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Enero 2020" sheetId="1" r:id="rId3"/>
    <sheet state="visible" name="Enero 2022" sheetId="2" r:id="rId4"/>
    <sheet state="visible" name="Febrero 2022" sheetId="3" r:id="rId5"/>
    <sheet state="visible" name="Marzo 2022" sheetId="4" r:id="rId6"/>
    <sheet state="visible" name="Abril 2022" sheetId="5" r:id="rId7"/>
    <sheet state="visible" name="Mayo 2022" sheetId="6" r:id="rId8"/>
    <sheet state="visible" name="Junio 2022" sheetId="7" r:id="rId9"/>
    <sheet state="visible" name="Julio 2022" sheetId="8" r:id="rId10"/>
    <sheet state="visible" name="Agosto 2022" sheetId="9" r:id="rId11"/>
    <sheet state="visible" name="Septiembre 2022" sheetId="10" r:id="rId12"/>
    <sheet state="visible" name="Octubre 2022" sheetId="11" r:id="rId13"/>
    <sheet state="visible" name="Oct 10-16-2022" sheetId="12" r:id="rId14"/>
  </sheets>
  <definedNames/>
  <calcPr/>
</workbook>
</file>

<file path=xl/comments1.xml><?xml version="1.0" encoding="utf-8"?>
<comments xmlns:r="http://schemas.openxmlformats.org/officeDocument/2006/relationships" xmlns="http://schemas.openxmlformats.org/spreadsheetml/2006/main">
  <authors>
    <author/>
  </authors>
  <commentList>
    <comment authorId="0" ref="R12">
      <text>
        <t xml:space="preserve">- 1 RMA en inicial RMA-1074
</t>
      </text>
    </comment>
    <comment authorId="0" ref="R235">
      <text>
        <t xml:space="preserve">- 1 RMA en incial RMA-082</t>
      </text>
    </comment>
  </commentList>
</comments>
</file>

<file path=xl/comments2.xml><?xml version="1.0" encoding="utf-8"?>
<comments xmlns:r="http://schemas.openxmlformats.org/officeDocument/2006/relationships" xmlns="http://schemas.openxmlformats.org/spreadsheetml/2006/main">
  <authors>
    <author/>
  </authors>
  <commentList>
    <comment authorId="0" ref="D4">
      <text>
        <t xml:space="preserve">Activity Report 12 tel 2 Hot Spots. Verificar reporte diario por si acaso hay una orden submitted.
</t>
      </text>
    </comment>
    <comment authorId="0" ref="Q7">
      <text>
        <t xml:space="preserve">DRB (Ver, 7/29/2022)
enviado a las 7:23 pm el 6/7/2022
</t>
      </text>
    </comment>
    <comment authorId="0" ref="R390">
      <text>
        <t xml:space="preserve">RMA-1128 7/12/2022
</t>
      </text>
    </comment>
    <comment authorId="0" ref="R442">
      <text>
        <t xml:space="preserve">RMA-1121 06/06/2022
</t>
      </text>
    </comment>
    <comment authorId="0" ref="E1172">
      <text>
        <t xml:space="preserve">1 orden Submitted 35065716
Marta Alicea Martinez 1405782806/30/2022 Approved Submitted 9393214833 
</t>
      </text>
    </comment>
  </commentList>
</comments>
</file>

<file path=xl/comments3.xml><?xml version="1.0" encoding="utf-8"?>
<comments xmlns:r="http://schemas.openxmlformats.org/officeDocument/2006/relationships" xmlns="http://schemas.openxmlformats.org/spreadsheetml/2006/main">
  <authors>
    <author/>
  </authors>
  <commentList>
    <comment authorId="0" ref="R4">
      <text>
        <t xml:space="preserve">Julio 6 Reporto 4 RMA en JF
Ticket: [DSR-97886132]
DRB ver7/26/2022</t>
      </text>
    </comment>
    <comment authorId="0" ref="R5">
      <text>
        <t xml:space="preserve">Julio 6 Reporto 2 RMA en JF
Ticket: [DSR-97886132]
DRB ver7/26/2022</t>
      </text>
    </comment>
    <comment authorId="0" ref="S14">
      <text>
        <t xml:space="preserve">eL DíA 20 julio ME INDICA QUE TENíA 50 Celulares</t>
      </text>
    </comment>
    <comment authorId="0" ref="R66">
      <text>
        <t xml:space="preserve">RMA-1163</t>
      </text>
    </comment>
    <comment authorId="0" ref="R122">
      <text>
        <t xml:space="preserve">IP [DSR-97886040] 
https://scgroup.one/?wpsc_attachment=24711&amp;tid=97886040&amp;tac=qruwMVh9Ct
</t>
      </text>
    </comment>
    <comment authorId="0" ref="J125">
      <text>
        <t xml:space="preserve">No Reporto HS [DSR-97886040] . 07/4/2022 18:00
</t>
      </text>
    </comment>
    <comment authorId="0" ref="P412">
      <text>
        <t xml:space="preserve">No asignar tabletas, no esta enviando los pagos de las mismas.
</t>
      </text>
    </comment>
    <comment authorId="0" ref="J507">
      <text>
        <t xml:space="preserve">Reportó 9 [DSR-97886360]  7/12/2022 8:59 am 
https://scgroup.one/?wpsc_attachment=26029&amp;tid=97886360&amp;tac=igzRCG7R7o</t>
      </text>
    </comment>
    <comment authorId="0" ref="P803">
      <text>
        <t xml:space="preserve">No asignar tabletas, no esta enviando los pagos de las mismas.
</t>
      </text>
    </comment>
    <comment authorId="0" ref="L845">
      <text>
        <t xml:space="preserve">IP [DSR-97886688] 07/20/2022 7:23am
Ingresa la cantidad TABLET que tiene al momento: 14
https://scgroup.one/?wpsc_attachment=27448&amp;tid=97886688&amp;tac=pYbFMlCbqw
</t>
      </text>
    </comment>
    <comment authorId="0" ref="F849">
      <text>
        <t xml:space="preserve">Orden Submitted: 36058711
Antonia Rodriguez Rodriguez 1466475907/22/2022 Approved Submitted 9392135414 
(No aparecerá en Activity Report)
</t>
      </text>
    </comment>
    <comment authorId="0" ref="D859">
      <text>
        <t xml:space="preserve">Orden Submitted: 35974626
LUIS LOZANO TORRES 1461548507/20/2022 Approved Submitted 9394786306 
No aparecera en Activity Report)
</t>
      </text>
    </comment>
    <comment authorId="0" ref="J898">
      <text>
        <t xml:space="preserve">Reportó 3 [DSR-97886604] 17:00
https://scgroup.one/?wpsc_attachment=27090&amp;tid=97886604&amp;tac=fVLA88L3xa
https://scgroup.one/?wpsc_attachment=27089&amp;tid=97886604&amp;tac=fVLA88L3xa</t>
      </text>
    </comment>
    <comment authorId="0" ref="E1181">
      <text>
        <t xml:space="preserve">1411581914832691Alfredo Collazo Oliveras 07/28/2022Complete (No receipt) 
Rep indica activación de ACP, no entregó tab.
</t>
      </text>
    </comment>
    <comment authorId="0" ref="D1183">
      <text>
        <t xml:space="preserve">3Tel +2 SIM Card
Acc#14805751
Phone#9393633419
Sim: 8901240160113981826
Acc#14802703
Phone:9393314506
SIM:8901240160113981768</t>
      </text>
    </comment>
    <comment authorId="0" ref="F1183">
      <text>
        <t xml:space="preserve">8 tel + 1 SIM Card
</t>
      </text>
    </comment>
    <comment authorId="0" ref="C1185">
      <text>
        <t xml:space="preserve">2 y 1 orden sin recibo 1405287614777348Amarilis Fiol Rivas 07/26/2022Complete. Activada el próximo día con orden de familiar.
</t>
      </text>
    </comment>
    <comment authorId="0" ref="D1185">
      <text>
        <t xml:space="preserve">Tableta entregada a Amarilis Fiol activada en la orden de familiar Raymond Moserrate Rivera 1408623714709205 Raymond Monserrate Rivera 07/27/2022Complete Tablet's Receipt</t>
      </text>
    </comment>
    <comment authorId="0" ref="Q1191">
      <text>
        <t xml:space="preserve">Activaciones de Hotspot Cuadraron desde que se le brindaron Hot Spots por Primera vez en Activity report. El Descuadre de Hot Spot creado desde el 5/18/2022 debido a que le removieron 1 Hot Spot de su factura en Cellstore(Hot Spot no entregado) no fue reportado en la tabla.
 Factura #s3632
Imei Hotspot Removido: 356842540282964
Hotspot entregado y activado por Veronica Custodio.(Según tabla de Activity Report.</t>
      </text>
    </comment>
    <comment authorId="0" ref="R1191">
      <text>
        <t xml:space="preserve">El HS que debió ser removido el 5/18/2022 se ha removido en esta celda para propostios de cuadre de representantes. Para más info leer nota del lado izq. y der. DRB
</t>
      </text>
    </comment>
    <comment authorId="0" ref="S1191">
      <text>
        <t xml:space="preserve">Activaciones de Hotspot Cuadraron desde que se le brindaron Hot Spots por Primera vez en Activity report. El Descuadre de Hot Spot creado desde el 5/18/2022 debido a que le removieron 1 Hot Spot de su factura en Cellstore(Hot Spot no entregado) no fue reportado en la tabla.
</t>
      </text>
    </comment>
    <comment authorId="0" ref="S1203">
      <text>
        <t xml:space="preserve">Descuadre de Isabela arreglado, le quitaron un celular en la factura (s4275) el 07/06/2022 y no fue reportado en la tabla.
DRB 7/30/2022
</t>
      </text>
    </comment>
    <comment authorId="0" ref="P1204">
      <text>
        <t xml:space="preserve">No asignar tabletas, no esta enviando los pagos de las mismas.
</t>
      </text>
    </comment>
    <comment authorId="0" ref="S1217">
      <text>
        <t xml:space="preserve">Según los recibos de CEll store, se le han brindado un total de 23 Hot Spots. La factura s3504 del  5/09/2022 no concuerda con la cantidad establecida en la Tabla.
En el Activity Report indica que ha activado 14 Hot Spots. Si dice en IP que le queda 1, dónde estan los otros 8?</t>
      </text>
    </comment>
    <comment authorId="0" ref="Q1229">
      <text>
        <t xml:space="preserve">1RMA? 
IMEI: 350256832682680 NO activado
</t>
      </text>
    </comment>
    <comment authorId="0" ref="Q1230">
      <text>
        <t xml:space="preserve">Reportó mal. Hizo las 15 act.
</t>
      </text>
    </comment>
    <comment authorId="0" ref="J1232">
      <text>
        <t xml:space="preserve">Falta por activar HS Imei: 356842540861254
Sí está en Cellstore.
DRB 7/30/2022
Se le entregó el HS? 8/2/2022</t>
      </text>
    </comment>
    <comment authorId="0" ref="Q1232">
      <text>
        <t xml:space="preserve">Falta por activar HS Imei: 356842540861254
Sí está en Cellstore.
DRB 7/30/2022
</t>
      </text>
    </comment>
    <comment authorId="0" ref="Q1240">
      <text>
        <t xml:space="preserve">Ticket 07/25/2022 9:00pm</t>
      </text>
    </comment>
    <comment authorId="0" ref="E1245">
      <text>
        <t xml:space="preserve">3 tel + 2 ordenes de SIM Card
SIM acc# 14802542
sIM acc# 14836833</t>
      </text>
    </comment>
    <comment authorId="0" ref="E1296">
      <text>
        <t xml:space="preserve">3 tel +1 hs +1 SIM
sIM acc# 14835811
</t>
      </text>
    </comment>
  </commentList>
</comments>
</file>

<file path=xl/comments4.xml><?xml version="1.0" encoding="utf-8"?>
<comments xmlns:r="http://schemas.openxmlformats.org/officeDocument/2006/relationships" xmlns="http://schemas.openxmlformats.org/spreadsheetml/2006/main">
  <authors>
    <author/>
  </authors>
  <commentList>
    <comment authorId="0" ref="B10">
      <text>
        <t xml:space="preserve">4 tel + 2 SIM card
Orden SIM: 36498868
Jose Velez Nunez 1494447108/01/2022 Approved Completed 9392409816 
</t>
      </text>
    </comment>
    <comment authorId="0" ref="J47">
      <text>
        <t xml:space="preserve">Ingresa la cantidad Hotspot/Modem que tiene al momento: 1
Ingresa la cantidad celulares (Smartphone o Basicos) que tiene al momento: 40
Ingresa la cantidad COVERS (CASES): 1
Ingresa la cantidad TABLET que tiene al momento: 3</t>
      </text>
    </comment>
    <comment authorId="0" ref="E53">
      <text>
        <t xml:space="preserve">Orden no aparece en Activity Report:
36631700
Mae Otero Maisonet 1501825608/04/2022 Approved Completed 7873464624 </t>
      </text>
    </comment>
    <comment authorId="0" ref="F88">
      <text>
        <t xml:space="preserve">SIM: 8901240160105392552
ACC# 15023480</t>
      </text>
    </comment>
    <comment authorId="0" ref="C127">
      <text>
        <t xml:space="preserve">Oredenes aparecen en OEP pero NO en Activity Report
36524821
Mary Vazquez Pacheco 1496309708/02/2022 Approved Completed 7876782883 
36524014
Maria Tirado Rosa 1496265008/02/2022 Approved Completed 7876783072 </t>
      </text>
    </comment>
    <comment authorId="0" ref="E516">
      <text>
        <t xml:space="preserve">HS
36997321
Caroline Moya torres 15226269
36995667
Erica Robles 15224556
36996712
Jose Rodriguez 15225679
36995233
Kelvin Salas roman 15224176
36995095
Idi Navarro 15223975
36993760
Shakill Sanchez 15222819
36989538
Ashely Rios 15220499
</t>
      </text>
    </comment>
    <comment authorId="0" ref="E522">
      <text>
        <t xml:space="preserve">ID 36980966 Jesus Mendez Otero 15215026
ID 36985816 Krystal Sanchez Garcia 15217944
ID 37012348
Juan Borges Hernandez 15233932</t>
      </text>
    </comment>
    <comment authorId="0" ref="B523">
      <text>
        <t xml:space="preserve">SIM: 8901240160105394053
Acc #: 15124077</t>
      </text>
    </comment>
    <comment authorId="0" ref="E528">
      <text>
        <t xml:space="preserve">ID 36990774 Marta Melendez 15221153
ID 36986531 Luis Cruz 15217507
</t>
      </text>
    </comment>
    <comment authorId="0" ref="E540">
      <text>
        <t xml:space="preserve">Federico Roman 15213258
Ismael Rdz 15218314</t>
      </text>
    </comment>
    <comment authorId="0" ref="D565">
      <text>
        <t xml:space="preserve">ACC # 15181920 </t>
      </text>
    </comment>
    <comment authorId="0" ref="J569">
      <text>
        <t xml:space="preserve">Indica tiene 1 cel
2 tab
8 Hs
8/10/2022
</t>
      </text>
    </comment>
    <comment authorId="0" ref="F577">
      <text>
        <t xml:space="preserve">Victor Torres 15242782
Nilka Montes roche 15244410</t>
      </text>
    </comment>
    <comment authorId="0" ref="G577">
      <text>
        <t xml:space="preserve">Luis Torres tirado 15270064</t>
      </text>
    </comment>
    <comment authorId="0" ref="D583">
      <text>
        <t xml:space="preserve">Order ID 36934402 Rosalia Fontanez 15196802
Order ID 36917554 Verificar en Activity Report
36917558
Alfonso Flores 15189737</t>
      </text>
    </comment>
    <comment authorId="0" ref="R586">
      <text>
        <t xml:space="preserve">Entregados a Bonilla el 8 de agosto del 2022
</t>
      </text>
    </comment>
    <comment authorId="0" ref="E587">
      <text>
        <t xml:space="preserve">36992578
JOSE FIGUEROA SANTIAGO 1521342208/11/2022 Approved Completed 
Tablet's Receipt9393779812 
en activity Report aparece activada el 12. EN el OEP el 11.</t>
      </text>
    </comment>
    <comment authorId="0" ref="D595">
      <text>
        <t xml:space="preserve">hs
acc# 15182155
acc # 15178900
acc # 15186627</t>
      </text>
    </comment>
    <comment authorId="0" ref="J598">
      <text>
        <t xml:space="preserve">Si lo envié, te verifico rapidito cuanto me queda
24 telefonos
21 covers
0 tabletas
0 hot spotquí
Reportó un el HS "perdido" para la semana del 15 al 21. 8/21/2022
</t>
      </text>
    </comment>
    <comment authorId="0" ref="D602">
      <text>
        <t xml:space="preserve">1 sim acc: 15190268 carla forbes</t>
      </text>
    </comment>
    <comment authorId="0" ref="D620">
      <text>
        <t xml:space="preserve">HS 
Acc # 15183554</t>
      </text>
    </comment>
    <comment authorId="0" ref="R629">
      <text>
        <t xml:space="preserve">5 RMA 8/13/2022</t>
      </text>
    </comment>
    <comment authorId="0" ref="C632">
      <text>
        <t xml:space="preserve">HS ACC #15146979</t>
      </text>
    </comment>
    <comment authorId="0" ref="E632">
      <text>
        <t xml:space="preserve">Cherly Rivera 15215278</t>
      </text>
    </comment>
    <comment authorId="0" ref="C633">
      <text>
        <t xml:space="preserve">aCC #15149823
</t>
      </text>
    </comment>
    <comment authorId="0" ref="E633">
      <text>
        <t xml:space="preserve">sIM: mIGUEL aRROYO 15214458
</t>
      </text>
    </comment>
    <comment authorId="0" ref="D638">
      <text>
        <t xml:space="preserve"> Num.ref.36898191
Julian Vazquez fuentes 15179953
 Num.ref 36897851
Tanisha Vazquez fuentes 15180170</t>
      </text>
    </comment>
    <comment authorId="0" ref="G643">
      <text>
        <t xml:space="preserve">Aparece activada como Domingo pero la activó el sábado.
1464095714393625Luis Morales 08/14/2022Complete Tablet's Receipt</t>
      </text>
    </comment>
    <comment authorId="0" ref="D644">
      <text>
        <t xml:space="preserve">orden 36937848
Maria Rodriguez Torres 15197927
hs Acc# 15200533</t>
      </text>
    </comment>
    <comment authorId="0" ref="E644">
      <text>
        <t xml:space="preserve">Acc: Lyan Velez 15215772</t>
      </text>
    </comment>
    <comment authorId="0" ref="R1094">
      <text>
        <t xml:space="preserve">Recogidos EL 17 DE AGOSTO
RMA-1296
RMA-1297
</t>
      </text>
    </comment>
    <comment authorId="0" ref="R1097">
      <text>
        <t xml:space="preserve">Recogido el 17 de agosto 
RMA-1295</t>
      </text>
    </comment>
    <comment authorId="0" ref="Q1112">
      <text>
        <t xml:space="preserve">Reportó a DRB 2 RMA el 8/19/2022</t>
      </text>
    </comment>
    <comment authorId="0" ref="Q1113">
      <text>
        <t xml:space="preserve">Reporto 1 tab el 8/19/2022</t>
      </text>
    </comment>
    <comment authorId="0" ref="Q1115">
      <text>
        <t xml:space="preserve">reporto 2 HS el 8/19/2022</t>
      </text>
    </comment>
    <comment authorId="0" ref="C1146">
      <text>
        <t xml:space="preserve">HS 
15340249
15343978
15340122
15339066
</t>
      </text>
    </comment>
    <comment authorId="0" ref="D1146">
      <text>
        <t xml:space="preserve">15369369
15372351
15371551
15368221</t>
      </text>
    </comment>
    <comment authorId="0" ref="C1151">
      <text>
        <t xml:space="preserve">1472208414416848Wanda Cotto Lopez 08/17/2022Complete Tablet's Receipt
Aparece del 17 pero fue pagada y activada el 16 de agosto.
</t>
      </text>
    </comment>
    <comment authorId="0" ref="C1158">
      <text>
        <t xml:space="preserve">hs 
15343863
15342964
</t>
      </text>
    </comment>
    <comment authorId="0" ref="B1164">
      <text>
        <t xml:space="preserve">ID 37134499
ID 37135953</t>
      </text>
    </comment>
    <comment authorId="0" ref="F1170">
      <text>
        <t xml:space="preserve">Acc# 15426033</t>
      </text>
    </comment>
    <comment authorId="0" ref="J1201">
      <text>
        <t xml:space="preserve">Verificar activaciones en activity report. Descuadre de 3 tel que pueden ser Hot Spots.
</t>
      </text>
    </comment>
    <comment authorId="0" ref="E1208">
      <text>
        <t xml:space="preserve">David Vargas Pagan 15404718</t>
      </text>
    </comment>
    <comment authorId="0" ref="E1459">
      <text>
        <t xml:space="preserve">Perez indico que hizo 3 tab.
1 solo pago de 1 cover drb 9/28/2022
</t>
      </text>
    </comment>
    <comment authorId="0" ref="Q1695">
      <text>
        <t xml:space="preserve">IP: [DSR-97887823]</t>
      </text>
    </comment>
    <comment authorId="0" ref="J1760">
      <text>
        <t xml:space="preserve">Verificar pgos de ATH movil semana anterior. Verificar celda de RMA Semana anterior.</t>
      </text>
    </comment>
    <comment authorId="0" ref="R1790">
      <text>
        <t xml:space="preserve">5 RMA, AúN no los ha entregado
No concuerda que tenga 5 RMA y haya activado 4. 5+4=9 no 8
</t>
      </text>
    </comment>
    <comment authorId="0" ref="C1796">
      <text>
        <t xml:space="preserve">Hay 13 ordenes en el OEP. vERIFICAR ACTIVITY rEPORT 8/24/2022
Hay 13 Ordenes en el Activity Report. Estar pendiente a posible Descuadre.
</t>
      </text>
    </comment>
    <comment authorId="0" ref="E2056">
      <text>
        <t xml:space="preserve">Indica en End Day no hizo Tel pero hay 5 ordenes de cel y 1 de hs- DRB 9/28/2022
</t>
      </text>
    </comment>
    <comment authorId="0" ref="C2267">
      <text>
        <t xml:space="preserve">Orden 15686496 aparece activada el 30 en el OEP y en Activity Report aparece activada el 31
</t>
      </text>
    </comment>
    <comment authorId="0" ref="B2391">
      <text>
        <t xml:space="preserve">Indica activoó 9. Se ven reflejadas como activadas el día 30
</t>
      </text>
    </comment>
  </commentList>
</comments>
</file>

<file path=xl/comments5.xml><?xml version="1.0" encoding="utf-8"?>
<comments xmlns:r="http://schemas.openxmlformats.org/officeDocument/2006/relationships" xmlns="http://schemas.openxmlformats.org/spreadsheetml/2006/main">
  <authors>
    <author/>
  </authors>
  <commentList>
    <comment authorId="0" ref="E28">
      <text>
        <t xml:space="preserve">Trabjo pero ordenes salieron LL</t>
      </text>
    </comment>
    <comment authorId="0" ref="L78">
      <text>
        <t xml:space="preserve">El -1 es de la semana anti pasada puede ser un RMA que posiblemente esté activado.
</t>
      </text>
    </comment>
    <comment authorId="0" ref="D84">
      <text>
        <t xml:space="preserve">Account # 15830244 Lifeline+ACP 
</t>
      </text>
    </comment>
    <comment authorId="0" ref="D87">
      <text>
        <t xml:space="preserve">Account # 15830244 Lifeline+ACP 
</t>
      </text>
    </comment>
    <comment authorId="0" ref="R287">
      <text>
        <t xml:space="preserve">no tiene por eso suben foto sin nada o el 0 aunque el sistema no deja subir sin foto entonces algunos no ponen nada 
</t>
      </text>
    </comment>
    <comment authorId="0" ref="F537">
      <text>
        <t xml:space="preserve">11</t>
      </text>
    </comment>
    <comment authorId="0" ref="A1849">
      <text>
        <t xml:space="preserve">Probatoria por Produccion.</t>
      </text>
    </comment>
    <comment authorId="0" ref="A1910">
      <text>
        <t xml:space="preserve">Probatoria Por Produccion
</t>
      </text>
    </comment>
    <comment authorId="0" ref="A1916">
      <text>
        <t xml:space="preserve">Probatoria Por Produccion
</t>
      </text>
    </comment>
    <comment authorId="0" ref="A1922">
      <text>
        <t xml:space="preserve">Probatoria Por Produccion</t>
      </text>
    </comment>
    <comment authorId="0" ref="A1928">
      <text>
        <t xml:space="preserve">Realizar Despido</t>
      </text>
    </comment>
    <comment authorId="0" ref="A1965">
      <text>
        <t xml:space="preserve">Realizar Despido</t>
      </text>
    </comment>
    <comment authorId="0" ref="A1971">
      <text>
        <t xml:space="preserve">Probatoria Por Produccion</t>
      </text>
    </comment>
    <comment authorId="0" ref="A2018">
      <text>
        <t xml:space="preserve">Probatoria Por Produccion</t>
      </text>
    </comment>
    <comment authorId="0" ref="A2024">
      <text>
        <t xml:space="preserve">Realizar Despido</t>
      </text>
    </comment>
    <comment authorId="0" ref="A2030">
      <text>
        <t xml:space="preserve">Probatoria Por Produccion</t>
      </text>
    </comment>
    <comment authorId="0" ref="A2036">
      <text>
        <t xml:space="preserve">Realizae Despido</t>
      </text>
    </comment>
    <comment authorId="0" ref="A2061">
      <text>
        <t xml:space="preserve">Probatoria Por Produciion</t>
      </text>
    </comment>
    <comment authorId="0" ref="A2067">
      <text>
        <t xml:space="preserve">Realizar Despido</t>
      </text>
    </comment>
    <comment authorId="0" ref="A2079">
      <text>
        <t xml:space="preserve">Probatoria Por Produccion</t>
      </text>
    </comment>
    <comment authorId="0" ref="A2104">
      <text>
        <t xml:space="preserve">Probatoria Por Produccion</t>
      </text>
    </comment>
    <comment authorId="0" ref="A2116">
      <text>
        <t xml:space="preserve">Realizar Despido</t>
      </text>
    </comment>
    <comment authorId="0" ref="A2122">
      <text>
        <t xml:space="preserve">Probatoria Por Produccion</t>
      </text>
    </comment>
    <comment authorId="0" ref="A2299">
      <text>
        <t xml:space="preserve">Probatorio Por Produccion
</t>
      </text>
    </comment>
    <comment authorId="0" ref="A2300">
      <text>
        <t xml:space="preserve">Despido</t>
      </text>
    </comment>
    <comment authorId="0" ref="A2301">
      <text>
        <t xml:space="preserve">Probatoria Por Produccion</t>
      </text>
    </comment>
    <comment authorId="0" ref="A2303">
      <text>
        <t xml:space="preserve">Despido</t>
      </text>
    </comment>
    <comment authorId="0" ref="A2308">
      <text>
        <t xml:space="preserve">Probatoria Por Produccion</t>
      </text>
    </comment>
    <comment authorId="0" ref="A2311">
      <text>
        <t xml:space="preserve">Despido</t>
      </text>
    </comment>
    <comment authorId="0" ref="A2312">
      <text>
        <t xml:space="preserve">Despido</t>
      </text>
    </comment>
    <comment authorId="0" ref="A2313">
      <text>
        <t xml:space="preserve">Despido</t>
      </text>
    </comment>
    <comment authorId="0" ref="A2314">
      <text>
        <t xml:space="preserve">Despido</t>
      </text>
    </comment>
    <comment authorId="0" ref="A2315">
      <text>
        <t xml:space="preserve">Probatoria Por Produccion</t>
      </text>
    </comment>
  </commentList>
</comments>
</file>

<file path=xl/comments6.xml><?xml version="1.0" encoding="utf-8"?>
<comments xmlns:r="http://schemas.openxmlformats.org/officeDocument/2006/relationships" xmlns="http://schemas.openxmlformats.org/spreadsheetml/2006/main">
  <authors>
    <author/>
  </authors>
  <commentList>
    <comment authorId="0" ref="A4">
      <text>
        <t xml:space="preserve">Probatoria por Produccion.</t>
      </text>
    </comment>
    <comment authorId="0" ref="A65">
      <text>
        <t xml:space="preserve">Probatoria Por Produccion
</t>
      </text>
    </comment>
    <comment authorId="0" ref="A71">
      <text>
        <t xml:space="preserve">Probatoria Por Produccion
</t>
      </text>
    </comment>
    <comment authorId="0" ref="A77">
      <text>
        <t xml:space="preserve">Probatoria Por Produccion</t>
      </text>
    </comment>
    <comment authorId="0" ref="A259">
      <text>
        <t xml:space="preserve">Probatoria Por Produccion</t>
      </text>
    </comment>
    <comment authorId="0" ref="A455">
      <text>
        <t xml:space="preserve">Probatorio Por Produccion
</t>
      </text>
    </comment>
    <comment authorId="0" ref="A456">
      <text>
        <t xml:space="preserve">Probatoria Por Produccion</t>
      </text>
    </comment>
    <comment authorId="0" ref="A464">
      <text>
        <t xml:space="preserve">Probatoria Por Produccion</t>
      </text>
    </comment>
    <comment authorId="0" ref="A533">
      <text>
        <t xml:space="preserve">Probatoria por Produccion.</t>
      </text>
    </comment>
    <comment authorId="0" ref="A594">
      <text>
        <t xml:space="preserve">Probatoria Por Produccion
</t>
      </text>
    </comment>
    <comment authorId="0" ref="D594">
      <text>
        <t xml:space="preserve">Trabajó pero ordenes salieron con error.
</t>
      </text>
    </comment>
    <comment authorId="0" ref="A600">
      <text>
        <t xml:space="preserve">Extender Probatoria Por Produccion. Tuvo que devolver inventario que estaba en RMA.</t>
      </text>
    </comment>
    <comment authorId="0" ref="A606">
      <text>
        <t xml:space="preserve">Probatoria Por Produccion</t>
      </text>
    </comment>
    <comment authorId="0" ref="B619">
      <text>
        <t xml:space="preserve">1 orden ACP 
39379867
Shirley Torres Cartagena 1655979510/10/2022 Approved Completed 9393165609 </t>
      </text>
    </comment>
    <comment authorId="0" ref="C649">
      <text>
        <t xml:space="preserve">Trabajó pero le salieron LL</t>
      </text>
    </comment>
    <comment authorId="0" ref="A788">
      <text>
        <t xml:space="preserve">Probatoria Por Produccion</t>
      </text>
    </comment>
    <comment authorId="0" ref="A984">
      <text>
        <t xml:space="preserve">Probatorio Por Produccion
</t>
      </text>
    </comment>
    <comment authorId="0" ref="A985">
      <text>
        <t xml:space="preserve">Probatoria Por Produccion</t>
      </text>
    </comment>
    <comment authorId="0" ref="A993">
      <text>
        <t xml:space="preserve">Probatoria Por Produccion</t>
      </text>
    </comment>
    <comment authorId="0" ref="A1061">
      <text>
        <t xml:space="preserve">Probatoria por Produccion.</t>
      </text>
    </comment>
    <comment authorId="0" ref="A1122">
      <text>
        <t xml:space="preserve">Probatoria Por Produccion
</t>
      </text>
    </comment>
    <comment authorId="0" ref="A1128">
      <text>
        <t xml:space="preserve">Probatoria Por Produccion</t>
      </text>
    </comment>
    <comment authorId="0" ref="A1316">
      <text>
        <t xml:space="preserve">Probatoria Por Produccion</t>
      </text>
    </comment>
    <comment authorId="0" ref="A1512">
      <text>
        <t xml:space="preserve">Probatorio Por Produccion
</t>
      </text>
    </comment>
    <comment authorId="0" ref="A1513">
      <text>
        <t xml:space="preserve">Probatoria Por Produccion</t>
      </text>
    </comment>
  </commentList>
</comments>
</file>

<file path=xl/sharedStrings.xml><?xml version="1.0" encoding="utf-8"?>
<sst xmlns="http://schemas.openxmlformats.org/spreadsheetml/2006/main" count="46472" uniqueCount="1160">
  <si>
    <t>30 al 5 enero 2020</t>
  </si>
  <si>
    <t>Representantes</t>
  </si>
  <si>
    <t>Lunes</t>
  </si>
  <si>
    <t>Martes</t>
  </si>
  <si>
    <t>Miercoles</t>
  </si>
  <si>
    <t>Jueves</t>
  </si>
  <si>
    <t>Viernes</t>
  </si>
  <si>
    <t>Sabado</t>
  </si>
  <si>
    <t>Domingo</t>
  </si>
  <si>
    <t>Total</t>
  </si>
  <si>
    <t>Porciento</t>
  </si>
  <si>
    <t>Representante</t>
  </si>
  <si>
    <t>Inventario Asignado</t>
  </si>
  <si>
    <t>Inventario Disponible</t>
  </si>
  <si>
    <t>Carlos Rivera</t>
  </si>
  <si>
    <t>Ingrid Velez</t>
  </si>
  <si>
    <t>Ivelisee Arce</t>
  </si>
  <si>
    <t>cobrar 5 sim</t>
  </si>
  <si>
    <t>Josue Ortiz</t>
  </si>
  <si>
    <t>cobrar 1 telefono</t>
  </si>
  <si>
    <t>Josefina Caban</t>
  </si>
  <si>
    <t>cobrar 1 sim</t>
  </si>
  <si>
    <t>Mayte Rios</t>
  </si>
  <si>
    <t xml:space="preserve">cobrar 2 sim </t>
  </si>
  <si>
    <t>Orlando Rivera</t>
  </si>
  <si>
    <t>Zuleyka Baez</t>
  </si>
  <si>
    <t>cobrar 3 sim</t>
  </si>
  <si>
    <t>Franshesca Berrios</t>
  </si>
  <si>
    <t>Diana Torres</t>
  </si>
  <si>
    <t>Lydmarie Lozano</t>
  </si>
  <si>
    <t>Sirena Rosado</t>
  </si>
  <si>
    <t>Yeidelis Vega</t>
  </si>
  <si>
    <t>Comision</t>
  </si>
  <si>
    <t>Agent Field</t>
  </si>
  <si>
    <t>Almacen</t>
  </si>
  <si>
    <t>Semanas</t>
  </si>
  <si>
    <t>Cantidad</t>
  </si>
  <si>
    <t>Pending Recoger</t>
  </si>
  <si>
    <t xml:space="preserve">1 Semana </t>
  </si>
  <si>
    <t>FALTANTE</t>
  </si>
  <si>
    <t>2 Semana</t>
  </si>
  <si>
    <t>3 Semana</t>
  </si>
  <si>
    <t>4 Semana</t>
  </si>
  <si>
    <t>Ellos</t>
  </si>
  <si>
    <t>Nosotros</t>
  </si>
  <si>
    <t>Solo sincronizar las activaciones no modificar la cantidad de inventario ni los nombres ni añadir lineas.</t>
  </si>
  <si>
    <t>6 al 12 de enero 2020</t>
  </si>
  <si>
    <t>cobrar 2 unidades</t>
  </si>
  <si>
    <t>cobrar 1 sim y 2 telefonos</t>
  </si>
  <si>
    <t>13 al 19 de enero 2020</t>
  </si>
  <si>
    <t>Formula</t>
  </si>
  <si>
    <t>Ultima Asignacion</t>
  </si>
  <si>
    <t>faltan 7 telefonos</t>
  </si>
  <si>
    <t>cobrar 3 telefonos</t>
  </si>
  <si>
    <t>no ha indicado cantidad</t>
  </si>
  <si>
    <t>Angela Flores</t>
  </si>
  <si>
    <t>Karielys Rodriguez</t>
  </si>
  <si>
    <t>Necheila Ortiz</t>
  </si>
  <si>
    <t>Sara Soto</t>
  </si>
  <si>
    <t>20 al 26 de enero 2020</t>
  </si>
  <si>
    <t>27 al 31 de enero 2020</t>
  </si>
  <si>
    <t>Total Vigente y Asignado</t>
  </si>
  <si>
    <t>no reporto inventario</t>
  </si>
  <si>
    <t>debe entregar</t>
  </si>
  <si>
    <t>Christian Marcano</t>
  </si>
  <si>
    <t>Yaixa Silva</t>
  </si>
  <si>
    <t>Dayanara Galan</t>
  </si>
  <si>
    <t>va a entregar equipo</t>
  </si>
  <si>
    <t xml:space="preserve">- </t>
  </si>
  <si>
    <t>3 al 9 de Enero 2022</t>
  </si>
  <si>
    <t>Truconnect</t>
  </si>
  <si>
    <t>Eficiencia</t>
  </si>
  <si>
    <t>Inicial</t>
  </si>
  <si>
    <t>Inventario Asignar</t>
  </si>
  <si>
    <t>Orden Ruta</t>
  </si>
  <si>
    <t>Team Storm</t>
  </si>
  <si>
    <t>Francheska Berrios</t>
  </si>
  <si>
    <t>Tabletas ACP</t>
  </si>
  <si>
    <t>Tabletas ADDon</t>
  </si>
  <si>
    <t>-</t>
  </si>
  <si>
    <t>Covers</t>
  </si>
  <si>
    <t>Karlamary Padilla</t>
  </si>
  <si>
    <t>Karlline Rodriguez</t>
  </si>
  <si>
    <t>Leslianne Marrero</t>
  </si>
  <si>
    <t>Antonio Gonzales</t>
  </si>
  <si>
    <t>Jessica Diaz</t>
  </si>
  <si>
    <t>Moraima Rodriguez</t>
  </si>
  <si>
    <t>Team Wolverine</t>
  </si>
  <si>
    <t>Heriberto Baez</t>
  </si>
  <si>
    <t>Jose Gonzales</t>
  </si>
  <si>
    <t>Joel Laureano</t>
  </si>
  <si>
    <t>Team Colossus</t>
  </si>
  <si>
    <t>Militza Rodriguez</t>
  </si>
  <si>
    <t>Sherliany Puchales</t>
  </si>
  <si>
    <t>Sherliany Puchado</t>
  </si>
  <si>
    <t>Wilnelya Darder</t>
  </si>
  <si>
    <t>Jose Diaz</t>
  </si>
  <si>
    <t>Carmen Rivera</t>
  </si>
  <si>
    <t>Team Magneto</t>
  </si>
  <si>
    <t>Maria Mojica</t>
  </si>
  <si>
    <t xml:space="preserve"> </t>
  </si>
  <si>
    <t>Wilmarie Mendoza</t>
  </si>
  <si>
    <t>Yarelis Rivera</t>
  </si>
  <si>
    <t>Jennifer Sanchez</t>
  </si>
  <si>
    <t>Carlos Miranda</t>
  </si>
  <si>
    <t>Team Phoenix</t>
  </si>
  <si>
    <t>Evelyn Barbosa</t>
  </si>
  <si>
    <t>Llevar guagua a Lavar</t>
  </si>
  <si>
    <t>Nyvia Fontanez</t>
  </si>
  <si>
    <t>Fernando Anaya</t>
  </si>
  <si>
    <t>Migdalia Colon</t>
  </si>
  <si>
    <t>Jivelyan Pagan</t>
  </si>
  <si>
    <t>Team Mystique</t>
  </si>
  <si>
    <t>Pedro Santiago</t>
  </si>
  <si>
    <t>Kevin Castro</t>
  </si>
  <si>
    <t>Edgar Carraquillo</t>
  </si>
  <si>
    <t>Team Cyclops</t>
  </si>
  <si>
    <t>Maria Lafaye</t>
  </si>
  <si>
    <t>Martes 2 Walmart</t>
  </si>
  <si>
    <t>Tania Felix</t>
  </si>
  <si>
    <t>Ramon Rodriguez</t>
  </si>
  <si>
    <t>Telefonos</t>
  </si>
  <si>
    <t>Carmen Veintidos</t>
  </si>
  <si>
    <t>ATH Mobile Recibidos</t>
  </si>
  <si>
    <t>Pagos Recibidos Tabletas</t>
  </si>
  <si>
    <t>YAdira Cruz</t>
  </si>
  <si>
    <t>Cantidad en Dinero</t>
  </si>
  <si>
    <t>Pagos Recibidos Covers</t>
  </si>
  <si>
    <t>Joseph mendez</t>
  </si>
  <si>
    <t>con maria lafaye</t>
  </si>
  <si>
    <t>2 TruConnect</t>
  </si>
  <si>
    <t>Faltantes</t>
  </si>
  <si>
    <t>American Assistance</t>
  </si>
  <si>
    <t>Cantidad Total</t>
  </si>
  <si>
    <t>Ángel Gonzales</t>
  </si>
  <si>
    <t>Carlos Lebron</t>
  </si>
  <si>
    <t>jesus santiago</t>
  </si>
  <si>
    <t>bayamon</t>
  </si>
  <si>
    <t>Ruth rios</t>
  </si>
  <si>
    <t>florida</t>
  </si>
  <si>
    <t>Emanuel rodriguez</t>
  </si>
  <si>
    <t>morovis</t>
  </si>
  <si>
    <t>6 American Assistance</t>
  </si>
  <si>
    <t>1 Semana</t>
  </si>
  <si>
    <t>North American Local</t>
  </si>
  <si>
    <t>Alex Cartagena</t>
  </si>
  <si>
    <t>Angelian SanMiguel</t>
  </si>
  <si>
    <t>Camille Irizarry</t>
  </si>
  <si>
    <t>Jose Alvarado</t>
  </si>
  <si>
    <t>Katysha Caraballo</t>
  </si>
  <si>
    <t>Maria Collazo</t>
  </si>
  <si>
    <t>Nathalie Gomez</t>
  </si>
  <si>
    <t>Yahaira Molina</t>
  </si>
  <si>
    <t>Yeannette Rodriguez</t>
  </si>
  <si>
    <t>Anadir 20 tabletas a Angelian para un total de 30</t>
  </si>
  <si>
    <t>0 North American Local</t>
  </si>
  <si>
    <t>Antoninos Pizza</t>
  </si>
  <si>
    <t>Tax</t>
  </si>
  <si>
    <t>Ventas Netas</t>
  </si>
  <si>
    <t>Gastos Fijo</t>
  </si>
  <si>
    <t>Nomina</t>
  </si>
  <si>
    <t>Royalty</t>
  </si>
  <si>
    <t>Ganancia</t>
  </si>
  <si>
    <t>Tiendas</t>
  </si>
  <si>
    <t>Aguadilla</t>
  </si>
  <si>
    <t>Camuy</t>
  </si>
  <si>
    <t>Isabela</t>
  </si>
  <si>
    <t xml:space="preserve">Eficiencia </t>
  </si>
  <si>
    <t>Total Diario</t>
  </si>
  <si>
    <t>10 al 16 de Enero 2022</t>
  </si>
  <si>
    <t>Lunes 2</t>
  </si>
  <si>
    <t>Lunes 1</t>
  </si>
  <si>
    <t>Lunes (Karlline)</t>
  </si>
  <si>
    <t>Lunes (Berrios)</t>
  </si>
  <si>
    <t>Lunes 5</t>
  </si>
  <si>
    <t>Lunes 4</t>
  </si>
  <si>
    <t>Lunes 3</t>
  </si>
  <si>
    <t>Lunes 7</t>
  </si>
  <si>
    <t>Lunes 9</t>
  </si>
  <si>
    <t>Lunes 10</t>
  </si>
  <si>
    <t>Lunes (Militza)</t>
  </si>
  <si>
    <t>Lunes 8</t>
  </si>
  <si>
    <t>Luz Cruz</t>
  </si>
  <si>
    <t>Lunes 6</t>
  </si>
  <si>
    <t>Martes 6</t>
  </si>
  <si>
    <t>Martes (Nyvia)</t>
  </si>
  <si>
    <t>Martes 7</t>
  </si>
  <si>
    <t>Martes 4</t>
  </si>
  <si>
    <t>Martes 2</t>
  </si>
  <si>
    <t>Martes 3</t>
  </si>
  <si>
    <t>Martes (Pedro)</t>
  </si>
  <si>
    <t>Martes 1</t>
  </si>
  <si>
    <t>Martes 5</t>
  </si>
  <si>
    <t>Joseph Mendez</t>
  </si>
  <si>
    <t>Faltan 3 Representantes</t>
  </si>
  <si>
    <t>16-Jan</t>
  </si>
  <si>
    <t>Lunes (Karlline) 1</t>
  </si>
  <si>
    <t>Ruth Rios</t>
  </si>
  <si>
    <t>Lunes (Angel)</t>
  </si>
  <si>
    <t>Emanuel Rodriguez</t>
  </si>
  <si>
    <t>Ivelisse Claudio</t>
  </si>
  <si>
    <t>Lunes  3</t>
  </si>
  <si>
    <t>Faltan 4 Representantes</t>
  </si>
  <si>
    <t>Jorge Medina</t>
  </si>
  <si>
    <t>Falta 2 Representantes</t>
  </si>
  <si>
    <t>17 al 23 de Enero 2022</t>
  </si>
  <si>
    <t>*</t>
  </si>
  <si>
    <t>23-Jan</t>
  </si>
  <si>
    <t>Jazmin  Montalvo</t>
  </si>
  <si>
    <t>Claribel Pagan</t>
  </si>
  <si>
    <t>Faltan 2 Representantes</t>
  </si>
  <si>
    <t>24 al 30 de Enero 2022</t>
  </si>
  <si>
    <t>Karllin Rodriguez</t>
  </si>
  <si>
    <t>20+</t>
  </si>
  <si>
    <t>40+</t>
  </si>
  <si>
    <t>30+</t>
  </si>
  <si>
    <t>10+</t>
  </si>
  <si>
    <t>Faltan 6 Representantes</t>
  </si>
  <si>
    <t>30-Jan</t>
  </si>
  <si>
    <t>25+</t>
  </si>
  <si>
    <t>Christian Guzman</t>
  </si>
  <si>
    <t>10-</t>
  </si>
  <si>
    <t>20-</t>
  </si>
  <si>
    <t>Falta 3 Representantes</t>
  </si>
  <si>
    <t>31 al 6 de Febrero 2022</t>
  </si>
  <si>
    <t>Glorimar Rivera</t>
  </si>
  <si>
    <t>Jessica Semiday</t>
  </si>
  <si>
    <t>Natasha Lopez</t>
  </si>
  <si>
    <t>Falta 1 Representante</t>
  </si>
  <si>
    <t>31-Jan</t>
  </si>
  <si>
    <t>Lizmarie Guzman</t>
  </si>
  <si>
    <t>Nikadesired Cintron</t>
  </si>
  <si>
    <t>31 Jan</t>
  </si>
  <si>
    <t>Jeny Morales</t>
  </si>
  <si>
    <t xml:space="preserve">  </t>
  </si>
  <si>
    <t>Indico 25 en IP el 1 feb</t>
  </si>
  <si>
    <t>Indico 1 en IP</t>
  </si>
  <si>
    <t>Genesis Rivera</t>
  </si>
  <si>
    <t>Zuleyka Vega</t>
  </si>
  <si>
    <t>Jessica Lopez</t>
  </si>
  <si>
    <t>Janette Perez</t>
  </si>
  <si>
    <t>Gloria Cuadrado</t>
  </si>
  <si>
    <t>7 al 13 de febrero 2022</t>
  </si>
  <si>
    <t>7 al 13 de febrero de 2022</t>
  </si>
  <si>
    <t>Elvin Santiago</t>
  </si>
  <si>
    <t>Teléfonos Asignar</t>
  </si>
  <si>
    <t>14 al 20 de febrero 2022</t>
  </si>
  <si>
    <t>diferencia 172</t>
  </si>
  <si>
    <t>Adonis Pimentel</t>
  </si>
  <si>
    <t>Maria Del Carmen</t>
  </si>
  <si>
    <t>Gladimar Rios</t>
  </si>
  <si>
    <t>Vicmery Marquez</t>
  </si>
  <si>
    <t>Tabletas</t>
  </si>
  <si>
    <t>21 al 27 de febrero 2022</t>
  </si>
  <si>
    <t>Yadira Gomez</t>
  </si>
  <si>
    <t>Pablo Espino</t>
  </si>
  <si>
    <t>Vicmery Márquez</t>
  </si>
  <si>
    <t>Domingo Negron</t>
  </si>
  <si>
    <t>Gladymar Ríos</t>
  </si>
  <si>
    <t>28 al 6 de Marzo 2021</t>
  </si>
  <si>
    <t>Maria Valentin</t>
  </si>
  <si>
    <t xml:space="preserve">Maria Valentin </t>
  </si>
  <si>
    <t>covers</t>
  </si>
  <si>
    <t>Elyneidis Torres</t>
  </si>
  <si>
    <t>tablets</t>
  </si>
  <si>
    <t>Carmen Colon</t>
  </si>
  <si>
    <t>No se le entregara</t>
  </si>
  <si>
    <t>7 al 13 de Marzo 2022</t>
  </si>
  <si>
    <t>Team Beast</t>
  </si>
  <si>
    <t>Elineydis Torres</t>
  </si>
  <si>
    <t>Team Havok</t>
  </si>
  <si>
    <t>Team Maximoff</t>
  </si>
  <si>
    <t>--</t>
  </si>
  <si>
    <t>Team Iroman</t>
  </si>
  <si>
    <t>Vacante</t>
  </si>
  <si>
    <t>Team Deadpool</t>
  </si>
  <si>
    <t>Team Raven</t>
  </si>
  <si>
    <t>Team Rogue</t>
  </si>
  <si>
    <t>Yeismarie Colon</t>
  </si>
  <si>
    <t>Departamento</t>
  </si>
  <si>
    <t>Emp. Requerido</t>
  </si>
  <si>
    <t>Rep. Reclutados</t>
  </si>
  <si>
    <t>Cuota Requerida</t>
  </si>
  <si>
    <t>Cuota Completada</t>
  </si>
  <si>
    <t>%</t>
  </si>
  <si>
    <t xml:space="preserve">Proyeccion Final </t>
  </si>
  <si>
    <t>14 al 20 de Marzo 2022</t>
  </si>
  <si>
    <t>Luz Rodriguez</t>
  </si>
  <si>
    <t>Aumentado cantidad con permiso del Sr. Leon</t>
  </si>
  <si>
    <t>Aumentado con permiso del Sr De leon</t>
  </si>
  <si>
    <t>Aumentado de cantidad con el permiso del Sr. De leon</t>
  </si>
  <si>
    <t>11 telefonos con error</t>
  </si>
  <si>
    <t>Yamary Hernandez</t>
  </si>
  <si>
    <t>Brenda Padilla</t>
  </si>
  <si>
    <t>Bimar Marrero</t>
  </si>
  <si>
    <t>21 al 27 de Marzo 2022</t>
  </si>
  <si>
    <t>No se le entrego inventario/dias de enfermedad</t>
  </si>
  <si>
    <t>Lo envio despues de comenzar turno y act.</t>
  </si>
  <si>
    <t>Leticia Marrero</t>
  </si>
  <si>
    <t>Emp. Completados</t>
  </si>
  <si>
    <t xml:space="preserve">Excelente </t>
  </si>
  <si>
    <t>Bueno</t>
  </si>
  <si>
    <t>Regular</t>
  </si>
  <si>
    <t>Deficiente</t>
  </si>
  <si>
    <t>28 al 3 de Abril de 2021</t>
  </si>
  <si>
    <t>Truconnect 1</t>
  </si>
  <si>
    <t>2 telefonos demas, reporto 31</t>
  </si>
  <si>
    <t>Act Cuadraron DRB</t>
  </si>
  <si>
    <t xml:space="preserve">Descuadre no es por activaciones </t>
  </si>
  <si>
    <t>3 telefonos demas, reporto 10</t>
  </si>
  <si>
    <t>1 telefonos demas, reporto 63</t>
  </si>
  <si>
    <t>5 tablet de mas, reporto 4</t>
  </si>
  <si>
    <t>1 telefono demas</t>
  </si>
  <si>
    <t>envio inventario 03/30 , reporto 36 telefonos.</t>
  </si>
  <si>
    <t>reporto 8 tablets</t>
  </si>
  <si>
    <t>9 telefonos demas, reporto 40.</t>
  </si>
  <si>
    <t>1 telefono de menos, reporto 12</t>
  </si>
  <si>
    <t>no reporto tablets</t>
  </si>
  <si>
    <t>10 telefonos demas, reporto 23</t>
  </si>
  <si>
    <t>no reporto tablets.</t>
  </si>
  <si>
    <t>SOLO REPORTO 10 TELEFONOS, teniendo mas inventario.</t>
  </si>
  <si>
    <t>9 telefonos demas, reporto 19</t>
  </si>
  <si>
    <t>2 telefonos demas, reporto 32</t>
  </si>
  <si>
    <t>8 telefonos demas, reporto 14</t>
  </si>
  <si>
    <t>reporto 3 tablets</t>
  </si>
  <si>
    <t xml:space="preserve">Cuadrado DRB </t>
  </si>
  <si>
    <t>6-Marzo</t>
  </si>
  <si>
    <t>13-Marzo</t>
  </si>
  <si>
    <t>20-Marzo</t>
  </si>
  <si>
    <t>27-Marzo</t>
  </si>
  <si>
    <t>3-Abril</t>
  </si>
  <si>
    <t>Truconnect 2</t>
  </si>
  <si>
    <t>Efrain De La Vega</t>
  </si>
  <si>
    <t>Yamilex Quintero</t>
  </si>
  <si>
    <t xml:space="preserve">Kareleen Colon </t>
  </si>
  <si>
    <t>Amalia Rivera</t>
  </si>
  <si>
    <t>D</t>
  </si>
  <si>
    <t>7 tablet demas, reporto 28</t>
  </si>
  <si>
    <t>Jorge Teran</t>
  </si>
  <si>
    <t>Proyección</t>
  </si>
  <si>
    <t>1 al 3 de Abril de 2022</t>
  </si>
  <si>
    <t>Madelline Sanchez</t>
  </si>
  <si>
    <t>Ana Berrios</t>
  </si>
  <si>
    <t>1 Vacantes Truconnect 1</t>
  </si>
  <si>
    <t>Shakira Martinez</t>
  </si>
  <si>
    <t>Miguel Nieves</t>
  </si>
  <si>
    <t>Ivelisse Gonzalez</t>
  </si>
  <si>
    <t>Alma Taha</t>
  </si>
  <si>
    <t>Kareleen Colon</t>
  </si>
  <si>
    <t>6 Vacantes Truconnect 2</t>
  </si>
  <si>
    <t>TruConnet Tiendas</t>
  </si>
  <si>
    <t>Corporativas</t>
  </si>
  <si>
    <t>Dealers</t>
  </si>
  <si>
    <t>5 Dealers Truconnect</t>
  </si>
  <si>
    <t>Proyeccion Final</t>
  </si>
  <si>
    <t>1 Vacante North American Local</t>
  </si>
  <si>
    <t>Truconnect Tiendas</t>
  </si>
  <si>
    <t>Quebradillas</t>
  </si>
  <si>
    <t>4 al 10 de Abril de 2022</t>
  </si>
  <si>
    <t>Reporto 2</t>
  </si>
  <si>
    <t>Reporto 9</t>
  </si>
  <si>
    <t>Reporto 43</t>
  </si>
  <si>
    <t>Reporto 23</t>
  </si>
  <si>
    <t>No reporto tablet</t>
  </si>
  <si>
    <t>0 Vacantes Truconnect 1</t>
  </si>
  <si>
    <t>10-Abril</t>
  </si>
  <si>
    <t>Vilma Gonzalez</t>
  </si>
  <si>
    <t>Denisse Cruz</t>
  </si>
  <si>
    <t>Yarissa Vazquez</t>
  </si>
  <si>
    <t>Joshua Gonzalez</t>
  </si>
  <si>
    <t>8 Vacantes Truconnect 2</t>
  </si>
  <si>
    <t>5 Tiendas Truconnect</t>
  </si>
  <si>
    <t>Reporto 21</t>
  </si>
  <si>
    <t>Marca</t>
  </si>
  <si>
    <t>Manager</t>
  </si>
  <si>
    <t>Dadsani Rodriguez</t>
  </si>
  <si>
    <t>4 Vacante North American Local</t>
  </si>
  <si>
    <t>Joyce Paredes</t>
  </si>
  <si>
    <t>Katherine Dominguez</t>
  </si>
  <si>
    <t>Antoninos Pizza (General)</t>
  </si>
  <si>
    <t>Kristzia Nieves</t>
  </si>
  <si>
    <t>11 al 17 de Abril de 2022</t>
  </si>
  <si>
    <t>lunes</t>
  </si>
  <si>
    <t>Reporto 18</t>
  </si>
  <si>
    <t>recoger inventario</t>
  </si>
  <si>
    <t>Reporto 36 telefonos (4/11/22)</t>
  </si>
  <si>
    <t>Reporto 24 (4/12/22)</t>
  </si>
  <si>
    <t>martes</t>
  </si>
  <si>
    <t>Reporto 66 (4/12/22)</t>
  </si>
  <si>
    <t>Reporto 38 (4/12/22)</t>
  </si>
  <si>
    <t>Reporto 115 (4/12/22)</t>
  </si>
  <si>
    <t>Reporto 28 (4/12/22)</t>
  </si>
  <si>
    <t>Reporto 8 (4/12/22)</t>
  </si>
  <si>
    <t xml:space="preserve">Reporto 53 (4/12/22) </t>
  </si>
  <si>
    <t>No reporto (4/12/22)</t>
  </si>
  <si>
    <t>Reporto 50 (4/12/22)</t>
  </si>
  <si>
    <t>Recoger inventario</t>
  </si>
  <si>
    <t>Reporto 16 (4/12/22)</t>
  </si>
  <si>
    <t>Entrego todo (4/12/22)</t>
  </si>
  <si>
    <t>17-Abril</t>
  </si>
  <si>
    <t>5 Vacantes Truconnect 2</t>
  </si>
  <si>
    <t>REPORTO 75</t>
  </si>
  <si>
    <t>recoger martes</t>
  </si>
  <si>
    <t>Renuncio</t>
  </si>
  <si>
    <t>18 al 24 de Abril de 2022</t>
  </si>
  <si>
    <t>Reporto 89 (4/19/22)</t>
  </si>
  <si>
    <t>Reporto 24 (4/19/22)</t>
  </si>
  <si>
    <t>Reporto 73 (4/19/22)</t>
  </si>
  <si>
    <t>Reporto 10 (4/19/22)</t>
  </si>
  <si>
    <t>recoger</t>
  </si>
  <si>
    <t>Reporto  37 (4/19/22)</t>
  </si>
  <si>
    <t>Reporto 9 (4/19/22)</t>
  </si>
  <si>
    <t>Reporto 10</t>
  </si>
  <si>
    <t>Reporto 23 (4/19/22)</t>
  </si>
  <si>
    <r>
      <rPr>
        <rFont val="Calibri"/>
        <sz val="12.0"/>
      </rPr>
      <t xml:space="preserve">Reporto </t>
    </r>
    <r>
      <rPr>
        <rFont val="Calibri"/>
        <b/>
        <sz val="12.0"/>
      </rPr>
      <t>7</t>
    </r>
    <r>
      <rPr>
        <rFont val="Calibri"/>
        <sz val="12.0"/>
      </rPr>
      <t xml:space="preserve"> 4/19/22)</t>
    </r>
  </si>
  <si>
    <t>Reporto 76 (4/19/22)</t>
  </si>
  <si>
    <t>Reporto 29 (4/19/22)</t>
  </si>
  <si>
    <t>Reporto 37 (4/19/22)</t>
  </si>
  <si>
    <t>24-Abril</t>
  </si>
  <si>
    <t>Renuncio 4/19/22</t>
  </si>
  <si>
    <t>Ginnette Rivera</t>
  </si>
  <si>
    <t>Kaina Velazquez</t>
  </si>
  <si>
    <t>Melany Ayala</t>
  </si>
  <si>
    <t>Ya bajo el usuario</t>
  </si>
  <si>
    <t xml:space="preserve">Yamillete Melendez </t>
  </si>
  <si>
    <t>Faltan 9 Representantes</t>
  </si>
  <si>
    <t>Reporto 31 (4/19/22)</t>
  </si>
  <si>
    <t>Jennifer Perez</t>
  </si>
  <si>
    <t>vacante</t>
  </si>
  <si>
    <t>Proyeccion Final Mes</t>
  </si>
  <si>
    <t>% Final Mes</t>
  </si>
  <si>
    <t>Faltan 3 representantes</t>
  </si>
  <si>
    <t>Michelle Gonzalez</t>
  </si>
  <si>
    <t>25 al 1 de Mayo de 2022</t>
  </si>
  <si>
    <t>Wilmary Ramos</t>
  </si>
  <si>
    <t>30-Abril</t>
  </si>
  <si>
    <t>NO</t>
  </si>
  <si>
    <t>Tocar</t>
  </si>
  <si>
    <t>No envio</t>
  </si>
  <si>
    <t>Adriana Rangel</t>
  </si>
  <si>
    <t>Faltan 12 Representantes</t>
  </si>
  <si>
    <t xml:space="preserve">Truconnect </t>
  </si>
  <si>
    <t>Qubradillas</t>
  </si>
  <si>
    <t>2 al 8 de Mayo de 2022</t>
  </si>
  <si>
    <t>Reporto 45</t>
  </si>
  <si>
    <t>Reporto 17</t>
  </si>
  <si>
    <t>Hot Spots</t>
  </si>
  <si>
    <t>renuncio</t>
  </si>
  <si>
    <t>9 tab inicial, no 8 DRB</t>
  </si>
  <si>
    <t>Evilianse Reyes</t>
  </si>
  <si>
    <t>8-Mayo</t>
  </si>
  <si>
    <t>Master Agent Puerto Rico</t>
  </si>
  <si>
    <t>Katherine Domínguez</t>
  </si>
  <si>
    <t>Antoninos General</t>
  </si>
  <si>
    <t>Antoninos Aguadilla</t>
  </si>
  <si>
    <t xml:space="preserve">Antoninos Isabela </t>
  </si>
  <si>
    <t>Antoninos Camuy</t>
  </si>
  <si>
    <t>Excelente</t>
  </si>
  <si>
    <t>9-15 Mayo 2022</t>
  </si>
  <si>
    <t>Reporto 27</t>
  </si>
  <si>
    <t>Reporto 5</t>
  </si>
  <si>
    <t>Reporto 15</t>
  </si>
  <si>
    <t>-1 RMA-0995</t>
  </si>
  <si>
    <t>Reporto 41</t>
  </si>
  <si>
    <t>Reporto 36</t>
  </si>
  <si>
    <t>recoger equipo</t>
  </si>
  <si>
    <t>Reporto 20</t>
  </si>
  <si>
    <t>Reporto 12</t>
  </si>
  <si>
    <t>15-Mayo</t>
  </si>
  <si>
    <t>Angel Rodriguez</t>
  </si>
  <si>
    <t>Carmen Reyes</t>
  </si>
  <si>
    <t>Lizrosa Sepulveda</t>
  </si>
  <si>
    <t>Total Activaciones Truconnect</t>
  </si>
  <si>
    <t>Representantes por hora</t>
  </si>
  <si>
    <t>Iris Torres</t>
  </si>
  <si>
    <t>Lyndsay Figueroa</t>
  </si>
  <si>
    <t>Lyndsay Figueoa</t>
  </si>
  <si>
    <t>Maria Vazquez</t>
  </si>
  <si>
    <t>Justino Collazo</t>
  </si>
  <si>
    <t>Representantes por comision</t>
  </si>
  <si>
    <t>Carmen Ramos</t>
  </si>
  <si>
    <t>Johana Giraldo</t>
  </si>
  <si>
    <t>Gran Total Truconnect</t>
  </si>
  <si>
    <t>General</t>
  </si>
  <si>
    <t>North American Local (D)</t>
  </si>
  <si>
    <t>North American Local (M)</t>
  </si>
  <si>
    <t>American Asistance</t>
  </si>
  <si>
    <t>16-22 de Mayo de 2022</t>
  </si>
  <si>
    <t>faltan 2</t>
  </si>
  <si>
    <t>Reporto 95</t>
  </si>
  <si>
    <t>Reporto 54</t>
  </si>
  <si>
    <t>Reporto 26</t>
  </si>
  <si>
    <t>se recogio</t>
  </si>
  <si>
    <t>Truconnect 1 Faltan 3 Representantes</t>
  </si>
  <si>
    <t>22-Mayo</t>
  </si>
  <si>
    <t>Mairim Saez</t>
  </si>
  <si>
    <t>Cover</t>
  </si>
  <si>
    <t xml:space="preserve">Covers </t>
  </si>
  <si>
    <t>Truconnect 2 Faltan 9 Representantes</t>
  </si>
  <si>
    <t>Empelados Por Hora $11.50</t>
  </si>
  <si>
    <t>Empelados Por Comision $14.00</t>
  </si>
  <si>
    <t>NAL Faltan 5 Representantes</t>
  </si>
  <si>
    <t>Total Activaciones NAL</t>
  </si>
  <si>
    <t>23-29 de Mayo de 2022</t>
  </si>
  <si>
    <t>REPORTO 6</t>
  </si>
  <si>
    <t>Recoger</t>
  </si>
  <si>
    <t>FALTAN 3, REPORTO 103</t>
  </si>
  <si>
    <t>FALTAN 3, REPORTO 9</t>
  </si>
  <si>
    <t xml:space="preserve">NO REPORTO </t>
  </si>
  <si>
    <t>No puso fotos en inventario perpetuo</t>
  </si>
  <si>
    <t>REPORTO 5</t>
  </si>
  <si>
    <t>NO SUBIO FOTOS A INV. PERPETUO</t>
  </si>
  <si>
    <t>Hotspot y tel actualizado de la semana pasada 5/27/2022 DRB</t>
  </si>
  <si>
    <t>REPORTO 18</t>
  </si>
  <si>
    <t>Idaliz Rivera</t>
  </si>
  <si>
    <t>Truconnect 1 Faltan 6 Representantes</t>
  </si>
  <si>
    <t>29-Mayo</t>
  </si>
  <si>
    <t>REPORTO 16</t>
  </si>
  <si>
    <t>reporto 10</t>
  </si>
  <si>
    <t>REPORTO 14</t>
  </si>
  <si>
    <t>REPORTO 7</t>
  </si>
  <si>
    <t>Mairin Saez</t>
  </si>
  <si>
    <t>Yahaira Rodriguez</t>
  </si>
  <si>
    <t>Truconnect 2 Faltan 7 Representantes</t>
  </si>
  <si>
    <t>Pago Por comision</t>
  </si>
  <si>
    <t>Leyla Reyes</t>
  </si>
  <si>
    <t>Master Agent NAL</t>
  </si>
  <si>
    <t>NAL Faltan 6 Representantes</t>
  </si>
  <si>
    <t>30-5 Junio de 2022</t>
  </si>
  <si>
    <t>Reporto 32</t>
  </si>
  <si>
    <t xml:space="preserve">Reporto 5 </t>
  </si>
  <si>
    <t>Reporto 33</t>
  </si>
  <si>
    <t>No ha enviado</t>
  </si>
  <si>
    <t>Reporto 73</t>
  </si>
  <si>
    <t>Reporto 16</t>
  </si>
  <si>
    <t>REPORTO 19</t>
  </si>
  <si>
    <t>Reporto 48</t>
  </si>
  <si>
    <t xml:space="preserve">Reporto 10 </t>
  </si>
  <si>
    <t>REPORTO 10</t>
  </si>
  <si>
    <t>reporto 26</t>
  </si>
  <si>
    <t>31-Mayo</t>
  </si>
  <si>
    <t>REPORTO 9</t>
  </si>
  <si>
    <t>Reporto 1</t>
  </si>
  <si>
    <t>Jennifer Ramos</t>
  </si>
  <si>
    <t xml:space="preserve">No ha bajado usuario </t>
  </si>
  <si>
    <t>REPORTO 17</t>
  </si>
  <si>
    <t>REPORTO 48</t>
  </si>
  <si>
    <t>Katherine Muniz</t>
  </si>
  <si>
    <t>No ha bajado usuario</t>
  </si>
  <si>
    <t>Truconnect 2 Faltan 4 Representantes</t>
  </si>
  <si>
    <t>Empelados Por Hora</t>
  </si>
  <si>
    <t>Recogido</t>
  </si>
  <si>
    <t>Maria del Mar</t>
  </si>
  <si>
    <t>Empleados a Comision</t>
  </si>
  <si>
    <t>NAL Direct</t>
  </si>
  <si>
    <t>NAL Master</t>
  </si>
  <si>
    <t>5-Junio</t>
  </si>
  <si>
    <t>6 al 12 de Junio de 2022</t>
  </si>
  <si>
    <t>@</t>
  </si>
  <si>
    <t>Reportó 25</t>
  </si>
  <si>
    <t>-1 rma inicial RMA 1118=1119</t>
  </si>
  <si>
    <t>Reporto 55</t>
  </si>
  <si>
    <t>Ya se recogio</t>
  </si>
  <si>
    <t>Reporto 40</t>
  </si>
  <si>
    <t xml:space="preserve">Reporto 4 </t>
  </si>
  <si>
    <t>Veronica Custodio</t>
  </si>
  <si>
    <t>Carla Gonzalez</t>
  </si>
  <si>
    <t>Truconnect 1 Faltan 7 Representantes</t>
  </si>
  <si>
    <t>12- Junio</t>
  </si>
  <si>
    <t>.</t>
  </si>
  <si>
    <t>Reporto 29</t>
  </si>
  <si>
    <t>Reporto 41/ Faltan 10</t>
  </si>
  <si>
    <t>Indica que no tiene</t>
  </si>
  <si>
    <t>Reporto 6</t>
  </si>
  <si>
    <t xml:space="preserve">Reporto 3 </t>
  </si>
  <si>
    <t xml:space="preserve">                                                                     </t>
  </si>
  <si>
    <t>Katherine Muñiz</t>
  </si>
  <si>
    <t xml:space="preserve">Sara Garcia </t>
  </si>
  <si>
    <t>Sara Garcia</t>
  </si>
  <si>
    <t>6 al 12 Junio de 2022</t>
  </si>
  <si>
    <t>Angel Cruz</t>
  </si>
  <si>
    <t>Hector Reyes</t>
  </si>
  <si>
    <t>Renuncio, recoger</t>
  </si>
  <si>
    <t>Hector Lopez</t>
  </si>
  <si>
    <t>Tanairy Cruz</t>
  </si>
  <si>
    <t>Virgen Galarza</t>
  </si>
  <si>
    <t>Yenaritza Escobar</t>
  </si>
  <si>
    <t>Maralis Schelmetty</t>
  </si>
  <si>
    <t>AA Faltan 10 Representantes</t>
  </si>
  <si>
    <t>Quebradilla</t>
  </si>
  <si>
    <t>Antoninos Quebradilla</t>
  </si>
  <si>
    <t>13 al 19 de Junio de 2022</t>
  </si>
  <si>
    <t>RMA</t>
  </si>
  <si>
    <t>Reporto 4</t>
  </si>
  <si>
    <t>vER TEL. pOSIBLE DESCUADRE DE 1 CEL</t>
  </si>
  <si>
    <t xml:space="preserve">Reporto 7 </t>
  </si>
  <si>
    <t>Act. Verf. DRB</t>
  </si>
  <si>
    <t>Isabela Miguel</t>
  </si>
  <si>
    <t>Manati</t>
  </si>
  <si>
    <t>No reporto hotspot</t>
  </si>
  <si>
    <t>Frances Marrero</t>
  </si>
  <si>
    <t>Reporto 53</t>
  </si>
  <si>
    <t>Reporto 39</t>
  </si>
  <si>
    <t>Reporto 19</t>
  </si>
  <si>
    <t>Reporto 8</t>
  </si>
  <si>
    <t xml:space="preserve">Diferencia de 2 </t>
  </si>
  <si>
    <t>ya se entrego</t>
  </si>
  <si>
    <t>18- Junio</t>
  </si>
  <si>
    <t>miercoles</t>
  </si>
  <si>
    <t>Reporto 11</t>
  </si>
  <si>
    <t>Truconnect 2 Faltan 2 Representantes</t>
  </si>
  <si>
    <t>se entrego</t>
  </si>
  <si>
    <t>Verunska Rodriguez</t>
  </si>
  <si>
    <t>Wandaliz Monroig</t>
  </si>
  <si>
    <t>Madeline Montalvo</t>
  </si>
  <si>
    <t>Celulares</t>
  </si>
  <si>
    <t>NAL Faltan 7 Representantes</t>
  </si>
  <si>
    <t>20 al 26 de Junio de 2022</t>
  </si>
  <si>
    <t>Reporto 8 DRB 7/29/2022</t>
  </si>
  <si>
    <t xml:space="preserve">No reporto </t>
  </si>
  <si>
    <t>Que entregue 10 tablets</t>
  </si>
  <si>
    <t>Reporto 7</t>
  </si>
  <si>
    <t>Maria Cruz</t>
  </si>
  <si>
    <t>Miércoles</t>
  </si>
  <si>
    <t>No reporto</t>
  </si>
  <si>
    <t>Truconnect 1 Faltan 4 Representantes</t>
  </si>
  <si>
    <t>Se le pidio inventario nuevamente</t>
  </si>
  <si>
    <t>No contesta los mensajes</t>
  </si>
  <si>
    <t>NO ASIGNAR</t>
  </si>
  <si>
    <t>Truconnect 2 Faltan 3 Representantes</t>
  </si>
  <si>
    <t>26- Junio</t>
  </si>
  <si>
    <t>Renuncio/Recoger</t>
  </si>
  <si>
    <t>Maria Ramos</t>
  </si>
  <si>
    <t>Yabucoa</t>
  </si>
  <si>
    <t>Maria Rivera</t>
  </si>
  <si>
    <t>San Juan</t>
  </si>
  <si>
    <t>ONLINE</t>
  </si>
  <si>
    <t>NAL Faltan 1 Representantes</t>
  </si>
  <si>
    <t>26 -Junio</t>
  </si>
  <si>
    <t>27 de Junio a 2 de Julio de 2022</t>
  </si>
  <si>
    <t>Inventario Perpetuo</t>
  </si>
  <si>
    <t xml:space="preserve">Reporto 14 </t>
  </si>
  <si>
    <t>Reporto 34</t>
  </si>
  <si>
    <t>Reporto 30</t>
  </si>
  <si>
    <t>NO ENVIO</t>
  </si>
  <si>
    <t>Indica que se le acabaron</t>
  </si>
  <si>
    <t>excusada</t>
  </si>
  <si>
    <t>3- Julio</t>
  </si>
  <si>
    <t>Envio inventario tarde</t>
  </si>
  <si>
    <t>N/A</t>
  </si>
  <si>
    <t>Reporto 24</t>
  </si>
  <si>
    <t>3-julio</t>
  </si>
  <si>
    <t>Recogido Miercoles</t>
  </si>
  <si>
    <t>Recogido Martes</t>
  </si>
  <si>
    <t>Recogido Jueves</t>
  </si>
  <si>
    <t>4 al 10 de Julio de 2022</t>
  </si>
  <si>
    <t>Reporto 25</t>
  </si>
  <si>
    <t>Reportó 55</t>
  </si>
  <si>
    <t>Reportó 10</t>
  </si>
  <si>
    <t>Daisy Negron</t>
  </si>
  <si>
    <t>Enferma</t>
  </si>
  <si>
    <t>Reporto 3</t>
  </si>
  <si>
    <t>3-Julio</t>
  </si>
  <si>
    <t>10-Julio</t>
  </si>
  <si>
    <t>RECOGER</t>
  </si>
  <si>
    <t>LUNES</t>
  </si>
  <si>
    <t xml:space="preserve">Jeannette Rodriguez </t>
  </si>
  <si>
    <t>Recoger/Lunes</t>
  </si>
  <si>
    <t>Maralis Schelmety</t>
  </si>
  <si>
    <t>Yara Lozada</t>
  </si>
  <si>
    <t>Angelica Vicenty</t>
  </si>
  <si>
    <t xml:space="preserve">Dahiana Cintron </t>
  </si>
  <si>
    <t>Recogio en oficina</t>
  </si>
  <si>
    <t>Luz Valentin</t>
  </si>
  <si>
    <t>Órdenes Online</t>
  </si>
  <si>
    <t>NAL Faltan 4 Representantes</t>
  </si>
  <si>
    <t>Sandra Noemi Badillo Acevedo</t>
  </si>
  <si>
    <t>Donnia Lizbeth Cordero Mercado</t>
  </si>
  <si>
    <t xml:space="preserve">American Assistance </t>
  </si>
  <si>
    <t>Yenny Patiño</t>
  </si>
  <si>
    <t>11 al 17 de Julio de 2022</t>
  </si>
  <si>
    <t>Lunes o miercoles</t>
  </si>
  <si>
    <t>Nadie</t>
  </si>
  <si>
    <t>RECOGIDO</t>
  </si>
  <si>
    <t>Vacaante</t>
  </si>
  <si>
    <t>Truconnect 1 Faltan 1 Representantes</t>
  </si>
  <si>
    <t>17-Julio</t>
  </si>
  <si>
    <t xml:space="preserve">Tania Quintana </t>
  </si>
  <si>
    <t>Comienza 25 Julio</t>
  </si>
  <si>
    <t xml:space="preserve">Alexdania Ortiz </t>
  </si>
  <si>
    <t>comienza el 20</t>
  </si>
  <si>
    <t xml:space="preserve">Martes </t>
  </si>
  <si>
    <t>Realizado</t>
  </si>
  <si>
    <t>realizado</t>
  </si>
  <si>
    <t>Angelica Rodriguez</t>
  </si>
  <si>
    <t>Reliado</t>
  </si>
  <si>
    <t>Martes/Recoger</t>
  </si>
  <si>
    <t>Nayelis Vicenty</t>
  </si>
  <si>
    <t>Nixalee Jimenez</t>
  </si>
  <si>
    <t>Greisalee Pastrana</t>
  </si>
  <si>
    <t>Melitza Marrero</t>
  </si>
  <si>
    <t>Edinoel Lugo</t>
  </si>
  <si>
    <t>NAL Faltan 3 Representantes</t>
  </si>
  <si>
    <t>Sandra Badillo</t>
  </si>
  <si>
    <t>Aguada</t>
  </si>
  <si>
    <t>Donnia Cordero</t>
  </si>
  <si>
    <t>Guanica</t>
  </si>
  <si>
    <t>AA Faltan 8 Representantes</t>
  </si>
  <si>
    <t>18 al 24 de Julio de 2022</t>
  </si>
  <si>
    <t>;'</t>
  </si>
  <si>
    <t>24-Julio</t>
  </si>
  <si>
    <t>Recoger/Martes</t>
  </si>
  <si>
    <t xml:space="preserve">Lunes </t>
  </si>
  <si>
    <t xml:space="preserve">Hector Marquez </t>
  </si>
  <si>
    <t xml:space="preserve">Reporto 18 </t>
  </si>
  <si>
    <t>Truconnect 2 Faltan 1 Representante</t>
  </si>
  <si>
    <t>North American Local Direct</t>
  </si>
  <si>
    <t>No entregar vacaciones 27</t>
  </si>
  <si>
    <t>North American Local 2</t>
  </si>
  <si>
    <t>No se entrego/falta mesa</t>
  </si>
  <si>
    <t>Liliam Crespo</t>
  </si>
  <si>
    <t>Yelitza Majias</t>
  </si>
  <si>
    <t>Yelitza Mejias</t>
  </si>
  <si>
    <t>NAL Faltan -2 (2Equipo 15) Representantes</t>
  </si>
  <si>
    <t xml:space="preserve">Sandra Badillo </t>
  </si>
  <si>
    <t xml:space="preserve">Donnia Cordero </t>
  </si>
  <si>
    <t>AA Faltan 15 Representantes</t>
  </si>
  <si>
    <t>25 al 31 de Julio de 2022</t>
  </si>
  <si>
    <t>Reporto 57</t>
  </si>
  <si>
    <t>Reportó 42</t>
  </si>
  <si>
    <t xml:space="preserve">Reporto 6 </t>
  </si>
  <si>
    <t>Reporto 46</t>
  </si>
  <si>
    <t>Reporto 14</t>
  </si>
  <si>
    <t>Reporto 13</t>
  </si>
  <si>
    <t>Reporto 60</t>
  </si>
  <si>
    <t>Gisela Molina</t>
  </si>
  <si>
    <t>NO HAN ENTREGADO</t>
  </si>
  <si>
    <t>Reporto 58</t>
  </si>
  <si>
    <t>31-Julio</t>
  </si>
  <si>
    <t>Reporto 62</t>
  </si>
  <si>
    <t xml:space="preserve">Entrego todo menos </t>
  </si>
  <si>
    <t>los 19 covers</t>
  </si>
  <si>
    <t>Truconnect 2 Faltan 0 Representante</t>
  </si>
  <si>
    <t>ENTREGO  7/27/2022</t>
  </si>
  <si>
    <t>Ruth Mojica</t>
  </si>
  <si>
    <t>Karla N. Sanchez</t>
  </si>
  <si>
    <t>Entrego 5 RMA</t>
  </si>
  <si>
    <t>NAL Faltan 5 del equipo 2</t>
  </si>
  <si>
    <t>AA Faltan 3 Representantes</t>
  </si>
  <si>
    <t>1 al 7 de Agosto de 2022</t>
  </si>
  <si>
    <t>NO HA ENVIADO</t>
  </si>
  <si>
    <t>Sim (BYOD)</t>
  </si>
  <si>
    <t>REPORTO 37</t>
  </si>
  <si>
    <t>REPORTO 3</t>
  </si>
  <si>
    <t>NO REPORTO</t>
  </si>
  <si>
    <t>REPORTO 27</t>
  </si>
  <si>
    <t>De viaje, entrego</t>
  </si>
  <si>
    <t>7-Julio-2022</t>
  </si>
  <si>
    <t>Truconnect 2 Faltan 3 Representante</t>
  </si>
  <si>
    <t>Truconnect Kiosko</t>
  </si>
  <si>
    <t>Hatillo</t>
  </si>
  <si>
    <t>Mayaguez</t>
  </si>
  <si>
    <t>Juana Diaz</t>
  </si>
  <si>
    <t>Guayama</t>
  </si>
  <si>
    <t>Caguas</t>
  </si>
  <si>
    <t>Carolina</t>
  </si>
  <si>
    <t>Rio Piedras</t>
  </si>
  <si>
    <t>Truconnect Kiosko Falta 2 Kioskos</t>
  </si>
  <si>
    <t>North American Local Direct 1</t>
  </si>
  <si>
    <t>Miercoles 3</t>
  </si>
  <si>
    <t xml:space="preserve"> jueves 4</t>
  </si>
  <si>
    <t>Viernes 5</t>
  </si>
  <si>
    <t>Sabado 6</t>
  </si>
  <si>
    <t>NAL 1</t>
  </si>
  <si>
    <t>REPORTO 8</t>
  </si>
  <si>
    <t>REPORTO 20</t>
  </si>
  <si>
    <t>NAL 1 Falta 0 Representantes</t>
  </si>
  <si>
    <t>North American Local Direct 2</t>
  </si>
  <si>
    <t>NAL 2</t>
  </si>
  <si>
    <t>Maribelle Collazo</t>
  </si>
  <si>
    <t>Nydia Santiago</t>
  </si>
  <si>
    <t>NAL 2 Falta 1 Representantes</t>
  </si>
  <si>
    <t>\</t>
  </si>
  <si>
    <t>North American Local Master</t>
  </si>
  <si>
    <t>Keishla Perez</t>
  </si>
  <si>
    <t>Truconnect General</t>
  </si>
  <si>
    <t>North American Local 1</t>
  </si>
  <si>
    <t>North American Local General</t>
  </si>
  <si>
    <t>American Assistance (M)</t>
  </si>
  <si>
    <t>0</t>
  </si>
  <si>
    <t>American Assistance General</t>
  </si>
  <si>
    <t>Y. Aviles</t>
  </si>
  <si>
    <t>N. Marquez</t>
  </si>
  <si>
    <t>J. Pratts</t>
  </si>
  <si>
    <t>O. Perez</t>
  </si>
  <si>
    <t>Antoninos Pizza General</t>
  </si>
  <si>
    <t>8 al 14 de Agosto de 2022</t>
  </si>
  <si>
    <t>Se entrego</t>
  </si>
  <si>
    <t>Reportó 13</t>
  </si>
  <si>
    <t>Reportó 5</t>
  </si>
  <si>
    <t>Reportó 2</t>
  </si>
  <si>
    <t>Verificar</t>
  </si>
  <si>
    <t>Reducir qty tab, no envia</t>
  </si>
  <si>
    <t>pagos correctamente</t>
  </si>
  <si>
    <t>SE RECOGIO</t>
  </si>
  <si>
    <t>RENUNCIO</t>
  </si>
  <si>
    <t>7-Agosto-2022</t>
  </si>
  <si>
    <t>14-Agosto-2022</t>
  </si>
  <si>
    <t>..</t>
  </si>
  <si>
    <t xml:space="preserve">Vacante </t>
  </si>
  <si>
    <t xml:space="preserve">Yaritza Amadeo </t>
  </si>
  <si>
    <t>Lunes (Toa Baja)</t>
  </si>
  <si>
    <t>TC Kiosko Hatillo</t>
  </si>
  <si>
    <t>Jonathan Rosa</t>
  </si>
  <si>
    <t>Leslie Nieves</t>
  </si>
  <si>
    <t>Maria Torres</t>
  </si>
  <si>
    <t>TC Kiosko Mayaguez</t>
  </si>
  <si>
    <t>Franchesca Martinez</t>
  </si>
  <si>
    <t>Bryant Pabon</t>
  </si>
  <si>
    <t>TC Kiosko Juana Diaz</t>
  </si>
  <si>
    <t>Christopher Davila</t>
  </si>
  <si>
    <t>Yomalis Santiago</t>
  </si>
  <si>
    <t>TC Kiosko Guayama</t>
  </si>
  <si>
    <t>TC Kiosko Caguas</t>
  </si>
  <si>
    <t>Melissa Roque</t>
  </si>
  <si>
    <t>Jessica Gonzalez</t>
  </si>
  <si>
    <t>TC Kiosko Carolina</t>
  </si>
  <si>
    <t>TC Kiosko Rio Piedras</t>
  </si>
  <si>
    <t>TC Kiosko Manatí</t>
  </si>
  <si>
    <t xml:space="preserve">North American Local Direct </t>
  </si>
  <si>
    <t>Martes 9</t>
  </si>
  <si>
    <t>Miercoles 10</t>
  </si>
  <si>
    <t xml:space="preserve"> jueves 11</t>
  </si>
  <si>
    <t>Viernes 12</t>
  </si>
  <si>
    <t>Sabado 13</t>
  </si>
  <si>
    <t>Juan Capellan</t>
  </si>
  <si>
    <t xml:space="preserve">Juan Capellan </t>
  </si>
  <si>
    <t>Gabriela Santiago</t>
  </si>
  <si>
    <t>NAL Falta 5 Representantes</t>
  </si>
  <si>
    <t>8-14 de Agosto de 2022</t>
  </si>
  <si>
    <t>Master Agent 1</t>
  </si>
  <si>
    <t>Master Agent 2</t>
  </si>
  <si>
    <t>Keishla Pérez</t>
  </si>
  <si>
    <t>American Assistance (M1)</t>
  </si>
  <si>
    <t>American Assistance (M2)</t>
  </si>
  <si>
    <t>15 al 21 de Agosto de 2022</t>
  </si>
  <si>
    <t xml:space="preserve">	reporto 22</t>
  </si>
  <si>
    <t>reporto 2</t>
  </si>
  <si>
    <t>reporto 36</t>
  </si>
  <si>
    <t>reporto 6</t>
  </si>
  <si>
    <t>no reporto</t>
  </si>
  <si>
    <t>reporto27</t>
  </si>
  <si>
    <t>reporto 4</t>
  </si>
  <si>
    <t>Rporto 24 tel</t>
  </si>
  <si>
    <t>No reportó</t>
  </si>
  <si>
    <t>21-Agosto-2022</t>
  </si>
  <si>
    <t>reporto 27</t>
  </si>
  <si>
    <t xml:space="preserve">Mari Lee Santana </t>
  </si>
  <si>
    <t>reporto 22</t>
  </si>
  <si>
    <r>
      <rPr>
        <rFont val="Arial"/>
        <b/>
        <sz val="11.0"/>
      </rPr>
      <t>Vacante</t>
    </r>
    <r>
      <rPr>
        <rFont val="Arial"/>
        <sz val="11.0"/>
      </rPr>
      <t xml:space="preserve"> </t>
    </r>
  </si>
  <si>
    <r>
      <rPr>
        <rFont val="Arial"/>
        <b/>
        <sz val="11.0"/>
      </rPr>
      <t>Vacante</t>
    </r>
    <r>
      <rPr>
        <rFont val="Arial"/>
        <sz val="11.0"/>
      </rPr>
      <t xml:space="preserve"> </t>
    </r>
  </si>
  <si>
    <t xml:space="preserve">Osuawr Medina </t>
  </si>
  <si>
    <t>Truconnect 2 Faltan 4 Representante</t>
  </si>
  <si>
    <t>Yomaliz Santiago</t>
  </si>
  <si>
    <t>Lunes 15</t>
  </si>
  <si>
    <t>Martes 16</t>
  </si>
  <si>
    <t>Miercoles 17</t>
  </si>
  <si>
    <t xml:space="preserve"> jueves 18</t>
  </si>
  <si>
    <t>Viernes 19</t>
  </si>
  <si>
    <t>Sabado 20</t>
  </si>
  <si>
    <t>NUNCA SE LE ENTREGO</t>
  </si>
  <si>
    <t>recoger/renuncio</t>
  </si>
  <si>
    <t>Nancy Picornell</t>
  </si>
  <si>
    <t>Andrew Ramos</t>
  </si>
  <si>
    <t>O. Echevarría</t>
  </si>
  <si>
    <t>22 al 28 de Agosto de 2022</t>
  </si>
  <si>
    <t xml:space="preserve">No reportó </t>
  </si>
  <si>
    <t>Despedido, entregara martes a miercoles</t>
  </si>
  <si>
    <t>No Reportó</t>
  </si>
  <si>
    <t>Brendalys Vargas</t>
  </si>
  <si>
    <t>28-Agosto-2022</t>
  </si>
  <si>
    <r>
      <rPr>
        <rFont val="Arial"/>
        <b/>
        <sz val="11.0"/>
      </rPr>
      <t>Vacante</t>
    </r>
    <r>
      <rPr>
        <rFont val="Arial"/>
        <sz val="11.0"/>
      </rPr>
      <t xml:space="preserve"> </t>
    </r>
  </si>
  <si>
    <r>
      <rPr>
        <rFont val="Arial"/>
        <b/>
        <sz val="11.0"/>
      </rPr>
      <t>Vacante</t>
    </r>
    <r>
      <rPr>
        <rFont val="Arial"/>
        <sz val="11.0"/>
      </rPr>
      <t xml:space="preserve"> </t>
    </r>
  </si>
  <si>
    <t>reporto 80</t>
  </si>
  <si>
    <t>reporto 15 en foto</t>
  </si>
  <si>
    <t>Entrego equipo</t>
  </si>
  <si>
    <t>Maria Torres Bauza</t>
  </si>
  <si>
    <t>o</t>
  </si>
  <si>
    <t>Daisy Velazquez</t>
  </si>
  <si>
    <t>Ana Colon</t>
  </si>
  <si>
    <t>Celymar Ramos</t>
  </si>
  <si>
    <t xml:space="preserve">Sheila Martinez </t>
  </si>
  <si>
    <t>Sheila Martinez</t>
  </si>
  <si>
    <t>Ardrelis Rios</t>
  </si>
  <si>
    <t>Wilfredo Maldonado</t>
  </si>
  <si>
    <t>Ardelis Rios</t>
  </si>
  <si>
    <t>Lunes 22</t>
  </si>
  <si>
    <t>Martes 23</t>
  </si>
  <si>
    <t>Miercoles 24</t>
  </si>
  <si>
    <t xml:space="preserve"> jueves 25</t>
  </si>
  <si>
    <t>Viernes 26</t>
  </si>
  <si>
    <t>Sabado 27</t>
  </si>
  <si>
    <t>Recogido/ENTREGO TODO</t>
  </si>
  <si>
    <t>Toa Baja</t>
  </si>
  <si>
    <t>Nahomy Diaz</t>
  </si>
  <si>
    <t>No comienza aun</t>
  </si>
  <si>
    <t xml:space="preserve">Daisha Gonzales </t>
  </si>
  <si>
    <t>29 al 4 de Septiembre de 2022</t>
  </si>
  <si>
    <t>29 de Agosto al 4 de Septiembre de 2022</t>
  </si>
  <si>
    <t>Janelys Mercado</t>
  </si>
  <si>
    <t>NUEVA</t>
  </si>
  <si>
    <t>4-Septiembre-2022</t>
  </si>
  <si>
    <r>
      <rPr>
        <rFont val="Arial"/>
        <b/>
        <sz val="11.0"/>
      </rPr>
      <t>Vacante</t>
    </r>
    <r>
      <rPr>
        <rFont val="Arial"/>
        <b/>
        <sz val="11.0"/>
      </rPr>
      <t xml:space="preserve"> </t>
    </r>
  </si>
  <si>
    <r>
      <rPr>
        <rFont val="Arial"/>
        <b/>
        <sz val="11.0"/>
      </rPr>
      <t>Vacante</t>
    </r>
    <r>
      <rPr>
        <rFont val="Arial"/>
        <b/>
        <sz val="11.0"/>
      </rPr>
      <t xml:space="preserve"> </t>
    </r>
  </si>
  <si>
    <t xml:space="preserve">   </t>
  </si>
  <si>
    <t xml:space="preserve">recogerle </t>
  </si>
  <si>
    <t>4-agosto-2022</t>
  </si>
  <si>
    <t>Lunes 29</t>
  </si>
  <si>
    <t>Martes 30</t>
  </si>
  <si>
    <t>Miercoles 31</t>
  </si>
  <si>
    <t xml:space="preserve"> jueves 1</t>
  </si>
  <si>
    <t>Viernes 2</t>
  </si>
  <si>
    <t>Sabado 3</t>
  </si>
  <si>
    <t>29 al 4  de Agosto de 2022</t>
  </si>
  <si>
    <t>Nueva</t>
  </si>
  <si>
    <t>corozal</t>
  </si>
  <si>
    <t>Florida</t>
  </si>
  <si>
    <t>Mariam Padilla</t>
  </si>
  <si>
    <t>Nashalie Villanueva</t>
  </si>
  <si>
    <t>Doris Collazo</t>
  </si>
  <si>
    <t>nueva</t>
  </si>
  <si>
    <t>Villalba</t>
  </si>
  <si>
    <t>4-Sept-2022</t>
  </si>
  <si>
    <t>5 al 11 Septiembre de 2022</t>
  </si>
  <si>
    <t>reporto 24</t>
  </si>
  <si>
    <t>reporto 1</t>
  </si>
  <si>
    <t>reporto 25</t>
  </si>
  <si>
    <t>reporto 50</t>
  </si>
  <si>
    <t>reporto 45</t>
  </si>
  <si>
    <t>reporto 28</t>
  </si>
  <si>
    <t>reporto 43</t>
  </si>
  <si>
    <t>reporto (40) 9/6/22</t>
  </si>
  <si>
    <t>reporto 5</t>
  </si>
  <si>
    <t>reporto 32</t>
  </si>
  <si>
    <t>reporto 20</t>
  </si>
  <si>
    <t>reporto 21</t>
  </si>
  <si>
    <t>reporto 3</t>
  </si>
  <si>
    <t>reporto 11</t>
  </si>
  <si>
    <t>reporto( 39) 9/7/22</t>
  </si>
  <si>
    <t xml:space="preserve">reporto 2 </t>
  </si>
  <si>
    <t>reporto 12</t>
  </si>
  <si>
    <t>reporto 33</t>
  </si>
  <si>
    <t xml:space="preserve">reporto 29 </t>
  </si>
  <si>
    <t>reporto 23</t>
  </si>
  <si>
    <t>reporto 14</t>
  </si>
  <si>
    <t>reporto (1) 9/7/22</t>
  </si>
  <si>
    <t>reporto 44</t>
  </si>
  <si>
    <t>reporto 7</t>
  </si>
  <si>
    <t>reporto 8</t>
  </si>
  <si>
    <t>reporto 37</t>
  </si>
  <si>
    <r>
      <rPr>
        <rFont val="Arial"/>
        <b/>
        <sz val="11.0"/>
      </rPr>
      <t>Vacante</t>
    </r>
    <r>
      <rPr>
        <rFont val="Arial"/>
        <b/>
        <sz val="11.0"/>
      </rPr>
      <t xml:space="preserve"> </t>
    </r>
  </si>
  <si>
    <r>
      <rPr>
        <rFont val="Arial"/>
        <b/>
        <sz val="11.0"/>
      </rPr>
      <t>Vacante</t>
    </r>
    <r>
      <rPr>
        <rFont val="Arial"/>
        <b/>
        <sz val="11.0"/>
      </rPr>
      <t xml:space="preserve"> </t>
    </r>
  </si>
  <si>
    <t xml:space="preserve">Simcards </t>
  </si>
  <si>
    <t>Jayson Mercado</t>
  </si>
  <si>
    <t xml:space="preserve">Jivelyan Pagan </t>
  </si>
  <si>
    <t xml:space="preserve">Cristian Colon </t>
  </si>
  <si>
    <t xml:space="preserve">Samuel Martinez </t>
  </si>
  <si>
    <t>lunes 5</t>
  </si>
  <si>
    <t>Miercoles 7</t>
  </si>
  <si>
    <t xml:space="preserve"> jueves 8</t>
  </si>
  <si>
    <t>Viernes 9</t>
  </si>
  <si>
    <t>Sabado 10</t>
  </si>
  <si>
    <t>5 al 11 de Septiembre de 2022</t>
  </si>
  <si>
    <t>reporto 69</t>
  </si>
  <si>
    <t>reporto 16</t>
  </si>
  <si>
    <t>reporto (17)  9/6/22</t>
  </si>
  <si>
    <t>5 al 11 de septiembre 2022</t>
  </si>
  <si>
    <t xml:space="preserve"> Carlos Rivera Tabletas</t>
  </si>
  <si>
    <t>Maria Gonzalez Tabletas</t>
  </si>
  <si>
    <t>Maria Gonzalez</t>
  </si>
  <si>
    <t xml:space="preserve">North American Local </t>
  </si>
  <si>
    <t>North American Local (M1)</t>
  </si>
  <si>
    <t>North American Local (M2)</t>
  </si>
  <si>
    <t>P. Santos</t>
  </si>
  <si>
    <t>12 al 17 Septiembre de 2022</t>
  </si>
  <si>
    <t>Reporto (8) 9/13/22</t>
  </si>
  <si>
    <t xml:space="preserve">Reporto (1) </t>
  </si>
  <si>
    <t>Reporto (1)</t>
  </si>
  <si>
    <t xml:space="preserve">no reporto </t>
  </si>
  <si>
    <t>Reporto (18) 9/13/22</t>
  </si>
  <si>
    <t>Reporto (64) 9/13/22</t>
  </si>
  <si>
    <t>reporto (2)</t>
  </si>
  <si>
    <t>reporto (5)</t>
  </si>
  <si>
    <t>reporto (19)</t>
  </si>
  <si>
    <t>Reporto (1) 9/13/22</t>
  </si>
  <si>
    <t>Reporto (30) 9/12/22</t>
  </si>
  <si>
    <t>Reporto (3) 9/12/22</t>
  </si>
  <si>
    <t>FALTA 1</t>
  </si>
  <si>
    <t>reporto(2) 9/13/22</t>
  </si>
  <si>
    <t>Reporto (35) 9/12/22</t>
  </si>
  <si>
    <t>reporto (9)</t>
  </si>
  <si>
    <t>reporto (8)</t>
  </si>
  <si>
    <t>Reporto (46) 9/12/22</t>
  </si>
  <si>
    <t>reporto (4)</t>
  </si>
  <si>
    <t>reporto (3)</t>
  </si>
  <si>
    <t>Reporto (28) 9/12/22</t>
  </si>
  <si>
    <t>Reporto(6)</t>
  </si>
  <si>
    <t>Reporto(1) 9/12/22</t>
  </si>
  <si>
    <t>reporto 35</t>
  </si>
  <si>
    <t>reporto(22) 9/14/22</t>
  </si>
  <si>
    <t>reporto 29</t>
  </si>
  <si>
    <t>reporto(31) 9/13/22</t>
  </si>
  <si>
    <t>falta 1</t>
  </si>
  <si>
    <t>reporto (5) 9/13/22</t>
  </si>
  <si>
    <t>Reporto</t>
  </si>
  <si>
    <t>Reportó 3</t>
  </si>
  <si>
    <t>Reportó(21) 9/13/22</t>
  </si>
  <si>
    <t>Reporto(24)</t>
  </si>
  <si>
    <t>Reporto(9)</t>
  </si>
  <si>
    <t>Report(6) 9/12/22</t>
  </si>
  <si>
    <t>reporto(8) 9/14/22</t>
  </si>
  <si>
    <t>Reportó(9) 9/13/22</t>
  </si>
  <si>
    <t>Reporto(6) 9/13/22</t>
  </si>
  <si>
    <t>reporto 55</t>
  </si>
  <si>
    <t>reporto(5) 9/15/22</t>
  </si>
  <si>
    <t xml:space="preserve"> No reporto</t>
  </si>
  <si>
    <t>Reporto(7) 9/12/22</t>
  </si>
  <si>
    <t>Reporto(16)</t>
  </si>
  <si>
    <r>
      <rPr>
        <rFont val="Arial"/>
        <sz val="11.0"/>
      </rPr>
      <t>Vacante</t>
    </r>
    <r>
      <rPr>
        <rFont val="Arial"/>
        <sz val="11.0"/>
      </rPr>
      <t xml:space="preserve"> </t>
    </r>
  </si>
  <si>
    <r>
      <rPr>
        <rFont val="Arial"/>
        <sz val="11.0"/>
      </rPr>
      <t>Vacante</t>
    </r>
    <r>
      <rPr>
        <rFont val="Arial"/>
        <sz val="11.0"/>
      </rPr>
      <t xml:space="preserve"> </t>
    </r>
  </si>
  <si>
    <t>Cristian Colon</t>
  </si>
  <si>
    <t>Daisy Velasquez</t>
  </si>
  <si>
    <t>lunes 12</t>
  </si>
  <si>
    <t>Martes 13</t>
  </si>
  <si>
    <t>Miercoles 14</t>
  </si>
  <si>
    <t xml:space="preserve"> jueves 15</t>
  </si>
  <si>
    <t>Viernes 16</t>
  </si>
  <si>
    <t>Sabado 17</t>
  </si>
  <si>
    <t>Renuncio recoger</t>
  </si>
  <si>
    <t>reporto(26) 9/13/22</t>
  </si>
  <si>
    <t>no envio</t>
  </si>
  <si>
    <t>12 al 18 Septiembre de 2022</t>
  </si>
  <si>
    <t>Master Agents</t>
  </si>
  <si>
    <t>90-100%</t>
  </si>
  <si>
    <t>80-89%</t>
  </si>
  <si>
    <t>70-79%</t>
  </si>
  <si>
    <t>0-69%</t>
  </si>
  <si>
    <t>19 al 24 Septiembre de 2022</t>
  </si>
  <si>
    <t>reporto 0</t>
  </si>
  <si>
    <t>Reporto(35) 9/21/22</t>
  </si>
  <si>
    <t>reporto(25) 9/21/22</t>
  </si>
  <si>
    <t>reporo 0</t>
  </si>
  <si>
    <t>reporto(28) 9/21/22</t>
  </si>
  <si>
    <t>reporto 15</t>
  </si>
  <si>
    <t>reporto(21) 9/21/22</t>
  </si>
  <si>
    <t xml:space="preserve">reporto 0 </t>
  </si>
  <si>
    <t>reporto(20) 9/22/22</t>
  </si>
  <si>
    <t xml:space="preserve">RECOGER </t>
  </si>
  <si>
    <t>reporto(14) 9/21/22</t>
  </si>
  <si>
    <t xml:space="preserve">Ashlianne Nieves </t>
  </si>
  <si>
    <t xml:space="preserve">ENTREGAR </t>
  </si>
  <si>
    <t>Entrego</t>
  </si>
  <si>
    <t>DESPEDIDO 9/21/2022</t>
  </si>
  <si>
    <t>Pensarlo pero hay chance que no se quede</t>
  </si>
  <si>
    <t>reporto(19) 9/21/22</t>
  </si>
  <si>
    <t>Carpa</t>
  </si>
  <si>
    <t>reporto(5) 9/21/22</t>
  </si>
  <si>
    <t xml:space="preserve">Renuncia </t>
  </si>
  <si>
    <t>Renunció</t>
  </si>
  <si>
    <t>Se queda en Kiosko</t>
  </si>
  <si>
    <t>Quiere entregar materiales</t>
  </si>
  <si>
    <t>lunes 19</t>
  </si>
  <si>
    <t>Martes 20</t>
  </si>
  <si>
    <t>Miercoles 21</t>
  </si>
  <si>
    <t xml:space="preserve"> jueves 22</t>
  </si>
  <si>
    <t>Viernes 23</t>
  </si>
  <si>
    <t>Sabado 24</t>
  </si>
  <si>
    <t>18 al 24 Septiembre de 2022</t>
  </si>
  <si>
    <t>19 al 25 Septiembre de 2022</t>
  </si>
  <si>
    <t>26 Septiembre al 2 de Octubre de 2022</t>
  </si>
  <si>
    <t>OK</t>
  </si>
  <si>
    <t xml:space="preserve">Johannys Lopez </t>
  </si>
  <si>
    <t>Angie Varella</t>
  </si>
  <si>
    <t>lunes 26</t>
  </si>
  <si>
    <t>Martes 27</t>
  </si>
  <si>
    <t>Miercoles 28</t>
  </si>
  <si>
    <t xml:space="preserve"> jueves 29</t>
  </si>
  <si>
    <t>Viernes 30</t>
  </si>
  <si>
    <t>Sabado 1</t>
  </si>
  <si>
    <t>Jhoana Giraldo</t>
  </si>
  <si>
    <t xml:space="preserve">Yauco </t>
  </si>
  <si>
    <t>3 al 9 de Octubre de 2022</t>
  </si>
  <si>
    <t xml:space="preserve">        </t>
  </si>
  <si>
    <t>Samuel Martinez</t>
  </si>
  <si>
    <t>NUEVO</t>
  </si>
  <si>
    <t>Alexdania Ortiz</t>
  </si>
  <si>
    <t>DESPEDIDA</t>
  </si>
  <si>
    <t>`</t>
  </si>
  <si>
    <t>lunes 3</t>
  </si>
  <si>
    <t>Miercoles 5</t>
  </si>
  <si>
    <t xml:space="preserve"> jueves 6</t>
  </si>
  <si>
    <t>Viernes 7</t>
  </si>
  <si>
    <t>Sabado 8</t>
  </si>
  <si>
    <t>Christie Marquez</t>
  </si>
  <si>
    <t>Andrea Rivera</t>
  </si>
  <si>
    <t>Iris Melendez</t>
  </si>
  <si>
    <t>Jahnixa Rodriguez</t>
  </si>
  <si>
    <t>3 al 9 de octubre de 2022</t>
  </si>
  <si>
    <t xml:space="preserve"> semana del 03 al 09 de octubre</t>
  </si>
  <si>
    <t>Wanda Rivera</t>
  </si>
  <si>
    <t>Yauco</t>
  </si>
  <si>
    <t>10 al 16 de octubre de 2022</t>
  </si>
  <si>
    <t>DESPEDIDO</t>
  </si>
  <si>
    <t>Jose Nieves</t>
  </si>
  <si>
    <t xml:space="preserve">Jose Nieves </t>
  </si>
  <si>
    <t>Carmen Rodriguez</t>
  </si>
  <si>
    <t xml:space="preserve">Carmen Rodriguez </t>
  </si>
  <si>
    <t>lunes 10</t>
  </si>
  <si>
    <t>Martes 11</t>
  </si>
  <si>
    <t>Miercoles 12</t>
  </si>
  <si>
    <t xml:space="preserve"> jueves 13</t>
  </si>
  <si>
    <t>Viernes 14</t>
  </si>
  <si>
    <t>Sabado 15</t>
  </si>
  <si>
    <t>no se le entrego las 40 que dice la tabla 3-9 octumbre</t>
  </si>
  <si>
    <t>Arelis Soto</t>
  </si>
  <si>
    <t>10 al 16 de octbre de 2022</t>
  </si>
  <si>
    <t>semana del 10 al 16 de octubre de 2022</t>
  </si>
  <si>
    <t>5</t>
  </si>
  <si>
    <t>17 al 23 de octubre de 2022</t>
  </si>
  <si>
    <t>Renunció.</t>
  </si>
  <si>
    <t xml:space="preserve">Maria Ramos </t>
  </si>
  <si>
    <t xml:space="preserve">Angelica Nuñez </t>
  </si>
  <si>
    <t xml:space="preserve">Seysha Martinez </t>
  </si>
  <si>
    <t>Jessica Cruz</t>
  </si>
  <si>
    <t xml:space="preserve">Johanna Nuñez </t>
  </si>
  <si>
    <t xml:space="preserve">Alfredo Cespedes </t>
  </si>
  <si>
    <t>Delianne Saez</t>
  </si>
  <si>
    <t>Frank Valles</t>
  </si>
  <si>
    <t>Elizabeth Nin</t>
  </si>
  <si>
    <t>Alejandra Cruz</t>
  </si>
  <si>
    <t xml:space="preserve">Joan Charon </t>
  </si>
  <si>
    <t>Vicmarie Melendez</t>
  </si>
  <si>
    <t>Sally Valentin</t>
  </si>
  <si>
    <t xml:space="preserve">Enid Garcia </t>
  </si>
  <si>
    <t xml:space="preserve">Kristle Lawrence </t>
  </si>
  <si>
    <t xml:space="preserve">Hector Rosario </t>
  </si>
  <si>
    <t>Keishla Rodriguez</t>
  </si>
  <si>
    <t>Jamaira Negron</t>
  </si>
  <si>
    <t>lunes 17</t>
  </si>
  <si>
    <t>Martes 18</t>
  </si>
  <si>
    <t>Miercoles 19</t>
  </si>
  <si>
    <t xml:space="preserve"> jueves 20</t>
  </si>
  <si>
    <t>Viernes 21</t>
  </si>
  <si>
    <t>Sabado 22</t>
  </si>
  <si>
    <t>Janet Bonilla</t>
  </si>
  <si>
    <t>Paulette Campos</t>
  </si>
  <si>
    <t>Paola Mercado</t>
  </si>
  <si>
    <t>Alma Romero</t>
  </si>
  <si>
    <t>17 al 23 de octbre de 2022</t>
  </si>
  <si>
    <t>Martha Arboleda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</si>
</sst>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quot;$&quot;#,##0.00"/>
    <numFmt numFmtId="165" formatCode="d-mmm"/>
    <numFmt numFmtId="166" formatCode="_(&quot;$&quot;* #,##0.00_);_(&quot;$&quot;* \(#,##0.00\);_(&quot;$&quot;* &quot;-&quot;??_);_(@_)"/>
    <numFmt numFmtId="167" formatCode="#,##0;(#,##0)"/>
    <numFmt numFmtId="168" formatCode="m/d/yy"/>
    <numFmt numFmtId="169" formatCode="m/d/yyyy"/>
    <numFmt numFmtId="170" formatCode="d-mmm-yy"/>
  </numFmts>
  <fonts count="59">
    <font>
      <sz val="11.0"/>
      <color rgb="FF000000"/>
      <name val="Calibri"/>
    </font>
    <font>
      <b/>
      <sz val="12.0"/>
      <color rgb="FF0000FF"/>
      <name val="Calibri"/>
    </font>
    <font>
      <sz val="12.0"/>
    </font>
    <font/>
    <font>
      <b/>
      <sz val="12.0"/>
      <color rgb="FFFFFFFF"/>
      <name val="Calibri"/>
    </font>
    <font>
      <sz val="12.0"/>
      <color rgb="FFFFFFFF"/>
    </font>
    <font>
      <b/>
      <name val="Arial"/>
    </font>
    <font>
      <sz val="12.0"/>
      <color rgb="FF000000"/>
      <name val="Calibri"/>
    </font>
    <font>
      <b/>
      <sz val="12.0"/>
      <color rgb="FF000000"/>
      <name val="Calibri"/>
    </font>
    <font>
      <sz val="12.0"/>
      <color rgb="FFFFFFFF"/>
      <name val="Calibri"/>
    </font>
    <font>
      <color rgb="FFFFFFFF"/>
    </font>
    <font>
      <strike/>
      <sz val="12.0"/>
      <color rgb="FF000000"/>
      <name val="Georgia"/>
    </font>
    <font>
      <sz val="12.0"/>
      <color rgb="FF000000"/>
      <name val="Georgia"/>
    </font>
    <font>
      <sz val="12.0"/>
      <name val="Georgia"/>
    </font>
    <font>
      <b/>
      <sz val="12.0"/>
      <color rgb="FF000000"/>
      <name val="Georgia"/>
    </font>
    <font>
      <b/>
      <sz val="12.0"/>
      <name val="Georgia"/>
    </font>
    <font>
      <sz val="11.0"/>
      <name val="Calibri"/>
    </font>
    <font>
      <sz val="12.0"/>
      <color rgb="FFFFFFFF"/>
      <name val="Georgia"/>
    </font>
    <font>
      <b/>
    </font>
    <font>
      <sz val="12.0"/>
      <color rgb="FF000000"/>
      <name val="Arial"/>
    </font>
    <font>
      <sz val="12.0"/>
      <name val="Arial"/>
    </font>
    <font>
      <sz val="12.0"/>
      <color rgb="FFFFFFFF"/>
      <name val="Arial"/>
    </font>
    <font>
      <sz val="11.0"/>
      <color rgb="FF000000"/>
      <name val="Arial"/>
    </font>
    <font>
      <sz val="11.0"/>
      <name val="Arial"/>
    </font>
    <font>
      <sz val="11.0"/>
    </font>
    <font>
      <sz val="11.0"/>
      <color rgb="FFFFFFFF"/>
      <name val="Arial"/>
    </font>
    <font>
      <b/>
      <sz val="11.0"/>
      <name val="Arial"/>
    </font>
    <font>
      <sz val="12.0"/>
      <name val="Calibri"/>
    </font>
    <font>
      <b/>
      <sz val="12.0"/>
      <name val="Arial"/>
    </font>
    <font>
      <sz val="12.0"/>
      <color rgb="FFFF0000"/>
      <name val="Arial"/>
    </font>
    <font>
      <b/>
      <sz val="12.0"/>
      <name val="Calibri"/>
    </font>
    <font>
      <sz val="10.0"/>
      <color rgb="FF000000"/>
      <name val="Arial"/>
    </font>
    <font>
      <sz val="10.0"/>
      <name val="Calibri"/>
    </font>
    <font>
      <sz val="10.0"/>
      <name val="Arial"/>
    </font>
    <font>
      <b/>
      <sz val="10.0"/>
      <name val="Arial"/>
    </font>
    <font>
      <b/>
      <sz val="10.0"/>
      <name val="Calibri"/>
    </font>
    <font>
      <sz val="10.0"/>
    </font>
    <font>
      <b/>
      <sz val="10.0"/>
      <color rgb="FF000000"/>
      <name val="Arial"/>
    </font>
    <font>
      <sz val="10.0"/>
      <color rgb="FFFFFFFF"/>
      <name val="Arial"/>
    </font>
    <font>
      <sz val="10.0"/>
      <color rgb="FFFFFFFF"/>
      <name val="Calibri"/>
    </font>
    <font>
      <sz val="10.0"/>
      <color rgb="FF000000"/>
      <name val="Calibri"/>
    </font>
    <font>
      <b/>
      <sz val="9.0"/>
      <name val="Arial"/>
    </font>
    <font>
      <b/>
      <sz val="11.0"/>
    </font>
    <font>
      <strike/>
      <sz val="10.0"/>
      <name val="Arial"/>
    </font>
    <font>
      <color rgb="FF000000"/>
      <name val="Arial"/>
    </font>
    <font>
      <name val="Arial"/>
    </font>
    <font>
      <color rgb="FFFFFFFF"/>
      <name val="Arial"/>
    </font>
    <font>
      <name val="Calibri"/>
    </font>
    <font>
      <b/>
      <name val="Calibri"/>
    </font>
    <font>
      <b/>
      <sz val="11.0"/>
      <color rgb="FFFFFFFF"/>
      <name val="Calibri"/>
    </font>
    <font>
      <sz val="11.0"/>
      <color rgb="FFD6DCE4"/>
      <name val="Arial"/>
    </font>
    <font>
      <b/>
      <sz val="11.0"/>
      <name val="Calibri"/>
    </font>
    <font>
      <b/>
      <sz val="11.0"/>
      <color rgb="FF000000"/>
      <name val="Arial"/>
    </font>
    <font>
      <sz val="11.0"/>
      <color rgb="FFFFFFFF"/>
      <name val="Calibri"/>
    </font>
    <font>
      <sz val="11.0"/>
      <color rgb="FFF3F3F3"/>
      <name val="Arial"/>
    </font>
    <font>
      <sz val="11.0"/>
      <color rgb="FFEFEFEF"/>
      <name val="Arial"/>
    </font>
    <font>
      <sz val="11.0"/>
      <color rgb="FFFBF2F2"/>
      <name val="Arial"/>
    </font>
    <font>
      <b/>
      <sz val="11.0"/>
      <color rgb="FFF3F3F3"/>
      <name val="Arial"/>
    </font>
    <font>
      <color rgb="FF000000"/>
    </font>
  </fonts>
  <fills count="44">
    <fill>
      <patternFill patternType="none"/>
    </fill>
    <fill>
      <patternFill patternType="lightGray"/>
    </fill>
    <fill>
      <patternFill patternType="solid">
        <fgColor rgb="FF000000"/>
        <bgColor rgb="FF000000"/>
      </patternFill>
    </fill>
    <fill>
      <patternFill patternType="solid">
        <fgColor rgb="FFA4C2F4"/>
        <bgColor rgb="FFA4C2F4"/>
      </patternFill>
    </fill>
    <fill>
      <patternFill patternType="solid">
        <fgColor rgb="FF9FC5E8"/>
        <bgColor rgb="FF9FC5E8"/>
      </patternFill>
    </fill>
    <fill>
      <patternFill patternType="solid">
        <fgColor rgb="FFB6D7A8"/>
        <bgColor rgb="FFB6D7A8"/>
      </patternFill>
    </fill>
    <fill>
      <patternFill patternType="solid">
        <fgColor rgb="FFFFFFFF"/>
        <bgColor rgb="FFFFFFFF"/>
      </patternFill>
    </fill>
    <fill>
      <patternFill patternType="solid">
        <fgColor rgb="FF434343"/>
        <bgColor rgb="FF434343"/>
      </patternFill>
    </fill>
    <fill>
      <patternFill patternType="solid">
        <fgColor rgb="FFF4CCCC"/>
        <bgColor rgb="FFF4CCCC"/>
      </patternFill>
    </fill>
    <fill>
      <patternFill patternType="solid">
        <fgColor rgb="FF93C47D"/>
        <bgColor rgb="FF93C47D"/>
      </patternFill>
    </fill>
    <fill>
      <patternFill patternType="solid">
        <fgColor rgb="FFFF9900"/>
        <bgColor rgb="FFFF9900"/>
      </patternFill>
    </fill>
    <fill>
      <patternFill patternType="solid">
        <fgColor rgb="FFEA9999"/>
        <bgColor rgb="FFEA9999"/>
      </patternFill>
    </fill>
    <fill>
      <patternFill patternType="solid">
        <fgColor rgb="FFFCE5CD"/>
        <bgColor rgb="FFFCE5CD"/>
      </patternFill>
    </fill>
    <fill>
      <patternFill patternType="solid">
        <fgColor rgb="FFFFF2CC"/>
        <bgColor rgb="FFFFF2CC"/>
      </patternFill>
    </fill>
    <fill>
      <patternFill patternType="solid">
        <fgColor rgb="FFD6DCE4"/>
        <bgColor rgb="FFD6DCE4"/>
      </patternFill>
    </fill>
    <fill>
      <patternFill patternType="solid">
        <fgColor rgb="FF8EA9DB"/>
        <bgColor rgb="FF8EA9DB"/>
      </patternFill>
    </fill>
    <fill>
      <patternFill patternType="solid">
        <fgColor rgb="FFAEAAAA"/>
        <bgColor rgb="FFAEAAAA"/>
      </patternFill>
    </fill>
    <fill>
      <patternFill patternType="solid">
        <fgColor rgb="FF8497B0"/>
        <bgColor rgb="FF8497B0"/>
      </patternFill>
    </fill>
    <fill>
      <patternFill patternType="solid">
        <fgColor rgb="FFFFD966"/>
        <bgColor rgb="FFFFD966"/>
      </patternFill>
    </fill>
    <fill>
      <patternFill patternType="solid">
        <fgColor rgb="FF999999"/>
        <bgColor rgb="FF999999"/>
      </patternFill>
    </fill>
    <fill>
      <patternFill patternType="solid">
        <fgColor rgb="FFE06666"/>
        <bgColor rgb="FFE06666"/>
      </patternFill>
    </fill>
    <fill>
      <patternFill patternType="solid">
        <fgColor rgb="FFB7B7B7"/>
        <bgColor rgb="FFB7B7B7"/>
      </patternFill>
    </fill>
    <fill>
      <patternFill patternType="solid">
        <fgColor rgb="FFFBF2F2"/>
        <bgColor rgb="FFFBF2F2"/>
      </patternFill>
    </fill>
    <fill>
      <patternFill patternType="solid">
        <fgColor rgb="FFD9D9D9"/>
        <bgColor rgb="FFD9D9D9"/>
      </patternFill>
    </fill>
    <fill>
      <patternFill patternType="solid">
        <fgColor rgb="FFCCCCCC"/>
        <bgColor rgb="FFCCCCCC"/>
      </patternFill>
    </fill>
    <fill>
      <patternFill patternType="solid">
        <fgColor rgb="FFD0E0E3"/>
        <bgColor rgb="FFD0E0E3"/>
      </patternFill>
    </fill>
    <fill>
      <patternFill patternType="solid">
        <fgColor rgb="FFEFEFEF"/>
        <bgColor rgb="FFEFEFEF"/>
      </patternFill>
    </fill>
    <fill>
      <patternFill patternType="solid">
        <fgColor rgb="FFF3F3F3"/>
        <bgColor rgb="FFF3F3F3"/>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rgb="FF0000FF"/>
        <bgColor rgb="FF0000FF"/>
      </patternFill>
    </fill>
    <fill>
      <patternFill patternType="solid">
        <fgColor rgb="FF4A86E8"/>
        <bgColor rgb="FF4A86E8"/>
      </patternFill>
    </fill>
    <fill>
      <patternFill patternType="solid">
        <fgColor rgb="FF00FFFF"/>
        <bgColor rgb="FF00FFFF"/>
      </patternFill>
    </fill>
    <fill>
      <patternFill patternType="solid">
        <fgColor rgb="FFCC0000"/>
        <bgColor rgb="FFCC0000"/>
      </patternFill>
    </fill>
    <fill>
      <patternFill patternType="solid">
        <fgColor rgb="FF666666"/>
        <bgColor rgb="FF666666"/>
      </patternFill>
    </fill>
    <fill>
      <patternFill patternType="solid">
        <fgColor rgb="FFFFE599"/>
        <bgColor rgb="FFFFE599"/>
      </patternFill>
    </fill>
    <fill>
      <patternFill patternType="solid">
        <fgColor rgb="FFC9DAF8"/>
        <bgColor rgb="FFC9DAF8"/>
      </patternFill>
    </fill>
    <fill>
      <patternFill patternType="solid">
        <fgColor rgb="FFCFE2F3"/>
        <bgColor rgb="FFCFE2F3"/>
      </patternFill>
    </fill>
    <fill>
      <patternFill patternType="solid">
        <fgColor rgb="FFD5A6BD"/>
        <bgColor rgb="FFD5A6BD"/>
      </patternFill>
    </fill>
    <fill>
      <patternFill patternType="solid">
        <fgColor rgb="FFC20000"/>
        <bgColor rgb="FFC20000"/>
      </patternFill>
    </fill>
    <fill>
      <patternFill patternType="solid">
        <fgColor rgb="FFD9D2E9"/>
        <bgColor rgb="FFD9D2E9"/>
      </patternFill>
    </fill>
    <fill>
      <patternFill patternType="solid">
        <fgColor rgb="FFDD7E6B"/>
        <bgColor rgb="FFDD7E6B"/>
      </patternFill>
    </fill>
    <fill>
      <patternFill patternType="solid">
        <fgColor rgb="FFC27BA0"/>
        <bgColor rgb="FFC27BA0"/>
      </patternFill>
    </fill>
  </fills>
  <borders count="22">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rder>
    <border>
      <right style="thin">
        <color rgb="FF000000"/>
      </right>
      <top style="thin">
        <color rgb="FF000000"/>
      </top>
    </border>
    <border>
      <left style="thin">
        <color rgb="FF000000"/>
      </left>
      <top style="thin">
        <color rgb="FF000000"/>
      </top>
    </border>
    <border>
      <left style="thin">
        <color rgb="FF000000"/>
      </left>
    </border>
    <border>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double">
        <color rgb="FF000000"/>
      </left>
      <right style="double">
        <color rgb="FF000000"/>
      </right>
      <top style="double">
        <color rgb="FF000000"/>
      </top>
      <bottom style="double">
        <color rgb="FF000000"/>
      </bottom>
    </border>
    <border>
      <left style="double">
        <color rgb="FF000000"/>
      </left>
      <top style="double">
        <color rgb="FF000000"/>
      </top>
      <bottom style="double">
        <color rgb="FF000000"/>
      </bottom>
    </border>
    <border>
      <left style="thin">
        <color rgb="FF000000"/>
      </left>
      <right style="thin">
        <color rgb="FF000000"/>
      </right>
    </border>
    <border>
      <left style="thin">
        <color rgb="FF000000"/>
      </left>
      <bottom style="thin">
        <color rgb="FF000000"/>
      </bottom>
    </border>
    <border>
      <left style="thin">
        <color rgb="FF000000"/>
      </left>
      <top style="thin">
        <color rgb="FF000000"/>
      </top>
      <bottom style="thin">
        <color rgb="FF000000"/>
      </bottom>
    </border>
    <border>
      <bottom style="double">
        <color rgb="FF000000"/>
      </bottom>
    </border>
    <border>
      <right style="double">
        <color rgb="FF000000"/>
      </right>
    </border>
    <border>
      <right style="double">
        <color rgb="FF000000"/>
      </right>
      <bottom style="double">
        <color rgb="FF000000"/>
      </bottom>
    </border>
    <border>
      <top style="thin">
        <color rgb="FF000000"/>
      </top>
    </border>
    <border>
      <right/>
      <bottom style="thin">
        <color rgb="FF000000"/>
      </bottom>
    </border>
  </borders>
  <cellStyleXfs count="1">
    <xf borderId="0" fillId="0" fontId="0" numFmtId="0" applyAlignment="1" applyFont="1"/>
  </cellStyleXfs>
  <cellXfs count="205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2" fontId="1" numFmtId="0" xfId="0" applyBorder="1" applyFont="1"/>
    <xf borderId="0" fillId="0" fontId="2" numFmtId="0" xfId="0" applyFont="1"/>
    <xf borderId="0" fillId="2" fontId="2" numFmtId="0" xfId="0" applyFont="1"/>
    <xf borderId="0" fillId="2" fontId="3" numFmtId="0" xfId="0" applyFont="1"/>
    <xf borderId="0" fillId="0" fontId="2" numFmtId="0" xfId="0" applyAlignment="1" applyFont="1">
      <alignment horizontal="center"/>
    </xf>
    <xf borderId="0" fillId="0" fontId="3" numFmtId="0" xfId="0" applyAlignment="1" applyFont="1">
      <alignment horizontal="center"/>
    </xf>
    <xf borderId="1" fillId="2" fontId="4" numFmtId="0" xfId="0" applyAlignment="1" applyBorder="1" applyFont="1">
      <alignment horizontal="center" readingOrder="0"/>
    </xf>
    <xf borderId="1" fillId="2" fontId="4" numFmtId="16" xfId="0" applyAlignment="1" applyBorder="1" applyFont="1" applyNumberFormat="1">
      <alignment horizontal="center"/>
    </xf>
    <xf borderId="1" fillId="2" fontId="4" numFmtId="0" xfId="0" applyAlignment="1" applyBorder="1" applyFont="1">
      <alignment horizontal="center"/>
    </xf>
    <xf borderId="1" fillId="2" fontId="5" numFmtId="0" xfId="0" applyAlignment="1" applyBorder="1" applyFont="1">
      <alignment horizontal="center" readingOrder="0"/>
    </xf>
    <xf borderId="1" fillId="3" fontId="6" numFmtId="0" xfId="0" applyAlignment="1" applyBorder="1" applyFill="1" applyFont="1">
      <alignment horizontal="center" vertical="bottom"/>
    </xf>
    <xf borderId="1" fillId="3" fontId="7" numFmtId="0" xfId="0" applyAlignment="1" applyBorder="1" applyFont="1">
      <alignment horizontal="center" readingOrder="0" vertical="bottom"/>
    </xf>
    <xf borderId="1" fillId="3" fontId="7" numFmtId="0" xfId="0" applyAlignment="1" applyBorder="1" applyFont="1">
      <alignment horizontal="center"/>
    </xf>
    <xf borderId="1" fillId="3" fontId="2" numFmtId="10" xfId="0" applyAlignment="1" applyBorder="1" applyFont="1" applyNumberFormat="1">
      <alignment horizontal="center"/>
    </xf>
    <xf borderId="1" fillId="4" fontId="6" numFmtId="0" xfId="0" applyAlignment="1" applyBorder="1" applyFill="1" applyFont="1">
      <alignment horizontal="center" vertical="bottom"/>
    </xf>
    <xf borderId="1" fillId="4" fontId="2" numFmtId="0" xfId="0" applyAlignment="1" applyBorder="1" applyFont="1">
      <alignment horizontal="center" readingOrder="0"/>
    </xf>
    <xf borderId="0" fillId="0" fontId="2" numFmtId="0" xfId="0" applyAlignment="1" applyFont="1">
      <alignment horizontal="center" readingOrder="0"/>
    </xf>
    <xf borderId="2" fillId="3" fontId="6" numFmtId="0" xfId="0" applyAlignment="1" applyBorder="1" applyFont="1">
      <alignment horizontal="center" vertical="bottom"/>
    </xf>
    <xf borderId="2" fillId="5" fontId="6" numFmtId="0" xfId="0" applyAlignment="1" applyBorder="1" applyFill="1" applyFont="1">
      <alignment horizontal="center" vertical="bottom"/>
    </xf>
    <xf borderId="1" fillId="5" fontId="2" numFmtId="0" xfId="0" applyAlignment="1" applyBorder="1" applyFont="1">
      <alignment horizontal="center" readingOrder="0"/>
    </xf>
    <xf borderId="1" fillId="3" fontId="2" numFmtId="0" xfId="0" applyAlignment="1" applyBorder="1" applyFont="1">
      <alignment horizontal="center" readingOrder="0"/>
    </xf>
    <xf borderId="1" fillId="3" fontId="3" numFmtId="0" xfId="0" applyAlignment="1" applyBorder="1" applyFont="1">
      <alignment horizontal="center" readingOrder="0"/>
    </xf>
    <xf borderId="2" fillId="3" fontId="8" numFmtId="0" xfId="0" applyAlignment="1" applyBorder="1" applyFont="1">
      <alignment horizontal="center" vertical="bottom"/>
    </xf>
    <xf borderId="1" fillId="2" fontId="7" numFmtId="0" xfId="0" applyBorder="1" applyFont="1"/>
    <xf borderId="1" fillId="2" fontId="9" numFmtId="0" xfId="0" applyAlignment="1" applyBorder="1" applyFont="1">
      <alignment horizontal="center"/>
    </xf>
    <xf borderId="1" fillId="2" fontId="2" numFmtId="0" xfId="0" applyBorder="1" applyFont="1"/>
    <xf borderId="1" fillId="2" fontId="3" numFmtId="0" xfId="0" applyBorder="1" applyFont="1"/>
    <xf borderId="0" fillId="6" fontId="2" numFmtId="0" xfId="0" applyFill="1" applyFont="1"/>
    <xf borderId="1" fillId="5" fontId="2" numFmtId="164" xfId="0" applyAlignment="1" applyBorder="1" applyFont="1" applyNumberFormat="1">
      <alignment horizontal="center"/>
    </xf>
    <xf borderId="1" fillId="3" fontId="3" numFmtId="0" xfId="0" applyAlignment="1" applyBorder="1" applyFont="1">
      <alignment horizontal="center"/>
    </xf>
    <xf borderId="1" fillId="7" fontId="5" numFmtId="0" xfId="0" applyAlignment="1" applyBorder="1" applyFill="1" applyFont="1">
      <alignment horizontal="center" readingOrder="0"/>
    </xf>
    <xf borderId="0" fillId="0" fontId="3" numFmtId="0" xfId="0" applyAlignment="1" applyFont="1">
      <alignment horizontal="center" readingOrder="0"/>
    </xf>
    <xf borderId="1" fillId="0" fontId="2" numFmtId="0" xfId="0" applyAlignment="1" applyBorder="1" applyFont="1">
      <alignment horizontal="center"/>
    </xf>
    <xf borderId="1" fillId="8" fontId="2" numFmtId="0" xfId="0" applyAlignment="1" applyBorder="1" applyFill="1" applyFont="1">
      <alignment horizontal="center" readingOrder="0"/>
    </xf>
    <xf borderId="1" fillId="8" fontId="2" numFmtId="0" xfId="0" applyAlignment="1" applyBorder="1" applyFont="1">
      <alignment horizontal="center"/>
    </xf>
    <xf borderId="1" fillId="9" fontId="3" numFmtId="0" xfId="0" applyAlignment="1" applyBorder="1" applyFill="1" applyFont="1">
      <alignment horizontal="center"/>
    </xf>
    <xf borderId="1" fillId="0" fontId="2" numFmtId="0" xfId="0" applyAlignment="1" applyBorder="1" applyFont="1">
      <alignment horizontal="center" readingOrder="0"/>
    </xf>
    <xf borderId="3" fillId="0" fontId="2" numFmtId="0" xfId="0" applyBorder="1" applyFont="1"/>
    <xf borderId="4" fillId="7" fontId="5" numFmtId="0" xfId="0" applyAlignment="1" applyBorder="1" applyFont="1">
      <alignment horizontal="center" readingOrder="0"/>
    </xf>
    <xf borderId="5" fillId="7" fontId="5" numFmtId="0" xfId="0" applyAlignment="1" applyBorder="1" applyFont="1">
      <alignment horizontal="center"/>
    </xf>
    <xf borderId="6" fillId="6" fontId="2" numFmtId="0" xfId="0" applyBorder="1" applyFont="1"/>
    <xf borderId="1" fillId="10" fontId="3" numFmtId="0" xfId="0" applyAlignment="1" applyBorder="1" applyFill="1" applyFont="1">
      <alignment horizontal="center" readingOrder="0"/>
    </xf>
    <xf borderId="0" fillId="6" fontId="2" numFmtId="0" xfId="0" applyAlignment="1" applyFont="1">
      <alignment readingOrder="0"/>
    </xf>
    <xf borderId="7" fillId="6" fontId="2" numFmtId="0" xfId="0" applyBorder="1" applyFont="1"/>
    <xf borderId="8" fillId="6" fontId="2" numFmtId="0" xfId="0" applyBorder="1" applyFont="1"/>
    <xf borderId="8" fillId="6" fontId="2" numFmtId="0" xfId="0" applyAlignment="1" applyBorder="1" applyFont="1">
      <alignment horizontal="center"/>
    </xf>
    <xf borderId="0" fillId="6" fontId="3" numFmtId="0" xfId="0" applyFont="1"/>
    <xf borderId="1" fillId="0" fontId="3" numFmtId="0" xfId="0" applyAlignment="1" applyBorder="1" applyFont="1">
      <alignment horizontal="center"/>
    </xf>
    <xf borderId="1" fillId="0" fontId="3" numFmtId="0" xfId="0" applyBorder="1" applyFont="1"/>
    <xf borderId="1" fillId="11" fontId="2" numFmtId="0" xfId="0" applyAlignment="1" applyBorder="1" applyFill="1" applyFont="1">
      <alignment readingOrder="0"/>
    </xf>
    <xf borderId="1" fillId="11" fontId="2" numFmtId="0" xfId="0" applyBorder="1" applyFont="1"/>
    <xf borderId="2" fillId="11" fontId="2" numFmtId="0" xfId="0" applyBorder="1" applyFont="1"/>
    <xf borderId="2" fillId="11" fontId="2" numFmtId="0" xfId="0" applyAlignment="1" applyBorder="1" applyFont="1">
      <alignment horizontal="center"/>
    </xf>
    <xf borderId="1" fillId="0" fontId="3" numFmtId="0" xfId="0" applyAlignment="1" applyBorder="1" applyFont="1">
      <alignment horizontal="center" readingOrder="0"/>
    </xf>
    <xf borderId="1" fillId="5" fontId="6" numFmtId="0" xfId="0" applyAlignment="1" applyBorder="1" applyFont="1">
      <alignment horizontal="center" vertical="bottom"/>
    </xf>
    <xf borderId="1" fillId="5" fontId="3" numFmtId="0" xfId="0" applyAlignment="1" applyBorder="1" applyFont="1">
      <alignment horizontal="center" readingOrder="0"/>
    </xf>
    <xf borderId="2" fillId="5" fontId="8" numFmtId="0" xfId="0" applyAlignment="1" applyBorder="1" applyFont="1">
      <alignment horizontal="center" vertical="bottom"/>
    </xf>
    <xf borderId="1" fillId="2" fontId="10" numFmtId="0" xfId="0" applyAlignment="1" applyBorder="1" applyFont="1">
      <alignment horizontal="center"/>
    </xf>
    <xf borderId="1" fillId="2" fontId="10" numFmtId="0" xfId="0" applyAlignment="1" applyBorder="1" applyFont="1">
      <alignment horizontal="center" readingOrder="0"/>
    </xf>
    <xf borderId="1" fillId="12" fontId="7" numFmtId="0" xfId="0" applyAlignment="1" applyBorder="1" applyFill="1" applyFont="1">
      <alignment horizontal="center" readingOrder="0" vertical="bottom"/>
    </xf>
    <xf borderId="2" fillId="8" fontId="6" numFmtId="0" xfId="0" applyAlignment="1" applyBorder="1" applyFont="1">
      <alignment horizontal="center" vertical="bottom"/>
    </xf>
    <xf borderId="1" fillId="8" fontId="3" numFmtId="0" xfId="0" applyAlignment="1" applyBorder="1" applyFont="1">
      <alignment horizontal="center" readingOrder="0"/>
    </xf>
    <xf borderId="1" fillId="3" fontId="8" numFmtId="0" xfId="0" applyAlignment="1" applyBorder="1" applyFont="1">
      <alignment horizontal="center" vertical="bottom"/>
    </xf>
    <xf borderId="2" fillId="8" fontId="8" numFmtId="0" xfId="0" applyAlignment="1" applyBorder="1" applyFont="1">
      <alignment horizontal="center" vertical="bottom"/>
    </xf>
    <xf borderId="2" fillId="3" fontId="8" numFmtId="0" xfId="0" applyAlignment="1" applyBorder="1" applyFont="1">
      <alignment horizontal="center" readingOrder="0" vertical="bottom"/>
    </xf>
    <xf borderId="1" fillId="3" fontId="8" numFmtId="0" xfId="0" applyAlignment="1" applyBorder="1" applyFont="1">
      <alignment horizontal="center" readingOrder="0" vertical="bottom"/>
    </xf>
    <xf borderId="1" fillId="13" fontId="7" numFmtId="0" xfId="0" applyAlignment="1" applyBorder="1" applyFill="1" applyFont="1">
      <alignment horizontal="center" readingOrder="0" vertical="bottom"/>
    </xf>
    <xf borderId="0" fillId="2" fontId="10" numFmtId="0" xfId="0" applyAlignment="1" applyFont="1">
      <alignment horizontal="center"/>
    </xf>
    <xf borderId="0" fillId="2" fontId="10" numFmtId="0" xfId="0" applyAlignment="1" applyFont="1">
      <alignment horizontal="center" readingOrder="0"/>
    </xf>
    <xf borderId="0" fillId="0" fontId="3" numFmtId="0" xfId="0" applyAlignment="1" applyFont="1">
      <alignment readingOrder="0"/>
    </xf>
    <xf borderId="1" fillId="14" fontId="11" numFmtId="0" xfId="0" applyAlignment="1" applyBorder="1" applyFill="1" applyFont="1">
      <alignment horizontal="center" readingOrder="0" shrinkToFit="0" vertical="bottom" wrapText="0"/>
    </xf>
    <xf borderId="9" fillId="14" fontId="12" numFmtId="0" xfId="0" applyAlignment="1" applyBorder="1" applyFont="1">
      <alignment horizontal="center" readingOrder="0" shrinkToFit="0" vertical="bottom" wrapText="0"/>
    </xf>
    <xf borderId="9" fillId="14" fontId="12" numFmtId="0" xfId="0" applyAlignment="1" applyBorder="1" applyFont="1">
      <alignment horizontal="center" shrinkToFit="0" vertical="bottom" wrapText="0"/>
    </xf>
    <xf borderId="0" fillId="0" fontId="13" numFmtId="0" xfId="0" applyAlignment="1" applyFont="1">
      <alignment horizontal="center" shrinkToFit="0" vertical="bottom" wrapText="0"/>
    </xf>
    <xf borderId="1" fillId="14" fontId="12" numFmtId="0" xfId="0" applyAlignment="1" applyBorder="1" applyFont="1">
      <alignment horizontal="center" readingOrder="0" shrinkToFit="0" vertical="bottom" wrapText="0"/>
    </xf>
    <xf borderId="9" fillId="14" fontId="12" numFmtId="0" xfId="0" applyAlignment="1" applyBorder="1" applyFont="1">
      <alignment horizontal="center" shrinkToFit="0" vertical="bottom" wrapText="0"/>
    </xf>
    <xf borderId="9" fillId="14" fontId="13" numFmtId="0" xfId="0" applyAlignment="1" applyBorder="1" applyFont="1">
      <alignment horizontal="center" shrinkToFit="0" vertical="bottom" wrapText="0"/>
    </xf>
    <xf borderId="2" fillId="14" fontId="14" numFmtId="0" xfId="0" applyAlignment="1" applyBorder="1" applyFont="1">
      <alignment horizontal="center" readingOrder="0" shrinkToFit="0" vertical="bottom" wrapText="0"/>
    </xf>
    <xf borderId="10" fillId="14" fontId="12" numFmtId="0" xfId="0" applyAlignment="1" applyBorder="1" applyFont="1">
      <alignment horizontal="center" readingOrder="0" shrinkToFit="0" vertical="bottom" wrapText="0"/>
    </xf>
    <xf borderId="2" fillId="14" fontId="14" numFmtId="0" xfId="0" applyAlignment="1" applyBorder="1" applyFont="1">
      <alignment horizontal="center" readingOrder="0" shrinkToFit="0" vertical="bottom" wrapText="0"/>
    </xf>
    <xf borderId="10" fillId="14" fontId="12" numFmtId="0" xfId="0" applyAlignment="1" applyBorder="1" applyFont="1">
      <alignment horizontal="center" readingOrder="0" shrinkToFit="0" vertical="bottom" wrapText="0"/>
    </xf>
    <xf borderId="10" fillId="14" fontId="13" numFmtId="0" xfId="0" applyAlignment="1" applyBorder="1" applyFont="1">
      <alignment horizontal="center" readingOrder="0" shrinkToFit="0" vertical="bottom" wrapText="0"/>
    </xf>
    <xf borderId="2" fillId="15" fontId="12" numFmtId="0" xfId="0" applyAlignment="1" applyBorder="1" applyFill="1" applyFont="1">
      <alignment horizontal="center" readingOrder="0" shrinkToFit="0" vertical="bottom" wrapText="0"/>
    </xf>
    <xf borderId="10" fillId="15" fontId="13" numFmtId="0" xfId="0" applyAlignment="1" applyBorder="1" applyFont="1">
      <alignment horizontal="center" readingOrder="0" shrinkToFit="0" vertical="bottom" wrapText="0"/>
    </xf>
    <xf borderId="10" fillId="15" fontId="12" numFmtId="0" xfId="0" applyAlignment="1" applyBorder="1" applyFont="1">
      <alignment horizontal="center" shrinkToFit="0" vertical="bottom" wrapText="0"/>
    </xf>
    <xf borderId="10" fillId="15" fontId="13" numFmtId="0" xfId="0" applyAlignment="1" applyBorder="1" applyFont="1">
      <alignment horizontal="center" shrinkToFit="0" vertical="bottom" wrapText="0"/>
    </xf>
    <xf borderId="2" fillId="16" fontId="15" numFmtId="0" xfId="0" applyAlignment="1" applyBorder="1" applyFill="1" applyFont="1">
      <alignment horizontal="center" readingOrder="0" shrinkToFit="0" vertical="bottom" wrapText="0"/>
    </xf>
    <xf borderId="10" fillId="16" fontId="12" numFmtId="0" xfId="0" applyAlignment="1" applyBorder="1" applyFont="1">
      <alignment horizontal="center" readingOrder="0" shrinkToFit="0" vertical="bottom" wrapText="0"/>
    </xf>
    <xf borderId="10" fillId="16" fontId="13" numFmtId="0" xfId="0" applyAlignment="1" applyBorder="1" applyFont="1">
      <alignment horizontal="center" readingOrder="0" shrinkToFit="0" vertical="bottom" wrapText="0"/>
    </xf>
    <xf borderId="10" fillId="16" fontId="13" numFmtId="0" xfId="0" applyAlignment="1" applyBorder="1" applyFont="1">
      <alignment horizontal="center" shrinkToFit="0" vertical="bottom" wrapText="0"/>
    </xf>
    <xf borderId="0" fillId="6" fontId="13" numFmtId="0" xfId="0" applyAlignment="1" applyFont="1">
      <alignment horizontal="center" shrinkToFit="0" vertical="bottom" wrapText="0"/>
    </xf>
    <xf borderId="0" fillId="6" fontId="13" numFmtId="0" xfId="0" applyAlignment="1" applyFont="1">
      <alignment horizontal="center" readingOrder="0" shrinkToFit="0" vertical="bottom" wrapText="0"/>
    </xf>
    <xf borderId="2" fillId="6" fontId="13" numFmtId="0" xfId="0" applyAlignment="1" applyBorder="1" applyFont="1">
      <alignment horizontal="center" readingOrder="0" shrinkToFit="0" vertical="bottom" wrapText="0"/>
    </xf>
    <xf borderId="10" fillId="0" fontId="13" numFmtId="0" xfId="0" applyAlignment="1" applyBorder="1" applyFont="1">
      <alignment horizontal="center" readingOrder="0" shrinkToFit="0" vertical="bottom" wrapText="0"/>
    </xf>
    <xf borderId="10" fillId="6" fontId="13" numFmtId="0" xfId="0" applyAlignment="1" applyBorder="1" applyFont="1">
      <alignment horizontal="center" readingOrder="0" shrinkToFit="0" vertical="bottom" wrapText="0"/>
    </xf>
    <xf borderId="10" fillId="6" fontId="12" numFmtId="0" xfId="0" applyAlignment="1" applyBorder="1" applyFont="1">
      <alignment horizontal="center" readingOrder="0" shrinkToFit="0" vertical="bottom" wrapText="0"/>
    </xf>
    <xf borderId="10" fillId="6" fontId="13" numFmtId="10" xfId="0" applyAlignment="1" applyBorder="1" applyFont="1" applyNumberFormat="1">
      <alignment horizontal="center" readingOrder="0" shrinkToFit="0" vertical="bottom" wrapText="0"/>
    </xf>
    <xf borderId="3" fillId="0" fontId="13" numFmtId="0" xfId="0" applyAlignment="1" applyBorder="1" applyFont="1">
      <alignment horizontal="center" shrinkToFit="0" vertical="bottom" wrapText="0"/>
    </xf>
    <xf borderId="10" fillId="6" fontId="13" numFmtId="0" xfId="0" applyAlignment="1" applyBorder="1" applyFont="1">
      <alignment horizontal="center" readingOrder="0" shrinkToFit="0" vertical="bottom" wrapText="0"/>
    </xf>
    <xf borderId="10" fillId="0" fontId="13" numFmtId="0" xfId="0" applyAlignment="1" applyBorder="1" applyFont="1">
      <alignment horizontal="center" shrinkToFit="0" vertical="bottom" wrapText="0"/>
    </xf>
    <xf borderId="2" fillId="6" fontId="13" numFmtId="0" xfId="0" applyAlignment="1" applyBorder="1" applyFont="1">
      <alignment horizontal="center" readingOrder="0" shrinkToFit="0" vertical="bottom" wrapText="0"/>
    </xf>
    <xf borderId="10" fillId="6" fontId="13" numFmtId="0" xfId="0" applyAlignment="1" applyBorder="1" applyFont="1">
      <alignment horizontal="center" shrinkToFit="0" vertical="bottom" wrapText="0"/>
    </xf>
    <xf borderId="0" fillId="0" fontId="13" numFmtId="0" xfId="0" applyAlignment="1" applyFont="1">
      <alignment horizontal="center" readingOrder="0" shrinkToFit="0" vertical="bottom" wrapText="0"/>
    </xf>
    <xf borderId="3" fillId="0" fontId="13" numFmtId="0" xfId="0" applyAlignment="1" applyBorder="1" applyFont="1">
      <alignment horizontal="center" readingOrder="0" shrinkToFit="0" vertical="bottom" wrapText="0"/>
    </xf>
    <xf borderId="10" fillId="6" fontId="12" numFmtId="0" xfId="0" applyAlignment="1" applyBorder="1" applyFont="1">
      <alignment horizontal="center" shrinkToFit="0" vertical="bottom" wrapText="0"/>
    </xf>
    <xf borderId="2" fillId="16" fontId="15" numFmtId="0" xfId="0" applyAlignment="1" applyBorder="1" applyFont="1">
      <alignment horizontal="center" readingOrder="0" shrinkToFit="0" vertical="bottom" wrapText="0"/>
    </xf>
    <xf borderId="0" fillId="0" fontId="16" numFmtId="0" xfId="0" applyAlignment="1" applyFont="1">
      <alignment horizontal="center" readingOrder="0" shrinkToFit="0" vertical="bottom" wrapText="0"/>
    </xf>
    <xf borderId="2" fillId="6" fontId="12" numFmtId="0" xfId="0" applyAlignment="1" applyBorder="1" applyFont="1">
      <alignment horizontal="center" readingOrder="0" shrinkToFit="0" vertical="bottom" wrapText="0"/>
    </xf>
    <xf borderId="9" fillId="6" fontId="13" numFmtId="0" xfId="0" applyAlignment="1" applyBorder="1" applyFont="1">
      <alignment horizontal="center" readingOrder="0" shrinkToFit="0" vertical="bottom" wrapText="0"/>
    </xf>
    <xf borderId="10" fillId="16" fontId="15" numFmtId="0" xfId="0" applyAlignment="1" applyBorder="1" applyFont="1">
      <alignment horizontal="center" readingOrder="0" shrinkToFit="0" vertical="bottom" wrapText="0"/>
    </xf>
    <xf borderId="2" fillId="15" fontId="13" numFmtId="0" xfId="0" applyAlignment="1" applyBorder="1" applyFont="1">
      <alignment horizontal="center" readingOrder="0" shrinkToFit="0" vertical="bottom" wrapText="0"/>
    </xf>
    <xf borderId="2" fillId="16" fontId="14" numFmtId="0" xfId="0" applyAlignment="1" applyBorder="1" applyFont="1">
      <alignment horizontal="center" readingOrder="0" shrinkToFit="0" vertical="bottom" wrapText="0"/>
    </xf>
    <xf borderId="10" fillId="16" fontId="14" numFmtId="0" xfId="0" applyAlignment="1" applyBorder="1" applyFont="1">
      <alignment horizontal="center" readingOrder="0" shrinkToFit="0" vertical="bottom" wrapText="0"/>
    </xf>
    <xf borderId="10" fillId="0" fontId="12" numFmtId="0" xfId="0" applyAlignment="1" applyBorder="1" applyFont="1">
      <alignment horizontal="center" readingOrder="0" shrinkToFit="0" vertical="bottom" wrapText="0"/>
    </xf>
    <xf borderId="10" fillId="16" fontId="15" numFmtId="0" xfId="0" applyAlignment="1" applyBorder="1" applyFont="1">
      <alignment horizontal="center" readingOrder="0" shrinkToFit="0" vertical="bottom" wrapText="0"/>
    </xf>
    <xf borderId="1" fillId="6" fontId="13" numFmtId="0" xfId="0" applyAlignment="1" applyBorder="1" applyFont="1">
      <alignment horizontal="center" vertical="bottom"/>
    </xf>
    <xf borderId="2" fillId="6" fontId="13" numFmtId="0" xfId="0" applyAlignment="1" applyBorder="1" applyFont="1">
      <alignment horizontal="center" vertical="bottom"/>
    </xf>
    <xf borderId="2" fillId="15" fontId="13" numFmtId="0" xfId="0" applyAlignment="1" applyBorder="1" applyFont="1">
      <alignment horizontal="center" shrinkToFit="0" vertical="bottom" wrapText="0"/>
    </xf>
    <xf borderId="2" fillId="14" fontId="13" numFmtId="0" xfId="0" applyAlignment="1" applyBorder="1" applyFont="1">
      <alignment horizontal="center" readingOrder="0" shrinkToFit="0" vertical="bottom" wrapText="0"/>
    </xf>
    <xf borderId="10" fillId="14" fontId="13" numFmtId="0" xfId="0" applyAlignment="1" applyBorder="1" applyFont="1">
      <alignment horizontal="center" shrinkToFit="0" vertical="bottom" wrapText="0"/>
    </xf>
    <xf borderId="2" fillId="14" fontId="13" numFmtId="0" xfId="0" applyAlignment="1" applyBorder="1" applyFont="1">
      <alignment horizontal="center" readingOrder="0" shrinkToFit="0" vertical="bottom" wrapText="0"/>
    </xf>
    <xf borderId="1" fillId="15" fontId="13" numFmtId="0" xfId="0" applyAlignment="1" applyBorder="1" applyFont="1">
      <alignment horizontal="center" readingOrder="0" shrinkToFit="0" vertical="bottom" wrapText="0"/>
    </xf>
    <xf borderId="9" fillId="15" fontId="13" numFmtId="0" xfId="0" applyAlignment="1" applyBorder="1" applyFont="1">
      <alignment horizontal="center" readingOrder="0" shrinkToFit="0" vertical="bottom" wrapText="0"/>
    </xf>
    <xf borderId="10" fillId="14" fontId="13" numFmtId="164" xfId="0" applyAlignment="1" applyBorder="1" applyFont="1" applyNumberFormat="1">
      <alignment horizontal="center" readingOrder="0" shrinkToFit="0" vertical="bottom" wrapText="0"/>
    </xf>
    <xf borderId="1" fillId="17" fontId="13" numFmtId="0" xfId="0" applyAlignment="1" applyBorder="1" applyFill="1" applyFont="1">
      <alignment horizontal="center" shrinkToFit="0" vertical="bottom" wrapText="0"/>
    </xf>
    <xf borderId="9" fillId="17" fontId="13" numFmtId="164" xfId="0" applyAlignment="1" applyBorder="1" applyFont="1" applyNumberFormat="1">
      <alignment horizontal="center" readingOrder="0" shrinkToFit="0" vertical="bottom" wrapText="0"/>
    </xf>
    <xf borderId="1" fillId="7" fontId="17" numFmtId="0" xfId="0" applyAlignment="1" applyBorder="1" applyFont="1">
      <alignment horizontal="center" readingOrder="0" shrinkToFit="0" vertical="bottom" wrapText="0"/>
    </xf>
    <xf borderId="9" fillId="7" fontId="17" numFmtId="0" xfId="0" applyAlignment="1" applyBorder="1" applyFont="1">
      <alignment horizontal="center" readingOrder="0" shrinkToFit="0" vertical="bottom" wrapText="0"/>
    </xf>
    <xf borderId="0" fillId="0" fontId="13" numFmtId="0" xfId="0" applyAlignment="1" applyFont="1">
      <alignment horizontal="center" readingOrder="0" shrinkToFit="0" vertical="bottom" wrapText="0"/>
    </xf>
    <xf borderId="2" fillId="6" fontId="13" numFmtId="165" xfId="0" applyAlignment="1" applyBorder="1" applyFont="1" applyNumberFormat="1">
      <alignment horizontal="center" readingOrder="0" shrinkToFit="0" vertical="bottom" wrapText="0"/>
    </xf>
    <xf borderId="2" fillId="7" fontId="17" numFmtId="0" xfId="0" applyAlignment="1" applyBorder="1" applyFont="1">
      <alignment horizontal="center" readingOrder="0" shrinkToFit="0" vertical="bottom" wrapText="0"/>
    </xf>
    <xf borderId="10" fillId="7" fontId="17" numFmtId="0" xfId="0" applyAlignment="1" applyBorder="1" applyFont="1">
      <alignment horizontal="center" readingOrder="0" shrinkToFit="0" vertical="bottom" wrapText="0"/>
    </xf>
    <xf borderId="1" fillId="18" fontId="13" numFmtId="0" xfId="0" applyAlignment="1" applyBorder="1" applyFill="1" applyFont="1">
      <alignment horizontal="center" readingOrder="0" shrinkToFit="0" vertical="bottom" wrapText="0"/>
    </xf>
    <xf borderId="9" fillId="18" fontId="13" numFmtId="0" xfId="0" applyAlignment="1" applyBorder="1" applyFont="1">
      <alignment horizontal="center" readingOrder="0" shrinkToFit="0" vertical="bottom" wrapText="0"/>
    </xf>
    <xf borderId="2" fillId="16" fontId="12" numFmtId="0" xfId="0" applyAlignment="1" applyBorder="1" applyFont="1">
      <alignment horizontal="center" readingOrder="0" shrinkToFit="0" vertical="bottom" wrapText="0"/>
    </xf>
    <xf borderId="10" fillId="16" fontId="12" numFmtId="0" xfId="0" applyAlignment="1" applyBorder="1" applyFont="1">
      <alignment horizontal="center" shrinkToFit="0" vertical="bottom" wrapText="0"/>
    </xf>
    <xf borderId="2" fillId="0" fontId="15" numFmtId="0" xfId="0" applyAlignment="1" applyBorder="1" applyFont="1">
      <alignment horizontal="center" readingOrder="0" shrinkToFit="0" vertical="bottom" wrapText="0"/>
    </xf>
    <xf borderId="0" fillId="0" fontId="15" numFmtId="0" xfId="0" applyAlignment="1" applyFont="1">
      <alignment horizontal="center" readingOrder="0" shrinkToFit="0" vertical="bottom" wrapText="0"/>
    </xf>
    <xf borderId="2" fillId="16" fontId="13" numFmtId="0" xfId="0" applyAlignment="1" applyBorder="1" applyFont="1">
      <alignment horizontal="center" shrinkToFit="0" vertical="bottom" wrapText="0"/>
    </xf>
    <xf borderId="2" fillId="16" fontId="13" numFmtId="0" xfId="0" applyAlignment="1" applyBorder="1" applyFont="1">
      <alignment horizontal="center" readingOrder="0" shrinkToFit="0" vertical="bottom" wrapText="0"/>
    </xf>
    <xf borderId="9" fillId="17" fontId="13" numFmtId="164" xfId="0" applyAlignment="1" applyBorder="1" applyFont="1" applyNumberFormat="1">
      <alignment horizontal="center" readingOrder="0" shrinkToFit="0" vertical="bottom" wrapText="0"/>
    </xf>
    <xf borderId="0" fillId="0" fontId="16" numFmtId="0" xfId="0" applyAlignment="1" applyFont="1">
      <alignment horizontal="center" shrinkToFit="0" vertical="bottom" wrapText="0"/>
    </xf>
    <xf borderId="2" fillId="19" fontId="12" numFmtId="0" xfId="0" applyAlignment="1" applyBorder="1" applyFill="1" applyFont="1">
      <alignment horizontal="center" readingOrder="0" shrinkToFit="0" vertical="bottom" wrapText="0"/>
    </xf>
    <xf borderId="10" fillId="19" fontId="13" numFmtId="0" xfId="0" applyAlignment="1" applyBorder="1" applyFont="1">
      <alignment horizontal="center" shrinkToFit="0" vertical="bottom" wrapText="0"/>
    </xf>
    <xf borderId="10" fillId="19" fontId="12" numFmtId="0" xfId="0" applyAlignment="1" applyBorder="1" applyFont="1">
      <alignment horizontal="center" shrinkToFit="0" vertical="bottom" wrapText="0"/>
    </xf>
    <xf borderId="2" fillId="0" fontId="15" numFmtId="0" xfId="0" applyAlignment="1" applyBorder="1" applyFont="1">
      <alignment horizontal="center" readingOrder="0" shrinkToFit="0" vertical="bottom" wrapText="0"/>
    </xf>
    <xf borderId="2" fillId="19" fontId="13" numFmtId="0" xfId="0" applyAlignment="1" applyBorder="1" applyFont="1">
      <alignment horizontal="center" readingOrder="0" shrinkToFit="0" vertical="bottom" wrapText="0"/>
    </xf>
    <xf borderId="9" fillId="14" fontId="12" numFmtId="0" xfId="0" applyAlignment="1" applyBorder="1" applyFont="1">
      <alignment horizontal="center" readingOrder="0" shrinkToFit="0" vertical="bottom" wrapText="0"/>
    </xf>
    <xf borderId="2" fillId="14" fontId="12" numFmtId="0" xfId="0" applyAlignment="1" applyBorder="1" applyFont="1">
      <alignment horizontal="center" shrinkToFit="0" vertical="bottom" wrapText="0"/>
    </xf>
    <xf borderId="2" fillId="19" fontId="12" numFmtId="166" xfId="0" applyAlignment="1" applyBorder="1" applyFont="1" applyNumberFormat="1">
      <alignment horizontal="center" readingOrder="0" shrinkToFit="0" vertical="bottom" wrapText="0"/>
    </xf>
    <xf borderId="10" fillId="19" fontId="13" numFmtId="166" xfId="0" applyAlignment="1" applyBorder="1" applyFont="1" applyNumberFormat="1">
      <alignment horizontal="center" shrinkToFit="0" vertical="bottom" wrapText="0"/>
    </xf>
    <xf borderId="10" fillId="19" fontId="12" numFmtId="166" xfId="0" applyAlignment="1" applyBorder="1" applyFont="1" applyNumberFormat="1">
      <alignment horizontal="center" shrinkToFit="0" vertical="bottom" wrapText="0"/>
    </xf>
    <xf borderId="0" fillId="0" fontId="13" numFmtId="166" xfId="0" applyAlignment="1" applyFont="1" applyNumberFormat="1">
      <alignment horizontal="center" shrinkToFit="0" vertical="bottom" wrapText="0"/>
    </xf>
    <xf borderId="10" fillId="6" fontId="12" numFmtId="164" xfId="0" applyAlignment="1" applyBorder="1" applyFont="1" applyNumberFormat="1">
      <alignment horizontal="center" readingOrder="0" shrinkToFit="0" vertical="bottom" wrapText="0"/>
    </xf>
    <xf borderId="10" fillId="0" fontId="13" numFmtId="164" xfId="0" applyAlignment="1" applyBorder="1" applyFont="1" applyNumberFormat="1">
      <alignment horizontal="center" shrinkToFit="0" vertical="bottom" wrapText="0"/>
    </xf>
    <xf borderId="10" fillId="0" fontId="13" numFmtId="164" xfId="0" applyAlignment="1" applyBorder="1" applyFont="1" applyNumberFormat="1">
      <alignment horizontal="center" readingOrder="0" shrinkToFit="0" vertical="bottom" wrapText="0"/>
    </xf>
    <xf borderId="10" fillId="0" fontId="12" numFmtId="164" xfId="0" applyAlignment="1" applyBorder="1" applyFont="1" applyNumberFormat="1">
      <alignment horizontal="center" readingOrder="0" shrinkToFit="0" vertical="bottom" wrapText="0"/>
    </xf>
    <xf borderId="10" fillId="0" fontId="13" numFmtId="164" xfId="0" applyAlignment="1" applyBorder="1" applyFont="1" applyNumberFormat="1">
      <alignment horizontal="center" readingOrder="0" shrinkToFit="0" vertical="bottom" wrapText="0"/>
    </xf>
    <xf borderId="10" fillId="6" fontId="12" numFmtId="164" xfId="0" applyAlignment="1" applyBorder="1" applyFont="1" applyNumberFormat="1">
      <alignment horizontal="center" shrinkToFit="0" vertical="bottom" wrapText="0"/>
    </xf>
    <xf borderId="10" fillId="19" fontId="13" numFmtId="164" xfId="0" applyAlignment="1" applyBorder="1" applyFont="1" applyNumberFormat="1">
      <alignment horizontal="center" readingOrder="0" shrinkToFit="0" vertical="bottom" wrapText="0"/>
    </xf>
    <xf borderId="10" fillId="19" fontId="13" numFmtId="164" xfId="0" applyAlignment="1" applyBorder="1" applyFont="1" applyNumberFormat="1">
      <alignment horizontal="center" readingOrder="0" shrinkToFit="0" vertical="bottom" wrapText="0"/>
    </xf>
    <xf borderId="10" fillId="19" fontId="13" numFmtId="0" xfId="0" applyAlignment="1" applyBorder="1" applyFont="1">
      <alignment horizontal="center" readingOrder="0" shrinkToFit="0" vertical="bottom" wrapText="0"/>
    </xf>
    <xf borderId="10" fillId="7" fontId="17" numFmtId="9" xfId="0" applyAlignment="1" applyBorder="1" applyFont="1" applyNumberFormat="1">
      <alignment horizontal="center" readingOrder="0" shrinkToFit="0" vertical="bottom" wrapText="0"/>
    </xf>
    <xf borderId="1" fillId="14" fontId="13" numFmtId="0" xfId="0" applyAlignment="1" applyBorder="1" applyFont="1">
      <alignment horizontal="center" shrinkToFit="0" vertical="bottom" wrapText="0"/>
    </xf>
    <xf borderId="9" fillId="14" fontId="13" numFmtId="0" xfId="0" applyAlignment="1" applyBorder="1" applyFont="1">
      <alignment horizontal="center" readingOrder="0" shrinkToFit="0" vertical="bottom" wrapText="0"/>
    </xf>
    <xf borderId="2" fillId="17" fontId="13" numFmtId="0" xfId="0" applyAlignment="1" applyBorder="1" applyFont="1">
      <alignment horizontal="center" readingOrder="0" shrinkToFit="0" vertical="bottom" wrapText="0"/>
    </xf>
    <xf borderId="10" fillId="17" fontId="13" numFmtId="164" xfId="0" applyAlignment="1" applyBorder="1" applyFont="1" applyNumberFormat="1">
      <alignment horizontal="center" readingOrder="0" shrinkToFit="0" vertical="bottom" wrapText="0"/>
    </xf>
    <xf borderId="10" fillId="17" fontId="13" numFmtId="164" xfId="0" applyAlignment="1" applyBorder="1" applyFont="1" applyNumberFormat="1">
      <alignment horizontal="center" readingOrder="0" shrinkToFit="0" vertical="bottom" wrapText="0"/>
    </xf>
    <xf borderId="1" fillId="6" fontId="13" numFmtId="0" xfId="0" applyAlignment="1" applyBorder="1" applyFont="1">
      <alignment horizontal="center" readingOrder="0" shrinkToFit="0" vertical="bottom" wrapText="0"/>
    </xf>
    <xf borderId="1" fillId="0" fontId="18" numFmtId="0" xfId="0" applyAlignment="1" applyBorder="1" applyFont="1">
      <alignment horizontal="center" readingOrder="0"/>
    </xf>
    <xf borderId="1" fillId="15" fontId="13" numFmtId="0" xfId="0" applyAlignment="1" applyBorder="1" applyFont="1">
      <alignment horizontal="center" shrinkToFit="0" vertical="bottom" wrapText="0"/>
    </xf>
    <xf borderId="1" fillId="16" fontId="12" numFmtId="0" xfId="0" applyAlignment="1" applyBorder="1" applyFont="1">
      <alignment horizontal="center" readingOrder="0" shrinkToFit="0" vertical="bottom" wrapText="0"/>
    </xf>
    <xf borderId="1" fillId="6" fontId="13" numFmtId="0" xfId="0" applyAlignment="1" applyBorder="1" applyFont="1">
      <alignment horizontal="center" readingOrder="0" vertical="bottom"/>
    </xf>
    <xf borderId="2" fillId="6" fontId="13" numFmtId="0" xfId="0" applyAlignment="1" applyBorder="1" applyFont="1">
      <alignment horizontal="center" readingOrder="0" vertical="bottom"/>
    </xf>
    <xf borderId="0" fillId="20" fontId="13" numFmtId="0" xfId="0" applyAlignment="1" applyFill="1" applyFont="1">
      <alignment horizontal="center" readingOrder="0" shrinkToFit="0" vertical="bottom" wrapText="0"/>
    </xf>
    <xf borderId="2" fillId="6" fontId="13" numFmtId="49" xfId="0" applyAlignment="1" applyBorder="1" applyFont="1" applyNumberFormat="1">
      <alignment horizontal="center" readingOrder="0" shrinkToFit="0" vertical="bottom" wrapText="0"/>
    </xf>
    <xf borderId="2" fillId="21" fontId="12" numFmtId="49" xfId="0" applyAlignment="1" applyBorder="1" applyFill="1" applyFont="1" applyNumberFormat="1">
      <alignment horizontal="center" readingOrder="0" shrinkToFit="0" vertical="bottom" wrapText="0"/>
    </xf>
    <xf borderId="10" fillId="21" fontId="12" numFmtId="164" xfId="0" applyAlignment="1" applyBorder="1" applyFont="1" applyNumberFormat="1">
      <alignment horizontal="center" readingOrder="0" shrinkToFit="0" vertical="bottom" wrapText="0"/>
    </xf>
    <xf borderId="0" fillId="0" fontId="13" numFmtId="0" xfId="0" applyAlignment="1" applyFont="1">
      <alignment horizontal="center"/>
    </xf>
    <xf borderId="10" fillId="0" fontId="13" numFmtId="166" xfId="0" applyAlignment="1" applyBorder="1" applyFont="1" applyNumberFormat="1">
      <alignment horizontal="center" readingOrder="0" shrinkToFit="0" vertical="bottom" wrapText="0"/>
    </xf>
    <xf borderId="10" fillId="21" fontId="12" numFmtId="166" xfId="0" applyAlignment="1" applyBorder="1" applyFont="1" applyNumberFormat="1">
      <alignment horizontal="center" readingOrder="0" shrinkToFit="0" vertical="bottom" wrapText="0"/>
    </xf>
    <xf borderId="2" fillId="22" fontId="13" numFmtId="0" xfId="0" applyAlignment="1" applyBorder="1" applyFill="1" applyFont="1">
      <alignment horizontal="center" readingOrder="0" shrinkToFit="0" vertical="bottom" wrapText="0"/>
    </xf>
    <xf borderId="10" fillId="22" fontId="13" numFmtId="0" xfId="0" applyAlignment="1" applyBorder="1" applyFont="1">
      <alignment horizontal="center" readingOrder="0" shrinkToFit="0" vertical="bottom" wrapText="0"/>
    </xf>
    <xf borderId="10" fillId="22" fontId="13" numFmtId="0" xfId="0" applyAlignment="1" applyBorder="1" applyFont="1">
      <alignment horizontal="center" shrinkToFit="0" vertical="bottom" wrapText="0"/>
    </xf>
    <xf borderId="0" fillId="22" fontId="13" numFmtId="0" xfId="0" applyAlignment="1" applyFont="1">
      <alignment horizontal="center" shrinkToFit="0" vertical="bottom" wrapText="0"/>
    </xf>
    <xf borderId="10" fillId="0" fontId="13" numFmtId="164" xfId="0" applyAlignment="1" applyBorder="1" applyFont="1" applyNumberFormat="1">
      <alignment horizontal="center" readingOrder="0" shrinkToFit="0" vertical="bottom" wrapText="0"/>
    </xf>
    <xf borderId="1" fillId="14" fontId="19" numFmtId="0" xfId="0" applyAlignment="1" applyBorder="1" applyFont="1">
      <alignment horizontal="center" readingOrder="0" shrinkToFit="0" vertical="bottom" wrapText="0"/>
    </xf>
    <xf borderId="9" fillId="14" fontId="19" numFmtId="0" xfId="0" applyAlignment="1" applyBorder="1" applyFont="1">
      <alignment horizontal="center" readingOrder="0" shrinkToFit="0" vertical="bottom" wrapText="0"/>
    </xf>
    <xf borderId="9" fillId="14" fontId="19" numFmtId="0" xfId="0" applyAlignment="1" applyBorder="1" applyFont="1">
      <alignment horizontal="center" shrinkToFit="0" vertical="bottom" wrapText="0"/>
    </xf>
    <xf borderId="0" fillId="0" fontId="20" numFmtId="0" xfId="0" applyAlignment="1" applyFont="1">
      <alignment horizontal="center" shrinkToFit="0" vertical="bottom" wrapText="0"/>
    </xf>
    <xf borderId="9" fillId="14" fontId="20" numFmtId="0" xfId="0" applyAlignment="1" applyBorder="1" applyFont="1">
      <alignment horizontal="center" shrinkToFit="0" vertical="bottom" wrapText="0"/>
    </xf>
    <xf borderId="2" fillId="14" fontId="19" numFmtId="0" xfId="0" applyAlignment="1" applyBorder="1" applyFont="1">
      <alignment horizontal="center" readingOrder="0" shrinkToFit="0" vertical="bottom" wrapText="0"/>
    </xf>
    <xf borderId="10" fillId="14" fontId="19" numFmtId="0" xfId="0" applyAlignment="1" applyBorder="1" applyFont="1">
      <alignment horizontal="center" readingOrder="0" shrinkToFit="0" vertical="bottom" wrapText="0"/>
    </xf>
    <xf borderId="10" fillId="14" fontId="20" numFmtId="0" xfId="0" applyAlignment="1" applyBorder="1" applyFont="1">
      <alignment horizontal="center" readingOrder="0" shrinkToFit="0" vertical="bottom" wrapText="0"/>
    </xf>
    <xf borderId="2" fillId="15" fontId="19" numFmtId="0" xfId="0" applyAlignment="1" applyBorder="1" applyFont="1">
      <alignment horizontal="center" readingOrder="0" shrinkToFit="0" vertical="bottom" wrapText="0"/>
    </xf>
    <xf borderId="10" fillId="15" fontId="20" numFmtId="0" xfId="0" applyAlignment="1" applyBorder="1" applyFont="1">
      <alignment horizontal="center" readingOrder="0" shrinkToFit="0" vertical="bottom" wrapText="0"/>
    </xf>
    <xf borderId="10" fillId="15" fontId="19" numFmtId="0" xfId="0" applyAlignment="1" applyBorder="1" applyFont="1">
      <alignment horizontal="center" shrinkToFit="0" vertical="bottom" wrapText="0"/>
    </xf>
    <xf borderId="10" fillId="15" fontId="20" numFmtId="0" xfId="0" applyAlignment="1" applyBorder="1" applyFont="1">
      <alignment horizontal="center" shrinkToFit="0" vertical="bottom" wrapText="0"/>
    </xf>
    <xf borderId="2" fillId="16" fontId="20" numFmtId="0" xfId="0" applyAlignment="1" applyBorder="1" applyFont="1">
      <alignment horizontal="center" readingOrder="0" shrinkToFit="0" vertical="bottom" wrapText="0"/>
    </xf>
    <xf borderId="10" fillId="16" fontId="19" numFmtId="0" xfId="0" applyAlignment="1" applyBorder="1" applyFont="1">
      <alignment horizontal="center" readingOrder="0" shrinkToFit="0" vertical="bottom" wrapText="0"/>
    </xf>
    <xf borderId="10" fillId="16" fontId="20" numFmtId="0" xfId="0" applyAlignment="1" applyBorder="1" applyFont="1">
      <alignment horizontal="center" readingOrder="0" shrinkToFit="0" vertical="bottom" wrapText="0"/>
    </xf>
    <xf borderId="0" fillId="0" fontId="20" numFmtId="0" xfId="0" applyAlignment="1" applyFont="1">
      <alignment horizontal="center" readingOrder="0" shrinkToFit="0" vertical="bottom" wrapText="0"/>
    </xf>
    <xf borderId="0" fillId="6" fontId="20" numFmtId="0" xfId="0" applyAlignment="1" applyFont="1">
      <alignment horizontal="center" shrinkToFit="0" vertical="bottom" wrapText="0"/>
    </xf>
    <xf borderId="0" fillId="6" fontId="20" numFmtId="0" xfId="0" applyAlignment="1" applyFont="1">
      <alignment horizontal="center" readingOrder="0" shrinkToFit="0" vertical="bottom" wrapText="0"/>
    </xf>
    <xf borderId="2" fillId="6" fontId="20" numFmtId="0" xfId="0" applyAlignment="1" applyBorder="1" applyFont="1">
      <alignment horizontal="center" readingOrder="0" shrinkToFit="0" vertical="bottom" wrapText="0"/>
    </xf>
    <xf borderId="10" fillId="0" fontId="20" numFmtId="0" xfId="0" applyAlignment="1" applyBorder="1" applyFont="1">
      <alignment horizontal="center" readingOrder="0" shrinkToFit="0" vertical="bottom" wrapText="0"/>
    </xf>
    <xf borderId="10" fillId="6" fontId="20" numFmtId="0" xfId="0" applyAlignment="1" applyBorder="1" applyFont="1">
      <alignment horizontal="center" readingOrder="0" shrinkToFit="0" vertical="bottom" wrapText="0"/>
    </xf>
    <xf borderId="10" fillId="6" fontId="19" numFmtId="0" xfId="0" applyAlignment="1" applyBorder="1" applyFont="1">
      <alignment horizontal="center" readingOrder="0" shrinkToFit="0" vertical="bottom" wrapText="0"/>
    </xf>
    <xf borderId="10" fillId="6" fontId="20" numFmtId="10" xfId="0" applyAlignment="1" applyBorder="1" applyFont="1" applyNumberFormat="1">
      <alignment horizontal="center" readingOrder="0" shrinkToFit="0" vertical="bottom" wrapText="0"/>
    </xf>
    <xf borderId="3" fillId="0" fontId="20" numFmtId="0" xfId="0" applyAlignment="1" applyBorder="1" applyFont="1">
      <alignment horizontal="center" readingOrder="0" shrinkToFit="0" vertical="bottom" wrapText="0"/>
    </xf>
    <xf borderId="10" fillId="6" fontId="20" numFmtId="0" xfId="0" applyAlignment="1" applyBorder="1" applyFont="1">
      <alignment horizontal="center" shrinkToFit="0" vertical="bottom" wrapText="0"/>
    </xf>
    <xf borderId="1" fillId="16" fontId="20" numFmtId="0" xfId="0" applyAlignment="1" applyBorder="1" applyFont="1">
      <alignment horizontal="center" vertical="bottom"/>
    </xf>
    <xf borderId="9" fillId="16" fontId="20" numFmtId="0" xfId="0" applyAlignment="1" applyBorder="1" applyFont="1">
      <alignment horizontal="center" vertical="bottom"/>
    </xf>
    <xf borderId="9" fillId="16" fontId="19" numFmtId="0" xfId="0" applyAlignment="1" applyBorder="1" applyFont="1">
      <alignment horizontal="center" vertical="bottom"/>
    </xf>
    <xf borderId="2" fillId="6" fontId="20" numFmtId="0" xfId="0" applyAlignment="1" applyBorder="1" applyFont="1">
      <alignment horizontal="center" vertical="bottom"/>
    </xf>
    <xf borderId="10" fillId="0" fontId="20" numFmtId="0" xfId="0" applyAlignment="1" applyBorder="1" applyFont="1">
      <alignment horizontal="center" vertical="bottom"/>
    </xf>
    <xf borderId="10" fillId="6" fontId="20" numFmtId="0" xfId="0" applyAlignment="1" applyBorder="1" applyFont="1">
      <alignment horizontal="center" vertical="bottom"/>
    </xf>
    <xf borderId="1" fillId="16" fontId="20" numFmtId="0" xfId="0" applyAlignment="1" applyBorder="1" applyFont="1">
      <alignment horizontal="center" readingOrder="0" vertical="bottom"/>
    </xf>
    <xf borderId="9" fillId="16" fontId="19" numFmtId="0" xfId="0" applyAlignment="1" applyBorder="1" applyFont="1">
      <alignment horizontal="center" readingOrder="0" vertical="bottom"/>
    </xf>
    <xf borderId="10" fillId="6" fontId="20" numFmtId="0" xfId="0" applyAlignment="1" applyBorder="1" applyFont="1">
      <alignment horizontal="center" readingOrder="0" vertical="bottom"/>
    </xf>
    <xf borderId="1" fillId="6" fontId="20" numFmtId="0" xfId="0" applyAlignment="1" applyBorder="1" applyFont="1">
      <alignment horizontal="center" readingOrder="0" shrinkToFit="0" vertical="bottom" wrapText="0"/>
    </xf>
    <xf borderId="1" fillId="0" fontId="20" numFmtId="0" xfId="0" applyAlignment="1" applyBorder="1" applyFont="1">
      <alignment horizontal="center" readingOrder="0"/>
    </xf>
    <xf borderId="1" fillId="15" fontId="20" numFmtId="0" xfId="0" applyAlignment="1" applyBorder="1" applyFont="1">
      <alignment horizontal="center" shrinkToFit="0" vertical="bottom" wrapText="0"/>
    </xf>
    <xf borderId="1" fillId="16" fontId="19" numFmtId="0" xfId="0" applyAlignment="1" applyBorder="1" applyFont="1">
      <alignment horizontal="center" readingOrder="0" shrinkToFit="0" vertical="bottom" wrapText="0"/>
    </xf>
    <xf borderId="2" fillId="6" fontId="19" numFmtId="0" xfId="0" applyAlignment="1" applyBorder="1" applyFont="1">
      <alignment horizontal="center" readingOrder="0" shrinkToFit="0" vertical="bottom" wrapText="0"/>
    </xf>
    <xf borderId="9" fillId="6" fontId="20" numFmtId="0" xfId="0" applyAlignment="1" applyBorder="1" applyFont="1">
      <alignment horizontal="center" readingOrder="0" shrinkToFit="0" vertical="bottom" wrapText="0"/>
    </xf>
    <xf borderId="10" fillId="6" fontId="19" numFmtId="0" xfId="0" applyAlignment="1" applyBorder="1" applyFont="1">
      <alignment horizontal="center" shrinkToFit="0" vertical="bottom" wrapText="0"/>
    </xf>
    <xf borderId="2" fillId="15" fontId="20" numFmtId="0" xfId="0" applyAlignment="1" applyBorder="1" applyFont="1">
      <alignment horizontal="center" readingOrder="0" shrinkToFit="0" vertical="bottom" wrapText="0"/>
    </xf>
    <xf borderId="2" fillId="16" fontId="19" numFmtId="0" xfId="0" applyAlignment="1" applyBorder="1" applyFont="1">
      <alignment horizontal="center" readingOrder="0" shrinkToFit="0" vertical="bottom" wrapText="0"/>
    </xf>
    <xf borderId="10" fillId="0" fontId="19" numFmtId="0" xfId="0" applyAlignment="1" applyBorder="1" applyFont="1">
      <alignment horizontal="center" readingOrder="0" shrinkToFit="0" vertical="bottom" wrapText="0"/>
    </xf>
    <xf borderId="1" fillId="6" fontId="20" numFmtId="0" xfId="0" applyAlignment="1" applyBorder="1" applyFont="1">
      <alignment horizontal="center" readingOrder="0" vertical="bottom"/>
    </xf>
    <xf borderId="1" fillId="16" fontId="20" numFmtId="0" xfId="0" applyAlignment="1" applyBorder="1" applyFont="1">
      <alignment horizontal="center" readingOrder="0" shrinkToFit="0" vertical="bottom" wrapText="0"/>
    </xf>
    <xf borderId="10" fillId="22" fontId="20" numFmtId="0" xfId="0" applyAlignment="1" applyBorder="1" applyFont="1">
      <alignment horizontal="center" readingOrder="0" shrinkToFit="0" vertical="bottom" wrapText="0"/>
    </xf>
    <xf borderId="10" fillId="0" fontId="20" numFmtId="0" xfId="0" applyAlignment="1" applyBorder="1" applyFont="1">
      <alignment horizontal="center" shrinkToFit="0" vertical="bottom" wrapText="0"/>
    </xf>
    <xf borderId="2" fillId="15" fontId="20" numFmtId="0" xfId="0" applyAlignment="1" applyBorder="1" applyFont="1">
      <alignment horizontal="center" shrinkToFit="0" vertical="bottom" wrapText="0"/>
    </xf>
    <xf borderId="2" fillId="14" fontId="20" numFmtId="0" xfId="0" applyAlignment="1" applyBorder="1" applyFont="1">
      <alignment horizontal="center" readingOrder="0" shrinkToFit="0" vertical="bottom" wrapText="0"/>
    </xf>
    <xf borderId="10" fillId="14" fontId="20" numFmtId="0" xfId="0" applyAlignment="1" applyBorder="1" applyFont="1">
      <alignment horizontal="center" shrinkToFit="0" vertical="bottom" wrapText="0"/>
    </xf>
    <xf borderId="1" fillId="15" fontId="20" numFmtId="0" xfId="0" applyAlignment="1" applyBorder="1" applyFont="1">
      <alignment horizontal="center" readingOrder="0" shrinkToFit="0" vertical="bottom" wrapText="0"/>
    </xf>
    <xf borderId="9" fillId="15" fontId="20" numFmtId="0" xfId="0" applyAlignment="1" applyBorder="1" applyFont="1">
      <alignment horizontal="center" readingOrder="0" shrinkToFit="0" vertical="bottom" wrapText="0"/>
    </xf>
    <xf borderId="10" fillId="14" fontId="20" numFmtId="164" xfId="0" applyAlignment="1" applyBorder="1" applyFont="1" applyNumberFormat="1">
      <alignment horizontal="center" readingOrder="0" shrinkToFit="0" vertical="bottom" wrapText="0"/>
    </xf>
    <xf borderId="1" fillId="17" fontId="20" numFmtId="0" xfId="0" applyAlignment="1" applyBorder="1" applyFont="1">
      <alignment horizontal="center" shrinkToFit="0" vertical="bottom" wrapText="0"/>
    </xf>
    <xf borderId="9" fillId="17" fontId="20" numFmtId="164" xfId="0" applyAlignment="1" applyBorder="1" applyFont="1" applyNumberFormat="1">
      <alignment horizontal="center" readingOrder="0" shrinkToFit="0" vertical="bottom" wrapText="0"/>
    </xf>
    <xf borderId="1" fillId="7" fontId="21" numFmtId="0" xfId="0" applyAlignment="1" applyBorder="1" applyFont="1">
      <alignment horizontal="center" readingOrder="0" shrinkToFit="0" vertical="bottom" wrapText="0"/>
    </xf>
    <xf borderId="9" fillId="7" fontId="21" numFmtId="0" xfId="0" applyAlignment="1" applyBorder="1" applyFont="1">
      <alignment horizontal="center" readingOrder="0" shrinkToFit="0" vertical="bottom" wrapText="0"/>
    </xf>
    <xf borderId="0" fillId="20" fontId="20" numFmtId="0" xfId="0" applyAlignment="1" applyFont="1">
      <alignment horizontal="center" readingOrder="0" shrinkToFit="0" vertical="bottom" wrapText="0"/>
    </xf>
    <xf borderId="2" fillId="6" fontId="20" numFmtId="165" xfId="0" applyAlignment="1" applyBorder="1" applyFont="1" applyNumberFormat="1">
      <alignment horizontal="center" readingOrder="0" shrinkToFit="0" vertical="bottom" wrapText="0"/>
    </xf>
    <xf borderId="2" fillId="7" fontId="21" numFmtId="0" xfId="0" applyAlignment="1" applyBorder="1" applyFont="1">
      <alignment horizontal="center" readingOrder="0" shrinkToFit="0" vertical="bottom" wrapText="0"/>
    </xf>
    <xf borderId="10" fillId="7" fontId="21" numFmtId="0" xfId="0" applyAlignment="1" applyBorder="1" applyFont="1">
      <alignment horizontal="center" readingOrder="0" shrinkToFit="0" vertical="bottom" wrapText="0"/>
    </xf>
    <xf borderId="1" fillId="18" fontId="20" numFmtId="0" xfId="0" applyAlignment="1" applyBorder="1" applyFont="1">
      <alignment horizontal="center" readingOrder="0" shrinkToFit="0" vertical="bottom" wrapText="0"/>
    </xf>
    <xf borderId="9" fillId="18" fontId="20" numFmtId="0" xfId="0" applyAlignment="1" applyBorder="1" applyFont="1">
      <alignment horizontal="center" readingOrder="0" shrinkToFit="0" vertical="bottom" wrapText="0"/>
    </xf>
    <xf borderId="10" fillId="16" fontId="20" numFmtId="0" xfId="0" applyAlignment="1" applyBorder="1" applyFont="1">
      <alignment horizontal="center" shrinkToFit="0" vertical="bottom" wrapText="0"/>
    </xf>
    <xf borderId="10" fillId="16" fontId="19" numFmtId="0" xfId="0" applyAlignment="1" applyBorder="1" applyFont="1">
      <alignment horizontal="center" shrinkToFit="0" vertical="bottom" wrapText="0"/>
    </xf>
    <xf borderId="2" fillId="0" fontId="20" numFmtId="0" xfId="0" applyAlignment="1" applyBorder="1" applyFont="1">
      <alignment horizontal="center" readingOrder="0" shrinkToFit="0" vertical="bottom" wrapText="0"/>
    </xf>
    <xf borderId="2" fillId="16" fontId="20" numFmtId="0" xfId="0" applyAlignment="1" applyBorder="1" applyFont="1">
      <alignment horizontal="center" shrinkToFit="0" vertical="bottom" wrapText="0"/>
    </xf>
    <xf borderId="9" fillId="17" fontId="20" numFmtId="164" xfId="0" applyAlignment="1" applyBorder="1" applyFont="1" applyNumberFormat="1">
      <alignment horizontal="center" readingOrder="0" shrinkToFit="0" vertical="bottom" wrapText="0"/>
    </xf>
    <xf borderId="2" fillId="19" fontId="19" numFmtId="0" xfId="0" applyAlignment="1" applyBorder="1" applyFont="1">
      <alignment horizontal="center" readingOrder="0" shrinkToFit="0" vertical="bottom" wrapText="0"/>
    </xf>
    <xf borderId="10" fillId="19" fontId="20" numFmtId="0" xfId="0" applyAlignment="1" applyBorder="1" applyFont="1">
      <alignment horizontal="center" shrinkToFit="0" vertical="bottom" wrapText="0"/>
    </xf>
    <xf borderId="10" fillId="19" fontId="19" numFmtId="0" xfId="0" applyAlignment="1" applyBorder="1" applyFont="1">
      <alignment horizontal="center" shrinkToFit="0" vertical="bottom" wrapText="0"/>
    </xf>
    <xf borderId="2" fillId="19" fontId="20" numFmtId="0" xfId="0" applyAlignment="1" applyBorder="1" applyFont="1">
      <alignment horizontal="center" readingOrder="0" shrinkToFit="0" vertical="bottom" wrapText="0"/>
    </xf>
    <xf borderId="2" fillId="14" fontId="19" numFmtId="0" xfId="0" applyAlignment="1" applyBorder="1" applyFont="1">
      <alignment horizontal="center" shrinkToFit="0" vertical="bottom" wrapText="0"/>
    </xf>
    <xf borderId="2" fillId="19" fontId="19" numFmtId="166" xfId="0" applyAlignment="1" applyBorder="1" applyFont="1" applyNumberFormat="1">
      <alignment horizontal="center" readingOrder="0" shrinkToFit="0" vertical="bottom" wrapText="0"/>
    </xf>
    <xf borderId="10" fillId="19" fontId="20" numFmtId="166" xfId="0" applyAlignment="1" applyBorder="1" applyFont="1" applyNumberFormat="1">
      <alignment horizontal="center" shrinkToFit="0" vertical="bottom" wrapText="0"/>
    </xf>
    <xf borderId="10" fillId="19" fontId="19" numFmtId="166" xfId="0" applyAlignment="1" applyBorder="1" applyFont="1" applyNumberFormat="1">
      <alignment horizontal="center" shrinkToFit="0" vertical="bottom" wrapText="0"/>
    </xf>
    <xf borderId="0" fillId="0" fontId="20" numFmtId="166" xfId="0" applyAlignment="1" applyFont="1" applyNumberFormat="1">
      <alignment horizontal="center" shrinkToFit="0" vertical="bottom" wrapText="0"/>
    </xf>
    <xf borderId="10" fillId="6" fontId="19" numFmtId="164" xfId="0" applyAlignment="1" applyBorder="1" applyFont="1" applyNumberFormat="1">
      <alignment horizontal="center" readingOrder="0" shrinkToFit="0" vertical="bottom" wrapText="0"/>
    </xf>
    <xf borderId="10" fillId="0" fontId="20" numFmtId="164" xfId="0" applyAlignment="1" applyBorder="1" applyFont="1" applyNumberFormat="1">
      <alignment horizontal="center" readingOrder="0" shrinkToFit="0" vertical="bottom" wrapText="0"/>
    </xf>
    <xf borderId="10" fillId="0" fontId="19" numFmtId="164" xfId="0" applyAlignment="1" applyBorder="1" applyFont="1" applyNumberFormat="1">
      <alignment horizontal="center" readingOrder="0" shrinkToFit="0" vertical="bottom" wrapText="0"/>
    </xf>
    <xf borderId="10" fillId="0" fontId="20" numFmtId="164" xfId="0" applyAlignment="1" applyBorder="1" applyFont="1" applyNumberFormat="1">
      <alignment horizontal="center" readingOrder="0" shrinkToFit="0" vertical="bottom" wrapText="0"/>
    </xf>
    <xf borderId="10" fillId="19" fontId="20" numFmtId="164" xfId="0" applyAlignment="1" applyBorder="1" applyFont="1" applyNumberFormat="1">
      <alignment horizontal="center" readingOrder="0" shrinkToFit="0" vertical="bottom" wrapText="0"/>
    </xf>
    <xf borderId="10" fillId="19" fontId="20" numFmtId="164" xfId="0" applyAlignment="1" applyBorder="1" applyFont="1" applyNumberFormat="1">
      <alignment horizontal="center" readingOrder="0" shrinkToFit="0" vertical="bottom" wrapText="0"/>
    </xf>
    <xf borderId="10" fillId="19" fontId="20" numFmtId="0" xfId="0" applyAlignment="1" applyBorder="1" applyFont="1">
      <alignment horizontal="center" readingOrder="0" shrinkToFit="0" vertical="bottom" wrapText="0"/>
    </xf>
    <xf borderId="10" fillId="0" fontId="20" numFmtId="166" xfId="0" applyAlignment="1" applyBorder="1" applyFont="1" applyNumberFormat="1">
      <alignment horizontal="center" readingOrder="0" shrinkToFit="0" vertical="bottom" wrapText="0"/>
    </xf>
    <xf borderId="2" fillId="21" fontId="19" numFmtId="49" xfId="0" applyAlignment="1" applyBorder="1" applyFont="1" applyNumberFormat="1">
      <alignment horizontal="center" readingOrder="0" shrinkToFit="0" vertical="bottom" wrapText="0"/>
    </xf>
    <xf borderId="10" fillId="21" fontId="19" numFmtId="166" xfId="0" applyAlignment="1" applyBorder="1" applyFont="1" applyNumberFormat="1">
      <alignment horizontal="center" readingOrder="0" shrinkToFit="0" vertical="bottom" wrapText="0"/>
    </xf>
    <xf borderId="10" fillId="7" fontId="21" numFmtId="9" xfId="0" applyAlignment="1" applyBorder="1" applyFont="1" applyNumberFormat="1">
      <alignment horizontal="center" readingOrder="0" shrinkToFit="0" vertical="bottom" wrapText="0"/>
    </xf>
    <xf borderId="1" fillId="14" fontId="20" numFmtId="0" xfId="0" applyAlignment="1" applyBorder="1" applyFont="1">
      <alignment horizontal="center" shrinkToFit="0" vertical="bottom" wrapText="0"/>
    </xf>
    <xf borderId="9" fillId="14" fontId="20" numFmtId="0" xfId="0" applyAlignment="1" applyBorder="1" applyFont="1">
      <alignment horizontal="center" readingOrder="0" shrinkToFit="0" vertical="bottom" wrapText="0"/>
    </xf>
    <xf borderId="2" fillId="17" fontId="20" numFmtId="0" xfId="0" applyAlignment="1" applyBorder="1" applyFont="1">
      <alignment horizontal="center" readingOrder="0" shrinkToFit="0" vertical="bottom" wrapText="0"/>
    </xf>
    <xf borderId="10" fillId="17" fontId="20" numFmtId="164" xfId="0" applyAlignment="1" applyBorder="1" applyFont="1" applyNumberFormat="1">
      <alignment horizontal="center" readingOrder="0" shrinkToFit="0" vertical="bottom" wrapText="0"/>
    </xf>
    <xf borderId="10" fillId="17" fontId="20" numFmtId="164" xfId="0" applyAlignment="1" applyBorder="1" applyFont="1" applyNumberFormat="1">
      <alignment horizontal="center" readingOrder="0" shrinkToFit="0" vertical="bottom" wrapText="0"/>
    </xf>
    <xf borderId="0" fillId="0" fontId="20" numFmtId="0" xfId="0" applyAlignment="1" applyFont="1">
      <alignment horizontal="center"/>
    </xf>
    <xf borderId="1" fillId="14" fontId="19" numFmtId="0" xfId="0" applyAlignment="1" applyBorder="1" applyFont="1">
      <alignment horizontal="center" readingOrder="0" vertical="bottom"/>
    </xf>
    <xf borderId="9" fillId="14" fontId="19" numFmtId="0" xfId="0" applyAlignment="1" applyBorder="1" applyFont="1">
      <alignment horizontal="center" readingOrder="0" vertical="bottom"/>
    </xf>
    <xf borderId="9" fillId="14" fontId="20" numFmtId="0" xfId="0" applyAlignment="1" applyBorder="1" applyFont="1">
      <alignment horizontal="center" vertical="bottom"/>
    </xf>
    <xf borderId="3" fillId="0" fontId="20" numFmtId="0" xfId="0" applyAlignment="1" applyBorder="1" applyFont="1">
      <alignment horizontal="center" vertical="bottom"/>
    </xf>
    <xf borderId="0" fillId="0" fontId="20" numFmtId="0" xfId="0" applyAlignment="1" applyFont="1">
      <alignment horizontal="center" vertical="bottom"/>
    </xf>
    <xf borderId="2" fillId="14" fontId="19" numFmtId="0" xfId="0" applyAlignment="1" applyBorder="1" applyFont="1">
      <alignment horizontal="center" vertical="bottom"/>
    </xf>
    <xf borderId="10" fillId="14" fontId="19" numFmtId="0" xfId="0" applyAlignment="1" applyBorder="1" applyFont="1">
      <alignment horizontal="center" vertical="bottom"/>
    </xf>
    <xf borderId="1" fillId="14" fontId="19" numFmtId="0" xfId="0" applyAlignment="1" applyBorder="1" applyFont="1">
      <alignment horizontal="center" vertical="bottom"/>
    </xf>
    <xf borderId="10" fillId="14" fontId="20" numFmtId="0" xfId="0" applyAlignment="1" applyBorder="1" applyFont="1">
      <alignment horizontal="center" vertical="bottom"/>
    </xf>
    <xf borderId="2" fillId="15" fontId="19" numFmtId="0" xfId="0" applyAlignment="1" applyBorder="1" applyFont="1">
      <alignment horizontal="center" vertical="bottom"/>
    </xf>
    <xf borderId="10" fillId="15" fontId="20" numFmtId="0" xfId="0" applyAlignment="1" applyBorder="1" applyFont="1">
      <alignment horizontal="center" vertical="bottom"/>
    </xf>
    <xf borderId="1" fillId="15" fontId="19" numFmtId="0" xfId="0" applyAlignment="1" applyBorder="1" applyFont="1">
      <alignment horizontal="center" vertical="bottom"/>
    </xf>
    <xf borderId="2" fillId="16" fontId="20" numFmtId="0" xfId="0" applyAlignment="1" applyBorder="1" applyFont="1">
      <alignment horizontal="center" vertical="bottom"/>
    </xf>
    <xf borderId="10" fillId="16" fontId="19" numFmtId="0" xfId="0" applyAlignment="1" applyBorder="1" applyFont="1">
      <alignment horizontal="center" readingOrder="0" vertical="bottom"/>
    </xf>
    <xf borderId="10" fillId="16" fontId="19" numFmtId="0" xfId="0" applyAlignment="1" applyBorder="1" applyFont="1">
      <alignment horizontal="center" vertical="bottom"/>
    </xf>
    <xf borderId="10" fillId="16" fontId="20" numFmtId="0" xfId="0" applyAlignment="1" applyBorder="1" applyFont="1">
      <alignment horizontal="center" vertical="bottom"/>
    </xf>
    <xf borderId="3" fillId="0" fontId="20" numFmtId="0" xfId="0" applyAlignment="1" applyBorder="1" applyFont="1">
      <alignment horizontal="center" readingOrder="0" vertical="bottom"/>
    </xf>
    <xf borderId="0" fillId="6" fontId="20" numFmtId="0" xfId="0" applyAlignment="1" applyFont="1">
      <alignment horizontal="center" readingOrder="0" vertical="bottom"/>
    </xf>
    <xf borderId="0" fillId="6" fontId="20" numFmtId="0" xfId="0" applyAlignment="1" applyFont="1">
      <alignment horizontal="center" vertical="bottom"/>
    </xf>
    <xf borderId="2" fillId="6" fontId="20" numFmtId="0" xfId="0" applyAlignment="1" applyBorder="1" applyFont="1">
      <alignment horizontal="center" vertical="bottom"/>
    </xf>
    <xf borderId="10" fillId="0" fontId="20" numFmtId="0" xfId="0" applyAlignment="1" applyBorder="1" applyFont="1">
      <alignment horizontal="center" readingOrder="0" vertical="bottom"/>
    </xf>
    <xf borderId="10" fillId="6" fontId="19" numFmtId="0" xfId="0" applyAlignment="1" applyBorder="1" applyFont="1">
      <alignment horizontal="center" readingOrder="0" vertical="bottom"/>
    </xf>
    <xf borderId="10" fillId="6" fontId="19" numFmtId="0" xfId="0" applyAlignment="1" applyBorder="1" applyFont="1">
      <alignment horizontal="center" vertical="bottom"/>
    </xf>
    <xf borderId="10" fillId="6" fontId="20" numFmtId="10" xfId="0" applyAlignment="1" applyBorder="1" applyFont="1" applyNumberFormat="1">
      <alignment horizontal="center" vertical="bottom"/>
    </xf>
    <xf borderId="10" fillId="6" fontId="20" numFmtId="0" xfId="0" applyAlignment="1" applyBorder="1" applyFont="1">
      <alignment horizontal="center" vertical="bottom"/>
    </xf>
    <xf borderId="10" fillId="16" fontId="20" numFmtId="0" xfId="0" applyAlignment="1" applyBorder="1" applyFont="1">
      <alignment horizontal="center" readingOrder="0" vertical="bottom"/>
    </xf>
    <xf borderId="9" fillId="16" fontId="20" numFmtId="0" xfId="0" applyAlignment="1" applyBorder="1" applyFont="1">
      <alignment horizontal="center" readingOrder="0" vertical="bottom"/>
    </xf>
    <xf borderId="10" fillId="15" fontId="19" numFmtId="0" xfId="0" applyAlignment="1" applyBorder="1" applyFont="1">
      <alignment horizontal="center" vertical="bottom"/>
    </xf>
    <xf borderId="2" fillId="15" fontId="20" numFmtId="0" xfId="0" applyAlignment="1" applyBorder="1" applyFont="1">
      <alignment horizontal="center" vertical="bottom"/>
    </xf>
    <xf borderId="2" fillId="16" fontId="19" numFmtId="0" xfId="0" applyAlignment="1" applyBorder="1" applyFont="1">
      <alignment horizontal="center" vertical="bottom"/>
    </xf>
    <xf borderId="10" fillId="0" fontId="19" numFmtId="0" xfId="0" applyAlignment="1" applyBorder="1" applyFont="1">
      <alignment horizontal="center" readingOrder="0" vertical="bottom"/>
    </xf>
    <xf borderId="1" fillId="16" fontId="19" numFmtId="0" xfId="0" applyAlignment="1" applyBorder="1" applyFont="1">
      <alignment horizontal="center" readingOrder="0" vertical="bottom"/>
    </xf>
    <xf borderId="1" fillId="6" fontId="19" numFmtId="0" xfId="0" applyAlignment="1" applyBorder="1" applyFont="1">
      <alignment horizontal="center" readingOrder="0" vertical="bottom"/>
    </xf>
    <xf borderId="1" fillId="0" fontId="19" numFmtId="0" xfId="0" applyAlignment="1" applyBorder="1" applyFont="1">
      <alignment horizontal="center" readingOrder="0" vertical="bottom"/>
    </xf>
    <xf borderId="0" fillId="0" fontId="20" numFmtId="0" xfId="0" applyAlignment="1" applyFont="1">
      <alignment horizontal="center" readingOrder="0" vertical="bottom"/>
    </xf>
    <xf borderId="2" fillId="16" fontId="20" numFmtId="0" xfId="0" applyAlignment="1" applyBorder="1" applyFont="1">
      <alignment horizontal="center" readingOrder="0" vertical="bottom"/>
    </xf>
    <xf borderId="0" fillId="6" fontId="19" numFmtId="0" xfId="0" applyAlignment="1" applyFont="1">
      <alignment horizontal="center" readingOrder="0"/>
    </xf>
    <xf borderId="2" fillId="14" fontId="20" numFmtId="0" xfId="0" applyAlignment="1" applyBorder="1" applyFont="1">
      <alignment horizontal="center" vertical="bottom"/>
    </xf>
    <xf borderId="7" fillId="0" fontId="20" numFmtId="0" xfId="0" applyAlignment="1" applyBorder="1" applyFont="1">
      <alignment horizontal="center" vertical="bottom"/>
    </xf>
    <xf borderId="2" fillId="17" fontId="20" numFmtId="0" xfId="0" applyAlignment="1" applyBorder="1" applyFont="1">
      <alignment horizontal="center" vertical="bottom"/>
    </xf>
    <xf borderId="10" fillId="7" fontId="21" numFmtId="0" xfId="0" applyAlignment="1" applyBorder="1" applyFont="1">
      <alignment horizontal="center" vertical="bottom"/>
    </xf>
    <xf borderId="10" fillId="6" fontId="20" numFmtId="165" xfId="0" applyAlignment="1" applyBorder="1" applyFont="1" applyNumberFormat="1">
      <alignment horizontal="center" vertical="bottom"/>
    </xf>
    <xf borderId="10" fillId="6" fontId="20" numFmtId="165" xfId="0" applyAlignment="1" applyBorder="1" applyFont="1" applyNumberFormat="1">
      <alignment horizontal="center" readingOrder="0" vertical="bottom"/>
    </xf>
    <xf borderId="10" fillId="0" fontId="20" numFmtId="0" xfId="0" applyAlignment="1" applyBorder="1" applyFont="1">
      <alignment horizontal="center" vertical="bottom"/>
    </xf>
    <xf borderId="10" fillId="18" fontId="20" numFmtId="0" xfId="0" applyAlignment="1" applyBorder="1" applyFont="1">
      <alignment horizontal="center" vertical="bottom"/>
    </xf>
    <xf borderId="2" fillId="14" fontId="19" numFmtId="0" xfId="0" applyAlignment="1" applyBorder="1" applyFont="1">
      <alignment horizontal="center" readingOrder="0" vertical="bottom"/>
    </xf>
    <xf borderId="10" fillId="14" fontId="19" numFmtId="0" xfId="0" applyAlignment="1" applyBorder="1" applyFont="1">
      <alignment horizontal="center" readingOrder="0" vertical="bottom"/>
    </xf>
    <xf borderId="2" fillId="0" fontId="20" numFmtId="0" xfId="0" applyAlignment="1" applyBorder="1" applyFont="1">
      <alignment horizontal="center" vertical="bottom"/>
    </xf>
    <xf borderId="1" fillId="0" fontId="20" numFmtId="0" xfId="0" applyAlignment="1" applyBorder="1" applyFont="1">
      <alignment horizontal="center" vertical="bottom"/>
    </xf>
    <xf borderId="1" fillId="0" fontId="20" numFmtId="0" xfId="0" applyAlignment="1" applyBorder="1" applyFont="1">
      <alignment horizontal="center" readingOrder="0" shrinkToFit="0" vertical="bottom" wrapText="0"/>
    </xf>
    <xf borderId="10" fillId="16" fontId="20" numFmtId="10" xfId="0" applyAlignment="1" applyBorder="1" applyFont="1" applyNumberFormat="1">
      <alignment horizontal="center" vertical="bottom"/>
    </xf>
    <xf borderId="10" fillId="17" fontId="20" numFmtId="164" xfId="0" applyAlignment="1" applyBorder="1" applyFont="1" applyNumberFormat="1">
      <alignment horizontal="center" vertical="bottom"/>
    </xf>
    <xf borderId="10" fillId="14" fontId="20" numFmtId="0" xfId="0" applyAlignment="1" applyBorder="1" applyFont="1">
      <alignment horizontal="center" readingOrder="0" vertical="bottom"/>
    </xf>
    <xf borderId="10" fillId="19" fontId="19" numFmtId="0" xfId="0" applyAlignment="1" applyBorder="1" applyFont="1">
      <alignment horizontal="center" vertical="bottom"/>
    </xf>
    <xf borderId="1" fillId="19" fontId="20" numFmtId="0" xfId="0" applyAlignment="1" applyBorder="1" applyFont="1">
      <alignment horizontal="center" vertical="bottom"/>
    </xf>
    <xf borderId="1" fillId="0" fontId="19" numFmtId="0" xfId="0" applyAlignment="1" applyBorder="1" applyFont="1">
      <alignment horizontal="center" readingOrder="0" shrinkToFit="0" vertical="bottom" wrapText="0"/>
    </xf>
    <xf borderId="10" fillId="19" fontId="20" numFmtId="0" xfId="0" applyAlignment="1" applyBorder="1" applyFont="1">
      <alignment horizontal="center" vertical="bottom"/>
    </xf>
    <xf borderId="2" fillId="19" fontId="19" numFmtId="166" xfId="0" applyAlignment="1" applyBorder="1" applyFont="1" applyNumberFormat="1">
      <alignment horizontal="center" vertical="bottom"/>
    </xf>
    <xf borderId="10" fillId="19" fontId="20" numFmtId="166" xfId="0" applyAlignment="1" applyBorder="1" applyFont="1" applyNumberFormat="1">
      <alignment horizontal="center" vertical="bottom"/>
    </xf>
    <xf borderId="3" fillId="0" fontId="20" numFmtId="166" xfId="0" applyAlignment="1" applyBorder="1" applyFont="1" applyNumberFormat="1">
      <alignment horizontal="center" vertical="bottom"/>
    </xf>
    <xf borderId="0" fillId="0" fontId="20" numFmtId="166" xfId="0" applyAlignment="1" applyFont="1" applyNumberFormat="1">
      <alignment horizontal="center" vertical="bottom"/>
    </xf>
    <xf borderId="10" fillId="6" fontId="19" numFmtId="164" xfId="0" applyAlignment="1" applyBorder="1" applyFont="1" applyNumberFormat="1">
      <alignment horizontal="center" readingOrder="0" vertical="bottom"/>
    </xf>
    <xf borderId="10" fillId="0" fontId="20" numFmtId="164" xfId="0" applyAlignment="1" applyBorder="1" applyFont="1" applyNumberFormat="1">
      <alignment horizontal="center" readingOrder="0" vertical="bottom"/>
    </xf>
    <xf borderId="10" fillId="0" fontId="19" numFmtId="164" xfId="0" applyAlignment="1" applyBorder="1" applyFont="1" applyNumberFormat="1">
      <alignment horizontal="center" readingOrder="0" vertical="bottom"/>
    </xf>
    <xf borderId="10" fillId="6" fontId="19" numFmtId="164" xfId="0" applyAlignment="1" applyBorder="1" applyFont="1" applyNumberFormat="1">
      <alignment horizontal="center" vertical="bottom"/>
    </xf>
    <xf borderId="2" fillId="19" fontId="20" numFmtId="0" xfId="0" applyAlignment="1" applyBorder="1" applyFont="1">
      <alignment horizontal="center" vertical="bottom"/>
    </xf>
    <xf borderId="10" fillId="19" fontId="20" numFmtId="164" xfId="0" applyAlignment="1" applyBorder="1" applyFont="1" applyNumberFormat="1">
      <alignment horizontal="center" vertical="bottom"/>
    </xf>
    <xf borderId="10" fillId="19" fontId="20" numFmtId="164" xfId="0" applyAlignment="1" applyBorder="1" applyFont="1" applyNumberFormat="1">
      <alignment horizontal="center" vertical="bottom"/>
    </xf>
    <xf borderId="10" fillId="0" fontId="20" numFmtId="166" xfId="0" applyAlignment="1" applyBorder="1" applyFont="1" applyNumberFormat="1">
      <alignment horizontal="center" readingOrder="0" vertical="bottom"/>
    </xf>
    <xf borderId="10" fillId="0" fontId="20" numFmtId="164" xfId="0" applyAlignment="1" applyBorder="1" applyFont="1" applyNumberFormat="1">
      <alignment horizontal="center" vertical="bottom"/>
    </xf>
    <xf borderId="10" fillId="21" fontId="19" numFmtId="49" xfId="0" applyAlignment="1" applyBorder="1" applyFont="1" applyNumberFormat="1">
      <alignment horizontal="center" vertical="bottom"/>
    </xf>
    <xf borderId="10" fillId="21" fontId="19" numFmtId="166" xfId="0" applyAlignment="1" applyBorder="1" applyFont="1" applyNumberFormat="1">
      <alignment horizontal="center" vertical="bottom"/>
    </xf>
    <xf borderId="10" fillId="7" fontId="21" numFmtId="9" xfId="0" applyAlignment="1" applyBorder="1" applyFont="1" applyNumberFormat="1">
      <alignment horizontal="center" vertical="bottom"/>
    </xf>
    <xf borderId="10" fillId="17" fontId="20" numFmtId="164" xfId="0" applyAlignment="1" applyBorder="1" applyFont="1" applyNumberFormat="1">
      <alignment horizontal="center" vertical="bottom"/>
    </xf>
    <xf borderId="10" fillId="0" fontId="19" numFmtId="0" xfId="0" applyAlignment="1" applyBorder="1" applyFont="1">
      <alignment horizontal="center" vertical="bottom"/>
    </xf>
    <xf borderId="7" fillId="8" fontId="20" numFmtId="0" xfId="0" applyAlignment="1" applyBorder="1" applyFont="1">
      <alignment horizontal="center" readingOrder="0" vertical="bottom"/>
    </xf>
    <xf borderId="10" fillId="8" fontId="20" numFmtId="0" xfId="0" applyAlignment="1" applyBorder="1" applyFont="1">
      <alignment horizontal="center" readingOrder="0" shrinkToFit="0" vertical="bottom" wrapText="0"/>
    </xf>
    <xf borderId="0" fillId="8" fontId="20" numFmtId="0" xfId="0" applyAlignment="1" applyFont="1">
      <alignment horizontal="center" readingOrder="0" vertical="bottom"/>
    </xf>
    <xf borderId="2" fillId="0" fontId="20" numFmtId="0" xfId="0" applyAlignment="1" applyBorder="1" applyFont="1">
      <alignment horizontal="center" readingOrder="0" vertical="bottom"/>
    </xf>
    <xf borderId="1" fillId="0" fontId="20" numFmtId="0" xfId="0" applyAlignment="1" applyBorder="1" applyFont="1">
      <alignment horizontal="center" readingOrder="0" vertical="bottom"/>
    </xf>
    <xf borderId="1" fillId="14" fontId="20" numFmtId="0" xfId="0" applyAlignment="1" applyBorder="1" applyFont="1">
      <alignment horizontal="center" vertical="bottom"/>
    </xf>
    <xf borderId="1" fillId="16" fontId="19" numFmtId="0" xfId="0" applyAlignment="1" applyBorder="1" applyFont="1">
      <alignment horizontal="center" vertical="bottom"/>
    </xf>
    <xf borderId="1" fillId="16" fontId="20" numFmtId="0" xfId="0" applyAlignment="1" applyBorder="1" applyFont="1">
      <alignment horizontal="center" vertical="bottom"/>
    </xf>
    <xf borderId="1" fillId="23" fontId="20" numFmtId="0" xfId="0" applyAlignment="1" applyBorder="1" applyFill="1" applyFont="1">
      <alignment horizontal="center" vertical="bottom"/>
    </xf>
    <xf borderId="1" fillId="23" fontId="19" numFmtId="0" xfId="0" applyAlignment="1" applyBorder="1" applyFont="1">
      <alignment horizontal="center" readingOrder="0" vertical="bottom"/>
    </xf>
    <xf borderId="1" fillId="23" fontId="20" numFmtId="0" xfId="0" applyAlignment="1" applyBorder="1" applyFont="1">
      <alignment horizontal="center" readingOrder="0" vertical="bottom"/>
    </xf>
    <xf borderId="1" fillId="23" fontId="19" numFmtId="0" xfId="0" applyAlignment="1" applyBorder="1" applyFont="1">
      <alignment horizontal="center" vertical="bottom"/>
    </xf>
    <xf borderId="1" fillId="23" fontId="20" numFmtId="10" xfId="0" applyAlignment="1" applyBorder="1" applyFont="1" applyNumberFormat="1">
      <alignment horizontal="center" vertical="bottom"/>
    </xf>
    <xf borderId="10" fillId="24" fontId="20" numFmtId="0" xfId="0" applyAlignment="1" applyBorder="1" applyFill="1" applyFont="1">
      <alignment horizontal="center" vertical="bottom"/>
    </xf>
    <xf borderId="1" fillId="24" fontId="20" numFmtId="0" xfId="0" applyAlignment="1" applyBorder="1" applyFont="1">
      <alignment horizontal="center" readingOrder="0" shrinkToFit="0" vertical="bottom" wrapText="0"/>
    </xf>
    <xf borderId="1" fillId="24" fontId="19" numFmtId="0" xfId="0" applyAlignment="1" applyBorder="1" applyFont="1">
      <alignment horizontal="center" readingOrder="0" shrinkToFit="0" vertical="bottom" wrapText="0"/>
    </xf>
    <xf borderId="1" fillId="6" fontId="19" numFmtId="0" xfId="0" applyAlignment="1" applyBorder="1" applyFont="1">
      <alignment horizontal="center" vertical="bottom"/>
    </xf>
    <xf borderId="1" fillId="6" fontId="20" numFmtId="10" xfId="0" applyAlignment="1" applyBorder="1" applyFont="1" applyNumberFormat="1">
      <alignment horizontal="center" vertical="bottom"/>
    </xf>
    <xf borderId="1" fillId="6" fontId="19" numFmtId="0" xfId="0" applyAlignment="1" applyBorder="1" applyFont="1">
      <alignment horizontal="center" readingOrder="0" shrinkToFit="0" vertical="bottom" wrapText="0"/>
    </xf>
    <xf borderId="1" fillId="24" fontId="20" numFmtId="0" xfId="0" applyAlignment="1" applyBorder="1" applyFont="1">
      <alignment horizontal="center" vertical="bottom"/>
    </xf>
    <xf borderId="1" fillId="24" fontId="19" numFmtId="0" xfId="0" applyAlignment="1" applyBorder="1" applyFont="1">
      <alignment horizontal="center" readingOrder="0" vertical="bottom"/>
    </xf>
    <xf borderId="1" fillId="24" fontId="20" numFmtId="0" xfId="0" applyAlignment="1" applyBorder="1" applyFont="1">
      <alignment horizontal="center" readingOrder="0" vertical="bottom"/>
    </xf>
    <xf borderId="1" fillId="24" fontId="19" numFmtId="0" xfId="0" applyAlignment="1" applyBorder="1" applyFont="1">
      <alignment horizontal="center" vertical="bottom"/>
    </xf>
    <xf borderId="1" fillId="24" fontId="20" numFmtId="10" xfId="0" applyAlignment="1" applyBorder="1" applyFont="1" applyNumberFormat="1">
      <alignment horizontal="center" vertical="bottom"/>
    </xf>
    <xf borderId="1" fillId="21" fontId="20" numFmtId="0" xfId="0" applyAlignment="1" applyBorder="1" applyFont="1">
      <alignment horizontal="center" readingOrder="0" vertical="bottom"/>
    </xf>
    <xf borderId="1" fillId="21" fontId="19" numFmtId="0" xfId="0" applyAlignment="1" applyBorder="1" applyFont="1">
      <alignment horizontal="center" readingOrder="0" vertical="bottom"/>
    </xf>
    <xf borderId="1" fillId="21" fontId="19" numFmtId="0" xfId="0" applyAlignment="1" applyBorder="1" applyFont="1">
      <alignment horizontal="center" vertical="bottom"/>
    </xf>
    <xf borderId="1" fillId="21" fontId="20" numFmtId="10" xfId="0" applyAlignment="1" applyBorder="1" applyFont="1" applyNumberFormat="1">
      <alignment horizontal="center" vertical="bottom"/>
    </xf>
    <xf borderId="1" fillId="25" fontId="20" numFmtId="0" xfId="0" applyAlignment="1" applyBorder="1" applyFill="1" applyFont="1">
      <alignment horizontal="center" readingOrder="0" vertical="bottom"/>
    </xf>
    <xf borderId="1" fillId="25" fontId="20" numFmtId="0" xfId="0" applyAlignment="1" applyBorder="1" applyFont="1">
      <alignment horizontal="center" vertical="bottom"/>
    </xf>
    <xf borderId="1" fillId="25" fontId="20" numFmtId="164" xfId="0" applyAlignment="1" applyBorder="1" applyFont="1" applyNumberFormat="1">
      <alignment horizontal="center" vertical="bottom"/>
    </xf>
    <xf borderId="1" fillId="16" fontId="20" numFmtId="164" xfId="0" applyAlignment="1" applyBorder="1" applyFont="1" applyNumberFormat="1">
      <alignment horizontal="center" vertical="bottom"/>
    </xf>
    <xf borderId="0" fillId="0" fontId="20" numFmtId="164" xfId="0" applyAlignment="1" applyFont="1" applyNumberFormat="1">
      <alignment horizontal="center" readingOrder="0" shrinkToFit="0" vertical="bottom" wrapText="0"/>
    </xf>
    <xf borderId="10" fillId="26" fontId="19" numFmtId="0" xfId="0" applyAlignment="1" applyBorder="1" applyFill="1" applyFont="1">
      <alignment horizontal="center" vertical="bottom"/>
    </xf>
    <xf borderId="10" fillId="26" fontId="19" numFmtId="0" xfId="0" applyAlignment="1" applyBorder="1" applyFont="1">
      <alignment horizontal="center" readingOrder="0" vertical="bottom"/>
    </xf>
    <xf borderId="10" fillId="27" fontId="19" numFmtId="0" xfId="0" applyAlignment="1" applyBorder="1" applyFill="1" applyFont="1">
      <alignment horizontal="center" vertical="bottom"/>
    </xf>
    <xf borderId="3" fillId="26" fontId="20" numFmtId="0" xfId="0" applyAlignment="1" applyBorder="1" applyFont="1">
      <alignment horizontal="center" readingOrder="0" vertical="bottom"/>
    </xf>
    <xf borderId="10" fillId="26" fontId="20" numFmtId="0" xfId="0" applyAlignment="1" applyBorder="1" applyFont="1">
      <alignment horizontal="center" readingOrder="0" shrinkToFit="0" vertical="bottom" wrapText="0"/>
    </xf>
    <xf borderId="10" fillId="26" fontId="19" numFmtId="0" xfId="0" applyAlignment="1" applyBorder="1" applyFont="1">
      <alignment horizontal="center" readingOrder="0" shrinkToFit="0" vertical="bottom" wrapText="0"/>
    </xf>
    <xf borderId="0" fillId="26" fontId="20" numFmtId="0" xfId="0" applyAlignment="1" applyFont="1">
      <alignment horizontal="center" readingOrder="0" vertical="bottom"/>
    </xf>
    <xf borderId="0" fillId="26" fontId="20" numFmtId="0" xfId="0" applyAlignment="1" applyFont="1">
      <alignment horizontal="center" vertical="bottom"/>
    </xf>
    <xf borderId="0" fillId="26" fontId="3" numFmtId="0" xfId="0" applyFont="1"/>
    <xf borderId="7" fillId="0" fontId="20" numFmtId="0" xfId="0" applyAlignment="1" applyBorder="1" applyFont="1">
      <alignment horizontal="center" readingOrder="0" vertical="bottom"/>
    </xf>
    <xf borderId="10" fillId="18" fontId="20" numFmtId="10" xfId="0" applyAlignment="1" applyBorder="1" applyFont="1" applyNumberFormat="1">
      <alignment horizontal="center" vertical="bottom"/>
    </xf>
    <xf borderId="9" fillId="14" fontId="20" numFmtId="0" xfId="0" applyAlignment="1" applyBorder="1" applyFont="1">
      <alignment horizontal="center" readingOrder="0" vertical="bottom"/>
    </xf>
    <xf borderId="10" fillId="0" fontId="20" numFmtId="166" xfId="0" applyAlignment="1" applyBorder="1" applyFont="1" applyNumberFormat="1">
      <alignment horizontal="center" vertical="bottom"/>
    </xf>
    <xf borderId="0" fillId="0" fontId="20" numFmtId="164" xfId="0" applyAlignment="1" applyFont="1" applyNumberFormat="1">
      <alignment horizontal="center" vertical="bottom"/>
    </xf>
    <xf borderId="0" fillId="0" fontId="20" numFmtId="164" xfId="0" applyAlignment="1" applyFont="1" applyNumberFormat="1">
      <alignment horizontal="center" vertical="bottom"/>
    </xf>
    <xf borderId="1" fillId="14" fontId="22" numFmtId="0" xfId="0" applyAlignment="1" applyBorder="1" applyFont="1">
      <alignment horizontal="center" readingOrder="0" vertical="bottom"/>
    </xf>
    <xf borderId="9" fillId="14" fontId="22" numFmtId="0" xfId="0" applyAlignment="1" applyBorder="1" applyFont="1">
      <alignment horizontal="center" readingOrder="0" vertical="bottom"/>
    </xf>
    <xf borderId="9" fillId="14" fontId="23" numFmtId="0" xfId="0" applyAlignment="1" applyBorder="1" applyFont="1">
      <alignment horizontal="center" vertical="bottom"/>
    </xf>
    <xf borderId="3" fillId="6" fontId="23" numFmtId="0" xfId="0" applyAlignment="1" applyBorder="1" applyFont="1">
      <alignment horizontal="center" vertical="bottom"/>
    </xf>
    <xf borderId="0" fillId="0" fontId="23" numFmtId="0" xfId="0" applyAlignment="1" applyFont="1">
      <alignment horizontal="center" vertical="bottom"/>
    </xf>
    <xf borderId="0" fillId="0" fontId="24" numFmtId="0" xfId="0" applyAlignment="1" applyFont="1">
      <alignment horizontal="center"/>
    </xf>
    <xf borderId="2" fillId="14" fontId="22" numFmtId="0" xfId="0" applyAlignment="1" applyBorder="1" applyFont="1">
      <alignment horizontal="center" vertical="bottom"/>
    </xf>
    <xf borderId="10" fillId="14" fontId="22" numFmtId="0" xfId="0" applyAlignment="1" applyBorder="1" applyFont="1">
      <alignment horizontal="center" vertical="bottom"/>
    </xf>
    <xf borderId="1" fillId="14" fontId="22" numFmtId="0" xfId="0" applyAlignment="1" applyBorder="1" applyFont="1">
      <alignment horizontal="center" vertical="bottom"/>
    </xf>
    <xf borderId="10" fillId="14" fontId="23" numFmtId="0" xfId="0" applyAlignment="1" applyBorder="1" applyFont="1">
      <alignment horizontal="center" vertical="bottom"/>
    </xf>
    <xf borderId="2" fillId="15" fontId="22" numFmtId="0" xfId="0" applyAlignment="1" applyBorder="1" applyFont="1">
      <alignment horizontal="center" vertical="bottom"/>
    </xf>
    <xf borderId="10" fillId="15" fontId="23" numFmtId="0" xfId="0" applyAlignment="1" applyBorder="1" applyFont="1">
      <alignment horizontal="center" vertical="bottom"/>
    </xf>
    <xf borderId="10" fillId="15" fontId="22" numFmtId="0" xfId="0" applyAlignment="1" applyBorder="1" applyFont="1">
      <alignment horizontal="center" vertical="bottom"/>
    </xf>
    <xf borderId="1" fillId="15" fontId="22" numFmtId="0" xfId="0" applyAlignment="1" applyBorder="1" applyFont="1">
      <alignment horizontal="center" vertical="bottom"/>
    </xf>
    <xf borderId="2" fillId="16" fontId="23" numFmtId="0" xfId="0" applyAlignment="1" applyBorder="1" applyFont="1">
      <alignment horizontal="center" vertical="bottom"/>
    </xf>
    <xf borderId="10" fillId="16" fontId="22" numFmtId="0" xfId="0" applyAlignment="1" applyBorder="1" applyFont="1">
      <alignment horizontal="center" readingOrder="0" vertical="bottom"/>
    </xf>
    <xf borderId="10" fillId="16" fontId="22" numFmtId="0" xfId="0" applyAlignment="1" applyBorder="1" applyFont="1">
      <alignment horizontal="center" vertical="bottom"/>
    </xf>
    <xf borderId="10" fillId="16" fontId="23" numFmtId="0" xfId="0" applyAlignment="1" applyBorder="1" applyFont="1">
      <alignment horizontal="center" vertical="bottom"/>
    </xf>
    <xf borderId="3" fillId="6" fontId="23" numFmtId="0" xfId="0" applyAlignment="1" applyBorder="1" applyFont="1">
      <alignment horizontal="center" readingOrder="0" vertical="bottom"/>
    </xf>
    <xf borderId="10" fillId="16" fontId="23" numFmtId="0" xfId="0" applyAlignment="1" applyBorder="1" applyFont="1">
      <alignment horizontal="center" readingOrder="0" shrinkToFit="0" vertical="bottom" wrapText="0"/>
    </xf>
    <xf borderId="10" fillId="16" fontId="22" numFmtId="0" xfId="0" applyAlignment="1" applyBorder="1" applyFont="1">
      <alignment horizontal="center" readingOrder="0" shrinkToFit="0" vertical="bottom" wrapText="0"/>
    </xf>
    <xf borderId="0" fillId="6" fontId="23" numFmtId="0" xfId="0" applyAlignment="1" applyFont="1">
      <alignment horizontal="center" readingOrder="0" vertical="bottom"/>
    </xf>
    <xf borderId="0" fillId="6" fontId="23" numFmtId="0" xfId="0" applyAlignment="1" applyFont="1">
      <alignment horizontal="center" vertical="bottom"/>
    </xf>
    <xf borderId="2" fillId="6" fontId="23" numFmtId="0" xfId="0" applyAlignment="1" applyBorder="1" applyFont="1">
      <alignment horizontal="center" vertical="bottom"/>
    </xf>
    <xf borderId="10" fillId="0" fontId="23" numFmtId="0" xfId="0" applyAlignment="1" applyBorder="1" applyFont="1">
      <alignment horizontal="center" readingOrder="0" vertical="bottom"/>
    </xf>
    <xf borderId="10" fillId="6" fontId="23" numFmtId="0" xfId="0" applyAlignment="1" applyBorder="1" applyFont="1">
      <alignment horizontal="center" readingOrder="0" vertical="bottom"/>
    </xf>
    <xf borderId="10" fillId="6" fontId="22" numFmtId="0" xfId="0" applyAlignment="1" applyBorder="1" applyFont="1">
      <alignment horizontal="center" readingOrder="0" vertical="bottom"/>
    </xf>
    <xf borderId="10" fillId="6" fontId="22" numFmtId="0" xfId="0" applyAlignment="1" applyBorder="1" applyFont="1">
      <alignment horizontal="center" vertical="bottom"/>
    </xf>
    <xf borderId="10" fillId="6" fontId="23" numFmtId="10" xfId="0" applyAlignment="1" applyBorder="1" applyFont="1" applyNumberFormat="1">
      <alignment horizontal="center" vertical="bottom"/>
    </xf>
    <xf borderId="10" fillId="6" fontId="23" numFmtId="0" xfId="0" applyAlignment="1" applyBorder="1" applyFont="1">
      <alignment horizontal="center" vertical="bottom"/>
    </xf>
    <xf borderId="10" fillId="0" fontId="23" numFmtId="0" xfId="0" applyAlignment="1" applyBorder="1" applyFont="1">
      <alignment horizontal="center" readingOrder="0" shrinkToFit="0" vertical="bottom" wrapText="0"/>
    </xf>
    <xf borderId="10" fillId="6" fontId="23" numFmtId="0" xfId="0" applyAlignment="1" applyBorder="1" applyFont="1">
      <alignment horizontal="center" readingOrder="0" shrinkToFit="0" vertical="bottom" wrapText="0"/>
    </xf>
    <xf borderId="0" fillId="0" fontId="23" numFmtId="0" xfId="0" applyAlignment="1" applyFont="1">
      <alignment horizontal="center" readingOrder="0" vertical="bottom"/>
    </xf>
    <xf borderId="10" fillId="16" fontId="23" numFmtId="0" xfId="0" applyAlignment="1" applyBorder="1" applyFont="1">
      <alignment horizontal="center" readingOrder="0" vertical="bottom"/>
    </xf>
    <xf borderId="9" fillId="16" fontId="23" numFmtId="0" xfId="0" applyAlignment="1" applyBorder="1" applyFont="1">
      <alignment horizontal="center" readingOrder="0" vertical="bottom"/>
    </xf>
    <xf borderId="9" fillId="16" fontId="23" numFmtId="0" xfId="0" applyAlignment="1" applyBorder="1" applyFont="1">
      <alignment horizontal="center" vertical="bottom"/>
    </xf>
    <xf borderId="9" fillId="16" fontId="22" numFmtId="0" xfId="0" applyAlignment="1" applyBorder="1" applyFont="1">
      <alignment horizontal="center" readingOrder="0" vertical="bottom"/>
    </xf>
    <xf borderId="10" fillId="6" fontId="23" numFmtId="0" xfId="0" applyAlignment="1" applyBorder="1" applyFont="1">
      <alignment horizontal="center" vertical="bottom"/>
    </xf>
    <xf borderId="10" fillId="0" fontId="23" numFmtId="0" xfId="0" applyAlignment="1" applyBorder="1" applyFont="1">
      <alignment horizontal="center" vertical="bottom"/>
    </xf>
    <xf borderId="10" fillId="15" fontId="22" numFmtId="0" xfId="0" applyAlignment="1" applyBorder="1" applyFont="1">
      <alignment horizontal="center" shrinkToFit="0" vertical="bottom" wrapText="0"/>
    </xf>
    <xf borderId="1" fillId="15" fontId="23" numFmtId="0" xfId="0" applyAlignment="1" applyBorder="1" applyFont="1">
      <alignment horizontal="center" shrinkToFit="0" vertical="bottom" wrapText="0"/>
    </xf>
    <xf borderId="10" fillId="15" fontId="23" numFmtId="0" xfId="0" applyAlignment="1" applyBorder="1" applyFont="1">
      <alignment horizontal="center" shrinkToFit="0" vertical="bottom" wrapText="0"/>
    </xf>
    <xf borderId="1" fillId="16" fontId="22" numFmtId="0" xfId="0" applyAlignment="1" applyBorder="1" applyFont="1">
      <alignment horizontal="center" readingOrder="0" shrinkToFit="0" vertical="bottom" wrapText="0"/>
    </xf>
    <xf borderId="1" fillId="6" fontId="23" numFmtId="0" xfId="0" applyAlignment="1" applyBorder="1" applyFont="1">
      <alignment horizontal="center" readingOrder="0" shrinkToFit="0" vertical="bottom" wrapText="0"/>
    </xf>
    <xf borderId="1" fillId="0" fontId="23" numFmtId="0" xfId="0" applyAlignment="1" applyBorder="1" applyFont="1">
      <alignment horizontal="center" readingOrder="0"/>
    </xf>
    <xf borderId="2" fillId="15" fontId="23" numFmtId="0" xfId="0" applyAlignment="1" applyBorder="1" applyFont="1">
      <alignment horizontal="center" vertical="bottom"/>
    </xf>
    <xf borderId="2" fillId="16" fontId="22" numFmtId="0" xfId="0" applyAlignment="1" applyBorder="1" applyFont="1">
      <alignment horizontal="center" vertical="bottom"/>
    </xf>
    <xf borderId="10" fillId="0" fontId="22" numFmtId="0" xfId="0" applyAlignment="1" applyBorder="1" applyFont="1">
      <alignment horizontal="center" readingOrder="0" vertical="bottom"/>
    </xf>
    <xf borderId="10" fillId="26" fontId="22" numFmtId="0" xfId="0" applyAlignment="1" applyBorder="1" applyFont="1">
      <alignment horizontal="center" vertical="bottom"/>
    </xf>
    <xf borderId="1" fillId="16" fontId="22" numFmtId="0" xfId="0" applyAlignment="1" applyBorder="1" applyFont="1">
      <alignment horizontal="center" readingOrder="0" vertical="bottom"/>
    </xf>
    <xf borderId="1" fillId="6" fontId="22" numFmtId="0" xfId="0" applyAlignment="1" applyBorder="1" applyFont="1">
      <alignment horizontal="center" readingOrder="0" vertical="bottom"/>
    </xf>
    <xf borderId="1" fillId="0" fontId="22" numFmtId="0" xfId="0" applyAlignment="1" applyBorder="1" applyFont="1">
      <alignment horizontal="center" readingOrder="0" vertical="bottom"/>
    </xf>
    <xf borderId="2" fillId="16" fontId="23" numFmtId="0" xfId="0" applyAlignment="1" applyBorder="1" applyFont="1">
      <alignment horizontal="center" readingOrder="0" vertical="bottom"/>
    </xf>
    <xf borderId="10" fillId="26" fontId="22" numFmtId="0" xfId="0" applyAlignment="1" applyBorder="1" applyFont="1">
      <alignment horizontal="center" readingOrder="0" vertical="bottom"/>
    </xf>
    <xf borderId="10" fillId="27" fontId="22" numFmtId="0" xfId="0" applyAlignment="1" applyBorder="1" applyFont="1">
      <alignment horizontal="center" vertical="bottom"/>
    </xf>
    <xf borderId="10" fillId="26" fontId="23" numFmtId="0" xfId="0" applyAlignment="1" applyBorder="1" applyFont="1">
      <alignment horizontal="center" readingOrder="0" shrinkToFit="0" vertical="bottom" wrapText="0"/>
    </xf>
    <xf borderId="10" fillId="26" fontId="22" numFmtId="0" xfId="0" applyAlignment="1" applyBorder="1" applyFont="1">
      <alignment horizontal="center" readingOrder="0" shrinkToFit="0" vertical="bottom" wrapText="0"/>
    </xf>
    <xf borderId="0" fillId="26" fontId="23" numFmtId="0" xfId="0" applyAlignment="1" applyFont="1">
      <alignment horizontal="center" readingOrder="0" vertical="bottom"/>
    </xf>
    <xf borderId="0" fillId="26" fontId="23" numFmtId="0" xfId="0" applyAlignment="1" applyFont="1">
      <alignment horizontal="center" vertical="bottom"/>
    </xf>
    <xf borderId="0" fillId="26" fontId="24" numFmtId="0" xfId="0" applyAlignment="1" applyFont="1">
      <alignment horizontal="center"/>
    </xf>
    <xf borderId="1" fillId="6" fontId="23" numFmtId="0" xfId="0" applyAlignment="1" applyBorder="1" applyFont="1">
      <alignment horizontal="center" readingOrder="0" vertical="bottom"/>
    </xf>
    <xf borderId="0" fillId="6" fontId="22" numFmtId="0" xfId="0" applyAlignment="1" applyFont="1">
      <alignment horizontal="center" readingOrder="0"/>
    </xf>
    <xf borderId="10" fillId="22" fontId="23" numFmtId="0" xfId="0" applyAlignment="1" applyBorder="1" applyFont="1">
      <alignment horizontal="center" readingOrder="0" shrinkToFit="0" vertical="bottom" wrapText="0"/>
    </xf>
    <xf borderId="10" fillId="0" fontId="23" numFmtId="0" xfId="0" applyAlignment="1" applyBorder="1" applyFont="1">
      <alignment horizontal="center" shrinkToFit="0" vertical="bottom" wrapText="0"/>
    </xf>
    <xf borderId="2" fillId="14" fontId="23" numFmtId="0" xfId="0" applyAlignment="1" applyBorder="1" applyFont="1">
      <alignment horizontal="center" vertical="bottom"/>
    </xf>
    <xf borderId="10" fillId="14" fontId="23" numFmtId="0" xfId="0" applyAlignment="1" applyBorder="1" applyFont="1">
      <alignment horizontal="center" readingOrder="0" shrinkToFit="0" vertical="bottom" wrapText="0"/>
    </xf>
    <xf borderId="10" fillId="14" fontId="23" numFmtId="0" xfId="0" applyAlignment="1" applyBorder="1" applyFont="1">
      <alignment horizontal="center" shrinkToFit="0" vertical="bottom" wrapText="0"/>
    </xf>
    <xf borderId="10" fillId="15" fontId="23" numFmtId="0" xfId="0" applyAlignment="1" applyBorder="1" applyFont="1">
      <alignment horizontal="center" readingOrder="0" shrinkToFit="0" vertical="bottom" wrapText="0"/>
    </xf>
    <xf borderId="7" fillId="0" fontId="23" numFmtId="0" xfId="0" applyAlignment="1" applyBorder="1" applyFont="1">
      <alignment horizontal="center" vertical="bottom"/>
    </xf>
    <xf borderId="7" fillId="0" fontId="23" numFmtId="0" xfId="0" applyAlignment="1" applyBorder="1" applyFont="1">
      <alignment horizontal="center" readingOrder="0" vertical="bottom"/>
    </xf>
    <xf borderId="9" fillId="15" fontId="23" numFmtId="0" xfId="0" applyAlignment="1" applyBorder="1" applyFont="1">
      <alignment horizontal="center" readingOrder="0" shrinkToFit="0" vertical="bottom" wrapText="0"/>
    </xf>
    <xf borderId="10" fillId="14" fontId="23" numFmtId="164" xfId="0" applyAlignment="1" applyBorder="1" applyFont="1" applyNumberFormat="1">
      <alignment horizontal="center" readingOrder="0" shrinkToFit="0" vertical="bottom" wrapText="0"/>
    </xf>
    <xf borderId="0" fillId="0" fontId="23" numFmtId="0" xfId="0" applyAlignment="1" applyFont="1">
      <alignment horizontal="center" shrinkToFit="0" vertical="bottom" wrapText="0"/>
    </xf>
    <xf borderId="2" fillId="17" fontId="23" numFmtId="0" xfId="0" applyAlignment="1" applyBorder="1" applyFont="1">
      <alignment horizontal="center" vertical="bottom"/>
    </xf>
    <xf borderId="9" fillId="17" fontId="23" numFmtId="164" xfId="0" applyAlignment="1" applyBorder="1" applyFont="1" applyNumberFormat="1">
      <alignment horizontal="center" readingOrder="0" shrinkToFit="0" vertical="bottom" wrapText="0"/>
    </xf>
    <xf borderId="3" fillId="0" fontId="23" numFmtId="0" xfId="0" applyAlignment="1" applyBorder="1" applyFont="1">
      <alignment horizontal="center" vertical="bottom"/>
    </xf>
    <xf borderId="10" fillId="7" fontId="25" numFmtId="0" xfId="0" applyAlignment="1" applyBorder="1" applyFont="1">
      <alignment horizontal="center" vertical="bottom"/>
    </xf>
    <xf borderId="10" fillId="6" fontId="23" numFmtId="165" xfId="0" applyAlignment="1" applyBorder="1" applyFont="1" applyNumberFormat="1">
      <alignment horizontal="center" vertical="bottom"/>
    </xf>
    <xf borderId="10" fillId="6" fontId="23" numFmtId="165" xfId="0" applyAlignment="1" applyBorder="1" applyFont="1" applyNumberFormat="1">
      <alignment horizontal="center" readingOrder="0" vertical="bottom"/>
    </xf>
    <xf borderId="10" fillId="18" fontId="23" numFmtId="0" xfId="0" applyAlignment="1" applyBorder="1" applyFont="1">
      <alignment horizontal="center" vertical="bottom"/>
    </xf>
    <xf borderId="10" fillId="18" fontId="23" numFmtId="10" xfId="0" applyAlignment="1" applyBorder="1" applyFont="1" applyNumberFormat="1">
      <alignment horizontal="center" vertical="bottom"/>
    </xf>
    <xf borderId="2" fillId="0" fontId="23" numFmtId="0" xfId="0" applyAlignment="1" applyBorder="1" applyFont="1">
      <alignment horizontal="center" readingOrder="0" vertical="bottom"/>
    </xf>
    <xf borderId="1" fillId="6" fontId="22" numFmtId="0" xfId="0" applyAlignment="1" applyBorder="1" applyFont="1">
      <alignment horizontal="center" vertical="bottom"/>
    </xf>
    <xf borderId="1" fillId="0" fontId="23" numFmtId="0" xfId="0" applyAlignment="1" applyBorder="1" applyFont="1">
      <alignment horizontal="center" readingOrder="0" shrinkToFit="0" vertical="bottom" wrapText="0"/>
    </xf>
    <xf borderId="10" fillId="0" fontId="22" numFmtId="0" xfId="0" applyAlignment="1" applyBorder="1" applyFont="1">
      <alignment horizontal="center" readingOrder="0" shrinkToFit="0" vertical="bottom" wrapText="0"/>
    </xf>
    <xf borderId="2" fillId="0" fontId="23" numFmtId="0" xfId="0" applyAlignment="1" applyBorder="1" applyFont="1">
      <alignment horizontal="center" vertical="bottom"/>
    </xf>
    <xf borderId="10" fillId="16" fontId="23" numFmtId="10" xfId="0" applyAlignment="1" applyBorder="1" applyFont="1" applyNumberFormat="1">
      <alignment horizontal="center" vertical="bottom"/>
    </xf>
    <xf borderId="10" fillId="17" fontId="23" numFmtId="164" xfId="0" applyAlignment="1" applyBorder="1" applyFont="1" applyNumberFormat="1">
      <alignment horizontal="center" vertical="bottom"/>
    </xf>
    <xf borderId="10" fillId="14" fontId="23" numFmtId="0" xfId="0" applyAlignment="1" applyBorder="1" applyFont="1">
      <alignment horizontal="center" readingOrder="0" vertical="bottom"/>
    </xf>
    <xf borderId="1" fillId="16" fontId="22" numFmtId="0" xfId="0" applyAlignment="1" applyBorder="1" applyFont="1">
      <alignment horizontal="center" vertical="bottom"/>
    </xf>
    <xf borderId="1" fillId="16" fontId="23" numFmtId="0" xfId="0" applyAlignment="1" applyBorder="1" applyFont="1">
      <alignment horizontal="center" vertical="bottom"/>
    </xf>
    <xf borderId="1" fillId="16" fontId="23" numFmtId="0" xfId="0" applyAlignment="1" applyBorder="1" applyFont="1">
      <alignment horizontal="center" readingOrder="0" vertical="bottom"/>
    </xf>
    <xf borderId="10" fillId="19" fontId="22" numFmtId="0" xfId="0" applyAlignment="1" applyBorder="1" applyFont="1">
      <alignment horizontal="center" vertical="bottom"/>
    </xf>
    <xf borderId="1" fillId="19" fontId="23" numFmtId="0" xfId="0" applyAlignment="1" applyBorder="1" applyFont="1">
      <alignment horizontal="center" vertical="bottom"/>
    </xf>
    <xf borderId="1" fillId="23" fontId="23" numFmtId="0" xfId="0" applyAlignment="1" applyBorder="1" applyFont="1">
      <alignment horizontal="center" vertical="bottom"/>
    </xf>
    <xf borderId="1" fillId="23" fontId="22" numFmtId="0" xfId="0" applyAlignment="1" applyBorder="1" applyFont="1">
      <alignment horizontal="center" readingOrder="0" vertical="bottom"/>
    </xf>
    <xf borderId="1" fillId="23" fontId="23" numFmtId="0" xfId="0" applyAlignment="1" applyBorder="1" applyFont="1">
      <alignment horizontal="center" readingOrder="0" vertical="bottom"/>
    </xf>
    <xf borderId="1" fillId="23" fontId="22" numFmtId="0" xfId="0" applyAlignment="1" applyBorder="1" applyFont="1">
      <alignment horizontal="center" vertical="bottom"/>
    </xf>
    <xf borderId="1" fillId="23" fontId="23" numFmtId="10" xfId="0" applyAlignment="1" applyBorder="1" applyFont="1" applyNumberFormat="1">
      <alignment horizontal="center" vertical="bottom"/>
    </xf>
    <xf borderId="1" fillId="24" fontId="23" numFmtId="0" xfId="0" applyAlignment="1" applyBorder="1" applyFont="1">
      <alignment horizontal="center" readingOrder="0" shrinkToFit="0" vertical="bottom" wrapText="0"/>
    </xf>
    <xf borderId="1" fillId="24" fontId="22" numFmtId="0" xfId="0" applyAlignment="1" applyBorder="1" applyFont="1">
      <alignment horizontal="center" readingOrder="0" shrinkToFit="0" vertical="bottom" wrapText="0"/>
    </xf>
    <xf borderId="1" fillId="0" fontId="23" numFmtId="0" xfId="0" applyAlignment="1" applyBorder="1" applyFont="1">
      <alignment horizontal="center" readingOrder="0" vertical="bottom"/>
    </xf>
    <xf borderId="1" fillId="6" fontId="23" numFmtId="10" xfId="0" applyAlignment="1" applyBorder="1" applyFont="1" applyNumberFormat="1">
      <alignment horizontal="center" vertical="bottom"/>
    </xf>
    <xf borderId="1" fillId="6" fontId="22" numFmtId="0" xfId="0" applyAlignment="1" applyBorder="1" applyFont="1">
      <alignment horizontal="center" readingOrder="0" shrinkToFit="0" vertical="bottom" wrapText="0"/>
    </xf>
    <xf borderId="1" fillId="24" fontId="23" numFmtId="0" xfId="0" applyAlignment="1" applyBorder="1" applyFont="1">
      <alignment horizontal="center" vertical="bottom"/>
    </xf>
    <xf borderId="1" fillId="24" fontId="22" numFmtId="0" xfId="0" applyAlignment="1" applyBorder="1" applyFont="1">
      <alignment horizontal="center" readingOrder="0" vertical="bottom"/>
    </xf>
    <xf borderId="1" fillId="24" fontId="23" numFmtId="0" xfId="0" applyAlignment="1" applyBorder="1" applyFont="1">
      <alignment horizontal="center" readingOrder="0" vertical="bottom"/>
    </xf>
    <xf borderId="1" fillId="24" fontId="22" numFmtId="0" xfId="0" applyAlignment="1" applyBorder="1" applyFont="1">
      <alignment horizontal="center" vertical="bottom"/>
    </xf>
    <xf borderId="1" fillId="24" fontId="23" numFmtId="10" xfId="0" applyAlignment="1" applyBorder="1" applyFont="1" applyNumberFormat="1">
      <alignment horizontal="center" vertical="bottom"/>
    </xf>
    <xf borderId="1" fillId="21" fontId="23" numFmtId="0" xfId="0" applyAlignment="1" applyBorder="1" applyFont="1">
      <alignment horizontal="center" readingOrder="0" vertical="bottom"/>
    </xf>
    <xf borderId="1" fillId="21" fontId="22" numFmtId="0" xfId="0" applyAlignment="1" applyBorder="1" applyFont="1">
      <alignment horizontal="center" readingOrder="0" vertical="bottom"/>
    </xf>
    <xf borderId="1" fillId="21" fontId="22" numFmtId="0" xfId="0" applyAlignment="1" applyBorder="1" applyFont="1">
      <alignment horizontal="center" vertical="bottom"/>
    </xf>
    <xf borderId="1" fillId="21" fontId="23" numFmtId="10" xfId="0" applyAlignment="1" applyBorder="1" applyFont="1" applyNumberFormat="1">
      <alignment horizontal="center" vertical="bottom"/>
    </xf>
    <xf borderId="1" fillId="25" fontId="23" numFmtId="0" xfId="0" applyAlignment="1" applyBorder="1" applyFont="1">
      <alignment horizontal="center" readingOrder="0" vertical="bottom"/>
    </xf>
    <xf borderId="1" fillId="25" fontId="23" numFmtId="0" xfId="0" applyAlignment="1" applyBorder="1" applyFont="1">
      <alignment horizontal="center" vertical="bottom"/>
    </xf>
    <xf borderId="1" fillId="25" fontId="23" numFmtId="164" xfId="0" applyAlignment="1" applyBorder="1" applyFont="1" applyNumberFormat="1">
      <alignment horizontal="center" vertical="bottom"/>
    </xf>
    <xf borderId="1" fillId="16" fontId="23" numFmtId="164" xfId="0" applyAlignment="1" applyBorder="1" applyFont="1" applyNumberFormat="1">
      <alignment horizontal="center" vertical="bottom"/>
    </xf>
    <xf borderId="9" fillId="14" fontId="23" numFmtId="0" xfId="0" applyAlignment="1" applyBorder="1" applyFont="1">
      <alignment horizontal="center" readingOrder="0" vertical="bottom"/>
    </xf>
    <xf borderId="2" fillId="19" fontId="22" numFmtId="166" xfId="0" applyAlignment="1" applyBorder="1" applyFont="1" applyNumberFormat="1">
      <alignment horizontal="center" vertical="bottom"/>
    </xf>
    <xf borderId="10" fillId="19" fontId="23" numFmtId="166" xfId="0" applyAlignment="1" applyBorder="1" applyFont="1" applyNumberFormat="1">
      <alignment horizontal="center" vertical="bottom"/>
    </xf>
    <xf borderId="3" fillId="6" fontId="23" numFmtId="166" xfId="0" applyAlignment="1" applyBorder="1" applyFont="1" applyNumberFormat="1">
      <alignment horizontal="center" vertical="bottom"/>
    </xf>
    <xf borderId="0" fillId="0" fontId="23" numFmtId="166" xfId="0" applyAlignment="1" applyFont="1" applyNumberFormat="1">
      <alignment horizontal="center" vertical="bottom"/>
    </xf>
    <xf borderId="10" fillId="6" fontId="22" numFmtId="164" xfId="0" applyAlignment="1" applyBorder="1" applyFont="1" applyNumberFormat="1">
      <alignment horizontal="center" readingOrder="0" vertical="bottom"/>
    </xf>
    <xf borderId="10" fillId="0" fontId="23" numFmtId="164" xfId="0" applyAlignment="1" applyBorder="1" applyFont="1" applyNumberFormat="1">
      <alignment horizontal="center" readingOrder="0" vertical="bottom"/>
    </xf>
    <xf borderId="10" fillId="0" fontId="22" numFmtId="164" xfId="0" applyAlignment="1" applyBorder="1" applyFont="1" applyNumberFormat="1">
      <alignment horizontal="center" readingOrder="0" vertical="bottom"/>
    </xf>
    <xf borderId="10" fillId="6" fontId="22" numFmtId="164" xfId="0" applyAlignment="1" applyBorder="1" applyFont="1" applyNumberFormat="1">
      <alignment horizontal="center" vertical="bottom"/>
    </xf>
    <xf borderId="10" fillId="0" fontId="23" numFmtId="0" xfId="0" applyAlignment="1" applyBorder="1" applyFont="1">
      <alignment horizontal="center" vertical="bottom"/>
    </xf>
    <xf borderId="10" fillId="0" fontId="23" numFmtId="164" xfId="0" applyAlignment="1" applyBorder="1" applyFont="1" applyNumberFormat="1">
      <alignment horizontal="center" readingOrder="0" shrinkToFit="0" vertical="bottom" wrapText="0"/>
    </xf>
    <xf borderId="10" fillId="0" fontId="23" numFmtId="164" xfId="0" applyAlignment="1" applyBorder="1" applyFont="1" applyNumberFormat="1">
      <alignment horizontal="center" readingOrder="0" shrinkToFit="0" vertical="bottom" wrapText="0"/>
    </xf>
    <xf borderId="2" fillId="19" fontId="23" numFmtId="0" xfId="0" applyAlignment="1" applyBorder="1" applyFont="1">
      <alignment horizontal="center" vertical="bottom"/>
    </xf>
    <xf borderId="10" fillId="19" fontId="23" numFmtId="164" xfId="0" applyAlignment="1" applyBorder="1" applyFont="1" applyNumberFormat="1">
      <alignment horizontal="center" vertical="bottom"/>
    </xf>
    <xf borderId="10" fillId="19" fontId="23" numFmtId="0" xfId="0" applyAlignment="1" applyBorder="1" applyFont="1">
      <alignment horizontal="center" vertical="bottom"/>
    </xf>
    <xf borderId="10" fillId="19" fontId="23" numFmtId="164" xfId="0" applyAlignment="1" applyBorder="1" applyFont="1" applyNumberFormat="1">
      <alignment horizontal="center" vertical="bottom"/>
    </xf>
    <xf borderId="10" fillId="0" fontId="23" numFmtId="166" xfId="0" applyAlignment="1" applyBorder="1" applyFont="1" applyNumberFormat="1">
      <alignment horizontal="center" readingOrder="0" vertical="bottom"/>
    </xf>
    <xf borderId="10" fillId="0" fontId="23" numFmtId="166" xfId="0" applyAlignment="1" applyBorder="1" applyFont="1" applyNumberFormat="1">
      <alignment horizontal="center" vertical="bottom"/>
    </xf>
    <xf borderId="10" fillId="21" fontId="22" numFmtId="49" xfId="0" applyAlignment="1" applyBorder="1" applyFont="1" applyNumberFormat="1">
      <alignment horizontal="center" vertical="bottom"/>
    </xf>
    <xf borderId="10" fillId="21" fontId="22" numFmtId="166" xfId="0" applyAlignment="1" applyBorder="1" applyFont="1" applyNumberFormat="1">
      <alignment horizontal="center" vertical="bottom"/>
    </xf>
    <xf borderId="0" fillId="0" fontId="23" numFmtId="164" xfId="0" applyAlignment="1" applyFont="1" applyNumberFormat="1">
      <alignment horizontal="center" readingOrder="0" shrinkToFit="0" vertical="bottom" wrapText="0"/>
    </xf>
    <xf borderId="10" fillId="7" fontId="25" numFmtId="9" xfId="0" applyAlignment="1" applyBorder="1" applyFont="1" applyNumberFormat="1">
      <alignment horizontal="center" vertical="bottom"/>
    </xf>
    <xf borderId="10" fillId="17" fontId="23" numFmtId="164" xfId="0" applyAlignment="1" applyBorder="1" applyFont="1" applyNumberFormat="1">
      <alignment horizontal="center" vertical="bottom"/>
    </xf>
    <xf borderId="0" fillId="0" fontId="23" numFmtId="0" xfId="0" applyAlignment="1" applyFont="1">
      <alignment horizontal="center"/>
    </xf>
    <xf borderId="0" fillId="6" fontId="24" numFmtId="0" xfId="0" applyAlignment="1" applyFont="1">
      <alignment horizontal="center"/>
    </xf>
    <xf borderId="2" fillId="6" fontId="23" numFmtId="10" xfId="0" applyAlignment="1" applyBorder="1" applyFont="1" applyNumberFormat="1">
      <alignment horizontal="center" vertical="bottom"/>
    </xf>
    <xf borderId="2" fillId="15" fontId="22" numFmtId="0" xfId="0" applyAlignment="1" applyBorder="1" applyFont="1">
      <alignment horizontal="center" readingOrder="0" vertical="bottom"/>
    </xf>
    <xf borderId="2" fillId="15" fontId="23" numFmtId="0" xfId="0" applyAlignment="1" applyBorder="1" applyFont="1">
      <alignment horizontal="center" readingOrder="0" vertical="bottom"/>
    </xf>
    <xf borderId="9" fillId="17" fontId="23" numFmtId="164" xfId="0" applyAlignment="1" applyBorder="1" applyFont="1" applyNumberFormat="1">
      <alignment horizontal="center" readingOrder="0" shrinkToFit="0" vertical="bottom" wrapText="0"/>
    </xf>
    <xf borderId="1" fillId="18" fontId="23" numFmtId="0" xfId="0" applyAlignment="1" applyBorder="1" applyFont="1">
      <alignment horizontal="center" vertical="bottom"/>
    </xf>
    <xf borderId="1" fillId="18" fontId="23" numFmtId="10" xfId="0" applyAlignment="1" applyBorder="1" applyFont="1" applyNumberFormat="1">
      <alignment horizontal="center" vertical="bottom"/>
    </xf>
    <xf borderId="0" fillId="24" fontId="24" numFmtId="0" xfId="0" applyAlignment="1" applyFont="1">
      <alignment horizontal="center" readingOrder="0"/>
    </xf>
    <xf borderId="10" fillId="15" fontId="23" numFmtId="0" xfId="0" applyAlignment="1" applyBorder="1" applyFont="1">
      <alignment horizontal="center" readingOrder="0" vertical="bottom"/>
    </xf>
    <xf borderId="1" fillId="21" fontId="23" numFmtId="0" xfId="0" applyAlignment="1" applyBorder="1" applyFont="1">
      <alignment horizontal="center" vertical="bottom"/>
    </xf>
    <xf borderId="1" fillId="28" fontId="23" numFmtId="0" xfId="0" applyAlignment="1" applyBorder="1" applyFill="1" applyFont="1">
      <alignment horizontal="center" readingOrder="0" vertical="bottom"/>
    </xf>
    <xf borderId="1" fillId="29" fontId="23" numFmtId="0" xfId="0" applyAlignment="1" applyBorder="1" applyFill="1" applyFont="1">
      <alignment horizontal="center" vertical="bottom"/>
    </xf>
    <xf borderId="1" fillId="0" fontId="23" numFmtId="4" xfId="0" applyAlignment="1" applyBorder="1" applyFont="1" applyNumberFormat="1">
      <alignment horizontal="center" readingOrder="0" vertical="bottom"/>
    </xf>
    <xf borderId="1" fillId="29" fontId="23" numFmtId="0" xfId="0" applyAlignment="1" applyBorder="1" applyFont="1">
      <alignment horizontal="center" readingOrder="0" vertical="bottom"/>
    </xf>
    <xf borderId="1" fillId="0" fontId="23" numFmtId="10" xfId="0" applyAlignment="1" applyBorder="1" applyFont="1" applyNumberFormat="1">
      <alignment horizontal="center" vertical="bottom"/>
    </xf>
    <xf borderId="1" fillId="30" fontId="23" numFmtId="4" xfId="0" applyAlignment="1" applyBorder="1" applyFill="1" applyFont="1" applyNumberFormat="1">
      <alignment horizontal="center" vertical="bottom"/>
    </xf>
    <xf borderId="1" fillId="31" fontId="23" numFmtId="10" xfId="0" applyAlignment="1" applyBorder="1" applyFill="1" applyFont="1" applyNumberFormat="1">
      <alignment horizontal="center" vertical="bottom"/>
    </xf>
    <xf borderId="1" fillId="29" fontId="23" numFmtId="10" xfId="0" applyAlignment="1" applyBorder="1" applyFont="1" applyNumberFormat="1">
      <alignment horizontal="center" vertical="bottom"/>
    </xf>
    <xf borderId="1" fillId="30" fontId="23" numFmtId="10" xfId="0" applyAlignment="1" applyBorder="1" applyFont="1" applyNumberFormat="1">
      <alignment horizontal="center" vertical="bottom"/>
    </xf>
    <xf borderId="1" fillId="0" fontId="23" numFmtId="164" xfId="0" applyAlignment="1" applyBorder="1" applyFont="1" applyNumberFormat="1">
      <alignment horizontal="center" readingOrder="0" vertical="bottom"/>
    </xf>
    <xf borderId="1" fillId="29" fontId="23" numFmtId="164" xfId="0" applyAlignment="1" applyBorder="1" applyFont="1" applyNumberFormat="1">
      <alignment horizontal="center" readingOrder="0" vertical="bottom"/>
    </xf>
    <xf borderId="1" fillId="28" fontId="23" numFmtId="10" xfId="0" applyAlignment="1" applyBorder="1" applyFont="1" applyNumberFormat="1">
      <alignment horizontal="center" vertical="bottom"/>
    </xf>
    <xf borderId="1" fillId="0" fontId="23" numFmtId="4" xfId="0" applyAlignment="1" applyBorder="1" applyFont="1" applyNumberFormat="1">
      <alignment horizontal="center" vertical="bottom"/>
    </xf>
    <xf borderId="0" fillId="6" fontId="23" numFmtId="166" xfId="0" applyAlignment="1" applyFont="1" applyNumberFormat="1">
      <alignment horizontal="center" vertical="bottom"/>
    </xf>
    <xf borderId="1" fillId="2" fontId="25" numFmtId="0" xfId="0" applyAlignment="1" applyBorder="1" applyFont="1">
      <alignment horizontal="center" readingOrder="0" vertical="bottom"/>
    </xf>
    <xf borderId="1" fillId="30" fontId="23" numFmtId="3" xfId="0" applyAlignment="1" applyBorder="1" applyFont="1" applyNumberFormat="1">
      <alignment horizontal="center" vertical="bottom"/>
    </xf>
    <xf borderId="9" fillId="14" fontId="22" numFmtId="0" xfId="0" applyAlignment="1" applyBorder="1" applyFont="1">
      <alignment horizontal="center" vertical="bottom"/>
    </xf>
    <xf borderId="9" fillId="14" fontId="16" numFmtId="0" xfId="0" applyAlignment="1" applyBorder="1" applyFont="1">
      <alignment horizontal="center" vertical="bottom"/>
    </xf>
    <xf borderId="3" fillId="6" fontId="16" numFmtId="0" xfId="0" applyAlignment="1" applyBorder="1" applyFont="1">
      <alignment horizontal="center" vertical="bottom"/>
    </xf>
    <xf borderId="0" fillId="0" fontId="16" numFmtId="0" xfId="0" applyAlignment="1" applyFont="1">
      <alignment horizontal="center" vertical="bottom"/>
    </xf>
    <xf borderId="0" fillId="6" fontId="16" numFmtId="0" xfId="0" applyAlignment="1" applyFont="1">
      <alignment horizontal="center" vertical="bottom"/>
    </xf>
    <xf borderId="10" fillId="15" fontId="16" numFmtId="0" xfId="0" applyAlignment="1" applyBorder="1" applyFont="1">
      <alignment horizontal="center" vertical="bottom"/>
    </xf>
    <xf borderId="10" fillId="0" fontId="22" numFmtId="0" xfId="0" applyAlignment="1" applyBorder="1" applyFont="1">
      <alignment horizontal="center" vertical="bottom"/>
    </xf>
    <xf borderId="10" fillId="0" fontId="16" numFmtId="0" xfId="0" applyAlignment="1" applyBorder="1" applyFont="1">
      <alignment horizontal="center" vertical="bottom"/>
    </xf>
    <xf borderId="10" fillId="26" fontId="23" numFmtId="0" xfId="0" applyAlignment="1" applyBorder="1" applyFont="1">
      <alignment horizontal="center" vertical="bottom"/>
    </xf>
    <xf borderId="0" fillId="26" fontId="16" numFmtId="0" xfId="0" applyAlignment="1" applyFont="1">
      <alignment horizontal="center" vertical="bottom"/>
    </xf>
    <xf borderId="10" fillId="14" fontId="16" numFmtId="0" xfId="0" applyAlignment="1" applyBorder="1" applyFont="1">
      <alignment horizontal="center" vertical="bottom"/>
    </xf>
    <xf borderId="7" fillId="0" fontId="16" numFmtId="0" xfId="0" applyAlignment="1" applyBorder="1" applyFont="1">
      <alignment horizontal="center" vertical="bottom"/>
    </xf>
    <xf borderId="10" fillId="14" fontId="23" numFmtId="164" xfId="0" applyAlignment="1" applyBorder="1" applyFont="1" applyNumberFormat="1">
      <alignment horizontal="center" vertical="bottom"/>
    </xf>
    <xf borderId="2" fillId="17" fontId="16" numFmtId="0" xfId="0" applyAlignment="1" applyBorder="1" applyFont="1">
      <alignment horizontal="center" vertical="bottom"/>
    </xf>
    <xf borderId="10" fillId="17" fontId="23" numFmtId="164" xfId="0" applyAlignment="1" applyBorder="1" applyFont="1" applyNumberFormat="1">
      <alignment horizontal="center" vertical="bottom"/>
    </xf>
    <xf borderId="3" fillId="0" fontId="16" numFmtId="0" xfId="0" applyAlignment="1" applyBorder="1" applyFont="1">
      <alignment horizontal="center" vertical="bottom"/>
    </xf>
    <xf borderId="10" fillId="16" fontId="16" numFmtId="10" xfId="0" applyAlignment="1" applyBorder="1" applyFont="1" applyNumberFormat="1">
      <alignment horizontal="center" vertical="bottom"/>
    </xf>
    <xf borderId="10" fillId="19" fontId="16" numFmtId="0" xfId="0" applyAlignment="1" applyBorder="1" applyFont="1">
      <alignment horizontal="center" vertical="bottom"/>
    </xf>
    <xf borderId="2" fillId="23" fontId="23" numFmtId="0" xfId="0" applyAlignment="1" applyBorder="1" applyFont="1">
      <alignment horizontal="center" vertical="bottom"/>
    </xf>
    <xf borderId="10" fillId="23" fontId="22" numFmtId="0" xfId="0" applyAlignment="1" applyBorder="1" applyFont="1">
      <alignment horizontal="center" vertical="bottom"/>
    </xf>
    <xf borderId="10" fillId="24" fontId="16" numFmtId="0" xfId="0" applyAlignment="1" applyBorder="1" applyFont="1">
      <alignment horizontal="center" vertical="bottom"/>
    </xf>
    <xf borderId="10" fillId="23" fontId="22" numFmtId="0" xfId="0" applyAlignment="1" applyBorder="1" applyFont="1">
      <alignment horizontal="center" readingOrder="0" vertical="bottom"/>
    </xf>
    <xf borderId="10" fillId="23" fontId="23" numFmtId="0" xfId="0" applyAlignment="1" applyBorder="1" applyFont="1">
      <alignment horizontal="center" vertical="bottom"/>
    </xf>
    <xf borderId="10" fillId="23" fontId="23" numFmtId="10" xfId="0" applyAlignment="1" applyBorder="1" applyFont="1" applyNumberFormat="1">
      <alignment horizontal="center" vertical="bottom"/>
    </xf>
    <xf borderId="10" fillId="24" fontId="23" numFmtId="0" xfId="0" applyAlignment="1" applyBorder="1" applyFont="1">
      <alignment horizontal="center" vertical="bottom"/>
    </xf>
    <xf borderId="10" fillId="24" fontId="22" numFmtId="0" xfId="0" applyAlignment="1" applyBorder="1" applyFont="1">
      <alignment horizontal="center" readingOrder="0" vertical="bottom"/>
    </xf>
    <xf borderId="10" fillId="6" fontId="16" numFmtId="10" xfId="0" applyAlignment="1" applyBorder="1" applyFont="1" applyNumberFormat="1">
      <alignment horizontal="center" vertical="bottom"/>
    </xf>
    <xf borderId="2" fillId="24" fontId="23" numFmtId="0" xfId="0" applyAlignment="1" applyBorder="1" applyFont="1">
      <alignment horizontal="center" vertical="bottom"/>
    </xf>
    <xf borderId="10" fillId="24" fontId="22" numFmtId="0" xfId="0" applyAlignment="1" applyBorder="1" applyFont="1">
      <alignment horizontal="center" vertical="bottom"/>
    </xf>
    <xf borderId="10" fillId="24" fontId="23" numFmtId="10" xfId="0" applyAlignment="1" applyBorder="1" applyFont="1" applyNumberFormat="1">
      <alignment horizontal="center" vertical="bottom"/>
    </xf>
    <xf borderId="10" fillId="24" fontId="23" numFmtId="0" xfId="0" applyAlignment="1" applyBorder="1" applyFont="1">
      <alignment horizontal="center" readingOrder="0" vertical="bottom"/>
    </xf>
    <xf borderId="2" fillId="21" fontId="16" numFmtId="0" xfId="0" applyAlignment="1" applyBorder="1" applyFont="1">
      <alignment horizontal="center" vertical="bottom"/>
    </xf>
    <xf borderId="10" fillId="21" fontId="16" numFmtId="0" xfId="0" applyAlignment="1" applyBorder="1" applyFont="1">
      <alignment horizontal="center" vertical="bottom"/>
    </xf>
    <xf borderId="10" fillId="21" fontId="16" numFmtId="10" xfId="0" applyAlignment="1" applyBorder="1" applyFont="1" applyNumberFormat="1">
      <alignment horizontal="center" vertical="bottom"/>
    </xf>
    <xf borderId="2" fillId="25" fontId="23" numFmtId="0" xfId="0" applyAlignment="1" applyBorder="1" applyFont="1">
      <alignment horizontal="center" vertical="bottom"/>
    </xf>
    <xf borderId="10" fillId="25" fontId="23" numFmtId="0" xfId="0" applyAlignment="1" applyBorder="1" applyFont="1">
      <alignment horizontal="center" vertical="bottom"/>
    </xf>
    <xf borderId="10" fillId="21" fontId="23" numFmtId="0" xfId="0" applyAlignment="1" applyBorder="1" applyFont="1">
      <alignment horizontal="center" vertical="bottom"/>
    </xf>
    <xf borderId="10" fillId="25" fontId="23" numFmtId="164" xfId="0" applyAlignment="1" applyBorder="1" applyFont="1" applyNumberFormat="1">
      <alignment horizontal="center" vertical="bottom"/>
    </xf>
    <xf borderId="10" fillId="16" fontId="23" numFmtId="164" xfId="0" applyAlignment="1" applyBorder="1" applyFont="1" applyNumberFormat="1">
      <alignment horizontal="center" vertical="bottom"/>
    </xf>
    <xf borderId="10" fillId="2" fontId="25" numFmtId="0" xfId="0" applyAlignment="1" applyBorder="1" applyFont="1">
      <alignment horizontal="center" vertical="bottom"/>
    </xf>
    <xf borderId="10" fillId="29" fontId="23" numFmtId="0" xfId="0" applyAlignment="1" applyBorder="1" applyFont="1">
      <alignment horizontal="center" vertical="bottom"/>
    </xf>
    <xf borderId="10" fillId="0" fontId="23" numFmtId="4" xfId="0" applyAlignment="1" applyBorder="1" applyFont="1" applyNumberFormat="1">
      <alignment horizontal="center" vertical="bottom"/>
    </xf>
    <xf borderId="10" fillId="0" fontId="23" numFmtId="10" xfId="0" applyAlignment="1" applyBorder="1" applyFont="1" applyNumberFormat="1">
      <alignment horizontal="center" vertical="bottom"/>
    </xf>
    <xf borderId="10" fillId="30" fontId="23" numFmtId="3" xfId="0" applyAlignment="1" applyBorder="1" applyFont="1" applyNumberFormat="1">
      <alignment horizontal="center" vertical="bottom"/>
    </xf>
    <xf borderId="10" fillId="30" fontId="23" numFmtId="10" xfId="0" applyAlignment="1" applyBorder="1" applyFont="1" applyNumberFormat="1">
      <alignment horizontal="center" vertical="bottom"/>
    </xf>
    <xf borderId="10" fillId="29" fontId="23" numFmtId="10" xfId="0" applyAlignment="1" applyBorder="1" applyFont="1" applyNumberFormat="1">
      <alignment horizontal="center" vertical="bottom"/>
    </xf>
    <xf borderId="10" fillId="0" fontId="23" numFmtId="164" xfId="0" applyAlignment="1" applyBorder="1" applyFont="1" applyNumberFormat="1">
      <alignment horizontal="center" vertical="bottom"/>
    </xf>
    <xf borderId="10" fillId="29" fontId="23" numFmtId="164" xfId="0" applyAlignment="1" applyBorder="1" applyFont="1" applyNumberFormat="1">
      <alignment horizontal="center" vertical="bottom"/>
    </xf>
    <xf borderId="10" fillId="30" fontId="23" numFmtId="4" xfId="0" applyAlignment="1" applyBorder="1" applyFont="1" applyNumberFormat="1">
      <alignment horizontal="center" vertical="bottom"/>
    </xf>
    <xf borderId="10" fillId="28" fontId="23" numFmtId="10" xfId="0" applyAlignment="1" applyBorder="1" applyFont="1" applyNumberFormat="1">
      <alignment horizontal="center" vertical="bottom"/>
    </xf>
    <xf borderId="10" fillId="0" fontId="16" numFmtId="4" xfId="0" applyAlignment="1" applyBorder="1" applyFont="1" applyNumberFormat="1">
      <alignment horizontal="center" vertical="bottom"/>
    </xf>
    <xf borderId="10" fillId="19" fontId="16" numFmtId="166" xfId="0" applyAlignment="1" applyBorder="1" applyFont="1" applyNumberFormat="1">
      <alignment horizontal="center" vertical="bottom"/>
    </xf>
    <xf borderId="0" fillId="6" fontId="16" numFmtId="166" xfId="0" applyAlignment="1" applyFont="1" applyNumberFormat="1">
      <alignment horizontal="center" vertical="bottom"/>
    </xf>
    <xf borderId="0" fillId="0" fontId="16" numFmtId="166" xfId="0" applyAlignment="1" applyFont="1" applyNumberFormat="1">
      <alignment horizontal="center" vertical="bottom"/>
    </xf>
    <xf borderId="10" fillId="0" fontId="23" numFmtId="164" xfId="0" applyAlignment="1" applyBorder="1" applyFont="1" applyNumberFormat="1">
      <alignment horizontal="center" vertical="bottom"/>
    </xf>
    <xf borderId="10" fillId="0" fontId="22" numFmtId="164" xfId="0" applyAlignment="1" applyBorder="1" applyFont="1" applyNumberFormat="1">
      <alignment horizontal="center" vertical="bottom"/>
    </xf>
    <xf borderId="0" fillId="0" fontId="16" numFmtId="164" xfId="0" applyAlignment="1" applyFont="1" applyNumberFormat="1">
      <alignment horizontal="center" vertical="bottom"/>
    </xf>
    <xf borderId="0" fillId="6" fontId="23" numFmtId="164" xfId="0" applyAlignment="1" applyFont="1" applyNumberFormat="1">
      <alignment horizontal="center" vertical="bottom"/>
    </xf>
    <xf borderId="0" fillId="6" fontId="23" numFmtId="164" xfId="0" applyAlignment="1" applyFont="1" applyNumberFormat="1">
      <alignment horizontal="center" vertical="bottom"/>
    </xf>
    <xf borderId="1" fillId="14" fontId="22" numFmtId="3" xfId="0" applyAlignment="1" applyBorder="1" applyFont="1" applyNumberFormat="1">
      <alignment horizontal="center" readingOrder="0" vertical="bottom"/>
    </xf>
    <xf borderId="9" fillId="14" fontId="22" numFmtId="3" xfId="0" applyAlignment="1" applyBorder="1" applyFont="1" applyNumberFormat="1">
      <alignment horizontal="center" readingOrder="0" vertical="bottom"/>
    </xf>
    <xf borderId="9" fillId="14" fontId="16" numFmtId="3" xfId="0" applyAlignment="1" applyBorder="1" applyFont="1" applyNumberFormat="1">
      <alignment horizontal="center" vertical="bottom"/>
    </xf>
    <xf borderId="3" fillId="6" fontId="16" numFmtId="3" xfId="0" applyAlignment="1" applyBorder="1" applyFont="1" applyNumberFormat="1">
      <alignment horizontal="center" vertical="bottom"/>
    </xf>
    <xf borderId="0" fillId="0" fontId="16" numFmtId="3" xfId="0" applyAlignment="1" applyFont="1" applyNumberFormat="1">
      <alignment horizontal="center" vertical="bottom"/>
    </xf>
    <xf borderId="2" fillId="14" fontId="22" numFmtId="3" xfId="0" applyAlignment="1" applyBorder="1" applyFont="1" applyNumberFormat="1">
      <alignment horizontal="center" vertical="bottom"/>
    </xf>
    <xf borderId="10" fillId="14" fontId="22" numFmtId="3" xfId="0" applyAlignment="1" applyBorder="1" applyFont="1" applyNumberFormat="1">
      <alignment horizontal="center" vertical="bottom"/>
    </xf>
    <xf borderId="10" fillId="14" fontId="23" numFmtId="3" xfId="0" applyAlignment="1" applyBorder="1" applyFont="1" applyNumberFormat="1">
      <alignment horizontal="center" vertical="bottom"/>
    </xf>
    <xf borderId="2" fillId="15" fontId="22" numFmtId="3" xfId="0" applyAlignment="1" applyBorder="1" applyFont="1" applyNumberFormat="1">
      <alignment horizontal="center" vertical="bottom"/>
    </xf>
    <xf borderId="10" fillId="15" fontId="23" numFmtId="3" xfId="0" applyAlignment="1" applyBorder="1" applyFont="1" applyNumberFormat="1">
      <alignment horizontal="center" vertical="bottom"/>
    </xf>
    <xf borderId="10" fillId="15" fontId="22" numFmtId="3" xfId="0" applyAlignment="1" applyBorder="1" applyFont="1" applyNumberFormat="1">
      <alignment horizontal="center" vertical="bottom"/>
    </xf>
    <xf borderId="2" fillId="16" fontId="23" numFmtId="3" xfId="0" applyAlignment="1" applyBorder="1" applyFont="1" applyNumberFormat="1">
      <alignment horizontal="center" vertical="bottom"/>
    </xf>
    <xf borderId="10" fillId="16" fontId="22" numFmtId="3" xfId="0" applyAlignment="1" applyBorder="1" applyFont="1" applyNumberFormat="1">
      <alignment horizontal="center" readingOrder="0" vertical="bottom"/>
    </xf>
    <xf borderId="10" fillId="16" fontId="22" numFmtId="3" xfId="0" applyAlignment="1" applyBorder="1" applyFont="1" applyNumberFormat="1">
      <alignment horizontal="center" vertical="bottom"/>
    </xf>
    <xf borderId="10" fillId="16" fontId="23" numFmtId="3" xfId="0" applyAlignment="1" applyBorder="1" applyFont="1" applyNumberFormat="1">
      <alignment horizontal="center" vertical="bottom"/>
    </xf>
    <xf borderId="3" fillId="6" fontId="16" numFmtId="3" xfId="0" applyAlignment="1" applyBorder="1" applyFont="1" applyNumberFormat="1">
      <alignment horizontal="center" readingOrder="0" vertical="bottom"/>
    </xf>
    <xf borderId="10" fillId="16" fontId="23" numFmtId="3" xfId="0" applyAlignment="1" applyBorder="1" applyFont="1" applyNumberFormat="1">
      <alignment horizontal="center" readingOrder="0" vertical="bottom"/>
    </xf>
    <xf borderId="0" fillId="6" fontId="16" numFmtId="3" xfId="0" applyAlignment="1" applyFont="1" applyNumberFormat="1">
      <alignment horizontal="center" vertical="bottom"/>
    </xf>
    <xf borderId="2" fillId="6" fontId="23" numFmtId="3" xfId="0" applyAlignment="1" applyBorder="1" applyFont="1" applyNumberFormat="1">
      <alignment horizontal="center" vertical="bottom"/>
    </xf>
    <xf borderId="10" fillId="0" fontId="23" numFmtId="3" xfId="0" applyAlignment="1" applyBorder="1" applyFont="1" applyNumberFormat="1">
      <alignment horizontal="center" readingOrder="0" vertical="bottom"/>
    </xf>
    <xf borderId="10" fillId="6" fontId="23" numFmtId="3" xfId="0" applyAlignment="1" applyBorder="1" applyFont="1" applyNumberFormat="1">
      <alignment horizontal="center" readingOrder="0" vertical="bottom"/>
    </xf>
    <xf borderId="10" fillId="6" fontId="22" numFmtId="3" xfId="0" applyAlignment="1" applyBorder="1" applyFont="1" applyNumberFormat="1">
      <alignment horizontal="center" readingOrder="0" vertical="bottom"/>
    </xf>
    <xf borderId="10" fillId="6" fontId="22" numFmtId="3" xfId="0" applyAlignment="1" applyBorder="1" applyFont="1" applyNumberFormat="1">
      <alignment horizontal="center" vertical="bottom"/>
    </xf>
    <xf borderId="10" fillId="6" fontId="23" numFmtId="3" xfId="0" applyAlignment="1" applyBorder="1" applyFont="1" applyNumberFormat="1">
      <alignment horizontal="center" vertical="bottom"/>
    </xf>
    <xf borderId="10" fillId="0" fontId="23" numFmtId="3" xfId="0" applyAlignment="1" applyBorder="1" applyFont="1" applyNumberFormat="1">
      <alignment horizontal="center" vertical="bottom"/>
    </xf>
    <xf borderId="3" fillId="6" fontId="23" numFmtId="3" xfId="0" applyAlignment="1" applyBorder="1" applyFont="1" applyNumberFormat="1">
      <alignment horizontal="center" readingOrder="0" vertical="bottom"/>
    </xf>
    <xf borderId="3" fillId="6" fontId="23" numFmtId="3" xfId="0" applyAlignment="1" applyBorder="1" applyFont="1" applyNumberFormat="1">
      <alignment horizontal="center" vertical="bottom"/>
    </xf>
    <xf borderId="0" fillId="6" fontId="16" numFmtId="3" xfId="0" applyAlignment="1" applyFont="1" applyNumberFormat="1">
      <alignment horizontal="center" readingOrder="0" vertical="bottom"/>
    </xf>
    <xf borderId="10" fillId="27" fontId="22" numFmtId="3" xfId="0" applyAlignment="1" applyBorder="1" applyFont="1" applyNumberFormat="1">
      <alignment horizontal="center" vertical="bottom"/>
    </xf>
    <xf borderId="10" fillId="15" fontId="16" numFmtId="3" xfId="0" applyAlignment="1" applyBorder="1" applyFont="1" applyNumberFormat="1">
      <alignment horizontal="center" vertical="bottom"/>
    </xf>
    <xf borderId="10" fillId="0" fontId="22" numFmtId="3" xfId="0" applyAlignment="1" applyBorder="1" applyFont="1" applyNumberFormat="1">
      <alignment horizontal="center" readingOrder="0" vertical="bottom"/>
    </xf>
    <xf borderId="0" fillId="0" fontId="16" numFmtId="3" xfId="0" applyAlignment="1" applyFont="1" applyNumberFormat="1">
      <alignment horizontal="left" readingOrder="0" vertical="bottom"/>
    </xf>
    <xf borderId="2" fillId="15" fontId="23" numFmtId="3" xfId="0" applyAlignment="1" applyBorder="1" applyFont="1" applyNumberFormat="1">
      <alignment horizontal="center" vertical="bottom"/>
    </xf>
    <xf borderId="2" fillId="16" fontId="22" numFmtId="3" xfId="0" applyAlignment="1" applyBorder="1" applyFont="1" applyNumberFormat="1">
      <alignment horizontal="center" vertical="bottom"/>
    </xf>
    <xf borderId="10" fillId="26" fontId="22" numFmtId="3" xfId="0" applyAlignment="1" applyBorder="1" applyFont="1" applyNumberFormat="1">
      <alignment horizontal="center" vertical="bottom"/>
    </xf>
    <xf borderId="3" fillId="6" fontId="26" numFmtId="3" xfId="0" applyAlignment="1" applyBorder="1" applyFont="1" applyNumberFormat="1">
      <alignment horizontal="center" readingOrder="0" vertical="bottom"/>
    </xf>
    <xf borderId="10" fillId="0" fontId="16" numFmtId="3" xfId="0" applyAlignment="1" applyBorder="1" applyFont="1" applyNumberFormat="1">
      <alignment horizontal="center" readingOrder="0" vertical="bottom"/>
    </xf>
    <xf borderId="10" fillId="26" fontId="22" numFmtId="3" xfId="0" applyAlignment="1" applyBorder="1" applyFont="1" applyNumberFormat="1">
      <alignment horizontal="center" readingOrder="0" vertical="bottom"/>
    </xf>
    <xf borderId="10" fillId="26" fontId="23" numFmtId="3" xfId="0" applyAlignment="1" applyBorder="1" applyFont="1" applyNumberFormat="1">
      <alignment horizontal="center" vertical="bottom"/>
    </xf>
    <xf borderId="0" fillId="26" fontId="16" numFmtId="3" xfId="0" applyAlignment="1" applyFont="1" applyNumberFormat="1">
      <alignment horizontal="center" vertical="bottom"/>
    </xf>
    <xf borderId="10" fillId="0" fontId="16" numFmtId="3" xfId="0" applyAlignment="1" applyBorder="1" applyFont="1" applyNumberFormat="1">
      <alignment horizontal="center" vertical="bottom"/>
    </xf>
    <xf borderId="2" fillId="14" fontId="23" numFmtId="3" xfId="0" applyAlignment="1" applyBorder="1" applyFont="1" applyNumberFormat="1">
      <alignment horizontal="center" vertical="bottom"/>
    </xf>
    <xf borderId="10" fillId="14" fontId="16" numFmtId="3" xfId="0" applyAlignment="1" applyBorder="1" applyFont="1" applyNumberFormat="1">
      <alignment horizontal="center" vertical="bottom"/>
    </xf>
    <xf borderId="7" fillId="0" fontId="16" numFmtId="3" xfId="0" applyAlignment="1" applyBorder="1" applyFont="1" applyNumberFormat="1">
      <alignment horizontal="center" vertical="bottom"/>
    </xf>
    <xf borderId="0" fillId="0" fontId="16" numFmtId="164" xfId="0" applyAlignment="1" applyFont="1" applyNumberFormat="1">
      <alignment horizontal="center" vertical="bottom"/>
    </xf>
    <xf borderId="7" fillId="0" fontId="16" numFmtId="164" xfId="0" applyAlignment="1" applyBorder="1" applyFont="1" applyNumberFormat="1">
      <alignment horizontal="center" vertical="bottom"/>
    </xf>
    <xf borderId="7" fillId="0" fontId="16" numFmtId="164" xfId="0" applyAlignment="1" applyBorder="1" applyFont="1" applyNumberFormat="1">
      <alignment horizontal="center" vertical="bottom"/>
    </xf>
    <xf borderId="3" fillId="0" fontId="16" numFmtId="164" xfId="0" applyAlignment="1" applyBorder="1" applyFont="1" applyNumberFormat="1">
      <alignment horizontal="center" vertical="bottom"/>
    </xf>
    <xf borderId="10" fillId="7" fontId="25" numFmtId="164" xfId="0" applyAlignment="1" applyBorder="1" applyFont="1" applyNumberFormat="1">
      <alignment horizontal="center" vertical="bottom"/>
    </xf>
    <xf borderId="10" fillId="7" fontId="25" numFmtId="164" xfId="0" applyAlignment="1" applyBorder="1" applyFont="1" applyNumberFormat="1">
      <alignment horizontal="center" vertical="bottom"/>
    </xf>
    <xf borderId="10" fillId="7" fontId="25" numFmtId="3" xfId="0" applyAlignment="1" applyBorder="1" applyFont="1" applyNumberFormat="1">
      <alignment horizontal="center" vertical="bottom"/>
    </xf>
    <xf borderId="10" fillId="18" fontId="23" numFmtId="164" xfId="0" applyAlignment="1" applyBorder="1" applyFont="1" applyNumberFormat="1">
      <alignment horizontal="center" vertical="bottom"/>
    </xf>
    <xf borderId="10" fillId="18" fontId="23" numFmtId="3" xfId="0" applyAlignment="1" applyBorder="1" applyFont="1" applyNumberFormat="1">
      <alignment horizontal="center" vertical="bottom"/>
    </xf>
    <xf borderId="10" fillId="14" fontId="22" numFmtId="164" xfId="0" applyAlignment="1" applyBorder="1" applyFont="1" applyNumberFormat="1">
      <alignment horizontal="center" vertical="bottom"/>
    </xf>
    <xf borderId="10" fillId="14" fontId="22" numFmtId="164" xfId="0" applyAlignment="1" applyBorder="1" applyFont="1" applyNumberFormat="1">
      <alignment horizontal="center" vertical="bottom"/>
    </xf>
    <xf borderId="10" fillId="16" fontId="23" numFmtId="164" xfId="0" applyAlignment="1" applyBorder="1" applyFont="1" applyNumberFormat="1">
      <alignment horizontal="center" vertical="bottom"/>
    </xf>
    <xf borderId="10" fillId="16" fontId="23" numFmtId="164" xfId="0" applyAlignment="1" applyBorder="1" applyFont="1" applyNumberFormat="1">
      <alignment horizontal="center" vertical="bottom"/>
    </xf>
    <xf borderId="10" fillId="15" fontId="23" numFmtId="164" xfId="0" applyAlignment="1" applyBorder="1" applyFont="1" applyNumberFormat="1">
      <alignment horizontal="center" vertical="bottom"/>
    </xf>
    <xf borderId="10" fillId="23" fontId="22" numFmtId="3" xfId="0" applyAlignment="1" applyBorder="1" applyFont="1" applyNumberFormat="1">
      <alignment horizontal="center" readingOrder="0" vertical="bottom"/>
    </xf>
    <xf borderId="10" fillId="24" fontId="16" numFmtId="3" xfId="0" applyAlignment="1" applyBorder="1" applyFont="1" applyNumberFormat="1">
      <alignment horizontal="center" readingOrder="0" vertical="bottom"/>
    </xf>
    <xf borderId="10" fillId="23" fontId="23" numFmtId="3" xfId="0" applyAlignment="1" applyBorder="1" applyFont="1" applyNumberFormat="1">
      <alignment horizontal="center" readingOrder="0" vertical="bottom"/>
    </xf>
    <xf borderId="10" fillId="23" fontId="22" numFmtId="3" xfId="0" applyAlignment="1" applyBorder="1" applyFont="1" applyNumberFormat="1">
      <alignment horizontal="center" vertical="bottom"/>
    </xf>
    <xf borderId="10" fillId="24" fontId="23" numFmtId="3" xfId="0" applyAlignment="1" applyBorder="1" applyFont="1" applyNumberFormat="1">
      <alignment horizontal="center" vertical="bottom"/>
    </xf>
    <xf borderId="10" fillId="24" fontId="22" numFmtId="3" xfId="0" applyAlignment="1" applyBorder="1" applyFont="1" applyNumberFormat="1">
      <alignment horizontal="center" readingOrder="0" vertical="bottom"/>
    </xf>
    <xf borderId="10" fillId="24" fontId="23" numFmtId="3" xfId="0" applyAlignment="1" applyBorder="1" applyFont="1" applyNumberFormat="1">
      <alignment horizontal="center" readingOrder="0" vertical="bottom"/>
    </xf>
    <xf borderId="10" fillId="24" fontId="22" numFmtId="3" xfId="0" applyAlignment="1" applyBorder="1" applyFont="1" applyNumberFormat="1">
      <alignment horizontal="center" vertical="bottom"/>
    </xf>
    <xf borderId="0" fillId="0" fontId="16" numFmtId="0" xfId="0" applyAlignment="1" applyFont="1">
      <alignment horizontal="center" readingOrder="0" vertical="bottom"/>
    </xf>
    <xf borderId="2" fillId="24" fontId="23" numFmtId="0" xfId="0" applyAlignment="1" applyBorder="1" applyFont="1">
      <alignment horizontal="center" readingOrder="0" vertical="bottom"/>
    </xf>
    <xf borderId="2" fillId="23" fontId="23" numFmtId="0" xfId="0" applyAlignment="1" applyBorder="1" applyFont="1">
      <alignment horizontal="center" readingOrder="0" vertical="bottom"/>
    </xf>
    <xf borderId="10" fillId="23" fontId="23" numFmtId="3" xfId="0" applyAlignment="1" applyBorder="1" applyFont="1" applyNumberFormat="1">
      <alignment horizontal="center" vertical="bottom"/>
    </xf>
    <xf borderId="10" fillId="23" fontId="23" numFmtId="0" xfId="0" applyAlignment="1" applyBorder="1" applyFont="1">
      <alignment horizontal="center" readingOrder="0" vertical="bottom"/>
    </xf>
    <xf borderId="10" fillId="21" fontId="16" numFmtId="3" xfId="0" applyAlignment="1" applyBorder="1" applyFont="1" applyNumberFormat="1">
      <alignment horizontal="center" vertical="bottom"/>
    </xf>
    <xf borderId="10" fillId="25" fontId="23" numFmtId="3" xfId="0" applyAlignment="1" applyBorder="1" applyFont="1" applyNumberFormat="1">
      <alignment horizontal="center" vertical="bottom"/>
    </xf>
    <xf borderId="10" fillId="25" fontId="23" numFmtId="164" xfId="0" applyAlignment="1" applyBorder="1" applyFont="1" applyNumberFormat="1">
      <alignment horizontal="center" vertical="bottom"/>
    </xf>
    <xf borderId="10" fillId="21" fontId="23" numFmtId="3" xfId="0" applyAlignment="1" applyBorder="1" applyFont="1" applyNumberFormat="1">
      <alignment horizontal="center" vertical="bottom"/>
    </xf>
    <xf borderId="10" fillId="21" fontId="16" numFmtId="164" xfId="0" applyAlignment="1" applyBorder="1" applyFont="1" applyNumberFormat="1">
      <alignment horizontal="center" vertical="bottom"/>
    </xf>
    <xf borderId="10" fillId="21" fontId="16" numFmtId="164" xfId="0" applyAlignment="1" applyBorder="1" applyFont="1" applyNumberFormat="1">
      <alignment horizontal="center" vertical="bottom"/>
    </xf>
    <xf borderId="10" fillId="2" fontId="25" numFmtId="0" xfId="0" applyAlignment="1" applyBorder="1" applyFont="1">
      <alignment horizontal="center" readingOrder="0" vertical="bottom"/>
    </xf>
    <xf borderId="10" fillId="32" fontId="23" numFmtId="0" xfId="0" applyAlignment="1" applyBorder="1" applyFill="1" applyFont="1">
      <alignment horizontal="center" readingOrder="0" vertical="bottom"/>
    </xf>
    <xf borderId="10" fillId="32" fontId="23" numFmtId="0" xfId="0" applyAlignment="1" applyBorder="1" applyFont="1">
      <alignment horizontal="center" vertical="bottom"/>
    </xf>
    <xf borderId="10" fillId="33" fontId="23" numFmtId="3" xfId="0" applyAlignment="1" applyBorder="1" applyFill="1" applyFont="1" applyNumberFormat="1">
      <alignment horizontal="center" vertical="bottom"/>
    </xf>
    <xf borderId="10" fillId="33" fontId="23" numFmtId="164" xfId="0" applyAlignment="1" applyBorder="1" applyFont="1" applyNumberFormat="1">
      <alignment horizontal="center" vertical="bottom"/>
    </xf>
    <xf borderId="10" fillId="33" fontId="23" numFmtId="4" xfId="0" applyAlignment="1" applyBorder="1" applyFont="1" applyNumberFormat="1">
      <alignment horizontal="center" vertical="bottom"/>
    </xf>
    <xf borderId="0" fillId="0" fontId="16" numFmtId="165" xfId="0" applyAlignment="1" applyFont="1" applyNumberFormat="1">
      <alignment horizontal="center" readingOrder="0" vertical="bottom"/>
    </xf>
    <xf borderId="1" fillId="30" fontId="16" numFmtId="0" xfId="0" applyAlignment="1" applyBorder="1" applyFont="1">
      <alignment horizontal="center" readingOrder="0" vertical="bottom"/>
    </xf>
    <xf borderId="1" fillId="28" fontId="16" numFmtId="0" xfId="0" applyAlignment="1" applyBorder="1" applyFont="1">
      <alignment horizontal="center" readingOrder="0" vertical="bottom"/>
    </xf>
    <xf borderId="1" fillId="18" fontId="23" numFmtId="164" xfId="0" applyAlignment="1" applyBorder="1" applyFont="1" applyNumberFormat="1">
      <alignment horizontal="center" vertical="bottom"/>
    </xf>
    <xf borderId="1" fillId="18" fontId="23" numFmtId="3" xfId="0" applyAlignment="1" applyBorder="1" applyFont="1" applyNumberFormat="1">
      <alignment horizontal="center" vertical="bottom"/>
    </xf>
    <xf borderId="1" fillId="10" fontId="16" numFmtId="0" xfId="0" applyAlignment="1" applyBorder="1" applyFont="1">
      <alignment horizontal="center" readingOrder="0" vertical="bottom"/>
    </xf>
    <xf borderId="7" fillId="6" fontId="16" numFmtId="0" xfId="0" applyAlignment="1" applyBorder="1" applyFont="1">
      <alignment horizontal="center" vertical="bottom"/>
    </xf>
    <xf borderId="7" fillId="6" fontId="16" numFmtId="164" xfId="0" applyAlignment="1" applyBorder="1" applyFont="1" applyNumberFormat="1">
      <alignment horizontal="center" vertical="bottom"/>
    </xf>
    <xf borderId="10" fillId="6" fontId="23" numFmtId="164" xfId="0" applyAlignment="1" applyBorder="1" applyFont="1" applyNumberFormat="1">
      <alignment horizontal="center" vertical="bottom"/>
    </xf>
    <xf borderId="1" fillId="29" fontId="16" numFmtId="0" xfId="0" applyAlignment="1" applyBorder="1" applyFont="1">
      <alignment horizontal="center" readingOrder="0" vertical="bottom"/>
    </xf>
    <xf borderId="9" fillId="14" fontId="16" numFmtId="3" xfId="0" applyAlignment="1" applyBorder="1" applyFont="1" applyNumberFormat="1">
      <alignment horizontal="center" readingOrder="0" vertical="bottom"/>
    </xf>
    <xf borderId="10" fillId="14" fontId="23" numFmtId="164" xfId="0" applyAlignment="1" applyBorder="1" applyFont="1" applyNumberFormat="1">
      <alignment horizontal="center" vertical="bottom"/>
    </xf>
    <xf borderId="0" fillId="0" fontId="16" numFmtId="164" xfId="0" applyAlignment="1" applyFont="1" applyNumberFormat="1">
      <alignment horizontal="center" vertical="bottom"/>
    </xf>
    <xf borderId="2" fillId="14" fontId="22" numFmtId="3" xfId="0" applyAlignment="1" applyBorder="1" applyFont="1" applyNumberFormat="1">
      <alignment horizontal="center" readingOrder="0" vertical="bottom"/>
    </xf>
    <xf borderId="3" fillId="22" fontId="16" numFmtId="3" xfId="0" applyAlignment="1" applyBorder="1" applyFont="1" applyNumberFormat="1">
      <alignment horizontal="center" readingOrder="0" vertical="bottom"/>
    </xf>
    <xf borderId="0" fillId="11" fontId="16" numFmtId="3" xfId="0" applyAlignment="1" applyFont="1" applyNumberFormat="1">
      <alignment horizontal="left" readingOrder="0" vertical="bottom"/>
    </xf>
    <xf borderId="0" fillId="0" fontId="16" numFmtId="3" xfId="0" applyAlignment="1" applyFont="1" applyNumberFormat="1">
      <alignment horizontal="center" readingOrder="0" vertical="bottom"/>
    </xf>
    <xf borderId="0" fillId="6" fontId="16" numFmtId="3" xfId="0" applyAlignment="1" applyFont="1" applyNumberFormat="1">
      <alignment horizontal="left" vertical="bottom"/>
    </xf>
    <xf borderId="0" fillId="22" fontId="16" numFmtId="3" xfId="0" applyAlignment="1" applyFont="1" applyNumberFormat="1">
      <alignment horizontal="left" readingOrder="0" vertical="bottom"/>
    </xf>
    <xf borderId="0" fillId="0" fontId="16" numFmtId="3" xfId="0" applyAlignment="1" applyFont="1" applyNumberFormat="1">
      <alignment horizontal="left" vertical="bottom"/>
    </xf>
    <xf borderId="3" fillId="29" fontId="23" numFmtId="3" xfId="0" applyAlignment="1" applyBorder="1" applyFont="1" applyNumberFormat="1">
      <alignment horizontal="center" readingOrder="0" vertical="bottom"/>
    </xf>
    <xf borderId="3" fillId="29" fontId="23" numFmtId="3" xfId="0" applyAlignment="1" applyBorder="1" applyFont="1" applyNumberFormat="1">
      <alignment horizontal="center" vertical="bottom"/>
    </xf>
    <xf borderId="0" fillId="29" fontId="16" numFmtId="3" xfId="0" applyAlignment="1" applyFont="1" applyNumberFormat="1">
      <alignment horizontal="left" readingOrder="0" vertical="bottom"/>
    </xf>
    <xf borderId="10" fillId="26" fontId="23" numFmtId="3" xfId="0" applyAlignment="1" applyBorder="1" applyFont="1" applyNumberFormat="1">
      <alignment horizontal="center" readingOrder="0" vertical="bottom"/>
    </xf>
    <xf borderId="0" fillId="5" fontId="16" numFmtId="3" xfId="0" applyAlignment="1" applyFont="1" applyNumberFormat="1">
      <alignment horizontal="center" readingOrder="0" vertical="bottom"/>
    </xf>
    <xf borderId="2" fillId="16" fontId="23" numFmtId="3" xfId="0" applyAlignment="1" applyBorder="1" applyFont="1" applyNumberFormat="1">
      <alignment horizontal="center" readingOrder="0" vertical="bottom"/>
    </xf>
    <xf borderId="1" fillId="15" fontId="23" numFmtId="3" xfId="0" applyAlignment="1" applyBorder="1" applyFont="1" applyNumberFormat="1">
      <alignment horizontal="center" vertical="bottom"/>
    </xf>
    <xf borderId="1" fillId="15" fontId="16" numFmtId="3" xfId="0" applyAlignment="1" applyBorder="1" applyFont="1" applyNumberFormat="1">
      <alignment horizontal="center" vertical="bottom"/>
    </xf>
    <xf borderId="1" fillId="14" fontId="23" numFmtId="3" xfId="0" applyAlignment="1" applyBorder="1" applyFont="1" applyNumberFormat="1">
      <alignment horizontal="center" vertical="bottom"/>
    </xf>
    <xf borderId="1" fillId="14" fontId="16" numFmtId="3" xfId="0" applyAlignment="1" applyBorder="1" applyFont="1" applyNumberFormat="1">
      <alignment horizontal="center" vertical="bottom"/>
    </xf>
    <xf borderId="3" fillId="15" fontId="23" numFmtId="3" xfId="0" applyAlignment="1" applyBorder="1" applyFont="1" applyNumberFormat="1">
      <alignment horizontal="center" vertical="bottom"/>
    </xf>
    <xf borderId="1" fillId="14" fontId="23" numFmtId="0" xfId="0" applyAlignment="1" applyBorder="1" applyFont="1">
      <alignment horizontal="center" vertical="bottom"/>
    </xf>
    <xf borderId="1" fillId="14" fontId="23" numFmtId="164" xfId="0" applyAlignment="1" applyBorder="1" applyFont="1" applyNumberFormat="1">
      <alignment horizontal="center" vertical="bottom"/>
    </xf>
    <xf borderId="1" fillId="7" fontId="25" numFmtId="164" xfId="0" applyAlignment="1" applyBorder="1" applyFont="1" applyNumberFormat="1">
      <alignment horizontal="center" vertical="bottom"/>
    </xf>
    <xf borderId="1" fillId="7" fontId="25" numFmtId="164" xfId="0" applyAlignment="1" applyBorder="1" applyFont="1" applyNumberFormat="1">
      <alignment horizontal="center" vertical="bottom"/>
    </xf>
    <xf borderId="1" fillId="0" fontId="23" numFmtId="3" xfId="0" applyAlignment="1" applyBorder="1" applyFont="1" applyNumberFormat="1">
      <alignment horizontal="center" readingOrder="0" vertical="bottom"/>
    </xf>
    <xf borderId="1" fillId="7" fontId="25" numFmtId="3" xfId="0" applyAlignment="1" applyBorder="1" applyFont="1" applyNumberFormat="1">
      <alignment horizontal="center" vertical="bottom"/>
    </xf>
    <xf borderId="1" fillId="14" fontId="22" numFmtId="164" xfId="0" applyAlignment="1" applyBorder="1" applyFont="1" applyNumberFormat="1">
      <alignment horizontal="center" vertical="bottom"/>
    </xf>
    <xf borderId="1" fillId="14" fontId="22" numFmtId="164" xfId="0" applyAlignment="1" applyBorder="1" applyFont="1" applyNumberFormat="1">
      <alignment horizontal="center" vertical="bottom"/>
    </xf>
    <xf borderId="1" fillId="16" fontId="23" numFmtId="164" xfId="0" applyAlignment="1" applyBorder="1" applyFont="1" applyNumberFormat="1">
      <alignment horizontal="center" vertical="bottom"/>
    </xf>
    <xf borderId="1" fillId="16" fontId="23" numFmtId="164" xfId="0" applyAlignment="1" applyBorder="1" applyFont="1" applyNumberFormat="1">
      <alignment horizontal="center" vertical="bottom"/>
    </xf>
    <xf borderId="1" fillId="15" fontId="23" numFmtId="0" xfId="0" applyAlignment="1" applyBorder="1" applyFont="1">
      <alignment horizontal="center" vertical="bottom"/>
    </xf>
    <xf borderId="1" fillId="15" fontId="22" numFmtId="3" xfId="0" applyAlignment="1" applyBorder="1" applyFont="1" applyNumberFormat="1">
      <alignment horizontal="center" vertical="bottom"/>
    </xf>
    <xf borderId="1" fillId="15" fontId="23" numFmtId="164" xfId="0" applyAlignment="1" applyBorder="1" applyFont="1" applyNumberFormat="1">
      <alignment horizontal="center" vertical="bottom"/>
    </xf>
    <xf borderId="1" fillId="0" fontId="23" numFmtId="0" xfId="0" applyAlignment="1" applyBorder="1" applyFont="1">
      <alignment horizontal="center" vertical="bottom"/>
    </xf>
    <xf borderId="1" fillId="6" fontId="22" numFmtId="3" xfId="0" applyAlignment="1" applyBorder="1" applyFont="1" applyNumberFormat="1">
      <alignment horizontal="center" readingOrder="0" vertical="bottom"/>
    </xf>
    <xf borderId="1" fillId="0" fontId="23" numFmtId="3" xfId="0" applyAlignment="1" applyBorder="1" applyFont="1" applyNumberFormat="1">
      <alignment horizontal="center" vertical="bottom"/>
    </xf>
    <xf borderId="1" fillId="6" fontId="22" numFmtId="3" xfId="0" applyAlignment="1" applyBorder="1" applyFont="1" applyNumberFormat="1">
      <alignment horizontal="center" vertical="bottom"/>
    </xf>
    <xf borderId="3" fillId="29" fontId="23" numFmtId="0" xfId="0" applyAlignment="1" applyBorder="1" applyFont="1">
      <alignment horizontal="center" readingOrder="0" vertical="bottom"/>
    </xf>
    <xf borderId="0" fillId="0" fontId="16" numFmtId="164" xfId="0" applyAlignment="1" applyFont="1" applyNumberFormat="1">
      <alignment horizontal="center" readingOrder="0" vertical="bottom"/>
    </xf>
    <xf borderId="10" fillId="15" fontId="23" numFmtId="3" xfId="0" applyAlignment="1" applyBorder="1" applyFont="1" applyNumberFormat="1">
      <alignment horizontal="center" readingOrder="0" vertical="bottom"/>
    </xf>
    <xf borderId="0" fillId="0" fontId="16" numFmtId="0" xfId="0" applyAlignment="1" applyFont="1">
      <alignment horizontal="left" readingOrder="0" vertical="bottom"/>
    </xf>
    <xf borderId="0" fillId="11" fontId="16" numFmtId="0" xfId="0" applyAlignment="1" applyFont="1">
      <alignment horizontal="left" readingOrder="0" vertical="bottom"/>
    </xf>
    <xf borderId="1" fillId="7" fontId="25" numFmtId="9" xfId="0" applyAlignment="1" applyBorder="1" applyFont="1" applyNumberFormat="1">
      <alignment horizontal="center" vertical="bottom"/>
    </xf>
    <xf borderId="1" fillId="7" fontId="25" numFmtId="164" xfId="0" applyAlignment="1" applyBorder="1" applyFont="1" applyNumberFormat="1">
      <alignment horizontal="center" readingOrder="0" vertical="bottom"/>
    </xf>
    <xf borderId="1" fillId="14" fontId="19" numFmtId="3" xfId="0" applyAlignment="1" applyBorder="1" applyFont="1" applyNumberFormat="1">
      <alignment horizontal="center" readingOrder="0" vertical="bottom"/>
    </xf>
    <xf borderId="9" fillId="14" fontId="19" numFmtId="3" xfId="0" applyAlignment="1" applyBorder="1" applyFont="1" applyNumberFormat="1">
      <alignment horizontal="center" readingOrder="0" vertical="bottom"/>
    </xf>
    <xf borderId="9" fillId="14" fontId="27" numFmtId="3" xfId="0" applyAlignment="1" applyBorder="1" applyFont="1" applyNumberFormat="1">
      <alignment horizontal="center" vertical="bottom"/>
    </xf>
    <xf borderId="3" fillId="0" fontId="27" numFmtId="3" xfId="0" applyAlignment="1" applyBorder="1" applyFont="1" applyNumberFormat="1">
      <alignment horizontal="center" vertical="bottom"/>
    </xf>
    <xf borderId="0" fillId="0" fontId="27" numFmtId="3" xfId="0" applyAlignment="1" applyFont="1" applyNumberFormat="1">
      <alignment horizontal="center" vertical="bottom"/>
    </xf>
    <xf borderId="2" fillId="14" fontId="19" numFmtId="3" xfId="0" applyAlignment="1" applyBorder="1" applyFont="1" applyNumberFormat="1">
      <alignment horizontal="center" readingOrder="0" vertical="bottom"/>
    </xf>
    <xf borderId="10" fillId="14" fontId="19" numFmtId="3" xfId="0" applyAlignment="1" applyBorder="1" applyFont="1" applyNumberFormat="1">
      <alignment horizontal="center" vertical="bottom"/>
    </xf>
    <xf borderId="10" fillId="14" fontId="20" numFmtId="3" xfId="0" applyAlignment="1" applyBorder="1" applyFont="1" applyNumberFormat="1">
      <alignment horizontal="center" vertical="bottom"/>
    </xf>
    <xf borderId="2" fillId="15" fontId="19" numFmtId="3" xfId="0" applyAlignment="1" applyBorder="1" applyFont="1" applyNumberFormat="1">
      <alignment horizontal="center" vertical="bottom"/>
    </xf>
    <xf borderId="10" fillId="15" fontId="20" numFmtId="3" xfId="0" applyAlignment="1" applyBorder="1" applyFont="1" applyNumberFormat="1">
      <alignment horizontal="center" vertical="bottom"/>
    </xf>
    <xf borderId="10" fillId="15" fontId="19" numFmtId="3" xfId="0" applyAlignment="1" applyBorder="1" applyFont="1" applyNumberFormat="1">
      <alignment horizontal="center" vertical="bottom"/>
    </xf>
    <xf borderId="2" fillId="16" fontId="20" numFmtId="3" xfId="0" applyAlignment="1" applyBorder="1" applyFont="1" applyNumberFormat="1">
      <alignment horizontal="center" vertical="bottom"/>
    </xf>
    <xf borderId="10" fillId="16" fontId="19" numFmtId="3" xfId="0" applyAlignment="1" applyBorder="1" applyFont="1" applyNumberFormat="1">
      <alignment horizontal="center" readingOrder="0" vertical="bottom"/>
    </xf>
    <xf borderId="10" fillId="16" fontId="19" numFmtId="3" xfId="0" applyAlignment="1" applyBorder="1" applyFont="1" applyNumberFormat="1">
      <alignment horizontal="center" vertical="bottom"/>
    </xf>
    <xf borderId="10" fillId="16" fontId="20" numFmtId="3" xfId="0" applyAlignment="1" applyBorder="1" applyFont="1" applyNumberFormat="1">
      <alignment horizontal="center" vertical="bottom"/>
    </xf>
    <xf borderId="3" fillId="0" fontId="27" numFmtId="3" xfId="0" applyAlignment="1" applyBorder="1" applyFont="1" applyNumberFormat="1">
      <alignment horizontal="center" readingOrder="0" vertical="bottom"/>
    </xf>
    <xf borderId="10" fillId="16" fontId="20" numFmtId="3" xfId="0" applyAlignment="1" applyBorder="1" applyFont="1" applyNumberFormat="1">
      <alignment horizontal="center" readingOrder="0" vertical="bottom"/>
    </xf>
    <xf borderId="0" fillId="6" fontId="27" numFmtId="3" xfId="0" applyAlignment="1" applyFont="1" applyNumberFormat="1">
      <alignment horizontal="center" vertical="bottom"/>
    </xf>
    <xf borderId="2" fillId="6" fontId="20" numFmtId="3" xfId="0" applyAlignment="1" applyBorder="1" applyFont="1" applyNumberFormat="1">
      <alignment horizontal="center" vertical="bottom"/>
    </xf>
    <xf borderId="10" fillId="0" fontId="20" numFmtId="3" xfId="0" applyAlignment="1" applyBorder="1" applyFont="1" applyNumberFormat="1">
      <alignment horizontal="center" readingOrder="0" vertical="bottom"/>
    </xf>
    <xf borderId="10" fillId="6" fontId="20" numFmtId="3" xfId="0" applyAlignment="1" applyBorder="1" applyFont="1" applyNumberFormat="1">
      <alignment horizontal="center" readingOrder="0" vertical="bottom"/>
    </xf>
    <xf borderId="10" fillId="6" fontId="19" numFmtId="3" xfId="0" applyAlignment="1" applyBorder="1" applyFont="1" applyNumberFormat="1">
      <alignment horizontal="center" vertical="bottom"/>
    </xf>
    <xf borderId="10" fillId="6" fontId="20" numFmtId="3" xfId="0" applyAlignment="1" applyBorder="1" applyFont="1" applyNumberFormat="1">
      <alignment horizontal="center" vertical="bottom"/>
    </xf>
    <xf borderId="10" fillId="0" fontId="20" numFmtId="3" xfId="0" applyAlignment="1" applyBorder="1" applyFont="1" applyNumberFormat="1">
      <alignment horizontal="center" vertical="bottom"/>
    </xf>
    <xf borderId="3" fillId="0" fontId="20" numFmtId="3" xfId="0" applyAlignment="1" applyBorder="1" applyFont="1" applyNumberFormat="1">
      <alignment horizontal="center" readingOrder="0" vertical="bottom"/>
    </xf>
    <xf borderId="2" fillId="16" fontId="20" numFmtId="3" xfId="0" applyAlignment="1" applyBorder="1" applyFont="1" applyNumberFormat="1">
      <alignment horizontal="center" readingOrder="0" vertical="bottom"/>
    </xf>
    <xf borderId="10" fillId="6" fontId="19" numFmtId="3" xfId="0" applyAlignment="1" applyBorder="1" applyFont="1" applyNumberFormat="1">
      <alignment horizontal="center" readingOrder="0" vertical="bottom"/>
    </xf>
    <xf borderId="10" fillId="27" fontId="19" numFmtId="3" xfId="0" applyAlignment="1" applyBorder="1" applyFont="1" applyNumberFormat="1">
      <alignment horizontal="center" vertical="bottom"/>
    </xf>
    <xf borderId="10" fillId="15" fontId="27" numFmtId="3" xfId="0" applyAlignment="1" applyBorder="1" applyFont="1" applyNumberFormat="1">
      <alignment horizontal="center" vertical="bottom"/>
    </xf>
    <xf borderId="3" fillId="0" fontId="20" numFmtId="3" xfId="0" applyAlignment="1" applyBorder="1" applyFont="1" applyNumberFormat="1">
      <alignment horizontal="center" vertical="bottom"/>
    </xf>
    <xf borderId="10" fillId="0" fontId="19" numFmtId="3" xfId="0" applyAlignment="1" applyBorder="1" applyFont="1" applyNumberFormat="1">
      <alignment horizontal="center" readingOrder="0" vertical="bottom"/>
    </xf>
    <xf borderId="2" fillId="15" fontId="20" numFmtId="3" xfId="0" applyAlignment="1" applyBorder="1" applyFont="1" applyNumberFormat="1">
      <alignment horizontal="center" vertical="bottom"/>
    </xf>
    <xf borderId="2" fillId="16" fontId="19" numFmtId="3" xfId="0" applyAlignment="1" applyBorder="1" applyFont="1" applyNumberFormat="1">
      <alignment horizontal="center" vertical="bottom"/>
    </xf>
    <xf borderId="10" fillId="26" fontId="19" numFmtId="3" xfId="0" applyAlignment="1" applyBorder="1" applyFont="1" applyNumberFormat="1">
      <alignment horizontal="center" vertical="bottom"/>
    </xf>
    <xf borderId="3" fillId="0" fontId="28" numFmtId="3" xfId="0" applyAlignment="1" applyBorder="1" applyFont="1" applyNumberFormat="1">
      <alignment horizontal="center" readingOrder="0" vertical="bottom"/>
    </xf>
    <xf borderId="10" fillId="0" fontId="27" numFmtId="3" xfId="0" applyAlignment="1" applyBorder="1" applyFont="1" applyNumberFormat="1">
      <alignment horizontal="center" readingOrder="0" vertical="bottom"/>
    </xf>
    <xf borderId="10" fillId="26" fontId="19" numFmtId="3" xfId="0" applyAlignment="1" applyBorder="1" applyFont="1" applyNumberFormat="1">
      <alignment horizontal="center" readingOrder="0" vertical="bottom"/>
    </xf>
    <xf borderId="10" fillId="26" fontId="20" numFmtId="3" xfId="0" applyAlignment="1" applyBorder="1" applyFont="1" applyNumberFormat="1">
      <alignment horizontal="center" vertical="bottom"/>
    </xf>
    <xf borderId="0" fillId="26" fontId="27" numFmtId="3" xfId="0" applyAlignment="1" applyFont="1" applyNumberFormat="1">
      <alignment horizontal="center" vertical="bottom"/>
    </xf>
    <xf borderId="10" fillId="0" fontId="27" numFmtId="3" xfId="0" applyAlignment="1" applyBorder="1" applyFont="1" applyNumberFormat="1">
      <alignment horizontal="center" vertical="bottom"/>
    </xf>
    <xf borderId="2" fillId="14" fontId="20" numFmtId="3" xfId="0" applyAlignment="1" applyBorder="1" applyFont="1" applyNumberFormat="1">
      <alignment horizontal="center" vertical="bottom"/>
    </xf>
    <xf borderId="10" fillId="14" fontId="27" numFmtId="3" xfId="0" applyAlignment="1" applyBorder="1" applyFont="1" applyNumberFormat="1">
      <alignment horizontal="center" vertical="bottom"/>
    </xf>
    <xf borderId="7" fillId="0" fontId="27" numFmtId="3" xfId="0" applyAlignment="1" applyBorder="1" applyFont="1" applyNumberFormat="1">
      <alignment horizontal="center" vertical="bottom"/>
    </xf>
    <xf borderId="10" fillId="14" fontId="20" numFmtId="164" xfId="0" applyAlignment="1" applyBorder="1" applyFont="1" applyNumberFormat="1">
      <alignment horizontal="center" vertical="bottom"/>
    </xf>
    <xf borderId="0" fillId="0" fontId="27" numFmtId="164" xfId="0" applyAlignment="1" applyFont="1" applyNumberFormat="1">
      <alignment horizontal="center" vertical="bottom"/>
    </xf>
    <xf borderId="0" fillId="0" fontId="27" numFmtId="0" xfId="0" applyAlignment="1" applyFont="1">
      <alignment horizontal="center" vertical="bottom"/>
    </xf>
    <xf borderId="7" fillId="0" fontId="27" numFmtId="0" xfId="0" applyAlignment="1" applyBorder="1" applyFont="1">
      <alignment horizontal="center" vertical="bottom"/>
    </xf>
    <xf borderId="7" fillId="0" fontId="27" numFmtId="164" xfId="0" applyAlignment="1" applyBorder="1" applyFont="1" applyNumberFormat="1">
      <alignment horizontal="center" vertical="bottom"/>
    </xf>
    <xf borderId="7" fillId="0" fontId="27" numFmtId="164" xfId="0" applyAlignment="1" applyBorder="1" applyFont="1" applyNumberFormat="1">
      <alignment horizontal="center" vertical="bottom"/>
    </xf>
    <xf borderId="2" fillId="17" fontId="27" numFmtId="0" xfId="0" applyAlignment="1" applyBorder="1" applyFont="1">
      <alignment horizontal="center" vertical="bottom"/>
    </xf>
    <xf borderId="10" fillId="17" fontId="20" numFmtId="164" xfId="0" applyAlignment="1" applyBorder="1" applyFont="1" applyNumberFormat="1">
      <alignment horizontal="center" vertical="bottom"/>
    </xf>
    <xf borderId="3" fillId="0" fontId="27" numFmtId="164" xfId="0" applyAlignment="1" applyBorder="1" applyFont="1" applyNumberFormat="1">
      <alignment horizontal="center" vertical="bottom"/>
    </xf>
    <xf borderId="10" fillId="7" fontId="21" numFmtId="164" xfId="0" applyAlignment="1" applyBorder="1" applyFont="1" applyNumberFormat="1">
      <alignment horizontal="center" vertical="bottom"/>
    </xf>
    <xf borderId="10" fillId="7" fontId="21" numFmtId="164" xfId="0" applyAlignment="1" applyBorder="1" applyFont="1" applyNumberFormat="1">
      <alignment horizontal="center" vertical="bottom"/>
    </xf>
    <xf borderId="0" fillId="6" fontId="27" numFmtId="0" xfId="0" applyAlignment="1" applyFont="1">
      <alignment horizontal="center" vertical="bottom"/>
    </xf>
    <xf borderId="1" fillId="11" fontId="27" numFmtId="0" xfId="0" applyAlignment="1" applyBorder="1" applyFont="1">
      <alignment horizontal="center" readingOrder="0" vertical="bottom"/>
    </xf>
    <xf borderId="10" fillId="7" fontId="21" numFmtId="3" xfId="0" applyAlignment="1" applyBorder="1" applyFont="1" applyNumberFormat="1">
      <alignment horizontal="center" vertical="bottom"/>
    </xf>
    <xf borderId="10" fillId="18" fontId="20" numFmtId="164" xfId="0" applyAlignment="1" applyBorder="1" applyFont="1" applyNumberFormat="1">
      <alignment horizontal="center" vertical="bottom"/>
    </xf>
    <xf borderId="10" fillId="18" fontId="20" numFmtId="3" xfId="0" applyAlignment="1" applyBorder="1" applyFont="1" applyNumberFormat="1">
      <alignment horizontal="center" vertical="bottom"/>
    </xf>
    <xf borderId="1" fillId="21" fontId="20" numFmtId="0" xfId="0" applyAlignment="1" applyBorder="1" applyFont="1">
      <alignment horizontal="center" vertical="bottom"/>
    </xf>
    <xf borderId="2" fillId="21" fontId="20" numFmtId="0" xfId="0" applyAlignment="1" applyBorder="1" applyFont="1">
      <alignment horizontal="center" vertical="bottom"/>
    </xf>
    <xf borderId="1" fillId="15" fontId="20" numFmtId="3" xfId="0" applyAlignment="1" applyBorder="1" applyFont="1" applyNumberFormat="1">
      <alignment horizontal="center" vertical="bottom"/>
    </xf>
    <xf borderId="1" fillId="15" fontId="27" numFmtId="3" xfId="0" applyAlignment="1" applyBorder="1" applyFont="1" applyNumberFormat="1">
      <alignment horizontal="center" vertical="bottom"/>
    </xf>
    <xf borderId="1" fillId="14" fontId="20" numFmtId="3" xfId="0" applyAlignment="1" applyBorder="1" applyFont="1" applyNumberFormat="1">
      <alignment horizontal="center" vertical="bottom"/>
    </xf>
    <xf borderId="1" fillId="14" fontId="27" numFmtId="3" xfId="0" applyAlignment="1" applyBorder="1" applyFont="1" applyNumberFormat="1">
      <alignment horizontal="center" vertical="bottom"/>
    </xf>
    <xf borderId="3" fillId="15" fontId="20" numFmtId="3" xfId="0" applyAlignment="1" applyBorder="1" applyFont="1" applyNumberFormat="1">
      <alignment horizontal="center" vertical="bottom"/>
    </xf>
    <xf borderId="0" fillId="0" fontId="27" numFmtId="164" xfId="0" applyAlignment="1" applyFont="1" applyNumberFormat="1">
      <alignment horizontal="center" vertical="bottom"/>
    </xf>
    <xf borderId="1" fillId="14" fontId="20" numFmtId="164" xfId="0" applyAlignment="1" applyBorder="1" applyFont="1" applyNumberFormat="1">
      <alignment horizontal="center" vertical="bottom"/>
    </xf>
    <xf borderId="1" fillId="7" fontId="21" numFmtId="164" xfId="0" applyAlignment="1" applyBorder="1" applyFont="1" applyNumberFormat="1">
      <alignment horizontal="center" vertical="bottom"/>
    </xf>
    <xf borderId="1" fillId="7" fontId="21" numFmtId="164" xfId="0" applyAlignment="1" applyBorder="1" applyFont="1" applyNumberFormat="1">
      <alignment horizontal="center" vertical="bottom"/>
    </xf>
    <xf borderId="1" fillId="0" fontId="20" numFmtId="3" xfId="0" applyAlignment="1" applyBorder="1" applyFont="1" applyNumberFormat="1">
      <alignment horizontal="center" readingOrder="0" vertical="bottom"/>
    </xf>
    <xf borderId="1" fillId="7" fontId="21" numFmtId="3" xfId="0" applyAlignment="1" applyBorder="1" applyFont="1" applyNumberFormat="1">
      <alignment horizontal="center" vertical="bottom"/>
    </xf>
    <xf borderId="1" fillId="18" fontId="20" numFmtId="164" xfId="0" applyAlignment="1" applyBorder="1" applyFont="1" applyNumberFormat="1">
      <alignment horizontal="center" vertical="bottom"/>
    </xf>
    <xf borderId="1" fillId="18" fontId="20" numFmtId="3" xfId="0" applyAlignment="1" applyBorder="1" applyFont="1" applyNumberFormat="1">
      <alignment horizontal="center" vertical="bottom"/>
    </xf>
    <xf borderId="1" fillId="18" fontId="20" numFmtId="10" xfId="0" applyAlignment="1" applyBorder="1" applyFont="1" applyNumberFormat="1">
      <alignment horizontal="center" vertical="bottom"/>
    </xf>
    <xf borderId="2" fillId="15" fontId="19" numFmtId="3" xfId="0" applyAlignment="1" applyBorder="1" applyFont="1" applyNumberFormat="1">
      <alignment horizontal="center" readingOrder="0" vertical="bottom"/>
    </xf>
    <xf borderId="9" fillId="15" fontId="27" numFmtId="3" xfId="0" applyAlignment="1" applyBorder="1" applyFont="1" applyNumberFormat="1">
      <alignment horizontal="center" vertical="bottom"/>
    </xf>
    <xf borderId="2" fillId="15" fontId="27" numFmtId="3" xfId="0" applyAlignment="1" applyBorder="1" applyFont="1" applyNumberFormat="1">
      <alignment horizontal="center" vertical="bottom"/>
    </xf>
    <xf borderId="10" fillId="6" fontId="20" numFmtId="164" xfId="0" applyAlignment="1" applyBorder="1" applyFont="1" applyNumberFormat="1">
      <alignment horizontal="center" vertical="bottom"/>
    </xf>
    <xf borderId="1" fillId="14" fontId="19" numFmtId="164" xfId="0" applyAlignment="1" applyBorder="1" applyFont="1" applyNumberFormat="1">
      <alignment horizontal="center" vertical="bottom"/>
    </xf>
    <xf borderId="1" fillId="14" fontId="19" numFmtId="164" xfId="0" applyAlignment="1" applyBorder="1" applyFont="1" applyNumberFormat="1">
      <alignment horizontal="center" vertical="bottom"/>
    </xf>
    <xf borderId="3" fillId="0" fontId="27" numFmtId="0" xfId="0" applyAlignment="1" applyBorder="1" applyFont="1">
      <alignment horizontal="center" vertical="bottom"/>
    </xf>
    <xf borderId="1" fillId="16" fontId="20" numFmtId="164" xfId="0" applyAlignment="1" applyBorder="1" applyFont="1" applyNumberFormat="1">
      <alignment horizontal="center" vertical="bottom"/>
    </xf>
    <xf borderId="1" fillId="16" fontId="20" numFmtId="164" xfId="0" applyAlignment="1" applyBorder="1" applyFont="1" applyNumberFormat="1">
      <alignment horizontal="center" vertical="bottom"/>
    </xf>
    <xf borderId="1" fillId="19" fontId="19" numFmtId="0" xfId="0" applyAlignment="1" applyBorder="1" applyFont="1">
      <alignment horizontal="center" vertical="bottom"/>
    </xf>
    <xf borderId="1" fillId="19" fontId="27" numFmtId="0" xfId="0" applyAlignment="1" applyBorder="1" applyFont="1">
      <alignment horizontal="center" vertical="bottom"/>
    </xf>
    <xf borderId="1" fillId="15" fontId="20" numFmtId="0" xfId="0" applyAlignment="1" applyBorder="1" applyFont="1">
      <alignment horizontal="center" vertical="bottom"/>
    </xf>
    <xf borderId="1" fillId="15" fontId="20" numFmtId="164" xfId="0" applyAlignment="1" applyBorder="1" applyFont="1" applyNumberFormat="1">
      <alignment horizontal="center" vertical="bottom"/>
    </xf>
    <xf borderId="1" fillId="15" fontId="27" numFmtId="0" xfId="0" applyAlignment="1" applyBorder="1" applyFont="1">
      <alignment horizontal="center" vertical="bottom"/>
    </xf>
    <xf borderId="1" fillId="23" fontId="19" numFmtId="3" xfId="0" applyAlignment="1" applyBorder="1" applyFont="1" applyNumberFormat="1">
      <alignment horizontal="center" readingOrder="0" vertical="bottom"/>
    </xf>
    <xf borderId="1" fillId="24" fontId="27" numFmtId="3" xfId="0" applyAlignment="1" applyBorder="1" applyFont="1" applyNumberFormat="1">
      <alignment horizontal="center" readingOrder="0" vertical="bottom"/>
    </xf>
    <xf borderId="1" fillId="23" fontId="20" numFmtId="3" xfId="0" applyAlignment="1" applyBorder="1" applyFont="1" applyNumberFormat="1">
      <alignment horizontal="center" readingOrder="0" vertical="bottom"/>
    </xf>
    <xf borderId="1" fillId="23" fontId="19" numFmtId="3" xfId="0" applyAlignment="1" applyBorder="1" applyFont="1" applyNumberFormat="1">
      <alignment horizontal="center" vertical="bottom"/>
    </xf>
    <xf borderId="10" fillId="24" fontId="20" numFmtId="3" xfId="0" applyAlignment="1" applyBorder="1" applyFont="1" applyNumberFormat="1">
      <alignment horizontal="center" readingOrder="0" vertical="bottom"/>
    </xf>
    <xf borderId="10" fillId="24" fontId="20" numFmtId="3" xfId="0" applyAlignment="1" applyBorder="1" applyFont="1" applyNumberFormat="1">
      <alignment horizontal="center" vertical="bottom"/>
    </xf>
    <xf borderId="10" fillId="24" fontId="19" numFmtId="3" xfId="0" applyAlignment="1" applyBorder="1" applyFont="1" applyNumberFormat="1">
      <alignment horizontal="center" readingOrder="0" vertical="bottom"/>
    </xf>
    <xf borderId="1" fillId="6" fontId="19" numFmtId="3" xfId="0" applyAlignment="1" applyBorder="1" applyFont="1" applyNumberFormat="1">
      <alignment horizontal="center" readingOrder="0" vertical="bottom"/>
    </xf>
    <xf borderId="1" fillId="0" fontId="19" numFmtId="3" xfId="0" applyAlignment="1" applyBorder="1" applyFont="1" applyNumberFormat="1">
      <alignment horizontal="center" readingOrder="0" vertical="bottom"/>
    </xf>
    <xf borderId="1" fillId="6" fontId="19" numFmtId="3" xfId="0" applyAlignment="1" applyBorder="1" applyFont="1" applyNumberFormat="1">
      <alignment horizontal="center" vertical="bottom"/>
    </xf>
    <xf borderId="1" fillId="6" fontId="27" numFmtId="10" xfId="0" applyAlignment="1" applyBorder="1" applyFont="1" applyNumberFormat="1">
      <alignment horizontal="center" vertical="bottom"/>
    </xf>
    <xf borderId="1" fillId="24" fontId="19" numFmtId="3" xfId="0" applyAlignment="1" applyBorder="1" applyFont="1" applyNumberFormat="1">
      <alignment horizontal="center" readingOrder="0" vertical="bottom"/>
    </xf>
    <xf borderId="1" fillId="24" fontId="20" numFmtId="3" xfId="0" applyAlignment="1" applyBorder="1" applyFont="1" applyNumberFormat="1">
      <alignment horizontal="center" readingOrder="0" vertical="bottom"/>
    </xf>
    <xf borderId="1" fillId="24" fontId="19" numFmtId="3" xfId="0" applyAlignment="1" applyBorder="1" applyFont="1" applyNumberFormat="1">
      <alignment horizontal="center" vertical="bottom"/>
    </xf>
    <xf borderId="10" fillId="6" fontId="27" numFmtId="10" xfId="0" applyAlignment="1" applyBorder="1" applyFont="1" applyNumberFormat="1">
      <alignment horizontal="center" vertical="bottom"/>
    </xf>
    <xf borderId="2" fillId="24" fontId="20" numFmtId="0" xfId="0" applyAlignment="1" applyBorder="1" applyFont="1">
      <alignment horizontal="center" readingOrder="0" vertical="bottom"/>
    </xf>
    <xf borderId="10" fillId="24" fontId="19" numFmtId="3" xfId="0" applyAlignment="1" applyBorder="1" applyFont="1" applyNumberFormat="1">
      <alignment horizontal="center" vertical="bottom"/>
    </xf>
    <xf borderId="10" fillId="24" fontId="20" numFmtId="10" xfId="0" applyAlignment="1" applyBorder="1" applyFont="1" applyNumberFormat="1">
      <alignment horizontal="center" vertical="bottom"/>
    </xf>
    <xf borderId="10" fillId="15" fontId="20" numFmtId="164" xfId="0" applyAlignment="1" applyBorder="1" applyFont="1" applyNumberFormat="1">
      <alignment horizontal="center" vertical="bottom"/>
    </xf>
    <xf borderId="2" fillId="23" fontId="20" numFmtId="0" xfId="0" applyAlignment="1" applyBorder="1" applyFont="1">
      <alignment horizontal="center" vertical="bottom"/>
    </xf>
    <xf borderId="10" fillId="23" fontId="19" numFmtId="3" xfId="0" applyAlignment="1" applyBorder="1" applyFont="1" applyNumberFormat="1">
      <alignment horizontal="center" readingOrder="0" vertical="bottom"/>
    </xf>
    <xf borderId="10" fillId="23" fontId="20" numFmtId="3" xfId="0" applyAlignment="1" applyBorder="1" applyFont="1" applyNumberFormat="1">
      <alignment horizontal="center" readingOrder="0" vertical="bottom"/>
    </xf>
    <xf borderId="10" fillId="23" fontId="20" numFmtId="10" xfId="0" applyAlignment="1" applyBorder="1" applyFont="1" applyNumberFormat="1">
      <alignment horizontal="center" vertical="bottom"/>
    </xf>
    <xf borderId="2" fillId="24" fontId="20" numFmtId="0" xfId="0" applyAlignment="1" applyBorder="1" applyFont="1">
      <alignment horizontal="center" vertical="bottom"/>
    </xf>
    <xf borderId="1" fillId="15" fontId="20" numFmtId="3" xfId="0" applyAlignment="1" applyBorder="1" applyFont="1" applyNumberFormat="1">
      <alignment horizontal="center" readingOrder="0" vertical="bottom"/>
    </xf>
    <xf borderId="2" fillId="23" fontId="20" numFmtId="0" xfId="0" applyAlignment="1" applyBorder="1" applyFont="1">
      <alignment horizontal="center" readingOrder="0" vertical="bottom"/>
    </xf>
    <xf borderId="2" fillId="21" fontId="27" numFmtId="0" xfId="0" applyAlignment="1" applyBorder="1" applyFont="1">
      <alignment horizontal="center" vertical="bottom"/>
    </xf>
    <xf borderId="10" fillId="21" fontId="27" numFmtId="3" xfId="0" applyAlignment="1" applyBorder="1" applyFont="1" applyNumberFormat="1">
      <alignment horizontal="center" vertical="bottom"/>
    </xf>
    <xf borderId="10" fillId="21" fontId="27" numFmtId="3" xfId="0" applyAlignment="1" applyBorder="1" applyFont="1" applyNumberFormat="1">
      <alignment horizontal="center" readingOrder="0" vertical="bottom"/>
    </xf>
    <xf borderId="10" fillId="21" fontId="27" numFmtId="10" xfId="0" applyAlignment="1" applyBorder="1" applyFont="1" applyNumberFormat="1">
      <alignment horizontal="center" vertical="bottom"/>
    </xf>
    <xf borderId="2" fillId="25" fontId="20" numFmtId="0" xfId="0" applyAlignment="1" applyBorder="1" applyFont="1">
      <alignment horizontal="center" vertical="bottom"/>
    </xf>
    <xf borderId="10" fillId="25" fontId="20" numFmtId="3" xfId="0" applyAlignment="1" applyBorder="1" applyFont="1" applyNumberFormat="1">
      <alignment horizontal="center" vertical="bottom"/>
    </xf>
    <xf borderId="10" fillId="25" fontId="20" numFmtId="164" xfId="0" applyAlignment="1" applyBorder="1" applyFont="1" applyNumberFormat="1">
      <alignment horizontal="center" vertical="bottom"/>
    </xf>
    <xf borderId="10" fillId="25" fontId="20" numFmtId="0" xfId="0" applyAlignment="1" applyBorder="1" applyFont="1">
      <alignment horizontal="center" vertical="bottom"/>
    </xf>
    <xf borderId="10" fillId="16" fontId="20" numFmtId="164" xfId="0" applyAlignment="1" applyBorder="1" applyFont="1" applyNumberFormat="1">
      <alignment horizontal="center" vertical="bottom"/>
    </xf>
    <xf borderId="10" fillId="21" fontId="27" numFmtId="164" xfId="0" applyAlignment="1" applyBorder="1" applyFont="1" applyNumberFormat="1">
      <alignment horizontal="center" vertical="bottom"/>
    </xf>
    <xf borderId="10" fillId="21" fontId="27" numFmtId="164" xfId="0" applyAlignment="1" applyBorder="1" applyFont="1" applyNumberFormat="1">
      <alignment horizontal="center" vertical="bottom"/>
    </xf>
    <xf borderId="1" fillId="2" fontId="21" numFmtId="0" xfId="0" applyAlignment="1" applyBorder="1" applyFont="1">
      <alignment horizontal="center" vertical="bottom"/>
    </xf>
    <xf borderId="1" fillId="2" fontId="21" numFmtId="0" xfId="0" applyAlignment="1" applyBorder="1" applyFont="1">
      <alignment horizontal="center" readingOrder="0" vertical="bottom"/>
    </xf>
    <xf borderId="1" fillId="32" fontId="20" numFmtId="0" xfId="0" applyAlignment="1" applyBorder="1" applyFont="1">
      <alignment horizontal="center" readingOrder="0" vertical="bottom"/>
    </xf>
    <xf borderId="1" fillId="32" fontId="20" numFmtId="0" xfId="0" applyAlignment="1" applyBorder="1" applyFont="1">
      <alignment horizontal="center" vertical="bottom"/>
    </xf>
    <xf borderId="1" fillId="0" fontId="20" numFmtId="4" xfId="0" applyAlignment="1" applyBorder="1" applyFont="1" applyNumberFormat="1">
      <alignment horizontal="center" vertical="bottom"/>
    </xf>
    <xf borderId="1" fillId="33" fontId="20" numFmtId="3" xfId="0" applyAlignment="1" applyBorder="1" applyFont="1" applyNumberFormat="1">
      <alignment horizontal="center" vertical="bottom"/>
    </xf>
    <xf borderId="1" fillId="30" fontId="20" numFmtId="10" xfId="0" applyAlignment="1" applyBorder="1" applyFont="1" applyNumberFormat="1">
      <alignment horizontal="center" vertical="bottom"/>
    </xf>
    <xf borderId="1" fillId="32" fontId="20" numFmtId="10" xfId="0" applyAlignment="1" applyBorder="1" applyFont="1" applyNumberFormat="1">
      <alignment horizontal="center" vertical="bottom"/>
    </xf>
    <xf borderId="1" fillId="0" fontId="20" numFmtId="4" xfId="0" applyAlignment="1" applyBorder="1" applyFont="1" applyNumberFormat="1">
      <alignment horizontal="center" readingOrder="0" vertical="bottom"/>
    </xf>
    <xf borderId="1" fillId="32" fontId="20" numFmtId="164" xfId="0" applyAlignment="1" applyBorder="1" applyFont="1" applyNumberFormat="1">
      <alignment horizontal="center" vertical="bottom"/>
    </xf>
    <xf borderId="1" fillId="28" fontId="20" numFmtId="10" xfId="0" applyAlignment="1" applyBorder="1" applyFont="1" applyNumberFormat="1">
      <alignment horizontal="center" vertical="bottom"/>
    </xf>
    <xf borderId="7" fillId="6" fontId="27" numFmtId="0" xfId="0" applyAlignment="1" applyBorder="1" applyFont="1">
      <alignment horizontal="center" vertical="bottom"/>
    </xf>
    <xf borderId="7" fillId="6" fontId="27" numFmtId="164" xfId="0" applyAlignment="1" applyBorder="1" applyFont="1" applyNumberFormat="1">
      <alignment horizontal="center" vertical="bottom"/>
    </xf>
    <xf borderId="9" fillId="14" fontId="27" numFmtId="3" xfId="0" applyAlignment="1" applyBorder="1" applyFont="1" applyNumberFormat="1">
      <alignment horizontal="center" readingOrder="0" vertical="bottom"/>
    </xf>
    <xf borderId="10" fillId="14" fontId="19" numFmtId="164" xfId="0" applyAlignment="1" applyBorder="1" applyFont="1" applyNumberFormat="1">
      <alignment horizontal="center" vertical="bottom"/>
    </xf>
    <xf borderId="10" fillId="14" fontId="19" numFmtId="164" xfId="0" applyAlignment="1" applyBorder="1" applyFont="1" applyNumberFormat="1">
      <alignment horizontal="center" vertical="bottom"/>
    </xf>
    <xf borderId="10" fillId="19" fontId="27" numFmtId="166" xfId="0" applyAlignment="1" applyBorder="1" applyFont="1" applyNumberFormat="1">
      <alignment horizontal="center" vertical="bottom"/>
    </xf>
    <xf borderId="0" fillId="0" fontId="27" numFmtId="166" xfId="0" applyAlignment="1" applyFont="1" applyNumberFormat="1">
      <alignment horizontal="center" vertical="bottom"/>
    </xf>
    <xf borderId="10" fillId="7" fontId="21" numFmtId="164" xfId="0" applyAlignment="1" applyBorder="1" applyFont="1" applyNumberFormat="1">
      <alignment horizontal="center" readingOrder="0" vertical="bottom"/>
    </xf>
    <xf borderId="0" fillId="0" fontId="27" numFmtId="164" xfId="0" applyAlignment="1" applyFont="1" applyNumberFormat="1">
      <alignment horizontal="center" vertical="bottom"/>
    </xf>
    <xf borderId="1" fillId="7" fontId="21" numFmtId="9" xfId="0" applyAlignment="1" applyBorder="1" applyFont="1" applyNumberFormat="1">
      <alignment horizontal="center" vertical="bottom"/>
    </xf>
    <xf borderId="1" fillId="7" fontId="21" numFmtId="164" xfId="0" applyAlignment="1" applyBorder="1" applyFont="1" applyNumberFormat="1">
      <alignment horizontal="center" readingOrder="0" vertical="bottom"/>
    </xf>
    <xf borderId="10" fillId="14" fontId="20" numFmtId="164" xfId="0" applyAlignment="1" applyBorder="1" applyFont="1" applyNumberFormat="1">
      <alignment horizontal="center" vertical="bottom"/>
    </xf>
    <xf borderId="0" fillId="27" fontId="27" numFmtId="3" xfId="0" applyAlignment="1" applyFont="1" applyNumberFormat="1">
      <alignment horizontal="center" readingOrder="0" vertical="bottom"/>
    </xf>
    <xf borderId="3" fillId="0" fontId="28" numFmtId="0" xfId="0" applyAlignment="1" applyBorder="1" applyFont="1">
      <alignment horizontal="center" readingOrder="0" vertical="bottom"/>
    </xf>
    <xf borderId="3" fillId="0" fontId="29" numFmtId="3" xfId="0" applyAlignment="1" applyBorder="1" applyFont="1" applyNumberFormat="1">
      <alignment horizontal="center" readingOrder="0" vertical="bottom"/>
    </xf>
    <xf borderId="1" fillId="16" fontId="19" numFmtId="3" xfId="0" applyAlignment="1" applyBorder="1" applyFont="1" applyNumberFormat="1">
      <alignment horizontal="center" vertical="bottom"/>
    </xf>
    <xf borderId="2" fillId="0" fontId="20" numFmtId="3" xfId="0" applyAlignment="1" applyBorder="1" applyFont="1" applyNumberFormat="1">
      <alignment horizontal="center" vertical="bottom"/>
    </xf>
    <xf borderId="2" fillId="16" fontId="19" numFmtId="3" xfId="0" applyAlignment="1" applyBorder="1" applyFont="1" applyNumberFormat="1">
      <alignment horizontal="center" readingOrder="0" vertical="bottom"/>
    </xf>
    <xf borderId="0" fillId="6" fontId="27" numFmtId="3" xfId="0" applyAlignment="1" applyFont="1" applyNumberFormat="1">
      <alignment horizontal="center" readingOrder="0" vertical="bottom"/>
    </xf>
    <xf borderId="2" fillId="6" fontId="19" numFmtId="3" xfId="0" applyAlignment="1" applyBorder="1" applyFont="1" applyNumberFormat="1">
      <alignment horizontal="center" vertical="bottom"/>
    </xf>
    <xf borderId="0" fillId="11" fontId="27" numFmtId="3" xfId="0" applyAlignment="1" applyFont="1" applyNumberFormat="1">
      <alignment horizontal="center" readingOrder="0" vertical="bottom"/>
    </xf>
    <xf borderId="2" fillId="0" fontId="19" numFmtId="3" xfId="0" applyAlignment="1" applyBorder="1" applyFont="1" applyNumberFormat="1">
      <alignment horizontal="center" vertical="bottom"/>
    </xf>
    <xf borderId="0" fillId="34" fontId="27" numFmtId="3" xfId="0" applyAlignment="1" applyFill="1" applyFont="1" applyNumberFormat="1">
      <alignment horizontal="center" readingOrder="0" vertical="bottom"/>
    </xf>
    <xf borderId="2" fillId="6" fontId="20" numFmtId="3" xfId="0" applyAlignment="1" applyBorder="1" applyFont="1" applyNumberFormat="1">
      <alignment horizontal="center" readingOrder="0" vertical="bottom"/>
    </xf>
    <xf borderId="1" fillId="16" fontId="19" numFmtId="3" xfId="0" applyAlignment="1" applyBorder="1" applyFont="1" applyNumberFormat="1">
      <alignment horizontal="center" readingOrder="0" vertical="bottom"/>
    </xf>
    <xf borderId="2" fillId="6" fontId="19" numFmtId="3" xfId="0" applyAlignment="1" applyBorder="1" applyFont="1" applyNumberFormat="1">
      <alignment horizontal="center" readingOrder="0" vertical="bottom"/>
    </xf>
    <xf borderId="2" fillId="26" fontId="19" numFmtId="3" xfId="0" applyAlignment="1" applyBorder="1" applyFont="1" applyNumberFormat="1">
      <alignment horizontal="center" vertical="bottom"/>
    </xf>
    <xf borderId="0" fillId="0" fontId="27" numFmtId="0" xfId="0" applyAlignment="1" applyFont="1">
      <alignment horizontal="center" readingOrder="0" vertical="bottom"/>
    </xf>
    <xf borderId="10" fillId="6" fontId="20" numFmtId="164" xfId="0" applyAlignment="1" applyBorder="1" applyFont="1" applyNumberFormat="1">
      <alignment horizontal="center" readingOrder="0" vertical="bottom"/>
    </xf>
    <xf borderId="0" fillId="34" fontId="27" numFmtId="0" xfId="0" applyAlignment="1" applyFont="1">
      <alignment horizontal="center" readingOrder="0" vertical="bottom"/>
    </xf>
    <xf borderId="1" fillId="35" fontId="20" numFmtId="0" xfId="0" applyAlignment="1" applyBorder="1" applyFill="1" applyFont="1">
      <alignment horizontal="center" readingOrder="0" vertical="bottom"/>
    </xf>
    <xf borderId="1" fillId="29" fontId="20" numFmtId="0" xfId="0" applyAlignment="1" applyBorder="1" applyFont="1">
      <alignment horizontal="center" vertical="bottom"/>
    </xf>
    <xf borderId="1" fillId="35" fontId="20" numFmtId="4" xfId="0" applyAlignment="1" applyBorder="1" applyFont="1" applyNumberFormat="1">
      <alignment horizontal="center" vertical="bottom"/>
    </xf>
    <xf borderId="1" fillId="29" fontId="20" numFmtId="3" xfId="0" applyAlignment="1" applyBorder="1" applyFont="1" applyNumberFormat="1">
      <alignment horizontal="center" vertical="bottom"/>
    </xf>
    <xf borderId="1" fillId="35" fontId="20" numFmtId="10" xfId="0" applyAlignment="1" applyBorder="1" applyFont="1" applyNumberFormat="1">
      <alignment horizontal="center" vertical="bottom"/>
    </xf>
    <xf borderId="1" fillId="29" fontId="20" numFmtId="10" xfId="0" applyAlignment="1" applyBorder="1" applyFont="1" applyNumberFormat="1">
      <alignment horizontal="center" vertical="bottom"/>
    </xf>
    <xf borderId="1" fillId="19" fontId="20" numFmtId="0" xfId="0" applyAlignment="1" applyBorder="1" applyFont="1">
      <alignment horizontal="center" readingOrder="0" vertical="bottom"/>
    </xf>
    <xf borderId="1" fillId="19" fontId="20" numFmtId="4" xfId="0" applyAlignment="1" applyBorder="1" applyFont="1" applyNumberFormat="1">
      <alignment horizontal="center" readingOrder="0" vertical="bottom"/>
    </xf>
    <xf borderId="1" fillId="19" fontId="20" numFmtId="10" xfId="0" applyAlignment="1" applyBorder="1" applyFont="1" applyNumberFormat="1">
      <alignment horizontal="center" vertical="bottom"/>
    </xf>
    <xf borderId="1" fillId="35" fontId="20" numFmtId="4" xfId="0" applyAlignment="1" applyBorder="1" applyFont="1" applyNumberFormat="1">
      <alignment horizontal="center" readingOrder="0" vertical="bottom"/>
    </xf>
    <xf borderId="1" fillId="24" fontId="20" numFmtId="164" xfId="0" applyAlignment="1" applyBorder="1" applyFont="1" applyNumberFormat="1">
      <alignment horizontal="center" readingOrder="0" vertical="bottom"/>
    </xf>
    <xf borderId="1" fillId="29" fontId="20" numFmtId="164" xfId="0" applyAlignment="1" applyBorder="1" applyFont="1" applyNumberFormat="1">
      <alignment horizontal="center" readingOrder="0" vertical="bottom"/>
    </xf>
    <xf borderId="1" fillId="29" fontId="20" numFmtId="164" xfId="0" applyAlignment="1" applyBorder="1" applyFont="1" applyNumberFormat="1">
      <alignment horizontal="center" vertical="bottom"/>
    </xf>
    <xf borderId="1" fillId="10" fontId="20" numFmtId="10" xfId="0" applyAlignment="1" applyBorder="1" applyFont="1" applyNumberFormat="1">
      <alignment horizontal="center" vertical="bottom"/>
    </xf>
    <xf borderId="1" fillId="24" fontId="20" numFmtId="10" xfId="0" applyAlignment="1" applyBorder="1" applyFont="1" applyNumberFormat="1">
      <alignment horizontal="center" readingOrder="0" vertical="bottom"/>
    </xf>
    <xf borderId="1" fillId="30" fontId="20" numFmtId="0" xfId="0" applyAlignment="1" applyBorder="1" applyFont="1">
      <alignment horizontal="center" readingOrder="0" vertical="bottom"/>
    </xf>
    <xf borderId="1" fillId="28" fontId="20" numFmtId="0" xfId="0" applyAlignment="1" applyBorder="1" applyFont="1">
      <alignment horizontal="center" readingOrder="0" vertical="bottom"/>
    </xf>
    <xf borderId="1" fillId="10" fontId="20" numFmtId="0" xfId="0" applyAlignment="1" applyBorder="1" applyFont="1">
      <alignment horizontal="center" readingOrder="0" vertical="bottom"/>
    </xf>
    <xf borderId="1" fillId="29" fontId="20" numFmtId="0" xfId="0" applyAlignment="1" applyBorder="1" applyFont="1">
      <alignment horizontal="center" readingOrder="0" vertical="bottom"/>
    </xf>
    <xf borderId="0" fillId="0" fontId="27" numFmtId="3" xfId="0" applyAlignment="1" applyFont="1" applyNumberFormat="1">
      <alignment horizontal="center" readingOrder="0" vertical="bottom"/>
    </xf>
    <xf borderId="0" fillId="36" fontId="27" numFmtId="3" xfId="0" applyAlignment="1" applyFill="1" applyFont="1" applyNumberFormat="1">
      <alignment horizontal="center" readingOrder="0" vertical="bottom"/>
    </xf>
    <xf borderId="3" fillId="0" fontId="19" numFmtId="3" xfId="0" applyAlignment="1" applyBorder="1" applyFont="1" applyNumberFormat="1">
      <alignment horizontal="center" readingOrder="0" vertical="bottom"/>
    </xf>
    <xf borderId="0" fillId="26" fontId="27" numFmtId="3" xfId="0" applyAlignment="1" applyFont="1" applyNumberFormat="1">
      <alignment horizontal="center" readingOrder="0" vertical="bottom"/>
    </xf>
    <xf borderId="0" fillId="36" fontId="27" numFmtId="0" xfId="0" applyAlignment="1" applyFont="1">
      <alignment horizontal="center" readingOrder="0" vertical="bottom"/>
    </xf>
    <xf borderId="0" fillId="0" fontId="27" numFmtId="0" xfId="0" applyAlignment="1" applyFont="1">
      <alignment horizontal="left" readingOrder="0" vertical="bottom"/>
    </xf>
    <xf borderId="1" fillId="32" fontId="20" numFmtId="167" xfId="0" applyAlignment="1" applyBorder="1" applyFont="1" applyNumberFormat="1">
      <alignment horizontal="center" vertical="bottom"/>
    </xf>
    <xf borderId="11" fillId="24" fontId="20" numFmtId="0" xfId="0" applyAlignment="1" applyBorder="1" applyFont="1">
      <alignment horizontal="center" readingOrder="0" vertical="bottom"/>
    </xf>
    <xf borderId="1" fillId="24" fontId="20" numFmtId="0" xfId="0" applyAlignment="1" applyBorder="1" applyFont="1">
      <alignment horizontal="center" readingOrder="0" vertical="bottom"/>
    </xf>
    <xf borderId="9" fillId="24" fontId="20" numFmtId="0" xfId="0" applyAlignment="1" applyBorder="1" applyFont="1">
      <alignment horizontal="center" readingOrder="0" vertical="bottom"/>
    </xf>
    <xf borderId="1" fillId="37" fontId="27" numFmtId="3" xfId="0" applyAlignment="1" applyBorder="1" applyFill="1" applyFont="1" applyNumberFormat="1">
      <alignment horizontal="left" readingOrder="0" vertical="bottom"/>
    </xf>
    <xf borderId="1" fillId="25" fontId="27" numFmtId="3" xfId="0" applyAlignment="1" applyBorder="1" applyFont="1" applyNumberFormat="1">
      <alignment horizontal="left" readingOrder="0" vertical="bottom"/>
    </xf>
    <xf borderId="10" fillId="26" fontId="20" numFmtId="3" xfId="0" applyAlignment="1" applyBorder="1" applyFont="1" applyNumberFormat="1">
      <alignment horizontal="center" readingOrder="0" vertical="bottom"/>
    </xf>
    <xf borderId="1" fillId="11" fontId="27" numFmtId="0" xfId="0" applyAlignment="1" applyBorder="1" applyFont="1">
      <alignment horizontal="center" readingOrder="0" vertical="bottom"/>
    </xf>
    <xf borderId="0" fillId="0" fontId="20" numFmtId="3" xfId="0" applyAlignment="1" applyFont="1" applyNumberFormat="1">
      <alignment horizontal="center" vertical="bottom"/>
    </xf>
    <xf borderId="0" fillId="0" fontId="20" numFmtId="10" xfId="0" applyAlignment="1" applyFont="1" applyNumberFormat="1">
      <alignment horizontal="center" vertical="bottom"/>
    </xf>
    <xf borderId="1" fillId="29" fontId="30" numFmtId="3" xfId="0" applyAlignment="1" applyBorder="1" applyFont="1" applyNumberFormat="1">
      <alignment horizontal="left" readingOrder="0" vertical="bottom"/>
    </xf>
    <xf borderId="1" fillId="3" fontId="30" numFmtId="3" xfId="0" applyAlignment="1" applyBorder="1" applyFont="1" applyNumberFormat="1">
      <alignment horizontal="left" readingOrder="0" vertical="bottom"/>
    </xf>
    <xf borderId="0" fillId="0" fontId="8" numFmtId="3" xfId="0" applyAlignment="1" applyFont="1" applyNumberFormat="1">
      <alignment horizontal="right" readingOrder="0"/>
    </xf>
    <xf borderId="1" fillId="37" fontId="27" numFmtId="0" xfId="0" applyAlignment="1" applyBorder="1" applyFont="1">
      <alignment horizontal="left" readingOrder="0" vertical="bottom"/>
    </xf>
    <xf borderId="3" fillId="22" fontId="28" numFmtId="3" xfId="0" applyAlignment="1" applyBorder="1" applyFont="1" applyNumberFormat="1">
      <alignment horizontal="center" readingOrder="0" vertical="bottom"/>
    </xf>
    <xf borderId="3" fillId="22" fontId="28" numFmtId="0" xfId="0" applyAlignment="1" applyBorder="1" applyFont="1">
      <alignment horizontal="center" readingOrder="0" vertical="bottom"/>
    </xf>
    <xf borderId="3" fillId="0" fontId="30" numFmtId="3" xfId="0" applyAlignment="1" applyBorder="1" applyFont="1" applyNumberFormat="1">
      <alignment horizontal="center" vertical="bottom"/>
    </xf>
    <xf borderId="3" fillId="6" fontId="28" numFmtId="3" xfId="0" applyAlignment="1" applyBorder="1" applyFont="1" applyNumberFormat="1">
      <alignment horizontal="center" readingOrder="0" vertical="bottom"/>
    </xf>
    <xf borderId="3" fillId="27" fontId="28" numFmtId="3" xfId="0" applyAlignment="1" applyBorder="1" applyFont="1" applyNumberFormat="1">
      <alignment horizontal="center" readingOrder="0" vertical="bottom"/>
    </xf>
    <xf borderId="10" fillId="23" fontId="19" numFmtId="3" xfId="0" applyAlignment="1" applyBorder="1" applyFont="1" applyNumberFormat="1">
      <alignment horizontal="center" vertical="bottom"/>
    </xf>
    <xf borderId="3" fillId="29" fontId="28" numFmtId="3" xfId="0" applyAlignment="1" applyBorder="1" applyFont="1" applyNumberFormat="1">
      <alignment horizontal="center" readingOrder="0" vertical="bottom"/>
    </xf>
    <xf borderId="3" fillId="0" fontId="27" numFmtId="0" xfId="0" applyAlignment="1" applyBorder="1" applyFont="1">
      <alignment horizontal="center" readingOrder="0" vertical="bottom"/>
    </xf>
    <xf borderId="0" fillId="11" fontId="27" numFmtId="0" xfId="0" applyAlignment="1" applyFont="1">
      <alignment horizontal="center" readingOrder="0" vertical="bottom"/>
    </xf>
    <xf borderId="1" fillId="32" fontId="20" numFmtId="4" xfId="0" applyAlignment="1" applyBorder="1" applyFont="1" applyNumberFormat="1">
      <alignment horizontal="center" readingOrder="0" vertical="bottom"/>
    </xf>
    <xf borderId="1" fillId="32" fontId="20" numFmtId="3" xfId="0" applyAlignment="1" applyBorder="1" applyFont="1" applyNumberFormat="1">
      <alignment horizontal="center" readingOrder="0" vertical="bottom"/>
    </xf>
    <xf borderId="1" fillId="32" fontId="20" numFmtId="10" xfId="0" applyAlignment="1" applyBorder="1" applyFont="1" applyNumberFormat="1">
      <alignment horizontal="center" readingOrder="0" vertical="bottom"/>
    </xf>
    <xf borderId="1" fillId="32" fontId="20" numFmtId="167" xfId="0" applyAlignment="1" applyBorder="1" applyFont="1" applyNumberFormat="1">
      <alignment horizontal="center" readingOrder="0" vertical="bottom"/>
    </xf>
    <xf borderId="1" fillId="0" fontId="20" numFmtId="10" xfId="0" applyAlignment="1" applyBorder="1" applyFont="1" applyNumberFormat="1">
      <alignment horizontal="center" readingOrder="0" vertical="bottom"/>
    </xf>
    <xf borderId="1" fillId="30" fontId="20" numFmtId="9" xfId="0" applyAlignment="1" applyBorder="1" applyFont="1" applyNumberFormat="1">
      <alignment horizontal="center" readingOrder="0" vertical="bottom"/>
    </xf>
    <xf borderId="0" fillId="0" fontId="20" numFmtId="164" xfId="0" applyAlignment="1" applyFont="1" applyNumberFormat="1">
      <alignment horizontal="center" readingOrder="0" vertical="bottom"/>
    </xf>
    <xf borderId="0" fillId="0" fontId="20" numFmtId="164" xfId="0" applyAlignment="1" applyFont="1" applyNumberFormat="1">
      <alignment horizontal="center" readingOrder="0" vertical="bottom"/>
    </xf>
    <xf borderId="1" fillId="14" fontId="31" numFmtId="3" xfId="0" applyAlignment="1" applyBorder="1" applyFont="1" applyNumberFormat="1">
      <alignment horizontal="center" readingOrder="0" vertical="bottom"/>
    </xf>
    <xf borderId="9" fillId="14" fontId="31" numFmtId="3" xfId="0" applyAlignment="1" applyBorder="1" applyFont="1" applyNumberFormat="1">
      <alignment horizontal="center" readingOrder="0" vertical="bottom"/>
    </xf>
    <xf borderId="9" fillId="14" fontId="32" numFmtId="3" xfId="0" applyAlignment="1" applyBorder="1" applyFont="1" applyNumberFormat="1">
      <alignment horizontal="center" vertical="bottom"/>
    </xf>
    <xf borderId="3" fillId="6" fontId="32" numFmtId="3" xfId="0" applyAlignment="1" applyBorder="1" applyFont="1" applyNumberFormat="1">
      <alignment horizontal="center" vertical="bottom"/>
    </xf>
    <xf borderId="0" fillId="0" fontId="32" numFmtId="0" xfId="0" applyAlignment="1" applyFont="1">
      <alignment horizontal="center" vertical="bottom"/>
    </xf>
    <xf borderId="0" fillId="0" fontId="32" numFmtId="3" xfId="0" applyAlignment="1" applyFont="1" applyNumberFormat="1">
      <alignment horizontal="center" vertical="bottom"/>
    </xf>
    <xf borderId="2" fillId="14" fontId="31" numFmtId="3" xfId="0" applyAlignment="1" applyBorder="1" applyFont="1" applyNumberFormat="1">
      <alignment horizontal="center" readingOrder="0" vertical="bottom"/>
    </xf>
    <xf borderId="10" fillId="14" fontId="31" numFmtId="3" xfId="0" applyAlignment="1" applyBorder="1" applyFont="1" applyNumberFormat="1">
      <alignment horizontal="center" vertical="bottom"/>
    </xf>
    <xf borderId="10" fillId="14" fontId="33" numFmtId="3" xfId="0" applyAlignment="1" applyBorder="1" applyFont="1" applyNumberFormat="1">
      <alignment horizontal="center" vertical="bottom"/>
    </xf>
    <xf borderId="2" fillId="15" fontId="31" numFmtId="3" xfId="0" applyAlignment="1" applyBorder="1" applyFont="1" applyNumberFormat="1">
      <alignment horizontal="center" vertical="bottom"/>
    </xf>
    <xf borderId="10" fillId="15" fontId="33" numFmtId="3" xfId="0" applyAlignment="1" applyBorder="1" applyFont="1" applyNumberFormat="1">
      <alignment horizontal="center" vertical="bottom"/>
    </xf>
    <xf borderId="2" fillId="29" fontId="34" numFmtId="3" xfId="0" applyAlignment="1" applyBorder="1" applyFont="1" applyNumberFormat="1">
      <alignment horizontal="center" vertical="bottom"/>
    </xf>
    <xf borderId="10" fillId="16" fontId="31" numFmtId="3" xfId="0" applyAlignment="1" applyBorder="1" applyFont="1" applyNumberFormat="1">
      <alignment horizontal="center" readingOrder="0" vertical="bottom"/>
    </xf>
    <xf borderId="10" fillId="16" fontId="31" numFmtId="3" xfId="0" applyAlignment="1" applyBorder="1" applyFont="1" applyNumberFormat="1">
      <alignment horizontal="center" vertical="bottom"/>
    </xf>
    <xf borderId="10" fillId="16" fontId="33" numFmtId="3" xfId="0" applyAlignment="1" applyBorder="1" applyFont="1" applyNumberFormat="1">
      <alignment horizontal="center" vertical="bottom"/>
    </xf>
    <xf borderId="3" fillId="6" fontId="35" numFmtId="3" xfId="0" applyAlignment="1" applyBorder="1" applyFont="1" applyNumberFormat="1">
      <alignment horizontal="center" readingOrder="0" vertical="bottom"/>
    </xf>
    <xf borderId="2" fillId="16" fontId="33" numFmtId="3" xfId="0" applyAlignment="1" applyBorder="1" applyFont="1" applyNumberFormat="1">
      <alignment horizontal="center" vertical="bottom"/>
    </xf>
    <xf borderId="10" fillId="16" fontId="33" numFmtId="3" xfId="0" applyAlignment="1" applyBorder="1" applyFont="1" applyNumberFormat="1">
      <alignment horizontal="center" readingOrder="0" vertical="bottom"/>
    </xf>
    <xf borderId="0" fillId="4" fontId="32" numFmtId="3" xfId="0" applyAlignment="1" applyFont="1" applyNumberFormat="1">
      <alignment horizontal="center" readingOrder="0" vertical="bottom"/>
    </xf>
    <xf borderId="2" fillId="6" fontId="33" numFmtId="3" xfId="0" applyAlignment="1" applyBorder="1" applyFont="1" applyNumberFormat="1">
      <alignment horizontal="center" vertical="bottom"/>
    </xf>
    <xf borderId="10" fillId="0" fontId="33" numFmtId="3" xfId="0" applyAlignment="1" applyBorder="1" applyFont="1" applyNumberFormat="1">
      <alignment horizontal="center" readingOrder="0" vertical="bottom"/>
    </xf>
    <xf borderId="10" fillId="6" fontId="33" numFmtId="3" xfId="0" applyAlignment="1" applyBorder="1" applyFont="1" applyNumberFormat="1">
      <alignment horizontal="center" readingOrder="0" vertical="bottom"/>
    </xf>
    <xf borderId="10" fillId="6" fontId="31" numFmtId="3" xfId="0" applyAlignment="1" applyBorder="1" applyFont="1" applyNumberFormat="1">
      <alignment horizontal="center" readingOrder="0" vertical="bottom"/>
    </xf>
    <xf borderId="10" fillId="6" fontId="31" numFmtId="3" xfId="0" applyAlignment="1" applyBorder="1" applyFont="1" applyNumberFormat="1">
      <alignment horizontal="center" vertical="bottom"/>
    </xf>
    <xf borderId="10" fillId="6" fontId="33" numFmtId="10" xfId="0" applyAlignment="1" applyBorder="1" applyFont="1" applyNumberFormat="1">
      <alignment horizontal="center" vertical="bottom"/>
    </xf>
    <xf borderId="10" fillId="0" fontId="33" numFmtId="3" xfId="0" applyAlignment="1" applyBorder="1" applyFont="1" applyNumberFormat="1">
      <alignment horizontal="center" vertical="bottom"/>
    </xf>
    <xf borderId="10" fillId="6" fontId="33" numFmtId="3" xfId="0" applyAlignment="1" applyBorder="1" applyFont="1" applyNumberFormat="1">
      <alignment horizontal="center" vertical="bottom"/>
    </xf>
    <xf borderId="3" fillId="6" fontId="32" numFmtId="3" xfId="0" applyAlignment="1" applyBorder="1" applyFont="1" applyNumberFormat="1">
      <alignment horizontal="center" readingOrder="0" vertical="bottom"/>
    </xf>
    <xf borderId="2" fillId="6" fontId="33" numFmtId="3" xfId="0" applyAlignment="1" applyBorder="1" applyFont="1" applyNumberFormat="1">
      <alignment horizontal="center" readingOrder="0" vertical="bottom"/>
    </xf>
    <xf borderId="2" fillId="29" fontId="33" numFmtId="3" xfId="0" applyAlignment="1" applyBorder="1" applyFont="1" applyNumberFormat="1">
      <alignment horizontal="center" vertical="bottom"/>
    </xf>
    <xf borderId="3" fillId="6" fontId="34" numFmtId="3" xfId="0" applyAlignment="1" applyBorder="1" applyFont="1" applyNumberFormat="1">
      <alignment horizontal="center" readingOrder="0" vertical="bottom"/>
    </xf>
    <xf borderId="0" fillId="22" fontId="32" numFmtId="3" xfId="0" applyAlignment="1" applyFont="1" applyNumberFormat="1">
      <alignment horizontal="center" readingOrder="0" vertical="bottom"/>
    </xf>
    <xf borderId="3" fillId="6" fontId="33" numFmtId="3" xfId="0" applyAlignment="1" applyBorder="1" applyFont="1" applyNumberFormat="1">
      <alignment horizontal="center" readingOrder="0" vertical="bottom"/>
    </xf>
    <xf borderId="0" fillId="0" fontId="32" numFmtId="3" xfId="0" applyAlignment="1" applyFont="1" applyNumberFormat="1">
      <alignment horizontal="center" readingOrder="0" vertical="bottom"/>
    </xf>
    <xf borderId="2" fillId="16" fontId="33" numFmtId="3" xfId="0" applyAlignment="1" applyBorder="1" applyFont="1" applyNumberFormat="1">
      <alignment horizontal="center" readingOrder="0" vertical="bottom"/>
    </xf>
    <xf borderId="1" fillId="0" fontId="36" numFmtId="0" xfId="0" applyAlignment="1" applyBorder="1" applyFont="1">
      <alignment horizontal="center" readingOrder="0"/>
    </xf>
    <xf borderId="0" fillId="6" fontId="33" numFmtId="3" xfId="0" applyAlignment="1" applyFont="1" applyNumberFormat="1">
      <alignment horizontal="center" readingOrder="0" vertical="bottom"/>
    </xf>
    <xf borderId="10" fillId="0" fontId="36" numFmtId="0" xfId="0" applyAlignment="1" applyBorder="1" applyFont="1">
      <alignment horizontal="center" readingOrder="0"/>
    </xf>
    <xf borderId="1" fillId="21" fontId="33" numFmtId="0" xfId="0" applyAlignment="1" applyBorder="1" applyFont="1">
      <alignment horizontal="center" vertical="bottom"/>
    </xf>
    <xf borderId="0" fillId="6" fontId="36" numFmtId="0" xfId="0" applyAlignment="1" applyFont="1">
      <alignment horizontal="center" readingOrder="0"/>
    </xf>
    <xf borderId="10" fillId="15" fontId="32" numFmtId="3" xfId="0" applyAlignment="1" applyBorder="1" applyFont="1" applyNumberFormat="1">
      <alignment horizontal="center" vertical="bottom"/>
    </xf>
    <xf borderId="2" fillId="16" fontId="34" numFmtId="3" xfId="0" applyAlignment="1" applyBorder="1" applyFont="1" applyNumberFormat="1">
      <alignment horizontal="center" vertical="bottom"/>
    </xf>
    <xf borderId="3" fillId="6" fontId="34" numFmtId="0" xfId="0" applyAlignment="1" applyBorder="1" applyFont="1">
      <alignment horizontal="center" readingOrder="0" vertical="bottom"/>
    </xf>
    <xf borderId="2" fillId="29" fontId="33" numFmtId="3" xfId="0" applyAlignment="1" applyBorder="1" applyFont="1" applyNumberFormat="1">
      <alignment horizontal="center" readingOrder="0" vertical="bottom"/>
    </xf>
    <xf borderId="3" fillId="6" fontId="33" numFmtId="0" xfId="0" applyAlignment="1" applyBorder="1" applyFont="1">
      <alignment horizontal="center" readingOrder="0" vertical="bottom"/>
    </xf>
    <xf borderId="3" fillId="6" fontId="35" numFmtId="3" xfId="0" applyAlignment="1" applyBorder="1" applyFont="1" applyNumberFormat="1">
      <alignment horizontal="center" vertical="bottom"/>
    </xf>
    <xf borderId="0" fillId="26" fontId="32" numFmtId="3" xfId="0" applyAlignment="1" applyFont="1" applyNumberFormat="1">
      <alignment horizontal="center" readingOrder="0" vertical="bottom"/>
    </xf>
    <xf borderId="2" fillId="15" fontId="33" numFmtId="3" xfId="0" applyAlignment="1" applyBorder="1" applyFont="1" applyNumberFormat="1">
      <alignment horizontal="center" vertical="bottom"/>
    </xf>
    <xf borderId="2" fillId="16" fontId="37" numFmtId="3" xfId="0" applyAlignment="1" applyBorder="1" applyFont="1" applyNumberFormat="1">
      <alignment horizontal="center" vertical="bottom"/>
    </xf>
    <xf borderId="2" fillId="16" fontId="31" numFmtId="3" xfId="0" applyAlignment="1" applyBorder="1" applyFont="1" applyNumberFormat="1">
      <alignment horizontal="center" vertical="bottom"/>
    </xf>
    <xf borderId="0" fillId="27" fontId="32" numFmtId="3" xfId="0" applyAlignment="1" applyFont="1" applyNumberFormat="1">
      <alignment horizontal="center" readingOrder="0" vertical="bottom"/>
    </xf>
    <xf borderId="10" fillId="26" fontId="31" numFmtId="3" xfId="0" applyAlignment="1" applyBorder="1" applyFont="1" applyNumberFormat="1">
      <alignment horizontal="center" readingOrder="0" vertical="bottom"/>
    </xf>
    <xf borderId="10" fillId="26" fontId="33" numFmtId="3" xfId="0" applyAlignment="1" applyBorder="1" applyFont="1" applyNumberFormat="1">
      <alignment horizontal="center" readingOrder="0" vertical="bottom"/>
    </xf>
    <xf borderId="10" fillId="26" fontId="33" numFmtId="3" xfId="0" applyAlignment="1" applyBorder="1" applyFont="1" applyNumberFormat="1">
      <alignment horizontal="center" vertical="bottom"/>
    </xf>
    <xf borderId="2" fillId="29" fontId="33" numFmtId="0" xfId="0" applyAlignment="1" applyBorder="1" applyFont="1">
      <alignment horizontal="center" vertical="bottom"/>
    </xf>
    <xf borderId="2" fillId="21" fontId="33" numFmtId="0" xfId="0" applyAlignment="1" applyBorder="1" applyFont="1">
      <alignment horizontal="center" vertical="bottom"/>
    </xf>
    <xf borderId="0" fillId="0" fontId="36" numFmtId="0" xfId="0" applyAlignment="1" applyFont="1">
      <alignment horizontal="center"/>
    </xf>
    <xf borderId="1" fillId="6" fontId="33" numFmtId="3" xfId="0" applyAlignment="1" applyBorder="1" applyFont="1" applyNumberFormat="1">
      <alignment horizontal="center" readingOrder="0" vertical="bottom"/>
    </xf>
    <xf borderId="10" fillId="0" fontId="32" numFmtId="3" xfId="0" applyAlignment="1" applyBorder="1" applyFont="1" applyNumberFormat="1">
      <alignment horizontal="center" vertical="bottom"/>
    </xf>
    <xf borderId="2" fillId="14" fontId="33" numFmtId="3" xfId="0" applyAlignment="1" applyBorder="1" applyFont="1" applyNumberFormat="1">
      <alignment horizontal="center" vertical="bottom"/>
    </xf>
    <xf borderId="10" fillId="23" fontId="31" numFmtId="3" xfId="0" applyAlignment="1" applyBorder="1" applyFont="1" applyNumberFormat="1">
      <alignment horizontal="center" vertical="bottom"/>
    </xf>
    <xf borderId="10" fillId="14" fontId="32" numFmtId="3" xfId="0" applyAlignment="1" applyBorder="1" applyFont="1" applyNumberFormat="1">
      <alignment horizontal="center" vertical="bottom"/>
    </xf>
    <xf borderId="2" fillId="37" fontId="33" numFmtId="3" xfId="0" applyAlignment="1" applyBorder="1" applyFont="1" applyNumberFormat="1">
      <alignment horizontal="center" readingOrder="0" vertical="bottom"/>
    </xf>
    <xf borderId="10" fillId="14" fontId="33" numFmtId="3" xfId="0" applyAlignment="1" applyBorder="1" applyFont="1" applyNumberFormat="1">
      <alignment horizontal="center" readingOrder="0" vertical="bottom"/>
    </xf>
    <xf borderId="7" fillId="0" fontId="32" numFmtId="3" xfId="0" applyAlignment="1" applyBorder="1" applyFont="1" applyNumberFormat="1">
      <alignment horizontal="center" vertical="bottom"/>
    </xf>
    <xf borderId="0" fillId="6" fontId="32" numFmtId="3" xfId="0" applyAlignment="1" applyFont="1" applyNumberFormat="1">
      <alignment horizontal="center" vertical="bottom"/>
    </xf>
    <xf borderId="2" fillId="14" fontId="33" numFmtId="0" xfId="0" applyAlignment="1" applyBorder="1" applyFont="1">
      <alignment horizontal="center" vertical="bottom"/>
    </xf>
    <xf borderId="10" fillId="14" fontId="33" numFmtId="164" xfId="0" applyAlignment="1" applyBorder="1" applyFont="1" applyNumberFormat="1">
      <alignment horizontal="center" vertical="bottom"/>
    </xf>
    <xf borderId="0" fillId="0" fontId="32" numFmtId="164" xfId="0" applyAlignment="1" applyFont="1" applyNumberFormat="1">
      <alignment horizontal="center" vertical="bottom"/>
    </xf>
    <xf borderId="0" fillId="6" fontId="32" numFmtId="0" xfId="0" applyAlignment="1" applyFont="1">
      <alignment horizontal="center" vertical="bottom"/>
    </xf>
    <xf borderId="7" fillId="0" fontId="32" numFmtId="164" xfId="0" applyAlignment="1" applyBorder="1" applyFont="1" applyNumberFormat="1">
      <alignment horizontal="center" vertical="bottom"/>
    </xf>
    <xf borderId="7" fillId="0" fontId="32" numFmtId="164" xfId="0" applyAlignment="1" applyBorder="1" applyFont="1" applyNumberFormat="1">
      <alignment horizontal="center" vertical="bottom"/>
    </xf>
    <xf borderId="3" fillId="0" fontId="32" numFmtId="164" xfId="0" applyAlignment="1" applyBorder="1" applyFont="1" applyNumberFormat="1">
      <alignment horizontal="center" vertical="bottom"/>
    </xf>
    <xf borderId="1" fillId="7" fontId="38" numFmtId="164" xfId="0" applyAlignment="1" applyBorder="1" applyFont="1" applyNumberFormat="1">
      <alignment horizontal="center" vertical="bottom"/>
    </xf>
    <xf borderId="1" fillId="7" fontId="38" numFmtId="164" xfId="0" applyAlignment="1" applyBorder="1" applyFont="1" applyNumberFormat="1">
      <alignment horizontal="center" vertical="bottom"/>
    </xf>
    <xf borderId="1" fillId="6" fontId="33" numFmtId="0" xfId="0" applyAlignment="1" applyBorder="1" applyFont="1">
      <alignment horizontal="center" readingOrder="0" vertical="bottom"/>
    </xf>
    <xf borderId="1" fillId="0" fontId="33" numFmtId="3" xfId="0" applyAlignment="1" applyBorder="1" applyFont="1" applyNumberFormat="1">
      <alignment horizontal="center" readingOrder="0" vertical="bottom"/>
    </xf>
    <xf borderId="1" fillId="7" fontId="38" numFmtId="3" xfId="0" applyAlignment="1" applyBorder="1" applyFont="1" applyNumberFormat="1">
      <alignment horizontal="center" vertical="bottom"/>
    </xf>
    <xf borderId="10" fillId="18" fontId="33" numFmtId="164" xfId="0" applyAlignment="1" applyBorder="1" applyFont="1" applyNumberFormat="1">
      <alignment horizontal="center" vertical="bottom"/>
    </xf>
    <xf borderId="10" fillId="18" fontId="33" numFmtId="3" xfId="0" applyAlignment="1" applyBorder="1" applyFont="1" applyNumberFormat="1">
      <alignment horizontal="center" vertical="bottom"/>
    </xf>
    <xf borderId="10" fillId="18" fontId="33" numFmtId="10" xfId="0" applyAlignment="1" applyBorder="1" applyFont="1" applyNumberFormat="1">
      <alignment horizontal="center" vertical="bottom"/>
    </xf>
    <xf borderId="0" fillId="6" fontId="36" numFmtId="0" xfId="0" applyAlignment="1" applyFont="1">
      <alignment horizontal="center"/>
    </xf>
    <xf borderId="1" fillId="14" fontId="31" numFmtId="0" xfId="0" applyAlignment="1" applyBorder="1" applyFont="1">
      <alignment horizontal="center" vertical="bottom"/>
    </xf>
    <xf borderId="1" fillId="14" fontId="31" numFmtId="164" xfId="0" applyAlignment="1" applyBorder="1" applyFont="1" applyNumberFormat="1">
      <alignment horizontal="center" vertical="bottom"/>
    </xf>
    <xf borderId="1" fillId="14" fontId="31" numFmtId="164" xfId="0" applyAlignment="1" applyBorder="1" applyFont="1" applyNumberFormat="1">
      <alignment horizontal="center" vertical="bottom"/>
    </xf>
    <xf borderId="3" fillId="6" fontId="32" numFmtId="0" xfId="0" applyAlignment="1" applyBorder="1" applyFont="1">
      <alignment horizontal="center" vertical="bottom"/>
    </xf>
    <xf borderId="1" fillId="14" fontId="33" numFmtId="0" xfId="0" applyAlignment="1" applyBorder="1" applyFont="1">
      <alignment horizontal="center" vertical="bottom"/>
    </xf>
    <xf borderId="1" fillId="35" fontId="38" numFmtId="0" xfId="0" applyAlignment="1" applyBorder="1" applyFont="1">
      <alignment horizontal="center" vertical="bottom"/>
    </xf>
    <xf borderId="1" fillId="35" fontId="38" numFmtId="3" xfId="0" applyAlignment="1" applyBorder="1" applyFont="1" applyNumberFormat="1">
      <alignment horizontal="center" vertical="bottom"/>
    </xf>
    <xf borderId="1" fillId="35" fontId="38" numFmtId="164" xfId="0" applyAlignment="1" applyBorder="1" applyFont="1" applyNumberFormat="1">
      <alignment horizontal="center" vertical="bottom"/>
    </xf>
    <xf borderId="1" fillId="35" fontId="38" numFmtId="164" xfId="0" applyAlignment="1" applyBorder="1" applyFont="1" applyNumberFormat="1">
      <alignment horizontal="center" vertical="bottom"/>
    </xf>
    <xf borderId="1" fillId="35" fontId="39" numFmtId="0" xfId="0" applyAlignment="1" applyBorder="1" applyFont="1">
      <alignment horizontal="center" vertical="bottom"/>
    </xf>
    <xf borderId="2" fillId="23" fontId="33" numFmtId="0" xfId="0" applyAlignment="1" applyBorder="1" applyFont="1">
      <alignment horizontal="center" vertical="bottom"/>
    </xf>
    <xf borderId="1" fillId="23" fontId="31" numFmtId="3" xfId="0" applyAlignment="1" applyBorder="1" applyFont="1" applyNumberFormat="1">
      <alignment horizontal="center" readingOrder="0" vertical="bottom"/>
    </xf>
    <xf borderId="1" fillId="23" fontId="31" numFmtId="3" xfId="0" applyAlignment="1" applyBorder="1" applyFont="1" applyNumberFormat="1">
      <alignment horizontal="center" vertical="bottom"/>
    </xf>
    <xf borderId="10" fillId="23" fontId="33" numFmtId="10" xfId="0" applyAlignment="1" applyBorder="1" applyFont="1" applyNumberFormat="1">
      <alignment horizontal="center" vertical="bottom"/>
    </xf>
    <xf borderId="10" fillId="24" fontId="33" numFmtId="3" xfId="0" applyAlignment="1" applyBorder="1" applyFont="1" applyNumberFormat="1">
      <alignment horizontal="center" readingOrder="0" vertical="bottom"/>
    </xf>
    <xf borderId="10" fillId="24" fontId="33" numFmtId="3" xfId="0" applyAlignment="1" applyBorder="1" applyFont="1" applyNumberFormat="1">
      <alignment horizontal="center" vertical="bottom"/>
    </xf>
    <xf borderId="10" fillId="24" fontId="31" numFmtId="3" xfId="0" applyAlignment="1" applyBorder="1" applyFont="1" applyNumberFormat="1">
      <alignment horizontal="center" readingOrder="0" vertical="bottom"/>
    </xf>
    <xf borderId="2" fillId="0" fontId="33" numFmtId="0" xfId="0" applyAlignment="1" applyBorder="1" applyFont="1">
      <alignment horizontal="center" vertical="bottom"/>
    </xf>
    <xf borderId="1" fillId="6" fontId="31" numFmtId="3" xfId="0" applyAlignment="1" applyBorder="1" applyFont="1" applyNumberFormat="1">
      <alignment horizontal="center" readingOrder="0" vertical="bottom"/>
    </xf>
    <xf borderId="1" fillId="6" fontId="31" numFmtId="3" xfId="0" applyAlignment="1" applyBorder="1" applyFont="1" applyNumberFormat="1">
      <alignment horizontal="center" vertical="bottom"/>
    </xf>
    <xf borderId="10" fillId="6" fontId="32" numFmtId="10" xfId="0" applyAlignment="1" applyBorder="1" applyFont="1" applyNumberFormat="1">
      <alignment horizontal="center" vertical="bottom"/>
    </xf>
    <xf borderId="2" fillId="23" fontId="33" numFmtId="0" xfId="0" applyAlignment="1" applyBorder="1" applyFont="1">
      <alignment horizontal="center" readingOrder="0" vertical="bottom"/>
    </xf>
    <xf borderId="1" fillId="24" fontId="31" numFmtId="3" xfId="0" applyAlignment="1" applyBorder="1" applyFont="1" applyNumberFormat="1">
      <alignment horizontal="center" readingOrder="0" vertical="bottom"/>
    </xf>
    <xf borderId="2" fillId="24" fontId="33" numFmtId="0" xfId="0" applyAlignment="1" applyBorder="1" applyFont="1">
      <alignment horizontal="center" vertical="bottom"/>
    </xf>
    <xf borderId="2" fillId="35" fontId="38" numFmtId="0" xfId="0" applyAlignment="1" applyBorder="1" applyFont="1">
      <alignment horizontal="center" readingOrder="0" vertical="bottom"/>
    </xf>
    <xf borderId="10" fillId="35" fontId="38" numFmtId="164" xfId="0" applyAlignment="1" applyBorder="1" applyFont="1" applyNumberFormat="1">
      <alignment horizontal="center" vertical="bottom"/>
    </xf>
    <xf borderId="2" fillId="35" fontId="38" numFmtId="0" xfId="0" applyAlignment="1" applyBorder="1" applyFont="1">
      <alignment horizontal="center" vertical="bottom"/>
    </xf>
    <xf borderId="10" fillId="35" fontId="32" numFmtId="3" xfId="0" applyAlignment="1" applyBorder="1" applyFont="1" applyNumberFormat="1">
      <alignment horizontal="center" vertical="bottom"/>
    </xf>
    <xf borderId="10" fillId="24" fontId="33" numFmtId="10" xfId="0" applyAlignment="1" applyBorder="1" applyFont="1" applyNumberFormat="1">
      <alignment horizontal="center" vertical="bottom"/>
    </xf>
    <xf borderId="2" fillId="21" fontId="32" numFmtId="0" xfId="0" applyAlignment="1" applyBorder="1" applyFont="1">
      <alignment horizontal="center" vertical="bottom"/>
    </xf>
    <xf borderId="10" fillId="21" fontId="32" numFmtId="3" xfId="0" applyAlignment="1" applyBorder="1" applyFont="1" applyNumberFormat="1">
      <alignment horizontal="center" vertical="bottom"/>
    </xf>
    <xf borderId="10" fillId="21" fontId="32" numFmtId="10" xfId="0" applyAlignment="1" applyBorder="1" applyFont="1" applyNumberFormat="1">
      <alignment horizontal="center" vertical="bottom"/>
    </xf>
    <xf borderId="2" fillId="25" fontId="33" numFmtId="0" xfId="0" applyAlignment="1" applyBorder="1" applyFont="1">
      <alignment horizontal="center" vertical="bottom"/>
    </xf>
    <xf borderId="10" fillId="25" fontId="33" numFmtId="3" xfId="0" applyAlignment="1" applyBorder="1" applyFont="1" applyNumberFormat="1">
      <alignment horizontal="center" vertical="bottom"/>
    </xf>
    <xf borderId="1" fillId="25" fontId="31" numFmtId="3" xfId="0" applyAlignment="1" applyBorder="1" applyFont="1" applyNumberFormat="1">
      <alignment horizontal="center" vertical="bottom"/>
    </xf>
    <xf borderId="10" fillId="25" fontId="33" numFmtId="164" xfId="0" applyAlignment="1" applyBorder="1" applyFont="1" applyNumberFormat="1">
      <alignment horizontal="center" vertical="bottom"/>
    </xf>
    <xf borderId="10" fillId="25" fontId="33" numFmtId="0" xfId="0" applyAlignment="1" applyBorder="1" applyFont="1">
      <alignment horizontal="center" vertical="bottom"/>
    </xf>
    <xf borderId="2" fillId="16" fontId="33" numFmtId="0" xfId="0" applyAlignment="1" applyBorder="1" applyFont="1">
      <alignment horizontal="center" vertical="bottom"/>
    </xf>
    <xf borderId="10" fillId="16" fontId="33" numFmtId="164" xfId="0" applyAlignment="1" applyBorder="1" applyFont="1" applyNumberFormat="1">
      <alignment horizontal="center" vertical="bottom"/>
    </xf>
    <xf borderId="10" fillId="16" fontId="33" numFmtId="0" xfId="0" applyAlignment="1" applyBorder="1" applyFont="1">
      <alignment horizontal="center" vertical="bottom"/>
    </xf>
    <xf borderId="7" fillId="0" fontId="32" numFmtId="0" xfId="0" applyAlignment="1" applyBorder="1" applyFont="1">
      <alignment horizontal="center" vertical="bottom"/>
    </xf>
    <xf borderId="2" fillId="19" fontId="33" numFmtId="3" xfId="0" applyAlignment="1" applyBorder="1" applyFont="1" applyNumberFormat="1">
      <alignment horizontal="center" vertical="bottom"/>
    </xf>
    <xf borderId="10" fillId="19" fontId="33" numFmtId="3" xfId="0" applyAlignment="1" applyBorder="1" applyFont="1" applyNumberFormat="1">
      <alignment horizontal="center" vertical="bottom"/>
    </xf>
    <xf borderId="10" fillId="7" fontId="38" numFmtId="164" xfId="0" applyAlignment="1" applyBorder="1" applyFont="1" applyNumberFormat="1">
      <alignment horizontal="center" vertical="bottom"/>
    </xf>
    <xf borderId="10" fillId="7" fontId="38" numFmtId="164" xfId="0" applyAlignment="1" applyBorder="1" applyFont="1" applyNumberFormat="1">
      <alignment horizontal="center" vertical="bottom"/>
    </xf>
    <xf borderId="10" fillId="7" fontId="38" numFmtId="3" xfId="0" applyAlignment="1" applyBorder="1" applyFont="1" applyNumberFormat="1">
      <alignment horizontal="center" vertical="bottom"/>
    </xf>
    <xf borderId="1" fillId="18" fontId="33" numFmtId="164" xfId="0" applyAlignment="1" applyBorder="1" applyFont="1" applyNumberFormat="1">
      <alignment horizontal="center" vertical="bottom"/>
    </xf>
    <xf borderId="1" fillId="18" fontId="33" numFmtId="3" xfId="0" applyAlignment="1" applyBorder="1" applyFont="1" applyNumberFormat="1">
      <alignment horizontal="center" vertical="bottom"/>
    </xf>
    <xf borderId="1" fillId="18" fontId="33" numFmtId="10" xfId="0" applyAlignment="1" applyBorder="1" applyFont="1" applyNumberFormat="1">
      <alignment horizontal="center" vertical="bottom"/>
    </xf>
    <xf borderId="2" fillId="14" fontId="31" numFmtId="0" xfId="0" applyAlignment="1" applyBorder="1" applyFont="1">
      <alignment horizontal="center" vertical="bottom"/>
    </xf>
    <xf borderId="10" fillId="14" fontId="31" numFmtId="164" xfId="0" applyAlignment="1" applyBorder="1" applyFont="1" applyNumberFormat="1">
      <alignment horizontal="center" vertical="bottom"/>
    </xf>
    <xf borderId="10" fillId="14" fontId="31" numFmtId="164" xfId="0" applyAlignment="1" applyBorder="1" applyFont="1" applyNumberFormat="1">
      <alignment horizontal="center" vertical="bottom"/>
    </xf>
    <xf borderId="2" fillId="19" fontId="31" numFmtId="166" xfId="0" applyAlignment="1" applyBorder="1" applyFont="1" applyNumberFormat="1">
      <alignment horizontal="center" vertical="bottom"/>
    </xf>
    <xf borderId="10" fillId="19" fontId="32" numFmtId="166" xfId="0" applyAlignment="1" applyBorder="1" applyFont="1" applyNumberFormat="1">
      <alignment horizontal="center" vertical="bottom"/>
    </xf>
    <xf borderId="0" fillId="6" fontId="32" numFmtId="166" xfId="0" applyAlignment="1" applyFont="1" applyNumberFormat="1">
      <alignment horizontal="center" vertical="bottom"/>
    </xf>
    <xf borderId="1" fillId="2" fontId="38" numFmtId="0" xfId="0" applyAlignment="1" applyBorder="1" applyFont="1">
      <alignment horizontal="center" readingOrder="0" vertical="bottom"/>
    </xf>
    <xf borderId="1" fillId="2" fontId="38" numFmtId="0" xfId="0" applyAlignment="1" applyBorder="1" applyFont="1">
      <alignment horizontal="center" vertical="bottom"/>
    </xf>
    <xf borderId="10" fillId="6" fontId="31" numFmtId="164" xfId="0" applyAlignment="1" applyBorder="1" applyFont="1" applyNumberFormat="1">
      <alignment horizontal="center" readingOrder="0" vertical="bottom"/>
    </xf>
    <xf borderId="10" fillId="0" fontId="33" numFmtId="164" xfId="0" applyAlignment="1" applyBorder="1" applyFont="1" applyNumberFormat="1">
      <alignment horizontal="center" readingOrder="0" vertical="bottom"/>
    </xf>
    <xf borderId="10" fillId="0" fontId="31" numFmtId="164" xfId="0" applyAlignment="1" applyBorder="1" applyFont="1" applyNumberFormat="1">
      <alignment horizontal="center" readingOrder="0" vertical="bottom"/>
    </xf>
    <xf borderId="10" fillId="6" fontId="31" numFmtId="164" xfId="0" applyAlignment="1" applyBorder="1" applyFont="1" applyNumberFormat="1">
      <alignment horizontal="center" vertical="bottom"/>
    </xf>
    <xf borderId="1" fillId="35" fontId="33" numFmtId="0" xfId="0" applyAlignment="1" applyBorder="1" applyFont="1">
      <alignment horizontal="center" readingOrder="0" vertical="bottom"/>
    </xf>
    <xf borderId="1" fillId="35" fontId="33" numFmtId="0" xfId="0" applyAlignment="1" applyBorder="1" applyFont="1">
      <alignment horizontal="center" vertical="bottom"/>
    </xf>
    <xf borderId="1" fillId="35" fontId="33" numFmtId="4" xfId="0" applyAlignment="1" applyBorder="1" applyFont="1" applyNumberFormat="1">
      <alignment horizontal="center" readingOrder="0" vertical="bottom"/>
    </xf>
    <xf borderId="1" fillId="35" fontId="33" numFmtId="3" xfId="0" applyAlignment="1" applyBorder="1" applyFont="1" applyNumberFormat="1">
      <alignment horizontal="center" vertical="bottom"/>
    </xf>
    <xf borderId="1" fillId="35" fontId="33" numFmtId="10" xfId="0" applyAlignment="1" applyBorder="1" applyFont="1" applyNumberFormat="1">
      <alignment horizontal="center" vertical="bottom"/>
    </xf>
    <xf borderId="1" fillId="32" fontId="33" numFmtId="167" xfId="0" applyAlignment="1" applyBorder="1" applyFont="1" applyNumberFormat="1">
      <alignment horizontal="center" vertical="bottom"/>
    </xf>
    <xf borderId="1" fillId="30" fontId="33" numFmtId="10" xfId="0" applyAlignment="1" applyBorder="1" applyFont="1" applyNumberFormat="1">
      <alignment horizontal="center" vertical="bottom"/>
    </xf>
    <xf borderId="1" fillId="19" fontId="33" numFmtId="0" xfId="0" applyAlignment="1" applyBorder="1" applyFont="1">
      <alignment horizontal="center" readingOrder="0" vertical="bottom"/>
    </xf>
    <xf borderId="1" fillId="19" fontId="33" numFmtId="0" xfId="0" applyAlignment="1" applyBorder="1" applyFont="1">
      <alignment horizontal="center" vertical="bottom"/>
    </xf>
    <xf borderId="1" fillId="19" fontId="33" numFmtId="4" xfId="0" applyAlignment="1" applyBorder="1" applyFont="1" applyNumberFormat="1">
      <alignment horizontal="center" readingOrder="0" vertical="bottom"/>
    </xf>
    <xf borderId="1" fillId="19" fontId="33" numFmtId="3" xfId="0" applyAlignment="1" applyBorder="1" applyFont="1" applyNumberFormat="1">
      <alignment horizontal="center" vertical="bottom"/>
    </xf>
    <xf borderId="1" fillId="19" fontId="33" numFmtId="10" xfId="0" applyAlignment="1" applyBorder="1" applyFont="1" applyNumberFormat="1">
      <alignment horizontal="center" vertical="bottom"/>
    </xf>
    <xf borderId="1" fillId="29" fontId="33" numFmtId="10" xfId="0" applyAlignment="1" applyBorder="1" applyFont="1" applyNumberFormat="1">
      <alignment horizontal="center" vertical="bottom"/>
    </xf>
    <xf borderId="1" fillId="24" fontId="33" numFmtId="0" xfId="0" applyAlignment="1" applyBorder="1" applyFont="1">
      <alignment horizontal="center" readingOrder="0" vertical="bottom"/>
    </xf>
    <xf borderId="1" fillId="24" fontId="33" numFmtId="0" xfId="0" applyAlignment="1" applyBorder="1" applyFont="1">
      <alignment horizontal="center" readingOrder="0" vertical="bottom"/>
    </xf>
    <xf borderId="1" fillId="24" fontId="33" numFmtId="164" xfId="0" applyAlignment="1" applyBorder="1" applyFont="1" applyNumberFormat="1">
      <alignment horizontal="center" readingOrder="0" vertical="bottom"/>
    </xf>
    <xf borderId="1" fillId="24" fontId="33" numFmtId="164" xfId="0" applyAlignment="1" applyBorder="1" applyFont="1" applyNumberFormat="1">
      <alignment horizontal="center" readingOrder="0" vertical="bottom"/>
    </xf>
    <xf borderId="1" fillId="24" fontId="33" numFmtId="10" xfId="0" applyAlignment="1" applyBorder="1" applyFont="1" applyNumberFormat="1">
      <alignment horizontal="center" vertical="bottom"/>
    </xf>
    <xf borderId="1" fillId="32" fontId="33" numFmtId="164" xfId="0" applyAlignment="1" applyBorder="1" applyFont="1" applyNumberFormat="1">
      <alignment horizontal="center" vertical="bottom"/>
    </xf>
    <xf borderId="1" fillId="28" fontId="33" numFmtId="10" xfId="0" applyAlignment="1" applyBorder="1" applyFont="1" applyNumberFormat="1">
      <alignment horizontal="center" vertical="bottom"/>
    </xf>
    <xf borderId="2" fillId="19" fontId="33" numFmtId="0" xfId="0" applyAlignment="1" applyBorder="1" applyFont="1">
      <alignment horizontal="center" vertical="bottom"/>
    </xf>
    <xf borderId="10" fillId="19" fontId="33" numFmtId="164" xfId="0" applyAlignment="1" applyBorder="1" applyFont="1" applyNumberFormat="1">
      <alignment horizontal="center" vertical="bottom"/>
    </xf>
    <xf borderId="1" fillId="24" fontId="33" numFmtId="164" xfId="0" applyAlignment="1" applyBorder="1" applyFont="1" applyNumberFormat="1">
      <alignment horizontal="center" vertical="bottom"/>
    </xf>
    <xf borderId="10" fillId="0" fontId="33" numFmtId="166" xfId="0" applyAlignment="1" applyBorder="1" applyFont="1" applyNumberFormat="1">
      <alignment horizontal="center" readingOrder="0" vertical="bottom"/>
    </xf>
    <xf borderId="10" fillId="21" fontId="31" numFmtId="49" xfId="0" applyAlignment="1" applyBorder="1" applyFont="1" applyNumberFormat="1">
      <alignment horizontal="center" vertical="bottom"/>
    </xf>
    <xf borderId="10" fillId="21" fontId="31" numFmtId="166" xfId="0" applyAlignment="1" applyBorder="1" applyFont="1" applyNumberFormat="1">
      <alignment horizontal="center" vertical="bottom"/>
    </xf>
    <xf borderId="1" fillId="30" fontId="36" numFmtId="0" xfId="0" applyAlignment="1" applyBorder="1" applyFont="1">
      <alignment horizontal="center" readingOrder="0"/>
    </xf>
    <xf borderId="1" fillId="7" fontId="38" numFmtId="9" xfId="0" applyAlignment="1" applyBorder="1" applyFont="1" applyNumberFormat="1">
      <alignment horizontal="center" vertical="bottom"/>
    </xf>
    <xf borderId="1" fillId="28" fontId="36" numFmtId="0" xfId="0" applyAlignment="1" applyBorder="1" applyFont="1">
      <alignment horizontal="center" readingOrder="0"/>
    </xf>
    <xf borderId="1" fillId="7" fontId="38" numFmtId="164" xfId="0" applyAlignment="1" applyBorder="1" applyFont="1" applyNumberFormat="1">
      <alignment horizontal="center" readingOrder="0" vertical="bottom"/>
    </xf>
    <xf borderId="1" fillId="10" fontId="36" numFmtId="0" xfId="0" applyAlignment="1" applyBorder="1" applyFont="1">
      <alignment horizontal="center" readingOrder="0"/>
    </xf>
    <xf borderId="1" fillId="29" fontId="36" numFmtId="0" xfId="0" applyAlignment="1" applyBorder="1" applyFont="1">
      <alignment horizontal="center" readingOrder="0"/>
    </xf>
    <xf borderId="0" fillId="6" fontId="32" numFmtId="3" xfId="0" applyAlignment="1" applyFont="1" applyNumberFormat="1">
      <alignment horizontal="center" readingOrder="0" vertical="bottom"/>
    </xf>
    <xf borderId="0" fillId="6" fontId="35" numFmtId="3" xfId="0" applyAlignment="1" applyFont="1" applyNumberFormat="1">
      <alignment horizontal="center" readingOrder="0" vertical="bottom"/>
    </xf>
    <xf borderId="2" fillId="21" fontId="33" numFmtId="3" xfId="0" applyAlignment="1" applyBorder="1" applyFont="1" applyNumberFormat="1">
      <alignment horizontal="center" vertical="bottom"/>
    </xf>
    <xf borderId="1" fillId="29" fontId="33" numFmtId="0" xfId="0" applyAlignment="1" applyBorder="1" applyFont="1">
      <alignment horizontal="center" vertical="bottom"/>
    </xf>
    <xf borderId="3" fillId="15" fontId="32" numFmtId="3" xfId="0" applyAlignment="1" applyBorder="1" applyFont="1" applyNumberFormat="1">
      <alignment horizontal="center" vertical="bottom"/>
    </xf>
    <xf borderId="2" fillId="21" fontId="34" numFmtId="3" xfId="0" applyAlignment="1" applyBorder="1" applyFont="1" applyNumberFormat="1">
      <alignment horizontal="center" vertical="bottom"/>
    </xf>
    <xf borderId="7" fillId="16" fontId="33" numFmtId="3" xfId="0" applyAlignment="1" applyBorder="1" applyFont="1" applyNumberFormat="1">
      <alignment horizontal="center" vertical="bottom"/>
    </xf>
    <xf borderId="1" fillId="16" fontId="31" numFmtId="3" xfId="0" applyAlignment="1" applyBorder="1" applyFont="1" applyNumberFormat="1">
      <alignment horizontal="center" readingOrder="0" vertical="bottom"/>
    </xf>
    <xf borderId="1" fillId="16" fontId="33" numFmtId="3" xfId="0" applyAlignment="1" applyBorder="1" applyFont="1" applyNumberFormat="1">
      <alignment horizontal="center" vertical="bottom"/>
    </xf>
    <xf borderId="7" fillId="0" fontId="33" numFmtId="3" xfId="0" applyAlignment="1" applyBorder="1" applyFont="1" applyNumberFormat="1">
      <alignment horizontal="center" vertical="bottom"/>
    </xf>
    <xf borderId="1" fillId="6" fontId="33" numFmtId="3" xfId="0" applyAlignment="1" applyBorder="1" applyFont="1" applyNumberFormat="1">
      <alignment horizontal="center" readingOrder="0" vertical="bottom"/>
    </xf>
    <xf borderId="1" fillId="6" fontId="33" numFmtId="3" xfId="0" applyAlignment="1" applyBorder="1" applyFont="1" applyNumberFormat="1">
      <alignment horizontal="center" vertical="bottom"/>
    </xf>
    <xf borderId="7" fillId="6" fontId="33" numFmtId="3" xfId="0" applyAlignment="1" applyBorder="1" applyFont="1" applyNumberFormat="1">
      <alignment horizontal="center" vertical="bottom"/>
    </xf>
    <xf borderId="1" fillId="0" fontId="36" numFmtId="0" xfId="0" applyAlignment="1" applyBorder="1" applyFont="1">
      <alignment horizontal="center" readingOrder="0"/>
    </xf>
    <xf borderId="2" fillId="25" fontId="33" numFmtId="3" xfId="0" applyAlignment="1" applyBorder="1" applyFont="1" applyNumberFormat="1">
      <alignment horizontal="center" readingOrder="0" vertical="bottom"/>
    </xf>
    <xf borderId="10" fillId="15" fontId="33" numFmtId="3" xfId="0" applyAlignment="1" applyBorder="1" applyFont="1" applyNumberFormat="1">
      <alignment horizontal="center" readingOrder="0" vertical="bottom"/>
    </xf>
    <xf borderId="0" fillId="0" fontId="32" numFmtId="0" xfId="0" applyAlignment="1" applyFont="1">
      <alignment horizontal="center" readingOrder="0" vertical="bottom"/>
    </xf>
    <xf borderId="2" fillId="16" fontId="34" numFmtId="3" xfId="0" applyAlignment="1" applyBorder="1" applyFont="1" applyNumberFormat="1">
      <alignment horizontal="center" readingOrder="0" vertical="bottom"/>
    </xf>
    <xf borderId="7" fillId="16" fontId="33" numFmtId="3" xfId="0" applyAlignment="1" applyBorder="1" applyFont="1" applyNumberFormat="1">
      <alignment horizontal="center" readingOrder="0" vertical="bottom"/>
    </xf>
    <xf borderId="1" fillId="0" fontId="36" numFmtId="0" xfId="0" applyAlignment="1" applyBorder="1" applyFont="1">
      <alignment horizontal="center"/>
    </xf>
    <xf borderId="2" fillId="15" fontId="33" numFmtId="3" xfId="0" applyAlignment="1" applyBorder="1" applyFont="1" applyNumberFormat="1">
      <alignment horizontal="center" readingOrder="0" vertical="bottom"/>
    </xf>
    <xf borderId="1" fillId="35" fontId="38" numFmtId="0" xfId="0" applyAlignment="1" applyBorder="1" applyFont="1">
      <alignment horizontal="center" readingOrder="0" vertical="bottom"/>
    </xf>
    <xf borderId="2" fillId="23" fontId="34" numFmtId="0" xfId="0" applyAlignment="1" applyBorder="1" applyFont="1">
      <alignment horizontal="center" readingOrder="0" vertical="bottom"/>
    </xf>
    <xf borderId="1" fillId="23" fontId="33" numFmtId="0" xfId="0" applyAlignment="1" applyBorder="1" applyFont="1">
      <alignment horizontal="center" readingOrder="0" vertical="bottom"/>
    </xf>
    <xf borderId="2" fillId="0" fontId="34" numFmtId="0" xfId="0" applyAlignment="1" applyBorder="1" applyFont="1">
      <alignment horizontal="center" readingOrder="0" vertical="bottom"/>
    </xf>
    <xf borderId="10" fillId="6" fontId="33" numFmtId="0" xfId="0" applyAlignment="1" applyBorder="1" applyFont="1">
      <alignment horizontal="center" readingOrder="0" vertical="bottom"/>
    </xf>
    <xf borderId="9" fillId="14" fontId="32" numFmtId="3" xfId="0" applyAlignment="1" applyBorder="1" applyFont="1" applyNumberFormat="1">
      <alignment horizontal="center" readingOrder="0" vertical="bottom"/>
    </xf>
    <xf borderId="11" fillId="2" fontId="38" numFmtId="0" xfId="0" applyAlignment="1" applyBorder="1" applyFont="1">
      <alignment horizontal="center" readingOrder="0" vertical="bottom"/>
    </xf>
    <xf borderId="11" fillId="2" fontId="38" numFmtId="0" xfId="0" applyAlignment="1" applyBorder="1" applyFont="1">
      <alignment horizontal="center" vertical="bottom"/>
    </xf>
    <xf borderId="1" fillId="3" fontId="33" numFmtId="0" xfId="0" applyAlignment="1" applyBorder="1" applyFont="1">
      <alignment horizontal="center" readingOrder="0" vertical="bottom"/>
    </xf>
    <xf borderId="1" fillId="3" fontId="33" numFmtId="0" xfId="0" applyAlignment="1" applyBorder="1" applyFont="1">
      <alignment horizontal="center" vertical="bottom"/>
    </xf>
    <xf borderId="1" fillId="3" fontId="33" numFmtId="4" xfId="0" applyAlignment="1" applyBorder="1" applyFont="1" applyNumberFormat="1">
      <alignment horizontal="center" readingOrder="0" vertical="bottom"/>
    </xf>
    <xf borderId="1" fillId="3" fontId="33" numFmtId="3" xfId="0" applyAlignment="1" applyBorder="1" applyFont="1" applyNumberFormat="1">
      <alignment horizontal="center" vertical="bottom"/>
    </xf>
    <xf borderId="1" fillId="3" fontId="33" numFmtId="10" xfId="0" applyAlignment="1" applyBorder="1" applyFont="1" applyNumberFormat="1">
      <alignment horizontal="center" vertical="bottom"/>
    </xf>
    <xf borderId="1" fillId="3" fontId="33" numFmtId="167" xfId="0" applyAlignment="1" applyBorder="1" applyFont="1" applyNumberFormat="1">
      <alignment horizontal="center" vertical="bottom"/>
    </xf>
    <xf borderId="1" fillId="30" fontId="33" numFmtId="10" xfId="0" applyAlignment="1" applyBorder="1" applyFont="1" applyNumberFormat="1">
      <alignment horizontal="center" vertical="bottom"/>
    </xf>
    <xf borderId="11" fillId="3" fontId="33" numFmtId="0" xfId="0" applyAlignment="1" applyBorder="1" applyFont="1">
      <alignment horizontal="center" readingOrder="0" vertical="bottom"/>
    </xf>
    <xf borderId="11" fillId="3" fontId="33" numFmtId="4" xfId="0" applyAlignment="1" applyBorder="1" applyFont="1" applyNumberFormat="1">
      <alignment horizontal="center" readingOrder="0" vertical="bottom"/>
    </xf>
    <xf borderId="11" fillId="3" fontId="33" numFmtId="3" xfId="0" applyAlignment="1" applyBorder="1" applyFont="1" applyNumberFormat="1">
      <alignment horizontal="center" vertical="bottom"/>
    </xf>
    <xf borderId="11" fillId="3" fontId="33" numFmtId="10" xfId="0" applyAlignment="1" applyBorder="1" applyFont="1" applyNumberFormat="1">
      <alignment horizontal="center" vertical="bottom"/>
    </xf>
    <xf borderId="1" fillId="29" fontId="33" numFmtId="10" xfId="0" applyAlignment="1" applyBorder="1" applyFont="1" applyNumberFormat="1">
      <alignment horizontal="center" vertical="bottom"/>
    </xf>
    <xf borderId="12" fillId="3" fontId="33" numFmtId="0" xfId="0" applyAlignment="1" applyBorder="1" applyFont="1">
      <alignment horizontal="center" readingOrder="0" vertical="bottom"/>
    </xf>
    <xf borderId="13" fillId="3" fontId="33" numFmtId="4" xfId="0" applyAlignment="1" applyBorder="1" applyFont="1" applyNumberFormat="1">
      <alignment horizontal="center" readingOrder="0" vertical="bottom"/>
    </xf>
    <xf borderId="12" fillId="3" fontId="33" numFmtId="3" xfId="0" applyAlignment="1" applyBorder="1" applyFont="1" applyNumberFormat="1">
      <alignment horizontal="center" readingOrder="0" vertical="bottom"/>
    </xf>
    <xf borderId="12" fillId="3" fontId="33" numFmtId="10" xfId="0" applyAlignment="1" applyBorder="1" applyFont="1" applyNumberFormat="1">
      <alignment horizontal="center" vertical="bottom"/>
    </xf>
    <xf borderId="13" fillId="3" fontId="33" numFmtId="0" xfId="0" applyAlignment="1" applyBorder="1" applyFont="1">
      <alignment horizontal="center" readingOrder="0" vertical="bottom"/>
    </xf>
    <xf borderId="12" fillId="3" fontId="33" numFmtId="0" xfId="0" applyAlignment="1" applyBorder="1" applyFont="1">
      <alignment horizontal="center" readingOrder="0" vertical="bottom"/>
    </xf>
    <xf borderId="12" fillId="3" fontId="33" numFmtId="167" xfId="0" applyAlignment="1" applyBorder="1" applyFont="1" applyNumberFormat="1">
      <alignment horizontal="center" vertical="bottom"/>
    </xf>
    <xf borderId="12" fillId="28" fontId="33" numFmtId="10" xfId="0" applyAlignment="1" applyBorder="1" applyFont="1" applyNumberFormat="1">
      <alignment horizontal="center" vertical="bottom"/>
    </xf>
    <xf borderId="2" fillId="9" fontId="33" numFmtId="0" xfId="0" applyAlignment="1" applyBorder="1" applyFont="1">
      <alignment horizontal="center" readingOrder="0" vertical="bottom"/>
    </xf>
    <xf borderId="2" fillId="9" fontId="33" numFmtId="0" xfId="0" applyAlignment="1" applyBorder="1" applyFont="1">
      <alignment horizontal="center" vertical="bottom"/>
    </xf>
    <xf borderId="2" fillId="9" fontId="33" numFmtId="4" xfId="0" applyAlignment="1" applyBorder="1" applyFont="1" applyNumberFormat="1">
      <alignment horizontal="center" readingOrder="0" vertical="bottom"/>
    </xf>
    <xf borderId="2" fillId="9" fontId="33" numFmtId="3" xfId="0" applyAlignment="1" applyBorder="1" applyFont="1" applyNumberFormat="1">
      <alignment horizontal="center" vertical="bottom"/>
    </xf>
    <xf borderId="2" fillId="9" fontId="33" numFmtId="10" xfId="0" applyAlignment="1" applyBorder="1" applyFont="1" applyNumberFormat="1">
      <alignment horizontal="center" vertical="bottom"/>
    </xf>
    <xf borderId="2" fillId="9" fontId="33" numFmtId="167" xfId="0" applyAlignment="1" applyBorder="1" applyFont="1" applyNumberFormat="1">
      <alignment horizontal="center" vertical="bottom"/>
    </xf>
    <xf borderId="2" fillId="29" fontId="33" numFmtId="10" xfId="0" applyAlignment="1" applyBorder="1" applyFont="1" applyNumberFormat="1">
      <alignment horizontal="center" vertical="bottom"/>
    </xf>
    <xf borderId="1" fillId="9" fontId="33" numFmtId="0" xfId="0" applyAlignment="1" applyBorder="1" applyFont="1">
      <alignment horizontal="center" readingOrder="0" vertical="bottom"/>
    </xf>
    <xf borderId="1" fillId="9" fontId="33" numFmtId="4" xfId="0" applyAlignment="1" applyBorder="1" applyFont="1" applyNumberFormat="1">
      <alignment horizontal="center" readingOrder="0" vertical="bottom"/>
    </xf>
    <xf borderId="1" fillId="9" fontId="33" numFmtId="3" xfId="0" applyAlignment="1" applyBorder="1" applyFont="1" applyNumberFormat="1">
      <alignment horizontal="center" readingOrder="0" vertical="bottom"/>
    </xf>
    <xf borderId="1" fillId="9" fontId="33" numFmtId="167" xfId="0" applyAlignment="1" applyBorder="1" applyFont="1" applyNumberFormat="1">
      <alignment horizontal="center" vertical="bottom"/>
    </xf>
    <xf borderId="1" fillId="20" fontId="33" numFmtId="0" xfId="0" applyAlignment="1" applyBorder="1" applyFont="1">
      <alignment horizontal="center" readingOrder="0" vertical="bottom"/>
    </xf>
    <xf borderId="2" fillId="20" fontId="33" numFmtId="0" xfId="0" applyAlignment="1" applyBorder="1" applyFont="1">
      <alignment horizontal="center" vertical="bottom"/>
    </xf>
    <xf borderId="1" fillId="20" fontId="33" numFmtId="4" xfId="0" applyAlignment="1" applyBorder="1" applyFont="1" applyNumberFormat="1">
      <alignment horizontal="center" readingOrder="0" vertical="bottom"/>
    </xf>
    <xf borderId="1" fillId="20" fontId="33" numFmtId="3" xfId="0" applyAlignment="1" applyBorder="1" applyFont="1" applyNumberFormat="1">
      <alignment horizontal="center" readingOrder="0" vertical="bottom"/>
    </xf>
    <xf borderId="2" fillId="20" fontId="33" numFmtId="10" xfId="0" applyAlignment="1" applyBorder="1" applyFont="1" applyNumberFormat="1">
      <alignment horizontal="center" vertical="bottom"/>
    </xf>
    <xf borderId="1" fillId="20" fontId="33" numFmtId="167" xfId="0" applyAlignment="1" applyBorder="1" applyFont="1" applyNumberFormat="1">
      <alignment horizontal="center" vertical="bottom"/>
    </xf>
    <xf borderId="1" fillId="24" fontId="33" numFmtId="164" xfId="0" applyAlignment="1" applyBorder="1" applyFont="1" applyNumberFormat="1">
      <alignment horizontal="center" readingOrder="0" vertical="bottom"/>
    </xf>
    <xf borderId="1" fillId="24" fontId="33" numFmtId="10" xfId="0" applyAlignment="1" applyBorder="1" applyFont="1" applyNumberFormat="1">
      <alignment horizontal="center" vertical="bottom"/>
    </xf>
    <xf borderId="1" fillId="24" fontId="33" numFmtId="164" xfId="0" applyAlignment="1" applyBorder="1" applyFont="1" applyNumberFormat="1">
      <alignment horizontal="center" vertical="bottom"/>
    </xf>
    <xf borderId="1" fillId="24" fontId="33" numFmtId="164" xfId="0" applyAlignment="1" applyBorder="1" applyFont="1" applyNumberFormat="1">
      <alignment horizontal="center" vertical="bottom"/>
    </xf>
    <xf borderId="1" fillId="28" fontId="33" numFmtId="10" xfId="0" applyAlignment="1" applyBorder="1" applyFont="1" applyNumberFormat="1">
      <alignment horizontal="center" vertical="bottom"/>
    </xf>
    <xf borderId="0" fillId="11" fontId="32" numFmtId="3" xfId="0" applyAlignment="1" applyFont="1" applyNumberFormat="1">
      <alignment horizontal="center" readingOrder="0" vertical="bottom"/>
    </xf>
    <xf borderId="2" fillId="10" fontId="33" numFmtId="3" xfId="0" applyAlignment="1" applyBorder="1" applyFont="1" applyNumberFormat="1">
      <alignment horizontal="center" vertical="bottom"/>
    </xf>
    <xf borderId="0" fillId="22" fontId="32" numFmtId="3" xfId="0" applyAlignment="1" applyFont="1" applyNumberFormat="1">
      <alignment horizontal="center" vertical="bottom"/>
    </xf>
    <xf borderId="2" fillId="19" fontId="34" numFmtId="3" xfId="0" applyAlignment="1" applyBorder="1" applyFont="1" applyNumberFormat="1">
      <alignment horizontal="center" vertical="bottom"/>
    </xf>
    <xf borderId="3" fillId="26" fontId="31" numFmtId="3" xfId="0" applyAlignment="1" applyBorder="1" applyFont="1" applyNumberFormat="1">
      <alignment horizontal="center" readingOrder="0" vertical="bottom"/>
    </xf>
    <xf borderId="10" fillId="0" fontId="32" numFmtId="3" xfId="0" applyAlignment="1" applyBorder="1" applyFont="1" applyNumberFormat="1">
      <alignment horizontal="center" readingOrder="0" vertical="bottom"/>
    </xf>
    <xf borderId="11" fillId="6" fontId="33" numFmtId="3" xfId="0" applyAlignment="1" applyBorder="1" applyFont="1" applyNumberFormat="1">
      <alignment horizontal="center" readingOrder="0" vertical="bottom"/>
    </xf>
    <xf borderId="11" fillId="6" fontId="33" numFmtId="3" xfId="0" applyAlignment="1" applyBorder="1" applyFont="1" applyNumberFormat="1">
      <alignment horizontal="center" vertical="bottom"/>
    </xf>
    <xf borderId="1" fillId="0" fontId="33" numFmtId="3" xfId="0" applyAlignment="1" applyBorder="1" applyFont="1" applyNumberFormat="1">
      <alignment horizontal="center" vertical="bottom"/>
    </xf>
    <xf borderId="2" fillId="14" fontId="33" numFmtId="3" xfId="0" applyAlignment="1" applyBorder="1" applyFont="1" applyNumberFormat="1">
      <alignment horizontal="center" readingOrder="0" vertical="bottom"/>
    </xf>
    <xf borderId="10" fillId="14" fontId="33" numFmtId="164" xfId="0" applyAlignment="1" applyBorder="1" applyFont="1" applyNumberFormat="1">
      <alignment horizontal="center" vertical="bottom"/>
    </xf>
    <xf borderId="10" fillId="15" fontId="33" numFmtId="164" xfId="0" applyAlignment="1" applyBorder="1" applyFont="1" applyNumberFormat="1">
      <alignment horizontal="center" vertical="bottom"/>
    </xf>
    <xf borderId="1" fillId="30" fontId="32" numFmtId="0" xfId="0" applyAlignment="1" applyBorder="1" applyFont="1">
      <alignment horizontal="center" readingOrder="0" vertical="bottom"/>
    </xf>
    <xf borderId="1" fillId="6" fontId="33" numFmtId="3" xfId="0" applyAlignment="1" applyBorder="1" applyFont="1" applyNumberFormat="1">
      <alignment horizontal="center" vertical="bottom"/>
    </xf>
    <xf borderId="2" fillId="16" fontId="31" numFmtId="3" xfId="0" applyAlignment="1" applyBorder="1" applyFont="1" applyNumberFormat="1">
      <alignment horizontal="center" readingOrder="0" vertical="bottom"/>
    </xf>
    <xf borderId="2" fillId="16" fontId="33" numFmtId="3" xfId="0" applyAlignment="1" applyBorder="1" applyFont="1" applyNumberFormat="1">
      <alignment horizontal="center" vertical="bottom"/>
    </xf>
    <xf borderId="10" fillId="19" fontId="31" numFmtId="164" xfId="0" applyAlignment="1" applyBorder="1" applyFont="1" applyNumberFormat="1">
      <alignment horizontal="center" vertical="bottom"/>
    </xf>
    <xf borderId="1" fillId="23" fontId="31" numFmtId="164" xfId="0" applyAlignment="1" applyBorder="1" applyFont="1" applyNumberFormat="1">
      <alignment horizontal="center" vertical="bottom"/>
    </xf>
    <xf borderId="2" fillId="19" fontId="33" numFmtId="3" xfId="0" applyAlignment="1" applyBorder="1" applyFont="1" applyNumberFormat="1">
      <alignment horizontal="center" readingOrder="0" vertical="bottom"/>
    </xf>
    <xf borderId="10" fillId="6" fontId="33" numFmtId="164" xfId="0" applyAlignment="1" applyBorder="1" applyFont="1" applyNumberFormat="1">
      <alignment horizontal="center" vertical="bottom"/>
    </xf>
    <xf borderId="11" fillId="28" fontId="33" numFmtId="10" xfId="0" applyAlignment="1" applyBorder="1" applyFont="1" applyNumberFormat="1">
      <alignment horizontal="center" vertical="bottom"/>
    </xf>
    <xf borderId="12" fillId="30" fontId="33" numFmtId="10" xfId="0" applyAlignment="1" applyBorder="1" applyFont="1" applyNumberFormat="1">
      <alignment horizontal="center" vertical="bottom"/>
    </xf>
    <xf borderId="11" fillId="9" fontId="33" numFmtId="0" xfId="0" applyAlignment="1" applyBorder="1" applyFont="1">
      <alignment horizontal="center" readingOrder="0" vertical="bottom"/>
    </xf>
    <xf borderId="14" fillId="9" fontId="33" numFmtId="0" xfId="0" applyAlignment="1" applyBorder="1" applyFont="1">
      <alignment horizontal="center" vertical="bottom"/>
    </xf>
    <xf borderId="11" fillId="9" fontId="33" numFmtId="4" xfId="0" applyAlignment="1" applyBorder="1" applyFont="1" applyNumberFormat="1">
      <alignment horizontal="center" readingOrder="0" vertical="bottom"/>
    </xf>
    <xf borderId="11" fillId="9" fontId="33" numFmtId="3" xfId="0" applyAlignment="1" applyBorder="1" applyFont="1" applyNumberFormat="1">
      <alignment horizontal="center" readingOrder="0" vertical="bottom"/>
    </xf>
    <xf borderId="14" fillId="9" fontId="33" numFmtId="10" xfId="0" applyAlignment="1" applyBorder="1" applyFont="1" applyNumberFormat="1">
      <alignment horizontal="center" vertical="bottom"/>
    </xf>
    <xf borderId="11" fillId="29" fontId="33" numFmtId="10" xfId="0" applyAlignment="1" applyBorder="1" applyFont="1" applyNumberFormat="1">
      <alignment horizontal="center" vertical="bottom"/>
    </xf>
    <xf borderId="3" fillId="7" fontId="38" numFmtId="164" xfId="0" applyAlignment="1" applyBorder="1" applyFont="1" applyNumberFormat="1">
      <alignment horizontal="center" vertical="bottom"/>
    </xf>
    <xf borderId="3" fillId="7" fontId="38" numFmtId="164" xfId="0" applyAlignment="1" applyBorder="1" applyFont="1" applyNumberFormat="1">
      <alignment horizontal="center" vertical="bottom"/>
    </xf>
    <xf borderId="12" fillId="9" fontId="33" numFmtId="0" xfId="0" applyAlignment="1" applyBorder="1" applyFont="1">
      <alignment horizontal="center" readingOrder="0" vertical="bottom"/>
    </xf>
    <xf borderId="12" fillId="9" fontId="33" numFmtId="4" xfId="0" applyAlignment="1" applyBorder="1" applyFont="1" applyNumberFormat="1">
      <alignment horizontal="center" readingOrder="0" vertical="bottom"/>
    </xf>
    <xf borderId="12" fillId="9" fontId="33" numFmtId="3" xfId="0" applyAlignment="1" applyBorder="1" applyFont="1" applyNumberFormat="1">
      <alignment horizontal="center" readingOrder="0" vertical="bottom"/>
    </xf>
    <xf borderId="12" fillId="9" fontId="33" numFmtId="10" xfId="0" applyAlignment="1" applyBorder="1" applyFont="1" applyNumberFormat="1">
      <alignment horizontal="center" readingOrder="0" vertical="bottom"/>
    </xf>
    <xf borderId="13" fillId="9" fontId="33" numFmtId="0" xfId="0" applyAlignment="1" applyBorder="1" applyFont="1">
      <alignment horizontal="center" readingOrder="0" vertical="bottom"/>
    </xf>
    <xf borderId="12" fillId="9" fontId="33" numFmtId="0" xfId="0" applyAlignment="1" applyBorder="1" applyFont="1">
      <alignment horizontal="center" readingOrder="0" vertical="bottom"/>
    </xf>
    <xf borderId="12" fillId="29" fontId="33" numFmtId="10" xfId="0" applyAlignment="1" applyBorder="1" applyFont="1" applyNumberFormat="1">
      <alignment horizontal="center" readingOrder="0" vertical="bottom"/>
    </xf>
    <xf borderId="1" fillId="6" fontId="33" numFmtId="0" xfId="0" applyAlignment="1" applyBorder="1" applyFont="1">
      <alignment horizontal="center" readingOrder="0" vertical="bottom"/>
    </xf>
    <xf borderId="1" fillId="0" fontId="33" numFmtId="166" xfId="0" applyAlignment="1" applyBorder="1" applyFont="1" applyNumberFormat="1">
      <alignment horizontal="center" readingOrder="0" vertical="bottom"/>
    </xf>
    <xf borderId="2" fillId="24" fontId="33" numFmtId="0" xfId="0" applyAlignment="1" applyBorder="1" applyFont="1">
      <alignment horizontal="center" readingOrder="0" vertical="bottom"/>
    </xf>
    <xf borderId="2" fillId="24" fontId="33" numFmtId="164" xfId="0" applyAlignment="1" applyBorder="1" applyFont="1" applyNumberFormat="1">
      <alignment horizontal="center" readingOrder="0" vertical="bottom"/>
    </xf>
    <xf borderId="2" fillId="24" fontId="33" numFmtId="164" xfId="0" applyAlignment="1" applyBorder="1" applyFont="1" applyNumberFormat="1">
      <alignment horizontal="center" readingOrder="0" vertical="bottom"/>
    </xf>
    <xf borderId="2" fillId="24" fontId="33" numFmtId="10" xfId="0" applyAlignment="1" applyBorder="1" applyFont="1" applyNumberFormat="1">
      <alignment horizontal="center" vertical="bottom"/>
    </xf>
    <xf borderId="15" fillId="24" fontId="33" numFmtId="0" xfId="0" applyAlignment="1" applyBorder="1" applyFont="1">
      <alignment horizontal="center" readingOrder="0" vertical="bottom"/>
    </xf>
    <xf borderId="2" fillId="24" fontId="33" numFmtId="164" xfId="0" applyAlignment="1" applyBorder="1" applyFont="1" applyNumberFormat="1">
      <alignment horizontal="center" vertical="bottom"/>
    </xf>
    <xf borderId="10" fillId="30" fontId="33" numFmtId="10" xfId="0" applyAlignment="1" applyBorder="1" applyFont="1" applyNumberFormat="1">
      <alignment horizontal="center" vertical="bottom"/>
    </xf>
    <xf borderId="16" fillId="24" fontId="33" numFmtId="0" xfId="0" applyAlignment="1" applyBorder="1" applyFont="1">
      <alignment horizontal="center" readingOrder="0" vertical="bottom"/>
    </xf>
    <xf borderId="9" fillId="30" fontId="33" numFmtId="10" xfId="0" applyAlignment="1" applyBorder="1" applyFont="1" applyNumberFormat="1">
      <alignment horizontal="center" vertical="bottom"/>
    </xf>
    <xf borderId="1" fillId="21" fontId="31" numFmtId="49" xfId="0" applyAlignment="1" applyBorder="1" applyFont="1" applyNumberFormat="1">
      <alignment horizontal="center" vertical="bottom"/>
    </xf>
    <xf borderId="1" fillId="21" fontId="31" numFmtId="166" xfId="0" applyAlignment="1" applyBorder="1" applyFont="1" applyNumberFormat="1">
      <alignment horizontal="center" vertical="bottom"/>
    </xf>
    <xf borderId="1" fillId="7" fontId="38" numFmtId="164" xfId="0" applyAlignment="1" applyBorder="1" applyFont="1" applyNumberFormat="1">
      <alignment horizontal="center" vertical="bottom"/>
    </xf>
    <xf borderId="1" fillId="7" fontId="38" numFmtId="9" xfId="0" applyAlignment="1" applyBorder="1" applyFont="1" applyNumberFormat="1">
      <alignment horizontal="center" vertical="bottom"/>
    </xf>
    <xf borderId="1" fillId="7" fontId="38" numFmtId="164" xfId="0" applyAlignment="1" applyBorder="1" applyFont="1" applyNumberFormat="1">
      <alignment horizontal="center" readingOrder="0" vertical="bottom"/>
    </xf>
    <xf borderId="1" fillId="7" fontId="38" numFmtId="164" xfId="0" applyAlignment="1" applyBorder="1" applyFont="1" applyNumberFormat="1">
      <alignment horizontal="center" vertical="bottom"/>
    </xf>
    <xf borderId="0" fillId="20" fontId="32" numFmtId="3" xfId="0" applyAlignment="1" applyFont="1" applyNumberFormat="1">
      <alignment horizontal="center" readingOrder="0" vertical="bottom"/>
    </xf>
    <xf borderId="1" fillId="21" fontId="33" numFmtId="0" xfId="0" applyAlignment="1" applyBorder="1" applyFont="1">
      <alignment horizontal="center" readingOrder="0" vertical="bottom"/>
    </xf>
    <xf borderId="1" fillId="16" fontId="33" numFmtId="3" xfId="0" applyAlignment="1" applyBorder="1" applyFont="1" applyNumberFormat="1">
      <alignment horizontal="center" vertical="bottom"/>
    </xf>
    <xf borderId="1" fillId="14" fontId="33" numFmtId="3" xfId="0" applyAlignment="1" applyBorder="1" applyFont="1" applyNumberFormat="1">
      <alignment horizontal="center" vertical="bottom"/>
    </xf>
    <xf borderId="1" fillId="14" fontId="33" numFmtId="3" xfId="0" applyAlignment="1" applyBorder="1" applyFont="1" applyNumberFormat="1">
      <alignment horizontal="center" readingOrder="0" vertical="bottom"/>
    </xf>
    <xf borderId="2" fillId="15" fontId="31" numFmtId="3" xfId="0" applyAlignment="1" applyBorder="1" applyFont="1" applyNumberFormat="1">
      <alignment horizontal="center" readingOrder="0" vertical="bottom"/>
    </xf>
    <xf borderId="1" fillId="16" fontId="33" numFmtId="3" xfId="0" applyAlignment="1" applyBorder="1" applyFont="1" applyNumberFormat="1">
      <alignment horizontal="center" readingOrder="0" vertical="bottom"/>
    </xf>
    <xf borderId="9" fillId="16" fontId="33" numFmtId="3" xfId="0" applyAlignment="1" applyBorder="1" applyFont="1" applyNumberFormat="1">
      <alignment horizontal="center" vertical="bottom"/>
    </xf>
    <xf borderId="9" fillId="6" fontId="33" numFmtId="3" xfId="0" applyAlignment="1" applyBorder="1" applyFont="1" applyNumberFormat="1">
      <alignment horizontal="center" vertical="bottom"/>
    </xf>
    <xf borderId="1" fillId="0" fontId="32" numFmtId="3" xfId="0" applyAlignment="1" applyBorder="1" applyFont="1" applyNumberFormat="1">
      <alignment horizontal="center" readingOrder="0" vertical="bottom"/>
    </xf>
    <xf borderId="9" fillId="6" fontId="33" numFmtId="3" xfId="0" applyAlignment="1" applyBorder="1" applyFont="1" applyNumberFormat="1">
      <alignment horizontal="center" readingOrder="0" vertical="bottom"/>
    </xf>
    <xf borderId="4" fillId="6" fontId="33" numFmtId="3" xfId="0" applyAlignment="1" applyBorder="1" applyFont="1" applyNumberFormat="1">
      <alignment horizontal="center" vertical="bottom"/>
    </xf>
    <xf borderId="1" fillId="15" fontId="32" numFmtId="3" xfId="0" applyAlignment="1" applyBorder="1" applyFont="1" applyNumberFormat="1">
      <alignment horizontal="center" vertical="bottom"/>
    </xf>
    <xf borderId="10" fillId="16" fontId="33" numFmtId="3" xfId="0" applyAlignment="1" applyBorder="1" applyFont="1" applyNumberFormat="1">
      <alignment horizontal="center" vertical="bottom"/>
    </xf>
    <xf borderId="1" fillId="23" fontId="33" numFmtId="3" xfId="0" applyAlignment="1" applyBorder="1" applyFont="1" applyNumberFormat="1">
      <alignment horizontal="center" readingOrder="0" vertical="bottom"/>
    </xf>
    <xf borderId="1" fillId="15" fontId="33" numFmtId="3" xfId="0" applyAlignment="1" applyBorder="1" applyFont="1" applyNumberFormat="1">
      <alignment horizontal="center" vertical="bottom"/>
    </xf>
    <xf borderId="0" fillId="0" fontId="33" numFmtId="164" xfId="0" applyAlignment="1" applyFont="1" applyNumberFormat="1">
      <alignment horizontal="center" vertical="bottom"/>
    </xf>
    <xf borderId="0" fillId="0" fontId="33" numFmtId="3" xfId="0" applyAlignment="1" applyFont="1" applyNumberFormat="1">
      <alignment horizontal="center" vertical="bottom"/>
    </xf>
    <xf borderId="0" fillId="0" fontId="33" numFmtId="10" xfId="0" applyAlignment="1" applyFont="1" applyNumberFormat="1">
      <alignment horizontal="center" vertical="bottom"/>
    </xf>
    <xf borderId="1" fillId="15" fontId="33" numFmtId="3" xfId="0" applyAlignment="1" applyBorder="1" applyFont="1" applyNumberFormat="1">
      <alignment horizontal="center" readingOrder="0" vertical="bottom"/>
    </xf>
    <xf borderId="1" fillId="19" fontId="38" numFmtId="0" xfId="0" applyAlignment="1" applyBorder="1" applyFont="1">
      <alignment horizontal="center" readingOrder="0" vertical="bottom"/>
    </xf>
    <xf borderId="1" fillId="19" fontId="39" numFmtId="0" xfId="0" applyAlignment="1" applyBorder="1" applyFont="1">
      <alignment horizontal="center" vertical="bottom"/>
    </xf>
    <xf borderId="2" fillId="19" fontId="33" numFmtId="0" xfId="0" applyAlignment="1" applyBorder="1" applyFont="1">
      <alignment horizontal="center" readingOrder="0" vertical="bottom"/>
    </xf>
    <xf borderId="10" fillId="19" fontId="33" numFmtId="3" xfId="0" applyAlignment="1" applyBorder="1" applyFont="1" applyNumberFormat="1">
      <alignment horizontal="center" readingOrder="0" vertical="bottom"/>
    </xf>
    <xf borderId="2" fillId="22" fontId="33" numFmtId="0" xfId="0" applyAlignment="1" applyBorder="1" applyFont="1">
      <alignment horizontal="center" readingOrder="0" vertical="bottom"/>
    </xf>
    <xf borderId="1" fillId="23" fontId="3" numFmtId="0" xfId="0" applyAlignment="1" applyBorder="1" applyFont="1">
      <alignment horizontal="center" readingOrder="0"/>
    </xf>
    <xf borderId="14" fillId="21" fontId="32" numFmtId="0" xfId="0" applyAlignment="1" applyBorder="1" applyFont="1">
      <alignment horizontal="center" vertical="bottom"/>
    </xf>
    <xf borderId="3" fillId="21" fontId="32" numFmtId="3" xfId="0" applyAlignment="1" applyBorder="1" applyFont="1" applyNumberFormat="1">
      <alignment horizontal="center" vertical="bottom"/>
    </xf>
    <xf borderId="14" fillId="25" fontId="33" numFmtId="0" xfId="0" applyAlignment="1" applyBorder="1" applyFont="1">
      <alignment horizontal="center" vertical="bottom"/>
    </xf>
    <xf borderId="3" fillId="25" fontId="33" numFmtId="3" xfId="0" applyAlignment="1" applyBorder="1" applyFont="1" applyNumberFormat="1">
      <alignment horizontal="center" vertical="bottom"/>
    </xf>
    <xf borderId="11" fillId="25" fontId="31" numFmtId="3" xfId="0" applyAlignment="1" applyBorder="1" applyFont="1" applyNumberFormat="1">
      <alignment horizontal="center" vertical="bottom"/>
    </xf>
    <xf borderId="3" fillId="25" fontId="33" numFmtId="164" xfId="0" applyAlignment="1" applyBorder="1" applyFont="1" applyNumberFormat="1">
      <alignment horizontal="center" vertical="bottom"/>
    </xf>
    <xf borderId="1" fillId="25" fontId="33" numFmtId="0" xfId="0" applyAlignment="1" applyBorder="1" applyFont="1">
      <alignment horizontal="center" vertical="bottom"/>
    </xf>
    <xf borderId="1" fillId="25" fontId="33" numFmtId="3" xfId="0" applyAlignment="1" applyBorder="1" applyFont="1" applyNumberFormat="1">
      <alignment horizontal="center" vertical="bottom"/>
    </xf>
    <xf borderId="1" fillId="25" fontId="31" numFmtId="3" xfId="0" applyAlignment="1" applyBorder="1" applyFont="1" applyNumberFormat="1">
      <alignment horizontal="center" vertical="bottom"/>
    </xf>
    <xf borderId="1" fillId="25" fontId="33" numFmtId="164" xfId="0" applyAlignment="1" applyBorder="1" applyFont="1" applyNumberFormat="1">
      <alignment horizontal="center" vertical="bottom"/>
    </xf>
    <xf borderId="1" fillId="16" fontId="33" numFmtId="0" xfId="0" applyAlignment="1" applyBorder="1" applyFont="1">
      <alignment horizontal="center" vertical="bottom"/>
    </xf>
    <xf borderId="1" fillId="16" fontId="33" numFmtId="164" xfId="0" applyAlignment="1" applyBorder="1" applyFont="1" applyNumberFormat="1">
      <alignment horizontal="center" vertical="bottom"/>
    </xf>
    <xf borderId="0" fillId="0" fontId="33" numFmtId="0" xfId="0" applyAlignment="1" applyFont="1">
      <alignment horizontal="center" vertical="bottom"/>
    </xf>
    <xf borderId="2" fillId="35" fontId="38" numFmtId="3" xfId="0" applyAlignment="1" applyBorder="1" applyFont="1" applyNumberFormat="1">
      <alignment horizontal="center" vertical="bottom"/>
    </xf>
    <xf borderId="12" fillId="0" fontId="32" numFmtId="3" xfId="0" applyAlignment="1" applyBorder="1" applyFont="1" applyNumberFormat="1">
      <alignment horizontal="center" vertical="bottom"/>
    </xf>
    <xf borderId="11" fillId="30" fontId="33" numFmtId="10" xfId="0" applyAlignment="1" applyBorder="1" applyFont="1" applyNumberFormat="1">
      <alignment horizontal="center" vertical="bottom"/>
    </xf>
    <xf borderId="11" fillId="9" fontId="33" numFmtId="10" xfId="0" applyAlignment="1" applyBorder="1" applyFont="1" applyNumberFormat="1">
      <alignment horizontal="center" vertical="bottom"/>
    </xf>
    <xf borderId="12" fillId="29" fontId="33" numFmtId="10" xfId="0" applyAlignment="1" applyBorder="1" applyFont="1" applyNumberFormat="1">
      <alignment horizontal="center" vertical="bottom"/>
    </xf>
    <xf borderId="9" fillId="28" fontId="33" numFmtId="10" xfId="0" applyAlignment="1" applyBorder="1" applyFont="1" applyNumberFormat="1">
      <alignment horizontal="center" vertical="bottom"/>
    </xf>
    <xf borderId="0" fillId="0" fontId="38" numFmtId="164" xfId="0" applyAlignment="1" applyFont="1" applyNumberFormat="1">
      <alignment horizontal="center" readingOrder="0" vertical="bottom"/>
    </xf>
    <xf borderId="0" fillId="0" fontId="38" numFmtId="164" xfId="0" applyAlignment="1" applyFont="1" applyNumberFormat="1">
      <alignment horizontal="center" vertical="bottom"/>
    </xf>
    <xf borderId="0" fillId="0" fontId="36" numFmtId="0" xfId="0" applyAlignment="1" applyFont="1">
      <alignment horizontal="center" readingOrder="0"/>
    </xf>
    <xf borderId="0" fillId="22" fontId="35" numFmtId="3" xfId="0" applyAlignment="1" applyFont="1" applyNumberFormat="1">
      <alignment horizontal="center" readingOrder="0" vertical="bottom"/>
    </xf>
    <xf borderId="0" fillId="37" fontId="35" numFmtId="3" xfId="0" applyAlignment="1" applyFont="1" applyNumberFormat="1">
      <alignment horizontal="center" readingOrder="0" vertical="bottom"/>
    </xf>
    <xf borderId="0" fillId="38" fontId="35" numFmtId="3" xfId="0" applyAlignment="1" applyFill="1" applyFont="1" applyNumberFormat="1">
      <alignment horizontal="center" readingOrder="0" vertical="bottom"/>
    </xf>
    <xf borderId="0" fillId="38" fontId="32" numFmtId="3" xfId="0" applyAlignment="1" applyFont="1" applyNumberFormat="1">
      <alignment horizontal="center" readingOrder="0" vertical="bottom"/>
    </xf>
    <xf borderId="0" fillId="29" fontId="35" numFmtId="3" xfId="0" applyAlignment="1" applyFont="1" applyNumberFormat="1">
      <alignment horizontal="center" readingOrder="0" vertical="bottom"/>
    </xf>
    <xf borderId="0" fillId="37" fontId="32" numFmtId="3" xfId="0" applyAlignment="1" applyFont="1" applyNumberFormat="1">
      <alignment horizontal="center" readingOrder="0" vertical="bottom"/>
    </xf>
    <xf borderId="1" fillId="30" fontId="30" numFmtId="0" xfId="0" applyAlignment="1" applyBorder="1" applyFont="1">
      <alignment horizontal="center" readingOrder="0" vertical="bottom"/>
    </xf>
    <xf borderId="1" fillId="14" fontId="32" numFmtId="3" xfId="0" applyAlignment="1" applyBorder="1" applyFont="1" applyNumberFormat="1">
      <alignment horizontal="center" vertical="bottom"/>
    </xf>
    <xf borderId="4" fillId="16" fontId="33" numFmtId="3" xfId="0" applyAlignment="1" applyBorder="1" applyFont="1" applyNumberFormat="1">
      <alignment horizontal="center" vertical="bottom"/>
    </xf>
    <xf borderId="0" fillId="26" fontId="35" numFmtId="3" xfId="0" applyAlignment="1" applyFont="1" applyNumberFormat="1">
      <alignment horizontal="center" readingOrder="0" vertical="bottom"/>
    </xf>
    <xf borderId="1" fillId="35" fontId="31" numFmtId="3" xfId="0" applyAlignment="1" applyBorder="1" applyFont="1" applyNumberFormat="1">
      <alignment horizontal="center" readingOrder="0" vertical="bottom"/>
    </xf>
    <xf borderId="10" fillId="35" fontId="31" numFmtId="3" xfId="0" applyAlignment="1" applyBorder="1" applyFont="1" applyNumberFormat="1">
      <alignment horizontal="center" readingOrder="0" vertical="bottom"/>
    </xf>
    <xf borderId="1" fillId="35" fontId="31" numFmtId="3" xfId="0" applyAlignment="1" applyBorder="1" applyFont="1" applyNumberFormat="1">
      <alignment horizontal="center" vertical="bottom"/>
    </xf>
    <xf borderId="10" fillId="35" fontId="33" numFmtId="10" xfId="0" applyAlignment="1" applyBorder="1" applyFont="1" applyNumberFormat="1">
      <alignment horizontal="center" vertical="bottom"/>
    </xf>
    <xf borderId="10" fillId="35" fontId="33" numFmtId="3" xfId="0" applyAlignment="1" applyBorder="1" applyFont="1" applyNumberFormat="1">
      <alignment horizontal="center" readingOrder="0" vertical="bottom"/>
    </xf>
    <xf borderId="10" fillId="35" fontId="33" numFmtId="3" xfId="0" applyAlignment="1" applyBorder="1" applyFont="1" applyNumberFormat="1">
      <alignment horizontal="center" vertical="bottom"/>
    </xf>
    <xf borderId="1" fillId="24" fontId="33" numFmtId="3" xfId="0" applyAlignment="1" applyBorder="1" applyFont="1" applyNumberFormat="1">
      <alignment horizontal="center" readingOrder="0" vertical="bottom"/>
    </xf>
    <xf borderId="1" fillId="24" fontId="33" numFmtId="3" xfId="0" applyAlignment="1" applyBorder="1" applyFont="1" applyNumberFormat="1">
      <alignment horizontal="center" vertical="bottom"/>
    </xf>
    <xf borderId="2" fillId="24" fontId="32" numFmtId="0" xfId="0" applyAlignment="1" applyBorder="1" applyFont="1">
      <alignment horizontal="center" vertical="bottom"/>
    </xf>
    <xf borderId="10" fillId="24" fontId="32" numFmtId="3" xfId="0" applyAlignment="1" applyBorder="1" applyFont="1" applyNumberFormat="1">
      <alignment horizontal="center" vertical="bottom"/>
    </xf>
    <xf borderId="1" fillId="24" fontId="32" numFmtId="3" xfId="0" applyAlignment="1" applyBorder="1" applyFont="1" applyNumberFormat="1">
      <alignment horizontal="center" vertical="bottom"/>
    </xf>
    <xf borderId="1" fillId="35" fontId="32" numFmtId="0" xfId="0" applyAlignment="1" applyBorder="1" applyFont="1">
      <alignment horizontal="center" vertical="bottom"/>
    </xf>
    <xf borderId="1" fillId="35" fontId="32" numFmtId="3" xfId="0" applyAlignment="1" applyBorder="1" applyFont="1" applyNumberFormat="1">
      <alignment horizontal="center" vertical="bottom"/>
    </xf>
    <xf borderId="1" fillId="35" fontId="32" numFmtId="10" xfId="0" applyAlignment="1" applyBorder="1" applyFont="1" applyNumberFormat="1">
      <alignment horizontal="center" vertical="bottom"/>
    </xf>
    <xf borderId="1" fillId="25" fontId="33" numFmtId="0" xfId="0" applyAlignment="1" applyBorder="1" applyFont="1">
      <alignment horizontal="center" vertical="bottom"/>
    </xf>
    <xf borderId="1" fillId="25" fontId="33" numFmtId="3" xfId="0" applyAlignment="1" applyBorder="1" applyFont="1" applyNumberFormat="1">
      <alignment horizontal="center" vertical="bottom"/>
    </xf>
    <xf borderId="1" fillId="25" fontId="33" numFmtId="164" xfId="0" applyAlignment="1" applyBorder="1" applyFont="1" applyNumberFormat="1">
      <alignment horizontal="center" vertical="bottom"/>
    </xf>
    <xf borderId="2" fillId="35" fontId="32" numFmtId="0" xfId="0" applyAlignment="1" applyBorder="1" applyFont="1">
      <alignment horizontal="center" vertical="bottom"/>
    </xf>
    <xf borderId="10" fillId="35" fontId="32" numFmtId="10" xfId="0" applyAlignment="1" applyBorder="1" applyFont="1" applyNumberFormat="1">
      <alignment horizontal="center" vertical="bottom"/>
    </xf>
    <xf borderId="1" fillId="21" fontId="32" numFmtId="0" xfId="0" applyAlignment="1" applyBorder="1" applyFont="1">
      <alignment horizontal="center" vertical="bottom"/>
    </xf>
    <xf borderId="1" fillId="21" fontId="32" numFmtId="3" xfId="0" applyAlignment="1" applyBorder="1" applyFont="1" applyNumberFormat="1">
      <alignment horizontal="center" vertical="bottom"/>
    </xf>
    <xf borderId="10" fillId="25" fontId="33" numFmtId="3" xfId="0" applyAlignment="1" applyBorder="1" applyFont="1" applyNumberFormat="1">
      <alignment horizontal="center" readingOrder="0" vertical="bottom"/>
    </xf>
    <xf borderId="1" fillId="16" fontId="33" numFmtId="0" xfId="0" applyAlignment="1" applyBorder="1" applyFont="1">
      <alignment horizontal="center" vertical="bottom"/>
    </xf>
    <xf borderId="1" fillId="19" fontId="33" numFmtId="3" xfId="0" applyAlignment="1" applyBorder="1" applyFont="1" applyNumberFormat="1">
      <alignment horizontal="center" readingOrder="0" vertical="bottom"/>
    </xf>
    <xf borderId="1" fillId="19" fontId="31" numFmtId="164" xfId="0" applyAlignment="1" applyBorder="1" applyFont="1" applyNumberFormat="1">
      <alignment horizontal="center" vertical="bottom"/>
    </xf>
    <xf borderId="1" fillId="3" fontId="33" numFmtId="0" xfId="0" applyAlignment="1" applyBorder="1" applyFont="1">
      <alignment horizontal="center" readingOrder="0" vertical="bottom"/>
    </xf>
    <xf borderId="1" fillId="3" fontId="33" numFmtId="0" xfId="0" applyAlignment="1" applyBorder="1" applyFont="1">
      <alignment horizontal="center" vertical="bottom"/>
    </xf>
    <xf borderId="1" fillId="3" fontId="33" numFmtId="4" xfId="0" applyAlignment="1" applyBorder="1" applyFont="1" applyNumberFormat="1">
      <alignment horizontal="center" readingOrder="0" vertical="bottom"/>
    </xf>
    <xf borderId="1" fillId="3" fontId="33" numFmtId="3" xfId="0" applyAlignment="1" applyBorder="1" applyFont="1" applyNumberFormat="1">
      <alignment horizontal="center" vertical="bottom"/>
    </xf>
    <xf borderId="1" fillId="3" fontId="33" numFmtId="10" xfId="0" applyAlignment="1" applyBorder="1" applyFont="1" applyNumberFormat="1">
      <alignment horizontal="center" vertical="bottom"/>
    </xf>
    <xf borderId="1" fillId="3" fontId="33" numFmtId="167" xfId="0" applyAlignment="1" applyBorder="1" applyFont="1" applyNumberFormat="1">
      <alignment horizontal="center" vertical="bottom"/>
    </xf>
    <xf borderId="1" fillId="3" fontId="33" numFmtId="3" xfId="0" applyAlignment="1" applyBorder="1" applyFont="1" applyNumberFormat="1">
      <alignment horizontal="center" readingOrder="0" vertical="bottom"/>
    </xf>
    <xf borderId="1" fillId="9" fontId="33" numFmtId="0" xfId="0" applyAlignment="1" applyBorder="1" applyFont="1">
      <alignment horizontal="center" readingOrder="0" vertical="bottom"/>
    </xf>
    <xf borderId="1" fillId="9" fontId="33" numFmtId="0" xfId="0" applyAlignment="1" applyBorder="1" applyFont="1">
      <alignment horizontal="center" vertical="bottom"/>
    </xf>
    <xf borderId="1" fillId="9" fontId="33" numFmtId="4" xfId="0" applyAlignment="1" applyBorder="1" applyFont="1" applyNumberFormat="1">
      <alignment horizontal="center" readingOrder="0" vertical="bottom"/>
    </xf>
    <xf borderId="1" fillId="9" fontId="33" numFmtId="3" xfId="0" applyAlignment="1" applyBorder="1" applyFont="1" applyNumberFormat="1">
      <alignment horizontal="center" vertical="bottom"/>
    </xf>
    <xf borderId="1" fillId="9" fontId="33" numFmtId="10" xfId="0" applyAlignment="1" applyBorder="1" applyFont="1" applyNumberFormat="1">
      <alignment horizontal="center" vertical="bottom"/>
    </xf>
    <xf borderId="1" fillId="9" fontId="33" numFmtId="167" xfId="0" applyAlignment="1" applyBorder="1" applyFont="1" applyNumberFormat="1">
      <alignment horizontal="center" vertical="bottom"/>
    </xf>
    <xf borderId="1" fillId="9" fontId="33" numFmtId="3" xfId="0" applyAlignment="1" applyBorder="1" applyFont="1" applyNumberFormat="1">
      <alignment horizontal="center" readingOrder="0" vertical="bottom"/>
    </xf>
    <xf borderId="1" fillId="24" fontId="33" numFmtId="164" xfId="0" applyAlignment="1" applyBorder="1" applyFont="1" applyNumberFormat="1">
      <alignment horizontal="center" vertical="bottom"/>
    </xf>
    <xf borderId="0" fillId="6" fontId="38" numFmtId="164" xfId="0" applyAlignment="1" applyFont="1" applyNumberFormat="1">
      <alignment horizontal="center" readingOrder="0" vertical="bottom"/>
    </xf>
    <xf borderId="0" fillId="6" fontId="38" numFmtId="164" xfId="0" applyAlignment="1" applyFont="1" applyNumberFormat="1">
      <alignment horizontal="center" vertical="bottom"/>
    </xf>
    <xf borderId="9" fillId="23" fontId="31" numFmtId="3" xfId="0" applyAlignment="1" applyBorder="1" applyFont="1" applyNumberFormat="1">
      <alignment horizontal="center" readingOrder="0" vertical="bottom"/>
    </xf>
    <xf borderId="9" fillId="23" fontId="32" numFmtId="3" xfId="0" applyAlignment="1" applyBorder="1" applyFont="1" applyNumberFormat="1">
      <alignment horizontal="center" vertical="bottom"/>
    </xf>
    <xf borderId="2" fillId="23" fontId="31" numFmtId="3" xfId="0" applyAlignment="1" applyBorder="1" applyFont="1" applyNumberFormat="1">
      <alignment horizontal="center" readingOrder="0" vertical="bottom"/>
    </xf>
    <xf borderId="10" fillId="23" fontId="33" numFmtId="3" xfId="0" applyAlignment="1" applyBorder="1" applyFont="1" applyNumberFormat="1">
      <alignment horizontal="center" vertical="bottom"/>
    </xf>
    <xf borderId="10" fillId="35" fontId="38" numFmtId="3" xfId="0" applyAlignment="1" applyBorder="1" applyFont="1" applyNumberFormat="1">
      <alignment horizontal="center" vertical="bottom"/>
    </xf>
    <xf borderId="0" fillId="0" fontId="39" numFmtId="3" xfId="0" applyAlignment="1" applyFont="1" applyNumberFormat="1">
      <alignment horizontal="center" vertical="bottom"/>
    </xf>
    <xf borderId="0" fillId="6" fontId="39" numFmtId="3" xfId="0" applyAlignment="1" applyFont="1" applyNumberFormat="1">
      <alignment horizontal="center" vertical="bottom"/>
    </xf>
    <xf borderId="10" fillId="19" fontId="31" numFmtId="3" xfId="0" applyAlignment="1" applyBorder="1" applyFont="1" applyNumberFormat="1">
      <alignment horizontal="center" readingOrder="0" vertical="bottom"/>
    </xf>
    <xf borderId="10" fillId="19" fontId="31" numFmtId="3" xfId="0" applyAlignment="1" applyBorder="1" applyFont="1" applyNumberFormat="1">
      <alignment horizontal="center" vertical="bottom"/>
    </xf>
    <xf borderId="0" fillId="0" fontId="35" numFmtId="3" xfId="0" applyAlignment="1" applyFont="1" applyNumberFormat="1">
      <alignment horizontal="center" readingOrder="0" vertical="bottom"/>
    </xf>
    <xf borderId="2" fillId="23" fontId="33" numFmtId="3" xfId="0" applyAlignment="1" applyBorder="1" applyFont="1" applyNumberFormat="1">
      <alignment horizontal="center" vertical="bottom"/>
    </xf>
    <xf borderId="10" fillId="23" fontId="33" numFmtId="3" xfId="0" applyAlignment="1" applyBorder="1" applyFont="1" applyNumberFormat="1">
      <alignment horizontal="center" readingOrder="0" vertical="bottom"/>
    </xf>
    <xf borderId="10" fillId="23" fontId="31" numFmtId="3" xfId="0" applyAlignment="1" applyBorder="1" applyFont="1" applyNumberFormat="1">
      <alignment horizontal="center" readingOrder="0" vertical="bottom"/>
    </xf>
    <xf borderId="2" fillId="23" fontId="33" numFmtId="3" xfId="0" applyAlignment="1" applyBorder="1" applyFont="1" applyNumberFormat="1">
      <alignment horizontal="center" readingOrder="0" vertical="bottom"/>
    </xf>
    <xf borderId="10" fillId="35" fontId="39" numFmtId="3" xfId="0" applyAlignment="1" applyBorder="1" applyFont="1" applyNumberFormat="1">
      <alignment horizontal="center" vertical="bottom"/>
    </xf>
    <xf borderId="0" fillId="8" fontId="32" numFmtId="3" xfId="0" applyAlignment="1" applyFont="1" applyNumberFormat="1">
      <alignment horizontal="center" readingOrder="0" vertical="bottom"/>
    </xf>
    <xf borderId="0" fillId="11" fontId="35" numFmtId="3" xfId="0" applyAlignment="1" applyFont="1" applyNumberFormat="1">
      <alignment horizontal="center" readingOrder="0" vertical="bottom"/>
    </xf>
    <xf borderId="1" fillId="23" fontId="33" numFmtId="3" xfId="0" applyAlignment="1" applyBorder="1" applyFont="1" applyNumberFormat="1">
      <alignment horizontal="center" vertical="bottom"/>
    </xf>
    <xf borderId="2" fillId="19" fontId="38" numFmtId="3" xfId="0" applyAlignment="1" applyBorder="1" applyFont="1" applyNumberFormat="1">
      <alignment horizontal="center" vertical="bottom"/>
    </xf>
    <xf borderId="10" fillId="19" fontId="38" numFmtId="3" xfId="0" applyAlignment="1" applyBorder="1" applyFont="1" applyNumberFormat="1">
      <alignment horizontal="center" vertical="bottom"/>
    </xf>
    <xf borderId="10" fillId="19" fontId="39" numFmtId="3" xfId="0" applyAlignment="1" applyBorder="1" applyFont="1" applyNumberFormat="1">
      <alignment horizontal="center" vertical="bottom"/>
    </xf>
    <xf borderId="1" fillId="19" fontId="38" numFmtId="3" xfId="0" applyAlignment="1" applyBorder="1" applyFont="1" applyNumberFormat="1">
      <alignment horizontal="center" vertical="bottom"/>
    </xf>
    <xf borderId="2" fillId="19" fontId="38" numFmtId="3" xfId="0" applyAlignment="1" applyBorder="1" applyFont="1" applyNumberFormat="1">
      <alignment horizontal="center" readingOrder="0" vertical="bottom"/>
    </xf>
    <xf borderId="1" fillId="19" fontId="38" numFmtId="3" xfId="0" applyAlignment="1" applyBorder="1" applyFont="1" applyNumberFormat="1">
      <alignment horizontal="center" readingOrder="0" vertical="bottom"/>
    </xf>
    <xf borderId="10" fillId="35" fontId="38" numFmtId="3" xfId="0" applyAlignment="1" applyBorder="1" applyFont="1" applyNumberFormat="1">
      <alignment horizontal="center" readingOrder="0" vertical="bottom"/>
    </xf>
    <xf borderId="10" fillId="23" fontId="33" numFmtId="164" xfId="0" applyAlignment="1" applyBorder="1" applyFont="1" applyNumberFormat="1">
      <alignment horizontal="center" vertical="bottom"/>
    </xf>
    <xf borderId="10" fillId="23" fontId="33" numFmtId="164" xfId="0" applyAlignment="1" applyBorder="1" applyFont="1" applyNumberFormat="1">
      <alignment horizontal="center" vertical="bottom"/>
    </xf>
    <xf borderId="2" fillId="35" fontId="38" numFmtId="3" xfId="0" applyAlignment="1" applyBorder="1" applyFont="1" applyNumberFormat="1">
      <alignment horizontal="center" readingOrder="0" vertical="bottom"/>
    </xf>
    <xf borderId="10" fillId="35" fontId="38" numFmtId="164" xfId="0" applyAlignment="1" applyBorder="1" applyFont="1" applyNumberFormat="1">
      <alignment horizontal="center" vertical="bottom"/>
    </xf>
    <xf borderId="1" fillId="35" fontId="4" numFmtId="0" xfId="0" applyAlignment="1" applyBorder="1" applyFont="1">
      <alignment horizontal="center" readingOrder="0" vertical="bottom"/>
    </xf>
    <xf borderId="10" fillId="35" fontId="38" numFmtId="10" xfId="0" applyAlignment="1" applyBorder="1" applyFont="1" applyNumberFormat="1">
      <alignment horizontal="center" vertical="bottom"/>
    </xf>
    <xf borderId="1" fillId="35" fontId="39" numFmtId="3" xfId="0" applyAlignment="1" applyBorder="1" applyFont="1" applyNumberFormat="1">
      <alignment horizontal="center" vertical="bottom"/>
    </xf>
    <xf borderId="3" fillId="35" fontId="39" numFmtId="3" xfId="0" applyAlignment="1" applyBorder="1" applyFont="1" applyNumberFormat="1">
      <alignment horizontal="center" vertical="bottom"/>
    </xf>
    <xf borderId="9" fillId="19" fontId="33" numFmtId="3" xfId="0" applyAlignment="1" applyBorder="1" applyFont="1" applyNumberFormat="1">
      <alignment horizontal="center" vertical="bottom"/>
    </xf>
    <xf borderId="9" fillId="23" fontId="33" numFmtId="3" xfId="0" applyAlignment="1" applyBorder="1" applyFont="1" applyNumberFormat="1">
      <alignment horizontal="center" vertical="bottom"/>
    </xf>
    <xf borderId="1" fillId="23" fontId="32" numFmtId="3" xfId="0" applyAlignment="1" applyBorder="1" applyFont="1" applyNumberFormat="1">
      <alignment horizontal="center" readingOrder="0" vertical="bottom"/>
    </xf>
    <xf borderId="10" fillId="23" fontId="32" numFmtId="3" xfId="0" applyAlignment="1" applyBorder="1" applyFont="1" applyNumberFormat="1">
      <alignment horizontal="center" readingOrder="0" vertical="bottom"/>
    </xf>
    <xf borderId="4" fillId="19" fontId="33" numFmtId="3" xfId="0" applyAlignment="1" applyBorder="1" applyFont="1" applyNumberFormat="1">
      <alignment horizontal="center" vertical="bottom"/>
    </xf>
    <xf borderId="4" fillId="23" fontId="33" numFmtId="3" xfId="0" applyAlignment="1" applyBorder="1" applyFont="1" applyNumberFormat="1">
      <alignment horizontal="center" vertical="bottom"/>
    </xf>
    <xf borderId="0" fillId="8" fontId="35" numFmtId="3" xfId="0" applyAlignment="1" applyFont="1" applyNumberFormat="1">
      <alignment horizontal="center" readingOrder="0" vertical="bottom"/>
    </xf>
    <xf borderId="10" fillId="19" fontId="33" numFmtId="3" xfId="0" applyAlignment="1" applyBorder="1" applyFont="1" applyNumberFormat="1">
      <alignment horizontal="center" vertical="bottom"/>
    </xf>
    <xf borderId="2" fillId="19" fontId="34" numFmtId="3" xfId="0" applyAlignment="1" applyBorder="1" applyFont="1" applyNumberFormat="1">
      <alignment horizontal="center" readingOrder="0" vertical="bottom"/>
    </xf>
    <xf borderId="0" fillId="0" fontId="39" numFmtId="3" xfId="0" applyAlignment="1" applyFont="1" applyNumberFormat="1">
      <alignment horizontal="center" readingOrder="0" vertical="bottom"/>
    </xf>
    <xf borderId="1" fillId="35" fontId="38" numFmtId="3" xfId="0" applyAlignment="1" applyBorder="1" applyFont="1" applyNumberFormat="1">
      <alignment horizontal="center" readingOrder="0" vertical="bottom"/>
    </xf>
    <xf borderId="0" fillId="6" fontId="39" numFmtId="3" xfId="0" applyAlignment="1" applyFont="1" applyNumberFormat="1">
      <alignment horizontal="center" readingOrder="0" vertical="bottom"/>
    </xf>
    <xf borderId="2" fillId="23" fontId="31" numFmtId="3" xfId="0" applyAlignment="1" applyBorder="1" applyFont="1" applyNumberFormat="1">
      <alignment horizontal="center" vertical="bottom"/>
    </xf>
    <xf borderId="0" fillId="6" fontId="40" numFmtId="3" xfId="0" applyAlignment="1" applyFont="1" applyNumberFormat="1">
      <alignment horizontal="center" vertical="bottom"/>
    </xf>
    <xf borderId="2" fillId="23" fontId="31" numFmtId="0" xfId="0" applyAlignment="1" applyBorder="1" applyFont="1">
      <alignment horizontal="center" vertical="bottom"/>
    </xf>
    <xf borderId="10" fillId="23" fontId="31" numFmtId="164" xfId="0" applyAlignment="1" applyBorder="1" applyFont="1" applyNumberFormat="1">
      <alignment horizontal="center" vertical="bottom"/>
    </xf>
    <xf borderId="0" fillId="6" fontId="39" numFmtId="164" xfId="0" applyAlignment="1" applyFont="1" applyNumberFormat="1">
      <alignment horizontal="center" vertical="bottom"/>
    </xf>
    <xf borderId="0" fillId="0" fontId="39" numFmtId="0" xfId="0" applyAlignment="1" applyFont="1">
      <alignment horizontal="center" vertical="bottom"/>
    </xf>
    <xf borderId="0" fillId="6" fontId="39" numFmtId="0" xfId="0" applyAlignment="1" applyFont="1">
      <alignment horizontal="center" readingOrder="0" vertical="bottom"/>
    </xf>
    <xf borderId="0" fillId="6" fontId="39" numFmtId="0" xfId="0" applyAlignment="1" applyFont="1">
      <alignment horizontal="center" vertical="bottom"/>
    </xf>
    <xf borderId="0" fillId="6" fontId="40" numFmtId="0" xfId="0" applyAlignment="1" applyFont="1">
      <alignment horizontal="center" vertical="bottom"/>
    </xf>
    <xf borderId="10" fillId="23" fontId="31" numFmtId="164" xfId="0" applyAlignment="1" applyBorder="1" applyFont="1" applyNumberFormat="1">
      <alignment horizontal="center" vertical="bottom"/>
    </xf>
    <xf borderId="1" fillId="19" fontId="31" numFmtId="3" xfId="0" applyAlignment="1" applyBorder="1" applyFont="1" applyNumberFormat="1">
      <alignment horizontal="center" readingOrder="0" vertical="bottom"/>
    </xf>
    <xf borderId="9" fillId="19" fontId="31" numFmtId="3" xfId="0" applyAlignment="1" applyBorder="1" applyFont="1" applyNumberFormat="1">
      <alignment horizontal="center" readingOrder="0" vertical="bottom"/>
    </xf>
    <xf borderId="9" fillId="19" fontId="32" numFmtId="3" xfId="0" applyAlignment="1" applyBorder="1" applyFont="1" applyNumberFormat="1">
      <alignment horizontal="center" vertical="bottom"/>
    </xf>
    <xf borderId="3" fillId="0" fontId="39" numFmtId="0" xfId="0" applyAlignment="1" applyBorder="1" applyFont="1">
      <alignment horizontal="center" vertical="bottom"/>
    </xf>
    <xf borderId="3" fillId="0" fontId="34" numFmtId="0" xfId="0" applyAlignment="1" applyBorder="1" applyFont="1">
      <alignment horizontal="center" readingOrder="0" vertical="bottom"/>
    </xf>
    <xf borderId="10" fillId="29" fontId="41" numFmtId="3" xfId="0" applyAlignment="1" applyBorder="1" applyFont="1" applyNumberFormat="1">
      <alignment horizontal="center" readingOrder="0" vertical="bottom"/>
    </xf>
    <xf borderId="0" fillId="6" fontId="32" numFmtId="0" xfId="0" applyAlignment="1" applyFont="1">
      <alignment horizontal="center" readingOrder="0" vertical="bottom"/>
    </xf>
    <xf borderId="1" fillId="29" fontId="41" numFmtId="0" xfId="0" applyAlignment="1" applyBorder="1" applyFont="1">
      <alignment horizontal="center" readingOrder="0" vertical="bottom"/>
    </xf>
    <xf borderId="3" fillId="0" fontId="33" numFmtId="0" xfId="0" applyAlignment="1" applyBorder="1" applyFont="1">
      <alignment horizontal="center" readingOrder="0" vertical="bottom"/>
    </xf>
    <xf borderId="3" fillId="0" fontId="32" numFmtId="0" xfId="0" applyAlignment="1" applyBorder="1" applyFont="1">
      <alignment horizontal="center" readingOrder="0" vertical="bottom"/>
    </xf>
    <xf borderId="1" fillId="23" fontId="32" numFmtId="3" xfId="0" applyAlignment="1" applyBorder="1" applyFont="1" applyNumberFormat="1">
      <alignment horizontal="center" vertical="bottom"/>
    </xf>
    <xf borderId="10" fillId="23" fontId="32" numFmtId="3" xfId="0" applyAlignment="1" applyBorder="1" applyFont="1" applyNumberFormat="1">
      <alignment horizontal="center" vertical="bottom"/>
    </xf>
    <xf borderId="1" fillId="19" fontId="38" numFmtId="0" xfId="0" applyAlignment="1" applyBorder="1" applyFont="1">
      <alignment horizontal="center" vertical="bottom"/>
    </xf>
    <xf borderId="1" fillId="19" fontId="38" numFmtId="164" xfId="0" applyAlignment="1" applyBorder="1" applyFont="1" applyNumberFormat="1">
      <alignment horizontal="center" vertical="bottom"/>
    </xf>
    <xf borderId="3" fillId="0" fontId="32" numFmtId="0" xfId="0" applyAlignment="1" applyBorder="1" applyFont="1">
      <alignment horizontal="center" vertical="bottom"/>
    </xf>
    <xf borderId="2" fillId="19" fontId="38" numFmtId="0" xfId="0" applyAlignment="1" applyBorder="1" applyFont="1">
      <alignment horizontal="center" vertical="bottom"/>
    </xf>
    <xf borderId="10" fillId="19" fontId="38" numFmtId="164" xfId="0" applyAlignment="1" applyBorder="1" applyFont="1" applyNumberFormat="1">
      <alignment horizontal="center" vertical="bottom"/>
    </xf>
    <xf borderId="0" fillId="0" fontId="39" numFmtId="164" xfId="0" applyAlignment="1" applyFont="1" applyNumberFormat="1">
      <alignment horizontal="center" vertical="bottom"/>
    </xf>
    <xf borderId="1" fillId="35" fontId="38" numFmtId="164" xfId="0" applyAlignment="1" applyBorder="1" applyFont="1" applyNumberFormat="1">
      <alignment horizontal="center" readingOrder="0" vertical="bottom"/>
    </xf>
    <xf borderId="12" fillId="6" fontId="32" numFmtId="3" xfId="0" applyAlignment="1" applyBorder="1" applyFont="1" applyNumberFormat="1">
      <alignment horizontal="center" vertical="bottom"/>
    </xf>
    <xf borderId="9" fillId="19" fontId="32" numFmtId="3" xfId="0" applyAlignment="1" applyBorder="1" applyFont="1" applyNumberFormat="1">
      <alignment horizontal="center" readingOrder="0" vertical="bottom"/>
    </xf>
    <xf borderId="10" fillId="35" fontId="38" numFmtId="164" xfId="0" applyAlignment="1" applyBorder="1" applyFont="1" applyNumberFormat="1">
      <alignment horizontal="center" vertical="bottom"/>
    </xf>
    <xf borderId="7" fillId="6" fontId="32" numFmtId="0" xfId="0" applyAlignment="1" applyBorder="1" applyFont="1">
      <alignment horizontal="center" vertical="bottom"/>
    </xf>
    <xf borderId="2" fillId="21" fontId="31" numFmtId="166" xfId="0" applyAlignment="1" applyBorder="1" applyFont="1" applyNumberFormat="1">
      <alignment horizontal="center" vertical="bottom"/>
    </xf>
    <xf borderId="10" fillId="21" fontId="32" numFmtId="166" xfId="0" applyAlignment="1" applyBorder="1" applyFont="1" applyNumberFormat="1">
      <alignment horizontal="center" vertical="bottom"/>
    </xf>
    <xf borderId="0" fillId="0" fontId="32" numFmtId="166" xfId="0" applyAlignment="1" applyFont="1" applyNumberFormat="1">
      <alignment horizontal="center" vertical="bottom"/>
    </xf>
    <xf borderId="10" fillId="23" fontId="31" numFmtId="164" xfId="0" applyAlignment="1" applyBorder="1" applyFont="1" applyNumberFormat="1">
      <alignment horizontal="center" readingOrder="0" vertical="bottom"/>
    </xf>
    <xf borderId="10" fillId="23" fontId="33" numFmtId="164" xfId="0" applyAlignment="1" applyBorder="1" applyFont="1" applyNumberFormat="1">
      <alignment horizontal="center" readingOrder="0" vertical="bottom"/>
    </xf>
    <xf borderId="10" fillId="23" fontId="33" numFmtId="164" xfId="0" applyAlignment="1" applyBorder="1" applyFont="1" applyNumberFormat="1">
      <alignment horizontal="center" vertical="bottom"/>
    </xf>
    <xf borderId="1" fillId="23" fontId="33" numFmtId="0" xfId="0" applyAlignment="1" applyBorder="1" applyFont="1">
      <alignment horizontal="center" vertical="bottom"/>
    </xf>
    <xf borderId="1" fillId="23" fontId="33" numFmtId="4" xfId="0" applyAlignment="1" applyBorder="1" applyFont="1" applyNumberFormat="1">
      <alignment horizontal="center" readingOrder="0" vertical="bottom"/>
    </xf>
    <xf borderId="1" fillId="23" fontId="33" numFmtId="10" xfId="0" applyAlignment="1" applyBorder="1" applyFont="1" applyNumberFormat="1">
      <alignment horizontal="center" vertical="bottom"/>
    </xf>
    <xf borderId="1" fillId="23" fontId="33" numFmtId="167" xfId="0" applyAlignment="1" applyBorder="1" applyFont="1" applyNumberFormat="1">
      <alignment horizontal="center" vertical="bottom"/>
    </xf>
    <xf borderId="1" fillId="10" fontId="33" numFmtId="10" xfId="0" applyAlignment="1" applyBorder="1" applyFont="1" applyNumberFormat="1">
      <alignment horizontal="center" vertical="bottom"/>
    </xf>
    <xf borderId="1" fillId="21" fontId="33" numFmtId="3" xfId="0" applyAlignment="1" applyBorder="1" applyFont="1" applyNumberFormat="1">
      <alignment horizontal="center" readingOrder="0" vertical="bottom"/>
    </xf>
    <xf borderId="1" fillId="21" fontId="33" numFmtId="10" xfId="0" applyAlignment="1" applyBorder="1" applyFont="1" applyNumberFormat="1">
      <alignment horizontal="center" vertical="bottom"/>
    </xf>
    <xf borderId="1" fillId="24" fontId="33" numFmtId="0" xfId="0" applyAlignment="1" applyBorder="1" applyFont="1">
      <alignment horizontal="center" vertical="bottom"/>
    </xf>
    <xf borderId="1" fillId="24" fontId="33" numFmtId="4" xfId="0" applyAlignment="1" applyBorder="1" applyFont="1" applyNumberFormat="1">
      <alignment horizontal="center" readingOrder="0" vertical="bottom"/>
    </xf>
    <xf borderId="3" fillId="35" fontId="38" numFmtId="164" xfId="0" applyAlignment="1" applyBorder="1" applyFont="1" applyNumberFormat="1">
      <alignment horizontal="center" vertical="bottom"/>
    </xf>
    <xf borderId="3" fillId="35" fontId="38" numFmtId="164" xfId="0" applyAlignment="1" applyBorder="1" applyFont="1" applyNumberFormat="1">
      <alignment horizontal="center" vertical="bottom"/>
    </xf>
    <xf borderId="3" fillId="35" fontId="38" numFmtId="164" xfId="0" applyAlignment="1" applyBorder="1" applyFont="1" applyNumberFormat="1">
      <alignment horizontal="center" readingOrder="0" vertical="bottom"/>
    </xf>
    <xf borderId="1" fillId="23" fontId="33" numFmtId="166" xfId="0" applyAlignment="1" applyBorder="1" applyFont="1" applyNumberFormat="1">
      <alignment horizontal="center" readingOrder="0" vertical="bottom"/>
    </xf>
    <xf borderId="1" fillId="19" fontId="33" numFmtId="164" xfId="0" applyAlignment="1" applyBorder="1" applyFont="1" applyNumberFormat="1">
      <alignment horizontal="center" readingOrder="0" vertical="bottom"/>
    </xf>
    <xf borderId="1" fillId="19" fontId="33" numFmtId="164" xfId="0" applyAlignment="1" applyBorder="1" applyFont="1" applyNumberFormat="1">
      <alignment horizontal="center" readingOrder="0" vertical="bottom"/>
    </xf>
    <xf borderId="1" fillId="19" fontId="33" numFmtId="164" xfId="0" applyAlignment="1" applyBorder="1" applyFont="1" applyNumberFormat="1">
      <alignment horizontal="center" vertical="bottom"/>
    </xf>
    <xf borderId="1" fillId="35" fontId="38" numFmtId="164" xfId="0" applyAlignment="1" applyBorder="1" applyFont="1" applyNumberFormat="1">
      <alignment horizontal="center" vertical="bottom"/>
    </xf>
    <xf borderId="1" fillId="35" fontId="38" numFmtId="9" xfId="0" applyAlignment="1" applyBorder="1" applyFont="1" applyNumberFormat="1">
      <alignment horizontal="center" vertical="bottom"/>
    </xf>
    <xf borderId="2" fillId="19" fontId="33" numFmtId="0" xfId="0" applyAlignment="1" applyBorder="1" applyFont="1">
      <alignment horizontal="center" readingOrder="0" vertical="bottom"/>
    </xf>
    <xf borderId="2" fillId="19" fontId="33" numFmtId="164" xfId="0" applyAlignment="1" applyBorder="1" applyFont="1" applyNumberFormat="1">
      <alignment horizontal="center" readingOrder="0" vertical="bottom"/>
    </xf>
    <xf borderId="2" fillId="19" fontId="33" numFmtId="164" xfId="0" applyAlignment="1" applyBorder="1" applyFont="1" applyNumberFormat="1">
      <alignment horizontal="center" readingOrder="0" vertical="bottom"/>
    </xf>
    <xf borderId="2" fillId="19" fontId="33" numFmtId="10" xfId="0" applyAlignment="1" applyBorder="1" applyFont="1" applyNumberFormat="1">
      <alignment horizontal="center" vertical="bottom"/>
    </xf>
    <xf borderId="15" fillId="19" fontId="33" numFmtId="0" xfId="0" applyAlignment="1" applyBorder="1" applyFont="1">
      <alignment horizontal="center" readingOrder="0" vertical="bottom"/>
    </xf>
    <xf borderId="1" fillId="35" fontId="38" numFmtId="164" xfId="0" applyAlignment="1" applyBorder="1" applyFont="1" applyNumberFormat="1">
      <alignment horizontal="center" readingOrder="0" vertical="bottom"/>
    </xf>
    <xf borderId="1" fillId="35" fontId="38" numFmtId="164" xfId="0" applyAlignment="1" applyBorder="1" applyFont="1" applyNumberFormat="1">
      <alignment horizontal="center" vertical="bottom"/>
    </xf>
    <xf borderId="0" fillId="30" fontId="36" numFmtId="0" xfId="0" applyAlignment="1" applyFont="1">
      <alignment horizontal="center"/>
    </xf>
    <xf borderId="0" fillId="22" fontId="35" numFmtId="3" xfId="0" applyAlignment="1" applyFont="1" applyNumberFormat="1">
      <alignment horizontal="center" vertical="bottom"/>
    </xf>
    <xf borderId="9" fillId="19" fontId="33" numFmtId="3" xfId="0" applyAlignment="1" applyBorder="1" applyFont="1" applyNumberFormat="1">
      <alignment horizontal="center" readingOrder="0" vertical="bottom"/>
    </xf>
    <xf borderId="9" fillId="23" fontId="33" numFmtId="3" xfId="0" applyAlignment="1" applyBorder="1" applyFont="1" applyNumberFormat="1">
      <alignment horizontal="center" readingOrder="0" vertical="bottom"/>
    </xf>
    <xf borderId="4" fillId="23" fontId="33" numFmtId="3" xfId="0" applyAlignment="1" applyBorder="1" applyFont="1" applyNumberFormat="1">
      <alignment horizontal="center" readingOrder="0" vertical="bottom"/>
    </xf>
    <xf borderId="10" fillId="23" fontId="33" numFmtId="3" xfId="0" applyAlignment="1" applyBorder="1" applyFont="1" applyNumberFormat="1">
      <alignment horizontal="center" readingOrder="0" vertical="bottom"/>
    </xf>
    <xf borderId="10" fillId="35" fontId="39" numFmtId="3" xfId="0" applyAlignment="1" applyBorder="1" applyFont="1" applyNumberFormat="1">
      <alignment horizontal="center" readingOrder="0" vertical="bottom"/>
    </xf>
    <xf borderId="1" fillId="23" fontId="42" numFmtId="0" xfId="0" applyAlignment="1" applyBorder="1" applyFont="1">
      <alignment horizontal="center" readingOrder="0"/>
    </xf>
    <xf borderId="1" fillId="23" fontId="18" numFmtId="0" xfId="0" applyAlignment="1" applyBorder="1" applyFont="1">
      <alignment horizontal="center" readingOrder="0"/>
    </xf>
    <xf borderId="1" fillId="23" fontId="43" numFmtId="4" xfId="0" applyAlignment="1" applyBorder="1" applyFont="1" applyNumberFormat="1">
      <alignment horizontal="center" readingOrder="0" vertical="bottom"/>
    </xf>
    <xf borderId="1" fillId="24" fontId="33" numFmtId="167" xfId="0" applyAlignment="1" applyBorder="1" applyFont="1" applyNumberFormat="1">
      <alignment horizontal="center" vertical="bottom"/>
    </xf>
    <xf borderId="3" fillId="34" fontId="41" numFmtId="0" xfId="0" applyAlignment="1" applyBorder="1" applyFont="1">
      <alignment horizontal="center" readingOrder="0" vertical="bottom"/>
    </xf>
    <xf borderId="1" fillId="23" fontId="33" numFmtId="165" xfId="0" applyAlignment="1" applyBorder="1" applyFont="1" applyNumberFormat="1">
      <alignment horizontal="center" readingOrder="0" vertical="bottom"/>
    </xf>
    <xf borderId="0" fillId="39" fontId="35" numFmtId="3" xfId="0" applyAlignment="1" applyFill="1" applyFont="1" applyNumberFormat="1">
      <alignment horizontal="center" readingOrder="0" vertical="bottom"/>
    </xf>
    <xf borderId="0" fillId="23" fontId="32" numFmtId="3" xfId="0" applyAlignment="1" applyFont="1" applyNumberFormat="1">
      <alignment horizontal="center" readingOrder="0" vertical="bottom"/>
    </xf>
    <xf borderId="10" fillId="23" fontId="34" numFmtId="3" xfId="0" applyAlignment="1" applyBorder="1" applyFont="1" applyNumberFormat="1">
      <alignment horizontal="center" readingOrder="0" vertical="bottom"/>
    </xf>
    <xf borderId="0" fillId="6" fontId="35" numFmtId="0" xfId="0" applyAlignment="1" applyFont="1">
      <alignment horizontal="center" readingOrder="0" vertical="bottom"/>
    </xf>
    <xf borderId="0" fillId="14" fontId="35" numFmtId="0" xfId="0" applyAlignment="1" applyFont="1">
      <alignment horizontal="center" readingOrder="0" vertical="bottom"/>
    </xf>
    <xf borderId="3" fillId="22" fontId="41" numFmtId="0" xfId="0" applyAlignment="1" applyBorder="1" applyFont="1">
      <alignment horizontal="center" readingOrder="0" vertical="bottom"/>
    </xf>
    <xf borderId="3" fillId="23" fontId="33" numFmtId="3" xfId="0" applyAlignment="1" applyBorder="1" applyFont="1" applyNumberFormat="1">
      <alignment horizontal="center" readingOrder="0" vertical="bottom"/>
    </xf>
    <xf borderId="0" fillId="22" fontId="33" numFmtId="3" xfId="0" applyAlignment="1" applyFont="1" applyNumberFormat="1">
      <alignment horizontal="center" readingOrder="0" vertical="bottom"/>
    </xf>
    <xf borderId="0" fillId="6" fontId="32" numFmtId="0" xfId="0" applyAlignment="1" applyFont="1">
      <alignment horizontal="left" readingOrder="0" vertical="bottom"/>
    </xf>
    <xf borderId="10" fillId="19" fontId="33" numFmtId="10" xfId="0" applyAlignment="1" applyBorder="1" applyFont="1" applyNumberFormat="1">
      <alignment horizontal="center" vertical="bottom"/>
    </xf>
    <xf borderId="0" fillId="23" fontId="33" numFmtId="3" xfId="0" applyAlignment="1" applyFont="1" applyNumberFormat="1">
      <alignment horizontal="center" readingOrder="0" vertical="bottom"/>
    </xf>
    <xf borderId="0" fillId="23" fontId="33" numFmtId="0" xfId="0" applyAlignment="1" applyFont="1">
      <alignment horizontal="center" readingOrder="0" vertical="bottom"/>
    </xf>
    <xf borderId="0" fillId="0" fontId="33" numFmtId="164" xfId="0" applyAlignment="1" applyFont="1" applyNumberFormat="1">
      <alignment horizontal="center" readingOrder="0" vertical="bottom"/>
    </xf>
    <xf borderId="1" fillId="23" fontId="44" numFmtId="3" xfId="0" applyAlignment="1" applyBorder="1" applyFont="1" applyNumberFormat="1">
      <alignment horizontal="center" readingOrder="0" vertical="bottom"/>
    </xf>
    <xf borderId="9" fillId="23" fontId="44" numFmtId="3" xfId="0" applyAlignment="1" applyBorder="1" applyFont="1" applyNumberFormat="1">
      <alignment horizontal="center" readingOrder="0" vertical="bottom"/>
    </xf>
    <xf borderId="9" fillId="23" fontId="16" numFmtId="3" xfId="0" applyAlignment="1" applyBorder="1" applyFont="1" applyNumberFormat="1">
      <alignment vertical="bottom"/>
    </xf>
    <xf borderId="3" fillId="0" fontId="16" numFmtId="3" xfId="0" applyAlignment="1" applyBorder="1" applyFont="1" applyNumberFormat="1">
      <alignment horizontal="center" vertical="bottom"/>
    </xf>
    <xf borderId="0" fillId="6" fontId="16" numFmtId="3" xfId="0" applyAlignment="1" applyFont="1" applyNumberFormat="1">
      <alignment vertical="bottom"/>
    </xf>
    <xf borderId="10" fillId="23" fontId="45" numFmtId="3" xfId="0" applyAlignment="1" applyBorder="1" applyFont="1" applyNumberFormat="1">
      <alignment horizontal="center" vertical="bottom"/>
    </xf>
    <xf borderId="2" fillId="23" fontId="44" numFmtId="3" xfId="0" applyAlignment="1" applyBorder="1" applyFont="1" applyNumberFormat="1">
      <alignment horizontal="center" vertical="bottom"/>
    </xf>
    <xf borderId="10" fillId="23" fontId="44" numFmtId="3" xfId="0" applyAlignment="1" applyBorder="1" applyFont="1" applyNumberFormat="1">
      <alignment horizontal="center" vertical="bottom"/>
    </xf>
    <xf borderId="0" fillId="6" fontId="16" numFmtId="3" xfId="0" applyAlignment="1" applyFont="1" applyNumberFormat="1">
      <alignment readingOrder="0" vertical="bottom"/>
    </xf>
    <xf borderId="10" fillId="23" fontId="45" numFmtId="3" xfId="0" applyAlignment="1" applyBorder="1" applyFont="1" applyNumberFormat="1">
      <alignment horizontal="center" readingOrder="0" vertical="bottom"/>
    </xf>
    <xf borderId="2" fillId="35" fontId="46" numFmtId="3" xfId="0" applyAlignment="1" applyBorder="1" applyFont="1" applyNumberFormat="1">
      <alignment horizontal="center" vertical="bottom"/>
    </xf>
    <xf borderId="10" fillId="35" fontId="46" numFmtId="3" xfId="0" applyAlignment="1" applyBorder="1" applyFont="1" applyNumberFormat="1">
      <alignment horizontal="center" vertical="bottom"/>
    </xf>
    <xf borderId="2" fillId="19" fontId="6" numFmtId="3" xfId="0" applyAlignment="1" applyBorder="1" applyFont="1" applyNumberFormat="1">
      <alignment horizontal="center" vertical="bottom"/>
    </xf>
    <xf borderId="10" fillId="19" fontId="44" numFmtId="3" xfId="0" applyAlignment="1" applyBorder="1" applyFont="1" applyNumberFormat="1">
      <alignment horizontal="center" readingOrder="0" vertical="bottom"/>
    </xf>
    <xf borderId="10" fillId="19" fontId="44" numFmtId="3" xfId="0" applyAlignment="1" applyBorder="1" applyFont="1" applyNumberFormat="1">
      <alignment horizontal="center" vertical="bottom"/>
    </xf>
    <xf borderId="10" fillId="19" fontId="45" numFmtId="3" xfId="0" applyAlignment="1" applyBorder="1" applyFont="1" applyNumberFormat="1">
      <alignment horizontal="center" vertical="bottom"/>
    </xf>
    <xf borderId="3" fillId="0" fontId="16" numFmtId="3" xfId="0" applyAlignment="1" applyBorder="1" applyFont="1" applyNumberFormat="1">
      <alignment horizontal="center" readingOrder="0" vertical="bottom"/>
    </xf>
    <xf borderId="10" fillId="19" fontId="6" numFmtId="3" xfId="0" applyAlignment="1" applyBorder="1" applyFont="1" applyNumberFormat="1">
      <alignment horizontal="center" vertical="bottom"/>
    </xf>
    <xf borderId="10" fillId="19" fontId="45" numFmtId="3" xfId="0" applyAlignment="1" applyBorder="1" applyFont="1" applyNumberFormat="1">
      <alignment horizontal="center" readingOrder="0" vertical="bottom"/>
    </xf>
    <xf borderId="2" fillId="23" fontId="45" numFmtId="3" xfId="0" applyAlignment="1" applyBorder="1" applyFont="1" applyNumberFormat="1">
      <alignment horizontal="center" vertical="bottom"/>
    </xf>
    <xf borderId="10" fillId="23" fontId="44" numFmtId="3" xfId="0" applyAlignment="1" applyBorder="1" applyFont="1" applyNumberFormat="1">
      <alignment horizontal="center" readingOrder="0" vertical="bottom"/>
    </xf>
    <xf borderId="10" fillId="23" fontId="45" numFmtId="10" xfId="0" applyAlignment="1" applyBorder="1" applyFont="1" applyNumberFormat="1">
      <alignment horizontal="center" vertical="bottom"/>
    </xf>
    <xf borderId="3" fillId="39" fontId="16" numFmtId="3" xfId="0" applyAlignment="1" applyBorder="1" applyFont="1" applyNumberFormat="1">
      <alignment horizontal="center" readingOrder="0" vertical="bottom"/>
    </xf>
    <xf borderId="0" fillId="39" fontId="16" numFmtId="3" xfId="0" applyAlignment="1" applyFont="1" applyNumberFormat="1">
      <alignment horizontal="left" readingOrder="0" vertical="bottom"/>
    </xf>
    <xf borderId="2" fillId="19" fontId="45" numFmtId="3" xfId="0" applyAlignment="1" applyBorder="1" applyFont="1" applyNumberFormat="1">
      <alignment horizontal="center" vertical="bottom"/>
    </xf>
    <xf borderId="3" fillId="22" fontId="47" numFmtId="3" xfId="0" applyAlignment="1" applyBorder="1" applyFont="1" applyNumberFormat="1">
      <alignment horizontal="center" readingOrder="0" vertical="bottom"/>
    </xf>
    <xf borderId="0" fillId="22" fontId="47" numFmtId="3" xfId="0" applyAlignment="1" applyFont="1" applyNumberFormat="1">
      <alignment horizontal="left" readingOrder="0" vertical="bottom"/>
    </xf>
    <xf borderId="0" fillId="22" fontId="16" numFmtId="3" xfId="0" applyAlignment="1" applyFont="1" applyNumberFormat="1">
      <alignment horizontal="left" vertical="bottom"/>
    </xf>
    <xf borderId="0" fillId="22" fontId="47" numFmtId="3" xfId="0" applyAlignment="1" applyFont="1" applyNumberFormat="1">
      <alignment horizontal="left" vertical="bottom"/>
    </xf>
    <xf borderId="3" fillId="22" fontId="48" numFmtId="3" xfId="0" applyAlignment="1" applyBorder="1" applyFont="1" applyNumberFormat="1">
      <alignment horizontal="center" readingOrder="0" vertical="bottom"/>
    </xf>
    <xf borderId="2" fillId="19" fontId="45" numFmtId="0" xfId="0" applyAlignment="1" applyBorder="1" applyFont="1">
      <alignment horizontal="center" vertical="bottom"/>
    </xf>
    <xf borderId="10" fillId="19" fontId="45" numFmtId="0" xfId="0" applyAlignment="1" applyBorder="1" applyFont="1">
      <alignment horizontal="center" vertical="bottom"/>
    </xf>
    <xf borderId="3" fillId="0" fontId="16" numFmtId="3" xfId="0" applyAlignment="1" applyBorder="1" applyFont="1" applyNumberFormat="1">
      <alignment vertical="bottom"/>
    </xf>
    <xf borderId="10" fillId="35" fontId="16" numFmtId="3" xfId="0" applyAlignment="1" applyBorder="1" applyFont="1" applyNumberFormat="1">
      <alignment vertical="bottom"/>
    </xf>
    <xf borderId="3" fillId="40" fontId="16" numFmtId="3" xfId="0" applyAlignment="1" applyBorder="1" applyFill="1" applyFont="1" applyNumberFormat="1">
      <alignment horizontal="center" readingOrder="0" vertical="bottom"/>
    </xf>
    <xf borderId="3" fillId="27" fontId="47" numFmtId="3" xfId="0" applyAlignment="1" applyBorder="1" applyFont="1" applyNumberFormat="1">
      <alignment horizontal="center" readingOrder="0" vertical="bottom"/>
    </xf>
    <xf borderId="0" fillId="22" fontId="47" numFmtId="3" xfId="0" applyAlignment="1" applyFont="1" applyNumberFormat="1">
      <alignment horizontal="center" vertical="bottom"/>
    </xf>
    <xf borderId="0" fillId="39" fontId="16" numFmtId="3" xfId="0" applyAlignment="1" applyFont="1" applyNumberFormat="1">
      <alignment horizontal="center" readingOrder="0" vertical="bottom"/>
    </xf>
    <xf borderId="0" fillId="22" fontId="16" numFmtId="3" xfId="0" applyAlignment="1" applyFont="1" applyNumberFormat="1">
      <alignment horizontal="center" vertical="bottom"/>
    </xf>
    <xf borderId="0" fillId="22" fontId="16" numFmtId="3" xfId="0" applyAlignment="1" applyFont="1" applyNumberFormat="1">
      <alignment horizontal="center" readingOrder="0" vertical="bottom"/>
    </xf>
    <xf borderId="3" fillId="22" fontId="16" numFmtId="3" xfId="0" applyAlignment="1" applyBorder="1" applyFont="1" applyNumberFormat="1">
      <alignment horizontal="center" vertical="bottom"/>
    </xf>
    <xf borderId="3" fillId="22" fontId="16" numFmtId="3" xfId="0" applyAlignment="1" applyBorder="1" applyFont="1" applyNumberFormat="1">
      <alignment vertical="bottom"/>
    </xf>
    <xf borderId="3" fillId="22" fontId="47" numFmtId="3" xfId="0" applyAlignment="1" applyBorder="1" applyFont="1" applyNumberFormat="1">
      <alignment horizontal="center" vertical="bottom"/>
    </xf>
    <xf borderId="10" fillId="35" fontId="16" numFmtId="3" xfId="0" applyAlignment="1" applyBorder="1" applyFont="1" applyNumberFormat="1">
      <alignment readingOrder="0" vertical="bottom"/>
    </xf>
    <xf borderId="2" fillId="19" fontId="46" numFmtId="3" xfId="0" applyAlignment="1" applyBorder="1" applyFont="1" applyNumberFormat="1">
      <alignment horizontal="center" vertical="bottom"/>
    </xf>
    <xf borderId="10" fillId="19" fontId="46" numFmtId="3" xfId="0" applyAlignment="1" applyBorder="1" applyFont="1" applyNumberFormat="1">
      <alignment horizontal="center" vertical="bottom"/>
    </xf>
    <xf borderId="10" fillId="19" fontId="16" numFmtId="3" xfId="0" applyAlignment="1" applyBorder="1" applyFont="1" applyNumberFormat="1">
      <alignment vertical="bottom"/>
    </xf>
    <xf borderId="0" fillId="0" fontId="16" numFmtId="3" xfId="0" applyAlignment="1" applyFont="1" applyNumberFormat="1">
      <alignment vertical="bottom"/>
    </xf>
    <xf borderId="7" fillId="0" fontId="16" numFmtId="3" xfId="0" applyAlignment="1" applyBorder="1" applyFont="1" applyNumberFormat="1">
      <alignment vertical="bottom"/>
    </xf>
    <xf borderId="2" fillId="23" fontId="45" numFmtId="0" xfId="0" applyAlignment="1" applyBorder="1" applyFont="1">
      <alignment horizontal="center" vertical="bottom"/>
    </xf>
    <xf borderId="10" fillId="23" fontId="44" numFmtId="164" xfId="0" applyAlignment="1" applyBorder="1" applyFont="1" applyNumberFormat="1">
      <alignment horizontal="center" vertical="bottom"/>
    </xf>
    <xf borderId="10" fillId="23" fontId="45" numFmtId="164" xfId="0" applyAlignment="1" applyBorder="1" applyFont="1" applyNumberFormat="1">
      <alignment horizontal="center" vertical="bottom"/>
    </xf>
    <xf borderId="0" fillId="0" fontId="16" numFmtId="164" xfId="0" applyAlignment="1" applyFont="1" applyNumberFormat="1">
      <alignment vertical="bottom"/>
    </xf>
    <xf borderId="0" fillId="0" fontId="16" numFmtId="0" xfId="0" applyAlignment="1" applyFont="1">
      <alignment vertical="bottom"/>
    </xf>
    <xf borderId="0" fillId="6" fontId="16" numFmtId="0" xfId="0" applyAlignment="1" applyFont="1">
      <alignment vertical="bottom"/>
    </xf>
    <xf borderId="10" fillId="23" fontId="45" numFmtId="164" xfId="0" applyAlignment="1" applyBorder="1" applyFont="1" applyNumberFormat="1">
      <alignment horizontal="center" vertical="bottom"/>
    </xf>
    <xf borderId="10" fillId="35" fontId="46" numFmtId="164" xfId="0" applyAlignment="1" applyBorder="1" applyFont="1" applyNumberFormat="1">
      <alignment horizontal="center" vertical="bottom"/>
    </xf>
    <xf borderId="7" fillId="0" fontId="16" numFmtId="0" xfId="0" applyAlignment="1" applyBorder="1" applyFont="1">
      <alignment vertical="bottom"/>
    </xf>
    <xf borderId="7" fillId="0" fontId="16" numFmtId="164" xfId="0" applyAlignment="1" applyBorder="1" applyFont="1" applyNumberFormat="1">
      <alignment vertical="bottom"/>
    </xf>
    <xf borderId="7" fillId="0" fontId="16" numFmtId="164" xfId="0" applyAlignment="1" applyBorder="1" applyFont="1" applyNumberFormat="1">
      <alignment vertical="bottom"/>
    </xf>
    <xf borderId="2" fillId="35" fontId="4" numFmtId="0" xfId="0" applyAlignment="1" applyBorder="1" applyFont="1">
      <alignment horizontal="center" readingOrder="0" vertical="bottom"/>
    </xf>
    <xf borderId="3" fillId="0" fontId="16" numFmtId="164" xfId="0" applyAlignment="1" applyBorder="1" applyFont="1" applyNumberFormat="1">
      <alignment vertical="bottom"/>
    </xf>
    <xf borderId="10" fillId="35" fontId="46" numFmtId="164" xfId="0" applyAlignment="1" applyBorder="1" applyFont="1" applyNumberFormat="1">
      <alignment horizontal="center" vertical="bottom"/>
    </xf>
    <xf borderId="10" fillId="35" fontId="46" numFmtId="164" xfId="0" applyAlignment="1" applyBorder="1" applyFont="1" applyNumberFormat="1">
      <alignment horizontal="center" vertical="bottom"/>
    </xf>
    <xf borderId="10" fillId="23" fontId="45" numFmtId="164" xfId="0" applyAlignment="1" applyBorder="1" applyFont="1" applyNumberFormat="1">
      <alignment horizontal="center" vertical="bottom"/>
    </xf>
    <xf borderId="10" fillId="23" fontId="45" numFmtId="0" xfId="0" applyAlignment="1" applyBorder="1" applyFont="1">
      <alignment horizontal="center" readingOrder="0" vertical="bottom"/>
    </xf>
    <xf borderId="10" fillId="35" fontId="46" numFmtId="10" xfId="0" applyAlignment="1" applyBorder="1" applyFont="1" applyNumberFormat="1">
      <alignment horizontal="center" vertical="bottom"/>
    </xf>
    <xf borderId="10" fillId="23" fontId="16" numFmtId="3" xfId="0" applyAlignment="1" applyBorder="1" applyFont="1" applyNumberFormat="1">
      <alignment vertical="bottom"/>
    </xf>
    <xf borderId="0" fillId="22" fontId="16" numFmtId="3" xfId="0" applyAlignment="1" applyFont="1" applyNumberFormat="1">
      <alignment readingOrder="0" vertical="bottom"/>
    </xf>
    <xf borderId="0" fillId="22" fontId="16" numFmtId="3" xfId="0" applyAlignment="1" applyFont="1" applyNumberFormat="1">
      <alignment vertical="bottom"/>
    </xf>
    <xf borderId="0" fillId="22" fontId="48" numFmtId="3" xfId="0" applyAlignment="1" applyFont="1" applyNumberFormat="1">
      <alignment horizontal="center" vertical="bottom"/>
    </xf>
    <xf borderId="0" fillId="39" fontId="16" numFmtId="3" xfId="0" applyAlignment="1" applyFont="1" applyNumberFormat="1">
      <alignment readingOrder="0" vertical="bottom"/>
    </xf>
    <xf borderId="0" fillId="6" fontId="47" numFmtId="3" xfId="0" applyAlignment="1" applyFont="1" applyNumberFormat="1">
      <alignment horizontal="center" vertical="bottom"/>
    </xf>
    <xf borderId="0" fillId="0" fontId="16" numFmtId="164" xfId="0" applyAlignment="1" applyFont="1" applyNumberFormat="1">
      <alignment vertical="bottom"/>
    </xf>
    <xf borderId="2" fillId="23" fontId="44" numFmtId="0" xfId="0" applyAlignment="1" applyBorder="1" applyFont="1">
      <alignment horizontal="center" vertical="bottom"/>
    </xf>
    <xf borderId="0" fillId="6" fontId="16" numFmtId="164" xfId="0" applyAlignment="1" applyFont="1" applyNumberFormat="1">
      <alignment vertical="bottom"/>
    </xf>
    <xf borderId="10" fillId="23" fontId="44" numFmtId="164" xfId="0" applyAlignment="1" applyBorder="1" applyFont="1" applyNumberFormat="1">
      <alignment horizontal="center" vertical="bottom"/>
    </xf>
    <xf borderId="10" fillId="23" fontId="47" numFmtId="3" xfId="0" applyAlignment="1" applyBorder="1" applyFont="1" applyNumberFormat="1">
      <alignment horizontal="center" vertical="bottom"/>
    </xf>
    <xf borderId="10" fillId="23" fontId="47" numFmtId="3" xfId="0" applyAlignment="1" applyBorder="1" applyFont="1" applyNumberFormat="1">
      <alignment horizontal="center" readingOrder="0" vertical="bottom"/>
    </xf>
    <xf borderId="0" fillId="0" fontId="16" numFmtId="10" xfId="0" applyAlignment="1" applyFont="1" applyNumberFormat="1">
      <alignment vertical="bottom"/>
    </xf>
    <xf borderId="7" fillId="0" fontId="16" numFmtId="10" xfId="0" applyAlignment="1" applyBorder="1" applyFont="1" applyNumberFormat="1">
      <alignment vertical="bottom"/>
    </xf>
    <xf borderId="1" fillId="19" fontId="44" numFmtId="3" xfId="0" applyAlignment="1" applyBorder="1" applyFont="1" applyNumberFormat="1">
      <alignment horizontal="center" readingOrder="0" vertical="bottom"/>
    </xf>
    <xf borderId="2" fillId="35" fontId="46" numFmtId="0" xfId="0" applyAlignment="1" applyBorder="1" applyFont="1">
      <alignment horizontal="center" vertical="bottom"/>
    </xf>
    <xf borderId="3" fillId="0" fontId="16" numFmtId="0" xfId="0" applyAlignment="1" applyBorder="1" applyFont="1">
      <alignment vertical="bottom"/>
    </xf>
    <xf borderId="10" fillId="35" fontId="46" numFmtId="0" xfId="0" applyAlignment="1" applyBorder="1" applyFont="1">
      <alignment horizontal="center" vertical="bottom"/>
    </xf>
    <xf borderId="2" fillId="23" fontId="6" numFmtId="0" xfId="0" applyAlignment="1" applyBorder="1" applyFont="1">
      <alignment horizontal="center" vertical="bottom"/>
    </xf>
    <xf borderId="10" fillId="23" fontId="6" numFmtId="0" xfId="0" applyAlignment="1" applyBorder="1" applyFont="1">
      <alignment horizontal="center" vertical="bottom"/>
    </xf>
    <xf borderId="3" fillId="22" fontId="6" numFmtId="0" xfId="0" applyAlignment="1" applyBorder="1" applyFont="1">
      <alignment horizontal="center" readingOrder="0" vertical="bottom"/>
    </xf>
    <xf borderId="0" fillId="6" fontId="16" numFmtId="0" xfId="0" applyAlignment="1" applyFont="1">
      <alignment readingOrder="0" vertical="bottom"/>
    </xf>
    <xf borderId="2" fillId="23" fontId="26" numFmtId="0" xfId="0" applyAlignment="1" applyBorder="1" applyFont="1">
      <alignment horizontal="center" vertical="bottom"/>
    </xf>
    <xf borderId="10" fillId="23" fontId="26" numFmtId="0" xfId="0" applyAlignment="1" applyBorder="1" applyFont="1">
      <alignment horizontal="center" vertical="bottom"/>
    </xf>
    <xf borderId="0" fillId="22" fontId="48" numFmtId="0" xfId="0" applyAlignment="1" applyFont="1">
      <alignment horizontal="center" vertical="bottom"/>
    </xf>
    <xf borderId="3" fillId="29" fontId="41" numFmtId="0" xfId="0" applyAlignment="1" applyBorder="1" applyFont="1">
      <alignment horizontal="center" readingOrder="0" vertical="bottom"/>
    </xf>
    <xf borderId="10" fillId="23" fontId="16" numFmtId="3" xfId="0" applyAlignment="1" applyBorder="1" applyFont="1" applyNumberFormat="1">
      <alignment horizontal="center" readingOrder="0" vertical="bottom"/>
    </xf>
    <xf borderId="0" fillId="22" fontId="16" numFmtId="0" xfId="0" applyAlignment="1" applyFont="1">
      <alignment readingOrder="0" vertical="bottom"/>
    </xf>
    <xf borderId="2" fillId="23" fontId="6" numFmtId="0" xfId="0" applyAlignment="1" applyBorder="1" applyFont="1">
      <alignment horizontal="center" readingOrder="0" vertical="bottom"/>
    </xf>
    <xf borderId="10" fillId="23" fontId="6" numFmtId="0" xfId="0" applyAlignment="1" applyBorder="1" applyFont="1">
      <alignment horizontal="center" readingOrder="0" vertical="bottom"/>
    </xf>
    <xf borderId="10" fillId="41" fontId="34" numFmtId="3" xfId="0" applyAlignment="1" applyBorder="1" applyFill="1" applyFont="1" applyNumberFormat="1">
      <alignment horizontal="center" readingOrder="0" vertical="bottom"/>
    </xf>
    <xf borderId="3" fillId="22" fontId="16" numFmtId="0" xfId="0" applyAlignment="1" applyBorder="1" applyFont="1">
      <alignment horizontal="center" readingOrder="0" vertical="bottom"/>
    </xf>
    <xf borderId="3" fillId="0" fontId="16" numFmtId="0" xfId="0" applyAlignment="1" applyBorder="1" applyFont="1">
      <alignment horizontal="center" readingOrder="0" vertical="bottom"/>
    </xf>
    <xf borderId="0" fillId="6" fontId="47" numFmtId="0" xfId="0" applyAlignment="1" applyFont="1">
      <alignment vertical="bottom"/>
    </xf>
    <xf borderId="2" fillId="35" fontId="16" numFmtId="0" xfId="0" applyAlignment="1" applyBorder="1" applyFont="1">
      <alignment vertical="bottom"/>
    </xf>
    <xf borderId="10" fillId="35" fontId="16" numFmtId="10" xfId="0" applyAlignment="1" applyBorder="1" applyFont="1" applyNumberFormat="1">
      <alignment vertical="bottom"/>
    </xf>
    <xf borderId="10" fillId="35" fontId="16" numFmtId="0" xfId="0" applyAlignment="1" applyBorder="1" applyFont="1">
      <alignment vertical="bottom"/>
    </xf>
    <xf borderId="2" fillId="19" fontId="46" numFmtId="0" xfId="0" applyAlignment="1" applyBorder="1" applyFont="1">
      <alignment horizontal="center" vertical="bottom"/>
    </xf>
    <xf borderId="10" fillId="19" fontId="16" numFmtId="164" xfId="0" applyAlignment="1" applyBorder="1" applyFont="1" applyNumberFormat="1">
      <alignment vertical="bottom"/>
    </xf>
    <xf borderId="10" fillId="19" fontId="46" numFmtId="0" xfId="0" applyAlignment="1" applyBorder="1" applyFont="1">
      <alignment horizontal="center" vertical="bottom"/>
    </xf>
    <xf borderId="3" fillId="0" fontId="6" numFmtId="0" xfId="0" applyAlignment="1" applyBorder="1" applyFont="1">
      <alignment horizontal="center" vertical="bottom"/>
    </xf>
    <xf borderId="10" fillId="23" fontId="45" numFmtId="0" xfId="0" applyAlignment="1" applyBorder="1" applyFont="1">
      <alignment horizontal="center" vertical="bottom"/>
    </xf>
    <xf borderId="10" fillId="23" fontId="44" numFmtId="164" xfId="0" applyAlignment="1" applyBorder="1" applyFont="1" applyNumberFormat="1">
      <alignment horizontal="center" vertical="bottom"/>
    </xf>
    <xf borderId="2" fillId="35" fontId="4" numFmtId="0" xfId="0" applyAlignment="1" applyBorder="1" applyFont="1">
      <alignment horizontal="center" vertical="bottom"/>
    </xf>
    <xf borderId="1" fillId="23" fontId="45" numFmtId="3" xfId="0" applyAlignment="1" applyBorder="1" applyFont="1" applyNumberFormat="1">
      <alignment horizontal="center" vertical="bottom"/>
    </xf>
    <xf borderId="2" fillId="35" fontId="46" numFmtId="164" xfId="0" applyAlignment="1" applyBorder="1" applyFont="1" applyNumberFormat="1">
      <alignment horizontal="center" vertical="bottom"/>
    </xf>
    <xf borderId="17" fillId="6" fontId="16" numFmtId="3" xfId="0" applyAlignment="1" applyBorder="1" applyFont="1" applyNumberFormat="1">
      <alignment vertical="bottom"/>
    </xf>
    <xf borderId="18" fillId="6" fontId="16" numFmtId="3" xfId="0" applyAlignment="1" applyBorder="1" applyFont="1" applyNumberFormat="1">
      <alignment vertical="bottom"/>
    </xf>
    <xf borderId="19" fillId="6" fontId="16" numFmtId="3" xfId="0" applyAlignment="1" applyBorder="1" applyFont="1" applyNumberFormat="1">
      <alignment vertical="bottom"/>
    </xf>
    <xf borderId="9" fillId="23" fontId="16" numFmtId="3" xfId="0" applyAlignment="1" applyBorder="1" applyFont="1" applyNumberFormat="1">
      <alignment horizontal="center" readingOrder="0" vertical="bottom"/>
    </xf>
    <xf borderId="7" fillId="6" fontId="16" numFmtId="0" xfId="0" applyAlignment="1" applyBorder="1" applyFont="1">
      <alignment vertical="bottom"/>
    </xf>
    <xf borderId="2" fillId="21" fontId="44" numFmtId="166" xfId="0" applyAlignment="1" applyBorder="1" applyFont="1" applyNumberFormat="1">
      <alignment horizontal="center" vertical="bottom"/>
    </xf>
    <xf borderId="10" fillId="21" fontId="16" numFmtId="166" xfId="0" applyAlignment="1" applyBorder="1" applyFont="1" applyNumberFormat="1">
      <alignment vertical="bottom"/>
    </xf>
    <xf borderId="3" fillId="0" fontId="16" numFmtId="166" xfId="0" applyAlignment="1" applyBorder="1" applyFont="1" applyNumberFormat="1">
      <alignment vertical="bottom"/>
    </xf>
    <xf borderId="10" fillId="23" fontId="44" numFmtId="164" xfId="0" applyAlignment="1" applyBorder="1" applyFont="1" applyNumberFormat="1">
      <alignment horizontal="center" readingOrder="0" vertical="bottom"/>
    </xf>
    <xf borderId="10" fillId="23" fontId="45" numFmtId="164" xfId="0" applyAlignment="1" applyBorder="1" applyFont="1" applyNumberFormat="1">
      <alignment horizontal="center" readingOrder="0" vertical="bottom"/>
    </xf>
    <xf borderId="10" fillId="23" fontId="45" numFmtId="4" xfId="0" applyAlignment="1" applyBorder="1" applyFont="1" applyNumberFormat="1">
      <alignment horizontal="center" readingOrder="0" vertical="bottom"/>
    </xf>
    <xf borderId="10" fillId="23" fontId="45" numFmtId="167" xfId="0" applyAlignment="1" applyBorder="1" applyFont="1" applyNumberFormat="1">
      <alignment horizontal="center" vertical="bottom"/>
    </xf>
    <xf borderId="10" fillId="10" fontId="45" numFmtId="10" xfId="0" applyAlignment="1" applyBorder="1" applyFont="1" applyNumberFormat="1">
      <alignment horizontal="center" vertical="bottom"/>
    </xf>
    <xf borderId="10" fillId="30" fontId="45" numFmtId="10" xfId="0" applyAlignment="1" applyBorder="1" applyFont="1" applyNumberFormat="1">
      <alignment horizontal="center" vertical="bottom"/>
    </xf>
    <xf borderId="10" fillId="23" fontId="45" numFmtId="4" xfId="0" applyAlignment="1" applyBorder="1" applyFont="1" applyNumberFormat="1">
      <alignment horizontal="center" vertical="bottom"/>
    </xf>
    <xf borderId="10" fillId="28" fontId="45" numFmtId="10" xfId="0" applyAlignment="1" applyBorder="1" applyFont="1" applyNumberFormat="1">
      <alignment horizontal="center" vertical="bottom"/>
    </xf>
    <xf borderId="10" fillId="24" fontId="45" numFmtId="0" xfId="0" applyAlignment="1" applyBorder="1" applyFont="1">
      <alignment horizontal="center" vertical="bottom"/>
    </xf>
    <xf borderId="10" fillId="24" fontId="45" numFmtId="0" xfId="0" applyAlignment="1" applyBorder="1" applyFont="1">
      <alignment horizontal="center" readingOrder="0" vertical="bottom"/>
    </xf>
    <xf borderId="10" fillId="24" fontId="45" numFmtId="4" xfId="0" applyAlignment="1" applyBorder="1" applyFont="1" applyNumberFormat="1">
      <alignment horizontal="center" readingOrder="0" vertical="bottom"/>
    </xf>
    <xf borderId="10" fillId="24" fontId="45" numFmtId="3" xfId="0" applyAlignment="1" applyBorder="1" applyFont="1" applyNumberFormat="1">
      <alignment horizontal="center" vertical="bottom"/>
    </xf>
    <xf borderId="10" fillId="24" fontId="45" numFmtId="10" xfId="0" applyAlignment="1" applyBorder="1" applyFont="1" applyNumberFormat="1">
      <alignment horizontal="center" vertical="bottom"/>
    </xf>
    <xf borderId="10" fillId="24" fontId="45" numFmtId="4" xfId="0" applyAlignment="1" applyBorder="1" applyFont="1" applyNumberFormat="1">
      <alignment horizontal="center" vertical="bottom"/>
    </xf>
    <xf borderId="10" fillId="29" fontId="45" numFmtId="10" xfId="0" applyAlignment="1" applyBorder="1" applyFont="1" applyNumberFormat="1">
      <alignment horizontal="center" vertical="bottom"/>
    </xf>
    <xf borderId="10" fillId="19" fontId="45" numFmtId="164" xfId="0" applyAlignment="1" applyBorder="1" applyFont="1" applyNumberFormat="1">
      <alignment horizontal="center" vertical="bottom"/>
    </xf>
    <xf borderId="10" fillId="19" fontId="45" numFmtId="164" xfId="0" applyAlignment="1" applyBorder="1" applyFont="1" applyNumberFormat="1">
      <alignment horizontal="center" vertical="bottom"/>
    </xf>
    <xf borderId="10" fillId="19" fontId="45" numFmtId="10" xfId="0" applyAlignment="1" applyBorder="1" applyFont="1" applyNumberFormat="1">
      <alignment horizontal="center" vertical="bottom"/>
    </xf>
    <xf borderId="10" fillId="23" fontId="45" numFmtId="166" xfId="0" applyAlignment="1" applyBorder="1" applyFont="1" applyNumberFormat="1">
      <alignment horizontal="center" vertical="bottom"/>
    </xf>
    <xf borderId="1" fillId="23" fontId="45" numFmtId="164" xfId="0" applyAlignment="1" applyBorder="1" applyFont="1" applyNumberFormat="1">
      <alignment horizontal="center" vertical="bottom"/>
    </xf>
    <xf borderId="1" fillId="23" fontId="45" numFmtId="166" xfId="0" applyAlignment="1" applyBorder="1" applyFont="1" applyNumberFormat="1">
      <alignment horizontal="center" vertical="bottom"/>
    </xf>
    <xf borderId="10" fillId="19" fontId="16" numFmtId="0" xfId="0" applyAlignment="1" applyBorder="1" applyFont="1">
      <alignment vertical="bottom"/>
    </xf>
    <xf borderId="1" fillId="23" fontId="47" numFmtId="3" xfId="0" applyAlignment="1" applyBorder="1" applyFont="1" applyNumberFormat="1">
      <alignment horizontal="center" readingOrder="0" vertical="bottom"/>
    </xf>
    <xf borderId="0" fillId="27" fontId="45" numFmtId="0" xfId="0" applyAlignment="1" applyFont="1">
      <alignment horizontal="center" vertical="bottom"/>
    </xf>
    <xf borderId="0" fillId="27" fontId="16" numFmtId="0" xfId="0" applyAlignment="1" applyFont="1">
      <alignment vertical="bottom"/>
    </xf>
    <xf borderId="0" fillId="27" fontId="45" numFmtId="164" xfId="0" applyAlignment="1" applyFont="1" applyNumberFormat="1">
      <alignment horizontal="center" vertical="bottom"/>
    </xf>
    <xf borderId="0" fillId="27" fontId="45" numFmtId="164" xfId="0" applyAlignment="1" applyFont="1" applyNumberFormat="1">
      <alignment horizontal="center" vertical="bottom"/>
    </xf>
    <xf borderId="0" fillId="27" fontId="45" numFmtId="10" xfId="0" applyAlignment="1" applyFont="1" applyNumberFormat="1">
      <alignment horizontal="center" vertical="bottom"/>
    </xf>
    <xf borderId="1" fillId="21" fontId="44" numFmtId="49" xfId="0" applyAlignment="1" applyBorder="1" applyFont="1" applyNumberFormat="1">
      <alignment horizontal="center" vertical="bottom"/>
    </xf>
    <xf borderId="1" fillId="21" fontId="44" numFmtId="166" xfId="0" applyAlignment="1" applyBorder="1" applyFont="1" applyNumberFormat="1">
      <alignment horizontal="center" vertical="bottom"/>
    </xf>
    <xf borderId="10" fillId="35" fontId="46" numFmtId="9" xfId="0" applyAlignment="1" applyBorder="1" applyFont="1" applyNumberFormat="1">
      <alignment horizontal="center" vertical="bottom"/>
    </xf>
    <xf borderId="9" fillId="23" fontId="16" numFmtId="3" xfId="0" applyAlignment="1" applyBorder="1" applyFont="1" applyNumberFormat="1">
      <alignment horizontal="center" vertical="bottom"/>
    </xf>
    <xf borderId="0" fillId="8" fontId="16" numFmtId="3" xfId="0" applyAlignment="1" applyFont="1" applyNumberFormat="1">
      <alignment horizontal="center" readingOrder="0" vertical="bottom"/>
    </xf>
    <xf borderId="10" fillId="35" fontId="16" numFmtId="3" xfId="0" applyAlignment="1" applyBorder="1" applyFont="1" applyNumberFormat="1">
      <alignment horizontal="center" vertical="bottom"/>
    </xf>
    <xf borderId="3" fillId="0" fontId="47" numFmtId="3" xfId="0" applyAlignment="1" applyBorder="1" applyFont="1" applyNumberFormat="1">
      <alignment horizontal="center" readingOrder="0" vertical="bottom"/>
    </xf>
    <xf borderId="10" fillId="35" fontId="16" numFmtId="3" xfId="0" applyAlignment="1" applyBorder="1" applyFont="1" applyNumberFormat="1">
      <alignment horizontal="center" readingOrder="0" vertical="bottom"/>
    </xf>
    <xf borderId="10" fillId="19" fontId="16" numFmtId="3" xfId="0" applyAlignment="1" applyBorder="1" applyFont="1" applyNumberFormat="1">
      <alignment horizontal="center" vertical="bottom"/>
    </xf>
    <xf borderId="10" fillId="23" fontId="16" numFmtId="3" xfId="0" applyAlignment="1" applyBorder="1" applyFont="1" applyNumberFormat="1">
      <alignment horizontal="center" vertical="bottom"/>
    </xf>
    <xf borderId="10" fillId="29" fontId="45" numFmtId="3" xfId="0" applyAlignment="1" applyBorder="1" applyFont="1" applyNumberFormat="1">
      <alignment horizontal="center" readingOrder="0" vertical="bottom"/>
    </xf>
    <xf borderId="10" fillId="35" fontId="46" numFmtId="3" xfId="0" applyAlignment="1" applyBorder="1" applyFont="1" applyNumberFormat="1">
      <alignment horizontal="center" readingOrder="0" vertical="bottom"/>
    </xf>
    <xf borderId="0" fillId="6" fontId="16" numFmtId="164" xfId="0" applyAlignment="1" applyFont="1" applyNumberFormat="1">
      <alignment horizontal="center" vertical="bottom"/>
    </xf>
    <xf borderId="0" fillId="0" fontId="16" numFmtId="10" xfId="0" applyAlignment="1" applyFont="1" applyNumberFormat="1">
      <alignment horizontal="center" vertical="bottom"/>
    </xf>
    <xf borderId="7" fillId="0" fontId="16" numFmtId="10" xfId="0" applyAlignment="1" applyBorder="1" applyFont="1" applyNumberFormat="1">
      <alignment horizontal="center" vertical="bottom"/>
    </xf>
    <xf borderId="3" fillId="0" fontId="41" numFmtId="0" xfId="0" applyAlignment="1" applyBorder="1" applyFont="1">
      <alignment horizontal="center" readingOrder="0" vertical="bottom"/>
    </xf>
    <xf borderId="0" fillId="6" fontId="16" numFmtId="0" xfId="0" applyAlignment="1" applyFont="1">
      <alignment horizontal="center" readingOrder="0" vertical="bottom"/>
    </xf>
    <xf borderId="2" fillId="23" fontId="26" numFmtId="0" xfId="0" applyAlignment="1" applyBorder="1" applyFont="1">
      <alignment horizontal="center" readingOrder="0" vertical="bottom"/>
    </xf>
    <xf borderId="3" fillId="0" fontId="6" numFmtId="0" xfId="0" applyAlignment="1" applyBorder="1" applyFont="1">
      <alignment horizontal="center" readingOrder="0" vertical="bottom"/>
    </xf>
    <xf borderId="0" fillId="22" fontId="16" numFmtId="0" xfId="0" applyAlignment="1" applyFont="1">
      <alignment horizontal="center" readingOrder="0" vertical="bottom"/>
    </xf>
    <xf borderId="2" fillId="35" fontId="16" numFmtId="0" xfId="0" applyAlignment="1" applyBorder="1" applyFont="1">
      <alignment horizontal="center" vertical="bottom"/>
    </xf>
    <xf borderId="10" fillId="35" fontId="16" numFmtId="10" xfId="0" applyAlignment="1" applyBorder="1" applyFont="1" applyNumberFormat="1">
      <alignment horizontal="center" vertical="bottom"/>
    </xf>
    <xf borderId="10" fillId="35" fontId="16" numFmtId="0" xfId="0" applyAlignment="1" applyBorder="1" applyFont="1">
      <alignment horizontal="center" vertical="bottom"/>
    </xf>
    <xf borderId="10" fillId="19" fontId="16" numFmtId="164" xfId="0" applyAlignment="1" applyBorder="1" applyFont="1" applyNumberFormat="1">
      <alignment horizontal="center" vertical="bottom"/>
    </xf>
    <xf borderId="17" fillId="6" fontId="16" numFmtId="3" xfId="0" applyAlignment="1" applyBorder="1" applyFont="1" applyNumberFormat="1">
      <alignment horizontal="center" vertical="bottom"/>
    </xf>
    <xf borderId="18" fillId="6" fontId="16" numFmtId="3" xfId="0" applyAlignment="1" applyBorder="1" applyFont="1" applyNumberFormat="1">
      <alignment horizontal="center" vertical="bottom"/>
    </xf>
    <xf borderId="19" fillId="6" fontId="16" numFmtId="3" xfId="0" applyAlignment="1" applyBorder="1" applyFont="1" applyNumberFormat="1">
      <alignment horizontal="center" vertical="bottom"/>
    </xf>
    <xf borderId="2" fillId="23" fontId="45" numFmtId="0" xfId="0" applyAlignment="1" applyBorder="1" applyFont="1">
      <alignment horizontal="center" readingOrder="0" vertical="bottom"/>
    </xf>
    <xf borderId="10" fillId="21" fontId="16" numFmtId="166" xfId="0" applyAlignment="1" applyBorder="1" applyFont="1" applyNumberFormat="1">
      <alignment horizontal="center" vertical="bottom"/>
    </xf>
    <xf borderId="3" fillId="0" fontId="16" numFmtId="166" xfId="0" applyAlignment="1" applyBorder="1" applyFont="1" applyNumberFormat="1">
      <alignment horizontal="center" vertical="bottom"/>
    </xf>
    <xf borderId="10" fillId="19" fontId="45" numFmtId="0" xfId="0" applyAlignment="1" applyBorder="1" applyFont="1">
      <alignment horizontal="center" readingOrder="0" vertical="bottom"/>
    </xf>
    <xf borderId="10" fillId="23" fontId="45" numFmtId="166" xfId="0" applyAlignment="1" applyBorder="1" applyFont="1" applyNumberFormat="1">
      <alignment horizontal="center" readingOrder="0" vertical="bottom"/>
    </xf>
    <xf borderId="10" fillId="19" fontId="45" numFmtId="164" xfId="0" applyAlignment="1" applyBorder="1" applyFont="1" applyNumberFormat="1">
      <alignment horizontal="center" readingOrder="0" vertical="bottom"/>
    </xf>
    <xf borderId="10" fillId="23" fontId="3" numFmtId="0" xfId="0" applyAlignment="1" applyBorder="1" applyFont="1">
      <alignment horizontal="center" readingOrder="0"/>
    </xf>
    <xf borderId="2" fillId="19" fontId="45" numFmtId="0" xfId="0" applyAlignment="1" applyBorder="1" applyFont="1">
      <alignment horizontal="center" readingOrder="0" vertical="bottom"/>
    </xf>
    <xf borderId="2" fillId="19" fontId="45" numFmtId="3" xfId="0" applyAlignment="1" applyBorder="1" applyFont="1" applyNumberFormat="1">
      <alignment horizontal="center" readingOrder="0" vertical="bottom"/>
    </xf>
    <xf borderId="1" fillId="19" fontId="23" numFmtId="3" xfId="0" applyAlignment="1" applyBorder="1" applyFont="1" applyNumberFormat="1">
      <alignment horizontal="center" vertical="bottom"/>
    </xf>
    <xf borderId="2" fillId="23" fontId="23" numFmtId="3" xfId="0" applyAlignment="1" applyBorder="1" applyFont="1" applyNumberFormat="1">
      <alignment horizontal="center" vertical="bottom"/>
    </xf>
    <xf borderId="2" fillId="19" fontId="23" numFmtId="3" xfId="0" applyAlignment="1" applyBorder="1" applyFont="1" applyNumberFormat="1">
      <alignment horizontal="center" vertical="bottom"/>
    </xf>
    <xf borderId="2" fillId="19" fontId="23" numFmtId="3" xfId="0" applyAlignment="1" applyBorder="1" applyFont="1" applyNumberFormat="1">
      <alignment horizontal="center" readingOrder="0" vertical="bottom"/>
    </xf>
    <xf borderId="0" fillId="35" fontId="49" numFmtId="10" xfId="0" applyAlignment="1" applyFont="1" applyNumberFormat="1">
      <alignment horizontal="center" vertical="bottom"/>
    </xf>
    <xf borderId="1" fillId="23" fontId="23" numFmtId="0" xfId="0" applyAlignment="1" applyBorder="1" applyFont="1">
      <alignment horizontal="center" vertical="bottom"/>
    </xf>
    <xf borderId="9" fillId="23" fontId="23" numFmtId="3" xfId="0" applyAlignment="1" applyBorder="1" applyFont="1" applyNumberFormat="1">
      <alignment horizontal="center" vertical="bottom"/>
    </xf>
    <xf borderId="9" fillId="23" fontId="23" numFmtId="3" xfId="0" applyAlignment="1" applyBorder="1" applyFont="1" applyNumberFormat="1">
      <alignment horizontal="center" readingOrder="0" vertical="bottom"/>
    </xf>
    <xf borderId="9" fillId="23" fontId="33" numFmtId="3" xfId="0" applyAlignment="1" applyBorder="1" applyFont="1" applyNumberFormat="1">
      <alignment horizontal="center" readingOrder="0" vertical="bottom"/>
    </xf>
    <xf borderId="2" fillId="23" fontId="23" numFmtId="0" xfId="0" applyAlignment="1" applyBorder="1" applyFont="1">
      <alignment horizontal="center" vertical="bottom"/>
    </xf>
    <xf borderId="10" fillId="23" fontId="27" numFmtId="3" xfId="0" applyAlignment="1" applyBorder="1" applyFont="1" applyNumberFormat="1">
      <alignment horizontal="center" readingOrder="0" vertical="bottom"/>
    </xf>
    <xf borderId="10" fillId="23" fontId="27" numFmtId="3" xfId="0" applyAlignment="1" applyBorder="1" applyFont="1" applyNumberFormat="1">
      <alignment horizontal="center" vertical="bottom"/>
    </xf>
    <xf borderId="1" fillId="23" fontId="45" numFmtId="0" xfId="0" applyAlignment="1" applyBorder="1" applyFont="1">
      <alignment horizontal="center" vertical="bottom"/>
    </xf>
    <xf borderId="1" fillId="24" fontId="45" numFmtId="0" xfId="0" applyAlignment="1" applyBorder="1" applyFont="1">
      <alignment horizontal="center" vertical="bottom"/>
    </xf>
    <xf borderId="10" fillId="24" fontId="45" numFmtId="3" xfId="0" applyAlignment="1" applyBorder="1" applyFont="1" applyNumberFormat="1">
      <alignment horizontal="center" readingOrder="0" vertical="bottom"/>
    </xf>
    <xf borderId="1" fillId="19" fontId="45" numFmtId="0" xfId="0" applyAlignment="1" applyBorder="1" applyFont="1">
      <alignment horizontal="center" vertical="bottom"/>
    </xf>
    <xf borderId="1" fillId="24" fontId="45" numFmtId="0" xfId="0" applyAlignment="1" applyBorder="1" applyFont="1">
      <alignment horizontal="center" readingOrder="0" vertical="bottom"/>
    </xf>
    <xf borderId="1" fillId="23" fontId="16" numFmtId="3" xfId="0" applyAlignment="1" applyBorder="1" applyFont="1" applyNumberFormat="1">
      <alignment horizontal="center" vertical="bottom"/>
    </xf>
    <xf borderId="1" fillId="23" fontId="16" numFmtId="3" xfId="0" applyAlignment="1" applyBorder="1" applyFont="1" applyNumberFormat="1">
      <alignment horizontal="center" readingOrder="0" vertical="bottom"/>
    </xf>
    <xf borderId="7" fillId="19" fontId="16" numFmtId="3" xfId="0" applyAlignment="1" applyBorder="1" applyFont="1" applyNumberFormat="1">
      <alignment horizontal="center" readingOrder="0" vertical="bottom"/>
    </xf>
    <xf borderId="8" fillId="23" fontId="16" numFmtId="3" xfId="0" applyAlignment="1" applyBorder="1" applyFont="1" applyNumberFormat="1">
      <alignment horizontal="center" vertical="bottom"/>
    </xf>
    <xf borderId="8" fillId="23" fontId="16" numFmtId="3" xfId="0" applyAlignment="1" applyBorder="1" applyFont="1" applyNumberFormat="1">
      <alignment horizontal="center" readingOrder="0" vertical="bottom"/>
    </xf>
    <xf borderId="8" fillId="19" fontId="16" numFmtId="3" xfId="0" applyAlignment="1" applyBorder="1" applyFont="1" applyNumberFormat="1">
      <alignment horizontal="center" readingOrder="0" vertical="bottom"/>
    </xf>
    <xf borderId="20" fillId="23" fontId="16" numFmtId="3" xfId="0" applyAlignment="1" applyBorder="1" applyFont="1" applyNumberFormat="1">
      <alignment horizontal="center" readingOrder="0" vertical="bottom"/>
    </xf>
    <xf borderId="9" fillId="19" fontId="45" numFmtId="3" xfId="0" applyAlignment="1" applyBorder="1" applyFont="1" applyNumberFormat="1">
      <alignment horizontal="center" readingOrder="0" vertical="bottom"/>
    </xf>
    <xf borderId="1" fillId="35" fontId="46" numFmtId="164" xfId="0" applyAlignment="1" applyBorder="1" applyFont="1" applyNumberFormat="1">
      <alignment horizontal="center" vertical="bottom"/>
    </xf>
    <xf borderId="1" fillId="35" fontId="46" numFmtId="3" xfId="0" applyAlignment="1" applyBorder="1" applyFont="1" applyNumberFormat="1">
      <alignment horizontal="center" vertical="bottom"/>
    </xf>
    <xf borderId="1" fillId="35" fontId="46" numFmtId="10" xfId="0" applyAlignment="1" applyBorder="1" applyFont="1" applyNumberFormat="1">
      <alignment horizontal="center" vertical="bottom"/>
    </xf>
    <xf borderId="2" fillId="35" fontId="46" numFmtId="0" xfId="0" applyAlignment="1" applyBorder="1" applyFont="1">
      <alignment horizontal="center" readingOrder="0" vertical="bottom"/>
    </xf>
    <xf borderId="10" fillId="35" fontId="46" numFmtId="0" xfId="0" applyAlignment="1" applyBorder="1" applyFont="1">
      <alignment horizontal="center" readingOrder="0" vertical="bottom"/>
    </xf>
    <xf borderId="2" fillId="23" fontId="50" numFmtId="0" xfId="0" applyAlignment="1" applyBorder="1" applyFont="1">
      <alignment horizontal="center" readingOrder="0" vertical="bottom"/>
    </xf>
    <xf borderId="2" fillId="35" fontId="50" numFmtId="0" xfId="0" applyAlignment="1" applyBorder="1" applyFont="1">
      <alignment horizontal="center" readingOrder="0" vertical="bottom"/>
    </xf>
    <xf borderId="10" fillId="35" fontId="45" numFmtId="3" xfId="0" applyAlignment="1" applyBorder="1" applyFont="1" applyNumberFormat="1">
      <alignment horizontal="center" readingOrder="0" vertical="bottom"/>
    </xf>
    <xf borderId="10" fillId="35" fontId="44" numFmtId="3" xfId="0" applyAlignment="1" applyBorder="1" applyFont="1" applyNumberFormat="1">
      <alignment horizontal="center" vertical="bottom"/>
    </xf>
    <xf borderId="10" fillId="35" fontId="45" numFmtId="10" xfId="0" applyAlignment="1" applyBorder="1" applyFont="1" applyNumberFormat="1">
      <alignment horizontal="center" vertical="bottom"/>
    </xf>
    <xf borderId="10" fillId="35" fontId="23" numFmtId="3" xfId="0" applyAlignment="1" applyBorder="1" applyFont="1" applyNumberFormat="1">
      <alignment horizontal="center" vertical="bottom"/>
    </xf>
    <xf borderId="10" fillId="35" fontId="23" numFmtId="3" xfId="0" applyAlignment="1" applyBorder="1" applyFont="1" applyNumberFormat="1">
      <alignment horizontal="center" readingOrder="0" vertical="bottom"/>
    </xf>
    <xf borderId="10" fillId="35" fontId="45" numFmtId="3" xfId="0" applyAlignment="1" applyBorder="1" applyFont="1" applyNumberFormat="1">
      <alignment horizontal="center" vertical="bottom"/>
    </xf>
    <xf borderId="10" fillId="35" fontId="27" numFmtId="3" xfId="0" applyAlignment="1" applyBorder="1" applyFont="1" applyNumberFormat="1">
      <alignment horizontal="center" readingOrder="0" vertical="bottom"/>
    </xf>
    <xf borderId="1" fillId="23" fontId="45" numFmtId="166" xfId="0" applyAlignment="1" applyBorder="1" applyFont="1" applyNumberFormat="1">
      <alignment horizontal="center" readingOrder="0" vertical="bottom"/>
    </xf>
    <xf borderId="0" fillId="27" fontId="3" numFmtId="0" xfId="0" applyAlignment="1" applyFont="1">
      <alignment horizontal="center"/>
    </xf>
    <xf borderId="1" fillId="23" fontId="22" numFmtId="3" xfId="0" applyAlignment="1" applyBorder="1" applyFont="1" applyNumberFormat="1">
      <alignment horizontal="center" readingOrder="0" vertical="bottom"/>
    </xf>
    <xf borderId="9" fillId="23" fontId="22" numFmtId="3" xfId="0" applyAlignment="1" applyBorder="1" applyFont="1" applyNumberFormat="1">
      <alignment horizontal="center" readingOrder="0" vertical="bottom"/>
    </xf>
    <xf borderId="2" fillId="23" fontId="22" numFmtId="3" xfId="0" applyAlignment="1" applyBorder="1" applyFont="1" applyNumberFormat="1">
      <alignment horizontal="center" vertical="bottom"/>
    </xf>
    <xf borderId="2" fillId="35" fontId="25" numFmtId="3" xfId="0" applyAlignment="1" applyBorder="1" applyFont="1" applyNumberFormat="1">
      <alignment horizontal="center" vertical="bottom"/>
    </xf>
    <xf borderId="10" fillId="35" fontId="25" numFmtId="3" xfId="0" applyAlignment="1" applyBorder="1" applyFont="1" applyNumberFormat="1">
      <alignment horizontal="center" vertical="bottom"/>
    </xf>
    <xf borderId="2" fillId="19" fontId="26" numFmtId="3" xfId="0" applyAlignment="1" applyBorder="1" applyFont="1" applyNumberFormat="1">
      <alignment horizontal="center" vertical="bottom"/>
    </xf>
    <xf borderId="10" fillId="19" fontId="22" numFmtId="3" xfId="0" applyAlignment="1" applyBorder="1" applyFont="1" applyNumberFormat="1">
      <alignment horizontal="center" readingOrder="0" vertical="bottom"/>
    </xf>
    <xf borderId="10" fillId="19" fontId="22" numFmtId="3" xfId="0" applyAlignment="1" applyBorder="1" applyFont="1" applyNumberFormat="1">
      <alignment horizontal="center" vertical="bottom"/>
    </xf>
    <xf borderId="10" fillId="19" fontId="23" numFmtId="3" xfId="0" applyAlignment="1" applyBorder="1" applyFont="1" applyNumberFormat="1">
      <alignment horizontal="center" vertical="bottom"/>
    </xf>
    <xf borderId="3" fillId="42" fontId="16" numFmtId="3" xfId="0" applyAlignment="1" applyBorder="1" applyFill="1" applyFont="1" applyNumberFormat="1">
      <alignment horizontal="center" readingOrder="0" vertical="bottom"/>
    </xf>
    <xf borderId="10" fillId="19" fontId="26" numFmtId="3" xfId="0" applyAlignment="1" applyBorder="1" applyFont="1" applyNumberFormat="1">
      <alignment horizontal="center" vertical="bottom"/>
    </xf>
    <xf borderId="10" fillId="19" fontId="23" numFmtId="3" xfId="0" applyAlignment="1" applyBorder="1" applyFont="1" applyNumberFormat="1">
      <alignment horizontal="center" readingOrder="0" vertical="bottom"/>
    </xf>
    <xf borderId="10" fillId="19" fontId="16" numFmtId="3" xfId="0" applyAlignment="1" applyBorder="1" applyFont="1" applyNumberFormat="1">
      <alignment horizontal="center" readingOrder="0" vertical="bottom"/>
    </xf>
    <xf borderId="3" fillId="27" fontId="16" numFmtId="3" xfId="0" applyAlignment="1" applyBorder="1" applyFont="1" applyNumberFormat="1">
      <alignment horizontal="center" readingOrder="0" vertical="bottom"/>
    </xf>
    <xf borderId="7" fillId="19" fontId="16" numFmtId="3" xfId="0" applyAlignment="1" applyBorder="1" applyFont="1" applyNumberFormat="1">
      <alignment horizontal="center" vertical="bottom"/>
    </xf>
    <xf borderId="10" fillId="23" fontId="16" numFmtId="0" xfId="0" applyAlignment="1" applyBorder="1" applyFont="1">
      <alignment horizontal="center" vertical="bottom"/>
    </xf>
    <xf borderId="3" fillId="27" fontId="16" numFmtId="3" xfId="0" applyAlignment="1" applyBorder="1" applyFont="1" applyNumberFormat="1">
      <alignment horizontal="center" vertical="bottom"/>
    </xf>
    <xf borderId="2" fillId="19" fontId="23" numFmtId="0" xfId="0" applyAlignment="1" applyBorder="1" applyFont="1">
      <alignment horizontal="center" readingOrder="0" vertical="bottom"/>
    </xf>
    <xf borderId="10" fillId="19" fontId="22" numFmtId="0" xfId="0" applyAlignment="1" applyBorder="1" applyFont="1">
      <alignment horizontal="center" readingOrder="0"/>
    </xf>
    <xf borderId="10" fillId="29" fontId="23" numFmtId="3" xfId="0" applyAlignment="1" applyBorder="1" applyFont="1" applyNumberFormat="1">
      <alignment horizontal="center" readingOrder="0" vertical="bottom"/>
    </xf>
    <xf borderId="2" fillId="19" fontId="25" numFmtId="3" xfId="0" applyAlignment="1" applyBorder="1" applyFont="1" applyNumberFormat="1">
      <alignment horizontal="center" vertical="bottom"/>
    </xf>
    <xf borderId="10" fillId="19" fontId="25" numFmtId="3" xfId="0" applyAlignment="1" applyBorder="1" applyFont="1" applyNumberFormat="1">
      <alignment horizontal="center" vertical="bottom"/>
    </xf>
    <xf borderId="0" fillId="27" fontId="16" numFmtId="3" xfId="0" applyAlignment="1" applyFont="1" applyNumberFormat="1">
      <alignment horizontal="center" vertical="bottom"/>
    </xf>
    <xf borderId="10" fillId="23" fontId="22" numFmtId="164" xfId="0" applyAlignment="1" applyBorder="1" applyFont="1" applyNumberFormat="1">
      <alignment horizontal="center" vertical="bottom"/>
    </xf>
    <xf borderId="10" fillId="23" fontId="23" numFmtId="164" xfId="0" applyAlignment="1" applyBorder="1" applyFont="1" applyNumberFormat="1">
      <alignment horizontal="center" vertical="bottom"/>
    </xf>
    <xf borderId="10" fillId="23" fontId="23" numFmtId="164" xfId="0" applyAlignment="1" applyBorder="1" applyFont="1" applyNumberFormat="1">
      <alignment horizontal="center" vertical="bottom"/>
    </xf>
    <xf borderId="10" fillId="35" fontId="25" numFmtId="164" xfId="0" applyAlignment="1" applyBorder="1" applyFont="1" applyNumberFormat="1">
      <alignment horizontal="center" vertical="bottom"/>
    </xf>
    <xf borderId="10" fillId="35" fontId="25" numFmtId="164" xfId="0" applyAlignment="1" applyBorder="1" applyFont="1" applyNumberFormat="1">
      <alignment horizontal="center" vertical="bottom"/>
    </xf>
    <xf borderId="10" fillId="35" fontId="25" numFmtId="164" xfId="0" applyAlignment="1" applyBorder="1" applyFont="1" applyNumberFormat="1">
      <alignment horizontal="center" vertical="bottom"/>
    </xf>
    <xf borderId="10" fillId="23" fontId="23" numFmtId="164" xfId="0" applyAlignment="1" applyBorder="1" applyFont="1" applyNumberFormat="1">
      <alignment horizontal="center" vertical="bottom"/>
    </xf>
    <xf borderId="10" fillId="23" fontId="23" numFmtId="164" xfId="0" applyAlignment="1" applyBorder="1" applyFont="1" applyNumberFormat="1">
      <alignment horizontal="center" readingOrder="0" vertical="bottom"/>
    </xf>
    <xf borderId="10" fillId="35" fontId="25" numFmtId="10" xfId="0" applyAlignment="1" applyBorder="1" applyFont="1" applyNumberFormat="1">
      <alignment horizontal="center" vertical="bottom"/>
    </xf>
    <xf borderId="10" fillId="29" fontId="23" numFmtId="3" xfId="0" applyAlignment="1" applyBorder="1" applyFont="1" applyNumberFormat="1">
      <alignment horizontal="center" vertical="bottom"/>
    </xf>
    <xf borderId="10" fillId="23" fontId="23" numFmtId="168" xfId="0" applyAlignment="1" applyBorder="1" applyFont="1" applyNumberFormat="1">
      <alignment horizontal="center" readingOrder="0" vertical="bottom"/>
    </xf>
    <xf borderId="10" fillId="35" fontId="25" numFmtId="3" xfId="0" applyAlignment="1" applyBorder="1" applyFont="1" applyNumberFormat="1">
      <alignment horizontal="center" readingOrder="0" vertical="bottom"/>
    </xf>
    <xf borderId="2" fillId="23" fontId="22" numFmtId="0" xfId="0" applyAlignment="1" applyBorder="1" applyFont="1">
      <alignment horizontal="center" vertical="bottom"/>
    </xf>
    <xf borderId="10" fillId="23" fontId="22" numFmtId="164" xfId="0" applyAlignment="1" applyBorder="1" applyFont="1" applyNumberFormat="1">
      <alignment horizontal="center" vertical="bottom"/>
    </xf>
    <xf borderId="2" fillId="35" fontId="25" numFmtId="0" xfId="0" applyAlignment="1" applyBorder="1" applyFont="1">
      <alignment horizontal="center" vertical="bottom"/>
    </xf>
    <xf borderId="10" fillId="35" fontId="25" numFmtId="0" xfId="0" applyAlignment="1" applyBorder="1" applyFont="1">
      <alignment horizontal="center" vertical="bottom"/>
    </xf>
    <xf borderId="2" fillId="35" fontId="50" numFmtId="0" xfId="0" applyAlignment="1" applyBorder="1" applyFont="1">
      <alignment horizontal="center" vertical="bottom"/>
    </xf>
    <xf borderId="10" fillId="35" fontId="50" numFmtId="0" xfId="0" applyAlignment="1" applyBorder="1" applyFont="1">
      <alignment horizontal="center" vertical="bottom"/>
    </xf>
    <xf borderId="3" fillId="22" fontId="16" numFmtId="0" xfId="0" applyAlignment="1" applyBorder="1" applyFont="1">
      <alignment horizontal="center" vertical="bottom"/>
    </xf>
    <xf borderId="2" fillId="19" fontId="25" numFmtId="0" xfId="0" applyAlignment="1" applyBorder="1" applyFont="1">
      <alignment horizontal="center" vertical="bottom"/>
    </xf>
    <xf borderId="10" fillId="19" fontId="25" numFmtId="0" xfId="0" applyAlignment="1" applyBorder="1" applyFont="1">
      <alignment horizontal="center" vertical="bottom"/>
    </xf>
    <xf borderId="10" fillId="23" fontId="22" numFmtId="164" xfId="0" applyAlignment="1" applyBorder="1" applyFont="1" applyNumberFormat="1">
      <alignment horizontal="center" vertical="bottom"/>
    </xf>
    <xf borderId="7" fillId="6" fontId="16" numFmtId="3" xfId="0" applyAlignment="1" applyBorder="1" applyFont="1" applyNumberFormat="1">
      <alignment horizontal="center" vertical="bottom"/>
    </xf>
    <xf borderId="2" fillId="21" fontId="22" numFmtId="166" xfId="0" applyAlignment="1" applyBorder="1" applyFont="1" applyNumberFormat="1">
      <alignment horizontal="center" vertical="bottom"/>
    </xf>
    <xf borderId="10" fillId="23" fontId="22" numFmtId="164" xfId="0" applyAlignment="1" applyBorder="1" applyFont="1" applyNumberFormat="1">
      <alignment horizontal="center" readingOrder="0" vertical="bottom"/>
    </xf>
    <xf borderId="10" fillId="23" fontId="23" numFmtId="167" xfId="0" applyAlignment="1" applyBorder="1" applyFont="1" applyNumberFormat="1">
      <alignment horizontal="center" vertical="bottom"/>
    </xf>
    <xf borderId="10" fillId="24" fontId="23" numFmtId="4" xfId="0" applyAlignment="1" applyBorder="1" applyFont="1" applyNumberFormat="1">
      <alignment horizontal="center" vertical="bottom"/>
    </xf>
    <xf borderId="10" fillId="10" fontId="23" numFmtId="10" xfId="0" applyAlignment="1" applyBorder="1" applyFont="1" applyNumberFormat="1">
      <alignment horizontal="center" vertical="bottom"/>
    </xf>
    <xf borderId="10" fillId="19" fontId="23" numFmtId="164" xfId="0" applyAlignment="1" applyBorder="1" applyFont="1" applyNumberFormat="1">
      <alignment horizontal="center" vertical="bottom"/>
    </xf>
    <xf borderId="10" fillId="19" fontId="23" numFmtId="10" xfId="0" applyAlignment="1" applyBorder="1" applyFont="1" applyNumberFormat="1">
      <alignment horizontal="center" vertical="bottom"/>
    </xf>
    <xf borderId="10" fillId="19" fontId="23" numFmtId="164" xfId="0" applyAlignment="1" applyBorder="1" applyFont="1" applyNumberFormat="1">
      <alignment horizontal="center" readingOrder="0" vertical="bottom"/>
    </xf>
    <xf borderId="10" fillId="23" fontId="23" numFmtId="166" xfId="0" applyAlignment="1" applyBorder="1" applyFont="1" applyNumberFormat="1">
      <alignment horizontal="center" vertical="bottom"/>
    </xf>
    <xf borderId="10" fillId="35" fontId="25" numFmtId="9" xfId="0" applyAlignment="1" applyBorder="1" applyFont="1" applyNumberFormat="1">
      <alignment horizontal="center" vertical="bottom"/>
    </xf>
    <xf borderId="0" fillId="0" fontId="25" numFmtId="164" xfId="0" applyAlignment="1" applyFont="1" applyNumberFormat="1">
      <alignment horizontal="center" vertical="bottom"/>
    </xf>
    <xf borderId="0" fillId="0" fontId="25" numFmtId="164" xfId="0" applyAlignment="1" applyFont="1" applyNumberFormat="1">
      <alignment horizontal="center" vertical="bottom"/>
    </xf>
    <xf borderId="3" fillId="6" fontId="16" numFmtId="3" xfId="0" applyAlignment="1" applyBorder="1" applyFont="1" applyNumberFormat="1">
      <alignment vertical="bottom"/>
    </xf>
    <xf borderId="10" fillId="19" fontId="51" numFmtId="3" xfId="0" applyAlignment="1" applyBorder="1" applyFont="1" applyNumberFormat="1">
      <alignment horizontal="center" readingOrder="0" vertical="bottom"/>
    </xf>
    <xf borderId="2" fillId="23" fontId="23" numFmtId="3" xfId="0" applyAlignment="1" applyBorder="1" applyFont="1" applyNumberFormat="1">
      <alignment horizontal="center" readingOrder="0" vertical="bottom"/>
    </xf>
    <xf borderId="3" fillId="43" fontId="16" numFmtId="3" xfId="0" applyAlignment="1" applyBorder="1" applyFill="1" applyFont="1" applyNumberFormat="1">
      <alignment horizontal="center" readingOrder="0" vertical="bottom"/>
    </xf>
    <xf borderId="10" fillId="23" fontId="26" numFmtId="3" xfId="0" applyAlignment="1" applyBorder="1" applyFont="1" applyNumberFormat="1">
      <alignment horizontal="center" readingOrder="0" vertical="bottom"/>
    </xf>
    <xf borderId="10" fillId="19" fontId="26" numFmtId="3" xfId="0" applyAlignment="1" applyBorder="1" applyFont="1" applyNumberFormat="1">
      <alignment horizontal="center" readingOrder="0" vertical="bottom"/>
    </xf>
    <xf borderId="2" fillId="19" fontId="26" numFmtId="0" xfId="0" applyAlignment="1" applyBorder="1" applyFont="1">
      <alignment horizontal="center" readingOrder="0" vertical="bottom"/>
    </xf>
    <xf borderId="10" fillId="23" fontId="51" numFmtId="3" xfId="0" applyAlignment="1" applyBorder="1" applyFont="1" applyNumberFormat="1">
      <alignment horizontal="center" readingOrder="0" vertical="bottom"/>
    </xf>
    <xf borderId="2" fillId="19" fontId="26" numFmtId="0" xfId="0" applyAlignment="1" applyBorder="1" applyFont="1">
      <alignment horizontal="center" vertical="bottom"/>
    </xf>
    <xf borderId="2" fillId="19" fontId="25" numFmtId="3" xfId="0" applyAlignment="1" applyBorder="1" applyFont="1" applyNumberFormat="1">
      <alignment horizontal="center" readingOrder="0" vertical="bottom"/>
    </xf>
    <xf borderId="10" fillId="19" fontId="25" numFmtId="3" xfId="0" applyAlignment="1" applyBorder="1" applyFont="1" applyNumberFormat="1">
      <alignment horizontal="center" readingOrder="0" vertical="bottom"/>
    </xf>
    <xf borderId="1" fillId="19" fontId="51" numFmtId="10" xfId="0" applyAlignment="1" applyBorder="1" applyFont="1" applyNumberFormat="1">
      <alignment horizontal="center" vertical="bottom"/>
    </xf>
    <xf borderId="7" fillId="19" fontId="16" numFmtId="3" xfId="0" applyAlignment="1" applyBorder="1" applyFont="1" applyNumberFormat="1">
      <alignment vertical="bottom"/>
    </xf>
    <xf borderId="9" fillId="19" fontId="23" numFmtId="3" xfId="0" applyAlignment="1" applyBorder="1" applyFont="1" applyNumberFormat="1">
      <alignment horizontal="center" vertical="bottom"/>
    </xf>
    <xf borderId="1" fillId="23" fontId="16" numFmtId="3" xfId="0" applyAlignment="1" applyBorder="1" applyFont="1" applyNumberFormat="1">
      <alignment vertical="bottom"/>
    </xf>
    <xf borderId="2" fillId="35" fontId="25" numFmtId="3" xfId="0" applyAlignment="1" applyBorder="1" applyFont="1" applyNumberFormat="1">
      <alignment horizontal="center" readingOrder="0" vertical="bottom"/>
    </xf>
    <xf borderId="2" fillId="19" fontId="26" numFmtId="3" xfId="0" applyAlignment="1" applyBorder="1" applyFont="1" applyNumberFormat="1">
      <alignment horizontal="center" readingOrder="0" vertical="bottom"/>
    </xf>
    <xf borderId="1" fillId="35" fontId="25" numFmtId="3" xfId="0" applyAlignment="1" applyBorder="1" applyFont="1" applyNumberFormat="1">
      <alignment horizontal="center" vertical="bottom"/>
    </xf>
    <xf borderId="10" fillId="23" fontId="52" numFmtId="3" xfId="0" applyAlignment="1" applyBorder="1" applyFont="1" applyNumberFormat="1">
      <alignment horizontal="center" vertical="bottom"/>
    </xf>
    <xf borderId="1" fillId="35" fontId="25" numFmtId="0" xfId="0" applyAlignment="1" applyBorder="1" applyFont="1">
      <alignment horizontal="center" readingOrder="0" vertical="bottom"/>
    </xf>
    <xf borderId="1" fillId="35" fontId="25" numFmtId="164" xfId="0" applyAlignment="1" applyBorder="1" applyFont="1" applyNumberFormat="1">
      <alignment horizontal="center" readingOrder="0" vertical="bottom"/>
    </xf>
    <xf borderId="1" fillId="35" fontId="25" numFmtId="164" xfId="0" applyAlignment="1" applyBorder="1" applyFont="1" applyNumberFormat="1">
      <alignment horizontal="center" vertical="bottom"/>
    </xf>
    <xf borderId="1" fillId="35" fontId="25" numFmtId="164" xfId="0" applyAlignment="1" applyBorder="1" applyFont="1" applyNumberFormat="1">
      <alignment horizontal="center" vertical="bottom"/>
    </xf>
    <xf borderId="1" fillId="35" fontId="25" numFmtId="3" xfId="0" applyAlignment="1" applyBorder="1" applyFont="1" applyNumberFormat="1">
      <alignment horizontal="center" readingOrder="0" vertical="bottom"/>
    </xf>
    <xf borderId="10" fillId="35" fontId="53" numFmtId="3" xfId="0" applyAlignment="1" applyBorder="1" applyFont="1" applyNumberFormat="1">
      <alignment vertical="bottom"/>
    </xf>
    <xf borderId="1" fillId="19" fontId="22" numFmtId="3" xfId="0" applyAlignment="1" applyBorder="1" applyFont="1" applyNumberFormat="1">
      <alignment horizontal="center" readingOrder="0" vertical="bottom"/>
    </xf>
    <xf borderId="9" fillId="19" fontId="22" numFmtId="3" xfId="0" applyAlignment="1" applyBorder="1" applyFont="1" applyNumberFormat="1">
      <alignment horizontal="center" readingOrder="0" vertical="bottom"/>
    </xf>
    <xf borderId="9" fillId="19" fontId="16" numFmtId="3" xfId="0" applyAlignment="1" applyBorder="1" applyFont="1" applyNumberFormat="1">
      <alignment vertical="bottom"/>
    </xf>
    <xf borderId="3" fillId="6" fontId="16" numFmtId="0" xfId="0" applyAlignment="1" applyBorder="1" applyFont="1">
      <alignment horizontal="center" readingOrder="0" vertical="bottom"/>
    </xf>
    <xf borderId="3" fillId="43" fontId="16" numFmtId="0" xfId="0" applyAlignment="1" applyBorder="1" applyFont="1">
      <alignment horizontal="center" readingOrder="0" vertical="bottom"/>
    </xf>
    <xf borderId="0" fillId="6" fontId="23" numFmtId="3" xfId="0" applyAlignment="1" applyFont="1" applyNumberFormat="1">
      <alignment horizontal="center" readingOrder="0" vertical="bottom"/>
    </xf>
    <xf borderId="0" fillId="6" fontId="23" numFmtId="3" xfId="0" applyAlignment="1" applyFont="1" applyNumberFormat="1">
      <alignment horizontal="center" vertical="bottom"/>
    </xf>
    <xf borderId="0" fillId="6" fontId="22" numFmtId="3" xfId="0" applyAlignment="1" applyFont="1" applyNumberFormat="1">
      <alignment horizontal="center" vertical="bottom"/>
    </xf>
    <xf borderId="0" fillId="6" fontId="23" numFmtId="10" xfId="0" applyAlignment="1" applyFont="1" applyNumberFormat="1">
      <alignment horizontal="center" vertical="bottom"/>
    </xf>
    <xf borderId="1" fillId="19" fontId="25" numFmtId="3" xfId="0" applyAlignment="1" applyBorder="1" applyFont="1" applyNumberFormat="1">
      <alignment horizontal="center" vertical="bottom"/>
    </xf>
    <xf borderId="1" fillId="23" fontId="23" numFmtId="164" xfId="0" applyAlignment="1" applyBorder="1" applyFont="1" applyNumberFormat="1">
      <alignment horizontal="center" readingOrder="0" vertical="bottom"/>
    </xf>
    <xf borderId="1" fillId="23" fontId="23" numFmtId="3" xfId="0" applyAlignment="1" applyBorder="1" applyFont="1" applyNumberFormat="1">
      <alignment horizontal="center" vertical="bottom"/>
    </xf>
    <xf borderId="3" fillId="6" fontId="16" numFmtId="0" xfId="0" applyAlignment="1" applyBorder="1" applyFont="1">
      <alignment vertical="bottom"/>
    </xf>
    <xf borderId="1" fillId="19" fontId="16" numFmtId="3" xfId="0" applyAlignment="1" applyBorder="1" applyFont="1" applyNumberFormat="1">
      <alignment vertical="bottom"/>
    </xf>
    <xf borderId="2" fillId="35" fontId="25" numFmtId="0" xfId="0" applyAlignment="1" applyBorder="1" applyFont="1">
      <alignment horizontal="center" readingOrder="0" vertical="bottom"/>
    </xf>
    <xf borderId="1" fillId="21" fontId="22" numFmtId="3" xfId="0" applyAlignment="1" applyBorder="1" applyFont="1" applyNumberFormat="1">
      <alignment horizontal="center" vertical="bottom"/>
    </xf>
    <xf borderId="7" fillId="6" fontId="16" numFmtId="3" xfId="0" applyAlignment="1" applyBorder="1" applyFont="1" applyNumberFormat="1">
      <alignment vertical="bottom"/>
    </xf>
    <xf borderId="1" fillId="35" fontId="25" numFmtId="164" xfId="0" applyAlignment="1" applyBorder="1" applyFont="1" applyNumberFormat="1">
      <alignment horizontal="center" readingOrder="0" vertical="bottom"/>
    </xf>
    <xf borderId="1" fillId="35" fontId="25" numFmtId="0" xfId="0" applyAlignment="1" applyBorder="1" applyFont="1">
      <alignment horizontal="center" vertical="bottom"/>
    </xf>
    <xf borderId="1" fillId="26" fontId="23" numFmtId="0" xfId="0" applyAlignment="1" applyBorder="1" applyFont="1">
      <alignment horizontal="center" vertical="bottom"/>
    </xf>
    <xf borderId="1" fillId="26" fontId="23" numFmtId="0" xfId="0" applyAlignment="1" applyBorder="1" applyFont="1">
      <alignment horizontal="center" readingOrder="0" vertical="bottom"/>
    </xf>
    <xf borderId="1" fillId="26" fontId="23" numFmtId="3" xfId="0" applyAlignment="1" applyBorder="1" applyFont="1" applyNumberFormat="1">
      <alignment horizontal="center" readingOrder="0" vertical="bottom"/>
    </xf>
    <xf borderId="1" fillId="26" fontId="23" numFmtId="3" xfId="0" applyAlignment="1" applyBorder="1" applyFont="1" applyNumberFormat="1">
      <alignment horizontal="center" vertical="bottom"/>
    </xf>
    <xf borderId="1" fillId="26" fontId="23" numFmtId="10" xfId="0" applyAlignment="1" applyBorder="1" applyFont="1" applyNumberFormat="1">
      <alignment horizontal="center" vertical="bottom"/>
    </xf>
    <xf borderId="1" fillId="26" fontId="23" numFmtId="167" xfId="0" applyAlignment="1" applyBorder="1" applyFont="1" applyNumberFormat="1">
      <alignment horizontal="center" vertical="bottom"/>
    </xf>
    <xf borderId="3" fillId="6" fontId="16" numFmtId="166" xfId="0" applyAlignment="1" applyBorder="1" applyFont="1" applyNumberFormat="1">
      <alignment vertical="bottom"/>
    </xf>
    <xf borderId="1" fillId="23" fontId="23" numFmtId="4" xfId="0" applyAlignment="1" applyBorder="1" applyFont="1" applyNumberFormat="1">
      <alignment horizontal="center" readingOrder="0" vertical="bottom"/>
    </xf>
    <xf borderId="1" fillId="23" fontId="23" numFmtId="49" xfId="0" applyAlignment="1" applyBorder="1" applyFont="1" applyNumberFormat="1">
      <alignment horizontal="center" vertical="bottom"/>
    </xf>
    <xf borderId="1" fillId="23" fontId="23" numFmtId="4" xfId="0" applyAlignment="1" applyBorder="1" applyFont="1" applyNumberFormat="1">
      <alignment horizontal="center" vertical="bottom"/>
    </xf>
    <xf borderId="1" fillId="24" fontId="23" numFmtId="3" xfId="0" applyAlignment="1" applyBorder="1" applyFont="1" applyNumberFormat="1">
      <alignment horizontal="center" readingOrder="0" vertical="bottom"/>
    </xf>
    <xf borderId="1" fillId="24" fontId="23" numFmtId="49" xfId="0" applyAlignment="1" applyBorder="1" applyFont="1" applyNumberFormat="1">
      <alignment horizontal="center" vertical="bottom"/>
    </xf>
    <xf borderId="1" fillId="24" fontId="23" numFmtId="49" xfId="0" applyAlignment="1" applyBorder="1" applyFont="1" applyNumberFormat="1">
      <alignment horizontal="center" readingOrder="0" vertical="bottom"/>
    </xf>
    <xf borderId="1" fillId="24" fontId="23" numFmtId="3" xfId="0" applyAlignment="1" applyBorder="1" applyFont="1" applyNumberFormat="1">
      <alignment horizontal="center" vertical="bottom"/>
    </xf>
    <xf borderId="1" fillId="21" fontId="23" numFmtId="164" xfId="0" applyAlignment="1" applyBorder="1" applyFont="1" applyNumberFormat="1">
      <alignment horizontal="center" readingOrder="0" vertical="bottom"/>
    </xf>
    <xf borderId="1" fillId="21" fontId="23" numFmtId="164" xfId="0" applyAlignment="1" applyBorder="1" applyFont="1" applyNumberFormat="1">
      <alignment horizontal="center" vertical="bottom"/>
    </xf>
    <xf borderId="1" fillId="10" fontId="23" numFmtId="10" xfId="0" applyAlignment="1" applyBorder="1" applyFont="1" applyNumberFormat="1">
      <alignment horizontal="center" vertical="bottom"/>
    </xf>
    <xf borderId="0" fillId="6" fontId="25" numFmtId="164" xfId="0" applyAlignment="1" applyFont="1" applyNumberFormat="1">
      <alignment horizontal="center" vertical="bottom"/>
    </xf>
    <xf borderId="0" fillId="6" fontId="25" numFmtId="164" xfId="0" applyAlignment="1" applyFont="1" applyNumberFormat="1">
      <alignment horizontal="center" vertical="bottom"/>
    </xf>
    <xf borderId="10" fillId="23" fontId="16" numFmtId="3" xfId="0" applyAlignment="1" applyBorder="1" applyFont="1" applyNumberFormat="1">
      <alignment readingOrder="0" vertical="bottom"/>
    </xf>
    <xf borderId="3" fillId="11" fontId="16" numFmtId="3" xfId="0" applyAlignment="1" applyBorder="1" applyFont="1" applyNumberFormat="1">
      <alignment horizontal="center" readingOrder="0" vertical="bottom"/>
    </xf>
    <xf borderId="10" fillId="19" fontId="16" numFmtId="3" xfId="0" applyAlignment="1" applyBorder="1" applyFont="1" applyNumberFormat="1">
      <alignment readingOrder="0" vertical="bottom"/>
    </xf>
    <xf borderId="2" fillId="19" fontId="23" numFmtId="0" xfId="0" applyAlignment="1" applyBorder="1" applyFont="1">
      <alignment horizontal="center" readingOrder="0" vertical="bottom"/>
    </xf>
    <xf borderId="10" fillId="23" fontId="23" numFmtId="169" xfId="0" applyAlignment="1" applyBorder="1" applyFont="1" applyNumberFormat="1">
      <alignment horizontal="center" readingOrder="0" vertical="bottom"/>
    </xf>
    <xf borderId="3" fillId="6" fontId="16" numFmtId="3" xfId="0" applyAlignment="1" applyBorder="1" applyFont="1" applyNumberFormat="1">
      <alignment readingOrder="0" vertical="bottom"/>
    </xf>
    <xf borderId="10" fillId="23" fontId="22" numFmtId="164" xfId="0" applyAlignment="1" applyBorder="1" applyFont="1" applyNumberFormat="1">
      <alignment horizontal="center" readingOrder="0" vertical="bottom"/>
    </xf>
    <xf borderId="1" fillId="23" fontId="23" numFmtId="3" xfId="0" applyAlignment="1" applyBorder="1" applyFont="1" applyNumberFormat="1">
      <alignment horizontal="center" readingOrder="0" vertical="bottom"/>
    </xf>
    <xf borderId="7" fillId="6" fontId="16" numFmtId="164" xfId="0" applyAlignment="1" applyBorder="1" applyFont="1" applyNumberFormat="1">
      <alignment vertical="bottom"/>
    </xf>
    <xf borderId="0" fillId="6" fontId="16" numFmtId="10" xfId="0" applyAlignment="1" applyFont="1" applyNumberFormat="1">
      <alignment vertical="bottom"/>
    </xf>
    <xf borderId="2" fillId="23" fontId="22" numFmtId="3" xfId="0" applyAlignment="1" applyBorder="1" applyFont="1" applyNumberFormat="1">
      <alignment horizontal="center" readingOrder="0" vertical="bottom"/>
    </xf>
    <xf borderId="10" fillId="14" fontId="23" numFmtId="3" xfId="0" applyAlignment="1" applyBorder="1" applyFont="1" applyNumberFormat="1">
      <alignment horizontal="center" readingOrder="0" vertical="bottom"/>
    </xf>
    <xf borderId="3" fillId="27" fontId="16" numFmtId="3" xfId="0" applyAlignment="1" applyBorder="1" applyFont="1" applyNumberFormat="1">
      <alignment vertical="bottom"/>
    </xf>
    <xf borderId="3" fillId="27" fontId="16" numFmtId="0" xfId="0" applyAlignment="1" applyBorder="1" applyFont="1">
      <alignment horizontal="center" readingOrder="0" vertical="bottom"/>
    </xf>
    <xf borderId="3" fillId="27" fontId="16" numFmtId="0" xfId="0" applyAlignment="1" applyBorder="1" applyFont="1">
      <alignment horizontal="center" vertical="bottom"/>
    </xf>
    <xf borderId="1" fillId="21" fontId="23" numFmtId="164" xfId="0" applyAlignment="1" applyBorder="1" applyFont="1" applyNumberFormat="1">
      <alignment horizontal="center" vertical="bottom"/>
    </xf>
    <xf borderId="10" fillId="34" fontId="26" numFmtId="3" xfId="0" applyAlignment="1" applyBorder="1" applyFont="1" applyNumberFormat="1">
      <alignment horizontal="center" readingOrder="0" vertical="bottom"/>
    </xf>
    <xf borderId="10" fillId="34" fontId="30" numFmtId="3" xfId="0" applyAlignment="1" applyBorder="1" applyFont="1" applyNumberFormat="1">
      <alignment horizontal="center" readingOrder="0" vertical="bottom"/>
    </xf>
    <xf borderId="0" fillId="29" fontId="16" numFmtId="0" xfId="0" applyAlignment="1" applyFont="1">
      <alignment readingOrder="0" vertical="bottom"/>
    </xf>
    <xf borderId="1" fillId="35" fontId="53" numFmtId="3" xfId="0" applyAlignment="1" applyBorder="1" applyFont="1" applyNumberFormat="1">
      <alignment vertical="bottom"/>
    </xf>
    <xf borderId="1" fillId="19" fontId="22" numFmtId="3" xfId="0" applyAlignment="1" applyBorder="1" applyFont="1" applyNumberFormat="1">
      <alignment horizontal="center" vertical="bottom"/>
    </xf>
    <xf borderId="1" fillId="19" fontId="16" numFmtId="3" xfId="0" applyAlignment="1" applyBorder="1" applyFont="1" applyNumberFormat="1">
      <alignment horizontal="center" vertical="bottom"/>
    </xf>
    <xf borderId="1" fillId="23" fontId="22" numFmtId="3" xfId="0" applyAlignment="1" applyBorder="1" applyFont="1" applyNumberFormat="1">
      <alignment horizontal="center" vertical="bottom"/>
    </xf>
    <xf borderId="1" fillId="23" fontId="27" numFmtId="3" xfId="0" applyAlignment="1" applyBorder="1" applyFont="1" applyNumberFormat="1">
      <alignment horizontal="center" vertical="bottom"/>
    </xf>
    <xf borderId="1" fillId="23" fontId="27" numFmtId="3" xfId="0" applyAlignment="1" applyBorder="1" applyFont="1" applyNumberFormat="1">
      <alignment horizontal="center" readingOrder="0" vertical="bottom"/>
    </xf>
    <xf borderId="1" fillId="19" fontId="25" numFmtId="0" xfId="0" applyAlignment="1" applyBorder="1" applyFont="1">
      <alignment horizontal="center" vertical="bottom"/>
    </xf>
    <xf borderId="1" fillId="23" fontId="23" numFmtId="49" xfId="0" applyAlignment="1" applyBorder="1" applyFont="1" applyNumberFormat="1">
      <alignment horizontal="center" readingOrder="0" vertical="bottom"/>
    </xf>
    <xf borderId="0" fillId="0" fontId="22" numFmtId="0" xfId="0" applyAlignment="1" applyFont="1">
      <alignment horizontal="center" vertical="bottom"/>
    </xf>
    <xf borderId="0" fillId="0" fontId="22" numFmtId="0" xfId="0" applyAlignment="1" applyFont="1">
      <alignment horizontal="center" readingOrder="0" vertical="bottom"/>
    </xf>
    <xf borderId="0" fillId="0" fontId="23" numFmtId="164" xfId="0" applyAlignment="1" applyFont="1" applyNumberFormat="1">
      <alignment horizontal="center" readingOrder="0" vertical="bottom"/>
    </xf>
    <xf borderId="0" fillId="0" fontId="23" numFmtId="164" xfId="0" applyAlignment="1" applyFont="1" applyNumberFormat="1">
      <alignment horizontal="center" vertical="bottom"/>
    </xf>
    <xf borderId="0" fillId="0" fontId="23" numFmtId="10" xfId="0" applyAlignment="1" applyFont="1" applyNumberFormat="1">
      <alignment horizontal="center" vertical="bottom"/>
    </xf>
    <xf borderId="0" fillId="6" fontId="22" numFmtId="0" xfId="0" applyAlignment="1" applyFont="1">
      <alignment horizontal="center" vertical="bottom"/>
    </xf>
    <xf borderId="0" fillId="6" fontId="22" numFmtId="0" xfId="0" applyAlignment="1" applyFont="1">
      <alignment horizontal="center" readingOrder="0" vertical="bottom"/>
    </xf>
    <xf borderId="0" fillId="6" fontId="23" numFmtId="164" xfId="0" applyAlignment="1" applyFont="1" applyNumberFormat="1">
      <alignment horizontal="center" readingOrder="0" vertical="bottom"/>
    </xf>
    <xf borderId="0" fillId="6" fontId="23" numFmtId="164" xfId="0" applyAlignment="1" applyFont="1" applyNumberFormat="1">
      <alignment horizontal="center" vertical="bottom"/>
    </xf>
    <xf borderId="10" fillId="29" fontId="26" numFmtId="3" xfId="0" applyAlignment="1" applyBorder="1" applyFont="1" applyNumberFormat="1">
      <alignment horizontal="center" readingOrder="0" vertical="bottom"/>
    </xf>
    <xf borderId="0" fillId="0" fontId="16" numFmtId="0" xfId="0" applyAlignment="1" applyFont="1">
      <alignment readingOrder="0" vertical="bottom"/>
    </xf>
    <xf borderId="7" fillId="6" fontId="16" numFmtId="164" xfId="0" applyAlignment="1" applyBorder="1" applyFont="1" applyNumberFormat="1">
      <alignment vertical="bottom"/>
    </xf>
    <xf borderId="0" fillId="16" fontId="51" numFmtId="10" xfId="0" applyAlignment="1" applyFont="1" applyNumberFormat="1">
      <alignment horizontal="center" vertical="bottom"/>
    </xf>
    <xf borderId="10" fillId="23" fontId="6" numFmtId="3" xfId="0" applyAlignment="1" applyBorder="1" applyFont="1" applyNumberFormat="1">
      <alignment horizontal="center" readingOrder="0" vertical="bottom"/>
    </xf>
    <xf borderId="10" fillId="23" fontId="30" numFmtId="3" xfId="0" applyAlignment="1" applyBorder="1" applyFont="1" applyNumberFormat="1">
      <alignment horizontal="center" readingOrder="0" vertical="bottom"/>
    </xf>
    <xf borderId="1" fillId="26" fontId="23" numFmtId="49" xfId="0" applyAlignment="1" applyBorder="1" applyFont="1" applyNumberFormat="1">
      <alignment horizontal="center" readingOrder="0" vertical="bottom"/>
    </xf>
    <xf borderId="1" fillId="26" fontId="23" numFmtId="49" xfId="0" applyAlignment="1" applyBorder="1" applyFont="1" applyNumberFormat="1">
      <alignment horizontal="center" vertical="bottom"/>
    </xf>
    <xf borderId="9" fillId="23" fontId="16" numFmtId="3" xfId="0" applyAlignment="1" applyBorder="1" applyFont="1" applyNumberFormat="1">
      <alignment readingOrder="0" vertical="bottom"/>
    </xf>
    <xf borderId="9" fillId="23" fontId="22" numFmtId="3" xfId="0" applyAlignment="1" applyBorder="1" applyFont="1" applyNumberFormat="1">
      <alignment horizontal="center" vertical="bottom"/>
    </xf>
    <xf borderId="2" fillId="19" fontId="23" numFmtId="0" xfId="0" applyAlignment="1" applyBorder="1" applyFont="1">
      <alignment horizontal="center" vertical="bottom"/>
    </xf>
    <xf borderId="21" fillId="19" fontId="26" numFmtId="3" xfId="0" applyAlignment="1" applyBorder="1" applyFont="1" applyNumberFormat="1">
      <alignment horizontal="center" readingOrder="0" shrinkToFit="0" vertical="bottom" wrapText="0"/>
    </xf>
    <xf borderId="10" fillId="23" fontId="16" numFmtId="164" xfId="0" applyAlignment="1" applyBorder="1" applyFont="1" applyNumberFormat="1">
      <alignment vertical="bottom"/>
    </xf>
    <xf borderId="2" fillId="19" fontId="26" numFmtId="0" xfId="0" applyAlignment="1" applyBorder="1" applyFont="1">
      <alignment horizontal="center" vertical="bottom"/>
    </xf>
    <xf borderId="10" fillId="19" fontId="26" numFmtId="0" xfId="0" applyAlignment="1" applyBorder="1" applyFont="1">
      <alignment horizontal="center" vertical="bottom"/>
    </xf>
    <xf borderId="10" fillId="23" fontId="16" numFmtId="169" xfId="0" applyAlignment="1" applyBorder="1" applyFont="1" applyNumberFormat="1">
      <alignment vertical="bottom"/>
    </xf>
    <xf borderId="0" fillId="19" fontId="22" numFmtId="0" xfId="0" applyAlignment="1" applyFont="1">
      <alignment horizontal="center" vertical="bottom"/>
    </xf>
    <xf borderId="10" fillId="19" fontId="54" numFmtId="3" xfId="0" applyAlignment="1" applyBorder="1" applyFont="1" applyNumberFormat="1">
      <alignment horizontal="center" vertical="bottom"/>
    </xf>
    <xf borderId="10" fillId="19" fontId="55" numFmtId="3" xfId="0" applyAlignment="1" applyBorder="1" applyFont="1" applyNumberFormat="1">
      <alignment horizontal="center" vertical="bottom"/>
    </xf>
    <xf borderId="0" fillId="0" fontId="16" numFmtId="0" xfId="0" applyAlignment="1" applyFont="1">
      <alignment vertical="bottom"/>
    </xf>
    <xf borderId="0" fillId="0" fontId="16" numFmtId="164" xfId="0" applyAlignment="1" applyFont="1" applyNumberFormat="1">
      <alignment vertical="bottom"/>
    </xf>
    <xf borderId="0" fillId="6" fontId="16" numFmtId="164" xfId="0" applyAlignment="1" applyFont="1" applyNumberFormat="1">
      <alignment vertical="bottom"/>
    </xf>
    <xf borderId="0" fillId="6" fontId="16" numFmtId="164" xfId="0" applyAlignment="1" applyFont="1" applyNumberFormat="1">
      <alignment vertical="bottom"/>
    </xf>
    <xf borderId="7" fillId="6" fontId="16" numFmtId="0" xfId="0" applyAlignment="1" applyBorder="1" applyFont="1">
      <alignment vertical="bottom"/>
    </xf>
    <xf borderId="7" fillId="6" fontId="16" numFmtId="164" xfId="0" applyAlignment="1" applyBorder="1" applyFont="1" applyNumberFormat="1">
      <alignment vertical="bottom"/>
    </xf>
    <xf borderId="7" fillId="6" fontId="16" numFmtId="10" xfId="0" applyAlignment="1" applyBorder="1" applyFont="1" applyNumberFormat="1">
      <alignment vertical="bottom"/>
    </xf>
    <xf borderId="7" fillId="0" fontId="16" numFmtId="0" xfId="0" applyAlignment="1" applyBorder="1" applyFont="1">
      <alignment vertical="bottom"/>
    </xf>
    <xf borderId="2" fillId="23" fontId="22" numFmtId="0" xfId="0" applyAlignment="1" applyBorder="1" applyFont="1">
      <alignment horizontal="center" vertical="bottom"/>
    </xf>
    <xf borderId="0" fillId="6" fontId="16" numFmtId="0" xfId="0" applyAlignment="1" applyFont="1">
      <alignment vertical="bottom"/>
    </xf>
    <xf borderId="0" fillId="6" fontId="16" numFmtId="164" xfId="0" applyAlignment="1" applyFont="1" applyNumberFormat="1">
      <alignment readingOrder="0" vertical="bottom"/>
    </xf>
    <xf borderId="7" fillId="0" fontId="16" numFmtId="164" xfId="0" applyAlignment="1" applyBorder="1" applyFont="1" applyNumberFormat="1">
      <alignment vertical="bottom"/>
    </xf>
    <xf borderId="10" fillId="28" fontId="23" numFmtId="3" xfId="0" applyAlignment="1" applyBorder="1" applyFont="1" applyNumberFormat="1">
      <alignment horizontal="center" readingOrder="0" vertical="bottom"/>
    </xf>
    <xf borderId="2" fillId="35" fontId="25" numFmtId="0" xfId="0" applyAlignment="1" applyBorder="1" applyFont="1">
      <alignment horizontal="center" vertical="bottom"/>
    </xf>
    <xf borderId="10" fillId="35" fontId="25" numFmtId="164" xfId="0" applyAlignment="1" applyBorder="1" applyFont="1" applyNumberFormat="1">
      <alignment horizontal="center" readingOrder="0" vertical="bottom"/>
    </xf>
    <xf borderId="2" fillId="19" fontId="22" numFmtId="3" xfId="0" applyAlignment="1" applyBorder="1" applyFont="1" applyNumberFormat="1">
      <alignment horizontal="center" readingOrder="0" vertical="bottom"/>
    </xf>
    <xf borderId="3" fillId="0" fontId="16" numFmtId="0" xfId="0" applyAlignment="1" applyBorder="1" applyFont="1">
      <alignment readingOrder="0" vertical="bottom"/>
    </xf>
    <xf borderId="2" fillId="19" fontId="25" numFmtId="0" xfId="0" applyAlignment="1" applyBorder="1" applyFont="1">
      <alignment horizontal="center" vertical="bottom"/>
    </xf>
    <xf borderId="10" fillId="21" fontId="22" numFmtId="3" xfId="0" applyAlignment="1" applyBorder="1" applyFont="1" applyNumberFormat="1">
      <alignment horizontal="center" vertical="bottom"/>
    </xf>
    <xf borderId="10" fillId="35" fontId="25" numFmtId="0" xfId="0" applyAlignment="1" applyBorder="1" applyFont="1">
      <alignment horizontal="center" vertical="bottom"/>
    </xf>
    <xf borderId="10" fillId="26" fontId="23" numFmtId="0" xfId="0" applyAlignment="1" applyBorder="1" applyFont="1">
      <alignment horizontal="center" vertical="bottom"/>
    </xf>
    <xf borderId="10" fillId="26" fontId="23" numFmtId="0" xfId="0" applyAlignment="1" applyBorder="1" applyFont="1">
      <alignment horizontal="center" readingOrder="0" vertical="bottom"/>
    </xf>
    <xf borderId="10" fillId="26" fontId="23" numFmtId="10" xfId="0" applyAlignment="1" applyBorder="1" applyFont="1" applyNumberFormat="1">
      <alignment horizontal="center" vertical="bottom"/>
    </xf>
    <xf borderId="10" fillId="26" fontId="23" numFmtId="167" xfId="0" applyAlignment="1" applyBorder="1" applyFont="1" applyNumberFormat="1">
      <alignment horizontal="center" vertical="bottom"/>
    </xf>
    <xf borderId="10" fillId="26" fontId="23" numFmtId="49" xfId="0" applyAlignment="1" applyBorder="1" applyFont="1" applyNumberFormat="1">
      <alignment horizontal="center" vertical="bottom"/>
    </xf>
    <xf borderId="10" fillId="21" fontId="22" numFmtId="0" xfId="0" applyAlignment="1" applyBorder="1" applyFont="1">
      <alignment horizontal="center" vertical="bottom"/>
    </xf>
    <xf borderId="10" fillId="21" fontId="22" numFmtId="0" xfId="0" applyAlignment="1" applyBorder="1" applyFont="1">
      <alignment horizontal="center" vertical="bottom"/>
    </xf>
    <xf borderId="10" fillId="21" fontId="23" numFmtId="0" xfId="0" applyAlignment="1" applyBorder="1" applyFont="1">
      <alignment horizontal="center" vertical="bottom"/>
    </xf>
    <xf borderId="10" fillId="21" fontId="23" numFmtId="164" xfId="0" applyAlignment="1" applyBorder="1" applyFont="1" applyNumberFormat="1">
      <alignment horizontal="center" vertical="bottom"/>
    </xf>
    <xf borderId="10" fillId="21" fontId="23" numFmtId="10" xfId="0" applyAlignment="1" applyBorder="1" applyFont="1" applyNumberFormat="1">
      <alignment horizontal="center" vertical="bottom"/>
    </xf>
    <xf borderId="10" fillId="21" fontId="23" numFmtId="164" xfId="0" applyAlignment="1" applyBorder="1" applyFont="1" applyNumberFormat="1">
      <alignment horizontal="center" vertical="bottom"/>
    </xf>
    <xf borderId="10" fillId="23" fontId="16" numFmtId="164" xfId="0" applyAlignment="1" applyBorder="1" applyFont="1" applyNumberFormat="1">
      <alignment horizontal="center" vertical="bottom"/>
    </xf>
    <xf borderId="10" fillId="23" fontId="16" numFmtId="169" xfId="0" applyAlignment="1" applyBorder="1" applyFont="1" applyNumberFormat="1">
      <alignment horizontal="center" vertical="bottom"/>
    </xf>
    <xf borderId="0" fillId="0" fontId="16" numFmtId="0" xfId="0" applyAlignment="1" applyFont="1">
      <alignment horizontal="center" vertical="bottom"/>
    </xf>
    <xf borderId="0" fillId="6" fontId="16" numFmtId="164" xfId="0" applyAlignment="1" applyFont="1" applyNumberFormat="1">
      <alignment horizontal="center" vertical="bottom"/>
    </xf>
    <xf borderId="0" fillId="6" fontId="16" numFmtId="10" xfId="0" applyAlignment="1" applyFont="1" applyNumberFormat="1">
      <alignment horizontal="center" vertical="bottom"/>
    </xf>
    <xf borderId="10" fillId="23" fontId="23" numFmtId="170" xfId="0" applyAlignment="1" applyBorder="1" applyFont="1" applyNumberFormat="1">
      <alignment horizontal="center" readingOrder="0" vertical="bottom"/>
    </xf>
    <xf borderId="10" fillId="23" fontId="22" numFmtId="170" xfId="0" applyAlignment="1" applyBorder="1" applyFont="1" applyNumberFormat="1">
      <alignment horizontal="center" readingOrder="0" vertical="bottom"/>
    </xf>
    <xf borderId="0" fillId="6" fontId="16" numFmtId="164" xfId="0" applyAlignment="1" applyFont="1" applyNumberFormat="1">
      <alignment horizontal="center" vertical="bottom"/>
    </xf>
    <xf borderId="7" fillId="6" fontId="16" numFmtId="0" xfId="0" applyAlignment="1" applyBorder="1" applyFont="1">
      <alignment horizontal="center" vertical="bottom"/>
    </xf>
    <xf borderId="7" fillId="6" fontId="16" numFmtId="164" xfId="0" applyAlignment="1" applyBorder="1" applyFont="1" applyNumberFormat="1">
      <alignment horizontal="center" vertical="bottom"/>
    </xf>
    <xf borderId="7" fillId="6" fontId="16" numFmtId="164" xfId="0" applyAlignment="1" applyBorder="1" applyFont="1" applyNumberFormat="1">
      <alignment horizontal="center" vertical="bottom"/>
    </xf>
    <xf borderId="7" fillId="6" fontId="16" numFmtId="10" xfId="0" applyAlignment="1" applyBorder="1" applyFont="1" applyNumberFormat="1">
      <alignment horizontal="center" vertical="bottom"/>
    </xf>
    <xf borderId="6" fillId="6" fontId="16" numFmtId="3" xfId="0" applyAlignment="1" applyBorder="1" applyFont="1" applyNumberFormat="1">
      <alignment horizontal="center" vertical="bottom"/>
    </xf>
    <xf borderId="7" fillId="0" fontId="16" numFmtId="0" xfId="0" applyAlignment="1" applyBorder="1" applyFont="1">
      <alignment horizontal="center" vertical="bottom"/>
    </xf>
    <xf borderId="0" fillId="6" fontId="16" numFmtId="0" xfId="0" applyAlignment="1" applyFont="1">
      <alignment horizontal="center" vertical="bottom"/>
    </xf>
    <xf borderId="7" fillId="0" fontId="16" numFmtId="164" xfId="0" applyAlignment="1" applyBorder="1" applyFont="1" applyNumberFormat="1">
      <alignment horizontal="center" vertical="bottom"/>
    </xf>
    <xf borderId="2" fillId="23" fontId="23" numFmtId="3" xfId="0" applyAlignment="1" applyBorder="1" applyFont="1" applyNumberFormat="1">
      <alignment horizontal="center" readingOrder="0" vertical="bottom"/>
    </xf>
    <xf borderId="2" fillId="19" fontId="56" numFmtId="3" xfId="0" applyAlignment="1" applyBorder="1" applyFont="1" applyNumberFormat="1">
      <alignment horizontal="center" readingOrder="0" vertical="bottom"/>
    </xf>
    <xf borderId="2" fillId="24" fontId="22" numFmtId="3" xfId="0" applyAlignment="1" applyBorder="1" applyFont="1" applyNumberFormat="1">
      <alignment horizontal="center" readingOrder="0" vertical="bottom"/>
    </xf>
    <xf borderId="10" fillId="24" fontId="16" numFmtId="3" xfId="0" applyAlignment="1" applyBorder="1" applyFont="1" applyNumberFormat="1">
      <alignment horizontal="center" vertical="bottom"/>
    </xf>
    <xf borderId="10" fillId="19" fontId="30" numFmtId="3" xfId="0" applyAlignment="1" applyBorder="1" applyFont="1" applyNumberFormat="1">
      <alignment horizontal="center" vertical="bottom"/>
    </xf>
    <xf borderId="2" fillId="19" fontId="22" numFmtId="3" xfId="0" applyAlignment="1" applyBorder="1" applyFont="1" applyNumberFormat="1">
      <alignment horizontal="center" vertical="bottom"/>
    </xf>
    <xf borderId="1" fillId="23" fontId="26" numFmtId="3" xfId="0" applyAlignment="1" applyBorder="1" applyFont="1" applyNumberFormat="1">
      <alignment horizontal="center" vertical="bottom"/>
    </xf>
    <xf borderId="1" fillId="19" fontId="23" numFmtId="3" xfId="0" applyAlignment="1" applyBorder="1" applyFont="1" applyNumberFormat="1">
      <alignment horizontal="center" readingOrder="0" vertical="bottom"/>
    </xf>
    <xf borderId="1" fillId="23" fontId="30" numFmtId="3" xfId="0" applyAlignment="1" applyBorder="1" applyFont="1" applyNumberFormat="1">
      <alignment horizontal="center" vertical="bottom"/>
    </xf>
    <xf borderId="1" fillId="23" fontId="30" numFmtId="3" xfId="0" applyAlignment="1" applyBorder="1" applyFont="1" applyNumberFormat="1">
      <alignment horizontal="center" readingOrder="0" vertical="bottom"/>
    </xf>
    <xf borderId="3" fillId="35" fontId="25" numFmtId="3" xfId="0" applyAlignment="1" applyBorder="1" applyFont="1" applyNumberFormat="1">
      <alignment horizontal="center" vertical="bottom"/>
    </xf>
    <xf borderId="1" fillId="23" fontId="23" numFmtId="170" xfId="0" applyAlignment="1" applyBorder="1" applyFont="1" applyNumberFormat="1">
      <alignment horizontal="center" readingOrder="0" vertical="bottom"/>
    </xf>
    <xf borderId="1" fillId="23" fontId="22" numFmtId="170" xfId="0" applyAlignment="1" applyBorder="1" applyFont="1" applyNumberFormat="1">
      <alignment horizontal="center" readingOrder="0" vertical="bottom"/>
    </xf>
    <xf borderId="0" fillId="6" fontId="3" numFmtId="0" xfId="0" applyAlignment="1" applyFont="1">
      <alignment horizontal="center"/>
    </xf>
    <xf borderId="10" fillId="35" fontId="21" numFmtId="0" xfId="0" applyAlignment="1" applyBorder="1" applyFont="1">
      <alignment horizontal="center" vertical="bottom"/>
    </xf>
    <xf borderId="10" fillId="35" fontId="21" numFmtId="0" xfId="0" applyAlignment="1" applyBorder="1" applyFont="1">
      <alignment horizontal="center" vertical="bottom"/>
    </xf>
    <xf borderId="10" fillId="35" fontId="21" numFmtId="164" xfId="0" applyAlignment="1" applyBorder="1" applyFont="1" applyNumberFormat="1">
      <alignment horizontal="center" vertical="bottom"/>
    </xf>
    <xf borderId="10" fillId="35" fontId="21" numFmtId="10" xfId="0" applyAlignment="1" applyBorder="1" applyFont="1" applyNumberFormat="1">
      <alignment horizontal="center" vertical="bottom"/>
    </xf>
    <xf borderId="10" fillId="26" fontId="20" numFmtId="0" xfId="0" applyAlignment="1" applyBorder="1" applyFont="1">
      <alignment horizontal="center" vertical="bottom"/>
    </xf>
    <xf borderId="10" fillId="26" fontId="20" numFmtId="0" xfId="0" applyAlignment="1" applyBorder="1" applyFont="1">
      <alignment horizontal="center" vertical="bottom"/>
    </xf>
    <xf borderId="10" fillId="26" fontId="20" numFmtId="0" xfId="0" applyAlignment="1" applyBorder="1" applyFont="1">
      <alignment horizontal="center" readingOrder="0" vertical="bottom"/>
    </xf>
    <xf borderId="10" fillId="26" fontId="20" numFmtId="10" xfId="0" applyAlignment="1" applyBorder="1" applyFont="1" applyNumberFormat="1">
      <alignment horizontal="center" vertical="bottom"/>
    </xf>
    <xf borderId="10" fillId="26" fontId="20" numFmtId="167" xfId="0" applyAlignment="1" applyBorder="1" applyFont="1" applyNumberFormat="1">
      <alignment horizontal="center" vertical="bottom"/>
    </xf>
    <xf borderId="10" fillId="29" fontId="20" numFmtId="10" xfId="0" applyAlignment="1" applyBorder="1" applyFont="1" applyNumberFormat="1">
      <alignment horizontal="center" vertical="bottom"/>
    </xf>
    <xf borderId="10" fillId="21" fontId="20" numFmtId="0" xfId="0" applyAlignment="1" applyBorder="1" applyFont="1">
      <alignment horizontal="center" vertical="bottom"/>
    </xf>
    <xf borderId="10" fillId="21" fontId="20" numFmtId="0" xfId="0" applyAlignment="1" applyBorder="1" applyFont="1">
      <alignment horizontal="center" vertical="bottom"/>
    </xf>
    <xf borderId="10" fillId="21" fontId="20" numFmtId="3" xfId="0" applyAlignment="1" applyBorder="1" applyFont="1" applyNumberFormat="1">
      <alignment horizontal="center" vertical="bottom"/>
    </xf>
    <xf borderId="10" fillId="21" fontId="20" numFmtId="10" xfId="0" applyAlignment="1" applyBorder="1" applyFont="1" applyNumberFormat="1">
      <alignment horizontal="center" vertical="bottom"/>
    </xf>
    <xf borderId="10" fillId="21" fontId="20" numFmtId="167" xfId="0" applyAlignment="1" applyBorder="1" applyFont="1" applyNumberFormat="1">
      <alignment horizontal="center" vertical="bottom"/>
    </xf>
    <xf borderId="10" fillId="26" fontId="20" numFmtId="49" xfId="0" applyAlignment="1" applyBorder="1" applyFont="1" applyNumberFormat="1">
      <alignment horizontal="center" vertical="bottom"/>
    </xf>
    <xf borderId="10" fillId="6" fontId="19" numFmtId="0" xfId="0" applyAlignment="1" applyBorder="1" applyFont="1">
      <alignment horizontal="center" vertical="bottom"/>
    </xf>
    <xf borderId="10" fillId="6" fontId="20" numFmtId="164" xfId="0" applyAlignment="1" applyBorder="1" applyFont="1" applyNumberFormat="1">
      <alignment horizontal="center" readingOrder="0" vertical="bottom"/>
    </xf>
    <xf borderId="10" fillId="6" fontId="20" numFmtId="164" xfId="0" applyAlignment="1" applyBorder="1" applyFont="1" applyNumberFormat="1">
      <alignment horizontal="center" vertical="bottom"/>
    </xf>
    <xf borderId="10" fillId="26" fontId="20" numFmtId="164" xfId="0" applyAlignment="1" applyBorder="1" applyFont="1" applyNumberFormat="1">
      <alignment horizontal="center" vertical="bottom"/>
    </xf>
    <xf borderId="10" fillId="10" fontId="20" numFmtId="10" xfId="0" applyAlignment="1" applyBorder="1" applyFont="1" applyNumberFormat="1">
      <alignment horizontal="center" vertical="bottom"/>
    </xf>
    <xf borderId="10" fillId="23" fontId="23" numFmtId="166" xfId="0" applyAlignment="1" applyBorder="1" applyFont="1" applyNumberFormat="1">
      <alignment horizontal="center" readingOrder="0" vertical="bottom"/>
    </xf>
    <xf borderId="10" fillId="21" fontId="19" numFmtId="0" xfId="0" applyAlignment="1" applyBorder="1" applyFont="1">
      <alignment horizontal="center" vertical="bottom"/>
    </xf>
    <xf borderId="10" fillId="21" fontId="19" numFmtId="0" xfId="0" applyAlignment="1" applyBorder="1" applyFont="1">
      <alignment horizontal="center" vertical="bottom"/>
    </xf>
    <xf borderId="10" fillId="21" fontId="20" numFmtId="164" xfId="0" applyAlignment="1" applyBorder="1" applyFont="1" applyNumberFormat="1">
      <alignment horizontal="center" vertical="bottom"/>
    </xf>
    <xf borderId="0" fillId="6" fontId="25" numFmtId="3" xfId="0" applyAlignment="1" applyFont="1" applyNumberFormat="1">
      <alignment horizontal="center" vertical="bottom"/>
    </xf>
    <xf borderId="1" fillId="19" fontId="26" numFmtId="3" xfId="0" applyAlignment="1" applyBorder="1" applyFont="1" applyNumberFormat="1">
      <alignment horizontal="center" vertical="bottom"/>
    </xf>
    <xf borderId="10" fillId="19" fontId="56" numFmtId="3" xfId="0" applyAlignment="1" applyBorder="1" applyFont="1" applyNumberFormat="1">
      <alignment horizontal="center" readingOrder="0" vertical="bottom"/>
    </xf>
    <xf borderId="0" fillId="23" fontId="23" numFmtId="3" xfId="0" applyAlignment="1" applyFont="1" applyNumberFormat="1">
      <alignment horizontal="center" vertical="bottom"/>
    </xf>
    <xf borderId="0" fillId="23" fontId="22" numFmtId="3" xfId="0" applyAlignment="1" applyFont="1" applyNumberFormat="1">
      <alignment horizontal="center" vertical="bottom"/>
    </xf>
    <xf borderId="10" fillId="23" fontId="26" numFmtId="3" xfId="0" applyAlignment="1" applyBorder="1" applyFont="1" applyNumberFormat="1">
      <alignment horizontal="center" vertical="bottom"/>
    </xf>
    <xf borderId="10" fillId="23" fontId="30" numFmtId="3" xfId="0" applyAlignment="1" applyBorder="1" applyFont="1" applyNumberFormat="1">
      <alignment horizontal="center" vertical="bottom"/>
    </xf>
    <xf borderId="10" fillId="19" fontId="30" numFmtId="3" xfId="0" applyAlignment="1" applyBorder="1" applyFont="1" applyNumberFormat="1">
      <alignment horizontal="center" readingOrder="0" vertical="bottom"/>
    </xf>
    <xf borderId="10" fillId="30" fontId="20" numFmtId="10" xfId="0" applyAlignment="1" applyBorder="1" applyFont="1" applyNumberFormat="1">
      <alignment horizontal="center" vertical="bottom"/>
    </xf>
    <xf borderId="10" fillId="28" fontId="20" numFmtId="10" xfId="0" applyAlignment="1" applyBorder="1" applyFont="1" applyNumberFormat="1">
      <alignment horizontal="center" vertical="bottom"/>
    </xf>
    <xf borderId="0" fillId="23" fontId="22" numFmtId="3" xfId="0" applyAlignment="1" applyFont="1" applyNumberFormat="1">
      <alignment horizontal="center" readingOrder="0"/>
    </xf>
    <xf borderId="10" fillId="19" fontId="57" numFmtId="3" xfId="0" applyAlignment="1" applyBorder="1" applyFont="1" applyNumberFormat="1">
      <alignment horizontal="center" vertical="bottom"/>
    </xf>
    <xf borderId="1" fillId="23" fontId="22" numFmtId="3" xfId="0" applyAlignment="1" applyBorder="1" applyFont="1" applyNumberFormat="1">
      <alignment horizontal="center" readingOrder="0"/>
    </xf>
    <xf borderId="3" fillId="29" fontId="51" numFmtId="3" xfId="0" applyAlignment="1" applyBorder="1" applyFont="1" applyNumberFormat="1">
      <alignment horizontal="center" readingOrder="0" vertical="bottom"/>
    </xf>
    <xf borderId="2" fillId="29" fontId="23" numFmtId="0" xfId="0" applyAlignment="1" applyBorder="1" applyFont="1">
      <alignment horizontal="center" vertical="bottom"/>
    </xf>
    <xf borderId="3" fillId="28" fontId="51" numFmtId="3" xfId="0" applyAlignment="1" applyBorder="1" applyFont="1" applyNumberFormat="1">
      <alignment horizontal="center" readingOrder="0" vertical="bottom"/>
    </xf>
    <xf borderId="3" fillId="6" fontId="51" numFmtId="3" xfId="0" applyAlignment="1" applyBorder="1" applyFont="1" applyNumberFormat="1">
      <alignment horizontal="center" readingOrder="0" vertical="bottom"/>
    </xf>
    <xf borderId="14" fillId="35" fontId="25" numFmtId="3" xfId="0" applyAlignment="1" applyBorder="1" applyFont="1" applyNumberFormat="1">
      <alignment horizontal="center" vertical="bottom"/>
    </xf>
    <xf borderId="1" fillId="23" fontId="23" numFmtId="166" xfId="0" applyAlignment="1" applyBorder="1" applyFont="1" applyNumberFormat="1">
      <alignment horizontal="center" readingOrder="0" vertical="bottom"/>
    </xf>
    <xf borderId="1" fillId="23" fontId="23" numFmtId="166" xfId="0" applyAlignment="1" applyBorder="1" applyFont="1" applyNumberFormat="1">
      <alignment horizontal="center" vertical="bottom"/>
    </xf>
    <xf borderId="1" fillId="21" fontId="22" numFmtId="49" xfId="0" applyAlignment="1" applyBorder="1" applyFont="1" applyNumberFormat="1">
      <alignment horizontal="center" vertical="bottom"/>
    </xf>
    <xf borderId="1" fillId="21" fontId="22" numFmtId="166" xfId="0" applyAlignment="1" applyBorder="1" applyFont="1" applyNumberFormat="1">
      <alignment horizontal="center" vertical="bottom"/>
    </xf>
    <xf borderId="1" fillId="35" fontId="25" numFmtId="9" xfId="0" applyAlignment="1" applyBorder="1" applyFont="1" applyNumberFormat="1">
      <alignment horizontal="center" vertical="bottom"/>
    </xf>
    <xf borderId="1" fillId="35" fontId="16" numFmtId="3" xfId="0" applyAlignment="1" applyBorder="1" applyFont="1" applyNumberFormat="1">
      <alignment horizontal="center" vertical="bottom"/>
    </xf>
    <xf borderId="1" fillId="35" fontId="16" numFmtId="3" xfId="0" applyAlignment="1" applyBorder="1" applyFont="1" applyNumberFormat="1">
      <alignment horizontal="center" readingOrder="0" vertical="bottom"/>
    </xf>
    <xf borderId="16" fillId="37" fontId="52" numFmtId="3" xfId="0" applyAlignment="1" applyBorder="1" applyFont="1" applyNumberFormat="1">
      <alignment horizontal="center" readingOrder="0" vertical="bottom"/>
    </xf>
    <xf borderId="8" fillId="0" fontId="3" numFmtId="0" xfId="0" applyBorder="1" applyFont="1"/>
    <xf borderId="8" fillId="37" fontId="22" numFmtId="3" xfId="0" applyAlignment="1" applyBorder="1" applyFont="1" applyNumberFormat="1">
      <alignment horizontal="center" readingOrder="0" vertical="bottom"/>
    </xf>
    <xf borderId="9" fillId="0" fontId="3" numFmtId="0" xfId="0" applyBorder="1" applyFont="1"/>
    <xf borderId="0" fillId="6" fontId="52" numFmtId="3" xfId="0" applyAlignment="1" applyFont="1" applyNumberFormat="1">
      <alignment horizontal="center" readingOrder="0" vertical="bottom"/>
    </xf>
    <xf borderId="0" fillId="6" fontId="22" numFmtId="3" xfId="0" applyAlignment="1" applyFont="1" applyNumberFormat="1">
      <alignment horizontal="center" readingOrder="0" vertical="bottom"/>
    </xf>
    <xf borderId="0" fillId="38" fontId="3" numFmtId="0" xfId="0" applyAlignment="1" applyFont="1">
      <alignment horizontal="center"/>
    </xf>
    <xf borderId="0" fillId="6" fontId="0" numFmtId="0" xfId="0" applyAlignment="1" applyFont="1">
      <alignment horizontal="center" vertical="bottom"/>
    </xf>
    <xf borderId="0" fillId="6" fontId="0" numFmtId="164" xfId="0" applyAlignment="1" applyFont="1" applyNumberFormat="1">
      <alignment horizontal="center" vertical="bottom"/>
    </xf>
    <xf borderId="0" fillId="6" fontId="22" numFmtId="164" xfId="0" applyAlignment="1" applyFont="1" applyNumberFormat="1">
      <alignment horizontal="center" vertical="bottom"/>
    </xf>
    <xf borderId="7" fillId="6" fontId="0" numFmtId="10" xfId="0" applyAlignment="1" applyBorder="1" applyFont="1" applyNumberFormat="1">
      <alignment horizontal="center" vertical="bottom"/>
    </xf>
    <xf borderId="0" fillId="6" fontId="0" numFmtId="0" xfId="0" applyAlignment="1" applyFont="1">
      <alignment horizontal="center" vertical="bottom"/>
    </xf>
    <xf borderId="0" fillId="6" fontId="0" numFmtId="164" xfId="0" applyAlignment="1" applyFont="1" applyNumberFormat="1">
      <alignment horizontal="center" vertical="bottom"/>
    </xf>
    <xf borderId="0" fillId="6" fontId="0" numFmtId="10" xfId="0" applyAlignment="1" applyFont="1" applyNumberFormat="1">
      <alignment horizontal="center" vertical="bottom"/>
    </xf>
    <xf borderId="0" fillId="6" fontId="58" numFmtId="0" xfId="0" applyAlignment="1" applyFont="1">
      <alignment horizontal="center"/>
    </xf>
    <xf borderId="10" fillId="26" fontId="20" numFmtId="49" xfId="0" applyAlignment="1" applyBorder="1" applyFont="1" applyNumberForma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0"/>
    <col customWidth="1" min="10" max="10" width="2.0"/>
    <col customWidth="1" min="11" max="11" width="20.29"/>
    <col customWidth="1" min="13" max="13" width="2.0"/>
    <col customWidth="1" min="14" max="14" width="20.29"/>
    <col customWidth="1" min="15" max="15" width="19.14"/>
    <col customWidth="1" min="16" max="16" width="20.43"/>
    <col customWidth="1" min="17" max="17" width="24.43"/>
    <col customWidth="1" min="18" max="18" width="21.43"/>
    <col customWidth="1" min="19" max="19" width="19.0"/>
  </cols>
  <sheetData>
    <row r="1">
      <c r="A1" s="1" t="s">
        <v>0</v>
      </c>
      <c r="B1" s="1"/>
      <c r="C1" s="1"/>
      <c r="D1" s="1"/>
      <c r="E1" s="1"/>
      <c r="F1" s="1"/>
      <c r="G1" s="1"/>
      <c r="H1" s="1"/>
      <c r="I1" s="2"/>
      <c r="J1" s="3"/>
      <c r="K1" s="4"/>
      <c r="L1" s="4"/>
      <c r="M1" s="3"/>
      <c r="N1" s="5"/>
      <c r="O1" s="5"/>
      <c r="P1" s="5"/>
      <c r="Q1" s="6"/>
      <c r="R1" s="7"/>
    </row>
    <row r="2">
      <c r="A2" s="8" t="s">
        <v>1</v>
      </c>
      <c r="B2" s="9" t="s">
        <v>2</v>
      </c>
      <c r="C2" s="9" t="s">
        <v>3</v>
      </c>
      <c r="D2" s="9" t="s">
        <v>4</v>
      </c>
      <c r="E2" s="9" t="s">
        <v>5</v>
      </c>
      <c r="F2" s="9" t="s">
        <v>6</v>
      </c>
      <c r="G2" s="9" t="s">
        <v>7</v>
      </c>
      <c r="H2" s="9" t="s">
        <v>8</v>
      </c>
      <c r="I2" s="10" t="s">
        <v>9</v>
      </c>
      <c r="J2" s="3"/>
      <c r="K2" s="8" t="s">
        <v>1</v>
      </c>
      <c r="L2" s="11" t="s">
        <v>10</v>
      </c>
      <c r="M2" s="3"/>
      <c r="N2" s="11" t="s">
        <v>11</v>
      </c>
      <c r="O2" s="11" t="s">
        <v>12</v>
      </c>
      <c r="P2" s="11" t="s">
        <v>13</v>
      </c>
      <c r="Q2" s="6"/>
      <c r="R2" s="7"/>
    </row>
    <row r="3">
      <c r="A3" s="12" t="s">
        <v>14</v>
      </c>
      <c r="B3" s="13">
        <v>7.0</v>
      </c>
      <c r="C3" s="13">
        <v>6.0</v>
      </c>
      <c r="D3" s="13">
        <v>0.0</v>
      </c>
      <c r="E3" s="13">
        <v>0.0</v>
      </c>
      <c r="F3" s="13">
        <v>12.0</v>
      </c>
      <c r="G3" s="13">
        <v>0.0</v>
      </c>
      <c r="H3" s="13">
        <v>0.0</v>
      </c>
      <c r="I3" s="14">
        <f t="shared" ref="I3:I15" si="1">SUM(B3:H3)</f>
        <v>25</v>
      </c>
      <c r="J3" s="3"/>
      <c r="K3" s="12" t="s">
        <v>14</v>
      </c>
      <c r="L3" s="15">
        <f t="shared" ref="L3:L15" si="2">(I3/50)</f>
        <v>0.5</v>
      </c>
      <c r="M3" s="3"/>
      <c r="N3" s="16" t="s">
        <v>14</v>
      </c>
      <c r="O3" s="17">
        <v>25.0</v>
      </c>
      <c r="P3" s="17">
        <f t="shared" ref="P3:P15" si="3">(O3-I3)</f>
        <v>0</v>
      </c>
      <c r="Q3" s="18"/>
      <c r="R3" s="7"/>
    </row>
    <row r="4">
      <c r="A4" s="19" t="s">
        <v>15</v>
      </c>
      <c r="B4" s="13">
        <v>7.0</v>
      </c>
      <c r="C4" s="13">
        <v>3.0</v>
      </c>
      <c r="D4" s="13">
        <v>0.0</v>
      </c>
      <c r="E4" s="13">
        <v>0.0</v>
      </c>
      <c r="F4" s="13">
        <v>1.0</v>
      </c>
      <c r="G4" s="13">
        <v>0.0</v>
      </c>
      <c r="H4" s="13">
        <v>0.0</v>
      </c>
      <c r="I4" s="14">
        <f t="shared" si="1"/>
        <v>11</v>
      </c>
      <c r="J4" s="3"/>
      <c r="K4" s="19" t="s">
        <v>15</v>
      </c>
      <c r="L4" s="15">
        <f t="shared" si="2"/>
        <v>0.22</v>
      </c>
      <c r="M4" s="3"/>
      <c r="N4" s="20" t="s">
        <v>15</v>
      </c>
      <c r="O4" s="21">
        <v>19.0</v>
      </c>
      <c r="P4" s="21">
        <f t="shared" si="3"/>
        <v>8</v>
      </c>
      <c r="Q4" s="18"/>
      <c r="R4" s="7"/>
    </row>
    <row r="5">
      <c r="A5" s="19" t="s">
        <v>16</v>
      </c>
      <c r="B5" s="13">
        <v>2.0</v>
      </c>
      <c r="C5" s="13">
        <v>6.0</v>
      </c>
      <c r="D5" s="13">
        <v>0.0</v>
      </c>
      <c r="E5" s="13">
        <v>0.0</v>
      </c>
      <c r="F5" s="13">
        <v>2.0</v>
      </c>
      <c r="G5" s="13">
        <v>0.0</v>
      </c>
      <c r="H5" s="13">
        <v>0.0</v>
      </c>
      <c r="I5" s="14">
        <f t="shared" si="1"/>
        <v>10</v>
      </c>
      <c r="J5" s="3"/>
      <c r="K5" s="19" t="s">
        <v>16</v>
      </c>
      <c r="L5" s="15">
        <f t="shared" si="2"/>
        <v>0.2</v>
      </c>
      <c r="M5" s="3"/>
      <c r="N5" s="19" t="s">
        <v>16</v>
      </c>
      <c r="O5" s="22">
        <v>29.0</v>
      </c>
      <c r="P5" s="22">
        <f t="shared" si="3"/>
        <v>19</v>
      </c>
      <c r="Q5" s="18" t="s">
        <v>17</v>
      </c>
      <c r="R5" s="7"/>
    </row>
    <row r="6">
      <c r="A6" s="19" t="s">
        <v>18</v>
      </c>
      <c r="B6" s="13">
        <v>0.0</v>
      </c>
      <c r="C6" s="13">
        <v>7.0</v>
      </c>
      <c r="D6" s="13">
        <v>0.0</v>
      </c>
      <c r="E6" s="13">
        <v>0.0</v>
      </c>
      <c r="F6" s="13">
        <v>6.0</v>
      </c>
      <c r="G6" s="13">
        <v>4.0</v>
      </c>
      <c r="H6" s="13">
        <v>0.0</v>
      </c>
      <c r="I6" s="14">
        <f t="shared" si="1"/>
        <v>17</v>
      </c>
      <c r="J6" s="3"/>
      <c r="K6" s="19" t="s">
        <v>18</v>
      </c>
      <c r="L6" s="15">
        <f t="shared" si="2"/>
        <v>0.34</v>
      </c>
      <c r="M6" s="3"/>
      <c r="N6" s="19" t="s">
        <v>18</v>
      </c>
      <c r="O6" s="22">
        <v>26.0</v>
      </c>
      <c r="P6" s="22">
        <f t="shared" si="3"/>
        <v>9</v>
      </c>
      <c r="Q6" s="18" t="s">
        <v>19</v>
      </c>
      <c r="R6" s="7"/>
    </row>
    <row r="7">
      <c r="A7" s="19" t="s">
        <v>20</v>
      </c>
      <c r="B7" s="13">
        <v>0.0</v>
      </c>
      <c r="C7" s="13">
        <v>7.0</v>
      </c>
      <c r="D7" s="13">
        <v>0.0</v>
      </c>
      <c r="E7" s="13">
        <v>0.0</v>
      </c>
      <c r="F7" s="13">
        <v>14.0</v>
      </c>
      <c r="G7" s="13">
        <v>0.0</v>
      </c>
      <c r="H7" s="13">
        <v>0.0</v>
      </c>
      <c r="I7" s="14">
        <f t="shared" si="1"/>
        <v>21</v>
      </c>
      <c r="J7" s="3"/>
      <c r="K7" s="19" t="s">
        <v>20</v>
      </c>
      <c r="L7" s="15">
        <f t="shared" si="2"/>
        <v>0.42</v>
      </c>
      <c r="M7" s="3"/>
      <c r="N7" s="19" t="s">
        <v>20</v>
      </c>
      <c r="O7" s="22">
        <v>27.0</v>
      </c>
      <c r="P7" s="22">
        <f t="shared" si="3"/>
        <v>6</v>
      </c>
      <c r="Q7" s="18" t="s">
        <v>21</v>
      </c>
      <c r="R7" s="7"/>
    </row>
    <row r="8">
      <c r="A8" s="19" t="s">
        <v>22</v>
      </c>
      <c r="B8" s="13">
        <v>4.0</v>
      </c>
      <c r="C8" s="13">
        <v>4.0</v>
      </c>
      <c r="D8" s="13">
        <v>0.0</v>
      </c>
      <c r="E8" s="13">
        <v>3.0</v>
      </c>
      <c r="F8" s="13">
        <v>12.0</v>
      </c>
      <c r="G8" s="13">
        <v>25.0</v>
      </c>
      <c r="H8" s="13">
        <v>0.0</v>
      </c>
      <c r="I8" s="14">
        <f t="shared" si="1"/>
        <v>48</v>
      </c>
      <c r="J8" s="3"/>
      <c r="K8" s="19" t="s">
        <v>22</v>
      </c>
      <c r="L8" s="15">
        <f t="shared" si="2"/>
        <v>0.96</v>
      </c>
      <c r="M8" s="3"/>
      <c r="N8" s="19" t="s">
        <v>22</v>
      </c>
      <c r="O8" s="23">
        <v>51.0</v>
      </c>
      <c r="P8" s="22">
        <f t="shared" si="3"/>
        <v>3</v>
      </c>
      <c r="Q8" s="18" t="s">
        <v>23</v>
      </c>
      <c r="R8" s="7"/>
    </row>
    <row r="9">
      <c r="A9" s="19" t="s">
        <v>24</v>
      </c>
      <c r="B9" s="13">
        <v>7.0</v>
      </c>
      <c r="C9" s="13">
        <v>6.0</v>
      </c>
      <c r="D9" s="13">
        <v>0.0</v>
      </c>
      <c r="E9" s="13">
        <v>0.0</v>
      </c>
      <c r="F9" s="13">
        <v>8.0</v>
      </c>
      <c r="G9" s="13">
        <v>8.0</v>
      </c>
      <c r="H9" s="13">
        <v>0.0</v>
      </c>
      <c r="I9" s="14">
        <f t="shared" si="1"/>
        <v>29</v>
      </c>
      <c r="J9" s="3"/>
      <c r="K9" s="19" t="s">
        <v>24</v>
      </c>
      <c r="L9" s="15">
        <f t="shared" si="2"/>
        <v>0.58</v>
      </c>
      <c r="M9" s="3"/>
      <c r="N9" s="19" t="s">
        <v>24</v>
      </c>
      <c r="O9" s="23">
        <v>37.0</v>
      </c>
      <c r="P9" s="22">
        <f t="shared" si="3"/>
        <v>8</v>
      </c>
      <c r="Q9" s="18"/>
      <c r="R9" s="7"/>
    </row>
    <row r="10">
      <c r="A10" s="19" t="s">
        <v>25</v>
      </c>
      <c r="B10" s="13">
        <v>4.0</v>
      </c>
      <c r="C10" s="13">
        <v>9.0</v>
      </c>
      <c r="D10" s="13">
        <v>0.0</v>
      </c>
      <c r="E10" s="13">
        <v>0.0</v>
      </c>
      <c r="F10" s="13">
        <v>6.0</v>
      </c>
      <c r="G10" s="13">
        <v>13.0</v>
      </c>
      <c r="H10" s="13">
        <v>0.0</v>
      </c>
      <c r="I10" s="14">
        <f t="shared" si="1"/>
        <v>32</v>
      </c>
      <c r="J10" s="3"/>
      <c r="K10" s="19" t="s">
        <v>25</v>
      </c>
      <c r="L10" s="15">
        <f t="shared" si="2"/>
        <v>0.64</v>
      </c>
      <c r="M10" s="3"/>
      <c r="N10" s="19" t="s">
        <v>25</v>
      </c>
      <c r="O10" s="23">
        <v>35.0</v>
      </c>
      <c r="P10" s="22">
        <f t="shared" si="3"/>
        <v>3</v>
      </c>
      <c r="Q10" s="18" t="s">
        <v>26</v>
      </c>
      <c r="R10" s="7"/>
    </row>
    <row r="11">
      <c r="A11" s="19" t="s">
        <v>27</v>
      </c>
      <c r="B11" s="13">
        <v>1.0</v>
      </c>
      <c r="C11" s="13">
        <v>4.0</v>
      </c>
      <c r="D11" s="13">
        <v>0.0</v>
      </c>
      <c r="E11" s="13">
        <v>11.0</v>
      </c>
      <c r="F11" s="13">
        <v>0.0</v>
      </c>
      <c r="G11" s="13">
        <v>0.0</v>
      </c>
      <c r="H11" s="13">
        <v>0.0</v>
      </c>
      <c r="I11" s="14">
        <f t="shared" si="1"/>
        <v>16</v>
      </c>
      <c r="J11" s="3"/>
      <c r="K11" s="19" t="s">
        <v>27</v>
      </c>
      <c r="L11" s="15">
        <f t="shared" si="2"/>
        <v>0.32</v>
      </c>
      <c r="M11" s="3"/>
      <c r="N11" s="19" t="s">
        <v>27</v>
      </c>
      <c r="O11" s="23">
        <v>18.0</v>
      </c>
      <c r="P11" s="22">
        <f t="shared" si="3"/>
        <v>2</v>
      </c>
      <c r="Q11" s="18" t="s">
        <v>21</v>
      </c>
      <c r="R11" s="7"/>
    </row>
    <row r="12">
      <c r="A12" s="24" t="s">
        <v>28</v>
      </c>
      <c r="B12" s="13">
        <v>0.0</v>
      </c>
      <c r="C12" s="13">
        <v>0.0</v>
      </c>
      <c r="D12" s="13">
        <v>0.0</v>
      </c>
      <c r="E12" s="13">
        <v>0.0</v>
      </c>
      <c r="F12" s="13">
        <v>0.0</v>
      </c>
      <c r="G12" s="13">
        <v>0.0</v>
      </c>
      <c r="H12" s="13">
        <v>0.0</v>
      </c>
      <c r="I12" s="14">
        <f t="shared" si="1"/>
        <v>0</v>
      </c>
      <c r="J12" s="3"/>
      <c r="K12" s="24" t="s">
        <v>28</v>
      </c>
      <c r="L12" s="15">
        <f t="shared" si="2"/>
        <v>0</v>
      </c>
      <c r="M12" s="3"/>
      <c r="N12" s="24" t="s">
        <v>28</v>
      </c>
      <c r="O12" s="23">
        <v>0.0</v>
      </c>
      <c r="P12" s="22">
        <f t="shared" si="3"/>
        <v>0</v>
      </c>
      <c r="Q12" s="18"/>
      <c r="R12" s="7"/>
    </row>
    <row r="13">
      <c r="A13" s="24" t="s">
        <v>29</v>
      </c>
      <c r="B13" s="13">
        <v>0.0</v>
      </c>
      <c r="C13" s="13">
        <v>0.0</v>
      </c>
      <c r="D13" s="13">
        <v>0.0</v>
      </c>
      <c r="E13" s="13">
        <v>0.0</v>
      </c>
      <c r="F13" s="13">
        <v>0.0</v>
      </c>
      <c r="G13" s="13">
        <v>0.0</v>
      </c>
      <c r="H13" s="13">
        <v>0.0</v>
      </c>
      <c r="I13" s="14">
        <f t="shared" si="1"/>
        <v>0</v>
      </c>
      <c r="J13" s="3"/>
      <c r="K13" s="24" t="s">
        <v>29</v>
      </c>
      <c r="L13" s="15">
        <f t="shared" si="2"/>
        <v>0</v>
      </c>
      <c r="M13" s="3"/>
      <c r="N13" s="24" t="s">
        <v>29</v>
      </c>
      <c r="O13" s="23">
        <v>0.0</v>
      </c>
      <c r="P13" s="22">
        <f t="shared" si="3"/>
        <v>0</v>
      </c>
      <c r="Q13" s="18"/>
      <c r="R13" s="7"/>
    </row>
    <row r="14">
      <c r="A14" s="24" t="s">
        <v>30</v>
      </c>
      <c r="B14" s="13">
        <v>0.0</v>
      </c>
      <c r="C14" s="13">
        <v>0.0</v>
      </c>
      <c r="D14" s="13">
        <v>0.0</v>
      </c>
      <c r="E14" s="13">
        <v>0.0</v>
      </c>
      <c r="F14" s="13">
        <v>0.0</v>
      </c>
      <c r="G14" s="13">
        <v>0.0</v>
      </c>
      <c r="H14" s="13">
        <v>0.0</v>
      </c>
      <c r="I14" s="14">
        <f t="shared" si="1"/>
        <v>0</v>
      </c>
      <c r="J14" s="3"/>
      <c r="K14" s="24" t="s">
        <v>30</v>
      </c>
      <c r="L14" s="15">
        <f t="shared" si="2"/>
        <v>0</v>
      </c>
      <c r="M14" s="3"/>
      <c r="N14" s="24" t="s">
        <v>30</v>
      </c>
      <c r="O14" s="23">
        <v>0.0</v>
      </c>
      <c r="P14" s="22">
        <f t="shared" si="3"/>
        <v>0</v>
      </c>
      <c r="Q14" s="18"/>
      <c r="R14" s="7"/>
    </row>
    <row r="15">
      <c r="A15" s="24" t="s">
        <v>31</v>
      </c>
      <c r="B15" s="13">
        <v>0.0</v>
      </c>
      <c r="C15" s="13">
        <v>0.0</v>
      </c>
      <c r="D15" s="13">
        <v>0.0</v>
      </c>
      <c r="E15" s="13">
        <v>0.0</v>
      </c>
      <c r="F15" s="13">
        <v>0.0</v>
      </c>
      <c r="G15" s="13">
        <v>0.0</v>
      </c>
      <c r="H15" s="13">
        <v>0.0</v>
      </c>
      <c r="I15" s="14">
        <f t="shared" si="1"/>
        <v>0</v>
      </c>
      <c r="J15" s="3"/>
      <c r="K15" s="24" t="s">
        <v>31</v>
      </c>
      <c r="L15" s="15">
        <f t="shared" si="2"/>
        <v>0</v>
      </c>
      <c r="M15" s="3"/>
      <c r="N15" s="24" t="s">
        <v>31</v>
      </c>
      <c r="O15" s="23">
        <v>0.0</v>
      </c>
      <c r="P15" s="22">
        <f t="shared" si="3"/>
        <v>0</v>
      </c>
      <c r="Q15" s="18"/>
      <c r="R15" s="7"/>
    </row>
    <row r="16">
      <c r="A16" s="25"/>
      <c r="B16" s="26">
        <f t="shared" ref="B16:H16" si="4">SUM(B3:B12)</f>
        <v>32</v>
      </c>
      <c r="C16" s="26">
        <f t="shared" si="4"/>
        <v>52</v>
      </c>
      <c r="D16" s="26">
        <f t="shared" si="4"/>
        <v>0</v>
      </c>
      <c r="E16" s="26">
        <f t="shared" si="4"/>
        <v>14</v>
      </c>
      <c r="F16" s="26">
        <f t="shared" si="4"/>
        <v>61</v>
      </c>
      <c r="G16" s="26">
        <f t="shared" si="4"/>
        <v>50</v>
      </c>
      <c r="H16" s="26">
        <f t="shared" si="4"/>
        <v>0</v>
      </c>
      <c r="I16" s="26">
        <f>sum(B16:H16)</f>
        <v>209</v>
      </c>
      <c r="J16" s="3"/>
      <c r="K16" s="4"/>
      <c r="L16" s="27"/>
      <c r="M16" s="3"/>
      <c r="N16" s="28"/>
      <c r="O16" s="28"/>
      <c r="P16" s="28"/>
      <c r="Q16" s="6"/>
      <c r="R16" s="7"/>
    </row>
    <row r="17">
      <c r="A17" s="3"/>
      <c r="B17" s="3"/>
      <c r="C17" s="3"/>
      <c r="D17" s="3"/>
      <c r="E17" s="3"/>
      <c r="F17" s="3"/>
      <c r="G17" s="3"/>
      <c r="H17" s="3"/>
      <c r="I17" s="29"/>
      <c r="J17" s="3"/>
      <c r="K17" s="3"/>
      <c r="L17" s="3"/>
      <c r="M17" s="3"/>
      <c r="Q17" s="6"/>
      <c r="R17" s="7"/>
    </row>
    <row r="18">
      <c r="A18" s="21" t="s">
        <v>32</v>
      </c>
      <c r="B18" s="30">
        <f t="shared" ref="B18:I18" si="5">(B16*14)</f>
        <v>448</v>
      </c>
      <c r="C18" s="30">
        <f t="shared" si="5"/>
        <v>728</v>
      </c>
      <c r="D18" s="30">
        <f t="shared" si="5"/>
        <v>0</v>
      </c>
      <c r="E18" s="30">
        <f t="shared" si="5"/>
        <v>196</v>
      </c>
      <c r="F18" s="30">
        <f t="shared" si="5"/>
        <v>854</v>
      </c>
      <c r="G18" s="30">
        <f t="shared" si="5"/>
        <v>700</v>
      </c>
      <c r="H18" s="30">
        <f t="shared" si="5"/>
        <v>0</v>
      </c>
      <c r="I18" s="30">
        <f t="shared" si="5"/>
        <v>2926</v>
      </c>
      <c r="J18" s="3"/>
      <c r="K18" s="3"/>
      <c r="L18" s="3"/>
      <c r="M18" s="3"/>
      <c r="O18" s="23" t="s">
        <v>33</v>
      </c>
      <c r="P18" s="31">
        <f>sum(P3:P15)</f>
        <v>58</v>
      </c>
      <c r="Q18" s="6"/>
      <c r="R18" s="7"/>
    </row>
    <row r="19">
      <c r="A19" s="3"/>
      <c r="B19" s="3"/>
      <c r="C19" s="3"/>
      <c r="D19" s="3"/>
      <c r="E19" s="3"/>
      <c r="F19" s="3"/>
      <c r="G19" s="3"/>
      <c r="H19" s="3"/>
      <c r="I19" s="29"/>
      <c r="J19" s="3"/>
      <c r="K19" s="3"/>
      <c r="L19" s="3"/>
      <c r="M19" s="3"/>
      <c r="O19" s="23" t="s">
        <v>34</v>
      </c>
      <c r="P19" s="23">
        <v>394.0</v>
      </c>
      <c r="Q19" s="6"/>
      <c r="R19" s="7"/>
    </row>
    <row r="20">
      <c r="A20" s="3"/>
      <c r="B20" s="6"/>
      <c r="C20" s="29"/>
      <c r="D20" s="3"/>
      <c r="E20" s="32" t="s">
        <v>35</v>
      </c>
      <c r="F20" s="32" t="s">
        <v>36</v>
      </c>
      <c r="G20" s="3"/>
      <c r="H20" s="29"/>
      <c r="I20" s="29"/>
      <c r="J20" s="3"/>
      <c r="N20" s="33"/>
      <c r="O20" s="23" t="s">
        <v>37</v>
      </c>
      <c r="P20" s="23">
        <v>53.0</v>
      </c>
      <c r="Q20" s="6"/>
      <c r="R20" s="7"/>
    </row>
    <row r="21">
      <c r="A21" s="3"/>
      <c r="B21" s="6"/>
      <c r="C21" s="29"/>
      <c r="D21" s="3"/>
      <c r="E21" s="22" t="s">
        <v>38</v>
      </c>
      <c r="F21" s="34">
        <f>sum(C16,D16,E16,F16,G16,H16)</f>
        <v>177</v>
      </c>
      <c r="G21" s="3"/>
      <c r="H21" s="35" t="s">
        <v>39</v>
      </c>
      <c r="I21" s="36">
        <f>(1800-F25)</f>
        <v>1623</v>
      </c>
      <c r="J21" s="3"/>
      <c r="P21" s="37">
        <f>sum(P18,P19,P20)</f>
        <v>505</v>
      </c>
      <c r="Q21" s="6"/>
      <c r="R21" s="7"/>
    </row>
    <row r="22">
      <c r="A22" s="3"/>
      <c r="B22" s="6"/>
      <c r="C22" s="3"/>
      <c r="D22" s="3"/>
      <c r="E22" s="22" t="s">
        <v>40</v>
      </c>
      <c r="F22" s="38"/>
      <c r="G22" s="29"/>
      <c r="H22" s="29"/>
      <c r="I22" s="29"/>
      <c r="J22" s="3"/>
      <c r="Q22" s="6"/>
      <c r="R22" s="7"/>
    </row>
    <row r="23">
      <c r="A23" s="3"/>
      <c r="B23" s="6"/>
      <c r="C23" s="3"/>
      <c r="D23" s="3"/>
      <c r="E23" s="22" t="s">
        <v>41</v>
      </c>
      <c r="F23" s="38"/>
      <c r="G23" s="3"/>
      <c r="H23" s="29"/>
      <c r="I23" s="29"/>
      <c r="J23" s="3"/>
      <c r="Q23" s="6"/>
      <c r="R23" s="7"/>
    </row>
    <row r="24">
      <c r="A24" s="3"/>
      <c r="B24" s="6"/>
      <c r="C24" s="3"/>
      <c r="D24" s="3"/>
      <c r="E24" s="22" t="s">
        <v>42</v>
      </c>
      <c r="F24" s="38"/>
      <c r="G24" s="3"/>
      <c r="H24" s="29"/>
      <c r="I24" s="29"/>
      <c r="J24" s="3"/>
      <c r="Q24" s="6"/>
      <c r="R24" s="7"/>
    </row>
    <row r="25">
      <c r="A25" s="3"/>
      <c r="B25" s="3"/>
      <c r="C25" s="3"/>
      <c r="D25" s="39"/>
      <c r="E25" s="40" t="s">
        <v>9</v>
      </c>
      <c r="F25" s="41">
        <f>SUM(F21:F24)</f>
        <v>177</v>
      </c>
      <c r="G25" s="42"/>
      <c r="H25" s="3"/>
      <c r="I25" s="29"/>
      <c r="J25" s="3"/>
      <c r="Q25" s="6"/>
      <c r="R25" s="43" t="s">
        <v>43</v>
      </c>
      <c r="S25" s="43" t="s">
        <v>44</v>
      </c>
    </row>
    <row r="26">
      <c r="A26" s="29"/>
      <c r="B26" s="44"/>
      <c r="C26" s="29"/>
      <c r="D26" s="45"/>
      <c r="E26" s="46"/>
      <c r="F26" s="47"/>
      <c r="G26" s="45"/>
      <c r="H26" s="29"/>
      <c r="I26" s="29"/>
      <c r="J26" s="29"/>
      <c r="K26" s="48"/>
      <c r="L26" s="48"/>
      <c r="M26" s="48"/>
      <c r="N26" s="48"/>
      <c r="O26" s="48"/>
      <c r="P26" s="48"/>
      <c r="Q26" s="6"/>
      <c r="R26" s="49"/>
      <c r="S26" s="50"/>
    </row>
    <row r="27">
      <c r="A27" s="3"/>
      <c r="B27" s="51" t="s">
        <v>45</v>
      </c>
      <c r="C27" s="52"/>
      <c r="D27" s="53"/>
      <c r="E27" s="53"/>
      <c r="F27" s="54"/>
      <c r="G27" s="53"/>
      <c r="H27" s="52"/>
      <c r="I27" s="29"/>
      <c r="J27" s="3"/>
      <c r="Q27" s="6"/>
      <c r="R27" s="55">
        <v>100.0</v>
      </c>
      <c r="S27" s="55">
        <v>100.0</v>
      </c>
    </row>
    <row r="28">
      <c r="Q28" s="6"/>
      <c r="R28" s="55">
        <v>29.0</v>
      </c>
      <c r="S28" s="55">
        <v>75.0</v>
      </c>
    </row>
    <row r="29">
      <c r="A29" s="1" t="s">
        <v>46</v>
      </c>
      <c r="B29" s="1"/>
      <c r="C29" s="1"/>
      <c r="D29" s="1"/>
      <c r="E29" s="1"/>
      <c r="F29" s="1"/>
      <c r="G29" s="1"/>
      <c r="H29" s="1"/>
      <c r="I29" s="2"/>
      <c r="J29" s="3"/>
      <c r="K29" s="4"/>
      <c r="L29" s="4"/>
      <c r="M29" s="3"/>
      <c r="N29" s="5"/>
      <c r="O29" s="5"/>
      <c r="P29" s="5"/>
      <c r="Q29" s="6"/>
      <c r="R29" s="55">
        <v>39.0</v>
      </c>
      <c r="S29" s="55">
        <v>26.0</v>
      </c>
    </row>
    <row r="30">
      <c r="A30" s="8" t="s">
        <v>1</v>
      </c>
      <c r="B30" s="9" t="s">
        <v>2</v>
      </c>
      <c r="C30" s="9" t="s">
        <v>3</v>
      </c>
      <c r="D30" s="9" t="s">
        <v>4</v>
      </c>
      <c r="E30" s="9" t="s">
        <v>5</v>
      </c>
      <c r="F30" s="9" t="s">
        <v>6</v>
      </c>
      <c r="G30" s="9" t="s">
        <v>7</v>
      </c>
      <c r="H30" s="9" t="s">
        <v>8</v>
      </c>
      <c r="I30" s="10" t="s">
        <v>9</v>
      </c>
      <c r="J30" s="3"/>
      <c r="K30" s="8" t="s">
        <v>1</v>
      </c>
      <c r="L30" s="11" t="s">
        <v>10</v>
      </c>
      <c r="M30" s="3"/>
      <c r="N30" s="11" t="s">
        <v>11</v>
      </c>
      <c r="O30" s="11" t="s">
        <v>12</v>
      </c>
      <c r="P30" s="11" t="s">
        <v>13</v>
      </c>
      <c r="Q30" s="6"/>
      <c r="R30" s="55">
        <v>50.0</v>
      </c>
      <c r="S30" s="55">
        <v>25.0</v>
      </c>
    </row>
    <row r="31">
      <c r="A31" s="12" t="s">
        <v>14</v>
      </c>
      <c r="B31" s="13">
        <v>0.0</v>
      </c>
      <c r="C31" s="13">
        <v>0.0</v>
      </c>
      <c r="D31" s="13">
        <v>0.0</v>
      </c>
      <c r="E31" s="13">
        <v>0.0</v>
      </c>
      <c r="F31" s="13">
        <v>8.0</v>
      </c>
      <c r="G31" s="13">
        <v>1.0</v>
      </c>
      <c r="H31" s="13">
        <v>0.0</v>
      </c>
      <c r="I31" s="14">
        <f t="shared" ref="I31:I41" si="6">SUM(B31:H31)</f>
        <v>9</v>
      </c>
      <c r="J31" s="3"/>
      <c r="K31" s="12" t="s">
        <v>14</v>
      </c>
      <c r="L31" s="15">
        <f t="shared" ref="L31:L41" si="7">(I31/50)</f>
        <v>0.18</v>
      </c>
      <c r="M31" s="3"/>
      <c r="N31" s="56" t="s">
        <v>14</v>
      </c>
      <c r="O31" s="21">
        <v>35.0</v>
      </c>
      <c r="P31" s="21">
        <f t="shared" ref="P31:P41" si="8">(O31-I31)</f>
        <v>26</v>
      </c>
      <c r="Q31" s="18"/>
      <c r="R31" s="55">
        <v>24.0</v>
      </c>
      <c r="S31" s="55">
        <v>22.0</v>
      </c>
    </row>
    <row r="32">
      <c r="A32" s="19" t="s">
        <v>15</v>
      </c>
      <c r="B32" s="13">
        <v>0.0</v>
      </c>
      <c r="C32" s="13">
        <v>0.0</v>
      </c>
      <c r="D32" s="13">
        <v>0.0</v>
      </c>
      <c r="E32" s="13">
        <v>0.0</v>
      </c>
      <c r="F32" s="13">
        <v>4.0</v>
      </c>
      <c r="G32" s="13">
        <v>0.0</v>
      </c>
      <c r="H32" s="13">
        <v>0.0</v>
      </c>
      <c r="I32" s="14">
        <f t="shared" si="6"/>
        <v>4</v>
      </c>
      <c r="J32" s="3"/>
      <c r="K32" s="19" t="s">
        <v>15</v>
      </c>
      <c r="L32" s="15">
        <f t="shared" si="7"/>
        <v>0.08</v>
      </c>
      <c r="M32" s="3"/>
      <c r="N32" s="20" t="s">
        <v>15</v>
      </c>
      <c r="O32" s="21">
        <v>22.0</v>
      </c>
      <c r="P32" s="21">
        <f t="shared" si="8"/>
        <v>18</v>
      </c>
      <c r="Q32" s="18" t="s">
        <v>47</v>
      </c>
      <c r="R32" s="55">
        <v>24.0</v>
      </c>
      <c r="S32" s="55">
        <v>33.0</v>
      </c>
    </row>
    <row r="33">
      <c r="A33" s="19" t="s">
        <v>16</v>
      </c>
      <c r="B33" s="13">
        <v>0.0</v>
      </c>
      <c r="C33" s="13">
        <v>0.0</v>
      </c>
      <c r="D33" s="13">
        <v>0.0</v>
      </c>
      <c r="E33" s="13">
        <v>0.0</v>
      </c>
      <c r="F33" s="13">
        <v>4.0</v>
      </c>
      <c r="G33" s="13">
        <v>7.0</v>
      </c>
      <c r="H33" s="13">
        <v>0.0</v>
      </c>
      <c r="I33" s="14">
        <f t="shared" si="6"/>
        <v>11</v>
      </c>
      <c r="J33" s="3"/>
      <c r="K33" s="19" t="s">
        <v>16</v>
      </c>
      <c r="L33" s="15">
        <f t="shared" si="7"/>
        <v>0.22</v>
      </c>
      <c r="M33" s="3"/>
      <c r="N33" s="20" t="s">
        <v>16</v>
      </c>
      <c r="O33" s="21">
        <v>28.0</v>
      </c>
      <c r="P33" s="21">
        <f t="shared" si="8"/>
        <v>17</v>
      </c>
      <c r="Q33" s="18" t="s">
        <v>17</v>
      </c>
      <c r="R33" s="55">
        <v>33.0</v>
      </c>
      <c r="S33" s="55">
        <v>27.0</v>
      </c>
    </row>
    <row r="34">
      <c r="A34" s="19" t="s">
        <v>18</v>
      </c>
      <c r="B34" s="13">
        <v>0.0</v>
      </c>
      <c r="C34" s="13">
        <v>0.0</v>
      </c>
      <c r="D34" s="13">
        <v>0.0</v>
      </c>
      <c r="E34" s="13">
        <v>6.0</v>
      </c>
      <c r="F34" s="13">
        <v>0.0</v>
      </c>
      <c r="G34" s="13">
        <v>8.0</v>
      </c>
      <c r="H34" s="13">
        <v>2.0</v>
      </c>
      <c r="I34" s="14">
        <f t="shared" si="6"/>
        <v>16</v>
      </c>
      <c r="J34" s="3"/>
      <c r="K34" s="19" t="s">
        <v>18</v>
      </c>
      <c r="L34" s="15">
        <f t="shared" si="7"/>
        <v>0.32</v>
      </c>
      <c r="M34" s="3"/>
      <c r="N34" s="20" t="s">
        <v>18</v>
      </c>
      <c r="O34" s="21">
        <v>34.0</v>
      </c>
      <c r="P34" s="21">
        <f t="shared" si="8"/>
        <v>18</v>
      </c>
      <c r="Q34" s="18" t="s">
        <v>19</v>
      </c>
      <c r="R34" s="55">
        <v>58.0</v>
      </c>
      <c r="S34" s="55">
        <v>58.0</v>
      </c>
    </row>
    <row r="35">
      <c r="A35" s="19" t="s">
        <v>20</v>
      </c>
      <c r="B35" s="13">
        <v>0.0</v>
      </c>
      <c r="C35" s="13">
        <v>0.0</v>
      </c>
      <c r="D35" s="13">
        <v>0.0</v>
      </c>
      <c r="E35" s="13">
        <v>2.0</v>
      </c>
      <c r="F35" s="13">
        <v>18.0</v>
      </c>
      <c r="G35" s="13">
        <v>6.0</v>
      </c>
      <c r="H35" s="13">
        <v>0.0</v>
      </c>
      <c r="I35" s="14">
        <f t="shared" si="6"/>
        <v>26</v>
      </c>
      <c r="J35" s="3"/>
      <c r="K35" s="19" t="s">
        <v>20</v>
      </c>
      <c r="L35" s="15">
        <f t="shared" si="7"/>
        <v>0.52</v>
      </c>
      <c r="M35" s="3"/>
      <c r="N35" s="20" t="s">
        <v>20</v>
      </c>
      <c r="O35" s="21">
        <v>41.0</v>
      </c>
      <c r="P35" s="21">
        <f t="shared" si="8"/>
        <v>15</v>
      </c>
      <c r="Q35" s="18" t="s">
        <v>48</v>
      </c>
      <c r="R35" s="55">
        <v>24.0</v>
      </c>
      <c r="S35" s="55">
        <v>45.0</v>
      </c>
    </row>
    <row r="36">
      <c r="A36" s="19" t="s">
        <v>22</v>
      </c>
      <c r="B36" s="13">
        <v>0.0</v>
      </c>
      <c r="C36" s="13">
        <v>16.0</v>
      </c>
      <c r="D36" s="13">
        <v>0.0</v>
      </c>
      <c r="E36" s="13">
        <v>5.0</v>
      </c>
      <c r="F36" s="13">
        <v>24.0</v>
      </c>
      <c r="G36" s="13">
        <v>9.0</v>
      </c>
      <c r="H36" s="13">
        <v>0.0</v>
      </c>
      <c r="I36" s="14">
        <f t="shared" si="6"/>
        <v>54</v>
      </c>
      <c r="J36" s="3"/>
      <c r="K36" s="19" t="s">
        <v>22</v>
      </c>
      <c r="L36" s="15">
        <f t="shared" si="7"/>
        <v>1.08</v>
      </c>
      <c r="M36" s="3"/>
      <c r="N36" s="20" t="s">
        <v>22</v>
      </c>
      <c r="O36" s="57">
        <v>99.0</v>
      </c>
      <c r="P36" s="21">
        <f t="shared" si="8"/>
        <v>45</v>
      </c>
      <c r="Q36" s="18" t="s">
        <v>23</v>
      </c>
      <c r="R36" s="55">
        <v>28.0</v>
      </c>
      <c r="S36" s="55">
        <v>35.0</v>
      </c>
    </row>
    <row r="37">
      <c r="A37" s="19" t="s">
        <v>24</v>
      </c>
      <c r="B37" s="13">
        <v>0.0</v>
      </c>
      <c r="C37" s="13">
        <v>0.0</v>
      </c>
      <c r="D37" s="13">
        <v>0.0</v>
      </c>
      <c r="E37" s="13">
        <v>6.0</v>
      </c>
      <c r="F37" s="13">
        <v>23.0</v>
      </c>
      <c r="G37" s="13">
        <v>9.0</v>
      </c>
      <c r="H37" s="13">
        <v>0.0</v>
      </c>
      <c r="I37" s="14">
        <f t="shared" si="6"/>
        <v>38</v>
      </c>
      <c r="J37" s="3"/>
      <c r="K37" s="19" t="s">
        <v>24</v>
      </c>
      <c r="L37" s="15">
        <f t="shared" si="7"/>
        <v>0.76</v>
      </c>
      <c r="M37" s="3"/>
      <c r="N37" s="20" t="s">
        <v>24</v>
      </c>
      <c r="O37" s="57">
        <v>38.0</v>
      </c>
      <c r="P37" s="21">
        <f t="shared" si="8"/>
        <v>0</v>
      </c>
      <c r="Q37" s="18"/>
      <c r="R37" s="55">
        <v>34.0</v>
      </c>
      <c r="S37" s="49"/>
    </row>
    <row r="38">
      <c r="A38" s="19" t="s">
        <v>25</v>
      </c>
      <c r="B38" s="13">
        <v>0.0</v>
      </c>
      <c r="C38" s="13">
        <v>0.0</v>
      </c>
      <c r="D38" s="13">
        <v>0.0</v>
      </c>
      <c r="E38" s="13">
        <v>9.0</v>
      </c>
      <c r="F38" s="13">
        <v>11.0</v>
      </c>
      <c r="G38" s="13">
        <v>6.0</v>
      </c>
      <c r="H38" s="13">
        <v>0.0</v>
      </c>
      <c r="I38" s="14">
        <f t="shared" si="6"/>
        <v>26</v>
      </c>
      <c r="J38" s="3"/>
      <c r="K38" s="19" t="s">
        <v>25</v>
      </c>
      <c r="L38" s="15">
        <f t="shared" si="7"/>
        <v>0.52</v>
      </c>
      <c r="M38" s="3"/>
      <c r="N38" s="20" t="s">
        <v>25</v>
      </c>
      <c r="O38" s="57">
        <v>33.0</v>
      </c>
      <c r="P38" s="21">
        <f t="shared" si="8"/>
        <v>7</v>
      </c>
      <c r="Q38" s="18" t="s">
        <v>26</v>
      </c>
      <c r="R38" s="55">
        <v>46.0</v>
      </c>
      <c r="S38" s="49"/>
    </row>
    <row r="39">
      <c r="A39" s="19" t="s">
        <v>27</v>
      </c>
      <c r="B39" s="13">
        <v>0.0</v>
      </c>
      <c r="C39" s="13">
        <v>0.0</v>
      </c>
      <c r="D39" s="13">
        <v>0.0</v>
      </c>
      <c r="E39" s="13">
        <v>13.0</v>
      </c>
      <c r="F39" s="13">
        <v>10.0</v>
      </c>
      <c r="G39" s="13">
        <v>16.0</v>
      </c>
      <c r="H39" s="13">
        <v>1.0</v>
      </c>
      <c r="I39" s="14">
        <f t="shared" si="6"/>
        <v>40</v>
      </c>
      <c r="J39" s="3"/>
      <c r="K39" s="19" t="s">
        <v>27</v>
      </c>
      <c r="L39" s="15">
        <f t="shared" si="7"/>
        <v>0.8</v>
      </c>
      <c r="M39" s="3"/>
      <c r="N39" s="20" t="s">
        <v>27</v>
      </c>
      <c r="O39" s="57">
        <v>58.0</v>
      </c>
      <c r="P39" s="21">
        <f t="shared" si="8"/>
        <v>18</v>
      </c>
      <c r="Q39" s="18" t="s">
        <v>21</v>
      </c>
      <c r="R39" s="49"/>
      <c r="S39" s="49"/>
    </row>
    <row r="40">
      <c r="A40" s="24" t="s">
        <v>28</v>
      </c>
      <c r="B40" s="13">
        <v>0.0</v>
      </c>
      <c r="C40" s="13">
        <v>0.0</v>
      </c>
      <c r="D40" s="13">
        <v>0.0</v>
      </c>
      <c r="E40" s="13">
        <v>0.0</v>
      </c>
      <c r="F40" s="13">
        <v>0.0</v>
      </c>
      <c r="G40" s="13">
        <v>0.0</v>
      </c>
      <c r="H40" s="13">
        <v>0.0</v>
      </c>
      <c r="I40" s="14">
        <f t="shared" si="6"/>
        <v>0</v>
      </c>
      <c r="J40" s="3"/>
      <c r="K40" s="24" t="s">
        <v>28</v>
      </c>
      <c r="L40" s="15">
        <f t="shared" si="7"/>
        <v>0</v>
      </c>
      <c r="M40" s="3"/>
      <c r="N40" s="58" t="s">
        <v>28</v>
      </c>
      <c r="O40" s="57">
        <v>0.0</v>
      </c>
      <c r="P40" s="21">
        <f t="shared" si="8"/>
        <v>0</v>
      </c>
      <c r="Q40" s="18"/>
      <c r="R40" s="49"/>
      <c r="S40" s="49"/>
    </row>
    <row r="41">
      <c r="A41" s="24" t="s">
        <v>31</v>
      </c>
      <c r="B41" s="13">
        <v>0.0</v>
      </c>
      <c r="C41" s="13">
        <v>0.0</v>
      </c>
      <c r="D41" s="13">
        <v>0.0</v>
      </c>
      <c r="E41" s="13">
        <v>0.0</v>
      </c>
      <c r="F41" s="13">
        <v>0.0</v>
      </c>
      <c r="G41" s="13">
        <v>0.0</v>
      </c>
      <c r="H41" s="13">
        <v>0.0</v>
      </c>
      <c r="I41" s="14">
        <f t="shared" si="6"/>
        <v>0</v>
      </c>
      <c r="J41" s="3"/>
      <c r="K41" s="24" t="s">
        <v>31</v>
      </c>
      <c r="L41" s="15">
        <f t="shared" si="7"/>
        <v>0</v>
      </c>
      <c r="M41" s="3"/>
      <c r="N41" s="58" t="s">
        <v>31</v>
      </c>
      <c r="O41" s="57">
        <v>0.0</v>
      </c>
      <c r="P41" s="21">
        <f t="shared" si="8"/>
        <v>0</v>
      </c>
      <c r="Q41" s="18"/>
      <c r="R41" s="49"/>
      <c r="S41" s="49"/>
    </row>
    <row r="42">
      <c r="A42" s="25"/>
      <c r="B42" s="26">
        <f t="shared" ref="B42:G42" si="9">SUM(B31:B40)</f>
        <v>0</v>
      </c>
      <c r="C42" s="26">
        <f t="shared" si="9"/>
        <v>16</v>
      </c>
      <c r="D42" s="26">
        <f t="shared" si="9"/>
        <v>0</v>
      </c>
      <c r="E42" s="26">
        <f t="shared" si="9"/>
        <v>41</v>
      </c>
      <c r="F42" s="26">
        <f t="shared" si="9"/>
        <v>102</v>
      </c>
      <c r="G42" s="26">
        <f t="shared" si="9"/>
        <v>62</v>
      </c>
      <c r="H42" s="26">
        <f>SUM(H31:H41)</f>
        <v>3</v>
      </c>
      <c r="I42" s="26">
        <f>sum(B42:H42)</f>
        <v>224</v>
      </c>
      <c r="J42" s="3"/>
      <c r="K42" s="4"/>
      <c r="L42" s="27"/>
      <c r="M42" s="3"/>
      <c r="N42" s="28"/>
      <c r="O42" s="28"/>
      <c r="P42" s="28"/>
      <c r="Q42" s="6"/>
      <c r="R42" s="49"/>
      <c r="S42" s="49"/>
    </row>
    <row r="43">
      <c r="A43" s="3"/>
      <c r="B43" s="3"/>
      <c r="C43" s="3"/>
      <c r="D43" s="3"/>
      <c r="E43" s="3"/>
      <c r="F43" s="3"/>
      <c r="G43" s="3"/>
      <c r="H43" s="3"/>
      <c r="I43" s="29"/>
      <c r="J43" s="3"/>
      <c r="K43" s="3"/>
      <c r="L43" s="3"/>
      <c r="M43" s="3"/>
      <c r="Q43" s="6"/>
      <c r="R43" s="7">
        <f t="shared" ref="R43:S43" si="10">sum(R26:R42)</f>
        <v>489</v>
      </c>
      <c r="S43" s="7">
        <f t="shared" si="10"/>
        <v>446</v>
      </c>
    </row>
    <row r="44">
      <c r="A44" s="21" t="s">
        <v>32</v>
      </c>
      <c r="B44" s="30">
        <f t="shared" ref="B44:I44" si="11">(B42*14)</f>
        <v>0</v>
      </c>
      <c r="C44" s="30">
        <f t="shared" si="11"/>
        <v>224</v>
      </c>
      <c r="D44" s="30">
        <f t="shared" si="11"/>
        <v>0</v>
      </c>
      <c r="E44" s="30">
        <f t="shared" si="11"/>
        <v>574</v>
      </c>
      <c r="F44" s="30">
        <f t="shared" si="11"/>
        <v>1428</v>
      </c>
      <c r="G44" s="30">
        <f t="shared" si="11"/>
        <v>868</v>
      </c>
      <c r="H44" s="30">
        <f t="shared" si="11"/>
        <v>42</v>
      </c>
      <c r="I44" s="30">
        <f t="shared" si="11"/>
        <v>3136</v>
      </c>
      <c r="J44" s="3"/>
      <c r="K44" s="3"/>
      <c r="L44" s="3"/>
      <c r="M44" s="3"/>
      <c r="O44" s="23" t="s">
        <v>33</v>
      </c>
      <c r="P44" s="31">
        <f>sum(P31:P41)</f>
        <v>164</v>
      </c>
      <c r="Q44" s="6"/>
      <c r="R44" s="7"/>
      <c r="S44" s="7"/>
    </row>
    <row r="45">
      <c r="A45" s="3"/>
      <c r="B45" s="3"/>
      <c r="C45" s="3"/>
      <c r="D45" s="3"/>
      <c r="E45" s="3"/>
      <c r="F45" s="3"/>
      <c r="G45" s="3"/>
      <c r="H45" s="3"/>
      <c r="I45" s="29"/>
      <c r="J45" s="3"/>
      <c r="K45" s="3"/>
      <c r="L45" s="3"/>
      <c r="M45" s="3"/>
      <c r="O45" s="23" t="s">
        <v>34</v>
      </c>
      <c r="P45" s="23">
        <v>5.0</v>
      </c>
      <c r="Q45" s="6"/>
      <c r="R45" s="7"/>
    </row>
    <row r="46">
      <c r="A46" s="3"/>
      <c r="B46" s="6"/>
      <c r="C46" s="29"/>
      <c r="D46" s="3"/>
      <c r="E46" s="32" t="s">
        <v>35</v>
      </c>
      <c r="F46" s="32" t="s">
        <v>36</v>
      </c>
      <c r="G46" s="3"/>
      <c r="H46" s="29"/>
      <c r="I46" s="29"/>
      <c r="J46" s="3"/>
      <c r="N46" s="33"/>
      <c r="O46" s="23" t="s">
        <v>37</v>
      </c>
      <c r="P46" s="23">
        <v>53.0</v>
      </c>
      <c r="Q46" s="6"/>
      <c r="R46" s="7"/>
    </row>
    <row r="47">
      <c r="A47" s="3"/>
      <c r="B47" s="6"/>
      <c r="C47" s="29"/>
      <c r="D47" s="3"/>
      <c r="E47" s="22" t="s">
        <v>38</v>
      </c>
      <c r="F47" s="38">
        <v>125.0</v>
      </c>
      <c r="G47" s="3"/>
      <c r="H47" s="35" t="s">
        <v>39</v>
      </c>
      <c r="I47" s="36">
        <f>(1800-F51)</f>
        <v>1451</v>
      </c>
      <c r="J47" s="3"/>
      <c r="P47" s="37">
        <f>sum(P44,P45,P46)</f>
        <v>222</v>
      </c>
      <c r="Q47" s="6"/>
      <c r="R47" s="7"/>
    </row>
    <row r="48">
      <c r="A48" s="3"/>
      <c r="B48" s="6"/>
      <c r="C48" s="3"/>
      <c r="D48" s="3"/>
      <c r="E48" s="22" t="s">
        <v>40</v>
      </c>
      <c r="F48" s="38">
        <f>(I42)</f>
        <v>224</v>
      </c>
      <c r="G48" s="29"/>
      <c r="H48" s="29"/>
      <c r="I48" s="29"/>
      <c r="J48" s="3"/>
      <c r="Q48" s="6"/>
      <c r="R48" s="7"/>
    </row>
    <row r="49">
      <c r="A49" s="3"/>
      <c r="B49" s="6"/>
      <c r="C49" s="3"/>
      <c r="D49" s="3"/>
      <c r="E49" s="22" t="s">
        <v>41</v>
      </c>
      <c r="F49" s="38"/>
      <c r="G49" s="3"/>
      <c r="H49" s="29"/>
      <c r="I49" s="29"/>
      <c r="J49" s="3"/>
      <c r="Q49" s="6"/>
      <c r="R49" s="7"/>
    </row>
    <row r="50">
      <c r="A50" s="3"/>
      <c r="B50" s="6"/>
      <c r="C50" s="3"/>
      <c r="D50" s="3"/>
      <c r="E50" s="22" t="s">
        <v>42</v>
      </c>
      <c r="F50" s="38"/>
      <c r="G50" s="3"/>
      <c r="H50" s="29"/>
      <c r="I50" s="29"/>
      <c r="J50" s="3"/>
      <c r="Q50" s="6"/>
      <c r="R50" s="7"/>
    </row>
    <row r="51">
      <c r="A51" s="3"/>
      <c r="B51" s="3"/>
      <c r="C51" s="3"/>
      <c r="D51" s="39"/>
      <c r="E51" s="40" t="s">
        <v>9</v>
      </c>
      <c r="F51" s="41">
        <f>SUM(F47:F50)</f>
        <v>349</v>
      </c>
      <c r="G51" s="42"/>
      <c r="H51" s="3"/>
      <c r="I51" s="29"/>
      <c r="J51" s="3"/>
      <c r="Q51" s="6"/>
      <c r="R51" s="7"/>
    </row>
    <row r="52">
      <c r="A52" s="29"/>
      <c r="B52" s="44"/>
      <c r="C52" s="29"/>
      <c r="D52" s="45"/>
      <c r="E52" s="46"/>
      <c r="F52" s="47"/>
      <c r="G52" s="45"/>
      <c r="H52" s="29"/>
      <c r="I52" s="29"/>
      <c r="J52" s="29"/>
      <c r="K52" s="48"/>
      <c r="L52" s="48"/>
      <c r="M52" s="48"/>
      <c r="N52" s="48"/>
      <c r="O52" s="48"/>
      <c r="P52" s="48"/>
      <c r="Q52" s="6"/>
      <c r="R52" s="7"/>
    </row>
    <row r="53">
      <c r="A53" s="3"/>
      <c r="B53" s="51" t="s">
        <v>45</v>
      </c>
      <c r="C53" s="52"/>
      <c r="D53" s="53"/>
      <c r="E53" s="53"/>
      <c r="F53" s="54"/>
      <c r="G53" s="53"/>
      <c r="H53" s="52"/>
      <c r="I53" s="29"/>
      <c r="J53" s="3"/>
      <c r="Q53" s="6"/>
      <c r="R53" s="7"/>
    </row>
    <row r="54">
      <c r="R54" s="7"/>
    </row>
    <row r="55">
      <c r="A55" s="1" t="s">
        <v>49</v>
      </c>
      <c r="B55" s="1"/>
      <c r="C55" s="1"/>
      <c r="D55" s="1"/>
      <c r="E55" s="1"/>
      <c r="F55" s="1"/>
      <c r="G55" s="1"/>
      <c r="H55" s="1"/>
      <c r="I55" s="2"/>
      <c r="J55" s="3"/>
      <c r="K55" s="4"/>
      <c r="L55" s="4"/>
      <c r="N55" s="5"/>
      <c r="O55" s="5"/>
      <c r="P55" s="5"/>
      <c r="Q55" s="59"/>
      <c r="R55" s="7"/>
    </row>
    <row r="56">
      <c r="A56" s="8" t="s">
        <v>1</v>
      </c>
      <c r="B56" s="9" t="s">
        <v>2</v>
      </c>
      <c r="C56" s="9" t="s">
        <v>3</v>
      </c>
      <c r="D56" s="9" t="s">
        <v>4</v>
      </c>
      <c r="E56" s="9" t="s">
        <v>5</v>
      </c>
      <c r="F56" s="9" t="s">
        <v>6</v>
      </c>
      <c r="G56" s="9" t="s">
        <v>7</v>
      </c>
      <c r="H56" s="9" t="s">
        <v>8</v>
      </c>
      <c r="I56" s="10" t="s">
        <v>9</v>
      </c>
      <c r="J56" s="3"/>
      <c r="K56" s="8" t="s">
        <v>1</v>
      </c>
      <c r="L56" s="11" t="s">
        <v>10</v>
      </c>
      <c r="N56" s="11" t="s">
        <v>11</v>
      </c>
      <c r="O56" s="11" t="s">
        <v>50</v>
      </c>
      <c r="P56" s="11" t="s">
        <v>13</v>
      </c>
      <c r="Q56" s="60" t="s">
        <v>51</v>
      </c>
      <c r="R56" s="7"/>
    </row>
    <row r="57">
      <c r="A57" s="12" t="s">
        <v>14</v>
      </c>
      <c r="B57" s="13">
        <v>0.0</v>
      </c>
      <c r="C57" s="13">
        <v>8.0</v>
      </c>
      <c r="D57" s="13">
        <v>9.0</v>
      </c>
      <c r="E57" s="61">
        <v>9.0</v>
      </c>
      <c r="F57" s="13">
        <v>6.0</v>
      </c>
      <c r="G57" s="13">
        <v>3.0</v>
      </c>
      <c r="H57" s="13">
        <v>0.0</v>
      </c>
      <c r="I57" s="14">
        <f t="shared" ref="I57:I71" si="12">SUM(E57:H57)</f>
        <v>18</v>
      </c>
      <c r="J57" s="3"/>
      <c r="K57" s="12" t="s">
        <v>14</v>
      </c>
      <c r="L57" s="15">
        <f t="shared" ref="L57:L71" si="13">(I57/50)</f>
        <v>0.36</v>
      </c>
      <c r="N57" s="12" t="s">
        <v>14</v>
      </c>
      <c r="O57" s="22">
        <v>53.0</v>
      </c>
      <c r="P57" s="22">
        <f t="shared" ref="P57:P71" si="14">(O57-I57)</f>
        <v>35</v>
      </c>
      <c r="Q57" s="23">
        <v>30.0</v>
      </c>
      <c r="R57" s="7"/>
    </row>
    <row r="58">
      <c r="A58" s="19" t="s">
        <v>15</v>
      </c>
      <c r="B58" s="13">
        <v>0.0</v>
      </c>
      <c r="C58" s="13">
        <v>7.0</v>
      </c>
      <c r="D58" s="13">
        <v>12.0</v>
      </c>
      <c r="E58" s="61">
        <v>0.0</v>
      </c>
      <c r="F58" s="13">
        <v>0.0</v>
      </c>
      <c r="G58" s="13">
        <v>0.0</v>
      </c>
      <c r="H58" s="13">
        <v>0.0</v>
      </c>
      <c r="I58" s="14">
        <f t="shared" si="12"/>
        <v>0</v>
      </c>
      <c r="J58" s="3"/>
      <c r="K58" s="12" t="s">
        <v>15</v>
      </c>
      <c r="L58" s="15">
        <f t="shared" si="13"/>
        <v>0</v>
      </c>
      <c r="N58" s="19" t="s">
        <v>15</v>
      </c>
      <c r="O58" s="22">
        <v>19.0</v>
      </c>
      <c r="P58" s="22">
        <f t="shared" si="14"/>
        <v>19</v>
      </c>
      <c r="Q58" s="23">
        <v>0.0</v>
      </c>
      <c r="R58" s="7"/>
    </row>
    <row r="59">
      <c r="A59" s="19" t="s">
        <v>16</v>
      </c>
      <c r="B59" s="13">
        <v>5.0</v>
      </c>
      <c r="C59" s="13">
        <v>10.0</v>
      </c>
      <c r="D59" s="13">
        <v>11.0</v>
      </c>
      <c r="E59" s="61">
        <v>8.0</v>
      </c>
      <c r="F59" s="13">
        <v>15.0</v>
      </c>
      <c r="G59" s="13">
        <v>5.0</v>
      </c>
      <c r="H59" s="13">
        <v>0.0</v>
      </c>
      <c r="I59" s="14">
        <f t="shared" si="12"/>
        <v>28</v>
      </c>
      <c r="J59" s="3"/>
      <c r="K59" s="12" t="s">
        <v>16</v>
      </c>
      <c r="L59" s="15">
        <f t="shared" si="13"/>
        <v>0.56</v>
      </c>
      <c r="N59" s="19" t="s">
        <v>16</v>
      </c>
      <c r="O59" s="22">
        <v>55.0</v>
      </c>
      <c r="P59" s="22">
        <f t="shared" si="14"/>
        <v>27</v>
      </c>
      <c r="Q59" s="23">
        <v>35.0</v>
      </c>
      <c r="R59" s="7"/>
    </row>
    <row r="60">
      <c r="A60" s="19" t="s">
        <v>18</v>
      </c>
      <c r="B60" s="13">
        <v>13.0</v>
      </c>
      <c r="C60" s="13">
        <v>4.0</v>
      </c>
      <c r="D60" s="13">
        <v>4.0</v>
      </c>
      <c r="E60" s="61">
        <v>0.0</v>
      </c>
      <c r="F60" s="13">
        <v>14.0</v>
      </c>
      <c r="G60" s="13">
        <v>0.0</v>
      </c>
      <c r="H60" s="13">
        <v>0.0</v>
      </c>
      <c r="I60" s="14">
        <f t="shared" si="12"/>
        <v>14</v>
      </c>
      <c r="J60" s="3"/>
      <c r="K60" s="12" t="s">
        <v>18</v>
      </c>
      <c r="L60" s="15">
        <f t="shared" si="13"/>
        <v>0.28</v>
      </c>
      <c r="N60" s="62" t="s">
        <v>18</v>
      </c>
      <c r="O60" s="35">
        <v>40.0</v>
      </c>
      <c r="P60" s="35">
        <f t="shared" si="14"/>
        <v>26</v>
      </c>
      <c r="Q60" s="63">
        <v>20.0</v>
      </c>
      <c r="R60" s="33" t="s">
        <v>52</v>
      </c>
    </row>
    <row r="61">
      <c r="A61" s="19" t="s">
        <v>20</v>
      </c>
      <c r="B61" s="13">
        <v>16.0</v>
      </c>
      <c r="C61" s="13">
        <v>12.0</v>
      </c>
      <c r="D61" s="13">
        <v>14.0</v>
      </c>
      <c r="E61" s="61">
        <v>6.0</v>
      </c>
      <c r="F61" s="13">
        <v>13.0</v>
      </c>
      <c r="G61" s="13">
        <v>3.0</v>
      </c>
      <c r="H61" s="13">
        <v>0.0</v>
      </c>
      <c r="I61" s="14">
        <f t="shared" si="12"/>
        <v>22</v>
      </c>
      <c r="J61" s="3"/>
      <c r="K61" s="12" t="s">
        <v>20</v>
      </c>
      <c r="L61" s="15">
        <f t="shared" si="13"/>
        <v>0.44</v>
      </c>
      <c r="N61" s="19" t="s">
        <v>20</v>
      </c>
      <c r="O61" s="22">
        <v>66.0</v>
      </c>
      <c r="P61" s="22">
        <f t="shared" si="14"/>
        <v>44</v>
      </c>
      <c r="Q61" s="23">
        <v>40.0</v>
      </c>
      <c r="R61" s="33" t="s">
        <v>53</v>
      </c>
    </row>
    <row r="62">
      <c r="A62" s="19" t="s">
        <v>22</v>
      </c>
      <c r="B62" s="13">
        <v>12.0</v>
      </c>
      <c r="C62" s="13">
        <v>14.0</v>
      </c>
      <c r="D62" s="13">
        <v>18.0</v>
      </c>
      <c r="E62" s="61">
        <v>2.0</v>
      </c>
      <c r="F62" s="13">
        <v>25.0</v>
      </c>
      <c r="G62" s="13">
        <v>9.0</v>
      </c>
      <c r="H62" s="13">
        <v>0.0</v>
      </c>
      <c r="I62" s="14">
        <f t="shared" si="12"/>
        <v>36</v>
      </c>
      <c r="J62" s="3"/>
      <c r="K62" s="12" t="s">
        <v>22</v>
      </c>
      <c r="L62" s="15">
        <f t="shared" si="13"/>
        <v>0.72</v>
      </c>
      <c r="N62" s="19" t="s">
        <v>22</v>
      </c>
      <c r="O62" s="23">
        <v>141.0</v>
      </c>
      <c r="P62" s="22">
        <f t="shared" si="14"/>
        <v>105</v>
      </c>
      <c r="Q62" s="23">
        <v>0.0</v>
      </c>
      <c r="R62" s="7"/>
    </row>
    <row r="63">
      <c r="A63" s="19" t="s">
        <v>24</v>
      </c>
      <c r="B63" s="13">
        <v>7.0</v>
      </c>
      <c r="C63" s="13">
        <v>1.0</v>
      </c>
      <c r="D63" s="13">
        <v>21.0</v>
      </c>
      <c r="E63" s="61">
        <v>14.0</v>
      </c>
      <c r="F63" s="13">
        <v>0.0</v>
      </c>
      <c r="G63" s="13">
        <v>0.0</v>
      </c>
      <c r="H63" s="13">
        <v>0.0</v>
      </c>
      <c r="I63" s="14">
        <f t="shared" si="12"/>
        <v>14</v>
      </c>
      <c r="J63" s="3"/>
      <c r="K63" s="12" t="s">
        <v>24</v>
      </c>
      <c r="L63" s="15">
        <f t="shared" si="13"/>
        <v>0.28</v>
      </c>
      <c r="N63" s="19" t="s">
        <v>24</v>
      </c>
      <c r="O63" s="23">
        <v>75.0</v>
      </c>
      <c r="P63" s="22">
        <f t="shared" si="14"/>
        <v>61</v>
      </c>
      <c r="Q63" s="23">
        <v>25.0</v>
      </c>
      <c r="R63" s="7"/>
    </row>
    <row r="64">
      <c r="A64" s="19" t="s">
        <v>25</v>
      </c>
      <c r="B64" s="13">
        <v>13.0</v>
      </c>
      <c r="C64" s="13">
        <v>14.0</v>
      </c>
      <c r="D64" s="13">
        <v>16.0</v>
      </c>
      <c r="E64" s="61">
        <v>12.0</v>
      </c>
      <c r="F64" s="13">
        <v>12.0</v>
      </c>
      <c r="G64" s="13">
        <v>0.0</v>
      </c>
      <c r="H64" s="13">
        <v>0.0</v>
      </c>
      <c r="I64" s="14">
        <f t="shared" si="12"/>
        <v>24</v>
      </c>
      <c r="J64" s="3"/>
      <c r="K64" s="12" t="s">
        <v>25</v>
      </c>
      <c r="L64" s="15">
        <f t="shared" si="13"/>
        <v>0.48</v>
      </c>
      <c r="N64" s="19" t="s">
        <v>25</v>
      </c>
      <c r="O64" s="23">
        <v>67.0</v>
      </c>
      <c r="P64" s="22">
        <f t="shared" si="14"/>
        <v>43</v>
      </c>
      <c r="Q64" s="23">
        <v>50.0</v>
      </c>
      <c r="R64" s="7"/>
    </row>
    <row r="65">
      <c r="A65" s="19" t="s">
        <v>27</v>
      </c>
      <c r="B65" s="13">
        <v>11.0</v>
      </c>
      <c r="C65" s="13">
        <v>1.0</v>
      </c>
      <c r="D65" s="13">
        <v>15.0</v>
      </c>
      <c r="E65" s="61">
        <v>17.0</v>
      </c>
      <c r="F65" s="13">
        <v>12.0</v>
      </c>
      <c r="G65" s="13">
        <v>1.0</v>
      </c>
      <c r="H65" s="13">
        <v>0.0</v>
      </c>
      <c r="I65" s="14">
        <f t="shared" si="12"/>
        <v>30</v>
      </c>
      <c r="J65" s="3"/>
      <c r="K65" s="12" t="s">
        <v>27</v>
      </c>
      <c r="L65" s="15">
        <f t="shared" si="13"/>
        <v>0.6</v>
      </c>
      <c r="N65" s="62" t="s">
        <v>27</v>
      </c>
      <c r="O65" s="63">
        <v>68.0</v>
      </c>
      <c r="P65" s="35">
        <f t="shared" si="14"/>
        <v>38</v>
      </c>
      <c r="Q65" s="63">
        <v>50.0</v>
      </c>
      <c r="R65" s="33" t="s">
        <v>53</v>
      </c>
    </row>
    <row r="66">
      <c r="A66" s="24" t="s">
        <v>28</v>
      </c>
      <c r="B66" s="13">
        <v>0.0</v>
      </c>
      <c r="C66" s="13">
        <v>8.0</v>
      </c>
      <c r="D66" s="13">
        <v>17.0</v>
      </c>
      <c r="E66" s="61">
        <v>7.0</v>
      </c>
      <c r="F66" s="13">
        <v>0.0</v>
      </c>
      <c r="G66" s="13">
        <v>0.0</v>
      </c>
      <c r="H66" s="13">
        <v>0.0</v>
      </c>
      <c r="I66" s="14">
        <f t="shared" si="12"/>
        <v>7</v>
      </c>
      <c r="J66" s="3"/>
      <c r="K66" s="64" t="s">
        <v>28</v>
      </c>
      <c r="L66" s="15">
        <f t="shared" si="13"/>
        <v>0.14</v>
      </c>
      <c r="N66" s="24" t="s">
        <v>28</v>
      </c>
      <c r="O66" s="23">
        <v>32.0</v>
      </c>
      <c r="P66" s="22">
        <f t="shared" si="14"/>
        <v>25</v>
      </c>
      <c r="Q66" s="23">
        <v>50.0</v>
      </c>
      <c r="R66" s="7"/>
    </row>
    <row r="67">
      <c r="A67" s="24" t="s">
        <v>31</v>
      </c>
      <c r="B67" s="13">
        <v>0.0</v>
      </c>
      <c r="C67" s="13">
        <v>13.0</v>
      </c>
      <c r="D67" s="13">
        <v>8.0</v>
      </c>
      <c r="E67" s="61">
        <v>0.0</v>
      </c>
      <c r="F67" s="13">
        <v>3.0</v>
      </c>
      <c r="G67" s="13">
        <v>0.0</v>
      </c>
      <c r="H67" s="13">
        <v>3.0</v>
      </c>
      <c r="I67" s="14">
        <f t="shared" si="12"/>
        <v>6</v>
      </c>
      <c r="J67" s="3"/>
      <c r="K67" s="64" t="s">
        <v>31</v>
      </c>
      <c r="L67" s="15">
        <f t="shared" si="13"/>
        <v>0.12</v>
      </c>
      <c r="N67" s="65" t="s">
        <v>31</v>
      </c>
      <c r="O67" s="63">
        <v>44.0</v>
      </c>
      <c r="P67" s="35">
        <f t="shared" si="14"/>
        <v>38</v>
      </c>
      <c r="Q67" s="63">
        <v>10.0</v>
      </c>
      <c r="R67" s="33" t="s">
        <v>54</v>
      </c>
    </row>
    <row r="68">
      <c r="A68" s="66" t="s">
        <v>55</v>
      </c>
      <c r="B68" s="13">
        <v>0.0</v>
      </c>
      <c r="C68" s="13">
        <v>17.0</v>
      </c>
      <c r="D68" s="13">
        <v>0.0</v>
      </c>
      <c r="E68" s="61">
        <v>0.0</v>
      </c>
      <c r="F68" s="13">
        <v>4.0</v>
      </c>
      <c r="G68" s="13">
        <v>17.0</v>
      </c>
      <c r="H68" s="13">
        <v>0.0</v>
      </c>
      <c r="I68" s="14">
        <f t="shared" si="12"/>
        <v>21</v>
      </c>
      <c r="J68" s="3"/>
      <c r="K68" s="67" t="s">
        <v>55</v>
      </c>
      <c r="L68" s="15">
        <f t="shared" si="13"/>
        <v>0.42</v>
      </c>
      <c r="N68" s="66" t="s">
        <v>55</v>
      </c>
      <c r="O68" s="23">
        <v>38.0</v>
      </c>
      <c r="P68" s="22">
        <f t="shared" si="14"/>
        <v>17</v>
      </c>
      <c r="Q68" s="23">
        <v>40.0</v>
      </c>
      <c r="R68" s="7"/>
    </row>
    <row r="69">
      <c r="A69" s="66" t="s">
        <v>56</v>
      </c>
      <c r="B69" s="13">
        <v>0.0</v>
      </c>
      <c r="C69" s="13">
        <v>0.0</v>
      </c>
      <c r="D69" s="13">
        <v>0.0</v>
      </c>
      <c r="E69" s="61">
        <v>0.0</v>
      </c>
      <c r="F69" s="13">
        <v>0.0</v>
      </c>
      <c r="G69" s="13">
        <v>0.0</v>
      </c>
      <c r="H69" s="13">
        <v>0.0</v>
      </c>
      <c r="I69" s="14">
        <f t="shared" si="12"/>
        <v>0</v>
      </c>
      <c r="J69" s="3"/>
      <c r="K69" s="66" t="s">
        <v>56</v>
      </c>
      <c r="L69" s="15">
        <f t="shared" si="13"/>
        <v>0</v>
      </c>
      <c r="N69" s="66" t="s">
        <v>56</v>
      </c>
      <c r="O69" s="23">
        <v>0.0</v>
      </c>
      <c r="P69" s="22">
        <f t="shared" si="14"/>
        <v>0</v>
      </c>
      <c r="Q69" s="23">
        <v>30.0</v>
      </c>
      <c r="R69" s="7"/>
    </row>
    <row r="70">
      <c r="A70" s="66" t="s">
        <v>57</v>
      </c>
      <c r="B70" s="13">
        <v>0.0</v>
      </c>
      <c r="C70" s="13">
        <v>0.0</v>
      </c>
      <c r="D70" s="13">
        <v>0.0</v>
      </c>
      <c r="E70" s="61">
        <v>0.0</v>
      </c>
      <c r="F70" s="13">
        <v>0.0</v>
      </c>
      <c r="G70" s="13">
        <v>0.0</v>
      </c>
      <c r="H70" s="13">
        <v>0.0</v>
      </c>
      <c r="I70" s="14">
        <f t="shared" si="12"/>
        <v>0</v>
      </c>
      <c r="J70" s="3"/>
      <c r="K70" s="66" t="s">
        <v>57</v>
      </c>
      <c r="L70" s="15">
        <f t="shared" si="13"/>
        <v>0</v>
      </c>
      <c r="N70" s="66" t="s">
        <v>57</v>
      </c>
      <c r="O70" s="23">
        <v>0.0</v>
      </c>
      <c r="P70" s="22">
        <f t="shared" si="14"/>
        <v>0</v>
      </c>
      <c r="Q70" s="23">
        <v>30.0</v>
      </c>
      <c r="R70" s="7"/>
    </row>
    <row r="71">
      <c r="A71" s="66" t="s">
        <v>58</v>
      </c>
      <c r="B71" s="13">
        <v>0.0</v>
      </c>
      <c r="C71" s="13">
        <v>0.0</v>
      </c>
      <c r="D71" s="13">
        <v>0.0</v>
      </c>
      <c r="E71" s="68">
        <v>0.0</v>
      </c>
      <c r="F71" s="13">
        <v>0.0</v>
      </c>
      <c r="G71" s="13">
        <v>0.0</v>
      </c>
      <c r="H71" s="13">
        <v>0.0</v>
      </c>
      <c r="I71" s="14">
        <f t="shared" si="12"/>
        <v>0</v>
      </c>
      <c r="J71" s="3"/>
      <c r="K71" s="66" t="s">
        <v>58</v>
      </c>
      <c r="L71" s="15">
        <f t="shared" si="13"/>
        <v>0</v>
      </c>
      <c r="N71" s="66" t="s">
        <v>58</v>
      </c>
      <c r="O71" s="23">
        <v>0.0</v>
      </c>
      <c r="P71" s="22">
        <f t="shared" si="14"/>
        <v>0</v>
      </c>
      <c r="Q71" s="23">
        <v>30.0</v>
      </c>
      <c r="R71" s="7"/>
    </row>
    <row r="72">
      <c r="A72" s="25"/>
      <c r="B72" s="26">
        <f t="shared" ref="B72:H72" si="15">SUM(B57:B71)</f>
        <v>77</v>
      </c>
      <c r="C72" s="26">
        <f t="shared" si="15"/>
        <v>109</v>
      </c>
      <c r="D72" s="26">
        <f t="shared" si="15"/>
        <v>145</v>
      </c>
      <c r="E72" s="26">
        <f t="shared" si="15"/>
        <v>75</v>
      </c>
      <c r="F72" s="26">
        <f t="shared" si="15"/>
        <v>104</v>
      </c>
      <c r="G72" s="26">
        <f t="shared" si="15"/>
        <v>38</v>
      </c>
      <c r="H72" s="26">
        <f t="shared" si="15"/>
        <v>3</v>
      </c>
      <c r="I72" s="26">
        <f>sum(B72:H72)</f>
        <v>551</v>
      </c>
      <c r="J72" s="3"/>
      <c r="K72" s="4"/>
      <c r="L72" s="27"/>
      <c r="N72" s="28"/>
      <c r="O72" s="59">
        <f t="shared" ref="O72:Q72" si="16">sum(O57:O71)</f>
        <v>698</v>
      </c>
      <c r="P72" s="59">
        <f t="shared" si="16"/>
        <v>478</v>
      </c>
      <c r="Q72" s="59">
        <f t="shared" si="16"/>
        <v>440</v>
      </c>
      <c r="R72" s="7"/>
    </row>
    <row r="73">
      <c r="A73" s="3"/>
      <c r="B73" s="3"/>
      <c r="C73" s="3"/>
      <c r="D73" s="3"/>
      <c r="E73" s="3"/>
      <c r="F73" s="3"/>
      <c r="G73" s="3"/>
      <c r="H73" s="3"/>
      <c r="I73" s="29"/>
      <c r="J73" s="3"/>
      <c r="K73" s="3"/>
      <c r="L73" s="3"/>
      <c r="R73" s="7"/>
    </row>
    <row r="74">
      <c r="A74" s="21" t="s">
        <v>32</v>
      </c>
      <c r="B74" s="30">
        <f t="shared" ref="B74:I74" si="17">(B72*14)</f>
        <v>1078</v>
      </c>
      <c r="C74" s="30">
        <f t="shared" si="17"/>
        <v>1526</v>
      </c>
      <c r="D74" s="30">
        <f t="shared" si="17"/>
        <v>2030</v>
      </c>
      <c r="E74" s="30">
        <f t="shared" si="17"/>
        <v>1050</v>
      </c>
      <c r="F74" s="30">
        <f t="shared" si="17"/>
        <v>1456</v>
      </c>
      <c r="G74" s="30">
        <f t="shared" si="17"/>
        <v>532</v>
      </c>
      <c r="H74" s="30">
        <f t="shared" si="17"/>
        <v>42</v>
      </c>
      <c r="I74" s="30">
        <f t="shared" si="17"/>
        <v>7714</v>
      </c>
      <c r="J74" s="3"/>
      <c r="K74" s="3"/>
      <c r="L74" s="3"/>
      <c r="R74" s="7"/>
    </row>
    <row r="75">
      <c r="A75" s="3"/>
      <c r="B75" s="3"/>
      <c r="C75" s="3"/>
      <c r="D75" s="3"/>
      <c r="E75" s="3"/>
      <c r="F75" s="3"/>
      <c r="G75" s="3"/>
      <c r="H75" s="3"/>
      <c r="I75" s="29"/>
      <c r="J75" s="3"/>
      <c r="K75" s="3"/>
      <c r="L75" s="3"/>
      <c r="R75" s="7"/>
    </row>
    <row r="76">
      <c r="A76" s="3"/>
      <c r="B76" s="6"/>
      <c r="C76" s="29"/>
      <c r="D76" s="3"/>
      <c r="E76" s="32" t="s">
        <v>35</v>
      </c>
      <c r="F76" s="32" t="s">
        <v>36</v>
      </c>
      <c r="G76" s="3"/>
      <c r="H76" s="29"/>
      <c r="I76" s="29"/>
      <c r="J76" s="3"/>
      <c r="R76" s="7"/>
    </row>
    <row r="77">
      <c r="A77" s="3"/>
      <c r="B77" s="6"/>
      <c r="C77" s="29"/>
      <c r="D77" s="3"/>
      <c r="E77" s="22" t="s">
        <v>38</v>
      </c>
      <c r="F77" s="38">
        <v>125.0</v>
      </c>
      <c r="G77" s="3"/>
      <c r="H77" s="35" t="s">
        <v>39</v>
      </c>
      <c r="I77" s="36">
        <f>(1800-F81)</f>
        <v>900</v>
      </c>
      <c r="J77" s="3"/>
      <c r="R77" s="7"/>
    </row>
    <row r="78">
      <c r="A78" s="3"/>
      <c r="B78" s="6"/>
      <c r="C78" s="3"/>
      <c r="D78" s="3"/>
      <c r="E78" s="22" t="s">
        <v>40</v>
      </c>
      <c r="F78" s="38">
        <v>224.0</v>
      </c>
      <c r="G78" s="29"/>
      <c r="H78" s="29"/>
      <c r="I78" s="29"/>
      <c r="J78" s="3"/>
      <c r="R78" s="7"/>
    </row>
    <row r="79">
      <c r="A79" s="3"/>
      <c r="B79" s="6"/>
      <c r="C79" s="3"/>
      <c r="D79" s="3"/>
      <c r="E79" s="22" t="s">
        <v>41</v>
      </c>
      <c r="F79" s="38">
        <f>(I72)</f>
        <v>551</v>
      </c>
      <c r="G79" s="3"/>
      <c r="H79" s="29"/>
      <c r="I79" s="29"/>
      <c r="J79" s="3"/>
      <c r="R79" s="7"/>
    </row>
    <row r="80">
      <c r="A80" s="3"/>
      <c r="B80" s="6"/>
      <c r="C80" s="3"/>
      <c r="D80" s="3"/>
      <c r="E80" s="22" t="s">
        <v>42</v>
      </c>
      <c r="F80" s="38"/>
      <c r="G80" s="3"/>
      <c r="H80" s="29"/>
      <c r="I80" s="29"/>
      <c r="J80" s="3"/>
      <c r="R80" s="7"/>
    </row>
    <row r="81">
      <c r="A81" s="3"/>
      <c r="B81" s="3"/>
      <c r="C81" s="3"/>
      <c r="D81" s="39"/>
      <c r="E81" s="40" t="s">
        <v>9</v>
      </c>
      <c r="F81" s="41">
        <f>SUM(F77:F80)</f>
        <v>900</v>
      </c>
      <c r="G81" s="42"/>
      <c r="H81" s="3"/>
      <c r="I81" s="29"/>
      <c r="J81" s="3"/>
      <c r="R81" s="7"/>
    </row>
    <row r="82">
      <c r="A82" s="29"/>
      <c r="B82" s="44"/>
      <c r="C82" s="29"/>
      <c r="D82" s="45"/>
      <c r="E82" s="46"/>
      <c r="F82" s="47"/>
      <c r="G82" s="45"/>
      <c r="H82" s="29"/>
      <c r="I82" s="29"/>
      <c r="J82" s="29"/>
      <c r="K82" s="48"/>
      <c r="L82" s="48"/>
      <c r="R82" s="7"/>
    </row>
    <row r="83">
      <c r="A83" s="3"/>
      <c r="B83" s="51" t="s">
        <v>45</v>
      </c>
      <c r="C83" s="52"/>
      <c r="D83" s="53"/>
      <c r="E83" s="53"/>
      <c r="F83" s="54"/>
      <c r="G83" s="53"/>
      <c r="H83" s="52"/>
      <c r="I83" s="29"/>
      <c r="J83" s="3"/>
      <c r="R83" s="7"/>
    </row>
    <row r="84">
      <c r="R84" s="7"/>
    </row>
    <row r="85">
      <c r="A85" s="1" t="s">
        <v>59</v>
      </c>
      <c r="B85" s="1"/>
      <c r="C85" s="1"/>
      <c r="D85" s="1"/>
      <c r="E85" s="1"/>
      <c r="F85" s="1"/>
      <c r="G85" s="1"/>
      <c r="H85" s="1"/>
      <c r="I85" s="2"/>
      <c r="J85" s="3"/>
      <c r="K85" s="4"/>
      <c r="L85" s="4"/>
      <c r="N85" s="5"/>
      <c r="O85" s="5"/>
      <c r="P85" s="5"/>
      <c r="Q85" s="59"/>
      <c r="R85" s="7"/>
    </row>
    <row r="86">
      <c r="A86" s="8" t="s">
        <v>1</v>
      </c>
      <c r="B86" s="9" t="s">
        <v>2</v>
      </c>
      <c r="C86" s="9" t="s">
        <v>3</v>
      </c>
      <c r="D86" s="9" t="s">
        <v>4</v>
      </c>
      <c r="E86" s="9" t="s">
        <v>5</v>
      </c>
      <c r="F86" s="9" t="s">
        <v>6</v>
      </c>
      <c r="G86" s="9" t="s">
        <v>7</v>
      </c>
      <c r="H86" s="9" t="s">
        <v>8</v>
      </c>
      <c r="I86" s="10" t="s">
        <v>9</v>
      </c>
      <c r="J86" s="3"/>
      <c r="K86" s="8" t="s">
        <v>1</v>
      </c>
      <c r="L86" s="11" t="s">
        <v>10</v>
      </c>
      <c r="N86" s="11" t="s">
        <v>11</v>
      </c>
      <c r="O86" s="11" t="s">
        <v>50</v>
      </c>
      <c r="P86" s="11" t="s">
        <v>13</v>
      </c>
      <c r="Q86" s="60" t="s">
        <v>51</v>
      </c>
      <c r="R86" s="7"/>
    </row>
    <row r="87">
      <c r="A87" s="12" t="s">
        <v>14</v>
      </c>
      <c r="B87" s="13">
        <v>6.0</v>
      </c>
      <c r="C87" s="13">
        <v>8.0</v>
      </c>
      <c r="D87" s="13">
        <v>5.0</v>
      </c>
      <c r="E87" s="13">
        <v>3.0</v>
      </c>
      <c r="F87" s="13">
        <v>4.0</v>
      </c>
      <c r="G87" s="13">
        <v>3.0</v>
      </c>
      <c r="H87" s="13">
        <v>0.0</v>
      </c>
      <c r="I87" s="14">
        <f t="shared" ref="I87:I98" si="18">SUM(B87:H87)</f>
        <v>29</v>
      </c>
      <c r="J87" s="3"/>
      <c r="K87" s="12" t="s">
        <v>14</v>
      </c>
      <c r="L87" s="15">
        <f t="shared" ref="L87:L98" si="19">(I87/50)</f>
        <v>0.58</v>
      </c>
      <c r="N87" s="12" t="s">
        <v>14</v>
      </c>
      <c r="O87" s="22">
        <v>47.0</v>
      </c>
      <c r="P87" s="22">
        <f t="shared" ref="P87:P98" si="20">(O87-I87)</f>
        <v>18</v>
      </c>
      <c r="Q87" s="23">
        <v>0.0</v>
      </c>
      <c r="R87" s="7"/>
    </row>
    <row r="88">
      <c r="A88" s="19" t="s">
        <v>16</v>
      </c>
      <c r="B88" s="13">
        <v>5.0</v>
      </c>
      <c r="C88" s="13">
        <v>5.0</v>
      </c>
      <c r="D88" s="13">
        <v>8.0</v>
      </c>
      <c r="E88" s="13">
        <v>9.0</v>
      </c>
      <c r="F88" s="13">
        <v>9.0</v>
      </c>
      <c r="G88" s="13">
        <v>12.0</v>
      </c>
      <c r="H88" s="13">
        <v>0.0</v>
      </c>
      <c r="I88" s="14">
        <f t="shared" si="18"/>
        <v>48</v>
      </c>
      <c r="J88" s="3"/>
      <c r="K88" s="12" t="s">
        <v>16</v>
      </c>
      <c r="L88" s="15">
        <f t="shared" si="19"/>
        <v>0.96</v>
      </c>
      <c r="N88" s="19" t="s">
        <v>16</v>
      </c>
      <c r="O88" s="22">
        <v>66.0</v>
      </c>
      <c r="P88" s="22">
        <f t="shared" si="20"/>
        <v>18</v>
      </c>
      <c r="Q88" s="23">
        <v>30.0</v>
      </c>
      <c r="R88" s="7"/>
    </row>
    <row r="89">
      <c r="A89" s="19" t="s">
        <v>18</v>
      </c>
      <c r="B89" s="13">
        <v>0.0</v>
      </c>
      <c r="C89" s="13">
        <v>12.0</v>
      </c>
      <c r="D89" s="13">
        <v>0.0</v>
      </c>
      <c r="E89" s="13">
        <v>11.0</v>
      </c>
      <c r="F89" s="13">
        <v>8.0</v>
      </c>
      <c r="G89" s="13">
        <v>8.0</v>
      </c>
      <c r="H89" s="13">
        <v>0.0</v>
      </c>
      <c r="I89" s="14">
        <f t="shared" si="18"/>
        <v>39</v>
      </c>
      <c r="J89" s="3"/>
      <c r="K89" s="12" t="s">
        <v>18</v>
      </c>
      <c r="L89" s="15">
        <f t="shared" si="19"/>
        <v>0.78</v>
      </c>
      <c r="N89" s="19" t="s">
        <v>18</v>
      </c>
      <c r="O89" s="22">
        <v>63.0</v>
      </c>
      <c r="P89" s="22">
        <f t="shared" si="20"/>
        <v>24</v>
      </c>
      <c r="Q89" s="23">
        <v>40.0</v>
      </c>
      <c r="R89" s="7"/>
    </row>
    <row r="90">
      <c r="A90" s="19" t="s">
        <v>20</v>
      </c>
      <c r="B90" s="13">
        <v>5.0</v>
      </c>
      <c r="C90" s="13">
        <v>4.0</v>
      </c>
      <c r="D90" s="13">
        <v>0.0</v>
      </c>
      <c r="E90" s="13">
        <v>0.0</v>
      </c>
      <c r="F90" s="13">
        <v>0.0</v>
      </c>
      <c r="G90" s="13">
        <v>0.0</v>
      </c>
      <c r="H90" s="13">
        <v>0.0</v>
      </c>
      <c r="I90" s="14">
        <f t="shared" si="18"/>
        <v>9</v>
      </c>
      <c r="J90" s="3"/>
      <c r="K90" s="12" t="s">
        <v>20</v>
      </c>
      <c r="L90" s="15">
        <f t="shared" si="19"/>
        <v>0.18</v>
      </c>
      <c r="N90" s="19" t="s">
        <v>20</v>
      </c>
      <c r="O90" s="22">
        <v>47.0</v>
      </c>
      <c r="P90" s="22">
        <f t="shared" si="20"/>
        <v>38</v>
      </c>
      <c r="Q90" s="23">
        <v>0.0</v>
      </c>
      <c r="R90" s="7"/>
    </row>
    <row r="91">
      <c r="A91" s="19" t="s">
        <v>22</v>
      </c>
      <c r="B91" s="13">
        <v>8.0</v>
      </c>
      <c r="C91" s="13">
        <v>1.0</v>
      </c>
      <c r="D91" s="13">
        <v>2.0</v>
      </c>
      <c r="E91" s="13">
        <v>10.0</v>
      </c>
      <c r="F91" s="13">
        <v>7.0</v>
      </c>
      <c r="G91" s="13">
        <v>6.0</v>
      </c>
      <c r="H91" s="13">
        <v>2.0</v>
      </c>
      <c r="I91" s="14">
        <f t="shared" si="18"/>
        <v>36</v>
      </c>
      <c r="J91" s="3"/>
      <c r="K91" s="12" t="s">
        <v>22</v>
      </c>
      <c r="L91" s="15">
        <f t="shared" si="19"/>
        <v>0.72</v>
      </c>
      <c r="N91" s="19" t="s">
        <v>22</v>
      </c>
      <c r="O91" s="23">
        <v>61.0</v>
      </c>
      <c r="P91" s="22">
        <f t="shared" si="20"/>
        <v>25</v>
      </c>
      <c r="Q91" s="23">
        <v>0.0</v>
      </c>
      <c r="R91" s="7"/>
    </row>
    <row r="92">
      <c r="A92" s="19" t="s">
        <v>24</v>
      </c>
      <c r="B92" s="13">
        <v>7.0</v>
      </c>
      <c r="C92" s="13">
        <v>0.0</v>
      </c>
      <c r="D92" s="13">
        <v>18.0</v>
      </c>
      <c r="E92" s="13">
        <v>19.0</v>
      </c>
      <c r="F92" s="13">
        <v>7.0</v>
      </c>
      <c r="G92" s="13">
        <v>0.0</v>
      </c>
      <c r="H92" s="13">
        <v>0.0</v>
      </c>
      <c r="I92" s="14">
        <f t="shared" si="18"/>
        <v>51</v>
      </c>
      <c r="J92" s="3"/>
      <c r="K92" s="12" t="s">
        <v>24</v>
      </c>
      <c r="L92" s="15">
        <f t="shared" si="19"/>
        <v>1.02</v>
      </c>
      <c r="N92" s="19" t="s">
        <v>24</v>
      </c>
      <c r="O92" s="23">
        <v>77.0</v>
      </c>
      <c r="P92" s="22">
        <f t="shared" si="20"/>
        <v>26</v>
      </c>
      <c r="Q92" s="23">
        <v>20.0</v>
      </c>
      <c r="R92" s="7"/>
    </row>
    <row r="93">
      <c r="A93" s="19" t="s">
        <v>25</v>
      </c>
      <c r="B93" s="13">
        <v>13.0</v>
      </c>
      <c r="C93" s="13">
        <v>20.0</v>
      </c>
      <c r="D93" s="13">
        <v>15.0</v>
      </c>
      <c r="E93" s="13">
        <v>13.0</v>
      </c>
      <c r="F93" s="13">
        <v>8.0</v>
      </c>
      <c r="G93" s="13">
        <v>0.0</v>
      </c>
      <c r="H93" s="13">
        <v>0.0</v>
      </c>
      <c r="I93" s="14">
        <f t="shared" si="18"/>
        <v>69</v>
      </c>
      <c r="J93" s="3"/>
      <c r="K93" s="12" t="s">
        <v>25</v>
      </c>
      <c r="L93" s="15">
        <f t="shared" si="19"/>
        <v>1.38</v>
      </c>
      <c r="N93" s="19" t="s">
        <v>25</v>
      </c>
      <c r="O93" s="23">
        <v>100.0</v>
      </c>
      <c r="P93" s="22">
        <f t="shared" si="20"/>
        <v>31</v>
      </c>
      <c r="Q93" s="23">
        <v>50.0</v>
      </c>
      <c r="R93" s="7"/>
    </row>
    <row r="94">
      <c r="A94" s="19" t="s">
        <v>27</v>
      </c>
      <c r="B94" s="13">
        <v>8.0</v>
      </c>
      <c r="C94" s="13">
        <v>17.0</v>
      </c>
      <c r="D94" s="13">
        <v>13.0</v>
      </c>
      <c r="E94" s="13">
        <v>13.0</v>
      </c>
      <c r="F94" s="13">
        <v>20.0</v>
      </c>
      <c r="G94" s="13">
        <v>0.0</v>
      </c>
      <c r="H94" s="13">
        <v>0.0</v>
      </c>
      <c r="I94" s="14">
        <f t="shared" si="18"/>
        <v>71</v>
      </c>
      <c r="J94" s="3"/>
      <c r="K94" s="12" t="s">
        <v>27</v>
      </c>
      <c r="L94" s="15">
        <f t="shared" si="19"/>
        <v>1.42</v>
      </c>
      <c r="N94" s="19" t="s">
        <v>27</v>
      </c>
      <c r="O94" s="23">
        <v>106.0</v>
      </c>
      <c r="P94" s="22">
        <f t="shared" si="20"/>
        <v>35</v>
      </c>
      <c r="Q94" s="23">
        <v>20.0</v>
      </c>
      <c r="R94" s="7"/>
    </row>
    <row r="95">
      <c r="A95" s="24" t="s">
        <v>28</v>
      </c>
      <c r="B95" s="13">
        <v>2.0</v>
      </c>
      <c r="C95" s="13">
        <v>24.0</v>
      </c>
      <c r="D95" s="13">
        <v>10.0</v>
      </c>
      <c r="E95" s="13">
        <v>6.0</v>
      </c>
      <c r="F95" s="13">
        <v>10.0</v>
      </c>
      <c r="G95" s="13">
        <v>0.0</v>
      </c>
      <c r="H95" s="13">
        <v>0.0</v>
      </c>
      <c r="I95" s="14">
        <f t="shared" si="18"/>
        <v>52</v>
      </c>
      <c r="J95" s="3"/>
      <c r="K95" s="64" t="s">
        <v>28</v>
      </c>
      <c r="L95" s="15">
        <f t="shared" si="19"/>
        <v>1.04</v>
      </c>
      <c r="N95" s="24" t="s">
        <v>28</v>
      </c>
      <c r="O95" s="23">
        <v>100.0</v>
      </c>
      <c r="P95" s="22">
        <f t="shared" si="20"/>
        <v>48</v>
      </c>
      <c r="Q95" s="23">
        <v>40.0</v>
      </c>
      <c r="R95" s="7"/>
    </row>
    <row r="96">
      <c r="A96" s="24" t="s">
        <v>31</v>
      </c>
      <c r="B96" s="13">
        <v>2.0</v>
      </c>
      <c r="C96" s="13">
        <v>11.0</v>
      </c>
      <c r="D96" s="13">
        <v>11.0</v>
      </c>
      <c r="E96" s="13">
        <v>9.0</v>
      </c>
      <c r="F96" s="13">
        <v>0.0</v>
      </c>
      <c r="G96" s="13">
        <v>0.0</v>
      </c>
      <c r="H96" s="13">
        <v>0.0</v>
      </c>
      <c r="I96" s="14">
        <f t="shared" si="18"/>
        <v>33</v>
      </c>
      <c r="J96" s="3"/>
      <c r="K96" s="64" t="s">
        <v>31</v>
      </c>
      <c r="L96" s="15">
        <f t="shared" si="19"/>
        <v>0.66</v>
      </c>
      <c r="N96" s="24" t="s">
        <v>31</v>
      </c>
      <c r="O96" s="23">
        <v>54.0</v>
      </c>
      <c r="P96" s="22">
        <f t="shared" si="20"/>
        <v>21</v>
      </c>
      <c r="Q96" s="23">
        <v>30.0</v>
      </c>
      <c r="R96" s="7"/>
    </row>
    <row r="97">
      <c r="A97" s="66" t="s">
        <v>55</v>
      </c>
      <c r="B97" s="13">
        <v>0.0</v>
      </c>
      <c r="C97" s="13">
        <v>24.0</v>
      </c>
      <c r="D97" s="13">
        <v>26.0</v>
      </c>
      <c r="E97" s="13">
        <v>0.0</v>
      </c>
      <c r="F97" s="13">
        <v>21.0</v>
      </c>
      <c r="G97" s="13">
        <v>8.0</v>
      </c>
      <c r="H97" s="13">
        <v>0.0</v>
      </c>
      <c r="I97" s="14">
        <f t="shared" si="18"/>
        <v>79</v>
      </c>
      <c r="J97" s="3"/>
      <c r="K97" s="67" t="s">
        <v>55</v>
      </c>
      <c r="L97" s="15">
        <f t="shared" si="19"/>
        <v>1.58</v>
      </c>
      <c r="N97" s="66" t="s">
        <v>55</v>
      </c>
      <c r="O97" s="23">
        <v>80.0</v>
      </c>
      <c r="P97" s="22">
        <f t="shared" si="20"/>
        <v>1</v>
      </c>
      <c r="Q97" s="23">
        <v>0.0</v>
      </c>
      <c r="R97" s="7"/>
    </row>
    <row r="98">
      <c r="A98" s="66" t="s">
        <v>58</v>
      </c>
      <c r="B98" s="13">
        <v>0.0</v>
      </c>
      <c r="C98" s="13">
        <v>6.0</v>
      </c>
      <c r="D98" s="13">
        <v>12.0</v>
      </c>
      <c r="E98" s="13">
        <v>13.0</v>
      </c>
      <c r="F98" s="13">
        <v>6.0</v>
      </c>
      <c r="G98" s="13">
        <v>0.0</v>
      </c>
      <c r="H98" s="13">
        <v>0.0</v>
      </c>
      <c r="I98" s="14">
        <f t="shared" si="18"/>
        <v>37</v>
      </c>
      <c r="J98" s="3"/>
      <c r="K98" s="66" t="s">
        <v>58</v>
      </c>
      <c r="L98" s="15">
        <f t="shared" si="19"/>
        <v>0.74</v>
      </c>
      <c r="N98" s="66" t="s">
        <v>58</v>
      </c>
      <c r="O98" s="23">
        <v>50.0</v>
      </c>
      <c r="P98" s="22">
        <f t="shared" si="20"/>
        <v>13</v>
      </c>
      <c r="Q98" s="23">
        <v>20.0</v>
      </c>
      <c r="R98" s="7"/>
    </row>
    <row r="99">
      <c r="A99" s="25"/>
      <c r="B99" s="26">
        <f t="shared" ref="B99:H99" si="21">SUM(B87:B98)</f>
        <v>56</v>
      </c>
      <c r="C99" s="26">
        <f t="shared" si="21"/>
        <v>132</v>
      </c>
      <c r="D99" s="26">
        <f t="shared" si="21"/>
        <v>120</v>
      </c>
      <c r="E99" s="26">
        <f t="shared" si="21"/>
        <v>106</v>
      </c>
      <c r="F99" s="26">
        <f t="shared" si="21"/>
        <v>100</v>
      </c>
      <c r="G99" s="26">
        <f t="shared" si="21"/>
        <v>37</v>
      </c>
      <c r="H99" s="26">
        <f t="shared" si="21"/>
        <v>2</v>
      </c>
      <c r="I99" s="26">
        <f>sum(B99:H99)</f>
        <v>553</v>
      </c>
      <c r="J99" s="3"/>
      <c r="K99" s="4"/>
      <c r="L99" s="27"/>
      <c r="N99" s="28"/>
      <c r="O99" s="59">
        <f t="shared" ref="O99:Q99" si="22">sum(O87:O98)</f>
        <v>851</v>
      </c>
      <c r="P99" s="59">
        <f t="shared" si="22"/>
        <v>298</v>
      </c>
      <c r="Q99" s="59">
        <f t="shared" si="22"/>
        <v>250</v>
      </c>
      <c r="R99" s="7"/>
    </row>
    <row r="100">
      <c r="A100" s="3"/>
      <c r="B100" s="3"/>
      <c r="C100" s="3"/>
      <c r="D100" s="3"/>
      <c r="E100" s="3"/>
      <c r="F100" s="3"/>
      <c r="G100" s="3"/>
      <c r="H100" s="3"/>
      <c r="I100" s="29"/>
      <c r="J100" s="3"/>
      <c r="K100" s="3"/>
      <c r="L100" s="3"/>
      <c r="R100" s="7"/>
    </row>
    <row r="101">
      <c r="A101" s="21" t="s">
        <v>32</v>
      </c>
      <c r="B101" s="30">
        <f t="shared" ref="B101:I101" si="23">(B99*14)</f>
        <v>784</v>
      </c>
      <c r="C101" s="30">
        <f t="shared" si="23"/>
        <v>1848</v>
      </c>
      <c r="D101" s="30">
        <f t="shared" si="23"/>
        <v>1680</v>
      </c>
      <c r="E101" s="30">
        <f t="shared" si="23"/>
        <v>1484</v>
      </c>
      <c r="F101" s="30">
        <f t="shared" si="23"/>
        <v>1400</v>
      </c>
      <c r="G101" s="30">
        <f t="shared" si="23"/>
        <v>518</v>
      </c>
      <c r="H101" s="30">
        <f t="shared" si="23"/>
        <v>28</v>
      </c>
      <c r="I101" s="30">
        <f t="shared" si="23"/>
        <v>7742</v>
      </c>
      <c r="J101" s="3"/>
      <c r="K101" s="3"/>
      <c r="L101" s="3"/>
      <c r="R101" s="7"/>
    </row>
    <row r="102">
      <c r="A102" s="3"/>
      <c r="B102" s="3"/>
      <c r="C102" s="3"/>
      <c r="D102" s="3"/>
      <c r="E102" s="3"/>
      <c r="F102" s="3"/>
      <c r="G102" s="3"/>
      <c r="H102" s="3"/>
      <c r="I102" s="29"/>
      <c r="J102" s="3"/>
      <c r="K102" s="3"/>
      <c r="L102" s="3"/>
      <c r="R102" s="7"/>
    </row>
    <row r="103">
      <c r="A103" s="3"/>
      <c r="B103" s="6"/>
      <c r="C103" s="29"/>
      <c r="D103" s="3"/>
      <c r="E103" s="32" t="s">
        <v>35</v>
      </c>
      <c r="F103" s="32" t="s">
        <v>36</v>
      </c>
      <c r="G103" s="3"/>
      <c r="H103" s="29"/>
      <c r="I103" s="29"/>
      <c r="J103" s="3"/>
      <c r="R103" s="7"/>
    </row>
    <row r="104">
      <c r="A104" s="3"/>
      <c r="B104" s="6"/>
      <c r="C104" s="29"/>
      <c r="D104" s="3"/>
      <c r="E104" s="22" t="s">
        <v>38</v>
      </c>
      <c r="F104" s="38">
        <v>349.0</v>
      </c>
      <c r="G104" s="3"/>
      <c r="H104" s="35" t="s">
        <v>39</v>
      </c>
      <c r="I104" s="36">
        <f>(2000-F108)</f>
        <v>551</v>
      </c>
      <c r="J104" s="3"/>
      <c r="R104" s="7"/>
    </row>
    <row r="105">
      <c r="A105" s="3"/>
      <c r="B105" s="6"/>
      <c r="C105" s="3"/>
      <c r="D105" s="3"/>
      <c r="E105" s="22" t="s">
        <v>40</v>
      </c>
      <c r="F105" s="38">
        <v>547.0</v>
      </c>
      <c r="G105" s="29"/>
      <c r="H105" s="29"/>
      <c r="I105" s="29"/>
      <c r="J105" s="3"/>
      <c r="R105" s="7"/>
    </row>
    <row r="106">
      <c r="A106" s="3"/>
      <c r="B106" s="6"/>
      <c r="C106" s="3"/>
      <c r="D106" s="3"/>
      <c r="E106" s="22" t="s">
        <v>41</v>
      </c>
      <c r="F106" s="38">
        <f>(I99)</f>
        <v>553</v>
      </c>
      <c r="G106" s="3"/>
      <c r="H106" s="29"/>
      <c r="I106" s="29"/>
      <c r="J106" s="3"/>
      <c r="R106" s="7"/>
    </row>
    <row r="107">
      <c r="A107" s="3"/>
      <c r="B107" s="6"/>
      <c r="C107" s="3"/>
      <c r="D107" s="3"/>
      <c r="E107" s="22" t="s">
        <v>42</v>
      </c>
      <c r="F107" s="38"/>
      <c r="G107" s="3"/>
      <c r="H107" s="29"/>
      <c r="I107" s="29"/>
      <c r="J107" s="3"/>
      <c r="R107" s="7"/>
    </row>
    <row r="108">
      <c r="A108" s="3"/>
      <c r="B108" s="3"/>
      <c r="C108" s="3"/>
      <c r="D108" s="39"/>
      <c r="E108" s="40" t="s">
        <v>9</v>
      </c>
      <c r="F108" s="41">
        <f>SUM(F104:F107)</f>
        <v>1449</v>
      </c>
      <c r="G108" s="42"/>
      <c r="H108" s="3"/>
      <c r="I108" s="29"/>
      <c r="J108" s="3"/>
      <c r="R108" s="7"/>
    </row>
    <row r="109">
      <c r="A109" s="29"/>
      <c r="B109" s="44"/>
      <c r="C109" s="29"/>
      <c r="D109" s="45"/>
      <c r="E109" s="46"/>
      <c r="F109" s="47"/>
      <c r="G109" s="45"/>
      <c r="H109" s="29"/>
      <c r="I109" s="29"/>
      <c r="J109" s="29"/>
      <c r="K109" s="48"/>
      <c r="L109" s="48"/>
      <c r="R109" s="7"/>
    </row>
    <row r="110">
      <c r="A110" s="3"/>
      <c r="B110" s="51" t="s">
        <v>45</v>
      </c>
      <c r="C110" s="52"/>
      <c r="D110" s="53"/>
      <c r="E110" s="53"/>
      <c r="F110" s="54"/>
      <c r="G110" s="53"/>
      <c r="H110" s="52"/>
      <c r="I110" s="29"/>
      <c r="J110" s="3"/>
      <c r="R110" s="7"/>
    </row>
    <row r="111">
      <c r="R111" s="7"/>
    </row>
    <row r="112">
      <c r="A112" s="1" t="s">
        <v>60</v>
      </c>
      <c r="B112" s="1"/>
      <c r="C112" s="1"/>
      <c r="D112" s="1"/>
      <c r="E112" s="1"/>
      <c r="F112" s="1"/>
      <c r="G112" s="1"/>
      <c r="H112" s="1"/>
      <c r="I112" s="2"/>
      <c r="J112" s="3"/>
      <c r="K112" s="4"/>
      <c r="L112" s="4"/>
      <c r="N112" s="5"/>
      <c r="O112" s="5"/>
      <c r="P112" s="5"/>
      <c r="Q112" s="59"/>
      <c r="R112" s="69"/>
    </row>
    <row r="113">
      <c r="A113" s="8" t="s">
        <v>1</v>
      </c>
      <c r="B113" s="9" t="s">
        <v>2</v>
      </c>
      <c r="C113" s="9" t="s">
        <v>3</v>
      </c>
      <c r="D113" s="9" t="s">
        <v>4</v>
      </c>
      <c r="E113" s="9" t="s">
        <v>5</v>
      </c>
      <c r="F113" s="9" t="s">
        <v>6</v>
      </c>
      <c r="G113" s="8" t="s">
        <v>7</v>
      </c>
      <c r="H113" s="8" t="s">
        <v>8</v>
      </c>
      <c r="I113" s="10" t="s">
        <v>9</v>
      </c>
      <c r="J113" s="3"/>
      <c r="K113" s="8" t="s">
        <v>1</v>
      </c>
      <c r="L113" s="11" t="s">
        <v>10</v>
      </c>
      <c r="N113" s="11" t="s">
        <v>11</v>
      </c>
      <c r="O113" s="11" t="s">
        <v>50</v>
      </c>
      <c r="P113" s="11" t="s">
        <v>13</v>
      </c>
      <c r="Q113" s="60" t="s">
        <v>51</v>
      </c>
      <c r="R113" s="70" t="s">
        <v>61</v>
      </c>
    </row>
    <row r="114">
      <c r="A114" s="12" t="s">
        <v>14</v>
      </c>
      <c r="B114" s="13">
        <v>7.0</v>
      </c>
      <c r="C114" s="13">
        <v>6.0</v>
      </c>
      <c r="D114" s="13">
        <v>7.0</v>
      </c>
      <c r="E114" s="13">
        <v>7.0</v>
      </c>
      <c r="F114" s="68">
        <v>10.0</v>
      </c>
      <c r="G114" s="13">
        <v>3.0</v>
      </c>
      <c r="H114" s="13">
        <v>0.0</v>
      </c>
      <c r="I114" s="14">
        <f t="shared" ref="I114:I126" si="24">SUM(B114:F114)</f>
        <v>37</v>
      </c>
      <c r="J114" s="3"/>
      <c r="K114" s="12" t="s">
        <v>14</v>
      </c>
      <c r="L114" s="15">
        <f t="shared" ref="L114:L126" si="25">(I114/50)</f>
        <v>0.74</v>
      </c>
      <c r="N114" s="12" t="s">
        <v>14</v>
      </c>
      <c r="O114" s="22">
        <v>58.0</v>
      </c>
      <c r="P114" s="22">
        <f t="shared" ref="P114:P126" si="26">(O114-I114)</f>
        <v>21</v>
      </c>
      <c r="Q114" s="23">
        <v>41.0</v>
      </c>
      <c r="R114" s="49">
        <f t="shared" ref="R114:R116" si="27">sum(P114,Q114)</f>
        <v>62</v>
      </c>
      <c r="S114" s="71" t="s">
        <v>62</v>
      </c>
    </row>
    <row r="115">
      <c r="A115" s="19" t="s">
        <v>16</v>
      </c>
      <c r="B115" s="13">
        <v>0.0</v>
      </c>
      <c r="C115" s="13">
        <v>4.0</v>
      </c>
      <c r="D115" s="13">
        <v>17.0</v>
      </c>
      <c r="E115" s="13">
        <v>13.0</v>
      </c>
      <c r="F115" s="68">
        <v>0.0</v>
      </c>
      <c r="G115" s="13">
        <v>8.0</v>
      </c>
      <c r="H115" s="13">
        <v>0.0</v>
      </c>
      <c r="I115" s="14">
        <f t="shared" si="24"/>
        <v>34</v>
      </c>
      <c r="J115" s="3"/>
      <c r="K115" s="19" t="s">
        <v>16</v>
      </c>
      <c r="L115" s="15">
        <f t="shared" si="25"/>
        <v>0.68</v>
      </c>
      <c r="N115" s="19" t="s">
        <v>16</v>
      </c>
      <c r="O115" s="22">
        <v>57.0</v>
      </c>
      <c r="P115" s="22">
        <f t="shared" si="26"/>
        <v>23</v>
      </c>
      <c r="Q115" s="23">
        <v>45.0</v>
      </c>
      <c r="R115" s="49">
        <f t="shared" si="27"/>
        <v>68</v>
      </c>
    </row>
    <row r="116">
      <c r="A116" s="19" t="s">
        <v>18</v>
      </c>
      <c r="B116" s="13">
        <v>0.0</v>
      </c>
      <c r="C116" s="13">
        <v>10.0</v>
      </c>
      <c r="D116" s="13">
        <v>9.0</v>
      </c>
      <c r="E116" s="13">
        <v>6.0</v>
      </c>
      <c r="F116" s="68">
        <v>5.0</v>
      </c>
      <c r="G116" s="13">
        <v>6.0</v>
      </c>
      <c r="H116" s="13">
        <v>0.0</v>
      </c>
      <c r="I116" s="14">
        <f t="shared" si="24"/>
        <v>30</v>
      </c>
      <c r="J116" s="3"/>
      <c r="K116" s="19" t="s">
        <v>18</v>
      </c>
      <c r="L116" s="15">
        <f t="shared" si="25"/>
        <v>0.6</v>
      </c>
      <c r="N116" s="19" t="s">
        <v>18</v>
      </c>
      <c r="O116" s="22">
        <v>65.0</v>
      </c>
      <c r="P116" s="22">
        <f t="shared" si="26"/>
        <v>35</v>
      </c>
      <c r="Q116" s="23">
        <v>30.0</v>
      </c>
      <c r="R116" s="49">
        <f t="shared" si="27"/>
        <v>65</v>
      </c>
    </row>
    <row r="117">
      <c r="A117" s="19" t="s">
        <v>22</v>
      </c>
      <c r="B117" s="13">
        <v>7.0</v>
      </c>
      <c r="C117" s="13">
        <v>0.0</v>
      </c>
      <c r="D117" s="13">
        <v>3.0</v>
      </c>
      <c r="E117" s="13">
        <v>0.0</v>
      </c>
      <c r="F117" s="68">
        <v>0.0</v>
      </c>
      <c r="G117" s="13">
        <v>0.0</v>
      </c>
      <c r="H117" s="13">
        <v>0.0</v>
      </c>
      <c r="I117" s="14">
        <f t="shared" si="24"/>
        <v>10</v>
      </c>
      <c r="J117" s="3"/>
      <c r="K117" s="19" t="s">
        <v>22</v>
      </c>
      <c r="L117" s="15">
        <f t="shared" si="25"/>
        <v>0.2</v>
      </c>
      <c r="N117" s="19" t="s">
        <v>22</v>
      </c>
      <c r="O117" s="23">
        <v>27.0</v>
      </c>
      <c r="P117" s="22">
        <f t="shared" si="26"/>
        <v>17</v>
      </c>
      <c r="Q117" s="23">
        <v>0.0</v>
      </c>
      <c r="R117" s="55">
        <v>0.0</v>
      </c>
      <c r="S117" s="71" t="s">
        <v>63</v>
      </c>
    </row>
    <row r="118">
      <c r="A118" s="19" t="s">
        <v>24</v>
      </c>
      <c r="B118" s="13">
        <v>17.0</v>
      </c>
      <c r="C118" s="13">
        <v>0.0</v>
      </c>
      <c r="D118" s="13">
        <v>18.0</v>
      </c>
      <c r="E118" s="13">
        <v>11.0</v>
      </c>
      <c r="F118" s="68">
        <v>12.0</v>
      </c>
      <c r="G118" s="13">
        <v>0.0</v>
      </c>
      <c r="H118" s="13">
        <v>0.0</v>
      </c>
      <c r="I118" s="14">
        <f t="shared" si="24"/>
        <v>58</v>
      </c>
      <c r="J118" s="3"/>
      <c r="K118" s="19" t="s">
        <v>24</v>
      </c>
      <c r="L118" s="15">
        <f t="shared" si="25"/>
        <v>1.16</v>
      </c>
      <c r="N118" s="19" t="s">
        <v>24</v>
      </c>
      <c r="O118" s="23">
        <v>99.0</v>
      </c>
      <c r="P118" s="22">
        <f t="shared" si="26"/>
        <v>41</v>
      </c>
      <c r="Q118" s="23">
        <v>28.0</v>
      </c>
      <c r="R118" s="49">
        <f t="shared" ref="R118:R122" si="28">sum(P118,Q118)</f>
        <v>69</v>
      </c>
    </row>
    <row r="119">
      <c r="A119" s="19" t="s">
        <v>25</v>
      </c>
      <c r="B119" s="13">
        <v>7.0</v>
      </c>
      <c r="C119" s="13">
        <v>13.0</v>
      </c>
      <c r="D119" s="13">
        <v>10.0</v>
      </c>
      <c r="E119" s="13">
        <v>12.0</v>
      </c>
      <c r="F119" s="68">
        <v>3.0</v>
      </c>
      <c r="G119" s="13">
        <v>0.0</v>
      </c>
      <c r="H119" s="13">
        <v>0.0</v>
      </c>
      <c r="I119" s="14">
        <f t="shared" si="24"/>
        <v>45</v>
      </c>
      <c r="J119" s="3"/>
      <c r="K119" s="19" t="s">
        <v>25</v>
      </c>
      <c r="L119" s="15">
        <f t="shared" si="25"/>
        <v>0.9</v>
      </c>
      <c r="N119" s="19" t="s">
        <v>25</v>
      </c>
      <c r="O119" s="23">
        <v>91.0</v>
      </c>
      <c r="P119" s="22">
        <f t="shared" si="26"/>
        <v>46</v>
      </c>
      <c r="Q119" s="23">
        <v>25.0</v>
      </c>
      <c r="R119" s="49">
        <f t="shared" si="28"/>
        <v>71</v>
      </c>
    </row>
    <row r="120">
      <c r="A120" s="19" t="s">
        <v>27</v>
      </c>
      <c r="B120" s="13">
        <v>21.0</v>
      </c>
      <c r="C120" s="13">
        <v>18.0</v>
      </c>
      <c r="D120" s="13">
        <v>20.0</v>
      </c>
      <c r="E120" s="13">
        <v>13.0</v>
      </c>
      <c r="F120" s="68">
        <v>14.0</v>
      </c>
      <c r="G120" s="13">
        <v>0.0</v>
      </c>
      <c r="H120" s="13">
        <v>0.0</v>
      </c>
      <c r="I120" s="14">
        <f t="shared" si="24"/>
        <v>86</v>
      </c>
      <c r="J120" s="3"/>
      <c r="K120" s="19" t="s">
        <v>27</v>
      </c>
      <c r="L120" s="15">
        <f t="shared" si="25"/>
        <v>1.72</v>
      </c>
      <c r="N120" s="19" t="s">
        <v>27</v>
      </c>
      <c r="O120" s="23">
        <v>99.0</v>
      </c>
      <c r="P120" s="22">
        <f t="shared" si="26"/>
        <v>13</v>
      </c>
      <c r="Q120" s="23">
        <v>54.0</v>
      </c>
      <c r="R120" s="49">
        <f t="shared" si="28"/>
        <v>67</v>
      </c>
    </row>
    <row r="121">
      <c r="A121" s="24" t="s">
        <v>31</v>
      </c>
      <c r="B121" s="13">
        <v>9.0</v>
      </c>
      <c r="C121" s="13">
        <v>12.0</v>
      </c>
      <c r="D121" s="13">
        <v>0.0</v>
      </c>
      <c r="E121" s="13">
        <v>6.0</v>
      </c>
      <c r="F121" s="68">
        <v>7.0</v>
      </c>
      <c r="G121" s="13">
        <v>0.0</v>
      </c>
      <c r="H121" s="13">
        <v>0.0</v>
      </c>
      <c r="I121" s="14">
        <f t="shared" si="24"/>
        <v>34</v>
      </c>
      <c r="J121" s="3"/>
      <c r="K121" s="24" t="s">
        <v>31</v>
      </c>
      <c r="L121" s="15">
        <f t="shared" si="25"/>
        <v>0.68</v>
      </c>
      <c r="N121" s="24" t="s">
        <v>31</v>
      </c>
      <c r="O121" s="23">
        <v>60.0</v>
      </c>
      <c r="P121" s="22">
        <f t="shared" si="26"/>
        <v>26</v>
      </c>
      <c r="Q121" s="23">
        <v>32.0</v>
      </c>
      <c r="R121" s="49">
        <f t="shared" si="28"/>
        <v>58</v>
      </c>
    </row>
    <row r="122">
      <c r="A122" s="24" t="s">
        <v>55</v>
      </c>
      <c r="B122" s="13">
        <v>0.0</v>
      </c>
      <c r="C122" s="13">
        <v>23.0</v>
      </c>
      <c r="D122" s="13">
        <v>17.0</v>
      </c>
      <c r="E122" s="13">
        <v>27.0</v>
      </c>
      <c r="F122" s="68">
        <v>28.0</v>
      </c>
      <c r="G122" s="13">
        <v>22.0</v>
      </c>
      <c r="H122" s="13">
        <v>0.0</v>
      </c>
      <c r="I122" s="14">
        <f t="shared" si="24"/>
        <v>95</v>
      </c>
      <c r="J122" s="3"/>
      <c r="K122" s="24" t="s">
        <v>55</v>
      </c>
      <c r="L122" s="15">
        <f t="shared" si="25"/>
        <v>1.9</v>
      </c>
      <c r="N122" s="66" t="s">
        <v>55</v>
      </c>
      <c r="O122" s="23">
        <v>160.0</v>
      </c>
      <c r="P122" s="22">
        <f t="shared" si="26"/>
        <v>65</v>
      </c>
      <c r="Q122" s="23">
        <v>58.0</v>
      </c>
      <c r="R122" s="49">
        <f t="shared" si="28"/>
        <v>123</v>
      </c>
    </row>
    <row r="123">
      <c r="A123" s="24" t="s">
        <v>58</v>
      </c>
      <c r="B123" s="13">
        <v>0.0</v>
      </c>
      <c r="C123" s="13">
        <v>0.0</v>
      </c>
      <c r="D123" s="13">
        <v>5.0</v>
      </c>
      <c r="E123" s="13">
        <v>0.0</v>
      </c>
      <c r="F123" s="68">
        <v>0.0</v>
      </c>
      <c r="G123" s="13">
        <v>0.0</v>
      </c>
      <c r="H123" s="13">
        <v>0.0</v>
      </c>
      <c r="I123" s="14">
        <f t="shared" si="24"/>
        <v>5</v>
      </c>
      <c r="J123" s="3"/>
      <c r="K123" s="24" t="s">
        <v>58</v>
      </c>
      <c r="L123" s="15">
        <f t="shared" si="25"/>
        <v>0.1</v>
      </c>
      <c r="N123" s="66" t="s">
        <v>58</v>
      </c>
      <c r="O123" s="23">
        <v>53.0</v>
      </c>
      <c r="P123" s="22">
        <f t="shared" si="26"/>
        <v>48</v>
      </c>
      <c r="Q123" s="23">
        <v>0.0</v>
      </c>
      <c r="R123" s="55">
        <v>0.0</v>
      </c>
      <c r="S123" s="71" t="s">
        <v>63</v>
      </c>
    </row>
    <row r="124">
      <c r="A124" s="24" t="s">
        <v>64</v>
      </c>
      <c r="B124" s="13">
        <v>0.0</v>
      </c>
      <c r="C124" s="13">
        <v>0.0</v>
      </c>
      <c r="D124" s="13">
        <v>27.0</v>
      </c>
      <c r="E124" s="13">
        <v>23.0</v>
      </c>
      <c r="F124" s="68">
        <v>35.0</v>
      </c>
      <c r="G124" s="13">
        <v>13.0</v>
      </c>
      <c r="H124" s="13">
        <v>0.0</v>
      </c>
      <c r="I124" s="14">
        <f t="shared" si="24"/>
        <v>85</v>
      </c>
      <c r="J124" s="3"/>
      <c r="K124" s="24" t="s">
        <v>64</v>
      </c>
      <c r="L124" s="15">
        <f t="shared" si="25"/>
        <v>1.7</v>
      </c>
      <c r="N124" s="24" t="s">
        <v>64</v>
      </c>
      <c r="O124" s="23">
        <v>140.0</v>
      </c>
      <c r="P124" s="22">
        <f t="shared" si="26"/>
        <v>55</v>
      </c>
      <c r="Q124" s="23">
        <v>55.0</v>
      </c>
      <c r="R124" s="49">
        <f t="shared" ref="R124:R126" si="29">sum(P124,Q124)</f>
        <v>110</v>
      </c>
    </row>
    <row r="125">
      <c r="A125" s="24" t="s">
        <v>65</v>
      </c>
      <c r="B125" s="13">
        <v>0.0</v>
      </c>
      <c r="C125" s="13">
        <v>7.0</v>
      </c>
      <c r="D125" s="13">
        <v>15.0</v>
      </c>
      <c r="E125" s="13">
        <v>15.0</v>
      </c>
      <c r="F125" s="68">
        <v>7.0</v>
      </c>
      <c r="G125" s="13">
        <v>8.0</v>
      </c>
      <c r="H125" s="13">
        <v>0.0</v>
      </c>
      <c r="I125" s="14">
        <f t="shared" si="24"/>
        <v>44</v>
      </c>
      <c r="J125" s="3"/>
      <c r="K125" s="24" t="s">
        <v>65</v>
      </c>
      <c r="L125" s="15">
        <f t="shared" si="25"/>
        <v>0.88</v>
      </c>
      <c r="N125" s="24" t="s">
        <v>65</v>
      </c>
      <c r="O125" s="23">
        <v>120.0</v>
      </c>
      <c r="P125" s="22">
        <f t="shared" si="26"/>
        <v>76</v>
      </c>
      <c r="Q125" s="23">
        <v>0.0</v>
      </c>
      <c r="R125" s="49">
        <f t="shared" si="29"/>
        <v>76</v>
      </c>
    </row>
    <row r="126">
      <c r="A126" s="24" t="s">
        <v>66</v>
      </c>
      <c r="B126" s="13">
        <v>0.0</v>
      </c>
      <c r="C126" s="13">
        <v>0.0</v>
      </c>
      <c r="D126" s="13">
        <v>0.0</v>
      </c>
      <c r="E126" s="13">
        <v>15.0</v>
      </c>
      <c r="F126" s="68">
        <v>16.0</v>
      </c>
      <c r="G126" s="13">
        <v>10.0</v>
      </c>
      <c r="H126" s="13">
        <v>0.0</v>
      </c>
      <c r="I126" s="14">
        <f t="shared" si="24"/>
        <v>31</v>
      </c>
      <c r="J126" s="3"/>
      <c r="K126" s="24" t="s">
        <v>66</v>
      </c>
      <c r="L126" s="15">
        <f t="shared" si="25"/>
        <v>0.62</v>
      </c>
      <c r="N126" s="24" t="s">
        <v>66</v>
      </c>
      <c r="O126" s="23">
        <v>78.0</v>
      </c>
      <c r="P126" s="22">
        <f t="shared" si="26"/>
        <v>47</v>
      </c>
      <c r="Q126" s="23">
        <v>21.0</v>
      </c>
      <c r="R126" s="49">
        <f t="shared" si="29"/>
        <v>68</v>
      </c>
    </row>
    <row r="127">
      <c r="A127" s="25"/>
      <c r="B127" s="26">
        <f t="shared" ref="B127:H127" si="30">SUM(B114:B126)</f>
        <v>68</v>
      </c>
      <c r="C127" s="26">
        <f t="shared" si="30"/>
        <v>93</v>
      </c>
      <c r="D127" s="26">
        <f t="shared" si="30"/>
        <v>148</v>
      </c>
      <c r="E127" s="26">
        <f t="shared" si="30"/>
        <v>148</v>
      </c>
      <c r="F127" s="26">
        <f t="shared" si="30"/>
        <v>137</v>
      </c>
      <c r="G127" s="26">
        <f t="shared" si="30"/>
        <v>70</v>
      </c>
      <c r="H127" s="26">
        <f t="shared" si="30"/>
        <v>0</v>
      </c>
      <c r="I127" s="26">
        <f>sum(B127:H127)</f>
        <v>664</v>
      </c>
      <c r="J127" s="3"/>
      <c r="K127" s="4"/>
      <c r="L127" s="27"/>
      <c r="N127" s="28"/>
      <c r="O127" s="59">
        <f t="shared" ref="O127:R127" si="31">sum(O114:O126)</f>
        <v>1107</v>
      </c>
      <c r="P127" s="59">
        <f t="shared" si="31"/>
        <v>513</v>
      </c>
      <c r="Q127" s="59">
        <f t="shared" si="31"/>
        <v>389</v>
      </c>
      <c r="R127" s="59">
        <f t="shared" si="31"/>
        <v>837</v>
      </c>
    </row>
    <row r="128">
      <c r="A128" s="3"/>
      <c r="B128" s="3"/>
      <c r="C128" s="3"/>
      <c r="D128" s="3"/>
      <c r="E128" s="3"/>
      <c r="F128" s="3"/>
      <c r="G128" s="3"/>
      <c r="H128" s="3"/>
      <c r="I128" s="29"/>
      <c r="J128" s="3"/>
      <c r="K128" s="3"/>
      <c r="L128" s="3"/>
      <c r="R128" s="7"/>
    </row>
    <row r="129">
      <c r="A129" s="21" t="s">
        <v>32</v>
      </c>
      <c r="B129" s="30">
        <f t="shared" ref="B129:I129" si="32">(B127*14)</f>
        <v>952</v>
      </c>
      <c r="C129" s="30">
        <f t="shared" si="32"/>
        <v>1302</v>
      </c>
      <c r="D129" s="30">
        <f t="shared" si="32"/>
        <v>2072</v>
      </c>
      <c r="E129" s="30">
        <f t="shared" si="32"/>
        <v>2072</v>
      </c>
      <c r="F129" s="30">
        <f t="shared" si="32"/>
        <v>1918</v>
      </c>
      <c r="G129" s="30">
        <f t="shared" si="32"/>
        <v>980</v>
      </c>
      <c r="H129" s="30">
        <f t="shared" si="32"/>
        <v>0</v>
      </c>
      <c r="I129" s="30">
        <f t="shared" si="32"/>
        <v>9296</v>
      </c>
      <c r="J129" s="3"/>
      <c r="K129" s="3"/>
      <c r="L129" s="3"/>
      <c r="O129" s="64" t="s">
        <v>28</v>
      </c>
      <c r="P129" s="55">
        <v>50.0</v>
      </c>
      <c r="Q129" s="55" t="s">
        <v>67</v>
      </c>
      <c r="R129" s="7"/>
    </row>
    <row r="130">
      <c r="A130" s="3"/>
      <c r="B130" s="3"/>
      <c r="C130" s="3"/>
      <c r="D130" s="3"/>
      <c r="E130" s="3"/>
      <c r="F130" s="3"/>
      <c r="G130" s="3"/>
      <c r="H130" s="3"/>
      <c r="I130" s="29"/>
      <c r="J130" s="3"/>
      <c r="K130" s="3"/>
      <c r="L130" s="3"/>
      <c r="R130" s="7"/>
    </row>
    <row r="131">
      <c r="A131" s="3"/>
      <c r="B131" s="6"/>
      <c r="C131" s="29"/>
      <c r="D131" s="3"/>
      <c r="E131" s="32" t="s">
        <v>35</v>
      </c>
      <c r="F131" s="32" t="s">
        <v>36</v>
      </c>
      <c r="G131" s="3"/>
      <c r="H131" s="29"/>
      <c r="I131" s="29"/>
      <c r="J131" s="3"/>
      <c r="R131" s="7"/>
    </row>
    <row r="132">
      <c r="A132" s="3"/>
      <c r="B132" s="6"/>
      <c r="C132" s="29"/>
      <c r="D132" s="3"/>
      <c r="E132" s="22" t="s">
        <v>38</v>
      </c>
      <c r="F132" s="38">
        <v>349.0</v>
      </c>
      <c r="G132" s="3"/>
      <c r="H132" s="35" t="s">
        <v>39</v>
      </c>
      <c r="I132" s="36">
        <f>(2050-F136)</f>
        <v>-61</v>
      </c>
      <c r="J132" s="3"/>
      <c r="R132" s="7"/>
    </row>
    <row r="133">
      <c r="A133" s="3"/>
      <c r="B133" s="6"/>
      <c r="C133" s="3"/>
      <c r="D133" s="3"/>
      <c r="E133" s="22" t="s">
        <v>40</v>
      </c>
      <c r="F133" s="38">
        <v>547.0</v>
      </c>
      <c r="G133" s="29"/>
      <c r="H133" s="29"/>
      <c r="I133" s="29"/>
      <c r="J133" s="3"/>
      <c r="R133" s="7"/>
    </row>
    <row r="134">
      <c r="A134" s="3"/>
      <c r="B134" s="6"/>
      <c r="C134" s="3"/>
      <c r="D134" s="3"/>
      <c r="E134" s="22" t="s">
        <v>41</v>
      </c>
      <c r="F134" s="38">
        <v>551.0</v>
      </c>
      <c r="G134" s="3"/>
      <c r="H134" s="29"/>
      <c r="I134" s="29"/>
      <c r="J134" s="3"/>
      <c r="R134" s="7"/>
    </row>
    <row r="135">
      <c r="A135" s="3"/>
      <c r="B135" s="6"/>
      <c r="C135" s="3"/>
      <c r="D135" s="3"/>
      <c r="E135" s="22" t="s">
        <v>42</v>
      </c>
      <c r="F135" s="38">
        <f>(I127)</f>
        <v>664</v>
      </c>
      <c r="G135" s="3"/>
      <c r="H135" s="29"/>
      <c r="I135" s="29"/>
      <c r="J135" s="3"/>
      <c r="R135" s="7"/>
    </row>
    <row r="136">
      <c r="A136" s="3"/>
      <c r="B136" s="3"/>
      <c r="C136" s="3"/>
      <c r="D136" s="39"/>
      <c r="E136" s="40" t="s">
        <v>9</v>
      </c>
      <c r="F136" s="41">
        <f>SUM(F132:F135)</f>
        <v>2111</v>
      </c>
      <c r="G136" s="42"/>
      <c r="H136" s="3"/>
      <c r="I136" s="29"/>
      <c r="J136" s="3"/>
      <c r="R136" s="7"/>
    </row>
    <row r="137">
      <c r="A137" s="29"/>
      <c r="B137" s="44"/>
      <c r="C137" s="29"/>
      <c r="D137" s="45"/>
      <c r="E137" s="46"/>
      <c r="F137" s="47"/>
      <c r="G137" s="45"/>
      <c r="H137" s="29"/>
      <c r="I137" s="29"/>
      <c r="J137" s="29"/>
      <c r="K137" s="48"/>
      <c r="L137" s="48"/>
      <c r="R137" s="7"/>
    </row>
    <row r="138">
      <c r="A138" s="3"/>
      <c r="B138" s="51" t="s">
        <v>45</v>
      </c>
      <c r="C138" s="52"/>
      <c r="D138" s="53"/>
      <c r="E138" s="53"/>
      <c r="F138" s="54"/>
      <c r="G138" s="53"/>
      <c r="H138" s="52"/>
      <c r="I138" s="29"/>
      <c r="J138" s="3"/>
      <c r="R138" s="7"/>
    </row>
    <row r="139">
      <c r="R139" s="7"/>
    </row>
    <row r="140">
      <c r="R140" s="7"/>
    </row>
    <row r="141">
      <c r="R141" s="7"/>
    </row>
    <row r="142">
      <c r="R142" s="7"/>
    </row>
    <row r="143">
      <c r="R143" s="7"/>
    </row>
    <row r="144">
      <c r="R144" s="7"/>
    </row>
    <row r="145">
      <c r="R145" s="7"/>
    </row>
    <row r="146">
      <c r="R146" s="7"/>
    </row>
    <row r="147">
      <c r="R147" s="7"/>
    </row>
    <row r="148">
      <c r="R148" s="7"/>
    </row>
    <row r="149">
      <c r="R149" s="7"/>
    </row>
    <row r="150">
      <c r="R150" s="7"/>
    </row>
    <row r="151">
      <c r="R151" s="7"/>
    </row>
    <row r="152">
      <c r="R152" s="7"/>
    </row>
    <row r="153">
      <c r="R153" s="7"/>
    </row>
    <row r="154">
      <c r="R154" s="7"/>
    </row>
    <row r="155">
      <c r="R155" s="7"/>
    </row>
    <row r="156">
      <c r="R156" s="7"/>
    </row>
    <row r="157">
      <c r="R157" s="7"/>
    </row>
    <row r="158">
      <c r="R158" s="7"/>
    </row>
    <row r="159">
      <c r="R159" s="7"/>
    </row>
    <row r="160">
      <c r="R160" s="7"/>
    </row>
    <row r="161">
      <c r="R161" s="7"/>
    </row>
    <row r="162">
      <c r="R162" s="7"/>
    </row>
    <row r="163">
      <c r="R163" s="7"/>
    </row>
    <row r="164">
      <c r="R164" s="7"/>
    </row>
    <row r="165">
      <c r="R165" s="7"/>
    </row>
    <row r="166">
      <c r="R166" s="7"/>
    </row>
    <row r="167">
      <c r="R167" s="7"/>
    </row>
    <row r="168">
      <c r="R168" s="7"/>
    </row>
    <row r="169">
      <c r="R169" s="7"/>
    </row>
    <row r="170">
      <c r="R170" s="7"/>
    </row>
    <row r="171">
      <c r="R171" s="7"/>
    </row>
    <row r="172">
      <c r="R172" s="7"/>
    </row>
    <row r="173">
      <c r="R173" s="7"/>
    </row>
    <row r="174">
      <c r="R174" s="7"/>
    </row>
    <row r="175">
      <c r="R175" s="7"/>
    </row>
    <row r="176">
      <c r="R176" s="7"/>
    </row>
    <row r="177">
      <c r="R177" s="7"/>
    </row>
    <row r="178">
      <c r="R178" s="7"/>
    </row>
    <row r="179">
      <c r="R179" s="7"/>
    </row>
    <row r="180">
      <c r="R180" s="7"/>
    </row>
    <row r="181">
      <c r="R181" s="7"/>
    </row>
    <row r="182">
      <c r="R182" s="7"/>
    </row>
    <row r="183">
      <c r="R183" s="7"/>
    </row>
    <row r="184">
      <c r="R184" s="7"/>
    </row>
    <row r="185">
      <c r="R185" s="7"/>
    </row>
    <row r="186">
      <c r="R186" s="7"/>
    </row>
    <row r="187">
      <c r="R187" s="7"/>
    </row>
    <row r="188">
      <c r="R188" s="7"/>
    </row>
    <row r="189">
      <c r="R189" s="7"/>
    </row>
    <row r="190">
      <c r="R190" s="7"/>
    </row>
    <row r="191">
      <c r="R191" s="7"/>
    </row>
    <row r="192">
      <c r="R192" s="7"/>
    </row>
    <row r="193">
      <c r="R193" s="7"/>
    </row>
    <row r="194">
      <c r="R194" s="7"/>
    </row>
    <row r="195">
      <c r="R195" s="7"/>
    </row>
    <row r="196">
      <c r="R196" s="7"/>
    </row>
    <row r="197">
      <c r="R197" s="7"/>
    </row>
    <row r="198">
      <c r="R198" s="7"/>
    </row>
    <row r="199">
      <c r="R199" s="7"/>
    </row>
    <row r="200">
      <c r="R200" s="7"/>
    </row>
    <row r="201">
      <c r="R201" s="7"/>
    </row>
    <row r="202">
      <c r="R202" s="7"/>
    </row>
    <row r="203">
      <c r="R203" s="7"/>
    </row>
    <row r="204">
      <c r="R204" s="7"/>
    </row>
    <row r="205">
      <c r="R205" s="7"/>
    </row>
    <row r="206">
      <c r="R206" s="7"/>
    </row>
    <row r="207">
      <c r="R207" s="7"/>
    </row>
    <row r="208">
      <c r="R208" s="7"/>
    </row>
    <row r="209">
      <c r="R209" s="7"/>
    </row>
    <row r="210">
      <c r="R210" s="7"/>
    </row>
    <row r="211">
      <c r="R211" s="7"/>
    </row>
    <row r="212">
      <c r="R212" s="7"/>
    </row>
    <row r="213">
      <c r="R213" s="7"/>
    </row>
    <row r="214">
      <c r="R214" s="7"/>
    </row>
    <row r="215">
      <c r="R215" s="7"/>
    </row>
    <row r="216">
      <c r="R216" s="7"/>
    </row>
    <row r="217">
      <c r="R217" s="7"/>
    </row>
    <row r="218">
      <c r="R218" s="7"/>
    </row>
    <row r="219">
      <c r="R219" s="7"/>
    </row>
    <row r="220">
      <c r="R220" s="7"/>
    </row>
    <row r="221">
      <c r="R221" s="7"/>
    </row>
    <row r="222">
      <c r="R222" s="7"/>
    </row>
    <row r="223">
      <c r="R223" s="7"/>
    </row>
    <row r="224">
      <c r="R224" s="7"/>
    </row>
    <row r="225">
      <c r="R225" s="7"/>
    </row>
    <row r="226">
      <c r="R226" s="7"/>
    </row>
    <row r="227">
      <c r="R227" s="7"/>
    </row>
    <row r="228">
      <c r="R228" s="7"/>
    </row>
    <row r="229">
      <c r="R229" s="7"/>
    </row>
    <row r="230">
      <c r="R230" s="7"/>
    </row>
    <row r="231">
      <c r="R231" s="7"/>
    </row>
    <row r="232">
      <c r="R232" s="7"/>
    </row>
    <row r="233">
      <c r="R233" s="7"/>
    </row>
    <row r="234">
      <c r="R234" s="7"/>
    </row>
    <row r="235">
      <c r="R235" s="7"/>
    </row>
    <row r="236">
      <c r="R236" s="7"/>
    </row>
    <row r="237">
      <c r="R237" s="7"/>
    </row>
    <row r="238">
      <c r="R238" s="7"/>
    </row>
    <row r="239">
      <c r="R239" s="7"/>
    </row>
    <row r="240">
      <c r="R240" s="7"/>
    </row>
    <row r="241">
      <c r="R241" s="7"/>
    </row>
    <row r="242">
      <c r="R242" s="7"/>
    </row>
    <row r="243">
      <c r="R243" s="7"/>
    </row>
    <row r="244">
      <c r="R244" s="7"/>
    </row>
    <row r="245">
      <c r="R245" s="7"/>
    </row>
    <row r="246">
      <c r="R246" s="7"/>
    </row>
    <row r="247">
      <c r="R247" s="7"/>
    </row>
    <row r="248">
      <c r="R248" s="7"/>
    </row>
    <row r="249">
      <c r="R249" s="7"/>
    </row>
    <row r="250">
      <c r="R250" s="7"/>
    </row>
    <row r="251">
      <c r="R251" s="7"/>
    </row>
    <row r="252">
      <c r="R252" s="7"/>
    </row>
    <row r="253">
      <c r="R253" s="7"/>
    </row>
    <row r="254">
      <c r="R254" s="7"/>
    </row>
    <row r="255">
      <c r="R255" s="7"/>
    </row>
    <row r="256">
      <c r="R256" s="7"/>
    </row>
    <row r="257">
      <c r="R257" s="7"/>
    </row>
    <row r="258">
      <c r="R258" s="7"/>
    </row>
    <row r="259">
      <c r="R259" s="7"/>
    </row>
    <row r="260">
      <c r="R260" s="7"/>
    </row>
    <row r="261">
      <c r="R261" s="7"/>
    </row>
    <row r="262">
      <c r="R262" s="7"/>
    </row>
    <row r="263">
      <c r="R263" s="7"/>
    </row>
    <row r="264">
      <c r="R264" s="7"/>
    </row>
    <row r="265">
      <c r="R265" s="7"/>
    </row>
    <row r="266">
      <c r="R266" s="7"/>
    </row>
    <row r="267">
      <c r="R267" s="7"/>
    </row>
    <row r="268">
      <c r="R268" s="7"/>
    </row>
    <row r="269">
      <c r="R269" s="7"/>
    </row>
    <row r="270">
      <c r="R270" s="7"/>
    </row>
    <row r="271">
      <c r="R271" s="7"/>
    </row>
    <row r="272">
      <c r="R272" s="7"/>
    </row>
    <row r="273">
      <c r="R273" s="7"/>
    </row>
    <row r="274">
      <c r="R274" s="7"/>
    </row>
    <row r="275">
      <c r="R275" s="7"/>
    </row>
    <row r="276">
      <c r="R276" s="7"/>
    </row>
    <row r="277">
      <c r="R277" s="7"/>
    </row>
    <row r="278">
      <c r="R278" s="7"/>
    </row>
    <row r="279">
      <c r="R279" s="7"/>
    </row>
    <row r="280">
      <c r="R280" s="7"/>
    </row>
    <row r="281">
      <c r="R281" s="7"/>
    </row>
    <row r="282">
      <c r="R282" s="7"/>
    </row>
    <row r="283">
      <c r="R283" s="7"/>
    </row>
    <row r="284">
      <c r="R284" s="7"/>
    </row>
    <row r="285">
      <c r="R285" s="7"/>
    </row>
    <row r="286">
      <c r="R286" s="7"/>
    </row>
    <row r="287">
      <c r="R287" s="7"/>
    </row>
    <row r="288">
      <c r="R288" s="7"/>
    </row>
    <row r="289">
      <c r="R289" s="7"/>
    </row>
    <row r="290">
      <c r="R290" s="7"/>
    </row>
    <row r="291">
      <c r="R291" s="7"/>
    </row>
    <row r="292">
      <c r="R292" s="7"/>
    </row>
    <row r="293">
      <c r="R293" s="7"/>
    </row>
    <row r="294">
      <c r="R294" s="7"/>
    </row>
    <row r="295">
      <c r="R295" s="7"/>
    </row>
    <row r="296">
      <c r="R296" s="7"/>
    </row>
    <row r="297">
      <c r="R297" s="7"/>
    </row>
    <row r="298">
      <c r="R298" s="7"/>
    </row>
    <row r="299">
      <c r="R299" s="7"/>
    </row>
    <row r="300">
      <c r="R300" s="7"/>
    </row>
    <row r="301">
      <c r="R301" s="7"/>
    </row>
    <row r="302">
      <c r="R302" s="7"/>
    </row>
    <row r="303">
      <c r="R303" s="7"/>
    </row>
    <row r="304">
      <c r="R304" s="7"/>
    </row>
    <row r="305">
      <c r="R305" s="7"/>
    </row>
    <row r="306">
      <c r="R306" s="7"/>
    </row>
    <row r="307">
      <c r="R307" s="7"/>
    </row>
    <row r="308">
      <c r="R308" s="7"/>
    </row>
    <row r="309">
      <c r="R309" s="7"/>
    </row>
    <row r="310">
      <c r="R310" s="7"/>
    </row>
    <row r="311">
      <c r="R311" s="7"/>
    </row>
    <row r="312">
      <c r="R312" s="7"/>
    </row>
    <row r="313">
      <c r="R313" s="7"/>
    </row>
    <row r="314">
      <c r="R314" s="7"/>
    </row>
    <row r="315">
      <c r="R315" s="7"/>
    </row>
    <row r="316">
      <c r="R316" s="7"/>
    </row>
    <row r="317">
      <c r="R317" s="7"/>
    </row>
    <row r="318">
      <c r="R318" s="7"/>
    </row>
    <row r="319">
      <c r="R319" s="7"/>
    </row>
    <row r="320">
      <c r="R320" s="7"/>
    </row>
    <row r="321">
      <c r="R321" s="7"/>
    </row>
    <row r="322">
      <c r="R322" s="7"/>
    </row>
    <row r="323">
      <c r="R323" s="7"/>
    </row>
    <row r="324">
      <c r="R324" s="7"/>
    </row>
    <row r="325">
      <c r="R325" s="7"/>
    </row>
    <row r="326">
      <c r="R326" s="7"/>
    </row>
    <row r="327">
      <c r="R327" s="7"/>
    </row>
    <row r="328">
      <c r="R328" s="7"/>
    </row>
    <row r="329">
      <c r="R329" s="7"/>
    </row>
    <row r="330">
      <c r="R330" s="7"/>
    </row>
    <row r="331">
      <c r="R331" s="7"/>
    </row>
    <row r="332">
      <c r="R332" s="7"/>
    </row>
    <row r="333">
      <c r="R333" s="7"/>
    </row>
    <row r="334">
      <c r="R334" s="7"/>
    </row>
    <row r="335">
      <c r="R335" s="7"/>
    </row>
    <row r="336">
      <c r="R336" s="7"/>
    </row>
    <row r="337">
      <c r="R337" s="7"/>
    </row>
    <row r="338">
      <c r="R338" s="7"/>
    </row>
    <row r="339">
      <c r="R339" s="7"/>
    </row>
    <row r="340">
      <c r="R340" s="7"/>
    </row>
    <row r="341">
      <c r="R341" s="7"/>
    </row>
    <row r="342">
      <c r="R342" s="7"/>
    </row>
    <row r="343">
      <c r="R343" s="7"/>
    </row>
    <row r="344">
      <c r="R344" s="7"/>
    </row>
    <row r="345">
      <c r="R345" s="7"/>
    </row>
    <row r="346">
      <c r="R346" s="7"/>
    </row>
    <row r="347">
      <c r="R347" s="7"/>
    </row>
    <row r="348">
      <c r="R348" s="7"/>
    </row>
    <row r="349">
      <c r="R349" s="7"/>
    </row>
    <row r="350">
      <c r="R350" s="7"/>
    </row>
    <row r="351">
      <c r="R351" s="7"/>
    </row>
    <row r="352">
      <c r="R352" s="7"/>
    </row>
    <row r="353">
      <c r="R353" s="7"/>
    </row>
    <row r="354">
      <c r="R354" s="7"/>
    </row>
    <row r="355">
      <c r="R355" s="7"/>
    </row>
    <row r="356">
      <c r="R356" s="7"/>
    </row>
    <row r="357">
      <c r="R357" s="7"/>
    </row>
    <row r="358">
      <c r="R358" s="7"/>
    </row>
    <row r="359">
      <c r="R359" s="7"/>
    </row>
    <row r="360">
      <c r="R360" s="7"/>
    </row>
    <row r="361">
      <c r="R361" s="7"/>
    </row>
    <row r="362">
      <c r="R362" s="7"/>
    </row>
    <row r="363">
      <c r="R363" s="7"/>
    </row>
    <row r="364">
      <c r="R364" s="7"/>
    </row>
    <row r="365">
      <c r="R365" s="7"/>
    </row>
    <row r="366">
      <c r="R366" s="7"/>
    </row>
    <row r="367">
      <c r="R367" s="7"/>
    </row>
    <row r="368">
      <c r="R368" s="7"/>
    </row>
    <row r="369">
      <c r="R369" s="7"/>
    </row>
    <row r="370">
      <c r="R370" s="7"/>
    </row>
    <row r="371">
      <c r="R371" s="7"/>
    </row>
    <row r="372">
      <c r="R372" s="7"/>
    </row>
    <row r="373">
      <c r="R373" s="7"/>
    </row>
    <row r="374">
      <c r="R374" s="7"/>
    </row>
    <row r="375">
      <c r="R375" s="7"/>
    </row>
    <row r="376">
      <c r="R376" s="7"/>
    </row>
    <row r="377">
      <c r="R377" s="7"/>
    </row>
    <row r="378">
      <c r="R378" s="7"/>
    </row>
    <row r="379">
      <c r="R379" s="7"/>
    </row>
    <row r="380">
      <c r="R380" s="7"/>
    </row>
    <row r="381">
      <c r="R381" s="7"/>
    </row>
    <row r="382">
      <c r="R382" s="7"/>
    </row>
    <row r="383">
      <c r="R383" s="7"/>
    </row>
    <row r="384">
      <c r="R384" s="7"/>
    </row>
    <row r="385">
      <c r="R385" s="7"/>
    </row>
    <row r="386">
      <c r="R386" s="7"/>
    </row>
    <row r="387">
      <c r="R387" s="7"/>
    </row>
    <row r="388">
      <c r="R388" s="7"/>
    </row>
    <row r="389">
      <c r="R389" s="7"/>
    </row>
    <row r="390">
      <c r="R390" s="7"/>
    </row>
    <row r="391">
      <c r="R391" s="7"/>
    </row>
    <row r="392">
      <c r="R392" s="7"/>
    </row>
    <row r="393">
      <c r="R393" s="7"/>
    </row>
    <row r="394">
      <c r="R394" s="7"/>
    </row>
    <row r="395">
      <c r="R395" s="7"/>
    </row>
    <row r="396">
      <c r="R396" s="7"/>
    </row>
    <row r="397">
      <c r="R397" s="7"/>
    </row>
    <row r="398">
      <c r="R398" s="7"/>
    </row>
    <row r="399">
      <c r="R399" s="7"/>
    </row>
    <row r="400">
      <c r="R400" s="7"/>
    </row>
    <row r="401">
      <c r="R401" s="7"/>
    </row>
    <row r="402">
      <c r="R402" s="7"/>
    </row>
    <row r="403">
      <c r="R403" s="7"/>
    </row>
    <row r="404">
      <c r="R404" s="7"/>
    </row>
    <row r="405">
      <c r="R405" s="7"/>
    </row>
    <row r="406">
      <c r="R406" s="7"/>
    </row>
    <row r="407">
      <c r="R407" s="7"/>
    </row>
    <row r="408">
      <c r="R408" s="7"/>
    </row>
    <row r="409">
      <c r="R409" s="7"/>
    </row>
    <row r="410">
      <c r="R410" s="7"/>
    </row>
    <row r="411">
      <c r="R411" s="7"/>
    </row>
    <row r="412">
      <c r="R412" s="7"/>
    </row>
    <row r="413">
      <c r="R413" s="7"/>
    </row>
    <row r="414">
      <c r="R414" s="7"/>
    </row>
    <row r="415">
      <c r="R415" s="7"/>
    </row>
    <row r="416">
      <c r="R416" s="7"/>
    </row>
    <row r="417">
      <c r="R417" s="7"/>
    </row>
    <row r="418">
      <c r="R418" s="7"/>
    </row>
    <row r="419">
      <c r="R419" s="7"/>
    </row>
    <row r="420">
      <c r="R420" s="7"/>
    </row>
    <row r="421">
      <c r="R421" s="7"/>
    </row>
    <row r="422">
      <c r="R422" s="7"/>
    </row>
    <row r="423">
      <c r="R423" s="7"/>
    </row>
    <row r="424">
      <c r="R424" s="7"/>
    </row>
    <row r="425">
      <c r="R425" s="7"/>
    </row>
    <row r="426">
      <c r="R426" s="7"/>
    </row>
    <row r="427">
      <c r="R427" s="7"/>
    </row>
    <row r="428">
      <c r="R428" s="7"/>
    </row>
    <row r="429">
      <c r="R429" s="7"/>
    </row>
    <row r="430">
      <c r="R430" s="7"/>
    </row>
    <row r="431">
      <c r="R431" s="7"/>
    </row>
    <row r="432">
      <c r="R432" s="7"/>
    </row>
    <row r="433">
      <c r="R433" s="7"/>
    </row>
    <row r="434">
      <c r="R434" s="7"/>
    </row>
    <row r="435">
      <c r="R435" s="7"/>
    </row>
    <row r="436">
      <c r="R436" s="7"/>
    </row>
    <row r="437">
      <c r="R437" s="7"/>
    </row>
    <row r="438">
      <c r="R438" s="7"/>
    </row>
    <row r="439">
      <c r="R439" s="7"/>
    </row>
    <row r="440">
      <c r="R440" s="7"/>
    </row>
    <row r="441">
      <c r="R441" s="7"/>
    </row>
    <row r="442">
      <c r="R442" s="7"/>
    </row>
    <row r="443">
      <c r="R443" s="7"/>
    </row>
    <row r="444">
      <c r="R444" s="7"/>
    </row>
    <row r="445">
      <c r="R445" s="7"/>
    </row>
    <row r="446">
      <c r="R446" s="7"/>
    </row>
    <row r="447">
      <c r="R447" s="7"/>
    </row>
    <row r="448">
      <c r="R448" s="7"/>
    </row>
    <row r="449">
      <c r="R449" s="7"/>
    </row>
    <row r="450">
      <c r="R450" s="7"/>
    </row>
    <row r="451">
      <c r="R451" s="7"/>
    </row>
    <row r="452">
      <c r="R452" s="7"/>
    </row>
    <row r="453">
      <c r="R453" s="7"/>
    </row>
    <row r="454">
      <c r="R454" s="7"/>
    </row>
    <row r="455">
      <c r="R455" s="7"/>
    </row>
    <row r="456">
      <c r="R456" s="7"/>
    </row>
    <row r="457">
      <c r="R457" s="7"/>
    </row>
    <row r="458">
      <c r="R458" s="7"/>
    </row>
    <row r="459">
      <c r="R459" s="7"/>
    </row>
    <row r="460">
      <c r="R460" s="7"/>
    </row>
    <row r="461">
      <c r="R461" s="7"/>
    </row>
    <row r="462">
      <c r="R462" s="7"/>
    </row>
    <row r="463">
      <c r="R463" s="7"/>
    </row>
    <row r="464">
      <c r="R464" s="7"/>
    </row>
    <row r="465">
      <c r="R465" s="7"/>
    </row>
    <row r="466">
      <c r="R466" s="7"/>
    </row>
    <row r="467">
      <c r="R467" s="7"/>
    </row>
    <row r="468">
      <c r="R468" s="7"/>
    </row>
    <row r="469">
      <c r="R469" s="7"/>
    </row>
    <row r="470">
      <c r="R470" s="7"/>
    </row>
    <row r="471">
      <c r="R471" s="7"/>
    </row>
    <row r="472">
      <c r="R472" s="7"/>
    </row>
    <row r="473">
      <c r="R473" s="7"/>
    </row>
    <row r="474">
      <c r="R474" s="7"/>
    </row>
    <row r="475">
      <c r="R475" s="7"/>
    </row>
    <row r="476">
      <c r="R476" s="7"/>
    </row>
    <row r="477">
      <c r="R477" s="7"/>
    </row>
    <row r="478">
      <c r="R478" s="7"/>
    </row>
    <row r="479">
      <c r="R479" s="7"/>
    </row>
    <row r="480">
      <c r="R480" s="7"/>
    </row>
    <row r="481">
      <c r="R481" s="7"/>
    </row>
    <row r="482">
      <c r="R482" s="7"/>
    </row>
    <row r="483">
      <c r="R483" s="7"/>
    </row>
    <row r="484">
      <c r="R484" s="7"/>
    </row>
    <row r="485">
      <c r="R485" s="7"/>
    </row>
    <row r="486">
      <c r="R486" s="7"/>
    </row>
    <row r="487">
      <c r="R487" s="7"/>
    </row>
    <row r="488">
      <c r="R488" s="7"/>
    </row>
    <row r="489">
      <c r="R489" s="7"/>
    </row>
    <row r="490">
      <c r="R490" s="7"/>
    </row>
    <row r="491">
      <c r="R491" s="7"/>
    </row>
    <row r="492">
      <c r="R492" s="7"/>
    </row>
    <row r="493">
      <c r="R493" s="7"/>
    </row>
    <row r="494">
      <c r="R494" s="7"/>
    </row>
    <row r="495">
      <c r="R495" s="7"/>
    </row>
    <row r="496">
      <c r="R496" s="7"/>
    </row>
    <row r="497">
      <c r="R497" s="7"/>
    </row>
    <row r="498">
      <c r="R498" s="7"/>
    </row>
    <row r="499">
      <c r="R499" s="7"/>
    </row>
    <row r="500">
      <c r="R500" s="7"/>
    </row>
    <row r="501">
      <c r="R501" s="7"/>
    </row>
    <row r="502">
      <c r="R502" s="7"/>
    </row>
    <row r="503">
      <c r="R503" s="7"/>
    </row>
    <row r="504">
      <c r="R504" s="7"/>
    </row>
    <row r="505">
      <c r="R505" s="7"/>
    </row>
    <row r="506">
      <c r="R506" s="7"/>
    </row>
    <row r="507">
      <c r="R507" s="7"/>
    </row>
    <row r="508">
      <c r="R508" s="7"/>
    </row>
    <row r="509">
      <c r="R509" s="7"/>
    </row>
    <row r="510">
      <c r="R510" s="7"/>
    </row>
    <row r="511">
      <c r="R511" s="7"/>
    </row>
    <row r="512">
      <c r="R512" s="7"/>
    </row>
    <row r="513">
      <c r="R513" s="7"/>
    </row>
    <row r="514">
      <c r="R514" s="7"/>
    </row>
    <row r="515">
      <c r="R515" s="7"/>
    </row>
    <row r="516">
      <c r="R516" s="7"/>
    </row>
    <row r="517">
      <c r="R517" s="7"/>
    </row>
    <row r="518">
      <c r="R518" s="7"/>
    </row>
    <row r="519">
      <c r="R519" s="7"/>
    </row>
    <row r="520">
      <c r="R520" s="7"/>
    </row>
    <row r="521">
      <c r="R521" s="7"/>
    </row>
    <row r="522">
      <c r="R522" s="7"/>
    </row>
    <row r="523">
      <c r="R523" s="7"/>
    </row>
    <row r="524">
      <c r="R524" s="7"/>
    </row>
    <row r="525">
      <c r="R525" s="7"/>
    </row>
    <row r="526">
      <c r="R526" s="7"/>
    </row>
    <row r="527">
      <c r="R527" s="7"/>
    </row>
    <row r="528">
      <c r="R528" s="7"/>
    </row>
    <row r="529">
      <c r="R529" s="7"/>
    </row>
    <row r="530">
      <c r="R530" s="7"/>
    </row>
    <row r="531">
      <c r="R531" s="7"/>
    </row>
    <row r="532">
      <c r="R532" s="7"/>
    </row>
    <row r="533">
      <c r="R533" s="7"/>
    </row>
    <row r="534">
      <c r="R534" s="7"/>
    </row>
    <row r="535">
      <c r="R535" s="7"/>
    </row>
    <row r="536">
      <c r="R536" s="7"/>
    </row>
    <row r="537">
      <c r="R537" s="7"/>
    </row>
    <row r="538">
      <c r="R538" s="7"/>
    </row>
    <row r="539">
      <c r="R539" s="7"/>
    </row>
    <row r="540">
      <c r="R540" s="7"/>
    </row>
    <row r="541">
      <c r="R541" s="7"/>
    </row>
    <row r="542">
      <c r="R542" s="7"/>
    </row>
    <row r="543">
      <c r="R543" s="7"/>
    </row>
    <row r="544">
      <c r="R544" s="7"/>
    </row>
    <row r="545">
      <c r="R545" s="7"/>
    </row>
    <row r="546">
      <c r="R546" s="7"/>
    </row>
    <row r="547">
      <c r="R547" s="7"/>
    </row>
    <row r="548">
      <c r="R548" s="7"/>
    </row>
    <row r="549">
      <c r="R549" s="7"/>
    </row>
    <row r="550">
      <c r="R550" s="7"/>
    </row>
    <row r="551">
      <c r="R551" s="7"/>
    </row>
    <row r="552">
      <c r="R552" s="7"/>
    </row>
    <row r="553">
      <c r="R553" s="7"/>
    </row>
    <row r="554">
      <c r="R554" s="7"/>
    </row>
    <row r="555">
      <c r="R555" s="7"/>
    </row>
    <row r="556">
      <c r="R556" s="7"/>
    </row>
    <row r="557">
      <c r="R557" s="7"/>
    </row>
    <row r="558">
      <c r="R558" s="7"/>
    </row>
    <row r="559">
      <c r="R559" s="7"/>
    </row>
    <row r="560">
      <c r="R560" s="7"/>
    </row>
    <row r="561">
      <c r="R561" s="7"/>
    </row>
    <row r="562">
      <c r="R562" s="7"/>
    </row>
    <row r="563">
      <c r="R563" s="7"/>
    </row>
    <row r="564">
      <c r="R564" s="7"/>
    </row>
    <row r="565">
      <c r="R565" s="7"/>
    </row>
    <row r="566">
      <c r="R566" s="7"/>
    </row>
    <row r="567">
      <c r="R567" s="7"/>
    </row>
    <row r="568">
      <c r="R568" s="7"/>
    </row>
    <row r="569">
      <c r="R569" s="7"/>
    </row>
    <row r="570">
      <c r="R570" s="7"/>
    </row>
    <row r="571">
      <c r="R571" s="7"/>
    </row>
    <row r="572">
      <c r="R572" s="7"/>
    </row>
    <row r="573">
      <c r="R573" s="7"/>
    </row>
    <row r="574">
      <c r="R574" s="7"/>
    </row>
    <row r="575">
      <c r="R575" s="7"/>
    </row>
    <row r="576">
      <c r="R576" s="7"/>
    </row>
    <row r="577">
      <c r="R577" s="7"/>
    </row>
    <row r="578">
      <c r="R578" s="7"/>
    </row>
    <row r="579">
      <c r="R579" s="7"/>
    </row>
    <row r="580">
      <c r="R580" s="7"/>
    </row>
    <row r="581">
      <c r="R581" s="7"/>
    </row>
    <row r="582">
      <c r="R582" s="7"/>
    </row>
    <row r="583">
      <c r="R583" s="7"/>
    </row>
    <row r="584">
      <c r="R584" s="7"/>
    </row>
    <row r="585">
      <c r="R585" s="7"/>
    </row>
    <row r="586">
      <c r="R586" s="7"/>
    </row>
    <row r="587">
      <c r="R587" s="7"/>
    </row>
    <row r="588">
      <c r="R588" s="7"/>
    </row>
    <row r="589">
      <c r="R589" s="7"/>
    </row>
    <row r="590">
      <c r="R590" s="7"/>
    </row>
    <row r="591">
      <c r="R591" s="7"/>
    </row>
    <row r="592">
      <c r="R592" s="7"/>
    </row>
    <row r="593">
      <c r="R593" s="7"/>
    </row>
    <row r="594">
      <c r="R594" s="7"/>
    </row>
    <row r="595">
      <c r="R595" s="7"/>
    </row>
    <row r="596">
      <c r="R596" s="7"/>
    </row>
    <row r="597">
      <c r="R597" s="7"/>
    </row>
    <row r="598">
      <c r="R598" s="7"/>
    </row>
    <row r="599">
      <c r="R599" s="7"/>
    </row>
    <row r="600">
      <c r="R600" s="7"/>
    </row>
    <row r="601">
      <c r="R601" s="7"/>
    </row>
    <row r="602">
      <c r="R602" s="7"/>
    </row>
    <row r="603">
      <c r="R603" s="7"/>
    </row>
    <row r="604">
      <c r="R604" s="7"/>
    </row>
    <row r="605">
      <c r="R605" s="7"/>
    </row>
    <row r="606">
      <c r="R606" s="7"/>
    </row>
    <row r="607">
      <c r="R607" s="7"/>
    </row>
    <row r="608">
      <c r="R608" s="7"/>
    </row>
    <row r="609">
      <c r="R609" s="7"/>
    </row>
    <row r="610">
      <c r="R610" s="7"/>
    </row>
    <row r="611">
      <c r="R611" s="7"/>
    </row>
    <row r="612">
      <c r="R612" s="7"/>
    </row>
    <row r="613">
      <c r="R613" s="7"/>
    </row>
    <row r="614">
      <c r="R614" s="7"/>
    </row>
    <row r="615">
      <c r="R615" s="7"/>
    </row>
    <row r="616">
      <c r="R616" s="7"/>
    </row>
    <row r="617">
      <c r="R617" s="7"/>
    </row>
    <row r="618">
      <c r="R618" s="7"/>
    </row>
    <row r="619">
      <c r="R619" s="7"/>
    </row>
    <row r="620">
      <c r="R620" s="7"/>
    </row>
    <row r="621">
      <c r="R621" s="7"/>
    </row>
    <row r="622">
      <c r="R622" s="7"/>
    </row>
    <row r="623">
      <c r="R623" s="7"/>
    </row>
    <row r="624">
      <c r="R624" s="7"/>
    </row>
    <row r="625">
      <c r="R625" s="7"/>
    </row>
    <row r="626">
      <c r="R626" s="7"/>
    </row>
    <row r="627">
      <c r="R627" s="7"/>
    </row>
    <row r="628">
      <c r="R628" s="7"/>
    </row>
    <row r="629">
      <c r="R629" s="7"/>
    </row>
    <row r="630">
      <c r="R630" s="7"/>
    </row>
    <row r="631">
      <c r="R631" s="7"/>
    </row>
    <row r="632">
      <c r="R632" s="7"/>
    </row>
    <row r="633">
      <c r="R633" s="7"/>
    </row>
    <row r="634">
      <c r="R634" s="7"/>
    </row>
    <row r="635">
      <c r="R635" s="7"/>
    </row>
    <row r="636">
      <c r="R636" s="7"/>
    </row>
    <row r="637">
      <c r="R637" s="7"/>
    </row>
    <row r="638">
      <c r="R638" s="7"/>
    </row>
    <row r="639">
      <c r="R639" s="7"/>
    </row>
    <row r="640">
      <c r="R640" s="7"/>
    </row>
    <row r="641">
      <c r="R641" s="7"/>
    </row>
    <row r="642">
      <c r="R642" s="7"/>
    </row>
    <row r="643">
      <c r="R643" s="7"/>
    </row>
    <row r="644">
      <c r="R644" s="7"/>
    </row>
    <row r="645">
      <c r="R645" s="7"/>
    </row>
    <row r="646">
      <c r="R646" s="7"/>
    </row>
    <row r="647">
      <c r="R647" s="7"/>
    </row>
    <row r="648">
      <c r="R648" s="7"/>
    </row>
    <row r="649">
      <c r="R649" s="7"/>
    </row>
    <row r="650">
      <c r="R650" s="7"/>
    </row>
    <row r="651">
      <c r="R651" s="7"/>
    </row>
    <row r="652">
      <c r="R652" s="7"/>
    </row>
    <row r="653">
      <c r="R653" s="7"/>
    </row>
    <row r="654">
      <c r="R654" s="7"/>
    </row>
    <row r="655">
      <c r="R655" s="7"/>
    </row>
    <row r="656">
      <c r="R656" s="7"/>
    </row>
    <row r="657">
      <c r="R657" s="7"/>
    </row>
    <row r="658">
      <c r="R658" s="7"/>
    </row>
    <row r="659">
      <c r="R659" s="7"/>
    </row>
    <row r="660">
      <c r="R660" s="7"/>
    </row>
    <row r="661">
      <c r="R661" s="7"/>
    </row>
    <row r="662">
      <c r="R662" s="7"/>
    </row>
    <row r="663">
      <c r="R663" s="7"/>
    </row>
    <row r="664">
      <c r="R664" s="7"/>
    </row>
    <row r="665">
      <c r="R665" s="7"/>
    </row>
    <row r="666">
      <c r="R666" s="7"/>
    </row>
    <row r="667">
      <c r="R667" s="7"/>
    </row>
    <row r="668">
      <c r="R668" s="7"/>
    </row>
    <row r="669">
      <c r="R669" s="7"/>
    </row>
    <row r="670">
      <c r="R670" s="7"/>
    </row>
    <row r="671">
      <c r="R671" s="7"/>
    </row>
    <row r="672">
      <c r="R672" s="7"/>
    </row>
    <row r="673">
      <c r="R673" s="7"/>
    </row>
    <row r="674">
      <c r="R674" s="7"/>
    </row>
    <row r="675">
      <c r="R675" s="7"/>
    </row>
    <row r="676">
      <c r="R676" s="7"/>
    </row>
    <row r="677">
      <c r="R677" s="7"/>
    </row>
    <row r="678">
      <c r="R678" s="7"/>
    </row>
    <row r="679">
      <c r="R679" s="7"/>
    </row>
    <row r="680">
      <c r="R680" s="7"/>
    </row>
    <row r="681">
      <c r="R681" s="7"/>
    </row>
    <row r="682">
      <c r="R682" s="7"/>
    </row>
    <row r="683">
      <c r="R683" s="7"/>
    </row>
    <row r="684">
      <c r="R684" s="7"/>
    </row>
    <row r="685">
      <c r="R685" s="7"/>
    </row>
    <row r="686">
      <c r="R686" s="7"/>
    </row>
    <row r="687">
      <c r="R687" s="7"/>
    </row>
    <row r="688">
      <c r="R688" s="7"/>
    </row>
    <row r="689">
      <c r="R689" s="7"/>
    </row>
    <row r="690">
      <c r="R690" s="7"/>
    </row>
    <row r="691">
      <c r="R691" s="7"/>
    </row>
    <row r="692">
      <c r="R692" s="7"/>
    </row>
    <row r="693">
      <c r="R693" s="7"/>
    </row>
    <row r="694">
      <c r="R694" s="7"/>
    </row>
    <row r="695">
      <c r="R695" s="7"/>
    </row>
    <row r="696">
      <c r="R696" s="7"/>
    </row>
    <row r="697">
      <c r="R697" s="7"/>
    </row>
    <row r="698">
      <c r="R698" s="7"/>
    </row>
    <row r="699">
      <c r="R699" s="7"/>
    </row>
    <row r="700">
      <c r="R700" s="7"/>
    </row>
    <row r="701">
      <c r="R701" s="7"/>
    </row>
    <row r="702">
      <c r="R702" s="7"/>
    </row>
    <row r="703">
      <c r="R703" s="7"/>
    </row>
    <row r="704">
      <c r="R704" s="7"/>
    </row>
    <row r="705">
      <c r="R705" s="7"/>
    </row>
    <row r="706">
      <c r="R706" s="7"/>
    </row>
    <row r="707">
      <c r="R707" s="7"/>
    </row>
    <row r="708">
      <c r="R708" s="7"/>
    </row>
    <row r="709">
      <c r="R709" s="7"/>
    </row>
    <row r="710">
      <c r="R710" s="7"/>
    </row>
    <row r="711">
      <c r="R711" s="7"/>
    </row>
    <row r="712">
      <c r="R712" s="7"/>
    </row>
    <row r="713">
      <c r="R713" s="7"/>
    </row>
    <row r="714">
      <c r="R714" s="7"/>
    </row>
    <row r="715">
      <c r="R715" s="7"/>
    </row>
    <row r="716">
      <c r="R716" s="7"/>
    </row>
    <row r="717">
      <c r="R717" s="7"/>
    </row>
    <row r="718">
      <c r="R718" s="7"/>
    </row>
    <row r="719">
      <c r="R719" s="7"/>
    </row>
    <row r="720">
      <c r="R720" s="7"/>
    </row>
    <row r="721">
      <c r="R721" s="7"/>
    </row>
    <row r="722">
      <c r="R722" s="7"/>
    </row>
    <row r="723">
      <c r="R723" s="7"/>
    </row>
    <row r="724">
      <c r="R724" s="7"/>
    </row>
    <row r="725">
      <c r="R725" s="7"/>
    </row>
    <row r="726">
      <c r="R726" s="7"/>
    </row>
    <row r="727">
      <c r="R727" s="7"/>
    </row>
    <row r="728">
      <c r="R728" s="7"/>
    </row>
    <row r="729">
      <c r="R729" s="7"/>
    </row>
    <row r="730">
      <c r="R730" s="7"/>
    </row>
    <row r="731">
      <c r="R731" s="7"/>
    </row>
    <row r="732">
      <c r="R732" s="7"/>
    </row>
    <row r="733">
      <c r="R733" s="7"/>
    </row>
    <row r="734">
      <c r="R734" s="7"/>
    </row>
    <row r="735">
      <c r="R735" s="7"/>
    </row>
    <row r="736">
      <c r="R736" s="7"/>
    </row>
    <row r="737">
      <c r="R737" s="7"/>
    </row>
    <row r="738">
      <c r="R738" s="7"/>
    </row>
    <row r="739">
      <c r="R739" s="7"/>
    </row>
    <row r="740">
      <c r="R740" s="7"/>
    </row>
    <row r="741">
      <c r="R741" s="7"/>
    </row>
    <row r="742">
      <c r="R742" s="7"/>
    </row>
    <row r="743">
      <c r="R743" s="7"/>
    </row>
    <row r="744">
      <c r="R744" s="7"/>
    </row>
    <row r="745">
      <c r="R745" s="7"/>
    </row>
    <row r="746">
      <c r="R746" s="7"/>
    </row>
    <row r="747">
      <c r="R747" s="7"/>
    </row>
    <row r="748">
      <c r="R748" s="7"/>
    </row>
    <row r="749">
      <c r="R749" s="7"/>
    </row>
    <row r="750">
      <c r="R750" s="7"/>
    </row>
    <row r="751">
      <c r="R751" s="7"/>
    </row>
    <row r="752">
      <c r="R752" s="7"/>
    </row>
    <row r="753">
      <c r="R753" s="7"/>
    </row>
    <row r="754">
      <c r="R754" s="7"/>
    </row>
    <row r="755">
      <c r="R755" s="7"/>
    </row>
    <row r="756">
      <c r="R756" s="7"/>
    </row>
    <row r="757">
      <c r="R757" s="7"/>
    </row>
    <row r="758">
      <c r="R758" s="7"/>
    </row>
    <row r="759">
      <c r="R759" s="7"/>
    </row>
    <row r="760">
      <c r="R760" s="7"/>
    </row>
    <row r="761">
      <c r="R761" s="7"/>
    </row>
    <row r="762">
      <c r="R762" s="7"/>
    </row>
    <row r="763">
      <c r="R763" s="7"/>
    </row>
    <row r="764">
      <c r="R764" s="7"/>
    </row>
    <row r="765">
      <c r="R765" s="7"/>
    </row>
    <row r="766">
      <c r="R766" s="7"/>
    </row>
    <row r="767">
      <c r="R767" s="7"/>
    </row>
    <row r="768">
      <c r="R768" s="7"/>
    </row>
    <row r="769">
      <c r="R769" s="7"/>
    </row>
    <row r="770">
      <c r="R770" s="7"/>
    </row>
    <row r="771">
      <c r="R771" s="7"/>
    </row>
    <row r="772">
      <c r="R772" s="7"/>
    </row>
    <row r="773">
      <c r="R773" s="7"/>
    </row>
    <row r="774">
      <c r="R774" s="7"/>
    </row>
    <row r="775">
      <c r="R775" s="7"/>
    </row>
    <row r="776">
      <c r="R776" s="7"/>
    </row>
    <row r="777">
      <c r="R777" s="7"/>
    </row>
    <row r="778">
      <c r="R778" s="7"/>
    </row>
    <row r="779">
      <c r="R779" s="7"/>
    </row>
    <row r="780">
      <c r="R780" s="7"/>
    </row>
    <row r="781">
      <c r="R781" s="7"/>
    </row>
    <row r="782">
      <c r="R782" s="7"/>
    </row>
    <row r="783">
      <c r="R783" s="7"/>
    </row>
    <row r="784">
      <c r="R784" s="7"/>
    </row>
    <row r="785">
      <c r="R785" s="7"/>
    </row>
    <row r="786">
      <c r="R786" s="7"/>
    </row>
    <row r="787">
      <c r="R787" s="7"/>
    </row>
    <row r="788">
      <c r="R788" s="7"/>
    </row>
    <row r="789">
      <c r="R789" s="7"/>
    </row>
    <row r="790">
      <c r="R790" s="7"/>
    </row>
    <row r="791">
      <c r="R791" s="7"/>
    </row>
    <row r="792">
      <c r="R792" s="7"/>
    </row>
    <row r="793">
      <c r="R793" s="7"/>
    </row>
    <row r="794">
      <c r="R794" s="7"/>
    </row>
    <row r="795">
      <c r="R795" s="7"/>
    </row>
    <row r="796">
      <c r="R796" s="7"/>
    </row>
    <row r="797">
      <c r="R797" s="7"/>
    </row>
    <row r="798">
      <c r="R798" s="7"/>
    </row>
    <row r="799">
      <c r="R799" s="7"/>
    </row>
    <row r="800">
      <c r="R800" s="7"/>
    </row>
    <row r="801">
      <c r="R801" s="7"/>
    </row>
    <row r="802">
      <c r="R802" s="7"/>
    </row>
    <row r="803">
      <c r="R803" s="7"/>
    </row>
    <row r="804">
      <c r="R804" s="7"/>
    </row>
    <row r="805">
      <c r="R805" s="7"/>
    </row>
    <row r="806">
      <c r="R806" s="7"/>
    </row>
    <row r="807">
      <c r="R807" s="7"/>
    </row>
    <row r="808">
      <c r="R808" s="7"/>
    </row>
    <row r="809">
      <c r="R809" s="7"/>
    </row>
    <row r="810">
      <c r="R810" s="7"/>
    </row>
    <row r="811">
      <c r="R811" s="7"/>
    </row>
    <row r="812">
      <c r="R812" s="7"/>
    </row>
    <row r="813">
      <c r="R813" s="7"/>
    </row>
    <row r="814">
      <c r="R814" s="7"/>
    </row>
    <row r="815">
      <c r="R815" s="7"/>
    </row>
    <row r="816">
      <c r="R816" s="7"/>
    </row>
    <row r="817">
      <c r="R817" s="7"/>
    </row>
    <row r="818">
      <c r="R818" s="7"/>
    </row>
    <row r="819">
      <c r="R819" s="7"/>
    </row>
    <row r="820">
      <c r="R820" s="7"/>
    </row>
    <row r="821">
      <c r="R821" s="7"/>
    </row>
    <row r="822">
      <c r="R822" s="7"/>
    </row>
    <row r="823">
      <c r="R823" s="7"/>
    </row>
    <row r="824">
      <c r="R824" s="7"/>
    </row>
    <row r="825">
      <c r="R825" s="7"/>
    </row>
    <row r="826">
      <c r="R826" s="7"/>
    </row>
    <row r="827">
      <c r="R827" s="7"/>
    </row>
    <row r="828">
      <c r="R828" s="7"/>
    </row>
    <row r="829">
      <c r="R829" s="7"/>
    </row>
    <row r="830">
      <c r="R830" s="7"/>
    </row>
    <row r="831">
      <c r="R831" s="7"/>
    </row>
    <row r="832">
      <c r="R832" s="7"/>
    </row>
    <row r="833">
      <c r="R833" s="7"/>
    </row>
    <row r="834">
      <c r="R834" s="7"/>
    </row>
    <row r="835">
      <c r="R835" s="7"/>
    </row>
    <row r="836">
      <c r="R836" s="7"/>
    </row>
    <row r="837">
      <c r="R837" s="7"/>
    </row>
    <row r="838">
      <c r="R838" s="7"/>
    </row>
    <row r="839">
      <c r="R839" s="7"/>
    </row>
    <row r="840">
      <c r="R840" s="7"/>
    </row>
    <row r="841">
      <c r="R841" s="7"/>
    </row>
    <row r="842">
      <c r="R842" s="7"/>
    </row>
    <row r="843">
      <c r="R843" s="7"/>
    </row>
    <row r="844">
      <c r="R844" s="7"/>
    </row>
    <row r="845">
      <c r="R845" s="7"/>
    </row>
    <row r="846">
      <c r="R846" s="7"/>
    </row>
    <row r="847">
      <c r="R847" s="7"/>
    </row>
    <row r="848">
      <c r="R848" s="7"/>
    </row>
    <row r="849">
      <c r="R849" s="7"/>
    </row>
    <row r="850">
      <c r="R850" s="7"/>
    </row>
    <row r="851">
      <c r="R851" s="7"/>
    </row>
    <row r="852">
      <c r="R852" s="7"/>
    </row>
    <row r="853">
      <c r="R853" s="7"/>
    </row>
    <row r="854">
      <c r="R854" s="7"/>
    </row>
    <row r="855">
      <c r="R855" s="7"/>
    </row>
    <row r="856">
      <c r="R856" s="7"/>
    </row>
    <row r="857">
      <c r="R857" s="7"/>
    </row>
    <row r="858">
      <c r="R858" s="7"/>
    </row>
    <row r="859">
      <c r="R859" s="7"/>
    </row>
    <row r="860">
      <c r="R860" s="7"/>
    </row>
    <row r="861">
      <c r="R861" s="7"/>
    </row>
    <row r="862">
      <c r="R862" s="7"/>
    </row>
    <row r="863">
      <c r="R863" s="7"/>
    </row>
    <row r="864">
      <c r="R864" s="7"/>
    </row>
    <row r="865">
      <c r="R865" s="7"/>
    </row>
    <row r="866">
      <c r="R866" s="7"/>
    </row>
    <row r="867">
      <c r="R867" s="7"/>
    </row>
    <row r="868">
      <c r="R868" s="7"/>
    </row>
    <row r="869">
      <c r="R869" s="7"/>
    </row>
    <row r="870">
      <c r="R870" s="7"/>
    </row>
    <row r="871">
      <c r="R871" s="7"/>
    </row>
    <row r="872">
      <c r="R872" s="7"/>
    </row>
    <row r="873">
      <c r="R873" s="7"/>
    </row>
    <row r="874">
      <c r="R874" s="7"/>
    </row>
    <row r="875">
      <c r="R875" s="7"/>
    </row>
    <row r="876">
      <c r="R876" s="7"/>
    </row>
    <row r="877">
      <c r="R877" s="7"/>
    </row>
    <row r="878">
      <c r="R878" s="7"/>
    </row>
    <row r="879">
      <c r="R879" s="7"/>
    </row>
    <row r="880">
      <c r="R880" s="7"/>
    </row>
    <row r="881">
      <c r="R881" s="7"/>
    </row>
    <row r="882">
      <c r="R882" s="7"/>
    </row>
    <row r="883">
      <c r="R883" s="7"/>
    </row>
    <row r="884">
      <c r="R884" s="7"/>
    </row>
    <row r="885">
      <c r="R885" s="7"/>
    </row>
    <row r="886">
      <c r="R886" s="7"/>
    </row>
    <row r="887">
      <c r="R887" s="7"/>
    </row>
    <row r="888">
      <c r="R888" s="7"/>
    </row>
    <row r="889">
      <c r="R889" s="7"/>
    </row>
    <row r="890">
      <c r="R890" s="7"/>
    </row>
    <row r="891">
      <c r="R891" s="7"/>
    </row>
    <row r="892">
      <c r="R892" s="7"/>
    </row>
    <row r="893">
      <c r="R893" s="7"/>
    </row>
    <row r="894">
      <c r="R894" s="7"/>
    </row>
    <row r="895">
      <c r="R895" s="7"/>
    </row>
    <row r="896">
      <c r="R896" s="7"/>
    </row>
    <row r="897">
      <c r="R897" s="7"/>
    </row>
    <row r="898">
      <c r="R898" s="7"/>
    </row>
    <row r="899">
      <c r="R899" s="7"/>
    </row>
    <row r="900">
      <c r="R900" s="7"/>
    </row>
    <row r="901">
      <c r="R901" s="7"/>
    </row>
    <row r="902">
      <c r="R902" s="7"/>
    </row>
    <row r="903">
      <c r="R903" s="7"/>
    </row>
    <row r="904">
      <c r="R904" s="7"/>
    </row>
    <row r="905">
      <c r="R905" s="7"/>
    </row>
    <row r="906">
      <c r="R906" s="7"/>
    </row>
    <row r="907">
      <c r="R907" s="7"/>
    </row>
    <row r="908">
      <c r="R908" s="7"/>
    </row>
    <row r="909">
      <c r="R909" s="7"/>
    </row>
    <row r="910">
      <c r="R910" s="7"/>
    </row>
    <row r="911">
      <c r="R911" s="7"/>
    </row>
    <row r="912">
      <c r="R912" s="7"/>
    </row>
    <row r="913">
      <c r="R913" s="7"/>
    </row>
    <row r="914">
      <c r="R914" s="7"/>
    </row>
    <row r="915">
      <c r="R915" s="7"/>
    </row>
    <row r="916">
      <c r="R916" s="7"/>
    </row>
    <row r="917">
      <c r="R917" s="7"/>
    </row>
    <row r="918">
      <c r="R918" s="7"/>
    </row>
    <row r="919">
      <c r="R919" s="7"/>
    </row>
    <row r="920">
      <c r="R920" s="7"/>
    </row>
    <row r="921">
      <c r="R921" s="7"/>
    </row>
    <row r="922">
      <c r="R922" s="7"/>
    </row>
    <row r="923">
      <c r="R923" s="7"/>
    </row>
    <row r="924">
      <c r="R924" s="7"/>
    </row>
    <row r="925">
      <c r="R925" s="7"/>
    </row>
    <row r="926">
      <c r="R926" s="7"/>
    </row>
    <row r="927">
      <c r="R927" s="7"/>
    </row>
    <row r="928">
      <c r="R928" s="7"/>
    </row>
    <row r="929">
      <c r="R929" s="7"/>
    </row>
    <row r="930">
      <c r="R930" s="7"/>
    </row>
    <row r="931">
      <c r="R931" s="7"/>
    </row>
    <row r="932">
      <c r="R932" s="7"/>
    </row>
    <row r="933">
      <c r="R933" s="7"/>
    </row>
    <row r="934">
      <c r="R934" s="7"/>
    </row>
    <row r="935">
      <c r="R935" s="7"/>
    </row>
    <row r="936">
      <c r="R936" s="7"/>
    </row>
    <row r="937">
      <c r="R937" s="7"/>
    </row>
    <row r="938">
      <c r="R938" s="7"/>
    </row>
    <row r="939">
      <c r="R939" s="7"/>
    </row>
    <row r="940">
      <c r="R940" s="7"/>
    </row>
    <row r="941">
      <c r="R941" s="7"/>
    </row>
    <row r="942">
      <c r="R942" s="7"/>
    </row>
    <row r="943">
      <c r="R943" s="7"/>
    </row>
    <row r="944">
      <c r="R944" s="7"/>
    </row>
    <row r="945">
      <c r="R945" s="7"/>
    </row>
    <row r="946">
      <c r="R946" s="7"/>
    </row>
    <row r="947">
      <c r="R947" s="7"/>
    </row>
    <row r="948">
      <c r="R948" s="7"/>
    </row>
    <row r="949">
      <c r="R949" s="7"/>
    </row>
    <row r="950">
      <c r="R950" s="7"/>
    </row>
    <row r="951">
      <c r="R951" s="7"/>
    </row>
    <row r="952">
      <c r="R952" s="7"/>
    </row>
    <row r="953">
      <c r="R953" s="7"/>
    </row>
    <row r="954">
      <c r="R954" s="7"/>
    </row>
    <row r="955">
      <c r="R955" s="7"/>
    </row>
    <row r="956">
      <c r="R956" s="7"/>
    </row>
    <row r="957">
      <c r="R957" s="7"/>
    </row>
    <row r="958">
      <c r="R958" s="7"/>
    </row>
    <row r="959">
      <c r="R959" s="7"/>
    </row>
    <row r="960">
      <c r="R960" s="7"/>
    </row>
    <row r="961">
      <c r="R961" s="7"/>
    </row>
    <row r="962">
      <c r="R962" s="7"/>
    </row>
    <row r="963">
      <c r="R963" s="7"/>
    </row>
    <row r="964">
      <c r="R964" s="7"/>
    </row>
    <row r="965">
      <c r="R965" s="7"/>
    </row>
    <row r="966">
      <c r="R966" s="7"/>
    </row>
    <row r="967">
      <c r="R967" s="7"/>
    </row>
    <row r="968">
      <c r="R968" s="7"/>
    </row>
    <row r="969">
      <c r="R969" s="7"/>
    </row>
    <row r="970">
      <c r="R970" s="7"/>
    </row>
    <row r="971">
      <c r="R971" s="7"/>
    </row>
    <row r="972">
      <c r="R972" s="7"/>
    </row>
    <row r="973">
      <c r="R973" s="7"/>
    </row>
    <row r="974">
      <c r="R974" s="7"/>
    </row>
    <row r="975">
      <c r="R975" s="7"/>
    </row>
    <row r="976">
      <c r="R976" s="7"/>
    </row>
    <row r="977">
      <c r="R977" s="7"/>
    </row>
    <row r="978">
      <c r="R978" s="7"/>
    </row>
    <row r="979">
      <c r="R979" s="7"/>
    </row>
    <row r="980">
      <c r="R980" s="7"/>
    </row>
    <row r="981">
      <c r="R981" s="7"/>
    </row>
    <row r="982">
      <c r="R982" s="7"/>
    </row>
    <row r="983">
      <c r="R983" s="7"/>
    </row>
    <row r="984">
      <c r="R984" s="7"/>
    </row>
    <row r="985">
      <c r="R985" s="7"/>
    </row>
    <row r="986">
      <c r="R986" s="7"/>
    </row>
    <row r="987">
      <c r="R987" s="7"/>
    </row>
    <row r="988">
      <c r="R988" s="7"/>
    </row>
    <row r="989">
      <c r="R989" s="7"/>
    </row>
    <row r="990">
      <c r="R990" s="7"/>
    </row>
    <row r="991">
      <c r="R991" s="7"/>
    </row>
    <row r="992">
      <c r="R992" s="7"/>
    </row>
    <row r="993">
      <c r="R993" s="7"/>
    </row>
    <row r="994">
      <c r="R994" s="7"/>
    </row>
    <row r="995">
      <c r="R995" s="7"/>
    </row>
    <row r="996">
      <c r="R996" s="7"/>
    </row>
    <row r="997">
      <c r="R997" s="7"/>
    </row>
    <row r="998">
      <c r="R998" s="7"/>
    </row>
    <row r="999">
      <c r="R999" s="7"/>
    </row>
    <row r="1000">
      <c r="R1000" s="7"/>
    </row>
    <row r="1001">
      <c r="R1001"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29"/>
    <col customWidth="1" min="2" max="3" width="12.71"/>
    <col customWidth="1" min="4" max="4" width="12.86"/>
    <col customWidth="1" min="5" max="5" width="12.43"/>
    <col customWidth="1" min="6" max="8" width="13.43"/>
    <col customWidth="1" min="9" max="9" width="13.14"/>
    <col customWidth="1" min="10" max="10" width="4.71"/>
    <col customWidth="1" min="11" max="11" width="27.29"/>
    <col customWidth="1" min="12" max="12" width="9.71"/>
    <col customWidth="1" min="13" max="13" width="22.29"/>
    <col customWidth="1" min="14" max="14" width="20.14"/>
    <col customWidth="1" min="15" max="15" width="23.29"/>
    <col customWidth="1" min="16" max="16" width="19.14"/>
    <col customWidth="1" min="17" max="17" width="11.43"/>
    <col customWidth="1" min="18" max="18" width="23.29"/>
    <col customWidth="1" min="19" max="26" width="14.86"/>
  </cols>
  <sheetData>
    <row r="1">
      <c r="A1" s="72" t="s">
        <v>68</v>
      </c>
      <c r="B1" s="73">
        <v>3.0</v>
      </c>
      <c r="C1" s="73">
        <v>4.0</v>
      </c>
      <c r="D1" s="73">
        <v>5.0</v>
      </c>
      <c r="E1" s="73">
        <v>6.0</v>
      </c>
      <c r="F1" s="73">
        <v>7.0</v>
      </c>
      <c r="G1" s="73">
        <v>8.0</v>
      </c>
      <c r="H1" s="74"/>
      <c r="I1" s="74"/>
      <c r="J1" s="75"/>
      <c r="K1" s="76" t="s">
        <v>69</v>
      </c>
      <c r="L1" s="77"/>
      <c r="M1" s="77"/>
      <c r="N1" s="78"/>
      <c r="O1" s="78"/>
      <c r="P1" s="78"/>
      <c r="Q1" s="75"/>
      <c r="R1" s="75"/>
      <c r="S1" s="75"/>
      <c r="T1" s="75"/>
      <c r="U1" s="75"/>
      <c r="V1" s="75"/>
      <c r="W1" s="75"/>
      <c r="X1" s="75"/>
      <c r="Y1" s="75"/>
      <c r="Z1" s="75"/>
    </row>
    <row r="2">
      <c r="A2" s="79" t="s">
        <v>70</v>
      </c>
      <c r="B2" s="80" t="s">
        <v>2</v>
      </c>
      <c r="C2" s="80" t="s">
        <v>3</v>
      </c>
      <c r="D2" s="80" t="s">
        <v>4</v>
      </c>
      <c r="E2" s="80" t="s">
        <v>5</v>
      </c>
      <c r="F2" s="80" t="s">
        <v>6</v>
      </c>
      <c r="G2" s="80" t="s">
        <v>7</v>
      </c>
      <c r="H2" s="80" t="s">
        <v>9</v>
      </c>
      <c r="I2" s="80" t="s">
        <v>71</v>
      </c>
      <c r="J2" s="75"/>
      <c r="K2" s="81" t="s">
        <v>70</v>
      </c>
      <c r="L2" s="82" t="s">
        <v>72</v>
      </c>
      <c r="M2" s="82" t="s">
        <v>13</v>
      </c>
      <c r="N2" s="83" t="s">
        <v>73</v>
      </c>
      <c r="O2" s="82" t="s">
        <v>13</v>
      </c>
      <c r="P2" s="83" t="s">
        <v>74</v>
      </c>
      <c r="Q2" s="75"/>
      <c r="R2" s="75"/>
      <c r="S2" s="75"/>
      <c r="T2" s="75"/>
      <c r="U2" s="75"/>
      <c r="V2" s="75"/>
      <c r="W2" s="75"/>
      <c r="X2" s="75"/>
      <c r="Y2" s="75"/>
      <c r="Z2" s="75"/>
    </row>
    <row r="3">
      <c r="A3" s="84" t="s">
        <v>75</v>
      </c>
      <c r="B3" s="85">
        <f t="shared" ref="B3:G3" si="1">sum(B4:B31)-B7-B11-B15-B19-B23-B27-B31</f>
        <v>43</v>
      </c>
      <c r="C3" s="85">
        <f t="shared" si="1"/>
        <v>50</v>
      </c>
      <c r="D3" s="85">
        <f t="shared" si="1"/>
        <v>48</v>
      </c>
      <c r="E3" s="85">
        <f t="shared" si="1"/>
        <v>0</v>
      </c>
      <c r="F3" s="85">
        <f t="shared" si="1"/>
        <v>50</v>
      </c>
      <c r="G3" s="85">
        <f t="shared" si="1"/>
        <v>34</v>
      </c>
      <c r="H3" s="86"/>
      <c r="I3" s="85">
        <v>0.0</v>
      </c>
      <c r="J3" s="75"/>
      <c r="K3" s="84" t="s">
        <v>75</v>
      </c>
      <c r="L3" s="87"/>
      <c r="M3" s="86"/>
      <c r="N3" s="87"/>
      <c r="O3" s="87"/>
      <c r="P3" s="86"/>
      <c r="Q3" s="75"/>
      <c r="R3" s="75"/>
      <c r="S3" s="75"/>
      <c r="T3" s="75"/>
      <c r="U3" s="75"/>
      <c r="V3" s="75"/>
      <c r="W3" s="75"/>
      <c r="X3" s="75"/>
      <c r="Y3" s="75"/>
      <c r="Z3" s="75"/>
    </row>
    <row r="4">
      <c r="A4" s="88" t="s">
        <v>76</v>
      </c>
      <c r="B4" s="89">
        <v>8.0</v>
      </c>
      <c r="C4" s="89">
        <v>0.0</v>
      </c>
      <c r="D4" s="89">
        <v>3.0</v>
      </c>
      <c r="E4" s="89">
        <v>0.0</v>
      </c>
      <c r="F4" s="89">
        <v>5.0</v>
      </c>
      <c r="G4" s="89">
        <v>0.0</v>
      </c>
      <c r="H4" s="89">
        <f>SUM(B4:G4)</f>
        <v>16</v>
      </c>
      <c r="I4" s="90">
        <f>sum(H4:H7)</f>
        <v>19</v>
      </c>
      <c r="J4" s="75"/>
      <c r="K4" s="88" t="s">
        <v>76</v>
      </c>
      <c r="L4" s="90">
        <v>103.0</v>
      </c>
      <c r="M4" s="90">
        <f>(L4-H4)</f>
        <v>87</v>
      </c>
      <c r="N4" s="89">
        <v>0.0</v>
      </c>
      <c r="O4" s="90">
        <f t="shared" ref="O4:O5" si="2">sum(M4,N4)</f>
        <v>87</v>
      </c>
      <c r="P4" s="91"/>
      <c r="Q4" s="92"/>
      <c r="R4" s="93"/>
      <c r="S4" s="92"/>
      <c r="T4" s="92"/>
      <c r="U4" s="92"/>
      <c r="V4" s="92"/>
      <c r="W4" s="92"/>
      <c r="X4" s="92"/>
      <c r="Y4" s="92"/>
      <c r="Z4" s="92"/>
    </row>
    <row r="5">
      <c r="A5" s="94" t="s">
        <v>77</v>
      </c>
      <c r="B5" s="95">
        <v>0.0</v>
      </c>
      <c r="C5" s="96">
        <v>0.0</v>
      </c>
      <c r="D5" s="96">
        <v>0.0</v>
      </c>
      <c r="E5" s="96">
        <v>0.0</v>
      </c>
      <c r="F5" s="96">
        <v>0.0</v>
      </c>
      <c r="G5" s="97">
        <v>0.0</v>
      </c>
      <c r="H5" s="97">
        <f t="shared" ref="H5:H7" si="3">sum(B5:G5)</f>
        <v>0</v>
      </c>
      <c r="I5" s="98">
        <f>(I4/60)</f>
        <v>0.3166666667</v>
      </c>
      <c r="J5" s="99"/>
      <c r="K5" s="100" t="s">
        <v>77</v>
      </c>
      <c r="L5" s="95">
        <v>40.0</v>
      </c>
      <c r="M5" s="95">
        <f>(L5-H5-H6)</f>
        <v>37</v>
      </c>
      <c r="N5" s="96">
        <v>0.0</v>
      </c>
      <c r="O5" s="96">
        <f t="shared" si="2"/>
        <v>37</v>
      </c>
      <c r="P5" s="101"/>
      <c r="Q5" s="75"/>
      <c r="R5" s="75"/>
      <c r="S5" s="75"/>
      <c r="T5" s="75"/>
      <c r="U5" s="75"/>
      <c r="V5" s="75"/>
      <c r="W5" s="75"/>
      <c r="X5" s="75"/>
      <c r="Y5" s="75"/>
      <c r="Z5" s="75"/>
    </row>
    <row r="6">
      <c r="A6" s="102" t="s">
        <v>78</v>
      </c>
      <c r="B6" s="95">
        <v>1.0</v>
      </c>
      <c r="C6" s="96">
        <v>0.0</v>
      </c>
      <c r="D6" s="96">
        <v>1.0</v>
      </c>
      <c r="E6" s="96">
        <v>0.0</v>
      </c>
      <c r="F6" s="96">
        <v>1.0</v>
      </c>
      <c r="G6" s="97">
        <v>0.0</v>
      </c>
      <c r="H6" s="97">
        <f t="shared" si="3"/>
        <v>3</v>
      </c>
      <c r="I6" s="103"/>
      <c r="J6" s="99"/>
      <c r="K6" s="96" t="s">
        <v>78</v>
      </c>
      <c r="L6" s="96" t="s">
        <v>79</v>
      </c>
      <c r="M6" s="96" t="s">
        <v>79</v>
      </c>
      <c r="N6" s="96" t="s">
        <v>79</v>
      </c>
      <c r="O6" s="96" t="s">
        <v>79</v>
      </c>
      <c r="P6" s="101"/>
      <c r="Q6" s="75"/>
      <c r="R6" s="75"/>
      <c r="S6" s="75"/>
      <c r="T6" s="75"/>
      <c r="U6" s="75"/>
      <c r="V6" s="75"/>
      <c r="W6" s="75"/>
      <c r="X6" s="75"/>
      <c r="Y6" s="75"/>
      <c r="Z6" s="75"/>
    </row>
    <row r="7">
      <c r="A7" s="102" t="s">
        <v>80</v>
      </c>
      <c r="B7" s="96">
        <v>0.0</v>
      </c>
      <c r="C7" s="96">
        <v>0.0</v>
      </c>
      <c r="D7" s="103"/>
      <c r="E7" s="96">
        <v>0.0</v>
      </c>
      <c r="F7" s="96">
        <v>0.0</v>
      </c>
      <c r="G7" s="97">
        <v>0.0</v>
      </c>
      <c r="H7" s="97">
        <f t="shared" si="3"/>
        <v>0</v>
      </c>
      <c r="I7" s="96" t="s">
        <v>79</v>
      </c>
      <c r="J7" s="99"/>
      <c r="K7" s="96" t="s">
        <v>80</v>
      </c>
      <c r="L7" s="95">
        <v>57.0</v>
      </c>
      <c r="M7" s="95">
        <f t="shared" ref="M7:M8" si="4">(L7-H7)</f>
        <v>57</v>
      </c>
      <c r="N7" s="96">
        <v>0.0</v>
      </c>
      <c r="O7" s="96">
        <f t="shared" ref="O7:O9" si="5">sum(M7,N7)</f>
        <v>57</v>
      </c>
      <c r="P7" s="101"/>
      <c r="Q7" s="75"/>
      <c r="R7" s="75"/>
      <c r="S7" s="75"/>
      <c r="T7" s="75"/>
      <c r="U7" s="75"/>
      <c r="V7" s="75"/>
      <c r="W7" s="75"/>
      <c r="X7" s="75"/>
      <c r="Y7" s="75"/>
      <c r="Z7" s="75"/>
    </row>
    <row r="8">
      <c r="A8" s="88" t="s">
        <v>81</v>
      </c>
      <c r="B8" s="90">
        <v>1.0</v>
      </c>
      <c r="C8" s="90">
        <v>3.0</v>
      </c>
      <c r="D8" s="90">
        <v>7.0</v>
      </c>
      <c r="E8" s="90">
        <v>0.0</v>
      </c>
      <c r="F8" s="90">
        <v>11.0</v>
      </c>
      <c r="G8" s="89">
        <v>4.0</v>
      </c>
      <c r="H8" s="89">
        <f>SUM(B8:G8)</f>
        <v>26</v>
      </c>
      <c r="I8" s="90">
        <f>sum(H8:H11)</f>
        <v>28</v>
      </c>
      <c r="J8" s="104"/>
      <c r="K8" s="88" t="s">
        <v>81</v>
      </c>
      <c r="L8" s="90">
        <v>50.0</v>
      </c>
      <c r="M8" s="90">
        <f t="shared" si="4"/>
        <v>24</v>
      </c>
      <c r="N8" s="89">
        <v>40.0</v>
      </c>
      <c r="O8" s="90">
        <f t="shared" si="5"/>
        <v>64</v>
      </c>
      <c r="P8" s="91"/>
      <c r="Q8" s="75"/>
      <c r="R8" s="104"/>
      <c r="S8" s="75"/>
      <c r="T8" s="75"/>
      <c r="U8" s="75"/>
      <c r="V8" s="75"/>
      <c r="W8" s="75"/>
      <c r="X8" s="75"/>
      <c r="Y8" s="75"/>
      <c r="Z8" s="75"/>
    </row>
    <row r="9">
      <c r="A9" s="94" t="s">
        <v>77</v>
      </c>
      <c r="B9" s="95">
        <v>0.0</v>
      </c>
      <c r="C9" s="96">
        <v>0.0</v>
      </c>
      <c r="D9" s="96">
        <v>0.0</v>
      </c>
      <c r="E9" s="96">
        <v>0.0</v>
      </c>
      <c r="F9" s="96">
        <v>0.0</v>
      </c>
      <c r="G9" s="96">
        <v>0.0</v>
      </c>
      <c r="H9" s="97">
        <f t="shared" ref="H9:H11" si="6">sum(B9:G9)</f>
        <v>0</v>
      </c>
      <c r="I9" s="98">
        <f>(I8/60)</f>
        <v>0.4666666667</v>
      </c>
      <c r="J9" s="105"/>
      <c r="K9" s="100" t="s">
        <v>77</v>
      </c>
      <c r="L9" s="96">
        <v>5.0</v>
      </c>
      <c r="M9" s="95">
        <f>(L9-H9-H10)</f>
        <v>3</v>
      </c>
      <c r="N9" s="96">
        <v>0.0</v>
      </c>
      <c r="O9" s="96">
        <f t="shared" si="5"/>
        <v>3</v>
      </c>
      <c r="P9" s="103"/>
      <c r="Q9" s="92"/>
      <c r="R9" s="92"/>
      <c r="S9" s="92"/>
      <c r="T9" s="92"/>
      <c r="U9" s="92"/>
      <c r="V9" s="92"/>
      <c r="W9" s="92"/>
      <c r="X9" s="92"/>
      <c r="Y9" s="92"/>
      <c r="Z9" s="92"/>
    </row>
    <row r="10">
      <c r="A10" s="102" t="s">
        <v>78</v>
      </c>
      <c r="B10" s="95">
        <v>0.0</v>
      </c>
      <c r="C10" s="96">
        <v>0.0</v>
      </c>
      <c r="D10" s="96">
        <v>1.0</v>
      </c>
      <c r="E10" s="96">
        <v>0.0</v>
      </c>
      <c r="F10" s="96">
        <v>0.0</v>
      </c>
      <c r="G10" s="96">
        <v>1.0</v>
      </c>
      <c r="H10" s="97">
        <f t="shared" si="6"/>
        <v>2</v>
      </c>
      <c r="I10" s="103"/>
      <c r="J10" s="105"/>
      <c r="K10" s="96" t="s">
        <v>78</v>
      </c>
      <c r="L10" s="100" t="s">
        <v>79</v>
      </c>
      <c r="M10" s="96" t="s">
        <v>79</v>
      </c>
      <c r="N10" s="96" t="s">
        <v>79</v>
      </c>
      <c r="O10" s="96" t="s">
        <v>79</v>
      </c>
      <c r="P10" s="103"/>
      <c r="Q10" s="92"/>
      <c r="R10" s="92"/>
      <c r="S10" s="92"/>
      <c r="T10" s="92"/>
      <c r="U10" s="92"/>
      <c r="V10" s="92"/>
      <c r="W10" s="92"/>
      <c r="X10" s="92"/>
      <c r="Y10" s="92"/>
      <c r="Z10" s="92"/>
    </row>
    <row r="11">
      <c r="A11" s="102" t="s">
        <v>80</v>
      </c>
      <c r="B11" s="96">
        <v>0.0</v>
      </c>
      <c r="C11" s="103"/>
      <c r="D11" s="103"/>
      <c r="E11" s="96">
        <v>0.0</v>
      </c>
      <c r="F11" s="96">
        <v>0.0</v>
      </c>
      <c r="G11" s="103"/>
      <c r="H11" s="97">
        <f t="shared" si="6"/>
        <v>0</v>
      </c>
      <c r="I11" s="96" t="s">
        <v>79</v>
      </c>
      <c r="J11" s="105"/>
      <c r="K11" s="96" t="s">
        <v>80</v>
      </c>
      <c r="L11" s="96">
        <v>0.0</v>
      </c>
      <c r="M11" s="95">
        <f t="shared" ref="M11:M12" si="7">(L11-H11)</f>
        <v>0</v>
      </c>
      <c r="N11" s="96">
        <v>0.0</v>
      </c>
      <c r="O11" s="96">
        <f t="shared" ref="O11:O13" si="8">sum(M11,N11)</f>
        <v>0</v>
      </c>
      <c r="P11" s="103"/>
      <c r="Q11" s="92"/>
      <c r="R11" s="92"/>
      <c r="S11" s="92"/>
      <c r="T11" s="92"/>
      <c r="U11" s="92"/>
      <c r="V11" s="92"/>
      <c r="W11" s="92"/>
      <c r="X11" s="92"/>
      <c r="Y11" s="92"/>
      <c r="Z11" s="92"/>
    </row>
    <row r="12">
      <c r="A12" s="88" t="s">
        <v>82</v>
      </c>
      <c r="B12" s="89">
        <v>6.0</v>
      </c>
      <c r="C12" s="89">
        <v>15.0</v>
      </c>
      <c r="D12" s="89">
        <v>12.0</v>
      </c>
      <c r="E12" s="89">
        <v>0.0</v>
      </c>
      <c r="F12" s="89">
        <v>0.0</v>
      </c>
      <c r="G12" s="89">
        <v>0.0</v>
      </c>
      <c r="H12" s="89">
        <f>SUM(B12:G12)</f>
        <v>33</v>
      </c>
      <c r="I12" s="90">
        <f>sum(H12:H15)</f>
        <v>57</v>
      </c>
      <c r="J12" s="104"/>
      <c r="K12" s="88" t="s">
        <v>82</v>
      </c>
      <c r="L12" s="90">
        <v>83.0</v>
      </c>
      <c r="M12" s="90">
        <f t="shared" si="7"/>
        <v>50</v>
      </c>
      <c r="N12" s="89">
        <v>30.0</v>
      </c>
      <c r="O12" s="90">
        <f t="shared" si="8"/>
        <v>80</v>
      </c>
      <c r="P12" s="91"/>
      <c r="Q12" s="92"/>
      <c r="R12" s="92"/>
      <c r="S12" s="92"/>
      <c r="T12" s="92"/>
      <c r="U12" s="92"/>
      <c r="V12" s="92"/>
      <c r="W12" s="92"/>
      <c r="X12" s="92"/>
      <c r="Y12" s="92"/>
      <c r="Z12" s="92"/>
    </row>
    <row r="13">
      <c r="A13" s="94" t="s">
        <v>77</v>
      </c>
      <c r="B13" s="95">
        <v>0.0</v>
      </c>
      <c r="C13" s="96">
        <v>0.0</v>
      </c>
      <c r="D13" s="96">
        <v>0.0</v>
      </c>
      <c r="E13" s="96">
        <v>0.0</v>
      </c>
      <c r="F13" s="96">
        <v>0.0</v>
      </c>
      <c r="G13" s="97">
        <v>0.0</v>
      </c>
      <c r="H13" s="97">
        <f t="shared" ref="H13:H15" si="9">sum(B13:G13)</f>
        <v>0</v>
      </c>
      <c r="I13" s="98">
        <f>(I12/60)</f>
        <v>0.95</v>
      </c>
      <c r="J13" s="104"/>
      <c r="K13" s="94" t="s">
        <v>77</v>
      </c>
      <c r="L13" s="96">
        <v>30.0</v>
      </c>
      <c r="M13" s="95">
        <f>(L13-H13-H14)</f>
        <v>10</v>
      </c>
      <c r="N13" s="96">
        <v>15.0</v>
      </c>
      <c r="O13" s="96">
        <f t="shared" si="8"/>
        <v>25</v>
      </c>
      <c r="P13" s="101"/>
      <c r="Q13" s="92"/>
      <c r="R13" s="92"/>
      <c r="S13" s="92"/>
      <c r="T13" s="92"/>
      <c r="U13" s="92"/>
      <c r="V13" s="92"/>
      <c r="W13" s="92"/>
      <c r="X13" s="92"/>
      <c r="Y13" s="92"/>
      <c r="Z13" s="92"/>
    </row>
    <row r="14">
      <c r="A14" s="102" t="s">
        <v>78</v>
      </c>
      <c r="B14" s="95">
        <v>4.0</v>
      </c>
      <c r="C14" s="96">
        <v>6.0</v>
      </c>
      <c r="D14" s="96">
        <v>10.0</v>
      </c>
      <c r="E14" s="96">
        <v>0.0</v>
      </c>
      <c r="F14" s="96">
        <v>0.0</v>
      </c>
      <c r="G14" s="97">
        <v>0.0</v>
      </c>
      <c r="H14" s="97">
        <f t="shared" si="9"/>
        <v>20</v>
      </c>
      <c r="I14" s="103"/>
      <c r="J14" s="104"/>
      <c r="K14" s="102" t="s">
        <v>78</v>
      </c>
      <c r="L14" s="96" t="s">
        <v>79</v>
      </c>
      <c r="M14" s="96" t="s">
        <v>79</v>
      </c>
      <c r="N14" s="96" t="s">
        <v>79</v>
      </c>
      <c r="O14" s="96" t="s">
        <v>79</v>
      </c>
      <c r="P14" s="101"/>
      <c r="Q14" s="92"/>
      <c r="R14" s="92"/>
      <c r="S14" s="92"/>
      <c r="T14" s="92"/>
      <c r="U14" s="92"/>
      <c r="V14" s="92"/>
      <c r="W14" s="92"/>
      <c r="X14" s="92"/>
      <c r="Y14" s="92"/>
      <c r="Z14" s="92"/>
    </row>
    <row r="15">
      <c r="A15" s="102" t="s">
        <v>80</v>
      </c>
      <c r="B15" s="96">
        <v>4.0</v>
      </c>
      <c r="C15" s="103"/>
      <c r="D15" s="103"/>
      <c r="E15" s="96">
        <v>0.0</v>
      </c>
      <c r="F15" s="96">
        <v>0.0</v>
      </c>
      <c r="G15" s="97">
        <v>0.0</v>
      </c>
      <c r="H15" s="97">
        <f t="shared" si="9"/>
        <v>4</v>
      </c>
      <c r="I15" s="96" t="s">
        <v>79</v>
      </c>
      <c r="J15" s="104"/>
      <c r="K15" s="102" t="s">
        <v>80</v>
      </c>
      <c r="L15" s="96">
        <v>33.0</v>
      </c>
      <c r="M15" s="95">
        <f t="shared" ref="M15:M16" si="10">(L15-H15)</f>
        <v>29</v>
      </c>
      <c r="N15" s="96">
        <v>30.0</v>
      </c>
      <c r="O15" s="96">
        <f t="shared" ref="O15:O17" si="11">sum(M15,N15)</f>
        <v>59</v>
      </c>
      <c r="P15" s="101"/>
      <c r="Q15" s="92"/>
      <c r="R15" s="92"/>
      <c r="S15" s="92"/>
      <c r="T15" s="92"/>
      <c r="U15" s="92"/>
      <c r="V15" s="92"/>
      <c r="W15" s="92"/>
      <c r="X15" s="92"/>
      <c r="Y15" s="92"/>
      <c r="Z15" s="92"/>
    </row>
    <row r="16">
      <c r="A16" s="88" t="s">
        <v>83</v>
      </c>
      <c r="B16" s="89">
        <v>8.0</v>
      </c>
      <c r="C16" s="89">
        <v>9.0</v>
      </c>
      <c r="D16" s="89">
        <v>2.0</v>
      </c>
      <c r="E16" s="89">
        <v>0.0</v>
      </c>
      <c r="F16" s="89">
        <v>8.0</v>
      </c>
      <c r="G16" s="89">
        <v>5.0</v>
      </c>
      <c r="H16" s="89">
        <f>SUM(B16:G16)</f>
        <v>32</v>
      </c>
      <c r="I16" s="90">
        <f>sum(H16:H19)</f>
        <v>35</v>
      </c>
      <c r="J16" s="104"/>
      <c r="K16" s="88" t="s">
        <v>83</v>
      </c>
      <c r="L16" s="90">
        <v>80.0</v>
      </c>
      <c r="M16" s="90">
        <f t="shared" si="10"/>
        <v>48</v>
      </c>
      <c r="N16" s="89">
        <v>15.0</v>
      </c>
      <c r="O16" s="90">
        <f t="shared" si="11"/>
        <v>63</v>
      </c>
      <c r="P16" s="91"/>
      <c r="Q16" s="92"/>
      <c r="R16" s="92"/>
      <c r="S16" s="92"/>
      <c r="T16" s="92"/>
      <c r="U16" s="92"/>
      <c r="V16" s="92"/>
      <c r="W16" s="92"/>
      <c r="X16" s="92"/>
      <c r="Y16" s="92"/>
      <c r="Z16" s="92"/>
    </row>
    <row r="17">
      <c r="A17" s="94" t="s">
        <v>77</v>
      </c>
      <c r="B17" s="95">
        <v>0.0</v>
      </c>
      <c r="C17" s="96">
        <v>0.0</v>
      </c>
      <c r="D17" s="96">
        <v>0.0</v>
      </c>
      <c r="E17" s="96">
        <v>0.0</v>
      </c>
      <c r="F17" s="96">
        <v>0.0</v>
      </c>
      <c r="G17" s="97">
        <v>0.0</v>
      </c>
      <c r="H17" s="97">
        <f t="shared" ref="H17:H19" si="12">sum(B17:G17)</f>
        <v>0</v>
      </c>
      <c r="I17" s="98">
        <f>(I16/60)</f>
        <v>0.5833333333</v>
      </c>
      <c r="J17" s="104"/>
      <c r="K17" s="94" t="s">
        <v>77</v>
      </c>
      <c r="L17" s="96">
        <v>9.0</v>
      </c>
      <c r="M17" s="95">
        <f>(L17-H17-H18)</f>
        <v>6</v>
      </c>
      <c r="N17" s="96">
        <v>10.0</v>
      </c>
      <c r="O17" s="96">
        <f t="shared" si="11"/>
        <v>16</v>
      </c>
      <c r="P17" s="103"/>
      <c r="Q17" s="92"/>
      <c r="R17" s="92"/>
      <c r="S17" s="92"/>
      <c r="T17" s="92"/>
      <c r="U17" s="92"/>
      <c r="V17" s="92"/>
      <c r="W17" s="92"/>
      <c r="X17" s="92"/>
      <c r="Y17" s="92"/>
      <c r="Z17" s="92"/>
    </row>
    <row r="18">
      <c r="A18" s="102" t="s">
        <v>78</v>
      </c>
      <c r="B18" s="95">
        <v>1.0</v>
      </c>
      <c r="C18" s="96">
        <v>1.0</v>
      </c>
      <c r="D18" s="96">
        <v>0.0</v>
      </c>
      <c r="E18" s="96">
        <v>0.0</v>
      </c>
      <c r="F18" s="96">
        <v>1.0</v>
      </c>
      <c r="G18" s="97">
        <v>0.0</v>
      </c>
      <c r="H18" s="97">
        <f t="shared" si="12"/>
        <v>3</v>
      </c>
      <c r="I18" s="103"/>
      <c r="J18" s="104"/>
      <c r="K18" s="102" t="s">
        <v>78</v>
      </c>
      <c r="L18" s="96" t="s">
        <v>79</v>
      </c>
      <c r="M18" s="96" t="s">
        <v>79</v>
      </c>
      <c r="N18" s="96" t="s">
        <v>79</v>
      </c>
      <c r="O18" s="96" t="s">
        <v>79</v>
      </c>
      <c r="P18" s="103"/>
      <c r="Q18" s="92"/>
      <c r="R18" s="92"/>
      <c r="S18" s="92"/>
      <c r="T18" s="92"/>
      <c r="U18" s="92"/>
      <c r="V18" s="92"/>
      <c r="W18" s="92"/>
      <c r="X18" s="92"/>
      <c r="Y18" s="92"/>
      <c r="Z18" s="92"/>
    </row>
    <row r="19">
      <c r="A19" s="102" t="s">
        <v>80</v>
      </c>
      <c r="B19" s="96">
        <v>0.0</v>
      </c>
      <c r="C19" s="103"/>
      <c r="D19" s="103"/>
      <c r="E19" s="96">
        <v>0.0</v>
      </c>
      <c r="F19" s="103"/>
      <c r="G19" s="106"/>
      <c r="H19" s="97">
        <f t="shared" si="12"/>
        <v>0</v>
      </c>
      <c r="I19" s="96" t="s">
        <v>79</v>
      </c>
      <c r="J19" s="104"/>
      <c r="K19" s="102" t="s">
        <v>80</v>
      </c>
      <c r="L19" s="96">
        <v>45.0</v>
      </c>
      <c r="M19" s="95">
        <f t="shared" ref="M19:M20" si="13">(L19-H19)</f>
        <v>45</v>
      </c>
      <c r="N19" s="96">
        <v>0.0</v>
      </c>
      <c r="O19" s="96">
        <f t="shared" ref="O19:O21" si="14">sum(M19,N19)</f>
        <v>45</v>
      </c>
      <c r="P19" s="103"/>
      <c r="Q19" s="92"/>
      <c r="R19" s="92"/>
      <c r="S19" s="92"/>
      <c r="T19" s="92"/>
      <c r="U19" s="92"/>
      <c r="V19" s="92"/>
      <c r="W19" s="92"/>
      <c r="X19" s="92"/>
      <c r="Y19" s="92"/>
      <c r="Z19" s="92"/>
    </row>
    <row r="20">
      <c r="A20" s="88" t="s">
        <v>84</v>
      </c>
      <c r="B20" s="89">
        <v>2.0</v>
      </c>
      <c r="C20" s="89">
        <v>4.0</v>
      </c>
      <c r="D20" s="89">
        <v>8.0</v>
      </c>
      <c r="E20" s="89">
        <v>0.0</v>
      </c>
      <c r="F20" s="89">
        <v>6.0</v>
      </c>
      <c r="G20" s="89">
        <v>2.0</v>
      </c>
      <c r="H20" s="89">
        <f>SUM(B20:G20)</f>
        <v>22</v>
      </c>
      <c r="I20" s="90">
        <f>sum(H20:H23)</f>
        <v>22</v>
      </c>
      <c r="J20" s="104"/>
      <c r="K20" s="88" t="s">
        <v>84</v>
      </c>
      <c r="L20" s="90">
        <v>37.0</v>
      </c>
      <c r="M20" s="90">
        <f t="shared" si="13"/>
        <v>15</v>
      </c>
      <c r="N20" s="89">
        <v>20.0</v>
      </c>
      <c r="O20" s="90">
        <f t="shared" si="14"/>
        <v>35</v>
      </c>
      <c r="P20" s="91"/>
      <c r="Q20" s="92"/>
      <c r="R20" s="92"/>
      <c r="S20" s="92"/>
      <c r="T20" s="92"/>
      <c r="U20" s="92"/>
      <c r="V20" s="92"/>
      <c r="W20" s="92"/>
      <c r="X20" s="92"/>
      <c r="Y20" s="92"/>
      <c r="Z20" s="92"/>
    </row>
    <row r="21">
      <c r="A21" s="94" t="s">
        <v>77</v>
      </c>
      <c r="B21" s="95">
        <v>0.0</v>
      </c>
      <c r="C21" s="96">
        <v>0.0</v>
      </c>
      <c r="D21" s="96">
        <v>0.0</v>
      </c>
      <c r="E21" s="96">
        <v>0.0</v>
      </c>
      <c r="F21" s="96">
        <v>0.0</v>
      </c>
      <c r="G21" s="97">
        <v>0.0</v>
      </c>
      <c r="H21" s="97">
        <f t="shared" ref="H21:H23" si="15">sum(B21:G21)</f>
        <v>0</v>
      </c>
      <c r="I21" s="98">
        <f>(I20/60)</f>
        <v>0.3666666667</v>
      </c>
      <c r="J21" s="104"/>
      <c r="K21" s="94" t="s">
        <v>77</v>
      </c>
      <c r="L21" s="96">
        <v>0.0</v>
      </c>
      <c r="M21" s="95">
        <f>(L21-H21-H22)</f>
        <v>0</v>
      </c>
      <c r="N21" s="96">
        <v>0.0</v>
      </c>
      <c r="O21" s="96">
        <f t="shared" si="14"/>
        <v>0</v>
      </c>
      <c r="P21" s="101"/>
      <c r="Q21" s="92"/>
      <c r="R21" s="92"/>
      <c r="S21" s="92"/>
      <c r="T21" s="92"/>
      <c r="U21" s="92"/>
      <c r="V21" s="92"/>
      <c r="W21" s="92"/>
      <c r="X21" s="92"/>
      <c r="Y21" s="92"/>
      <c r="Z21" s="92"/>
    </row>
    <row r="22">
      <c r="A22" s="102" t="s">
        <v>78</v>
      </c>
      <c r="B22" s="95">
        <v>0.0</v>
      </c>
      <c r="C22" s="96">
        <v>0.0</v>
      </c>
      <c r="D22" s="96">
        <v>0.0</v>
      </c>
      <c r="E22" s="96">
        <v>0.0</v>
      </c>
      <c r="F22" s="96">
        <v>0.0</v>
      </c>
      <c r="G22" s="97">
        <v>0.0</v>
      </c>
      <c r="H22" s="97">
        <f t="shared" si="15"/>
        <v>0</v>
      </c>
      <c r="I22" s="103"/>
      <c r="J22" s="104"/>
      <c r="K22" s="102" t="s">
        <v>78</v>
      </c>
      <c r="L22" s="96" t="s">
        <v>79</v>
      </c>
      <c r="M22" s="96" t="s">
        <v>79</v>
      </c>
      <c r="N22" s="96" t="s">
        <v>79</v>
      </c>
      <c r="O22" s="96" t="s">
        <v>79</v>
      </c>
      <c r="P22" s="101"/>
      <c r="Q22" s="92"/>
      <c r="R22" s="92"/>
      <c r="S22" s="92"/>
      <c r="T22" s="92"/>
      <c r="U22" s="92"/>
      <c r="V22" s="92"/>
      <c r="W22" s="92"/>
      <c r="X22" s="92"/>
      <c r="Y22" s="92"/>
      <c r="Z22" s="92"/>
    </row>
    <row r="23">
      <c r="A23" s="102" t="s">
        <v>80</v>
      </c>
      <c r="B23" s="96">
        <v>0.0</v>
      </c>
      <c r="C23" s="103"/>
      <c r="D23" s="103"/>
      <c r="E23" s="96">
        <v>0.0</v>
      </c>
      <c r="F23" s="103"/>
      <c r="G23" s="106"/>
      <c r="H23" s="97">
        <f t="shared" si="15"/>
        <v>0</v>
      </c>
      <c r="I23" s="96" t="s">
        <v>79</v>
      </c>
      <c r="J23" s="104"/>
      <c r="K23" s="102" t="s">
        <v>80</v>
      </c>
      <c r="L23" s="96">
        <v>26.0</v>
      </c>
      <c r="M23" s="95">
        <f t="shared" ref="M23:M24" si="16">(L23-H23)</f>
        <v>26</v>
      </c>
      <c r="N23" s="96">
        <v>0.0</v>
      </c>
      <c r="O23" s="96">
        <f t="shared" ref="O23:O25" si="17">sum(M23,N23)</f>
        <v>26</v>
      </c>
      <c r="P23" s="101"/>
      <c r="Q23" s="92"/>
      <c r="R23" s="92"/>
      <c r="S23" s="92"/>
      <c r="T23" s="92"/>
      <c r="U23" s="92"/>
      <c r="V23" s="92"/>
      <c r="W23" s="92"/>
      <c r="X23" s="92"/>
      <c r="Y23" s="92"/>
      <c r="Z23" s="92"/>
    </row>
    <row r="24">
      <c r="A24" s="107" t="s">
        <v>85</v>
      </c>
      <c r="B24" s="89">
        <v>11.0</v>
      </c>
      <c r="C24" s="89">
        <v>11.0</v>
      </c>
      <c r="D24" s="89">
        <v>1.0</v>
      </c>
      <c r="E24" s="89">
        <v>0.0</v>
      </c>
      <c r="F24" s="89">
        <v>12.0</v>
      </c>
      <c r="G24" s="89">
        <v>17.0</v>
      </c>
      <c r="H24" s="89">
        <f>SUM(B24:G24)</f>
        <v>52</v>
      </c>
      <c r="I24" s="90">
        <f>sum(H24:H27)</f>
        <v>60</v>
      </c>
      <c r="J24" s="104"/>
      <c r="K24" s="107" t="s">
        <v>85</v>
      </c>
      <c r="L24" s="90">
        <v>92.0</v>
      </c>
      <c r="M24" s="90">
        <f t="shared" si="16"/>
        <v>40</v>
      </c>
      <c r="N24" s="89">
        <v>25.0</v>
      </c>
      <c r="O24" s="90">
        <f t="shared" si="17"/>
        <v>65</v>
      </c>
      <c r="P24" s="91"/>
      <c r="Q24" s="92"/>
      <c r="R24" s="92"/>
      <c r="S24" s="92"/>
      <c r="T24" s="92"/>
      <c r="U24" s="92"/>
      <c r="V24" s="92"/>
      <c r="W24" s="92"/>
      <c r="X24" s="92"/>
      <c r="Y24" s="92"/>
      <c r="Z24" s="92"/>
    </row>
    <row r="25">
      <c r="A25" s="94" t="s">
        <v>77</v>
      </c>
      <c r="B25" s="95">
        <v>0.0</v>
      </c>
      <c r="C25" s="96">
        <v>0.0</v>
      </c>
      <c r="D25" s="96">
        <v>0.0</v>
      </c>
      <c r="E25" s="96">
        <v>0.0</v>
      </c>
      <c r="F25" s="96">
        <v>0.0</v>
      </c>
      <c r="G25" s="97">
        <v>0.0</v>
      </c>
      <c r="H25" s="97">
        <f t="shared" ref="H25:H27" si="18">sum(B25:G25)</f>
        <v>0</v>
      </c>
      <c r="I25" s="98">
        <f>(I24/60)</f>
        <v>1</v>
      </c>
      <c r="J25" s="104"/>
      <c r="K25" s="94" t="s">
        <v>77</v>
      </c>
      <c r="L25" s="96">
        <v>9.0</v>
      </c>
      <c r="M25" s="95">
        <f>(L25-H25-H26)</f>
        <v>1</v>
      </c>
      <c r="N25" s="96">
        <v>3.0</v>
      </c>
      <c r="O25" s="96">
        <f t="shared" si="17"/>
        <v>4</v>
      </c>
      <c r="P25" s="103"/>
      <c r="Q25" s="92"/>
      <c r="R25" s="92"/>
      <c r="S25" s="92"/>
      <c r="T25" s="92"/>
      <c r="U25" s="92"/>
      <c r="V25" s="92"/>
      <c r="W25" s="92"/>
      <c r="X25" s="92"/>
      <c r="Y25" s="92"/>
      <c r="Z25" s="92"/>
    </row>
    <row r="26">
      <c r="A26" s="102" t="s">
        <v>78</v>
      </c>
      <c r="B26" s="95">
        <v>1.0</v>
      </c>
      <c r="C26" s="96">
        <v>1.0</v>
      </c>
      <c r="D26" s="96">
        <v>0.0</v>
      </c>
      <c r="E26" s="96">
        <v>0.0</v>
      </c>
      <c r="F26" s="96">
        <v>1.0</v>
      </c>
      <c r="G26" s="97">
        <v>5.0</v>
      </c>
      <c r="H26" s="97">
        <f t="shared" si="18"/>
        <v>8</v>
      </c>
      <c r="I26" s="103"/>
      <c r="J26" s="104"/>
      <c r="K26" s="102" t="s">
        <v>78</v>
      </c>
      <c r="L26" s="96" t="s">
        <v>79</v>
      </c>
      <c r="M26" s="96" t="s">
        <v>79</v>
      </c>
      <c r="N26" s="96" t="s">
        <v>79</v>
      </c>
      <c r="O26" s="96" t="s">
        <v>79</v>
      </c>
      <c r="P26" s="103"/>
      <c r="Q26" s="92"/>
      <c r="R26" s="92"/>
      <c r="S26" s="92"/>
      <c r="T26" s="92"/>
      <c r="U26" s="92"/>
      <c r="V26" s="92"/>
      <c r="W26" s="92"/>
      <c r="X26" s="92"/>
      <c r="Y26" s="92"/>
      <c r="Z26" s="92"/>
    </row>
    <row r="27">
      <c r="A27" s="102" t="s">
        <v>80</v>
      </c>
      <c r="B27" s="96">
        <v>0.0</v>
      </c>
      <c r="C27" s="103"/>
      <c r="D27" s="103"/>
      <c r="E27" s="96">
        <v>0.0</v>
      </c>
      <c r="F27" s="103"/>
      <c r="G27" s="106"/>
      <c r="H27" s="97">
        <f t="shared" si="18"/>
        <v>0</v>
      </c>
      <c r="I27" s="96" t="s">
        <v>79</v>
      </c>
      <c r="J27" s="104"/>
      <c r="K27" s="102" t="s">
        <v>80</v>
      </c>
      <c r="L27" s="96">
        <v>31.0</v>
      </c>
      <c r="M27" s="95">
        <f t="shared" ref="M27:M28" si="19">(L27-H27)</f>
        <v>31</v>
      </c>
      <c r="N27" s="96">
        <v>0.0</v>
      </c>
      <c r="O27" s="96">
        <f t="shared" ref="O27:O29" si="20">sum(M27,N27)</f>
        <v>31</v>
      </c>
      <c r="P27" s="103"/>
      <c r="Q27" s="92"/>
      <c r="R27" s="92"/>
      <c r="S27" s="92"/>
      <c r="T27" s="92"/>
      <c r="U27" s="92"/>
      <c r="V27" s="92"/>
      <c r="W27" s="92"/>
      <c r="X27" s="92"/>
      <c r="Y27" s="92"/>
      <c r="Z27" s="92"/>
    </row>
    <row r="28">
      <c r="A28" s="107" t="s">
        <v>86</v>
      </c>
      <c r="B28" s="89">
        <v>0.0</v>
      </c>
      <c r="C28" s="89">
        <v>0.0</v>
      </c>
      <c r="D28" s="89">
        <v>3.0</v>
      </c>
      <c r="E28" s="89">
        <v>0.0</v>
      </c>
      <c r="F28" s="89">
        <v>5.0</v>
      </c>
      <c r="G28" s="89">
        <v>0.0</v>
      </c>
      <c r="H28" s="89">
        <f>SUM(B28:G28)</f>
        <v>8</v>
      </c>
      <c r="I28" s="90">
        <f>sum(H28:H31)</f>
        <v>8</v>
      </c>
      <c r="J28" s="75"/>
      <c r="K28" s="107" t="s">
        <v>86</v>
      </c>
      <c r="L28" s="90">
        <v>36.0</v>
      </c>
      <c r="M28" s="90">
        <f t="shared" si="19"/>
        <v>28</v>
      </c>
      <c r="N28" s="89">
        <v>0.0</v>
      </c>
      <c r="O28" s="90">
        <f t="shared" si="20"/>
        <v>28</v>
      </c>
      <c r="P28" s="91"/>
      <c r="Q28" s="92"/>
      <c r="R28" s="92"/>
      <c r="S28" s="92"/>
      <c r="T28" s="92"/>
      <c r="U28" s="92"/>
      <c r="V28" s="92"/>
      <c r="W28" s="92"/>
      <c r="X28" s="92"/>
      <c r="Y28" s="92"/>
      <c r="Z28" s="92"/>
    </row>
    <row r="29">
      <c r="A29" s="94" t="s">
        <v>77</v>
      </c>
      <c r="B29" s="95">
        <v>0.0</v>
      </c>
      <c r="C29" s="96">
        <v>0.0</v>
      </c>
      <c r="D29" s="96">
        <v>0.0</v>
      </c>
      <c r="E29" s="96">
        <v>0.0</v>
      </c>
      <c r="F29" s="96">
        <v>0.0</v>
      </c>
      <c r="G29" s="97">
        <v>0.0</v>
      </c>
      <c r="H29" s="97">
        <f t="shared" ref="H29:H31" si="21">sum(B29:G29)</f>
        <v>0</v>
      </c>
      <c r="I29" s="98">
        <f>(I28/60)</f>
        <v>0.1333333333</v>
      </c>
      <c r="J29" s="75"/>
      <c r="K29" s="94" t="s">
        <v>77</v>
      </c>
      <c r="L29" s="96">
        <v>0.0</v>
      </c>
      <c r="M29" s="95">
        <f>(L29-H29-H30)</f>
        <v>0</v>
      </c>
      <c r="N29" s="96">
        <v>0.0</v>
      </c>
      <c r="O29" s="96">
        <f t="shared" si="20"/>
        <v>0</v>
      </c>
      <c r="P29" s="101"/>
      <c r="Q29" s="92"/>
      <c r="R29" s="92"/>
      <c r="S29" s="92"/>
      <c r="T29" s="92"/>
      <c r="U29" s="92"/>
      <c r="V29" s="92"/>
      <c r="W29" s="92"/>
      <c r="X29" s="92"/>
      <c r="Y29" s="92"/>
      <c r="Z29" s="92"/>
    </row>
    <row r="30">
      <c r="A30" s="102" t="s">
        <v>78</v>
      </c>
      <c r="B30" s="95">
        <v>0.0</v>
      </c>
      <c r="C30" s="96">
        <v>0.0</v>
      </c>
      <c r="D30" s="96">
        <v>0.0</v>
      </c>
      <c r="E30" s="96">
        <v>0.0</v>
      </c>
      <c r="F30" s="96">
        <v>0.0</v>
      </c>
      <c r="G30" s="97">
        <v>0.0</v>
      </c>
      <c r="H30" s="97">
        <f t="shared" si="21"/>
        <v>0</v>
      </c>
      <c r="I30" s="103"/>
      <c r="J30" s="75"/>
      <c r="K30" s="102" t="s">
        <v>78</v>
      </c>
      <c r="L30" s="96" t="s">
        <v>79</v>
      </c>
      <c r="M30" s="96" t="s">
        <v>79</v>
      </c>
      <c r="N30" s="96" t="s">
        <v>79</v>
      </c>
      <c r="O30" s="96" t="s">
        <v>79</v>
      </c>
      <c r="P30" s="101"/>
      <c r="Q30" s="92"/>
      <c r="R30" s="92"/>
      <c r="S30" s="92"/>
      <c r="T30" s="92"/>
      <c r="U30" s="92"/>
      <c r="V30" s="92"/>
      <c r="W30" s="92"/>
      <c r="X30" s="92"/>
      <c r="Y30" s="92"/>
      <c r="Z30" s="92"/>
    </row>
    <row r="31">
      <c r="A31" s="102" t="s">
        <v>80</v>
      </c>
      <c r="B31" s="96">
        <v>0.0</v>
      </c>
      <c r="C31" s="96">
        <v>0.0</v>
      </c>
      <c r="D31" s="103"/>
      <c r="E31" s="96">
        <v>0.0</v>
      </c>
      <c r="F31" s="103"/>
      <c r="G31" s="97">
        <v>0.0</v>
      </c>
      <c r="H31" s="97">
        <f t="shared" si="21"/>
        <v>0</v>
      </c>
      <c r="I31" s="96" t="s">
        <v>79</v>
      </c>
      <c r="J31" s="75"/>
      <c r="K31" s="102" t="s">
        <v>80</v>
      </c>
      <c r="L31" s="96">
        <v>30.0</v>
      </c>
      <c r="M31" s="95">
        <f>(L31-H31)</f>
        <v>30</v>
      </c>
      <c r="N31" s="96">
        <v>0.0</v>
      </c>
      <c r="O31" s="96">
        <f>sum(M31,N31)</f>
        <v>30</v>
      </c>
      <c r="P31" s="101"/>
      <c r="Q31" s="92"/>
      <c r="R31" s="92"/>
      <c r="S31" s="92"/>
      <c r="T31" s="92"/>
      <c r="U31" s="92"/>
      <c r="V31" s="92"/>
      <c r="W31" s="92"/>
      <c r="X31" s="92"/>
      <c r="Y31" s="92"/>
      <c r="Z31" s="92"/>
    </row>
    <row r="32">
      <c r="A32" s="84" t="s">
        <v>87</v>
      </c>
      <c r="B32" s="85">
        <f t="shared" ref="B32:G32" si="22">SUM(B33:B48)-B36-B40-B44-B48</f>
        <v>62</v>
      </c>
      <c r="C32" s="85">
        <f t="shared" si="22"/>
        <v>52</v>
      </c>
      <c r="D32" s="85">
        <f t="shared" si="22"/>
        <v>33</v>
      </c>
      <c r="E32" s="85">
        <f t="shared" si="22"/>
        <v>0</v>
      </c>
      <c r="F32" s="85">
        <f t="shared" si="22"/>
        <v>45</v>
      </c>
      <c r="G32" s="85">
        <f t="shared" si="22"/>
        <v>17</v>
      </c>
      <c r="H32" s="86"/>
      <c r="I32" s="85">
        <v>0.0</v>
      </c>
      <c r="J32" s="75"/>
      <c r="K32" s="84" t="s">
        <v>87</v>
      </c>
      <c r="L32" s="87"/>
      <c r="M32" s="86"/>
      <c r="N32" s="87"/>
      <c r="O32" s="87"/>
      <c r="P32" s="86"/>
      <c r="Q32" s="75"/>
      <c r="R32" s="75"/>
      <c r="S32" s="75"/>
      <c r="T32" s="75"/>
      <c r="U32" s="75"/>
      <c r="V32" s="75"/>
      <c r="W32" s="75"/>
      <c r="X32" s="75"/>
      <c r="Y32" s="75"/>
      <c r="Z32" s="75"/>
    </row>
    <row r="33">
      <c r="A33" s="88" t="s">
        <v>24</v>
      </c>
      <c r="B33" s="89">
        <v>15.0</v>
      </c>
      <c r="C33" s="89">
        <v>6.0</v>
      </c>
      <c r="D33" s="89">
        <v>1.0</v>
      </c>
      <c r="E33" s="89">
        <v>0.0</v>
      </c>
      <c r="F33" s="89">
        <v>0.0</v>
      </c>
      <c r="G33" s="89">
        <v>0.0</v>
      </c>
      <c r="H33" s="89">
        <f>SUM(B33:G33)</f>
        <v>22</v>
      </c>
      <c r="I33" s="90">
        <f>sum(H33:H36)</f>
        <v>24</v>
      </c>
      <c r="J33" s="104"/>
      <c r="K33" s="88" t="s">
        <v>24</v>
      </c>
      <c r="L33" s="90">
        <v>76.0</v>
      </c>
      <c r="M33" s="90">
        <f>(L33-H33)</f>
        <v>54</v>
      </c>
      <c r="N33" s="89">
        <v>35.0</v>
      </c>
      <c r="O33" s="90">
        <f t="shared" ref="O33:O34" si="23">sum(M33,N33)</f>
        <v>89</v>
      </c>
      <c r="P33" s="91"/>
      <c r="Q33" s="92"/>
      <c r="R33" s="92"/>
      <c r="S33" s="92"/>
      <c r="T33" s="92"/>
      <c r="U33" s="92"/>
      <c r="V33" s="92"/>
      <c r="W33" s="92"/>
      <c r="X33" s="92"/>
      <c r="Y33" s="92"/>
      <c r="Z33" s="92"/>
    </row>
    <row r="34">
      <c r="A34" s="94" t="s">
        <v>77</v>
      </c>
      <c r="B34" s="95">
        <v>0.0</v>
      </c>
      <c r="C34" s="96">
        <v>0.0</v>
      </c>
      <c r="D34" s="96">
        <v>0.0</v>
      </c>
      <c r="E34" s="96">
        <v>0.0</v>
      </c>
      <c r="F34" s="96">
        <v>0.0</v>
      </c>
      <c r="G34" s="97">
        <v>0.0</v>
      </c>
      <c r="H34" s="97">
        <f t="shared" ref="H34:H36" si="24">sum(B34:G34)</f>
        <v>0</v>
      </c>
      <c r="I34" s="98">
        <f>(I33/60)</f>
        <v>0.4</v>
      </c>
      <c r="J34" s="104"/>
      <c r="K34" s="94" t="s">
        <v>77</v>
      </c>
      <c r="L34" s="96">
        <v>25.0</v>
      </c>
      <c r="M34" s="95">
        <f>(L34-H34-H35)</f>
        <v>23</v>
      </c>
      <c r="N34" s="96">
        <v>0.0</v>
      </c>
      <c r="O34" s="96">
        <f t="shared" si="23"/>
        <v>23</v>
      </c>
      <c r="P34" s="101"/>
      <c r="Q34" s="92"/>
      <c r="R34" s="92"/>
      <c r="S34" s="92"/>
      <c r="T34" s="92"/>
      <c r="U34" s="92"/>
      <c r="V34" s="92"/>
      <c r="W34" s="92"/>
      <c r="X34" s="92"/>
      <c r="Y34" s="92"/>
      <c r="Z34" s="92"/>
    </row>
    <row r="35">
      <c r="A35" s="102" t="s">
        <v>78</v>
      </c>
      <c r="B35" s="95">
        <v>2.0</v>
      </c>
      <c r="C35" s="96">
        <v>0.0</v>
      </c>
      <c r="D35" s="96">
        <v>0.0</v>
      </c>
      <c r="E35" s="96">
        <v>0.0</v>
      </c>
      <c r="F35" s="96">
        <v>0.0</v>
      </c>
      <c r="G35" s="97">
        <v>0.0</v>
      </c>
      <c r="H35" s="97">
        <f t="shared" si="24"/>
        <v>2</v>
      </c>
      <c r="I35" s="103"/>
      <c r="J35" s="104"/>
      <c r="K35" s="102" t="s">
        <v>78</v>
      </c>
      <c r="L35" s="96" t="s">
        <v>79</v>
      </c>
      <c r="M35" s="96" t="s">
        <v>79</v>
      </c>
      <c r="N35" s="96" t="s">
        <v>79</v>
      </c>
      <c r="O35" s="96" t="s">
        <v>79</v>
      </c>
      <c r="P35" s="101"/>
      <c r="Q35" s="92"/>
      <c r="R35" s="92"/>
      <c r="S35" s="92"/>
      <c r="T35" s="92"/>
      <c r="U35" s="92"/>
      <c r="V35" s="92"/>
      <c r="W35" s="92"/>
      <c r="X35" s="92"/>
      <c r="Y35" s="92"/>
      <c r="Z35" s="92"/>
    </row>
    <row r="36">
      <c r="A36" s="102" t="s">
        <v>80</v>
      </c>
      <c r="B36" s="96">
        <v>0.0</v>
      </c>
      <c r="C36" s="103"/>
      <c r="D36" s="103"/>
      <c r="E36" s="96">
        <v>0.0</v>
      </c>
      <c r="F36" s="96">
        <v>0.0</v>
      </c>
      <c r="G36" s="97">
        <v>0.0</v>
      </c>
      <c r="H36" s="97">
        <f t="shared" si="24"/>
        <v>0</v>
      </c>
      <c r="I36" s="96" t="s">
        <v>79</v>
      </c>
      <c r="J36" s="104"/>
      <c r="K36" s="102" t="s">
        <v>80</v>
      </c>
      <c r="L36" s="96">
        <v>39.0</v>
      </c>
      <c r="M36" s="95">
        <f t="shared" ref="M36:M37" si="25">(L36-H36)</f>
        <v>39</v>
      </c>
      <c r="N36" s="96">
        <v>0.0</v>
      </c>
      <c r="O36" s="96">
        <f t="shared" ref="O36:O38" si="26">sum(M36,N36)</f>
        <v>39</v>
      </c>
      <c r="P36" s="101"/>
      <c r="Q36" s="92"/>
      <c r="R36" s="92"/>
      <c r="S36" s="92"/>
      <c r="T36" s="92"/>
      <c r="U36" s="92"/>
      <c r="V36" s="92"/>
      <c r="W36" s="92"/>
      <c r="X36" s="92"/>
      <c r="Y36" s="92"/>
      <c r="Z36" s="92"/>
    </row>
    <row r="37">
      <c r="A37" s="88" t="s">
        <v>88</v>
      </c>
      <c r="B37" s="89">
        <v>14.0</v>
      </c>
      <c r="C37" s="89">
        <v>10.0</v>
      </c>
      <c r="D37" s="89">
        <v>0.0</v>
      </c>
      <c r="E37" s="89">
        <v>0.0</v>
      </c>
      <c r="F37" s="89">
        <v>8.0</v>
      </c>
      <c r="G37" s="89">
        <v>0.0</v>
      </c>
      <c r="H37" s="89">
        <f>SUM(B37:G37)</f>
        <v>32</v>
      </c>
      <c r="I37" s="90">
        <f>sum(H37:H40)</f>
        <v>37</v>
      </c>
      <c r="J37" s="104"/>
      <c r="K37" s="88" t="s">
        <v>88</v>
      </c>
      <c r="L37" s="90">
        <v>53.0</v>
      </c>
      <c r="M37" s="90">
        <f t="shared" si="25"/>
        <v>21</v>
      </c>
      <c r="N37" s="89">
        <v>80.0</v>
      </c>
      <c r="O37" s="90">
        <f t="shared" si="26"/>
        <v>101</v>
      </c>
      <c r="P37" s="91"/>
      <c r="Q37" s="92"/>
      <c r="R37" s="92"/>
      <c r="S37" s="92"/>
      <c r="T37" s="92"/>
      <c r="U37" s="92"/>
      <c r="V37" s="92"/>
      <c r="W37" s="92"/>
      <c r="X37" s="92"/>
      <c r="Y37" s="92"/>
      <c r="Z37" s="92"/>
    </row>
    <row r="38">
      <c r="A38" s="94" t="s">
        <v>77</v>
      </c>
      <c r="B38" s="96">
        <v>0.0</v>
      </c>
      <c r="C38" s="96">
        <v>1.0</v>
      </c>
      <c r="D38" s="96">
        <v>0.0</v>
      </c>
      <c r="E38" s="96">
        <v>0.0</v>
      </c>
      <c r="F38" s="96">
        <v>0.0</v>
      </c>
      <c r="G38" s="97">
        <v>0.0</v>
      </c>
      <c r="H38" s="97">
        <f t="shared" ref="H38:H40" si="27">sum(B38:G38)</f>
        <v>1</v>
      </c>
      <c r="I38" s="98">
        <f>(I37/60)</f>
        <v>0.6166666667</v>
      </c>
      <c r="J38" s="104"/>
      <c r="K38" s="94" t="s">
        <v>77</v>
      </c>
      <c r="L38" s="96">
        <v>8.0</v>
      </c>
      <c r="M38" s="95">
        <f>(L38-H38-H39)</f>
        <v>3</v>
      </c>
      <c r="N38" s="96">
        <v>20.0</v>
      </c>
      <c r="O38" s="96">
        <f t="shared" si="26"/>
        <v>23</v>
      </c>
      <c r="P38" s="103"/>
      <c r="Q38" s="92"/>
      <c r="R38" s="92"/>
      <c r="S38" s="92"/>
      <c r="T38" s="92"/>
      <c r="U38" s="92"/>
      <c r="V38" s="92"/>
      <c r="W38" s="92"/>
      <c r="X38" s="92"/>
      <c r="Y38" s="92"/>
      <c r="Z38" s="92"/>
    </row>
    <row r="39">
      <c r="A39" s="102" t="s">
        <v>78</v>
      </c>
      <c r="B39" s="96">
        <v>1.0</v>
      </c>
      <c r="C39" s="96">
        <v>3.0</v>
      </c>
      <c r="D39" s="96">
        <v>0.0</v>
      </c>
      <c r="E39" s="96">
        <v>0.0</v>
      </c>
      <c r="F39" s="108">
        <v>0.0</v>
      </c>
      <c r="G39" s="109">
        <v>0.0</v>
      </c>
      <c r="H39" s="97">
        <f t="shared" si="27"/>
        <v>4</v>
      </c>
      <c r="I39" s="103"/>
      <c r="J39" s="104"/>
      <c r="K39" s="102" t="s">
        <v>78</v>
      </c>
      <c r="L39" s="96" t="s">
        <v>79</v>
      </c>
      <c r="M39" s="96" t="s">
        <v>79</v>
      </c>
      <c r="N39" s="96" t="s">
        <v>79</v>
      </c>
      <c r="O39" s="96" t="s">
        <v>79</v>
      </c>
      <c r="P39" s="103"/>
      <c r="Q39" s="92"/>
      <c r="R39" s="92"/>
      <c r="S39" s="92"/>
      <c r="T39" s="92"/>
      <c r="U39" s="92"/>
      <c r="V39" s="92"/>
      <c r="W39" s="92"/>
      <c r="X39" s="92"/>
      <c r="Y39" s="92"/>
      <c r="Z39" s="92"/>
    </row>
    <row r="40">
      <c r="A40" s="102" t="s">
        <v>80</v>
      </c>
      <c r="B40" s="96">
        <v>0.0</v>
      </c>
      <c r="C40" s="103"/>
      <c r="D40" s="96">
        <v>0.0</v>
      </c>
      <c r="E40" s="96">
        <v>0.0</v>
      </c>
      <c r="F40" s="110">
        <v>0.0</v>
      </c>
      <c r="G40" s="97">
        <v>0.0</v>
      </c>
      <c r="H40" s="97">
        <f t="shared" si="27"/>
        <v>0</v>
      </c>
      <c r="I40" s="96" t="s">
        <v>79</v>
      </c>
      <c r="J40" s="104"/>
      <c r="K40" s="102" t="s">
        <v>80</v>
      </c>
      <c r="L40" s="96">
        <v>42.0</v>
      </c>
      <c r="M40" s="95">
        <f t="shared" ref="M40:M41" si="28">(L40-H40)</f>
        <v>42</v>
      </c>
      <c r="N40" s="96">
        <v>0.0</v>
      </c>
      <c r="O40" s="96">
        <f t="shared" ref="O40:O42" si="29">sum(M40,N40)</f>
        <v>42</v>
      </c>
      <c r="P40" s="103"/>
      <c r="Q40" s="92"/>
      <c r="R40" s="92"/>
      <c r="S40" s="92"/>
      <c r="T40" s="92"/>
      <c r="U40" s="92"/>
      <c r="V40" s="92"/>
      <c r="W40" s="92"/>
      <c r="X40" s="92"/>
      <c r="Y40" s="92"/>
      <c r="Z40" s="92"/>
    </row>
    <row r="41">
      <c r="A41" s="88" t="s">
        <v>89</v>
      </c>
      <c r="B41" s="89">
        <v>18.0</v>
      </c>
      <c r="C41" s="89">
        <v>22.0</v>
      </c>
      <c r="D41" s="89">
        <v>21.0</v>
      </c>
      <c r="E41" s="89">
        <v>0.0</v>
      </c>
      <c r="F41" s="89">
        <v>24.0</v>
      </c>
      <c r="G41" s="89">
        <v>12.0</v>
      </c>
      <c r="H41" s="89">
        <f>SUM(B41:G41)</f>
        <v>97</v>
      </c>
      <c r="I41" s="90">
        <f>sum(H41:H44)</f>
        <v>123</v>
      </c>
      <c r="J41" s="104"/>
      <c r="K41" s="88" t="s">
        <v>89</v>
      </c>
      <c r="L41" s="90">
        <v>124.0</v>
      </c>
      <c r="M41" s="90">
        <f t="shared" si="28"/>
        <v>27</v>
      </c>
      <c r="N41" s="89">
        <v>100.0</v>
      </c>
      <c r="O41" s="90">
        <f t="shared" si="29"/>
        <v>127</v>
      </c>
      <c r="P41" s="91"/>
      <c r="Q41" s="75"/>
      <c r="R41" s="75"/>
      <c r="S41" s="75"/>
      <c r="T41" s="75"/>
      <c r="U41" s="75"/>
      <c r="V41" s="75"/>
      <c r="W41" s="75"/>
      <c r="X41" s="75"/>
      <c r="Y41" s="75"/>
      <c r="Z41" s="75"/>
    </row>
    <row r="42">
      <c r="A42" s="94" t="s">
        <v>77</v>
      </c>
      <c r="B42" s="97">
        <v>0.0</v>
      </c>
      <c r="C42" s="97">
        <v>0.0</v>
      </c>
      <c r="D42" s="97">
        <v>0.0</v>
      </c>
      <c r="E42" s="97">
        <v>0.0</v>
      </c>
      <c r="F42" s="97">
        <v>0.0</v>
      </c>
      <c r="G42" s="97">
        <v>0.0</v>
      </c>
      <c r="H42" s="97">
        <f t="shared" ref="H42:H44" si="30">sum(B42:G42)</f>
        <v>0</v>
      </c>
      <c r="I42" s="98">
        <f>(I41/60)</f>
        <v>2.05</v>
      </c>
      <c r="J42" s="104"/>
      <c r="K42" s="94" t="s">
        <v>77</v>
      </c>
      <c r="L42" s="96">
        <v>29.0</v>
      </c>
      <c r="M42" s="95">
        <f>(L42-H42-H43)</f>
        <v>3</v>
      </c>
      <c r="N42" s="96">
        <v>25.0</v>
      </c>
      <c r="O42" s="96">
        <f t="shared" si="29"/>
        <v>28</v>
      </c>
      <c r="P42" s="101"/>
      <c r="Q42" s="75"/>
      <c r="R42" s="75"/>
      <c r="S42" s="75"/>
      <c r="T42" s="75"/>
      <c r="U42" s="75"/>
      <c r="V42" s="75"/>
      <c r="W42" s="75"/>
      <c r="X42" s="75"/>
      <c r="Y42" s="75"/>
      <c r="Z42" s="75"/>
    </row>
    <row r="43">
      <c r="A43" s="102" t="s">
        <v>78</v>
      </c>
      <c r="B43" s="97">
        <v>5.0</v>
      </c>
      <c r="C43" s="97">
        <v>6.0</v>
      </c>
      <c r="D43" s="97">
        <v>7.0</v>
      </c>
      <c r="E43" s="97">
        <v>0.0</v>
      </c>
      <c r="F43" s="97">
        <v>8.0</v>
      </c>
      <c r="G43" s="97">
        <v>0.0</v>
      </c>
      <c r="H43" s="97">
        <f t="shared" si="30"/>
        <v>26</v>
      </c>
      <c r="I43" s="103"/>
      <c r="J43" s="104"/>
      <c r="K43" s="102" t="s">
        <v>78</v>
      </c>
      <c r="L43" s="96" t="s">
        <v>79</v>
      </c>
      <c r="M43" s="96" t="s">
        <v>79</v>
      </c>
      <c r="N43" s="96" t="s">
        <v>79</v>
      </c>
      <c r="O43" s="96" t="s">
        <v>79</v>
      </c>
      <c r="P43" s="101"/>
      <c r="Q43" s="75"/>
      <c r="R43" s="75"/>
      <c r="S43" s="75"/>
      <c r="T43" s="75"/>
      <c r="U43" s="75"/>
      <c r="V43" s="75"/>
      <c r="W43" s="75"/>
      <c r="X43" s="75"/>
      <c r="Y43" s="75"/>
      <c r="Z43" s="75"/>
    </row>
    <row r="44">
      <c r="A44" s="102" t="s">
        <v>80</v>
      </c>
      <c r="B44" s="97">
        <v>0.0</v>
      </c>
      <c r="C44" s="106"/>
      <c r="D44" s="106"/>
      <c r="E44" s="97">
        <v>0.0</v>
      </c>
      <c r="F44" s="106"/>
      <c r="G44" s="106"/>
      <c r="H44" s="97">
        <f t="shared" si="30"/>
        <v>0</v>
      </c>
      <c r="I44" s="96" t="s">
        <v>79</v>
      </c>
      <c r="J44" s="104"/>
      <c r="K44" s="102" t="s">
        <v>80</v>
      </c>
      <c r="L44" s="96">
        <v>59.0</v>
      </c>
      <c r="M44" s="95">
        <f t="shared" ref="M44:M45" si="31">(L44-H44)</f>
        <v>59</v>
      </c>
      <c r="N44" s="96">
        <v>0.0</v>
      </c>
      <c r="O44" s="96">
        <f t="shared" ref="O44:O46" si="32">sum(M44,N44)</f>
        <v>59</v>
      </c>
      <c r="P44" s="101"/>
      <c r="Q44" s="75"/>
      <c r="R44" s="75"/>
      <c r="S44" s="75"/>
      <c r="T44" s="75"/>
      <c r="U44" s="75"/>
      <c r="V44" s="75"/>
      <c r="W44" s="75"/>
      <c r="X44" s="75"/>
      <c r="Y44" s="75"/>
      <c r="Z44" s="75"/>
    </row>
    <row r="45">
      <c r="A45" s="88" t="s">
        <v>90</v>
      </c>
      <c r="B45" s="89">
        <v>7.0</v>
      </c>
      <c r="C45" s="89">
        <v>3.0</v>
      </c>
      <c r="D45" s="89">
        <v>3.0</v>
      </c>
      <c r="E45" s="89">
        <v>0.0</v>
      </c>
      <c r="F45" s="89">
        <v>5.0</v>
      </c>
      <c r="G45" s="89">
        <v>5.0</v>
      </c>
      <c r="H45" s="89">
        <f>SUM(B45:G45)</f>
        <v>23</v>
      </c>
      <c r="I45" s="90">
        <f>sum(H45:H48)</f>
        <v>26</v>
      </c>
      <c r="J45" s="99"/>
      <c r="K45" s="111" t="s">
        <v>90</v>
      </c>
      <c r="L45" s="90">
        <v>46.0</v>
      </c>
      <c r="M45" s="90">
        <f t="shared" si="31"/>
        <v>23</v>
      </c>
      <c r="N45" s="89">
        <v>20.0</v>
      </c>
      <c r="O45" s="90">
        <f t="shared" si="32"/>
        <v>43</v>
      </c>
      <c r="P45" s="91"/>
      <c r="Q45" s="75"/>
      <c r="R45" s="75"/>
      <c r="S45" s="75"/>
      <c r="T45" s="75"/>
      <c r="U45" s="75"/>
      <c r="V45" s="75"/>
      <c r="W45" s="75"/>
      <c r="X45" s="75"/>
      <c r="Y45" s="75"/>
      <c r="Z45" s="75"/>
    </row>
    <row r="46">
      <c r="A46" s="94" t="s">
        <v>77</v>
      </c>
      <c r="B46" s="96">
        <v>0.0</v>
      </c>
      <c r="C46" s="96">
        <v>0.0</v>
      </c>
      <c r="D46" s="97">
        <v>0.0</v>
      </c>
      <c r="E46" s="97">
        <v>0.0</v>
      </c>
      <c r="F46" s="97">
        <v>0.0</v>
      </c>
      <c r="G46" s="97">
        <v>0.0</v>
      </c>
      <c r="H46" s="97">
        <f t="shared" ref="H46:H48" si="33">sum(B46:G46)</f>
        <v>0</v>
      </c>
      <c r="I46" s="98">
        <f>(I45/60)</f>
        <v>0.4333333333</v>
      </c>
      <c r="J46" s="75"/>
      <c r="K46" s="94" t="s">
        <v>77</v>
      </c>
      <c r="L46" s="96">
        <v>8.0</v>
      </c>
      <c r="M46" s="95">
        <f>(L46-H46-H47)</f>
        <v>6</v>
      </c>
      <c r="N46" s="96">
        <v>10.0</v>
      </c>
      <c r="O46" s="96">
        <f t="shared" si="32"/>
        <v>16</v>
      </c>
      <c r="P46" s="103"/>
      <c r="Q46" s="75"/>
      <c r="R46" s="75"/>
      <c r="S46" s="75"/>
      <c r="T46" s="75"/>
      <c r="U46" s="75"/>
      <c r="V46" s="75"/>
      <c r="W46" s="75"/>
      <c r="X46" s="75"/>
      <c r="Y46" s="75"/>
      <c r="Z46" s="75"/>
    </row>
    <row r="47">
      <c r="A47" s="102" t="s">
        <v>78</v>
      </c>
      <c r="B47" s="96">
        <v>0.0</v>
      </c>
      <c r="C47" s="96">
        <v>1.0</v>
      </c>
      <c r="D47" s="97">
        <v>1.0</v>
      </c>
      <c r="E47" s="97">
        <v>0.0</v>
      </c>
      <c r="F47" s="97">
        <v>0.0</v>
      </c>
      <c r="G47" s="97">
        <v>0.0</v>
      </c>
      <c r="H47" s="97">
        <f t="shared" si="33"/>
        <v>2</v>
      </c>
      <c r="I47" s="103"/>
      <c r="J47" s="75"/>
      <c r="K47" s="102" t="s">
        <v>78</v>
      </c>
      <c r="L47" s="96" t="s">
        <v>79</v>
      </c>
      <c r="M47" s="96" t="s">
        <v>79</v>
      </c>
      <c r="N47" s="96" t="s">
        <v>79</v>
      </c>
      <c r="O47" s="96" t="s">
        <v>79</v>
      </c>
      <c r="P47" s="103"/>
      <c r="Q47" s="75"/>
      <c r="R47" s="75"/>
      <c r="S47" s="75"/>
      <c r="T47" s="75"/>
      <c r="U47" s="75"/>
      <c r="V47" s="75"/>
      <c r="W47" s="75"/>
      <c r="X47" s="75"/>
      <c r="Y47" s="75"/>
      <c r="Z47" s="75"/>
    </row>
    <row r="48">
      <c r="A48" s="102" t="s">
        <v>80</v>
      </c>
      <c r="B48" s="96">
        <v>1.0</v>
      </c>
      <c r="C48" s="103"/>
      <c r="D48" s="106"/>
      <c r="E48" s="97">
        <v>0.0</v>
      </c>
      <c r="F48" s="106"/>
      <c r="G48" s="106"/>
      <c r="H48" s="97">
        <f t="shared" si="33"/>
        <v>1</v>
      </c>
      <c r="I48" s="96" t="s">
        <v>79</v>
      </c>
      <c r="J48" s="75"/>
      <c r="K48" s="102" t="s">
        <v>80</v>
      </c>
      <c r="L48" s="96">
        <v>35.0</v>
      </c>
      <c r="M48" s="95">
        <f>(L48-H48)</f>
        <v>34</v>
      </c>
      <c r="N48" s="96">
        <v>0.0</v>
      </c>
      <c r="O48" s="96">
        <f>sum(M48,N48)</f>
        <v>34</v>
      </c>
      <c r="P48" s="103"/>
      <c r="Q48" s="75"/>
      <c r="R48" s="75"/>
      <c r="S48" s="75"/>
      <c r="T48" s="75"/>
      <c r="U48" s="75"/>
      <c r="V48" s="75"/>
      <c r="W48" s="75"/>
      <c r="X48" s="75"/>
      <c r="Y48" s="75"/>
      <c r="Z48" s="75"/>
    </row>
    <row r="49">
      <c r="A49" s="112" t="s">
        <v>91</v>
      </c>
      <c r="B49" s="85">
        <f t="shared" ref="B49:G49" si="34">SUM(B50:B69)-B53-B57-B61-B65-B69</f>
        <v>29</v>
      </c>
      <c r="C49" s="85">
        <f t="shared" si="34"/>
        <v>25</v>
      </c>
      <c r="D49" s="85">
        <f t="shared" si="34"/>
        <v>36</v>
      </c>
      <c r="E49" s="85">
        <f t="shared" si="34"/>
        <v>0</v>
      </c>
      <c r="F49" s="85">
        <f t="shared" si="34"/>
        <v>18</v>
      </c>
      <c r="G49" s="85">
        <f t="shared" si="34"/>
        <v>9</v>
      </c>
      <c r="H49" s="86"/>
      <c r="I49" s="85">
        <v>0.0</v>
      </c>
      <c r="J49" s="75"/>
      <c r="K49" s="112" t="s">
        <v>91</v>
      </c>
      <c r="L49" s="87"/>
      <c r="M49" s="86"/>
      <c r="N49" s="87"/>
      <c r="O49" s="87"/>
      <c r="P49" s="86"/>
      <c r="Q49" s="75"/>
      <c r="R49" s="75"/>
      <c r="S49" s="75"/>
      <c r="T49" s="75"/>
      <c r="U49" s="75"/>
      <c r="V49" s="75"/>
      <c r="W49" s="75"/>
      <c r="X49" s="75"/>
      <c r="Y49" s="75"/>
      <c r="Z49" s="75"/>
    </row>
    <row r="50">
      <c r="A50" s="113" t="s">
        <v>92</v>
      </c>
      <c r="B50" s="89">
        <v>11.0</v>
      </c>
      <c r="C50" s="89">
        <v>7.0</v>
      </c>
      <c r="D50" s="89">
        <v>13.0</v>
      </c>
      <c r="E50" s="89">
        <v>0.0</v>
      </c>
      <c r="F50" s="89">
        <v>0.0</v>
      </c>
      <c r="G50" s="89">
        <v>0.0</v>
      </c>
      <c r="H50" s="89">
        <f>SUM(B50:G50)</f>
        <v>31</v>
      </c>
      <c r="I50" s="90">
        <f>sum(H50:H53)</f>
        <v>34</v>
      </c>
      <c r="J50" s="105"/>
      <c r="K50" s="114" t="s">
        <v>92</v>
      </c>
      <c r="L50" s="90">
        <v>78.0</v>
      </c>
      <c r="M50" s="90">
        <f>(L50-H50)</f>
        <v>47</v>
      </c>
      <c r="N50" s="89">
        <v>20.0</v>
      </c>
      <c r="O50" s="90">
        <f t="shared" ref="O50:O51" si="35">sum(M50,N50)</f>
        <v>67</v>
      </c>
      <c r="P50" s="91"/>
      <c r="Q50" s="92"/>
      <c r="R50" s="92"/>
      <c r="S50" s="92"/>
      <c r="T50" s="92"/>
      <c r="U50" s="92"/>
      <c r="V50" s="92"/>
      <c r="W50" s="92"/>
      <c r="X50" s="92"/>
      <c r="Y50" s="92"/>
      <c r="Z50" s="92"/>
    </row>
    <row r="51">
      <c r="A51" s="94" t="s">
        <v>77</v>
      </c>
      <c r="B51" s="115">
        <v>0.0</v>
      </c>
      <c r="C51" s="97">
        <v>0.0</v>
      </c>
      <c r="D51" s="97">
        <v>0.0</v>
      </c>
      <c r="E51" s="97">
        <v>0.0</v>
      </c>
      <c r="F51" s="97">
        <v>0.0</v>
      </c>
      <c r="G51" s="97">
        <v>0.0</v>
      </c>
      <c r="H51" s="97">
        <f t="shared" ref="H51:H53" si="36">sum(B51:G51)</f>
        <v>0</v>
      </c>
      <c r="I51" s="98">
        <f>(I50/60)</f>
        <v>0.5666666667</v>
      </c>
      <c r="J51" s="104"/>
      <c r="K51" s="94" t="s">
        <v>77</v>
      </c>
      <c r="L51" s="96">
        <v>13.0</v>
      </c>
      <c r="M51" s="95">
        <f>(L51-H51-H52)</f>
        <v>10</v>
      </c>
      <c r="N51" s="96">
        <v>10.0</v>
      </c>
      <c r="O51" s="96">
        <f t="shared" si="35"/>
        <v>20</v>
      </c>
      <c r="P51" s="101"/>
      <c r="Q51" s="92"/>
      <c r="R51" s="92"/>
      <c r="S51" s="92"/>
      <c r="T51" s="92"/>
      <c r="U51" s="92"/>
      <c r="V51" s="92"/>
      <c r="W51" s="92"/>
      <c r="X51" s="92"/>
      <c r="Y51" s="92"/>
      <c r="Z51" s="92"/>
    </row>
    <row r="52">
      <c r="A52" s="102" t="s">
        <v>78</v>
      </c>
      <c r="B52" s="115">
        <v>1.0</v>
      </c>
      <c r="C52" s="97">
        <v>0.0</v>
      </c>
      <c r="D52" s="97">
        <v>2.0</v>
      </c>
      <c r="E52" s="97">
        <v>0.0</v>
      </c>
      <c r="F52" s="97">
        <v>0.0</v>
      </c>
      <c r="G52" s="97">
        <v>0.0</v>
      </c>
      <c r="H52" s="97">
        <f t="shared" si="36"/>
        <v>3</v>
      </c>
      <c r="I52" s="103"/>
      <c r="J52" s="104"/>
      <c r="K52" s="102" t="s">
        <v>78</v>
      </c>
      <c r="L52" s="96" t="s">
        <v>79</v>
      </c>
      <c r="M52" s="96" t="s">
        <v>79</v>
      </c>
      <c r="N52" s="96" t="s">
        <v>79</v>
      </c>
      <c r="O52" s="96" t="s">
        <v>79</v>
      </c>
      <c r="P52" s="101"/>
      <c r="Q52" s="92"/>
      <c r="R52" s="92"/>
      <c r="S52" s="92"/>
      <c r="T52" s="92"/>
      <c r="U52" s="92"/>
      <c r="V52" s="92"/>
      <c r="W52" s="92"/>
      <c r="X52" s="92"/>
      <c r="Y52" s="92"/>
      <c r="Z52" s="92"/>
    </row>
    <row r="53">
      <c r="A53" s="102" t="s">
        <v>80</v>
      </c>
      <c r="B53" s="106"/>
      <c r="C53" s="106"/>
      <c r="D53" s="106"/>
      <c r="E53" s="97">
        <v>0.0</v>
      </c>
      <c r="F53" s="97">
        <v>0.0</v>
      </c>
      <c r="G53" s="97">
        <v>0.0</v>
      </c>
      <c r="H53" s="97">
        <f t="shared" si="36"/>
        <v>0</v>
      </c>
      <c r="I53" s="96" t="s">
        <v>79</v>
      </c>
      <c r="J53" s="104"/>
      <c r="K53" s="102" t="s">
        <v>80</v>
      </c>
      <c r="L53" s="96">
        <v>14.0</v>
      </c>
      <c r="M53" s="95">
        <f t="shared" ref="M53:M54" si="37">(L53-H53)</f>
        <v>14</v>
      </c>
      <c r="N53" s="96">
        <v>0.0</v>
      </c>
      <c r="O53" s="96">
        <f t="shared" ref="O53:O55" si="38">sum(M53,N53)</f>
        <v>14</v>
      </c>
      <c r="P53" s="101"/>
      <c r="Q53" s="92"/>
      <c r="R53" s="92"/>
      <c r="S53" s="92"/>
      <c r="T53" s="92"/>
      <c r="U53" s="92"/>
      <c r="V53" s="92"/>
      <c r="W53" s="92"/>
      <c r="X53" s="92"/>
      <c r="Y53" s="92"/>
      <c r="Z53" s="92"/>
    </row>
    <row r="54">
      <c r="A54" s="88" t="s">
        <v>93</v>
      </c>
      <c r="B54" s="89">
        <v>5.0</v>
      </c>
      <c r="C54" s="89">
        <v>0.0</v>
      </c>
      <c r="D54" s="89">
        <v>3.0</v>
      </c>
      <c r="E54" s="89">
        <v>0.0</v>
      </c>
      <c r="F54" s="89">
        <v>6.0</v>
      </c>
      <c r="G54" s="89">
        <v>3.0</v>
      </c>
      <c r="H54" s="89">
        <f>SUM(B54:G54)</f>
        <v>17</v>
      </c>
      <c r="I54" s="90">
        <f>sum(H54:H57)</f>
        <v>20</v>
      </c>
      <c r="J54" s="105"/>
      <c r="K54" s="111" t="s">
        <v>94</v>
      </c>
      <c r="L54" s="90">
        <v>42.0</v>
      </c>
      <c r="M54" s="90">
        <f t="shared" si="37"/>
        <v>25</v>
      </c>
      <c r="N54" s="89">
        <v>20.0</v>
      </c>
      <c r="O54" s="90">
        <f t="shared" si="38"/>
        <v>45</v>
      </c>
      <c r="P54" s="91"/>
      <c r="Q54" s="92"/>
      <c r="R54" s="92"/>
      <c r="S54" s="92"/>
      <c r="T54" s="92"/>
      <c r="U54" s="92"/>
      <c r="V54" s="92"/>
      <c r="W54" s="92"/>
      <c r="X54" s="92"/>
      <c r="Y54" s="92"/>
      <c r="Z54" s="92"/>
    </row>
    <row r="55">
      <c r="A55" s="94" t="s">
        <v>77</v>
      </c>
      <c r="B55" s="115">
        <v>0.0</v>
      </c>
      <c r="C55" s="97">
        <v>0.0</v>
      </c>
      <c r="D55" s="97">
        <v>0.0</v>
      </c>
      <c r="E55" s="97">
        <v>0.0</v>
      </c>
      <c r="F55" s="97">
        <v>1.0</v>
      </c>
      <c r="G55" s="97">
        <v>2.0</v>
      </c>
      <c r="H55" s="97">
        <f t="shared" ref="H55:H57" si="39">sum(B55:G55)</f>
        <v>3</v>
      </c>
      <c r="I55" s="98">
        <f>(I54/60)</f>
        <v>0.3333333333</v>
      </c>
      <c r="J55" s="104"/>
      <c r="K55" s="94" t="s">
        <v>77</v>
      </c>
      <c r="L55" s="95">
        <v>9.0</v>
      </c>
      <c r="M55" s="95">
        <f>(L55-H55-H56)</f>
        <v>6</v>
      </c>
      <c r="N55" s="96">
        <v>0.0</v>
      </c>
      <c r="O55" s="96">
        <f t="shared" si="38"/>
        <v>6</v>
      </c>
      <c r="P55" s="103"/>
      <c r="Q55" s="75"/>
      <c r="R55" s="75"/>
      <c r="S55" s="75"/>
      <c r="T55" s="75"/>
      <c r="U55" s="75"/>
      <c r="V55" s="75"/>
      <c r="W55" s="75"/>
      <c r="X55" s="75"/>
      <c r="Y55" s="75"/>
      <c r="Z55" s="75"/>
    </row>
    <row r="56">
      <c r="A56" s="102" t="s">
        <v>78</v>
      </c>
      <c r="B56" s="115">
        <v>0.0</v>
      </c>
      <c r="C56" s="97">
        <v>0.0</v>
      </c>
      <c r="D56" s="97">
        <v>0.0</v>
      </c>
      <c r="E56" s="97">
        <v>0.0</v>
      </c>
      <c r="F56" s="97">
        <v>0.0</v>
      </c>
      <c r="G56" s="97">
        <v>0.0</v>
      </c>
      <c r="H56" s="97">
        <f t="shared" si="39"/>
        <v>0</v>
      </c>
      <c r="I56" s="103"/>
      <c r="J56" s="104"/>
      <c r="K56" s="102" t="s">
        <v>78</v>
      </c>
      <c r="L56" s="96" t="s">
        <v>79</v>
      </c>
      <c r="M56" s="96" t="s">
        <v>79</v>
      </c>
      <c r="N56" s="96" t="s">
        <v>79</v>
      </c>
      <c r="O56" s="96" t="s">
        <v>79</v>
      </c>
      <c r="P56" s="103"/>
      <c r="Q56" s="75"/>
      <c r="R56" s="75"/>
      <c r="S56" s="75"/>
      <c r="T56" s="75"/>
      <c r="U56" s="75"/>
      <c r="V56" s="75"/>
      <c r="W56" s="75"/>
      <c r="X56" s="75"/>
      <c r="Y56" s="75"/>
      <c r="Z56" s="75"/>
    </row>
    <row r="57">
      <c r="A57" s="102" t="s">
        <v>80</v>
      </c>
      <c r="B57" s="97">
        <v>0.0</v>
      </c>
      <c r="C57" s="97">
        <v>0.0</v>
      </c>
      <c r="D57" s="106"/>
      <c r="E57" s="97">
        <v>0.0</v>
      </c>
      <c r="F57" s="106"/>
      <c r="G57" s="106"/>
      <c r="H57" s="97">
        <f t="shared" si="39"/>
        <v>0</v>
      </c>
      <c r="I57" s="96" t="s">
        <v>79</v>
      </c>
      <c r="J57" s="104"/>
      <c r="K57" s="102" t="s">
        <v>80</v>
      </c>
      <c r="L57" s="95">
        <v>34.0</v>
      </c>
      <c r="M57" s="95">
        <f t="shared" ref="M57:M58" si="40">(L57-H57)</f>
        <v>34</v>
      </c>
      <c r="N57" s="96">
        <v>0.0</v>
      </c>
      <c r="O57" s="96">
        <f t="shared" ref="O57:O59" si="41">sum(M57,N57)</f>
        <v>34</v>
      </c>
      <c r="P57" s="103"/>
      <c r="Q57" s="75"/>
      <c r="R57" s="75"/>
      <c r="S57" s="75"/>
      <c r="T57" s="75"/>
      <c r="U57" s="75"/>
      <c r="V57" s="75"/>
      <c r="W57" s="75"/>
      <c r="X57" s="75"/>
      <c r="Y57" s="75"/>
      <c r="Z57" s="75"/>
    </row>
    <row r="58">
      <c r="A58" s="88" t="s">
        <v>95</v>
      </c>
      <c r="B58" s="89">
        <v>4.0</v>
      </c>
      <c r="C58" s="89">
        <v>6.0</v>
      </c>
      <c r="D58" s="89">
        <v>8.0</v>
      </c>
      <c r="E58" s="89">
        <v>0.0</v>
      </c>
      <c r="F58" s="89">
        <v>4.0</v>
      </c>
      <c r="G58" s="89">
        <v>3.0</v>
      </c>
      <c r="H58" s="89">
        <f>SUM(B58:G58)</f>
        <v>25</v>
      </c>
      <c r="I58" s="90">
        <f>sum(H58:H61)</f>
        <v>34</v>
      </c>
      <c r="J58" s="105"/>
      <c r="K58" s="111" t="s">
        <v>95</v>
      </c>
      <c r="L58" s="90">
        <v>55.0</v>
      </c>
      <c r="M58" s="90">
        <f t="shared" si="40"/>
        <v>30</v>
      </c>
      <c r="N58" s="89">
        <v>30.0</v>
      </c>
      <c r="O58" s="90">
        <f t="shared" si="41"/>
        <v>60</v>
      </c>
      <c r="P58" s="91"/>
      <c r="Q58" s="75"/>
      <c r="R58" s="75"/>
      <c r="S58" s="75"/>
      <c r="T58" s="75"/>
      <c r="U58" s="75"/>
      <c r="V58" s="75"/>
      <c r="W58" s="75"/>
      <c r="X58" s="75"/>
      <c r="Y58" s="75"/>
      <c r="Z58" s="75"/>
    </row>
    <row r="59">
      <c r="A59" s="94" t="s">
        <v>77</v>
      </c>
      <c r="B59" s="115">
        <v>0.0</v>
      </c>
      <c r="C59" s="97">
        <v>0.0</v>
      </c>
      <c r="D59" s="97">
        <v>0.0</v>
      </c>
      <c r="E59" s="97">
        <v>0.0</v>
      </c>
      <c r="F59" s="97">
        <v>0.0</v>
      </c>
      <c r="G59" s="97">
        <v>0.0</v>
      </c>
      <c r="H59" s="97">
        <f t="shared" ref="H59:H61" si="42">sum(B59:G59)</f>
        <v>0</v>
      </c>
      <c r="I59" s="98">
        <f>(I58/60)</f>
        <v>0.5666666667</v>
      </c>
      <c r="J59" s="104"/>
      <c r="K59" s="94" t="s">
        <v>77</v>
      </c>
      <c r="L59" s="95">
        <v>17.0</v>
      </c>
      <c r="M59" s="95">
        <f>(L59-H59-H60)</f>
        <v>8</v>
      </c>
      <c r="N59" s="96">
        <v>10.0</v>
      </c>
      <c r="O59" s="96">
        <f t="shared" si="41"/>
        <v>18</v>
      </c>
      <c r="P59" s="101"/>
      <c r="Q59" s="75"/>
      <c r="R59" s="75"/>
      <c r="S59" s="75"/>
      <c r="T59" s="75"/>
      <c r="U59" s="75"/>
      <c r="V59" s="75"/>
      <c r="W59" s="75"/>
      <c r="X59" s="75"/>
      <c r="Y59" s="75"/>
      <c r="Z59" s="75"/>
    </row>
    <row r="60">
      <c r="A60" s="102" t="s">
        <v>78</v>
      </c>
      <c r="B60" s="115">
        <v>1.0</v>
      </c>
      <c r="C60" s="97">
        <v>5.0</v>
      </c>
      <c r="D60" s="97">
        <v>2.0</v>
      </c>
      <c r="E60" s="97">
        <v>0.0</v>
      </c>
      <c r="F60" s="97">
        <v>1.0</v>
      </c>
      <c r="G60" s="97">
        <v>0.0</v>
      </c>
      <c r="H60" s="97">
        <f t="shared" si="42"/>
        <v>9</v>
      </c>
      <c r="I60" s="103"/>
      <c r="J60" s="104"/>
      <c r="K60" s="102" t="s">
        <v>78</v>
      </c>
      <c r="L60" s="96" t="s">
        <v>79</v>
      </c>
      <c r="M60" s="96" t="s">
        <v>79</v>
      </c>
      <c r="N60" s="96" t="s">
        <v>79</v>
      </c>
      <c r="O60" s="96" t="s">
        <v>79</v>
      </c>
      <c r="P60" s="101"/>
      <c r="Q60" s="75"/>
      <c r="R60" s="75"/>
      <c r="S60" s="75"/>
      <c r="T60" s="75"/>
      <c r="U60" s="75"/>
      <c r="V60" s="75"/>
      <c r="W60" s="75"/>
      <c r="X60" s="75"/>
      <c r="Y60" s="75"/>
      <c r="Z60" s="75"/>
    </row>
    <row r="61">
      <c r="A61" s="102" t="s">
        <v>80</v>
      </c>
      <c r="B61" s="106"/>
      <c r="C61" s="106"/>
      <c r="D61" s="106"/>
      <c r="E61" s="97">
        <v>0.0</v>
      </c>
      <c r="F61" s="106"/>
      <c r="G61" s="106"/>
      <c r="H61" s="97">
        <f t="shared" si="42"/>
        <v>0</v>
      </c>
      <c r="I61" s="96" t="s">
        <v>79</v>
      </c>
      <c r="J61" s="104"/>
      <c r="K61" s="102" t="s">
        <v>80</v>
      </c>
      <c r="L61" s="95">
        <v>32.0</v>
      </c>
      <c r="M61" s="95">
        <f t="shared" ref="M61:M62" si="43">(L61-H61)</f>
        <v>32</v>
      </c>
      <c r="N61" s="96">
        <v>0.0</v>
      </c>
      <c r="O61" s="96">
        <f t="shared" ref="O61:O63" si="44">sum(M61,N61)</f>
        <v>32</v>
      </c>
      <c r="P61" s="101"/>
      <c r="Q61" s="75"/>
      <c r="R61" s="75"/>
      <c r="S61" s="75"/>
      <c r="T61" s="75"/>
      <c r="U61" s="75"/>
      <c r="V61" s="75"/>
      <c r="W61" s="75"/>
      <c r="X61" s="75"/>
      <c r="Y61" s="75"/>
      <c r="Z61" s="75"/>
    </row>
    <row r="62">
      <c r="A62" s="88" t="s">
        <v>96</v>
      </c>
      <c r="B62" s="89">
        <v>5.0</v>
      </c>
      <c r="C62" s="89">
        <v>5.0</v>
      </c>
      <c r="D62" s="89">
        <v>6.0</v>
      </c>
      <c r="E62" s="89">
        <v>0.0</v>
      </c>
      <c r="F62" s="89">
        <v>6.0</v>
      </c>
      <c r="G62" s="89">
        <v>1.0</v>
      </c>
      <c r="H62" s="89">
        <f>SUM(B62:G62)</f>
        <v>23</v>
      </c>
      <c r="I62" s="90">
        <f>sum(H62:H65)</f>
        <v>30</v>
      </c>
      <c r="J62" s="105"/>
      <c r="K62" s="111" t="s">
        <v>96</v>
      </c>
      <c r="L62" s="90">
        <v>57.0</v>
      </c>
      <c r="M62" s="90">
        <f t="shared" si="43"/>
        <v>34</v>
      </c>
      <c r="N62" s="89">
        <v>20.0</v>
      </c>
      <c r="O62" s="90">
        <f t="shared" si="44"/>
        <v>54</v>
      </c>
      <c r="P62" s="91"/>
      <c r="Q62" s="75"/>
      <c r="R62" s="75"/>
      <c r="S62" s="75"/>
      <c r="T62" s="75"/>
      <c r="U62" s="75"/>
      <c r="V62" s="75"/>
      <c r="W62" s="75"/>
      <c r="X62" s="75"/>
      <c r="Y62" s="75"/>
      <c r="Z62" s="75"/>
    </row>
    <row r="63">
      <c r="A63" s="94" t="s">
        <v>77</v>
      </c>
      <c r="B63" s="115">
        <v>0.0</v>
      </c>
      <c r="C63" s="97">
        <v>0.0</v>
      </c>
      <c r="D63" s="97">
        <v>0.0</v>
      </c>
      <c r="E63" s="97">
        <v>0.0</v>
      </c>
      <c r="F63" s="97">
        <v>0.0</v>
      </c>
      <c r="G63" s="97">
        <v>0.0</v>
      </c>
      <c r="H63" s="97">
        <f t="shared" ref="H63:H65" si="45">sum(B63:G63)</f>
        <v>0</v>
      </c>
      <c r="I63" s="98">
        <f>(I62/60)</f>
        <v>0.5</v>
      </c>
      <c r="J63" s="104"/>
      <c r="K63" s="94" t="s">
        <v>77</v>
      </c>
      <c r="L63" s="95">
        <v>10.0</v>
      </c>
      <c r="M63" s="95">
        <f>(L63-H63-H64)</f>
        <v>4</v>
      </c>
      <c r="N63" s="96">
        <v>10.0</v>
      </c>
      <c r="O63" s="96">
        <f t="shared" si="44"/>
        <v>14</v>
      </c>
      <c r="P63" s="103"/>
      <c r="Q63" s="75"/>
      <c r="R63" s="75"/>
      <c r="S63" s="75"/>
      <c r="T63" s="75"/>
      <c r="U63" s="75"/>
      <c r="V63" s="75"/>
      <c r="W63" s="75"/>
      <c r="X63" s="75"/>
      <c r="Y63" s="75"/>
      <c r="Z63" s="75"/>
    </row>
    <row r="64">
      <c r="A64" s="102" t="s">
        <v>78</v>
      </c>
      <c r="B64" s="115">
        <v>2.0</v>
      </c>
      <c r="C64" s="97">
        <v>2.0</v>
      </c>
      <c r="D64" s="97">
        <v>2.0</v>
      </c>
      <c r="E64" s="97">
        <v>0.0</v>
      </c>
      <c r="F64" s="97">
        <v>0.0</v>
      </c>
      <c r="G64" s="97">
        <v>0.0</v>
      </c>
      <c r="H64" s="97">
        <f t="shared" si="45"/>
        <v>6</v>
      </c>
      <c r="I64" s="103"/>
      <c r="J64" s="104"/>
      <c r="K64" s="102" t="s">
        <v>78</v>
      </c>
      <c r="L64" s="96" t="s">
        <v>79</v>
      </c>
      <c r="M64" s="96" t="s">
        <v>79</v>
      </c>
      <c r="N64" s="96" t="s">
        <v>79</v>
      </c>
      <c r="O64" s="96" t="s">
        <v>79</v>
      </c>
      <c r="P64" s="103"/>
      <c r="Q64" s="75"/>
      <c r="R64" s="75"/>
      <c r="S64" s="75"/>
      <c r="T64" s="75"/>
      <c r="U64" s="75"/>
      <c r="V64" s="75"/>
      <c r="W64" s="75"/>
      <c r="X64" s="75"/>
      <c r="Y64" s="75"/>
      <c r="Z64" s="75"/>
    </row>
    <row r="65">
      <c r="A65" s="102" t="s">
        <v>80</v>
      </c>
      <c r="B65" s="96">
        <v>1.0</v>
      </c>
      <c r="C65" s="106"/>
      <c r="D65" s="106"/>
      <c r="E65" s="97">
        <v>0.0</v>
      </c>
      <c r="F65" s="106"/>
      <c r="G65" s="106"/>
      <c r="H65" s="97">
        <f t="shared" si="45"/>
        <v>1</v>
      </c>
      <c r="I65" s="96" t="s">
        <v>79</v>
      </c>
      <c r="J65" s="104"/>
      <c r="K65" s="102" t="s">
        <v>80</v>
      </c>
      <c r="L65" s="95">
        <v>43.0</v>
      </c>
      <c r="M65" s="95">
        <f t="shared" ref="M65:M66" si="46">(L65-H65)</f>
        <v>42</v>
      </c>
      <c r="N65" s="96">
        <v>0.0</v>
      </c>
      <c r="O65" s="96">
        <f t="shared" ref="O65:O67" si="47">sum(M65,N65)</f>
        <v>42</v>
      </c>
      <c r="P65" s="103"/>
      <c r="Q65" s="75"/>
      <c r="R65" s="75"/>
      <c r="S65" s="75"/>
      <c r="T65" s="75"/>
      <c r="U65" s="75"/>
      <c r="V65" s="75"/>
      <c r="W65" s="75"/>
      <c r="X65" s="75"/>
      <c r="Y65" s="75"/>
      <c r="Z65" s="75"/>
    </row>
    <row r="66">
      <c r="A66" s="107" t="s">
        <v>97</v>
      </c>
      <c r="B66" s="89">
        <v>0.0</v>
      </c>
      <c r="C66" s="89">
        <v>0.0</v>
      </c>
      <c r="D66" s="89">
        <v>0.0</v>
      </c>
      <c r="E66" s="89">
        <v>0.0</v>
      </c>
      <c r="F66" s="89">
        <v>0.0</v>
      </c>
      <c r="G66" s="89">
        <v>0.0</v>
      </c>
      <c r="H66" s="89">
        <f>SUM(B66:G66)</f>
        <v>0</v>
      </c>
      <c r="I66" s="90">
        <f>sum(H66:H69)</f>
        <v>0</v>
      </c>
      <c r="J66" s="99"/>
      <c r="K66" s="116" t="s">
        <v>97</v>
      </c>
      <c r="L66" s="90">
        <v>40.0</v>
      </c>
      <c r="M66" s="90">
        <f t="shared" si="46"/>
        <v>40</v>
      </c>
      <c r="N66" s="89">
        <v>0.0</v>
      </c>
      <c r="O66" s="90">
        <f t="shared" si="47"/>
        <v>40</v>
      </c>
      <c r="P66" s="91"/>
      <c r="Q66" s="75"/>
      <c r="R66" s="75"/>
      <c r="S66" s="75"/>
      <c r="T66" s="75"/>
      <c r="U66" s="75"/>
      <c r="V66" s="75"/>
      <c r="W66" s="75"/>
      <c r="X66" s="75"/>
      <c r="Y66" s="75"/>
      <c r="Z66" s="75"/>
    </row>
    <row r="67">
      <c r="A67" s="94" t="s">
        <v>77</v>
      </c>
      <c r="B67" s="95">
        <v>0.0</v>
      </c>
      <c r="C67" s="97">
        <v>0.0</v>
      </c>
      <c r="D67" s="97">
        <v>0.0</v>
      </c>
      <c r="E67" s="97">
        <v>0.0</v>
      </c>
      <c r="F67" s="97">
        <v>0.0</v>
      </c>
      <c r="G67" s="97">
        <v>0.0</v>
      </c>
      <c r="H67" s="97">
        <f t="shared" ref="H67:H69" si="48">sum(B67:G67)</f>
        <v>0</v>
      </c>
      <c r="I67" s="98">
        <f>(I66/60)</f>
        <v>0</v>
      </c>
      <c r="J67" s="75"/>
      <c r="K67" s="94" t="s">
        <v>77</v>
      </c>
      <c r="L67" s="95">
        <v>0.0</v>
      </c>
      <c r="M67" s="95">
        <f>(L67-H67-H68)</f>
        <v>0</v>
      </c>
      <c r="N67" s="96">
        <v>0.0</v>
      </c>
      <c r="O67" s="96">
        <f t="shared" si="47"/>
        <v>0</v>
      </c>
      <c r="P67" s="103"/>
      <c r="Q67" s="75"/>
      <c r="R67" s="75"/>
      <c r="S67" s="75"/>
      <c r="T67" s="75"/>
      <c r="U67" s="75"/>
      <c r="V67" s="75"/>
      <c r="W67" s="75"/>
      <c r="X67" s="75"/>
      <c r="Y67" s="75"/>
      <c r="Z67" s="75"/>
    </row>
    <row r="68">
      <c r="A68" s="102" t="s">
        <v>78</v>
      </c>
      <c r="B68" s="95">
        <v>0.0</v>
      </c>
      <c r="C68" s="97">
        <v>0.0</v>
      </c>
      <c r="D68" s="97">
        <v>0.0</v>
      </c>
      <c r="E68" s="97">
        <v>0.0</v>
      </c>
      <c r="F68" s="97">
        <v>0.0</v>
      </c>
      <c r="G68" s="97">
        <v>0.0</v>
      </c>
      <c r="H68" s="97">
        <f t="shared" si="48"/>
        <v>0</v>
      </c>
      <c r="I68" s="103"/>
      <c r="J68" s="75"/>
      <c r="K68" s="102" t="s">
        <v>78</v>
      </c>
      <c r="L68" s="96" t="s">
        <v>79</v>
      </c>
      <c r="M68" s="96" t="s">
        <v>79</v>
      </c>
      <c r="N68" s="96" t="s">
        <v>79</v>
      </c>
      <c r="O68" s="96" t="s">
        <v>79</v>
      </c>
      <c r="P68" s="103"/>
      <c r="Q68" s="75"/>
      <c r="R68" s="75"/>
      <c r="S68" s="75"/>
      <c r="T68" s="75"/>
      <c r="U68" s="75"/>
      <c r="V68" s="75"/>
      <c r="W68" s="75"/>
      <c r="X68" s="75"/>
      <c r="Y68" s="75"/>
      <c r="Z68" s="75"/>
    </row>
    <row r="69">
      <c r="A69" s="102" t="s">
        <v>80</v>
      </c>
      <c r="B69" s="96">
        <v>0.0</v>
      </c>
      <c r="C69" s="97">
        <v>0.0</v>
      </c>
      <c r="D69" s="97">
        <v>0.0</v>
      </c>
      <c r="E69" s="97">
        <v>0.0</v>
      </c>
      <c r="F69" s="97">
        <v>0.0</v>
      </c>
      <c r="G69" s="97">
        <v>0.0</v>
      </c>
      <c r="H69" s="97">
        <f t="shared" si="48"/>
        <v>0</v>
      </c>
      <c r="I69" s="96" t="s">
        <v>79</v>
      </c>
      <c r="J69" s="75"/>
      <c r="K69" s="102" t="s">
        <v>80</v>
      </c>
      <c r="L69" s="95">
        <v>40.0</v>
      </c>
      <c r="M69" s="95">
        <f>(L69-H69)</f>
        <v>40</v>
      </c>
      <c r="N69" s="96">
        <v>0.0</v>
      </c>
      <c r="O69" s="96">
        <f>sum(M69,N69)</f>
        <v>40</v>
      </c>
      <c r="P69" s="103"/>
      <c r="Q69" s="75"/>
      <c r="R69" s="75"/>
      <c r="S69" s="75"/>
      <c r="T69" s="75"/>
      <c r="U69" s="75"/>
      <c r="V69" s="75"/>
      <c r="W69" s="75"/>
      <c r="X69" s="75"/>
      <c r="Y69" s="75"/>
      <c r="Z69" s="75"/>
    </row>
    <row r="70">
      <c r="A70" s="112" t="s">
        <v>98</v>
      </c>
      <c r="B70" s="85">
        <f t="shared" ref="B70:D70" si="49">SUM(B71:B90)-B74-B78-B82-B86-B90</f>
        <v>32</v>
      </c>
      <c r="C70" s="85">
        <f t="shared" si="49"/>
        <v>33</v>
      </c>
      <c r="D70" s="85">
        <f t="shared" si="49"/>
        <v>14</v>
      </c>
      <c r="E70" s="85">
        <v>0.0</v>
      </c>
      <c r="F70" s="85">
        <f t="shared" ref="F70:G70" si="50">SUM(F71:F90)-F74-F78-F82-F86-F90</f>
        <v>10</v>
      </c>
      <c r="G70" s="85">
        <f t="shared" si="50"/>
        <v>4</v>
      </c>
      <c r="H70" s="86"/>
      <c r="I70" s="85">
        <v>0.0</v>
      </c>
      <c r="J70" s="75"/>
      <c r="K70" s="112" t="s">
        <v>98</v>
      </c>
      <c r="L70" s="87"/>
      <c r="M70" s="86"/>
      <c r="N70" s="87"/>
      <c r="O70" s="87"/>
      <c r="P70" s="86"/>
      <c r="Q70" s="75"/>
      <c r="R70" s="75"/>
      <c r="S70" s="75"/>
      <c r="T70" s="75"/>
      <c r="U70" s="75"/>
      <c r="V70" s="75"/>
      <c r="W70" s="75"/>
      <c r="X70" s="75"/>
      <c r="Y70" s="75"/>
      <c r="Z70" s="75"/>
    </row>
    <row r="71">
      <c r="A71" s="88" t="s">
        <v>99</v>
      </c>
      <c r="B71" s="89">
        <v>6.0</v>
      </c>
      <c r="C71" s="89">
        <v>9.0</v>
      </c>
      <c r="D71" s="89">
        <v>5.0</v>
      </c>
      <c r="E71" s="89">
        <v>0.0</v>
      </c>
      <c r="F71" s="89">
        <v>7.0</v>
      </c>
      <c r="G71" s="89">
        <v>3.0</v>
      </c>
      <c r="H71" s="89">
        <f>SUM(B71:G71)</f>
        <v>30</v>
      </c>
      <c r="I71" s="90">
        <f>sum(H71:H74)</f>
        <v>34</v>
      </c>
      <c r="J71" s="105"/>
      <c r="K71" s="111" t="s">
        <v>99</v>
      </c>
      <c r="L71" s="90">
        <v>55.0</v>
      </c>
      <c r="M71" s="90">
        <f>(L71-H71)</f>
        <v>25</v>
      </c>
      <c r="N71" s="89">
        <v>35.0</v>
      </c>
      <c r="O71" s="90">
        <f t="shared" ref="O71:O72" si="51">sum(M71,N71)</f>
        <v>60</v>
      </c>
      <c r="P71" s="90"/>
      <c r="Q71" s="75"/>
      <c r="R71" s="75"/>
      <c r="S71" s="75"/>
      <c r="T71" s="75"/>
      <c r="U71" s="75"/>
      <c r="V71" s="75"/>
      <c r="W71" s="75"/>
      <c r="X71" s="75"/>
      <c r="Y71" s="75"/>
      <c r="Z71" s="75"/>
    </row>
    <row r="72">
      <c r="A72" s="94" t="s">
        <v>77</v>
      </c>
      <c r="B72" s="115">
        <v>0.0</v>
      </c>
      <c r="C72" s="97">
        <v>0.0</v>
      </c>
      <c r="D72" s="97">
        <v>0.0</v>
      </c>
      <c r="E72" s="97">
        <v>0.0</v>
      </c>
      <c r="F72" s="97">
        <v>0.0</v>
      </c>
      <c r="G72" s="97">
        <v>0.0</v>
      </c>
      <c r="H72" s="97">
        <f t="shared" ref="H72:H74" si="52">sum(B72:G72)</f>
        <v>0</v>
      </c>
      <c r="I72" s="98">
        <f>(I71/60)</f>
        <v>0.5666666667</v>
      </c>
      <c r="J72" s="104"/>
      <c r="K72" s="94" t="s">
        <v>77</v>
      </c>
      <c r="L72" s="96">
        <v>2.0</v>
      </c>
      <c r="M72" s="95">
        <f>(L72-H72-H73)</f>
        <v>-1</v>
      </c>
      <c r="N72" s="96">
        <v>17.0</v>
      </c>
      <c r="O72" s="96">
        <f t="shared" si="51"/>
        <v>16</v>
      </c>
      <c r="P72" s="101"/>
      <c r="Q72" s="92"/>
      <c r="R72" s="92"/>
      <c r="S72" s="92"/>
      <c r="T72" s="92"/>
      <c r="U72" s="92"/>
      <c r="V72" s="92"/>
      <c r="W72" s="92"/>
      <c r="X72" s="92"/>
      <c r="Y72" s="92"/>
      <c r="Z72" s="92"/>
    </row>
    <row r="73">
      <c r="A73" s="102" t="s">
        <v>78</v>
      </c>
      <c r="B73" s="115">
        <v>1.0</v>
      </c>
      <c r="C73" s="97">
        <v>1.0</v>
      </c>
      <c r="D73" s="97" t="s">
        <v>100</v>
      </c>
      <c r="E73" s="97">
        <v>0.0</v>
      </c>
      <c r="F73" s="97">
        <v>0.0</v>
      </c>
      <c r="G73" s="97">
        <v>1.0</v>
      </c>
      <c r="H73" s="97">
        <f t="shared" si="52"/>
        <v>3</v>
      </c>
      <c r="I73" s="103"/>
      <c r="J73" s="104"/>
      <c r="K73" s="102" t="s">
        <v>78</v>
      </c>
      <c r="L73" s="96" t="s">
        <v>79</v>
      </c>
      <c r="M73" s="96" t="s">
        <v>79</v>
      </c>
      <c r="N73" s="96"/>
      <c r="O73" s="96" t="s">
        <v>79</v>
      </c>
      <c r="P73" s="101"/>
      <c r="Q73" s="92"/>
      <c r="R73" s="92"/>
      <c r="S73" s="92"/>
      <c r="T73" s="92"/>
      <c r="U73" s="92"/>
      <c r="V73" s="92"/>
      <c r="W73" s="92"/>
      <c r="X73" s="92"/>
      <c r="Y73" s="92"/>
      <c r="Z73" s="92"/>
    </row>
    <row r="74" ht="15.75" customHeight="1">
      <c r="A74" s="102" t="s">
        <v>80</v>
      </c>
      <c r="B74" s="97">
        <v>1.0</v>
      </c>
      <c r="C74" s="97">
        <v>0.0</v>
      </c>
      <c r="D74" s="106"/>
      <c r="E74" s="97">
        <v>0.0</v>
      </c>
      <c r="F74" s="106"/>
      <c r="G74" s="106"/>
      <c r="H74" s="97">
        <f t="shared" si="52"/>
        <v>1</v>
      </c>
      <c r="I74" s="96" t="s">
        <v>79</v>
      </c>
      <c r="J74" s="104"/>
      <c r="K74" s="102" t="s">
        <v>80</v>
      </c>
      <c r="L74" s="96">
        <v>3.0</v>
      </c>
      <c r="M74" s="95">
        <f t="shared" ref="M74:M75" si="53">(L74-H74)</f>
        <v>2</v>
      </c>
      <c r="N74" s="96">
        <v>0.0</v>
      </c>
      <c r="O74" s="96">
        <f t="shared" ref="O74:O76" si="54">sum(M74,N74)</f>
        <v>2</v>
      </c>
      <c r="P74" s="101"/>
      <c r="Q74" s="92"/>
      <c r="R74" s="92"/>
      <c r="S74" s="92"/>
      <c r="T74" s="92"/>
      <c r="U74" s="92"/>
      <c r="V74" s="92"/>
      <c r="W74" s="92"/>
      <c r="X74" s="92"/>
      <c r="Y74" s="92"/>
      <c r="Z74" s="92"/>
    </row>
    <row r="75">
      <c r="A75" s="88" t="s">
        <v>101</v>
      </c>
      <c r="B75" s="89">
        <v>8.0</v>
      </c>
      <c r="C75" s="89">
        <v>10.0</v>
      </c>
      <c r="D75" s="89">
        <v>0.0</v>
      </c>
      <c r="E75" s="89">
        <v>0.0</v>
      </c>
      <c r="F75" s="89">
        <v>0.0</v>
      </c>
      <c r="G75" s="89">
        <v>0.0</v>
      </c>
      <c r="H75" s="89">
        <f>SUM(B75:G75)</f>
        <v>18</v>
      </c>
      <c r="I75" s="90">
        <f>sum(H75:H78)</f>
        <v>22</v>
      </c>
      <c r="J75" s="75"/>
      <c r="K75" s="88" t="s">
        <v>101</v>
      </c>
      <c r="L75" s="90">
        <v>46.0</v>
      </c>
      <c r="M75" s="90">
        <f t="shared" si="53"/>
        <v>28</v>
      </c>
      <c r="N75" s="89" t="s">
        <v>79</v>
      </c>
      <c r="O75" s="90">
        <f t="shared" si="54"/>
        <v>28</v>
      </c>
      <c r="P75" s="91"/>
      <c r="Q75" s="75"/>
      <c r="R75" s="75"/>
      <c r="S75" s="75"/>
      <c r="T75" s="75"/>
      <c r="U75" s="75"/>
      <c r="V75" s="75"/>
      <c r="W75" s="75"/>
      <c r="X75" s="75"/>
      <c r="Y75" s="75"/>
      <c r="Z75" s="75"/>
    </row>
    <row r="76">
      <c r="A76" s="94" t="s">
        <v>77</v>
      </c>
      <c r="B76" s="115">
        <v>0.0</v>
      </c>
      <c r="C76" s="97">
        <v>0.0</v>
      </c>
      <c r="D76" s="97">
        <v>0.0</v>
      </c>
      <c r="E76" s="97">
        <v>0.0</v>
      </c>
      <c r="F76" s="97">
        <v>0.0</v>
      </c>
      <c r="G76" s="97">
        <v>0.0</v>
      </c>
      <c r="H76" s="97">
        <f t="shared" ref="H76:H78" si="55">sum(B76:G76)</f>
        <v>0</v>
      </c>
      <c r="I76" s="98">
        <f>(I75/60)</f>
        <v>0.3666666667</v>
      </c>
      <c r="J76" s="75"/>
      <c r="K76" s="94" t="s">
        <v>77</v>
      </c>
      <c r="L76" s="95">
        <v>11.0</v>
      </c>
      <c r="M76" s="95">
        <f>(L76-H76-H77)</f>
        <v>7</v>
      </c>
      <c r="N76" s="96" t="s">
        <v>79</v>
      </c>
      <c r="O76" s="96">
        <f t="shared" si="54"/>
        <v>7</v>
      </c>
      <c r="P76" s="103"/>
      <c r="Q76" s="75"/>
      <c r="R76" s="75"/>
      <c r="S76" s="75"/>
      <c r="T76" s="75"/>
      <c r="U76" s="75"/>
      <c r="V76" s="75"/>
      <c r="W76" s="75"/>
      <c r="X76" s="75"/>
      <c r="Y76" s="75"/>
      <c r="Z76" s="75"/>
    </row>
    <row r="77">
      <c r="A77" s="102" t="s">
        <v>78</v>
      </c>
      <c r="B77" s="115">
        <v>0.0</v>
      </c>
      <c r="C77" s="97">
        <v>4.0</v>
      </c>
      <c r="D77" s="97">
        <v>0.0</v>
      </c>
      <c r="E77" s="97">
        <v>0.0</v>
      </c>
      <c r="F77" s="97">
        <v>0.0</v>
      </c>
      <c r="G77" s="97">
        <v>0.0</v>
      </c>
      <c r="H77" s="97">
        <f t="shared" si="55"/>
        <v>4</v>
      </c>
      <c r="I77" s="103"/>
      <c r="J77" s="75"/>
      <c r="K77" s="102" t="s">
        <v>78</v>
      </c>
      <c r="L77" s="96" t="s">
        <v>79</v>
      </c>
      <c r="M77" s="96" t="s">
        <v>79</v>
      </c>
      <c r="N77" s="96" t="s">
        <v>79</v>
      </c>
      <c r="O77" s="96" t="s">
        <v>79</v>
      </c>
      <c r="P77" s="103"/>
      <c r="Q77" s="75"/>
      <c r="R77" s="75"/>
      <c r="S77" s="75"/>
      <c r="T77" s="75"/>
      <c r="U77" s="75"/>
      <c r="V77" s="75"/>
      <c r="W77" s="75"/>
      <c r="X77" s="75"/>
      <c r="Y77" s="75"/>
      <c r="Z77" s="75"/>
    </row>
    <row r="78">
      <c r="A78" s="102" t="s">
        <v>80</v>
      </c>
      <c r="B78" s="97">
        <v>0.0</v>
      </c>
      <c r="C78" s="106"/>
      <c r="D78" s="97">
        <v>0.0</v>
      </c>
      <c r="E78" s="97">
        <v>0.0</v>
      </c>
      <c r="F78" s="97">
        <v>0.0</v>
      </c>
      <c r="G78" s="97">
        <v>0.0</v>
      </c>
      <c r="H78" s="97">
        <f t="shared" si="55"/>
        <v>0</v>
      </c>
      <c r="I78" s="96" t="s">
        <v>79</v>
      </c>
      <c r="J78" s="75"/>
      <c r="K78" s="102" t="s">
        <v>80</v>
      </c>
      <c r="L78" s="95">
        <v>68.0</v>
      </c>
      <c r="M78" s="95">
        <f t="shared" ref="M78:M79" si="56">(L78-H78)</f>
        <v>68</v>
      </c>
      <c r="N78" s="96" t="s">
        <v>79</v>
      </c>
      <c r="O78" s="96">
        <f t="shared" ref="O78:O80" si="57">sum(M78,N78)</f>
        <v>68</v>
      </c>
      <c r="P78" s="103"/>
      <c r="Q78" s="75"/>
      <c r="R78" s="75"/>
      <c r="S78" s="75"/>
      <c r="T78" s="75"/>
      <c r="U78" s="75"/>
      <c r="V78" s="75"/>
      <c r="W78" s="75"/>
      <c r="X78" s="75"/>
      <c r="Y78" s="75"/>
      <c r="Z78" s="75"/>
    </row>
    <row r="79">
      <c r="A79" s="88" t="s">
        <v>102</v>
      </c>
      <c r="B79" s="89">
        <v>3.0</v>
      </c>
      <c r="C79" s="89">
        <v>3.0</v>
      </c>
      <c r="D79" s="89">
        <v>2.0</v>
      </c>
      <c r="E79" s="89">
        <v>0.0</v>
      </c>
      <c r="F79" s="89">
        <v>2.0</v>
      </c>
      <c r="G79" s="89">
        <v>0.0</v>
      </c>
      <c r="H79" s="89">
        <f>SUM(B79:G79)</f>
        <v>10</v>
      </c>
      <c r="I79" s="90">
        <f>sum(H79:H82)</f>
        <v>10</v>
      </c>
      <c r="J79" s="105"/>
      <c r="K79" s="111" t="s">
        <v>102</v>
      </c>
      <c r="L79" s="90">
        <v>52.0</v>
      </c>
      <c r="M79" s="90">
        <f t="shared" si="56"/>
        <v>42</v>
      </c>
      <c r="N79" s="89">
        <v>35.0</v>
      </c>
      <c r="O79" s="90">
        <f t="shared" si="57"/>
        <v>77</v>
      </c>
      <c r="P79" s="91"/>
      <c r="Q79" s="75"/>
      <c r="R79" s="75"/>
      <c r="S79" s="75"/>
      <c r="T79" s="75"/>
      <c r="U79" s="75"/>
      <c r="V79" s="75"/>
      <c r="W79" s="75"/>
      <c r="X79" s="75"/>
      <c r="Y79" s="75"/>
      <c r="Z79" s="75"/>
    </row>
    <row r="80">
      <c r="A80" s="94" t="s">
        <v>77</v>
      </c>
      <c r="B80" s="115">
        <v>0.0</v>
      </c>
      <c r="C80" s="97">
        <v>0.0</v>
      </c>
      <c r="D80" s="97">
        <v>0.0</v>
      </c>
      <c r="E80" s="97">
        <v>0.0</v>
      </c>
      <c r="F80" s="97">
        <v>0.0</v>
      </c>
      <c r="G80" s="97">
        <v>0.0</v>
      </c>
      <c r="H80" s="97">
        <f t="shared" ref="H80:H82" si="58">sum(B80:G80)</f>
        <v>0</v>
      </c>
      <c r="I80" s="98">
        <f>(I79/60)</f>
        <v>0.1666666667</v>
      </c>
      <c r="J80" s="104"/>
      <c r="K80" s="94" t="s">
        <v>77</v>
      </c>
      <c r="L80" s="95">
        <v>0.0</v>
      </c>
      <c r="M80" s="95">
        <f>(L80-H80-H81)</f>
        <v>0</v>
      </c>
      <c r="N80" s="96">
        <v>10.0</v>
      </c>
      <c r="O80" s="96">
        <f t="shared" si="57"/>
        <v>10</v>
      </c>
      <c r="P80" s="101"/>
      <c r="Q80" s="75"/>
      <c r="R80" s="75"/>
      <c r="S80" s="75"/>
      <c r="T80" s="75"/>
      <c r="U80" s="75"/>
      <c r="V80" s="75"/>
      <c r="W80" s="75"/>
      <c r="X80" s="75"/>
      <c r="Y80" s="75"/>
      <c r="Z80" s="75"/>
    </row>
    <row r="81">
      <c r="A81" s="102" t="s">
        <v>78</v>
      </c>
      <c r="B81" s="115">
        <v>0.0</v>
      </c>
      <c r="C81" s="97">
        <v>0.0</v>
      </c>
      <c r="D81" s="97">
        <v>0.0</v>
      </c>
      <c r="E81" s="97">
        <v>0.0</v>
      </c>
      <c r="F81" s="97">
        <v>0.0</v>
      </c>
      <c r="G81" s="97">
        <v>0.0</v>
      </c>
      <c r="H81" s="97">
        <f t="shared" si="58"/>
        <v>0</v>
      </c>
      <c r="I81" s="103"/>
      <c r="J81" s="104"/>
      <c r="K81" s="102" t="s">
        <v>78</v>
      </c>
      <c r="L81" s="96" t="s">
        <v>79</v>
      </c>
      <c r="M81" s="96" t="s">
        <v>79</v>
      </c>
      <c r="N81" s="96" t="s">
        <v>79</v>
      </c>
      <c r="O81" s="96" t="s">
        <v>79</v>
      </c>
      <c r="P81" s="101"/>
      <c r="Q81" s="75"/>
      <c r="R81" s="75"/>
      <c r="S81" s="75"/>
      <c r="T81" s="75"/>
      <c r="U81" s="75"/>
      <c r="V81" s="75"/>
      <c r="W81" s="75"/>
      <c r="X81" s="75"/>
      <c r="Y81" s="75"/>
      <c r="Z81" s="75"/>
    </row>
    <row r="82">
      <c r="A82" s="102" t="s">
        <v>80</v>
      </c>
      <c r="B82" s="97">
        <v>0.0</v>
      </c>
      <c r="C82" s="106"/>
      <c r="D82" s="106"/>
      <c r="E82" s="97">
        <v>0.0</v>
      </c>
      <c r="F82" s="106"/>
      <c r="G82" s="97">
        <v>0.0</v>
      </c>
      <c r="H82" s="97">
        <f t="shared" si="58"/>
        <v>0</v>
      </c>
      <c r="I82" s="96" t="s">
        <v>79</v>
      </c>
      <c r="J82" s="104"/>
      <c r="K82" s="102" t="s">
        <v>80</v>
      </c>
      <c r="L82" s="95">
        <v>58.0</v>
      </c>
      <c r="M82" s="95">
        <f t="shared" ref="M82:M83" si="59">(L82-H82)</f>
        <v>58</v>
      </c>
      <c r="N82" s="103"/>
      <c r="O82" s="96">
        <f t="shared" ref="O82:O84" si="60">sum(M82,N82)</f>
        <v>58</v>
      </c>
      <c r="P82" s="101"/>
      <c r="Q82" s="75"/>
      <c r="R82" s="75"/>
      <c r="S82" s="75"/>
      <c r="T82" s="75"/>
      <c r="U82" s="75"/>
      <c r="V82" s="75"/>
      <c r="W82" s="75"/>
      <c r="X82" s="75"/>
      <c r="Y82" s="75"/>
      <c r="Z82" s="75"/>
    </row>
    <row r="83">
      <c r="A83" s="88" t="s">
        <v>103</v>
      </c>
      <c r="B83" s="89">
        <v>9.0</v>
      </c>
      <c r="C83" s="89">
        <v>3.0</v>
      </c>
      <c r="D83" s="89">
        <v>7.0</v>
      </c>
      <c r="E83" s="89">
        <v>0.0</v>
      </c>
      <c r="F83" s="89">
        <v>1.0</v>
      </c>
      <c r="G83" s="89">
        <v>0.0</v>
      </c>
      <c r="H83" s="89">
        <f>SUM(B83:G83)</f>
        <v>20</v>
      </c>
      <c r="I83" s="90">
        <f>sum(H83:H86)</f>
        <v>22</v>
      </c>
      <c r="J83" s="104"/>
      <c r="K83" s="88" t="s">
        <v>103</v>
      </c>
      <c r="L83" s="90">
        <v>54.0</v>
      </c>
      <c r="M83" s="90">
        <f t="shared" si="59"/>
        <v>34</v>
      </c>
      <c r="N83" s="89">
        <v>35.0</v>
      </c>
      <c r="O83" s="90">
        <f t="shared" si="60"/>
        <v>69</v>
      </c>
      <c r="P83" s="90"/>
      <c r="Q83" s="75"/>
      <c r="R83" s="75"/>
      <c r="S83" s="75"/>
      <c r="T83" s="75"/>
      <c r="U83" s="75"/>
      <c r="V83" s="75"/>
      <c r="W83" s="75"/>
      <c r="X83" s="75"/>
      <c r="Y83" s="75"/>
      <c r="Z83" s="75"/>
    </row>
    <row r="84">
      <c r="A84" s="94" t="s">
        <v>77</v>
      </c>
      <c r="B84" s="96">
        <v>0.0</v>
      </c>
      <c r="C84" s="97">
        <v>0.0</v>
      </c>
      <c r="D84" s="97">
        <v>0.0</v>
      </c>
      <c r="E84" s="97">
        <v>0.0</v>
      </c>
      <c r="F84" s="97">
        <v>0.0</v>
      </c>
      <c r="G84" s="97">
        <v>0.0</v>
      </c>
      <c r="H84" s="97">
        <f t="shared" ref="H84:H86" si="61">sum(B84:G84)</f>
        <v>0</v>
      </c>
      <c r="I84" s="98">
        <f>(I83/60)</f>
        <v>0.3666666667</v>
      </c>
      <c r="J84" s="104"/>
      <c r="K84" s="94" t="s">
        <v>77</v>
      </c>
      <c r="L84" s="95">
        <v>1.0</v>
      </c>
      <c r="M84" s="95">
        <f>(L84-H84-H85)</f>
        <v>0</v>
      </c>
      <c r="N84" s="96">
        <v>10.0</v>
      </c>
      <c r="O84" s="96">
        <f t="shared" si="60"/>
        <v>10</v>
      </c>
      <c r="P84" s="103"/>
      <c r="Q84" s="75"/>
      <c r="R84" s="75"/>
      <c r="S84" s="75"/>
      <c r="T84" s="75"/>
      <c r="U84" s="75"/>
      <c r="V84" s="75"/>
      <c r="W84" s="75"/>
      <c r="X84" s="75"/>
      <c r="Y84" s="75"/>
      <c r="Z84" s="75"/>
    </row>
    <row r="85">
      <c r="A85" s="102" t="s">
        <v>78</v>
      </c>
      <c r="B85" s="96">
        <v>1.0</v>
      </c>
      <c r="C85" s="97">
        <v>0.0</v>
      </c>
      <c r="D85" s="97">
        <v>0.0</v>
      </c>
      <c r="E85" s="97">
        <v>0.0</v>
      </c>
      <c r="F85" s="97">
        <v>0.0</v>
      </c>
      <c r="G85" s="97">
        <v>0.0</v>
      </c>
      <c r="H85" s="97">
        <f t="shared" si="61"/>
        <v>1</v>
      </c>
      <c r="I85" s="103"/>
      <c r="J85" s="104"/>
      <c r="K85" s="102" t="s">
        <v>78</v>
      </c>
      <c r="L85" s="96" t="s">
        <v>79</v>
      </c>
      <c r="M85" s="96" t="s">
        <v>79</v>
      </c>
      <c r="N85" s="96" t="s">
        <v>79</v>
      </c>
      <c r="O85" s="96" t="s">
        <v>79</v>
      </c>
      <c r="P85" s="103"/>
      <c r="Q85" s="75"/>
      <c r="R85" s="75"/>
      <c r="S85" s="75"/>
      <c r="T85" s="75"/>
      <c r="U85" s="75"/>
      <c r="V85" s="75"/>
      <c r="W85" s="75"/>
      <c r="X85" s="75"/>
      <c r="Y85" s="75"/>
      <c r="Z85" s="75"/>
    </row>
    <row r="86">
      <c r="A86" s="102" t="s">
        <v>80</v>
      </c>
      <c r="B86" s="96">
        <v>1.0</v>
      </c>
      <c r="C86" s="106"/>
      <c r="D86" s="106"/>
      <c r="E86" s="97">
        <v>0.0</v>
      </c>
      <c r="F86" s="97">
        <v>0.0</v>
      </c>
      <c r="G86" s="97">
        <v>0.0</v>
      </c>
      <c r="H86" s="97">
        <f t="shared" si="61"/>
        <v>1</v>
      </c>
      <c r="I86" s="96" t="s">
        <v>79</v>
      </c>
      <c r="J86" s="104"/>
      <c r="K86" s="102" t="s">
        <v>80</v>
      </c>
      <c r="L86" s="95">
        <v>55.0</v>
      </c>
      <c r="M86" s="95">
        <f t="shared" ref="M86:M87" si="62">(L86-H86)</f>
        <v>54</v>
      </c>
      <c r="N86" s="96">
        <v>0.0</v>
      </c>
      <c r="O86" s="96">
        <f t="shared" ref="O86:O88" si="63">sum(M86,N86)</f>
        <v>54</v>
      </c>
      <c r="P86" s="103"/>
      <c r="Q86" s="75"/>
      <c r="R86" s="75"/>
      <c r="S86" s="75"/>
      <c r="T86" s="75"/>
      <c r="U86" s="75"/>
      <c r="V86" s="75"/>
      <c r="W86" s="75"/>
      <c r="X86" s="75"/>
      <c r="Y86" s="75"/>
      <c r="Z86" s="75"/>
    </row>
    <row r="87">
      <c r="A87" s="88" t="s">
        <v>104</v>
      </c>
      <c r="B87" s="89">
        <v>3.0</v>
      </c>
      <c r="C87" s="89">
        <v>2.0</v>
      </c>
      <c r="D87" s="89">
        <v>0.0</v>
      </c>
      <c r="E87" s="89">
        <v>0.0</v>
      </c>
      <c r="F87" s="89">
        <v>0.0</v>
      </c>
      <c r="G87" s="89">
        <v>0.0</v>
      </c>
      <c r="H87" s="89">
        <f>SUM(B87:G87)</f>
        <v>5</v>
      </c>
      <c r="I87" s="90">
        <f>sum(H87:H90)</f>
        <v>7</v>
      </c>
      <c r="J87" s="99"/>
      <c r="K87" s="111" t="s">
        <v>104</v>
      </c>
      <c r="L87" s="90">
        <v>55.0</v>
      </c>
      <c r="M87" s="90">
        <f t="shared" si="62"/>
        <v>50</v>
      </c>
      <c r="N87" s="89" t="s">
        <v>79</v>
      </c>
      <c r="O87" s="90">
        <f t="shared" si="63"/>
        <v>50</v>
      </c>
      <c r="P87" s="90"/>
      <c r="Q87" s="75"/>
      <c r="R87" s="75"/>
      <c r="S87" s="75"/>
      <c r="T87" s="75"/>
      <c r="U87" s="75"/>
      <c r="V87" s="75"/>
      <c r="W87" s="75"/>
      <c r="X87" s="75"/>
      <c r="Y87" s="75"/>
      <c r="Z87" s="75"/>
    </row>
    <row r="88">
      <c r="A88" s="94" t="s">
        <v>77</v>
      </c>
      <c r="B88" s="96">
        <v>0.0</v>
      </c>
      <c r="C88" s="97">
        <v>0.0</v>
      </c>
      <c r="D88" s="97">
        <v>0.0</v>
      </c>
      <c r="E88" s="97">
        <v>0.0</v>
      </c>
      <c r="F88" s="97">
        <v>0.0</v>
      </c>
      <c r="G88" s="97">
        <v>0.0</v>
      </c>
      <c r="H88" s="97">
        <f t="shared" ref="H88:H90" si="64">sum(B88:G88)</f>
        <v>0</v>
      </c>
      <c r="I88" s="98">
        <f>(I87/60)</f>
        <v>0.1166666667</v>
      </c>
      <c r="J88" s="75"/>
      <c r="K88" s="94" t="s">
        <v>77</v>
      </c>
      <c r="L88" s="95">
        <v>14.0</v>
      </c>
      <c r="M88" s="95">
        <f>(L88-H88-H89)</f>
        <v>12</v>
      </c>
      <c r="N88" s="96" t="s">
        <v>79</v>
      </c>
      <c r="O88" s="96">
        <f t="shared" si="63"/>
        <v>12</v>
      </c>
      <c r="P88" s="103"/>
      <c r="Q88" s="75"/>
      <c r="R88" s="75"/>
      <c r="S88" s="75"/>
      <c r="T88" s="75"/>
      <c r="U88" s="75"/>
      <c r="V88" s="75"/>
      <c r="W88" s="75"/>
      <c r="X88" s="75"/>
      <c r="Y88" s="75"/>
      <c r="Z88" s="75"/>
    </row>
    <row r="89">
      <c r="A89" s="102" t="s">
        <v>78</v>
      </c>
      <c r="B89" s="96">
        <v>1.0</v>
      </c>
      <c r="C89" s="97">
        <v>1.0</v>
      </c>
      <c r="D89" s="97">
        <v>0.0</v>
      </c>
      <c r="E89" s="97">
        <v>0.0</v>
      </c>
      <c r="F89" s="97">
        <v>0.0</v>
      </c>
      <c r="G89" s="97">
        <v>0.0</v>
      </c>
      <c r="H89" s="97">
        <f t="shared" si="64"/>
        <v>2</v>
      </c>
      <c r="I89" s="103"/>
      <c r="J89" s="75"/>
      <c r="K89" s="102" t="s">
        <v>78</v>
      </c>
      <c r="L89" s="96" t="s">
        <v>79</v>
      </c>
      <c r="M89" s="96" t="s">
        <v>79</v>
      </c>
      <c r="N89" s="96" t="s">
        <v>79</v>
      </c>
      <c r="O89" s="96" t="s">
        <v>79</v>
      </c>
      <c r="P89" s="103"/>
      <c r="Q89" s="75"/>
      <c r="R89" s="75"/>
      <c r="S89" s="75"/>
      <c r="T89" s="75"/>
      <c r="U89" s="75"/>
      <c r="V89" s="75"/>
      <c r="W89" s="75"/>
      <c r="X89" s="75"/>
      <c r="Y89" s="75"/>
      <c r="Z89" s="75"/>
    </row>
    <row r="90">
      <c r="A90" s="102" t="s">
        <v>80</v>
      </c>
      <c r="B90" s="96">
        <v>0.0</v>
      </c>
      <c r="C90" s="106"/>
      <c r="D90" s="97">
        <v>0.0</v>
      </c>
      <c r="E90" s="97">
        <v>0.0</v>
      </c>
      <c r="F90" s="97">
        <v>0.0</v>
      </c>
      <c r="G90" s="97">
        <v>0.0</v>
      </c>
      <c r="H90" s="97">
        <f t="shared" si="64"/>
        <v>0</v>
      </c>
      <c r="I90" s="96" t="s">
        <v>79</v>
      </c>
      <c r="J90" s="75"/>
      <c r="K90" s="102" t="s">
        <v>80</v>
      </c>
      <c r="L90" s="95">
        <v>46.0</v>
      </c>
      <c r="M90" s="95">
        <f>(L90-H90)</f>
        <v>46</v>
      </c>
      <c r="N90" s="96" t="s">
        <v>79</v>
      </c>
      <c r="O90" s="96">
        <f>sum(M90,N90)</f>
        <v>46</v>
      </c>
      <c r="P90" s="103"/>
      <c r="Q90" s="75"/>
      <c r="R90" s="75"/>
      <c r="S90" s="75"/>
      <c r="T90" s="75"/>
      <c r="U90" s="75"/>
      <c r="V90" s="75"/>
      <c r="W90" s="75"/>
      <c r="X90" s="75"/>
      <c r="Y90" s="75"/>
      <c r="Z90" s="75"/>
    </row>
    <row r="91">
      <c r="A91" s="112" t="s">
        <v>105</v>
      </c>
      <c r="B91" s="85">
        <f t="shared" ref="B91:G91" si="65">SUM(B92:B111)-B95-B99-B103-B107-B111</f>
        <v>37</v>
      </c>
      <c r="C91" s="85">
        <f t="shared" si="65"/>
        <v>35</v>
      </c>
      <c r="D91" s="85">
        <f t="shared" si="65"/>
        <v>37</v>
      </c>
      <c r="E91" s="85">
        <f t="shared" si="65"/>
        <v>0</v>
      </c>
      <c r="F91" s="85">
        <f t="shared" si="65"/>
        <v>12</v>
      </c>
      <c r="G91" s="85">
        <f t="shared" si="65"/>
        <v>12</v>
      </c>
      <c r="H91" s="86"/>
      <c r="I91" s="85">
        <v>0.0</v>
      </c>
      <c r="J91" s="75"/>
      <c r="K91" s="112" t="s">
        <v>105</v>
      </c>
      <c r="L91" s="87"/>
      <c r="M91" s="86"/>
      <c r="N91" s="87"/>
      <c r="O91" s="87"/>
      <c r="P91" s="86"/>
      <c r="Q91" s="75"/>
      <c r="R91" s="75"/>
      <c r="S91" s="75"/>
      <c r="T91" s="75"/>
      <c r="U91" s="75"/>
      <c r="V91" s="75"/>
      <c r="W91" s="75"/>
      <c r="X91" s="75"/>
      <c r="Y91" s="75"/>
      <c r="Z91" s="75"/>
    </row>
    <row r="92">
      <c r="A92" s="88" t="s">
        <v>106</v>
      </c>
      <c r="B92" s="89">
        <v>10.0</v>
      </c>
      <c r="C92" s="89">
        <v>7.0</v>
      </c>
      <c r="D92" s="89">
        <v>10.0</v>
      </c>
      <c r="E92" s="89">
        <v>0.0</v>
      </c>
      <c r="F92" s="89">
        <v>9.0</v>
      </c>
      <c r="G92" s="89">
        <v>5.0</v>
      </c>
      <c r="H92" s="89">
        <f>SUM(B92:G92)</f>
        <v>41</v>
      </c>
      <c r="I92" s="90">
        <f>sum(H92:H95)</f>
        <v>50</v>
      </c>
      <c r="J92" s="105"/>
      <c r="K92" s="111" t="s">
        <v>106</v>
      </c>
      <c r="L92" s="90">
        <v>83.0</v>
      </c>
      <c r="M92" s="90">
        <f>(L92-H92)</f>
        <v>42</v>
      </c>
      <c r="N92" s="89">
        <v>20.0</v>
      </c>
      <c r="O92" s="90">
        <f t="shared" ref="O92:O93" si="66">sum(M92,N92)</f>
        <v>62</v>
      </c>
      <c r="P92" s="90"/>
      <c r="Q92" s="75"/>
      <c r="R92" s="104" t="s">
        <v>107</v>
      </c>
      <c r="S92" s="75"/>
      <c r="T92" s="75"/>
      <c r="U92" s="75"/>
      <c r="V92" s="75"/>
      <c r="W92" s="75"/>
      <c r="X92" s="75"/>
      <c r="Y92" s="75"/>
      <c r="Z92" s="75"/>
    </row>
    <row r="93">
      <c r="A93" s="94" t="s">
        <v>77</v>
      </c>
      <c r="B93" s="115">
        <v>0.0</v>
      </c>
      <c r="C93" s="97">
        <v>0.0</v>
      </c>
      <c r="D93" s="97">
        <v>0.0</v>
      </c>
      <c r="E93" s="97">
        <v>0.0</v>
      </c>
      <c r="F93" s="97">
        <v>0.0</v>
      </c>
      <c r="G93" s="97">
        <v>0.0</v>
      </c>
      <c r="H93" s="97">
        <f t="shared" ref="H93:H95" si="67">sum(B93:G93)</f>
        <v>0</v>
      </c>
      <c r="I93" s="98">
        <f>(I92/60)</f>
        <v>0.8333333333</v>
      </c>
      <c r="J93" s="104"/>
      <c r="K93" s="94" t="s">
        <v>77</v>
      </c>
      <c r="L93" s="96">
        <v>10.0</v>
      </c>
      <c r="M93" s="95">
        <f>(L93-H93-H94)</f>
        <v>1</v>
      </c>
      <c r="N93" s="96">
        <v>10.0</v>
      </c>
      <c r="O93" s="96">
        <f t="shared" si="66"/>
        <v>11</v>
      </c>
      <c r="P93" s="101"/>
      <c r="Q93" s="75"/>
      <c r="R93" s="75"/>
      <c r="S93" s="75"/>
      <c r="T93" s="75"/>
      <c r="U93" s="75"/>
      <c r="V93" s="75"/>
      <c r="W93" s="75"/>
      <c r="X93" s="75"/>
      <c r="Y93" s="75"/>
      <c r="Z93" s="75"/>
    </row>
    <row r="94">
      <c r="A94" s="102" t="s">
        <v>78</v>
      </c>
      <c r="B94" s="115">
        <v>4.0</v>
      </c>
      <c r="C94" s="97">
        <v>3.0</v>
      </c>
      <c r="D94" s="97">
        <v>2.0</v>
      </c>
      <c r="E94" s="97">
        <v>0.0</v>
      </c>
      <c r="F94" s="97">
        <v>0.0</v>
      </c>
      <c r="G94" s="97">
        <v>0.0</v>
      </c>
      <c r="H94" s="97">
        <f t="shared" si="67"/>
        <v>9</v>
      </c>
      <c r="I94" s="103"/>
      <c r="J94" s="104"/>
      <c r="K94" s="102" t="s">
        <v>78</v>
      </c>
      <c r="L94" s="96" t="s">
        <v>79</v>
      </c>
      <c r="M94" s="96" t="s">
        <v>79</v>
      </c>
      <c r="N94" s="96" t="s">
        <v>79</v>
      </c>
      <c r="O94" s="96" t="s">
        <v>79</v>
      </c>
      <c r="P94" s="101"/>
      <c r="Q94" s="75"/>
      <c r="R94" s="75"/>
      <c r="S94" s="75"/>
      <c r="T94" s="75"/>
      <c r="U94" s="75"/>
      <c r="V94" s="75"/>
      <c r="W94" s="75"/>
      <c r="X94" s="75"/>
      <c r="Y94" s="75"/>
      <c r="Z94" s="75"/>
    </row>
    <row r="95">
      <c r="A95" s="102" t="s">
        <v>80</v>
      </c>
      <c r="B95" s="97">
        <v>0.0</v>
      </c>
      <c r="C95" s="106"/>
      <c r="D95" s="106"/>
      <c r="E95" s="97">
        <v>0.0</v>
      </c>
      <c r="F95" s="106"/>
      <c r="G95" s="97">
        <v>0.0</v>
      </c>
      <c r="H95" s="97">
        <f t="shared" si="67"/>
        <v>0</v>
      </c>
      <c r="I95" s="96" t="s">
        <v>79</v>
      </c>
      <c r="J95" s="104"/>
      <c r="K95" s="102" t="s">
        <v>80</v>
      </c>
      <c r="L95" s="96">
        <v>53.0</v>
      </c>
      <c r="M95" s="95">
        <f t="shared" ref="M95:M96" si="68">(L95-H95)</f>
        <v>53</v>
      </c>
      <c r="N95" s="96">
        <v>0.0</v>
      </c>
      <c r="O95" s="96">
        <f t="shared" ref="O95:O97" si="69">sum(M95,N95)</f>
        <v>53</v>
      </c>
      <c r="P95" s="101"/>
      <c r="Q95" s="75"/>
      <c r="R95" s="75"/>
      <c r="S95" s="75"/>
      <c r="T95" s="75"/>
      <c r="U95" s="75"/>
      <c r="V95" s="75"/>
      <c r="W95" s="75"/>
      <c r="X95" s="75"/>
      <c r="Y95" s="75"/>
      <c r="Z95" s="75"/>
    </row>
    <row r="96">
      <c r="A96" s="88" t="s">
        <v>108</v>
      </c>
      <c r="B96" s="89">
        <v>9.0</v>
      </c>
      <c r="C96" s="89">
        <v>9.0</v>
      </c>
      <c r="D96" s="89">
        <v>14.0</v>
      </c>
      <c r="E96" s="89">
        <v>0.0</v>
      </c>
      <c r="F96" s="89">
        <v>0.0</v>
      </c>
      <c r="G96" s="89">
        <v>0.0</v>
      </c>
      <c r="H96" s="89">
        <f>SUM(B96:G96)</f>
        <v>32</v>
      </c>
      <c r="I96" s="90">
        <f>sum(H96:H99)</f>
        <v>41</v>
      </c>
      <c r="J96" s="99"/>
      <c r="K96" s="111" t="s">
        <v>108</v>
      </c>
      <c r="L96" s="90">
        <v>74.0</v>
      </c>
      <c r="M96" s="90">
        <f t="shared" si="68"/>
        <v>42</v>
      </c>
      <c r="N96" s="89">
        <v>40.0</v>
      </c>
      <c r="O96" s="90">
        <f t="shared" si="69"/>
        <v>82</v>
      </c>
      <c r="P96" s="90"/>
      <c r="Q96" s="75"/>
      <c r="R96" s="75"/>
      <c r="S96" s="75"/>
      <c r="T96" s="75"/>
      <c r="U96" s="75"/>
      <c r="V96" s="75"/>
      <c r="W96" s="75"/>
      <c r="X96" s="75"/>
      <c r="Y96" s="75"/>
      <c r="Z96" s="75"/>
    </row>
    <row r="97">
      <c r="A97" s="94" t="s">
        <v>77</v>
      </c>
      <c r="B97" s="97">
        <v>0.0</v>
      </c>
      <c r="C97" s="97">
        <v>0.0</v>
      </c>
      <c r="D97" s="96">
        <v>0.0</v>
      </c>
      <c r="E97" s="96">
        <v>0.0</v>
      </c>
      <c r="F97" s="96">
        <v>0.0</v>
      </c>
      <c r="G97" s="96">
        <v>0.0</v>
      </c>
      <c r="H97" s="97">
        <f t="shared" ref="H97:H99" si="70">sum(B97:G97)</f>
        <v>0</v>
      </c>
      <c r="I97" s="98">
        <f>(I96/60)</f>
        <v>0.6833333333</v>
      </c>
      <c r="J97" s="75"/>
      <c r="K97" s="94" t="s">
        <v>77</v>
      </c>
      <c r="L97" s="96">
        <v>2.0</v>
      </c>
      <c r="M97" s="95">
        <f>(L97-H97-H98)</f>
        <v>2</v>
      </c>
      <c r="N97" s="96">
        <v>10.0</v>
      </c>
      <c r="O97" s="96">
        <f t="shared" si="69"/>
        <v>12</v>
      </c>
      <c r="P97" s="101"/>
      <c r="Q97" s="75"/>
      <c r="R97" s="75"/>
      <c r="S97" s="75"/>
      <c r="T97" s="75"/>
      <c r="U97" s="75"/>
      <c r="V97" s="75"/>
      <c r="W97" s="75"/>
      <c r="X97" s="75"/>
      <c r="Y97" s="75"/>
      <c r="Z97" s="75"/>
    </row>
    <row r="98">
      <c r="A98" s="102" t="s">
        <v>78</v>
      </c>
      <c r="B98" s="97">
        <v>0.0</v>
      </c>
      <c r="C98" s="97">
        <v>0.0</v>
      </c>
      <c r="D98" s="96">
        <v>0.0</v>
      </c>
      <c r="E98" s="96">
        <v>0.0</v>
      </c>
      <c r="F98" s="96">
        <v>0.0</v>
      </c>
      <c r="G98" s="96">
        <v>0.0</v>
      </c>
      <c r="H98" s="97">
        <f t="shared" si="70"/>
        <v>0</v>
      </c>
      <c r="I98" s="103"/>
      <c r="J98" s="75"/>
      <c r="K98" s="102" t="s">
        <v>78</v>
      </c>
      <c r="L98" s="96" t="s">
        <v>79</v>
      </c>
      <c r="M98" s="96" t="s">
        <v>79</v>
      </c>
      <c r="N98" s="96" t="s">
        <v>79</v>
      </c>
      <c r="O98" s="96" t="s">
        <v>79</v>
      </c>
      <c r="P98" s="101"/>
      <c r="Q98" s="75"/>
      <c r="R98" s="75"/>
      <c r="S98" s="75"/>
      <c r="T98" s="75"/>
      <c r="U98" s="75"/>
      <c r="V98" s="75"/>
      <c r="W98" s="75"/>
      <c r="X98" s="75"/>
      <c r="Y98" s="75"/>
      <c r="Z98" s="75"/>
    </row>
    <row r="99">
      <c r="A99" s="102" t="s">
        <v>80</v>
      </c>
      <c r="B99" s="97">
        <v>9.0</v>
      </c>
      <c r="C99" s="106"/>
      <c r="D99" s="103"/>
      <c r="E99" s="96">
        <v>0.0</v>
      </c>
      <c r="F99" s="96">
        <v>0.0</v>
      </c>
      <c r="G99" s="96">
        <v>0.0</v>
      </c>
      <c r="H99" s="97">
        <f t="shared" si="70"/>
        <v>9</v>
      </c>
      <c r="I99" s="96" t="s">
        <v>79</v>
      </c>
      <c r="J99" s="75"/>
      <c r="K99" s="102" t="s">
        <v>80</v>
      </c>
      <c r="L99" s="96">
        <v>42.0</v>
      </c>
      <c r="M99" s="95">
        <f t="shared" ref="M99:M100" si="71">(L99-H99)</f>
        <v>33</v>
      </c>
      <c r="N99" s="96">
        <v>0.0</v>
      </c>
      <c r="O99" s="96">
        <f t="shared" ref="O99:O101" si="72">sum(M99,N99)</f>
        <v>33</v>
      </c>
      <c r="P99" s="101"/>
      <c r="Q99" s="75"/>
      <c r="R99" s="75"/>
      <c r="S99" s="75"/>
      <c r="T99" s="75"/>
      <c r="U99" s="75"/>
      <c r="V99" s="75"/>
      <c r="W99" s="75"/>
      <c r="X99" s="75"/>
      <c r="Y99" s="75"/>
      <c r="Z99" s="75"/>
    </row>
    <row r="100">
      <c r="A100" s="88" t="s">
        <v>109</v>
      </c>
      <c r="B100" s="89">
        <v>5.0</v>
      </c>
      <c r="C100" s="89">
        <v>6.0</v>
      </c>
      <c r="D100" s="89">
        <v>3.0</v>
      </c>
      <c r="E100" s="89">
        <v>0.0</v>
      </c>
      <c r="F100" s="89">
        <v>3.0</v>
      </c>
      <c r="G100" s="89">
        <v>3.0</v>
      </c>
      <c r="H100" s="89">
        <f>SUM(B100:G100)</f>
        <v>20</v>
      </c>
      <c r="I100" s="90">
        <f>sum(H100:H103)</f>
        <v>20</v>
      </c>
      <c r="J100" s="105"/>
      <c r="K100" s="111" t="s">
        <v>109</v>
      </c>
      <c r="L100" s="90">
        <v>28.0</v>
      </c>
      <c r="M100" s="90">
        <f t="shared" si="71"/>
        <v>8</v>
      </c>
      <c r="N100" s="89">
        <v>25.0</v>
      </c>
      <c r="O100" s="90">
        <f t="shared" si="72"/>
        <v>33</v>
      </c>
      <c r="P100" s="91"/>
      <c r="Q100" s="75"/>
      <c r="R100" s="75"/>
      <c r="S100" s="75"/>
      <c r="T100" s="75"/>
      <c r="U100" s="75"/>
      <c r="V100" s="75"/>
      <c r="W100" s="75"/>
      <c r="X100" s="75"/>
      <c r="Y100" s="75"/>
      <c r="Z100" s="75"/>
    </row>
    <row r="101">
      <c r="A101" s="94" t="s">
        <v>77</v>
      </c>
      <c r="B101" s="97">
        <v>0.0</v>
      </c>
      <c r="C101" s="97">
        <v>0.0</v>
      </c>
      <c r="D101" s="97">
        <v>0.0</v>
      </c>
      <c r="E101" s="97">
        <v>0.0</v>
      </c>
      <c r="F101" s="97">
        <v>0.0</v>
      </c>
      <c r="G101" s="97">
        <v>0.0</v>
      </c>
      <c r="H101" s="97">
        <f t="shared" ref="H101:H103" si="73">sum(B101:G101)</f>
        <v>0</v>
      </c>
      <c r="I101" s="98">
        <f>(I100/60)</f>
        <v>0.3333333333</v>
      </c>
      <c r="J101" s="104"/>
      <c r="K101" s="94" t="s">
        <v>77</v>
      </c>
      <c r="L101" s="96">
        <v>2.0</v>
      </c>
      <c r="M101" s="95">
        <f>(L101-H101-H102)</f>
        <v>2</v>
      </c>
      <c r="N101" s="117">
        <v>0.0</v>
      </c>
      <c r="O101" s="96">
        <f t="shared" si="72"/>
        <v>2</v>
      </c>
      <c r="P101" s="101"/>
      <c r="Q101" s="75"/>
      <c r="R101" s="75"/>
      <c r="S101" s="75"/>
      <c r="T101" s="75"/>
      <c r="U101" s="75"/>
      <c r="V101" s="75"/>
      <c r="W101" s="75"/>
      <c r="X101" s="75"/>
      <c r="Y101" s="75"/>
      <c r="Z101" s="75"/>
    </row>
    <row r="102">
      <c r="A102" s="102" t="s">
        <v>78</v>
      </c>
      <c r="B102" s="97">
        <v>0.0</v>
      </c>
      <c r="C102" s="97">
        <v>0.0</v>
      </c>
      <c r="D102" s="97">
        <v>0.0</v>
      </c>
      <c r="E102" s="97">
        <v>0.0</v>
      </c>
      <c r="F102" s="97">
        <v>0.0</v>
      </c>
      <c r="G102" s="97">
        <v>0.0</v>
      </c>
      <c r="H102" s="97">
        <f t="shared" si="73"/>
        <v>0</v>
      </c>
      <c r="I102" s="103"/>
      <c r="J102" s="104"/>
      <c r="K102" s="102" t="s">
        <v>78</v>
      </c>
      <c r="L102" s="96" t="s">
        <v>79</v>
      </c>
      <c r="M102" s="96" t="s">
        <v>79</v>
      </c>
      <c r="N102" s="118" t="s">
        <v>79</v>
      </c>
      <c r="O102" s="96" t="s">
        <v>79</v>
      </c>
      <c r="P102" s="101"/>
      <c r="Q102" s="75"/>
      <c r="R102" s="75"/>
      <c r="S102" s="75"/>
      <c r="T102" s="75"/>
      <c r="U102" s="75"/>
      <c r="V102" s="75"/>
      <c r="W102" s="75"/>
      <c r="X102" s="75"/>
      <c r="Y102" s="75"/>
      <c r="Z102" s="75"/>
    </row>
    <row r="103">
      <c r="A103" s="102" t="s">
        <v>80</v>
      </c>
      <c r="B103" s="97">
        <v>0.0</v>
      </c>
      <c r="C103" s="106"/>
      <c r="D103" s="106"/>
      <c r="E103" s="97">
        <v>0.0</v>
      </c>
      <c r="F103" s="106"/>
      <c r="G103" s="106"/>
      <c r="H103" s="97">
        <f t="shared" si="73"/>
        <v>0</v>
      </c>
      <c r="I103" s="96" t="s">
        <v>79</v>
      </c>
      <c r="J103" s="104"/>
      <c r="K103" s="102" t="s">
        <v>80</v>
      </c>
      <c r="L103" s="96">
        <v>3.0</v>
      </c>
      <c r="M103" s="95">
        <f t="shared" ref="M103:M104" si="74">(L103-H103)</f>
        <v>3</v>
      </c>
      <c r="N103" s="118">
        <v>0.0</v>
      </c>
      <c r="O103" s="96">
        <f t="shared" ref="O103:O105" si="75">sum(M103,N103)</f>
        <v>3</v>
      </c>
      <c r="P103" s="101"/>
      <c r="Q103" s="75"/>
      <c r="R103" s="75"/>
      <c r="S103" s="75"/>
      <c r="T103" s="75"/>
      <c r="U103" s="75"/>
      <c r="V103" s="75"/>
      <c r="W103" s="75"/>
      <c r="X103" s="75"/>
      <c r="Y103" s="75"/>
      <c r="Z103" s="75"/>
    </row>
    <row r="104">
      <c r="A104" s="88" t="s">
        <v>110</v>
      </c>
      <c r="B104" s="89">
        <v>1.0</v>
      </c>
      <c r="C104" s="89">
        <v>0.0</v>
      </c>
      <c r="D104" s="89">
        <v>1.0</v>
      </c>
      <c r="E104" s="89">
        <v>0.0</v>
      </c>
      <c r="F104" s="89">
        <v>0.0</v>
      </c>
      <c r="G104" s="89">
        <v>0.0</v>
      </c>
      <c r="H104" s="89">
        <f>SUM(B104:G104)</f>
        <v>2</v>
      </c>
      <c r="I104" s="90">
        <f>sum(H104:H107)</f>
        <v>2</v>
      </c>
      <c r="J104" s="75"/>
      <c r="K104" s="88" t="s">
        <v>110</v>
      </c>
      <c r="L104" s="90">
        <v>22.0</v>
      </c>
      <c r="M104" s="90">
        <f t="shared" si="74"/>
        <v>20</v>
      </c>
      <c r="N104" s="89">
        <v>20.0</v>
      </c>
      <c r="O104" s="90">
        <f t="shared" si="75"/>
        <v>40</v>
      </c>
      <c r="P104" s="90"/>
      <c r="Q104" s="75"/>
      <c r="R104" s="75"/>
      <c r="S104" s="75"/>
      <c r="T104" s="75"/>
      <c r="U104" s="75"/>
      <c r="V104" s="75"/>
      <c r="W104" s="75"/>
      <c r="X104" s="75"/>
      <c r="Y104" s="75"/>
      <c r="Z104" s="75"/>
    </row>
    <row r="105">
      <c r="A105" s="94" t="s">
        <v>77</v>
      </c>
      <c r="B105" s="97">
        <v>0.0</v>
      </c>
      <c r="C105" s="97">
        <v>0.0</v>
      </c>
      <c r="D105" s="97">
        <v>0.0</v>
      </c>
      <c r="E105" s="97">
        <v>0.0</v>
      </c>
      <c r="F105" s="97">
        <v>0.0</v>
      </c>
      <c r="G105" s="97">
        <v>0.0</v>
      </c>
      <c r="H105" s="97">
        <f t="shared" ref="H105:H107" si="76">sum(B105:G105)</f>
        <v>0</v>
      </c>
      <c r="I105" s="98">
        <f>(I104/60)</f>
        <v>0.03333333333</v>
      </c>
      <c r="J105" s="75"/>
      <c r="K105" s="94" t="s">
        <v>77</v>
      </c>
      <c r="L105" s="96">
        <v>5.0</v>
      </c>
      <c r="M105" s="95">
        <f>(L105-H105-H106)</f>
        <v>5</v>
      </c>
      <c r="N105" s="96">
        <v>0.0</v>
      </c>
      <c r="O105" s="96">
        <f t="shared" si="75"/>
        <v>5</v>
      </c>
      <c r="P105" s="101"/>
      <c r="Q105" s="75"/>
      <c r="R105" s="75"/>
      <c r="S105" s="75"/>
      <c r="T105" s="75"/>
      <c r="U105" s="75"/>
      <c r="V105" s="75"/>
      <c r="W105" s="75"/>
      <c r="X105" s="75"/>
      <c r="Y105" s="75"/>
      <c r="Z105" s="75"/>
    </row>
    <row r="106">
      <c r="A106" s="102" t="s">
        <v>78</v>
      </c>
      <c r="B106" s="97">
        <v>0.0</v>
      </c>
      <c r="C106" s="97">
        <v>0.0</v>
      </c>
      <c r="D106" s="97">
        <v>0.0</v>
      </c>
      <c r="E106" s="97">
        <v>0.0</v>
      </c>
      <c r="F106" s="97">
        <v>0.0</v>
      </c>
      <c r="G106" s="97">
        <v>0.0</v>
      </c>
      <c r="H106" s="97">
        <f t="shared" si="76"/>
        <v>0</v>
      </c>
      <c r="I106" s="103"/>
      <c r="J106" s="75"/>
      <c r="K106" s="102" t="s">
        <v>78</v>
      </c>
      <c r="L106" s="96" t="s">
        <v>79</v>
      </c>
      <c r="M106" s="96" t="s">
        <v>79</v>
      </c>
      <c r="N106" s="96" t="s">
        <v>79</v>
      </c>
      <c r="O106" s="96" t="s">
        <v>79</v>
      </c>
      <c r="P106" s="101"/>
      <c r="Q106" s="75"/>
      <c r="R106" s="75"/>
      <c r="S106" s="75"/>
      <c r="T106" s="75"/>
      <c r="U106" s="75"/>
      <c r="V106" s="75"/>
      <c r="W106" s="75"/>
      <c r="X106" s="75"/>
      <c r="Y106" s="75"/>
      <c r="Z106" s="75"/>
    </row>
    <row r="107">
      <c r="A107" s="102" t="s">
        <v>80</v>
      </c>
      <c r="B107" s="97">
        <v>0.0</v>
      </c>
      <c r="C107" s="97">
        <v>0.0</v>
      </c>
      <c r="D107" s="97">
        <v>0.0</v>
      </c>
      <c r="E107" s="97">
        <v>0.0</v>
      </c>
      <c r="F107" s="97">
        <v>0.0</v>
      </c>
      <c r="G107" s="97">
        <v>0.0</v>
      </c>
      <c r="H107" s="97">
        <f t="shared" si="76"/>
        <v>0</v>
      </c>
      <c r="I107" s="96" t="s">
        <v>79</v>
      </c>
      <c r="J107" s="75"/>
      <c r="K107" s="102" t="s">
        <v>80</v>
      </c>
      <c r="L107" s="96">
        <v>40.0</v>
      </c>
      <c r="M107" s="95">
        <f t="shared" ref="M107:M108" si="77">(L107-H107)</f>
        <v>40</v>
      </c>
      <c r="N107" s="96">
        <v>0.0</v>
      </c>
      <c r="O107" s="96">
        <f t="shared" ref="O107:O109" si="78">sum(M107,N107)</f>
        <v>40</v>
      </c>
      <c r="P107" s="101"/>
      <c r="Q107" s="75"/>
      <c r="R107" s="75"/>
      <c r="S107" s="75"/>
      <c r="T107" s="75"/>
      <c r="U107" s="75"/>
      <c r="V107" s="75"/>
      <c r="W107" s="75"/>
      <c r="X107" s="75"/>
      <c r="Y107" s="75"/>
      <c r="Z107" s="75"/>
    </row>
    <row r="108">
      <c r="A108" s="88" t="s">
        <v>111</v>
      </c>
      <c r="B108" s="89">
        <v>8.0</v>
      </c>
      <c r="C108" s="89">
        <v>8.0</v>
      </c>
      <c r="D108" s="89">
        <v>6.0</v>
      </c>
      <c r="E108" s="89">
        <v>0.0</v>
      </c>
      <c r="F108" s="89">
        <v>0.0</v>
      </c>
      <c r="G108" s="89">
        <v>4.0</v>
      </c>
      <c r="H108" s="89">
        <f>SUM(B108:G108)</f>
        <v>26</v>
      </c>
      <c r="I108" s="90">
        <f>sum(H108:H111)</f>
        <v>29</v>
      </c>
      <c r="J108" s="105"/>
      <c r="K108" s="111" t="s">
        <v>111</v>
      </c>
      <c r="L108" s="90">
        <v>81.0</v>
      </c>
      <c r="M108" s="90">
        <f t="shared" si="77"/>
        <v>55</v>
      </c>
      <c r="N108" s="89">
        <v>20.0</v>
      </c>
      <c r="O108" s="90">
        <f t="shared" si="78"/>
        <v>75</v>
      </c>
      <c r="P108" s="90"/>
      <c r="Q108" s="75"/>
      <c r="R108" s="75"/>
      <c r="S108" s="75"/>
      <c r="T108" s="75"/>
      <c r="U108" s="75"/>
      <c r="V108" s="75"/>
      <c r="W108" s="75"/>
      <c r="X108" s="75"/>
      <c r="Y108" s="75"/>
      <c r="Z108" s="75"/>
    </row>
    <row r="109">
      <c r="A109" s="94" t="s">
        <v>77</v>
      </c>
      <c r="B109" s="97">
        <v>0.0</v>
      </c>
      <c r="C109" s="97">
        <v>1.0</v>
      </c>
      <c r="D109" s="97">
        <v>0.0</v>
      </c>
      <c r="E109" s="97">
        <v>0.0</v>
      </c>
      <c r="F109" s="97">
        <v>0.0</v>
      </c>
      <c r="G109" s="97">
        <v>0.0</v>
      </c>
      <c r="H109" s="97">
        <f t="shared" ref="H109:H111" si="79">sum(B109:G109)</f>
        <v>1</v>
      </c>
      <c r="I109" s="98">
        <f>(I108/60)</f>
        <v>0.4833333333</v>
      </c>
      <c r="J109" s="104"/>
      <c r="K109" s="94" t="s">
        <v>77</v>
      </c>
      <c r="L109" s="96">
        <v>3.0</v>
      </c>
      <c r="M109" s="95">
        <f>(L109-H109-H110)</f>
        <v>0</v>
      </c>
      <c r="N109" s="96">
        <v>0.0</v>
      </c>
      <c r="O109" s="96">
        <f t="shared" si="78"/>
        <v>0</v>
      </c>
      <c r="P109" s="101"/>
      <c r="Q109" s="75"/>
      <c r="R109" s="75"/>
      <c r="S109" s="75"/>
      <c r="T109" s="75"/>
      <c r="U109" s="75"/>
      <c r="V109" s="75"/>
      <c r="W109" s="75"/>
      <c r="X109" s="75"/>
      <c r="Y109" s="75"/>
      <c r="Z109" s="75"/>
    </row>
    <row r="110">
      <c r="A110" s="102" t="s">
        <v>78</v>
      </c>
      <c r="B110" s="97">
        <v>0.0</v>
      </c>
      <c r="C110" s="97">
        <v>1.0</v>
      </c>
      <c r="D110" s="97">
        <v>1.0</v>
      </c>
      <c r="E110" s="97">
        <v>0.0</v>
      </c>
      <c r="F110" s="97">
        <v>0.0</v>
      </c>
      <c r="G110" s="97">
        <v>0.0</v>
      </c>
      <c r="H110" s="97">
        <f t="shared" si="79"/>
        <v>2</v>
      </c>
      <c r="I110" s="103"/>
      <c r="J110" s="104"/>
      <c r="K110" s="102" t="s">
        <v>78</v>
      </c>
      <c r="L110" s="96" t="s">
        <v>79</v>
      </c>
      <c r="M110" s="96" t="s">
        <v>79</v>
      </c>
      <c r="N110" s="96" t="s">
        <v>79</v>
      </c>
      <c r="O110" s="96" t="s">
        <v>79</v>
      </c>
      <c r="P110" s="101"/>
      <c r="Q110" s="75"/>
      <c r="R110" s="75"/>
      <c r="S110" s="75"/>
      <c r="T110" s="75"/>
      <c r="U110" s="75"/>
      <c r="V110" s="75"/>
      <c r="W110" s="75"/>
      <c r="X110" s="75"/>
      <c r="Y110" s="75"/>
      <c r="Z110" s="75"/>
    </row>
    <row r="111">
      <c r="A111" s="102" t="s">
        <v>80</v>
      </c>
      <c r="B111" s="97">
        <v>0.0</v>
      </c>
      <c r="C111" s="106"/>
      <c r="D111" s="106"/>
      <c r="E111" s="97">
        <v>0.0</v>
      </c>
      <c r="F111" s="97">
        <v>0.0</v>
      </c>
      <c r="G111" s="97">
        <v>0.0</v>
      </c>
      <c r="H111" s="97">
        <f t="shared" si="79"/>
        <v>0</v>
      </c>
      <c r="I111" s="96" t="s">
        <v>79</v>
      </c>
      <c r="J111" s="104"/>
      <c r="K111" s="102" t="s">
        <v>80</v>
      </c>
      <c r="L111" s="96">
        <v>34.0</v>
      </c>
      <c r="M111" s="95">
        <f>(L111-H111)</f>
        <v>34</v>
      </c>
      <c r="N111" s="96">
        <v>0.0</v>
      </c>
      <c r="O111" s="96">
        <f>sum(M111,N111)</f>
        <v>34</v>
      </c>
      <c r="P111" s="101"/>
      <c r="Q111" s="75"/>
      <c r="R111" s="75"/>
      <c r="S111" s="75"/>
      <c r="T111" s="75"/>
      <c r="U111" s="75"/>
      <c r="V111" s="75"/>
      <c r="W111" s="75"/>
      <c r="X111" s="75"/>
      <c r="Y111" s="75"/>
      <c r="Z111" s="75"/>
    </row>
    <row r="112">
      <c r="A112" s="112" t="s">
        <v>112</v>
      </c>
      <c r="B112" s="85">
        <f t="shared" ref="B112:G112" si="80">SUM(B113:B128)-B116-B120-B124-B128</f>
        <v>52</v>
      </c>
      <c r="C112" s="85">
        <f t="shared" si="80"/>
        <v>39</v>
      </c>
      <c r="D112" s="85">
        <f t="shared" si="80"/>
        <v>29</v>
      </c>
      <c r="E112" s="85">
        <f t="shared" si="80"/>
        <v>0</v>
      </c>
      <c r="F112" s="85">
        <f t="shared" si="80"/>
        <v>34</v>
      </c>
      <c r="G112" s="85">
        <f t="shared" si="80"/>
        <v>23</v>
      </c>
      <c r="H112" s="86"/>
      <c r="I112" s="85">
        <v>0.0</v>
      </c>
      <c r="J112" s="75"/>
      <c r="K112" s="112" t="s">
        <v>112</v>
      </c>
      <c r="L112" s="87"/>
      <c r="M112" s="86"/>
      <c r="N112" s="87"/>
      <c r="O112" s="87"/>
      <c r="P112" s="86"/>
      <c r="Q112" s="75"/>
      <c r="R112" s="75"/>
      <c r="S112" s="75"/>
      <c r="T112" s="75"/>
      <c r="U112" s="75"/>
      <c r="V112" s="75"/>
      <c r="W112" s="75"/>
      <c r="X112" s="75"/>
      <c r="Y112" s="75"/>
      <c r="Z112" s="75"/>
    </row>
    <row r="113">
      <c r="A113" s="88" t="s">
        <v>14</v>
      </c>
      <c r="B113" s="89">
        <v>5.0</v>
      </c>
      <c r="C113" s="111">
        <v>5.0</v>
      </c>
      <c r="D113" s="89">
        <v>2.0</v>
      </c>
      <c r="E113" s="89">
        <v>0.0</v>
      </c>
      <c r="F113" s="89">
        <v>6.0</v>
      </c>
      <c r="G113" s="89">
        <v>0.0</v>
      </c>
      <c r="H113" s="89">
        <f>SUM(B113:G113)</f>
        <v>18</v>
      </c>
      <c r="I113" s="90">
        <f>sum(H113:H116)</f>
        <v>18</v>
      </c>
      <c r="J113" s="104"/>
      <c r="K113" s="88" t="s">
        <v>14</v>
      </c>
      <c r="L113" s="90">
        <v>41.0</v>
      </c>
      <c r="M113" s="90">
        <f>(L113-H113)</f>
        <v>23</v>
      </c>
      <c r="N113" s="89">
        <v>35.0</v>
      </c>
      <c r="O113" s="90">
        <f t="shared" ref="O113:O114" si="81">sum(M113,N113)</f>
        <v>58</v>
      </c>
      <c r="P113" s="90"/>
      <c r="Q113" s="104"/>
      <c r="R113" s="75"/>
      <c r="S113" s="75"/>
      <c r="T113" s="75"/>
      <c r="U113" s="75"/>
      <c r="V113" s="75"/>
      <c r="W113" s="75"/>
      <c r="X113" s="75"/>
      <c r="Y113" s="75"/>
      <c r="Z113" s="75"/>
    </row>
    <row r="114">
      <c r="A114" s="94" t="s">
        <v>77</v>
      </c>
      <c r="B114" s="115">
        <v>0.0</v>
      </c>
      <c r="C114" s="97">
        <v>0.0</v>
      </c>
      <c r="D114" s="97">
        <v>0.0</v>
      </c>
      <c r="E114" s="97">
        <v>0.0</v>
      </c>
      <c r="F114" s="97">
        <v>0.0</v>
      </c>
      <c r="G114" s="97">
        <v>0.0</v>
      </c>
      <c r="H114" s="97">
        <f t="shared" ref="H114:H116" si="82">sum(B114:G114)</f>
        <v>0</v>
      </c>
      <c r="I114" s="98">
        <f>(I113/60)</f>
        <v>0.3</v>
      </c>
      <c r="J114" s="104"/>
      <c r="K114" s="94" t="s">
        <v>77</v>
      </c>
      <c r="L114" s="96">
        <v>0.0</v>
      </c>
      <c r="M114" s="95">
        <f>(L114-H114-H115)</f>
        <v>0</v>
      </c>
      <c r="N114" s="96">
        <v>0.0</v>
      </c>
      <c r="O114" s="96">
        <f t="shared" si="81"/>
        <v>0</v>
      </c>
      <c r="P114" s="101"/>
      <c r="Q114" s="75"/>
      <c r="R114" s="75"/>
      <c r="S114" s="75"/>
      <c r="T114" s="75"/>
      <c r="U114" s="75"/>
      <c r="V114" s="75"/>
      <c r="W114" s="75"/>
      <c r="X114" s="75"/>
      <c r="Y114" s="75"/>
      <c r="Z114" s="75"/>
    </row>
    <row r="115">
      <c r="A115" s="102" t="s">
        <v>78</v>
      </c>
      <c r="B115" s="115">
        <v>0.0</v>
      </c>
      <c r="C115" s="97">
        <v>0.0</v>
      </c>
      <c r="D115" s="97">
        <v>0.0</v>
      </c>
      <c r="E115" s="97">
        <v>0.0</v>
      </c>
      <c r="F115" s="97">
        <v>0.0</v>
      </c>
      <c r="G115" s="97">
        <v>0.0</v>
      </c>
      <c r="H115" s="97">
        <f t="shared" si="82"/>
        <v>0</v>
      </c>
      <c r="I115" s="103"/>
      <c r="J115" s="104"/>
      <c r="K115" s="102" t="s">
        <v>78</v>
      </c>
      <c r="L115" s="96" t="s">
        <v>79</v>
      </c>
      <c r="M115" s="96" t="s">
        <v>79</v>
      </c>
      <c r="N115" s="96" t="s">
        <v>79</v>
      </c>
      <c r="O115" s="96" t="s">
        <v>79</v>
      </c>
      <c r="P115" s="101"/>
      <c r="Q115" s="75"/>
      <c r="R115" s="75"/>
      <c r="S115" s="75"/>
      <c r="T115" s="75"/>
      <c r="U115" s="75"/>
      <c r="V115" s="75"/>
      <c r="W115" s="75"/>
      <c r="X115" s="75"/>
      <c r="Y115" s="75"/>
      <c r="Z115" s="75"/>
    </row>
    <row r="116">
      <c r="A116" s="102" t="s">
        <v>80</v>
      </c>
      <c r="B116" s="97">
        <v>0.0</v>
      </c>
      <c r="C116" s="97">
        <v>0.0</v>
      </c>
      <c r="D116" s="97">
        <v>0.0</v>
      </c>
      <c r="E116" s="97">
        <v>0.0</v>
      </c>
      <c r="F116" s="106"/>
      <c r="G116" s="106"/>
      <c r="H116" s="97">
        <f t="shared" si="82"/>
        <v>0</v>
      </c>
      <c r="I116" s="96" t="s">
        <v>79</v>
      </c>
      <c r="J116" s="104"/>
      <c r="K116" s="102" t="s">
        <v>80</v>
      </c>
      <c r="L116" s="96">
        <v>24.0</v>
      </c>
      <c r="M116" s="95">
        <f t="shared" ref="M116:M117" si="83">(L116-H116)</f>
        <v>24</v>
      </c>
      <c r="N116" s="96">
        <v>0.0</v>
      </c>
      <c r="O116" s="96">
        <f t="shared" ref="O116:O118" si="84">sum(M116,N116)</f>
        <v>24</v>
      </c>
      <c r="P116" s="101"/>
      <c r="Q116" s="75"/>
      <c r="R116" s="75"/>
      <c r="S116" s="75"/>
      <c r="T116" s="75"/>
      <c r="U116" s="75"/>
      <c r="V116" s="75"/>
      <c r="W116" s="75"/>
      <c r="X116" s="75"/>
      <c r="Y116" s="75"/>
      <c r="Z116" s="75"/>
    </row>
    <row r="117">
      <c r="A117" s="88" t="s">
        <v>113</v>
      </c>
      <c r="B117" s="89">
        <v>17.0</v>
      </c>
      <c r="C117" s="111">
        <v>15.0</v>
      </c>
      <c r="D117" s="89">
        <v>10.0</v>
      </c>
      <c r="E117" s="89">
        <v>0.0</v>
      </c>
      <c r="F117" s="89">
        <v>17.0</v>
      </c>
      <c r="G117" s="89">
        <v>9.0</v>
      </c>
      <c r="H117" s="89">
        <f>SUM(B117:G117)</f>
        <v>68</v>
      </c>
      <c r="I117" s="90">
        <f>sum(H117:H120)</f>
        <v>70</v>
      </c>
      <c r="J117" s="105"/>
      <c r="K117" s="111" t="s">
        <v>113</v>
      </c>
      <c r="L117" s="90">
        <v>101.0</v>
      </c>
      <c r="M117" s="90">
        <f t="shared" si="83"/>
        <v>33</v>
      </c>
      <c r="N117" s="89">
        <v>65.0</v>
      </c>
      <c r="O117" s="90">
        <f t="shared" si="84"/>
        <v>98</v>
      </c>
      <c r="P117" s="90"/>
      <c r="Q117" s="75"/>
      <c r="R117" s="75"/>
      <c r="S117" s="75"/>
      <c r="T117" s="75"/>
      <c r="U117" s="75"/>
      <c r="V117" s="75"/>
      <c r="W117" s="75"/>
      <c r="X117" s="75"/>
      <c r="Y117" s="75"/>
      <c r="Z117" s="75"/>
    </row>
    <row r="118">
      <c r="A118" s="94" t="s">
        <v>77</v>
      </c>
      <c r="B118" s="115">
        <v>0.0</v>
      </c>
      <c r="C118" s="97">
        <v>0.0</v>
      </c>
      <c r="D118" s="97">
        <v>0.0</v>
      </c>
      <c r="E118" s="97">
        <v>0.0</v>
      </c>
      <c r="F118" s="97">
        <v>0.0</v>
      </c>
      <c r="G118" s="97">
        <v>0.0</v>
      </c>
      <c r="H118" s="97">
        <f t="shared" ref="H118:H120" si="85">sum(B118:G118)</f>
        <v>0</v>
      </c>
      <c r="I118" s="98">
        <f>(I117/60)</f>
        <v>1.166666667</v>
      </c>
      <c r="J118" s="105"/>
      <c r="K118" s="100" t="s">
        <v>77</v>
      </c>
      <c r="L118" s="96">
        <v>7.0</v>
      </c>
      <c r="M118" s="95">
        <f>(L118-H118-H119)</f>
        <v>6</v>
      </c>
      <c r="N118" s="96">
        <v>10.0</v>
      </c>
      <c r="O118" s="96">
        <f t="shared" si="84"/>
        <v>16</v>
      </c>
      <c r="P118" s="103"/>
      <c r="Q118" s="75"/>
      <c r="R118" s="75"/>
      <c r="S118" s="75"/>
      <c r="T118" s="75"/>
      <c r="U118" s="75"/>
      <c r="V118" s="75"/>
      <c r="W118" s="75"/>
      <c r="X118" s="75"/>
      <c r="Y118" s="75"/>
      <c r="Z118" s="75"/>
    </row>
    <row r="119">
      <c r="A119" s="102" t="s">
        <v>78</v>
      </c>
      <c r="B119" s="115">
        <v>0.0</v>
      </c>
      <c r="C119" s="97">
        <v>1.0</v>
      </c>
      <c r="D119" s="97">
        <v>0.0</v>
      </c>
      <c r="E119" s="97">
        <v>0.0</v>
      </c>
      <c r="F119" s="97">
        <v>0.0</v>
      </c>
      <c r="G119" s="97">
        <v>0.0</v>
      </c>
      <c r="H119" s="97">
        <f t="shared" si="85"/>
        <v>1</v>
      </c>
      <c r="I119" s="103"/>
      <c r="J119" s="105"/>
      <c r="K119" s="96" t="s">
        <v>78</v>
      </c>
      <c r="L119" s="96" t="s">
        <v>79</v>
      </c>
      <c r="M119" s="96" t="s">
        <v>79</v>
      </c>
      <c r="N119" s="96" t="s">
        <v>79</v>
      </c>
      <c r="O119" s="96" t="s">
        <v>79</v>
      </c>
      <c r="P119" s="103"/>
      <c r="Q119" s="75"/>
      <c r="R119" s="75"/>
      <c r="S119" s="75"/>
      <c r="T119" s="75"/>
      <c r="U119" s="75"/>
      <c r="V119" s="75"/>
      <c r="W119" s="75"/>
      <c r="X119" s="75"/>
      <c r="Y119" s="75"/>
      <c r="Z119" s="75"/>
    </row>
    <row r="120">
      <c r="A120" s="102" t="s">
        <v>80</v>
      </c>
      <c r="B120" s="97">
        <v>1.0</v>
      </c>
      <c r="C120" s="106"/>
      <c r="D120" s="106"/>
      <c r="E120" s="97">
        <v>0.0</v>
      </c>
      <c r="F120" s="106"/>
      <c r="G120" s="106"/>
      <c r="H120" s="97">
        <f t="shared" si="85"/>
        <v>1</v>
      </c>
      <c r="I120" s="96" t="s">
        <v>79</v>
      </c>
      <c r="J120" s="105"/>
      <c r="K120" s="96" t="s">
        <v>80</v>
      </c>
      <c r="L120" s="96">
        <v>26.0</v>
      </c>
      <c r="M120" s="95">
        <f t="shared" ref="M120:M121" si="86">(L120-H120)</f>
        <v>25</v>
      </c>
      <c r="N120" s="96">
        <v>0.0</v>
      </c>
      <c r="O120" s="96">
        <f t="shared" ref="O120:O122" si="87">sum(M120,N120)</f>
        <v>25</v>
      </c>
      <c r="P120" s="103"/>
      <c r="Q120" s="75"/>
      <c r="R120" s="75"/>
      <c r="S120" s="75"/>
      <c r="T120" s="75"/>
      <c r="U120" s="75"/>
      <c r="V120" s="75"/>
      <c r="W120" s="75"/>
      <c r="X120" s="75"/>
      <c r="Y120" s="75"/>
      <c r="Z120" s="75"/>
    </row>
    <row r="121">
      <c r="A121" s="88" t="s">
        <v>114</v>
      </c>
      <c r="B121" s="89">
        <v>16.0</v>
      </c>
      <c r="C121" s="111">
        <v>11.0</v>
      </c>
      <c r="D121" s="111">
        <v>8.0</v>
      </c>
      <c r="E121" s="89">
        <v>0.0</v>
      </c>
      <c r="F121" s="89">
        <v>4.0</v>
      </c>
      <c r="G121" s="89">
        <v>8.0</v>
      </c>
      <c r="H121" s="89">
        <f>SUM(B121:G121)</f>
        <v>47</v>
      </c>
      <c r="I121" s="90">
        <f>sum(H121:H124)</f>
        <v>50</v>
      </c>
      <c r="J121" s="105"/>
      <c r="K121" s="111" t="s">
        <v>114</v>
      </c>
      <c r="L121" s="90">
        <v>52.0</v>
      </c>
      <c r="M121" s="90">
        <f t="shared" si="86"/>
        <v>5</v>
      </c>
      <c r="N121" s="89">
        <v>95.0</v>
      </c>
      <c r="O121" s="90">
        <f t="shared" si="87"/>
        <v>100</v>
      </c>
      <c r="P121" s="90"/>
      <c r="Q121" s="75"/>
      <c r="R121" s="75"/>
      <c r="S121" s="75"/>
      <c r="T121" s="75"/>
      <c r="U121" s="75"/>
      <c r="V121" s="75"/>
      <c r="W121" s="75"/>
      <c r="X121" s="75"/>
      <c r="Y121" s="75"/>
      <c r="Z121" s="75"/>
    </row>
    <row r="122">
      <c r="A122" s="94" t="s">
        <v>77</v>
      </c>
      <c r="B122" s="97">
        <v>0.0</v>
      </c>
      <c r="C122" s="97">
        <v>0.0</v>
      </c>
      <c r="D122" s="96">
        <v>0.0</v>
      </c>
      <c r="E122" s="96">
        <v>0.0</v>
      </c>
      <c r="F122" s="96">
        <v>0.0</v>
      </c>
      <c r="G122" s="97">
        <v>0.0</v>
      </c>
      <c r="H122" s="97">
        <f t="shared" ref="H122:H124" si="88">sum(B122:G122)</f>
        <v>0</v>
      </c>
      <c r="I122" s="98">
        <f>(I121/60)</f>
        <v>0.8333333333</v>
      </c>
      <c r="J122" s="105"/>
      <c r="K122" s="100" t="s">
        <v>77</v>
      </c>
      <c r="L122" s="96">
        <v>3.0</v>
      </c>
      <c r="M122" s="95">
        <f>(L122-H122-H123)</f>
        <v>1</v>
      </c>
      <c r="N122" s="96">
        <v>8.0</v>
      </c>
      <c r="O122" s="96">
        <f t="shared" si="87"/>
        <v>9</v>
      </c>
      <c r="P122" s="101"/>
      <c r="Q122" s="75"/>
      <c r="R122" s="75"/>
      <c r="S122" s="75"/>
      <c r="T122" s="75"/>
      <c r="U122" s="75"/>
      <c r="V122" s="75"/>
      <c r="W122" s="75"/>
      <c r="X122" s="75"/>
      <c r="Y122" s="75"/>
      <c r="Z122" s="75"/>
    </row>
    <row r="123">
      <c r="A123" s="102" t="s">
        <v>78</v>
      </c>
      <c r="B123" s="97">
        <v>1.0</v>
      </c>
      <c r="C123" s="97">
        <v>1.0</v>
      </c>
      <c r="D123" s="96">
        <v>0.0</v>
      </c>
      <c r="E123" s="96">
        <v>0.0</v>
      </c>
      <c r="F123" s="96">
        <v>0.0</v>
      </c>
      <c r="G123" s="97">
        <v>0.0</v>
      </c>
      <c r="H123" s="97">
        <f t="shared" si="88"/>
        <v>2</v>
      </c>
      <c r="I123" s="103"/>
      <c r="J123" s="105"/>
      <c r="K123" s="96" t="s">
        <v>78</v>
      </c>
      <c r="L123" s="96" t="s">
        <v>79</v>
      </c>
      <c r="M123" s="96" t="s">
        <v>79</v>
      </c>
      <c r="N123" s="96" t="s">
        <v>79</v>
      </c>
      <c r="O123" s="96" t="s">
        <v>79</v>
      </c>
      <c r="P123" s="101"/>
      <c r="Q123" s="75"/>
      <c r="R123" s="75"/>
      <c r="S123" s="75"/>
      <c r="T123" s="75"/>
      <c r="U123" s="75"/>
      <c r="V123" s="75"/>
      <c r="W123" s="75"/>
      <c r="X123" s="75"/>
      <c r="Y123" s="75"/>
      <c r="Z123" s="75"/>
    </row>
    <row r="124">
      <c r="A124" s="102" t="s">
        <v>80</v>
      </c>
      <c r="B124" s="97">
        <v>1.0</v>
      </c>
      <c r="C124" s="106"/>
      <c r="D124" s="103"/>
      <c r="E124" s="96">
        <v>0.0</v>
      </c>
      <c r="F124" s="103"/>
      <c r="G124" s="106"/>
      <c r="H124" s="97">
        <f t="shared" si="88"/>
        <v>1</v>
      </c>
      <c r="I124" s="96" t="s">
        <v>79</v>
      </c>
      <c r="J124" s="104"/>
      <c r="K124" s="102" t="s">
        <v>80</v>
      </c>
      <c r="L124" s="96">
        <v>39.0</v>
      </c>
      <c r="M124" s="95">
        <f t="shared" ref="M124:M125" si="89">(L124-H124)</f>
        <v>38</v>
      </c>
      <c r="N124" s="103"/>
      <c r="O124" s="96">
        <f t="shared" ref="O124:O126" si="90">sum(M124,N124)</f>
        <v>38</v>
      </c>
      <c r="P124" s="101"/>
      <c r="Q124" s="75"/>
      <c r="R124" s="75"/>
      <c r="S124" s="75"/>
      <c r="T124" s="75"/>
      <c r="U124" s="75"/>
      <c r="V124" s="75"/>
      <c r="W124" s="75"/>
      <c r="X124" s="75"/>
      <c r="Y124" s="75"/>
      <c r="Z124" s="75"/>
    </row>
    <row r="125">
      <c r="A125" s="88" t="s">
        <v>115</v>
      </c>
      <c r="B125" s="89">
        <v>13.0</v>
      </c>
      <c r="C125" s="111">
        <v>6.0</v>
      </c>
      <c r="D125" s="89">
        <v>9.0</v>
      </c>
      <c r="E125" s="89">
        <v>0.0</v>
      </c>
      <c r="F125" s="89">
        <v>7.0</v>
      </c>
      <c r="G125" s="89">
        <v>6.0</v>
      </c>
      <c r="H125" s="89">
        <f>SUM(B125:G125)</f>
        <v>41</v>
      </c>
      <c r="I125" s="90">
        <f>sum(H125:H128)</f>
        <v>49</v>
      </c>
      <c r="J125" s="104"/>
      <c r="K125" s="88" t="s">
        <v>115</v>
      </c>
      <c r="L125" s="90">
        <v>53.0</v>
      </c>
      <c r="M125" s="90">
        <f t="shared" si="89"/>
        <v>12</v>
      </c>
      <c r="N125" s="89">
        <v>60.0</v>
      </c>
      <c r="O125" s="90">
        <f t="shared" si="90"/>
        <v>72</v>
      </c>
      <c r="P125" s="90"/>
      <c r="Q125" s="75"/>
      <c r="R125" s="75"/>
      <c r="S125" s="75"/>
      <c r="T125" s="75"/>
      <c r="U125" s="75"/>
      <c r="V125" s="75"/>
      <c r="W125" s="75"/>
      <c r="X125" s="75"/>
      <c r="Y125" s="75"/>
      <c r="Z125" s="75"/>
    </row>
    <row r="126">
      <c r="A126" s="94" t="s">
        <v>77</v>
      </c>
      <c r="B126" s="97">
        <v>0.0</v>
      </c>
      <c r="C126" s="97">
        <v>0.0</v>
      </c>
      <c r="D126" s="97">
        <v>0.0</v>
      </c>
      <c r="E126" s="97">
        <v>0.0</v>
      </c>
      <c r="F126" s="97">
        <v>0.0</v>
      </c>
      <c r="G126" s="97">
        <v>0.0</v>
      </c>
      <c r="H126" s="97">
        <f t="shared" ref="H126:H128" si="91">sum(B126:G126)</f>
        <v>0</v>
      </c>
      <c r="I126" s="98">
        <f>(I125/60)</f>
        <v>0.8166666667</v>
      </c>
      <c r="J126" s="104"/>
      <c r="K126" s="94" t="s">
        <v>77</v>
      </c>
      <c r="L126" s="96">
        <v>0.0</v>
      </c>
      <c r="M126" s="95">
        <f>(L126-H126-H127)</f>
        <v>0</v>
      </c>
      <c r="N126" s="96">
        <v>10.0</v>
      </c>
      <c r="O126" s="96">
        <f t="shared" si="90"/>
        <v>10</v>
      </c>
      <c r="P126" s="101"/>
      <c r="Q126" s="75"/>
      <c r="R126" s="75"/>
      <c r="S126" s="75"/>
      <c r="T126" s="75"/>
      <c r="U126" s="75"/>
      <c r="V126" s="75"/>
      <c r="W126" s="75"/>
      <c r="X126" s="75"/>
      <c r="Y126" s="75"/>
      <c r="Z126" s="75"/>
    </row>
    <row r="127">
      <c r="A127" s="102" t="s">
        <v>78</v>
      </c>
      <c r="B127" s="97">
        <v>0.0</v>
      </c>
      <c r="C127" s="97">
        <v>0.0</v>
      </c>
      <c r="D127" s="97">
        <v>0.0</v>
      </c>
      <c r="E127" s="97">
        <v>0.0</v>
      </c>
      <c r="F127" s="97">
        <v>0.0</v>
      </c>
      <c r="G127" s="97">
        <v>0.0</v>
      </c>
      <c r="H127" s="97">
        <f t="shared" si="91"/>
        <v>0</v>
      </c>
      <c r="I127" s="103"/>
      <c r="J127" s="104"/>
      <c r="K127" s="102" t="s">
        <v>78</v>
      </c>
      <c r="L127" s="96" t="s">
        <v>79</v>
      </c>
      <c r="M127" s="96" t="s">
        <v>79</v>
      </c>
      <c r="N127" s="96" t="s">
        <v>79</v>
      </c>
      <c r="O127" s="96" t="s">
        <v>79</v>
      </c>
      <c r="P127" s="101"/>
      <c r="Q127" s="75"/>
      <c r="R127" s="75"/>
      <c r="S127" s="75"/>
      <c r="T127" s="75"/>
      <c r="U127" s="75"/>
      <c r="V127" s="75"/>
      <c r="W127" s="75"/>
      <c r="X127" s="75"/>
      <c r="Y127" s="75"/>
      <c r="Z127" s="75"/>
    </row>
    <row r="128">
      <c r="A128" s="102" t="s">
        <v>80</v>
      </c>
      <c r="B128" s="97">
        <v>8.0</v>
      </c>
      <c r="C128" s="106"/>
      <c r="D128" s="106"/>
      <c r="E128" s="97">
        <v>0.0</v>
      </c>
      <c r="F128" s="106"/>
      <c r="G128" s="106"/>
      <c r="H128" s="97">
        <f t="shared" si="91"/>
        <v>8</v>
      </c>
      <c r="I128" s="96" t="s">
        <v>79</v>
      </c>
      <c r="J128" s="104"/>
      <c r="K128" s="102" t="s">
        <v>80</v>
      </c>
      <c r="L128" s="96">
        <v>50.0</v>
      </c>
      <c r="M128" s="95">
        <f>(L128-H128)</f>
        <v>42</v>
      </c>
      <c r="N128" s="96">
        <v>0.0</v>
      </c>
      <c r="O128" s="96">
        <f>sum(M128,N128)</f>
        <v>42</v>
      </c>
      <c r="P128" s="101"/>
      <c r="Q128" s="75"/>
      <c r="R128" s="75"/>
      <c r="S128" s="75"/>
      <c r="T128" s="75"/>
      <c r="U128" s="75"/>
      <c r="V128" s="75"/>
      <c r="W128" s="75"/>
      <c r="X128" s="75"/>
      <c r="Y128" s="75"/>
      <c r="Z128" s="75"/>
    </row>
    <row r="129">
      <c r="A129" s="112" t="s">
        <v>116</v>
      </c>
      <c r="B129" s="85">
        <f t="shared" ref="B129:G129" si="92">SUM(B130:B141)-B133-B137-B141</f>
        <v>17</v>
      </c>
      <c r="C129" s="85">
        <f t="shared" si="92"/>
        <v>18</v>
      </c>
      <c r="D129" s="85">
        <f t="shared" si="92"/>
        <v>10</v>
      </c>
      <c r="E129" s="85">
        <f t="shared" si="92"/>
        <v>0</v>
      </c>
      <c r="F129" s="85">
        <f t="shared" si="92"/>
        <v>18</v>
      </c>
      <c r="G129" s="85">
        <f t="shared" si="92"/>
        <v>6</v>
      </c>
      <c r="H129" s="86"/>
      <c r="I129" s="85">
        <v>0.0</v>
      </c>
      <c r="J129" s="75"/>
      <c r="K129" s="112" t="s">
        <v>116</v>
      </c>
      <c r="L129" s="87"/>
      <c r="M129" s="86"/>
      <c r="N129" s="87"/>
      <c r="O129" s="87"/>
      <c r="P129" s="86"/>
      <c r="Q129" s="75"/>
      <c r="R129" s="75"/>
      <c r="S129" s="75"/>
      <c r="T129" s="75"/>
      <c r="U129" s="75"/>
      <c r="V129" s="75"/>
      <c r="W129" s="75"/>
      <c r="X129" s="75"/>
      <c r="Y129" s="75"/>
      <c r="Z129" s="75"/>
    </row>
    <row r="130">
      <c r="A130" s="88" t="s">
        <v>117</v>
      </c>
      <c r="B130" s="89">
        <v>7.0</v>
      </c>
      <c r="C130" s="89">
        <v>12.0</v>
      </c>
      <c r="D130" s="89">
        <v>5.0</v>
      </c>
      <c r="E130" s="89">
        <v>0.0</v>
      </c>
      <c r="F130" s="89">
        <v>13.0</v>
      </c>
      <c r="G130" s="89">
        <v>2.0</v>
      </c>
      <c r="H130" s="89">
        <f>SUM(B130:G130)</f>
        <v>39</v>
      </c>
      <c r="I130" s="90">
        <f>sum(H130:H133)</f>
        <v>45</v>
      </c>
      <c r="J130" s="104"/>
      <c r="K130" s="88" t="s">
        <v>117</v>
      </c>
      <c r="L130" s="90">
        <v>88.0</v>
      </c>
      <c r="M130" s="90">
        <f>(L130-H130)</f>
        <v>49</v>
      </c>
      <c r="N130" s="89">
        <v>20.0</v>
      </c>
      <c r="O130" s="90">
        <f t="shared" ref="O130:O131" si="93">sum(M130,N130)</f>
        <v>69</v>
      </c>
      <c r="P130" s="90"/>
      <c r="Q130" s="75"/>
      <c r="R130" s="104" t="s">
        <v>118</v>
      </c>
      <c r="S130" s="75"/>
      <c r="T130" s="75"/>
      <c r="U130" s="75"/>
      <c r="V130" s="75"/>
      <c r="W130" s="75"/>
      <c r="X130" s="75"/>
      <c r="Y130" s="75"/>
      <c r="Z130" s="75"/>
    </row>
    <row r="131">
      <c r="A131" s="94" t="s">
        <v>77</v>
      </c>
      <c r="B131" s="97">
        <v>0.0</v>
      </c>
      <c r="C131" s="97">
        <v>0.0</v>
      </c>
      <c r="D131" s="97">
        <v>0.0</v>
      </c>
      <c r="E131" s="97">
        <v>0.0</v>
      </c>
      <c r="F131" s="97">
        <v>0.0</v>
      </c>
      <c r="G131" s="97">
        <v>0.0</v>
      </c>
      <c r="H131" s="97">
        <f t="shared" ref="H131:H133" si="94">sum(B131:G131)</f>
        <v>0</v>
      </c>
      <c r="I131" s="98">
        <f>(I130/60)</f>
        <v>0.75</v>
      </c>
      <c r="J131" s="104"/>
      <c r="K131" s="94" t="s">
        <v>77</v>
      </c>
      <c r="L131" s="96">
        <v>8.0</v>
      </c>
      <c r="M131" s="95">
        <f>(L131-H131-H132)</f>
        <v>2</v>
      </c>
      <c r="N131" s="96">
        <v>15.0</v>
      </c>
      <c r="O131" s="96">
        <f t="shared" si="93"/>
        <v>17</v>
      </c>
      <c r="P131" s="101"/>
      <c r="Q131" s="75"/>
      <c r="R131" s="75"/>
      <c r="S131" s="75"/>
      <c r="T131" s="75"/>
      <c r="U131" s="75"/>
      <c r="V131" s="75"/>
      <c r="W131" s="75"/>
      <c r="X131" s="75"/>
      <c r="Y131" s="75"/>
      <c r="Z131" s="75"/>
    </row>
    <row r="132">
      <c r="A132" s="102" t="s">
        <v>78</v>
      </c>
      <c r="B132" s="97">
        <v>5.0</v>
      </c>
      <c r="C132" s="97">
        <v>0.0</v>
      </c>
      <c r="D132" s="97">
        <v>1.0</v>
      </c>
      <c r="E132" s="97">
        <v>0.0</v>
      </c>
      <c r="F132" s="97">
        <v>0.0</v>
      </c>
      <c r="G132" s="97">
        <v>0.0</v>
      </c>
      <c r="H132" s="97">
        <f t="shared" si="94"/>
        <v>6</v>
      </c>
      <c r="I132" s="103"/>
      <c r="J132" s="104"/>
      <c r="K132" s="102" t="s">
        <v>78</v>
      </c>
      <c r="L132" s="96" t="s">
        <v>79</v>
      </c>
      <c r="M132" s="96" t="s">
        <v>79</v>
      </c>
      <c r="N132" s="96" t="s">
        <v>79</v>
      </c>
      <c r="O132" s="96" t="s">
        <v>79</v>
      </c>
      <c r="P132" s="101"/>
      <c r="Q132" s="75"/>
      <c r="R132" s="75"/>
      <c r="S132" s="75"/>
      <c r="T132" s="75"/>
      <c r="U132" s="75"/>
      <c r="V132" s="75"/>
      <c r="W132" s="75"/>
      <c r="X132" s="75"/>
      <c r="Y132" s="75"/>
      <c r="Z132" s="75"/>
    </row>
    <row r="133">
      <c r="A133" s="102" t="s">
        <v>80</v>
      </c>
      <c r="B133" s="97">
        <v>0.0</v>
      </c>
      <c r="C133" s="106"/>
      <c r="D133" s="106"/>
      <c r="E133" s="97">
        <v>0.0</v>
      </c>
      <c r="F133" s="106"/>
      <c r="G133" s="106"/>
      <c r="H133" s="97">
        <f t="shared" si="94"/>
        <v>0</v>
      </c>
      <c r="I133" s="96" t="s">
        <v>79</v>
      </c>
      <c r="J133" s="104"/>
      <c r="K133" s="102" t="s">
        <v>80</v>
      </c>
      <c r="L133" s="96">
        <v>31.0</v>
      </c>
      <c r="M133" s="95">
        <f t="shared" ref="M133:M134" si="95">(L133-H133)</f>
        <v>31</v>
      </c>
      <c r="N133" s="96">
        <v>0.0</v>
      </c>
      <c r="O133" s="96">
        <f t="shared" ref="O133:O135" si="96">sum(M133,N133)</f>
        <v>31</v>
      </c>
      <c r="P133" s="101"/>
      <c r="Q133" s="75"/>
      <c r="R133" s="75"/>
      <c r="S133" s="75"/>
      <c r="T133" s="75"/>
      <c r="U133" s="75"/>
      <c r="V133" s="75"/>
      <c r="W133" s="75"/>
      <c r="X133" s="75"/>
      <c r="Y133" s="75"/>
      <c r="Z133" s="75"/>
    </row>
    <row r="134">
      <c r="A134" s="88" t="s">
        <v>119</v>
      </c>
      <c r="B134" s="89">
        <v>0.0</v>
      </c>
      <c r="C134" s="89">
        <v>0.0</v>
      </c>
      <c r="D134" s="89">
        <v>0.0</v>
      </c>
      <c r="E134" s="89">
        <v>0.0</v>
      </c>
      <c r="F134" s="89">
        <v>0.0</v>
      </c>
      <c r="G134" s="89">
        <v>0.0</v>
      </c>
      <c r="H134" s="89">
        <f>SUM(B134:G134)</f>
        <v>0</v>
      </c>
      <c r="I134" s="90">
        <f>sum(H134:H137)</f>
        <v>0</v>
      </c>
      <c r="J134" s="75"/>
      <c r="K134" s="88" t="s">
        <v>119</v>
      </c>
      <c r="L134" s="90">
        <v>25.0</v>
      </c>
      <c r="M134" s="90">
        <f t="shared" si="95"/>
        <v>25</v>
      </c>
      <c r="N134" s="89">
        <v>0.0</v>
      </c>
      <c r="O134" s="90">
        <f t="shared" si="96"/>
        <v>25</v>
      </c>
      <c r="P134" s="91"/>
      <c r="Q134" s="75"/>
      <c r="R134" s="75"/>
      <c r="S134" s="75"/>
      <c r="T134" s="75"/>
      <c r="U134" s="75"/>
      <c r="V134" s="75"/>
      <c r="W134" s="75"/>
      <c r="X134" s="75"/>
      <c r="Y134" s="75"/>
      <c r="Z134" s="75"/>
    </row>
    <row r="135">
      <c r="A135" s="94" t="s">
        <v>77</v>
      </c>
      <c r="B135" s="97">
        <v>0.0</v>
      </c>
      <c r="C135" s="97">
        <v>0.0</v>
      </c>
      <c r="D135" s="97">
        <v>0.0</v>
      </c>
      <c r="E135" s="97">
        <v>0.0</v>
      </c>
      <c r="F135" s="97">
        <v>0.0</v>
      </c>
      <c r="G135" s="97">
        <v>0.0</v>
      </c>
      <c r="H135" s="97">
        <f t="shared" ref="H135:H137" si="97">sum(B135:G135)</f>
        <v>0</v>
      </c>
      <c r="I135" s="98">
        <f>(I134/60)</f>
        <v>0</v>
      </c>
      <c r="J135" s="75"/>
      <c r="K135" s="94" t="s">
        <v>77</v>
      </c>
      <c r="L135" s="96">
        <v>8.0</v>
      </c>
      <c r="M135" s="95">
        <f>(L135-H135-H136)</f>
        <v>8</v>
      </c>
      <c r="N135" s="96">
        <v>0.0</v>
      </c>
      <c r="O135" s="96">
        <f t="shared" si="96"/>
        <v>8</v>
      </c>
      <c r="P135" s="101"/>
      <c r="Q135" s="75"/>
      <c r="R135" s="75"/>
      <c r="S135" s="75"/>
      <c r="T135" s="75"/>
      <c r="U135" s="75"/>
      <c r="V135" s="75"/>
      <c r="W135" s="75"/>
      <c r="X135" s="75"/>
      <c r="Y135" s="75"/>
      <c r="Z135" s="75"/>
    </row>
    <row r="136">
      <c r="A136" s="102" t="s">
        <v>78</v>
      </c>
      <c r="B136" s="97">
        <v>0.0</v>
      </c>
      <c r="C136" s="97">
        <v>0.0</v>
      </c>
      <c r="D136" s="97">
        <v>0.0</v>
      </c>
      <c r="E136" s="97">
        <v>0.0</v>
      </c>
      <c r="F136" s="97">
        <v>0.0</v>
      </c>
      <c r="G136" s="97">
        <v>0.0</v>
      </c>
      <c r="H136" s="97">
        <f t="shared" si="97"/>
        <v>0</v>
      </c>
      <c r="I136" s="103"/>
      <c r="J136" s="75"/>
      <c r="K136" s="102" t="s">
        <v>78</v>
      </c>
      <c r="L136" s="96" t="s">
        <v>79</v>
      </c>
      <c r="M136" s="96" t="s">
        <v>79</v>
      </c>
      <c r="N136" s="96">
        <v>0.0</v>
      </c>
      <c r="O136" s="96" t="s">
        <v>79</v>
      </c>
      <c r="P136" s="101"/>
      <c r="Q136" s="75"/>
      <c r="R136" s="75"/>
      <c r="S136" s="75"/>
      <c r="T136" s="75"/>
      <c r="U136" s="75"/>
      <c r="V136" s="75"/>
      <c r="W136" s="75"/>
      <c r="X136" s="75"/>
      <c r="Y136" s="75"/>
      <c r="Z136" s="75"/>
    </row>
    <row r="137">
      <c r="A137" s="102" t="s">
        <v>80</v>
      </c>
      <c r="B137" s="97">
        <v>0.0</v>
      </c>
      <c r="C137" s="97">
        <v>0.0</v>
      </c>
      <c r="D137" s="97">
        <v>0.0</v>
      </c>
      <c r="E137" s="97">
        <v>0.0</v>
      </c>
      <c r="F137" s="97">
        <v>0.0</v>
      </c>
      <c r="G137" s="97">
        <v>0.0</v>
      </c>
      <c r="H137" s="97">
        <f t="shared" si="97"/>
        <v>0</v>
      </c>
      <c r="I137" s="96" t="s">
        <v>79</v>
      </c>
      <c r="J137" s="75"/>
      <c r="K137" s="102" t="s">
        <v>80</v>
      </c>
      <c r="L137" s="96">
        <v>38.0</v>
      </c>
      <c r="M137" s="95">
        <f t="shared" ref="M137:M138" si="98">(L137-H137)</f>
        <v>38</v>
      </c>
      <c r="N137" s="96">
        <v>0.0</v>
      </c>
      <c r="O137" s="96">
        <f t="shared" ref="O137:O139" si="99">sum(M137,N137)</f>
        <v>38</v>
      </c>
      <c r="P137" s="101"/>
      <c r="Q137" s="75"/>
      <c r="R137" s="75"/>
      <c r="S137" s="75"/>
      <c r="T137" s="75"/>
      <c r="U137" s="75"/>
      <c r="V137" s="75"/>
      <c r="W137" s="75"/>
      <c r="X137" s="75"/>
      <c r="Y137" s="75"/>
      <c r="Z137" s="75"/>
    </row>
    <row r="138">
      <c r="A138" s="88" t="s">
        <v>120</v>
      </c>
      <c r="B138" s="89">
        <v>5.0</v>
      </c>
      <c r="C138" s="89">
        <v>6.0</v>
      </c>
      <c r="D138" s="89">
        <v>4.0</v>
      </c>
      <c r="E138" s="89">
        <v>0.0</v>
      </c>
      <c r="F138" s="89">
        <v>5.0</v>
      </c>
      <c r="G138" s="89">
        <v>4.0</v>
      </c>
      <c r="H138" s="89">
        <f>SUM(B138:G138)</f>
        <v>24</v>
      </c>
      <c r="I138" s="90">
        <f>sum(H138:H141)</f>
        <v>24</v>
      </c>
      <c r="J138" s="104"/>
      <c r="K138" s="88" t="s">
        <v>120</v>
      </c>
      <c r="L138" s="90">
        <v>38.0</v>
      </c>
      <c r="M138" s="90">
        <f t="shared" si="98"/>
        <v>14</v>
      </c>
      <c r="N138" s="89">
        <v>20.0</v>
      </c>
      <c r="O138" s="90">
        <f t="shared" si="99"/>
        <v>34</v>
      </c>
      <c r="P138" s="90"/>
      <c r="Q138" s="75"/>
      <c r="R138" s="75"/>
      <c r="S138" s="75"/>
      <c r="T138" s="75"/>
      <c r="U138" s="75"/>
      <c r="V138" s="75"/>
      <c r="W138" s="75"/>
      <c r="X138" s="75"/>
      <c r="Y138" s="75"/>
      <c r="Z138" s="75"/>
    </row>
    <row r="139">
      <c r="A139" s="94" t="s">
        <v>77</v>
      </c>
      <c r="B139" s="97">
        <v>0.0</v>
      </c>
      <c r="C139" s="97">
        <v>0.0</v>
      </c>
      <c r="D139" s="97">
        <v>0.0</v>
      </c>
      <c r="E139" s="97">
        <v>0.0</v>
      </c>
      <c r="F139" s="97">
        <v>0.0</v>
      </c>
      <c r="G139" s="97">
        <v>0.0</v>
      </c>
      <c r="H139" s="97">
        <f t="shared" ref="H139:H141" si="100">sum(B139:G139)</f>
        <v>0</v>
      </c>
      <c r="I139" s="98">
        <f>(I138/60)</f>
        <v>0.4</v>
      </c>
      <c r="J139" s="104"/>
      <c r="K139" s="94" t="s">
        <v>77</v>
      </c>
      <c r="L139" s="96">
        <v>0.0</v>
      </c>
      <c r="M139" s="95">
        <f>(L139-H139-H140)</f>
        <v>0</v>
      </c>
      <c r="N139" s="96">
        <v>0.0</v>
      </c>
      <c r="O139" s="96">
        <f t="shared" si="99"/>
        <v>0</v>
      </c>
      <c r="P139" s="101"/>
      <c r="Q139" s="75"/>
      <c r="R139" s="75"/>
      <c r="S139" s="75"/>
      <c r="T139" s="75"/>
      <c r="U139" s="75"/>
      <c r="V139" s="75"/>
      <c r="W139" s="75"/>
      <c r="X139" s="75"/>
      <c r="Y139" s="75"/>
      <c r="Z139" s="75"/>
    </row>
    <row r="140">
      <c r="A140" s="102" t="s">
        <v>78</v>
      </c>
      <c r="B140" s="97">
        <v>0.0</v>
      </c>
      <c r="C140" s="97">
        <v>0.0</v>
      </c>
      <c r="D140" s="97">
        <v>0.0</v>
      </c>
      <c r="E140" s="97">
        <v>0.0</v>
      </c>
      <c r="F140" s="97">
        <v>0.0</v>
      </c>
      <c r="G140" s="97">
        <v>0.0</v>
      </c>
      <c r="H140" s="97">
        <f t="shared" si="100"/>
        <v>0</v>
      </c>
      <c r="I140" s="103"/>
      <c r="J140" s="104"/>
      <c r="K140" s="102" t="s">
        <v>78</v>
      </c>
      <c r="L140" s="96" t="s">
        <v>79</v>
      </c>
      <c r="M140" s="96" t="s">
        <v>79</v>
      </c>
      <c r="N140" s="96" t="s">
        <v>79</v>
      </c>
      <c r="O140" s="96" t="s">
        <v>79</v>
      </c>
      <c r="P140" s="101"/>
      <c r="Q140" s="75"/>
      <c r="R140" s="75"/>
      <c r="S140" s="75"/>
      <c r="T140" s="75"/>
      <c r="U140" s="75"/>
      <c r="V140" s="75"/>
      <c r="W140" s="75"/>
      <c r="X140" s="75"/>
      <c r="Y140" s="75"/>
      <c r="Z140" s="75"/>
    </row>
    <row r="141">
      <c r="A141" s="102" t="s">
        <v>80</v>
      </c>
      <c r="B141" s="106"/>
      <c r="C141" s="106"/>
      <c r="D141" s="106"/>
      <c r="E141" s="97">
        <v>0.0</v>
      </c>
      <c r="F141" s="106"/>
      <c r="G141" s="106"/>
      <c r="H141" s="97">
        <f t="shared" si="100"/>
        <v>0</v>
      </c>
      <c r="I141" s="96" t="s">
        <v>79</v>
      </c>
      <c r="J141" s="104"/>
      <c r="K141" s="102" t="s">
        <v>80</v>
      </c>
      <c r="L141" s="96">
        <v>28.0</v>
      </c>
      <c r="M141" s="95">
        <f>(L141-H141)</f>
        <v>28</v>
      </c>
      <c r="N141" s="96">
        <v>9.0</v>
      </c>
      <c r="O141" s="96">
        <f>sum(M141,N141)</f>
        <v>37</v>
      </c>
      <c r="P141" s="101"/>
      <c r="Q141" s="75"/>
      <c r="R141" s="75"/>
      <c r="S141" s="75"/>
      <c r="T141" s="75"/>
      <c r="U141" s="75"/>
      <c r="V141" s="75"/>
      <c r="W141" s="75"/>
      <c r="X141" s="75"/>
      <c r="Y141" s="75"/>
      <c r="Z141" s="75"/>
    </row>
    <row r="142">
      <c r="A142" s="119"/>
      <c r="B142" s="86"/>
      <c r="C142" s="87"/>
      <c r="D142" s="86"/>
      <c r="E142" s="86"/>
      <c r="F142" s="86"/>
      <c r="G142" s="86"/>
      <c r="H142" s="86"/>
      <c r="I142" s="87"/>
      <c r="J142" s="75"/>
      <c r="K142" s="119"/>
      <c r="L142" s="87"/>
      <c r="M142" s="86"/>
      <c r="N142" s="87"/>
      <c r="O142" s="87"/>
      <c r="P142" s="86"/>
      <c r="Q142" s="75"/>
      <c r="R142" s="75"/>
      <c r="S142" s="75"/>
      <c r="T142" s="75"/>
      <c r="U142" s="75"/>
      <c r="V142" s="75"/>
      <c r="W142" s="75"/>
      <c r="X142" s="75"/>
      <c r="Y142" s="75"/>
      <c r="Z142" s="75"/>
    </row>
    <row r="143">
      <c r="A143" s="120" t="s">
        <v>121</v>
      </c>
      <c r="B143" s="83">
        <f t="shared" ref="B143:H143" si="101">sum(B4,B8,B12,B16,B20,B24,B28,B33,B37,B41,B45,B50,B54,B58,B62,B66,B71,B75,B79,B83,B87,B92,B96,B100,B104,B108,B113,B117,B121,B125,B130,B134,B138)</f>
        <v>240</v>
      </c>
      <c r="C143" s="83">
        <f t="shared" si="101"/>
        <v>213</v>
      </c>
      <c r="D143" s="83">
        <f t="shared" si="101"/>
        <v>177</v>
      </c>
      <c r="E143" s="83">
        <f t="shared" si="101"/>
        <v>0</v>
      </c>
      <c r="F143" s="83">
        <f t="shared" si="101"/>
        <v>174</v>
      </c>
      <c r="G143" s="83">
        <f t="shared" si="101"/>
        <v>96</v>
      </c>
      <c r="H143" s="83">
        <f t="shared" si="101"/>
        <v>900</v>
      </c>
      <c r="I143" s="121"/>
      <c r="J143" s="75"/>
      <c r="K143" s="120" t="s">
        <v>121</v>
      </c>
      <c r="L143" s="83">
        <f t="shared" ref="L143:O143" si="102">sum(L4,L8,L12,L16,L20,L24,L28,L33,L37,L41,L45,L50,L54,L58,L62,L66,L71,L75,L79,L83,L87,L92,L96,L100,L104,L108,L113,L117,L121,L125,L130,L134,L138)</f>
        <v>2000</v>
      </c>
      <c r="M143" s="83">
        <f t="shared" si="102"/>
        <v>1100</v>
      </c>
      <c r="N143" s="83">
        <f t="shared" si="102"/>
        <v>980</v>
      </c>
      <c r="O143" s="83">
        <f t="shared" si="102"/>
        <v>2080</v>
      </c>
      <c r="P143" s="121"/>
      <c r="Q143" s="75"/>
      <c r="R143" s="75"/>
      <c r="S143" s="75"/>
      <c r="T143" s="75"/>
      <c r="U143" s="75"/>
      <c r="V143" s="75"/>
      <c r="W143" s="75"/>
      <c r="X143" s="75"/>
      <c r="Y143" s="75"/>
      <c r="Z143" s="75"/>
    </row>
    <row r="144">
      <c r="A144" s="122" t="s">
        <v>77</v>
      </c>
      <c r="B144" s="83">
        <f t="shared" ref="B144:H144" si="103">sum(B5,B9,B13,B17,B21,B25,B29,B34,B38,B42,B46,B51,B55,B59,B63,B67,B72,B76,B80,B84,B88,B93,B97,B101,B105,B109,B114,B118,B122,B126,B131,B135,B139)</f>
        <v>0</v>
      </c>
      <c r="C144" s="83">
        <f t="shared" si="103"/>
        <v>2</v>
      </c>
      <c r="D144" s="83">
        <f t="shared" si="103"/>
        <v>0</v>
      </c>
      <c r="E144" s="83">
        <f t="shared" si="103"/>
        <v>0</v>
      </c>
      <c r="F144" s="83">
        <f t="shared" si="103"/>
        <v>1</v>
      </c>
      <c r="G144" s="83">
        <f t="shared" si="103"/>
        <v>2</v>
      </c>
      <c r="H144" s="83">
        <f t="shared" si="103"/>
        <v>5</v>
      </c>
      <c r="I144" s="121"/>
      <c r="J144" s="75"/>
      <c r="K144" s="122" t="s">
        <v>77</v>
      </c>
      <c r="L144" s="83">
        <f t="shared" ref="L144:O144" si="104">sum(L5,L9,L13,L17,L21,L25,L29,L34,L38,L42,L46,L51,L55,L59,L63,L67,L72,L76,L80,L84,L88,L93,L97,L101,L105,L109,L114,L118,L122,L126,L131,L135,L139)</f>
        <v>288</v>
      </c>
      <c r="M144" s="83">
        <f t="shared" si="104"/>
        <v>165</v>
      </c>
      <c r="N144" s="83">
        <f t="shared" si="104"/>
        <v>213</v>
      </c>
      <c r="O144" s="83">
        <f t="shared" si="104"/>
        <v>378</v>
      </c>
      <c r="P144" s="121"/>
      <c r="Q144" s="75"/>
      <c r="R144" s="75"/>
      <c r="S144" s="75"/>
      <c r="T144" s="75"/>
      <c r="U144" s="75"/>
      <c r="V144" s="75"/>
      <c r="W144" s="75"/>
      <c r="X144" s="75"/>
      <c r="Y144" s="75"/>
      <c r="Z144" s="75"/>
    </row>
    <row r="145">
      <c r="A145" s="120" t="s">
        <v>78</v>
      </c>
      <c r="B145" s="83">
        <f t="shared" ref="B145:H145" si="105">sum(B6,B10,B14,B18,B22,B26,B30,B35,B39,B43,B47,B52,B56,B60,B64,B68,B73,B77,B81,B85,B89,B94,B98,B102,B106,B110,B115,B119,B123,B127,B132,B136,B140)</f>
        <v>32</v>
      </c>
      <c r="C145" s="83">
        <f t="shared" si="105"/>
        <v>37</v>
      </c>
      <c r="D145" s="83">
        <f t="shared" si="105"/>
        <v>30</v>
      </c>
      <c r="E145" s="83">
        <f t="shared" si="105"/>
        <v>0</v>
      </c>
      <c r="F145" s="83">
        <f t="shared" si="105"/>
        <v>12</v>
      </c>
      <c r="G145" s="83">
        <f t="shared" si="105"/>
        <v>7</v>
      </c>
      <c r="H145" s="83">
        <f t="shared" si="105"/>
        <v>118</v>
      </c>
      <c r="I145" s="121"/>
      <c r="J145" s="75"/>
      <c r="K145" s="120" t="s">
        <v>78</v>
      </c>
      <c r="L145" s="83">
        <f t="shared" ref="L145:O145" si="106">sum(L6,L10,L14,L18,L22,L26,L30,L35,L39,L43,L47,L52,L56,L60,L64,L68,L73,L77,L81,L85,L89,L94,L98,L102,L106,L110,L115,L119,L123,L127,L132,L136,L140)</f>
        <v>0</v>
      </c>
      <c r="M145" s="83">
        <f t="shared" si="106"/>
        <v>0</v>
      </c>
      <c r="N145" s="83">
        <f t="shared" si="106"/>
        <v>0</v>
      </c>
      <c r="O145" s="83">
        <f t="shared" si="106"/>
        <v>0</v>
      </c>
      <c r="P145" s="121"/>
      <c r="Q145" s="75"/>
      <c r="R145" s="75"/>
      <c r="S145" s="75"/>
      <c r="T145" s="75"/>
      <c r="U145" s="75"/>
      <c r="V145" s="75"/>
      <c r="W145" s="75"/>
      <c r="X145" s="75"/>
      <c r="Y145" s="75"/>
      <c r="Z145" s="75"/>
    </row>
    <row r="146">
      <c r="A146" s="120" t="s">
        <v>80</v>
      </c>
      <c r="B146" s="83">
        <f t="shared" ref="B146:H146" si="107">sum(B7,B11,B15,B19,B23,B27,B31,B36,B40,B44,B48,B53,B57,B61,B65,B69,B74,B78,B82,B86,B90,B95,B99,B103,B107,B111,B116,B120,B124,B128,B133,B137,B141)</f>
        <v>27</v>
      </c>
      <c r="C146" s="83">
        <f t="shared" si="107"/>
        <v>0</v>
      </c>
      <c r="D146" s="83">
        <f t="shared" si="107"/>
        <v>0</v>
      </c>
      <c r="E146" s="83">
        <f t="shared" si="107"/>
        <v>0</v>
      </c>
      <c r="F146" s="83">
        <f t="shared" si="107"/>
        <v>0</v>
      </c>
      <c r="G146" s="83">
        <f t="shared" si="107"/>
        <v>0</v>
      </c>
      <c r="H146" s="83">
        <f t="shared" si="107"/>
        <v>27</v>
      </c>
      <c r="I146" s="121"/>
      <c r="J146" s="75"/>
      <c r="K146" s="120" t="s">
        <v>80</v>
      </c>
      <c r="L146" s="83">
        <f t="shared" ref="L146:O146" si="108">sum(L7,L11,L15,L19,L23,L27,L31,L36,L40,L44,L48,L53,L57,L61,L65,L69,L74,L78,L82,L86,L90,L95,L99,L103,L107,L111,L116,L120,L124,L128,L133,L137,L141)</f>
        <v>1198</v>
      </c>
      <c r="M146" s="83">
        <f t="shared" si="108"/>
        <v>1171</v>
      </c>
      <c r="N146" s="83">
        <f t="shared" si="108"/>
        <v>39</v>
      </c>
      <c r="O146" s="83">
        <f t="shared" si="108"/>
        <v>1210</v>
      </c>
      <c r="P146" s="121"/>
      <c r="Q146" s="75"/>
      <c r="R146" s="75"/>
      <c r="S146" s="75"/>
      <c r="T146" s="75"/>
      <c r="U146" s="75"/>
      <c r="V146" s="75"/>
      <c r="W146" s="75"/>
      <c r="X146" s="75"/>
      <c r="Y146" s="75"/>
      <c r="Z146" s="75"/>
    </row>
    <row r="147">
      <c r="A147" s="112" t="s">
        <v>9</v>
      </c>
      <c r="B147" s="85">
        <f t="shared" ref="B147:H147" si="109">sum(B143:B145)</f>
        <v>272</v>
      </c>
      <c r="C147" s="85">
        <f t="shared" si="109"/>
        <v>252</v>
      </c>
      <c r="D147" s="85">
        <f t="shared" si="109"/>
        <v>207</v>
      </c>
      <c r="E147" s="85">
        <f t="shared" si="109"/>
        <v>0</v>
      </c>
      <c r="F147" s="85">
        <f t="shared" si="109"/>
        <v>187</v>
      </c>
      <c r="G147" s="85">
        <f t="shared" si="109"/>
        <v>105</v>
      </c>
      <c r="H147" s="85">
        <f t="shared" si="109"/>
        <v>1023</v>
      </c>
      <c r="I147" s="87"/>
      <c r="J147" s="75"/>
      <c r="K147" s="112" t="s">
        <v>9</v>
      </c>
      <c r="L147" s="85">
        <f t="shared" ref="L147:O147" si="110">sum(L143:L145)</f>
        <v>2288</v>
      </c>
      <c r="M147" s="85">
        <f t="shared" si="110"/>
        <v>1265</v>
      </c>
      <c r="N147" s="85">
        <f t="shared" si="110"/>
        <v>1193</v>
      </c>
      <c r="O147" s="85">
        <f t="shared" si="110"/>
        <v>2458</v>
      </c>
      <c r="P147" s="87"/>
      <c r="Q147" s="75"/>
      <c r="R147" s="75"/>
      <c r="S147" s="75"/>
      <c r="T147" s="75"/>
      <c r="U147" s="75"/>
      <c r="V147" s="75"/>
      <c r="W147" s="75"/>
      <c r="X147" s="75"/>
      <c r="Y147" s="75"/>
      <c r="Z147" s="75"/>
    </row>
    <row r="148">
      <c r="A148" s="75"/>
      <c r="B148" s="75"/>
      <c r="C148" s="75"/>
      <c r="D148" s="75"/>
      <c r="E148" s="75"/>
      <c r="F148" s="75"/>
      <c r="G148" s="75"/>
      <c r="H148" s="75"/>
      <c r="I148" s="75"/>
      <c r="J148" s="75"/>
      <c r="K148" s="104" t="s">
        <v>122</v>
      </c>
      <c r="L148" s="75"/>
      <c r="M148" s="75"/>
      <c r="N148" s="104">
        <v>40.0</v>
      </c>
      <c r="O148" s="75"/>
      <c r="P148" s="75"/>
      <c r="Q148" s="75"/>
      <c r="R148" s="75"/>
      <c r="S148" s="75"/>
      <c r="T148" s="75"/>
      <c r="U148" s="75"/>
      <c r="V148" s="75"/>
      <c r="W148" s="75"/>
      <c r="X148" s="75"/>
      <c r="Y148" s="75"/>
      <c r="Z148" s="75"/>
    </row>
    <row r="149">
      <c r="A149" s="123" t="s">
        <v>123</v>
      </c>
      <c r="B149" s="124" t="s">
        <v>2</v>
      </c>
      <c r="C149" s="124" t="s">
        <v>3</v>
      </c>
      <c r="D149" s="124" t="s">
        <v>4</v>
      </c>
      <c r="E149" s="124" t="s">
        <v>5</v>
      </c>
      <c r="F149" s="124" t="s">
        <v>6</v>
      </c>
      <c r="G149" s="124" t="s">
        <v>7</v>
      </c>
      <c r="H149" s="124" t="s">
        <v>9</v>
      </c>
      <c r="I149" s="75"/>
      <c r="J149" s="75"/>
      <c r="K149" s="104"/>
      <c r="L149" s="75"/>
      <c r="M149" s="75"/>
      <c r="N149" s="104"/>
      <c r="O149" s="75"/>
      <c r="P149" s="75"/>
      <c r="Q149" s="75"/>
      <c r="R149" s="75"/>
      <c r="S149" s="75"/>
      <c r="T149" s="75"/>
      <c r="U149" s="75"/>
      <c r="V149" s="75"/>
      <c r="W149" s="75"/>
      <c r="X149" s="75"/>
      <c r="Y149" s="75"/>
      <c r="Z149" s="75"/>
    </row>
    <row r="150">
      <c r="A150" s="120" t="s">
        <v>124</v>
      </c>
      <c r="B150" s="83">
        <f t="shared" ref="B150:H150" si="111">sum(B144:B145)</f>
        <v>32</v>
      </c>
      <c r="C150" s="83">
        <f t="shared" si="111"/>
        <v>39</v>
      </c>
      <c r="D150" s="83">
        <f t="shared" si="111"/>
        <v>30</v>
      </c>
      <c r="E150" s="83">
        <f t="shared" si="111"/>
        <v>0</v>
      </c>
      <c r="F150" s="83">
        <f t="shared" si="111"/>
        <v>13</v>
      </c>
      <c r="G150" s="83">
        <f t="shared" si="111"/>
        <v>9</v>
      </c>
      <c r="H150" s="83">
        <f t="shared" si="111"/>
        <v>123</v>
      </c>
      <c r="I150" s="75"/>
      <c r="J150" s="75"/>
      <c r="K150" s="104" t="s">
        <v>125</v>
      </c>
      <c r="L150" s="75"/>
      <c r="M150" s="75"/>
      <c r="N150" s="104">
        <v>40.0</v>
      </c>
      <c r="O150" s="75"/>
      <c r="P150" s="75"/>
      <c r="Q150" s="75"/>
      <c r="R150" s="75"/>
      <c r="S150" s="75"/>
      <c r="T150" s="75"/>
      <c r="U150" s="75"/>
      <c r="V150" s="75"/>
      <c r="W150" s="75"/>
      <c r="X150" s="75"/>
      <c r="Y150" s="75"/>
      <c r="Z150" s="75"/>
    </row>
    <row r="151">
      <c r="A151" s="120" t="s">
        <v>126</v>
      </c>
      <c r="B151" s="125">
        <f t="shared" ref="B151:H151" si="112">(B150*30)</f>
        <v>960</v>
      </c>
      <c r="C151" s="125">
        <f t="shared" si="112"/>
        <v>1170</v>
      </c>
      <c r="D151" s="125">
        <f t="shared" si="112"/>
        <v>900</v>
      </c>
      <c r="E151" s="125">
        <f t="shared" si="112"/>
        <v>0</v>
      </c>
      <c r="F151" s="125">
        <f t="shared" si="112"/>
        <v>390</v>
      </c>
      <c r="G151" s="125">
        <f t="shared" si="112"/>
        <v>270</v>
      </c>
      <c r="H151" s="125">
        <f t="shared" si="112"/>
        <v>3690</v>
      </c>
      <c r="I151" s="75"/>
      <c r="J151" s="75"/>
      <c r="K151" s="75"/>
      <c r="L151" s="75"/>
      <c r="M151" s="75"/>
      <c r="N151" s="75"/>
      <c r="O151" s="75"/>
      <c r="P151" s="75"/>
      <c r="Q151" s="75"/>
      <c r="R151" s="75"/>
      <c r="S151" s="75"/>
      <c r="T151" s="75"/>
      <c r="U151" s="75"/>
      <c r="V151" s="75"/>
      <c r="W151" s="75"/>
      <c r="X151" s="75"/>
      <c r="Y151" s="75"/>
      <c r="Z151" s="75"/>
    </row>
    <row r="152">
      <c r="A152" s="120" t="s">
        <v>127</v>
      </c>
      <c r="B152" s="83">
        <f t="shared" ref="B152:H152" si="113">(B146)</f>
        <v>27</v>
      </c>
      <c r="C152" s="83">
        <f t="shared" si="113"/>
        <v>0</v>
      </c>
      <c r="D152" s="83">
        <f t="shared" si="113"/>
        <v>0</v>
      </c>
      <c r="E152" s="83">
        <f t="shared" si="113"/>
        <v>0</v>
      </c>
      <c r="F152" s="83">
        <f t="shared" si="113"/>
        <v>0</v>
      </c>
      <c r="G152" s="83">
        <f t="shared" si="113"/>
        <v>0</v>
      </c>
      <c r="H152" s="83">
        <f t="shared" si="113"/>
        <v>27</v>
      </c>
      <c r="I152" s="75"/>
      <c r="J152" s="75"/>
      <c r="K152" s="104" t="s">
        <v>128</v>
      </c>
      <c r="L152" s="75"/>
      <c r="M152" s="75"/>
      <c r="N152" s="104">
        <v>40.0</v>
      </c>
      <c r="O152" s="75"/>
      <c r="P152" s="104" t="s">
        <v>129</v>
      </c>
      <c r="Q152" s="75"/>
      <c r="R152" s="75"/>
      <c r="S152" s="75"/>
      <c r="T152" s="75"/>
      <c r="U152" s="75"/>
      <c r="V152" s="75"/>
      <c r="W152" s="75"/>
      <c r="X152" s="75"/>
      <c r="Y152" s="75"/>
      <c r="Z152" s="75"/>
    </row>
    <row r="153">
      <c r="A153" s="120" t="s">
        <v>126</v>
      </c>
      <c r="B153" s="125">
        <f t="shared" ref="B153:H153" si="114">(B152*5)</f>
        <v>135</v>
      </c>
      <c r="C153" s="125">
        <f t="shared" si="114"/>
        <v>0</v>
      </c>
      <c r="D153" s="125">
        <f t="shared" si="114"/>
        <v>0</v>
      </c>
      <c r="E153" s="125">
        <f t="shared" si="114"/>
        <v>0</v>
      </c>
      <c r="F153" s="125">
        <f t="shared" si="114"/>
        <v>0</v>
      </c>
      <c r="G153" s="125">
        <f t="shared" si="114"/>
        <v>0</v>
      </c>
      <c r="H153" s="125">
        <f t="shared" si="114"/>
        <v>135</v>
      </c>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126"/>
      <c r="B155" s="127">
        <f t="shared" ref="B155:H155" si="115">(B147*30)+B151+B153</f>
        <v>9255</v>
      </c>
      <c r="C155" s="127">
        <f t="shared" si="115"/>
        <v>8730</v>
      </c>
      <c r="D155" s="127">
        <f t="shared" si="115"/>
        <v>7110</v>
      </c>
      <c r="E155" s="127">
        <f t="shared" si="115"/>
        <v>0</v>
      </c>
      <c r="F155" s="127">
        <f t="shared" si="115"/>
        <v>6000</v>
      </c>
      <c r="G155" s="127">
        <f t="shared" si="115"/>
        <v>3420</v>
      </c>
      <c r="H155" s="127">
        <f t="shared" si="115"/>
        <v>34515</v>
      </c>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128" t="s">
        <v>35</v>
      </c>
      <c r="H157" s="129" t="s">
        <v>36</v>
      </c>
      <c r="I157" s="75"/>
      <c r="J157" s="75"/>
      <c r="K157" s="75"/>
      <c r="L157" s="75"/>
      <c r="M157" s="75"/>
      <c r="N157" s="75"/>
      <c r="O157" s="75"/>
      <c r="P157" s="75"/>
      <c r="Q157" s="75"/>
      <c r="R157" s="75"/>
      <c r="S157" s="92"/>
      <c r="T157" s="75"/>
      <c r="U157" s="75"/>
      <c r="V157" s="75"/>
      <c r="W157" s="75"/>
      <c r="X157" s="75"/>
      <c r="Y157" s="75"/>
      <c r="Z157" s="75"/>
    </row>
    <row r="158">
      <c r="A158" s="130" t="s">
        <v>130</v>
      </c>
      <c r="B158" s="75"/>
      <c r="C158" s="75"/>
      <c r="D158" s="75"/>
      <c r="E158" s="75"/>
      <c r="F158" s="75"/>
      <c r="G158" s="131">
        <v>44570.0</v>
      </c>
      <c r="H158" s="95">
        <f>sum(H143:H145)</f>
        <v>1023</v>
      </c>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132" t="s">
        <v>9</v>
      </c>
      <c r="H159" s="133">
        <f>(H158)</f>
        <v>1023</v>
      </c>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134" t="s">
        <v>131</v>
      </c>
      <c r="H161" s="135">
        <f>(8000-H158)</f>
        <v>6977</v>
      </c>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6" t="s">
        <v>69</v>
      </c>
      <c r="B163" s="73">
        <v>3.0</v>
      </c>
      <c r="C163" s="73">
        <v>4.0</v>
      </c>
      <c r="D163" s="73">
        <v>5.0</v>
      </c>
      <c r="E163" s="73">
        <v>6.0</v>
      </c>
      <c r="F163" s="73">
        <v>7.0</v>
      </c>
      <c r="G163" s="73">
        <v>8.0</v>
      </c>
      <c r="H163" s="74"/>
      <c r="I163" s="74"/>
      <c r="J163" s="75"/>
      <c r="K163" s="76" t="s">
        <v>69</v>
      </c>
      <c r="L163" s="77"/>
      <c r="M163" s="77"/>
      <c r="N163" s="78"/>
      <c r="O163" s="78"/>
      <c r="P163" s="78"/>
      <c r="Q163" s="75"/>
      <c r="R163" s="75"/>
      <c r="S163" s="75"/>
      <c r="T163" s="75"/>
      <c r="U163" s="75"/>
      <c r="V163" s="75"/>
      <c r="W163" s="75"/>
      <c r="X163" s="75"/>
      <c r="Y163" s="75"/>
      <c r="Z163" s="75"/>
    </row>
    <row r="164">
      <c r="A164" s="81" t="s">
        <v>132</v>
      </c>
      <c r="B164" s="82" t="s">
        <v>2</v>
      </c>
      <c r="C164" s="82" t="s">
        <v>3</v>
      </c>
      <c r="D164" s="82" t="s">
        <v>4</v>
      </c>
      <c r="E164" s="82" t="s">
        <v>5</v>
      </c>
      <c r="F164" s="82" t="s">
        <v>6</v>
      </c>
      <c r="G164" s="82" t="s">
        <v>7</v>
      </c>
      <c r="H164" s="82" t="s">
        <v>9</v>
      </c>
      <c r="I164" s="82" t="s">
        <v>71</v>
      </c>
      <c r="J164" s="75"/>
      <c r="K164" s="81" t="s">
        <v>132</v>
      </c>
      <c r="L164" s="82" t="s">
        <v>72</v>
      </c>
      <c r="M164" s="82" t="s">
        <v>13</v>
      </c>
      <c r="N164" s="83" t="s">
        <v>73</v>
      </c>
      <c r="O164" s="83" t="s">
        <v>133</v>
      </c>
      <c r="P164" s="83" t="s">
        <v>74</v>
      </c>
      <c r="Q164" s="75"/>
      <c r="R164" s="75"/>
      <c r="S164" s="75"/>
      <c r="T164" s="75"/>
      <c r="U164" s="75"/>
      <c r="V164" s="75"/>
      <c r="W164" s="75"/>
      <c r="X164" s="75"/>
      <c r="Y164" s="75"/>
      <c r="Z164" s="75"/>
    </row>
    <row r="165">
      <c r="A165" s="136" t="s">
        <v>1</v>
      </c>
      <c r="B165" s="91"/>
      <c r="C165" s="137"/>
      <c r="D165" s="91"/>
      <c r="E165" s="137"/>
      <c r="F165" s="137"/>
      <c r="G165" s="91"/>
      <c r="H165" s="137"/>
      <c r="I165" s="91"/>
      <c r="J165" s="75"/>
      <c r="K165" s="136" t="s">
        <v>1</v>
      </c>
      <c r="L165" s="91"/>
      <c r="M165" s="137"/>
      <c r="N165" s="91"/>
      <c r="O165" s="137"/>
      <c r="P165" s="137"/>
      <c r="Q165" s="75"/>
      <c r="R165" s="75"/>
      <c r="S165" s="75"/>
      <c r="T165" s="75"/>
      <c r="U165" s="75"/>
      <c r="V165" s="75"/>
      <c r="W165" s="75"/>
      <c r="X165" s="75"/>
      <c r="Y165" s="75"/>
      <c r="Z165" s="75"/>
    </row>
    <row r="166">
      <c r="A166" s="138" t="s">
        <v>134</v>
      </c>
      <c r="B166" s="97">
        <v>3.0</v>
      </c>
      <c r="C166" s="97">
        <v>5.0</v>
      </c>
      <c r="D166" s="97">
        <v>4.0</v>
      </c>
      <c r="E166" s="95">
        <v>0.0</v>
      </c>
      <c r="F166" s="95">
        <v>0.0</v>
      </c>
      <c r="G166" s="95">
        <v>0.0</v>
      </c>
      <c r="H166" s="97">
        <f t="shared" ref="H166:H167" si="116">sum(B166:G166)</f>
        <v>12</v>
      </c>
      <c r="I166" s="98">
        <f t="shared" ref="I166:I167" si="117">(H166/60)</f>
        <v>0.2</v>
      </c>
      <c r="J166" s="139"/>
      <c r="K166" s="138" t="s">
        <v>134</v>
      </c>
      <c r="L166" s="95">
        <v>36.0</v>
      </c>
      <c r="M166" s="95">
        <f t="shared" ref="M166:M167" si="118">(L166-H166)</f>
        <v>24</v>
      </c>
      <c r="N166" s="115">
        <v>15.0</v>
      </c>
      <c r="O166" s="95">
        <f t="shared" ref="O166:O167" si="119">sum(M166,N166)</f>
        <v>39</v>
      </c>
      <c r="P166" s="103"/>
      <c r="Q166" s="75"/>
      <c r="R166" s="75"/>
      <c r="S166" s="75"/>
      <c r="T166" s="75"/>
      <c r="U166" s="75"/>
      <c r="V166" s="75"/>
      <c r="W166" s="75"/>
      <c r="X166" s="75"/>
      <c r="Y166" s="75"/>
      <c r="Z166" s="75"/>
    </row>
    <row r="167">
      <c r="A167" s="138" t="s">
        <v>135</v>
      </c>
      <c r="B167" s="97">
        <v>5.0</v>
      </c>
      <c r="C167" s="97">
        <v>0.0</v>
      </c>
      <c r="D167" s="97">
        <v>6.0</v>
      </c>
      <c r="E167" s="97">
        <v>0.0</v>
      </c>
      <c r="F167" s="95">
        <v>0.0</v>
      </c>
      <c r="G167" s="95">
        <v>8.0</v>
      </c>
      <c r="H167" s="97">
        <f t="shared" si="116"/>
        <v>19</v>
      </c>
      <c r="I167" s="98">
        <f t="shared" si="117"/>
        <v>0.3166666667</v>
      </c>
      <c r="J167" s="104"/>
      <c r="K167" s="138" t="s">
        <v>135</v>
      </c>
      <c r="L167" s="95">
        <v>46.0</v>
      </c>
      <c r="M167" s="95">
        <f t="shared" si="118"/>
        <v>27</v>
      </c>
      <c r="N167" s="115">
        <v>15.0</v>
      </c>
      <c r="O167" s="95">
        <f t="shared" si="119"/>
        <v>42</v>
      </c>
      <c r="P167" s="96"/>
      <c r="Q167" s="75"/>
      <c r="R167" s="75"/>
      <c r="S167" s="75"/>
      <c r="T167" s="75"/>
      <c r="U167" s="75"/>
      <c r="V167" s="75"/>
      <c r="W167" s="75"/>
      <c r="X167" s="75"/>
      <c r="Y167" s="75"/>
      <c r="Z167" s="75"/>
    </row>
    <row r="168">
      <c r="A168" s="140"/>
      <c r="B168" s="90">
        <f t="shared" ref="B168:H168" si="120">sum(B166:B167)</f>
        <v>8</v>
      </c>
      <c r="C168" s="90">
        <f t="shared" si="120"/>
        <v>5</v>
      </c>
      <c r="D168" s="90">
        <f t="shared" si="120"/>
        <v>10</v>
      </c>
      <c r="E168" s="90">
        <f t="shared" si="120"/>
        <v>0</v>
      </c>
      <c r="F168" s="90">
        <f t="shared" si="120"/>
        <v>0</v>
      </c>
      <c r="G168" s="90">
        <f t="shared" si="120"/>
        <v>8</v>
      </c>
      <c r="H168" s="90">
        <f t="shared" si="120"/>
        <v>31</v>
      </c>
      <c r="I168" s="91"/>
      <c r="J168" s="75"/>
      <c r="K168" s="141" t="s">
        <v>9</v>
      </c>
      <c r="L168" s="90">
        <f t="shared" ref="L168:O168" si="121">sum(L166:L167)</f>
        <v>82</v>
      </c>
      <c r="M168" s="90">
        <f t="shared" si="121"/>
        <v>51</v>
      </c>
      <c r="N168" s="90">
        <f t="shared" si="121"/>
        <v>30</v>
      </c>
      <c r="O168" s="90">
        <f t="shared" si="121"/>
        <v>81</v>
      </c>
      <c r="P168" s="91"/>
      <c r="Q168" s="75"/>
      <c r="R168" s="75"/>
      <c r="S168" s="75"/>
      <c r="T168" s="75"/>
      <c r="U168" s="75"/>
      <c r="V168" s="75"/>
      <c r="W168" s="75"/>
      <c r="X168" s="75"/>
      <c r="Y168" s="75"/>
      <c r="Z168" s="75"/>
    </row>
    <row r="169">
      <c r="A169" s="75"/>
      <c r="B169" s="75"/>
      <c r="C169" s="75"/>
      <c r="D169" s="75"/>
      <c r="E169" s="75"/>
      <c r="F169" s="75"/>
      <c r="G169" s="75"/>
      <c r="H169" s="75"/>
      <c r="I169" s="75"/>
      <c r="J169" s="75"/>
      <c r="K169" s="104" t="s">
        <v>136</v>
      </c>
      <c r="L169" s="75"/>
      <c r="M169" s="75"/>
      <c r="N169" s="104">
        <v>20.0</v>
      </c>
      <c r="O169" s="75"/>
      <c r="P169" s="104" t="s">
        <v>137</v>
      </c>
      <c r="Q169" s="75"/>
      <c r="R169" s="75"/>
      <c r="S169" s="75"/>
      <c r="T169" s="75"/>
      <c r="U169" s="75"/>
      <c r="V169" s="75"/>
      <c r="W169" s="75"/>
      <c r="X169" s="75"/>
      <c r="Y169" s="75"/>
      <c r="Z169" s="75"/>
    </row>
    <row r="170">
      <c r="A170" s="126"/>
      <c r="B170" s="142">
        <f t="shared" ref="B170:H170" si="122">(B168*16)</f>
        <v>128</v>
      </c>
      <c r="C170" s="142">
        <f t="shared" si="122"/>
        <v>80</v>
      </c>
      <c r="D170" s="142">
        <f t="shared" si="122"/>
        <v>160</v>
      </c>
      <c r="E170" s="142">
        <f t="shared" si="122"/>
        <v>0</v>
      </c>
      <c r="F170" s="142">
        <f t="shared" si="122"/>
        <v>0</v>
      </c>
      <c r="G170" s="142">
        <f t="shared" si="122"/>
        <v>128</v>
      </c>
      <c r="H170" s="142">
        <f t="shared" si="122"/>
        <v>496</v>
      </c>
      <c r="I170" s="75"/>
      <c r="J170" s="75"/>
      <c r="K170" s="104" t="s">
        <v>138</v>
      </c>
      <c r="L170" s="75"/>
      <c r="M170" s="75"/>
      <c r="N170" s="104">
        <v>20.0</v>
      </c>
      <c r="O170" s="75"/>
      <c r="P170" s="104" t="s">
        <v>139</v>
      </c>
      <c r="Q170" s="75"/>
      <c r="R170" s="75"/>
      <c r="S170" s="75"/>
      <c r="T170" s="75"/>
      <c r="U170" s="75"/>
      <c r="V170" s="75"/>
      <c r="W170" s="75"/>
      <c r="X170" s="75"/>
      <c r="Y170" s="75"/>
      <c r="Z170" s="75"/>
    </row>
    <row r="171">
      <c r="A171" s="75"/>
      <c r="B171" s="75"/>
      <c r="C171" s="75"/>
      <c r="D171" s="75"/>
      <c r="E171" s="75"/>
      <c r="F171" s="75"/>
      <c r="G171" s="75"/>
      <c r="H171" s="75"/>
      <c r="I171" s="75"/>
      <c r="J171" s="75"/>
      <c r="K171" s="104" t="s">
        <v>140</v>
      </c>
      <c r="L171" s="75"/>
      <c r="M171" s="75"/>
      <c r="N171" s="104">
        <v>20.0</v>
      </c>
      <c r="O171" s="75"/>
      <c r="P171" s="104" t="s">
        <v>141</v>
      </c>
      <c r="Q171" s="75"/>
      <c r="R171" s="75"/>
      <c r="S171" s="75"/>
      <c r="T171" s="75"/>
      <c r="U171" s="75"/>
      <c r="V171" s="75"/>
      <c r="W171" s="75"/>
      <c r="X171" s="75"/>
      <c r="Y171" s="75"/>
      <c r="Z171" s="75"/>
    </row>
    <row r="172">
      <c r="A172" s="75"/>
      <c r="B172" s="75"/>
      <c r="C172" s="75"/>
      <c r="D172" s="75"/>
      <c r="E172" s="75"/>
      <c r="F172" s="75"/>
      <c r="G172" s="128" t="s">
        <v>35</v>
      </c>
      <c r="H172" s="129" t="s">
        <v>36</v>
      </c>
      <c r="I172" s="75"/>
      <c r="J172" s="75"/>
      <c r="K172" s="104"/>
      <c r="L172" s="75"/>
      <c r="M172" s="75"/>
      <c r="N172" s="104"/>
      <c r="O172" s="75"/>
      <c r="P172" s="104"/>
      <c r="Q172" s="75"/>
      <c r="R172" s="75"/>
      <c r="S172" s="75"/>
      <c r="T172" s="75"/>
      <c r="U172" s="75"/>
      <c r="V172" s="75"/>
      <c r="W172" s="75"/>
      <c r="X172" s="75"/>
      <c r="Y172" s="75"/>
      <c r="Z172" s="75"/>
    </row>
    <row r="173">
      <c r="A173" s="130" t="s">
        <v>142</v>
      </c>
      <c r="B173" s="75"/>
      <c r="C173" s="75"/>
      <c r="D173" s="75"/>
      <c r="E173" s="75"/>
      <c r="F173" s="75"/>
      <c r="G173" s="102" t="s">
        <v>143</v>
      </c>
      <c r="H173" s="95">
        <f>(H168)</f>
        <v>31</v>
      </c>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132" t="s">
        <v>9</v>
      </c>
      <c r="H174" s="133">
        <f>(H168)</f>
        <v>31</v>
      </c>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134" t="s">
        <v>131</v>
      </c>
      <c r="H176" s="135">
        <f>(800-H173)</f>
        <v>769</v>
      </c>
      <c r="I176" s="75"/>
      <c r="J176" s="75"/>
      <c r="K176" s="75"/>
      <c r="L176" s="75"/>
      <c r="M176" s="75"/>
      <c r="N176" s="75"/>
      <c r="O176" s="75"/>
      <c r="P176" s="75"/>
      <c r="Q176" s="75"/>
      <c r="R176" s="75"/>
      <c r="S176" s="75"/>
      <c r="T176" s="75"/>
      <c r="U176" s="75"/>
      <c r="V176" s="75"/>
      <c r="W176" s="75"/>
      <c r="X176" s="75"/>
      <c r="Y176" s="75"/>
      <c r="Z176" s="75"/>
    </row>
    <row r="177">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row>
    <row r="178">
      <c r="A178" s="76" t="s">
        <v>69</v>
      </c>
      <c r="B178" s="73">
        <v>3.0</v>
      </c>
      <c r="C178" s="73">
        <v>4.0</v>
      </c>
      <c r="D178" s="73">
        <v>5.0</v>
      </c>
      <c r="E178" s="73">
        <v>6.0</v>
      </c>
      <c r="F178" s="73">
        <v>7.0</v>
      </c>
      <c r="G178" s="73">
        <v>8.0</v>
      </c>
      <c r="H178" s="77"/>
      <c r="I178" s="77"/>
      <c r="J178" s="75"/>
      <c r="K178" s="76" t="s">
        <v>69</v>
      </c>
      <c r="L178" s="77"/>
      <c r="M178" s="77"/>
      <c r="N178" s="78"/>
      <c r="O178" s="78"/>
      <c r="P178" s="78"/>
      <c r="Q178" s="75"/>
      <c r="R178" s="75"/>
      <c r="S178" s="75"/>
      <c r="T178" s="75"/>
      <c r="U178" s="75"/>
      <c r="V178" s="75"/>
      <c r="W178" s="75"/>
      <c r="X178" s="75"/>
      <c r="Y178" s="75"/>
      <c r="Z178" s="75"/>
    </row>
    <row r="179">
      <c r="A179" s="81" t="s">
        <v>144</v>
      </c>
      <c r="B179" s="82" t="s">
        <v>2</v>
      </c>
      <c r="C179" s="82" t="s">
        <v>3</v>
      </c>
      <c r="D179" s="82" t="s">
        <v>4</v>
      </c>
      <c r="E179" s="82" t="s">
        <v>5</v>
      </c>
      <c r="F179" s="82" t="s">
        <v>6</v>
      </c>
      <c r="G179" s="82" t="s">
        <v>7</v>
      </c>
      <c r="H179" s="82" t="s">
        <v>9</v>
      </c>
      <c r="I179" s="82" t="s">
        <v>71</v>
      </c>
      <c r="J179" s="75"/>
      <c r="K179" s="81" t="s">
        <v>144</v>
      </c>
      <c r="L179" s="82" t="s">
        <v>72</v>
      </c>
      <c r="M179" s="82" t="s">
        <v>13</v>
      </c>
      <c r="N179" s="83" t="s">
        <v>73</v>
      </c>
      <c r="O179" s="83" t="s">
        <v>133</v>
      </c>
      <c r="P179" s="83" t="s">
        <v>74</v>
      </c>
      <c r="Q179" s="75"/>
      <c r="R179" s="75"/>
      <c r="S179" s="75"/>
      <c r="T179" s="75"/>
      <c r="U179" s="75"/>
      <c r="V179" s="75"/>
      <c r="W179" s="75"/>
      <c r="X179" s="75"/>
      <c r="Y179" s="75"/>
      <c r="Z179" s="75"/>
    </row>
    <row r="180">
      <c r="A180" s="136" t="s">
        <v>1</v>
      </c>
      <c r="B180" s="91"/>
      <c r="C180" s="137"/>
      <c r="D180" s="91"/>
      <c r="E180" s="137"/>
      <c r="F180" s="137"/>
      <c r="G180" s="91"/>
      <c r="H180" s="137"/>
      <c r="I180" s="91"/>
      <c r="J180" s="75"/>
      <c r="K180" s="144" t="s">
        <v>1</v>
      </c>
      <c r="L180" s="145"/>
      <c r="M180" s="146"/>
      <c r="N180" s="145"/>
      <c r="O180" s="146"/>
      <c r="P180" s="146"/>
      <c r="Q180" s="75"/>
      <c r="R180" s="75"/>
      <c r="S180" s="75"/>
      <c r="T180" s="75"/>
      <c r="U180" s="75"/>
      <c r="V180" s="75"/>
      <c r="W180" s="75"/>
      <c r="X180" s="75"/>
      <c r="Y180" s="75"/>
      <c r="Z180" s="75"/>
    </row>
    <row r="181">
      <c r="A181" s="138" t="s">
        <v>145</v>
      </c>
      <c r="B181" s="97">
        <v>12.0</v>
      </c>
      <c r="C181" s="97">
        <v>15.0</v>
      </c>
      <c r="D181" s="97">
        <v>18.0</v>
      </c>
      <c r="E181" s="97">
        <v>0.0</v>
      </c>
      <c r="F181" s="97">
        <v>8.0</v>
      </c>
      <c r="G181" s="95">
        <v>9.0</v>
      </c>
      <c r="H181" s="97">
        <f t="shared" ref="H181:H189" si="123">sum(B181:G181)</f>
        <v>62</v>
      </c>
      <c r="I181" s="98">
        <f t="shared" ref="I181:I189" si="124">(H181/60)</f>
        <v>1.033333333</v>
      </c>
      <c r="J181" s="75"/>
      <c r="K181" s="138" t="s">
        <v>145</v>
      </c>
      <c r="L181" s="95">
        <v>100.0</v>
      </c>
      <c r="M181" s="95">
        <f t="shared" ref="M181:M189" si="125">(L181-H181)</f>
        <v>38</v>
      </c>
      <c r="N181" s="115">
        <v>40.0</v>
      </c>
      <c r="O181" s="95">
        <f t="shared" ref="O181:O189" si="126">sum(M181,N181)</f>
        <v>78</v>
      </c>
      <c r="P181" s="106"/>
      <c r="Q181" s="104"/>
      <c r="R181" s="75"/>
      <c r="S181" s="75"/>
      <c r="T181" s="75"/>
      <c r="U181" s="75"/>
      <c r="V181" s="75"/>
      <c r="W181" s="75"/>
      <c r="X181" s="75"/>
      <c r="Y181" s="75"/>
      <c r="Z181" s="75"/>
    </row>
    <row r="182">
      <c r="A182" s="138" t="s">
        <v>146</v>
      </c>
      <c r="B182" s="97">
        <v>0.0</v>
      </c>
      <c r="C182" s="97">
        <v>18.0</v>
      </c>
      <c r="D182" s="97">
        <v>0.0</v>
      </c>
      <c r="E182" s="97">
        <v>0.0</v>
      </c>
      <c r="F182" s="97">
        <v>12.0</v>
      </c>
      <c r="G182" s="95">
        <v>0.0</v>
      </c>
      <c r="H182" s="97">
        <f t="shared" si="123"/>
        <v>30</v>
      </c>
      <c r="I182" s="98">
        <f t="shared" si="124"/>
        <v>0.5</v>
      </c>
      <c r="J182" s="75"/>
      <c r="K182" s="138" t="s">
        <v>146</v>
      </c>
      <c r="L182" s="95">
        <v>40.0</v>
      </c>
      <c r="M182" s="95">
        <f t="shared" si="125"/>
        <v>10</v>
      </c>
      <c r="N182" s="115" t="s">
        <v>79</v>
      </c>
      <c r="O182" s="95">
        <f t="shared" si="126"/>
        <v>10</v>
      </c>
      <c r="P182" s="104"/>
      <c r="Q182" s="104"/>
      <c r="R182" s="75"/>
      <c r="S182" s="75"/>
      <c r="T182" s="75"/>
      <c r="U182" s="75"/>
      <c r="V182" s="75"/>
      <c r="W182" s="75"/>
      <c r="X182" s="75"/>
      <c r="Y182" s="75"/>
      <c r="Z182" s="75"/>
    </row>
    <row r="183">
      <c r="A183" s="147" t="s">
        <v>147</v>
      </c>
      <c r="B183" s="97">
        <v>0.0</v>
      </c>
      <c r="C183" s="97">
        <v>0.0</v>
      </c>
      <c r="D183" s="97">
        <v>0.0</v>
      </c>
      <c r="E183" s="97">
        <v>0.0</v>
      </c>
      <c r="F183" s="97">
        <v>0.0</v>
      </c>
      <c r="G183" s="95">
        <v>0.0</v>
      </c>
      <c r="H183" s="97">
        <f t="shared" si="123"/>
        <v>0</v>
      </c>
      <c r="I183" s="98">
        <f t="shared" si="124"/>
        <v>0</v>
      </c>
      <c r="J183" s="75"/>
      <c r="K183" s="147" t="s">
        <v>147</v>
      </c>
      <c r="L183" s="95">
        <v>0.0</v>
      </c>
      <c r="M183" s="95">
        <f t="shared" si="125"/>
        <v>0</v>
      </c>
      <c r="N183" s="115">
        <v>20.0</v>
      </c>
      <c r="O183" s="95">
        <f t="shared" si="126"/>
        <v>20</v>
      </c>
      <c r="P183" s="97"/>
      <c r="Q183" s="104"/>
      <c r="R183" s="75"/>
      <c r="S183" s="75"/>
      <c r="T183" s="75"/>
      <c r="U183" s="75"/>
      <c r="V183" s="75"/>
      <c r="W183" s="75"/>
      <c r="X183" s="75"/>
      <c r="Y183" s="75"/>
      <c r="Z183" s="75"/>
    </row>
    <row r="184">
      <c r="A184" s="138" t="s">
        <v>148</v>
      </c>
      <c r="B184" s="97">
        <v>2.0</v>
      </c>
      <c r="C184" s="97">
        <v>5.0</v>
      </c>
      <c r="D184" s="97">
        <v>1.0</v>
      </c>
      <c r="E184" s="97">
        <v>0.0</v>
      </c>
      <c r="F184" s="97">
        <v>0.0</v>
      </c>
      <c r="G184" s="95">
        <v>0.0</v>
      </c>
      <c r="H184" s="97">
        <f t="shared" si="123"/>
        <v>8</v>
      </c>
      <c r="I184" s="98">
        <f t="shared" si="124"/>
        <v>0.1333333333</v>
      </c>
      <c r="J184" s="75"/>
      <c r="K184" s="138" t="s">
        <v>148</v>
      </c>
      <c r="L184" s="95">
        <v>40.0</v>
      </c>
      <c r="M184" s="95">
        <f t="shared" si="125"/>
        <v>32</v>
      </c>
      <c r="N184" s="115"/>
      <c r="O184" s="95">
        <f t="shared" si="126"/>
        <v>32</v>
      </c>
      <c r="P184" s="106"/>
      <c r="Q184" s="143"/>
      <c r="R184" s="75"/>
      <c r="S184" s="75"/>
      <c r="T184" s="75"/>
      <c r="U184" s="75"/>
      <c r="V184" s="75"/>
      <c r="W184" s="75"/>
      <c r="X184" s="75"/>
      <c r="Y184" s="75"/>
      <c r="Z184" s="75"/>
    </row>
    <row r="185">
      <c r="A185" s="138" t="s">
        <v>149</v>
      </c>
      <c r="B185" s="97">
        <v>1.0</v>
      </c>
      <c r="C185" s="97">
        <v>14.0</v>
      </c>
      <c r="D185" s="97">
        <v>0.0</v>
      </c>
      <c r="E185" s="97">
        <v>0.0</v>
      </c>
      <c r="F185" s="97">
        <v>0.0</v>
      </c>
      <c r="G185" s="95">
        <v>0.0</v>
      </c>
      <c r="H185" s="97">
        <f t="shared" si="123"/>
        <v>15</v>
      </c>
      <c r="I185" s="98">
        <f t="shared" si="124"/>
        <v>0.25</v>
      </c>
      <c r="J185" s="104"/>
      <c r="K185" s="138" t="s">
        <v>149</v>
      </c>
      <c r="L185" s="95">
        <v>17.0</v>
      </c>
      <c r="M185" s="95">
        <f t="shared" si="125"/>
        <v>2</v>
      </c>
      <c r="N185" s="115">
        <v>45.0</v>
      </c>
      <c r="O185" s="95">
        <f t="shared" si="126"/>
        <v>47</v>
      </c>
      <c r="P185" s="97"/>
      <c r="Q185" s="104"/>
      <c r="R185" s="75"/>
      <c r="S185" s="75"/>
      <c r="T185" s="75"/>
      <c r="U185" s="75"/>
      <c r="V185" s="75"/>
      <c r="W185" s="75"/>
      <c r="X185" s="75"/>
      <c r="Y185" s="75"/>
      <c r="Z185" s="75"/>
    </row>
    <row r="186">
      <c r="A186" s="138" t="s">
        <v>150</v>
      </c>
      <c r="B186" s="97">
        <v>9.0</v>
      </c>
      <c r="C186" s="97">
        <v>10.0</v>
      </c>
      <c r="D186" s="97">
        <v>7.0</v>
      </c>
      <c r="E186" s="97">
        <v>0.0</v>
      </c>
      <c r="F186" s="97">
        <v>4.0</v>
      </c>
      <c r="G186" s="95">
        <v>0.0</v>
      </c>
      <c r="H186" s="97">
        <f t="shared" si="123"/>
        <v>30</v>
      </c>
      <c r="I186" s="98">
        <f t="shared" si="124"/>
        <v>0.5</v>
      </c>
      <c r="J186" s="104"/>
      <c r="K186" s="138" t="s">
        <v>150</v>
      </c>
      <c r="L186" s="95">
        <v>30.0</v>
      </c>
      <c r="M186" s="95">
        <f t="shared" si="125"/>
        <v>0</v>
      </c>
      <c r="N186" s="115">
        <v>53.0</v>
      </c>
      <c r="O186" s="95">
        <f t="shared" si="126"/>
        <v>53</v>
      </c>
      <c r="P186" s="97"/>
      <c r="Q186" s="104"/>
      <c r="R186" s="75"/>
      <c r="S186" s="75"/>
      <c r="T186" s="75"/>
      <c r="U186" s="75"/>
      <c r="V186" s="75"/>
      <c r="W186" s="75"/>
      <c r="X186" s="75"/>
      <c r="Y186" s="75"/>
      <c r="Z186" s="75"/>
    </row>
    <row r="187">
      <c r="A187" s="138" t="s">
        <v>151</v>
      </c>
      <c r="B187" s="97">
        <v>9.0</v>
      </c>
      <c r="C187" s="97">
        <v>0.0</v>
      </c>
      <c r="D187" s="97">
        <v>8.0</v>
      </c>
      <c r="E187" s="97">
        <v>0.0</v>
      </c>
      <c r="F187" s="97">
        <v>6.0</v>
      </c>
      <c r="G187" s="95">
        <v>0.0</v>
      </c>
      <c r="H187" s="97">
        <f t="shared" si="123"/>
        <v>23</v>
      </c>
      <c r="I187" s="98">
        <f t="shared" si="124"/>
        <v>0.3833333333</v>
      </c>
      <c r="J187" s="75"/>
      <c r="K187" s="138" t="s">
        <v>151</v>
      </c>
      <c r="L187" s="95">
        <v>34.0</v>
      </c>
      <c r="M187" s="95">
        <f t="shared" si="125"/>
        <v>11</v>
      </c>
      <c r="N187" s="115">
        <v>30.0</v>
      </c>
      <c r="O187" s="95">
        <f t="shared" si="126"/>
        <v>41</v>
      </c>
      <c r="P187" s="97"/>
      <c r="Q187" s="104"/>
      <c r="R187" s="75"/>
      <c r="S187" s="75"/>
      <c r="T187" s="75"/>
      <c r="U187" s="75"/>
      <c r="V187" s="75"/>
      <c r="W187" s="75"/>
      <c r="X187" s="75"/>
      <c r="Y187" s="75"/>
      <c r="Z187" s="75"/>
    </row>
    <row r="188">
      <c r="A188" s="138" t="s">
        <v>152</v>
      </c>
      <c r="B188" s="97">
        <v>14.0</v>
      </c>
      <c r="C188" s="97">
        <v>16.0</v>
      </c>
      <c r="D188" s="97">
        <v>0.0</v>
      </c>
      <c r="E188" s="97">
        <v>0.0</v>
      </c>
      <c r="F188" s="97">
        <v>0.0</v>
      </c>
      <c r="G188" s="95">
        <v>0.0</v>
      </c>
      <c r="H188" s="97">
        <f t="shared" si="123"/>
        <v>30</v>
      </c>
      <c r="I188" s="98">
        <f t="shared" si="124"/>
        <v>0.5</v>
      </c>
      <c r="J188" s="75"/>
      <c r="K188" s="138" t="s">
        <v>152</v>
      </c>
      <c r="L188" s="95">
        <v>70.0</v>
      </c>
      <c r="M188" s="95">
        <f t="shared" si="125"/>
        <v>40</v>
      </c>
      <c r="N188" s="115">
        <v>40.0</v>
      </c>
      <c r="O188" s="95">
        <f t="shared" si="126"/>
        <v>80</v>
      </c>
      <c r="P188" s="106"/>
      <c r="Q188" s="104"/>
      <c r="R188" s="75"/>
      <c r="S188" s="75"/>
      <c r="T188" s="75"/>
      <c r="U188" s="75"/>
      <c r="V188" s="75"/>
      <c r="W188" s="75"/>
      <c r="X188" s="75"/>
      <c r="Y188" s="75"/>
      <c r="Z188" s="75"/>
    </row>
    <row r="189">
      <c r="A189" s="138" t="s">
        <v>153</v>
      </c>
      <c r="B189" s="97">
        <v>7.0</v>
      </c>
      <c r="C189" s="97">
        <v>17.0</v>
      </c>
      <c r="D189" s="97">
        <v>9.0</v>
      </c>
      <c r="E189" s="97">
        <v>0.0</v>
      </c>
      <c r="F189" s="97">
        <v>7.0</v>
      </c>
      <c r="G189" s="95">
        <v>0.0</v>
      </c>
      <c r="H189" s="97">
        <f t="shared" si="123"/>
        <v>40</v>
      </c>
      <c r="I189" s="98">
        <f t="shared" si="124"/>
        <v>0.6666666667</v>
      </c>
      <c r="J189" s="104"/>
      <c r="K189" s="138" t="s">
        <v>153</v>
      </c>
      <c r="L189" s="95">
        <v>41.0</v>
      </c>
      <c r="M189" s="95">
        <f t="shared" si="125"/>
        <v>1</v>
      </c>
      <c r="N189" s="115">
        <v>40.0</v>
      </c>
      <c r="O189" s="95">
        <f t="shared" si="126"/>
        <v>41</v>
      </c>
      <c r="P189" s="106"/>
      <c r="Q189" s="104"/>
      <c r="R189" s="75"/>
      <c r="S189" s="75"/>
      <c r="T189" s="75"/>
      <c r="U189" s="75"/>
      <c r="V189" s="75"/>
      <c r="W189" s="75"/>
      <c r="X189" s="75"/>
      <c r="Y189" s="75"/>
      <c r="Z189" s="75"/>
    </row>
    <row r="190">
      <c r="A190" s="141" t="s">
        <v>9</v>
      </c>
      <c r="B190" s="90">
        <f t="shared" ref="B190:H190" si="127">SUM(B181:B189)</f>
        <v>54</v>
      </c>
      <c r="C190" s="90">
        <f t="shared" si="127"/>
        <v>95</v>
      </c>
      <c r="D190" s="90">
        <f t="shared" si="127"/>
        <v>43</v>
      </c>
      <c r="E190" s="90">
        <f t="shared" si="127"/>
        <v>0</v>
      </c>
      <c r="F190" s="90">
        <f t="shared" si="127"/>
        <v>37</v>
      </c>
      <c r="G190" s="90">
        <f t="shared" si="127"/>
        <v>9</v>
      </c>
      <c r="H190" s="90">
        <f t="shared" si="127"/>
        <v>238</v>
      </c>
      <c r="I190" s="91"/>
      <c r="J190" s="75"/>
      <c r="K190" s="148" t="s">
        <v>9</v>
      </c>
      <c r="L190" s="90">
        <f t="shared" ref="L190:O190" si="128">SUM(L181:L189)</f>
        <v>372</v>
      </c>
      <c r="M190" s="90">
        <f t="shared" si="128"/>
        <v>134</v>
      </c>
      <c r="N190" s="90">
        <f t="shared" si="128"/>
        <v>268</v>
      </c>
      <c r="O190" s="90">
        <f t="shared" si="128"/>
        <v>402</v>
      </c>
      <c r="P190" s="145"/>
      <c r="Q190" s="104"/>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104"/>
      <c r="R191" s="75"/>
      <c r="S191" s="75"/>
      <c r="T191" s="75"/>
      <c r="U191" s="75"/>
      <c r="V191" s="75"/>
      <c r="W191" s="75"/>
      <c r="X191" s="75"/>
      <c r="Y191" s="75"/>
      <c r="Z191" s="75"/>
    </row>
    <row r="192">
      <c r="A192" s="126"/>
      <c r="B192" s="142">
        <f t="shared" ref="B192:H192" si="129">(B190*127)</f>
        <v>6858</v>
      </c>
      <c r="C192" s="142">
        <f t="shared" si="129"/>
        <v>12065</v>
      </c>
      <c r="D192" s="142">
        <f t="shared" si="129"/>
        <v>5461</v>
      </c>
      <c r="E192" s="142">
        <f t="shared" si="129"/>
        <v>0</v>
      </c>
      <c r="F192" s="142">
        <f t="shared" si="129"/>
        <v>4699</v>
      </c>
      <c r="G192" s="142">
        <f t="shared" si="129"/>
        <v>1143</v>
      </c>
      <c r="H192" s="142">
        <f t="shared" si="129"/>
        <v>30226</v>
      </c>
      <c r="I192" s="75"/>
      <c r="J192" s="75"/>
      <c r="K192" s="75"/>
      <c r="L192" s="75"/>
      <c r="M192" s="104" t="s">
        <v>154</v>
      </c>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128" t="s">
        <v>35</v>
      </c>
      <c r="H194" s="129" t="s">
        <v>36</v>
      </c>
      <c r="I194" s="75"/>
      <c r="J194" s="75"/>
      <c r="K194" s="75"/>
      <c r="L194" s="75"/>
      <c r="M194" s="75"/>
      <c r="N194" s="75"/>
      <c r="O194" s="75"/>
      <c r="P194" s="75"/>
      <c r="Q194" s="75"/>
      <c r="R194" s="75"/>
      <c r="S194" s="75"/>
      <c r="T194" s="75"/>
      <c r="U194" s="75"/>
      <c r="V194" s="75"/>
      <c r="W194" s="75"/>
      <c r="X194" s="75"/>
      <c r="Y194" s="75"/>
      <c r="Z194" s="75"/>
    </row>
    <row r="195">
      <c r="A195" s="130" t="s">
        <v>155</v>
      </c>
      <c r="B195" s="75"/>
      <c r="C195" s="75"/>
      <c r="D195" s="75"/>
      <c r="E195" s="75"/>
      <c r="F195" s="75"/>
      <c r="G195" s="102" t="s">
        <v>143</v>
      </c>
      <c r="H195" s="95">
        <f>(H190)</f>
        <v>238</v>
      </c>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132" t="s">
        <v>9</v>
      </c>
      <c r="H196" s="133">
        <f>(H190)</f>
        <v>238</v>
      </c>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134" t="s">
        <v>131</v>
      </c>
      <c r="H198" s="135">
        <f>(1500-H196)</f>
        <v>1262</v>
      </c>
      <c r="I198" s="75"/>
      <c r="J198" s="75"/>
      <c r="K198" s="75"/>
      <c r="L198" s="75"/>
      <c r="M198" s="75"/>
      <c r="N198" s="75"/>
      <c r="O198" s="75"/>
      <c r="P198" s="75"/>
      <c r="Q198" s="75"/>
      <c r="R198" s="75"/>
      <c r="S198" s="75"/>
      <c r="T198" s="75"/>
      <c r="U198" s="75"/>
      <c r="V198" s="75"/>
      <c r="W198" s="75"/>
      <c r="X198" s="75"/>
      <c r="Y198" s="75"/>
      <c r="Z198" s="75"/>
    </row>
    <row r="199">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row>
    <row r="200">
      <c r="A200" s="76" t="s">
        <v>69</v>
      </c>
      <c r="B200" s="73">
        <v>3.0</v>
      </c>
      <c r="C200" s="73">
        <v>4.0</v>
      </c>
      <c r="D200" s="73">
        <v>5.0</v>
      </c>
      <c r="E200" s="73">
        <v>6.0</v>
      </c>
      <c r="F200" s="73">
        <v>7.0</v>
      </c>
      <c r="G200" s="73">
        <v>8.0</v>
      </c>
      <c r="H200" s="149">
        <v>9.0</v>
      </c>
      <c r="I200" s="77"/>
      <c r="J200" s="75"/>
      <c r="K200" s="76" t="s">
        <v>69</v>
      </c>
      <c r="L200" s="77"/>
      <c r="M200" s="77"/>
      <c r="N200" s="77"/>
      <c r="O200" s="77"/>
      <c r="P200" s="78"/>
      <c r="Q200" s="78"/>
      <c r="R200" s="78"/>
      <c r="S200" s="75"/>
      <c r="T200" s="75"/>
      <c r="U200" s="75"/>
      <c r="V200" s="75"/>
      <c r="W200" s="75"/>
      <c r="X200" s="75"/>
      <c r="Y200" s="75"/>
      <c r="Z200" s="75"/>
    </row>
    <row r="201">
      <c r="A201" s="81" t="s">
        <v>156</v>
      </c>
      <c r="B201" s="82" t="s">
        <v>2</v>
      </c>
      <c r="C201" s="82" t="s">
        <v>3</v>
      </c>
      <c r="D201" s="82" t="s">
        <v>4</v>
      </c>
      <c r="E201" s="82" t="s">
        <v>5</v>
      </c>
      <c r="F201" s="82" t="s">
        <v>6</v>
      </c>
      <c r="G201" s="82" t="s">
        <v>7</v>
      </c>
      <c r="H201" s="82" t="s">
        <v>8</v>
      </c>
      <c r="I201" s="82" t="s">
        <v>9</v>
      </c>
      <c r="J201" s="75"/>
      <c r="K201" s="150"/>
      <c r="L201" s="82" t="s">
        <v>157</v>
      </c>
      <c r="M201" s="82" t="s">
        <v>158</v>
      </c>
      <c r="N201" s="82" t="s">
        <v>159</v>
      </c>
      <c r="O201" s="82" t="s">
        <v>160</v>
      </c>
      <c r="P201" s="83" t="s">
        <v>161</v>
      </c>
      <c r="Q201" s="83"/>
      <c r="R201" s="83" t="s">
        <v>162</v>
      </c>
      <c r="S201" s="75"/>
      <c r="T201" s="75"/>
      <c r="U201" s="75"/>
      <c r="V201" s="75"/>
      <c r="W201" s="75"/>
      <c r="X201" s="75"/>
      <c r="Y201" s="75"/>
      <c r="Z201" s="75"/>
    </row>
    <row r="202">
      <c r="A202" s="151" t="s">
        <v>163</v>
      </c>
      <c r="B202" s="152"/>
      <c r="C202" s="153"/>
      <c r="D202" s="152"/>
      <c r="E202" s="153"/>
      <c r="F202" s="153"/>
      <c r="G202" s="152"/>
      <c r="H202" s="153"/>
      <c r="I202" s="152"/>
      <c r="J202" s="154"/>
      <c r="K202" s="144" t="s">
        <v>156</v>
      </c>
      <c r="L202" s="152"/>
      <c r="M202" s="152"/>
      <c r="N202" s="153"/>
      <c r="O202" s="153"/>
      <c r="P202" s="152"/>
      <c r="Q202" s="152"/>
      <c r="R202" s="152"/>
      <c r="S202" s="154"/>
      <c r="T202" s="154"/>
      <c r="U202" s="154"/>
      <c r="V202" s="154"/>
      <c r="W202" s="154"/>
      <c r="X202" s="154"/>
      <c r="Y202" s="154"/>
      <c r="Z202" s="154"/>
    </row>
    <row r="203">
      <c r="A203" s="138" t="s">
        <v>164</v>
      </c>
      <c r="B203" s="155">
        <v>573.0</v>
      </c>
      <c r="C203" s="155">
        <v>552.0</v>
      </c>
      <c r="D203" s="155">
        <v>515.0</v>
      </c>
      <c r="E203" s="156"/>
      <c r="F203" s="157">
        <v>710.0</v>
      </c>
      <c r="G203" s="157">
        <v>547.0</v>
      </c>
      <c r="H203" s="158">
        <v>581.0</v>
      </c>
      <c r="I203" s="155">
        <f t="shared" ref="I203:I205" si="130">SUM(B203:H203)</f>
        <v>3478</v>
      </c>
      <c r="J203" s="75"/>
      <c r="K203" s="138" t="s">
        <v>164</v>
      </c>
      <c r="L203" s="157">
        <f t="shared" ref="L203:L205" si="131">(I203*7%)</f>
        <v>243.46</v>
      </c>
      <c r="M203" s="157">
        <f t="shared" ref="M203:M205" si="132">(I203-L203)</f>
        <v>3234.54</v>
      </c>
      <c r="N203" s="159">
        <v>1000.0</v>
      </c>
      <c r="O203" s="157">
        <f t="shared" ref="O203:O205" si="133">(M203*0.3%)</f>
        <v>9.70362</v>
      </c>
      <c r="P203" s="157">
        <f t="shared" ref="P203:P205" si="134">(M203*0.6%)</f>
        <v>19.40724</v>
      </c>
      <c r="Q203" s="157"/>
      <c r="R203" s="159">
        <f t="shared" ref="R203:R205" si="135">(I203-L203-N203-O203-P203-Q203)</f>
        <v>2205.42914</v>
      </c>
      <c r="S203" s="75"/>
      <c r="T203" s="75"/>
      <c r="U203" s="75"/>
      <c r="V203" s="75"/>
      <c r="W203" s="75"/>
      <c r="X203" s="75"/>
      <c r="Y203" s="75"/>
      <c r="Z203" s="75"/>
    </row>
    <row r="204">
      <c r="A204" s="138" t="s">
        <v>165</v>
      </c>
      <c r="B204" s="155">
        <v>664.0</v>
      </c>
      <c r="C204" s="155">
        <v>585.0</v>
      </c>
      <c r="D204" s="155">
        <v>774.0</v>
      </c>
      <c r="E204" s="156"/>
      <c r="F204" s="157">
        <v>996.0</v>
      </c>
      <c r="G204" s="157">
        <v>804.0</v>
      </c>
      <c r="H204" s="158">
        <v>959.0</v>
      </c>
      <c r="I204" s="155">
        <f t="shared" si="130"/>
        <v>4782</v>
      </c>
      <c r="J204" s="75"/>
      <c r="K204" s="138" t="s">
        <v>165</v>
      </c>
      <c r="L204" s="157">
        <f t="shared" si="131"/>
        <v>334.74</v>
      </c>
      <c r="M204" s="157">
        <f t="shared" si="132"/>
        <v>4447.26</v>
      </c>
      <c r="N204" s="159">
        <v>1000.0</v>
      </c>
      <c r="O204" s="157">
        <f t="shared" si="133"/>
        <v>13.34178</v>
      </c>
      <c r="P204" s="157">
        <f t="shared" si="134"/>
        <v>26.68356</v>
      </c>
      <c r="Q204" s="157"/>
      <c r="R204" s="159">
        <f t="shared" si="135"/>
        <v>3407.23466</v>
      </c>
      <c r="S204" s="75"/>
      <c r="T204" s="75"/>
      <c r="U204" s="75"/>
      <c r="V204" s="75"/>
      <c r="W204" s="75"/>
      <c r="X204" s="75"/>
      <c r="Y204" s="75"/>
      <c r="Z204" s="75"/>
    </row>
    <row r="205">
      <c r="A205" s="138" t="s">
        <v>166</v>
      </c>
      <c r="B205" s="155">
        <v>684.0</v>
      </c>
      <c r="C205" s="155">
        <v>801.0</v>
      </c>
      <c r="D205" s="155">
        <v>773.0</v>
      </c>
      <c r="E205" s="160"/>
      <c r="F205" s="157">
        <v>672.0</v>
      </c>
      <c r="G205" s="157">
        <v>869.0</v>
      </c>
      <c r="H205" s="158">
        <v>929.0</v>
      </c>
      <c r="I205" s="155">
        <f t="shared" si="130"/>
        <v>4728</v>
      </c>
      <c r="J205" s="75"/>
      <c r="K205" s="138" t="s">
        <v>166</v>
      </c>
      <c r="L205" s="157">
        <f t="shared" si="131"/>
        <v>330.96</v>
      </c>
      <c r="M205" s="157">
        <f t="shared" si="132"/>
        <v>4397.04</v>
      </c>
      <c r="N205" s="159">
        <v>1000.0</v>
      </c>
      <c r="O205" s="157">
        <f t="shared" si="133"/>
        <v>13.19112</v>
      </c>
      <c r="P205" s="157">
        <f t="shared" si="134"/>
        <v>26.38224</v>
      </c>
      <c r="Q205" s="157"/>
      <c r="R205" s="159">
        <f t="shared" si="135"/>
        <v>3357.46664</v>
      </c>
      <c r="S205" s="75"/>
      <c r="T205" s="75"/>
      <c r="U205" s="75"/>
      <c r="V205" s="75"/>
      <c r="W205" s="75"/>
      <c r="X205" s="75"/>
      <c r="Y205" s="75"/>
      <c r="Z205" s="75"/>
    </row>
    <row r="206">
      <c r="A206" s="148" t="s">
        <v>9</v>
      </c>
      <c r="B206" s="161">
        <f t="shared" ref="B206:I206" si="136">sum(B203:B205)</f>
        <v>1921</v>
      </c>
      <c r="C206" s="161">
        <f t="shared" si="136"/>
        <v>1938</v>
      </c>
      <c r="D206" s="161">
        <f t="shared" si="136"/>
        <v>2062</v>
      </c>
      <c r="E206" s="161">
        <f t="shared" si="136"/>
        <v>0</v>
      </c>
      <c r="F206" s="161">
        <f t="shared" si="136"/>
        <v>2378</v>
      </c>
      <c r="G206" s="161">
        <f t="shared" si="136"/>
        <v>2220</v>
      </c>
      <c r="H206" s="161">
        <f t="shared" si="136"/>
        <v>2469</v>
      </c>
      <c r="I206" s="161">
        <f t="shared" si="136"/>
        <v>12988</v>
      </c>
      <c r="J206" s="75"/>
      <c r="K206" s="148" t="s">
        <v>9</v>
      </c>
      <c r="L206" s="161">
        <f t="shared" ref="L206:P206" si="137">sum(L203:L205)</f>
        <v>909.16</v>
      </c>
      <c r="M206" s="161">
        <f t="shared" si="137"/>
        <v>12078.84</v>
      </c>
      <c r="N206" s="162">
        <f t="shared" si="137"/>
        <v>3000</v>
      </c>
      <c r="O206" s="161">
        <f t="shared" si="137"/>
        <v>36.23652</v>
      </c>
      <c r="P206" s="161">
        <f t="shared" si="137"/>
        <v>72.47304</v>
      </c>
      <c r="Q206" s="163"/>
      <c r="R206" s="162">
        <f>sum(R203:R205)</f>
        <v>8970.13044</v>
      </c>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126"/>
      <c r="B208" s="142">
        <f t="shared" ref="B208:I208" si="138">(B206)</f>
        <v>1921</v>
      </c>
      <c r="C208" s="142">
        <f t="shared" si="138"/>
        <v>1938</v>
      </c>
      <c r="D208" s="142">
        <f t="shared" si="138"/>
        <v>2062</v>
      </c>
      <c r="E208" s="142">
        <f t="shared" si="138"/>
        <v>0</v>
      </c>
      <c r="F208" s="142">
        <f t="shared" si="138"/>
        <v>2378</v>
      </c>
      <c r="G208" s="142">
        <f t="shared" si="138"/>
        <v>2220</v>
      </c>
      <c r="H208" s="142">
        <f t="shared" si="138"/>
        <v>2469</v>
      </c>
      <c r="I208" s="142">
        <f t="shared" si="138"/>
        <v>12988</v>
      </c>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128" t="s">
        <v>35</v>
      </c>
      <c r="F210" s="129" t="s">
        <v>164</v>
      </c>
      <c r="G210" s="129" t="s">
        <v>165</v>
      </c>
      <c r="H210" s="129" t="s">
        <v>166</v>
      </c>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102" t="s">
        <v>143</v>
      </c>
      <c r="F211" s="157">
        <f>(I203)</f>
        <v>3478</v>
      </c>
      <c r="G211" s="157">
        <f>(I204)</f>
        <v>4782</v>
      </c>
      <c r="H211" s="157">
        <f>(I205)</f>
        <v>4728</v>
      </c>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132" t="s">
        <v>167</v>
      </c>
      <c r="F212" s="164">
        <f>(F211/5360)</f>
        <v>0.648880597</v>
      </c>
      <c r="G212" s="164">
        <f t="shared" ref="G212:H212" si="139">(G211/6430)</f>
        <v>0.7437013997</v>
      </c>
      <c r="H212" s="164">
        <f t="shared" si="139"/>
        <v>0.7353032659</v>
      </c>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165"/>
      <c r="B214" s="78"/>
      <c r="C214" s="78"/>
      <c r="D214" s="78"/>
      <c r="E214" s="78"/>
      <c r="F214" s="78"/>
      <c r="G214" s="78"/>
      <c r="H214" s="78"/>
      <c r="I214" s="166" t="s">
        <v>9</v>
      </c>
      <c r="J214" s="75"/>
      <c r="K214" s="75"/>
      <c r="L214" s="75"/>
      <c r="M214" s="75"/>
      <c r="N214" s="75"/>
      <c r="O214" s="75"/>
      <c r="P214" s="75"/>
      <c r="Q214" s="75"/>
      <c r="R214" s="75"/>
      <c r="S214" s="75"/>
      <c r="T214" s="75"/>
      <c r="U214" s="75"/>
      <c r="V214" s="75"/>
      <c r="W214" s="75"/>
      <c r="X214" s="75"/>
      <c r="Y214" s="75"/>
      <c r="Z214" s="75"/>
    </row>
    <row r="215">
      <c r="A215" s="167" t="s">
        <v>168</v>
      </c>
      <c r="B215" s="168">
        <f t="shared" ref="B215:G215" si="140">sum(B155,B170,B192,B208)</f>
        <v>18162</v>
      </c>
      <c r="C215" s="168">
        <f t="shared" si="140"/>
        <v>22813</v>
      </c>
      <c r="D215" s="168">
        <f t="shared" si="140"/>
        <v>14793</v>
      </c>
      <c r="E215" s="168">
        <f t="shared" si="140"/>
        <v>0</v>
      </c>
      <c r="F215" s="168">
        <f t="shared" si="140"/>
        <v>13077</v>
      </c>
      <c r="G215" s="168">
        <f t="shared" si="140"/>
        <v>6911</v>
      </c>
      <c r="H215" s="169">
        <f>SUM(H208)</f>
        <v>2469</v>
      </c>
      <c r="I215" s="168">
        <f>SUM(H155,H170,H192,I208)</f>
        <v>78225</v>
      </c>
      <c r="J215" s="75"/>
      <c r="K215" s="75"/>
      <c r="L215" s="75"/>
      <c r="M215" s="75"/>
      <c r="N215" s="75"/>
      <c r="O215" s="75"/>
      <c r="P215" s="75"/>
      <c r="Q215" s="75"/>
      <c r="R215" s="75"/>
      <c r="S215" s="75"/>
      <c r="T215" s="75"/>
      <c r="U215" s="75"/>
      <c r="V215" s="75"/>
      <c r="W215" s="75"/>
      <c r="X215" s="75"/>
      <c r="Y215" s="75"/>
      <c r="Z215" s="75"/>
    </row>
    <row r="216">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row>
    <row r="217">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row>
    <row r="218">
      <c r="A218" s="76" t="s">
        <v>169</v>
      </c>
      <c r="B218" s="73">
        <v>10.0</v>
      </c>
      <c r="C218" s="73">
        <v>11.0</v>
      </c>
      <c r="D218" s="73">
        <v>12.0</v>
      </c>
      <c r="E218" s="73">
        <v>13.0</v>
      </c>
      <c r="F218" s="73">
        <v>14.0</v>
      </c>
      <c r="G218" s="73">
        <v>15.0</v>
      </c>
      <c r="H218" s="74"/>
      <c r="I218" s="74"/>
      <c r="J218" s="75"/>
      <c r="K218" s="76" t="s">
        <v>169</v>
      </c>
      <c r="L218" s="77"/>
      <c r="M218" s="77"/>
      <c r="N218" s="78"/>
      <c r="O218" s="78"/>
      <c r="P218" s="78"/>
      <c r="Q218" s="75"/>
      <c r="R218" s="75"/>
      <c r="S218" s="75"/>
      <c r="T218" s="75"/>
      <c r="U218" s="75"/>
      <c r="V218" s="75"/>
      <c r="W218" s="75"/>
      <c r="X218" s="75"/>
      <c r="Y218" s="75"/>
      <c r="Z218" s="75"/>
    </row>
    <row r="219">
      <c r="A219" s="79" t="s">
        <v>70</v>
      </c>
      <c r="B219" s="80" t="s">
        <v>2</v>
      </c>
      <c r="C219" s="80" t="s">
        <v>3</v>
      </c>
      <c r="D219" s="80" t="s">
        <v>4</v>
      </c>
      <c r="E219" s="80" t="s">
        <v>5</v>
      </c>
      <c r="F219" s="80" t="s">
        <v>6</v>
      </c>
      <c r="G219" s="80" t="s">
        <v>7</v>
      </c>
      <c r="H219" s="80" t="s">
        <v>9</v>
      </c>
      <c r="I219" s="80" t="s">
        <v>71</v>
      </c>
      <c r="J219" s="75"/>
      <c r="K219" s="81" t="s">
        <v>70</v>
      </c>
      <c r="L219" s="82" t="s">
        <v>72</v>
      </c>
      <c r="M219" s="82" t="s">
        <v>13</v>
      </c>
      <c r="N219" s="83" t="s">
        <v>73</v>
      </c>
      <c r="O219" s="82" t="s">
        <v>13</v>
      </c>
      <c r="P219" s="83" t="s">
        <v>74</v>
      </c>
      <c r="Q219" s="75"/>
      <c r="R219" s="75"/>
      <c r="S219" s="75"/>
      <c r="T219" s="75"/>
      <c r="U219" s="75"/>
      <c r="V219" s="75"/>
      <c r="W219" s="75"/>
      <c r="X219" s="75"/>
      <c r="Y219" s="75"/>
      <c r="Z219" s="75"/>
    </row>
    <row r="220">
      <c r="A220" s="84" t="s">
        <v>75</v>
      </c>
      <c r="B220" s="85">
        <f t="shared" ref="B220:G220" si="141">sum(B221:B244)-B224-B228-B232-B236-B240-B244</f>
        <v>39</v>
      </c>
      <c r="C220" s="85">
        <f t="shared" si="141"/>
        <v>57</v>
      </c>
      <c r="D220" s="85">
        <f t="shared" si="141"/>
        <v>70</v>
      </c>
      <c r="E220" s="85">
        <f t="shared" si="141"/>
        <v>75</v>
      </c>
      <c r="F220" s="85">
        <f t="shared" si="141"/>
        <v>34</v>
      </c>
      <c r="G220" s="85">
        <f t="shared" si="141"/>
        <v>16</v>
      </c>
      <c r="H220" s="86"/>
      <c r="I220" s="85">
        <v>0.0</v>
      </c>
      <c r="J220" s="75"/>
      <c r="K220" s="84" t="s">
        <v>75</v>
      </c>
      <c r="L220" s="87"/>
      <c r="M220" s="86"/>
      <c r="N220" s="87"/>
      <c r="O220" s="87"/>
      <c r="P220" s="86"/>
      <c r="Q220" s="75"/>
      <c r="R220" s="75"/>
      <c r="S220" s="75"/>
      <c r="T220" s="75"/>
      <c r="U220" s="75"/>
      <c r="V220" s="75"/>
      <c r="W220" s="75"/>
      <c r="X220" s="75"/>
      <c r="Y220" s="75"/>
      <c r="Z220" s="75"/>
    </row>
    <row r="221">
      <c r="A221" s="88" t="s">
        <v>76</v>
      </c>
      <c r="B221" s="89">
        <v>15.0</v>
      </c>
      <c r="C221" s="89">
        <v>20.0</v>
      </c>
      <c r="D221" s="89">
        <v>12.0</v>
      </c>
      <c r="E221" s="89">
        <v>21.0</v>
      </c>
      <c r="F221" s="89">
        <v>0.0</v>
      </c>
      <c r="G221" s="89">
        <v>0.0</v>
      </c>
      <c r="H221" s="89">
        <f>SUM(B221:G221)</f>
        <v>68</v>
      </c>
      <c r="I221" s="90">
        <f>sum(H221:H224)</f>
        <v>75</v>
      </c>
      <c r="J221" s="104"/>
      <c r="K221" s="88" t="s">
        <v>76</v>
      </c>
      <c r="L221" s="90">
        <v>78.0</v>
      </c>
      <c r="M221" s="90">
        <f>(L221-H221)</f>
        <v>10</v>
      </c>
      <c r="N221" s="89">
        <v>110.0</v>
      </c>
      <c r="O221" s="90">
        <f t="shared" ref="O221:O222" si="142">sum(M221,N221)</f>
        <v>120</v>
      </c>
      <c r="P221" s="90" t="s">
        <v>170</v>
      </c>
      <c r="Q221" s="92"/>
      <c r="R221" s="93"/>
      <c r="S221" s="92"/>
      <c r="T221" s="92"/>
      <c r="U221" s="92"/>
      <c r="V221" s="92"/>
      <c r="W221" s="92"/>
      <c r="X221" s="92"/>
      <c r="Y221" s="92"/>
      <c r="Z221" s="92"/>
    </row>
    <row r="222">
      <c r="A222" s="94" t="s">
        <v>77</v>
      </c>
      <c r="B222" s="95">
        <v>0.0</v>
      </c>
      <c r="C222" s="96">
        <v>0.0</v>
      </c>
      <c r="D222" s="96">
        <v>0.0</v>
      </c>
      <c r="E222" s="96">
        <v>0.0</v>
      </c>
      <c r="F222" s="96">
        <v>0.0</v>
      </c>
      <c r="G222" s="97">
        <v>0.0</v>
      </c>
      <c r="H222" s="97">
        <f t="shared" ref="H222:H224" si="143">sum(B222:G222)</f>
        <v>0</v>
      </c>
      <c r="I222" s="98">
        <f>(I221/50)</f>
        <v>1.5</v>
      </c>
      <c r="J222" s="105"/>
      <c r="K222" s="100" t="s">
        <v>77</v>
      </c>
      <c r="L222" s="95">
        <v>32.0</v>
      </c>
      <c r="M222" s="95">
        <f>(L222-H222-H223)</f>
        <v>25</v>
      </c>
      <c r="N222" s="96" t="s">
        <v>79</v>
      </c>
      <c r="O222" s="96">
        <f t="shared" si="142"/>
        <v>25</v>
      </c>
      <c r="P222" s="101"/>
      <c r="Q222" s="75"/>
      <c r="R222" s="75"/>
      <c r="S222" s="75"/>
      <c r="T222" s="75"/>
      <c r="U222" s="75"/>
      <c r="V222" s="75"/>
      <c r="W222" s="75"/>
      <c r="X222" s="75"/>
      <c r="Y222" s="75"/>
      <c r="Z222" s="75"/>
    </row>
    <row r="223">
      <c r="A223" s="102" t="s">
        <v>78</v>
      </c>
      <c r="B223" s="95">
        <v>4.0</v>
      </c>
      <c r="C223" s="96">
        <v>2.0</v>
      </c>
      <c r="D223" s="96">
        <v>1.0</v>
      </c>
      <c r="E223" s="96">
        <v>0.0</v>
      </c>
      <c r="F223" s="96">
        <v>0.0</v>
      </c>
      <c r="G223" s="97">
        <v>0.0</v>
      </c>
      <c r="H223" s="97">
        <f t="shared" si="143"/>
        <v>7</v>
      </c>
      <c r="I223" s="103"/>
      <c r="J223" s="105"/>
      <c r="K223" s="96" t="s">
        <v>78</v>
      </c>
      <c r="L223" s="96" t="s">
        <v>79</v>
      </c>
      <c r="M223" s="96" t="s">
        <v>79</v>
      </c>
      <c r="N223" s="96" t="s">
        <v>79</v>
      </c>
      <c r="O223" s="96" t="s">
        <v>79</v>
      </c>
      <c r="P223" s="101"/>
      <c r="Q223" s="75"/>
      <c r="R223" s="75"/>
      <c r="S223" s="75"/>
      <c r="T223" s="75"/>
      <c r="U223" s="75"/>
      <c r="V223" s="75"/>
      <c r="W223" s="75"/>
      <c r="X223" s="75"/>
      <c r="Y223" s="75"/>
      <c r="Z223" s="75"/>
    </row>
    <row r="224">
      <c r="A224" s="102" t="s">
        <v>80</v>
      </c>
      <c r="B224" s="96"/>
      <c r="C224" s="96"/>
      <c r="D224" s="103"/>
      <c r="E224" s="103"/>
      <c r="F224" s="96">
        <v>0.0</v>
      </c>
      <c r="G224" s="97">
        <v>0.0</v>
      </c>
      <c r="H224" s="97">
        <f t="shared" si="143"/>
        <v>0</v>
      </c>
      <c r="I224" s="96" t="s">
        <v>79</v>
      </c>
      <c r="J224" s="105"/>
      <c r="K224" s="96" t="s">
        <v>80</v>
      </c>
      <c r="L224" s="95">
        <v>63.0</v>
      </c>
      <c r="M224" s="95">
        <f t="shared" ref="M224:M225" si="144">(L224-H224)</f>
        <v>63</v>
      </c>
      <c r="N224" s="96" t="s">
        <v>79</v>
      </c>
      <c r="O224" s="96">
        <f t="shared" ref="O224:O226" si="145">sum(M224,N224)</f>
        <v>63</v>
      </c>
      <c r="P224" s="101"/>
      <c r="Q224" s="75"/>
      <c r="R224" s="75"/>
      <c r="S224" s="75"/>
      <c r="T224" s="75"/>
      <c r="U224" s="75"/>
      <c r="V224" s="75"/>
      <c r="W224" s="75"/>
      <c r="X224" s="75"/>
      <c r="Y224" s="75"/>
      <c r="Z224" s="75"/>
    </row>
    <row r="225">
      <c r="A225" s="88" t="s">
        <v>81</v>
      </c>
      <c r="B225" s="90">
        <v>0.0</v>
      </c>
      <c r="C225" s="90">
        <v>1.0</v>
      </c>
      <c r="D225" s="90">
        <v>11.0</v>
      </c>
      <c r="E225" s="90">
        <v>5.0</v>
      </c>
      <c r="F225" s="90">
        <v>4.0</v>
      </c>
      <c r="G225" s="89">
        <v>4.0</v>
      </c>
      <c r="H225" s="89">
        <f>SUM(B225:G225)</f>
        <v>25</v>
      </c>
      <c r="I225" s="90">
        <f>sum(H225:H228)</f>
        <v>26</v>
      </c>
      <c r="J225" s="104"/>
      <c r="K225" s="88" t="s">
        <v>81</v>
      </c>
      <c r="L225" s="90">
        <v>79.0</v>
      </c>
      <c r="M225" s="90">
        <f t="shared" si="144"/>
        <v>54</v>
      </c>
      <c r="N225" s="89" t="s">
        <v>79</v>
      </c>
      <c r="O225" s="90">
        <f t="shared" si="145"/>
        <v>54</v>
      </c>
      <c r="P225" s="90" t="s">
        <v>79</v>
      </c>
      <c r="Q225" s="75"/>
      <c r="R225" s="104"/>
      <c r="S225" s="75"/>
      <c r="T225" s="75"/>
      <c r="U225" s="75"/>
      <c r="V225" s="75"/>
      <c r="W225" s="75"/>
      <c r="X225" s="75"/>
      <c r="Y225" s="75"/>
      <c r="Z225" s="75"/>
    </row>
    <row r="226">
      <c r="A226" s="94" t="s">
        <v>77</v>
      </c>
      <c r="B226" s="95">
        <v>0.0</v>
      </c>
      <c r="C226" s="96">
        <v>0.0</v>
      </c>
      <c r="D226" s="96">
        <v>0.0</v>
      </c>
      <c r="E226" s="96">
        <v>0.0</v>
      </c>
      <c r="F226" s="96">
        <v>0.0</v>
      </c>
      <c r="G226" s="96">
        <v>0.0</v>
      </c>
      <c r="H226" s="97">
        <f t="shared" ref="H226:H228" si="146">sum(B226:G226)</f>
        <v>0</v>
      </c>
      <c r="I226" s="98">
        <f>(I225/50)</f>
        <v>0.52</v>
      </c>
      <c r="J226" s="105"/>
      <c r="K226" s="100" t="s">
        <v>77</v>
      </c>
      <c r="L226" s="96">
        <v>3.0</v>
      </c>
      <c r="M226" s="95">
        <f>(L226-H226-H227)</f>
        <v>2</v>
      </c>
      <c r="N226" s="96" t="s">
        <v>79</v>
      </c>
      <c r="O226" s="96">
        <f t="shared" si="145"/>
        <v>2</v>
      </c>
      <c r="P226" s="103"/>
      <c r="Q226" s="92"/>
      <c r="R226" s="92"/>
      <c r="S226" s="92"/>
      <c r="T226" s="92"/>
      <c r="U226" s="92"/>
      <c r="V226" s="92"/>
      <c r="W226" s="92"/>
      <c r="X226" s="92"/>
      <c r="Y226" s="92"/>
      <c r="Z226" s="92"/>
    </row>
    <row r="227">
      <c r="A227" s="102" t="s">
        <v>78</v>
      </c>
      <c r="B227" s="95">
        <v>0.0</v>
      </c>
      <c r="C227" s="96">
        <v>0.0</v>
      </c>
      <c r="D227" s="96">
        <v>0.0</v>
      </c>
      <c r="E227" s="96">
        <v>1.0</v>
      </c>
      <c r="F227" s="96">
        <v>0.0</v>
      </c>
      <c r="G227" s="96">
        <v>0.0</v>
      </c>
      <c r="H227" s="97">
        <f t="shared" si="146"/>
        <v>1</v>
      </c>
      <c r="I227" s="103"/>
      <c r="J227" s="105"/>
      <c r="K227" s="96" t="s">
        <v>78</v>
      </c>
      <c r="L227" s="100" t="s">
        <v>79</v>
      </c>
      <c r="M227" s="96" t="s">
        <v>79</v>
      </c>
      <c r="N227" s="96" t="s">
        <v>79</v>
      </c>
      <c r="O227" s="96" t="s">
        <v>79</v>
      </c>
      <c r="P227" s="103"/>
      <c r="Q227" s="92"/>
      <c r="R227" s="92"/>
      <c r="S227" s="92"/>
      <c r="T227" s="92"/>
      <c r="U227" s="92"/>
      <c r="V227" s="92"/>
      <c r="W227" s="92"/>
      <c r="X227" s="92"/>
      <c r="Y227" s="92"/>
      <c r="Z227" s="92"/>
    </row>
    <row r="228">
      <c r="A228" s="102" t="s">
        <v>80</v>
      </c>
      <c r="B228" s="96">
        <v>0.0</v>
      </c>
      <c r="C228" s="96">
        <v>0.0</v>
      </c>
      <c r="D228" s="103"/>
      <c r="E228" s="103"/>
      <c r="F228" s="96"/>
      <c r="G228" s="96">
        <v>0.0</v>
      </c>
      <c r="H228" s="97">
        <f t="shared" si="146"/>
        <v>0</v>
      </c>
      <c r="I228" s="96" t="s">
        <v>79</v>
      </c>
      <c r="J228" s="105"/>
      <c r="K228" s="96" t="s">
        <v>80</v>
      </c>
      <c r="L228" s="96">
        <v>0.0</v>
      </c>
      <c r="M228" s="95">
        <f t="shared" ref="M228:M229" si="147">(L228-H228)</f>
        <v>0</v>
      </c>
      <c r="N228" s="96" t="s">
        <v>79</v>
      </c>
      <c r="O228" s="96">
        <f t="shared" ref="O228:O230" si="148">sum(M228,N228)</f>
        <v>0</v>
      </c>
      <c r="P228" s="103"/>
      <c r="Q228" s="92"/>
      <c r="R228" s="92"/>
      <c r="S228" s="92"/>
      <c r="T228" s="92"/>
      <c r="U228" s="92"/>
      <c r="V228" s="92"/>
      <c r="W228" s="92"/>
      <c r="X228" s="92"/>
      <c r="Y228" s="92"/>
      <c r="Z228" s="92"/>
    </row>
    <row r="229">
      <c r="A229" s="88" t="s">
        <v>82</v>
      </c>
      <c r="B229" s="89">
        <v>10.0</v>
      </c>
      <c r="C229" s="89">
        <v>13.0</v>
      </c>
      <c r="D229" s="89">
        <v>10.0</v>
      </c>
      <c r="E229" s="89">
        <v>11.0</v>
      </c>
      <c r="F229" s="89">
        <v>12.0</v>
      </c>
      <c r="G229" s="89">
        <v>0.0</v>
      </c>
      <c r="H229" s="89">
        <f>SUM(B229:G229)</f>
        <v>56</v>
      </c>
      <c r="I229" s="90">
        <f>sum(H229:H232)</f>
        <v>72</v>
      </c>
      <c r="J229" s="104"/>
      <c r="K229" s="88" t="s">
        <v>82</v>
      </c>
      <c r="L229" s="90">
        <v>90.0</v>
      </c>
      <c r="M229" s="90">
        <f t="shared" si="147"/>
        <v>34</v>
      </c>
      <c r="N229" s="89">
        <v>40.0</v>
      </c>
      <c r="O229" s="90">
        <f t="shared" si="148"/>
        <v>74</v>
      </c>
      <c r="P229" s="90" t="s">
        <v>171</v>
      </c>
      <c r="Q229" s="92"/>
      <c r="R229" s="92"/>
      <c r="S229" s="92"/>
      <c r="T229" s="92"/>
      <c r="U229" s="92"/>
      <c r="V229" s="92"/>
      <c r="W229" s="92"/>
      <c r="X229" s="92"/>
      <c r="Y229" s="92"/>
      <c r="Z229" s="92"/>
    </row>
    <row r="230">
      <c r="A230" s="94" t="s">
        <v>77</v>
      </c>
      <c r="B230" s="95">
        <v>0.0</v>
      </c>
      <c r="C230" s="96">
        <v>0.0</v>
      </c>
      <c r="D230" s="96">
        <v>0.0</v>
      </c>
      <c r="E230" s="96">
        <v>0.0</v>
      </c>
      <c r="F230" s="96">
        <v>0.0</v>
      </c>
      <c r="G230" s="97">
        <v>0.0</v>
      </c>
      <c r="H230" s="97">
        <f t="shared" ref="H230:H232" si="149">sum(B230:G230)</f>
        <v>0</v>
      </c>
      <c r="I230" s="98">
        <f>(I229/50)</f>
        <v>1.44</v>
      </c>
      <c r="J230" s="104"/>
      <c r="K230" s="94" t="s">
        <v>77</v>
      </c>
      <c r="L230" s="96">
        <v>26.0</v>
      </c>
      <c r="M230" s="95">
        <f>(L230-H230-H231)</f>
        <v>10</v>
      </c>
      <c r="N230" s="96">
        <v>15.0</v>
      </c>
      <c r="O230" s="96">
        <f t="shared" si="148"/>
        <v>25</v>
      </c>
      <c r="P230" s="101"/>
      <c r="Q230" s="92"/>
      <c r="R230" s="92"/>
      <c r="S230" s="92"/>
      <c r="T230" s="92"/>
      <c r="U230" s="92"/>
      <c r="V230" s="92"/>
      <c r="W230" s="92"/>
      <c r="X230" s="92"/>
      <c r="Y230" s="92"/>
      <c r="Z230" s="92"/>
    </row>
    <row r="231">
      <c r="A231" s="102" t="s">
        <v>78</v>
      </c>
      <c r="B231" s="95">
        <v>2.0</v>
      </c>
      <c r="C231" s="96">
        <v>1.0</v>
      </c>
      <c r="D231" s="96">
        <v>7.0</v>
      </c>
      <c r="E231" s="96">
        <v>5.0</v>
      </c>
      <c r="F231" s="96">
        <v>1.0</v>
      </c>
      <c r="G231" s="97">
        <v>0.0</v>
      </c>
      <c r="H231" s="97">
        <f t="shared" si="149"/>
        <v>16</v>
      </c>
      <c r="I231" s="103"/>
      <c r="J231" s="104"/>
      <c r="K231" s="102" t="s">
        <v>78</v>
      </c>
      <c r="L231" s="96" t="s">
        <v>79</v>
      </c>
      <c r="M231" s="96" t="s">
        <v>79</v>
      </c>
      <c r="N231" s="96" t="s">
        <v>79</v>
      </c>
      <c r="O231" s="96" t="s">
        <v>79</v>
      </c>
      <c r="P231" s="101"/>
      <c r="Q231" s="92"/>
      <c r="R231" s="92"/>
      <c r="S231" s="92"/>
      <c r="T231" s="92"/>
      <c r="U231" s="92"/>
      <c r="V231" s="92"/>
      <c r="W231" s="92"/>
      <c r="X231" s="92"/>
      <c r="Y231" s="92"/>
      <c r="Z231" s="92"/>
    </row>
    <row r="232">
      <c r="A232" s="102" t="s">
        <v>80</v>
      </c>
      <c r="B232" s="96"/>
      <c r="C232" s="103"/>
      <c r="D232" s="103"/>
      <c r="E232" s="103"/>
      <c r="F232" s="96"/>
      <c r="G232" s="97">
        <v>0.0</v>
      </c>
      <c r="H232" s="97">
        <f t="shared" si="149"/>
        <v>0</v>
      </c>
      <c r="I232" s="96" t="s">
        <v>79</v>
      </c>
      <c r="J232" s="104"/>
      <c r="K232" s="102" t="s">
        <v>80</v>
      </c>
      <c r="L232" s="96">
        <v>23.0</v>
      </c>
      <c r="M232" s="95">
        <f t="shared" ref="M232:M233" si="150">(L232-H232)</f>
        <v>23</v>
      </c>
      <c r="N232" s="96" t="s">
        <v>79</v>
      </c>
      <c r="O232" s="96">
        <f t="shared" ref="O232:O234" si="151">sum(M232,N232)</f>
        <v>23</v>
      </c>
      <c r="P232" s="101"/>
      <c r="Q232" s="92"/>
      <c r="R232" s="92"/>
      <c r="S232" s="92"/>
      <c r="T232" s="92"/>
      <c r="U232" s="92"/>
      <c r="V232" s="92"/>
      <c r="W232" s="92"/>
      <c r="X232" s="92"/>
      <c r="Y232" s="92"/>
      <c r="Z232" s="92"/>
    </row>
    <row r="233">
      <c r="A233" s="88" t="s">
        <v>83</v>
      </c>
      <c r="B233" s="89">
        <v>0.0</v>
      </c>
      <c r="C233" s="89">
        <v>8.0</v>
      </c>
      <c r="D233" s="89">
        <v>11.0</v>
      </c>
      <c r="E233" s="89">
        <v>11.0</v>
      </c>
      <c r="F233" s="89">
        <v>9.0</v>
      </c>
      <c r="G233" s="89">
        <v>12.0</v>
      </c>
      <c r="H233" s="89">
        <f>SUM(B233:G233)</f>
        <v>51</v>
      </c>
      <c r="I233" s="90">
        <f>sum(H233:H236)</f>
        <v>58</v>
      </c>
      <c r="J233" s="104"/>
      <c r="K233" s="88" t="s">
        <v>83</v>
      </c>
      <c r="L233" s="90">
        <v>74.0</v>
      </c>
      <c r="M233" s="90">
        <f t="shared" si="150"/>
        <v>23</v>
      </c>
      <c r="N233" s="89">
        <v>20.0</v>
      </c>
      <c r="O233" s="90">
        <f t="shared" si="151"/>
        <v>43</v>
      </c>
      <c r="P233" s="90" t="s">
        <v>172</v>
      </c>
      <c r="Q233" s="92"/>
      <c r="R233" s="92"/>
      <c r="S233" s="92"/>
      <c r="T233" s="92"/>
      <c r="U233" s="92"/>
      <c r="V233" s="92"/>
      <c r="W233" s="92"/>
      <c r="X233" s="92"/>
      <c r="Y233" s="92"/>
      <c r="Z233" s="92"/>
    </row>
    <row r="234">
      <c r="A234" s="94" t="s">
        <v>77</v>
      </c>
      <c r="B234" s="95">
        <v>0.0</v>
      </c>
      <c r="C234" s="96">
        <v>0.0</v>
      </c>
      <c r="D234" s="96">
        <v>0.0</v>
      </c>
      <c r="E234" s="96">
        <v>0.0</v>
      </c>
      <c r="F234" s="96">
        <v>0.0</v>
      </c>
      <c r="G234" s="97">
        <v>0.0</v>
      </c>
      <c r="H234" s="97">
        <f t="shared" ref="H234:H236" si="152">sum(B234:G234)</f>
        <v>0</v>
      </c>
      <c r="I234" s="98">
        <f>(I233/50)</f>
        <v>1.16</v>
      </c>
      <c r="J234" s="104"/>
      <c r="K234" s="94" t="s">
        <v>77</v>
      </c>
      <c r="L234" s="96">
        <v>13.0</v>
      </c>
      <c r="M234" s="95">
        <f>(L234-H234-H235)</f>
        <v>6</v>
      </c>
      <c r="N234" s="96" t="s">
        <v>79</v>
      </c>
      <c r="O234" s="96">
        <f t="shared" si="151"/>
        <v>6</v>
      </c>
      <c r="P234" s="103"/>
      <c r="Q234" s="92"/>
      <c r="R234" s="92"/>
      <c r="S234" s="92"/>
      <c r="T234" s="92"/>
      <c r="U234" s="92"/>
      <c r="V234" s="92"/>
      <c r="W234" s="92"/>
      <c r="X234" s="92"/>
      <c r="Y234" s="92"/>
      <c r="Z234" s="92"/>
    </row>
    <row r="235">
      <c r="A235" s="102" t="s">
        <v>78</v>
      </c>
      <c r="B235" s="95">
        <v>0.0</v>
      </c>
      <c r="C235" s="96">
        <v>2.0</v>
      </c>
      <c r="D235" s="96">
        <v>1.0</v>
      </c>
      <c r="E235" s="96">
        <v>0.0</v>
      </c>
      <c r="F235" s="96">
        <v>4.0</v>
      </c>
      <c r="G235" s="97">
        <v>0.0</v>
      </c>
      <c r="H235" s="97">
        <f t="shared" si="152"/>
        <v>7</v>
      </c>
      <c r="I235" s="103"/>
      <c r="J235" s="104"/>
      <c r="K235" s="102" t="s">
        <v>78</v>
      </c>
      <c r="L235" s="96" t="s">
        <v>79</v>
      </c>
      <c r="M235" s="96" t="s">
        <v>79</v>
      </c>
      <c r="N235" s="96" t="s">
        <v>79</v>
      </c>
      <c r="O235" s="96" t="s">
        <v>79</v>
      </c>
      <c r="P235" s="103"/>
      <c r="Q235" s="92"/>
      <c r="R235" s="92"/>
      <c r="S235" s="92"/>
      <c r="T235" s="92"/>
      <c r="U235" s="92"/>
      <c r="V235" s="92"/>
      <c r="W235" s="92"/>
      <c r="X235" s="92"/>
      <c r="Y235" s="92"/>
      <c r="Z235" s="92"/>
    </row>
    <row r="236">
      <c r="A236" s="102" t="s">
        <v>80</v>
      </c>
      <c r="B236" s="96">
        <v>0.0</v>
      </c>
      <c r="C236" s="103"/>
      <c r="D236" s="103"/>
      <c r="E236" s="103"/>
      <c r="F236" s="103"/>
      <c r="G236" s="97">
        <v>0.0</v>
      </c>
      <c r="H236" s="97">
        <f t="shared" si="152"/>
        <v>0</v>
      </c>
      <c r="I236" s="96" t="s">
        <v>79</v>
      </c>
      <c r="J236" s="104"/>
      <c r="K236" s="102" t="s">
        <v>80</v>
      </c>
      <c r="L236" s="96">
        <v>47.0</v>
      </c>
      <c r="M236" s="95">
        <f t="shared" ref="M236:M237" si="153">(L236-H236)</f>
        <v>47</v>
      </c>
      <c r="N236" s="96" t="s">
        <v>79</v>
      </c>
      <c r="O236" s="96">
        <f t="shared" ref="O236:O238" si="154">sum(M236,N236)</f>
        <v>47</v>
      </c>
      <c r="P236" s="103"/>
      <c r="Q236" s="92"/>
      <c r="R236" s="92"/>
      <c r="S236" s="92"/>
      <c r="T236" s="92"/>
      <c r="U236" s="92"/>
      <c r="V236" s="92"/>
      <c r="W236" s="92"/>
      <c r="X236" s="92"/>
      <c r="Y236" s="92"/>
      <c r="Z236" s="92"/>
    </row>
    <row r="237">
      <c r="A237" s="88" t="s">
        <v>84</v>
      </c>
      <c r="B237" s="89">
        <v>0.0</v>
      </c>
      <c r="C237" s="89">
        <v>1.0</v>
      </c>
      <c r="D237" s="89">
        <v>8.0</v>
      </c>
      <c r="E237" s="89">
        <v>5.0</v>
      </c>
      <c r="F237" s="89">
        <v>2.0</v>
      </c>
      <c r="G237" s="89">
        <v>0.0</v>
      </c>
      <c r="H237" s="89">
        <f>SUM(B237:G237)</f>
        <v>16</v>
      </c>
      <c r="I237" s="90">
        <f>sum(H237:H240)</f>
        <v>16</v>
      </c>
      <c r="J237" s="104"/>
      <c r="K237" s="88" t="s">
        <v>84</v>
      </c>
      <c r="L237" s="90">
        <v>37.0</v>
      </c>
      <c r="M237" s="90">
        <f t="shared" si="153"/>
        <v>21</v>
      </c>
      <c r="N237" s="89">
        <v>20.0</v>
      </c>
      <c r="O237" s="90">
        <f t="shared" si="154"/>
        <v>41</v>
      </c>
      <c r="P237" s="90" t="s">
        <v>173</v>
      </c>
      <c r="Q237" s="92"/>
      <c r="R237" s="92"/>
      <c r="S237" s="92"/>
      <c r="T237" s="92"/>
      <c r="U237" s="92"/>
      <c r="V237" s="92"/>
      <c r="W237" s="92"/>
      <c r="X237" s="92"/>
      <c r="Y237" s="92"/>
      <c r="Z237" s="92"/>
    </row>
    <row r="238">
      <c r="A238" s="94" t="s">
        <v>77</v>
      </c>
      <c r="B238" s="95">
        <v>0.0</v>
      </c>
      <c r="C238" s="96">
        <v>0.0</v>
      </c>
      <c r="D238" s="96">
        <v>0.0</v>
      </c>
      <c r="E238" s="96">
        <v>0.0</v>
      </c>
      <c r="F238" s="96">
        <v>0.0</v>
      </c>
      <c r="G238" s="97">
        <v>0.0</v>
      </c>
      <c r="H238" s="97">
        <f t="shared" ref="H238:H240" si="155">sum(B238:G238)</f>
        <v>0</v>
      </c>
      <c r="I238" s="98">
        <f>(I237/50)</f>
        <v>0.32</v>
      </c>
      <c r="J238" s="104"/>
      <c r="K238" s="94" t="s">
        <v>77</v>
      </c>
      <c r="L238" s="96">
        <v>0.0</v>
      </c>
      <c r="M238" s="95">
        <f>(L238-H238-H239)</f>
        <v>0</v>
      </c>
      <c r="N238" s="96" t="s">
        <v>79</v>
      </c>
      <c r="O238" s="96">
        <f t="shared" si="154"/>
        <v>0</v>
      </c>
      <c r="P238" s="101"/>
      <c r="Q238" s="92"/>
      <c r="R238" s="92"/>
      <c r="S238" s="92"/>
      <c r="T238" s="92"/>
      <c r="U238" s="92"/>
      <c r="V238" s="92"/>
      <c r="W238" s="92"/>
      <c r="X238" s="92"/>
      <c r="Y238" s="92"/>
      <c r="Z238" s="92"/>
    </row>
    <row r="239">
      <c r="A239" s="102" t="s">
        <v>78</v>
      </c>
      <c r="B239" s="95">
        <v>0.0</v>
      </c>
      <c r="C239" s="96">
        <v>0.0</v>
      </c>
      <c r="D239" s="96">
        <v>0.0</v>
      </c>
      <c r="E239" s="96">
        <v>0.0</v>
      </c>
      <c r="F239" s="96">
        <v>0.0</v>
      </c>
      <c r="G239" s="97">
        <v>0.0</v>
      </c>
      <c r="H239" s="97">
        <f t="shared" si="155"/>
        <v>0</v>
      </c>
      <c r="I239" s="103"/>
      <c r="J239" s="104"/>
      <c r="K239" s="102" t="s">
        <v>78</v>
      </c>
      <c r="L239" s="96" t="s">
        <v>79</v>
      </c>
      <c r="M239" s="96" t="s">
        <v>79</v>
      </c>
      <c r="N239" s="96" t="s">
        <v>79</v>
      </c>
      <c r="O239" s="96" t="s">
        <v>79</v>
      </c>
      <c r="P239" s="101"/>
      <c r="Q239" s="92"/>
      <c r="R239" s="92"/>
      <c r="S239" s="92"/>
      <c r="T239" s="92"/>
      <c r="U239" s="92"/>
      <c r="V239" s="92"/>
      <c r="W239" s="92"/>
      <c r="X239" s="92"/>
      <c r="Y239" s="92"/>
      <c r="Z239" s="92"/>
    </row>
    <row r="240">
      <c r="A240" s="102" t="s">
        <v>80</v>
      </c>
      <c r="B240" s="96">
        <v>0.0</v>
      </c>
      <c r="C240" s="96">
        <v>0.0</v>
      </c>
      <c r="D240" s="96">
        <v>0.0</v>
      </c>
      <c r="E240" s="103"/>
      <c r="F240" s="103"/>
      <c r="G240" s="97">
        <v>0.0</v>
      </c>
      <c r="H240" s="97">
        <f t="shared" si="155"/>
        <v>0</v>
      </c>
      <c r="I240" s="96" t="s">
        <v>79</v>
      </c>
      <c r="J240" s="104"/>
      <c r="K240" s="102" t="s">
        <v>80</v>
      </c>
      <c r="L240" s="96">
        <v>26.0</v>
      </c>
      <c r="M240" s="95">
        <f t="shared" ref="M240:M241" si="156">(L240-H240)</f>
        <v>26</v>
      </c>
      <c r="N240" s="96" t="s">
        <v>79</v>
      </c>
      <c r="O240" s="96">
        <f t="shared" ref="O240:O242" si="157">sum(M240,N240)</f>
        <v>26</v>
      </c>
      <c r="P240" s="101"/>
      <c r="Q240" s="92"/>
      <c r="R240" s="92"/>
      <c r="S240" s="92"/>
      <c r="T240" s="92"/>
      <c r="U240" s="92"/>
      <c r="V240" s="92"/>
      <c r="W240" s="92"/>
      <c r="X240" s="92"/>
      <c r="Y240" s="92"/>
      <c r="Z240" s="92"/>
    </row>
    <row r="241">
      <c r="A241" s="107" t="s">
        <v>86</v>
      </c>
      <c r="B241" s="89">
        <v>8.0</v>
      </c>
      <c r="C241" s="89">
        <v>9.0</v>
      </c>
      <c r="D241" s="89">
        <v>9.0</v>
      </c>
      <c r="E241" s="89">
        <v>11.0</v>
      </c>
      <c r="F241" s="89">
        <v>2.0</v>
      </c>
      <c r="G241" s="89">
        <v>0.0</v>
      </c>
      <c r="H241" s="89">
        <f>SUM(B241:G241)</f>
        <v>39</v>
      </c>
      <c r="I241" s="90">
        <f>sum(H241:H244)</f>
        <v>44</v>
      </c>
      <c r="J241" s="104"/>
      <c r="K241" s="107" t="s">
        <v>86</v>
      </c>
      <c r="L241" s="90">
        <v>32.0</v>
      </c>
      <c r="M241" s="90">
        <f t="shared" si="156"/>
        <v>-7</v>
      </c>
      <c r="N241" s="89">
        <v>65.0</v>
      </c>
      <c r="O241" s="90">
        <f t="shared" si="157"/>
        <v>58</v>
      </c>
      <c r="P241" s="90" t="s">
        <v>172</v>
      </c>
      <c r="Q241" s="92"/>
      <c r="R241" s="92"/>
      <c r="S241" s="92"/>
      <c r="T241" s="92"/>
      <c r="U241" s="92"/>
      <c r="V241" s="92"/>
      <c r="W241" s="92"/>
      <c r="X241" s="92"/>
      <c r="Y241" s="92"/>
      <c r="Z241" s="92"/>
    </row>
    <row r="242">
      <c r="A242" s="94" t="s">
        <v>77</v>
      </c>
      <c r="B242" s="95">
        <v>0.0</v>
      </c>
      <c r="C242" s="96">
        <v>0.0</v>
      </c>
      <c r="D242" s="96">
        <v>0.0</v>
      </c>
      <c r="E242" s="96">
        <v>5.0</v>
      </c>
      <c r="F242" s="96">
        <v>0.0</v>
      </c>
      <c r="G242" s="97">
        <v>0.0</v>
      </c>
      <c r="H242" s="97">
        <f t="shared" ref="H242:H244" si="158">sum(B242:G242)</f>
        <v>5</v>
      </c>
      <c r="I242" s="98">
        <f>(I241/50)</f>
        <v>0.88</v>
      </c>
      <c r="J242" s="104"/>
      <c r="K242" s="94" t="s">
        <v>77</v>
      </c>
      <c r="L242" s="96">
        <v>5.0</v>
      </c>
      <c r="M242" s="95">
        <f>(L242-H242-H243)</f>
        <v>0</v>
      </c>
      <c r="N242" s="96">
        <v>5.0</v>
      </c>
      <c r="O242" s="96">
        <f t="shared" si="157"/>
        <v>5</v>
      </c>
      <c r="P242" s="101"/>
      <c r="Q242" s="92"/>
      <c r="R242" s="92"/>
      <c r="S242" s="92"/>
      <c r="T242" s="92"/>
      <c r="U242" s="92"/>
      <c r="V242" s="92"/>
      <c r="W242" s="92"/>
      <c r="X242" s="92"/>
      <c r="Y242" s="92"/>
      <c r="Z242" s="92"/>
    </row>
    <row r="243">
      <c r="A243" s="102" t="s">
        <v>78</v>
      </c>
      <c r="B243" s="95">
        <v>0.0</v>
      </c>
      <c r="C243" s="96">
        <v>0.0</v>
      </c>
      <c r="D243" s="96">
        <v>0.0</v>
      </c>
      <c r="E243" s="96">
        <v>0.0</v>
      </c>
      <c r="F243" s="96">
        <v>0.0</v>
      </c>
      <c r="G243" s="97">
        <v>0.0</v>
      </c>
      <c r="H243" s="97">
        <f t="shared" si="158"/>
        <v>0</v>
      </c>
      <c r="I243" s="103"/>
      <c r="J243" s="104"/>
      <c r="K243" s="102" t="s">
        <v>78</v>
      </c>
      <c r="L243" s="96" t="s">
        <v>79</v>
      </c>
      <c r="M243" s="96" t="s">
        <v>79</v>
      </c>
      <c r="N243" s="170" t="s">
        <v>79</v>
      </c>
      <c r="O243" s="96" t="s">
        <v>79</v>
      </c>
      <c r="P243" s="101"/>
      <c r="Q243" s="92"/>
      <c r="R243" s="92"/>
      <c r="S243" s="92"/>
      <c r="T243" s="92"/>
      <c r="U243" s="92"/>
      <c r="V243" s="92"/>
      <c r="W243" s="92"/>
      <c r="X243" s="92"/>
      <c r="Y243" s="92"/>
      <c r="Z243" s="92"/>
    </row>
    <row r="244">
      <c r="A244" s="102" t="s">
        <v>80</v>
      </c>
      <c r="B244" s="96">
        <v>0.0</v>
      </c>
      <c r="C244" s="96"/>
      <c r="D244" s="103"/>
      <c r="E244" s="103"/>
      <c r="F244" s="103"/>
      <c r="G244" s="97">
        <v>0.0</v>
      </c>
      <c r="H244" s="97">
        <f t="shared" si="158"/>
        <v>0</v>
      </c>
      <c r="I244" s="96" t="s">
        <v>79</v>
      </c>
      <c r="J244" s="104"/>
      <c r="K244" s="102" t="s">
        <v>80</v>
      </c>
      <c r="L244" s="96">
        <v>0.0</v>
      </c>
      <c r="M244" s="95">
        <f>(L244-H244)</f>
        <v>0</v>
      </c>
      <c r="N244" s="171">
        <v>30.0</v>
      </c>
      <c r="O244" s="96">
        <f>sum(M244,N244)</f>
        <v>30</v>
      </c>
      <c r="P244" s="101"/>
      <c r="Q244" s="92"/>
      <c r="R244" s="92"/>
      <c r="S244" s="92"/>
      <c r="T244" s="92"/>
      <c r="U244" s="92"/>
      <c r="V244" s="92"/>
      <c r="W244" s="92"/>
      <c r="X244" s="92"/>
      <c r="Y244" s="92"/>
      <c r="Z244" s="92"/>
    </row>
    <row r="245">
      <c r="A245" s="84" t="s">
        <v>87</v>
      </c>
      <c r="B245" s="85">
        <f t="shared" ref="B245:G245" si="159">SUM(B246:B261)-B249-B253-B257-B261</f>
        <v>46</v>
      </c>
      <c r="C245" s="85">
        <f t="shared" si="159"/>
        <v>54</v>
      </c>
      <c r="D245" s="85">
        <f t="shared" si="159"/>
        <v>66</v>
      </c>
      <c r="E245" s="85">
        <f t="shared" si="159"/>
        <v>58</v>
      </c>
      <c r="F245" s="85">
        <f t="shared" si="159"/>
        <v>18</v>
      </c>
      <c r="G245" s="85">
        <f t="shared" si="159"/>
        <v>10</v>
      </c>
      <c r="H245" s="86"/>
      <c r="I245" s="85">
        <v>0.0</v>
      </c>
      <c r="J245" s="75"/>
      <c r="K245" s="84" t="s">
        <v>87</v>
      </c>
      <c r="L245" s="87"/>
      <c r="M245" s="86"/>
      <c r="N245" s="172"/>
      <c r="O245" s="87"/>
      <c r="P245" s="86"/>
      <c r="Q245" s="75"/>
      <c r="R245" s="75"/>
      <c r="S245" s="75"/>
      <c r="T245" s="75"/>
      <c r="U245" s="75"/>
      <c r="V245" s="75"/>
      <c r="W245" s="75"/>
      <c r="X245" s="75"/>
      <c r="Y245" s="75"/>
      <c r="Z245" s="75"/>
    </row>
    <row r="246">
      <c r="A246" s="88" t="s">
        <v>24</v>
      </c>
      <c r="B246" s="89">
        <v>0.0</v>
      </c>
      <c r="C246" s="89">
        <v>0.0</v>
      </c>
      <c r="D246" s="89">
        <v>9.0</v>
      </c>
      <c r="E246" s="89">
        <v>13.0</v>
      </c>
      <c r="F246" s="89">
        <v>4.0</v>
      </c>
      <c r="G246" s="89">
        <v>3.0</v>
      </c>
      <c r="H246" s="89">
        <f>SUM(B246:G246)</f>
        <v>29</v>
      </c>
      <c r="I246" s="90">
        <f>sum(H246:H249)</f>
        <v>32</v>
      </c>
      <c r="J246" s="104"/>
      <c r="K246" s="88" t="s">
        <v>24</v>
      </c>
      <c r="L246" s="90">
        <v>94.0</v>
      </c>
      <c r="M246" s="90">
        <f>(L246-H246)</f>
        <v>65</v>
      </c>
      <c r="N246" s="173" t="s">
        <v>79</v>
      </c>
      <c r="O246" s="90">
        <f t="shared" ref="O246:O247" si="160">sum(M246,N246)</f>
        <v>65</v>
      </c>
      <c r="P246" s="90" t="s">
        <v>79</v>
      </c>
      <c r="Q246" s="92"/>
      <c r="R246" s="92"/>
      <c r="S246" s="92"/>
      <c r="T246" s="92"/>
      <c r="U246" s="92"/>
      <c r="V246" s="92"/>
      <c r="W246" s="92"/>
      <c r="X246" s="92"/>
      <c r="Y246" s="92"/>
      <c r="Z246" s="92"/>
    </row>
    <row r="247">
      <c r="A247" s="94" t="s">
        <v>77</v>
      </c>
      <c r="B247" s="95">
        <v>0.0</v>
      </c>
      <c r="C247" s="96">
        <v>0.0</v>
      </c>
      <c r="D247" s="96">
        <v>0.0</v>
      </c>
      <c r="E247" s="96">
        <v>0.0</v>
      </c>
      <c r="F247" s="96">
        <v>0.0</v>
      </c>
      <c r="G247" s="97">
        <v>0.0</v>
      </c>
      <c r="H247" s="97">
        <f t="shared" ref="H247:H249" si="161">sum(B247:G247)</f>
        <v>0</v>
      </c>
      <c r="I247" s="98">
        <f>(I246/50)</f>
        <v>0.64</v>
      </c>
      <c r="J247" s="104"/>
      <c r="K247" s="94" t="s">
        <v>77</v>
      </c>
      <c r="L247" s="96">
        <v>22.0</v>
      </c>
      <c r="M247" s="95">
        <f>(L247-H247-H248)</f>
        <v>19</v>
      </c>
      <c r="N247" s="170" t="s">
        <v>79</v>
      </c>
      <c r="O247" s="96">
        <f t="shared" si="160"/>
        <v>19</v>
      </c>
      <c r="P247" s="101"/>
      <c r="Q247" s="92"/>
      <c r="R247" s="92"/>
      <c r="S247" s="92"/>
      <c r="T247" s="92"/>
      <c r="U247" s="92"/>
      <c r="V247" s="92"/>
      <c r="W247" s="92"/>
      <c r="X247" s="92"/>
      <c r="Y247" s="92"/>
      <c r="Z247" s="92"/>
    </row>
    <row r="248">
      <c r="A248" s="102" t="s">
        <v>78</v>
      </c>
      <c r="B248" s="95">
        <v>0.0</v>
      </c>
      <c r="C248" s="96">
        <v>0.0</v>
      </c>
      <c r="D248" s="96">
        <v>0.0</v>
      </c>
      <c r="E248" s="96">
        <v>0.0</v>
      </c>
      <c r="F248" s="96">
        <v>2.0</v>
      </c>
      <c r="G248" s="97">
        <v>1.0</v>
      </c>
      <c r="H248" s="97">
        <f t="shared" si="161"/>
        <v>3</v>
      </c>
      <c r="I248" s="103"/>
      <c r="J248" s="104"/>
      <c r="K248" s="102" t="s">
        <v>78</v>
      </c>
      <c r="L248" s="96" t="s">
        <v>79</v>
      </c>
      <c r="M248" s="96" t="s">
        <v>79</v>
      </c>
      <c r="N248" s="96" t="s">
        <v>79</v>
      </c>
      <c r="O248" s="96" t="s">
        <v>79</v>
      </c>
      <c r="P248" s="101"/>
      <c r="Q248" s="92"/>
      <c r="R248" s="92"/>
      <c r="S248" s="92"/>
      <c r="T248" s="92"/>
      <c r="U248" s="92"/>
      <c r="V248" s="92"/>
      <c r="W248" s="92"/>
      <c r="X248" s="92"/>
      <c r="Y248" s="92"/>
      <c r="Z248" s="92"/>
    </row>
    <row r="249">
      <c r="A249" s="102" t="s">
        <v>80</v>
      </c>
      <c r="B249" s="96">
        <v>0.0</v>
      </c>
      <c r="C249" s="96">
        <v>0.0</v>
      </c>
      <c r="D249" s="96">
        <v>0.0</v>
      </c>
      <c r="E249" s="103"/>
      <c r="F249" s="96"/>
      <c r="G249" s="97"/>
      <c r="H249" s="97">
        <f t="shared" si="161"/>
        <v>0</v>
      </c>
      <c r="I249" s="96" t="s">
        <v>79</v>
      </c>
      <c r="J249" s="104"/>
      <c r="K249" s="102" t="s">
        <v>80</v>
      </c>
      <c r="L249" s="96">
        <v>38.0</v>
      </c>
      <c r="M249" s="95">
        <f t="shared" ref="M249:M250" si="162">(L249-H249)</f>
        <v>38</v>
      </c>
      <c r="N249" s="96" t="s">
        <v>79</v>
      </c>
      <c r="O249" s="96">
        <f t="shared" ref="O249:O251" si="163">sum(M249,N249)</f>
        <v>38</v>
      </c>
      <c r="P249" s="101"/>
      <c r="Q249" s="92"/>
      <c r="R249" s="92"/>
      <c r="S249" s="92"/>
      <c r="T249" s="92"/>
      <c r="U249" s="92"/>
      <c r="V249" s="92"/>
      <c r="W249" s="92"/>
      <c r="X249" s="92"/>
      <c r="Y249" s="92"/>
      <c r="Z249" s="92"/>
    </row>
    <row r="250">
      <c r="A250" s="88" t="s">
        <v>88</v>
      </c>
      <c r="B250" s="89">
        <v>14.0</v>
      </c>
      <c r="C250" s="89">
        <v>11.0</v>
      </c>
      <c r="D250" s="89">
        <v>8.0</v>
      </c>
      <c r="E250" s="89">
        <v>16.0</v>
      </c>
      <c r="F250" s="89">
        <v>0.0</v>
      </c>
      <c r="G250" s="89">
        <v>0.0</v>
      </c>
      <c r="H250" s="89">
        <f>SUM(B250:G250)</f>
        <v>49</v>
      </c>
      <c r="I250" s="90">
        <f>sum(H250:H253)</f>
        <v>66</v>
      </c>
      <c r="J250" s="104"/>
      <c r="K250" s="88" t="s">
        <v>88</v>
      </c>
      <c r="L250" s="90">
        <v>114.0</v>
      </c>
      <c r="M250" s="90">
        <f t="shared" si="162"/>
        <v>65</v>
      </c>
      <c r="N250" s="89">
        <v>30.0</v>
      </c>
      <c r="O250" s="90">
        <f t="shared" si="163"/>
        <v>95</v>
      </c>
      <c r="P250" s="90" t="s">
        <v>174</v>
      </c>
      <c r="Q250" s="92"/>
      <c r="R250" s="92"/>
      <c r="S250" s="92"/>
      <c r="T250" s="92"/>
      <c r="U250" s="92"/>
      <c r="V250" s="92"/>
      <c r="W250" s="92"/>
      <c r="X250" s="92"/>
      <c r="Y250" s="92"/>
      <c r="Z250" s="92"/>
    </row>
    <row r="251">
      <c r="A251" s="94" t="s">
        <v>77</v>
      </c>
      <c r="B251" s="96">
        <v>0.0</v>
      </c>
      <c r="C251" s="96">
        <v>0.0</v>
      </c>
      <c r="D251" s="96">
        <v>1.0</v>
      </c>
      <c r="E251" s="96">
        <v>0.0</v>
      </c>
      <c r="F251" s="96">
        <v>0.0</v>
      </c>
      <c r="G251" s="97">
        <v>0.0</v>
      </c>
      <c r="H251" s="97">
        <f t="shared" ref="H251:H253" si="164">sum(B251:G251)</f>
        <v>1</v>
      </c>
      <c r="I251" s="98">
        <f>(I250/50)</f>
        <v>1.32</v>
      </c>
      <c r="J251" s="104"/>
      <c r="K251" s="94" t="s">
        <v>77</v>
      </c>
      <c r="L251" s="96">
        <v>28.0</v>
      </c>
      <c r="M251" s="95">
        <f>(L251-H251-H252)</f>
        <v>11</v>
      </c>
      <c r="N251" s="96">
        <v>15.0</v>
      </c>
      <c r="O251" s="96">
        <f t="shared" si="163"/>
        <v>26</v>
      </c>
      <c r="P251" s="103"/>
      <c r="Q251" s="92"/>
      <c r="R251" s="92"/>
      <c r="S251" s="92"/>
      <c r="T251" s="92"/>
      <c r="U251" s="92"/>
      <c r="V251" s="92"/>
      <c r="W251" s="92"/>
      <c r="X251" s="92"/>
      <c r="Y251" s="92"/>
      <c r="Z251" s="92"/>
    </row>
    <row r="252">
      <c r="A252" s="102" t="s">
        <v>78</v>
      </c>
      <c r="B252" s="96">
        <v>4.0</v>
      </c>
      <c r="C252" s="96">
        <v>5.0</v>
      </c>
      <c r="D252" s="96">
        <v>4.0</v>
      </c>
      <c r="E252" s="96">
        <v>3.0</v>
      </c>
      <c r="F252" s="108">
        <v>0.0</v>
      </c>
      <c r="G252" s="109">
        <v>0.0</v>
      </c>
      <c r="H252" s="97">
        <f t="shared" si="164"/>
        <v>16</v>
      </c>
      <c r="I252" s="103"/>
      <c r="J252" s="104"/>
      <c r="K252" s="102" t="s">
        <v>78</v>
      </c>
      <c r="L252" s="96" t="s">
        <v>79</v>
      </c>
      <c r="M252" s="96" t="s">
        <v>79</v>
      </c>
      <c r="N252" s="96" t="s">
        <v>79</v>
      </c>
      <c r="O252" s="96" t="s">
        <v>79</v>
      </c>
      <c r="P252" s="103"/>
      <c r="Q252" s="92"/>
      <c r="R252" s="92"/>
      <c r="S252" s="92"/>
      <c r="T252" s="92"/>
      <c r="U252" s="92"/>
      <c r="V252" s="92"/>
      <c r="W252" s="92"/>
      <c r="X252" s="92"/>
      <c r="Y252" s="92"/>
      <c r="Z252" s="92"/>
    </row>
    <row r="253">
      <c r="A253" s="102" t="s">
        <v>80</v>
      </c>
      <c r="B253" s="96"/>
      <c r="C253" s="103"/>
      <c r="D253" s="96"/>
      <c r="E253" s="103"/>
      <c r="F253" s="110"/>
      <c r="G253" s="97">
        <v>0.0</v>
      </c>
      <c r="H253" s="97">
        <f t="shared" si="164"/>
        <v>0</v>
      </c>
      <c r="I253" s="96" t="s">
        <v>79</v>
      </c>
      <c r="J253" s="104"/>
      <c r="K253" s="102" t="s">
        <v>80</v>
      </c>
      <c r="L253" s="96">
        <v>41.0</v>
      </c>
      <c r="M253" s="95">
        <f t="shared" ref="M253:M254" si="165">(L253-H253)</f>
        <v>41</v>
      </c>
      <c r="N253" s="96" t="s">
        <v>79</v>
      </c>
      <c r="O253" s="96">
        <f t="shared" ref="O253:O255" si="166">sum(M253,N253)</f>
        <v>41</v>
      </c>
      <c r="P253" s="103"/>
      <c r="Q253" s="92"/>
      <c r="R253" s="92"/>
      <c r="S253" s="92"/>
      <c r="T253" s="92"/>
      <c r="U253" s="92"/>
      <c r="V253" s="92"/>
      <c r="W253" s="92"/>
      <c r="X253" s="92"/>
      <c r="Y253" s="92"/>
      <c r="Z253" s="92"/>
    </row>
    <row r="254">
      <c r="A254" s="88" t="s">
        <v>89</v>
      </c>
      <c r="B254" s="89">
        <v>19.0</v>
      </c>
      <c r="C254" s="89">
        <v>23.0</v>
      </c>
      <c r="D254" s="89">
        <v>23.0</v>
      </c>
      <c r="E254" s="89">
        <v>15.0</v>
      </c>
      <c r="F254" s="89">
        <v>9.0</v>
      </c>
      <c r="G254" s="89">
        <v>0.0</v>
      </c>
      <c r="H254" s="89">
        <f>SUM(B254:G254)</f>
        <v>89</v>
      </c>
      <c r="I254" s="90">
        <f>sum(H254:H257)</f>
        <v>114</v>
      </c>
      <c r="J254" s="104"/>
      <c r="K254" s="88" t="s">
        <v>89</v>
      </c>
      <c r="L254" s="90">
        <v>157.0</v>
      </c>
      <c r="M254" s="90">
        <f t="shared" si="165"/>
        <v>68</v>
      </c>
      <c r="N254" s="89">
        <v>80.0</v>
      </c>
      <c r="O254" s="90">
        <f t="shared" si="166"/>
        <v>148</v>
      </c>
      <c r="P254" s="90" t="s">
        <v>175</v>
      </c>
      <c r="Q254" s="75"/>
      <c r="R254" s="75"/>
      <c r="S254" s="75"/>
      <c r="T254" s="75"/>
      <c r="U254" s="75"/>
      <c r="V254" s="75"/>
      <c r="W254" s="75"/>
      <c r="X254" s="75"/>
      <c r="Y254" s="75"/>
      <c r="Z254" s="75"/>
    </row>
    <row r="255">
      <c r="A255" s="94" t="s">
        <v>77</v>
      </c>
      <c r="B255" s="97">
        <v>0.0</v>
      </c>
      <c r="C255" s="97">
        <v>0.0</v>
      </c>
      <c r="D255" s="97">
        <v>0.0</v>
      </c>
      <c r="E255" s="97">
        <v>0.0</v>
      </c>
      <c r="F255" s="97">
        <v>0.0</v>
      </c>
      <c r="G255" s="97">
        <v>0.0</v>
      </c>
      <c r="H255" s="97">
        <f t="shared" ref="H255:H257" si="167">sum(B255:G255)</f>
        <v>0</v>
      </c>
      <c r="I255" s="98">
        <f>(I254/50)</f>
        <v>2.28</v>
      </c>
      <c r="J255" s="104"/>
      <c r="K255" s="94" t="s">
        <v>77</v>
      </c>
      <c r="L255" s="96">
        <v>35.0</v>
      </c>
      <c r="M255" s="95">
        <f>(L255-H255-H256)</f>
        <v>10</v>
      </c>
      <c r="N255" s="96">
        <v>25.0</v>
      </c>
      <c r="O255" s="96">
        <f t="shared" si="166"/>
        <v>35</v>
      </c>
      <c r="P255" s="101"/>
      <c r="Q255" s="75"/>
      <c r="R255" s="75"/>
      <c r="S255" s="75"/>
      <c r="T255" s="75"/>
      <c r="U255" s="75"/>
      <c r="V255" s="75"/>
      <c r="W255" s="75"/>
      <c r="X255" s="75"/>
      <c r="Y255" s="75"/>
      <c r="Z255" s="75"/>
    </row>
    <row r="256">
      <c r="A256" s="102" t="s">
        <v>78</v>
      </c>
      <c r="B256" s="97">
        <v>9.0</v>
      </c>
      <c r="C256" s="97">
        <v>6.0</v>
      </c>
      <c r="D256" s="97">
        <v>8.0</v>
      </c>
      <c r="E256" s="97">
        <v>2.0</v>
      </c>
      <c r="F256" s="97">
        <v>0.0</v>
      </c>
      <c r="G256" s="97">
        <v>0.0</v>
      </c>
      <c r="H256" s="97">
        <f t="shared" si="167"/>
        <v>25</v>
      </c>
      <c r="I256" s="103"/>
      <c r="J256" s="104"/>
      <c r="K256" s="102" t="s">
        <v>78</v>
      </c>
      <c r="L256" s="96" t="s">
        <v>79</v>
      </c>
      <c r="M256" s="96" t="s">
        <v>79</v>
      </c>
      <c r="N256" s="96" t="s">
        <v>79</v>
      </c>
      <c r="O256" s="96" t="s">
        <v>79</v>
      </c>
      <c r="P256" s="101"/>
      <c r="Q256" s="75"/>
      <c r="R256" s="75"/>
      <c r="S256" s="75"/>
      <c r="T256" s="75"/>
      <c r="U256" s="75"/>
      <c r="V256" s="75"/>
      <c r="W256" s="75"/>
      <c r="X256" s="75"/>
      <c r="Y256" s="75"/>
      <c r="Z256" s="75"/>
    </row>
    <row r="257">
      <c r="A257" s="102" t="s">
        <v>80</v>
      </c>
      <c r="B257" s="97"/>
      <c r="C257" s="106"/>
      <c r="D257" s="106"/>
      <c r="E257" s="106"/>
      <c r="F257" s="97">
        <v>0.0</v>
      </c>
      <c r="G257" s="97">
        <v>0.0</v>
      </c>
      <c r="H257" s="97">
        <f t="shared" si="167"/>
        <v>0</v>
      </c>
      <c r="I257" s="96" t="s">
        <v>79</v>
      </c>
      <c r="J257" s="104"/>
      <c r="K257" s="102" t="s">
        <v>80</v>
      </c>
      <c r="L257" s="96">
        <v>59.0</v>
      </c>
      <c r="M257" s="95">
        <f t="shared" ref="M257:M258" si="168">(L257-H257)</f>
        <v>59</v>
      </c>
      <c r="N257" s="96" t="s">
        <v>79</v>
      </c>
      <c r="O257" s="96">
        <f t="shared" ref="O257:O259" si="169">sum(M257,N257)</f>
        <v>59</v>
      </c>
      <c r="P257" s="101"/>
      <c r="Q257" s="75"/>
      <c r="R257" s="75"/>
      <c r="S257" s="75"/>
      <c r="T257" s="75"/>
      <c r="U257" s="75"/>
      <c r="V257" s="75"/>
      <c r="W257" s="75"/>
      <c r="X257" s="75"/>
      <c r="Y257" s="75"/>
      <c r="Z257" s="75"/>
    </row>
    <row r="258">
      <c r="A258" s="88" t="s">
        <v>90</v>
      </c>
      <c r="B258" s="89">
        <v>0.0</v>
      </c>
      <c r="C258" s="89">
        <v>9.0</v>
      </c>
      <c r="D258" s="89">
        <v>11.0</v>
      </c>
      <c r="E258" s="89">
        <v>9.0</v>
      </c>
      <c r="F258" s="89">
        <v>2.0</v>
      </c>
      <c r="G258" s="89">
        <v>4.0</v>
      </c>
      <c r="H258" s="89">
        <f>SUM(B258:G258)</f>
        <v>35</v>
      </c>
      <c r="I258" s="90">
        <f>sum(H258:H261)</f>
        <v>40</v>
      </c>
      <c r="J258" s="105"/>
      <c r="K258" s="111" t="s">
        <v>90</v>
      </c>
      <c r="L258" s="90">
        <v>36.0</v>
      </c>
      <c r="M258" s="90">
        <f t="shared" si="168"/>
        <v>1</v>
      </c>
      <c r="N258" s="89">
        <v>50.0</v>
      </c>
      <c r="O258" s="90">
        <f t="shared" si="169"/>
        <v>51</v>
      </c>
      <c r="P258" s="90" t="s">
        <v>176</v>
      </c>
      <c r="Q258" s="75"/>
      <c r="R258" s="75"/>
      <c r="S258" s="75"/>
      <c r="T258" s="75"/>
      <c r="U258" s="75"/>
      <c r="V258" s="75"/>
      <c r="W258" s="75"/>
      <c r="X258" s="75"/>
      <c r="Y258" s="75"/>
      <c r="Z258" s="75"/>
    </row>
    <row r="259">
      <c r="A259" s="94" t="s">
        <v>77</v>
      </c>
      <c r="B259" s="96">
        <v>0.0</v>
      </c>
      <c r="C259" s="96">
        <v>0.0</v>
      </c>
      <c r="D259" s="97">
        <v>0.0</v>
      </c>
      <c r="E259" s="97">
        <v>0.0</v>
      </c>
      <c r="F259" s="97">
        <v>0.0</v>
      </c>
      <c r="G259" s="97">
        <v>1.0</v>
      </c>
      <c r="H259" s="97">
        <f t="shared" ref="H259:H261" si="170">sum(B259:G259)</f>
        <v>1</v>
      </c>
      <c r="I259" s="98">
        <f>(I258/50)</f>
        <v>0.8</v>
      </c>
      <c r="J259" s="104"/>
      <c r="K259" s="94" t="s">
        <v>77</v>
      </c>
      <c r="L259" s="96">
        <v>15.0</v>
      </c>
      <c r="M259" s="95">
        <f>(L259-H259-H260)</f>
        <v>10</v>
      </c>
      <c r="N259" s="96" t="s">
        <v>79</v>
      </c>
      <c r="O259" s="96">
        <f t="shared" si="169"/>
        <v>10</v>
      </c>
      <c r="P259" s="103"/>
      <c r="Q259" s="75"/>
      <c r="R259" s="75"/>
      <c r="S259" s="75"/>
      <c r="T259" s="75"/>
      <c r="U259" s="75"/>
      <c r="V259" s="75"/>
      <c r="W259" s="75"/>
      <c r="X259" s="75"/>
      <c r="Y259" s="75"/>
      <c r="Z259" s="75"/>
    </row>
    <row r="260">
      <c r="A260" s="102" t="s">
        <v>78</v>
      </c>
      <c r="B260" s="96">
        <v>0.0</v>
      </c>
      <c r="C260" s="96">
        <v>0.0</v>
      </c>
      <c r="D260" s="97">
        <v>2.0</v>
      </c>
      <c r="E260" s="97">
        <v>0.0</v>
      </c>
      <c r="F260" s="97">
        <v>1.0</v>
      </c>
      <c r="G260" s="97">
        <v>1.0</v>
      </c>
      <c r="H260" s="97">
        <f t="shared" si="170"/>
        <v>4</v>
      </c>
      <c r="I260" s="103"/>
      <c r="J260" s="104"/>
      <c r="K260" s="102" t="s">
        <v>78</v>
      </c>
      <c r="L260" s="96" t="s">
        <v>79</v>
      </c>
      <c r="M260" s="96" t="s">
        <v>79</v>
      </c>
      <c r="N260" s="96" t="s">
        <v>79</v>
      </c>
      <c r="O260" s="96" t="s">
        <v>79</v>
      </c>
      <c r="P260" s="103"/>
      <c r="Q260" s="75"/>
      <c r="R260" s="75"/>
      <c r="S260" s="75"/>
      <c r="T260" s="75"/>
      <c r="U260" s="75"/>
      <c r="V260" s="75"/>
      <c r="W260" s="75"/>
      <c r="X260" s="75"/>
      <c r="Y260" s="75"/>
      <c r="Z260" s="75"/>
    </row>
    <row r="261">
      <c r="A261" s="102" t="s">
        <v>80</v>
      </c>
      <c r="B261" s="96">
        <v>0.0</v>
      </c>
      <c r="C261" s="103"/>
      <c r="D261" s="106"/>
      <c r="E261" s="106"/>
      <c r="F261" s="106"/>
      <c r="G261" s="106"/>
      <c r="H261" s="97">
        <f t="shared" si="170"/>
        <v>0</v>
      </c>
      <c r="I261" s="96" t="s">
        <v>79</v>
      </c>
      <c r="J261" s="104"/>
      <c r="K261" s="102" t="s">
        <v>80</v>
      </c>
      <c r="L261" s="96">
        <v>16.0</v>
      </c>
      <c r="M261" s="95">
        <f>(L261-H261)</f>
        <v>16</v>
      </c>
      <c r="N261" s="96"/>
      <c r="O261" s="96">
        <f>sum(M261,N261)</f>
        <v>16</v>
      </c>
      <c r="P261" s="103"/>
      <c r="Q261" s="75"/>
      <c r="R261" s="75"/>
      <c r="S261" s="75"/>
      <c r="T261" s="75"/>
      <c r="U261" s="75"/>
      <c r="V261" s="75"/>
      <c r="W261" s="75"/>
      <c r="X261" s="75"/>
      <c r="Y261" s="75"/>
      <c r="Z261" s="75"/>
    </row>
    <row r="262">
      <c r="A262" s="112" t="s">
        <v>91</v>
      </c>
      <c r="B262" s="85">
        <f t="shared" ref="B262:G262" si="171">SUM(B263:B286)-B266-B270-B274-B278-B282-B286</f>
        <v>70</v>
      </c>
      <c r="C262" s="85">
        <f t="shared" si="171"/>
        <v>75</v>
      </c>
      <c r="D262" s="85">
        <f t="shared" si="171"/>
        <v>73</v>
      </c>
      <c r="E262" s="85">
        <f t="shared" si="171"/>
        <v>58</v>
      </c>
      <c r="F262" s="85">
        <f t="shared" si="171"/>
        <v>68</v>
      </c>
      <c r="G262" s="85">
        <f t="shared" si="171"/>
        <v>7</v>
      </c>
      <c r="H262" s="86"/>
      <c r="I262" s="85">
        <v>0.0</v>
      </c>
      <c r="J262" s="75"/>
      <c r="K262" s="112" t="s">
        <v>91</v>
      </c>
      <c r="L262" s="87"/>
      <c r="M262" s="86"/>
      <c r="N262" s="87"/>
      <c r="O262" s="87"/>
      <c r="P262" s="86"/>
      <c r="Q262" s="75"/>
      <c r="R262" s="75"/>
      <c r="S262" s="75"/>
      <c r="T262" s="75"/>
      <c r="U262" s="75"/>
      <c r="V262" s="75"/>
      <c r="W262" s="75"/>
      <c r="X262" s="75"/>
      <c r="Y262" s="75"/>
      <c r="Z262" s="75"/>
    </row>
    <row r="263">
      <c r="A263" s="113" t="s">
        <v>92</v>
      </c>
      <c r="B263" s="89">
        <v>19.0</v>
      </c>
      <c r="C263" s="89">
        <v>9.0</v>
      </c>
      <c r="D263" s="89">
        <v>19.0</v>
      </c>
      <c r="E263" s="89">
        <v>10.0</v>
      </c>
      <c r="F263" s="89">
        <v>23.0</v>
      </c>
      <c r="G263" s="89">
        <v>0.0</v>
      </c>
      <c r="H263" s="89">
        <f>SUM(B263:G263)</f>
        <v>80</v>
      </c>
      <c r="I263" s="90">
        <f>sum(H263:H266)</f>
        <v>93</v>
      </c>
      <c r="J263" s="105"/>
      <c r="K263" s="114" t="s">
        <v>92</v>
      </c>
      <c r="L263" s="90">
        <v>105.0</v>
      </c>
      <c r="M263" s="90">
        <f>(L263-H263)</f>
        <v>25</v>
      </c>
      <c r="N263" s="89">
        <v>65.0</v>
      </c>
      <c r="O263" s="90">
        <f t="shared" ref="O263:O264" si="172">sum(M263,N263)</f>
        <v>90</v>
      </c>
      <c r="P263" s="90" t="s">
        <v>177</v>
      </c>
      <c r="Q263" s="92"/>
      <c r="R263" s="92"/>
      <c r="S263" s="92"/>
      <c r="T263" s="92"/>
      <c r="U263" s="92"/>
      <c r="V263" s="92"/>
      <c r="W263" s="92"/>
      <c r="X263" s="92"/>
      <c r="Y263" s="92"/>
      <c r="Z263" s="92"/>
    </row>
    <row r="264">
      <c r="A264" s="94" t="s">
        <v>77</v>
      </c>
      <c r="B264" s="115">
        <v>1.0</v>
      </c>
      <c r="C264" s="97">
        <v>0.0</v>
      </c>
      <c r="D264" s="97">
        <v>1.0</v>
      </c>
      <c r="E264" s="97">
        <v>0.0</v>
      </c>
      <c r="F264" s="97">
        <v>0.0</v>
      </c>
      <c r="G264" s="97">
        <v>0.0</v>
      </c>
      <c r="H264" s="97">
        <f t="shared" ref="H264:H266" si="173">sum(B264:G264)</f>
        <v>2</v>
      </c>
      <c r="I264" s="98">
        <f>(I263/50)</f>
        <v>1.86</v>
      </c>
      <c r="J264" s="104"/>
      <c r="K264" s="94" t="s">
        <v>77</v>
      </c>
      <c r="L264" s="96">
        <v>21.0</v>
      </c>
      <c r="M264" s="95">
        <f>(L264-H264-H265)</f>
        <v>8</v>
      </c>
      <c r="N264" s="96">
        <v>10.0</v>
      </c>
      <c r="O264" s="96">
        <f t="shared" si="172"/>
        <v>18</v>
      </c>
      <c r="P264" s="101"/>
      <c r="Q264" s="92"/>
      <c r="R264" s="92"/>
      <c r="S264" s="92"/>
      <c r="T264" s="92"/>
      <c r="U264" s="92"/>
      <c r="V264" s="92"/>
      <c r="W264" s="92"/>
      <c r="X264" s="92"/>
      <c r="Y264" s="92"/>
      <c r="Z264" s="92"/>
    </row>
    <row r="265">
      <c r="A265" s="102" t="s">
        <v>78</v>
      </c>
      <c r="B265" s="115">
        <v>1.0</v>
      </c>
      <c r="C265" s="97">
        <v>2.0</v>
      </c>
      <c r="D265" s="97">
        <v>7.0</v>
      </c>
      <c r="E265" s="97">
        <v>0.0</v>
      </c>
      <c r="F265" s="97">
        <v>1.0</v>
      </c>
      <c r="G265" s="97">
        <v>0.0</v>
      </c>
      <c r="H265" s="97">
        <f t="shared" si="173"/>
        <v>11</v>
      </c>
      <c r="I265" s="103"/>
      <c r="J265" s="104"/>
      <c r="K265" s="102" t="s">
        <v>78</v>
      </c>
      <c r="L265" s="96" t="s">
        <v>79</v>
      </c>
      <c r="M265" s="96" t="s">
        <v>79</v>
      </c>
      <c r="N265" s="96" t="s">
        <v>79</v>
      </c>
      <c r="O265" s="96" t="s">
        <v>79</v>
      </c>
      <c r="P265" s="101"/>
      <c r="Q265" s="92"/>
      <c r="R265" s="92"/>
      <c r="S265" s="92"/>
      <c r="T265" s="92"/>
      <c r="U265" s="92"/>
      <c r="V265" s="92"/>
      <c r="W265" s="92"/>
      <c r="X265" s="92"/>
      <c r="Y265" s="92"/>
      <c r="Z265" s="92"/>
    </row>
    <row r="266">
      <c r="A266" s="102" t="s">
        <v>80</v>
      </c>
      <c r="B266" s="97">
        <v>0.0</v>
      </c>
      <c r="C266" s="106"/>
      <c r="D266" s="106"/>
      <c r="E266" s="106"/>
      <c r="F266" s="97"/>
      <c r="G266" s="97">
        <v>0.0</v>
      </c>
      <c r="H266" s="97">
        <f t="shared" si="173"/>
        <v>0</v>
      </c>
      <c r="I266" s="96" t="s">
        <v>79</v>
      </c>
      <c r="J266" s="104"/>
      <c r="K266" s="102" t="s">
        <v>80</v>
      </c>
      <c r="L266" s="96">
        <v>8.0</v>
      </c>
      <c r="M266" s="95">
        <f t="shared" ref="M266:M267" si="174">(L266-H266)</f>
        <v>8</v>
      </c>
      <c r="N266" s="96">
        <v>40.0</v>
      </c>
      <c r="O266" s="96">
        <f t="shared" ref="O266:O268" si="175">sum(M266,N266)</f>
        <v>48</v>
      </c>
      <c r="P266" s="101"/>
      <c r="Q266" s="92"/>
      <c r="R266" s="92"/>
      <c r="S266" s="92"/>
      <c r="T266" s="92"/>
      <c r="U266" s="92"/>
      <c r="V266" s="92"/>
      <c r="W266" s="92"/>
      <c r="X266" s="92"/>
      <c r="Y266" s="92"/>
      <c r="Z266" s="92"/>
    </row>
    <row r="267">
      <c r="A267" s="88" t="s">
        <v>94</v>
      </c>
      <c r="B267" s="89">
        <v>8.0</v>
      </c>
      <c r="C267" s="89">
        <v>0.0</v>
      </c>
      <c r="D267" s="89">
        <v>7.0</v>
      </c>
      <c r="E267" s="89">
        <v>4.0</v>
      </c>
      <c r="F267" s="89">
        <v>11.0</v>
      </c>
      <c r="G267" s="89">
        <v>4.0</v>
      </c>
      <c r="H267" s="89">
        <f>SUM(B267:G267)</f>
        <v>34</v>
      </c>
      <c r="I267" s="90">
        <f>sum(H267:H270)</f>
        <v>37</v>
      </c>
      <c r="J267" s="105"/>
      <c r="K267" s="111" t="s">
        <v>94</v>
      </c>
      <c r="L267" s="90">
        <v>49.0</v>
      </c>
      <c r="M267" s="90">
        <f t="shared" si="174"/>
        <v>15</v>
      </c>
      <c r="N267" s="89">
        <v>10.0</v>
      </c>
      <c r="O267" s="90">
        <f t="shared" si="175"/>
        <v>25</v>
      </c>
      <c r="P267" s="90" t="s">
        <v>178</v>
      </c>
      <c r="Q267" s="92"/>
      <c r="R267" s="92"/>
      <c r="S267" s="92"/>
      <c r="T267" s="92"/>
      <c r="U267" s="92"/>
      <c r="V267" s="92"/>
      <c r="W267" s="92"/>
      <c r="X267" s="92"/>
      <c r="Y267" s="92"/>
      <c r="Z267" s="92"/>
    </row>
    <row r="268">
      <c r="A268" s="94" t="s">
        <v>77</v>
      </c>
      <c r="B268" s="115">
        <v>3.0</v>
      </c>
      <c r="C268" s="97">
        <v>0.0</v>
      </c>
      <c r="D268" s="97">
        <v>0.0</v>
      </c>
      <c r="E268" s="97">
        <v>0.0</v>
      </c>
      <c r="F268" s="97">
        <v>0.0</v>
      </c>
      <c r="G268" s="97">
        <v>0.0</v>
      </c>
      <c r="H268" s="97">
        <f t="shared" ref="H268:H270" si="176">sum(B268:G268)</f>
        <v>3</v>
      </c>
      <c r="I268" s="98">
        <f>(I267/50)</f>
        <v>0.74</v>
      </c>
      <c r="J268" s="104"/>
      <c r="K268" s="94" t="s">
        <v>77</v>
      </c>
      <c r="L268" s="95">
        <v>6.0</v>
      </c>
      <c r="M268" s="95">
        <f>(L268-H268-H269)</f>
        <v>3</v>
      </c>
      <c r="N268" s="96" t="s">
        <v>79</v>
      </c>
      <c r="O268" s="96">
        <f t="shared" si="175"/>
        <v>3</v>
      </c>
      <c r="P268" s="103"/>
      <c r="Q268" s="75"/>
      <c r="R268" s="75"/>
      <c r="S268" s="75"/>
      <c r="T268" s="75"/>
      <c r="U268" s="75"/>
      <c r="V268" s="75"/>
      <c r="W268" s="75"/>
      <c r="X268" s="75"/>
      <c r="Y268" s="75"/>
      <c r="Z268" s="75"/>
    </row>
    <row r="269">
      <c r="A269" s="102" t="s">
        <v>78</v>
      </c>
      <c r="B269" s="115">
        <v>0.0</v>
      </c>
      <c r="C269" s="97">
        <v>0.0</v>
      </c>
      <c r="D269" s="97">
        <v>0.0</v>
      </c>
      <c r="E269" s="97">
        <v>0.0</v>
      </c>
      <c r="F269" s="97">
        <v>0.0</v>
      </c>
      <c r="G269" s="97">
        <v>0.0</v>
      </c>
      <c r="H269" s="97">
        <f t="shared" si="176"/>
        <v>0</v>
      </c>
      <c r="I269" s="103"/>
      <c r="J269" s="104"/>
      <c r="K269" s="102" t="s">
        <v>78</v>
      </c>
      <c r="L269" s="96" t="s">
        <v>79</v>
      </c>
      <c r="M269" s="96" t="s">
        <v>79</v>
      </c>
      <c r="N269" s="96" t="s">
        <v>79</v>
      </c>
      <c r="O269" s="96" t="s">
        <v>79</v>
      </c>
      <c r="P269" s="103"/>
      <c r="Q269" s="75"/>
      <c r="R269" s="75"/>
      <c r="S269" s="75"/>
      <c r="T269" s="75"/>
      <c r="U269" s="75"/>
      <c r="V269" s="75"/>
      <c r="W269" s="75"/>
      <c r="X269" s="75"/>
      <c r="Y269" s="75"/>
      <c r="Z269" s="75"/>
    </row>
    <row r="270">
      <c r="A270" s="102" t="s">
        <v>80</v>
      </c>
      <c r="B270" s="97"/>
      <c r="C270" s="97"/>
      <c r="D270" s="97">
        <v>0.0</v>
      </c>
      <c r="E270" s="106"/>
      <c r="F270" s="106"/>
      <c r="G270" s="97">
        <v>0.0</v>
      </c>
      <c r="H270" s="97">
        <f t="shared" si="176"/>
        <v>0</v>
      </c>
      <c r="I270" s="96" t="s">
        <v>79</v>
      </c>
      <c r="J270" s="104"/>
      <c r="K270" s="102" t="s">
        <v>80</v>
      </c>
      <c r="L270" s="95">
        <v>26.0</v>
      </c>
      <c r="M270" s="95">
        <f t="shared" ref="M270:M271" si="177">(L270-H270)</f>
        <v>26</v>
      </c>
      <c r="N270" s="96" t="s">
        <v>79</v>
      </c>
      <c r="O270" s="96">
        <f t="shared" ref="O270:O272" si="178">sum(M270,N270)</f>
        <v>26</v>
      </c>
      <c r="P270" s="103"/>
      <c r="Q270" s="75"/>
      <c r="R270" s="75"/>
      <c r="S270" s="75"/>
      <c r="T270" s="75"/>
      <c r="U270" s="75"/>
      <c r="V270" s="75"/>
      <c r="W270" s="75"/>
      <c r="X270" s="75"/>
      <c r="Y270" s="75"/>
      <c r="Z270" s="75"/>
    </row>
    <row r="271">
      <c r="A271" s="88" t="s">
        <v>95</v>
      </c>
      <c r="B271" s="89">
        <v>13.0</v>
      </c>
      <c r="C271" s="89">
        <v>13.0</v>
      </c>
      <c r="D271" s="89">
        <v>15.0</v>
      </c>
      <c r="E271" s="89">
        <v>9.0</v>
      </c>
      <c r="F271" s="89">
        <v>9.0</v>
      </c>
      <c r="G271" s="89">
        <v>0.0</v>
      </c>
      <c r="H271" s="89">
        <f>SUM(B271:G271)</f>
        <v>59</v>
      </c>
      <c r="I271" s="90">
        <f>sum(H271:H274)</f>
        <v>63</v>
      </c>
      <c r="J271" s="105"/>
      <c r="K271" s="111" t="s">
        <v>95</v>
      </c>
      <c r="L271" s="90">
        <v>80.0</v>
      </c>
      <c r="M271" s="90">
        <f t="shared" si="177"/>
        <v>21</v>
      </c>
      <c r="N271" s="89">
        <v>70.0</v>
      </c>
      <c r="O271" s="90">
        <f t="shared" si="178"/>
        <v>91</v>
      </c>
      <c r="P271" s="90" t="s">
        <v>179</v>
      </c>
      <c r="Q271" s="75"/>
      <c r="R271" s="75"/>
      <c r="S271" s="75"/>
      <c r="T271" s="75"/>
      <c r="U271" s="75"/>
      <c r="V271" s="75"/>
      <c r="W271" s="75"/>
      <c r="X271" s="75"/>
      <c r="Y271" s="75"/>
      <c r="Z271" s="75"/>
    </row>
    <row r="272">
      <c r="A272" s="94" t="s">
        <v>77</v>
      </c>
      <c r="B272" s="115">
        <v>0.0</v>
      </c>
      <c r="C272" s="97">
        <v>0.0</v>
      </c>
      <c r="D272" s="97">
        <v>0.0</v>
      </c>
      <c r="E272" s="97">
        <v>0.0</v>
      </c>
      <c r="F272" s="97">
        <v>0.0</v>
      </c>
      <c r="G272" s="97">
        <v>0.0</v>
      </c>
      <c r="H272" s="97">
        <f t="shared" ref="H272:H274" si="179">sum(B272:G272)</f>
        <v>0</v>
      </c>
      <c r="I272" s="98">
        <f>(I271/50)</f>
        <v>1.26</v>
      </c>
      <c r="J272" s="104"/>
      <c r="K272" s="94" t="s">
        <v>77</v>
      </c>
      <c r="L272" s="95">
        <v>14.0</v>
      </c>
      <c r="M272" s="95">
        <f>(L272-H272-H273)</f>
        <v>10</v>
      </c>
      <c r="N272" s="96" t="s">
        <v>79</v>
      </c>
      <c r="O272" s="96">
        <f t="shared" si="178"/>
        <v>10</v>
      </c>
      <c r="P272" s="101"/>
      <c r="Q272" s="75"/>
      <c r="R272" s="75"/>
      <c r="S272" s="75"/>
      <c r="T272" s="75"/>
      <c r="U272" s="75"/>
      <c r="V272" s="75"/>
      <c r="W272" s="75"/>
      <c r="X272" s="75"/>
      <c r="Y272" s="75"/>
      <c r="Z272" s="75"/>
    </row>
    <row r="273">
      <c r="A273" s="102" t="s">
        <v>78</v>
      </c>
      <c r="B273" s="115">
        <v>0.0</v>
      </c>
      <c r="C273" s="97">
        <v>2.0</v>
      </c>
      <c r="D273" s="97">
        <v>0.0</v>
      </c>
      <c r="E273" s="97">
        <v>0.0</v>
      </c>
      <c r="F273" s="97">
        <v>2.0</v>
      </c>
      <c r="G273" s="97">
        <v>0.0</v>
      </c>
      <c r="H273" s="97">
        <f t="shared" si="179"/>
        <v>4</v>
      </c>
      <c r="I273" s="103"/>
      <c r="J273" s="104"/>
      <c r="K273" s="102" t="s">
        <v>78</v>
      </c>
      <c r="L273" s="96" t="s">
        <v>79</v>
      </c>
      <c r="M273" s="96" t="s">
        <v>79</v>
      </c>
      <c r="N273" s="96" t="s">
        <v>79</v>
      </c>
      <c r="O273" s="96" t="s">
        <v>79</v>
      </c>
      <c r="P273" s="101"/>
      <c r="Q273" s="75"/>
      <c r="R273" s="75"/>
      <c r="S273" s="75"/>
      <c r="T273" s="75"/>
      <c r="U273" s="75"/>
      <c r="V273" s="75"/>
      <c r="W273" s="75"/>
      <c r="X273" s="75"/>
      <c r="Y273" s="75"/>
      <c r="Z273" s="75"/>
    </row>
    <row r="274">
      <c r="A274" s="102" t="s">
        <v>80</v>
      </c>
      <c r="B274" s="97">
        <v>0.0</v>
      </c>
      <c r="C274" s="106"/>
      <c r="D274" s="97">
        <v>0.0</v>
      </c>
      <c r="E274" s="106"/>
      <c r="F274" s="106"/>
      <c r="G274" s="97">
        <v>0.0</v>
      </c>
      <c r="H274" s="97">
        <f t="shared" si="179"/>
        <v>0</v>
      </c>
      <c r="I274" s="96" t="s">
        <v>79</v>
      </c>
      <c r="J274" s="104"/>
      <c r="K274" s="102" t="s">
        <v>80</v>
      </c>
      <c r="L274" s="95">
        <v>18.0</v>
      </c>
      <c r="M274" s="95">
        <f t="shared" ref="M274:M275" si="180">(L274-H274)</f>
        <v>18</v>
      </c>
      <c r="N274" s="96">
        <v>40.0</v>
      </c>
      <c r="O274" s="96">
        <f t="shared" ref="O274:O276" si="181">sum(M274,N274)</f>
        <v>58</v>
      </c>
      <c r="P274" s="101"/>
      <c r="Q274" s="75"/>
      <c r="R274" s="75"/>
      <c r="S274" s="75"/>
      <c r="T274" s="75"/>
      <c r="U274" s="75"/>
      <c r="V274" s="75"/>
      <c r="W274" s="75"/>
      <c r="X274" s="75"/>
      <c r="Y274" s="75"/>
      <c r="Z274" s="75"/>
    </row>
    <row r="275">
      <c r="A275" s="88" t="s">
        <v>96</v>
      </c>
      <c r="B275" s="89">
        <v>7.0</v>
      </c>
      <c r="C275" s="89">
        <v>8.0</v>
      </c>
      <c r="D275" s="89">
        <v>7.0</v>
      </c>
      <c r="E275" s="89">
        <v>8.0</v>
      </c>
      <c r="F275" s="89">
        <v>1.0</v>
      </c>
      <c r="G275" s="89">
        <v>0.0</v>
      </c>
      <c r="H275" s="89">
        <f>SUM(B275:G275)</f>
        <v>31</v>
      </c>
      <c r="I275" s="90">
        <f>sum(H275:H278)</f>
        <v>34</v>
      </c>
      <c r="J275" s="105"/>
      <c r="K275" s="111" t="s">
        <v>96</v>
      </c>
      <c r="L275" s="90">
        <v>59.0</v>
      </c>
      <c r="M275" s="90">
        <f t="shared" si="180"/>
        <v>28</v>
      </c>
      <c r="N275" s="89">
        <v>10.0</v>
      </c>
      <c r="O275" s="90">
        <f t="shared" si="181"/>
        <v>38</v>
      </c>
      <c r="P275" s="90" t="s">
        <v>180</v>
      </c>
      <c r="Q275" s="75"/>
      <c r="R275" s="75"/>
      <c r="S275" s="75"/>
      <c r="T275" s="75"/>
      <c r="U275" s="75"/>
      <c r="V275" s="75"/>
      <c r="W275" s="75"/>
      <c r="X275" s="75"/>
      <c r="Y275" s="75"/>
      <c r="Z275" s="75"/>
    </row>
    <row r="276">
      <c r="A276" s="94" t="s">
        <v>77</v>
      </c>
      <c r="B276" s="115">
        <v>0.0</v>
      </c>
      <c r="C276" s="97">
        <v>0.0</v>
      </c>
      <c r="D276" s="97">
        <v>0.0</v>
      </c>
      <c r="E276" s="97">
        <v>0.0</v>
      </c>
      <c r="F276" s="97">
        <v>0.0</v>
      </c>
      <c r="G276" s="97">
        <v>0.0</v>
      </c>
      <c r="H276" s="97">
        <f t="shared" ref="H276:H278" si="182">sum(B276:G276)</f>
        <v>0</v>
      </c>
      <c r="I276" s="98">
        <f>(I275/50)</f>
        <v>0.68</v>
      </c>
      <c r="J276" s="104"/>
      <c r="K276" s="94" t="s">
        <v>77</v>
      </c>
      <c r="L276" s="95">
        <v>13.0</v>
      </c>
      <c r="M276" s="95">
        <f>(L276-H276-H277)</f>
        <v>10</v>
      </c>
      <c r="N276" s="96" t="s">
        <v>79</v>
      </c>
      <c r="O276" s="96">
        <f t="shared" si="181"/>
        <v>10</v>
      </c>
      <c r="P276" s="103"/>
      <c r="Q276" s="75"/>
      <c r="R276" s="75"/>
      <c r="S276" s="75"/>
      <c r="T276" s="75"/>
      <c r="U276" s="75"/>
      <c r="V276" s="75"/>
      <c r="W276" s="75"/>
      <c r="X276" s="75"/>
      <c r="Y276" s="75"/>
      <c r="Z276" s="75"/>
    </row>
    <row r="277">
      <c r="A277" s="102" t="s">
        <v>78</v>
      </c>
      <c r="B277" s="115">
        <v>0.0</v>
      </c>
      <c r="C277" s="97">
        <v>1.0</v>
      </c>
      <c r="D277" s="97">
        <v>0.0</v>
      </c>
      <c r="E277" s="97">
        <v>2.0</v>
      </c>
      <c r="F277" s="97">
        <v>0.0</v>
      </c>
      <c r="G277" s="97">
        <v>0.0</v>
      </c>
      <c r="H277" s="97">
        <f t="shared" si="182"/>
        <v>3</v>
      </c>
      <c r="I277" s="103"/>
      <c r="J277" s="104"/>
      <c r="K277" s="102" t="s">
        <v>78</v>
      </c>
      <c r="L277" s="96" t="s">
        <v>79</v>
      </c>
      <c r="M277" s="96" t="s">
        <v>79</v>
      </c>
      <c r="N277" s="96" t="s">
        <v>79</v>
      </c>
      <c r="O277" s="96" t="s">
        <v>79</v>
      </c>
      <c r="P277" s="103"/>
      <c r="Q277" s="75"/>
      <c r="R277" s="75"/>
      <c r="S277" s="75"/>
      <c r="T277" s="75"/>
      <c r="U277" s="75"/>
      <c r="V277" s="75"/>
      <c r="W277" s="75"/>
      <c r="X277" s="75"/>
      <c r="Y277" s="75"/>
      <c r="Z277" s="75"/>
    </row>
    <row r="278">
      <c r="A278" s="102" t="s">
        <v>80</v>
      </c>
      <c r="B278" s="96">
        <v>0.0</v>
      </c>
      <c r="C278" s="106"/>
      <c r="D278" s="97">
        <v>0.0</v>
      </c>
      <c r="E278" s="106"/>
      <c r="F278" s="97">
        <v>0.0</v>
      </c>
      <c r="G278" s="97">
        <v>0.0</v>
      </c>
      <c r="H278" s="97">
        <f t="shared" si="182"/>
        <v>0</v>
      </c>
      <c r="I278" s="96" t="s">
        <v>79</v>
      </c>
      <c r="J278" s="104"/>
      <c r="K278" s="102" t="s">
        <v>80</v>
      </c>
      <c r="L278" s="95">
        <v>34.0</v>
      </c>
      <c r="M278" s="95">
        <f t="shared" ref="M278:M279" si="183">(L278-H278)</f>
        <v>34</v>
      </c>
      <c r="N278" s="96" t="s">
        <v>79</v>
      </c>
      <c r="O278" s="96">
        <f t="shared" ref="O278:O280" si="184">sum(M278,N278)</f>
        <v>34</v>
      </c>
      <c r="P278" s="103"/>
      <c r="Q278" s="75"/>
      <c r="R278" s="75"/>
      <c r="S278" s="75"/>
      <c r="T278" s="75"/>
      <c r="U278" s="75"/>
      <c r="V278" s="75"/>
      <c r="W278" s="75"/>
      <c r="X278" s="75"/>
      <c r="Y278" s="75"/>
      <c r="Z278" s="75"/>
    </row>
    <row r="279">
      <c r="A279" s="107" t="s">
        <v>122</v>
      </c>
      <c r="B279" s="89">
        <v>6.0</v>
      </c>
      <c r="C279" s="89">
        <v>15.0</v>
      </c>
      <c r="D279" s="89">
        <v>6.0</v>
      </c>
      <c r="E279" s="89">
        <v>5.0</v>
      </c>
      <c r="F279" s="89">
        <v>8.0</v>
      </c>
      <c r="G279" s="89">
        <v>3.0</v>
      </c>
      <c r="H279" s="89">
        <f>SUM(B279:G279)</f>
        <v>43</v>
      </c>
      <c r="I279" s="90">
        <f>sum(H279:H282)</f>
        <v>43</v>
      </c>
      <c r="J279" s="105"/>
      <c r="K279" s="107" t="s">
        <v>122</v>
      </c>
      <c r="L279" s="90">
        <v>46.0</v>
      </c>
      <c r="M279" s="90">
        <f t="shared" si="183"/>
        <v>3</v>
      </c>
      <c r="N279" s="89">
        <v>45.0</v>
      </c>
      <c r="O279" s="90">
        <f t="shared" si="184"/>
        <v>48</v>
      </c>
      <c r="P279" s="90" t="s">
        <v>180</v>
      </c>
      <c r="Q279" s="75"/>
      <c r="R279" s="75"/>
      <c r="S279" s="75"/>
      <c r="T279" s="75"/>
      <c r="U279" s="75"/>
      <c r="V279" s="75"/>
      <c r="W279" s="75"/>
      <c r="X279" s="75"/>
      <c r="Y279" s="75"/>
      <c r="Z279" s="75"/>
    </row>
    <row r="280">
      <c r="A280" s="94" t="s">
        <v>77</v>
      </c>
      <c r="B280" s="95">
        <v>0.0</v>
      </c>
      <c r="C280" s="97">
        <v>0.0</v>
      </c>
      <c r="D280" s="97">
        <v>0.0</v>
      </c>
      <c r="E280" s="97">
        <v>0.0</v>
      </c>
      <c r="F280" s="97">
        <v>0.0</v>
      </c>
      <c r="G280" s="97">
        <v>0.0</v>
      </c>
      <c r="H280" s="97">
        <f t="shared" ref="H280:H282" si="185">sum(B280:G280)</f>
        <v>0</v>
      </c>
      <c r="I280" s="98">
        <f>(I279/50)</f>
        <v>0.86</v>
      </c>
      <c r="J280" s="104"/>
      <c r="K280" s="94" t="s">
        <v>77</v>
      </c>
      <c r="L280" s="95">
        <v>0.0</v>
      </c>
      <c r="M280" s="95">
        <f>(L280-H280-H281)</f>
        <v>0</v>
      </c>
      <c r="N280" s="96">
        <v>5.0</v>
      </c>
      <c r="O280" s="96">
        <f t="shared" si="184"/>
        <v>5</v>
      </c>
      <c r="P280" s="103"/>
      <c r="Q280" s="75"/>
      <c r="R280" s="75"/>
      <c r="S280" s="75"/>
      <c r="T280" s="75"/>
      <c r="U280" s="75"/>
      <c r="V280" s="75"/>
      <c r="W280" s="75"/>
      <c r="X280" s="75"/>
      <c r="Y280" s="75"/>
      <c r="Z280" s="75"/>
    </row>
    <row r="281">
      <c r="A281" s="102" t="s">
        <v>78</v>
      </c>
      <c r="B281" s="95">
        <v>0.0</v>
      </c>
      <c r="C281" s="97">
        <v>0.0</v>
      </c>
      <c r="D281" s="97">
        <v>0.0</v>
      </c>
      <c r="E281" s="97">
        <v>0.0</v>
      </c>
      <c r="F281" s="97">
        <v>0.0</v>
      </c>
      <c r="G281" s="97">
        <v>0.0</v>
      </c>
      <c r="H281" s="97">
        <f t="shared" si="185"/>
        <v>0</v>
      </c>
      <c r="I281" s="103"/>
      <c r="J281" s="104"/>
      <c r="K281" s="102" t="s">
        <v>78</v>
      </c>
      <c r="L281" s="96" t="s">
        <v>79</v>
      </c>
      <c r="M281" s="96" t="s">
        <v>79</v>
      </c>
      <c r="N281" s="96" t="s">
        <v>79</v>
      </c>
      <c r="O281" s="96" t="s">
        <v>79</v>
      </c>
      <c r="P281" s="103"/>
      <c r="Q281" s="75"/>
      <c r="R281" s="75"/>
      <c r="S281" s="75"/>
      <c r="T281" s="75"/>
      <c r="U281" s="75"/>
      <c r="V281" s="75"/>
      <c r="W281" s="75"/>
      <c r="X281" s="75"/>
      <c r="Y281" s="75"/>
      <c r="Z281" s="75"/>
    </row>
    <row r="282">
      <c r="A282" s="102" t="s">
        <v>80</v>
      </c>
      <c r="B282" s="96"/>
      <c r="C282" s="97"/>
      <c r="D282" s="97"/>
      <c r="E282" s="97">
        <v>0.0</v>
      </c>
      <c r="F282" s="97"/>
      <c r="G282" s="97">
        <v>0.0</v>
      </c>
      <c r="H282" s="97">
        <f t="shared" si="185"/>
        <v>0</v>
      </c>
      <c r="I282" s="96" t="s">
        <v>79</v>
      </c>
      <c r="J282" s="104"/>
      <c r="K282" s="102" t="s">
        <v>80</v>
      </c>
      <c r="L282" s="95">
        <v>0.0</v>
      </c>
      <c r="M282" s="95">
        <f t="shared" ref="M282:M283" si="186">(L282-H282)</f>
        <v>0</v>
      </c>
      <c r="N282" s="96">
        <v>40.0</v>
      </c>
      <c r="O282" s="96">
        <f t="shared" ref="O282:O284" si="187">sum(M282,N282)</f>
        <v>40</v>
      </c>
      <c r="P282" s="103"/>
      <c r="Q282" s="75"/>
      <c r="R282" s="75"/>
      <c r="S282" s="75"/>
      <c r="T282" s="75"/>
      <c r="U282" s="75"/>
      <c r="V282" s="75"/>
      <c r="W282" s="75"/>
      <c r="X282" s="75"/>
      <c r="Y282" s="75"/>
      <c r="Z282" s="75"/>
    </row>
    <row r="283">
      <c r="A283" s="107" t="s">
        <v>85</v>
      </c>
      <c r="B283" s="89">
        <v>11.0</v>
      </c>
      <c r="C283" s="89">
        <v>22.0</v>
      </c>
      <c r="D283" s="89">
        <v>11.0</v>
      </c>
      <c r="E283" s="89">
        <v>20.0</v>
      </c>
      <c r="F283" s="89">
        <v>13.0</v>
      </c>
      <c r="G283" s="89">
        <v>0.0</v>
      </c>
      <c r="H283" s="89">
        <f>SUM(B283:G283)</f>
        <v>77</v>
      </c>
      <c r="I283" s="90">
        <f>sum(H283:H286)</f>
        <v>81</v>
      </c>
      <c r="J283" s="104"/>
      <c r="K283" s="107" t="s">
        <v>85</v>
      </c>
      <c r="L283" s="90">
        <v>87.0</v>
      </c>
      <c r="M283" s="90">
        <f t="shared" si="186"/>
        <v>10</v>
      </c>
      <c r="N283" s="89">
        <v>95.0</v>
      </c>
      <c r="O283" s="90">
        <f t="shared" si="187"/>
        <v>105</v>
      </c>
      <c r="P283" s="90" t="s">
        <v>180</v>
      </c>
      <c r="Q283" s="92"/>
      <c r="R283" s="92"/>
      <c r="S283" s="92"/>
      <c r="T283" s="92"/>
      <c r="U283" s="92"/>
      <c r="V283" s="92"/>
      <c r="W283" s="92"/>
      <c r="X283" s="92"/>
      <c r="Y283" s="92"/>
      <c r="Z283" s="92"/>
    </row>
    <row r="284">
      <c r="A284" s="94" t="s">
        <v>77</v>
      </c>
      <c r="B284" s="95">
        <v>0.0</v>
      </c>
      <c r="C284" s="96">
        <v>0.0</v>
      </c>
      <c r="D284" s="96">
        <v>0.0</v>
      </c>
      <c r="E284" s="96">
        <v>0.0</v>
      </c>
      <c r="F284" s="96">
        <v>0.0</v>
      </c>
      <c r="G284" s="97">
        <v>0.0</v>
      </c>
      <c r="H284" s="97">
        <f t="shared" ref="H284:H286" si="188">sum(B284:G284)</f>
        <v>0</v>
      </c>
      <c r="I284" s="98">
        <f>(I283/50)</f>
        <v>1.62</v>
      </c>
      <c r="J284" s="104"/>
      <c r="K284" s="94" t="s">
        <v>77</v>
      </c>
      <c r="L284" s="96">
        <v>4.0</v>
      </c>
      <c r="M284" s="95">
        <f>(L284-H284-H285)</f>
        <v>0</v>
      </c>
      <c r="N284" s="96">
        <v>5.0</v>
      </c>
      <c r="O284" s="96">
        <f t="shared" si="187"/>
        <v>5</v>
      </c>
      <c r="P284" s="103"/>
      <c r="Q284" s="92"/>
      <c r="R284" s="92"/>
      <c r="S284" s="92"/>
      <c r="T284" s="92"/>
      <c r="U284" s="92"/>
      <c r="V284" s="92"/>
      <c r="W284" s="92"/>
      <c r="X284" s="92"/>
      <c r="Y284" s="92"/>
      <c r="Z284" s="92"/>
    </row>
    <row r="285">
      <c r="A285" s="102" t="s">
        <v>78</v>
      </c>
      <c r="B285" s="95">
        <v>1.0</v>
      </c>
      <c r="C285" s="96">
        <v>3.0</v>
      </c>
      <c r="D285" s="96">
        <v>0.0</v>
      </c>
      <c r="E285" s="96">
        <v>0.0</v>
      </c>
      <c r="F285" s="96">
        <v>0.0</v>
      </c>
      <c r="G285" s="97">
        <v>0.0</v>
      </c>
      <c r="H285" s="97">
        <f t="shared" si="188"/>
        <v>4</v>
      </c>
      <c r="I285" s="103"/>
      <c r="J285" s="104"/>
      <c r="K285" s="102" t="s">
        <v>78</v>
      </c>
      <c r="L285" s="96" t="s">
        <v>79</v>
      </c>
      <c r="M285" s="96" t="s">
        <v>79</v>
      </c>
      <c r="N285" s="96" t="s">
        <v>79</v>
      </c>
      <c r="O285" s="96" t="s">
        <v>79</v>
      </c>
      <c r="P285" s="103"/>
      <c r="Q285" s="92"/>
      <c r="R285" s="92"/>
      <c r="S285" s="92"/>
      <c r="T285" s="92"/>
      <c r="U285" s="92"/>
      <c r="V285" s="92"/>
      <c r="W285" s="92"/>
      <c r="X285" s="92"/>
      <c r="Y285" s="92"/>
      <c r="Z285" s="92"/>
    </row>
    <row r="286">
      <c r="A286" s="102" t="s">
        <v>80</v>
      </c>
      <c r="B286" s="96"/>
      <c r="C286" s="103"/>
      <c r="D286" s="103"/>
      <c r="E286" s="103"/>
      <c r="F286" s="103"/>
      <c r="G286" s="97">
        <v>0.0</v>
      </c>
      <c r="H286" s="97">
        <f t="shared" si="188"/>
        <v>0</v>
      </c>
      <c r="I286" s="96" t="s">
        <v>79</v>
      </c>
      <c r="J286" s="104"/>
      <c r="K286" s="102" t="s">
        <v>80</v>
      </c>
      <c r="L286" s="96">
        <v>22.0</v>
      </c>
      <c r="M286" s="95">
        <f>(L286-H286)</f>
        <v>22</v>
      </c>
      <c r="N286" s="96">
        <v>20.0</v>
      </c>
      <c r="O286" s="96">
        <f>sum(M286,N286)</f>
        <v>42</v>
      </c>
      <c r="P286" s="103"/>
      <c r="Q286" s="92"/>
      <c r="R286" s="92"/>
      <c r="S286" s="92"/>
      <c r="T286" s="92"/>
      <c r="U286" s="92"/>
      <c r="V286" s="92"/>
      <c r="W286" s="92"/>
      <c r="X286" s="92"/>
      <c r="Y286" s="92"/>
      <c r="Z286" s="92"/>
    </row>
    <row r="287">
      <c r="A287" s="112" t="s">
        <v>98</v>
      </c>
      <c r="B287" s="85">
        <f t="shared" ref="B287:F287" si="189">SUM(B288:B299)-B291-B295-B299</f>
        <v>19</v>
      </c>
      <c r="C287" s="85">
        <f t="shared" si="189"/>
        <v>16</v>
      </c>
      <c r="D287" s="85">
        <f t="shared" si="189"/>
        <v>16</v>
      </c>
      <c r="E287" s="85">
        <f t="shared" si="189"/>
        <v>11</v>
      </c>
      <c r="F287" s="85">
        <f t="shared" si="189"/>
        <v>6</v>
      </c>
      <c r="G287" s="85">
        <f>SUM(G288:G304)-G291-G295-G299-G303</f>
        <v>33</v>
      </c>
      <c r="H287" s="86"/>
      <c r="I287" s="85">
        <v>0.0</v>
      </c>
      <c r="J287" s="75"/>
      <c r="K287" s="112" t="s">
        <v>98</v>
      </c>
      <c r="L287" s="87"/>
      <c r="M287" s="86"/>
      <c r="N287" s="87"/>
      <c r="O287" s="87"/>
      <c r="P287" s="86"/>
      <c r="Q287" s="75"/>
      <c r="R287" s="75"/>
      <c r="S287" s="75"/>
      <c r="T287" s="75"/>
      <c r="U287" s="75"/>
      <c r="V287" s="75"/>
      <c r="W287" s="75"/>
      <c r="X287" s="75"/>
      <c r="Y287" s="75"/>
      <c r="Z287" s="75"/>
    </row>
    <row r="288">
      <c r="A288" s="88" t="s">
        <v>99</v>
      </c>
      <c r="B288" s="89">
        <v>19.0</v>
      </c>
      <c r="C288" s="89">
        <v>6.0</v>
      </c>
      <c r="D288" s="89">
        <v>10.0</v>
      </c>
      <c r="E288" s="89">
        <v>9.0</v>
      </c>
      <c r="F288" s="89">
        <v>5.0</v>
      </c>
      <c r="G288" s="89">
        <v>14.0</v>
      </c>
      <c r="H288" s="89">
        <f>SUM(B288:G288)</f>
        <v>63</v>
      </c>
      <c r="I288" s="90">
        <f>sum(H288:H291)</f>
        <v>70</v>
      </c>
      <c r="J288" s="105"/>
      <c r="K288" s="111" t="s">
        <v>99</v>
      </c>
      <c r="L288" s="90">
        <v>104.0</v>
      </c>
      <c r="M288" s="90">
        <f>(L288-H288)</f>
        <v>41</v>
      </c>
      <c r="N288" s="89">
        <v>30.0</v>
      </c>
      <c r="O288" s="90">
        <f t="shared" ref="O288:O289" si="190">sum(M288,N288)</f>
        <v>71</v>
      </c>
      <c r="P288" s="90" t="s">
        <v>181</v>
      </c>
      <c r="Q288" s="75"/>
      <c r="R288" s="75"/>
      <c r="S288" s="75"/>
      <c r="T288" s="75"/>
      <c r="U288" s="75"/>
      <c r="V288" s="75"/>
      <c r="W288" s="75"/>
      <c r="X288" s="75"/>
      <c r="Y288" s="75"/>
      <c r="Z288" s="75"/>
    </row>
    <row r="289">
      <c r="A289" s="94" t="s">
        <v>77</v>
      </c>
      <c r="B289" s="115">
        <v>0.0</v>
      </c>
      <c r="C289" s="97">
        <v>0.0</v>
      </c>
      <c r="D289" s="97">
        <v>0.0</v>
      </c>
      <c r="E289" s="97">
        <v>0.0</v>
      </c>
      <c r="F289" s="97">
        <v>0.0</v>
      </c>
      <c r="G289" s="97">
        <v>0.0</v>
      </c>
      <c r="H289" s="97">
        <f t="shared" ref="H289:H291" si="191">sum(B289:G289)</f>
        <v>0</v>
      </c>
      <c r="I289" s="98">
        <f>(I288/50)</f>
        <v>1.4</v>
      </c>
      <c r="J289" s="104"/>
      <c r="K289" s="94" t="s">
        <v>77</v>
      </c>
      <c r="L289" s="96">
        <v>25.0</v>
      </c>
      <c r="M289" s="95">
        <f>(L289-H289-H290)</f>
        <v>18</v>
      </c>
      <c r="N289" s="96" t="s">
        <v>79</v>
      </c>
      <c r="O289" s="96">
        <f t="shared" si="190"/>
        <v>18</v>
      </c>
      <c r="P289" s="101"/>
      <c r="Q289" s="92"/>
      <c r="R289" s="92"/>
      <c r="S289" s="92"/>
      <c r="T289" s="92"/>
      <c r="U289" s="92"/>
      <c r="V289" s="92"/>
      <c r="W289" s="92"/>
      <c r="X289" s="92"/>
      <c r="Y289" s="92"/>
      <c r="Z289" s="92"/>
    </row>
    <row r="290">
      <c r="A290" s="102" t="s">
        <v>78</v>
      </c>
      <c r="B290" s="115">
        <v>0.0</v>
      </c>
      <c r="C290" s="97">
        <v>2.0</v>
      </c>
      <c r="D290" s="97">
        <v>1.0</v>
      </c>
      <c r="E290" s="97">
        <v>2.0</v>
      </c>
      <c r="F290" s="97">
        <v>1.0</v>
      </c>
      <c r="G290" s="97">
        <v>1.0</v>
      </c>
      <c r="H290" s="97">
        <f t="shared" si="191"/>
        <v>7</v>
      </c>
      <c r="I290" s="103"/>
      <c r="J290" s="104"/>
      <c r="K290" s="102" t="s">
        <v>78</v>
      </c>
      <c r="L290" s="96" t="s">
        <v>79</v>
      </c>
      <c r="M290" s="96" t="s">
        <v>79</v>
      </c>
      <c r="N290" s="96" t="s">
        <v>79</v>
      </c>
      <c r="O290" s="96" t="s">
        <v>79</v>
      </c>
      <c r="P290" s="101"/>
      <c r="Q290" s="92"/>
      <c r="R290" s="92"/>
      <c r="S290" s="92"/>
      <c r="T290" s="92"/>
      <c r="U290" s="92"/>
      <c r="V290" s="92"/>
      <c r="W290" s="92"/>
      <c r="X290" s="92"/>
      <c r="Y290" s="92"/>
      <c r="Z290" s="92"/>
    </row>
    <row r="291" ht="15.75" customHeight="1">
      <c r="A291" s="102" t="s">
        <v>80</v>
      </c>
      <c r="B291" s="97">
        <v>0.0</v>
      </c>
      <c r="C291" s="97"/>
      <c r="D291" s="106"/>
      <c r="E291" s="106"/>
      <c r="F291" s="106"/>
      <c r="G291" s="106"/>
      <c r="H291" s="97">
        <f t="shared" si="191"/>
        <v>0</v>
      </c>
      <c r="I291" s="96" t="s">
        <v>79</v>
      </c>
      <c r="J291" s="104"/>
      <c r="K291" s="102" t="s">
        <v>80</v>
      </c>
      <c r="L291" s="96">
        <v>55.0</v>
      </c>
      <c r="M291" s="95">
        <f t="shared" ref="M291:M292" si="192">(L291-H291)</f>
        <v>55</v>
      </c>
      <c r="N291" s="96" t="s">
        <v>79</v>
      </c>
      <c r="O291" s="96">
        <f t="shared" ref="O291:O293" si="193">sum(M291,N291)</f>
        <v>55</v>
      </c>
      <c r="P291" s="101"/>
      <c r="Q291" s="92"/>
      <c r="R291" s="92"/>
      <c r="S291" s="92"/>
      <c r="T291" s="92"/>
      <c r="U291" s="92"/>
      <c r="V291" s="92"/>
      <c r="W291" s="92"/>
      <c r="X291" s="92"/>
      <c r="Y291" s="92"/>
      <c r="Z291" s="92"/>
    </row>
    <row r="292">
      <c r="A292" s="88" t="s">
        <v>182</v>
      </c>
      <c r="B292" s="89">
        <v>0.0</v>
      </c>
      <c r="C292" s="89">
        <v>0.0</v>
      </c>
      <c r="D292" s="89">
        <v>0.0</v>
      </c>
      <c r="E292" s="89">
        <v>0.0</v>
      </c>
      <c r="F292" s="89">
        <v>0.0</v>
      </c>
      <c r="G292" s="89">
        <v>0.0</v>
      </c>
      <c r="H292" s="89">
        <f>SUM(B292:G292)</f>
        <v>0</v>
      </c>
      <c r="I292" s="90">
        <f>sum(H292:H295)</f>
        <v>0</v>
      </c>
      <c r="J292" s="105"/>
      <c r="K292" s="88" t="s">
        <v>182</v>
      </c>
      <c r="L292" s="90">
        <v>40.0</v>
      </c>
      <c r="M292" s="90">
        <f t="shared" si="192"/>
        <v>40</v>
      </c>
      <c r="N292" s="89" t="s">
        <v>79</v>
      </c>
      <c r="O292" s="90">
        <f t="shared" si="193"/>
        <v>40</v>
      </c>
      <c r="P292" s="90" t="s">
        <v>79</v>
      </c>
      <c r="Q292" s="75"/>
      <c r="R292" s="75"/>
      <c r="S292" s="75"/>
      <c r="T292" s="75"/>
      <c r="U292" s="75"/>
      <c r="V292" s="75"/>
      <c r="W292" s="75"/>
      <c r="X292" s="75"/>
      <c r="Y292" s="75"/>
      <c r="Z292" s="75"/>
    </row>
    <row r="293">
      <c r="A293" s="94" t="s">
        <v>77</v>
      </c>
      <c r="B293" s="115">
        <v>0.0</v>
      </c>
      <c r="C293" s="97">
        <v>0.0</v>
      </c>
      <c r="D293" s="97">
        <v>0.0</v>
      </c>
      <c r="E293" s="97">
        <v>0.0</v>
      </c>
      <c r="F293" s="97">
        <v>0.0</v>
      </c>
      <c r="G293" s="97">
        <v>0.0</v>
      </c>
      <c r="H293" s="97">
        <f t="shared" ref="H293:H295" si="194">sum(B293:G293)</f>
        <v>0</v>
      </c>
      <c r="I293" s="98">
        <f>(I292/60)</f>
        <v>0</v>
      </c>
      <c r="J293" s="104"/>
      <c r="K293" s="94" t="s">
        <v>77</v>
      </c>
      <c r="L293" s="95">
        <v>0.0</v>
      </c>
      <c r="M293" s="95">
        <f>(L293-H293-H294)</f>
        <v>0</v>
      </c>
      <c r="N293" s="96" t="s">
        <v>79</v>
      </c>
      <c r="O293" s="96">
        <f t="shared" si="193"/>
        <v>0</v>
      </c>
      <c r="P293" s="101"/>
      <c r="Q293" s="75"/>
      <c r="R293" s="75"/>
      <c r="S293" s="75"/>
      <c r="T293" s="75"/>
      <c r="U293" s="75"/>
      <c r="V293" s="75"/>
      <c r="W293" s="75"/>
      <c r="X293" s="75"/>
      <c r="Y293" s="75"/>
      <c r="Z293" s="75"/>
    </row>
    <row r="294">
      <c r="A294" s="102" t="s">
        <v>78</v>
      </c>
      <c r="B294" s="115">
        <v>0.0</v>
      </c>
      <c r="C294" s="97">
        <v>0.0</v>
      </c>
      <c r="D294" s="97">
        <v>0.0</v>
      </c>
      <c r="E294" s="97">
        <v>0.0</v>
      </c>
      <c r="F294" s="97">
        <v>0.0</v>
      </c>
      <c r="G294" s="97">
        <v>0.0</v>
      </c>
      <c r="H294" s="97">
        <f t="shared" si="194"/>
        <v>0</v>
      </c>
      <c r="I294" s="103"/>
      <c r="J294" s="104"/>
      <c r="K294" s="102" t="s">
        <v>78</v>
      </c>
      <c r="L294" s="96" t="s">
        <v>79</v>
      </c>
      <c r="M294" s="96" t="s">
        <v>79</v>
      </c>
      <c r="N294" s="96" t="s">
        <v>79</v>
      </c>
      <c r="O294" s="96" t="s">
        <v>79</v>
      </c>
      <c r="P294" s="101"/>
      <c r="Q294" s="75"/>
      <c r="R294" s="75"/>
      <c r="S294" s="75"/>
      <c r="T294" s="75"/>
      <c r="U294" s="75"/>
      <c r="V294" s="75"/>
      <c r="W294" s="75"/>
      <c r="X294" s="75"/>
      <c r="Y294" s="75"/>
      <c r="Z294" s="75"/>
    </row>
    <row r="295">
      <c r="A295" s="102" t="s">
        <v>80</v>
      </c>
      <c r="B295" s="97">
        <v>0.0</v>
      </c>
      <c r="C295" s="97">
        <v>0.0</v>
      </c>
      <c r="D295" s="97">
        <v>0.0</v>
      </c>
      <c r="E295" s="97">
        <v>0.0</v>
      </c>
      <c r="F295" s="97">
        <v>0.0</v>
      </c>
      <c r="G295" s="97">
        <v>0.0</v>
      </c>
      <c r="H295" s="97">
        <f t="shared" si="194"/>
        <v>0</v>
      </c>
      <c r="I295" s="96" t="s">
        <v>79</v>
      </c>
      <c r="J295" s="104"/>
      <c r="K295" s="102" t="s">
        <v>80</v>
      </c>
      <c r="L295" s="95">
        <v>0.0</v>
      </c>
      <c r="M295" s="95">
        <f t="shared" ref="M295:M296" si="195">(L295-H295)</f>
        <v>0</v>
      </c>
      <c r="N295" s="96" t="s">
        <v>79</v>
      </c>
      <c r="O295" s="96">
        <f t="shared" ref="O295:O297" si="196">sum(M295,N295)</f>
        <v>0</v>
      </c>
      <c r="P295" s="101"/>
      <c r="Q295" s="75"/>
      <c r="R295" s="75"/>
      <c r="S295" s="75"/>
      <c r="T295" s="75"/>
      <c r="U295" s="75"/>
      <c r="V295" s="75"/>
      <c r="W295" s="75"/>
      <c r="X295" s="75"/>
      <c r="Y295" s="75"/>
      <c r="Z295" s="75"/>
    </row>
    <row r="296">
      <c r="A296" s="88" t="s">
        <v>103</v>
      </c>
      <c r="B296" s="89">
        <v>0.0</v>
      </c>
      <c r="C296" s="89">
        <v>8.0</v>
      </c>
      <c r="D296" s="89">
        <v>2.0</v>
      </c>
      <c r="E296" s="89">
        <v>0.0</v>
      </c>
      <c r="F296" s="89">
        <v>0.0</v>
      </c>
      <c r="G296" s="89">
        <v>0.0</v>
      </c>
      <c r="H296" s="89">
        <f>SUM(B296:G296)</f>
        <v>10</v>
      </c>
      <c r="I296" s="90">
        <f>sum(H296:H299)</f>
        <v>13</v>
      </c>
      <c r="J296" s="104"/>
      <c r="K296" s="88" t="s">
        <v>103</v>
      </c>
      <c r="L296" s="90">
        <v>71.0</v>
      </c>
      <c r="M296" s="90">
        <f t="shared" si="195"/>
        <v>61</v>
      </c>
      <c r="N296" s="89" t="s">
        <v>79</v>
      </c>
      <c r="O296" s="90">
        <f t="shared" si="196"/>
        <v>61</v>
      </c>
      <c r="P296" s="90" t="s">
        <v>79</v>
      </c>
      <c r="Q296" s="75"/>
      <c r="R296" s="75"/>
      <c r="S296" s="75"/>
      <c r="T296" s="75"/>
      <c r="U296" s="75"/>
      <c r="V296" s="75"/>
      <c r="W296" s="75"/>
      <c r="X296" s="75"/>
      <c r="Y296" s="75"/>
      <c r="Z296" s="75"/>
    </row>
    <row r="297">
      <c r="A297" s="94" t="s">
        <v>77</v>
      </c>
      <c r="B297" s="96">
        <v>0.0</v>
      </c>
      <c r="C297" s="97">
        <v>0.0</v>
      </c>
      <c r="D297" s="97">
        <v>0.0</v>
      </c>
      <c r="E297" s="97">
        <v>0.0</v>
      </c>
      <c r="F297" s="97">
        <v>0.0</v>
      </c>
      <c r="G297" s="97">
        <v>0.0</v>
      </c>
      <c r="H297" s="97">
        <f t="shared" ref="H297:H299" si="197">sum(B297:G297)</f>
        <v>0</v>
      </c>
      <c r="I297" s="98">
        <f>(I296/50)</f>
        <v>0.26</v>
      </c>
      <c r="J297" s="104"/>
      <c r="K297" s="94" t="s">
        <v>77</v>
      </c>
      <c r="L297" s="95">
        <v>11.0</v>
      </c>
      <c r="M297" s="95">
        <f>(L297-H297-H298)</f>
        <v>8</v>
      </c>
      <c r="N297" s="96" t="s">
        <v>79</v>
      </c>
      <c r="O297" s="96">
        <f t="shared" si="196"/>
        <v>8</v>
      </c>
      <c r="P297" s="103"/>
      <c r="Q297" s="75"/>
      <c r="R297" s="75"/>
      <c r="S297" s="75"/>
      <c r="T297" s="75"/>
      <c r="U297" s="75"/>
      <c r="V297" s="75"/>
      <c r="W297" s="75"/>
      <c r="X297" s="75"/>
      <c r="Y297" s="75"/>
      <c r="Z297" s="75"/>
    </row>
    <row r="298">
      <c r="A298" s="102" t="s">
        <v>78</v>
      </c>
      <c r="B298" s="96">
        <v>0.0</v>
      </c>
      <c r="C298" s="97">
        <v>0.0</v>
      </c>
      <c r="D298" s="97">
        <v>3.0</v>
      </c>
      <c r="E298" s="97">
        <v>0.0</v>
      </c>
      <c r="F298" s="97">
        <v>0.0</v>
      </c>
      <c r="G298" s="97">
        <v>0.0</v>
      </c>
      <c r="H298" s="97">
        <f t="shared" si="197"/>
        <v>3</v>
      </c>
      <c r="I298" s="103"/>
      <c r="J298" s="104"/>
      <c r="K298" s="102" t="s">
        <v>78</v>
      </c>
      <c r="L298" s="96" t="s">
        <v>79</v>
      </c>
      <c r="M298" s="96" t="s">
        <v>79</v>
      </c>
      <c r="N298" s="96" t="s">
        <v>79</v>
      </c>
      <c r="O298" s="96" t="s">
        <v>79</v>
      </c>
      <c r="P298" s="103"/>
      <c r="Q298" s="75"/>
      <c r="R298" s="75"/>
      <c r="S298" s="75"/>
      <c r="T298" s="75"/>
      <c r="U298" s="75"/>
      <c r="V298" s="75"/>
      <c r="W298" s="75"/>
      <c r="X298" s="75"/>
      <c r="Y298" s="75"/>
      <c r="Z298" s="75"/>
    </row>
    <row r="299">
      <c r="A299" s="102" t="s">
        <v>80</v>
      </c>
      <c r="B299" s="96">
        <v>0.0</v>
      </c>
      <c r="C299" s="106"/>
      <c r="D299" s="106"/>
      <c r="E299" s="97">
        <v>0.0</v>
      </c>
      <c r="F299" s="97">
        <v>0.0</v>
      </c>
      <c r="G299" s="97">
        <v>0.0</v>
      </c>
      <c r="H299" s="97">
        <f t="shared" si="197"/>
        <v>0</v>
      </c>
      <c r="I299" s="96" t="s">
        <v>79</v>
      </c>
      <c r="J299" s="104"/>
      <c r="K299" s="102" t="s">
        <v>80</v>
      </c>
      <c r="L299" s="95">
        <v>52.0</v>
      </c>
      <c r="M299" s="95">
        <f t="shared" ref="M299:M300" si="198">(L299-H299)</f>
        <v>52</v>
      </c>
      <c r="N299" s="96" t="s">
        <v>79</v>
      </c>
      <c r="O299" s="96">
        <f t="shared" ref="O299:O301" si="199">sum(M299,N299)</f>
        <v>52</v>
      </c>
      <c r="P299" s="103"/>
      <c r="Q299" s="75"/>
      <c r="R299" s="75"/>
      <c r="S299" s="75"/>
      <c r="T299" s="75"/>
      <c r="U299" s="75"/>
      <c r="V299" s="75"/>
      <c r="W299" s="75"/>
      <c r="X299" s="75"/>
      <c r="Y299" s="75"/>
      <c r="Z299" s="75"/>
    </row>
    <row r="300">
      <c r="A300" s="88" t="s">
        <v>102</v>
      </c>
      <c r="B300" s="89">
        <v>0.0</v>
      </c>
      <c r="C300" s="89">
        <v>15.0</v>
      </c>
      <c r="D300" s="89">
        <v>10.0</v>
      </c>
      <c r="E300" s="89">
        <v>14.0</v>
      </c>
      <c r="F300" s="89">
        <v>9.0</v>
      </c>
      <c r="G300" s="89">
        <v>8.0</v>
      </c>
      <c r="H300" s="89">
        <f>SUM(B300:G300)</f>
        <v>56</v>
      </c>
      <c r="I300" s="90">
        <f>sum(H300:H303)</f>
        <v>64</v>
      </c>
      <c r="J300" s="104"/>
      <c r="K300" s="88" t="s">
        <v>102</v>
      </c>
      <c r="L300" s="90">
        <v>63.0</v>
      </c>
      <c r="M300" s="90">
        <f t="shared" si="198"/>
        <v>7</v>
      </c>
      <c r="N300" s="89">
        <v>55.0</v>
      </c>
      <c r="O300" s="90">
        <f t="shared" si="199"/>
        <v>62</v>
      </c>
      <c r="P300" s="90" t="s">
        <v>183</v>
      </c>
      <c r="Q300" s="75"/>
      <c r="R300" s="75"/>
      <c r="S300" s="75"/>
      <c r="T300" s="75"/>
      <c r="U300" s="75"/>
      <c r="V300" s="75"/>
      <c r="W300" s="75"/>
      <c r="X300" s="75"/>
      <c r="Y300" s="75"/>
      <c r="Z300" s="75"/>
    </row>
    <row r="301">
      <c r="A301" s="94" t="s">
        <v>77</v>
      </c>
      <c r="B301" s="96">
        <v>0.0</v>
      </c>
      <c r="C301" s="97">
        <v>0.0</v>
      </c>
      <c r="D301" s="97">
        <v>0.0</v>
      </c>
      <c r="E301" s="97">
        <v>0.0</v>
      </c>
      <c r="F301" s="97">
        <v>0.0</v>
      </c>
      <c r="G301" s="97">
        <v>0.0</v>
      </c>
      <c r="H301" s="97">
        <f t="shared" ref="H301:H303" si="200">sum(B301:G301)</f>
        <v>0</v>
      </c>
      <c r="I301" s="98">
        <f>(I300/50)</f>
        <v>1.28</v>
      </c>
      <c r="J301" s="104"/>
      <c r="K301" s="94" t="s">
        <v>77</v>
      </c>
      <c r="L301" s="95">
        <v>9.0</v>
      </c>
      <c r="M301" s="95">
        <f>(L301-H301-H302)</f>
        <v>1</v>
      </c>
      <c r="N301" s="96">
        <v>10.0</v>
      </c>
      <c r="O301" s="96">
        <f t="shared" si="199"/>
        <v>11</v>
      </c>
      <c r="P301" s="103"/>
      <c r="Q301" s="75"/>
      <c r="R301" s="75"/>
      <c r="S301" s="75"/>
      <c r="T301" s="75"/>
      <c r="U301" s="75"/>
      <c r="V301" s="75"/>
      <c r="W301" s="75"/>
      <c r="X301" s="75"/>
      <c r="Y301" s="75"/>
      <c r="Z301" s="75"/>
    </row>
    <row r="302">
      <c r="A302" s="102" t="s">
        <v>78</v>
      </c>
      <c r="B302" s="96">
        <v>0.0</v>
      </c>
      <c r="C302" s="97">
        <v>5.0</v>
      </c>
      <c r="D302" s="97">
        <v>2.0</v>
      </c>
      <c r="E302" s="97">
        <v>0.0</v>
      </c>
      <c r="F302" s="97">
        <v>0.0</v>
      </c>
      <c r="G302" s="97">
        <v>1.0</v>
      </c>
      <c r="H302" s="97">
        <f t="shared" si="200"/>
        <v>8</v>
      </c>
      <c r="I302" s="103"/>
      <c r="J302" s="104"/>
      <c r="K302" s="102" t="s">
        <v>78</v>
      </c>
      <c r="L302" s="96" t="s">
        <v>79</v>
      </c>
      <c r="M302" s="96" t="s">
        <v>79</v>
      </c>
      <c r="N302" s="96" t="s">
        <v>79</v>
      </c>
      <c r="O302" s="96" t="s">
        <v>79</v>
      </c>
      <c r="P302" s="103"/>
      <c r="Q302" s="75"/>
      <c r="R302" s="75"/>
      <c r="S302" s="75"/>
      <c r="T302" s="75"/>
      <c r="U302" s="75"/>
      <c r="V302" s="75"/>
      <c r="W302" s="75"/>
      <c r="X302" s="75"/>
      <c r="Y302" s="75"/>
      <c r="Z302" s="75"/>
    </row>
    <row r="303">
      <c r="A303" s="102" t="s">
        <v>80</v>
      </c>
      <c r="B303" s="96">
        <v>0.0</v>
      </c>
      <c r="C303" s="106"/>
      <c r="D303" s="106"/>
      <c r="E303" s="106"/>
      <c r="F303" s="97"/>
      <c r="G303" s="97">
        <v>0.0</v>
      </c>
      <c r="H303" s="97">
        <f t="shared" si="200"/>
        <v>0</v>
      </c>
      <c r="I303" s="96" t="s">
        <v>79</v>
      </c>
      <c r="J303" s="104"/>
      <c r="K303" s="102" t="s">
        <v>80</v>
      </c>
      <c r="L303" s="95">
        <v>50.0</v>
      </c>
      <c r="M303" s="95">
        <f>(L303-H303)</f>
        <v>50</v>
      </c>
      <c r="N303" s="96" t="s">
        <v>79</v>
      </c>
      <c r="O303" s="96">
        <f>sum(M303,N303)</f>
        <v>50</v>
      </c>
      <c r="P303" s="103"/>
      <c r="Q303" s="75"/>
      <c r="R303" s="75"/>
      <c r="S303" s="75"/>
      <c r="T303" s="75"/>
      <c r="U303" s="75"/>
      <c r="V303" s="75"/>
      <c r="W303" s="75"/>
      <c r="X303" s="75"/>
      <c r="Y303" s="75"/>
      <c r="Z303" s="75"/>
    </row>
    <row r="304">
      <c r="A304" s="112" t="s">
        <v>105</v>
      </c>
      <c r="B304" s="85">
        <f t="shared" ref="B304:G304" si="201">SUM(B305:B324)-B308-B312-B316-B320-B324</f>
        <v>27</v>
      </c>
      <c r="C304" s="85">
        <f t="shared" si="201"/>
        <v>17</v>
      </c>
      <c r="D304" s="85">
        <f t="shared" si="201"/>
        <v>40</v>
      </c>
      <c r="E304" s="85">
        <f t="shared" si="201"/>
        <v>27</v>
      </c>
      <c r="F304" s="85">
        <f t="shared" si="201"/>
        <v>24</v>
      </c>
      <c r="G304" s="85">
        <f t="shared" si="201"/>
        <v>9</v>
      </c>
      <c r="H304" s="86"/>
      <c r="I304" s="85">
        <v>0.0</v>
      </c>
      <c r="J304" s="75"/>
      <c r="K304" s="112" t="s">
        <v>105</v>
      </c>
      <c r="L304" s="87"/>
      <c r="M304" s="86"/>
      <c r="N304" s="87"/>
      <c r="O304" s="87"/>
      <c r="P304" s="86"/>
      <c r="Q304" s="75"/>
      <c r="R304" s="75"/>
      <c r="S304" s="75"/>
      <c r="T304" s="75"/>
      <c r="U304" s="75"/>
      <c r="V304" s="75"/>
      <c r="W304" s="75"/>
      <c r="X304" s="75"/>
      <c r="Y304" s="75"/>
      <c r="Z304" s="75"/>
    </row>
    <row r="305">
      <c r="A305" s="88" t="s">
        <v>106</v>
      </c>
      <c r="B305" s="89">
        <v>0.0</v>
      </c>
      <c r="C305" s="89">
        <v>0.0</v>
      </c>
      <c r="D305" s="89">
        <v>0.0</v>
      </c>
      <c r="E305" s="89">
        <v>0.0</v>
      </c>
      <c r="F305" s="89">
        <v>0.0</v>
      </c>
      <c r="G305" s="89">
        <v>0.0</v>
      </c>
      <c r="H305" s="89">
        <f>SUM(B305:G305)</f>
        <v>0</v>
      </c>
      <c r="I305" s="90">
        <f>sum(H305:H308)</f>
        <v>0</v>
      </c>
      <c r="J305" s="105"/>
      <c r="K305" s="111" t="s">
        <v>106</v>
      </c>
      <c r="L305" s="90">
        <v>47.0</v>
      </c>
      <c r="M305" s="90">
        <f>(L305-H305)</f>
        <v>47</v>
      </c>
      <c r="N305" s="89" t="s">
        <v>79</v>
      </c>
      <c r="O305" s="90">
        <f t="shared" ref="O305:O306" si="202">sum(M305,N305)</f>
        <v>47</v>
      </c>
      <c r="P305" s="90" t="s">
        <v>79</v>
      </c>
      <c r="Q305" s="75"/>
      <c r="R305" s="104"/>
      <c r="S305" s="75"/>
      <c r="T305" s="75"/>
      <c r="U305" s="75"/>
      <c r="V305" s="75"/>
      <c r="W305" s="75"/>
      <c r="X305" s="75"/>
      <c r="Y305" s="75"/>
      <c r="Z305" s="75"/>
    </row>
    <row r="306">
      <c r="A306" s="94" t="s">
        <v>77</v>
      </c>
      <c r="B306" s="115">
        <v>0.0</v>
      </c>
      <c r="C306" s="97">
        <v>0.0</v>
      </c>
      <c r="D306" s="97">
        <v>0.0</v>
      </c>
      <c r="E306" s="97">
        <v>0.0</v>
      </c>
      <c r="F306" s="97">
        <v>0.0</v>
      </c>
      <c r="G306" s="97">
        <v>0.0</v>
      </c>
      <c r="H306" s="97">
        <f t="shared" ref="H306:H308" si="203">sum(B306:G306)</f>
        <v>0</v>
      </c>
      <c r="I306" s="98">
        <f>(I305/60)</f>
        <v>0</v>
      </c>
      <c r="J306" s="104"/>
      <c r="K306" s="94" t="s">
        <v>77</v>
      </c>
      <c r="L306" s="96">
        <v>1.0</v>
      </c>
      <c r="M306" s="95">
        <f>(L306-H306-H307)</f>
        <v>1</v>
      </c>
      <c r="N306" s="96" t="s">
        <v>79</v>
      </c>
      <c r="O306" s="96">
        <f t="shared" si="202"/>
        <v>1</v>
      </c>
      <c r="P306" s="101"/>
      <c r="Q306" s="75"/>
      <c r="R306" s="75"/>
      <c r="S306" s="75"/>
      <c r="T306" s="75"/>
      <c r="U306" s="75"/>
      <c r="V306" s="75"/>
      <c r="W306" s="75"/>
      <c r="X306" s="75"/>
      <c r="Y306" s="75"/>
      <c r="Z306" s="75"/>
    </row>
    <row r="307">
      <c r="A307" s="102" t="s">
        <v>78</v>
      </c>
      <c r="B307" s="115">
        <v>0.0</v>
      </c>
      <c r="C307" s="97">
        <v>0.0</v>
      </c>
      <c r="D307" s="97">
        <v>0.0</v>
      </c>
      <c r="E307" s="97">
        <v>0.0</v>
      </c>
      <c r="F307" s="97">
        <v>0.0</v>
      </c>
      <c r="G307" s="97">
        <v>0.0</v>
      </c>
      <c r="H307" s="97">
        <f t="shared" si="203"/>
        <v>0</v>
      </c>
      <c r="I307" s="103"/>
      <c r="J307" s="104"/>
      <c r="K307" s="102" t="s">
        <v>78</v>
      </c>
      <c r="L307" s="96" t="s">
        <v>79</v>
      </c>
      <c r="M307" s="96" t="s">
        <v>79</v>
      </c>
      <c r="N307" s="96" t="s">
        <v>79</v>
      </c>
      <c r="O307" s="96" t="s">
        <v>79</v>
      </c>
      <c r="P307" s="101"/>
      <c r="Q307" s="75"/>
      <c r="R307" s="75"/>
      <c r="S307" s="75"/>
      <c r="T307" s="75"/>
      <c r="U307" s="75"/>
      <c r="V307" s="75"/>
      <c r="W307" s="75"/>
      <c r="X307" s="75"/>
      <c r="Y307" s="75"/>
      <c r="Z307" s="75"/>
    </row>
    <row r="308">
      <c r="A308" s="102" t="s">
        <v>80</v>
      </c>
      <c r="B308" s="97">
        <v>0.0</v>
      </c>
      <c r="C308" s="97">
        <v>0.0</v>
      </c>
      <c r="D308" s="97">
        <v>0.0</v>
      </c>
      <c r="E308" s="97">
        <v>0.0</v>
      </c>
      <c r="F308" s="97">
        <v>0.0</v>
      </c>
      <c r="G308" s="97">
        <v>0.0</v>
      </c>
      <c r="H308" s="97">
        <f t="shared" si="203"/>
        <v>0</v>
      </c>
      <c r="I308" s="96" t="s">
        <v>79</v>
      </c>
      <c r="J308" s="104"/>
      <c r="K308" s="102" t="s">
        <v>80</v>
      </c>
      <c r="L308" s="96">
        <v>46.0</v>
      </c>
      <c r="M308" s="95">
        <f t="shared" ref="M308:M309" si="204">(L308-H308)</f>
        <v>46</v>
      </c>
      <c r="N308" s="96" t="s">
        <v>79</v>
      </c>
      <c r="O308" s="96">
        <f t="shared" ref="O308:O310" si="205">sum(M308,N308)</f>
        <v>46</v>
      </c>
      <c r="P308" s="101"/>
      <c r="Q308" s="75"/>
      <c r="R308" s="75"/>
      <c r="S308" s="75"/>
      <c r="T308" s="75"/>
      <c r="U308" s="75"/>
      <c r="V308" s="75"/>
      <c r="W308" s="75"/>
      <c r="X308" s="75"/>
      <c r="Y308" s="75"/>
      <c r="Z308" s="75"/>
    </row>
    <row r="309">
      <c r="A309" s="88" t="s">
        <v>108</v>
      </c>
      <c r="B309" s="89">
        <v>10.0</v>
      </c>
      <c r="C309" s="89">
        <v>14.0</v>
      </c>
      <c r="D309" s="89">
        <v>17.0</v>
      </c>
      <c r="E309" s="89">
        <v>10.0</v>
      </c>
      <c r="F309" s="89">
        <v>10.0</v>
      </c>
      <c r="G309" s="89">
        <v>0.0</v>
      </c>
      <c r="H309" s="89">
        <f>SUM(B309:G309)</f>
        <v>61</v>
      </c>
      <c r="I309" s="90">
        <f>sum(H309:H312)</f>
        <v>67</v>
      </c>
      <c r="J309" s="105"/>
      <c r="K309" s="111" t="s">
        <v>108</v>
      </c>
      <c r="L309" s="90">
        <v>90.0</v>
      </c>
      <c r="M309" s="90">
        <f t="shared" si="204"/>
        <v>29</v>
      </c>
      <c r="N309" s="89">
        <v>60.0</v>
      </c>
      <c r="O309" s="90">
        <f t="shared" si="205"/>
        <v>89</v>
      </c>
      <c r="P309" s="90" t="s">
        <v>184</v>
      </c>
      <c r="Q309" s="75"/>
      <c r="R309" s="75"/>
      <c r="S309" s="75"/>
      <c r="T309" s="75"/>
      <c r="U309" s="75"/>
      <c r="V309" s="75"/>
      <c r="W309" s="75"/>
      <c r="X309" s="75"/>
      <c r="Y309" s="75"/>
      <c r="Z309" s="75"/>
    </row>
    <row r="310">
      <c r="A310" s="94" t="s">
        <v>77</v>
      </c>
      <c r="B310" s="97">
        <v>0.0</v>
      </c>
      <c r="C310" s="97">
        <v>0.0</v>
      </c>
      <c r="D310" s="96">
        <v>1.0</v>
      </c>
      <c r="E310" s="96">
        <v>0.0</v>
      </c>
      <c r="F310" s="96">
        <v>0.0</v>
      </c>
      <c r="G310" s="96">
        <v>0.0</v>
      </c>
      <c r="H310" s="97">
        <f t="shared" ref="H310:H312" si="206">sum(B310:G310)</f>
        <v>1</v>
      </c>
      <c r="I310" s="98">
        <f>(I309/50)</f>
        <v>1.34</v>
      </c>
      <c r="J310" s="104"/>
      <c r="K310" s="94" t="s">
        <v>77</v>
      </c>
      <c r="L310" s="96">
        <v>10.0</v>
      </c>
      <c r="M310" s="95">
        <f>(L310-H310-H311)</f>
        <v>4</v>
      </c>
      <c r="N310" s="96">
        <v>5.0</v>
      </c>
      <c r="O310" s="96">
        <f t="shared" si="205"/>
        <v>9</v>
      </c>
      <c r="P310" s="101"/>
      <c r="Q310" s="75"/>
      <c r="R310" s="75"/>
      <c r="S310" s="75"/>
      <c r="T310" s="75"/>
      <c r="U310" s="75"/>
      <c r="V310" s="75"/>
      <c r="W310" s="75"/>
      <c r="X310" s="75"/>
      <c r="Y310" s="75"/>
      <c r="Z310" s="75"/>
    </row>
    <row r="311">
      <c r="A311" s="102" t="s">
        <v>78</v>
      </c>
      <c r="B311" s="97">
        <v>0.0</v>
      </c>
      <c r="C311" s="97">
        <v>0.0</v>
      </c>
      <c r="D311" s="96">
        <v>3.0</v>
      </c>
      <c r="E311" s="96">
        <v>1.0</v>
      </c>
      <c r="F311" s="96">
        <v>1.0</v>
      </c>
      <c r="G311" s="96">
        <v>0.0</v>
      </c>
      <c r="H311" s="97">
        <f t="shared" si="206"/>
        <v>5</v>
      </c>
      <c r="I311" s="103"/>
      <c r="J311" s="104"/>
      <c r="K311" s="102" t="s">
        <v>78</v>
      </c>
      <c r="L311" s="96" t="s">
        <v>79</v>
      </c>
      <c r="M311" s="96" t="s">
        <v>79</v>
      </c>
      <c r="N311" s="96" t="s">
        <v>79</v>
      </c>
      <c r="O311" s="96" t="s">
        <v>79</v>
      </c>
      <c r="P311" s="101"/>
      <c r="Q311" s="75"/>
      <c r="R311" s="75"/>
      <c r="S311" s="75"/>
      <c r="T311" s="75"/>
      <c r="U311" s="75"/>
      <c r="V311" s="75"/>
      <c r="W311" s="75"/>
      <c r="X311" s="75"/>
      <c r="Y311" s="75"/>
      <c r="Z311" s="75"/>
    </row>
    <row r="312">
      <c r="A312" s="102" t="s">
        <v>80</v>
      </c>
      <c r="B312" s="97"/>
      <c r="C312" s="106"/>
      <c r="D312" s="103"/>
      <c r="E312" s="103"/>
      <c r="F312" s="96"/>
      <c r="G312" s="96">
        <v>0.0</v>
      </c>
      <c r="H312" s="97">
        <f t="shared" si="206"/>
        <v>0</v>
      </c>
      <c r="I312" s="96" t="s">
        <v>79</v>
      </c>
      <c r="J312" s="104"/>
      <c r="K312" s="102" t="s">
        <v>80</v>
      </c>
      <c r="L312" s="96">
        <v>4.0</v>
      </c>
      <c r="M312" s="95">
        <f t="shared" ref="M312:M313" si="207">(L312-H312)</f>
        <v>4</v>
      </c>
      <c r="N312" s="96">
        <v>40.0</v>
      </c>
      <c r="O312" s="96">
        <f t="shared" ref="O312:O314" si="208">sum(M312,N312)</f>
        <v>44</v>
      </c>
      <c r="P312" s="101"/>
      <c r="Q312" s="75"/>
      <c r="R312" s="75"/>
      <c r="S312" s="75"/>
      <c r="T312" s="75"/>
      <c r="U312" s="75"/>
      <c r="V312" s="75"/>
      <c r="W312" s="75"/>
      <c r="X312" s="75"/>
      <c r="Y312" s="75"/>
      <c r="Z312" s="75"/>
    </row>
    <row r="313">
      <c r="A313" s="88" t="s">
        <v>109</v>
      </c>
      <c r="B313" s="89">
        <v>4.0</v>
      </c>
      <c r="C313" s="89">
        <v>3.0</v>
      </c>
      <c r="D313" s="89">
        <v>6.0</v>
      </c>
      <c r="E313" s="89">
        <v>6.0</v>
      </c>
      <c r="F313" s="89">
        <v>5.0</v>
      </c>
      <c r="G313" s="89">
        <v>0.0</v>
      </c>
      <c r="H313" s="89">
        <f>SUM(B313:G313)</f>
        <v>24</v>
      </c>
      <c r="I313" s="90">
        <f>sum(H313:H316)</f>
        <v>26</v>
      </c>
      <c r="J313" s="105"/>
      <c r="K313" s="111" t="s">
        <v>109</v>
      </c>
      <c r="L313" s="90">
        <v>38.0</v>
      </c>
      <c r="M313" s="90">
        <f t="shared" si="207"/>
        <v>14</v>
      </c>
      <c r="N313" s="89">
        <v>20.0</v>
      </c>
      <c r="O313" s="90">
        <f t="shared" si="208"/>
        <v>34</v>
      </c>
      <c r="P313" s="90" t="s">
        <v>185</v>
      </c>
      <c r="Q313" s="75"/>
      <c r="R313" s="75"/>
      <c r="S313" s="75"/>
      <c r="T313" s="75"/>
      <c r="U313" s="75"/>
      <c r="V313" s="75"/>
      <c r="W313" s="75"/>
      <c r="X313" s="75"/>
      <c r="Y313" s="75"/>
      <c r="Z313" s="75"/>
    </row>
    <row r="314">
      <c r="A314" s="94" t="s">
        <v>77</v>
      </c>
      <c r="B314" s="97">
        <v>0.0</v>
      </c>
      <c r="C314" s="97">
        <v>0.0</v>
      </c>
      <c r="D314" s="97">
        <v>0.0</v>
      </c>
      <c r="E314" s="97">
        <v>1.0</v>
      </c>
      <c r="F314" s="97">
        <v>0.0</v>
      </c>
      <c r="G314" s="97">
        <v>0.0</v>
      </c>
      <c r="H314" s="97">
        <f t="shared" ref="H314:H316" si="209">sum(B314:G314)</f>
        <v>1</v>
      </c>
      <c r="I314" s="98">
        <f>(I313/50)</f>
        <v>0.52</v>
      </c>
      <c r="J314" s="104"/>
      <c r="K314" s="94" t="s">
        <v>77</v>
      </c>
      <c r="L314" s="96">
        <v>5.0</v>
      </c>
      <c r="M314" s="95">
        <f>(L314-H314-H315)</f>
        <v>3</v>
      </c>
      <c r="N314" s="174" t="s">
        <v>79</v>
      </c>
      <c r="O314" s="96">
        <f t="shared" si="208"/>
        <v>3</v>
      </c>
      <c r="P314" s="101"/>
      <c r="Q314" s="75"/>
      <c r="R314" s="75"/>
      <c r="S314" s="75"/>
      <c r="T314" s="75"/>
      <c r="U314" s="75"/>
      <c r="V314" s="75"/>
      <c r="W314" s="75"/>
      <c r="X314" s="75"/>
      <c r="Y314" s="75"/>
      <c r="Z314" s="75"/>
    </row>
    <row r="315">
      <c r="A315" s="102" t="s">
        <v>78</v>
      </c>
      <c r="B315" s="97">
        <v>0.0</v>
      </c>
      <c r="C315" s="97">
        <v>0.0</v>
      </c>
      <c r="D315" s="97">
        <v>0.0</v>
      </c>
      <c r="E315" s="97">
        <v>1.0</v>
      </c>
      <c r="F315" s="97">
        <v>0.0</v>
      </c>
      <c r="G315" s="97">
        <v>0.0</v>
      </c>
      <c r="H315" s="97">
        <f t="shared" si="209"/>
        <v>1</v>
      </c>
      <c r="I315" s="103"/>
      <c r="J315" s="104"/>
      <c r="K315" s="102" t="s">
        <v>78</v>
      </c>
      <c r="L315" s="96" t="s">
        <v>79</v>
      </c>
      <c r="M315" s="96" t="s">
        <v>79</v>
      </c>
      <c r="N315" s="175" t="s">
        <v>79</v>
      </c>
      <c r="O315" s="96" t="s">
        <v>79</v>
      </c>
      <c r="P315" s="101"/>
      <c r="Q315" s="75"/>
      <c r="R315" s="75"/>
      <c r="S315" s="75"/>
      <c r="T315" s="75"/>
      <c r="U315" s="75"/>
      <c r="V315" s="75"/>
      <c r="W315" s="75"/>
      <c r="X315" s="75"/>
      <c r="Y315" s="75"/>
      <c r="Z315" s="75"/>
    </row>
    <row r="316">
      <c r="A316" s="102" t="s">
        <v>80</v>
      </c>
      <c r="B316" s="97"/>
      <c r="C316" s="106"/>
      <c r="D316" s="97">
        <v>0.0</v>
      </c>
      <c r="E316" s="106"/>
      <c r="F316" s="106"/>
      <c r="G316" s="97">
        <v>0.0</v>
      </c>
      <c r="H316" s="97">
        <f t="shared" si="209"/>
        <v>0</v>
      </c>
      <c r="I316" s="96" t="s">
        <v>79</v>
      </c>
      <c r="J316" s="104"/>
      <c r="K316" s="102" t="s">
        <v>80</v>
      </c>
      <c r="L316" s="96">
        <v>2.0</v>
      </c>
      <c r="M316" s="95">
        <f t="shared" ref="M316:M317" si="210">(L316-H316)</f>
        <v>2</v>
      </c>
      <c r="N316" s="175">
        <v>30.0</v>
      </c>
      <c r="O316" s="96">
        <f t="shared" ref="O316:O318" si="211">sum(M316,N316)</f>
        <v>32</v>
      </c>
      <c r="P316" s="101"/>
      <c r="Q316" s="75"/>
      <c r="R316" s="75"/>
      <c r="S316" s="75"/>
      <c r="T316" s="75"/>
      <c r="U316" s="75"/>
      <c r="V316" s="75"/>
      <c r="W316" s="75"/>
      <c r="X316" s="75"/>
      <c r="Y316" s="75"/>
      <c r="Z316" s="75"/>
    </row>
    <row r="317">
      <c r="A317" s="88" t="s">
        <v>110</v>
      </c>
      <c r="B317" s="89">
        <v>0.0</v>
      </c>
      <c r="C317" s="89">
        <v>0.0</v>
      </c>
      <c r="D317" s="89">
        <v>0.0</v>
      </c>
      <c r="E317" s="89">
        <v>0.0</v>
      </c>
      <c r="F317" s="89">
        <v>0.0</v>
      </c>
      <c r="G317" s="89">
        <v>1.0</v>
      </c>
      <c r="H317" s="89">
        <f>SUM(B317:G317)</f>
        <v>1</v>
      </c>
      <c r="I317" s="90">
        <f>sum(H317:H320)</f>
        <v>1</v>
      </c>
      <c r="J317" s="104"/>
      <c r="K317" s="88" t="s">
        <v>110</v>
      </c>
      <c r="L317" s="90">
        <v>20.0</v>
      </c>
      <c r="M317" s="90">
        <f t="shared" si="210"/>
        <v>19</v>
      </c>
      <c r="N317" s="89" t="s">
        <v>79</v>
      </c>
      <c r="O317" s="90">
        <f t="shared" si="211"/>
        <v>19</v>
      </c>
      <c r="P317" s="90" t="s">
        <v>79</v>
      </c>
      <c r="Q317" s="75"/>
      <c r="R317" s="75"/>
      <c r="S317" s="75"/>
      <c r="T317" s="75"/>
      <c r="U317" s="75"/>
      <c r="V317" s="75"/>
      <c r="W317" s="75"/>
      <c r="X317" s="75"/>
      <c r="Y317" s="75"/>
      <c r="Z317" s="75"/>
    </row>
    <row r="318">
      <c r="A318" s="94" t="s">
        <v>77</v>
      </c>
      <c r="B318" s="97">
        <v>0.0</v>
      </c>
      <c r="C318" s="97">
        <v>0.0</v>
      </c>
      <c r="D318" s="97">
        <v>0.0</v>
      </c>
      <c r="E318" s="97">
        <v>0.0</v>
      </c>
      <c r="F318" s="97">
        <v>0.0</v>
      </c>
      <c r="G318" s="97">
        <v>0.0</v>
      </c>
      <c r="H318" s="97">
        <f t="shared" ref="H318:H320" si="212">sum(B318:G318)</f>
        <v>0</v>
      </c>
      <c r="I318" s="98">
        <f>(I317/50)</f>
        <v>0.02</v>
      </c>
      <c r="J318" s="104"/>
      <c r="K318" s="94" t="s">
        <v>77</v>
      </c>
      <c r="L318" s="96">
        <v>5.0</v>
      </c>
      <c r="M318" s="95">
        <f>(L318-H318-H319)</f>
        <v>5</v>
      </c>
      <c r="N318" s="96" t="s">
        <v>79</v>
      </c>
      <c r="O318" s="96">
        <f t="shared" si="211"/>
        <v>5</v>
      </c>
      <c r="P318" s="101"/>
      <c r="Q318" s="75"/>
      <c r="R318" s="75"/>
      <c r="S318" s="75"/>
      <c r="T318" s="75"/>
      <c r="U318" s="75"/>
      <c r="V318" s="75"/>
      <c r="W318" s="75"/>
      <c r="X318" s="75"/>
      <c r="Y318" s="75"/>
      <c r="Z318" s="75"/>
    </row>
    <row r="319">
      <c r="A319" s="102" t="s">
        <v>78</v>
      </c>
      <c r="B319" s="97">
        <v>0.0</v>
      </c>
      <c r="C319" s="97">
        <v>0.0</v>
      </c>
      <c r="D319" s="97">
        <v>0.0</v>
      </c>
      <c r="E319" s="97">
        <v>0.0</v>
      </c>
      <c r="F319" s="97">
        <v>0.0</v>
      </c>
      <c r="G319" s="97">
        <v>0.0</v>
      </c>
      <c r="H319" s="97">
        <f t="shared" si="212"/>
        <v>0</v>
      </c>
      <c r="I319" s="103"/>
      <c r="J319" s="104"/>
      <c r="K319" s="102" t="s">
        <v>78</v>
      </c>
      <c r="L319" s="96" t="s">
        <v>79</v>
      </c>
      <c r="M319" s="96" t="s">
        <v>79</v>
      </c>
      <c r="N319" s="96" t="s">
        <v>79</v>
      </c>
      <c r="O319" s="96" t="s">
        <v>79</v>
      </c>
      <c r="P319" s="101"/>
      <c r="Q319" s="75"/>
      <c r="R319" s="75"/>
      <c r="S319" s="75"/>
      <c r="T319" s="75"/>
      <c r="U319" s="75"/>
      <c r="V319" s="75"/>
      <c r="W319" s="75"/>
      <c r="X319" s="75"/>
      <c r="Y319" s="75"/>
      <c r="Z319" s="75"/>
    </row>
    <row r="320">
      <c r="A320" s="102" t="s">
        <v>80</v>
      </c>
      <c r="B320" s="97">
        <v>0.0</v>
      </c>
      <c r="C320" s="97">
        <v>0.0</v>
      </c>
      <c r="D320" s="97">
        <v>0.0</v>
      </c>
      <c r="E320" s="97">
        <v>0.0</v>
      </c>
      <c r="F320" s="97">
        <v>0.0</v>
      </c>
      <c r="G320" s="97">
        <v>0.0</v>
      </c>
      <c r="H320" s="97">
        <f t="shared" si="212"/>
        <v>0</v>
      </c>
      <c r="I320" s="96" t="s">
        <v>79</v>
      </c>
      <c r="J320" s="104"/>
      <c r="K320" s="102" t="s">
        <v>80</v>
      </c>
      <c r="L320" s="96">
        <v>40.0</v>
      </c>
      <c r="M320" s="95">
        <f t="shared" ref="M320:M321" si="213">(L320-H320)</f>
        <v>40</v>
      </c>
      <c r="N320" s="96" t="s">
        <v>79</v>
      </c>
      <c r="O320" s="96">
        <f t="shared" ref="O320:O322" si="214">sum(M320,N320)</f>
        <v>40</v>
      </c>
      <c r="P320" s="101"/>
      <c r="Q320" s="75"/>
      <c r="R320" s="75"/>
      <c r="S320" s="75"/>
      <c r="T320" s="75"/>
      <c r="U320" s="75"/>
      <c r="V320" s="75"/>
      <c r="W320" s="75"/>
      <c r="X320" s="75"/>
      <c r="Y320" s="75"/>
      <c r="Z320" s="75"/>
    </row>
    <row r="321">
      <c r="A321" s="88" t="s">
        <v>111</v>
      </c>
      <c r="B321" s="89">
        <v>13.0</v>
      </c>
      <c r="C321" s="89">
        <v>0.0</v>
      </c>
      <c r="D321" s="89">
        <v>13.0</v>
      </c>
      <c r="E321" s="89">
        <v>8.0</v>
      </c>
      <c r="F321" s="89">
        <v>8.0</v>
      </c>
      <c r="G321" s="89">
        <v>8.0</v>
      </c>
      <c r="H321" s="89">
        <f>SUM(B321:G321)</f>
        <v>50</v>
      </c>
      <c r="I321" s="90">
        <f>sum(H321:H324)</f>
        <v>50</v>
      </c>
      <c r="J321" s="105"/>
      <c r="K321" s="111" t="s">
        <v>111</v>
      </c>
      <c r="L321" s="90">
        <v>72.0</v>
      </c>
      <c r="M321" s="90">
        <f t="shared" si="213"/>
        <v>22</v>
      </c>
      <c r="N321" s="89">
        <v>30.0</v>
      </c>
      <c r="O321" s="90">
        <f t="shared" si="214"/>
        <v>52</v>
      </c>
      <c r="P321" s="90" t="s">
        <v>186</v>
      </c>
      <c r="Q321" s="75"/>
      <c r="R321" s="75"/>
      <c r="S321" s="75"/>
      <c r="T321" s="75"/>
      <c r="U321" s="75"/>
      <c r="V321" s="75"/>
      <c r="W321" s="75"/>
      <c r="X321" s="75"/>
      <c r="Y321" s="75"/>
      <c r="Z321" s="75"/>
    </row>
    <row r="322">
      <c r="A322" s="94" t="s">
        <v>77</v>
      </c>
      <c r="B322" s="97">
        <v>0.0</v>
      </c>
      <c r="C322" s="97">
        <v>0.0</v>
      </c>
      <c r="D322" s="97">
        <v>0.0</v>
      </c>
      <c r="E322" s="97">
        <v>0.0</v>
      </c>
      <c r="F322" s="97">
        <v>0.0</v>
      </c>
      <c r="G322" s="97">
        <v>0.0</v>
      </c>
      <c r="H322" s="97">
        <f t="shared" ref="H322:H324" si="215">sum(B322:G322)</f>
        <v>0</v>
      </c>
      <c r="I322" s="98">
        <f>(I321/50)</f>
        <v>1</v>
      </c>
      <c r="J322" s="104"/>
      <c r="K322" s="94" t="s">
        <v>77</v>
      </c>
      <c r="L322" s="96">
        <v>0.0</v>
      </c>
      <c r="M322" s="95">
        <f>(L322-H322-H323)</f>
        <v>0</v>
      </c>
      <c r="N322" s="96">
        <v>5.0</v>
      </c>
      <c r="O322" s="96">
        <f t="shared" si="214"/>
        <v>5</v>
      </c>
      <c r="P322" s="101"/>
      <c r="Q322" s="75"/>
      <c r="R322" s="75"/>
      <c r="S322" s="75"/>
      <c r="T322" s="75"/>
      <c r="U322" s="75"/>
      <c r="V322" s="75"/>
      <c r="W322" s="75"/>
      <c r="X322" s="75"/>
      <c r="Y322" s="75"/>
      <c r="Z322" s="75"/>
    </row>
    <row r="323">
      <c r="A323" s="102" t="s">
        <v>78</v>
      </c>
      <c r="B323" s="97">
        <v>0.0</v>
      </c>
      <c r="C323" s="97">
        <v>0.0</v>
      </c>
      <c r="D323" s="97">
        <v>0.0</v>
      </c>
      <c r="E323" s="97">
        <v>0.0</v>
      </c>
      <c r="F323" s="97">
        <v>0.0</v>
      </c>
      <c r="G323" s="97">
        <v>0.0</v>
      </c>
      <c r="H323" s="97">
        <f t="shared" si="215"/>
        <v>0</v>
      </c>
      <c r="I323" s="103"/>
      <c r="J323" s="104"/>
      <c r="K323" s="102" t="s">
        <v>78</v>
      </c>
      <c r="L323" s="96" t="s">
        <v>79</v>
      </c>
      <c r="M323" s="96" t="s">
        <v>79</v>
      </c>
      <c r="N323" s="96" t="s">
        <v>79</v>
      </c>
      <c r="O323" s="96" t="s">
        <v>79</v>
      </c>
      <c r="P323" s="101"/>
      <c r="Q323" s="75"/>
      <c r="R323" s="75"/>
      <c r="S323" s="75"/>
      <c r="T323" s="75"/>
      <c r="U323" s="75"/>
      <c r="V323" s="75"/>
      <c r="W323" s="75"/>
      <c r="X323" s="75"/>
      <c r="Y323" s="75"/>
      <c r="Z323" s="75"/>
    </row>
    <row r="324">
      <c r="A324" s="102" t="s">
        <v>80</v>
      </c>
      <c r="B324" s="97"/>
      <c r="C324" s="97">
        <v>0.0</v>
      </c>
      <c r="D324" s="97">
        <v>0.0</v>
      </c>
      <c r="E324" s="97">
        <v>0.0</v>
      </c>
      <c r="F324" s="97"/>
      <c r="G324" s="97"/>
      <c r="H324" s="97">
        <f t="shared" si="215"/>
        <v>0</v>
      </c>
      <c r="I324" s="96" t="s">
        <v>79</v>
      </c>
      <c r="J324" s="104"/>
      <c r="K324" s="102" t="s">
        <v>80</v>
      </c>
      <c r="L324" s="96">
        <v>25.0</v>
      </c>
      <c r="M324" s="95">
        <f>(L324-H324)</f>
        <v>25</v>
      </c>
      <c r="N324" s="96" t="s">
        <v>79</v>
      </c>
      <c r="O324" s="96">
        <f>sum(M324,N324)</f>
        <v>25</v>
      </c>
      <c r="P324" s="101"/>
      <c r="Q324" s="75"/>
      <c r="R324" s="75"/>
      <c r="S324" s="75"/>
      <c r="T324" s="75"/>
      <c r="U324" s="75"/>
      <c r="V324" s="75"/>
      <c r="W324" s="75"/>
      <c r="X324" s="75"/>
      <c r="Y324" s="75"/>
      <c r="Z324" s="75"/>
    </row>
    <row r="325">
      <c r="A325" s="112" t="s">
        <v>112</v>
      </c>
      <c r="B325" s="85">
        <f t="shared" ref="B325:G325" si="216">SUM(B326:B341)-B329-B333-B337-B341</f>
        <v>34</v>
      </c>
      <c r="C325" s="85">
        <f t="shared" si="216"/>
        <v>64</v>
      </c>
      <c r="D325" s="85">
        <f t="shared" si="216"/>
        <v>60</v>
      </c>
      <c r="E325" s="85">
        <f t="shared" si="216"/>
        <v>42</v>
      </c>
      <c r="F325" s="85">
        <f t="shared" si="216"/>
        <v>44</v>
      </c>
      <c r="G325" s="85">
        <f t="shared" si="216"/>
        <v>18</v>
      </c>
      <c r="H325" s="86"/>
      <c r="I325" s="85">
        <v>0.0</v>
      </c>
      <c r="J325" s="75"/>
      <c r="K325" s="112" t="s">
        <v>112</v>
      </c>
      <c r="L325" s="87"/>
      <c r="M325" s="86"/>
      <c r="N325" s="87"/>
      <c r="O325" s="87"/>
      <c r="P325" s="86"/>
      <c r="Q325" s="75"/>
      <c r="R325" s="75"/>
      <c r="S325" s="75"/>
      <c r="T325" s="75"/>
      <c r="U325" s="75"/>
      <c r="V325" s="75"/>
      <c r="W325" s="75"/>
      <c r="X325" s="75"/>
      <c r="Y325" s="75"/>
      <c r="Z325" s="75"/>
    </row>
    <row r="326">
      <c r="A326" s="88" t="s">
        <v>14</v>
      </c>
      <c r="B326" s="89">
        <v>5.0</v>
      </c>
      <c r="C326" s="111">
        <v>4.0</v>
      </c>
      <c r="D326" s="89">
        <v>5.0</v>
      </c>
      <c r="E326" s="89">
        <v>4.0</v>
      </c>
      <c r="F326" s="89">
        <v>4.0</v>
      </c>
      <c r="G326" s="89">
        <v>4.0</v>
      </c>
      <c r="H326" s="89">
        <f>SUM(B326:G326)</f>
        <v>26</v>
      </c>
      <c r="I326" s="90">
        <f>sum(H326:H329)</f>
        <v>26</v>
      </c>
      <c r="J326" s="104"/>
      <c r="K326" s="88" t="s">
        <v>14</v>
      </c>
      <c r="L326" s="90">
        <v>58.0</v>
      </c>
      <c r="M326" s="90">
        <f>(L326-H326)</f>
        <v>32</v>
      </c>
      <c r="N326" s="89" t="s">
        <v>79</v>
      </c>
      <c r="O326" s="90">
        <f t="shared" ref="O326:O327" si="217">sum(M326,N326)</f>
        <v>32</v>
      </c>
      <c r="P326" s="90" t="s">
        <v>187</v>
      </c>
      <c r="Q326" s="104"/>
      <c r="R326" s="75"/>
      <c r="S326" s="75"/>
      <c r="T326" s="75"/>
      <c r="U326" s="75"/>
      <c r="V326" s="75"/>
      <c r="W326" s="75"/>
      <c r="X326" s="75"/>
      <c r="Y326" s="75"/>
      <c r="Z326" s="75"/>
    </row>
    <row r="327">
      <c r="A327" s="94" t="s">
        <v>77</v>
      </c>
      <c r="B327" s="115">
        <v>0.0</v>
      </c>
      <c r="C327" s="97">
        <v>0.0</v>
      </c>
      <c r="D327" s="97">
        <v>0.0</v>
      </c>
      <c r="E327" s="97">
        <v>0.0</v>
      </c>
      <c r="F327" s="97">
        <v>0.0</v>
      </c>
      <c r="G327" s="97">
        <v>0.0</v>
      </c>
      <c r="H327" s="97">
        <f t="shared" ref="H327:H329" si="218">sum(B327:G327)</f>
        <v>0</v>
      </c>
      <c r="I327" s="98">
        <f>(I326/50)</f>
        <v>0.52</v>
      </c>
      <c r="J327" s="104"/>
      <c r="K327" s="94" t="s">
        <v>77</v>
      </c>
      <c r="L327" s="96">
        <v>0.0</v>
      </c>
      <c r="M327" s="95">
        <f>(L327-H327-H328)</f>
        <v>0</v>
      </c>
      <c r="N327" s="96" t="s">
        <v>79</v>
      </c>
      <c r="O327" s="96">
        <f t="shared" si="217"/>
        <v>0</v>
      </c>
      <c r="P327" s="101"/>
      <c r="Q327" s="75"/>
      <c r="R327" s="75"/>
      <c r="S327" s="75"/>
      <c r="T327" s="75"/>
      <c r="U327" s="75"/>
      <c r="V327" s="75"/>
      <c r="W327" s="75"/>
      <c r="X327" s="75"/>
      <c r="Y327" s="75"/>
      <c r="Z327" s="75"/>
    </row>
    <row r="328">
      <c r="A328" s="102" t="s">
        <v>78</v>
      </c>
      <c r="B328" s="115">
        <v>0.0</v>
      </c>
      <c r="C328" s="97">
        <v>0.0</v>
      </c>
      <c r="D328" s="97">
        <v>0.0</v>
      </c>
      <c r="E328" s="97">
        <v>0.0</v>
      </c>
      <c r="F328" s="97">
        <v>0.0</v>
      </c>
      <c r="G328" s="97">
        <v>0.0</v>
      </c>
      <c r="H328" s="97">
        <f t="shared" si="218"/>
        <v>0</v>
      </c>
      <c r="I328" s="103"/>
      <c r="J328" s="104"/>
      <c r="K328" s="102" t="s">
        <v>78</v>
      </c>
      <c r="L328" s="96" t="s">
        <v>79</v>
      </c>
      <c r="M328" s="96" t="s">
        <v>79</v>
      </c>
      <c r="N328" s="96" t="s">
        <v>79</v>
      </c>
      <c r="O328" s="96" t="s">
        <v>79</v>
      </c>
      <c r="P328" s="101"/>
      <c r="Q328" s="75"/>
      <c r="R328" s="75"/>
      <c r="S328" s="75"/>
      <c r="T328" s="75"/>
      <c r="U328" s="75"/>
      <c r="V328" s="75"/>
      <c r="W328" s="75"/>
      <c r="X328" s="75"/>
      <c r="Y328" s="75"/>
      <c r="Z328" s="75"/>
    </row>
    <row r="329">
      <c r="A329" s="102" t="s">
        <v>80</v>
      </c>
      <c r="B329" s="97">
        <v>0.0</v>
      </c>
      <c r="C329" s="97">
        <v>0.0</v>
      </c>
      <c r="D329" s="97"/>
      <c r="E329" s="97">
        <v>0.0</v>
      </c>
      <c r="F329" s="97">
        <v>0.0</v>
      </c>
      <c r="G329" s="97">
        <v>0.0</v>
      </c>
      <c r="H329" s="97">
        <f t="shared" si="218"/>
        <v>0</v>
      </c>
      <c r="I329" s="96" t="s">
        <v>79</v>
      </c>
      <c r="J329" s="104"/>
      <c r="K329" s="102" t="s">
        <v>80</v>
      </c>
      <c r="L329" s="96">
        <v>24.0</v>
      </c>
      <c r="M329" s="95">
        <f t="shared" ref="M329:M330" si="219">(L329-H329)</f>
        <v>24</v>
      </c>
      <c r="N329" s="96" t="s">
        <v>79</v>
      </c>
      <c r="O329" s="96">
        <f t="shared" ref="O329:O331" si="220">sum(M329,N329)</f>
        <v>24</v>
      </c>
      <c r="P329" s="101"/>
      <c r="Q329" s="75"/>
      <c r="R329" s="75"/>
      <c r="S329" s="75"/>
      <c r="T329" s="75"/>
      <c r="U329" s="75"/>
      <c r="V329" s="75"/>
      <c r="W329" s="75"/>
      <c r="X329" s="75"/>
      <c r="Y329" s="75"/>
      <c r="Z329" s="75"/>
    </row>
    <row r="330">
      <c r="A330" s="88" t="s">
        <v>113</v>
      </c>
      <c r="B330" s="89">
        <v>14.0</v>
      </c>
      <c r="C330" s="111">
        <v>14.0</v>
      </c>
      <c r="D330" s="89">
        <v>23.0</v>
      </c>
      <c r="E330" s="89">
        <v>8.0</v>
      </c>
      <c r="F330" s="89">
        <v>16.0</v>
      </c>
      <c r="G330" s="89">
        <v>0.0</v>
      </c>
      <c r="H330" s="89">
        <f>SUM(B330:G330)</f>
        <v>75</v>
      </c>
      <c r="I330" s="90">
        <f>sum(H330:H333)</f>
        <v>86</v>
      </c>
      <c r="J330" s="105"/>
      <c r="K330" s="111" t="s">
        <v>113</v>
      </c>
      <c r="L330" s="90">
        <v>112.0</v>
      </c>
      <c r="M330" s="90">
        <f t="shared" si="219"/>
        <v>37</v>
      </c>
      <c r="N330" s="89">
        <v>50.0</v>
      </c>
      <c r="O330" s="90">
        <f t="shared" si="220"/>
        <v>87</v>
      </c>
      <c r="P330" s="90" t="s">
        <v>188</v>
      </c>
      <c r="Q330" s="75"/>
      <c r="R330" s="75"/>
      <c r="S330" s="75"/>
      <c r="T330" s="75"/>
      <c r="U330" s="75"/>
      <c r="V330" s="75"/>
      <c r="W330" s="75"/>
      <c r="X330" s="75"/>
      <c r="Y330" s="75"/>
      <c r="Z330" s="75"/>
    </row>
    <row r="331">
      <c r="A331" s="94" t="s">
        <v>77</v>
      </c>
      <c r="B331" s="115">
        <v>0.0</v>
      </c>
      <c r="C331" s="97">
        <v>0.0</v>
      </c>
      <c r="D331" s="97">
        <v>0.0</v>
      </c>
      <c r="E331" s="97">
        <v>0.0</v>
      </c>
      <c r="F331" s="97">
        <v>0.0</v>
      </c>
      <c r="G331" s="97">
        <v>0.0</v>
      </c>
      <c r="H331" s="97">
        <f t="shared" ref="H331:H333" si="221">sum(B331:G331)</f>
        <v>0</v>
      </c>
      <c r="I331" s="98">
        <f>(I330/50)</f>
        <v>1.72</v>
      </c>
      <c r="J331" s="105"/>
      <c r="K331" s="100" t="s">
        <v>77</v>
      </c>
      <c r="L331" s="96">
        <v>18.0</v>
      </c>
      <c r="M331" s="95">
        <f>(L331-H331-H332)</f>
        <v>7</v>
      </c>
      <c r="N331" s="96">
        <v>5.0</v>
      </c>
      <c r="O331" s="96">
        <f t="shared" si="220"/>
        <v>12</v>
      </c>
      <c r="P331" s="103"/>
      <c r="Q331" s="75"/>
      <c r="R331" s="75"/>
      <c r="S331" s="75"/>
      <c r="T331" s="75"/>
      <c r="U331" s="75"/>
      <c r="V331" s="75"/>
      <c r="W331" s="75"/>
      <c r="X331" s="75"/>
      <c r="Y331" s="75"/>
      <c r="Z331" s="75"/>
    </row>
    <row r="332">
      <c r="A332" s="102" t="s">
        <v>78</v>
      </c>
      <c r="B332" s="115">
        <v>0.0</v>
      </c>
      <c r="C332" s="97">
        <v>6.0</v>
      </c>
      <c r="D332" s="97">
        <v>4.0</v>
      </c>
      <c r="E332" s="97">
        <v>1.0</v>
      </c>
      <c r="F332" s="97">
        <v>0.0</v>
      </c>
      <c r="G332" s="97">
        <v>0.0</v>
      </c>
      <c r="H332" s="97">
        <f t="shared" si="221"/>
        <v>11</v>
      </c>
      <c r="I332" s="103"/>
      <c r="J332" s="105"/>
      <c r="K332" s="96" t="s">
        <v>78</v>
      </c>
      <c r="L332" s="96" t="s">
        <v>79</v>
      </c>
      <c r="M332" s="96" t="s">
        <v>79</v>
      </c>
      <c r="N332" s="96" t="s">
        <v>79</v>
      </c>
      <c r="O332" s="96" t="s">
        <v>79</v>
      </c>
      <c r="P332" s="103"/>
      <c r="Q332" s="75"/>
      <c r="R332" s="75"/>
      <c r="S332" s="75"/>
      <c r="T332" s="75"/>
      <c r="U332" s="75"/>
      <c r="V332" s="75"/>
      <c r="W332" s="75"/>
      <c r="X332" s="75"/>
      <c r="Y332" s="75"/>
      <c r="Z332" s="75"/>
    </row>
    <row r="333">
      <c r="A333" s="102" t="s">
        <v>80</v>
      </c>
      <c r="B333" s="97"/>
      <c r="C333" s="106"/>
      <c r="D333" s="106"/>
      <c r="E333" s="106"/>
      <c r="F333" s="97">
        <v>0.0</v>
      </c>
      <c r="G333" s="97">
        <v>0.0</v>
      </c>
      <c r="H333" s="97">
        <f t="shared" si="221"/>
        <v>0</v>
      </c>
      <c r="I333" s="96" t="s">
        <v>79</v>
      </c>
      <c r="J333" s="105"/>
      <c r="K333" s="96" t="s">
        <v>80</v>
      </c>
      <c r="L333" s="96">
        <v>17.0</v>
      </c>
      <c r="M333" s="95">
        <f t="shared" ref="M333:M334" si="222">(L333-H333)</f>
        <v>17</v>
      </c>
      <c r="N333" s="96">
        <v>20.0</v>
      </c>
      <c r="O333" s="96">
        <f t="shared" ref="O333:O335" si="223">sum(M333,N333)</f>
        <v>37</v>
      </c>
      <c r="P333" s="103"/>
      <c r="Q333" s="75"/>
      <c r="R333" s="75"/>
      <c r="S333" s="75"/>
      <c r="T333" s="75"/>
      <c r="U333" s="75"/>
      <c r="V333" s="75"/>
      <c r="W333" s="75"/>
      <c r="X333" s="75"/>
      <c r="Y333" s="75"/>
      <c r="Z333" s="75"/>
    </row>
    <row r="334">
      <c r="A334" s="88" t="s">
        <v>114</v>
      </c>
      <c r="B334" s="89">
        <v>5.0</v>
      </c>
      <c r="C334" s="111">
        <v>23.0</v>
      </c>
      <c r="D334" s="111">
        <v>10.0</v>
      </c>
      <c r="E334" s="89">
        <v>14.0</v>
      </c>
      <c r="F334" s="89">
        <v>14.0</v>
      </c>
      <c r="G334" s="89">
        <v>13.0</v>
      </c>
      <c r="H334" s="89">
        <f>SUM(B334:G334)</f>
        <v>79</v>
      </c>
      <c r="I334" s="90">
        <f>sum(H334:H337)</f>
        <v>85</v>
      </c>
      <c r="J334" s="105"/>
      <c r="K334" s="111" t="s">
        <v>114</v>
      </c>
      <c r="L334" s="90">
        <v>112.0</v>
      </c>
      <c r="M334" s="90">
        <f t="shared" si="222"/>
        <v>33</v>
      </c>
      <c r="N334" s="89">
        <v>35.0</v>
      </c>
      <c r="O334" s="90">
        <f t="shared" si="223"/>
        <v>68</v>
      </c>
      <c r="P334" s="90" t="s">
        <v>189</v>
      </c>
      <c r="Q334" s="75"/>
      <c r="R334" s="75"/>
      <c r="S334" s="75"/>
      <c r="T334" s="75"/>
      <c r="U334" s="75"/>
      <c r="V334" s="75"/>
      <c r="W334" s="75"/>
      <c r="X334" s="75"/>
      <c r="Y334" s="75"/>
      <c r="Z334" s="75"/>
    </row>
    <row r="335">
      <c r="A335" s="94" t="s">
        <v>77</v>
      </c>
      <c r="B335" s="97">
        <v>0.0</v>
      </c>
      <c r="C335" s="97">
        <v>0.0</v>
      </c>
      <c r="D335" s="96">
        <v>0.0</v>
      </c>
      <c r="E335" s="96">
        <v>0.0</v>
      </c>
      <c r="F335" s="96">
        <v>0.0</v>
      </c>
      <c r="G335" s="97">
        <v>0.0</v>
      </c>
      <c r="H335" s="97">
        <f t="shared" ref="H335:H337" si="224">sum(B335:G335)</f>
        <v>0</v>
      </c>
      <c r="I335" s="98">
        <f>(I334/50)</f>
        <v>1.7</v>
      </c>
      <c r="J335" s="105"/>
      <c r="K335" s="100" t="s">
        <v>77</v>
      </c>
      <c r="L335" s="96">
        <v>9.0</v>
      </c>
      <c r="M335" s="95">
        <f>(L335-H335-H336)</f>
        <v>3</v>
      </c>
      <c r="N335" s="96" t="s">
        <v>79</v>
      </c>
      <c r="O335" s="96">
        <f t="shared" si="223"/>
        <v>3</v>
      </c>
      <c r="P335" s="101"/>
      <c r="Q335" s="75"/>
      <c r="R335" s="75"/>
      <c r="S335" s="75"/>
      <c r="T335" s="75"/>
      <c r="U335" s="75"/>
      <c r="V335" s="75"/>
      <c r="W335" s="75"/>
      <c r="X335" s="75"/>
      <c r="Y335" s="75"/>
      <c r="Z335" s="75"/>
    </row>
    <row r="336">
      <c r="A336" s="102" t="s">
        <v>78</v>
      </c>
      <c r="B336" s="97">
        <v>0.0</v>
      </c>
      <c r="C336" s="97">
        <v>3.0</v>
      </c>
      <c r="D336" s="96">
        <v>0.0</v>
      </c>
      <c r="E336" s="96">
        <v>2.0</v>
      </c>
      <c r="F336" s="96">
        <v>0.0</v>
      </c>
      <c r="G336" s="97">
        <v>1.0</v>
      </c>
      <c r="H336" s="97">
        <f t="shared" si="224"/>
        <v>6</v>
      </c>
      <c r="I336" s="103"/>
      <c r="J336" s="105"/>
      <c r="K336" s="96" t="s">
        <v>78</v>
      </c>
      <c r="L336" s="96" t="s">
        <v>79</v>
      </c>
      <c r="M336" s="96" t="s">
        <v>79</v>
      </c>
      <c r="N336" s="96" t="s">
        <v>79</v>
      </c>
      <c r="O336" s="96" t="s">
        <v>79</v>
      </c>
      <c r="P336" s="101"/>
      <c r="Q336" s="75"/>
      <c r="R336" s="75"/>
      <c r="S336" s="75"/>
      <c r="T336" s="75"/>
      <c r="U336" s="75"/>
      <c r="V336" s="75"/>
      <c r="W336" s="75"/>
      <c r="X336" s="75"/>
      <c r="Y336" s="75"/>
      <c r="Z336" s="75"/>
    </row>
    <row r="337">
      <c r="A337" s="102" t="s">
        <v>80</v>
      </c>
      <c r="B337" s="97"/>
      <c r="C337" s="106"/>
      <c r="D337" s="103"/>
      <c r="E337" s="103"/>
      <c r="F337" s="103"/>
      <c r="G337" s="97">
        <v>0.0</v>
      </c>
      <c r="H337" s="97">
        <f t="shared" si="224"/>
        <v>0</v>
      </c>
      <c r="I337" s="96" t="s">
        <v>79</v>
      </c>
      <c r="J337" s="104"/>
      <c r="K337" s="102" t="s">
        <v>80</v>
      </c>
      <c r="L337" s="96">
        <v>35.0</v>
      </c>
      <c r="M337" s="95">
        <f t="shared" ref="M337:M338" si="225">(L337-H337)</f>
        <v>35</v>
      </c>
      <c r="N337" s="96" t="s">
        <v>79</v>
      </c>
      <c r="O337" s="96">
        <f t="shared" ref="O337:O339" si="226">sum(M337,N337)</f>
        <v>35</v>
      </c>
      <c r="P337" s="101"/>
      <c r="Q337" s="75"/>
      <c r="R337" s="75"/>
      <c r="S337" s="75"/>
      <c r="T337" s="75"/>
      <c r="U337" s="75"/>
      <c r="V337" s="75"/>
      <c r="W337" s="75"/>
      <c r="X337" s="75"/>
      <c r="Y337" s="75"/>
      <c r="Z337" s="75"/>
    </row>
    <row r="338">
      <c r="A338" s="88" t="s">
        <v>115</v>
      </c>
      <c r="B338" s="89">
        <v>10.0</v>
      </c>
      <c r="C338" s="111">
        <v>13.0</v>
      </c>
      <c r="D338" s="89">
        <v>16.0</v>
      </c>
      <c r="E338" s="89">
        <v>12.0</v>
      </c>
      <c r="F338" s="89">
        <v>9.0</v>
      </c>
      <c r="G338" s="89">
        <v>0.0</v>
      </c>
      <c r="H338" s="89">
        <f>SUM(B338:G338)</f>
        <v>60</v>
      </c>
      <c r="I338" s="90">
        <f>sum(H338:H341)</f>
        <v>65</v>
      </c>
      <c r="J338" s="104"/>
      <c r="K338" s="88" t="s">
        <v>115</v>
      </c>
      <c r="L338" s="90">
        <v>79.0</v>
      </c>
      <c r="M338" s="90">
        <f t="shared" si="225"/>
        <v>19</v>
      </c>
      <c r="N338" s="89">
        <v>75.0</v>
      </c>
      <c r="O338" s="90">
        <f t="shared" si="226"/>
        <v>94</v>
      </c>
      <c r="P338" s="90" t="s">
        <v>190</v>
      </c>
      <c r="Q338" s="75"/>
      <c r="R338" s="75"/>
      <c r="S338" s="75"/>
      <c r="T338" s="75"/>
      <c r="U338" s="75"/>
      <c r="V338" s="75"/>
      <c r="W338" s="75"/>
      <c r="X338" s="75"/>
      <c r="Y338" s="75"/>
      <c r="Z338" s="75"/>
    </row>
    <row r="339">
      <c r="A339" s="94" t="s">
        <v>77</v>
      </c>
      <c r="B339" s="97">
        <v>0.0</v>
      </c>
      <c r="C339" s="97">
        <v>0.0</v>
      </c>
      <c r="D339" s="97">
        <v>0.0</v>
      </c>
      <c r="E339" s="97">
        <v>0.0</v>
      </c>
      <c r="F339" s="97">
        <v>0.0</v>
      </c>
      <c r="G339" s="97">
        <v>0.0</v>
      </c>
      <c r="H339" s="97">
        <f t="shared" ref="H339:H341" si="227">sum(B339:G339)</f>
        <v>0</v>
      </c>
      <c r="I339" s="98">
        <f>(I338/50)</f>
        <v>1.3</v>
      </c>
      <c r="J339" s="104"/>
      <c r="K339" s="94" t="s">
        <v>77</v>
      </c>
      <c r="L339" s="96">
        <v>6.0</v>
      </c>
      <c r="M339" s="95">
        <f>(L339-H339-H340)</f>
        <v>1</v>
      </c>
      <c r="N339" s="96">
        <v>5.0</v>
      </c>
      <c r="O339" s="96">
        <f t="shared" si="226"/>
        <v>6</v>
      </c>
      <c r="P339" s="101"/>
      <c r="Q339" s="75"/>
      <c r="R339" s="75"/>
      <c r="S339" s="75"/>
      <c r="T339" s="75"/>
      <c r="U339" s="75"/>
      <c r="V339" s="75"/>
      <c r="W339" s="75"/>
      <c r="X339" s="75"/>
      <c r="Y339" s="75"/>
      <c r="Z339" s="75"/>
    </row>
    <row r="340">
      <c r="A340" s="102" t="s">
        <v>78</v>
      </c>
      <c r="B340" s="97">
        <v>0.0</v>
      </c>
      <c r="C340" s="97">
        <v>1.0</v>
      </c>
      <c r="D340" s="97">
        <v>2.0</v>
      </c>
      <c r="E340" s="97">
        <v>1.0</v>
      </c>
      <c r="F340" s="97">
        <v>1.0</v>
      </c>
      <c r="G340" s="97">
        <v>0.0</v>
      </c>
      <c r="H340" s="97">
        <f t="shared" si="227"/>
        <v>5</v>
      </c>
      <c r="I340" s="103"/>
      <c r="J340" s="104"/>
      <c r="K340" s="102" t="s">
        <v>78</v>
      </c>
      <c r="L340" s="96" t="s">
        <v>100</v>
      </c>
      <c r="M340" s="96" t="s">
        <v>79</v>
      </c>
      <c r="N340" s="96" t="s">
        <v>79</v>
      </c>
      <c r="O340" s="96" t="s">
        <v>79</v>
      </c>
      <c r="P340" s="101"/>
      <c r="Q340" s="75"/>
      <c r="R340" s="75"/>
      <c r="S340" s="75"/>
      <c r="T340" s="75"/>
      <c r="U340" s="75"/>
      <c r="V340" s="75"/>
      <c r="W340" s="75"/>
      <c r="X340" s="75"/>
      <c r="Y340" s="75"/>
      <c r="Z340" s="75"/>
    </row>
    <row r="341">
      <c r="A341" s="102" t="s">
        <v>80</v>
      </c>
      <c r="B341" s="97"/>
      <c r="C341" s="106"/>
      <c r="D341" s="106"/>
      <c r="E341" s="106"/>
      <c r="F341" s="106"/>
      <c r="G341" s="97">
        <v>0.0</v>
      </c>
      <c r="H341" s="97">
        <f t="shared" si="227"/>
        <v>0</v>
      </c>
      <c r="I341" s="96" t="s">
        <v>79</v>
      </c>
      <c r="J341" s="104"/>
      <c r="K341" s="102" t="s">
        <v>80</v>
      </c>
      <c r="L341" s="96">
        <v>31.0</v>
      </c>
      <c r="M341" s="95">
        <f>(L341-H341)</f>
        <v>31</v>
      </c>
      <c r="N341" s="96" t="s">
        <v>79</v>
      </c>
      <c r="O341" s="96">
        <f>sum(M341,N341)</f>
        <v>31</v>
      </c>
      <c r="P341" s="101"/>
      <c r="Q341" s="75"/>
      <c r="R341" s="75"/>
      <c r="S341" s="75"/>
      <c r="T341" s="75"/>
      <c r="U341" s="75"/>
      <c r="V341" s="75"/>
      <c r="W341" s="75"/>
      <c r="X341" s="75"/>
      <c r="Y341" s="75"/>
      <c r="Z341" s="75"/>
    </row>
    <row r="342">
      <c r="A342" s="112" t="s">
        <v>116</v>
      </c>
      <c r="B342" s="85">
        <f t="shared" ref="B342:G342" si="228">SUM(B343:B354)-B346-B350-B354</f>
        <v>22</v>
      </c>
      <c r="C342" s="85">
        <f t="shared" si="228"/>
        <v>30</v>
      </c>
      <c r="D342" s="85">
        <f t="shared" si="228"/>
        <v>16</v>
      </c>
      <c r="E342" s="85">
        <f t="shared" si="228"/>
        <v>25</v>
      </c>
      <c r="F342" s="85">
        <f t="shared" si="228"/>
        <v>12</v>
      </c>
      <c r="G342" s="85">
        <f t="shared" si="228"/>
        <v>0</v>
      </c>
      <c r="H342" s="86"/>
      <c r="I342" s="85">
        <v>0.0</v>
      </c>
      <c r="J342" s="75"/>
      <c r="K342" s="112" t="s">
        <v>116</v>
      </c>
      <c r="L342" s="87"/>
      <c r="M342" s="86"/>
      <c r="N342" s="87"/>
      <c r="O342" s="87"/>
      <c r="P342" s="86"/>
      <c r="Q342" s="75"/>
      <c r="R342" s="75"/>
      <c r="S342" s="75"/>
      <c r="T342" s="75"/>
      <c r="U342" s="75"/>
      <c r="V342" s="75"/>
      <c r="W342" s="75"/>
      <c r="X342" s="75"/>
      <c r="Y342" s="75"/>
      <c r="Z342" s="75"/>
    </row>
    <row r="343">
      <c r="A343" s="88" t="s">
        <v>117</v>
      </c>
      <c r="B343" s="89">
        <v>17.0</v>
      </c>
      <c r="C343" s="89">
        <v>12.0</v>
      </c>
      <c r="D343" s="89">
        <v>11.0</v>
      </c>
      <c r="E343" s="89">
        <v>11.0</v>
      </c>
      <c r="F343" s="89">
        <v>5.0</v>
      </c>
      <c r="G343" s="89">
        <v>0.0</v>
      </c>
      <c r="H343" s="89">
        <f>SUM(B343:G343)</f>
        <v>56</v>
      </c>
      <c r="I343" s="90">
        <f>sum(H343:H346)</f>
        <v>64</v>
      </c>
      <c r="J343" s="104"/>
      <c r="K343" s="88" t="s">
        <v>117</v>
      </c>
      <c r="L343" s="90">
        <v>60.0</v>
      </c>
      <c r="M343" s="90">
        <f>(L343-H343)</f>
        <v>4</v>
      </c>
      <c r="N343" s="89">
        <v>95.0</v>
      </c>
      <c r="O343" s="90">
        <f t="shared" ref="O343:O344" si="229">sum(M343,N343)</f>
        <v>99</v>
      </c>
      <c r="P343" s="90" t="s">
        <v>191</v>
      </c>
      <c r="Q343" s="104"/>
      <c r="R343" s="104"/>
      <c r="S343" s="75"/>
      <c r="T343" s="75"/>
      <c r="U343" s="75"/>
      <c r="V343" s="75"/>
      <c r="W343" s="75"/>
      <c r="X343" s="75"/>
      <c r="Y343" s="75"/>
      <c r="Z343" s="75"/>
    </row>
    <row r="344">
      <c r="A344" s="94" t="s">
        <v>77</v>
      </c>
      <c r="B344" s="97">
        <v>0.0</v>
      </c>
      <c r="C344" s="97">
        <v>0.0</v>
      </c>
      <c r="D344" s="97">
        <v>0.0</v>
      </c>
      <c r="E344" s="97">
        <v>0.0</v>
      </c>
      <c r="F344" s="97">
        <v>0.0</v>
      </c>
      <c r="G344" s="97">
        <v>0.0</v>
      </c>
      <c r="H344" s="97">
        <f t="shared" ref="H344:H346" si="230">sum(B344:G344)</f>
        <v>0</v>
      </c>
      <c r="I344" s="98">
        <f>(I343/50)</f>
        <v>1.28</v>
      </c>
      <c r="J344" s="104"/>
      <c r="K344" s="94" t="s">
        <v>77</v>
      </c>
      <c r="L344" s="96">
        <v>20.0</v>
      </c>
      <c r="M344" s="95">
        <f>(L344-H344-H345)</f>
        <v>12</v>
      </c>
      <c r="N344" s="96" t="s">
        <v>79</v>
      </c>
      <c r="O344" s="96">
        <f t="shared" si="229"/>
        <v>12</v>
      </c>
      <c r="P344" s="101"/>
      <c r="Q344" s="75"/>
      <c r="R344" s="75"/>
      <c r="S344" s="75"/>
      <c r="T344" s="75"/>
      <c r="U344" s="75"/>
      <c r="V344" s="75"/>
      <c r="W344" s="75"/>
      <c r="X344" s="75"/>
      <c r="Y344" s="75"/>
      <c r="Z344" s="75"/>
    </row>
    <row r="345">
      <c r="A345" s="102" t="s">
        <v>78</v>
      </c>
      <c r="B345" s="97">
        <v>1.0</v>
      </c>
      <c r="C345" s="97">
        <v>2.0</v>
      </c>
      <c r="D345" s="97">
        <v>4.0</v>
      </c>
      <c r="E345" s="97">
        <v>0.0</v>
      </c>
      <c r="F345" s="97">
        <v>1.0</v>
      </c>
      <c r="G345" s="97">
        <v>0.0</v>
      </c>
      <c r="H345" s="97">
        <f t="shared" si="230"/>
        <v>8</v>
      </c>
      <c r="I345" s="103"/>
      <c r="J345" s="104"/>
      <c r="K345" s="102" t="s">
        <v>78</v>
      </c>
      <c r="L345" s="96" t="s">
        <v>79</v>
      </c>
      <c r="M345" s="96" t="s">
        <v>79</v>
      </c>
      <c r="N345" s="96" t="s">
        <v>79</v>
      </c>
      <c r="O345" s="96" t="s">
        <v>79</v>
      </c>
      <c r="P345" s="101"/>
      <c r="Q345" s="75"/>
      <c r="R345" s="75"/>
      <c r="S345" s="75"/>
      <c r="T345" s="75"/>
      <c r="U345" s="75"/>
      <c r="V345" s="75"/>
      <c r="W345" s="75"/>
      <c r="X345" s="75"/>
      <c r="Y345" s="75"/>
      <c r="Z345" s="75"/>
    </row>
    <row r="346">
      <c r="A346" s="102" t="s">
        <v>80</v>
      </c>
      <c r="B346" s="97"/>
      <c r="C346" s="106"/>
      <c r="D346" s="97">
        <v>0.0</v>
      </c>
      <c r="E346" s="106"/>
      <c r="F346" s="106"/>
      <c r="G346" s="97">
        <v>0.0</v>
      </c>
      <c r="H346" s="97">
        <f t="shared" si="230"/>
        <v>0</v>
      </c>
      <c r="I346" s="96" t="s">
        <v>79</v>
      </c>
      <c r="J346" s="104"/>
      <c r="K346" s="102" t="s">
        <v>80</v>
      </c>
      <c r="L346" s="96">
        <v>6.0</v>
      </c>
      <c r="M346" s="95">
        <f t="shared" ref="M346:M347" si="231">(L346-H346)</f>
        <v>6</v>
      </c>
      <c r="N346" s="96">
        <v>40.0</v>
      </c>
      <c r="O346" s="96">
        <f t="shared" ref="O346:O348" si="232">sum(M346,N346)</f>
        <v>46</v>
      </c>
      <c r="P346" s="101"/>
      <c r="Q346" s="75"/>
      <c r="R346" s="75"/>
      <c r="S346" s="75"/>
      <c r="T346" s="75"/>
      <c r="U346" s="75"/>
      <c r="V346" s="75"/>
      <c r="W346" s="75"/>
      <c r="X346" s="75"/>
      <c r="Y346" s="75"/>
      <c r="Z346" s="75"/>
    </row>
    <row r="347">
      <c r="A347" s="88" t="s">
        <v>120</v>
      </c>
      <c r="B347" s="89">
        <v>4.0</v>
      </c>
      <c r="C347" s="89">
        <v>16.0</v>
      </c>
      <c r="D347" s="89">
        <v>1.0</v>
      </c>
      <c r="E347" s="89">
        <v>12.0</v>
      </c>
      <c r="F347" s="89">
        <v>6.0</v>
      </c>
      <c r="G347" s="89">
        <v>0.0</v>
      </c>
      <c r="H347" s="89">
        <f>SUM(B347:G347)</f>
        <v>39</v>
      </c>
      <c r="I347" s="90">
        <f>sum(H347:H350)</f>
        <v>41</v>
      </c>
      <c r="J347" s="104"/>
      <c r="K347" s="88" t="s">
        <v>120</v>
      </c>
      <c r="L347" s="90">
        <v>49.0</v>
      </c>
      <c r="M347" s="90">
        <f t="shared" si="231"/>
        <v>10</v>
      </c>
      <c r="N347" s="89">
        <v>50.0</v>
      </c>
      <c r="O347" s="90">
        <f t="shared" si="232"/>
        <v>60</v>
      </c>
      <c r="P347" s="90" t="s">
        <v>192</v>
      </c>
      <c r="Q347" s="75"/>
      <c r="R347" s="75"/>
      <c r="S347" s="75"/>
      <c r="T347" s="75"/>
      <c r="U347" s="75"/>
      <c r="V347" s="75"/>
      <c r="W347" s="75"/>
      <c r="X347" s="75"/>
      <c r="Y347" s="75"/>
      <c r="Z347" s="75"/>
    </row>
    <row r="348">
      <c r="A348" s="94" t="s">
        <v>77</v>
      </c>
      <c r="B348" s="97">
        <v>0.0</v>
      </c>
      <c r="C348" s="97">
        <v>0.0</v>
      </c>
      <c r="D348" s="97">
        <v>0.0</v>
      </c>
      <c r="E348" s="97">
        <v>0.0</v>
      </c>
      <c r="F348" s="97">
        <v>0.0</v>
      </c>
      <c r="G348" s="97">
        <v>0.0</v>
      </c>
      <c r="H348" s="97">
        <f t="shared" ref="H348:H350" si="233">sum(B348:G348)</f>
        <v>0</v>
      </c>
      <c r="I348" s="98">
        <f>(I347/50)</f>
        <v>0.82</v>
      </c>
      <c r="J348" s="104"/>
      <c r="K348" s="94" t="s">
        <v>77</v>
      </c>
      <c r="L348" s="96">
        <v>2.0</v>
      </c>
      <c r="M348" s="95">
        <f>(L348-H348-H349)</f>
        <v>0</v>
      </c>
      <c r="N348" s="96" t="s">
        <v>79</v>
      </c>
      <c r="O348" s="96">
        <f t="shared" si="232"/>
        <v>0</v>
      </c>
      <c r="P348" s="101"/>
      <c r="Q348" s="75"/>
      <c r="R348" s="75"/>
      <c r="S348" s="75"/>
      <c r="T348" s="75"/>
      <c r="U348" s="75"/>
      <c r="V348" s="75"/>
      <c r="W348" s="75"/>
      <c r="X348" s="75"/>
      <c r="Y348" s="75"/>
      <c r="Z348" s="75"/>
    </row>
    <row r="349">
      <c r="A349" s="102" t="s">
        <v>78</v>
      </c>
      <c r="B349" s="97">
        <v>0.0</v>
      </c>
      <c r="C349" s="97">
        <v>0.0</v>
      </c>
      <c r="D349" s="97">
        <v>0.0</v>
      </c>
      <c r="E349" s="97">
        <v>2.0</v>
      </c>
      <c r="F349" s="97">
        <v>0.0</v>
      </c>
      <c r="G349" s="97">
        <v>0.0</v>
      </c>
      <c r="H349" s="97">
        <f t="shared" si="233"/>
        <v>2</v>
      </c>
      <c r="I349" s="103"/>
      <c r="J349" s="104"/>
      <c r="K349" s="102" t="s">
        <v>78</v>
      </c>
      <c r="L349" s="96" t="s">
        <v>79</v>
      </c>
      <c r="M349" s="96" t="s">
        <v>79</v>
      </c>
      <c r="N349" s="96" t="s">
        <v>79</v>
      </c>
      <c r="O349" s="96" t="s">
        <v>79</v>
      </c>
      <c r="P349" s="101"/>
      <c r="Q349" s="75"/>
      <c r="R349" s="75"/>
      <c r="S349" s="75"/>
      <c r="T349" s="75"/>
      <c r="U349" s="75"/>
      <c r="V349" s="75"/>
      <c r="W349" s="75"/>
      <c r="X349" s="75"/>
      <c r="Y349" s="75"/>
      <c r="Z349" s="75"/>
    </row>
    <row r="350">
      <c r="A350" s="102" t="s">
        <v>80</v>
      </c>
      <c r="B350" s="97">
        <v>0.0</v>
      </c>
      <c r="C350" s="97">
        <v>0.0</v>
      </c>
      <c r="D350" s="97">
        <v>0.0</v>
      </c>
      <c r="E350" s="106"/>
      <c r="F350" s="97">
        <v>0.0</v>
      </c>
      <c r="G350" s="97">
        <v>0.0</v>
      </c>
      <c r="H350" s="97">
        <f t="shared" si="233"/>
        <v>0</v>
      </c>
      <c r="I350" s="96" t="s">
        <v>79</v>
      </c>
      <c r="J350" s="104"/>
      <c r="K350" s="102" t="s">
        <v>80</v>
      </c>
      <c r="L350" s="96">
        <v>24.0</v>
      </c>
      <c r="M350" s="95">
        <f t="shared" ref="M350:M351" si="234">(L350-H350)</f>
        <v>24</v>
      </c>
      <c r="N350" s="96" t="s">
        <v>79</v>
      </c>
      <c r="O350" s="96">
        <f t="shared" ref="O350:O352" si="235">sum(M350,N350)</f>
        <v>24</v>
      </c>
      <c r="P350" s="101"/>
      <c r="Q350" s="75"/>
      <c r="R350" s="75"/>
      <c r="S350" s="75"/>
      <c r="T350" s="75"/>
      <c r="U350" s="75"/>
      <c r="V350" s="75"/>
      <c r="W350" s="75"/>
      <c r="X350" s="75"/>
      <c r="Y350" s="75"/>
      <c r="Z350" s="75"/>
    </row>
    <row r="351">
      <c r="A351" s="88" t="s">
        <v>193</v>
      </c>
      <c r="B351" s="89">
        <v>0.0</v>
      </c>
      <c r="C351" s="89">
        <v>0.0</v>
      </c>
      <c r="D351" s="89">
        <v>0.0</v>
      </c>
      <c r="E351" s="89">
        <v>0.0</v>
      </c>
      <c r="F351" s="89">
        <v>0.0</v>
      </c>
      <c r="G351" s="89">
        <v>0.0</v>
      </c>
      <c r="H351" s="89">
        <f>SUM(B351:G351)</f>
        <v>0</v>
      </c>
      <c r="I351" s="90">
        <f>sum(H351:H354)</f>
        <v>0</v>
      </c>
      <c r="J351" s="104"/>
      <c r="K351" s="88" t="s">
        <v>193</v>
      </c>
      <c r="L351" s="90">
        <v>40.0</v>
      </c>
      <c r="M351" s="90">
        <f t="shared" si="234"/>
        <v>40</v>
      </c>
      <c r="N351" s="89" t="s">
        <v>79</v>
      </c>
      <c r="O351" s="90">
        <f t="shared" si="235"/>
        <v>40</v>
      </c>
      <c r="P351" s="90" t="s">
        <v>79</v>
      </c>
      <c r="Q351" s="75"/>
      <c r="R351" s="75"/>
      <c r="S351" s="75"/>
      <c r="T351" s="75"/>
      <c r="U351" s="75"/>
      <c r="V351" s="75"/>
      <c r="W351" s="75"/>
      <c r="X351" s="75"/>
      <c r="Y351" s="75"/>
      <c r="Z351" s="75"/>
    </row>
    <row r="352">
      <c r="A352" s="94" t="s">
        <v>77</v>
      </c>
      <c r="B352" s="97">
        <v>0.0</v>
      </c>
      <c r="C352" s="97">
        <v>0.0</v>
      </c>
      <c r="D352" s="97">
        <v>0.0</v>
      </c>
      <c r="E352" s="97">
        <v>0.0</v>
      </c>
      <c r="F352" s="97">
        <v>0.0</v>
      </c>
      <c r="G352" s="97">
        <v>0.0</v>
      </c>
      <c r="H352" s="97">
        <f t="shared" ref="H352:H354" si="236">sum(B352:G352)</f>
        <v>0</v>
      </c>
      <c r="I352" s="98">
        <f>(I351/60)</f>
        <v>0</v>
      </c>
      <c r="J352" s="104"/>
      <c r="K352" s="94" t="s">
        <v>77</v>
      </c>
      <c r="L352" s="96">
        <v>0.0</v>
      </c>
      <c r="M352" s="95">
        <f>(L352-H352-H353)</f>
        <v>0</v>
      </c>
      <c r="N352" s="96" t="s">
        <v>79</v>
      </c>
      <c r="O352" s="96">
        <f t="shared" si="235"/>
        <v>0</v>
      </c>
      <c r="P352" s="101"/>
      <c r="Q352" s="75"/>
      <c r="R352" s="75"/>
      <c r="S352" s="75"/>
      <c r="T352" s="75"/>
      <c r="U352" s="75"/>
      <c r="V352" s="75"/>
      <c r="W352" s="75"/>
      <c r="X352" s="75"/>
      <c r="Y352" s="75"/>
      <c r="Z352" s="75"/>
    </row>
    <row r="353">
      <c r="A353" s="102" t="s">
        <v>78</v>
      </c>
      <c r="B353" s="97">
        <v>0.0</v>
      </c>
      <c r="C353" s="97">
        <v>0.0</v>
      </c>
      <c r="D353" s="97">
        <v>0.0</v>
      </c>
      <c r="E353" s="97">
        <v>0.0</v>
      </c>
      <c r="F353" s="97">
        <v>0.0</v>
      </c>
      <c r="G353" s="97">
        <v>0.0</v>
      </c>
      <c r="H353" s="97">
        <f t="shared" si="236"/>
        <v>0</v>
      </c>
      <c r="I353" s="103"/>
      <c r="J353" s="104"/>
      <c r="K353" s="102" t="s">
        <v>78</v>
      </c>
      <c r="L353" s="96" t="s">
        <v>79</v>
      </c>
      <c r="M353" s="96" t="s">
        <v>79</v>
      </c>
      <c r="N353" s="96" t="s">
        <v>79</v>
      </c>
      <c r="O353" s="96" t="s">
        <v>79</v>
      </c>
      <c r="P353" s="101"/>
      <c r="Q353" s="75"/>
      <c r="R353" s="75"/>
      <c r="S353" s="75"/>
      <c r="T353" s="75"/>
      <c r="U353" s="75"/>
      <c r="V353" s="75"/>
      <c r="W353" s="75"/>
      <c r="X353" s="75"/>
      <c r="Y353" s="75"/>
      <c r="Z353" s="75"/>
    </row>
    <row r="354">
      <c r="A354" s="102" t="s">
        <v>80</v>
      </c>
      <c r="B354" s="97">
        <v>0.0</v>
      </c>
      <c r="C354" s="97">
        <v>0.0</v>
      </c>
      <c r="D354" s="97">
        <v>0.0</v>
      </c>
      <c r="E354" s="97">
        <v>0.0</v>
      </c>
      <c r="F354" s="97">
        <v>0.0</v>
      </c>
      <c r="G354" s="97">
        <v>0.0</v>
      </c>
      <c r="H354" s="97">
        <f t="shared" si="236"/>
        <v>0</v>
      </c>
      <c r="I354" s="96" t="s">
        <v>79</v>
      </c>
      <c r="J354" s="104"/>
      <c r="K354" s="102" t="s">
        <v>80</v>
      </c>
      <c r="L354" s="96">
        <v>0.0</v>
      </c>
      <c r="M354" s="95">
        <f>(L354-H354)</f>
        <v>0</v>
      </c>
      <c r="N354" s="96" t="s">
        <v>79</v>
      </c>
      <c r="O354" s="96">
        <f>sum(M354,N354)</f>
        <v>0</v>
      </c>
      <c r="P354" s="101"/>
      <c r="Q354" s="75"/>
      <c r="R354" s="75"/>
      <c r="S354" s="75"/>
      <c r="T354" s="75"/>
      <c r="U354" s="75"/>
      <c r="V354" s="75"/>
      <c r="W354" s="75"/>
      <c r="X354" s="75"/>
      <c r="Y354" s="75"/>
      <c r="Z354" s="75"/>
    </row>
    <row r="355">
      <c r="A355" s="119"/>
      <c r="B355" s="86"/>
      <c r="C355" s="87"/>
      <c r="D355" s="86"/>
      <c r="E355" s="86"/>
      <c r="F355" s="86"/>
      <c r="G355" s="86"/>
      <c r="H355" s="86"/>
      <c r="I355" s="87"/>
      <c r="J355" s="75"/>
      <c r="K355" s="119"/>
      <c r="L355" s="87"/>
      <c r="M355" s="86"/>
      <c r="N355" s="87"/>
      <c r="O355" s="87"/>
      <c r="P355" s="86"/>
      <c r="Q355" s="75"/>
      <c r="R355" s="75"/>
      <c r="S355" s="75"/>
      <c r="T355" s="75"/>
      <c r="U355" s="75"/>
      <c r="V355" s="75"/>
      <c r="W355" s="75"/>
      <c r="X355" s="75"/>
      <c r="Y355" s="75"/>
      <c r="Z355" s="75"/>
    </row>
    <row r="356">
      <c r="A356" s="120" t="s">
        <v>121</v>
      </c>
      <c r="B356" s="83">
        <f t="shared" ref="B356:H356" si="237">SUM(B221,B225,B229,B233,B237,B241,B246,B250,B254,B258, B263,B267,B271,B275,B279, B283, B288,B292,B296,B300,B305,B309,B313,B317,B321,B326,B330,B334,B338,B343,B347, B351)</f>
        <v>231</v>
      </c>
      <c r="C356" s="83">
        <f t="shared" si="237"/>
        <v>290</v>
      </c>
      <c r="D356" s="83">
        <f t="shared" si="237"/>
        <v>301</v>
      </c>
      <c r="E356" s="83">
        <f t="shared" si="237"/>
        <v>281</v>
      </c>
      <c r="F356" s="83">
        <f t="shared" si="237"/>
        <v>200</v>
      </c>
      <c r="G356" s="83">
        <f t="shared" si="237"/>
        <v>78</v>
      </c>
      <c r="H356" s="83">
        <f t="shared" si="237"/>
        <v>1381</v>
      </c>
      <c r="I356" s="121"/>
      <c r="J356" s="75"/>
      <c r="K356" s="120" t="s">
        <v>121</v>
      </c>
      <c r="L356" s="83">
        <f t="shared" ref="L356:O356" si="238">sum(L221,L225,L229,L233,L237,L241,L246,L250,L254,L258, L263,L267,L271,L275,L279, L283, L288,L292,L296,L305,L309,L313,L317,L321,L326,L330,L334,L338,L343,L347, L351)</f>
        <v>2209</v>
      </c>
      <c r="M356" s="83">
        <f t="shared" si="238"/>
        <v>884</v>
      </c>
      <c r="N356" s="83">
        <f t="shared" si="238"/>
        <v>1155</v>
      </c>
      <c r="O356" s="83">
        <f t="shared" si="238"/>
        <v>2039</v>
      </c>
      <c r="P356" s="121"/>
      <c r="Q356" s="75"/>
      <c r="R356" s="75"/>
      <c r="S356" s="75"/>
      <c r="T356" s="75"/>
      <c r="U356" s="75"/>
      <c r="V356" s="75"/>
      <c r="W356" s="75"/>
      <c r="X356" s="75"/>
      <c r="Y356" s="75"/>
      <c r="Z356" s="75"/>
    </row>
    <row r="357">
      <c r="A357" s="122" t="s">
        <v>77</v>
      </c>
      <c r="B357" s="83">
        <f t="shared" ref="B357:H357" si="239">SUM(B222,B226,B230,B234,B238,B242,B247,B251,B255,B259, B264,B268,B272,B276,B280, B284, B289,B293,B297,B301,B306,B310,B314,B318,B322,B327,B331,B335,B339,B344,B348, B352)</f>
        <v>4</v>
      </c>
      <c r="C357" s="83">
        <f t="shared" si="239"/>
        <v>0</v>
      </c>
      <c r="D357" s="83">
        <f t="shared" si="239"/>
        <v>3</v>
      </c>
      <c r="E357" s="83">
        <f t="shared" si="239"/>
        <v>6</v>
      </c>
      <c r="F357" s="83">
        <f t="shared" si="239"/>
        <v>0</v>
      </c>
      <c r="G357" s="83">
        <f t="shared" si="239"/>
        <v>1</v>
      </c>
      <c r="H357" s="83">
        <f t="shared" si="239"/>
        <v>14</v>
      </c>
      <c r="I357" s="121"/>
      <c r="J357" s="75"/>
      <c r="K357" s="122" t="s">
        <v>77</v>
      </c>
      <c r="L357" s="83">
        <f t="shared" ref="L357:O357" si="240">sum(L222,L226,L230,L234,L238,L242,L247,L251,L255,L259, L264,L268,L272,L276,L280, L284, L289,L293,L297,L306,L310,L314,L318,L322,L327,L331,L335,L339,L344,L348, L352)</f>
        <v>349</v>
      </c>
      <c r="M357" s="83">
        <f t="shared" si="240"/>
        <v>186</v>
      </c>
      <c r="N357" s="83">
        <f t="shared" si="240"/>
        <v>100</v>
      </c>
      <c r="O357" s="83">
        <f t="shared" si="240"/>
        <v>286</v>
      </c>
      <c r="P357" s="121"/>
      <c r="Q357" s="75"/>
      <c r="R357" s="75"/>
      <c r="S357" s="75"/>
      <c r="T357" s="75"/>
      <c r="U357" s="75"/>
      <c r="V357" s="75"/>
      <c r="W357" s="75"/>
      <c r="X357" s="75"/>
      <c r="Y357" s="75"/>
      <c r="Z357" s="75"/>
    </row>
    <row r="358">
      <c r="A358" s="120" t="s">
        <v>78</v>
      </c>
      <c r="B358" s="83">
        <f t="shared" ref="B358:H358" si="241">SUM(B223,B227,B231,B235,B239,B243,B248,B252,B256,B260, B265,B269,B273,B277,B281, B285, B290,B294,B298,B302,B307,B311,B315,B319,B323,B328,B332,B336,B340,B345,B349, B353)</f>
        <v>22</v>
      </c>
      <c r="C358" s="83">
        <f t="shared" si="241"/>
        <v>43</v>
      </c>
      <c r="D358" s="83">
        <f t="shared" si="241"/>
        <v>49</v>
      </c>
      <c r="E358" s="83">
        <f t="shared" si="241"/>
        <v>23</v>
      </c>
      <c r="F358" s="83">
        <f t="shared" si="241"/>
        <v>15</v>
      </c>
      <c r="G358" s="83">
        <f t="shared" si="241"/>
        <v>5</v>
      </c>
      <c r="H358" s="83">
        <f t="shared" si="241"/>
        <v>157</v>
      </c>
      <c r="I358" s="121"/>
      <c r="J358" s="75"/>
      <c r="K358" s="120" t="s">
        <v>78</v>
      </c>
      <c r="L358" s="83">
        <f t="shared" ref="L358:O358" si="242">sum(L223,L227,L231,L235,L239,L243,L248,L252,L256,L260, L265,L269,L273,L277,L281, L285, L290,L294,L298,L307,L311,L315,L319,L323,L328,L332,L336,L340,L345,L349, L353)</f>
        <v>0</v>
      </c>
      <c r="M358" s="83">
        <f t="shared" si="242"/>
        <v>0</v>
      </c>
      <c r="N358" s="83">
        <f t="shared" si="242"/>
        <v>0</v>
      </c>
      <c r="O358" s="83">
        <f t="shared" si="242"/>
        <v>0</v>
      </c>
      <c r="P358" s="121"/>
      <c r="Q358" s="75"/>
      <c r="R358" s="75"/>
      <c r="S358" s="75"/>
      <c r="T358" s="75"/>
      <c r="U358" s="75"/>
      <c r="V358" s="75"/>
      <c r="W358" s="75"/>
      <c r="X358" s="75"/>
      <c r="Y358" s="75"/>
      <c r="Z358" s="75"/>
    </row>
    <row r="359">
      <c r="A359" s="120" t="s">
        <v>80</v>
      </c>
      <c r="B359" s="83">
        <f t="shared" ref="B359:H359" si="243">SUM(B224,B228,B232,B236,B240,B244,B249,B253,B257,B261, B266,B270,B274,B278,B282, B286, B291,B295,B299,B303,B308,B312,B316,B320,B324,B329,B333,B337,B341,B346,B350, B354)</f>
        <v>0</v>
      </c>
      <c r="C359" s="83">
        <f t="shared" si="243"/>
        <v>0</v>
      </c>
      <c r="D359" s="83">
        <f t="shared" si="243"/>
        <v>0</v>
      </c>
      <c r="E359" s="83">
        <f t="shared" si="243"/>
        <v>0</v>
      </c>
      <c r="F359" s="83">
        <f t="shared" si="243"/>
        <v>0</v>
      </c>
      <c r="G359" s="83">
        <f t="shared" si="243"/>
        <v>0</v>
      </c>
      <c r="H359" s="83">
        <f t="shared" si="243"/>
        <v>0</v>
      </c>
      <c r="I359" s="121"/>
      <c r="J359" s="75"/>
      <c r="K359" s="120" t="s">
        <v>80</v>
      </c>
      <c r="L359" s="83">
        <f t="shared" ref="L359:O359" si="244">sum(L224,L228,L232,L236,L240,L244,L249,L253,L257,L261, L266,L270,L274,L278,L282, L286, L291,L295,L299,L308,L312,L316,L320,L324,L329,L333,L337,L341,L346,L350, L354)</f>
        <v>782</v>
      </c>
      <c r="M359" s="83">
        <f t="shared" si="244"/>
        <v>782</v>
      </c>
      <c r="N359" s="83">
        <f t="shared" si="244"/>
        <v>300</v>
      </c>
      <c r="O359" s="83">
        <f t="shared" si="244"/>
        <v>1082</v>
      </c>
      <c r="P359" s="121"/>
      <c r="Q359" s="75"/>
      <c r="R359" s="75"/>
      <c r="S359" s="75"/>
      <c r="T359" s="75"/>
      <c r="U359" s="75"/>
      <c r="V359" s="75"/>
      <c r="W359" s="75"/>
      <c r="X359" s="75"/>
      <c r="Y359" s="75"/>
      <c r="Z359" s="75"/>
    </row>
    <row r="360">
      <c r="A360" s="112" t="s">
        <v>9</v>
      </c>
      <c r="B360" s="85">
        <f t="shared" ref="B360:H360" si="245">sum(B356:B358)</f>
        <v>257</v>
      </c>
      <c r="C360" s="85">
        <f t="shared" si="245"/>
        <v>333</v>
      </c>
      <c r="D360" s="85">
        <f t="shared" si="245"/>
        <v>353</v>
      </c>
      <c r="E360" s="85">
        <f t="shared" si="245"/>
        <v>310</v>
      </c>
      <c r="F360" s="85">
        <f t="shared" si="245"/>
        <v>215</v>
      </c>
      <c r="G360" s="85">
        <f t="shared" si="245"/>
        <v>84</v>
      </c>
      <c r="H360" s="85">
        <f t="shared" si="245"/>
        <v>1552</v>
      </c>
      <c r="I360" s="87"/>
      <c r="J360" s="75"/>
      <c r="K360" s="112" t="s">
        <v>9</v>
      </c>
      <c r="L360" s="85">
        <f t="shared" ref="L360:O360" si="246">sum(L356:L358)</f>
        <v>2558</v>
      </c>
      <c r="M360" s="85">
        <f t="shared" si="246"/>
        <v>1070</v>
      </c>
      <c r="N360" s="85">
        <f t="shared" si="246"/>
        <v>1255</v>
      </c>
      <c r="O360" s="85">
        <f t="shared" si="246"/>
        <v>2325</v>
      </c>
      <c r="P360" s="87"/>
      <c r="Q360" s="75"/>
      <c r="R360" s="75"/>
      <c r="S360" s="75"/>
      <c r="T360" s="75"/>
      <c r="U360" s="75"/>
      <c r="V360" s="75"/>
      <c r="W360" s="75"/>
      <c r="X360" s="75"/>
      <c r="Y360" s="75"/>
      <c r="Z360" s="75"/>
    </row>
    <row r="361">
      <c r="A361" s="75"/>
      <c r="B361" s="75"/>
      <c r="C361" s="75"/>
      <c r="D361" s="75"/>
      <c r="E361" s="75"/>
      <c r="F361" s="75"/>
      <c r="G361" s="75"/>
      <c r="H361" s="75"/>
      <c r="I361" s="75"/>
      <c r="J361" s="75"/>
      <c r="K361" s="104"/>
      <c r="L361" s="75"/>
      <c r="M361" s="75"/>
      <c r="N361" s="104"/>
      <c r="O361" s="75"/>
      <c r="P361" s="75"/>
      <c r="Q361" s="75"/>
      <c r="R361" s="75"/>
      <c r="S361" s="75"/>
      <c r="T361" s="75"/>
      <c r="U361" s="75"/>
      <c r="V361" s="75"/>
      <c r="W361" s="75"/>
      <c r="X361" s="75"/>
      <c r="Y361" s="75"/>
      <c r="Z361" s="75"/>
    </row>
    <row r="362">
      <c r="A362" s="123" t="s">
        <v>123</v>
      </c>
      <c r="B362" s="124" t="s">
        <v>2</v>
      </c>
      <c r="C362" s="124" t="s">
        <v>3</v>
      </c>
      <c r="D362" s="124" t="s">
        <v>4</v>
      </c>
      <c r="E362" s="124" t="s">
        <v>5</v>
      </c>
      <c r="F362" s="124" t="s">
        <v>6</v>
      </c>
      <c r="G362" s="124" t="s">
        <v>7</v>
      </c>
      <c r="H362" s="124" t="s">
        <v>9</v>
      </c>
      <c r="I362" s="75"/>
      <c r="J362" s="75"/>
      <c r="K362" s="104"/>
      <c r="L362" s="75"/>
      <c r="M362" s="75"/>
      <c r="N362" s="104"/>
      <c r="O362" s="75"/>
      <c r="P362" s="75"/>
      <c r="Q362" s="75"/>
      <c r="R362" s="75"/>
      <c r="S362" s="75"/>
      <c r="T362" s="75"/>
      <c r="U362" s="75"/>
      <c r="V362" s="75"/>
      <c r="W362" s="75"/>
      <c r="X362" s="75"/>
      <c r="Y362" s="75"/>
      <c r="Z362" s="75"/>
    </row>
    <row r="363">
      <c r="A363" s="120" t="s">
        <v>124</v>
      </c>
      <c r="B363" s="83">
        <f t="shared" ref="B363:H363" si="247">sum(B357:B358)</f>
        <v>26</v>
      </c>
      <c r="C363" s="83">
        <f t="shared" si="247"/>
        <v>43</v>
      </c>
      <c r="D363" s="83">
        <f t="shared" si="247"/>
        <v>52</v>
      </c>
      <c r="E363" s="83">
        <f t="shared" si="247"/>
        <v>29</v>
      </c>
      <c r="F363" s="83">
        <f t="shared" si="247"/>
        <v>15</v>
      </c>
      <c r="G363" s="83">
        <f t="shared" si="247"/>
        <v>6</v>
      </c>
      <c r="H363" s="83">
        <f t="shared" si="247"/>
        <v>171</v>
      </c>
      <c r="I363" s="75"/>
      <c r="J363" s="75"/>
      <c r="K363" s="104"/>
      <c r="L363" s="75"/>
      <c r="M363" s="75"/>
      <c r="N363" s="104"/>
      <c r="O363" s="75"/>
      <c r="P363" s="75"/>
      <c r="Q363" s="75"/>
      <c r="R363" s="75"/>
      <c r="S363" s="75"/>
      <c r="T363" s="75"/>
      <c r="U363" s="75"/>
      <c r="V363" s="75"/>
      <c r="W363" s="75"/>
      <c r="X363" s="75"/>
      <c r="Y363" s="75"/>
      <c r="Z363" s="75"/>
    </row>
    <row r="364">
      <c r="A364" s="120" t="s">
        <v>126</v>
      </c>
      <c r="B364" s="125">
        <f t="shared" ref="B364:H364" si="248">(B363*30)</f>
        <v>780</v>
      </c>
      <c r="C364" s="125">
        <f t="shared" si="248"/>
        <v>1290</v>
      </c>
      <c r="D364" s="125">
        <f t="shared" si="248"/>
        <v>1560</v>
      </c>
      <c r="E364" s="125">
        <f t="shared" si="248"/>
        <v>870</v>
      </c>
      <c r="F364" s="125">
        <f t="shared" si="248"/>
        <v>450</v>
      </c>
      <c r="G364" s="125">
        <f t="shared" si="248"/>
        <v>180</v>
      </c>
      <c r="H364" s="125">
        <f t="shared" si="248"/>
        <v>5130</v>
      </c>
      <c r="I364" s="75"/>
      <c r="J364" s="75"/>
      <c r="K364" s="104"/>
      <c r="L364" s="75"/>
      <c r="M364" s="75"/>
      <c r="N364" s="75"/>
      <c r="O364" s="75"/>
      <c r="P364" s="75"/>
      <c r="Q364" s="75"/>
      <c r="R364" s="75"/>
      <c r="S364" s="75"/>
      <c r="T364" s="75"/>
      <c r="U364" s="75"/>
      <c r="V364" s="75"/>
      <c r="W364" s="75"/>
      <c r="X364" s="75"/>
      <c r="Y364" s="75"/>
      <c r="Z364" s="75"/>
    </row>
    <row r="365">
      <c r="A365" s="120" t="s">
        <v>127</v>
      </c>
      <c r="B365" s="83">
        <f t="shared" ref="B365:H365" si="249">(B359)</f>
        <v>0</v>
      </c>
      <c r="C365" s="83">
        <f t="shared" si="249"/>
        <v>0</v>
      </c>
      <c r="D365" s="83">
        <f t="shared" si="249"/>
        <v>0</v>
      </c>
      <c r="E365" s="83">
        <f t="shared" si="249"/>
        <v>0</v>
      </c>
      <c r="F365" s="83">
        <f t="shared" si="249"/>
        <v>0</v>
      </c>
      <c r="G365" s="83">
        <f t="shared" si="249"/>
        <v>0</v>
      </c>
      <c r="H365" s="83">
        <f t="shared" si="249"/>
        <v>0</v>
      </c>
      <c r="I365" s="75"/>
      <c r="J365" s="75"/>
      <c r="K365" s="104"/>
      <c r="L365" s="75"/>
      <c r="M365" s="75"/>
      <c r="N365" s="104"/>
      <c r="O365" s="75"/>
      <c r="P365" s="75"/>
      <c r="Q365" s="75"/>
      <c r="R365" s="75"/>
      <c r="S365" s="75"/>
      <c r="T365" s="75"/>
      <c r="U365" s="75"/>
      <c r="V365" s="75"/>
      <c r="W365" s="75"/>
      <c r="X365" s="75"/>
      <c r="Y365" s="75"/>
      <c r="Z365" s="75"/>
    </row>
    <row r="366">
      <c r="A366" s="120" t="s">
        <v>126</v>
      </c>
      <c r="B366" s="125">
        <f t="shared" ref="B366:H366" si="250">(B365*5)</f>
        <v>0</v>
      </c>
      <c r="C366" s="125">
        <f t="shared" si="250"/>
        <v>0</v>
      </c>
      <c r="D366" s="125">
        <f t="shared" si="250"/>
        <v>0</v>
      </c>
      <c r="E366" s="125">
        <f t="shared" si="250"/>
        <v>0</v>
      </c>
      <c r="F366" s="125">
        <f t="shared" si="250"/>
        <v>0</v>
      </c>
      <c r="G366" s="125">
        <f t="shared" si="250"/>
        <v>0</v>
      </c>
      <c r="H366" s="125">
        <f t="shared" si="250"/>
        <v>0</v>
      </c>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126"/>
      <c r="B368" s="127">
        <f t="shared" ref="B368:H368" si="251">(B360*30)+B364+B366</f>
        <v>8490</v>
      </c>
      <c r="C368" s="127">
        <f t="shared" si="251"/>
        <v>11280</v>
      </c>
      <c r="D368" s="127">
        <f t="shared" si="251"/>
        <v>12150</v>
      </c>
      <c r="E368" s="127">
        <f t="shared" si="251"/>
        <v>10170</v>
      </c>
      <c r="F368" s="127">
        <f t="shared" si="251"/>
        <v>6900</v>
      </c>
      <c r="G368" s="127">
        <f t="shared" si="251"/>
        <v>2700</v>
      </c>
      <c r="H368" s="127">
        <f t="shared" si="251"/>
        <v>51690</v>
      </c>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128" t="s">
        <v>35</v>
      </c>
      <c r="H370" s="129" t="s">
        <v>36</v>
      </c>
      <c r="I370" s="75"/>
      <c r="J370" s="75"/>
      <c r="K370" s="75"/>
      <c r="L370" s="75"/>
      <c r="M370" s="75"/>
      <c r="N370" s="75"/>
      <c r="O370" s="75"/>
      <c r="P370" s="75"/>
      <c r="Q370" s="75"/>
      <c r="R370" s="75"/>
      <c r="S370" s="92"/>
      <c r="T370" s="75"/>
      <c r="U370" s="75"/>
      <c r="V370" s="75"/>
      <c r="W370" s="75"/>
      <c r="X370" s="75"/>
      <c r="Y370" s="75"/>
      <c r="Z370" s="75"/>
    </row>
    <row r="371">
      <c r="A371" s="176" t="s">
        <v>194</v>
      </c>
      <c r="B371" s="75"/>
      <c r="C371" s="75"/>
      <c r="D371" s="75"/>
      <c r="E371" s="75"/>
      <c r="F371" s="75"/>
      <c r="G371" s="131">
        <v>44570.0</v>
      </c>
      <c r="H371" s="95">
        <v>1023.0</v>
      </c>
      <c r="I371" s="75"/>
      <c r="J371" s="75"/>
      <c r="K371" s="75"/>
      <c r="L371" s="75"/>
      <c r="M371" s="75"/>
      <c r="N371" s="75"/>
      <c r="O371" s="75"/>
      <c r="P371" s="75"/>
      <c r="Q371" s="75"/>
      <c r="R371" s="75"/>
      <c r="S371" s="75"/>
      <c r="T371" s="75"/>
      <c r="U371" s="75"/>
      <c r="V371" s="75"/>
      <c r="W371" s="75"/>
      <c r="X371" s="75"/>
      <c r="Y371" s="75"/>
      <c r="Z371" s="75"/>
    </row>
    <row r="372">
      <c r="A372" s="130"/>
      <c r="B372" s="75"/>
      <c r="C372" s="75"/>
      <c r="D372" s="75"/>
      <c r="E372" s="75"/>
      <c r="F372" s="75"/>
      <c r="G372" s="177" t="s">
        <v>195</v>
      </c>
      <c r="H372" s="95">
        <f>(H360)</f>
        <v>1552</v>
      </c>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132" t="s">
        <v>9</v>
      </c>
      <c r="H373" s="133">
        <f>sum(H371:H372)</f>
        <v>2575</v>
      </c>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134" t="s">
        <v>131</v>
      </c>
      <c r="H375" s="135">
        <f>(7000-H373)</f>
        <v>4425</v>
      </c>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6" t="s">
        <v>169</v>
      </c>
      <c r="B377" s="73">
        <v>10.0</v>
      </c>
      <c r="C377" s="73">
        <v>11.0</v>
      </c>
      <c r="D377" s="73">
        <v>12.0</v>
      </c>
      <c r="E377" s="73">
        <v>13.0</v>
      </c>
      <c r="F377" s="73">
        <v>14.0</v>
      </c>
      <c r="G377" s="73">
        <v>15.0</v>
      </c>
      <c r="H377" s="74"/>
      <c r="I377" s="74"/>
      <c r="J377" s="75"/>
      <c r="K377" s="76" t="s">
        <v>169</v>
      </c>
      <c r="L377" s="77"/>
      <c r="M377" s="77"/>
      <c r="N377" s="78"/>
      <c r="O377" s="78"/>
      <c r="P377" s="78"/>
      <c r="Q377" s="75"/>
      <c r="R377" s="75"/>
      <c r="S377" s="75"/>
      <c r="T377" s="75"/>
      <c r="U377" s="75"/>
      <c r="V377" s="75"/>
      <c r="W377" s="75"/>
      <c r="X377" s="75"/>
      <c r="Y377" s="75"/>
      <c r="Z377" s="75"/>
    </row>
    <row r="378">
      <c r="A378" s="81" t="s">
        <v>132</v>
      </c>
      <c r="B378" s="82" t="s">
        <v>2</v>
      </c>
      <c r="C378" s="82" t="s">
        <v>3</v>
      </c>
      <c r="D378" s="82" t="s">
        <v>4</v>
      </c>
      <c r="E378" s="82" t="s">
        <v>5</v>
      </c>
      <c r="F378" s="82" t="s">
        <v>6</v>
      </c>
      <c r="G378" s="82" t="s">
        <v>7</v>
      </c>
      <c r="H378" s="82" t="s">
        <v>9</v>
      </c>
      <c r="I378" s="82" t="s">
        <v>71</v>
      </c>
      <c r="J378" s="75"/>
      <c r="K378" s="81" t="s">
        <v>132</v>
      </c>
      <c r="L378" s="82" t="s">
        <v>72</v>
      </c>
      <c r="M378" s="82" t="s">
        <v>13</v>
      </c>
      <c r="N378" s="83" t="s">
        <v>73</v>
      </c>
      <c r="O378" s="83" t="s">
        <v>133</v>
      </c>
      <c r="P378" s="83" t="s">
        <v>74</v>
      </c>
      <c r="Q378" s="75"/>
      <c r="R378" s="75"/>
      <c r="S378" s="75"/>
      <c r="T378" s="75"/>
      <c r="U378" s="75"/>
      <c r="V378" s="75"/>
      <c r="W378" s="75"/>
      <c r="X378" s="75"/>
      <c r="Y378" s="75"/>
      <c r="Z378" s="75"/>
    </row>
    <row r="379">
      <c r="A379" s="136" t="s">
        <v>1</v>
      </c>
      <c r="B379" s="91"/>
      <c r="C379" s="137"/>
      <c r="D379" s="91"/>
      <c r="E379" s="137"/>
      <c r="F379" s="137"/>
      <c r="G379" s="91"/>
      <c r="H379" s="137"/>
      <c r="I379" s="91"/>
      <c r="J379" s="75"/>
      <c r="K379" s="136" t="s">
        <v>1</v>
      </c>
      <c r="L379" s="91"/>
      <c r="M379" s="137"/>
      <c r="N379" s="91"/>
      <c r="O379" s="137"/>
      <c r="P379" s="137"/>
      <c r="Q379" s="75"/>
      <c r="R379" s="75"/>
      <c r="S379" s="75"/>
      <c r="T379" s="75"/>
      <c r="U379" s="75"/>
      <c r="V379" s="75"/>
      <c r="W379" s="75"/>
      <c r="X379" s="75"/>
      <c r="Y379" s="75"/>
      <c r="Z379" s="75"/>
    </row>
    <row r="380">
      <c r="A380" s="138" t="s">
        <v>134</v>
      </c>
      <c r="B380" s="97">
        <v>2.0</v>
      </c>
      <c r="C380" s="97">
        <v>0.0</v>
      </c>
      <c r="D380" s="97">
        <v>6.0</v>
      </c>
      <c r="E380" s="95">
        <v>6.0</v>
      </c>
      <c r="F380" s="95">
        <v>4.0</v>
      </c>
      <c r="G380" s="95">
        <v>0.0</v>
      </c>
      <c r="H380" s="97">
        <f t="shared" ref="H380:H383" si="252">sum(B380:G380)</f>
        <v>18</v>
      </c>
      <c r="I380" s="98">
        <f t="shared" ref="I380:I384" si="253">(H380/50)</f>
        <v>0.36</v>
      </c>
      <c r="J380" s="139"/>
      <c r="K380" s="138" t="s">
        <v>134</v>
      </c>
      <c r="L380" s="95">
        <v>34.0</v>
      </c>
      <c r="M380" s="95">
        <f t="shared" ref="M380:M381" si="254">(L380-H380)</f>
        <v>16</v>
      </c>
      <c r="N380" s="115">
        <v>15.0</v>
      </c>
      <c r="O380" s="95">
        <f t="shared" ref="O380:O383" si="255">sum(M380,N380)</f>
        <v>31</v>
      </c>
      <c r="P380" s="96" t="s">
        <v>196</v>
      </c>
      <c r="Q380" s="75"/>
      <c r="R380" s="75"/>
      <c r="S380" s="75"/>
      <c r="T380" s="75"/>
      <c r="U380" s="75"/>
      <c r="V380" s="75"/>
      <c r="W380" s="75"/>
      <c r="X380" s="75"/>
      <c r="Y380" s="75"/>
      <c r="Z380" s="75"/>
    </row>
    <row r="381">
      <c r="A381" s="138" t="s">
        <v>197</v>
      </c>
      <c r="B381" s="97">
        <v>0.0</v>
      </c>
      <c r="C381" s="97">
        <v>0.0</v>
      </c>
      <c r="D381" s="97">
        <v>0.0</v>
      </c>
      <c r="E381" s="97">
        <v>0.0</v>
      </c>
      <c r="F381" s="95">
        <v>0.0</v>
      </c>
      <c r="G381" s="95">
        <v>0.0</v>
      </c>
      <c r="H381" s="97">
        <f t="shared" si="252"/>
        <v>0</v>
      </c>
      <c r="I381" s="98">
        <f t="shared" si="253"/>
        <v>0</v>
      </c>
      <c r="J381" s="104"/>
      <c r="K381" s="138" t="s">
        <v>197</v>
      </c>
      <c r="L381" s="95">
        <v>20.0</v>
      </c>
      <c r="M381" s="95">
        <f t="shared" si="254"/>
        <v>20</v>
      </c>
      <c r="N381" s="115" t="s">
        <v>79</v>
      </c>
      <c r="O381" s="95">
        <f t="shared" si="255"/>
        <v>20</v>
      </c>
      <c r="P381" s="96" t="s">
        <v>198</v>
      </c>
      <c r="Q381" s="75"/>
      <c r="R381" s="75"/>
      <c r="S381" s="75"/>
      <c r="T381" s="75"/>
      <c r="U381" s="75"/>
      <c r="V381" s="75"/>
      <c r="W381" s="75"/>
      <c r="X381" s="75"/>
      <c r="Y381" s="75"/>
      <c r="Z381" s="75"/>
    </row>
    <row r="382">
      <c r="A382" s="138" t="s">
        <v>199</v>
      </c>
      <c r="B382" s="97">
        <v>0.0</v>
      </c>
      <c r="C382" s="97">
        <v>2.0</v>
      </c>
      <c r="D382" s="97">
        <v>8.0</v>
      </c>
      <c r="E382" s="97">
        <v>8.0</v>
      </c>
      <c r="F382" s="95">
        <v>12.0</v>
      </c>
      <c r="G382" s="95">
        <v>5.0</v>
      </c>
      <c r="H382" s="97">
        <f t="shared" si="252"/>
        <v>35</v>
      </c>
      <c r="I382" s="98">
        <f t="shared" si="253"/>
        <v>0.7</v>
      </c>
      <c r="J382" s="104"/>
      <c r="K382" s="138" t="s">
        <v>199</v>
      </c>
      <c r="L382" s="95">
        <v>20.0</v>
      </c>
      <c r="M382" s="95">
        <v>42.0</v>
      </c>
      <c r="N382" s="115">
        <v>40.0</v>
      </c>
      <c r="O382" s="95">
        <f t="shared" si="255"/>
        <v>82</v>
      </c>
      <c r="P382" s="96" t="s">
        <v>170</v>
      </c>
      <c r="Q382" s="75"/>
      <c r="R382" s="75"/>
      <c r="S382" s="75"/>
      <c r="T382" s="75"/>
      <c r="U382" s="75"/>
      <c r="V382" s="75"/>
      <c r="W382" s="75"/>
      <c r="X382" s="75"/>
      <c r="Y382" s="75"/>
      <c r="Z382" s="75"/>
    </row>
    <row r="383">
      <c r="A383" s="138" t="s">
        <v>200</v>
      </c>
      <c r="B383" s="97">
        <v>0.0</v>
      </c>
      <c r="C383" s="97">
        <v>0.0</v>
      </c>
      <c r="D383" s="97">
        <v>0.0</v>
      </c>
      <c r="E383" s="97">
        <v>0.0</v>
      </c>
      <c r="F383" s="95">
        <v>0.0</v>
      </c>
      <c r="G383" s="95">
        <v>0.0</v>
      </c>
      <c r="H383" s="97">
        <f t="shared" si="252"/>
        <v>0</v>
      </c>
      <c r="I383" s="98">
        <f t="shared" si="253"/>
        <v>0</v>
      </c>
      <c r="J383" s="104"/>
      <c r="K383" s="138" t="s">
        <v>200</v>
      </c>
      <c r="L383" s="95">
        <v>20.0</v>
      </c>
      <c r="M383" s="95">
        <f>(L383-H383)</f>
        <v>20</v>
      </c>
      <c r="N383" s="115" t="s">
        <v>79</v>
      </c>
      <c r="O383" s="95">
        <f t="shared" si="255"/>
        <v>20</v>
      </c>
      <c r="P383" s="96" t="s">
        <v>201</v>
      </c>
      <c r="Q383" s="75"/>
      <c r="R383" s="75"/>
      <c r="S383" s="75"/>
      <c r="T383" s="75"/>
      <c r="U383" s="75"/>
      <c r="V383" s="75"/>
      <c r="W383" s="75"/>
      <c r="X383" s="75"/>
      <c r="Y383" s="75"/>
      <c r="Z383" s="75"/>
    </row>
    <row r="384">
      <c r="A384" s="140"/>
      <c r="B384" s="90">
        <f t="shared" ref="B384:H384" si="256">sum(B380:B383)</f>
        <v>2</v>
      </c>
      <c r="C384" s="90">
        <f t="shared" si="256"/>
        <v>2</v>
      </c>
      <c r="D384" s="90">
        <f t="shared" si="256"/>
        <v>14</v>
      </c>
      <c r="E384" s="90">
        <f t="shared" si="256"/>
        <v>14</v>
      </c>
      <c r="F384" s="90">
        <f t="shared" si="256"/>
        <v>16</v>
      </c>
      <c r="G384" s="90">
        <f t="shared" si="256"/>
        <v>5</v>
      </c>
      <c r="H384" s="90">
        <f t="shared" si="256"/>
        <v>53</v>
      </c>
      <c r="I384" s="98">
        <f t="shared" si="253"/>
        <v>1.06</v>
      </c>
      <c r="J384" s="75"/>
      <c r="K384" s="141" t="s">
        <v>9</v>
      </c>
      <c r="L384" s="90">
        <f t="shared" ref="L384:O384" si="257">sum(L380:L383)</f>
        <v>94</v>
      </c>
      <c r="M384" s="90">
        <f t="shared" si="257"/>
        <v>98</v>
      </c>
      <c r="N384" s="90">
        <f t="shared" si="257"/>
        <v>55</v>
      </c>
      <c r="O384" s="90">
        <f t="shared" si="257"/>
        <v>153</v>
      </c>
      <c r="P384" s="91"/>
      <c r="Q384" s="75"/>
      <c r="R384" s="75"/>
      <c r="S384" s="75"/>
      <c r="T384" s="75"/>
      <c r="U384" s="75"/>
      <c r="V384" s="75"/>
      <c r="W384" s="75"/>
      <c r="X384" s="75"/>
      <c r="Y384" s="75"/>
      <c r="Z384" s="75"/>
    </row>
    <row r="385">
      <c r="A385" s="75"/>
      <c r="B385" s="75"/>
      <c r="C385" s="75"/>
      <c r="D385" s="75"/>
      <c r="E385" s="75"/>
      <c r="F385" s="75"/>
      <c r="G385" s="75"/>
      <c r="H385" s="75"/>
      <c r="I385" s="75"/>
      <c r="J385" s="75"/>
      <c r="K385" s="104"/>
      <c r="L385" s="75"/>
      <c r="M385" s="75"/>
      <c r="N385" s="104"/>
      <c r="O385" s="75"/>
      <c r="P385" s="104"/>
      <c r="Q385" s="75"/>
      <c r="R385" s="75"/>
      <c r="S385" s="75"/>
      <c r="T385" s="75"/>
      <c r="U385" s="75"/>
      <c r="V385" s="75"/>
      <c r="W385" s="75"/>
      <c r="X385" s="75"/>
      <c r="Y385" s="75"/>
      <c r="Z385" s="75"/>
    </row>
    <row r="386">
      <c r="A386" s="126"/>
      <c r="B386" s="142">
        <f t="shared" ref="B386:H386" si="258">(B384*16)</f>
        <v>32</v>
      </c>
      <c r="C386" s="142">
        <f t="shared" si="258"/>
        <v>32</v>
      </c>
      <c r="D386" s="142">
        <f t="shared" si="258"/>
        <v>224</v>
      </c>
      <c r="E386" s="142">
        <f t="shared" si="258"/>
        <v>224</v>
      </c>
      <c r="F386" s="142">
        <f t="shared" si="258"/>
        <v>256</v>
      </c>
      <c r="G386" s="142">
        <f t="shared" si="258"/>
        <v>80</v>
      </c>
      <c r="H386" s="142">
        <f t="shared" si="258"/>
        <v>848</v>
      </c>
      <c r="I386" s="75"/>
      <c r="J386" s="75"/>
      <c r="K386" s="104"/>
      <c r="L386" s="75"/>
      <c r="M386" s="75"/>
      <c r="N386" s="104"/>
      <c r="O386" s="75"/>
      <c r="P386" s="104"/>
      <c r="Q386" s="75"/>
      <c r="R386" s="75"/>
      <c r="S386" s="75"/>
      <c r="T386" s="75"/>
      <c r="U386" s="75"/>
      <c r="V386" s="75"/>
      <c r="W386" s="75"/>
      <c r="X386" s="75"/>
      <c r="Y386" s="75"/>
      <c r="Z386" s="75"/>
    </row>
    <row r="387">
      <c r="A387" s="75"/>
      <c r="B387" s="75"/>
      <c r="C387" s="75"/>
      <c r="D387" s="75"/>
      <c r="E387" s="75"/>
      <c r="F387" s="75"/>
      <c r="G387" s="75"/>
      <c r="H387" s="75"/>
      <c r="I387" s="75"/>
      <c r="J387" s="75"/>
      <c r="K387" s="104"/>
      <c r="L387" s="75"/>
      <c r="M387" s="75"/>
      <c r="N387" s="104"/>
      <c r="O387" s="75"/>
      <c r="P387" s="104"/>
      <c r="Q387" s="75"/>
      <c r="R387" s="75"/>
      <c r="S387" s="75"/>
      <c r="T387" s="75"/>
      <c r="U387" s="75"/>
      <c r="V387" s="75"/>
      <c r="W387" s="75"/>
      <c r="X387" s="75"/>
      <c r="Y387" s="75"/>
      <c r="Z387" s="75"/>
    </row>
    <row r="388">
      <c r="A388" s="75"/>
      <c r="B388" s="75"/>
      <c r="C388" s="75"/>
      <c r="D388" s="75"/>
      <c r="E388" s="75"/>
      <c r="F388" s="75"/>
      <c r="G388" s="128" t="s">
        <v>35</v>
      </c>
      <c r="H388" s="129" t="s">
        <v>36</v>
      </c>
      <c r="I388" s="75"/>
      <c r="J388" s="75"/>
      <c r="K388" s="104"/>
      <c r="L388" s="75"/>
      <c r="M388" s="75"/>
      <c r="N388" s="104"/>
      <c r="O388" s="75"/>
      <c r="P388" s="104"/>
      <c r="Q388" s="75"/>
      <c r="R388" s="75"/>
      <c r="S388" s="75"/>
      <c r="T388" s="75"/>
      <c r="U388" s="75"/>
      <c r="V388" s="75"/>
      <c r="W388" s="75"/>
      <c r="X388" s="75"/>
      <c r="Y388" s="75"/>
      <c r="Z388" s="75"/>
    </row>
    <row r="389">
      <c r="A389" s="176" t="s">
        <v>202</v>
      </c>
      <c r="B389" s="75"/>
      <c r="C389" s="75"/>
      <c r="D389" s="75"/>
      <c r="E389" s="75"/>
      <c r="F389" s="75"/>
      <c r="G389" s="131">
        <v>44570.0</v>
      </c>
      <c r="H389" s="95">
        <v>34.0</v>
      </c>
      <c r="I389" s="75"/>
      <c r="J389" s="75"/>
      <c r="K389" s="75"/>
      <c r="L389" s="75"/>
      <c r="M389" s="75"/>
      <c r="N389" s="75"/>
      <c r="O389" s="75"/>
      <c r="P389" s="75"/>
      <c r="Q389" s="75"/>
      <c r="R389" s="75"/>
      <c r="S389" s="75"/>
      <c r="T389" s="75"/>
      <c r="U389" s="75"/>
      <c r="V389" s="75"/>
      <c r="W389" s="75"/>
      <c r="X389" s="75"/>
      <c r="Y389" s="75"/>
      <c r="Z389" s="75"/>
    </row>
    <row r="390">
      <c r="A390" s="130"/>
      <c r="B390" s="75"/>
      <c r="C390" s="75"/>
      <c r="D390" s="75"/>
      <c r="E390" s="75"/>
      <c r="F390" s="75"/>
      <c r="G390" s="177" t="s">
        <v>195</v>
      </c>
      <c r="H390" s="95">
        <f>(H384)</f>
        <v>53</v>
      </c>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132" t="s">
        <v>9</v>
      </c>
      <c r="H391" s="133">
        <f>sum(H389:H390)</f>
        <v>87</v>
      </c>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134" t="s">
        <v>131</v>
      </c>
      <c r="H393" s="135">
        <f>(600-H391)</f>
        <v>513</v>
      </c>
      <c r="I393" s="75"/>
      <c r="J393" s="75"/>
      <c r="K393" s="75"/>
      <c r="L393" s="75"/>
      <c r="M393" s="75"/>
      <c r="N393" s="75"/>
      <c r="O393" s="75"/>
      <c r="P393" s="75"/>
      <c r="Q393" s="75"/>
      <c r="R393" s="75"/>
      <c r="S393" s="75"/>
      <c r="T393" s="75"/>
      <c r="U393" s="75"/>
      <c r="V393" s="75"/>
      <c r="W393" s="75"/>
      <c r="X393" s="75"/>
      <c r="Y393" s="75"/>
      <c r="Z393" s="75"/>
    </row>
    <row r="394">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c r="A395" s="76" t="s">
        <v>169</v>
      </c>
      <c r="B395" s="73">
        <v>10.0</v>
      </c>
      <c r="C395" s="73">
        <v>11.0</v>
      </c>
      <c r="D395" s="73">
        <v>12.0</v>
      </c>
      <c r="E395" s="73">
        <v>13.0</v>
      </c>
      <c r="F395" s="73">
        <v>14.0</v>
      </c>
      <c r="G395" s="73">
        <v>15.0</v>
      </c>
      <c r="H395" s="77"/>
      <c r="I395" s="77"/>
      <c r="J395" s="75"/>
      <c r="K395" s="76" t="s">
        <v>169</v>
      </c>
      <c r="L395" s="77"/>
      <c r="M395" s="77"/>
      <c r="N395" s="78"/>
      <c r="O395" s="78"/>
      <c r="P395" s="78"/>
      <c r="Q395" s="75"/>
      <c r="R395" s="75"/>
      <c r="S395" s="75"/>
      <c r="T395" s="75"/>
      <c r="U395" s="75"/>
      <c r="V395" s="75"/>
      <c r="W395" s="75"/>
      <c r="X395" s="75"/>
      <c r="Y395" s="75"/>
      <c r="Z395" s="75"/>
    </row>
    <row r="396">
      <c r="A396" s="81" t="s">
        <v>144</v>
      </c>
      <c r="B396" s="82" t="s">
        <v>2</v>
      </c>
      <c r="C396" s="82" t="s">
        <v>3</v>
      </c>
      <c r="D396" s="82" t="s">
        <v>4</v>
      </c>
      <c r="E396" s="82" t="s">
        <v>5</v>
      </c>
      <c r="F396" s="82" t="s">
        <v>6</v>
      </c>
      <c r="G396" s="82" t="s">
        <v>7</v>
      </c>
      <c r="H396" s="82" t="s">
        <v>9</v>
      </c>
      <c r="I396" s="82" t="s">
        <v>71</v>
      </c>
      <c r="J396" s="75"/>
      <c r="K396" s="81" t="s">
        <v>144</v>
      </c>
      <c r="L396" s="82" t="s">
        <v>72</v>
      </c>
      <c r="M396" s="82" t="s">
        <v>13</v>
      </c>
      <c r="N396" s="83" t="s">
        <v>73</v>
      </c>
      <c r="O396" s="83" t="s">
        <v>133</v>
      </c>
      <c r="P396" s="83" t="s">
        <v>74</v>
      </c>
      <c r="Q396" s="75"/>
      <c r="R396" s="75"/>
      <c r="S396" s="75"/>
      <c r="T396" s="75"/>
      <c r="U396" s="75"/>
      <c r="V396" s="75"/>
      <c r="W396" s="75"/>
      <c r="X396" s="75"/>
      <c r="Y396" s="75"/>
      <c r="Z396" s="75"/>
    </row>
    <row r="397">
      <c r="A397" s="136" t="s">
        <v>1</v>
      </c>
      <c r="B397" s="91"/>
      <c r="C397" s="137"/>
      <c r="D397" s="91"/>
      <c r="E397" s="137"/>
      <c r="F397" s="137"/>
      <c r="G397" s="91"/>
      <c r="H397" s="137"/>
      <c r="I397" s="91"/>
      <c r="J397" s="75"/>
      <c r="K397" s="144" t="s">
        <v>1</v>
      </c>
      <c r="L397" s="145"/>
      <c r="M397" s="146"/>
      <c r="N397" s="145"/>
      <c r="O397" s="146"/>
      <c r="P397" s="146"/>
      <c r="Q397" s="75"/>
      <c r="R397" s="75"/>
      <c r="S397" s="75"/>
      <c r="T397" s="75"/>
      <c r="U397" s="75"/>
      <c r="V397" s="75"/>
      <c r="W397" s="75"/>
      <c r="X397" s="75"/>
      <c r="Y397" s="75"/>
      <c r="Z397" s="75"/>
    </row>
    <row r="398">
      <c r="A398" s="138" t="s">
        <v>145</v>
      </c>
      <c r="B398" s="97">
        <v>6.0</v>
      </c>
      <c r="C398" s="97">
        <v>0.0</v>
      </c>
      <c r="D398" s="97">
        <v>18.0</v>
      </c>
      <c r="E398" s="97">
        <v>11.0</v>
      </c>
      <c r="F398" s="97">
        <v>0.0</v>
      </c>
      <c r="G398" s="95">
        <v>9.0</v>
      </c>
      <c r="H398" s="97">
        <f t="shared" ref="H398:H405" si="259">sum(B398:G398)</f>
        <v>44</v>
      </c>
      <c r="I398" s="98">
        <f t="shared" ref="I398:I405" si="260">(H398/50)</f>
        <v>0.88</v>
      </c>
      <c r="J398" s="104"/>
      <c r="K398" s="138" t="s">
        <v>145</v>
      </c>
      <c r="L398" s="95">
        <v>67.0</v>
      </c>
      <c r="M398" s="95">
        <f>(L398-H398)</f>
        <v>23</v>
      </c>
      <c r="N398" s="115">
        <v>60.0</v>
      </c>
      <c r="O398" s="95">
        <f t="shared" ref="O398:O405" si="261">sum(M398,N398)</f>
        <v>83</v>
      </c>
      <c r="P398" s="97" t="s">
        <v>191</v>
      </c>
      <c r="Q398" s="75"/>
      <c r="R398" s="75"/>
      <c r="S398" s="75"/>
      <c r="T398" s="75"/>
      <c r="U398" s="75"/>
      <c r="V398" s="75"/>
      <c r="W398" s="75"/>
      <c r="X398" s="75"/>
      <c r="Y398" s="75"/>
      <c r="Z398" s="75"/>
    </row>
    <row r="399">
      <c r="A399" s="147" t="s">
        <v>147</v>
      </c>
      <c r="B399" s="97">
        <v>0.0</v>
      </c>
      <c r="C399" s="97">
        <v>0.0</v>
      </c>
      <c r="D399" s="97">
        <v>0.0</v>
      </c>
      <c r="E399" s="97">
        <v>0.0</v>
      </c>
      <c r="F399" s="97">
        <v>0.0</v>
      </c>
      <c r="G399" s="95">
        <v>0.0</v>
      </c>
      <c r="H399" s="97">
        <f t="shared" si="259"/>
        <v>0</v>
      </c>
      <c r="I399" s="98">
        <f t="shared" si="260"/>
        <v>0</v>
      </c>
      <c r="J399" s="104"/>
      <c r="K399" s="147" t="s">
        <v>147</v>
      </c>
      <c r="L399" s="95">
        <v>20.0</v>
      </c>
      <c r="M399" s="95">
        <v>20.0</v>
      </c>
      <c r="N399" s="115" t="s">
        <v>79</v>
      </c>
      <c r="O399" s="95">
        <f t="shared" si="261"/>
        <v>20</v>
      </c>
      <c r="P399" s="97" t="s">
        <v>79</v>
      </c>
      <c r="Q399" s="104"/>
      <c r="R399" s="75"/>
      <c r="S399" s="75"/>
      <c r="T399" s="75"/>
      <c r="U399" s="75"/>
      <c r="V399" s="75"/>
      <c r="W399" s="75"/>
      <c r="X399" s="75"/>
      <c r="Y399" s="75"/>
      <c r="Z399" s="75"/>
    </row>
    <row r="400">
      <c r="A400" s="138" t="s">
        <v>148</v>
      </c>
      <c r="B400" s="97">
        <v>9.0</v>
      </c>
      <c r="C400" s="97">
        <v>3.0</v>
      </c>
      <c r="D400" s="97">
        <v>7.0</v>
      </c>
      <c r="E400" s="97">
        <v>5.0</v>
      </c>
      <c r="F400" s="97">
        <v>0.0</v>
      </c>
      <c r="G400" s="95">
        <v>0.0</v>
      </c>
      <c r="H400" s="97">
        <f t="shared" si="259"/>
        <v>24</v>
      </c>
      <c r="I400" s="98">
        <f t="shared" si="260"/>
        <v>0.48</v>
      </c>
      <c r="J400" s="104"/>
      <c r="K400" s="138" t="s">
        <v>148</v>
      </c>
      <c r="L400" s="95">
        <v>52.0</v>
      </c>
      <c r="M400" s="95">
        <f t="shared" ref="M400:M405" si="262">(L400-H400)</f>
        <v>28</v>
      </c>
      <c r="N400" s="115">
        <v>20.0</v>
      </c>
      <c r="O400" s="95">
        <f t="shared" si="261"/>
        <v>48</v>
      </c>
      <c r="P400" s="97" t="s">
        <v>170</v>
      </c>
      <c r="Q400" s="143"/>
      <c r="R400" s="75"/>
      <c r="S400" s="75"/>
      <c r="T400" s="75"/>
      <c r="U400" s="75"/>
      <c r="V400" s="75"/>
      <c r="W400" s="75"/>
      <c r="X400" s="75"/>
      <c r="Y400" s="75"/>
      <c r="Z400" s="75"/>
    </row>
    <row r="401">
      <c r="A401" s="138" t="s">
        <v>203</v>
      </c>
      <c r="B401" s="97">
        <v>0.0</v>
      </c>
      <c r="C401" s="97">
        <v>0.0</v>
      </c>
      <c r="D401" s="97">
        <v>0.0</v>
      </c>
      <c r="E401" s="97">
        <v>0.0</v>
      </c>
      <c r="F401" s="97">
        <v>0.0</v>
      </c>
      <c r="G401" s="95">
        <v>0.0</v>
      </c>
      <c r="H401" s="97">
        <f t="shared" si="259"/>
        <v>0</v>
      </c>
      <c r="I401" s="98">
        <f t="shared" si="260"/>
        <v>0</v>
      </c>
      <c r="J401" s="104"/>
      <c r="K401" s="138" t="s">
        <v>203</v>
      </c>
      <c r="L401" s="95">
        <v>0.0</v>
      </c>
      <c r="M401" s="95">
        <f t="shared" si="262"/>
        <v>0</v>
      </c>
      <c r="N401" s="115">
        <v>20.0</v>
      </c>
      <c r="O401" s="95">
        <f t="shared" si="261"/>
        <v>20</v>
      </c>
      <c r="P401" s="97"/>
      <c r="Q401" s="75"/>
      <c r="R401" s="75"/>
      <c r="S401" s="75"/>
      <c r="T401" s="75"/>
      <c r="U401" s="75"/>
      <c r="V401" s="75"/>
      <c r="W401" s="75"/>
      <c r="X401" s="75"/>
      <c r="Y401" s="75"/>
      <c r="Z401" s="75"/>
    </row>
    <row r="402">
      <c r="A402" s="138" t="s">
        <v>149</v>
      </c>
      <c r="B402" s="97">
        <v>6.0</v>
      </c>
      <c r="C402" s="97">
        <v>4.0</v>
      </c>
      <c r="D402" s="97">
        <v>0.0</v>
      </c>
      <c r="E402" s="97">
        <v>7.0</v>
      </c>
      <c r="F402" s="97">
        <v>4.0</v>
      </c>
      <c r="G402" s="95">
        <v>0.0</v>
      </c>
      <c r="H402" s="97">
        <f t="shared" si="259"/>
        <v>21</v>
      </c>
      <c r="I402" s="98">
        <f t="shared" si="260"/>
        <v>0.42</v>
      </c>
      <c r="J402" s="104"/>
      <c r="K402" s="138" t="s">
        <v>149</v>
      </c>
      <c r="L402" s="95">
        <v>57.0</v>
      </c>
      <c r="M402" s="95">
        <f t="shared" si="262"/>
        <v>36</v>
      </c>
      <c r="N402" s="115" t="s">
        <v>79</v>
      </c>
      <c r="O402" s="95">
        <f t="shared" si="261"/>
        <v>36</v>
      </c>
      <c r="P402" s="97" t="s">
        <v>79</v>
      </c>
      <c r="Q402" s="75"/>
      <c r="R402" s="75"/>
      <c r="S402" s="75"/>
      <c r="T402" s="75"/>
      <c r="U402" s="75"/>
      <c r="V402" s="75"/>
      <c r="W402" s="75"/>
      <c r="X402" s="75"/>
      <c r="Y402" s="75"/>
      <c r="Z402" s="75"/>
    </row>
    <row r="403">
      <c r="A403" s="138" t="s">
        <v>150</v>
      </c>
      <c r="B403" s="97">
        <v>0.0</v>
      </c>
      <c r="C403" s="97">
        <v>4.0</v>
      </c>
      <c r="D403" s="97">
        <v>11.0</v>
      </c>
      <c r="E403" s="97">
        <v>6.0</v>
      </c>
      <c r="F403" s="97">
        <v>8.0</v>
      </c>
      <c r="G403" s="95">
        <v>0.0</v>
      </c>
      <c r="H403" s="97">
        <f t="shared" si="259"/>
        <v>29</v>
      </c>
      <c r="I403" s="98">
        <f t="shared" si="260"/>
        <v>0.58</v>
      </c>
      <c r="J403" s="104"/>
      <c r="K403" s="138" t="s">
        <v>150</v>
      </c>
      <c r="L403" s="95">
        <v>49.0</v>
      </c>
      <c r="M403" s="95">
        <f t="shared" si="262"/>
        <v>20</v>
      </c>
      <c r="N403" s="115">
        <v>30.0</v>
      </c>
      <c r="O403" s="95">
        <f t="shared" si="261"/>
        <v>50</v>
      </c>
      <c r="P403" s="97" t="s">
        <v>188</v>
      </c>
      <c r="Q403" s="75"/>
      <c r="R403" s="75"/>
      <c r="S403" s="75"/>
      <c r="T403" s="75"/>
      <c r="U403" s="75"/>
      <c r="V403" s="75"/>
      <c r="W403" s="75"/>
      <c r="X403" s="75"/>
      <c r="Y403" s="75"/>
      <c r="Z403" s="75"/>
    </row>
    <row r="404">
      <c r="A404" s="138" t="s">
        <v>152</v>
      </c>
      <c r="B404" s="97">
        <v>6.0</v>
      </c>
      <c r="C404" s="97">
        <v>7.0</v>
      </c>
      <c r="D404" s="97">
        <v>0.0</v>
      </c>
      <c r="E404" s="97">
        <v>0.0</v>
      </c>
      <c r="F404" s="97">
        <v>5.0</v>
      </c>
      <c r="G404" s="95">
        <v>2.0</v>
      </c>
      <c r="H404" s="97">
        <f t="shared" si="259"/>
        <v>20</v>
      </c>
      <c r="I404" s="98">
        <f t="shared" si="260"/>
        <v>0.4</v>
      </c>
      <c r="J404" s="104"/>
      <c r="K404" s="138" t="s">
        <v>152</v>
      </c>
      <c r="L404" s="95">
        <v>31.0</v>
      </c>
      <c r="M404" s="95">
        <f t="shared" si="262"/>
        <v>11</v>
      </c>
      <c r="N404" s="115">
        <v>40.0</v>
      </c>
      <c r="O404" s="95">
        <f t="shared" si="261"/>
        <v>51</v>
      </c>
      <c r="P404" s="97" t="s">
        <v>171</v>
      </c>
      <c r="Q404" s="75"/>
      <c r="R404" s="75"/>
      <c r="S404" s="75"/>
      <c r="T404" s="75"/>
      <c r="U404" s="75"/>
      <c r="V404" s="75"/>
      <c r="W404" s="75"/>
      <c r="X404" s="75"/>
      <c r="Y404" s="75"/>
      <c r="Z404" s="75"/>
    </row>
    <row r="405">
      <c r="A405" s="138" t="s">
        <v>153</v>
      </c>
      <c r="B405" s="97">
        <v>10.0</v>
      </c>
      <c r="C405" s="97">
        <v>0.0</v>
      </c>
      <c r="D405" s="97">
        <v>1.0</v>
      </c>
      <c r="E405" s="97">
        <v>5.0</v>
      </c>
      <c r="F405" s="97">
        <v>4.0</v>
      </c>
      <c r="G405" s="95">
        <v>0.0</v>
      </c>
      <c r="H405" s="97">
        <f t="shared" si="259"/>
        <v>20</v>
      </c>
      <c r="I405" s="98">
        <f t="shared" si="260"/>
        <v>0.4</v>
      </c>
      <c r="J405" s="104"/>
      <c r="K405" s="138" t="s">
        <v>153</v>
      </c>
      <c r="L405" s="95">
        <v>42.0</v>
      </c>
      <c r="M405" s="95">
        <f t="shared" si="262"/>
        <v>22</v>
      </c>
      <c r="N405" s="115">
        <v>30.0</v>
      </c>
      <c r="O405" s="95">
        <f t="shared" si="261"/>
        <v>52</v>
      </c>
      <c r="P405" s="97" t="s">
        <v>176</v>
      </c>
      <c r="Q405" s="75"/>
      <c r="R405" s="75"/>
      <c r="S405" s="75"/>
      <c r="T405" s="75"/>
      <c r="U405" s="75"/>
      <c r="V405" s="75"/>
      <c r="W405" s="75"/>
      <c r="X405" s="75"/>
      <c r="Y405" s="75"/>
      <c r="Z405" s="75"/>
    </row>
    <row r="406">
      <c r="A406" s="141" t="s">
        <v>9</v>
      </c>
      <c r="B406" s="90">
        <f t="shared" ref="B406:H406" si="263">SUM(B400:B405)</f>
        <v>31</v>
      </c>
      <c r="C406" s="90">
        <f t="shared" si="263"/>
        <v>18</v>
      </c>
      <c r="D406" s="90">
        <f t="shared" si="263"/>
        <v>19</v>
      </c>
      <c r="E406" s="90">
        <f t="shared" si="263"/>
        <v>23</v>
      </c>
      <c r="F406" s="90">
        <f t="shared" si="263"/>
        <v>21</v>
      </c>
      <c r="G406" s="90">
        <f t="shared" si="263"/>
        <v>2</v>
      </c>
      <c r="H406" s="90">
        <f t="shared" si="263"/>
        <v>114</v>
      </c>
      <c r="I406" s="91"/>
      <c r="J406" s="75"/>
      <c r="K406" s="148" t="s">
        <v>9</v>
      </c>
      <c r="L406" s="90">
        <f t="shared" ref="L406:O406" si="264">SUM(L400:L405)</f>
        <v>231</v>
      </c>
      <c r="M406" s="90">
        <f t="shared" si="264"/>
        <v>117</v>
      </c>
      <c r="N406" s="90">
        <f t="shared" si="264"/>
        <v>140</v>
      </c>
      <c r="O406" s="90">
        <f t="shared" si="264"/>
        <v>257</v>
      </c>
      <c r="P406" s="145"/>
      <c r="Q406" s="75"/>
      <c r="R406" s="75"/>
      <c r="S406" s="75"/>
      <c r="T406" s="75"/>
      <c r="U406" s="75"/>
      <c r="V406" s="75"/>
      <c r="W406" s="75"/>
      <c r="X406" s="75"/>
      <c r="Y406" s="75"/>
      <c r="Z406" s="75"/>
    </row>
    <row r="407">
      <c r="A407" s="75"/>
      <c r="B407" s="75"/>
      <c r="C407" s="75"/>
      <c r="D407" s="75"/>
      <c r="E407" s="75"/>
      <c r="F407" s="75"/>
      <c r="G407" s="75"/>
      <c r="H407" s="75"/>
      <c r="I407" s="75"/>
      <c r="J407" s="75"/>
      <c r="K407" s="104"/>
      <c r="L407" s="75"/>
      <c r="M407" s="75"/>
      <c r="N407" s="104"/>
      <c r="O407" s="75"/>
      <c r="P407" s="75"/>
      <c r="Q407" s="75"/>
      <c r="R407" s="75"/>
      <c r="S407" s="75"/>
      <c r="T407" s="75"/>
      <c r="U407" s="75"/>
      <c r="V407" s="75"/>
      <c r="W407" s="75"/>
      <c r="X407" s="75"/>
      <c r="Y407" s="75"/>
      <c r="Z407" s="75"/>
    </row>
    <row r="408">
      <c r="A408" s="126"/>
      <c r="B408" s="142">
        <f t="shared" ref="B408:H408" si="265">(B406*127)</f>
        <v>3937</v>
      </c>
      <c r="C408" s="142">
        <f t="shared" si="265"/>
        <v>2286</v>
      </c>
      <c r="D408" s="142">
        <f t="shared" si="265"/>
        <v>2413</v>
      </c>
      <c r="E408" s="142">
        <f t="shared" si="265"/>
        <v>2921</v>
      </c>
      <c r="F408" s="142">
        <f t="shared" si="265"/>
        <v>2667</v>
      </c>
      <c r="G408" s="142">
        <f t="shared" si="265"/>
        <v>254</v>
      </c>
      <c r="H408" s="142">
        <f t="shared" si="265"/>
        <v>14478</v>
      </c>
      <c r="I408" s="75"/>
      <c r="J408" s="75"/>
      <c r="K408" s="75"/>
      <c r="L408" s="75"/>
      <c r="M408" s="104"/>
      <c r="N408" s="104"/>
      <c r="O408" s="75"/>
      <c r="P408" s="104"/>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128" t="s">
        <v>35</v>
      </c>
      <c r="H410" s="129" t="s">
        <v>36</v>
      </c>
      <c r="I410" s="75"/>
      <c r="J410" s="75"/>
      <c r="K410" s="75"/>
      <c r="L410" s="75"/>
      <c r="M410" s="75"/>
      <c r="N410" s="75"/>
      <c r="O410" s="75"/>
      <c r="P410" s="75"/>
      <c r="Q410" s="75"/>
      <c r="R410" s="75"/>
      <c r="S410" s="75"/>
      <c r="T410" s="75"/>
      <c r="U410" s="75"/>
      <c r="V410" s="75"/>
      <c r="W410" s="75"/>
      <c r="X410" s="75"/>
      <c r="Y410" s="75"/>
      <c r="Z410" s="75"/>
    </row>
    <row r="411">
      <c r="A411" s="176" t="s">
        <v>204</v>
      </c>
      <c r="B411" s="75"/>
      <c r="C411" s="75"/>
      <c r="D411" s="75"/>
      <c r="E411" s="75"/>
      <c r="F411" s="75"/>
      <c r="G411" s="131">
        <v>44570.0</v>
      </c>
      <c r="H411" s="95">
        <v>229.0</v>
      </c>
      <c r="I411" s="75"/>
      <c r="J411" s="75"/>
      <c r="K411" s="75"/>
      <c r="L411" s="75"/>
      <c r="M411" s="75"/>
      <c r="N411" s="75"/>
      <c r="O411" s="75"/>
      <c r="P411" s="75"/>
      <c r="Q411" s="75"/>
      <c r="R411" s="75"/>
      <c r="S411" s="75"/>
      <c r="T411" s="75"/>
      <c r="U411" s="75"/>
      <c r="V411" s="75"/>
      <c r="W411" s="75"/>
      <c r="X411" s="75"/>
      <c r="Y411" s="75"/>
      <c r="Z411" s="75"/>
    </row>
    <row r="412">
      <c r="A412" s="130"/>
      <c r="B412" s="75"/>
      <c r="C412" s="75"/>
      <c r="D412" s="75"/>
      <c r="E412" s="75"/>
      <c r="F412" s="75"/>
      <c r="G412" s="177" t="s">
        <v>195</v>
      </c>
      <c r="H412" s="95">
        <f>(H406)</f>
        <v>114</v>
      </c>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132" t="s">
        <v>9</v>
      </c>
      <c r="H413" s="133">
        <f>sum(H411:H412)</f>
        <v>343</v>
      </c>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134" t="s">
        <v>131</v>
      </c>
      <c r="H415" s="135">
        <f>(1000-H413)</f>
        <v>657</v>
      </c>
      <c r="I415" s="75"/>
      <c r="J415" s="75"/>
      <c r="K415" s="75"/>
      <c r="L415" s="75"/>
      <c r="M415" s="75"/>
      <c r="N415" s="75"/>
      <c r="O415" s="75"/>
      <c r="P415" s="75"/>
      <c r="Q415" s="75"/>
      <c r="R415" s="75"/>
      <c r="S415" s="75"/>
      <c r="T415" s="75"/>
      <c r="U415" s="75"/>
      <c r="V415" s="75"/>
      <c r="W415" s="75"/>
      <c r="X415" s="75"/>
      <c r="Y415" s="75"/>
      <c r="Z415" s="75"/>
    </row>
    <row r="416">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c r="A417" s="76" t="s">
        <v>169</v>
      </c>
      <c r="B417" s="73">
        <v>10.0</v>
      </c>
      <c r="C417" s="73">
        <v>11.0</v>
      </c>
      <c r="D417" s="73">
        <v>12.0</v>
      </c>
      <c r="E417" s="73">
        <v>13.0</v>
      </c>
      <c r="F417" s="73">
        <v>14.0</v>
      </c>
      <c r="G417" s="73">
        <v>15.0</v>
      </c>
      <c r="H417" s="149">
        <v>16.0</v>
      </c>
      <c r="I417" s="77"/>
      <c r="J417" s="75"/>
      <c r="K417" s="76" t="s">
        <v>169</v>
      </c>
      <c r="L417" s="77"/>
      <c r="M417" s="77"/>
      <c r="N417" s="77"/>
      <c r="O417" s="77"/>
      <c r="P417" s="78"/>
      <c r="Q417" s="78"/>
      <c r="R417" s="78"/>
      <c r="S417" s="75"/>
      <c r="T417" s="75"/>
      <c r="U417" s="75"/>
      <c r="V417" s="75"/>
      <c r="W417" s="75"/>
      <c r="X417" s="75"/>
      <c r="Y417" s="75"/>
      <c r="Z417" s="75"/>
    </row>
    <row r="418">
      <c r="A418" s="81" t="s">
        <v>156</v>
      </c>
      <c r="B418" s="82" t="s">
        <v>2</v>
      </c>
      <c r="C418" s="82" t="s">
        <v>3</v>
      </c>
      <c r="D418" s="82" t="s">
        <v>4</v>
      </c>
      <c r="E418" s="82" t="s">
        <v>5</v>
      </c>
      <c r="F418" s="82" t="s">
        <v>6</v>
      </c>
      <c r="G418" s="82" t="s">
        <v>7</v>
      </c>
      <c r="H418" s="82" t="s">
        <v>8</v>
      </c>
      <c r="I418" s="82" t="s">
        <v>9</v>
      </c>
      <c r="J418" s="75"/>
      <c r="K418" s="150"/>
      <c r="L418" s="82" t="s">
        <v>157</v>
      </c>
      <c r="M418" s="82" t="s">
        <v>158</v>
      </c>
      <c r="N418" s="82" t="s">
        <v>159</v>
      </c>
      <c r="O418" s="82" t="s">
        <v>160</v>
      </c>
      <c r="P418" s="83" t="s">
        <v>161</v>
      </c>
      <c r="Q418" s="83"/>
      <c r="R418" s="83" t="s">
        <v>162</v>
      </c>
      <c r="S418" s="75"/>
      <c r="T418" s="75"/>
      <c r="U418" s="75"/>
      <c r="V418" s="75"/>
      <c r="W418" s="75"/>
      <c r="X418" s="75"/>
      <c r="Y418" s="75"/>
      <c r="Z418" s="75"/>
    </row>
    <row r="419">
      <c r="A419" s="151" t="s">
        <v>163</v>
      </c>
      <c r="B419" s="152"/>
      <c r="C419" s="153"/>
      <c r="D419" s="152"/>
      <c r="E419" s="153"/>
      <c r="F419" s="153"/>
      <c r="G419" s="152"/>
      <c r="H419" s="153"/>
      <c r="I419" s="152"/>
      <c r="J419" s="154"/>
      <c r="K419" s="144" t="s">
        <v>156</v>
      </c>
      <c r="L419" s="152"/>
      <c r="M419" s="152"/>
      <c r="N419" s="153"/>
      <c r="O419" s="153"/>
      <c r="P419" s="152"/>
      <c r="Q419" s="152"/>
      <c r="R419" s="152"/>
      <c r="S419" s="154"/>
      <c r="T419" s="154"/>
      <c r="U419" s="154"/>
      <c r="V419" s="154"/>
      <c r="W419" s="154"/>
      <c r="X419" s="154"/>
      <c r="Y419" s="154"/>
      <c r="Z419" s="154"/>
    </row>
    <row r="420">
      <c r="A420" s="138" t="s">
        <v>164</v>
      </c>
      <c r="B420" s="155">
        <v>328.0</v>
      </c>
      <c r="C420" s="155">
        <v>443.0</v>
      </c>
      <c r="D420" s="155">
        <v>448.0</v>
      </c>
      <c r="E420" s="157">
        <v>613.0</v>
      </c>
      <c r="F420" s="157">
        <v>898.0</v>
      </c>
      <c r="G420" s="157">
        <v>579.0</v>
      </c>
      <c r="H420" s="158">
        <v>725.0</v>
      </c>
      <c r="I420" s="155">
        <f t="shared" ref="I420:I422" si="266">SUM(B420:H420)</f>
        <v>4034</v>
      </c>
      <c r="J420" s="104"/>
      <c r="K420" s="138" t="s">
        <v>164</v>
      </c>
      <c r="L420" s="157">
        <f t="shared" ref="L420:L422" si="267">(I420*7%)</f>
        <v>282.38</v>
      </c>
      <c r="M420" s="157">
        <f t="shared" ref="M420:M422" si="268">(I420-L420)</f>
        <v>3751.62</v>
      </c>
      <c r="N420" s="159">
        <v>1000.0</v>
      </c>
      <c r="O420" s="157">
        <f t="shared" ref="O420:O422" si="269">(M420*30%)</f>
        <v>1125.486</v>
      </c>
      <c r="P420" s="157">
        <f t="shared" ref="P420:P422" si="270">(M420*0.6%)</f>
        <v>22.50972</v>
      </c>
      <c r="Q420" s="157"/>
      <c r="R420" s="159">
        <f t="shared" ref="R420:R422" si="271">(I420-L420-N420-O420-P420-Q420)</f>
        <v>1603.62428</v>
      </c>
      <c r="S420" s="75"/>
      <c r="T420" s="75"/>
      <c r="U420" s="75"/>
      <c r="V420" s="75"/>
      <c r="W420" s="75"/>
      <c r="X420" s="75"/>
      <c r="Y420" s="75"/>
      <c r="Z420" s="75"/>
    </row>
    <row r="421">
      <c r="A421" s="138" t="s">
        <v>165</v>
      </c>
      <c r="B421" s="155">
        <v>475.0</v>
      </c>
      <c r="C421" s="155">
        <v>586.0</v>
      </c>
      <c r="D421" s="155">
        <v>681.0</v>
      </c>
      <c r="E421" s="157">
        <v>737.0</v>
      </c>
      <c r="F421" s="157">
        <v>702.0</v>
      </c>
      <c r="G421" s="157">
        <v>544.0</v>
      </c>
      <c r="H421" s="158">
        <v>589.0</v>
      </c>
      <c r="I421" s="155">
        <f t="shared" si="266"/>
        <v>4314</v>
      </c>
      <c r="J421" s="104"/>
      <c r="K421" s="138" t="s">
        <v>165</v>
      </c>
      <c r="L421" s="157">
        <f t="shared" si="267"/>
        <v>301.98</v>
      </c>
      <c r="M421" s="157">
        <f t="shared" si="268"/>
        <v>4012.02</v>
      </c>
      <c r="N421" s="159">
        <v>1000.0</v>
      </c>
      <c r="O421" s="157">
        <f t="shared" si="269"/>
        <v>1203.606</v>
      </c>
      <c r="P421" s="157">
        <f t="shared" si="270"/>
        <v>24.07212</v>
      </c>
      <c r="Q421" s="157"/>
      <c r="R421" s="159">
        <f t="shared" si="271"/>
        <v>1784.34188</v>
      </c>
      <c r="S421" s="75"/>
      <c r="T421" s="75"/>
      <c r="U421" s="75"/>
      <c r="V421" s="75"/>
      <c r="W421" s="75"/>
      <c r="X421" s="75"/>
      <c r="Y421" s="75"/>
      <c r="Z421" s="75"/>
    </row>
    <row r="422">
      <c r="A422" s="138" t="s">
        <v>166</v>
      </c>
      <c r="B422" s="155">
        <v>481.0</v>
      </c>
      <c r="C422" s="155">
        <v>846.0</v>
      </c>
      <c r="D422" s="155">
        <v>797.0</v>
      </c>
      <c r="E422" s="155">
        <v>663.0</v>
      </c>
      <c r="F422" s="157">
        <v>795.0</v>
      </c>
      <c r="G422" s="157">
        <v>713.0</v>
      </c>
      <c r="H422" s="158">
        <v>885.0</v>
      </c>
      <c r="I422" s="155">
        <f t="shared" si="266"/>
        <v>5180</v>
      </c>
      <c r="J422" s="104"/>
      <c r="K422" s="138" t="s">
        <v>166</v>
      </c>
      <c r="L422" s="157">
        <f t="shared" si="267"/>
        <v>362.6</v>
      </c>
      <c r="M422" s="157">
        <f t="shared" si="268"/>
        <v>4817.4</v>
      </c>
      <c r="N422" s="159">
        <v>1000.0</v>
      </c>
      <c r="O422" s="157">
        <f t="shared" si="269"/>
        <v>1445.22</v>
      </c>
      <c r="P422" s="157">
        <f t="shared" si="270"/>
        <v>28.9044</v>
      </c>
      <c r="Q422" s="157"/>
      <c r="R422" s="159">
        <f t="shared" si="271"/>
        <v>2343.2756</v>
      </c>
      <c r="S422" s="75"/>
      <c r="T422" s="75"/>
      <c r="U422" s="75"/>
      <c r="V422" s="75"/>
      <c r="W422" s="75"/>
      <c r="X422" s="75"/>
      <c r="Y422" s="75"/>
      <c r="Z422" s="75"/>
    </row>
    <row r="423">
      <c r="A423" s="148" t="s">
        <v>9</v>
      </c>
      <c r="B423" s="161">
        <f t="shared" ref="B423:I423" si="272">sum(B420:B422)</f>
        <v>1284</v>
      </c>
      <c r="C423" s="161">
        <f t="shared" si="272"/>
        <v>1875</v>
      </c>
      <c r="D423" s="161">
        <f t="shared" si="272"/>
        <v>1926</v>
      </c>
      <c r="E423" s="161">
        <f t="shared" si="272"/>
        <v>2013</v>
      </c>
      <c r="F423" s="161">
        <f t="shared" si="272"/>
        <v>2395</v>
      </c>
      <c r="G423" s="161">
        <f t="shared" si="272"/>
        <v>1836</v>
      </c>
      <c r="H423" s="161">
        <f t="shared" si="272"/>
        <v>2199</v>
      </c>
      <c r="I423" s="161">
        <f t="shared" si="272"/>
        <v>13528</v>
      </c>
      <c r="J423" s="75"/>
      <c r="K423" s="148" t="s">
        <v>9</v>
      </c>
      <c r="L423" s="161">
        <f t="shared" ref="L423:P423" si="273">sum(L420:L422)</f>
        <v>946.96</v>
      </c>
      <c r="M423" s="161">
        <f t="shared" si="273"/>
        <v>12581.04</v>
      </c>
      <c r="N423" s="162">
        <f t="shared" si="273"/>
        <v>3000</v>
      </c>
      <c r="O423" s="161">
        <f t="shared" si="273"/>
        <v>3774.312</v>
      </c>
      <c r="P423" s="161">
        <f t="shared" si="273"/>
        <v>75.48624</v>
      </c>
      <c r="Q423" s="163"/>
      <c r="R423" s="162">
        <f>sum(R420:R422)</f>
        <v>5731.24176</v>
      </c>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126"/>
      <c r="B425" s="142">
        <f t="shared" ref="B425:I425" si="274">(B423)</f>
        <v>1284</v>
      </c>
      <c r="C425" s="142">
        <f t="shared" si="274"/>
        <v>1875</v>
      </c>
      <c r="D425" s="142">
        <f t="shared" si="274"/>
        <v>1926</v>
      </c>
      <c r="E425" s="142">
        <f t="shared" si="274"/>
        <v>2013</v>
      </c>
      <c r="F425" s="142">
        <f t="shared" si="274"/>
        <v>2395</v>
      </c>
      <c r="G425" s="142">
        <f t="shared" si="274"/>
        <v>1836</v>
      </c>
      <c r="H425" s="142">
        <f t="shared" si="274"/>
        <v>2199</v>
      </c>
      <c r="I425" s="142">
        <f t="shared" si="274"/>
        <v>13528</v>
      </c>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128" t="s">
        <v>35</v>
      </c>
      <c r="F427" s="129" t="s">
        <v>164</v>
      </c>
      <c r="G427" s="129" t="s">
        <v>165</v>
      </c>
      <c r="H427" s="129" t="s">
        <v>166</v>
      </c>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131">
        <v>44570.0</v>
      </c>
      <c r="F428" s="157">
        <f>(I203)</f>
        <v>3478</v>
      </c>
      <c r="G428" s="157">
        <f>(I204)</f>
        <v>4782</v>
      </c>
      <c r="H428" s="157">
        <f>(I205)</f>
        <v>4728</v>
      </c>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177" t="s">
        <v>195</v>
      </c>
      <c r="F429" s="157">
        <f>(I420)</f>
        <v>4034</v>
      </c>
      <c r="G429" s="157">
        <f>(I421)</f>
        <v>4314</v>
      </c>
      <c r="H429" s="157">
        <f>(I422)</f>
        <v>5180</v>
      </c>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178" t="s">
        <v>9</v>
      </c>
      <c r="F430" s="179">
        <f t="shared" ref="F430:H430" si="275">sum(F428:F429)</f>
        <v>7512</v>
      </c>
      <c r="G430" s="179">
        <f t="shared" si="275"/>
        <v>9096</v>
      </c>
      <c r="H430" s="179">
        <f t="shared" si="275"/>
        <v>9908</v>
      </c>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132" t="s">
        <v>167</v>
      </c>
      <c r="F431" s="164">
        <f>(F430/25000)</f>
        <v>0.30048</v>
      </c>
      <c r="G431" s="164">
        <f t="shared" ref="G431:H431" si="276">(G430/30000)</f>
        <v>0.3032</v>
      </c>
      <c r="H431" s="164">
        <f t="shared" si="276"/>
        <v>0.3302666667</v>
      </c>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165"/>
      <c r="B433" s="78"/>
      <c r="C433" s="78"/>
      <c r="D433" s="78"/>
      <c r="E433" s="78"/>
      <c r="F433" s="78"/>
      <c r="G433" s="78"/>
      <c r="H433" s="78"/>
      <c r="I433" s="166" t="s">
        <v>9</v>
      </c>
      <c r="J433" s="75"/>
      <c r="K433" s="75"/>
      <c r="L433" s="75"/>
      <c r="M433" s="75"/>
      <c r="N433" s="75"/>
      <c r="O433" s="75"/>
      <c r="P433" s="75"/>
      <c r="Q433" s="75"/>
      <c r="R433" s="75"/>
      <c r="S433" s="75"/>
      <c r="T433" s="75"/>
      <c r="U433" s="75"/>
      <c r="V433" s="75"/>
      <c r="W433" s="75"/>
      <c r="X433" s="75"/>
      <c r="Y433" s="75"/>
      <c r="Z433" s="75"/>
    </row>
    <row r="434">
      <c r="A434" s="167" t="s">
        <v>168</v>
      </c>
      <c r="B434" s="168">
        <f t="shared" ref="B434:G434" si="277">sum(B368,B386,B408,B425)</f>
        <v>13743</v>
      </c>
      <c r="C434" s="168">
        <f t="shared" si="277"/>
        <v>15473</v>
      </c>
      <c r="D434" s="168">
        <f t="shared" si="277"/>
        <v>16713</v>
      </c>
      <c r="E434" s="168">
        <f t="shared" si="277"/>
        <v>15328</v>
      </c>
      <c r="F434" s="168">
        <f t="shared" si="277"/>
        <v>12218</v>
      </c>
      <c r="G434" s="168">
        <f t="shared" si="277"/>
        <v>4870</v>
      </c>
      <c r="H434" s="169">
        <f>SUM(H425)</f>
        <v>2199</v>
      </c>
      <c r="I434" s="168">
        <f>SUM(H368,H386,H408,I425)</f>
        <v>80544</v>
      </c>
      <c r="J434" s="75"/>
      <c r="K434" s="75"/>
      <c r="L434" s="75"/>
      <c r="M434" s="75"/>
      <c r="N434" s="75"/>
      <c r="O434" s="75"/>
      <c r="P434" s="75"/>
      <c r="Q434" s="75"/>
      <c r="R434" s="75"/>
      <c r="S434" s="75"/>
      <c r="T434" s="75"/>
      <c r="U434" s="75"/>
      <c r="V434" s="75"/>
      <c r="W434" s="75"/>
      <c r="X434" s="75"/>
      <c r="Y434" s="75"/>
      <c r="Z434" s="75"/>
    </row>
    <row r="435">
      <c r="A435" s="18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row>
    <row r="436">
      <c r="A436" s="18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row>
    <row r="437">
      <c r="A437" s="76" t="s">
        <v>205</v>
      </c>
      <c r="B437" s="73">
        <v>17.0</v>
      </c>
      <c r="C437" s="73">
        <v>18.0</v>
      </c>
      <c r="D437" s="73">
        <v>19.0</v>
      </c>
      <c r="E437" s="73">
        <v>20.0</v>
      </c>
      <c r="F437" s="73">
        <v>21.0</v>
      </c>
      <c r="G437" s="73">
        <v>22.0</v>
      </c>
      <c r="H437" s="74"/>
      <c r="I437" s="74"/>
      <c r="J437" s="75"/>
      <c r="K437" s="76" t="s">
        <v>205</v>
      </c>
      <c r="L437" s="77"/>
      <c r="M437" s="77"/>
      <c r="N437" s="78"/>
      <c r="O437" s="78"/>
      <c r="P437" s="78"/>
      <c r="Q437" s="75"/>
      <c r="R437" s="75"/>
      <c r="S437" s="75"/>
      <c r="T437" s="75"/>
      <c r="U437" s="75"/>
      <c r="V437" s="75"/>
      <c r="W437" s="75"/>
      <c r="X437" s="75"/>
      <c r="Y437" s="75"/>
      <c r="Z437" s="75"/>
    </row>
    <row r="438">
      <c r="A438" s="79" t="s">
        <v>70</v>
      </c>
      <c r="B438" s="80" t="s">
        <v>2</v>
      </c>
      <c r="C438" s="80" t="s">
        <v>3</v>
      </c>
      <c r="D438" s="80" t="s">
        <v>4</v>
      </c>
      <c r="E438" s="80" t="s">
        <v>5</v>
      </c>
      <c r="F438" s="80" t="s">
        <v>6</v>
      </c>
      <c r="G438" s="80" t="s">
        <v>7</v>
      </c>
      <c r="H438" s="80" t="s">
        <v>9</v>
      </c>
      <c r="I438" s="80" t="s">
        <v>71</v>
      </c>
      <c r="J438" s="75"/>
      <c r="K438" s="81" t="s">
        <v>70</v>
      </c>
      <c r="L438" s="82" t="s">
        <v>72</v>
      </c>
      <c r="M438" s="82" t="s">
        <v>13</v>
      </c>
      <c r="N438" s="83" t="s">
        <v>73</v>
      </c>
      <c r="O438" s="82" t="s">
        <v>13</v>
      </c>
      <c r="P438" s="83" t="s">
        <v>74</v>
      </c>
      <c r="Q438" s="75"/>
      <c r="R438" s="75"/>
      <c r="S438" s="75"/>
      <c r="T438" s="75"/>
      <c r="U438" s="75"/>
      <c r="V438" s="75"/>
      <c r="W438" s="75"/>
      <c r="X438" s="75"/>
      <c r="Y438" s="75"/>
      <c r="Z438" s="75"/>
    </row>
    <row r="439">
      <c r="A439" s="84" t="s">
        <v>75</v>
      </c>
      <c r="B439" s="85">
        <f t="shared" ref="B439:G439" si="278">sum(B440:B463)-B443-B447-B451-B455-B459-B463</f>
        <v>63</v>
      </c>
      <c r="C439" s="85">
        <f t="shared" si="278"/>
        <v>72</v>
      </c>
      <c r="D439" s="85">
        <f t="shared" si="278"/>
        <v>50</v>
      </c>
      <c r="E439" s="85">
        <f t="shared" si="278"/>
        <v>59</v>
      </c>
      <c r="F439" s="85">
        <f t="shared" si="278"/>
        <v>80</v>
      </c>
      <c r="G439" s="85">
        <f t="shared" si="278"/>
        <v>26</v>
      </c>
      <c r="H439" s="86"/>
      <c r="I439" s="85">
        <v>0.0</v>
      </c>
      <c r="J439" s="75"/>
      <c r="K439" s="84" t="s">
        <v>75</v>
      </c>
      <c r="L439" s="87"/>
      <c r="M439" s="86"/>
      <c r="N439" s="87"/>
      <c r="O439" s="87"/>
      <c r="P439" s="86"/>
      <c r="Q439" s="75"/>
      <c r="R439" s="75"/>
      <c r="S439" s="75"/>
      <c r="T439" s="75"/>
      <c r="U439" s="75"/>
      <c r="V439" s="75"/>
      <c r="W439" s="75"/>
      <c r="X439" s="75"/>
      <c r="Y439" s="75"/>
      <c r="Z439" s="75"/>
    </row>
    <row r="440">
      <c r="A440" s="88" t="s">
        <v>76</v>
      </c>
      <c r="B440" s="89">
        <v>24.0</v>
      </c>
      <c r="C440" s="89">
        <v>9.0</v>
      </c>
      <c r="D440" s="89">
        <v>0.0</v>
      </c>
      <c r="E440" s="89">
        <v>11.0</v>
      </c>
      <c r="F440" s="89">
        <v>25.0</v>
      </c>
      <c r="G440" s="89">
        <v>13.0</v>
      </c>
      <c r="H440" s="89">
        <f>SUM(B440:G440)</f>
        <v>82</v>
      </c>
      <c r="I440" s="90">
        <f>sum(H440:H443)</f>
        <v>88</v>
      </c>
      <c r="J440" s="104"/>
      <c r="K440" s="88" t="s">
        <v>76</v>
      </c>
      <c r="L440" s="90">
        <v>120.0</v>
      </c>
      <c r="M440" s="90">
        <f>(L440-H440)</f>
        <v>38</v>
      </c>
      <c r="N440" s="89">
        <v>80.0</v>
      </c>
      <c r="O440" s="90">
        <f t="shared" ref="O440:O441" si="279">sum(M440,N440)</f>
        <v>118</v>
      </c>
      <c r="P440" s="90"/>
      <c r="Q440" s="92"/>
      <c r="R440" s="93"/>
      <c r="S440" s="92"/>
      <c r="T440" s="92"/>
      <c r="U440" s="92"/>
      <c r="V440" s="92"/>
      <c r="W440" s="92"/>
      <c r="X440" s="92"/>
      <c r="Y440" s="92"/>
      <c r="Z440" s="92"/>
    </row>
    <row r="441">
      <c r="A441" s="94" t="s">
        <v>77</v>
      </c>
      <c r="B441" s="95">
        <v>0.0</v>
      </c>
      <c r="C441" s="96">
        <v>0.0</v>
      </c>
      <c r="D441" s="96">
        <v>0.0</v>
      </c>
      <c r="E441" s="96">
        <v>0.0</v>
      </c>
      <c r="F441" s="96">
        <v>0.0</v>
      </c>
      <c r="G441" s="97">
        <v>0.0</v>
      </c>
      <c r="H441" s="97">
        <f t="shared" ref="H441:H443" si="280">sum(B441:G441)</f>
        <v>0</v>
      </c>
      <c r="I441" s="98">
        <f>(I440/60)</f>
        <v>1.466666667</v>
      </c>
      <c r="J441" s="105"/>
      <c r="K441" s="100" t="s">
        <v>77</v>
      </c>
      <c r="L441" s="95">
        <v>25.0</v>
      </c>
      <c r="M441" s="95">
        <f>(L441-H441-H442)</f>
        <v>19</v>
      </c>
      <c r="N441" s="96"/>
      <c r="O441" s="96">
        <f t="shared" si="279"/>
        <v>19</v>
      </c>
      <c r="P441" s="95"/>
      <c r="Q441" s="75"/>
      <c r="R441" s="75"/>
      <c r="S441" s="75"/>
      <c r="T441" s="75"/>
      <c r="U441" s="75"/>
      <c r="V441" s="75"/>
      <c r="W441" s="75"/>
      <c r="X441" s="75"/>
      <c r="Y441" s="75"/>
      <c r="Z441" s="75"/>
    </row>
    <row r="442">
      <c r="A442" s="102" t="s">
        <v>78</v>
      </c>
      <c r="B442" s="95">
        <v>1.0</v>
      </c>
      <c r="C442" s="96">
        <v>0.0</v>
      </c>
      <c r="D442" s="96">
        <v>0.0</v>
      </c>
      <c r="E442" s="96">
        <v>0.0</v>
      </c>
      <c r="F442" s="96">
        <v>4.0</v>
      </c>
      <c r="G442" s="97">
        <v>1.0</v>
      </c>
      <c r="H442" s="97">
        <f t="shared" si="280"/>
        <v>6</v>
      </c>
      <c r="I442" s="103"/>
      <c r="J442" s="105"/>
      <c r="K442" s="96" t="s">
        <v>78</v>
      </c>
      <c r="L442" s="96" t="s">
        <v>79</v>
      </c>
      <c r="M442" s="96" t="s">
        <v>79</v>
      </c>
      <c r="N442" s="96"/>
      <c r="O442" s="96" t="s">
        <v>79</v>
      </c>
      <c r="P442" s="95"/>
      <c r="Q442" s="75"/>
      <c r="R442" s="75"/>
      <c r="S442" s="75"/>
      <c r="T442" s="75"/>
      <c r="U442" s="75"/>
      <c r="V442" s="75"/>
      <c r="W442" s="75"/>
      <c r="X442" s="75"/>
      <c r="Y442" s="75"/>
      <c r="Z442" s="75"/>
    </row>
    <row r="443">
      <c r="A443" s="102" t="s">
        <v>80</v>
      </c>
      <c r="B443" s="96"/>
      <c r="C443" s="96"/>
      <c r="D443" s="96">
        <v>0.0</v>
      </c>
      <c r="E443" s="103"/>
      <c r="F443" s="96"/>
      <c r="G443" s="97"/>
      <c r="H443" s="97">
        <f t="shared" si="280"/>
        <v>0</v>
      </c>
      <c r="I443" s="96" t="s">
        <v>79</v>
      </c>
      <c r="J443" s="105"/>
      <c r="K443" s="96" t="s">
        <v>80</v>
      </c>
      <c r="L443" s="95">
        <v>63.0</v>
      </c>
      <c r="M443" s="95">
        <f t="shared" ref="M443:M444" si="281">(L443-H443)</f>
        <v>63</v>
      </c>
      <c r="N443" s="96"/>
      <c r="O443" s="96">
        <f t="shared" ref="O443:O445" si="282">sum(M443,N443)</f>
        <v>63</v>
      </c>
      <c r="P443" s="95"/>
      <c r="Q443" s="75"/>
      <c r="R443" s="75"/>
      <c r="S443" s="75"/>
      <c r="T443" s="75"/>
      <c r="U443" s="75"/>
      <c r="V443" s="75"/>
      <c r="W443" s="75"/>
      <c r="X443" s="75"/>
      <c r="Y443" s="75"/>
      <c r="Z443" s="75"/>
    </row>
    <row r="444">
      <c r="A444" s="88" t="s">
        <v>81</v>
      </c>
      <c r="B444" s="90">
        <v>8.0</v>
      </c>
      <c r="C444" s="90">
        <v>9.0</v>
      </c>
      <c r="D444" s="90">
        <v>0.0</v>
      </c>
      <c r="E444" s="90">
        <v>8.0</v>
      </c>
      <c r="F444" s="90">
        <v>7.0</v>
      </c>
      <c r="G444" s="89">
        <v>4.0</v>
      </c>
      <c r="H444" s="89">
        <f>SUM(B444:G444)</f>
        <v>36</v>
      </c>
      <c r="I444" s="90">
        <f>sum(H444:H447)</f>
        <v>37</v>
      </c>
      <c r="J444" s="104"/>
      <c r="K444" s="88" t="s">
        <v>81</v>
      </c>
      <c r="L444" s="90">
        <v>51.0</v>
      </c>
      <c r="M444" s="90">
        <f t="shared" si="281"/>
        <v>15</v>
      </c>
      <c r="N444" s="89">
        <v>50.0</v>
      </c>
      <c r="O444" s="90">
        <f t="shared" si="282"/>
        <v>65</v>
      </c>
      <c r="P444" s="90"/>
      <c r="Q444" s="75"/>
      <c r="R444" s="104"/>
      <c r="S444" s="75"/>
      <c r="T444" s="75"/>
      <c r="U444" s="75"/>
      <c r="V444" s="75"/>
      <c r="W444" s="75"/>
      <c r="X444" s="75"/>
      <c r="Y444" s="75"/>
      <c r="Z444" s="75"/>
    </row>
    <row r="445">
      <c r="A445" s="94" t="s">
        <v>77</v>
      </c>
      <c r="B445" s="95">
        <v>0.0</v>
      </c>
      <c r="C445" s="96">
        <v>0.0</v>
      </c>
      <c r="D445" s="96">
        <v>0.0</v>
      </c>
      <c r="E445" s="96">
        <v>0.0</v>
      </c>
      <c r="F445" s="96">
        <v>0.0</v>
      </c>
      <c r="G445" s="96">
        <v>0.0</v>
      </c>
      <c r="H445" s="97">
        <f t="shared" ref="H445:H447" si="283">sum(B445:G445)</f>
        <v>0</v>
      </c>
      <c r="I445" s="98">
        <f>(I444/60)</f>
        <v>0.6166666667</v>
      </c>
      <c r="J445" s="105"/>
      <c r="K445" s="100" t="s">
        <v>77</v>
      </c>
      <c r="L445" s="96">
        <v>1.0</v>
      </c>
      <c r="M445" s="95">
        <f>(L445-H445-H446)</f>
        <v>0</v>
      </c>
      <c r="N445" s="96"/>
      <c r="O445" s="96">
        <f t="shared" si="282"/>
        <v>0</v>
      </c>
      <c r="P445" s="96"/>
      <c r="Q445" s="92"/>
      <c r="R445" s="92"/>
      <c r="S445" s="92"/>
      <c r="T445" s="92"/>
      <c r="U445" s="92"/>
      <c r="V445" s="92"/>
      <c r="W445" s="92"/>
      <c r="X445" s="92"/>
      <c r="Y445" s="92"/>
      <c r="Z445" s="92"/>
    </row>
    <row r="446">
      <c r="A446" s="102" t="s">
        <v>78</v>
      </c>
      <c r="B446" s="95">
        <v>0.0</v>
      </c>
      <c r="C446" s="96">
        <v>0.0</v>
      </c>
      <c r="D446" s="96">
        <v>0.0</v>
      </c>
      <c r="E446" s="96">
        <v>1.0</v>
      </c>
      <c r="F446" s="96">
        <v>0.0</v>
      </c>
      <c r="G446" s="96">
        <v>0.0</v>
      </c>
      <c r="H446" s="97">
        <f t="shared" si="283"/>
        <v>1</v>
      </c>
      <c r="I446" s="103"/>
      <c r="J446" s="105"/>
      <c r="K446" s="96" t="s">
        <v>78</v>
      </c>
      <c r="L446" s="100" t="s">
        <v>79</v>
      </c>
      <c r="M446" s="96" t="s">
        <v>79</v>
      </c>
      <c r="N446" s="96"/>
      <c r="O446" s="96" t="s">
        <v>79</v>
      </c>
      <c r="P446" s="96"/>
      <c r="Q446" s="92"/>
      <c r="R446" s="92"/>
      <c r="S446" s="92"/>
      <c r="T446" s="92"/>
      <c r="U446" s="92"/>
      <c r="V446" s="92"/>
      <c r="W446" s="92"/>
      <c r="X446" s="92"/>
      <c r="Y446" s="92"/>
      <c r="Z446" s="92"/>
    </row>
    <row r="447">
      <c r="A447" s="102" t="s">
        <v>80</v>
      </c>
      <c r="B447" s="96">
        <v>0.0</v>
      </c>
      <c r="C447" s="96">
        <v>0.0</v>
      </c>
      <c r="D447" s="96">
        <v>0.0</v>
      </c>
      <c r="E447" s="103"/>
      <c r="F447" s="96">
        <v>0.0</v>
      </c>
      <c r="G447" s="96">
        <v>0.0</v>
      </c>
      <c r="H447" s="97">
        <f t="shared" si="283"/>
        <v>0</v>
      </c>
      <c r="I447" s="96" t="s">
        <v>79</v>
      </c>
      <c r="J447" s="105"/>
      <c r="K447" s="96" t="s">
        <v>80</v>
      </c>
      <c r="L447" s="96">
        <v>0.0</v>
      </c>
      <c r="M447" s="95">
        <f t="shared" ref="M447:M448" si="284">(L447-H447)</f>
        <v>0</v>
      </c>
      <c r="N447" s="96"/>
      <c r="O447" s="96">
        <f t="shared" ref="O447:O449" si="285">sum(M447,N447)</f>
        <v>0</v>
      </c>
      <c r="P447" s="96">
        <v>0.0</v>
      </c>
      <c r="Q447" s="92"/>
      <c r="R447" s="92"/>
      <c r="S447" s="92"/>
      <c r="T447" s="92"/>
      <c r="U447" s="92"/>
      <c r="V447" s="92"/>
      <c r="W447" s="92"/>
      <c r="X447" s="92"/>
      <c r="Y447" s="92"/>
      <c r="Z447" s="92"/>
    </row>
    <row r="448">
      <c r="A448" s="88" t="s">
        <v>82</v>
      </c>
      <c r="B448" s="89">
        <v>10.0</v>
      </c>
      <c r="C448" s="89">
        <v>19.0</v>
      </c>
      <c r="D448" s="89">
        <v>11.0</v>
      </c>
      <c r="E448" s="89">
        <v>10.0</v>
      </c>
      <c r="F448" s="89">
        <v>8.0</v>
      </c>
      <c r="G448" s="89">
        <v>0.0</v>
      </c>
      <c r="H448" s="89">
        <f>SUM(B448:G448)</f>
        <v>58</v>
      </c>
      <c r="I448" s="90">
        <f>sum(H448:H451)</f>
        <v>83</v>
      </c>
      <c r="J448" s="104"/>
      <c r="K448" s="88" t="s">
        <v>82</v>
      </c>
      <c r="L448" s="90">
        <v>69.0</v>
      </c>
      <c r="M448" s="90">
        <f t="shared" si="284"/>
        <v>11</v>
      </c>
      <c r="N448" s="89">
        <v>120.0</v>
      </c>
      <c r="O448" s="90">
        <f t="shared" si="285"/>
        <v>131</v>
      </c>
      <c r="P448" s="90">
        <v>131.0</v>
      </c>
      <c r="Q448" s="92"/>
      <c r="R448" s="92"/>
      <c r="S448" s="92"/>
      <c r="T448" s="92"/>
      <c r="U448" s="92"/>
      <c r="V448" s="92"/>
      <c r="W448" s="92"/>
      <c r="X448" s="92"/>
      <c r="Y448" s="92"/>
      <c r="Z448" s="92"/>
    </row>
    <row r="449">
      <c r="A449" s="94" t="s">
        <v>77</v>
      </c>
      <c r="B449" s="95">
        <v>0.0</v>
      </c>
      <c r="C449" s="96">
        <v>0.0</v>
      </c>
      <c r="D449" s="96">
        <v>0.0</v>
      </c>
      <c r="E449" s="96">
        <v>0.0</v>
      </c>
      <c r="F449" s="96">
        <v>0.0</v>
      </c>
      <c r="G449" s="97">
        <v>0.0</v>
      </c>
      <c r="H449" s="97">
        <f t="shared" ref="H449:H451" si="286">sum(B449:G449)</f>
        <v>0</v>
      </c>
      <c r="I449" s="98">
        <f>(I448/60)</f>
        <v>1.383333333</v>
      </c>
      <c r="J449" s="104"/>
      <c r="K449" s="94" t="s">
        <v>77</v>
      </c>
      <c r="L449" s="96">
        <v>24.0</v>
      </c>
      <c r="M449" s="95">
        <f>(L449-H449-H450)</f>
        <v>2</v>
      </c>
      <c r="N449" s="96"/>
      <c r="O449" s="96">
        <f t="shared" si="285"/>
        <v>2</v>
      </c>
      <c r="P449" s="95">
        <v>2.0</v>
      </c>
      <c r="Q449" s="92"/>
      <c r="R449" s="92"/>
      <c r="S449" s="92"/>
      <c r="T449" s="92"/>
      <c r="U449" s="92"/>
      <c r="V449" s="92"/>
      <c r="W449" s="92"/>
      <c r="X449" s="92"/>
      <c r="Y449" s="92"/>
      <c r="Z449" s="92"/>
    </row>
    <row r="450">
      <c r="A450" s="102" t="s">
        <v>78</v>
      </c>
      <c r="B450" s="95">
        <v>4.0</v>
      </c>
      <c r="C450" s="96">
        <v>5.0</v>
      </c>
      <c r="D450" s="96">
        <v>4.0</v>
      </c>
      <c r="E450" s="96">
        <v>5.0</v>
      </c>
      <c r="F450" s="96">
        <v>4.0</v>
      </c>
      <c r="G450" s="97">
        <v>0.0</v>
      </c>
      <c r="H450" s="97">
        <f t="shared" si="286"/>
        <v>22</v>
      </c>
      <c r="I450" s="103"/>
      <c r="J450" s="104"/>
      <c r="K450" s="102" t="s">
        <v>78</v>
      </c>
      <c r="L450" s="96" t="s">
        <v>79</v>
      </c>
      <c r="M450" s="96" t="s">
        <v>79</v>
      </c>
      <c r="N450" s="96"/>
      <c r="O450" s="96" t="s">
        <v>79</v>
      </c>
      <c r="P450" s="95" t="s">
        <v>79</v>
      </c>
      <c r="Q450" s="92"/>
      <c r="R450" s="92"/>
      <c r="S450" s="92"/>
      <c r="T450" s="92"/>
      <c r="U450" s="92"/>
      <c r="V450" s="92"/>
      <c r="W450" s="92"/>
      <c r="X450" s="92"/>
      <c r="Y450" s="92"/>
      <c r="Z450" s="92"/>
    </row>
    <row r="451">
      <c r="A451" s="102" t="s">
        <v>80</v>
      </c>
      <c r="B451" s="96"/>
      <c r="C451" s="96">
        <v>3.0</v>
      </c>
      <c r="D451" s="103"/>
      <c r="E451" s="103"/>
      <c r="F451" s="96"/>
      <c r="G451" s="97">
        <v>0.0</v>
      </c>
      <c r="H451" s="97">
        <f t="shared" si="286"/>
        <v>3</v>
      </c>
      <c r="I451" s="96" t="s">
        <v>79</v>
      </c>
      <c r="J451" s="104"/>
      <c r="K451" s="102" t="s">
        <v>80</v>
      </c>
      <c r="L451" s="96">
        <v>0.0</v>
      </c>
      <c r="M451" s="95">
        <f t="shared" ref="M451:M452" si="287">(L451-H451)</f>
        <v>-3</v>
      </c>
      <c r="N451" s="96">
        <v>60.0</v>
      </c>
      <c r="O451" s="96">
        <f t="shared" ref="O451:O453" si="288">sum(M451,N451)</f>
        <v>57</v>
      </c>
      <c r="P451" s="95">
        <v>57.0</v>
      </c>
      <c r="Q451" s="92"/>
      <c r="R451" s="92"/>
      <c r="S451" s="92"/>
      <c r="T451" s="92"/>
      <c r="U451" s="92"/>
      <c r="V451" s="92"/>
      <c r="W451" s="92"/>
      <c r="X451" s="92"/>
      <c r="Y451" s="92"/>
      <c r="Z451" s="92"/>
    </row>
    <row r="452">
      <c r="A452" s="88" t="s">
        <v>83</v>
      </c>
      <c r="B452" s="89">
        <v>0.0</v>
      </c>
      <c r="C452" s="89">
        <v>10.0</v>
      </c>
      <c r="D452" s="89">
        <v>10.0</v>
      </c>
      <c r="E452" s="89">
        <v>11.0</v>
      </c>
      <c r="F452" s="89">
        <v>20.0</v>
      </c>
      <c r="G452" s="89">
        <v>0.0</v>
      </c>
      <c r="H452" s="89">
        <f>SUM(B452:G452)</f>
        <v>51</v>
      </c>
      <c r="I452" s="90">
        <f>sum(H452:H455)</f>
        <v>60</v>
      </c>
      <c r="J452" s="104"/>
      <c r="K452" s="88" t="s">
        <v>83</v>
      </c>
      <c r="L452" s="90">
        <v>38.0</v>
      </c>
      <c r="M452" s="90">
        <f t="shared" si="287"/>
        <v>-13</v>
      </c>
      <c r="N452" s="89">
        <v>70.0</v>
      </c>
      <c r="O452" s="90">
        <f t="shared" si="288"/>
        <v>57</v>
      </c>
      <c r="P452" s="90">
        <v>57.0</v>
      </c>
      <c r="Q452" s="92"/>
      <c r="R452" s="92"/>
      <c r="S452" s="92"/>
      <c r="T452" s="92"/>
      <c r="U452" s="92"/>
      <c r="V452" s="92"/>
      <c r="W452" s="92"/>
      <c r="X452" s="92"/>
      <c r="Y452" s="92"/>
      <c r="Z452" s="92"/>
    </row>
    <row r="453">
      <c r="A453" s="94" t="s">
        <v>77</v>
      </c>
      <c r="B453" s="95">
        <v>0.0</v>
      </c>
      <c r="C453" s="96">
        <v>0.0</v>
      </c>
      <c r="D453" s="96">
        <v>0.0</v>
      </c>
      <c r="E453" s="96">
        <v>0.0</v>
      </c>
      <c r="F453" s="96">
        <v>0.0</v>
      </c>
      <c r="G453" s="97">
        <v>0.0</v>
      </c>
      <c r="H453" s="97">
        <f t="shared" ref="H453:H455" si="289">sum(B453:G453)</f>
        <v>0</v>
      </c>
      <c r="I453" s="98">
        <f>(I452/60)</f>
        <v>1</v>
      </c>
      <c r="J453" s="104"/>
      <c r="K453" s="94" t="s">
        <v>77</v>
      </c>
      <c r="L453" s="96">
        <v>10.0</v>
      </c>
      <c r="M453" s="95">
        <f>(L453-H453-H454)</f>
        <v>1</v>
      </c>
      <c r="N453" s="96"/>
      <c r="O453" s="96">
        <f t="shared" si="288"/>
        <v>1</v>
      </c>
      <c r="P453" s="96">
        <v>1.0</v>
      </c>
      <c r="Q453" s="92"/>
      <c r="R453" s="92"/>
      <c r="S453" s="92"/>
      <c r="T453" s="92"/>
      <c r="U453" s="92"/>
      <c r="V453" s="92"/>
      <c r="W453" s="92"/>
      <c r="X453" s="92"/>
      <c r="Y453" s="92"/>
      <c r="Z453" s="92"/>
    </row>
    <row r="454">
      <c r="A454" s="102" t="s">
        <v>78</v>
      </c>
      <c r="B454" s="95">
        <v>0.0</v>
      </c>
      <c r="C454" s="96">
        <v>1.0</v>
      </c>
      <c r="D454" s="96">
        <v>4.0</v>
      </c>
      <c r="E454" s="96">
        <v>1.0</v>
      </c>
      <c r="F454" s="96">
        <v>3.0</v>
      </c>
      <c r="G454" s="97">
        <v>0.0</v>
      </c>
      <c r="H454" s="97">
        <f t="shared" si="289"/>
        <v>9</v>
      </c>
      <c r="I454" s="103"/>
      <c r="J454" s="104"/>
      <c r="K454" s="102" t="s">
        <v>78</v>
      </c>
      <c r="L454" s="96" t="s">
        <v>79</v>
      </c>
      <c r="M454" s="96" t="s">
        <v>79</v>
      </c>
      <c r="N454" s="96"/>
      <c r="O454" s="96" t="s">
        <v>79</v>
      </c>
      <c r="P454" s="96" t="s">
        <v>79</v>
      </c>
      <c r="Q454" s="92"/>
      <c r="R454" s="92"/>
      <c r="S454" s="92"/>
      <c r="T454" s="92"/>
      <c r="U454" s="92"/>
      <c r="V454" s="92"/>
      <c r="W454" s="92"/>
      <c r="X454" s="92"/>
      <c r="Y454" s="92"/>
      <c r="Z454" s="92"/>
    </row>
    <row r="455">
      <c r="A455" s="102" t="s">
        <v>80</v>
      </c>
      <c r="B455" s="96">
        <v>0.0</v>
      </c>
      <c r="C455" s="103"/>
      <c r="D455" s="103"/>
      <c r="E455" s="103"/>
      <c r="F455" s="103"/>
      <c r="G455" s="97">
        <v>0.0</v>
      </c>
      <c r="H455" s="97">
        <f t="shared" si="289"/>
        <v>0</v>
      </c>
      <c r="I455" s="96" t="s">
        <v>79</v>
      </c>
      <c r="J455" s="104"/>
      <c r="K455" s="102" t="s">
        <v>80</v>
      </c>
      <c r="L455" s="96">
        <v>44.0</v>
      </c>
      <c r="M455" s="95">
        <f t="shared" ref="M455:M456" si="290">(L455-H455)</f>
        <v>44</v>
      </c>
      <c r="N455" s="96"/>
      <c r="O455" s="96">
        <f t="shared" ref="O455:O457" si="291">sum(M455,N455)</f>
        <v>44</v>
      </c>
      <c r="P455" s="96">
        <v>44.0</v>
      </c>
      <c r="Q455" s="92"/>
      <c r="R455" s="92"/>
      <c r="S455" s="92"/>
      <c r="T455" s="92"/>
      <c r="U455" s="92"/>
      <c r="V455" s="92"/>
      <c r="W455" s="92"/>
      <c r="X455" s="92"/>
      <c r="Y455" s="92"/>
      <c r="Z455" s="92"/>
    </row>
    <row r="456">
      <c r="A456" s="88" t="s">
        <v>84</v>
      </c>
      <c r="B456" s="89">
        <v>4.0</v>
      </c>
      <c r="C456" s="89">
        <v>2.0</v>
      </c>
      <c r="D456" s="89">
        <v>0.0</v>
      </c>
      <c r="E456" s="89">
        <v>3.0</v>
      </c>
      <c r="F456" s="89">
        <v>6.0</v>
      </c>
      <c r="G456" s="89">
        <v>4.0</v>
      </c>
      <c r="H456" s="89">
        <f>SUM(B456:G456)</f>
        <v>19</v>
      </c>
      <c r="I456" s="90">
        <f>sum(H456:H459)</f>
        <v>19</v>
      </c>
      <c r="J456" s="104" t="s">
        <v>206</v>
      </c>
      <c r="K456" s="88" t="s">
        <v>84</v>
      </c>
      <c r="L456" s="90">
        <v>35.0</v>
      </c>
      <c r="M456" s="90">
        <f t="shared" si="290"/>
        <v>16</v>
      </c>
      <c r="N456" s="89">
        <v>30.0</v>
      </c>
      <c r="O456" s="90">
        <f t="shared" si="291"/>
        <v>46</v>
      </c>
      <c r="P456" s="90">
        <v>46.0</v>
      </c>
      <c r="Q456" s="92"/>
      <c r="R456" s="92"/>
      <c r="S456" s="92"/>
      <c r="T456" s="92"/>
      <c r="U456" s="92"/>
      <c r="V456" s="92"/>
      <c r="W456" s="92"/>
      <c r="X456" s="92"/>
      <c r="Y456" s="92"/>
      <c r="Z456" s="92"/>
    </row>
    <row r="457">
      <c r="A457" s="94" t="s">
        <v>77</v>
      </c>
      <c r="B457" s="95">
        <v>0.0</v>
      </c>
      <c r="C457" s="96">
        <v>0.0</v>
      </c>
      <c r="D457" s="96">
        <v>0.0</v>
      </c>
      <c r="E457" s="96">
        <v>0.0</v>
      </c>
      <c r="F457" s="96">
        <v>0.0</v>
      </c>
      <c r="G457" s="97">
        <v>0.0</v>
      </c>
      <c r="H457" s="97">
        <f t="shared" ref="H457:H459" si="292">sum(B457:G457)</f>
        <v>0</v>
      </c>
      <c r="I457" s="98">
        <f>(I456/60)</f>
        <v>0.3166666667</v>
      </c>
      <c r="J457" s="104" t="s">
        <v>206</v>
      </c>
      <c r="K457" s="94" t="s">
        <v>77</v>
      </c>
      <c r="L457" s="96">
        <v>0.0</v>
      </c>
      <c r="M457" s="95">
        <f>(L457-H457-H458)</f>
        <v>0</v>
      </c>
      <c r="N457" s="96"/>
      <c r="O457" s="96">
        <f t="shared" si="291"/>
        <v>0</v>
      </c>
      <c r="P457" s="95">
        <v>0.0</v>
      </c>
      <c r="Q457" s="92"/>
      <c r="R457" s="92"/>
      <c r="S457" s="92"/>
      <c r="T457" s="92"/>
      <c r="U457" s="92"/>
      <c r="V457" s="92"/>
      <c r="W457" s="92"/>
      <c r="X457" s="92"/>
      <c r="Y457" s="92"/>
      <c r="Z457" s="92"/>
    </row>
    <row r="458">
      <c r="A458" s="102" t="s">
        <v>78</v>
      </c>
      <c r="B458" s="95">
        <v>0.0</v>
      </c>
      <c r="C458" s="96">
        <v>0.0</v>
      </c>
      <c r="D458" s="96">
        <v>0.0</v>
      </c>
      <c r="E458" s="96">
        <v>0.0</v>
      </c>
      <c r="F458" s="96">
        <v>0.0</v>
      </c>
      <c r="G458" s="97">
        <v>0.0</v>
      </c>
      <c r="H458" s="97">
        <f t="shared" si="292"/>
        <v>0</v>
      </c>
      <c r="I458" s="103"/>
      <c r="J458" s="104" t="s">
        <v>206</v>
      </c>
      <c r="K458" s="102" t="s">
        <v>78</v>
      </c>
      <c r="L458" s="96" t="s">
        <v>79</v>
      </c>
      <c r="M458" s="96" t="s">
        <v>79</v>
      </c>
      <c r="N458" s="96"/>
      <c r="O458" s="96" t="s">
        <v>79</v>
      </c>
      <c r="P458" s="95" t="s">
        <v>79</v>
      </c>
      <c r="Q458" s="92"/>
      <c r="R458" s="92"/>
      <c r="S458" s="92"/>
      <c r="T458" s="92"/>
      <c r="U458" s="92"/>
      <c r="V458" s="92"/>
      <c r="W458" s="92"/>
      <c r="X458" s="92"/>
      <c r="Y458" s="92"/>
      <c r="Z458" s="92"/>
    </row>
    <row r="459">
      <c r="A459" s="102" t="s">
        <v>80</v>
      </c>
      <c r="B459" s="96"/>
      <c r="C459" s="96"/>
      <c r="D459" s="96">
        <v>0.0</v>
      </c>
      <c r="E459" s="103"/>
      <c r="F459" s="96">
        <v>0.0</v>
      </c>
      <c r="G459" s="97">
        <v>0.0</v>
      </c>
      <c r="H459" s="97">
        <f t="shared" si="292"/>
        <v>0</v>
      </c>
      <c r="I459" s="96" t="s">
        <v>79</v>
      </c>
      <c r="J459" s="104" t="s">
        <v>206</v>
      </c>
      <c r="K459" s="102" t="s">
        <v>80</v>
      </c>
      <c r="L459" s="96">
        <v>26.0</v>
      </c>
      <c r="M459" s="95">
        <f t="shared" ref="M459:M460" si="293">(L459-H459)</f>
        <v>26</v>
      </c>
      <c r="N459" s="96"/>
      <c r="O459" s="96">
        <f t="shared" ref="O459:O461" si="294">sum(M459,N459)</f>
        <v>26</v>
      </c>
      <c r="P459" s="95">
        <v>26.0</v>
      </c>
      <c r="Q459" s="92"/>
      <c r="R459" s="92"/>
      <c r="S459" s="92"/>
      <c r="T459" s="92"/>
      <c r="U459" s="92"/>
      <c r="V459" s="92"/>
      <c r="W459" s="92"/>
      <c r="X459" s="92"/>
      <c r="Y459" s="92"/>
      <c r="Z459" s="92"/>
    </row>
    <row r="460">
      <c r="A460" s="107" t="s">
        <v>86</v>
      </c>
      <c r="B460" s="89">
        <v>12.0</v>
      </c>
      <c r="C460" s="89">
        <v>17.0</v>
      </c>
      <c r="D460" s="89">
        <v>20.0</v>
      </c>
      <c r="E460" s="89">
        <v>7.0</v>
      </c>
      <c r="F460" s="89">
        <v>3.0</v>
      </c>
      <c r="G460" s="89">
        <v>3.0</v>
      </c>
      <c r="H460" s="89">
        <f>SUM(B460:G460)</f>
        <v>62</v>
      </c>
      <c r="I460" s="90">
        <f>sum(H460:H463)</f>
        <v>66</v>
      </c>
      <c r="J460" s="104"/>
      <c r="K460" s="107" t="s">
        <v>86</v>
      </c>
      <c r="L460" s="90">
        <v>58.0</v>
      </c>
      <c r="M460" s="90">
        <f t="shared" si="293"/>
        <v>-4</v>
      </c>
      <c r="N460" s="89">
        <v>45.0</v>
      </c>
      <c r="O460" s="90">
        <f t="shared" si="294"/>
        <v>41</v>
      </c>
      <c r="P460" s="90">
        <v>41.0</v>
      </c>
      <c r="Q460" s="92"/>
      <c r="R460" s="92"/>
      <c r="S460" s="92"/>
      <c r="T460" s="92"/>
      <c r="U460" s="92"/>
      <c r="V460" s="92"/>
      <c r="W460" s="92"/>
      <c r="X460" s="92"/>
      <c r="Y460" s="92"/>
      <c r="Z460" s="92"/>
    </row>
    <row r="461">
      <c r="A461" s="94" t="s">
        <v>77</v>
      </c>
      <c r="B461" s="95">
        <v>0.0</v>
      </c>
      <c r="C461" s="96">
        <v>0.0</v>
      </c>
      <c r="D461" s="96">
        <v>1.0</v>
      </c>
      <c r="E461" s="96">
        <v>2.0</v>
      </c>
      <c r="F461" s="96">
        <v>0.0</v>
      </c>
      <c r="G461" s="97">
        <v>1.0</v>
      </c>
      <c r="H461" s="97">
        <f t="shared" ref="H461:H463" si="295">sum(B461:G461)</f>
        <v>4</v>
      </c>
      <c r="I461" s="98">
        <f>(I460/60)</f>
        <v>1.1</v>
      </c>
      <c r="J461" s="104"/>
      <c r="K461" s="94" t="s">
        <v>77</v>
      </c>
      <c r="L461" s="96">
        <v>5.0</v>
      </c>
      <c r="M461" s="95">
        <f>(L461-H461-H462)</f>
        <v>1</v>
      </c>
      <c r="N461" s="96"/>
      <c r="O461" s="96">
        <f t="shared" si="294"/>
        <v>1</v>
      </c>
      <c r="P461" s="95">
        <v>1.0</v>
      </c>
      <c r="Q461" s="92"/>
      <c r="R461" s="92"/>
      <c r="S461" s="92"/>
      <c r="T461" s="92"/>
      <c r="U461" s="92"/>
      <c r="V461" s="92"/>
      <c r="W461" s="92"/>
      <c r="X461" s="92"/>
      <c r="Y461" s="92"/>
      <c r="Z461" s="92"/>
    </row>
    <row r="462">
      <c r="A462" s="102" t="s">
        <v>78</v>
      </c>
      <c r="B462" s="95">
        <v>0.0</v>
      </c>
      <c r="C462" s="96">
        <v>0.0</v>
      </c>
      <c r="D462" s="96">
        <v>0.0</v>
      </c>
      <c r="E462" s="96">
        <v>0.0</v>
      </c>
      <c r="F462" s="96">
        <v>0.0</v>
      </c>
      <c r="G462" s="97">
        <v>0.0</v>
      </c>
      <c r="H462" s="97">
        <f t="shared" si="295"/>
        <v>0</v>
      </c>
      <c r="I462" s="103"/>
      <c r="J462" s="104"/>
      <c r="K462" s="102" t="s">
        <v>78</v>
      </c>
      <c r="L462" s="96" t="s">
        <v>79</v>
      </c>
      <c r="M462" s="96" t="s">
        <v>79</v>
      </c>
      <c r="N462" s="170"/>
      <c r="O462" s="96" t="s">
        <v>79</v>
      </c>
      <c r="P462" s="95" t="s">
        <v>79</v>
      </c>
      <c r="Q462" s="92"/>
      <c r="R462" s="92"/>
      <c r="S462" s="92"/>
      <c r="T462" s="92"/>
      <c r="U462" s="92"/>
      <c r="V462" s="92"/>
      <c r="W462" s="92"/>
      <c r="X462" s="92"/>
      <c r="Y462" s="92"/>
      <c r="Z462" s="92"/>
    </row>
    <row r="463">
      <c r="A463" s="102" t="s">
        <v>80</v>
      </c>
      <c r="B463" s="96">
        <v>0.0</v>
      </c>
      <c r="C463" s="96"/>
      <c r="D463" s="103"/>
      <c r="E463" s="103"/>
      <c r="F463" s="103"/>
      <c r="G463" s="97"/>
      <c r="H463" s="97">
        <f t="shared" si="295"/>
        <v>0</v>
      </c>
      <c r="I463" s="96" t="s">
        <v>79</v>
      </c>
      <c r="J463" s="104"/>
      <c r="K463" s="102" t="s">
        <v>80</v>
      </c>
      <c r="L463" s="96">
        <v>30.0</v>
      </c>
      <c r="M463" s="95">
        <f>(L463-H463)</f>
        <v>30</v>
      </c>
      <c r="N463" s="171"/>
      <c r="O463" s="96">
        <f>sum(M463,N463)</f>
        <v>30</v>
      </c>
      <c r="P463" s="95">
        <v>30.0</v>
      </c>
      <c r="Q463" s="92"/>
      <c r="R463" s="92"/>
      <c r="S463" s="92"/>
      <c r="T463" s="92"/>
      <c r="U463" s="92"/>
      <c r="V463" s="92"/>
      <c r="W463" s="92"/>
      <c r="X463" s="92"/>
      <c r="Y463" s="92"/>
      <c r="Z463" s="92"/>
    </row>
    <row r="464">
      <c r="A464" s="84" t="s">
        <v>87</v>
      </c>
      <c r="B464" s="85">
        <f t="shared" ref="B464:G464" si="296">SUM(B465:B480)-B468-B472-B476-B480</f>
        <v>18</v>
      </c>
      <c r="C464" s="85">
        <f t="shared" si="296"/>
        <v>46</v>
      </c>
      <c r="D464" s="85">
        <f t="shared" si="296"/>
        <v>62</v>
      </c>
      <c r="E464" s="85">
        <f t="shared" si="296"/>
        <v>64</v>
      </c>
      <c r="F464" s="85">
        <f t="shared" si="296"/>
        <v>45</v>
      </c>
      <c r="G464" s="85">
        <f t="shared" si="296"/>
        <v>7</v>
      </c>
      <c r="H464" s="86"/>
      <c r="I464" s="85">
        <v>0.0</v>
      </c>
      <c r="J464" s="75"/>
      <c r="K464" s="84" t="s">
        <v>87</v>
      </c>
      <c r="L464" s="87"/>
      <c r="M464" s="86"/>
      <c r="N464" s="172"/>
      <c r="O464" s="87"/>
      <c r="P464" s="86"/>
      <c r="Q464" s="75"/>
      <c r="R464" s="75"/>
      <c r="S464" s="75"/>
      <c r="T464" s="75"/>
      <c r="U464" s="75"/>
      <c r="V464" s="75"/>
      <c r="W464" s="75"/>
      <c r="X464" s="75"/>
      <c r="Y464" s="75"/>
      <c r="Z464" s="75"/>
    </row>
    <row r="465">
      <c r="A465" s="88" t="s">
        <v>24</v>
      </c>
      <c r="B465" s="89">
        <v>3.0</v>
      </c>
      <c r="C465" s="89">
        <v>9.0</v>
      </c>
      <c r="D465" s="89">
        <v>11.0</v>
      </c>
      <c r="E465" s="89">
        <v>6.0</v>
      </c>
      <c r="F465" s="89">
        <v>6.0</v>
      </c>
      <c r="G465" s="89">
        <v>0.0</v>
      </c>
      <c r="H465" s="89">
        <f>SUM(B465:G465)</f>
        <v>35</v>
      </c>
      <c r="I465" s="90">
        <f>sum(H465:H468)</f>
        <v>36</v>
      </c>
      <c r="J465" s="104"/>
      <c r="K465" s="88" t="s">
        <v>24</v>
      </c>
      <c r="L465" s="90">
        <v>65.0</v>
      </c>
      <c r="M465" s="90">
        <f>(L465-H465)</f>
        <v>30</v>
      </c>
      <c r="N465" s="173">
        <v>20.0</v>
      </c>
      <c r="O465" s="90">
        <f t="shared" ref="O465:O466" si="297">sum(M465,N465)</f>
        <v>50</v>
      </c>
      <c r="P465" s="90">
        <v>50.0</v>
      </c>
      <c r="Q465" s="92"/>
      <c r="R465" s="92"/>
      <c r="S465" s="92"/>
      <c r="T465" s="92"/>
      <c r="U465" s="92"/>
      <c r="V465" s="92"/>
      <c r="W465" s="92"/>
      <c r="X465" s="92"/>
      <c r="Y465" s="92"/>
      <c r="Z465" s="92"/>
    </row>
    <row r="466">
      <c r="A466" s="94" t="s">
        <v>77</v>
      </c>
      <c r="B466" s="95">
        <v>0.0</v>
      </c>
      <c r="C466" s="96">
        <v>0.0</v>
      </c>
      <c r="D466" s="96">
        <v>0.0</v>
      </c>
      <c r="E466" s="96">
        <v>0.0</v>
      </c>
      <c r="F466" s="96">
        <v>0.0</v>
      </c>
      <c r="G466" s="97">
        <v>0.0</v>
      </c>
      <c r="H466" s="97">
        <f t="shared" ref="H466:H468" si="298">sum(B466:G466)</f>
        <v>0</v>
      </c>
      <c r="I466" s="98">
        <f>(I465/60)</f>
        <v>0.6</v>
      </c>
      <c r="J466" s="104"/>
      <c r="K466" s="94" t="s">
        <v>77</v>
      </c>
      <c r="L466" s="96">
        <v>19.0</v>
      </c>
      <c r="M466" s="95">
        <f>(L466-H466-H467)</f>
        <v>18</v>
      </c>
      <c r="N466" s="170"/>
      <c r="O466" s="96">
        <f t="shared" si="297"/>
        <v>18</v>
      </c>
      <c r="P466" s="95">
        <v>18.0</v>
      </c>
      <c r="Q466" s="92"/>
      <c r="R466" s="92"/>
      <c r="S466" s="92"/>
      <c r="T466" s="92"/>
      <c r="U466" s="92"/>
      <c r="V466" s="92"/>
      <c r="W466" s="92"/>
      <c r="X466" s="92"/>
      <c r="Y466" s="92"/>
      <c r="Z466" s="92"/>
    </row>
    <row r="467">
      <c r="A467" s="102" t="s">
        <v>78</v>
      </c>
      <c r="B467" s="95">
        <v>0.0</v>
      </c>
      <c r="C467" s="96">
        <v>0.0</v>
      </c>
      <c r="D467" s="96">
        <v>1.0</v>
      </c>
      <c r="E467" s="96">
        <v>0.0</v>
      </c>
      <c r="F467" s="96">
        <v>0.0</v>
      </c>
      <c r="G467" s="97">
        <v>0.0</v>
      </c>
      <c r="H467" s="97">
        <f t="shared" si="298"/>
        <v>1</v>
      </c>
      <c r="I467" s="103"/>
      <c r="J467" s="104"/>
      <c r="K467" s="102" t="s">
        <v>78</v>
      </c>
      <c r="L467" s="96" t="s">
        <v>79</v>
      </c>
      <c r="M467" s="96" t="s">
        <v>79</v>
      </c>
      <c r="N467" s="96"/>
      <c r="O467" s="96" t="s">
        <v>79</v>
      </c>
      <c r="P467" s="95" t="s">
        <v>79</v>
      </c>
      <c r="Q467" s="92"/>
      <c r="R467" s="92"/>
      <c r="S467" s="92"/>
      <c r="T467" s="92"/>
      <c r="U467" s="92"/>
      <c r="V467" s="92"/>
      <c r="W467" s="92"/>
      <c r="X467" s="92"/>
      <c r="Y467" s="92"/>
      <c r="Z467" s="92"/>
    </row>
    <row r="468">
      <c r="A468" s="102" t="s">
        <v>80</v>
      </c>
      <c r="B468" s="96"/>
      <c r="C468" s="96"/>
      <c r="D468" s="96"/>
      <c r="E468" s="103"/>
      <c r="F468" s="96"/>
      <c r="G468" s="97">
        <v>0.0</v>
      </c>
      <c r="H468" s="97">
        <f t="shared" si="298"/>
        <v>0</v>
      </c>
      <c r="I468" s="96" t="s">
        <v>79</v>
      </c>
      <c r="J468" s="104"/>
      <c r="K468" s="102" t="s">
        <v>80</v>
      </c>
      <c r="L468" s="96">
        <v>38.0</v>
      </c>
      <c r="M468" s="95">
        <f t="shared" ref="M468:M469" si="299">(L468-H468)</f>
        <v>38</v>
      </c>
      <c r="N468" s="96">
        <v>20.0</v>
      </c>
      <c r="O468" s="96">
        <f t="shared" ref="O468:O470" si="300">sum(M468,N468)</f>
        <v>58</v>
      </c>
      <c r="P468" s="95">
        <v>58.0</v>
      </c>
      <c r="Q468" s="92"/>
      <c r="R468" s="92"/>
      <c r="S468" s="92"/>
      <c r="T468" s="92"/>
      <c r="U468" s="92"/>
      <c r="V468" s="92"/>
      <c r="W468" s="92"/>
      <c r="X468" s="92"/>
      <c r="Y468" s="92"/>
      <c r="Z468" s="92"/>
    </row>
    <row r="469">
      <c r="A469" s="88" t="s">
        <v>88</v>
      </c>
      <c r="B469" s="89">
        <v>0.0</v>
      </c>
      <c r="C469" s="89">
        <v>15.0</v>
      </c>
      <c r="D469" s="89">
        <v>17.0</v>
      </c>
      <c r="E469" s="89">
        <v>17.0</v>
      </c>
      <c r="F469" s="89">
        <v>0.0</v>
      </c>
      <c r="G469" s="89">
        <v>0.0</v>
      </c>
      <c r="H469" s="89">
        <f>SUM(B469:G469)</f>
        <v>49</v>
      </c>
      <c r="I469" s="90">
        <f>sum(H469:H472)</f>
        <v>61</v>
      </c>
      <c r="J469" s="104"/>
      <c r="K469" s="88" t="s">
        <v>88</v>
      </c>
      <c r="L469" s="90">
        <v>96.0</v>
      </c>
      <c r="M469" s="90">
        <f t="shared" si="299"/>
        <v>47</v>
      </c>
      <c r="N469" s="89">
        <v>70.0</v>
      </c>
      <c r="O469" s="90">
        <f t="shared" si="300"/>
        <v>117</v>
      </c>
      <c r="P469" s="90">
        <v>117.0</v>
      </c>
      <c r="Q469" s="92"/>
      <c r="R469" s="92"/>
      <c r="S469" s="92"/>
      <c r="T469" s="92"/>
      <c r="U469" s="92"/>
      <c r="V469" s="92"/>
      <c r="W469" s="92"/>
      <c r="X469" s="92"/>
      <c r="Y469" s="92"/>
      <c r="Z469" s="92"/>
    </row>
    <row r="470">
      <c r="A470" s="94" t="s">
        <v>77</v>
      </c>
      <c r="B470" s="96">
        <v>0.0</v>
      </c>
      <c r="C470" s="96">
        <v>0.0</v>
      </c>
      <c r="D470" s="96">
        <v>0.0</v>
      </c>
      <c r="E470" s="96">
        <v>0.0</v>
      </c>
      <c r="F470" s="96">
        <v>0.0</v>
      </c>
      <c r="G470" s="97">
        <v>0.0</v>
      </c>
      <c r="H470" s="97">
        <f t="shared" ref="H470:H472" si="301">sum(B470:G470)</f>
        <v>0</v>
      </c>
      <c r="I470" s="98">
        <f>(I469/60)</f>
        <v>1.016666667</v>
      </c>
      <c r="J470" s="104"/>
      <c r="K470" s="94" t="s">
        <v>77</v>
      </c>
      <c r="L470" s="96">
        <v>17.0</v>
      </c>
      <c r="M470" s="95">
        <f>(L470-H470-H471)</f>
        <v>5</v>
      </c>
      <c r="N470" s="96"/>
      <c r="O470" s="96">
        <f t="shared" si="300"/>
        <v>5</v>
      </c>
      <c r="P470" s="96">
        <v>5.0</v>
      </c>
      <c r="Q470" s="92"/>
      <c r="R470" s="92"/>
      <c r="S470" s="92"/>
      <c r="T470" s="92"/>
      <c r="U470" s="92"/>
      <c r="V470" s="92"/>
      <c r="W470" s="92"/>
      <c r="X470" s="92"/>
      <c r="Y470" s="92"/>
      <c r="Z470" s="92"/>
    </row>
    <row r="471">
      <c r="A471" s="102" t="s">
        <v>78</v>
      </c>
      <c r="B471" s="96">
        <v>0.0</v>
      </c>
      <c r="C471" s="96">
        <v>1.0</v>
      </c>
      <c r="D471" s="96">
        <v>6.0</v>
      </c>
      <c r="E471" s="96">
        <v>5.0</v>
      </c>
      <c r="F471" s="108">
        <v>0.0</v>
      </c>
      <c r="G471" s="109">
        <v>0.0</v>
      </c>
      <c r="H471" s="97">
        <f t="shared" si="301"/>
        <v>12</v>
      </c>
      <c r="I471" s="103"/>
      <c r="J471" s="104"/>
      <c r="K471" s="102" t="s">
        <v>78</v>
      </c>
      <c r="L471" s="96" t="s">
        <v>79</v>
      </c>
      <c r="M471" s="96" t="s">
        <v>79</v>
      </c>
      <c r="N471" s="96"/>
      <c r="O471" s="96" t="s">
        <v>79</v>
      </c>
      <c r="P471" s="96" t="s">
        <v>79</v>
      </c>
      <c r="Q471" s="92"/>
      <c r="R471" s="92"/>
      <c r="S471" s="92"/>
      <c r="T471" s="92"/>
      <c r="U471" s="92"/>
      <c r="V471" s="92"/>
      <c r="W471" s="92"/>
      <c r="X471" s="92"/>
      <c r="Y471" s="92"/>
      <c r="Z471" s="92"/>
    </row>
    <row r="472">
      <c r="A472" s="102" t="s">
        <v>80</v>
      </c>
      <c r="B472" s="96">
        <v>0.0</v>
      </c>
      <c r="C472" s="96">
        <v>0.0</v>
      </c>
      <c r="D472" s="96"/>
      <c r="E472" s="103"/>
      <c r="F472" s="110">
        <v>0.0</v>
      </c>
      <c r="G472" s="97">
        <v>0.0</v>
      </c>
      <c r="H472" s="97">
        <f t="shared" si="301"/>
        <v>0</v>
      </c>
      <c r="I472" s="96" t="s">
        <v>79</v>
      </c>
      <c r="J472" s="104"/>
      <c r="K472" s="102" t="s">
        <v>80</v>
      </c>
      <c r="L472" s="96">
        <v>34.0</v>
      </c>
      <c r="M472" s="95">
        <f t="shared" ref="M472:M473" si="302">(L472-H472)</f>
        <v>34</v>
      </c>
      <c r="N472" s="96">
        <v>20.0</v>
      </c>
      <c r="O472" s="96">
        <f t="shared" ref="O472:O474" si="303">sum(M472,N472)</f>
        <v>54</v>
      </c>
      <c r="P472" s="96">
        <v>54.0</v>
      </c>
      <c r="Q472" s="92"/>
      <c r="R472" s="92"/>
      <c r="S472" s="92"/>
      <c r="T472" s="92"/>
      <c r="U472" s="92"/>
      <c r="V472" s="92"/>
      <c r="W472" s="92"/>
      <c r="X472" s="92"/>
      <c r="Y472" s="92"/>
      <c r="Z472" s="92"/>
    </row>
    <row r="473">
      <c r="A473" s="88" t="s">
        <v>89</v>
      </c>
      <c r="B473" s="89">
        <v>15.0</v>
      </c>
      <c r="C473" s="89">
        <v>21.0</v>
      </c>
      <c r="D473" s="89">
        <v>19.0</v>
      </c>
      <c r="E473" s="89">
        <v>29.0</v>
      </c>
      <c r="F473" s="89">
        <v>20.0</v>
      </c>
      <c r="G473" s="89">
        <v>0.0</v>
      </c>
      <c r="H473" s="89">
        <f>SUM(B473:G473)</f>
        <v>104</v>
      </c>
      <c r="I473" s="90">
        <f>sum(H473:H476)</f>
        <v>113</v>
      </c>
      <c r="J473" s="104"/>
      <c r="K473" s="88" t="s">
        <v>89</v>
      </c>
      <c r="L473" s="90">
        <v>124.0</v>
      </c>
      <c r="M473" s="90">
        <f t="shared" si="302"/>
        <v>20</v>
      </c>
      <c r="N473" s="89">
        <v>120.0</v>
      </c>
      <c r="O473" s="90">
        <f t="shared" si="303"/>
        <v>140</v>
      </c>
      <c r="P473" s="90">
        <v>139.0</v>
      </c>
      <c r="Q473" s="75"/>
      <c r="R473" s="75"/>
      <c r="S473" s="75"/>
      <c r="T473" s="75"/>
      <c r="U473" s="75"/>
      <c r="V473" s="75"/>
      <c r="W473" s="75"/>
      <c r="X473" s="75"/>
      <c r="Y473" s="75"/>
      <c r="Z473" s="75"/>
    </row>
    <row r="474">
      <c r="A474" s="94" t="s">
        <v>77</v>
      </c>
      <c r="B474" s="97">
        <v>0.0</v>
      </c>
      <c r="C474" s="97">
        <v>0.0</v>
      </c>
      <c r="D474" s="97">
        <v>0.0</v>
      </c>
      <c r="E474" s="97">
        <v>0.0</v>
      </c>
      <c r="F474" s="97">
        <v>0.0</v>
      </c>
      <c r="G474" s="97">
        <v>0.0</v>
      </c>
      <c r="H474" s="97">
        <f t="shared" ref="H474:H476" si="304">sum(B474:G474)</f>
        <v>0</v>
      </c>
      <c r="I474" s="98">
        <f>(I473/60)</f>
        <v>1.883333333</v>
      </c>
      <c r="J474" s="104"/>
      <c r="K474" s="94" t="s">
        <v>77</v>
      </c>
      <c r="L474" s="96">
        <v>29.0</v>
      </c>
      <c r="M474" s="95">
        <f>(L474-H474-H475)</f>
        <v>20</v>
      </c>
      <c r="N474" s="96"/>
      <c r="O474" s="96">
        <f t="shared" si="303"/>
        <v>20</v>
      </c>
      <c r="P474" s="95">
        <v>20.0</v>
      </c>
      <c r="Q474" s="75"/>
      <c r="R474" s="75"/>
      <c r="S474" s="75"/>
      <c r="T474" s="75"/>
      <c r="U474" s="75"/>
      <c r="V474" s="75"/>
      <c r="W474" s="75"/>
      <c r="X474" s="75"/>
      <c r="Y474" s="75"/>
      <c r="Z474" s="75"/>
    </row>
    <row r="475">
      <c r="A475" s="102" t="s">
        <v>78</v>
      </c>
      <c r="B475" s="97">
        <v>0.0</v>
      </c>
      <c r="C475" s="97">
        <v>0.0</v>
      </c>
      <c r="D475" s="97">
        <v>0.0</v>
      </c>
      <c r="E475" s="97">
        <v>3.0</v>
      </c>
      <c r="F475" s="97">
        <v>6.0</v>
      </c>
      <c r="G475" s="97">
        <v>0.0</v>
      </c>
      <c r="H475" s="97">
        <f t="shared" si="304"/>
        <v>9</v>
      </c>
      <c r="I475" s="103"/>
      <c r="J475" s="104"/>
      <c r="K475" s="102" t="s">
        <v>78</v>
      </c>
      <c r="L475" s="96" t="s">
        <v>79</v>
      </c>
      <c r="M475" s="96" t="s">
        <v>79</v>
      </c>
      <c r="N475" s="96"/>
      <c r="O475" s="96" t="s">
        <v>79</v>
      </c>
      <c r="P475" s="95" t="s">
        <v>79</v>
      </c>
      <c r="Q475" s="75"/>
      <c r="R475" s="75"/>
      <c r="S475" s="75"/>
      <c r="T475" s="75"/>
      <c r="U475" s="75"/>
      <c r="V475" s="75"/>
      <c r="W475" s="75"/>
      <c r="X475" s="75"/>
      <c r="Y475" s="75"/>
      <c r="Z475" s="75"/>
    </row>
    <row r="476">
      <c r="A476" s="102" t="s">
        <v>80</v>
      </c>
      <c r="B476" s="97">
        <v>0.0</v>
      </c>
      <c r="C476" s="97">
        <v>0.0</v>
      </c>
      <c r="D476" s="106"/>
      <c r="E476" s="106"/>
      <c r="F476" s="97"/>
      <c r="G476" s="97">
        <v>0.0</v>
      </c>
      <c r="H476" s="97">
        <f t="shared" si="304"/>
        <v>0</v>
      </c>
      <c r="I476" s="96" t="s">
        <v>79</v>
      </c>
      <c r="J476" s="104"/>
      <c r="K476" s="102" t="s">
        <v>80</v>
      </c>
      <c r="L476" s="96">
        <v>59.0</v>
      </c>
      <c r="M476" s="95">
        <f t="shared" ref="M476:M477" si="305">(L476-H476)</f>
        <v>59</v>
      </c>
      <c r="N476" s="96"/>
      <c r="O476" s="96">
        <f t="shared" ref="O476:O478" si="306">sum(M476,N476)</f>
        <v>59</v>
      </c>
      <c r="P476" s="95">
        <v>59.0</v>
      </c>
      <c r="Q476" s="75"/>
      <c r="R476" s="75"/>
      <c r="S476" s="75"/>
      <c r="T476" s="75"/>
      <c r="U476" s="75"/>
      <c r="V476" s="75"/>
      <c r="W476" s="75"/>
      <c r="X476" s="75"/>
      <c r="Y476" s="75"/>
      <c r="Z476" s="75"/>
    </row>
    <row r="477">
      <c r="A477" s="88" t="s">
        <v>90</v>
      </c>
      <c r="B477" s="89">
        <v>0.0</v>
      </c>
      <c r="C477" s="89">
        <v>0.0</v>
      </c>
      <c r="D477" s="89">
        <v>6.0</v>
      </c>
      <c r="E477" s="89">
        <v>4.0</v>
      </c>
      <c r="F477" s="89">
        <v>13.0</v>
      </c>
      <c r="G477" s="89">
        <v>6.0</v>
      </c>
      <c r="H477" s="89">
        <f>SUM(B477:G477)</f>
        <v>29</v>
      </c>
      <c r="I477" s="90">
        <f>sum(H477:H480)</f>
        <v>32</v>
      </c>
      <c r="J477" s="105"/>
      <c r="K477" s="111" t="s">
        <v>90</v>
      </c>
      <c r="L477" s="90">
        <v>51.0</v>
      </c>
      <c r="M477" s="90">
        <f t="shared" si="305"/>
        <v>22</v>
      </c>
      <c r="N477" s="89">
        <v>50.0</v>
      </c>
      <c r="O477" s="90">
        <f t="shared" si="306"/>
        <v>72</v>
      </c>
      <c r="P477" s="90">
        <v>72.0</v>
      </c>
      <c r="Q477" s="75"/>
      <c r="R477" s="75"/>
      <c r="S477" s="75"/>
      <c r="T477" s="75"/>
      <c r="U477" s="75"/>
      <c r="V477" s="75"/>
      <c r="W477" s="75"/>
      <c r="X477" s="75"/>
      <c r="Y477" s="75"/>
      <c r="Z477" s="75"/>
    </row>
    <row r="478">
      <c r="A478" s="94" t="s">
        <v>77</v>
      </c>
      <c r="B478" s="96">
        <v>0.0</v>
      </c>
      <c r="C478" s="96">
        <v>0.0</v>
      </c>
      <c r="D478" s="97">
        <v>1.0</v>
      </c>
      <c r="E478" s="97">
        <v>0.0</v>
      </c>
      <c r="F478" s="97">
        <v>0.0</v>
      </c>
      <c r="G478" s="97">
        <v>0.0</v>
      </c>
      <c r="H478" s="97">
        <f t="shared" ref="H478:H480" si="307">sum(B478:G478)</f>
        <v>1</v>
      </c>
      <c r="I478" s="98">
        <f>(I477/60)</f>
        <v>0.5333333333</v>
      </c>
      <c r="J478" s="104"/>
      <c r="K478" s="94" t="s">
        <v>77</v>
      </c>
      <c r="L478" s="96">
        <v>10.0</v>
      </c>
      <c r="M478" s="95">
        <f>(L478-H478-H479)</f>
        <v>7</v>
      </c>
      <c r="N478" s="96"/>
      <c r="O478" s="96">
        <f t="shared" si="306"/>
        <v>7</v>
      </c>
      <c r="P478" s="96">
        <v>7.0</v>
      </c>
      <c r="Q478" s="75"/>
      <c r="R478" s="75"/>
      <c r="S478" s="75"/>
      <c r="T478" s="75"/>
      <c r="U478" s="75"/>
      <c r="V478" s="75"/>
      <c r="W478" s="75"/>
      <c r="X478" s="75"/>
      <c r="Y478" s="75"/>
      <c r="Z478" s="75"/>
    </row>
    <row r="479">
      <c r="A479" s="102" t="s">
        <v>78</v>
      </c>
      <c r="B479" s="96">
        <v>0.0</v>
      </c>
      <c r="C479" s="96">
        <v>0.0</v>
      </c>
      <c r="D479" s="97">
        <v>1.0</v>
      </c>
      <c r="E479" s="97">
        <v>0.0</v>
      </c>
      <c r="F479" s="97">
        <v>0.0</v>
      </c>
      <c r="G479" s="97">
        <v>1.0</v>
      </c>
      <c r="H479" s="97">
        <f t="shared" si="307"/>
        <v>2</v>
      </c>
      <c r="I479" s="103"/>
      <c r="J479" s="104"/>
      <c r="K479" s="102" t="s">
        <v>78</v>
      </c>
      <c r="L479" s="96" t="s">
        <v>79</v>
      </c>
      <c r="M479" s="96" t="s">
        <v>79</v>
      </c>
      <c r="N479" s="96"/>
      <c r="O479" s="96" t="s">
        <v>79</v>
      </c>
      <c r="P479" s="96" t="s">
        <v>79</v>
      </c>
      <c r="Q479" s="75"/>
      <c r="R479" s="75"/>
      <c r="S479" s="75"/>
      <c r="T479" s="75"/>
      <c r="U479" s="75"/>
      <c r="V479" s="75"/>
      <c r="W479" s="75"/>
      <c r="X479" s="75"/>
      <c r="Y479" s="75"/>
      <c r="Z479" s="75"/>
    </row>
    <row r="480">
      <c r="A480" s="102" t="s">
        <v>80</v>
      </c>
      <c r="B480" s="96">
        <v>0.0</v>
      </c>
      <c r="C480" s="96">
        <v>0.0</v>
      </c>
      <c r="D480" s="106"/>
      <c r="E480" s="106"/>
      <c r="F480" s="106"/>
      <c r="G480" s="106"/>
      <c r="H480" s="97">
        <f t="shared" si="307"/>
        <v>0</v>
      </c>
      <c r="I480" s="96" t="s">
        <v>79</v>
      </c>
      <c r="J480" s="104"/>
      <c r="K480" s="102" t="s">
        <v>80</v>
      </c>
      <c r="L480" s="96">
        <v>16.0</v>
      </c>
      <c r="M480" s="95">
        <f>(L480-H480)</f>
        <v>16</v>
      </c>
      <c r="N480" s="96"/>
      <c r="O480" s="96">
        <f>sum(M480,N480)</f>
        <v>16</v>
      </c>
      <c r="P480" s="96">
        <v>16.0</v>
      </c>
      <c r="Q480" s="75"/>
      <c r="R480" s="75"/>
      <c r="S480" s="75"/>
      <c r="T480" s="75"/>
      <c r="U480" s="75"/>
      <c r="V480" s="75"/>
      <c r="W480" s="75"/>
      <c r="X480" s="75"/>
      <c r="Y480" s="75"/>
      <c r="Z480" s="75"/>
    </row>
    <row r="481">
      <c r="A481" s="112" t="s">
        <v>91</v>
      </c>
      <c r="B481" s="85">
        <f t="shared" ref="B481:G481" si="308">SUM(B482:B505)-B485-B489-B493-B497-B501-B505</f>
        <v>44</v>
      </c>
      <c r="C481" s="85">
        <f t="shared" si="308"/>
        <v>61</v>
      </c>
      <c r="D481" s="85">
        <f t="shared" si="308"/>
        <v>43</v>
      </c>
      <c r="E481" s="85">
        <f t="shared" si="308"/>
        <v>47</v>
      </c>
      <c r="F481" s="85">
        <f t="shared" si="308"/>
        <v>42</v>
      </c>
      <c r="G481" s="85">
        <f t="shared" si="308"/>
        <v>27</v>
      </c>
      <c r="H481" s="86"/>
      <c r="I481" s="85">
        <v>0.0</v>
      </c>
      <c r="J481" s="75"/>
      <c r="K481" s="112" t="s">
        <v>91</v>
      </c>
      <c r="L481" s="87"/>
      <c r="M481" s="86"/>
      <c r="N481" s="87"/>
      <c r="O481" s="87"/>
      <c r="P481" s="86"/>
      <c r="Q481" s="75"/>
      <c r="R481" s="75"/>
      <c r="S481" s="75"/>
      <c r="T481" s="75"/>
      <c r="U481" s="75"/>
      <c r="V481" s="75"/>
      <c r="W481" s="75"/>
      <c r="X481" s="75"/>
      <c r="Y481" s="75"/>
      <c r="Z481" s="75"/>
    </row>
    <row r="482">
      <c r="A482" s="113" t="s">
        <v>92</v>
      </c>
      <c r="B482" s="89">
        <v>12.0</v>
      </c>
      <c r="C482" s="89">
        <v>0.0</v>
      </c>
      <c r="D482" s="89">
        <v>17.0</v>
      </c>
      <c r="E482" s="89">
        <v>7.0</v>
      </c>
      <c r="F482" s="89">
        <v>8.0</v>
      </c>
      <c r="G482" s="89">
        <v>7.0</v>
      </c>
      <c r="H482" s="89">
        <f>SUM(B482:G482)</f>
        <v>51</v>
      </c>
      <c r="I482" s="90">
        <f>sum(H482:H485)</f>
        <v>60</v>
      </c>
      <c r="J482" s="105"/>
      <c r="K482" s="114" t="s">
        <v>92</v>
      </c>
      <c r="L482" s="90">
        <v>89.0</v>
      </c>
      <c r="M482" s="90">
        <f>(L482-H482)</f>
        <v>38</v>
      </c>
      <c r="N482" s="89">
        <v>40.0</v>
      </c>
      <c r="O482" s="90">
        <f t="shared" ref="O482:O483" si="309">sum(M482,N482)</f>
        <v>78</v>
      </c>
      <c r="P482" s="90">
        <v>78.0</v>
      </c>
      <c r="Q482" s="92"/>
      <c r="R482" s="92"/>
      <c r="S482" s="92"/>
      <c r="T482" s="92"/>
      <c r="U482" s="92"/>
      <c r="V482" s="92"/>
      <c r="W482" s="92"/>
      <c r="X482" s="92"/>
      <c r="Y482" s="92"/>
      <c r="Z482" s="92"/>
    </row>
    <row r="483">
      <c r="A483" s="94" t="s">
        <v>77</v>
      </c>
      <c r="B483" s="115">
        <v>1.0</v>
      </c>
      <c r="C483" s="97">
        <v>0.0</v>
      </c>
      <c r="D483" s="97">
        <v>0.0</v>
      </c>
      <c r="E483" s="97">
        <v>0.0</v>
      </c>
      <c r="F483" s="97">
        <v>0.0</v>
      </c>
      <c r="G483" s="97">
        <v>0.0</v>
      </c>
      <c r="H483" s="97">
        <f t="shared" ref="H483:H485" si="310">sum(B483:G483)</f>
        <v>1</v>
      </c>
      <c r="I483" s="98">
        <f>(I482/60)</f>
        <v>1</v>
      </c>
      <c r="J483" s="104"/>
      <c r="K483" s="94" t="s">
        <v>77</v>
      </c>
      <c r="L483" s="96">
        <v>16.0</v>
      </c>
      <c r="M483" s="95">
        <f>(L483-H483-H484)</f>
        <v>7</v>
      </c>
      <c r="N483" s="96"/>
      <c r="O483" s="96">
        <f t="shared" si="309"/>
        <v>7</v>
      </c>
      <c r="P483" s="95">
        <v>7.0</v>
      </c>
      <c r="Q483" s="92"/>
      <c r="R483" s="92"/>
      <c r="S483" s="92"/>
      <c r="T483" s="92"/>
      <c r="U483" s="92"/>
      <c r="V483" s="92"/>
      <c r="W483" s="92"/>
      <c r="X483" s="92"/>
      <c r="Y483" s="92"/>
      <c r="Z483" s="92"/>
    </row>
    <row r="484">
      <c r="A484" s="102" t="s">
        <v>78</v>
      </c>
      <c r="B484" s="115">
        <v>2.0</v>
      </c>
      <c r="C484" s="97">
        <v>0.0</v>
      </c>
      <c r="D484" s="97">
        <v>4.0</v>
      </c>
      <c r="E484" s="97">
        <v>0.0</v>
      </c>
      <c r="F484" s="97">
        <v>1.0</v>
      </c>
      <c r="G484" s="97">
        <v>1.0</v>
      </c>
      <c r="H484" s="97">
        <f t="shared" si="310"/>
        <v>8</v>
      </c>
      <c r="I484" s="103"/>
      <c r="J484" s="104"/>
      <c r="K484" s="102" t="s">
        <v>78</v>
      </c>
      <c r="L484" s="96" t="s">
        <v>79</v>
      </c>
      <c r="M484" s="96" t="s">
        <v>79</v>
      </c>
      <c r="N484" s="96"/>
      <c r="O484" s="96" t="s">
        <v>79</v>
      </c>
      <c r="P484" s="95" t="s">
        <v>79</v>
      </c>
      <c r="Q484" s="92"/>
      <c r="R484" s="92"/>
      <c r="S484" s="92"/>
      <c r="T484" s="92"/>
      <c r="U484" s="92"/>
      <c r="V484" s="92"/>
      <c r="W484" s="92"/>
      <c r="X484" s="92"/>
      <c r="Y484" s="92"/>
      <c r="Z484" s="92"/>
    </row>
    <row r="485">
      <c r="A485" s="102" t="s">
        <v>80</v>
      </c>
      <c r="B485" s="97"/>
      <c r="C485" s="97">
        <v>0.0</v>
      </c>
      <c r="D485" s="106"/>
      <c r="E485" s="106"/>
      <c r="F485" s="97"/>
      <c r="G485" s="97"/>
      <c r="H485" s="97">
        <f t="shared" si="310"/>
        <v>0</v>
      </c>
      <c r="I485" s="96" t="s">
        <v>79</v>
      </c>
      <c r="J485" s="104"/>
      <c r="K485" s="102" t="s">
        <v>80</v>
      </c>
      <c r="L485" s="96">
        <v>40.0</v>
      </c>
      <c r="M485" s="95">
        <f t="shared" ref="M485:M486" si="311">(L485-H485)</f>
        <v>40</v>
      </c>
      <c r="N485" s="96"/>
      <c r="O485" s="96">
        <f t="shared" ref="O485:O487" si="312">sum(M485,N485)</f>
        <v>40</v>
      </c>
      <c r="P485" s="95">
        <v>40.0</v>
      </c>
      <c r="Q485" s="92"/>
      <c r="R485" s="92"/>
      <c r="S485" s="92"/>
      <c r="T485" s="92"/>
      <c r="U485" s="92"/>
      <c r="V485" s="92"/>
      <c r="W485" s="92"/>
      <c r="X485" s="92"/>
      <c r="Y485" s="92"/>
      <c r="Z485" s="92"/>
    </row>
    <row r="486">
      <c r="A486" s="88" t="s">
        <v>94</v>
      </c>
      <c r="B486" s="89">
        <v>7.0</v>
      </c>
      <c r="C486" s="89">
        <v>11.0</v>
      </c>
      <c r="D486" s="89">
        <v>3.0</v>
      </c>
      <c r="E486" s="89">
        <v>0.0</v>
      </c>
      <c r="F486" s="89">
        <v>2.0</v>
      </c>
      <c r="G486" s="89">
        <v>4.0</v>
      </c>
      <c r="H486" s="89">
        <f>SUM(B486:G486)</f>
        <v>27</v>
      </c>
      <c r="I486" s="90">
        <f>sum(H486:H489)</f>
        <v>29</v>
      </c>
      <c r="J486" s="105"/>
      <c r="K486" s="111" t="s">
        <v>94</v>
      </c>
      <c r="L486" s="90">
        <v>58.0</v>
      </c>
      <c r="M486" s="90">
        <f t="shared" si="311"/>
        <v>31</v>
      </c>
      <c r="N486" s="89">
        <v>50.0</v>
      </c>
      <c r="O486" s="90">
        <f t="shared" si="312"/>
        <v>81</v>
      </c>
      <c r="P486" s="90">
        <v>81.0</v>
      </c>
      <c r="Q486" s="92"/>
      <c r="R486" s="92"/>
      <c r="S486" s="92"/>
      <c r="T486" s="92"/>
      <c r="U486" s="92"/>
      <c r="V486" s="92"/>
      <c r="W486" s="92"/>
      <c r="X486" s="92"/>
      <c r="Y486" s="92"/>
      <c r="Z486" s="92"/>
    </row>
    <row r="487">
      <c r="A487" s="94" t="s">
        <v>77</v>
      </c>
      <c r="B487" s="115">
        <v>0.0</v>
      </c>
      <c r="C487" s="97">
        <v>0.0</v>
      </c>
      <c r="D487" s="97">
        <v>0.0</v>
      </c>
      <c r="E487" s="97">
        <v>0.0</v>
      </c>
      <c r="F487" s="97">
        <v>0.0</v>
      </c>
      <c r="G487" s="97">
        <v>2.0</v>
      </c>
      <c r="H487" s="97">
        <f t="shared" ref="H487:H489" si="313">sum(B487:G487)</f>
        <v>2</v>
      </c>
      <c r="I487" s="98">
        <f>(I486/60)</f>
        <v>0.4833333333</v>
      </c>
      <c r="J487" s="104"/>
      <c r="K487" s="94" t="s">
        <v>77</v>
      </c>
      <c r="L487" s="95">
        <v>0.0</v>
      </c>
      <c r="M487" s="95">
        <f>(L487-H487-H488)</f>
        <v>-2</v>
      </c>
      <c r="N487" s="96"/>
      <c r="O487" s="96">
        <f t="shared" si="312"/>
        <v>-2</v>
      </c>
      <c r="P487" s="96">
        <v>0.0</v>
      </c>
      <c r="Q487" s="75"/>
      <c r="R487" s="75"/>
      <c r="S487" s="75"/>
      <c r="T487" s="75"/>
      <c r="U487" s="75"/>
      <c r="V487" s="75"/>
      <c r="W487" s="75"/>
      <c r="X487" s="75"/>
      <c r="Y487" s="75"/>
      <c r="Z487" s="75"/>
    </row>
    <row r="488">
      <c r="A488" s="102" t="s">
        <v>78</v>
      </c>
      <c r="B488" s="115">
        <v>0.0</v>
      </c>
      <c r="C488" s="97">
        <v>0.0</v>
      </c>
      <c r="D488" s="97">
        <v>0.0</v>
      </c>
      <c r="E488" s="97">
        <v>0.0</v>
      </c>
      <c r="F488" s="97">
        <v>0.0</v>
      </c>
      <c r="G488" s="97">
        <v>0.0</v>
      </c>
      <c r="H488" s="97">
        <f t="shared" si="313"/>
        <v>0</v>
      </c>
      <c r="I488" s="103"/>
      <c r="J488" s="104"/>
      <c r="K488" s="102" t="s">
        <v>78</v>
      </c>
      <c r="L488" s="96" t="s">
        <v>79</v>
      </c>
      <c r="M488" s="96" t="s">
        <v>79</v>
      </c>
      <c r="N488" s="96"/>
      <c r="O488" s="96" t="s">
        <v>79</v>
      </c>
      <c r="P488" s="96" t="s">
        <v>79</v>
      </c>
      <c r="Q488" s="75"/>
      <c r="R488" s="75"/>
      <c r="S488" s="75"/>
      <c r="T488" s="75"/>
      <c r="U488" s="75"/>
      <c r="V488" s="75"/>
      <c r="W488" s="75"/>
      <c r="X488" s="75"/>
      <c r="Y488" s="75"/>
      <c r="Z488" s="75"/>
    </row>
    <row r="489">
      <c r="A489" s="102" t="s">
        <v>80</v>
      </c>
      <c r="B489" s="97">
        <v>0.0</v>
      </c>
      <c r="C489" s="97">
        <v>0.0</v>
      </c>
      <c r="D489" s="97"/>
      <c r="E489" s="97">
        <v>0.0</v>
      </c>
      <c r="F489" s="97">
        <v>0.0</v>
      </c>
      <c r="G489" s="97"/>
      <c r="H489" s="97">
        <f t="shared" si="313"/>
        <v>0</v>
      </c>
      <c r="I489" s="96" t="s">
        <v>79</v>
      </c>
      <c r="J489" s="104"/>
      <c r="K489" s="102" t="s">
        <v>80</v>
      </c>
      <c r="L489" s="95">
        <v>24.0</v>
      </c>
      <c r="M489" s="95">
        <f t="shared" ref="M489:M490" si="314">(L489-H489)</f>
        <v>24</v>
      </c>
      <c r="N489" s="96">
        <v>20.0</v>
      </c>
      <c r="O489" s="96">
        <f t="shared" ref="O489:O491" si="315">sum(M489,N489)</f>
        <v>44</v>
      </c>
      <c r="P489" s="96">
        <v>44.0</v>
      </c>
      <c r="Q489" s="75"/>
      <c r="R489" s="75"/>
      <c r="S489" s="75"/>
      <c r="T489" s="75"/>
      <c r="U489" s="75"/>
      <c r="V489" s="75"/>
      <c r="W489" s="75"/>
      <c r="X489" s="75"/>
      <c r="Y489" s="75"/>
      <c r="Z489" s="75"/>
    </row>
    <row r="490">
      <c r="A490" s="88" t="s">
        <v>95</v>
      </c>
      <c r="B490" s="89">
        <v>10.0</v>
      </c>
      <c r="C490" s="89">
        <v>10.0</v>
      </c>
      <c r="D490" s="89">
        <v>8.0</v>
      </c>
      <c r="E490" s="89">
        <v>11.0</v>
      </c>
      <c r="F490" s="89">
        <v>8.0</v>
      </c>
      <c r="G490" s="89">
        <v>0.0</v>
      </c>
      <c r="H490" s="89">
        <f>SUM(B490:G490)</f>
        <v>47</v>
      </c>
      <c r="I490" s="90">
        <f>sum(H490:H493)</f>
        <v>53</v>
      </c>
      <c r="J490" s="105"/>
      <c r="K490" s="111" t="s">
        <v>95</v>
      </c>
      <c r="L490" s="90">
        <v>86.0</v>
      </c>
      <c r="M490" s="90">
        <f t="shared" si="314"/>
        <v>39</v>
      </c>
      <c r="N490" s="89">
        <v>35.0</v>
      </c>
      <c r="O490" s="90">
        <f t="shared" si="315"/>
        <v>74</v>
      </c>
      <c r="P490" s="90">
        <v>74.0</v>
      </c>
      <c r="Q490" s="75"/>
      <c r="R490" s="75"/>
      <c r="S490" s="75"/>
      <c r="T490" s="75"/>
      <c r="U490" s="75"/>
      <c r="V490" s="75"/>
      <c r="W490" s="75"/>
      <c r="X490" s="75"/>
      <c r="Y490" s="75"/>
      <c r="Z490" s="75"/>
    </row>
    <row r="491">
      <c r="A491" s="94" t="s">
        <v>77</v>
      </c>
      <c r="B491" s="115">
        <v>0.0</v>
      </c>
      <c r="C491" s="97">
        <v>0.0</v>
      </c>
      <c r="D491" s="97">
        <v>0.0</v>
      </c>
      <c r="E491" s="97">
        <v>0.0</v>
      </c>
      <c r="F491" s="97">
        <v>0.0</v>
      </c>
      <c r="G491" s="97">
        <v>0.0</v>
      </c>
      <c r="H491" s="97">
        <f t="shared" ref="H491:H493" si="316">sum(B491:G491)</f>
        <v>0</v>
      </c>
      <c r="I491" s="98">
        <f>(I490/60)</f>
        <v>0.8833333333</v>
      </c>
      <c r="J491" s="104"/>
      <c r="K491" s="94" t="s">
        <v>77</v>
      </c>
      <c r="L491" s="95">
        <v>10.0</v>
      </c>
      <c r="M491" s="95">
        <f>(L491-H491-H492)</f>
        <v>4</v>
      </c>
      <c r="N491" s="96"/>
      <c r="O491" s="96">
        <f t="shared" si="315"/>
        <v>4</v>
      </c>
      <c r="P491" s="95">
        <v>4.0</v>
      </c>
      <c r="Q491" s="75"/>
      <c r="R491" s="75"/>
      <c r="S491" s="75"/>
      <c r="T491" s="75"/>
      <c r="U491" s="75"/>
      <c r="V491" s="75"/>
      <c r="W491" s="75"/>
      <c r="X491" s="75"/>
      <c r="Y491" s="75"/>
      <c r="Z491" s="75"/>
    </row>
    <row r="492">
      <c r="A492" s="102" t="s">
        <v>78</v>
      </c>
      <c r="B492" s="115">
        <v>1.0</v>
      </c>
      <c r="C492" s="97">
        <v>1.0</v>
      </c>
      <c r="D492" s="97">
        <v>1.0</v>
      </c>
      <c r="E492" s="97">
        <v>3.0</v>
      </c>
      <c r="F492" s="97">
        <v>0.0</v>
      </c>
      <c r="G492" s="97">
        <v>0.0</v>
      </c>
      <c r="H492" s="97">
        <f t="shared" si="316"/>
        <v>6</v>
      </c>
      <c r="I492" s="103"/>
      <c r="J492" s="104"/>
      <c r="K492" s="102" t="s">
        <v>78</v>
      </c>
      <c r="L492" s="96" t="s">
        <v>79</v>
      </c>
      <c r="M492" s="96" t="s">
        <v>79</v>
      </c>
      <c r="N492" s="96"/>
      <c r="O492" s="96" t="s">
        <v>79</v>
      </c>
      <c r="P492" s="95" t="s">
        <v>79</v>
      </c>
      <c r="Q492" s="75"/>
      <c r="R492" s="75"/>
      <c r="S492" s="75"/>
      <c r="T492" s="75"/>
      <c r="U492" s="75"/>
      <c r="V492" s="75"/>
      <c r="W492" s="75"/>
      <c r="X492" s="75"/>
      <c r="Y492" s="75"/>
      <c r="Z492" s="75"/>
    </row>
    <row r="493">
      <c r="A493" s="102" t="s">
        <v>80</v>
      </c>
      <c r="B493" s="97"/>
      <c r="C493" s="106"/>
      <c r="D493" s="97"/>
      <c r="E493" s="106"/>
      <c r="F493" s="97">
        <v>0.0</v>
      </c>
      <c r="G493" s="97"/>
      <c r="H493" s="97">
        <f t="shared" si="316"/>
        <v>0</v>
      </c>
      <c r="I493" s="96" t="s">
        <v>79</v>
      </c>
      <c r="J493" s="104"/>
      <c r="K493" s="102" t="s">
        <v>80</v>
      </c>
      <c r="L493" s="95">
        <v>45.0</v>
      </c>
      <c r="M493" s="95">
        <f t="shared" ref="M493:M494" si="317">(L493-H493)</f>
        <v>45</v>
      </c>
      <c r="N493" s="96"/>
      <c r="O493" s="96">
        <f t="shared" ref="O493:O495" si="318">sum(M493,N493)</f>
        <v>45</v>
      </c>
      <c r="P493" s="95">
        <v>45.0</v>
      </c>
      <c r="Q493" s="75"/>
      <c r="R493" s="75"/>
      <c r="S493" s="75"/>
      <c r="T493" s="75"/>
      <c r="U493" s="75"/>
      <c r="V493" s="75"/>
      <c r="W493" s="75"/>
      <c r="X493" s="75"/>
      <c r="Y493" s="75"/>
      <c r="Z493" s="75"/>
    </row>
    <row r="494">
      <c r="A494" s="88" t="s">
        <v>96</v>
      </c>
      <c r="B494" s="89">
        <v>0.0</v>
      </c>
      <c r="C494" s="89">
        <v>10.0</v>
      </c>
      <c r="D494" s="89">
        <v>10.0</v>
      </c>
      <c r="E494" s="89">
        <v>8.0</v>
      </c>
      <c r="F494" s="89">
        <v>1.0</v>
      </c>
      <c r="G494" s="89">
        <v>5.0</v>
      </c>
      <c r="H494" s="89">
        <f>SUM(B494:G494)</f>
        <v>34</v>
      </c>
      <c r="I494" s="90">
        <f>sum(H494:H497)</f>
        <v>35</v>
      </c>
      <c r="J494" s="105"/>
      <c r="K494" s="111" t="s">
        <v>96</v>
      </c>
      <c r="L494" s="90">
        <v>31.0</v>
      </c>
      <c r="M494" s="90">
        <f t="shared" si="317"/>
        <v>-3</v>
      </c>
      <c r="N494" s="89">
        <v>60.0</v>
      </c>
      <c r="O494" s="90">
        <f t="shared" si="318"/>
        <v>57</v>
      </c>
      <c r="P494" s="90">
        <v>57.0</v>
      </c>
      <c r="Q494" s="75"/>
      <c r="R494" s="75"/>
      <c r="S494" s="75"/>
      <c r="T494" s="75"/>
      <c r="U494" s="75"/>
      <c r="V494" s="75"/>
      <c r="W494" s="75"/>
      <c r="X494" s="75"/>
      <c r="Y494" s="75"/>
      <c r="Z494" s="75"/>
    </row>
    <row r="495">
      <c r="A495" s="94" t="s">
        <v>77</v>
      </c>
      <c r="B495" s="115">
        <v>0.0</v>
      </c>
      <c r="C495" s="97">
        <v>0.0</v>
      </c>
      <c r="D495" s="97">
        <v>0.0</v>
      </c>
      <c r="E495" s="97">
        <v>0.0</v>
      </c>
      <c r="F495" s="97">
        <v>0.0</v>
      </c>
      <c r="G495" s="97">
        <v>0.0</v>
      </c>
      <c r="H495" s="97">
        <f t="shared" ref="H495:H497" si="319">sum(B495:G495)</f>
        <v>0</v>
      </c>
      <c r="I495" s="98">
        <f>(I494/60)</f>
        <v>0.5833333333</v>
      </c>
      <c r="J495" s="104"/>
      <c r="K495" s="94" t="s">
        <v>77</v>
      </c>
      <c r="L495" s="95">
        <v>9.0</v>
      </c>
      <c r="M495" s="95">
        <f>(L495-H495-H496)</f>
        <v>8</v>
      </c>
      <c r="N495" s="96"/>
      <c r="O495" s="96">
        <f t="shared" si="318"/>
        <v>8</v>
      </c>
      <c r="P495" s="96">
        <v>8.0</v>
      </c>
      <c r="Q495" s="75"/>
      <c r="R495" s="75"/>
      <c r="S495" s="75"/>
      <c r="T495" s="75"/>
      <c r="U495" s="75"/>
      <c r="V495" s="75"/>
      <c r="W495" s="75"/>
      <c r="X495" s="75"/>
      <c r="Y495" s="75"/>
      <c r="Z495" s="75"/>
    </row>
    <row r="496">
      <c r="A496" s="102" t="s">
        <v>78</v>
      </c>
      <c r="B496" s="115">
        <v>0.0</v>
      </c>
      <c r="C496" s="97">
        <v>1.0</v>
      </c>
      <c r="D496" s="97">
        <v>0.0</v>
      </c>
      <c r="E496" s="97">
        <v>0.0</v>
      </c>
      <c r="F496" s="97">
        <v>0.0</v>
      </c>
      <c r="G496" s="97">
        <v>0.0</v>
      </c>
      <c r="H496" s="97">
        <f t="shared" si="319"/>
        <v>1</v>
      </c>
      <c r="I496" s="103"/>
      <c r="J496" s="104"/>
      <c r="K496" s="102" t="s">
        <v>78</v>
      </c>
      <c r="L496" s="96" t="s">
        <v>79</v>
      </c>
      <c r="M496" s="96" t="s">
        <v>79</v>
      </c>
      <c r="N496" s="96"/>
      <c r="O496" s="96" t="s">
        <v>79</v>
      </c>
      <c r="P496" s="96" t="s">
        <v>79</v>
      </c>
      <c r="Q496" s="75"/>
      <c r="R496" s="75"/>
      <c r="S496" s="75"/>
      <c r="T496" s="75"/>
      <c r="U496" s="75"/>
      <c r="V496" s="75"/>
      <c r="W496" s="75"/>
      <c r="X496" s="75"/>
      <c r="Y496" s="75"/>
      <c r="Z496" s="75"/>
    </row>
    <row r="497">
      <c r="A497" s="102" t="s">
        <v>80</v>
      </c>
      <c r="B497" s="96">
        <v>0.0</v>
      </c>
      <c r="C497" s="106"/>
      <c r="D497" s="97"/>
      <c r="E497" s="106"/>
      <c r="F497" s="97"/>
      <c r="G497" s="97"/>
      <c r="H497" s="97">
        <f t="shared" si="319"/>
        <v>0</v>
      </c>
      <c r="I497" s="96" t="s">
        <v>79</v>
      </c>
      <c r="J497" s="104"/>
      <c r="K497" s="102" t="s">
        <v>80</v>
      </c>
      <c r="L497" s="95">
        <v>26.0</v>
      </c>
      <c r="M497" s="95">
        <f t="shared" ref="M497:M498" si="320">(L497-H497)</f>
        <v>26</v>
      </c>
      <c r="N497" s="96">
        <v>20.0</v>
      </c>
      <c r="O497" s="96">
        <f t="shared" ref="O497:O499" si="321">sum(M497,N497)</f>
        <v>46</v>
      </c>
      <c r="P497" s="96">
        <v>46.0</v>
      </c>
      <c r="Q497" s="75"/>
      <c r="R497" s="75"/>
      <c r="S497" s="75"/>
      <c r="T497" s="75"/>
      <c r="U497" s="75"/>
      <c r="V497" s="75"/>
      <c r="W497" s="75"/>
      <c r="X497" s="75"/>
      <c r="Y497" s="75"/>
      <c r="Z497" s="75"/>
    </row>
    <row r="498">
      <c r="A498" s="107" t="s">
        <v>122</v>
      </c>
      <c r="B498" s="89">
        <v>8.0</v>
      </c>
      <c r="C498" s="89">
        <v>11.0</v>
      </c>
      <c r="D498" s="89">
        <v>0.0</v>
      </c>
      <c r="E498" s="89">
        <v>4.0</v>
      </c>
      <c r="F498" s="89">
        <v>9.0</v>
      </c>
      <c r="G498" s="89">
        <v>8.0</v>
      </c>
      <c r="H498" s="89">
        <f>SUM(B498:G498)</f>
        <v>40</v>
      </c>
      <c r="I498" s="90">
        <f>sum(H498:H501)</f>
        <v>43</v>
      </c>
      <c r="J498" s="105"/>
      <c r="K498" s="107" t="s">
        <v>122</v>
      </c>
      <c r="L498" s="90">
        <v>47.0</v>
      </c>
      <c r="M498" s="90">
        <f t="shared" si="320"/>
        <v>7</v>
      </c>
      <c r="N498" s="89">
        <v>30.0</v>
      </c>
      <c r="O498" s="90">
        <f t="shared" si="321"/>
        <v>37</v>
      </c>
      <c r="P498" s="90">
        <v>37.0</v>
      </c>
      <c r="Q498" s="75"/>
      <c r="R498" s="75"/>
      <c r="S498" s="75"/>
      <c r="T498" s="75"/>
      <c r="U498" s="75"/>
      <c r="V498" s="75"/>
      <c r="W498" s="75"/>
      <c r="X498" s="75"/>
      <c r="Y498" s="75"/>
      <c r="Z498" s="75"/>
    </row>
    <row r="499">
      <c r="A499" s="94" t="s">
        <v>77</v>
      </c>
      <c r="B499" s="95">
        <v>0.0</v>
      </c>
      <c r="C499" s="97">
        <v>0.0</v>
      </c>
      <c r="D499" s="97">
        <v>0.0</v>
      </c>
      <c r="E499" s="97">
        <v>0.0</v>
      </c>
      <c r="F499" s="97">
        <v>0.0</v>
      </c>
      <c r="G499" s="97">
        <v>0.0</v>
      </c>
      <c r="H499" s="97">
        <f t="shared" ref="H499:H501" si="322">sum(B499:G499)</f>
        <v>0</v>
      </c>
      <c r="I499" s="98">
        <f>(I498/60)</f>
        <v>0.7166666667</v>
      </c>
      <c r="J499" s="104"/>
      <c r="K499" s="94" t="s">
        <v>77</v>
      </c>
      <c r="L499" s="95">
        <v>5.0</v>
      </c>
      <c r="M499" s="95">
        <f>(L499-H499-H500)</f>
        <v>2</v>
      </c>
      <c r="N499" s="96"/>
      <c r="O499" s="96">
        <f t="shared" si="321"/>
        <v>2</v>
      </c>
      <c r="P499" s="96">
        <v>2.0</v>
      </c>
      <c r="Q499" s="75"/>
      <c r="R499" s="75"/>
      <c r="S499" s="75"/>
      <c r="T499" s="75"/>
      <c r="U499" s="75"/>
      <c r="V499" s="75"/>
      <c r="W499" s="75"/>
      <c r="X499" s="75"/>
      <c r="Y499" s="75"/>
      <c r="Z499" s="75"/>
    </row>
    <row r="500">
      <c r="A500" s="102" t="s">
        <v>78</v>
      </c>
      <c r="B500" s="95">
        <v>1.0</v>
      </c>
      <c r="C500" s="97">
        <v>0.0</v>
      </c>
      <c r="D500" s="97">
        <v>0.0</v>
      </c>
      <c r="E500" s="97">
        <v>0.0</v>
      </c>
      <c r="F500" s="97">
        <v>2.0</v>
      </c>
      <c r="G500" s="97">
        <v>0.0</v>
      </c>
      <c r="H500" s="97">
        <f t="shared" si="322"/>
        <v>3</v>
      </c>
      <c r="I500" s="103"/>
      <c r="J500" s="104"/>
      <c r="K500" s="102" t="s">
        <v>78</v>
      </c>
      <c r="L500" s="96" t="s">
        <v>79</v>
      </c>
      <c r="M500" s="96" t="s">
        <v>79</v>
      </c>
      <c r="N500" s="96"/>
      <c r="O500" s="96" t="s">
        <v>79</v>
      </c>
      <c r="P500" s="96" t="s">
        <v>79</v>
      </c>
      <c r="Q500" s="75"/>
      <c r="R500" s="75"/>
      <c r="S500" s="75"/>
      <c r="T500" s="75"/>
      <c r="U500" s="75"/>
      <c r="V500" s="75"/>
      <c r="W500" s="75"/>
      <c r="X500" s="75"/>
      <c r="Y500" s="75"/>
      <c r="Z500" s="75"/>
    </row>
    <row r="501">
      <c r="A501" s="102" t="s">
        <v>80</v>
      </c>
      <c r="B501" s="96"/>
      <c r="C501" s="97"/>
      <c r="D501" s="97"/>
      <c r="E501" s="97"/>
      <c r="F501" s="97"/>
      <c r="G501" s="97"/>
      <c r="H501" s="97">
        <f t="shared" si="322"/>
        <v>0</v>
      </c>
      <c r="I501" s="96" t="s">
        <v>79</v>
      </c>
      <c r="J501" s="104"/>
      <c r="K501" s="102" t="s">
        <v>80</v>
      </c>
      <c r="L501" s="95">
        <v>26.0</v>
      </c>
      <c r="M501" s="95">
        <f t="shared" ref="M501:M502" si="323">(L501-H501)</f>
        <v>26</v>
      </c>
      <c r="N501" s="96"/>
      <c r="O501" s="96">
        <f t="shared" ref="O501:O503" si="324">sum(M501,N501)</f>
        <v>26</v>
      </c>
      <c r="P501" s="96">
        <v>26.0</v>
      </c>
      <c r="Q501" s="75"/>
      <c r="R501" s="75"/>
      <c r="S501" s="75"/>
      <c r="T501" s="75"/>
      <c r="U501" s="75"/>
      <c r="V501" s="75"/>
      <c r="W501" s="75"/>
      <c r="X501" s="75"/>
      <c r="Y501" s="75"/>
      <c r="Z501" s="75"/>
    </row>
    <row r="502">
      <c r="A502" s="107" t="s">
        <v>85</v>
      </c>
      <c r="B502" s="89">
        <v>2.0</v>
      </c>
      <c r="C502" s="89">
        <v>17.0</v>
      </c>
      <c r="D502" s="89">
        <v>0.0</v>
      </c>
      <c r="E502" s="89">
        <v>14.0</v>
      </c>
      <c r="F502" s="89">
        <v>11.0</v>
      </c>
      <c r="G502" s="89">
        <v>0.0</v>
      </c>
      <c r="H502" s="89">
        <f>SUM(B502:G502)</f>
        <v>44</v>
      </c>
      <c r="I502" s="90">
        <f>sum(H502:H505)</f>
        <v>44</v>
      </c>
      <c r="J502" s="104"/>
      <c r="K502" s="107" t="s">
        <v>85</v>
      </c>
      <c r="L502" s="90">
        <v>105.0</v>
      </c>
      <c r="M502" s="90">
        <f t="shared" si="323"/>
        <v>61</v>
      </c>
      <c r="N502" s="89">
        <v>20.0</v>
      </c>
      <c r="O502" s="90">
        <f t="shared" si="324"/>
        <v>81</v>
      </c>
      <c r="P502" s="90">
        <v>81.0</v>
      </c>
      <c r="Q502" s="92"/>
      <c r="R502" s="92"/>
      <c r="S502" s="92"/>
      <c r="T502" s="92"/>
      <c r="U502" s="92"/>
      <c r="V502" s="92"/>
      <c r="W502" s="92"/>
      <c r="X502" s="92"/>
      <c r="Y502" s="92"/>
      <c r="Z502" s="92"/>
    </row>
    <row r="503">
      <c r="A503" s="94" t="s">
        <v>77</v>
      </c>
      <c r="B503" s="95">
        <v>0.0</v>
      </c>
      <c r="C503" s="96">
        <v>0.0</v>
      </c>
      <c r="D503" s="96">
        <v>0.0</v>
      </c>
      <c r="E503" s="96">
        <v>0.0</v>
      </c>
      <c r="F503" s="96">
        <v>0.0</v>
      </c>
      <c r="G503" s="97">
        <v>0.0</v>
      </c>
      <c r="H503" s="97">
        <f t="shared" ref="H503:H505" si="325">sum(B503:G503)</f>
        <v>0</v>
      </c>
      <c r="I503" s="98">
        <f>(I502/60)</f>
        <v>0.7333333333</v>
      </c>
      <c r="J503" s="104"/>
      <c r="K503" s="94" t="s">
        <v>77</v>
      </c>
      <c r="L503" s="96">
        <v>5.0</v>
      </c>
      <c r="M503" s="95">
        <f>(L503-H503-H504)</f>
        <v>5</v>
      </c>
      <c r="N503" s="96"/>
      <c r="O503" s="96">
        <f t="shared" si="324"/>
        <v>5</v>
      </c>
      <c r="P503" s="96">
        <v>5.0</v>
      </c>
      <c r="Q503" s="92"/>
      <c r="R503" s="92"/>
      <c r="S503" s="92"/>
      <c r="T503" s="92"/>
      <c r="U503" s="92"/>
      <c r="V503" s="92"/>
      <c r="W503" s="92"/>
      <c r="X503" s="92"/>
      <c r="Y503" s="92"/>
      <c r="Z503" s="92"/>
    </row>
    <row r="504">
      <c r="A504" s="102" t="s">
        <v>78</v>
      </c>
      <c r="B504" s="95">
        <v>0.0</v>
      </c>
      <c r="C504" s="96">
        <v>0.0</v>
      </c>
      <c r="D504" s="96">
        <v>0.0</v>
      </c>
      <c r="E504" s="96">
        <v>0.0</v>
      </c>
      <c r="F504" s="96">
        <v>0.0</v>
      </c>
      <c r="G504" s="97">
        <v>0.0</v>
      </c>
      <c r="H504" s="97">
        <f t="shared" si="325"/>
        <v>0</v>
      </c>
      <c r="I504" s="103"/>
      <c r="J504" s="104"/>
      <c r="K504" s="102" t="s">
        <v>78</v>
      </c>
      <c r="L504" s="96" t="s">
        <v>79</v>
      </c>
      <c r="M504" s="96" t="s">
        <v>79</v>
      </c>
      <c r="N504" s="96"/>
      <c r="O504" s="96" t="s">
        <v>79</v>
      </c>
      <c r="P504" s="96" t="s">
        <v>79</v>
      </c>
      <c r="Q504" s="92"/>
      <c r="R504" s="92"/>
      <c r="S504" s="92"/>
      <c r="T504" s="92"/>
      <c r="U504" s="92"/>
      <c r="V504" s="92"/>
      <c r="W504" s="92"/>
      <c r="X504" s="92"/>
      <c r="Y504" s="92"/>
      <c r="Z504" s="92"/>
    </row>
    <row r="505">
      <c r="A505" s="102" t="s">
        <v>80</v>
      </c>
      <c r="B505" s="96"/>
      <c r="C505" s="103"/>
      <c r="D505" s="103"/>
      <c r="E505" s="103"/>
      <c r="F505" s="103"/>
      <c r="G505" s="97">
        <v>0.0</v>
      </c>
      <c r="H505" s="97">
        <f t="shared" si="325"/>
        <v>0</v>
      </c>
      <c r="I505" s="96" t="s">
        <v>79</v>
      </c>
      <c r="J505" s="104"/>
      <c r="K505" s="102" t="s">
        <v>80</v>
      </c>
      <c r="L505" s="96">
        <v>42.0</v>
      </c>
      <c r="M505" s="95">
        <f>(L505-H505)</f>
        <v>42</v>
      </c>
      <c r="N505" s="96"/>
      <c r="O505" s="96">
        <f>sum(M505,N505)</f>
        <v>42</v>
      </c>
      <c r="P505" s="96">
        <v>42.0</v>
      </c>
      <c r="Q505" s="92"/>
      <c r="R505" s="92"/>
      <c r="S505" s="92"/>
      <c r="T505" s="92"/>
      <c r="U505" s="92"/>
      <c r="V505" s="92"/>
      <c r="W505" s="92"/>
      <c r="X505" s="92"/>
      <c r="Y505" s="92"/>
      <c r="Z505" s="92"/>
    </row>
    <row r="506">
      <c r="A506" s="112" t="s">
        <v>98</v>
      </c>
      <c r="B506" s="85">
        <f t="shared" ref="B506:G506" si="326">SUM(B507:B514)-B510-B514</f>
        <v>15</v>
      </c>
      <c r="C506" s="85">
        <f t="shared" si="326"/>
        <v>18</v>
      </c>
      <c r="D506" s="85">
        <f t="shared" si="326"/>
        <v>23</v>
      </c>
      <c r="E506" s="85">
        <f t="shared" si="326"/>
        <v>4</v>
      </c>
      <c r="F506" s="85">
        <f t="shared" si="326"/>
        <v>19</v>
      </c>
      <c r="G506" s="85">
        <f t="shared" si="326"/>
        <v>8</v>
      </c>
      <c r="H506" s="86"/>
      <c r="I506" s="85">
        <v>0.0</v>
      </c>
      <c r="J506" s="75"/>
      <c r="K506" s="112" t="s">
        <v>98</v>
      </c>
      <c r="L506" s="87"/>
      <c r="M506" s="86"/>
      <c r="N506" s="87"/>
      <c r="O506" s="87"/>
      <c r="P506" s="86"/>
      <c r="Q506" s="75"/>
      <c r="R506" s="75"/>
      <c r="S506" s="75"/>
      <c r="T506" s="75"/>
      <c r="U506" s="75"/>
      <c r="V506" s="75"/>
      <c r="W506" s="75"/>
      <c r="X506" s="75"/>
      <c r="Y506" s="75"/>
      <c r="Z506" s="75"/>
    </row>
    <row r="507">
      <c r="A507" s="88" t="s">
        <v>99</v>
      </c>
      <c r="B507" s="89">
        <v>9.0</v>
      </c>
      <c r="C507" s="89">
        <v>11.0</v>
      </c>
      <c r="D507" s="89">
        <v>8.0</v>
      </c>
      <c r="E507" s="89">
        <v>0.0</v>
      </c>
      <c r="F507" s="89">
        <v>4.0</v>
      </c>
      <c r="G507" s="89">
        <v>8.0</v>
      </c>
      <c r="H507" s="89">
        <f>SUM(B507:G507)</f>
        <v>40</v>
      </c>
      <c r="I507" s="90">
        <f>sum(H507:H510)</f>
        <v>43</v>
      </c>
      <c r="J507" s="105"/>
      <c r="K507" s="111" t="s">
        <v>99</v>
      </c>
      <c r="L507" s="90">
        <v>83.0</v>
      </c>
      <c r="M507" s="90">
        <f>(L507-H507)</f>
        <v>43</v>
      </c>
      <c r="N507" s="89">
        <v>35.0</v>
      </c>
      <c r="O507" s="90">
        <f t="shared" ref="O507:O508" si="327">sum(M507,N507)</f>
        <v>78</v>
      </c>
      <c r="P507" s="90">
        <v>78.0</v>
      </c>
      <c r="Q507" s="75"/>
      <c r="R507" s="75"/>
      <c r="S507" s="75"/>
      <c r="T507" s="75"/>
      <c r="U507" s="75"/>
      <c r="V507" s="75"/>
      <c r="W507" s="75"/>
      <c r="X507" s="75"/>
      <c r="Y507" s="75"/>
      <c r="Z507" s="75"/>
    </row>
    <row r="508">
      <c r="A508" s="94" t="s">
        <v>77</v>
      </c>
      <c r="B508" s="115">
        <v>0.0</v>
      </c>
      <c r="C508" s="97">
        <v>0.0</v>
      </c>
      <c r="D508" s="97">
        <v>0.0</v>
      </c>
      <c r="E508" s="97">
        <v>0.0</v>
      </c>
      <c r="F508" s="97">
        <v>0.0</v>
      </c>
      <c r="G508" s="97">
        <v>0.0</v>
      </c>
      <c r="H508" s="97">
        <f t="shared" ref="H508:H510" si="328">sum(B508:G508)</f>
        <v>0</v>
      </c>
      <c r="I508" s="98">
        <f>(I507/60)</f>
        <v>0.7166666667</v>
      </c>
      <c r="J508" s="104"/>
      <c r="K508" s="94" t="s">
        <v>77</v>
      </c>
      <c r="L508" s="96">
        <v>18.0</v>
      </c>
      <c r="M508" s="95">
        <f>(L508-H508-H509)</f>
        <v>15</v>
      </c>
      <c r="N508" s="96"/>
      <c r="O508" s="96">
        <f t="shared" si="327"/>
        <v>15</v>
      </c>
      <c r="P508" s="95">
        <v>15.0</v>
      </c>
      <c r="Q508" s="92"/>
      <c r="R508" s="92"/>
      <c r="S508" s="92"/>
      <c r="T508" s="92"/>
      <c r="U508" s="92"/>
      <c r="V508" s="92"/>
      <c r="W508" s="92"/>
      <c r="X508" s="92"/>
      <c r="Y508" s="92"/>
      <c r="Z508" s="92"/>
    </row>
    <row r="509">
      <c r="A509" s="102" t="s">
        <v>78</v>
      </c>
      <c r="B509" s="115">
        <v>0.0</v>
      </c>
      <c r="C509" s="97">
        <v>0.0</v>
      </c>
      <c r="D509" s="97">
        <v>1.0</v>
      </c>
      <c r="E509" s="97">
        <v>0.0</v>
      </c>
      <c r="F509" s="97">
        <v>2.0</v>
      </c>
      <c r="G509" s="97">
        <v>0.0</v>
      </c>
      <c r="H509" s="97">
        <f t="shared" si="328"/>
        <v>3</v>
      </c>
      <c r="I509" s="103"/>
      <c r="J509" s="104"/>
      <c r="K509" s="102" t="s">
        <v>78</v>
      </c>
      <c r="L509" s="96" t="s">
        <v>79</v>
      </c>
      <c r="M509" s="96" t="s">
        <v>79</v>
      </c>
      <c r="N509" s="96"/>
      <c r="O509" s="96" t="s">
        <v>79</v>
      </c>
      <c r="P509" s="95" t="s">
        <v>79</v>
      </c>
      <c r="Q509" s="92"/>
      <c r="R509" s="92"/>
      <c r="S509" s="92"/>
      <c r="T509" s="92"/>
      <c r="U509" s="92"/>
      <c r="V509" s="92"/>
      <c r="W509" s="92"/>
      <c r="X509" s="92"/>
      <c r="Y509" s="92"/>
      <c r="Z509" s="92"/>
    </row>
    <row r="510" ht="15.75" customHeight="1">
      <c r="A510" s="102" t="s">
        <v>80</v>
      </c>
      <c r="B510" s="97">
        <v>0.0</v>
      </c>
      <c r="C510" s="97">
        <v>0.0</v>
      </c>
      <c r="D510" s="106"/>
      <c r="E510" s="97">
        <v>0.0</v>
      </c>
      <c r="F510" s="106"/>
      <c r="G510" s="97">
        <v>0.0</v>
      </c>
      <c r="H510" s="97">
        <f t="shared" si="328"/>
        <v>0</v>
      </c>
      <c r="I510" s="96" t="s">
        <v>79</v>
      </c>
      <c r="J510" s="104"/>
      <c r="K510" s="102" t="s">
        <v>80</v>
      </c>
      <c r="L510" s="96">
        <v>48.0</v>
      </c>
      <c r="M510" s="95">
        <f t="shared" ref="M510:M511" si="329">(L510-H510)</f>
        <v>48</v>
      </c>
      <c r="N510" s="96"/>
      <c r="O510" s="96">
        <f t="shared" ref="O510:O512" si="330">sum(M510,N510)</f>
        <v>48</v>
      </c>
      <c r="P510" s="95">
        <v>48.0</v>
      </c>
      <c r="Q510" s="92"/>
      <c r="R510" s="92"/>
      <c r="S510" s="92"/>
      <c r="T510" s="92"/>
      <c r="U510" s="92"/>
      <c r="V510" s="92"/>
      <c r="W510" s="92"/>
      <c r="X510" s="92"/>
      <c r="Y510" s="92"/>
      <c r="Z510" s="92"/>
    </row>
    <row r="511">
      <c r="A511" s="88" t="s">
        <v>102</v>
      </c>
      <c r="B511" s="89">
        <v>6.0</v>
      </c>
      <c r="C511" s="89">
        <v>6.0</v>
      </c>
      <c r="D511" s="89">
        <v>12.0</v>
      </c>
      <c r="E511" s="89">
        <v>4.0</v>
      </c>
      <c r="F511" s="89">
        <v>8.0</v>
      </c>
      <c r="G511" s="89">
        <v>0.0</v>
      </c>
      <c r="H511" s="89">
        <f>SUM(B511:G511)</f>
        <v>36</v>
      </c>
      <c r="I511" s="90">
        <f>sum(H511:H514)</f>
        <v>44</v>
      </c>
      <c r="J511" s="104"/>
      <c r="K511" s="88" t="s">
        <v>102</v>
      </c>
      <c r="L511" s="90">
        <v>58.0</v>
      </c>
      <c r="M511" s="90">
        <f t="shared" si="329"/>
        <v>22</v>
      </c>
      <c r="N511" s="89">
        <v>20.0</v>
      </c>
      <c r="O511" s="90">
        <f t="shared" si="330"/>
        <v>42</v>
      </c>
      <c r="P511" s="90">
        <v>42.0</v>
      </c>
      <c r="Q511" s="75"/>
      <c r="R511" s="75"/>
      <c r="S511" s="75"/>
      <c r="T511" s="75"/>
      <c r="U511" s="75"/>
      <c r="V511" s="75"/>
      <c r="W511" s="75"/>
      <c r="X511" s="75"/>
      <c r="Y511" s="75"/>
      <c r="Z511" s="75"/>
    </row>
    <row r="512">
      <c r="A512" s="94" t="s">
        <v>77</v>
      </c>
      <c r="B512" s="96">
        <v>0.0</v>
      </c>
      <c r="C512" s="97">
        <v>0.0</v>
      </c>
      <c r="D512" s="97">
        <v>0.0</v>
      </c>
      <c r="E512" s="97">
        <v>0.0</v>
      </c>
      <c r="F512" s="97">
        <v>0.0</v>
      </c>
      <c r="G512" s="97">
        <v>0.0</v>
      </c>
      <c r="H512" s="97">
        <f t="shared" ref="H512:H514" si="331">sum(B512:G512)</f>
        <v>0</v>
      </c>
      <c r="I512" s="98">
        <f>(I511/60)</f>
        <v>0.7333333333</v>
      </c>
      <c r="J512" s="104"/>
      <c r="K512" s="94" t="s">
        <v>77</v>
      </c>
      <c r="L512" s="95">
        <v>10.0</v>
      </c>
      <c r="M512" s="95">
        <f>(L512-H512-H513)</f>
        <v>2</v>
      </c>
      <c r="N512" s="96"/>
      <c r="O512" s="96">
        <f t="shared" si="330"/>
        <v>2</v>
      </c>
      <c r="P512" s="96">
        <v>2.0</v>
      </c>
      <c r="Q512" s="75"/>
      <c r="R512" s="75"/>
      <c r="S512" s="75"/>
      <c r="T512" s="75"/>
      <c r="U512" s="75"/>
      <c r="V512" s="75"/>
      <c r="W512" s="75"/>
      <c r="X512" s="75"/>
      <c r="Y512" s="75"/>
      <c r="Z512" s="75"/>
    </row>
    <row r="513">
      <c r="A513" s="102" t="s">
        <v>78</v>
      </c>
      <c r="B513" s="96">
        <v>0.0</v>
      </c>
      <c r="C513" s="97">
        <v>1.0</v>
      </c>
      <c r="D513" s="97">
        <v>2.0</v>
      </c>
      <c r="E513" s="97">
        <v>0.0</v>
      </c>
      <c r="F513" s="97">
        <v>5.0</v>
      </c>
      <c r="G513" s="97">
        <v>0.0</v>
      </c>
      <c r="H513" s="97">
        <f t="shared" si="331"/>
        <v>8</v>
      </c>
      <c r="I513" s="103"/>
      <c r="J513" s="104"/>
      <c r="K513" s="102" t="s">
        <v>78</v>
      </c>
      <c r="L513" s="96" t="s">
        <v>79</v>
      </c>
      <c r="M513" s="96" t="s">
        <v>79</v>
      </c>
      <c r="N513" s="96"/>
      <c r="O513" s="96" t="s">
        <v>79</v>
      </c>
      <c r="P513" s="96" t="s">
        <v>79</v>
      </c>
      <c r="Q513" s="75"/>
      <c r="R513" s="75"/>
      <c r="S513" s="75"/>
      <c r="T513" s="75"/>
      <c r="U513" s="75"/>
      <c r="V513" s="75"/>
      <c r="W513" s="75"/>
      <c r="X513" s="75"/>
      <c r="Y513" s="75"/>
      <c r="Z513" s="75"/>
    </row>
    <row r="514">
      <c r="A514" s="102" t="s">
        <v>80</v>
      </c>
      <c r="B514" s="96"/>
      <c r="C514" s="106"/>
      <c r="D514" s="106"/>
      <c r="E514" s="97">
        <v>0.0</v>
      </c>
      <c r="F514" s="97"/>
      <c r="G514" s="97">
        <v>0.0</v>
      </c>
      <c r="H514" s="97">
        <f t="shared" si="331"/>
        <v>0</v>
      </c>
      <c r="I514" s="96" t="s">
        <v>79</v>
      </c>
      <c r="J514" s="104"/>
      <c r="K514" s="102" t="s">
        <v>80</v>
      </c>
      <c r="L514" s="95">
        <v>50.0</v>
      </c>
      <c r="M514" s="95">
        <f>(L514-H514)</f>
        <v>50</v>
      </c>
      <c r="N514" s="96"/>
      <c r="O514" s="96">
        <f>sum(M514,N514)</f>
        <v>50</v>
      </c>
      <c r="P514" s="96">
        <v>50.0</v>
      </c>
      <c r="Q514" s="75"/>
      <c r="R514" s="75"/>
      <c r="S514" s="75"/>
      <c r="T514" s="75"/>
      <c r="U514" s="75"/>
      <c r="V514" s="75"/>
      <c r="W514" s="75"/>
      <c r="X514" s="75"/>
      <c r="Y514" s="75"/>
      <c r="Z514" s="75"/>
    </row>
    <row r="515">
      <c r="A515" s="112" t="s">
        <v>105</v>
      </c>
      <c r="B515" s="85">
        <f t="shared" ref="B515:G515" si="332">SUM(B516:B535)-B519-B523-B527-B531-B535</f>
        <v>30</v>
      </c>
      <c r="C515" s="85">
        <f t="shared" si="332"/>
        <v>18</v>
      </c>
      <c r="D515" s="85">
        <f t="shared" si="332"/>
        <v>29</v>
      </c>
      <c r="E515" s="85">
        <f t="shared" si="332"/>
        <v>31</v>
      </c>
      <c r="F515" s="85">
        <f t="shared" si="332"/>
        <v>40</v>
      </c>
      <c r="G515" s="85">
        <f t="shared" si="332"/>
        <v>16</v>
      </c>
      <c r="H515" s="86"/>
      <c r="I515" s="85">
        <v>0.0</v>
      </c>
      <c r="J515" s="75"/>
      <c r="K515" s="112" t="s">
        <v>105</v>
      </c>
      <c r="L515" s="87"/>
      <c r="M515" s="86"/>
      <c r="N515" s="87"/>
      <c r="O515" s="87"/>
      <c r="P515" s="86"/>
      <c r="Q515" s="75"/>
      <c r="R515" s="75"/>
      <c r="S515" s="75"/>
      <c r="T515" s="75"/>
      <c r="U515" s="75"/>
      <c r="V515" s="75"/>
      <c r="W515" s="75"/>
      <c r="X515" s="75"/>
      <c r="Y515" s="75"/>
      <c r="Z515" s="75"/>
    </row>
    <row r="516">
      <c r="A516" s="88" t="s">
        <v>106</v>
      </c>
      <c r="B516" s="89">
        <v>0.0</v>
      </c>
      <c r="C516" s="89">
        <v>0.0</v>
      </c>
      <c r="D516" s="89">
        <v>0.0</v>
      </c>
      <c r="E516" s="89">
        <v>0.0</v>
      </c>
      <c r="F516" s="89">
        <v>10.0</v>
      </c>
      <c r="G516" s="89">
        <v>12.0</v>
      </c>
      <c r="H516" s="89">
        <f>SUM(B516:G516)</f>
        <v>22</v>
      </c>
      <c r="I516" s="90">
        <f>sum(H516:H519)</f>
        <v>22</v>
      </c>
      <c r="J516" s="105"/>
      <c r="K516" s="111" t="s">
        <v>106</v>
      </c>
      <c r="L516" s="90">
        <v>47.0</v>
      </c>
      <c r="M516" s="90">
        <f>(L516-H516)</f>
        <v>25</v>
      </c>
      <c r="N516" s="89">
        <v>0.0</v>
      </c>
      <c r="O516" s="90">
        <f t="shared" ref="O516:O517" si="333">sum(M516,N516)</f>
        <v>25</v>
      </c>
      <c r="P516" s="90">
        <v>25.0</v>
      </c>
      <c r="Q516" s="75"/>
      <c r="R516" s="104"/>
      <c r="S516" s="75"/>
      <c r="T516" s="75"/>
      <c r="U516" s="75"/>
      <c r="V516" s="75"/>
      <c r="W516" s="75"/>
      <c r="X516" s="75"/>
      <c r="Y516" s="75"/>
      <c r="Z516" s="75"/>
    </row>
    <row r="517">
      <c r="A517" s="94" t="s">
        <v>77</v>
      </c>
      <c r="B517" s="115">
        <v>0.0</v>
      </c>
      <c r="C517" s="97">
        <v>0.0</v>
      </c>
      <c r="D517" s="97">
        <v>0.0</v>
      </c>
      <c r="E517" s="97">
        <v>0.0</v>
      </c>
      <c r="F517" s="97">
        <v>0.0</v>
      </c>
      <c r="G517" s="97">
        <v>0.0</v>
      </c>
      <c r="H517" s="97">
        <f t="shared" ref="H517:H519" si="334">sum(B517:G517)</f>
        <v>0</v>
      </c>
      <c r="I517" s="98">
        <f>(I516/60)</f>
        <v>0.3666666667</v>
      </c>
      <c r="J517" s="104"/>
      <c r="K517" s="94" t="s">
        <v>77</v>
      </c>
      <c r="L517" s="96">
        <v>1.0</v>
      </c>
      <c r="M517" s="95">
        <f>(L517-H517-H518)</f>
        <v>1</v>
      </c>
      <c r="N517" s="96"/>
      <c r="O517" s="96">
        <f t="shared" si="333"/>
        <v>1</v>
      </c>
      <c r="P517" s="95">
        <v>1.0</v>
      </c>
      <c r="Q517" s="75"/>
      <c r="R517" s="75"/>
      <c r="S517" s="75"/>
      <c r="T517" s="75"/>
      <c r="U517" s="75"/>
      <c r="V517" s="75"/>
      <c r="W517" s="75"/>
      <c r="X517" s="75"/>
      <c r="Y517" s="75"/>
      <c r="Z517" s="75"/>
    </row>
    <row r="518">
      <c r="A518" s="102" t="s">
        <v>78</v>
      </c>
      <c r="B518" s="115">
        <v>0.0</v>
      </c>
      <c r="C518" s="97">
        <v>0.0</v>
      </c>
      <c r="D518" s="97">
        <v>0.0</v>
      </c>
      <c r="E518" s="97">
        <v>0.0</v>
      </c>
      <c r="F518" s="97">
        <v>0.0</v>
      </c>
      <c r="G518" s="97">
        <v>0.0</v>
      </c>
      <c r="H518" s="97">
        <f t="shared" si="334"/>
        <v>0</v>
      </c>
      <c r="I518" s="103"/>
      <c r="J518" s="104"/>
      <c r="K518" s="102" t="s">
        <v>78</v>
      </c>
      <c r="L518" s="96" t="s">
        <v>79</v>
      </c>
      <c r="M518" s="96" t="s">
        <v>79</v>
      </c>
      <c r="N518" s="96"/>
      <c r="O518" s="96" t="s">
        <v>79</v>
      </c>
      <c r="P518" s="95" t="s">
        <v>79</v>
      </c>
      <c r="Q518" s="75"/>
      <c r="R518" s="75"/>
      <c r="S518" s="75"/>
      <c r="T518" s="75"/>
      <c r="U518" s="75"/>
      <c r="V518" s="75"/>
      <c r="W518" s="75"/>
      <c r="X518" s="75"/>
      <c r="Y518" s="75"/>
      <c r="Z518" s="75"/>
    </row>
    <row r="519">
      <c r="A519" s="102" t="s">
        <v>80</v>
      </c>
      <c r="B519" s="97">
        <v>0.0</v>
      </c>
      <c r="C519" s="97">
        <v>0.0</v>
      </c>
      <c r="D519" s="97">
        <v>0.0</v>
      </c>
      <c r="E519" s="97">
        <v>0.0</v>
      </c>
      <c r="F519" s="97">
        <v>0.0</v>
      </c>
      <c r="G519" s="97">
        <v>0.0</v>
      </c>
      <c r="H519" s="97">
        <f t="shared" si="334"/>
        <v>0</v>
      </c>
      <c r="I519" s="96" t="s">
        <v>79</v>
      </c>
      <c r="J519" s="104"/>
      <c r="K519" s="102" t="s">
        <v>80</v>
      </c>
      <c r="L519" s="96">
        <v>46.0</v>
      </c>
      <c r="M519" s="95">
        <f t="shared" ref="M519:M520" si="335">(L519-H519)</f>
        <v>46</v>
      </c>
      <c r="N519" s="96"/>
      <c r="O519" s="96">
        <f t="shared" ref="O519:O521" si="336">sum(M519,N519)</f>
        <v>46</v>
      </c>
      <c r="P519" s="95">
        <v>46.0</v>
      </c>
      <c r="Q519" s="75"/>
      <c r="R519" s="75"/>
      <c r="S519" s="75"/>
      <c r="T519" s="75"/>
      <c r="U519" s="75"/>
      <c r="V519" s="75"/>
      <c r="W519" s="75"/>
      <c r="X519" s="75"/>
      <c r="Y519" s="75"/>
      <c r="Z519" s="75"/>
    </row>
    <row r="520">
      <c r="A520" s="88" t="s">
        <v>108</v>
      </c>
      <c r="B520" s="89">
        <v>11.0</v>
      </c>
      <c r="C520" s="89">
        <v>8.0</v>
      </c>
      <c r="D520" s="89">
        <v>10.0</v>
      </c>
      <c r="E520" s="89">
        <v>10.0</v>
      </c>
      <c r="F520" s="89">
        <v>11.0</v>
      </c>
      <c r="G520" s="89">
        <v>4.0</v>
      </c>
      <c r="H520" s="89">
        <f>SUM(B520:G520)</f>
        <v>54</v>
      </c>
      <c r="I520" s="90">
        <f>sum(H520:H523)</f>
        <v>61</v>
      </c>
      <c r="J520" s="105"/>
      <c r="K520" s="111" t="s">
        <v>108</v>
      </c>
      <c r="L520" s="90">
        <v>80.0</v>
      </c>
      <c r="M520" s="90">
        <f t="shared" si="335"/>
        <v>26</v>
      </c>
      <c r="N520" s="89">
        <v>35.0</v>
      </c>
      <c r="O520" s="90">
        <f t="shared" si="336"/>
        <v>61</v>
      </c>
      <c r="P520" s="90">
        <v>61.0</v>
      </c>
      <c r="Q520" s="75"/>
      <c r="R520" s="75"/>
      <c r="S520" s="75"/>
      <c r="T520" s="75"/>
      <c r="U520" s="75"/>
      <c r="V520" s="75"/>
      <c r="W520" s="75"/>
      <c r="X520" s="75"/>
      <c r="Y520" s="75"/>
      <c r="Z520" s="75"/>
    </row>
    <row r="521">
      <c r="A521" s="94" t="s">
        <v>77</v>
      </c>
      <c r="B521" s="97">
        <v>0.0</v>
      </c>
      <c r="C521" s="97">
        <v>0.0</v>
      </c>
      <c r="D521" s="96">
        <v>0.0</v>
      </c>
      <c r="E521" s="96">
        <v>1.0</v>
      </c>
      <c r="F521" s="96">
        <v>0.0</v>
      </c>
      <c r="G521" s="96">
        <v>0.0</v>
      </c>
      <c r="H521" s="97">
        <f t="shared" ref="H521:H523" si="337">sum(B521:G521)</f>
        <v>1</v>
      </c>
      <c r="I521" s="98">
        <f>(I520/60)</f>
        <v>1.016666667</v>
      </c>
      <c r="J521" s="104"/>
      <c r="K521" s="94" t="s">
        <v>77</v>
      </c>
      <c r="L521" s="96">
        <v>8.0</v>
      </c>
      <c r="M521" s="95">
        <f>(L521-H521-H522)</f>
        <v>1</v>
      </c>
      <c r="N521" s="96"/>
      <c r="O521" s="96">
        <f t="shared" si="336"/>
        <v>1</v>
      </c>
      <c r="P521" s="95">
        <v>1.0</v>
      </c>
      <c r="Q521" s="75"/>
      <c r="R521" s="75"/>
      <c r="S521" s="75"/>
      <c r="T521" s="75"/>
      <c r="U521" s="75"/>
      <c r="V521" s="75"/>
      <c r="W521" s="75"/>
      <c r="X521" s="75"/>
      <c r="Y521" s="75"/>
      <c r="Z521" s="75"/>
    </row>
    <row r="522">
      <c r="A522" s="102" t="s">
        <v>78</v>
      </c>
      <c r="B522" s="97">
        <v>2.0</v>
      </c>
      <c r="C522" s="97">
        <v>1.0</v>
      </c>
      <c r="D522" s="96">
        <v>0.0</v>
      </c>
      <c r="E522" s="96">
        <v>1.0</v>
      </c>
      <c r="F522" s="96">
        <v>2.0</v>
      </c>
      <c r="G522" s="96">
        <v>0.0</v>
      </c>
      <c r="H522" s="97">
        <f t="shared" si="337"/>
        <v>6</v>
      </c>
      <c r="I522" s="103"/>
      <c r="J522" s="104"/>
      <c r="K522" s="102" t="s">
        <v>78</v>
      </c>
      <c r="L522" s="96" t="s">
        <v>79</v>
      </c>
      <c r="M522" s="96" t="s">
        <v>79</v>
      </c>
      <c r="N522" s="96"/>
      <c r="O522" s="96" t="s">
        <v>79</v>
      </c>
      <c r="P522" s="95" t="s">
        <v>79</v>
      </c>
      <c r="Q522" s="75"/>
      <c r="R522" s="75"/>
      <c r="S522" s="75"/>
      <c r="T522" s="75"/>
      <c r="U522" s="75"/>
      <c r="V522" s="75"/>
      <c r="W522" s="75"/>
      <c r="X522" s="75"/>
      <c r="Y522" s="75"/>
      <c r="Z522" s="75"/>
    </row>
    <row r="523">
      <c r="A523" s="102" t="s">
        <v>80</v>
      </c>
      <c r="B523" s="97"/>
      <c r="C523" s="106"/>
      <c r="D523" s="103"/>
      <c r="E523" s="103"/>
      <c r="F523" s="96"/>
      <c r="G523" s="96">
        <v>0.0</v>
      </c>
      <c r="H523" s="97">
        <f t="shared" si="337"/>
        <v>0</v>
      </c>
      <c r="I523" s="96" t="s">
        <v>79</v>
      </c>
      <c r="J523" s="104"/>
      <c r="K523" s="102" t="s">
        <v>80</v>
      </c>
      <c r="L523" s="96">
        <v>40.0</v>
      </c>
      <c r="M523" s="95">
        <f t="shared" ref="M523:M524" si="338">(L523-H523)</f>
        <v>40</v>
      </c>
      <c r="N523" s="96"/>
      <c r="O523" s="96">
        <f t="shared" ref="O523:O525" si="339">sum(M523,N523)</f>
        <v>40</v>
      </c>
      <c r="P523" s="95">
        <v>40.0</v>
      </c>
      <c r="Q523" s="75"/>
      <c r="R523" s="75"/>
      <c r="S523" s="75"/>
      <c r="T523" s="75"/>
      <c r="U523" s="75"/>
      <c r="V523" s="75"/>
      <c r="W523" s="75"/>
      <c r="X523" s="75"/>
      <c r="Y523" s="75"/>
      <c r="Z523" s="75"/>
    </row>
    <row r="524">
      <c r="A524" s="88" t="s">
        <v>109</v>
      </c>
      <c r="B524" s="89">
        <v>5.0</v>
      </c>
      <c r="C524" s="89">
        <v>4.0</v>
      </c>
      <c r="D524" s="89">
        <v>7.0</v>
      </c>
      <c r="E524" s="89">
        <v>7.0</v>
      </c>
      <c r="F524" s="89">
        <v>5.0</v>
      </c>
      <c r="G524" s="89">
        <v>0.0</v>
      </c>
      <c r="H524" s="89">
        <f>SUM(B524:G524)</f>
        <v>28</v>
      </c>
      <c r="I524" s="90">
        <f>sum(H524:H527)</f>
        <v>30</v>
      </c>
      <c r="J524" s="105"/>
      <c r="K524" s="111" t="s">
        <v>109</v>
      </c>
      <c r="L524" s="90">
        <v>29.0</v>
      </c>
      <c r="M524" s="90">
        <f t="shared" si="338"/>
        <v>1</v>
      </c>
      <c r="N524" s="89">
        <v>20.0</v>
      </c>
      <c r="O524" s="90">
        <f t="shared" si="339"/>
        <v>21</v>
      </c>
      <c r="P524" s="90">
        <v>21.0</v>
      </c>
      <c r="Q524" s="75"/>
      <c r="R524" s="75"/>
      <c r="S524" s="75"/>
      <c r="T524" s="75"/>
      <c r="U524" s="75"/>
      <c r="V524" s="75"/>
      <c r="W524" s="75"/>
      <c r="X524" s="75"/>
      <c r="Y524" s="75"/>
      <c r="Z524" s="75"/>
    </row>
    <row r="525">
      <c r="A525" s="94" t="s">
        <v>77</v>
      </c>
      <c r="B525" s="97">
        <v>0.0</v>
      </c>
      <c r="C525" s="97">
        <v>0.0</v>
      </c>
      <c r="D525" s="97">
        <v>0.0</v>
      </c>
      <c r="E525" s="97">
        <v>0.0</v>
      </c>
      <c r="F525" s="97">
        <v>0.0</v>
      </c>
      <c r="G525" s="97">
        <v>0.0</v>
      </c>
      <c r="H525" s="97">
        <f t="shared" ref="H525:H527" si="340">sum(B525:G525)</f>
        <v>0</v>
      </c>
      <c r="I525" s="98">
        <f>(I524/60)</f>
        <v>0.5</v>
      </c>
      <c r="J525" s="104"/>
      <c r="K525" s="94" t="s">
        <v>77</v>
      </c>
      <c r="L525" s="96">
        <v>2.0</v>
      </c>
      <c r="M525" s="95">
        <f>(L525-H525-H526)</f>
        <v>0</v>
      </c>
      <c r="N525" s="174"/>
      <c r="O525" s="96">
        <f t="shared" si="339"/>
        <v>0</v>
      </c>
      <c r="P525" s="95">
        <v>0.0</v>
      </c>
      <c r="Q525" s="75"/>
      <c r="R525" s="75"/>
      <c r="S525" s="75"/>
      <c r="T525" s="75"/>
      <c r="U525" s="75"/>
      <c r="V525" s="75"/>
      <c r="W525" s="75"/>
      <c r="X525" s="75"/>
      <c r="Y525" s="75"/>
      <c r="Z525" s="75"/>
    </row>
    <row r="526">
      <c r="A526" s="102" t="s">
        <v>78</v>
      </c>
      <c r="B526" s="97">
        <v>2.0</v>
      </c>
      <c r="C526" s="97">
        <v>0.0</v>
      </c>
      <c r="D526" s="97">
        <v>0.0</v>
      </c>
      <c r="E526" s="97">
        <v>0.0</v>
      </c>
      <c r="F526" s="97">
        <v>0.0</v>
      </c>
      <c r="G526" s="97">
        <v>0.0</v>
      </c>
      <c r="H526" s="97">
        <f t="shared" si="340"/>
        <v>2</v>
      </c>
      <c r="I526" s="103"/>
      <c r="J526" s="104"/>
      <c r="K526" s="102" t="s">
        <v>78</v>
      </c>
      <c r="L526" s="96" t="s">
        <v>79</v>
      </c>
      <c r="M526" s="96" t="s">
        <v>79</v>
      </c>
      <c r="N526" s="175"/>
      <c r="O526" s="96" t="s">
        <v>79</v>
      </c>
      <c r="P526" s="95" t="s">
        <v>79</v>
      </c>
      <c r="Q526" s="75"/>
      <c r="R526" s="75"/>
      <c r="S526" s="75"/>
      <c r="T526" s="75"/>
      <c r="U526" s="75"/>
      <c r="V526" s="75"/>
      <c r="W526" s="75"/>
      <c r="X526" s="75"/>
      <c r="Y526" s="75"/>
      <c r="Z526" s="75"/>
    </row>
    <row r="527">
      <c r="A527" s="102" t="s">
        <v>80</v>
      </c>
      <c r="B527" s="97"/>
      <c r="C527" s="106"/>
      <c r="D527" s="97">
        <v>0.0</v>
      </c>
      <c r="E527" s="97">
        <v>0.0</v>
      </c>
      <c r="F527" s="106"/>
      <c r="G527" s="97">
        <v>0.0</v>
      </c>
      <c r="H527" s="97">
        <f t="shared" si="340"/>
        <v>0</v>
      </c>
      <c r="I527" s="96" t="s">
        <v>79</v>
      </c>
      <c r="J527" s="104"/>
      <c r="K527" s="102" t="s">
        <v>80</v>
      </c>
      <c r="L527" s="96">
        <v>30.0</v>
      </c>
      <c r="M527" s="95">
        <f t="shared" ref="M527:M528" si="341">(L527-H527)</f>
        <v>30</v>
      </c>
      <c r="N527" s="175"/>
      <c r="O527" s="96">
        <f t="shared" ref="O527:O529" si="342">sum(M527,N527)</f>
        <v>30</v>
      </c>
      <c r="P527" s="95">
        <v>30.0</v>
      </c>
      <c r="Q527" s="75"/>
      <c r="R527" s="75"/>
      <c r="S527" s="75"/>
      <c r="T527" s="75"/>
      <c r="U527" s="75"/>
      <c r="V527" s="75"/>
      <c r="W527" s="75"/>
      <c r="X527" s="75"/>
      <c r="Y527" s="75"/>
      <c r="Z527" s="75"/>
    </row>
    <row r="528">
      <c r="A528" s="88" t="s">
        <v>110</v>
      </c>
      <c r="B528" s="89">
        <v>0.0</v>
      </c>
      <c r="C528" s="89">
        <v>0.0</v>
      </c>
      <c r="D528" s="89">
        <v>2.0</v>
      </c>
      <c r="E528" s="89">
        <v>0.0</v>
      </c>
      <c r="F528" s="89">
        <v>0.0</v>
      </c>
      <c r="G528" s="89">
        <v>0.0</v>
      </c>
      <c r="H528" s="89">
        <f>SUM(B528:G528)</f>
        <v>2</v>
      </c>
      <c r="I528" s="90">
        <f>sum(H528:H531)</f>
        <v>2</v>
      </c>
      <c r="J528" s="104"/>
      <c r="K528" s="88" t="s">
        <v>110</v>
      </c>
      <c r="L528" s="90">
        <v>19.0</v>
      </c>
      <c r="M528" s="90">
        <f t="shared" si="341"/>
        <v>17</v>
      </c>
      <c r="N528" s="89">
        <v>0.0</v>
      </c>
      <c r="O528" s="90">
        <f t="shared" si="342"/>
        <v>17</v>
      </c>
      <c r="P528" s="90">
        <v>17.0</v>
      </c>
      <c r="Q528" s="75"/>
      <c r="R528" s="75"/>
      <c r="S528" s="75"/>
      <c r="T528" s="75"/>
      <c r="U528" s="75"/>
      <c r="V528" s="75"/>
      <c r="W528" s="75"/>
      <c r="X528" s="75"/>
      <c r="Y528" s="75"/>
      <c r="Z528" s="75"/>
    </row>
    <row r="529">
      <c r="A529" s="94" t="s">
        <v>77</v>
      </c>
      <c r="B529" s="97">
        <v>0.0</v>
      </c>
      <c r="C529" s="97">
        <v>0.0</v>
      </c>
      <c r="D529" s="97">
        <v>0.0</v>
      </c>
      <c r="E529" s="97">
        <v>0.0</v>
      </c>
      <c r="F529" s="97">
        <v>0.0</v>
      </c>
      <c r="G529" s="97">
        <v>0.0</v>
      </c>
      <c r="H529" s="97">
        <f t="shared" ref="H529:H531" si="343">sum(B529:G529)</f>
        <v>0</v>
      </c>
      <c r="I529" s="98">
        <f>(I528/60)</f>
        <v>0.03333333333</v>
      </c>
      <c r="J529" s="104"/>
      <c r="K529" s="94" t="s">
        <v>77</v>
      </c>
      <c r="L529" s="96">
        <v>5.0</v>
      </c>
      <c r="M529" s="95">
        <f>(L529-H529-H530)</f>
        <v>5</v>
      </c>
      <c r="N529" s="96"/>
      <c r="O529" s="96">
        <f t="shared" si="342"/>
        <v>5</v>
      </c>
      <c r="P529" s="95">
        <v>5.0</v>
      </c>
      <c r="Q529" s="75"/>
      <c r="R529" s="75"/>
      <c r="S529" s="75"/>
      <c r="T529" s="75"/>
      <c r="U529" s="75"/>
      <c r="V529" s="75"/>
      <c r="W529" s="75"/>
      <c r="X529" s="75"/>
      <c r="Y529" s="75"/>
      <c r="Z529" s="75"/>
    </row>
    <row r="530">
      <c r="A530" s="102" t="s">
        <v>78</v>
      </c>
      <c r="B530" s="97">
        <v>0.0</v>
      </c>
      <c r="C530" s="97">
        <v>0.0</v>
      </c>
      <c r="D530" s="97">
        <v>0.0</v>
      </c>
      <c r="E530" s="97">
        <v>0.0</v>
      </c>
      <c r="F530" s="97">
        <v>0.0</v>
      </c>
      <c r="G530" s="97">
        <v>0.0</v>
      </c>
      <c r="H530" s="97">
        <f t="shared" si="343"/>
        <v>0</v>
      </c>
      <c r="I530" s="103"/>
      <c r="J530" s="104"/>
      <c r="K530" s="102" t="s">
        <v>78</v>
      </c>
      <c r="L530" s="96" t="s">
        <v>79</v>
      </c>
      <c r="M530" s="96" t="s">
        <v>79</v>
      </c>
      <c r="N530" s="96"/>
      <c r="O530" s="96" t="s">
        <v>79</v>
      </c>
      <c r="P530" s="95" t="s">
        <v>79</v>
      </c>
      <c r="Q530" s="75"/>
      <c r="R530" s="75"/>
      <c r="S530" s="75"/>
      <c r="T530" s="75"/>
      <c r="U530" s="75"/>
      <c r="V530" s="75"/>
      <c r="W530" s="75"/>
      <c r="X530" s="75"/>
      <c r="Y530" s="75"/>
      <c r="Z530" s="75"/>
    </row>
    <row r="531">
      <c r="A531" s="102" t="s">
        <v>80</v>
      </c>
      <c r="B531" s="97">
        <v>0.0</v>
      </c>
      <c r="C531" s="97">
        <v>0.0</v>
      </c>
      <c r="D531" s="97"/>
      <c r="E531" s="97">
        <v>0.0</v>
      </c>
      <c r="F531" s="97">
        <v>0.0</v>
      </c>
      <c r="G531" s="97">
        <v>0.0</v>
      </c>
      <c r="H531" s="97">
        <f t="shared" si="343"/>
        <v>0</v>
      </c>
      <c r="I531" s="96" t="s">
        <v>79</v>
      </c>
      <c r="J531" s="104"/>
      <c r="K531" s="102" t="s">
        <v>80</v>
      </c>
      <c r="L531" s="96">
        <v>40.0</v>
      </c>
      <c r="M531" s="95">
        <f t="shared" ref="M531:M532" si="344">(L531-H531)</f>
        <v>40</v>
      </c>
      <c r="N531" s="96"/>
      <c r="O531" s="96">
        <f t="shared" ref="O531:O533" si="345">sum(M531,N531)</f>
        <v>40</v>
      </c>
      <c r="P531" s="95">
        <v>40.0</v>
      </c>
      <c r="Q531" s="75"/>
      <c r="R531" s="75"/>
      <c r="S531" s="75"/>
      <c r="T531" s="75"/>
      <c r="U531" s="75"/>
      <c r="V531" s="75"/>
      <c r="W531" s="75"/>
      <c r="X531" s="75"/>
      <c r="Y531" s="75"/>
      <c r="Z531" s="75"/>
    </row>
    <row r="532">
      <c r="A532" s="88" t="s">
        <v>111</v>
      </c>
      <c r="B532" s="89">
        <v>10.0</v>
      </c>
      <c r="C532" s="89">
        <v>5.0</v>
      </c>
      <c r="D532" s="89">
        <v>10.0</v>
      </c>
      <c r="E532" s="89">
        <v>9.0</v>
      </c>
      <c r="F532" s="89">
        <v>12.0</v>
      </c>
      <c r="G532" s="89">
        <v>0.0</v>
      </c>
      <c r="H532" s="89">
        <f>SUM(B532:G532)</f>
        <v>46</v>
      </c>
      <c r="I532" s="90">
        <f>sum(H532:H535)</f>
        <v>55</v>
      </c>
      <c r="J532" s="105"/>
      <c r="K532" s="111" t="s">
        <v>111</v>
      </c>
      <c r="L532" s="90">
        <v>54.0</v>
      </c>
      <c r="M532" s="90">
        <f t="shared" si="344"/>
        <v>8</v>
      </c>
      <c r="N532" s="89">
        <v>40.0</v>
      </c>
      <c r="O532" s="90">
        <f t="shared" si="345"/>
        <v>48</v>
      </c>
      <c r="P532" s="90">
        <v>48.0</v>
      </c>
      <c r="Q532" s="75"/>
      <c r="R532" s="75"/>
      <c r="S532" s="75"/>
      <c r="T532" s="75"/>
      <c r="U532" s="75"/>
      <c r="V532" s="75"/>
      <c r="W532" s="75"/>
      <c r="X532" s="75"/>
      <c r="Y532" s="75"/>
      <c r="Z532" s="75"/>
    </row>
    <row r="533">
      <c r="A533" s="94" t="s">
        <v>77</v>
      </c>
      <c r="B533" s="97">
        <v>0.0</v>
      </c>
      <c r="C533" s="97">
        <v>0.0</v>
      </c>
      <c r="D533" s="97">
        <v>0.0</v>
      </c>
      <c r="E533" s="97">
        <v>0.0</v>
      </c>
      <c r="F533" s="97">
        <v>0.0</v>
      </c>
      <c r="G533" s="97">
        <v>0.0</v>
      </c>
      <c r="H533" s="97">
        <f t="shared" ref="H533:H535" si="346">sum(B533:G533)</f>
        <v>0</v>
      </c>
      <c r="I533" s="98">
        <f>(I532/60)</f>
        <v>0.9166666667</v>
      </c>
      <c r="J533" s="104"/>
      <c r="K533" s="94" t="s">
        <v>77</v>
      </c>
      <c r="L533" s="96">
        <v>5.0</v>
      </c>
      <c r="M533" s="95">
        <f>(L533-H533-H534)</f>
        <v>2</v>
      </c>
      <c r="N533" s="96"/>
      <c r="O533" s="96">
        <f t="shared" si="345"/>
        <v>2</v>
      </c>
      <c r="P533" s="95">
        <v>2.0</v>
      </c>
      <c r="Q533" s="75"/>
      <c r="R533" s="75"/>
      <c r="S533" s="75"/>
      <c r="T533" s="75"/>
      <c r="U533" s="75"/>
      <c r="V533" s="75"/>
      <c r="W533" s="75"/>
      <c r="X533" s="75"/>
      <c r="Y533" s="75"/>
      <c r="Z533" s="75"/>
    </row>
    <row r="534">
      <c r="A534" s="102" t="s">
        <v>78</v>
      </c>
      <c r="B534" s="97">
        <v>0.0</v>
      </c>
      <c r="C534" s="97">
        <v>0.0</v>
      </c>
      <c r="D534" s="97">
        <v>0.0</v>
      </c>
      <c r="E534" s="97">
        <v>3.0</v>
      </c>
      <c r="F534" s="97">
        <v>0.0</v>
      </c>
      <c r="G534" s="97">
        <v>0.0</v>
      </c>
      <c r="H534" s="97">
        <f t="shared" si="346"/>
        <v>3</v>
      </c>
      <c r="I534" s="103"/>
      <c r="J534" s="104"/>
      <c r="K534" s="102" t="s">
        <v>78</v>
      </c>
      <c r="L534" s="96" t="s">
        <v>79</v>
      </c>
      <c r="M534" s="96" t="s">
        <v>79</v>
      </c>
      <c r="N534" s="96"/>
      <c r="O534" s="96" t="s">
        <v>79</v>
      </c>
      <c r="P534" s="95" t="s">
        <v>79</v>
      </c>
      <c r="Q534" s="75"/>
      <c r="R534" s="75"/>
      <c r="S534" s="75"/>
      <c r="T534" s="75"/>
      <c r="U534" s="75"/>
      <c r="V534" s="75"/>
      <c r="W534" s="75"/>
      <c r="X534" s="75"/>
      <c r="Y534" s="75"/>
      <c r="Z534" s="75"/>
    </row>
    <row r="535">
      <c r="A535" s="102" t="s">
        <v>80</v>
      </c>
      <c r="B535" s="97"/>
      <c r="C535" s="97">
        <v>6.0</v>
      </c>
      <c r="D535" s="97">
        <v>0.0</v>
      </c>
      <c r="E535" s="97"/>
      <c r="F535" s="97"/>
      <c r="G535" s="97">
        <v>0.0</v>
      </c>
      <c r="H535" s="97">
        <f t="shared" si="346"/>
        <v>6</v>
      </c>
      <c r="I535" s="96" t="s">
        <v>79</v>
      </c>
      <c r="J535" s="104"/>
      <c r="K535" s="102" t="s">
        <v>80</v>
      </c>
      <c r="L535" s="96">
        <v>13.0</v>
      </c>
      <c r="M535" s="95">
        <f>(L535-H535)</f>
        <v>7</v>
      </c>
      <c r="N535" s="96">
        <v>40.0</v>
      </c>
      <c r="O535" s="96">
        <f>sum(M535,N535)</f>
        <v>47</v>
      </c>
      <c r="P535" s="95">
        <v>47.0</v>
      </c>
      <c r="Q535" s="75"/>
      <c r="R535" s="75"/>
      <c r="S535" s="75"/>
      <c r="T535" s="75"/>
      <c r="U535" s="75"/>
      <c r="V535" s="75"/>
      <c r="W535" s="75"/>
      <c r="X535" s="75"/>
      <c r="Y535" s="75"/>
      <c r="Z535" s="75"/>
    </row>
    <row r="536">
      <c r="A536" s="112" t="s">
        <v>112</v>
      </c>
      <c r="B536" s="85">
        <f t="shared" ref="B536:G536" si="347">SUM(B537:B552)-B540-B544-B548-B552</f>
        <v>34</v>
      </c>
      <c r="C536" s="85">
        <f t="shared" si="347"/>
        <v>56</v>
      </c>
      <c r="D536" s="85">
        <f t="shared" si="347"/>
        <v>43</v>
      </c>
      <c r="E536" s="85">
        <f t="shared" si="347"/>
        <v>34</v>
      </c>
      <c r="F536" s="85">
        <f t="shared" si="347"/>
        <v>38</v>
      </c>
      <c r="G536" s="85">
        <f t="shared" si="347"/>
        <v>6</v>
      </c>
      <c r="H536" s="86"/>
      <c r="I536" s="85">
        <v>0.0</v>
      </c>
      <c r="J536" s="75"/>
      <c r="K536" s="112" t="s">
        <v>112</v>
      </c>
      <c r="L536" s="87"/>
      <c r="M536" s="86"/>
      <c r="N536" s="87"/>
      <c r="O536" s="87"/>
      <c r="P536" s="86"/>
      <c r="Q536" s="75"/>
      <c r="R536" s="75"/>
      <c r="S536" s="75"/>
      <c r="T536" s="75"/>
      <c r="U536" s="75"/>
      <c r="V536" s="75"/>
      <c r="W536" s="75"/>
      <c r="X536" s="75"/>
      <c r="Y536" s="75"/>
      <c r="Z536" s="75"/>
    </row>
    <row r="537">
      <c r="A537" s="88" t="s">
        <v>14</v>
      </c>
      <c r="B537" s="89">
        <v>7.0</v>
      </c>
      <c r="C537" s="111">
        <v>4.0</v>
      </c>
      <c r="D537" s="89">
        <v>0.0</v>
      </c>
      <c r="E537" s="89">
        <v>2.0</v>
      </c>
      <c r="F537" s="89">
        <v>0.0</v>
      </c>
      <c r="G537" s="89">
        <v>0.0</v>
      </c>
      <c r="H537" s="89">
        <f>SUM(B537:G537)</f>
        <v>13</v>
      </c>
      <c r="I537" s="90">
        <f>sum(H537:H540)</f>
        <v>13</v>
      </c>
      <c r="J537" s="104"/>
      <c r="K537" s="88" t="s">
        <v>14</v>
      </c>
      <c r="L537" s="90">
        <v>30.0</v>
      </c>
      <c r="M537" s="90">
        <f>(L537-H537)</f>
        <v>17</v>
      </c>
      <c r="N537" s="89">
        <v>35.0</v>
      </c>
      <c r="O537" s="90">
        <f t="shared" ref="O537:O538" si="348">sum(M537,N537)</f>
        <v>52</v>
      </c>
      <c r="P537" s="90">
        <v>52.0</v>
      </c>
      <c r="Q537" s="104"/>
      <c r="R537" s="75"/>
      <c r="S537" s="75"/>
      <c r="T537" s="75"/>
      <c r="U537" s="75"/>
      <c r="V537" s="75"/>
      <c r="W537" s="75"/>
      <c r="X537" s="75"/>
      <c r="Y537" s="75"/>
      <c r="Z537" s="75"/>
    </row>
    <row r="538">
      <c r="A538" s="94" t="s">
        <v>77</v>
      </c>
      <c r="B538" s="115">
        <v>0.0</v>
      </c>
      <c r="C538" s="97">
        <v>0.0</v>
      </c>
      <c r="D538" s="97">
        <v>0.0</v>
      </c>
      <c r="E538" s="97">
        <v>0.0</v>
      </c>
      <c r="F538" s="97">
        <v>0.0</v>
      </c>
      <c r="G538" s="97">
        <v>0.0</v>
      </c>
      <c r="H538" s="97">
        <f t="shared" ref="H538:H540" si="349">sum(B538:G538)</f>
        <v>0</v>
      </c>
      <c r="I538" s="98">
        <f>(I537/60)</f>
        <v>0.2166666667</v>
      </c>
      <c r="J538" s="104"/>
      <c r="K538" s="94" t="s">
        <v>77</v>
      </c>
      <c r="L538" s="96">
        <v>0.0</v>
      </c>
      <c r="M538" s="95">
        <f>(L538-H538-H539)</f>
        <v>0</v>
      </c>
      <c r="N538" s="96"/>
      <c r="O538" s="96">
        <f t="shared" si="348"/>
        <v>0</v>
      </c>
      <c r="P538" s="95">
        <v>0.0</v>
      </c>
      <c r="Q538" s="75"/>
      <c r="R538" s="75"/>
      <c r="S538" s="75"/>
      <c r="T538" s="75"/>
      <c r="U538" s="75"/>
      <c r="V538" s="75"/>
      <c r="W538" s="75"/>
      <c r="X538" s="75"/>
      <c r="Y538" s="75"/>
      <c r="Z538" s="75"/>
    </row>
    <row r="539">
      <c r="A539" s="102" t="s">
        <v>78</v>
      </c>
      <c r="B539" s="115">
        <v>0.0</v>
      </c>
      <c r="C539" s="97">
        <v>0.0</v>
      </c>
      <c r="D539" s="97">
        <v>0.0</v>
      </c>
      <c r="E539" s="97">
        <v>0.0</v>
      </c>
      <c r="F539" s="97">
        <v>0.0</v>
      </c>
      <c r="G539" s="97">
        <v>0.0</v>
      </c>
      <c r="H539" s="97">
        <f t="shared" si="349"/>
        <v>0</v>
      </c>
      <c r="I539" s="103"/>
      <c r="J539" s="104"/>
      <c r="K539" s="102" t="s">
        <v>78</v>
      </c>
      <c r="L539" s="96" t="s">
        <v>79</v>
      </c>
      <c r="M539" s="96" t="s">
        <v>79</v>
      </c>
      <c r="N539" s="96"/>
      <c r="O539" s="96" t="s">
        <v>79</v>
      </c>
      <c r="P539" s="95" t="s">
        <v>79</v>
      </c>
      <c r="Q539" s="75"/>
      <c r="R539" s="75"/>
      <c r="S539" s="75"/>
      <c r="T539" s="75"/>
      <c r="U539" s="75"/>
      <c r="V539" s="75"/>
      <c r="W539" s="75"/>
      <c r="X539" s="75"/>
      <c r="Y539" s="75"/>
      <c r="Z539" s="75"/>
    </row>
    <row r="540">
      <c r="A540" s="102" t="s">
        <v>80</v>
      </c>
      <c r="B540" s="97">
        <v>0.0</v>
      </c>
      <c r="C540" s="97">
        <v>0.0</v>
      </c>
      <c r="D540" s="97"/>
      <c r="E540" s="97"/>
      <c r="F540" s="97">
        <v>0.0</v>
      </c>
      <c r="G540" s="97">
        <v>0.0</v>
      </c>
      <c r="H540" s="97">
        <f t="shared" si="349"/>
        <v>0</v>
      </c>
      <c r="I540" s="96" t="s">
        <v>79</v>
      </c>
      <c r="J540" s="104"/>
      <c r="K540" s="102" t="s">
        <v>80</v>
      </c>
      <c r="L540" s="96">
        <v>24.0</v>
      </c>
      <c r="M540" s="95">
        <f t="shared" ref="M540:M541" si="350">(L540-H540)</f>
        <v>24</v>
      </c>
      <c r="N540" s="96">
        <v>20.0</v>
      </c>
      <c r="O540" s="96">
        <f t="shared" ref="O540:O542" si="351">sum(M540,N540)</f>
        <v>44</v>
      </c>
      <c r="P540" s="95">
        <v>44.0</v>
      </c>
      <c r="Q540" s="75"/>
      <c r="R540" s="75"/>
      <c r="S540" s="75"/>
      <c r="T540" s="75"/>
      <c r="U540" s="75"/>
      <c r="V540" s="75"/>
      <c r="W540" s="75"/>
      <c r="X540" s="75"/>
      <c r="Y540" s="75"/>
      <c r="Z540" s="75"/>
    </row>
    <row r="541">
      <c r="A541" s="88" t="s">
        <v>113</v>
      </c>
      <c r="B541" s="89">
        <v>5.0</v>
      </c>
      <c r="C541" s="111">
        <v>19.0</v>
      </c>
      <c r="D541" s="89">
        <v>11.0</v>
      </c>
      <c r="E541" s="89">
        <v>12.0</v>
      </c>
      <c r="F541" s="89">
        <v>13.0</v>
      </c>
      <c r="G541" s="89">
        <v>0.0</v>
      </c>
      <c r="H541" s="89">
        <f>SUM(B541:G541)</f>
        <v>60</v>
      </c>
      <c r="I541" s="90">
        <f>sum(H541:H544)</f>
        <v>61</v>
      </c>
      <c r="J541" s="105"/>
      <c r="K541" s="111" t="s">
        <v>113</v>
      </c>
      <c r="L541" s="90">
        <v>87.0</v>
      </c>
      <c r="M541" s="90">
        <f t="shared" si="350"/>
        <v>27</v>
      </c>
      <c r="N541" s="89">
        <v>80.0</v>
      </c>
      <c r="O541" s="90">
        <f t="shared" si="351"/>
        <v>107</v>
      </c>
      <c r="P541" s="90">
        <v>107.0</v>
      </c>
      <c r="Q541" s="75"/>
      <c r="R541" s="75"/>
      <c r="S541" s="75"/>
      <c r="T541" s="75"/>
      <c r="U541" s="75"/>
      <c r="V541" s="75"/>
      <c r="W541" s="75"/>
      <c r="X541" s="75"/>
      <c r="Y541" s="75"/>
      <c r="Z541" s="75"/>
    </row>
    <row r="542">
      <c r="A542" s="94" t="s">
        <v>77</v>
      </c>
      <c r="B542" s="115">
        <v>0.0</v>
      </c>
      <c r="C542" s="97">
        <v>0.0</v>
      </c>
      <c r="D542" s="97">
        <v>0.0</v>
      </c>
      <c r="E542" s="97">
        <v>0.0</v>
      </c>
      <c r="F542" s="97">
        <v>0.0</v>
      </c>
      <c r="G542" s="97">
        <v>0.0</v>
      </c>
      <c r="H542" s="97">
        <f t="shared" ref="H542:H544" si="352">sum(B542:G542)</f>
        <v>0</v>
      </c>
      <c r="I542" s="98">
        <f>(I541/60)</f>
        <v>1.016666667</v>
      </c>
      <c r="J542" s="105"/>
      <c r="K542" s="100" t="s">
        <v>77</v>
      </c>
      <c r="L542" s="96">
        <v>12.0</v>
      </c>
      <c r="M542" s="95">
        <f>(L542-H542-H543)</f>
        <v>11</v>
      </c>
      <c r="N542" s="96"/>
      <c r="O542" s="96">
        <f t="shared" si="351"/>
        <v>11</v>
      </c>
      <c r="P542" s="96">
        <v>11.0</v>
      </c>
      <c r="Q542" s="75"/>
      <c r="R542" s="75"/>
      <c r="S542" s="75"/>
      <c r="T542" s="75"/>
      <c r="U542" s="75"/>
      <c r="V542" s="75"/>
      <c r="W542" s="75"/>
      <c r="X542" s="75"/>
      <c r="Y542" s="75"/>
      <c r="Z542" s="75"/>
    </row>
    <row r="543">
      <c r="A543" s="102" t="s">
        <v>78</v>
      </c>
      <c r="B543" s="115">
        <v>0.0</v>
      </c>
      <c r="C543" s="97">
        <v>0.0</v>
      </c>
      <c r="D543" s="97">
        <v>0.0</v>
      </c>
      <c r="E543" s="97">
        <v>1.0</v>
      </c>
      <c r="F543" s="97">
        <v>0.0</v>
      </c>
      <c r="G543" s="97">
        <v>0.0</v>
      </c>
      <c r="H543" s="97">
        <f t="shared" si="352"/>
        <v>1</v>
      </c>
      <c r="I543" s="103"/>
      <c r="J543" s="105"/>
      <c r="K543" s="96" t="s">
        <v>78</v>
      </c>
      <c r="L543" s="96" t="s">
        <v>79</v>
      </c>
      <c r="M543" s="96" t="s">
        <v>79</v>
      </c>
      <c r="N543" s="96"/>
      <c r="O543" s="96" t="s">
        <v>79</v>
      </c>
      <c r="P543" s="96" t="s">
        <v>79</v>
      </c>
      <c r="Q543" s="75"/>
      <c r="R543" s="75"/>
      <c r="S543" s="75"/>
      <c r="T543" s="75"/>
      <c r="U543" s="75"/>
      <c r="V543" s="75"/>
      <c r="W543" s="75"/>
      <c r="X543" s="75"/>
      <c r="Y543" s="75"/>
      <c r="Z543" s="75"/>
    </row>
    <row r="544">
      <c r="A544" s="102" t="s">
        <v>80</v>
      </c>
      <c r="B544" s="97">
        <v>0.0</v>
      </c>
      <c r="C544" s="97">
        <v>0.0</v>
      </c>
      <c r="D544" s="97">
        <v>0.0</v>
      </c>
      <c r="E544" s="106"/>
      <c r="F544" s="97"/>
      <c r="G544" s="97">
        <v>0.0</v>
      </c>
      <c r="H544" s="97">
        <f t="shared" si="352"/>
        <v>0</v>
      </c>
      <c r="I544" s="96" t="s">
        <v>79</v>
      </c>
      <c r="J544" s="105"/>
      <c r="K544" s="96" t="s">
        <v>80</v>
      </c>
      <c r="L544" s="96">
        <v>37.0</v>
      </c>
      <c r="M544" s="95">
        <f t="shared" ref="M544:M545" si="353">(L544-H544)</f>
        <v>37</v>
      </c>
      <c r="N544" s="96"/>
      <c r="O544" s="96">
        <f t="shared" ref="O544:O546" si="354">sum(M544,N544)</f>
        <v>37</v>
      </c>
      <c r="P544" s="96">
        <v>37.0</v>
      </c>
      <c r="Q544" s="75"/>
      <c r="R544" s="75"/>
      <c r="S544" s="75"/>
      <c r="T544" s="75"/>
      <c r="U544" s="75"/>
      <c r="V544" s="75"/>
      <c r="W544" s="75"/>
      <c r="X544" s="75"/>
      <c r="Y544" s="75"/>
      <c r="Z544" s="75"/>
    </row>
    <row r="545">
      <c r="A545" s="88" t="s">
        <v>114</v>
      </c>
      <c r="B545" s="89">
        <v>10.0</v>
      </c>
      <c r="C545" s="111">
        <v>21.0</v>
      </c>
      <c r="D545" s="111">
        <v>12.0</v>
      </c>
      <c r="E545" s="89">
        <v>8.0</v>
      </c>
      <c r="F545" s="89">
        <v>9.0</v>
      </c>
      <c r="G545" s="89">
        <v>0.0</v>
      </c>
      <c r="H545" s="89">
        <f>SUM(B545:G545)</f>
        <v>60</v>
      </c>
      <c r="I545" s="90">
        <f>sum(H545:H548)</f>
        <v>60</v>
      </c>
      <c r="J545" s="105"/>
      <c r="K545" s="111" t="s">
        <v>114</v>
      </c>
      <c r="L545" s="90">
        <v>68.0</v>
      </c>
      <c r="M545" s="90">
        <f t="shared" si="353"/>
        <v>8</v>
      </c>
      <c r="N545" s="89">
        <v>120.0</v>
      </c>
      <c r="O545" s="90">
        <f t="shared" si="354"/>
        <v>128</v>
      </c>
      <c r="P545" s="90">
        <v>128.0</v>
      </c>
      <c r="Q545" s="75"/>
      <c r="R545" s="75"/>
      <c r="S545" s="75"/>
      <c r="T545" s="75"/>
      <c r="U545" s="75"/>
      <c r="V545" s="75"/>
      <c r="W545" s="75"/>
      <c r="X545" s="75"/>
      <c r="Y545" s="75"/>
      <c r="Z545" s="75"/>
    </row>
    <row r="546">
      <c r="A546" s="94" t="s">
        <v>77</v>
      </c>
      <c r="B546" s="97">
        <v>0.0</v>
      </c>
      <c r="C546" s="97">
        <v>0.0</v>
      </c>
      <c r="D546" s="96">
        <v>0.0</v>
      </c>
      <c r="E546" s="96">
        <v>0.0</v>
      </c>
      <c r="F546" s="96">
        <v>0.0</v>
      </c>
      <c r="G546" s="97">
        <v>0.0</v>
      </c>
      <c r="H546" s="97">
        <f t="shared" ref="H546:H548" si="355">sum(B546:G546)</f>
        <v>0</v>
      </c>
      <c r="I546" s="98">
        <f>(I545/60)</f>
        <v>1</v>
      </c>
      <c r="J546" s="105"/>
      <c r="K546" s="100" t="s">
        <v>77</v>
      </c>
      <c r="L546" s="96">
        <v>0.0</v>
      </c>
      <c r="M546" s="95">
        <f>(L546-H546-H547)</f>
        <v>0</v>
      </c>
      <c r="N546" s="96"/>
      <c r="O546" s="96">
        <f t="shared" si="354"/>
        <v>0</v>
      </c>
      <c r="P546" s="95">
        <v>0.0</v>
      </c>
      <c r="Q546" s="75"/>
      <c r="R546" s="75"/>
      <c r="S546" s="75"/>
      <c r="T546" s="75"/>
      <c r="U546" s="75"/>
      <c r="V546" s="75"/>
      <c r="W546" s="75"/>
      <c r="X546" s="75"/>
      <c r="Y546" s="75"/>
      <c r="Z546" s="75"/>
    </row>
    <row r="547">
      <c r="A547" s="102" t="s">
        <v>78</v>
      </c>
      <c r="B547" s="97">
        <v>0.0</v>
      </c>
      <c r="C547" s="97">
        <v>0.0</v>
      </c>
      <c r="D547" s="96">
        <v>0.0</v>
      </c>
      <c r="E547" s="96">
        <v>0.0</v>
      </c>
      <c r="F547" s="96">
        <v>0.0</v>
      </c>
      <c r="G547" s="97">
        <v>0.0</v>
      </c>
      <c r="H547" s="97">
        <f t="shared" si="355"/>
        <v>0</v>
      </c>
      <c r="I547" s="103"/>
      <c r="J547" s="105"/>
      <c r="K547" s="96" t="s">
        <v>78</v>
      </c>
      <c r="L547" s="96" t="s">
        <v>79</v>
      </c>
      <c r="M547" s="96" t="s">
        <v>79</v>
      </c>
      <c r="N547" s="96"/>
      <c r="O547" s="96" t="s">
        <v>79</v>
      </c>
      <c r="P547" s="95" t="s">
        <v>79</v>
      </c>
      <c r="Q547" s="75"/>
      <c r="R547" s="75"/>
      <c r="S547" s="75"/>
      <c r="T547" s="75"/>
      <c r="U547" s="75"/>
      <c r="V547" s="75"/>
      <c r="W547" s="75"/>
      <c r="X547" s="75"/>
      <c r="Y547" s="75"/>
      <c r="Z547" s="75"/>
    </row>
    <row r="548">
      <c r="A548" s="102" t="s">
        <v>80</v>
      </c>
      <c r="B548" s="97"/>
      <c r="C548" s="106"/>
      <c r="D548" s="103"/>
      <c r="E548" s="103"/>
      <c r="F548" s="103"/>
      <c r="G548" s="97">
        <v>0.0</v>
      </c>
      <c r="H548" s="97">
        <f t="shared" si="355"/>
        <v>0</v>
      </c>
      <c r="I548" s="96" t="s">
        <v>79</v>
      </c>
      <c r="J548" s="104"/>
      <c r="K548" s="102" t="s">
        <v>80</v>
      </c>
      <c r="L548" s="96">
        <v>27.0</v>
      </c>
      <c r="M548" s="95">
        <f t="shared" ref="M548:M549" si="356">(L548-H548)</f>
        <v>27</v>
      </c>
      <c r="N548" s="96">
        <v>40.0</v>
      </c>
      <c r="O548" s="96">
        <f t="shared" ref="O548:O550" si="357">sum(M548,N548)</f>
        <v>67</v>
      </c>
      <c r="P548" s="95">
        <v>67.0</v>
      </c>
      <c r="Q548" s="75"/>
      <c r="R548" s="75"/>
      <c r="S548" s="75"/>
      <c r="T548" s="75"/>
      <c r="U548" s="75"/>
      <c r="V548" s="75"/>
      <c r="W548" s="75"/>
      <c r="X548" s="75"/>
      <c r="Y548" s="75"/>
      <c r="Z548" s="75"/>
    </row>
    <row r="549">
      <c r="A549" s="88" t="s">
        <v>115</v>
      </c>
      <c r="B549" s="89">
        <v>12.0</v>
      </c>
      <c r="C549" s="111">
        <v>12.0</v>
      </c>
      <c r="D549" s="89">
        <v>15.0</v>
      </c>
      <c r="E549" s="89">
        <v>11.0</v>
      </c>
      <c r="F549" s="89">
        <v>16.0</v>
      </c>
      <c r="G549" s="89">
        <v>6.0</v>
      </c>
      <c r="H549" s="89">
        <f>SUM(B549:G549)</f>
        <v>72</v>
      </c>
      <c r="I549" s="90">
        <f>sum(H549:H552)</f>
        <v>86</v>
      </c>
      <c r="J549" s="104"/>
      <c r="K549" s="88" t="s">
        <v>115</v>
      </c>
      <c r="L549" s="90">
        <v>63.0</v>
      </c>
      <c r="M549" s="90">
        <f t="shared" si="356"/>
        <v>-9</v>
      </c>
      <c r="N549" s="89">
        <v>30.0</v>
      </c>
      <c r="O549" s="90">
        <f t="shared" si="357"/>
        <v>21</v>
      </c>
      <c r="P549" s="90">
        <v>28.0</v>
      </c>
      <c r="Q549" s="75"/>
      <c r="R549" s="75"/>
      <c r="S549" s="75"/>
      <c r="T549" s="75"/>
      <c r="U549" s="75"/>
      <c r="V549" s="75"/>
      <c r="W549" s="75"/>
      <c r="X549" s="75"/>
      <c r="Y549" s="75"/>
      <c r="Z549" s="75"/>
    </row>
    <row r="550">
      <c r="A550" s="94" t="s">
        <v>77</v>
      </c>
      <c r="B550" s="97">
        <v>0.0</v>
      </c>
      <c r="C550" s="97">
        <v>0.0</v>
      </c>
      <c r="D550" s="97">
        <v>0.0</v>
      </c>
      <c r="E550" s="97">
        <v>0.0</v>
      </c>
      <c r="F550" s="97">
        <v>0.0</v>
      </c>
      <c r="G550" s="97">
        <v>0.0</v>
      </c>
      <c r="H550" s="97">
        <f t="shared" ref="H550:H552" si="358">sum(B550:G550)</f>
        <v>0</v>
      </c>
      <c r="I550" s="98">
        <f>(I549/60)</f>
        <v>1.433333333</v>
      </c>
      <c r="J550" s="104"/>
      <c r="K550" s="94" t="s">
        <v>77</v>
      </c>
      <c r="L550" s="96">
        <v>5.0</v>
      </c>
      <c r="M550" s="95">
        <f>(L550-H550-H551)</f>
        <v>0</v>
      </c>
      <c r="N550" s="96"/>
      <c r="O550" s="96">
        <f t="shared" si="357"/>
        <v>0</v>
      </c>
      <c r="P550" s="95">
        <v>0.0</v>
      </c>
      <c r="Q550" s="75"/>
      <c r="R550" s="75"/>
      <c r="S550" s="75"/>
      <c r="T550" s="75"/>
      <c r="U550" s="75"/>
      <c r="V550" s="75"/>
      <c r="W550" s="75"/>
      <c r="X550" s="75"/>
      <c r="Y550" s="75"/>
      <c r="Z550" s="75"/>
    </row>
    <row r="551">
      <c r="A551" s="102" t="s">
        <v>78</v>
      </c>
      <c r="B551" s="97">
        <v>0.0</v>
      </c>
      <c r="C551" s="97">
        <v>0.0</v>
      </c>
      <c r="D551" s="97">
        <v>5.0</v>
      </c>
      <c r="E551" s="97">
        <v>0.0</v>
      </c>
      <c r="F551" s="97">
        <v>0.0</v>
      </c>
      <c r="G551" s="97">
        <v>0.0</v>
      </c>
      <c r="H551" s="97">
        <f t="shared" si="358"/>
        <v>5</v>
      </c>
      <c r="I551" s="103"/>
      <c r="J551" s="104"/>
      <c r="K551" s="102" t="s">
        <v>78</v>
      </c>
      <c r="L551" s="96" t="s">
        <v>100</v>
      </c>
      <c r="M551" s="96" t="s">
        <v>79</v>
      </c>
      <c r="N551" s="96"/>
      <c r="O551" s="96" t="s">
        <v>79</v>
      </c>
      <c r="P551" s="95" t="s">
        <v>79</v>
      </c>
      <c r="Q551" s="75"/>
      <c r="R551" s="75"/>
      <c r="S551" s="75"/>
      <c r="T551" s="75"/>
      <c r="U551" s="75"/>
      <c r="V551" s="75"/>
      <c r="W551" s="75"/>
      <c r="X551" s="75"/>
      <c r="Y551" s="75"/>
      <c r="Z551" s="75"/>
    </row>
    <row r="552">
      <c r="A552" s="102" t="s">
        <v>80</v>
      </c>
      <c r="B552" s="97"/>
      <c r="C552" s="97">
        <v>9.0</v>
      </c>
      <c r="D552" s="106"/>
      <c r="E552" s="106"/>
      <c r="F552" s="97">
        <v>0.0</v>
      </c>
      <c r="G552" s="97"/>
      <c r="H552" s="97">
        <f t="shared" si="358"/>
        <v>9</v>
      </c>
      <c r="I552" s="96" t="s">
        <v>79</v>
      </c>
      <c r="J552" s="104"/>
      <c r="K552" s="102" t="s">
        <v>80</v>
      </c>
      <c r="L552" s="96">
        <v>3.0</v>
      </c>
      <c r="M552" s="95">
        <f>(L552-H552)</f>
        <v>-6</v>
      </c>
      <c r="N552" s="96">
        <v>60.0</v>
      </c>
      <c r="O552" s="96">
        <f>sum(M552,N552)</f>
        <v>54</v>
      </c>
      <c r="P552" s="95">
        <v>54.0</v>
      </c>
      <c r="Q552" s="75"/>
      <c r="R552" s="75"/>
      <c r="S552" s="75"/>
      <c r="T552" s="75"/>
      <c r="U552" s="75"/>
      <c r="V552" s="75"/>
      <c r="W552" s="75"/>
      <c r="X552" s="75"/>
      <c r="Y552" s="75"/>
      <c r="Z552" s="75"/>
    </row>
    <row r="553">
      <c r="A553" s="112" t="s">
        <v>116</v>
      </c>
      <c r="B553" s="85">
        <f t="shared" ref="B553:G553" si="359">SUM(B554:B561)-B557-B561</f>
        <v>13</v>
      </c>
      <c r="C553" s="85">
        <f t="shared" si="359"/>
        <v>22</v>
      </c>
      <c r="D553" s="85">
        <f t="shared" si="359"/>
        <v>12</v>
      </c>
      <c r="E553" s="85">
        <f t="shared" si="359"/>
        <v>24</v>
      </c>
      <c r="F553" s="85">
        <f t="shared" si="359"/>
        <v>21</v>
      </c>
      <c r="G553" s="85">
        <f t="shared" si="359"/>
        <v>9</v>
      </c>
      <c r="H553" s="86"/>
      <c r="I553" s="85">
        <v>0.0</v>
      </c>
      <c r="J553" s="75"/>
      <c r="K553" s="112" t="s">
        <v>116</v>
      </c>
      <c r="L553" s="87"/>
      <c r="M553" s="86"/>
      <c r="N553" s="87"/>
      <c r="O553" s="87"/>
      <c r="P553" s="86"/>
      <c r="Q553" s="75"/>
      <c r="R553" s="75"/>
      <c r="S553" s="75"/>
      <c r="T553" s="75"/>
      <c r="U553" s="75"/>
      <c r="V553" s="75"/>
      <c r="W553" s="75"/>
      <c r="X553" s="75"/>
      <c r="Y553" s="75"/>
      <c r="Z553" s="75"/>
    </row>
    <row r="554">
      <c r="A554" s="88" t="s">
        <v>117</v>
      </c>
      <c r="B554" s="89">
        <v>6.0</v>
      </c>
      <c r="C554" s="89">
        <v>15.0</v>
      </c>
      <c r="D554" s="89">
        <v>10.0</v>
      </c>
      <c r="E554" s="89">
        <v>12.0</v>
      </c>
      <c r="F554" s="89">
        <v>16.0</v>
      </c>
      <c r="G554" s="89">
        <v>0.0</v>
      </c>
      <c r="H554" s="89">
        <f>SUM(B554:G554)</f>
        <v>59</v>
      </c>
      <c r="I554" s="90">
        <f>sum(H554:H557)</f>
        <v>66</v>
      </c>
      <c r="J554" s="104"/>
      <c r="K554" s="88" t="s">
        <v>117</v>
      </c>
      <c r="L554" s="90">
        <v>116.0</v>
      </c>
      <c r="M554" s="90">
        <f>(L554-H554)</f>
        <v>57</v>
      </c>
      <c r="N554" s="89">
        <v>20.0</v>
      </c>
      <c r="O554" s="90">
        <f t="shared" ref="O554:O555" si="360">sum(M554,N554)</f>
        <v>77</v>
      </c>
      <c r="P554" s="90">
        <v>77.0</v>
      </c>
      <c r="Q554" s="104"/>
      <c r="R554" s="104"/>
      <c r="S554" s="75"/>
      <c r="T554" s="75"/>
      <c r="U554" s="75"/>
      <c r="V554" s="75"/>
      <c r="W554" s="75"/>
      <c r="X554" s="75"/>
      <c r="Y554" s="75"/>
      <c r="Z554" s="75"/>
    </row>
    <row r="555">
      <c r="A555" s="94" t="s">
        <v>77</v>
      </c>
      <c r="B555" s="97">
        <v>0.0</v>
      </c>
      <c r="C555" s="97">
        <v>0.0</v>
      </c>
      <c r="D555" s="97">
        <v>0.0</v>
      </c>
      <c r="E555" s="97">
        <v>0.0</v>
      </c>
      <c r="F555" s="97">
        <v>0.0</v>
      </c>
      <c r="G555" s="97">
        <v>0.0</v>
      </c>
      <c r="H555" s="97">
        <f t="shared" ref="H555:H557" si="361">sum(B555:G555)</f>
        <v>0</v>
      </c>
      <c r="I555" s="98">
        <f>(I554/60)</f>
        <v>1.1</v>
      </c>
      <c r="J555" s="104"/>
      <c r="K555" s="94" t="s">
        <v>77</v>
      </c>
      <c r="L555" s="96">
        <v>10.0</v>
      </c>
      <c r="M555" s="95">
        <f>(L555-H555-H556)</f>
        <v>3</v>
      </c>
      <c r="N555" s="96"/>
      <c r="O555" s="96">
        <f t="shared" si="360"/>
        <v>3</v>
      </c>
      <c r="P555" s="95">
        <v>3.0</v>
      </c>
      <c r="Q555" s="75"/>
      <c r="R555" s="75"/>
      <c r="S555" s="75"/>
      <c r="T555" s="75"/>
      <c r="U555" s="75"/>
      <c r="V555" s="75"/>
      <c r="W555" s="75"/>
      <c r="X555" s="75"/>
      <c r="Y555" s="75"/>
      <c r="Z555" s="75"/>
    </row>
    <row r="556">
      <c r="A556" s="102" t="s">
        <v>78</v>
      </c>
      <c r="B556" s="97">
        <v>0.0</v>
      </c>
      <c r="C556" s="97">
        <v>2.0</v>
      </c>
      <c r="D556" s="97">
        <v>2.0</v>
      </c>
      <c r="E556" s="97">
        <v>2.0</v>
      </c>
      <c r="F556" s="97">
        <v>1.0</v>
      </c>
      <c r="G556" s="97">
        <v>0.0</v>
      </c>
      <c r="H556" s="97">
        <f t="shared" si="361"/>
        <v>7</v>
      </c>
      <c r="I556" s="103"/>
      <c r="J556" s="104"/>
      <c r="K556" s="102" t="s">
        <v>78</v>
      </c>
      <c r="L556" s="96" t="s">
        <v>79</v>
      </c>
      <c r="M556" s="96" t="s">
        <v>79</v>
      </c>
      <c r="N556" s="96"/>
      <c r="O556" s="96" t="s">
        <v>79</v>
      </c>
      <c r="P556" s="95" t="s">
        <v>79</v>
      </c>
      <c r="Q556" s="75"/>
      <c r="R556" s="75"/>
      <c r="S556" s="75"/>
      <c r="T556" s="75"/>
      <c r="U556" s="75"/>
      <c r="V556" s="75"/>
      <c r="W556" s="75"/>
      <c r="X556" s="75"/>
      <c r="Y556" s="75"/>
      <c r="Z556" s="75"/>
    </row>
    <row r="557">
      <c r="A557" s="102" t="s">
        <v>80</v>
      </c>
      <c r="B557" s="97"/>
      <c r="C557" s="106"/>
      <c r="D557" s="97"/>
      <c r="E557" s="106"/>
      <c r="F557" s="106"/>
      <c r="G557" s="97">
        <v>0.0</v>
      </c>
      <c r="H557" s="97">
        <f t="shared" si="361"/>
        <v>0</v>
      </c>
      <c r="I557" s="96" t="s">
        <v>79</v>
      </c>
      <c r="J557" s="104"/>
      <c r="K557" s="102" t="s">
        <v>80</v>
      </c>
      <c r="L557" s="96">
        <v>20.0</v>
      </c>
      <c r="M557" s="95">
        <f t="shared" ref="M557:M558" si="362">(L557-H557)</f>
        <v>20</v>
      </c>
      <c r="N557" s="96">
        <v>40.0</v>
      </c>
      <c r="O557" s="96">
        <f t="shared" ref="O557:O559" si="363">sum(M557,N557)</f>
        <v>60</v>
      </c>
      <c r="P557" s="95">
        <v>60.0</v>
      </c>
      <c r="Q557" s="75"/>
      <c r="R557" s="75"/>
      <c r="S557" s="75"/>
      <c r="T557" s="75"/>
      <c r="U557" s="75"/>
      <c r="V557" s="75"/>
      <c r="W557" s="75"/>
      <c r="X557" s="75"/>
      <c r="Y557" s="75"/>
      <c r="Z557" s="75"/>
    </row>
    <row r="558">
      <c r="A558" s="88" t="s">
        <v>120</v>
      </c>
      <c r="B558" s="89">
        <v>7.0</v>
      </c>
      <c r="C558" s="89">
        <v>5.0</v>
      </c>
      <c r="D558" s="89">
        <v>0.0</v>
      </c>
      <c r="E558" s="89">
        <v>10.0</v>
      </c>
      <c r="F558" s="89">
        <v>4.0</v>
      </c>
      <c r="G558" s="89">
        <v>9.0</v>
      </c>
      <c r="H558" s="89">
        <f>SUM(B558:G558)</f>
        <v>35</v>
      </c>
      <c r="I558" s="90">
        <f>sum(H558:H561)</f>
        <v>40</v>
      </c>
      <c r="J558" s="104"/>
      <c r="K558" s="88" t="s">
        <v>120</v>
      </c>
      <c r="L558" s="90">
        <v>44.0</v>
      </c>
      <c r="M558" s="90">
        <f t="shared" si="362"/>
        <v>9</v>
      </c>
      <c r="N558" s="89">
        <v>60.0</v>
      </c>
      <c r="O558" s="90">
        <f t="shared" si="363"/>
        <v>69</v>
      </c>
      <c r="P558" s="90">
        <v>77.0</v>
      </c>
      <c r="Q558" s="75"/>
      <c r="R558" s="75"/>
      <c r="S558" s="75"/>
      <c r="T558" s="75"/>
      <c r="U558" s="75"/>
      <c r="V558" s="75"/>
      <c r="W558" s="75"/>
      <c r="X558" s="75"/>
      <c r="Y558" s="75"/>
      <c r="Z558" s="75"/>
    </row>
    <row r="559">
      <c r="A559" s="94" t="s">
        <v>77</v>
      </c>
      <c r="B559" s="97">
        <v>0.0</v>
      </c>
      <c r="C559" s="97">
        <v>0.0</v>
      </c>
      <c r="D559" s="97">
        <v>0.0</v>
      </c>
      <c r="E559" s="97">
        <v>0.0</v>
      </c>
      <c r="F559" s="97">
        <v>0.0</v>
      </c>
      <c r="G559" s="97">
        <v>0.0</v>
      </c>
      <c r="H559" s="97">
        <f t="shared" ref="H559:H561" si="364">sum(B559:G559)</f>
        <v>0</v>
      </c>
      <c r="I559" s="98">
        <f>(I558/60)</f>
        <v>0.6666666667</v>
      </c>
      <c r="J559" s="104"/>
      <c r="K559" s="94" t="s">
        <v>77</v>
      </c>
      <c r="L559" s="96">
        <v>0.0</v>
      </c>
      <c r="M559" s="95">
        <f>(L559-H559-H560)</f>
        <v>0</v>
      </c>
      <c r="N559" s="96"/>
      <c r="O559" s="96">
        <f t="shared" si="363"/>
        <v>0</v>
      </c>
      <c r="P559" s="95">
        <v>0.0</v>
      </c>
      <c r="Q559" s="75"/>
      <c r="R559" s="75"/>
      <c r="S559" s="75"/>
      <c r="T559" s="75"/>
      <c r="U559" s="75"/>
      <c r="V559" s="75"/>
      <c r="W559" s="75"/>
      <c r="X559" s="75"/>
      <c r="Y559" s="75"/>
      <c r="Z559" s="75"/>
    </row>
    <row r="560">
      <c r="A560" s="102" t="s">
        <v>78</v>
      </c>
      <c r="B560" s="97">
        <v>0.0</v>
      </c>
      <c r="C560" s="97">
        <v>0.0</v>
      </c>
      <c r="D560" s="97">
        <v>0.0</v>
      </c>
      <c r="E560" s="97">
        <v>0.0</v>
      </c>
      <c r="F560" s="97">
        <v>0.0</v>
      </c>
      <c r="G560" s="97">
        <v>0.0</v>
      </c>
      <c r="H560" s="97">
        <f t="shared" si="364"/>
        <v>0</v>
      </c>
      <c r="I560" s="103"/>
      <c r="J560" s="104"/>
      <c r="K560" s="102" t="s">
        <v>78</v>
      </c>
      <c r="L560" s="96" t="s">
        <v>79</v>
      </c>
      <c r="M560" s="96" t="s">
        <v>79</v>
      </c>
      <c r="N560" s="96"/>
      <c r="O560" s="96" t="s">
        <v>79</v>
      </c>
      <c r="P560" s="95" t="s">
        <v>79</v>
      </c>
      <c r="Q560" s="75"/>
      <c r="R560" s="75"/>
      <c r="S560" s="75"/>
      <c r="T560" s="75"/>
      <c r="U560" s="75"/>
      <c r="V560" s="75"/>
      <c r="W560" s="75"/>
      <c r="X560" s="75"/>
      <c r="Y560" s="75"/>
      <c r="Z560" s="75"/>
    </row>
    <row r="561">
      <c r="A561" s="102" t="s">
        <v>80</v>
      </c>
      <c r="B561" s="97"/>
      <c r="C561" s="97">
        <v>5.0</v>
      </c>
      <c r="D561" s="97">
        <v>0.0</v>
      </c>
      <c r="E561" s="97">
        <v>0.0</v>
      </c>
      <c r="F561" s="97"/>
      <c r="G561" s="97">
        <v>0.0</v>
      </c>
      <c r="H561" s="97">
        <f t="shared" si="364"/>
        <v>5</v>
      </c>
      <c r="I561" s="96" t="s">
        <v>79</v>
      </c>
      <c r="J561" s="104"/>
      <c r="K561" s="102" t="s">
        <v>80</v>
      </c>
      <c r="L561" s="96">
        <v>9.0</v>
      </c>
      <c r="M561" s="95">
        <f>(L561-H561)</f>
        <v>4</v>
      </c>
      <c r="N561" s="96"/>
      <c r="O561" s="96">
        <f>sum(M561,N561)</f>
        <v>4</v>
      </c>
      <c r="P561" s="95">
        <v>4.0</v>
      </c>
      <c r="Q561" s="75"/>
      <c r="R561" s="75"/>
      <c r="S561" s="75"/>
      <c r="T561" s="75"/>
      <c r="U561" s="75"/>
      <c r="V561" s="75"/>
      <c r="W561" s="75"/>
      <c r="X561" s="75"/>
      <c r="Y561" s="75"/>
      <c r="Z561" s="75"/>
    </row>
    <row r="562">
      <c r="A562" s="119"/>
      <c r="B562" s="86"/>
      <c r="C562" s="87"/>
      <c r="D562" s="86"/>
      <c r="E562" s="86"/>
      <c r="F562" s="86"/>
      <c r="G562" s="86"/>
      <c r="H562" s="86"/>
      <c r="I562" s="87"/>
      <c r="J562" s="75"/>
      <c r="K562" s="119"/>
      <c r="L562" s="87"/>
      <c r="M562" s="86"/>
      <c r="N562" s="87"/>
      <c r="O562" s="87"/>
      <c r="P562" s="86"/>
      <c r="Q562" s="75"/>
      <c r="R562" s="75"/>
      <c r="S562" s="75"/>
      <c r="T562" s="75"/>
      <c r="U562" s="75"/>
      <c r="V562" s="75"/>
      <c r="W562" s="75"/>
      <c r="X562" s="75"/>
      <c r="Y562" s="75"/>
      <c r="Z562" s="75"/>
    </row>
    <row r="563">
      <c r="A563" s="120" t="s">
        <v>121</v>
      </c>
      <c r="B563" s="83">
        <f t="shared" ref="B563:H563" si="365">SUM(B440,B444,B448,B452,B456,B460,B465,B469,B473,B477, B482,B486,B490,B494,B498, B502, B507,B511,B516,B520,B524,B528,B532,B537,B541,B545,B549,B554,B558)</f>
        <v>203</v>
      </c>
      <c r="C563" s="83">
        <f t="shared" si="365"/>
        <v>280</v>
      </c>
      <c r="D563" s="83">
        <f t="shared" si="365"/>
        <v>229</v>
      </c>
      <c r="E563" s="83">
        <f t="shared" si="365"/>
        <v>235</v>
      </c>
      <c r="F563" s="83">
        <f t="shared" si="365"/>
        <v>255</v>
      </c>
      <c r="G563" s="83">
        <f t="shared" si="365"/>
        <v>93</v>
      </c>
      <c r="H563" s="83">
        <f t="shared" si="365"/>
        <v>1295</v>
      </c>
      <c r="I563" s="121"/>
      <c r="J563" s="75"/>
      <c r="K563" s="120" t="s">
        <v>121</v>
      </c>
      <c r="L563" s="83">
        <f t="shared" ref="L563:O563" si="366">SUM(L440,L444,L448,L452,L456,L460,L465,L469,L473,L477, L482,L486,L490,L494,L498, L502, L507,L511,L516,L520,L524,L528,L532,L537,L541,L545,L549,L554,L558)</f>
        <v>1901</v>
      </c>
      <c r="M563" s="83">
        <f t="shared" si="366"/>
        <v>606</v>
      </c>
      <c r="N563" s="83">
        <f t="shared" si="366"/>
        <v>1385</v>
      </c>
      <c r="O563" s="83">
        <f t="shared" si="366"/>
        <v>1991</v>
      </c>
      <c r="P563" s="121"/>
      <c r="Q563" s="75"/>
      <c r="R563" s="75"/>
      <c r="S563" s="75"/>
      <c r="T563" s="75"/>
      <c r="U563" s="75"/>
      <c r="V563" s="75"/>
      <c r="W563" s="75"/>
      <c r="X563" s="75"/>
      <c r="Y563" s="75"/>
      <c r="Z563" s="75"/>
    </row>
    <row r="564">
      <c r="A564" s="122" t="s">
        <v>77</v>
      </c>
      <c r="B564" s="83">
        <f t="shared" ref="B564:H564" si="367">SUM(B441,B445,B449,B453,B457,B461,B466,B470,B474,B478, B483,B487,B491,B495,B499, B503, B508,B512,B517,B521,B525,B529,B533,B538,B542,B546,B550,B555,B559)</f>
        <v>1</v>
      </c>
      <c r="C564" s="83">
        <f t="shared" si="367"/>
        <v>0</v>
      </c>
      <c r="D564" s="83">
        <f t="shared" si="367"/>
        <v>2</v>
      </c>
      <c r="E564" s="83">
        <f t="shared" si="367"/>
        <v>3</v>
      </c>
      <c r="F564" s="83">
        <f t="shared" si="367"/>
        <v>0</v>
      </c>
      <c r="G564" s="83">
        <f t="shared" si="367"/>
        <v>3</v>
      </c>
      <c r="H564" s="83">
        <f t="shared" si="367"/>
        <v>9</v>
      </c>
      <c r="I564" s="121"/>
      <c r="J564" s="75"/>
      <c r="K564" s="122" t="s">
        <v>77</v>
      </c>
      <c r="L564" s="83">
        <f t="shared" ref="L564:O564" si="368">SUM(L441,L445,L449,L453,L457,L461,L466,L470,L474,L478, L483,L487,L491,L495,L499, L503, L508,L512,L517,L521,L525,L529,L533,L538,L542,L546,L550,L555,L559)</f>
        <v>261</v>
      </c>
      <c r="M564" s="83">
        <f t="shared" si="368"/>
        <v>137</v>
      </c>
      <c r="N564" s="83">
        <f t="shared" si="368"/>
        <v>0</v>
      </c>
      <c r="O564" s="83">
        <f t="shared" si="368"/>
        <v>137</v>
      </c>
      <c r="P564" s="121"/>
      <c r="Q564" s="75"/>
      <c r="R564" s="75"/>
      <c r="S564" s="75"/>
      <c r="T564" s="75"/>
      <c r="U564" s="75"/>
      <c r="V564" s="75"/>
      <c r="W564" s="75"/>
      <c r="X564" s="75"/>
      <c r="Y564" s="75"/>
      <c r="Z564" s="75"/>
    </row>
    <row r="565">
      <c r="A565" s="120" t="s">
        <v>78</v>
      </c>
      <c r="B565" s="83">
        <f t="shared" ref="B565:H565" si="369">SUM(B442,B446,B450,B454,B458,B462,B467,B471,B475,B479, B484,B488,B492,B496,B500, B504, B509,B513,B518,B522,B526,B530,B534,B539,B543,B547,B551,B556,B560)</f>
        <v>13</v>
      </c>
      <c r="C565" s="83">
        <f t="shared" si="369"/>
        <v>13</v>
      </c>
      <c r="D565" s="83">
        <f t="shared" si="369"/>
        <v>31</v>
      </c>
      <c r="E565" s="83">
        <f t="shared" si="369"/>
        <v>25</v>
      </c>
      <c r="F565" s="83">
        <f t="shared" si="369"/>
        <v>30</v>
      </c>
      <c r="G565" s="83">
        <f t="shared" si="369"/>
        <v>3</v>
      </c>
      <c r="H565" s="83">
        <f t="shared" si="369"/>
        <v>115</v>
      </c>
      <c r="I565" s="121"/>
      <c r="J565" s="75"/>
      <c r="K565" s="120" t="s">
        <v>78</v>
      </c>
      <c r="L565" s="83">
        <f t="shared" ref="L565:O565" si="370">SUM(L442,L446,L450,L454,L458,L462,L467,L471,L475,L479, L484,L488,L492,L496,L500, L504, L509,L513,L518,L522,L526,L530,L534,L539,L543,L547,L551,L556,L560)</f>
        <v>0</v>
      </c>
      <c r="M565" s="83">
        <f t="shared" si="370"/>
        <v>0</v>
      </c>
      <c r="N565" s="83">
        <f t="shared" si="370"/>
        <v>0</v>
      </c>
      <c r="O565" s="83">
        <f t="shared" si="370"/>
        <v>0</v>
      </c>
      <c r="P565" s="121"/>
      <c r="Q565" s="75"/>
      <c r="R565" s="75"/>
      <c r="S565" s="75"/>
      <c r="T565" s="75"/>
      <c r="U565" s="75"/>
      <c r="V565" s="75"/>
      <c r="W565" s="75"/>
      <c r="X565" s="75"/>
      <c r="Y565" s="75"/>
      <c r="Z565" s="75"/>
    </row>
    <row r="566">
      <c r="A566" s="120" t="s">
        <v>80</v>
      </c>
      <c r="B566" s="83">
        <f t="shared" ref="B566:H566" si="371">SUM(B443,B447,B451,B455,B459,B463,B468,B472,B476,B480, B485,B489,B493,B497,B501, B505, B510,B514,B519,B523,B527,B531,B535,B540,B544,B548,B552,B557,B561)</f>
        <v>0</v>
      </c>
      <c r="C566" s="83">
        <f t="shared" si="371"/>
        <v>23</v>
      </c>
      <c r="D566" s="83">
        <f t="shared" si="371"/>
        <v>0</v>
      </c>
      <c r="E566" s="83">
        <f t="shared" si="371"/>
        <v>0</v>
      </c>
      <c r="F566" s="83">
        <f t="shared" si="371"/>
        <v>0</v>
      </c>
      <c r="G566" s="83">
        <f t="shared" si="371"/>
        <v>0</v>
      </c>
      <c r="H566" s="83">
        <f t="shared" si="371"/>
        <v>23</v>
      </c>
      <c r="I566" s="121"/>
      <c r="J566" s="75"/>
      <c r="K566" s="120" t="s">
        <v>80</v>
      </c>
      <c r="L566" s="83">
        <f t="shared" ref="L566:O566" si="372">SUM(L443,L447,L451,L455,L459,L463,L468,L472,L476,L480, L485,L489,L493,L497,L501, L505, L510,L514,L519,L523,L527,L531,L535,L540,L544,L548,L552,L557,L561)</f>
        <v>900</v>
      </c>
      <c r="M566" s="83">
        <f t="shared" si="372"/>
        <v>877</v>
      </c>
      <c r="N566" s="83">
        <f t="shared" si="372"/>
        <v>340</v>
      </c>
      <c r="O566" s="83">
        <f t="shared" si="372"/>
        <v>1217</v>
      </c>
      <c r="P566" s="121"/>
      <c r="Q566" s="75"/>
      <c r="R566" s="75"/>
      <c r="S566" s="75"/>
      <c r="T566" s="75"/>
      <c r="U566" s="75"/>
      <c r="V566" s="75"/>
      <c r="W566" s="75"/>
      <c r="X566" s="75"/>
      <c r="Y566" s="75"/>
      <c r="Z566" s="75"/>
    </row>
    <row r="567">
      <c r="A567" s="112" t="s">
        <v>9</v>
      </c>
      <c r="B567" s="85">
        <f t="shared" ref="B567:H567" si="373">sum(B563:B565)</f>
        <v>217</v>
      </c>
      <c r="C567" s="85">
        <f t="shared" si="373"/>
        <v>293</v>
      </c>
      <c r="D567" s="85">
        <f t="shared" si="373"/>
        <v>262</v>
      </c>
      <c r="E567" s="85">
        <f t="shared" si="373"/>
        <v>263</v>
      </c>
      <c r="F567" s="85">
        <f t="shared" si="373"/>
        <v>285</v>
      </c>
      <c r="G567" s="85">
        <f t="shared" si="373"/>
        <v>99</v>
      </c>
      <c r="H567" s="85">
        <f t="shared" si="373"/>
        <v>1419</v>
      </c>
      <c r="I567" s="87"/>
      <c r="J567" s="75"/>
      <c r="K567" s="112" t="s">
        <v>9</v>
      </c>
      <c r="L567" s="85">
        <f t="shared" ref="L567:O567" si="374">sum(L563:L565)</f>
        <v>2162</v>
      </c>
      <c r="M567" s="85">
        <f t="shared" si="374"/>
        <v>743</v>
      </c>
      <c r="N567" s="85">
        <f t="shared" si="374"/>
        <v>1385</v>
      </c>
      <c r="O567" s="85">
        <f t="shared" si="374"/>
        <v>2128</v>
      </c>
      <c r="P567" s="87"/>
      <c r="Q567" s="75"/>
      <c r="R567" s="75"/>
      <c r="S567" s="75"/>
      <c r="T567" s="75"/>
      <c r="U567" s="75"/>
      <c r="V567" s="75"/>
      <c r="W567" s="75"/>
      <c r="X567" s="75"/>
      <c r="Y567" s="75"/>
      <c r="Z567" s="75"/>
    </row>
    <row r="568">
      <c r="A568" s="75"/>
      <c r="B568" s="75"/>
      <c r="C568" s="75"/>
      <c r="D568" s="75"/>
      <c r="E568" s="75"/>
      <c r="F568" s="75"/>
      <c r="G568" s="75"/>
      <c r="H568" s="75"/>
      <c r="I568" s="75"/>
      <c r="J568" s="75"/>
      <c r="K568" s="104"/>
      <c r="L568" s="75"/>
      <c r="M568" s="75"/>
      <c r="N568" s="104"/>
      <c r="O568" s="75"/>
      <c r="P568" s="75"/>
      <c r="Q568" s="75"/>
      <c r="R568" s="75"/>
      <c r="S568" s="75"/>
      <c r="T568" s="75"/>
      <c r="U568" s="75"/>
      <c r="V568" s="75"/>
      <c r="W568" s="75"/>
      <c r="X568" s="75"/>
      <c r="Y568" s="75"/>
      <c r="Z568" s="75"/>
    </row>
    <row r="569">
      <c r="A569" s="123" t="s">
        <v>123</v>
      </c>
      <c r="B569" s="124" t="s">
        <v>2</v>
      </c>
      <c r="C569" s="124" t="s">
        <v>3</v>
      </c>
      <c r="D569" s="124" t="s">
        <v>4</v>
      </c>
      <c r="E569" s="124" t="s">
        <v>5</v>
      </c>
      <c r="F569" s="124" t="s">
        <v>6</v>
      </c>
      <c r="G569" s="124" t="s">
        <v>7</v>
      </c>
      <c r="H569" s="124" t="s">
        <v>9</v>
      </c>
      <c r="I569" s="75"/>
      <c r="J569" s="75"/>
      <c r="K569" s="104"/>
      <c r="L569" s="75"/>
      <c r="M569" s="75"/>
      <c r="N569" s="104"/>
      <c r="O569" s="75"/>
      <c r="P569" s="75"/>
      <c r="Q569" s="75"/>
      <c r="R569" s="75"/>
      <c r="S569" s="75"/>
      <c r="T569" s="75"/>
      <c r="U569" s="75"/>
      <c r="V569" s="75"/>
      <c r="W569" s="75"/>
      <c r="X569" s="75"/>
      <c r="Y569" s="75"/>
      <c r="Z569" s="75"/>
    </row>
    <row r="570">
      <c r="A570" s="120" t="s">
        <v>124</v>
      </c>
      <c r="B570" s="83">
        <f t="shared" ref="B570:H570" si="375">sum(B564:B565)</f>
        <v>14</v>
      </c>
      <c r="C570" s="83">
        <f t="shared" si="375"/>
        <v>13</v>
      </c>
      <c r="D570" s="83">
        <f t="shared" si="375"/>
        <v>33</v>
      </c>
      <c r="E570" s="83">
        <f t="shared" si="375"/>
        <v>28</v>
      </c>
      <c r="F570" s="83">
        <f t="shared" si="375"/>
        <v>30</v>
      </c>
      <c r="G570" s="83">
        <f t="shared" si="375"/>
        <v>6</v>
      </c>
      <c r="H570" s="83">
        <f t="shared" si="375"/>
        <v>124</v>
      </c>
      <c r="I570" s="75"/>
      <c r="J570" s="75"/>
      <c r="K570" s="104"/>
      <c r="L570" s="75"/>
      <c r="M570" s="75"/>
      <c r="N570" s="104"/>
      <c r="O570" s="75"/>
      <c r="P570" s="75"/>
      <c r="Q570" s="75"/>
      <c r="R570" s="75"/>
      <c r="S570" s="75"/>
      <c r="T570" s="75"/>
      <c r="U570" s="75"/>
      <c r="V570" s="75"/>
      <c r="W570" s="75"/>
      <c r="X570" s="75"/>
      <c r="Y570" s="75"/>
      <c r="Z570" s="75"/>
    </row>
    <row r="571">
      <c r="A571" s="120" t="s">
        <v>126</v>
      </c>
      <c r="B571" s="125">
        <f t="shared" ref="B571:H571" si="376">(B570*30)</f>
        <v>420</v>
      </c>
      <c r="C571" s="125">
        <f t="shared" si="376"/>
        <v>390</v>
      </c>
      <c r="D571" s="125">
        <f t="shared" si="376"/>
        <v>990</v>
      </c>
      <c r="E571" s="125">
        <f t="shared" si="376"/>
        <v>840</v>
      </c>
      <c r="F571" s="125">
        <f t="shared" si="376"/>
        <v>900</v>
      </c>
      <c r="G571" s="125">
        <f t="shared" si="376"/>
        <v>180</v>
      </c>
      <c r="H571" s="125">
        <f t="shared" si="376"/>
        <v>3720</v>
      </c>
      <c r="I571" s="75"/>
      <c r="J571" s="75"/>
      <c r="K571" s="104"/>
      <c r="L571" s="75"/>
      <c r="M571" s="75"/>
      <c r="N571" s="75"/>
      <c r="O571" s="75"/>
      <c r="P571" s="75"/>
      <c r="Q571" s="75"/>
      <c r="R571" s="75"/>
      <c r="S571" s="75"/>
      <c r="T571" s="75"/>
      <c r="U571" s="75"/>
      <c r="V571" s="75"/>
      <c r="W571" s="75"/>
      <c r="X571" s="75"/>
      <c r="Y571" s="75"/>
      <c r="Z571" s="75"/>
    </row>
    <row r="572">
      <c r="A572" s="120" t="s">
        <v>127</v>
      </c>
      <c r="B572" s="83">
        <f t="shared" ref="B572:H572" si="377">(B566)</f>
        <v>0</v>
      </c>
      <c r="C572" s="83">
        <f t="shared" si="377"/>
        <v>23</v>
      </c>
      <c r="D572" s="83">
        <f t="shared" si="377"/>
        <v>0</v>
      </c>
      <c r="E572" s="83">
        <f t="shared" si="377"/>
        <v>0</v>
      </c>
      <c r="F572" s="83">
        <f t="shared" si="377"/>
        <v>0</v>
      </c>
      <c r="G572" s="83">
        <f t="shared" si="377"/>
        <v>0</v>
      </c>
      <c r="H572" s="83">
        <f t="shared" si="377"/>
        <v>23</v>
      </c>
      <c r="I572" s="75"/>
      <c r="J572" s="75"/>
      <c r="K572" s="104"/>
      <c r="L572" s="75"/>
      <c r="M572" s="75"/>
      <c r="N572" s="104"/>
      <c r="O572" s="75"/>
      <c r="P572" s="75"/>
      <c r="Q572" s="75"/>
      <c r="R572" s="75"/>
      <c r="S572" s="75"/>
      <c r="T572" s="75"/>
      <c r="U572" s="75"/>
      <c r="V572" s="75"/>
      <c r="W572" s="75"/>
      <c r="X572" s="75"/>
      <c r="Y572" s="75"/>
      <c r="Z572" s="75"/>
    </row>
    <row r="573">
      <c r="A573" s="120" t="s">
        <v>126</v>
      </c>
      <c r="B573" s="125">
        <f t="shared" ref="B573:H573" si="378">(B572*5)</f>
        <v>0</v>
      </c>
      <c r="C573" s="125">
        <f t="shared" si="378"/>
        <v>115</v>
      </c>
      <c r="D573" s="125">
        <f t="shared" si="378"/>
        <v>0</v>
      </c>
      <c r="E573" s="125">
        <f t="shared" si="378"/>
        <v>0</v>
      </c>
      <c r="F573" s="125">
        <f t="shared" si="378"/>
        <v>0</v>
      </c>
      <c r="G573" s="125">
        <f t="shared" si="378"/>
        <v>0</v>
      </c>
      <c r="H573" s="125">
        <f t="shared" si="378"/>
        <v>115</v>
      </c>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126"/>
      <c r="B575" s="127">
        <f t="shared" ref="B575:H575" si="379">(B567*30)+B571+B573</f>
        <v>6930</v>
      </c>
      <c r="C575" s="127">
        <f t="shared" si="379"/>
        <v>9295</v>
      </c>
      <c r="D575" s="127">
        <f t="shared" si="379"/>
        <v>8850</v>
      </c>
      <c r="E575" s="127">
        <f t="shared" si="379"/>
        <v>8730</v>
      </c>
      <c r="F575" s="127">
        <f t="shared" si="379"/>
        <v>9450</v>
      </c>
      <c r="G575" s="127">
        <f t="shared" si="379"/>
        <v>3150</v>
      </c>
      <c r="H575" s="127">
        <f t="shared" si="379"/>
        <v>46405</v>
      </c>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128" t="s">
        <v>35</v>
      </c>
      <c r="H577" s="129" t="s">
        <v>36</v>
      </c>
      <c r="I577" s="75"/>
      <c r="J577" s="75"/>
      <c r="K577" s="75"/>
      <c r="L577" s="75"/>
      <c r="M577" s="75"/>
      <c r="N577" s="75"/>
      <c r="O577" s="75"/>
      <c r="P577" s="75"/>
      <c r="Q577" s="75"/>
      <c r="R577" s="75"/>
      <c r="S577" s="92"/>
      <c r="T577" s="75"/>
      <c r="U577" s="75"/>
      <c r="V577" s="75"/>
      <c r="W577" s="75"/>
      <c r="X577" s="75"/>
      <c r="Y577" s="75"/>
      <c r="Z577" s="75"/>
    </row>
    <row r="578">
      <c r="A578" s="176" t="s">
        <v>202</v>
      </c>
      <c r="B578" s="75"/>
      <c r="C578" s="75"/>
      <c r="D578" s="75"/>
      <c r="E578" s="75"/>
      <c r="F578" s="75"/>
      <c r="G578" s="131">
        <v>44570.0</v>
      </c>
      <c r="H578" s="95">
        <v>1023.0</v>
      </c>
      <c r="I578" s="75"/>
      <c r="J578" s="75"/>
      <c r="K578" s="75"/>
      <c r="L578" s="75"/>
      <c r="M578" s="75"/>
      <c r="N578" s="75"/>
      <c r="O578" s="75"/>
      <c r="P578" s="75"/>
      <c r="Q578" s="75"/>
      <c r="R578" s="75"/>
      <c r="S578" s="75"/>
      <c r="T578" s="75"/>
      <c r="U578" s="75"/>
      <c r="V578" s="75"/>
      <c r="W578" s="75"/>
      <c r="X578" s="75"/>
      <c r="Y578" s="75"/>
      <c r="Z578" s="75"/>
    </row>
    <row r="579">
      <c r="A579" s="130"/>
      <c r="B579" s="75"/>
      <c r="C579" s="75"/>
      <c r="D579" s="75"/>
      <c r="E579" s="75"/>
      <c r="F579" s="75"/>
      <c r="G579" s="177" t="s">
        <v>195</v>
      </c>
      <c r="H579" s="95">
        <v>1555.0</v>
      </c>
      <c r="I579" s="75"/>
      <c r="J579" s="75"/>
      <c r="K579" s="75"/>
      <c r="L579" s="75"/>
      <c r="M579" s="75"/>
      <c r="N579" s="75"/>
      <c r="O579" s="75"/>
      <c r="P579" s="75"/>
      <c r="Q579" s="75"/>
      <c r="R579" s="75"/>
      <c r="S579" s="75"/>
      <c r="T579" s="75"/>
      <c r="U579" s="75"/>
      <c r="V579" s="75"/>
      <c r="W579" s="75"/>
      <c r="X579" s="75"/>
      <c r="Y579" s="75"/>
      <c r="Z579" s="75"/>
    </row>
    <row r="580">
      <c r="A580" s="130"/>
      <c r="B580" s="75"/>
      <c r="C580" s="75"/>
      <c r="D580" s="75"/>
      <c r="E580" s="75"/>
      <c r="F580" s="75"/>
      <c r="G580" s="177" t="s">
        <v>207</v>
      </c>
      <c r="H580" s="95">
        <v>1405.0</v>
      </c>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132" t="s">
        <v>9</v>
      </c>
      <c r="H581" s="133">
        <f>sum(H578:H580)</f>
        <v>3983</v>
      </c>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134" t="s">
        <v>131</v>
      </c>
      <c r="H583" s="135">
        <f>(7000-H581)</f>
        <v>3017</v>
      </c>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6" t="s">
        <v>205</v>
      </c>
      <c r="B585" s="73">
        <v>17.0</v>
      </c>
      <c r="C585" s="73">
        <v>18.0</v>
      </c>
      <c r="D585" s="73">
        <v>19.0</v>
      </c>
      <c r="E585" s="73">
        <v>20.0</v>
      </c>
      <c r="F585" s="73">
        <v>21.0</v>
      </c>
      <c r="G585" s="73">
        <v>22.0</v>
      </c>
      <c r="H585" s="74"/>
      <c r="I585" s="74"/>
      <c r="J585" s="75"/>
      <c r="K585" s="76" t="s">
        <v>205</v>
      </c>
      <c r="L585" s="77"/>
      <c r="M585" s="77"/>
      <c r="N585" s="78"/>
      <c r="O585" s="78"/>
      <c r="P585" s="78"/>
      <c r="Q585" s="75"/>
      <c r="R585" s="75"/>
      <c r="S585" s="75"/>
      <c r="T585" s="75"/>
      <c r="U585" s="75"/>
      <c r="V585" s="75"/>
      <c r="W585" s="75"/>
      <c r="X585" s="75"/>
      <c r="Y585" s="75"/>
      <c r="Z585" s="75"/>
    </row>
    <row r="586">
      <c r="A586" s="81" t="s">
        <v>132</v>
      </c>
      <c r="B586" s="82" t="s">
        <v>2</v>
      </c>
      <c r="C586" s="82" t="s">
        <v>3</v>
      </c>
      <c r="D586" s="82" t="s">
        <v>4</v>
      </c>
      <c r="E586" s="82" t="s">
        <v>5</v>
      </c>
      <c r="F586" s="82" t="s">
        <v>6</v>
      </c>
      <c r="G586" s="82" t="s">
        <v>7</v>
      </c>
      <c r="H586" s="82" t="s">
        <v>9</v>
      </c>
      <c r="I586" s="82" t="s">
        <v>71</v>
      </c>
      <c r="J586" s="75"/>
      <c r="K586" s="81" t="s">
        <v>132</v>
      </c>
      <c r="L586" s="82" t="s">
        <v>72</v>
      </c>
      <c r="M586" s="82" t="s">
        <v>13</v>
      </c>
      <c r="N586" s="83" t="s">
        <v>73</v>
      </c>
      <c r="O586" s="83" t="s">
        <v>133</v>
      </c>
      <c r="P586" s="83" t="s">
        <v>74</v>
      </c>
      <c r="Q586" s="75"/>
      <c r="R586" s="75"/>
      <c r="S586" s="75"/>
      <c r="T586" s="75"/>
      <c r="U586" s="75"/>
      <c r="V586" s="75"/>
      <c r="W586" s="75"/>
      <c r="X586" s="75"/>
      <c r="Y586" s="75"/>
      <c r="Z586" s="75"/>
    </row>
    <row r="587">
      <c r="A587" s="136" t="s">
        <v>1</v>
      </c>
      <c r="B587" s="91"/>
      <c r="C587" s="137"/>
      <c r="D587" s="91"/>
      <c r="E587" s="137"/>
      <c r="F587" s="137"/>
      <c r="G587" s="91"/>
      <c r="H587" s="137"/>
      <c r="I587" s="91"/>
      <c r="J587" s="75"/>
      <c r="K587" s="136" t="s">
        <v>1</v>
      </c>
      <c r="L587" s="91"/>
      <c r="M587" s="137"/>
      <c r="N587" s="91"/>
      <c r="O587" s="137"/>
      <c r="P587" s="137"/>
      <c r="Q587" s="75"/>
      <c r="R587" s="75"/>
      <c r="S587" s="75"/>
      <c r="T587" s="75"/>
      <c r="U587" s="75"/>
      <c r="V587" s="75"/>
      <c r="W587" s="75"/>
      <c r="X587" s="75"/>
      <c r="Y587" s="75"/>
      <c r="Z587" s="75"/>
    </row>
    <row r="588">
      <c r="A588" s="138" t="s">
        <v>134</v>
      </c>
      <c r="B588" s="97">
        <v>0.0</v>
      </c>
      <c r="C588" s="97">
        <v>9.0</v>
      </c>
      <c r="D588" s="97">
        <v>4.0</v>
      </c>
      <c r="E588" s="95">
        <v>4.0</v>
      </c>
      <c r="F588" s="95">
        <v>4.0</v>
      </c>
      <c r="G588" s="95">
        <v>0.0</v>
      </c>
      <c r="H588" s="97">
        <f t="shared" ref="H588:H593" si="380">sum(B588:G588)</f>
        <v>21</v>
      </c>
      <c r="I588" s="98">
        <f t="shared" ref="I588:I593" si="381">(H588/60)</f>
        <v>0.35</v>
      </c>
      <c r="J588" s="139"/>
      <c r="K588" s="138" t="s">
        <v>134</v>
      </c>
      <c r="L588" s="95">
        <v>21.0</v>
      </c>
      <c r="M588" s="95">
        <f t="shared" ref="M588:M593" si="382">(L588-H588)</f>
        <v>0</v>
      </c>
      <c r="N588" s="115">
        <v>25.0</v>
      </c>
      <c r="O588" s="95">
        <f t="shared" ref="O588:O593" si="383">sum(M588,N588)</f>
        <v>25</v>
      </c>
      <c r="P588" s="96">
        <v>25.0</v>
      </c>
      <c r="Q588" s="75"/>
      <c r="R588" s="75"/>
      <c r="S588" s="75"/>
      <c r="T588" s="75"/>
      <c r="U588" s="75"/>
      <c r="V588" s="75"/>
      <c r="W588" s="75"/>
      <c r="X588" s="75"/>
      <c r="Y588" s="75"/>
      <c r="Z588" s="75"/>
    </row>
    <row r="589">
      <c r="A589" s="138" t="s">
        <v>197</v>
      </c>
      <c r="B589" s="97">
        <v>0.0</v>
      </c>
      <c r="C589" s="97">
        <v>0.0</v>
      </c>
      <c r="D589" s="97">
        <v>0.0</v>
      </c>
      <c r="E589" s="97">
        <v>0.0</v>
      </c>
      <c r="F589" s="95">
        <v>0.0</v>
      </c>
      <c r="G589" s="95">
        <v>0.0</v>
      </c>
      <c r="H589" s="97">
        <f t="shared" si="380"/>
        <v>0</v>
      </c>
      <c r="I589" s="98">
        <f t="shared" si="381"/>
        <v>0</v>
      </c>
      <c r="J589" s="104"/>
      <c r="K589" s="138" t="s">
        <v>197</v>
      </c>
      <c r="L589" s="95">
        <v>20.0</v>
      </c>
      <c r="M589" s="95">
        <f t="shared" si="382"/>
        <v>20</v>
      </c>
      <c r="N589" s="115">
        <v>0.0</v>
      </c>
      <c r="O589" s="95">
        <f t="shared" si="383"/>
        <v>20</v>
      </c>
      <c r="P589" s="96">
        <v>20.0</v>
      </c>
      <c r="Q589" s="75"/>
      <c r="R589" s="75"/>
      <c r="S589" s="75"/>
      <c r="T589" s="75"/>
      <c r="U589" s="75"/>
      <c r="V589" s="75"/>
      <c r="W589" s="75"/>
      <c r="X589" s="75"/>
      <c r="Y589" s="75"/>
      <c r="Z589" s="75"/>
    </row>
    <row r="590">
      <c r="A590" s="138" t="s">
        <v>199</v>
      </c>
      <c r="B590" s="97">
        <v>7.0</v>
      </c>
      <c r="C590" s="97">
        <v>6.0</v>
      </c>
      <c r="D590" s="97">
        <v>9.0</v>
      </c>
      <c r="E590" s="97">
        <v>5.0</v>
      </c>
      <c r="F590" s="95">
        <v>5.0</v>
      </c>
      <c r="G590" s="95"/>
      <c r="H590" s="97">
        <f t="shared" si="380"/>
        <v>32</v>
      </c>
      <c r="I590" s="98">
        <f t="shared" si="381"/>
        <v>0.5333333333</v>
      </c>
      <c r="J590" s="104"/>
      <c r="K590" s="138" t="s">
        <v>199</v>
      </c>
      <c r="L590" s="95">
        <v>58.0</v>
      </c>
      <c r="M590" s="95">
        <f t="shared" si="382"/>
        <v>26</v>
      </c>
      <c r="N590" s="115">
        <v>0.0</v>
      </c>
      <c r="O590" s="95">
        <f t="shared" si="383"/>
        <v>26</v>
      </c>
      <c r="P590" s="96">
        <v>26.0</v>
      </c>
      <c r="Q590" s="75"/>
      <c r="R590" s="75"/>
      <c r="S590" s="75"/>
      <c r="T590" s="75"/>
      <c r="U590" s="75"/>
      <c r="V590" s="75"/>
      <c r="W590" s="75"/>
      <c r="X590" s="75"/>
      <c r="Y590" s="75"/>
      <c r="Z590" s="75"/>
    </row>
    <row r="591">
      <c r="A591" s="138" t="s">
        <v>200</v>
      </c>
      <c r="B591" s="97">
        <v>0.0</v>
      </c>
      <c r="C591" s="97">
        <v>0.0</v>
      </c>
      <c r="D591" s="97">
        <v>0.0</v>
      </c>
      <c r="E591" s="97">
        <v>0.0</v>
      </c>
      <c r="F591" s="95">
        <v>0.0</v>
      </c>
      <c r="G591" s="95">
        <v>0.0</v>
      </c>
      <c r="H591" s="97">
        <f t="shared" si="380"/>
        <v>0</v>
      </c>
      <c r="I591" s="98">
        <f t="shared" si="381"/>
        <v>0</v>
      </c>
      <c r="J591" s="104"/>
      <c r="K591" s="138" t="s">
        <v>200</v>
      </c>
      <c r="L591" s="95">
        <v>20.0</v>
      </c>
      <c r="M591" s="95">
        <f t="shared" si="382"/>
        <v>20</v>
      </c>
      <c r="N591" s="115">
        <v>0.0</v>
      </c>
      <c r="O591" s="95">
        <f t="shared" si="383"/>
        <v>20</v>
      </c>
      <c r="P591" s="96">
        <v>20.0</v>
      </c>
      <c r="Q591" s="75"/>
      <c r="R591" s="75"/>
      <c r="S591" s="75"/>
      <c r="T591" s="75"/>
      <c r="U591" s="75"/>
      <c r="V591" s="75"/>
      <c r="W591" s="75"/>
      <c r="X591" s="75"/>
      <c r="Y591" s="75"/>
      <c r="Z591" s="75"/>
    </row>
    <row r="592">
      <c r="A592" s="138" t="s">
        <v>208</v>
      </c>
      <c r="B592" s="97">
        <v>0.0</v>
      </c>
      <c r="C592" s="97">
        <v>0.0</v>
      </c>
      <c r="D592" s="97">
        <v>0.0</v>
      </c>
      <c r="E592" s="97">
        <v>0.0</v>
      </c>
      <c r="F592" s="95">
        <v>0.0</v>
      </c>
      <c r="G592" s="95">
        <v>0.0</v>
      </c>
      <c r="H592" s="97">
        <f t="shared" si="380"/>
        <v>0</v>
      </c>
      <c r="I592" s="98">
        <f t="shared" si="381"/>
        <v>0</v>
      </c>
      <c r="J592" s="104"/>
      <c r="K592" s="138" t="s">
        <v>208</v>
      </c>
      <c r="L592" s="95">
        <v>0.0</v>
      </c>
      <c r="M592" s="95">
        <f t="shared" si="382"/>
        <v>0</v>
      </c>
      <c r="N592" s="115">
        <v>0.0</v>
      </c>
      <c r="O592" s="95">
        <f t="shared" si="383"/>
        <v>0</v>
      </c>
      <c r="P592" s="96">
        <v>0.0</v>
      </c>
      <c r="Q592" s="75"/>
      <c r="R592" s="75"/>
      <c r="S592" s="75"/>
      <c r="T592" s="75"/>
      <c r="U592" s="75"/>
      <c r="V592" s="75"/>
      <c r="W592" s="75"/>
      <c r="X592" s="75"/>
      <c r="Y592" s="75"/>
      <c r="Z592" s="75"/>
    </row>
    <row r="593">
      <c r="A593" s="138" t="s">
        <v>209</v>
      </c>
      <c r="B593" s="97">
        <v>0.0</v>
      </c>
      <c r="C593" s="97">
        <v>0.0</v>
      </c>
      <c r="D593" s="97">
        <v>0.0</v>
      </c>
      <c r="E593" s="97">
        <v>0.0</v>
      </c>
      <c r="F593" s="95">
        <v>0.0</v>
      </c>
      <c r="G593" s="95">
        <v>0.0</v>
      </c>
      <c r="H593" s="97">
        <f t="shared" si="380"/>
        <v>0</v>
      </c>
      <c r="I593" s="98">
        <f t="shared" si="381"/>
        <v>0</v>
      </c>
      <c r="J593" s="104"/>
      <c r="K593" s="138" t="s">
        <v>209</v>
      </c>
      <c r="L593" s="95">
        <v>0.0</v>
      </c>
      <c r="M593" s="95">
        <f t="shared" si="382"/>
        <v>0</v>
      </c>
      <c r="N593" s="115">
        <v>0.0</v>
      </c>
      <c r="O593" s="95">
        <f t="shared" si="383"/>
        <v>0</v>
      </c>
      <c r="P593" s="96">
        <v>0.0</v>
      </c>
      <c r="Q593" s="75"/>
      <c r="R593" s="75"/>
      <c r="S593" s="75"/>
      <c r="T593" s="75"/>
      <c r="U593" s="75"/>
      <c r="V593" s="75"/>
      <c r="W593" s="75"/>
      <c r="X593" s="75"/>
      <c r="Y593" s="75"/>
      <c r="Z593" s="75"/>
    </row>
    <row r="594">
      <c r="A594" s="140"/>
      <c r="B594" s="90">
        <f t="shared" ref="B594:H594" si="384">sum(B588:B591)</f>
        <v>7</v>
      </c>
      <c r="C594" s="90">
        <f t="shared" si="384"/>
        <v>15</v>
      </c>
      <c r="D594" s="90">
        <f t="shared" si="384"/>
        <v>13</v>
      </c>
      <c r="E594" s="90">
        <f t="shared" si="384"/>
        <v>9</v>
      </c>
      <c r="F594" s="90">
        <f t="shared" si="384"/>
        <v>9</v>
      </c>
      <c r="G594" s="90">
        <f t="shared" si="384"/>
        <v>0</v>
      </c>
      <c r="H594" s="90">
        <f t="shared" si="384"/>
        <v>53</v>
      </c>
      <c r="I594" s="91"/>
      <c r="J594" s="75"/>
      <c r="K594" s="141" t="s">
        <v>9</v>
      </c>
      <c r="L594" s="90">
        <f t="shared" ref="L594:O594" si="385">sum(L588:L591)</f>
        <v>119</v>
      </c>
      <c r="M594" s="90">
        <f t="shared" si="385"/>
        <v>66</v>
      </c>
      <c r="N594" s="90">
        <f t="shared" si="385"/>
        <v>25</v>
      </c>
      <c r="O594" s="90">
        <f t="shared" si="385"/>
        <v>91</v>
      </c>
      <c r="P594" s="91"/>
      <c r="Q594" s="75"/>
      <c r="R594" s="75"/>
      <c r="S594" s="75"/>
      <c r="T594" s="75"/>
      <c r="U594" s="75"/>
      <c r="V594" s="75"/>
      <c r="W594" s="75"/>
      <c r="X594" s="75"/>
      <c r="Y594" s="75"/>
      <c r="Z594" s="75"/>
    </row>
    <row r="595">
      <c r="A595" s="75"/>
      <c r="B595" s="75"/>
      <c r="C595" s="75"/>
      <c r="D595" s="75"/>
      <c r="E595" s="75"/>
      <c r="F595" s="75"/>
      <c r="G595" s="75"/>
      <c r="H595" s="75"/>
      <c r="I595" s="75"/>
      <c r="J595" s="75"/>
      <c r="K595" s="104"/>
      <c r="L595" s="75"/>
      <c r="M595" s="75"/>
      <c r="N595" s="104"/>
      <c r="O595" s="75"/>
      <c r="P595" s="104"/>
      <c r="Q595" s="75"/>
      <c r="R595" s="75"/>
      <c r="S595" s="75"/>
      <c r="T595" s="75"/>
      <c r="U595" s="75"/>
      <c r="V595" s="75"/>
      <c r="W595" s="75"/>
      <c r="X595" s="75"/>
      <c r="Y595" s="75"/>
      <c r="Z595" s="75"/>
    </row>
    <row r="596">
      <c r="A596" s="126"/>
      <c r="B596" s="142">
        <f t="shared" ref="B596:H596" si="386">(B594*16)</f>
        <v>112</v>
      </c>
      <c r="C596" s="142">
        <f t="shared" si="386"/>
        <v>240</v>
      </c>
      <c r="D596" s="142">
        <f t="shared" si="386"/>
        <v>208</v>
      </c>
      <c r="E596" s="142">
        <f t="shared" si="386"/>
        <v>144</v>
      </c>
      <c r="F596" s="142">
        <f t="shared" si="386"/>
        <v>144</v>
      </c>
      <c r="G596" s="142">
        <f t="shared" si="386"/>
        <v>0</v>
      </c>
      <c r="H596" s="142">
        <f t="shared" si="386"/>
        <v>848</v>
      </c>
      <c r="I596" s="75"/>
      <c r="J596" s="75"/>
      <c r="K596" s="104"/>
      <c r="L596" s="75"/>
      <c r="M596" s="75"/>
      <c r="N596" s="104"/>
      <c r="O596" s="75"/>
      <c r="P596" s="104"/>
      <c r="Q596" s="75"/>
      <c r="R596" s="75"/>
      <c r="S596" s="75"/>
      <c r="T596" s="75"/>
      <c r="U596" s="75"/>
      <c r="V596" s="75"/>
      <c r="W596" s="75"/>
      <c r="X596" s="75"/>
      <c r="Y596" s="75"/>
      <c r="Z596" s="75"/>
    </row>
    <row r="597">
      <c r="A597" s="75"/>
      <c r="B597" s="75"/>
      <c r="C597" s="75"/>
      <c r="D597" s="75"/>
      <c r="E597" s="75"/>
      <c r="F597" s="75"/>
      <c r="G597" s="75"/>
      <c r="H597" s="75"/>
      <c r="I597" s="75"/>
      <c r="J597" s="75"/>
      <c r="K597" s="104"/>
      <c r="L597" s="75"/>
      <c r="M597" s="75"/>
      <c r="N597" s="104"/>
      <c r="O597" s="75"/>
      <c r="P597" s="104"/>
      <c r="Q597" s="75"/>
      <c r="R597" s="75"/>
      <c r="S597" s="75"/>
      <c r="T597" s="75"/>
      <c r="U597" s="75"/>
      <c r="V597" s="75"/>
      <c r="W597" s="75"/>
      <c r="X597" s="75"/>
      <c r="Y597" s="75"/>
      <c r="Z597" s="75"/>
    </row>
    <row r="598">
      <c r="A598" s="75"/>
      <c r="B598" s="75"/>
      <c r="C598" s="75"/>
      <c r="D598" s="75"/>
      <c r="E598" s="75"/>
      <c r="F598" s="75"/>
      <c r="G598" s="128" t="s">
        <v>35</v>
      </c>
      <c r="H598" s="129" t="s">
        <v>36</v>
      </c>
      <c r="I598" s="75"/>
      <c r="J598" s="75"/>
      <c r="K598" s="104"/>
      <c r="L598" s="75"/>
      <c r="M598" s="75"/>
      <c r="N598" s="104"/>
      <c r="O598" s="75"/>
      <c r="P598" s="104"/>
      <c r="Q598" s="75"/>
      <c r="R598" s="75"/>
      <c r="S598" s="75"/>
      <c r="T598" s="75"/>
      <c r="U598" s="75"/>
      <c r="V598" s="75"/>
      <c r="W598" s="75"/>
      <c r="X598" s="75"/>
      <c r="Y598" s="75"/>
      <c r="Z598" s="75"/>
    </row>
    <row r="599">
      <c r="A599" s="176" t="s">
        <v>210</v>
      </c>
      <c r="B599" s="75"/>
      <c r="C599" s="75"/>
      <c r="D599" s="75"/>
      <c r="E599" s="75"/>
      <c r="F599" s="75"/>
      <c r="G599" s="131">
        <v>44570.0</v>
      </c>
      <c r="H599" s="95">
        <v>34.0</v>
      </c>
      <c r="I599" s="75"/>
      <c r="J599" s="75"/>
      <c r="K599" s="75"/>
      <c r="L599" s="75"/>
      <c r="M599" s="75"/>
      <c r="N599" s="75"/>
      <c r="O599" s="75"/>
      <c r="P599" s="75"/>
      <c r="Q599" s="75"/>
      <c r="R599" s="75"/>
      <c r="S599" s="75"/>
      <c r="T599" s="75"/>
      <c r="U599" s="75"/>
      <c r="V599" s="75"/>
      <c r="W599" s="75"/>
      <c r="X599" s="75"/>
      <c r="Y599" s="75"/>
      <c r="Z599" s="75"/>
    </row>
    <row r="600">
      <c r="A600" s="130"/>
      <c r="B600" s="75"/>
      <c r="C600" s="75"/>
      <c r="D600" s="75"/>
      <c r="E600" s="75"/>
      <c r="F600" s="75"/>
      <c r="G600" s="177" t="s">
        <v>195</v>
      </c>
      <c r="H600" s="95">
        <v>57.0</v>
      </c>
      <c r="I600" s="75"/>
      <c r="J600" s="75"/>
      <c r="K600" s="75"/>
      <c r="L600" s="75"/>
      <c r="M600" s="75"/>
      <c r="N600" s="75"/>
      <c r="O600" s="75"/>
      <c r="P600" s="75"/>
      <c r="Q600" s="75"/>
      <c r="R600" s="75"/>
      <c r="S600" s="75"/>
      <c r="T600" s="75"/>
      <c r="U600" s="75"/>
      <c r="V600" s="75"/>
      <c r="W600" s="75"/>
      <c r="X600" s="75"/>
      <c r="Y600" s="75"/>
      <c r="Z600" s="75"/>
    </row>
    <row r="601">
      <c r="A601" s="130"/>
      <c r="B601" s="75"/>
      <c r="C601" s="75"/>
      <c r="D601" s="75"/>
      <c r="E601" s="75"/>
      <c r="F601" s="75"/>
      <c r="G601" s="177" t="s">
        <v>207</v>
      </c>
      <c r="H601" s="95">
        <v>53.0</v>
      </c>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132" t="s">
        <v>9</v>
      </c>
      <c r="H602" s="133">
        <f>sum(H599:H601)</f>
        <v>144</v>
      </c>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134" t="s">
        <v>131</v>
      </c>
      <c r="H604" s="135">
        <f>(600-H602)</f>
        <v>456</v>
      </c>
      <c r="I604" s="75"/>
      <c r="J604" s="75"/>
      <c r="K604" s="75"/>
      <c r="L604" s="75"/>
      <c r="M604" s="75"/>
      <c r="N604" s="75"/>
      <c r="O604" s="75"/>
      <c r="P604" s="75"/>
      <c r="Q604" s="75"/>
      <c r="R604" s="75"/>
      <c r="S604" s="75"/>
      <c r="T604" s="75"/>
      <c r="U604" s="75"/>
      <c r="V604" s="75"/>
      <c r="W604" s="75"/>
      <c r="X604" s="75"/>
      <c r="Y604" s="75"/>
      <c r="Z604" s="75"/>
    </row>
    <row r="605">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c r="A606" s="76" t="s">
        <v>205</v>
      </c>
      <c r="B606" s="73">
        <v>17.0</v>
      </c>
      <c r="C606" s="73">
        <v>18.0</v>
      </c>
      <c r="D606" s="73">
        <v>19.0</v>
      </c>
      <c r="E606" s="73">
        <v>20.0</v>
      </c>
      <c r="F606" s="73">
        <v>21.0</v>
      </c>
      <c r="G606" s="73">
        <v>22.0</v>
      </c>
      <c r="H606" s="74"/>
      <c r="I606" s="74"/>
      <c r="J606" s="75"/>
      <c r="K606" s="76" t="s">
        <v>205</v>
      </c>
      <c r="L606" s="77"/>
      <c r="M606" s="77"/>
      <c r="N606" s="78"/>
      <c r="O606" s="78"/>
      <c r="P606" s="78"/>
      <c r="Q606" s="75"/>
      <c r="R606" s="75"/>
      <c r="S606" s="75"/>
      <c r="T606" s="75"/>
      <c r="U606" s="75"/>
      <c r="V606" s="75"/>
      <c r="W606" s="75"/>
      <c r="X606" s="75"/>
      <c r="Y606" s="75"/>
      <c r="Z606" s="75"/>
    </row>
    <row r="607">
      <c r="A607" s="81" t="s">
        <v>144</v>
      </c>
      <c r="B607" s="82" t="s">
        <v>2</v>
      </c>
      <c r="C607" s="82" t="s">
        <v>3</v>
      </c>
      <c r="D607" s="82" t="s">
        <v>4</v>
      </c>
      <c r="E607" s="82" t="s">
        <v>5</v>
      </c>
      <c r="F607" s="82" t="s">
        <v>6</v>
      </c>
      <c r="G607" s="82" t="s">
        <v>7</v>
      </c>
      <c r="H607" s="82" t="s">
        <v>9</v>
      </c>
      <c r="I607" s="82" t="s">
        <v>71</v>
      </c>
      <c r="J607" s="75"/>
      <c r="K607" s="81" t="s">
        <v>144</v>
      </c>
      <c r="L607" s="82" t="s">
        <v>72</v>
      </c>
      <c r="M607" s="82" t="s">
        <v>13</v>
      </c>
      <c r="N607" s="83" t="s">
        <v>73</v>
      </c>
      <c r="O607" s="83" t="s">
        <v>133</v>
      </c>
      <c r="P607" s="83" t="s">
        <v>74</v>
      </c>
      <c r="Q607" s="75"/>
      <c r="R607" s="75"/>
      <c r="S607" s="75"/>
      <c r="T607" s="75"/>
      <c r="U607" s="75"/>
      <c r="V607" s="75"/>
      <c r="W607" s="75"/>
      <c r="X607" s="75"/>
      <c r="Y607" s="75"/>
      <c r="Z607" s="75"/>
    </row>
    <row r="608">
      <c r="A608" s="136" t="s">
        <v>1</v>
      </c>
      <c r="B608" s="91"/>
      <c r="C608" s="137"/>
      <c r="D608" s="91"/>
      <c r="E608" s="137"/>
      <c r="F608" s="137"/>
      <c r="G608" s="91"/>
      <c r="H608" s="137"/>
      <c r="I608" s="91"/>
      <c r="J608" s="75"/>
      <c r="K608" s="144" t="s">
        <v>1</v>
      </c>
      <c r="L608" s="145"/>
      <c r="M608" s="146"/>
      <c r="N608" s="145"/>
      <c r="O608" s="146"/>
      <c r="P608" s="146"/>
      <c r="Q608" s="75"/>
      <c r="R608" s="75"/>
      <c r="S608" s="75"/>
      <c r="T608" s="75"/>
      <c r="U608" s="75"/>
      <c r="V608" s="75"/>
      <c r="W608" s="75"/>
      <c r="X608" s="75"/>
      <c r="Y608" s="75"/>
      <c r="Z608" s="75"/>
    </row>
    <row r="609">
      <c r="A609" s="138" t="s">
        <v>148</v>
      </c>
      <c r="B609" s="97">
        <v>0.0</v>
      </c>
      <c r="C609" s="97">
        <v>4.0</v>
      </c>
      <c r="D609" s="97">
        <v>4.0</v>
      </c>
      <c r="E609" s="97">
        <v>4.0</v>
      </c>
      <c r="F609" s="97">
        <v>0.0</v>
      </c>
      <c r="G609" s="95">
        <v>3.0</v>
      </c>
      <c r="H609" s="97">
        <f t="shared" ref="H609:H615" si="387">sum(B609:G609)</f>
        <v>15</v>
      </c>
      <c r="I609" s="98">
        <f t="shared" ref="I609:I615" si="388">(H609/60)</f>
        <v>0.25</v>
      </c>
      <c r="J609" s="104"/>
      <c r="K609" s="138" t="s">
        <v>148</v>
      </c>
      <c r="L609" s="95">
        <v>26.0</v>
      </c>
      <c r="M609" s="95">
        <f t="shared" ref="M609:M615" si="389">(L609-H609)</f>
        <v>11</v>
      </c>
      <c r="N609" s="115">
        <v>20.0</v>
      </c>
      <c r="O609" s="95">
        <f t="shared" ref="O609:O615" si="390">sum(M609,N609)</f>
        <v>31</v>
      </c>
      <c r="P609" s="97">
        <v>31.0</v>
      </c>
      <c r="Q609" s="143"/>
      <c r="R609" s="75"/>
      <c r="S609" s="75"/>
      <c r="T609" s="75"/>
      <c r="U609" s="75"/>
      <c r="V609" s="75"/>
      <c r="W609" s="75"/>
      <c r="X609" s="75"/>
      <c r="Y609" s="75"/>
      <c r="Z609" s="75"/>
    </row>
    <row r="610">
      <c r="A610" s="138" t="s">
        <v>145</v>
      </c>
      <c r="B610" s="97">
        <v>22.0</v>
      </c>
      <c r="C610" s="97">
        <v>37.0</v>
      </c>
      <c r="D610" s="97">
        <v>22.0</v>
      </c>
      <c r="E610" s="97">
        <v>0.0</v>
      </c>
      <c r="F610" s="97">
        <v>0.0</v>
      </c>
      <c r="G610" s="95">
        <v>0.0</v>
      </c>
      <c r="H610" s="97">
        <f t="shared" si="387"/>
        <v>81</v>
      </c>
      <c r="I610" s="98">
        <f t="shared" si="388"/>
        <v>1.35</v>
      </c>
      <c r="J610" s="104"/>
      <c r="K610" s="138" t="s">
        <v>145</v>
      </c>
      <c r="L610" s="95">
        <v>83.0</v>
      </c>
      <c r="M610" s="95">
        <f t="shared" si="389"/>
        <v>2</v>
      </c>
      <c r="N610" s="115">
        <v>80.0</v>
      </c>
      <c r="O610" s="95">
        <f t="shared" si="390"/>
        <v>82</v>
      </c>
      <c r="P610" s="97">
        <v>82.0</v>
      </c>
      <c r="Q610" s="75"/>
      <c r="R610" s="75"/>
      <c r="S610" s="75"/>
      <c r="T610" s="75"/>
      <c r="U610" s="75"/>
      <c r="V610" s="75"/>
      <c r="W610" s="75"/>
      <c r="X610" s="75"/>
      <c r="Y610" s="75"/>
      <c r="Z610" s="75"/>
    </row>
    <row r="611">
      <c r="A611" s="138" t="s">
        <v>152</v>
      </c>
      <c r="B611" s="97">
        <v>13.0</v>
      </c>
      <c r="C611" s="97">
        <v>14.0</v>
      </c>
      <c r="D611" s="97">
        <v>21.0</v>
      </c>
      <c r="E611" s="97">
        <v>2.0</v>
      </c>
      <c r="F611" s="97">
        <v>0.0</v>
      </c>
      <c r="G611" s="95">
        <v>3.0</v>
      </c>
      <c r="H611" s="97">
        <f t="shared" si="387"/>
        <v>53</v>
      </c>
      <c r="I611" s="98">
        <f t="shared" si="388"/>
        <v>0.8833333333</v>
      </c>
      <c r="J611" s="104"/>
      <c r="K611" s="138" t="s">
        <v>152</v>
      </c>
      <c r="L611" s="95">
        <v>52.0</v>
      </c>
      <c r="M611" s="95">
        <f t="shared" si="389"/>
        <v>-1</v>
      </c>
      <c r="N611" s="115">
        <v>80.0</v>
      </c>
      <c r="O611" s="95">
        <f t="shared" si="390"/>
        <v>79</v>
      </c>
      <c r="P611" s="97">
        <v>79.0</v>
      </c>
      <c r="Q611" s="75"/>
      <c r="R611" s="75"/>
      <c r="S611" s="75"/>
      <c r="T611" s="75"/>
      <c r="U611" s="75"/>
      <c r="V611" s="75"/>
      <c r="W611" s="75"/>
      <c r="X611" s="75"/>
      <c r="Y611" s="75"/>
      <c r="Z611" s="75"/>
    </row>
    <row r="612">
      <c r="A612" s="138" t="s">
        <v>153</v>
      </c>
      <c r="B612" s="97">
        <v>8.0</v>
      </c>
      <c r="C612" s="97">
        <v>0.0</v>
      </c>
      <c r="D612" s="97">
        <v>11.0</v>
      </c>
      <c r="E612" s="97">
        <v>17.0</v>
      </c>
      <c r="F612" s="97">
        <v>14.0</v>
      </c>
      <c r="G612" s="95">
        <v>0.0</v>
      </c>
      <c r="H612" s="97">
        <f t="shared" si="387"/>
        <v>50</v>
      </c>
      <c r="I612" s="98">
        <f t="shared" si="388"/>
        <v>0.8333333333</v>
      </c>
      <c r="J612" s="104"/>
      <c r="K612" s="138" t="s">
        <v>153</v>
      </c>
      <c r="L612" s="95">
        <v>33.0</v>
      </c>
      <c r="M612" s="95">
        <f t="shared" si="389"/>
        <v>-17</v>
      </c>
      <c r="N612" s="115">
        <v>50.0</v>
      </c>
      <c r="O612" s="95">
        <f t="shared" si="390"/>
        <v>33</v>
      </c>
      <c r="P612" s="97">
        <v>33.0</v>
      </c>
      <c r="Q612" s="75"/>
      <c r="R612" s="75"/>
      <c r="S612" s="75"/>
      <c r="T612" s="75"/>
      <c r="U612" s="75"/>
      <c r="V612" s="75"/>
      <c r="W612" s="75"/>
      <c r="X612" s="75"/>
      <c r="Y612" s="75"/>
      <c r="Z612" s="75"/>
    </row>
    <row r="613">
      <c r="A613" s="138" t="s">
        <v>149</v>
      </c>
      <c r="B613" s="97">
        <v>0.0</v>
      </c>
      <c r="C613" s="97">
        <v>5.0</v>
      </c>
      <c r="D613" s="97">
        <v>0.0</v>
      </c>
      <c r="E613" s="97">
        <v>9.0</v>
      </c>
      <c r="F613" s="97">
        <v>6.0</v>
      </c>
      <c r="G613" s="95">
        <v>0.0</v>
      </c>
      <c r="H613" s="97">
        <f t="shared" si="387"/>
        <v>20</v>
      </c>
      <c r="I613" s="98">
        <f t="shared" si="388"/>
        <v>0.3333333333</v>
      </c>
      <c r="J613" s="104"/>
      <c r="K613" s="138" t="s">
        <v>149</v>
      </c>
      <c r="L613" s="95">
        <v>32.0</v>
      </c>
      <c r="M613" s="95">
        <f t="shared" si="389"/>
        <v>12</v>
      </c>
      <c r="N613" s="115">
        <v>20.0</v>
      </c>
      <c r="O613" s="95">
        <f t="shared" si="390"/>
        <v>32</v>
      </c>
      <c r="P613" s="97">
        <v>32.0</v>
      </c>
      <c r="Q613" s="75"/>
      <c r="R613" s="75"/>
      <c r="S613" s="75"/>
      <c r="T613" s="75"/>
      <c r="U613" s="75"/>
      <c r="V613" s="75"/>
      <c r="W613" s="75"/>
      <c r="X613" s="75"/>
      <c r="Y613" s="75"/>
      <c r="Z613" s="75"/>
    </row>
    <row r="614">
      <c r="A614" s="138" t="s">
        <v>150</v>
      </c>
      <c r="B614" s="97">
        <v>3.0</v>
      </c>
      <c r="C614" s="97">
        <v>5.0</v>
      </c>
      <c r="D614" s="97">
        <v>5.0</v>
      </c>
      <c r="E614" s="97">
        <v>10.0</v>
      </c>
      <c r="F614" s="97">
        <v>10.0</v>
      </c>
      <c r="G614" s="95">
        <v>0.0</v>
      </c>
      <c r="H614" s="97">
        <f t="shared" si="387"/>
        <v>33</v>
      </c>
      <c r="I614" s="98">
        <f t="shared" si="388"/>
        <v>0.55</v>
      </c>
      <c r="J614" s="104"/>
      <c r="K614" s="138" t="s">
        <v>150</v>
      </c>
      <c r="L614" s="95">
        <v>50.0</v>
      </c>
      <c r="M614" s="95">
        <f t="shared" si="389"/>
        <v>17</v>
      </c>
      <c r="N614" s="115">
        <v>20.0</v>
      </c>
      <c r="O614" s="95">
        <f t="shared" si="390"/>
        <v>37</v>
      </c>
      <c r="P614" s="97">
        <v>37.0</v>
      </c>
      <c r="Q614" s="75"/>
      <c r="R614" s="75"/>
      <c r="S614" s="75"/>
      <c r="T614" s="75"/>
      <c r="U614" s="75"/>
      <c r="V614" s="75"/>
      <c r="W614" s="75"/>
      <c r="X614" s="75"/>
      <c r="Y614" s="75"/>
      <c r="Z614" s="75"/>
    </row>
    <row r="615">
      <c r="A615" s="138" t="s">
        <v>203</v>
      </c>
      <c r="B615" s="97">
        <v>0.0</v>
      </c>
      <c r="C615" s="97">
        <v>6.0</v>
      </c>
      <c r="D615" s="97">
        <v>2.0</v>
      </c>
      <c r="E615" s="97">
        <v>9.0</v>
      </c>
      <c r="F615" s="97">
        <v>3.0</v>
      </c>
      <c r="G615" s="95">
        <v>0.0</v>
      </c>
      <c r="H615" s="97">
        <f t="shared" si="387"/>
        <v>20</v>
      </c>
      <c r="I615" s="98">
        <f t="shared" si="388"/>
        <v>0.3333333333</v>
      </c>
      <c r="J615" s="104"/>
      <c r="K615" s="138" t="s">
        <v>203</v>
      </c>
      <c r="L615" s="95">
        <v>20.0</v>
      </c>
      <c r="M615" s="95">
        <f t="shared" si="389"/>
        <v>0</v>
      </c>
      <c r="N615" s="115">
        <v>40.0</v>
      </c>
      <c r="O615" s="95">
        <f t="shared" si="390"/>
        <v>40</v>
      </c>
      <c r="P615" s="97">
        <v>40.0</v>
      </c>
      <c r="Q615" s="75"/>
      <c r="R615" s="75"/>
      <c r="S615" s="75"/>
      <c r="T615" s="75"/>
      <c r="U615" s="75"/>
      <c r="V615" s="75"/>
      <c r="W615" s="75"/>
      <c r="X615" s="75"/>
      <c r="Y615" s="75"/>
      <c r="Z615" s="75"/>
    </row>
    <row r="616">
      <c r="A616" s="141" t="s">
        <v>9</v>
      </c>
      <c r="B616" s="90">
        <f t="shared" ref="B616:H616" si="391">SUM(B609:B615)</f>
        <v>46</v>
      </c>
      <c r="C616" s="90">
        <f t="shared" si="391"/>
        <v>71</v>
      </c>
      <c r="D616" s="90">
        <f t="shared" si="391"/>
        <v>65</v>
      </c>
      <c r="E616" s="90">
        <f t="shared" si="391"/>
        <v>51</v>
      </c>
      <c r="F616" s="90">
        <f t="shared" si="391"/>
        <v>33</v>
      </c>
      <c r="G616" s="90">
        <f t="shared" si="391"/>
        <v>6</v>
      </c>
      <c r="H616" s="90">
        <f t="shared" si="391"/>
        <v>272</v>
      </c>
      <c r="I616" s="91"/>
      <c r="J616" s="75"/>
      <c r="K616" s="148" t="s">
        <v>9</v>
      </c>
      <c r="L616" s="90">
        <f t="shared" ref="L616:O616" si="392">SUM(L609:L615)</f>
        <v>296</v>
      </c>
      <c r="M616" s="90">
        <f t="shared" si="392"/>
        <v>24</v>
      </c>
      <c r="N616" s="90">
        <f t="shared" si="392"/>
        <v>310</v>
      </c>
      <c r="O616" s="90">
        <f t="shared" si="392"/>
        <v>334</v>
      </c>
      <c r="P616" s="145"/>
      <c r="Q616" s="75"/>
      <c r="R616" s="75"/>
      <c r="S616" s="75"/>
      <c r="T616" s="75"/>
      <c r="U616" s="75"/>
      <c r="V616" s="75"/>
      <c r="W616" s="75"/>
      <c r="X616" s="75"/>
      <c r="Y616" s="75"/>
      <c r="Z616" s="75"/>
    </row>
    <row r="617">
      <c r="A617" s="75"/>
      <c r="B617" s="75"/>
      <c r="C617" s="75"/>
      <c r="D617" s="75"/>
      <c r="E617" s="75"/>
      <c r="F617" s="75"/>
      <c r="G617" s="75"/>
      <c r="H617" s="75"/>
      <c r="I617" s="75"/>
      <c r="J617" s="75"/>
      <c r="K617" s="104"/>
      <c r="L617" s="75"/>
      <c r="M617" s="75"/>
      <c r="N617" s="104"/>
      <c r="O617" s="75"/>
      <c r="P617" s="75"/>
      <c r="Q617" s="75"/>
      <c r="R617" s="75"/>
      <c r="S617" s="75"/>
      <c r="T617" s="75"/>
      <c r="U617" s="75"/>
      <c r="V617" s="75"/>
      <c r="W617" s="75"/>
      <c r="X617" s="75"/>
      <c r="Y617" s="75"/>
      <c r="Z617" s="75"/>
    </row>
    <row r="618">
      <c r="A618" s="126"/>
      <c r="B618" s="142">
        <f t="shared" ref="B618:H618" si="393">(B616*127)</f>
        <v>5842</v>
      </c>
      <c r="C618" s="142">
        <f t="shared" si="393"/>
        <v>9017</v>
      </c>
      <c r="D618" s="142">
        <f t="shared" si="393"/>
        <v>8255</v>
      </c>
      <c r="E618" s="142">
        <f t="shared" si="393"/>
        <v>6477</v>
      </c>
      <c r="F618" s="142">
        <f t="shared" si="393"/>
        <v>4191</v>
      </c>
      <c r="G618" s="142">
        <f t="shared" si="393"/>
        <v>762</v>
      </c>
      <c r="H618" s="142">
        <f t="shared" si="393"/>
        <v>34544</v>
      </c>
      <c r="I618" s="75"/>
      <c r="J618" s="75"/>
      <c r="K618" s="75"/>
      <c r="L618" s="75"/>
      <c r="M618" s="104"/>
      <c r="N618" s="104"/>
      <c r="O618" s="75"/>
      <c r="P618" s="104"/>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128" t="s">
        <v>35</v>
      </c>
      <c r="H620" s="129" t="s">
        <v>36</v>
      </c>
      <c r="I620" s="75"/>
      <c r="J620" s="75"/>
      <c r="K620" s="75"/>
      <c r="L620" s="75"/>
      <c r="M620" s="75"/>
      <c r="N620" s="75"/>
      <c r="O620" s="75"/>
      <c r="P620" s="75"/>
      <c r="Q620" s="75"/>
      <c r="R620" s="75"/>
      <c r="S620" s="75"/>
      <c r="T620" s="75"/>
      <c r="U620" s="75"/>
      <c r="V620" s="75"/>
      <c r="W620" s="75"/>
      <c r="X620" s="75"/>
      <c r="Y620" s="75"/>
      <c r="Z620" s="75"/>
    </row>
    <row r="621">
      <c r="A621" s="176" t="s">
        <v>204</v>
      </c>
      <c r="B621" s="75"/>
      <c r="C621" s="75"/>
      <c r="D621" s="75"/>
      <c r="E621" s="75"/>
      <c r="F621" s="75"/>
      <c r="G621" s="131">
        <v>44570.0</v>
      </c>
      <c r="H621" s="95">
        <v>229.0</v>
      </c>
      <c r="I621" s="75"/>
      <c r="J621" s="75"/>
      <c r="K621" s="75"/>
      <c r="L621" s="75"/>
      <c r="M621" s="75"/>
      <c r="N621" s="75"/>
      <c r="O621" s="75"/>
      <c r="P621" s="75"/>
      <c r="Q621" s="75"/>
      <c r="R621" s="75"/>
      <c r="S621" s="75"/>
      <c r="T621" s="75"/>
      <c r="U621" s="75"/>
      <c r="V621" s="75"/>
      <c r="W621" s="75"/>
      <c r="X621" s="75"/>
      <c r="Y621" s="75"/>
      <c r="Z621" s="75"/>
    </row>
    <row r="622">
      <c r="A622" s="130"/>
      <c r="B622" s="75"/>
      <c r="C622" s="75"/>
      <c r="D622" s="75"/>
      <c r="E622" s="75"/>
      <c r="F622" s="75"/>
      <c r="G622" s="177" t="s">
        <v>195</v>
      </c>
      <c r="H622" s="95">
        <v>157.0</v>
      </c>
      <c r="I622" s="75"/>
      <c r="J622" s="75"/>
      <c r="K622" s="75"/>
      <c r="L622" s="75"/>
      <c r="M622" s="75"/>
      <c r="N622" s="75"/>
      <c r="O622" s="75"/>
      <c r="P622" s="75"/>
      <c r="Q622" s="75"/>
      <c r="R622" s="75"/>
      <c r="S622" s="75"/>
      <c r="T622" s="75"/>
      <c r="U622" s="75"/>
      <c r="V622" s="75"/>
      <c r="W622" s="75"/>
      <c r="X622" s="75"/>
      <c r="Y622" s="75"/>
      <c r="Z622" s="75"/>
    </row>
    <row r="623">
      <c r="A623" s="130"/>
      <c r="B623" s="75"/>
      <c r="C623" s="75"/>
      <c r="D623" s="75"/>
      <c r="E623" s="75"/>
      <c r="F623" s="75"/>
      <c r="G623" s="177" t="s">
        <v>207</v>
      </c>
      <c r="H623" s="95">
        <v>272.0</v>
      </c>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132" t="s">
        <v>9</v>
      </c>
      <c r="H624" s="133">
        <f>sum(H621:H623)</f>
        <v>658</v>
      </c>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134" t="s">
        <v>131</v>
      </c>
      <c r="H626" s="135">
        <f>(1000-H624)</f>
        <v>342</v>
      </c>
      <c r="I626" s="75"/>
      <c r="J626" s="75"/>
      <c r="K626" s="75"/>
      <c r="L626" s="75"/>
      <c r="M626" s="75"/>
      <c r="N626" s="75"/>
      <c r="O626" s="75"/>
      <c r="P626" s="75"/>
      <c r="Q626" s="75"/>
      <c r="R626" s="75"/>
      <c r="S626" s="75"/>
      <c r="T626" s="75"/>
      <c r="U626" s="75"/>
      <c r="V626" s="75"/>
      <c r="W626" s="75"/>
      <c r="X626" s="75"/>
      <c r="Y626" s="75"/>
      <c r="Z626" s="75"/>
    </row>
    <row r="627">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c r="A628" s="76" t="s">
        <v>205</v>
      </c>
      <c r="B628" s="73">
        <v>17.0</v>
      </c>
      <c r="C628" s="73">
        <v>18.0</v>
      </c>
      <c r="D628" s="73">
        <v>19.0</v>
      </c>
      <c r="E628" s="73">
        <v>20.0</v>
      </c>
      <c r="F628" s="73">
        <v>21.0</v>
      </c>
      <c r="G628" s="73">
        <v>22.0</v>
      </c>
      <c r="H628" s="74"/>
      <c r="I628" s="74"/>
      <c r="J628" s="75"/>
      <c r="K628" s="76" t="s">
        <v>205</v>
      </c>
      <c r="L628" s="77"/>
      <c r="M628" s="77"/>
      <c r="N628" s="77"/>
      <c r="O628" s="77"/>
      <c r="P628" s="78"/>
      <c r="Q628" s="78"/>
      <c r="R628" s="78"/>
      <c r="S628" s="75"/>
      <c r="T628" s="75"/>
      <c r="U628" s="75"/>
      <c r="V628" s="75"/>
      <c r="W628" s="75"/>
      <c r="X628" s="75"/>
      <c r="Y628" s="75"/>
      <c r="Z628" s="75"/>
    </row>
    <row r="629">
      <c r="A629" s="81" t="s">
        <v>156</v>
      </c>
      <c r="B629" s="82" t="s">
        <v>2</v>
      </c>
      <c r="C629" s="82" t="s">
        <v>3</v>
      </c>
      <c r="D629" s="82" t="s">
        <v>4</v>
      </c>
      <c r="E629" s="82" t="s">
        <v>5</v>
      </c>
      <c r="F629" s="82" t="s">
        <v>6</v>
      </c>
      <c r="G629" s="82" t="s">
        <v>7</v>
      </c>
      <c r="H629" s="82" t="s">
        <v>8</v>
      </c>
      <c r="I629" s="82" t="s">
        <v>9</v>
      </c>
      <c r="J629" s="75"/>
      <c r="K629" s="150"/>
      <c r="L629" s="82" t="s">
        <v>157</v>
      </c>
      <c r="M629" s="82" t="s">
        <v>158</v>
      </c>
      <c r="N629" s="82" t="s">
        <v>159</v>
      </c>
      <c r="O629" s="82" t="s">
        <v>160</v>
      </c>
      <c r="P629" s="83" t="s">
        <v>161</v>
      </c>
      <c r="Q629" s="83"/>
      <c r="R629" s="83" t="s">
        <v>162</v>
      </c>
      <c r="S629" s="75"/>
      <c r="T629" s="75"/>
      <c r="U629" s="75"/>
      <c r="V629" s="75"/>
      <c r="W629" s="75"/>
      <c r="X629" s="75"/>
      <c r="Y629" s="75"/>
      <c r="Z629" s="75"/>
    </row>
    <row r="630">
      <c r="A630" s="151" t="s">
        <v>163</v>
      </c>
      <c r="B630" s="152"/>
      <c r="C630" s="153"/>
      <c r="D630" s="152"/>
      <c r="E630" s="153"/>
      <c r="F630" s="153"/>
      <c r="G630" s="152"/>
      <c r="H630" s="153"/>
      <c r="I630" s="152"/>
      <c r="J630" s="154"/>
      <c r="K630" s="144" t="s">
        <v>156</v>
      </c>
      <c r="L630" s="152"/>
      <c r="M630" s="152"/>
      <c r="N630" s="153"/>
      <c r="O630" s="153"/>
      <c r="P630" s="152"/>
      <c r="Q630" s="152"/>
      <c r="R630" s="152"/>
      <c r="S630" s="154"/>
      <c r="T630" s="154"/>
      <c r="U630" s="154"/>
      <c r="V630" s="154"/>
      <c r="W630" s="154"/>
      <c r="X630" s="154"/>
      <c r="Y630" s="154"/>
      <c r="Z630" s="154"/>
    </row>
    <row r="631">
      <c r="A631" s="138" t="s">
        <v>164</v>
      </c>
      <c r="B631" s="155">
        <v>498.0</v>
      </c>
      <c r="C631" s="155">
        <v>606.0</v>
      </c>
      <c r="D631" s="155">
        <v>507.0</v>
      </c>
      <c r="E631" s="157">
        <v>622.0</v>
      </c>
      <c r="F631" s="157">
        <v>579.0</v>
      </c>
      <c r="G631" s="157">
        <v>614.0</v>
      </c>
      <c r="H631" s="158">
        <v>617.0</v>
      </c>
      <c r="I631" s="155">
        <f t="shared" ref="I631:I633" si="394">SUM(B631:H631)</f>
        <v>4043</v>
      </c>
      <c r="J631" s="104"/>
      <c r="K631" s="138" t="s">
        <v>164</v>
      </c>
      <c r="L631" s="157">
        <f t="shared" ref="L631:L633" si="395">(I631*7%)</f>
        <v>283.01</v>
      </c>
      <c r="M631" s="157">
        <f t="shared" ref="M631:M633" si="396">(I631-L631)</f>
        <v>3759.99</v>
      </c>
      <c r="N631" s="159">
        <v>1000.0</v>
      </c>
      <c r="O631" s="157">
        <f t="shared" ref="O631:O633" si="397">(M631*30%)</f>
        <v>1127.997</v>
      </c>
      <c r="P631" s="157">
        <f t="shared" ref="P631:P633" si="398">(M631*6%)</f>
        <v>225.5994</v>
      </c>
      <c r="Q631" s="157"/>
      <c r="R631" s="159">
        <f t="shared" ref="R631:R633" si="399">(I631-L631-N631-O631-P631-Q631)</f>
        <v>1406.3936</v>
      </c>
      <c r="S631" s="75"/>
      <c r="T631" s="75"/>
      <c r="U631" s="75"/>
      <c r="V631" s="75"/>
      <c r="W631" s="75"/>
      <c r="X631" s="75"/>
      <c r="Y631" s="75"/>
      <c r="Z631" s="75"/>
    </row>
    <row r="632">
      <c r="A632" s="138" t="s">
        <v>165</v>
      </c>
      <c r="B632" s="155">
        <v>234.0</v>
      </c>
      <c r="C632" s="155">
        <v>504.0</v>
      </c>
      <c r="D632" s="155">
        <v>325.0</v>
      </c>
      <c r="E632" s="157">
        <v>522.0</v>
      </c>
      <c r="F632" s="157">
        <v>651.0</v>
      </c>
      <c r="G632" s="157">
        <v>904.0</v>
      </c>
      <c r="H632" s="158">
        <v>682.0</v>
      </c>
      <c r="I632" s="155">
        <f t="shared" si="394"/>
        <v>3822</v>
      </c>
      <c r="J632" s="104"/>
      <c r="K632" s="138" t="s">
        <v>165</v>
      </c>
      <c r="L632" s="157">
        <f t="shared" si="395"/>
        <v>267.54</v>
      </c>
      <c r="M632" s="157">
        <f t="shared" si="396"/>
        <v>3554.46</v>
      </c>
      <c r="N632" s="159">
        <v>1000.0</v>
      </c>
      <c r="O632" s="157">
        <f t="shared" si="397"/>
        <v>1066.338</v>
      </c>
      <c r="P632" s="157">
        <f t="shared" si="398"/>
        <v>213.2676</v>
      </c>
      <c r="Q632" s="157"/>
      <c r="R632" s="159">
        <f t="shared" si="399"/>
        <v>1274.8544</v>
      </c>
      <c r="S632" s="75"/>
      <c r="T632" s="75"/>
      <c r="U632" s="75"/>
      <c r="V632" s="75"/>
      <c r="W632" s="75"/>
      <c r="X632" s="75"/>
      <c r="Y632" s="75"/>
      <c r="Z632" s="75"/>
    </row>
    <row r="633">
      <c r="A633" s="138" t="s">
        <v>166</v>
      </c>
      <c r="B633" s="155">
        <v>642.0</v>
      </c>
      <c r="C633" s="155">
        <v>533.0</v>
      </c>
      <c r="D633" s="155">
        <v>673.0</v>
      </c>
      <c r="E633" s="155">
        <v>823.0</v>
      </c>
      <c r="F633" s="157">
        <v>40.0</v>
      </c>
      <c r="G633" s="157">
        <v>659.0</v>
      </c>
      <c r="H633" s="158">
        <v>915.0</v>
      </c>
      <c r="I633" s="155">
        <f t="shared" si="394"/>
        <v>4285</v>
      </c>
      <c r="J633" s="104"/>
      <c r="K633" s="138" t="s">
        <v>166</v>
      </c>
      <c r="L633" s="157">
        <f t="shared" si="395"/>
        <v>299.95</v>
      </c>
      <c r="M633" s="157">
        <f t="shared" si="396"/>
        <v>3985.05</v>
      </c>
      <c r="N633" s="159">
        <v>1000.0</v>
      </c>
      <c r="O633" s="157">
        <f t="shared" si="397"/>
        <v>1195.515</v>
      </c>
      <c r="P633" s="157">
        <f t="shared" si="398"/>
        <v>239.103</v>
      </c>
      <c r="Q633" s="157"/>
      <c r="R633" s="159">
        <f t="shared" si="399"/>
        <v>1550.432</v>
      </c>
      <c r="S633" s="75"/>
      <c r="T633" s="75"/>
      <c r="U633" s="75"/>
      <c r="V633" s="75"/>
      <c r="W633" s="75"/>
      <c r="X633" s="75"/>
      <c r="Y633" s="75"/>
      <c r="Z633" s="75"/>
    </row>
    <row r="634">
      <c r="A634" s="148" t="s">
        <v>9</v>
      </c>
      <c r="B634" s="161">
        <f t="shared" ref="B634:I634" si="400">sum(B631:B633)</f>
        <v>1374</v>
      </c>
      <c r="C634" s="161">
        <f t="shared" si="400"/>
        <v>1643</v>
      </c>
      <c r="D634" s="161">
        <f t="shared" si="400"/>
        <v>1505</v>
      </c>
      <c r="E634" s="161">
        <f t="shared" si="400"/>
        <v>1967</v>
      </c>
      <c r="F634" s="161">
        <f t="shared" si="400"/>
        <v>1270</v>
      </c>
      <c r="G634" s="161">
        <f t="shared" si="400"/>
        <v>2177</v>
      </c>
      <c r="H634" s="161">
        <f t="shared" si="400"/>
        <v>2214</v>
      </c>
      <c r="I634" s="161">
        <f t="shared" si="400"/>
        <v>12150</v>
      </c>
      <c r="J634" s="75"/>
      <c r="K634" s="148" t="s">
        <v>9</v>
      </c>
      <c r="L634" s="161">
        <f t="shared" ref="L634:P634" si="401">sum(L631:L633)</f>
        <v>850.5</v>
      </c>
      <c r="M634" s="161">
        <f t="shared" si="401"/>
        <v>11299.5</v>
      </c>
      <c r="N634" s="162">
        <f t="shared" si="401"/>
        <v>3000</v>
      </c>
      <c r="O634" s="161">
        <f t="shared" si="401"/>
        <v>3389.85</v>
      </c>
      <c r="P634" s="161">
        <f t="shared" si="401"/>
        <v>677.97</v>
      </c>
      <c r="Q634" s="163"/>
      <c r="R634" s="162">
        <f>sum(R631:R633)</f>
        <v>4231.68</v>
      </c>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126"/>
      <c r="B636" s="142">
        <f t="shared" ref="B636:I636" si="402">(B634)</f>
        <v>1374</v>
      </c>
      <c r="C636" s="142">
        <f t="shared" si="402"/>
        <v>1643</v>
      </c>
      <c r="D636" s="142">
        <f t="shared" si="402"/>
        <v>1505</v>
      </c>
      <c r="E636" s="142">
        <f t="shared" si="402"/>
        <v>1967</v>
      </c>
      <c r="F636" s="142">
        <f t="shared" si="402"/>
        <v>1270</v>
      </c>
      <c r="G636" s="142">
        <f t="shared" si="402"/>
        <v>2177</v>
      </c>
      <c r="H636" s="142">
        <f t="shared" si="402"/>
        <v>2214</v>
      </c>
      <c r="I636" s="142">
        <f t="shared" si="402"/>
        <v>12150</v>
      </c>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128" t="s">
        <v>35</v>
      </c>
      <c r="F638" s="129" t="s">
        <v>164</v>
      </c>
      <c r="G638" s="129" t="s">
        <v>165</v>
      </c>
      <c r="H638" s="129" t="s">
        <v>166</v>
      </c>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131">
        <v>44570.0</v>
      </c>
      <c r="F639" s="181">
        <v>3478.0</v>
      </c>
      <c r="G639" s="181">
        <v>4782.0</v>
      </c>
      <c r="H639" s="181">
        <v>4728.0</v>
      </c>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177" t="s">
        <v>195</v>
      </c>
      <c r="F640" s="181">
        <v>4034.0</v>
      </c>
      <c r="G640" s="181">
        <v>4314.0</v>
      </c>
      <c r="H640" s="181">
        <v>5180.0</v>
      </c>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177" t="s">
        <v>207</v>
      </c>
      <c r="F641" s="181">
        <v>4043.0</v>
      </c>
      <c r="G641" s="181">
        <v>3822.0</v>
      </c>
      <c r="H641" s="181">
        <v>4285.0</v>
      </c>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178" t="s">
        <v>9</v>
      </c>
      <c r="F642" s="182">
        <f t="shared" ref="F642:H642" si="403">sum(F639:F641)</f>
        <v>11555</v>
      </c>
      <c r="G642" s="182">
        <f t="shared" si="403"/>
        <v>12918</v>
      </c>
      <c r="H642" s="182">
        <f t="shared" si="403"/>
        <v>14193</v>
      </c>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132" t="s">
        <v>167</v>
      </c>
      <c r="F643" s="164">
        <f t="shared" ref="F643:H643" si="404">(F642/28000)</f>
        <v>0.4126785714</v>
      </c>
      <c r="G643" s="164">
        <f t="shared" si="404"/>
        <v>0.4613571429</v>
      </c>
      <c r="H643" s="164">
        <f t="shared" si="404"/>
        <v>0.5068928571</v>
      </c>
      <c r="I643" s="75"/>
      <c r="J643" s="75"/>
      <c r="K643" s="75"/>
      <c r="L643" s="75"/>
      <c r="M643" s="75"/>
      <c r="N643" s="75"/>
      <c r="O643" s="75"/>
      <c r="P643" s="75"/>
      <c r="Q643" s="75"/>
      <c r="R643" s="75"/>
      <c r="S643" s="75"/>
      <c r="T643" s="75"/>
      <c r="U643" s="75"/>
      <c r="V643" s="75"/>
      <c r="W643" s="75"/>
      <c r="X643" s="75"/>
      <c r="Y643" s="75"/>
      <c r="Z643" s="75"/>
    </row>
    <row r="644">
      <c r="A644" s="75"/>
      <c r="B644" s="75"/>
      <c r="C644" s="75"/>
      <c r="D644" s="104"/>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165"/>
      <c r="B645" s="78"/>
      <c r="C645" s="78"/>
      <c r="D645" s="78"/>
      <c r="E645" s="78"/>
      <c r="F645" s="78"/>
      <c r="G645" s="78"/>
      <c r="H645" s="78"/>
      <c r="I645" s="166" t="s">
        <v>9</v>
      </c>
      <c r="J645" s="75"/>
      <c r="K645" s="75"/>
      <c r="L645" s="75"/>
      <c r="M645" s="75"/>
      <c r="N645" s="75"/>
      <c r="O645" s="75"/>
      <c r="P645" s="75"/>
      <c r="Q645" s="75"/>
      <c r="R645" s="75"/>
      <c r="S645" s="75"/>
      <c r="T645" s="75"/>
      <c r="U645" s="75"/>
      <c r="V645" s="75"/>
      <c r="W645" s="75"/>
      <c r="X645" s="75"/>
      <c r="Y645" s="75"/>
      <c r="Z645" s="75"/>
    </row>
    <row r="646">
      <c r="A646" s="167" t="s">
        <v>168</v>
      </c>
      <c r="B646" s="168">
        <f t="shared" ref="B646:G646" si="405">sum(B575,B596,B618,B636)</f>
        <v>14258</v>
      </c>
      <c r="C646" s="168">
        <f t="shared" si="405"/>
        <v>20195</v>
      </c>
      <c r="D646" s="168">
        <f t="shared" si="405"/>
        <v>18818</v>
      </c>
      <c r="E646" s="168">
        <f t="shared" si="405"/>
        <v>17318</v>
      </c>
      <c r="F646" s="168">
        <f t="shared" si="405"/>
        <v>15055</v>
      </c>
      <c r="G646" s="168">
        <f t="shared" si="405"/>
        <v>6089</v>
      </c>
      <c r="H646" s="169">
        <f>SUM(H636)</f>
        <v>2214</v>
      </c>
      <c r="I646" s="168">
        <f>SUM(H575,H596,H618,I636)</f>
        <v>93947</v>
      </c>
      <c r="J646" s="75"/>
      <c r="K646" s="75"/>
      <c r="L646" s="75"/>
      <c r="M646" s="75"/>
      <c r="N646" s="75"/>
      <c r="O646" s="75"/>
      <c r="P646" s="75"/>
      <c r="Q646" s="75"/>
      <c r="R646" s="75"/>
      <c r="S646" s="75"/>
      <c r="T646" s="75"/>
      <c r="U646" s="75"/>
      <c r="V646" s="75"/>
      <c r="W646" s="75"/>
      <c r="X646" s="75"/>
      <c r="Y646" s="75"/>
      <c r="Z646" s="75"/>
    </row>
    <row r="647">
      <c r="A647" s="18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row>
    <row r="648">
      <c r="A648" s="18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row>
    <row r="649">
      <c r="A649" s="76" t="s">
        <v>211</v>
      </c>
      <c r="B649" s="73">
        <v>24.0</v>
      </c>
      <c r="C649" s="73">
        <v>25.0</v>
      </c>
      <c r="D649" s="73">
        <v>26.0</v>
      </c>
      <c r="E649" s="73">
        <v>27.0</v>
      </c>
      <c r="F649" s="73">
        <v>28.0</v>
      </c>
      <c r="G649" s="73">
        <v>29.0</v>
      </c>
      <c r="H649" s="74"/>
      <c r="I649" s="74"/>
      <c r="J649" s="75"/>
      <c r="K649" s="76" t="s">
        <v>211</v>
      </c>
      <c r="L649" s="77"/>
      <c r="M649" s="77"/>
      <c r="N649" s="78"/>
      <c r="O649" s="78"/>
      <c r="P649" s="78"/>
      <c r="Q649" s="75"/>
      <c r="R649" s="75"/>
      <c r="S649" s="75"/>
      <c r="T649" s="75"/>
      <c r="U649" s="75"/>
      <c r="V649" s="75"/>
      <c r="W649" s="75"/>
      <c r="X649" s="75"/>
      <c r="Y649" s="75"/>
      <c r="Z649" s="75"/>
    </row>
    <row r="650">
      <c r="A650" s="79" t="s">
        <v>70</v>
      </c>
      <c r="B650" s="80" t="s">
        <v>2</v>
      </c>
      <c r="C650" s="80" t="s">
        <v>3</v>
      </c>
      <c r="D650" s="80" t="s">
        <v>4</v>
      </c>
      <c r="E650" s="80" t="s">
        <v>5</v>
      </c>
      <c r="F650" s="80" t="s">
        <v>6</v>
      </c>
      <c r="G650" s="80" t="s">
        <v>7</v>
      </c>
      <c r="H650" s="80" t="s">
        <v>9</v>
      </c>
      <c r="I650" s="80" t="s">
        <v>71</v>
      </c>
      <c r="J650" s="75"/>
      <c r="K650" s="81" t="s">
        <v>70</v>
      </c>
      <c r="L650" s="82" t="s">
        <v>72</v>
      </c>
      <c r="M650" s="82" t="s">
        <v>13</v>
      </c>
      <c r="N650" s="83" t="s">
        <v>73</v>
      </c>
      <c r="O650" s="82" t="s">
        <v>13</v>
      </c>
      <c r="P650" s="83" t="s">
        <v>74</v>
      </c>
      <c r="Q650" s="75"/>
      <c r="R650" s="75"/>
      <c r="S650" s="75"/>
      <c r="T650" s="75"/>
      <c r="U650" s="75"/>
      <c r="V650" s="75"/>
      <c r="W650" s="75"/>
      <c r="X650" s="75"/>
      <c r="Y650" s="75"/>
      <c r="Z650" s="75"/>
    </row>
    <row r="651">
      <c r="A651" s="84" t="s">
        <v>75</v>
      </c>
      <c r="B651" s="85">
        <f t="shared" ref="B651:G651" si="406">sum(B652:B675)-B655-B659-B663-B667-B671-B675</f>
        <v>58</v>
      </c>
      <c r="C651" s="85">
        <f t="shared" si="406"/>
        <v>74</v>
      </c>
      <c r="D651" s="85">
        <f t="shared" si="406"/>
        <v>69</v>
      </c>
      <c r="E651" s="85">
        <f t="shared" si="406"/>
        <v>52</v>
      </c>
      <c r="F651" s="85">
        <f t="shared" si="406"/>
        <v>88</v>
      </c>
      <c r="G651" s="85">
        <f t="shared" si="406"/>
        <v>40</v>
      </c>
      <c r="H651" s="86"/>
      <c r="I651" s="85">
        <v>0.0</v>
      </c>
      <c r="J651" s="75"/>
      <c r="K651" s="84" t="s">
        <v>75</v>
      </c>
      <c r="L651" s="87"/>
      <c r="M651" s="86"/>
      <c r="N651" s="87"/>
      <c r="O651" s="87"/>
      <c r="P651" s="86"/>
      <c r="Q651" s="75"/>
      <c r="R651" s="75"/>
      <c r="S651" s="75"/>
      <c r="T651" s="75"/>
      <c r="U651" s="75"/>
      <c r="V651" s="75"/>
      <c r="W651" s="75"/>
      <c r="X651" s="75"/>
      <c r="Y651" s="75"/>
      <c r="Z651" s="75"/>
    </row>
    <row r="652">
      <c r="A652" s="88" t="s">
        <v>76</v>
      </c>
      <c r="B652" s="89">
        <v>19.0</v>
      </c>
      <c r="C652" s="89">
        <v>11.0</v>
      </c>
      <c r="D652" s="89">
        <v>13.0</v>
      </c>
      <c r="E652" s="89">
        <v>0.0</v>
      </c>
      <c r="F652" s="89">
        <v>35.0</v>
      </c>
      <c r="G652" s="89">
        <v>7.0</v>
      </c>
      <c r="H652" s="89">
        <f>SUM(B652:G652)</f>
        <v>85</v>
      </c>
      <c r="I652" s="90">
        <f>sum(H652:H655)</f>
        <v>96</v>
      </c>
      <c r="J652" s="104" t="s">
        <v>206</v>
      </c>
      <c r="K652" s="88" t="s">
        <v>76</v>
      </c>
      <c r="L652" s="90">
        <v>96.0</v>
      </c>
      <c r="M652" s="90">
        <f>(L652-H652)</f>
        <v>11</v>
      </c>
      <c r="N652" s="89">
        <v>120.0</v>
      </c>
      <c r="O652" s="90">
        <f t="shared" ref="O652:O653" si="407">sum(M652,N652)</f>
        <v>131</v>
      </c>
      <c r="P652" s="90"/>
      <c r="Q652" s="92"/>
      <c r="R652" s="93"/>
      <c r="S652" s="92"/>
      <c r="T652" s="92"/>
      <c r="U652" s="92"/>
      <c r="V652" s="92"/>
      <c r="W652" s="92"/>
      <c r="X652" s="92"/>
      <c r="Y652" s="92"/>
      <c r="Z652" s="92"/>
    </row>
    <row r="653">
      <c r="A653" s="94" t="s">
        <v>77</v>
      </c>
      <c r="B653" s="95">
        <v>0.0</v>
      </c>
      <c r="C653" s="96">
        <v>0.0</v>
      </c>
      <c r="D653" s="96">
        <v>0.0</v>
      </c>
      <c r="E653" s="96">
        <v>0.0</v>
      </c>
      <c r="F653" s="96">
        <v>0.0</v>
      </c>
      <c r="G653" s="97">
        <v>0.0</v>
      </c>
      <c r="H653" s="97">
        <f t="shared" ref="H653:H655" si="408">sum(B653:G653)</f>
        <v>0</v>
      </c>
      <c r="I653" s="98">
        <f>(I652/60)</f>
        <v>1.6</v>
      </c>
      <c r="J653" s="105" t="s">
        <v>206</v>
      </c>
      <c r="K653" s="100" t="s">
        <v>77</v>
      </c>
      <c r="L653" s="95">
        <v>11.0</v>
      </c>
      <c r="M653" s="95">
        <f>(L653-H653-H654)</f>
        <v>0</v>
      </c>
      <c r="N653" s="96">
        <v>2.0</v>
      </c>
      <c r="O653" s="96">
        <f t="shared" si="407"/>
        <v>2</v>
      </c>
      <c r="P653" s="95"/>
      <c r="Q653" s="75"/>
      <c r="R653" s="75"/>
      <c r="S653" s="75"/>
      <c r="T653" s="75"/>
      <c r="U653" s="75"/>
      <c r="V653" s="75"/>
      <c r="W653" s="75"/>
      <c r="X653" s="75"/>
      <c r="Y653" s="75"/>
      <c r="Z653" s="75"/>
    </row>
    <row r="654">
      <c r="A654" s="102" t="s">
        <v>78</v>
      </c>
      <c r="B654" s="95">
        <v>1.0</v>
      </c>
      <c r="C654" s="96">
        <v>1.0</v>
      </c>
      <c r="D654" s="96">
        <v>4.0</v>
      </c>
      <c r="E654" s="96">
        <v>0.0</v>
      </c>
      <c r="F654" s="96">
        <v>2.0</v>
      </c>
      <c r="G654" s="97">
        <v>3.0</v>
      </c>
      <c r="H654" s="97">
        <f t="shared" si="408"/>
        <v>11</v>
      </c>
      <c r="I654" s="103"/>
      <c r="J654" s="105" t="s">
        <v>206</v>
      </c>
      <c r="K654" s="96" t="s">
        <v>78</v>
      </c>
      <c r="L654" s="95" t="s">
        <v>79</v>
      </c>
      <c r="M654" s="96" t="s">
        <v>79</v>
      </c>
      <c r="N654" s="96" t="s">
        <v>79</v>
      </c>
      <c r="O654" s="96" t="s">
        <v>79</v>
      </c>
      <c r="P654" s="95"/>
      <c r="Q654" s="75"/>
      <c r="R654" s="75"/>
      <c r="S654" s="75"/>
      <c r="T654" s="75"/>
      <c r="U654" s="75"/>
      <c r="V654" s="75"/>
      <c r="W654" s="75"/>
      <c r="X654" s="75"/>
      <c r="Y654" s="75"/>
      <c r="Z654" s="75"/>
    </row>
    <row r="655">
      <c r="A655" s="102" t="s">
        <v>80</v>
      </c>
      <c r="B655" s="96"/>
      <c r="C655" s="96"/>
      <c r="D655" s="96"/>
      <c r="E655" s="96">
        <v>0.0</v>
      </c>
      <c r="F655" s="96"/>
      <c r="G655" s="97"/>
      <c r="H655" s="97">
        <f t="shared" si="408"/>
        <v>0</v>
      </c>
      <c r="I655" s="96" t="s">
        <v>79</v>
      </c>
      <c r="J655" s="105" t="s">
        <v>206</v>
      </c>
      <c r="K655" s="96" t="s">
        <v>80</v>
      </c>
      <c r="L655" s="95">
        <v>4.0</v>
      </c>
      <c r="M655" s="95">
        <f t="shared" ref="M655:M656" si="409">(L655-H655)</f>
        <v>4</v>
      </c>
      <c r="N655" s="96">
        <v>60.0</v>
      </c>
      <c r="O655" s="96">
        <f t="shared" ref="O655:O657" si="410">sum(M655,N655)</f>
        <v>64</v>
      </c>
      <c r="P655" s="95"/>
      <c r="Q655" s="75"/>
      <c r="R655" s="75"/>
      <c r="S655" s="75"/>
      <c r="T655" s="75"/>
      <c r="U655" s="75"/>
      <c r="V655" s="75"/>
      <c r="W655" s="75"/>
      <c r="X655" s="75"/>
      <c r="Y655" s="75"/>
      <c r="Z655" s="75"/>
    </row>
    <row r="656">
      <c r="A656" s="88" t="s">
        <v>81</v>
      </c>
      <c r="B656" s="90">
        <v>1.0</v>
      </c>
      <c r="C656" s="90">
        <v>5.0</v>
      </c>
      <c r="D656" s="90">
        <v>10.0</v>
      </c>
      <c r="E656" s="90">
        <v>7.0</v>
      </c>
      <c r="F656" s="90">
        <v>9.0</v>
      </c>
      <c r="G656" s="89">
        <v>11.0</v>
      </c>
      <c r="H656" s="89">
        <f>SUM(B656:G656)</f>
        <v>43</v>
      </c>
      <c r="I656" s="90">
        <f>sum(H656:H659)</f>
        <v>46</v>
      </c>
      <c r="J656" s="104" t="s">
        <v>206</v>
      </c>
      <c r="K656" s="88" t="s">
        <v>81</v>
      </c>
      <c r="L656" s="90">
        <v>57.0</v>
      </c>
      <c r="M656" s="90">
        <f t="shared" si="409"/>
        <v>14</v>
      </c>
      <c r="N656" s="89">
        <v>30.0</v>
      </c>
      <c r="O656" s="90">
        <f t="shared" si="410"/>
        <v>44</v>
      </c>
      <c r="P656" s="90"/>
      <c r="Q656" s="75"/>
      <c r="R656" s="104"/>
      <c r="S656" s="75"/>
      <c r="T656" s="75"/>
      <c r="U656" s="75"/>
      <c r="V656" s="75"/>
      <c r="W656" s="75"/>
      <c r="X656" s="75"/>
      <c r="Y656" s="75"/>
      <c r="Z656" s="75"/>
    </row>
    <row r="657">
      <c r="A657" s="94" t="s">
        <v>77</v>
      </c>
      <c r="B657" s="95">
        <v>0.0</v>
      </c>
      <c r="C657" s="96">
        <v>0.0</v>
      </c>
      <c r="D657" s="96">
        <v>0.0</v>
      </c>
      <c r="E657" s="96">
        <v>0.0</v>
      </c>
      <c r="F657" s="96">
        <v>0.0</v>
      </c>
      <c r="G657" s="96">
        <v>0.0</v>
      </c>
      <c r="H657" s="97">
        <f t="shared" ref="H657:H659" si="411">sum(B657:G657)</f>
        <v>0</v>
      </c>
      <c r="I657" s="98">
        <f>(I656/60)</f>
        <v>0.7666666667</v>
      </c>
      <c r="J657" s="105" t="s">
        <v>206</v>
      </c>
      <c r="K657" s="100" t="s">
        <v>77</v>
      </c>
      <c r="L657" s="96">
        <v>5.0</v>
      </c>
      <c r="M657" s="95">
        <f>(L657-H657-H658)</f>
        <v>2</v>
      </c>
      <c r="N657" s="96">
        <v>0.0</v>
      </c>
      <c r="O657" s="96">
        <f t="shared" si="410"/>
        <v>2</v>
      </c>
      <c r="P657" s="96"/>
      <c r="Q657" s="92"/>
      <c r="R657" s="92"/>
      <c r="S657" s="92"/>
      <c r="T657" s="92"/>
      <c r="U657" s="92"/>
      <c r="V657" s="92"/>
      <c r="W657" s="92"/>
      <c r="X657" s="92"/>
      <c r="Y657" s="92"/>
      <c r="Z657" s="92"/>
    </row>
    <row r="658">
      <c r="A658" s="102" t="s">
        <v>78</v>
      </c>
      <c r="B658" s="95">
        <v>0.0</v>
      </c>
      <c r="C658" s="96">
        <v>0.0</v>
      </c>
      <c r="D658" s="96">
        <v>0.0</v>
      </c>
      <c r="E658" s="96">
        <v>2.0</v>
      </c>
      <c r="F658" s="96">
        <v>0.0</v>
      </c>
      <c r="G658" s="96">
        <v>1.0</v>
      </c>
      <c r="H658" s="97">
        <f t="shared" si="411"/>
        <v>3</v>
      </c>
      <c r="I658" s="103"/>
      <c r="J658" s="105" t="s">
        <v>206</v>
      </c>
      <c r="K658" s="96" t="s">
        <v>78</v>
      </c>
      <c r="L658" s="96" t="s">
        <v>79</v>
      </c>
      <c r="M658" s="96" t="s">
        <v>79</v>
      </c>
      <c r="N658" s="96" t="s">
        <v>79</v>
      </c>
      <c r="O658" s="96" t="s">
        <v>79</v>
      </c>
      <c r="P658" s="96"/>
      <c r="Q658" s="92"/>
      <c r="R658" s="92"/>
      <c r="S658" s="92"/>
      <c r="T658" s="92"/>
      <c r="U658" s="92"/>
      <c r="V658" s="92"/>
      <c r="W658" s="92"/>
      <c r="X658" s="92"/>
      <c r="Y658" s="92"/>
      <c r="Z658" s="92"/>
    </row>
    <row r="659">
      <c r="A659" s="102" t="s">
        <v>80</v>
      </c>
      <c r="B659" s="96">
        <v>0.0</v>
      </c>
      <c r="C659" s="96"/>
      <c r="D659" s="96"/>
      <c r="E659" s="96">
        <v>0.0</v>
      </c>
      <c r="F659" s="96"/>
      <c r="G659" s="96"/>
      <c r="H659" s="97">
        <f t="shared" si="411"/>
        <v>0</v>
      </c>
      <c r="I659" s="96" t="s">
        <v>79</v>
      </c>
      <c r="J659" s="105" t="s">
        <v>206</v>
      </c>
      <c r="K659" s="96" t="s">
        <v>80</v>
      </c>
      <c r="L659" s="96">
        <v>0.0</v>
      </c>
      <c r="M659" s="95">
        <f t="shared" ref="M659:M660" si="412">(L659-H659)</f>
        <v>0</v>
      </c>
      <c r="N659" s="96">
        <v>0.0</v>
      </c>
      <c r="O659" s="96">
        <f t="shared" ref="O659:O661" si="413">sum(M659,N659)</f>
        <v>0</v>
      </c>
      <c r="P659" s="96"/>
      <c r="Q659" s="92"/>
      <c r="R659" s="92"/>
      <c r="S659" s="92"/>
      <c r="T659" s="92"/>
      <c r="U659" s="92"/>
      <c r="V659" s="92"/>
      <c r="W659" s="92"/>
      <c r="X659" s="92"/>
      <c r="Y659" s="92"/>
      <c r="Z659" s="92"/>
    </row>
    <row r="660">
      <c r="A660" s="88" t="s">
        <v>212</v>
      </c>
      <c r="B660" s="89">
        <v>17.0</v>
      </c>
      <c r="C660" s="89">
        <v>14.0</v>
      </c>
      <c r="D660" s="89">
        <v>10.0</v>
      </c>
      <c r="E660" s="89">
        <v>9.0</v>
      </c>
      <c r="F660" s="89">
        <v>9.0</v>
      </c>
      <c r="G660" s="89">
        <v>0.0</v>
      </c>
      <c r="H660" s="89">
        <f>SUM(B660:G660)</f>
        <v>59</v>
      </c>
      <c r="I660" s="90">
        <f>sum(H660:H663)</f>
        <v>61</v>
      </c>
      <c r="J660" s="104" t="s">
        <v>206</v>
      </c>
      <c r="K660" s="88" t="s">
        <v>82</v>
      </c>
      <c r="L660" s="90">
        <v>130.0</v>
      </c>
      <c r="M660" s="90">
        <f t="shared" si="412"/>
        <v>71</v>
      </c>
      <c r="N660" s="89">
        <v>50.0</v>
      </c>
      <c r="O660" s="90">
        <f t="shared" si="413"/>
        <v>121</v>
      </c>
      <c r="P660" s="90" t="s">
        <v>213</v>
      </c>
      <c r="Q660" s="92"/>
      <c r="R660" s="92"/>
      <c r="S660" s="92"/>
      <c r="T660" s="92"/>
      <c r="U660" s="92"/>
      <c r="V660" s="92"/>
      <c r="W660" s="92"/>
      <c r="X660" s="92"/>
      <c r="Y660" s="92"/>
      <c r="Z660" s="92"/>
    </row>
    <row r="661">
      <c r="A661" s="94" t="s">
        <v>77</v>
      </c>
      <c r="B661" s="95">
        <v>0.0</v>
      </c>
      <c r="C661" s="96">
        <v>0.0</v>
      </c>
      <c r="D661" s="96">
        <v>0.0</v>
      </c>
      <c r="E661" s="96">
        <v>0.0</v>
      </c>
      <c r="F661" s="96">
        <v>0.0</v>
      </c>
      <c r="G661" s="97">
        <v>0.0</v>
      </c>
      <c r="H661" s="97">
        <f t="shared" ref="H661:H663" si="414">sum(B661:G661)</f>
        <v>0</v>
      </c>
      <c r="I661" s="98">
        <f>(I660/60)</f>
        <v>1.016666667</v>
      </c>
      <c r="J661" s="104" t="s">
        <v>206</v>
      </c>
      <c r="K661" s="94" t="s">
        <v>77</v>
      </c>
      <c r="L661" s="95">
        <v>2.0</v>
      </c>
      <c r="M661" s="95">
        <f>(L661-H661-H662)</f>
        <v>0</v>
      </c>
      <c r="N661" s="96">
        <v>15.0</v>
      </c>
      <c r="O661" s="96">
        <f t="shared" si="413"/>
        <v>15</v>
      </c>
      <c r="P661" s="95"/>
      <c r="Q661" s="92"/>
      <c r="R661" s="92"/>
      <c r="S661" s="92"/>
      <c r="T661" s="92"/>
      <c r="U661" s="92"/>
      <c r="V661" s="92"/>
      <c r="W661" s="92"/>
      <c r="X661" s="92"/>
      <c r="Y661" s="92"/>
      <c r="Z661" s="92"/>
    </row>
    <row r="662">
      <c r="A662" s="102" t="s">
        <v>78</v>
      </c>
      <c r="B662" s="95">
        <v>2.0</v>
      </c>
      <c r="C662" s="96">
        <v>0.0</v>
      </c>
      <c r="D662" s="96">
        <v>0.0</v>
      </c>
      <c r="E662" s="96">
        <v>0.0</v>
      </c>
      <c r="F662" s="96">
        <v>0.0</v>
      </c>
      <c r="G662" s="97">
        <v>0.0</v>
      </c>
      <c r="H662" s="97">
        <f t="shared" si="414"/>
        <v>2</v>
      </c>
      <c r="I662" s="103"/>
      <c r="J662" s="104" t="s">
        <v>206</v>
      </c>
      <c r="K662" s="102" t="s">
        <v>78</v>
      </c>
      <c r="L662" s="95" t="s">
        <v>79</v>
      </c>
      <c r="M662" s="96" t="s">
        <v>79</v>
      </c>
      <c r="N662" s="96" t="s">
        <v>79</v>
      </c>
      <c r="O662" s="96" t="s">
        <v>79</v>
      </c>
      <c r="P662" s="95"/>
      <c r="Q662" s="92"/>
      <c r="R662" s="92"/>
      <c r="S662" s="92"/>
      <c r="T662" s="92"/>
      <c r="U662" s="92"/>
      <c r="V662" s="92"/>
      <c r="W662" s="92"/>
      <c r="X662" s="92"/>
      <c r="Y662" s="92"/>
      <c r="Z662" s="92"/>
    </row>
    <row r="663">
      <c r="A663" s="102" t="s">
        <v>80</v>
      </c>
      <c r="B663" s="96"/>
      <c r="C663" s="96"/>
      <c r="D663" s="103"/>
      <c r="E663" s="103"/>
      <c r="F663" s="96"/>
      <c r="G663" s="97">
        <v>0.0</v>
      </c>
      <c r="H663" s="97">
        <f t="shared" si="414"/>
        <v>0</v>
      </c>
      <c r="I663" s="96" t="s">
        <v>79</v>
      </c>
      <c r="J663" s="104" t="s">
        <v>206</v>
      </c>
      <c r="K663" s="102" t="s">
        <v>80</v>
      </c>
      <c r="L663" s="95">
        <v>47.0</v>
      </c>
      <c r="M663" s="95">
        <f t="shared" ref="M663:M664" si="415">(L663-H663)</f>
        <v>47</v>
      </c>
      <c r="N663" s="96">
        <v>0.0</v>
      </c>
      <c r="O663" s="96">
        <f t="shared" ref="O663:O665" si="416">sum(M663,N663)</f>
        <v>47</v>
      </c>
      <c r="P663" s="95"/>
      <c r="Q663" s="92"/>
      <c r="R663" s="92"/>
      <c r="S663" s="92"/>
      <c r="T663" s="92"/>
      <c r="U663" s="92"/>
      <c r="V663" s="92"/>
      <c r="W663" s="92"/>
      <c r="X663" s="92"/>
      <c r="Y663" s="92"/>
      <c r="Z663" s="92"/>
    </row>
    <row r="664">
      <c r="A664" s="88" t="s">
        <v>83</v>
      </c>
      <c r="B664" s="89">
        <v>0.0</v>
      </c>
      <c r="C664" s="89">
        <v>19.0</v>
      </c>
      <c r="D664" s="89">
        <v>13.0</v>
      </c>
      <c r="E664" s="89">
        <v>13.0</v>
      </c>
      <c r="F664" s="89">
        <v>7.0</v>
      </c>
      <c r="G664" s="89">
        <v>7.0</v>
      </c>
      <c r="H664" s="89">
        <f>SUM(B664:G664)</f>
        <v>59</v>
      </c>
      <c r="I664" s="90">
        <f>sum(H664:H667)</f>
        <v>59</v>
      </c>
      <c r="J664" s="104" t="s">
        <v>206</v>
      </c>
      <c r="K664" s="88" t="s">
        <v>83</v>
      </c>
      <c r="L664" s="90">
        <v>70.0</v>
      </c>
      <c r="M664" s="90">
        <f t="shared" si="415"/>
        <v>11</v>
      </c>
      <c r="N664" s="89">
        <v>80.0</v>
      </c>
      <c r="O664" s="90">
        <f t="shared" si="416"/>
        <v>91</v>
      </c>
      <c r="P664" s="90" t="s">
        <v>213</v>
      </c>
      <c r="Q664" s="92"/>
      <c r="R664" s="92"/>
      <c r="S664" s="92"/>
      <c r="T664" s="92"/>
      <c r="U664" s="92"/>
      <c r="V664" s="92"/>
      <c r="W664" s="92"/>
      <c r="X664" s="92"/>
      <c r="Y664" s="92"/>
      <c r="Z664" s="92"/>
    </row>
    <row r="665">
      <c r="A665" s="94" t="s">
        <v>77</v>
      </c>
      <c r="B665" s="95">
        <v>0.0</v>
      </c>
      <c r="C665" s="96">
        <v>0.0</v>
      </c>
      <c r="D665" s="96">
        <v>0.0</v>
      </c>
      <c r="E665" s="96">
        <v>0.0</v>
      </c>
      <c r="F665" s="96">
        <v>0.0</v>
      </c>
      <c r="G665" s="97">
        <v>0.0</v>
      </c>
      <c r="H665" s="97">
        <f t="shared" ref="H665:H667" si="417">sum(B665:G665)</f>
        <v>0</v>
      </c>
      <c r="I665" s="98">
        <f>(I664/60)</f>
        <v>0.9833333333</v>
      </c>
      <c r="J665" s="104" t="s">
        <v>206</v>
      </c>
      <c r="K665" s="94" t="s">
        <v>77</v>
      </c>
      <c r="L665" s="96">
        <v>0.0</v>
      </c>
      <c r="M665" s="95">
        <f>(L665-H665-H666)</f>
        <v>0</v>
      </c>
      <c r="N665" s="96">
        <v>10.0</v>
      </c>
      <c r="O665" s="96">
        <f t="shared" si="416"/>
        <v>10</v>
      </c>
      <c r="P665" s="96"/>
      <c r="Q665" s="92"/>
      <c r="R665" s="92"/>
      <c r="S665" s="92"/>
      <c r="T665" s="92"/>
      <c r="U665" s="92"/>
      <c r="V665" s="92"/>
      <c r="W665" s="92"/>
      <c r="X665" s="92"/>
      <c r="Y665" s="92"/>
      <c r="Z665" s="92"/>
    </row>
    <row r="666">
      <c r="A666" s="102" t="s">
        <v>78</v>
      </c>
      <c r="B666" s="95">
        <v>0.0</v>
      </c>
      <c r="C666" s="96">
        <v>0.0</v>
      </c>
      <c r="D666" s="96">
        <v>0.0</v>
      </c>
      <c r="E666" s="96">
        <v>0.0</v>
      </c>
      <c r="F666" s="96">
        <v>0.0</v>
      </c>
      <c r="G666" s="97">
        <v>0.0</v>
      </c>
      <c r="H666" s="97">
        <f t="shared" si="417"/>
        <v>0</v>
      </c>
      <c r="I666" s="103"/>
      <c r="J666" s="104" t="s">
        <v>206</v>
      </c>
      <c r="K666" s="102" t="s">
        <v>78</v>
      </c>
      <c r="L666" s="96" t="s">
        <v>79</v>
      </c>
      <c r="M666" s="96" t="s">
        <v>79</v>
      </c>
      <c r="N666" s="96" t="s">
        <v>79</v>
      </c>
      <c r="O666" s="96" t="s">
        <v>79</v>
      </c>
      <c r="P666" s="96"/>
      <c r="Q666" s="92"/>
      <c r="R666" s="92"/>
      <c r="S666" s="92"/>
      <c r="T666" s="92"/>
      <c r="U666" s="92"/>
      <c r="V666" s="92"/>
      <c r="W666" s="92"/>
      <c r="X666" s="92"/>
      <c r="Y666" s="92"/>
      <c r="Z666" s="92"/>
    </row>
    <row r="667">
      <c r="A667" s="102" t="s">
        <v>80</v>
      </c>
      <c r="B667" s="96">
        <v>0.0</v>
      </c>
      <c r="C667" s="103"/>
      <c r="D667" s="103"/>
      <c r="E667" s="103"/>
      <c r="F667" s="103"/>
      <c r="G667" s="97"/>
      <c r="H667" s="97">
        <f t="shared" si="417"/>
        <v>0</v>
      </c>
      <c r="I667" s="96" t="s">
        <v>79</v>
      </c>
      <c r="J667" s="104" t="s">
        <v>206</v>
      </c>
      <c r="K667" s="102" t="s">
        <v>80</v>
      </c>
      <c r="L667" s="96">
        <v>34.0</v>
      </c>
      <c r="M667" s="95">
        <f t="shared" ref="M667:M668" si="418">(L667-H667)</f>
        <v>34</v>
      </c>
      <c r="N667" s="96">
        <v>0.0</v>
      </c>
      <c r="O667" s="96">
        <f t="shared" ref="O667:O669" si="419">sum(M667,N667)</f>
        <v>34</v>
      </c>
      <c r="P667" s="96"/>
      <c r="Q667" s="92"/>
      <c r="R667" s="92"/>
      <c r="S667" s="92"/>
      <c r="T667" s="92"/>
      <c r="U667" s="92"/>
      <c r="V667" s="92"/>
      <c r="W667" s="92"/>
      <c r="X667" s="92"/>
      <c r="Y667" s="92"/>
      <c r="Z667" s="92"/>
    </row>
    <row r="668">
      <c r="A668" s="88" t="s">
        <v>84</v>
      </c>
      <c r="B668" s="89">
        <v>9.0</v>
      </c>
      <c r="C668" s="89">
        <v>3.0</v>
      </c>
      <c r="D668" s="89">
        <v>5.0</v>
      </c>
      <c r="E668" s="89">
        <v>4.0</v>
      </c>
      <c r="F668" s="89">
        <v>10.0</v>
      </c>
      <c r="G668" s="89">
        <v>11.0</v>
      </c>
      <c r="H668" s="89">
        <f>SUM(B668:G668)</f>
        <v>42</v>
      </c>
      <c r="I668" s="90">
        <f>sum(H668:H671)</f>
        <v>43</v>
      </c>
      <c r="J668" s="104" t="s">
        <v>206</v>
      </c>
      <c r="K668" s="88" t="s">
        <v>84</v>
      </c>
      <c r="L668" s="90">
        <v>34.0</v>
      </c>
      <c r="M668" s="90">
        <f t="shared" si="418"/>
        <v>-8</v>
      </c>
      <c r="N668" s="89">
        <v>40.0</v>
      </c>
      <c r="O668" s="90">
        <f t="shared" si="419"/>
        <v>32</v>
      </c>
      <c r="P668" s="90" t="s">
        <v>213</v>
      </c>
      <c r="Q668" s="92"/>
      <c r="R668" s="92"/>
      <c r="S668" s="92"/>
      <c r="T668" s="92"/>
      <c r="U668" s="92"/>
      <c r="V668" s="92"/>
      <c r="W668" s="92"/>
      <c r="X668" s="92"/>
      <c r="Y668" s="92"/>
      <c r="Z668" s="92"/>
    </row>
    <row r="669">
      <c r="A669" s="94" t="s">
        <v>77</v>
      </c>
      <c r="B669" s="95">
        <v>0.0</v>
      </c>
      <c r="C669" s="96">
        <v>0.0</v>
      </c>
      <c r="D669" s="96">
        <v>0.0</v>
      </c>
      <c r="E669" s="96">
        <v>0.0</v>
      </c>
      <c r="F669" s="96">
        <v>0.0</v>
      </c>
      <c r="G669" s="97">
        <v>0.0</v>
      </c>
      <c r="H669" s="97">
        <f t="shared" ref="H669:H671" si="420">sum(B669:G669)</f>
        <v>0</v>
      </c>
      <c r="I669" s="98">
        <f>(I668/60)</f>
        <v>0.7166666667</v>
      </c>
      <c r="J669" s="104" t="s">
        <v>206</v>
      </c>
      <c r="K669" s="94" t="s">
        <v>77</v>
      </c>
      <c r="L669" s="95">
        <v>0.0</v>
      </c>
      <c r="M669" s="95">
        <f>(L669-H669-H670)</f>
        <v>0</v>
      </c>
      <c r="N669" s="96">
        <v>0.0</v>
      </c>
      <c r="O669" s="96">
        <f t="shared" si="419"/>
        <v>0</v>
      </c>
      <c r="P669" s="95"/>
      <c r="Q669" s="92"/>
      <c r="R669" s="92"/>
      <c r="S669" s="92"/>
      <c r="T669" s="92"/>
      <c r="U669" s="92"/>
      <c r="V669" s="92"/>
      <c r="W669" s="92"/>
      <c r="X669" s="92"/>
      <c r="Y669" s="92"/>
      <c r="Z669" s="92"/>
    </row>
    <row r="670">
      <c r="A670" s="102" t="s">
        <v>78</v>
      </c>
      <c r="B670" s="95">
        <v>0.0</v>
      </c>
      <c r="C670" s="96">
        <v>0.0</v>
      </c>
      <c r="D670" s="96">
        <v>0.0</v>
      </c>
      <c r="E670" s="96">
        <v>0.0</v>
      </c>
      <c r="F670" s="96">
        <v>0.0</v>
      </c>
      <c r="G670" s="97">
        <v>0.0</v>
      </c>
      <c r="H670" s="97">
        <f t="shared" si="420"/>
        <v>0</v>
      </c>
      <c r="I670" s="103"/>
      <c r="J670" s="104" t="s">
        <v>206</v>
      </c>
      <c r="K670" s="102" t="s">
        <v>78</v>
      </c>
      <c r="L670" s="95" t="s">
        <v>79</v>
      </c>
      <c r="M670" s="96" t="s">
        <v>79</v>
      </c>
      <c r="N670" s="96" t="s">
        <v>79</v>
      </c>
      <c r="O670" s="96" t="s">
        <v>79</v>
      </c>
      <c r="P670" s="95"/>
      <c r="Q670" s="92"/>
      <c r="R670" s="92"/>
      <c r="S670" s="92"/>
      <c r="T670" s="92"/>
      <c r="U670" s="92"/>
      <c r="V670" s="92"/>
      <c r="W670" s="92"/>
      <c r="X670" s="92"/>
      <c r="Y670" s="92"/>
      <c r="Z670" s="92"/>
    </row>
    <row r="671">
      <c r="A671" s="102" t="s">
        <v>80</v>
      </c>
      <c r="B671" s="96"/>
      <c r="C671" s="96"/>
      <c r="D671" s="96"/>
      <c r="E671" s="96">
        <v>1.0</v>
      </c>
      <c r="F671" s="96"/>
      <c r="G671" s="97"/>
      <c r="H671" s="97">
        <f t="shared" si="420"/>
        <v>1</v>
      </c>
      <c r="I671" s="96" t="s">
        <v>79</v>
      </c>
      <c r="J671" s="104" t="s">
        <v>206</v>
      </c>
      <c r="K671" s="102" t="s">
        <v>80</v>
      </c>
      <c r="L671" s="95">
        <v>25.0</v>
      </c>
      <c r="M671" s="95">
        <f t="shared" ref="M671:M672" si="421">(L671-H671)</f>
        <v>24</v>
      </c>
      <c r="N671" s="96">
        <v>0.0</v>
      </c>
      <c r="O671" s="96">
        <f t="shared" ref="O671:O673" si="422">sum(M671,N671)</f>
        <v>24</v>
      </c>
      <c r="P671" s="95"/>
      <c r="Q671" s="92"/>
      <c r="R671" s="92"/>
      <c r="S671" s="92"/>
      <c r="T671" s="92"/>
      <c r="U671" s="92"/>
      <c r="V671" s="92"/>
      <c r="W671" s="92"/>
      <c r="X671" s="92"/>
      <c r="Y671" s="92"/>
      <c r="Z671" s="92"/>
    </row>
    <row r="672">
      <c r="A672" s="107" t="s">
        <v>86</v>
      </c>
      <c r="B672" s="89">
        <v>9.0</v>
      </c>
      <c r="C672" s="89">
        <v>21.0</v>
      </c>
      <c r="D672" s="89">
        <v>14.0</v>
      </c>
      <c r="E672" s="89">
        <v>17.0</v>
      </c>
      <c r="F672" s="89">
        <v>16.0</v>
      </c>
      <c r="G672" s="89">
        <v>0.0</v>
      </c>
      <c r="H672" s="89">
        <f>SUM(B672:G672)</f>
        <v>77</v>
      </c>
      <c r="I672" s="90">
        <f>sum(H672:H675)</f>
        <v>77</v>
      </c>
      <c r="J672" s="104" t="s">
        <v>206</v>
      </c>
      <c r="K672" s="107" t="s">
        <v>86</v>
      </c>
      <c r="L672" s="90">
        <v>94.0</v>
      </c>
      <c r="M672" s="90">
        <f t="shared" si="421"/>
        <v>17</v>
      </c>
      <c r="N672" s="89">
        <v>105.0</v>
      </c>
      <c r="O672" s="90">
        <f t="shared" si="422"/>
        <v>122</v>
      </c>
      <c r="P672" s="90">
        <v>30.0</v>
      </c>
      <c r="Q672" s="92"/>
      <c r="R672" s="92"/>
      <c r="S672" s="92"/>
      <c r="T672" s="92"/>
      <c r="U672" s="92"/>
      <c r="V672" s="92"/>
      <c r="W672" s="92"/>
      <c r="X672" s="92"/>
      <c r="Y672" s="92"/>
      <c r="Z672" s="92"/>
    </row>
    <row r="673">
      <c r="A673" s="94" t="s">
        <v>77</v>
      </c>
      <c r="B673" s="95">
        <v>0.0</v>
      </c>
      <c r="C673" s="96">
        <v>0.0</v>
      </c>
      <c r="D673" s="96">
        <v>0.0</v>
      </c>
      <c r="E673" s="96">
        <v>0.0</v>
      </c>
      <c r="F673" s="96">
        <v>0.0</v>
      </c>
      <c r="G673" s="97">
        <v>0.0</v>
      </c>
      <c r="H673" s="97">
        <f t="shared" ref="H673:H675" si="423">sum(B673:G673)</f>
        <v>0</v>
      </c>
      <c r="I673" s="98">
        <f>(I672/60)</f>
        <v>1.283333333</v>
      </c>
      <c r="J673" s="104" t="s">
        <v>206</v>
      </c>
      <c r="K673" s="94" t="s">
        <v>77</v>
      </c>
      <c r="L673" s="95">
        <v>0.0</v>
      </c>
      <c r="M673" s="95">
        <f>(L673-H673-H674)</f>
        <v>0</v>
      </c>
      <c r="N673" s="96">
        <v>4.0</v>
      </c>
      <c r="O673" s="96">
        <f t="shared" si="422"/>
        <v>4</v>
      </c>
      <c r="P673" s="95"/>
      <c r="Q673" s="92"/>
      <c r="R673" s="92"/>
      <c r="S673" s="92"/>
      <c r="T673" s="92"/>
      <c r="U673" s="92"/>
      <c r="V673" s="92"/>
      <c r="W673" s="92"/>
      <c r="X673" s="92"/>
      <c r="Y673" s="92"/>
      <c r="Z673" s="92"/>
    </row>
    <row r="674">
      <c r="A674" s="102" t="s">
        <v>78</v>
      </c>
      <c r="B674" s="95">
        <v>0.0</v>
      </c>
      <c r="C674" s="96">
        <v>0.0</v>
      </c>
      <c r="D674" s="96">
        <v>0.0</v>
      </c>
      <c r="E674" s="96">
        <v>0.0</v>
      </c>
      <c r="F674" s="96">
        <v>0.0</v>
      </c>
      <c r="G674" s="97">
        <v>0.0</v>
      </c>
      <c r="H674" s="97">
        <f t="shared" si="423"/>
        <v>0</v>
      </c>
      <c r="I674" s="103"/>
      <c r="J674" s="104" t="s">
        <v>206</v>
      </c>
      <c r="K674" s="102" t="s">
        <v>78</v>
      </c>
      <c r="L674" s="95" t="s">
        <v>79</v>
      </c>
      <c r="M674" s="96" t="s">
        <v>79</v>
      </c>
      <c r="N674" s="170" t="s">
        <v>79</v>
      </c>
      <c r="O674" s="96" t="s">
        <v>79</v>
      </c>
      <c r="P674" s="95"/>
      <c r="Q674" s="92"/>
      <c r="R674" s="92"/>
      <c r="S674" s="92"/>
      <c r="T674" s="92"/>
      <c r="U674" s="92"/>
      <c r="V674" s="92"/>
      <c r="W674" s="92"/>
      <c r="X674" s="92"/>
      <c r="Y674" s="92"/>
      <c r="Z674" s="92"/>
    </row>
    <row r="675">
      <c r="A675" s="102" t="s">
        <v>80</v>
      </c>
      <c r="B675" s="96"/>
      <c r="C675" s="96"/>
      <c r="D675" s="103"/>
      <c r="E675" s="103"/>
      <c r="F675" s="103"/>
      <c r="G675" s="97">
        <v>0.0</v>
      </c>
      <c r="H675" s="97">
        <f t="shared" si="423"/>
        <v>0</v>
      </c>
      <c r="I675" s="96" t="s">
        <v>79</v>
      </c>
      <c r="J675" s="104" t="s">
        <v>206</v>
      </c>
      <c r="K675" s="102" t="s">
        <v>80</v>
      </c>
      <c r="L675" s="95">
        <v>0.0</v>
      </c>
      <c r="M675" s="95">
        <f>(L675-H675)</f>
        <v>0</v>
      </c>
      <c r="N675" s="171">
        <v>60.0</v>
      </c>
      <c r="O675" s="96">
        <f>sum(M675,N675)</f>
        <v>60</v>
      </c>
      <c r="P675" s="95"/>
      <c r="Q675" s="92"/>
      <c r="R675" s="92"/>
      <c r="S675" s="92"/>
      <c r="T675" s="92"/>
      <c r="U675" s="92"/>
      <c r="V675" s="92"/>
      <c r="W675" s="92"/>
      <c r="X675" s="92"/>
      <c r="Y675" s="92"/>
      <c r="Z675" s="92"/>
    </row>
    <row r="676">
      <c r="A676" s="84" t="s">
        <v>87</v>
      </c>
      <c r="B676" s="85">
        <f t="shared" ref="B676:G676" si="424">SUM(B677:B692)-B680-B684-B688-B692</f>
        <v>64</v>
      </c>
      <c r="C676" s="85">
        <f t="shared" si="424"/>
        <v>62</v>
      </c>
      <c r="D676" s="85">
        <f t="shared" si="424"/>
        <v>65</v>
      </c>
      <c r="E676" s="85">
        <f t="shared" si="424"/>
        <v>40</v>
      </c>
      <c r="F676" s="85">
        <f t="shared" si="424"/>
        <v>44</v>
      </c>
      <c r="G676" s="85">
        <f t="shared" si="424"/>
        <v>6</v>
      </c>
      <c r="H676" s="86"/>
      <c r="I676" s="85">
        <v>0.0</v>
      </c>
      <c r="J676" s="75"/>
      <c r="K676" s="84" t="s">
        <v>87</v>
      </c>
      <c r="L676" s="86"/>
      <c r="M676" s="86"/>
      <c r="N676" s="172"/>
      <c r="O676" s="87"/>
      <c r="P676" s="86"/>
      <c r="Q676" s="75"/>
      <c r="R676" s="75"/>
      <c r="S676" s="75"/>
      <c r="T676" s="75"/>
      <c r="U676" s="75"/>
      <c r="V676" s="75"/>
      <c r="W676" s="75"/>
      <c r="X676" s="75"/>
      <c r="Y676" s="75"/>
      <c r="Z676" s="75"/>
    </row>
    <row r="677">
      <c r="A677" s="88" t="s">
        <v>24</v>
      </c>
      <c r="B677" s="89">
        <v>12.0</v>
      </c>
      <c r="C677" s="89">
        <v>12.0</v>
      </c>
      <c r="D677" s="89">
        <v>13.0</v>
      </c>
      <c r="E677" s="89">
        <v>0.0</v>
      </c>
      <c r="F677" s="89">
        <v>0.0</v>
      </c>
      <c r="G677" s="89">
        <v>0.0</v>
      </c>
      <c r="H677" s="89">
        <f>SUM(B677:G677)</f>
        <v>37</v>
      </c>
      <c r="I677" s="90">
        <f>sum(H677:H680)</f>
        <v>43</v>
      </c>
      <c r="J677" s="104" t="s">
        <v>206</v>
      </c>
      <c r="K677" s="88" t="s">
        <v>24</v>
      </c>
      <c r="L677" s="90">
        <v>41.0</v>
      </c>
      <c r="M677" s="90">
        <f>(L677-H677)</f>
        <v>4</v>
      </c>
      <c r="N677" s="173">
        <v>115.0</v>
      </c>
      <c r="O677" s="90">
        <f t="shared" ref="O677:O678" si="425">sum(M677,N677)</f>
        <v>119</v>
      </c>
      <c r="P677" s="90"/>
      <c r="Q677" s="92"/>
      <c r="R677" s="92"/>
      <c r="S677" s="92"/>
      <c r="T677" s="92"/>
      <c r="U677" s="92"/>
      <c r="V677" s="92"/>
      <c r="W677" s="92"/>
      <c r="X677" s="92"/>
      <c r="Y677" s="92"/>
      <c r="Z677" s="92"/>
    </row>
    <row r="678">
      <c r="A678" s="94" t="s">
        <v>77</v>
      </c>
      <c r="B678" s="95">
        <v>0.0</v>
      </c>
      <c r="C678" s="96">
        <v>0.0</v>
      </c>
      <c r="D678" s="96">
        <v>0.0</v>
      </c>
      <c r="E678" s="96">
        <v>0.0</v>
      </c>
      <c r="F678" s="96">
        <v>0.0</v>
      </c>
      <c r="G678" s="97">
        <v>0.0</v>
      </c>
      <c r="H678" s="97">
        <f t="shared" ref="H678:H680" si="426">sum(B678:G678)</f>
        <v>0</v>
      </c>
      <c r="I678" s="98">
        <f>(I677/60)</f>
        <v>0.7166666667</v>
      </c>
      <c r="J678" s="104" t="s">
        <v>206</v>
      </c>
      <c r="K678" s="94" t="s">
        <v>77</v>
      </c>
      <c r="L678" s="95">
        <v>20.0</v>
      </c>
      <c r="M678" s="95">
        <f>(L678-H678-H679)</f>
        <v>14</v>
      </c>
      <c r="N678" s="170">
        <v>0.0</v>
      </c>
      <c r="O678" s="96">
        <f t="shared" si="425"/>
        <v>14</v>
      </c>
      <c r="P678" s="95"/>
      <c r="Q678" s="92"/>
      <c r="R678" s="92"/>
      <c r="S678" s="92"/>
      <c r="T678" s="92"/>
      <c r="U678" s="92"/>
      <c r="V678" s="92"/>
      <c r="W678" s="92"/>
      <c r="X678" s="92"/>
      <c r="Y678" s="92"/>
      <c r="Z678" s="92"/>
    </row>
    <row r="679">
      <c r="A679" s="102" t="s">
        <v>78</v>
      </c>
      <c r="B679" s="95">
        <v>4.0</v>
      </c>
      <c r="C679" s="96">
        <v>1.0</v>
      </c>
      <c r="D679" s="96">
        <v>1.0</v>
      </c>
      <c r="E679" s="96">
        <v>0.0</v>
      </c>
      <c r="F679" s="96">
        <v>0.0</v>
      </c>
      <c r="G679" s="97">
        <v>0.0</v>
      </c>
      <c r="H679" s="97">
        <f t="shared" si="426"/>
        <v>6</v>
      </c>
      <c r="I679" s="103"/>
      <c r="J679" s="104" t="s">
        <v>206</v>
      </c>
      <c r="K679" s="102" t="s">
        <v>78</v>
      </c>
      <c r="L679" s="95" t="s">
        <v>79</v>
      </c>
      <c r="M679" s="96" t="s">
        <v>79</v>
      </c>
      <c r="N679" s="96" t="s">
        <v>79</v>
      </c>
      <c r="O679" s="96" t="s">
        <v>79</v>
      </c>
      <c r="P679" s="95"/>
      <c r="Q679" s="92"/>
      <c r="R679" s="92"/>
      <c r="S679" s="92"/>
      <c r="T679" s="92"/>
      <c r="U679" s="92"/>
      <c r="V679" s="92"/>
      <c r="W679" s="92"/>
      <c r="X679" s="92"/>
      <c r="Y679" s="92"/>
      <c r="Z679" s="92"/>
    </row>
    <row r="680">
      <c r="A680" s="102" t="s">
        <v>80</v>
      </c>
      <c r="B680" s="96"/>
      <c r="C680" s="96"/>
      <c r="D680" s="96"/>
      <c r="E680" s="96">
        <v>0.0</v>
      </c>
      <c r="F680" s="96">
        <v>0.0</v>
      </c>
      <c r="G680" s="97">
        <v>0.0</v>
      </c>
      <c r="H680" s="97">
        <f t="shared" si="426"/>
        <v>0</v>
      </c>
      <c r="I680" s="96" t="s">
        <v>79</v>
      </c>
      <c r="J680" s="104" t="s">
        <v>206</v>
      </c>
      <c r="K680" s="102" t="s">
        <v>80</v>
      </c>
      <c r="L680" s="95">
        <v>50.0</v>
      </c>
      <c r="M680" s="95">
        <f t="shared" ref="M680:M681" si="427">(L680-H680)</f>
        <v>50</v>
      </c>
      <c r="N680" s="96">
        <v>0.0</v>
      </c>
      <c r="O680" s="96">
        <f t="shared" ref="O680:O682" si="428">sum(M680,N680)</f>
        <v>50</v>
      </c>
      <c r="P680" s="95"/>
      <c r="Q680" s="92"/>
      <c r="R680" s="92"/>
      <c r="S680" s="92"/>
      <c r="T680" s="92"/>
      <c r="U680" s="92"/>
      <c r="V680" s="92"/>
      <c r="W680" s="92"/>
      <c r="X680" s="92"/>
      <c r="Y680" s="92"/>
      <c r="Z680" s="92"/>
    </row>
    <row r="681">
      <c r="A681" s="88" t="s">
        <v>88</v>
      </c>
      <c r="B681" s="89">
        <v>11.0</v>
      </c>
      <c r="C681" s="89">
        <v>19.0</v>
      </c>
      <c r="D681" s="89">
        <v>14.0</v>
      </c>
      <c r="E681" s="89">
        <v>0.0</v>
      </c>
      <c r="F681" s="89">
        <v>11.0</v>
      </c>
      <c r="G681" s="89">
        <v>0.0</v>
      </c>
      <c r="H681" s="89">
        <f>SUM(B681:G681)</f>
        <v>55</v>
      </c>
      <c r="I681" s="90">
        <f>sum(H681:H684)</f>
        <v>63</v>
      </c>
      <c r="J681" s="104" t="s">
        <v>206</v>
      </c>
      <c r="K681" s="88" t="s">
        <v>88</v>
      </c>
      <c r="L681" s="90">
        <v>107.0</v>
      </c>
      <c r="M681" s="90">
        <f t="shared" si="427"/>
        <v>52</v>
      </c>
      <c r="N681" s="89">
        <v>50.0</v>
      </c>
      <c r="O681" s="90">
        <f t="shared" si="428"/>
        <v>102</v>
      </c>
      <c r="P681" s="90"/>
      <c r="Q681" s="92"/>
      <c r="R681" s="92"/>
      <c r="S681" s="92"/>
      <c r="T681" s="92"/>
      <c r="U681" s="92"/>
      <c r="V681" s="92"/>
      <c r="W681" s="92"/>
      <c r="X681" s="92"/>
      <c r="Y681" s="92"/>
      <c r="Z681" s="92"/>
    </row>
    <row r="682">
      <c r="A682" s="94" t="s">
        <v>77</v>
      </c>
      <c r="B682" s="96">
        <v>0.0</v>
      </c>
      <c r="C682" s="96">
        <v>0.0</v>
      </c>
      <c r="D682" s="96">
        <v>0.0</v>
      </c>
      <c r="E682" s="96">
        <v>0.0</v>
      </c>
      <c r="F682" s="96">
        <v>0.0</v>
      </c>
      <c r="G682" s="97">
        <v>0.0</v>
      </c>
      <c r="H682" s="97">
        <f t="shared" ref="H682:H684" si="429">sum(B682:G682)</f>
        <v>0</v>
      </c>
      <c r="I682" s="98">
        <f>(I681/60)</f>
        <v>1.05</v>
      </c>
      <c r="J682" s="104" t="s">
        <v>206</v>
      </c>
      <c r="K682" s="94" t="s">
        <v>77</v>
      </c>
      <c r="L682" s="96">
        <v>9.0</v>
      </c>
      <c r="M682" s="95">
        <f>(L682-H682-H683)</f>
        <v>1</v>
      </c>
      <c r="N682" s="96">
        <v>10.0</v>
      </c>
      <c r="O682" s="96">
        <f t="shared" si="428"/>
        <v>11</v>
      </c>
      <c r="P682" s="96"/>
      <c r="Q682" s="92"/>
      <c r="R682" s="92"/>
      <c r="S682" s="92"/>
      <c r="T682" s="92"/>
      <c r="U682" s="92"/>
      <c r="V682" s="92"/>
      <c r="W682" s="92"/>
      <c r="X682" s="92"/>
      <c r="Y682" s="92"/>
      <c r="Z682" s="92"/>
    </row>
    <row r="683">
      <c r="A683" s="102" t="s">
        <v>78</v>
      </c>
      <c r="B683" s="96">
        <v>3.0</v>
      </c>
      <c r="C683" s="96">
        <v>2.0</v>
      </c>
      <c r="D683" s="96">
        <v>0.0</v>
      </c>
      <c r="E683" s="96">
        <v>0.0</v>
      </c>
      <c r="F683" s="108">
        <v>3.0</v>
      </c>
      <c r="G683" s="109">
        <v>0.0</v>
      </c>
      <c r="H683" s="97">
        <f t="shared" si="429"/>
        <v>8</v>
      </c>
      <c r="I683" s="103"/>
      <c r="J683" s="104" t="s">
        <v>206</v>
      </c>
      <c r="K683" s="102" t="s">
        <v>78</v>
      </c>
      <c r="L683" s="96" t="s">
        <v>79</v>
      </c>
      <c r="M683" s="96" t="s">
        <v>79</v>
      </c>
      <c r="N683" s="96" t="s">
        <v>79</v>
      </c>
      <c r="O683" s="96" t="s">
        <v>79</v>
      </c>
      <c r="P683" s="96"/>
      <c r="Q683" s="92"/>
      <c r="R683" s="92"/>
      <c r="S683" s="92"/>
      <c r="T683" s="92"/>
      <c r="U683" s="92"/>
      <c r="V683" s="92"/>
      <c r="W683" s="92"/>
      <c r="X683" s="92"/>
      <c r="Y683" s="92"/>
      <c r="Z683" s="92"/>
    </row>
    <row r="684">
      <c r="A684" s="102" t="s">
        <v>80</v>
      </c>
      <c r="B684" s="96"/>
      <c r="C684" s="96"/>
      <c r="D684" s="96"/>
      <c r="E684" s="96">
        <v>0.0</v>
      </c>
      <c r="F684" s="110"/>
      <c r="G684" s="97">
        <v>0.0</v>
      </c>
      <c r="H684" s="97">
        <f t="shared" si="429"/>
        <v>0</v>
      </c>
      <c r="I684" s="96" t="s">
        <v>79</v>
      </c>
      <c r="J684" s="104" t="s">
        <v>206</v>
      </c>
      <c r="K684" s="102" t="s">
        <v>80</v>
      </c>
      <c r="L684" s="96">
        <v>44.0</v>
      </c>
      <c r="M684" s="95">
        <f t="shared" ref="M684:M685" si="430">(L684-H684)</f>
        <v>44</v>
      </c>
      <c r="N684" s="96">
        <v>20.0</v>
      </c>
      <c r="O684" s="96">
        <f t="shared" ref="O684:O686" si="431">sum(M684,N684)</f>
        <v>64</v>
      </c>
      <c r="P684" s="96"/>
      <c r="Q684" s="92"/>
      <c r="R684" s="92"/>
      <c r="S684" s="92"/>
      <c r="T684" s="92"/>
      <c r="U684" s="92"/>
      <c r="V684" s="92"/>
      <c r="W684" s="92"/>
      <c r="X684" s="92"/>
      <c r="Y684" s="92"/>
      <c r="Z684" s="92"/>
    </row>
    <row r="685">
      <c r="A685" s="88" t="s">
        <v>89</v>
      </c>
      <c r="B685" s="89">
        <v>21.0</v>
      </c>
      <c r="C685" s="89">
        <v>22.0</v>
      </c>
      <c r="D685" s="89">
        <v>27.0</v>
      </c>
      <c r="E685" s="89">
        <v>26.0</v>
      </c>
      <c r="F685" s="89">
        <v>24.0</v>
      </c>
      <c r="G685" s="89">
        <v>0.0</v>
      </c>
      <c r="H685" s="89">
        <f>SUM(B685:G685)</f>
        <v>120</v>
      </c>
      <c r="I685" s="90">
        <f>sum(H685:H688)</f>
        <v>135</v>
      </c>
      <c r="J685" s="104" t="s">
        <v>206</v>
      </c>
      <c r="K685" s="88" t="s">
        <v>89</v>
      </c>
      <c r="L685" s="90">
        <v>131.0</v>
      </c>
      <c r="M685" s="90">
        <f t="shared" si="430"/>
        <v>11</v>
      </c>
      <c r="N685" s="89">
        <v>185.0</v>
      </c>
      <c r="O685" s="90">
        <f t="shared" si="431"/>
        <v>196</v>
      </c>
      <c r="P685" s="90" t="s">
        <v>214</v>
      </c>
      <c r="Q685" s="75"/>
      <c r="R685" s="75"/>
      <c r="S685" s="75"/>
      <c r="T685" s="75"/>
      <c r="U685" s="75"/>
      <c r="V685" s="75"/>
      <c r="W685" s="75"/>
      <c r="X685" s="75"/>
      <c r="Y685" s="75"/>
      <c r="Z685" s="75"/>
    </row>
    <row r="686">
      <c r="A686" s="94" t="s">
        <v>77</v>
      </c>
      <c r="B686" s="97">
        <v>0.0</v>
      </c>
      <c r="C686" s="97">
        <v>0.0</v>
      </c>
      <c r="D686" s="97">
        <v>0.0</v>
      </c>
      <c r="E686" s="97">
        <v>0.0</v>
      </c>
      <c r="F686" s="97">
        <v>0.0</v>
      </c>
      <c r="G686" s="97">
        <v>0.0</v>
      </c>
      <c r="H686" s="97">
        <f t="shared" ref="H686:H688" si="432">sum(B686:G686)</f>
        <v>0</v>
      </c>
      <c r="I686" s="98">
        <f>(I685/60)</f>
        <v>2.25</v>
      </c>
      <c r="J686" s="104" t="s">
        <v>206</v>
      </c>
      <c r="K686" s="94" t="s">
        <v>77</v>
      </c>
      <c r="L686" s="95">
        <v>20.0</v>
      </c>
      <c r="M686" s="95">
        <f>(L686-H686-H687)</f>
        <v>5</v>
      </c>
      <c r="N686" s="96">
        <v>4.0</v>
      </c>
      <c r="O686" s="96">
        <f t="shared" si="431"/>
        <v>9</v>
      </c>
      <c r="P686" s="95"/>
      <c r="Q686" s="75"/>
      <c r="R686" s="75"/>
      <c r="S686" s="75"/>
      <c r="T686" s="75"/>
      <c r="U686" s="75"/>
      <c r="V686" s="75"/>
      <c r="W686" s="75"/>
      <c r="X686" s="75"/>
      <c r="Y686" s="75"/>
      <c r="Z686" s="75"/>
    </row>
    <row r="687">
      <c r="A687" s="102" t="s">
        <v>78</v>
      </c>
      <c r="B687" s="97">
        <v>3.0</v>
      </c>
      <c r="C687" s="97">
        <v>6.0</v>
      </c>
      <c r="D687" s="97">
        <v>6.0</v>
      </c>
      <c r="E687" s="97">
        <v>0.0</v>
      </c>
      <c r="F687" s="97">
        <v>0.0</v>
      </c>
      <c r="G687" s="97">
        <v>0.0</v>
      </c>
      <c r="H687" s="97">
        <f t="shared" si="432"/>
        <v>15</v>
      </c>
      <c r="I687" s="103"/>
      <c r="J687" s="104" t="s">
        <v>206</v>
      </c>
      <c r="K687" s="102" t="s">
        <v>78</v>
      </c>
      <c r="L687" s="95" t="s">
        <v>79</v>
      </c>
      <c r="M687" s="96" t="s">
        <v>79</v>
      </c>
      <c r="N687" s="96" t="s">
        <v>79</v>
      </c>
      <c r="O687" s="96" t="s">
        <v>79</v>
      </c>
      <c r="P687" s="95"/>
      <c r="Q687" s="75"/>
      <c r="R687" s="75"/>
      <c r="S687" s="75"/>
      <c r="T687" s="75"/>
      <c r="U687" s="75"/>
      <c r="V687" s="75"/>
      <c r="W687" s="75"/>
      <c r="X687" s="75"/>
      <c r="Y687" s="75"/>
      <c r="Z687" s="75"/>
    </row>
    <row r="688">
      <c r="A688" s="102" t="s">
        <v>80</v>
      </c>
      <c r="B688" s="97"/>
      <c r="C688" s="97"/>
      <c r="D688" s="106"/>
      <c r="E688" s="106"/>
      <c r="F688" s="97"/>
      <c r="G688" s="97">
        <v>0.0</v>
      </c>
      <c r="H688" s="97">
        <f t="shared" si="432"/>
        <v>0</v>
      </c>
      <c r="I688" s="96" t="s">
        <v>79</v>
      </c>
      <c r="J688" s="104" t="s">
        <v>206</v>
      </c>
      <c r="K688" s="102" t="s">
        <v>80</v>
      </c>
      <c r="L688" s="95">
        <v>59.0</v>
      </c>
      <c r="M688" s="95">
        <f t="shared" ref="M688:M689" si="433">(L688-H688)</f>
        <v>59</v>
      </c>
      <c r="N688" s="96">
        <v>0.0</v>
      </c>
      <c r="O688" s="96">
        <f t="shared" ref="O688:O690" si="434">sum(M688,N688)</f>
        <v>59</v>
      </c>
      <c r="P688" s="95"/>
      <c r="Q688" s="75"/>
      <c r="R688" s="75"/>
      <c r="S688" s="75"/>
      <c r="T688" s="75"/>
      <c r="U688" s="75"/>
      <c r="V688" s="75"/>
      <c r="W688" s="75"/>
      <c r="X688" s="75"/>
      <c r="Y688" s="75"/>
      <c r="Z688" s="75"/>
    </row>
    <row r="689">
      <c r="A689" s="88" t="s">
        <v>90</v>
      </c>
      <c r="B689" s="89">
        <v>9.0</v>
      </c>
      <c r="C689" s="89">
        <v>0.0</v>
      </c>
      <c r="D689" s="89">
        <v>4.0</v>
      </c>
      <c r="E689" s="89">
        <v>10.0</v>
      </c>
      <c r="F689" s="89">
        <v>5.0</v>
      </c>
      <c r="G689" s="89">
        <v>6.0</v>
      </c>
      <c r="H689" s="89">
        <f>SUM(B689:G689)</f>
        <v>34</v>
      </c>
      <c r="I689" s="90">
        <f>sum(H689:H692)</f>
        <v>40</v>
      </c>
      <c r="J689" s="105" t="s">
        <v>206</v>
      </c>
      <c r="K689" s="111" t="s">
        <v>90</v>
      </c>
      <c r="L689" s="90">
        <v>59.0</v>
      </c>
      <c r="M689" s="90">
        <f t="shared" si="433"/>
        <v>25</v>
      </c>
      <c r="N689" s="89">
        <v>15.0</v>
      </c>
      <c r="O689" s="90">
        <f t="shared" si="434"/>
        <v>40</v>
      </c>
      <c r="P689" s="90"/>
      <c r="Q689" s="75"/>
      <c r="R689" s="75"/>
      <c r="S689" s="75"/>
      <c r="T689" s="75"/>
      <c r="U689" s="75"/>
      <c r="V689" s="75"/>
      <c r="W689" s="75"/>
      <c r="X689" s="75"/>
      <c r="Y689" s="75"/>
      <c r="Z689" s="75"/>
    </row>
    <row r="690">
      <c r="A690" s="94" t="s">
        <v>77</v>
      </c>
      <c r="B690" s="96">
        <v>0.0</v>
      </c>
      <c r="C690" s="96">
        <v>0.0</v>
      </c>
      <c r="D690" s="97">
        <v>0.0</v>
      </c>
      <c r="E690" s="97">
        <v>0.0</v>
      </c>
      <c r="F690" s="97">
        <v>0.0</v>
      </c>
      <c r="G690" s="97">
        <v>0.0</v>
      </c>
      <c r="H690" s="97">
        <f t="shared" ref="H690:H692" si="435">sum(B690:G690)</f>
        <v>0</v>
      </c>
      <c r="I690" s="98">
        <f>(I689/60)</f>
        <v>0.6666666667</v>
      </c>
      <c r="J690" s="104" t="s">
        <v>206</v>
      </c>
      <c r="K690" s="94" t="s">
        <v>77</v>
      </c>
      <c r="L690" s="96">
        <v>7.0</v>
      </c>
      <c r="M690" s="95">
        <f>(L690-H690-H691)</f>
        <v>1</v>
      </c>
      <c r="N690" s="96">
        <v>0.0</v>
      </c>
      <c r="O690" s="96">
        <f t="shared" si="434"/>
        <v>1</v>
      </c>
      <c r="P690" s="96"/>
      <c r="Q690" s="75"/>
      <c r="R690" s="75"/>
      <c r="S690" s="75"/>
      <c r="T690" s="75"/>
      <c r="U690" s="75"/>
      <c r="V690" s="75"/>
      <c r="W690" s="75"/>
      <c r="X690" s="75"/>
      <c r="Y690" s="75"/>
      <c r="Z690" s="75"/>
    </row>
    <row r="691">
      <c r="A691" s="102" t="s">
        <v>78</v>
      </c>
      <c r="B691" s="96">
        <v>1.0</v>
      </c>
      <c r="C691" s="96">
        <v>0.0</v>
      </c>
      <c r="D691" s="97">
        <v>0.0</v>
      </c>
      <c r="E691" s="97">
        <v>4.0</v>
      </c>
      <c r="F691" s="97">
        <v>1.0</v>
      </c>
      <c r="G691" s="97">
        <v>0.0</v>
      </c>
      <c r="H691" s="97">
        <f t="shared" si="435"/>
        <v>6</v>
      </c>
      <c r="I691" s="103"/>
      <c r="J691" s="104" t="s">
        <v>206</v>
      </c>
      <c r="K691" s="102" t="s">
        <v>78</v>
      </c>
      <c r="L691" s="96" t="s">
        <v>79</v>
      </c>
      <c r="M691" s="96" t="s">
        <v>79</v>
      </c>
      <c r="N691" s="96" t="s">
        <v>79</v>
      </c>
      <c r="O691" s="96" t="s">
        <v>79</v>
      </c>
      <c r="P691" s="96"/>
      <c r="Q691" s="75"/>
      <c r="R691" s="75"/>
      <c r="S691" s="75"/>
      <c r="T691" s="75"/>
      <c r="U691" s="75"/>
      <c r="V691" s="75"/>
      <c r="W691" s="75"/>
      <c r="X691" s="75"/>
      <c r="Y691" s="75"/>
      <c r="Z691" s="75"/>
    </row>
    <row r="692">
      <c r="A692" s="102" t="s">
        <v>80</v>
      </c>
      <c r="B692" s="96"/>
      <c r="C692" s="96">
        <v>0.0</v>
      </c>
      <c r="D692" s="106"/>
      <c r="E692" s="106"/>
      <c r="F692" s="106"/>
      <c r="G692" s="106"/>
      <c r="H692" s="97">
        <f t="shared" si="435"/>
        <v>0</v>
      </c>
      <c r="I692" s="96" t="s">
        <v>79</v>
      </c>
      <c r="J692" s="104" t="s">
        <v>206</v>
      </c>
      <c r="K692" s="102" t="s">
        <v>80</v>
      </c>
      <c r="L692" s="96">
        <v>5.0</v>
      </c>
      <c r="M692" s="95">
        <f>(L692-H692)</f>
        <v>5</v>
      </c>
      <c r="N692" s="96">
        <v>60.0</v>
      </c>
      <c r="O692" s="96">
        <f>sum(M692,N692)</f>
        <v>65</v>
      </c>
      <c r="P692" s="96"/>
      <c r="Q692" s="75"/>
      <c r="R692" s="75"/>
      <c r="S692" s="75"/>
      <c r="T692" s="75"/>
      <c r="U692" s="75"/>
      <c r="V692" s="75"/>
      <c r="W692" s="75"/>
      <c r="X692" s="75"/>
      <c r="Y692" s="75"/>
      <c r="Z692" s="75"/>
    </row>
    <row r="693">
      <c r="A693" s="112" t="s">
        <v>91</v>
      </c>
      <c r="B693" s="85">
        <f t="shared" ref="B693:G693" si="436">SUM(B694:B717)-B697-B701-B705-B709-B713-B717</f>
        <v>76</v>
      </c>
      <c r="C693" s="85">
        <f t="shared" si="436"/>
        <v>58</v>
      </c>
      <c r="D693" s="85">
        <f t="shared" si="436"/>
        <v>69</v>
      </c>
      <c r="E693" s="85">
        <f t="shared" si="436"/>
        <v>66</v>
      </c>
      <c r="F693" s="85">
        <f t="shared" si="436"/>
        <v>48</v>
      </c>
      <c r="G693" s="85">
        <f t="shared" si="436"/>
        <v>0</v>
      </c>
      <c r="H693" s="86"/>
      <c r="I693" s="85">
        <v>0.0</v>
      </c>
      <c r="J693" s="75"/>
      <c r="K693" s="112" t="s">
        <v>91</v>
      </c>
      <c r="L693" s="86"/>
      <c r="M693" s="86"/>
      <c r="N693" s="87"/>
      <c r="O693" s="87"/>
      <c r="P693" s="86"/>
      <c r="Q693" s="75"/>
      <c r="R693" s="75"/>
      <c r="S693" s="75"/>
      <c r="T693" s="75"/>
      <c r="U693" s="75"/>
      <c r="V693" s="75"/>
      <c r="W693" s="75"/>
      <c r="X693" s="75"/>
      <c r="Y693" s="75"/>
      <c r="Z693" s="75"/>
    </row>
    <row r="694">
      <c r="A694" s="113" t="s">
        <v>92</v>
      </c>
      <c r="B694" s="89">
        <v>18.0</v>
      </c>
      <c r="C694" s="89">
        <v>9.0</v>
      </c>
      <c r="D694" s="89">
        <v>20.0</v>
      </c>
      <c r="E694" s="89">
        <v>8.0</v>
      </c>
      <c r="F694" s="89">
        <v>16.0</v>
      </c>
      <c r="G694" s="89">
        <v>0.0</v>
      </c>
      <c r="H694" s="89">
        <f>SUM(B694:G694)</f>
        <v>71</v>
      </c>
      <c r="I694" s="90">
        <f>sum(H694:H697)</f>
        <v>80</v>
      </c>
      <c r="J694" s="105" t="s">
        <v>206</v>
      </c>
      <c r="K694" s="114" t="s">
        <v>92</v>
      </c>
      <c r="L694" s="90">
        <v>76.0</v>
      </c>
      <c r="M694" s="90">
        <f>(L694-H694)</f>
        <v>5</v>
      </c>
      <c r="N694" s="89">
        <v>105.0</v>
      </c>
      <c r="O694" s="90">
        <f t="shared" ref="O694:O695" si="437">sum(M694,N694)</f>
        <v>110</v>
      </c>
      <c r="P694" s="90" t="s">
        <v>215</v>
      </c>
      <c r="Q694" s="92"/>
      <c r="R694" s="92"/>
      <c r="S694" s="92"/>
      <c r="T694" s="92"/>
      <c r="U694" s="92"/>
      <c r="V694" s="92"/>
      <c r="W694" s="92"/>
      <c r="X694" s="92"/>
      <c r="Y694" s="92"/>
      <c r="Z694" s="92"/>
    </row>
    <row r="695">
      <c r="A695" s="94" t="s">
        <v>77</v>
      </c>
      <c r="B695" s="115">
        <v>0.0</v>
      </c>
      <c r="C695" s="97">
        <v>1.0</v>
      </c>
      <c r="D695" s="97">
        <v>0.0</v>
      </c>
      <c r="E695" s="97">
        <v>0.0</v>
      </c>
      <c r="F695" s="97">
        <v>0.0</v>
      </c>
      <c r="G695" s="97">
        <v>0.0</v>
      </c>
      <c r="H695" s="97">
        <f t="shared" ref="H695:H697" si="438">sum(B695:G695)</f>
        <v>1</v>
      </c>
      <c r="I695" s="98">
        <f>(I694/60)</f>
        <v>1.333333333</v>
      </c>
      <c r="J695" s="104" t="s">
        <v>206</v>
      </c>
      <c r="K695" s="94" t="s">
        <v>77</v>
      </c>
      <c r="L695" s="95">
        <v>9.0</v>
      </c>
      <c r="M695" s="95">
        <f>(L695-H695-H696)</f>
        <v>0</v>
      </c>
      <c r="N695" s="96">
        <v>0.0</v>
      </c>
      <c r="O695" s="96">
        <f t="shared" si="437"/>
        <v>0</v>
      </c>
      <c r="P695" s="95"/>
      <c r="Q695" s="92"/>
      <c r="R695" s="92"/>
      <c r="S695" s="92"/>
      <c r="T695" s="92"/>
      <c r="U695" s="92"/>
      <c r="V695" s="92"/>
      <c r="W695" s="92"/>
      <c r="X695" s="92"/>
      <c r="Y695" s="92"/>
      <c r="Z695" s="92"/>
    </row>
    <row r="696">
      <c r="A696" s="102" t="s">
        <v>78</v>
      </c>
      <c r="B696" s="115">
        <v>2.0</v>
      </c>
      <c r="C696" s="97">
        <v>0.0</v>
      </c>
      <c r="D696" s="97">
        <v>2.0</v>
      </c>
      <c r="E696" s="97">
        <v>0.0</v>
      </c>
      <c r="F696" s="97">
        <v>4.0</v>
      </c>
      <c r="G696" s="97">
        <v>0.0</v>
      </c>
      <c r="H696" s="97">
        <f t="shared" si="438"/>
        <v>8</v>
      </c>
      <c r="I696" s="103"/>
      <c r="J696" s="104" t="s">
        <v>206</v>
      </c>
      <c r="K696" s="102" t="s">
        <v>78</v>
      </c>
      <c r="L696" s="95" t="s">
        <v>79</v>
      </c>
      <c r="M696" s="96" t="s">
        <v>79</v>
      </c>
      <c r="N696" s="96" t="s">
        <v>79</v>
      </c>
      <c r="O696" s="96" t="s">
        <v>79</v>
      </c>
      <c r="P696" s="95"/>
      <c r="Q696" s="92"/>
      <c r="R696" s="92"/>
      <c r="S696" s="92"/>
      <c r="T696" s="92"/>
      <c r="U696" s="92"/>
      <c r="V696" s="92"/>
      <c r="W696" s="92"/>
      <c r="X696" s="92"/>
      <c r="Y696" s="92"/>
      <c r="Z696" s="92"/>
    </row>
    <row r="697">
      <c r="A697" s="102" t="s">
        <v>80</v>
      </c>
      <c r="B697" s="97"/>
      <c r="C697" s="97"/>
      <c r="D697" s="106"/>
      <c r="E697" s="106"/>
      <c r="F697" s="97"/>
      <c r="G697" s="97">
        <v>0.0</v>
      </c>
      <c r="H697" s="97">
        <f t="shared" si="438"/>
        <v>0</v>
      </c>
      <c r="I697" s="96" t="s">
        <v>79</v>
      </c>
      <c r="J697" s="104" t="s">
        <v>206</v>
      </c>
      <c r="K697" s="102" t="s">
        <v>80</v>
      </c>
      <c r="L697" s="95">
        <v>24.0</v>
      </c>
      <c r="M697" s="95">
        <f t="shared" ref="M697:M698" si="439">(L697-H697)</f>
        <v>24</v>
      </c>
      <c r="N697" s="96">
        <v>40.0</v>
      </c>
      <c r="O697" s="96">
        <f t="shared" ref="O697:O699" si="440">sum(M697,N697)</f>
        <v>64</v>
      </c>
      <c r="P697" s="95"/>
      <c r="Q697" s="92"/>
      <c r="R697" s="92"/>
      <c r="S697" s="92"/>
      <c r="T697" s="92"/>
      <c r="U697" s="92"/>
      <c r="V697" s="92"/>
      <c r="W697" s="92"/>
      <c r="X697" s="92"/>
      <c r="Y697" s="92"/>
      <c r="Z697" s="92"/>
    </row>
    <row r="698">
      <c r="A698" s="88" t="s">
        <v>94</v>
      </c>
      <c r="B698" s="89">
        <v>5.0</v>
      </c>
      <c r="C698" s="89">
        <v>7.0</v>
      </c>
      <c r="D698" s="89">
        <v>1.0</v>
      </c>
      <c r="E698" s="89">
        <v>7.0</v>
      </c>
      <c r="F698" s="89">
        <v>6.0</v>
      </c>
      <c r="G698" s="89">
        <v>0.0</v>
      </c>
      <c r="H698" s="89">
        <f>SUM(B698:G698)</f>
        <v>26</v>
      </c>
      <c r="I698" s="90">
        <f>sum(H698:H701)</f>
        <v>27</v>
      </c>
      <c r="J698" s="105" t="s">
        <v>206</v>
      </c>
      <c r="K698" s="111" t="s">
        <v>94</v>
      </c>
      <c r="L698" s="90">
        <v>81.0</v>
      </c>
      <c r="M698" s="90">
        <f t="shared" si="439"/>
        <v>55</v>
      </c>
      <c r="N698" s="89">
        <v>0.0</v>
      </c>
      <c r="O698" s="90">
        <f t="shared" si="440"/>
        <v>55</v>
      </c>
      <c r="P698" s="90"/>
      <c r="Q698" s="92"/>
      <c r="R698" s="92"/>
      <c r="S698" s="92"/>
      <c r="T698" s="92"/>
      <c r="U698" s="92"/>
      <c r="V698" s="92"/>
      <c r="W698" s="92"/>
      <c r="X698" s="92"/>
      <c r="Y698" s="92"/>
      <c r="Z698" s="92"/>
    </row>
    <row r="699">
      <c r="A699" s="94" t="s">
        <v>77</v>
      </c>
      <c r="B699" s="115">
        <v>1.0</v>
      </c>
      <c r="C699" s="97">
        <v>0.0</v>
      </c>
      <c r="D699" s="97">
        <v>0.0</v>
      </c>
      <c r="E699" s="97">
        <v>0.0</v>
      </c>
      <c r="F699" s="97">
        <v>0.0</v>
      </c>
      <c r="G699" s="97">
        <v>0.0</v>
      </c>
      <c r="H699" s="97">
        <f t="shared" ref="H699:H701" si="441">sum(B699:G699)</f>
        <v>1</v>
      </c>
      <c r="I699" s="98">
        <f>(I698/60)</f>
        <v>0.45</v>
      </c>
      <c r="J699" s="104" t="s">
        <v>206</v>
      </c>
      <c r="K699" s="94" t="s">
        <v>77</v>
      </c>
      <c r="L699" s="96">
        <v>1.0</v>
      </c>
      <c r="M699" s="95">
        <f>(L699-H699-H700)</f>
        <v>0</v>
      </c>
      <c r="N699" s="96">
        <v>0.0</v>
      </c>
      <c r="O699" s="96">
        <f t="shared" si="440"/>
        <v>0</v>
      </c>
      <c r="P699" s="96"/>
      <c r="Q699" s="75"/>
      <c r="R699" s="75"/>
      <c r="S699" s="75"/>
      <c r="T699" s="75"/>
      <c r="U699" s="75"/>
      <c r="V699" s="75"/>
      <c r="W699" s="75"/>
      <c r="X699" s="75"/>
      <c r="Y699" s="75"/>
      <c r="Z699" s="75"/>
    </row>
    <row r="700">
      <c r="A700" s="102" t="s">
        <v>78</v>
      </c>
      <c r="B700" s="115">
        <v>0.0</v>
      </c>
      <c r="C700" s="97">
        <v>0.0</v>
      </c>
      <c r="D700" s="97">
        <v>0.0</v>
      </c>
      <c r="E700" s="97">
        <v>0.0</v>
      </c>
      <c r="F700" s="97">
        <v>0.0</v>
      </c>
      <c r="G700" s="97">
        <v>0.0</v>
      </c>
      <c r="H700" s="97">
        <f t="shared" si="441"/>
        <v>0</v>
      </c>
      <c r="I700" s="103"/>
      <c r="J700" s="104" t="s">
        <v>206</v>
      </c>
      <c r="K700" s="102" t="s">
        <v>78</v>
      </c>
      <c r="L700" s="96" t="s">
        <v>79</v>
      </c>
      <c r="M700" s="96" t="s">
        <v>79</v>
      </c>
      <c r="N700" s="96" t="s">
        <v>79</v>
      </c>
      <c r="O700" s="96" t="s">
        <v>79</v>
      </c>
      <c r="P700" s="96"/>
      <c r="Q700" s="75"/>
      <c r="R700" s="75"/>
      <c r="S700" s="75"/>
      <c r="T700" s="75"/>
      <c r="U700" s="75"/>
      <c r="V700" s="75"/>
      <c r="W700" s="75"/>
      <c r="X700" s="75"/>
      <c r="Y700" s="75"/>
      <c r="Z700" s="75"/>
    </row>
    <row r="701">
      <c r="A701" s="102" t="s">
        <v>80</v>
      </c>
      <c r="B701" s="97"/>
      <c r="C701" s="97"/>
      <c r="D701" s="97"/>
      <c r="E701" s="97"/>
      <c r="F701" s="97"/>
      <c r="G701" s="97">
        <v>0.0</v>
      </c>
      <c r="H701" s="97">
        <f t="shared" si="441"/>
        <v>0</v>
      </c>
      <c r="I701" s="96" t="s">
        <v>79</v>
      </c>
      <c r="J701" s="104" t="s">
        <v>206</v>
      </c>
      <c r="K701" s="102" t="s">
        <v>80</v>
      </c>
      <c r="L701" s="96">
        <v>32.0</v>
      </c>
      <c r="M701" s="95">
        <f t="shared" ref="M701:M702" si="442">(L701-H701)</f>
        <v>32</v>
      </c>
      <c r="N701" s="96">
        <v>20.0</v>
      </c>
      <c r="O701" s="96">
        <f t="shared" ref="O701:O703" si="443">sum(M701,N701)</f>
        <v>52</v>
      </c>
      <c r="P701" s="96"/>
      <c r="Q701" s="75"/>
      <c r="R701" s="75"/>
      <c r="S701" s="75"/>
      <c r="T701" s="75"/>
      <c r="U701" s="75"/>
      <c r="V701" s="75"/>
      <c r="W701" s="75"/>
      <c r="X701" s="75"/>
      <c r="Y701" s="75"/>
      <c r="Z701" s="75"/>
    </row>
    <row r="702">
      <c r="A702" s="88" t="s">
        <v>95</v>
      </c>
      <c r="B702" s="89">
        <v>7.0</v>
      </c>
      <c r="C702" s="89">
        <v>13.0</v>
      </c>
      <c r="D702" s="89">
        <v>11.0</v>
      </c>
      <c r="E702" s="89">
        <v>15.0</v>
      </c>
      <c r="F702" s="89">
        <v>4.0</v>
      </c>
      <c r="G702" s="89">
        <v>0.0</v>
      </c>
      <c r="H702" s="89">
        <f>SUM(B702:G702)</f>
        <v>50</v>
      </c>
      <c r="I702" s="90">
        <f>sum(H702:H705)</f>
        <v>61</v>
      </c>
      <c r="J702" s="105" t="s">
        <v>206</v>
      </c>
      <c r="K702" s="111" t="s">
        <v>95</v>
      </c>
      <c r="L702" s="90">
        <v>65.0</v>
      </c>
      <c r="M702" s="90">
        <f t="shared" si="442"/>
        <v>15</v>
      </c>
      <c r="N702" s="89">
        <v>90.0</v>
      </c>
      <c r="O702" s="90">
        <f t="shared" si="443"/>
        <v>105</v>
      </c>
      <c r="P702" s="90" t="s">
        <v>215</v>
      </c>
      <c r="Q702" s="75"/>
      <c r="R702" s="75"/>
      <c r="S702" s="75"/>
      <c r="T702" s="75"/>
      <c r="U702" s="75"/>
      <c r="V702" s="75"/>
      <c r="W702" s="75"/>
      <c r="X702" s="75"/>
      <c r="Y702" s="75"/>
      <c r="Z702" s="75"/>
    </row>
    <row r="703">
      <c r="A703" s="94" t="s">
        <v>77</v>
      </c>
      <c r="B703" s="115">
        <v>0.0</v>
      </c>
      <c r="C703" s="97">
        <v>0.0</v>
      </c>
      <c r="D703" s="97">
        <v>0.0</v>
      </c>
      <c r="E703" s="97">
        <v>0.0</v>
      </c>
      <c r="F703" s="97">
        <v>0.0</v>
      </c>
      <c r="G703" s="97">
        <v>0.0</v>
      </c>
      <c r="H703" s="97">
        <f t="shared" ref="H703:H705" si="444">sum(B703:G703)</f>
        <v>0</v>
      </c>
      <c r="I703" s="98">
        <f>(I702/60)</f>
        <v>1.016666667</v>
      </c>
      <c r="J703" s="104" t="s">
        <v>206</v>
      </c>
      <c r="K703" s="94" t="s">
        <v>77</v>
      </c>
      <c r="L703" s="95">
        <v>3.0</v>
      </c>
      <c r="M703" s="95">
        <f>(L703-H703-H704)</f>
        <v>0</v>
      </c>
      <c r="N703" s="96">
        <v>6.0</v>
      </c>
      <c r="O703" s="96">
        <f t="shared" si="443"/>
        <v>6</v>
      </c>
      <c r="P703" s="95"/>
      <c r="Q703" s="75"/>
      <c r="R703" s="75"/>
      <c r="S703" s="75"/>
      <c r="T703" s="75"/>
      <c r="U703" s="75"/>
      <c r="V703" s="75"/>
      <c r="W703" s="75"/>
      <c r="X703" s="75"/>
      <c r="Y703" s="75"/>
      <c r="Z703" s="75"/>
    </row>
    <row r="704">
      <c r="A704" s="102" t="s">
        <v>78</v>
      </c>
      <c r="B704" s="115">
        <v>0.0</v>
      </c>
      <c r="C704" s="97">
        <v>3.0</v>
      </c>
      <c r="D704" s="97">
        <v>0.0</v>
      </c>
      <c r="E704" s="97">
        <v>0.0</v>
      </c>
      <c r="F704" s="97">
        <v>0.0</v>
      </c>
      <c r="G704" s="97">
        <v>0.0</v>
      </c>
      <c r="H704" s="97">
        <f t="shared" si="444"/>
        <v>3</v>
      </c>
      <c r="I704" s="103"/>
      <c r="J704" s="104" t="s">
        <v>206</v>
      </c>
      <c r="K704" s="102" t="s">
        <v>78</v>
      </c>
      <c r="L704" s="95" t="s">
        <v>79</v>
      </c>
      <c r="M704" s="96" t="s">
        <v>79</v>
      </c>
      <c r="N704" s="96" t="s">
        <v>79</v>
      </c>
      <c r="O704" s="96" t="s">
        <v>79</v>
      </c>
      <c r="P704" s="95"/>
      <c r="Q704" s="75"/>
      <c r="R704" s="75"/>
      <c r="S704" s="75"/>
      <c r="T704" s="75"/>
      <c r="U704" s="75"/>
      <c r="V704" s="75"/>
      <c r="W704" s="75"/>
      <c r="X704" s="75"/>
      <c r="Y704" s="75"/>
      <c r="Z704" s="75"/>
    </row>
    <row r="705">
      <c r="A705" s="102" t="s">
        <v>80</v>
      </c>
      <c r="B705" s="97"/>
      <c r="C705" s="106"/>
      <c r="D705" s="97">
        <v>4.0</v>
      </c>
      <c r="E705" s="97">
        <v>4.0</v>
      </c>
      <c r="F705" s="97"/>
      <c r="G705" s="97">
        <v>0.0</v>
      </c>
      <c r="H705" s="97">
        <f t="shared" si="444"/>
        <v>8</v>
      </c>
      <c r="I705" s="96" t="s">
        <v>79</v>
      </c>
      <c r="J705" s="104" t="s">
        <v>206</v>
      </c>
      <c r="K705" s="102" t="s">
        <v>80</v>
      </c>
      <c r="L705" s="95">
        <v>33.0</v>
      </c>
      <c r="M705" s="95">
        <f t="shared" ref="M705:M706" si="445">(L705-H705)</f>
        <v>25</v>
      </c>
      <c r="N705" s="96">
        <v>20.0</v>
      </c>
      <c r="O705" s="96">
        <f t="shared" ref="O705:O707" si="446">sum(M705,N705)</f>
        <v>45</v>
      </c>
      <c r="P705" s="95"/>
      <c r="Q705" s="75"/>
      <c r="R705" s="75"/>
      <c r="S705" s="75"/>
      <c r="T705" s="75"/>
      <c r="U705" s="75"/>
      <c r="V705" s="75"/>
      <c r="W705" s="75"/>
      <c r="X705" s="75"/>
      <c r="Y705" s="75"/>
      <c r="Z705" s="75"/>
    </row>
    <row r="706">
      <c r="A706" s="88" t="s">
        <v>96</v>
      </c>
      <c r="B706" s="89">
        <v>5.0</v>
      </c>
      <c r="C706" s="89">
        <v>10.0</v>
      </c>
      <c r="D706" s="89">
        <v>9.0</v>
      </c>
      <c r="E706" s="89">
        <v>5.0</v>
      </c>
      <c r="F706" s="89">
        <v>7.0</v>
      </c>
      <c r="G706" s="89">
        <v>0.0</v>
      </c>
      <c r="H706" s="89">
        <f>SUM(B706:G706)</f>
        <v>36</v>
      </c>
      <c r="I706" s="90">
        <f>sum(H706:H709)</f>
        <v>40</v>
      </c>
      <c r="J706" s="105" t="s">
        <v>206</v>
      </c>
      <c r="K706" s="111" t="s">
        <v>96</v>
      </c>
      <c r="L706" s="90">
        <v>55.0</v>
      </c>
      <c r="M706" s="90">
        <f t="shared" si="445"/>
        <v>19</v>
      </c>
      <c r="N706" s="89">
        <v>50.0</v>
      </c>
      <c r="O706" s="90">
        <f t="shared" si="446"/>
        <v>69</v>
      </c>
      <c r="P706" s="90" t="s">
        <v>213</v>
      </c>
      <c r="Q706" s="75"/>
      <c r="R706" s="75"/>
      <c r="S706" s="75"/>
      <c r="T706" s="75"/>
      <c r="U706" s="75"/>
      <c r="V706" s="75"/>
      <c r="W706" s="75"/>
      <c r="X706" s="75"/>
      <c r="Y706" s="75"/>
      <c r="Z706" s="75"/>
    </row>
    <row r="707">
      <c r="A707" s="94" t="s">
        <v>77</v>
      </c>
      <c r="B707" s="115">
        <v>0.0</v>
      </c>
      <c r="C707" s="97">
        <v>0.0</v>
      </c>
      <c r="D707" s="97">
        <v>0.0</v>
      </c>
      <c r="E707" s="97">
        <v>0.0</v>
      </c>
      <c r="F707" s="97">
        <v>0.0</v>
      </c>
      <c r="G707" s="97">
        <v>0.0</v>
      </c>
      <c r="H707" s="97">
        <f t="shared" ref="H707:H709" si="447">sum(B707:G707)</f>
        <v>0</v>
      </c>
      <c r="I707" s="98">
        <f>(I706/60)</f>
        <v>0.6666666667</v>
      </c>
      <c r="J707" s="104" t="s">
        <v>206</v>
      </c>
      <c r="K707" s="94" t="s">
        <v>77</v>
      </c>
      <c r="L707" s="96">
        <v>8.0</v>
      </c>
      <c r="M707" s="95">
        <f>(L707-H707-H708)</f>
        <v>4</v>
      </c>
      <c r="N707" s="96">
        <v>0.0</v>
      </c>
      <c r="O707" s="96">
        <f t="shared" si="446"/>
        <v>4</v>
      </c>
      <c r="P707" s="96"/>
      <c r="Q707" s="75"/>
      <c r="R707" s="75"/>
      <c r="S707" s="75"/>
      <c r="T707" s="75"/>
      <c r="U707" s="75"/>
      <c r="V707" s="75"/>
      <c r="W707" s="75"/>
      <c r="X707" s="75"/>
      <c r="Y707" s="75"/>
      <c r="Z707" s="75"/>
    </row>
    <row r="708">
      <c r="A708" s="102" t="s">
        <v>78</v>
      </c>
      <c r="B708" s="115">
        <v>1.0</v>
      </c>
      <c r="C708" s="97">
        <v>0.0</v>
      </c>
      <c r="D708" s="97">
        <v>1.0</v>
      </c>
      <c r="E708" s="97">
        <v>2.0</v>
      </c>
      <c r="F708" s="97">
        <v>0.0</v>
      </c>
      <c r="G708" s="97">
        <v>0.0</v>
      </c>
      <c r="H708" s="97">
        <f t="shared" si="447"/>
        <v>4</v>
      </c>
      <c r="I708" s="103"/>
      <c r="J708" s="104" t="s">
        <v>206</v>
      </c>
      <c r="K708" s="102" t="s">
        <v>78</v>
      </c>
      <c r="L708" s="96" t="s">
        <v>79</v>
      </c>
      <c r="M708" s="96" t="s">
        <v>79</v>
      </c>
      <c r="N708" s="96" t="s">
        <v>79</v>
      </c>
      <c r="O708" s="96" t="s">
        <v>79</v>
      </c>
      <c r="P708" s="96"/>
      <c r="Q708" s="75"/>
      <c r="R708" s="75"/>
      <c r="S708" s="75"/>
      <c r="T708" s="75"/>
      <c r="U708" s="75"/>
      <c r="V708" s="75"/>
      <c r="W708" s="75"/>
      <c r="X708" s="75"/>
      <c r="Y708" s="75"/>
      <c r="Z708" s="75"/>
    </row>
    <row r="709">
      <c r="A709" s="102" t="s">
        <v>80</v>
      </c>
      <c r="B709" s="96"/>
      <c r="C709" s="106"/>
      <c r="D709" s="97"/>
      <c r="E709" s="106"/>
      <c r="F709" s="97"/>
      <c r="G709" s="97">
        <v>0.0</v>
      </c>
      <c r="H709" s="97">
        <f t="shared" si="447"/>
        <v>0</v>
      </c>
      <c r="I709" s="96" t="s">
        <v>79</v>
      </c>
      <c r="J709" s="104" t="s">
        <v>206</v>
      </c>
      <c r="K709" s="102" t="s">
        <v>80</v>
      </c>
      <c r="L709" s="96">
        <v>35.0</v>
      </c>
      <c r="M709" s="95">
        <f t="shared" ref="M709:M710" si="448">(L709-H709)</f>
        <v>35</v>
      </c>
      <c r="N709" s="96">
        <v>0.0</v>
      </c>
      <c r="O709" s="96">
        <f t="shared" ref="O709:O711" si="449">sum(M709,N709)</f>
        <v>35</v>
      </c>
      <c r="P709" s="96"/>
      <c r="Q709" s="75"/>
      <c r="R709" s="75"/>
      <c r="S709" s="75"/>
      <c r="T709" s="75"/>
      <c r="U709" s="75"/>
      <c r="V709" s="75"/>
      <c r="W709" s="75"/>
      <c r="X709" s="75"/>
      <c r="Y709" s="75"/>
      <c r="Z709" s="75"/>
    </row>
    <row r="710">
      <c r="A710" s="107" t="s">
        <v>122</v>
      </c>
      <c r="B710" s="89">
        <v>7.0</v>
      </c>
      <c r="C710" s="89">
        <v>3.0</v>
      </c>
      <c r="D710" s="89">
        <v>10.0</v>
      </c>
      <c r="E710" s="89">
        <v>9.0</v>
      </c>
      <c r="F710" s="89">
        <v>4.0</v>
      </c>
      <c r="G710" s="89">
        <v>0.0</v>
      </c>
      <c r="H710" s="89">
        <f>SUM(B710:G710)</f>
        <v>33</v>
      </c>
      <c r="I710" s="90">
        <f>sum(H710:H713)</f>
        <v>33</v>
      </c>
      <c r="J710" s="105" t="s">
        <v>206</v>
      </c>
      <c r="K710" s="107" t="s">
        <v>122</v>
      </c>
      <c r="L710" s="90">
        <v>54.0</v>
      </c>
      <c r="M710" s="90">
        <f t="shared" si="448"/>
        <v>21</v>
      </c>
      <c r="N710" s="89">
        <v>65.0</v>
      </c>
      <c r="O710" s="90">
        <f t="shared" si="449"/>
        <v>86</v>
      </c>
      <c r="P710" s="90" t="s">
        <v>213</v>
      </c>
      <c r="Q710" s="75"/>
      <c r="R710" s="75"/>
      <c r="S710" s="75"/>
      <c r="T710" s="75"/>
      <c r="U710" s="75"/>
      <c r="V710" s="75"/>
      <c r="W710" s="75"/>
      <c r="X710" s="75"/>
      <c r="Y710" s="75"/>
      <c r="Z710" s="75"/>
    </row>
    <row r="711">
      <c r="A711" s="94" t="s">
        <v>77</v>
      </c>
      <c r="B711" s="95">
        <v>0.0</v>
      </c>
      <c r="C711" s="97">
        <v>0.0</v>
      </c>
      <c r="D711" s="97">
        <v>0.0</v>
      </c>
      <c r="E711" s="97">
        <v>0.0</v>
      </c>
      <c r="F711" s="97">
        <v>0.0</v>
      </c>
      <c r="G711" s="97">
        <v>0.0</v>
      </c>
      <c r="H711" s="97">
        <f t="shared" ref="H711:H713" si="450">sum(B711:G711)</f>
        <v>0</v>
      </c>
      <c r="I711" s="98">
        <f>(I710/60)</f>
        <v>0.55</v>
      </c>
      <c r="J711" s="104" t="s">
        <v>206</v>
      </c>
      <c r="K711" s="94" t="s">
        <v>77</v>
      </c>
      <c r="L711" s="96">
        <v>0.0</v>
      </c>
      <c r="M711" s="95">
        <f>(L711-H711-H712)</f>
        <v>0</v>
      </c>
      <c r="N711" s="96">
        <v>5.0</v>
      </c>
      <c r="O711" s="96">
        <f t="shared" si="449"/>
        <v>5</v>
      </c>
      <c r="P711" s="96"/>
      <c r="Q711" s="75"/>
      <c r="R711" s="75"/>
      <c r="S711" s="75"/>
      <c r="T711" s="75"/>
      <c r="U711" s="75"/>
      <c r="V711" s="75"/>
      <c r="W711" s="75"/>
      <c r="X711" s="75"/>
      <c r="Y711" s="75"/>
      <c r="Z711" s="75"/>
    </row>
    <row r="712">
      <c r="A712" s="102" t="s">
        <v>78</v>
      </c>
      <c r="B712" s="95">
        <v>0.0</v>
      </c>
      <c r="C712" s="97">
        <v>0.0</v>
      </c>
      <c r="D712" s="97">
        <v>0.0</v>
      </c>
      <c r="E712" s="97">
        <v>0.0</v>
      </c>
      <c r="F712" s="97">
        <v>0.0</v>
      </c>
      <c r="G712" s="97">
        <v>0.0</v>
      </c>
      <c r="H712" s="97">
        <f t="shared" si="450"/>
        <v>0</v>
      </c>
      <c r="I712" s="103"/>
      <c r="J712" s="104" t="s">
        <v>206</v>
      </c>
      <c r="K712" s="102" t="s">
        <v>78</v>
      </c>
      <c r="L712" s="96" t="s">
        <v>79</v>
      </c>
      <c r="M712" s="96" t="s">
        <v>79</v>
      </c>
      <c r="N712" s="96" t="s">
        <v>79</v>
      </c>
      <c r="O712" s="96" t="s">
        <v>79</v>
      </c>
      <c r="P712" s="96"/>
      <c r="Q712" s="75"/>
      <c r="R712" s="75"/>
      <c r="S712" s="75"/>
      <c r="T712" s="75"/>
      <c r="U712" s="75"/>
      <c r="V712" s="75"/>
      <c r="W712" s="75"/>
      <c r="X712" s="75"/>
      <c r="Y712" s="75"/>
      <c r="Z712" s="75"/>
    </row>
    <row r="713">
      <c r="A713" s="102" t="s">
        <v>80</v>
      </c>
      <c r="B713" s="96"/>
      <c r="C713" s="97"/>
      <c r="D713" s="97"/>
      <c r="E713" s="97"/>
      <c r="F713" s="97"/>
      <c r="G713" s="97">
        <v>0.0</v>
      </c>
      <c r="H713" s="97">
        <f t="shared" si="450"/>
        <v>0</v>
      </c>
      <c r="I713" s="96" t="s">
        <v>79</v>
      </c>
      <c r="J713" s="104" t="s">
        <v>206</v>
      </c>
      <c r="K713" s="102" t="s">
        <v>80</v>
      </c>
      <c r="L713" s="96">
        <v>14.0</v>
      </c>
      <c r="M713" s="95">
        <f t="shared" ref="M713:M714" si="451">(L713-H713)</f>
        <v>14</v>
      </c>
      <c r="N713" s="96">
        <v>20.0</v>
      </c>
      <c r="O713" s="96">
        <f t="shared" ref="O713:O715" si="452">sum(M713,N713)</f>
        <v>34</v>
      </c>
      <c r="P713" s="96"/>
      <c r="Q713" s="75"/>
      <c r="R713" s="75"/>
      <c r="S713" s="75"/>
      <c r="T713" s="75"/>
      <c r="U713" s="75"/>
      <c r="V713" s="75"/>
      <c r="W713" s="75"/>
      <c r="X713" s="75"/>
      <c r="Y713" s="75"/>
      <c r="Z713" s="75"/>
    </row>
    <row r="714">
      <c r="A714" s="107" t="s">
        <v>85</v>
      </c>
      <c r="B714" s="89">
        <v>26.0</v>
      </c>
      <c r="C714" s="89">
        <v>12.0</v>
      </c>
      <c r="D714" s="89">
        <v>15.0</v>
      </c>
      <c r="E714" s="89">
        <v>20.0</v>
      </c>
      <c r="F714" s="89">
        <v>7.0</v>
      </c>
      <c r="G714" s="89">
        <v>0.0</v>
      </c>
      <c r="H714" s="89">
        <f>SUM(B714:G714)</f>
        <v>80</v>
      </c>
      <c r="I714" s="90">
        <f>sum(H714:H717)</f>
        <v>96</v>
      </c>
      <c r="J714" s="104" t="s">
        <v>206</v>
      </c>
      <c r="K714" s="107" t="s">
        <v>85</v>
      </c>
      <c r="L714" s="90">
        <v>81.0</v>
      </c>
      <c r="M714" s="90">
        <f t="shared" si="451"/>
        <v>1</v>
      </c>
      <c r="N714" s="89">
        <v>180.0</v>
      </c>
      <c r="O714" s="90">
        <f t="shared" si="452"/>
        <v>181</v>
      </c>
      <c r="P714" s="90" t="s">
        <v>213</v>
      </c>
      <c r="Q714" s="92"/>
      <c r="R714" s="92"/>
      <c r="S714" s="92"/>
      <c r="T714" s="92"/>
      <c r="U714" s="92"/>
      <c r="V714" s="92"/>
      <c r="W714" s="92"/>
      <c r="X714" s="92"/>
      <c r="Y714" s="92"/>
      <c r="Z714" s="92"/>
    </row>
    <row r="715">
      <c r="A715" s="94" t="s">
        <v>77</v>
      </c>
      <c r="B715" s="95">
        <v>0.0</v>
      </c>
      <c r="C715" s="96">
        <v>0.0</v>
      </c>
      <c r="D715" s="96">
        <v>0.0</v>
      </c>
      <c r="E715" s="96">
        <v>0.0</v>
      </c>
      <c r="F715" s="96">
        <v>0.0</v>
      </c>
      <c r="G715" s="97">
        <v>0.0</v>
      </c>
      <c r="H715" s="97">
        <f t="shared" ref="H715:H717" si="453">sum(B715:G715)</f>
        <v>0</v>
      </c>
      <c r="I715" s="98">
        <f>(I714/60)</f>
        <v>1.6</v>
      </c>
      <c r="J715" s="104" t="s">
        <v>206</v>
      </c>
      <c r="K715" s="94" t="s">
        <v>77</v>
      </c>
      <c r="L715" s="96">
        <v>4.0</v>
      </c>
      <c r="M715" s="95">
        <f>(L715-H715-H716)</f>
        <v>0</v>
      </c>
      <c r="N715" s="96">
        <v>5.0</v>
      </c>
      <c r="O715" s="96">
        <f t="shared" si="452"/>
        <v>5</v>
      </c>
      <c r="P715" s="96"/>
      <c r="Q715" s="92"/>
      <c r="R715" s="92"/>
      <c r="S715" s="92"/>
      <c r="T715" s="92"/>
      <c r="U715" s="92"/>
      <c r="V715" s="92"/>
      <c r="W715" s="92"/>
      <c r="X715" s="92"/>
      <c r="Y715" s="92"/>
      <c r="Z715" s="92"/>
    </row>
    <row r="716">
      <c r="A716" s="102" t="s">
        <v>78</v>
      </c>
      <c r="B716" s="95">
        <v>4.0</v>
      </c>
      <c r="C716" s="96">
        <v>0.0</v>
      </c>
      <c r="D716" s="96">
        <v>0.0</v>
      </c>
      <c r="E716" s="96">
        <v>0.0</v>
      </c>
      <c r="F716" s="96">
        <v>0.0</v>
      </c>
      <c r="G716" s="97">
        <v>0.0</v>
      </c>
      <c r="H716" s="97">
        <f t="shared" si="453"/>
        <v>4</v>
      </c>
      <c r="I716" s="103"/>
      <c r="J716" s="104" t="s">
        <v>206</v>
      </c>
      <c r="K716" s="102" t="s">
        <v>78</v>
      </c>
      <c r="L716" s="96" t="s">
        <v>79</v>
      </c>
      <c r="M716" s="96" t="s">
        <v>79</v>
      </c>
      <c r="N716" s="96" t="s">
        <v>79</v>
      </c>
      <c r="O716" s="96" t="s">
        <v>79</v>
      </c>
      <c r="P716" s="96"/>
      <c r="Q716" s="92"/>
      <c r="R716" s="92"/>
      <c r="S716" s="92"/>
      <c r="T716" s="92"/>
      <c r="U716" s="92"/>
      <c r="V716" s="92"/>
      <c r="W716" s="92"/>
      <c r="X716" s="92"/>
      <c r="Y716" s="92"/>
      <c r="Z716" s="92"/>
    </row>
    <row r="717">
      <c r="A717" s="102" t="s">
        <v>80</v>
      </c>
      <c r="B717" s="96"/>
      <c r="C717" s="103"/>
      <c r="D717" s="103"/>
      <c r="E717" s="96">
        <v>12.0</v>
      </c>
      <c r="F717" s="103"/>
      <c r="G717" s="97">
        <v>0.0</v>
      </c>
      <c r="H717" s="97">
        <f t="shared" si="453"/>
        <v>12</v>
      </c>
      <c r="I717" s="96" t="s">
        <v>79</v>
      </c>
      <c r="J717" s="104" t="s">
        <v>206</v>
      </c>
      <c r="K717" s="102" t="s">
        <v>80</v>
      </c>
      <c r="L717" s="96">
        <v>20.0</v>
      </c>
      <c r="M717" s="95">
        <f>(L717-H717)</f>
        <v>8</v>
      </c>
      <c r="N717" s="96">
        <v>20.0</v>
      </c>
      <c r="O717" s="96">
        <f>sum(M717,N717)</f>
        <v>28</v>
      </c>
      <c r="P717" s="96"/>
      <c r="Q717" s="92"/>
      <c r="R717" s="92"/>
      <c r="S717" s="92"/>
      <c r="T717" s="92"/>
      <c r="U717" s="92"/>
      <c r="V717" s="92"/>
      <c r="W717" s="92"/>
      <c r="X717" s="92"/>
      <c r="Y717" s="92"/>
      <c r="Z717" s="92"/>
    </row>
    <row r="718">
      <c r="A718" s="112" t="s">
        <v>98</v>
      </c>
      <c r="B718" s="85">
        <f t="shared" ref="B718:G718" si="454">SUM(B719:B726)-B722-B726</f>
        <v>0</v>
      </c>
      <c r="C718" s="85">
        <f t="shared" si="454"/>
        <v>11</v>
      </c>
      <c r="D718" s="85">
        <f t="shared" si="454"/>
        <v>23</v>
      </c>
      <c r="E718" s="85">
        <f t="shared" si="454"/>
        <v>18</v>
      </c>
      <c r="F718" s="85">
        <f t="shared" si="454"/>
        <v>29</v>
      </c>
      <c r="G718" s="85">
        <f t="shared" si="454"/>
        <v>11</v>
      </c>
      <c r="H718" s="86"/>
      <c r="I718" s="85">
        <v>0.0</v>
      </c>
      <c r="J718" s="75"/>
      <c r="K718" s="112" t="s">
        <v>98</v>
      </c>
      <c r="L718" s="86"/>
      <c r="M718" s="86"/>
      <c r="N718" s="87"/>
      <c r="O718" s="87"/>
      <c r="P718" s="86"/>
      <c r="Q718" s="75"/>
      <c r="R718" s="75"/>
      <c r="S718" s="75"/>
      <c r="T718" s="75"/>
      <c r="U718" s="75"/>
      <c r="V718" s="75"/>
      <c r="W718" s="75"/>
      <c r="X718" s="75"/>
      <c r="Y718" s="75"/>
      <c r="Z718" s="75"/>
    </row>
    <row r="719">
      <c r="A719" s="88" t="s">
        <v>99</v>
      </c>
      <c r="B719" s="89">
        <v>0.0</v>
      </c>
      <c r="C719" s="89">
        <v>10.0</v>
      </c>
      <c r="D719" s="89">
        <v>18.0</v>
      </c>
      <c r="E719" s="89">
        <v>14.0</v>
      </c>
      <c r="F719" s="89">
        <v>15.0</v>
      </c>
      <c r="G719" s="89">
        <v>8.0</v>
      </c>
      <c r="H719" s="89">
        <f>SUM(B719:G719)</f>
        <v>65</v>
      </c>
      <c r="I719" s="90">
        <f>sum(H719:H722)</f>
        <v>84</v>
      </c>
      <c r="J719" s="105" t="s">
        <v>206</v>
      </c>
      <c r="K719" s="111" t="s">
        <v>99</v>
      </c>
      <c r="L719" s="90">
        <v>109.0</v>
      </c>
      <c r="M719" s="90">
        <f>(L719-H719)</f>
        <v>44</v>
      </c>
      <c r="N719" s="89">
        <v>30.0</v>
      </c>
      <c r="O719" s="90">
        <f t="shared" ref="O719:O720" si="455">sum(M719,N719)</f>
        <v>74</v>
      </c>
      <c r="P719" s="90" t="s">
        <v>215</v>
      </c>
      <c r="Q719" s="75"/>
      <c r="R719" s="75"/>
      <c r="S719" s="75"/>
      <c r="T719" s="75"/>
      <c r="U719" s="75"/>
      <c r="V719" s="75"/>
      <c r="W719" s="75"/>
      <c r="X719" s="75"/>
      <c r="Y719" s="75"/>
      <c r="Z719" s="75"/>
    </row>
    <row r="720">
      <c r="A720" s="94" t="s">
        <v>77</v>
      </c>
      <c r="B720" s="115">
        <v>0.0</v>
      </c>
      <c r="C720" s="97">
        <v>0.0</v>
      </c>
      <c r="D720" s="97">
        <v>0.0</v>
      </c>
      <c r="E720" s="97">
        <v>0.0</v>
      </c>
      <c r="F720" s="97">
        <v>0.0</v>
      </c>
      <c r="G720" s="97">
        <v>0.0</v>
      </c>
      <c r="H720" s="97">
        <f t="shared" ref="H720:H722" si="456">sum(B720:G720)</f>
        <v>0</v>
      </c>
      <c r="I720" s="98">
        <f>(I719/60)</f>
        <v>1.4</v>
      </c>
      <c r="J720" s="104" t="s">
        <v>206</v>
      </c>
      <c r="K720" s="94" t="s">
        <v>77</v>
      </c>
      <c r="L720" s="95">
        <v>19.0</v>
      </c>
      <c r="M720" s="95">
        <f>(L720-H720-H721)</f>
        <v>5</v>
      </c>
      <c r="N720" s="96">
        <v>0.0</v>
      </c>
      <c r="O720" s="96">
        <f t="shared" si="455"/>
        <v>5</v>
      </c>
      <c r="P720" s="95"/>
      <c r="Q720" s="92"/>
      <c r="R720" s="92"/>
      <c r="S720" s="92"/>
      <c r="T720" s="92"/>
      <c r="U720" s="92"/>
      <c r="V720" s="92"/>
      <c r="W720" s="92"/>
      <c r="X720" s="92"/>
      <c r="Y720" s="92"/>
      <c r="Z720" s="92"/>
    </row>
    <row r="721">
      <c r="A721" s="102" t="s">
        <v>78</v>
      </c>
      <c r="B721" s="115">
        <v>0.0</v>
      </c>
      <c r="C721" s="97">
        <v>1.0</v>
      </c>
      <c r="D721" s="97">
        <v>5.0</v>
      </c>
      <c r="E721" s="97">
        <v>4.0</v>
      </c>
      <c r="F721" s="97">
        <v>4.0</v>
      </c>
      <c r="G721" s="97">
        <v>0.0</v>
      </c>
      <c r="H721" s="97">
        <f t="shared" si="456"/>
        <v>14</v>
      </c>
      <c r="I721" s="103"/>
      <c r="J721" s="104" t="s">
        <v>206</v>
      </c>
      <c r="K721" s="102" t="s">
        <v>78</v>
      </c>
      <c r="L721" s="95" t="s">
        <v>79</v>
      </c>
      <c r="M721" s="96" t="s">
        <v>79</v>
      </c>
      <c r="N721" s="96" t="s">
        <v>79</v>
      </c>
      <c r="O721" s="96" t="s">
        <v>79</v>
      </c>
      <c r="P721" s="95"/>
      <c r="Q721" s="92"/>
      <c r="R721" s="92"/>
      <c r="S721" s="92"/>
      <c r="T721" s="92"/>
      <c r="U721" s="92"/>
      <c r="V721" s="92"/>
      <c r="W721" s="92"/>
      <c r="X721" s="92"/>
      <c r="Y721" s="92"/>
      <c r="Z721" s="92"/>
    </row>
    <row r="722" ht="15.75" customHeight="1">
      <c r="A722" s="102" t="s">
        <v>80</v>
      </c>
      <c r="B722" s="97">
        <v>0.0</v>
      </c>
      <c r="C722" s="97"/>
      <c r="D722" s="106"/>
      <c r="E722" s="97">
        <v>5.0</v>
      </c>
      <c r="F722" s="106"/>
      <c r="G722" s="97"/>
      <c r="H722" s="97">
        <f t="shared" si="456"/>
        <v>5</v>
      </c>
      <c r="I722" s="96" t="s">
        <v>79</v>
      </c>
      <c r="J722" s="104" t="s">
        <v>206</v>
      </c>
      <c r="K722" s="102" t="s">
        <v>80</v>
      </c>
      <c r="L722" s="95">
        <v>66.0</v>
      </c>
      <c r="M722" s="95">
        <f t="shared" ref="M722:M723" si="457">(L722-H722)</f>
        <v>61</v>
      </c>
      <c r="N722" s="96">
        <v>0.0</v>
      </c>
      <c r="O722" s="96">
        <f t="shared" ref="O722:O724" si="458">sum(M722,N722)</f>
        <v>61</v>
      </c>
      <c r="P722" s="95"/>
      <c r="Q722" s="92"/>
      <c r="R722" s="92"/>
      <c r="S722" s="92"/>
      <c r="T722" s="92"/>
      <c r="U722" s="92"/>
      <c r="V722" s="92"/>
      <c r="W722" s="92"/>
      <c r="X722" s="92"/>
      <c r="Y722" s="92"/>
      <c r="Z722" s="92"/>
    </row>
    <row r="723">
      <c r="A723" s="88" t="s">
        <v>102</v>
      </c>
      <c r="B723" s="89">
        <v>0.0</v>
      </c>
      <c r="C723" s="89">
        <v>0.0</v>
      </c>
      <c r="D723" s="89">
        <v>0.0</v>
      </c>
      <c r="E723" s="89">
        <v>0.0</v>
      </c>
      <c r="F723" s="89">
        <v>10.0</v>
      </c>
      <c r="G723" s="89">
        <v>3.0</v>
      </c>
      <c r="H723" s="89">
        <f>SUM(B723:G723)</f>
        <v>13</v>
      </c>
      <c r="I723" s="90">
        <f>sum(H723:H726)</f>
        <v>13</v>
      </c>
      <c r="J723" s="104" t="s">
        <v>206</v>
      </c>
      <c r="K723" s="88" t="s">
        <v>102</v>
      </c>
      <c r="L723" s="90">
        <v>32.0</v>
      </c>
      <c r="M723" s="90">
        <f t="shared" si="457"/>
        <v>19</v>
      </c>
      <c r="N723" s="89">
        <v>45.0</v>
      </c>
      <c r="O723" s="90">
        <f t="shared" si="458"/>
        <v>64</v>
      </c>
      <c r="P723" s="90"/>
      <c r="Q723" s="75"/>
      <c r="R723" s="75"/>
      <c r="S723" s="75"/>
      <c r="T723" s="75"/>
      <c r="U723" s="75"/>
      <c r="V723" s="75"/>
      <c r="W723" s="75"/>
      <c r="X723" s="75"/>
      <c r="Y723" s="75"/>
      <c r="Z723" s="75"/>
    </row>
    <row r="724">
      <c r="A724" s="94" t="s">
        <v>77</v>
      </c>
      <c r="B724" s="96">
        <v>0.0</v>
      </c>
      <c r="C724" s="97">
        <v>0.0</v>
      </c>
      <c r="D724" s="97">
        <v>0.0</v>
      </c>
      <c r="E724" s="97">
        <v>0.0</v>
      </c>
      <c r="F724" s="97">
        <v>0.0</v>
      </c>
      <c r="G724" s="97">
        <v>0.0</v>
      </c>
      <c r="H724" s="97">
        <f t="shared" ref="H724:H726" si="459">sum(B724:G724)</f>
        <v>0</v>
      </c>
      <c r="I724" s="98">
        <f>(I723/60)</f>
        <v>0.2166666667</v>
      </c>
      <c r="J724" s="104" t="s">
        <v>206</v>
      </c>
      <c r="K724" s="94" t="s">
        <v>77</v>
      </c>
      <c r="L724" s="96">
        <v>1.0</v>
      </c>
      <c r="M724" s="95">
        <f>(L724-H724-H725)</f>
        <v>1</v>
      </c>
      <c r="N724" s="96">
        <v>3.0</v>
      </c>
      <c r="O724" s="96">
        <f t="shared" si="458"/>
        <v>4</v>
      </c>
      <c r="P724" s="96"/>
      <c r="Q724" s="75"/>
      <c r="R724" s="75"/>
      <c r="S724" s="75"/>
      <c r="T724" s="75"/>
      <c r="U724" s="75"/>
      <c r="V724" s="75"/>
      <c r="W724" s="75"/>
      <c r="X724" s="75"/>
      <c r="Y724" s="75"/>
      <c r="Z724" s="75"/>
    </row>
    <row r="725">
      <c r="A725" s="102" t="s">
        <v>78</v>
      </c>
      <c r="B725" s="96">
        <v>0.0</v>
      </c>
      <c r="C725" s="97">
        <v>0.0</v>
      </c>
      <c r="D725" s="97">
        <v>0.0</v>
      </c>
      <c r="E725" s="97">
        <v>0.0</v>
      </c>
      <c r="F725" s="97">
        <v>0.0</v>
      </c>
      <c r="G725" s="97">
        <v>0.0</v>
      </c>
      <c r="H725" s="97">
        <f t="shared" si="459"/>
        <v>0</v>
      </c>
      <c r="I725" s="103"/>
      <c r="J725" s="104" t="s">
        <v>206</v>
      </c>
      <c r="K725" s="102" t="s">
        <v>78</v>
      </c>
      <c r="L725" s="96" t="s">
        <v>79</v>
      </c>
      <c r="M725" s="96" t="s">
        <v>79</v>
      </c>
      <c r="N725" s="96" t="s">
        <v>79</v>
      </c>
      <c r="O725" s="96" t="s">
        <v>79</v>
      </c>
      <c r="P725" s="96"/>
      <c r="Q725" s="75"/>
      <c r="R725" s="75"/>
      <c r="S725" s="75"/>
      <c r="T725" s="75"/>
      <c r="U725" s="75"/>
      <c r="V725" s="75"/>
      <c r="W725" s="75"/>
      <c r="X725" s="75"/>
      <c r="Y725" s="75"/>
      <c r="Z725" s="75"/>
    </row>
    <row r="726">
      <c r="A726" s="102" t="s">
        <v>80</v>
      </c>
      <c r="B726" s="96">
        <v>0.0</v>
      </c>
      <c r="C726" s="97">
        <v>0.0</v>
      </c>
      <c r="D726" s="97">
        <v>0.0</v>
      </c>
      <c r="E726" s="97">
        <v>0.0</v>
      </c>
      <c r="F726" s="97"/>
      <c r="G726" s="97">
        <v>0.0</v>
      </c>
      <c r="H726" s="97">
        <f t="shared" si="459"/>
        <v>0</v>
      </c>
      <c r="I726" s="96" t="s">
        <v>79</v>
      </c>
      <c r="J726" s="104" t="s">
        <v>206</v>
      </c>
      <c r="K726" s="102" t="s">
        <v>80</v>
      </c>
      <c r="L726" s="96">
        <v>49.0</v>
      </c>
      <c r="M726" s="95">
        <f>(L726-H726)</f>
        <v>49</v>
      </c>
      <c r="N726" s="96">
        <v>0.0</v>
      </c>
      <c r="O726" s="96">
        <f>sum(M726,N726)</f>
        <v>49</v>
      </c>
      <c r="P726" s="96"/>
      <c r="Q726" s="75"/>
      <c r="R726" s="75"/>
      <c r="S726" s="75"/>
      <c r="T726" s="75"/>
      <c r="U726" s="75"/>
      <c r="V726" s="75"/>
      <c r="W726" s="75"/>
      <c r="X726" s="75"/>
      <c r="Y726" s="75"/>
      <c r="Z726" s="75"/>
    </row>
    <row r="727">
      <c r="A727" s="112" t="s">
        <v>105</v>
      </c>
      <c r="B727" s="85">
        <f t="shared" ref="B727:G727" si="460">SUM(B728:B747)-B731-B735-B739-B743-B747</f>
        <v>43</v>
      </c>
      <c r="C727" s="85">
        <f t="shared" si="460"/>
        <v>28</v>
      </c>
      <c r="D727" s="85">
        <f t="shared" si="460"/>
        <v>43</v>
      </c>
      <c r="E727" s="85">
        <f t="shared" si="460"/>
        <v>32</v>
      </c>
      <c r="F727" s="85">
        <f t="shared" si="460"/>
        <v>30</v>
      </c>
      <c r="G727" s="85">
        <f t="shared" si="460"/>
        <v>1</v>
      </c>
      <c r="H727" s="86"/>
      <c r="I727" s="85">
        <v>0.0</v>
      </c>
      <c r="J727" s="75"/>
      <c r="K727" s="112" t="s">
        <v>105</v>
      </c>
      <c r="L727" s="86"/>
      <c r="M727" s="86"/>
      <c r="N727" s="87"/>
      <c r="O727" s="87"/>
      <c r="P727" s="86"/>
      <c r="Q727" s="75"/>
      <c r="R727" s="75"/>
      <c r="S727" s="75"/>
      <c r="T727" s="75"/>
      <c r="U727" s="75"/>
      <c r="V727" s="75"/>
      <c r="W727" s="75"/>
      <c r="X727" s="75"/>
      <c r="Y727" s="75"/>
      <c r="Z727" s="75"/>
    </row>
    <row r="728">
      <c r="A728" s="88" t="s">
        <v>106</v>
      </c>
      <c r="B728" s="89">
        <v>16.0</v>
      </c>
      <c r="C728" s="89">
        <v>4.0</v>
      </c>
      <c r="D728" s="89">
        <v>10.0</v>
      </c>
      <c r="E728" s="89">
        <v>11.0</v>
      </c>
      <c r="F728" s="89">
        <v>12.0</v>
      </c>
      <c r="G728" s="89">
        <v>0.0</v>
      </c>
      <c r="H728" s="89">
        <f>SUM(B728:G728)</f>
        <v>53</v>
      </c>
      <c r="I728" s="90">
        <f>sum(H728:H731)</f>
        <v>54</v>
      </c>
      <c r="J728" s="105" t="s">
        <v>206</v>
      </c>
      <c r="K728" s="111" t="s">
        <v>106</v>
      </c>
      <c r="L728" s="90">
        <v>80.0</v>
      </c>
      <c r="M728" s="90">
        <f>(L728-H728)</f>
        <v>27</v>
      </c>
      <c r="N728" s="89">
        <v>80.0</v>
      </c>
      <c r="O728" s="90">
        <f t="shared" ref="O728:O729" si="461">sum(M728,N728)</f>
        <v>107</v>
      </c>
      <c r="P728" s="90" t="s">
        <v>215</v>
      </c>
      <c r="Q728" s="75"/>
      <c r="R728" s="104"/>
      <c r="S728" s="75"/>
      <c r="T728" s="75"/>
      <c r="U728" s="75"/>
      <c r="V728" s="75"/>
      <c r="W728" s="75"/>
      <c r="X728" s="75"/>
      <c r="Y728" s="75"/>
      <c r="Z728" s="75"/>
    </row>
    <row r="729">
      <c r="A729" s="94" t="s">
        <v>77</v>
      </c>
      <c r="B729" s="115">
        <v>0.0</v>
      </c>
      <c r="C729" s="97">
        <v>0.0</v>
      </c>
      <c r="D729" s="97">
        <v>0.0</v>
      </c>
      <c r="E729" s="97">
        <v>0.0</v>
      </c>
      <c r="F729" s="97">
        <v>0.0</v>
      </c>
      <c r="G729" s="97">
        <v>0.0</v>
      </c>
      <c r="H729" s="97">
        <f t="shared" ref="H729:H731" si="462">sum(B729:G729)</f>
        <v>0</v>
      </c>
      <c r="I729" s="98">
        <f>(I728/60)</f>
        <v>0.9</v>
      </c>
      <c r="J729" s="104" t="s">
        <v>206</v>
      </c>
      <c r="K729" s="94" t="s">
        <v>77</v>
      </c>
      <c r="L729" s="95">
        <v>1.0</v>
      </c>
      <c r="M729" s="95">
        <f>(L729-H729-H730)</f>
        <v>0</v>
      </c>
      <c r="N729" s="96">
        <v>5.0</v>
      </c>
      <c r="O729" s="96">
        <f t="shared" si="461"/>
        <v>5</v>
      </c>
      <c r="P729" s="95"/>
      <c r="Q729" s="75"/>
      <c r="R729" s="75"/>
      <c r="S729" s="75"/>
      <c r="T729" s="75"/>
      <c r="U729" s="75"/>
      <c r="V729" s="75"/>
      <c r="W729" s="75"/>
      <c r="X729" s="75"/>
      <c r="Y729" s="75"/>
      <c r="Z729" s="75"/>
    </row>
    <row r="730">
      <c r="A730" s="102" t="s">
        <v>78</v>
      </c>
      <c r="B730" s="115">
        <v>1.0</v>
      </c>
      <c r="C730" s="97">
        <v>0.0</v>
      </c>
      <c r="D730" s="97">
        <v>0.0</v>
      </c>
      <c r="E730" s="97">
        <v>0.0</v>
      </c>
      <c r="F730" s="97">
        <v>0.0</v>
      </c>
      <c r="G730" s="97">
        <v>0.0</v>
      </c>
      <c r="H730" s="97">
        <f t="shared" si="462"/>
        <v>1</v>
      </c>
      <c r="I730" s="103"/>
      <c r="J730" s="104" t="s">
        <v>206</v>
      </c>
      <c r="K730" s="102" t="s">
        <v>78</v>
      </c>
      <c r="L730" s="95" t="s">
        <v>79</v>
      </c>
      <c r="M730" s="96" t="s">
        <v>79</v>
      </c>
      <c r="N730" s="96" t="s">
        <v>79</v>
      </c>
      <c r="O730" s="96" t="s">
        <v>79</v>
      </c>
      <c r="P730" s="95"/>
      <c r="Q730" s="75"/>
      <c r="R730" s="75"/>
      <c r="S730" s="75"/>
      <c r="T730" s="75"/>
      <c r="U730" s="75"/>
      <c r="V730" s="75"/>
      <c r="W730" s="75"/>
      <c r="X730" s="75"/>
      <c r="Y730" s="75"/>
      <c r="Z730" s="75"/>
    </row>
    <row r="731">
      <c r="A731" s="102" t="s">
        <v>80</v>
      </c>
      <c r="B731" s="97"/>
      <c r="C731" s="97"/>
      <c r="D731" s="97"/>
      <c r="E731" s="97"/>
      <c r="F731" s="97"/>
      <c r="G731" s="97">
        <v>0.0</v>
      </c>
      <c r="H731" s="97">
        <f t="shared" si="462"/>
        <v>0</v>
      </c>
      <c r="I731" s="96" t="s">
        <v>79</v>
      </c>
      <c r="J731" s="104" t="s">
        <v>206</v>
      </c>
      <c r="K731" s="102" t="s">
        <v>80</v>
      </c>
      <c r="L731" s="95">
        <v>41.0</v>
      </c>
      <c r="M731" s="95">
        <f t="shared" ref="M731:M732" si="463">(L731-H731)</f>
        <v>41</v>
      </c>
      <c r="N731" s="96">
        <v>0.0</v>
      </c>
      <c r="O731" s="96">
        <f t="shared" ref="O731:O733" si="464">sum(M731,N731)</f>
        <v>41</v>
      </c>
      <c r="P731" s="95"/>
      <c r="Q731" s="75"/>
      <c r="R731" s="75"/>
      <c r="S731" s="75"/>
      <c r="T731" s="75"/>
      <c r="U731" s="75"/>
      <c r="V731" s="75"/>
      <c r="W731" s="75"/>
      <c r="X731" s="75"/>
      <c r="Y731" s="75"/>
      <c r="Z731" s="75"/>
    </row>
    <row r="732">
      <c r="A732" s="88" t="s">
        <v>108</v>
      </c>
      <c r="B732" s="89">
        <v>9.0</v>
      </c>
      <c r="C732" s="89">
        <v>13.0</v>
      </c>
      <c r="D732" s="89">
        <v>12.0</v>
      </c>
      <c r="E732" s="89">
        <v>7.0</v>
      </c>
      <c r="F732" s="89">
        <v>8.0</v>
      </c>
      <c r="G732" s="89">
        <v>0.0</v>
      </c>
      <c r="H732" s="89">
        <f>SUM(B732:G732)</f>
        <v>49</v>
      </c>
      <c r="I732" s="90">
        <f>sum(H732:H735)</f>
        <v>50</v>
      </c>
      <c r="J732" s="105" t="s">
        <v>206</v>
      </c>
      <c r="K732" s="111" t="s">
        <v>108</v>
      </c>
      <c r="L732" s="90">
        <v>55.0</v>
      </c>
      <c r="M732" s="90">
        <f t="shared" si="463"/>
        <v>6</v>
      </c>
      <c r="N732" s="89">
        <v>115.0</v>
      </c>
      <c r="O732" s="90">
        <f t="shared" si="464"/>
        <v>121</v>
      </c>
      <c r="P732" s="90" t="s">
        <v>215</v>
      </c>
      <c r="Q732" s="75"/>
      <c r="R732" s="75"/>
      <c r="S732" s="75"/>
      <c r="T732" s="75"/>
      <c r="U732" s="75"/>
      <c r="V732" s="75"/>
      <c r="W732" s="75"/>
      <c r="X732" s="75"/>
      <c r="Y732" s="75"/>
      <c r="Z732" s="75"/>
    </row>
    <row r="733">
      <c r="A733" s="94" t="s">
        <v>77</v>
      </c>
      <c r="B733" s="97">
        <v>0.0</v>
      </c>
      <c r="C733" s="97">
        <v>0.0</v>
      </c>
      <c r="D733" s="96">
        <v>0.0</v>
      </c>
      <c r="E733" s="96">
        <v>0.0</v>
      </c>
      <c r="F733" s="96">
        <v>0.0</v>
      </c>
      <c r="G733" s="96">
        <v>0.0</v>
      </c>
      <c r="H733" s="97">
        <f t="shared" ref="H733:H735" si="465">sum(B733:G733)</f>
        <v>0</v>
      </c>
      <c r="I733" s="98">
        <f>(I732/60)</f>
        <v>0.8333333333</v>
      </c>
      <c r="J733" s="104" t="s">
        <v>206</v>
      </c>
      <c r="K733" s="94" t="s">
        <v>77</v>
      </c>
      <c r="L733" s="95">
        <v>1.0</v>
      </c>
      <c r="M733" s="95">
        <f>(L733-H733-H734)</f>
        <v>0</v>
      </c>
      <c r="N733" s="96">
        <v>5.0</v>
      </c>
      <c r="O733" s="96">
        <f t="shared" si="464"/>
        <v>5</v>
      </c>
      <c r="P733" s="95"/>
      <c r="Q733" s="75"/>
      <c r="R733" s="75"/>
      <c r="S733" s="75"/>
      <c r="T733" s="75"/>
      <c r="U733" s="75"/>
      <c r="V733" s="75"/>
      <c r="W733" s="75"/>
      <c r="X733" s="75"/>
      <c r="Y733" s="75"/>
      <c r="Z733" s="75"/>
    </row>
    <row r="734">
      <c r="A734" s="102" t="s">
        <v>78</v>
      </c>
      <c r="B734" s="97">
        <v>1.0</v>
      </c>
      <c r="C734" s="97">
        <v>0.0</v>
      </c>
      <c r="D734" s="96">
        <v>0.0</v>
      </c>
      <c r="E734" s="96">
        <v>0.0</v>
      </c>
      <c r="F734" s="96">
        <v>0.0</v>
      </c>
      <c r="G734" s="96">
        <v>0.0</v>
      </c>
      <c r="H734" s="97">
        <f t="shared" si="465"/>
        <v>1</v>
      </c>
      <c r="I734" s="103"/>
      <c r="J734" s="104" t="s">
        <v>206</v>
      </c>
      <c r="K734" s="102" t="s">
        <v>78</v>
      </c>
      <c r="L734" s="95" t="s">
        <v>79</v>
      </c>
      <c r="M734" s="96" t="s">
        <v>79</v>
      </c>
      <c r="N734" s="96" t="s">
        <v>79</v>
      </c>
      <c r="O734" s="96" t="s">
        <v>79</v>
      </c>
      <c r="P734" s="95"/>
      <c r="Q734" s="75"/>
      <c r="R734" s="75"/>
      <c r="S734" s="75"/>
      <c r="T734" s="75"/>
      <c r="U734" s="75"/>
      <c r="V734" s="75"/>
      <c r="W734" s="75"/>
      <c r="X734" s="75"/>
      <c r="Y734" s="75"/>
      <c r="Z734" s="75"/>
    </row>
    <row r="735">
      <c r="A735" s="102" t="s">
        <v>80</v>
      </c>
      <c r="B735" s="97"/>
      <c r="C735" s="106"/>
      <c r="D735" s="103"/>
      <c r="E735" s="103"/>
      <c r="F735" s="96"/>
      <c r="G735" s="96">
        <v>0.0</v>
      </c>
      <c r="H735" s="97">
        <f t="shared" si="465"/>
        <v>0</v>
      </c>
      <c r="I735" s="96" t="s">
        <v>79</v>
      </c>
      <c r="J735" s="104" t="s">
        <v>206</v>
      </c>
      <c r="K735" s="102" t="s">
        <v>80</v>
      </c>
      <c r="L735" s="95">
        <v>0.0</v>
      </c>
      <c r="M735" s="95">
        <f t="shared" ref="M735:M736" si="466">(L735-H735)</f>
        <v>0</v>
      </c>
      <c r="N735" s="96">
        <v>40.0</v>
      </c>
      <c r="O735" s="96">
        <f t="shared" ref="O735:O737" si="467">sum(M735,N735)</f>
        <v>40</v>
      </c>
      <c r="P735" s="95"/>
      <c r="Q735" s="75"/>
      <c r="R735" s="75"/>
      <c r="S735" s="75"/>
      <c r="T735" s="75"/>
      <c r="U735" s="75"/>
      <c r="V735" s="75"/>
      <c r="W735" s="75"/>
      <c r="X735" s="75"/>
      <c r="Y735" s="75"/>
      <c r="Z735" s="75"/>
    </row>
    <row r="736">
      <c r="A736" s="88" t="s">
        <v>109</v>
      </c>
      <c r="B736" s="89">
        <v>0.0</v>
      </c>
      <c r="C736" s="89">
        <v>8.0</v>
      </c>
      <c r="D736" s="89">
        <v>8.0</v>
      </c>
      <c r="E736" s="89">
        <v>0.0</v>
      </c>
      <c r="F736" s="89">
        <v>6.0</v>
      </c>
      <c r="G736" s="89">
        <v>1.0</v>
      </c>
      <c r="H736" s="89">
        <f>SUM(B736:G736)</f>
        <v>23</v>
      </c>
      <c r="I736" s="90">
        <f>sum(H736:H739)</f>
        <v>23</v>
      </c>
      <c r="J736" s="105" t="s">
        <v>206</v>
      </c>
      <c r="K736" s="111" t="s">
        <v>109</v>
      </c>
      <c r="L736" s="90">
        <v>41.0</v>
      </c>
      <c r="M736" s="90">
        <f t="shared" si="466"/>
        <v>18</v>
      </c>
      <c r="N736" s="89">
        <v>40.0</v>
      </c>
      <c r="O736" s="90">
        <f t="shared" si="467"/>
        <v>58</v>
      </c>
      <c r="P736" s="90"/>
      <c r="Q736" s="75"/>
      <c r="R736" s="75"/>
      <c r="S736" s="75"/>
      <c r="T736" s="75"/>
      <c r="U736" s="75"/>
      <c r="V736" s="75"/>
      <c r="W736" s="75"/>
      <c r="X736" s="75"/>
      <c r="Y736" s="75"/>
      <c r="Z736" s="75"/>
    </row>
    <row r="737">
      <c r="A737" s="94" t="s">
        <v>77</v>
      </c>
      <c r="B737" s="97">
        <v>0.0</v>
      </c>
      <c r="C737" s="97">
        <v>0.0</v>
      </c>
      <c r="D737" s="97">
        <v>0.0</v>
      </c>
      <c r="E737" s="97">
        <v>0.0</v>
      </c>
      <c r="F737" s="97">
        <v>0.0</v>
      </c>
      <c r="G737" s="97">
        <v>0.0</v>
      </c>
      <c r="H737" s="97">
        <f t="shared" ref="H737:H739" si="468">sum(B737:G737)</f>
        <v>0</v>
      </c>
      <c r="I737" s="98">
        <f>(I736/60)</f>
        <v>0.3833333333</v>
      </c>
      <c r="J737" s="104" t="s">
        <v>206</v>
      </c>
      <c r="K737" s="94" t="s">
        <v>77</v>
      </c>
      <c r="L737" s="95">
        <v>0.0</v>
      </c>
      <c r="M737" s="95">
        <f>(L737-H737-H738)</f>
        <v>0</v>
      </c>
      <c r="N737" s="174">
        <v>2.0</v>
      </c>
      <c r="O737" s="96">
        <f t="shared" si="467"/>
        <v>2</v>
      </c>
      <c r="P737" s="95"/>
      <c r="Q737" s="75"/>
      <c r="R737" s="75"/>
      <c r="S737" s="75"/>
      <c r="T737" s="75"/>
      <c r="U737" s="75"/>
      <c r="V737" s="75"/>
      <c r="W737" s="75"/>
      <c r="X737" s="75"/>
      <c r="Y737" s="75"/>
      <c r="Z737" s="75"/>
    </row>
    <row r="738">
      <c r="A738" s="102" t="s">
        <v>78</v>
      </c>
      <c r="B738" s="97">
        <v>0.0</v>
      </c>
      <c r="C738" s="97">
        <v>0.0</v>
      </c>
      <c r="D738" s="97">
        <v>0.0</v>
      </c>
      <c r="E738" s="97">
        <v>0.0</v>
      </c>
      <c r="F738" s="97">
        <v>0.0</v>
      </c>
      <c r="G738" s="97">
        <v>0.0</v>
      </c>
      <c r="H738" s="97">
        <f t="shared" si="468"/>
        <v>0</v>
      </c>
      <c r="I738" s="103"/>
      <c r="J738" s="104" t="s">
        <v>206</v>
      </c>
      <c r="K738" s="102" t="s">
        <v>78</v>
      </c>
      <c r="L738" s="95" t="s">
        <v>79</v>
      </c>
      <c r="M738" s="96" t="s">
        <v>79</v>
      </c>
      <c r="N738" s="175" t="s">
        <v>79</v>
      </c>
      <c r="O738" s="96" t="s">
        <v>79</v>
      </c>
      <c r="P738" s="95"/>
      <c r="Q738" s="75"/>
      <c r="R738" s="75"/>
      <c r="S738" s="75"/>
      <c r="T738" s="75"/>
      <c r="U738" s="75"/>
      <c r="V738" s="75"/>
      <c r="W738" s="75"/>
      <c r="X738" s="75"/>
      <c r="Y738" s="75"/>
      <c r="Z738" s="75"/>
    </row>
    <row r="739">
      <c r="A739" s="102" t="s">
        <v>80</v>
      </c>
      <c r="B739" s="97">
        <v>0.0</v>
      </c>
      <c r="C739" s="97"/>
      <c r="D739" s="97"/>
      <c r="E739" s="97">
        <v>0.0</v>
      </c>
      <c r="F739" s="106"/>
      <c r="G739" s="97">
        <v>0.0</v>
      </c>
      <c r="H739" s="97">
        <f t="shared" si="468"/>
        <v>0</v>
      </c>
      <c r="I739" s="96" t="s">
        <v>79</v>
      </c>
      <c r="J739" s="104" t="s">
        <v>206</v>
      </c>
      <c r="K739" s="102" t="s">
        <v>80</v>
      </c>
      <c r="L739" s="95">
        <v>22.0</v>
      </c>
      <c r="M739" s="95">
        <f t="shared" ref="M739:M740" si="469">(L739-H739)</f>
        <v>22</v>
      </c>
      <c r="N739" s="175">
        <v>20.0</v>
      </c>
      <c r="O739" s="96">
        <f t="shared" ref="O739:O741" si="470">sum(M739,N739)</f>
        <v>42</v>
      </c>
      <c r="P739" s="95"/>
      <c r="Q739" s="75"/>
      <c r="R739" s="75"/>
      <c r="S739" s="75"/>
      <c r="T739" s="75"/>
      <c r="U739" s="75"/>
      <c r="V739" s="75"/>
      <c r="W739" s="75"/>
      <c r="X739" s="75"/>
      <c r="Y739" s="75"/>
      <c r="Z739" s="75"/>
    </row>
    <row r="740">
      <c r="A740" s="88" t="s">
        <v>110</v>
      </c>
      <c r="B740" s="89">
        <v>3.0</v>
      </c>
      <c r="C740" s="89">
        <v>1.0</v>
      </c>
      <c r="D740" s="89">
        <v>0.0</v>
      </c>
      <c r="E740" s="89">
        <v>1.0</v>
      </c>
      <c r="F740" s="89">
        <v>0.0</v>
      </c>
      <c r="G740" s="89">
        <v>0.0</v>
      </c>
      <c r="H740" s="89">
        <f>SUM(B740:G740)</f>
        <v>5</v>
      </c>
      <c r="I740" s="90">
        <f>sum(H740:H743)</f>
        <v>7</v>
      </c>
      <c r="J740" s="104" t="s">
        <v>206</v>
      </c>
      <c r="K740" s="88" t="s">
        <v>110</v>
      </c>
      <c r="L740" s="90">
        <v>14.0</v>
      </c>
      <c r="M740" s="90">
        <f t="shared" si="469"/>
        <v>9</v>
      </c>
      <c r="N740" s="89">
        <v>30.0</v>
      </c>
      <c r="O740" s="90">
        <f t="shared" si="470"/>
        <v>39</v>
      </c>
      <c r="P740" s="90"/>
      <c r="Q740" s="75"/>
      <c r="R740" s="75"/>
      <c r="S740" s="75"/>
      <c r="T740" s="75"/>
      <c r="U740" s="75"/>
      <c r="V740" s="75"/>
      <c r="W740" s="75"/>
      <c r="X740" s="75"/>
      <c r="Y740" s="75"/>
      <c r="Z740" s="75"/>
    </row>
    <row r="741">
      <c r="A741" s="94" t="s">
        <v>77</v>
      </c>
      <c r="B741" s="97">
        <v>1.0</v>
      </c>
      <c r="C741" s="97">
        <v>0.0</v>
      </c>
      <c r="D741" s="97">
        <v>0.0</v>
      </c>
      <c r="E741" s="97">
        <v>0.0</v>
      </c>
      <c r="F741" s="97">
        <v>0.0</v>
      </c>
      <c r="G741" s="97">
        <v>0.0</v>
      </c>
      <c r="H741" s="97">
        <f t="shared" ref="H741:H743" si="471">sum(B741:G741)</f>
        <v>1</v>
      </c>
      <c r="I741" s="98">
        <f>(I740/60)</f>
        <v>0.1166666667</v>
      </c>
      <c r="J741" s="104" t="s">
        <v>206</v>
      </c>
      <c r="K741" s="94" t="s">
        <v>77</v>
      </c>
      <c r="L741" s="95">
        <v>3.0</v>
      </c>
      <c r="M741" s="95">
        <f>(L741-H741-H742)</f>
        <v>1</v>
      </c>
      <c r="N741" s="96">
        <v>0.0</v>
      </c>
      <c r="O741" s="96">
        <f t="shared" si="470"/>
        <v>1</v>
      </c>
      <c r="P741" s="95"/>
      <c r="Q741" s="75"/>
      <c r="R741" s="75"/>
      <c r="S741" s="75"/>
      <c r="T741" s="75"/>
      <c r="U741" s="75"/>
      <c r="V741" s="75"/>
      <c r="W741" s="75"/>
      <c r="X741" s="75"/>
      <c r="Y741" s="75"/>
      <c r="Z741" s="75"/>
    </row>
    <row r="742">
      <c r="A742" s="102" t="s">
        <v>78</v>
      </c>
      <c r="B742" s="97">
        <v>1.0</v>
      </c>
      <c r="C742" s="97">
        <v>0.0</v>
      </c>
      <c r="D742" s="97">
        <v>0.0</v>
      </c>
      <c r="E742" s="97">
        <v>0.0</v>
      </c>
      <c r="F742" s="97">
        <v>0.0</v>
      </c>
      <c r="G742" s="97">
        <v>0.0</v>
      </c>
      <c r="H742" s="97">
        <f t="shared" si="471"/>
        <v>1</v>
      </c>
      <c r="I742" s="103"/>
      <c r="J742" s="104" t="s">
        <v>206</v>
      </c>
      <c r="K742" s="102" t="s">
        <v>78</v>
      </c>
      <c r="L742" s="95" t="s">
        <v>79</v>
      </c>
      <c r="M742" s="96" t="s">
        <v>79</v>
      </c>
      <c r="N742" s="96" t="s">
        <v>79</v>
      </c>
      <c r="O742" s="96" t="s">
        <v>79</v>
      </c>
      <c r="P742" s="95"/>
      <c r="Q742" s="75"/>
      <c r="R742" s="75"/>
      <c r="S742" s="75"/>
      <c r="T742" s="75"/>
      <c r="U742" s="75"/>
      <c r="V742" s="75"/>
      <c r="W742" s="75"/>
      <c r="X742" s="75"/>
      <c r="Y742" s="75"/>
      <c r="Z742" s="75"/>
    </row>
    <row r="743">
      <c r="A743" s="102" t="s">
        <v>80</v>
      </c>
      <c r="B743" s="97"/>
      <c r="C743" s="97"/>
      <c r="D743" s="97"/>
      <c r="E743" s="97"/>
      <c r="F743" s="97"/>
      <c r="G743" s="97">
        <v>0.0</v>
      </c>
      <c r="H743" s="97">
        <f t="shared" si="471"/>
        <v>0</v>
      </c>
      <c r="I743" s="96" t="s">
        <v>79</v>
      </c>
      <c r="J743" s="104" t="s">
        <v>206</v>
      </c>
      <c r="K743" s="102" t="s">
        <v>80</v>
      </c>
      <c r="L743" s="95">
        <v>35.0</v>
      </c>
      <c r="M743" s="95">
        <f t="shared" ref="M743:M744" si="472">(L743-H743)</f>
        <v>35</v>
      </c>
      <c r="N743" s="96">
        <v>0.0</v>
      </c>
      <c r="O743" s="96">
        <f t="shared" ref="O743:O745" si="473">sum(M743,N743)</f>
        <v>35</v>
      </c>
      <c r="P743" s="95"/>
      <c r="Q743" s="75"/>
      <c r="R743" s="75"/>
      <c r="S743" s="75"/>
      <c r="T743" s="75"/>
      <c r="U743" s="75"/>
      <c r="V743" s="75"/>
      <c r="W743" s="75"/>
      <c r="X743" s="75"/>
      <c r="Y743" s="75"/>
      <c r="Z743" s="75"/>
    </row>
    <row r="744">
      <c r="A744" s="88" t="s">
        <v>111</v>
      </c>
      <c r="B744" s="89">
        <v>11.0</v>
      </c>
      <c r="C744" s="89">
        <v>2.0</v>
      </c>
      <c r="D744" s="89">
        <v>12.0</v>
      </c>
      <c r="E744" s="89">
        <v>13.0</v>
      </c>
      <c r="F744" s="89">
        <v>4.0</v>
      </c>
      <c r="G744" s="89">
        <v>0.0</v>
      </c>
      <c r="H744" s="89">
        <f>SUM(B744:G744)</f>
        <v>42</v>
      </c>
      <c r="I744" s="90">
        <f>sum(H744:H747)</f>
        <v>43</v>
      </c>
      <c r="J744" s="105" t="s">
        <v>206</v>
      </c>
      <c r="K744" s="111" t="s">
        <v>111</v>
      </c>
      <c r="L744" s="90">
        <v>43.0</v>
      </c>
      <c r="M744" s="90">
        <f t="shared" si="472"/>
        <v>1</v>
      </c>
      <c r="N744" s="89">
        <v>85.0</v>
      </c>
      <c r="O744" s="90">
        <f t="shared" si="473"/>
        <v>86</v>
      </c>
      <c r="P744" s="90" t="s">
        <v>216</v>
      </c>
      <c r="Q744" s="75"/>
      <c r="R744" s="75"/>
      <c r="S744" s="75"/>
      <c r="T744" s="75"/>
      <c r="U744" s="75"/>
      <c r="V744" s="75"/>
      <c r="W744" s="75"/>
      <c r="X744" s="75"/>
      <c r="Y744" s="75"/>
      <c r="Z744" s="75"/>
    </row>
    <row r="745">
      <c r="A745" s="94" t="s">
        <v>77</v>
      </c>
      <c r="B745" s="97">
        <v>0.0</v>
      </c>
      <c r="C745" s="97">
        <v>0.0</v>
      </c>
      <c r="D745" s="97">
        <v>0.0</v>
      </c>
      <c r="E745" s="97">
        <v>0.0</v>
      </c>
      <c r="F745" s="97">
        <v>0.0</v>
      </c>
      <c r="G745" s="97">
        <v>0.0</v>
      </c>
      <c r="H745" s="97">
        <f t="shared" ref="H745:H747" si="474">sum(B745:G745)</f>
        <v>0</v>
      </c>
      <c r="I745" s="98">
        <f>(I744/60)</f>
        <v>0.7166666667</v>
      </c>
      <c r="J745" s="104" t="s">
        <v>206</v>
      </c>
      <c r="K745" s="94" t="s">
        <v>77</v>
      </c>
      <c r="L745" s="95">
        <v>2.0</v>
      </c>
      <c r="M745" s="95">
        <f>(L745-H745-H746)</f>
        <v>1</v>
      </c>
      <c r="N745" s="96">
        <v>2.0</v>
      </c>
      <c r="O745" s="96">
        <f t="shared" si="473"/>
        <v>3</v>
      </c>
      <c r="P745" s="95"/>
      <c r="Q745" s="75"/>
      <c r="R745" s="75"/>
      <c r="S745" s="75"/>
      <c r="T745" s="75"/>
      <c r="U745" s="75"/>
      <c r="V745" s="75"/>
      <c r="W745" s="75"/>
      <c r="X745" s="75"/>
      <c r="Y745" s="75"/>
      <c r="Z745" s="75"/>
    </row>
    <row r="746">
      <c r="A746" s="102" t="s">
        <v>78</v>
      </c>
      <c r="B746" s="97">
        <v>0.0</v>
      </c>
      <c r="C746" s="97">
        <v>0.0</v>
      </c>
      <c r="D746" s="97">
        <v>1.0</v>
      </c>
      <c r="E746" s="97">
        <v>0.0</v>
      </c>
      <c r="F746" s="97">
        <v>0.0</v>
      </c>
      <c r="G746" s="97">
        <v>0.0</v>
      </c>
      <c r="H746" s="97">
        <f t="shared" si="474"/>
        <v>1</v>
      </c>
      <c r="I746" s="103"/>
      <c r="J746" s="104" t="s">
        <v>206</v>
      </c>
      <c r="K746" s="102" t="s">
        <v>78</v>
      </c>
      <c r="L746" s="95" t="s">
        <v>79</v>
      </c>
      <c r="M746" s="96" t="s">
        <v>79</v>
      </c>
      <c r="N746" s="96" t="s">
        <v>79</v>
      </c>
      <c r="O746" s="96" t="s">
        <v>79</v>
      </c>
      <c r="P746" s="95"/>
      <c r="Q746" s="75"/>
      <c r="R746" s="75"/>
      <c r="S746" s="75"/>
      <c r="T746" s="75"/>
      <c r="U746" s="75"/>
      <c r="V746" s="75"/>
      <c r="W746" s="75"/>
      <c r="X746" s="75"/>
      <c r="Y746" s="75"/>
      <c r="Z746" s="75"/>
    </row>
    <row r="747">
      <c r="A747" s="102" t="s">
        <v>80</v>
      </c>
      <c r="B747" s="97"/>
      <c r="C747" s="97"/>
      <c r="D747" s="97"/>
      <c r="E747" s="97"/>
      <c r="F747" s="97"/>
      <c r="G747" s="97">
        <v>0.0</v>
      </c>
      <c r="H747" s="97">
        <f t="shared" si="474"/>
        <v>0</v>
      </c>
      <c r="I747" s="96" t="s">
        <v>79</v>
      </c>
      <c r="J747" s="104" t="s">
        <v>206</v>
      </c>
      <c r="K747" s="102" t="s">
        <v>80</v>
      </c>
      <c r="L747" s="95">
        <v>0.0</v>
      </c>
      <c r="M747" s="95">
        <f>(L747-H747)</f>
        <v>0</v>
      </c>
      <c r="N747" s="96">
        <v>60.0</v>
      </c>
      <c r="O747" s="96">
        <f>sum(M747,N747)</f>
        <v>60</v>
      </c>
      <c r="P747" s="95"/>
      <c r="Q747" s="75"/>
      <c r="R747" s="75"/>
      <c r="S747" s="75"/>
      <c r="T747" s="75"/>
      <c r="U747" s="75"/>
      <c r="V747" s="75"/>
      <c r="W747" s="75"/>
      <c r="X747" s="75"/>
      <c r="Y747" s="75"/>
      <c r="Z747" s="75"/>
    </row>
    <row r="748">
      <c r="A748" s="112" t="s">
        <v>112</v>
      </c>
      <c r="B748" s="85">
        <f t="shared" ref="B748:G748" si="475">SUM(B749:B764)-B752-B756-B760-B764</f>
        <v>29</v>
      </c>
      <c r="C748" s="85">
        <f t="shared" si="475"/>
        <v>57</v>
      </c>
      <c r="D748" s="85">
        <f t="shared" si="475"/>
        <v>51</v>
      </c>
      <c r="E748" s="85">
        <f t="shared" si="475"/>
        <v>36</v>
      </c>
      <c r="F748" s="85">
        <f t="shared" si="475"/>
        <v>39</v>
      </c>
      <c r="G748" s="85">
        <f t="shared" si="475"/>
        <v>19</v>
      </c>
      <c r="H748" s="86"/>
      <c r="I748" s="85">
        <v>0.0</v>
      </c>
      <c r="J748" s="75"/>
      <c r="K748" s="112" t="s">
        <v>112</v>
      </c>
      <c r="L748" s="86"/>
      <c r="M748" s="86"/>
      <c r="N748" s="87"/>
      <c r="O748" s="87"/>
      <c r="P748" s="86"/>
      <c r="Q748" s="75"/>
      <c r="R748" s="75"/>
      <c r="S748" s="75"/>
      <c r="T748" s="75"/>
      <c r="U748" s="75"/>
      <c r="V748" s="75"/>
      <c r="W748" s="75"/>
      <c r="X748" s="75"/>
      <c r="Y748" s="75"/>
      <c r="Z748" s="75"/>
    </row>
    <row r="749">
      <c r="A749" s="88" t="s">
        <v>14</v>
      </c>
      <c r="B749" s="89">
        <v>0.0</v>
      </c>
      <c r="C749" s="111">
        <v>0.0</v>
      </c>
      <c r="D749" s="89">
        <v>0.0</v>
      </c>
      <c r="E749" s="89">
        <v>0.0</v>
      </c>
      <c r="F749" s="89">
        <v>4.0</v>
      </c>
      <c r="G749" s="89">
        <v>1.0</v>
      </c>
      <c r="H749" s="89">
        <f>SUM(B749:G749)</f>
        <v>5</v>
      </c>
      <c r="I749" s="90">
        <f>sum(H749:H752)</f>
        <v>5</v>
      </c>
      <c r="J749" s="104" t="s">
        <v>206</v>
      </c>
      <c r="K749" s="88" t="s">
        <v>14</v>
      </c>
      <c r="L749" s="90">
        <v>17.0</v>
      </c>
      <c r="M749" s="90">
        <f>(L749-H749)</f>
        <v>12</v>
      </c>
      <c r="N749" s="89">
        <v>40.0</v>
      </c>
      <c r="O749" s="90">
        <f t="shared" ref="O749:O750" si="476">sum(M749,N749)</f>
        <v>52</v>
      </c>
      <c r="P749" s="90"/>
      <c r="Q749" s="104"/>
      <c r="R749" s="75"/>
      <c r="S749" s="75"/>
      <c r="T749" s="75"/>
      <c r="U749" s="75"/>
      <c r="V749" s="75"/>
      <c r="W749" s="75"/>
      <c r="X749" s="75"/>
      <c r="Y749" s="75"/>
      <c r="Z749" s="75"/>
    </row>
    <row r="750">
      <c r="A750" s="94" t="s">
        <v>77</v>
      </c>
      <c r="B750" s="115">
        <v>0.0</v>
      </c>
      <c r="C750" s="97">
        <v>0.0</v>
      </c>
      <c r="D750" s="97">
        <v>0.0</v>
      </c>
      <c r="E750" s="97">
        <v>0.0</v>
      </c>
      <c r="F750" s="97">
        <v>0.0</v>
      </c>
      <c r="G750" s="97">
        <v>0.0</v>
      </c>
      <c r="H750" s="97">
        <f t="shared" ref="H750:H752" si="477">sum(B750:G750)</f>
        <v>0</v>
      </c>
      <c r="I750" s="98">
        <f>(I749/60)</f>
        <v>0.08333333333</v>
      </c>
      <c r="J750" s="104" t="s">
        <v>206</v>
      </c>
      <c r="K750" s="94" t="s">
        <v>77</v>
      </c>
      <c r="L750" s="95">
        <v>0.0</v>
      </c>
      <c r="M750" s="95">
        <f>(L750-H750-H751)</f>
        <v>0</v>
      </c>
      <c r="N750" s="96">
        <v>0.0</v>
      </c>
      <c r="O750" s="96">
        <f t="shared" si="476"/>
        <v>0</v>
      </c>
      <c r="P750" s="95"/>
      <c r="Q750" s="75"/>
      <c r="R750" s="75"/>
      <c r="S750" s="75"/>
      <c r="T750" s="75"/>
      <c r="U750" s="75"/>
      <c r="V750" s="75"/>
      <c r="W750" s="75"/>
      <c r="X750" s="75"/>
      <c r="Y750" s="75"/>
      <c r="Z750" s="75"/>
    </row>
    <row r="751">
      <c r="A751" s="102" t="s">
        <v>78</v>
      </c>
      <c r="B751" s="115">
        <v>0.0</v>
      </c>
      <c r="C751" s="97">
        <v>0.0</v>
      </c>
      <c r="D751" s="97">
        <v>0.0</v>
      </c>
      <c r="E751" s="97">
        <v>0.0</v>
      </c>
      <c r="F751" s="97">
        <v>0.0</v>
      </c>
      <c r="G751" s="97">
        <v>0.0</v>
      </c>
      <c r="H751" s="97">
        <f t="shared" si="477"/>
        <v>0</v>
      </c>
      <c r="I751" s="103"/>
      <c r="J751" s="104" t="s">
        <v>206</v>
      </c>
      <c r="K751" s="102" t="s">
        <v>78</v>
      </c>
      <c r="L751" s="95" t="s">
        <v>79</v>
      </c>
      <c r="M751" s="96" t="s">
        <v>79</v>
      </c>
      <c r="N751" s="96" t="s">
        <v>79</v>
      </c>
      <c r="O751" s="96" t="s">
        <v>79</v>
      </c>
      <c r="P751" s="95"/>
      <c r="Q751" s="75"/>
      <c r="R751" s="75"/>
      <c r="S751" s="75"/>
      <c r="T751" s="75"/>
      <c r="U751" s="75"/>
      <c r="V751" s="75"/>
      <c r="W751" s="75"/>
      <c r="X751" s="75"/>
      <c r="Y751" s="75"/>
      <c r="Z751" s="75"/>
    </row>
    <row r="752">
      <c r="A752" s="102" t="s">
        <v>80</v>
      </c>
      <c r="B752" s="97">
        <v>0.0</v>
      </c>
      <c r="C752" s="97">
        <v>0.0</v>
      </c>
      <c r="D752" s="97"/>
      <c r="E752" s="97">
        <v>0.0</v>
      </c>
      <c r="F752" s="97"/>
      <c r="G752" s="97"/>
      <c r="H752" s="97">
        <f t="shared" si="477"/>
        <v>0</v>
      </c>
      <c r="I752" s="96" t="s">
        <v>79</v>
      </c>
      <c r="J752" s="104" t="s">
        <v>206</v>
      </c>
      <c r="K752" s="102" t="s">
        <v>80</v>
      </c>
      <c r="L752" s="95">
        <v>24.0</v>
      </c>
      <c r="M752" s="95">
        <f t="shared" ref="M752:M753" si="478">(L752-H752)</f>
        <v>24</v>
      </c>
      <c r="N752" s="96">
        <v>20.0</v>
      </c>
      <c r="O752" s="96">
        <f t="shared" ref="O752:O754" si="479">sum(M752,N752)</f>
        <v>44</v>
      </c>
      <c r="P752" s="95"/>
      <c r="Q752" s="75"/>
      <c r="R752" s="75"/>
      <c r="S752" s="75"/>
      <c r="T752" s="75"/>
      <c r="U752" s="75"/>
      <c r="V752" s="75"/>
      <c r="W752" s="75"/>
      <c r="X752" s="75"/>
      <c r="Y752" s="75"/>
      <c r="Z752" s="75"/>
    </row>
    <row r="753">
      <c r="A753" s="88" t="s">
        <v>113</v>
      </c>
      <c r="B753" s="89">
        <v>16.0</v>
      </c>
      <c r="C753" s="111">
        <v>25.0</v>
      </c>
      <c r="D753" s="89">
        <v>23.0</v>
      </c>
      <c r="E753" s="89">
        <v>14.0</v>
      </c>
      <c r="F753" s="89">
        <v>19.0</v>
      </c>
      <c r="G753" s="89">
        <v>0.0</v>
      </c>
      <c r="H753" s="89">
        <f>SUM(B753:G753)</f>
        <v>97</v>
      </c>
      <c r="I753" s="90">
        <f>sum(H753:H756)</f>
        <v>97</v>
      </c>
      <c r="J753" s="105" t="s">
        <v>206</v>
      </c>
      <c r="K753" s="111" t="s">
        <v>113</v>
      </c>
      <c r="L753" s="90">
        <v>116.0</v>
      </c>
      <c r="M753" s="90">
        <f t="shared" si="478"/>
        <v>19</v>
      </c>
      <c r="N753" s="89">
        <v>160.0</v>
      </c>
      <c r="O753" s="90">
        <f t="shared" si="479"/>
        <v>179</v>
      </c>
      <c r="P753" s="90" t="s">
        <v>214</v>
      </c>
      <c r="Q753" s="75"/>
      <c r="R753" s="75"/>
      <c r="S753" s="75"/>
      <c r="T753" s="75"/>
      <c r="U753" s="75"/>
      <c r="V753" s="75"/>
      <c r="W753" s="75"/>
      <c r="X753" s="75"/>
      <c r="Y753" s="75"/>
      <c r="Z753" s="75"/>
    </row>
    <row r="754">
      <c r="A754" s="94" t="s">
        <v>77</v>
      </c>
      <c r="B754" s="115">
        <v>0.0</v>
      </c>
      <c r="C754" s="97">
        <v>0.0</v>
      </c>
      <c r="D754" s="97">
        <v>0.0</v>
      </c>
      <c r="E754" s="97">
        <v>0.0</v>
      </c>
      <c r="F754" s="97">
        <v>0.0</v>
      </c>
      <c r="G754" s="97">
        <v>0.0</v>
      </c>
      <c r="H754" s="97">
        <f t="shared" ref="H754:H756" si="480">sum(B754:G754)</f>
        <v>0</v>
      </c>
      <c r="I754" s="98">
        <f>(I753/60)</f>
        <v>1.616666667</v>
      </c>
      <c r="J754" s="105" t="s">
        <v>206</v>
      </c>
      <c r="K754" s="100" t="s">
        <v>77</v>
      </c>
      <c r="L754" s="96">
        <v>0.0</v>
      </c>
      <c r="M754" s="95">
        <f>(L754-H754-H755)</f>
        <v>0</v>
      </c>
      <c r="N754" s="96">
        <v>5.0</v>
      </c>
      <c r="O754" s="96">
        <f t="shared" si="479"/>
        <v>5</v>
      </c>
      <c r="P754" s="96"/>
      <c r="Q754" s="75"/>
      <c r="R754" s="75"/>
      <c r="S754" s="75"/>
      <c r="T754" s="75"/>
      <c r="U754" s="75"/>
      <c r="V754" s="75"/>
      <c r="W754" s="75"/>
      <c r="X754" s="75"/>
      <c r="Y754" s="75"/>
      <c r="Z754" s="75"/>
    </row>
    <row r="755">
      <c r="A755" s="102" t="s">
        <v>78</v>
      </c>
      <c r="B755" s="115">
        <v>0.0</v>
      </c>
      <c r="C755" s="97">
        <v>0.0</v>
      </c>
      <c r="D755" s="97">
        <v>0.0</v>
      </c>
      <c r="E755" s="97">
        <v>0.0</v>
      </c>
      <c r="F755" s="97">
        <v>0.0</v>
      </c>
      <c r="G755" s="97">
        <v>0.0</v>
      </c>
      <c r="H755" s="97">
        <f t="shared" si="480"/>
        <v>0</v>
      </c>
      <c r="I755" s="103"/>
      <c r="J755" s="105" t="s">
        <v>206</v>
      </c>
      <c r="K755" s="96" t="s">
        <v>78</v>
      </c>
      <c r="L755" s="96" t="s">
        <v>79</v>
      </c>
      <c r="M755" s="96" t="s">
        <v>79</v>
      </c>
      <c r="N755" s="96" t="s">
        <v>79</v>
      </c>
      <c r="O755" s="96" t="s">
        <v>79</v>
      </c>
      <c r="P755" s="96"/>
      <c r="Q755" s="75"/>
      <c r="R755" s="75"/>
      <c r="S755" s="75"/>
      <c r="T755" s="75"/>
      <c r="U755" s="75"/>
      <c r="V755" s="75"/>
      <c r="W755" s="75"/>
      <c r="X755" s="75"/>
      <c r="Y755" s="75"/>
      <c r="Z755" s="75"/>
    </row>
    <row r="756">
      <c r="A756" s="102" t="s">
        <v>80</v>
      </c>
      <c r="B756" s="97">
        <v>0.0</v>
      </c>
      <c r="C756" s="97"/>
      <c r="D756" s="97"/>
      <c r="E756" s="97">
        <v>0.0</v>
      </c>
      <c r="F756" s="97"/>
      <c r="G756" s="97">
        <v>0.0</v>
      </c>
      <c r="H756" s="97">
        <f t="shared" si="480"/>
        <v>0</v>
      </c>
      <c r="I756" s="96" t="s">
        <v>79</v>
      </c>
      <c r="J756" s="105" t="s">
        <v>206</v>
      </c>
      <c r="K756" s="96" t="s">
        <v>80</v>
      </c>
      <c r="L756" s="96">
        <v>10.0</v>
      </c>
      <c r="M756" s="95">
        <f t="shared" ref="M756:M757" si="481">(L756-H756)</f>
        <v>10</v>
      </c>
      <c r="N756" s="96">
        <v>40.0</v>
      </c>
      <c r="O756" s="96">
        <f t="shared" ref="O756:O758" si="482">sum(M756,N756)</f>
        <v>50</v>
      </c>
      <c r="P756" s="96"/>
      <c r="Q756" s="75"/>
      <c r="R756" s="75"/>
      <c r="S756" s="75"/>
      <c r="T756" s="75"/>
      <c r="U756" s="75"/>
      <c r="V756" s="75"/>
      <c r="W756" s="75"/>
      <c r="X756" s="75"/>
      <c r="Y756" s="75"/>
      <c r="Z756" s="75"/>
    </row>
    <row r="757">
      <c r="A757" s="88" t="s">
        <v>114</v>
      </c>
      <c r="B757" s="89">
        <v>6.0</v>
      </c>
      <c r="C757" s="111">
        <v>20.0</v>
      </c>
      <c r="D757" s="111">
        <v>17.0</v>
      </c>
      <c r="E757" s="89">
        <v>8.0</v>
      </c>
      <c r="F757" s="89">
        <v>4.0</v>
      </c>
      <c r="G757" s="89">
        <v>10.0</v>
      </c>
      <c r="H757" s="89">
        <f>SUM(B757:G757)</f>
        <v>65</v>
      </c>
      <c r="I757" s="90">
        <f>sum(H757:H760)</f>
        <v>68</v>
      </c>
      <c r="J757" s="105" t="s">
        <v>206</v>
      </c>
      <c r="K757" s="111" t="s">
        <v>114</v>
      </c>
      <c r="L757" s="90">
        <v>106.0</v>
      </c>
      <c r="M757" s="90">
        <f t="shared" si="481"/>
        <v>41</v>
      </c>
      <c r="N757" s="89">
        <v>70.0</v>
      </c>
      <c r="O757" s="90">
        <f t="shared" si="482"/>
        <v>111</v>
      </c>
      <c r="P757" s="90" t="s">
        <v>214</v>
      </c>
      <c r="Q757" s="75"/>
      <c r="R757" s="75"/>
      <c r="S757" s="75"/>
      <c r="T757" s="75"/>
      <c r="U757" s="75"/>
      <c r="V757" s="75"/>
      <c r="W757" s="75"/>
      <c r="X757" s="75"/>
      <c r="Y757" s="75"/>
      <c r="Z757" s="75"/>
    </row>
    <row r="758">
      <c r="A758" s="94" t="s">
        <v>77</v>
      </c>
      <c r="B758" s="97">
        <v>0.0</v>
      </c>
      <c r="C758" s="97">
        <v>0.0</v>
      </c>
      <c r="D758" s="96">
        <v>0.0</v>
      </c>
      <c r="E758" s="96">
        <v>0.0</v>
      </c>
      <c r="F758" s="96">
        <v>0.0</v>
      </c>
      <c r="G758" s="97">
        <v>0.0</v>
      </c>
      <c r="H758" s="97">
        <f t="shared" ref="H758:H760" si="483">sum(B758:G758)</f>
        <v>0</v>
      </c>
      <c r="I758" s="98">
        <f>(I757/60)</f>
        <v>1.133333333</v>
      </c>
      <c r="J758" s="105" t="s">
        <v>206</v>
      </c>
      <c r="K758" s="100" t="s">
        <v>77</v>
      </c>
      <c r="L758" s="95">
        <v>0.0</v>
      </c>
      <c r="M758" s="95">
        <f>(L758-H758-H759)</f>
        <v>0</v>
      </c>
      <c r="N758" s="96">
        <v>3.0</v>
      </c>
      <c r="O758" s="96">
        <f t="shared" si="482"/>
        <v>3</v>
      </c>
      <c r="P758" s="95"/>
      <c r="Q758" s="75"/>
      <c r="R758" s="75"/>
      <c r="S758" s="75"/>
      <c r="T758" s="75"/>
      <c r="U758" s="75"/>
      <c r="V758" s="75"/>
      <c r="W758" s="75"/>
      <c r="X758" s="75"/>
      <c r="Y758" s="75"/>
      <c r="Z758" s="75"/>
    </row>
    <row r="759">
      <c r="A759" s="102" t="s">
        <v>78</v>
      </c>
      <c r="B759" s="97">
        <v>0.0</v>
      </c>
      <c r="C759" s="97">
        <v>0.0</v>
      </c>
      <c r="D759" s="96">
        <v>0.0</v>
      </c>
      <c r="E759" s="96">
        <v>0.0</v>
      </c>
      <c r="F759" s="96">
        <v>0.0</v>
      </c>
      <c r="G759" s="97">
        <v>0.0</v>
      </c>
      <c r="H759" s="97">
        <f t="shared" si="483"/>
        <v>0</v>
      </c>
      <c r="I759" s="103"/>
      <c r="J759" s="105" t="s">
        <v>206</v>
      </c>
      <c r="K759" s="96" t="s">
        <v>78</v>
      </c>
      <c r="L759" s="95" t="s">
        <v>79</v>
      </c>
      <c r="M759" s="96" t="s">
        <v>79</v>
      </c>
      <c r="N759" s="96" t="s">
        <v>79</v>
      </c>
      <c r="O759" s="96" t="s">
        <v>79</v>
      </c>
      <c r="P759" s="95"/>
      <c r="Q759" s="75"/>
      <c r="R759" s="75"/>
      <c r="S759" s="75"/>
      <c r="T759" s="75"/>
      <c r="U759" s="75"/>
      <c r="V759" s="75"/>
      <c r="W759" s="75"/>
      <c r="X759" s="75"/>
      <c r="Y759" s="75"/>
      <c r="Z759" s="75"/>
    </row>
    <row r="760">
      <c r="A760" s="102" t="s">
        <v>80</v>
      </c>
      <c r="B760" s="97"/>
      <c r="C760" s="106"/>
      <c r="D760" s="96">
        <v>1.0</v>
      </c>
      <c r="E760" s="96">
        <v>2.0</v>
      </c>
      <c r="F760" s="103"/>
      <c r="G760" s="97"/>
      <c r="H760" s="97">
        <f t="shared" si="483"/>
        <v>3</v>
      </c>
      <c r="I760" s="96" t="s">
        <v>79</v>
      </c>
      <c r="J760" s="104" t="s">
        <v>206</v>
      </c>
      <c r="K760" s="102" t="s">
        <v>80</v>
      </c>
      <c r="L760" s="95">
        <v>64.0</v>
      </c>
      <c r="M760" s="95">
        <f t="shared" ref="M760:M761" si="484">(L760-H760)</f>
        <v>61</v>
      </c>
      <c r="N760" s="96">
        <v>0.0</v>
      </c>
      <c r="O760" s="96">
        <f t="shared" ref="O760:O762" si="485">sum(M760,N760)</f>
        <v>61</v>
      </c>
      <c r="P760" s="95"/>
      <c r="Q760" s="75"/>
      <c r="R760" s="75"/>
      <c r="S760" s="75"/>
      <c r="T760" s="75"/>
      <c r="U760" s="75"/>
      <c r="V760" s="75"/>
      <c r="W760" s="75"/>
      <c r="X760" s="75"/>
      <c r="Y760" s="75"/>
      <c r="Z760" s="75"/>
    </row>
    <row r="761">
      <c r="A761" s="88" t="s">
        <v>115</v>
      </c>
      <c r="B761" s="89">
        <v>7.0</v>
      </c>
      <c r="C761" s="111">
        <v>12.0</v>
      </c>
      <c r="D761" s="89">
        <v>11.0</v>
      </c>
      <c r="E761" s="89">
        <v>14.0</v>
      </c>
      <c r="F761" s="89">
        <v>12.0</v>
      </c>
      <c r="G761" s="89">
        <v>8.0</v>
      </c>
      <c r="H761" s="89">
        <f>SUM(B761:G761)</f>
        <v>64</v>
      </c>
      <c r="I761" s="90">
        <f>sum(H761:H764)</f>
        <v>64</v>
      </c>
      <c r="J761" s="104" t="s">
        <v>206</v>
      </c>
      <c r="K761" s="88" t="s">
        <v>115</v>
      </c>
      <c r="L761" s="90">
        <v>100.0</v>
      </c>
      <c r="M761" s="90">
        <f t="shared" si="484"/>
        <v>36</v>
      </c>
      <c r="N761" s="89">
        <v>75.0</v>
      </c>
      <c r="O761" s="90">
        <f t="shared" si="485"/>
        <v>111</v>
      </c>
      <c r="P761" s="90" t="s">
        <v>213</v>
      </c>
      <c r="Q761" s="75"/>
      <c r="R761" s="75"/>
      <c r="S761" s="75"/>
      <c r="T761" s="75"/>
      <c r="U761" s="75"/>
      <c r="V761" s="75"/>
      <c r="W761" s="75"/>
      <c r="X761" s="75"/>
      <c r="Y761" s="75"/>
      <c r="Z761" s="75"/>
    </row>
    <row r="762">
      <c r="A762" s="94" t="s">
        <v>77</v>
      </c>
      <c r="B762" s="97">
        <v>0.0</v>
      </c>
      <c r="C762" s="97">
        <v>0.0</v>
      </c>
      <c r="D762" s="97">
        <v>0.0</v>
      </c>
      <c r="E762" s="97">
        <v>0.0</v>
      </c>
      <c r="F762" s="97">
        <v>0.0</v>
      </c>
      <c r="G762" s="97">
        <v>0.0</v>
      </c>
      <c r="H762" s="97">
        <f t="shared" ref="H762:H764" si="486">sum(B762:G762)</f>
        <v>0</v>
      </c>
      <c r="I762" s="98">
        <f>(I761/60)</f>
        <v>1.066666667</v>
      </c>
      <c r="J762" s="104" t="s">
        <v>206</v>
      </c>
      <c r="K762" s="94" t="s">
        <v>77</v>
      </c>
      <c r="L762" s="95">
        <v>0.0</v>
      </c>
      <c r="M762" s="95">
        <f>(L762-H762-H763)</f>
        <v>0</v>
      </c>
      <c r="N762" s="96">
        <v>4.0</v>
      </c>
      <c r="O762" s="96">
        <f t="shared" si="485"/>
        <v>4</v>
      </c>
      <c r="P762" s="101"/>
      <c r="Q762" s="75"/>
      <c r="R762" s="75"/>
      <c r="S762" s="75"/>
      <c r="T762" s="75"/>
      <c r="U762" s="75"/>
      <c r="V762" s="75"/>
      <c r="W762" s="75"/>
      <c r="X762" s="75"/>
      <c r="Y762" s="75"/>
      <c r="Z762" s="75"/>
    </row>
    <row r="763">
      <c r="A763" s="102" t="s">
        <v>78</v>
      </c>
      <c r="B763" s="97">
        <v>0.0</v>
      </c>
      <c r="C763" s="97">
        <v>0.0</v>
      </c>
      <c r="D763" s="97">
        <v>0.0</v>
      </c>
      <c r="E763" s="97">
        <v>0.0</v>
      </c>
      <c r="F763" s="97">
        <v>0.0</v>
      </c>
      <c r="G763" s="97">
        <v>0.0</v>
      </c>
      <c r="H763" s="97">
        <f t="shared" si="486"/>
        <v>0</v>
      </c>
      <c r="I763" s="103"/>
      <c r="J763" s="104" t="s">
        <v>206</v>
      </c>
      <c r="K763" s="102" t="s">
        <v>78</v>
      </c>
      <c r="L763" s="95" t="s">
        <v>79</v>
      </c>
      <c r="M763" s="96" t="s">
        <v>79</v>
      </c>
      <c r="N763" s="96" t="s">
        <v>79</v>
      </c>
      <c r="O763" s="96" t="s">
        <v>79</v>
      </c>
      <c r="P763" s="101"/>
      <c r="Q763" s="75"/>
      <c r="R763" s="75"/>
      <c r="S763" s="75"/>
      <c r="T763" s="75"/>
      <c r="U763" s="75"/>
      <c r="V763" s="75"/>
      <c r="W763" s="75"/>
      <c r="X763" s="75"/>
      <c r="Y763" s="75"/>
      <c r="Z763" s="75"/>
    </row>
    <row r="764">
      <c r="A764" s="102" t="s">
        <v>80</v>
      </c>
      <c r="B764" s="97"/>
      <c r="C764" s="97"/>
      <c r="D764" s="106"/>
      <c r="E764" s="106"/>
      <c r="F764" s="97"/>
      <c r="G764" s="97"/>
      <c r="H764" s="97">
        <f t="shared" si="486"/>
        <v>0</v>
      </c>
      <c r="I764" s="96" t="s">
        <v>79</v>
      </c>
      <c r="J764" s="104" t="s">
        <v>206</v>
      </c>
      <c r="K764" s="102" t="s">
        <v>80</v>
      </c>
      <c r="L764" s="95">
        <v>60.0</v>
      </c>
      <c r="M764" s="95">
        <f>(L764-H764)</f>
        <v>60</v>
      </c>
      <c r="N764" s="96">
        <v>0.0</v>
      </c>
      <c r="O764" s="96">
        <f>sum(M764,N764)</f>
        <v>60</v>
      </c>
      <c r="P764" s="101"/>
      <c r="Q764" s="75"/>
      <c r="R764" s="75"/>
      <c r="S764" s="75"/>
      <c r="T764" s="75"/>
      <c r="U764" s="75"/>
      <c r="V764" s="75"/>
      <c r="W764" s="75"/>
      <c r="X764" s="75"/>
      <c r="Y764" s="75"/>
      <c r="Z764" s="75"/>
    </row>
    <row r="765">
      <c r="A765" s="112" t="s">
        <v>116</v>
      </c>
      <c r="B765" s="85">
        <f t="shared" ref="B765:G765" si="487">SUM(B766:B773)-B769-B773</f>
        <v>12</v>
      </c>
      <c r="C765" s="85">
        <f t="shared" si="487"/>
        <v>20</v>
      </c>
      <c r="D765" s="85">
        <f t="shared" si="487"/>
        <v>20</v>
      </c>
      <c r="E765" s="85">
        <f t="shared" si="487"/>
        <v>19</v>
      </c>
      <c r="F765" s="85">
        <f t="shared" si="487"/>
        <v>27</v>
      </c>
      <c r="G765" s="85">
        <f t="shared" si="487"/>
        <v>4</v>
      </c>
      <c r="H765" s="86"/>
      <c r="I765" s="85">
        <v>0.0</v>
      </c>
      <c r="J765" s="75"/>
      <c r="K765" s="112" t="s">
        <v>116</v>
      </c>
      <c r="L765" s="86"/>
      <c r="M765" s="86"/>
      <c r="N765" s="87"/>
      <c r="O765" s="87"/>
      <c r="P765" s="86"/>
      <c r="Q765" s="75"/>
      <c r="R765" s="75"/>
      <c r="S765" s="75"/>
      <c r="T765" s="75"/>
      <c r="U765" s="75"/>
      <c r="V765" s="75"/>
      <c r="W765" s="75"/>
      <c r="X765" s="75"/>
      <c r="Y765" s="75"/>
      <c r="Z765" s="75"/>
    </row>
    <row r="766">
      <c r="A766" s="88" t="s">
        <v>117</v>
      </c>
      <c r="B766" s="89">
        <v>3.0</v>
      </c>
      <c r="C766" s="89">
        <v>10.0</v>
      </c>
      <c r="D766" s="89">
        <v>11.0</v>
      </c>
      <c r="E766" s="89">
        <v>5.0</v>
      </c>
      <c r="F766" s="89">
        <v>17.0</v>
      </c>
      <c r="G766" s="89">
        <v>0.0</v>
      </c>
      <c r="H766" s="89">
        <f>SUM(B766:G766)</f>
        <v>46</v>
      </c>
      <c r="I766" s="90">
        <f>sum(H766:H769)</f>
        <v>47</v>
      </c>
      <c r="J766" s="104" t="s">
        <v>206</v>
      </c>
      <c r="K766" s="88" t="s">
        <v>117</v>
      </c>
      <c r="L766" s="90">
        <v>73.0</v>
      </c>
      <c r="M766" s="90">
        <f>(L766-H766)</f>
        <v>27</v>
      </c>
      <c r="N766" s="89">
        <v>70.0</v>
      </c>
      <c r="O766" s="90">
        <f t="shared" ref="O766:O767" si="488">sum(M766,N766)</f>
        <v>97</v>
      </c>
      <c r="P766" s="90"/>
      <c r="Q766" s="104"/>
      <c r="R766" s="104"/>
      <c r="S766" s="75"/>
      <c r="T766" s="75"/>
      <c r="U766" s="75"/>
      <c r="V766" s="75"/>
      <c r="W766" s="75"/>
      <c r="X766" s="75"/>
      <c r="Y766" s="75"/>
      <c r="Z766" s="75"/>
    </row>
    <row r="767">
      <c r="A767" s="94" t="s">
        <v>77</v>
      </c>
      <c r="B767" s="97">
        <v>0.0</v>
      </c>
      <c r="C767" s="97">
        <v>0.0</v>
      </c>
      <c r="D767" s="97">
        <v>0.0</v>
      </c>
      <c r="E767" s="97">
        <v>0.0</v>
      </c>
      <c r="F767" s="97">
        <v>0.0</v>
      </c>
      <c r="G767" s="97">
        <v>0.0</v>
      </c>
      <c r="H767" s="97">
        <f t="shared" ref="H767:H769" si="489">sum(B767:G767)</f>
        <v>0</v>
      </c>
      <c r="I767" s="98">
        <f>(I766/60)</f>
        <v>0.7833333333</v>
      </c>
      <c r="J767" s="104" t="s">
        <v>206</v>
      </c>
      <c r="K767" s="94" t="s">
        <v>77</v>
      </c>
      <c r="L767" s="95">
        <v>1.0</v>
      </c>
      <c r="M767" s="95">
        <f>(L767-H767-H768)</f>
        <v>0</v>
      </c>
      <c r="N767" s="96">
        <v>6.0</v>
      </c>
      <c r="O767" s="96">
        <f t="shared" si="488"/>
        <v>6</v>
      </c>
      <c r="P767" s="95"/>
      <c r="Q767" s="75"/>
      <c r="R767" s="75"/>
      <c r="S767" s="75"/>
      <c r="T767" s="75"/>
      <c r="U767" s="75"/>
      <c r="V767" s="75"/>
      <c r="W767" s="75"/>
      <c r="X767" s="75"/>
      <c r="Y767" s="75"/>
      <c r="Z767" s="75"/>
    </row>
    <row r="768">
      <c r="A768" s="102" t="s">
        <v>78</v>
      </c>
      <c r="B768" s="97">
        <v>0.0</v>
      </c>
      <c r="C768" s="97">
        <v>0.0</v>
      </c>
      <c r="D768" s="97">
        <v>1.0</v>
      </c>
      <c r="E768" s="97">
        <v>0.0</v>
      </c>
      <c r="F768" s="97">
        <v>0.0</v>
      </c>
      <c r="G768" s="97">
        <v>0.0</v>
      </c>
      <c r="H768" s="97">
        <f t="shared" si="489"/>
        <v>1</v>
      </c>
      <c r="I768" s="103"/>
      <c r="J768" s="104" t="s">
        <v>206</v>
      </c>
      <c r="K768" s="102" t="s">
        <v>78</v>
      </c>
      <c r="L768" s="95" t="s">
        <v>79</v>
      </c>
      <c r="M768" s="96" t="s">
        <v>79</v>
      </c>
      <c r="N768" s="96" t="s">
        <v>79</v>
      </c>
      <c r="O768" s="96" t="s">
        <v>79</v>
      </c>
      <c r="P768" s="95"/>
      <c r="Q768" s="75"/>
      <c r="R768" s="75"/>
      <c r="S768" s="75"/>
      <c r="T768" s="75"/>
      <c r="U768" s="75"/>
      <c r="V768" s="75"/>
      <c r="W768" s="75"/>
      <c r="X768" s="75"/>
      <c r="Y768" s="75"/>
      <c r="Z768" s="75"/>
    </row>
    <row r="769">
      <c r="A769" s="102" t="s">
        <v>80</v>
      </c>
      <c r="B769" s="97"/>
      <c r="C769" s="106"/>
      <c r="D769" s="97"/>
      <c r="E769" s="106"/>
      <c r="F769" s="106"/>
      <c r="G769" s="97">
        <v>0.0</v>
      </c>
      <c r="H769" s="97">
        <f t="shared" si="489"/>
        <v>0</v>
      </c>
      <c r="I769" s="96" t="s">
        <v>79</v>
      </c>
      <c r="J769" s="104" t="s">
        <v>206</v>
      </c>
      <c r="K769" s="102" t="s">
        <v>80</v>
      </c>
      <c r="L769" s="95">
        <v>1.0</v>
      </c>
      <c r="M769" s="95">
        <f t="shared" ref="M769:M770" si="490">(L769-H769)</f>
        <v>1</v>
      </c>
      <c r="N769" s="96">
        <v>60.0</v>
      </c>
      <c r="O769" s="96">
        <f t="shared" ref="O769:O771" si="491">sum(M769,N769)</f>
        <v>61</v>
      </c>
      <c r="P769" s="95"/>
      <c r="Q769" s="75"/>
      <c r="R769" s="75"/>
      <c r="S769" s="75"/>
      <c r="T769" s="75"/>
      <c r="U769" s="75"/>
      <c r="V769" s="75"/>
      <c r="W769" s="75"/>
      <c r="X769" s="75"/>
      <c r="Y769" s="75"/>
      <c r="Z769" s="75"/>
    </row>
    <row r="770">
      <c r="A770" s="88" t="s">
        <v>120</v>
      </c>
      <c r="B770" s="89">
        <v>9.0</v>
      </c>
      <c r="C770" s="89">
        <v>10.0</v>
      </c>
      <c r="D770" s="89">
        <v>8.0</v>
      </c>
      <c r="E770" s="89">
        <v>14.0</v>
      </c>
      <c r="F770" s="89">
        <v>10.0</v>
      </c>
      <c r="G770" s="89">
        <v>4.0</v>
      </c>
      <c r="H770" s="89">
        <f>SUM(B770:G770)</f>
        <v>55</v>
      </c>
      <c r="I770" s="90">
        <f>sum(H770:H773)</f>
        <v>55</v>
      </c>
      <c r="J770" s="104" t="s">
        <v>206</v>
      </c>
      <c r="K770" s="88" t="s">
        <v>120</v>
      </c>
      <c r="L770" s="90">
        <v>78.0</v>
      </c>
      <c r="M770" s="90">
        <f t="shared" si="490"/>
        <v>23</v>
      </c>
      <c r="N770" s="89">
        <v>55.0</v>
      </c>
      <c r="O770" s="90">
        <f t="shared" si="491"/>
        <v>78</v>
      </c>
      <c r="P770" s="90" t="s">
        <v>213</v>
      </c>
      <c r="Q770" s="75"/>
      <c r="R770" s="75"/>
      <c r="S770" s="75"/>
      <c r="T770" s="75"/>
      <c r="U770" s="75"/>
      <c r="V770" s="75"/>
      <c r="W770" s="75"/>
      <c r="X770" s="75"/>
      <c r="Y770" s="75"/>
      <c r="Z770" s="75"/>
    </row>
    <row r="771">
      <c r="A771" s="94" t="s">
        <v>77</v>
      </c>
      <c r="B771" s="97">
        <v>0.0</v>
      </c>
      <c r="C771" s="97">
        <v>0.0</v>
      </c>
      <c r="D771" s="97">
        <v>0.0</v>
      </c>
      <c r="E771" s="97">
        <v>0.0</v>
      </c>
      <c r="F771" s="97">
        <v>0.0</v>
      </c>
      <c r="G771" s="97">
        <v>0.0</v>
      </c>
      <c r="H771" s="97">
        <f t="shared" ref="H771:H773" si="492">sum(B771:G771)</f>
        <v>0</v>
      </c>
      <c r="I771" s="98">
        <f>(I770/60)</f>
        <v>0.9166666667</v>
      </c>
      <c r="J771" s="104" t="s">
        <v>206</v>
      </c>
      <c r="K771" s="94" t="s">
        <v>77</v>
      </c>
      <c r="L771" s="95">
        <v>0.0</v>
      </c>
      <c r="M771" s="95">
        <f>(L771-H771-H772)</f>
        <v>0</v>
      </c>
      <c r="N771" s="96">
        <v>4.0</v>
      </c>
      <c r="O771" s="96">
        <f t="shared" si="491"/>
        <v>4</v>
      </c>
      <c r="P771" s="95"/>
      <c r="Q771" s="75"/>
      <c r="R771" s="75"/>
      <c r="S771" s="75"/>
      <c r="T771" s="75"/>
      <c r="U771" s="75"/>
      <c r="V771" s="75"/>
      <c r="W771" s="75"/>
      <c r="X771" s="75"/>
      <c r="Y771" s="75"/>
      <c r="Z771" s="75"/>
    </row>
    <row r="772">
      <c r="A772" s="102" t="s">
        <v>78</v>
      </c>
      <c r="B772" s="97">
        <v>0.0</v>
      </c>
      <c r="C772" s="97">
        <v>0.0</v>
      </c>
      <c r="D772" s="97">
        <v>0.0</v>
      </c>
      <c r="E772" s="97">
        <v>0.0</v>
      </c>
      <c r="F772" s="97">
        <v>0.0</v>
      </c>
      <c r="G772" s="97">
        <v>0.0</v>
      </c>
      <c r="H772" s="97">
        <f t="shared" si="492"/>
        <v>0</v>
      </c>
      <c r="I772" s="103"/>
      <c r="J772" s="104" t="s">
        <v>206</v>
      </c>
      <c r="K772" s="102" t="s">
        <v>78</v>
      </c>
      <c r="L772" s="95" t="s">
        <v>79</v>
      </c>
      <c r="M772" s="96" t="s">
        <v>79</v>
      </c>
      <c r="N772" s="96" t="s">
        <v>79</v>
      </c>
      <c r="O772" s="96" t="s">
        <v>79</v>
      </c>
      <c r="P772" s="95"/>
      <c r="Q772" s="75"/>
      <c r="R772" s="75"/>
      <c r="S772" s="75"/>
      <c r="T772" s="75"/>
      <c r="U772" s="75"/>
      <c r="V772" s="75"/>
      <c r="W772" s="75"/>
      <c r="X772" s="75"/>
      <c r="Y772" s="75"/>
      <c r="Z772" s="75"/>
    </row>
    <row r="773">
      <c r="A773" s="102" t="s">
        <v>80</v>
      </c>
      <c r="B773" s="97">
        <v>0.0</v>
      </c>
      <c r="C773" s="97"/>
      <c r="D773" s="97"/>
      <c r="E773" s="97"/>
      <c r="F773" s="97"/>
      <c r="G773" s="97">
        <v>0.0</v>
      </c>
      <c r="H773" s="97">
        <f t="shared" si="492"/>
        <v>0</v>
      </c>
      <c r="I773" s="96" t="s">
        <v>79</v>
      </c>
      <c r="J773" s="104" t="s">
        <v>206</v>
      </c>
      <c r="K773" s="102" t="s">
        <v>80</v>
      </c>
      <c r="L773" s="95">
        <v>0.0</v>
      </c>
      <c r="M773" s="95">
        <f>(L773-H773)</f>
        <v>0</v>
      </c>
      <c r="N773" s="96">
        <v>60.0</v>
      </c>
      <c r="O773" s="96">
        <f>sum(M773,N773)</f>
        <v>60</v>
      </c>
      <c r="P773" s="95"/>
      <c r="Q773" s="75"/>
      <c r="R773" s="75"/>
      <c r="S773" s="75"/>
      <c r="T773" s="75"/>
      <c r="U773" s="75"/>
      <c r="V773" s="75"/>
      <c r="W773" s="75"/>
      <c r="X773" s="75"/>
      <c r="Y773" s="75"/>
      <c r="Z773" s="75"/>
    </row>
    <row r="774">
      <c r="A774" s="119"/>
      <c r="B774" s="86"/>
      <c r="C774" s="87"/>
      <c r="D774" s="86"/>
      <c r="E774" s="86"/>
      <c r="F774" s="86"/>
      <c r="G774" s="86"/>
      <c r="H774" s="86"/>
      <c r="I774" s="87"/>
      <c r="J774" s="75"/>
      <c r="K774" s="119"/>
      <c r="L774" s="87"/>
      <c r="M774" s="86"/>
      <c r="N774" s="87"/>
      <c r="O774" s="87"/>
      <c r="P774" s="86"/>
      <c r="Q774" s="75"/>
      <c r="R774" s="75"/>
      <c r="S774" s="75"/>
      <c r="T774" s="75"/>
      <c r="U774" s="75"/>
      <c r="V774" s="75"/>
      <c r="W774" s="75"/>
      <c r="X774" s="75"/>
      <c r="Y774" s="75"/>
      <c r="Z774" s="75"/>
    </row>
    <row r="775">
      <c r="A775" s="120" t="s">
        <v>121</v>
      </c>
      <c r="B775" s="83">
        <f t="shared" ref="B775:H775" si="493">SUM(B652,B656,B660,B664,B668,B672,B677,B681,B685,B689, B694,B698,B702,B706,B710, B714, B719,B723,B728,B732,B736,B740,B744,B749,B753,B757,B761,B766,B770)</f>
        <v>256</v>
      </c>
      <c r="C775" s="83">
        <f t="shared" si="493"/>
        <v>295</v>
      </c>
      <c r="D775" s="83">
        <f t="shared" si="493"/>
        <v>319</v>
      </c>
      <c r="E775" s="83">
        <f t="shared" si="493"/>
        <v>251</v>
      </c>
      <c r="F775" s="83">
        <f t="shared" si="493"/>
        <v>291</v>
      </c>
      <c r="G775" s="83">
        <f t="shared" si="493"/>
        <v>77</v>
      </c>
      <c r="H775" s="83">
        <f t="shared" si="493"/>
        <v>1489</v>
      </c>
      <c r="I775" s="121"/>
      <c r="J775" s="75"/>
      <c r="K775" s="120" t="s">
        <v>121</v>
      </c>
      <c r="L775" s="83">
        <f t="shared" ref="L775:O775" si="494">SUM(L652,L656,L660,L664,L668,L672,L677,L681,L685,L689, L694,L698,L702,L706,L710, L714, L719,L723,L728,L732,L736,L740,L744,L749,L753,L757,L761,L766,L770)</f>
        <v>2095</v>
      </c>
      <c r="M775" s="83">
        <f t="shared" si="494"/>
        <v>606</v>
      </c>
      <c r="N775" s="83">
        <f t="shared" si="494"/>
        <v>2175</v>
      </c>
      <c r="O775" s="83">
        <f t="shared" si="494"/>
        <v>2781</v>
      </c>
      <c r="P775" s="121"/>
      <c r="Q775" s="75"/>
      <c r="R775" s="75"/>
      <c r="S775" s="75"/>
      <c r="T775" s="75"/>
      <c r="U775" s="75"/>
      <c r="V775" s="75"/>
      <c r="W775" s="75"/>
      <c r="X775" s="75"/>
      <c r="Y775" s="75"/>
      <c r="Z775" s="75"/>
    </row>
    <row r="776">
      <c r="A776" s="122" t="s">
        <v>77</v>
      </c>
      <c r="B776" s="83">
        <f t="shared" ref="B776:H776" si="495">SUM(B653,B657,B661,B665,B669,B673,B678,B682,B686,B690, B695,B699,B703,B707,B711, B715, B720,B724,B729,B733,B737,B741,B745,B750,B754,B758,B762,B767,B771)</f>
        <v>2</v>
      </c>
      <c r="C776" s="83">
        <f t="shared" si="495"/>
        <v>1</v>
      </c>
      <c r="D776" s="83">
        <f t="shared" si="495"/>
        <v>0</v>
      </c>
      <c r="E776" s="83">
        <f t="shared" si="495"/>
        <v>0</v>
      </c>
      <c r="F776" s="83">
        <f t="shared" si="495"/>
        <v>0</v>
      </c>
      <c r="G776" s="83">
        <f t="shared" si="495"/>
        <v>0</v>
      </c>
      <c r="H776" s="83">
        <f t="shared" si="495"/>
        <v>3</v>
      </c>
      <c r="I776" s="121"/>
      <c r="J776" s="75"/>
      <c r="K776" s="122" t="s">
        <v>77</v>
      </c>
      <c r="L776" s="83">
        <f t="shared" ref="L776:O776" si="496">SUM(L653,L657,L661,L665,L669,L673,L678,L682,L686,L690, L695,L699,L703,L707,L711, L715, L720,L724,L729,L733,L737,L741,L745,L750,L754,L758,L762,L767,L771)</f>
        <v>127</v>
      </c>
      <c r="M776" s="83">
        <f t="shared" si="496"/>
        <v>35</v>
      </c>
      <c r="N776" s="83">
        <f t="shared" si="496"/>
        <v>100</v>
      </c>
      <c r="O776" s="83">
        <f t="shared" si="496"/>
        <v>135</v>
      </c>
      <c r="P776" s="121"/>
      <c r="Q776" s="75"/>
      <c r="R776" s="75"/>
      <c r="S776" s="75"/>
      <c r="T776" s="75"/>
      <c r="U776" s="75"/>
      <c r="V776" s="75"/>
      <c r="W776" s="75"/>
      <c r="X776" s="75"/>
      <c r="Y776" s="75"/>
      <c r="Z776" s="75"/>
    </row>
    <row r="777">
      <c r="A777" s="120" t="s">
        <v>78</v>
      </c>
      <c r="B777" s="83">
        <f t="shared" ref="B777:H777" si="497">SUM(B654,B658,B662,B666,B670,B674,B679,B683,B687,B691, B696,B700,B704,B708,B712, B716, B721,B725,B730,B734,B738,B742,B746,B751,B755,B759,B763,B768,B772)</f>
        <v>24</v>
      </c>
      <c r="C777" s="83">
        <f t="shared" si="497"/>
        <v>14</v>
      </c>
      <c r="D777" s="83">
        <f t="shared" si="497"/>
        <v>21</v>
      </c>
      <c r="E777" s="83">
        <f t="shared" si="497"/>
        <v>12</v>
      </c>
      <c r="F777" s="83">
        <f t="shared" si="497"/>
        <v>14</v>
      </c>
      <c r="G777" s="83">
        <f t="shared" si="497"/>
        <v>4</v>
      </c>
      <c r="H777" s="83">
        <f t="shared" si="497"/>
        <v>89</v>
      </c>
      <c r="I777" s="121"/>
      <c r="J777" s="75"/>
      <c r="K777" s="120" t="s">
        <v>78</v>
      </c>
      <c r="L777" s="83">
        <f t="shared" ref="L777:O777" si="498">SUM(L654,L658,L662,L666,L670,L674,L679,L683,L687,L691, L696,L700,L704,L708,L712, L716, L721,L725,L730,L734,L738,L742,L746,L751,L755,L759,L763,L768,L772)</f>
        <v>0</v>
      </c>
      <c r="M777" s="83">
        <f t="shared" si="498"/>
        <v>0</v>
      </c>
      <c r="N777" s="83">
        <f t="shared" si="498"/>
        <v>0</v>
      </c>
      <c r="O777" s="83">
        <f t="shared" si="498"/>
        <v>0</v>
      </c>
      <c r="P777" s="121"/>
      <c r="Q777" s="75"/>
      <c r="R777" s="75"/>
      <c r="S777" s="75"/>
      <c r="T777" s="75"/>
      <c r="U777" s="75"/>
      <c r="V777" s="75"/>
      <c r="W777" s="75"/>
      <c r="X777" s="75"/>
      <c r="Y777" s="75"/>
      <c r="Z777" s="75"/>
    </row>
    <row r="778">
      <c r="A778" s="120" t="s">
        <v>80</v>
      </c>
      <c r="B778" s="83">
        <f t="shared" ref="B778:H778" si="499">SUM(B655,B659,B663,B667,B671,B675,B680,B684,B688,B692, B697,B701,B705,B709,B713, B717, B722,B726,B731,B735,B739,B743,B747,B752,B756,B760,B764,B769,B773)</f>
        <v>0</v>
      </c>
      <c r="C778" s="83">
        <f t="shared" si="499"/>
        <v>0</v>
      </c>
      <c r="D778" s="83">
        <f t="shared" si="499"/>
        <v>5</v>
      </c>
      <c r="E778" s="83">
        <f t="shared" si="499"/>
        <v>24</v>
      </c>
      <c r="F778" s="83">
        <f t="shared" si="499"/>
        <v>0</v>
      </c>
      <c r="G778" s="83">
        <f t="shared" si="499"/>
        <v>0</v>
      </c>
      <c r="H778" s="83">
        <f t="shared" si="499"/>
        <v>29</v>
      </c>
      <c r="I778" s="121"/>
      <c r="J778" s="75"/>
      <c r="K778" s="120" t="s">
        <v>80</v>
      </c>
      <c r="L778" s="83">
        <f t="shared" ref="L778:O778" si="500">SUM(L655,L659,L663,L667,L671,L675,L680,L684,L688,L692, L697,L701,L705,L709,L713, L717, L722,L726,L731,L735,L739,L743,L747,L752,L756,L760,L764,L769,L773)</f>
        <v>798</v>
      </c>
      <c r="M778" s="83">
        <f t="shared" si="500"/>
        <v>769</v>
      </c>
      <c r="N778" s="83">
        <f t="shared" si="500"/>
        <v>620</v>
      </c>
      <c r="O778" s="83">
        <f t="shared" si="500"/>
        <v>1389</v>
      </c>
      <c r="P778" s="121"/>
      <c r="Q778" s="75"/>
      <c r="R778" s="75"/>
      <c r="S778" s="75"/>
      <c r="T778" s="75"/>
      <c r="U778" s="75"/>
      <c r="V778" s="75"/>
      <c r="W778" s="75"/>
      <c r="X778" s="75"/>
      <c r="Y778" s="75"/>
      <c r="Z778" s="75"/>
    </row>
    <row r="779">
      <c r="A779" s="112" t="s">
        <v>9</v>
      </c>
      <c r="B779" s="85">
        <f t="shared" ref="B779:H779" si="501">sum(B775:B777)</f>
        <v>282</v>
      </c>
      <c r="C779" s="85">
        <f t="shared" si="501"/>
        <v>310</v>
      </c>
      <c r="D779" s="85">
        <f t="shared" si="501"/>
        <v>340</v>
      </c>
      <c r="E779" s="85">
        <f t="shared" si="501"/>
        <v>263</v>
      </c>
      <c r="F779" s="85">
        <f t="shared" si="501"/>
        <v>305</v>
      </c>
      <c r="G779" s="85">
        <f t="shared" si="501"/>
        <v>81</v>
      </c>
      <c r="H779" s="85">
        <f t="shared" si="501"/>
        <v>1581</v>
      </c>
      <c r="I779" s="87"/>
      <c r="J779" s="75"/>
      <c r="K779" s="112" t="s">
        <v>9</v>
      </c>
      <c r="L779" s="85">
        <f t="shared" ref="L779:O779" si="502">sum(L775:L777)</f>
        <v>2222</v>
      </c>
      <c r="M779" s="85">
        <f t="shared" si="502"/>
        <v>641</v>
      </c>
      <c r="N779" s="85">
        <f t="shared" si="502"/>
        <v>2275</v>
      </c>
      <c r="O779" s="85">
        <f t="shared" si="502"/>
        <v>2916</v>
      </c>
      <c r="P779" s="87"/>
      <c r="Q779" s="75"/>
      <c r="R779" s="75"/>
      <c r="S779" s="75"/>
      <c r="T779" s="75"/>
      <c r="U779" s="75"/>
      <c r="V779" s="75"/>
      <c r="W779" s="75"/>
      <c r="X779" s="75"/>
      <c r="Y779" s="75"/>
      <c r="Z779" s="75"/>
    </row>
    <row r="780">
      <c r="A780" s="75"/>
      <c r="B780" s="75"/>
      <c r="C780" s="75"/>
      <c r="D780" s="75"/>
      <c r="E780" s="75"/>
      <c r="F780" s="75"/>
      <c r="G780" s="75"/>
      <c r="H780" s="75"/>
      <c r="I780" s="75"/>
      <c r="J780" s="75"/>
      <c r="K780" s="104"/>
      <c r="L780" s="75"/>
      <c r="M780" s="75"/>
      <c r="N780" s="104"/>
      <c r="O780" s="75"/>
      <c r="P780" s="75"/>
      <c r="Q780" s="75"/>
      <c r="R780" s="75"/>
      <c r="S780" s="75"/>
      <c r="T780" s="75"/>
      <c r="U780" s="75"/>
      <c r="V780" s="75"/>
      <c r="W780" s="75"/>
      <c r="X780" s="75"/>
      <c r="Y780" s="75"/>
      <c r="Z780" s="75"/>
    </row>
    <row r="781">
      <c r="A781" s="123" t="s">
        <v>123</v>
      </c>
      <c r="B781" s="124" t="s">
        <v>2</v>
      </c>
      <c r="C781" s="124" t="s">
        <v>3</v>
      </c>
      <c r="D781" s="124" t="s">
        <v>4</v>
      </c>
      <c r="E781" s="124" t="s">
        <v>5</v>
      </c>
      <c r="F781" s="124" t="s">
        <v>6</v>
      </c>
      <c r="G781" s="124" t="s">
        <v>7</v>
      </c>
      <c r="H781" s="124" t="s">
        <v>9</v>
      </c>
      <c r="I781" s="75"/>
      <c r="J781" s="75"/>
      <c r="K781" s="104"/>
      <c r="L781" s="75"/>
      <c r="M781" s="75"/>
      <c r="N781" s="104"/>
      <c r="O781" s="75"/>
      <c r="P781" s="75"/>
      <c r="Q781" s="75"/>
      <c r="R781" s="75"/>
      <c r="S781" s="75"/>
      <c r="T781" s="75"/>
      <c r="U781" s="75"/>
      <c r="V781" s="75"/>
      <c r="W781" s="75"/>
      <c r="X781" s="75"/>
      <c r="Y781" s="75"/>
      <c r="Z781" s="75"/>
    </row>
    <row r="782">
      <c r="A782" s="120" t="s">
        <v>124</v>
      </c>
      <c r="B782" s="83">
        <f t="shared" ref="B782:H782" si="503">sum(B776:B777)</f>
        <v>26</v>
      </c>
      <c r="C782" s="83">
        <f t="shared" si="503"/>
        <v>15</v>
      </c>
      <c r="D782" s="83">
        <f t="shared" si="503"/>
        <v>21</v>
      </c>
      <c r="E782" s="83">
        <f t="shared" si="503"/>
        <v>12</v>
      </c>
      <c r="F782" s="83">
        <f t="shared" si="503"/>
        <v>14</v>
      </c>
      <c r="G782" s="83">
        <f t="shared" si="503"/>
        <v>4</v>
      </c>
      <c r="H782" s="83">
        <f t="shared" si="503"/>
        <v>92</v>
      </c>
      <c r="I782" s="75"/>
      <c r="J782" s="75"/>
      <c r="K782" s="104"/>
      <c r="L782" s="75"/>
      <c r="M782" s="75"/>
      <c r="N782" s="104"/>
      <c r="O782" s="75"/>
      <c r="P782" s="75"/>
      <c r="Q782" s="75"/>
      <c r="R782" s="75"/>
      <c r="S782" s="75"/>
      <c r="T782" s="75"/>
      <c r="U782" s="75"/>
      <c r="V782" s="75"/>
      <c r="W782" s="75"/>
      <c r="X782" s="75"/>
      <c r="Y782" s="75"/>
      <c r="Z782" s="75"/>
    </row>
    <row r="783">
      <c r="A783" s="120" t="s">
        <v>126</v>
      </c>
      <c r="B783" s="125">
        <f t="shared" ref="B783:H783" si="504">(B782*30)</f>
        <v>780</v>
      </c>
      <c r="C783" s="125">
        <f t="shared" si="504"/>
        <v>450</v>
      </c>
      <c r="D783" s="125">
        <f t="shared" si="504"/>
        <v>630</v>
      </c>
      <c r="E783" s="125">
        <f t="shared" si="504"/>
        <v>360</v>
      </c>
      <c r="F783" s="125">
        <f t="shared" si="504"/>
        <v>420</v>
      </c>
      <c r="G783" s="125">
        <f t="shared" si="504"/>
        <v>120</v>
      </c>
      <c r="H783" s="125">
        <f t="shared" si="504"/>
        <v>2760</v>
      </c>
      <c r="I783" s="75"/>
      <c r="J783" s="75"/>
      <c r="K783" s="104"/>
      <c r="L783" s="75"/>
      <c r="M783" s="75"/>
      <c r="N783" s="75"/>
      <c r="O783" s="75"/>
      <c r="P783" s="75"/>
      <c r="Q783" s="75"/>
      <c r="R783" s="75"/>
      <c r="S783" s="75"/>
      <c r="T783" s="75"/>
      <c r="U783" s="75"/>
      <c r="V783" s="75"/>
      <c r="W783" s="75"/>
      <c r="X783" s="75"/>
      <c r="Y783" s="75"/>
      <c r="Z783" s="75"/>
    </row>
    <row r="784">
      <c r="A784" s="120" t="s">
        <v>127</v>
      </c>
      <c r="B784" s="83">
        <f t="shared" ref="B784:H784" si="505">(B778)</f>
        <v>0</v>
      </c>
      <c r="C784" s="83">
        <f t="shared" si="505"/>
        <v>0</v>
      </c>
      <c r="D784" s="83">
        <f t="shared" si="505"/>
        <v>5</v>
      </c>
      <c r="E784" s="83">
        <f t="shared" si="505"/>
        <v>24</v>
      </c>
      <c r="F784" s="83">
        <f t="shared" si="505"/>
        <v>0</v>
      </c>
      <c r="G784" s="83">
        <f t="shared" si="505"/>
        <v>0</v>
      </c>
      <c r="H784" s="83">
        <f t="shared" si="505"/>
        <v>29</v>
      </c>
      <c r="I784" s="75"/>
      <c r="J784" s="75"/>
      <c r="K784" s="104"/>
      <c r="L784" s="75"/>
      <c r="M784" s="75"/>
      <c r="N784" s="104"/>
      <c r="O784" s="75"/>
      <c r="P784" s="75"/>
      <c r="Q784" s="75"/>
      <c r="R784" s="75"/>
      <c r="S784" s="75"/>
      <c r="T784" s="75"/>
      <c r="U784" s="75"/>
      <c r="V784" s="75"/>
      <c r="W784" s="75"/>
      <c r="X784" s="75"/>
      <c r="Y784" s="75"/>
      <c r="Z784" s="75"/>
    </row>
    <row r="785">
      <c r="A785" s="120" t="s">
        <v>126</v>
      </c>
      <c r="B785" s="125">
        <f t="shared" ref="B785:H785" si="506">(B784*5)</f>
        <v>0</v>
      </c>
      <c r="C785" s="125">
        <f t="shared" si="506"/>
        <v>0</v>
      </c>
      <c r="D785" s="125">
        <f t="shared" si="506"/>
        <v>25</v>
      </c>
      <c r="E785" s="125">
        <f t="shared" si="506"/>
        <v>120</v>
      </c>
      <c r="F785" s="125">
        <f t="shared" si="506"/>
        <v>0</v>
      </c>
      <c r="G785" s="125">
        <f t="shared" si="506"/>
        <v>0</v>
      </c>
      <c r="H785" s="125">
        <f t="shared" si="506"/>
        <v>145</v>
      </c>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126"/>
      <c r="B787" s="127">
        <f t="shared" ref="B787:H787" si="507">(B779*30)+B783+B785</f>
        <v>9240</v>
      </c>
      <c r="C787" s="127">
        <f t="shared" si="507"/>
        <v>9750</v>
      </c>
      <c r="D787" s="127">
        <f t="shared" si="507"/>
        <v>10855</v>
      </c>
      <c r="E787" s="127">
        <f t="shared" si="507"/>
        <v>8370</v>
      </c>
      <c r="F787" s="127">
        <f t="shared" si="507"/>
        <v>9570</v>
      </c>
      <c r="G787" s="127">
        <f t="shared" si="507"/>
        <v>2550</v>
      </c>
      <c r="H787" s="127">
        <f t="shared" si="507"/>
        <v>50335</v>
      </c>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128" t="s">
        <v>35</v>
      </c>
      <c r="H789" s="129" t="s">
        <v>36</v>
      </c>
      <c r="I789" s="75"/>
      <c r="J789" s="75"/>
      <c r="K789" s="75"/>
      <c r="L789" s="75"/>
      <c r="M789" s="75"/>
      <c r="N789" s="75"/>
      <c r="O789" s="75"/>
      <c r="P789" s="75"/>
      <c r="Q789" s="75"/>
      <c r="R789" s="75"/>
      <c r="S789" s="92"/>
      <c r="T789" s="75"/>
      <c r="U789" s="75"/>
      <c r="V789" s="75"/>
      <c r="W789" s="75"/>
      <c r="X789" s="75"/>
      <c r="Y789" s="75"/>
      <c r="Z789" s="75"/>
    </row>
    <row r="790">
      <c r="A790" s="176" t="s">
        <v>217</v>
      </c>
      <c r="B790" s="75"/>
      <c r="C790" s="75"/>
      <c r="D790" s="75"/>
      <c r="E790" s="75"/>
      <c r="F790" s="75"/>
      <c r="G790" s="131">
        <v>44570.0</v>
      </c>
      <c r="H790" s="95">
        <v>1023.0</v>
      </c>
      <c r="I790" s="75"/>
      <c r="J790" s="75"/>
      <c r="K790" s="75"/>
      <c r="L790" s="75"/>
      <c r="M790" s="75"/>
      <c r="N790" s="75"/>
      <c r="O790" s="75"/>
      <c r="P790" s="75"/>
      <c r="Q790" s="75"/>
      <c r="R790" s="75"/>
      <c r="S790" s="75"/>
      <c r="T790" s="75"/>
      <c r="U790" s="75"/>
      <c r="V790" s="75"/>
      <c r="W790" s="75"/>
      <c r="X790" s="75"/>
      <c r="Y790" s="75"/>
      <c r="Z790" s="75"/>
    </row>
    <row r="791">
      <c r="A791" s="130"/>
      <c r="B791" s="75"/>
      <c r="C791" s="75"/>
      <c r="D791" s="75"/>
      <c r="E791" s="75"/>
      <c r="F791" s="75"/>
      <c r="G791" s="177" t="s">
        <v>195</v>
      </c>
      <c r="H791" s="95">
        <v>1555.0</v>
      </c>
      <c r="I791" s="75"/>
      <c r="J791" s="75"/>
      <c r="K791" s="75"/>
      <c r="L791" s="75"/>
      <c r="M791" s="75"/>
      <c r="N791" s="75"/>
      <c r="O791" s="75"/>
      <c r="P791" s="75"/>
      <c r="Q791" s="75"/>
      <c r="R791" s="75"/>
      <c r="S791" s="75"/>
      <c r="T791" s="75"/>
      <c r="U791" s="75"/>
      <c r="V791" s="75"/>
      <c r="W791" s="75"/>
      <c r="X791" s="75"/>
      <c r="Y791" s="75"/>
      <c r="Z791" s="75"/>
    </row>
    <row r="792">
      <c r="A792" s="130"/>
      <c r="B792" s="75"/>
      <c r="C792" s="75"/>
      <c r="D792" s="75"/>
      <c r="E792" s="75"/>
      <c r="F792" s="75"/>
      <c r="G792" s="177" t="s">
        <v>207</v>
      </c>
      <c r="H792" s="95">
        <v>1405.0</v>
      </c>
      <c r="I792" s="75"/>
      <c r="J792" s="75"/>
      <c r="K792" s="75"/>
      <c r="L792" s="75"/>
      <c r="M792" s="75"/>
      <c r="N792" s="75"/>
      <c r="O792" s="75"/>
      <c r="P792" s="75"/>
      <c r="Q792" s="75"/>
      <c r="R792" s="75"/>
      <c r="S792" s="75"/>
      <c r="T792" s="75"/>
      <c r="U792" s="75"/>
      <c r="V792" s="75"/>
      <c r="W792" s="75"/>
      <c r="X792" s="75"/>
      <c r="Y792" s="75"/>
      <c r="Z792" s="75"/>
    </row>
    <row r="793">
      <c r="A793" s="130"/>
      <c r="B793" s="75"/>
      <c r="C793" s="75"/>
      <c r="D793" s="75"/>
      <c r="E793" s="75"/>
      <c r="F793" s="75"/>
      <c r="G793" s="177" t="s">
        <v>218</v>
      </c>
      <c r="H793" s="95">
        <f>(H779)</f>
        <v>1581</v>
      </c>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132" t="s">
        <v>9</v>
      </c>
      <c r="H794" s="133">
        <f>SUM(H790:H793)</f>
        <v>5564</v>
      </c>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134" t="s">
        <v>131</v>
      </c>
      <c r="H796" s="135">
        <f>(7000-H794)</f>
        <v>1436</v>
      </c>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6" t="s">
        <v>211</v>
      </c>
      <c r="B798" s="73">
        <v>24.0</v>
      </c>
      <c r="C798" s="73">
        <v>25.0</v>
      </c>
      <c r="D798" s="73">
        <v>26.0</v>
      </c>
      <c r="E798" s="73">
        <v>27.0</v>
      </c>
      <c r="F798" s="73">
        <v>28.0</v>
      </c>
      <c r="G798" s="73">
        <v>29.0</v>
      </c>
      <c r="H798" s="74"/>
      <c r="I798" s="74"/>
      <c r="J798" s="75"/>
      <c r="K798" s="76" t="s">
        <v>211</v>
      </c>
      <c r="L798" s="77"/>
      <c r="M798" s="77"/>
      <c r="N798" s="78"/>
      <c r="O798" s="78"/>
      <c r="P798" s="78"/>
      <c r="Q798" s="75"/>
      <c r="R798" s="75"/>
      <c r="S798" s="75"/>
      <c r="T798" s="75"/>
      <c r="U798" s="75"/>
      <c r="V798" s="75"/>
      <c r="W798" s="75"/>
      <c r="X798" s="75"/>
      <c r="Y798" s="75"/>
      <c r="Z798" s="75"/>
    </row>
    <row r="799">
      <c r="A799" s="81" t="s">
        <v>132</v>
      </c>
      <c r="B799" s="82" t="s">
        <v>2</v>
      </c>
      <c r="C799" s="82" t="s">
        <v>3</v>
      </c>
      <c r="D799" s="82" t="s">
        <v>4</v>
      </c>
      <c r="E799" s="82" t="s">
        <v>5</v>
      </c>
      <c r="F799" s="82" t="s">
        <v>6</v>
      </c>
      <c r="G799" s="82" t="s">
        <v>7</v>
      </c>
      <c r="H799" s="82" t="s">
        <v>9</v>
      </c>
      <c r="I799" s="82" t="s">
        <v>71</v>
      </c>
      <c r="J799" s="75"/>
      <c r="K799" s="81" t="s">
        <v>132</v>
      </c>
      <c r="L799" s="82" t="s">
        <v>72</v>
      </c>
      <c r="M799" s="82" t="s">
        <v>13</v>
      </c>
      <c r="N799" s="83" t="s">
        <v>73</v>
      </c>
      <c r="O799" s="83" t="s">
        <v>133</v>
      </c>
      <c r="P799" s="83" t="s">
        <v>74</v>
      </c>
      <c r="Q799" s="75"/>
      <c r="R799" s="75"/>
      <c r="S799" s="75"/>
      <c r="T799" s="75"/>
      <c r="U799" s="75"/>
      <c r="V799" s="75"/>
      <c r="W799" s="75"/>
      <c r="X799" s="75"/>
      <c r="Y799" s="75"/>
      <c r="Z799" s="75"/>
    </row>
    <row r="800">
      <c r="A800" s="136" t="s">
        <v>1</v>
      </c>
      <c r="B800" s="91"/>
      <c r="C800" s="137"/>
      <c r="D800" s="91"/>
      <c r="E800" s="137"/>
      <c r="F800" s="137"/>
      <c r="G800" s="91"/>
      <c r="H800" s="137"/>
      <c r="I800" s="91"/>
      <c r="J800" s="75"/>
      <c r="K800" s="136" t="s">
        <v>1</v>
      </c>
      <c r="L800" s="91"/>
      <c r="M800" s="137"/>
      <c r="N800" s="91"/>
      <c r="O800" s="137"/>
      <c r="P800" s="137"/>
      <c r="Q800" s="75"/>
      <c r="R800" s="75"/>
      <c r="S800" s="75"/>
      <c r="T800" s="75"/>
      <c r="U800" s="75"/>
      <c r="V800" s="75"/>
      <c r="W800" s="75"/>
      <c r="X800" s="75"/>
      <c r="Y800" s="75"/>
      <c r="Z800" s="75"/>
    </row>
    <row r="801">
      <c r="A801" s="138" t="s">
        <v>134</v>
      </c>
      <c r="B801" s="97">
        <v>8.0</v>
      </c>
      <c r="C801" s="97">
        <v>7.0</v>
      </c>
      <c r="D801" s="97">
        <v>2.0</v>
      </c>
      <c r="E801" s="95">
        <v>6.0</v>
      </c>
      <c r="F801" s="95">
        <v>7.0</v>
      </c>
      <c r="G801" s="95"/>
      <c r="H801" s="97">
        <f t="shared" ref="H801:H804" si="508">sum(B801:G801)</f>
        <v>30</v>
      </c>
      <c r="I801" s="98">
        <f t="shared" ref="I801:I804" si="509">(H801/60)</f>
        <v>0.5</v>
      </c>
      <c r="J801" s="139" t="s">
        <v>206</v>
      </c>
      <c r="K801" s="138" t="s">
        <v>134</v>
      </c>
      <c r="L801" s="96">
        <v>60.0</v>
      </c>
      <c r="M801" s="95">
        <f t="shared" ref="M801:M805" si="510">(L801-H801)</f>
        <v>30</v>
      </c>
      <c r="N801" s="115">
        <v>20.0</v>
      </c>
      <c r="O801" s="95">
        <f t="shared" ref="O801:O805" si="511">sum(M801,N801)</f>
        <v>50</v>
      </c>
      <c r="P801" s="96" t="s">
        <v>216</v>
      </c>
      <c r="Q801" s="75"/>
      <c r="R801" s="75"/>
      <c r="S801" s="75"/>
      <c r="T801" s="75"/>
      <c r="U801" s="75"/>
      <c r="V801" s="75"/>
      <c r="W801" s="75"/>
      <c r="X801" s="75"/>
      <c r="Y801" s="75"/>
      <c r="Z801" s="75"/>
    </row>
    <row r="802">
      <c r="A802" s="138" t="s">
        <v>199</v>
      </c>
      <c r="B802" s="97">
        <v>0.0</v>
      </c>
      <c r="C802" s="97">
        <v>6.0</v>
      </c>
      <c r="D802" s="97">
        <v>10.0</v>
      </c>
      <c r="E802" s="97">
        <v>11.0</v>
      </c>
      <c r="F802" s="95">
        <v>6.0</v>
      </c>
      <c r="G802" s="95"/>
      <c r="H802" s="97">
        <f t="shared" si="508"/>
        <v>33</v>
      </c>
      <c r="I802" s="98">
        <f t="shared" si="509"/>
        <v>0.55</v>
      </c>
      <c r="J802" s="104" t="s">
        <v>206</v>
      </c>
      <c r="K802" s="138" t="s">
        <v>199</v>
      </c>
      <c r="L802" s="96">
        <v>26.0</v>
      </c>
      <c r="M802" s="95">
        <f t="shared" si="510"/>
        <v>-7</v>
      </c>
      <c r="N802" s="115">
        <v>65.0</v>
      </c>
      <c r="O802" s="95">
        <f t="shared" si="511"/>
        <v>58</v>
      </c>
      <c r="P802" s="96" t="s">
        <v>219</v>
      </c>
      <c r="Q802" s="75"/>
      <c r="R802" s="75"/>
      <c r="S802" s="75"/>
      <c r="T802" s="75"/>
      <c r="U802" s="75"/>
      <c r="V802" s="75"/>
      <c r="W802" s="75"/>
      <c r="X802" s="75"/>
      <c r="Y802" s="75"/>
      <c r="Z802" s="75"/>
    </row>
    <row r="803">
      <c r="A803" s="138" t="s">
        <v>200</v>
      </c>
      <c r="B803" s="97">
        <v>0.0</v>
      </c>
      <c r="C803" s="97">
        <v>6.0</v>
      </c>
      <c r="D803" s="97">
        <v>6.0</v>
      </c>
      <c r="E803" s="97" t="s">
        <v>79</v>
      </c>
      <c r="F803" s="95">
        <v>5.0</v>
      </c>
      <c r="G803" s="95"/>
      <c r="H803" s="97">
        <f t="shared" si="508"/>
        <v>17</v>
      </c>
      <c r="I803" s="98">
        <f t="shared" si="509"/>
        <v>0.2833333333</v>
      </c>
      <c r="J803" s="104" t="s">
        <v>206</v>
      </c>
      <c r="K803" s="138" t="s">
        <v>200</v>
      </c>
      <c r="L803" s="96">
        <v>20.0</v>
      </c>
      <c r="M803" s="95">
        <f t="shared" si="510"/>
        <v>3</v>
      </c>
      <c r="N803" s="115">
        <v>40.0</v>
      </c>
      <c r="O803" s="95">
        <f t="shared" si="511"/>
        <v>43</v>
      </c>
      <c r="P803" s="96"/>
      <c r="Q803" s="75"/>
      <c r="R803" s="75"/>
      <c r="S803" s="75"/>
      <c r="T803" s="75"/>
      <c r="U803" s="75"/>
      <c r="V803" s="75"/>
      <c r="W803" s="75"/>
      <c r="X803" s="75"/>
      <c r="Y803" s="75"/>
      <c r="Z803" s="75"/>
    </row>
    <row r="804">
      <c r="A804" s="138" t="s">
        <v>197</v>
      </c>
      <c r="B804" s="97" t="s">
        <v>79</v>
      </c>
      <c r="C804" s="97" t="s">
        <v>79</v>
      </c>
      <c r="D804" s="97" t="s">
        <v>79</v>
      </c>
      <c r="E804" s="97" t="s">
        <v>79</v>
      </c>
      <c r="F804" s="95" t="s">
        <v>79</v>
      </c>
      <c r="G804" s="95"/>
      <c r="H804" s="97">
        <f t="shared" si="508"/>
        <v>0</v>
      </c>
      <c r="I804" s="98">
        <f t="shared" si="509"/>
        <v>0</v>
      </c>
      <c r="J804" s="104" t="s">
        <v>206</v>
      </c>
      <c r="K804" s="138" t="s">
        <v>197</v>
      </c>
      <c r="L804" s="96">
        <v>20.0</v>
      </c>
      <c r="M804" s="95">
        <f t="shared" si="510"/>
        <v>20</v>
      </c>
      <c r="N804" s="115">
        <v>0.0</v>
      </c>
      <c r="O804" s="95">
        <f t="shared" si="511"/>
        <v>20</v>
      </c>
      <c r="P804" s="96"/>
      <c r="Q804" s="75"/>
      <c r="R804" s="75"/>
      <c r="S804" s="75"/>
      <c r="T804" s="75"/>
      <c r="U804" s="75"/>
      <c r="V804" s="75"/>
      <c r="W804" s="75"/>
      <c r="X804" s="75"/>
      <c r="Y804" s="75"/>
      <c r="Z804" s="75"/>
    </row>
    <row r="805">
      <c r="A805" s="138"/>
      <c r="B805" s="97"/>
      <c r="C805" s="97"/>
      <c r="D805" s="97"/>
      <c r="E805" s="97"/>
      <c r="F805" s="95"/>
      <c r="G805" s="95"/>
      <c r="H805" s="97"/>
      <c r="I805" s="98"/>
      <c r="J805" s="104" t="s">
        <v>206</v>
      </c>
      <c r="K805" s="138" t="s">
        <v>220</v>
      </c>
      <c r="L805" s="96">
        <v>0.0</v>
      </c>
      <c r="M805" s="95">
        <f t="shared" si="510"/>
        <v>0</v>
      </c>
      <c r="N805" s="115">
        <v>20.0</v>
      </c>
      <c r="O805" s="95">
        <f t="shared" si="511"/>
        <v>20</v>
      </c>
      <c r="P805" s="96"/>
      <c r="Q805" s="75"/>
      <c r="R805" s="75"/>
      <c r="S805" s="75"/>
      <c r="T805" s="75"/>
      <c r="U805" s="75"/>
      <c r="V805" s="75"/>
      <c r="W805" s="75"/>
      <c r="X805" s="75"/>
      <c r="Y805" s="75"/>
      <c r="Z805" s="75"/>
    </row>
    <row r="806">
      <c r="A806" s="138"/>
      <c r="B806" s="97"/>
      <c r="C806" s="97"/>
      <c r="D806" s="97"/>
      <c r="E806" s="97"/>
      <c r="F806" s="95"/>
      <c r="G806" s="95"/>
      <c r="H806" s="97"/>
      <c r="I806" s="98"/>
      <c r="J806" s="104" t="s">
        <v>206</v>
      </c>
      <c r="K806" s="138"/>
      <c r="L806" s="96"/>
      <c r="M806" s="95"/>
      <c r="N806" s="115"/>
      <c r="O806" s="95"/>
      <c r="P806" s="96"/>
      <c r="Q806" s="75"/>
      <c r="R806" s="75"/>
      <c r="S806" s="75"/>
      <c r="T806" s="75"/>
      <c r="U806" s="75"/>
      <c r="V806" s="75"/>
      <c r="W806" s="75"/>
      <c r="X806" s="75"/>
      <c r="Y806" s="75"/>
      <c r="Z806" s="75"/>
    </row>
    <row r="807">
      <c r="A807" s="138"/>
      <c r="B807" s="97"/>
      <c r="C807" s="97"/>
      <c r="D807" s="97"/>
      <c r="E807" s="97"/>
      <c r="F807" s="95"/>
      <c r="G807" s="95"/>
      <c r="H807" s="97"/>
      <c r="I807" s="98"/>
      <c r="J807" s="104" t="s">
        <v>206</v>
      </c>
      <c r="K807" s="138"/>
      <c r="L807" s="96"/>
      <c r="M807" s="95"/>
      <c r="N807" s="115"/>
      <c r="O807" s="95"/>
      <c r="P807" s="96"/>
      <c r="Q807" s="75"/>
      <c r="R807" s="75"/>
      <c r="S807" s="75"/>
      <c r="T807" s="75"/>
      <c r="U807" s="75"/>
      <c r="V807" s="75"/>
      <c r="W807" s="75"/>
      <c r="X807" s="75"/>
      <c r="Y807" s="75"/>
      <c r="Z807" s="75"/>
    </row>
    <row r="808">
      <c r="A808" s="138"/>
      <c r="B808" s="97"/>
      <c r="C808" s="97"/>
      <c r="D808" s="97"/>
      <c r="E808" s="97"/>
      <c r="F808" s="95"/>
      <c r="G808" s="95"/>
      <c r="H808" s="97"/>
      <c r="I808" s="98"/>
      <c r="J808" s="104" t="s">
        <v>206</v>
      </c>
      <c r="K808" s="138"/>
      <c r="L808" s="96"/>
      <c r="M808" s="95"/>
      <c r="N808" s="115"/>
      <c r="O808" s="95"/>
      <c r="P808" s="96"/>
      <c r="Q808" s="75"/>
      <c r="R808" s="75"/>
      <c r="S808" s="75"/>
      <c r="T808" s="75"/>
      <c r="U808" s="75"/>
      <c r="V808" s="75"/>
      <c r="W808" s="75"/>
      <c r="X808" s="75"/>
      <c r="Y808" s="75"/>
      <c r="Z808" s="75"/>
    </row>
    <row r="809">
      <c r="A809" s="138"/>
      <c r="B809" s="97"/>
      <c r="C809" s="97"/>
      <c r="D809" s="97"/>
      <c r="E809" s="97"/>
      <c r="F809" s="95"/>
      <c r="G809" s="95"/>
      <c r="H809" s="97"/>
      <c r="I809" s="98"/>
      <c r="J809" s="104" t="s">
        <v>206</v>
      </c>
      <c r="K809" s="138"/>
      <c r="L809" s="96"/>
      <c r="M809" s="95"/>
      <c r="N809" s="115"/>
      <c r="O809" s="95"/>
      <c r="P809" s="96"/>
      <c r="Q809" s="75"/>
      <c r="R809" s="75"/>
      <c r="S809" s="75"/>
      <c r="T809" s="75"/>
      <c r="U809" s="75"/>
      <c r="V809" s="75"/>
      <c r="W809" s="75"/>
      <c r="X809" s="75"/>
      <c r="Y809" s="75"/>
      <c r="Z809" s="75"/>
    </row>
    <row r="810">
      <c r="A810" s="140"/>
      <c r="B810" s="90">
        <f t="shared" ref="B810:H810" si="512">sum(B801:B803)</f>
        <v>8</v>
      </c>
      <c r="C810" s="90">
        <f t="shared" si="512"/>
        <v>19</v>
      </c>
      <c r="D810" s="90">
        <f t="shared" si="512"/>
        <v>18</v>
      </c>
      <c r="E810" s="90">
        <f t="shared" si="512"/>
        <v>17</v>
      </c>
      <c r="F810" s="90">
        <f t="shared" si="512"/>
        <v>18</v>
      </c>
      <c r="G810" s="90">
        <f t="shared" si="512"/>
        <v>0</v>
      </c>
      <c r="H810" s="90">
        <f t="shared" si="512"/>
        <v>80</v>
      </c>
      <c r="I810" s="91"/>
      <c r="J810" s="75"/>
      <c r="K810" s="141" t="s">
        <v>9</v>
      </c>
      <c r="L810" s="90">
        <f t="shared" ref="L810:O810" si="513">sum(L801:L803)</f>
        <v>106</v>
      </c>
      <c r="M810" s="90">
        <f t="shared" si="513"/>
        <v>26</v>
      </c>
      <c r="N810" s="90">
        <f t="shared" si="513"/>
        <v>125</v>
      </c>
      <c r="O810" s="90">
        <f t="shared" si="513"/>
        <v>151</v>
      </c>
      <c r="P810" s="91"/>
      <c r="Q810" s="75"/>
      <c r="R810" s="75"/>
      <c r="S810" s="75"/>
      <c r="T810" s="75"/>
      <c r="U810" s="75"/>
      <c r="V810" s="75"/>
      <c r="W810" s="75"/>
      <c r="X810" s="75"/>
      <c r="Y810" s="75"/>
      <c r="Z810" s="75"/>
    </row>
    <row r="811">
      <c r="A811" s="75"/>
      <c r="B811" s="75"/>
      <c r="C811" s="75"/>
      <c r="D811" s="75"/>
      <c r="E811" s="75"/>
      <c r="F811" s="75"/>
      <c r="G811" s="75"/>
      <c r="H811" s="75"/>
      <c r="I811" s="75"/>
      <c r="J811" s="75"/>
      <c r="K811" s="104"/>
      <c r="L811" s="75"/>
      <c r="M811" s="75"/>
      <c r="N811" s="104"/>
      <c r="O811" s="75"/>
      <c r="P811" s="104"/>
      <c r="Q811" s="75"/>
      <c r="R811" s="75"/>
      <c r="S811" s="75"/>
      <c r="T811" s="75"/>
      <c r="U811" s="75"/>
      <c r="V811" s="75"/>
      <c r="W811" s="75"/>
      <c r="X811" s="75"/>
      <c r="Y811" s="75"/>
      <c r="Z811" s="75"/>
    </row>
    <row r="812">
      <c r="A812" s="126"/>
      <c r="B812" s="142">
        <f t="shared" ref="B812:H812" si="514">(B810*16)</f>
        <v>128</v>
      </c>
      <c r="C812" s="142">
        <f t="shared" si="514"/>
        <v>304</v>
      </c>
      <c r="D812" s="142">
        <f t="shared" si="514"/>
        <v>288</v>
      </c>
      <c r="E812" s="142">
        <f t="shared" si="514"/>
        <v>272</v>
      </c>
      <c r="F812" s="142">
        <f t="shared" si="514"/>
        <v>288</v>
      </c>
      <c r="G812" s="142">
        <f t="shared" si="514"/>
        <v>0</v>
      </c>
      <c r="H812" s="142">
        <f t="shared" si="514"/>
        <v>1280</v>
      </c>
      <c r="I812" s="75"/>
      <c r="J812" s="75"/>
      <c r="K812" s="104"/>
      <c r="L812" s="75"/>
      <c r="M812" s="75"/>
      <c r="N812" s="104"/>
      <c r="O812" s="75"/>
      <c r="P812" s="104"/>
      <c r="Q812" s="75"/>
      <c r="R812" s="75"/>
      <c r="S812" s="75"/>
      <c r="T812" s="75"/>
      <c r="U812" s="75"/>
      <c r="V812" s="75"/>
      <c r="W812" s="75"/>
      <c r="X812" s="75"/>
      <c r="Y812" s="75"/>
      <c r="Z812" s="75"/>
    </row>
    <row r="813">
      <c r="A813" s="75"/>
      <c r="B813" s="75"/>
      <c r="C813" s="75"/>
      <c r="D813" s="75"/>
      <c r="E813" s="75"/>
      <c r="F813" s="75"/>
      <c r="G813" s="75"/>
      <c r="H813" s="75"/>
      <c r="I813" s="75"/>
      <c r="J813" s="75"/>
      <c r="K813" s="104"/>
      <c r="L813" s="75"/>
      <c r="M813" s="75"/>
      <c r="N813" s="104"/>
      <c r="O813" s="75"/>
      <c r="P813" s="104"/>
      <c r="Q813" s="75"/>
      <c r="R813" s="75"/>
      <c r="S813" s="75"/>
      <c r="T813" s="75"/>
      <c r="U813" s="75"/>
      <c r="V813" s="75"/>
      <c r="W813" s="75"/>
      <c r="X813" s="75"/>
      <c r="Y813" s="75"/>
      <c r="Z813" s="75"/>
    </row>
    <row r="814">
      <c r="A814" s="75"/>
      <c r="B814" s="75"/>
      <c r="C814" s="75"/>
      <c r="D814" s="75"/>
      <c r="E814" s="75"/>
      <c r="F814" s="75"/>
      <c r="G814" s="128" t="s">
        <v>35</v>
      </c>
      <c r="H814" s="129" t="s">
        <v>36</v>
      </c>
      <c r="I814" s="75"/>
      <c r="J814" s="75"/>
      <c r="K814" s="104"/>
      <c r="L814" s="75"/>
      <c r="M814" s="75"/>
      <c r="N814" s="104"/>
      <c r="O814" s="75"/>
      <c r="P814" s="104"/>
      <c r="Q814" s="75"/>
      <c r="R814" s="75"/>
      <c r="S814" s="75"/>
      <c r="T814" s="75"/>
      <c r="U814" s="75"/>
      <c r="V814" s="75"/>
      <c r="W814" s="75"/>
      <c r="X814" s="75"/>
      <c r="Y814" s="75"/>
      <c r="Z814" s="75"/>
    </row>
    <row r="815">
      <c r="A815" s="176" t="s">
        <v>202</v>
      </c>
      <c r="B815" s="75"/>
      <c r="C815" s="75"/>
      <c r="D815" s="75"/>
      <c r="E815" s="75"/>
      <c r="F815" s="75"/>
      <c r="G815" s="131">
        <v>44570.0</v>
      </c>
      <c r="H815" s="95">
        <v>34.0</v>
      </c>
      <c r="I815" s="75"/>
      <c r="J815" s="75"/>
      <c r="K815" s="75"/>
      <c r="L815" s="75"/>
      <c r="M815" s="75"/>
      <c r="N815" s="75"/>
      <c r="O815" s="75"/>
      <c r="P815" s="75"/>
      <c r="Q815" s="75"/>
      <c r="R815" s="75"/>
      <c r="S815" s="75"/>
      <c r="T815" s="75"/>
      <c r="U815" s="75"/>
      <c r="V815" s="75"/>
      <c r="W815" s="75"/>
      <c r="X815" s="75"/>
      <c r="Y815" s="75"/>
      <c r="Z815" s="75"/>
    </row>
    <row r="816">
      <c r="A816" s="130"/>
      <c r="B816" s="75"/>
      <c r="C816" s="75"/>
      <c r="D816" s="75"/>
      <c r="E816" s="75"/>
      <c r="F816" s="75"/>
      <c r="G816" s="177" t="s">
        <v>195</v>
      </c>
      <c r="H816" s="95">
        <v>57.0</v>
      </c>
      <c r="I816" s="75"/>
      <c r="J816" s="75"/>
      <c r="K816" s="75"/>
      <c r="L816" s="75"/>
      <c r="M816" s="75"/>
      <c r="N816" s="75"/>
      <c r="O816" s="75"/>
      <c r="P816" s="75"/>
      <c r="Q816" s="75"/>
      <c r="R816" s="75"/>
      <c r="S816" s="75"/>
      <c r="T816" s="75"/>
      <c r="U816" s="75"/>
      <c r="V816" s="75"/>
      <c r="W816" s="75"/>
      <c r="X816" s="75"/>
      <c r="Y816" s="75"/>
      <c r="Z816" s="75"/>
    </row>
    <row r="817">
      <c r="A817" s="130"/>
      <c r="B817" s="75"/>
      <c r="C817" s="75"/>
      <c r="D817" s="75"/>
      <c r="E817" s="75"/>
      <c r="F817" s="75"/>
      <c r="G817" s="177" t="s">
        <v>207</v>
      </c>
      <c r="H817" s="95">
        <v>53.0</v>
      </c>
      <c r="I817" s="75"/>
      <c r="J817" s="75"/>
      <c r="K817" s="75"/>
      <c r="L817" s="75"/>
      <c r="M817" s="75"/>
      <c r="N817" s="75"/>
      <c r="O817" s="75"/>
      <c r="P817" s="75"/>
      <c r="Q817" s="75"/>
      <c r="R817" s="75"/>
      <c r="S817" s="75"/>
      <c r="T817" s="75"/>
      <c r="U817" s="75"/>
      <c r="V817" s="75"/>
      <c r="W817" s="75"/>
      <c r="X817" s="75"/>
      <c r="Y817" s="75"/>
      <c r="Z817" s="75"/>
    </row>
    <row r="818">
      <c r="A818" s="130"/>
      <c r="B818" s="75"/>
      <c r="C818" s="75"/>
      <c r="D818" s="75"/>
      <c r="E818" s="75"/>
      <c r="F818" s="75"/>
      <c r="G818" s="177" t="s">
        <v>218</v>
      </c>
      <c r="H818" s="95">
        <f>(H810)</f>
        <v>80</v>
      </c>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132" t="s">
        <v>9</v>
      </c>
      <c r="H819" s="133">
        <f>SUM(H815:H818)</f>
        <v>224</v>
      </c>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134" t="s">
        <v>131</v>
      </c>
      <c r="H821" s="135">
        <f>(600-H819)</f>
        <v>376</v>
      </c>
      <c r="I821" s="75"/>
      <c r="J821" s="75"/>
      <c r="K821" s="75"/>
      <c r="L821" s="75"/>
      <c r="M821" s="75"/>
      <c r="N821" s="75"/>
      <c r="O821" s="75"/>
      <c r="P821" s="75"/>
      <c r="Q821" s="75"/>
      <c r="R821" s="75"/>
      <c r="S821" s="75"/>
      <c r="T821" s="75"/>
      <c r="U821" s="75"/>
      <c r="V821" s="75"/>
      <c r="W821" s="75"/>
      <c r="X821" s="75"/>
      <c r="Y821" s="75"/>
      <c r="Z821" s="75"/>
    </row>
    <row r="822">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c r="A823" s="76" t="s">
        <v>211</v>
      </c>
      <c r="B823" s="73">
        <v>24.0</v>
      </c>
      <c r="C823" s="73">
        <v>25.0</v>
      </c>
      <c r="D823" s="73">
        <v>26.0</v>
      </c>
      <c r="E823" s="73">
        <v>27.0</v>
      </c>
      <c r="F823" s="73">
        <v>28.0</v>
      </c>
      <c r="G823" s="73">
        <v>29.0</v>
      </c>
      <c r="H823" s="74"/>
      <c r="I823" s="74"/>
      <c r="J823" s="75"/>
      <c r="K823" s="76" t="s">
        <v>211</v>
      </c>
      <c r="L823" s="77"/>
      <c r="M823" s="77"/>
      <c r="N823" s="78"/>
      <c r="O823" s="78"/>
      <c r="P823" s="78"/>
      <c r="Q823" s="75"/>
      <c r="R823" s="75"/>
      <c r="S823" s="75"/>
      <c r="T823" s="75"/>
      <c r="U823" s="75"/>
      <c r="V823" s="75"/>
      <c r="W823" s="75"/>
      <c r="X823" s="75"/>
      <c r="Y823" s="75"/>
      <c r="Z823" s="75"/>
    </row>
    <row r="824">
      <c r="A824" s="81" t="s">
        <v>144</v>
      </c>
      <c r="B824" s="82" t="s">
        <v>2</v>
      </c>
      <c r="C824" s="82" t="s">
        <v>3</v>
      </c>
      <c r="D824" s="82" t="s">
        <v>4</v>
      </c>
      <c r="E824" s="82" t="s">
        <v>5</v>
      </c>
      <c r="F824" s="82" t="s">
        <v>6</v>
      </c>
      <c r="G824" s="82" t="s">
        <v>7</v>
      </c>
      <c r="H824" s="82" t="s">
        <v>9</v>
      </c>
      <c r="I824" s="82" t="s">
        <v>71</v>
      </c>
      <c r="J824" s="75"/>
      <c r="K824" s="81" t="s">
        <v>144</v>
      </c>
      <c r="L824" s="82" t="s">
        <v>72</v>
      </c>
      <c r="M824" s="82" t="s">
        <v>13</v>
      </c>
      <c r="N824" s="83" t="s">
        <v>73</v>
      </c>
      <c r="O824" s="83" t="s">
        <v>133</v>
      </c>
      <c r="P824" s="83" t="s">
        <v>74</v>
      </c>
      <c r="Q824" s="75"/>
      <c r="R824" s="75"/>
      <c r="S824" s="75"/>
      <c r="T824" s="75"/>
      <c r="U824" s="75"/>
      <c r="V824" s="75"/>
      <c r="W824" s="75"/>
      <c r="X824" s="75"/>
      <c r="Y824" s="75"/>
      <c r="Z824" s="75"/>
    </row>
    <row r="825">
      <c r="A825" s="136" t="s">
        <v>1</v>
      </c>
      <c r="B825" s="91"/>
      <c r="C825" s="137"/>
      <c r="D825" s="91"/>
      <c r="E825" s="137"/>
      <c r="F825" s="137"/>
      <c r="G825" s="91"/>
      <c r="H825" s="137"/>
      <c r="I825" s="91"/>
      <c r="J825" s="75"/>
      <c r="K825" s="144" t="s">
        <v>1</v>
      </c>
      <c r="L825" s="145"/>
      <c r="M825" s="146"/>
      <c r="N825" s="145"/>
      <c r="O825" s="146"/>
      <c r="P825" s="146"/>
      <c r="Q825" s="75"/>
      <c r="R825" s="75"/>
      <c r="S825" s="75"/>
      <c r="T825" s="75"/>
      <c r="U825" s="75"/>
      <c r="V825" s="75"/>
      <c r="W825" s="75"/>
      <c r="X825" s="75"/>
      <c r="Y825" s="75"/>
      <c r="Z825" s="75"/>
    </row>
    <row r="826">
      <c r="A826" s="138" t="s">
        <v>148</v>
      </c>
      <c r="B826" s="97">
        <v>3.0</v>
      </c>
      <c r="C826" s="97">
        <v>0.0</v>
      </c>
      <c r="D826" s="97">
        <v>1.0</v>
      </c>
      <c r="E826" s="97">
        <v>0.0</v>
      </c>
      <c r="F826" s="97">
        <v>10.0</v>
      </c>
      <c r="G826" s="95">
        <v>1.0</v>
      </c>
      <c r="H826" s="97">
        <f t="shared" ref="H826:H832" si="515">sum(B826:G826)</f>
        <v>15</v>
      </c>
      <c r="I826" s="98">
        <f t="shared" ref="I826:I828" si="516">(H826/60)</f>
        <v>0.25</v>
      </c>
      <c r="J826" s="104" t="s">
        <v>206</v>
      </c>
      <c r="K826" s="138" t="s">
        <v>148</v>
      </c>
      <c r="L826" s="97">
        <v>42.0</v>
      </c>
      <c r="M826" s="95">
        <f t="shared" ref="M826:M832" si="517">(L826-H826)</f>
        <v>27</v>
      </c>
      <c r="N826" s="115">
        <v>0.0</v>
      </c>
      <c r="O826" s="95">
        <f t="shared" ref="O826:O832" si="518">sum(M826,N826)</f>
        <v>27</v>
      </c>
      <c r="P826" s="97"/>
      <c r="Q826" s="143"/>
      <c r="R826" s="75"/>
      <c r="S826" s="75"/>
      <c r="T826" s="75"/>
      <c r="U826" s="75"/>
      <c r="V826" s="75"/>
      <c r="W826" s="75"/>
      <c r="X826" s="75"/>
      <c r="Y826" s="75"/>
      <c r="Z826" s="75"/>
    </row>
    <row r="827">
      <c r="A827" s="138" t="s">
        <v>145</v>
      </c>
      <c r="B827" s="97">
        <v>19.0</v>
      </c>
      <c r="C827" s="97">
        <v>28.0</v>
      </c>
      <c r="D827" s="97">
        <v>22.0</v>
      </c>
      <c r="E827" s="97">
        <v>11.0</v>
      </c>
      <c r="F827" s="97">
        <v>5.0</v>
      </c>
      <c r="G827" s="95">
        <v>0.0</v>
      </c>
      <c r="H827" s="97">
        <f t="shared" si="515"/>
        <v>85</v>
      </c>
      <c r="I827" s="98">
        <f t="shared" si="516"/>
        <v>1.416666667</v>
      </c>
      <c r="J827" s="104" t="s">
        <v>206</v>
      </c>
      <c r="K827" s="138" t="s">
        <v>145</v>
      </c>
      <c r="L827" s="97">
        <v>81.0</v>
      </c>
      <c r="M827" s="95">
        <f t="shared" si="517"/>
        <v>-4</v>
      </c>
      <c r="N827" s="115">
        <v>160.0</v>
      </c>
      <c r="O827" s="95">
        <f t="shared" si="518"/>
        <v>156</v>
      </c>
      <c r="P827" s="97" t="s">
        <v>213</v>
      </c>
      <c r="Q827" s="75"/>
      <c r="R827" s="75"/>
      <c r="S827" s="75"/>
      <c r="T827" s="75"/>
      <c r="U827" s="75"/>
      <c r="V827" s="75"/>
      <c r="W827" s="75"/>
      <c r="X827" s="75"/>
      <c r="Y827" s="75"/>
      <c r="Z827" s="75"/>
    </row>
    <row r="828">
      <c r="A828" s="138" t="s">
        <v>152</v>
      </c>
      <c r="B828" s="97">
        <v>15.0</v>
      </c>
      <c r="C828" s="97">
        <v>7.0</v>
      </c>
      <c r="D828" s="97">
        <v>5.0</v>
      </c>
      <c r="E828" s="97">
        <v>0.0</v>
      </c>
      <c r="F828" s="97">
        <v>0.0</v>
      </c>
      <c r="G828" s="95">
        <v>0.0</v>
      </c>
      <c r="H828" s="97">
        <f t="shared" si="515"/>
        <v>27</v>
      </c>
      <c r="I828" s="98">
        <f t="shared" si="516"/>
        <v>0.45</v>
      </c>
      <c r="J828" s="104" t="s">
        <v>206</v>
      </c>
      <c r="K828" s="138" t="s">
        <v>152</v>
      </c>
      <c r="L828" s="97">
        <v>62.0</v>
      </c>
      <c r="M828" s="95">
        <f t="shared" si="517"/>
        <v>35</v>
      </c>
      <c r="N828" s="115">
        <v>50.0</v>
      </c>
      <c r="O828" s="95">
        <f t="shared" si="518"/>
        <v>85</v>
      </c>
      <c r="P828" s="97" t="s">
        <v>221</v>
      </c>
      <c r="Q828" s="104" t="s">
        <v>206</v>
      </c>
      <c r="R828" s="75"/>
      <c r="S828" s="75"/>
      <c r="T828" s="75"/>
      <c r="U828" s="75"/>
      <c r="V828" s="75"/>
      <c r="W828" s="75"/>
      <c r="X828" s="75"/>
      <c r="Y828" s="75"/>
      <c r="Z828" s="75"/>
    </row>
    <row r="829">
      <c r="A829" s="138" t="s">
        <v>153</v>
      </c>
      <c r="B829" s="97">
        <v>12.0</v>
      </c>
      <c r="C829" s="97">
        <v>14.0</v>
      </c>
      <c r="D829" s="97">
        <v>10.0</v>
      </c>
      <c r="E829" s="97">
        <v>11.0</v>
      </c>
      <c r="F829" s="97">
        <v>0.0</v>
      </c>
      <c r="G829" s="95">
        <v>0.0</v>
      </c>
      <c r="H829" s="97">
        <f t="shared" si="515"/>
        <v>47</v>
      </c>
      <c r="I829" s="98">
        <f>(H829/50)</f>
        <v>0.94</v>
      </c>
      <c r="J829" s="104" t="s">
        <v>206</v>
      </c>
      <c r="K829" s="138" t="s">
        <v>153</v>
      </c>
      <c r="L829" s="97">
        <v>49.0</v>
      </c>
      <c r="M829" s="95">
        <f t="shared" si="517"/>
        <v>2</v>
      </c>
      <c r="N829" s="115">
        <v>97.0</v>
      </c>
      <c r="O829" s="95">
        <f t="shared" si="518"/>
        <v>99</v>
      </c>
      <c r="P829" s="97" t="s">
        <v>222</v>
      </c>
      <c r="Q829" s="104" t="s">
        <v>206</v>
      </c>
      <c r="R829" s="75"/>
      <c r="S829" s="75"/>
      <c r="T829" s="75"/>
      <c r="U829" s="75"/>
      <c r="V829" s="75"/>
      <c r="W829" s="75"/>
      <c r="X829" s="75"/>
      <c r="Y829" s="75"/>
      <c r="Z829" s="75"/>
    </row>
    <row r="830">
      <c r="A830" s="138" t="s">
        <v>149</v>
      </c>
      <c r="B830" s="97">
        <v>4.0</v>
      </c>
      <c r="C830" s="97">
        <v>0.0</v>
      </c>
      <c r="D830" s="97">
        <v>0.0</v>
      </c>
      <c r="E830" s="97">
        <v>14.0</v>
      </c>
      <c r="F830" s="97">
        <v>0.0</v>
      </c>
      <c r="G830" s="95">
        <v>0.0</v>
      </c>
      <c r="H830" s="97">
        <f t="shared" si="515"/>
        <v>18</v>
      </c>
      <c r="I830" s="98">
        <f t="shared" ref="I830:I832" si="519">(H830/60)</f>
        <v>0.3</v>
      </c>
      <c r="J830" s="104" t="s">
        <v>206</v>
      </c>
      <c r="K830" s="138" t="s">
        <v>149</v>
      </c>
      <c r="L830" s="97">
        <v>32.0</v>
      </c>
      <c r="M830" s="95">
        <f t="shared" si="517"/>
        <v>14</v>
      </c>
      <c r="N830" s="115">
        <v>15.0</v>
      </c>
      <c r="O830" s="95">
        <f t="shared" si="518"/>
        <v>29</v>
      </c>
      <c r="P830" s="97"/>
      <c r="Q830" s="75"/>
      <c r="R830" s="75"/>
      <c r="S830" s="75"/>
      <c r="T830" s="75"/>
      <c r="U830" s="75"/>
      <c r="V830" s="75"/>
      <c r="W830" s="75"/>
      <c r="X830" s="75"/>
      <c r="Y830" s="75"/>
      <c r="Z830" s="75"/>
    </row>
    <row r="831">
      <c r="A831" s="138" t="s">
        <v>150</v>
      </c>
      <c r="B831" s="97">
        <v>9.0</v>
      </c>
      <c r="C831" s="97">
        <v>10.0</v>
      </c>
      <c r="D831" s="97">
        <v>11.0</v>
      </c>
      <c r="E831" s="97">
        <v>11.0</v>
      </c>
      <c r="F831" s="97">
        <v>8.0</v>
      </c>
      <c r="G831" s="95">
        <v>0.0</v>
      </c>
      <c r="H831" s="97">
        <f t="shared" si="515"/>
        <v>49</v>
      </c>
      <c r="I831" s="98">
        <f t="shared" si="519"/>
        <v>0.8166666667</v>
      </c>
      <c r="J831" s="104" t="s">
        <v>206</v>
      </c>
      <c r="K831" s="138" t="s">
        <v>150</v>
      </c>
      <c r="L831" s="97">
        <v>39.0</v>
      </c>
      <c r="M831" s="95">
        <f t="shared" si="517"/>
        <v>-10</v>
      </c>
      <c r="N831" s="115">
        <v>70.0</v>
      </c>
      <c r="O831" s="95">
        <f t="shared" si="518"/>
        <v>60</v>
      </c>
      <c r="P831" s="97" t="s">
        <v>213</v>
      </c>
      <c r="Q831" s="75"/>
      <c r="R831" s="75"/>
      <c r="S831" s="75"/>
      <c r="T831" s="75"/>
      <c r="U831" s="75"/>
      <c r="V831" s="75"/>
      <c r="W831" s="75"/>
      <c r="X831" s="75"/>
      <c r="Y831" s="75"/>
      <c r="Z831" s="75"/>
    </row>
    <row r="832">
      <c r="A832" s="138" t="s">
        <v>203</v>
      </c>
      <c r="B832" s="97">
        <v>7.0</v>
      </c>
      <c r="C832" s="97">
        <v>7.0</v>
      </c>
      <c r="D832" s="97">
        <v>2.0</v>
      </c>
      <c r="E832" s="97">
        <v>11.0</v>
      </c>
      <c r="F832" s="97">
        <v>12.0</v>
      </c>
      <c r="G832" s="95">
        <v>0.0</v>
      </c>
      <c r="H832" s="97">
        <f t="shared" si="515"/>
        <v>39</v>
      </c>
      <c r="I832" s="98">
        <f t="shared" si="519"/>
        <v>0.65</v>
      </c>
      <c r="J832" s="104" t="s">
        <v>206</v>
      </c>
      <c r="K832" s="138" t="s">
        <v>203</v>
      </c>
      <c r="L832" s="97">
        <v>40.0</v>
      </c>
      <c r="M832" s="95">
        <f t="shared" si="517"/>
        <v>1</v>
      </c>
      <c r="N832" s="115">
        <v>45.0</v>
      </c>
      <c r="O832" s="95">
        <f t="shared" si="518"/>
        <v>46</v>
      </c>
      <c r="P832" s="97"/>
      <c r="Q832" s="104" t="s">
        <v>206</v>
      </c>
      <c r="R832" s="75"/>
      <c r="S832" s="75"/>
      <c r="T832" s="75"/>
      <c r="U832" s="75"/>
      <c r="V832" s="75"/>
      <c r="W832" s="75"/>
      <c r="X832" s="75"/>
      <c r="Y832" s="75"/>
      <c r="Z832" s="75"/>
    </row>
    <row r="833">
      <c r="A833" s="141" t="s">
        <v>9</v>
      </c>
      <c r="B833" s="90">
        <f t="shared" ref="B833:H833" si="520">SUM(B826:B832)</f>
        <v>69</v>
      </c>
      <c r="C833" s="90">
        <f t="shared" si="520"/>
        <v>66</v>
      </c>
      <c r="D833" s="90">
        <f t="shared" si="520"/>
        <v>51</v>
      </c>
      <c r="E833" s="90">
        <f t="shared" si="520"/>
        <v>58</v>
      </c>
      <c r="F833" s="90">
        <f t="shared" si="520"/>
        <v>35</v>
      </c>
      <c r="G833" s="90">
        <f t="shared" si="520"/>
        <v>1</v>
      </c>
      <c r="H833" s="90">
        <f t="shared" si="520"/>
        <v>280</v>
      </c>
      <c r="I833" s="91"/>
      <c r="J833" s="75"/>
      <c r="K833" s="148" t="s">
        <v>9</v>
      </c>
      <c r="L833" s="90">
        <f t="shared" ref="L833:P833" si="521">SUM(L826:L832)</f>
        <v>345</v>
      </c>
      <c r="M833" s="90">
        <f t="shared" si="521"/>
        <v>65</v>
      </c>
      <c r="N833" s="90">
        <f t="shared" si="521"/>
        <v>437</v>
      </c>
      <c r="O833" s="90">
        <f t="shared" si="521"/>
        <v>502</v>
      </c>
      <c r="P833" s="90">
        <f t="shared" si="521"/>
        <v>0</v>
      </c>
      <c r="Q833" s="75"/>
      <c r="R833" s="75"/>
      <c r="S833" s="75"/>
      <c r="T833" s="75"/>
      <c r="U833" s="75"/>
      <c r="V833" s="75"/>
      <c r="W833" s="75"/>
      <c r="X833" s="75"/>
      <c r="Y833" s="75"/>
      <c r="Z833" s="75"/>
    </row>
    <row r="834">
      <c r="A834" s="75"/>
      <c r="B834" s="75"/>
      <c r="C834" s="75"/>
      <c r="D834" s="75"/>
      <c r="E834" s="75"/>
      <c r="F834" s="75"/>
      <c r="G834" s="75"/>
      <c r="H834" s="75"/>
      <c r="I834" s="75"/>
      <c r="J834" s="75"/>
      <c r="K834" s="104"/>
      <c r="L834" s="75"/>
      <c r="M834" s="75"/>
      <c r="N834" s="104"/>
      <c r="O834" s="75"/>
      <c r="P834" s="75"/>
      <c r="Q834" s="75"/>
      <c r="R834" s="75"/>
      <c r="S834" s="75"/>
      <c r="T834" s="75"/>
      <c r="U834" s="75"/>
      <c r="V834" s="75"/>
      <c r="W834" s="75"/>
      <c r="X834" s="75"/>
      <c r="Y834" s="75"/>
      <c r="Z834" s="75"/>
    </row>
    <row r="835">
      <c r="A835" s="126"/>
      <c r="B835" s="142">
        <f t="shared" ref="B835:H835" si="522">(B833*127)</f>
        <v>8763</v>
      </c>
      <c r="C835" s="142">
        <f t="shared" si="522"/>
        <v>8382</v>
      </c>
      <c r="D835" s="142">
        <f t="shared" si="522"/>
        <v>6477</v>
      </c>
      <c r="E835" s="142">
        <f t="shared" si="522"/>
        <v>7366</v>
      </c>
      <c r="F835" s="142">
        <f t="shared" si="522"/>
        <v>4445</v>
      </c>
      <c r="G835" s="142">
        <f t="shared" si="522"/>
        <v>127</v>
      </c>
      <c r="H835" s="142">
        <f t="shared" si="522"/>
        <v>35560</v>
      </c>
      <c r="I835" s="75"/>
      <c r="J835" s="75"/>
      <c r="K835" s="75"/>
      <c r="L835" s="75"/>
      <c r="M835" s="104"/>
      <c r="N835" s="104"/>
      <c r="O835" s="75"/>
      <c r="P835" s="104"/>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128" t="s">
        <v>35</v>
      </c>
      <c r="H837" s="129" t="s">
        <v>36</v>
      </c>
      <c r="I837" s="75"/>
      <c r="J837" s="75"/>
      <c r="K837" s="75"/>
      <c r="L837" s="75"/>
      <c r="M837" s="75"/>
      <c r="N837" s="75"/>
      <c r="O837" s="75"/>
      <c r="P837" s="75"/>
      <c r="Q837" s="75"/>
      <c r="R837" s="75"/>
      <c r="S837" s="75"/>
      <c r="T837" s="75"/>
      <c r="U837" s="75"/>
      <c r="V837" s="75"/>
      <c r="W837" s="75"/>
      <c r="X837" s="75"/>
      <c r="Y837" s="75"/>
      <c r="Z837" s="75"/>
    </row>
    <row r="838">
      <c r="A838" s="176" t="s">
        <v>223</v>
      </c>
      <c r="B838" s="75"/>
      <c r="C838" s="75"/>
      <c r="D838" s="75"/>
      <c r="E838" s="75"/>
      <c r="F838" s="75"/>
      <c r="G838" s="131">
        <v>44570.0</v>
      </c>
      <c r="H838" s="95">
        <v>229.0</v>
      </c>
      <c r="I838" s="75"/>
      <c r="J838" s="75"/>
      <c r="K838" s="75"/>
      <c r="L838" s="75"/>
      <c r="M838" s="75"/>
      <c r="N838" s="75"/>
      <c r="O838" s="75"/>
      <c r="P838" s="75"/>
      <c r="Q838" s="75"/>
      <c r="R838" s="75"/>
      <c r="S838" s="75"/>
      <c r="T838" s="75"/>
      <c r="U838" s="75"/>
      <c r="V838" s="75"/>
      <c r="W838" s="75"/>
      <c r="X838" s="75"/>
      <c r="Y838" s="75"/>
      <c r="Z838" s="75"/>
    </row>
    <row r="839">
      <c r="A839" s="130"/>
      <c r="B839" s="75"/>
      <c r="C839" s="75"/>
      <c r="D839" s="75"/>
      <c r="E839" s="75"/>
      <c r="F839" s="75"/>
      <c r="G839" s="177" t="s">
        <v>195</v>
      </c>
      <c r="H839" s="95">
        <v>157.0</v>
      </c>
      <c r="I839" s="75"/>
      <c r="J839" s="75"/>
      <c r="K839" s="75"/>
      <c r="L839" s="75"/>
      <c r="M839" s="75"/>
      <c r="N839" s="75"/>
      <c r="O839" s="75"/>
      <c r="P839" s="75"/>
      <c r="Q839" s="75"/>
      <c r="R839" s="75"/>
      <c r="S839" s="75"/>
      <c r="T839" s="75"/>
      <c r="U839" s="75"/>
      <c r="V839" s="75"/>
      <c r="W839" s="75"/>
      <c r="X839" s="75"/>
      <c r="Y839" s="75"/>
      <c r="Z839" s="75"/>
    </row>
    <row r="840">
      <c r="A840" s="130"/>
      <c r="B840" s="75"/>
      <c r="C840" s="75"/>
      <c r="D840" s="75"/>
      <c r="E840" s="75"/>
      <c r="F840" s="75"/>
      <c r="G840" s="177" t="s">
        <v>207</v>
      </c>
      <c r="H840" s="95">
        <v>272.0</v>
      </c>
      <c r="I840" s="75"/>
      <c r="J840" s="75"/>
      <c r="K840" s="75"/>
      <c r="L840" s="75"/>
      <c r="M840" s="75"/>
      <c r="N840" s="75"/>
      <c r="O840" s="75"/>
      <c r="P840" s="75"/>
      <c r="Q840" s="75"/>
      <c r="R840" s="75"/>
      <c r="S840" s="75"/>
      <c r="T840" s="75"/>
      <c r="U840" s="75"/>
      <c r="V840" s="75"/>
      <c r="W840" s="75"/>
      <c r="X840" s="75"/>
      <c r="Y840" s="75"/>
      <c r="Z840" s="75"/>
    </row>
    <row r="841">
      <c r="A841" s="130"/>
      <c r="B841" s="75"/>
      <c r="C841" s="75"/>
      <c r="D841" s="75"/>
      <c r="E841" s="75"/>
      <c r="F841" s="75"/>
      <c r="G841" s="177" t="s">
        <v>218</v>
      </c>
      <c r="H841" s="95">
        <f>(H833)</f>
        <v>280</v>
      </c>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132" t="s">
        <v>9</v>
      </c>
      <c r="H842" s="133">
        <f>SUM(H838:H841)</f>
        <v>938</v>
      </c>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134" t="s">
        <v>131</v>
      </c>
      <c r="H844" s="135">
        <f>(1000-H842)</f>
        <v>62</v>
      </c>
      <c r="I844" s="75"/>
      <c r="J844" s="75"/>
      <c r="K844" s="75"/>
      <c r="L844" s="75"/>
      <c r="M844" s="75"/>
      <c r="N844" s="75"/>
      <c r="O844" s="75"/>
      <c r="P844" s="75"/>
      <c r="Q844" s="75"/>
      <c r="R844" s="75"/>
      <c r="S844" s="75"/>
      <c r="T844" s="75"/>
      <c r="U844" s="75"/>
      <c r="V844" s="75"/>
      <c r="W844" s="75"/>
      <c r="X844" s="75"/>
      <c r="Y844" s="75"/>
      <c r="Z844" s="75"/>
    </row>
    <row r="845">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c r="A846" s="76" t="s">
        <v>211</v>
      </c>
      <c r="B846" s="73">
        <v>24.0</v>
      </c>
      <c r="C846" s="73">
        <v>25.0</v>
      </c>
      <c r="D846" s="73">
        <v>26.0</v>
      </c>
      <c r="E846" s="73">
        <v>27.0</v>
      </c>
      <c r="F846" s="73">
        <v>28.0</v>
      </c>
      <c r="G846" s="73">
        <v>29.0</v>
      </c>
      <c r="H846" s="73">
        <v>30.0</v>
      </c>
      <c r="I846" s="74"/>
      <c r="J846" s="75"/>
      <c r="K846" s="76" t="s">
        <v>211</v>
      </c>
      <c r="L846" s="77"/>
      <c r="M846" s="77"/>
      <c r="N846" s="77"/>
      <c r="O846" s="77"/>
      <c r="P846" s="78"/>
      <c r="Q846" s="78"/>
      <c r="R846" s="78"/>
      <c r="S846" s="75"/>
      <c r="T846" s="75"/>
      <c r="U846" s="75"/>
      <c r="V846" s="75"/>
      <c r="W846" s="75"/>
      <c r="X846" s="75"/>
      <c r="Y846" s="75"/>
      <c r="Z846" s="75"/>
    </row>
    <row r="847">
      <c r="A847" s="81" t="s">
        <v>156</v>
      </c>
      <c r="B847" s="82" t="s">
        <v>2</v>
      </c>
      <c r="C847" s="82" t="s">
        <v>3</v>
      </c>
      <c r="D847" s="82" t="s">
        <v>4</v>
      </c>
      <c r="E847" s="82" t="s">
        <v>5</v>
      </c>
      <c r="F847" s="82" t="s">
        <v>6</v>
      </c>
      <c r="G847" s="82" t="s">
        <v>7</v>
      </c>
      <c r="H847" s="82" t="s">
        <v>8</v>
      </c>
      <c r="I847" s="82" t="s">
        <v>9</v>
      </c>
      <c r="J847" s="75"/>
      <c r="K847" s="150"/>
      <c r="L847" s="82" t="s">
        <v>157</v>
      </c>
      <c r="M847" s="82" t="s">
        <v>158</v>
      </c>
      <c r="N847" s="82" t="s">
        <v>159</v>
      </c>
      <c r="O847" s="82" t="s">
        <v>160</v>
      </c>
      <c r="P847" s="83" t="s">
        <v>161</v>
      </c>
      <c r="Q847" s="83"/>
      <c r="R847" s="83" t="s">
        <v>162</v>
      </c>
      <c r="S847" s="75"/>
      <c r="T847" s="75"/>
      <c r="U847" s="75"/>
      <c r="V847" s="75"/>
      <c r="W847" s="75"/>
      <c r="X847" s="75"/>
      <c r="Y847" s="75"/>
      <c r="Z847" s="75"/>
    </row>
    <row r="848">
      <c r="A848" s="151" t="s">
        <v>163</v>
      </c>
      <c r="B848" s="152"/>
      <c r="C848" s="153"/>
      <c r="D848" s="152"/>
      <c r="E848" s="153"/>
      <c r="F848" s="153"/>
      <c r="G848" s="152"/>
      <c r="H848" s="153"/>
      <c r="I848" s="152"/>
      <c r="J848" s="154"/>
      <c r="K848" s="144" t="s">
        <v>156</v>
      </c>
      <c r="L848" s="152"/>
      <c r="M848" s="152"/>
      <c r="N848" s="153"/>
      <c r="O848" s="153"/>
      <c r="P848" s="152"/>
      <c r="Q848" s="152"/>
      <c r="R848" s="152"/>
      <c r="S848" s="154"/>
      <c r="T848" s="154"/>
      <c r="U848" s="154"/>
      <c r="V848" s="154"/>
      <c r="W848" s="154"/>
      <c r="X848" s="154"/>
      <c r="Y848" s="154"/>
      <c r="Z848" s="154"/>
    </row>
    <row r="849">
      <c r="A849" s="138" t="s">
        <v>164</v>
      </c>
      <c r="B849" s="155">
        <v>589.0</v>
      </c>
      <c r="C849" s="155">
        <v>664.0</v>
      </c>
      <c r="D849" s="155">
        <v>543.0</v>
      </c>
      <c r="E849" s="157">
        <v>507.0</v>
      </c>
      <c r="F849" s="157">
        <v>703.0</v>
      </c>
      <c r="G849" s="157">
        <v>537.0</v>
      </c>
      <c r="H849" s="158">
        <v>902.0</v>
      </c>
      <c r="I849" s="155">
        <f t="shared" ref="I849:I851" si="523">SUM(B849:H849)</f>
        <v>4445</v>
      </c>
      <c r="J849" s="104" t="s">
        <v>206</v>
      </c>
      <c r="K849" s="138" t="s">
        <v>164</v>
      </c>
      <c r="L849" s="157">
        <f t="shared" ref="L849:L851" si="524">(I849*7%)</f>
        <v>311.15</v>
      </c>
      <c r="M849" s="157">
        <f t="shared" ref="M849:M851" si="525">(I849-L849)</f>
        <v>4133.85</v>
      </c>
      <c r="N849" s="159">
        <v>1000.0</v>
      </c>
      <c r="O849" s="157">
        <f t="shared" ref="O849:O851" si="526">(M849*30%)</f>
        <v>1240.155</v>
      </c>
      <c r="P849" s="157">
        <f t="shared" ref="P849:P851" si="527">(M849*6%)</f>
        <v>248.031</v>
      </c>
      <c r="Q849" s="157"/>
      <c r="R849" s="159">
        <f t="shared" ref="R849:R851" si="528">(I849-L849-N849-O849-P849-Q849)</f>
        <v>1645.664</v>
      </c>
      <c r="S849" s="75"/>
      <c r="T849" s="75"/>
      <c r="U849" s="75"/>
      <c r="V849" s="75"/>
      <c r="W849" s="75"/>
      <c r="X849" s="75"/>
      <c r="Y849" s="75"/>
      <c r="Z849" s="75"/>
    </row>
    <row r="850">
      <c r="A850" s="138" t="s">
        <v>165</v>
      </c>
      <c r="B850" s="155">
        <v>427.0</v>
      </c>
      <c r="C850" s="155">
        <v>409.0</v>
      </c>
      <c r="D850" s="155">
        <v>362.0</v>
      </c>
      <c r="E850" s="157">
        <v>489.0</v>
      </c>
      <c r="F850" s="157">
        <v>921.0</v>
      </c>
      <c r="G850" s="157">
        <v>817.0</v>
      </c>
      <c r="H850" s="158">
        <v>788.0</v>
      </c>
      <c r="I850" s="155">
        <f t="shared" si="523"/>
        <v>4213</v>
      </c>
      <c r="J850" s="104" t="s">
        <v>206</v>
      </c>
      <c r="K850" s="138" t="s">
        <v>165</v>
      </c>
      <c r="L850" s="157">
        <f t="shared" si="524"/>
        <v>294.91</v>
      </c>
      <c r="M850" s="157">
        <f t="shared" si="525"/>
        <v>3918.09</v>
      </c>
      <c r="N850" s="159">
        <v>1000.0</v>
      </c>
      <c r="O850" s="157">
        <f t="shared" si="526"/>
        <v>1175.427</v>
      </c>
      <c r="P850" s="157">
        <f t="shared" si="527"/>
        <v>235.0854</v>
      </c>
      <c r="Q850" s="157"/>
      <c r="R850" s="159">
        <f t="shared" si="528"/>
        <v>1507.5776</v>
      </c>
      <c r="S850" s="75"/>
      <c r="T850" s="75"/>
      <c r="U850" s="75"/>
      <c r="V850" s="75"/>
      <c r="W850" s="75"/>
      <c r="X850" s="75"/>
      <c r="Y850" s="75"/>
      <c r="Z850" s="75"/>
    </row>
    <row r="851">
      <c r="A851" s="138" t="s">
        <v>166</v>
      </c>
      <c r="B851" s="155">
        <v>752.0</v>
      </c>
      <c r="C851" s="155">
        <v>557.0</v>
      </c>
      <c r="D851" s="155">
        <v>596.0</v>
      </c>
      <c r="E851" s="155">
        <v>640.0</v>
      </c>
      <c r="F851" s="157">
        <v>969.0</v>
      </c>
      <c r="G851" s="157">
        <v>746.0</v>
      </c>
      <c r="H851" s="158">
        <v>800.0</v>
      </c>
      <c r="I851" s="155">
        <f t="shared" si="523"/>
        <v>5060</v>
      </c>
      <c r="J851" s="104" t="s">
        <v>206</v>
      </c>
      <c r="K851" s="138" t="s">
        <v>166</v>
      </c>
      <c r="L851" s="157">
        <f t="shared" si="524"/>
        <v>354.2</v>
      </c>
      <c r="M851" s="157">
        <f t="shared" si="525"/>
        <v>4705.8</v>
      </c>
      <c r="N851" s="159">
        <v>1000.0</v>
      </c>
      <c r="O851" s="157">
        <f t="shared" si="526"/>
        <v>1411.74</v>
      </c>
      <c r="P851" s="157">
        <f t="shared" si="527"/>
        <v>282.348</v>
      </c>
      <c r="Q851" s="157"/>
      <c r="R851" s="159">
        <f t="shared" si="528"/>
        <v>2011.712</v>
      </c>
      <c r="S851" s="75"/>
      <c r="T851" s="75"/>
      <c r="U851" s="75"/>
      <c r="V851" s="75"/>
      <c r="W851" s="75"/>
      <c r="X851" s="75"/>
      <c r="Y851" s="75"/>
      <c r="Z851" s="75"/>
    </row>
    <row r="852">
      <c r="A852" s="148" t="s">
        <v>9</v>
      </c>
      <c r="B852" s="161">
        <f t="shared" ref="B852:I852" si="529">sum(B849:B851)</f>
        <v>1768</v>
      </c>
      <c r="C852" s="161">
        <f t="shared" si="529"/>
        <v>1630</v>
      </c>
      <c r="D852" s="161">
        <f t="shared" si="529"/>
        <v>1501</v>
      </c>
      <c r="E852" s="161">
        <f t="shared" si="529"/>
        <v>1636</v>
      </c>
      <c r="F852" s="161">
        <f t="shared" si="529"/>
        <v>2593</v>
      </c>
      <c r="G852" s="161">
        <f t="shared" si="529"/>
        <v>2100</v>
      </c>
      <c r="H852" s="161">
        <f t="shared" si="529"/>
        <v>2490</v>
      </c>
      <c r="I852" s="161">
        <f t="shared" si="529"/>
        <v>13718</v>
      </c>
      <c r="J852" s="75"/>
      <c r="K852" s="148" t="s">
        <v>9</v>
      </c>
      <c r="L852" s="161">
        <f t="shared" ref="L852:P852" si="530">sum(L849:L851)</f>
        <v>960.26</v>
      </c>
      <c r="M852" s="161">
        <f t="shared" si="530"/>
        <v>12757.74</v>
      </c>
      <c r="N852" s="162">
        <f t="shared" si="530"/>
        <v>3000</v>
      </c>
      <c r="O852" s="161">
        <f t="shared" si="530"/>
        <v>3827.322</v>
      </c>
      <c r="P852" s="161">
        <f t="shared" si="530"/>
        <v>765.4644</v>
      </c>
      <c r="Q852" s="163"/>
      <c r="R852" s="162">
        <f>sum(R849:R851)</f>
        <v>5164.9536</v>
      </c>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126"/>
      <c r="B854" s="142">
        <f t="shared" ref="B854:I854" si="531">(B852)</f>
        <v>1768</v>
      </c>
      <c r="C854" s="142">
        <f t="shared" si="531"/>
        <v>1630</v>
      </c>
      <c r="D854" s="142">
        <f t="shared" si="531"/>
        <v>1501</v>
      </c>
      <c r="E854" s="142">
        <f t="shared" si="531"/>
        <v>1636</v>
      </c>
      <c r="F854" s="142">
        <f t="shared" si="531"/>
        <v>2593</v>
      </c>
      <c r="G854" s="142">
        <f t="shared" si="531"/>
        <v>2100</v>
      </c>
      <c r="H854" s="142">
        <f t="shared" si="531"/>
        <v>2490</v>
      </c>
      <c r="I854" s="142">
        <f t="shared" si="531"/>
        <v>13718</v>
      </c>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128" t="s">
        <v>35</v>
      </c>
      <c r="F856" s="129" t="s">
        <v>164</v>
      </c>
      <c r="G856" s="129" t="s">
        <v>165</v>
      </c>
      <c r="H856" s="129" t="s">
        <v>166</v>
      </c>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131">
        <v>44570.0</v>
      </c>
      <c r="F857" s="181">
        <v>3478.0</v>
      </c>
      <c r="G857" s="181">
        <v>4782.0</v>
      </c>
      <c r="H857" s="181">
        <v>4728.0</v>
      </c>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177" t="s">
        <v>195</v>
      </c>
      <c r="F858" s="181">
        <v>4034.0</v>
      </c>
      <c r="G858" s="181">
        <v>4314.0</v>
      </c>
      <c r="H858" s="181">
        <v>5180.0</v>
      </c>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177" t="s">
        <v>207</v>
      </c>
      <c r="F859" s="181">
        <v>4043.0</v>
      </c>
      <c r="G859" s="181">
        <v>3822.0</v>
      </c>
      <c r="H859" s="181">
        <v>4285.0</v>
      </c>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177" t="s">
        <v>218</v>
      </c>
      <c r="F860" s="181">
        <f>(I849)</f>
        <v>4445</v>
      </c>
      <c r="G860" s="181">
        <f>(I850)</f>
        <v>4213</v>
      </c>
      <c r="H860" s="181">
        <f>(I851)</f>
        <v>5060</v>
      </c>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178" t="s">
        <v>9</v>
      </c>
      <c r="F861" s="182">
        <f t="shared" ref="F861:H861" si="532">SUM(F857:F860)</f>
        <v>16000</v>
      </c>
      <c r="G861" s="182">
        <f t="shared" si="532"/>
        <v>17131</v>
      </c>
      <c r="H861" s="182">
        <f t="shared" si="532"/>
        <v>19253</v>
      </c>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132" t="s">
        <v>167</v>
      </c>
      <c r="F862" s="164">
        <f t="shared" ref="F862:H862" si="533">(F861/28000)</f>
        <v>0.5714285714</v>
      </c>
      <c r="G862" s="164">
        <f t="shared" si="533"/>
        <v>0.6118214286</v>
      </c>
      <c r="H862" s="164">
        <f t="shared" si="533"/>
        <v>0.6876071429</v>
      </c>
      <c r="I862" s="75"/>
      <c r="J862" s="75"/>
      <c r="K862" s="75"/>
      <c r="L862" s="75"/>
      <c r="M862" s="75"/>
      <c r="N862" s="75"/>
      <c r="O862" s="75"/>
      <c r="P862" s="75"/>
      <c r="Q862" s="75"/>
      <c r="R862" s="75"/>
      <c r="S862" s="75"/>
      <c r="T862" s="75"/>
      <c r="U862" s="75"/>
      <c r="V862" s="75"/>
      <c r="W862" s="75"/>
      <c r="X862" s="75"/>
      <c r="Y862" s="75"/>
      <c r="Z862" s="75"/>
    </row>
    <row r="863">
      <c r="A863" s="75"/>
      <c r="B863" s="75"/>
      <c r="C863" s="75"/>
      <c r="D863" s="104"/>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165"/>
      <c r="B864" s="78"/>
      <c r="C864" s="78"/>
      <c r="D864" s="78"/>
      <c r="E864" s="78"/>
      <c r="F864" s="78"/>
      <c r="G864" s="78"/>
      <c r="H864" s="78"/>
      <c r="I864" s="166" t="s">
        <v>9</v>
      </c>
      <c r="J864" s="75"/>
      <c r="K864" s="75"/>
      <c r="L864" s="75"/>
      <c r="M864" s="75"/>
      <c r="N864" s="75"/>
      <c r="O864" s="75"/>
      <c r="P864" s="75"/>
      <c r="Q864" s="75"/>
      <c r="R864" s="75"/>
      <c r="S864" s="75"/>
      <c r="T864" s="75"/>
      <c r="U864" s="75"/>
      <c r="V864" s="75"/>
      <c r="W864" s="75"/>
      <c r="X864" s="75"/>
      <c r="Y864" s="75"/>
      <c r="Z864" s="75"/>
    </row>
    <row r="865">
      <c r="A865" s="167" t="s">
        <v>168</v>
      </c>
      <c r="B865" s="168">
        <f t="shared" ref="B865:G865" si="534">sum(B787,B812,B835,B854)</f>
        <v>19899</v>
      </c>
      <c r="C865" s="168">
        <f t="shared" si="534"/>
        <v>20066</v>
      </c>
      <c r="D865" s="168">
        <f t="shared" si="534"/>
        <v>19121</v>
      </c>
      <c r="E865" s="168">
        <f t="shared" si="534"/>
        <v>17644</v>
      </c>
      <c r="F865" s="168">
        <f t="shared" si="534"/>
        <v>16896</v>
      </c>
      <c r="G865" s="168">
        <f t="shared" si="534"/>
        <v>4777</v>
      </c>
      <c r="H865" s="169">
        <f>SUM(H854)</f>
        <v>2490</v>
      </c>
      <c r="I865" s="168">
        <f>SUM(H787,H812,H835,I854)</f>
        <v>100893</v>
      </c>
      <c r="J865" s="75"/>
      <c r="K865" s="75"/>
      <c r="L865" s="75"/>
      <c r="M865" s="75"/>
      <c r="N865" s="75"/>
      <c r="O865" s="75"/>
      <c r="P865" s="75"/>
      <c r="Q865" s="75"/>
      <c r="R865" s="75"/>
      <c r="S865" s="75"/>
      <c r="T865" s="75"/>
      <c r="U865" s="75"/>
      <c r="V865" s="75"/>
      <c r="W865" s="75"/>
      <c r="X865" s="75"/>
      <c r="Y865" s="75"/>
      <c r="Z865" s="75"/>
    </row>
    <row r="868">
      <c r="A868" s="76" t="s">
        <v>224</v>
      </c>
      <c r="B868" s="73">
        <v>31.0</v>
      </c>
      <c r="C868" s="73">
        <v>1.0</v>
      </c>
      <c r="D868" s="73">
        <v>2.0</v>
      </c>
      <c r="E868" s="73">
        <v>3.0</v>
      </c>
      <c r="F868" s="73">
        <v>4.0</v>
      </c>
      <c r="G868" s="73">
        <v>5.0</v>
      </c>
      <c r="H868" s="74"/>
      <c r="I868" s="74"/>
      <c r="J868" s="75"/>
      <c r="K868" s="76" t="s">
        <v>224</v>
      </c>
      <c r="L868" s="77"/>
      <c r="M868" s="77"/>
      <c r="N868" s="78"/>
      <c r="O868" s="78"/>
      <c r="P868" s="78"/>
      <c r="Q868" s="75"/>
      <c r="R868" s="75"/>
      <c r="S868" s="75"/>
      <c r="T868" s="75"/>
      <c r="U868" s="75"/>
      <c r="V868" s="75"/>
      <c r="W868" s="75"/>
      <c r="X868" s="75"/>
      <c r="Y868" s="75"/>
      <c r="Z868" s="75"/>
    </row>
    <row r="869">
      <c r="A869" s="79" t="s">
        <v>70</v>
      </c>
      <c r="B869" s="80" t="s">
        <v>2</v>
      </c>
      <c r="C869" s="80" t="s">
        <v>3</v>
      </c>
      <c r="D869" s="80" t="s">
        <v>4</v>
      </c>
      <c r="E869" s="80" t="s">
        <v>5</v>
      </c>
      <c r="F869" s="80" t="s">
        <v>6</v>
      </c>
      <c r="G869" s="80" t="s">
        <v>7</v>
      </c>
      <c r="H869" s="80" t="s">
        <v>9</v>
      </c>
      <c r="I869" s="80" t="s">
        <v>71</v>
      </c>
      <c r="J869" s="75"/>
      <c r="K869" s="81" t="s">
        <v>70</v>
      </c>
      <c r="L869" s="82" t="s">
        <v>72</v>
      </c>
      <c r="M869" s="82" t="s">
        <v>13</v>
      </c>
      <c r="N869" s="83" t="s">
        <v>73</v>
      </c>
      <c r="O869" s="82" t="s">
        <v>13</v>
      </c>
      <c r="P869" s="83" t="s">
        <v>74</v>
      </c>
      <c r="Q869" s="75"/>
      <c r="R869" s="75"/>
      <c r="S869" s="75"/>
      <c r="T869" s="75"/>
      <c r="U869" s="75"/>
      <c r="V869" s="75"/>
      <c r="W869" s="75"/>
      <c r="X869" s="75"/>
      <c r="Y869" s="75"/>
      <c r="Z869" s="75"/>
    </row>
    <row r="870">
      <c r="A870" s="84" t="s">
        <v>75</v>
      </c>
      <c r="B870" s="85">
        <f t="shared" ref="B870:G870" si="535">sum(B871:B894)-B874-B878-B882-B886-B890-B894</f>
        <v>54</v>
      </c>
      <c r="C870" s="85">
        <f t="shared" si="535"/>
        <v>0</v>
      </c>
      <c r="D870" s="85">
        <f t="shared" si="535"/>
        <v>0</v>
      </c>
      <c r="E870" s="85">
        <f t="shared" si="535"/>
        <v>0</v>
      </c>
      <c r="F870" s="85">
        <f t="shared" si="535"/>
        <v>0</v>
      </c>
      <c r="G870" s="85">
        <f t="shared" si="535"/>
        <v>0</v>
      </c>
      <c r="H870" s="86"/>
      <c r="I870" s="85">
        <v>0.0</v>
      </c>
      <c r="J870" s="75"/>
      <c r="K870" s="84" t="s">
        <v>75</v>
      </c>
      <c r="L870" s="87"/>
      <c r="M870" s="86"/>
      <c r="N870" s="87"/>
      <c r="O870" s="87"/>
      <c r="P870" s="86"/>
      <c r="Q870" s="75"/>
      <c r="R870" s="75"/>
      <c r="S870" s="75"/>
      <c r="T870" s="75"/>
      <c r="U870" s="75"/>
      <c r="V870" s="75"/>
      <c r="W870" s="75"/>
      <c r="X870" s="75"/>
      <c r="Y870" s="75"/>
      <c r="Z870" s="75"/>
    </row>
    <row r="871">
      <c r="A871" s="88" t="s">
        <v>76</v>
      </c>
      <c r="B871" s="89">
        <v>4.0</v>
      </c>
      <c r="C871" s="89"/>
      <c r="D871" s="89"/>
      <c r="E871" s="89"/>
      <c r="F871" s="89"/>
      <c r="G871" s="89"/>
      <c r="H871" s="89">
        <f>SUM(B871:G871)</f>
        <v>4</v>
      </c>
      <c r="I871" s="90">
        <f>sum(H871:H874)</f>
        <v>6</v>
      </c>
      <c r="J871" s="104"/>
      <c r="K871" s="88" t="s">
        <v>76</v>
      </c>
      <c r="L871" s="90">
        <v>131.0</v>
      </c>
      <c r="M871" s="90">
        <f>(L871-H871)</f>
        <v>127</v>
      </c>
      <c r="N871" s="89"/>
      <c r="O871" s="90">
        <f t="shared" ref="O871:O872" si="536">sum(M871,N871)</f>
        <v>127</v>
      </c>
      <c r="P871" s="90"/>
      <c r="Q871" s="92"/>
      <c r="R871" s="93"/>
      <c r="S871" s="92"/>
      <c r="T871" s="92"/>
      <c r="U871" s="92"/>
      <c r="V871" s="92"/>
      <c r="W871" s="92"/>
      <c r="X871" s="92"/>
      <c r="Y871" s="92"/>
      <c r="Z871" s="92"/>
    </row>
    <row r="872">
      <c r="A872" s="94" t="s">
        <v>77</v>
      </c>
      <c r="B872" s="95">
        <v>0.0</v>
      </c>
      <c r="C872" s="96"/>
      <c r="D872" s="96"/>
      <c r="E872" s="96"/>
      <c r="F872" s="96"/>
      <c r="G872" s="97"/>
      <c r="H872" s="97">
        <f t="shared" ref="H872:H874" si="537">sum(B872:G872)</f>
        <v>0</v>
      </c>
      <c r="I872" s="98">
        <f>(I871/60)</f>
        <v>0.1</v>
      </c>
      <c r="J872" s="105"/>
      <c r="K872" s="100" t="s">
        <v>77</v>
      </c>
      <c r="L872" s="95">
        <v>2.0</v>
      </c>
      <c r="M872" s="95">
        <f>(L872-H872-H873)</f>
        <v>0</v>
      </c>
      <c r="N872" s="96"/>
      <c r="O872" s="96">
        <f t="shared" si="536"/>
        <v>0</v>
      </c>
      <c r="P872" s="95"/>
      <c r="Q872" s="75"/>
      <c r="R872" s="75"/>
      <c r="S872" s="75"/>
      <c r="T872" s="75"/>
      <c r="U872" s="75"/>
      <c r="V872" s="75"/>
      <c r="W872" s="75"/>
      <c r="X872" s="75"/>
      <c r="Y872" s="75"/>
      <c r="Z872" s="75"/>
    </row>
    <row r="873">
      <c r="A873" s="102" t="s">
        <v>78</v>
      </c>
      <c r="B873" s="95">
        <v>2.0</v>
      </c>
      <c r="C873" s="96"/>
      <c r="D873" s="96"/>
      <c r="E873" s="96"/>
      <c r="F873" s="96"/>
      <c r="G873" s="97"/>
      <c r="H873" s="97">
        <f t="shared" si="537"/>
        <v>2</v>
      </c>
      <c r="I873" s="103"/>
      <c r="J873" s="105"/>
      <c r="K873" s="96" t="s">
        <v>78</v>
      </c>
      <c r="L873" s="95" t="s">
        <v>79</v>
      </c>
      <c r="M873" s="96" t="s">
        <v>79</v>
      </c>
      <c r="N873" s="96"/>
      <c r="O873" s="96" t="s">
        <v>79</v>
      </c>
      <c r="P873" s="95"/>
      <c r="Q873" s="75"/>
      <c r="R873" s="75"/>
      <c r="S873" s="75"/>
      <c r="T873" s="75"/>
      <c r="U873" s="75"/>
      <c r="V873" s="75"/>
      <c r="W873" s="75"/>
      <c r="X873" s="75"/>
      <c r="Y873" s="75"/>
      <c r="Z873" s="75"/>
    </row>
    <row r="874">
      <c r="A874" s="102" t="s">
        <v>80</v>
      </c>
      <c r="B874" s="96"/>
      <c r="C874" s="96"/>
      <c r="D874" s="96"/>
      <c r="E874" s="103"/>
      <c r="F874" s="96"/>
      <c r="G874" s="97"/>
      <c r="H874" s="97">
        <f t="shared" si="537"/>
        <v>0</v>
      </c>
      <c r="I874" s="96" t="s">
        <v>79</v>
      </c>
      <c r="J874" s="105"/>
      <c r="K874" s="96" t="s">
        <v>80</v>
      </c>
      <c r="L874" s="95">
        <v>64.0</v>
      </c>
      <c r="M874" s="95">
        <f t="shared" ref="M874:M875" si="538">(L874-H874)</f>
        <v>64</v>
      </c>
      <c r="N874" s="96"/>
      <c r="O874" s="96">
        <f t="shared" ref="O874:O876" si="539">sum(M874,N874)</f>
        <v>64</v>
      </c>
      <c r="P874" s="95"/>
      <c r="Q874" s="75"/>
      <c r="R874" s="75"/>
      <c r="S874" s="75"/>
      <c r="T874" s="75"/>
      <c r="U874" s="75"/>
      <c r="V874" s="75"/>
      <c r="W874" s="75"/>
      <c r="X874" s="75"/>
      <c r="Y874" s="75"/>
      <c r="Z874" s="75"/>
    </row>
    <row r="875">
      <c r="A875" s="88" t="s">
        <v>81</v>
      </c>
      <c r="B875" s="90">
        <v>0.0</v>
      </c>
      <c r="C875" s="90"/>
      <c r="D875" s="90"/>
      <c r="E875" s="90"/>
      <c r="F875" s="90"/>
      <c r="G875" s="89"/>
      <c r="H875" s="89">
        <f>SUM(B875:G875)</f>
        <v>0</v>
      </c>
      <c r="I875" s="90">
        <f>sum(H875:H878)</f>
        <v>0</v>
      </c>
      <c r="J875" s="104"/>
      <c r="K875" s="88" t="s">
        <v>81</v>
      </c>
      <c r="L875" s="90">
        <v>31.0</v>
      </c>
      <c r="M875" s="90">
        <f t="shared" si="538"/>
        <v>31</v>
      </c>
      <c r="N875" s="89"/>
      <c r="O875" s="90">
        <f t="shared" si="539"/>
        <v>31</v>
      </c>
      <c r="P875" s="90"/>
      <c r="Q875" s="75"/>
      <c r="R875" s="104"/>
      <c r="S875" s="75"/>
      <c r="T875" s="75"/>
      <c r="U875" s="75"/>
      <c r="V875" s="75"/>
      <c r="W875" s="75"/>
      <c r="X875" s="75"/>
      <c r="Y875" s="75"/>
      <c r="Z875" s="75"/>
    </row>
    <row r="876">
      <c r="A876" s="94" t="s">
        <v>77</v>
      </c>
      <c r="B876" s="95">
        <v>0.0</v>
      </c>
      <c r="C876" s="96"/>
      <c r="D876" s="96"/>
      <c r="E876" s="96"/>
      <c r="F876" s="96"/>
      <c r="G876" s="96"/>
      <c r="H876" s="97">
        <f t="shared" ref="H876:H878" si="540">sum(B876:G876)</f>
        <v>0</v>
      </c>
      <c r="I876" s="98">
        <f>(I875/60)</f>
        <v>0</v>
      </c>
      <c r="J876" s="105"/>
      <c r="K876" s="100" t="s">
        <v>77</v>
      </c>
      <c r="L876" s="96">
        <v>2.0</v>
      </c>
      <c r="M876" s="95">
        <f>(L876-H876-H877)</f>
        <v>2</v>
      </c>
      <c r="N876" s="96"/>
      <c r="O876" s="96">
        <f t="shared" si="539"/>
        <v>2</v>
      </c>
      <c r="P876" s="96"/>
      <c r="Q876" s="92"/>
      <c r="R876" s="92"/>
      <c r="S876" s="92"/>
      <c r="T876" s="92"/>
      <c r="U876" s="92"/>
      <c r="V876" s="92"/>
      <c r="W876" s="92"/>
      <c r="X876" s="92"/>
      <c r="Y876" s="92"/>
      <c r="Z876" s="92"/>
    </row>
    <row r="877">
      <c r="A877" s="102" t="s">
        <v>78</v>
      </c>
      <c r="B877" s="95">
        <v>0.0</v>
      </c>
      <c r="C877" s="96"/>
      <c r="D877" s="96"/>
      <c r="E877" s="96"/>
      <c r="F877" s="96"/>
      <c r="G877" s="96"/>
      <c r="H877" s="97">
        <f t="shared" si="540"/>
        <v>0</v>
      </c>
      <c r="I877" s="103"/>
      <c r="J877" s="105"/>
      <c r="K877" s="96" t="s">
        <v>78</v>
      </c>
      <c r="L877" s="96" t="s">
        <v>79</v>
      </c>
      <c r="M877" s="96" t="s">
        <v>79</v>
      </c>
      <c r="N877" s="96"/>
      <c r="O877" s="96" t="s">
        <v>79</v>
      </c>
      <c r="P877" s="96"/>
      <c r="Q877" s="92"/>
      <c r="R877" s="92"/>
      <c r="S877" s="92"/>
      <c r="T877" s="92"/>
      <c r="U877" s="92"/>
      <c r="V877" s="92"/>
      <c r="W877" s="92"/>
      <c r="X877" s="92"/>
      <c r="Y877" s="92"/>
      <c r="Z877" s="92"/>
    </row>
    <row r="878">
      <c r="A878" s="102" t="s">
        <v>80</v>
      </c>
      <c r="B878" s="96"/>
      <c r="C878" s="96"/>
      <c r="D878" s="96"/>
      <c r="E878" s="103"/>
      <c r="F878" s="96"/>
      <c r="G878" s="96"/>
      <c r="H878" s="97">
        <f t="shared" si="540"/>
        <v>0</v>
      </c>
      <c r="I878" s="96" t="s">
        <v>79</v>
      </c>
      <c r="J878" s="105"/>
      <c r="K878" s="96" t="s">
        <v>80</v>
      </c>
      <c r="L878" s="96">
        <v>0.0</v>
      </c>
      <c r="M878" s="95">
        <f t="shared" ref="M878:M879" si="541">(L878-H878)</f>
        <v>0</v>
      </c>
      <c r="N878" s="96"/>
      <c r="O878" s="96">
        <f t="shared" ref="O878:O880" si="542">sum(M878,N878)</f>
        <v>0</v>
      </c>
      <c r="P878" s="96"/>
      <c r="Q878" s="92"/>
      <c r="R878" s="92"/>
      <c r="S878" s="92"/>
      <c r="T878" s="92"/>
      <c r="U878" s="92"/>
      <c r="V878" s="92"/>
      <c r="W878" s="92"/>
      <c r="X878" s="92"/>
      <c r="Y878" s="92"/>
      <c r="Z878" s="92"/>
    </row>
    <row r="879">
      <c r="A879" s="88" t="s">
        <v>212</v>
      </c>
      <c r="B879" s="89">
        <v>19.0</v>
      </c>
      <c r="C879" s="89"/>
      <c r="D879" s="89"/>
      <c r="E879" s="89"/>
      <c r="F879" s="89"/>
      <c r="G879" s="89"/>
      <c r="H879" s="89">
        <f>SUM(B879:G879)</f>
        <v>19</v>
      </c>
      <c r="I879" s="90">
        <f>sum(H879:H882)</f>
        <v>21</v>
      </c>
      <c r="J879" s="104"/>
      <c r="K879" s="88" t="s">
        <v>82</v>
      </c>
      <c r="L879" s="90">
        <v>121.0</v>
      </c>
      <c r="M879" s="90">
        <f t="shared" si="541"/>
        <v>102</v>
      </c>
      <c r="N879" s="89"/>
      <c r="O879" s="90">
        <f t="shared" si="542"/>
        <v>102</v>
      </c>
      <c r="P879" s="90"/>
      <c r="Q879" s="92"/>
      <c r="R879" s="92"/>
      <c r="S879" s="92"/>
      <c r="T879" s="92"/>
      <c r="U879" s="92"/>
      <c r="V879" s="92"/>
      <c r="W879" s="92"/>
      <c r="X879" s="92"/>
      <c r="Y879" s="92"/>
      <c r="Z879" s="92"/>
    </row>
    <row r="880">
      <c r="A880" s="94" t="s">
        <v>77</v>
      </c>
      <c r="B880" s="95">
        <v>0.0</v>
      </c>
      <c r="C880" s="96"/>
      <c r="D880" s="96"/>
      <c r="E880" s="96"/>
      <c r="F880" s="96"/>
      <c r="G880" s="97"/>
      <c r="H880" s="97">
        <f t="shared" ref="H880:H882" si="543">sum(B880:G880)</f>
        <v>0</v>
      </c>
      <c r="I880" s="98">
        <f>(I879/60)</f>
        <v>0.35</v>
      </c>
      <c r="J880" s="104"/>
      <c r="K880" s="94" t="s">
        <v>77</v>
      </c>
      <c r="L880" s="95">
        <v>15.0</v>
      </c>
      <c r="M880" s="95">
        <f>(L880-H880-H881)</f>
        <v>13</v>
      </c>
      <c r="N880" s="96"/>
      <c r="O880" s="96">
        <f t="shared" si="542"/>
        <v>13</v>
      </c>
      <c r="P880" s="95"/>
      <c r="Q880" s="92"/>
      <c r="R880" s="92"/>
      <c r="S880" s="92"/>
      <c r="T880" s="92"/>
      <c r="U880" s="92"/>
      <c r="V880" s="92"/>
      <c r="W880" s="92"/>
      <c r="X880" s="92"/>
      <c r="Y880" s="92"/>
      <c r="Z880" s="92"/>
    </row>
    <row r="881">
      <c r="A881" s="102" t="s">
        <v>78</v>
      </c>
      <c r="B881" s="95">
        <v>2.0</v>
      </c>
      <c r="C881" s="96"/>
      <c r="D881" s="96"/>
      <c r="E881" s="96"/>
      <c r="F881" s="96"/>
      <c r="G881" s="97"/>
      <c r="H881" s="97">
        <f t="shared" si="543"/>
        <v>2</v>
      </c>
      <c r="I881" s="103"/>
      <c r="J881" s="104"/>
      <c r="K881" s="102" t="s">
        <v>78</v>
      </c>
      <c r="L881" s="95" t="s">
        <v>79</v>
      </c>
      <c r="M881" s="96" t="s">
        <v>79</v>
      </c>
      <c r="N881" s="96"/>
      <c r="O881" s="96" t="s">
        <v>79</v>
      </c>
      <c r="P881" s="95"/>
      <c r="Q881" s="92"/>
      <c r="R881" s="92"/>
      <c r="S881" s="92"/>
      <c r="T881" s="92"/>
      <c r="U881" s="92"/>
      <c r="V881" s="92"/>
      <c r="W881" s="92"/>
      <c r="X881" s="92"/>
      <c r="Y881" s="92"/>
      <c r="Z881" s="92"/>
    </row>
    <row r="882">
      <c r="A882" s="102" t="s">
        <v>80</v>
      </c>
      <c r="B882" s="96"/>
      <c r="C882" s="96"/>
      <c r="D882" s="103"/>
      <c r="E882" s="103"/>
      <c r="F882" s="96"/>
      <c r="G882" s="97"/>
      <c r="H882" s="97">
        <f t="shared" si="543"/>
        <v>0</v>
      </c>
      <c r="I882" s="96" t="s">
        <v>79</v>
      </c>
      <c r="J882" s="104"/>
      <c r="K882" s="102" t="s">
        <v>80</v>
      </c>
      <c r="L882" s="95">
        <v>47.0</v>
      </c>
      <c r="M882" s="95">
        <f t="shared" ref="M882:M883" si="544">(L882-H882)</f>
        <v>47</v>
      </c>
      <c r="N882" s="96"/>
      <c r="O882" s="96">
        <f t="shared" ref="O882:O884" si="545">sum(M882,N882)</f>
        <v>47</v>
      </c>
      <c r="P882" s="95"/>
      <c r="Q882" s="92"/>
      <c r="R882" s="92"/>
      <c r="S882" s="92"/>
      <c r="T882" s="92"/>
      <c r="U882" s="92"/>
      <c r="V882" s="92"/>
      <c r="W882" s="92"/>
      <c r="X882" s="92"/>
      <c r="Y882" s="92"/>
      <c r="Z882" s="92"/>
    </row>
    <row r="883">
      <c r="A883" s="88" t="s">
        <v>83</v>
      </c>
      <c r="B883" s="89">
        <v>6.0</v>
      </c>
      <c r="C883" s="89"/>
      <c r="D883" s="89"/>
      <c r="E883" s="89"/>
      <c r="F883" s="89"/>
      <c r="G883" s="89"/>
      <c r="H883" s="89">
        <f>SUM(B883:G883)</f>
        <v>6</v>
      </c>
      <c r="I883" s="90">
        <f>sum(H883:H886)</f>
        <v>8</v>
      </c>
      <c r="J883" s="104"/>
      <c r="K883" s="88" t="s">
        <v>83</v>
      </c>
      <c r="L883" s="90">
        <v>91.0</v>
      </c>
      <c r="M883" s="90">
        <f t="shared" si="544"/>
        <v>85</v>
      </c>
      <c r="N883" s="89"/>
      <c r="O883" s="90">
        <f t="shared" si="545"/>
        <v>85</v>
      </c>
      <c r="P883" s="90"/>
      <c r="Q883" s="92"/>
      <c r="R883" s="92"/>
      <c r="S883" s="92"/>
      <c r="T883" s="92"/>
      <c r="U883" s="92"/>
      <c r="V883" s="92"/>
      <c r="W883" s="92"/>
      <c r="X883" s="92"/>
      <c r="Y883" s="92"/>
      <c r="Z883" s="92"/>
    </row>
    <row r="884">
      <c r="A884" s="94" t="s">
        <v>77</v>
      </c>
      <c r="B884" s="95">
        <v>0.0</v>
      </c>
      <c r="C884" s="96"/>
      <c r="D884" s="96"/>
      <c r="E884" s="96"/>
      <c r="F884" s="96"/>
      <c r="G884" s="97"/>
      <c r="H884" s="97">
        <f t="shared" ref="H884:H886" si="546">sum(B884:G884)</f>
        <v>0</v>
      </c>
      <c r="I884" s="98">
        <f>(I883/60)</f>
        <v>0.1333333333</v>
      </c>
      <c r="J884" s="104"/>
      <c r="K884" s="94" t="s">
        <v>77</v>
      </c>
      <c r="L884" s="96">
        <v>10.0</v>
      </c>
      <c r="M884" s="95">
        <f>(L884-H884-H885)</f>
        <v>8</v>
      </c>
      <c r="N884" s="96"/>
      <c r="O884" s="96">
        <f t="shared" si="545"/>
        <v>8</v>
      </c>
      <c r="P884" s="96"/>
      <c r="Q884" s="92"/>
      <c r="R884" s="92"/>
      <c r="S884" s="92"/>
      <c r="T884" s="92"/>
      <c r="U884" s="92"/>
      <c r="V884" s="92"/>
      <c r="W884" s="92"/>
      <c r="X884" s="92"/>
      <c r="Y884" s="92"/>
      <c r="Z884" s="92"/>
    </row>
    <row r="885">
      <c r="A885" s="102" t="s">
        <v>78</v>
      </c>
      <c r="B885" s="95">
        <v>2.0</v>
      </c>
      <c r="C885" s="96"/>
      <c r="D885" s="96"/>
      <c r="E885" s="96"/>
      <c r="F885" s="96"/>
      <c r="G885" s="97"/>
      <c r="H885" s="97">
        <f t="shared" si="546"/>
        <v>2</v>
      </c>
      <c r="I885" s="103"/>
      <c r="J885" s="104"/>
      <c r="K885" s="102" t="s">
        <v>78</v>
      </c>
      <c r="L885" s="96" t="s">
        <v>79</v>
      </c>
      <c r="M885" s="96" t="s">
        <v>79</v>
      </c>
      <c r="N885" s="96"/>
      <c r="O885" s="96" t="s">
        <v>79</v>
      </c>
      <c r="P885" s="96"/>
      <c r="Q885" s="92"/>
      <c r="R885" s="92"/>
      <c r="S885" s="92"/>
      <c r="T885" s="92"/>
      <c r="U885" s="92"/>
      <c r="V885" s="92"/>
      <c r="W885" s="92"/>
      <c r="X885" s="92"/>
      <c r="Y885" s="92"/>
      <c r="Z885" s="92"/>
    </row>
    <row r="886">
      <c r="A886" s="102" t="s">
        <v>80</v>
      </c>
      <c r="B886" s="96"/>
      <c r="C886" s="103"/>
      <c r="D886" s="103"/>
      <c r="E886" s="103"/>
      <c r="F886" s="103"/>
      <c r="G886" s="97"/>
      <c r="H886" s="97">
        <f t="shared" si="546"/>
        <v>0</v>
      </c>
      <c r="I886" s="96" t="s">
        <v>79</v>
      </c>
      <c r="J886" s="104"/>
      <c r="K886" s="102" t="s">
        <v>80</v>
      </c>
      <c r="L886" s="96">
        <v>34.0</v>
      </c>
      <c r="M886" s="95">
        <f t="shared" ref="M886:M887" si="547">(L886-H886)</f>
        <v>34</v>
      </c>
      <c r="N886" s="96"/>
      <c r="O886" s="96">
        <f t="shared" ref="O886:O888" si="548">sum(M886,N886)</f>
        <v>34</v>
      </c>
      <c r="P886" s="96"/>
      <c r="Q886" s="92"/>
      <c r="R886" s="92"/>
      <c r="S886" s="92"/>
      <c r="T886" s="92"/>
      <c r="U886" s="92"/>
      <c r="V886" s="92"/>
      <c r="W886" s="92"/>
      <c r="X886" s="92"/>
      <c r="Y886" s="92"/>
      <c r="Z886" s="92"/>
    </row>
    <row r="887">
      <c r="A887" s="88" t="s">
        <v>84</v>
      </c>
      <c r="B887" s="89">
        <v>3.0</v>
      </c>
      <c r="C887" s="89"/>
      <c r="D887" s="89"/>
      <c r="E887" s="89"/>
      <c r="F887" s="89"/>
      <c r="G887" s="89"/>
      <c r="H887" s="89">
        <f>SUM(B887:G887)</f>
        <v>3</v>
      </c>
      <c r="I887" s="90">
        <f>sum(H887:H890)</f>
        <v>3</v>
      </c>
      <c r="J887" s="104"/>
      <c r="K887" s="88" t="s">
        <v>84</v>
      </c>
      <c r="L887" s="90">
        <v>35.0</v>
      </c>
      <c r="M887" s="90">
        <f t="shared" si="547"/>
        <v>32</v>
      </c>
      <c r="N887" s="89"/>
      <c r="O887" s="90">
        <f t="shared" si="548"/>
        <v>32</v>
      </c>
      <c r="P887" s="90"/>
      <c r="Q887" s="92"/>
      <c r="R887" s="92"/>
      <c r="S887" s="92"/>
      <c r="T887" s="92"/>
      <c r="U887" s="92"/>
      <c r="V887" s="92"/>
      <c r="W887" s="92"/>
      <c r="X887" s="92"/>
      <c r="Y887" s="92"/>
      <c r="Z887" s="92"/>
    </row>
    <row r="888">
      <c r="A888" s="94" t="s">
        <v>77</v>
      </c>
      <c r="B888" s="95">
        <v>0.0</v>
      </c>
      <c r="C888" s="96"/>
      <c r="D888" s="96"/>
      <c r="E888" s="96"/>
      <c r="F888" s="96"/>
      <c r="G888" s="97"/>
      <c r="H888" s="97">
        <f t="shared" ref="H888:H890" si="549">sum(B888:G888)</f>
        <v>0</v>
      </c>
      <c r="I888" s="98">
        <f>(I887/60)</f>
        <v>0.05</v>
      </c>
      <c r="J888" s="104"/>
      <c r="K888" s="94" t="s">
        <v>77</v>
      </c>
      <c r="L888" s="95">
        <v>0.0</v>
      </c>
      <c r="M888" s="95">
        <f>(L888-H888-H889)</f>
        <v>0</v>
      </c>
      <c r="N888" s="96"/>
      <c r="O888" s="96">
        <f t="shared" si="548"/>
        <v>0</v>
      </c>
      <c r="P888" s="95"/>
      <c r="Q888" s="92"/>
      <c r="R888" s="92"/>
      <c r="S888" s="92"/>
      <c r="T888" s="92"/>
      <c r="U888" s="92"/>
      <c r="V888" s="92"/>
      <c r="W888" s="92"/>
      <c r="X888" s="92"/>
      <c r="Y888" s="92"/>
      <c r="Z888" s="92"/>
    </row>
    <row r="889">
      <c r="A889" s="102" t="s">
        <v>78</v>
      </c>
      <c r="B889" s="95">
        <v>0.0</v>
      </c>
      <c r="C889" s="96"/>
      <c r="D889" s="96"/>
      <c r="E889" s="96"/>
      <c r="F889" s="96"/>
      <c r="G889" s="97"/>
      <c r="H889" s="97">
        <f t="shared" si="549"/>
        <v>0</v>
      </c>
      <c r="I889" s="103"/>
      <c r="J889" s="104"/>
      <c r="K889" s="102" t="s">
        <v>78</v>
      </c>
      <c r="L889" s="95" t="s">
        <v>79</v>
      </c>
      <c r="M889" s="96" t="s">
        <v>79</v>
      </c>
      <c r="N889" s="96"/>
      <c r="O889" s="96" t="s">
        <v>79</v>
      </c>
      <c r="P889" s="95"/>
      <c r="Q889" s="92"/>
      <c r="R889" s="92"/>
      <c r="S889" s="92"/>
      <c r="T889" s="92"/>
      <c r="U889" s="92"/>
      <c r="V889" s="92"/>
      <c r="W889" s="92"/>
      <c r="X889" s="92"/>
      <c r="Y889" s="92"/>
      <c r="Z889" s="92"/>
    </row>
    <row r="890">
      <c r="A890" s="102" t="s">
        <v>80</v>
      </c>
      <c r="B890" s="96"/>
      <c r="C890" s="96"/>
      <c r="D890" s="96"/>
      <c r="E890" s="103"/>
      <c r="F890" s="96"/>
      <c r="G890" s="97"/>
      <c r="H890" s="97">
        <f t="shared" si="549"/>
        <v>0</v>
      </c>
      <c r="I890" s="96" t="s">
        <v>79</v>
      </c>
      <c r="J890" s="104"/>
      <c r="K890" s="102" t="s">
        <v>80</v>
      </c>
      <c r="L890" s="95">
        <v>25.0</v>
      </c>
      <c r="M890" s="95">
        <f t="shared" ref="M890:M891" si="550">(L890-H890)</f>
        <v>25</v>
      </c>
      <c r="N890" s="96"/>
      <c r="O890" s="96">
        <f t="shared" ref="O890:O892" si="551">sum(M890,N890)</f>
        <v>25</v>
      </c>
      <c r="P890" s="95"/>
      <c r="Q890" s="92"/>
      <c r="R890" s="92"/>
      <c r="S890" s="92"/>
      <c r="T890" s="92"/>
      <c r="U890" s="92"/>
      <c r="V890" s="92"/>
      <c r="W890" s="92"/>
      <c r="X890" s="92"/>
      <c r="Y890" s="92"/>
      <c r="Z890" s="92"/>
    </row>
    <row r="891">
      <c r="A891" s="107" t="s">
        <v>86</v>
      </c>
      <c r="B891" s="89">
        <v>16.0</v>
      </c>
      <c r="C891" s="89"/>
      <c r="D891" s="89"/>
      <c r="E891" s="89"/>
      <c r="F891" s="89"/>
      <c r="G891" s="89"/>
      <c r="H891" s="89">
        <f>SUM(B891:G891)</f>
        <v>16</v>
      </c>
      <c r="I891" s="90">
        <f>sum(H891:H894)</f>
        <v>16</v>
      </c>
      <c r="J891" s="104"/>
      <c r="K891" s="107" t="s">
        <v>86</v>
      </c>
      <c r="L891" s="90">
        <v>122.0</v>
      </c>
      <c r="M891" s="90">
        <f t="shared" si="550"/>
        <v>106</v>
      </c>
      <c r="N891" s="89"/>
      <c r="O891" s="90">
        <f t="shared" si="551"/>
        <v>106</v>
      </c>
      <c r="P891" s="90"/>
      <c r="Q891" s="92"/>
      <c r="R891" s="92"/>
      <c r="S891" s="92"/>
      <c r="T891" s="92"/>
      <c r="U891" s="92"/>
      <c r="V891" s="92"/>
      <c r="W891" s="92"/>
      <c r="X891" s="92"/>
      <c r="Y891" s="92"/>
      <c r="Z891" s="92"/>
    </row>
    <row r="892">
      <c r="A892" s="94" t="s">
        <v>77</v>
      </c>
      <c r="B892" s="95">
        <v>0.0</v>
      </c>
      <c r="C892" s="96"/>
      <c r="D892" s="96"/>
      <c r="E892" s="96"/>
      <c r="F892" s="96"/>
      <c r="G892" s="97"/>
      <c r="H892" s="97">
        <f t="shared" ref="H892:H894" si="552">sum(B892:G892)</f>
        <v>0</v>
      </c>
      <c r="I892" s="98">
        <f>(I891/60)</f>
        <v>0.2666666667</v>
      </c>
      <c r="J892" s="104"/>
      <c r="K892" s="94" t="s">
        <v>77</v>
      </c>
      <c r="L892" s="95">
        <v>4.0</v>
      </c>
      <c r="M892" s="95">
        <f>(L892-H892-H893)</f>
        <v>4</v>
      </c>
      <c r="N892" s="96"/>
      <c r="O892" s="96">
        <f t="shared" si="551"/>
        <v>4</v>
      </c>
      <c r="P892" s="95"/>
      <c r="Q892" s="92"/>
      <c r="R892" s="92"/>
      <c r="S892" s="92"/>
      <c r="T892" s="92"/>
      <c r="U892" s="92"/>
      <c r="V892" s="92"/>
      <c r="W892" s="92"/>
      <c r="X892" s="92"/>
      <c r="Y892" s="92"/>
      <c r="Z892" s="92"/>
    </row>
    <row r="893">
      <c r="A893" s="102" t="s">
        <v>78</v>
      </c>
      <c r="B893" s="95">
        <v>0.0</v>
      </c>
      <c r="C893" s="96"/>
      <c r="D893" s="96"/>
      <c r="E893" s="96"/>
      <c r="F893" s="96"/>
      <c r="G893" s="97"/>
      <c r="H893" s="97">
        <f t="shared" si="552"/>
        <v>0</v>
      </c>
      <c r="I893" s="103"/>
      <c r="J893" s="104"/>
      <c r="K893" s="102" t="s">
        <v>78</v>
      </c>
      <c r="L893" s="95" t="s">
        <v>79</v>
      </c>
      <c r="M893" s="96" t="s">
        <v>79</v>
      </c>
      <c r="N893" s="170"/>
      <c r="O893" s="96" t="s">
        <v>79</v>
      </c>
      <c r="P893" s="95"/>
      <c r="Q893" s="92"/>
      <c r="R893" s="92"/>
      <c r="S893" s="92"/>
      <c r="T893" s="92"/>
      <c r="U893" s="92"/>
      <c r="V893" s="92"/>
      <c r="W893" s="92"/>
      <c r="X893" s="92"/>
      <c r="Y893" s="92"/>
      <c r="Z893" s="92"/>
    </row>
    <row r="894">
      <c r="A894" s="102" t="s">
        <v>80</v>
      </c>
      <c r="B894" s="96"/>
      <c r="C894" s="96"/>
      <c r="D894" s="103"/>
      <c r="E894" s="103"/>
      <c r="F894" s="103"/>
      <c r="G894" s="97"/>
      <c r="H894" s="97">
        <f t="shared" si="552"/>
        <v>0</v>
      </c>
      <c r="I894" s="96" t="s">
        <v>79</v>
      </c>
      <c r="J894" s="104"/>
      <c r="K894" s="102" t="s">
        <v>80</v>
      </c>
      <c r="L894" s="95">
        <v>60.0</v>
      </c>
      <c r="M894" s="95">
        <f>(L894-H894)</f>
        <v>60</v>
      </c>
      <c r="N894" s="171"/>
      <c r="O894" s="96">
        <f>sum(M894,N894)</f>
        <v>60</v>
      </c>
      <c r="P894" s="95"/>
      <c r="Q894" s="92"/>
      <c r="R894" s="92"/>
      <c r="S894" s="92"/>
      <c r="T894" s="92"/>
      <c r="U894" s="92"/>
      <c r="V894" s="92"/>
      <c r="W894" s="92"/>
      <c r="X894" s="92"/>
      <c r="Y894" s="92"/>
      <c r="Z894" s="92"/>
    </row>
    <row r="895">
      <c r="A895" s="84" t="s">
        <v>87</v>
      </c>
      <c r="B895" s="85">
        <f t="shared" ref="B895:G895" si="553">SUM(B896:B915)-B899-B903-B907-B911-B915</f>
        <v>35</v>
      </c>
      <c r="C895" s="85">
        <f t="shared" si="553"/>
        <v>0</v>
      </c>
      <c r="D895" s="85">
        <f t="shared" si="553"/>
        <v>0</v>
      </c>
      <c r="E895" s="85">
        <f t="shared" si="553"/>
        <v>0</v>
      </c>
      <c r="F895" s="85">
        <f t="shared" si="553"/>
        <v>0</v>
      </c>
      <c r="G895" s="85">
        <f t="shared" si="553"/>
        <v>0</v>
      </c>
      <c r="H895" s="86"/>
      <c r="I895" s="85">
        <v>0.0</v>
      </c>
      <c r="J895" s="75"/>
      <c r="K895" s="84" t="s">
        <v>87</v>
      </c>
      <c r="L895" s="86"/>
      <c r="M895" s="86"/>
      <c r="N895" s="172"/>
      <c r="O895" s="87"/>
      <c r="P895" s="86"/>
      <c r="Q895" s="75"/>
      <c r="R895" s="75"/>
      <c r="S895" s="75"/>
      <c r="T895" s="75"/>
      <c r="U895" s="75"/>
      <c r="V895" s="75"/>
      <c r="W895" s="75"/>
      <c r="X895" s="75"/>
      <c r="Y895" s="75"/>
      <c r="Z895" s="75"/>
    </row>
    <row r="896">
      <c r="A896" s="88" t="s">
        <v>24</v>
      </c>
      <c r="B896" s="89">
        <v>8.0</v>
      </c>
      <c r="C896" s="89"/>
      <c r="D896" s="89"/>
      <c r="E896" s="89"/>
      <c r="F896" s="89"/>
      <c r="G896" s="89"/>
      <c r="H896" s="89">
        <f>SUM(B896:G896)</f>
        <v>8</v>
      </c>
      <c r="I896" s="90">
        <f>sum(H896:H899)</f>
        <v>9</v>
      </c>
      <c r="J896" s="104"/>
      <c r="K896" s="88" t="s">
        <v>24</v>
      </c>
      <c r="L896" s="90">
        <v>119.0</v>
      </c>
      <c r="M896" s="90">
        <f>(L896-H896)</f>
        <v>111</v>
      </c>
      <c r="N896" s="173"/>
      <c r="O896" s="90">
        <f t="shared" ref="O896:O897" si="554">sum(M896,N896)</f>
        <v>111</v>
      </c>
      <c r="P896" s="90"/>
      <c r="Q896" s="92"/>
      <c r="R896" s="92"/>
      <c r="S896" s="92"/>
      <c r="T896" s="92"/>
      <c r="U896" s="92"/>
      <c r="V896" s="92"/>
      <c r="W896" s="92"/>
      <c r="X896" s="92"/>
      <c r="Y896" s="92"/>
      <c r="Z896" s="92"/>
    </row>
    <row r="897">
      <c r="A897" s="94" t="s">
        <v>77</v>
      </c>
      <c r="B897" s="95">
        <v>0.0</v>
      </c>
      <c r="C897" s="96"/>
      <c r="D897" s="96"/>
      <c r="E897" s="96"/>
      <c r="F897" s="96"/>
      <c r="G897" s="97"/>
      <c r="H897" s="97">
        <f t="shared" ref="H897:H899" si="555">sum(B897:G897)</f>
        <v>0</v>
      </c>
      <c r="I897" s="98">
        <f>(I896/60)</f>
        <v>0.15</v>
      </c>
      <c r="J897" s="104"/>
      <c r="K897" s="94" t="s">
        <v>77</v>
      </c>
      <c r="L897" s="95">
        <v>14.0</v>
      </c>
      <c r="M897" s="95">
        <f>(L897-H897-H898)</f>
        <v>13</v>
      </c>
      <c r="N897" s="170"/>
      <c r="O897" s="96">
        <f t="shared" si="554"/>
        <v>13</v>
      </c>
      <c r="P897" s="95"/>
      <c r="Q897" s="92"/>
      <c r="R897" s="92"/>
      <c r="S897" s="92"/>
      <c r="T897" s="92"/>
      <c r="U897" s="92"/>
      <c r="V897" s="92"/>
      <c r="W897" s="92"/>
      <c r="X897" s="92"/>
      <c r="Y897" s="92"/>
      <c r="Z897" s="92"/>
    </row>
    <row r="898">
      <c r="A898" s="102" t="s">
        <v>78</v>
      </c>
      <c r="B898" s="95">
        <v>1.0</v>
      </c>
      <c r="C898" s="96"/>
      <c r="D898" s="96"/>
      <c r="E898" s="96"/>
      <c r="F898" s="96"/>
      <c r="G898" s="97"/>
      <c r="H898" s="97">
        <f t="shared" si="555"/>
        <v>1</v>
      </c>
      <c r="I898" s="103"/>
      <c r="J898" s="104"/>
      <c r="K898" s="102" t="s">
        <v>78</v>
      </c>
      <c r="L898" s="95" t="s">
        <v>79</v>
      </c>
      <c r="M898" s="96" t="s">
        <v>79</v>
      </c>
      <c r="N898" s="96"/>
      <c r="O898" s="96" t="s">
        <v>79</v>
      </c>
      <c r="P898" s="95"/>
      <c r="Q898" s="92"/>
      <c r="R898" s="92"/>
      <c r="S898" s="92"/>
      <c r="T898" s="92"/>
      <c r="U898" s="92"/>
      <c r="V898" s="92"/>
      <c r="W898" s="92"/>
      <c r="X898" s="92"/>
      <c r="Y898" s="92"/>
      <c r="Z898" s="92"/>
    </row>
    <row r="899">
      <c r="A899" s="102" t="s">
        <v>80</v>
      </c>
      <c r="B899" s="96"/>
      <c r="C899" s="96"/>
      <c r="D899" s="96"/>
      <c r="E899" s="96"/>
      <c r="F899" s="96"/>
      <c r="G899" s="97"/>
      <c r="H899" s="97">
        <f t="shared" si="555"/>
        <v>0</v>
      </c>
      <c r="I899" s="96" t="s">
        <v>79</v>
      </c>
      <c r="J899" s="104"/>
      <c r="K899" s="102" t="s">
        <v>80</v>
      </c>
      <c r="L899" s="95">
        <v>50.0</v>
      </c>
      <c r="M899" s="95">
        <f t="shared" ref="M899:M900" si="556">(L899-H899)</f>
        <v>50</v>
      </c>
      <c r="N899" s="96"/>
      <c r="O899" s="96">
        <f t="shared" ref="O899:O901" si="557">sum(M899,N899)</f>
        <v>50</v>
      </c>
      <c r="P899" s="95"/>
      <c r="Q899" s="92"/>
      <c r="R899" s="92"/>
      <c r="S899" s="92"/>
      <c r="T899" s="92"/>
      <c r="U899" s="92"/>
      <c r="V899" s="92"/>
      <c r="W899" s="92"/>
      <c r="X899" s="92"/>
      <c r="Y899" s="92"/>
      <c r="Z899" s="92"/>
    </row>
    <row r="900">
      <c r="A900" s="88" t="s">
        <v>88</v>
      </c>
      <c r="B900" s="89">
        <v>1.0</v>
      </c>
      <c r="C900" s="89"/>
      <c r="D900" s="89"/>
      <c r="E900" s="89"/>
      <c r="F900" s="89"/>
      <c r="G900" s="89"/>
      <c r="H900" s="89">
        <f>SUM(B900:G900)</f>
        <v>1</v>
      </c>
      <c r="I900" s="90">
        <f>sum(H900:H903)</f>
        <v>1</v>
      </c>
      <c r="J900" s="104"/>
      <c r="K900" s="88" t="s">
        <v>88</v>
      </c>
      <c r="L900" s="90">
        <v>104.0</v>
      </c>
      <c r="M900" s="90">
        <f t="shared" si="556"/>
        <v>103</v>
      </c>
      <c r="N900" s="89"/>
      <c r="O900" s="90">
        <f t="shared" si="557"/>
        <v>103</v>
      </c>
      <c r="P900" s="90"/>
      <c r="Q900" s="92"/>
      <c r="R900" s="92"/>
      <c r="S900" s="92"/>
      <c r="T900" s="92"/>
      <c r="U900" s="92"/>
      <c r="V900" s="92"/>
      <c r="W900" s="92"/>
      <c r="X900" s="92"/>
      <c r="Y900" s="92"/>
      <c r="Z900" s="92"/>
    </row>
    <row r="901">
      <c r="A901" s="94" t="s">
        <v>77</v>
      </c>
      <c r="B901" s="96">
        <v>0.0</v>
      </c>
      <c r="C901" s="96"/>
      <c r="D901" s="96"/>
      <c r="E901" s="96"/>
      <c r="F901" s="96"/>
      <c r="G901" s="97"/>
      <c r="H901" s="97">
        <f t="shared" ref="H901:H903" si="558">sum(B901:G901)</f>
        <v>0</v>
      </c>
      <c r="I901" s="98">
        <f>(I900/60)</f>
        <v>0.01666666667</v>
      </c>
      <c r="J901" s="104"/>
      <c r="K901" s="94" t="s">
        <v>77</v>
      </c>
      <c r="L901" s="96">
        <v>11.0</v>
      </c>
      <c r="M901" s="95">
        <f>(L901-H901-H902)</f>
        <v>11</v>
      </c>
      <c r="N901" s="96"/>
      <c r="O901" s="96">
        <f t="shared" si="557"/>
        <v>11</v>
      </c>
      <c r="P901" s="96"/>
      <c r="Q901" s="92"/>
      <c r="R901" s="92"/>
      <c r="S901" s="92"/>
      <c r="T901" s="92"/>
      <c r="U901" s="92"/>
      <c r="V901" s="92"/>
      <c r="W901" s="92"/>
      <c r="X901" s="92"/>
      <c r="Y901" s="92"/>
      <c r="Z901" s="92"/>
    </row>
    <row r="902">
      <c r="A902" s="102" t="s">
        <v>78</v>
      </c>
      <c r="B902" s="96">
        <v>0.0</v>
      </c>
      <c r="C902" s="96"/>
      <c r="D902" s="96"/>
      <c r="E902" s="96"/>
      <c r="F902" s="108"/>
      <c r="G902" s="109"/>
      <c r="H902" s="97">
        <f t="shared" si="558"/>
        <v>0</v>
      </c>
      <c r="I902" s="103"/>
      <c r="J902" s="104"/>
      <c r="K902" s="102" t="s">
        <v>78</v>
      </c>
      <c r="L902" s="96" t="s">
        <v>79</v>
      </c>
      <c r="M902" s="96" t="s">
        <v>79</v>
      </c>
      <c r="N902" s="96"/>
      <c r="O902" s="96" t="s">
        <v>79</v>
      </c>
      <c r="P902" s="96"/>
      <c r="Q902" s="92"/>
      <c r="R902" s="92"/>
      <c r="S902" s="92"/>
      <c r="T902" s="92"/>
      <c r="U902" s="92"/>
      <c r="V902" s="92"/>
      <c r="W902" s="92"/>
      <c r="X902" s="92"/>
      <c r="Y902" s="92"/>
      <c r="Z902" s="92"/>
    </row>
    <row r="903">
      <c r="A903" s="102" t="s">
        <v>80</v>
      </c>
      <c r="B903" s="96"/>
      <c r="C903" s="96"/>
      <c r="D903" s="96"/>
      <c r="E903" s="96"/>
      <c r="F903" s="110"/>
      <c r="G903" s="97"/>
      <c r="H903" s="97">
        <f t="shared" si="558"/>
        <v>0</v>
      </c>
      <c r="I903" s="96" t="s">
        <v>79</v>
      </c>
      <c r="J903" s="104"/>
      <c r="K903" s="102" t="s">
        <v>80</v>
      </c>
      <c r="L903" s="96">
        <v>64.0</v>
      </c>
      <c r="M903" s="95">
        <f t="shared" ref="M903:M904" si="559">(L903-H903)</f>
        <v>64</v>
      </c>
      <c r="N903" s="96"/>
      <c r="O903" s="96">
        <f t="shared" ref="O903:O905" si="560">sum(M903,N903)</f>
        <v>64</v>
      </c>
      <c r="P903" s="96"/>
      <c r="Q903" s="92"/>
      <c r="R903" s="92"/>
      <c r="S903" s="92"/>
      <c r="T903" s="92"/>
      <c r="U903" s="92"/>
      <c r="V903" s="92"/>
      <c r="W903" s="92"/>
      <c r="X903" s="92"/>
      <c r="Y903" s="92"/>
      <c r="Z903" s="92"/>
    </row>
    <row r="904">
      <c r="A904" s="88" t="s">
        <v>89</v>
      </c>
      <c r="B904" s="89">
        <v>23.0</v>
      </c>
      <c r="C904" s="89"/>
      <c r="D904" s="89"/>
      <c r="E904" s="89"/>
      <c r="F904" s="89"/>
      <c r="G904" s="89"/>
      <c r="H904" s="89">
        <f>SUM(B904:G904)</f>
        <v>23</v>
      </c>
      <c r="I904" s="90">
        <f>sum(H904:H907)</f>
        <v>25</v>
      </c>
      <c r="J904" s="104"/>
      <c r="K904" s="88" t="s">
        <v>89</v>
      </c>
      <c r="L904" s="90">
        <v>196.0</v>
      </c>
      <c r="M904" s="90">
        <f t="shared" si="559"/>
        <v>173</v>
      </c>
      <c r="N904" s="89"/>
      <c r="O904" s="90">
        <f t="shared" si="560"/>
        <v>173</v>
      </c>
      <c r="P904" s="90"/>
      <c r="Q904" s="75"/>
      <c r="R904" s="75"/>
      <c r="S904" s="75"/>
      <c r="T904" s="75"/>
      <c r="U904" s="75"/>
      <c r="V904" s="75"/>
      <c r="W904" s="75"/>
      <c r="X904" s="75"/>
      <c r="Y904" s="75"/>
      <c r="Z904" s="75"/>
    </row>
    <row r="905">
      <c r="A905" s="94" t="s">
        <v>77</v>
      </c>
      <c r="B905" s="97">
        <v>0.0</v>
      </c>
      <c r="C905" s="97"/>
      <c r="D905" s="97"/>
      <c r="E905" s="97"/>
      <c r="F905" s="97"/>
      <c r="G905" s="97"/>
      <c r="H905" s="97">
        <f t="shared" ref="H905:H907" si="561">sum(B905:G905)</f>
        <v>0</v>
      </c>
      <c r="I905" s="98">
        <f>(I904/60)</f>
        <v>0.4166666667</v>
      </c>
      <c r="J905" s="104"/>
      <c r="K905" s="94" t="s">
        <v>77</v>
      </c>
      <c r="L905" s="95">
        <v>9.0</v>
      </c>
      <c r="M905" s="95">
        <f>(L905-H905-H906)</f>
        <v>7</v>
      </c>
      <c r="N905" s="96"/>
      <c r="O905" s="96">
        <f t="shared" si="560"/>
        <v>7</v>
      </c>
      <c r="P905" s="95"/>
      <c r="Q905" s="75"/>
      <c r="R905" s="75"/>
      <c r="S905" s="75"/>
      <c r="T905" s="75"/>
      <c r="U905" s="75"/>
      <c r="V905" s="75"/>
      <c r="W905" s="75"/>
      <c r="X905" s="75"/>
      <c r="Y905" s="75"/>
      <c r="Z905" s="75"/>
    </row>
    <row r="906">
      <c r="A906" s="102" t="s">
        <v>78</v>
      </c>
      <c r="B906" s="97">
        <v>2.0</v>
      </c>
      <c r="C906" s="97"/>
      <c r="D906" s="97"/>
      <c r="E906" s="97"/>
      <c r="F906" s="97"/>
      <c r="G906" s="97"/>
      <c r="H906" s="97">
        <f t="shared" si="561"/>
        <v>2</v>
      </c>
      <c r="I906" s="103"/>
      <c r="J906" s="104"/>
      <c r="K906" s="102" t="s">
        <v>78</v>
      </c>
      <c r="L906" s="95" t="s">
        <v>79</v>
      </c>
      <c r="M906" s="96" t="s">
        <v>79</v>
      </c>
      <c r="N906" s="96"/>
      <c r="O906" s="96" t="s">
        <v>79</v>
      </c>
      <c r="P906" s="95"/>
      <c r="Q906" s="75"/>
      <c r="R906" s="75"/>
      <c r="S906" s="75"/>
      <c r="T906" s="75"/>
      <c r="U906" s="75"/>
      <c r="V906" s="75"/>
      <c r="W906" s="75"/>
      <c r="X906" s="75"/>
      <c r="Y906" s="75"/>
      <c r="Z906" s="75"/>
    </row>
    <row r="907">
      <c r="A907" s="102" t="s">
        <v>80</v>
      </c>
      <c r="B907" s="97"/>
      <c r="C907" s="97"/>
      <c r="D907" s="106"/>
      <c r="E907" s="106"/>
      <c r="F907" s="97"/>
      <c r="G907" s="97"/>
      <c r="H907" s="97">
        <f t="shared" si="561"/>
        <v>0</v>
      </c>
      <c r="I907" s="96" t="s">
        <v>79</v>
      </c>
      <c r="J907" s="104"/>
      <c r="K907" s="102" t="s">
        <v>80</v>
      </c>
      <c r="L907" s="95">
        <v>59.0</v>
      </c>
      <c r="M907" s="95">
        <f t="shared" ref="M907:M908" si="562">(L907-H907)</f>
        <v>59</v>
      </c>
      <c r="N907" s="96"/>
      <c r="O907" s="96">
        <f t="shared" ref="O907:O909" si="563">sum(M907,N907)</f>
        <v>59</v>
      </c>
      <c r="P907" s="95"/>
      <c r="Q907" s="75"/>
      <c r="R907" s="75"/>
      <c r="S907" s="75"/>
      <c r="T907" s="75"/>
      <c r="U907" s="75"/>
      <c r="V907" s="75"/>
      <c r="W907" s="75"/>
      <c r="X907" s="75"/>
      <c r="Y907" s="75"/>
      <c r="Z907" s="75"/>
    </row>
    <row r="908">
      <c r="A908" s="88" t="s">
        <v>90</v>
      </c>
      <c r="B908" s="89">
        <v>0.0</v>
      </c>
      <c r="C908" s="89"/>
      <c r="D908" s="89"/>
      <c r="E908" s="89"/>
      <c r="F908" s="89"/>
      <c r="G908" s="89"/>
      <c r="H908" s="89">
        <f>SUM(B908:G908)</f>
        <v>0</v>
      </c>
      <c r="I908" s="90">
        <f>sum(H908:H911)</f>
        <v>0</v>
      </c>
      <c r="J908" s="105"/>
      <c r="K908" s="111" t="s">
        <v>90</v>
      </c>
      <c r="L908" s="90">
        <v>40.0</v>
      </c>
      <c r="M908" s="90">
        <f t="shared" si="562"/>
        <v>40</v>
      </c>
      <c r="N908" s="89"/>
      <c r="O908" s="90">
        <f t="shared" si="563"/>
        <v>40</v>
      </c>
      <c r="P908" s="90"/>
      <c r="Q908" s="75"/>
      <c r="R908" s="75"/>
      <c r="S908" s="75"/>
      <c r="T908" s="75"/>
      <c r="U908" s="75"/>
      <c r="V908" s="75"/>
      <c r="W908" s="75"/>
      <c r="X908" s="75"/>
      <c r="Y908" s="75"/>
      <c r="Z908" s="75"/>
    </row>
    <row r="909">
      <c r="A909" s="94" t="s">
        <v>77</v>
      </c>
      <c r="B909" s="96">
        <v>0.0</v>
      </c>
      <c r="C909" s="96"/>
      <c r="D909" s="97"/>
      <c r="E909" s="97"/>
      <c r="F909" s="97"/>
      <c r="G909" s="97"/>
      <c r="H909" s="97">
        <f t="shared" ref="H909:H911" si="564">sum(B909:G909)</f>
        <v>0</v>
      </c>
      <c r="I909" s="98">
        <f>(I908/60)</f>
        <v>0</v>
      </c>
      <c r="J909" s="104"/>
      <c r="K909" s="94" t="s">
        <v>77</v>
      </c>
      <c r="L909" s="96">
        <v>1.0</v>
      </c>
      <c r="M909" s="95">
        <f>(L909-H909-H910)</f>
        <v>1</v>
      </c>
      <c r="N909" s="96"/>
      <c r="O909" s="96">
        <f t="shared" si="563"/>
        <v>1</v>
      </c>
      <c r="P909" s="96"/>
      <c r="Q909" s="75"/>
      <c r="R909" s="75"/>
      <c r="S909" s="75"/>
      <c r="T909" s="75"/>
      <c r="U909" s="75"/>
      <c r="V909" s="75"/>
      <c r="W909" s="75"/>
      <c r="X909" s="75"/>
      <c r="Y909" s="75"/>
      <c r="Z909" s="75"/>
    </row>
    <row r="910">
      <c r="A910" s="102" t="s">
        <v>78</v>
      </c>
      <c r="B910" s="96">
        <v>0.0</v>
      </c>
      <c r="C910" s="96"/>
      <c r="D910" s="97"/>
      <c r="E910" s="97"/>
      <c r="F910" s="97"/>
      <c r="G910" s="97"/>
      <c r="H910" s="97">
        <f t="shared" si="564"/>
        <v>0</v>
      </c>
      <c r="I910" s="103"/>
      <c r="J910" s="104"/>
      <c r="K910" s="102" t="s">
        <v>78</v>
      </c>
      <c r="L910" s="96" t="s">
        <v>79</v>
      </c>
      <c r="M910" s="96" t="s">
        <v>79</v>
      </c>
      <c r="N910" s="96"/>
      <c r="O910" s="96" t="s">
        <v>79</v>
      </c>
      <c r="P910" s="96"/>
      <c r="Q910" s="75"/>
      <c r="R910" s="75"/>
      <c r="S910" s="75"/>
      <c r="T910" s="75"/>
      <c r="U910" s="75"/>
      <c r="V910" s="75"/>
      <c r="W910" s="75"/>
      <c r="X910" s="75"/>
      <c r="Y910" s="75"/>
      <c r="Z910" s="75"/>
    </row>
    <row r="911">
      <c r="A911" s="102" t="s">
        <v>80</v>
      </c>
      <c r="B911" s="96">
        <v>0.0</v>
      </c>
      <c r="C911" s="96"/>
      <c r="D911" s="106"/>
      <c r="E911" s="106"/>
      <c r="F911" s="106"/>
      <c r="G911" s="106"/>
      <c r="H911" s="97">
        <f t="shared" si="564"/>
        <v>0</v>
      </c>
      <c r="I911" s="96" t="s">
        <v>79</v>
      </c>
      <c r="J911" s="104"/>
      <c r="K911" s="102" t="s">
        <v>80</v>
      </c>
      <c r="L911" s="96">
        <v>65.0</v>
      </c>
      <c r="M911" s="95">
        <f t="shared" ref="M911:M912" si="565">(L911-H911)</f>
        <v>65</v>
      </c>
      <c r="N911" s="96"/>
      <c r="O911" s="96">
        <f t="shared" ref="O911:O913" si="566">sum(M911,N911)</f>
        <v>65</v>
      </c>
      <c r="P911" s="96"/>
      <c r="Q911" s="75"/>
      <c r="R911" s="75"/>
      <c r="S911" s="75"/>
      <c r="T911" s="75"/>
      <c r="U911" s="75"/>
      <c r="V911" s="75"/>
      <c r="W911" s="75"/>
      <c r="X911" s="75"/>
      <c r="Y911" s="75"/>
      <c r="Z911" s="75"/>
    </row>
    <row r="912">
      <c r="A912" s="88" t="s">
        <v>90</v>
      </c>
      <c r="B912" s="89">
        <v>0.0</v>
      </c>
      <c r="C912" s="89"/>
      <c r="D912" s="89"/>
      <c r="E912" s="89"/>
      <c r="F912" s="89"/>
      <c r="G912" s="89"/>
      <c r="H912" s="89">
        <f>SUM(B912:G912)</f>
        <v>0</v>
      </c>
      <c r="I912" s="90">
        <f>sum(H912:H915)</f>
        <v>0</v>
      </c>
      <c r="J912" s="105"/>
      <c r="K912" s="111" t="s">
        <v>90</v>
      </c>
      <c r="L912" s="90">
        <v>40.0</v>
      </c>
      <c r="M912" s="90">
        <f t="shared" si="565"/>
        <v>40</v>
      </c>
      <c r="N912" s="89"/>
      <c r="O912" s="90">
        <f t="shared" si="566"/>
        <v>40</v>
      </c>
      <c r="P912" s="90"/>
      <c r="Q912" s="75"/>
      <c r="R912" s="75"/>
      <c r="S912" s="75"/>
      <c r="T912" s="75"/>
      <c r="U912" s="75"/>
      <c r="V912" s="75"/>
      <c r="W912" s="75"/>
      <c r="X912" s="75"/>
      <c r="Y912" s="75"/>
      <c r="Z912" s="75"/>
    </row>
    <row r="913">
      <c r="A913" s="94" t="s">
        <v>77</v>
      </c>
      <c r="B913" s="96">
        <v>0.0</v>
      </c>
      <c r="C913" s="96"/>
      <c r="D913" s="97"/>
      <c r="E913" s="97"/>
      <c r="F913" s="97"/>
      <c r="G913" s="97"/>
      <c r="H913" s="97">
        <f t="shared" ref="H913:H915" si="567">sum(B913:G913)</f>
        <v>0</v>
      </c>
      <c r="I913" s="98">
        <f>(I912/60)</f>
        <v>0</v>
      </c>
      <c r="J913" s="104"/>
      <c r="K913" s="94" t="s">
        <v>77</v>
      </c>
      <c r="L913" s="96">
        <v>0.0</v>
      </c>
      <c r="M913" s="95">
        <f>(L913-H913-H914)</f>
        <v>0</v>
      </c>
      <c r="N913" s="96"/>
      <c r="O913" s="96">
        <f t="shared" si="566"/>
        <v>0</v>
      </c>
      <c r="P913" s="96"/>
      <c r="Q913" s="75"/>
      <c r="R913" s="75"/>
      <c r="S913" s="75"/>
      <c r="T913" s="75"/>
      <c r="U913" s="75"/>
      <c r="V913" s="75"/>
      <c r="W913" s="75"/>
      <c r="X913" s="75"/>
      <c r="Y913" s="75"/>
      <c r="Z913" s="75"/>
    </row>
    <row r="914">
      <c r="A914" s="102" t="s">
        <v>78</v>
      </c>
      <c r="B914" s="96">
        <v>0.0</v>
      </c>
      <c r="C914" s="96"/>
      <c r="D914" s="97"/>
      <c r="E914" s="97"/>
      <c r="F914" s="97"/>
      <c r="G914" s="97"/>
      <c r="H914" s="97">
        <f t="shared" si="567"/>
        <v>0</v>
      </c>
      <c r="I914" s="103"/>
      <c r="J914" s="104"/>
      <c r="K914" s="102" t="s">
        <v>78</v>
      </c>
      <c r="L914" s="96" t="s">
        <v>79</v>
      </c>
      <c r="M914" s="96" t="s">
        <v>79</v>
      </c>
      <c r="N914" s="96"/>
      <c r="O914" s="96" t="s">
        <v>79</v>
      </c>
      <c r="P914" s="96"/>
      <c r="Q914" s="75"/>
      <c r="R914" s="75"/>
      <c r="S914" s="75"/>
      <c r="T914" s="75"/>
      <c r="U914" s="75"/>
      <c r="V914" s="75"/>
      <c r="W914" s="75"/>
      <c r="X914" s="75"/>
      <c r="Y914" s="75"/>
      <c r="Z914" s="75"/>
    </row>
    <row r="915">
      <c r="A915" s="102" t="s">
        <v>80</v>
      </c>
      <c r="B915" s="96">
        <v>0.0</v>
      </c>
      <c r="C915" s="96"/>
      <c r="D915" s="106"/>
      <c r="E915" s="106"/>
      <c r="F915" s="106"/>
      <c r="G915" s="106"/>
      <c r="H915" s="97">
        <f t="shared" si="567"/>
        <v>0</v>
      </c>
      <c r="I915" s="96" t="s">
        <v>79</v>
      </c>
      <c r="J915" s="104"/>
      <c r="K915" s="102" t="s">
        <v>80</v>
      </c>
      <c r="L915" s="96">
        <v>0.0</v>
      </c>
      <c r="M915" s="95">
        <f>(L915-H915)</f>
        <v>0</v>
      </c>
      <c r="N915" s="96"/>
      <c r="O915" s="96">
        <f>sum(M915,N915)</f>
        <v>0</v>
      </c>
      <c r="P915" s="96"/>
      <c r="Q915" s="75"/>
      <c r="R915" s="75"/>
      <c r="S915" s="75"/>
      <c r="T915" s="75"/>
      <c r="U915" s="75"/>
      <c r="V915" s="75"/>
      <c r="W915" s="75"/>
      <c r="X915" s="75"/>
      <c r="Y915" s="75"/>
      <c r="Z915" s="75"/>
    </row>
    <row r="916">
      <c r="A916" s="112" t="s">
        <v>91</v>
      </c>
      <c r="B916" s="85">
        <f t="shared" ref="B916:G916" si="568">SUM(B917:B944)-B920-B924-B928-B932-B936-B940-B944</f>
        <v>39</v>
      </c>
      <c r="C916" s="85">
        <f t="shared" si="568"/>
        <v>0</v>
      </c>
      <c r="D916" s="85">
        <f t="shared" si="568"/>
        <v>0</v>
      </c>
      <c r="E916" s="85">
        <f t="shared" si="568"/>
        <v>0</v>
      </c>
      <c r="F916" s="85">
        <f t="shared" si="568"/>
        <v>0</v>
      </c>
      <c r="G916" s="85">
        <f t="shared" si="568"/>
        <v>0</v>
      </c>
      <c r="H916" s="86"/>
      <c r="I916" s="85">
        <v>0.0</v>
      </c>
      <c r="J916" s="75"/>
      <c r="K916" s="112" t="s">
        <v>91</v>
      </c>
      <c r="L916" s="86"/>
      <c r="M916" s="86"/>
      <c r="N916" s="87"/>
      <c r="O916" s="87"/>
      <c r="P916" s="86"/>
      <c r="Q916" s="75"/>
      <c r="R916" s="75"/>
      <c r="S916" s="75"/>
      <c r="T916" s="75"/>
      <c r="U916" s="75"/>
      <c r="V916" s="75"/>
      <c r="W916" s="75"/>
      <c r="X916" s="75"/>
      <c r="Y916" s="75"/>
      <c r="Z916" s="75"/>
    </row>
    <row r="917">
      <c r="A917" s="113" t="s">
        <v>92</v>
      </c>
      <c r="B917" s="89">
        <v>6.0</v>
      </c>
      <c r="C917" s="89"/>
      <c r="D917" s="89"/>
      <c r="E917" s="89"/>
      <c r="F917" s="89"/>
      <c r="G917" s="89"/>
      <c r="H917" s="89">
        <f>SUM(B917:G917)</f>
        <v>6</v>
      </c>
      <c r="I917" s="90">
        <f>sum(H917:H920)</f>
        <v>6</v>
      </c>
      <c r="J917" s="105"/>
      <c r="K917" s="114" t="s">
        <v>92</v>
      </c>
      <c r="L917" s="90">
        <v>114.0</v>
      </c>
      <c r="M917" s="90">
        <f>(L917-H917)</f>
        <v>108</v>
      </c>
      <c r="N917" s="89"/>
      <c r="O917" s="90">
        <f t="shared" ref="O917:O918" si="569">sum(M917,N917)</f>
        <v>108</v>
      </c>
      <c r="P917" s="90"/>
      <c r="Q917" s="92"/>
      <c r="R917" s="92"/>
      <c r="S917" s="92"/>
      <c r="T917" s="92"/>
      <c r="U917" s="92"/>
      <c r="V917" s="92"/>
      <c r="W917" s="92"/>
      <c r="X917" s="92"/>
      <c r="Y917" s="92"/>
      <c r="Z917" s="92"/>
    </row>
    <row r="918">
      <c r="A918" s="94" t="s">
        <v>77</v>
      </c>
      <c r="B918" s="115">
        <v>0.0</v>
      </c>
      <c r="C918" s="97"/>
      <c r="D918" s="97"/>
      <c r="E918" s="97"/>
      <c r="F918" s="97"/>
      <c r="G918" s="97"/>
      <c r="H918" s="97">
        <f t="shared" ref="H918:H920" si="570">sum(B918:G918)</f>
        <v>0</v>
      </c>
      <c r="I918" s="98">
        <f>(I917/60)</f>
        <v>0.1</v>
      </c>
      <c r="J918" s="104"/>
      <c r="K918" s="94" t="s">
        <v>77</v>
      </c>
      <c r="L918" s="95">
        <v>2.0</v>
      </c>
      <c r="M918" s="95">
        <f>(L918-H918-H919)</f>
        <v>2</v>
      </c>
      <c r="N918" s="96"/>
      <c r="O918" s="96">
        <f t="shared" si="569"/>
        <v>2</v>
      </c>
      <c r="P918" s="95"/>
      <c r="Q918" s="92"/>
      <c r="R918" s="92"/>
      <c r="S918" s="92"/>
      <c r="T918" s="92"/>
      <c r="U918" s="92"/>
      <c r="V918" s="92"/>
      <c r="W918" s="92"/>
      <c r="X918" s="92"/>
      <c r="Y918" s="92"/>
      <c r="Z918" s="92"/>
    </row>
    <row r="919">
      <c r="A919" s="102" t="s">
        <v>78</v>
      </c>
      <c r="B919" s="115">
        <v>0.0</v>
      </c>
      <c r="C919" s="97"/>
      <c r="D919" s="97"/>
      <c r="E919" s="97"/>
      <c r="F919" s="97"/>
      <c r="G919" s="97"/>
      <c r="H919" s="97">
        <f t="shared" si="570"/>
        <v>0</v>
      </c>
      <c r="I919" s="103"/>
      <c r="J919" s="104"/>
      <c r="K919" s="102" t="s">
        <v>78</v>
      </c>
      <c r="L919" s="95" t="s">
        <v>79</v>
      </c>
      <c r="M919" s="96" t="s">
        <v>79</v>
      </c>
      <c r="N919" s="96"/>
      <c r="O919" s="96" t="s">
        <v>79</v>
      </c>
      <c r="P919" s="95"/>
      <c r="Q919" s="92"/>
      <c r="R919" s="92"/>
      <c r="S919" s="92"/>
      <c r="T919" s="92"/>
      <c r="U919" s="92"/>
      <c r="V919" s="92"/>
      <c r="W919" s="92"/>
      <c r="X919" s="92"/>
      <c r="Y919" s="92"/>
      <c r="Z919" s="92"/>
    </row>
    <row r="920">
      <c r="A920" s="102" t="s">
        <v>80</v>
      </c>
      <c r="B920" s="97"/>
      <c r="C920" s="97"/>
      <c r="D920" s="106"/>
      <c r="E920" s="106"/>
      <c r="F920" s="97"/>
      <c r="G920" s="97"/>
      <c r="H920" s="97">
        <f t="shared" si="570"/>
        <v>0</v>
      </c>
      <c r="I920" s="96" t="s">
        <v>79</v>
      </c>
      <c r="J920" s="104"/>
      <c r="K920" s="102" t="s">
        <v>80</v>
      </c>
      <c r="L920" s="95">
        <v>64.0</v>
      </c>
      <c r="M920" s="95">
        <f t="shared" ref="M920:M921" si="571">(L920-H920)</f>
        <v>64</v>
      </c>
      <c r="N920" s="96"/>
      <c r="O920" s="96">
        <f t="shared" ref="O920:O922" si="572">sum(M920,N920)</f>
        <v>64</v>
      </c>
      <c r="P920" s="95"/>
      <c r="Q920" s="92"/>
      <c r="R920" s="92"/>
      <c r="S920" s="92"/>
      <c r="T920" s="92"/>
      <c r="U920" s="92"/>
      <c r="V920" s="92"/>
      <c r="W920" s="92"/>
      <c r="X920" s="92"/>
      <c r="Y920" s="92"/>
      <c r="Z920" s="92"/>
    </row>
    <row r="921">
      <c r="A921" s="88" t="s">
        <v>94</v>
      </c>
      <c r="B921" s="89">
        <v>5.0</v>
      </c>
      <c r="C921" s="89"/>
      <c r="D921" s="89"/>
      <c r="E921" s="89"/>
      <c r="F921" s="89"/>
      <c r="G921" s="89"/>
      <c r="H921" s="89">
        <f>SUM(B921:G921)</f>
        <v>5</v>
      </c>
      <c r="I921" s="90">
        <f>sum(H921:H924)</f>
        <v>5</v>
      </c>
      <c r="J921" s="105"/>
      <c r="K921" s="111" t="s">
        <v>94</v>
      </c>
      <c r="L921" s="90">
        <v>55.0</v>
      </c>
      <c r="M921" s="90">
        <f t="shared" si="571"/>
        <v>50</v>
      </c>
      <c r="N921" s="89"/>
      <c r="O921" s="90">
        <f t="shared" si="572"/>
        <v>50</v>
      </c>
      <c r="P921" s="90"/>
      <c r="Q921" s="92"/>
      <c r="R921" s="92"/>
      <c r="S921" s="92"/>
      <c r="T921" s="92"/>
      <c r="U921" s="92"/>
      <c r="V921" s="92"/>
      <c r="W921" s="92"/>
      <c r="X921" s="92"/>
      <c r="Y921" s="92"/>
      <c r="Z921" s="92"/>
    </row>
    <row r="922">
      <c r="A922" s="94" t="s">
        <v>77</v>
      </c>
      <c r="B922" s="115">
        <v>0.0</v>
      </c>
      <c r="C922" s="97"/>
      <c r="D922" s="97"/>
      <c r="E922" s="97"/>
      <c r="F922" s="97"/>
      <c r="G922" s="97"/>
      <c r="H922" s="97">
        <f t="shared" ref="H922:H924" si="573">sum(B922:G922)</f>
        <v>0</v>
      </c>
      <c r="I922" s="98">
        <f>(I921/60)</f>
        <v>0.08333333333</v>
      </c>
      <c r="J922" s="104"/>
      <c r="K922" s="94" t="s">
        <v>77</v>
      </c>
      <c r="L922" s="96">
        <v>0.0</v>
      </c>
      <c r="M922" s="95">
        <f>(L922-H922-H923)</f>
        <v>0</v>
      </c>
      <c r="N922" s="96"/>
      <c r="O922" s="96">
        <f t="shared" si="572"/>
        <v>0</v>
      </c>
      <c r="P922" s="96"/>
      <c r="Q922" s="75"/>
      <c r="R922" s="75"/>
      <c r="S922" s="75"/>
      <c r="T922" s="75"/>
      <c r="U922" s="75"/>
      <c r="V922" s="75"/>
      <c r="W922" s="75"/>
      <c r="X922" s="75"/>
      <c r="Y922" s="75"/>
      <c r="Z922" s="75"/>
    </row>
    <row r="923">
      <c r="A923" s="102" t="s">
        <v>78</v>
      </c>
      <c r="B923" s="115">
        <v>0.0</v>
      </c>
      <c r="C923" s="97"/>
      <c r="D923" s="97"/>
      <c r="E923" s="97"/>
      <c r="F923" s="97"/>
      <c r="G923" s="97"/>
      <c r="H923" s="97">
        <f t="shared" si="573"/>
        <v>0</v>
      </c>
      <c r="I923" s="103"/>
      <c r="J923" s="104"/>
      <c r="K923" s="102" t="s">
        <v>78</v>
      </c>
      <c r="L923" s="96" t="s">
        <v>79</v>
      </c>
      <c r="M923" s="96" t="s">
        <v>79</v>
      </c>
      <c r="N923" s="96"/>
      <c r="O923" s="96" t="s">
        <v>79</v>
      </c>
      <c r="P923" s="96"/>
      <c r="Q923" s="75"/>
      <c r="R923" s="75"/>
      <c r="S923" s="75"/>
      <c r="T923" s="75"/>
      <c r="U923" s="75"/>
      <c r="V923" s="75"/>
      <c r="W923" s="75"/>
      <c r="X923" s="75"/>
      <c r="Y923" s="75"/>
      <c r="Z923" s="75"/>
    </row>
    <row r="924">
      <c r="A924" s="102" t="s">
        <v>80</v>
      </c>
      <c r="B924" s="97"/>
      <c r="C924" s="97"/>
      <c r="D924" s="97"/>
      <c r="E924" s="97"/>
      <c r="F924" s="97"/>
      <c r="G924" s="97"/>
      <c r="H924" s="97">
        <f t="shared" si="573"/>
        <v>0</v>
      </c>
      <c r="I924" s="96" t="s">
        <v>79</v>
      </c>
      <c r="J924" s="104"/>
      <c r="K924" s="102" t="s">
        <v>80</v>
      </c>
      <c r="L924" s="96">
        <v>52.0</v>
      </c>
      <c r="M924" s="95">
        <f t="shared" ref="M924:M925" si="574">(L924-H924)</f>
        <v>52</v>
      </c>
      <c r="N924" s="96"/>
      <c r="O924" s="96">
        <f t="shared" ref="O924:O926" si="575">sum(M924,N924)</f>
        <v>52</v>
      </c>
      <c r="P924" s="96"/>
      <c r="Q924" s="75"/>
      <c r="R924" s="75"/>
      <c r="S924" s="75"/>
      <c r="T924" s="75"/>
      <c r="U924" s="75"/>
      <c r="V924" s="75"/>
      <c r="W924" s="75"/>
      <c r="X924" s="75"/>
      <c r="Y924" s="75"/>
      <c r="Z924" s="75"/>
    </row>
    <row r="925">
      <c r="A925" s="88" t="s">
        <v>95</v>
      </c>
      <c r="B925" s="89">
        <v>11.0</v>
      </c>
      <c r="C925" s="89"/>
      <c r="D925" s="89"/>
      <c r="E925" s="89"/>
      <c r="F925" s="89"/>
      <c r="G925" s="89"/>
      <c r="H925" s="89">
        <f>SUM(B925:G925)</f>
        <v>11</v>
      </c>
      <c r="I925" s="90">
        <f>sum(H925:H928)</f>
        <v>11</v>
      </c>
      <c r="J925" s="105"/>
      <c r="K925" s="111" t="s">
        <v>95</v>
      </c>
      <c r="L925" s="90">
        <v>105.0</v>
      </c>
      <c r="M925" s="90">
        <f t="shared" si="574"/>
        <v>94</v>
      </c>
      <c r="N925" s="89"/>
      <c r="O925" s="90">
        <f t="shared" si="575"/>
        <v>94</v>
      </c>
      <c r="P925" s="90"/>
      <c r="Q925" s="75"/>
      <c r="R925" s="75"/>
      <c r="S925" s="75"/>
      <c r="T925" s="75"/>
      <c r="U925" s="75"/>
      <c r="V925" s="75"/>
      <c r="W925" s="75"/>
      <c r="X925" s="75"/>
      <c r="Y925" s="75"/>
      <c r="Z925" s="75"/>
    </row>
    <row r="926">
      <c r="A926" s="94" t="s">
        <v>77</v>
      </c>
      <c r="B926" s="115">
        <v>0.0</v>
      </c>
      <c r="C926" s="97"/>
      <c r="D926" s="97"/>
      <c r="E926" s="97"/>
      <c r="F926" s="97"/>
      <c r="G926" s="97"/>
      <c r="H926" s="97">
        <f t="shared" ref="H926:H928" si="576">sum(B926:G926)</f>
        <v>0</v>
      </c>
      <c r="I926" s="98">
        <f>(I925/60)</f>
        <v>0.1833333333</v>
      </c>
      <c r="J926" s="104"/>
      <c r="K926" s="94" t="s">
        <v>77</v>
      </c>
      <c r="L926" s="95">
        <v>6.0</v>
      </c>
      <c r="M926" s="95">
        <f>(L926-H926-H927)</f>
        <v>6</v>
      </c>
      <c r="N926" s="96"/>
      <c r="O926" s="96">
        <f t="shared" si="575"/>
        <v>6</v>
      </c>
      <c r="P926" s="95"/>
      <c r="Q926" s="75"/>
      <c r="R926" s="75"/>
      <c r="S926" s="75"/>
      <c r="T926" s="75"/>
      <c r="U926" s="75"/>
      <c r="V926" s="75"/>
      <c r="W926" s="75"/>
      <c r="X926" s="75"/>
      <c r="Y926" s="75"/>
      <c r="Z926" s="75"/>
    </row>
    <row r="927">
      <c r="A927" s="102" t="s">
        <v>78</v>
      </c>
      <c r="B927" s="115">
        <v>0.0</v>
      </c>
      <c r="C927" s="97"/>
      <c r="D927" s="97"/>
      <c r="E927" s="97"/>
      <c r="F927" s="97"/>
      <c r="G927" s="97"/>
      <c r="H927" s="97">
        <f t="shared" si="576"/>
        <v>0</v>
      </c>
      <c r="I927" s="103"/>
      <c r="J927" s="104"/>
      <c r="K927" s="102" t="s">
        <v>78</v>
      </c>
      <c r="L927" s="95" t="s">
        <v>79</v>
      </c>
      <c r="M927" s="96" t="s">
        <v>79</v>
      </c>
      <c r="N927" s="96"/>
      <c r="O927" s="96" t="s">
        <v>79</v>
      </c>
      <c r="P927" s="95"/>
      <c r="Q927" s="75"/>
      <c r="R927" s="75"/>
      <c r="S927" s="75"/>
      <c r="T927" s="75"/>
      <c r="U927" s="75"/>
      <c r="V927" s="75"/>
      <c r="W927" s="75"/>
      <c r="X927" s="75"/>
      <c r="Y927" s="75"/>
      <c r="Z927" s="75"/>
    </row>
    <row r="928">
      <c r="A928" s="102" t="s">
        <v>80</v>
      </c>
      <c r="B928" s="97"/>
      <c r="C928" s="106"/>
      <c r="D928" s="97"/>
      <c r="E928" s="106"/>
      <c r="F928" s="97"/>
      <c r="G928" s="97"/>
      <c r="H928" s="97">
        <f t="shared" si="576"/>
        <v>0</v>
      </c>
      <c r="I928" s="96" t="s">
        <v>79</v>
      </c>
      <c r="J928" s="104"/>
      <c r="K928" s="102" t="s">
        <v>80</v>
      </c>
      <c r="L928" s="95">
        <v>49.0</v>
      </c>
      <c r="M928" s="95">
        <f t="shared" ref="M928:M929" si="577">(L928-H928)</f>
        <v>49</v>
      </c>
      <c r="N928" s="96"/>
      <c r="O928" s="96">
        <f t="shared" ref="O928:O930" si="578">sum(M928,N928)</f>
        <v>49</v>
      </c>
      <c r="P928" s="95"/>
      <c r="Q928" s="75"/>
      <c r="R928" s="75"/>
      <c r="S928" s="75"/>
      <c r="T928" s="75"/>
      <c r="U928" s="75"/>
      <c r="V928" s="75"/>
      <c r="W928" s="75"/>
      <c r="X928" s="75"/>
      <c r="Y928" s="75"/>
      <c r="Z928" s="75"/>
    </row>
    <row r="929">
      <c r="A929" s="88" t="s">
        <v>96</v>
      </c>
      <c r="B929" s="89">
        <v>9.0</v>
      </c>
      <c r="C929" s="89"/>
      <c r="D929" s="89"/>
      <c r="E929" s="89"/>
      <c r="F929" s="89"/>
      <c r="G929" s="89"/>
      <c r="H929" s="89">
        <f>SUM(B929:G929)</f>
        <v>9</v>
      </c>
      <c r="I929" s="90">
        <f>sum(H929:H932)</f>
        <v>9</v>
      </c>
      <c r="J929" s="105"/>
      <c r="K929" s="111" t="s">
        <v>96</v>
      </c>
      <c r="L929" s="90">
        <v>70.0</v>
      </c>
      <c r="M929" s="90">
        <f t="shared" si="577"/>
        <v>61</v>
      </c>
      <c r="N929" s="89"/>
      <c r="O929" s="90">
        <f t="shared" si="578"/>
        <v>61</v>
      </c>
      <c r="P929" s="90"/>
      <c r="Q929" s="75"/>
      <c r="R929" s="75"/>
      <c r="S929" s="75"/>
      <c r="T929" s="75"/>
      <c r="U929" s="75"/>
      <c r="V929" s="75"/>
      <c r="W929" s="75"/>
      <c r="X929" s="75"/>
      <c r="Y929" s="75"/>
      <c r="Z929" s="75"/>
    </row>
    <row r="930">
      <c r="A930" s="94" t="s">
        <v>77</v>
      </c>
      <c r="B930" s="115">
        <v>0.0</v>
      </c>
      <c r="C930" s="97"/>
      <c r="D930" s="97"/>
      <c r="E930" s="97"/>
      <c r="F930" s="97"/>
      <c r="G930" s="97"/>
      <c r="H930" s="97">
        <f t="shared" ref="H930:H932" si="579">sum(B930:G930)</f>
        <v>0</v>
      </c>
      <c r="I930" s="98">
        <f>(I929/60)</f>
        <v>0.15</v>
      </c>
      <c r="J930" s="104"/>
      <c r="K930" s="94" t="s">
        <v>77</v>
      </c>
      <c r="L930" s="96">
        <v>4.0</v>
      </c>
      <c r="M930" s="95">
        <f>(L930-H930-H931)</f>
        <v>4</v>
      </c>
      <c r="N930" s="96"/>
      <c r="O930" s="96">
        <f t="shared" si="578"/>
        <v>4</v>
      </c>
      <c r="P930" s="96"/>
      <c r="Q930" s="75"/>
      <c r="R930" s="75"/>
      <c r="S930" s="75"/>
      <c r="T930" s="75"/>
      <c r="U930" s="75"/>
      <c r="V930" s="75"/>
      <c r="W930" s="75"/>
      <c r="X930" s="75"/>
      <c r="Y930" s="75"/>
      <c r="Z930" s="75"/>
    </row>
    <row r="931">
      <c r="A931" s="102" t="s">
        <v>78</v>
      </c>
      <c r="B931" s="115">
        <v>0.0</v>
      </c>
      <c r="C931" s="97"/>
      <c r="D931" s="97"/>
      <c r="E931" s="97"/>
      <c r="F931" s="97"/>
      <c r="G931" s="97"/>
      <c r="H931" s="97">
        <f t="shared" si="579"/>
        <v>0</v>
      </c>
      <c r="I931" s="103"/>
      <c r="J931" s="104"/>
      <c r="K931" s="102" t="s">
        <v>78</v>
      </c>
      <c r="L931" s="96" t="s">
        <v>79</v>
      </c>
      <c r="M931" s="96" t="s">
        <v>79</v>
      </c>
      <c r="N931" s="96"/>
      <c r="O931" s="96" t="s">
        <v>79</v>
      </c>
      <c r="P931" s="96"/>
      <c r="Q931" s="75"/>
      <c r="R931" s="75"/>
      <c r="S931" s="75"/>
      <c r="T931" s="75"/>
      <c r="U931" s="75"/>
      <c r="V931" s="75"/>
      <c r="W931" s="75"/>
      <c r="X931" s="75"/>
      <c r="Y931" s="75"/>
      <c r="Z931" s="75"/>
    </row>
    <row r="932">
      <c r="A932" s="102" t="s">
        <v>80</v>
      </c>
      <c r="B932" s="96"/>
      <c r="C932" s="106"/>
      <c r="D932" s="97"/>
      <c r="E932" s="106"/>
      <c r="F932" s="97"/>
      <c r="G932" s="97"/>
      <c r="H932" s="97">
        <f t="shared" si="579"/>
        <v>0</v>
      </c>
      <c r="I932" s="96" t="s">
        <v>79</v>
      </c>
      <c r="J932" s="104"/>
      <c r="K932" s="102" t="s">
        <v>80</v>
      </c>
      <c r="L932" s="96">
        <v>35.0</v>
      </c>
      <c r="M932" s="95">
        <f t="shared" ref="M932:M933" si="580">(L932-H932)</f>
        <v>35</v>
      </c>
      <c r="N932" s="96"/>
      <c r="O932" s="96">
        <f t="shared" ref="O932:O934" si="581">sum(M932,N932)</f>
        <v>35</v>
      </c>
      <c r="P932" s="96"/>
      <c r="Q932" s="75"/>
      <c r="R932" s="75"/>
      <c r="S932" s="75"/>
      <c r="T932" s="75"/>
      <c r="U932" s="75"/>
      <c r="V932" s="75"/>
      <c r="W932" s="75"/>
      <c r="X932" s="75"/>
      <c r="Y932" s="75"/>
      <c r="Z932" s="75"/>
    </row>
    <row r="933">
      <c r="A933" s="107" t="s">
        <v>122</v>
      </c>
      <c r="B933" s="89">
        <v>5.0</v>
      </c>
      <c r="C933" s="89"/>
      <c r="D933" s="89"/>
      <c r="E933" s="89"/>
      <c r="F933" s="89"/>
      <c r="G933" s="89"/>
      <c r="H933" s="89">
        <f>SUM(B933:G933)</f>
        <v>5</v>
      </c>
      <c r="I933" s="90">
        <f>sum(H933:H936)</f>
        <v>5</v>
      </c>
      <c r="J933" s="105"/>
      <c r="K933" s="107" t="s">
        <v>122</v>
      </c>
      <c r="L933" s="90">
        <v>86.0</v>
      </c>
      <c r="M933" s="90">
        <f t="shared" si="580"/>
        <v>81</v>
      </c>
      <c r="N933" s="89"/>
      <c r="O933" s="90">
        <f t="shared" si="581"/>
        <v>81</v>
      </c>
      <c r="P933" s="90"/>
      <c r="Q933" s="75"/>
      <c r="R933" s="75"/>
      <c r="S933" s="75"/>
      <c r="T933" s="75"/>
      <c r="U933" s="75"/>
      <c r="V933" s="75"/>
      <c r="W933" s="75"/>
      <c r="X933" s="75"/>
      <c r="Y933" s="75"/>
      <c r="Z933" s="75"/>
    </row>
    <row r="934">
      <c r="A934" s="94" t="s">
        <v>77</v>
      </c>
      <c r="B934" s="95">
        <v>0.0</v>
      </c>
      <c r="C934" s="97"/>
      <c r="D934" s="97"/>
      <c r="E934" s="97"/>
      <c r="F934" s="97"/>
      <c r="G934" s="97"/>
      <c r="H934" s="97">
        <f t="shared" ref="H934:H936" si="582">sum(B934:G934)</f>
        <v>0</v>
      </c>
      <c r="I934" s="98">
        <f>(I933/60)</f>
        <v>0.08333333333</v>
      </c>
      <c r="J934" s="104"/>
      <c r="K934" s="94" t="s">
        <v>77</v>
      </c>
      <c r="L934" s="96">
        <v>5.0</v>
      </c>
      <c r="M934" s="95">
        <f>(L934-H934-H935)</f>
        <v>5</v>
      </c>
      <c r="N934" s="96"/>
      <c r="O934" s="96">
        <f t="shared" si="581"/>
        <v>5</v>
      </c>
      <c r="P934" s="96"/>
      <c r="Q934" s="75"/>
      <c r="R934" s="75"/>
      <c r="S934" s="75"/>
      <c r="T934" s="75"/>
      <c r="U934" s="75"/>
      <c r="V934" s="75"/>
      <c r="W934" s="75"/>
      <c r="X934" s="75"/>
      <c r="Y934" s="75"/>
      <c r="Z934" s="75"/>
    </row>
    <row r="935">
      <c r="A935" s="102" t="s">
        <v>78</v>
      </c>
      <c r="B935" s="95">
        <v>0.0</v>
      </c>
      <c r="C935" s="97"/>
      <c r="D935" s="97"/>
      <c r="E935" s="97"/>
      <c r="F935" s="97"/>
      <c r="G935" s="97"/>
      <c r="H935" s="97">
        <f t="shared" si="582"/>
        <v>0</v>
      </c>
      <c r="I935" s="103"/>
      <c r="J935" s="104"/>
      <c r="K935" s="102" t="s">
        <v>78</v>
      </c>
      <c r="L935" s="96" t="s">
        <v>79</v>
      </c>
      <c r="M935" s="96" t="s">
        <v>79</v>
      </c>
      <c r="N935" s="96"/>
      <c r="O935" s="96" t="s">
        <v>79</v>
      </c>
      <c r="P935" s="96"/>
      <c r="Q935" s="75"/>
      <c r="R935" s="75"/>
      <c r="S935" s="75"/>
      <c r="T935" s="75"/>
      <c r="U935" s="75"/>
      <c r="V935" s="75"/>
      <c r="W935" s="75"/>
      <c r="X935" s="75"/>
      <c r="Y935" s="75"/>
      <c r="Z935" s="75"/>
    </row>
    <row r="936">
      <c r="A936" s="102" t="s">
        <v>80</v>
      </c>
      <c r="B936" s="96"/>
      <c r="C936" s="97"/>
      <c r="D936" s="97"/>
      <c r="E936" s="97"/>
      <c r="F936" s="97"/>
      <c r="G936" s="97"/>
      <c r="H936" s="97">
        <f t="shared" si="582"/>
        <v>0</v>
      </c>
      <c r="I936" s="96" t="s">
        <v>79</v>
      </c>
      <c r="J936" s="104"/>
      <c r="K936" s="102" t="s">
        <v>80</v>
      </c>
      <c r="L936" s="96">
        <v>34.0</v>
      </c>
      <c r="M936" s="95">
        <f t="shared" ref="M936:M937" si="583">(L936-H936)</f>
        <v>34</v>
      </c>
      <c r="N936" s="96"/>
      <c r="O936" s="96">
        <f t="shared" ref="O936:O938" si="584">sum(M936,N936)</f>
        <v>34</v>
      </c>
      <c r="P936" s="96"/>
      <c r="Q936" s="75"/>
      <c r="R936" s="75"/>
      <c r="S936" s="75"/>
      <c r="T936" s="75"/>
      <c r="U936" s="75"/>
      <c r="V936" s="75"/>
      <c r="W936" s="75"/>
      <c r="X936" s="75"/>
      <c r="Y936" s="75"/>
      <c r="Z936" s="75"/>
    </row>
    <row r="937">
      <c r="A937" s="107" t="s">
        <v>85</v>
      </c>
      <c r="B937" s="89">
        <v>3.0</v>
      </c>
      <c r="C937" s="89"/>
      <c r="D937" s="89"/>
      <c r="E937" s="89"/>
      <c r="F937" s="89"/>
      <c r="G937" s="89"/>
      <c r="H937" s="89">
        <f>SUM(B937:G937)</f>
        <v>3</v>
      </c>
      <c r="I937" s="90">
        <f>sum(H937:H940)</f>
        <v>3</v>
      </c>
      <c r="J937" s="104"/>
      <c r="K937" s="107" t="s">
        <v>85</v>
      </c>
      <c r="L937" s="90">
        <v>182.0</v>
      </c>
      <c r="M937" s="90">
        <f t="shared" si="583"/>
        <v>179</v>
      </c>
      <c r="N937" s="89"/>
      <c r="O937" s="90">
        <f t="shared" si="584"/>
        <v>179</v>
      </c>
      <c r="P937" s="90"/>
      <c r="Q937" s="92"/>
      <c r="R937" s="92"/>
      <c r="S937" s="92"/>
      <c r="T937" s="92"/>
      <c r="U937" s="92"/>
      <c r="V937" s="92"/>
      <c r="W937" s="92"/>
      <c r="X937" s="92"/>
      <c r="Y937" s="92"/>
      <c r="Z937" s="92"/>
    </row>
    <row r="938">
      <c r="A938" s="94" t="s">
        <v>77</v>
      </c>
      <c r="B938" s="95">
        <v>0.0</v>
      </c>
      <c r="C938" s="96"/>
      <c r="D938" s="96"/>
      <c r="E938" s="96"/>
      <c r="F938" s="96"/>
      <c r="G938" s="97"/>
      <c r="H938" s="97">
        <f t="shared" ref="H938:H940" si="585">sum(B938:G938)</f>
        <v>0</v>
      </c>
      <c r="I938" s="98">
        <f>(I937/60)</f>
        <v>0.05</v>
      </c>
      <c r="J938" s="104"/>
      <c r="K938" s="94" t="s">
        <v>77</v>
      </c>
      <c r="L938" s="96">
        <v>5.0</v>
      </c>
      <c r="M938" s="95">
        <f>(L938-H938-H939)</f>
        <v>5</v>
      </c>
      <c r="N938" s="96"/>
      <c r="O938" s="96">
        <f t="shared" si="584"/>
        <v>5</v>
      </c>
      <c r="P938" s="96"/>
      <c r="Q938" s="92"/>
      <c r="R938" s="92"/>
      <c r="S938" s="92"/>
      <c r="T938" s="92"/>
      <c r="U938" s="92"/>
      <c r="V938" s="92"/>
      <c r="W938" s="92"/>
      <c r="X938" s="92"/>
      <c r="Y938" s="92"/>
      <c r="Z938" s="92"/>
    </row>
    <row r="939">
      <c r="A939" s="102" t="s">
        <v>78</v>
      </c>
      <c r="B939" s="95">
        <v>0.0</v>
      </c>
      <c r="C939" s="96"/>
      <c r="D939" s="96"/>
      <c r="E939" s="96"/>
      <c r="F939" s="96"/>
      <c r="G939" s="97"/>
      <c r="H939" s="97">
        <f t="shared" si="585"/>
        <v>0</v>
      </c>
      <c r="I939" s="103"/>
      <c r="J939" s="104"/>
      <c r="K939" s="102" t="s">
        <v>78</v>
      </c>
      <c r="L939" s="96" t="s">
        <v>79</v>
      </c>
      <c r="M939" s="96" t="s">
        <v>79</v>
      </c>
      <c r="N939" s="96"/>
      <c r="O939" s="96" t="s">
        <v>79</v>
      </c>
      <c r="P939" s="96"/>
      <c r="Q939" s="92"/>
      <c r="R939" s="92"/>
      <c r="S939" s="92"/>
      <c r="T939" s="92"/>
      <c r="U939" s="92"/>
      <c r="V939" s="92"/>
      <c r="W939" s="92"/>
      <c r="X939" s="92"/>
      <c r="Y939" s="92"/>
      <c r="Z939" s="92"/>
    </row>
    <row r="940">
      <c r="A940" s="102" t="s">
        <v>80</v>
      </c>
      <c r="B940" s="96"/>
      <c r="C940" s="103"/>
      <c r="D940" s="103"/>
      <c r="E940" s="103"/>
      <c r="F940" s="103"/>
      <c r="G940" s="97"/>
      <c r="H940" s="97">
        <f t="shared" si="585"/>
        <v>0</v>
      </c>
      <c r="I940" s="96" t="s">
        <v>79</v>
      </c>
      <c r="J940" s="104"/>
      <c r="K940" s="102" t="s">
        <v>80</v>
      </c>
      <c r="L940" s="96">
        <v>40.0</v>
      </c>
      <c r="M940" s="95">
        <f t="shared" ref="M940:M941" si="586">(L940-H940)</f>
        <v>40</v>
      </c>
      <c r="N940" s="96"/>
      <c r="O940" s="96">
        <f t="shared" ref="O940:O942" si="587">sum(M940,N940)</f>
        <v>40</v>
      </c>
      <c r="P940" s="96"/>
      <c r="Q940" s="92"/>
      <c r="R940" s="92"/>
      <c r="S940" s="92"/>
      <c r="T940" s="92"/>
      <c r="U940" s="92"/>
      <c r="V940" s="92"/>
      <c r="W940" s="92"/>
      <c r="X940" s="92"/>
      <c r="Y940" s="92"/>
      <c r="Z940" s="92"/>
    </row>
    <row r="941">
      <c r="A941" s="107" t="s">
        <v>225</v>
      </c>
      <c r="B941" s="89">
        <v>0.0</v>
      </c>
      <c r="C941" s="89"/>
      <c r="D941" s="89"/>
      <c r="E941" s="89"/>
      <c r="F941" s="89"/>
      <c r="G941" s="89"/>
      <c r="H941" s="89">
        <f>SUM(B941:G941)</f>
        <v>0</v>
      </c>
      <c r="I941" s="90">
        <f>sum(H941:H944)</f>
        <v>0</v>
      </c>
      <c r="J941" s="104"/>
      <c r="K941" s="107" t="s">
        <v>225</v>
      </c>
      <c r="L941" s="90">
        <v>40.0</v>
      </c>
      <c r="M941" s="90">
        <f t="shared" si="586"/>
        <v>40</v>
      </c>
      <c r="N941" s="89"/>
      <c r="O941" s="90">
        <f t="shared" si="587"/>
        <v>40</v>
      </c>
      <c r="P941" s="90"/>
      <c r="Q941" s="92"/>
      <c r="R941" s="92"/>
      <c r="S941" s="92"/>
      <c r="T941" s="92"/>
      <c r="U941" s="92"/>
      <c r="V941" s="92"/>
      <c r="W941" s="92"/>
      <c r="X941" s="92"/>
      <c r="Y941" s="92"/>
      <c r="Z941" s="92"/>
    </row>
    <row r="942">
      <c r="A942" s="94" t="s">
        <v>77</v>
      </c>
      <c r="B942" s="95">
        <v>0.0</v>
      </c>
      <c r="C942" s="96"/>
      <c r="D942" s="96"/>
      <c r="E942" s="96"/>
      <c r="F942" s="96"/>
      <c r="G942" s="97"/>
      <c r="H942" s="97">
        <f t="shared" ref="H942:H944" si="588">sum(B942:G942)</f>
        <v>0</v>
      </c>
      <c r="I942" s="98">
        <f>(I941/60)</f>
        <v>0</v>
      </c>
      <c r="J942" s="104"/>
      <c r="K942" s="94" t="s">
        <v>77</v>
      </c>
      <c r="L942" s="96">
        <v>0.0</v>
      </c>
      <c r="M942" s="95">
        <f>(L942-H942-H943)</f>
        <v>0</v>
      </c>
      <c r="N942" s="96"/>
      <c r="O942" s="96">
        <f t="shared" si="587"/>
        <v>0</v>
      </c>
      <c r="P942" s="96"/>
      <c r="Q942" s="92"/>
      <c r="R942" s="92"/>
      <c r="S942" s="92"/>
      <c r="T942" s="92"/>
      <c r="U942" s="92"/>
      <c r="V942" s="92"/>
      <c r="W942" s="92"/>
      <c r="X942" s="92"/>
      <c r="Y942" s="92"/>
      <c r="Z942" s="92"/>
    </row>
    <row r="943">
      <c r="A943" s="102" t="s">
        <v>78</v>
      </c>
      <c r="B943" s="95">
        <v>0.0</v>
      </c>
      <c r="C943" s="96"/>
      <c r="D943" s="96"/>
      <c r="E943" s="96"/>
      <c r="F943" s="96"/>
      <c r="G943" s="97"/>
      <c r="H943" s="97">
        <f t="shared" si="588"/>
        <v>0</v>
      </c>
      <c r="I943" s="103"/>
      <c r="J943" s="104"/>
      <c r="K943" s="102" t="s">
        <v>78</v>
      </c>
      <c r="L943" s="96" t="s">
        <v>79</v>
      </c>
      <c r="M943" s="96" t="s">
        <v>79</v>
      </c>
      <c r="N943" s="96"/>
      <c r="O943" s="96" t="s">
        <v>79</v>
      </c>
      <c r="P943" s="96"/>
      <c r="Q943" s="92"/>
      <c r="R943" s="92"/>
      <c r="S943" s="92"/>
      <c r="T943" s="92"/>
      <c r="U943" s="92"/>
      <c r="V943" s="92"/>
      <c r="W943" s="92"/>
      <c r="X943" s="92"/>
      <c r="Y943" s="92"/>
      <c r="Z943" s="92"/>
    </row>
    <row r="944">
      <c r="A944" s="102" t="s">
        <v>80</v>
      </c>
      <c r="B944" s="96">
        <v>0.0</v>
      </c>
      <c r="C944" s="103"/>
      <c r="D944" s="103"/>
      <c r="E944" s="103"/>
      <c r="F944" s="103"/>
      <c r="G944" s="97"/>
      <c r="H944" s="97">
        <f t="shared" si="588"/>
        <v>0</v>
      </c>
      <c r="I944" s="96" t="s">
        <v>79</v>
      </c>
      <c r="J944" s="104"/>
      <c r="K944" s="102" t="s">
        <v>80</v>
      </c>
      <c r="L944" s="96">
        <v>0.0</v>
      </c>
      <c r="M944" s="95">
        <f>(L944-H944)</f>
        <v>0</v>
      </c>
      <c r="N944" s="96"/>
      <c r="O944" s="96">
        <f>sum(M944,N944)</f>
        <v>0</v>
      </c>
      <c r="P944" s="96"/>
      <c r="Q944" s="92"/>
      <c r="R944" s="92"/>
      <c r="S944" s="92"/>
      <c r="T944" s="92"/>
      <c r="U944" s="92"/>
      <c r="V944" s="92"/>
      <c r="W944" s="92"/>
      <c r="X944" s="92"/>
      <c r="Y944" s="92"/>
      <c r="Z944" s="92"/>
    </row>
    <row r="945">
      <c r="A945" s="112" t="s">
        <v>98</v>
      </c>
      <c r="B945" s="85">
        <f t="shared" ref="B945:G945" si="589">SUM(B946:B953)-B949-B953</f>
        <v>4</v>
      </c>
      <c r="C945" s="85">
        <f t="shared" si="589"/>
        <v>0</v>
      </c>
      <c r="D945" s="85">
        <f t="shared" si="589"/>
        <v>0</v>
      </c>
      <c r="E945" s="85">
        <f t="shared" si="589"/>
        <v>0</v>
      </c>
      <c r="F945" s="85">
        <f t="shared" si="589"/>
        <v>0</v>
      </c>
      <c r="G945" s="85">
        <f t="shared" si="589"/>
        <v>0</v>
      </c>
      <c r="H945" s="86"/>
      <c r="I945" s="85">
        <v>0.0</v>
      </c>
      <c r="J945" s="75"/>
      <c r="K945" s="112" t="s">
        <v>98</v>
      </c>
      <c r="L945" s="86"/>
      <c r="M945" s="86"/>
      <c r="N945" s="87"/>
      <c r="O945" s="87"/>
      <c r="P945" s="86"/>
      <c r="Q945" s="75"/>
      <c r="R945" s="75"/>
      <c r="S945" s="75"/>
      <c r="T945" s="75"/>
      <c r="U945" s="75"/>
      <c r="V945" s="75"/>
      <c r="W945" s="75"/>
      <c r="X945" s="75"/>
      <c r="Y945" s="75"/>
      <c r="Z945" s="75"/>
    </row>
    <row r="946">
      <c r="A946" s="88" t="s">
        <v>99</v>
      </c>
      <c r="B946" s="89">
        <v>0.0</v>
      </c>
      <c r="C946" s="89"/>
      <c r="D946" s="89"/>
      <c r="E946" s="89"/>
      <c r="F946" s="89"/>
      <c r="G946" s="89"/>
      <c r="H946" s="89">
        <f>SUM(B946:G946)</f>
        <v>0</v>
      </c>
      <c r="I946" s="90">
        <f>sum(H946:H949)</f>
        <v>0</v>
      </c>
      <c r="J946" s="105"/>
      <c r="K946" s="111" t="s">
        <v>99</v>
      </c>
      <c r="L946" s="90">
        <v>78.0</v>
      </c>
      <c r="M946" s="90">
        <f>(L946-H946)</f>
        <v>78</v>
      </c>
      <c r="N946" s="89"/>
      <c r="O946" s="90">
        <f t="shared" ref="O946:O947" si="590">sum(M946,N946)</f>
        <v>78</v>
      </c>
      <c r="P946" s="90"/>
      <c r="Q946" s="75"/>
      <c r="R946" s="75"/>
      <c r="S946" s="75"/>
      <c r="T946" s="75"/>
      <c r="U946" s="75"/>
      <c r="V946" s="75"/>
      <c r="W946" s="75"/>
      <c r="X946" s="75"/>
      <c r="Y946" s="75"/>
      <c r="Z946" s="75"/>
    </row>
    <row r="947">
      <c r="A947" s="94" t="s">
        <v>77</v>
      </c>
      <c r="B947" s="115">
        <v>0.0</v>
      </c>
      <c r="C947" s="97"/>
      <c r="D947" s="97"/>
      <c r="E947" s="97"/>
      <c r="F947" s="97"/>
      <c r="G947" s="97"/>
      <c r="H947" s="97">
        <f t="shared" ref="H947:H949" si="591">sum(B947:G947)</f>
        <v>0</v>
      </c>
      <c r="I947" s="98">
        <f>(I946/60)</f>
        <v>0</v>
      </c>
      <c r="J947" s="104"/>
      <c r="K947" s="94" t="s">
        <v>77</v>
      </c>
      <c r="L947" s="95">
        <v>3.0</v>
      </c>
      <c r="M947" s="95">
        <f>(L947-H947-H948)</f>
        <v>3</v>
      </c>
      <c r="N947" s="96"/>
      <c r="O947" s="96">
        <f t="shared" si="590"/>
        <v>3</v>
      </c>
      <c r="P947" s="95"/>
      <c r="Q947" s="92"/>
      <c r="R947" s="92"/>
      <c r="S947" s="92"/>
      <c r="T947" s="92"/>
      <c r="U947" s="92"/>
      <c r="V947" s="92"/>
      <c r="W947" s="92"/>
      <c r="X947" s="92"/>
      <c r="Y947" s="92"/>
      <c r="Z947" s="92"/>
    </row>
    <row r="948">
      <c r="A948" s="102" t="s">
        <v>78</v>
      </c>
      <c r="B948" s="115">
        <v>0.0</v>
      </c>
      <c r="C948" s="97"/>
      <c r="D948" s="97"/>
      <c r="E948" s="97"/>
      <c r="F948" s="97"/>
      <c r="G948" s="97"/>
      <c r="H948" s="97">
        <f t="shared" si="591"/>
        <v>0</v>
      </c>
      <c r="I948" s="103"/>
      <c r="J948" s="104"/>
      <c r="K948" s="102" t="s">
        <v>78</v>
      </c>
      <c r="L948" s="95" t="s">
        <v>79</v>
      </c>
      <c r="M948" s="96" t="s">
        <v>79</v>
      </c>
      <c r="N948" s="96"/>
      <c r="O948" s="96" t="s">
        <v>79</v>
      </c>
      <c r="P948" s="95"/>
      <c r="Q948" s="92"/>
      <c r="R948" s="92"/>
      <c r="S948" s="92"/>
      <c r="T948" s="92"/>
      <c r="U948" s="92"/>
      <c r="V948" s="92"/>
      <c r="W948" s="92"/>
      <c r="X948" s="92"/>
      <c r="Y948" s="92"/>
      <c r="Z948" s="92"/>
    </row>
    <row r="949" ht="15.75" customHeight="1">
      <c r="A949" s="102" t="s">
        <v>80</v>
      </c>
      <c r="B949" s="97">
        <v>0.0</v>
      </c>
      <c r="C949" s="97"/>
      <c r="D949" s="106"/>
      <c r="E949" s="97"/>
      <c r="F949" s="106"/>
      <c r="G949" s="97"/>
      <c r="H949" s="97">
        <f t="shared" si="591"/>
        <v>0</v>
      </c>
      <c r="I949" s="96" t="s">
        <v>79</v>
      </c>
      <c r="J949" s="104"/>
      <c r="K949" s="102" t="s">
        <v>80</v>
      </c>
      <c r="L949" s="95">
        <v>66.0</v>
      </c>
      <c r="M949" s="95">
        <f t="shared" ref="M949:M950" si="592">(L949-H949)</f>
        <v>66</v>
      </c>
      <c r="N949" s="96"/>
      <c r="O949" s="96">
        <f t="shared" ref="O949:O951" si="593">sum(M949,N949)</f>
        <v>66</v>
      </c>
      <c r="P949" s="95"/>
      <c r="Q949" s="92"/>
      <c r="R949" s="92"/>
      <c r="S949" s="92"/>
      <c r="T949" s="92"/>
      <c r="U949" s="92"/>
      <c r="V949" s="92"/>
      <c r="W949" s="92"/>
      <c r="X949" s="92"/>
      <c r="Y949" s="92"/>
      <c r="Z949" s="92"/>
    </row>
    <row r="950">
      <c r="A950" s="88" t="s">
        <v>102</v>
      </c>
      <c r="B950" s="89">
        <v>4.0</v>
      </c>
      <c r="C950" s="89"/>
      <c r="D950" s="89"/>
      <c r="E950" s="89"/>
      <c r="F950" s="89"/>
      <c r="G950" s="89"/>
      <c r="H950" s="89">
        <f>SUM(B950:G950)</f>
        <v>4</v>
      </c>
      <c r="I950" s="90">
        <f>sum(H950:H953)</f>
        <v>4</v>
      </c>
      <c r="J950" s="104"/>
      <c r="K950" s="88" t="s">
        <v>102</v>
      </c>
      <c r="L950" s="90">
        <v>66.0</v>
      </c>
      <c r="M950" s="90">
        <f t="shared" si="592"/>
        <v>62</v>
      </c>
      <c r="N950" s="89"/>
      <c r="O950" s="90">
        <f t="shared" si="593"/>
        <v>62</v>
      </c>
      <c r="P950" s="90"/>
      <c r="Q950" s="75"/>
      <c r="R950" s="75"/>
      <c r="S950" s="75"/>
      <c r="T950" s="75"/>
      <c r="U950" s="75"/>
      <c r="V950" s="75"/>
      <c r="W950" s="75"/>
      <c r="X950" s="75"/>
      <c r="Y950" s="75"/>
      <c r="Z950" s="75"/>
    </row>
    <row r="951">
      <c r="A951" s="94" t="s">
        <v>77</v>
      </c>
      <c r="B951" s="96">
        <v>0.0</v>
      </c>
      <c r="C951" s="97"/>
      <c r="D951" s="97"/>
      <c r="E951" s="97"/>
      <c r="F951" s="97"/>
      <c r="G951" s="97"/>
      <c r="H951" s="97">
        <f t="shared" ref="H951:H953" si="594">sum(B951:G951)</f>
        <v>0</v>
      </c>
      <c r="I951" s="98">
        <f>(I950/60)</f>
        <v>0.06666666667</v>
      </c>
      <c r="J951" s="104"/>
      <c r="K951" s="94" t="s">
        <v>77</v>
      </c>
      <c r="L951" s="96">
        <v>4.0</v>
      </c>
      <c r="M951" s="95">
        <f>(L951-H951-H952)</f>
        <v>4</v>
      </c>
      <c r="N951" s="96"/>
      <c r="O951" s="96">
        <f t="shared" si="593"/>
        <v>4</v>
      </c>
      <c r="P951" s="96"/>
      <c r="Q951" s="75"/>
      <c r="R951" s="75"/>
      <c r="S951" s="75"/>
      <c r="T951" s="75"/>
      <c r="U951" s="75"/>
      <c r="V951" s="75"/>
      <c r="W951" s="75"/>
      <c r="X951" s="75"/>
      <c r="Y951" s="75"/>
      <c r="Z951" s="75"/>
    </row>
    <row r="952">
      <c r="A952" s="102" t="s">
        <v>78</v>
      </c>
      <c r="B952" s="96">
        <v>0.0</v>
      </c>
      <c r="C952" s="97"/>
      <c r="D952" s="97"/>
      <c r="E952" s="97"/>
      <c r="F952" s="97"/>
      <c r="G952" s="97"/>
      <c r="H952" s="97">
        <f t="shared" si="594"/>
        <v>0</v>
      </c>
      <c r="I952" s="103"/>
      <c r="J952" s="104"/>
      <c r="K952" s="102" t="s">
        <v>78</v>
      </c>
      <c r="L952" s="96" t="s">
        <v>79</v>
      </c>
      <c r="M952" s="96" t="s">
        <v>79</v>
      </c>
      <c r="N952" s="96"/>
      <c r="O952" s="96" t="s">
        <v>79</v>
      </c>
      <c r="P952" s="96"/>
      <c r="Q952" s="75"/>
      <c r="R952" s="75"/>
      <c r="S952" s="75"/>
      <c r="T952" s="75"/>
      <c r="U952" s="75"/>
      <c r="V952" s="75"/>
      <c r="W952" s="75"/>
      <c r="X952" s="75"/>
      <c r="Y952" s="75"/>
      <c r="Z952" s="75"/>
    </row>
    <row r="953">
      <c r="A953" s="102" t="s">
        <v>80</v>
      </c>
      <c r="B953" s="96"/>
      <c r="C953" s="97"/>
      <c r="D953" s="97"/>
      <c r="E953" s="97"/>
      <c r="F953" s="97"/>
      <c r="G953" s="97"/>
      <c r="H953" s="97">
        <f t="shared" si="594"/>
        <v>0</v>
      </c>
      <c r="I953" s="96" t="s">
        <v>79</v>
      </c>
      <c r="J953" s="104"/>
      <c r="K953" s="102" t="s">
        <v>80</v>
      </c>
      <c r="L953" s="96">
        <v>49.0</v>
      </c>
      <c r="M953" s="95">
        <f>(L953-H953)</f>
        <v>49</v>
      </c>
      <c r="N953" s="96"/>
      <c r="O953" s="96">
        <f>sum(M953,N953)</f>
        <v>49</v>
      </c>
      <c r="P953" s="96"/>
      <c r="Q953" s="75"/>
      <c r="R953" s="75"/>
      <c r="S953" s="75"/>
      <c r="T953" s="75"/>
      <c r="U953" s="75"/>
      <c r="V953" s="75"/>
      <c r="W953" s="75"/>
      <c r="X953" s="75"/>
      <c r="Y953" s="75"/>
      <c r="Z953" s="75"/>
    </row>
    <row r="954">
      <c r="A954" s="112" t="s">
        <v>105</v>
      </c>
      <c r="B954" s="85">
        <f t="shared" ref="B954:G954" si="595">SUM(B955:B978)-B958-B962-B966-B970-B974-B978</f>
        <v>18</v>
      </c>
      <c r="C954" s="85">
        <f t="shared" si="595"/>
        <v>0</v>
      </c>
      <c r="D954" s="85">
        <f t="shared" si="595"/>
        <v>0</v>
      </c>
      <c r="E954" s="85">
        <f t="shared" si="595"/>
        <v>0</v>
      </c>
      <c r="F954" s="85">
        <f t="shared" si="595"/>
        <v>0</v>
      </c>
      <c r="G954" s="85">
        <f t="shared" si="595"/>
        <v>0</v>
      </c>
      <c r="H954" s="86"/>
      <c r="I954" s="85">
        <v>0.0</v>
      </c>
      <c r="J954" s="75"/>
      <c r="K954" s="112" t="s">
        <v>105</v>
      </c>
      <c r="L954" s="86"/>
      <c r="M954" s="86"/>
      <c r="N954" s="87"/>
      <c r="O954" s="87"/>
      <c r="P954" s="86"/>
      <c r="Q954" s="75"/>
      <c r="R954" s="75"/>
      <c r="S954" s="75"/>
      <c r="T954" s="75"/>
      <c r="U954" s="75"/>
      <c r="V954" s="75"/>
      <c r="W954" s="75"/>
      <c r="X954" s="75"/>
      <c r="Y954" s="75"/>
      <c r="Z954" s="75"/>
    </row>
    <row r="955">
      <c r="A955" s="88" t="s">
        <v>106</v>
      </c>
      <c r="B955" s="89">
        <v>13.0</v>
      </c>
      <c r="C955" s="89"/>
      <c r="D955" s="89"/>
      <c r="E955" s="89"/>
      <c r="F955" s="89"/>
      <c r="G955" s="89"/>
      <c r="H955" s="89">
        <f>SUM(B955:G955)</f>
        <v>13</v>
      </c>
      <c r="I955" s="90">
        <f>sum(H955:H958)</f>
        <v>13</v>
      </c>
      <c r="J955" s="105"/>
      <c r="K955" s="111" t="s">
        <v>106</v>
      </c>
      <c r="L955" s="90">
        <v>108.0</v>
      </c>
      <c r="M955" s="90">
        <f>(L955-H955)</f>
        <v>95</v>
      </c>
      <c r="N955" s="89"/>
      <c r="O955" s="90">
        <f t="shared" ref="O955:O956" si="596">sum(M955,N955)</f>
        <v>95</v>
      </c>
      <c r="P955" s="90"/>
      <c r="Q955" s="75"/>
      <c r="R955" s="104"/>
      <c r="S955" s="75"/>
      <c r="T955" s="75"/>
      <c r="U955" s="75"/>
      <c r="V955" s="75"/>
      <c r="W955" s="75"/>
      <c r="X955" s="75"/>
      <c r="Y955" s="75"/>
      <c r="Z955" s="75"/>
    </row>
    <row r="956">
      <c r="A956" s="94" t="s">
        <v>77</v>
      </c>
      <c r="B956" s="115">
        <v>0.0</v>
      </c>
      <c r="C956" s="97"/>
      <c r="D956" s="97"/>
      <c r="E956" s="97"/>
      <c r="F956" s="97"/>
      <c r="G956" s="97"/>
      <c r="H956" s="97">
        <f t="shared" ref="H956:H958" si="597">sum(B956:G956)</f>
        <v>0</v>
      </c>
      <c r="I956" s="98">
        <f>(I955/60)</f>
        <v>0.2166666667</v>
      </c>
      <c r="J956" s="104"/>
      <c r="K956" s="94" t="s">
        <v>77</v>
      </c>
      <c r="L956" s="95">
        <v>0.0</v>
      </c>
      <c r="M956" s="95">
        <f>(L956-H956-H957)</f>
        <v>0</v>
      </c>
      <c r="N956" s="96"/>
      <c r="O956" s="96">
        <f t="shared" si="596"/>
        <v>0</v>
      </c>
      <c r="P956" s="95"/>
      <c r="Q956" s="75"/>
      <c r="R956" s="75"/>
      <c r="S956" s="75"/>
      <c r="T956" s="75"/>
      <c r="U956" s="75"/>
      <c r="V956" s="75"/>
      <c r="W956" s="75"/>
      <c r="X956" s="75"/>
      <c r="Y956" s="75"/>
      <c r="Z956" s="75"/>
    </row>
    <row r="957">
      <c r="A957" s="102" t="s">
        <v>78</v>
      </c>
      <c r="B957" s="115">
        <v>0.0</v>
      </c>
      <c r="C957" s="97"/>
      <c r="D957" s="97"/>
      <c r="E957" s="97"/>
      <c r="F957" s="97"/>
      <c r="G957" s="97"/>
      <c r="H957" s="97">
        <f t="shared" si="597"/>
        <v>0</v>
      </c>
      <c r="I957" s="103"/>
      <c r="J957" s="104"/>
      <c r="K957" s="102" t="s">
        <v>78</v>
      </c>
      <c r="L957" s="95" t="s">
        <v>79</v>
      </c>
      <c r="M957" s="96" t="s">
        <v>79</v>
      </c>
      <c r="N957" s="96"/>
      <c r="O957" s="96" t="s">
        <v>79</v>
      </c>
      <c r="P957" s="95"/>
      <c r="Q957" s="75"/>
      <c r="R957" s="75"/>
      <c r="S957" s="75"/>
      <c r="T957" s="75"/>
      <c r="U957" s="75"/>
      <c r="V957" s="75"/>
      <c r="W957" s="75"/>
      <c r="X957" s="75"/>
      <c r="Y957" s="75"/>
      <c r="Z957" s="75"/>
    </row>
    <row r="958">
      <c r="A958" s="102" t="s">
        <v>80</v>
      </c>
      <c r="B958" s="97"/>
      <c r="C958" s="97"/>
      <c r="D958" s="97"/>
      <c r="E958" s="97"/>
      <c r="F958" s="97"/>
      <c r="G958" s="97"/>
      <c r="H958" s="97">
        <f t="shared" si="597"/>
        <v>0</v>
      </c>
      <c r="I958" s="96" t="s">
        <v>79</v>
      </c>
      <c r="J958" s="104"/>
      <c r="K958" s="102" t="s">
        <v>80</v>
      </c>
      <c r="L958" s="95">
        <v>41.0</v>
      </c>
      <c r="M958" s="95">
        <f t="shared" ref="M958:M959" si="598">(L958-H958)</f>
        <v>41</v>
      </c>
      <c r="N958" s="96"/>
      <c r="O958" s="96">
        <f t="shared" ref="O958:O960" si="599">sum(M958,N958)</f>
        <v>41</v>
      </c>
      <c r="P958" s="95"/>
      <c r="Q958" s="75"/>
      <c r="R958" s="75"/>
      <c r="S958" s="75"/>
      <c r="T958" s="75"/>
      <c r="U958" s="75"/>
      <c r="V958" s="75"/>
      <c r="W958" s="75"/>
      <c r="X958" s="75"/>
      <c r="Y958" s="75"/>
      <c r="Z958" s="75"/>
    </row>
    <row r="959">
      <c r="A959" s="88" t="s">
        <v>108</v>
      </c>
      <c r="B959" s="89">
        <v>5.0</v>
      </c>
      <c r="C959" s="89"/>
      <c r="D959" s="89"/>
      <c r="E959" s="89"/>
      <c r="F959" s="89"/>
      <c r="G959" s="89"/>
      <c r="H959" s="89">
        <f>SUM(B959:G959)</f>
        <v>5</v>
      </c>
      <c r="I959" s="90">
        <f>sum(H959:H962)</f>
        <v>5</v>
      </c>
      <c r="J959" s="105"/>
      <c r="K959" s="111" t="s">
        <v>108</v>
      </c>
      <c r="L959" s="90">
        <v>123.0</v>
      </c>
      <c r="M959" s="90">
        <f t="shared" si="598"/>
        <v>118</v>
      </c>
      <c r="N959" s="89"/>
      <c r="O959" s="90">
        <f t="shared" si="599"/>
        <v>118</v>
      </c>
      <c r="P959" s="90"/>
      <c r="Q959" s="75"/>
      <c r="R959" s="75"/>
      <c r="S959" s="75"/>
      <c r="T959" s="75"/>
      <c r="U959" s="75"/>
      <c r="V959" s="75"/>
      <c r="W959" s="75"/>
      <c r="X959" s="75"/>
      <c r="Y959" s="75"/>
      <c r="Z959" s="75"/>
    </row>
    <row r="960">
      <c r="A960" s="94" t="s">
        <v>77</v>
      </c>
      <c r="B960" s="97">
        <v>0.0</v>
      </c>
      <c r="C960" s="97"/>
      <c r="D960" s="96"/>
      <c r="E960" s="96"/>
      <c r="F960" s="96"/>
      <c r="G960" s="96"/>
      <c r="H960" s="97">
        <f t="shared" ref="H960:H962" si="600">sum(B960:G960)</f>
        <v>0</v>
      </c>
      <c r="I960" s="98">
        <f>(I959/60)</f>
        <v>0.08333333333</v>
      </c>
      <c r="J960" s="104"/>
      <c r="K960" s="94" t="s">
        <v>77</v>
      </c>
      <c r="L960" s="95">
        <v>5.0</v>
      </c>
      <c r="M960" s="95">
        <f>(L960-H960-H961)</f>
        <v>5</v>
      </c>
      <c r="N960" s="96"/>
      <c r="O960" s="96">
        <f t="shared" si="599"/>
        <v>5</v>
      </c>
      <c r="P960" s="95"/>
      <c r="Q960" s="75"/>
      <c r="R960" s="75"/>
      <c r="S960" s="75"/>
      <c r="T960" s="75"/>
      <c r="U960" s="75"/>
      <c r="V960" s="75"/>
      <c r="W960" s="75"/>
      <c r="X960" s="75"/>
      <c r="Y960" s="75"/>
      <c r="Z960" s="75"/>
    </row>
    <row r="961">
      <c r="A961" s="102" t="s">
        <v>78</v>
      </c>
      <c r="B961" s="97">
        <v>0.0</v>
      </c>
      <c r="C961" s="97"/>
      <c r="D961" s="96"/>
      <c r="E961" s="96"/>
      <c r="F961" s="96"/>
      <c r="G961" s="96"/>
      <c r="H961" s="97">
        <f t="shared" si="600"/>
        <v>0</v>
      </c>
      <c r="I961" s="103"/>
      <c r="J961" s="104"/>
      <c r="K961" s="102" t="s">
        <v>78</v>
      </c>
      <c r="L961" s="95" t="s">
        <v>79</v>
      </c>
      <c r="M961" s="96" t="s">
        <v>79</v>
      </c>
      <c r="N961" s="96"/>
      <c r="O961" s="96" t="s">
        <v>79</v>
      </c>
      <c r="P961" s="95"/>
      <c r="Q961" s="75"/>
      <c r="R961" s="75"/>
      <c r="S961" s="75"/>
      <c r="T961" s="75"/>
      <c r="U961" s="75"/>
      <c r="V961" s="75"/>
      <c r="W961" s="75"/>
      <c r="X961" s="75"/>
      <c r="Y961" s="75"/>
      <c r="Z961" s="75"/>
    </row>
    <row r="962">
      <c r="A962" s="102" t="s">
        <v>80</v>
      </c>
      <c r="B962" s="97"/>
      <c r="C962" s="106"/>
      <c r="D962" s="103"/>
      <c r="E962" s="103"/>
      <c r="F962" s="96"/>
      <c r="G962" s="96"/>
      <c r="H962" s="97">
        <f t="shared" si="600"/>
        <v>0</v>
      </c>
      <c r="I962" s="96" t="s">
        <v>79</v>
      </c>
      <c r="J962" s="104"/>
      <c r="K962" s="102" t="s">
        <v>80</v>
      </c>
      <c r="L962" s="95">
        <v>40.0</v>
      </c>
      <c r="M962" s="95">
        <f t="shared" ref="M962:M963" si="601">(L962-H962)</f>
        <v>40</v>
      </c>
      <c r="N962" s="96"/>
      <c r="O962" s="96">
        <f t="shared" ref="O962:O964" si="602">sum(M962,N962)</f>
        <v>40</v>
      </c>
      <c r="P962" s="95"/>
      <c r="Q962" s="75"/>
      <c r="R962" s="75"/>
      <c r="S962" s="75"/>
      <c r="T962" s="75"/>
      <c r="U962" s="75"/>
      <c r="V962" s="75"/>
      <c r="W962" s="75"/>
      <c r="X962" s="75"/>
      <c r="Y962" s="75"/>
      <c r="Z962" s="75"/>
    </row>
    <row r="963">
      <c r="A963" s="88" t="s">
        <v>109</v>
      </c>
      <c r="B963" s="89">
        <v>0.0</v>
      </c>
      <c r="C963" s="89"/>
      <c r="D963" s="89"/>
      <c r="E963" s="89"/>
      <c r="F963" s="89"/>
      <c r="G963" s="89"/>
      <c r="H963" s="89">
        <f>SUM(B963:G963)</f>
        <v>0</v>
      </c>
      <c r="I963" s="90">
        <f>sum(H963:H966)</f>
        <v>0</v>
      </c>
      <c r="J963" s="105"/>
      <c r="K963" s="111" t="s">
        <v>109</v>
      </c>
      <c r="L963" s="90">
        <v>58.0</v>
      </c>
      <c r="M963" s="90">
        <f t="shared" si="601"/>
        <v>58</v>
      </c>
      <c r="N963" s="89"/>
      <c r="O963" s="90">
        <f t="shared" si="602"/>
        <v>58</v>
      </c>
      <c r="P963" s="90"/>
      <c r="Q963" s="75"/>
      <c r="R963" s="75"/>
      <c r="S963" s="75"/>
      <c r="T963" s="75"/>
      <c r="U963" s="75"/>
      <c r="V963" s="75"/>
      <c r="W963" s="75"/>
      <c r="X963" s="75"/>
      <c r="Y963" s="75"/>
      <c r="Z963" s="75"/>
    </row>
    <row r="964">
      <c r="A964" s="94" t="s">
        <v>77</v>
      </c>
      <c r="B964" s="97">
        <v>0.0</v>
      </c>
      <c r="C964" s="97"/>
      <c r="D964" s="97"/>
      <c r="E964" s="97"/>
      <c r="F964" s="97"/>
      <c r="G964" s="97"/>
      <c r="H964" s="97">
        <f t="shared" ref="H964:H966" si="603">sum(B964:G964)</f>
        <v>0</v>
      </c>
      <c r="I964" s="98">
        <f>(I963/60)</f>
        <v>0</v>
      </c>
      <c r="J964" s="104"/>
      <c r="K964" s="94" t="s">
        <v>77</v>
      </c>
      <c r="L964" s="95">
        <v>2.0</v>
      </c>
      <c r="M964" s="95">
        <f>(L964-H964-H965)</f>
        <v>2</v>
      </c>
      <c r="N964" s="174"/>
      <c r="O964" s="96">
        <f t="shared" si="602"/>
        <v>2</v>
      </c>
      <c r="P964" s="95"/>
      <c r="Q964" s="75"/>
      <c r="R964" s="75"/>
      <c r="S964" s="75"/>
      <c r="T964" s="75"/>
      <c r="U964" s="75"/>
      <c r="V964" s="75"/>
      <c r="W964" s="75"/>
      <c r="X964" s="75"/>
      <c r="Y964" s="75"/>
      <c r="Z964" s="75"/>
    </row>
    <row r="965">
      <c r="A965" s="102" t="s">
        <v>78</v>
      </c>
      <c r="B965" s="97">
        <v>0.0</v>
      </c>
      <c r="C965" s="97"/>
      <c r="D965" s="97"/>
      <c r="E965" s="97"/>
      <c r="F965" s="97"/>
      <c r="G965" s="97"/>
      <c r="H965" s="97">
        <f t="shared" si="603"/>
        <v>0</v>
      </c>
      <c r="I965" s="103"/>
      <c r="J965" s="104"/>
      <c r="K965" s="102" t="s">
        <v>78</v>
      </c>
      <c r="L965" s="95" t="s">
        <v>79</v>
      </c>
      <c r="M965" s="96" t="s">
        <v>79</v>
      </c>
      <c r="N965" s="175"/>
      <c r="O965" s="96" t="s">
        <v>79</v>
      </c>
      <c r="P965" s="95"/>
      <c r="Q965" s="75"/>
      <c r="R965" s="75"/>
      <c r="S965" s="75"/>
      <c r="T965" s="75"/>
      <c r="U965" s="75"/>
      <c r="V965" s="75"/>
      <c r="W965" s="75"/>
      <c r="X965" s="75"/>
      <c r="Y965" s="75"/>
      <c r="Z965" s="75"/>
    </row>
    <row r="966">
      <c r="A966" s="102" t="s">
        <v>80</v>
      </c>
      <c r="B966" s="97"/>
      <c r="C966" s="97"/>
      <c r="D966" s="97"/>
      <c r="E966" s="97"/>
      <c r="F966" s="106"/>
      <c r="G966" s="97"/>
      <c r="H966" s="97">
        <f t="shared" si="603"/>
        <v>0</v>
      </c>
      <c r="I966" s="96" t="s">
        <v>79</v>
      </c>
      <c r="J966" s="104"/>
      <c r="K966" s="102" t="s">
        <v>80</v>
      </c>
      <c r="L966" s="95">
        <v>42.0</v>
      </c>
      <c r="M966" s="95">
        <f t="shared" ref="M966:M967" si="604">(L966-H966)</f>
        <v>42</v>
      </c>
      <c r="N966" s="175"/>
      <c r="O966" s="96">
        <f t="shared" ref="O966:O968" si="605">sum(M966,N966)</f>
        <v>42</v>
      </c>
      <c r="P966" s="95"/>
      <c r="Q966" s="75"/>
      <c r="R966" s="75"/>
      <c r="S966" s="75"/>
      <c r="T966" s="75"/>
      <c r="U966" s="75"/>
      <c r="V966" s="75"/>
      <c r="W966" s="75"/>
      <c r="X966" s="75"/>
      <c r="Y966" s="75"/>
      <c r="Z966" s="75"/>
    </row>
    <row r="967">
      <c r="A967" s="88" t="s">
        <v>110</v>
      </c>
      <c r="B967" s="89">
        <v>0.0</v>
      </c>
      <c r="C967" s="89"/>
      <c r="D967" s="89"/>
      <c r="E967" s="89"/>
      <c r="F967" s="89"/>
      <c r="G967" s="89"/>
      <c r="H967" s="89">
        <f>SUM(B967:G967)</f>
        <v>0</v>
      </c>
      <c r="I967" s="90">
        <f>sum(H967:H970)</f>
        <v>0</v>
      </c>
      <c r="J967" s="104"/>
      <c r="K967" s="88" t="s">
        <v>110</v>
      </c>
      <c r="L967" s="90">
        <v>39.0</v>
      </c>
      <c r="M967" s="90">
        <f t="shared" si="604"/>
        <v>39</v>
      </c>
      <c r="N967" s="89"/>
      <c r="O967" s="90">
        <f t="shared" si="605"/>
        <v>39</v>
      </c>
      <c r="P967" s="90"/>
      <c r="Q967" s="75"/>
      <c r="R967" s="75"/>
      <c r="S967" s="75"/>
      <c r="T967" s="75"/>
      <c r="U967" s="75"/>
      <c r="V967" s="75"/>
      <c r="W967" s="75"/>
      <c r="X967" s="75"/>
      <c r="Y967" s="75"/>
      <c r="Z967" s="75"/>
    </row>
    <row r="968">
      <c r="A968" s="94" t="s">
        <v>77</v>
      </c>
      <c r="B968" s="97">
        <v>0.0</v>
      </c>
      <c r="C968" s="97"/>
      <c r="D968" s="97"/>
      <c r="E968" s="97"/>
      <c r="F968" s="97"/>
      <c r="G968" s="97"/>
      <c r="H968" s="97">
        <f t="shared" ref="H968:H970" si="606">sum(B968:G968)</f>
        <v>0</v>
      </c>
      <c r="I968" s="98">
        <f>(I967/60)</f>
        <v>0</v>
      </c>
      <c r="J968" s="104"/>
      <c r="K968" s="94" t="s">
        <v>77</v>
      </c>
      <c r="L968" s="95">
        <v>1.0</v>
      </c>
      <c r="M968" s="95">
        <f>(L968-H968-H969)</f>
        <v>1</v>
      </c>
      <c r="N968" s="96"/>
      <c r="O968" s="96">
        <f t="shared" si="605"/>
        <v>1</v>
      </c>
      <c r="P968" s="95"/>
      <c r="Q968" s="75"/>
      <c r="R968" s="75"/>
      <c r="S968" s="75"/>
      <c r="T968" s="75"/>
      <c r="U968" s="75"/>
      <c r="V968" s="75"/>
      <c r="W968" s="75"/>
      <c r="X968" s="75"/>
      <c r="Y968" s="75"/>
      <c r="Z968" s="75"/>
    </row>
    <row r="969">
      <c r="A969" s="102" t="s">
        <v>78</v>
      </c>
      <c r="B969" s="97">
        <v>0.0</v>
      </c>
      <c r="C969" s="97"/>
      <c r="D969" s="97"/>
      <c r="E969" s="97"/>
      <c r="F969" s="97"/>
      <c r="G969" s="97"/>
      <c r="H969" s="97">
        <f t="shared" si="606"/>
        <v>0</v>
      </c>
      <c r="I969" s="103"/>
      <c r="J969" s="104"/>
      <c r="K969" s="102" t="s">
        <v>78</v>
      </c>
      <c r="L969" s="95" t="s">
        <v>79</v>
      </c>
      <c r="M969" s="96" t="s">
        <v>79</v>
      </c>
      <c r="N969" s="96"/>
      <c r="O969" s="96" t="s">
        <v>79</v>
      </c>
      <c r="P969" s="95"/>
      <c r="Q969" s="75"/>
      <c r="R969" s="75"/>
      <c r="S969" s="75"/>
      <c r="T969" s="75"/>
      <c r="U969" s="75"/>
      <c r="V969" s="75"/>
      <c r="W969" s="75"/>
      <c r="X969" s="75"/>
      <c r="Y969" s="75"/>
      <c r="Z969" s="75"/>
    </row>
    <row r="970">
      <c r="A970" s="102" t="s">
        <v>80</v>
      </c>
      <c r="B970" s="97"/>
      <c r="C970" s="97"/>
      <c r="D970" s="97"/>
      <c r="E970" s="97"/>
      <c r="F970" s="97"/>
      <c r="G970" s="97"/>
      <c r="H970" s="97">
        <f t="shared" si="606"/>
        <v>0</v>
      </c>
      <c r="I970" s="96" t="s">
        <v>79</v>
      </c>
      <c r="J970" s="104"/>
      <c r="K970" s="102" t="s">
        <v>80</v>
      </c>
      <c r="L970" s="95">
        <v>35.0</v>
      </c>
      <c r="M970" s="95">
        <f t="shared" ref="M970:M971" si="607">(L970-H970)</f>
        <v>35</v>
      </c>
      <c r="N970" s="96"/>
      <c r="O970" s="96">
        <f t="shared" ref="O970:O972" si="608">sum(M970,N970)</f>
        <v>35</v>
      </c>
      <c r="P970" s="95"/>
      <c r="Q970" s="75"/>
      <c r="R970" s="75"/>
      <c r="S970" s="75"/>
      <c r="T970" s="75"/>
      <c r="U970" s="75"/>
      <c r="V970" s="75"/>
      <c r="W970" s="75"/>
      <c r="X970" s="75"/>
      <c r="Y970" s="75"/>
      <c r="Z970" s="75"/>
    </row>
    <row r="971">
      <c r="A971" s="88" t="s">
        <v>111</v>
      </c>
      <c r="B971" s="89">
        <v>0.0</v>
      </c>
      <c r="C971" s="89"/>
      <c r="D971" s="89"/>
      <c r="E971" s="89"/>
      <c r="F971" s="89"/>
      <c r="G971" s="89"/>
      <c r="H971" s="89">
        <f>SUM(B971:G971)</f>
        <v>0</v>
      </c>
      <c r="I971" s="90">
        <f>sum(H971:H974)</f>
        <v>0</v>
      </c>
      <c r="J971" s="105"/>
      <c r="K971" s="111" t="s">
        <v>111</v>
      </c>
      <c r="L971" s="90">
        <v>86.0</v>
      </c>
      <c r="M971" s="90">
        <f t="shared" si="607"/>
        <v>86</v>
      </c>
      <c r="N971" s="89"/>
      <c r="O971" s="90">
        <f t="shared" si="608"/>
        <v>86</v>
      </c>
      <c r="P971" s="90"/>
      <c r="Q971" s="75"/>
      <c r="R971" s="75"/>
      <c r="S971" s="75"/>
      <c r="T971" s="75"/>
      <c r="U971" s="75"/>
      <c r="V971" s="75"/>
      <c r="W971" s="75"/>
      <c r="X971" s="75"/>
      <c r="Y971" s="75"/>
      <c r="Z971" s="75"/>
    </row>
    <row r="972">
      <c r="A972" s="94" t="s">
        <v>77</v>
      </c>
      <c r="B972" s="97">
        <v>0.0</v>
      </c>
      <c r="C972" s="97"/>
      <c r="D972" s="97"/>
      <c r="E972" s="97"/>
      <c r="F972" s="97"/>
      <c r="G972" s="97"/>
      <c r="H972" s="97">
        <f t="shared" ref="H972:H974" si="609">sum(B972:G972)</f>
        <v>0</v>
      </c>
      <c r="I972" s="98">
        <f>(I971/60)</f>
        <v>0</v>
      </c>
      <c r="J972" s="104"/>
      <c r="K972" s="94" t="s">
        <v>77</v>
      </c>
      <c r="L972" s="95">
        <v>3.0</v>
      </c>
      <c r="M972" s="95">
        <f>(L972-H972-H973)</f>
        <v>3</v>
      </c>
      <c r="N972" s="96"/>
      <c r="O972" s="96">
        <f t="shared" si="608"/>
        <v>3</v>
      </c>
      <c r="P972" s="95"/>
      <c r="Q972" s="75"/>
      <c r="R972" s="75"/>
      <c r="S972" s="75"/>
      <c r="T972" s="75"/>
      <c r="U972" s="75"/>
      <c r="V972" s="75"/>
      <c r="W972" s="75"/>
      <c r="X972" s="75"/>
      <c r="Y972" s="75"/>
      <c r="Z972" s="75"/>
    </row>
    <row r="973">
      <c r="A973" s="102" t="s">
        <v>78</v>
      </c>
      <c r="B973" s="97">
        <v>0.0</v>
      </c>
      <c r="C973" s="97"/>
      <c r="D973" s="97"/>
      <c r="E973" s="97"/>
      <c r="F973" s="97"/>
      <c r="G973" s="97"/>
      <c r="H973" s="97">
        <f t="shared" si="609"/>
        <v>0</v>
      </c>
      <c r="I973" s="103"/>
      <c r="J973" s="104"/>
      <c r="K973" s="102" t="s">
        <v>78</v>
      </c>
      <c r="L973" s="95" t="s">
        <v>79</v>
      </c>
      <c r="M973" s="96" t="s">
        <v>79</v>
      </c>
      <c r="N973" s="96"/>
      <c r="O973" s="96" t="s">
        <v>79</v>
      </c>
      <c r="P973" s="95"/>
      <c r="Q973" s="75"/>
      <c r="R973" s="75"/>
      <c r="S973" s="75"/>
      <c r="T973" s="75"/>
      <c r="U973" s="75"/>
      <c r="V973" s="75"/>
      <c r="W973" s="75"/>
      <c r="X973" s="75"/>
      <c r="Y973" s="75"/>
      <c r="Z973" s="75"/>
    </row>
    <row r="974">
      <c r="A974" s="102" t="s">
        <v>80</v>
      </c>
      <c r="B974" s="97"/>
      <c r="C974" s="97"/>
      <c r="D974" s="97"/>
      <c r="E974" s="97"/>
      <c r="F974" s="97"/>
      <c r="G974" s="97"/>
      <c r="H974" s="97">
        <f t="shared" si="609"/>
        <v>0</v>
      </c>
      <c r="I974" s="96" t="s">
        <v>79</v>
      </c>
      <c r="J974" s="104"/>
      <c r="K974" s="102" t="s">
        <v>80</v>
      </c>
      <c r="L974" s="95">
        <v>60.0</v>
      </c>
      <c r="M974" s="95">
        <f t="shared" ref="M974:M975" si="610">(L974-H974)</f>
        <v>60</v>
      </c>
      <c r="N974" s="96"/>
      <c r="O974" s="96">
        <f t="shared" ref="O974:O976" si="611">sum(M974,N974)</f>
        <v>60</v>
      </c>
      <c r="P974" s="95"/>
      <c r="Q974" s="75"/>
      <c r="R974" s="75"/>
      <c r="S974" s="75"/>
      <c r="T974" s="75"/>
      <c r="U974" s="75"/>
      <c r="V974" s="75"/>
      <c r="W974" s="75"/>
      <c r="X974" s="75"/>
      <c r="Y974" s="75"/>
      <c r="Z974" s="75"/>
    </row>
    <row r="975">
      <c r="A975" s="88" t="s">
        <v>226</v>
      </c>
      <c r="B975" s="89">
        <v>0.0</v>
      </c>
      <c r="C975" s="89"/>
      <c r="D975" s="89"/>
      <c r="E975" s="89"/>
      <c r="F975" s="89"/>
      <c r="G975" s="89"/>
      <c r="H975" s="89">
        <f>SUM(B975:G975)</f>
        <v>0</v>
      </c>
      <c r="I975" s="90">
        <f>sum(H975:H978)</f>
        <v>0</v>
      </c>
      <c r="J975" s="105"/>
      <c r="K975" s="88" t="s">
        <v>226</v>
      </c>
      <c r="L975" s="90">
        <v>40.0</v>
      </c>
      <c r="M975" s="90">
        <f t="shared" si="610"/>
        <v>40</v>
      </c>
      <c r="N975" s="89"/>
      <c r="O975" s="90">
        <f t="shared" si="611"/>
        <v>40</v>
      </c>
      <c r="P975" s="90"/>
      <c r="Q975" s="75"/>
      <c r="R975" s="75"/>
      <c r="S975" s="75"/>
      <c r="T975" s="75"/>
      <c r="U975" s="75"/>
      <c r="V975" s="75"/>
      <c r="W975" s="75"/>
      <c r="X975" s="75"/>
      <c r="Y975" s="75"/>
      <c r="Z975" s="75"/>
    </row>
    <row r="976">
      <c r="A976" s="94" t="s">
        <v>77</v>
      </c>
      <c r="B976" s="97">
        <v>0.0</v>
      </c>
      <c r="C976" s="97"/>
      <c r="D976" s="97"/>
      <c r="E976" s="97"/>
      <c r="F976" s="97"/>
      <c r="G976" s="97"/>
      <c r="H976" s="97">
        <f t="shared" ref="H976:H978" si="612">sum(B976:G976)</f>
        <v>0</v>
      </c>
      <c r="I976" s="98">
        <f>(I975/60)</f>
        <v>0</v>
      </c>
      <c r="J976" s="104"/>
      <c r="K976" s="94" t="s">
        <v>77</v>
      </c>
      <c r="L976" s="95">
        <v>0.0</v>
      </c>
      <c r="M976" s="95">
        <f>(L976-H976-H977)</f>
        <v>0</v>
      </c>
      <c r="N976" s="96"/>
      <c r="O976" s="96">
        <f t="shared" si="611"/>
        <v>0</v>
      </c>
      <c r="P976" s="95"/>
      <c r="Q976" s="75"/>
      <c r="R976" s="75"/>
      <c r="S976" s="75"/>
      <c r="T976" s="75"/>
      <c r="U976" s="75"/>
      <c r="V976" s="75"/>
      <c r="W976" s="75"/>
      <c r="X976" s="75"/>
      <c r="Y976" s="75"/>
      <c r="Z976" s="75"/>
    </row>
    <row r="977">
      <c r="A977" s="102" t="s">
        <v>78</v>
      </c>
      <c r="B977" s="97">
        <v>0.0</v>
      </c>
      <c r="C977" s="97"/>
      <c r="D977" s="97"/>
      <c r="E977" s="97"/>
      <c r="F977" s="97"/>
      <c r="G977" s="97"/>
      <c r="H977" s="97">
        <f t="shared" si="612"/>
        <v>0</v>
      </c>
      <c r="I977" s="103"/>
      <c r="J977" s="104"/>
      <c r="K977" s="102" t="s">
        <v>78</v>
      </c>
      <c r="L977" s="95" t="s">
        <v>79</v>
      </c>
      <c r="M977" s="96" t="s">
        <v>79</v>
      </c>
      <c r="N977" s="96"/>
      <c r="O977" s="96" t="s">
        <v>79</v>
      </c>
      <c r="P977" s="95"/>
      <c r="Q977" s="75"/>
      <c r="R977" s="75"/>
      <c r="S977" s="75"/>
      <c r="T977" s="75"/>
      <c r="U977" s="75"/>
      <c r="V977" s="75"/>
      <c r="W977" s="75"/>
      <c r="X977" s="75"/>
      <c r="Y977" s="75"/>
      <c r="Z977" s="75"/>
    </row>
    <row r="978">
      <c r="A978" s="102" t="s">
        <v>80</v>
      </c>
      <c r="B978" s="97"/>
      <c r="C978" s="97"/>
      <c r="D978" s="97"/>
      <c r="E978" s="97"/>
      <c r="F978" s="97"/>
      <c r="G978" s="97"/>
      <c r="H978" s="97">
        <f t="shared" si="612"/>
        <v>0</v>
      </c>
      <c r="I978" s="96" t="s">
        <v>79</v>
      </c>
      <c r="J978" s="104"/>
      <c r="K978" s="102" t="s">
        <v>80</v>
      </c>
      <c r="L978" s="95">
        <v>0.0</v>
      </c>
      <c r="M978" s="95">
        <f>(L978-H978)</f>
        <v>0</v>
      </c>
      <c r="N978" s="96"/>
      <c r="O978" s="96">
        <f>sum(M978,N978)</f>
        <v>0</v>
      </c>
      <c r="P978" s="95"/>
      <c r="Q978" s="75"/>
      <c r="R978" s="75"/>
      <c r="S978" s="75"/>
      <c r="T978" s="75"/>
      <c r="U978" s="75"/>
      <c r="V978" s="75"/>
      <c r="W978" s="75"/>
      <c r="X978" s="75"/>
      <c r="Y978" s="75"/>
      <c r="Z978" s="75"/>
    </row>
    <row r="979">
      <c r="A979" s="112" t="s">
        <v>112</v>
      </c>
      <c r="B979" s="85">
        <f t="shared" ref="B979:G979" si="613">SUM(B980:B995)-B983-B987-B991-B995</f>
        <v>55</v>
      </c>
      <c r="C979" s="85">
        <f t="shared" si="613"/>
        <v>0</v>
      </c>
      <c r="D979" s="85">
        <f t="shared" si="613"/>
        <v>0</v>
      </c>
      <c r="E979" s="85">
        <f t="shared" si="613"/>
        <v>0</v>
      </c>
      <c r="F979" s="85">
        <f t="shared" si="613"/>
        <v>0</v>
      </c>
      <c r="G979" s="85">
        <f t="shared" si="613"/>
        <v>0</v>
      </c>
      <c r="H979" s="86"/>
      <c r="I979" s="85">
        <v>0.0</v>
      </c>
      <c r="J979" s="75"/>
      <c r="K979" s="112" t="s">
        <v>112</v>
      </c>
      <c r="L979" s="86"/>
      <c r="M979" s="86"/>
      <c r="N979" s="87"/>
      <c r="O979" s="87"/>
      <c r="P979" s="86"/>
      <c r="Q979" s="75"/>
      <c r="R979" s="75"/>
      <c r="S979" s="75"/>
      <c r="T979" s="75"/>
      <c r="U979" s="75"/>
      <c r="V979" s="75"/>
      <c r="W979" s="75"/>
      <c r="X979" s="75"/>
      <c r="Y979" s="75"/>
      <c r="Z979" s="75"/>
    </row>
    <row r="980">
      <c r="A980" s="88" t="s">
        <v>14</v>
      </c>
      <c r="B980" s="89">
        <v>6.0</v>
      </c>
      <c r="C980" s="111"/>
      <c r="D980" s="89"/>
      <c r="E980" s="89"/>
      <c r="F980" s="89"/>
      <c r="G980" s="89"/>
      <c r="H980" s="89">
        <f>SUM(B980:G980)</f>
        <v>6</v>
      </c>
      <c r="I980" s="90">
        <f>sum(H980:H983)</f>
        <v>6</v>
      </c>
      <c r="J980" s="104"/>
      <c r="K980" s="88" t="s">
        <v>14</v>
      </c>
      <c r="L980" s="90">
        <v>52.0</v>
      </c>
      <c r="M980" s="90">
        <f>(L980-H980)</f>
        <v>46</v>
      </c>
      <c r="N980" s="89"/>
      <c r="O980" s="90">
        <f t="shared" ref="O980:O981" si="614">sum(M980,N980)</f>
        <v>46</v>
      </c>
      <c r="P980" s="90"/>
      <c r="Q980" s="104"/>
      <c r="R980" s="75"/>
      <c r="S980" s="75"/>
      <c r="T980" s="75"/>
      <c r="U980" s="75"/>
      <c r="V980" s="75"/>
      <c r="W980" s="75"/>
      <c r="X980" s="75"/>
      <c r="Y980" s="75"/>
      <c r="Z980" s="75"/>
    </row>
    <row r="981">
      <c r="A981" s="94" t="s">
        <v>77</v>
      </c>
      <c r="B981" s="115">
        <v>0.0</v>
      </c>
      <c r="C981" s="97"/>
      <c r="D981" s="97"/>
      <c r="E981" s="97"/>
      <c r="F981" s="97"/>
      <c r="G981" s="97"/>
      <c r="H981" s="97">
        <f t="shared" ref="H981:H983" si="615">sum(B981:G981)</f>
        <v>0</v>
      </c>
      <c r="I981" s="98">
        <f>(I980/60)</f>
        <v>0.1</v>
      </c>
      <c r="J981" s="104"/>
      <c r="K981" s="94" t="s">
        <v>77</v>
      </c>
      <c r="L981" s="95">
        <v>0.0</v>
      </c>
      <c r="M981" s="95">
        <f>(L981-H981-H982)</f>
        <v>0</v>
      </c>
      <c r="N981" s="96"/>
      <c r="O981" s="96">
        <f t="shared" si="614"/>
        <v>0</v>
      </c>
      <c r="P981" s="95"/>
      <c r="Q981" s="75"/>
      <c r="R981" s="75"/>
      <c r="S981" s="75"/>
      <c r="T981" s="75"/>
      <c r="U981" s="75"/>
      <c r="V981" s="75"/>
      <c r="W981" s="75"/>
      <c r="X981" s="75"/>
      <c r="Y981" s="75"/>
      <c r="Z981" s="75"/>
    </row>
    <row r="982">
      <c r="A982" s="102" t="s">
        <v>78</v>
      </c>
      <c r="B982" s="115">
        <v>0.0</v>
      </c>
      <c r="C982" s="97"/>
      <c r="D982" s="97"/>
      <c r="E982" s="97"/>
      <c r="F982" s="97"/>
      <c r="G982" s="97"/>
      <c r="H982" s="97">
        <f t="shared" si="615"/>
        <v>0</v>
      </c>
      <c r="I982" s="103"/>
      <c r="J982" s="104"/>
      <c r="K982" s="102" t="s">
        <v>78</v>
      </c>
      <c r="L982" s="95" t="s">
        <v>79</v>
      </c>
      <c r="M982" s="96" t="s">
        <v>79</v>
      </c>
      <c r="N982" s="96"/>
      <c r="O982" s="96" t="s">
        <v>79</v>
      </c>
      <c r="P982" s="95"/>
      <c r="Q982" s="75"/>
      <c r="R982" s="75"/>
      <c r="S982" s="75"/>
      <c r="T982" s="75"/>
      <c r="U982" s="75"/>
      <c r="V982" s="75"/>
      <c r="W982" s="75"/>
      <c r="X982" s="75"/>
      <c r="Y982" s="75"/>
      <c r="Z982" s="75"/>
    </row>
    <row r="983">
      <c r="A983" s="102" t="s">
        <v>80</v>
      </c>
      <c r="B983" s="97"/>
      <c r="C983" s="97"/>
      <c r="D983" s="97"/>
      <c r="E983" s="97"/>
      <c r="F983" s="97"/>
      <c r="G983" s="97"/>
      <c r="H983" s="97">
        <f t="shared" si="615"/>
        <v>0</v>
      </c>
      <c r="I983" s="96" t="s">
        <v>79</v>
      </c>
      <c r="J983" s="104"/>
      <c r="K983" s="102" t="s">
        <v>80</v>
      </c>
      <c r="L983" s="95">
        <v>44.0</v>
      </c>
      <c r="M983" s="95">
        <f t="shared" ref="M983:M984" si="616">(L983-H983)</f>
        <v>44</v>
      </c>
      <c r="N983" s="96"/>
      <c r="O983" s="96">
        <f t="shared" ref="O983:O985" si="617">sum(M983,N983)</f>
        <v>44</v>
      </c>
      <c r="P983" s="95"/>
      <c r="Q983" s="75"/>
      <c r="R983" s="75"/>
      <c r="S983" s="75"/>
      <c r="T983" s="75"/>
      <c r="U983" s="75"/>
      <c r="V983" s="75"/>
      <c r="W983" s="75"/>
      <c r="X983" s="75"/>
      <c r="Y983" s="75"/>
      <c r="Z983" s="75"/>
    </row>
    <row r="984">
      <c r="A984" s="88" t="s">
        <v>113</v>
      </c>
      <c r="B984" s="89">
        <v>25.0</v>
      </c>
      <c r="C984" s="111"/>
      <c r="D984" s="89"/>
      <c r="E984" s="89"/>
      <c r="F984" s="89"/>
      <c r="G984" s="89"/>
      <c r="H984" s="89">
        <f>SUM(B984:G984)</f>
        <v>25</v>
      </c>
      <c r="I984" s="90">
        <f>sum(H984:H987)</f>
        <v>25</v>
      </c>
      <c r="J984" s="105"/>
      <c r="K984" s="111" t="s">
        <v>113</v>
      </c>
      <c r="L984" s="90">
        <v>184.0</v>
      </c>
      <c r="M984" s="90">
        <f t="shared" si="616"/>
        <v>159</v>
      </c>
      <c r="N984" s="89"/>
      <c r="O984" s="90">
        <f t="shared" si="617"/>
        <v>159</v>
      </c>
      <c r="P984" s="90"/>
      <c r="Q984" s="75"/>
      <c r="R984" s="75"/>
      <c r="S984" s="75"/>
      <c r="T984" s="75"/>
      <c r="U984" s="75"/>
      <c r="V984" s="75"/>
      <c r="W984" s="75"/>
      <c r="X984" s="75"/>
      <c r="Y984" s="75"/>
      <c r="Z984" s="75"/>
    </row>
    <row r="985">
      <c r="A985" s="94" t="s">
        <v>77</v>
      </c>
      <c r="B985" s="115">
        <v>0.0</v>
      </c>
      <c r="C985" s="97"/>
      <c r="D985" s="97"/>
      <c r="E985" s="97"/>
      <c r="F985" s="97"/>
      <c r="G985" s="97"/>
      <c r="H985" s="97">
        <f t="shared" ref="H985:H987" si="618">sum(B985:G985)</f>
        <v>0</v>
      </c>
      <c r="I985" s="98">
        <f>(I984/60)</f>
        <v>0.4166666667</v>
      </c>
      <c r="J985" s="105"/>
      <c r="K985" s="100" t="s">
        <v>77</v>
      </c>
      <c r="L985" s="96">
        <v>5.0</v>
      </c>
      <c r="M985" s="95">
        <f>(L985-H985-H986)</f>
        <v>5</v>
      </c>
      <c r="N985" s="96"/>
      <c r="O985" s="96">
        <f t="shared" si="617"/>
        <v>5</v>
      </c>
      <c r="P985" s="96"/>
      <c r="Q985" s="75"/>
      <c r="R985" s="75"/>
      <c r="S985" s="75"/>
      <c r="T985" s="75"/>
      <c r="U985" s="75"/>
      <c r="V985" s="75"/>
      <c r="W985" s="75"/>
      <c r="X985" s="75"/>
      <c r="Y985" s="75"/>
      <c r="Z985" s="75"/>
    </row>
    <row r="986">
      <c r="A986" s="102" t="s">
        <v>78</v>
      </c>
      <c r="B986" s="115">
        <v>0.0</v>
      </c>
      <c r="C986" s="97"/>
      <c r="D986" s="97"/>
      <c r="E986" s="97"/>
      <c r="F986" s="97"/>
      <c r="G986" s="97"/>
      <c r="H986" s="97">
        <f t="shared" si="618"/>
        <v>0</v>
      </c>
      <c r="I986" s="103"/>
      <c r="J986" s="105"/>
      <c r="K986" s="96" t="s">
        <v>78</v>
      </c>
      <c r="L986" s="96" t="s">
        <v>79</v>
      </c>
      <c r="M986" s="96" t="s">
        <v>79</v>
      </c>
      <c r="N986" s="96"/>
      <c r="O986" s="96" t="s">
        <v>79</v>
      </c>
      <c r="P986" s="96"/>
      <c r="Q986" s="75"/>
      <c r="R986" s="75"/>
      <c r="S986" s="75"/>
      <c r="T986" s="75"/>
      <c r="U986" s="75"/>
      <c r="V986" s="75"/>
      <c r="W986" s="75"/>
      <c r="X986" s="75"/>
      <c r="Y986" s="75"/>
      <c r="Z986" s="75"/>
    </row>
    <row r="987">
      <c r="A987" s="102" t="s">
        <v>80</v>
      </c>
      <c r="B987" s="97"/>
      <c r="C987" s="97"/>
      <c r="D987" s="97"/>
      <c r="E987" s="97"/>
      <c r="F987" s="97"/>
      <c r="G987" s="97"/>
      <c r="H987" s="97">
        <f t="shared" si="618"/>
        <v>0</v>
      </c>
      <c r="I987" s="96" t="s">
        <v>79</v>
      </c>
      <c r="J987" s="105"/>
      <c r="K987" s="96" t="s">
        <v>80</v>
      </c>
      <c r="L987" s="96">
        <v>50.0</v>
      </c>
      <c r="M987" s="95">
        <f t="shared" ref="M987:M988" si="619">(L987-H987)</f>
        <v>50</v>
      </c>
      <c r="N987" s="96"/>
      <c r="O987" s="96">
        <f t="shared" ref="O987:O989" si="620">sum(M987,N987)</f>
        <v>50</v>
      </c>
      <c r="P987" s="96"/>
      <c r="Q987" s="75"/>
      <c r="R987" s="75"/>
      <c r="S987" s="75"/>
      <c r="T987" s="75"/>
      <c r="U987" s="75"/>
      <c r="V987" s="75"/>
      <c r="W987" s="75"/>
      <c r="X987" s="75"/>
      <c r="Y987" s="75"/>
      <c r="Z987" s="75"/>
    </row>
    <row r="988">
      <c r="A988" s="88" t="s">
        <v>114</v>
      </c>
      <c r="B988" s="89">
        <v>15.0</v>
      </c>
      <c r="C988" s="111"/>
      <c r="D988" s="111"/>
      <c r="E988" s="89"/>
      <c r="F988" s="89"/>
      <c r="G988" s="89"/>
      <c r="H988" s="89">
        <f>SUM(B988:G988)</f>
        <v>15</v>
      </c>
      <c r="I988" s="90">
        <f>sum(H988:H991)</f>
        <v>15</v>
      </c>
      <c r="J988" s="105"/>
      <c r="K988" s="111" t="s">
        <v>114</v>
      </c>
      <c r="L988" s="90">
        <v>115.0</v>
      </c>
      <c r="M988" s="90">
        <f t="shared" si="619"/>
        <v>100</v>
      </c>
      <c r="N988" s="89"/>
      <c r="O988" s="90">
        <f t="shared" si="620"/>
        <v>100</v>
      </c>
      <c r="P988" s="90"/>
      <c r="Q988" s="75"/>
      <c r="R988" s="75"/>
      <c r="S988" s="75"/>
      <c r="T988" s="75"/>
      <c r="U988" s="75"/>
      <c r="V988" s="75"/>
      <c r="W988" s="75"/>
      <c r="X988" s="75"/>
      <c r="Y988" s="75"/>
      <c r="Z988" s="75"/>
    </row>
    <row r="989">
      <c r="A989" s="94" t="s">
        <v>77</v>
      </c>
      <c r="B989" s="97">
        <v>0.0</v>
      </c>
      <c r="C989" s="97"/>
      <c r="D989" s="96"/>
      <c r="E989" s="96"/>
      <c r="F989" s="96"/>
      <c r="G989" s="97"/>
      <c r="H989" s="97">
        <f t="shared" ref="H989:H991" si="621">sum(B989:G989)</f>
        <v>0</v>
      </c>
      <c r="I989" s="98">
        <f>(I988/60)</f>
        <v>0.25</v>
      </c>
      <c r="J989" s="105"/>
      <c r="K989" s="100" t="s">
        <v>77</v>
      </c>
      <c r="L989" s="95">
        <v>3.0</v>
      </c>
      <c r="M989" s="95">
        <f>(L989-H989-H990)</f>
        <v>3</v>
      </c>
      <c r="N989" s="96"/>
      <c r="O989" s="96">
        <f t="shared" si="620"/>
        <v>3</v>
      </c>
      <c r="P989" s="95"/>
      <c r="Q989" s="75"/>
      <c r="R989" s="75"/>
      <c r="S989" s="75"/>
      <c r="T989" s="75"/>
      <c r="U989" s="75"/>
      <c r="V989" s="75"/>
      <c r="W989" s="75"/>
      <c r="X989" s="75"/>
      <c r="Y989" s="75"/>
      <c r="Z989" s="75"/>
    </row>
    <row r="990">
      <c r="A990" s="102" t="s">
        <v>78</v>
      </c>
      <c r="B990" s="97">
        <v>0.0</v>
      </c>
      <c r="C990" s="97"/>
      <c r="D990" s="96"/>
      <c r="E990" s="96"/>
      <c r="F990" s="96"/>
      <c r="G990" s="97"/>
      <c r="H990" s="97">
        <f t="shared" si="621"/>
        <v>0</v>
      </c>
      <c r="I990" s="103"/>
      <c r="J990" s="105"/>
      <c r="K990" s="96" t="s">
        <v>78</v>
      </c>
      <c r="L990" s="95" t="s">
        <v>79</v>
      </c>
      <c r="M990" s="96" t="s">
        <v>79</v>
      </c>
      <c r="N990" s="96"/>
      <c r="O990" s="96" t="s">
        <v>79</v>
      </c>
      <c r="P990" s="95"/>
      <c r="Q990" s="75"/>
      <c r="R990" s="75"/>
      <c r="S990" s="75"/>
      <c r="T990" s="75"/>
      <c r="U990" s="75"/>
      <c r="V990" s="75"/>
      <c r="W990" s="75"/>
      <c r="X990" s="75"/>
      <c r="Y990" s="75"/>
      <c r="Z990" s="75"/>
    </row>
    <row r="991">
      <c r="A991" s="102" t="s">
        <v>80</v>
      </c>
      <c r="B991" s="97"/>
      <c r="C991" s="106"/>
      <c r="D991" s="96"/>
      <c r="E991" s="96"/>
      <c r="F991" s="103"/>
      <c r="G991" s="97"/>
      <c r="H991" s="97">
        <f t="shared" si="621"/>
        <v>0</v>
      </c>
      <c r="I991" s="96" t="s">
        <v>79</v>
      </c>
      <c r="J991" s="104"/>
      <c r="K991" s="102" t="s">
        <v>80</v>
      </c>
      <c r="L991" s="95">
        <v>63.0</v>
      </c>
      <c r="M991" s="95">
        <f t="shared" ref="M991:M992" si="622">(L991-H991)</f>
        <v>63</v>
      </c>
      <c r="N991" s="96"/>
      <c r="O991" s="96">
        <f t="shared" ref="O991:O993" si="623">sum(M991,N991)</f>
        <v>63</v>
      </c>
      <c r="P991" s="95"/>
      <c r="Q991" s="75"/>
      <c r="R991" s="75"/>
      <c r="S991" s="75"/>
      <c r="T991" s="75"/>
      <c r="U991" s="75"/>
      <c r="V991" s="75"/>
      <c r="W991" s="75"/>
      <c r="X991" s="75"/>
      <c r="Y991" s="75"/>
      <c r="Z991" s="75"/>
    </row>
    <row r="992">
      <c r="A992" s="88" t="s">
        <v>115</v>
      </c>
      <c r="B992" s="89">
        <v>9.0</v>
      </c>
      <c r="C992" s="111"/>
      <c r="D992" s="89"/>
      <c r="E992" s="89"/>
      <c r="F992" s="89"/>
      <c r="G992" s="89"/>
      <c r="H992" s="89">
        <f>SUM(B992:G992)</f>
        <v>9</v>
      </c>
      <c r="I992" s="90">
        <f>sum(H992:H995)</f>
        <v>9</v>
      </c>
      <c r="J992" s="104"/>
      <c r="K992" s="88" t="s">
        <v>115</v>
      </c>
      <c r="L992" s="90">
        <v>115.0</v>
      </c>
      <c r="M992" s="90">
        <f t="shared" si="622"/>
        <v>106</v>
      </c>
      <c r="N992" s="89"/>
      <c r="O992" s="90">
        <f t="shared" si="623"/>
        <v>106</v>
      </c>
      <c r="P992" s="90"/>
      <c r="Q992" s="75"/>
      <c r="R992" s="75"/>
      <c r="S992" s="75"/>
      <c r="T992" s="75"/>
      <c r="U992" s="75"/>
      <c r="V992" s="75"/>
      <c r="W992" s="75"/>
      <c r="X992" s="75"/>
      <c r="Y992" s="75"/>
      <c r="Z992" s="75"/>
    </row>
    <row r="993">
      <c r="A993" s="94" t="s">
        <v>77</v>
      </c>
      <c r="B993" s="97">
        <v>0.0</v>
      </c>
      <c r="C993" s="97"/>
      <c r="D993" s="97"/>
      <c r="E993" s="97"/>
      <c r="F993" s="97"/>
      <c r="G993" s="97"/>
      <c r="H993" s="97">
        <f t="shared" ref="H993:H995" si="624">sum(B993:G993)</f>
        <v>0</v>
      </c>
      <c r="I993" s="98">
        <f>(I992/60)</f>
        <v>0.15</v>
      </c>
      <c r="J993" s="104"/>
      <c r="K993" s="94" t="s">
        <v>77</v>
      </c>
      <c r="L993" s="95">
        <v>4.0</v>
      </c>
      <c r="M993" s="95">
        <f>(L993-H993-H994)</f>
        <v>4</v>
      </c>
      <c r="N993" s="96"/>
      <c r="O993" s="96">
        <f t="shared" si="623"/>
        <v>4</v>
      </c>
      <c r="P993" s="101"/>
      <c r="Q993" s="75"/>
      <c r="R993" s="75"/>
      <c r="S993" s="75"/>
      <c r="T993" s="75"/>
      <c r="U993" s="75"/>
      <c r="V993" s="75"/>
      <c r="W993" s="75"/>
      <c r="X993" s="75"/>
      <c r="Y993" s="75"/>
      <c r="Z993" s="75"/>
    </row>
    <row r="994">
      <c r="A994" s="102" t="s">
        <v>78</v>
      </c>
      <c r="B994" s="97">
        <v>0.0</v>
      </c>
      <c r="C994" s="97"/>
      <c r="D994" s="97"/>
      <c r="E994" s="97"/>
      <c r="F994" s="97"/>
      <c r="G994" s="97"/>
      <c r="H994" s="97">
        <f t="shared" si="624"/>
        <v>0</v>
      </c>
      <c r="I994" s="103"/>
      <c r="J994" s="104"/>
      <c r="K994" s="102" t="s">
        <v>78</v>
      </c>
      <c r="L994" s="95" t="s">
        <v>79</v>
      </c>
      <c r="M994" s="96" t="s">
        <v>79</v>
      </c>
      <c r="N994" s="96"/>
      <c r="O994" s="96" t="s">
        <v>79</v>
      </c>
      <c r="P994" s="101"/>
      <c r="Q994" s="75"/>
      <c r="R994" s="75"/>
      <c r="S994" s="75"/>
      <c r="T994" s="75"/>
      <c r="U994" s="75"/>
      <c r="V994" s="75"/>
      <c r="W994" s="75"/>
      <c r="X994" s="75"/>
      <c r="Y994" s="75"/>
      <c r="Z994" s="75"/>
    </row>
    <row r="995">
      <c r="A995" s="102" t="s">
        <v>80</v>
      </c>
      <c r="B995" s="97"/>
      <c r="C995" s="97"/>
      <c r="D995" s="106"/>
      <c r="E995" s="106"/>
      <c r="F995" s="97"/>
      <c r="G995" s="97"/>
      <c r="H995" s="97">
        <f t="shared" si="624"/>
        <v>0</v>
      </c>
      <c r="I995" s="96" t="s">
        <v>79</v>
      </c>
      <c r="J995" s="104"/>
      <c r="K995" s="102" t="s">
        <v>80</v>
      </c>
      <c r="L995" s="95">
        <v>60.0</v>
      </c>
      <c r="M995" s="95">
        <f>(L995-H995)</f>
        <v>60</v>
      </c>
      <c r="N995" s="96"/>
      <c r="O995" s="96">
        <f>sum(M995,N995)</f>
        <v>60</v>
      </c>
      <c r="P995" s="101"/>
      <c r="Q995" s="75"/>
      <c r="R995" s="75"/>
      <c r="S995" s="75"/>
      <c r="T995" s="75"/>
      <c r="U995" s="75"/>
      <c r="V995" s="75"/>
      <c r="W995" s="75"/>
      <c r="X995" s="75"/>
      <c r="Y995" s="75"/>
      <c r="Z995" s="75"/>
    </row>
    <row r="996">
      <c r="A996" s="112" t="s">
        <v>116</v>
      </c>
      <c r="B996" s="85">
        <f t="shared" ref="B996:G996" si="625">SUM(B997:B1008)-B1000-B1004-B1008</f>
        <v>17</v>
      </c>
      <c r="C996" s="85">
        <f t="shared" si="625"/>
        <v>0</v>
      </c>
      <c r="D996" s="85">
        <f t="shared" si="625"/>
        <v>0</v>
      </c>
      <c r="E996" s="85">
        <f t="shared" si="625"/>
        <v>0</v>
      </c>
      <c r="F996" s="85">
        <f t="shared" si="625"/>
        <v>0</v>
      </c>
      <c r="G996" s="85">
        <f t="shared" si="625"/>
        <v>0</v>
      </c>
      <c r="H996" s="86"/>
      <c r="I996" s="85">
        <v>0.0</v>
      </c>
      <c r="J996" s="75"/>
      <c r="K996" s="112" t="s">
        <v>116</v>
      </c>
      <c r="L996" s="86"/>
      <c r="M996" s="86"/>
      <c r="N996" s="87"/>
      <c r="O996" s="87"/>
      <c r="P996" s="86"/>
      <c r="Q996" s="75"/>
      <c r="R996" s="75"/>
      <c r="S996" s="75"/>
      <c r="T996" s="75"/>
      <c r="U996" s="75"/>
      <c r="V996" s="75"/>
      <c r="W996" s="75"/>
      <c r="X996" s="75"/>
      <c r="Y996" s="75"/>
      <c r="Z996" s="75"/>
    </row>
    <row r="997">
      <c r="A997" s="88" t="s">
        <v>117</v>
      </c>
      <c r="B997" s="89">
        <v>10.0</v>
      </c>
      <c r="C997" s="89"/>
      <c r="D997" s="89"/>
      <c r="E997" s="89"/>
      <c r="F997" s="89"/>
      <c r="G997" s="89"/>
      <c r="H997" s="89">
        <f>SUM(B997:G997)</f>
        <v>10</v>
      </c>
      <c r="I997" s="90">
        <f>sum(H997:H1000)</f>
        <v>10</v>
      </c>
      <c r="J997" s="104"/>
      <c r="K997" s="88" t="s">
        <v>117</v>
      </c>
      <c r="L997" s="90">
        <v>99.0</v>
      </c>
      <c r="M997" s="90">
        <f>(L997-H997)</f>
        <v>89</v>
      </c>
      <c r="N997" s="89"/>
      <c r="O997" s="90">
        <f t="shared" ref="O997:O998" si="626">sum(M997,N997)</f>
        <v>89</v>
      </c>
      <c r="P997" s="90"/>
      <c r="Q997" s="104"/>
      <c r="R997" s="104"/>
      <c r="S997" s="75"/>
      <c r="T997" s="75"/>
      <c r="U997" s="75"/>
      <c r="V997" s="75"/>
      <c r="W997" s="75"/>
      <c r="X997" s="75"/>
      <c r="Y997" s="75"/>
      <c r="Z997" s="75"/>
    </row>
    <row r="998">
      <c r="A998" s="94" t="s">
        <v>77</v>
      </c>
      <c r="B998" s="97">
        <v>0.0</v>
      </c>
      <c r="C998" s="97"/>
      <c r="D998" s="97"/>
      <c r="E998" s="97"/>
      <c r="F998" s="97"/>
      <c r="G998" s="97"/>
      <c r="H998" s="97">
        <f t="shared" ref="H998:H1000" si="627">sum(B998:G998)</f>
        <v>0</v>
      </c>
      <c r="I998" s="98">
        <f>(I997/60)</f>
        <v>0.1666666667</v>
      </c>
      <c r="J998" s="104"/>
      <c r="K998" s="94" t="s">
        <v>77</v>
      </c>
      <c r="L998" s="95">
        <v>6.0</v>
      </c>
      <c r="M998" s="95">
        <f>(L998-H998-H999)</f>
        <v>6</v>
      </c>
      <c r="N998" s="96"/>
      <c r="O998" s="96">
        <f t="shared" si="626"/>
        <v>6</v>
      </c>
      <c r="P998" s="95"/>
      <c r="Q998" s="75"/>
      <c r="R998" s="75"/>
      <c r="S998" s="75"/>
      <c r="T998" s="75"/>
      <c r="U998" s="75"/>
      <c r="V998" s="75"/>
      <c r="W998" s="75"/>
      <c r="X998" s="75"/>
      <c r="Y998" s="75"/>
      <c r="Z998" s="75"/>
    </row>
    <row r="999">
      <c r="A999" s="102" t="s">
        <v>78</v>
      </c>
      <c r="B999" s="97">
        <v>0.0</v>
      </c>
      <c r="C999" s="97"/>
      <c r="D999" s="97"/>
      <c r="E999" s="97"/>
      <c r="F999" s="97"/>
      <c r="G999" s="97"/>
      <c r="H999" s="97">
        <f t="shared" si="627"/>
        <v>0</v>
      </c>
      <c r="I999" s="103"/>
      <c r="J999" s="104"/>
      <c r="K999" s="102" t="s">
        <v>78</v>
      </c>
      <c r="L999" s="95" t="s">
        <v>79</v>
      </c>
      <c r="M999" s="96" t="s">
        <v>79</v>
      </c>
      <c r="N999" s="96"/>
      <c r="O999" s="96" t="s">
        <v>79</v>
      </c>
      <c r="P999" s="95"/>
      <c r="Q999" s="75"/>
      <c r="R999" s="75"/>
      <c r="S999" s="75"/>
      <c r="T999" s="75"/>
      <c r="U999" s="75"/>
      <c r="V999" s="75"/>
      <c r="W999" s="75"/>
      <c r="X999" s="75"/>
      <c r="Y999" s="75"/>
      <c r="Z999" s="75"/>
    </row>
    <row r="1000">
      <c r="A1000" s="102" t="s">
        <v>80</v>
      </c>
      <c r="B1000" s="97"/>
      <c r="C1000" s="106"/>
      <c r="D1000" s="97"/>
      <c r="E1000" s="106"/>
      <c r="F1000" s="106"/>
      <c r="G1000" s="97"/>
      <c r="H1000" s="97">
        <f t="shared" si="627"/>
        <v>0</v>
      </c>
      <c r="I1000" s="96" t="s">
        <v>79</v>
      </c>
      <c r="J1000" s="104"/>
      <c r="K1000" s="102" t="s">
        <v>80</v>
      </c>
      <c r="L1000" s="95">
        <v>61.0</v>
      </c>
      <c r="M1000" s="95">
        <f t="shared" ref="M1000:M1001" si="628">(L1000-H1000)</f>
        <v>61</v>
      </c>
      <c r="N1000" s="96"/>
      <c r="O1000" s="96">
        <f t="shared" ref="O1000:O1002" si="629">sum(M1000,N1000)</f>
        <v>61</v>
      </c>
      <c r="P1000" s="95"/>
      <c r="Q1000" s="75"/>
      <c r="R1000" s="75"/>
      <c r="S1000" s="75"/>
      <c r="T1000" s="75"/>
      <c r="U1000" s="75"/>
      <c r="V1000" s="75"/>
      <c r="W1000" s="75"/>
      <c r="X1000" s="75"/>
      <c r="Y1000" s="75"/>
      <c r="Z1000" s="75"/>
    </row>
    <row r="1001">
      <c r="A1001" s="88" t="s">
        <v>120</v>
      </c>
      <c r="B1001" s="89">
        <v>7.0</v>
      </c>
      <c r="C1001" s="89"/>
      <c r="D1001" s="89"/>
      <c r="E1001" s="89"/>
      <c r="F1001" s="89"/>
      <c r="G1001" s="89"/>
      <c r="H1001" s="89">
        <f>SUM(B1001:G1001)</f>
        <v>7</v>
      </c>
      <c r="I1001" s="90">
        <f>sum(H1001:H1004)</f>
        <v>7</v>
      </c>
      <c r="J1001" s="104"/>
      <c r="K1001" s="88" t="s">
        <v>120</v>
      </c>
      <c r="L1001" s="90">
        <v>89.0</v>
      </c>
      <c r="M1001" s="90">
        <f t="shared" si="628"/>
        <v>82</v>
      </c>
      <c r="N1001" s="89"/>
      <c r="O1001" s="90">
        <f t="shared" si="629"/>
        <v>82</v>
      </c>
      <c r="P1001" s="90"/>
      <c r="Q1001" s="75"/>
      <c r="R1001" s="75"/>
      <c r="S1001" s="75"/>
      <c r="T1001" s="75"/>
      <c r="U1001" s="75"/>
      <c r="V1001" s="75"/>
      <c r="W1001" s="75"/>
      <c r="X1001" s="75"/>
      <c r="Y1001" s="75"/>
      <c r="Z1001" s="75"/>
    </row>
    <row r="1002">
      <c r="A1002" s="94" t="s">
        <v>77</v>
      </c>
      <c r="B1002" s="97">
        <v>0.0</v>
      </c>
      <c r="C1002" s="97"/>
      <c r="D1002" s="97"/>
      <c r="E1002" s="97"/>
      <c r="F1002" s="97"/>
      <c r="G1002" s="97"/>
      <c r="H1002" s="97">
        <f t="shared" ref="H1002:H1004" si="630">sum(B1002:G1002)</f>
        <v>0</v>
      </c>
      <c r="I1002" s="98">
        <f>(I1001/60)</f>
        <v>0.1166666667</v>
      </c>
      <c r="J1002" s="104"/>
      <c r="K1002" s="94" t="s">
        <v>77</v>
      </c>
      <c r="L1002" s="95">
        <v>4.0</v>
      </c>
      <c r="M1002" s="95">
        <f>(L1002-H1002-H1003)</f>
        <v>4</v>
      </c>
      <c r="N1002" s="96"/>
      <c r="O1002" s="96">
        <f t="shared" si="629"/>
        <v>4</v>
      </c>
      <c r="P1002" s="95"/>
      <c r="Q1002" s="75"/>
      <c r="R1002" s="75"/>
      <c r="S1002" s="75"/>
      <c r="T1002" s="75"/>
      <c r="U1002" s="75"/>
      <c r="V1002" s="75"/>
      <c r="W1002" s="75"/>
      <c r="X1002" s="75"/>
      <c r="Y1002" s="75"/>
      <c r="Z1002" s="75"/>
    </row>
    <row r="1003">
      <c r="A1003" s="102" t="s">
        <v>78</v>
      </c>
      <c r="B1003" s="97">
        <v>0.0</v>
      </c>
      <c r="C1003" s="97"/>
      <c r="D1003" s="97"/>
      <c r="E1003" s="97"/>
      <c r="F1003" s="97"/>
      <c r="G1003" s="97"/>
      <c r="H1003" s="97">
        <f t="shared" si="630"/>
        <v>0</v>
      </c>
      <c r="I1003" s="103"/>
      <c r="J1003" s="104"/>
      <c r="K1003" s="102" t="s">
        <v>78</v>
      </c>
      <c r="L1003" s="95" t="s">
        <v>79</v>
      </c>
      <c r="M1003" s="96" t="s">
        <v>79</v>
      </c>
      <c r="N1003" s="96"/>
      <c r="O1003" s="96" t="s">
        <v>79</v>
      </c>
      <c r="P1003" s="95"/>
      <c r="Q1003" s="75"/>
      <c r="R1003" s="75"/>
      <c r="S1003" s="75"/>
      <c r="T1003" s="75"/>
      <c r="U1003" s="75"/>
      <c r="V1003" s="75"/>
      <c r="W1003" s="75"/>
      <c r="X1003" s="75"/>
      <c r="Y1003" s="75"/>
      <c r="Z1003" s="75"/>
    </row>
    <row r="1004">
      <c r="A1004" s="102" t="s">
        <v>80</v>
      </c>
      <c r="B1004" s="97"/>
      <c r="C1004" s="97"/>
      <c r="D1004" s="97"/>
      <c r="E1004" s="97"/>
      <c r="F1004" s="97"/>
      <c r="G1004" s="97"/>
      <c r="H1004" s="97">
        <f t="shared" si="630"/>
        <v>0</v>
      </c>
      <c r="I1004" s="96" t="s">
        <v>79</v>
      </c>
      <c r="J1004" s="104"/>
      <c r="K1004" s="102" t="s">
        <v>80</v>
      </c>
      <c r="L1004" s="95">
        <v>60.0</v>
      </c>
      <c r="M1004" s="95">
        <f t="shared" ref="M1004:M1005" si="631">(L1004-H1004)</f>
        <v>60</v>
      </c>
      <c r="N1004" s="96"/>
      <c r="O1004" s="96">
        <f t="shared" ref="O1004:O1006" si="632">sum(M1004,N1004)</f>
        <v>60</v>
      </c>
      <c r="P1004" s="95"/>
      <c r="Q1004" s="75"/>
      <c r="R1004" s="75"/>
      <c r="S1004" s="75"/>
      <c r="T1004" s="75"/>
      <c r="U1004" s="75"/>
      <c r="V1004" s="75"/>
      <c r="W1004" s="75"/>
      <c r="X1004" s="75"/>
      <c r="Y1004" s="75"/>
      <c r="Z1004" s="75"/>
    </row>
    <row r="1005">
      <c r="A1005" s="88" t="s">
        <v>227</v>
      </c>
      <c r="B1005" s="89">
        <v>0.0</v>
      </c>
      <c r="C1005" s="89"/>
      <c r="D1005" s="89"/>
      <c r="E1005" s="89"/>
      <c r="F1005" s="89"/>
      <c r="G1005" s="89"/>
      <c r="H1005" s="89">
        <f>SUM(B1005:G1005)</f>
        <v>0</v>
      </c>
      <c r="I1005" s="90">
        <f>sum(H1005:H1008)</f>
        <v>0</v>
      </c>
      <c r="J1005" s="104"/>
      <c r="K1005" s="88" t="s">
        <v>227</v>
      </c>
      <c r="L1005" s="90">
        <v>40.0</v>
      </c>
      <c r="M1005" s="90">
        <f t="shared" si="631"/>
        <v>40</v>
      </c>
      <c r="N1005" s="89"/>
      <c r="O1005" s="90">
        <f t="shared" si="632"/>
        <v>40</v>
      </c>
      <c r="P1005" s="90"/>
      <c r="Q1005" s="75"/>
      <c r="R1005" s="75"/>
      <c r="S1005" s="75"/>
      <c r="T1005" s="75"/>
      <c r="U1005" s="75"/>
      <c r="V1005" s="75"/>
      <c r="W1005" s="75"/>
      <c r="X1005" s="75"/>
      <c r="Y1005" s="75"/>
      <c r="Z1005" s="75"/>
    </row>
    <row r="1006">
      <c r="A1006" s="94" t="s">
        <v>77</v>
      </c>
      <c r="B1006" s="97">
        <v>0.0</v>
      </c>
      <c r="C1006" s="97"/>
      <c r="D1006" s="97"/>
      <c r="E1006" s="97"/>
      <c r="F1006" s="97"/>
      <c r="G1006" s="97"/>
      <c r="H1006" s="97">
        <f t="shared" ref="H1006:H1008" si="633">sum(B1006:G1006)</f>
        <v>0</v>
      </c>
      <c r="I1006" s="98">
        <f>(I1005/60)</f>
        <v>0</v>
      </c>
      <c r="J1006" s="104"/>
      <c r="K1006" s="94" t="s">
        <v>77</v>
      </c>
      <c r="L1006" s="95">
        <v>0.0</v>
      </c>
      <c r="M1006" s="95">
        <f>(L1006-H1006-H1007)</f>
        <v>0</v>
      </c>
      <c r="N1006" s="96"/>
      <c r="O1006" s="96">
        <f t="shared" si="632"/>
        <v>0</v>
      </c>
      <c r="P1006" s="95"/>
      <c r="Q1006" s="75"/>
      <c r="R1006" s="75"/>
      <c r="S1006" s="75"/>
      <c r="T1006" s="75"/>
      <c r="U1006" s="75"/>
      <c r="V1006" s="75"/>
      <c r="W1006" s="75"/>
      <c r="X1006" s="75"/>
      <c r="Y1006" s="75"/>
      <c r="Z1006" s="75"/>
    </row>
    <row r="1007">
      <c r="A1007" s="102" t="s">
        <v>78</v>
      </c>
      <c r="B1007" s="97">
        <v>0.0</v>
      </c>
      <c r="C1007" s="97"/>
      <c r="D1007" s="97"/>
      <c r="E1007" s="97"/>
      <c r="F1007" s="97"/>
      <c r="G1007" s="97"/>
      <c r="H1007" s="97">
        <f t="shared" si="633"/>
        <v>0</v>
      </c>
      <c r="I1007" s="103"/>
      <c r="J1007" s="104"/>
      <c r="K1007" s="102" t="s">
        <v>78</v>
      </c>
      <c r="L1007" s="95" t="s">
        <v>79</v>
      </c>
      <c r="M1007" s="96" t="s">
        <v>79</v>
      </c>
      <c r="N1007" s="96"/>
      <c r="O1007" s="96" t="s">
        <v>79</v>
      </c>
      <c r="P1007" s="95"/>
      <c r="Q1007" s="75"/>
      <c r="R1007" s="75"/>
      <c r="S1007" s="75"/>
      <c r="T1007" s="75"/>
      <c r="U1007" s="75"/>
      <c r="V1007" s="75"/>
      <c r="W1007" s="75"/>
      <c r="X1007" s="75"/>
      <c r="Y1007" s="75"/>
      <c r="Z1007" s="75"/>
    </row>
    <row r="1008">
      <c r="A1008" s="102" t="s">
        <v>80</v>
      </c>
      <c r="B1008" s="97">
        <v>0.0</v>
      </c>
      <c r="C1008" s="97"/>
      <c r="D1008" s="97"/>
      <c r="E1008" s="97"/>
      <c r="F1008" s="97"/>
      <c r="G1008" s="97"/>
      <c r="H1008" s="97">
        <f t="shared" si="633"/>
        <v>0</v>
      </c>
      <c r="I1008" s="96" t="s">
        <v>79</v>
      </c>
      <c r="J1008" s="104"/>
      <c r="K1008" s="102" t="s">
        <v>80</v>
      </c>
      <c r="L1008" s="95">
        <v>0.0</v>
      </c>
      <c r="M1008" s="95">
        <f>(L1008-H1008)</f>
        <v>0</v>
      </c>
      <c r="N1008" s="96"/>
      <c r="O1008" s="96">
        <f>sum(M1008,N1008)</f>
        <v>0</v>
      </c>
      <c r="P1008" s="95"/>
      <c r="Q1008" s="75"/>
      <c r="R1008" s="75"/>
      <c r="S1008" s="75"/>
      <c r="T1008" s="75"/>
      <c r="U1008" s="75"/>
      <c r="V1008" s="75"/>
      <c r="W1008" s="75"/>
      <c r="X1008" s="75"/>
      <c r="Y1008" s="75"/>
      <c r="Z1008" s="75"/>
    </row>
    <row r="1009">
      <c r="A1009" s="119"/>
      <c r="B1009" s="86"/>
      <c r="C1009" s="87"/>
      <c r="D1009" s="86"/>
      <c r="E1009" s="86"/>
      <c r="F1009" s="86"/>
      <c r="G1009" s="86"/>
      <c r="H1009" s="86"/>
      <c r="I1009" s="87"/>
      <c r="J1009" s="75"/>
      <c r="K1009" s="119"/>
      <c r="L1009" s="87"/>
      <c r="M1009" s="86"/>
      <c r="N1009" s="87"/>
      <c r="O1009" s="87"/>
      <c r="P1009" s="86"/>
      <c r="Q1009" s="75"/>
      <c r="R1009" s="75"/>
      <c r="S1009" s="75"/>
      <c r="T1009" s="75"/>
      <c r="U1009" s="75"/>
      <c r="V1009" s="75"/>
      <c r="W1009" s="75"/>
      <c r="X1009" s="75"/>
      <c r="Y1009" s="75"/>
      <c r="Z1009" s="75"/>
    </row>
    <row r="1010">
      <c r="A1010" s="120" t="s">
        <v>121</v>
      </c>
      <c r="B1010" s="83">
        <f t="shared" ref="B1010:H1010" si="634">SUM(B871,B875,B879,B883,B887,B891,B896,B900,B904,B908, B912, B917,B921,B925,B929,B933, B937, B941, B946,B950,B955,B959,B963,B967,B971,B975, B980,B984,B988,B992,B997,B1001, B1005)</f>
        <v>213</v>
      </c>
      <c r="C1010" s="83">
        <f t="shared" si="634"/>
        <v>0</v>
      </c>
      <c r="D1010" s="83">
        <f t="shared" si="634"/>
        <v>0</v>
      </c>
      <c r="E1010" s="83">
        <f t="shared" si="634"/>
        <v>0</v>
      </c>
      <c r="F1010" s="83">
        <f t="shared" si="634"/>
        <v>0</v>
      </c>
      <c r="G1010" s="83">
        <f t="shared" si="634"/>
        <v>0</v>
      </c>
      <c r="H1010" s="83">
        <f t="shared" si="634"/>
        <v>213</v>
      </c>
      <c r="I1010" s="121"/>
      <c r="J1010" s="75"/>
      <c r="K1010" s="120" t="s">
        <v>121</v>
      </c>
      <c r="L1010" s="83">
        <f t="shared" ref="L1010:O1010" si="635">SUM(L871,L875,L879,L883,L887,L891,L896,L900,L904,L908, L912, L917,L921,L925,L929,L933, L937, L941, L946,L950,L955,L959,L963,L967,L971,L975, L980,L984,L988,L992,L997,L1001, L1005)</f>
        <v>2974</v>
      </c>
      <c r="M1010" s="83">
        <f t="shared" si="635"/>
        <v>2761</v>
      </c>
      <c r="N1010" s="83">
        <f t="shared" si="635"/>
        <v>0</v>
      </c>
      <c r="O1010" s="83">
        <f t="shared" si="635"/>
        <v>2761</v>
      </c>
      <c r="P1010" s="121"/>
      <c r="Q1010" s="75"/>
      <c r="R1010" s="75"/>
      <c r="S1010" s="75"/>
      <c r="T1010" s="75"/>
      <c r="U1010" s="75"/>
      <c r="V1010" s="75"/>
      <c r="W1010" s="75"/>
      <c r="X1010" s="75"/>
      <c r="Y1010" s="75"/>
      <c r="Z1010" s="75"/>
    </row>
    <row r="1011">
      <c r="A1011" s="122" t="s">
        <v>77</v>
      </c>
      <c r="B1011" s="83">
        <f t="shared" ref="B1011:H1011" si="636">SUM(B872,B876,B880,B884,B888,B892,B897,B901,B905,B909, B913, B918,B922,B926,B930,B934, B938, B942, B947,B951,B956,B960,B964,B968,B972,B976, B981,B985,B989,B993,B998,B1002, B1006)</f>
        <v>0</v>
      </c>
      <c r="C1011" s="83">
        <f t="shared" si="636"/>
        <v>0</v>
      </c>
      <c r="D1011" s="83">
        <f t="shared" si="636"/>
        <v>0</v>
      </c>
      <c r="E1011" s="83">
        <f t="shared" si="636"/>
        <v>0</v>
      </c>
      <c r="F1011" s="83">
        <f t="shared" si="636"/>
        <v>0</v>
      </c>
      <c r="G1011" s="83">
        <f t="shared" si="636"/>
        <v>0</v>
      </c>
      <c r="H1011" s="83">
        <f t="shared" si="636"/>
        <v>0</v>
      </c>
      <c r="I1011" s="121"/>
      <c r="J1011" s="75"/>
      <c r="K1011" s="122" t="s">
        <v>77</v>
      </c>
      <c r="L1011" s="83">
        <f t="shared" ref="L1011:O1011" si="637">SUM(L872,L876,L880,L884,L888,L892,L897,L901,L905,L909, L913, L918,L922,L926,L930,L934, L938, L942, L947,L951,L956,L960,L964,L968,L972,L976, L981,L985,L989,L993,L998,L1002, L1006)</f>
        <v>130</v>
      </c>
      <c r="M1011" s="83">
        <f t="shared" si="637"/>
        <v>121</v>
      </c>
      <c r="N1011" s="83">
        <f t="shared" si="637"/>
        <v>0</v>
      </c>
      <c r="O1011" s="83">
        <f t="shared" si="637"/>
        <v>121</v>
      </c>
      <c r="P1011" s="121"/>
      <c r="Q1011" s="75"/>
      <c r="R1011" s="75"/>
      <c r="S1011" s="75"/>
      <c r="T1011" s="75"/>
      <c r="U1011" s="75"/>
      <c r="V1011" s="75"/>
      <c r="W1011" s="75"/>
      <c r="X1011" s="75"/>
      <c r="Y1011" s="75"/>
      <c r="Z1011" s="75"/>
    </row>
    <row r="1012">
      <c r="A1012" s="120" t="s">
        <v>78</v>
      </c>
      <c r="B1012" s="83">
        <f t="shared" ref="B1012:H1012" si="638">SUM(B873,B877,B881,B885,B889,B893,B898,B902,B906,B910, B914, B919,B923,B927,B931,B935, B939, B943, B948,B952,B957,B961,B965,B969,B973,B977, B982,B986,B990,B994,B999,B1003, B1007)</f>
        <v>9</v>
      </c>
      <c r="C1012" s="83">
        <f t="shared" si="638"/>
        <v>0</v>
      </c>
      <c r="D1012" s="83">
        <f t="shared" si="638"/>
        <v>0</v>
      </c>
      <c r="E1012" s="83">
        <f t="shared" si="638"/>
        <v>0</v>
      </c>
      <c r="F1012" s="83">
        <f t="shared" si="638"/>
        <v>0</v>
      </c>
      <c r="G1012" s="83">
        <f t="shared" si="638"/>
        <v>0</v>
      </c>
      <c r="H1012" s="83">
        <f t="shared" si="638"/>
        <v>9</v>
      </c>
      <c r="I1012" s="121"/>
      <c r="J1012" s="75"/>
      <c r="K1012" s="120" t="s">
        <v>78</v>
      </c>
      <c r="L1012" s="83">
        <f t="shared" ref="L1012:O1012" si="639">SUM(L873,L877,L881,L885,L889,L893,L898,L902,L906,L910, L914, L919,L923,L927,L931,L935, L939, L943, L948,L952,L957,L961,L965,L969,L973,L977, L982,L986,L990,L994,L999,L1003, L1007)</f>
        <v>0</v>
      </c>
      <c r="M1012" s="83">
        <f t="shared" si="639"/>
        <v>0</v>
      </c>
      <c r="N1012" s="83">
        <f t="shared" si="639"/>
        <v>0</v>
      </c>
      <c r="O1012" s="83">
        <f t="shared" si="639"/>
        <v>0</v>
      </c>
      <c r="P1012" s="121"/>
      <c r="Q1012" s="75"/>
      <c r="R1012" s="75"/>
      <c r="S1012" s="75"/>
      <c r="T1012" s="75"/>
      <c r="U1012" s="75"/>
      <c r="V1012" s="75"/>
      <c r="W1012" s="75"/>
      <c r="X1012" s="75"/>
      <c r="Y1012" s="75"/>
      <c r="Z1012" s="75"/>
    </row>
    <row r="1013">
      <c r="A1013" s="120" t="s">
        <v>80</v>
      </c>
      <c r="B1013" s="83">
        <f t="shared" ref="B1013:H1013" si="640">SUM(B874,B878,B882,B886,B890,B894,B899,B903,B907,B911, B915, B920,B924,B928,B932,B936, B940, B944, B949,B953,B958,B962,B966,B970,B974,B978, B983,B987,B991,B995,B1000,B1004, B1008)</f>
        <v>0</v>
      </c>
      <c r="C1013" s="83">
        <f t="shared" si="640"/>
        <v>0</v>
      </c>
      <c r="D1013" s="83">
        <f t="shared" si="640"/>
        <v>0</v>
      </c>
      <c r="E1013" s="83">
        <f t="shared" si="640"/>
        <v>0</v>
      </c>
      <c r="F1013" s="83">
        <f t="shared" si="640"/>
        <v>0</v>
      </c>
      <c r="G1013" s="83">
        <f t="shared" si="640"/>
        <v>0</v>
      </c>
      <c r="H1013" s="83">
        <f t="shared" si="640"/>
        <v>0</v>
      </c>
      <c r="I1013" s="121"/>
      <c r="J1013" s="75"/>
      <c r="K1013" s="120" t="s">
        <v>80</v>
      </c>
      <c r="L1013" s="83">
        <f t="shared" ref="L1013:O1013" si="641">SUM(L874,L878,L882,L886,L890,L894,L899,L903,L907,L911, L915, L920,L924,L928,L932,L936, L940, L944, L949,L953,L958,L962,L966,L970,L974,L978, L983,L987,L991,L995,L1000,L1004, L1008)</f>
        <v>1413</v>
      </c>
      <c r="M1013" s="83">
        <f t="shared" si="641"/>
        <v>1413</v>
      </c>
      <c r="N1013" s="83">
        <f t="shared" si="641"/>
        <v>0</v>
      </c>
      <c r="O1013" s="83">
        <f t="shared" si="641"/>
        <v>1413</v>
      </c>
      <c r="P1013" s="121"/>
      <c r="Q1013" s="75"/>
      <c r="R1013" s="75"/>
      <c r="S1013" s="75"/>
      <c r="T1013" s="75"/>
      <c r="U1013" s="75"/>
      <c r="V1013" s="75"/>
      <c r="W1013" s="75"/>
      <c r="X1013" s="75"/>
      <c r="Y1013" s="75"/>
      <c r="Z1013" s="75"/>
    </row>
    <row r="1014">
      <c r="A1014" s="112" t="s">
        <v>9</v>
      </c>
      <c r="B1014" s="85">
        <f t="shared" ref="B1014:H1014" si="642">sum(B1010:B1012)</f>
        <v>222</v>
      </c>
      <c r="C1014" s="85">
        <f t="shared" si="642"/>
        <v>0</v>
      </c>
      <c r="D1014" s="85">
        <f t="shared" si="642"/>
        <v>0</v>
      </c>
      <c r="E1014" s="85">
        <f t="shared" si="642"/>
        <v>0</v>
      </c>
      <c r="F1014" s="85">
        <f t="shared" si="642"/>
        <v>0</v>
      </c>
      <c r="G1014" s="85">
        <f t="shared" si="642"/>
        <v>0</v>
      </c>
      <c r="H1014" s="85">
        <f t="shared" si="642"/>
        <v>222</v>
      </c>
      <c r="I1014" s="87"/>
      <c r="J1014" s="75"/>
      <c r="K1014" s="112" t="s">
        <v>9</v>
      </c>
      <c r="L1014" s="85">
        <f t="shared" ref="L1014:O1014" si="643">sum(L1010:L1012)</f>
        <v>3104</v>
      </c>
      <c r="M1014" s="85">
        <f t="shared" si="643"/>
        <v>2882</v>
      </c>
      <c r="N1014" s="85">
        <f t="shared" si="643"/>
        <v>0</v>
      </c>
      <c r="O1014" s="85">
        <f t="shared" si="643"/>
        <v>2882</v>
      </c>
      <c r="P1014" s="87"/>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104"/>
      <c r="L1015" s="75"/>
      <c r="M1015" s="75"/>
      <c r="N1015" s="104"/>
      <c r="O1015" s="75"/>
      <c r="P1015" s="75"/>
      <c r="Q1015" s="75"/>
      <c r="R1015" s="75"/>
      <c r="S1015" s="75"/>
      <c r="T1015" s="75"/>
      <c r="U1015" s="75"/>
      <c r="V1015" s="75"/>
      <c r="W1015" s="75"/>
      <c r="X1015" s="75"/>
      <c r="Y1015" s="75"/>
      <c r="Z1015" s="75"/>
    </row>
    <row r="1016">
      <c r="A1016" s="123" t="s">
        <v>123</v>
      </c>
      <c r="B1016" s="124" t="s">
        <v>2</v>
      </c>
      <c r="C1016" s="124" t="s">
        <v>3</v>
      </c>
      <c r="D1016" s="124" t="s">
        <v>4</v>
      </c>
      <c r="E1016" s="124" t="s">
        <v>5</v>
      </c>
      <c r="F1016" s="124" t="s">
        <v>6</v>
      </c>
      <c r="G1016" s="124" t="s">
        <v>7</v>
      </c>
      <c r="H1016" s="124" t="s">
        <v>9</v>
      </c>
      <c r="I1016" s="75"/>
      <c r="J1016" s="75"/>
      <c r="K1016" s="104"/>
      <c r="L1016" s="75"/>
      <c r="M1016" s="75"/>
      <c r="N1016" s="104"/>
      <c r="O1016" s="75"/>
      <c r="P1016" s="75"/>
      <c r="Q1016" s="75"/>
      <c r="R1016" s="75"/>
      <c r="S1016" s="75"/>
      <c r="T1016" s="75"/>
      <c r="U1016" s="75"/>
      <c r="V1016" s="75"/>
      <c r="W1016" s="75"/>
      <c r="X1016" s="75"/>
      <c r="Y1016" s="75"/>
      <c r="Z1016" s="75"/>
    </row>
    <row r="1017">
      <c r="A1017" s="120" t="s">
        <v>124</v>
      </c>
      <c r="B1017" s="83">
        <f t="shared" ref="B1017:H1017" si="644">sum(B1011:B1012)</f>
        <v>9</v>
      </c>
      <c r="C1017" s="83">
        <f t="shared" si="644"/>
        <v>0</v>
      </c>
      <c r="D1017" s="83">
        <f t="shared" si="644"/>
        <v>0</v>
      </c>
      <c r="E1017" s="83">
        <f t="shared" si="644"/>
        <v>0</v>
      </c>
      <c r="F1017" s="83">
        <f t="shared" si="644"/>
        <v>0</v>
      </c>
      <c r="G1017" s="83">
        <f t="shared" si="644"/>
        <v>0</v>
      </c>
      <c r="H1017" s="83">
        <f t="shared" si="644"/>
        <v>9</v>
      </c>
      <c r="I1017" s="75"/>
      <c r="J1017" s="75"/>
      <c r="K1017" s="104"/>
      <c r="L1017" s="75"/>
      <c r="M1017" s="75"/>
      <c r="N1017" s="104"/>
      <c r="O1017" s="75"/>
      <c r="P1017" s="75"/>
      <c r="Q1017" s="75"/>
      <c r="R1017" s="75"/>
      <c r="S1017" s="75"/>
      <c r="T1017" s="75"/>
      <c r="U1017" s="75"/>
      <c r="V1017" s="75"/>
      <c r="W1017" s="75"/>
      <c r="X1017" s="75"/>
      <c r="Y1017" s="75"/>
      <c r="Z1017" s="75"/>
    </row>
    <row r="1018">
      <c r="A1018" s="120" t="s">
        <v>126</v>
      </c>
      <c r="B1018" s="125">
        <f t="shared" ref="B1018:H1018" si="645">(B1017*30)</f>
        <v>270</v>
      </c>
      <c r="C1018" s="125">
        <f t="shared" si="645"/>
        <v>0</v>
      </c>
      <c r="D1018" s="125">
        <f t="shared" si="645"/>
        <v>0</v>
      </c>
      <c r="E1018" s="125">
        <f t="shared" si="645"/>
        <v>0</v>
      </c>
      <c r="F1018" s="125">
        <f t="shared" si="645"/>
        <v>0</v>
      </c>
      <c r="G1018" s="125">
        <f t="shared" si="645"/>
        <v>0</v>
      </c>
      <c r="H1018" s="125">
        <f t="shared" si="645"/>
        <v>270</v>
      </c>
      <c r="I1018" s="75"/>
      <c r="J1018" s="75"/>
      <c r="K1018" s="104"/>
      <c r="L1018" s="75"/>
      <c r="M1018" s="75"/>
      <c r="N1018" s="75"/>
      <c r="O1018" s="75"/>
      <c r="P1018" s="75"/>
      <c r="Q1018" s="75"/>
      <c r="R1018" s="75"/>
      <c r="S1018" s="75"/>
      <c r="T1018" s="75"/>
      <c r="U1018" s="75"/>
      <c r="V1018" s="75"/>
      <c r="W1018" s="75"/>
      <c r="X1018" s="75"/>
      <c r="Y1018" s="75"/>
      <c r="Z1018" s="75"/>
    </row>
    <row r="1019">
      <c r="A1019" s="120" t="s">
        <v>127</v>
      </c>
      <c r="B1019" s="83">
        <f t="shared" ref="B1019:H1019" si="646">(B1013)</f>
        <v>0</v>
      </c>
      <c r="C1019" s="83">
        <f t="shared" si="646"/>
        <v>0</v>
      </c>
      <c r="D1019" s="83">
        <f t="shared" si="646"/>
        <v>0</v>
      </c>
      <c r="E1019" s="83">
        <f t="shared" si="646"/>
        <v>0</v>
      </c>
      <c r="F1019" s="83">
        <f t="shared" si="646"/>
        <v>0</v>
      </c>
      <c r="G1019" s="83">
        <f t="shared" si="646"/>
        <v>0</v>
      </c>
      <c r="H1019" s="83">
        <f t="shared" si="646"/>
        <v>0</v>
      </c>
      <c r="I1019" s="75"/>
      <c r="J1019" s="75"/>
      <c r="K1019" s="104"/>
      <c r="L1019" s="75"/>
      <c r="M1019" s="75"/>
      <c r="N1019" s="104"/>
      <c r="O1019" s="75"/>
      <c r="P1019" s="75"/>
      <c r="Q1019" s="75"/>
      <c r="R1019" s="75"/>
      <c r="S1019" s="75"/>
      <c r="T1019" s="75"/>
      <c r="U1019" s="75"/>
      <c r="V1019" s="75"/>
      <c r="W1019" s="75"/>
      <c r="X1019" s="75"/>
      <c r="Y1019" s="75"/>
      <c r="Z1019" s="75"/>
    </row>
    <row r="1020">
      <c r="A1020" s="120" t="s">
        <v>126</v>
      </c>
      <c r="B1020" s="125">
        <f t="shared" ref="B1020:H1020" si="647">(B1019*5)</f>
        <v>0</v>
      </c>
      <c r="C1020" s="125">
        <f t="shared" si="647"/>
        <v>0</v>
      </c>
      <c r="D1020" s="125">
        <f t="shared" si="647"/>
        <v>0</v>
      </c>
      <c r="E1020" s="125">
        <f t="shared" si="647"/>
        <v>0</v>
      </c>
      <c r="F1020" s="125">
        <f t="shared" si="647"/>
        <v>0</v>
      </c>
      <c r="G1020" s="125">
        <f t="shared" si="647"/>
        <v>0</v>
      </c>
      <c r="H1020" s="125">
        <f t="shared" si="647"/>
        <v>0</v>
      </c>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126"/>
      <c r="B1022" s="127">
        <f t="shared" ref="B1022:H1022" si="648">(B1014*30)+B1018+B1020</f>
        <v>6930</v>
      </c>
      <c r="C1022" s="127">
        <f t="shared" si="648"/>
        <v>0</v>
      </c>
      <c r="D1022" s="127">
        <f t="shared" si="648"/>
        <v>0</v>
      </c>
      <c r="E1022" s="127">
        <f t="shared" si="648"/>
        <v>0</v>
      </c>
      <c r="F1022" s="127">
        <f t="shared" si="648"/>
        <v>0</v>
      </c>
      <c r="G1022" s="127">
        <f t="shared" si="648"/>
        <v>0</v>
      </c>
      <c r="H1022" s="127">
        <f t="shared" si="648"/>
        <v>6930</v>
      </c>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128" t="s">
        <v>35</v>
      </c>
      <c r="H1024" s="129" t="s">
        <v>36</v>
      </c>
      <c r="I1024" s="75"/>
      <c r="J1024" s="75"/>
      <c r="K1024" s="75"/>
      <c r="L1024" s="75"/>
      <c r="M1024" s="75"/>
      <c r="N1024" s="75"/>
      <c r="O1024" s="75"/>
      <c r="P1024" s="75"/>
      <c r="Q1024" s="75"/>
      <c r="R1024" s="75"/>
      <c r="S1024" s="92"/>
      <c r="T1024" s="75"/>
      <c r="U1024" s="75"/>
      <c r="V1024" s="75"/>
      <c r="W1024" s="75"/>
      <c r="X1024" s="75"/>
      <c r="Y1024" s="75"/>
      <c r="Z1024" s="75"/>
    </row>
    <row r="1025">
      <c r="A1025" s="176" t="s">
        <v>228</v>
      </c>
      <c r="B1025" s="75"/>
      <c r="C1025" s="75"/>
      <c r="D1025" s="75"/>
      <c r="E1025" s="75"/>
      <c r="F1025" s="75"/>
      <c r="G1025" s="131">
        <v>44570.0</v>
      </c>
      <c r="H1025" s="95">
        <v>1023.0</v>
      </c>
      <c r="I1025" s="75"/>
      <c r="J1025" s="75"/>
      <c r="K1025" s="75"/>
      <c r="L1025" s="75"/>
      <c r="M1025" s="75"/>
      <c r="N1025" s="75"/>
      <c r="O1025" s="75"/>
      <c r="P1025" s="75"/>
      <c r="Q1025" s="75"/>
      <c r="R1025" s="75"/>
      <c r="S1025" s="75"/>
      <c r="T1025" s="75"/>
      <c r="U1025" s="75"/>
      <c r="V1025" s="75"/>
      <c r="W1025" s="75"/>
      <c r="X1025" s="75"/>
      <c r="Y1025" s="75"/>
      <c r="Z1025" s="75"/>
    </row>
    <row r="1026">
      <c r="A1026" s="130"/>
      <c r="B1026" s="75"/>
      <c r="C1026" s="75"/>
      <c r="D1026" s="75"/>
      <c r="E1026" s="75"/>
      <c r="F1026" s="75"/>
      <c r="G1026" s="177" t="s">
        <v>195</v>
      </c>
      <c r="H1026" s="95">
        <v>1555.0</v>
      </c>
      <c r="I1026" s="75"/>
      <c r="J1026" s="75"/>
      <c r="K1026" s="75"/>
      <c r="L1026" s="75"/>
      <c r="M1026" s="75"/>
      <c r="N1026" s="75"/>
      <c r="O1026" s="75"/>
      <c r="P1026" s="75"/>
      <c r="Q1026" s="75"/>
      <c r="R1026" s="75"/>
      <c r="S1026" s="75"/>
      <c r="T1026" s="75"/>
      <c r="U1026" s="75"/>
      <c r="V1026" s="75"/>
      <c r="W1026" s="75"/>
      <c r="X1026" s="75"/>
      <c r="Y1026" s="75"/>
      <c r="Z1026" s="75"/>
    </row>
    <row r="1027">
      <c r="A1027" s="130"/>
      <c r="B1027" s="75"/>
      <c r="C1027" s="75"/>
      <c r="D1027" s="75"/>
      <c r="E1027" s="75"/>
      <c r="F1027" s="75"/>
      <c r="G1027" s="177" t="s">
        <v>207</v>
      </c>
      <c r="H1027" s="95">
        <v>1405.0</v>
      </c>
      <c r="I1027" s="75"/>
      <c r="J1027" s="75"/>
      <c r="K1027" s="75"/>
      <c r="L1027" s="75"/>
      <c r="M1027" s="75"/>
      <c r="N1027" s="75"/>
      <c r="O1027" s="75"/>
      <c r="P1027" s="75"/>
      <c r="Q1027" s="75"/>
      <c r="R1027" s="75"/>
      <c r="S1027" s="75"/>
      <c r="T1027" s="75"/>
      <c r="U1027" s="75"/>
      <c r="V1027" s="75"/>
      <c r="W1027" s="75"/>
      <c r="X1027" s="75"/>
      <c r="Y1027" s="75"/>
      <c r="Z1027" s="75"/>
    </row>
    <row r="1028">
      <c r="A1028" s="130"/>
      <c r="B1028" s="75"/>
      <c r="C1028" s="75"/>
      <c r="D1028" s="75"/>
      <c r="E1028" s="75"/>
      <c r="F1028" s="75"/>
      <c r="G1028" s="177" t="s">
        <v>218</v>
      </c>
      <c r="H1028" s="95">
        <v>1535.0</v>
      </c>
      <c r="I1028" s="75"/>
      <c r="J1028" s="75"/>
      <c r="K1028" s="75"/>
      <c r="L1028" s="75"/>
      <c r="M1028" s="75"/>
      <c r="N1028" s="75"/>
      <c r="O1028" s="75"/>
      <c r="P1028" s="75"/>
      <c r="Q1028" s="75"/>
      <c r="R1028" s="75"/>
      <c r="S1028" s="75"/>
      <c r="T1028" s="75"/>
      <c r="U1028" s="75"/>
      <c r="V1028" s="75"/>
      <c r="W1028" s="75"/>
      <c r="X1028" s="75"/>
      <c r="Y1028" s="75"/>
      <c r="Z1028" s="75"/>
    </row>
    <row r="1029">
      <c r="A1029" s="130"/>
      <c r="B1029" s="75"/>
      <c r="C1029" s="75"/>
      <c r="D1029" s="75"/>
      <c r="E1029" s="75"/>
      <c r="F1029" s="75"/>
      <c r="G1029" s="177" t="s">
        <v>229</v>
      </c>
      <c r="H1029" s="95">
        <f>(B1014)</f>
        <v>222</v>
      </c>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132" t="s">
        <v>9</v>
      </c>
      <c r="H1030" s="133">
        <f>SUM(H1025:H1029)</f>
        <v>5740</v>
      </c>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134" t="s">
        <v>131</v>
      </c>
      <c r="H1032" s="135">
        <f>(7000-H1030)</f>
        <v>1260</v>
      </c>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6" t="s">
        <v>224</v>
      </c>
      <c r="B1034" s="73">
        <v>31.0</v>
      </c>
      <c r="C1034" s="73">
        <v>1.0</v>
      </c>
      <c r="D1034" s="73">
        <v>2.0</v>
      </c>
      <c r="E1034" s="73">
        <v>3.0</v>
      </c>
      <c r="F1034" s="73">
        <v>4.0</v>
      </c>
      <c r="G1034" s="73">
        <v>5.0</v>
      </c>
      <c r="H1034" s="74"/>
      <c r="I1034" s="74"/>
      <c r="J1034" s="75"/>
      <c r="K1034" s="76" t="s">
        <v>224</v>
      </c>
      <c r="L1034" s="77"/>
      <c r="M1034" s="77"/>
      <c r="N1034" s="78"/>
      <c r="O1034" s="78"/>
      <c r="P1034" s="78"/>
      <c r="Q1034" s="75"/>
      <c r="R1034" s="75"/>
      <c r="S1034" s="75"/>
      <c r="T1034" s="75"/>
      <c r="U1034" s="75"/>
      <c r="V1034" s="75"/>
      <c r="W1034" s="75"/>
      <c r="X1034" s="75"/>
      <c r="Y1034" s="75"/>
      <c r="Z1034" s="75"/>
    </row>
    <row r="1035">
      <c r="A1035" s="81" t="s">
        <v>132</v>
      </c>
      <c r="B1035" s="82" t="s">
        <v>2</v>
      </c>
      <c r="C1035" s="82" t="s">
        <v>3</v>
      </c>
      <c r="D1035" s="82" t="s">
        <v>4</v>
      </c>
      <c r="E1035" s="82" t="s">
        <v>5</v>
      </c>
      <c r="F1035" s="82" t="s">
        <v>6</v>
      </c>
      <c r="G1035" s="82" t="s">
        <v>7</v>
      </c>
      <c r="H1035" s="82" t="s">
        <v>9</v>
      </c>
      <c r="I1035" s="82" t="s">
        <v>71</v>
      </c>
      <c r="J1035" s="75"/>
      <c r="K1035" s="81" t="s">
        <v>132</v>
      </c>
      <c r="L1035" s="82" t="s">
        <v>72</v>
      </c>
      <c r="M1035" s="82" t="s">
        <v>13</v>
      </c>
      <c r="N1035" s="83" t="s">
        <v>73</v>
      </c>
      <c r="O1035" s="83" t="s">
        <v>133</v>
      </c>
      <c r="P1035" s="83" t="s">
        <v>74</v>
      </c>
      <c r="Q1035" s="75"/>
      <c r="R1035" s="75"/>
      <c r="S1035" s="75"/>
      <c r="T1035" s="75"/>
      <c r="U1035" s="75"/>
      <c r="V1035" s="75"/>
      <c r="W1035" s="75"/>
      <c r="X1035" s="75"/>
      <c r="Y1035" s="75"/>
      <c r="Z1035" s="75"/>
    </row>
    <row r="1036">
      <c r="A1036" s="136" t="s">
        <v>1</v>
      </c>
      <c r="B1036" s="91"/>
      <c r="C1036" s="137"/>
      <c r="D1036" s="91"/>
      <c r="E1036" s="137"/>
      <c r="F1036" s="137"/>
      <c r="G1036" s="91"/>
      <c r="H1036" s="137"/>
      <c r="I1036" s="91"/>
      <c r="J1036" s="75"/>
      <c r="K1036" s="136" t="s">
        <v>1</v>
      </c>
      <c r="L1036" s="91"/>
      <c r="M1036" s="137"/>
      <c r="N1036" s="91"/>
      <c r="O1036" s="137"/>
      <c r="P1036" s="137"/>
      <c r="Q1036" s="75"/>
      <c r="R1036" s="75"/>
      <c r="S1036" s="75"/>
      <c r="T1036" s="75"/>
      <c r="U1036" s="75"/>
      <c r="V1036" s="75"/>
      <c r="W1036" s="75"/>
      <c r="X1036" s="75"/>
      <c r="Y1036" s="75"/>
      <c r="Z1036" s="75"/>
    </row>
    <row r="1037">
      <c r="A1037" s="138" t="s">
        <v>134</v>
      </c>
      <c r="B1037" s="97">
        <v>3.0</v>
      </c>
      <c r="C1037" s="97">
        <v>6.0</v>
      </c>
      <c r="D1037" s="97">
        <v>4.0</v>
      </c>
      <c r="E1037" s="95">
        <v>6.0</v>
      </c>
      <c r="F1037" s="95">
        <v>5.0</v>
      </c>
      <c r="G1037" s="95">
        <v>0.0</v>
      </c>
      <c r="H1037" s="97">
        <f t="shared" ref="H1037:H1042" si="649">sum(B1037:G1037)</f>
        <v>24</v>
      </c>
      <c r="I1037" s="98">
        <f t="shared" ref="I1037:I1042" si="650">(H1037/60)</f>
        <v>0.4</v>
      </c>
      <c r="J1037" s="139"/>
      <c r="K1037" s="138" t="s">
        <v>134</v>
      </c>
      <c r="L1037" s="96">
        <v>50.0</v>
      </c>
      <c r="M1037" s="95">
        <f t="shared" ref="M1037:M1042" si="651">(L1037-H1037)</f>
        <v>26</v>
      </c>
      <c r="N1037" s="115"/>
      <c r="O1037" s="95">
        <f t="shared" ref="O1037:O1042" si="652">sum(M1037,N1037)</f>
        <v>26</v>
      </c>
      <c r="P1037" s="96"/>
      <c r="Q1037" s="75"/>
      <c r="R1037" s="75"/>
      <c r="S1037" s="75"/>
      <c r="T1037" s="75"/>
      <c r="U1037" s="75"/>
      <c r="V1037" s="75"/>
      <c r="W1037" s="75"/>
      <c r="X1037" s="75"/>
      <c r="Y1037" s="75"/>
      <c r="Z1037" s="75"/>
    </row>
    <row r="1038">
      <c r="A1038" s="138" t="s">
        <v>199</v>
      </c>
      <c r="B1038" s="97">
        <v>1.0</v>
      </c>
      <c r="C1038" s="97">
        <v>6.0</v>
      </c>
      <c r="D1038" s="97">
        <v>8.0</v>
      </c>
      <c r="E1038" s="97">
        <v>6.0</v>
      </c>
      <c r="F1038" s="95">
        <v>3.0</v>
      </c>
      <c r="G1038" s="95">
        <v>0.0</v>
      </c>
      <c r="H1038" s="97">
        <f t="shared" si="649"/>
        <v>24</v>
      </c>
      <c r="I1038" s="98">
        <f t="shared" si="650"/>
        <v>0.4</v>
      </c>
      <c r="J1038" s="104"/>
      <c r="K1038" s="138" t="s">
        <v>199</v>
      </c>
      <c r="L1038" s="96">
        <v>58.0</v>
      </c>
      <c r="M1038" s="95">
        <f t="shared" si="651"/>
        <v>34</v>
      </c>
      <c r="N1038" s="115"/>
      <c r="O1038" s="95">
        <f t="shared" si="652"/>
        <v>34</v>
      </c>
      <c r="P1038" s="96"/>
      <c r="Q1038" s="75"/>
      <c r="R1038" s="75"/>
      <c r="S1038" s="75"/>
      <c r="T1038" s="75"/>
      <c r="U1038" s="75"/>
      <c r="V1038" s="75"/>
      <c r="W1038" s="75"/>
      <c r="X1038" s="75"/>
      <c r="Y1038" s="75"/>
      <c r="Z1038" s="75"/>
    </row>
    <row r="1039">
      <c r="A1039" s="138" t="s">
        <v>200</v>
      </c>
      <c r="B1039" s="97">
        <v>3.0</v>
      </c>
      <c r="C1039" s="97">
        <v>5.0</v>
      </c>
      <c r="D1039" s="97">
        <v>4.0</v>
      </c>
      <c r="E1039" s="97">
        <v>10.0</v>
      </c>
      <c r="F1039" s="95">
        <v>9.0</v>
      </c>
      <c r="G1039" s="95">
        <v>0.0</v>
      </c>
      <c r="H1039" s="97">
        <f t="shared" si="649"/>
        <v>31</v>
      </c>
      <c r="I1039" s="98">
        <f t="shared" si="650"/>
        <v>0.5166666667</v>
      </c>
      <c r="J1039" s="104"/>
      <c r="K1039" s="138" t="s">
        <v>200</v>
      </c>
      <c r="L1039" s="96">
        <v>43.0</v>
      </c>
      <c r="M1039" s="95">
        <f t="shared" si="651"/>
        <v>12</v>
      </c>
      <c r="N1039" s="115"/>
      <c r="O1039" s="95">
        <f t="shared" si="652"/>
        <v>12</v>
      </c>
      <c r="P1039" s="96"/>
      <c r="Q1039" s="75"/>
      <c r="R1039" s="75"/>
      <c r="S1039" s="75"/>
      <c r="T1039" s="75"/>
      <c r="U1039" s="75"/>
      <c r="V1039" s="75"/>
      <c r="W1039" s="75"/>
      <c r="X1039" s="75"/>
      <c r="Y1039" s="75"/>
      <c r="Z1039" s="75"/>
    </row>
    <row r="1040">
      <c r="A1040" s="138" t="s">
        <v>220</v>
      </c>
      <c r="B1040" s="97">
        <v>0.0</v>
      </c>
      <c r="C1040" s="97">
        <v>0.0</v>
      </c>
      <c r="D1040" s="97">
        <v>0.0</v>
      </c>
      <c r="E1040" s="97">
        <v>0.0</v>
      </c>
      <c r="F1040" s="95">
        <v>0.0</v>
      </c>
      <c r="G1040" s="95">
        <v>0.0</v>
      </c>
      <c r="H1040" s="97">
        <f t="shared" si="649"/>
        <v>0</v>
      </c>
      <c r="I1040" s="98">
        <f t="shared" si="650"/>
        <v>0</v>
      </c>
      <c r="J1040" s="104"/>
      <c r="K1040" s="138" t="s">
        <v>220</v>
      </c>
      <c r="L1040" s="96">
        <v>20.0</v>
      </c>
      <c r="M1040" s="95">
        <f t="shared" si="651"/>
        <v>20</v>
      </c>
      <c r="N1040" s="115"/>
      <c r="O1040" s="95">
        <f t="shared" si="652"/>
        <v>20</v>
      </c>
      <c r="P1040" s="96"/>
      <c r="Q1040" s="75"/>
      <c r="R1040" s="75"/>
      <c r="S1040" s="75"/>
      <c r="T1040" s="75"/>
      <c r="U1040" s="75"/>
      <c r="V1040" s="75"/>
      <c r="W1040" s="75"/>
      <c r="X1040" s="75"/>
      <c r="Y1040" s="75"/>
      <c r="Z1040" s="75"/>
    </row>
    <row r="1041">
      <c r="A1041" s="138" t="s">
        <v>230</v>
      </c>
      <c r="B1041" s="97">
        <v>0.0</v>
      </c>
      <c r="C1041" s="97">
        <v>0.0</v>
      </c>
      <c r="D1041" s="97">
        <v>0.0</v>
      </c>
      <c r="E1041" s="97">
        <v>3.0</v>
      </c>
      <c r="F1041" s="95">
        <v>1.0</v>
      </c>
      <c r="G1041" s="95">
        <v>2.0</v>
      </c>
      <c r="H1041" s="97">
        <f t="shared" si="649"/>
        <v>6</v>
      </c>
      <c r="I1041" s="98">
        <f t="shared" si="650"/>
        <v>0.1</v>
      </c>
      <c r="J1041" s="104"/>
      <c r="K1041" s="138" t="s">
        <v>230</v>
      </c>
      <c r="L1041" s="96">
        <v>20.0</v>
      </c>
      <c r="M1041" s="95">
        <f t="shared" si="651"/>
        <v>14</v>
      </c>
      <c r="N1041" s="115"/>
      <c r="O1041" s="95">
        <f t="shared" si="652"/>
        <v>14</v>
      </c>
      <c r="P1041" s="96"/>
      <c r="Q1041" s="75"/>
      <c r="R1041" s="75"/>
      <c r="S1041" s="75"/>
      <c r="T1041" s="75"/>
      <c r="U1041" s="75"/>
      <c r="V1041" s="75"/>
      <c r="W1041" s="75"/>
      <c r="X1041" s="75"/>
      <c r="Y1041" s="75"/>
      <c r="Z1041" s="75"/>
    </row>
    <row r="1042">
      <c r="A1042" s="138" t="s">
        <v>231</v>
      </c>
      <c r="B1042" s="97">
        <v>0.0</v>
      </c>
      <c r="C1042" s="97">
        <v>0.0</v>
      </c>
      <c r="D1042" s="97">
        <v>0.0</v>
      </c>
      <c r="E1042" s="97">
        <v>0.0</v>
      </c>
      <c r="F1042" s="95">
        <v>0.0</v>
      </c>
      <c r="G1042" s="95">
        <v>0.0</v>
      </c>
      <c r="H1042" s="97">
        <f t="shared" si="649"/>
        <v>0</v>
      </c>
      <c r="I1042" s="98">
        <f t="shared" si="650"/>
        <v>0</v>
      </c>
      <c r="J1042" s="104"/>
      <c r="K1042" s="138" t="s">
        <v>231</v>
      </c>
      <c r="L1042" s="96">
        <v>20.0</v>
      </c>
      <c r="M1042" s="95">
        <f t="shared" si="651"/>
        <v>20</v>
      </c>
      <c r="N1042" s="115"/>
      <c r="O1042" s="95">
        <f t="shared" si="652"/>
        <v>20</v>
      </c>
      <c r="P1042" s="96"/>
      <c r="Q1042" s="75"/>
      <c r="R1042" s="75"/>
      <c r="S1042" s="75"/>
      <c r="T1042" s="75"/>
      <c r="U1042" s="75"/>
      <c r="V1042" s="75"/>
      <c r="W1042" s="75"/>
      <c r="X1042" s="75"/>
      <c r="Y1042" s="75"/>
      <c r="Z1042" s="75"/>
    </row>
    <row r="1043">
      <c r="A1043" s="140"/>
      <c r="B1043" s="90">
        <f t="shared" ref="B1043:H1043" si="653">sum(B1037:B1042)</f>
        <v>7</v>
      </c>
      <c r="C1043" s="90">
        <f t="shared" si="653"/>
        <v>17</v>
      </c>
      <c r="D1043" s="90">
        <f t="shared" si="653"/>
        <v>16</v>
      </c>
      <c r="E1043" s="90">
        <f t="shared" si="653"/>
        <v>25</v>
      </c>
      <c r="F1043" s="90">
        <f t="shared" si="653"/>
        <v>18</v>
      </c>
      <c r="G1043" s="90">
        <f t="shared" si="653"/>
        <v>2</v>
      </c>
      <c r="H1043" s="90">
        <f t="shared" si="653"/>
        <v>85</v>
      </c>
      <c r="I1043" s="91"/>
      <c r="J1043" s="75"/>
      <c r="K1043" s="141" t="s">
        <v>9</v>
      </c>
      <c r="L1043" s="90">
        <f t="shared" ref="L1043:O1043" si="654">sum(L1037:L1042)</f>
        <v>211</v>
      </c>
      <c r="M1043" s="90">
        <f t="shared" si="654"/>
        <v>126</v>
      </c>
      <c r="N1043" s="90">
        <f t="shared" si="654"/>
        <v>0</v>
      </c>
      <c r="O1043" s="90">
        <f t="shared" si="654"/>
        <v>126</v>
      </c>
      <c r="P1043" s="91"/>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104"/>
      <c r="L1044" s="75"/>
      <c r="M1044" s="75"/>
      <c r="N1044" s="104"/>
      <c r="O1044" s="75"/>
      <c r="P1044" s="104"/>
      <c r="Q1044" s="75"/>
      <c r="R1044" s="75"/>
      <c r="S1044" s="75"/>
      <c r="T1044" s="75"/>
      <c r="U1044" s="75"/>
      <c r="V1044" s="75"/>
      <c r="W1044" s="75"/>
      <c r="X1044" s="75"/>
      <c r="Y1044" s="75"/>
      <c r="Z1044" s="75"/>
    </row>
    <row r="1045">
      <c r="A1045" s="126"/>
      <c r="B1045" s="142">
        <f t="shared" ref="B1045:H1045" si="655">(B1043*16)</f>
        <v>112</v>
      </c>
      <c r="C1045" s="142">
        <f t="shared" si="655"/>
        <v>272</v>
      </c>
      <c r="D1045" s="142">
        <f t="shared" si="655"/>
        <v>256</v>
      </c>
      <c r="E1045" s="142">
        <f t="shared" si="655"/>
        <v>400</v>
      </c>
      <c r="F1045" s="142">
        <f t="shared" si="655"/>
        <v>288</v>
      </c>
      <c r="G1045" s="142">
        <f t="shared" si="655"/>
        <v>32</v>
      </c>
      <c r="H1045" s="142">
        <f t="shared" si="655"/>
        <v>1360</v>
      </c>
      <c r="I1045" s="75"/>
      <c r="J1045" s="75"/>
      <c r="K1045" s="104"/>
      <c r="L1045" s="75"/>
      <c r="M1045" s="75"/>
      <c r="N1045" s="104"/>
      <c r="O1045" s="75"/>
      <c r="P1045" s="104"/>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104"/>
      <c r="L1046" s="75"/>
      <c r="M1046" s="75"/>
      <c r="N1046" s="104"/>
      <c r="O1046" s="75"/>
      <c r="P1046" s="104"/>
      <c r="Q1046" s="75"/>
      <c r="R1046" s="75"/>
      <c r="S1046" s="75"/>
      <c r="T1046" s="75"/>
      <c r="U1046" s="75"/>
      <c r="V1046" s="75"/>
      <c r="W1046" s="75"/>
      <c r="X1046" s="75"/>
      <c r="Y1046" s="75"/>
      <c r="Z1046" s="75"/>
    </row>
    <row r="1047">
      <c r="A1047" s="75"/>
      <c r="B1047" s="75"/>
      <c r="C1047" s="75"/>
      <c r="D1047" s="75"/>
      <c r="E1047" s="75"/>
      <c r="F1047" s="75"/>
      <c r="G1047" s="128" t="s">
        <v>35</v>
      </c>
      <c r="H1047" s="129" t="s">
        <v>36</v>
      </c>
      <c r="I1047" s="75"/>
      <c r="J1047" s="75"/>
      <c r="K1047" s="104"/>
      <c r="L1047" s="75"/>
      <c r="M1047" s="75"/>
      <c r="N1047" s="104"/>
      <c r="O1047" s="75"/>
      <c r="P1047" s="104"/>
      <c r="Q1047" s="75"/>
      <c r="R1047" s="75"/>
      <c r="S1047" s="75"/>
      <c r="T1047" s="75"/>
      <c r="U1047" s="75"/>
      <c r="V1047" s="75"/>
      <c r="W1047" s="75"/>
      <c r="X1047" s="75"/>
      <c r="Y1047" s="75"/>
      <c r="Z1047" s="75"/>
    </row>
    <row r="1048">
      <c r="A1048" s="176" t="s">
        <v>202</v>
      </c>
      <c r="B1048" s="75"/>
      <c r="C1048" s="75"/>
      <c r="D1048" s="75"/>
      <c r="E1048" s="75"/>
      <c r="F1048" s="75"/>
      <c r="G1048" s="131">
        <v>44570.0</v>
      </c>
      <c r="H1048" s="95">
        <v>34.0</v>
      </c>
      <c r="I1048" s="75"/>
      <c r="J1048" s="75"/>
      <c r="K1048" s="75"/>
      <c r="L1048" s="75"/>
      <c r="M1048" s="75"/>
      <c r="N1048" s="75"/>
      <c r="O1048" s="75"/>
      <c r="P1048" s="75"/>
      <c r="Q1048" s="75"/>
      <c r="R1048" s="75"/>
      <c r="S1048" s="75"/>
      <c r="T1048" s="75"/>
      <c r="U1048" s="75"/>
      <c r="V1048" s="75"/>
      <c r="W1048" s="75"/>
      <c r="X1048" s="75"/>
      <c r="Y1048" s="75"/>
      <c r="Z1048" s="75"/>
    </row>
    <row r="1049">
      <c r="A1049" s="130"/>
      <c r="B1049" s="75"/>
      <c r="C1049" s="75"/>
      <c r="D1049" s="75"/>
      <c r="E1049" s="75"/>
      <c r="F1049" s="75"/>
      <c r="G1049" s="177" t="s">
        <v>195</v>
      </c>
      <c r="H1049" s="95">
        <v>57.0</v>
      </c>
      <c r="I1049" s="75"/>
      <c r="J1049" s="75"/>
      <c r="K1049" s="75"/>
      <c r="L1049" s="75"/>
      <c r="M1049" s="75"/>
      <c r="N1049" s="75"/>
      <c r="O1049" s="75"/>
      <c r="P1049" s="75"/>
      <c r="Q1049" s="75"/>
      <c r="R1049" s="75"/>
      <c r="S1049" s="75"/>
      <c r="T1049" s="75"/>
      <c r="U1049" s="75"/>
      <c r="V1049" s="75"/>
      <c r="W1049" s="75"/>
      <c r="X1049" s="75"/>
      <c r="Y1049" s="75"/>
      <c r="Z1049" s="75"/>
    </row>
    <row r="1050">
      <c r="A1050" s="130"/>
      <c r="B1050" s="75"/>
      <c r="C1050" s="75"/>
      <c r="D1050" s="75"/>
      <c r="E1050" s="75"/>
      <c r="F1050" s="75"/>
      <c r="G1050" s="177" t="s">
        <v>207</v>
      </c>
      <c r="H1050" s="95">
        <v>53.0</v>
      </c>
      <c r="I1050" s="75"/>
      <c r="J1050" s="75"/>
      <c r="K1050" s="75"/>
      <c r="L1050" s="75"/>
      <c r="M1050" s="75"/>
      <c r="N1050" s="75"/>
      <c r="O1050" s="75"/>
      <c r="P1050" s="75"/>
      <c r="Q1050" s="75"/>
      <c r="R1050" s="75"/>
      <c r="S1050" s="75"/>
      <c r="T1050" s="75"/>
      <c r="U1050" s="75"/>
      <c r="V1050" s="75"/>
      <c r="W1050" s="75"/>
      <c r="X1050" s="75"/>
      <c r="Y1050" s="75"/>
      <c r="Z1050" s="75"/>
    </row>
    <row r="1051">
      <c r="A1051" s="130"/>
      <c r="B1051" s="75"/>
      <c r="C1051" s="75"/>
      <c r="D1051" s="75"/>
      <c r="E1051" s="75"/>
      <c r="F1051" s="75"/>
      <c r="G1051" s="177" t="s">
        <v>218</v>
      </c>
      <c r="H1051" s="95">
        <v>80.0</v>
      </c>
      <c r="I1051" s="75"/>
      <c r="J1051" s="75"/>
      <c r="K1051" s="75"/>
      <c r="L1051" s="75"/>
      <c r="M1051" s="75"/>
      <c r="N1051" s="75"/>
      <c r="O1051" s="75"/>
      <c r="P1051" s="75"/>
      <c r="Q1051" s="75"/>
      <c r="R1051" s="75"/>
      <c r="S1051" s="75"/>
      <c r="T1051" s="75"/>
      <c r="U1051" s="75"/>
      <c r="V1051" s="75"/>
      <c r="W1051" s="75"/>
      <c r="X1051" s="75"/>
      <c r="Y1051" s="75"/>
      <c r="Z1051" s="75"/>
    </row>
    <row r="1052">
      <c r="A1052" s="130"/>
      <c r="B1052" s="75"/>
      <c r="C1052" s="75"/>
      <c r="D1052" s="75"/>
      <c r="E1052" s="75"/>
      <c r="F1052" s="75"/>
      <c r="G1052" s="177" t="s">
        <v>232</v>
      </c>
      <c r="H1052" s="95">
        <f>(B1043)</f>
        <v>7</v>
      </c>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132" t="s">
        <v>9</v>
      </c>
      <c r="H1053" s="133">
        <f>SUM(H1048:H1052)</f>
        <v>231</v>
      </c>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134" t="s">
        <v>131</v>
      </c>
      <c r="H1055" s="135">
        <f>(600-H1053)</f>
        <v>369</v>
      </c>
      <c r="I1055" s="75"/>
      <c r="J1055" s="75"/>
      <c r="K1055" s="75"/>
      <c r="L1055" s="75"/>
      <c r="M1055" s="75"/>
      <c r="N1055" s="75"/>
      <c r="O1055" s="75"/>
      <c r="P1055" s="75"/>
      <c r="Q1055" s="75"/>
      <c r="R1055" s="75"/>
      <c r="S1055" s="75"/>
      <c r="T1055" s="75"/>
      <c r="U1055" s="75"/>
      <c r="V1055" s="75"/>
      <c r="W1055" s="75"/>
      <c r="X1055" s="75"/>
      <c r="Y1055" s="75"/>
      <c r="Z1055" s="75"/>
    </row>
    <row r="1056">
      <c r="A1056" s="143"/>
      <c r="B1056" s="143"/>
      <c r="C1056" s="143"/>
      <c r="D1056" s="143"/>
      <c r="E1056" s="143"/>
      <c r="F1056" s="143"/>
      <c r="G1056" s="143"/>
      <c r="H1056" s="143"/>
      <c r="I1056" s="143"/>
      <c r="J1056" s="143"/>
      <c r="K1056" s="143"/>
      <c r="L1056" s="143"/>
      <c r="M1056" s="143"/>
      <c r="N1056" s="143"/>
      <c r="O1056" s="143"/>
      <c r="P1056" s="143"/>
      <c r="Q1056" s="143"/>
      <c r="R1056" s="143"/>
      <c r="S1056" s="143"/>
      <c r="T1056" s="143"/>
      <c r="U1056" s="143"/>
      <c r="V1056" s="143"/>
      <c r="W1056" s="143"/>
      <c r="X1056" s="143"/>
      <c r="Y1056" s="143"/>
      <c r="Z1056" s="143"/>
    </row>
    <row r="1057">
      <c r="A1057" s="76" t="s">
        <v>224</v>
      </c>
      <c r="B1057" s="73">
        <v>31.0</v>
      </c>
      <c r="C1057" s="73">
        <v>1.0</v>
      </c>
      <c r="D1057" s="73">
        <v>2.0</v>
      </c>
      <c r="E1057" s="73">
        <v>3.0</v>
      </c>
      <c r="F1057" s="73">
        <v>4.0</v>
      </c>
      <c r="G1057" s="73">
        <v>5.0</v>
      </c>
      <c r="H1057" s="74"/>
      <c r="I1057" s="74"/>
      <c r="J1057" s="75"/>
      <c r="K1057" s="76" t="s">
        <v>224</v>
      </c>
      <c r="L1057" s="77"/>
      <c r="M1057" s="77"/>
      <c r="N1057" s="78"/>
      <c r="O1057" s="78"/>
      <c r="P1057" s="78"/>
      <c r="Q1057" s="75"/>
      <c r="R1057" s="75"/>
      <c r="S1057" s="75"/>
      <c r="T1057" s="75"/>
      <c r="U1057" s="75"/>
      <c r="V1057" s="75"/>
      <c r="W1057" s="75"/>
      <c r="X1057" s="75"/>
      <c r="Y1057" s="75"/>
      <c r="Z1057" s="75"/>
    </row>
    <row r="1058">
      <c r="A1058" s="81" t="s">
        <v>144</v>
      </c>
      <c r="B1058" s="82" t="s">
        <v>2</v>
      </c>
      <c r="C1058" s="82" t="s">
        <v>3</v>
      </c>
      <c r="D1058" s="82" t="s">
        <v>4</v>
      </c>
      <c r="E1058" s="82" t="s">
        <v>5</v>
      </c>
      <c r="F1058" s="82" t="s">
        <v>6</v>
      </c>
      <c r="G1058" s="82" t="s">
        <v>7</v>
      </c>
      <c r="H1058" s="82" t="s">
        <v>9</v>
      </c>
      <c r="I1058" s="82" t="s">
        <v>71</v>
      </c>
      <c r="J1058" s="75"/>
      <c r="K1058" s="81" t="s">
        <v>144</v>
      </c>
      <c r="L1058" s="82" t="s">
        <v>72</v>
      </c>
      <c r="M1058" s="82" t="s">
        <v>13</v>
      </c>
      <c r="N1058" s="83" t="s">
        <v>73</v>
      </c>
      <c r="O1058" s="83" t="s">
        <v>133</v>
      </c>
      <c r="P1058" s="83" t="s">
        <v>74</v>
      </c>
      <c r="Q1058" s="75"/>
      <c r="R1058" s="75"/>
      <c r="S1058" s="75"/>
      <c r="T1058" s="75"/>
      <c r="U1058" s="75"/>
      <c r="V1058" s="75"/>
      <c r="W1058" s="75"/>
      <c r="X1058" s="75"/>
      <c r="Y1058" s="75"/>
      <c r="Z1058" s="75"/>
    </row>
    <row r="1059">
      <c r="A1059" s="136" t="s">
        <v>1</v>
      </c>
      <c r="B1059" s="91"/>
      <c r="C1059" s="137"/>
      <c r="D1059" s="91"/>
      <c r="E1059" s="137"/>
      <c r="F1059" s="137"/>
      <c r="G1059" s="91"/>
      <c r="H1059" s="137"/>
      <c r="I1059" s="91"/>
      <c r="J1059" s="75"/>
      <c r="K1059" s="144" t="s">
        <v>1</v>
      </c>
      <c r="L1059" s="145"/>
      <c r="M1059" s="146"/>
      <c r="N1059" s="145"/>
      <c r="O1059" s="146"/>
      <c r="P1059" s="146"/>
      <c r="Q1059" s="75"/>
      <c r="R1059" s="75"/>
      <c r="S1059" s="75"/>
      <c r="T1059" s="75"/>
      <c r="U1059" s="75"/>
      <c r="V1059" s="75"/>
      <c r="W1059" s="75"/>
      <c r="X1059" s="75"/>
      <c r="Y1059" s="75"/>
      <c r="Z1059" s="75"/>
    </row>
    <row r="1060">
      <c r="A1060" s="138" t="s">
        <v>148</v>
      </c>
      <c r="B1060" s="97">
        <v>3.0</v>
      </c>
      <c r="C1060" s="97"/>
      <c r="D1060" s="97"/>
      <c r="E1060" s="97"/>
      <c r="F1060" s="97"/>
      <c r="G1060" s="95"/>
      <c r="H1060" s="97">
        <f t="shared" ref="H1060:H1067" si="656">sum(B1060:G1060)</f>
        <v>3</v>
      </c>
      <c r="I1060" s="98">
        <f t="shared" ref="I1060:I1062" si="657">(H1060/60)</f>
        <v>0.05</v>
      </c>
      <c r="J1060" s="104"/>
      <c r="K1060" s="138" t="s">
        <v>148</v>
      </c>
      <c r="L1060" s="97">
        <v>27.0</v>
      </c>
      <c r="M1060" s="95">
        <f t="shared" ref="M1060:M1067" si="658">(L1060-H1060)</f>
        <v>24</v>
      </c>
      <c r="N1060" s="115"/>
      <c r="O1060" s="95">
        <f t="shared" ref="O1060:O1067" si="659">sum(M1060,N1060)</f>
        <v>24</v>
      </c>
      <c r="P1060" s="97"/>
      <c r="Q1060" s="143"/>
      <c r="R1060" s="75"/>
      <c r="S1060" s="75"/>
      <c r="T1060" s="75"/>
      <c r="U1060" s="75"/>
      <c r="V1060" s="75"/>
      <c r="W1060" s="75"/>
      <c r="X1060" s="75"/>
      <c r="Y1060" s="75"/>
      <c r="Z1060" s="75"/>
    </row>
    <row r="1061">
      <c r="A1061" s="138" t="s">
        <v>145</v>
      </c>
      <c r="B1061" s="97">
        <v>0.0</v>
      </c>
      <c r="C1061" s="97"/>
      <c r="D1061" s="97"/>
      <c r="E1061" s="97"/>
      <c r="F1061" s="97"/>
      <c r="G1061" s="95"/>
      <c r="H1061" s="97">
        <f t="shared" si="656"/>
        <v>0</v>
      </c>
      <c r="I1061" s="98">
        <f t="shared" si="657"/>
        <v>0</v>
      </c>
      <c r="J1061" s="104"/>
      <c r="K1061" s="138" t="s">
        <v>145</v>
      </c>
      <c r="L1061" s="97">
        <v>156.0</v>
      </c>
      <c r="M1061" s="95">
        <f t="shared" si="658"/>
        <v>156</v>
      </c>
      <c r="N1061" s="115"/>
      <c r="O1061" s="95">
        <f t="shared" si="659"/>
        <v>156</v>
      </c>
      <c r="P1061" s="97"/>
      <c r="Q1061" s="75"/>
      <c r="R1061" s="75"/>
      <c r="S1061" s="75"/>
      <c r="T1061" s="75"/>
      <c r="U1061" s="75"/>
      <c r="V1061" s="75"/>
      <c r="W1061" s="75"/>
      <c r="X1061" s="75"/>
      <c r="Y1061" s="75"/>
      <c r="Z1061" s="75"/>
    </row>
    <row r="1062">
      <c r="A1062" s="138" t="s">
        <v>152</v>
      </c>
      <c r="B1062" s="97">
        <v>0.0</v>
      </c>
      <c r="C1062" s="97"/>
      <c r="D1062" s="97"/>
      <c r="E1062" s="97"/>
      <c r="F1062" s="97"/>
      <c r="G1062" s="95"/>
      <c r="H1062" s="97">
        <f t="shared" si="656"/>
        <v>0</v>
      </c>
      <c r="I1062" s="98">
        <f t="shared" si="657"/>
        <v>0</v>
      </c>
      <c r="J1062" s="104"/>
      <c r="K1062" s="138" t="s">
        <v>152</v>
      </c>
      <c r="L1062" s="97">
        <v>85.0</v>
      </c>
      <c r="M1062" s="95">
        <f t="shared" si="658"/>
        <v>85</v>
      </c>
      <c r="N1062" s="115"/>
      <c r="O1062" s="95">
        <f t="shared" si="659"/>
        <v>85</v>
      </c>
      <c r="P1062" s="97"/>
      <c r="Q1062" s="104"/>
      <c r="R1062" s="75"/>
      <c r="S1062" s="75"/>
      <c r="T1062" s="75"/>
      <c r="U1062" s="75"/>
      <c r="V1062" s="75"/>
      <c r="W1062" s="75"/>
      <c r="X1062" s="75"/>
      <c r="Y1062" s="75"/>
      <c r="Z1062" s="75"/>
    </row>
    <row r="1063">
      <c r="A1063" s="138" t="s">
        <v>153</v>
      </c>
      <c r="B1063" s="97">
        <v>2.0</v>
      </c>
      <c r="C1063" s="97"/>
      <c r="D1063" s="97"/>
      <c r="E1063" s="97"/>
      <c r="F1063" s="97"/>
      <c r="G1063" s="95"/>
      <c r="H1063" s="97">
        <f t="shared" si="656"/>
        <v>2</v>
      </c>
      <c r="I1063" s="98">
        <f>(H1063/50)</f>
        <v>0.04</v>
      </c>
      <c r="J1063" s="104"/>
      <c r="K1063" s="138" t="s">
        <v>153</v>
      </c>
      <c r="L1063" s="97">
        <v>99.0</v>
      </c>
      <c r="M1063" s="95">
        <f t="shared" si="658"/>
        <v>97</v>
      </c>
      <c r="N1063" s="115"/>
      <c r="O1063" s="95">
        <f t="shared" si="659"/>
        <v>97</v>
      </c>
      <c r="P1063" s="97"/>
      <c r="Q1063" s="104"/>
      <c r="R1063" s="75"/>
      <c r="S1063" s="75"/>
      <c r="T1063" s="75"/>
      <c r="U1063" s="75"/>
      <c r="V1063" s="75"/>
      <c r="W1063" s="75"/>
      <c r="X1063" s="75"/>
      <c r="Y1063" s="75"/>
      <c r="Z1063" s="75"/>
    </row>
    <row r="1064">
      <c r="A1064" s="138" t="s">
        <v>149</v>
      </c>
      <c r="B1064" s="97">
        <v>0.0</v>
      </c>
      <c r="C1064" s="97"/>
      <c r="D1064" s="97"/>
      <c r="E1064" s="97"/>
      <c r="F1064" s="97"/>
      <c r="G1064" s="95"/>
      <c r="H1064" s="97">
        <f t="shared" si="656"/>
        <v>0</v>
      </c>
      <c r="I1064" s="98">
        <f t="shared" ref="I1064:I1067" si="660">(H1064/60)</f>
        <v>0</v>
      </c>
      <c r="J1064" s="104"/>
      <c r="K1064" s="138" t="s">
        <v>149</v>
      </c>
      <c r="L1064" s="97">
        <v>29.0</v>
      </c>
      <c r="M1064" s="95">
        <f t="shared" si="658"/>
        <v>29</v>
      </c>
      <c r="N1064" s="115"/>
      <c r="O1064" s="95">
        <f t="shared" si="659"/>
        <v>29</v>
      </c>
      <c r="P1064" s="97"/>
      <c r="Q1064" s="75"/>
      <c r="R1064" s="75"/>
      <c r="S1064" s="75"/>
      <c r="T1064" s="75"/>
      <c r="U1064" s="75"/>
      <c r="V1064" s="75"/>
      <c r="W1064" s="75"/>
      <c r="X1064" s="75"/>
      <c r="Y1064" s="75"/>
      <c r="Z1064" s="75"/>
    </row>
    <row r="1065">
      <c r="A1065" s="138" t="s">
        <v>150</v>
      </c>
      <c r="B1065" s="97">
        <v>4.0</v>
      </c>
      <c r="C1065" s="97"/>
      <c r="D1065" s="97"/>
      <c r="E1065" s="97"/>
      <c r="F1065" s="97"/>
      <c r="G1065" s="95"/>
      <c r="H1065" s="97">
        <f t="shared" si="656"/>
        <v>4</v>
      </c>
      <c r="I1065" s="98">
        <f t="shared" si="660"/>
        <v>0.06666666667</v>
      </c>
      <c r="J1065" s="104"/>
      <c r="K1065" s="138" t="s">
        <v>150</v>
      </c>
      <c r="L1065" s="97">
        <v>60.0</v>
      </c>
      <c r="M1065" s="95">
        <f t="shared" si="658"/>
        <v>56</v>
      </c>
      <c r="N1065" s="115"/>
      <c r="O1065" s="95">
        <f t="shared" si="659"/>
        <v>56</v>
      </c>
      <c r="P1065" s="97"/>
      <c r="Q1065" s="75"/>
      <c r="R1065" s="75"/>
      <c r="S1065" s="75"/>
      <c r="T1065" s="75"/>
      <c r="U1065" s="75"/>
      <c r="V1065" s="75"/>
      <c r="W1065" s="75"/>
      <c r="X1065" s="75"/>
      <c r="Y1065" s="75"/>
      <c r="Z1065" s="75"/>
    </row>
    <row r="1066">
      <c r="A1066" s="138" t="s">
        <v>203</v>
      </c>
      <c r="B1066" s="97">
        <v>0.0</v>
      </c>
      <c r="C1066" s="97"/>
      <c r="D1066" s="97"/>
      <c r="E1066" s="97"/>
      <c r="F1066" s="97"/>
      <c r="G1066" s="95"/>
      <c r="H1066" s="97">
        <f t="shared" si="656"/>
        <v>0</v>
      </c>
      <c r="I1066" s="98">
        <f t="shared" si="660"/>
        <v>0</v>
      </c>
      <c r="J1066" s="104"/>
      <c r="K1066" s="138" t="s">
        <v>203</v>
      </c>
      <c r="L1066" s="97">
        <v>46.0</v>
      </c>
      <c r="M1066" s="95">
        <f t="shared" si="658"/>
        <v>46</v>
      </c>
      <c r="N1066" s="115"/>
      <c r="O1066" s="95">
        <f t="shared" si="659"/>
        <v>46</v>
      </c>
      <c r="P1066" s="97"/>
      <c r="Q1066" s="104"/>
      <c r="R1066" s="75"/>
      <c r="S1066" s="75"/>
      <c r="T1066" s="75"/>
      <c r="U1066" s="75"/>
      <c r="V1066" s="75"/>
      <c r="W1066" s="75"/>
      <c r="X1066" s="75"/>
      <c r="Y1066" s="75"/>
      <c r="Z1066" s="75"/>
    </row>
    <row r="1067">
      <c r="A1067" s="138" t="s">
        <v>233</v>
      </c>
      <c r="B1067" s="97">
        <v>0.0</v>
      </c>
      <c r="C1067" s="97"/>
      <c r="D1067" s="97"/>
      <c r="E1067" s="97"/>
      <c r="F1067" s="97"/>
      <c r="G1067" s="95"/>
      <c r="H1067" s="97">
        <f t="shared" si="656"/>
        <v>0</v>
      </c>
      <c r="I1067" s="98">
        <f t="shared" si="660"/>
        <v>0</v>
      </c>
      <c r="J1067" s="104"/>
      <c r="K1067" s="138" t="s">
        <v>233</v>
      </c>
      <c r="L1067" s="97">
        <v>20.0</v>
      </c>
      <c r="M1067" s="95">
        <f t="shared" si="658"/>
        <v>20</v>
      </c>
      <c r="N1067" s="115"/>
      <c r="O1067" s="95">
        <f t="shared" si="659"/>
        <v>20</v>
      </c>
      <c r="P1067" s="97"/>
      <c r="Q1067" s="104"/>
      <c r="R1067" s="75"/>
      <c r="S1067" s="75"/>
      <c r="T1067" s="75"/>
      <c r="U1067" s="75"/>
      <c r="V1067" s="75"/>
      <c r="W1067" s="75"/>
      <c r="X1067" s="75"/>
      <c r="Y1067" s="75"/>
      <c r="Z1067" s="75"/>
    </row>
    <row r="1068">
      <c r="A1068" s="183"/>
      <c r="B1068" s="184"/>
      <c r="C1068" s="184"/>
      <c r="D1068" s="184"/>
      <c r="E1068" s="184"/>
      <c r="F1068" s="184"/>
      <c r="G1068" s="184"/>
      <c r="H1068" s="184"/>
      <c r="I1068" s="185"/>
      <c r="J1068" s="186"/>
      <c r="K1068" s="183"/>
      <c r="L1068" s="184"/>
      <c r="M1068" s="184"/>
      <c r="N1068" s="184"/>
      <c r="O1068" s="184"/>
      <c r="P1068" s="184"/>
      <c r="Q1068" s="186"/>
      <c r="R1068" s="186"/>
      <c r="S1068" s="186"/>
      <c r="T1068" s="186"/>
      <c r="U1068" s="186"/>
      <c r="V1068" s="186"/>
      <c r="W1068" s="186"/>
      <c r="X1068" s="186"/>
      <c r="Y1068" s="186"/>
      <c r="Z1068" s="186"/>
    </row>
    <row r="1069">
      <c r="A1069" s="141" t="s">
        <v>9</v>
      </c>
      <c r="B1069" s="90">
        <f t="shared" ref="B1069:H1069" si="661">SUM(B1060:B1067)</f>
        <v>9</v>
      </c>
      <c r="C1069" s="90">
        <f t="shared" si="661"/>
        <v>0</v>
      </c>
      <c r="D1069" s="90">
        <f t="shared" si="661"/>
        <v>0</v>
      </c>
      <c r="E1069" s="90">
        <f t="shared" si="661"/>
        <v>0</v>
      </c>
      <c r="F1069" s="90">
        <f t="shared" si="661"/>
        <v>0</v>
      </c>
      <c r="G1069" s="90">
        <f t="shared" si="661"/>
        <v>0</v>
      </c>
      <c r="H1069" s="90">
        <f t="shared" si="661"/>
        <v>9</v>
      </c>
      <c r="I1069" s="91"/>
      <c r="J1069" s="75"/>
      <c r="K1069" s="148" t="s">
        <v>9</v>
      </c>
      <c r="L1069" s="90">
        <f t="shared" ref="L1069:O1069" si="662">SUM(L1060:L1067)</f>
        <v>522</v>
      </c>
      <c r="M1069" s="90">
        <f t="shared" si="662"/>
        <v>513</v>
      </c>
      <c r="N1069" s="90">
        <f t="shared" si="662"/>
        <v>0</v>
      </c>
      <c r="O1069" s="90">
        <f t="shared" si="662"/>
        <v>513</v>
      </c>
      <c r="P1069" s="90"/>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104"/>
      <c r="L1070" s="75"/>
      <c r="M1070" s="75"/>
      <c r="N1070" s="104"/>
      <c r="O1070" s="75"/>
      <c r="P1070" s="75"/>
      <c r="Q1070" s="75"/>
      <c r="R1070" s="75"/>
      <c r="S1070" s="75"/>
      <c r="T1070" s="75"/>
      <c r="U1070" s="75"/>
      <c r="V1070" s="75"/>
      <c r="W1070" s="75"/>
      <c r="X1070" s="75"/>
      <c r="Y1070" s="75"/>
      <c r="Z1070" s="75"/>
    </row>
    <row r="1071">
      <c r="A1071" s="126"/>
      <c r="B1071" s="142">
        <f t="shared" ref="B1071:H1071" si="663">(B1069*127)</f>
        <v>1143</v>
      </c>
      <c r="C1071" s="142">
        <f t="shared" si="663"/>
        <v>0</v>
      </c>
      <c r="D1071" s="142">
        <f t="shared" si="663"/>
        <v>0</v>
      </c>
      <c r="E1071" s="142">
        <f t="shared" si="663"/>
        <v>0</v>
      </c>
      <c r="F1071" s="142">
        <f t="shared" si="663"/>
        <v>0</v>
      </c>
      <c r="G1071" s="142">
        <f t="shared" si="663"/>
        <v>0</v>
      </c>
      <c r="H1071" s="142">
        <f t="shared" si="663"/>
        <v>1143</v>
      </c>
      <c r="I1071" s="75"/>
      <c r="J1071" s="75"/>
      <c r="K1071" s="75"/>
      <c r="L1071" s="75"/>
      <c r="M1071" s="104"/>
      <c r="N1071" s="104"/>
      <c r="O1071" s="75"/>
      <c r="P1071" s="104"/>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128" t="s">
        <v>35</v>
      </c>
      <c r="H1073" s="129" t="s">
        <v>36</v>
      </c>
      <c r="I1073" s="75"/>
      <c r="J1073" s="75"/>
      <c r="K1073" s="75"/>
      <c r="L1073" s="75"/>
      <c r="M1073" s="75"/>
      <c r="N1073" s="75"/>
      <c r="O1073" s="75"/>
      <c r="P1073" s="75"/>
      <c r="Q1073" s="75"/>
      <c r="R1073" s="75"/>
      <c r="S1073" s="75"/>
      <c r="T1073" s="75"/>
      <c r="U1073" s="75"/>
      <c r="V1073" s="75"/>
      <c r="W1073" s="75"/>
      <c r="X1073" s="75"/>
      <c r="Y1073" s="75"/>
      <c r="Z1073" s="75"/>
    </row>
    <row r="1074">
      <c r="A1074" s="130"/>
      <c r="B1074" s="75"/>
      <c r="C1074" s="75"/>
      <c r="D1074" s="75"/>
      <c r="E1074" s="75"/>
      <c r="F1074" s="75"/>
      <c r="G1074" s="131">
        <v>44570.0</v>
      </c>
      <c r="H1074" s="95">
        <v>229.0</v>
      </c>
      <c r="I1074" s="75"/>
      <c r="J1074" s="75"/>
      <c r="K1074" s="75"/>
      <c r="L1074" s="75"/>
      <c r="M1074" s="75"/>
      <c r="N1074" s="75"/>
      <c r="O1074" s="75"/>
      <c r="P1074" s="75"/>
      <c r="Q1074" s="75"/>
      <c r="R1074" s="75"/>
      <c r="S1074" s="75"/>
      <c r="T1074" s="75"/>
      <c r="U1074" s="75"/>
      <c r="V1074" s="75"/>
      <c r="W1074" s="75"/>
      <c r="X1074" s="75"/>
      <c r="Y1074" s="75"/>
      <c r="Z1074" s="75"/>
    </row>
    <row r="1075">
      <c r="A1075" s="130"/>
      <c r="B1075" s="75"/>
      <c r="C1075" s="75"/>
      <c r="D1075" s="75"/>
      <c r="E1075" s="75"/>
      <c r="F1075" s="75"/>
      <c r="G1075" s="177" t="s">
        <v>195</v>
      </c>
      <c r="H1075" s="95">
        <v>157.0</v>
      </c>
      <c r="I1075" s="75"/>
      <c r="J1075" s="75"/>
      <c r="K1075" s="75"/>
      <c r="L1075" s="75"/>
      <c r="M1075" s="75"/>
      <c r="N1075" s="75"/>
      <c r="O1075" s="75"/>
      <c r="P1075" s="75"/>
      <c r="Q1075" s="75"/>
      <c r="R1075" s="75"/>
      <c r="S1075" s="75"/>
      <c r="T1075" s="75"/>
      <c r="U1075" s="75"/>
      <c r="V1075" s="75"/>
      <c r="W1075" s="75"/>
      <c r="X1075" s="75"/>
      <c r="Y1075" s="75"/>
      <c r="Z1075" s="75"/>
    </row>
    <row r="1076">
      <c r="A1076" s="130"/>
      <c r="B1076" s="75"/>
      <c r="C1076" s="75"/>
      <c r="D1076" s="75"/>
      <c r="E1076" s="75"/>
      <c r="F1076" s="75"/>
      <c r="G1076" s="177" t="s">
        <v>207</v>
      </c>
      <c r="H1076" s="95">
        <v>272.0</v>
      </c>
      <c r="I1076" s="75"/>
      <c r="J1076" s="75"/>
      <c r="K1076" s="75"/>
      <c r="L1076" s="75"/>
      <c r="M1076" s="75"/>
      <c r="N1076" s="75"/>
      <c r="O1076" s="75"/>
      <c r="P1076" s="75"/>
      <c r="Q1076" s="75"/>
      <c r="R1076" s="75"/>
      <c r="S1076" s="75"/>
      <c r="T1076" s="75"/>
      <c r="U1076" s="75"/>
      <c r="V1076" s="75"/>
      <c r="W1076" s="75"/>
      <c r="X1076" s="75"/>
      <c r="Y1076" s="75"/>
      <c r="Z1076" s="75"/>
    </row>
    <row r="1077">
      <c r="A1077" s="130"/>
      <c r="B1077" s="75"/>
      <c r="C1077" s="75"/>
      <c r="D1077" s="75"/>
      <c r="E1077" s="75"/>
      <c r="F1077" s="75"/>
      <c r="G1077" s="177" t="s">
        <v>218</v>
      </c>
      <c r="H1077" s="95">
        <v>280.0</v>
      </c>
      <c r="I1077" s="75"/>
      <c r="J1077" s="75"/>
      <c r="K1077" s="75"/>
      <c r="L1077" s="75"/>
      <c r="M1077" s="75"/>
      <c r="N1077" s="75"/>
      <c r="O1077" s="75"/>
      <c r="P1077" s="75"/>
      <c r="Q1077" s="75"/>
      <c r="R1077" s="75"/>
      <c r="S1077" s="75"/>
      <c r="T1077" s="75"/>
      <c r="U1077" s="75"/>
      <c r="V1077" s="75"/>
      <c r="W1077" s="75"/>
      <c r="X1077" s="75"/>
      <c r="Y1077" s="75"/>
      <c r="Z1077" s="75"/>
    </row>
    <row r="1078">
      <c r="A1078" s="130"/>
      <c r="B1078" s="75"/>
      <c r="C1078" s="75"/>
      <c r="D1078" s="75"/>
      <c r="E1078" s="75"/>
      <c r="F1078" s="75"/>
      <c r="G1078" s="177" t="s">
        <v>229</v>
      </c>
      <c r="H1078" s="95">
        <f>(B1069)</f>
        <v>9</v>
      </c>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132" t="s">
        <v>9</v>
      </c>
      <c r="H1079" s="133">
        <f>SUM(H1074:H1078)</f>
        <v>947</v>
      </c>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134" t="s">
        <v>131</v>
      </c>
      <c r="H1081" s="135">
        <f>(1000-H1079)</f>
        <v>53</v>
      </c>
      <c r="I1081" s="75"/>
      <c r="J1081" s="75"/>
      <c r="K1081" s="75"/>
      <c r="L1081" s="75"/>
      <c r="M1081" s="75"/>
      <c r="N1081" s="75"/>
      <c r="O1081" s="75"/>
      <c r="P1081" s="75"/>
      <c r="Q1081" s="75"/>
      <c r="R1081" s="75"/>
      <c r="S1081" s="75"/>
      <c r="T1081" s="75"/>
      <c r="U1081" s="75"/>
      <c r="V1081" s="75"/>
      <c r="W1081" s="75"/>
      <c r="X1081" s="75"/>
      <c r="Y1081" s="75"/>
      <c r="Z1081" s="75"/>
    </row>
    <row r="1082">
      <c r="A1082" s="143"/>
      <c r="B1082" s="143"/>
      <c r="C1082" s="143"/>
      <c r="D1082" s="143"/>
      <c r="E1082" s="143"/>
      <c r="F1082" s="143"/>
      <c r="G1082" s="143"/>
      <c r="H1082" s="143"/>
      <c r="I1082" s="143"/>
      <c r="J1082" s="143"/>
      <c r="K1082" s="143"/>
      <c r="L1082" s="143"/>
      <c r="M1082" s="143"/>
      <c r="N1082" s="143"/>
      <c r="O1082" s="143"/>
      <c r="P1082" s="143"/>
      <c r="Q1082" s="143"/>
      <c r="R1082" s="143"/>
      <c r="S1082" s="143"/>
      <c r="T1082" s="143"/>
      <c r="U1082" s="143"/>
      <c r="V1082" s="143"/>
      <c r="W1082" s="143"/>
      <c r="X1082" s="143"/>
      <c r="Y1082" s="143"/>
      <c r="Z1082" s="143"/>
    </row>
    <row r="1083">
      <c r="A1083" s="76" t="s">
        <v>224</v>
      </c>
      <c r="B1083" s="73">
        <v>31.0</v>
      </c>
      <c r="C1083" s="73">
        <v>1.0</v>
      </c>
      <c r="D1083" s="73">
        <v>2.0</v>
      </c>
      <c r="E1083" s="73">
        <v>3.0</v>
      </c>
      <c r="F1083" s="73">
        <v>4.0</v>
      </c>
      <c r="G1083" s="73">
        <v>5.0</v>
      </c>
      <c r="H1083" s="73">
        <v>6.0</v>
      </c>
      <c r="I1083" s="74"/>
      <c r="J1083" s="75"/>
      <c r="K1083" s="76" t="s">
        <v>224</v>
      </c>
      <c r="L1083" s="77"/>
      <c r="M1083" s="77"/>
      <c r="N1083" s="77"/>
      <c r="O1083" s="77"/>
      <c r="P1083" s="78"/>
      <c r="Q1083" s="78"/>
      <c r="R1083" s="78"/>
      <c r="S1083" s="75"/>
      <c r="T1083" s="75"/>
      <c r="U1083" s="75"/>
      <c r="V1083" s="75"/>
      <c r="W1083" s="75"/>
      <c r="X1083" s="75"/>
      <c r="Y1083" s="75"/>
      <c r="Z1083" s="75"/>
    </row>
    <row r="1084">
      <c r="A1084" s="81" t="s">
        <v>156</v>
      </c>
      <c r="B1084" s="82" t="s">
        <v>2</v>
      </c>
      <c r="C1084" s="82" t="s">
        <v>3</v>
      </c>
      <c r="D1084" s="82" t="s">
        <v>4</v>
      </c>
      <c r="E1084" s="82" t="s">
        <v>5</v>
      </c>
      <c r="F1084" s="82" t="s">
        <v>6</v>
      </c>
      <c r="G1084" s="82" t="s">
        <v>7</v>
      </c>
      <c r="H1084" s="82" t="s">
        <v>8</v>
      </c>
      <c r="I1084" s="82" t="s">
        <v>9</v>
      </c>
      <c r="J1084" s="75"/>
      <c r="K1084" s="150"/>
      <c r="L1084" s="82" t="s">
        <v>157</v>
      </c>
      <c r="M1084" s="82" t="s">
        <v>158</v>
      </c>
      <c r="N1084" s="82" t="s">
        <v>159</v>
      </c>
      <c r="O1084" s="82" t="s">
        <v>160</v>
      </c>
      <c r="P1084" s="83" t="s">
        <v>161</v>
      </c>
      <c r="Q1084" s="83"/>
      <c r="R1084" s="83" t="s">
        <v>162</v>
      </c>
      <c r="S1084" s="75"/>
      <c r="T1084" s="75"/>
      <c r="U1084" s="75"/>
      <c r="V1084" s="75"/>
      <c r="W1084" s="75"/>
      <c r="X1084" s="75"/>
      <c r="Y1084" s="75"/>
      <c r="Z1084" s="75"/>
    </row>
    <row r="1085">
      <c r="A1085" s="151" t="s">
        <v>163</v>
      </c>
      <c r="B1085" s="152"/>
      <c r="C1085" s="153"/>
      <c r="D1085" s="152"/>
      <c r="E1085" s="153"/>
      <c r="F1085" s="153"/>
      <c r="G1085" s="152"/>
      <c r="H1085" s="153"/>
      <c r="I1085" s="152"/>
      <c r="J1085" s="154"/>
      <c r="K1085" s="144" t="s">
        <v>156</v>
      </c>
      <c r="L1085" s="152"/>
      <c r="M1085" s="152"/>
      <c r="N1085" s="153"/>
      <c r="O1085" s="153"/>
      <c r="P1085" s="152"/>
      <c r="Q1085" s="152"/>
      <c r="R1085" s="152"/>
      <c r="S1085" s="154"/>
      <c r="T1085" s="154"/>
      <c r="U1085" s="154"/>
      <c r="V1085" s="154"/>
      <c r="W1085" s="154"/>
      <c r="X1085" s="154"/>
      <c r="Y1085" s="154"/>
      <c r="Z1085" s="154"/>
    </row>
    <row r="1086">
      <c r="A1086" s="138" t="s">
        <v>164</v>
      </c>
      <c r="B1086" s="155">
        <v>509.0</v>
      </c>
      <c r="C1086" s="155"/>
      <c r="D1086" s="155"/>
      <c r="E1086" s="157"/>
      <c r="F1086" s="157"/>
      <c r="G1086" s="157"/>
      <c r="H1086" s="158"/>
      <c r="I1086" s="155">
        <f t="shared" ref="I1086:I1088" si="664">SUM(B1086:H1086)</f>
        <v>509</v>
      </c>
      <c r="J1086" s="104"/>
      <c r="K1086" s="138" t="s">
        <v>164</v>
      </c>
      <c r="L1086" s="157">
        <f t="shared" ref="L1086:L1088" si="665">(I1086*7%)</f>
        <v>35.63</v>
      </c>
      <c r="M1086" s="157">
        <f t="shared" ref="M1086:M1088" si="666">(I1086-L1086)</f>
        <v>473.37</v>
      </c>
      <c r="N1086" s="159">
        <v>1000.0</v>
      </c>
      <c r="O1086" s="157">
        <f t="shared" ref="O1086:O1088" si="667">(M1086*30%)</f>
        <v>142.011</v>
      </c>
      <c r="P1086" s="157">
        <f t="shared" ref="P1086:P1088" si="668">(M1086*6%)</f>
        <v>28.4022</v>
      </c>
      <c r="Q1086" s="157"/>
      <c r="R1086" s="159">
        <f t="shared" ref="R1086:R1088" si="669">(I1086-L1086-N1086-O1086-P1086-Q1086)</f>
        <v>-697.0432</v>
      </c>
      <c r="S1086" s="75"/>
      <c r="T1086" s="75"/>
      <c r="U1086" s="75"/>
      <c r="V1086" s="75"/>
      <c r="W1086" s="75"/>
      <c r="X1086" s="75"/>
      <c r="Y1086" s="75"/>
      <c r="Z1086" s="75"/>
    </row>
    <row r="1087">
      <c r="A1087" s="138" t="s">
        <v>165</v>
      </c>
      <c r="B1087" s="155">
        <v>517.0</v>
      </c>
      <c r="C1087" s="155"/>
      <c r="D1087" s="155"/>
      <c r="E1087" s="157"/>
      <c r="F1087" s="157"/>
      <c r="G1087" s="157"/>
      <c r="H1087" s="158"/>
      <c r="I1087" s="155">
        <f t="shared" si="664"/>
        <v>517</v>
      </c>
      <c r="J1087" s="104"/>
      <c r="K1087" s="138" t="s">
        <v>165</v>
      </c>
      <c r="L1087" s="157">
        <f t="shared" si="665"/>
        <v>36.19</v>
      </c>
      <c r="M1087" s="157">
        <f t="shared" si="666"/>
        <v>480.81</v>
      </c>
      <c r="N1087" s="159">
        <v>1000.0</v>
      </c>
      <c r="O1087" s="157">
        <f t="shared" si="667"/>
        <v>144.243</v>
      </c>
      <c r="P1087" s="157">
        <f t="shared" si="668"/>
        <v>28.8486</v>
      </c>
      <c r="Q1087" s="157"/>
      <c r="R1087" s="159">
        <f t="shared" si="669"/>
        <v>-692.2816</v>
      </c>
      <c r="S1087" s="75"/>
      <c r="T1087" s="75"/>
      <c r="U1087" s="75"/>
      <c r="V1087" s="75"/>
      <c r="W1087" s="75"/>
      <c r="X1087" s="75"/>
      <c r="Y1087" s="75"/>
      <c r="Z1087" s="75"/>
    </row>
    <row r="1088">
      <c r="A1088" s="138" t="s">
        <v>166</v>
      </c>
      <c r="B1088" s="155">
        <v>425.0</v>
      </c>
      <c r="C1088" s="155"/>
      <c r="D1088" s="155"/>
      <c r="E1088" s="155"/>
      <c r="F1088" s="157"/>
      <c r="G1088" s="157"/>
      <c r="H1088" s="158"/>
      <c r="I1088" s="155">
        <f t="shared" si="664"/>
        <v>425</v>
      </c>
      <c r="J1088" s="104"/>
      <c r="K1088" s="138" t="s">
        <v>166</v>
      </c>
      <c r="L1088" s="157">
        <f t="shared" si="665"/>
        <v>29.75</v>
      </c>
      <c r="M1088" s="157">
        <f t="shared" si="666"/>
        <v>395.25</v>
      </c>
      <c r="N1088" s="159">
        <v>1000.0</v>
      </c>
      <c r="O1088" s="157">
        <f t="shared" si="667"/>
        <v>118.575</v>
      </c>
      <c r="P1088" s="157">
        <f t="shared" si="668"/>
        <v>23.715</v>
      </c>
      <c r="Q1088" s="157"/>
      <c r="R1088" s="159">
        <f t="shared" si="669"/>
        <v>-747.04</v>
      </c>
      <c r="S1088" s="75"/>
      <c r="T1088" s="75"/>
      <c r="U1088" s="75"/>
      <c r="V1088" s="75"/>
      <c r="W1088" s="75"/>
      <c r="X1088" s="75"/>
      <c r="Y1088" s="75"/>
      <c r="Z1088" s="75"/>
    </row>
    <row r="1089">
      <c r="A1089" s="148" t="s">
        <v>9</v>
      </c>
      <c r="B1089" s="161">
        <f t="shared" ref="B1089:I1089" si="670">sum(B1086:B1088)</f>
        <v>1451</v>
      </c>
      <c r="C1089" s="161">
        <f t="shared" si="670"/>
        <v>0</v>
      </c>
      <c r="D1089" s="161">
        <f t="shared" si="670"/>
        <v>0</v>
      </c>
      <c r="E1089" s="161">
        <f t="shared" si="670"/>
        <v>0</v>
      </c>
      <c r="F1089" s="161">
        <f t="shared" si="670"/>
        <v>0</v>
      </c>
      <c r="G1089" s="161">
        <f t="shared" si="670"/>
        <v>0</v>
      </c>
      <c r="H1089" s="161">
        <f t="shared" si="670"/>
        <v>0</v>
      </c>
      <c r="I1089" s="161">
        <f t="shared" si="670"/>
        <v>1451</v>
      </c>
      <c r="J1089" s="75"/>
      <c r="K1089" s="148" t="s">
        <v>9</v>
      </c>
      <c r="L1089" s="161">
        <f t="shared" ref="L1089:P1089" si="671">sum(L1086:L1088)</f>
        <v>101.57</v>
      </c>
      <c r="M1089" s="161">
        <f t="shared" si="671"/>
        <v>1349.43</v>
      </c>
      <c r="N1089" s="162">
        <f t="shared" si="671"/>
        <v>3000</v>
      </c>
      <c r="O1089" s="161">
        <f t="shared" si="671"/>
        <v>404.829</v>
      </c>
      <c r="P1089" s="161">
        <f t="shared" si="671"/>
        <v>80.9658</v>
      </c>
      <c r="Q1089" s="163"/>
      <c r="R1089" s="162">
        <f>sum(R1086:R1088)</f>
        <v>-2136.3648</v>
      </c>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126"/>
      <c r="B1091" s="142">
        <f t="shared" ref="B1091:I1091" si="672">(B1089)</f>
        <v>1451</v>
      </c>
      <c r="C1091" s="142">
        <f t="shared" si="672"/>
        <v>0</v>
      </c>
      <c r="D1091" s="142">
        <f t="shared" si="672"/>
        <v>0</v>
      </c>
      <c r="E1091" s="142">
        <f t="shared" si="672"/>
        <v>0</v>
      </c>
      <c r="F1091" s="142">
        <f t="shared" si="672"/>
        <v>0</v>
      </c>
      <c r="G1091" s="142">
        <f t="shared" si="672"/>
        <v>0</v>
      </c>
      <c r="H1091" s="142">
        <f t="shared" si="672"/>
        <v>0</v>
      </c>
      <c r="I1091" s="142">
        <f t="shared" si="672"/>
        <v>1451</v>
      </c>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128" t="s">
        <v>35</v>
      </c>
      <c r="F1093" s="129" t="s">
        <v>164</v>
      </c>
      <c r="G1093" s="129" t="s">
        <v>165</v>
      </c>
      <c r="H1093" s="129" t="s">
        <v>166</v>
      </c>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131">
        <v>44570.0</v>
      </c>
      <c r="F1094" s="181">
        <v>3478.0</v>
      </c>
      <c r="G1094" s="181">
        <v>4782.0</v>
      </c>
      <c r="H1094" s="181">
        <v>4728.0</v>
      </c>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177" t="s">
        <v>195</v>
      </c>
      <c r="F1095" s="181">
        <v>4034.0</v>
      </c>
      <c r="G1095" s="181">
        <v>4314.0</v>
      </c>
      <c r="H1095" s="181">
        <v>5180.0</v>
      </c>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177" t="s">
        <v>207</v>
      </c>
      <c r="F1096" s="181">
        <v>4043.0</v>
      </c>
      <c r="G1096" s="181">
        <v>3822.0</v>
      </c>
      <c r="H1096" s="181">
        <v>4285.0</v>
      </c>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177" t="s">
        <v>218</v>
      </c>
      <c r="F1097" s="181">
        <f>(I849)</f>
        <v>4445</v>
      </c>
      <c r="G1097" s="181">
        <f>(I850)</f>
        <v>4213</v>
      </c>
      <c r="H1097" s="181">
        <f>(I851)</f>
        <v>5060</v>
      </c>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177" t="s">
        <v>229</v>
      </c>
      <c r="F1098" s="187">
        <f>(B1086)</f>
        <v>509</v>
      </c>
      <c r="G1098" s="187">
        <f>(B1087)</f>
        <v>517</v>
      </c>
      <c r="H1098" s="187">
        <f>(B1088)</f>
        <v>425</v>
      </c>
      <c r="I1098" s="75"/>
      <c r="J1098" s="75"/>
      <c r="K1098" s="104">
        <v>16509.0</v>
      </c>
      <c r="L1098" s="104">
        <v>17648.0</v>
      </c>
      <c r="M1098" s="104">
        <v>19678.0</v>
      </c>
      <c r="N1098" s="75"/>
      <c r="O1098" s="75"/>
      <c r="P1098" s="75"/>
      <c r="Q1098" s="75"/>
      <c r="R1098" s="75"/>
      <c r="S1098" s="75"/>
      <c r="T1098" s="75"/>
      <c r="U1098" s="75"/>
      <c r="V1098" s="75"/>
      <c r="W1098" s="75"/>
      <c r="X1098" s="75"/>
      <c r="Y1098" s="75"/>
      <c r="Z1098" s="75"/>
    </row>
    <row r="1099">
      <c r="A1099" s="75"/>
      <c r="B1099" s="75"/>
      <c r="C1099" s="75"/>
      <c r="D1099" s="75"/>
      <c r="E1099" s="178" t="s">
        <v>9</v>
      </c>
      <c r="F1099" s="182">
        <f t="shared" ref="F1099:H1099" si="673">SUM(F1094:F1098)</f>
        <v>16509</v>
      </c>
      <c r="G1099" s="182">
        <f t="shared" si="673"/>
        <v>17648</v>
      </c>
      <c r="H1099" s="182">
        <f t="shared" si="673"/>
        <v>19678</v>
      </c>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132" t="s">
        <v>167</v>
      </c>
      <c r="F1100" s="164">
        <f t="shared" ref="F1100:H1100" si="674">(F1099/28000)</f>
        <v>0.5896071429</v>
      </c>
      <c r="G1100" s="164">
        <f t="shared" si="674"/>
        <v>0.6302857143</v>
      </c>
      <c r="H1100" s="164">
        <f t="shared" si="674"/>
        <v>0.7027857143</v>
      </c>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104"/>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165"/>
      <c r="B1102" s="78"/>
      <c r="C1102" s="78"/>
      <c r="D1102" s="78"/>
      <c r="E1102" s="78"/>
      <c r="F1102" s="78"/>
      <c r="G1102" s="78"/>
      <c r="H1102" s="78"/>
      <c r="I1102" s="166" t="s">
        <v>9</v>
      </c>
      <c r="J1102" s="75"/>
      <c r="K1102" s="75"/>
      <c r="L1102" s="75"/>
      <c r="M1102" s="75"/>
      <c r="N1102" s="75"/>
      <c r="O1102" s="75"/>
      <c r="P1102" s="75"/>
      <c r="Q1102" s="75"/>
      <c r="R1102" s="75"/>
      <c r="S1102" s="75"/>
      <c r="T1102" s="75"/>
      <c r="U1102" s="75"/>
      <c r="V1102" s="75"/>
      <c r="W1102" s="75"/>
      <c r="X1102" s="75"/>
      <c r="Y1102" s="75"/>
      <c r="Z1102" s="75"/>
    </row>
    <row r="1103">
      <c r="A1103" s="167" t="s">
        <v>168</v>
      </c>
      <c r="B1103" s="168">
        <f t="shared" ref="B1103:G1103" si="675">sum(B1022,B1045,B1071,B1091)</f>
        <v>9636</v>
      </c>
      <c r="C1103" s="168">
        <f t="shared" si="675"/>
        <v>272</v>
      </c>
      <c r="D1103" s="168">
        <f t="shared" si="675"/>
        <v>256</v>
      </c>
      <c r="E1103" s="168">
        <f t="shared" si="675"/>
        <v>400</v>
      </c>
      <c r="F1103" s="168">
        <f t="shared" si="675"/>
        <v>288</v>
      </c>
      <c r="G1103" s="168">
        <f t="shared" si="675"/>
        <v>32</v>
      </c>
      <c r="H1103" s="169">
        <f>SUM(H1091)</f>
        <v>0</v>
      </c>
      <c r="I1103" s="168">
        <f>SUM(H1022,H1045,H1071,I1091)</f>
        <v>10884</v>
      </c>
      <c r="J1103" s="75"/>
      <c r="K1103" s="75"/>
      <c r="L1103" s="75"/>
      <c r="M1103" s="75"/>
      <c r="N1103" s="75"/>
      <c r="O1103" s="75"/>
      <c r="P1103" s="75"/>
      <c r="Q1103" s="75"/>
      <c r="R1103" s="75"/>
      <c r="S1103" s="75"/>
      <c r="T1103" s="75"/>
      <c r="U1103" s="75"/>
      <c r="V1103" s="75"/>
      <c r="W1103" s="75"/>
      <c r="X1103" s="75"/>
      <c r="Y1103" s="75"/>
      <c r="Z1103" s="7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27.29"/>
    <col customWidth="1" min="2" max="2" width="14.29"/>
    <col customWidth="1" min="3" max="5" width="12.86"/>
    <col customWidth="1" min="6" max="6" width="13.57"/>
    <col customWidth="1" min="7" max="7" width="13.43"/>
    <col customWidth="1" min="8" max="8" width="14.43"/>
    <col customWidth="1" min="9" max="9" width="15.29"/>
    <col customWidth="1" min="10" max="10" width="4.14"/>
    <col customWidth="1" min="11" max="11" width="27.29"/>
    <col customWidth="1" min="12" max="12" width="12.71"/>
    <col customWidth="1" min="13" max="13" width="23.29"/>
    <col customWidth="1" min="14" max="14" width="20.14"/>
    <col customWidth="1" min="15" max="15" width="23.29"/>
    <col customWidth="1" min="16" max="16" width="19.29"/>
    <col customWidth="1" min="17" max="17" width="24.0"/>
    <col customWidth="1" min="18" max="18" width="12.86"/>
  </cols>
  <sheetData>
    <row r="1">
      <c r="A1" s="188" t="s">
        <v>234</v>
      </c>
      <c r="B1" s="189">
        <v>31.0</v>
      </c>
      <c r="C1" s="189">
        <v>1.0</v>
      </c>
      <c r="D1" s="189">
        <v>2.0</v>
      </c>
      <c r="E1" s="189">
        <v>3.0</v>
      </c>
      <c r="F1" s="189">
        <v>4.0</v>
      </c>
      <c r="G1" s="189">
        <v>5.0</v>
      </c>
      <c r="H1" s="190"/>
      <c r="I1" s="190"/>
      <c r="J1" s="191"/>
      <c r="K1" s="188" t="s">
        <v>224</v>
      </c>
      <c r="L1" s="190"/>
      <c r="M1" s="190"/>
      <c r="N1" s="192"/>
      <c r="O1" s="192"/>
      <c r="P1" s="192"/>
      <c r="Q1" s="191"/>
      <c r="R1" s="191"/>
      <c r="S1" s="191"/>
      <c r="T1" s="191"/>
      <c r="U1" s="191"/>
      <c r="V1" s="191"/>
      <c r="W1" s="191"/>
      <c r="X1" s="191"/>
      <c r="Y1" s="191"/>
      <c r="Z1" s="191"/>
    </row>
    <row r="2">
      <c r="A2" s="193" t="s">
        <v>70</v>
      </c>
      <c r="B2" s="194" t="s">
        <v>2</v>
      </c>
      <c r="C2" s="194" t="s">
        <v>3</v>
      </c>
      <c r="D2" s="194" t="s">
        <v>4</v>
      </c>
      <c r="E2" s="194" t="s">
        <v>5</v>
      </c>
      <c r="F2" s="194" t="s">
        <v>6</v>
      </c>
      <c r="G2" s="194" t="s">
        <v>7</v>
      </c>
      <c r="H2" s="194" t="s">
        <v>9</v>
      </c>
      <c r="I2" s="194" t="s">
        <v>71</v>
      </c>
      <c r="J2" s="191"/>
      <c r="K2" s="193" t="s">
        <v>70</v>
      </c>
      <c r="L2" s="194" t="s">
        <v>72</v>
      </c>
      <c r="M2" s="194" t="s">
        <v>13</v>
      </c>
      <c r="N2" s="195" t="s">
        <v>73</v>
      </c>
      <c r="O2" s="194" t="s">
        <v>13</v>
      </c>
      <c r="P2" s="195" t="s">
        <v>74</v>
      </c>
      <c r="Q2" s="191"/>
      <c r="R2" s="191"/>
      <c r="S2" s="191"/>
      <c r="T2" s="191"/>
      <c r="U2" s="191"/>
      <c r="V2" s="191"/>
      <c r="W2" s="191"/>
      <c r="X2" s="191"/>
      <c r="Y2" s="191"/>
      <c r="Z2" s="191"/>
    </row>
    <row r="3">
      <c r="A3" s="196" t="s">
        <v>75</v>
      </c>
      <c r="B3" s="197">
        <f t="shared" ref="B3:G3" si="1">sum(B4:B35)-B7-B11-B15-B19-B23-B35</f>
        <v>54</v>
      </c>
      <c r="C3" s="197">
        <f t="shared" si="1"/>
        <v>69</v>
      </c>
      <c r="D3" s="197">
        <f t="shared" si="1"/>
        <v>39</v>
      </c>
      <c r="E3" s="197">
        <f t="shared" si="1"/>
        <v>60</v>
      </c>
      <c r="F3" s="197">
        <f t="shared" si="1"/>
        <v>47</v>
      </c>
      <c r="G3" s="197">
        <f t="shared" si="1"/>
        <v>8</v>
      </c>
      <c r="H3" s="198"/>
      <c r="I3" s="197">
        <v>0.0</v>
      </c>
      <c r="J3" s="191"/>
      <c r="K3" s="196" t="s">
        <v>75</v>
      </c>
      <c r="L3" s="199"/>
      <c r="M3" s="198"/>
      <c r="N3" s="199"/>
      <c r="O3" s="199"/>
      <c r="P3" s="198"/>
      <c r="Q3" s="191"/>
      <c r="R3" s="191"/>
      <c r="S3" s="191"/>
      <c r="T3" s="191"/>
      <c r="U3" s="191"/>
      <c r="V3" s="191"/>
      <c r="W3" s="191"/>
      <c r="X3" s="191"/>
      <c r="Y3" s="191"/>
      <c r="Z3" s="191"/>
    </row>
    <row r="4">
      <c r="A4" s="200" t="s">
        <v>76</v>
      </c>
      <c r="B4" s="201">
        <v>4.0</v>
      </c>
      <c r="C4" s="201">
        <v>5.0</v>
      </c>
      <c r="D4" s="201">
        <v>1.0</v>
      </c>
      <c r="E4" s="201">
        <v>16.0</v>
      </c>
      <c r="F4" s="201">
        <v>8.0</v>
      </c>
      <c r="G4" s="201">
        <v>4.0</v>
      </c>
      <c r="H4" s="201">
        <f t="shared" ref="H4:H35" si="2">SUM(C4:G4)</f>
        <v>34</v>
      </c>
      <c r="I4" s="202">
        <f>sum(H4:H7)</f>
        <v>34</v>
      </c>
      <c r="J4" s="203"/>
      <c r="K4" s="200" t="s">
        <v>76</v>
      </c>
      <c r="L4" s="202">
        <v>131.0</v>
      </c>
      <c r="M4" s="202">
        <f>(L4-H4)</f>
        <v>97</v>
      </c>
      <c r="N4" s="201">
        <v>60.0</v>
      </c>
      <c r="O4" s="202">
        <f t="shared" ref="O4:O5" si="3">sum(M4,N4)</f>
        <v>157</v>
      </c>
      <c r="P4" s="202"/>
      <c r="Q4" s="204"/>
      <c r="R4" s="205"/>
      <c r="S4" s="204"/>
      <c r="T4" s="204"/>
      <c r="U4" s="204"/>
      <c r="V4" s="204"/>
      <c r="W4" s="204"/>
      <c r="X4" s="204"/>
      <c r="Y4" s="204"/>
      <c r="Z4" s="204"/>
    </row>
    <row r="5">
      <c r="A5" s="206" t="s">
        <v>77</v>
      </c>
      <c r="B5" s="207">
        <v>0.0</v>
      </c>
      <c r="C5" s="208">
        <v>0.0</v>
      </c>
      <c r="D5" s="208">
        <v>0.0</v>
      </c>
      <c r="E5" s="208">
        <v>0.0</v>
      </c>
      <c r="F5" s="208">
        <v>0.0</v>
      </c>
      <c r="G5" s="209">
        <v>0.0</v>
      </c>
      <c r="H5" s="209">
        <f t="shared" si="2"/>
        <v>0</v>
      </c>
      <c r="I5" s="210">
        <f>(I4/60)</f>
        <v>0.5666666667</v>
      </c>
      <c r="J5" s="211"/>
      <c r="K5" s="208" t="s">
        <v>77</v>
      </c>
      <c r="L5" s="207">
        <v>2.0</v>
      </c>
      <c r="M5" s="207">
        <f>(L5-H5-H6)</f>
        <v>2</v>
      </c>
      <c r="N5" s="208">
        <v>10.0</v>
      </c>
      <c r="O5" s="208">
        <f t="shared" si="3"/>
        <v>12</v>
      </c>
      <c r="P5" s="207"/>
      <c r="Q5" s="191"/>
      <c r="R5" s="191"/>
      <c r="S5" s="191"/>
      <c r="T5" s="191"/>
      <c r="U5" s="191"/>
      <c r="V5" s="191"/>
      <c r="W5" s="191"/>
      <c r="X5" s="191"/>
      <c r="Y5" s="191"/>
      <c r="Z5" s="191"/>
    </row>
    <row r="6">
      <c r="A6" s="206" t="s">
        <v>78</v>
      </c>
      <c r="B6" s="207">
        <v>2.0</v>
      </c>
      <c r="C6" s="208">
        <v>0.0</v>
      </c>
      <c r="D6" s="208">
        <v>0.0</v>
      </c>
      <c r="E6" s="208">
        <v>0.0</v>
      </c>
      <c r="F6" s="208">
        <v>0.0</v>
      </c>
      <c r="G6" s="209">
        <v>0.0</v>
      </c>
      <c r="H6" s="209">
        <f t="shared" si="2"/>
        <v>0</v>
      </c>
      <c r="I6" s="212"/>
      <c r="J6" s="211"/>
      <c r="K6" s="208" t="s">
        <v>78</v>
      </c>
      <c r="L6" s="207" t="s">
        <v>79</v>
      </c>
      <c r="M6" s="208" t="s">
        <v>79</v>
      </c>
      <c r="N6" s="208" t="s">
        <v>79</v>
      </c>
      <c r="O6" s="208" t="s">
        <v>79</v>
      </c>
      <c r="P6" s="207"/>
      <c r="Q6" s="191"/>
      <c r="R6" s="191"/>
      <c r="S6" s="191"/>
      <c r="T6" s="191"/>
      <c r="U6" s="191"/>
      <c r="V6" s="191"/>
      <c r="W6" s="191"/>
      <c r="X6" s="191"/>
      <c r="Y6" s="191"/>
      <c r="Z6" s="191"/>
    </row>
    <row r="7">
      <c r="A7" s="206" t="s">
        <v>80</v>
      </c>
      <c r="B7" s="208"/>
      <c r="C7" s="208"/>
      <c r="D7" s="208"/>
      <c r="E7" s="212"/>
      <c r="F7" s="208"/>
      <c r="G7" s="209"/>
      <c r="H7" s="209">
        <f t="shared" si="2"/>
        <v>0</v>
      </c>
      <c r="I7" s="208" t="s">
        <v>79</v>
      </c>
      <c r="J7" s="211"/>
      <c r="K7" s="208" t="s">
        <v>80</v>
      </c>
      <c r="L7" s="207">
        <v>64.0</v>
      </c>
      <c r="M7" s="207">
        <f t="shared" ref="M7:M8" si="4">(L7-H7)</f>
        <v>64</v>
      </c>
      <c r="N7" s="208">
        <v>0.0</v>
      </c>
      <c r="O7" s="208">
        <f t="shared" ref="O7:O9" si="5">sum(M7,N7)</f>
        <v>64</v>
      </c>
      <c r="P7" s="207"/>
      <c r="Q7" s="191"/>
      <c r="R7" s="191"/>
      <c r="S7" s="191"/>
      <c r="T7" s="191"/>
      <c r="U7" s="191"/>
      <c r="V7" s="191"/>
      <c r="W7" s="191"/>
      <c r="X7" s="191"/>
      <c r="Y7" s="191"/>
      <c r="Z7" s="191"/>
    </row>
    <row r="8">
      <c r="A8" s="200" t="s">
        <v>81</v>
      </c>
      <c r="B8" s="202">
        <v>0.0</v>
      </c>
      <c r="C8" s="202">
        <v>12.0</v>
      </c>
      <c r="D8" s="202">
        <v>0.0</v>
      </c>
      <c r="E8" s="202">
        <v>6.0</v>
      </c>
      <c r="F8" s="202">
        <v>3.0</v>
      </c>
      <c r="G8" s="201">
        <v>3.0</v>
      </c>
      <c r="H8" s="201">
        <f t="shared" si="2"/>
        <v>24</v>
      </c>
      <c r="I8" s="202">
        <f>sum(H8:H11)</f>
        <v>24</v>
      </c>
      <c r="J8" s="203"/>
      <c r="K8" s="200" t="s">
        <v>81</v>
      </c>
      <c r="L8" s="202">
        <v>31.0</v>
      </c>
      <c r="M8" s="202">
        <f t="shared" si="4"/>
        <v>7</v>
      </c>
      <c r="N8" s="201">
        <v>70.0</v>
      </c>
      <c r="O8" s="202">
        <f t="shared" si="5"/>
        <v>77</v>
      </c>
      <c r="P8" s="202"/>
      <c r="Q8" s="203" t="s">
        <v>235</v>
      </c>
      <c r="R8" s="203"/>
      <c r="S8" s="191"/>
      <c r="T8" s="191"/>
      <c r="U8" s="191"/>
      <c r="V8" s="191"/>
      <c r="W8" s="191"/>
      <c r="X8" s="191"/>
      <c r="Y8" s="191"/>
      <c r="Z8" s="191"/>
    </row>
    <row r="9">
      <c r="A9" s="206" t="s">
        <v>77</v>
      </c>
      <c r="B9" s="207">
        <v>0.0</v>
      </c>
      <c r="C9" s="208">
        <v>0.0</v>
      </c>
      <c r="D9" s="208">
        <v>0.0</v>
      </c>
      <c r="E9" s="208">
        <v>0.0</v>
      </c>
      <c r="F9" s="208">
        <v>0.0</v>
      </c>
      <c r="G9" s="208">
        <v>0.0</v>
      </c>
      <c r="H9" s="209">
        <f t="shared" si="2"/>
        <v>0</v>
      </c>
      <c r="I9" s="210">
        <f>(I8/60)</f>
        <v>0.4</v>
      </c>
      <c r="J9" s="211"/>
      <c r="K9" s="208" t="s">
        <v>77</v>
      </c>
      <c r="L9" s="208">
        <v>2.0</v>
      </c>
      <c r="M9" s="207">
        <f>(L9-H9-H10)</f>
        <v>2</v>
      </c>
      <c r="N9" s="208">
        <v>0.0</v>
      </c>
      <c r="O9" s="208">
        <f t="shared" si="5"/>
        <v>2</v>
      </c>
      <c r="P9" s="208"/>
      <c r="Q9" s="205" t="s">
        <v>236</v>
      </c>
      <c r="R9" s="204"/>
      <c r="S9" s="204"/>
      <c r="T9" s="204"/>
      <c r="U9" s="204"/>
      <c r="V9" s="204"/>
      <c r="W9" s="204"/>
      <c r="X9" s="204"/>
      <c r="Y9" s="204"/>
      <c r="Z9" s="204"/>
    </row>
    <row r="10">
      <c r="A10" s="206" t="s">
        <v>78</v>
      </c>
      <c r="B10" s="207">
        <v>0.0</v>
      </c>
      <c r="C10" s="208">
        <v>0.0</v>
      </c>
      <c r="D10" s="208">
        <v>0.0</v>
      </c>
      <c r="E10" s="208">
        <v>0.0</v>
      </c>
      <c r="F10" s="208">
        <v>0.0</v>
      </c>
      <c r="G10" s="208">
        <v>0.0</v>
      </c>
      <c r="H10" s="209">
        <f t="shared" si="2"/>
        <v>0</v>
      </c>
      <c r="I10" s="212"/>
      <c r="J10" s="211"/>
      <c r="K10" s="208" t="s">
        <v>78</v>
      </c>
      <c r="L10" s="208" t="s">
        <v>79</v>
      </c>
      <c r="M10" s="208" t="s">
        <v>79</v>
      </c>
      <c r="N10" s="208" t="s">
        <v>79</v>
      </c>
      <c r="O10" s="208" t="s">
        <v>79</v>
      </c>
      <c r="P10" s="208"/>
      <c r="Q10" s="204"/>
      <c r="R10" s="204"/>
      <c r="S10" s="204"/>
      <c r="T10" s="204"/>
      <c r="U10" s="204"/>
      <c r="V10" s="204"/>
      <c r="W10" s="204"/>
      <c r="X10" s="204"/>
      <c r="Y10" s="204"/>
      <c r="Z10" s="204"/>
    </row>
    <row r="11">
      <c r="A11" s="206" t="s">
        <v>80</v>
      </c>
      <c r="B11" s="208">
        <v>0.0</v>
      </c>
      <c r="C11" s="208"/>
      <c r="D11" s="208">
        <v>0.0</v>
      </c>
      <c r="E11" s="208"/>
      <c r="F11" s="208"/>
      <c r="G11" s="208"/>
      <c r="H11" s="209">
        <f t="shared" si="2"/>
        <v>0</v>
      </c>
      <c r="I11" s="208" t="s">
        <v>79</v>
      </c>
      <c r="J11" s="211"/>
      <c r="K11" s="208" t="s">
        <v>80</v>
      </c>
      <c r="L11" s="208">
        <v>0.0</v>
      </c>
      <c r="M11" s="207">
        <f t="shared" ref="M11:M12" si="6">(L11-H11)</f>
        <v>0</v>
      </c>
      <c r="N11" s="208">
        <v>0.0</v>
      </c>
      <c r="O11" s="208">
        <f t="shared" ref="O11:O13" si="7">sum(M11,N11)</f>
        <v>0</v>
      </c>
      <c r="P11" s="208"/>
      <c r="Q11" s="204"/>
      <c r="R11" s="204"/>
      <c r="S11" s="204"/>
      <c r="T11" s="204"/>
      <c r="U11" s="204"/>
      <c r="V11" s="204"/>
      <c r="W11" s="204"/>
      <c r="X11" s="204"/>
      <c r="Y11" s="204"/>
      <c r="Z11" s="204"/>
    </row>
    <row r="12">
      <c r="A12" s="200" t="s">
        <v>212</v>
      </c>
      <c r="B12" s="201">
        <v>19.0</v>
      </c>
      <c r="C12" s="201">
        <v>8.0</v>
      </c>
      <c r="D12" s="201">
        <v>10.0</v>
      </c>
      <c r="E12" s="201">
        <v>12.0</v>
      </c>
      <c r="F12" s="201">
        <v>8.0</v>
      </c>
      <c r="G12" s="201">
        <v>0.0</v>
      </c>
      <c r="H12" s="201">
        <f t="shared" si="2"/>
        <v>38</v>
      </c>
      <c r="I12" s="202">
        <f>sum(H12:H15)</f>
        <v>50</v>
      </c>
      <c r="J12" s="203"/>
      <c r="K12" s="200" t="s">
        <v>82</v>
      </c>
      <c r="L12" s="202">
        <v>121.0</v>
      </c>
      <c r="M12" s="202">
        <f t="shared" si="6"/>
        <v>83</v>
      </c>
      <c r="N12" s="201">
        <v>50.0</v>
      </c>
      <c r="O12" s="202">
        <f t="shared" si="7"/>
        <v>133</v>
      </c>
      <c r="P12" s="202"/>
      <c r="Q12" s="204"/>
      <c r="R12" s="204"/>
      <c r="S12" s="204"/>
      <c r="T12" s="204"/>
      <c r="U12" s="204"/>
      <c r="V12" s="204"/>
      <c r="W12" s="204"/>
      <c r="X12" s="204"/>
      <c r="Y12" s="204"/>
      <c r="Z12" s="204"/>
    </row>
    <row r="13">
      <c r="A13" s="206" t="s">
        <v>77</v>
      </c>
      <c r="B13" s="207">
        <v>0.0</v>
      </c>
      <c r="C13" s="208">
        <v>0.0</v>
      </c>
      <c r="D13" s="208">
        <v>0.0</v>
      </c>
      <c r="E13" s="208">
        <v>0.0</v>
      </c>
      <c r="F13" s="208">
        <v>0.0</v>
      </c>
      <c r="G13" s="209">
        <v>0.0</v>
      </c>
      <c r="H13" s="209">
        <f t="shared" si="2"/>
        <v>0</v>
      </c>
      <c r="I13" s="210">
        <f>(I12/60)</f>
        <v>0.8333333333</v>
      </c>
      <c r="J13" s="203"/>
      <c r="K13" s="206" t="s">
        <v>77</v>
      </c>
      <c r="L13" s="207">
        <v>15.0</v>
      </c>
      <c r="M13" s="207">
        <f>(L13-H13-H14)</f>
        <v>3</v>
      </c>
      <c r="N13" s="208">
        <v>10.0</v>
      </c>
      <c r="O13" s="208">
        <f t="shared" si="7"/>
        <v>13</v>
      </c>
      <c r="P13" s="207"/>
      <c r="Q13" s="204"/>
      <c r="R13" s="204"/>
      <c r="S13" s="204"/>
      <c r="T13" s="204"/>
      <c r="U13" s="204"/>
      <c r="V13" s="204"/>
      <c r="W13" s="204"/>
      <c r="X13" s="204"/>
      <c r="Y13" s="204"/>
      <c r="Z13" s="204"/>
    </row>
    <row r="14">
      <c r="A14" s="206" t="s">
        <v>78</v>
      </c>
      <c r="B14" s="207">
        <v>2.0</v>
      </c>
      <c r="C14" s="208">
        <v>4.0</v>
      </c>
      <c r="D14" s="208">
        <v>2.0</v>
      </c>
      <c r="E14" s="208">
        <v>5.0</v>
      </c>
      <c r="F14" s="208">
        <v>1.0</v>
      </c>
      <c r="G14" s="209">
        <v>0.0</v>
      </c>
      <c r="H14" s="209">
        <f t="shared" si="2"/>
        <v>12</v>
      </c>
      <c r="I14" s="212"/>
      <c r="J14" s="203"/>
      <c r="K14" s="206" t="s">
        <v>78</v>
      </c>
      <c r="L14" s="207" t="s">
        <v>79</v>
      </c>
      <c r="M14" s="208" t="s">
        <v>79</v>
      </c>
      <c r="N14" s="208" t="s">
        <v>79</v>
      </c>
      <c r="O14" s="208" t="s">
        <v>79</v>
      </c>
      <c r="P14" s="207"/>
      <c r="Q14" s="204"/>
      <c r="R14" s="204"/>
      <c r="S14" s="204"/>
      <c r="T14" s="204"/>
      <c r="U14" s="204"/>
      <c r="V14" s="204"/>
      <c r="W14" s="204"/>
      <c r="X14" s="204"/>
      <c r="Y14" s="204"/>
      <c r="Z14" s="204"/>
    </row>
    <row r="15">
      <c r="A15" s="206" t="s">
        <v>80</v>
      </c>
      <c r="B15" s="208"/>
      <c r="C15" s="208"/>
      <c r="D15" s="208"/>
      <c r="E15" s="208"/>
      <c r="F15" s="208"/>
      <c r="G15" s="209">
        <v>0.0</v>
      </c>
      <c r="H15" s="209">
        <f t="shared" si="2"/>
        <v>0</v>
      </c>
      <c r="I15" s="208" t="s">
        <v>79</v>
      </c>
      <c r="J15" s="203"/>
      <c r="K15" s="206" t="s">
        <v>80</v>
      </c>
      <c r="L15" s="207">
        <v>47.0</v>
      </c>
      <c r="M15" s="207">
        <f t="shared" ref="M15:M16" si="8">(L15-H15)</f>
        <v>47</v>
      </c>
      <c r="N15" s="208">
        <v>0.0</v>
      </c>
      <c r="O15" s="208">
        <f t="shared" ref="O15:O17" si="9">sum(M15,N15)</f>
        <v>47</v>
      </c>
      <c r="P15" s="207"/>
      <c r="Q15" s="204"/>
      <c r="R15" s="204"/>
      <c r="S15" s="204"/>
      <c r="T15" s="204"/>
      <c r="U15" s="204"/>
      <c r="V15" s="204"/>
      <c r="W15" s="204"/>
      <c r="X15" s="204"/>
      <c r="Y15" s="204"/>
      <c r="Z15" s="204"/>
    </row>
    <row r="16">
      <c r="A16" s="200" t="s">
        <v>83</v>
      </c>
      <c r="B16" s="201">
        <v>6.0</v>
      </c>
      <c r="C16" s="201">
        <v>20.0</v>
      </c>
      <c r="D16" s="201">
        <v>20.0</v>
      </c>
      <c r="E16" s="201">
        <v>3.0</v>
      </c>
      <c r="F16" s="201">
        <v>19.0</v>
      </c>
      <c r="G16" s="201">
        <v>0.0</v>
      </c>
      <c r="H16" s="201">
        <f t="shared" si="2"/>
        <v>62</v>
      </c>
      <c r="I16" s="202">
        <f>sum(H16:H19)</f>
        <v>71</v>
      </c>
      <c r="J16" s="203"/>
      <c r="K16" s="200" t="s">
        <v>83</v>
      </c>
      <c r="L16" s="202">
        <v>91.0</v>
      </c>
      <c r="M16" s="202">
        <f t="shared" si="8"/>
        <v>29</v>
      </c>
      <c r="N16" s="201">
        <v>90.0</v>
      </c>
      <c r="O16" s="202">
        <f t="shared" si="9"/>
        <v>119</v>
      </c>
      <c r="P16" s="202"/>
      <c r="Q16" s="204"/>
      <c r="R16" s="204"/>
      <c r="S16" s="204"/>
      <c r="T16" s="204"/>
      <c r="U16" s="204"/>
      <c r="V16" s="204"/>
      <c r="W16" s="204"/>
      <c r="X16" s="204"/>
      <c r="Y16" s="204"/>
      <c r="Z16" s="204"/>
    </row>
    <row r="17">
      <c r="A17" s="206" t="s">
        <v>77</v>
      </c>
      <c r="B17" s="207">
        <v>0.0</v>
      </c>
      <c r="C17" s="208">
        <v>0.0</v>
      </c>
      <c r="D17" s="208">
        <v>0.0</v>
      </c>
      <c r="E17" s="208">
        <v>0.0</v>
      </c>
      <c r="F17" s="208">
        <v>0.0</v>
      </c>
      <c r="G17" s="209">
        <v>0.0</v>
      </c>
      <c r="H17" s="209">
        <f t="shared" si="2"/>
        <v>0</v>
      </c>
      <c r="I17" s="210">
        <f>(I16/60)</f>
        <v>1.183333333</v>
      </c>
      <c r="J17" s="203"/>
      <c r="K17" s="206" t="s">
        <v>77</v>
      </c>
      <c r="L17" s="208">
        <v>10.0</v>
      </c>
      <c r="M17" s="207">
        <f>(L17-H17-H18)</f>
        <v>1</v>
      </c>
      <c r="N17" s="208">
        <v>10.0</v>
      </c>
      <c r="O17" s="208">
        <f t="shared" si="9"/>
        <v>11</v>
      </c>
      <c r="P17" s="208"/>
      <c r="Q17" s="204"/>
      <c r="R17" s="204"/>
      <c r="S17" s="204"/>
      <c r="T17" s="204"/>
      <c r="U17" s="204"/>
      <c r="V17" s="204"/>
      <c r="W17" s="204"/>
      <c r="X17" s="204"/>
      <c r="Y17" s="204"/>
      <c r="Z17" s="204"/>
    </row>
    <row r="18">
      <c r="A18" s="206" t="s">
        <v>78</v>
      </c>
      <c r="B18" s="207">
        <v>2.0</v>
      </c>
      <c r="C18" s="208">
        <v>2.0</v>
      </c>
      <c r="D18" s="208">
        <v>6.0</v>
      </c>
      <c r="E18" s="208">
        <v>1.0</v>
      </c>
      <c r="F18" s="208">
        <v>0.0</v>
      </c>
      <c r="G18" s="209">
        <v>0.0</v>
      </c>
      <c r="H18" s="209">
        <f t="shared" si="2"/>
        <v>9</v>
      </c>
      <c r="I18" s="212"/>
      <c r="J18" s="203"/>
      <c r="K18" s="206" t="s">
        <v>78</v>
      </c>
      <c r="L18" s="208" t="s">
        <v>79</v>
      </c>
      <c r="M18" s="208" t="s">
        <v>79</v>
      </c>
      <c r="N18" s="208" t="s">
        <v>79</v>
      </c>
      <c r="O18" s="208" t="s">
        <v>79</v>
      </c>
      <c r="P18" s="208"/>
      <c r="Q18" s="204"/>
      <c r="R18" s="204"/>
      <c r="S18" s="204"/>
      <c r="T18" s="204"/>
      <c r="U18" s="204"/>
      <c r="V18" s="204"/>
      <c r="W18" s="204"/>
      <c r="X18" s="204"/>
      <c r="Y18" s="204"/>
      <c r="Z18" s="204"/>
    </row>
    <row r="19">
      <c r="A19" s="206" t="s">
        <v>80</v>
      </c>
      <c r="B19" s="208"/>
      <c r="C19" s="212"/>
      <c r="D19" s="212"/>
      <c r="E19" s="212"/>
      <c r="F19" s="212"/>
      <c r="G19" s="209">
        <v>0.0</v>
      </c>
      <c r="H19" s="209">
        <f t="shared" si="2"/>
        <v>0</v>
      </c>
      <c r="I19" s="208" t="s">
        <v>79</v>
      </c>
      <c r="J19" s="203"/>
      <c r="K19" s="206" t="s">
        <v>80</v>
      </c>
      <c r="L19" s="208">
        <v>34.0</v>
      </c>
      <c r="M19" s="207">
        <f t="shared" ref="M19:M20" si="10">(L19-H19)</f>
        <v>34</v>
      </c>
      <c r="N19" s="208">
        <v>20.0</v>
      </c>
      <c r="O19" s="208">
        <f t="shared" ref="O19:O21" si="11">sum(M19,N19)</f>
        <v>54</v>
      </c>
      <c r="P19" s="208"/>
      <c r="Q19" s="204"/>
      <c r="R19" s="204"/>
      <c r="S19" s="204"/>
      <c r="T19" s="204"/>
      <c r="U19" s="204"/>
      <c r="V19" s="204"/>
      <c r="W19" s="204"/>
      <c r="X19" s="204"/>
      <c r="Y19" s="204"/>
      <c r="Z19" s="204"/>
    </row>
    <row r="20">
      <c r="A20" s="200" t="s">
        <v>84</v>
      </c>
      <c r="B20" s="201">
        <v>3.0</v>
      </c>
      <c r="C20" s="201">
        <v>9.0</v>
      </c>
      <c r="D20" s="201">
        <v>0.0</v>
      </c>
      <c r="E20" s="201">
        <v>4.0</v>
      </c>
      <c r="F20" s="201">
        <v>2.0</v>
      </c>
      <c r="G20" s="201">
        <v>1.0</v>
      </c>
      <c r="H20" s="201">
        <f t="shared" si="2"/>
        <v>16</v>
      </c>
      <c r="I20" s="202">
        <f>sum(H20:H23)</f>
        <v>16</v>
      </c>
      <c r="J20" s="203"/>
      <c r="K20" s="200" t="s">
        <v>84</v>
      </c>
      <c r="L20" s="202">
        <v>35.0</v>
      </c>
      <c r="M20" s="202">
        <f t="shared" si="10"/>
        <v>19</v>
      </c>
      <c r="N20" s="201">
        <v>65.0</v>
      </c>
      <c r="O20" s="202">
        <f t="shared" si="11"/>
        <v>84</v>
      </c>
      <c r="P20" s="202"/>
      <c r="Q20" s="204"/>
      <c r="R20" s="204"/>
      <c r="S20" s="204"/>
      <c r="T20" s="204"/>
      <c r="U20" s="204"/>
      <c r="V20" s="204"/>
      <c r="W20" s="204"/>
      <c r="X20" s="204"/>
      <c r="Y20" s="204"/>
      <c r="Z20" s="204"/>
    </row>
    <row r="21">
      <c r="A21" s="206" t="s">
        <v>77</v>
      </c>
      <c r="B21" s="207">
        <v>0.0</v>
      </c>
      <c r="C21" s="208">
        <v>0.0</v>
      </c>
      <c r="D21" s="208">
        <v>0.0</v>
      </c>
      <c r="E21" s="208">
        <v>0.0</v>
      </c>
      <c r="F21" s="208">
        <v>0.0</v>
      </c>
      <c r="G21" s="209">
        <v>0.0</v>
      </c>
      <c r="H21" s="209">
        <f t="shared" si="2"/>
        <v>0</v>
      </c>
      <c r="I21" s="210">
        <f>(I20/60)</f>
        <v>0.2666666667</v>
      </c>
      <c r="J21" s="203"/>
      <c r="K21" s="206" t="s">
        <v>77</v>
      </c>
      <c r="L21" s="207">
        <v>0.0</v>
      </c>
      <c r="M21" s="207">
        <f>(L21-H21-H22)</f>
        <v>0</v>
      </c>
      <c r="N21" s="208">
        <v>0.0</v>
      </c>
      <c r="O21" s="208">
        <f t="shared" si="11"/>
        <v>0</v>
      </c>
      <c r="P21" s="207"/>
      <c r="Q21" s="204"/>
      <c r="R21" s="204"/>
      <c r="S21" s="204"/>
      <c r="T21" s="204"/>
      <c r="U21" s="204"/>
      <c r="V21" s="204"/>
      <c r="W21" s="204"/>
      <c r="X21" s="204"/>
      <c r="Y21" s="204"/>
      <c r="Z21" s="204"/>
    </row>
    <row r="22">
      <c r="A22" s="206" t="s">
        <v>78</v>
      </c>
      <c r="B22" s="207">
        <v>0.0</v>
      </c>
      <c r="C22" s="208">
        <v>0.0</v>
      </c>
      <c r="D22" s="208">
        <v>0.0</v>
      </c>
      <c r="E22" s="208">
        <v>0.0</v>
      </c>
      <c r="F22" s="208">
        <v>0.0</v>
      </c>
      <c r="G22" s="209">
        <v>0.0</v>
      </c>
      <c r="H22" s="209">
        <f t="shared" si="2"/>
        <v>0</v>
      </c>
      <c r="I22" s="212"/>
      <c r="J22" s="203"/>
      <c r="K22" s="206" t="s">
        <v>78</v>
      </c>
      <c r="L22" s="207" t="s">
        <v>79</v>
      </c>
      <c r="M22" s="208" t="s">
        <v>79</v>
      </c>
      <c r="N22" s="208" t="s">
        <v>79</v>
      </c>
      <c r="O22" s="208" t="s">
        <v>79</v>
      </c>
      <c r="P22" s="207"/>
      <c r="Q22" s="204"/>
      <c r="R22" s="204"/>
      <c r="S22" s="204"/>
      <c r="T22" s="204"/>
      <c r="U22" s="204"/>
      <c r="V22" s="204"/>
      <c r="W22" s="204"/>
      <c r="X22" s="204"/>
      <c r="Y22" s="204"/>
      <c r="Z22" s="204"/>
    </row>
    <row r="23">
      <c r="A23" s="206" t="s">
        <v>80</v>
      </c>
      <c r="B23" s="208"/>
      <c r="C23" s="208"/>
      <c r="D23" s="208">
        <v>0.0</v>
      </c>
      <c r="E23" s="212"/>
      <c r="F23" s="208"/>
      <c r="G23" s="209"/>
      <c r="H23" s="209">
        <f t="shared" si="2"/>
        <v>0</v>
      </c>
      <c r="I23" s="208" t="s">
        <v>79</v>
      </c>
      <c r="J23" s="203"/>
      <c r="K23" s="206" t="s">
        <v>80</v>
      </c>
      <c r="L23" s="207">
        <v>25.0</v>
      </c>
      <c r="M23" s="207">
        <f t="shared" ref="M23:M24" si="12">(L23-H23)</f>
        <v>25</v>
      </c>
      <c r="N23" s="208">
        <v>0.0</v>
      </c>
      <c r="O23" s="208">
        <f t="shared" ref="O23:O25" si="13">sum(M23,N23)</f>
        <v>25</v>
      </c>
      <c r="P23" s="207"/>
      <c r="Q23" s="204"/>
      <c r="R23" s="204"/>
      <c r="S23" s="204"/>
      <c r="T23" s="204"/>
      <c r="U23" s="204"/>
      <c r="V23" s="204"/>
      <c r="W23" s="204"/>
      <c r="X23" s="204"/>
      <c r="Y23" s="204"/>
      <c r="Z23" s="204"/>
    </row>
    <row r="24">
      <c r="A24" s="200" t="s">
        <v>86</v>
      </c>
      <c r="B24" s="201">
        <v>16.0</v>
      </c>
      <c r="C24" s="201">
        <v>9.0</v>
      </c>
      <c r="D24" s="201">
        <v>0.0</v>
      </c>
      <c r="E24" s="201">
        <v>9.0</v>
      </c>
      <c r="F24" s="201">
        <v>6.0</v>
      </c>
      <c r="G24" s="201">
        <v>0.0</v>
      </c>
      <c r="H24" s="201">
        <f t="shared" si="2"/>
        <v>24</v>
      </c>
      <c r="I24" s="202">
        <f>sum(H24:H27)</f>
        <v>28</v>
      </c>
      <c r="J24" s="203"/>
      <c r="K24" s="213" t="s">
        <v>86</v>
      </c>
      <c r="L24" s="214">
        <v>122.0</v>
      </c>
      <c r="M24" s="214">
        <f t="shared" si="12"/>
        <v>98</v>
      </c>
      <c r="N24" s="215">
        <v>70.0</v>
      </c>
      <c r="O24" s="214">
        <f t="shared" si="13"/>
        <v>168</v>
      </c>
      <c r="P24" s="214"/>
      <c r="Q24" s="204"/>
      <c r="R24" s="204"/>
      <c r="S24" s="204"/>
      <c r="T24" s="204"/>
      <c r="U24" s="204"/>
      <c r="V24" s="204"/>
      <c r="W24" s="204"/>
      <c r="X24" s="204"/>
      <c r="Y24" s="204"/>
      <c r="Z24" s="204"/>
    </row>
    <row r="25">
      <c r="A25" s="206" t="s">
        <v>77</v>
      </c>
      <c r="B25" s="207">
        <v>0.0</v>
      </c>
      <c r="C25" s="208">
        <v>0.0</v>
      </c>
      <c r="D25" s="208">
        <v>0.0</v>
      </c>
      <c r="E25" s="208">
        <v>0.0</v>
      </c>
      <c r="F25" s="208">
        <v>0.0</v>
      </c>
      <c r="G25" s="209">
        <v>0.0</v>
      </c>
      <c r="H25" s="209">
        <f t="shared" si="2"/>
        <v>0</v>
      </c>
      <c r="I25" s="210">
        <f>(I24/60)</f>
        <v>0.4666666667</v>
      </c>
      <c r="J25" s="203"/>
      <c r="K25" s="216" t="s">
        <v>77</v>
      </c>
      <c r="L25" s="217">
        <v>4.0</v>
      </c>
      <c r="M25" s="217">
        <f>(L25-H25-H26)</f>
        <v>0</v>
      </c>
      <c r="N25" s="218">
        <v>10.0</v>
      </c>
      <c r="O25" s="218">
        <f t="shared" si="13"/>
        <v>10</v>
      </c>
      <c r="P25" s="217"/>
      <c r="Q25" s="204"/>
      <c r="R25" s="204"/>
      <c r="S25" s="204"/>
      <c r="T25" s="204"/>
      <c r="U25" s="204"/>
      <c r="V25" s="204"/>
      <c r="W25" s="204"/>
      <c r="X25" s="204"/>
      <c r="Y25" s="204"/>
      <c r="Z25" s="204"/>
    </row>
    <row r="26">
      <c r="A26" s="206" t="s">
        <v>78</v>
      </c>
      <c r="B26" s="207">
        <v>0.0</v>
      </c>
      <c r="C26" s="208">
        <v>0.0</v>
      </c>
      <c r="D26" s="208">
        <v>0.0</v>
      </c>
      <c r="E26" s="208">
        <v>4.0</v>
      </c>
      <c r="F26" s="208">
        <v>0.0</v>
      </c>
      <c r="G26" s="209">
        <v>0.0</v>
      </c>
      <c r="H26" s="209">
        <f t="shared" si="2"/>
        <v>4</v>
      </c>
      <c r="I26" s="212"/>
      <c r="J26" s="203"/>
      <c r="K26" s="216" t="s">
        <v>78</v>
      </c>
      <c r="L26" s="217" t="s">
        <v>79</v>
      </c>
      <c r="M26" s="218" t="s">
        <v>79</v>
      </c>
      <c r="N26" s="218" t="s">
        <v>79</v>
      </c>
      <c r="O26" s="218" t="s">
        <v>79</v>
      </c>
      <c r="P26" s="217"/>
      <c r="Q26" s="204"/>
      <c r="R26" s="204"/>
      <c r="S26" s="204"/>
      <c r="T26" s="204"/>
      <c r="U26" s="204"/>
      <c r="V26" s="204"/>
      <c r="W26" s="204"/>
      <c r="X26" s="204"/>
      <c r="Y26" s="204"/>
      <c r="Z26" s="204"/>
    </row>
    <row r="27">
      <c r="A27" s="206" t="s">
        <v>80</v>
      </c>
      <c r="B27" s="208"/>
      <c r="C27" s="208"/>
      <c r="D27" s="212"/>
      <c r="E27" s="212"/>
      <c r="F27" s="212"/>
      <c r="G27" s="209">
        <v>0.0</v>
      </c>
      <c r="H27" s="209">
        <f t="shared" si="2"/>
        <v>0</v>
      </c>
      <c r="I27" s="208" t="s">
        <v>79</v>
      </c>
      <c r="J27" s="203"/>
      <c r="K27" s="216" t="s">
        <v>80</v>
      </c>
      <c r="L27" s="217">
        <v>60.0</v>
      </c>
      <c r="M27" s="217">
        <f t="shared" ref="M27:M28" si="14">(L27-H27)</f>
        <v>60</v>
      </c>
      <c r="N27" s="217">
        <v>0.0</v>
      </c>
      <c r="O27" s="218">
        <f t="shared" ref="O27:O29" si="15">sum(M27,N27)</f>
        <v>60</v>
      </c>
      <c r="P27" s="217"/>
      <c r="Q27" s="204"/>
      <c r="R27" s="204"/>
      <c r="S27" s="204"/>
      <c r="T27" s="204"/>
      <c r="U27" s="204"/>
      <c r="V27" s="204"/>
      <c r="W27" s="204"/>
      <c r="X27" s="204"/>
      <c r="Y27" s="204"/>
      <c r="Z27" s="204"/>
    </row>
    <row r="28">
      <c r="A28" s="200" t="s">
        <v>237</v>
      </c>
      <c r="B28" s="201">
        <v>0.0</v>
      </c>
      <c r="C28" s="201">
        <v>0.0</v>
      </c>
      <c r="D28" s="201">
        <v>0.0</v>
      </c>
      <c r="E28" s="201">
        <v>0.0</v>
      </c>
      <c r="F28" s="201">
        <v>0.0</v>
      </c>
      <c r="G28" s="201">
        <v>0.0</v>
      </c>
      <c r="H28" s="201">
        <f t="shared" si="2"/>
        <v>0</v>
      </c>
      <c r="I28" s="202">
        <f>sum(H28:H31)</f>
        <v>0</v>
      </c>
      <c r="J28" s="203"/>
      <c r="K28" s="219" t="s">
        <v>237</v>
      </c>
      <c r="L28" s="214"/>
      <c r="M28" s="214">
        <f t="shared" si="14"/>
        <v>0</v>
      </c>
      <c r="N28" s="220">
        <v>40.0</v>
      </c>
      <c r="O28" s="214">
        <f t="shared" si="15"/>
        <v>40</v>
      </c>
      <c r="P28" s="214"/>
      <c r="Q28" s="204"/>
      <c r="R28" s="204"/>
      <c r="S28" s="204"/>
      <c r="T28" s="204"/>
      <c r="U28" s="204"/>
      <c r="V28" s="204"/>
      <c r="W28" s="204"/>
      <c r="X28" s="204"/>
      <c r="Y28" s="204"/>
      <c r="Z28" s="204"/>
    </row>
    <row r="29">
      <c r="A29" s="206" t="s">
        <v>77</v>
      </c>
      <c r="B29" s="207">
        <v>0.0</v>
      </c>
      <c r="C29" s="208">
        <v>0.0</v>
      </c>
      <c r="D29" s="208">
        <v>0.0</v>
      </c>
      <c r="E29" s="208">
        <v>0.0</v>
      </c>
      <c r="F29" s="208">
        <v>0.0</v>
      </c>
      <c r="G29" s="209">
        <v>0.0</v>
      </c>
      <c r="H29" s="209">
        <f t="shared" si="2"/>
        <v>0</v>
      </c>
      <c r="I29" s="210">
        <f>(I28/60)</f>
        <v>0</v>
      </c>
      <c r="J29" s="203"/>
      <c r="K29" s="216" t="s">
        <v>77</v>
      </c>
      <c r="L29" s="217"/>
      <c r="M29" s="217">
        <f>(L29-H29-H30)</f>
        <v>0</v>
      </c>
      <c r="N29" s="221">
        <v>0.0</v>
      </c>
      <c r="O29" s="218">
        <f t="shared" si="15"/>
        <v>0</v>
      </c>
      <c r="P29" s="217"/>
      <c r="Q29" s="204"/>
      <c r="R29" s="204"/>
      <c r="S29" s="204"/>
      <c r="T29" s="204"/>
      <c r="U29" s="204"/>
      <c r="V29" s="204"/>
      <c r="W29" s="204"/>
      <c r="X29" s="204"/>
      <c r="Y29" s="204"/>
      <c r="Z29" s="204"/>
    </row>
    <row r="30">
      <c r="A30" s="206" t="s">
        <v>78</v>
      </c>
      <c r="B30" s="207">
        <v>0.0</v>
      </c>
      <c r="C30" s="208">
        <v>0.0</v>
      </c>
      <c r="D30" s="208">
        <v>0.0</v>
      </c>
      <c r="E30" s="208">
        <v>0.0</v>
      </c>
      <c r="F30" s="208">
        <v>0.0</v>
      </c>
      <c r="G30" s="209">
        <v>0.0</v>
      </c>
      <c r="H30" s="209">
        <f t="shared" si="2"/>
        <v>0</v>
      </c>
      <c r="I30" s="212"/>
      <c r="J30" s="203"/>
      <c r="K30" s="216" t="s">
        <v>78</v>
      </c>
      <c r="L30" s="217" t="s">
        <v>79</v>
      </c>
      <c r="M30" s="218" t="s">
        <v>79</v>
      </c>
      <c r="N30" s="218" t="s">
        <v>79</v>
      </c>
      <c r="O30" s="218" t="s">
        <v>79</v>
      </c>
      <c r="P30" s="217"/>
      <c r="Q30" s="204"/>
      <c r="R30" s="204"/>
      <c r="S30" s="204"/>
      <c r="T30" s="204"/>
      <c r="U30" s="204"/>
      <c r="V30" s="204"/>
      <c r="W30" s="204"/>
      <c r="X30" s="204"/>
      <c r="Y30" s="204"/>
      <c r="Z30" s="204"/>
    </row>
    <row r="31">
      <c r="A31" s="206" t="s">
        <v>80</v>
      </c>
      <c r="B31" s="208"/>
      <c r="C31" s="208"/>
      <c r="D31" s="212"/>
      <c r="E31" s="212"/>
      <c r="F31" s="212"/>
      <c r="G31" s="209">
        <v>0.0</v>
      </c>
      <c r="H31" s="209">
        <f t="shared" si="2"/>
        <v>0</v>
      </c>
      <c r="I31" s="208" t="s">
        <v>79</v>
      </c>
      <c r="J31" s="203"/>
      <c r="K31" s="216" t="s">
        <v>80</v>
      </c>
      <c r="L31" s="217"/>
      <c r="M31" s="217">
        <f t="shared" ref="M31:M32" si="16">(L31-H31)</f>
        <v>0</v>
      </c>
      <c r="N31" s="217">
        <v>0.0</v>
      </c>
      <c r="O31" s="218">
        <f t="shared" ref="O31:O33" si="17">sum(M31,N31)</f>
        <v>0</v>
      </c>
      <c r="P31" s="217"/>
      <c r="Q31" s="204"/>
      <c r="R31" s="204"/>
      <c r="S31" s="204"/>
      <c r="T31" s="204"/>
      <c r="U31" s="204"/>
      <c r="V31" s="204"/>
      <c r="W31" s="204"/>
      <c r="X31" s="204"/>
      <c r="Y31" s="204"/>
      <c r="Z31" s="204"/>
    </row>
    <row r="32">
      <c r="A32" s="200" t="s">
        <v>238</v>
      </c>
      <c r="B32" s="201">
        <v>0.0</v>
      </c>
      <c r="C32" s="201">
        <v>0.0</v>
      </c>
      <c r="D32" s="201">
        <v>0.0</v>
      </c>
      <c r="E32" s="201">
        <v>0.0</v>
      </c>
      <c r="F32" s="201">
        <v>0.0</v>
      </c>
      <c r="G32" s="201">
        <v>0.0</v>
      </c>
      <c r="H32" s="201">
        <f t="shared" si="2"/>
        <v>0</v>
      </c>
      <c r="I32" s="202">
        <f>sum(H32:H35)</f>
        <v>0</v>
      </c>
      <c r="J32" s="203"/>
      <c r="K32" s="200" t="s">
        <v>238</v>
      </c>
      <c r="L32" s="202"/>
      <c r="M32" s="202">
        <f t="shared" si="16"/>
        <v>0</v>
      </c>
      <c r="N32" s="201">
        <v>40.0</v>
      </c>
      <c r="O32" s="202">
        <f t="shared" si="17"/>
        <v>40</v>
      </c>
      <c r="P32" s="202"/>
      <c r="Q32" s="204"/>
      <c r="R32" s="204"/>
      <c r="S32" s="204"/>
      <c r="T32" s="204"/>
      <c r="U32" s="204"/>
      <c r="V32" s="204"/>
      <c r="W32" s="204"/>
      <c r="X32" s="204"/>
      <c r="Y32" s="204"/>
      <c r="Z32" s="204"/>
    </row>
    <row r="33">
      <c r="A33" s="206" t="s">
        <v>77</v>
      </c>
      <c r="B33" s="207">
        <v>0.0</v>
      </c>
      <c r="C33" s="208">
        <v>0.0</v>
      </c>
      <c r="D33" s="208">
        <v>0.0</v>
      </c>
      <c r="E33" s="208">
        <v>0.0</v>
      </c>
      <c r="F33" s="208">
        <v>0.0</v>
      </c>
      <c r="G33" s="209">
        <v>0.0</v>
      </c>
      <c r="H33" s="209">
        <f t="shared" si="2"/>
        <v>0</v>
      </c>
      <c r="I33" s="210">
        <f>(I32/60)</f>
        <v>0</v>
      </c>
      <c r="J33" s="203"/>
      <c r="K33" s="206" t="s">
        <v>77</v>
      </c>
      <c r="L33" s="207"/>
      <c r="M33" s="207">
        <f>(L33-H33-H34)</f>
        <v>0</v>
      </c>
      <c r="N33" s="208">
        <v>0.0</v>
      </c>
      <c r="O33" s="208">
        <f t="shared" si="17"/>
        <v>0</v>
      </c>
      <c r="P33" s="207"/>
      <c r="Q33" s="204"/>
      <c r="R33" s="204"/>
      <c r="S33" s="204"/>
      <c r="T33" s="204"/>
      <c r="U33" s="204"/>
      <c r="V33" s="204"/>
      <c r="W33" s="204"/>
      <c r="X33" s="204"/>
      <c r="Y33" s="204"/>
      <c r="Z33" s="204"/>
    </row>
    <row r="34">
      <c r="A34" s="206" t="s">
        <v>78</v>
      </c>
      <c r="B34" s="207">
        <v>0.0</v>
      </c>
      <c r="C34" s="208">
        <v>0.0</v>
      </c>
      <c r="D34" s="208">
        <v>0.0</v>
      </c>
      <c r="E34" s="208">
        <v>0.0</v>
      </c>
      <c r="F34" s="208">
        <v>0.0</v>
      </c>
      <c r="G34" s="209">
        <v>0.0</v>
      </c>
      <c r="H34" s="209">
        <f t="shared" si="2"/>
        <v>0</v>
      </c>
      <c r="I34" s="212"/>
      <c r="J34" s="203"/>
      <c r="K34" s="206" t="s">
        <v>78</v>
      </c>
      <c r="L34" s="207" t="s">
        <v>79</v>
      </c>
      <c r="M34" s="208" t="s">
        <v>79</v>
      </c>
      <c r="N34" s="222" t="s">
        <v>79</v>
      </c>
      <c r="O34" s="208" t="s">
        <v>79</v>
      </c>
      <c r="P34" s="207"/>
      <c r="Q34" s="204"/>
      <c r="R34" s="204"/>
      <c r="S34" s="204"/>
      <c r="T34" s="204"/>
      <c r="U34" s="204"/>
      <c r="V34" s="204"/>
      <c r="W34" s="204"/>
      <c r="X34" s="204"/>
      <c r="Y34" s="204"/>
      <c r="Z34" s="204"/>
    </row>
    <row r="35">
      <c r="A35" s="206" t="s">
        <v>80</v>
      </c>
      <c r="B35" s="208"/>
      <c r="C35" s="208"/>
      <c r="D35" s="212"/>
      <c r="E35" s="212"/>
      <c r="F35" s="212"/>
      <c r="G35" s="209">
        <v>0.0</v>
      </c>
      <c r="H35" s="209">
        <f t="shared" si="2"/>
        <v>0</v>
      </c>
      <c r="I35" s="208" t="s">
        <v>79</v>
      </c>
      <c r="J35" s="203"/>
      <c r="K35" s="206" t="s">
        <v>80</v>
      </c>
      <c r="L35" s="207"/>
      <c r="M35" s="207">
        <f>(L35-H35)</f>
        <v>0</v>
      </c>
      <c r="N35" s="223">
        <v>0.0</v>
      </c>
      <c r="O35" s="208">
        <f>sum(M35,N35)</f>
        <v>0</v>
      </c>
      <c r="P35" s="207"/>
      <c r="Q35" s="204"/>
      <c r="R35" s="204"/>
      <c r="S35" s="204"/>
      <c r="T35" s="204"/>
      <c r="U35" s="204"/>
      <c r="V35" s="204"/>
      <c r="W35" s="204"/>
      <c r="X35" s="204"/>
      <c r="Y35" s="204"/>
      <c r="Z35" s="204"/>
    </row>
    <row r="36">
      <c r="A36" s="196" t="s">
        <v>87</v>
      </c>
      <c r="B36" s="197">
        <f t="shared" ref="B36:G36" si="18">SUM(B37:B56)-B40-B44-B48-B52-B56</f>
        <v>35</v>
      </c>
      <c r="C36" s="197">
        <f t="shared" si="18"/>
        <v>55</v>
      </c>
      <c r="D36" s="197">
        <f t="shared" si="18"/>
        <v>71</v>
      </c>
      <c r="E36" s="197">
        <f t="shared" si="18"/>
        <v>51</v>
      </c>
      <c r="F36" s="197">
        <f t="shared" si="18"/>
        <v>70</v>
      </c>
      <c r="G36" s="197">
        <f t="shared" si="18"/>
        <v>0</v>
      </c>
      <c r="H36" s="198"/>
      <c r="I36" s="197">
        <v>0.0</v>
      </c>
      <c r="J36" s="191"/>
      <c r="K36" s="196" t="s">
        <v>87</v>
      </c>
      <c r="L36" s="198"/>
      <c r="M36" s="198"/>
      <c r="N36" s="224"/>
      <c r="O36" s="199"/>
      <c r="P36" s="198"/>
      <c r="Q36" s="191"/>
      <c r="R36" s="191"/>
      <c r="S36" s="191"/>
      <c r="T36" s="191"/>
      <c r="U36" s="191"/>
      <c r="V36" s="191"/>
      <c r="W36" s="191"/>
      <c r="X36" s="191"/>
      <c r="Y36" s="191"/>
      <c r="Z36" s="191"/>
    </row>
    <row r="37">
      <c r="A37" s="200" t="s">
        <v>24</v>
      </c>
      <c r="B37" s="201">
        <v>8.0</v>
      </c>
      <c r="C37" s="201">
        <v>5.0</v>
      </c>
      <c r="D37" s="201">
        <v>12.0</v>
      </c>
      <c r="E37" s="201">
        <v>23.0</v>
      </c>
      <c r="F37" s="201">
        <v>26.0</v>
      </c>
      <c r="G37" s="201">
        <v>0.0</v>
      </c>
      <c r="H37" s="201">
        <f t="shared" ref="H37:H56" si="19">SUM(C37:G37)</f>
        <v>66</v>
      </c>
      <c r="I37" s="202">
        <f>sum(H37:H40)</f>
        <v>77</v>
      </c>
      <c r="J37" s="203"/>
      <c r="K37" s="200" t="s">
        <v>24</v>
      </c>
      <c r="L37" s="202">
        <v>119.0</v>
      </c>
      <c r="M37" s="202">
        <f>(L37-H37)</f>
        <v>53</v>
      </c>
      <c r="N37" s="225">
        <v>30.0</v>
      </c>
      <c r="O37" s="202">
        <f t="shared" ref="O37:O38" si="20">sum(M37,N37)</f>
        <v>83</v>
      </c>
      <c r="P37" s="202"/>
      <c r="Q37" s="204"/>
      <c r="R37" s="204"/>
      <c r="S37" s="204"/>
      <c r="T37" s="204"/>
      <c r="U37" s="204"/>
      <c r="V37" s="204"/>
      <c r="W37" s="204"/>
      <c r="X37" s="204"/>
      <c r="Y37" s="204"/>
      <c r="Z37" s="204"/>
    </row>
    <row r="38">
      <c r="A38" s="206" t="s">
        <v>77</v>
      </c>
      <c r="B38" s="207">
        <v>0.0</v>
      </c>
      <c r="C38" s="208">
        <v>0.0</v>
      </c>
      <c r="D38" s="208">
        <v>0.0</v>
      </c>
      <c r="E38" s="208">
        <v>0.0</v>
      </c>
      <c r="F38" s="208">
        <v>0.0</v>
      </c>
      <c r="G38" s="209">
        <v>0.0</v>
      </c>
      <c r="H38" s="209">
        <f t="shared" si="19"/>
        <v>0</v>
      </c>
      <c r="I38" s="210">
        <f>(I37/60)</f>
        <v>1.283333333</v>
      </c>
      <c r="J38" s="203"/>
      <c r="K38" s="206" t="s">
        <v>77</v>
      </c>
      <c r="L38" s="207">
        <v>14.0</v>
      </c>
      <c r="M38" s="207">
        <f>(L38-H38-H39)</f>
        <v>3</v>
      </c>
      <c r="N38" s="222">
        <v>0.0</v>
      </c>
      <c r="O38" s="208">
        <f t="shared" si="20"/>
        <v>3</v>
      </c>
      <c r="P38" s="207"/>
      <c r="Q38" s="204"/>
      <c r="R38" s="204"/>
      <c r="S38" s="204"/>
      <c r="T38" s="204"/>
      <c r="U38" s="204"/>
      <c r="V38" s="204"/>
      <c r="W38" s="204"/>
      <c r="X38" s="204"/>
      <c r="Y38" s="204"/>
      <c r="Z38" s="204"/>
    </row>
    <row r="39">
      <c r="A39" s="206" t="s">
        <v>78</v>
      </c>
      <c r="B39" s="207">
        <v>1.0</v>
      </c>
      <c r="C39" s="208">
        <v>0.0</v>
      </c>
      <c r="D39" s="208">
        <v>3.0</v>
      </c>
      <c r="E39" s="208">
        <v>0.0</v>
      </c>
      <c r="F39" s="208">
        <v>8.0</v>
      </c>
      <c r="G39" s="209">
        <v>0.0</v>
      </c>
      <c r="H39" s="209">
        <f t="shared" si="19"/>
        <v>11</v>
      </c>
      <c r="I39" s="212"/>
      <c r="J39" s="203"/>
      <c r="K39" s="206" t="s">
        <v>78</v>
      </c>
      <c r="L39" s="207" t="s">
        <v>79</v>
      </c>
      <c r="M39" s="208" t="s">
        <v>79</v>
      </c>
      <c r="N39" s="208" t="s">
        <v>79</v>
      </c>
      <c r="O39" s="208" t="s">
        <v>79</v>
      </c>
      <c r="P39" s="207"/>
      <c r="Q39" s="204"/>
      <c r="R39" s="204"/>
      <c r="S39" s="204"/>
      <c r="T39" s="204"/>
      <c r="U39" s="204"/>
      <c r="V39" s="204"/>
      <c r="W39" s="204"/>
      <c r="X39" s="204"/>
      <c r="Y39" s="204"/>
      <c r="Z39" s="204"/>
    </row>
    <row r="40">
      <c r="A40" s="206" t="s">
        <v>80</v>
      </c>
      <c r="B40" s="208"/>
      <c r="C40" s="208"/>
      <c r="D40" s="208"/>
      <c r="E40" s="208"/>
      <c r="F40" s="208"/>
      <c r="G40" s="209">
        <v>0.0</v>
      </c>
      <c r="H40" s="209">
        <f t="shared" si="19"/>
        <v>0</v>
      </c>
      <c r="I40" s="208" t="s">
        <v>79</v>
      </c>
      <c r="J40" s="203"/>
      <c r="K40" s="206" t="s">
        <v>80</v>
      </c>
      <c r="L40" s="207">
        <v>50.0</v>
      </c>
      <c r="M40" s="207">
        <f t="shared" ref="M40:M41" si="21">(L40-H40)</f>
        <v>50</v>
      </c>
      <c r="N40" s="208">
        <v>0.0</v>
      </c>
      <c r="O40" s="208">
        <f t="shared" ref="O40:O42" si="22">sum(M40,N40)</f>
        <v>50</v>
      </c>
      <c r="P40" s="207"/>
      <c r="Q40" s="204"/>
      <c r="R40" s="204"/>
      <c r="S40" s="204"/>
      <c r="T40" s="204"/>
      <c r="U40" s="204"/>
      <c r="V40" s="204"/>
      <c r="W40" s="204"/>
      <c r="X40" s="204"/>
      <c r="Y40" s="204"/>
      <c r="Z40" s="204"/>
    </row>
    <row r="41">
      <c r="A41" s="200" t="s">
        <v>88</v>
      </c>
      <c r="B41" s="201">
        <v>1.0</v>
      </c>
      <c r="C41" s="201">
        <v>12.0</v>
      </c>
      <c r="D41" s="201">
        <v>16.0</v>
      </c>
      <c r="E41" s="201">
        <v>7.0</v>
      </c>
      <c r="F41" s="201">
        <v>8.0</v>
      </c>
      <c r="G41" s="201">
        <v>0.0</v>
      </c>
      <c r="H41" s="201">
        <f t="shared" si="19"/>
        <v>43</v>
      </c>
      <c r="I41" s="202">
        <f>sum(H41:H44)</f>
        <v>46</v>
      </c>
      <c r="J41" s="203"/>
      <c r="K41" s="200" t="s">
        <v>88</v>
      </c>
      <c r="L41" s="202">
        <v>104.0</v>
      </c>
      <c r="M41" s="202">
        <f t="shared" si="21"/>
        <v>61</v>
      </c>
      <c r="N41" s="201">
        <v>50.0</v>
      </c>
      <c r="O41" s="202">
        <f t="shared" si="22"/>
        <v>111</v>
      </c>
      <c r="P41" s="202"/>
      <c r="Q41" s="204"/>
      <c r="R41" s="204"/>
      <c r="S41" s="204"/>
      <c r="T41" s="204"/>
      <c r="U41" s="204"/>
      <c r="V41" s="204"/>
      <c r="W41" s="204"/>
      <c r="X41" s="204"/>
      <c r="Y41" s="204"/>
      <c r="Z41" s="204"/>
    </row>
    <row r="42">
      <c r="A42" s="206" t="s">
        <v>77</v>
      </c>
      <c r="B42" s="208">
        <v>0.0</v>
      </c>
      <c r="C42" s="208">
        <v>0.0</v>
      </c>
      <c r="D42" s="208">
        <v>0.0</v>
      </c>
      <c r="E42" s="208">
        <v>0.0</v>
      </c>
      <c r="F42" s="208">
        <v>0.0</v>
      </c>
      <c r="G42" s="209">
        <v>0.0</v>
      </c>
      <c r="H42" s="209">
        <f t="shared" si="19"/>
        <v>0</v>
      </c>
      <c r="I42" s="210">
        <f>(I41/60)</f>
        <v>0.7666666667</v>
      </c>
      <c r="J42" s="203"/>
      <c r="K42" s="206" t="s">
        <v>77</v>
      </c>
      <c r="L42" s="208">
        <v>11.0</v>
      </c>
      <c r="M42" s="207">
        <f>(L42-H42-H43)</f>
        <v>8</v>
      </c>
      <c r="N42" s="208">
        <v>5.0</v>
      </c>
      <c r="O42" s="208">
        <f t="shared" si="22"/>
        <v>13</v>
      </c>
      <c r="P42" s="208"/>
      <c r="Q42" s="204"/>
      <c r="R42" s="204"/>
      <c r="S42" s="204"/>
      <c r="T42" s="204"/>
      <c r="U42" s="204"/>
      <c r="V42" s="204"/>
      <c r="W42" s="204"/>
      <c r="X42" s="204"/>
      <c r="Y42" s="204"/>
      <c r="Z42" s="204"/>
    </row>
    <row r="43">
      <c r="A43" s="206" t="s">
        <v>78</v>
      </c>
      <c r="B43" s="208">
        <v>0.0</v>
      </c>
      <c r="C43" s="208">
        <v>0.0</v>
      </c>
      <c r="D43" s="208">
        <v>2.0</v>
      </c>
      <c r="E43" s="208">
        <v>0.0</v>
      </c>
      <c r="F43" s="203">
        <v>1.0</v>
      </c>
      <c r="G43" s="226">
        <v>0.0</v>
      </c>
      <c r="H43" s="209">
        <f t="shared" si="19"/>
        <v>3</v>
      </c>
      <c r="I43" s="212"/>
      <c r="J43" s="203"/>
      <c r="K43" s="206" t="s">
        <v>78</v>
      </c>
      <c r="L43" s="208" t="s">
        <v>79</v>
      </c>
      <c r="M43" s="208" t="s">
        <v>79</v>
      </c>
      <c r="N43" s="208" t="s">
        <v>79</v>
      </c>
      <c r="O43" s="208" t="s">
        <v>79</v>
      </c>
      <c r="P43" s="208"/>
      <c r="Q43" s="204"/>
      <c r="R43" s="204"/>
      <c r="S43" s="204"/>
      <c r="T43" s="204"/>
      <c r="U43" s="204"/>
      <c r="V43" s="204"/>
      <c r="W43" s="204"/>
      <c r="X43" s="204"/>
      <c r="Y43" s="204"/>
      <c r="Z43" s="204"/>
    </row>
    <row r="44">
      <c r="A44" s="206" t="s">
        <v>80</v>
      </c>
      <c r="B44" s="208"/>
      <c r="C44" s="208"/>
      <c r="D44" s="208"/>
      <c r="E44" s="208"/>
      <c r="F44" s="227"/>
      <c r="G44" s="209">
        <v>0.0</v>
      </c>
      <c r="H44" s="209">
        <f t="shared" si="19"/>
        <v>0</v>
      </c>
      <c r="I44" s="208" t="s">
        <v>79</v>
      </c>
      <c r="J44" s="203"/>
      <c r="K44" s="206" t="s">
        <v>80</v>
      </c>
      <c r="L44" s="208">
        <v>64.0</v>
      </c>
      <c r="M44" s="207">
        <f t="shared" ref="M44:M45" si="23">(L44-H44)</f>
        <v>64</v>
      </c>
      <c r="N44" s="208">
        <v>0.0</v>
      </c>
      <c r="O44" s="208">
        <f t="shared" ref="O44:O46" si="24">sum(M44,N44)</f>
        <v>64</v>
      </c>
      <c r="P44" s="208"/>
      <c r="Q44" s="204"/>
      <c r="R44" s="204"/>
      <c r="S44" s="204"/>
      <c r="T44" s="204"/>
      <c r="U44" s="204"/>
      <c r="V44" s="204"/>
      <c r="W44" s="204"/>
      <c r="X44" s="204"/>
      <c r="Y44" s="204"/>
      <c r="Z44" s="204"/>
    </row>
    <row r="45">
      <c r="A45" s="200" t="s">
        <v>89</v>
      </c>
      <c r="B45" s="201">
        <v>23.0</v>
      </c>
      <c r="C45" s="201">
        <v>22.0</v>
      </c>
      <c r="D45" s="201">
        <v>23.0</v>
      </c>
      <c r="E45" s="201">
        <v>17.0</v>
      </c>
      <c r="F45" s="201">
        <v>17.0</v>
      </c>
      <c r="G45" s="201">
        <v>0.0</v>
      </c>
      <c r="H45" s="201">
        <f t="shared" si="19"/>
        <v>79</v>
      </c>
      <c r="I45" s="202">
        <f>sum(H45:H48)</f>
        <v>80</v>
      </c>
      <c r="J45" s="203"/>
      <c r="K45" s="200" t="s">
        <v>89</v>
      </c>
      <c r="L45" s="202">
        <v>196.0</v>
      </c>
      <c r="M45" s="202">
        <f t="shared" si="23"/>
        <v>117</v>
      </c>
      <c r="N45" s="201">
        <v>140.0</v>
      </c>
      <c r="O45" s="202">
        <f t="shared" si="24"/>
        <v>257</v>
      </c>
      <c r="P45" s="202"/>
      <c r="Q45" s="191"/>
      <c r="R45" s="191"/>
      <c r="S45" s="191"/>
      <c r="T45" s="191"/>
      <c r="U45" s="191"/>
      <c r="V45" s="191"/>
      <c r="W45" s="191"/>
      <c r="X45" s="191"/>
      <c r="Y45" s="191"/>
      <c r="Z45" s="191"/>
    </row>
    <row r="46">
      <c r="A46" s="206" t="s">
        <v>77</v>
      </c>
      <c r="B46" s="209">
        <v>0.0</v>
      </c>
      <c r="C46" s="209">
        <v>0.0</v>
      </c>
      <c r="D46" s="209">
        <v>0.0</v>
      </c>
      <c r="E46" s="209">
        <v>0.0</v>
      </c>
      <c r="F46" s="209">
        <v>0.0</v>
      </c>
      <c r="G46" s="209">
        <v>0.0</v>
      </c>
      <c r="H46" s="209">
        <f t="shared" si="19"/>
        <v>0</v>
      </c>
      <c r="I46" s="210">
        <f>(I45/60)</f>
        <v>1.333333333</v>
      </c>
      <c r="J46" s="203"/>
      <c r="K46" s="206" t="s">
        <v>77</v>
      </c>
      <c r="L46" s="207">
        <v>9.0</v>
      </c>
      <c r="M46" s="207">
        <f>(L46-H46-H47)</f>
        <v>8</v>
      </c>
      <c r="N46" s="208">
        <v>20.0</v>
      </c>
      <c r="O46" s="208">
        <f t="shared" si="24"/>
        <v>28</v>
      </c>
      <c r="P46" s="207"/>
      <c r="Q46" s="191"/>
      <c r="R46" s="191"/>
      <c r="S46" s="191"/>
      <c r="T46" s="191"/>
      <c r="U46" s="191"/>
      <c r="V46" s="191"/>
      <c r="W46" s="191"/>
      <c r="X46" s="191"/>
      <c r="Y46" s="191"/>
      <c r="Z46" s="191"/>
    </row>
    <row r="47">
      <c r="A47" s="206" t="s">
        <v>78</v>
      </c>
      <c r="B47" s="209">
        <v>2.0</v>
      </c>
      <c r="C47" s="209">
        <v>0.0</v>
      </c>
      <c r="D47" s="209">
        <v>1.0</v>
      </c>
      <c r="E47" s="209">
        <v>0.0</v>
      </c>
      <c r="F47" s="209">
        <v>0.0</v>
      </c>
      <c r="G47" s="209">
        <v>0.0</v>
      </c>
      <c r="H47" s="209">
        <f t="shared" si="19"/>
        <v>1</v>
      </c>
      <c r="I47" s="212"/>
      <c r="J47" s="203"/>
      <c r="K47" s="206" t="s">
        <v>78</v>
      </c>
      <c r="L47" s="207" t="s">
        <v>79</v>
      </c>
      <c r="M47" s="208" t="s">
        <v>79</v>
      </c>
      <c r="N47" s="208" t="s">
        <v>79</v>
      </c>
      <c r="O47" s="208" t="s">
        <v>79</v>
      </c>
      <c r="P47" s="207"/>
      <c r="Q47" s="191"/>
      <c r="R47" s="191"/>
      <c r="S47" s="191"/>
      <c r="T47" s="191"/>
      <c r="U47" s="191"/>
      <c r="V47" s="191"/>
      <c r="W47" s="191"/>
      <c r="X47" s="191"/>
      <c r="Y47" s="191"/>
      <c r="Z47" s="191"/>
    </row>
    <row r="48">
      <c r="A48" s="206" t="s">
        <v>80</v>
      </c>
      <c r="B48" s="209"/>
      <c r="C48" s="209"/>
      <c r="D48" s="228"/>
      <c r="E48" s="228"/>
      <c r="F48" s="209"/>
      <c r="G48" s="209">
        <v>0.0</v>
      </c>
      <c r="H48" s="209">
        <f t="shared" si="19"/>
        <v>0</v>
      </c>
      <c r="I48" s="208" t="s">
        <v>79</v>
      </c>
      <c r="J48" s="203"/>
      <c r="K48" s="206" t="s">
        <v>80</v>
      </c>
      <c r="L48" s="207">
        <v>59.0</v>
      </c>
      <c r="M48" s="207">
        <f t="shared" ref="M48:M49" si="25">(L48-H48)</f>
        <v>59</v>
      </c>
      <c r="N48" s="208">
        <v>0.0</v>
      </c>
      <c r="O48" s="208">
        <f t="shared" ref="O48:O50" si="26">sum(M48,N48)</f>
        <v>59</v>
      </c>
      <c r="P48" s="207"/>
      <c r="Q48" s="191"/>
      <c r="R48" s="191"/>
      <c r="S48" s="191"/>
      <c r="T48" s="191"/>
      <c r="U48" s="191"/>
      <c r="V48" s="191"/>
      <c r="W48" s="191"/>
      <c r="X48" s="191"/>
      <c r="Y48" s="191"/>
      <c r="Z48" s="191"/>
    </row>
    <row r="49">
      <c r="A49" s="200" t="s">
        <v>90</v>
      </c>
      <c r="B49" s="201">
        <v>0.0</v>
      </c>
      <c r="C49" s="201">
        <v>15.0</v>
      </c>
      <c r="D49" s="201">
        <v>14.0</v>
      </c>
      <c r="E49" s="201">
        <v>4.0</v>
      </c>
      <c r="F49" s="201">
        <v>10.0</v>
      </c>
      <c r="G49" s="201">
        <v>0.0</v>
      </c>
      <c r="H49" s="201">
        <f t="shared" si="19"/>
        <v>43</v>
      </c>
      <c r="I49" s="202">
        <f>sum(H49:H52)</f>
        <v>44</v>
      </c>
      <c r="J49" s="211"/>
      <c r="K49" s="202" t="s">
        <v>90</v>
      </c>
      <c r="L49" s="202">
        <v>40.0</v>
      </c>
      <c r="M49" s="202">
        <f t="shared" si="25"/>
        <v>-3</v>
      </c>
      <c r="N49" s="201">
        <v>65.0</v>
      </c>
      <c r="O49" s="202">
        <f t="shared" si="26"/>
        <v>62</v>
      </c>
      <c r="P49" s="202"/>
      <c r="Q49" s="191"/>
      <c r="R49" s="191"/>
      <c r="S49" s="191"/>
      <c r="T49" s="191"/>
      <c r="U49" s="191"/>
      <c r="V49" s="191"/>
      <c r="W49" s="191"/>
      <c r="X49" s="191"/>
      <c r="Y49" s="191"/>
      <c r="Z49" s="191"/>
    </row>
    <row r="50">
      <c r="A50" s="206" t="s">
        <v>77</v>
      </c>
      <c r="B50" s="208">
        <v>0.0</v>
      </c>
      <c r="C50" s="208">
        <v>0.0</v>
      </c>
      <c r="D50" s="209">
        <v>0.0</v>
      </c>
      <c r="E50" s="209">
        <v>0.0</v>
      </c>
      <c r="F50" s="209">
        <v>0.0</v>
      </c>
      <c r="G50" s="209">
        <v>0.0</v>
      </c>
      <c r="H50" s="209">
        <f t="shared" si="19"/>
        <v>0</v>
      </c>
      <c r="I50" s="210">
        <f>(I49/60)</f>
        <v>0.7333333333</v>
      </c>
      <c r="J50" s="203"/>
      <c r="K50" s="206" t="s">
        <v>77</v>
      </c>
      <c r="L50" s="208">
        <v>1.0</v>
      </c>
      <c r="M50" s="207">
        <f>(L50-H50-H51)</f>
        <v>0</v>
      </c>
      <c r="N50" s="208">
        <v>0.0</v>
      </c>
      <c r="O50" s="208">
        <f t="shared" si="26"/>
        <v>0</v>
      </c>
      <c r="P50" s="208"/>
      <c r="Q50" s="191"/>
      <c r="R50" s="191"/>
      <c r="S50" s="191"/>
      <c r="T50" s="191"/>
      <c r="U50" s="191"/>
      <c r="V50" s="191"/>
      <c r="W50" s="191"/>
      <c r="X50" s="191"/>
      <c r="Y50" s="191"/>
      <c r="Z50" s="191"/>
    </row>
    <row r="51">
      <c r="A51" s="206" t="s">
        <v>78</v>
      </c>
      <c r="B51" s="208">
        <v>0.0</v>
      </c>
      <c r="C51" s="208">
        <v>1.0</v>
      </c>
      <c r="D51" s="209">
        <v>0.0</v>
      </c>
      <c r="E51" s="209">
        <v>0.0</v>
      </c>
      <c r="F51" s="209">
        <v>0.0</v>
      </c>
      <c r="G51" s="209">
        <v>0.0</v>
      </c>
      <c r="H51" s="209">
        <f t="shared" si="19"/>
        <v>1</v>
      </c>
      <c r="I51" s="212"/>
      <c r="J51" s="203"/>
      <c r="K51" s="206" t="s">
        <v>78</v>
      </c>
      <c r="L51" s="208" t="s">
        <v>79</v>
      </c>
      <c r="M51" s="208" t="s">
        <v>79</v>
      </c>
      <c r="N51" s="208" t="s">
        <v>79</v>
      </c>
      <c r="O51" s="208" t="s">
        <v>79</v>
      </c>
      <c r="P51" s="208"/>
      <c r="Q51" s="191"/>
      <c r="R51" s="191"/>
      <c r="S51" s="191"/>
      <c r="T51" s="191"/>
      <c r="U51" s="191"/>
      <c r="V51" s="191"/>
      <c r="W51" s="191"/>
      <c r="X51" s="191"/>
      <c r="Y51" s="191"/>
      <c r="Z51" s="191"/>
    </row>
    <row r="52">
      <c r="A52" s="206" t="s">
        <v>80</v>
      </c>
      <c r="B52" s="208">
        <v>0.0</v>
      </c>
      <c r="C52" s="208"/>
      <c r="D52" s="228"/>
      <c r="E52" s="228"/>
      <c r="F52" s="228"/>
      <c r="G52" s="209">
        <v>0.0</v>
      </c>
      <c r="H52" s="209">
        <f t="shared" si="19"/>
        <v>0</v>
      </c>
      <c r="I52" s="208" t="s">
        <v>79</v>
      </c>
      <c r="J52" s="203"/>
      <c r="K52" s="206" t="s">
        <v>80</v>
      </c>
      <c r="L52" s="208">
        <v>65.0</v>
      </c>
      <c r="M52" s="207">
        <f t="shared" ref="M52:M53" si="27">(L52-H52)</f>
        <v>65</v>
      </c>
      <c r="N52" s="208">
        <v>0.0</v>
      </c>
      <c r="O52" s="208">
        <f t="shared" ref="O52:O54" si="28">sum(M52,N52)</f>
        <v>65</v>
      </c>
      <c r="P52" s="208"/>
      <c r="Q52" s="191"/>
      <c r="R52" s="191"/>
      <c r="S52" s="191"/>
      <c r="T52" s="191"/>
      <c r="U52" s="191"/>
      <c r="V52" s="191"/>
      <c r="W52" s="191"/>
      <c r="X52" s="191"/>
      <c r="Y52" s="191"/>
      <c r="Z52" s="191"/>
    </row>
    <row r="53">
      <c r="A53" s="200"/>
      <c r="B53" s="201">
        <v>0.0</v>
      </c>
      <c r="C53" s="201">
        <v>0.0</v>
      </c>
      <c r="D53" s="201">
        <v>0.0</v>
      </c>
      <c r="E53" s="201"/>
      <c r="F53" s="201"/>
      <c r="G53" s="201"/>
      <c r="H53" s="201">
        <f t="shared" si="19"/>
        <v>0</v>
      </c>
      <c r="I53" s="202">
        <f>sum(H53:H56)</f>
        <v>0</v>
      </c>
      <c r="J53" s="211"/>
      <c r="K53" s="202"/>
      <c r="L53" s="202">
        <v>40.0</v>
      </c>
      <c r="M53" s="202">
        <f t="shared" si="27"/>
        <v>40</v>
      </c>
      <c r="N53" s="201">
        <v>0.0</v>
      </c>
      <c r="O53" s="202">
        <f t="shared" si="28"/>
        <v>40</v>
      </c>
      <c r="P53" s="202"/>
      <c r="Q53" s="191"/>
      <c r="R53" s="191"/>
      <c r="S53" s="191"/>
      <c r="T53" s="191"/>
      <c r="U53" s="191"/>
      <c r="V53" s="191"/>
      <c r="W53" s="191"/>
      <c r="X53" s="191"/>
      <c r="Y53" s="191"/>
      <c r="Z53" s="191"/>
    </row>
    <row r="54">
      <c r="A54" s="206" t="s">
        <v>77</v>
      </c>
      <c r="B54" s="208">
        <v>0.0</v>
      </c>
      <c r="C54" s="208">
        <v>0.0</v>
      </c>
      <c r="D54" s="209">
        <v>0.0</v>
      </c>
      <c r="E54" s="209"/>
      <c r="F54" s="209"/>
      <c r="G54" s="209"/>
      <c r="H54" s="209">
        <f t="shared" si="19"/>
        <v>0</v>
      </c>
      <c r="I54" s="210">
        <f>(I53/60)</f>
        <v>0</v>
      </c>
      <c r="J54" s="203"/>
      <c r="K54" s="206" t="s">
        <v>77</v>
      </c>
      <c r="L54" s="208">
        <v>0.0</v>
      </c>
      <c r="M54" s="207">
        <f>(L54-H54-H55)</f>
        <v>0</v>
      </c>
      <c r="N54" s="208">
        <v>0.0</v>
      </c>
      <c r="O54" s="208">
        <f t="shared" si="28"/>
        <v>0</v>
      </c>
      <c r="P54" s="208"/>
      <c r="Q54" s="191"/>
      <c r="R54" s="191"/>
      <c r="S54" s="191"/>
      <c r="T54" s="191"/>
      <c r="U54" s="191"/>
      <c r="V54" s="191"/>
      <c r="W54" s="191"/>
      <c r="X54" s="191"/>
      <c r="Y54" s="191"/>
      <c r="Z54" s="191"/>
    </row>
    <row r="55">
      <c r="A55" s="206" t="s">
        <v>78</v>
      </c>
      <c r="B55" s="208">
        <v>0.0</v>
      </c>
      <c r="C55" s="208">
        <v>0.0</v>
      </c>
      <c r="D55" s="209">
        <v>0.0</v>
      </c>
      <c r="E55" s="209"/>
      <c r="F55" s="209"/>
      <c r="G55" s="209"/>
      <c r="H55" s="209">
        <f t="shared" si="19"/>
        <v>0</v>
      </c>
      <c r="I55" s="212"/>
      <c r="J55" s="203"/>
      <c r="K55" s="206" t="s">
        <v>78</v>
      </c>
      <c r="L55" s="208" t="s">
        <v>79</v>
      </c>
      <c r="M55" s="208" t="s">
        <v>79</v>
      </c>
      <c r="N55" s="208" t="s">
        <v>79</v>
      </c>
      <c r="O55" s="208" t="s">
        <v>79</v>
      </c>
      <c r="P55" s="208"/>
      <c r="Q55" s="191"/>
      <c r="R55" s="191"/>
      <c r="S55" s="191"/>
      <c r="T55" s="191"/>
      <c r="U55" s="191"/>
      <c r="V55" s="191"/>
      <c r="W55" s="191"/>
      <c r="X55" s="191"/>
      <c r="Y55" s="191"/>
      <c r="Z55" s="191"/>
    </row>
    <row r="56">
      <c r="A56" s="206" t="s">
        <v>80</v>
      </c>
      <c r="B56" s="208">
        <v>0.0</v>
      </c>
      <c r="C56" s="208">
        <v>0.0</v>
      </c>
      <c r="D56" s="209">
        <v>0.0</v>
      </c>
      <c r="E56" s="228"/>
      <c r="F56" s="228"/>
      <c r="G56" s="228"/>
      <c r="H56" s="209">
        <f t="shared" si="19"/>
        <v>0</v>
      </c>
      <c r="I56" s="208" t="s">
        <v>79</v>
      </c>
      <c r="J56" s="203"/>
      <c r="K56" s="206" t="s">
        <v>80</v>
      </c>
      <c r="L56" s="208">
        <v>0.0</v>
      </c>
      <c r="M56" s="207">
        <f>(L56-H56)</f>
        <v>0</v>
      </c>
      <c r="N56" s="208">
        <v>0.0</v>
      </c>
      <c r="O56" s="208">
        <f>sum(M56,N56)</f>
        <v>0</v>
      </c>
      <c r="P56" s="208"/>
      <c r="Q56" s="191"/>
      <c r="R56" s="191"/>
      <c r="S56" s="191"/>
      <c r="T56" s="191"/>
      <c r="U56" s="191"/>
      <c r="V56" s="191"/>
      <c r="W56" s="191"/>
      <c r="X56" s="191"/>
      <c r="Y56" s="191"/>
      <c r="Z56" s="191"/>
    </row>
    <row r="57">
      <c r="A57" s="229" t="s">
        <v>91</v>
      </c>
      <c r="B57" s="197">
        <f t="shared" ref="B57:G57" si="29">SUM(B58:B85)-B61-B65-B69-B73-B77-B81-B85</f>
        <v>39</v>
      </c>
      <c r="C57" s="197">
        <f t="shared" si="29"/>
        <v>77</v>
      </c>
      <c r="D57" s="197">
        <f t="shared" si="29"/>
        <v>52</v>
      </c>
      <c r="E57" s="197">
        <f t="shared" si="29"/>
        <v>74</v>
      </c>
      <c r="F57" s="197">
        <f t="shared" si="29"/>
        <v>34</v>
      </c>
      <c r="G57" s="197">
        <f t="shared" si="29"/>
        <v>3</v>
      </c>
      <c r="H57" s="198"/>
      <c r="I57" s="197">
        <v>0.0</v>
      </c>
      <c r="J57" s="191"/>
      <c r="K57" s="229" t="s">
        <v>91</v>
      </c>
      <c r="L57" s="198"/>
      <c r="M57" s="198"/>
      <c r="N57" s="199"/>
      <c r="O57" s="199"/>
      <c r="P57" s="198"/>
      <c r="Q57" s="191"/>
      <c r="R57" s="191"/>
      <c r="S57" s="191"/>
      <c r="T57" s="191"/>
      <c r="U57" s="191"/>
      <c r="V57" s="191"/>
      <c r="W57" s="191"/>
      <c r="X57" s="191"/>
      <c r="Y57" s="191"/>
      <c r="Z57" s="191"/>
    </row>
    <row r="58">
      <c r="A58" s="230" t="s">
        <v>92</v>
      </c>
      <c r="B58" s="201">
        <v>6.0</v>
      </c>
      <c r="C58" s="201">
        <v>20.0</v>
      </c>
      <c r="D58" s="201">
        <v>0.0</v>
      </c>
      <c r="E58" s="201">
        <v>16.0</v>
      </c>
      <c r="F58" s="201">
        <v>5.0</v>
      </c>
      <c r="G58" s="201">
        <v>0.0</v>
      </c>
      <c r="H58" s="201">
        <f t="shared" ref="H58:H85" si="30">SUM(C58:G58)</f>
        <v>41</v>
      </c>
      <c r="I58" s="202">
        <f>sum(H58:H61)</f>
        <v>41</v>
      </c>
      <c r="J58" s="211"/>
      <c r="K58" s="201" t="s">
        <v>92</v>
      </c>
      <c r="L58" s="202">
        <v>114.0</v>
      </c>
      <c r="M58" s="202">
        <f>(L58-H58)</f>
        <v>73</v>
      </c>
      <c r="N58" s="201">
        <v>75.0</v>
      </c>
      <c r="O58" s="202">
        <f t="shared" ref="O58:O59" si="31">sum(M58,N58)</f>
        <v>148</v>
      </c>
      <c r="P58" s="202"/>
      <c r="Q58" s="204"/>
      <c r="R58" s="204"/>
      <c r="S58" s="204"/>
      <c r="T58" s="204"/>
      <c r="U58" s="204"/>
      <c r="V58" s="204"/>
      <c r="W58" s="204"/>
      <c r="X58" s="204"/>
      <c r="Y58" s="204"/>
      <c r="Z58" s="204"/>
    </row>
    <row r="59">
      <c r="A59" s="206" t="s">
        <v>77</v>
      </c>
      <c r="B59" s="231">
        <v>0.0</v>
      </c>
      <c r="C59" s="209">
        <v>0.0</v>
      </c>
      <c r="D59" s="209">
        <v>0.0</v>
      </c>
      <c r="E59" s="209">
        <v>0.0</v>
      </c>
      <c r="F59" s="209">
        <v>0.0</v>
      </c>
      <c r="G59" s="209">
        <v>0.0</v>
      </c>
      <c r="H59" s="209">
        <f t="shared" si="30"/>
        <v>0</v>
      </c>
      <c r="I59" s="210">
        <f>(I58/60)</f>
        <v>0.6833333333</v>
      </c>
      <c r="J59" s="203"/>
      <c r="K59" s="206" t="s">
        <v>77</v>
      </c>
      <c r="L59" s="207">
        <v>2.0</v>
      </c>
      <c r="M59" s="207">
        <f>(L59-H59-H60)</f>
        <v>2</v>
      </c>
      <c r="N59" s="208">
        <v>0.0</v>
      </c>
      <c r="O59" s="208">
        <f t="shared" si="31"/>
        <v>2</v>
      </c>
      <c r="P59" s="207"/>
      <c r="Q59" s="204"/>
      <c r="R59" s="204"/>
      <c r="S59" s="204"/>
      <c r="T59" s="204"/>
      <c r="U59" s="204"/>
      <c r="V59" s="204"/>
      <c r="W59" s="204"/>
      <c r="X59" s="204"/>
      <c r="Y59" s="204"/>
      <c r="Z59" s="204"/>
    </row>
    <row r="60">
      <c r="A60" s="206" t="s">
        <v>78</v>
      </c>
      <c r="B60" s="231">
        <v>0.0</v>
      </c>
      <c r="C60" s="209">
        <v>0.0</v>
      </c>
      <c r="D60" s="209">
        <v>0.0</v>
      </c>
      <c r="E60" s="209">
        <v>0.0</v>
      </c>
      <c r="F60" s="209">
        <v>0.0</v>
      </c>
      <c r="G60" s="209">
        <v>0.0</v>
      </c>
      <c r="H60" s="209">
        <f t="shared" si="30"/>
        <v>0</v>
      </c>
      <c r="I60" s="212"/>
      <c r="J60" s="203"/>
      <c r="K60" s="206" t="s">
        <v>78</v>
      </c>
      <c r="L60" s="207" t="s">
        <v>79</v>
      </c>
      <c r="M60" s="208" t="s">
        <v>79</v>
      </c>
      <c r="N60" s="208" t="s">
        <v>79</v>
      </c>
      <c r="O60" s="208" t="s">
        <v>79</v>
      </c>
      <c r="P60" s="207"/>
      <c r="Q60" s="204"/>
      <c r="R60" s="204"/>
      <c r="S60" s="204"/>
      <c r="T60" s="204"/>
      <c r="U60" s="204"/>
      <c r="V60" s="204"/>
      <c r="W60" s="204"/>
      <c r="X60" s="204"/>
      <c r="Y60" s="204"/>
      <c r="Z60" s="204"/>
    </row>
    <row r="61">
      <c r="A61" s="206" t="s">
        <v>80</v>
      </c>
      <c r="B61" s="209"/>
      <c r="C61" s="209"/>
      <c r="D61" s="209">
        <v>0.0</v>
      </c>
      <c r="E61" s="228"/>
      <c r="F61" s="209"/>
      <c r="G61" s="209">
        <v>0.0</v>
      </c>
      <c r="H61" s="209">
        <f t="shared" si="30"/>
        <v>0</v>
      </c>
      <c r="I61" s="208" t="s">
        <v>79</v>
      </c>
      <c r="J61" s="203"/>
      <c r="K61" s="206" t="s">
        <v>80</v>
      </c>
      <c r="L61" s="207">
        <v>64.0</v>
      </c>
      <c r="M61" s="207">
        <f t="shared" ref="M61:M62" si="32">(L61-H61)</f>
        <v>64</v>
      </c>
      <c r="N61" s="208">
        <v>0.0</v>
      </c>
      <c r="O61" s="208">
        <f t="shared" ref="O61:O63" si="33">sum(M61,N61)</f>
        <v>64</v>
      </c>
      <c r="P61" s="207"/>
      <c r="Q61" s="204"/>
      <c r="R61" s="204"/>
      <c r="S61" s="204"/>
      <c r="T61" s="204"/>
      <c r="U61" s="204"/>
      <c r="V61" s="204"/>
      <c r="W61" s="204"/>
      <c r="X61" s="204"/>
      <c r="Y61" s="204"/>
      <c r="Z61" s="204"/>
    </row>
    <row r="62">
      <c r="A62" s="200" t="s">
        <v>94</v>
      </c>
      <c r="B62" s="201">
        <v>5.0</v>
      </c>
      <c r="C62" s="201">
        <v>8.0</v>
      </c>
      <c r="D62" s="201">
        <v>8.0</v>
      </c>
      <c r="E62" s="201">
        <v>5.0</v>
      </c>
      <c r="F62" s="201">
        <v>0.0</v>
      </c>
      <c r="G62" s="201">
        <v>0.0</v>
      </c>
      <c r="H62" s="201">
        <f t="shared" si="30"/>
        <v>21</v>
      </c>
      <c r="I62" s="202">
        <f>sum(H62:H65)</f>
        <v>21</v>
      </c>
      <c r="J62" s="211"/>
      <c r="K62" s="202" t="s">
        <v>94</v>
      </c>
      <c r="L62" s="202">
        <v>55.0</v>
      </c>
      <c r="M62" s="202">
        <f t="shared" si="32"/>
        <v>34</v>
      </c>
      <c r="N62" s="201">
        <v>25.0</v>
      </c>
      <c r="O62" s="202">
        <f t="shared" si="33"/>
        <v>59</v>
      </c>
      <c r="P62" s="202"/>
      <c r="Q62" s="204"/>
      <c r="R62" s="204"/>
      <c r="S62" s="204"/>
      <c r="T62" s="204"/>
      <c r="U62" s="204"/>
      <c r="V62" s="204"/>
      <c r="W62" s="204"/>
      <c r="X62" s="204"/>
      <c r="Y62" s="204"/>
      <c r="Z62" s="204"/>
    </row>
    <row r="63">
      <c r="A63" s="206" t="s">
        <v>77</v>
      </c>
      <c r="B63" s="231">
        <v>0.0</v>
      </c>
      <c r="C63" s="209">
        <v>0.0</v>
      </c>
      <c r="D63" s="209">
        <v>0.0</v>
      </c>
      <c r="E63" s="209">
        <v>0.0</v>
      </c>
      <c r="F63" s="209">
        <v>0.0</v>
      </c>
      <c r="G63" s="209">
        <v>0.0</v>
      </c>
      <c r="H63" s="209">
        <f t="shared" si="30"/>
        <v>0</v>
      </c>
      <c r="I63" s="210">
        <f>(I62/60)</f>
        <v>0.35</v>
      </c>
      <c r="J63" s="203"/>
      <c r="K63" s="206" t="s">
        <v>77</v>
      </c>
      <c r="L63" s="208">
        <v>0.0</v>
      </c>
      <c r="M63" s="207">
        <f>(L63-H63-H64)</f>
        <v>0</v>
      </c>
      <c r="N63" s="208">
        <v>0.0</v>
      </c>
      <c r="O63" s="208">
        <f t="shared" si="33"/>
        <v>0</v>
      </c>
      <c r="P63" s="208"/>
      <c r="Q63" s="191"/>
      <c r="R63" s="191"/>
      <c r="S63" s="191"/>
      <c r="T63" s="191"/>
      <c r="U63" s="191"/>
      <c r="V63" s="191"/>
      <c r="W63" s="191"/>
      <c r="X63" s="191"/>
      <c r="Y63" s="191"/>
      <c r="Z63" s="191"/>
    </row>
    <row r="64">
      <c r="A64" s="206" t="s">
        <v>78</v>
      </c>
      <c r="B64" s="231">
        <v>0.0</v>
      </c>
      <c r="C64" s="209">
        <v>0.0</v>
      </c>
      <c r="D64" s="209">
        <v>0.0</v>
      </c>
      <c r="E64" s="209">
        <v>0.0</v>
      </c>
      <c r="F64" s="209">
        <v>0.0</v>
      </c>
      <c r="G64" s="209">
        <v>0.0</v>
      </c>
      <c r="H64" s="209">
        <f t="shared" si="30"/>
        <v>0</v>
      </c>
      <c r="I64" s="212"/>
      <c r="J64" s="203"/>
      <c r="K64" s="206" t="s">
        <v>78</v>
      </c>
      <c r="L64" s="208" t="s">
        <v>79</v>
      </c>
      <c r="M64" s="208" t="s">
        <v>79</v>
      </c>
      <c r="N64" s="208" t="s">
        <v>79</v>
      </c>
      <c r="O64" s="208" t="s">
        <v>79</v>
      </c>
      <c r="P64" s="208"/>
      <c r="Q64" s="191"/>
      <c r="R64" s="191"/>
      <c r="S64" s="191"/>
      <c r="T64" s="191"/>
      <c r="U64" s="191"/>
      <c r="V64" s="191"/>
      <c r="W64" s="191"/>
      <c r="X64" s="191"/>
      <c r="Y64" s="191"/>
      <c r="Z64" s="191"/>
    </row>
    <row r="65">
      <c r="A65" s="206" t="s">
        <v>80</v>
      </c>
      <c r="B65" s="209">
        <v>0.0</v>
      </c>
      <c r="C65" s="209">
        <v>0.0</v>
      </c>
      <c r="D65" s="209">
        <v>0.0</v>
      </c>
      <c r="E65" s="209"/>
      <c r="F65" s="209">
        <v>0.0</v>
      </c>
      <c r="G65" s="209">
        <v>0.0</v>
      </c>
      <c r="H65" s="209">
        <f t="shared" si="30"/>
        <v>0</v>
      </c>
      <c r="I65" s="208" t="s">
        <v>79</v>
      </c>
      <c r="J65" s="203"/>
      <c r="K65" s="206" t="s">
        <v>80</v>
      </c>
      <c r="L65" s="208">
        <v>52.0</v>
      </c>
      <c r="M65" s="207">
        <f t="shared" ref="M65:M66" si="34">(L65-H65)</f>
        <v>52</v>
      </c>
      <c r="N65" s="208">
        <v>0.0</v>
      </c>
      <c r="O65" s="208">
        <f t="shared" ref="O65:O67" si="35">sum(M65,N65)</f>
        <v>52</v>
      </c>
      <c r="P65" s="208"/>
      <c r="Q65" s="191"/>
      <c r="R65" s="191"/>
      <c r="S65" s="191"/>
      <c r="T65" s="191"/>
      <c r="U65" s="191"/>
      <c r="V65" s="191"/>
      <c r="W65" s="191"/>
      <c r="X65" s="191"/>
      <c r="Y65" s="191"/>
      <c r="Z65" s="191"/>
    </row>
    <row r="66">
      <c r="A66" s="200" t="s">
        <v>95</v>
      </c>
      <c r="B66" s="201">
        <v>11.0</v>
      </c>
      <c r="C66" s="201">
        <v>11.0</v>
      </c>
      <c r="D66" s="201">
        <v>11.0</v>
      </c>
      <c r="E66" s="201">
        <v>13.0</v>
      </c>
      <c r="F66" s="201">
        <v>9.0</v>
      </c>
      <c r="G66" s="201">
        <v>0.0</v>
      </c>
      <c r="H66" s="201">
        <f t="shared" si="30"/>
        <v>44</v>
      </c>
      <c r="I66" s="202">
        <f>sum(H66:H69)</f>
        <v>49</v>
      </c>
      <c r="J66" s="211"/>
      <c r="K66" s="202" t="s">
        <v>95</v>
      </c>
      <c r="L66" s="202">
        <v>105.0</v>
      </c>
      <c r="M66" s="202">
        <f t="shared" si="34"/>
        <v>61</v>
      </c>
      <c r="N66" s="201">
        <v>50.0</v>
      </c>
      <c r="O66" s="202">
        <f t="shared" si="35"/>
        <v>111</v>
      </c>
      <c r="P66" s="202"/>
      <c r="Q66" s="191"/>
      <c r="R66" s="191"/>
      <c r="S66" s="191"/>
      <c r="T66" s="191"/>
      <c r="U66" s="191"/>
      <c r="V66" s="191"/>
      <c r="W66" s="191"/>
      <c r="X66" s="191"/>
      <c r="Y66" s="191"/>
      <c r="Z66" s="191"/>
    </row>
    <row r="67">
      <c r="A67" s="206" t="s">
        <v>77</v>
      </c>
      <c r="B67" s="231">
        <v>0.0</v>
      </c>
      <c r="C67" s="209">
        <v>0.0</v>
      </c>
      <c r="D67" s="209">
        <v>0.0</v>
      </c>
      <c r="E67" s="209">
        <v>0.0</v>
      </c>
      <c r="F67" s="209">
        <v>0.0</v>
      </c>
      <c r="G67" s="209">
        <v>0.0</v>
      </c>
      <c r="H67" s="209">
        <f t="shared" si="30"/>
        <v>0</v>
      </c>
      <c r="I67" s="210">
        <f>(I66/60)</f>
        <v>0.8166666667</v>
      </c>
      <c r="J67" s="203"/>
      <c r="K67" s="206" t="s">
        <v>77</v>
      </c>
      <c r="L67" s="207">
        <v>6.0</v>
      </c>
      <c r="M67" s="207">
        <f>(L67-H67-H68)</f>
        <v>1</v>
      </c>
      <c r="N67" s="208">
        <v>5.0</v>
      </c>
      <c r="O67" s="208">
        <f t="shared" si="35"/>
        <v>6</v>
      </c>
      <c r="P67" s="207"/>
      <c r="Q67" s="191"/>
      <c r="R67" s="191"/>
      <c r="S67" s="191"/>
      <c r="T67" s="191"/>
      <c r="U67" s="191"/>
      <c r="V67" s="191"/>
      <c r="W67" s="191"/>
      <c r="X67" s="191"/>
      <c r="Y67" s="191"/>
      <c r="Z67" s="191"/>
    </row>
    <row r="68">
      <c r="A68" s="206" t="s">
        <v>78</v>
      </c>
      <c r="B68" s="231">
        <v>0.0</v>
      </c>
      <c r="C68" s="209">
        <v>0.0</v>
      </c>
      <c r="D68" s="209">
        <v>0.0</v>
      </c>
      <c r="E68" s="209">
        <v>2.0</v>
      </c>
      <c r="F68" s="209">
        <v>3.0</v>
      </c>
      <c r="G68" s="209">
        <v>0.0</v>
      </c>
      <c r="H68" s="209">
        <f t="shared" si="30"/>
        <v>5</v>
      </c>
      <c r="I68" s="212"/>
      <c r="J68" s="203"/>
      <c r="K68" s="206" t="s">
        <v>78</v>
      </c>
      <c r="L68" s="207" t="s">
        <v>79</v>
      </c>
      <c r="M68" s="208" t="s">
        <v>79</v>
      </c>
      <c r="N68" s="208" t="s">
        <v>79</v>
      </c>
      <c r="O68" s="208" t="s">
        <v>79</v>
      </c>
      <c r="P68" s="207"/>
      <c r="Q68" s="191"/>
      <c r="R68" s="191"/>
      <c r="S68" s="191"/>
      <c r="T68" s="191"/>
      <c r="U68" s="191"/>
      <c r="V68" s="191"/>
      <c r="W68" s="191"/>
      <c r="X68" s="191"/>
      <c r="Y68" s="191"/>
      <c r="Z68" s="191"/>
    </row>
    <row r="69">
      <c r="A69" s="206" t="s">
        <v>80</v>
      </c>
      <c r="B69" s="209"/>
      <c r="C69" s="228"/>
      <c r="D69" s="209"/>
      <c r="E69" s="228"/>
      <c r="F69" s="209"/>
      <c r="G69" s="209">
        <v>0.0</v>
      </c>
      <c r="H69" s="209">
        <f t="shared" si="30"/>
        <v>0</v>
      </c>
      <c r="I69" s="208" t="s">
        <v>79</v>
      </c>
      <c r="J69" s="203"/>
      <c r="K69" s="206" t="s">
        <v>80</v>
      </c>
      <c r="L69" s="207">
        <v>49.0</v>
      </c>
      <c r="M69" s="207">
        <f t="shared" ref="M69:M70" si="36">(L69-H69)</f>
        <v>49</v>
      </c>
      <c r="N69" s="208">
        <v>0.0</v>
      </c>
      <c r="O69" s="208">
        <f t="shared" ref="O69:O71" si="37">sum(M69,N69)</f>
        <v>49</v>
      </c>
      <c r="P69" s="207"/>
      <c r="Q69" s="191"/>
      <c r="R69" s="191"/>
      <c r="S69" s="191"/>
      <c r="T69" s="191"/>
      <c r="U69" s="191"/>
      <c r="V69" s="191"/>
      <c r="W69" s="191"/>
      <c r="X69" s="191"/>
      <c r="Y69" s="191"/>
      <c r="Z69" s="191"/>
    </row>
    <row r="70">
      <c r="A70" s="200" t="s">
        <v>96</v>
      </c>
      <c r="B70" s="201">
        <v>9.0</v>
      </c>
      <c r="C70" s="201">
        <v>6.0</v>
      </c>
      <c r="D70" s="201">
        <v>0.0</v>
      </c>
      <c r="E70" s="201">
        <v>12.0</v>
      </c>
      <c r="F70" s="201">
        <v>6.0</v>
      </c>
      <c r="G70" s="201">
        <v>0.0</v>
      </c>
      <c r="H70" s="201">
        <f t="shared" si="30"/>
        <v>24</v>
      </c>
      <c r="I70" s="202">
        <f>sum(H70:H73)</f>
        <v>26</v>
      </c>
      <c r="J70" s="211"/>
      <c r="K70" s="202" t="s">
        <v>96</v>
      </c>
      <c r="L70" s="202">
        <v>70.0</v>
      </c>
      <c r="M70" s="202">
        <f t="shared" si="36"/>
        <v>46</v>
      </c>
      <c r="N70" s="201">
        <v>35.0</v>
      </c>
      <c r="O70" s="202">
        <f t="shared" si="37"/>
        <v>81</v>
      </c>
      <c r="P70" s="202"/>
      <c r="Q70" s="191"/>
      <c r="R70" s="191"/>
      <c r="S70" s="191"/>
      <c r="T70" s="191"/>
      <c r="U70" s="191"/>
      <c r="V70" s="191"/>
      <c r="W70" s="191"/>
      <c r="X70" s="191"/>
      <c r="Y70" s="191"/>
      <c r="Z70" s="191"/>
    </row>
    <row r="71">
      <c r="A71" s="206" t="s">
        <v>77</v>
      </c>
      <c r="B71" s="231">
        <v>0.0</v>
      </c>
      <c r="C71" s="209">
        <v>0.0</v>
      </c>
      <c r="D71" s="209">
        <v>0.0</v>
      </c>
      <c r="E71" s="209">
        <v>0.0</v>
      </c>
      <c r="F71" s="209">
        <v>0.0</v>
      </c>
      <c r="G71" s="209">
        <v>0.0</v>
      </c>
      <c r="H71" s="209">
        <f t="shared" si="30"/>
        <v>0</v>
      </c>
      <c r="I71" s="210">
        <f>(I70/60)</f>
        <v>0.4333333333</v>
      </c>
      <c r="J71" s="203"/>
      <c r="K71" s="206" t="s">
        <v>77</v>
      </c>
      <c r="L71" s="208">
        <v>4.0</v>
      </c>
      <c r="M71" s="207">
        <f>(L71-H71-H72)</f>
        <v>2</v>
      </c>
      <c r="N71" s="208">
        <v>5.0</v>
      </c>
      <c r="O71" s="208">
        <f t="shared" si="37"/>
        <v>7</v>
      </c>
      <c r="P71" s="208"/>
      <c r="Q71" s="191"/>
      <c r="R71" s="191"/>
      <c r="S71" s="191"/>
      <c r="T71" s="191"/>
      <c r="U71" s="191"/>
      <c r="V71" s="191"/>
      <c r="W71" s="191"/>
      <c r="X71" s="191"/>
      <c r="Y71" s="191"/>
      <c r="Z71" s="191"/>
    </row>
    <row r="72">
      <c r="A72" s="206" t="s">
        <v>78</v>
      </c>
      <c r="B72" s="231">
        <v>0.0</v>
      </c>
      <c r="C72" s="209">
        <v>2.0</v>
      </c>
      <c r="D72" s="209">
        <v>0.0</v>
      </c>
      <c r="E72" s="209">
        <v>0.0</v>
      </c>
      <c r="F72" s="209">
        <v>0.0</v>
      </c>
      <c r="G72" s="209">
        <v>0.0</v>
      </c>
      <c r="H72" s="209">
        <f t="shared" si="30"/>
        <v>2</v>
      </c>
      <c r="I72" s="212"/>
      <c r="J72" s="203"/>
      <c r="K72" s="206" t="s">
        <v>78</v>
      </c>
      <c r="L72" s="208" t="s">
        <v>79</v>
      </c>
      <c r="M72" s="208" t="s">
        <v>79</v>
      </c>
      <c r="N72" s="208" t="s">
        <v>79</v>
      </c>
      <c r="O72" s="208" t="s">
        <v>79</v>
      </c>
      <c r="P72" s="208"/>
      <c r="Q72" s="191"/>
      <c r="R72" s="191"/>
      <c r="S72" s="191"/>
      <c r="T72" s="191"/>
      <c r="U72" s="191"/>
      <c r="V72" s="191"/>
      <c r="W72" s="191"/>
      <c r="X72" s="191"/>
      <c r="Y72" s="191"/>
      <c r="Z72" s="191"/>
    </row>
    <row r="73">
      <c r="A73" s="206" t="s">
        <v>80</v>
      </c>
      <c r="B73" s="208"/>
      <c r="C73" s="228"/>
      <c r="D73" s="209">
        <v>0.0</v>
      </c>
      <c r="E73" s="228"/>
      <c r="F73" s="209"/>
      <c r="G73" s="209">
        <v>0.0</v>
      </c>
      <c r="H73" s="209">
        <f t="shared" si="30"/>
        <v>0</v>
      </c>
      <c r="I73" s="208" t="s">
        <v>79</v>
      </c>
      <c r="J73" s="203"/>
      <c r="K73" s="206" t="s">
        <v>80</v>
      </c>
      <c r="L73" s="208">
        <v>35.0</v>
      </c>
      <c r="M73" s="207">
        <f t="shared" ref="M73:M74" si="38">(L73-H73)</f>
        <v>35</v>
      </c>
      <c r="N73" s="208">
        <v>0.0</v>
      </c>
      <c r="O73" s="208">
        <f t="shared" ref="O73:O75" si="39">sum(M73,N73)</f>
        <v>35</v>
      </c>
      <c r="P73" s="208"/>
      <c r="Q73" s="191"/>
      <c r="R73" s="191"/>
      <c r="S73" s="191"/>
      <c r="T73" s="191"/>
      <c r="U73" s="191"/>
      <c r="V73" s="191"/>
      <c r="W73" s="191"/>
      <c r="X73" s="191"/>
      <c r="Y73" s="191"/>
      <c r="Z73" s="191"/>
    </row>
    <row r="74">
      <c r="A74" s="200" t="s">
        <v>122</v>
      </c>
      <c r="B74" s="201">
        <v>5.0</v>
      </c>
      <c r="C74" s="201">
        <v>7.0</v>
      </c>
      <c r="D74" s="201">
        <v>3.0</v>
      </c>
      <c r="E74" s="201">
        <v>6.0</v>
      </c>
      <c r="F74" s="201">
        <v>4.0</v>
      </c>
      <c r="G74" s="201">
        <v>0.0</v>
      </c>
      <c r="H74" s="201">
        <f t="shared" si="30"/>
        <v>20</v>
      </c>
      <c r="I74" s="202">
        <f>sum(H74:H77)</f>
        <v>25</v>
      </c>
      <c r="J74" s="211"/>
      <c r="K74" s="200" t="s">
        <v>122</v>
      </c>
      <c r="L74" s="202">
        <v>86.0</v>
      </c>
      <c r="M74" s="202">
        <f t="shared" si="38"/>
        <v>66</v>
      </c>
      <c r="N74" s="201">
        <v>0.0</v>
      </c>
      <c r="O74" s="202">
        <f t="shared" si="39"/>
        <v>66</v>
      </c>
      <c r="P74" s="202"/>
      <c r="Q74" s="191"/>
      <c r="R74" s="191"/>
      <c r="S74" s="191"/>
      <c r="T74" s="191"/>
      <c r="U74" s="191"/>
      <c r="V74" s="191"/>
      <c r="W74" s="191"/>
      <c r="X74" s="191"/>
      <c r="Y74" s="191"/>
      <c r="Z74" s="191"/>
    </row>
    <row r="75">
      <c r="A75" s="206" t="s">
        <v>77</v>
      </c>
      <c r="B75" s="207">
        <v>0.0</v>
      </c>
      <c r="C75" s="209">
        <v>0.0</v>
      </c>
      <c r="D75" s="209">
        <v>0.0</v>
      </c>
      <c r="E75" s="209">
        <v>0.0</v>
      </c>
      <c r="F75" s="209">
        <v>1.0</v>
      </c>
      <c r="G75" s="209">
        <v>0.0</v>
      </c>
      <c r="H75" s="209">
        <f t="shared" si="30"/>
        <v>1</v>
      </c>
      <c r="I75" s="210">
        <f>(I74/60)</f>
        <v>0.4166666667</v>
      </c>
      <c r="J75" s="203"/>
      <c r="K75" s="206" t="s">
        <v>77</v>
      </c>
      <c r="L75" s="208">
        <v>5.0</v>
      </c>
      <c r="M75" s="207">
        <f>(L75-H75-H76)</f>
        <v>0</v>
      </c>
      <c r="N75" s="208">
        <v>0.0</v>
      </c>
      <c r="O75" s="208">
        <f t="shared" si="39"/>
        <v>0</v>
      </c>
      <c r="P75" s="208"/>
      <c r="Q75" s="191"/>
      <c r="R75" s="191"/>
      <c r="S75" s="191"/>
      <c r="T75" s="191"/>
      <c r="U75" s="191"/>
      <c r="V75" s="191"/>
      <c r="W75" s="191"/>
      <c r="X75" s="191"/>
      <c r="Y75" s="191"/>
      <c r="Z75" s="191"/>
    </row>
    <row r="76">
      <c r="A76" s="206" t="s">
        <v>78</v>
      </c>
      <c r="B76" s="207">
        <v>0.0</v>
      </c>
      <c r="C76" s="209">
        <v>0.0</v>
      </c>
      <c r="D76" s="209">
        <v>1.0</v>
      </c>
      <c r="E76" s="209">
        <v>3.0</v>
      </c>
      <c r="F76" s="209">
        <v>0.0</v>
      </c>
      <c r="G76" s="209">
        <v>0.0</v>
      </c>
      <c r="H76" s="209">
        <f t="shared" si="30"/>
        <v>4</v>
      </c>
      <c r="I76" s="212"/>
      <c r="J76" s="203"/>
      <c r="K76" s="206" t="s">
        <v>78</v>
      </c>
      <c r="L76" s="208" t="s">
        <v>79</v>
      </c>
      <c r="M76" s="208" t="s">
        <v>79</v>
      </c>
      <c r="N76" s="208" t="s">
        <v>79</v>
      </c>
      <c r="O76" s="208" t="s">
        <v>79</v>
      </c>
      <c r="P76" s="208"/>
      <c r="Q76" s="191"/>
      <c r="R76" s="191"/>
      <c r="S76" s="191"/>
      <c r="T76" s="191"/>
      <c r="U76" s="191"/>
      <c r="V76" s="191"/>
      <c r="W76" s="191"/>
      <c r="X76" s="191"/>
      <c r="Y76" s="191"/>
      <c r="Z76" s="191"/>
    </row>
    <row r="77">
      <c r="A77" s="206" t="s">
        <v>80</v>
      </c>
      <c r="B77" s="208"/>
      <c r="C77" s="209"/>
      <c r="D77" s="209"/>
      <c r="E77" s="209"/>
      <c r="F77" s="209"/>
      <c r="G77" s="209">
        <v>0.0</v>
      </c>
      <c r="H77" s="209">
        <f t="shared" si="30"/>
        <v>0</v>
      </c>
      <c r="I77" s="208" t="s">
        <v>79</v>
      </c>
      <c r="J77" s="203"/>
      <c r="K77" s="206" t="s">
        <v>80</v>
      </c>
      <c r="L77" s="208">
        <v>34.0</v>
      </c>
      <c r="M77" s="207">
        <f t="shared" ref="M77:M78" si="40">(L77-H77)</f>
        <v>34</v>
      </c>
      <c r="N77" s="208">
        <v>0.0</v>
      </c>
      <c r="O77" s="208">
        <f t="shared" ref="O77:O79" si="41">sum(M77,N77)</f>
        <v>34</v>
      </c>
      <c r="P77" s="208"/>
      <c r="Q77" s="191"/>
      <c r="R77" s="191"/>
      <c r="S77" s="191"/>
      <c r="T77" s="191"/>
      <c r="U77" s="191"/>
      <c r="V77" s="191"/>
      <c r="W77" s="191"/>
      <c r="X77" s="191"/>
      <c r="Y77" s="191"/>
      <c r="Z77" s="191"/>
    </row>
    <row r="78">
      <c r="A78" s="200" t="s">
        <v>85</v>
      </c>
      <c r="B78" s="201">
        <v>3.0</v>
      </c>
      <c r="C78" s="201">
        <v>19.0</v>
      </c>
      <c r="D78" s="201">
        <v>22.0</v>
      </c>
      <c r="E78" s="201">
        <v>14.0</v>
      </c>
      <c r="F78" s="201">
        <v>0.0</v>
      </c>
      <c r="G78" s="201">
        <v>2.0</v>
      </c>
      <c r="H78" s="201">
        <f t="shared" si="30"/>
        <v>57</v>
      </c>
      <c r="I78" s="202">
        <f>sum(H78:H81)</f>
        <v>58</v>
      </c>
      <c r="J78" s="203"/>
      <c r="K78" s="200" t="s">
        <v>85</v>
      </c>
      <c r="L78" s="202">
        <v>182.0</v>
      </c>
      <c r="M78" s="202">
        <f t="shared" si="40"/>
        <v>125</v>
      </c>
      <c r="N78" s="201">
        <v>35.0</v>
      </c>
      <c r="O78" s="202">
        <f t="shared" si="41"/>
        <v>160</v>
      </c>
      <c r="P78" s="202"/>
      <c r="Q78" s="204"/>
      <c r="R78" s="204"/>
      <c r="S78" s="204"/>
      <c r="T78" s="204"/>
      <c r="U78" s="204"/>
      <c r="V78" s="204"/>
      <c r="W78" s="204"/>
      <c r="X78" s="204"/>
      <c r="Y78" s="204"/>
      <c r="Z78" s="204"/>
    </row>
    <row r="79">
      <c r="A79" s="206" t="s">
        <v>77</v>
      </c>
      <c r="B79" s="207">
        <v>0.0</v>
      </c>
      <c r="C79" s="208">
        <v>0.0</v>
      </c>
      <c r="D79" s="208">
        <v>0.0</v>
      </c>
      <c r="E79" s="208">
        <v>0.0</v>
      </c>
      <c r="F79" s="208">
        <v>0.0</v>
      </c>
      <c r="G79" s="209">
        <v>0.0</v>
      </c>
      <c r="H79" s="209">
        <f t="shared" si="30"/>
        <v>0</v>
      </c>
      <c r="I79" s="210">
        <f>(I78/60)</f>
        <v>0.9666666667</v>
      </c>
      <c r="J79" s="203"/>
      <c r="K79" s="206" t="s">
        <v>77</v>
      </c>
      <c r="L79" s="208">
        <v>5.0</v>
      </c>
      <c r="M79" s="207">
        <f>(L79-H79-H80)</f>
        <v>4</v>
      </c>
      <c r="N79" s="208">
        <v>5.0</v>
      </c>
      <c r="O79" s="208">
        <f t="shared" si="41"/>
        <v>9</v>
      </c>
      <c r="P79" s="208"/>
      <c r="Q79" s="204"/>
      <c r="R79" s="204"/>
      <c r="S79" s="204"/>
      <c r="T79" s="204"/>
      <c r="U79" s="204"/>
      <c r="V79" s="204"/>
      <c r="W79" s="204"/>
      <c r="X79" s="204"/>
      <c r="Y79" s="204"/>
      <c r="Z79" s="204"/>
    </row>
    <row r="80">
      <c r="A80" s="206" t="s">
        <v>78</v>
      </c>
      <c r="B80" s="207">
        <v>0.0</v>
      </c>
      <c r="C80" s="208">
        <v>0.0</v>
      </c>
      <c r="D80" s="208">
        <v>1.0</v>
      </c>
      <c r="E80" s="208">
        <v>0.0</v>
      </c>
      <c r="F80" s="208">
        <v>0.0</v>
      </c>
      <c r="G80" s="209">
        <v>0.0</v>
      </c>
      <c r="H80" s="209">
        <f t="shared" si="30"/>
        <v>1</v>
      </c>
      <c r="I80" s="212"/>
      <c r="J80" s="203"/>
      <c r="K80" s="206" t="s">
        <v>78</v>
      </c>
      <c r="L80" s="208" t="s">
        <v>79</v>
      </c>
      <c r="M80" s="208" t="s">
        <v>79</v>
      </c>
      <c r="N80" s="208" t="s">
        <v>79</v>
      </c>
      <c r="O80" s="208" t="s">
        <v>79</v>
      </c>
      <c r="P80" s="208"/>
      <c r="Q80" s="204"/>
      <c r="R80" s="204"/>
      <c r="S80" s="204"/>
      <c r="T80" s="204"/>
      <c r="U80" s="204"/>
      <c r="V80" s="204"/>
      <c r="W80" s="204"/>
      <c r="X80" s="204"/>
      <c r="Y80" s="204"/>
      <c r="Z80" s="204"/>
    </row>
    <row r="81">
      <c r="A81" s="206" t="s">
        <v>80</v>
      </c>
      <c r="B81" s="208"/>
      <c r="C81" s="212"/>
      <c r="D81" s="212"/>
      <c r="E81" s="212"/>
      <c r="F81" s="208">
        <v>0.0</v>
      </c>
      <c r="G81" s="209">
        <v>0.0</v>
      </c>
      <c r="H81" s="209">
        <f t="shared" si="30"/>
        <v>0</v>
      </c>
      <c r="I81" s="208" t="s">
        <v>79</v>
      </c>
      <c r="J81" s="203"/>
      <c r="K81" s="206" t="s">
        <v>80</v>
      </c>
      <c r="L81" s="208">
        <v>40.0</v>
      </c>
      <c r="M81" s="207">
        <f t="shared" ref="M81:M82" si="42">(L81-H81)</f>
        <v>40</v>
      </c>
      <c r="N81" s="208">
        <v>0.0</v>
      </c>
      <c r="O81" s="208">
        <f t="shared" ref="O81:O83" si="43">sum(M81,N81)</f>
        <v>40</v>
      </c>
      <c r="P81" s="208"/>
      <c r="Q81" s="204"/>
      <c r="R81" s="204"/>
      <c r="S81" s="204"/>
      <c r="T81" s="204"/>
      <c r="U81" s="204"/>
      <c r="V81" s="204"/>
      <c r="W81" s="204"/>
      <c r="X81" s="204"/>
      <c r="Y81" s="204"/>
      <c r="Z81" s="204"/>
    </row>
    <row r="82">
      <c r="A82" s="200" t="s">
        <v>225</v>
      </c>
      <c r="B82" s="201">
        <v>0.0</v>
      </c>
      <c r="C82" s="201">
        <v>4.0</v>
      </c>
      <c r="D82" s="201">
        <v>6.0</v>
      </c>
      <c r="E82" s="201">
        <v>3.0</v>
      </c>
      <c r="F82" s="201">
        <v>6.0</v>
      </c>
      <c r="G82" s="201">
        <v>1.0</v>
      </c>
      <c r="H82" s="201">
        <f t="shared" si="30"/>
        <v>20</v>
      </c>
      <c r="I82" s="202">
        <f>sum(H82:H85)</f>
        <v>20</v>
      </c>
      <c r="J82" s="203"/>
      <c r="K82" s="200" t="s">
        <v>225</v>
      </c>
      <c r="L82" s="202">
        <v>40.0</v>
      </c>
      <c r="M82" s="202">
        <f t="shared" si="42"/>
        <v>20</v>
      </c>
      <c r="N82" s="201">
        <v>30.0</v>
      </c>
      <c r="O82" s="202">
        <f t="shared" si="43"/>
        <v>50</v>
      </c>
      <c r="P82" s="202"/>
      <c r="Q82" s="204"/>
      <c r="R82" s="204"/>
      <c r="S82" s="204"/>
      <c r="T82" s="204"/>
      <c r="U82" s="204"/>
      <c r="V82" s="204"/>
      <c r="W82" s="204"/>
      <c r="X82" s="204"/>
      <c r="Y82" s="204"/>
      <c r="Z82" s="204"/>
    </row>
    <row r="83">
      <c r="A83" s="206" t="s">
        <v>77</v>
      </c>
      <c r="B83" s="207">
        <v>0.0</v>
      </c>
      <c r="C83" s="208">
        <v>0.0</v>
      </c>
      <c r="D83" s="208">
        <v>0.0</v>
      </c>
      <c r="E83" s="208">
        <v>0.0</v>
      </c>
      <c r="F83" s="208">
        <v>0.0</v>
      </c>
      <c r="G83" s="209">
        <v>0.0</v>
      </c>
      <c r="H83" s="209">
        <f t="shared" si="30"/>
        <v>0</v>
      </c>
      <c r="I83" s="210">
        <f>(I82/60)</f>
        <v>0.3333333333</v>
      </c>
      <c r="J83" s="203"/>
      <c r="K83" s="206" t="s">
        <v>77</v>
      </c>
      <c r="L83" s="208">
        <v>0.0</v>
      </c>
      <c r="M83" s="207">
        <f>(L83-H83-H84)</f>
        <v>0</v>
      </c>
      <c r="N83" s="208">
        <v>0.0</v>
      </c>
      <c r="O83" s="208">
        <f t="shared" si="43"/>
        <v>0</v>
      </c>
      <c r="P83" s="208"/>
      <c r="Q83" s="204"/>
      <c r="R83" s="204"/>
      <c r="S83" s="204"/>
      <c r="T83" s="204"/>
      <c r="U83" s="204"/>
      <c r="V83" s="204"/>
      <c r="W83" s="204"/>
      <c r="X83" s="204"/>
      <c r="Y83" s="204"/>
      <c r="Z83" s="204"/>
    </row>
    <row r="84">
      <c r="A84" s="206" t="s">
        <v>78</v>
      </c>
      <c r="B84" s="207">
        <v>0.0</v>
      </c>
      <c r="C84" s="208">
        <v>0.0</v>
      </c>
      <c r="D84" s="208">
        <v>0.0</v>
      </c>
      <c r="E84" s="208">
        <v>0.0</v>
      </c>
      <c r="F84" s="208">
        <v>0.0</v>
      </c>
      <c r="G84" s="209">
        <v>0.0</v>
      </c>
      <c r="H84" s="209">
        <f t="shared" si="30"/>
        <v>0</v>
      </c>
      <c r="I84" s="212"/>
      <c r="J84" s="203"/>
      <c r="K84" s="206" t="s">
        <v>78</v>
      </c>
      <c r="L84" s="208" t="s">
        <v>79</v>
      </c>
      <c r="M84" s="208" t="s">
        <v>79</v>
      </c>
      <c r="N84" s="208" t="s">
        <v>79</v>
      </c>
      <c r="O84" s="208" t="s">
        <v>79</v>
      </c>
      <c r="P84" s="208"/>
      <c r="Q84" s="204"/>
      <c r="R84" s="204"/>
      <c r="S84" s="204"/>
      <c r="T84" s="204"/>
      <c r="U84" s="204"/>
      <c r="V84" s="204"/>
      <c r="W84" s="204"/>
      <c r="X84" s="204"/>
      <c r="Y84" s="204"/>
      <c r="Z84" s="204"/>
    </row>
    <row r="85">
      <c r="A85" s="206" t="s">
        <v>80</v>
      </c>
      <c r="B85" s="208">
        <v>0.0</v>
      </c>
      <c r="C85" s="212"/>
      <c r="D85" s="212"/>
      <c r="E85" s="212"/>
      <c r="F85" s="212"/>
      <c r="G85" s="209"/>
      <c r="H85" s="209">
        <f t="shared" si="30"/>
        <v>0</v>
      </c>
      <c r="I85" s="208" t="s">
        <v>79</v>
      </c>
      <c r="J85" s="203"/>
      <c r="K85" s="206" t="s">
        <v>80</v>
      </c>
      <c r="L85" s="208">
        <v>0.0</v>
      </c>
      <c r="M85" s="207">
        <f>(L85-H85)</f>
        <v>0</v>
      </c>
      <c r="N85" s="208">
        <v>0.0</v>
      </c>
      <c r="O85" s="208">
        <f>sum(M85,N85)</f>
        <v>0</v>
      </c>
      <c r="P85" s="208"/>
      <c r="Q85" s="204"/>
      <c r="R85" s="204"/>
      <c r="S85" s="204"/>
      <c r="T85" s="204"/>
      <c r="U85" s="204"/>
      <c r="V85" s="204"/>
      <c r="W85" s="204"/>
      <c r="X85" s="204"/>
      <c r="Y85" s="204"/>
      <c r="Z85" s="204"/>
    </row>
    <row r="86">
      <c r="A86" s="229" t="s">
        <v>98</v>
      </c>
      <c r="B86" s="197">
        <f t="shared" ref="B86:G86" si="44">SUM(B87:B94)-B90-B94</f>
        <v>4</v>
      </c>
      <c r="C86" s="197">
        <f t="shared" si="44"/>
        <v>20</v>
      </c>
      <c r="D86" s="197">
        <f t="shared" si="44"/>
        <v>23</v>
      </c>
      <c r="E86" s="197">
        <f t="shared" si="44"/>
        <v>18</v>
      </c>
      <c r="F86" s="197">
        <f t="shared" si="44"/>
        <v>2</v>
      </c>
      <c r="G86" s="197">
        <f t="shared" si="44"/>
        <v>13</v>
      </c>
      <c r="H86" s="198"/>
      <c r="I86" s="197">
        <v>0.0</v>
      </c>
      <c r="J86" s="191"/>
      <c r="K86" s="229" t="s">
        <v>98</v>
      </c>
      <c r="L86" s="198"/>
      <c r="M86" s="198"/>
      <c r="N86" s="199"/>
      <c r="O86" s="199"/>
      <c r="P86" s="198"/>
      <c r="Q86" s="191"/>
      <c r="R86" s="191"/>
      <c r="S86" s="191"/>
      <c r="T86" s="191"/>
      <c r="U86" s="191"/>
      <c r="V86" s="191"/>
      <c r="W86" s="191"/>
      <c r="X86" s="191"/>
      <c r="Y86" s="191"/>
      <c r="Z86" s="191"/>
    </row>
    <row r="87">
      <c r="A87" s="200" t="s">
        <v>99</v>
      </c>
      <c r="B87" s="201">
        <v>0.0</v>
      </c>
      <c r="C87" s="201">
        <v>11.0</v>
      </c>
      <c r="D87" s="201">
        <v>8.0</v>
      </c>
      <c r="E87" s="201">
        <v>8.0</v>
      </c>
      <c r="F87" s="201">
        <v>2.0</v>
      </c>
      <c r="G87" s="201">
        <v>9.0</v>
      </c>
      <c r="H87" s="201">
        <f t="shared" ref="H87:H94" si="45">SUM(C87:G87)</f>
        <v>38</v>
      </c>
      <c r="I87" s="202">
        <f>sum(H87:H90)</f>
        <v>39</v>
      </c>
      <c r="J87" s="211"/>
      <c r="K87" s="202" t="s">
        <v>99</v>
      </c>
      <c r="L87" s="202">
        <v>78.0</v>
      </c>
      <c r="M87" s="202">
        <f>(L87-H87)</f>
        <v>40</v>
      </c>
      <c r="N87" s="201">
        <v>80.0</v>
      </c>
      <c r="O87" s="202">
        <f t="shared" ref="O87:O88" si="46">sum(M87,N87)</f>
        <v>120</v>
      </c>
      <c r="P87" s="202"/>
      <c r="Q87" s="191"/>
      <c r="R87" s="191"/>
      <c r="S87" s="191"/>
      <c r="T87" s="191"/>
      <c r="U87" s="191"/>
      <c r="V87" s="191"/>
      <c r="W87" s="191"/>
      <c r="X87" s="191"/>
      <c r="Y87" s="191"/>
      <c r="Z87" s="191"/>
    </row>
    <row r="88">
      <c r="A88" s="206" t="s">
        <v>77</v>
      </c>
      <c r="B88" s="231">
        <v>0.0</v>
      </c>
      <c r="C88" s="209">
        <v>0.0</v>
      </c>
      <c r="D88" s="209">
        <v>0.0</v>
      </c>
      <c r="E88" s="209">
        <v>0.0</v>
      </c>
      <c r="F88" s="209">
        <v>0.0</v>
      </c>
      <c r="G88" s="209">
        <v>0.0</v>
      </c>
      <c r="H88" s="209">
        <f t="shared" si="45"/>
        <v>0</v>
      </c>
      <c r="I88" s="210">
        <f>(I87/60)</f>
        <v>0.65</v>
      </c>
      <c r="J88" s="203"/>
      <c r="K88" s="206" t="s">
        <v>77</v>
      </c>
      <c r="L88" s="207">
        <v>3.0</v>
      </c>
      <c r="M88" s="207">
        <f>(L88-H88-H89)</f>
        <v>2</v>
      </c>
      <c r="N88" s="208">
        <v>15.0</v>
      </c>
      <c r="O88" s="208">
        <f t="shared" si="46"/>
        <v>17</v>
      </c>
      <c r="P88" s="207"/>
      <c r="Q88" s="204"/>
      <c r="R88" s="204"/>
      <c r="S88" s="204"/>
      <c r="T88" s="204"/>
      <c r="U88" s="204"/>
      <c r="V88" s="204"/>
      <c r="W88" s="204"/>
      <c r="X88" s="204"/>
      <c r="Y88" s="204"/>
      <c r="Z88" s="204"/>
    </row>
    <row r="89">
      <c r="A89" s="206" t="s">
        <v>78</v>
      </c>
      <c r="B89" s="231">
        <v>0.0</v>
      </c>
      <c r="C89" s="209">
        <v>1.0</v>
      </c>
      <c r="D89" s="209">
        <v>0.0</v>
      </c>
      <c r="E89" s="209">
        <v>0.0</v>
      </c>
      <c r="F89" s="209">
        <v>0.0</v>
      </c>
      <c r="G89" s="209">
        <v>0.0</v>
      </c>
      <c r="H89" s="209">
        <f t="shared" si="45"/>
        <v>1</v>
      </c>
      <c r="I89" s="212"/>
      <c r="J89" s="203"/>
      <c r="K89" s="206" t="s">
        <v>78</v>
      </c>
      <c r="L89" s="207" t="s">
        <v>79</v>
      </c>
      <c r="M89" s="208" t="s">
        <v>79</v>
      </c>
      <c r="N89" s="208" t="s">
        <v>79</v>
      </c>
      <c r="O89" s="208" t="s">
        <v>79</v>
      </c>
      <c r="P89" s="207"/>
      <c r="Q89" s="204"/>
      <c r="R89" s="204"/>
      <c r="S89" s="204"/>
      <c r="T89" s="204"/>
      <c r="U89" s="204"/>
      <c r="V89" s="204"/>
      <c r="W89" s="204"/>
      <c r="X89" s="204"/>
      <c r="Y89" s="204"/>
      <c r="Z89" s="204"/>
    </row>
    <row r="90" ht="15.75" customHeight="1">
      <c r="A90" s="206" t="s">
        <v>80</v>
      </c>
      <c r="B90" s="209"/>
      <c r="C90" s="209"/>
      <c r="D90" s="228"/>
      <c r="E90" s="209"/>
      <c r="F90" s="228"/>
      <c r="G90" s="209"/>
      <c r="H90" s="209">
        <f t="shared" si="45"/>
        <v>0</v>
      </c>
      <c r="I90" s="208" t="s">
        <v>79</v>
      </c>
      <c r="J90" s="203"/>
      <c r="K90" s="206" t="s">
        <v>80</v>
      </c>
      <c r="L90" s="207">
        <v>66.0</v>
      </c>
      <c r="M90" s="207">
        <f t="shared" ref="M90:M91" si="47">(L90-H90)</f>
        <v>66</v>
      </c>
      <c r="N90" s="208">
        <v>0.0</v>
      </c>
      <c r="O90" s="208">
        <f t="shared" ref="O90:O92" si="48">sum(M90,N90)</f>
        <v>66</v>
      </c>
      <c r="P90" s="207"/>
      <c r="Q90" s="204"/>
      <c r="R90" s="204"/>
      <c r="S90" s="204"/>
      <c r="T90" s="204"/>
      <c r="U90" s="204"/>
      <c r="V90" s="204"/>
      <c r="W90" s="204"/>
      <c r="X90" s="204"/>
      <c r="Y90" s="204"/>
      <c r="Z90" s="204"/>
    </row>
    <row r="91">
      <c r="A91" s="200" t="s">
        <v>102</v>
      </c>
      <c r="B91" s="201">
        <v>4.0</v>
      </c>
      <c r="C91" s="201">
        <v>7.0</v>
      </c>
      <c r="D91" s="201">
        <v>13.0</v>
      </c>
      <c r="E91" s="201">
        <v>9.0</v>
      </c>
      <c r="F91" s="201">
        <v>0.0</v>
      </c>
      <c r="G91" s="201">
        <v>4.0</v>
      </c>
      <c r="H91" s="201">
        <f t="shared" si="45"/>
        <v>33</v>
      </c>
      <c r="I91" s="202">
        <f>sum(H91:H94)</f>
        <v>37</v>
      </c>
      <c r="J91" s="203"/>
      <c r="K91" s="200" t="s">
        <v>102</v>
      </c>
      <c r="L91" s="202">
        <v>66.0</v>
      </c>
      <c r="M91" s="202">
        <f t="shared" si="47"/>
        <v>33</v>
      </c>
      <c r="N91" s="201">
        <v>40.0</v>
      </c>
      <c r="O91" s="202">
        <f t="shared" si="48"/>
        <v>73</v>
      </c>
      <c r="P91" s="202"/>
      <c r="Q91" s="191"/>
      <c r="R91" s="191"/>
      <c r="S91" s="191"/>
      <c r="T91" s="191"/>
      <c r="U91" s="191"/>
      <c r="V91" s="191"/>
      <c r="W91" s="191"/>
      <c r="X91" s="191"/>
      <c r="Y91" s="191"/>
      <c r="Z91" s="191"/>
    </row>
    <row r="92">
      <c r="A92" s="206" t="s">
        <v>77</v>
      </c>
      <c r="B92" s="208">
        <v>0.0</v>
      </c>
      <c r="C92" s="209">
        <v>0.0</v>
      </c>
      <c r="D92" s="209">
        <v>0.0</v>
      </c>
      <c r="E92" s="209">
        <v>0.0</v>
      </c>
      <c r="F92" s="209">
        <v>0.0</v>
      </c>
      <c r="G92" s="209">
        <v>0.0</v>
      </c>
      <c r="H92" s="209">
        <f t="shared" si="45"/>
        <v>0</v>
      </c>
      <c r="I92" s="210">
        <f>(I91/60)</f>
        <v>0.6166666667</v>
      </c>
      <c r="J92" s="203"/>
      <c r="K92" s="206" t="s">
        <v>77</v>
      </c>
      <c r="L92" s="208">
        <v>4.0</v>
      </c>
      <c r="M92" s="207">
        <f>(L92-H92-H93)</f>
        <v>0</v>
      </c>
      <c r="N92" s="208">
        <v>5.0</v>
      </c>
      <c r="O92" s="208">
        <f t="shared" si="48"/>
        <v>5</v>
      </c>
      <c r="P92" s="208"/>
      <c r="Q92" s="191"/>
      <c r="R92" s="191"/>
      <c r="S92" s="191"/>
      <c r="T92" s="191"/>
      <c r="U92" s="191"/>
      <c r="V92" s="191"/>
      <c r="W92" s="191"/>
      <c r="X92" s="191"/>
      <c r="Y92" s="191"/>
      <c r="Z92" s="191"/>
    </row>
    <row r="93">
      <c r="A93" s="206" t="s">
        <v>78</v>
      </c>
      <c r="B93" s="208">
        <v>0.0</v>
      </c>
      <c r="C93" s="209">
        <v>1.0</v>
      </c>
      <c r="D93" s="209">
        <v>2.0</v>
      </c>
      <c r="E93" s="209">
        <v>1.0</v>
      </c>
      <c r="F93" s="209">
        <v>0.0</v>
      </c>
      <c r="G93" s="209">
        <v>0.0</v>
      </c>
      <c r="H93" s="209">
        <f t="shared" si="45"/>
        <v>4</v>
      </c>
      <c r="I93" s="212"/>
      <c r="J93" s="203"/>
      <c r="K93" s="206" t="s">
        <v>78</v>
      </c>
      <c r="L93" s="208" t="s">
        <v>79</v>
      </c>
      <c r="M93" s="208" t="s">
        <v>79</v>
      </c>
      <c r="N93" s="208" t="s">
        <v>79</v>
      </c>
      <c r="O93" s="208" t="s">
        <v>79</v>
      </c>
      <c r="P93" s="208"/>
      <c r="Q93" s="191"/>
      <c r="R93" s="191"/>
      <c r="S93" s="191"/>
      <c r="T93" s="191"/>
      <c r="U93" s="191"/>
      <c r="V93" s="191"/>
      <c r="W93" s="191"/>
      <c r="X93" s="191"/>
      <c r="Y93" s="191"/>
      <c r="Z93" s="191"/>
    </row>
    <row r="94">
      <c r="A94" s="206" t="s">
        <v>80</v>
      </c>
      <c r="B94" s="208"/>
      <c r="C94" s="209"/>
      <c r="D94" s="209"/>
      <c r="E94" s="209"/>
      <c r="F94" s="209">
        <v>0.0</v>
      </c>
      <c r="G94" s="209">
        <v>0.0</v>
      </c>
      <c r="H94" s="209">
        <f t="shared" si="45"/>
        <v>0</v>
      </c>
      <c r="I94" s="208" t="s">
        <v>79</v>
      </c>
      <c r="J94" s="203"/>
      <c r="K94" s="206" t="s">
        <v>80</v>
      </c>
      <c r="L94" s="208">
        <v>49.0</v>
      </c>
      <c r="M94" s="207">
        <f>(L94-H94)</f>
        <v>49</v>
      </c>
      <c r="N94" s="208">
        <v>0.0</v>
      </c>
      <c r="O94" s="208">
        <f>sum(M94,N94)</f>
        <v>49</v>
      </c>
      <c r="P94" s="208"/>
      <c r="Q94" s="191"/>
      <c r="R94" s="191"/>
      <c r="S94" s="191"/>
      <c r="T94" s="191"/>
      <c r="U94" s="191"/>
      <c r="V94" s="191"/>
      <c r="W94" s="191"/>
      <c r="X94" s="191"/>
      <c r="Y94" s="191"/>
      <c r="Z94" s="191"/>
    </row>
    <row r="95">
      <c r="A95" s="229" t="s">
        <v>105</v>
      </c>
      <c r="B95" s="197">
        <f t="shared" ref="B95:G95" si="49">SUM(B96:B119)-B99-B103-B107-B111-B115-B119</f>
        <v>19</v>
      </c>
      <c r="C95" s="197">
        <f t="shared" si="49"/>
        <v>43</v>
      </c>
      <c r="D95" s="197">
        <f t="shared" si="49"/>
        <v>41</v>
      </c>
      <c r="E95" s="197">
        <f t="shared" si="49"/>
        <v>32</v>
      </c>
      <c r="F95" s="197">
        <f t="shared" si="49"/>
        <v>30</v>
      </c>
      <c r="G95" s="197">
        <f t="shared" si="49"/>
        <v>0</v>
      </c>
      <c r="H95" s="198"/>
      <c r="I95" s="197">
        <v>0.0</v>
      </c>
      <c r="J95" s="191"/>
      <c r="K95" s="229" t="s">
        <v>105</v>
      </c>
      <c r="L95" s="198"/>
      <c r="M95" s="198"/>
      <c r="N95" s="199"/>
      <c r="O95" s="199"/>
      <c r="P95" s="198"/>
      <c r="Q95" s="191"/>
      <c r="R95" s="191"/>
      <c r="S95" s="191"/>
      <c r="T95" s="191"/>
      <c r="U95" s="191"/>
      <c r="V95" s="191"/>
      <c r="W95" s="191"/>
      <c r="X95" s="191"/>
      <c r="Y95" s="191"/>
      <c r="Z95" s="191"/>
    </row>
    <row r="96">
      <c r="A96" s="200" t="s">
        <v>106</v>
      </c>
      <c r="B96" s="201">
        <v>13.0</v>
      </c>
      <c r="C96" s="201">
        <v>9.0</v>
      </c>
      <c r="D96" s="201">
        <v>11.0</v>
      </c>
      <c r="E96" s="201">
        <v>9.0</v>
      </c>
      <c r="F96" s="201">
        <v>11.0</v>
      </c>
      <c r="G96" s="201">
        <v>0.0</v>
      </c>
      <c r="H96" s="201">
        <f t="shared" ref="H96:H119" si="50">SUM(C96:G96)</f>
        <v>40</v>
      </c>
      <c r="I96" s="202">
        <f>sum(H96:H99)</f>
        <v>44</v>
      </c>
      <c r="J96" s="211"/>
      <c r="K96" s="202" t="s">
        <v>106</v>
      </c>
      <c r="L96" s="202">
        <v>108.0</v>
      </c>
      <c r="M96" s="202">
        <f>(L96-H96)</f>
        <v>68</v>
      </c>
      <c r="N96" s="201">
        <v>50.0</v>
      </c>
      <c r="O96" s="202">
        <f t="shared" ref="O96:O97" si="51">sum(M96,N96)</f>
        <v>118</v>
      </c>
      <c r="P96" s="202"/>
      <c r="Q96" s="191"/>
      <c r="R96" s="203"/>
      <c r="S96" s="191"/>
      <c r="T96" s="191"/>
      <c r="U96" s="191"/>
      <c r="V96" s="191"/>
      <c r="W96" s="191"/>
      <c r="X96" s="191"/>
      <c r="Y96" s="191"/>
      <c r="Z96" s="191"/>
    </row>
    <row r="97">
      <c r="A97" s="206" t="s">
        <v>77</v>
      </c>
      <c r="B97" s="231">
        <v>0.0</v>
      </c>
      <c r="C97" s="209">
        <v>0.0</v>
      </c>
      <c r="D97" s="209">
        <v>0.0</v>
      </c>
      <c r="E97" s="209">
        <v>0.0</v>
      </c>
      <c r="F97" s="209">
        <v>0.0</v>
      </c>
      <c r="G97" s="209">
        <v>0.0</v>
      </c>
      <c r="H97" s="209">
        <f t="shared" si="50"/>
        <v>0</v>
      </c>
      <c r="I97" s="210">
        <f>(I96/60)</f>
        <v>0.7333333333</v>
      </c>
      <c r="J97" s="203"/>
      <c r="K97" s="206" t="s">
        <v>77</v>
      </c>
      <c r="L97" s="207">
        <v>5.0</v>
      </c>
      <c r="M97" s="207">
        <f>(L97-H97-H98)</f>
        <v>1</v>
      </c>
      <c r="N97" s="208">
        <v>10.0</v>
      </c>
      <c r="O97" s="208">
        <f t="shared" si="51"/>
        <v>11</v>
      </c>
      <c r="P97" s="207"/>
      <c r="Q97" s="191"/>
      <c r="R97" s="191"/>
      <c r="S97" s="191"/>
      <c r="T97" s="191"/>
      <c r="U97" s="191"/>
      <c r="V97" s="191"/>
      <c r="W97" s="191"/>
      <c r="X97" s="191"/>
      <c r="Y97" s="191"/>
      <c r="Z97" s="191"/>
    </row>
    <row r="98">
      <c r="A98" s="206" t="s">
        <v>78</v>
      </c>
      <c r="B98" s="231">
        <v>0.0</v>
      </c>
      <c r="C98" s="209">
        <v>0.0</v>
      </c>
      <c r="D98" s="209">
        <v>4.0</v>
      </c>
      <c r="E98" s="209">
        <v>0.0</v>
      </c>
      <c r="F98" s="209">
        <v>0.0</v>
      </c>
      <c r="G98" s="209">
        <v>0.0</v>
      </c>
      <c r="H98" s="209">
        <f t="shared" si="50"/>
        <v>4</v>
      </c>
      <c r="I98" s="212"/>
      <c r="J98" s="203"/>
      <c r="K98" s="206" t="s">
        <v>78</v>
      </c>
      <c r="L98" s="207" t="s">
        <v>79</v>
      </c>
      <c r="M98" s="208" t="s">
        <v>79</v>
      </c>
      <c r="N98" s="208" t="s">
        <v>79</v>
      </c>
      <c r="O98" s="208" t="s">
        <v>79</v>
      </c>
      <c r="P98" s="207"/>
      <c r="Q98" s="191"/>
      <c r="R98" s="191"/>
      <c r="S98" s="191"/>
      <c r="T98" s="191"/>
      <c r="U98" s="191"/>
      <c r="V98" s="191"/>
      <c r="W98" s="191"/>
      <c r="X98" s="191"/>
      <c r="Y98" s="191"/>
      <c r="Z98" s="191"/>
    </row>
    <row r="99">
      <c r="A99" s="206" t="s">
        <v>80</v>
      </c>
      <c r="B99" s="209"/>
      <c r="C99" s="209"/>
      <c r="D99" s="209"/>
      <c r="E99" s="209"/>
      <c r="F99" s="209"/>
      <c r="G99" s="209">
        <v>0.0</v>
      </c>
      <c r="H99" s="209">
        <f t="shared" si="50"/>
        <v>0</v>
      </c>
      <c r="I99" s="208" t="s">
        <v>79</v>
      </c>
      <c r="J99" s="203"/>
      <c r="K99" s="206" t="s">
        <v>80</v>
      </c>
      <c r="L99" s="207">
        <v>21.0</v>
      </c>
      <c r="M99" s="207">
        <f t="shared" ref="M99:M100" si="52">(L99-H99)</f>
        <v>21</v>
      </c>
      <c r="N99" s="208">
        <v>0.0</v>
      </c>
      <c r="O99" s="208">
        <f t="shared" ref="O99:O101" si="53">sum(M99,N99)</f>
        <v>21</v>
      </c>
      <c r="P99" s="207"/>
      <c r="Q99" s="191"/>
      <c r="R99" s="191"/>
      <c r="S99" s="191"/>
      <c r="T99" s="191"/>
      <c r="U99" s="191"/>
      <c r="V99" s="191"/>
      <c r="W99" s="191"/>
      <c r="X99" s="191"/>
      <c r="Y99" s="191"/>
      <c r="Z99" s="191"/>
    </row>
    <row r="100">
      <c r="A100" s="200" t="s">
        <v>108</v>
      </c>
      <c r="B100" s="201">
        <v>5.0</v>
      </c>
      <c r="C100" s="201">
        <v>17.0</v>
      </c>
      <c r="D100" s="201">
        <v>9.0</v>
      </c>
      <c r="E100" s="201">
        <v>11.0</v>
      </c>
      <c r="F100" s="201">
        <v>6.0</v>
      </c>
      <c r="G100" s="201">
        <v>0.0</v>
      </c>
      <c r="H100" s="201">
        <f t="shared" si="50"/>
        <v>43</v>
      </c>
      <c r="I100" s="202">
        <f>sum(H100:H103)</f>
        <v>46</v>
      </c>
      <c r="J100" s="211"/>
      <c r="K100" s="202" t="s">
        <v>108</v>
      </c>
      <c r="L100" s="202">
        <v>123.0</v>
      </c>
      <c r="M100" s="202">
        <f t="shared" si="52"/>
        <v>80</v>
      </c>
      <c r="N100" s="201">
        <v>20.0</v>
      </c>
      <c r="O100" s="202">
        <f t="shared" si="53"/>
        <v>100</v>
      </c>
      <c r="P100" s="202"/>
      <c r="Q100" s="191"/>
      <c r="R100" s="191"/>
      <c r="S100" s="191"/>
      <c r="T100" s="191"/>
      <c r="U100" s="191"/>
      <c r="V100" s="191"/>
      <c r="W100" s="191"/>
      <c r="X100" s="191"/>
      <c r="Y100" s="191"/>
      <c r="Z100" s="191"/>
    </row>
    <row r="101">
      <c r="A101" s="206" t="s">
        <v>77</v>
      </c>
      <c r="B101" s="209">
        <v>0.0</v>
      </c>
      <c r="C101" s="209">
        <v>0.0</v>
      </c>
      <c r="D101" s="208">
        <v>0.0</v>
      </c>
      <c r="E101" s="208">
        <v>0.0</v>
      </c>
      <c r="F101" s="208">
        <v>0.0</v>
      </c>
      <c r="G101" s="208">
        <v>0.0</v>
      </c>
      <c r="H101" s="209">
        <f t="shared" si="50"/>
        <v>0</v>
      </c>
      <c r="I101" s="210">
        <f>(I100/60)</f>
        <v>0.7666666667</v>
      </c>
      <c r="J101" s="203"/>
      <c r="K101" s="206" t="s">
        <v>77</v>
      </c>
      <c r="L101" s="207">
        <v>5.0</v>
      </c>
      <c r="M101" s="207">
        <f>(L101-H101-H102)</f>
        <v>2</v>
      </c>
      <c r="N101" s="208">
        <v>10.0</v>
      </c>
      <c r="O101" s="208">
        <f t="shared" si="53"/>
        <v>12</v>
      </c>
      <c r="P101" s="207"/>
      <c r="Q101" s="191"/>
      <c r="R101" s="191"/>
      <c r="S101" s="191"/>
      <c r="T101" s="191"/>
      <c r="U101" s="191"/>
      <c r="V101" s="191"/>
      <c r="W101" s="191"/>
      <c r="X101" s="191"/>
      <c r="Y101" s="191"/>
      <c r="Z101" s="191"/>
    </row>
    <row r="102">
      <c r="A102" s="206" t="s">
        <v>78</v>
      </c>
      <c r="B102" s="209">
        <v>0.0</v>
      </c>
      <c r="C102" s="209">
        <v>2.0</v>
      </c>
      <c r="D102" s="208">
        <v>0.0</v>
      </c>
      <c r="E102" s="208">
        <v>1.0</v>
      </c>
      <c r="F102" s="208">
        <v>0.0</v>
      </c>
      <c r="G102" s="208">
        <v>0.0</v>
      </c>
      <c r="H102" s="209">
        <f t="shared" si="50"/>
        <v>3</v>
      </c>
      <c r="I102" s="212"/>
      <c r="J102" s="203"/>
      <c r="K102" s="206" t="s">
        <v>78</v>
      </c>
      <c r="L102" s="207" t="s">
        <v>79</v>
      </c>
      <c r="M102" s="208" t="s">
        <v>79</v>
      </c>
      <c r="N102" s="208" t="s">
        <v>79</v>
      </c>
      <c r="O102" s="208" t="s">
        <v>79</v>
      </c>
      <c r="P102" s="207"/>
      <c r="Q102" s="191"/>
      <c r="R102" s="191"/>
      <c r="S102" s="191"/>
      <c r="T102" s="191"/>
      <c r="U102" s="191"/>
      <c r="V102" s="191"/>
      <c r="W102" s="191"/>
      <c r="X102" s="191"/>
      <c r="Y102" s="191"/>
      <c r="Z102" s="191"/>
    </row>
    <row r="103">
      <c r="A103" s="206" t="s">
        <v>80</v>
      </c>
      <c r="B103" s="209"/>
      <c r="C103" s="228"/>
      <c r="D103" s="212"/>
      <c r="E103" s="212"/>
      <c r="F103" s="208"/>
      <c r="G103" s="208">
        <v>0.0</v>
      </c>
      <c r="H103" s="209">
        <f t="shared" si="50"/>
        <v>0</v>
      </c>
      <c r="I103" s="208" t="s">
        <v>79</v>
      </c>
      <c r="J103" s="203"/>
      <c r="K103" s="206" t="s">
        <v>80</v>
      </c>
      <c r="L103" s="207">
        <v>37.0</v>
      </c>
      <c r="M103" s="207">
        <f t="shared" ref="M103:M104" si="54">(L103-H103)</f>
        <v>37</v>
      </c>
      <c r="N103" s="208">
        <v>0.0</v>
      </c>
      <c r="O103" s="208">
        <f t="shared" ref="O103:O105" si="55">sum(M103,N103)</f>
        <v>37</v>
      </c>
      <c r="P103" s="207"/>
      <c r="Q103" s="191"/>
      <c r="R103" s="191"/>
      <c r="S103" s="191"/>
      <c r="T103" s="191"/>
      <c r="U103" s="191"/>
      <c r="V103" s="191"/>
      <c r="W103" s="191"/>
      <c r="X103" s="191"/>
      <c r="Y103" s="191"/>
      <c r="Z103" s="191"/>
    </row>
    <row r="104">
      <c r="A104" s="200" t="s">
        <v>109</v>
      </c>
      <c r="B104" s="201">
        <v>0.0</v>
      </c>
      <c r="C104" s="201">
        <v>6.0</v>
      </c>
      <c r="D104" s="201">
        <v>7.0</v>
      </c>
      <c r="E104" s="201">
        <v>0.0</v>
      </c>
      <c r="F104" s="201">
        <v>7.0</v>
      </c>
      <c r="G104" s="201">
        <v>0.0</v>
      </c>
      <c r="H104" s="201">
        <f t="shared" si="50"/>
        <v>20</v>
      </c>
      <c r="I104" s="202">
        <f>sum(H104:H107)</f>
        <v>21</v>
      </c>
      <c r="J104" s="211"/>
      <c r="K104" s="202" t="s">
        <v>109</v>
      </c>
      <c r="L104" s="202">
        <v>58.0</v>
      </c>
      <c r="M104" s="202">
        <f t="shared" si="54"/>
        <v>38</v>
      </c>
      <c r="N104" s="201">
        <v>15.0</v>
      </c>
      <c r="O104" s="202">
        <f t="shared" si="55"/>
        <v>53</v>
      </c>
      <c r="P104" s="202"/>
      <c r="Q104" s="191"/>
      <c r="R104" s="191"/>
      <c r="S104" s="191"/>
      <c r="T104" s="191"/>
      <c r="U104" s="191"/>
      <c r="V104" s="191"/>
      <c r="W104" s="191"/>
      <c r="X104" s="191"/>
      <c r="Y104" s="191"/>
      <c r="Z104" s="191"/>
    </row>
    <row r="105">
      <c r="A105" s="206" t="s">
        <v>77</v>
      </c>
      <c r="B105" s="209">
        <v>0.0</v>
      </c>
      <c r="C105" s="209">
        <v>0.0</v>
      </c>
      <c r="D105" s="209">
        <v>0.0</v>
      </c>
      <c r="E105" s="209">
        <v>0.0</v>
      </c>
      <c r="F105" s="209">
        <v>0.0</v>
      </c>
      <c r="G105" s="209">
        <v>0.0</v>
      </c>
      <c r="H105" s="209">
        <f t="shared" si="50"/>
        <v>0</v>
      </c>
      <c r="I105" s="210">
        <f>(I104/60)</f>
        <v>0.35</v>
      </c>
      <c r="J105" s="203"/>
      <c r="K105" s="206" t="s">
        <v>77</v>
      </c>
      <c r="L105" s="207">
        <v>2.0</v>
      </c>
      <c r="M105" s="207">
        <f>(L105-H105-H106)</f>
        <v>1</v>
      </c>
      <c r="N105" s="232">
        <v>5.0</v>
      </c>
      <c r="O105" s="208">
        <f t="shared" si="55"/>
        <v>6</v>
      </c>
      <c r="P105" s="207"/>
      <c r="Q105" s="191"/>
      <c r="R105" s="191"/>
      <c r="S105" s="191"/>
      <c r="T105" s="191"/>
      <c r="U105" s="191"/>
      <c r="V105" s="191"/>
      <c r="W105" s="191"/>
      <c r="X105" s="191"/>
      <c r="Y105" s="191"/>
      <c r="Z105" s="191"/>
    </row>
    <row r="106">
      <c r="A106" s="206" t="s">
        <v>78</v>
      </c>
      <c r="B106" s="209">
        <v>0.0</v>
      </c>
      <c r="C106" s="209">
        <v>0.0</v>
      </c>
      <c r="D106" s="209">
        <v>1.0</v>
      </c>
      <c r="E106" s="209">
        <v>0.0</v>
      </c>
      <c r="F106" s="209">
        <v>0.0</v>
      </c>
      <c r="G106" s="209">
        <v>0.0</v>
      </c>
      <c r="H106" s="209">
        <f t="shared" si="50"/>
        <v>1</v>
      </c>
      <c r="I106" s="212"/>
      <c r="J106" s="203"/>
      <c r="K106" s="206" t="s">
        <v>78</v>
      </c>
      <c r="L106" s="207" t="s">
        <v>79</v>
      </c>
      <c r="M106" s="208" t="s">
        <v>79</v>
      </c>
      <c r="N106" s="208" t="s">
        <v>79</v>
      </c>
      <c r="O106" s="208" t="s">
        <v>79</v>
      </c>
      <c r="P106" s="207"/>
      <c r="Q106" s="191"/>
      <c r="R106" s="191"/>
      <c r="S106" s="191"/>
      <c r="T106" s="191"/>
      <c r="U106" s="191"/>
      <c r="V106" s="191"/>
      <c r="W106" s="191"/>
      <c r="X106" s="191"/>
      <c r="Y106" s="191"/>
      <c r="Z106" s="191"/>
    </row>
    <row r="107">
      <c r="A107" s="206" t="s">
        <v>80</v>
      </c>
      <c r="B107" s="209"/>
      <c r="C107" s="209"/>
      <c r="D107" s="209"/>
      <c r="E107" s="209">
        <v>0.0</v>
      </c>
      <c r="F107" s="228"/>
      <c r="G107" s="209">
        <v>0.0</v>
      </c>
      <c r="H107" s="209">
        <f t="shared" si="50"/>
        <v>0</v>
      </c>
      <c r="I107" s="208" t="s">
        <v>79</v>
      </c>
      <c r="J107" s="203"/>
      <c r="K107" s="206" t="s">
        <v>80</v>
      </c>
      <c r="L107" s="207">
        <v>42.0</v>
      </c>
      <c r="M107" s="207">
        <f t="shared" ref="M107:M108" si="56">(L107-H107)</f>
        <v>42</v>
      </c>
      <c r="N107" s="208">
        <v>0.0</v>
      </c>
      <c r="O107" s="208">
        <f t="shared" ref="O107:O109" si="57">sum(M107,N107)</f>
        <v>42</v>
      </c>
      <c r="P107" s="207"/>
      <c r="Q107" s="191"/>
      <c r="R107" s="191"/>
      <c r="S107" s="191"/>
      <c r="T107" s="191"/>
      <c r="U107" s="191"/>
      <c r="V107" s="191"/>
      <c r="W107" s="191"/>
      <c r="X107" s="191"/>
      <c r="Y107" s="191"/>
      <c r="Z107" s="191"/>
    </row>
    <row r="108">
      <c r="A108" s="200" t="s">
        <v>110</v>
      </c>
      <c r="B108" s="201">
        <v>0.0</v>
      </c>
      <c r="C108" s="201">
        <v>0.0</v>
      </c>
      <c r="D108" s="201">
        <v>0.0</v>
      </c>
      <c r="E108" s="201">
        <v>0.0</v>
      </c>
      <c r="F108" s="201">
        <v>0.0</v>
      </c>
      <c r="G108" s="201">
        <v>0.0</v>
      </c>
      <c r="H108" s="201">
        <f t="shared" si="50"/>
        <v>0</v>
      </c>
      <c r="I108" s="202">
        <f>sum(H108:H111)</f>
        <v>0</v>
      </c>
      <c r="J108" s="203"/>
      <c r="K108" s="200" t="s">
        <v>110</v>
      </c>
      <c r="L108" s="202">
        <v>39.0</v>
      </c>
      <c r="M108" s="202">
        <f t="shared" si="56"/>
        <v>39</v>
      </c>
      <c r="N108" s="201">
        <v>0.0</v>
      </c>
      <c r="O108" s="202">
        <f t="shared" si="57"/>
        <v>39</v>
      </c>
      <c r="P108" s="202"/>
      <c r="Q108" s="191"/>
      <c r="R108" s="191"/>
      <c r="S108" s="191"/>
      <c r="T108" s="191"/>
      <c r="U108" s="191"/>
      <c r="V108" s="191"/>
      <c r="W108" s="191"/>
      <c r="X108" s="191"/>
      <c r="Y108" s="191"/>
      <c r="Z108" s="191"/>
    </row>
    <row r="109">
      <c r="A109" s="206" t="s">
        <v>77</v>
      </c>
      <c r="B109" s="209">
        <v>0.0</v>
      </c>
      <c r="C109" s="209">
        <v>0.0</v>
      </c>
      <c r="D109" s="209">
        <v>0.0</v>
      </c>
      <c r="E109" s="209">
        <v>0.0</v>
      </c>
      <c r="F109" s="209">
        <v>0.0</v>
      </c>
      <c r="G109" s="209">
        <v>0.0</v>
      </c>
      <c r="H109" s="209">
        <f t="shared" si="50"/>
        <v>0</v>
      </c>
      <c r="I109" s="210">
        <f>(I108/60)</f>
        <v>0</v>
      </c>
      <c r="J109" s="203"/>
      <c r="K109" s="206" t="s">
        <v>77</v>
      </c>
      <c r="L109" s="207">
        <v>1.0</v>
      </c>
      <c r="M109" s="207">
        <f>(L109-H109-H110)</f>
        <v>1</v>
      </c>
      <c r="N109" s="208">
        <v>0.0</v>
      </c>
      <c r="O109" s="208">
        <f t="shared" si="57"/>
        <v>1</v>
      </c>
      <c r="P109" s="207"/>
      <c r="Q109" s="191"/>
      <c r="R109" s="191"/>
      <c r="S109" s="191"/>
      <c r="T109" s="191"/>
      <c r="U109" s="191"/>
      <c r="V109" s="191"/>
      <c r="W109" s="191"/>
      <c r="X109" s="191"/>
      <c r="Y109" s="191"/>
      <c r="Z109" s="191"/>
    </row>
    <row r="110">
      <c r="A110" s="206" t="s">
        <v>78</v>
      </c>
      <c r="B110" s="209">
        <v>0.0</v>
      </c>
      <c r="C110" s="209">
        <v>0.0</v>
      </c>
      <c r="D110" s="209">
        <v>0.0</v>
      </c>
      <c r="E110" s="209">
        <v>0.0</v>
      </c>
      <c r="F110" s="209">
        <v>0.0</v>
      </c>
      <c r="G110" s="209">
        <v>0.0</v>
      </c>
      <c r="H110" s="209">
        <f t="shared" si="50"/>
        <v>0</v>
      </c>
      <c r="I110" s="212"/>
      <c r="J110" s="203"/>
      <c r="K110" s="206" t="s">
        <v>78</v>
      </c>
      <c r="L110" s="207" t="s">
        <v>79</v>
      </c>
      <c r="M110" s="208" t="s">
        <v>79</v>
      </c>
      <c r="N110" s="208" t="s">
        <v>79</v>
      </c>
      <c r="O110" s="208" t="s">
        <v>79</v>
      </c>
      <c r="P110" s="207"/>
      <c r="Q110" s="191"/>
      <c r="R110" s="191"/>
      <c r="S110" s="191"/>
      <c r="T110" s="191"/>
      <c r="U110" s="191"/>
      <c r="V110" s="191"/>
      <c r="W110" s="191"/>
      <c r="X110" s="191"/>
      <c r="Y110" s="191"/>
      <c r="Z110" s="191"/>
    </row>
    <row r="111">
      <c r="A111" s="206" t="s">
        <v>80</v>
      </c>
      <c r="B111" s="209"/>
      <c r="C111" s="209"/>
      <c r="D111" s="209"/>
      <c r="E111" s="209"/>
      <c r="F111" s="209">
        <v>0.0</v>
      </c>
      <c r="G111" s="209">
        <v>0.0</v>
      </c>
      <c r="H111" s="209">
        <f t="shared" si="50"/>
        <v>0</v>
      </c>
      <c r="I111" s="208" t="s">
        <v>79</v>
      </c>
      <c r="J111" s="203"/>
      <c r="K111" s="206" t="s">
        <v>80</v>
      </c>
      <c r="L111" s="207">
        <v>35.0</v>
      </c>
      <c r="M111" s="207">
        <f t="shared" ref="M111:M112" si="58">(L111-H111)</f>
        <v>35</v>
      </c>
      <c r="N111" s="208">
        <v>0.0</v>
      </c>
      <c r="O111" s="208">
        <f t="shared" ref="O111:O113" si="59">sum(M111,N111)</f>
        <v>35</v>
      </c>
      <c r="P111" s="207"/>
      <c r="Q111" s="191"/>
      <c r="R111" s="191"/>
      <c r="S111" s="191"/>
      <c r="T111" s="191"/>
      <c r="U111" s="191"/>
      <c r="V111" s="191"/>
      <c r="W111" s="191"/>
      <c r="X111" s="191"/>
      <c r="Y111" s="191"/>
      <c r="Z111" s="191"/>
    </row>
    <row r="112">
      <c r="A112" s="200" t="s">
        <v>111</v>
      </c>
      <c r="B112" s="201">
        <v>0.0</v>
      </c>
      <c r="C112" s="201">
        <v>9.0</v>
      </c>
      <c r="D112" s="201">
        <v>9.0</v>
      </c>
      <c r="E112" s="201">
        <v>10.0</v>
      </c>
      <c r="F112" s="201">
        <v>6.0</v>
      </c>
      <c r="G112" s="201">
        <v>0.0</v>
      </c>
      <c r="H112" s="201">
        <f t="shared" si="50"/>
        <v>34</v>
      </c>
      <c r="I112" s="202">
        <f>sum(H112:H115)</f>
        <v>35</v>
      </c>
      <c r="J112" s="211"/>
      <c r="K112" s="202" t="s">
        <v>111</v>
      </c>
      <c r="L112" s="202">
        <v>86.0</v>
      </c>
      <c r="M112" s="202">
        <f t="shared" si="58"/>
        <v>52</v>
      </c>
      <c r="N112" s="201">
        <v>30.0</v>
      </c>
      <c r="O112" s="202">
        <f t="shared" si="59"/>
        <v>82</v>
      </c>
      <c r="P112" s="202"/>
      <c r="Q112" s="191"/>
      <c r="R112" s="191"/>
      <c r="S112" s="191"/>
      <c r="T112" s="191"/>
      <c r="U112" s="191"/>
      <c r="V112" s="191"/>
      <c r="W112" s="191"/>
      <c r="X112" s="191"/>
      <c r="Y112" s="191"/>
      <c r="Z112" s="191"/>
    </row>
    <row r="113">
      <c r="A113" s="206" t="s">
        <v>77</v>
      </c>
      <c r="B113" s="209">
        <v>0.0</v>
      </c>
      <c r="C113" s="209">
        <v>0.0</v>
      </c>
      <c r="D113" s="209">
        <v>0.0</v>
      </c>
      <c r="E113" s="209">
        <v>0.0</v>
      </c>
      <c r="F113" s="209">
        <v>0.0</v>
      </c>
      <c r="G113" s="209">
        <v>0.0</v>
      </c>
      <c r="H113" s="209">
        <f t="shared" si="50"/>
        <v>0</v>
      </c>
      <c r="I113" s="210">
        <f>(I112/60)</f>
        <v>0.5833333333</v>
      </c>
      <c r="J113" s="203"/>
      <c r="K113" s="206" t="s">
        <v>77</v>
      </c>
      <c r="L113" s="207">
        <v>3.0</v>
      </c>
      <c r="M113" s="207">
        <f>(L113-H113-H114)</f>
        <v>2</v>
      </c>
      <c r="N113" s="208">
        <v>5.0</v>
      </c>
      <c r="O113" s="208">
        <f t="shared" si="59"/>
        <v>7</v>
      </c>
      <c r="P113" s="207"/>
      <c r="Q113" s="191"/>
      <c r="R113" s="191"/>
      <c r="S113" s="191"/>
      <c r="T113" s="191"/>
      <c r="U113" s="191"/>
      <c r="V113" s="191"/>
      <c r="W113" s="191"/>
      <c r="X113" s="191"/>
      <c r="Y113" s="191"/>
      <c r="Z113" s="191"/>
    </row>
    <row r="114">
      <c r="A114" s="206" t="s">
        <v>78</v>
      </c>
      <c r="B114" s="209">
        <v>1.0</v>
      </c>
      <c r="C114" s="209">
        <v>0.0</v>
      </c>
      <c r="D114" s="209">
        <v>0.0</v>
      </c>
      <c r="E114" s="209">
        <v>1.0</v>
      </c>
      <c r="F114" s="209">
        <v>0.0</v>
      </c>
      <c r="G114" s="209">
        <v>0.0</v>
      </c>
      <c r="H114" s="209">
        <f t="shared" si="50"/>
        <v>1</v>
      </c>
      <c r="I114" s="212"/>
      <c r="J114" s="203"/>
      <c r="K114" s="206" t="s">
        <v>78</v>
      </c>
      <c r="L114" s="207" t="s">
        <v>79</v>
      </c>
      <c r="M114" s="208" t="s">
        <v>79</v>
      </c>
      <c r="N114" s="208" t="s">
        <v>79</v>
      </c>
      <c r="O114" s="208" t="s">
        <v>79</v>
      </c>
      <c r="P114" s="207"/>
      <c r="Q114" s="191"/>
      <c r="R114" s="191"/>
      <c r="S114" s="191"/>
      <c r="T114" s="191"/>
      <c r="U114" s="191"/>
      <c r="V114" s="191"/>
      <c r="W114" s="191"/>
      <c r="X114" s="191"/>
      <c r="Y114" s="191"/>
      <c r="Z114" s="191"/>
    </row>
    <row r="115">
      <c r="A115" s="206" t="s">
        <v>80</v>
      </c>
      <c r="B115" s="209"/>
      <c r="C115" s="209"/>
      <c r="D115" s="209"/>
      <c r="E115" s="209"/>
      <c r="F115" s="209">
        <v>0.0</v>
      </c>
      <c r="G115" s="209">
        <v>0.0</v>
      </c>
      <c r="H115" s="209">
        <f t="shared" si="50"/>
        <v>0</v>
      </c>
      <c r="I115" s="208" t="s">
        <v>79</v>
      </c>
      <c r="J115" s="203"/>
      <c r="K115" s="206" t="s">
        <v>80</v>
      </c>
      <c r="L115" s="207">
        <v>63.0</v>
      </c>
      <c r="M115" s="207">
        <f t="shared" ref="M115:M116" si="60">(L115-H115)</f>
        <v>63</v>
      </c>
      <c r="N115" s="208">
        <v>0.0</v>
      </c>
      <c r="O115" s="208">
        <f t="shared" ref="O115:O117" si="61">sum(M115,N115)</f>
        <v>63</v>
      </c>
      <c r="P115" s="207"/>
      <c r="Q115" s="191"/>
      <c r="R115" s="191"/>
      <c r="S115" s="191"/>
      <c r="T115" s="191"/>
      <c r="U115" s="191"/>
      <c r="V115" s="191"/>
      <c r="W115" s="191"/>
      <c r="X115" s="191"/>
      <c r="Y115" s="191"/>
      <c r="Z115" s="191"/>
    </row>
    <row r="116">
      <c r="A116" s="200" t="s">
        <v>226</v>
      </c>
      <c r="B116" s="201">
        <v>0.0</v>
      </c>
      <c r="C116" s="201">
        <v>0.0</v>
      </c>
      <c r="D116" s="201">
        <v>0.0</v>
      </c>
      <c r="E116" s="201">
        <v>0.0</v>
      </c>
      <c r="F116" s="201">
        <v>0.0</v>
      </c>
      <c r="G116" s="201">
        <v>0.0</v>
      </c>
      <c r="H116" s="201">
        <f t="shared" si="50"/>
        <v>0</v>
      </c>
      <c r="I116" s="202">
        <f>sum(H116:H119)</f>
        <v>0</v>
      </c>
      <c r="J116" s="211"/>
      <c r="K116" s="200" t="s">
        <v>226</v>
      </c>
      <c r="L116" s="202">
        <v>40.0</v>
      </c>
      <c r="M116" s="202">
        <f t="shared" si="60"/>
        <v>40</v>
      </c>
      <c r="N116" s="201">
        <v>0.0</v>
      </c>
      <c r="O116" s="202">
        <f t="shared" si="61"/>
        <v>40</v>
      </c>
      <c r="P116" s="202"/>
      <c r="Q116" s="191"/>
      <c r="R116" s="191"/>
      <c r="S116" s="191"/>
      <c r="T116" s="191"/>
      <c r="U116" s="191"/>
      <c r="V116" s="191"/>
      <c r="W116" s="191"/>
      <c r="X116" s="191"/>
      <c r="Y116" s="191"/>
      <c r="Z116" s="191"/>
    </row>
    <row r="117">
      <c r="A117" s="206" t="s">
        <v>77</v>
      </c>
      <c r="B117" s="209">
        <v>0.0</v>
      </c>
      <c r="C117" s="209">
        <v>0.0</v>
      </c>
      <c r="D117" s="209">
        <v>0.0</v>
      </c>
      <c r="E117" s="209">
        <v>0.0</v>
      </c>
      <c r="F117" s="209">
        <v>0.0</v>
      </c>
      <c r="G117" s="209">
        <v>0.0</v>
      </c>
      <c r="H117" s="209">
        <f t="shared" si="50"/>
        <v>0</v>
      </c>
      <c r="I117" s="210">
        <f>(I116/60)</f>
        <v>0</v>
      </c>
      <c r="J117" s="203"/>
      <c r="K117" s="206" t="s">
        <v>77</v>
      </c>
      <c r="L117" s="207">
        <v>0.0</v>
      </c>
      <c r="M117" s="207">
        <f>(L117-H117-H118)</f>
        <v>0</v>
      </c>
      <c r="N117" s="208">
        <v>0.0</v>
      </c>
      <c r="O117" s="208">
        <f t="shared" si="61"/>
        <v>0</v>
      </c>
      <c r="P117" s="207"/>
      <c r="Q117" s="191"/>
      <c r="R117" s="191"/>
      <c r="S117" s="191"/>
      <c r="T117" s="191"/>
      <c r="U117" s="191"/>
      <c r="V117" s="191"/>
      <c r="W117" s="191"/>
      <c r="X117" s="191"/>
      <c r="Y117" s="191"/>
      <c r="Z117" s="191"/>
    </row>
    <row r="118">
      <c r="A118" s="206" t="s">
        <v>78</v>
      </c>
      <c r="B118" s="209">
        <v>0.0</v>
      </c>
      <c r="C118" s="209">
        <v>0.0</v>
      </c>
      <c r="D118" s="209">
        <v>0.0</v>
      </c>
      <c r="E118" s="209">
        <v>0.0</v>
      </c>
      <c r="F118" s="209">
        <v>0.0</v>
      </c>
      <c r="G118" s="209">
        <v>0.0</v>
      </c>
      <c r="H118" s="209">
        <f t="shared" si="50"/>
        <v>0</v>
      </c>
      <c r="I118" s="212"/>
      <c r="J118" s="203"/>
      <c r="K118" s="206" t="s">
        <v>78</v>
      </c>
      <c r="L118" s="207" t="s">
        <v>79</v>
      </c>
      <c r="M118" s="208" t="s">
        <v>79</v>
      </c>
      <c r="N118" s="208" t="s">
        <v>79</v>
      </c>
      <c r="O118" s="208" t="s">
        <v>79</v>
      </c>
      <c r="P118" s="207"/>
      <c r="Q118" s="191"/>
      <c r="R118" s="191"/>
      <c r="S118" s="191"/>
      <c r="T118" s="191"/>
      <c r="U118" s="191"/>
      <c r="V118" s="191"/>
      <c r="W118" s="191"/>
      <c r="X118" s="191"/>
      <c r="Y118" s="191"/>
      <c r="Z118" s="191"/>
    </row>
    <row r="119">
      <c r="A119" s="206" t="s">
        <v>80</v>
      </c>
      <c r="B119" s="209"/>
      <c r="C119" s="209"/>
      <c r="D119" s="209">
        <v>0.0</v>
      </c>
      <c r="E119" s="209">
        <v>0.0</v>
      </c>
      <c r="F119" s="209">
        <v>0.0</v>
      </c>
      <c r="G119" s="209">
        <v>0.0</v>
      </c>
      <c r="H119" s="209">
        <f t="shared" si="50"/>
        <v>0</v>
      </c>
      <c r="I119" s="208" t="s">
        <v>79</v>
      </c>
      <c r="J119" s="203"/>
      <c r="K119" s="206" t="s">
        <v>80</v>
      </c>
      <c r="L119" s="207">
        <v>0.0</v>
      </c>
      <c r="M119" s="207">
        <f>(L119-H119)</f>
        <v>0</v>
      </c>
      <c r="N119" s="208">
        <v>0.0</v>
      </c>
      <c r="O119" s="208">
        <f>sum(M119,N119)</f>
        <v>0</v>
      </c>
      <c r="P119" s="207"/>
      <c r="Q119" s="191"/>
      <c r="R119" s="191"/>
      <c r="S119" s="191"/>
      <c r="T119" s="191"/>
      <c r="U119" s="191"/>
      <c r="V119" s="191"/>
      <c r="W119" s="191"/>
      <c r="X119" s="191"/>
      <c r="Y119" s="191"/>
      <c r="Z119" s="191"/>
    </row>
    <row r="120">
      <c r="A120" s="229" t="s">
        <v>112</v>
      </c>
      <c r="B120" s="197">
        <f t="shared" ref="B120:G120" si="62">SUM(B121:B140)-B124-B128-B132-B140</f>
        <v>55</v>
      </c>
      <c r="C120" s="197">
        <f t="shared" si="62"/>
        <v>44</v>
      </c>
      <c r="D120" s="197">
        <f t="shared" si="62"/>
        <v>53</v>
      </c>
      <c r="E120" s="197">
        <f t="shared" si="62"/>
        <v>34</v>
      </c>
      <c r="F120" s="197">
        <f t="shared" si="62"/>
        <v>35</v>
      </c>
      <c r="G120" s="197">
        <f t="shared" si="62"/>
        <v>17</v>
      </c>
      <c r="H120" s="198"/>
      <c r="I120" s="197">
        <v>0.0</v>
      </c>
      <c r="J120" s="191"/>
      <c r="K120" s="229" t="s">
        <v>112</v>
      </c>
      <c r="L120" s="198"/>
      <c r="M120" s="198"/>
      <c r="N120" s="199"/>
      <c r="O120" s="199"/>
      <c r="P120" s="198"/>
      <c r="Q120" s="191"/>
      <c r="R120" s="191"/>
      <c r="S120" s="191"/>
      <c r="T120" s="191"/>
      <c r="U120" s="191"/>
      <c r="V120" s="191"/>
      <c r="W120" s="191"/>
      <c r="X120" s="191"/>
      <c r="Y120" s="191"/>
      <c r="Z120" s="191"/>
    </row>
    <row r="121">
      <c r="A121" s="200" t="s">
        <v>14</v>
      </c>
      <c r="B121" s="201">
        <v>6.0</v>
      </c>
      <c r="C121" s="202">
        <v>5.0</v>
      </c>
      <c r="D121" s="201">
        <v>7.0</v>
      </c>
      <c r="E121" s="201">
        <v>4.0</v>
      </c>
      <c r="F121" s="201">
        <v>2.0</v>
      </c>
      <c r="G121" s="201">
        <v>0.0</v>
      </c>
      <c r="H121" s="201">
        <f t="shared" ref="H121:H140" si="63">SUM(C121:G121)</f>
        <v>18</v>
      </c>
      <c r="I121" s="202">
        <f>sum(H121:H124)</f>
        <v>18</v>
      </c>
      <c r="J121" s="203"/>
      <c r="K121" s="200" t="s">
        <v>14</v>
      </c>
      <c r="L121" s="202">
        <v>52.0</v>
      </c>
      <c r="M121" s="202">
        <f>(L121-H121)</f>
        <v>34</v>
      </c>
      <c r="N121" s="201">
        <v>15.0</v>
      </c>
      <c r="O121" s="202">
        <f t="shared" ref="O121:O122" si="64">sum(M121,N121)</f>
        <v>49</v>
      </c>
      <c r="P121" s="202"/>
      <c r="Q121" s="203"/>
      <c r="R121" s="191"/>
      <c r="S121" s="191"/>
      <c r="T121" s="191"/>
      <c r="U121" s="191"/>
      <c r="V121" s="191"/>
      <c r="W121" s="191"/>
      <c r="X121" s="191"/>
      <c r="Y121" s="191"/>
      <c r="Z121" s="191"/>
    </row>
    <row r="122">
      <c r="A122" s="206" t="s">
        <v>77</v>
      </c>
      <c r="B122" s="231">
        <v>0.0</v>
      </c>
      <c r="C122" s="209">
        <v>0.0</v>
      </c>
      <c r="D122" s="209">
        <v>0.0</v>
      </c>
      <c r="E122" s="209">
        <v>0.0</v>
      </c>
      <c r="F122" s="209">
        <v>0.0</v>
      </c>
      <c r="G122" s="209">
        <v>0.0</v>
      </c>
      <c r="H122" s="209">
        <f t="shared" si="63"/>
        <v>0</v>
      </c>
      <c r="I122" s="210">
        <f>(I121/60)</f>
        <v>0.3</v>
      </c>
      <c r="J122" s="203"/>
      <c r="K122" s="206" t="s">
        <v>77</v>
      </c>
      <c r="L122" s="207">
        <v>0.0</v>
      </c>
      <c r="M122" s="207">
        <f>(L122-H122-H123)</f>
        <v>0</v>
      </c>
      <c r="N122" s="208">
        <v>0.0</v>
      </c>
      <c r="O122" s="208">
        <f t="shared" si="64"/>
        <v>0</v>
      </c>
      <c r="P122" s="207"/>
      <c r="Q122" s="191"/>
      <c r="R122" s="191"/>
      <c r="S122" s="191"/>
      <c r="T122" s="191"/>
      <c r="U122" s="191"/>
      <c r="V122" s="191"/>
      <c r="W122" s="191"/>
      <c r="X122" s="191"/>
      <c r="Y122" s="191"/>
      <c r="Z122" s="191"/>
    </row>
    <row r="123">
      <c r="A123" s="206" t="s">
        <v>78</v>
      </c>
      <c r="B123" s="231">
        <v>0.0</v>
      </c>
      <c r="C123" s="209">
        <v>0.0</v>
      </c>
      <c r="D123" s="209">
        <v>0.0</v>
      </c>
      <c r="E123" s="209">
        <v>0.0</v>
      </c>
      <c r="F123" s="209">
        <v>0.0</v>
      </c>
      <c r="G123" s="209">
        <v>0.0</v>
      </c>
      <c r="H123" s="209">
        <f t="shared" si="63"/>
        <v>0</v>
      </c>
      <c r="I123" s="212"/>
      <c r="J123" s="203"/>
      <c r="K123" s="206" t="s">
        <v>78</v>
      </c>
      <c r="L123" s="207" t="s">
        <v>79</v>
      </c>
      <c r="M123" s="208" t="s">
        <v>79</v>
      </c>
      <c r="N123" s="208" t="s">
        <v>79</v>
      </c>
      <c r="O123" s="208" t="s">
        <v>79</v>
      </c>
      <c r="P123" s="207"/>
      <c r="Q123" s="191"/>
      <c r="R123" s="191"/>
      <c r="S123" s="191"/>
      <c r="T123" s="191"/>
      <c r="U123" s="191"/>
      <c r="V123" s="191"/>
      <c r="W123" s="191"/>
      <c r="X123" s="191"/>
      <c r="Y123" s="191"/>
      <c r="Z123" s="191"/>
    </row>
    <row r="124">
      <c r="A124" s="206" t="s">
        <v>80</v>
      </c>
      <c r="B124" s="209"/>
      <c r="C124" s="209"/>
      <c r="D124" s="209"/>
      <c r="E124" s="209"/>
      <c r="F124" s="209"/>
      <c r="G124" s="209">
        <v>0.0</v>
      </c>
      <c r="H124" s="209">
        <f t="shared" si="63"/>
        <v>0</v>
      </c>
      <c r="I124" s="208" t="s">
        <v>79</v>
      </c>
      <c r="J124" s="203"/>
      <c r="K124" s="206" t="s">
        <v>80</v>
      </c>
      <c r="L124" s="207">
        <v>44.0</v>
      </c>
      <c r="M124" s="207">
        <f t="shared" ref="M124:M125" si="65">(L124-H124)</f>
        <v>44</v>
      </c>
      <c r="N124" s="208">
        <v>0.0</v>
      </c>
      <c r="O124" s="208">
        <f t="shared" ref="O124:O126" si="66">sum(M124,N124)</f>
        <v>44</v>
      </c>
      <c r="P124" s="207"/>
      <c r="Q124" s="191"/>
      <c r="R124" s="191"/>
      <c r="S124" s="191"/>
      <c r="T124" s="191"/>
      <c r="U124" s="191"/>
      <c r="V124" s="191"/>
      <c r="W124" s="191"/>
      <c r="X124" s="191"/>
      <c r="Y124" s="191"/>
      <c r="Z124" s="191"/>
    </row>
    <row r="125">
      <c r="A125" s="200" t="s">
        <v>113</v>
      </c>
      <c r="B125" s="201">
        <v>25.0</v>
      </c>
      <c r="C125" s="202">
        <v>15.0</v>
      </c>
      <c r="D125" s="201">
        <v>19.0</v>
      </c>
      <c r="E125" s="201">
        <v>23.0</v>
      </c>
      <c r="F125" s="201">
        <v>16.0</v>
      </c>
      <c r="G125" s="201">
        <v>14.0</v>
      </c>
      <c r="H125" s="201">
        <f t="shared" si="63"/>
        <v>87</v>
      </c>
      <c r="I125" s="202">
        <f>sum(H125:H128)</f>
        <v>87</v>
      </c>
      <c r="J125" s="211"/>
      <c r="K125" s="202" t="s">
        <v>113</v>
      </c>
      <c r="L125" s="202">
        <v>184.0</v>
      </c>
      <c r="M125" s="202">
        <f t="shared" si="65"/>
        <v>97</v>
      </c>
      <c r="N125" s="201">
        <v>100.0</v>
      </c>
      <c r="O125" s="202">
        <f t="shared" si="66"/>
        <v>197</v>
      </c>
      <c r="P125" s="202"/>
      <c r="Q125" s="191"/>
      <c r="R125" s="191"/>
      <c r="S125" s="191"/>
      <c r="T125" s="191"/>
      <c r="U125" s="191"/>
      <c r="V125" s="191"/>
      <c r="W125" s="191"/>
      <c r="X125" s="191"/>
      <c r="Y125" s="191"/>
      <c r="Z125" s="191"/>
    </row>
    <row r="126">
      <c r="A126" s="206" t="s">
        <v>77</v>
      </c>
      <c r="B126" s="231">
        <v>0.0</v>
      </c>
      <c r="C126" s="209">
        <v>0.0</v>
      </c>
      <c r="D126" s="209">
        <v>0.0</v>
      </c>
      <c r="E126" s="209">
        <v>0.0</v>
      </c>
      <c r="F126" s="209">
        <v>0.0</v>
      </c>
      <c r="G126" s="209">
        <v>0.0</v>
      </c>
      <c r="H126" s="209">
        <f t="shared" si="63"/>
        <v>0</v>
      </c>
      <c r="I126" s="210">
        <f>(I125/60)</f>
        <v>1.45</v>
      </c>
      <c r="J126" s="211"/>
      <c r="K126" s="208" t="s">
        <v>77</v>
      </c>
      <c r="L126" s="208">
        <v>5.0</v>
      </c>
      <c r="M126" s="207">
        <f>(L126-H126-H127)</f>
        <v>5</v>
      </c>
      <c r="N126" s="208">
        <v>15.0</v>
      </c>
      <c r="O126" s="208">
        <f t="shared" si="66"/>
        <v>20</v>
      </c>
      <c r="P126" s="208"/>
      <c r="Q126" s="191"/>
      <c r="R126" s="191"/>
      <c r="S126" s="191"/>
      <c r="T126" s="191"/>
      <c r="U126" s="191"/>
      <c r="V126" s="191"/>
      <c r="W126" s="191"/>
      <c r="X126" s="191"/>
      <c r="Y126" s="191"/>
      <c r="Z126" s="191"/>
    </row>
    <row r="127">
      <c r="A127" s="206" t="s">
        <v>78</v>
      </c>
      <c r="B127" s="231">
        <v>0.0</v>
      </c>
      <c r="C127" s="209">
        <v>0.0</v>
      </c>
      <c r="D127" s="209">
        <v>0.0</v>
      </c>
      <c r="E127" s="209">
        <v>0.0</v>
      </c>
      <c r="F127" s="209">
        <v>0.0</v>
      </c>
      <c r="G127" s="209">
        <v>0.0</v>
      </c>
      <c r="H127" s="209">
        <f t="shared" si="63"/>
        <v>0</v>
      </c>
      <c r="I127" s="212"/>
      <c r="J127" s="211"/>
      <c r="K127" s="208" t="s">
        <v>78</v>
      </c>
      <c r="L127" s="208" t="s">
        <v>79</v>
      </c>
      <c r="M127" s="208" t="s">
        <v>79</v>
      </c>
      <c r="N127" s="208" t="s">
        <v>79</v>
      </c>
      <c r="O127" s="208" t="s">
        <v>79</v>
      </c>
      <c r="P127" s="208"/>
      <c r="Q127" s="191"/>
      <c r="R127" s="191"/>
      <c r="S127" s="191"/>
      <c r="T127" s="191"/>
      <c r="U127" s="191"/>
      <c r="V127" s="191"/>
      <c r="W127" s="191"/>
      <c r="X127" s="191"/>
      <c r="Y127" s="191"/>
      <c r="Z127" s="191"/>
    </row>
    <row r="128">
      <c r="A128" s="206" t="s">
        <v>80</v>
      </c>
      <c r="B128" s="209"/>
      <c r="C128" s="209"/>
      <c r="D128" s="209"/>
      <c r="E128" s="209"/>
      <c r="F128" s="209"/>
      <c r="G128" s="209"/>
      <c r="H128" s="209">
        <f t="shared" si="63"/>
        <v>0</v>
      </c>
      <c r="I128" s="208" t="s">
        <v>79</v>
      </c>
      <c r="J128" s="211"/>
      <c r="K128" s="208" t="s">
        <v>80</v>
      </c>
      <c r="L128" s="208">
        <v>32.0</v>
      </c>
      <c r="M128" s="207">
        <f t="shared" ref="M128:M129" si="67">(L128-H128)</f>
        <v>32</v>
      </c>
      <c r="N128" s="208">
        <v>0.0</v>
      </c>
      <c r="O128" s="208">
        <f t="shared" ref="O128:O130" si="68">sum(M128,N128)</f>
        <v>32</v>
      </c>
      <c r="P128" s="208"/>
      <c r="Q128" s="191"/>
      <c r="R128" s="191"/>
      <c r="S128" s="191"/>
      <c r="T128" s="191"/>
      <c r="U128" s="191"/>
      <c r="V128" s="191"/>
      <c r="W128" s="191"/>
      <c r="X128" s="191"/>
      <c r="Y128" s="191"/>
      <c r="Z128" s="191"/>
    </row>
    <row r="129">
      <c r="A129" s="200" t="s">
        <v>114</v>
      </c>
      <c r="B129" s="201">
        <v>15.0</v>
      </c>
      <c r="C129" s="202">
        <v>13.0</v>
      </c>
      <c r="D129" s="202">
        <v>14.0</v>
      </c>
      <c r="E129" s="201">
        <v>7.0</v>
      </c>
      <c r="F129" s="201">
        <v>10.0</v>
      </c>
      <c r="G129" s="201">
        <v>0.0</v>
      </c>
      <c r="H129" s="201">
        <f t="shared" si="63"/>
        <v>44</v>
      </c>
      <c r="I129" s="202">
        <f>sum(H129:H132)</f>
        <v>47</v>
      </c>
      <c r="J129" s="211"/>
      <c r="K129" s="202" t="s">
        <v>114</v>
      </c>
      <c r="L129" s="202">
        <v>115.0</v>
      </c>
      <c r="M129" s="202">
        <f t="shared" si="67"/>
        <v>71</v>
      </c>
      <c r="N129" s="201">
        <v>70.0</v>
      </c>
      <c r="O129" s="202">
        <f t="shared" si="68"/>
        <v>141</v>
      </c>
      <c r="P129" s="202"/>
      <c r="Q129" s="191"/>
      <c r="R129" s="191"/>
      <c r="S129" s="191"/>
      <c r="T129" s="191"/>
      <c r="U129" s="191"/>
      <c r="V129" s="191"/>
      <c r="W129" s="191"/>
      <c r="X129" s="191"/>
      <c r="Y129" s="191"/>
      <c r="Z129" s="191"/>
    </row>
    <row r="130">
      <c r="A130" s="206" t="s">
        <v>77</v>
      </c>
      <c r="B130" s="209">
        <v>0.0</v>
      </c>
      <c r="C130" s="209">
        <v>0.0</v>
      </c>
      <c r="D130" s="208">
        <v>0.0</v>
      </c>
      <c r="E130" s="208">
        <v>0.0</v>
      </c>
      <c r="F130" s="208">
        <v>0.0</v>
      </c>
      <c r="G130" s="209">
        <v>0.0</v>
      </c>
      <c r="H130" s="209">
        <f t="shared" si="63"/>
        <v>0</v>
      </c>
      <c r="I130" s="210">
        <f>(I129/60)</f>
        <v>0.7833333333</v>
      </c>
      <c r="J130" s="211"/>
      <c r="K130" s="208" t="s">
        <v>77</v>
      </c>
      <c r="L130" s="207">
        <v>3.0</v>
      </c>
      <c r="M130" s="207">
        <f>(L130-H130-H131)</f>
        <v>0</v>
      </c>
      <c r="N130" s="208">
        <v>10.0</v>
      </c>
      <c r="O130" s="208">
        <f t="shared" si="68"/>
        <v>10</v>
      </c>
      <c r="P130" s="207"/>
      <c r="Q130" s="191"/>
      <c r="R130" s="191"/>
      <c r="S130" s="191"/>
      <c r="T130" s="191"/>
      <c r="U130" s="191"/>
      <c r="V130" s="191"/>
      <c r="W130" s="191"/>
      <c r="X130" s="191"/>
      <c r="Y130" s="191"/>
      <c r="Z130" s="191"/>
    </row>
    <row r="131">
      <c r="A131" s="206" t="s">
        <v>78</v>
      </c>
      <c r="B131" s="209">
        <v>0.0</v>
      </c>
      <c r="C131" s="209">
        <v>3.0</v>
      </c>
      <c r="D131" s="208">
        <v>0.0</v>
      </c>
      <c r="E131" s="208">
        <v>0.0</v>
      </c>
      <c r="F131" s="208">
        <v>0.0</v>
      </c>
      <c r="G131" s="209">
        <v>0.0</v>
      </c>
      <c r="H131" s="209">
        <f t="shared" si="63"/>
        <v>3</v>
      </c>
      <c r="I131" s="212"/>
      <c r="J131" s="211"/>
      <c r="K131" s="208" t="s">
        <v>78</v>
      </c>
      <c r="L131" s="207" t="s">
        <v>79</v>
      </c>
      <c r="M131" s="208" t="s">
        <v>79</v>
      </c>
      <c r="N131" s="208" t="s">
        <v>79</v>
      </c>
      <c r="O131" s="208" t="s">
        <v>79</v>
      </c>
      <c r="P131" s="207"/>
      <c r="Q131" s="191"/>
      <c r="R131" s="191"/>
      <c r="S131" s="191"/>
      <c r="T131" s="191"/>
      <c r="U131" s="191"/>
      <c r="V131" s="191"/>
      <c r="W131" s="191"/>
      <c r="X131" s="191"/>
      <c r="Y131" s="191"/>
      <c r="Z131" s="191"/>
    </row>
    <row r="132">
      <c r="A132" s="206" t="s">
        <v>80</v>
      </c>
      <c r="B132" s="209"/>
      <c r="C132" s="228"/>
      <c r="D132" s="208"/>
      <c r="E132" s="208"/>
      <c r="F132" s="212"/>
      <c r="G132" s="209">
        <v>0.0</v>
      </c>
      <c r="H132" s="209">
        <f t="shared" si="63"/>
        <v>0</v>
      </c>
      <c r="I132" s="208" t="s">
        <v>79</v>
      </c>
      <c r="J132" s="203"/>
      <c r="K132" s="206" t="s">
        <v>80</v>
      </c>
      <c r="L132" s="207">
        <v>63.0</v>
      </c>
      <c r="M132" s="207">
        <f t="shared" ref="M132:M133" si="69">(L132-H132)</f>
        <v>63</v>
      </c>
      <c r="N132" s="208">
        <v>0.0</v>
      </c>
      <c r="O132" s="208">
        <f t="shared" ref="O132:O134" si="70">sum(M132,N132)</f>
        <v>63</v>
      </c>
      <c r="P132" s="207"/>
      <c r="Q132" s="191"/>
      <c r="R132" s="191"/>
      <c r="S132" s="191"/>
      <c r="T132" s="191"/>
      <c r="U132" s="191"/>
      <c r="V132" s="191"/>
      <c r="W132" s="191"/>
      <c r="X132" s="191"/>
      <c r="Y132" s="191"/>
      <c r="Z132" s="191"/>
    </row>
    <row r="133">
      <c r="A133" s="200" t="s">
        <v>239</v>
      </c>
      <c r="B133" s="201"/>
      <c r="C133" s="202"/>
      <c r="D133" s="202"/>
      <c r="E133" s="201"/>
      <c r="F133" s="201"/>
      <c r="G133" s="201"/>
      <c r="H133" s="201">
        <f t="shared" si="63"/>
        <v>0</v>
      </c>
      <c r="I133" s="202">
        <f>sum(H133:H136)</f>
        <v>0</v>
      </c>
      <c r="J133" s="203"/>
      <c r="K133" s="233" t="s">
        <v>239</v>
      </c>
      <c r="L133" s="202"/>
      <c r="M133" s="202">
        <f t="shared" si="69"/>
        <v>0</v>
      </c>
      <c r="N133" s="201">
        <v>40.0</v>
      </c>
      <c r="O133" s="202">
        <f t="shared" si="70"/>
        <v>40</v>
      </c>
      <c r="P133" s="202"/>
      <c r="Q133" s="191"/>
      <c r="R133" s="191"/>
      <c r="S133" s="191"/>
      <c r="T133" s="191"/>
      <c r="U133" s="191"/>
      <c r="V133" s="191"/>
      <c r="W133" s="191"/>
      <c r="X133" s="191"/>
      <c r="Y133" s="191"/>
      <c r="Z133" s="191"/>
    </row>
    <row r="134">
      <c r="A134" s="206" t="s">
        <v>77</v>
      </c>
      <c r="B134" s="209"/>
      <c r="C134" s="209"/>
      <c r="D134" s="208"/>
      <c r="E134" s="208"/>
      <c r="F134" s="208"/>
      <c r="G134" s="209"/>
      <c r="H134" s="209">
        <f t="shared" si="63"/>
        <v>0</v>
      </c>
      <c r="I134" s="210">
        <f>(I133/60)</f>
        <v>0</v>
      </c>
      <c r="J134" s="203"/>
      <c r="K134" s="206" t="s">
        <v>77</v>
      </c>
      <c r="L134" s="207"/>
      <c r="M134" s="207">
        <f>(L134-H134-H135)</f>
        <v>0</v>
      </c>
      <c r="N134" s="208">
        <v>0.0</v>
      </c>
      <c r="O134" s="208">
        <f t="shared" si="70"/>
        <v>0</v>
      </c>
      <c r="P134" s="234"/>
      <c r="Q134" s="191"/>
      <c r="R134" s="191"/>
      <c r="S134" s="191"/>
      <c r="T134" s="191"/>
      <c r="U134" s="191"/>
      <c r="V134" s="191"/>
      <c r="W134" s="191"/>
      <c r="X134" s="191"/>
      <c r="Y134" s="191"/>
      <c r="Z134" s="191"/>
    </row>
    <row r="135">
      <c r="A135" s="206" t="s">
        <v>78</v>
      </c>
      <c r="B135" s="209"/>
      <c r="C135" s="209"/>
      <c r="D135" s="208"/>
      <c r="E135" s="208"/>
      <c r="F135" s="208"/>
      <c r="G135" s="209"/>
      <c r="H135" s="209">
        <f t="shared" si="63"/>
        <v>0</v>
      </c>
      <c r="I135" s="212"/>
      <c r="J135" s="203"/>
      <c r="K135" s="206" t="s">
        <v>78</v>
      </c>
      <c r="L135" s="207" t="s">
        <v>79</v>
      </c>
      <c r="M135" s="208" t="s">
        <v>79</v>
      </c>
      <c r="N135" s="208" t="s">
        <v>79</v>
      </c>
      <c r="O135" s="208" t="s">
        <v>79</v>
      </c>
      <c r="P135" s="234"/>
      <c r="Q135" s="191"/>
      <c r="R135" s="191"/>
      <c r="S135" s="191"/>
      <c r="T135" s="191"/>
      <c r="U135" s="191"/>
      <c r="V135" s="191"/>
      <c r="W135" s="191"/>
      <c r="X135" s="191"/>
      <c r="Y135" s="191"/>
      <c r="Z135" s="191"/>
    </row>
    <row r="136">
      <c r="A136" s="206" t="s">
        <v>80</v>
      </c>
      <c r="B136" s="209"/>
      <c r="C136" s="228"/>
      <c r="D136" s="208"/>
      <c r="E136" s="208"/>
      <c r="F136" s="212"/>
      <c r="G136" s="209"/>
      <c r="H136" s="209">
        <f t="shared" si="63"/>
        <v>0</v>
      </c>
      <c r="I136" s="208" t="s">
        <v>79</v>
      </c>
      <c r="J136" s="203"/>
      <c r="K136" s="206" t="s">
        <v>80</v>
      </c>
      <c r="L136" s="207"/>
      <c r="M136" s="207">
        <f t="shared" ref="M136:M137" si="71">(L136-H136)</f>
        <v>0</v>
      </c>
      <c r="N136" s="208">
        <v>0.0</v>
      </c>
      <c r="O136" s="208">
        <f t="shared" ref="O136:O138" si="72">sum(M136,N136)</f>
        <v>0</v>
      </c>
      <c r="P136" s="234"/>
      <c r="Q136" s="191"/>
      <c r="R136" s="191"/>
      <c r="S136" s="191"/>
      <c r="T136" s="191"/>
      <c r="U136" s="191"/>
      <c r="V136" s="191"/>
      <c r="W136" s="191"/>
      <c r="X136" s="191"/>
      <c r="Y136" s="191"/>
      <c r="Z136" s="191"/>
    </row>
    <row r="137">
      <c r="A137" s="200" t="s">
        <v>115</v>
      </c>
      <c r="B137" s="201">
        <v>9.0</v>
      </c>
      <c r="C137" s="202">
        <v>8.0</v>
      </c>
      <c r="D137" s="201">
        <v>10.0</v>
      </c>
      <c r="E137" s="201">
        <v>0.0</v>
      </c>
      <c r="F137" s="201">
        <v>6.0</v>
      </c>
      <c r="G137" s="201">
        <v>3.0</v>
      </c>
      <c r="H137" s="201">
        <f t="shared" si="63"/>
        <v>27</v>
      </c>
      <c r="I137" s="202">
        <f>sum(H137:H140)</f>
        <v>31</v>
      </c>
      <c r="J137" s="203"/>
      <c r="K137" s="200" t="s">
        <v>115</v>
      </c>
      <c r="L137" s="202">
        <v>115.0</v>
      </c>
      <c r="M137" s="202">
        <f t="shared" si="71"/>
        <v>88</v>
      </c>
      <c r="N137" s="201">
        <v>60.0</v>
      </c>
      <c r="O137" s="202">
        <f t="shared" si="72"/>
        <v>148</v>
      </c>
      <c r="P137" s="202"/>
      <c r="Q137" s="191"/>
      <c r="R137" s="191"/>
      <c r="S137" s="191"/>
      <c r="T137" s="191"/>
      <c r="U137" s="191"/>
      <c r="V137" s="191"/>
      <c r="W137" s="191"/>
      <c r="X137" s="191"/>
      <c r="Y137" s="191"/>
      <c r="Z137" s="191"/>
    </row>
    <row r="138">
      <c r="A138" s="206" t="s">
        <v>77</v>
      </c>
      <c r="B138" s="209">
        <v>0.0</v>
      </c>
      <c r="C138" s="209">
        <v>0.0</v>
      </c>
      <c r="D138" s="209">
        <v>0.0</v>
      </c>
      <c r="E138" s="209">
        <v>0.0</v>
      </c>
      <c r="F138" s="209">
        <v>0.0</v>
      </c>
      <c r="G138" s="209">
        <v>0.0</v>
      </c>
      <c r="H138" s="209">
        <f t="shared" si="63"/>
        <v>0</v>
      </c>
      <c r="I138" s="210">
        <f>(I137/60)</f>
        <v>0.5166666667</v>
      </c>
      <c r="J138" s="203"/>
      <c r="K138" s="206" t="s">
        <v>77</v>
      </c>
      <c r="L138" s="207">
        <v>4.0</v>
      </c>
      <c r="M138" s="207">
        <f>(L138-H138-H139)</f>
        <v>0</v>
      </c>
      <c r="N138" s="208">
        <v>10.0</v>
      </c>
      <c r="O138" s="208">
        <f t="shared" si="72"/>
        <v>10</v>
      </c>
      <c r="P138" s="235"/>
      <c r="Q138" s="191"/>
      <c r="R138" s="191"/>
      <c r="S138" s="191"/>
      <c r="T138" s="191"/>
      <c r="U138" s="191"/>
      <c r="V138" s="191"/>
      <c r="W138" s="191"/>
      <c r="X138" s="191"/>
      <c r="Y138" s="191"/>
      <c r="Z138" s="191"/>
    </row>
    <row r="139">
      <c r="A139" s="206" t="s">
        <v>78</v>
      </c>
      <c r="B139" s="209">
        <v>0.0</v>
      </c>
      <c r="C139" s="209">
        <v>0.0</v>
      </c>
      <c r="D139" s="209">
        <v>3.0</v>
      </c>
      <c r="E139" s="209">
        <v>0.0</v>
      </c>
      <c r="F139" s="209">
        <v>1.0</v>
      </c>
      <c r="G139" s="209">
        <v>0.0</v>
      </c>
      <c r="H139" s="209">
        <f t="shared" si="63"/>
        <v>4</v>
      </c>
      <c r="I139" s="212"/>
      <c r="J139" s="203"/>
      <c r="K139" s="206" t="s">
        <v>78</v>
      </c>
      <c r="L139" s="207" t="s">
        <v>79</v>
      </c>
      <c r="M139" s="208" t="s">
        <v>79</v>
      </c>
      <c r="N139" s="208" t="s">
        <v>79</v>
      </c>
      <c r="O139" s="208" t="s">
        <v>79</v>
      </c>
      <c r="P139" s="235"/>
      <c r="Q139" s="191"/>
      <c r="R139" s="191"/>
      <c r="S139" s="191"/>
      <c r="T139" s="191"/>
      <c r="U139" s="191"/>
      <c r="V139" s="191"/>
      <c r="W139" s="191"/>
      <c r="X139" s="191"/>
      <c r="Y139" s="191"/>
      <c r="Z139" s="191"/>
    </row>
    <row r="140">
      <c r="A140" s="206" t="s">
        <v>80</v>
      </c>
      <c r="B140" s="209"/>
      <c r="C140" s="209"/>
      <c r="D140" s="228"/>
      <c r="E140" s="209">
        <v>0.0</v>
      </c>
      <c r="F140" s="209"/>
      <c r="G140" s="209"/>
      <c r="H140" s="209">
        <f t="shared" si="63"/>
        <v>0</v>
      </c>
      <c r="I140" s="208" t="s">
        <v>79</v>
      </c>
      <c r="J140" s="203"/>
      <c r="K140" s="206" t="s">
        <v>80</v>
      </c>
      <c r="L140" s="207">
        <v>60.0</v>
      </c>
      <c r="M140" s="207">
        <f>(L140-H140)</f>
        <v>60</v>
      </c>
      <c r="N140" s="208">
        <v>0.0</v>
      </c>
      <c r="O140" s="208">
        <f>sum(M140,N140)</f>
        <v>60</v>
      </c>
      <c r="P140" s="235"/>
      <c r="Q140" s="191"/>
      <c r="R140" s="191"/>
      <c r="S140" s="191"/>
      <c r="T140" s="191"/>
      <c r="U140" s="191"/>
      <c r="V140" s="191"/>
      <c r="W140" s="191"/>
      <c r="X140" s="191"/>
      <c r="Y140" s="191"/>
      <c r="Z140" s="191"/>
    </row>
    <row r="141">
      <c r="A141" s="229" t="s">
        <v>116</v>
      </c>
      <c r="B141" s="197">
        <f t="shared" ref="B141:G141" si="73">SUM(B142:B153)-B145-B149-B153</f>
        <v>17</v>
      </c>
      <c r="C141" s="197">
        <f t="shared" si="73"/>
        <v>28</v>
      </c>
      <c r="D141" s="197">
        <f t="shared" si="73"/>
        <v>41</v>
      </c>
      <c r="E141" s="197">
        <f t="shared" si="73"/>
        <v>28</v>
      </c>
      <c r="F141" s="197">
        <f t="shared" si="73"/>
        <v>23</v>
      </c>
      <c r="G141" s="197">
        <f t="shared" si="73"/>
        <v>13</v>
      </c>
      <c r="H141" s="198"/>
      <c r="I141" s="197">
        <v>0.0</v>
      </c>
      <c r="J141" s="191"/>
      <c r="K141" s="229" t="s">
        <v>116</v>
      </c>
      <c r="L141" s="198"/>
      <c r="M141" s="198"/>
      <c r="N141" s="199"/>
      <c r="O141" s="199"/>
      <c r="P141" s="198"/>
      <c r="Q141" s="191"/>
      <c r="R141" s="191"/>
      <c r="S141" s="191"/>
      <c r="T141" s="191"/>
      <c r="U141" s="191"/>
      <c r="V141" s="191"/>
      <c r="W141" s="191"/>
      <c r="X141" s="191"/>
      <c r="Y141" s="191"/>
      <c r="Z141" s="191"/>
    </row>
    <row r="142">
      <c r="A142" s="200" t="s">
        <v>117</v>
      </c>
      <c r="B142" s="201">
        <v>10.0</v>
      </c>
      <c r="C142" s="201">
        <v>19.0</v>
      </c>
      <c r="D142" s="201">
        <v>19.0</v>
      </c>
      <c r="E142" s="201">
        <v>13.0</v>
      </c>
      <c r="F142" s="201">
        <v>10.0</v>
      </c>
      <c r="G142" s="201">
        <v>0.0</v>
      </c>
      <c r="H142" s="201">
        <f t="shared" ref="H142:H153" si="74">SUM(C142:G142)</f>
        <v>61</v>
      </c>
      <c r="I142" s="202">
        <f>sum(H142:H145)</f>
        <v>67</v>
      </c>
      <c r="J142" s="203"/>
      <c r="K142" s="200" t="s">
        <v>117</v>
      </c>
      <c r="L142" s="202">
        <v>99.0</v>
      </c>
      <c r="M142" s="202">
        <f>(L142-H142)</f>
        <v>38</v>
      </c>
      <c r="N142" s="201">
        <v>65.0</v>
      </c>
      <c r="O142" s="202">
        <f t="shared" ref="O142:O143" si="75">sum(M142,N142)</f>
        <v>103</v>
      </c>
      <c r="P142" s="202"/>
      <c r="Q142" s="203"/>
      <c r="R142" s="203"/>
      <c r="S142" s="191"/>
      <c r="T142" s="191"/>
      <c r="U142" s="191"/>
      <c r="V142" s="191"/>
      <c r="W142" s="191"/>
      <c r="X142" s="191"/>
      <c r="Y142" s="191"/>
      <c r="Z142" s="191"/>
    </row>
    <row r="143">
      <c r="A143" s="206" t="s">
        <v>77</v>
      </c>
      <c r="B143" s="209">
        <v>0.0</v>
      </c>
      <c r="C143" s="209">
        <v>0.0</v>
      </c>
      <c r="D143" s="209">
        <v>0.0</v>
      </c>
      <c r="E143" s="209">
        <v>0.0</v>
      </c>
      <c r="F143" s="209">
        <v>0.0</v>
      </c>
      <c r="G143" s="209">
        <v>0.0</v>
      </c>
      <c r="H143" s="209">
        <f t="shared" si="74"/>
        <v>0</v>
      </c>
      <c r="I143" s="210">
        <f>(I142/60)</f>
        <v>1.116666667</v>
      </c>
      <c r="J143" s="203"/>
      <c r="K143" s="206" t="s">
        <v>77</v>
      </c>
      <c r="L143" s="207">
        <v>6.0</v>
      </c>
      <c r="M143" s="207">
        <f>(L143-H143-H144)</f>
        <v>0</v>
      </c>
      <c r="N143" s="208">
        <v>10.0</v>
      </c>
      <c r="O143" s="208">
        <f t="shared" si="75"/>
        <v>10</v>
      </c>
      <c r="P143" s="207"/>
      <c r="Q143" s="191"/>
      <c r="R143" s="191"/>
      <c r="S143" s="191"/>
      <c r="T143" s="191"/>
      <c r="U143" s="191"/>
      <c r="V143" s="191"/>
      <c r="W143" s="191"/>
      <c r="X143" s="191"/>
      <c r="Y143" s="191"/>
      <c r="Z143" s="191"/>
    </row>
    <row r="144">
      <c r="A144" s="206" t="s">
        <v>78</v>
      </c>
      <c r="B144" s="209">
        <v>0.0</v>
      </c>
      <c r="C144" s="209">
        <v>0.0</v>
      </c>
      <c r="D144" s="209">
        <v>6.0</v>
      </c>
      <c r="E144" s="209">
        <v>0.0</v>
      </c>
      <c r="F144" s="209">
        <v>0.0</v>
      </c>
      <c r="G144" s="209">
        <v>0.0</v>
      </c>
      <c r="H144" s="209">
        <f t="shared" si="74"/>
        <v>6</v>
      </c>
      <c r="I144" s="212"/>
      <c r="J144" s="203"/>
      <c r="K144" s="206" t="s">
        <v>78</v>
      </c>
      <c r="L144" s="207" t="s">
        <v>79</v>
      </c>
      <c r="M144" s="208" t="s">
        <v>79</v>
      </c>
      <c r="N144" s="208" t="s">
        <v>79</v>
      </c>
      <c r="O144" s="208" t="s">
        <v>79</v>
      </c>
      <c r="P144" s="207"/>
      <c r="Q144" s="191"/>
      <c r="R144" s="191"/>
      <c r="S144" s="191"/>
      <c r="T144" s="191"/>
      <c r="U144" s="191"/>
      <c r="V144" s="191"/>
      <c r="W144" s="191"/>
      <c r="X144" s="191"/>
      <c r="Y144" s="191"/>
      <c r="Z144" s="191"/>
    </row>
    <row r="145">
      <c r="A145" s="206" t="s">
        <v>80</v>
      </c>
      <c r="B145" s="209"/>
      <c r="C145" s="228"/>
      <c r="D145" s="209"/>
      <c r="E145" s="228"/>
      <c r="F145" s="228"/>
      <c r="G145" s="209">
        <v>0.0</v>
      </c>
      <c r="H145" s="209">
        <f t="shared" si="74"/>
        <v>0</v>
      </c>
      <c r="I145" s="208" t="s">
        <v>79</v>
      </c>
      <c r="J145" s="203"/>
      <c r="K145" s="206" t="s">
        <v>80</v>
      </c>
      <c r="L145" s="207">
        <v>61.0</v>
      </c>
      <c r="M145" s="207">
        <f t="shared" ref="M145:M146" si="76">(L145-H145)</f>
        <v>61</v>
      </c>
      <c r="N145" s="208">
        <v>0.0</v>
      </c>
      <c r="O145" s="208">
        <f t="shared" ref="O145:O147" si="77">sum(M145,N145)</f>
        <v>61</v>
      </c>
      <c r="P145" s="207"/>
      <c r="Q145" s="191"/>
      <c r="R145" s="191"/>
      <c r="S145" s="191"/>
      <c r="T145" s="191"/>
      <c r="U145" s="191"/>
      <c r="V145" s="191"/>
      <c r="W145" s="191"/>
      <c r="X145" s="191"/>
      <c r="Y145" s="191"/>
      <c r="Z145" s="191"/>
    </row>
    <row r="146">
      <c r="A146" s="200" t="s">
        <v>120</v>
      </c>
      <c r="B146" s="201">
        <v>7.0</v>
      </c>
      <c r="C146" s="201">
        <v>8.0</v>
      </c>
      <c r="D146" s="201">
        <v>4.0</v>
      </c>
      <c r="E146" s="201">
        <v>8.0</v>
      </c>
      <c r="F146" s="201">
        <v>4.0</v>
      </c>
      <c r="G146" s="201">
        <v>13.0</v>
      </c>
      <c r="H146" s="201">
        <f t="shared" si="74"/>
        <v>37</v>
      </c>
      <c r="I146" s="202">
        <f>sum(H146:H149)</f>
        <v>41</v>
      </c>
      <c r="J146" s="203"/>
      <c r="K146" s="200" t="s">
        <v>120</v>
      </c>
      <c r="L146" s="202">
        <v>89.0</v>
      </c>
      <c r="M146" s="202">
        <f t="shared" si="76"/>
        <v>52</v>
      </c>
      <c r="N146" s="201">
        <v>30.0</v>
      </c>
      <c r="O146" s="202">
        <f t="shared" si="77"/>
        <v>82</v>
      </c>
      <c r="P146" s="202"/>
      <c r="Q146" s="191"/>
      <c r="R146" s="191"/>
      <c r="S146" s="191"/>
      <c r="T146" s="191"/>
      <c r="U146" s="191"/>
      <c r="V146" s="191"/>
      <c r="W146" s="191"/>
      <c r="X146" s="191"/>
      <c r="Y146" s="191"/>
      <c r="Z146" s="191"/>
    </row>
    <row r="147">
      <c r="A147" s="206" t="s">
        <v>77</v>
      </c>
      <c r="B147" s="209">
        <v>0.0</v>
      </c>
      <c r="C147" s="209">
        <v>0.0</v>
      </c>
      <c r="D147" s="209">
        <v>0.0</v>
      </c>
      <c r="E147" s="209">
        <v>0.0</v>
      </c>
      <c r="F147" s="209">
        <v>0.0</v>
      </c>
      <c r="G147" s="209">
        <v>0.0</v>
      </c>
      <c r="H147" s="209">
        <f t="shared" si="74"/>
        <v>0</v>
      </c>
      <c r="I147" s="210">
        <f>(I146/60)</f>
        <v>0.6833333333</v>
      </c>
      <c r="J147" s="203"/>
      <c r="K147" s="206" t="s">
        <v>77</v>
      </c>
      <c r="L147" s="207">
        <v>4.0</v>
      </c>
      <c r="M147" s="207">
        <f>(L147-H147-H148)</f>
        <v>0</v>
      </c>
      <c r="N147" s="208">
        <v>5.0</v>
      </c>
      <c r="O147" s="208">
        <f t="shared" si="77"/>
        <v>5</v>
      </c>
      <c r="P147" s="207"/>
      <c r="Q147" s="191"/>
      <c r="R147" s="191"/>
      <c r="S147" s="191"/>
      <c r="T147" s="191"/>
      <c r="U147" s="191"/>
      <c r="V147" s="191"/>
      <c r="W147" s="191"/>
      <c r="X147" s="191"/>
      <c r="Y147" s="191"/>
      <c r="Z147" s="191"/>
    </row>
    <row r="148">
      <c r="A148" s="206" t="s">
        <v>78</v>
      </c>
      <c r="B148" s="209">
        <v>0.0</v>
      </c>
      <c r="C148" s="209">
        <v>1.0</v>
      </c>
      <c r="D148" s="209">
        <v>2.0</v>
      </c>
      <c r="E148" s="209">
        <v>1.0</v>
      </c>
      <c r="F148" s="209">
        <v>0.0</v>
      </c>
      <c r="G148" s="209">
        <v>0.0</v>
      </c>
      <c r="H148" s="209">
        <f t="shared" si="74"/>
        <v>4</v>
      </c>
      <c r="I148" s="212"/>
      <c r="J148" s="203"/>
      <c r="K148" s="206" t="s">
        <v>78</v>
      </c>
      <c r="L148" s="207" t="s">
        <v>79</v>
      </c>
      <c r="M148" s="208" t="s">
        <v>79</v>
      </c>
      <c r="N148" s="208" t="s">
        <v>79</v>
      </c>
      <c r="O148" s="208" t="s">
        <v>79</v>
      </c>
      <c r="P148" s="207"/>
      <c r="Q148" s="191"/>
      <c r="R148" s="191"/>
      <c r="S148" s="191"/>
      <c r="T148" s="191"/>
      <c r="U148" s="191"/>
      <c r="V148" s="191"/>
      <c r="W148" s="191"/>
      <c r="X148" s="191"/>
      <c r="Y148" s="191"/>
      <c r="Z148" s="191"/>
    </row>
    <row r="149">
      <c r="A149" s="206" t="s">
        <v>80</v>
      </c>
      <c r="B149" s="209"/>
      <c r="C149" s="209">
        <v>0.0</v>
      </c>
      <c r="D149" s="209"/>
      <c r="E149" s="209"/>
      <c r="F149" s="209"/>
      <c r="G149" s="209"/>
      <c r="H149" s="209">
        <f t="shared" si="74"/>
        <v>0</v>
      </c>
      <c r="I149" s="208" t="s">
        <v>79</v>
      </c>
      <c r="J149" s="203"/>
      <c r="K149" s="206" t="s">
        <v>80</v>
      </c>
      <c r="L149" s="207">
        <v>60.0</v>
      </c>
      <c r="M149" s="207">
        <f t="shared" ref="M149:M150" si="78">(L149-H149)</f>
        <v>60</v>
      </c>
      <c r="N149" s="208">
        <v>0.0</v>
      </c>
      <c r="O149" s="208">
        <f t="shared" ref="O149:O151" si="79">sum(M149,N149)</f>
        <v>60</v>
      </c>
      <c r="P149" s="207"/>
      <c r="Q149" s="191"/>
      <c r="R149" s="191"/>
      <c r="S149" s="191"/>
      <c r="T149" s="191"/>
      <c r="U149" s="191"/>
      <c r="V149" s="191"/>
      <c r="W149" s="191"/>
      <c r="X149" s="191"/>
      <c r="Y149" s="191"/>
      <c r="Z149" s="191"/>
    </row>
    <row r="150">
      <c r="A150" s="200" t="s">
        <v>240</v>
      </c>
      <c r="B150" s="201">
        <v>0.0</v>
      </c>
      <c r="C150" s="201">
        <v>0.0</v>
      </c>
      <c r="D150" s="201">
        <v>10.0</v>
      </c>
      <c r="E150" s="201">
        <v>6.0</v>
      </c>
      <c r="F150" s="201">
        <v>9.0</v>
      </c>
      <c r="G150" s="201">
        <v>0.0</v>
      </c>
      <c r="H150" s="201">
        <f t="shared" si="74"/>
        <v>25</v>
      </c>
      <c r="I150" s="202">
        <f>sum(H150:H153)</f>
        <v>25</v>
      </c>
      <c r="J150" s="203"/>
      <c r="K150" s="200" t="s">
        <v>240</v>
      </c>
      <c r="L150" s="202">
        <v>40.0</v>
      </c>
      <c r="M150" s="202">
        <f t="shared" si="78"/>
        <v>15</v>
      </c>
      <c r="N150" s="201">
        <v>60.0</v>
      </c>
      <c r="O150" s="202">
        <f t="shared" si="79"/>
        <v>75</v>
      </c>
      <c r="P150" s="202"/>
      <c r="Q150" s="191"/>
      <c r="R150" s="191"/>
      <c r="S150" s="191"/>
      <c r="T150" s="191"/>
      <c r="U150" s="191"/>
      <c r="V150" s="191"/>
      <c r="W150" s="191"/>
      <c r="X150" s="191"/>
      <c r="Y150" s="191"/>
      <c r="Z150" s="191"/>
    </row>
    <row r="151">
      <c r="A151" s="206" t="s">
        <v>77</v>
      </c>
      <c r="B151" s="209">
        <v>0.0</v>
      </c>
      <c r="C151" s="209">
        <v>0.0</v>
      </c>
      <c r="D151" s="209">
        <v>0.0</v>
      </c>
      <c r="E151" s="209">
        <v>0.0</v>
      </c>
      <c r="F151" s="209">
        <v>0.0</v>
      </c>
      <c r="G151" s="209">
        <v>0.0</v>
      </c>
      <c r="H151" s="209">
        <f t="shared" si="74"/>
        <v>0</v>
      </c>
      <c r="I151" s="210">
        <f>(I150/60)</f>
        <v>0.4166666667</v>
      </c>
      <c r="J151" s="203"/>
      <c r="K151" s="206" t="s">
        <v>77</v>
      </c>
      <c r="L151" s="207">
        <v>0.0</v>
      </c>
      <c r="M151" s="207">
        <f>(L151-H151-H152)</f>
        <v>0</v>
      </c>
      <c r="N151" s="208">
        <v>0.0</v>
      </c>
      <c r="O151" s="208">
        <f t="shared" si="79"/>
        <v>0</v>
      </c>
      <c r="P151" s="207"/>
      <c r="Q151" s="191"/>
      <c r="R151" s="191"/>
      <c r="S151" s="191"/>
      <c r="T151" s="191"/>
      <c r="U151" s="191"/>
      <c r="V151" s="191"/>
      <c r="W151" s="191"/>
      <c r="X151" s="191"/>
      <c r="Y151" s="191"/>
      <c r="Z151" s="191"/>
    </row>
    <row r="152">
      <c r="A152" s="206" t="s">
        <v>78</v>
      </c>
      <c r="B152" s="209">
        <v>0.0</v>
      </c>
      <c r="C152" s="209">
        <v>0.0</v>
      </c>
      <c r="D152" s="209">
        <v>0.0</v>
      </c>
      <c r="E152" s="209">
        <v>0.0</v>
      </c>
      <c r="F152" s="209">
        <v>0.0</v>
      </c>
      <c r="G152" s="209">
        <v>0.0</v>
      </c>
      <c r="H152" s="209">
        <f t="shared" si="74"/>
        <v>0</v>
      </c>
      <c r="I152" s="212"/>
      <c r="J152" s="203"/>
      <c r="K152" s="206" t="s">
        <v>78</v>
      </c>
      <c r="L152" s="207" t="s">
        <v>79</v>
      </c>
      <c r="M152" s="208" t="s">
        <v>79</v>
      </c>
      <c r="N152" s="208" t="s">
        <v>79</v>
      </c>
      <c r="O152" s="208" t="s">
        <v>79</v>
      </c>
      <c r="P152" s="207"/>
      <c r="Q152" s="191"/>
      <c r="R152" s="191"/>
      <c r="S152" s="191"/>
      <c r="T152" s="191"/>
      <c r="U152" s="191"/>
      <c r="V152" s="191"/>
      <c r="W152" s="191"/>
      <c r="X152" s="191"/>
      <c r="Y152" s="191"/>
      <c r="Z152" s="191"/>
    </row>
    <row r="153">
      <c r="A153" s="206" t="s">
        <v>80</v>
      </c>
      <c r="B153" s="209">
        <v>0.0</v>
      </c>
      <c r="C153" s="209">
        <v>0.0</v>
      </c>
      <c r="D153" s="209">
        <v>0.0</v>
      </c>
      <c r="E153" s="209"/>
      <c r="F153" s="209"/>
      <c r="G153" s="209">
        <v>0.0</v>
      </c>
      <c r="H153" s="209">
        <f t="shared" si="74"/>
        <v>0</v>
      </c>
      <c r="I153" s="208" t="s">
        <v>79</v>
      </c>
      <c r="J153" s="203"/>
      <c r="K153" s="206" t="s">
        <v>80</v>
      </c>
      <c r="L153" s="207">
        <v>0.0</v>
      </c>
      <c r="M153" s="207">
        <f>(L153-H153)</f>
        <v>0</v>
      </c>
      <c r="N153" s="208">
        <v>0.0</v>
      </c>
      <c r="O153" s="208">
        <f>sum(M153,N153)</f>
        <v>0</v>
      </c>
      <c r="P153" s="207"/>
      <c r="Q153" s="191"/>
      <c r="R153" s="191"/>
      <c r="S153" s="191"/>
      <c r="T153" s="191"/>
      <c r="U153" s="191"/>
      <c r="V153" s="191"/>
      <c r="W153" s="191"/>
      <c r="X153" s="191"/>
      <c r="Y153" s="191"/>
      <c r="Z153" s="191"/>
    </row>
    <row r="154">
      <c r="A154" s="236"/>
      <c r="B154" s="198"/>
      <c r="C154" s="199"/>
      <c r="D154" s="198"/>
      <c r="E154" s="198"/>
      <c r="F154" s="198"/>
      <c r="G154" s="198"/>
      <c r="H154" s="198"/>
      <c r="I154" s="199"/>
      <c r="J154" s="191"/>
      <c r="K154" s="236"/>
      <c r="L154" s="199"/>
      <c r="M154" s="198"/>
      <c r="N154" s="199"/>
      <c r="O154" s="199"/>
      <c r="P154" s="198"/>
      <c r="Q154" s="191"/>
      <c r="R154" s="191"/>
      <c r="S154" s="191"/>
      <c r="T154" s="191"/>
      <c r="U154" s="191"/>
      <c r="V154" s="191"/>
      <c r="W154" s="191"/>
      <c r="X154" s="191"/>
      <c r="Y154" s="191"/>
      <c r="Z154" s="191"/>
    </row>
    <row r="155">
      <c r="A155" s="237" t="s">
        <v>121</v>
      </c>
      <c r="B155" s="195">
        <f t="shared" ref="B155:G155" si="80">SUM(B4,B8,B12,B16,B20,B24, B28, B32,B37,B41,B45,B49, B53, B58,B62,B66,B70,B74, B78, B82, B87,B91,B96,B100,B104,B108,B112,B116, B121,B125,B129,B133, B137,B142,B146, B150)</f>
        <v>213</v>
      </c>
      <c r="C155" s="195">
        <f t="shared" si="80"/>
        <v>319</v>
      </c>
      <c r="D155" s="195">
        <f t="shared" si="80"/>
        <v>286</v>
      </c>
      <c r="E155" s="195">
        <f t="shared" si="80"/>
        <v>278</v>
      </c>
      <c r="F155" s="195">
        <f t="shared" si="80"/>
        <v>226</v>
      </c>
      <c r="G155" s="195">
        <f t="shared" si="80"/>
        <v>54</v>
      </c>
      <c r="H155" s="195">
        <f t="shared" ref="H155:H158" si="83">SUM(H4,H8,H12,H16,H20,H32,H37,H41,H45,H49, H53, H58,H62,H66,H70,H74, H78, H82, H87,H91,H96,H100,H104,H108,H112,H116, H121,H125,H129,H137,H142,H146, H150)</f>
        <v>1139</v>
      </c>
      <c r="I155" s="238"/>
      <c r="J155" s="191"/>
      <c r="K155" s="237" t="s">
        <v>121</v>
      </c>
      <c r="L155" s="195">
        <f t="shared" ref="L155:O155" si="81">SUM(L4,L8,L12,L16,L20,L32,L37,L41,L45,L49, L53, L58,L62,L66,L70,L74, L78, L82, L87,L91,L96,L100,L104,L108,L112,L116, L121,L125,L129,L137,L142,L146, L150)</f>
        <v>2852</v>
      </c>
      <c r="M155" s="195">
        <f t="shared" si="81"/>
        <v>1713</v>
      </c>
      <c r="N155" s="195">
        <f t="shared" si="81"/>
        <v>1545</v>
      </c>
      <c r="O155" s="195">
        <f t="shared" si="81"/>
        <v>3258</v>
      </c>
      <c r="P155" s="238"/>
      <c r="Q155" s="191"/>
      <c r="R155" s="191"/>
      <c r="S155" s="191"/>
      <c r="T155" s="191"/>
      <c r="U155" s="191"/>
      <c r="V155" s="191"/>
      <c r="W155" s="191"/>
      <c r="X155" s="191"/>
      <c r="Y155" s="191"/>
      <c r="Z155" s="191"/>
    </row>
    <row r="156">
      <c r="A156" s="237" t="s">
        <v>77</v>
      </c>
      <c r="B156" s="195">
        <f t="shared" ref="B156:G156" si="82">SUM(B5,B9,B13,B17,B21,B25, B29, B33,B38,B42,B46,B50, B54, B59,B63,B67,B71,B75, B79, B83, B88,B92,B97,B101,B105,B109,B113,B117, B122,B126,B130,B134, B138,B143,B147, B151)</f>
        <v>0</v>
      </c>
      <c r="C156" s="195">
        <f t="shared" si="82"/>
        <v>0</v>
      </c>
      <c r="D156" s="195">
        <f t="shared" si="82"/>
        <v>0</v>
      </c>
      <c r="E156" s="195">
        <f t="shared" si="82"/>
        <v>0</v>
      </c>
      <c r="F156" s="195">
        <f t="shared" si="82"/>
        <v>1</v>
      </c>
      <c r="G156" s="195">
        <f t="shared" si="82"/>
        <v>0</v>
      </c>
      <c r="H156" s="195">
        <f t="shared" si="83"/>
        <v>1</v>
      </c>
      <c r="I156" s="238"/>
      <c r="J156" s="191"/>
      <c r="K156" s="237" t="s">
        <v>77</v>
      </c>
      <c r="L156" s="195">
        <f t="shared" ref="L156:O156" si="84">SUM(L5,L9,L13,L17,L21,L33,L38,L42,L46,L50, L54, L59,L63,L67,L71,L75, L79, L83, L88,L92,L97,L101,L105,L109,L113,L117, L122,L126,L130,L138,L143,L147, L151)</f>
        <v>131</v>
      </c>
      <c r="M156" s="195">
        <f t="shared" si="84"/>
        <v>50</v>
      </c>
      <c r="N156" s="195">
        <f t="shared" si="84"/>
        <v>170</v>
      </c>
      <c r="O156" s="195">
        <f t="shared" si="84"/>
        <v>220</v>
      </c>
      <c r="P156" s="238"/>
      <c r="Q156" s="191"/>
      <c r="R156" s="191"/>
      <c r="S156" s="191"/>
      <c r="T156" s="191"/>
      <c r="U156" s="191"/>
      <c r="V156" s="191"/>
      <c r="W156" s="191"/>
      <c r="X156" s="191"/>
      <c r="Y156" s="191"/>
      <c r="Z156" s="191"/>
    </row>
    <row r="157">
      <c r="A157" s="237" t="s">
        <v>78</v>
      </c>
      <c r="B157" s="195">
        <f t="shared" ref="B157:G157" si="85">SUM(B6,B10,B14,B18,B22,B26, B30, B34,B39,B43,B47,B51, B55, B60,B64,B68,B72,B76, B80, B84, B89,B93,B98,B102,B106,B110,B114,B118, B123,B127,B131,B135, B139,B144,B148, B152)</f>
        <v>10</v>
      </c>
      <c r="C157" s="195">
        <f t="shared" si="85"/>
        <v>17</v>
      </c>
      <c r="D157" s="195">
        <f t="shared" si="85"/>
        <v>34</v>
      </c>
      <c r="E157" s="195">
        <f t="shared" si="85"/>
        <v>19</v>
      </c>
      <c r="F157" s="195">
        <f t="shared" si="85"/>
        <v>14</v>
      </c>
      <c r="G157" s="195">
        <f t="shared" si="85"/>
        <v>0</v>
      </c>
      <c r="H157" s="195">
        <f t="shared" si="83"/>
        <v>80</v>
      </c>
      <c r="I157" s="238"/>
      <c r="J157" s="191"/>
      <c r="K157" s="237" t="s">
        <v>78</v>
      </c>
      <c r="L157" s="195">
        <f t="shared" ref="L157:O157" si="86">SUM(L6,L10,L14,L18,L22,L34,L39,L43,L47,L51, L55, L60,L64,L68,L72,L76, L80, L84, L89,L93,L98,L102,L106,L110,L114,L118, L123,L127,L131,L139,L144,L148, L152)</f>
        <v>0</v>
      </c>
      <c r="M157" s="195">
        <f t="shared" si="86"/>
        <v>0</v>
      </c>
      <c r="N157" s="195">
        <f t="shared" si="86"/>
        <v>0</v>
      </c>
      <c r="O157" s="195">
        <f t="shared" si="86"/>
        <v>0</v>
      </c>
      <c r="P157" s="238"/>
      <c r="Q157" s="191"/>
      <c r="R157" s="191"/>
      <c r="S157" s="191"/>
      <c r="T157" s="191"/>
      <c r="U157" s="191"/>
      <c r="V157" s="191"/>
      <c r="W157" s="191"/>
      <c r="X157" s="191"/>
      <c r="Y157" s="191"/>
      <c r="Z157" s="191"/>
    </row>
    <row r="158">
      <c r="A158" s="237" t="s">
        <v>80</v>
      </c>
      <c r="B158" s="195">
        <f t="shared" ref="B158:G158" si="87">SUM(B7,B11,B15,B19,B23,B27, B31, B35,B40,B44,B48,B52, B56, B61,B65,B69,B73,B77, B81, B85, B90,B94,B99,B103,B107,B111,B115,B119, B124,B128,B132,B136, B140,B145,B149, B153)</f>
        <v>0</v>
      </c>
      <c r="C158" s="195">
        <f t="shared" si="87"/>
        <v>0</v>
      </c>
      <c r="D158" s="195">
        <f t="shared" si="87"/>
        <v>0</v>
      </c>
      <c r="E158" s="195">
        <f t="shared" si="87"/>
        <v>0</v>
      </c>
      <c r="F158" s="195">
        <f t="shared" si="87"/>
        <v>0</v>
      </c>
      <c r="G158" s="195">
        <f t="shared" si="87"/>
        <v>0</v>
      </c>
      <c r="H158" s="195">
        <f t="shared" si="83"/>
        <v>0</v>
      </c>
      <c r="I158" s="238"/>
      <c r="J158" s="191"/>
      <c r="K158" s="237" t="s">
        <v>80</v>
      </c>
      <c r="L158" s="195">
        <f t="shared" ref="L158:O158" si="88">SUM(L7,L11,L15,L19,L23,L35,L40,L44,L48,L52, L56, L61,L65,L69,L73,L77, L81, L85, L90,L94,L99,L103,L107,L111,L115,L119, L124,L128,L132,L140,L145,L149, L153)</f>
        <v>1315</v>
      </c>
      <c r="M158" s="195">
        <f t="shared" si="88"/>
        <v>1315</v>
      </c>
      <c r="N158" s="195">
        <f t="shared" si="88"/>
        <v>20</v>
      </c>
      <c r="O158" s="195">
        <f t="shared" si="88"/>
        <v>1335</v>
      </c>
      <c r="P158" s="238"/>
      <c r="Q158" s="191"/>
      <c r="R158" s="191"/>
      <c r="S158" s="191"/>
      <c r="T158" s="191"/>
      <c r="U158" s="191"/>
      <c r="V158" s="191"/>
      <c r="W158" s="191"/>
      <c r="X158" s="191"/>
      <c r="Y158" s="191"/>
      <c r="Z158" s="191"/>
    </row>
    <row r="159">
      <c r="A159" s="229" t="s">
        <v>9</v>
      </c>
      <c r="B159" s="197">
        <f t="shared" ref="B159:G159" si="89">sum(B155:B157)</f>
        <v>223</v>
      </c>
      <c r="C159" s="197">
        <f t="shared" si="89"/>
        <v>336</v>
      </c>
      <c r="D159" s="197">
        <f t="shared" si="89"/>
        <v>320</v>
      </c>
      <c r="E159" s="197">
        <f t="shared" si="89"/>
        <v>297</v>
      </c>
      <c r="F159" s="197">
        <f t="shared" si="89"/>
        <v>241</v>
      </c>
      <c r="G159" s="197">
        <f t="shared" si="89"/>
        <v>54</v>
      </c>
      <c r="H159" s="197">
        <f>sum(H155:H157)-B159</f>
        <v>997</v>
      </c>
      <c r="I159" s="199"/>
      <c r="J159" s="191"/>
      <c r="K159" s="229" t="s">
        <v>9</v>
      </c>
      <c r="L159" s="197">
        <f t="shared" ref="L159:O159" si="90">sum(L155:L157)</f>
        <v>2983</v>
      </c>
      <c r="M159" s="197">
        <f t="shared" si="90"/>
        <v>1763</v>
      </c>
      <c r="N159" s="197">
        <f t="shared" si="90"/>
        <v>1715</v>
      </c>
      <c r="O159" s="197">
        <f t="shared" si="90"/>
        <v>3478</v>
      </c>
      <c r="P159" s="199"/>
      <c r="Q159" s="191"/>
      <c r="R159" s="191"/>
      <c r="S159" s="191"/>
      <c r="T159" s="191"/>
      <c r="U159" s="191"/>
      <c r="V159" s="191"/>
      <c r="W159" s="191"/>
      <c r="X159" s="191"/>
      <c r="Y159" s="191"/>
      <c r="Z159" s="191"/>
    </row>
    <row r="160">
      <c r="A160" s="191"/>
      <c r="B160" s="191"/>
      <c r="C160" s="191"/>
      <c r="D160" s="191"/>
      <c r="E160" s="191"/>
      <c r="F160" s="191"/>
      <c r="G160" s="191"/>
      <c r="H160" s="191"/>
      <c r="I160" s="191"/>
      <c r="J160" s="191"/>
      <c r="K160" s="203"/>
      <c r="L160" s="191"/>
      <c r="M160" s="191"/>
      <c r="N160" s="203"/>
      <c r="O160" s="191"/>
      <c r="P160" s="191"/>
      <c r="Q160" s="191"/>
      <c r="R160" s="191"/>
      <c r="S160" s="191"/>
      <c r="T160" s="191"/>
      <c r="U160" s="191"/>
      <c r="V160" s="191"/>
      <c r="W160" s="191"/>
      <c r="X160" s="191"/>
      <c r="Y160" s="191"/>
      <c r="Z160" s="191"/>
    </row>
    <row r="161">
      <c r="A161" s="239" t="s">
        <v>123</v>
      </c>
      <c r="B161" s="240" t="s">
        <v>2</v>
      </c>
      <c r="C161" s="240" t="s">
        <v>3</v>
      </c>
      <c r="D161" s="240" t="s">
        <v>4</v>
      </c>
      <c r="E161" s="240" t="s">
        <v>5</v>
      </c>
      <c r="F161" s="240" t="s">
        <v>6</v>
      </c>
      <c r="G161" s="240" t="s">
        <v>7</v>
      </c>
      <c r="H161" s="240" t="s">
        <v>9</v>
      </c>
      <c r="I161" s="191"/>
      <c r="J161" s="191"/>
      <c r="K161" s="203"/>
      <c r="L161" s="191"/>
      <c r="M161" s="191"/>
      <c r="N161" s="203"/>
      <c r="O161" s="191"/>
      <c r="P161" s="191"/>
      <c r="Q161" s="191"/>
      <c r="R161" s="191"/>
      <c r="S161" s="191"/>
      <c r="T161" s="191"/>
      <c r="U161" s="191"/>
      <c r="V161" s="191"/>
      <c r="W161" s="191"/>
      <c r="X161" s="191"/>
      <c r="Y161" s="191"/>
      <c r="Z161" s="191"/>
    </row>
    <row r="162">
      <c r="A162" s="237" t="s">
        <v>124</v>
      </c>
      <c r="B162" s="195">
        <f t="shared" ref="B162:H162" si="91">sum(B156:B157)</f>
        <v>10</v>
      </c>
      <c r="C162" s="195">
        <f t="shared" si="91"/>
        <v>17</v>
      </c>
      <c r="D162" s="195">
        <f t="shared" si="91"/>
        <v>34</v>
      </c>
      <c r="E162" s="195">
        <f t="shared" si="91"/>
        <v>19</v>
      </c>
      <c r="F162" s="195">
        <f t="shared" si="91"/>
        <v>15</v>
      </c>
      <c r="G162" s="195">
        <f t="shared" si="91"/>
        <v>0</v>
      </c>
      <c r="H162" s="195">
        <f t="shared" si="91"/>
        <v>81</v>
      </c>
      <c r="I162" s="191"/>
      <c r="J162" s="191"/>
      <c r="K162" s="203"/>
      <c r="L162" s="191"/>
      <c r="M162" s="191"/>
      <c r="N162" s="203"/>
      <c r="O162" s="191"/>
      <c r="P162" s="191"/>
      <c r="Q162" s="191"/>
      <c r="R162" s="191"/>
      <c r="S162" s="191"/>
      <c r="T162" s="191"/>
      <c r="U162" s="191"/>
      <c r="V162" s="191"/>
      <c r="W162" s="191"/>
      <c r="X162" s="191"/>
      <c r="Y162" s="191"/>
      <c r="Z162" s="191"/>
    </row>
    <row r="163">
      <c r="A163" s="237" t="s">
        <v>126</v>
      </c>
      <c r="B163" s="241">
        <f t="shared" ref="B163:H163" si="92">(B162*30)</f>
        <v>300</v>
      </c>
      <c r="C163" s="241">
        <f t="shared" si="92"/>
        <v>510</v>
      </c>
      <c r="D163" s="241">
        <f t="shared" si="92"/>
        <v>1020</v>
      </c>
      <c r="E163" s="241">
        <f t="shared" si="92"/>
        <v>570</v>
      </c>
      <c r="F163" s="241">
        <f t="shared" si="92"/>
        <v>450</v>
      </c>
      <c r="G163" s="241">
        <f t="shared" si="92"/>
        <v>0</v>
      </c>
      <c r="H163" s="241">
        <f t="shared" si="92"/>
        <v>2430</v>
      </c>
      <c r="I163" s="191"/>
      <c r="J163" s="191"/>
      <c r="K163" s="203"/>
      <c r="L163" s="191"/>
      <c r="M163" s="191"/>
      <c r="N163" s="191"/>
      <c r="O163" s="191"/>
      <c r="P163" s="191"/>
      <c r="Q163" s="191"/>
      <c r="R163" s="191"/>
      <c r="S163" s="191"/>
      <c r="T163" s="191"/>
      <c r="U163" s="191"/>
      <c r="V163" s="191"/>
      <c r="W163" s="191"/>
      <c r="X163" s="191"/>
      <c r="Y163" s="191"/>
      <c r="Z163" s="191"/>
    </row>
    <row r="164">
      <c r="A164" s="237" t="s">
        <v>127</v>
      </c>
      <c r="B164" s="195">
        <f t="shared" ref="B164:H164" si="93">(B158)</f>
        <v>0</v>
      </c>
      <c r="C164" s="195">
        <f t="shared" si="93"/>
        <v>0</v>
      </c>
      <c r="D164" s="195">
        <f t="shared" si="93"/>
        <v>0</v>
      </c>
      <c r="E164" s="195">
        <f t="shared" si="93"/>
        <v>0</v>
      </c>
      <c r="F164" s="195">
        <f t="shared" si="93"/>
        <v>0</v>
      </c>
      <c r="G164" s="195">
        <f t="shared" si="93"/>
        <v>0</v>
      </c>
      <c r="H164" s="195">
        <f t="shared" si="93"/>
        <v>0</v>
      </c>
      <c r="I164" s="191"/>
      <c r="J164" s="191"/>
      <c r="K164" s="203"/>
      <c r="L164" s="191"/>
      <c r="M164" s="191"/>
      <c r="N164" s="203"/>
      <c r="O164" s="191"/>
      <c r="P164" s="191"/>
      <c r="Q164" s="191"/>
      <c r="R164" s="191"/>
      <c r="S164" s="191"/>
      <c r="T164" s="191"/>
      <c r="U164" s="191"/>
      <c r="V164" s="191"/>
      <c r="W164" s="191"/>
      <c r="X164" s="191"/>
      <c r="Y164" s="191"/>
      <c r="Z164" s="191"/>
    </row>
    <row r="165">
      <c r="A165" s="237" t="s">
        <v>126</v>
      </c>
      <c r="B165" s="241">
        <f t="shared" ref="B165:H165" si="94">(B164*5)</f>
        <v>0</v>
      </c>
      <c r="C165" s="241">
        <f t="shared" si="94"/>
        <v>0</v>
      </c>
      <c r="D165" s="241">
        <f t="shared" si="94"/>
        <v>0</v>
      </c>
      <c r="E165" s="241">
        <f t="shared" si="94"/>
        <v>0</v>
      </c>
      <c r="F165" s="241">
        <f t="shared" si="94"/>
        <v>0</v>
      </c>
      <c r="G165" s="241">
        <f t="shared" si="94"/>
        <v>0</v>
      </c>
      <c r="H165" s="241">
        <f t="shared" si="94"/>
        <v>0</v>
      </c>
      <c r="I165" s="191"/>
      <c r="J165" s="191"/>
      <c r="K165" s="191"/>
      <c r="L165" s="191"/>
      <c r="M165" s="191"/>
      <c r="N165" s="191"/>
      <c r="O165" s="191"/>
      <c r="P165" s="191"/>
      <c r="Q165" s="191"/>
      <c r="R165" s="191"/>
      <c r="S165" s="191"/>
      <c r="T165" s="191"/>
      <c r="U165" s="191"/>
      <c r="V165" s="191"/>
      <c r="W165" s="191"/>
      <c r="X165" s="191"/>
      <c r="Y165" s="191"/>
      <c r="Z165" s="191"/>
    </row>
    <row r="166">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c r="A167" s="242"/>
      <c r="B167" s="243">
        <f t="shared" ref="B167:H167" si="95">(B159*30)+B163+B165</f>
        <v>6990</v>
      </c>
      <c r="C167" s="243">
        <f t="shared" si="95"/>
        <v>10590</v>
      </c>
      <c r="D167" s="243">
        <f t="shared" si="95"/>
        <v>10620</v>
      </c>
      <c r="E167" s="243">
        <f t="shared" si="95"/>
        <v>9480</v>
      </c>
      <c r="F167" s="243">
        <f t="shared" si="95"/>
        <v>7680</v>
      </c>
      <c r="G167" s="243">
        <f t="shared" si="95"/>
        <v>1620</v>
      </c>
      <c r="H167" s="243">
        <f t="shared" si="95"/>
        <v>32340</v>
      </c>
      <c r="I167" s="191"/>
      <c r="J167" s="191"/>
      <c r="K167" s="191"/>
      <c r="L167" s="191"/>
      <c r="M167" s="191"/>
      <c r="N167" s="191"/>
      <c r="O167" s="191"/>
      <c r="P167" s="191"/>
      <c r="Q167" s="191"/>
      <c r="R167" s="191"/>
      <c r="S167" s="191"/>
      <c r="T167" s="191"/>
      <c r="U167" s="191"/>
      <c r="V167" s="191"/>
      <c r="W167" s="191"/>
      <c r="X167" s="191"/>
      <c r="Y167" s="191"/>
      <c r="Z167" s="191"/>
    </row>
    <row r="168">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c r="A169" s="191"/>
      <c r="B169" s="191"/>
      <c r="C169" s="191"/>
      <c r="D169" s="191"/>
      <c r="E169" s="191"/>
      <c r="F169" s="191"/>
      <c r="G169" s="244" t="s">
        <v>35</v>
      </c>
      <c r="H169" s="245" t="s">
        <v>36</v>
      </c>
      <c r="I169" s="191"/>
      <c r="J169" s="191"/>
      <c r="K169" s="191"/>
      <c r="L169" s="191"/>
      <c r="M169" s="191"/>
      <c r="N169" s="191"/>
      <c r="O169" s="191"/>
      <c r="P169" s="191"/>
      <c r="Q169" s="191"/>
      <c r="R169" s="191"/>
      <c r="S169" s="204"/>
      <c r="T169" s="191"/>
      <c r="U169" s="191"/>
      <c r="V169" s="191"/>
      <c r="W169" s="191"/>
      <c r="X169" s="191"/>
      <c r="Y169" s="191"/>
      <c r="Z169" s="191"/>
    </row>
    <row r="170">
      <c r="A170" s="246" t="s">
        <v>210</v>
      </c>
      <c r="B170" s="191"/>
      <c r="C170" s="191"/>
      <c r="D170" s="191"/>
      <c r="E170" s="191"/>
      <c r="F170" s="191"/>
      <c r="G170" s="247">
        <v>44598.0</v>
      </c>
      <c r="H170" s="207">
        <f>(H159)</f>
        <v>997</v>
      </c>
      <c r="I170" s="191"/>
      <c r="J170" s="191"/>
      <c r="K170" s="191"/>
      <c r="L170" s="191"/>
      <c r="M170" s="191"/>
      <c r="N170" s="191"/>
      <c r="O170" s="191"/>
      <c r="P170" s="191"/>
      <c r="Q170" s="191"/>
      <c r="R170" s="191"/>
      <c r="S170" s="191"/>
      <c r="T170" s="191"/>
      <c r="U170" s="191"/>
      <c r="V170" s="191"/>
      <c r="W170" s="191"/>
      <c r="X170" s="191"/>
      <c r="Y170" s="191"/>
      <c r="Z170" s="191"/>
    </row>
    <row r="171">
      <c r="A171" s="191"/>
      <c r="B171" s="191"/>
      <c r="C171" s="191"/>
      <c r="D171" s="191"/>
      <c r="E171" s="191"/>
      <c r="F171" s="191"/>
      <c r="G171" s="248" t="s">
        <v>9</v>
      </c>
      <c r="H171" s="249">
        <f>SUM(H170)</f>
        <v>997</v>
      </c>
      <c r="I171" s="191"/>
      <c r="J171" s="191"/>
      <c r="K171" s="191"/>
      <c r="L171" s="191"/>
      <c r="M171" s="191"/>
      <c r="N171" s="191"/>
      <c r="O171" s="191"/>
      <c r="P171" s="191"/>
      <c r="Q171" s="191"/>
      <c r="R171" s="191"/>
      <c r="S171" s="191"/>
      <c r="T171" s="191"/>
      <c r="U171" s="191"/>
      <c r="V171" s="191"/>
      <c r="W171" s="191"/>
      <c r="X171" s="191"/>
      <c r="Y171" s="191"/>
      <c r="Z171" s="191"/>
    </row>
    <row r="172">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c r="A173" s="191"/>
      <c r="B173" s="191"/>
      <c r="C173" s="191"/>
      <c r="D173" s="191"/>
      <c r="E173" s="191"/>
      <c r="F173" s="191"/>
      <c r="G173" s="250" t="s">
        <v>131</v>
      </c>
      <c r="H173" s="251">
        <f>(7000-H171)</f>
        <v>6003</v>
      </c>
      <c r="I173" s="191"/>
      <c r="J173" s="191"/>
      <c r="K173" s="191"/>
      <c r="L173" s="191"/>
      <c r="M173" s="191"/>
      <c r="N173" s="191"/>
      <c r="O173" s="191"/>
      <c r="P173" s="191"/>
      <c r="Q173" s="191"/>
      <c r="R173" s="191"/>
      <c r="S173" s="191"/>
      <c r="T173" s="191"/>
      <c r="U173" s="191"/>
      <c r="V173" s="191"/>
      <c r="W173" s="191"/>
      <c r="X173" s="191"/>
      <c r="Y173" s="191"/>
      <c r="Z173" s="191"/>
    </row>
    <row r="174">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c r="A175" s="188" t="s">
        <v>224</v>
      </c>
      <c r="B175" s="189">
        <v>31.0</v>
      </c>
      <c r="C175" s="189">
        <v>1.0</v>
      </c>
      <c r="D175" s="189">
        <v>2.0</v>
      </c>
      <c r="E175" s="189">
        <v>3.0</v>
      </c>
      <c r="F175" s="189">
        <v>4.0</v>
      </c>
      <c r="G175" s="189">
        <v>5.0</v>
      </c>
      <c r="H175" s="190"/>
      <c r="I175" s="190"/>
      <c r="J175" s="191"/>
      <c r="K175" s="188" t="s">
        <v>224</v>
      </c>
      <c r="L175" s="190"/>
      <c r="M175" s="190"/>
      <c r="N175" s="192"/>
      <c r="O175" s="192"/>
      <c r="P175" s="192"/>
      <c r="Q175" s="191"/>
      <c r="R175" s="191"/>
      <c r="S175" s="191"/>
      <c r="T175" s="191"/>
      <c r="U175" s="191"/>
      <c r="V175" s="191"/>
      <c r="W175" s="191"/>
      <c r="X175" s="191"/>
      <c r="Y175" s="191"/>
      <c r="Z175" s="191"/>
    </row>
    <row r="176">
      <c r="A176" s="193" t="s">
        <v>132</v>
      </c>
      <c r="B176" s="194" t="s">
        <v>2</v>
      </c>
      <c r="C176" s="194" t="s">
        <v>3</v>
      </c>
      <c r="D176" s="194" t="s">
        <v>4</v>
      </c>
      <c r="E176" s="194" t="s">
        <v>5</v>
      </c>
      <c r="F176" s="194" t="s">
        <v>6</v>
      </c>
      <c r="G176" s="194" t="s">
        <v>7</v>
      </c>
      <c r="H176" s="194" t="s">
        <v>9</v>
      </c>
      <c r="I176" s="194" t="s">
        <v>71</v>
      </c>
      <c r="J176" s="191"/>
      <c r="K176" s="193" t="s">
        <v>132</v>
      </c>
      <c r="L176" s="194" t="s">
        <v>72</v>
      </c>
      <c r="M176" s="194" t="s">
        <v>13</v>
      </c>
      <c r="N176" s="195" t="s">
        <v>73</v>
      </c>
      <c r="O176" s="195" t="s">
        <v>133</v>
      </c>
      <c r="P176" s="195" t="s">
        <v>74</v>
      </c>
      <c r="Q176" s="191"/>
      <c r="R176" s="191"/>
      <c r="S176" s="191"/>
      <c r="T176" s="191"/>
      <c r="U176" s="191"/>
      <c r="V176" s="191"/>
      <c r="W176" s="191"/>
      <c r="X176" s="191"/>
      <c r="Y176" s="191"/>
      <c r="Z176" s="191"/>
    </row>
    <row r="177">
      <c r="A177" s="230" t="s">
        <v>1</v>
      </c>
      <c r="B177" s="252"/>
      <c r="C177" s="253"/>
      <c r="D177" s="252"/>
      <c r="E177" s="253"/>
      <c r="F177" s="253"/>
      <c r="G177" s="252"/>
      <c r="H177" s="253"/>
      <c r="I177" s="252"/>
      <c r="J177" s="191"/>
      <c r="K177" s="230" t="s">
        <v>1</v>
      </c>
      <c r="L177" s="252"/>
      <c r="M177" s="253"/>
      <c r="N177" s="252"/>
      <c r="O177" s="253"/>
      <c r="P177" s="253"/>
      <c r="Q177" s="191"/>
      <c r="R177" s="191"/>
      <c r="S177" s="191"/>
      <c r="T177" s="191"/>
      <c r="U177" s="191"/>
      <c r="V177" s="191"/>
      <c r="W177" s="191"/>
      <c r="X177" s="191"/>
      <c r="Y177" s="191"/>
      <c r="Z177" s="191"/>
    </row>
    <row r="178">
      <c r="A178" s="254" t="s">
        <v>134</v>
      </c>
      <c r="B178" s="209">
        <v>3.0</v>
      </c>
      <c r="C178" s="209">
        <v>6.0</v>
      </c>
      <c r="D178" s="209">
        <v>4.0</v>
      </c>
      <c r="E178" s="207">
        <v>6.0</v>
      </c>
      <c r="F178" s="207">
        <v>5.0</v>
      </c>
      <c r="G178" s="207"/>
      <c r="H178" s="209">
        <f t="shared" ref="H178:H183" si="96">sum(B178:G178)</f>
        <v>24</v>
      </c>
      <c r="I178" s="210">
        <f t="shared" ref="I178:I183" si="97">(H178/60)</f>
        <v>0.4</v>
      </c>
      <c r="J178" s="203"/>
      <c r="K178" s="254" t="s">
        <v>134</v>
      </c>
      <c r="L178" s="208">
        <v>50.0</v>
      </c>
      <c r="M178" s="207">
        <f t="shared" ref="M178:M183" si="98">(L178-H178)</f>
        <v>26</v>
      </c>
      <c r="N178" s="231">
        <v>35.0</v>
      </c>
      <c r="O178" s="207">
        <f t="shared" ref="O178:O183" si="99">sum(M178,N178)</f>
        <v>61</v>
      </c>
      <c r="P178" s="208"/>
      <c r="Q178" s="203">
        <v>61.0</v>
      </c>
      <c r="R178" s="191"/>
      <c r="S178" s="191"/>
      <c r="T178" s="191"/>
      <c r="U178" s="191"/>
      <c r="V178" s="191"/>
      <c r="W178" s="191"/>
      <c r="X178" s="191"/>
      <c r="Y178" s="191"/>
      <c r="Z178" s="191"/>
    </row>
    <row r="179">
      <c r="A179" s="254" t="s">
        <v>199</v>
      </c>
      <c r="B179" s="209">
        <v>1.0</v>
      </c>
      <c r="C179" s="209">
        <v>6.0</v>
      </c>
      <c r="D179" s="209">
        <v>8.0</v>
      </c>
      <c r="E179" s="209">
        <v>6.0</v>
      </c>
      <c r="F179" s="207">
        <v>3.0</v>
      </c>
      <c r="G179" s="207"/>
      <c r="H179" s="209">
        <f t="shared" si="96"/>
        <v>24</v>
      </c>
      <c r="I179" s="210">
        <f t="shared" si="97"/>
        <v>0.4</v>
      </c>
      <c r="J179" s="203"/>
      <c r="K179" s="254" t="s">
        <v>199</v>
      </c>
      <c r="L179" s="208">
        <v>58.0</v>
      </c>
      <c r="M179" s="207">
        <f t="shared" si="98"/>
        <v>34</v>
      </c>
      <c r="N179" s="231">
        <v>30.0</v>
      </c>
      <c r="O179" s="207">
        <f t="shared" si="99"/>
        <v>64</v>
      </c>
      <c r="P179" s="208"/>
      <c r="Q179" s="203">
        <v>64.0</v>
      </c>
      <c r="R179" s="191"/>
      <c r="S179" s="191"/>
      <c r="T179" s="191"/>
      <c r="U179" s="191"/>
      <c r="V179" s="191"/>
      <c r="W179" s="191"/>
      <c r="X179" s="191"/>
      <c r="Y179" s="191"/>
      <c r="Z179" s="191"/>
    </row>
    <row r="180">
      <c r="A180" s="254" t="s">
        <v>200</v>
      </c>
      <c r="B180" s="209">
        <v>3.0</v>
      </c>
      <c r="C180" s="209">
        <v>5.0</v>
      </c>
      <c r="D180" s="209">
        <v>4.0</v>
      </c>
      <c r="E180" s="209">
        <v>10.0</v>
      </c>
      <c r="F180" s="207">
        <v>9.0</v>
      </c>
      <c r="G180" s="207"/>
      <c r="H180" s="209">
        <f t="shared" si="96"/>
        <v>31</v>
      </c>
      <c r="I180" s="210">
        <f t="shared" si="97"/>
        <v>0.5166666667</v>
      </c>
      <c r="J180" s="203"/>
      <c r="K180" s="254" t="s">
        <v>200</v>
      </c>
      <c r="L180" s="208">
        <v>43.0</v>
      </c>
      <c r="M180" s="207">
        <f t="shared" si="98"/>
        <v>12</v>
      </c>
      <c r="N180" s="231">
        <v>50.0</v>
      </c>
      <c r="O180" s="207">
        <f t="shared" si="99"/>
        <v>62</v>
      </c>
      <c r="P180" s="208"/>
      <c r="Q180" s="203">
        <v>62.0</v>
      </c>
      <c r="R180" s="191"/>
      <c r="S180" s="191"/>
      <c r="T180" s="191"/>
      <c r="U180" s="191"/>
      <c r="V180" s="191"/>
      <c r="W180" s="191"/>
      <c r="X180" s="191"/>
      <c r="Y180" s="191"/>
      <c r="Z180" s="191"/>
    </row>
    <row r="181">
      <c r="A181" s="254" t="s">
        <v>220</v>
      </c>
      <c r="B181" s="209">
        <v>0.0</v>
      </c>
      <c r="C181" s="209">
        <v>0.0</v>
      </c>
      <c r="D181" s="209">
        <v>0.0</v>
      </c>
      <c r="E181" s="209">
        <v>0.0</v>
      </c>
      <c r="F181" s="207">
        <v>0.0</v>
      </c>
      <c r="G181" s="207"/>
      <c r="H181" s="209">
        <f t="shared" si="96"/>
        <v>0</v>
      </c>
      <c r="I181" s="210">
        <f t="shared" si="97"/>
        <v>0</v>
      </c>
      <c r="J181" s="203"/>
      <c r="K181" s="254" t="s">
        <v>220</v>
      </c>
      <c r="L181" s="208">
        <v>20.0</v>
      </c>
      <c r="M181" s="207">
        <f t="shared" si="98"/>
        <v>20</v>
      </c>
      <c r="N181" s="231">
        <v>0.0</v>
      </c>
      <c r="O181" s="207">
        <f t="shared" si="99"/>
        <v>20</v>
      </c>
      <c r="P181" s="208"/>
      <c r="Q181" s="203">
        <v>20.0</v>
      </c>
      <c r="R181" s="191"/>
      <c r="S181" s="191"/>
      <c r="T181" s="191"/>
      <c r="U181" s="191"/>
      <c r="V181" s="191"/>
      <c r="W181" s="191"/>
      <c r="X181" s="191"/>
      <c r="Y181" s="191"/>
      <c r="Z181" s="191"/>
    </row>
    <row r="182">
      <c r="A182" s="254" t="s">
        <v>230</v>
      </c>
      <c r="B182" s="209">
        <v>0.0</v>
      </c>
      <c r="C182" s="209">
        <v>0.0</v>
      </c>
      <c r="D182" s="209">
        <v>0.0</v>
      </c>
      <c r="E182" s="209">
        <v>3.0</v>
      </c>
      <c r="F182" s="207">
        <v>1.0</v>
      </c>
      <c r="G182" s="207">
        <v>2.0</v>
      </c>
      <c r="H182" s="209">
        <f t="shared" si="96"/>
        <v>6</v>
      </c>
      <c r="I182" s="210">
        <f t="shared" si="97"/>
        <v>0.1</v>
      </c>
      <c r="J182" s="203"/>
      <c r="K182" s="254" t="s">
        <v>230</v>
      </c>
      <c r="L182" s="208">
        <v>20.0</v>
      </c>
      <c r="M182" s="207">
        <f t="shared" si="98"/>
        <v>14</v>
      </c>
      <c r="N182" s="231">
        <v>15.0</v>
      </c>
      <c r="O182" s="207">
        <f t="shared" si="99"/>
        <v>29</v>
      </c>
      <c r="P182" s="208"/>
      <c r="Q182" s="203">
        <v>29.0</v>
      </c>
      <c r="R182" s="191"/>
      <c r="S182" s="191"/>
      <c r="T182" s="191"/>
      <c r="U182" s="191"/>
      <c r="V182" s="191"/>
      <c r="W182" s="191"/>
      <c r="X182" s="191"/>
      <c r="Y182" s="191"/>
      <c r="Z182" s="191"/>
    </row>
    <row r="183">
      <c r="A183" s="254" t="s">
        <v>231</v>
      </c>
      <c r="B183" s="209">
        <v>0.0</v>
      </c>
      <c r="C183" s="209">
        <v>0.0</v>
      </c>
      <c r="D183" s="209">
        <v>0.0</v>
      </c>
      <c r="E183" s="209">
        <v>0.0</v>
      </c>
      <c r="F183" s="207">
        <v>0.0</v>
      </c>
      <c r="G183" s="207"/>
      <c r="H183" s="209">
        <f t="shared" si="96"/>
        <v>0</v>
      </c>
      <c r="I183" s="210">
        <f t="shared" si="97"/>
        <v>0</v>
      </c>
      <c r="J183" s="203"/>
      <c r="K183" s="254" t="s">
        <v>231</v>
      </c>
      <c r="L183" s="208">
        <v>20.0</v>
      </c>
      <c r="M183" s="207">
        <f t="shared" si="98"/>
        <v>20</v>
      </c>
      <c r="N183" s="231">
        <v>0.0</v>
      </c>
      <c r="O183" s="207">
        <f t="shared" si="99"/>
        <v>20</v>
      </c>
      <c r="P183" s="208"/>
      <c r="Q183" s="203">
        <v>20.0</v>
      </c>
      <c r="R183" s="191"/>
      <c r="S183" s="191"/>
      <c r="T183" s="191"/>
      <c r="U183" s="191"/>
      <c r="V183" s="191"/>
      <c r="W183" s="191"/>
      <c r="X183" s="191"/>
      <c r="Y183" s="191"/>
      <c r="Z183" s="191"/>
    </row>
    <row r="184">
      <c r="A184" s="255"/>
      <c r="B184" s="202">
        <f t="shared" ref="B184:G184" si="100">sum(B178:B183)</f>
        <v>7</v>
      </c>
      <c r="C184" s="202">
        <f t="shared" si="100"/>
        <v>17</v>
      </c>
      <c r="D184" s="202">
        <f t="shared" si="100"/>
        <v>16</v>
      </c>
      <c r="E184" s="202">
        <f t="shared" si="100"/>
        <v>25</v>
      </c>
      <c r="F184" s="202">
        <f t="shared" si="100"/>
        <v>18</v>
      </c>
      <c r="G184" s="202">
        <f t="shared" si="100"/>
        <v>2</v>
      </c>
      <c r="H184" s="202">
        <f>sum(H178:H183)- B184</f>
        <v>78</v>
      </c>
      <c r="I184" s="252"/>
      <c r="J184" s="191"/>
      <c r="K184" s="200" t="s">
        <v>9</v>
      </c>
      <c r="L184" s="202">
        <f t="shared" ref="L184:O184" si="101">sum(L178:L183)</f>
        <v>211</v>
      </c>
      <c r="M184" s="202">
        <f t="shared" si="101"/>
        <v>126</v>
      </c>
      <c r="N184" s="202">
        <f t="shared" si="101"/>
        <v>130</v>
      </c>
      <c r="O184" s="202">
        <f t="shared" si="101"/>
        <v>256</v>
      </c>
      <c r="P184" s="252"/>
      <c r="Q184" s="191"/>
      <c r="R184" s="191"/>
      <c r="S184" s="191"/>
      <c r="T184" s="191"/>
      <c r="U184" s="191"/>
      <c r="V184" s="191"/>
      <c r="W184" s="191"/>
      <c r="X184" s="191"/>
      <c r="Y184" s="191"/>
      <c r="Z184" s="191"/>
    </row>
    <row r="185">
      <c r="A185" s="191"/>
      <c r="B185" s="191"/>
      <c r="C185" s="191"/>
      <c r="D185" s="191"/>
      <c r="E185" s="191"/>
      <c r="F185" s="191"/>
      <c r="G185" s="191"/>
      <c r="H185" s="191"/>
      <c r="I185" s="191"/>
      <c r="J185" s="191"/>
      <c r="K185" s="203"/>
      <c r="L185" s="191"/>
      <c r="M185" s="191"/>
      <c r="N185" s="203"/>
      <c r="O185" s="191"/>
      <c r="P185" s="203"/>
      <c r="Q185" s="191"/>
      <c r="R185" s="191"/>
      <c r="S185" s="191"/>
      <c r="T185" s="191"/>
      <c r="U185" s="191"/>
      <c r="V185" s="191"/>
      <c r="W185" s="191"/>
      <c r="X185" s="191"/>
      <c r="Y185" s="191"/>
      <c r="Z185" s="191"/>
    </row>
    <row r="186">
      <c r="A186" s="242"/>
      <c r="B186" s="256">
        <f t="shared" ref="B186:H186" si="102">(B184*16)</f>
        <v>112</v>
      </c>
      <c r="C186" s="256">
        <f t="shared" si="102"/>
        <v>272</v>
      </c>
      <c r="D186" s="256">
        <f t="shared" si="102"/>
        <v>256</v>
      </c>
      <c r="E186" s="256">
        <f t="shared" si="102"/>
        <v>400</v>
      </c>
      <c r="F186" s="256">
        <f t="shared" si="102"/>
        <v>288</v>
      </c>
      <c r="G186" s="256">
        <f t="shared" si="102"/>
        <v>32</v>
      </c>
      <c r="H186" s="256">
        <f t="shared" si="102"/>
        <v>1248</v>
      </c>
      <c r="I186" s="191"/>
      <c r="J186" s="191"/>
      <c r="K186" s="203"/>
      <c r="L186" s="191"/>
      <c r="M186" s="191"/>
      <c r="N186" s="203"/>
      <c r="O186" s="191"/>
      <c r="P186" s="203"/>
      <c r="Q186" s="191"/>
      <c r="R186" s="191"/>
      <c r="S186" s="191"/>
      <c r="T186" s="191"/>
      <c r="U186" s="191"/>
      <c r="V186" s="191"/>
      <c r="W186" s="191"/>
      <c r="X186" s="191"/>
      <c r="Y186" s="191"/>
      <c r="Z186" s="191"/>
    </row>
    <row r="187">
      <c r="A187" s="191"/>
      <c r="B187" s="191"/>
      <c r="C187" s="191"/>
      <c r="D187" s="191"/>
      <c r="E187" s="191"/>
      <c r="F187" s="191"/>
      <c r="G187" s="191"/>
      <c r="H187" s="191"/>
      <c r="I187" s="191"/>
      <c r="J187" s="191"/>
      <c r="K187" s="203"/>
      <c r="L187" s="191"/>
      <c r="M187" s="191"/>
      <c r="N187" s="203"/>
      <c r="O187" s="191"/>
      <c r="P187" s="203"/>
      <c r="Q187" s="191"/>
      <c r="R187" s="191"/>
      <c r="S187" s="191"/>
      <c r="T187" s="191"/>
      <c r="U187" s="191"/>
      <c r="V187" s="191"/>
      <c r="W187" s="191"/>
      <c r="X187" s="191"/>
      <c r="Y187" s="191"/>
      <c r="Z187" s="191"/>
    </row>
    <row r="188">
      <c r="A188" s="191"/>
      <c r="B188" s="191"/>
      <c r="C188" s="191"/>
      <c r="D188" s="191"/>
      <c r="E188" s="191"/>
      <c r="F188" s="191"/>
      <c r="G188" s="244" t="s">
        <v>35</v>
      </c>
      <c r="H188" s="245" t="s">
        <v>36</v>
      </c>
      <c r="I188" s="191"/>
      <c r="J188" s="191"/>
      <c r="K188" s="203"/>
      <c r="L188" s="191"/>
      <c r="M188" s="191"/>
      <c r="N188" s="203"/>
      <c r="O188" s="191"/>
      <c r="P188" s="203"/>
      <c r="Q188" s="191"/>
      <c r="R188" s="191"/>
      <c r="S188" s="191"/>
      <c r="T188" s="191"/>
      <c r="U188" s="191"/>
      <c r="V188" s="191"/>
      <c r="W188" s="191"/>
      <c r="X188" s="191"/>
      <c r="Y188" s="191"/>
      <c r="Z188" s="191"/>
    </row>
    <row r="189">
      <c r="A189" s="246" t="s">
        <v>202</v>
      </c>
      <c r="B189" s="191"/>
      <c r="C189" s="191"/>
      <c r="D189" s="191"/>
      <c r="E189" s="191"/>
      <c r="F189" s="191"/>
      <c r="G189" s="247">
        <v>44598.0</v>
      </c>
      <c r="H189" s="207">
        <f>(H184)</f>
        <v>78</v>
      </c>
      <c r="I189" s="191"/>
      <c r="J189" s="191"/>
      <c r="K189" s="191"/>
      <c r="L189" s="191"/>
      <c r="M189" s="191"/>
      <c r="N189" s="191"/>
      <c r="O189" s="191"/>
      <c r="P189" s="191"/>
      <c r="Q189" s="191"/>
      <c r="R189" s="191"/>
      <c r="S189" s="191"/>
      <c r="T189" s="191"/>
      <c r="U189" s="191"/>
      <c r="V189" s="191"/>
      <c r="W189" s="191"/>
      <c r="X189" s="191"/>
      <c r="Y189" s="191"/>
      <c r="Z189" s="191"/>
    </row>
    <row r="190">
      <c r="A190" s="191"/>
      <c r="B190" s="191"/>
      <c r="C190" s="191"/>
      <c r="D190" s="191"/>
      <c r="E190" s="191"/>
      <c r="F190" s="191"/>
      <c r="G190" s="248" t="s">
        <v>9</v>
      </c>
      <c r="H190" s="249">
        <f>SUM(H189)</f>
        <v>78</v>
      </c>
      <c r="I190" s="191"/>
      <c r="J190" s="191"/>
      <c r="K190" s="191"/>
      <c r="L190" s="191"/>
      <c r="M190" s="191"/>
      <c r="N190" s="191"/>
      <c r="O190" s="191"/>
      <c r="P190" s="191"/>
      <c r="Q190" s="191"/>
      <c r="R190" s="191"/>
      <c r="S190" s="191"/>
      <c r="T190" s="191"/>
      <c r="U190" s="191"/>
      <c r="V190" s="191"/>
      <c r="W190" s="191"/>
      <c r="X190" s="191"/>
      <c r="Y190" s="191"/>
      <c r="Z190" s="191"/>
    </row>
    <row r="19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c r="A192" s="191"/>
      <c r="B192" s="191"/>
      <c r="C192" s="191"/>
      <c r="D192" s="191"/>
      <c r="E192" s="191"/>
      <c r="F192" s="191"/>
      <c r="G192" s="250" t="s">
        <v>131</v>
      </c>
      <c r="H192" s="251">
        <f>(800-H190)</f>
        <v>722</v>
      </c>
      <c r="I192" s="191"/>
      <c r="J192" s="191"/>
      <c r="K192" s="191"/>
      <c r="L192" s="191"/>
      <c r="M192" s="191"/>
      <c r="N192" s="191"/>
      <c r="O192" s="191"/>
      <c r="P192" s="191"/>
      <c r="Q192" s="191"/>
      <c r="R192" s="191"/>
      <c r="S192" s="191"/>
      <c r="T192" s="191"/>
      <c r="U192" s="191"/>
      <c r="V192" s="191"/>
      <c r="W192" s="191"/>
      <c r="X192" s="191"/>
      <c r="Y192" s="191"/>
      <c r="Z192" s="191"/>
    </row>
    <row r="193">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c r="A194" s="188" t="s">
        <v>224</v>
      </c>
      <c r="B194" s="189">
        <v>31.0</v>
      </c>
      <c r="C194" s="189">
        <v>1.0</v>
      </c>
      <c r="D194" s="189">
        <v>2.0</v>
      </c>
      <c r="E194" s="189">
        <v>3.0</v>
      </c>
      <c r="F194" s="189">
        <v>4.0</v>
      </c>
      <c r="G194" s="189">
        <v>5.0</v>
      </c>
      <c r="H194" s="190"/>
      <c r="I194" s="190"/>
      <c r="J194" s="191"/>
      <c r="K194" s="188" t="s">
        <v>224</v>
      </c>
      <c r="L194" s="190"/>
      <c r="M194" s="190"/>
      <c r="N194" s="192"/>
      <c r="O194" s="192"/>
      <c r="P194" s="192"/>
      <c r="Q194" s="191"/>
      <c r="R194" s="191"/>
      <c r="S194" s="191"/>
      <c r="T194" s="191"/>
      <c r="U194" s="191"/>
      <c r="V194" s="191"/>
      <c r="W194" s="191"/>
      <c r="X194" s="191"/>
      <c r="Y194" s="191"/>
      <c r="Z194" s="191"/>
    </row>
    <row r="195">
      <c r="A195" s="193" t="s">
        <v>144</v>
      </c>
      <c r="B195" s="194" t="s">
        <v>2</v>
      </c>
      <c r="C195" s="194" t="s">
        <v>3</v>
      </c>
      <c r="D195" s="194" t="s">
        <v>4</v>
      </c>
      <c r="E195" s="194" t="s">
        <v>5</v>
      </c>
      <c r="F195" s="194" t="s">
        <v>6</v>
      </c>
      <c r="G195" s="194" t="s">
        <v>7</v>
      </c>
      <c r="H195" s="194" t="s">
        <v>9</v>
      </c>
      <c r="I195" s="194" t="s">
        <v>71</v>
      </c>
      <c r="J195" s="191"/>
      <c r="K195" s="193" t="s">
        <v>144</v>
      </c>
      <c r="L195" s="194" t="s">
        <v>72</v>
      </c>
      <c r="M195" s="194" t="s">
        <v>13</v>
      </c>
      <c r="N195" s="195" t="s">
        <v>73</v>
      </c>
      <c r="O195" s="195" t="s">
        <v>133</v>
      </c>
      <c r="P195" s="195" t="s">
        <v>74</v>
      </c>
      <c r="Q195" s="191"/>
      <c r="R195" s="191"/>
      <c r="S195" s="191"/>
      <c r="T195" s="191"/>
      <c r="U195" s="191"/>
      <c r="V195" s="191"/>
      <c r="W195" s="191"/>
      <c r="X195" s="191"/>
      <c r="Y195" s="191"/>
      <c r="Z195" s="191"/>
    </row>
    <row r="196">
      <c r="A196" s="230" t="s">
        <v>1</v>
      </c>
      <c r="B196" s="252"/>
      <c r="C196" s="253"/>
      <c r="D196" s="252"/>
      <c r="E196" s="253"/>
      <c r="F196" s="253"/>
      <c r="G196" s="252"/>
      <c r="H196" s="253"/>
      <c r="I196" s="252"/>
      <c r="J196" s="191"/>
      <c r="K196" s="257" t="s">
        <v>1</v>
      </c>
      <c r="L196" s="258"/>
      <c r="M196" s="259"/>
      <c r="N196" s="258"/>
      <c r="O196" s="259"/>
      <c r="P196" s="259"/>
      <c r="Q196" s="191"/>
      <c r="R196" s="191"/>
      <c r="S196" s="191"/>
      <c r="T196" s="191"/>
      <c r="U196" s="191"/>
      <c r="V196" s="191"/>
      <c r="W196" s="191"/>
      <c r="X196" s="191"/>
      <c r="Y196" s="191"/>
      <c r="Z196" s="191"/>
    </row>
    <row r="197">
      <c r="A197" s="254" t="s">
        <v>148</v>
      </c>
      <c r="B197" s="209">
        <v>3.0</v>
      </c>
      <c r="C197" s="209">
        <v>11.0</v>
      </c>
      <c r="D197" s="209">
        <v>0.0</v>
      </c>
      <c r="E197" s="209">
        <v>0.0</v>
      </c>
      <c r="F197" s="209">
        <v>0.0</v>
      </c>
      <c r="G197" s="207">
        <v>0.0</v>
      </c>
      <c r="H197" s="209">
        <f t="shared" ref="H197:H206" si="103">sum(B197:G197)</f>
        <v>14</v>
      </c>
      <c r="I197" s="210">
        <f t="shared" ref="I197:I199" si="104">(H197/60)</f>
        <v>0.2333333333</v>
      </c>
      <c r="J197" s="203"/>
      <c r="K197" s="254" t="s">
        <v>148</v>
      </c>
      <c r="L197" s="209">
        <v>27.0</v>
      </c>
      <c r="M197" s="207">
        <f t="shared" ref="M197:M206" si="105">(L197-H197)</f>
        <v>13</v>
      </c>
      <c r="N197" s="231">
        <v>15.0</v>
      </c>
      <c r="O197" s="207">
        <f t="shared" ref="O197:O206" si="106">sum(M197,N197)</f>
        <v>28</v>
      </c>
      <c r="P197" s="209"/>
      <c r="Q197" s="203"/>
      <c r="R197" s="191"/>
      <c r="S197" s="191"/>
      <c r="T197" s="191"/>
      <c r="U197" s="191"/>
      <c r="V197" s="191"/>
      <c r="W197" s="191"/>
      <c r="X197" s="191"/>
      <c r="Y197" s="191"/>
      <c r="Z197" s="191"/>
    </row>
    <row r="198">
      <c r="A198" s="254" t="s">
        <v>145</v>
      </c>
      <c r="B198" s="209">
        <v>0.0</v>
      </c>
      <c r="C198" s="209">
        <v>0.0</v>
      </c>
      <c r="D198" s="209">
        <v>7.0</v>
      </c>
      <c r="E198" s="209">
        <v>11.0</v>
      </c>
      <c r="F198" s="209">
        <v>16.0</v>
      </c>
      <c r="G198" s="207">
        <v>1.0</v>
      </c>
      <c r="H198" s="209">
        <f t="shared" si="103"/>
        <v>35</v>
      </c>
      <c r="I198" s="210">
        <f t="shared" si="104"/>
        <v>0.5833333333</v>
      </c>
      <c r="J198" s="203"/>
      <c r="K198" s="254" t="s">
        <v>145</v>
      </c>
      <c r="L198" s="209">
        <v>156.0</v>
      </c>
      <c r="M198" s="207">
        <f t="shared" si="105"/>
        <v>121</v>
      </c>
      <c r="N198" s="231">
        <v>30.0</v>
      </c>
      <c r="O198" s="207">
        <f t="shared" si="106"/>
        <v>151</v>
      </c>
      <c r="P198" s="209"/>
      <c r="Q198" s="203"/>
      <c r="R198" s="191"/>
      <c r="S198" s="191"/>
      <c r="T198" s="191"/>
      <c r="U198" s="191"/>
      <c r="V198" s="191"/>
      <c r="W198" s="191"/>
      <c r="X198" s="191"/>
      <c r="Y198" s="191"/>
      <c r="Z198" s="191"/>
    </row>
    <row r="199">
      <c r="A199" s="254" t="s">
        <v>152</v>
      </c>
      <c r="B199" s="209">
        <v>0.0</v>
      </c>
      <c r="C199" s="209">
        <v>2.0</v>
      </c>
      <c r="D199" s="209">
        <v>10.0</v>
      </c>
      <c r="E199" s="209">
        <v>5.0</v>
      </c>
      <c r="F199" s="209">
        <v>0.0</v>
      </c>
      <c r="G199" s="207">
        <v>17.0</v>
      </c>
      <c r="H199" s="209">
        <f t="shared" si="103"/>
        <v>34</v>
      </c>
      <c r="I199" s="210">
        <f t="shared" si="104"/>
        <v>0.5666666667</v>
      </c>
      <c r="J199" s="203"/>
      <c r="K199" s="254" t="s">
        <v>152</v>
      </c>
      <c r="L199" s="209">
        <v>85.0</v>
      </c>
      <c r="M199" s="207">
        <f t="shared" si="105"/>
        <v>51</v>
      </c>
      <c r="N199" s="231">
        <v>40.0</v>
      </c>
      <c r="O199" s="207">
        <f t="shared" si="106"/>
        <v>91</v>
      </c>
      <c r="P199" s="209"/>
      <c r="Q199" s="203"/>
      <c r="R199" s="191"/>
      <c r="S199" s="191"/>
      <c r="T199" s="191"/>
      <c r="U199" s="191"/>
      <c r="V199" s="191"/>
      <c r="W199" s="191"/>
      <c r="X199" s="191"/>
      <c r="Y199" s="191"/>
      <c r="Z199" s="191"/>
    </row>
    <row r="200">
      <c r="A200" s="254" t="s">
        <v>153</v>
      </c>
      <c r="B200" s="209">
        <v>2.0</v>
      </c>
      <c r="C200" s="209">
        <v>17.0</v>
      </c>
      <c r="D200" s="209">
        <v>11.0</v>
      </c>
      <c r="E200" s="209">
        <v>15.0</v>
      </c>
      <c r="F200" s="209">
        <v>7.0</v>
      </c>
      <c r="G200" s="207">
        <v>0.0</v>
      </c>
      <c r="H200" s="209">
        <f t="shared" si="103"/>
        <v>52</v>
      </c>
      <c r="I200" s="210">
        <f t="shared" ref="I200:I201" si="107">(H200/50)</f>
        <v>1.04</v>
      </c>
      <c r="J200" s="203"/>
      <c r="K200" s="254" t="s">
        <v>153</v>
      </c>
      <c r="L200" s="209">
        <v>99.0</v>
      </c>
      <c r="M200" s="207">
        <f t="shared" si="105"/>
        <v>47</v>
      </c>
      <c r="N200" s="231">
        <v>45.0</v>
      </c>
      <c r="O200" s="207">
        <f t="shared" si="106"/>
        <v>92</v>
      </c>
      <c r="P200" s="209"/>
      <c r="Q200" s="203"/>
      <c r="R200" s="191"/>
      <c r="S200" s="191"/>
      <c r="T200" s="191"/>
      <c r="U200" s="191"/>
      <c r="V200" s="191"/>
      <c r="W200" s="191"/>
      <c r="X200" s="191"/>
      <c r="Y200" s="191"/>
      <c r="Z200" s="191"/>
    </row>
    <row r="201">
      <c r="A201" s="254" t="s">
        <v>149</v>
      </c>
      <c r="B201" s="209">
        <v>0.0</v>
      </c>
      <c r="C201" s="209">
        <v>0.0</v>
      </c>
      <c r="D201" s="209">
        <v>0.0</v>
      </c>
      <c r="E201" s="209">
        <v>0.0</v>
      </c>
      <c r="F201" s="209">
        <v>0.0</v>
      </c>
      <c r="G201" s="207">
        <v>0.0</v>
      </c>
      <c r="H201" s="209">
        <f t="shared" si="103"/>
        <v>0</v>
      </c>
      <c r="I201" s="210">
        <f t="shared" si="107"/>
        <v>0</v>
      </c>
      <c r="J201" s="203"/>
      <c r="K201" s="254" t="s">
        <v>149</v>
      </c>
      <c r="L201" s="209">
        <v>29.0</v>
      </c>
      <c r="M201" s="207">
        <f t="shared" si="105"/>
        <v>29</v>
      </c>
      <c r="N201" s="231">
        <v>10.0</v>
      </c>
      <c r="O201" s="207">
        <f t="shared" si="106"/>
        <v>39</v>
      </c>
      <c r="P201" s="209"/>
      <c r="Q201" s="203"/>
      <c r="R201" s="191"/>
      <c r="S201" s="191"/>
      <c r="T201" s="191"/>
      <c r="U201" s="191"/>
      <c r="V201" s="191"/>
      <c r="W201" s="191"/>
      <c r="X201" s="191"/>
      <c r="Y201" s="191"/>
      <c r="Z201" s="191"/>
    </row>
    <row r="202">
      <c r="A202" s="254" t="s">
        <v>150</v>
      </c>
      <c r="B202" s="209">
        <v>4.0</v>
      </c>
      <c r="C202" s="209">
        <v>10.0</v>
      </c>
      <c r="D202" s="209">
        <v>12.0</v>
      </c>
      <c r="E202" s="209">
        <v>11.0</v>
      </c>
      <c r="F202" s="209">
        <v>8.0</v>
      </c>
      <c r="G202" s="207">
        <v>0.0</v>
      </c>
      <c r="H202" s="209">
        <f t="shared" si="103"/>
        <v>45</v>
      </c>
      <c r="I202" s="210">
        <f t="shared" ref="I202:I206" si="108">(H202/60)</f>
        <v>0.75</v>
      </c>
      <c r="J202" s="203"/>
      <c r="K202" s="254" t="s">
        <v>150</v>
      </c>
      <c r="L202" s="209">
        <v>60.0</v>
      </c>
      <c r="M202" s="207">
        <f t="shared" si="105"/>
        <v>15</v>
      </c>
      <c r="N202" s="231">
        <v>80.0</v>
      </c>
      <c r="O202" s="207">
        <f t="shared" si="106"/>
        <v>95</v>
      </c>
      <c r="P202" s="209"/>
      <c r="Q202" s="203"/>
      <c r="R202" s="191"/>
      <c r="S202" s="191"/>
      <c r="T202" s="191"/>
      <c r="U202" s="191"/>
      <c r="V202" s="191"/>
      <c r="W202" s="191"/>
      <c r="X202" s="191"/>
      <c r="Y202" s="191"/>
      <c r="Z202" s="191"/>
    </row>
    <row r="203">
      <c r="A203" s="254" t="s">
        <v>203</v>
      </c>
      <c r="B203" s="209">
        <v>0.0</v>
      </c>
      <c r="C203" s="209">
        <v>11.0</v>
      </c>
      <c r="D203" s="209">
        <v>13.0</v>
      </c>
      <c r="E203" s="209">
        <v>9.0</v>
      </c>
      <c r="F203" s="209">
        <v>4.0</v>
      </c>
      <c r="G203" s="207">
        <v>0.0</v>
      </c>
      <c r="H203" s="209">
        <f t="shared" si="103"/>
        <v>37</v>
      </c>
      <c r="I203" s="210">
        <f t="shared" si="108"/>
        <v>0.6166666667</v>
      </c>
      <c r="J203" s="203"/>
      <c r="K203" s="254" t="s">
        <v>203</v>
      </c>
      <c r="L203" s="209">
        <v>46.0</v>
      </c>
      <c r="M203" s="207">
        <f t="shared" si="105"/>
        <v>9</v>
      </c>
      <c r="N203" s="231">
        <v>65.0</v>
      </c>
      <c r="O203" s="207">
        <f t="shared" si="106"/>
        <v>74</v>
      </c>
      <c r="P203" s="209"/>
      <c r="Q203" s="203"/>
      <c r="R203" s="191"/>
      <c r="S203" s="191"/>
      <c r="T203" s="191"/>
      <c r="U203" s="191"/>
      <c r="V203" s="191"/>
      <c r="W203" s="191"/>
      <c r="X203" s="191"/>
      <c r="Y203" s="191"/>
      <c r="Z203" s="191"/>
    </row>
    <row r="204">
      <c r="A204" s="254" t="s">
        <v>241</v>
      </c>
      <c r="B204" s="209">
        <v>0.0</v>
      </c>
      <c r="C204" s="209">
        <v>0.0</v>
      </c>
      <c r="D204" s="209">
        <v>0.0</v>
      </c>
      <c r="E204" s="209">
        <v>1.0</v>
      </c>
      <c r="F204" s="209">
        <v>3.0</v>
      </c>
      <c r="G204" s="207">
        <v>1.0</v>
      </c>
      <c r="H204" s="209">
        <f t="shared" si="103"/>
        <v>5</v>
      </c>
      <c r="I204" s="210">
        <f t="shared" si="108"/>
        <v>0.08333333333</v>
      </c>
      <c r="J204" s="203"/>
      <c r="K204" s="254" t="s">
        <v>241</v>
      </c>
      <c r="L204" s="209">
        <v>20.0</v>
      </c>
      <c r="M204" s="207">
        <f t="shared" si="105"/>
        <v>15</v>
      </c>
      <c r="N204" s="231">
        <v>40.0</v>
      </c>
      <c r="O204" s="207">
        <f t="shared" si="106"/>
        <v>55</v>
      </c>
      <c r="P204" s="209"/>
      <c r="Q204" s="203"/>
      <c r="R204" s="191"/>
      <c r="S204" s="191"/>
      <c r="T204" s="191"/>
      <c r="U204" s="191"/>
      <c r="V204" s="191"/>
      <c r="W204" s="191"/>
      <c r="X204" s="191"/>
      <c r="Y204" s="191"/>
      <c r="Z204" s="191"/>
    </row>
    <row r="205">
      <c r="A205" s="254"/>
      <c r="B205" s="209"/>
      <c r="C205" s="209"/>
      <c r="D205" s="209"/>
      <c r="E205" s="209"/>
      <c r="F205" s="209"/>
      <c r="G205" s="207"/>
      <c r="H205" s="209">
        <f t="shared" si="103"/>
        <v>0</v>
      </c>
      <c r="I205" s="210">
        <f t="shared" si="108"/>
        <v>0</v>
      </c>
      <c r="J205" s="203"/>
      <c r="K205" s="254"/>
      <c r="L205" s="209">
        <v>20.0</v>
      </c>
      <c r="M205" s="207">
        <f t="shared" si="105"/>
        <v>20</v>
      </c>
      <c r="N205" s="231"/>
      <c r="O205" s="207">
        <f t="shared" si="106"/>
        <v>20</v>
      </c>
      <c r="P205" s="209"/>
      <c r="Q205" s="203"/>
      <c r="R205" s="191"/>
      <c r="S205" s="191"/>
      <c r="T205" s="191"/>
      <c r="U205" s="191"/>
      <c r="V205" s="191"/>
      <c r="W205" s="191"/>
      <c r="X205" s="191"/>
      <c r="Y205" s="191"/>
      <c r="Z205" s="191"/>
    </row>
    <row r="206">
      <c r="A206" s="254"/>
      <c r="B206" s="209"/>
      <c r="C206" s="209"/>
      <c r="D206" s="209"/>
      <c r="E206" s="209"/>
      <c r="F206" s="209"/>
      <c r="G206" s="207"/>
      <c r="H206" s="209">
        <f t="shared" si="103"/>
        <v>0</v>
      </c>
      <c r="I206" s="210">
        <f t="shared" si="108"/>
        <v>0</v>
      </c>
      <c r="J206" s="203"/>
      <c r="K206" s="254"/>
      <c r="L206" s="209">
        <v>20.0</v>
      </c>
      <c r="M206" s="207">
        <f t="shared" si="105"/>
        <v>20</v>
      </c>
      <c r="N206" s="231"/>
      <c r="O206" s="207">
        <f t="shared" si="106"/>
        <v>20</v>
      </c>
      <c r="P206" s="209"/>
      <c r="Q206" s="203"/>
      <c r="R206" s="191"/>
      <c r="S206" s="191"/>
      <c r="T206" s="191"/>
      <c r="U206" s="191"/>
      <c r="V206" s="191"/>
      <c r="W206" s="191"/>
      <c r="X206" s="191"/>
      <c r="Y206" s="191"/>
      <c r="Z206" s="191"/>
    </row>
    <row r="207">
      <c r="A207" s="200" t="s">
        <v>9</v>
      </c>
      <c r="B207" s="202">
        <f t="shared" ref="B207:G207" si="109">SUM(B197:B206)</f>
        <v>9</v>
      </c>
      <c r="C207" s="202">
        <f t="shared" si="109"/>
        <v>51</v>
      </c>
      <c r="D207" s="202">
        <f t="shared" si="109"/>
        <v>53</v>
      </c>
      <c r="E207" s="202">
        <f t="shared" si="109"/>
        <v>52</v>
      </c>
      <c r="F207" s="202">
        <f t="shared" si="109"/>
        <v>38</v>
      </c>
      <c r="G207" s="202">
        <f t="shared" si="109"/>
        <v>19</v>
      </c>
      <c r="H207" s="202">
        <f>SUM(H197:H206)-B207</f>
        <v>213</v>
      </c>
      <c r="I207" s="252"/>
      <c r="J207" s="191"/>
      <c r="K207" s="260" t="s">
        <v>9</v>
      </c>
      <c r="L207" s="202">
        <f t="shared" ref="L207:O207" si="110">SUM(L197:L206)</f>
        <v>562</v>
      </c>
      <c r="M207" s="202">
        <f t="shared" si="110"/>
        <v>340</v>
      </c>
      <c r="N207" s="202">
        <f t="shared" si="110"/>
        <v>325</v>
      </c>
      <c r="O207" s="202">
        <f t="shared" si="110"/>
        <v>665</v>
      </c>
      <c r="P207" s="202"/>
      <c r="Q207" s="191"/>
      <c r="R207" s="191"/>
      <c r="S207" s="191"/>
      <c r="T207" s="191"/>
      <c r="U207" s="191"/>
      <c r="V207" s="191"/>
      <c r="W207" s="191"/>
      <c r="X207" s="191"/>
      <c r="Y207" s="191"/>
      <c r="Z207" s="191"/>
    </row>
    <row r="208">
      <c r="A208" s="191"/>
      <c r="B208" s="191"/>
      <c r="C208" s="191"/>
      <c r="D208" s="191"/>
      <c r="E208" s="191"/>
      <c r="F208" s="191"/>
      <c r="G208" s="191"/>
      <c r="H208" s="191"/>
      <c r="I208" s="191"/>
      <c r="J208" s="191"/>
      <c r="K208" s="203"/>
      <c r="L208" s="191"/>
      <c r="M208" s="191"/>
      <c r="N208" s="203"/>
      <c r="O208" s="191"/>
      <c r="P208" s="191"/>
      <c r="Q208" s="191"/>
      <c r="R208" s="191"/>
      <c r="S208" s="191"/>
      <c r="T208" s="191"/>
      <c r="U208" s="191"/>
      <c r="V208" s="191"/>
      <c r="W208" s="191"/>
      <c r="X208" s="191"/>
      <c r="Y208" s="191"/>
      <c r="Z208" s="191"/>
    </row>
    <row r="209">
      <c r="A209" s="242"/>
      <c r="B209" s="256">
        <f t="shared" ref="B209:H209" si="111">(B207*127)</f>
        <v>1143</v>
      </c>
      <c r="C209" s="256">
        <f t="shared" si="111"/>
        <v>6477</v>
      </c>
      <c r="D209" s="256">
        <f t="shared" si="111"/>
        <v>6731</v>
      </c>
      <c r="E209" s="256">
        <f t="shared" si="111"/>
        <v>6604</v>
      </c>
      <c r="F209" s="256">
        <f t="shared" si="111"/>
        <v>4826</v>
      </c>
      <c r="G209" s="256">
        <f t="shared" si="111"/>
        <v>2413</v>
      </c>
      <c r="H209" s="256">
        <f t="shared" si="111"/>
        <v>27051</v>
      </c>
      <c r="I209" s="191"/>
      <c r="J209" s="191"/>
      <c r="K209" s="191"/>
      <c r="L209" s="191"/>
      <c r="M209" s="203"/>
      <c r="N209" s="203"/>
      <c r="O209" s="191"/>
      <c r="P209" s="203"/>
      <c r="Q209" s="191"/>
      <c r="R209" s="191"/>
      <c r="S209" s="191"/>
      <c r="T209" s="191"/>
      <c r="U209" s="191"/>
      <c r="V209" s="191"/>
      <c r="W209" s="191"/>
      <c r="X209" s="191"/>
      <c r="Y209" s="191"/>
      <c r="Z209" s="191"/>
    </row>
    <row r="210">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c r="A211" s="191"/>
      <c r="B211" s="191"/>
      <c r="C211" s="191"/>
      <c r="D211" s="191"/>
      <c r="E211" s="191"/>
      <c r="F211" s="191"/>
      <c r="G211" s="244" t="s">
        <v>35</v>
      </c>
      <c r="H211" s="245" t="s">
        <v>36</v>
      </c>
      <c r="I211" s="191"/>
      <c r="J211" s="191"/>
      <c r="K211" s="191"/>
      <c r="L211" s="191"/>
      <c r="M211" s="191"/>
      <c r="N211" s="191"/>
      <c r="O211" s="191"/>
      <c r="P211" s="191"/>
      <c r="Q211" s="191"/>
      <c r="R211" s="191"/>
      <c r="S211" s="191"/>
      <c r="T211" s="191"/>
      <c r="U211" s="191"/>
      <c r="V211" s="191"/>
      <c r="W211" s="191"/>
      <c r="X211" s="191"/>
      <c r="Y211" s="191"/>
      <c r="Z211" s="191"/>
    </row>
    <row r="212">
      <c r="A212" s="203"/>
      <c r="B212" s="191"/>
      <c r="C212" s="191"/>
      <c r="D212" s="191"/>
      <c r="E212" s="191"/>
      <c r="F212" s="191"/>
      <c r="G212" s="247">
        <v>44598.0</v>
      </c>
      <c r="H212" s="207">
        <f>(H207)</f>
        <v>213</v>
      </c>
      <c r="I212" s="191"/>
      <c r="J212" s="191"/>
      <c r="K212" s="191"/>
      <c r="L212" s="191"/>
      <c r="M212" s="191"/>
      <c r="N212" s="191"/>
      <c r="O212" s="191"/>
      <c r="P212" s="191"/>
      <c r="Q212" s="191"/>
      <c r="R212" s="191"/>
      <c r="S212" s="191"/>
      <c r="T212" s="191"/>
      <c r="U212" s="191"/>
      <c r="V212" s="191"/>
      <c r="W212" s="191"/>
      <c r="X212" s="191"/>
      <c r="Y212" s="191"/>
      <c r="Z212" s="191"/>
    </row>
    <row r="213">
      <c r="A213" s="191"/>
      <c r="B213" s="191"/>
      <c r="C213" s="191"/>
      <c r="D213" s="191"/>
      <c r="E213" s="191"/>
      <c r="F213" s="191"/>
      <c r="G213" s="248" t="s">
        <v>9</v>
      </c>
      <c r="H213" s="249">
        <f>SUM(H212)</f>
        <v>213</v>
      </c>
      <c r="I213" s="191"/>
      <c r="J213" s="191"/>
      <c r="K213" s="191"/>
      <c r="L213" s="191"/>
      <c r="M213" s="191"/>
      <c r="N213" s="191"/>
      <c r="O213" s="191"/>
      <c r="P213" s="191"/>
      <c r="Q213" s="191"/>
      <c r="R213" s="191"/>
      <c r="S213" s="191"/>
      <c r="T213" s="191"/>
      <c r="U213" s="191"/>
      <c r="V213" s="191"/>
      <c r="W213" s="191"/>
      <c r="X213" s="191"/>
      <c r="Y213" s="191"/>
      <c r="Z213" s="191"/>
    </row>
    <row r="214">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c r="A215" s="191"/>
      <c r="B215" s="191"/>
      <c r="C215" s="191"/>
      <c r="D215" s="191"/>
      <c r="E215" s="191"/>
      <c r="F215" s="191"/>
      <c r="G215" s="250" t="s">
        <v>131</v>
      </c>
      <c r="H215" s="251">
        <f>(1500-H213)</f>
        <v>1287</v>
      </c>
      <c r="I215" s="191"/>
      <c r="J215" s="191"/>
      <c r="K215" s="191"/>
      <c r="L215" s="191"/>
      <c r="M215" s="191"/>
      <c r="N215" s="191"/>
      <c r="O215" s="191"/>
      <c r="P215" s="191"/>
      <c r="Q215" s="191"/>
      <c r="R215" s="191"/>
      <c r="S215" s="191"/>
      <c r="T215" s="191"/>
      <c r="U215" s="191"/>
      <c r="V215" s="191"/>
      <c r="W215" s="191"/>
      <c r="X215" s="191"/>
      <c r="Y215" s="191"/>
      <c r="Z215" s="191"/>
    </row>
    <row r="216">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c r="A217" s="188" t="s">
        <v>224</v>
      </c>
      <c r="B217" s="189">
        <v>31.0</v>
      </c>
      <c r="C217" s="189">
        <v>1.0</v>
      </c>
      <c r="D217" s="189">
        <v>2.0</v>
      </c>
      <c r="E217" s="189">
        <v>3.0</v>
      </c>
      <c r="F217" s="189">
        <v>4.0</v>
      </c>
      <c r="G217" s="189">
        <v>5.0</v>
      </c>
      <c r="H217" s="189">
        <v>6.0</v>
      </c>
      <c r="I217" s="190"/>
      <c r="J217" s="191"/>
      <c r="K217" s="188" t="s">
        <v>224</v>
      </c>
      <c r="L217" s="190"/>
      <c r="M217" s="190"/>
      <c r="N217" s="190"/>
      <c r="O217" s="190"/>
      <c r="P217" s="192"/>
      <c r="Q217" s="192"/>
      <c r="R217" s="192"/>
      <c r="S217" s="191"/>
      <c r="T217" s="191"/>
      <c r="U217" s="191"/>
      <c r="V217" s="191"/>
      <c r="W217" s="191"/>
      <c r="X217" s="191"/>
      <c r="Y217" s="191"/>
      <c r="Z217" s="191"/>
    </row>
    <row r="218">
      <c r="A218" s="193" t="s">
        <v>156</v>
      </c>
      <c r="B218" s="194" t="s">
        <v>2</v>
      </c>
      <c r="C218" s="194" t="s">
        <v>3</v>
      </c>
      <c r="D218" s="194" t="s">
        <v>4</v>
      </c>
      <c r="E218" s="194" t="s">
        <v>5</v>
      </c>
      <c r="F218" s="194" t="s">
        <v>6</v>
      </c>
      <c r="G218" s="194" t="s">
        <v>7</v>
      </c>
      <c r="H218" s="194" t="s">
        <v>8</v>
      </c>
      <c r="I218" s="194" t="s">
        <v>9</v>
      </c>
      <c r="J218" s="191"/>
      <c r="K218" s="261"/>
      <c r="L218" s="194" t="s">
        <v>157</v>
      </c>
      <c r="M218" s="194" t="s">
        <v>158</v>
      </c>
      <c r="N218" s="194" t="s">
        <v>159</v>
      </c>
      <c r="O218" s="194" t="s">
        <v>160</v>
      </c>
      <c r="P218" s="195" t="s">
        <v>161</v>
      </c>
      <c r="Q218" s="195"/>
      <c r="R218" s="195" t="s">
        <v>162</v>
      </c>
      <c r="S218" s="191"/>
      <c r="T218" s="191"/>
      <c r="U218" s="191"/>
      <c r="V218" s="191"/>
      <c r="W218" s="191"/>
      <c r="X218" s="191"/>
      <c r="Y218" s="191"/>
      <c r="Z218" s="191"/>
    </row>
    <row r="219">
      <c r="A219" s="262" t="s">
        <v>163</v>
      </c>
      <c r="B219" s="263"/>
      <c r="C219" s="264"/>
      <c r="D219" s="263"/>
      <c r="E219" s="264"/>
      <c r="F219" s="264"/>
      <c r="G219" s="263"/>
      <c r="H219" s="264"/>
      <c r="I219" s="263"/>
      <c r="J219" s="265"/>
      <c r="K219" s="257" t="s">
        <v>156</v>
      </c>
      <c r="L219" s="263"/>
      <c r="M219" s="263"/>
      <c r="N219" s="264"/>
      <c r="O219" s="264"/>
      <c r="P219" s="263"/>
      <c r="Q219" s="263"/>
      <c r="R219" s="263"/>
      <c r="S219" s="265"/>
      <c r="T219" s="265"/>
      <c r="U219" s="265"/>
      <c r="V219" s="265"/>
      <c r="W219" s="265"/>
      <c r="X219" s="265"/>
      <c r="Y219" s="265"/>
      <c r="Z219" s="265"/>
    </row>
    <row r="220">
      <c r="A220" s="254" t="s">
        <v>164</v>
      </c>
      <c r="B220" s="266">
        <v>509.0</v>
      </c>
      <c r="C220" s="266">
        <v>762.0</v>
      </c>
      <c r="D220" s="266">
        <v>451.0</v>
      </c>
      <c r="E220" s="267">
        <v>621.0</v>
      </c>
      <c r="F220" s="267">
        <v>767.0</v>
      </c>
      <c r="G220" s="267">
        <v>548.0</v>
      </c>
      <c r="H220" s="268">
        <v>690.0</v>
      </c>
      <c r="I220" s="266">
        <f t="shared" ref="I220:I222" si="112">SUM(B220:H220)</f>
        <v>4348</v>
      </c>
      <c r="J220" s="203"/>
      <c r="K220" s="254" t="s">
        <v>164</v>
      </c>
      <c r="L220" s="267">
        <f t="shared" ref="L220:L222" si="113">(I220*7%)</f>
        <v>304.36</v>
      </c>
      <c r="M220" s="267">
        <f t="shared" ref="M220:M222" si="114">(I220-L220)</f>
        <v>4043.64</v>
      </c>
      <c r="N220" s="269">
        <v>1000.0</v>
      </c>
      <c r="O220" s="267">
        <f t="shared" ref="O220:O222" si="115">(M220*30%)</f>
        <v>1213.092</v>
      </c>
      <c r="P220" s="267">
        <f t="shared" ref="P220:P222" si="116">(M220*6%)</f>
        <v>242.6184</v>
      </c>
      <c r="Q220" s="267"/>
      <c r="R220" s="269">
        <f t="shared" ref="R220:R222" si="117">(I220-L220-N220-O220-P220-Q220)</f>
        <v>1587.9296</v>
      </c>
      <c r="S220" s="191"/>
      <c r="T220" s="191"/>
      <c r="U220" s="191"/>
      <c r="V220" s="191"/>
      <c r="W220" s="191"/>
      <c r="X220" s="191"/>
      <c r="Y220" s="191"/>
      <c r="Z220" s="191"/>
    </row>
    <row r="221">
      <c r="A221" s="254" t="s">
        <v>165</v>
      </c>
      <c r="B221" s="266">
        <v>517.0</v>
      </c>
      <c r="C221" s="266">
        <v>457.0</v>
      </c>
      <c r="D221" s="266">
        <v>468.0</v>
      </c>
      <c r="E221" s="267">
        <v>500.0</v>
      </c>
      <c r="F221" s="267">
        <v>702.0</v>
      </c>
      <c r="G221" s="267">
        <v>670.0</v>
      </c>
      <c r="H221" s="268">
        <v>566.0</v>
      </c>
      <c r="I221" s="266">
        <f t="shared" si="112"/>
        <v>3880</v>
      </c>
      <c r="J221" s="203"/>
      <c r="K221" s="254" t="s">
        <v>165</v>
      </c>
      <c r="L221" s="267">
        <f t="shared" si="113"/>
        <v>271.6</v>
      </c>
      <c r="M221" s="267">
        <f t="shared" si="114"/>
        <v>3608.4</v>
      </c>
      <c r="N221" s="269">
        <v>1000.0</v>
      </c>
      <c r="O221" s="267">
        <f t="shared" si="115"/>
        <v>1082.52</v>
      </c>
      <c r="P221" s="267">
        <f t="shared" si="116"/>
        <v>216.504</v>
      </c>
      <c r="Q221" s="267"/>
      <c r="R221" s="269">
        <f t="shared" si="117"/>
        <v>1309.376</v>
      </c>
      <c r="S221" s="191"/>
      <c r="T221" s="191"/>
      <c r="U221" s="191"/>
      <c r="V221" s="191"/>
      <c r="W221" s="191"/>
      <c r="X221" s="191"/>
      <c r="Y221" s="191"/>
      <c r="Z221" s="191"/>
    </row>
    <row r="222">
      <c r="A222" s="254" t="s">
        <v>166</v>
      </c>
      <c r="B222" s="266">
        <v>425.0</v>
      </c>
      <c r="C222" s="266">
        <v>722.0</v>
      </c>
      <c r="D222" s="266">
        <v>638.0</v>
      </c>
      <c r="E222" s="266">
        <v>871.0</v>
      </c>
      <c r="F222" s="267">
        <v>1006.0</v>
      </c>
      <c r="G222" s="267">
        <v>961.0</v>
      </c>
      <c r="H222" s="268">
        <v>882.0</v>
      </c>
      <c r="I222" s="266">
        <f t="shared" si="112"/>
        <v>5505</v>
      </c>
      <c r="J222" s="203"/>
      <c r="K222" s="254" t="s">
        <v>166</v>
      </c>
      <c r="L222" s="267">
        <f t="shared" si="113"/>
        <v>385.35</v>
      </c>
      <c r="M222" s="267">
        <f t="shared" si="114"/>
        <v>5119.65</v>
      </c>
      <c r="N222" s="269">
        <v>1000.0</v>
      </c>
      <c r="O222" s="267">
        <f t="shared" si="115"/>
        <v>1535.895</v>
      </c>
      <c r="P222" s="267">
        <f t="shared" si="116"/>
        <v>307.179</v>
      </c>
      <c r="Q222" s="267"/>
      <c r="R222" s="269">
        <f t="shared" si="117"/>
        <v>2276.576</v>
      </c>
      <c r="S222" s="191"/>
      <c r="T222" s="191"/>
      <c r="U222" s="191"/>
      <c r="V222" s="191"/>
      <c r="W222" s="191"/>
      <c r="X222" s="191"/>
      <c r="Y222" s="191"/>
      <c r="Z222" s="191"/>
    </row>
    <row r="223">
      <c r="A223" s="260" t="s">
        <v>9</v>
      </c>
      <c r="B223" s="270">
        <f t="shared" ref="B223:I223" si="118">sum(B220:B222)</f>
        <v>1451</v>
      </c>
      <c r="C223" s="270">
        <f t="shared" si="118"/>
        <v>1941</v>
      </c>
      <c r="D223" s="270">
        <f t="shared" si="118"/>
        <v>1557</v>
      </c>
      <c r="E223" s="270">
        <f t="shared" si="118"/>
        <v>1992</v>
      </c>
      <c r="F223" s="270">
        <f t="shared" si="118"/>
        <v>2475</v>
      </c>
      <c r="G223" s="270">
        <f t="shared" si="118"/>
        <v>2179</v>
      </c>
      <c r="H223" s="270">
        <f t="shared" si="118"/>
        <v>2138</v>
      </c>
      <c r="I223" s="270">
        <f t="shared" si="118"/>
        <v>13733</v>
      </c>
      <c r="J223" s="191"/>
      <c r="K223" s="260" t="s">
        <v>9</v>
      </c>
      <c r="L223" s="270">
        <f t="shared" ref="L223:P223" si="119">sum(L220:L222)</f>
        <v>961.31</v>
      </c>
      <c r="M223" s="270">
        <f t="shared" si="119"/>
        <v>12771.69</v>
      </c>
      <c r="N223" s="271">
        <f t="shared" si="119"/>
        <v>3000</v>
      </c>
      <c r="O223" s="270">
        <f t="shared" si="119"/>
        <v>3831.507</v>
      </c>
      <c r="P223" s="270">
        <f t="shared" si="119"/>
        <v>766.3014</v>
      </c>
      <c r="Q223" s="272"/>
      <c r="R223" s="271">
        <f>sum(R220:R222)</f>
        <v>5173.8816</v>
      </c>
      <c r="S223" s="191"/>
      <c r="T223" s="191"/>
      <c r="U223" s="191"/>
      <c r="V223" s="191"/>
      <c r="W223" s="191"/>
      <c r="X223" s="191"/>
      <c r="Y223" s="191"/>
      <c r="Z223" s="191"/>
    </row>
    <row r="224">
      <c r="A224" s="191"/>
      <c r="B224" s="191"/>
      <c r="C224" s="191"/>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row>
    <row r="225">
      <c r="A225" s="242"/>
      <c r="B225" s="256">
        <f t="shared" ref="B225:I225" si="120">(B223)</f>
        <v>1451</v>
      </c>
      <c r="C225" s="256">
        <f t="shared" si="120"/>
        <v>1941</v>
      </c>
      <c r="D225" s="256">
        <f t="shared" si="120"/>
        <v>1557</v>
      </c>
      <c r="E225" s="256">
        <f t="shared" si="120"/>
        <v>1992</v>
      </c>
      <c r="F225" s="256">
        <f t="shared" si="120"/>
        <v>2475</v>
      </c>
      <c r="G225" s="256">
        <f t="shared" si="120"/>
        <v>2179</v>
      </c>
      <c r="H225" s="256">
        <f t="shared" si="120"/>
        <v>2138</v>
      </c>
      <c r="I225" s="256">
        <f t="shared" si="120"/>
        <v>13733</v>
      </c>
      <c r="J225" s="191"/>
      <c r="K225" s="191"/>
      <c r="L225" s="191"/>
      <c r="M225" s="191"/>
      <c r="N225" s="191"/>
      <c r="O225" s="191"/>
      <c r="P225" s="191"/>
      <c r="Q225" s="191"/>
      <c r="R225" s="191"/>
      <c r="S225" s="191"/>
      <c r="T225" s="191"/>
      <c r="U225" s="191"/>
      <c r="V225" s="191"/>
      <c r="W225" s="191"/>
      <c r="X225" s="191"/>
      <c r="Y225" s="191"/>
      <c r="Z225" s="191"/>
    </row>
    <row r="226">
      <c r="A226" s="191"/>
      <c r="B226" s="191"/>
      <c r="C226" s="191"/>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row>
    <row r="227">
      <c r="A227" s="191"/>
      <c r="B227" s="191"/>
      <c r="C227" s="191"/>
      <c r="D227" s="191"/>
      <c r="E227" s="244" t="s">
        <v>35</v>
      </c>
      <c r="F227" s="245" t="s">
        <v>164</v>
      </c>
      <c r="G227" s="245" t="s">
        <v>165</v>
      </c>
      <c r="H227" s="245" t="s">
        <v>166</v>
      </c>
      <c r="I227" s="191"/>
      <c r="J227" s="191"/>
      <c r="K227" s="191"/>
      <c r="L227" s="191"/>
      <c r="M227" s="191"/>
      <c r="N227" s="191"/>
      <c r="O227" s="191"/>
      <c r="P227" s="191"/>
      <c r="Q227" s="191"/>
      <c r="R227" s="191"/>
      <c r="S227" s="191"/>
      <c r="T227" s="191"/>
      <c r="U227" s="191"/>
      <c r="V227" s="191"/>
      <c r="W227" s="191"/>
      <c r="X227" s="191"/>
      <c r="Y227" s="191"/>
      <c r="Z227" s="191"/>
    </row>
    <row r="228">
      <c r="A228" s="191"/>
      <c r="B228" s="191"/>
      <c r="C228" s="191"/>
      <c r="D228" s="191"/>
      <c r="E228" s="247">
        <v>44598.0</v>
      </c>
      <c r="F228" s="273">
        <f>sum(C220:H220)</f>
        <v>3839</v>
      </c>
      <c r="G228" s="273">
        <f>SUM(C221:H221)</f>
        <v>3363</v>
      </c>
      <c r="H228" s="273">
        <f>SUM(C222:H222)</f>
        <v>5080</v>
      </c>
      <c r="I228" s="191"/>
      <c r="J228" s="191"/>
      <c r="K228" s="191"/>
      <c r="L228" s="191"/>
      <c r="M228" s="191"/>
      <c r="N228" s="191"/>
      <c r="O228" s="191"/>
      <c r="P228" s="191"/>
      <c r="Q228" s="191"/>
      <c r="R228" s="191"/>
      <c r="S228" s="191"/>
      <c r="T228" s="191"/>
      <c r="U228" s="191"/>
      <c r="V228" s="191"/>
      <c r="W228" s="191"/>
      <c r="X228" s="191"/>
      <c r="Y228" s="191"/>
      <c r="Z228" s="191"/>
    </row>
    <row r="229">
      <c r="A229" s="191"/>
      <c r="B229" s="191"/>
      <c r="C229" s="191"/>
      <c r="D229" s="191"/>
      <c r="E229" s="274" t="s">
        <v>9</v>
      </c>
      <c r="F229" s="275">
        <f t="shared" ref="F229:H229" si="121">SUM(F228)</f>
        <v>3839</v>
      </c>
      <c r="G229" s="275">
        <f t="shared" si="121"/>
        <v>3363</v>
      </c>
      <c r="H229" s="275">
        <f t="shared" si="121"/>
        <v>5080</v>
      </c>
      <c r="I229" s="191"/>
      <c r="J229" s="191"/>
      <c r="K229" s="191"/>
      <c r="L229" s="191"/>
      <c r="M229" s="191"/>
      <c r="N229" s="191"/>
      <c r="O229" s="191"/>
      <c r="P229" s="191"/>
      <c r="Q229" s="191"/>
      <c r="R229" s="191"/>
      <c r="S229" s="191"/>
      <c r="T229" s="191"/>
      <c r="U229" s="191"/>
      <c r="V229" s="191"/>
      <c r="W229" s="191"/>
      <c r="X229" s="191"/>
      <c r="Y229" s="191"/>
      <c r="Z229" s="191"/>
    </row>
    <row r="230">
      <c r="A230" s="191"/>
      <c r="B230" s="191"/>
      <c r="C230" s="191"/>
      <c r="D230" s="191"/>
      <c r="E230" s="248" t="s">
        <v>167</v>
      </c>
      <c r="F230" s="276">
        <f t="shared" ref="F230:H230" si="122">(F229/28000)</f>
        <v>0.1371071429</v>
      </c>
      <c r="G230" s="276">
        <f t="shared" si="122"/>
        <v>0.1201071429</v>
      </c>
      <c r="H230" s="276">
        <f t="shared" si="122"/>
        <v>0.1814285714</v>
      </c>
      <c r="I230" s="191"/>
      <c r="J230" s="191"/>
      <c r="K230" s="191"/>
      <c r="L230" s="191"/>
      <c r="M230" s="191"/>
      <c r="N230" s="191"/>
      <c r="O230" s="191"/>
      <c r="P230" s="191"/>
      <c r="Q230" s="191"/>
      <c r="R230" s="191"/>
      <c r="S230" s="191"/>
      <c r="T230" s="191"/>
      <c r="U230" s="191"/>
      <c r="V230" s="191"/>
      <c r="W230" s="191"/>
      <c r="X230" s="191"/>
      <c r="Y230" s="191"/>
      <c r="Z230" s="191"/>
    </row>
    <row r="231">
      <c r="A231" s="191"/>
      <c r="B231" s="191"/>
      <c r="C231" s="191"/>
      <c r="D231" s="203"/>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row>
    <row r="232">
      <c r="A232" s="277"/>
      <c r="B232" s="192"/>
      <c r="C232" s="192"/>
      <c r="D232" s="192"/>
      <c r="E232" s="192"/>
      <c r="F232" s="192"/>
      <c r="G232" s="192"/>
      <c r="H232" s="192"/>
      <c r="I232" s="278" t="s">
        <v>9</v>
      </c>
      <c r="J232" s="191"/>
      <c r="K232" s="191"/>
      <c r="L232" s="191"/>
      <c r="M232" s="191"/>
      <c r="N232" s="191"/>
      <c r="O232" s="191"/>
      <c r="P232" s="191"/>
      <c r="Q232" s="191"/>
      <c r="R232" s="191"/>
      <c r="S232" s="191"/>
      <c r="T232" s="191"/>
      <c r="U232" s="191"/>
      <c r="V232" s="191"/>
      <c r="W232" s="191"/>
      <c r="X232" s="191"/>
      <c r="Y232" s="191"/>
      <c r="Z232" s="191"/>
    </row>
    <row r="233">
      <c r="A233" s="279"/>
      <c r="B233" s="280">
        <f t="shared" ref="B233:G233" si="123">sum(B167,B186,B209,B225)</f>
        <v>9696</v>
      </c>
      <c r="C233" s="280">
        <f t="shared" si="123"/>
        <v>19280</v>
      </c>
      <c r="D233" s="280">
        <f t="shared" si="123"/>
        <v>19164</v>
      </c>
      <c r="E233" s="280">
        <f t="shared" si="123"/>
        <v>18476</v>
      </c>
      <c r="F233" s="280">
        <f t="shared" si="123"/>
        <v>15269</v>
      </c>
      <c r="G233" s="280">
        <f t="shared" si="123"/>
        <v>6244</v>
      </c>
      <c r="H233" s="281">
        <f>SUM(H225)</f>
        <v>2138</v>
      </c>
      <c r="I233" s="280">
        <f>SUM(H167,H186,H209,I225)</f>
        <v>74372</v>
      </c>
      <c r="J233" s="191"/>
      <c r="K233" s="191"/>
      <c r="L233" s="191"/>
      <c r="M233" s="191"/>
      <c r="N233" s="191"/>
      <c r="O233" s="191"/>
      <c r="P233" s="191"/>
      <c r="Q233" s="191"/>
      <c r="R233" s="191"/>
      <c r="S233" s="191"/>
      <c r="T233" s="191"/>
      <c r="U233" s="191"/>
      <c r="V233" s="191"/>
      <c r="W233" s="191"/>
      <c r="X233" s="191"/>
      <c r="Y233" s="191"/>
      <c r="Z233" s="191"/>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row>
    <row r="238">
      <c r="A238" s="283" t="s">
        <v>242</v>
      </c>
      <c r="B238" s="284">
        <v>7.0</v>
      </c>
      <c r="C238" s="284">
        <v>8.0</v>
      </c>
      <c r="D238" s="284">
        <v>9.0</v>
      </c>
      <c r="E238" s="284">
        <v>10.0</v>
      </c>
      <c r="F238" s="284">
        <v>11.0</v>
      </c>
      <c r="G238" s="284">
        <v>12.0</v>
      </c>
      <c r="H238" s="285"/>
      <c r="I238" s="285"/>
      <c r="J238" s="286"/>
      <c r="K238" s="283" t="s">
        <v>243</v>
      </c>
      <c r="L238" s="285"/>
      <c r="M238" s="285"/>
      <c r="N238" s="285"/>
      <c r="O238" s="285"/>
      <c r="P238" s="285"/>
      <c r="Q238" s="287"/>
      <c r="R238" s="287"/>
      <c r="S238" s="287"/>
      <c r="T238" s="287"/>
      <c r="U238" s="287"/>
      <c r="V238" s="287"/>
      <c r="W238" s="287"/>
      <c r="X238" s="287"/>
      <c r="Y238" s="287"/>
      <c r="Z238" s="287"/>
    </row>
    <row r="239">
      <c r="A239" s="288" t="s">
        <v>70</v>
      </c>
      <c r="B239" s="289" t="s">
        <v>2</v>
      </c>
      <c r="C239" s="289" t="s">
        <v>3</v>
      </c>
      <c r="D239" s="289" t="s">
        <v>4</v>
      </c>
      <c r="E239" s="289" t="s">
        <v>5</v>
      </c>
      <c r="F239" s="289" t="s">
        <v>6</v>
      </c>
      <c r="G239" s="289" t="s">
        <v>7</v>
      </c>
      <c r="H239" s="289" t="s">
        <v>9</v>
      </c>
      <c r="I239" s="289" t="s">
        <v>71</v>
      </c>
      <c r="J239" s="286"/>
      <c r="K239" s="290" t="s">
        <v>70</v>
      </c>
      <c r="L239" s="289" t="s">
        <v>72</v>
      </c>
      <c r="M239" s="289" t="s">
        <v>13</v>
      </c>
      <c r="N239" s="291" t="s">
        <v>73</v>
      </c>
      <c r="O239" s="289" t="s">
        <v>13</v>
      </c>
      <c r="P239" s="291" t="s">
        <v>74</v>
      </c>
      <c r="Q239" s="287"/>
      <c r="R239" s="287"/>
      <c r="S239" s="287"/>
      <c r="T239" s="287"/>
      <c r="U239" s="287"/>
      <c r="V239" s="287"/>
      <c r="W239" s="287"/>
      <c r="X239" s="287"/>
      <c r="Y239" s="287"/>
      <c r="Z239" s="287"/>
    </row>
    <row r="240">
      <c r="A240" s="292" t="s">
        <v>75</v>
      </c>
      <c r="B240" s="293">
        <f t="shared" ref="B240:G240" si="124">sum(B241:B264)-B244-B248-B252-B256-B260-B264</f>
        <v>20</v>
      </c>
      <c r="C240" s="293">
        <f t="shared" si="124"/>
        <v>56</v>
      </c>
      <c r="D240" s="293">
        <f t="shared" si="124"/>
        <v>30</v>
      </c>
      <c r="E240" s="293">
        <f t="shared" si="124"/>
        <v>59</v>
      </c>
      <c r="F240" s="293">
        <f t="shared" si="124"/>
        <v>37</v>
      </c>
      <c r="G240" s="293">
        <f t="shared" si="124"/>
        <v>18</v>
      </c>
      <c r="H240" s="293"/>
      <c r="I240" s="293">
        <v>0.0</v>
      </c>
      <c r="J240" s="286"/>
      <c r="K240" s="294" t="s">
        <v>75</v>
      </c>
      <c r="L240" s="293"/>
      <c r="M240" s="293"/>
      <c r="N240" s="293"/>
      <c r="O240" s="293"/>
      <c r="P240" s="293"/>
      <c r="Q240" s="287"/>
      <c r="R240" s="287"/>
      <c r="S240" s="287"/>
      <c r="T240" s="287"/>
      <c r="U240" s="287"/>
      <c r="V240" s="287"/>
      <c r="W240" s="287"/>
      <c r="X240" s="287"/>
      <c r="Y240" s="287"/>
      <c r="Z240" s="287"/>
    </row>
    <row r="241">
      <c r="A241" s="295" t="s">
        <v>76</v>
      </c>
      <c r="B241" s="296">
        <v>0.0</v>
      </c>
      <c r="C241" s="296">
        <v>24.0</v>
      </c>
      <c r="D241" s="296">
        <v>18.0</v>
      </c>
      <c r="E241" s="296">
        <v>10.0</v>
      </c>
      <c r="F241" s="296">
        <v>12.0</v>
      </c>
      <c r="G241" s="296">
        <v>0.0</v>
      </c>
      <c r="H241" s="297">
        <f t="shared" ref="H241:H264" si="125">SUM(B241:G241)</f>
        <v>64</v>
      </c>
      <c r="I241" s="298">
        <f>sum(H241:H244)</f>
        <v>93</v>
      </c>
      <c r="J241" s="299"/>
      <c r="K241" s="298" t="s">
        <v>76</v>
      </c>
      <c r="L241" s="202">
        <v>153.0</v>
      </c>
      <c r="M241" s="202">
        <f>(L241-H241)</f>
        <v>89</v>
      </c>
      <c r="N241" s="201"/>
      <c r="O241" s="202">
        <f t="shared" ref="O241:O242" si="126">sum(M241,N241)</f>
        <v>89</v>
      </c>
      <c r="P241" s="202"/>
      <c r="Q241" s="300"/>
      <c r="R241" s="301"/>
      <c r="S241" s="301"/>
      <c r="T241" s="301"/>
      <c r="U241" s="301"/>
      <c r="V241" s="301"/>
      <c r="W241" s="301"/>
      <c r="X241" s="301"/>
      <c r="Y241" s="301"/>
      <c r="Z241" s="301"/>
    </row>
    <row r="242">
      <c r="A242" s="302" t="s">
        <v>77</v>
      </c>
      <c r="B242" s="303">
        <v>0.0</v>
      </c>
      <c r="C242" s="221">
        <v>0.0</v>
      </c>
      <c r="D242" s="221">
        <v>0.0</v>
      </c>
      <c r="E242" s="221">
        <v>0.0</v>
      </c>
      <c r="F242" s="221">
        <v>0.0</v>
      </c>
      <c r="G242" s="304">
        <v>0.0</v>
      </c>
      <c r="H242" s="305">
        <f t="shared" si="125"/>
        <v>0</v>
      </c>
      <c r="I242" s="306">
        <f>(I241/60)</f>
        <v>1.55</v>
      </c>
      <c r="J242" s="299"/>
      <c r="K242" s="307" t="s">
        <v>77</v>
      </c>
      <c r="L242" s="207">
        <v>10.0</v>
      </c>
      <c r="M242" s="207">
        <f>(L242-H242-H243)</f>
        <v>3</v>
      </c>
      <c r="N242" s="208"/>
      <c r="O242" s="208">
        <f t="shared" si="126"/>
        <v>3</v>
      </c>
      <c r="P242" s="207"/>
      <c r="Q242" s="287"/>
      <c r="R242" s="287"/>
      <c r="S242" s="287"/>
      <c r="T242" s="287"/>
      <c r="U242" s="287"/>
      <c r="V242" s="287"/>
      <c r="W242" s="287"/>
      <c r="X242" s="287"/>
      <c r="Y242" s="287"/>
      <c r="Z242" s="287"/>
    </row>
    <row r="243">
      <c r="A243" s="302" t="s">
        <v>78</v>
      </c>
      <c r="B243" s="303">
        <v>0.0</v>
      </c>
      <c r="C243" s="221">
        <v>0.0</v>
      </c>
      <c r="D243" s="221">
        <v>0.0</v>
      </c>
      <c r="E243" s="221">
        <v>6.0</v>
      </c>
      <c r="F243" s="221">
        <v>1.0</v>
      </c>
      <c r="G243" s="304">
        <v>0.0</v>
      </c>
      <c r="H243" s="305">
        <f t="shared" si="125"/>
        <v>7</v>
      </c>
      <c r="I243" s="307"/>
      <c r="J243" s="299"/>
      <c r="K243" s="307" t="s">
        <v>78</v>
      </c>
      <c r="L243" s="207" t="s">
        <v>79</v>
      </c>
      <c r="M243" s="208" t="s">
        <v>79</v>
      </c>
      <c r="N243" s="208"/>
      <c r="O243" s="208" t="s">
        <v>79</v>
      </c>
      <c r="P243" s="207"/>
      <c r="Q243" s="287"/>
      <c r="R243" s="287"/>
      <c r="S243" s="287"/>
      <c r="T243" s="287"/>
      <c r="U243" s="287"/>
      <c r="V243" s="287"/>
      <c r="W243" s="287"/>
      <c r="X243" s="287"/>
      <c r="Y243" s="287"/>
      <c r="Z243" s="287"/>
    </row>
    <row r="244">
      <c r="A244" s="302" t="s">
        <v>80</v>
      </c>
      <c r="B244" s="221">
        <v>0.0</v>
      </c>
      <c r="C244" s="221">
        <v>8.0</v>
      </c>
      <c r="D244" s="221">
        <v>0.0</v>
      </c>
      <c r="E244" s="221">
        <v>2.0</v>
      </c>
      <c r="F244" s="221">
        <v>12.0</v>
      </c>
      <c r="G244" s="304">
        <v>0.0</v>
      </c>
      <c r="H244" s="305">
        <f t="shared" si="125"/>
        <v>22</v>
      </c>
      <c r="I244" s="307" t="s">
        <v>79</v>
      </c>
      <c r="J244" s="299"/>
      <c r="K244" s="307" t="s">
        <v>80</v>
      </c>
      <c r="L244" s="207">
        <v>64.0</v>
      </c>
      <c r="M244" s="207">
        <f t="shared" ref="M244:M245" si="127">(L244-H244)</f>
        <v>42</v>
      </c>
      <c r="N244" s="208"/>
      <c r="O244" s="208">
        <f t="shared" ref="O244:O246" si="128">sum(M244,N244)</f>
        <v>42</v>
      </c>
      <c r="P244" s="207"/>
      <c r="Q244" s="287"/>
      <c r="R244" s="287"/>
      <c r="S244" s="287"/>
      <c r="T244" s="287"/>
      <c r="U244" s="287"/>
      <c r="V244" s="287"/>
      <c r="W244" s="287"/>
      <c r="X244" s="287"/>
      <c r="Y244" s="287"/>
      <c r="Z244" s="287"/>
    </row>
    <row r="245">
      <c r="A245" s="295" t="s">
        <v>81</v>
      </c>
      <c r="B245" s="308">
        <v>0.0</v>
      </c>
      <c r="C245" s="308">
        <v>6.0</v>
      </c>
      <c r="D245" s="308">
        <v>0.0</v>
      </c>
      <c r="E245" s="308">
        <v>2.0</v>
      </c>
      <c r="F245" s="308">
        <v>0.0</v>
      </c>
      <c r="G245" s="296">
        <v>7.0</v>
      </c>
      <c r="H245" s="297">
        <f t="shared" si="125"/>
        <v>15</v>
      </c>
      <c r="I245" s="298">
        <f>sum(H245:H248)</f>
        <v>15</v>
      </c>
      <c r="J245" s="299"/>
      <c r="K245" s="298" t="s">
        <v>81</v>
      </c>
      <c r="L245" s="202">
        <v>77.0</v>
      </c>
      <c r="M245" s="202">
        <f t="shared" si="127"/>
        <v>62</v>
      </c>
      <c r="N245" s="201"/>
      <c r="O245" s="202">
        <f t="shared" si="128"/>
        <v>62</v>
      </c>
      <c r="P245" s="202"/>
      <c r="Q245" s="287"/>
      <c r="R245" s="287"/>
      <c r="S245" s="287"/>
      <c r="T245" s="287"/>
      <c r="U245" s="287"/>
      <c r="V245" s="287"/>
      <c r="W245" s="287"/>
      <c r="X245" s="287"/>
      <c r="Y245" s="287"/>
      <c r="Z245" s="287"/>
    </row>
    <row r="246">
      <c r="A246" s="302" t="s">
        <v>77</v>
      </c>
      <c r="B246" s="303">
        <v>0.0</v>
      </c>
      <c r="C246" s="221">
        <v>0.0</v>
      </c>
      <c r="D246" s="221">
        <v>0.0</v>
      </c>
      <c r="E246" s="221">
        <v>0.0</v>
      </c>
      <c r="F246" s="221">
        <v>0.0</v>
      </c>
      <c r="G246" s="221">
        <v>0.0</v>
      </c>
      <c r="H246" s="305">
        <f t="shared" si="125"/>
        <v>0</v>
      </c>
      <c r="I246" s="306">
        <f>(I245/60)</f>
        <v>0.25</v>
      </c>
      <c r="J246" s="299"/>
      <c r="K246" s="307" t="s">
        <v>77</v>
      </c>
      <c r="L246" s="208">
        <v>2.0</v>
      </c>
      <c r="M246" s="207">
        <f>(L246-H246-H247)</f>
        <v>2</v>
      </c>
      <c r="N246" s="208"/>
      <c r="O246" s="208">
        <f t="shared" si="128"/>
        <v>2</v>
      </c>
      <c r="P246" s="208"/>
      <c r="Q246" s="301"/>
      <c r="R246" s="301"/>
      <c r="S246" s="301"/>
      <c r="T246" s="301"/>
      <c r="U246" s="301"/>
      <c r="V246" s="301"/>
      <c r="W246" s="301"/>
      <c r="X246" s="301"/>
      <c r="Y246" s="301"/>
      <c r="Z246" s="301"/>
    </row>
    <row r="247">
      <c r="A247" s="302" t="s">
        <v>78</v>
      </c>
      <c r="B247" s="303">
        <v>0.0</v>
      </c>
      <c r="C247" s="221">
        <v>0.0</v>
      </c>
      <c r="D247" s="221">
        <v>0.0</v>
      </c>
      <c r="E247" s="221">
        <v>0.0</v>
      </c>
      <c r="F247" s="221">
        <v>0.0</v>
      </c>
      <c r="G247" s="221">
        <v>0.0</v>
      </c>
      <c r="H247" s="305">
        <f t="shared" si="125"/>
        <v>0</v>
      </c>
      <c r="I247" s="307"/>
      <c r="J247" s="299"/>
      <c r="K247" s="307" t="s">
        <v>78</v>
      </c>
      <c r="L247" s="208" t="s">
        <v>79</v>
      </c>
      <c r="M247" s="208" t="s">
        <v>79</v>
      </c>
      <c r="N247" s="208"/>
      <c r="O247" s="208" t="s">
        <v>79</v>
      </c>
      <c r="P247" s="208"/>
      <c r="Q247" s="301"/>
      <c r="R247" s="301"/>
      <c r="S247" s="301"/>
      <c r="T247" s="301"/>
      <c r="U247" s="301"/>
      <c r="V247" s="301"/>
      <c r="W247" s="301"/>
      <c r="X247" s="301"/>
      <c r="Y247" s="301"/>
      <c r="Z247" s="301"/>
    </row>
    <row r="248">
      <c r="A248" s="302" t="s">
        <v>80</v>
      </c>
      <c r="B248" s="221">
        <v>0.0</v>
      </c>
      <c r="C248" s="221">
        <v>0.0</v>
      </c>
      <c r="D248" s="221">
        <v>0.0</v>
      </c>
      <c r="E248" s="221">
        <v>0.0</v>
      </c>
      <c r="F248" s="221">
        <v>0.0</v>
      </c>
      <c r="G248" s="221">
        <v>0.0</v>
      </c>
      <c r="H248" s="305">
        <f t="shared" si="125"/>
        <v>0</v>
      </c>
      <c r="I248" s="307" t="s">
        <v>79</v>
      </c>
      <c r="J248" s="299"/>
      <c r="K248" s="307" t="s">
        <v>80</v>
      </c>
      <c r="L248" s="208">
        <v>0.0</v>
      </c>
      <c r="M248" s="207">
        <f t="shared" ref="M248:M249" si="129">(L248-H248)</f>
        <v>0</v>
      </c>
      <c r="N248" s="208"/>
      <c r="O248" s="208">
        <f t="shared" ref="O248:O250" si="130">sum(M248,N248)</f>
        <v>0</v>
      </c>
      <c r="P248" s="208"/>
      <c r="Q248" s="301"/>
      <c r="R248" s="301"/>
      <c r="S248" s="301"/>
      <c r="T248" s="301"/>
      <c r="U248" s="301"/>
      <c r="V248" s="301"/>
      <c r="W248" s="301"/>
      <c r="X248" s="301"/>
      <c r="Y248" s="301"/>
      <c r="Z248" s="301"/>
    </row>
    <row r="249">
      <c r="A249" s="295" t="s">
        <v>212</v>
      </c>
      <c r="B249" s="296">
        <v>12.0</v>
      </c>
      <c r="C249" s="296">
        <v>0.0</v>
      </c>
      <c r="D249" s="296">
        <v>12.0</v>
      </c>
      <c r="E249" s="296">
        <v>13.0</v>
      </c>
      <c r="F249" s="296">
        <v>9.0</v>
      </c>
      <c r="G249" s="296">
        <v>9.0</v>
      </c>
      <c r="H249" s="297">
        <f t="shared" si="125"/>
        <v>55</v>
      </c>
      <c r="I249" s="298">
        <f>sum(H249:H252)</f>
        <v>68</v>
      </c>
      <c r="J249" s="299"/>
      <c r="K249" s="298" t="s">
        <v>82</v>
      </c>
      <c r="L249" s="202">
        <v>114.0</v>
      </c>
      <c r="M249" s="202">
        <f t="shared" si="129"/>
        <v>59</v>
      </c>
      <c r="N249" s="201"/>
      <c r="O249" s="202">
        <f t="shared" si="130"/>
        <v>59</v>
      </c>
      <c r="P249" s="202"/>
      <c r="Q249" s="301"/>
      <c r="R249" s="301"/>
      <c r="S249" s="301"/>
      <c r="T249" s="301"/>
      <c r="U249" s="301"/>
      <c r="V249" s="301"/>
      <c r="W249" s="301"/>
      <c r="X249" s="301"/>
      <c r="Y249" s="301"/>
      <c r="Z249" s="301"/>
    </row>
    <row r="250">
      <c r="A250" s="302" t="s">
        <v>77</v>
      </c>
      <c r="B250" s="303">
        <v>0.0</v>
      </c>
      <c r="C250" s="221">
        <v>0.0</v>
      </c>
      <c r="D250" s="221">
        <v>0.0</v>
      </c>
      <c r="E250" s="221">
        <v>0.0</v>
      </c>
      <c r="F250" s="221">
        <v>0.0</v>
      </c>
      <c r="G250" s="304">
        <v>0.0</v>
      </c>
      <c r="H250" s="305">
        <f t="shared" si="125"/>
        <v>0</v>
      </c>
      <c r="I250" s="306">
        <f>(I249/60)</f>
        <v>1.133333333</v>
      </c>
      <c r="J250" s="299"/>
      <c r="K250" s="307" t="s">
        <v>77</v>
      </c>
      <c r="L250" s="207">
        <v>11.0</v>
      </c>
      <c r="M250" s="207">
        <f>(L250-H250-H251)</f>
        <v>0</v>
      </c>
      <c r="N250" s="208"/>
      <c r="O250" s="208">
        <f t="shared" si="130"/>
        <v>0</v>
      </c>
      <c r="P250" s="207"/>
      <c r="Q250" s="301"/>
      <c r="R250" s="301"/>
      <c r="S250" s="301"/>
      <c r="T250" s="301"/>
      <c r="U250" s="301"/>
      <c r="V250" s="301"/>
      <c r="W250" s="301"/>
      <c r="X250" s="301"/>
      <c r="Y250" s="301"/>
      <c r="Z250" s="301"/>
    </row>
    <row r="251">
      <c r="A251" s="302" t="s">
        <v>78</v>
      </c>
      <c r="B251" s="303">
        <v>1.0</v>
      </c>
      <c r="C251" s="221">
        <v>0.0</v>
      </c>
      <c r="D251" s="221">
        <v>0.0</v>
      </c>
      <c r="E251" s="221">
        <v>10.0</v>
      </c>
      <c r="F251" s="221">
        <v>0.0</v>
      </c>
      <c r="G251" s="304">
        <v>0.0</v>
      </c>
      <c r="H251" s="305">
        <f t="shared" si="125"/>
        <v>11</v>
      </c>
      <c r="I251" s="307"/>
      <c r="J251" s="299"/>
      <c r="K251" s="307" t="s">
        <v>78</v>
      </c>
      <c r="L251" s="207" t="s">
        <v>79</v>
      </c>
      <c r="M251" s="208" t="s">
        <v>79</v>
      </c>
      <c r="N251" s="208"/>
      <c r="O251" s="208" t="s">
        <v>79</v>
      </c>
      <c r="P251" s="207"/>
      <c r="Q251" s="301"/>
      <c r="R251" s="301"/>
      <c r="S251" s="301"/>
      <c r="T251" s="301"/>
      <c r="U251" s="301"/>
      <c r="V251" s="301"/>
      <c r="W251" s="301"/>
      <c r="X251" s="301"/>
      <c r="Y251" s="301"/>
      <c r="Z251" s="301"/>
    </row>
    <row r="252">
      <c r="A252" s="302" t="s">
        <v>80</v>
      </c>
      <c r="B252" s="221">
        <v>2.0</v>
      </c>
      <c r="C252" s="221">
        <v>0.0</v>
      </c>
      <c r="D252" s="221">
        <v>0.0</v>
      </c>
      <c r="E252" s="221">
        <v>0.0</v>
      </c>
      <c r="F252" s="307"/>
      <c r="G252" s="304">
        <v>0.0</v>
      </c>
      <c r="H252" s="305">
        <f t="shared" si="125"/>
        <v>2</v>
      </c>
      <c r="I252" s="307" t="s">
        <v>79</v>
      </c>
      <c r="J252" s="299"/>
      <c r="K252" s="307" t="s">
        <v>80</v>
      </c>
      <c r="L252" s="207">
        <v>47.0</v>
      </c>
      <c r="M252" s="207">
        <f t="shared" ref="M252:M253" si="131">(L252-H252)</f>
        <v>45</v>
      </c>
      <c r="N252" s="208"/>
      <c r="O252" s="208">
        <f t="shared" ref="O252:O254" si="132">sum(M252,N252)</f>
        <v>45</v>
      </c>
      <c r="P252" s="207"/>
      <c r="Q252" s="301"/>
      <c r="R252" s="301"/>
      <c r="S252" s="301"/>
      <c r="T252" s="301"/>
      <c r="U252" s="301"/>
      <c r="V252" s="301"/>
      <c r="W252" s="301"/>
      <c r="X252" s="301"/>
      <c r="Y252" s="301"/>
      <c r="Z252" s="301"/>
    </row>
    <row r="253">
      <c r="A253" s="295" t="s">
        <v>83</v>
      </c>
      <c r="B253" s="296">
        <v>0.0</v>
      </c>
      <c r="C253" s="296">
        <v>21.0</v>
      </c>
      <c r="D253" s="296">
        <v>0.0</v>
      </c>
      <c r="E253" s="296">
        <v>16.0</v>
      </c>
      <c r="F253" s="296">
        <v>8.0</v>
      </c>
      <c r="G253" s="296">
        <v>0.0</v>
      </c>
      <c r="H253" s="297">
        <f t="shared" si="125"/>
        <v>45</v>
      </c>
      <c r="I253" s="298">
        <f>sum(H253:H256)</f>
        <v>53</v>
      </c>
      <c r="J253" s="299"/>
      <c r="K253" s="298" t="s">
        <v>83</v>
      </c>
      <c r="L253" s="202">
        <v>113.0</v>
      </c>
      <c r="M253" s="202">
        <f t="shared" si="131"/>
        <v>68</v>
      </c>
      <c r="N253" s="201"/>
      <c r="O253" s="202">
        <f t="shared" si="132"/>
        <v>68</v>
      </c>
      <c r="P253" s="202"/>
      <c r="Q253" s="301"/>
      <c r="R253" s="301"/>
      <c r="S253" s="301"/>
      <c r="T253" s="301"/>
      <c r="U253" s="301"/>
      <c r="V253" s="301"/>
      <c r="W253" s="301"/>
      <c r="X253" s="301"/>
      <c r="Y253" s="301"/>
      <c r="Z253" s="301"/>
    </row>
    <row r="254">
      <c r="A254" s="302" t="s">
        <v>77</v>
      </c>
      <c r="B254" s="303">
        <v>0.0</v>
      </c>
      <c r="C254" s="221">
        <v>0.0</v>
      </c>
      <c r="D254" s="221">
        <v>0.0</v>
      </c>
      <c r="E254" s="221">
        <v>0.0</v>
      </c>
      <c r="F254" s="221">
        <v>0.0</v>
      </c>
      <c r="G254" s="304">
        <v>0.0</v>
      </c>
      <c r="H254" s="305">
        <f t="shared" si="125"/>
        <v>0</v>
      </c>
      <c r="I254" s="306">
        <f>(I253/60)</f>
        <v>0.8833333333</v>
      </c>
      <c r="J254" s="299"/>
      <c r="K254" s="307" t="s">
        <v>77</v>
      </c>
      <c r="L254" s="208">
        <v>9.0</v>
      </c>
      <c r="M254" s="207">
        <f>(L254-H254-H255)</f>
        <v>3</v>
      </c>
      <c r="N254" s="208"/>
      <c r="O254" s="208">
        <f t="shared" si="132"/>
        <v>3</v>
      </c>
      <c r="P254" s="208"/>
      <c r="Q254" s="301"/>
      <c r="R254" s="301"/>
      <c r="S254" s="301"/>
      <c r="T254" s="301"/>
      <c r="U254" s="301"/>
      <c r="V254" s="301"/>
      <c r="W254" s="301"/>
      <c r="X254" s="301"/>
      <c r="Y254" s="301"/>
      <c r="Z254" s="301"/>
    </row>
    <row r="255">
      <c r="A255" s="302" t="s">
        <v>78</v>
      </c>
      <c r="B255" s="303">
        <v>0.0</v>
      </c>
      <c r="C255" s="221">
        <v>0.0</v>
      </c>
      <c r="D255" s="221">
        <v>0.0</v>
      </c>
      <c r="E255" s="221">
        <v>1.0</v>
      </c>
      <c r="F255" s="221">
        <v>5.0</v>
      </c>
      <c r="G255" s="304">
        <v>0.0</v>
      </c>
      <c r="H255" s="305">
        <f t="shared" si="125"/>
        <v>6</v>
      </c>
      <c r="I255" s="307"/>
      <c r="J255" s="299"/>
      <c r="K255" s="307" t="s">
        <v>78</v>
      </c>
      <c r="L255" s="208" t="s">
        <v>79</v>
      </c>
      <c r="M255" s="208" t="s">
        <v>79</v>
      </c>
      <c r="N255" s="208"/>
      <c r="O255" s="208" t="s">
        <v>79</v>
      </c>
      <c r="P255" s="208"/>
      <c r="Q255" s="301"/>
      <c r="R255" s="301"/>
      <c r="S255" s="301"/>
      <c r="T255" s="301"/>
      <c r="U255" s="301"/>
      <c r="V255" s="301"/>
      <c r="W255" s="301"/>
      <c r="X255" s="301"/>
      <c r="Y255" s="301"/>
      <c r="Z255" s="301"/>
    </row>
    <row r="256">
      <c r="A256" s="302" t="s">
        <v>80</v>
      </c>
      <c r="B256" s="221">
        <v>0.0</v>
      </c>
      <c r="C256" s="221">
        <v>2.0</v>
      </c>
      <c r="D256" s="221">
        <v>0.0</v>
      </c>
      <c r="E256" s="221">
        <v>0.0</v>
      </c>
      <c r="F256" s="307"/>
      <c r="G256" s="304">
        <v>0.0</v>
      </c>
      <c r="H256" s="305">
        <f t="shared" si="125"/>
        <v>2</v>
      </c>
      <c r="I256" s="307" t="s">
        <v>79</v>
      </c>
      <c r="J256" s="299"/>
      <c r="K256" s="307" t="s">
        <v>80</v>
      </c>
      <c r="L256" s="208">
        <v>24.0</v>
      </c>
      <c r="M256" s="207">
        <f t="shared" ref="M256:M257" si="133">(L256-H256)</f>
        <v>22</v>
      </c>
      <c r="N256" s="208"/>
      <c r="O256" s="208">
        <f t="shared" ref="O256:O258" si="134">sum(M256,N256)</f>
        <v>22</v>
      </c>
      <c r="P256" s="208"/>
      <c r="Q256" s="301"/>
      <c r="R256" s="301"/>
      <c r="S256" s="301"/>
      <c r="T256" s="301"/>
      <c r="U256" s="301"/>
      <c r="V256" s="301"/>
      <c r="W256" s="301"/>
      <c r="X256" s="301"/>
      <c r="Y256" s="301"/>
      <c r="Z256" s="301"/>
    </row>
    <row r="257">
      <c r="A257" s="295" t="s">
        <v>84</v>
      </c>
      <c r="B257" s="296">
        <v>7.0</v>
      </c>
      <c r="C257" s="296">
        <v>5.0</v>
      </c>
      <c r="D257" s="296">
        <v>0.0</v>
      </c>
      <c r="E257" s="296">
        <v>0.0</v>
      </c>
      <c r="F257" s="296">
        <v>2.0</v>
      </c>
      <c r="G257" s="296">
        <v>2.0</v>
      </c>
      <c r="H257" s="297">
        <f t="shared" si="125"/>
        <v>16</v>
      </c>
      <c r="I257" s="298">
        <f>sum(H257:H260)</f>
        <v>16</v>
      </c>
      <c r="J257" s="299"/>
      <c r="K257" s="298" t="s">
        <v>84</v>
      </c>
      <c r="L257" s="202">
        <v>81.0</v>
      </c>
      <c r="M257" s="202">
        <f t="shared" si="133"/>
        <v>65</v>
      </c>
      <c r="N257" s="201"/>
      <c r="O257" s="202">
        <f t="shared" si="134"/>
        <v>65</v>
      </c>
      <c r="P257" s="202"/>
      <c r="Q257" s="301"/>
      <c r="R257" s="301"/>
      <c r="S257" s="301"/>
      <c r="T257" s="301"/>
      <c r="U257" s="301"/>
      <c r="V257" s="301"/>
      <c r="W257" s="301"/>
      <c r="X257" s="301"/>
      <c r="Y257" s="301"/>
      <c r="Z257" s="301"/>
    </row>
    <row r="258">
      <c r="A258" s="302" t="s">
        <v>77</v>
      </c>
      <c r="B258" s="303">
        <v>0.0</v>
      </c>
      <c r="C258" s="221">
        <v>0.0</v>
      </c>
      <c r="D258" s="221">
        <v>0.0</v>
      </c>
      <c r="E258" s="221">
        <v>0.0</v>
      </c>
      <c r="F258" s="221">
        <v>0.0</v>
      </c>
      <c r="G258" s="304">
        <v>0.0</v>
      </c>
      <c r="H258" s="305">
        <f t="shared" si="125"/>
        <v>0</v>
      </c>
      <c r="I258" s="306">
        <f>(I257/60)</f>
        <v>0.2666666667</v>
      </c>
      <c r="J258" s="299"/>
      <c r="K258" s="307" t="s">
        <v>77</v>
      </c>
      <c r="L258" s="207">
        <v>0.0</v>
      </c>
      <c r="M258" s="207">
        <f>(L258-H258-H259)</f>
        <v>0</v>
      </c>
      <c r="N258" s="208"/>
      <c r="O258" s="208">
        <f t="shared" si="134"/>
        <v>0</v>
      </c>
      <c r="P258" s="207"/>
      <c r="Q258" s="301"/>
      <c r="R258" s="301"/>
      <c r="S258" s="301"/>
      <c r="T258" s="301"/>
      <c r="U258" s="301"/>
      <c r="V258" s="301"/>
      <c r="W258" s="301"/>
      <c r="X258" s="301"/>
      <c r="Y258" s="301"/>
      <c r="Z258" s="301"/>
    </row>
    <row r="259">
      <c r="A259" s="302" t="s">
        <v>78</v>
      </c>
      <c r="B259" s="303">
        <v>0.0</v>
      </c>
      <c r="C259" s="221">
        <v>0.0</v>
      </c>
      <c r="D259" s="221">
        <v>0.0</v>
      </c>
      <c r="E259" s="221">
        <v>0.0</v>
      </c>
      <c r="F259" s="221">
        <v>0.0</v>
      </c>
      <c r="G259" s="304">
        <v>0.0</v>
      </c>
      <c r="H259" s="305">
        <f t="shared" si="125"/>
        <v>0</v>
      </c>
      <c r="I259" s="307"/>
      <c r="J259" s="299"/>
      <c r="K259" s="307" t="s">
        <v>78</v>
      </c>
      <c r="L259" s="207" t="s">
        <v>79</v>
      </c>
      <c r="M259" s="208" t="s">
        <v>79</v>
      </c>
      <c r="N259" s="208"/>
      <c r="O259" s="208" t="s">
        <v>79</v>
      </c>
      <c r="P259" s="207"/>
      <c r="Q259" s="301"/>
      <c r="R259" s="301"/>
      <c r="S259" s="301"/>
      <c r="T259" s="301"/>
      <c r="U259" s="301"/>
      <c r="V259" s="301"/>
      <c r="W259" s="301"/>
      <c r="X259" s="301"/>
      <c r="Y259" s="301"/>
      <c r="Z259" s="301"/>
    </row>
    <row r="260">
      <c r="A260" s="302" t="s">
        <v>80</v>
      </c>
      <c r="B260" s="221">
        <v>0.0</v>
      </c>
      <c r="C260" s="307"/>
      <c r="D260" s="221">
        <v>0.0</v>
      </c>
      <c r="E260" s="221">
        <v>0.0</v>
      </c>
      <c r="F260" s="307"/>
      <c r="G260" s="304">
        <v>0.0</v>
      </c>
      <c r="H260" s="305">
        <f t="shared" si="125"/>
        <v>0</v>
      </c>
      <c r="I260" s="307" t="s">
        <v>79</v>
      </c>
      <c r="J260" s="299"/>
      <c r="K260" s="307" t="s">
        <v>80</v>
      </c>
      <c r="L260" s="207">
        <v>25.0</v>
      </c>
      <c r="M260" s="207">
        <f t="shared" ref="M260:M261" si="135">(L260-H260)</f>
        <v>25</v>
      </c>
      <c r="N260" s="208"/>
      <c r="O260" s="208">
        <f t="shared" ref="O260:O262" si="136">sum(M260,N260)</f>
        <v>25</v>
      </c>
      <c r="P260" s="207"/>
      <c r="Q260" s="301"/>
      <c r="R260" s="301"/>
      <c r="S260" s="301"/>
      <c r="T260" s="301"/>
      <c r="U260" s="301"/>
      <c r="V260" s="301"/>
      <c r="W260" s="301"/>
      <c r="X260" s="301"/>
      <c r="Y260" s="301"/>
      <c r="Z260" s="301"/>
    </row>
    <row r="261">
      <c r="A261" s="295" t="s">
        <v>237</v>
      </c>
      <c r="B261" s="296">
        <v>0.0</v>
      </c>
      <c r="C261" s="296">
        <v>0.0</v>
      </c>
      <c r="D261" s="296">
        <v>0.0</v>
      </c>
      <c r="E261" s="296">
        <v>1.0</v>
      </c>
      <c r="F261" s="296">
        <v>0.0</v>
      </c>
      <c r="G261" s="296">
        <v>0.0</v>
      </c>
      <c r="H261" s="297">
        <f t="shared" si="125"/>
        <v>1</v>
      </c>
      <c r="I261" s="298">
        <f>sum(H261:H264)</f>
        <v>1</v>
      </c>
      <c r="J261" s="299"/>
      <c r="K261" s="298" t="s">
        <v>237</v>
      </c>
      <c r="L261" s="309">
        <v>40.0</v>
      </c>
      <c r="M261" s="214">
        <f t="shared" si="135"/>
        <v>39</v>
      </c>
      <c r="N261" s="220"/>
      <c r="O261" s="214">
        <f t="shared" si="136"/>
        <v>39</v>
      </c>
      <c r="P261" s="202"/>
      <c r="Q261" s="301"/>
      <c r="R261" s="301"/>
      <c r="S261" s="301"/>
      <c r="T261" s="301"/>
      <c r="U261" s="301"/>
      <c r="V261" s="301"/>
      <c r="W261" s="301"/>
      <c r="X261" s="301"/>
      <c r="Y261" s="301"/>
      <c r="Z261" s="301"/>
    </row>
    <row r="262">
      <c r="A262" s="302" t="s">
        <v>77</v>
      </c>
      <c r="B262" s="303">
        <v>0.0</v>
      </c>
      <c r="C262" s="221">
        <v>0.0</v>
      </c>
      <c r="D262" s="221">
        <v>0.0</v>
      </c>
      <c r="E262" s="221">
        <v>0.0</v>
      </c>
      <c r="F262" s="221">
        <v>0.0</v>
      </c>
      <c r="G262" s="304">
        <v>0.0</v>
      </c>
      <c r="H262" s="305">
        <f t="shared" si="125"/>
        <v>0</v>
      </c>
      <c r="I262" s="306">
        <f>(I261/60)</f>
        <v>0.01666666667</v>
      </c>
      <c r="J262" s="299"/>
      <c r="K262" s="307" t="s">
        <v>77</v>
      </c>
      <c r="L262" s="303">
        <v>0.0</v>
      </c>
      <c r="M262" s="217">
        <f>(L262-H262-H263)</f>
        <v>0</v>
      </c>
      <c r="N262" s="221"/>
      <c r="O262" s="218">
        <f t="shared" si="136"/>
        <v>0</v>
      </c>
      <c r="P262" s="217"/>
      <c r="Q262" s="301"/>
      <c r="R262" s="301"/>
      <c r="S262" s="301"/>
      <c r="T262" s="301"/>
      <c r="U262" s="301"/>
      <c r="V262" s="301"/>
      <c r="W262" s="301"/>
      <c r="X262" s="301"/>
      <c r="Y262" s="301"/>
      <c r="Z262" s="301"/>
    </row>
    <row r="263">
      <c r="A263" s="302" t="s">
        <v>78</v>
      </c>
      <c r="B263" s="303">
        <v>0.0</v>
      </c>
      <c r="C263" s="221">
        <v>0.0</v>
      </c>
      <c r="D263" s="221">
        <v>0.0</v>
      </c>
      <c r="E263" s="221">
        <v>0.0</v>
      </c>
      <c r="F263" s="221">
        <v>0.0</v>
      </c>
      <c r="G263" s="304">
        <v>0.0</v>
      </c>
      <c r="H263" s="305">
        <f t="shared" si="125"/>
        <v>0</v>
      </c>
      <c r="I263" s="307"/>
      <c r="J263" s="299"/>
      <c r="K263" s="307" t="s">
        <v>78</v>
      </c>
      <c r="L263" s="217" t="s">
        <v>79</v>
      </c>
      <c r="M263" s="218" t="s">
        <v>79</v>
      </c>
      <c r="N263" s="218"/>
      <c r="O263" s="218" t="s">
        <v>79</v>
      </c>
      <c r="P263" s="217"/>
      <c r="Q263" s="301"/>
      <c r="R263" s="301"/>
      <c r="S263" s="301"/>
      <c r="T263" s="301"/>
      <c r="U263" s="301"/>
      <c r="V263" s="301"/>
      <c r="W263" s="301"/>
      <c r="X263" s="301"/>
      <c r="Y263" s="301"/>
      <c r="Z263" s="301"/>
    </row>
    <row r="264">
      <c r="A264" s="302" t="s">
        <v>80</v>
      </c>
      <c r="B264" s="221">
        <v>0.0</v>
      </c>
      <c r="C264" s="221">
        <v>0.0</v>
      </c>
      <c r="D264" s="221">
        <v>0.0</v>
      </c>
      <c r="E264" s="221">
        <v>0.0</v>
      </c>
      <c r="F264" s="307"/>
      <c r="G264" s="304">
        <v>0.0</v>
      </c>
      <c r="H264" s="305">
        <f t="shared" si="125"/>
        <v>0</v>
      </c>
      <c r="I264" s="307" t="s">
        <v>79</v>
      </c>
      <c r="J264" s="299"/>
      <c r="K264" s="307" t="s">
        <v>80</v>
      </c>
      <c r="L264" s="303">
        <v>0.0</v>
      </c>
      <c r="M264" s="217">
        <f>(L264-H264)</f>
        <v>0</v>
      </c>
      <c r="N264" s="217"/>
      <c r="O264" s="218">
        <f>sum(M264,N264)</f>
        <v>0</v>
      </c>
      <c r="P264" s="217"/>
      <c r="Q264" s="301"/>
      <c r="R264" s="301"/>
      <c r="S264" s="301"/>
      <c r="T264" s="301"/>
      <c r="U264" s="301"/>
      <c r="V264" s="301"/>
      <c r="W264" s="301"/>
      <c r="X264" s="301"/>
      <c r="Y264" s="301"/>
      <c r="Z264" s="301"/>
    </row>
    <row r="265">
      <c r="A265" s="292" t="s">
        <v>87</v>
      </c>
      <c r="B265" s="293">
        <f t="shared" ref="B265:G265" si="137">sum(B266:B289)-B269-B273-B277-B281-B285-B289</f>
        <v>32</v>
      </c>
      <c r="C265" s="293">
        <f t="shared" si="137"/>
        <v>61</v>
      </c>
      <c r="D265" s="293">
        <f t="shared" si="137"/>
        <v>66</v>
      </c>
      <c r="E265" s="293">
        <f t="shared" si="137"/>
        <v>55</v>
      </c>
      <c r="F265" s="293">
        <f t="shared" si="137"/>
        <v>51</v>
      </c>
      <c r="G265" s="293">
        <f t="shared" si="137"/>
        <v>26</v>
      </c>
      <c r="H265" s="293"/>
      <c r="I265" s="293">
        <v>0.0</v>
      </c>
      <c r="J265" s="286"/>
      <c r="K265" s="310" t="s">
        <v>87</v>
      </c>
      <c r="L265" s="198"/>
      <c r="M265" s="198"/>
      <c r="N265" s="224"/>
      <c r="O265" s="199"/>
      <c r="P265" s="198"/>
      <c r="Q265" s="287"/>
      <c r="R265" s="287"/>
      <c r="S265" s="287"/>
      <c r="T265" s="287"/>
      <c r="U265" s="287"/>
      <c r="V265" s="287"/>
      <c r="W265" s="287"/>
      <c r="X265" s="287"/>
      <c r="Y265" s="287"/>
      <c r="Z265" s="287"/>
    </row>
    <row r="266">
      <c r="A266" s="295" t="s">
        <v>24</v>
      </c>
      <c r="B266" s="296">
        <v>0.0</v>
      </c>
      <c r="C266" s="296">
        <v>14.0</v>
      </c>
      <c r="D266" s="296">
        <v>17.0</v>
      </c>
      <c r="E266" s="296">
        <v>14.0</v>
      </c>
      <c r="F266" s="296">
        <v>9.0</v>
      </c>
      <c r="G266" s="296">
        <v>0.0</v>
      </c>
      <c r="H266" s="297">
        <f t="shared" ref="H266:H289" si="138">SUM(B266:G266)</f>
        <v>54</v>
      </c>
      <c r="I266" s="298">
        <f>sum(H266:H269)</f>
        <v>63</v>
      </c>
      <c r="J266" s="299"/>
      <c r="K266" s="298" t="s">
        <v>24</v>
      </c>
      <c r="L266" s="202">
        <v>75.0</v>
      </c>
      <c r="M266" s="202">
        <f>(L266-H266)</f>
        <v>21</v>
      </c>
      <c r="N266" s="225"/>
      <c r="O266" s="202">
        <f t="shared" ref="O266:O267" si="139">sum(M266,N266)</f>
        <v>21</v>
      </c>
      <c r="P266" s="202"/>
      <c r="Q266" s="300"/>
      <c r="R266" s="301"/>
      <c r="S266" s="301"/>
      <c r="T266" s="301"/>
      <c r="U266" s="301"/>
      <c r="V266" s="301"/>
      <c r="W266" s="301"/>
      <c r="X266" s="301"/>
      <c r="Y266" s="301"/>
      <c r="Z266" s="301"/>
    </row>
    <row r="267">
      <c r="A267" s="302" t="s">
        <v>77</v>
      </c>
      <c r="B267" s="303">
        <v>0.0</v>
      </c>
      <c r="C267" s="221">
        <v>0.0</v>
      </c>
      <c r="D267" s="221">
        <v>0.0</v>
      </c>
      <c r="E267" s="221">
        <v>0.0</v>
      </c>
      <c r="F267" s="221">
        <v>0.0</v>
      </c>
      <c r="G267" s="304">
        <v>0.0</v>
      </c>
      <c r="H267" s="305">
        <f t="shared" si="138"/>
        <v>0</v>
      </c>
      <c r="I267" s="306">
        <f>(I266/60)</f>
        <v>1.05</v>
      </c>
      <c r="J267" s="299"/>
      <c r="K267" s="307" t="s">
        <v>77</v>
      </c>
      <c r="L267" s="207">
        <v>2.0</v>
      </c>
      <c r="M267" s="207">
        <f>(L267-H267-H268)</f>
        <v>0</v>
      </c>
      <c r="N267" s="222"/>
      <c r="O267" s="208">
        <f t="shared" si="139"/>
        <v>0</v>
      </c>
      <c r="P267" s="207"/>
      <c r="Q267" s="301"/>
      <c r="R267" s="301"/>
      <c r="S267" s="301"/>
      <c r="T267" s="301"/>
      <c r="U267" s="301"/>
      <c r="V267" s="301"/>
      <c r="W267" s="301"/>
      <c r="X267" s="301"/>
      <c r="Y267" s="301"/>
      <c r="Z267" s="301"/>
    </row>
    <row r="268">
      <c r="A268" s="302" t="s">
        <v>78</v>
      </c>
      <c r="B268" s="303">
        <v>0.0</v>
      </c>
      <c r="C268" s="221">
        <v>1.0</v>
      </c>
      <c r="D268" s="221">
        <v>1.0</v>
      </c>
      <c r="E268" s="221">
        <v>0.0</v>
      </c>
      <c r="F268" s="221">
        <v>0.0</v>
      </c>
      <c r="G268" s="304">
        <v>0.0</v>
      </c>
      <c r="H268" s="305">
        <f t="shared" si="138"/>
        <v>2</v>
      </c>
      <c r="I268" s="307"/>
      <c r="J268" s="299"/>
      <c r="K268" s="307" t="s">
        <v>78</v>
      </c>
      <c r="L268" s="207" t="s">
        <v>79</v>
      </c>
      <c r="M268" s="208" t="s">
        <v>79</v>
      </c>
      <c r="N268" s="208"/>
      <c r="O268" s="208" t="s">
        <v>79</v>
      </c>
      <c r="P268" s="207"/>
      <c r="Q268" s="301"/>
      <c r="R268" s="301"/>
      <c r="S268" s="301"/>
      <c r="T268" s="301"/>
      <c r="U268" s="301"/>
      <c r="V268" s="301"/>
      <c r="W268" s="301"/>
      <c r="X268" s="301"/>
      <c r="Y268" s="301"/>
      <c r="Z268" s="301"/>
    </row>
    <row r="269">
      <c r="A269" s="302" t="s">
        <v>80</v>
      </c>
      <c r="B269" s="221">
        <v>7.0</v>
      </c>
      <c r="C269" s="307"/>
      <c r="D269" s="307"/>
      <c r="E269" s="307"/>
      <c r="F269" s="307"/>
      <c r="G269" s="304">
        <v>0.0</v>
      </c>
      <c r="H269" s="305">
        <f t="shared" si="138"/>
        <v>7</v>
      </c>
      <c r="I269" s="307" t="s">
        <v>79</v>
      </c>
      <c r="J269" s="299"/>
      <c r="K269" s="307" t="s">
        <v>80</v>
      </c>
      <c r="L269" s="207">
        <v>47.0</v>
      </c>
      <c r="M269" s="207">
        <f t="shared" ref="M269:M270" si="140">(L269-H269)</f>
        <v>40</v>
      </c>
      <c r="N269" s="208"/>
      <c r="O269" s="208">
        <f t="shared" ref="O269:O271" si="141">sum(M269,N269)</f>
        <v>40</v>
      </c>
      <c r="P269" s="207"/>
      <c r="Q269" s="301"/>
      <c r="R269" s="301"/>
      <c r="S269" s="301"/>
      <c r="T269" s="301"/>
      <c r="U269" s="301"/>
      <c r="V269" s="301"/>
      <c r="W269" s="301"/>
      <c r="X269" s="301"/>
      <c r="Y269" s="301"/>
      <c r="Z269" s="301"/>
    </row>
    <row r="270">
      <c r="A270" s="295" t="s">
        <v>88</v>
      </c>
      <c r="B270" s="296">
        <v>12.0</v>
      </c>
      <c r="C270" s="296">
        <v>13.0</v>
      </c>
      <c r="D270" s="296">
        <v>12.0</v>
      </c>
      <c r="E270" s="296">
        <v>11.0</v>
      </c>
      <c r="F270" s="296">
        <v>6.0</v>
      </c>
      <c r="G270" s="296">
        <v>0.0</v>
      </c>
      <c r="H270" s="297">
        <f t="shared" si="138"/>
        <v>54</v>
      </c>
      <c r="I270" s="298">
        <f>sum(H270:H273)</f>
        <v>84</v>
      </c>
      <c r="J270" s="299"/>
      <c r="K270" s="298" t="s">
        <v>88</v>
      </c>
      <c r="L270" s="202">
        <v>110.0</v>
      </c>
      <c r="M270" s="202">
        <f t="shared" si="140"/>
        <v>56</v>
      </c>
      <c r="N270" s="201"/>
      <c r="O270" s="202">
        <f t="shared" si="141"/>
        <v>56</v>
      </c>
      <c r="P270" s="202"/>
      <c r="Q270" s="301"/>
      <c r="R270" s="301"/>
      <c r="S270" s="301"/>
      <c r="T270" s="301"/>
      <c r="U270" s="301"/>
      <c r="V270" s="301"/>
      <c r="W270" s="301"/>
      <c r="X270" s="301"/>
      <c r="Y270" s="301"/>
      <c r="Z270" s="301"/>
    </row>
    <row r="271">
      <c r="A271" s="302" t="s">
        <v>77</v>
      </c>
      <c r="B271" s="221">
        <v>0.0</v>
      </c>
      <c r="C271" s="221">
        <v>0.0</v>
      </c>
      <c r="D271" s="221">
        <v>0.0</v>
      </c>
      <c r="E271" s="221">
        <v>0.0</v>
      </c>
      <c r="F271" s="221">
        <v>1.0</v>
      </c>
      <c r="G271" s="304">
        <v>0.0</v>
      </c>
      <c r="H271" s="305">
        <f t="shared" si="138"/>
        <v>1</v>
      </c>
      <c r="I271" s="306">
        <f>(I270/60)</f>
        <v>1.4</v>
      </c>
      <c r="J271" s="299"/>
      <c r="K271" s="307" t="s">
        <v>77</v>
      </c>
      <c r="L271" s="208">
        <v>13.0</v>
      </c>
      <c r="M271" s="207">
        <f>(L271-H271-H272)</f>
        <v>-1</v>
      </c>
      <c r="N271" s="208"/>
      <c r="O271" s="208">
        <f t="shared" si="141"/>
        <v>-1</v>
      </c>
      <c r="P271" s="208"/>
      <c r="Q271" s="301"/>
      <c r="R271" s="301"/>
      <c r="S271" s="301"/>
      <c r="T271" s="301"/>
      <c r="U271" s="301"/>
      <c r="V271" s="301"/>
      <c r="W271" s="301"/>
      <c r="X271" s="301"/>
      <c r="Y271" s="301"/>
      <c r="Z271" s="301"/>
    </row>
    <row r="272">
      <c r="A272" s="302" t="s">
        <v>78</v>
      </c>
      <c r="B272" s="221">
        <v>5.0</v>
      </c>
      <c r="C272" s="221">
        <v>2.0</v>
      </c>
      <c r="D272" s="221">
        <v>0.0</v>
      </c>
      <c r="E272" s="221">
        <v>1.0</v>
      </c>
      <c r="F272" s="303">
        <v>2.0</v>
      </c>
      <c r="G272" s="304">
        <v>3.0</v>
      </c>
      <c r="H272" s="305">
        <f t="shared" si="138"/>
        <v>13</v>
      </c>
      <c r="I272" s="307"/>
      <c r="J272" s="299"/>
      <c r="K272" s="307" t="s">
        <v>78</v>
      </c>
      <c r="L272" s="208" t="s">
        <v>79</v>
      </c>
      <c r="M272" s="208" t="s">
        <v>79</v>
      </c>
      <c r="N272" s="208"/>
      <c r="O272" s="208" t="s">
        <v>79</v>
      </c>
      <c r="P272" s="208"/>
      <c r="Q272" s="301"/>
      <c r="R272" s="301"/>
      <c r="S272" s="301"/>
      <c r="T272" s="301"/>
      <c r="U272" s="301"/>
      <c r="V272" s="301"/>
      <c r="W272" s="301"/>
      <c r="X272" s="301"/>
      <c r="Y272" s="301"/>
      <c r="Z272" s="301"/>
    </row>
    <row r="273">
      <c r="A273" s="302" t="s">
        <v>80</v>
      </c>
      <c r="B273" s="221">
        <v>3.0</v>
      </c>
      <c r="C273" s="221">
        <v>5.0</v>
      </c>
      <c r="D273" s="221">
        <v>4.0</v>
      </c>
      <c r="E273" s="221">
        <v>4.0</v>
      </c>
      <c r="F273" s="307"/>
      <c r="G273" s="304">
        <v>0.0</v>
      </c>
      <c r="H273" s="305">
        <f t="shared" si="138"/>
        <v>16</v>
      </c>
      <c r="I273" s="307" t="s">
        <v>79</v>
      </c>
      <c r="J273" s="299"/>
      <c r="K273" s="307" t="s">
        <v>80</v>
      </c>
      <c r="L273" s="208">
        <v>64.0</v>
      </c>
      <c r="M273" s="207">
        <f t="shared" ref="M273:M274" si="142">(L273-H273)</f>
        <v>48</v>
      </c>
      <c r="N273" s="208"/>
      <c r="O273" s="208">
        <f t="shared" ref="O273:O275" si="143">sum(M273,N273)</f>
        <v>48</v>
      </c>
      <c r="P273" s="208"/>
      <c r="Q273" s="301"/>
      <c r="R273" s="301"/>
      <c r="S273" s="301"/>
      <c r="T273" s="301"/>
      <c r="U273" s="301"/>
      <c r="V273" s="301"/>
      <c r="W273" s="301"/>
      <c r="X273" s="301"/>
      <c r="Y273" s="301"/>
      <c r="Z273" s="301"/>
    </row>
    <row r="274">
      <c r="A274" s="295" t="s">
        <v>89</v>
      </c>
      <c r="B274" s="296">
        <v>0.0</v>
      </c>
      <c r="C274" s="296">
        <v>17.0</v>
      </c>
      <c r="D274" s="296">
        <v>23.0</v>
      </c>
      <c r="E274" s="296">
        <v>16.0</v>
      </c>
      <c r="F274" s="296">
        <v>17.0</v>
      </c>
      <c r="G274" s="296">
        <v>16.0</v>
      </c>
      <c r="H274" s="297">
        <f t="shared" si="138"/>
        <v>89</v>
      </c>
      <c r="I274" s="298">
        <f>sum(H274:H277)</f>
        <v>98</v>
      </c>
      <c r="J274" s="286"/>
      <c r="K274" s="298" t="s">
        <v>89</v>
      </c>
      <c r="L274" s="202">
        <v>233.0</v>
      </c>
      <c r="M274" s="202">
        <f t="shared" si="142"/>
        <v>144</v>
      </c>
      <c r="N274" s="201"/>
      <c r="O274" s="202">
        <f t="shared" si="143"/>
        <v>144</v>
      </c>
      <c r="P274" s="202"/>
      <c r="Q274" s="287"/>
      <c r="R274" s="287"/>
      <c r="S274" s="287"/>
      <c r="T274" s="287"/>
      <c r="U274" s="287"/>
      <c r="V274" s="287"/>
      <c r="W274" s="287"/>
      <c r="X274" s="287"/>
      <c r="Y274" s="287"/>
      <c r="Z274" s="287"/>
    </row>
    <row r="275">
      <c r="A275" s="302" t="s">
        <v>77</v>
      </c>
      <c r="B275" s="304">
        <v>0.0</v>
      </c>
      <c r="C275" s="304">
        <v>0.0</v>
      </c>
      <c r="D275" s="304">
        <v>0.0</v>
      </c>
      <c r="E275" s="304">
        <v>0.0</v>
      </c>
      <c r="F275" s="304">
        <v>0.0</v>
      </c>
      <c r="G275" s="304">
        <v>0.0</v>
      </c>
      <c r="H275" s="305">
        <f t="shared" si="138"/>
        <v>0</v>
      </c>
      <c r="I275" s="306">
        <f>(I274/60)</f>
        <v>1.633333333</v>
      </c>
      <c r="J275" s="286"/>
      <c r="K275" s="307" t="s">
        <v>77</v>
      </c>
      <c r="L275" s="207">
        <v>26.0</v>
      </c>
      <c r="M275" s="207">
        <f>(L275-H275-H276)</f>
        <v>17</v>
      </c>
      <c r="N275" s="208"/>
      <c r="O275" s="208">
        <f t="shared" si="143"/>
        <v>17</v>
      </c>
      <c r="P275" s="207"/>
      <c r="Q275" s="287"/>
      <c r="R275" s="287"/>
      <c r="S275" s="287"/>
      <c r="T275" s="287"/>
      <c r="U275" s="287"/>
      <c r="V275" s="287"/>
      <c r="W275" s="287"/>
      <c r="X275" s="287"/>
      <c r="Y275" s="287"/>
      <c r="Z275" s="287"/>
    </row>
    <row r="276">
      <c r="A276" s="302" t="s">
        <v>78</v>
      </c>
      <c r="B276" s="304">
        <v>0.0</v>
      </c>
      <c r="C276" s="304">
        <v>1.0</v>
      </c>
      <c r="D276" s="304">
        <v>0.0</v>
      </c>
      <c r="E276" s="304">
        <v>4.0</v>
      </c>
      <c r="F276" s="304">
        <v>4.0</v>
      </c>
      <c r="G276" s="304">
        <v>0.0</v>
      </c>
      <c r="H276" s="305">
        <f t="shared" si="138"/>
        <v>9</v>
      </c>
      <c r="I276" s="307"/>
      <c r="J276" s="286"/>
      <c r="K276" s="307" t="s">
        <v>78</v>
      </c>
      <c r="L276" s="207" t="s">
        <v>79</v>
      </c>
      <c r="M276" s="208" t="s">
        <v>79</v>
      </c>
      <c r="N276" s="208"/>
      <c r="O276" s="208" t="s">
        <v>79</v>
      </c>
      <c r="P276" s="207"/>
      <c r="Q276" s="287"/>
      <c r="R276" s="287"/>
      <c r="S276" s="287"/>
      <c r="T276" s="287"/>
      <c r="U276" s="287"/>
      <c r="V276" s="287"/>
      <c r="W276" s="287"/>
      <c r="X276" s="287"/>
      <c r="Y276" s="287"/>
      <c r="Z276" s="287"/>
    </row>
    <row r="277">
      <c r="A277" s="302" t="s">
        <v>80</v>
      </c>
      <c r="B277" s="304">
        <v>0.0</v>
      </c>
      <c r="C277" s="305"/>
      <c r="D277" s="307"/>
      <c r="E277" s="307"/>
      <c r="F277" s="304">
        <v>0.0</v>
      </c>
      <c r="G277" s="304">
        <v>0.0</v>
      </c>
      <c r="H277" s="305">
        <f t="shared" si="138"/>
        <v>0</v>
      </c>
      <c r="I277" s="307" t="s">
        <v>79</v>
      </c>
      <c r="J277" s="286"/>
      <c r="K277" s="307" t="s">
        <v>80</v>
      </c>
      <c r="L277" s="207">
        <v>59.0</v>
      </c>
      <c r="M277" s="207">
        <f t="shared" ref="M277:M278" si="144">(L277-H277)</f>
        <v>59</v>
      </c>
      <c r="N277" s="208"/>
      <c r="O277" s="208">
        <f t="shared" ref="O277:O279" si="145">sum(M277,N277)</f>
        <v>59</v>
      </c>
      <c r="P277" s="207"/>
      <c r="Q277" s="287"/>
      <c r="R277" s="287"/>
      <c r="S277" s="287"/>
      <c r="T277" s="287"/>
      <c r="U277" s="287"/>
      <c r="V277" s="287"/>
      <c r="W277" s="287"/>
      <c r="X277" s="287"/>
      <c r="Y277" s="287"/>
      <c r="Z277" s="287"/>
    </row>
    <row r="278">
      <c r="A278" s="295" t="s">
        <v>90</v>
      </c>
      <c r="B278" s="296">
        <v>10.0</v>
      </c>
      <c r="C278" s="296">
        <v>0.0</v>
      </c>
      <c r="D278" s="296">
        <v>0.0</v>
      </c>
      <c r="E278" s="296">
        <v>9.0</v>
      </c>
      <c r="F278" s="296">
        <v>1.0</v>
      </c>
      <c r="G278" s="296">
        <v>7.0</v>
      </c>
      <c r="H278" s="297">
        <f t="shared" si="138"/>
        <v>27</v>
      </c>
      <c r="I278" s="298">
        <f>sum(H278:H281)</f>
        <v>27</v>
      </c>
      <c r="J278" s="286"/>
      <c r="K278" s="298" t="s">
        <v>90</v>
      </c>
      <c r="L278" s="202">
        <v>62.0</v>
      </c>
      <c r="M278" s="202">
        <f t="shared" si="144"/>
        <v>35</v>
      </c>
      <c r="N278" s="201"/>
      <c r="O278" s="202">
        <f t="shared" si="145"/>
        <v>35</v>
      </c>
      <c r="P278" s="202"/>
      <c r="Q278" s="287"/>
      <c r="R278" s="287"/>
      <c r="S278" s="287"/>
      <c r="T278" s="287"/>
      <c r="U278" s="287"/>
      <c r="V278" s="287"/>
      <c r="W278" s="287"/>
      <c r="X278" s="287"/>
      <c r="Y278" s="287"/>
      <c r="Z278" s="287"/>
    </row>
    <row r="279">
      <c r="A279" s="302" t="s">
        <v>77</v>
      </c>
      <c r="B279" s="221">
        <v>0.0</v>
      </c>
      <c r="C279" s="221">
        <v>0.0</v>
      </c>
      <c r="D279" s="304">
        <v>0.0</v>
      </c>
      <c r="E279" s="304">
        <v>0.0</v>
      </c>
      <c r="F279" s="304">
        <v>0.0</v>
      </c>
      <c r="G279" s="304">
        <v>0.0</v>
      </c>
      <c r="H279" s="305">
        <f t="shared" si="138"/>
        <v>0</v>
      </c>
      <c r="I279" s="306">
        <f>(I278/60)</f>
        <v>0.45</v>
      </c>
      <c r="J279" s="286"/>
      <c r="K279" s="307" t="s">
        <v>77</v>
      </c>
      <c r="L279" s="208">
        <v>0.0</v>
      </c>
      <c r="M279" s="207">
        <f>(L279-H279-H280)</f>
        <v>0</v>
      </c>
      <c r="N279" s="208"/>
      <c r="O279" s="208">
        <f t="shared" si="145"/>
        <v>0</v>
      </c>
      <c r="P279" s="208"/>
      <c r="Q279" s="287"/>
      <c r="R279" s="287"/>
      <c r="S279" s="287"/>
      <c r="T279" s="287"/>
      <c r="U279" s="287"/>
      <c r="V279" s="287"/>
      <c r="W279" s="287"/>
      <c r="X279" s="287"/>
      <c r="Y279" s="287"/>
      <c r="Z279" s="287"/>
    </row>
    <row r="280">
      <c r="A280" s="302" t="s">
        <v>78</v>
      </c>
      <c r="B280" s="221">
        <v>0.0</v>
      </c>
      <c r="C280" s="221">
        <v>0.0</v>
      </c>
      <c r="D280" s="304">
        <v>0.0</v>
      </c>
      <c r="E280" s="304">
        <v>0.0</v>
      </c>
      <c r="F280" s="304">
        <v>0.0</v>
      </c>
      <c r="G280" s="304">
        <v>0.0</v>
      </c>
      <c r="H280" s="305">
        <f t="shared" si="138"/>
        <v>0</v>
      </c>
      <c r="I280" s="307"/>
      <c r="J280" s="286"/>
      <c r="K280" s="307" t="s">
        <v>78</v>
      </c>
      <c r="L280" s="208" t="s">
        <v>79</v>
      </c>
      <c r="M280" s="208" t="s">
        <v>79</v>
      </c>
      <c r="N280" s="208"/>
      <c r="O280" s="208" t="s">
        <v>79</v>
      </c>
      <c r="P280" s="208"/>
      <c r="Q280" s="287"/>
      <c r="R280" s="287"/>
      <c r="S280" s="287"/>
      <c r="T280" s="287"/>
      <c r="U280" s="287"/>
      <c r="V280" s="287"/>
      <c r="W280" s="287"/>
      <c r="X280" s="287"/>
      <c r="Y280" s="287"/>
      <c r="Z280" s="287"/>
    </row>
    <row r="281">
      <c r="A281" s="302" t="s">
        <v>80</v>
      </c>
      <c r="B281" s="307"/>
      <c r="C281" s="221">
        <v>0.0</v>
      </c>
      <c r="D281" s="221">
        <v>0.0</v>
      </c>
      <c r="E281" s="307"/>
      <c r="F281" s="221">
        <v>0.0</v>
      </c>
      <c r="G281" s="304">
        <v>0.0</v>
      </c>
      <c r="H281" s="305">
        <f t="shared" si="138"/>
        <v>0</v>
      </c>
      <c r="I281" s="307" t="s">
        <v>79</v>
      </c>
      <c r="J281" s="286"/>
      <c r="K281" s="307" t="s">
        <v>80</v>
      </c>
      <c r="L281" s="208">
        <v>65.0</v>
      </c>
      <c r="M281" s="207">
        <f t="shared" ref="M281:M282" si="146">(L281-H281)</f>
        <v>65</v>
      </c>
      <c r="N281" s="208"/>
      <c r="O281" s="208">
        <f t="shared" ref="O281:O283" si="147">sum(M281,N281)</f>
        <v>65</v>
      </c>
      <c r="P281" s="208"/>
      <c r="Q281" s="287"/>
      <c r="R281" s="287"/>
      <c r="S281" s="287"/>
      <c r="T281" s="287"/>
      <c r="U281" s="287"/>
      <c r="V281" s="287"/>
      <c r="W281" s="287"/>
      <c r="X281" s="287"/>
      <c r="Y281" s="287"/>
      <c r="Z281" s="287"/>
    </row>
    <row r="282">
      <c r="A282" s="295" t="s">
        <v>238</v>
      </c>
      <c r="B282" s="296">
        <v>0.0</v>
      </c>
      <c r="C282" s="296">
        <v>0.0</v>
      </c>
      <c r="D282" s="296">
        <v>0.0</v>
      </c>
      <c r="E282" s="296">
        <v>0.0</v>
      </c>
      <c r="F282" s="296">
        <v>0.0</v>
      </c>
      <c r="G282" s="296">
        <v>0.0</v>
      </c>
      <c r="H282" s="297">
        <f t="shared" si="138"/>
        <v>0</v>
      </c>
      <c r="I282" s="298">
        <f>sum(H282:H285)</f>
        <v>0</v>
      </c>
      <c r="J282" s="299"/>
      <c r="K282" s="298" t="s">
        <v>238</v>
      </c>
      <c r="L282" s="202">
        <v>40.0</v>
      </c>
      <c r="M282" s="202">
        <f t="shared" si="146"/>
        <v>40</v>
      </c>
      <c r="N282" s="201"/>
      <c r="O282" s="202">
        <f t="shared" si="147"/>
        <v>40</v>
      </c>
      <c r="P282" s="202"/>
      <c r="Q282" s="301"/>
      <c r="R282" s="301"/>
      <c r="S282" s="301"/>
      <c r="T282" s="301"/>
      <c r="U282" s="301"/>
      <c r="V282" s="301"/>
      <c r="W282" s="301"/>
      <c r="X282" s="301"/>
      <c r="Y282" s="301"/>
      <c r="Z282" s="301"/>
    </row>
    <row r="283">
      <c r="A283" s="302" t="s">
        <v>77</v>
      </c>
      <c r="B283" s="303">
        <v>0.0</v>
      </c>
      <c r="C283" s="221">
        <v>0.0</v>
      </c>
      <c r="D283" s="221">
        <v>0.0</v>
      </c>
      <c r="E283" s="221">
        <v>0.0</v>
      </c>
      <c r="F283" s="221">
        <v>0.0</v>
      </c>
      <c r="G283" s="304">
        <v>0.0</v>
      </c>
      <c r="H283" s="305">
        <f t="shared" si="138"/>
        <v>0</v>
      </c>
      <c r="I283" s="306">
        <f>(I282/60)</f>
        <v>0</v>
      </c>
      <c r="J283" s="299"/>
      <c r="K283" s="307" t="s">
        <v>77</v>
      </c>
      <c r="L283" s="207">
        <v>0.0</v>
      </c>
      <c r="M283" s="207">
        <f>(L283-H283-H284)</f>
        <v>0</v>
      </c>
      <c r="N283" s="208"/>
      <c r="O283" s="208">
        <f t="shared" si="147"/>
        <v>0</v>
      </c>
      <c r="P283" s="207"/>
      <c r="Q283" s="301"/>
      <c r="R283" s="301"/>
      <c r="S283" s="301"/>
      <c r="T283" s="301"/>
      <c r="U283" s="301"/>
      <c r="V283" s="301"/>
      <c r="W283" s="301"/>
      <c r="X283" s="301"/>
      <c r="Y283" s="301"/>
      <c r="Z283" s="301"/>
    </row>
    <row r="284">
      <c r="A284" s="302" t="s">
        <v>78</v>
      </c>
      <c r="B284" s="303">
        <v>0.0</v>
      </c>
      <c r="C284" s="221">
        <v>0.0</v>
      </c>
      <c r="D284" s="221">
        <v>0.0</v>
      </c>
      <c r="E284" s="221">
        <v>0.0</v>
      </c>
      <c r="F284" s="221">
        <v>0.0</v>
      </c>
      <c r="G284" s="304">
        <v>0.0</v>
      </c>
      <c r="H284" s="305">
        <f t="shared" si="138"/>
        <v>0</v>
      </c>
      <c r="I284" s="307"/>
      <c r="J284" s="299"/>
      <c r="K284" s="307" t="s">
        <v>78</v>
      </c>
      <c r="L284" s="207" t="s">
        <v>79</v>
      </c>
      <c r="M284" s="208" t="s">
        <v>79</v>
      </c>
      <c r="N284" s="222"/>
      <c r="O284" s="208" t="s">
        <v>79</v>
      </c>
      <c r="P284" s="207"/>
      <c r="Q284" s="301"/>
      <c r="R284" s="301"/>
      <c r="S284" s="301"/>
      <c r="T284" s="301"/>
      <c r="U284" s="301"/>
      <c r="V284" s="301"/>
      <c r="W284" s="301"/>
      <c r="X284" s="301"/>
      <c r="Y284" s="301"/>
      <c r="Z284" s="301"/>
    </row>
    <row r="285">
      <c r="A285" s="302" t="s">
        <v>80</v>
      </c>
      <c r="B285" s="221">
        <v>0.0</v>
      </c>
      <c r="C285" s="221">
        <v>0.0</v>
      </c>
      <c r="D285" s="221">
        <v>0.0</v>
      </c>
      <c r="E285" s="307"/>
      <c r="F285" s="307"/>
      <c r="G285" s="304">
        <v>0.0</v>
      </c>
      <c r="H285" s="305">
        <f t="shared" si="138"/>
        <v>0</v>
      </c>
      <c r="I285" s="307" t="s">
        <v>79</v>
      </c>
      <c r="J285" s="299"/>
      <c r="K285" s="307" t="s">
        <v>80</v>
      </c>
      <c r="L285" s="207">
        <v>0.0</v>
      </c>
      <c r="M285" s="207">
        <f t="shared" ref="M285:M286" si="148">(L285-H285)</f>
        <v>0</v>
      </c>
      <c r="N285" s="223"/>
      <c r="O285" s="208">
        <f t="shared" ref="O285:O287" si="149">sum(M285,N285)</f>
        <v>0</v>
      </c>
      <c r="P285" s="207"/>
      <c r="Q285" s="301"/>
      <c r="R285" s="301"/>
      <c r="S285" s="301"/>
      <c r="T285" s="301"/>
      <c r="U285" s="301"/>
      <c r="V285" s="301"/>
      <c r="W285" s="301"/>
      <c r="X285" s="301"/>
      <c r="Y285" s="301"/>
      <c r="Z285" s="301"/>
    </row>
    <row r="286">
      <c r="A286" s="295" t="s">
        <v>86</v>
      </c>
      <c r="B286" s="296">
        <v>5.0</v>
      </c>
      <c r="C286" s="296">
        <v>13.0</v>
      </c>
      <c r="D286" s="296">
        <v>13.0</v>
      </c>
      <c r="E286" s="296">
        <v>0.0</v>
      </c>
      <c r="F286" s="296">
        <v>8.0</v>
      </c>
      <c r="G286" s="296">
        <v>0.0</v>
      </c>
      <c r="H286" s="297">
        <f t="shared" si="138"/>
        <v>39</v>
      </c>
      <c r="I286" s="298">
        <f>sum(H286:H289)</f>
        <v>42</v>
      </c>
      <c r="J286" s="299"/>
      <c r="K286" s="298" t="s">
        <v>86</v>
      </c>
      <c r="L286" s="309">
        <v>152.0</v>
      </c>
      <c r="M286" s="214">
        <f t="shared" si="148"/>
        <v>113</v>
      </c>
      <c r="N286" s="215"/>
      <c r="O286" s="214">
        <f t="shared" si="149"/>
        <v>113</v>
      </c>
      <c r="P286" s="202"/>
      <c r="Q286" s="301"/>
      <c r="R286" s="301"/>
      <c r="S286" s="301"/>
      <c r="T286" s="301"/>
      <c r="U286" s="301"/>
      <c r="V286" s="301"/>
      <c r="W286" s="301"/>
      <c r="X286" s="301"/>
      <c r="Y286" s="301"/>
      <c r="Z286" s="301"/>
    </row>
    <row r="287">
      <c r="A287" s="302" t="s">
        <v>77</v>
      </c>
      <c r="B287" s="303">
        <v>0.0</v>
      </c>
      <c r="C287" s="221">
        <v>0.0</v>
      </c>
      <c r="D287" s="221">
        <v>0.0</v>
      </c>
      <c r="E287" s="221">
        <v>0.0</v>
      </c>
      <c r="F287" s="221">
        <v>0.0</v>
      </c>
      <c r="G287" s="304">
        <v>0.0</v>
      </c>
      <c r="H287" s="305">
        <f t="shared" si="138"/>
        <v>0</v>
      </c>
      <c r="I287" s="306">
        <f>(I286/60)</f>
        <v>0.7</v>
      </c>
      <c r="J287" s="299"/>
      <c r="K287" s="307" t="s">
        <v>77</v>
      </c>
      <c r="L287" s="303">
        <v>10.0</v>
      </c>
      <c r="M287" s="217">
        <f>(L287-H287-H288)</f>
        <v>7</v>
      </c>
      <c r="N287" s="218"/>
      <c r="O287" s="218">
        <f t="shared" si="149"/>
        <v>7</v>
      </c>
      <c r="P287" s="217"/>
      <c r="Q287" s="301"/>
      <c r="R287" s="301"/>
      <c r="S287" s="301"/>
      <c r="T287" s="301"/>
      <c r="U287" s="301"/>
      <c r="V287" s="301"/>
      <c r="W287" s="301"/>
      <c r="X287" s="301"/>
      <c r="Y287" s="301"/>
      <c r="Z287" s="301"/>
    </row>
    <row r="288">
      <c r="A288" s="302" t="s">
        <v>78</v>
      </c>
      <c r="B288" s="303">
        <v>0.0</v>
      </c>
      <c r="C288" s="221">
        <v>0.0</v>
      </c>
      <c r="D288" s="221">
        <v>0.0</v>
      </c>
      <c r="E288" s="221">
        <v>0.0</v>
      </c>
      <c r="F288" s="221">
        <v>3.0</v>
      </c>
      <c r="G288" s="304">
        <v>0.0</v>
      </c>
      <c r="H288" s="305">
        <f t="shared" si="138"/>
        <v>3</v>
      </c>
      <c r="I288" s="307"/>
      <c r="J288" s="299"/>
      <c r="K288" s="307" t="s">
        <v>78</v>
      </c>
      <c r="L288" s="217" t="s">
        <v>79</v>
      </c>
      <c r="M288" s="218" t="s">
        <v>79</v>
      </c>
      <c r="N288" s="218"/>
      <c r="O288" s="218" t="s">
        <v>79</v>
      </c>
      <c r="P288" s="217"/>
      <c r="Q288" s="301"/>
      <c r="R288" s="301"/>
      <c r="S288" s="301"/>
      <c r="T288" s="301"/>
      <c r="U288" s="301"/>
      <c r="V288" s="301"/>
      <c r="W288" s="301"/>
      <c r="X288" s="301"/>
      <c r="Y288" s="301"/>
      <c r="Z288" s="301"/>
    </row>
    <row r="289">
      <c r="A289" s="302" t="s">
        <v>80</v>
      </c>
      <c r="B289" s="221">
        <v>0.0</v>
      </c>
      <c r="C289" s="307"/>
      <c r="D289" s="307"/>
      <c r="E289" s="307"/>
      <c r="F289" s="307"/>
      <c r="G289" s="304">
        <v>0.0</v>
      </c>
      <c r="H289" s="305">
        <f t="shared" si="138"/>
        <v>0</v>
      </c>
      <c r="I289" s="307" t="s">
        <v>79</v>
      </c>
      <c r="J289" s="299"/>
      <c r="K289" s="307" t="s">
        <v>80</v>
      </c>
      <c r="L289" s="303">
        <v>45.0</v>
      </c>
      <c r="M289" s="217">
        <f>(L289-H289)</f>
        <v>45</v>
      </c>
      <c r="N289" s="217"/>
      <c r="O289" s="218">
        <f>sum(M289,N289)</f>
        <v>45</v>
      </c>
      <c r="P289" s="217"/>
      <c r="Q289" s="301"/>
      <c r="R289" s="301"/>
      <c r="S289" s="301"/>
      <c r="T289" s="301"/>
      <c r="U289" s="301"/>
      <c r="V289" s="301"/>
      <c r="W289" s="301"/>
      <c r="X289" s="301"/>
      <c r="Y289" s="301"/>
      <c r="Z289" s="301"/>
    </row>
    <row r="290">
      <c r="A290" s="311" t="s">
        <v>91</v>
      </c>
      <c r="B290" s="293">
        <f t="shared" ref="B290:G290" si="150">sum(B291:B314)-B294-B298-B302-B306-B310-B314</f>
        <v>33</v>
      </c>
      <c r="C290" s="293">
        <f t="shared" si="150"/>
        <v>33</v>
      </c>
      <c r="D290" s="293">
        <f t="shared" si="150"/>
        <v>54</v>
      </c>
      <c r="E290" s="293">
        <f t="shared" si="150"/>
        <v>58</v>
      </c>
      <c r="F290" s="293">
        <f t="shared" si="150"/>
        <v>26</v>
      </c>
      <c r="G290" s="293">
        <f t="shared" si="150"/>
        <v>6</v>
      </c>
      <c r="H290" s="293"/>
      <c r="I290" s="293">
        <v>0.0</v>
      </c>
      <c r="J290" s="286"/>
      <c r="K290" s="293" t="s">
        <v>91</v>
      </c>
      <c r="L290" s="198"/>
      <c r="M290" s="198"/>
      <c r="N290" s="199"/>
      <c r="O290" s="199"/>
      <c r="P290" s="198"/>
      <c r="Q290" s="287"/>
      <c r="R290" s="287"/>
      <c r="S290" s="287"/>
      <c r="T290" s="287"/>
      <c r="U290" s="287"/>
      <c r="V290" s="287"/>
      <c r="W290" s="287"/>
      <c r="X290" s="287"/>
      <c r="Y290" s="287"/>
      <c r="Z290" s="287"/>
    </row>
    <row r="291">
      <c r="A291" s="312" t="s">
        <v>92</v>
      </c>
      <c r="B291" s="296">
        <v>9.0</v>
      </c>
      <c r="C291" s="296">
        <v>0.0</v>
      </c>
      <c r="D291" s="296">
        <v>14.0</v>
      </c>
      <c r="E291" s="296">
        <v>14.0</v>
      </c>
      <c r="F291" s="296">
        <v>3.0</v>
      </c>
      <c r="G291" s="296">
        <v>0.0</v>
      </c>
      <c r="H291" s="297">
        <f t="shared" ref="H291:H314" si="151">SUM(B291:G291)</f>
        <v>40</v>
      </c>
      <c r="I291" s="298">
        <f>sum(H291:H294)</f>
        <v>43</v>
      </c>
      <c r="J291" s="299"/>
      <c r="K291" s="297" t="s">
        <v>92</v>
      </c>
      <c r="L291" s="202">
        <v>142.0</v>
      </c>
      <c r="M291" s="202">
        <f>(L291-H291)</f>
        <v>102</v>
      </c>
      <c r="N291" s="201"/>
      <c r="O291" s="202">
        <f t="shared" ref="O291:O292" si="152">sum(M291,N291)</f>
        <v>102</v>
      </c>
      <c r="P291" s="202"/>
      <c r="Q291" s="300"/>
      <c r="R291" s="301"/>
      <c r="S291" s="301"/>
      <c r="T291" s="301"/>
      <c r="U291" s="301"/>
      <c r="V291" s="301"/>
      <c r="W291" s="301"/>
      <c r="X291" s="301"/>
      <c r="Y291" s="301"/>
      <c r="Z291" s="301"/>
    </row>
    <row r="292">
      <c r="A292" s="302" t="s">
        <v>77</v>
      </c>
      <c r="B292" s="313">
        <v>0.0</v>
      </c>
      <c r="C292" s="304">
        <v>0.0</v>
      </c>
      <c r="D292" s="304">
        <v>0.0</v>
      </c>
      <c r="E292" s="304">
        <v>0.0</v>
      </c>
      <c r="F292" s="304">
        <v>0.0</v>
      </c>
      <c r="G292" s="304">
        <v>0.0</v>
      </c>
      <c r="H292" s="305">
        <f t="shared" si="151"/>
        <v>0</v>
      </c>
      <c r="I292" s="306">
        <f>(I291/60)</f>
        <v>0.7166666667</v>
      </c>
      <c r="J292" s="299"/>
      <c r="K292" s="307" t="s">
        <v>77</v>
      </c>
      <c r="L292" s="207">
        <v>2.0</v>
      </c>
      <c r="M292" s="207">
        <f>(L292-H292-H293)</f>
        <v>2</v>
      </c>
      <c r="N292" s="208"/>
      <c r="O292" s="208">
        <f t="shared" si="152"/>
        <v>2</v>
      </c>
      <c r="P292" s="207"/>
      <c r="Q292" s="301"/>
      <c r="R292" s="301"/>
      <c r="S292" s="301"/>
      <c r="T292" s="301"/>
      <c r="U292" s="301"/>
      <c r="V292" s="301"/>
      <c r="W292" s="301"/>
      <c r="X292" s="301"/>
      <c r="Y292" s="301"/>
      <c r="Z292" s="301"/>
    </row>
    <row r="293">
      <c r="A293" s="302" t="s">
        <v>78</v>
      </c>
      <c r="B293" s="313">
        <v>0.0</v>
      </c>
      <c r="C293" s="304">
        <v>0.0</v>
      </c>
      <c r="D293" s="304">
        <v>0.0</v>
      </c>
      <c r="E293" s="304">
        <v>0.0</v>
      </c>
      <c r="F293" s="304">
        <v>0.0</v>
      </c>
      <c r="G293" s="304">
        <v>0.0</v>
      </c>
      <c r="H293" s="305">
        <f t="shared" si="151"/>
        <v>0</v>
      </c>
      <c r="I293" s="307"/>
      <c r="J293" s="299"/>
      <c r="K293" s="307" t="s">
        <v>78</v>
      </c>
      <c r="L293" s="207" t="s">
        <v>79</v>
      </c>
      <c r="M293" s="208" t="s">
        <v>79</v>
      </c>
      <c r="N293" s="208"/>
      <c r="O293" s="208" t="s">
        <v>79</v>
      </c>
      <c r="P293" s="207"/>
      <c r="Q293" s="301"/>
      <c r="R293" s="301"/>
      <c r="S293" s="301"/>
      <c r="T293" s="301"/>
      <c r="U293" s="301"/>
      <c r="V293" s="301"/>
      <c r="W293" s="301"/>
      <c r="X293" s="301"/>
      <c r="Y293" s="301"/>
      <c r="Z293" s="301"/>
    </row>
    <row r="294">
      <c r="A294" s="302" t="s">
        <v>80</v>
      </c>
      <c r="B294" s="304">
        <v>0.0</v>
      </c>
      <c r="C294" s="304">
        <v>0.0</v>
      </c>
      <c r="D294" s="304">
        <v>3.0</v>
      </c>
      <c r="E294" s="221">
        <v>0.0</v>
      </c>
      <c r="F294" s="305"/>
      <c r="G294" s="304">
        <v>0.0</v>
      </c>
      <c r="H294" s="305">
        <f t="shared" si="151"/>
        <v>3</v>
      </c>
      <c r="I294" s="307" t="s">
        <v>79</v>
      </c>
      <c r="J294" s="299"/>
      <c r="K294" s="307" t="s">
        <v>80</v>
      </c>
      <c r="L294" s="207">
        <v>64.0</v>
      </c>
      <c r="M294" s="207">
        <f t="shared" ref="M294:M295" si="153">(L294-H294)</f>
        <v>61</v>
      </c>
      <c r="N294" s="208"/>
      <c r="O294" s="208">
        <f t="shared" ref="O294:O296" si="154">sum(M294,N294)</f>
        <v>61</v>
      </c>
      <c r="P294" s="207"/>
      <c r="Q294" s="301"/>
      <c r="R294" s="301"/>
      <c r="S294" s="301"/>
      <c r="T294" s="301"/>
      <c r="U294" s="301"/>
      <c r="V294" s="301"/>
      <c r="W294" s="301"/>
      <c r="X294" s="301"/>
      <c r="Y294" s="301"/>
      <c r="Z294" s="301"/>
    </row>
    <row r="295">
      <c r="A295" s="295" t="s">
        <v>94</v>
      </c>
      <c r="B295" s="296">
        <v>6.0</v>
      </c>
      <c r="C295" s="296">
        <v>6.0</v>
      </c>
      <c r="D295" s="296">
        <v>6.0</v>
      </c>
      <c r="E295" s="296">
        <v>7.0</v>
      </c>
      <c r="F295" s="296">
        <v>0.0</v>
      </c>
      <c r="G295" s="296">
        <v>0.0</v>
      </c>
      <c r="H295" s="297">
        <f t="shared" si="151"/>
        <v>25</v>
      </c>
      <c r="I295" s="298">
        <f>sum(H295:H298)</f>
        <v>35</v>
      </c>
      <c r="J295" s="299"/>
      <c r="K295" s="298" t="s">
        <v>94</v>
      </c>
      <c r="L295" s="202">
        <v>54.0</v>
      </c>
      <c r="M295" s="202">
        <f t="shared" si="153"/>
        <v>29</v>
      </c>
      <c r="N295" s="201"/>
      <c r="O295" s="202">
        <f t="shared" si="154"/>
        <v>29</v>
      </c>
      <c r="P295" s="202"/>
      <c r="Q295" s="301"/>
      <c r="R295" s="301"/>
      <c r="S295" s="301"/>
      <c r="T295" s="301"/>
      <c r="U295" s="301"/>
      <c r="V295" s="301"/>
      <c r="W295" s="301"/>
      <c r="X295" s="301"/>
      <c r="Y295" s="301"/>
      <c r="Z295" s="301"/>
    </row>
    <row r="296">
      <c r="A296" s="302" t="s">
        <v>77</v>
      </c>
      <c r="B296" s="304">
        <v>0.0</v>
      </c>
      <c r="C296" s="304">
        <v>0.0</v>
      </c>
      <c r="D296" s="304">
        <v>0.0</v>
      </c>
      <c r="E296" s="304">
        <v>0.0</v>
      </c>
      <c r="F296" s="304">
        <v>0.0</v>
      </c>
      <c r="G296" s="304">
        <v>0.0</v>
      </c>
      <c r="H296" s="305">
        <f t="shared" si="151"/>
        <v>0</v>
      </c>
      <c r="I296" s="306">
        <f>(I295/60)</f>
        <v>0.5833333333</v>
      </c>
      <c r="J296" s="299"/>
      <c r="K296" s="307" t="s">
        <v>77</v>
      </c>
      <c r="L296" s="208">
        <v>0.0</v>
      </c>
      <c r="M296" s="207">
        <f>(L296-H296-H297)</f>
        <v>0</v>
      </c>
      <c r="N296" s="208"/>
      <c r="O296" s="208">
        <f t="shared" si="154"/>
        <v>0</v>
      </c>
      <c r="P296" s="208"/>
      <c r="Q296" s="287"/>
      <c r="R296" s="287"/>
      <c r="S296" s="287"/>
      <c r="T296" s="287"/>
      <c r="U296" s="287"/>
      <c r="V296" s="287"/>
      <c r="W296" s="287"/>
      <c r="X296" s="287"/>
      <c r="Y296" s="287"/>
      <c r="Z296" s="287"/>
    </row>
    <row r="297">
      <c r="A297" s="302" t="s">
        <v>78</v>
      </c>
      <c r="B297" s="304">
        <v>0.0</v>
      </c>
      <c r="C297" s="304">
        <v>0.0</v>
      </c>
      <c r="D297" s="304">
        <v>0.0</v>
      </c>
      <c r="E297" s="304">
        <v>0.0</v>
      </c>
      <c r="F297" s="304">
        <v>0.0</v>
      </c>
      <c r="G297" s="304">
        <v>0.0</v>
      </c>
      <c r="H297" s="305">
        <f t="shared" si="151"/>
        <v>0</v>
      </c>
      <c r="I297" s="307"/>
      <c r="J297" s="299"/>
      <c r="K297" s="307" t="s">
        <v>78</v>
      </c>
      <c r="L297" s="208" t="s">
        <v>79</v>
      </c>
      <c r="M297" s="208" t="s">
        <v>79</v>
      </c>
      <c r="N297" s="208"/>
      <c r="O297" s="208" t="s">
        <v>79</v>
      </c>
      <c r="P297" s="208"/>
      <c r="Q297" s="287"/>
      <c r="R297" s="287"/>
      <c r="S297" s="287"/>
      <c r="T297" s="287"/>
      <c r="U297" s="287"/>
      <c r="V297" s="287"/>
      <c r="W297" s="287"/>
      <c r="X297" s="287"/>
      <c r="Y297" s="287"/>
      <c r="Z297" s="287"/>
    </row>
    <row r="298">
      <c r="A298" s="302" t="s">
        <v>80</v>
      </c>
      <c r="B298" s="304">
        <v>0.0</v>
      </c>
      <c r="C298" s="304">
        <v>5.0</v>
      </c>
      <c r="D298" s="304">
        <v>0.0</v>
      </c>
      <c r="E298" s="304">
        <v>5.0</v>
      </c>
      <c r="F298" s="305"/>
      <c r="G298" s="304">
        <v>0.0</v>
      </c>
      <c r="H298" s="305">
        <f t="shared" si="151"/>
        <v>10</v>
      </c>
      <c r="I298" s="307" t="s">
        <v>79</v>
      </c>
      <c r="J298" s="299"/>
      <c r="K298" s="307" t="s">
        <v>80</v>
      </c>
      <c r="L298" s="208">
        <v>42.0</v>
      </c>
      <c r="M298" s="207">
        <f t="shared" ref="M298:M299" si="155">(L298-H298)</f>
        <v>32</v>
      </c>
      <c r="N298" s="208"/>
      <c r="O298" s="208">
        <f t="shared" ref="O298:O300" si="156">sum(M298,N298)</f>
        <v>32</v>
      </c>
      <c r="P298" s="208"/>
      <c r="Q298" s="287"/>
      <c r="R298" s="287"/>
      <c r="S298" s="287"/>
      <c r="T298" s="287"/>
      <c r="U298" s="287"/>
      <c r="V298" s="287"/>
      <c r="W298" s="287"/>
      <c r="X298" s="287"/>
      <c r="Y298" s="287"/>
      <c r="Z298" s="287"/>
    </row>
    <row r="299">
      <c r="A299" s="295" t="s">
        <v>95</v>
      </c>
      <c r="B299" s="296">
        <v>7.0</v>
      </c>
      <c r="C299" s="296">
        <v>14.0</v>
      </c>
      <c r="D299" s="296">
        <v>10.0</v>
      </c>
      <c r="E299" s="296">
        <v>6.0</v>
      </c>
      <c r="F299" s="296">
        <v>5.0</v>
      </c>
      <c r="G299" s="296">
        <v>0.0</v>
      </c>
      <c r="H299" s="297">
        <f t="shared" si="151"/>
        <v>42</v>
      </c>
      <c r="I299" s="298">
        <f>sum(H299:H302)</f>
        <v>61</v>
      </c>
      <c r="J299" s="299"/>
      <c r="K299" s="298" t="s">
        <v>95</v>
      </c>
      <c r="L299" s="202">
        <v>100.0</v>
      </c>
      <c r="M299" s="202">
        <f t="shared" si="155"/>
        <v>58</v>
      </c>
      <c r="N299" s="201"/>
      <c r="O299" s="202">
        <f t="shared" si="156"/>
        <v>58</v>
      </c>
      <c r="P299" s="202"/>
      <c r="Q299" s="287"/>
      <c r="R299" s="287"/>
      <c r="S299" s="287"/>
      <c r="T299" s="287"/>
      <c r="U299" s="287"/>
      <c r="V299" s="287"/>
      <c r="W299" s="287"/>
      <c r="X299" s="287"/>
      <c r="Y299" s="287"/>
      <c r="Z299" s="287"/>
    </row>
    <row r="300">
      <c r="A300" s="302" t="s">
        <v>77</v>
      </c>
      <c r="B300" s="304">
        <v>0.0</v>
      </c>
      <c r="C300" s="304">
        <v>0.0</v>
      </c>
      <c r="D300" s="304">
        <v>0.0</v>
      </c>
      <c r="E300" s="304">
        <v>0.0</v>
      </c>
      <c r="F300" s="304">
        <v>0.0</v>
      </c>
      <c r="G300" s="304">
        <v>0.0</v>
      </c>
      <c r="H300" s="305">
        <f t="shared" si="151"/>
        <v>0</v>
      </c>
      <c r="I300" s="306">
        <f>(I299/60)</f>
        <v>1.016666667</v>
      </c>
      <c r="J300" s="299"/>
      <c r="K300" s="307" t="s">
        <v>77</v>
      </c>
      <c r="L300" s="207">
        <v>6.0</v>
      </c>
      <c r="M300" s="207">
        <f>(L300-H300-H301)</f>
        <v>4</v>
      </c>
      <c r="N300" s="208"/>
      <c r="O300" s="208">
        <f t="shared" si="156"/>
        <v>4</v>
      </c>
      <c r="P300" s="207"/>
      <c r="Q300" s="287"/>
      <c r="R300" s="287"/>
      <c r="S300" s="287"/>
      <c r="T300" s="287"/>
      <c r="U300" s="287"/>
      <c r="V300" s="287"/>
      <c r="W300" s="287"/>
      <c r="X300" s="287"/>
      <c r="Y300" s="287"/>
      <c r="Z300" s="287"/>
    </row>
    <row r="301">
      <c r="A301" s="302" t="s">
        <v>78</v>
      </c>
      <c r="B301" s="304">
        <v>0.0</v>
      </c>
      <c r="C301" s="304">
        <v>1.0</v>
      </c>
      <c r="D301" s="304">
        <v>0.0</v>
      </c>
      <c r="E301" s="304">
        <v>0.0</v>
      </c>
      <c r="F301" s="304">
        <v>1.0</v>
      </c>
      <c r="G301" s="304">
        <v>0.0</v>
      </c>
      <c r="H301" s="305">
        <f t="shared" si="151"/>
        <v>2</v>
      </c>
      <c r="I301" s="307"/>
      <c r="J301" s="299"/>
      <c r="K301" s="307" t="s">
        <v>78</v>
      </c>
      <c r="L301" s="207" t="s">
        <v>79</v>
      </c>
      <c r="M301" s="208" t="s">
        <v>79</v>
      </c>
      <c r="N301" s="208"/>
      <c r="O301" s="208" t="s">
        <v>79</v>
      </c>
      <c r="P301" s="207"/>
      <c r="Q301" s="287"/>
      <c r="R301" s="287"/>
      <c r="S301" s="287"/>
      <c r="T301" s="287"/>
      <c r="U301" s="287"/>
      <c r="V301" s="287"/>
      <c r="W301" s="287"/>
      <c r="X301" s="287"/>
      <c r="Y301" s="287"/>
      <c r="Z301" s="287"/>
    </row>
    <row r="302">
      <c r="A302" s="302" t="s">
        <v>80</v>
      </c>
      <c r="B302" s="221">
        <v>0.0</v>
      </c>
      <c r="C302" s="221">
        <v>15.0</v>
      </c>
      <c r="D302" s="304">
        <v>2.0</v>
      </c>
      <c r="E302" s="221">
        <v>0.0</v>
      </c>
      <c r="F302" s="305"/>
      <c r="G302" s="305"/>
      <c r="H302" s="305">
        <f t="shared" si="151"/>
        <v>17</v>
      </c>
      <c r="I302" s="307" t="s">
        <v>79</v>
      </c>
      <c r="J302" s="299"/>
      <c r="K302" s="307" t="s">
        <v>80</v>
      </c>
      <c r="L302" s="207">
        <v>26.0</v>
      </c>
      <c r="M302" s="207">
        <f t="shared" ref="M302:M303" si="157">(L302-H302)</f>
        <v>9</v>
      </c>
      <c r="N302" s="208"/>
      <c r="O302" s="208">
        <f t="shared" ref="O302:O304" si="158">sum(M302,N302)</f>
        <v>9</v>
      </c>
      <c r="P302" s="207"/>
      <c r="Q302" s="287"/>
      <c r="R302" s="287"/>
      <c r="S302" s="287"/>
      <c r="T302" s="287"/>
      <c r="U302" s="287"/>
      <c r="V302" s="287"/>
      <c r="W302" s="287"/>
      <c r="X302" s="287"/>
      <c r="Y302" s="287"/>
      <c r="Z302" s="287"/>
    </row>
    <row r="303">
      <c r="A303" s="295" t="s">
        <v>96</v>
      </c>
      <c r="B303" s="314">
        <v>0.0</v>
      </c>
      <c r="C303" s="296">
        <v>6.0</v>
      </c>
      <c r="D303" s="296">
        <v>10.0</v>
      </c>
      <c r="E303" s="296">
        <v>15.0</v>
      </c>
      <c r="F303" s="296">
        <v>2.0</v>
      </c>
      <c r="G303" s="296">
        <v>0.0</v>
      </c>
      <c r="H303" s="297">
        <f t="shared" si="151"/>
        <v>33</v>
      </c>
      <c r="I303" s="298">
        <f>sum(H303:H306)</f>
        <v>34</v>
      </c>
      <c r="J303" s="299"/>
      <c r="K303" s="298" t="s">
        <v>96</v>
      </c>
      <c r="L303" s="202">
        <v>72.0</v>
      </c>
      <c r="M303" s="202">
        <f t="shared" si="157"/>
        <v>39</v>
      </c>
      <c r="N303" s="201"/>
      <c r="O303" s="202">
        <f t="shared" si="158"/>
        <v>39</v>
      </c>
      <c r="P303" s="202"/>
      <c r="Q303" s="287"/>
      <c r="R303" s="287"/>
      <c r="S303" s="287"/>
      <c r="T303" s="287"/>
      <c r="U303" s="287"/>
      <c r="V303" s="287"/>
      <c r="W303" s="287"/>
      <c r="X303" s="287"/>
      <c r="Y303" s="287"/>
      <c r="Z303" s="287"/>
    </row>
    <row r="304">
      <c r="A304" s="302" t="s">
        <v>77</v>
      </c>
      <c r="B304" s="315">
        <v>0.0</v>
      </c>
      <c r="C304" s="304">
        <v>0.0</v>
      </c>
      <c r="D304" s="304">
        <v>0.0</v>
      </c>
      <c r="E304" s="304">
        <v>0.0</v>
      </c>
      <c r="F304" s="304">
        <v>0.0</v>
      </c>
      <c r="G304" s="304">
        <v>0.0</v>
      </c>
      <c r="H304" s="305">
        <f t="shared" si="151"/>
        <v>0</v>
      </c>
      <c r="I304" s="306">
        <f>(I303/60)</f>
        <v>0.5666666667</v>
      </c>
      <c r="J304" s="299"/>
      <c r="K304" s="307" t="s">
        <v>77</v>
      </c>
      <c r="L304" s="208">
        <v>7.0</v>
      </c>
      <c r="M304" s="207">
        <f>(L304-H304-H305)</f>
        <v>6</v>
      </c>
      <c r="N304" s="208"/>
      <c r="O304" s="208">
        <f t="shared" si="158"/>
        <v>6</v>
      </c>
      <c r="P304" s="208"/>
      <c r="Q304" s="287"/>
      <c r="R304" s="287"/>
      <c r="S304" s="287"/>
      <c r="T304" s="287"/>
      <c r="U304" s="287"/>
      <c r="V304" s="287"/>
      <c r="W304" s="287"/>
      <c r="X304" s="287"/>
      <c r="Y304" s="287"/>
      <c r="Z304" s="287"/>
    </row>
    <row r="305">
      <c r="A305" s="302" t="s">
        <v>78</v>
      </c>
      <c r="B305" s="315">
        <v>0.0</v>
      </c>
      <c r="C305" s="304">
        <v>0.0</v>
      </c>
      <c r="D305" s="304">
        <v>0.0</v>
      </c>
      <c r="E305" s="304">
        <v>0.0</v>
      </c>
      <c r="F305" s="304">
        <v>1.0</v>
      </c>
      <c r="G305" s="304">
        <v>0.0</v>
      </c>
      <c r="H305" s="305">
        <f t="shared" si="151"/>
        <v>1</v>
      </c>
      <c r="I305" s="307"/>
      <c r="J305" s="299"/>
      <c r="K305" s="307" t="s">
        <v>78</v>
      </c>
      <c r="L305" s="208" t="s">
        <v>79</v>
      </c>
      <c r="M305" s="208" t="s">
        <v>79</v>
      </c>
      <c r="N305" s="208"/>
      <c r="O305" s="208" t="s">
        <v>79</v>
      </c>
      <c r="P305" s="208"/>
      <c r="Q305" s="287"/>
      <c r="R305" s="287"/>
      <c r="S305" s="287"/>
      <c r="T305" s="287"/>
      <c r="U305" s="287"/>
      <c r="V305" s="287"/>
      <c r="W305" s="287"/>
      <c r="X305" s="287"/>
      <c r="Y305" s="287"/>
      <c r="Z305" s="287"/>
    </row>
    <row r="306">
      <c r="A306" s="302" t="s">
        <v>80</v>
      </c>
      <c r="B306" s="223">
        <v>0.0</v>
      </c>
      <c r="C306" s="221">
        <v>0.0</v>
      </c>
      <c r="D306" s="304">
        <v>0.0</v>
      </c>
      <c r="E306" s="221">
        <v>0.0</v>
      </c>
      <c r="F306" s="305"/>
      <c r="G306" s="304">
        <v>0.0</v>
      </c>
      <c r="H306" s="305">
        <f t="shared" si="151"/>
        <v>0</v>
      </c>
      <c r="I306" s="307" t="s">
        <v>79</v>
      </c>
      <c r="J306" s="299"/>
      <c r="K306" s="307" t="s">
        <v>80</v>
      </c>
      <c r="L306" s="208">
        <v>35.0</v>
      </c>
      <c r="M306" s="207">
        <f t="shared" ref="M306:M307" si="159">(L306-H306)</f>
        <v>35</v>
      </c>
      <c r="N306" s="208"/>
      <c r="O306" s="208">
        <f t="shared" ref="O306:O308" si="160">sum(M306,N306)</f>
        <v>35</v>
      </c>
      <c r="P306" s="208"/>
      <c r="Q306" s="287"/>
      <c r="R306" s="287"/>
      <c r="S306" s="287"/>
      <c r="T306" s="287"/>
      <c r="U306" s="287"/>
      <c r="V306" s="287"/>
      <c r="W306" s="287"/>
      <c r="X306" s="287"/>
      <c r="Y306" s="287"/>
      <c r="Z306" s="287"/>
    </row>
    <row r="307">
      <c r="A307" s="295" t="s">
        <v>122</v>
      </c>
      <c r="B307" s="314">
        <v>4.0</v>
      </c>
      <c r="C307" s="296">
        <v>0.0</v>
      </c>
      <c r="D307" s="296">
        <v>12.0</v>
      </c>
      <c r="E307" s="296">
        <v>13.0</v>
      </c>
      <c r="F307" s="296">
        <v>10.0</v>
      </c>
      <c r="G307" s="296">
        <v>6.0</v>
      </c>
      <c r="H307" s="297">
        <f t="shared" si="151"/>
        <v>45</v>
      </c>
      <c r="I307" s="298">
        <f>sum(H307:H310)</f>
        <v>45</v>
      </c>
      <c r="J307" s="299"/>
      <c r="K307" s="298" t="s">
        <v>122</v>
      </c>
      <c r="L307" s="202">
        <v>61.0</v>
      </c>
      <c r="M307" s="202">
        <f t="shared" si="159"/>
        <v>16</v>
      </c>
      <c r="N307" s="201"/>
      <c r="O307" s="202">
        <f t="shared" si="160"/>
        <v>16</v>
      </c>
      <c r="P307" s="202"/>
      <c r="Q307" s="287"/>
      <c r="R307" s="287"/>
      <c r="S307" s="287"/>
      <c r="T307" s="287"/>
      <c r="U307" s="287"/>
      <c r="V307" s="287"/>
      <c r="W307" s="287"/>
      <c r="X307" s="287"/>
      <c r="Y307" s="287"/>
      <c r="Z307" s="287"/>
    </row>
    <row r="308">
      <c r="A308" s="302" t="s">
        <v>77</v>
      </c>
      <c r="B308" s="316">
        <v>0.0</v>
      </c>
      <c r="C308" s="304">
        <v>0.0</v>
      </c>
      <c r="D308" s="304">
        <v>0.0</v>
      </c>
      <c r="E308" s="304">
        <v>0.0</v>
      </c>
      <c r="F308" s="304">
        <v>0.0</v>
      </c>
      <c r="G308" s="304">
        <v>0.0</v>
      </c>
      <c r="H308" s="305">
        <f t="shared" si="151"/>
        <v>0</v>
      </c>
      <c r="I308" s="306">
        <f>(I307/60)</f>
        <v>0.75</v>
      </c>
      <c r="J308" s="299"/>
      <c r="K308" s="307" t="s">
        <v>77</v>
      </c>
      <c r="L308" s="208">
        <v>0.0</v>
      </c>
      <c r="M308" s="207">
        <f>(L308-H308-H309)</f>
        <v>0</v>
      </c>
      <c r="N308" s="208"/>
      <c r="O308" s="208">
        <f t="shared" si="160"/>
        <v>0</v>
      </c>
      <c r="P308" s="208"/>
      <c r="Q308" s="287"/>
      <c r="R308" s="287"/>
      <c r="S308" s="287"/>
      <c r="T308" s="287"/>
      <c r="U308" s="287"/>
      <c r="V308" s="287"/>
      <c r="W308" s="287"/>
      <c r="X308" s="287"/>
      <c r="Y308" s="287"/>
      <c r="Z308" s="287"/>
    </row>
    <row r="309">
      <c r="A309" s="302" t="s">
        <v>78</v>
      </c>
      <c r="B309" s="315">
        <v>0.0</v>
      </c>
      <c r="C309" s="304">
        <v>0.0</v>
      </c>
      <c r="D309" s="304">
        <v>0.0</v>
      </c>
      <c r="E309" s="304">
        <v>0.0</v>
      </c>
      <c r="F309" s="304">
        <v>0.0</v>
      </c>
      <c r="G309" s="304">
        <v>0.0</v>
      </c>
      <c r="H309" s="305">
        <f t="shared" si="151"/>
        <v>0</v>
      </c>
      <c r="I309" s="307"/>
      <c r="J309" s="299"/>
      <c r="K309" s="307" t="s">
        <v>78</v>
      </c>
      <c r="L309" s="208" t="s">
        <v>79</v>
      </c>
      <c r="M309" s="208" t="s">
        <v>79</v>
      </c>
      <c r="N309" s="208"/>
      <c r="O309" s="208" t="s">
        <v>79</v>
      </c>
      <c r="P309" s="208"/>
      <c r="Q309" s="287"/>
      <c r="R309" s="287"/>
      <c r="S309" s="287"/>
      <c r="T309" s="287"/>
      <c r="U309" s="287"/>
      <c r="V309" s="287"/>
      <c r="W309" s="287"/>
      <c r="X309" s="287"/>
      <c r="Y309" s="287"/>
      <c r="Z309" s="287"/>
    </row>
    <row r="310">
      <c r="A310" s="302" t="s">
        <v>80</v>
      </c>
      <c r="B310" s="223">
        <v>0.0</v>
      </c>
      <c r="C310" s="304">
        <v>0.0</v>
      </c>
      <c r="D310" s="304">
        <v>0.0</v>
      </c>
      <c r="E310" s="304">
        <v>0.0</v>
      </c>
      <c r="F310" s="305"/>
      <c r="G310" s="305"/>
      <c r="H310" s="305">
        <f t="shared" si="151"/>
        <v>0</v>
      </c>
      <c r="I310" s="307" t="s">
        <v>79</v>
      </c>
      <c r="J310" s="299"/>
      <c r="K310" s="307" t="s">
        <v>80</v>
      </c>
      <c r="L310" s="208">
        <v>34.0</v>
      </c>
      <c r="M310" s="207">
        <f t="shared" ref="M310:M311" si="161">(L310-H310)</f>
        <v>34</v>
      </c>
      <c r="N310" s="208"/>
      <c r="O310" s="208">
        <f t="shared" ref="O310:O312" si="162">sum(M310,N310)</f>
        <v>34</v>
      </c>
      <c r="P310" s="208"/>
      <c r="Q310" s="287"/>
      <c r="R310" s="287"/>
      <c r="S310" s="287"/>
      <c r="T310" s="287"/>
      <c r="U310" s="287"/>
      <c r="V310" s="287"/>
      <c r="W310" s="287"/>
      <c r="X310" s="287"/>
      <c r="Y310" s="287"/>
      <c r="Z310" s="287"/>
    </row>
    <row r="311">
      <c r="A311" s="295" t="s">
        <v>225</v>
      </c>
      <c r="B311" s="296">
        <v>7.0</v>
      </c>
      <c r="C311" s="296">
        <v>6.0</v>
      </c>
      <c r="D311" s="296">
        <v>2.0</v>
      </c>
      <c r="E311" s="296">
        <v>3.0</v>
      </c>
      <c r="F311" s="296">
        <v>4.0</v>
      </c>
      <c r="G311" s="296">
        <v>0.0</v>
      </c>
      <c r="H311" s="297">
        <f t="shared" si="151"/>
        <v>22</v>
      </c>
      <c r="I311" s="298">
        <f>sum(H311:H314)</f>
        <v>22</v>
      </c>
      <c r="J311" s="286"/>
      <c r="K311" s="298" t="s">
        <v>225</v>
      </c>
      <c r="L311" s="202">
        <v>50.0</v>
      </c>
      <c r="M311" s="202">
        <f t="shared" si="161"/>
        <v>28</v>
      </c>
      <c r="N311" s="201"/>
      <c r="O311" s="202">
        <f t="shared" si="162"/>
        <v>28</v>
      </c>
      <c r="P311" s="202"/>
      <c r="Q311" s="301"/>
      <c r="R311" s="301"/>
      <c r="S311" s="301"/>
      <c r="T311" s="301"/>
      <c r="U311" s="301"/>
      <c r="V311" s="301"/>
      <c r="W311" s="301"/>
      <c r="X311" s="301"/>
      <c r="Y311" s="301"/>
      <c r="Z311" s="301"/>
    </row>
    <row r="312">
      <c r="A312" s="302" t="s">
        <v>77</v>
      </c>
      <c r="B312" s="303">
        <v>0.0</v>
      </c>
      <c r="C312" s="221">
        <v>0.0</v>
      </c>
      <c r="D312" s="221">
        <v>0.0</v>
      </c>
      <c r="E312" s="221">
        <v>0.0</v>
      </c>
      <c r="F312" s="221">
        <v>0.0</v>
      </c>
      <c r="G312" s="304">
        <v>0.0</v>
      </c>
      <c r="H312" s="305">
        <f t="shared" si="151"/>
        <v>0</v>
      </c>
      <c r="I312" s="306">
        <f>(I311/60)</f>
        <v>0.3666666667</v>
      </c>
      <c r="J312" s="286"/>
      <c r="K312" s="307" t="s">
        <v>77</v>
      </c>
      <c r="L312" s="208">
        <v>0.0</v>
      </c>
      <c r="M312" s="207">
        <f>(L312-H312-H313)</f>
        <v>0</v>
      </c>
      <c r="N312" s="208"/>
      <c r="O312" s="208">
        <f t="shared" si="162"/>
        <v>0</v>
      </c>
      <c r="P312" s="208"/>
      <c r="Q312" s="301"/>
      <c r="R312" s="301"/>
      <c r="S312" s="301"/>
      <c r="T312" s="301"/>
      <c r="U312" s="301"/>
      <c r="V312" s="301"/>
      <c r="W312" s="301"/>
      <c r="X312" s="301"/>
      <c r="Y312" s="301"/>
      <c r="Z312" s="301"/>
    </row>
    <row r="313">
      <c r="A313" s="302" t="s">
        <v>78</v>
      </c>
      <c r="B313" s="303">
        <v>0.0</v>
      </c>
      <c r="C313" s="221">
        <v>0.0</v>
      </c>
      <c r="D313" s="221">
        <v>0.0</v>
      </c>
      <c r="E313" s="221">
        <v>0.0</v>
      </c>
      <c r="F313" s="221">
        <v>0.0</v>
      </c>
      <c r="G313" s="304">
        <v>0.0</v>
      </c>
      <c r="H313" s="305">
        <f t="shared" si="151"/>
        <v>0</v>
      </c>
      <c r="I313" s="307"/>
      <c r="J313" s="286"/>
      <c r="K313" s="307" t="s">
        <v>78</v>
      </c>
      <c r="L313" s="208" t="s">
        <v>79</v>
      </c>
      <c r="M313" s="208" t="s">
        <v>79</v>
      </c>
      <c r="N313" s="208"/>
      <c r="O313" s="208" t="s">
        <v>79</v>
      </c>
      <c r="P313" s="208"/>
      <c r="Q313" s="301"/>
      <c r="R313" s="301"/>
      <c r="S313" s="301"/>
      <c r="T313" s="301"/>
      <c r="U313" s="301"/>
      <c r="V313" s="301"/>
      <c r="W313" s="301"/>
      <c r="X313" s="301"/>
      <c r="Y313" s="301"/>
      <c r="Z313" s="301"/>
    </row>
    <row r="314">
      <c r="A314" s="302" t="s">
        <v>80</v>
      </c>
      <c r="B314" s="221">
        <v>0.0</v>
      </c>
      <c r="C314" s="221">
        <v>0.0</v>
      </c>
      <c r="D314" s="221">
        <v>0.0</v>
      </c>
      <c r="E314" s="221">
        <v>0.0</v>
      </c>
      <c r="F314" s="221">
        <v>0.0</v>
      </c>
      <c r="G314" s="305"/>
      <c r="H314" s="305">
        <f t="shared" si="151"/>
        <v>0</v>
      </c>
      <c r="I314" s="307" t="s">
        <v>79</v>
      </c>
      <c r="J314" s="286"/>
      <c r="K314" s="307" t="s">
        <v>80</v>
      </c>
      <c r="L314" s="208">
        <v>0.0</v>
      </c>
      <c r="M314" s="207">
        <f>(L314-H314)</f>
        <v>0</v>
      </c>
      <c r="N314" s="208"/>
      <c r="O314" s="208">
        <f>sum(M314,N314)</f>
        <v>0</v>
      </c>
      <c r="P314" s="208"/>
      <c r="Q314" s="301"/>
      <c r="R314" s="301"/>
      <c r="S314" s="301"/>
      <c r="T314" s="301"/>
      <c r="U314" s="301"/>
      <c r="V314" s="301"/>
      <c r="W314" s="301"/>
      <c r="X314" s="301"/>
      <c r="Y314" s="301"/>
      <c r="Z314" s="301"/>
    </row>
    <row r="315">
      <c r="A315" s="311" t="s">
        <v>98</v>
      </c>
      <c r="B315" s="293">
        <f t="shared" ref="B315:G315" si="163">SUM(B316:B323)-B319-B323</f>
        <v>10</v>
      </c>
      <c r="C315" s="293">
        <f t="shared" si="163"/>
        <v>8</v>
      </c>
      <c r="D315" s="293">
        <f t="shared" si="163"/>
        <v>16</v>
      </c>
      <c r="E315" s="293">
        <f t="shared" si="163"/>
        <v>22</v>
      </c>
      <c r="F315" s="293">
        <f t="shared" si="163"/>
        <v>18</v>
      </c>
      <c r="G315" s="293">
        <f t="shared" si="163"/>
        <v>7</v>
      </c>
      <c r="H315" s="293"/>
      <c r="I315" s="293">
        <v>0.0</v>
      </c>
      <c r="J315" s="286"/>
      <c r="K315" s="293" t="s">
        <v>98</v>
      </c>
      <c r="L315" s="198"/>
      <c r="M315" s="198"/>
      <c r="N315" s="199"/>
      <c r="O315" s="199"/>
      <c r="P315" s="198"/>
      <c r="Q315" s="287"/>
      <c r="R315" s="287"/>
      <c r="S315" s="287"/>
      <c r="T315" s="287"/>
      <c r="U315" s="287"/>
      <c r="V315" s="287"/>
      <c r="W315" s="287"/>
      <c r="X315" s="287"/>
      <c r="Y315" s="287"/>
      <c r="Z315" s="287"/>
    </row>
    <row r="316">
      <c r="A316" s="295" t="s">
        <v>99</v>
      </c>
      <c r="B316" s="296">
        <v>7.0</v>
      </c>
      <c r="C316" s="296">
        <v>8.0</v>
      </c>
      <c r="D316" s="296">
        <v>9.0</v>
      </c>
      <c r="E316" s="296">
        <v>15.0</v>
      </c>
      <c r="F316" s="296">
        <v>7.0</v>
      </c>
      <c r="G316" s="296">
        <v>5.0</v>
      </c>
      <c r="H316" s="297">
        <f t="shared" ref="H316:H323" si="164">SUM(B316:G316)</f>
        <v>51</v>
      </c>
      <c r="I316" s="298">
        <f>sum(H316:H319)</f>
        <v>88</v>
      </c>
      <c r="J316" s="299"/>
      <c r="K316" s="298" t="s">
        <v>99</v>
      </c>
      <c r="L316" s="202">
        <v>105.0</v>
      </c>
      <c r="M316" s="202">
        <f>(L316-H316)</f>
        <v>54</v>
      </c>
      <c r="N316" s="201"/>
      <c r="O316" s="202">
        <f t="shared" ref="O316:O317" si="165">sum(M316,N316)</f>
        <v>54</v>
      </c>
      <c r="P316" s="202"/>
      <c r="Q316" s="287"/>
      <c r="R316" s="287"/>
      <c r="S316" s="287"/>
      <c r="T316" s="287"/>
      <c r="U316" s="287"/>
      <c r="V316" s="287"/>
      <c r="W316" s="287"/>
      <c r="X316" s="287"/>
      <c r="Y316" s="287"/>
      <c r="Z316" s="287"/>
    </row>
    <row r="317">
      <c r="A317" s="302" t="s">
        <v>77</v>
      </c>
      <c r="B317" s="313">
        <v>0.0</v>
      </c>
      <c r="C317" s="304">
        <v>0.0</v>
      </c>
      <c r="D317" s="304">
        <v>0.0</v>
      </c>
      <c r="E317" s="304">
        <v>0.0</v>
      </c>
      <c r="F317" s="304">
        <v>0.0</v>
      </c>
      <c r="G317" s="304">
        <v>0.0</v>
      </c>
      <c r="H317" s="305">
        <f t="shared" si="164"/>
        <v>0</v>
      </c>
      <c r="I317" s="306">
        <f>(I316/60)</f>
        <v>1.466666667</v>
      </c>
      <c r="J317" s="299"/>
      <c r="K317" s="307" t="s">
        <v>77</v>
      </c>
      <c r="L317" s="207">
        <v>11.0</v>
      </c>
      <c r="M317" s="207">
        <f>(L317-H317-H318)</f>
        <v>-4</v>
      </c>
      <c r="N317" s="208"/>
      <c r="O317" s="208">
        <f t="shared" si="165"/>
        <v>-4</v>
      </c>
      <c r="P317" s="207"/>
      <c r="Q317" s="300"/>
      <c r="R317" s="301"/>
      <c r="S317" s="301"/>
      <c r="T317" s="301"/>
      <c r="U317" s="301"/>
      <c r="V317" s="301"/>
      <c r="W317" s="301"/>
      <c r="X317" s="301"/>
      <c r="Y317" s="301"/>
      <c r="Z317" s="301"/>
    </row>
    <row r="318">
      <c r="A318" s="302" t="s">
        <v>78</v>
      </c>
      <c r="B318" s="313">
        <v>0.0</v>
      </c>
      <c r="C318" s="304">
        <v>0.0</v>
      </c>
      <c r="D318" s="304">
        <v>0.0</v>
      </c>
      <c r="E318" s="304">
        <v>2.0</v>
      </c>
      <c r="F318" s="304">
        <v>11.0</v>
      </c>
      <c r="G318" s="304">
        <v>2.0</v>
      </c>
      <c r="H318" s="305">
        <f t="shared" si="164"/>
        <v>15</v>
      </c>
      <c r="I318" s="307"/>
      <c r="J318" s="299"/>
      <c r="K318" s="307" t="s">
        <v>78</v>
      </c>
      <c r="L318" s="207" t="s">
        <v>79</v>
      </c>
      <c r="M318" s="208" t="s">
        <v>79</v>
      </c>
      <c r="N318" s="208"/>
      <c r="O318" s="208" t="s">
        <v>79</v>
      </c>
      <c r="P318" s="207"/>
      <c r="Q318" s="301"/>
      <c r="R318" s="301"/>
      <c r="S318" s="301"/>
      <c r="T318" s="301"/>
      <c r="U318" s="301"/>
      <c r="V318" s="301"/>
      <c r="W318" s="301"/>
      <c r="X318" s="301"/>
      <c r="Y318" s="301"/>
      <c r="Z318" s="301"/>
    </row>
    <row r="319">
      <c r="A319" s="302" t="s">
        <v>80</v>
      </c>
      <c r="B319" s="305"/>
      <c r="C319" s="304">
        <v>1.0</v>
      </c>
      <c r="D319" s="307"/>
      <c r="E319" s="304">
        <v>1.0</v>
      </c>
      <c r="F319" s="221">
        <v>13.0</v>
      </c>
      <c r="G319" s="304">
        <v>7.0</v>
      </c>
      <c r="H319" s="305">
        <f t="shared" si="164"/>
        <v>22</v>
      </c>
      <c r="I319" s="307" t="s">
        <v>79</v>
      </c>
      <c r="J319" s="299"/>
      <c r="K319" s="307" t="s">
        <v>80</v>
      </c>
      <c r="L319" s="207">
        <v>21.0</v>
      </c>
      <c r="M319" s="207">
        <f t="shared" ref="M319:M320" si="166">(L319-H319)</f>
        <v>-1</v>
      </c>
      <c r="N319" s="208"/>
      <c r="O319" s="208">
        <f t="shared" ref="O319:O321" si="167">sum(M319,N319)</f>
        <v>-1</v>
      </c>
      <c r="P319" s="207"/>
      <c r="Q319" s="301"/>
      <c r="R319" s="301"/>
      <c r="S319" s="301"/>
      <c r="T319" s="301"/>
      <c r="U319" s="301"/>
      <c r="V319" s="301"/>
      <c r="W319" s="301"/>
      <c r="X319" s="301"/>
      <c r="Y319" s="301"/>
      <c r="Z319" s="301"/>
    </row>
    <row r="320">
      <c r="A320" s="295" t="s">
        <v>102</v>
      </c>
      <c r="B320" s="296">
        <v>3.0</v>
      </c>
      <c r="C320" s="296">
        <v>0.0</v>
      </c>
      <c r="D320" s="296">
        <v>7.0</v>
      </c>
      <c r="E320" s="296">
        <v>5.0</v>
      </c>
      <c r="F320" s="296">
        <v>0.0</v>
      </c>
      <c r="G320" s="296">
        <v>0.0</v>
      </c>
      <c r="H320" s="297">
        <f t="shared" si="164"/>
        <v>15</v>
      </c>
      <c r="I320" s="298">
        <f>sum(H320:H323)</f>
        <v>15</v>
      </c>
      <c r="J320" s="299"/>
      <c r="K320" s="298" t="s">
        <v>102</v>
      </c>
      <c r="L320" s="202">
        <v>69.0</v>
      </c>
      <c r="M320" s="202">
        <f t="shared" si="166"/>
        <v>54</v>
      </c>
      <c r="N320" s="201"/>
      <c r="O320" s="202">
        <f t="shared" si="167"/>
        <v>54</v>
      </c>
      <c r="P320" s="202"/>
      <c r="Q320" s="317"/>
      <c r="R320" s="287"/>
      <c r="S320" s="287"/>
      <c r="T320" s="287"/>
      <c r="U320" s="287"/>
      <c r="V320" s="287"/>
      <c r="W320" s="287"/>
      <c r="X320" s="287"/>
      <c r="Y320" s="287"/>
      <c r="Z320" s="287"/>
    </row>
    <row r="321">
      <c r="A321" s="302" t="s">
        <v>77</v>
      </c>
      <c r="B321" s="221">
        <v>0.0</v>
      </c>
      <c r="C321" s="304">
        <v>0.0</v>
      </c>
      <c r="D321" s="304">
        <v>0.0</v>
      </c>
      <c r="E321" s="304">
        <v>0.0</v>
      </c>
      <c r="F321" s="304">
        <v>0.0</v>
      </c>
      <c r="G321" s="304">
        <v>0.0</v>
      </c>
      <c r="H321" s="305">
        <f t="shared" si="164"/>
        <v>0</v>
      </c>
      <c r="I321" s="306">
        <f>(I320/60)</f>
        <v>0.25</v>
      </c>
      <c r="J321" s="299"/>
      <c r="K321" s="307" t="s">
        <v>77</v>
      </c>
      <c r="L321" s="208">
        <v>12.0</v>
      </c>
      <c r="M321" s="207">
        <f>(L321-H321-H322)</f>
        <v>12</v>
      </c>
      <c r="N321" s="208"/>
      <c r="O321" s="208">
        <f t="shared" si="167"/>
        <v>12</v>
      </c>
      <c r="P321" s="208"/>
      <c r="Q321" s="287"/>
      <c r="R321" s="287"/>
      <c r="S321" s="287"/>
      <c r="T321" s="287"/>
      <c r="U321" s="287"/>
      <c r="V321" s="287"/>
      <c r="W321" s="287"/>
      <c r="X321" s="287"/>
      <c r="Y321" s="287"/>
      <c r="Z321" s="287"/>
    </row>
    <row r="322">
      <c r="A322" s="302" t="s">
        <v>78</v>
      </c>
      <c r="B322" s="221">
        <v>0.0</v>
      </c>
      <c r="C322" s="304">
        <v>0.0</v>
      </c>
      <c r="D322" s="304">
        <v>0.0</v>
      </c>
      <c r="E322" s="304">
        <v>0.0</v>
      </c>
      <c r="F322" s="304">
        <v>0.0</v>
      </c>
      <c r="G322" s="304">
        <v>0.0</v>
      </c>
      <c r="H322" s="305">
        <f t="shared" si="164"/>
        <v>0</v>
      </c>
      <c r="I322" s="307"/>
      <c r="J322" s="299"/>
      <c r="K322" s="307" t="s">
        <v>78</v>
      </c>
      <c r="L322" s="208" t="s">
        <v>79</v>
      </c>
      <c r="M322" s="208" t="s">
        <v>79</v>
      </c>
      <c r="N322" s="208"/>
      <c r="O322" s="208" t="s">
        <v>79</v>
      </c>
      <c r="P322" s="208"/>
      <c r="Q322" s="287"/>
      <c r="R322" s="287"/>
      <c r="S322" s="287"/>
      <c r="T322" s="287"/>
      <c r="U322" s="287"/>
      <c r="V322" s="287"/>
      <c r="W322" s="287"/>
      <c r="X322" s="287"/>
      <c r="Y322" s="287"/>
      <c r="Z322" s="287"/>
    </row>
    <row r="323">
      <c r="A323" s="302" t="s">
        <v>80</v>
      </c>
      <c r="B323" s="307"/>
      <c r="C323" s="304">
        <v>0.0</v>
      </c>
      <c r="D323" s="304">
        <v>0.0</v>
      </c>
      <c r="E323" s="304">
        <v>0.0</v>
      </c>
      <c r="F323" s="305"/>
      <c r="G323" s="305"/>
      <c r="H323" s="305">
        <f t="shared" si="164"/>
        <v>0</v>
      </c>
      <c r="I323" s="307" t="s">
        <v>79</v>
      </c>
      <c r="J323" s="299"/>
      <c r="K323" s="307" t="s">
        <v>80</v>
      </c>
      <c r="L323" s="208">
        <v>37.0</v>
      </c>
      <c r="M323" s="207">
        <f>(L323-H323)</f>
        <v>37</v>
      </c>
      <c r="N323" s="208"/>
      <c r="O323" s="208">
        <f>sum(M323,N323)</f>
        <v>37</v>
      </c>
      <c r="P323" s="208"/>
      <c r="Q323" s="287"/>
      <c r="R323" s="287"/>
      <c r="S323" s="287"/>
      <c r="T323" s="287"/>
      <c r="U323" s="287"/>
      <c r="V323" s="287"/>
      <c r="W323" s="287"/>
      <c r="X323" s="287"/>
      <c r="Y323" s="287"/>
      <c r="Z323" s="287"/>
    </row>
    <row r="324">
      <c r="A324" s="311" t="s">
        <v>105</v>
      </c>
      <c r="B324" s="293">
        <f t="shared" ref="B324:G324" si="168">sum(B325:B344)-B328-B332-B336-B340-B344</f>
        <v>33</v>
      </c>
      <c r="C324" s="293">
        <f t="shared" si="168"/>
        <v>32</v>
      </c>
      <c r="D324" s="293">
        <f t="shared" si="168"/>
        <v>26</v>
      </c>
      <c r="E324" s="293">
        <f t="shared" si="168"/>
        <v>20</v>
      </c>
      <c r="F324" s="293">
        <f t="shared" si="168"/>
        <v>28</v>
      </c>
      <c r="G324" s="293">
        <f t="shared" si="168"/>
        <v>11</v>
      </c>
      <c r="H324" s="293"/>
      <c r="I324" s="293">
        <v>0.0</v>
      </c>
      <c r="J324" s="286"/>
      <c r="K324" s="293" t="s">
        <v>105</v>
      </c>
      <c r="L324" s="198"/>
      <c r="M324" s="198"/>
      <c r="N324" s="199"/>
      <c r="O324" s="199"/>
      <c r="P324" s="198"/>
      <c r="Q324" s="287"/>
      <c r="R324" s="287"/>
      <c r="S324" s="287"/>
      <c r="T324" s="287"/>
      <c r="U324" s="287"/>
      <c r="V324" s="287"/>
      <c r="W324" s="287"/>
      <c r="X324" s="287"/>
      <c r="Y324" s="287"/>
      <c r="Z324" s="287"/>
    </row>
    <row r="325">
      <c r="A325" s="295" t="s">
        <v>106</v>
      </c>
      <c r="B325" s="296">
        <v>10.0</v>
      </c>
      <c r="C325" s="296">
        <v>11.0</v>
      </c>
      <c r="D325" s="296">
        <v>9.0</v>
      </c>
      <c r="E325" s="296">
        <v>8.0</v>
      </c>
      <c r="F325" s="296">
        <v>12.0</v>
      </c>
      <c r="G325" s="296">
        <v>0.0</v>
      </c>
      <c r="H325" s="297">
        <f t="shared" ref="H325:H344" si="169">SUM(B325:G325)</f>
        <v>50</v>
      </c>
      <c r="I325" s="298">
        <f>sum(H325:H328)</f>
        <v>64</v>
      </c>
      <c r="J325" s="299"/>
      <c r="K325" s="298" t="s">
        <v>106</v>
      </c>
      <c r="L325" s="202">
        <v>105.0</v>
      </c>
      <c r="M325" s="202">
        <f>(L325-H325)</f>
        <v>55</v>
      </c>
      <c r="N325" s="201"/>
      <c r="O325" s="202">
        <f t="shared" ref="O325:O326" si="170">sum(M325,N325)</f>
        <v>55</v>
      </c>
      <c r="P325" s="202"/>
      <c r="Q325" s="287"/>
      <c r="R325" s="287"/>
      <c r="S325" s="287"/>
      <c r="T325" s="287"/>
      <c r="U325" s="287"/>
      <c r="V325" s="287"/>
      <c r="W325" s="287"/>
      <c r="X325" s="287"/>
      <c r="Y325" s="287"/>
      <c r="Z325" s="287"/>
    </row>
    <row r="326">
      <c r="A326" s="302" t="s">
        <v>77</v>
      </c>
      <c r="B326" s="313">
        <v>0.0</v>
      </c>
      <c r="C326" s="304">
        <v>0.0</v>
      </c>
      <c r="D326" s="304">
        <v>0.0</v>
      </c>
      <c r="E326" s="304">
        <v>0.0</v>
      </c>
      <c r="F326" s="304">
        <v>0.0</v>
      </c>
      <c r="G326" s="304">
        <v>0.0</v>
      </c>
      <c r="H326" s="305">
        <f t="shared" si="169"/>
        <v>0</v>
      </c>
      <c r="I326" s="306">
        <f>(I325/60)</f>
        <v>1.066666667</v>
      </c>
      <c r="J326" s="299"/>
      <c r="K326" s="307" t="s">
        <v>77</v>
      </c>
      <c r="L326" s="207">
        <v>11.0</v>
      </c>
      <c r="M326" s="207">
        <f>(L326-H326-H327)</f>
        <v>10</v>
      </c>
      <c r="N326" s="208"/>
      <c r="O326" s="208">
        <f t="shared" si="170"/>
        <v>10</v>
      </c>
      <c r="P326" s="207"/>
      <c r="Q326" s="287"/>
      <c r="R326" s="287"/>
      <c r="S326" s="287"/>
      <c r="T326" s="287"/>
      <c r="U326" s="287"/>
      <c r="V326" s="287"/>
      <c r="W326" s="287"/>
      <c r="X326" s="287"/>
      <c r="Y326" s="287"/>
      <c r="Z326" s="287"/>
    </row>
    <row r="327">
      <c r="A327" s="302" t="s">
        <v>78</v>
      </c>
      <c r="B327" s="313">
        <v>0.0</v>
      </c>
      <c r="C327" s="304">
        <v>0.0</v>
      </c>
      <c r="D327" s="304">
        <v>0.0</v>
      </c>
      <c r="E327" s="304">
        <v>0.0</v>
      </c>
      <c r="F327" s="304">
        <v>1.0</v>
      </c>
      <c r="G327" s="304">
        <v>0.0</v>
      </c>
      <c r="H327" s="305">
        <f t="shared" si="169"/>
        <v>1</v>
      </c>
      <c r="I327" s="307"/>
      <c r="J327" s="299"/>
      <c r="K327" s="307" t="s">
        <v>78</v>
      </c>
      <c r="L327" s="207" t="s">
        <v>79</v>
      </c>
      <c r="M327" s="208" t="s">
        <v>79</v>
      </c>
      <c r="N327" s="208"/>
      <c r="O327" s="208" t="s">
        <v>79</v>
      </c>
      <c r="P327" s="207"/>
      <c r="Q327" s="287"/>
      <c r="R327" s="287"/>
      <c r="S327" s="287"/>
      <c r="T327" s="287"/>
      <c r="U327" s="287"/>
      <c r="V327" s="287"/>
      <c r="W327" s="287"/>
      <c r="X327" s="287"/>
      <c r="Y327" s="287"/>
      <c r="Z327" s="287"/>
    </row>
    <row r="328">
      <c r="A328" s="302" t="s">
        <v>80</v>
      </c>
      <c r="B328" s="305"/>
      <c r="C328" s="304">
        <v>0.0</v>
      </c>
      <c r="D328" s="305"/>
      <c r="E328" s="304">
        <v>8.0</v>
      </c>
      <c r="F328" s="304">
        <v>5.0</v>
      </c>
      <c r="G328" s="304">
        <v>0.0</v>
      </c>
      <c r="H328" s="305">
        <f t="shared" si="169"/>
        <v>13</v>
      </c>
      <c r="I328" s="307" t="s">
        <v>79</v>
      </c>
      <c r="J328" s="299"/>
      <c r="K328" s="307" t="s">
        <v>80</v>
      </c>
      <c r="L328" s="207">
        <v>21.0</v>
      </c>
      <c r="M328" s="207">
        <f t="shared" ref="M328:M329" si="171">(L328-H328)</f>
        <v>8</v>
      </c>
      <c r="N328" s="208"/>
      <c r="O328" s="208">
        <f t="shared" ref="O328:O330" si="172">sum(M328,N328)</f>
        <v>8</v>
      </c>
      <c r="P328" s="207"/>
      <c r="Q328" s="287"/>
      <c r="R328" s="287"/>
      <c r="S328" s="287"/>
      <c r="T328" s="287"/>
      <c r="U328" s="287"/>
      <c r="V328" s="287"/>
      <c r="W328" s="287"/>
      <c r="X328" s="287"/>
      <c r="Y328" s="287"/>
      <c r="Z328" s="287"/>
    </row>
    <row r="329">
      <c r="A329" s="295" t="s">
        <v>108</v>
      </c>
      <c r="B329" s="296">
        <v>12.0</v>
      </c>
      <c r="C329" s="296">
        <v>9.0</v>
      </c>
      <c r="D329" s="296">
        <v>6.0</v>
      </c>
      <c r="E329" s="296">
        <v>0.0</v>
      </c>
      <c r="F329" s="296">
        <v>3.0</v>
      </c>
      <c r="G329" s="296">
        <v>8.0</v>
      </c>
      <c r="H329" s="297">
        <f t="shared" si="169"/>
        <v>38</v>
      </c>
      <c r="I329" s="298">
        <f>sum(H329:H332)</f>
        <v>52</v>
      </c>
      <c r="J329" s="286"/>
      <c r="K329" s="298" t="s">
        <v>108</v>
      </c>
      <c r="L329" s="202">
        <v>95.0</v>
      </c>
      <c r="M329" s="202">
        <f t="shared" si="171"/>
        <v>57</v>
      </c>
      <c r="N329" s="201"/>
      <c r="O329" s="202">
        <f t="shared" si="172"/>
        <v>57</v>
      </c>
      <c r="P329" s="202"/>
      <c r="Q329" s="287"/>
      <c r="R329" s="287"/>
      <c r="S329" s="287"/>
      <c r="T329" s="287"/>
      <c r="U329" s="287"/>
      <c r="V329" s="287"/>
      <c r="W329" s="287"/>
      <c r="X329" s="287"/>
      <c r="Y329" s="287"/>
      <c r="Z329" s="287"/>
    </row>
    <row r="330">
      <c r="A330" s="302" t="s">
        <v>77</v>
      </c>
      <c r="B330" s="304">
        <v>0.0</v>
      </c>
      <c r="C330" s="304">
        <v>0.0</v>
      </c>
      <c r="D330" s="221">
        <v>0.0</v>
      </c>
      <c r="E330" s="221">
        <v>0.0</v>
      </c>
      <c r="F330" s="221">
        <v>0.0</v>
      </c>
      <c r="G330" s="221">
        <v>0.0</v>
      </c>
      <c r="H330" s="305">
        <f t="shared" si="169"/>
        <v>0</v>
      </c>
      <c r="I330" s="306">
        <f>(I329/60)</f>
        <v>0.8666666667</v>
      </c>
      <c r="J330" s="286"/>
      <c r="K330" s="307" t="s">
        <v>77</v>
      </c>
      <c r="L330" s="207">
        <v>12.0</v>
      </c>
      <c r="M330" s="207">
        <f>(L330-H330-H331)</f>
        <v>12</v>
      </c>
      <c r="N330" s="208"/>
      <c r="O330" s="208">
        <f t="shared" si="172"/>
        <v>12</v>
      </c>
      <c r="P330" s="207"/>
      <c r="Q330" s="287"/>
      <c r="R330" s="287"/>
      <c r="S330" s="287"/>
      <c r="T330" s="287"/>
      <c r="U330" s="287"/>
      <c r="V330" s="287"/>
      <c r="W330" s="287"/>
      <c r="X330" s="287"/>
      <c r="Y330" s="287"/>
      <c r="Z330" s="287"/>
    </row>
    <row r="331">
      <c r="A331" s="302" t="s">
        <v>78</v>
      </c>
      <c r="B331" s="304">
        <v>0.0</v>
      </c>
      <c r="C331" s="304">
        <v>0.0</v>
      </c>
      <c r="D331" s="221">
        <v>0.0</v>
      </c>
      <c r="E331" s="221">
        <v>0.0</v>
      </c>
      <c r="F331" s="221">
        <v>0.0</v>
      </c>
      <c r="G331" s="221">
        <v>0.0</v>
      </c>
      <c r="H331" s="305">
        <f t="shared" si="169"/>
        <v>0</v>
      </c>
      <c r="I331" s="307"/>
      <c r="J331" s="286"/>
      <c r="K331" s="307" t="s">
        <v>78</v>
      </c>
      <c r="L331" s="207" t="s">
        <v>79</v>
      </c>
      <c r="M331" s="208" t="s">
        <v>79</v>
      </c>
      <c r="N331" s="208"/>
      <c r="O331" s="208" t="s">
        <v>79</v>
      </c>
      <c r="P331" s="207"/>
      <c r="Q331" s="287"/>
      <c r="R331" s="287"/>
      <c r="S331" s="287"/>
      <c r="T331" s="287"/>
      <c r="U331" s="287"/>
      <c r="V331" s="287"/>
      <c r="W331" s="287"/>
      <c r="X331" s="287"/>
      <c r="Y331" s="287"/>
      <c r="Z331" s="287"/>
    </row>
    <row r="332">
      <c r="A332" s="302" t="s">
        <v>80</v>
      </c>
      <c r="B332" s="304">
        <v>0.0</v>
      </c>
      <c r="C332" s="221">
        <v>7.0</v>
      </c>
      <c r="D332" s="221">
        <v>0.0</v>
      </c>
      <c r="E332" s="221">
        <v>0.0</v>
      </c>
      <c r="F332" s="307"/>
      <c r="G332" s="221">
        <v>7.0</v>
      </c>
      <c r="H332" s="305">
        <f t="shared" si="169"/>
        <v>14</v>
      </c>
      <c r="I332" s="307" t="s">
        <v>79</v>
      </c>
      <c r="J332" s="286"/>
      <c r="K332" s="307" t="s">
        <v>80</v>
      </c>
      <c r="L332" s="207">
        <v>37.0</v>
      </c>
      <c r="M332" s="207">
        <f t="shared" ref="M332:M333" si="173">(L332-H332)</f>
        <v>23</v>
      </c>
      <c r="N332" s="208"/>
      <c r="O332" s="208">
        <f t="shared" ref="O332:O334" si="174">sum(M332,N332)</f>
        <v>23</v>
      </c>
      <c r="P332" s="207"/>
      <c r="Q332" s="287"/>
      <c r="R332" s="287"/>
      <c r="S332" s="287"/>
      <c r="T332" s="287"/>
      <c r="U332" s="287"/>
      <c r="V332" s="287"/>
      <c r="W332" s="287"/>
      <c r="X332" s="287"/>
      <c r="Y332" s="287"/>
      <c r="Z332" s="287"/>
    </row>
    <row r="333">
      <c r="A333" s="295" t="s">
        <v>109</v>
      </c>
      <c r="B333" s="296">
        <v>0.0</v>
      </c>
      <c r="C333" s="296">
        <v>0.0</v>
      </c>
      <c r="D333" s="296">
        <v>0.0</v>
      </c>
      <c r="E333" s="296">
        <v>0.0</v>
      </c>
      <c r="F333" s="296">
        <v>0.0</v>
      </c>
      <c r="G333" s="296">
        <v>0.0</v>
      </c>
      <c r="H333" s="297">
        <f t="shared" si="169"/>
        <v>0</v>
      </c>
      <c r="I333" s="298">
        <f>sum(H333:H336)</f>
        <v>0</v>
      </c>
      <c r="J333" s="286"/>
      <c r="K333" s="298" t="s">
        <v>109</v>
      </c>
      <c r="L333" s="202">
        <v>53.0</v>
      </c>
      <c r="M333" s="202">
        <f t="shared" si="173"/>
        <v>53</v>
      </c>
      <c r="N333" s="201"/>
      <c r="O333" s="202">
        <f t="shared" si="174"/>
        <v>53</v>
      </c>
      <c r="P333" s="202"/>
      <c r="Q333" s="287"/>
      <c r="R333" s="287"/>
      <c r="S333" s="287"/>
      <c r="T333" s="287"/>
      <c r="U333" s="287"/>
      <c r="V333" s="287"/>
      <c r="W333" s="287"/>
      <c r="X333" s="287"/>
      <c r="Y333" s="287"/>
      <c r="Z333" s="287"/>
    </row>
    <row r="334">
      <c r="A334" s="302" t="s">
        <v>77</v>
      </c>
      <c r="B334" s="304">
        <v>0.0</v>
      </c>
      <c r="C334" s="304">
        <v>0.0</v>
      </c>
      <c r="D334" s="304">
        <v>0.0</v>
      </c>
      <c r="E334" s="304">
        <v>0.0</v>
      </c>
      <c r="F334" s="304">
        <v>0.0</v>
      </c>
      <c r="G334" s="304">
        <v>0.0</v>
      </c>
      <c r="H334" s="305">
        <f t="shared" si="169"/>
        <v>0</v>
      </c>
      <c r="I334" s="306">
        <f>(I333/60)</f>
        <v>0</v>
      </c>
      <c r="J334" s="286"/>
      <c r="K334" s="307" t="s">
        <v>77</v>
      </c>
      <c r="L334" s="207">
        <v>6.0</v>
      </c>
      <c r="M334" s="207">
        <f>(L334-H334-H335)</f>
        <v>6</v>
      </c>
      <c r="N334" s="232"/>
      <c r="O334" s="208">
        <f t="shared" si="174"/>
        <v>6</v>
      </c>
      <c r="P334" s="207"/>
      <c r="Q334" s="287"/>
      <c r="R334" s="287"/>
      <c r="S334" s="287"/>
      <c r="T334" s="287"/>
      <c r="U334" s="287"/>
      <c r="V334" s="287"/>
      <c r="W334" s="287"/>
      <c r="X334" s="287"/>
      <c r="Y334" s="287"/>
      <c r="Z334" s="287"/>
    </row>
    <row r="335">
      <c r="A335" s="302" t="s">
        <v>78</v>
      </c>
      <c r="B335" s="304">
        <v>0.0</v>
      </c>
      <c r="C335" s="304">
        <v>0.0</v>
      </c>
      <c r="D335" s="304">
        <v>0.0</v>
      </c>
      <c r="E335" s="304">
        <v>0.0</v>
      </c>
      <c r="F335" s="304">
        <v>0.0</v>
      </c>
      <c r="G335" s="304">
        <v>0.0</v>
      </c>
      <c r="H335" s="305">
        <f t="shared" si="169"/>
        <v>0</v>
      </c>
      <c r="I335" s="307"/>
      <c r="J335" s="286"/>
      <c r="K335" s="307" t="s">
        <v>78</v>
      </c>
      <c r="L335" s="207" t="s">
        <v>79</v>
      </c>
      <c r="M335" s="208" t="s">
        <v>79</v>
      </c>
      <c r="N335" s="208"/>
      <c r="O335" s="208" t="s">
        <v>79</v>
      </c>
      <c r="P335" s="207"/>
      <c r="Q335" s="287"/>
      <c r="R335" s="287"/>
      <c r="S335" s="287"/>
      <c r="T335" s="287"/>
      <c r="U335" s="287"/>
      <c r="V335" s="287"/>
      <c r="W335" s="287"/>
      <c r="X335" s="287"/>
      <c r="Y335" s="287"/>
      <c r="Z335" s="287"/>
    </row>
    <row r="336">
      <c r="A336" s="302" t="s">
        <v>80</v>
      </c>
      <c r="B336" s="304">
        <v>0.0</v>
      </c>
      <c r="C336" s="304">
        <v>0.0</v>
      </c>
      <c r="D336" s="304">
        <v>0.0</v>
      </c>
      <c r="E336" s="304">
        <v>0.0</v>
      </c>
      <c r="F336" s="221">
        <v>0.0</v>
      </c>
      <c r="G336" s="304">
        <v>0.0</v>
      </c>
      <c r="H336" s="305">
        <f t="shared" si="169"/>
        <v>0</v>
      </c>
      <c r="I336" s="307" t="s">
        <v>79</v>
      </c>
      <c r="J336" s="286"/>
      <c r="K336" s="307" t="s">
        <v>80</v>
      </c>
      <c r="L336" s="207">
        <v>42.0</v>
      </c>
      <c r="M336" s="207">
        <f t="shared" ref="M336:M337" si="175">(L336-H336)</f>
        <v>42</v>
      </c>
      <c r="N336" s="208"/>
      <c r="O336" s="208">
        <f t="shared" ref="O336:O338" si="176">sum(M336,N336)</f>
        <v>42</v>
      </c>
      <c r="P336" s="207"/>
      <c r="Q336" s="287"/>
      <c r="R336" s="287"/>
      <c r="S336" s="287"/>
      <c r="T336" s="287"/>
      <c r="U336" s="287"/>
      <c r="V336" s="287"/>
      <c r="W336" s="287"/>
      <c r="X336" s="287"/>
      <c r="Y336" s="287"/>
      <c r="Z336" s="287"/>
    </row>
    <row r="337">
      <c r="A337" s="295" t="s">
        <v>111</v>
      </c>
      <c r="B337" s="296">
        <v>5.0</v>
      </c>
      <c r="C337" s="296">
        <v>6.0</v>
      </c>
      <c r="D337" s="296">
        <v>8.0</v>
      </c>
      <c r="E337" s="296">
        <v>12.0</v>
      </c>
      <c r="F337" s="296">
        <v>8.0</v>
      </c>
      <c r="G337" s="296">
        <v>0.0</v>
      </c>
      <c r="H337" s="297">
        <f t="shared" si="169"/>
        <v>39</v>
      </c>
      <c r="I337" s="298">
        <f>sum(H337:H340)</f>
        <v>40</v>
      </c>
      <c r="J337" s="299"/>
      <c r="K337" s="298" t="s">
        <v>111</v>
      </c>
      <c r="L337" s="202">
        <v>82.0</v>
      </c>
      <c r="M337" s="202">
        <f t="shared" si="175"/>
        <v>43</v>
      </c>
      <c r="N337" s="201"/>
      <c r="O337" s="202">
        <f t="shared" si="176"/>
        <v>43</v>
      </c>
      <c r="P337" s="202"/>
      <c r="Q337" s="287"/>
      <c r="R337" s="287"/>
      <c r="S337" s="287"/>
      <c r="T337" s="287"/>
      <c r="U337" s="287"/>
      <c r="V337" s="287"/>
      <c r="W337" s="287"/>
      <c r="X337" s="287"/>
      <c r="Y337" s="287"/>
      <c r="Z337" s="287"/>
    </row>
    <row r="338">
      <c r="A338" s="302" t="s">
        <v>77</v>
      </c>
      <c r="B338" s="304">
        <v>0.0</v>
      </c>
      <c r="C338" s="304">
        <v>0.0</v>
      </c>
      <c r="D338" s="304">
        <v>0.0</v>
      </c>
      <c r="E338" s="304">
        <v>0.0</v>
      </c>
      <c r="F338" s="304">
        <v>0.0</v>
      </c>
      <c r="G338" s="304">
        <v>0.0</v>
      </c>
      <c r="H338" s="305">
        <f t="shared" si="169"/>
        <v>0</v>
      </c>
      <c r="I338" s="306">
        <f>(I337/60)</f>
        <v>0.6666666667</v>
      </c>
      <c r="J338" s="299"/>
      <c r="K338" s="307" t="s">
        <v>77</v>
      </c>
      <c r="L338" s="207">
        <v>6.0</v>
      </c>
      <c r="M338" s="207">
        <f>(L338-H338-H339)</f>
        <v>6</v>
      </c>
      <c r="N338" s="208"/>
      <c r="O338" s="208">
        <f t="shared" si="176"/>
        <v>6</v>
      </c>
      <c r="P338" s="207"/>
      <c r="Q338" s="287"/>
      <c r="R338" s="287"/>
      <c r="S338" s="287"/>
      <c r="T338" s="287"/>
      <c r="U338" s="287"/>
      <c r="V338" s="287"/>
      <c r="W338" s="287"/>
      <c r="X338" s="287"/>
      <c r="Y338" s="287"/>
      <c r="Z338" s="287"/>
    </row>
    <row r="339">
      <c r="A339" s="302" t="s">
        <v>78</v>
      </c>
      <c r="B339" s="304">
        <v>0.0</v>
      </c>
      <c r="C339" s="304">
        <v>0.0</v>
      </c>
      <c r="D339" s="304">
        <v>0.0</v>
      </c>
      <c r="E339" s="304">
        <v>0.0</v>
      </c>
      <c r="F339" s="304">
        <v>0.0</v>
      </c>
      <c r="G339" s="304">
        <v>0.0</v>
      </c>
      <c r="H339" s="305">
        <f t="shared" si="169"/>
        <v>0</v>
      </c>
      <c r="I339" s="307"/>
      <c r="J339" s="299"/>
      <c r="K339" s="307" t="s">
        <v>78</v>
      </c>
      <c r="L339" s="207" t="s">
        <v>79</v>
      </c>
      <c r="M339" s="208" t="s">
        <v>79</v>
      </c>
      <c r="N339" s="208"/>
      <c r="O339" s="208" t="s">
        <v>79</v>
      </c>
      <c r="P339" s="207"/>
      <c r="Q339" s="287"/>
      <c r="R339" s="287"/>
      <c r="S339" s="287"/>
      <c r="T339" s="287"/>
      <c r="U339" s="287"/>
      <c r="V339" s="287"/>
      <c r="W339" s="287"/>
      <c r="X339" s="287"/>
      <c r="Y339" s="287"/>
      <c r="Z339" s="287"/>
    </row>
    <row r="340">
      <c r="A340" s="302" t="s">
        <v>80</v>
      </c>
      <c r="B340" s="304">
        <v>0.0</v>
      </c>
      <c r="C340" s="304">
        <v>1.0</v>
      </c>
      <c r="D340" s="304">
        <v>0.0</v>
      </c>
      <c r="E340" s="304">
        <v>0.0</v>
      </c>
      <c r="F340" s="305"/>
      <c r="G340" s="304">
        <v>0.0</v>
      </c>
      <c r="H340" s="305">
        <f t="shared" si="169"/>
        <v>1</v>
      </c>
      <c r="I340" s="307" t="s">
        <v>79</v>
      </c>
      <c r="J340" s="299"/>
      <c r="K340" s="307" t="s">
        <v>80</v>
      </c>
      <c r="L340" s="207">
        <v>63.0</v>
      </c>
      <c r="M340" s="207">
        <f t="shared" ref="M340:M341" si="177">(L340-H340)</f>
        <v>62</v>
      </c>
      <c r="N340" s="208"/>
      <c r="O340" s="208">
        <f t="shared" ref="O340:O342" si="178">sum(M340,N340)</f>
        <v>62</v>
      </c>
      <c r="P340" s="207"/>
      <c r="Q340" s="287"/>
      <c r="R340" s="287"/>
      <c r="S340" s="287"/>
      <c r="T340" s="287"/>
      <c r="U340" s="287"/>
      <c r="V340" s="287"/>
      <c r="W340" s="287"/>
      <c r="X340" s="287"/>
      <c r="Y340" s="287"/>
      <c r="Z340" s="287"/>
    </row>
    <row r="341">
      <c r="A341" s="318" t="s">
        <v>244</v>
      </c>
      <c r="B341" s="296">
        <v>6.0</v>
      </c>
      <c r="C341" s="296">
        <v>6.0</v>
      </c>
      <c r="D341" s="296">
        <v>3.0</v>
      </c>
      <c r="E341" s="296">
        <v>0.0</v>
      </c>
      <c r="F341" s="296">
        <v>4.0</v>
      </c>
      <c r="G341" s="296">
        <v>3.0</v>
      </c>
      <c r="H341" s="297">
        <f t="shared" si="169"/>
        <v>22</v>
      </c>
      <c r="I341" s="298">
        <f>sum(H341:H344)</f>
        <v>22</v>
      </c>
      <c r="J341" s="286"/>
      <c r="K341" s="318" t="s">
        <v>244</v>
      </c>
      <c r="L341" s="202">
        <v>40.0</v>
      </c>
      <c r="M341" s="202">
        <f t="shared" si="177"/>
        <v>18</v>
      </c>
      <c r="N341" s="201"/>
      <c r="O341" s="202">
        <f t="shared" si="178"/>
        <v>18</v>
      </c>
      <c r="P341" s="202"/>
      <c r="Q341" s="287"/>
      <c r="R341" s="287"/>
      <c r="S341" s="287"/>
      <c r="T341" s="287"/>
      <c r="U341" s="287"/>
      <c r="V341" s="287"/>
      <c r="W341" s="287"/>
      <c r="X341" s="287"/>
      <c r="Y341" s="287"/>
      <c r="Z341" s="287"/>
    </row>
    <row r="342">
      <c r="A342" s="302" t="s">
        <v>77</v>
      </c>
      <c r="B342" s="304">
        <v>0.0</v>
      </c>
      <c r="C342" s="304">
        <v>0.0</v>
      </c>
      <c r="D342" s="304">
        <v>0.0</v>
      </c>
      <c r="E342" s="304">
        <v>0.0</v>
      </c>
      <c r="F342" s="304">
        <v>0.0</v>
      </c>
      <c r="G342" s="304">
        <v>0.0</v>
      </c>
      <c r="H342" s="305">
        <f t="shared" si="169"/>
        <v>0</v>
      </c>
      <c r="I342" s="306">
        <f>(I341/60)</f>
        <v>0.3666666667</v>
      </c>
      <c r="J342" s="286"/>
      <c r="K342" s="307" t="s">
        <v>77</v>
      </c>
      <c r="L342" s="207">
        <v>0.0</v>
      </c>
      <c r="M342" s="207">
        <f>(L342-H342-H343)</f>
        <v>0</v>
      </c>
      <c r="N342" s="208"/>
      <c r="O342" s="208">
        <f t="shared" si="178"/>
        <v>0</v>
      </c>
      <c r="P342" s="207"/>
      <c r="Q342" s="287"/>
      <c r="R342" s="287"/>
      <c r="S342" s="287"/>
      <c r="T342" s="287"/>
      <c r="U342" s="287"/>
      <c r="V342" s="287"/>
      <c r="W342" s="287"/>
      <c r="X342" s="287"/>
      <c r="Y342" s="287"/>
      <c r="Z342" s="287"/>
    </row>
    <row r="343">
      <c r="A343" s="302" t="s">
        <v>78</v>
      </c>
      <c r="B343" s="304">
        <v>0.0</v>
      </c>
      <c r="C343" s="304">
        <v>0.0</v>
      </c>
      <c r="D343" s="304">
        <v>0.0</v>
      </c>
      <c r="E343" s="304">
        <v>0.0</v>
      </c>
      <c r="F343" s="304">
        <v>0.0</v>
      </c>
      <c r="G343" s="304">
        <v>0.0</v>
      </c>
      <c r="H343" s="305">
        <f t="shared" si="169"/>
        <v>0</v>
      </c>
      <c r="I343" s="307"/>
      <c r="J343" s="286"/>
      <c r="K343" s="307" t="s">
        <v>78</v>
      </c>
      <c r="L343" s="207" t="s">
        <v>79</v>
      </c>
      <c r="M343" s="208" t="s">
        <v>79</v>
      </c>
      <c r="N343" s="208"/>
      <c r="O343" s="208" t="s">
        <v>79</v>
      </c>
      <c r="P343" s="207"/>
      <c r="Q343" s="287"/>
      <c r="R343" s="287"/>
      <c r="S343" s="287"/>
      <c r="T343" s="287"/>
      <c r="U343" s="287"/>
      <c r="V343" s="287"/>
      <c r="W343" s="287"/>
      <c r="X343" s="287"/>
      <c r="Y343" s="287"/>
      <c r="Z343" s="287"/>
    </row>
    <row r="344">
      <c r="A344" s="302" t="s">
        <v>80</v>
      </c>
      <c r="B344" s="304">
        <v>0.0</v>
      </c>
      <c r="C344" s="304">
        <v>0.0</v>
      </c>
      <c r="D344" s="305"/>
      <c r="E344" s="304">
        <v>0.0</v>
      </c>
      <c r="F344" s="305"/>
      <c r="G344" s="304">
        <v>0.0</v>
      </c>
      <c r="H344" s="305">
        <f t="shared" si="169"/>
        <v>0</v>
      </c>
      <c r="I344" s="307" t="s">
        <v>79</v>
      </c>
      <c r="J344" s="286"/>
      <c r="K344" s="307" t="s">
        <v>80</v>
      </c>
      <c r="L344" s="207">
        <v>0.0</v>
      </c>
      <c r="M344" s="207">
        <f>(L344-H344)</f>
        <v>0</v>
      </c>
      <c r="N344" s="208"/>
      <c r="O344" s="208">
        <f>sum(M344,N344)</f>
        <v>0</v>
      </c>
      <c r="P344" s="207"/>
      <c r="Q344" s="287"/>
      <c r="R344" s="287"/>
      <c r="S344" s="287"/>
      <c r="T344" s="287"/>
      <c r="U344" s="287"/>
      <c r="V344" s="287"/>
      <c r="W344" s="287"/>
      <c r="X344" s="287"/>
      <c r="Y344" s="287"/>
      <c r="Z344" s="287"/>
    </row>
    <row r="345">
      <c r="A345" s="311" t="s">
        <v>112</v>
      </c>
      <c r="B345" s="293">
        <f t="shared" ref="B345:G345" si="179">sum(B346:B365)-B349-B353-B357-B361-B365</f>
        <v>36</v>
      </c>
      <c r="C345" s="293">
        <f t="shared" si="179"/>
        <v>49</v>
      </c>
      <c r="D345" s="293">
        <f t="shared" si="179"/>
        <v>46</v>
      </c>
      <c r="E345" s="293">
        <f t="shared" si="179"/>
        <v>39</v>
      </c>
      <c r="F345" s="293">
        <f t="shared" si="179"/>
        <v>49</v>
      </c>
      <c r="G345" s="293">
        <f t="shared" si="179"/>
        <v>23</v>
      </c>
      <c r="H345" s="293"/>
      <c r="I345" s="293">
        <v>0.0</v>
      </c>
      <c r="J345" s="286"/>
      <c r="K345" s="293" t="s">
        <v>112</v>
      </c>
      <c r="L345" s="198"/>
      <c r="M345" s="198"/>
      <c r="N345" s="199"/>
      <c r="O345" s="199"/>
      <c r="P345" s="198"/>
      <c r="Q345" s="287"/>
      <c r="R345" s="287"/>
      <c r="S345" s="287"/>
      <c r="T345" s="287"/>
      <c r="U345" s="287"/>
      <c r="V345" s="287"/>
      <c r="W345" s="287"/>
      <c r="X345" s="287"/>
      <c r="Y345" s="287"/>
      <c r="Z345" s="287"/>
    </row>
    <row r="346">
      <c r="A346" s="295" t="s">
        <v>14</v>
      </c>
      <c r="B346" s="296">
        <v>1.0</v>
      </c>
      <c r="C346" s="308">
        <v>0.0</v>
      </c>
      <c r="D346" s="296">
        <v>7.0</v>
      </c>
      <c r="E346" s="296">
        <v>4.0</v>
      </c>
      <c r="F346" s="296">
        <v>4.0</v>
      </c>
      <c r="G346" s="296">
        <v>1.0</v>
      </c>
      <c r="H346" s="297">
        <f t="shared" ref="H346:H365" si="180">SUM(B346:G346)</f>
        <v>17</v>
      </c>
      <c r="I346" s="298">
        <f>sum(H346:H349)</f>
        <v>17</v>
      </c>
      <c r="J346" s="299"/>
      <c r="K346" s="298" t="s">
        <v>14</v>
      </c>
      <c r="L346" s="202">
        <v>46.0</v>
      </c>
      <c r="M346" s="202">
        <f>(L346-H346)</f>
        <v>29</v>
      </c>
      <c r="N346" s="201"/>
      <c r="O346" s="202">
        <f t="shared" ref="O346:O347" si="181">sum(M346,N346)</f>
        <v>29</v>
      </c>
      <c r="P346" s="202"/>
      <c r="Q346" s="317"/>
      <c r="R346" s="287"/>
      <c r="S346" s="287"/>
      <c r="T346" s="287"/>
      <c r="U346" s="287"/>
      <c r="V346" s="287"/>
      <c r="W346" s="287"/>
      <c r="X346" s="287"/>
      <c r="Y346" s="287"/>
      <c r="Z346" s="287"/>
    </row>
    <row r="347">
      <c r="A347" s="302" t="s">
        <v>77</v>
      </c>
      <c r="B347" s="313">
        <v>0.0</v>
      </c>
      <c r="C347" s="304">
        <v>0.0</v>
      </c>
      <c r="D347" s="304">
        <v>0.0</v>
      </c>
      <c r="E347" s="304">
        <v>0.0</v>
      </c>
      <c r="F347" s="304">
        <v>0.0</v>
      </c>
      <c r="G347" s="304">
        <v>0.0</v>
      </c>
      <c r="H347" s="305">
        <f t="shared" si="180"/>
        <v>0</v>
      </c>
      <c r="I347" s="306">
        <f>(I346/60)</f>
        <v>0.2833333333</v>
      </c>
      <c r="J347" s="299"/>
      <c r="K347" s="307" t="s">
        <v>77</v>
      </c>
      <c r="L347" s="207">
        <v>0.0</v>
      </c>
      <c r="M347" s="207">
        <f>(L347-H347-H348)</f>
        <v>0</v>
      </c>
      <c r="N347" s="208"/>
      <c r="O347" s="208">
        <f t="shared" si="181"/>
        <v>0</v>
      </c>
      <c r="P347" s="207"/>
      <c r="Q347" s="287"/>
      <c r="R347" s="287"/>
      <c r="S347" s="287"/>
      <c r="T347" s="287"/>
      <c r="U347" s="287"/>
      <c r="V347" s="287"/>
      <c r="W347" s="287"/>
      <c r="X347" s="287"/>
      <c r="Y347" s="287"/>
      <c r="Z347" s="287"/>
    </row>
    <row r="348">
      <c r="A348" s="302" t="s">
        <v>78</v>
      </c>
      <c r="B348" s="313">
        <v>0.0</v>
      </c>
      <c r="C348" s="304">
        <v>0.0</v>
      </c>
      <c r="D348" s="304">
        <v>0.0</v>
      </c>
      <c r="E348" s="304">
        <v>0.0</v>
      </c>
      <c r="F348" s="304">
        <v>0.0</v>
      </c>
      <c r="G348" s="304">
        <v>0.0</v>
      </c>
      <c r="H348" s="305">
        <f t="shared" si="180"/>
        <v>0</v>
      </c>
      <c r="I348" s="307"/>
      <c r="J348" s="299"/>
      <c r="K348" s="307" t="s">
        <v>78</v>
      </c>
      <c r="L348" s="207" t="s">
        <v>79</v>
      </c>
      <c r="M348" s="208" t="s">
        <v>79</v>
      </c>
      <c r="N348" s="208"/>
      <c r="O348" s="208" t="s">
        <v>79</v>
      </c>
      <c r="P348" s="207"/>
      <c r="Q348" s="287"/>
      <c r="R348" s="287"/>
      <c r="S348" s="287"/>
      <c r="T348" s="287"/>
      <c r="U348" s="287"/>
      <c r="V348" s="287"/>
      <c r="W348" s="287"/>
      <c r="X348" s="287"/>
      <c r="Y348" s="287"/>
      <c r="Z348" s="287"/>
    </row>
    <row r="349">
      <c r="A349" s="302" t="s">
        <v>80</v>
      </c>
      <c r="B349" s="304">
        <v>0.0</v>
      </c>
      <c r="C349" s="304">
        <v>0.0</v>
      </c>
      <c r="D349" s="304">
        <v>0.0</v>
      </c>
      <c r="E349" s="304">
        <v>0.0</v>
      </c>
      <c r="F349" s="304">
        <v>0.0</v>
      </c>
      <c r="G349" s="305"/>
      <c r="H349" s="305">
        <f t="shared" si="180"/>
        <v>0</v>
      </c>
      <c r="I349" s="307" t="s">
        <v>79</v>
      </c>
      <c r="J349" s="299"/>
      <c r="K349" s="307" t="s">
        <v>80</v>
      </c>
      <c r="L349" s="207">
        <v>42.0</v>
      </c>
      <c r="M349" s="207">
        <f t="shared" ref="M349:M350" si="182">(L349-H349)</f>
        <v>42</v>
      </c>
      <c r="N349" s="208"/>
      <c r="O349" s="208">
        <f t="shared" ref="O349:O351" si="183">sum(M349,N349)</f>
        <v>42</v>
      </c>
      <c r="P349" s="207"/>
      <c r="Q349" s="287"/>
      <c r="R349" s="287"/>
      <c r="S349" s="287"/>
      <c r="T349" s="287"/>
      <c r="U349" s="287"/>
      <c r="V349" s="287"/>
      <c r="W349" s="287"/>
      <c r="X349" s="287"/>
      <c r="Y349" s="287"/>
      <c r="Z349" s="287"/>
    </row>
    <row r="350">
      <c r="A350" s="295" t="s">
        <v>113</v>
      </c>
      <c r="B350" s="296">
        <v>7.0</v>
      </c>
      <c r="C350" s="308">
        <v>16.0</v>
      </c>
      <c r="D350" s="296">
        <v>12.0</v>
      </c>
      <c r="E350" s="296">
        <v>18.0</v>
      </c>
      <c r="F350" s="296">
        <v>27.0</v>
      </c>
      <c r="G350" s="296">
        <v>13.0</v>
      </c>
      <c r="H350" s="297">
        <f t="shared" si="180"/>
        <v>93</v>
      </c>
      <c r="I350" s="298">
        <f>sum(H350:H353)</f>
        <v>108</v>
      </c>
      <c r="J350" s="299"/>
      <c r="K350" s="298" t="s">
        <v>113</v>
      </c>
      <c r="L350" s="202">
        <v>172.0</v>
      </c>
      <c r="M350" s="202">
        <f t="shared" si="182"/>
        <v>79</v>
      </c>
      <c r="N350" s="201"/>
      <c r="O350" s="202">
        <f t="shared" si="183"/>
        <v>79</v>
      </c>
      <c r="P350" s="202"/>
      <c r="Q350" s="317"/>
      <c r="R350" s="287"/>
      <c r="S350" s="287"/>
      <c r="T350" s="287"/>
      <c r="U350" s="287"/>
      <c r="V350" s="287"/>
      <c r="W350" s="287"/>
      <c r="X350" s="287"/>
      <c r="Y350" s="287"/>
      <c r="Z350" s="287"/>
    </row>
    <row r="351">
      <c r="A351" s="302" t="s">
        <v>77</v>
      </c>
      <c r="B351" s="313">
        <v>0.0</v>
      </c>
      <c r="C351" s="304">
        <v>0.0</v>
      </c>
      <c r="D351" s="304">
        <v>0.0</v>
      </c>
      <c r="E351" s="304">
        <v>0.0</v>
      </c>
      <c r="F351" s="304">
        <v>0.0</v>
      </c>
      <c r="G351" s="304">
        <v>0.0</v>
      </c>
      <c r="H351" s="305">
        <f t="shared" si="180"/>
        <v>0</v>
      </c>
      <c r="I351" s="306">
        <f>(I350/60)</f>
        <v>1.8</v>
      </c>
      <c r="J351" s="299"/>
      <c r="K351" s="307" t="s">
        <v>77</v>
      </c>
      <c r="L351" s="208">
        <v>20.0</v>
      </c>
      <c r="M351" s="207">
        <f>(L351-H351-H352)</f>
        <v>11</v>
      </c>
      <c r="N351" s="208"/>
      <c r="O351" s="208">
        <f t="shared" si="183"/>
        <v>11</v>
      </c>
      <c r="P351" s="208"/>
      <c r="Q351" s="319"/>
      <c r="R351" s="287"/>
      <c r="S351" s="287"/>
      <c r="T351" s="287"/>
      <c r="U351" s="287"/>
      <c r="V351" s="287"/>
      <c r="W351" s="287"/>
      <c r="X351" s="287"/>
      <c r="Y351" s="287"/>
      <c r="Z351" s="287"/>
    </row>
    <row r="352">
      <c r="A352" s="302" t="s">
        <v>78</v>
      </c>
      <c r="B352" s="313">
        <v>4.0</v>
      </c>
      <c r="C352" s="304">
        <v>0.0</v>
      </c>
      <c r="D352" s="304">
        <v>0.0</v>
      </c>
      <c r="E352" s="304">
        <v>0.0</v>
      </c>
      <c r="F352" s="304">
        <v>2.0</v>
      </c>
      <c r="G352" s="304">
        <v>3.0</v>
      </c>
      <c r="H352" s="305">
        <f t="shared" si="180"/>
        <v>9</v>
      </c>
      <c r="I352" s="307"/>
      <c r="J352" s="299"/>
      <c r="K352" s="307" t="s">
        <v>78</v>
      </c>
      <c r="L352" s="208" t="s">
        <v>79</v>
      </c>
      <c r="M352" s="208" t="s">
        <v>79</v>
      </c>
      <c r="N352" s="208"/>
      <c r="O352" s="208" t="s">
        <v>79</v>
      </c>
      <c r="P352" s="208"/>
      <c r="Q352" s="287"/>
      <c r="R352" s="287"/>
      <c r="S352" s="287"/>
      <c r="T352" s="287"/>
      <c r="U352" s="287"/>
      <c r="V352" s="287"/>
      <c r="W352" s="287"/>
      <c r="X352" s="287"/>
      <c r="Y352" s="287"/>
      <c r="Z352" s="287"/>
    </row>
    <row r="353">
      <c r="A353" s="302" t="s">
        <v>80</v>
      </c>
      <c r="B353" s="304">
        <v>0.0</v>
      </c>
      <c r="C353" s="305"/>
      <c r="D353" s="305"/>
      <c r="E353" s="304">
        <v>0.0</v>
      </c>
      <c r="F353" s="304">
        <v>6.0</v>
      </c>
      <c r="G353" s="305"/>
      <c r="H353" s="305">
        <f t="shared" si="180"/>
        <v>6</v>
      </c>
      <c r="I353" s="307" t="s">
        <v>79</v>
      </c>
      <c r="J353" s="299"/>
      <c r="K353" s="307" t="s">
        <v>80</v>
      </c>
      <c r="L353" s="208">
        <v>32.0</v>
      </c>
      <c r="M353" s="207">
        <f t="shared" ref="M353:M354" si="184">(L353-H353)</f>
        <v>26</v>
      </c>
      <c r="N353" s="208"/>
      <c r="O353" s="208">
        <f t="shared" ref="O353:O355" si="185">sum(M353,N353)</f>
        <v>26</v>
      </c>
      <c r="P353" s="208"/>
      <c r="Q353" s="287"/>
      <c r="R353" s="287"/>
      <c r="S353" s="287"/>
      <c r="T353" s="287"/>
      <c r="U353" s="287"/>
      <c r="V353" s="287"/>
      <c r="W353" s="287"/>
      <c r="X353" s="287"/>
      <c r="Y353" s="287"/>
      <c r="Z353" s="287"/>
    </row>
    <row r="354">
      <c r="A354" s="295" t="s">
        <v>114</v>
      </c>
      <c r="B354" s="296">
        <v>11.0</v>
      </c>
      <c r="C354" s="308">
        <v>17.0</v>
      </c>
      <c r="D354" s="308">
        <v>10.0</v>
      </c>
      <c r="E354" s="296">
        <v>12.0</v>
      </c>
      <c r="F354" s="296">
        <v>10.0</v>
      </c>
      <c r="G354" s="296">
        <v>0.0</v>
      </c>
      <c r="H354" s="297">
        <f t="shared" si="180"/>
        <v>60</v>
      </c>
      <c r="I354" s="298">
        <f>sum(H354:H357)</f>
        <v>66</v>
      </c>
      <c r="J354" s="299"/>
      <c r="K354" s="298" t="s">
        <v>114</v>
      </c>
      <c r="L354" s="202">
        <v>128.0</v>
      </c>
      <c r="M354" s="202">
        <f t="shared" si="184"/>
        <v>68</v>
      </c>
      <c r="N354" s="201"/>
      <c r="O354" s="202">
        <f t="shared" si="185"/>
        <v>68</v>
      </c>
      <c r="P354" s="202"/>
      <c r="Q354" s="317"/>
      <c r="R354" s="287"/>
      <c r="S354" s="287"/>
      <c r="T354" s="287"/>
      <c r="U354" s="287"/>
      <c r="V354" s="287"/>
      <c r="W354" s="287"/>
      <c r="X354" s="287"/>
      <c r="Y354" s="287"/>
      <c r="Z354" s="287"/>
    </row>
    <row r="355">
      <c r="A355" s="302" t="s">
        <v>77</v>
      </c>
      <c r="B355" s="304">
        <v>0.0</v>
      </c>
      <c r="C355" s="304">
        <v>0.0</v>
      </c>
      <c r="D355" s="221">
        <v>0.0</v>
      </c>
      <c r="E355" s="221">
        <v>0.0</v>
      </c>
      <c r="F355" s="221">
        <v>0.0</v>
      </c>
      <c r="G355" s="304">
        <v>0.0</v>
      </c>
      <c r="H355" s="305">
        <f t="shared" si="180"/>
        <v>0</v>
      </c>
      <c r="I355" s="306">
        <f>(I354/60)</f>
        <v>1.1</v>
      </c>
      <c r="J355" s="299"/>
      <c r="K355" s="307" t="s">
        <v>77</v>
      </c>
      <c r="L355" s="207">
        <v>10.0</v>
      </c>
      <c r="M355" s="207">
        <f>(L355-H355-H356)</f>
        <v>8</v>
      </c>
      <c r="N355" s="208"/>
      <c r="O355" s="208">
        <f t="shared" si="185"/>
        <v>8</v>
      </c>
      <c r="P355" s="207"/>
      <c r="Q355" s="287"/>
      <c r="R355" s="287"/>
      <c r="S355" s="287"/>
      <c r="T355" s="287"/>
      <c r="U355" s="287"/>
      <c r="V355" s="287"/>
      <c r="W355" s="287"/>
      <c r="X355" s="287"/>
      <c r="Y355" s="287"/>
      <c r="Z355" s="287"/>
    </row>
    <row r="356">
      <c r="A356" s="302" t="s">
        <v>78</v>
      </c>
      <c r="B356" s="304">
        <v>0.0</v>
      </c>
      <c r="C356" s="304">
        <v>0.0</v>
      </c>
      <c r="D356" s="221">
        <v>0.0</v>
      </c>
      <c r="E356" s="221">
        <v>0.0</v>
      </c>
      <c r="F356" s="221">
        <v>2.0</v>
      </c>
      <c r="G356" s="304">
        <v>0.0</v>
      </c>
      <c r="H356" s="305">
        <f t="shared" si="180"/>
        <v>2</v>
      </c>
      <c r="I356" s="307"/>
      <c r="J356" s="299"/>
      <c r="K356" s="307" t="s">
        <v>78</v>
      </c>
      <c r="L356" s="207" t="s">
        <v>79</v>
      </c>
      <c r="M356" s="208" t="s">
        <v>79</v>
      </c>
      <c r="N356" s="208"/>
      <c r="O356" s="208" t="s">
        <v>79</v>
      </c>
      <c r="P356" s="207"/>
      <c r="Q356" s="287"/>
      <c r="R356" s="287"/>
      <c r="S356" s="287"/>
      <c r="T356" s="287"/>
      <c r="U356" s="287"/>
      <c r="V356" s="287"/>
      <c r="W356" s="287"/>
      <c r="X356" s="287"/>
      <c r="Y356" s="287"/>
      <c r="Z356" s="287"/>
    </row>
    <row r="357">
      <c r="A357" s="302" t="s">
        <v>80</v>
      </c>
      <c r="B357" s="304">
        <v>1.0</v>
      </c>
      <c r="C357" s="221">
        <v>2.0</v>
      </c>
      <c r="D357" s="221">
        <v>1.0</v>
      </c>
      <c r="E357" s="221">
        <v>0.0</v>
      </c>
      <c r="F357" s="307"/>
      <c r="G357" s="304">
        <v>0.0</v>
      </c>
      <c r="H357" s="305">
        <f t="shared" si="180"/>
        <v>4</v>
      </c>
      <c r="I357" s="307" t="s">
        <v>79</v>
      </c>
      <c r="J357" s="299"/>
      <c r="K357" s="307" t="s">
        <v>80</v>
      </c>
      <c r="L357" s="207">
        <v>63.0</v>
      </c>
      <c r="M357" s="207">
        <f t="shared" ref="M357:M358" si="186">(L357-H357)</f>
        <v>59</v>
      </c>
      <c r="N357" s="208"/>
      <c r="O357" s="208">
        <f t="shared" ref="O357:O359" si="187">sum(M357,N357)</f>
        <v>59</v>
      </c>
      <c r="P357" s="207"/>
      <c r="Q357" s="287"/>
      <c r="R357" s="287"/>
      <c r="S357" s="287"/>
      <c r="T357" s="287"/>
      <c r="U357" s="287"/>
      <c r="V357" s="287"/>
      <c r="W357" s="287"/>
      <c r="X357" s="287"/>
      <c r="Y357" s="287"/>
      <c r="Z357" s="287"/>
    </row>
    <row r="358">
      <c r="A358" s="295" t="s">
        <v>239</v>
      </c>
      <c r="B358" s="296">
        <v>0.0</v>
      </c>
      <c r="C358" s="308">
        <v>0.0</v>
      </c>
      <c r="D358" s="308">
        <v>0.0</v>
      </c>
      <c r="E358" s="296">
        <v>0.0</v>
      </c>
      <c r="F358" s="296">
        <v>0.0</v>
      </c>
      <c r="G358" s="296">
        <v>6.0</v>
      </c>
      <c r="H358" s="297">
        <f t="shared" si="180"/>
        <v>6</v>
      </c>
      <c r="I358" s="298">
        <f>sum(H358:H361)</f>
        <v>6</v>
      </c>
      <c r="J358" s="299"/>
      <c r="K358" s="298" t="s">
        <v>239</v>
      </c>
      <c r="L358" s="202">
        <v>40.0</v>
      </c>
      <c r="M358" s="202">
        <f t="shared" si="186"/>
        <v>34</v>
      </c>
      <c r="N358" s="201"/>
      <c r="O358" s="202">
        <f t="shared" si="187"/>
        <v>34</v>
      </c>
      <c r="P358" s="202"/>
      <c r="Q358" s="287"/>
      <c r="R358" s="287"/>
      <c r="S358" s="287"/>
      <c r="T358" s="287"/>
      <c r="U358" s="287"/>
      <c r="V358" s="287"/>
      <c r="W358" s="287"/>
      <c r="X358" s="287"/>
      <c r="Y358" s="287"/>
      <c r="Z358" s="287"/>
    </row>
    <row r="359">
      <c r="A359" s="302" t="s">
        <v>77</v>
      </c>
      <c r="B359" s="304">
        <v>0.0</v>
      </c>
      <c r="C359" s="304">
        <v>0.0</v>
      </c>
      <c r="D359" s="221">
        <v>0.0</v>
      </c>
      <c r="E359" s="221">
        <v>0.0</v>
      </c>
      <c r="F359" s="221">
        <v>0.0</v>
      </c>
      <c r="G359" s="304">
        <v>0.0</v>
      </c>
      <c r="H359" s="305">
        <f t="shared" si="180"/>
        <v>0</v>
      </c>
      <c r="I359" s="306">
        <f>(I358/60)</f>
        <v>0.1</v>
      </c>
      <c r="J359" s="299"/>
      <c r="K359" s="307" t="s">
        <v>77</v>
      </c>
      <c r="L359" s="207">
        <v>0.0</v>
      </c>
      <c r="M359" s="207">
        <f>(L359-H359-H360)</f>
        <v>0</v>
      </c>
      <c r="N359" s="208"/>
      <c r="O359" s="208">
        <f t="shared" si="187"/>
        <v>0</v>
      </c>
      <c r="P359" s="234"/>
      <c r="Q359" s="287"/>
      <c r="R359" s="287"/>
      <c r="S359" s="287"/>
      <c r="T359" s="287"/>
      <c r="U359" s="287"/>
      <c r="V359" s="287"/>
      <c r="W359" s="287"/>
      <c r="X359" s="287"/>
      <c r="Y359" s="287"/>
      <c r="Z359" s="287"/>
    </row>
    <row r="360">
      <c r="A360" s="302" t="s">
        <v>78</v>
      </c>
      <c r="B360" s="304">
        <v>0.0</v>
      </c>
      <c r="C360" s="304">
        <v>0.0</v>
      </c>
      <c r="D360" s="221">
        <v>0.0</v>
      </c>
      <c r="E360" s="221">
        <v>0.0</v>
      </c>
      <c r="F360" s="221">
        <v>0.0</v>
      </c>
      <c r="G360" s="304">
        <v>0.0</v>
      </c>
      <c r="H360" s="305">
        <f t="shared" si="180"/>
        <v>0</v>
      </c>
      <c r="I360" s="307"/>
      <c r="J360" s="299"/>
      <c r="K360" s="307" t="s">
        <v>78</v>
      </c>
      <c r="L360" s="207" t="s">
        <v>79</v>
      </c>
      <c r="M360" s="208" t="s">
        <v>79</v>
      </c>
      <c r="N360" s="208"/>
      <c r="O360" s="208" t="s">
        <v>79</v>
      </c>
      <c r="P360" s="234"/>
      <c r="Q360" s="287"/>
      <c r="R360" s="287"/>
      <c r="S360" s="287"/>
      <c r="T360" s="287"/>
      <c r="U360" s="287"/>
      <c r="V360" s="287"/>
      <c r="W360" s="287"/>
      <c r="X360" s="287"/>
      <c r="Y360" s="287"/>
      <c r="Z360" s="287"/>
    </row>
    <row r="361">
      <c r="A361" s="302" t="s">
        <v>80</v>
      </c>
      <c r="B361" s="304">
        <v>0.0</v>
      </c>
      <c r="C361" s="221">
        <v>0.0</v>
      </c>
      <c r="D361" s="221">
        <v>0.0</v>
      </c>
      <c r="E361" s="221">
        <v>0.0</v>
      </c>
      <c r="F361" s="221">
        <v>0.0</v>
      </c>
      <c r="G361" s="305"/>
      <c r="H361" s="305">
        <f t="shared" si="180"/>
        <v>0</v>
      </c>
      <c r="I361" s="307" t="s">
        <v>79</v>
      </c>
      <c r="J361" s="299"/>
      <c r="K361" s="307" t="s">
        <v>80</v>
      </c>
      <c r="L361" s="207">
        <v>0.0</v>
      </c>
      <c r="M361" s="207">
        <f t="shared" ref="M361:M362" si="188">(L361-H361)</f>
        <v>0</v>
      </c>
      <c r="N361" s="208"/>
      <c r="O361" s="208">
        <f t="shared" ref="O361:O363" si="189">sum(M361,N361)</f>
        <v>0</v>
      </c>
      <c r="P361" s="234"/>
      <c r="Q361" s="287"/>
      <c r="R361" s="287"/>
      <c r="S361" s="287"/>
      <c r="T361" s="287"/>
      <c r="U361" s="287"/>
      <c r="V361" s="287"/>
      <c r="W361" s="287"/>
      <c r="X361" s="287"/>
      <c r="Y361" s="287"/>
      <c r="Z361" s="287"/>
    </row>
    <row r="362">
      <c r="A362" s="295" t="s">
        <v>115</v>
      </c>
      <c r="B362" s="296">
        <v>13.0</v>
      </c>
      <c r="C362" s="308">
        <v>16.0</v>
      </c>
      <c r="D362" s="296">
        <v>17.0</v>
      </c>
      <c r="E362" s="296">
        <v>5.0</v>
      </c>
      <c r="F362" s="296">
        <v>3.0</v>
      </c>
      <c r="G362" s="296">
        <v>0.0</v>
      </c>
      <c r="H362" s="297">
        <f t="shared" si="180"/>
        <v>54</v>
      </c>
      <c r="I362" s="298">
        <f>sum(H362:H365)</f>
        <v>55</v>
      </c>
      <c r="J362" s="286"/>
      <c r="K362" s="298" t="s">
        <v>115</v>
      </c>
      <c r="L362" s="202">
        <v>139.0</v>
      </c>
      <c r="M362" s="202">
        <f t="shared" si="188"/>
        <v>85</v>
      </c>
      <c r="N362" s="201"/>
      <c r="O362" s="202">
        <f t="shared" si="189"/>
        <v>85</v>
      </c>
      <c r="P362" s="202"/>
      <c r="Q362" s="287"/>
      <c r="R362" s="287"/>
      <c r="S362" s="287"/>
      <c r="T362" s="287"/>
      <c r="U362" s="287"/>
      <c r="V362" s="287"/>
      <c r="W362" s="287"/>
      <c r="X362" s="287"/>
      <c r="Y362" s="287"/>
      <c r="Z362" s="287"/>
    </row>
    <row r="363">
      <c r="A363" s="302" t="s">
        <v>77</v>
      </c>
      <c r="B363" s="304">
        <v>0.0</v>
      </c>
      <c r="C363" s="304">
        <v>0.0</v>
      </c>
      <c r="D363" s="304">
        <v>0.0</v>
      </c>
      <c r="E363" s="304">
        <v>0.0</v>
      </c>
      <c r="F363" s="304">
        <v>0.0</v>
      </c>
      <c r="G363" s="304">
        <v>0.0</v>
      </c>
      <c r="H363" s="305">
        <f t="shared" si="180"/>
        <v>0</v>
      </c>
      <c r="I363" s="306">
        <f>(I362/60)</f>
        <v>0.9166666667</v>
      </c>
      <c r="J363" s="286"/>
      <c r="K363" s="307" t="s">
        <v>77</v>
      </c>
      <c r="L363" s="207">
        <v>10.0</v>
      </c>
      <c r="M363" s="207">
        <f>(L363-H363-H364)</f>
        <v>9</v>
      </c>
      <c r="N363" s="208"/>
      <c r="O363" s="208">
        <f t="shared" si="189"/>
        <v>9</v>
      </c>
      <c r="P363" s="235"/>
      <c r="Q363" s="287"/>
      <c r="R363" s="287"/>
      <c r="S363" s="287"/>
      <c r="T363" s="287"/>
      <c r="U363" s="287"/>
      <c r="V363" s="287"/>
      <c r="W363" s="287"/>
      <c r="X363" s="287"/>
      <c r="Y363" s="287"/>
      <c r="Z363" s="287"/>
    </row>
    <row r="364">
      <c r="A364" s="302" t="s">
        <v>78</v>
      </c>
      <c r="B364" s="304">
        <v>0.0</v>
      </c>
      <c r="C364" s="304">
        <v>0.0</v>
      </c>
      <c r="D364" s="304">
        <v>0.0</v>
      </c>
      <c r="E364" s="304">
        <v>0.0</v>
      </c>
      <c r="F364" s="304">
        <v>1.0</v>
      </c>
      <c r="G364" s="304">
        <v>0.0</v>
      </c>
      <c r="H364" s="305">
        <f t="shared" si="180"/>
        <v>1</v>
      </c>
      <c r="I364" s="307"/>
      <c r="J364" s="286"/>
      <c r="K364" s="307" t="s">
        <v>78</v>
      </c>
      <c r="L364" s="207" t="s">
        <v>79</v>
      </c>
      <c r="M364" s="208" t="s">
        <v>79</v>
      </c>
      <c r="N364" s="208"/>
      <c r="O364" s="208" t="s">
        <v>79</v>
      </c>
      <c r="P364" s="235"/>
      <c r="Q364" s="287"/>
      <c r="R364" s="287"/>
      <c r="S364" s="287"/>
      <c r="T364" s="287"/>
      <c r="U364" s="287"/>
      <c r="V364" s="287"/>
      <c r="W364" s="287"/>
      <c r="X364" s="287"/>
      <c r="Y364" s="287"/>
      <c r="Z364" s="287"/>
    </row>
    <row r="365">
      <c r="A365" s="302" t="s">
        <v>80</v>
      </c>
      <c r="B365" s="305"/>
      <c r="C365" s="305"/>
      <c r="D365" s="307"/>
      <c r="E365" s="304">
        <v>0.0</v>
      </c>
      <c r="F365" s="305"/>
      <c r="G365" s="304">
        <v>0.0</v>
      </c>
      <c r="H365" s="305">
        <f t="shared" si="180"/>
        <v>0</v>
      </c>
      <c r="I365" s="307" t="s">
        <v>79</v>
      </c>
      <c r="J365" s="299"/>
      <c r="K365" s="307" t="s">
        <v>80</v>
      </c>
      <c r="L365" s="207">
        <v>60.0</v>
      </c>
      <c r="M365" s="207">
        <f>(L365-H365)</f>
        <v>60</v>
      </c>
      <c r="N365" s="208"/>
      <c r="O365" s="208">
        <f>sum(M365,N365)</f>
        <v>60</v>
      </c>
      <c r="P365" s="235"/>
      <c r="Q365" s="287"/>
      <c r="R365" s="287"/>
      <c r="S365" s="287"/>
      <c r="T365" s="287"/>
      <c r="U365" s="287"/>
      <c r="V365" s="287"/>
      <c r="W365" s="287"/>
      <c r="X365" s="287"/>
      <c r="Y365" s="287"/>
      <c r="Z365" s="287"/>
    </row>
    <row r="366">
      <c r="A366" s="311" t="s">
        <v>116</v>
      </c>
      <c r="B366" s="293">
        <f t="shared" ref="B366:G366" si="190">sum(B367:B382)-B370-B374-B378-B382</f>
        <v>51</v>
      </c>
      <c r="C366" s="293">
        <f t="shared" si="190"/>
        <v>37</v>
      </c>
      <c r="D366" s="293">
        <f t="shared" si="190"/>
        <v>22</v>
      </c>
      <c r="E366" s="293">
        <f t="shared" si="190"/>
        <v>33</v>
      </c>
      <c r="F366" s="293">
        <f t="shared" si="190"/>
        <v>19</v>
      </c>
      <c r="G366" s="293">
        <f t="shared" si="190"/>
        <v>9</v>
      </c>
      <c r="H366" s="293"/>
      <c r="I366" s="293">
        <v>0.0</v>
      </c>
      <c r="J366" s="286"/>
      <c r="K366" s="293" t="s">
        <v>116</v>
      </c>
      <c r="L366" s="198"/>
      <c r="M366" s="198"/>
      <c r="N366" s="199"/>
      <c r="O366" s="199"/>
      <c r="P366" s="198"/>
      <c r="Q366" s="287"/>
      <c r="R366" s="287"/>
      <c r="S366" s="287"/>
      <c r="T366" s="287"/>
      <c r="U366" s="287"/>
      <c r="V366" s="287"/>
      <c r="W366" s="287"/>
      <c r="X366" s="287"/>
      <c r="Y366" s="287"/>
      <c r="Z366" s="287"/>
    </row>
    <row r="367">
      <c r="A367" s="295" t="s">
        <v>117</v>
      </c>
      <c r="B367" s="296">
        <v>13.0</v>
      </c>
      <c r="C367" s="296">
        <v>12.0</v>
      </c>
      <c r="D367" s="296">
        <v>0.0</v>
      </c>
      <c r="E367" s="296">
        <v>9.0</v>
      </c>
      <c r="F367" s="296">
        <v>3.0</v>
      </c>
      <c r="G367" s="296">
        <v>3.0</v>
      </c>
      <c r="H367" s="297">
        <f t="shared" ref="H367:H382" si="191">SUM(B367:G367)</f>
        <v>40</v>
      </c>
      <c r="I367" s="298">
        <f>sum(H367:H370)</f>
        <v>69</v>
      </c>
      <c r="J367" s="286"/>
      <c r="K367" s="298" t="s">
        <v>117</v>
      </c>
      <c r="L367" s="202">
        <v>93.0</v>
      </c>
      <c r="M367" s="202">
        <f>(L367-H367)</f>
        <v>53</v>
      </c>
      <c r="N367" s="201"/>
      <c r="O367" s="202">
        <f t="shared" ref="O367:O368" si="192">sum(M367,N367)</f>
        <v>53</v>
      </c>
      <c r="P367" s="202"/>
      <c r="Q367" s="287"/>
      <c r="R367" s="287"/>
      <c r="S367" s="287"/>
      <c r="T367" s="287"/>
      <c r="U367" s="287"/>
      <c r="V367" s="287"/>
      <c r="W367" s="287"/>
      <c r="X367" s="287"/>
      <c r="Y367" s="287"/>
      <c r="Z367" s="287"/>
    </row>
    <row r="368">
      <c r="A368" s="302" t="s">
        <v>77</v>
      </c>
      <c r="B368" s="304">
        <v>0.0</v>
      </c>
      <c r="C368" s="304">
        <v>0.0</v>
      </c>
      <c r="D368" s="304">
        <v>0.0</v>
      </c>
      <c r="E368" s="304">
        <v>0.0</v>
      </c>
      <c r="F368" s="304">
        <v>0.0</v>
      </c>
      <c r="G368" s="304">
        <v>0.0</v>
      </c>
      <c r="H368" s="305">
        <f t="shared" si="191"/>
        <v>0</v>
      </c>
      <c r="I368" s="306">
        <f>(I367/60)</f>
        <v>1.15</v>
      </c>
      <c r="J368" s="286"/>
      <c r="K368" s="307" t="s">
        <v>77</v>
      </c>
      <c r="L368" s="207">
        <v>10.0</v>
      </c>
      <c r="M368" s="207">
        <f>(L368-H368-H369)</f>
        <v>9</v>
      </c>
      <c r="N368" s="208"/>
      <c r="O368" s="208">
        <f t="shared" si="192"/>
        <v>9</v>
      </c>
      <c r="P368" s="207"/>
      <c r="Q368" s="287"/>
      <c r="R368" s="287"/>
      <c r="S368" s="287"/>
      <c r="T368" s="287"/>
      <c r="U368" s="287"/>
      <c r="V368" s="287"/>
      <c r="W368" s="287"/>
      <c r="X368" s="287"/>
      <c r="Y368" s="287"/>
      <c r="Z368" s="287"/>
    </row>
    <row r="369">
      <c r="A369" s="302" t="s">
        <v>78</v>
      </c>
      <c r="B369" s="304">
        <v>0.0</v>
      </c>
      <c r="C369" s="304">
        <v>0.0</v>
      </c>
      <c r="D369" s="304">
        <v>0.0</v>
      </c>
      <c r="E369" s="304">
        <v>1.0</v>
      </c>
      <c r="F369" s="304">
        <v>0.0</v>
      </c>
      <c r="G369" s="304">
        <v>0.0</v>
      </c>
      <c r="H369" s="305">
        <f t="shared" si="191"/>
        <v>1</v>
      </c>
      <c r="I369" s="307"/>
      <c r="J369" s="286"/>
      <c r="K369" s="307" t="s">
        <v>78</v>
      </c>
      <c r="L369" s="207" t="s">
        <v>79</v>
      </c>
      <c r="M369" s="208" t="s">
        <v>79</v>
      </c>
      <c r="N369" s="208"/>
      <c r="O369" s="208" t="s">
        <v>79</v>
      </c>
      <c r="P369" s="207"/>
      <c r="Q369" s="287"/>
      <c r="R369" s="287"/>
      <c r="S369" s="287"/>
      <c r="T369" s="287"/>
      <c r="U369" s="287"/>
      <c r="V369" s="287"/>
      <c r="W369" s="287"/>
      <c r="X369" s="287"/>
      <c r="Y369" s="287"/>
      <c r="Z369" s="287"/>
    </row>
    <row r="370">
      <c r="A370" s="302" t="s">
        <v>80</v>
      </c>
      <c r="B370" s="305"/>
      <c r="C370" s="307"/>
      <c r="D370" s="304">
        <v>28.0</v>
      </c>
      <c r="E370" s="221">
        <v>0.0</v>
      </c>
      <c r="F370" s="307"/>
      <c r="G370" s="305"/>
      <c r="H370" s="305">
        <f t="shared" si="191"/>
        <v>28</v>
      </c>
      <c r="I370" s="307" t="s">
        <v>79</v>
      </c>
      <c r="J370" s="286"/>
      <c r="K370" s="307" t="s">
        <v>80</v>
      </c>
      <c r="L370" s="207">
        <v>61.0</v>
      </c>
      <c r="M370" s="207">
        <f t="shared" ref="M370:M371" si="193">(L370-H370)</f>
        <v>33</v>
      </c>
      <c r="N370" s="208"/>
      <c r="O370" s="208">
        <f t="shared" ref="O370:O372" si="194">sum(M370,N370)</f>
        <v>33</v>
      </c>
      <c r="P370" s="207"/>
      <c r="Q370" s="287"/>
      <c r="R370" s="287"/>
      <c r="S370" s="287"/>
      <c r="T370" s="287"/>
      <c r="U370" s="287"/>
      <c r="V370" s="287"/>
      <c r="W370" s="287"/>
      <c r="X370" s="287"/>
      <c r="Y370" s="287"/>
      <c r="Z370" s="287"/>
    </row>
    <row r="371">
      <c r="A371" s="295" t="s">
        <v>120</v>
      </c>
      <c r="B371" s="296">
        <v>12.0</v>
      </c>
      <c r="C371" s="296">
        <v>7.0</v>
      </c>
      <c r="D371" s="296">
        <v>10.0</v>
      </c>
      <c r="E371" s="296">
        <v>2.0</v>
      </c>
      <c r="F371" s="296">
        <v>4.0</v>
      </c>
      <c r="G371" s="296">
        <v>0.0</v>
      </c>
      <c r="H371" s="297">
        <f t="shared" si="191"/>
        <v>35</v>
      </c>
      <c r="I371" s="298">
        <f>sum(H371:H374)</f>
        <v>51</v>
      </c>
      <c r="J371" s="286"/>
      <c r="K371" s="298" t="s">
        <v>120</v>
      </c>
      <c r="L371" s="202">
        <v>82.0</v>
      </c>
      <c r="M371" s="202">
        <f t="shared" si="193"/>
        <v>47</v>
      </c>
      <c r="N371" s="201"/>
      <c r="O371" s="202">
        <f t="shared" si="194"/>
        <v>47</v>
      </c>
      <c r="P371" s="202"/>
      <c r="Q371" s="287"/>
      <c r="R371" s="287"/>
      <c r="S371" s="287"/>
      <c r="T371" s="287"/>
      <c r="U371" s="287"/>
      <c r="V371" s="287"/>
      <c r="W371" s="287"/>
      <c r="X371" s="287"/>
      <c r="Y371" s="287"/>
      <c r="Z371" s="287"/>
    </row>
    <row r="372">
      <c r="A372" s="302" t="s">
        <v>77</v>
      </c>
      <c r="B372" s="304">
        <v>0.0</v>
      </c>
      <c r="C372" s="304">
        <v>0.0</v>
      </c>
      <c r="D372" s="304">
        <v>0.0</v>
      </c>
      <c r="E372" s="304">
        <v>0.0</v>
      </c>
      <c r="F372" s="304">
        <v>0.0</v>
      </c>
      <c r="G372" s="304">
        <v>0.0</v>
      </c>
      <c r="H372" s="305">
        <f t="shared" si="191"/>
        <v>0</v>
      </c>
      <c r="I372" s="306">
        <f>(I371/60)</f>
        <v>0.85</v>
      </c>
      <c r="J372" s="286"/>
      <c r="K372" s="307" t="s">
        <v>77</v>
      </c>
      <c r="L372" s="207">
        <v>5.0</v>
      </c>
      <c r="M372" s="207">
        <f>(L372-H372-H373)</f>
        <v>3</v>
      </c>
      <c r="N372" s="208"/>
      <c r="O372" s="208">
        <f t="shared" si="194"/>
        <v>3</v>
      </c>
      <c r="P372" s="207"/>
      <c r="Q372" s="287"/>
      <c r="R372" s="287"/>
      <c r="S372" s="287"/>
      <c r="T372" s="287"/>
      <c r="U372" s="287"/>
      <c r="V372" s="287"/>
      <c r="W372" s="287"/>
      <c r="X372" s="287"/>
      <c r="Y372" s="287"/>
      <c r="Z372" s="287"/>
    </row>
    <row r="373">
      <c r="A373" s="302" t="s">
        <v>78</v>
      </c>
      <c r="B373" s="304">
        <v>0.0</v>
      </c>
      <c r="C373" s="304">
        <v>0.0</v>
      </c>
      <c r="D373" s="304">
        <v>0.0</v>
      </c>
      <c r="E373" s="304">
        <v>0.0</v>
      </c>
      <c r="F373" s="304">
        <v>2.0</v>
      </c>
      <c r="G373" s="304">
        <v>0.0</v>
      </c>
      <c r="H373" s="305">
        <f t="shared" si="191"/>
        <v>2</v>
      </c>
      <c r="I373" s="307"/>
      <c r="J373" s="286"/>
      <c r="K373" s="307" t="s">
        <v>78</v>
      </c>
      <c r="L373" s="207" t="s">
        <v>79</v>
      </c>
      <c r="M373" s="208" t="s">
        <v>79</v>
      </c>
      <c r="N373" s="208"/>
      <c r="O373" s="208" t="s">
        <v>79</v>
      </c>
      <c r="P373" s="207"/>
      <c r="Q373" s="287"/>
      <c r="R373" s="287"/>
      <c r="S373" s="287"/>
      <c r="T373" s="287"/>
      <c r="U373" s="287"/>
      <c r="V373" s="287"/>
      <c r="W373" s="287"/>
      <c r="X373" s="287"/>
      <c r="Y373" s="287"/>
      <c r="Z373" s="287"/>
    </row>
    <row r="374">
      <c r="A374" s="302" t="s">
        <v>80</v>
      </c>
      <c r="B374" s="304">
        <v>0.0</v>
      </c>
      <c r="C374" s="304">
        <v>4.0</v>
      </c>
      <c r="D374" s="304">
        <v>4.0</v>
      </c>
      <c r="E374" s="304">
        <v>5.0</v>
      </c>
      <c r="F374" s="304">
        <v>1.0</v>
      </c>
      <c r="G374" s="304">
        <v>0.0</v>
      </c>
      <c r="H374" s="305">
        <f t="shared" si="191"/>
        <v>14</v>
      </c>
      <c r="I374" s="307" t="s">
        <v>79</v>
      </c>
      <c r="J374" s="286"/>
      <c r="K374" s="307" t="s">
        <v>80</v>
      </c>
      <c r="L374" s="207">
        <v>60.0</v>
      </c>
      <c r="M374" s="207">
        <f t="shared" ref="M374:M375" si="195">(L374-H374)</f>
        <v>46</v>
      </c>
      <c r="N374" s="208"/>
      <c r="O374" s="208">
        <f t="shared" ref="O374:O376" si="196">sum(M374,N374)</f>
        <v>46</v>
      </c>
      <c r="P374" s="207"/>
      <c r="Q374" s="287"/>
      <c r="R374" s="287"/>
      <c r="S374" s="287"/>
      <c r="T374" s="287"/>
      <c r="U374" s="287"/>
      <c r="V374" s="287"/>
      <c r="W374" s="287"/>
      <c r="X374" s="287"/>
      <c r="Y374" s="287"/>
      <c r="Z374" s="287"/>
    </row>
    <row r="375">
      <c r="A375" s="295" t="s">
        <v>240</v>
      </c>
      <c r="B375" s="296">
        <v>7.0</v>
      </c>
      <c r="C375" s="296">
        <v>7.0</v>
      </c>
      <c r="D375" s="296">
        <v>0.0</v>
      </c>
      <c r="E375" s="296">
        <v>1.0</v>
      </c>
      <c r="F375" s="296">
        <v>7.0</v>
      </c>
      <c r="G375" s="296">
        <v>6.0</v>
      </c>
      <c r="H375" s="297">
        <f t="shared" si="191"/>
        <v>28</v>
      </c>
      <c r="I375" s="298">
        <f>sum(H375:H378)</f>
        <v>28</v>
      </c>
      <c r="J375" s="299"/>
      <c r="K375" s="298" t="s">
        <v>240</v>
      </c>
      <c r="L375" s="202">
        <v>75.0</v>
      </c>
      <c r="M375" s="202">
        <f t="shared" si="195"/>
        <v>47</v>
      </c>
      <c r="N375" s="201"/>
      <c r="O375" s="202">
        <f t="shared" si="196"/>
        <v>47</v>
      </c>
      <c r="P375" s="202"/>
      <c r="Q375" s="287"/>
      <c r="R375" s="287"/>
      <c r="S375" s="287"/>
      <c r="T375" s="287"/>
      <c r="U375" s="287"/>
      <c r="V375" s="287"/>
      <c r="W375" s="287"/>
      <c r="X375" s="287"/>
      <c r="Y375" s="287"/>
      <c r="Z375" s="287"/>
    </row>
    <row r="376">
      <c r="A376" s="302" t="s">
        <v>77</v>
      </c>
      <c r="B376" s="304">
        <v>0.0</v>
      </c>
      <c r="C376" s="304">
        <v>0.0</v>
      </c>
      <c r="D376" s="304">
        <v>0.0</v>
      </c>
      <c r="E376" s="304">
        <v>0.0</v>
      </c>
      <c r="F376" s="304">
        <v>0.0</v>
      </c>
      <c r="G376" s="304">
        <v>0.0</v>
      </c>
      <c r="H376" s="305">
        <f t="shared" si="191"/>
        <v>0</v>
      </c>
      <c r="I376" s="306">
        <f>(I375/60)</f>
        <v>0.4666666667</v>
      </c>
      <c r="J376" s="299"/>
      <c r="K376" s="307" t="s">
        <v>77</v>
      </c>
      <c r="L376" s="207">
        <v>0.0</v>
      </c>
      <c r="M376" s="207">
        <f>(L376-H376-H377)</f>
        <v>0</v>
      </c>
      <c r="N376" s="208"/>
      <c r="O376" s="208">
        <f t="shared" si="196"/>
        <v>0</v>
      </c>
      <c r="P376" s="207"/>
      <c r="Q376" s="287"/>
      <c r="R376" s="287"/>
      <c r="S376" s="287"/>
      <c r="T376" s="287"/>
      <c r="U376" s="287"/>
      <c r="V376" s="287"/>
      <c r="W376" s="287"/>
      <c r="X376" s="287"/>
      <c r="Y376" s="287"/>
      <c r="Z376" s="287"/>
    </row>
    <row r="377">
      <c r="A377" s="302" t="s">
        <v>78</v>
      </c>
      <c r="B377" s="304">
        <v>0.0</v>
      </c>
      <c r="C377" s="304">
        <v>0.0</v>
      </c>
      <c r="D377" s="304">
        <v>0.0</v>
      </c>
      <c r="E377" s="304">
        <v>0.0</v>
      </c>
      <c r="F377" s="304">
        <v>0.0</v>
      </c>
      <c r="G377" s="304">
        <v>0.0</v>
      </c>
      <c r="H377" s="305">
        <f t="shared" si="191"/>
        <v>0</v>
      </c>
      <c r="I377" s="307"/>
      <c r="J377" s="299"/>
      <c r="K377" s="307" t="s">
        <v>78</v>
      </c>
      <c r="L377" s="207" t="s">
        <v>79</v>
      </c>
      <c r="M377" s="208" t="s">
        <v>79</v>
      </c>
      <c r="N377" s="208"/>
      <c r="O377" s="208" t="s">
        <v>79</v>
      </c>
      <c r="P377" s="207"/>
      <c r="Q377" s="287"/>
      <c r="R377" s="287"/>
      <c r="S377" s="287"/>
      <c r="T377" s="287"/>
      <c r="U377" s="287"/>
      <c r="V377" s="287"/>
      <c r="W377" s="287"/>
      <c r="X377" s="287"/>
      <c r="Y377" s="287"/>
      <c r="Z377" s="287"/>
    </row>
    <row r="378">
      <c r="A378" s="302" t="s">
        <v>80</v>
      </c>
      <c r="B378" s="305"/>
      <c r="C378" s="305"/>
      <c r="D378" s="305"/>
      <c r="E378" s="304">
        <v>0.0</v>
      </c>
      <c r="F378" s="305"/>
      <c r="G378" s="304">
        <v>0.0</v>
      </c>
      <c r="H378" s="305">
        <f t="shared" si="191"/>
        <v>0</v>
      </c>
      <c r="I378" s="307" t="s">
        <v>79</v>
      </c>
      <c r="J378" s="299"/>
      <c r="K378" s="307" t="s">
        <v>80</v>
      </c>
      <c r="L378" s="207">
        <v>0.0</v>
      </c>
      <c r="M378" s="207">
        <f t="shared" ref="M378:M379" si="197">(L378-H378)</f>
        <v>0</v>
      </c>
      <c r="N378" s="208"/>
      <c r="O378" s="208">
        <f t="shared" ref="O378:O380" si="198">sum(M378,N378)</f>
        <v>0</v>
      </c>
      <c r="P378" s="207"/>
      <c r="Q378" s="287"/>
      <c r="R378" s="287"/>
      <c r="S378" s="287"/>
      <c r="T378" s="287"/>
      <c r="U378" s="287"/>
      <c r="V378" s="287"/>
      <c r="W378" s="287"/>
      <c r="X378" s="287"/>
      <c r="Y378" s="287"/>
      <c r="Z378" s="287"/>
    </row>
    <row r="379">
      <c r="A379" s="295" t="s">
        <v>85</v>
      </c>
      <c r="B379" s="314">
        <v>17.0</v>
      </c>
      <c r="C379" s="296">
        <v>9.0</v>
      </c>
      <c r="D379" s="296">
        <v>12.0</v>
      </c>
      <c r="E379" s="296">
        <v>20.0</v>
      </c>
      <c r="F379" s="296">
        <v>1.0</v>
      </c>
      <c r="G379" s="296">
        <v>0.0</v>
      </c>
      <c r="H379" s="297">
        <f t="shared" si="191"/>
        <v>59</v>
      </c>
      <c r="I379" s="298">
        <f>sum(H379:H382)</f>
        <v>65</v>
      </c>
      <c r="J379" s="299"/>
      <c r="K379" s="298" t="s">
        <v>85</v>
      </c>
      <c r="L379" s="202">
        <v>157.0</v>
      </c>
      <c r="M379" s="202">
        <f t="shared" si="197"/>
        <v>98</v>
      </c>
      <c r="N379" s="201"/>
      <c r="O379" s="202">
        <f t="shared" si="198"/>
        <v>98</v>
      </c>
      <c r="P379" s="202"/>
      <c r="Q379" s="301"/>
      <c r="R379" s="301"/>
      <c r="S379" s="301"/>
      <c r="T379" s="301"/>
      <c r="U379" s="301"/>
      <c r="V379" s="301"/>
      <c r="W379" s="301"/>
      <c r="X379" s="301"/>
      <c r="Y379" s="301"/>
      <c r="Z379" s="301"/>
    </row>
    <row r="380">
      <c r="A380" s="302" t="s">
        <v>77</v>
      </c>
      <c r="B380" s="303">
        <v>0.0</v>
      </c>
      <c r="C380" s="221">
        <v>0.0</v>
      </c>
      <c r="D380" s="221">
        <v>0.0</v>
      </c>
      <c r="E380" s="221">
        <v>0.0</v>
      </c>
      <c r="F380" s="221">
        <v>0.0</v>
      </c>
      <c r="G380" s="304">
        <v>0.0</v>
      </c>
      <c r="H380" s="305">
        <f t="shared" si="191"/>
        <v>0</v>
      </c>
      <c r="I380" s="306">
        <f>(I379/60)</f>
        <v>1.083333333</v>
      </c>
      <c r="J380" s="299"/>
      <c r="K380" s="307" t="s">
        <v>77</v>
      </c>
      <c r="L380" s="208">
        <v>9.0</v>
      </c>
      <c r="M380" s="207">
        <f>(L380-H380-H381)</f>
        <v>3</v>
      </c>
      <c r="N380" s="208"/>
      <c r="O380" s="208">
        <f t="shared" si="198"/>
        <v>3</v>
      </c>
      <c r="P380" s="208"/>
      <c r="Q380" s="301"/>
      <c r="R380" s="301"/>
      <c r="S380" s="301"/>
      <c r="T380" s="301"/>
      <c r="U380" s="301"/>
      <c r="V380" s="301"/>
      <c r="W380" s="301"/>
      <c r="X380" s="301"/>
      <c r="Y380" s="301"/>
      <c r="Z380" s="301"/>
    </row>
    <row r="381">
      <c r="A381" s="302" t="s">
        <v>78</v>
      </c>
      <c r="B381" s="303">
        <v>2.0</v>
      </c>
      <c r="C381" s="221">
        <v>2.0</v>
      </c>
      <c r="D381" s="221">
        <v>0.0</v>
      </c>
      <c r="E381" s="221">
        <v>0.0</v>
      </c>
      <c r="F381" s="221">
        <v>2.0</v>
      </c>
      <c r="G381" s="304">
        <v>0.0</v>
      </c>
      <c r="H381" s="305">
        <f t="shared" si="191"/>
        <v>6</v>
      </c>
      <c r="I381" s="307"/>
      <c r="J381" s="299"/>
      <c r="K381" s="307" t="s">
        <v>78</v>
      </c>
      <c r="L381" s="208" t="s">
        <v>79</v>
      </c>
      <c r="M381" s="208" t="s">
        <v>79</v>
      </c>
      <c r="N381" s="208"/>
      <c r="O381" s="208" t="s">
        <v>79</v>
      </c>
      <c r="P381" s="208"/>
      <c r="Q381" s="301"/>
      <c r="R381" s="301"/>
      <c r="S381" s="301"/>
      <c r="T381" s="301"/>
      <c r="U381" s="301"/>
      <c r="V381" s="301"/>
      <c r="W381" s="301"/>
      <c r="X381" s="301"/>
      <c r="Y381" s="301"/>
      <c r="Z381" s="301"/>
    </row>
    <row r="382">
      <c r="A382" s="302" t="s">
        <v>80</v>
      </c>
      <c r="B382" s="307"/>
      <c r="C382" s="307"/>
      <c r="D382" s="221">
        <v>0.0</v>
      </c>
      <c r="E382" s="221">
        <v>0.0</v>
      </c>
      <c r="F382" s="307"/>
      <c r="G382" s="304">
        <v>0.0</v>
      </c>
      <c r="H382" s="305">
        <f t="shared" si="191"/>
        <v>0</v>
      </c>
      <c r="I382" s="307" t="s">
        <v>79</v>
      </c>
      <c r="J382" s="299"/>
      <c r="K382" s="307" t="s">
        <v>80</v>
      </c>
      <c r="L382" s="208">
        <v>6.0</v>
      </c>
      <c r="M382" s="207">
        <f>(L382-H382)</f>
        <v>6</v>
      </c>
      <c r="N382" s="208"/>
      <c r="O382" s="208">
        <f>sum(M382,N382)</f>
        <v>6</v>
      </c>
      <c r="P382" s="208"/>
      <c r="Q382" s="301"/>
      <c r="R382" s="301"/>
      <c r="S382" s="301"/>
      <c r="T382" s="301"/>
      <c r="U382" s="301"/>
      <c r="V382" s="301"/>
      <c r="W382" s="301"/>
      <c r="X382" s="301"/>
      <c r="Y382" s="301"/>
      <c r="Z382" s="301"/>
    </row>
    <row r="383">
      <c r="A383" s="311"/>
      <c r="B383" s="198"/>
      <c r="C383" s="199"/>
      <c r="D383" s="198"/>
      <c r="E383" s="198"/>
      <c r="F383" s="198"/>
      <c r="G383" s="198"/>
      <c r="H383" s="198"/>
      <c r="I383" s="199"/>
      <c r="J383" s="286"/>
      <c r="K383" s="293"/>
      <c r="L383" s="198"/>
      <c r="M383" s="198"/>
      <c r="N383" s="198"/>
      <c r="O383" s="198"/>
      <c r="P383" s="293"/>
      <c r="Q383" s="287"/>
      <c r="R383" s="287"/>
      <c r="S383" s="287"/>
      <c r="T383" s="287"/>
      <c r="U383" s="287"/>
      <c r="V383" s="287"/>
      <c r="W383" s="287"/>
      <c r="X383" s="287"/>
      <c r="Y383" s="287"/>
      <c r="Z383" s="287"/>
    </row>
    <row r="384">
      <c r="A384" s="320" t="s">
        <v>121</v>
      </c>
      <c r="B384" s="195">
        <f t="shared" ref="B384:H384" si="199">SUM(B241,B245,B249,B253,B257, B261,B266,B270,B274,B278, B282, B286, B291,B295,B299,B303,B307, B311, B316,B320,B325,B329,B333,B337, B341, B346,B350,B354,B358, B362,B367,B371, B375, B379)</f>
        <v>203</v>
      </c>
      <c r="C384" s="195">
        <f t="shared" si="199"/>
        <v>269</v>
      </c>
      <c r="D384" s="195">
        <f t="shared" si="199"/>
        <v>259</v>
      </c>
      <c r="E384" s="195">
        <f t="shared" si="199"/>
        <v>261</v>
      </c>
      <c r="F384" s="195">
        <f t="shared" si="199"/>
        <v>189</v>
      </c>
      <c r="G384" s="195">
        <f t="shared" si="199"/>
        <v>92</v>
      </c>
      <c r="H384" s="195">
        <f t="shared" si="199"/>
        <v>1273</v>
      </c>
      <c r="I384" s="238"/>
      <c r="J384" s="286"/>
      <c r="K384" s="291" t="s">
        <v>121</v>
      </c>
      <c r="L384" s="195">
        <f t="shared" ref="L384:O384" si="200">SUM(L241,L245,L249,L253,L257, L261,L266,L270,L274,L278, L282, L286, L291,L295,L299,L303,L307, L311, L316,L320,L325,L329,L333,L337, L341, L346,L350,L354,L358, L362,L367,L371, L375, L379)</f>
        <v>3210</v>
      </c>
      <c r="M384" s="195">
        <f t="shared" si="200"/>
        <v>1937</v>
      </c>
      <c r="N384" s="195">
        <f t="shared" si="200"/>
        <v>0</v>
      </c>
      <c r="O384" s="195">
        <f t="shared" si="200"/>
        <v>1937</v>
      </c>
      <c r="P384" s="291"/>
      <c r="Q384" s="287"/>
      <c r="R384" s="287"/>
      <c r="S384" s="287"/>
      <c r="T384" s="287"/>
      <c r="U384" s="287"/>
      <c r="V384" s="287"/>
      <c r="W384" s="287"/>
      <c r="X384" s="287"/>
      <c r="Y384" s="287"/>
      <c r="Z384" s="287"/>
    </row>
    <row r="385">
      <c r="A385" s="320" t="s">
        <v>77</v>
      </c>
      <c r="B385" s="195">
        <f t="shared" ref="B385:H385" si="201">SUM(B242,B246,B250,B254,B258, B262,B267,B271,B275,B279, B283, B287, B292,B296,B300,B304,B308, B312, B317,B321,B326,B330,B334,B338, B342, B347,B351,B355,B359, B363,B368,B372, B376, B380)</f>
        <v>0</v>
      </c>
      <c r="C385" s="195">
        <f t="shared" si="201"/>
        <v>0</v>
      </c>
      <c r="D385" s="195">
        <f t="shared" si="201"/>
        <v>0</v>
      </c>
      <c r="E385" s="195">
        <f t="shared" si="201"/>
        <v>0</v>
      </c>
      <c r="F385" s="195">
        <f t="shared" si="201"/>
        <v>1</v>
      </c>
      <c r="G385" s="195">
        <f t="shared" si="201"/>
        <v>0</v>
      </c>
      <c r="H385" s="195">
        <f t="shared" si="201"/>
        <v>1</v>
      </c>
      <c r="I385" s="238"/>
      <c r="J385" s="286"/>
      <c r="K385" s="291" t="s">
        <v>77</v>
      </c>
      <c r="L385" s="195">
        <f t="shared" ref="L385:O385" si="202">SUM(L242,L246,L250,L254,L258, L262,L267,L271,L275,L279, L283, L287, L292,L296,L300,L304,L308, L312, L317,L321,L326,L330,L334,L338, L342, L347,L351,L355,L359, L363,L368,L372, L376, L380)</f>
        <v>220</v>
      </c>
      <c r="M385" s="195">
        <f t="shared" si="202"/>
        <v>128</v>
      </c>
      <c r="N385" s="195">
        <f t="shared" si="202"/>
        <v>0</v>
      </c>
      <c r="O385" s="195">
        <f t="shared" si="202"/>
        <v>128</v>
      </c>
      <c r="P385" s="291"/>
      <c r="Q385" s="287"/>
      <c r="R385" s="287"/>
      <c r="S385" s="287"/>
      <c r="T385" s="287"/>
      <c r="U385" s="287"/>
      <c r="V385" s="287"/>
      <c r="W385" s="287"/>
      <c r="X385" s="287"/>
      <c r="Y385" s="287"/>
      <c r="Z385" s="287"/>
    </row>
    <row r="386">
      <c r="A386" s="320" t="s">
        <v>78</v>
      </c>
      <c r="B386" s="195">
        <f t="shared" ref="B386:H386" si="203">SUM(B243,B247,B251,B255,B259, B263,B268,B272,B276,B280, B284, B288, B293,B297,B301,B305,B309, B313, B318,B322,B327,B331,B335,B339, B343, B348,B352,B356,B360, B364,B369,B373, B377, B381)</f>
        <v>12</v>
      </c>
      <c r="C386" s="195">
        <f t="shared" si="203"/>
        <v>7</v>
      </c>
      <c r="D386" s="195">
        <f t="shared" si="203"/>
        <v>1</v>
      </c>
      <c r="E386" s="195">
        <f t="shared" si="203"/>
        <v>25</v>
      </c>
      <c r="F386" s="195">
        <f t="shared" si="203"/>
        <v>38</v>
      </c>
      <c r="G386" s="195">
        <f t="shared" si="203"/>
        <v>8</v>
      </c>
      <c r="H386" s="195">
        <f t="shared" si="203"/>
        <v>91</v>
      </c>
      <c r="I386" s="238"/>
      <c r="J386" s="286"/>
      <c r="K386" s="291" t="s">
        <v>78</v>
      </c>
      <c r="L386" s="195">
        <f t="shared" ref="L386:O386" si="204">SUM(L243,L247,L251,L255,L259, L263,L268,L272,L276,L280, L284, L288, L293,L297,L301,L305,L309, L313, L318,L322,L327,L331,L335,L339, L343, L348,L352,L356,L360, L364,L369,L373, L377, L381)</f>
        <v>0</v>
      </c>
      <c r="M386" s="195">
        <f t="shared" si="204"/>
        <v>0</v>
      </c>
      <c r="N386" s="195">
        <f t="shared" si="204"/>
        <v>0</v>
      </c>
      <c r="O386" s="195">
        <f t="shared" si="204"/>
        <v>0</v>
      </c>
      <c r="P386" s="291"/>
      <c r="Q386" s="287"/>
      <c r="R386" s="287"/>
      <c r="S386" s="287"/>
      <c r="T386" s="287"/>
      <c r="U386" s="287"/>
      <c r="V386" s="287"/>
      <c r="W386" s="287"/>
      <c r="X386" s="287"/>
      <c r="Y386" s="287"/>
      <c r="Z386" s="287"/>
    </row>
    <row r="387">
      <c r="A387" s="320" t="s">
        <v>80</v>
      </c>
      <c r="B387" s="195">
        <f t="shared" ref="B387:H387" si="205">SUM(B244,B248,B252,B256,B260, B264,B269,B273,B277,B281, B285, B289, B294,B298,B302,B306,B310, B314, B319,B323,B328,B332,B336,B340, B344, B349,B353,B357,B361, B365,B370,B374, B378, B382)</f>
        <v>13</v>
      </c>
      <c r="C387" s="195">
        <f t="shared" si="205"/>
        <v>50</v>
      </c>
      <c r="D387" s="195">
        <f t="shared" si="205"/>
        <v>42</v>
      </c>
      <c r="E387" s="195">
        <f t="shared" si="205"/>
        <v>25</v>
      </c>
      <c r="F387" s="195">
        <f t="shared" si="205"/>
        <v>37</v>
      </c>
      <c r="G387" s="195">
        <f t="shared" si="205"/>
        <v>14</v>
      </c>
      <c r="H387" s="195">
        <f t="shared" si="205"/>
        <v>181</v>
      </c>
      <c r="I387" s="238"/>
      <c r="J387" s="286"/>
      <c r="K387" s="291" t="s">
        <v>80</v>
      </c>
      <c r="L387" s="195">
        <f t="shared" ref="L387:O387" si="206">SUM(L244,L248,L252,L256,L260, L264,L269,L273,L277,L281, L285, L289, L294,L298,L302,L306,L310, L314, L319,L323,L328,L332,L336,L340, L344, L349,L353,L357,L361, L365,L370,L374, L378, L382)</f>
        <v>1186</v>
      </c>
      <c r="M387" s="195">
        <f t="shared" si="206"/>
        <v>1005</v>
      </c>
      <c r="N387" s="195">
        <f t="shared" si="206"/>
        <v>0</v>
      </c>
      <c r="O387" s="195">
        <f t="shared" si="206"/>
        <v>1005</v>
      </c>
      <c r="P387" s="291"/>
      <c r="Q387" s="287"/>
      <c r="R387" s="287"/>
      <c r="S387" s="287"/>
      <c r="T387" s="287"/>
      <c r="U387" s="287"/>
      <c r="V387" s="287"/>
      <c r="W387" s="287"/>
      <c r="X387" s="287"/>
      <c r="Y387" s="287"/>
      <c r="Z387" s="287"/>
    </row>
    <row r="388">
      <c r="A388" s="311" t="s">
        <v>9</v>
      </c>
      <c r="B388" s="197">
        <f t="shared" ref="B388:H388" si="207">sum(B384:B386)</f>
        <v>215</v>
      </c>
      <c r="C388" s="197">
        <f t="shared" si="207"/>
        <v>276</v>
      </c>
      <c r="D388" s="197">
        <f t="shared" si="207"/>
        <v>260</v>
      </c>
      <c r="E388" s="197">
        <f t="shared" si="207"/>
        <v>286</v>
      </c>
      <c r="F388" s="197">
        <f t="shared" si="207"/>
        <v>228</v>
      </c>
      <c r="G388" s="197">
        <f t="shared" si="207"/>
        <v>100</v>
      </c>
      <c r="H388" s="197">
        <f t="shared" si="207"/>
        <v>1365</v>
      </c>
      <c r="I388" s="199"/>
      <c r="J388" s="286"/>
      <c r="K388" s="293" t="s">
        <v>9</v>
      </c>
      <c r="L388" s="197">
        <f t="shared" ref="L388:O388" si="208">sum(L384:L386)</f>
        <v>3430</v>
      </c>
      <c r="M388" s="197">
        <f t="shared" si="208"/>
        <v>2065</v>
      </c>
      <c r="N388" s="197">
        <f t="shared" si="208"/>
        <v>0</v>
      </c>
      <c r="O388" s="197">
        <f t="shared" si="208"/>
        <v>2065</v>
      </c>
      <c r="P388" s="293"/>
      <c r="Q388" s="287"/>
      <c r="R388" s="287"/>
      <c r="S388" s="287"/>
      <c r="T388" s="287"/>
      <c r="U388" s="287"/>
      <c r="V388" s="287"/>
      <c r="W388" s="287"/>
      <c r="X388" s="287"/>
      <c r="Y388" s="287"/>
      <c r="Z388" s="287"/>
    </row>
    <row r="389">
      <c r="A389" s="321"/>
      <c r="B389" s="321"/>
      <c r="C389" s="321"/>
      <c r="D389" s="321"/>
      <c r="E389" s="321"/>
      <c r="F389" s="321"/>
      <c r="G389" s="321"/>
      <c r="H389" s="321"/>
      <c r="I389" s="287"/>
      <c r="J389" s="287"/>
      <c r="K389" s="287"/>
      <c r="L389" s="287"/>
      <c r="M389" s="287"/>
      <c r="N389" s="287"/>
      <c r="O389" s="287"/>
      <c r="P389" s="287"/>
      <c r="Q389" s="287"/>
      <c r="R389" s="287"/>
      <c r="S389" s="287"/>
      <c r="T389" s="287"/>
      <c r="U389" s="287"/>
      <c r="V389" s="287"/>
      <c r="W389" s="287"/>
      <c r="X389" s="287"/>
      <c r="Y389" s="287"/>
      <c r="Z389" s="287"/>
    </row>
    <row r="390">
      <c r="A390" s="311" t="s">
        <v>123</v>
      </c>
      <c r="B390" s="240" t="s">
        <v>2</v>
      </c>
      <c r="C390" s="240" t="s">
        <v>3</v>
      </c>
      <c r="D390" s="240" t="s">
        <v>4</v>
      </c>
      <c r="E390" s="240" t="s">
        <v>5</v>
      </c>
      <c r="F390" s="240" t="s">
        <v>6</v>
      </c>
      <c r="G390" s="240" t="s">
        <v>7</v>
      </c>
      <c r="H390" s="240" t="s">
        <v>9</v>
      </c>
      <c r="I390" s="287"/>
      <c r="J390" s="287"/>
      <c r="K390" s="287"/>
      <c r="L390" s="287"/>
      <c r="M390" s="287"/>
      <c r="N390" s="287"/>
      <c r="O390" s="287"/>
      <c r="P390" s="287"/>
      <c r="Q390" s="287"/>
      <c r="R390" s="287"/>
      <c r="S390" s="287"/>
      <c r="T390" s="287"/>
      <c r="U390" s="287"/>
      <c r="V390" s="287"/>
      <c r="W390" s="287"/>
      <c r="X390" s="287"/>
      <c r="Y390" s="287"/>
      <c r="Z390" s="287"/>
    </row>
    <row r="391">
      <c r="A391" s="320" t="s">
        <v>124</v>
      </c>
      <c r="B391" s="195">
        <f t="shared" ref="B391:H391" si="209">sum(B385:B386)</f>
        <v>12</v>
      </c>
      <c r="C391" s="195">
        <f t="shared" si="209"/>
        <v>7</v>
      </c>
      <c r="D391" s="195">
        <f t="shared" si="209"/>
        <v>1</v>
      </c>
      <c r="E391" s="195">
        <f t="shared" si="209"/>
        <v>25</v>
      </c>
      <c r="F391" s="195">
        <f t="shared" si="209"/>
        <v>39</v>
      </c>
      <c r="G391" s="195">
        <f t="shared" si="209"/>
        <v>8</v>
      </c>
      <c r="H391" s="195">
        <f t="shared" si="209"/>
        <v>92</v>
      </c>
      <c r="I391" s="287"/>
      <c r="J391" s="287"/>
      <c r="K391" s="287"/>
      <c r="L391" s="287"/>
      <c r="M391" s="287"/>
      <c r="N391" s="287"/>
      <c r="O391" s="287"/>
      <c r="P391" s="287"/>
      <c r="Q391" s="287"/>
      <c r="R391" s="287"/>
      <c r="S391" s="287"/>
      <c r="T391" s="287"/>
      <c r="U391" s="287"/>
      <c r="V391" s="287"/>
      <c r="W391" s="287"/>
      <c r="X391" s="287"/>
      <c r="Y391" s="287"/>
      <c r="Z391" s="287"/>
    </row>
    <row r="392">
      <c r="A392" s="320" t="s">
        <v>126</v>
      </c>
      <c r="B392" s="241">
        <f t="shared" ref="B392:H392" si="210">(B391*30)</f>
        <v>360</v>
      </c>
      <c r="C392" s="241">
        <f t="shared" si="210"/>
        <v>210</v>
      </c>
      <c r="D392" s="241">
        <f t="shared" si="210"/>
        <v>30</v>
      </c>
      <c r="E392" s="241">
        <f t="shared" si="210"/>
        <v>750</v>
      </c>
      <c r="F392" s="241">
        <f t="shared" si="210"/>
        <v>1170</v>
      </c>
      <c r="G392" s="241">
        <f t="shared" si="210"/>
        <v>240</v>
      </c>
      <c r="H392" s="241">
        <f t="shared" si="210"/>
        <v>2760</v>
      </c>
      <c r="I392" s="287"/>
      <c r="J392" s="287"/>
      <c r="K392" s="287"/>
      <c r="L392" s="287"/>
      <c r="M392" s="287"/>
      <c r="N392" s="287"/>
      <c r="O392" s="287"/>
      <c r="P392" s="287"/>
      <c r="Q392" s="287"/>
      <c r="R392" s="287"/>
      <c r="S392" s="287"/>
      <c r="T392" s="287"/>
      <c r="U392" s="287"/>
      <c r="V392" s="287"/>
      <c r="W392" s="287"/>
      <c r="X392" s="287"/>
      <c r="Y392" s="287"/>
      <c r="Z392" s="287"/>
    </row>
    <row r="393">
      <c r="A393" s="320" t="s">
        <v>127</v>
      </c>
      <c r="B393" s="195">
        <f t="shared" ref="B393:H393" si="211">(B387)</f>
        <v>13</v>
      </c>
      <c r="C393" s="195">
        <f t="shared" si="211"/>
        <v>50</v>
      </c>
      <c r="D393" s="195">
        <f t="shared" si="211"/>
        <v>42</v>
      </c>
      <c r="E393" s="195">
        <f t="shared" si="211"/>
        <v>25</v>
      </c>
      <c r="F393" s="195">
        <f t="shared" si="211"/>
        <v>37</v>
      </c>
      <c r="G393" s="195">
        <f t="shared" si="211"/>
        <v>14</v>
      </c>
      <c r="H393" s="195">
        <f t="shared" si="211"/>
        <v>181</v>
      </c>
      <c r="I393" s="287"/>
      <c r="J393" s="287"/>
      <c r="K393" s="287"/>
      <c r="L393" s="287"/>
      <c r="M393" s="287"/>
      <c r="N393" s="287"/>
      <c r="O393" s="287"/>
      <c r="P393" s="287"/>
      <c r="Q393" s="287"/>
      <c r="R393" s="287"/>
      <c r="S393" s="287"/>
      <c r="T393" s="287"/>
      <c r="U393" s="287"/>
      <c r="V393" s="287"/>
      <c r="W393" s="287"/>
      <c r="X393" s="287"/>
      <c r="Y393" s="287"/>
      <c r="Z393" s="287"/>
    </row>
    <row r="394">
      <c r="A394" s="320" t="s">
        <v>126</v>
      </c>
      <c r="B394" s="241">
        <f t="shared" ref="B394:H394" si="212">(B393*5)</f>
        <v>65</v>
      </c>
      <c r="C394" s="241">
        <f t="shared" si="212"/>
        <v>250</v>
      </c>
      <c r="D394" s="241">
        <f t="shared" si="212"/>
        <v>210</v>
      </c>
      <c r="E394" s="241">
        <f t="shared" si="212"/>
        <v>125</v>
      </c>
      <c r="F394" s="241">
        <f t="shared" si="212"/>
        <v>185</v>
      </c>
      <c r="G394" s="241">
        <f t="shared" si="212"/>
        <v>70</v>
      </c>
      <c r="H394" s="241">
        <f t="shared" si="212"/>
        <v>905</v>
      </c>
      <c r="I394" s="287"/>
      <c r="J394" s="287"/>
      <c r="K394" s="287"/>
      <c r="L394" s="287"/>
      <c r="M394" s="287"/>
      <c r="N394" s="287"/>
      <c r="O394" s="287"/>
      <c r="P394" s="287"/>
      <c r="Q394" s="287"/>
      <c r="R394" s="287"/>
      <c r="S394" s="287"/>
      <c r="T394" s="287"/>
      <c r="U394" s="287"/>
      <c r="V394" s="287"/>
      <c r="W394" s="287"/>
      <c r="X394" s="287"/>
      <c r="Y394" s="287"/>
      <c r="Z394" s="287"/>
    </row>
    <row r="395">
      <c r="A395" s="321"/>
      <c r="B395" s="191"/>
      <c r="C395" s="191"/>
      <c r="D395" s="191"/>
      <c r="E395" s="191"/>
      <c r="F395" s="191"/>
      <c r="G395" s="191"/>
      <c r="H395" s="191"/>
      <c r="I395" s="287"/>
      <c r="J395" s="287"/>
      <c r="K395" s="287"/>
      <c r="L395" s="287"/>
      <c r="M395" s="287"/>
      <c r="N395" s="287"/>
      <c r="O395" s="287"/>
      <c r="P395" s="287"/>
      <c r="Q395" s="287"/>
      <c r="R395" s="287"/>
      <c r="S395" s="287"/>
      <c r="T395" s="287"/>
      <c r="U395" s="287"/>
      <c r="V395" s="287"/>
      <c r="W395" s="287"/>
      <c r="X395" s="287"/>
      <c r="Y395" s="287"/>
      <c r="Z395" s="287"/>
    </row>
    <row r="396">
      <c r="A396" s="322"/>
      <c r="B396" s="243">
        <f t="shared" ref="B396:H396" si="213">(B388*30)+B392+B394</f>
        <v>6875</v>
      </c>
      <c r="C396" s="243">
        <f t="shared" si="213"/>
        <v>8740</v>
      </c>
      <c r="D396" s="243">
        <f t="shared" si="213"/>
        <v>8040</v>
      </c>
      <c r="E396" s="243">
        <f t="shared" si="213"/>
        <v>9455</v>
      </c>
      <c r="F396" s="243">
        <f t="shared" si="213"/>
        <v>8195</v>
      </c>
      <c r="G396" s="243">
        <f t="shared" si="213"/>
        <v>3310</v>
      </c>
      <c r="H396" s="243">
        <f t="shared" si="213"/>
        <v>44615</v>
      </c>
      <c r="I396" s="287"/>
      <c r="J396" s="287"/>
      <c r="K396" s="287"/>
      <c r="L396" s="287"/>
      <c r="M396" s="287"/>
      <c r="N396" s="287"/>
      <c r="O396" s="287"/>
      <c r="P396" s="287"/>
      <c r="Q396" s="287"/>
      <c r="R396" s="287"/>
      <c r="S396" s="287"/>
      <c r="T396" s="287"/>
      <c r="U396" s="287"/>
      <c r="V396" s="287"/>
      <c r="W396" s="287"/>
      <c r="X396" s="287"/>
      <c r="Y396" s="287"/>
      <c r="Z396" s="287"/>
    </row>
    <row r="397">
      <c r="A397" s="287"/>
      <c r="B397" s="287"/>
      <c r="C397" s="287"/>
      <c r="D397" s="287"/>
      <c r="E397" s="287"/>
      <c r="F397" s="287"/>
      <c r="G397" s="321"/>
      <c r="H397" s="321"/>
      <c r="I397" s="287"/>
      <c r="J397" s="287"/>
      <c r="K397" s="287"/>
      <c r="L397" s="287"/>
      <c r="M397" s="287"/>
      <c r="N397" s="287"/>
      <c r="O397" s="287"/>
      <c r="P397" s="287"/>
      <c r="Q397" s="287"/>
      <c r="R397" s="287"/>
      <c r="S397" s="287"/>
      <c r="T397" s="287"/>
      <c r="U397" s="287"/>
      <c r="V397" s="287"/>
      <c r="W397" s="287"/>
      <c r="X397" s="287"/>
      <c r="Y397" s="287"/>
      <c r="Z397" s="287"/>
    </row>
    <row r="398">
      <c r="A398" s="287"/>
      <c r="B398" s="287"/>
      <c r="C398" s="287"/>
      <c r="D398" s="287"/>
      <c r="E398" s="287"/>
      <c r="F398" s="286"/>
      <c r="G398" s="323" t="s">
        <v>35</v>
      </c>
      <c r="H398" s="323" t="s">
        <v>36</v>
      </c>
      <c r="I398" s="287"/>
      <c r="J398" s="287"/>
      <c r="K398" s="287"/>
      <c r="L398" s="287"/>
      <c r="M398" s="287"/>
      <c r="N398" s="287"/>
      <c r="O398" s="287"/>
      <c r="P398" s="287"/>
      <c r="Q398" s="287"/>
      <c r="R398" s="287"/>
      <c r="S398" s="301"/>
      <c r="T398" s="287"/>
      <c r="U398" s="287"/>
      <c r="V398" s="287"/>
      <c r="W398" s="287"/>
      <c r="X398" s="287"/>
      <c r="Y398" s="287"/>
      <c r="Z398" s="287"/>
    </row>
    <row r="399">
      <c r="A399" s="287"/>
      <c r="B399" s="287"/>
      <c r="C399" s="287"/>
      <c r="D399" s="287"/>
      <c r="E399" s="287"/>
      <c r="F399" s="286"/>
      <c r="G399" s="324">
        <v>44598.0</v>
      </c>
      <c r="H399" s="303">
        <v>1196.0</v>
      </c>
      <c r="I399" s="287"/>
      <c r="J399" s="287"/>
      <c r="K399" s="287"/>
      <c r="L399" s="287"/>
      <c r="M399" s="287"/>
      <c r="N399" s="287"/>
      <c r="O399" s="287"/>
      <c r="P399" s="287"/>
      <c r="Q399" s="287"/>
      <c r="R399" s="287"/>
      <c r="S399" s="287"/>
      <c r="T399" s="287"/>
      <c r="U399" s="287"/>
      <c r="V399" s="287"/>
      <c r="W399" s="287"/>
      <c r="X399" s="287"/>
      <c r="Y399" s="287"/>
      <c r="Z399" s="287"/>
    </row>
    <row r="400">
      <c r="A400" s="287"/>
      <c r="B400" s="287"/>
      <c r="C400" s="287"/>
      <c r="D400" s="287"/>
      <c r="E400" s="287"/>
      <c r="F400" s="286"/>
      <c r="G400" s="325">
        <v>44605.0</v>
      </c>
      <c r="H400" s="326">
        <f>(H388)</f>
        <v>1365</v>
      </c>
      <c r="I400" s="287"/>
      <c r="J400" s="287"/>
      <c r="K400" s="287"/>
      <c r="L400" s="287"/>
      <c r="M400" s="287"/>
      <c r="N400" s="287"/>
      <c r="O400" s="287"/>
      <c r="P400" s="287"/>
      <c r="Q400" s="287"/>
      <c r="R400" s="287"/>
      <c r="S400" s="287"/>
      <c r="T400" s="287"/>
      <c r="U400" s="287"/>
      <c r="V400" s="287"/>
      <c r="W400" s="287"/>
      <c r="X400" s="287"/>
      <c r="Y400" s="287"/>
      <c r="Z400" s="287"/>
    </row>
    <row r="401">
      <c r="A401" s="287"/>
      <c r="B401" s="287"/>
      <c r="C401" s="287"/>
      <c r="D401" s="287"/>
      <c r="E401" s="287"/>
      <c r="F401" s="286"/>
      <c r="G401" s="323" t="s">
        <v>9</v>
      </c>
      <c r="H401" s="323">
        <f>SUM(H399:H400)</f>
        <v>2561</v>
      </c>
      <c r="I401" s="287"/>
      <c r="J401" s="287"/>
      <c r="K401" s="287"/>
      <c r="L401" s="287"/>
      <c r="M401" s="287"/>
      <c r="N401" s="287"/>
      <c r="O401" s="287"/>
      <c r="P401" s="287"/>
      <c r="Q401" s="287"/>
      <c r="R401" s="287"/>
      <c r="S401" s="287"/>
      <c r="T401" s="287"/>
      <c r="U401" s="287"/>
      <c r="V401" s="287"/>
      <c r="W401" s="287"/>
      <c r="X401" s="287"/>
      <c r="Y401" s="287"/>
      <c r="Z401" s="287"/>
    </row>
    <row r="402">
      <c r="A402" s="287"/>
      <c r="B402" s="287"/>
      <c r="C402" s="287"/>
      <c r="D402" s="287"/>
      <c r="E402" s="287"/>
      <c r="F402" s="287"/>
      <c r="G402" s="321"/>
      <c r="H402" s="321"/>
      <c r="I402" s="287"/>
      <c r="J402" s="287"/>
      <c r="K402" s="287"/>
      <c r="L402" s="287"/>
      <c r="M402" s="287"/>
      <c r="N402" s="287"/>
      <c r="O402" s="287"/>
      <c r="P402" s="287"/>
      <c r="Q402" s="287"/>
      <c r="R402" s="287"/>
      <c r="S402" s="287"/>
      <c r="T402" s="287"/>
      <c r="U402" s="287"/>
      <c r="V402" s="287"/>
      <c r="W402" s="287"/>
      <c r="X402" s="287"/>
      <c r="Y402" s="287"/>
      <c r="Z402" s="287"/>
    </row>
    <row r="403">
      <c r="A403" s="287"/>
      <c r="B403" s="287"/>
      <c r="C403" s="287"/>
      <c r="D403" s="287"/>
      <c r="E403" s="287"/>
      <c r="F403" s="286"/>
      <c r="G403" s="327" t="s">
        <v>131</v>
      </c>
      <c r="H403" s="327">
        <f>(6500-H401)</f>
        <v>3939</v>
      </c>
      <c r="I403" s="287"/>
      <c r="J403" s="287"/>
      <c r="K403" s="287"/>
      <c r="L403" s="287"/>
      <c r="M403" s="287"/>
      <c r="N403" s="287"/>
      <c r="O403" s="287"/>
      <c r="P403" s="287"/>
      <c r="Q403" s="287"/>
      <c r="R403" s="287"/>
      <c r="S403" s="287"/>
      <c r="T403" s="287"/>
      <c r="U403" s="287"/>
      <c r="V403" s="287"/>
      <c r="W403" s="287"/>
      <c r="X403" s="287"/>
      <c r="Y403" s="287"/>
      <c r="Z403" s="287"/>
    </row>
    <row r="404">
      <c r="A404" s="321"/>
      <c r="B404" s="321"/>
      <c r="C404" s="321"/>
      <c r="D404" s="321"/>
      <c r="E404" s="321"/>
      <c r="F404" s="321"/>
      <c r="G404" s="321"/>
      <c r="H404" s="321"/>
      <c r="I404" s="321"/>
      <c r="J404" s="287"/>
      <c r="K404" s="321"/>
      <c r="L404" s="321"/>
      <c r="M404" s="321"/>
      <c r="N404" s="321"/>
      <c r="O404" s="321"/>
      <c r="P404" s="321"/>
      <c r="Q404" s="287"/>
      <c r="R404" s="287"/>
      <c r="S404" s="287"/>
      <c r="T404" s="287"/>
      <c r="U404" s="287"/>
      <c r="V404" s="287"/>
      <c r="W404" s="287"/>
      <c r="X404" s="287"/>
      <c r="Y404" s="287"/>
      <c r="Z404" s="287"/>
    </row>
    <row r="405">
      <c r="A405" s="328" t="s">
        <v>243</v>
      </c>
      <c r="B405" s="329">
        <v>7.0</v>
      </c>
      <c r="C405" s="329">
        <v>8.0</v>
      </c>
      <c r="D405" s="329">
        <v>9.0</v>
      </c>
      <c r="E405" s="329">
        <v>10.0</v>
      </c>
      <c r="F405" s="329">
        <v>11.0</v>
      </c>
      <c r="G405" s="329">
        <v>12.0</v>
      </c>
      <c r="H405" s="291"/>
      <c r="I405" s="291"/>
      <c r="J405" s="286"/>
      <c r="K405" s="329" t="s">
        <v>243</v>
      </c>
      <c r="L405" s="291"/>
      <c r="M405" s="291"/>
      <c r="N405" s="291"/>
      <c r="O405" s="291"/>
      <c r="P405" s="291"/>
      <c r="Q405" s="287"/>
      <c r="R405" s="287"/>
      <c r="S405" s="287"/>
      <c r="T405" s="287"/>
      <c r="U405" s="287"/>
      <c r="V405" s="287"/>
      <c r="W405" s="287"/>
      <c r="X405" s="287"/>
      <c r="Y405" s="287"/>
      <c r="Z405" s="287"/>
    </row>
    <row r="406">
      <c r="A406" s="288" t="s">
        <v>132</v>
      </c>
      <c r="B406" s="289" t="s">
        <v>2</v>
      </c>
      <c r="C406" s="289" t="s">
        <v>3</v>
      </c>
      <c r="D406" s="289" t="s">
        <v>4</v>
      </c>
      <c r="E406" s="289" t="s">
        <v>5</v>
      </c>
      <c r="F406" s="289" t="s">
        <v>6</v>
      </c>
      <c r="G406" s="289" t="s">
        <v>7</v>
      </c>
      <c r="H406" s="289" t="s">
        <v>9</v>
      </c>
      <c r="I406" s="289" t="s">
        <v>71</v>
      </c>
      <c r="J406" s="286"/>
      <c r="K406" s="289" t="s">
        <v>132</v>
      </c>
      <c r="L406" s="289" t="s">
        <v>72</v>
      </c>
      <c r="M406" s="289" t="s">
        <v>13</v>
      </c>
      <c r="N406" s="291" t="s">
        <v>73</v>
      </c>
      <c r="O406" s="291" t="s">
        <v>133</v>
      </c>
      <c r="P406" s="291" t="s">
        <v>74</v>
      </c>
      <c r="Q406" s="287"/>
      <c r="R406" s="287"/>
      <c r="S406" s="287"/>
      <c r="T406" s="287"/>
      <c r="U406" s="287"/>
      <c r="V406" s="287"/>
      <c r="W406" s="287"/>
      <c r="X406" s="287"/>
      <c r="Y406" s="287"/>
      <c r="Z406" s="287"/>
    </row>
    <row r="407">
      <c r="A407" s="312" t="s">
        <v>1</v>
      </c>
      <c r="B407" s="298"/>
      <c r="C407" s="298"/>
      <c r="D407" s="298"/>
      <c r="E407" s="298"/>
      <c r="F407" s="298"/>
      <c r="G407" s="298"/>
      <c r="H407" s="298"/>
      <c r="I407" s="298"/>
      <c r="J407" s="286"/>
      <c r="K407" s="297" t="s">
        <v>1</v>
      </c>
      <c r="L407" s="298"/>
      <c r="M407" s="298"/>
      <c r="N407" s="298"/>
      <c r="O407" s="298"/>
      <c r="P407" s="298"/>
      <c r="Q407" s="287"/>
      <c r="R407" s="287"/>
      <c r="S407" s="287"/>
      <c r="T407" s="287"/>
      <c r="U407" s="287"/>
      <c r="V407" s="287"/>
      <c r="W407" s="287"/>
      <c r="X407" s="287"/>
      <c r="Y407" s="287"/>
      <c r="Z407" s="287"/>
    </row>
    <row r="408">
      <c r="A408" s="330" t="s">
        <v>134</v>
      </c>
      <c r="B408" s="304">
        <v>8.0</v>
      </c>
      <c r="C408" s="304">
        <v>0.0</v>
      </c>
      <c r="D408" s="304">
        <v>7.0</v>
      </c>
      <c r="E408" s="303">
        <v>5.0</v>
      </c>
      <c r="F408" s="303">
        <v>5.0</v>
      </c>
      <c r="G408" s="303">
        <v>2.0</v>
      </c>
      <c r="H408" s="305">
        <f t="shared" ref="H408:H412" si="214">SUM(B408:G408)</f>
        <v>27</v>
      </c>
      <c r="I408" s="306">
        <f t="shared" ref="I408:I412" si="215">(H408/60)</f>
        <v>0.45</v>
      </c>
      <c r="J408" s="299"/>
      <c r="K408" s="331" t="s">
        <v>134</v>
      </c>
      <c r="L408" s="332">
        <v>61.0</v>
      </c>
      <c r="M408" s="332">
        <f t="shared" ref="M408:M412" si="216">(L408-H408)</f>
        <v>34</v>
      </c>
      <c r="N408" s="231"/>
      <c r="O408" s="207">
        <f t="shared" ref="O408:O412" si="217">sum(M408,N408)</f>
        <v>34</v>
      </c>
      <c r="P408" s="208"/>
      <c r="Q408" s="287"/>
      <c r="R408" s="287"/>
      <c r="S408" s="287"/>
      <c r="T408" s="287"/>
      <c r="U408" s="287"/>
      <c r="V408" s="287"/>
      <c r="W408" s="287"/>
      <c r="X408" s="287"/>
      <c r="Y408" s="287"/>
      <c r="Z408" s="287"/>
    </row>
    <row r="409">
      <c r="A409" s="330" t="s">
        <v>199</v>
      </c>
      <c r="B409" s="304">
        <v>9.0</v>
      </c>
      <c r="C409" s="304">
        <v>5.0</v>
      </c>
      <c r="D409" s="304">
        <v>0.0</v>
      </c>
      <c r="E409" s="304">
        <v>8.0</v>
      </c>
      <c r="F409" s="303">
        <v>1.0</v>
      </c>
      <c r="G409" s="303">
        <v>0.0</v>
      </c>
      <c r="H409" s="305">
        <f t="shared" si="214"/>
        <v>23</v>
      </c>
      <c r="I409" s="306">
        <f t="shared" si="215"/>
        <v>0.3833333333</v>
      </c>
      <c r="J409" s="299"/>
      <c r="K409" s="331" t="s">
        <v>199</v>
      </c>
      <c r="L409" s="332">
        <v>64.0</v>
      </c>
      <c r="M409" s="332">
        <f t="shared" si="216"/>
        <v>41</v>
      </c>
      <c r="N409" s="231"/>
      <c r="O409" s="207">
        <f t="shared" si="217"/>
        <v>41</v>
      </c>
      <c r="P409" s="208"/>
      <c r="Q409" s="317"/>
      <c r="R409" s="287"/>
      <c r="S409" s="287"/>
      <c r="T409" s="287"/>
      <c r="U409" s="287"/>
      <c r="V409" s="287"/>
      <c r="W409" s="287"/>
      <c r="X409" s="287"/>
      <c r="Y409" s="287"/>
      <c r="Z409" s="287"/>
    </row>
    <row r="410">
      <c r="A410" s="330" t="s">
        <v>200</v>
      </c>
      <c r="B410" s="304">
        <v>0.0</v>
      </c>
      <c r="C410" s="304">
        <v>5.0</v>
      </c>
      <c r="D410" s="304">
        <v>0.0</v>
      </c>
      <c r="E410" s="304">
        <v>0.0</v>
      </c>
      <c r="F410" s="303">
        <v>6.0</v>
      </c>
      <c r="G410" s="303">
        <v>5.0</v>
      </c>
      <c r="H410" s="305">
        <f t="shared" si="214"/>
        <v>16</v>
      </c>
      <c r="I410" s="306">
        <f t="shared" si="215"/>
        <v>0.2666666667</v>
      </c>
      <c r="J410" s="299"/>
      <c r="K410" s="331" t="s">
        <v>200</v>
      </c>
      <c r="L410" s="332">
        <v>62.0</v>
      </c>
      <c r="M410" s="332">
        <f t="shared" si="216"/>
        <v>46</v>
      </c>
      <c r="N410" s="231"/>
      <c r="O410" s="207">
        <f t="shared" si="217"/>
        <v>46</v>
      </c>
      <c r="P410" s="208"/>
      <c r="Q410" s="317"/>
      <c r="R410" s="287"/>
      <c r="S410" s="287"/>
      <c r="T410" s="287"/>
      <c r="U410" s="287"/>
      <c r="V410" s="287"/>
      <c r="W410" s="287"/>
      <c r="X410" s="287"/>
      <c r="Y410" s="287"/>
      <c r="Z410" s="287"/>
    </row>
    <row r="411">
      <c r="A411" s="330" t="s">
        <v>230</v>
      </c>
      <c r="B411" s="304">
        <v>0.0</v>
      </c>
      <c r="C411" s="304">
        <v>6.0</v>
      </c>
      <c r="D411" s="304">
        <v>0.0</v>
      </c>
      <c r="E411" s="304">
        <v>4.0</v>
      </c>
      <c r="F411" s="303">
        <v>3.0</v>
      </c>
      <c r="G411" s="303">
        <v>0.0</v>
      </c>
      <c r="H411" s="305">
        <f t="shared" si="214"/>
        <v>13</v>
      </c>
      <c r="I411" s="306">
        <f t="shared" si="215"/>
        <v>0.2166666667</v>
      </c>
      <c r="J411" s="299"/>
      <c r="K411" s="331" t="s">
        <v>230</v>
      </c>
      <c r="L411" s="332">
        <v>29.0</v>
      </c>
      <c r="M411" s="332">
        <f t="shared" si="216"/>
        <v>16</v>
      </c>
      <c r="N411" s="231"/>
      <c r="O411" s="207">
        <f t="shared" si="217"/>
        <v>16</v>
      </c>
      <c r="P411" s="208"/>
      <c r="Q411" s="317"/>
      <c r="R411" s="287"/>
      <c r="S411" s="287"/>
      <c r="T411" s="287"/>
      <c r="U411" s="287"/>
      <c r="V411" s="287"/>
      <c r="W411" s="287"/>
      <c r="X411" s="287"/>
      <c r="Y411" s="287"/>
      <c r="Z411" s="287"/>
    </row>
    <row r="412">
      <c r="A412" s="330" t="s">
        <v>231</v>
      </c>
      <c r="B412" s="304">
        <v>0.0</v>
      </c>
      <c r="C412" s="304">
        <v>0.0</v>
      </c>
      <c r="D412" s="304">
        <v>0.0</v>
      </c>
      <c r="E412" s="304">
        <v>0.0</v>
      </c>
      <c r="F412" s="303">
        <v>0.0</v>
      </c>
      <c r="G412" s="303">
        <v>0.0</v>
      </c>
      <c r="H412" s="305">
        <f t="shared" si="214"/>
        <v>0</v>
      </c>
      <c r="I412" s="306">
        <f t="shared" si="215"/>
        <v>0</v>
      </c>
      <c r="J412" s="286"/>
      <c r="K412" s="331" t="s">
        <v>231</v>
      </c>
      <c r="L412" s="332">
        <v>20.0</v>
      </c>
      <c r="M412" s="332">
        <f t="shared" si="216"/>
        <v>20</v>
      </c>
      <c r="N412" s="231"/>
      <c r="O412" s="207">
        <f t="shared" si="217"/>
        <v>20</v>
      </c>
      <c r="P412" s="208"/>
      <c r="Q412" s="287"/>
      <c r="R412" s="287"/>
      <c r="S412" s="287"/>
      <c r="T412" s="287"/>
      <c r="U412" s="287"/>
      <c r="V412" s="287"/>
      <c r="W412" s="287"/>
      <c r="X412" s="287"/>
      <c r="Y412" s="287"/>
      <c r="Z412" s="287"/>
    </row>
    <row r="413">
      <c r="A413" s="295"/>
      <c r="B413" s="298">
        <f t="shared" ref="B413:H413" si="218">sum(B408:B412)</f>
        <v>17</v>
      </c>
      <c r="C413" s="298">
        <f t="shared" si="218"/>
        <v>16</v>
      </c>
      <c r="D413" s="298">
        <f t="shared" si="218"/>
        <v>7</v>
      </c>
      <c r="E413" s="298">
        <f t="shared" si="218"/>
        <v>17</v>
      </c>
      <c r="F413" s="298">
        <f t="shared" si="218"/>
        <v>15</v>
      </c>
      <c r="G413" s="298">
        <f t="shared" si="218"/>
        <v>7</v>
      </c>
      <c r="H413" s="298">
        <f t="shared" si="218"/>
        <v>79</v>
      </c>
      <c r="I413" s="333"/>
      <c r="J413" s="286"/>
      <c r="K413" s="298" t="s">
        <v>9</v>
      </c>
      <c r="L413" s="298">
        <f t="shared" ref="L413:O413" si="219">sum(L408:L412)</f>
        <v>236</v>
      </c>
      <c r="M413" s="298">
        <f t="shared" si="219"/>
        <v>157</v>
      </c>
      <c r="N413" s="298">
        <f t="shared" si="219"/>
        <v>0</v>
      </c>
      <c r="O413" s="298">
        <f t="shared" si="219"/>
        <v>157</v>
      </c>
      <c r="P413" s="298"/>
      <c r="Q413" s="287"/>
      <c r="R413" s="287"/>
      <c r="S413" s="287"/>
      <c r="T413" s="287"/>
      <c r="U413" s="287"/>
      <c r="V413" s="287"/>
      <c r="W413" s="287"/>
      <c r="X413" s="287"/>
      <c r="Y413" s="287"/>
      <c r="Z413" s="287"/>
    </row>
    <row r="414">
      <c r="A414" s="321"/>
      <c r="B414" s="321"/>
      <c r="C414" s="321"/>
      <c r="D414" s="321"/>
      <c r="E414" s="321"/>
      <c r="F414" s="321"/>
      <c r="G414" s="321"/>
      <c r="H414" s="321"/>
      <c r="I414" s="287"/>
      <c r="J414" s="287"/>
      <c r="K414" s="287"/>
      <c r="L414" s="287"/>
      <c r="M414" s="287"/>
      <c r="N414" s="287"/>
      <c r="O414" s="287"/>
      <c r="P414" s="287"/>
      <c r="Q414" s="287"/>
      <c r="R414" s="287"/>
      <c r="S414" s="287"/>
      <c r="T414" s="287"/>
      <c r="U414" s="287"/>
      <c r="V414" s="287"/>
      <c r="W414" s="287"/>
      <c r="X414" s="287"/>
      <c r="Y414" s="287"/>
      <c r="Z414" s="287"/>
    </row>
    <row r="415">
      <c r="A415" s="322"/>
      <c r="B415" s="334">
        <f t="shared" ref="B415:H415" si="220">(B413*16)</f>
        <v>272</v>
      </c>
      <c r="C415" s="334">
        <f t="shared" si="220"/>
        <v>256</v>
      </c>
      <c r="D415" s="334">
        <f t="shared" si="220"/>
        <v>112</v>
      </c>
      <c r="E415" s="334">
        <f t="shared" si="220"/>
        <v>272</v>
      </c>
      <c r="F415" s="334">
        <f t="shared" si="220"/>
        <v>240</v>
      </c>
      <c r="G415" s="334">
        <f t="shared" si="220"/>
        <v>112</v>
      </c>
      <c r="H415" s="334">
        <f t="shared" si="220"/>
        <v>1264</v>
      </c>
      <c r="I415" s="287"/>
      <c r="J415" s="287"/>
      <c r="K415" s="287"/>
      <c r="L415" s="287"/>
      <c r="M415" s="287"/>
      <c r="N415" s="287"/>
      <c r="O415" s="287"/>
      <c r="P415" s="287"/>
      <c r="Q415" s="287"/>
      <c r="R415" s="287"/>
      <c r="S415" s="287"/>
      <c r="T415" s="287"/>
      <c r="U415" s="287"/>
      <c r="V415" s="287"/>
      <c r="W415" s="287"/>
      <c r="X415" s="287"/>
      <c r="Y415" s="287"/>
      <c r="Z415" s="287"/>
    </row>
    <row r="416">
      <c r="A416" s="287"/>
      <c r="B416" s="287"/>
      <c r="C416" s="287"/>
      <c r="D416" s="287"/>
      <c r="E416" s="287"/>
      <c r="F416" s="287"/>
      <c r="G416" s="321"/>
      <c r="H416" s="321"/>
      <c r="I416" s="287"/>
      <c r="J416" s="287"/>
      <c r="K416" s="287"/>
      <c r="L416" s="287"/>
      <c r="M416" s="287"/>
      <c r="N416" s="287"/>
      <c r="O416" s="287"/>
      <c r="P416" s="287"/>
      <c r="Q416" s="287"/>
      <c r="R416" s="287"/>
      <c r="S416" s="287"/>
      <c r="T416" s="287"/>
      <c r="U416" s="287"/>
      <c r="V416" s="287"/>
      <c r="W416" s="287"/>
      <c r="X416" s="287"/>
      <c r="Y416" s="287"/>
      <c r="Z416" s="287"/>
    </row>
    <row r="417">
      <c r="A417" s="287"/>
      <c r="B417" s="287"/>
      <c r="C417" s="287"/>
      <c r="D417" s="287"/>
      <c r="E417" s="287"/>
      <c r="F417" s="286"/>
      <c r="G417" s="323" t="s">
        <v>35</v>
      </c>
      <c r="H417" s="323" t="s">
        <v>36</v>
      </c>
      <c r="I417" s="287"/>
      <c r="J417" s="287"/>
      <c r="K417" s="287"/>
      <c r="L417" s="287"/>
      <c r="M417" s="287"/>
      <c r="N417" s="287"/>
      <c r="O417" s="287"/>
      <c r="P417" s="287"/>
      <c r="Q417" s="287"/>
      <c r="R417" s="287"/>
      <c r="S417" s="287"/>
      <c r="T417" s="287"/>
      <c r="U417" s="287"/>
      <c r="V417" s="287"/>
      <c r="W417" s="287"/>
      <c r="X417" s="287"/>
      <c r="Y417" s="287"/>
      <c r="Z417" s="287"/>
    </row>
    <row r="418">
      <c r="A418" s="287"/>
      <c r="B418" s="287"/>
      <c r="C418" s="287"/>
      <c r="D418" s="287"/>
      <c r="E418" s="287"/>
      <c r="F418" s="286"/>
      <c r="G418" s="324">
        <v>44598.0</v>
      </c>
      <c r="H418" s="303">
        <v>78.0</v>
      </c>
      <c r="I418" s="287"/>
      <c r="J418" s="287"/>
      <c r="K418" s="287"/>
      <c r="L418" s="287"/>
      <c r="M418" s="287"/>
      <c r="N418" s="287"/>
      <c r="O418" s="287"/>
      <c r="P418" s="287"/>
      <c r="Q418" s="287"/>
      <c r="R418" s="287"/>
      <c r="S418" s="287"/>
      <c r="T418" s="287"/>
      <c r="U418" s="287"/>
      <c r="V418" s="287"/>
      <c r="W418" s="287"/>
      <c r="X418" s="287"/>
      <c r="Y418" s="287"/>
      <c r="Z418" s="287"/>
    </row>
    <row r="419">
      <c r="A419" s="287"/>
      <c r="B419" s="287"/>
      <c r="C419" s="287"/>
      <c r="D419" s="287"/>
      <c r="E419" s="287"/>
      <c r="F419" s="286"/>
      <c r="G419" s="325">
        <v>44605.0</v>
      </c>
      <c r="H419" s="326">
        <f>(H413)</f>
        <v>79</v>
      </c>
      <c r="I419" s="287"/>
      <c r="J419" s="287"/>
      <c r="K419" s="287"/>
      <c r="L419" s="287"/>
      <c r="M419" s="287"/>
      <c r="N419" s="287"/>
      <c r="O419" s="287"/>
      <c r="P419" s="287"/>
      <c r="Q419" s="287"/>
      <c r="R419" s="287"/>
      <c r="S419" s="287"/>
      <c r="T419" s="287"/>
      <c r="U419" s="287"/>
      <c r="V419" s="287"/>
      <c r="W419" s="287"/>
      <c r="X419" s="287"/>
      <c r="Y419" s="287"/>
      <c r="Z419" s="287"/>
    </row>
    <row r="420">
      <c r="A420" s="287"/>
      <c r="B420" s="287"/>
      <c r="C420" s="287"/>
      <c r="D420" s="287"/>
      <c r="E420" s="287"/>
      <c r="F420" s="286"/>
      <c r="G420" s="323" t="s">
        <v>9</v>
      </c>
      <c r="H420" s="323">
        <f>SUM(H418:H419)</f>
        <v>157</v>
      </c>
      <c r="I420" s="287"/>
      <c r="J420" s="287"/>
      <c r="K420" s="287"/>
      <c r="L420" s="287"/>
      <c r="M420" s="287"/>
      <c r="N420" s="287"/>
      <c r="O420" s="287"/>
      <c r="P420" s="287"/>
      <c r="Q420" s="287"/>
      <c r="R420" s="287"/>
      <c r="S420" s="287"/>
      <c r="T420" s="287"/>
      <c r="U420" s="287"/>
      <c r="V420" s="287"/>
      <c r="W420" s="287"/>
      <c r="X420" s="287"/>
      <c r="Y420" s="287"/>
      <c r="Z420" s="287"/>
    </row>
    <row r="421">
      <c r="A421" s="287"/>
      <c r="B421" s="287"/>
      <c r="C421" s="287"/>
      <c r="D421" s="287"/>
      <c r="E421" s="287"/>
      <c r="F421" s="287"/>
      <c r="G421" s="321"/>
      <c r="H421" s="321"/>
      <c r="I421" s="287"/>
      <c r="J421" s="287"/>
      <c r="K421" s="287"/>
      <c r="L421" s="287"/>
      <c r="M421" s="287"/>
      <c r="N421" s="287"/>
      <c r="O421" s="287"/>
      <c r="P421" s="287"/>
      <c r="Q421" s="287"/>
      <c r="R421" s="287"/>
      <c r="S421" s="287"/>
      <c r="T421" s="287"/>
      <c r="U421" s="287"/>
      <c r="V421" s="287"/>
      <c r="W421" s="287"/>
      <c r="X421" s="287"/>
      <c r="Y421" s="287"/>
      <c r="Z421" s="287"/>
    </row>
    <row r="422">
      <c r="A422" s="287"/>
      <c r="B422" s="287"/>
      <c r="C422" s="287"/>
      <c r="D422" s="287"/>
      <c r="E422" s="287"/>
      <c r="F422" s="286"/>
      <c r="G422" s="327" t="s">
        <v>131</v>
      </c>
      <c r="H422" s="327">
        <f>(500-H420)</f>
        <v>343</v>
      </c>
      <c r="I422" s="287"/>
      <c r="J422" s="287"/>
      <c r="K422" s="287"/>
      <c r="L422" s="287"/>
      <c r="M422" s="287"/>
      <c r="N422" s="287"/>
      <c r="O422" s="287"/>
      <c r="P422" s="287"/>
      <c r="Q422" s="287"/>
      <c r="R422" s="287"/>
      <c r="S422" s="287"/>
      <c r="T422" s="287"/>
      <c r="U422" s="287"/>
      <c r="V422" s="287"/>
      <c r="W422" s="287"/>
      <c r="X422" s="287"/>
      <c r="Y422" s="287"/>
      <c r="Z422" s="287"/>
    </row>
    <row r="423">
      <c r="A423" s="321"/>
      <c r="B423" s="321"/>
      <c r="C423" s="321"/>
      <c r="D423" s="321"/>
      <c r="E423" s="321"/>
      <c r="F423" s="321"/>
      <c r="G423" s="321"/>
      <c r="H423" s="321"/>
      <c r="I423" s="321"/>
      <c r="J423" s="287"/>
      <c r="K423" s="321"/>
      <c r="L423" s="321"/>
      <c r="M423" s="321"/>
      <c r="N423" s="321"/>
      <c r="O423" s="321"/>
      <c r="P423" s="321"/>
      <c r="Q423" s="287"/>
      <c r="R423" s="287"/>
      <c r="S423" s="287"/>
      <c r="T423" s="287"/>
      <c r="U423" s="287"/>
      <c r="V423" s="287"/>
      <c r="W423" s="287"/>
      <c r="X423" s="287"/>
      <c r="Y423" s="287"/>
      <c r="Z423" s="287"/>
    </row>
    <row r="424">
      <c r="A424" s="328" t="s">
        <v>243</v>
      </c>
      <c r="B424" s="329">
        <v>7.0</v>
      </c>
      <c r="C424" s="329">
        <v>8.0</v>
      </c>
      <c r="D424" s="329">
        <v>9.0</v>
      </c>
      <c r="E424" s="329">
        <v>10.0</v>
      </c>
      <c r="F424" s="329">
        <v>11.0</v>
      </c>
      <c r="G424" s="329">
        <v>12.0</v>
      </c>
      <c r="H424" s="291"/>
      <c r="I424" s="291"/>
      <c r="J424" s="286"/>
      <c r="K424" s="329" t="s">
        <v>243</v>
      </c>
      <c r="L424" s="291"/>
      <c r="M424" s="291"/>
      <c r="N424" s="291"/>
      <c r="O424" s="291"/>
      <c r="P424" s="291"/>
      <c r="Q424" s="287"/>
      <c r="R424" s="287"/>
      <c r="S424" s="287"/>
      <c r="T424" s="287"/>
      <c r="U424" s="287"/>
      <c r="V424" s="287"/>
      <c r="W424" s="287"/>
      <c r="X424" s="287"/>
      <c r="Y424" s="287"/>
      <c r="Z424" s="287"/>
    </row>
    <row r="425">
      <c r="A425" s="288" t="s">
        <v>144</v>
      </c>
      <c r="B425" s="289" t="s">
        <v>2</v>
      </c>
      <c r="C425" s="289" t="s">
        <v>3</v>
      </c>
      <c r="D425" s="289" t="s">
        <v>4</v>
      </c>
      <c r="E425" s="289" t="s">
        <v>5</v>
      </c>
      <c r="F425" s="289" t="s">
        <v>6</v>
      </c>
      <c r="G425" s="289" t="s">
        <v>7</v>
      </c>
      <c r="H425" s="289" t="s">
        <v>9</v>
      </c>
      <c r="I425" s="289" t="s">
        <v>71</v>
      </c>
      <c r="J425" s="286"/>
      <c r="K425" s="289" t="s">
        <v>144</v>
      </c>
      <c r="L425" s="289" t="s">
        <v>72</v>
      </c>
      <c r="M425" s="289" t="s">
        <v>13</v>
      </c>
      <c r="N425" s="291" t="s">
        <v>73</v>
      </c>
      <c r="O425" s="291" t="s">
        <v>133</v>
      </c>
      <c r="P425" s="335" t="s">
        <v>245</v>
      </c>
      <c r="Q425" s="287"/>
      <c r="R425" s="287"/>
      <c r="S425" s="287"/>
      <c r="T425" s="287"/>
      <c r="U425" s="287"/>
      <c r="V425" s="287"/>
      <c r="W425" s="287"/>
      <c r="X425" s="287"/>
      <c r="Y425" s="287"/>
      <c r="Z425" s="287"/>
    </row>
    <row r="426">
      <c r="A426" s="312" t="s">
        <v>1</v>
      </c>
      <c r="B426" s="298"/>
      <c r="C426" s="298"/>
      <c r="D426" s="298"/>
      <c r="E426" s="298"/>
      <c r="F426" s="298"/>
      <c r="G426" s="298"/>
      <c r="H426" s="308">
        <v>0.0</v>
      </c>
      <c r="I426" s="298"/>
      <c r="J426" s="286"/>
      <c r="K426" s="336" t="s">
        <v>1</v>
      </c>
      <c r="L426" s="337"/>
      <c r="M426" s="337"/>
      <c r="N426" s="337"/>
      <c r="O426" s="337"/>
      <c r="P426" s="337"/>
      <c r="Q426" s="287"/>
      <c r="R426" s="287"/>
      <c r="S426" s="287"/>
      <c r="T426" s="287"/>
      <c r="U426" s="287"/>
      <c r="V426" s="287"/>
      <c r="W426" s="287"/>
      <c r="X426" s="287"/>
      <c r="Y426" s="287"/>
      <c r="Z426" s="287"/>
    </row>
    <row r="427">
      <c r="A427" s="330" t="s">
        <v>148</v>
      </c>
      <c r="B427" s="304">
        <v>0.0</v>
      </c>
      <c r="C427" s="304">
        <v>0.0</v>
      </c>
      <c r="D427" s="304">
        <v>0.0</v>
      </c>
      <c r="E427" s="304">
        <v>0.0</v>
      </c>
      <c r="F427" s="304">
        <v>0.0</v>
      </c>
      <c r="G427" s="303">
        <v>0.0</v>
      </c>
      <c r="H427" s="305">
        <f t="shared" ref="H427:H433" si="221">SUM(B427:G427)</f>
        <v>0</v>
      </c>
      <c r="I427" s="306">
        <f t="shared" ref="I427:I433" si="222">(H427/60)</f>
        <v>0</v>
      </c>
      <c r="J427" s="286"/>
      <c r="K427" s="326" t="s">
        <v>148</v>
      </c>
      <c r="L427" s="332">
        <v>28.0</v>
      </c>
      <c r="M427" s="332">
        <f t="shared" ref="M427:M433" si="223">(L427-H427)</f>
        <v>28</v>
      </c>
      <c r="N427" s="338"/>
      <c r="O427" s="332">
        <f t="shared" ref="O427:O433" si="224">sum(M427,N427)</f>
        <v>28</v>
      </c>
      <c r="P427" s="332">
        <v>0.0</v>
      </c>
      <c r="Q427" s="287"/>
      <c r="R427" s="287"/>
      <c r="S427" s="287"/>
      <c r="T427" s="287"/>
      <c r="U427" s="287"/>
      <c r="V427" s="287"/>
      <c r="W427" s="287"/>
      <c r="X427" s="287"/>
      <c r="Y427" s="287"/>
      <c r="Z427" s="287"/>
    </row>
    <row r="428">
      <c r="A428" s="330" t="s">
        <v>145</v>
      </c>
      <c r="B428" s="304">
        <v>3.0</v>
      </c>
      <c r="C428" s="304">
        <v>14.0</v>
      </c>
      <c r="D428" s="304">
        <v>23.0</v>
      </c>
      <c r="E428" s="304">
        <v>24.0</v>
      </c>
      <c r="F428" s="304">
        <v>17.0</v>
      </c>
      <c r="G428" s="303">
        <v>0.0</v>
      </c>
      <c r="H428" s="305">
        <f t="shared" si="221"/>
        <v>81</v>
      </c>
      <c r="I428" s="306">
        <f t="shared" si="222"/>
        <v>1.35</v>
      </c>
      <c r="J428" s="299"/>
      <c r="K428" s="326" t="s">
        <v>145</v>
      </c>
      <c r="L428" s="332">
        <v>151.0</v>
      </c>
      <c r="M428" s="332">
        <f t="shared" si="223"/>
        <v>70</v>
      </c>
      <c r="N428" s="338"/>
      <c r="O428" s="332">
        <f t="shared" si="224"/>
        <v>70</v>
      </c>
      <c r="P428" s="332">
        <v>61.0</v>
      </c>
      <c r="Q428" s="287"/>
      <c r="R428" s="287"/>
      <c r="S428" s="287"/>
      <c r="T428" s="287"/>
      <c r="U428" s="287"/>
      <c r="V428" s="287"/>
      <c r="W428" s="287"/>
      <c r="X428" s="287"/>
      <c r="Y428" s="287"/>
      <c r="Z428" s="287"/>
    </row>
    <row r="429">
      <c r="A429" s="330" t="s">
        <v>152</v>
      </c>
      <c r="B429" s="304">
        <v>4.0</v>
      </c>
      <c r="C429" s="304">
        <v>6.0</v>
      </c>
      <c r="D429" s="304">
        <v>5.0</v>
      </c>
      <c r="E429" s="304">
        <v>10.0</v>
      </c>
      <c r="F429" s="304">
        <v>0.0</v>
      </c>
      <c r="G429" s="303">
        <v>1.0</v>
      </c>
      <c r="H429" s="305">
        <f t="shared" si="221"/>
        <v>26</v>
      </c>
      <c r="I429" s="306">
        <f t="shared" si="222"/>
        <v>0.4333333333</v>
      </c>
      <c r="J429" s="299"/>
      <c r="K429" s="326" t="s">
        <v>152</v>
      </c>
      <c r="L429" s="332">
        <v>51.0</v>
      </c>
      <c r="M429" s="332">
        <f t="shared" si="223"/>
        <v>25</v>
      </c>
      <c r="N429" s="338"/>
      <c r="O429" s="332">
        <f t="shared" si="224"/>
        <v>25</v>
      </c>
      <c r="P429" s="332">
        <v>30.0</v>
      </c>
      <c r="Q429" s="287"/>
      <c r="R429" s="287"/>
      <c r="S429" s="287"/>
      <c r="T429" s="287"/>
      <c r="U429" s="287"/>
      <c r="V429" s="287"/>
      <c r="W429" s="287"/>
      <c r="X429" s="287"/>
      <c r="Y429" s="287"/>
      <c r="Z429" s="287"/>
    </row>
    <row r="430">
      <c r="A430" s="330" t="s">
        <v>153</v>
      </c>
      <c r="B430" s="304">
        <v>4.0</v>
      </c>
      <c r="C430" s="304">
        <v>6.0</v>
      </c>
      <c r="D430" s="304">
        <v>4.0</v>
      </c>
      <c r="E430" s="304">
        <v>3.0</v>
      </c>
      <c r="F430" s="304">
        <v>7.0</v>
      </c>
      <c r="G430" s="303">
        <v>7.0</v>
      </c>
      <c r="H430" s="305">
        <f t="shared" si="221"/>
        <v>31</v>
      </c>
      <c r="I430" s="306">
        <f t="shared" si="222"/>
        <v>0.5166666667</v>
      </c>
      <c r="J430" s="299"/>
      <c r="K430" s="326" t="s">
        <v>153</v>
      </c>
      <c r="L430" s="332">
        <v>92.0</v>
      </c>
      <c r="M430" s="332">
        <f t="shared" si="223"/>
        <v>61</v>
      </c>
      <c r="N430" s="338"/>
      <c r="O430" s="332">
        <f t="shared" si="224"/>
        <v>61</v>
      </c>
      <c r="P430" s="332">
        <v>20.0</v>
      </c>
      <c r="Q430" s="287"/>
      <c r="R430" s="287"/>
      <c r="S430" s="287"/>
      <c r="T430" s="287"/>
      <c r="U430" s="287"/>
      <c r="V430" s="287"/>
      <c r="W430" s="287"/>
      <c r="X430" s="287"/>
      <c r="Y430" s="287"/>
      <c r="Z430" s="287"/>
    </row>
    <row r="431">
      <c r="A431" s="330" t="s">
        <v>150</v>
      </c>
      <c r="B431" s="304">
        <v>8.0</v>
      </c>
      <c r="C431" s="304">
        <v>8.0</v>
      </c>
      <c r="D431" s="304">
        <v>6.0</v>
      </c>
      <c r="E431" s="304">
        <v>8.0</v>
      </c>
      <c r="F431" s="304">
        <v>2.0</v>
      </c>
      <c r="G431" s="303">
        <v>0.0</v>
      </c>
      <c r="H431" s="305">
        <f t="shared" si="221"/>
        <v>32</v>
      </c>
      <c r="I431" s="306">
        <f t="shared" si="222"/>
        <v>0.5333333333</v>
      </c>
      <c r="J431" s="286"/>
      <c r="K431" s="326" t="s">
        <v>150</v>
      </c>
      <c r="L431" s="332">
        <v>95.0</v>
      </c>
      <c r="M431" s="332">
        <f t="shared" si="223"/>
        <v>63</v>
      </c>
      <c r="N431" s="338"/>
      <c r="O431" s="332">
        <f t="shared" si="224"/>
        <v>63</v>
      </c>
      <c r="P431" s="332">
        <v>30.0</v>
      </c>
      <c r="Q431" s="287"/>
      <c r="R431" s="287"/>
      <c r="S431" s="287"/>
      <c r="T431" s="287"/>
      <c r="U431" s="287"/>
      <c r="V431" s="287"/>
      <c r="W431" s="287"/>
      <c r="X431" s="287"/>
      <c r="Y431" s="287"/>
      <c r="Z431" s="287"/>
    </row>
    <row r="432">
      <c r="A432" s="330" t="s">
        <v>203</v>
      </c>
      <c r="B432" s="304">
        <v>2.0</v>
      </c>
      <c r="C432" s="304">
        <v>4.0</v>
      </c>
      <c r="D432" s="304">
        <v>1.0</v>
      </c>
      <c r="E432" s="304">
        <v>4.0</v>
      </c>
      <c r="F432" s="304">
        <v>1.0</v>
      </c>
      <c r="G432" s="303">
        <v>10.0</v>
      </c>
      <c r="H432" s="305">
        <f t="shared" si="221"/>
        <v>22</v>
      </c>
      <c r="I432" s="306">
        <f t="shared" si="222"/>
        <v>0.3666666667</v>
      </c>
      <c r="J432" s="299"/>
      <c r="K432" s="326" t="s">
        <v>203</v>
      </c>
      <c r="L432" s="332">
        <v>74.0</v>
      </c>
      <c r="M432" s="332">
        <f t="shared" si="223"/>
        <v>52</v>
      </c>
      <c r="N432" s="338"/>
      <c r="O432" s="332">
        <f t="shared" si="224"/>
        <v>52</v>
      </c>
      <c r="P432" s="332">
        <v>20.0</v>
      </c>
      <c r="Q432" s="287"/>
      <c r="R432" s="287"/>
      <c r="S432" s="287"/>
      <c r="T432" s="287"/>
      <c r="U432" s="287"/>
      <c r="V432" s="287"/>
      <c r="W432" s="287"/>
      <c r="X432" s="287"/>
      <c r="Y432" s="287"/>
      <c r="Z432" s="287"/>
    </row>
    <row r="433">
      <c r="A433" s="330" t="s">
        <v>241</v>
      </c>
      <c r="B433" s="304">
        <v>0.0</v>
      </c>
      <c r="C433" s="304">
        <v>10.0</v>
      </c>
      <c r="D433" s="304">
        <v>1.0</v>
      </c>
      <c r="E433" s="304">
        <v>15.0</v>
      </c>
      <c r="F433" s="304">
        <v>11.0</v>
      </c>
      <c r="G433" s="303">
        <v>3.0</v>
      </c>
      <c r="H433" s="305">
        <f t="shared" si="221"/>
        <v>40</v>
      </c>
      <c r="I433" s="306">
        <f t="shared" si="222"/>
        <v>0.6666666667</v>
      </c>
      <c r="J433" s="286"/>
      <c r="K433" s="326" t="s">
        <v>241</v>
      </c>
      <c r="L433" s="332">
        <v>13.0</v>
      </c>
      <c r="M433" s="332">
        <f t="shared" si="223"/>
        <v>-27</v>
      </c>
      <c r="N433" s="338"/>
      <c r="O433" s="332">
        <f t="shared" si="224"/>
        <v>-27</v>
      </c>
      <c r="P433" s="332">
        <v>20.0</v>
      </c>
      <c r="Q433" s="287"/>
      <c r="R433" s="287"/>
      <c r="S433" s="287"/>
      <c r="T433" s="287"/>
      <c r="U433" s="287"/>
      <c r="V433" s="287"/>
      <c r="W433" s="287"/>
      <c r="X433" s="287"/>
      <c r="Y433" s="287"/>
      <c r="Z433" s="287"/>
    </row>
    <row r="434">
      <c r="A434" s="295" t="s">
        <v>9</v>
      </c>
      <c r="B434" s="298">
        <f t="shared" ref="B434:H434" si="225">SUM(B427:B433)</f>
        <v>21</v>
      </c>
      <c r="C434" s="298">
        <f t="shared" si="225"/>
        <v>48</v>
      </c>
      <c r="D434" s="298">
        <f t="shared" si="225"/>
        <v>40</v>
      </c>
      <c r="E434" s="298">
        <f t="shared" si="225"/>
        <v>64</v>
      </c>
      <c r="F434" s="298">
        <f t="shared" si="225"/>
        <v>38</v>
      </c>
      <c r="G434" s="298">
        <f t="shared" si="225"/>
        <v>21</v>
      </c>
      <c r="H434" s="298">
        <f t="shared" si="225"/>
        <v>232</v>
      </c>
      <c r="I434" s="298"/>
      <c r="J434" s="286"/>
      <c r="K434" s="339" t="s">
        <v>9</v>
      </c>
      <c r="L434" s="298">
        <f t="shared" ref="L434:P434" si="226">SUM(L427:L433)</f>
        <v>504</v>
      </c>
      <c r="M434" s="298">
        <f t="shared" si="226"/>
        <v>272</v>
      </c>
      <c r="N434" s="298">
        <f t="shared" si="226"/>
        <v>0</v>
      </c>
      <c r="O434" s="298">
        <f t="shared" si="226"/>
        <v>272</v>
      </c>
      <c r="P434" s="298">
        <f t="shared" si="226"/>
        <v>181</v>
      </c>
      <c r="Q434" s="287"/>
      <c r="R434" s="287"/>
      <c r="S434" s="287"/>
      <c r="T434" s="287"/>
      <c r="U434" s="287"/>
      <c r="V434" s="287"/>
      <c r="W434" s="287"/>
      <c r="X434" s="287"/>
      <c r="Y434" s="287"/>
      <c r="Z434" s="287"/>
    </row>
    <row r="435">
      <c r="A435" s="321"/>
      <c r="B435" s="321"/>
      <c r="C435" s="321"/>
      <c r="D435" s="321"/>
      <c r="E435" s="321"/>
      <c r="F435" s="321"/>
      <c r="G435" s="321"/>
      <c r="H435" s="321"/>
      <c r="I435" s="287"/>
      <c r="J435" s="287"/>
      <c r="K435" s="287"/>
      <c r="L435" s="287"/>
      <c r="M435" s="287"/>
      <c r="N435" s="287"/>
      <c r="O435" s="287"/>
      <c r="P435" s="287"/>
      <c r="Q435" s="287"/>
      <c r="R435" s="287"/>
      <c r="S435" s="287"/>
      <c r="T435" s="287"/>
      <c r="U435" s="287"/>
      <c r="V435" s="287"/>
      <c r="W435" s="287"/>
      <c r="X435" s="287"/>
      <c r="Y435" s="287"/>
      <c r="Z435" s="287"/>
    </row>
    <row r="436">
      <c r="A436" s="322"/>
      <c r="B436" s="334">
        <f t="shared" ref="B436:H436" si="227">(B434*127)</f>
        <v>2667</v>
      </c>
      <c r="C436" s="334">
        <f t="shared" si="227"/>
        <v>6096</v>
      </c>
      <c r="D436" s="334">
        <f t="shared" si="227"/>
        <v>5080</v>
      </c>
      <c r="E436" s="334">
        <f t="shared" si="227"/>
        <v>8128</v>
      </c>
      <c r="F436" s="334">
        <f t="shared" si="227"/>
        <v>4826</v>
      </c>
      <c r="G436" s="334">
        <f t="shared" si="227"/>
        <v>2667</v>
      </c>
      <c r="H436" s="334">
        <f t="shared" si="227"/>
        <v>29464</v>
      </c>
      <c r="I436" s="287"/>
      <c r="J436" s="287"/>
      <c r="K436" s="287"/>
      <c r="L436" s="287"/>
      <c r="M436" s="287"/>
      <c r="N436" s="287"/>
      <c r="O436" s="287"/>
      <c r="P436" s="287"/>
      <c r="Q436" s="287"/>
      <c r="R436" s="287"/>
      <c r="S436" s="287"/>
      <c r="T436" s="287"/>
      <c r="U436" s="287"/>
      <c r="V436" s="287"/>
      <c r="W436" s="287"/>
      <c r="X436" s="287"/>
      <c r="Y436" s="287"/>
      <c r="Z436" s="287"/>
    </row>
    <row r="437">
      <c r="A437" s="287"/>
      <c r="B437" s="287"/>
      <c r="C437" s="287"/>
      <c r="D437" s="287"/>
      <c r="E437" s="287"/>
      <c r="F437" s="287"/>
      <c r="G437" s="321"/>
      <c r="H437" s="321"/>
      <c r="I437" s="287"/>
      <c r="J437" s="287"/>
      <c r="K437" s="287"/>
      <c r="L437" s="287"/>
      <c r="M437" s="287"/>
      <c r="N437" s="287"/>
      <c r="O437" s="287"/>
      <c r="P437" s="287"/>
      <c r="Q437" s="287"/>
      <c r="R437" s="287"/>
      <c r="S437" s="287"/>
      <c r="T437" s="287"/>
      <c r="U437" s="287"/>
      <c r="V437" s="287"/>
      <c r="W437" s="287"/>
      <c r="X437" s="287"/>
      <c r="Y437" s="287"/>
      <c r="Z437" s="287"/>
    </row>
    <row r="438">
      <c r="A438" s="287"/>
      <c r="B438" s="287"/>
      <c r="C438" s="287"/>
      <c r="D438" s="287"/>
      <c r="E438" s="287"/>
      <c r="F438" s="286"/>
      <c r="G438" s="323" t="s">
        <v>35</v>
      </c>
      <c r="H438" s="323" t="s">
        <v>36</v>
      </c>
      <c r="I438" s="287"/>
      <c r="J438" s="287"/>
      <c r="K438" s="287"/>
      <c r="L438" s="287"/>
      <c r="M438" s="287"/>
      <c r="N438" s="287"/>
      <c r="O438" s="287"/>
      <c r="P438" s="287"/>
      <c r="Q438" s="287"/>
      <c r="R438" s="287"/>
      <c r="S438" s="287"/>
      <c r="T438" s="287"/>
      <c r="U438" s="287"/>
      <c r="V438" s="287"/>
      <c r="W438" s="287"/>
      <c r="X438" s="287"/>
      <c r="Y438" s="287"/>
      <c r="Z438" s="287"/>
    </row>
    <row r="439">
      <c r="A439" s="287"/>
      <c r="B439" s="287"/>
      <c r="C439" s="287"/>
      <c r="D439" s="287"/>
      <c r="E439" s="287"/>
      <c r="F439" s="286"/>
      <c r="G439" s="324">
        <v>44598.0</v>
      </c>
      <c r="H439" s="303">
        <v>215.0</v>
      </c>
      <c r="I439" s="287"/>
      <c r="J439" s="287"/>
      <c r="K439" s="287"/>
      <c r="L439" s="287"/>
      <c r="M439" s="287"/>
      <c r="N439" s="287"/>
      <c r="O439" s="287"/>
      <c r="P439" s="287"/>
      <c r="Q439" s="287"/>
      <c r="R439" s="287"/>
      <c r="S439" s="287"/>
      <c r="T439" s="287"/>
      <c r="U439" s="287"/>
      <c r="V439" s="287"/>
      <c r="W439" s="287"/>
      <c r="X439" s="287"/>
      <c r="Y439" s="287"/>
      <c r="Z439" s="287"/>
    </row>
    <row r="440">
      <c r="A440" s="287"/>
      <c r="B440" s="287"/>
      <c r="C440" s="287"/>
      <c r="D440" s="287"/>
      <c r="E440" s="287"/>
      <c r="F440" s="286"/>
      <c r="G440" s="325">
        <v>44605.0</v>
      </c>
      <c r="H440" s="326">
        <f>(H434)</f>
        <v>232</v>
      </c>
      <c r="I440" s="287"/>
      <c r="J440" s="287"/>
      <c r="K440" s="287"/>
      <c r="L440" s="287"/>
      <c r="M440" s="287"/>
      <c r="N440" s="287"/>
      <c r="O440" s="287"/>
      <c r="P440" s="287"/>
      <c r="Q440" s="287"/>
      <c r="R440" s="287"/>
      <c r="S440" s="287"/>
      <c r="T440" s="287"/>
      <c r="U440" s="287"/>
      <c r="V440" s="287"/>
      <c r="W440" s="287"/>
      <c r="X440" s="287"/>
      <c r="Y440" s="287"/>
      <c r="Z440" s="287"/>
    </row>
    <row r="441">
      <c r="A441" s="287"/>
      <c r="B441" s="287"/>
      <c r="C441" s="287"/>
      <c r="D441" s="287"/>
      <c r="E441" s="287"/>
      <c r="F441" s="286"/>
      <c r="G441" s="323" t="s">
        <v>9</v>
      </c>
      <c r="H441" s="323">
        <f>SUM(H439:H440)</f>
        <v>447</v>
      </c>
      <c r="I441" s="287"/>
      <c r="J441" s="287"/>
      <c r="K441" s="287"/>
      <c r="L441" s="287"/>
      <c r="M441" s="287"/>
      <c r="N441" s="287"/>
      <c r="O441" s="287"/>
      <c r="P441" s="287"/>
      <c r="Q441" s="287"/>
      <c r="R441" s="287"/>
      <c r="S441" s="287"/>
      <c r="T441" s="287"/>
      <c r="U441" s="287"/>
      <c r="V441" s="287"/>
      <c r="W441" s="287"/>
      <c r="X441" s="287"/>
      <c r="Y441" s="287"/>
      <c r="Z441" s="287"/>
    </row>
    <row r="442">
      <c r="A442" s="287"/>
      <c r="B442" s="287"/>
      <c r="C442" s="287"/>
      <c r="D442" s="287"/>
      <c r="E442" s="287"/>
      <c r="F442" s="287"/>
      <c r="G442" s="321"/>
      <c r="H442" s="321"/>
      <c r="I442" s="287"/>
      <c r="J442" s="287"/>
      <c r="K442" s="287"/>
      <c r="L442" s="287"/>
      <c r="M442" s="287"/>
      <c r="N442" s="287"/>
      <c r="O442" s="287"/>
      <c r="P442" s="287"/>
      <c r="Q442" s="287"/>
      <c r="R442" s="287"/>
      <c r="S442" s="287"/>
      <c r="T442" s="287"/>
      <c r="U442" s="287"/>
      <c r="V442" s="287"/>
      <c r="W442" s="287"/>
      <c r="X442" s="287"/>
      <c r="Y442" s="287"/>
      <c r="Z442" s="287"/>
    </row>
    <row r="443">
      <c r="A443" s="287"/>
      <c r="B443" s="287"/>
      <c r="C443" s="287"/>
      <c r="D443" s="287"/>
      <c r="E443" s="287"/>
      <c r="F443" s="286"/>
      <c r="G443" s="327" t="s">
        <v>131</v>
      </c>
      <c r="H443" s="327">
        <f>(1200-H441)</f>
        <v>753</v>
      </c>
      <c r="I443" s="287"/>
      <c r="J443" s="287"/>
      <c r="K443" s="287"/>
      <c r="L443" s="287"/>
      <c r="M443" s="287"/>
      <c r="N443" s="287"/>
      <c r="O443" s="287"/>
      <c r="P443" s="287"/>
      <c r="Q443" s="287"/>
      <c r="R443" s="287"/>
      <c r="S443" s="287"/>
      <c r="T443" s="287"/>
      <c r="U443" s="287"/>
      <c r="V443" s="287"/>
      <c r="W443" s="287"/>
      <c r="X443" s="287"/>
      <c r="Y443" s="287"/>
      <c r="Z443" s="287"/>
    </row>
    <row r="444">
      <c r="A444" s="321"/>
      <c r="B444" s="321"/>
      <c r="C444" s="321"/>
      <c r="D444" s="321"/>
      <c r="E444" s="321"/>
      <c r="F444" s="321"/>
      <c r="G444" s="321"/>
      <c r="H444" s="321"/>
      <c r="I444" s="321"/>
      <c r="J444" s="287"/>
      <c r="K444" s="321"/>
      <c r="L444" s="321"/>
      <c r="M444" s="321"/>
      <c r="N444" s="321"/>
      <c r="O444" s="321"/>
      <c r="P444" s="321"/>
      <c r="Q444" s="321"/>
      <c r="R444" s="321"/>
      <c r="S444" s="287"/>
      <c r="T444" s="287"/>
      <c r="U444" s="287"/>
      <c r="V444" s="287"/>
      <c r="W444" s="287"/>
      <c r="X444" s="287"/>
      <c r="Y444" s="287"/>
      <c r="Z444" s="287"/>
    </row>
    <row r="445">
      <c r="A445" s="328" t="s">
        <v>243</v>
      </c>
      <c r="B445" s="329">
        <v>7.0</v>
      </c>
      <c r="C445" s="329">
        <v>8.0</v>
      </c>
      <c r="D445" s="329">
        <v>9.0</v>
      </c>
      <c r="E445" s="329">
        <v>10.0</v>
      </c>
      <c r="F445" s="329">
        <v>11.0</v>
      </c>
      <c r="G445" s="329">
        <v>12.0</v>
      </c>
      <c r="H445" s="329">
        <v>13.0</v>
      </c>
      <c r="I445" s="291"/>
      <c r="J445" s="286"/>
      <c r="K445" s="329" t="s">
        <v>243</v>
      </c>
      <c r="L445" s="291"/>
      <c r="M445" s="291"/>
      <c r="N445" s="291"/>
      <c r="O445" s="291"/>
      <c r="P445" s="291"/>
      <c r="Q445" s="291"/>
      <c r="R445" s="291"/>
      <c r="S445" s="287"/>
      <c r="T445" s="287"/>
      <c r="U445" s="287"/>
      <c r="V445" s="287"/>
      <c r="W445" s="287"/>
      <c r="X445" s="287"/>
      <c r="Y445" s="287"/>
      <c r="Z445" s="287"/>
    </row>
    <row r="446">
      <c r="A446" s="288" t="s">
        <v>156</v>
      </c>
      <c r="B446" s="289" t="s">
        <v>2</v>
      </c>
      <c r="C446" s="289" t="s">
        <v>3</v>
      </c>
      <c r="D446" s="289" t="s">
        <v>4</v>
      </c>
      <c r="E446" s="289" t="s">
        <v>5</v>
      </c>
      <c r="F446" s="289" t="s">
        <v>6</v>
      </c>
      <c r="G446" s="289" t="s">
        <v>7</v>
      </c>
      <c r="H446" s="289" t="s">
        <v>8</v>
      </c>
      <c r="I446" s="289" t="s">
        <v>9</v>
      </c>
      <c r="J446" s="286"/>
      <c r="K446" s="291"/>
      <c r="L446" s="289" t="s">
        <v>157</v>
      </c>
      <c r="M446" s="289" t="s">
        <v>158</v>
      </c>
      <c r="N446" s="289" t="s">
        <v>159</v>
      </c>
      <c r="O446" s="289" t="s">
        <v>160</v>
      </c>
      <c r="P446" s="291" t="s">
        <v>161</v>
      </c>
      <c r="Q446" s="291"/>
      <c r="R446" s="291" t="s">
        <v>162</v>
      </c>
      <c r="S446" s="287"/>
      <c r="T446" s="287"/>
      <c r="U446" s="287"/>
      <c r="V446" s="287"/>
      <c r="W446" s="287"/>
      <c r="X446" s="287"/>
      <c r="Y446" s="287"/>
      <c r="Z446" s="287"/>
    </row>
    <row r="447">
      <c r="A447" s="340" t="s">
        <v>163</v>
      </c>
      <c r="B447" s="341"/>
      <c r="C447" s="341"/>
      <c r="D447" s="341"/>
      <c r="E447" s="341"/>
      <c r="F447" s="341"/>
      <c r="G447" s="341"/>
      <c r="H447" s="341"/>
      <c r="I447" s="341"/>
      <c r="J447" s="342"/>
      <c r="K447" s="336" t="s">
        <v>156</v>
      </c>
      <c r="L447" s="341"/>
      <c r="M447" s="341"/>
      <c r="N447" s="341"/>
      <c r="O447" s="341"/>
      <c r="P447" s="341"/>
      <c r="Q447" s="341"/>
      <c r="R447" s="341"/>
      <c r="S447" s="343"/>
      <c r="T447" s="343"/>
      <c r="U447" s="343"/>
      <c r="V447" s="343"/>
      <c r="W447" s="343"/>
      <c r="X447" s="343"/>
      <c r="Y447" s="343"/>
      <c r="Z447" s="343"/>
    </row>
    <row r="448">
      <c r="A448" s="330" t="s">
        <v>164</v>
      </c>
      <c r="B448" s="344">
        <v>626.0</v>
      </c>
      <c r="C448" s="344">
        <v>675.0</v>
      </c>
      <c r="D448" s="344">
        <v>564.0</v>
      </c>
      <c r="E448" s="345">
        <v>771.0</v>
      </c>
      <c r="F448" s="345">
        <v>593.0</v>
      </c>
      <c r="G448" s="345">
        <v>558.0</v>
      </c>
      <c r="H448" s="346">
        <v>879.0</v>
      </c>
      <c r="I448" s="347">
        <f t="shared" ref="I448:I450" si="228">SUM(B448:H448)</f>
        <v>4666</v>
      </c>
      <c r="J448" s="286"/>
      <c r="K448" s="326" t="s">
        <v>164</v>
      </c>
      <c r="L448" s="267">
        <f t="shared" ref="L448:L450" si="229">(I448*7%)</f>
        <v>326.62</v>
      </c>
      <c r="M448" s="267">
        <f t="shared" ref="M448:M450" si="230">(I448-L448)</f>
        <v>4339.38</v>
      </c>
      <c r="N448" s="269">
        <v>1000.0</v>
      </c>
      <c r="O448" s="267">
        <f t="shared" ref="O448:O450" si="231">(M448*30%)</f>
        <v>1301.814</v>
      </c>
      <c r="P448" s="267">
        <f t="shared" ref="P448:P450" si="232">(M448*6%)</f>
        <v>260.3628</v>
      </c>
      <c r="Q448" s="267"/>
      <c r="R448" s="269">
        <f t="shared" ref="R448:R450" si="233">(I448-L448-N448-O448-P448-Q448)</f>
        <v>1777.2032</v>
      </c>
      <c r="S448" s="287"/>
      <c r="T448" s="287"/>
      <c r="U448" s="287"/>
      <c r="V448" s="287"/>
      <c r="W448" s="287"/>
      <c r="X448" s="287"/>
      <c r="Y448" s="287"/>
      <c r="Z448" s="287"/>
    </row>
    <row r="449">
      <c r="A449" s="330" t="s">
        <v>165</v>
      </c>
      <c r="B449" s="344">
        <v>430.0</v>
      </c>
      <c r="C449" s="344">
        <v>523.0</v>
      </c>
      <c r="D449" s="344">
        <v>311.0</v>
      </c>
      <c r="E449" s="345">
        <v>535.0</v>
      </c>
      <c r="F449" s="345">
        <v>551.0</v>
      </c>
      <c r="G449" s="345">
        <v>586.0</v>
      </c>
      <c r="H449" s="346">
        <v>760.0</v>
      </c>
      <c r="I449" s="347">
        <f t="shared" si="228"/>
        <v>3696</v>
      </c>
      <c r="J449" s="286"/>
      <c r="K449" s="326" t="s">
        <v>165</v>
      </c>
      <c r="L449" s="267">
        <f t="shared" si="229"/>
        <v>258.72</v>
      </c>
      <c r="M449" s="267">
        <f t="shared" si="230"/>
        <v>3437.28</v>
      </c>
      <c r="N449" s="269">
        <v>1000.0</v>
      </c>
      <c r="O449" s="267">
        <f t="shared" si="231"/>
        <v>1031.184</v>
      </c>
      <c r="P449" s="267">
        <f t="shared" si="232"/>
        <v>206.2368</v>
      </c>
      <c r="Q449" s="267"/>
      <c r="R449" s="269">
        <f t="shared" si="233"/>
        <v>1199.8592</v>
      </c>
      <c r="S449" s="287"/>
      <c r="T449" s="287"/>
      <c r="U449" s="287"/>
      <c r="V449" s="287"/>
      <c r="W449" s="287"/>
      <c r="X449" s="287"/>
      <c r="Y449" s="287"/>
      <c r="Z449" s="287"/>
    </row>
    <row r="450">
      <c r="A450" s="330" t="s">
        <v>166</v>
      </c>
      <c r="B450" s="344">
        <v>561.0</v>
      </c>
      <c r="C450" s="344">
        <v>519.0</v>
      </c>
      <c r="D450" s="344">
        <v>737.0</v>
      </c>
      <c r="E450" s="344">
        <v>457.0</v>
      </c>
      <c r="F450" s="345">
        <v>774.0</v>
      </c>
      <c r="G450" s="345">
        <v>868.0</v>
      </c>
      <c r="H450" s="346">
        <v>1314.0</v>
      </c>
      <c r="I450" s="347">
        <f t="shared" si="228"/>
        <v>5230</v>
      </c>
      <c r="J450" s="286"/>
      <c r="K450" s="326" t="s">
        <v>166</v>
      </c>
      <c r="L450" s="267">
        <f t="shared" si="229"/>
        <v>366.1</v>
      </c>
      <c r="M450" s="267">
        <f t="shared" si="230"/>
        <v>4863.9</v>
      </c>
      <c r="N450" s="269">
        <v>1000.0</v>
      </c>
      <c r="O450" s="267">
        <f t="shared" si="231"/>
        <v>1459.17</v>
      </c>
      <c r="P450" s="267">
        <f t="shared" si="232"/>
        <v>291.834</v>
      </c>
      <c r="Q450" s="267"/>
      <c r="R450" s="269">
        <f t="shared" si="233"/>
        <v>2112.896</v>
      </c>
      <c r="S450" s="287"/>
      <c r="T450" s="287"/>
      <c r="U450" s="287"/>
      <c r="V450" s="287"/>
      <c r="W450" s="287"/>
      <c r="X450" s="287"/>
      <c r="Y450" s="287"/>
      <c r="Z450" s="287"/>
    </row>
    <row r="451">
      <c r="A451" s="348" t="s">
        <v>9</v>
      </c>
      <c r="B451" s="349">
        <f t="shared" ref="B451:I451" si="234">sum(B448:B450)</f>
        <v>1617</v>
      </c>
      <c r="C451" s="349">
        <f t="shared" si="234"/>
        <v>1717</v>
      </c>
      <c r="D451" s="349">
        <f t="shared" si="234"/>
        <v>1612</v>
      </c>
      <c r="E451" s="349">
        <f t="shared" si="234"/>
        <v>1763</v>
      </c>
      <c r="F451" s="349">
        <f t="shared" si="234"/>
        <v>1918</v>
      </c>
      <c r="G451" s="349">
        <f t="shared" si="234"/>
        <v>2012</v>
      </c>
      <c r="H451" s="349">
        <f t="shared" si="234"/>
        <v>2953</v>
      </c>
      <c r="I451" s="349">
        <f t="shared" si="234"/>
        <v>13592</v>
      </c>
      <c r="J451" s="286"/>
      <c r="K451" s="339" t="s">
        <v>9</v>
      </c>
      <c r="L451" s="349">
        <f t="shared" ref="L451:P451" si="235">sum(L448:L450)</f>
        <v>951.44</v>
      </c>
      <c r="M451" s="349">
        <f t="shared" si="235"/>
        <v>12640.56</v>
      </c>
      <c r="N451" s="350">
        <f t="shared" si="235"/>
        <v>3000</v>
      </c>
      <c r="O451" s="349">
        <f t="shared" si="235"/>
        <v>3792.168</v>
      </c>
      <c r="P451" s="349">
        <f t="shared" si="235"/>
        <v>758.4336</v>
      </c>
      <c r="Q451" s="339"/>
      <c r="R451" s="350">
        <f>sum(R448:R450)</f>
        <v>5089.9584</v>
      </c>
      <c r="S451" s="287"/>
      <c r="T451" s="287"/>
      <c r="U451" s="287"/>
      <c r="V451" s="287"/>
      <c r="W451" s="287"/>
      <c r="X451" s="287"/>
      <c r="Y451" s="287"/>
      <c r="Z451" s="287"/>
    </row>
    <row r="452">
      <c r="A452" s="321"/>
      <c r="B452" s="321"/>
      <c r="C452" s="321"/>
      <c r="D452" s="321"/>
      <c r="E452" s="321"/>
      <c r="F452" s="321"/>
      <c r="G452" s="321"/>
      <c r="H452" s="321"/>
      <c r="I452" s="321"/>
      <c r="J452" s="287"/>
      <c r="K452" s="287"/>
      <c r="L452" s="287"/>
      <c r="M452" s="287"/>
      <c r="N452" s="287"/>
      <c r="O452" s="287"/>
      <c r="P452" s="287"/>
      <c r="Q452" s="287"/>
      <c r="R452" s="287"/>
      <c r="S452" s="287"/>
      <c r="T452" s="287"/>
      <c r="U452" s="287"/>
      <c r="V452" s="287"/>
      <c r="W452" s="287"/>
      <c r="X452" s="287"/>
      <c r="Y452" s="287"/>
      <c r="Z452" s="287"/>
    </row>
    <row r="453">
      <c r="A453" s="322"/>
      <c r="B453" s="334">
        <f t="shared" ref="B453:I453" si="236">(B451)</f>
        <v>1617</v>
      </c>
      <c r="C453" s="334">
        <f t="shared" si="236"/>
        <v>1717</v>
      </c>
      <c r="D453" s="334">
        <f t="shared" si="236"/>
        <v>1612</v>
      </c>
      <c r="E453" s="334">
        <f t="shared" si="236"/>
        <v>1763</v>
      </c>
      <c r="F453" s="334">
        <f t="shared" si="236"/>
        <v>1918</v>
      </c>
      <c r="G453" s="334">
        <f t="shared" si="236"/>
        <v>2012</v>
      </c>
      <c r="H453" s="334">
        <f t="shared" si="236"/>
        <v>2953</v>
      </c>
      <c r="I453" s="334">
        <f t="shared" si="236"/>
        <v>13592</v>
      </c>
      <c r="J453" s="287"/>
      <c r="K453" s="287"/>
      <c r="L453" s="287"/>
      <c r="M453" s="287"/>
      <c r="N453" s="287"/>
      <c r="O453" s="287"/>
      <c r="P453" s="287"/>
      <c r="Q453" s="287"/>
      <c r="R453" s="287"/>
      <c r="S453" s="287"/>
      <c r="T453" s="287"/>
      <c r="U453" s="287"/>
      <c r="V453" s="287"/>
      <c r="W453" s="287"/>
      <c r="X453" s="287"/>
      <c r="Y453" s="287"/>
      <c r="Z453" s="287"/>
    </row>
    <row r="454">
      <c r="A454" s="287"/>
      <c r="B454" s="287"/>
      <c r="C454" s="287"/>
      <c r="D454" s="287"/>
      <c r="E454" s="321"/>
      <c r="F454" s="321"/>
      <c r="G454" s="321"/>
      <c r="H454" s="321"/>
      <c r="I454" s="287"/>
      <c r="J454" s="287"/>
      <c r="K454" s="287"/>
      <c r="L454" s="287"/>
      <c r="M454" s="287"/>
      <c r="N454" s="287"/>
      <c r="O454" s="287"/>
      <c r="P454" s="287"/>
      <c r="Q454" s="287"/>
      <c r="R454" s="287"/>
      <c r="S454" s="287"/>
      <c r="T454" s="287"/>
      <c r="U454" s="287"/>
      <c r="V454" s="287"/>
      <c r="W454" s="287"/>
      <c r="X454" s="287"/>
      <c r="Y454" s="287"/>
      <c r="Z454" s="287"/>
    </row>
    <row r="455">
      <c r="A455" s="287"/>
      <c r="B455" s="287"/>
      <c r="C455" s="287"/>
      <c r="D455" s="286"/>
      <c r="E455" s="323" t="s">
        <v>35</v>
      </c>
      <c r="F455" s="323" t="s">
        <v>164</v>
      </c>
      <c r="G455" s="323" t="s">
        <v>165</v>
      </c>
      <c r="H455" s="323" t="s">
        <v>166</v>
      </c>
      <c r="I455" s="287"/>
      <c r="J455" s="287"/>
      <c r="K455" s="287"/>
      <c r="L455" s="287"/>
      <c r="M455" s="287"/>
      <c r="N455" s="287"/>
      <c r="O455" s="287"/>
      <c r="P455" s="287"/>
      <c r="Q455" s="287"/>
      <c r="R455" s="287"/>
      <c r="S455" s="287"/>
      <c r="T455" s="287"/>
      <c r="U455" s="287"/>
      <c r="V455" s="287"/>
      <c r="W455" s="287"/>
      <c r="X455" s="287"/>
      <c r="Y455" s="287"/>
      <c r="Z455" s="287"/>
    </row>
    <row r="456">
      <c r="A456" s="287"/>
      <c r="B456" s="287"/>
      <c r="C456" s="287"/>
      <c r="D456" s="286"/>
      <c r="E456" s="324">
        <v>44598.0</v>
      </c>
      <c r="F456" s="351">
        <v>3839.0</v>
      </c>
      <c r="G456" s="351">
        <v>3363.0</v>
      </c>
      <c r="H456" s="351">
        <v>5080.0</v>
      </c>
      <c r="I456" s="287"/>
      <c r="J456" s="287"/>
      <c r="K456" s="287"/>
      <c r="L456" s="287"/>
      <c r="M456" s="287"/>
      <c r="N456" s="287"/>
      <c r="O456" s="287"/>
      <c r="P456" s="287"/>
      <c r="Q456" s="287"/>
      <c r="R456" s="287"/>
      <c r="S456" s="287"/>
      <c r="T456" s="287"/>
      <c r="U456" s="287"/>
      <c r="V456" s="287"/>
      <c r="W456" s="287"/>
      <c r="X456" s="287"/>
      <c r="Y456" s="287"/>
      <c r="Z456" s="287"/>
    </row>
    <row r="457">
      <c r="A457" s="287"/>
      <c r="B457" s="287"/>
      <c r="C457" s="287"/>
      <c r="D457" s="286"/>
      <c r="E457" s="325">
        <v>44605.0</v>
      </c>
      <c r="F457" s="352">
        <f>(I448)</f>
        <v>4666</v>
      </c>
      <c r="G457" s="352">
        <f>(I449)</f>
        <v>3696</v>
      </c>
      <c r="H457" s="352">
        <f>(I450)</f>
        <v>5230</v>
      </c>
      <c r="I457" s="287"/>
      <c r="J457" s="287"/>
      <c r="K457" s="287"/>
      <c r="L457" s="287"/>
      <c r="M457" s="287"/>
      <c r="N457" s="287"/>
      <c r="O457" s="287"/>
      <c r="P457" s="287"/>
      <c r="Q457" s="287"/>
      <c r="R457" s="287"/>
      <c r="S457" s="287"/>
      <c r="T457" s="287"/>
      <c r="U457" s="287"/>
      <c r="V457" s="287"/>
      <c r="W457" s="287"/>
      <c r="X457" s="287"/>
      <c r="Y457" s="287"/>
      <c r="Z457" s="287"/>
    </row>
    <row r="458">
      <c r="A458" s="287"/>
      <c r="B458" s="287"/>
      <c r="C458" s="287"/>
      <c r="D458" s="286"/>
      <c r="E458" s="353" t="s">
        <v>9</v>
      </c>
      <c r="F458" s="354">
        <f t="shared" ref="F458:H458" si="237">SUM(F456:F457)</f>
        <v>8505</v>
      </c>
      <c r="G458" s="354">
        <f t="shared" si="237"/>
        <v>7059</v>
      </c>
      <c r="H458" s="354">
        <f t="shared" si="237"/>
        <v>10310</v>
      </c>
      <c r="I458" s="287"/>
      <c r="J458" s="287"/>
      <c r="K458" s="287"/>
      <c r="L458" s="287"/>
      <c r="M458" s="287"/>
      <c r="N458" s="287"/>
      <c r="O458" s="287"/>
      <c r="P458" s="287"/>
      <c r="Q458" s="287"/>
      <c r="R458" s="287"/>
      <c r="S458" s="287"/>
      <c r="T458" s="287"/>
      <c r="U458" s="287"/>
      <c r="V458" s="287"/>
      <c r="W458" s="287"/>
      <c r="X458" s="287"/>
      <c r="Y458" s="287"/>
      <c r="Z458" s="287"/>
    </row>
    <row r="459">
      <c r="A459" s="287"/>
      <c r="B459" s="287"/>
      <c r="C459" s="287"/>
      <c r="D459" s="286"/>
      <c r="E459" s="323" t="s">
        <v>167</v>
      </c>
      <c r="F459" s="355">
        <f t="shared" ref="F459:H459" si="238">(F458/28000)</f>
        <v>0.30375</v>
      </c>
      <c r="G459" s="355">
        <f t="shared" si="238"/>
        <v>0.2521071429</v>
      </c>
      <c r="H459" s="355">
        <f t="shared" si="238"/>
        <v>0.3682142857</v>
      </c>
      <c r="I459" s="287"/>
      <c r="J459" s="287"/>
      <c r="K459" s="287"/>
      <c r="L459" s="287"/>
      <c r="M459" s="287"/>
      <c r="N459" s="287"/>
      <c r="O459" s="287"/>
      <c r="P459" s="287"/>
      <c r="Q459" s="287"/>
      <c r="R459" s="287"/>
      <c r="S459" s="287"/>
      <c r="T459" s="287"/>
      <c r="U459" s="287"/>
      <c r="V459" s="287"/>
      <c r="W459" s="287"/>
      <c r="X459" s="287"/>
      <c r="Y459" s="287"/>
      <c r="Z459" s="287"/>
    </row>
    <row r="460">
      <c r="A460" s="321"/>
      <c r="B460" s="321"/>
      <c r="C460" s="321"/>
      <c r="D460" s="321"/>
      <c r="E460" s="321"/>
      <c r="F460" s="321"/>
      <c r="G460" s="321"/>
      <c r="H460" s="321"/>
      <c r="I460" s="321"/>
      <c r="J460" s="287"/>
      <c r="K460" s="287"/>
      <c r="L460" s="287"/>
      <c r="M460" s="287"/>
      <c r="N460" s="287"/>
      <c r="O460" s="287"/>
      <c r="P460" s="287"/>
      <c r="Q460" s="287"/>
      <c r="R460" s="287"/>
      <c r="S460" s="287"/>
      <c r="T460" s="287"/>
      <c r="U460" s="287"/>
      <c r="V460" s="287"/>
      <c r="W460" s="287"/>
      <c r="X460" s="287"/>
      <c r="Y460" s="287"/>
      <c r="Z460" s="287"/>
    </row>
    <row r="461">
      <c r="A461" s="320"/>
      <c r="B461" s="291"/>
      <c r="C461" s="291"/>
      <c r="D461" s="291"/>
      <c r="E461" s="291"/>
      <c r="F461" s="291"/>
      <c r="G461" s="291"/>
      <c r="H461" s="291"/>
      <c r="I461" s="291" t="s">
        <v>9</v>
      </c>
      <c r="J461" s="287"/>
      <c r="K461" s="287"/>
      <c r="L461" s="287"/>
      <c r="M461" s="287"/>
      <c r="N461" s="287"/>
      <c r="O461" s="287"/>
      <c r="P461" s="287"/>
      <c r="Q461" s="287"/>
      <c r="R461" s="287"/>
      <c r="S461" s="287"/>
      <c r="T461" s="287"/>
      <c r="U461" s="287"/>
      <c r="V461" s="287"/>
      <c r="W461" s="287"/>
      <c r="X461" s="287"/>
      <c r="Y461" s="287"/>
      <c r="Z461" s="287"/>
    </row>
    <row r="462">
      <c r="A462" s="322" t="s">
        <v>168</v>
      </c>
      <c r="B462" s="356">
        <f t="shared" ref="B462:G462" si="239">sum(B396,B415,B436,B453)</f>
        <v>11431</v>
      </c>
      <c r="C462" s="356">
        <f t="shared" si="239"/>
        <v>16809</v>
      </c>
      <c r="D462" s="356">
        <f t="shared" si="239"/>
        <v>14844</v>
      </c>
      <c r="E462" s="356">
        <f t="shared" si="239"/>
        <v>19618</v>
      </c>
      <c r="F462" s="356">
        <f t="shared" si="239"/>
        <v>15179</v>
      </c>
      <c r="G462" s="356">
        <f t="shared" si="239"/>
        <v>8101</v>
      </c>
      <c r="H462" s="334">
        <f>SUM(H453)</f>
        <v>2953</v>
      </c>
      <c r="I462" s="356">
        <f>SUM(H396,H415,H436,I453)</f>
        <v>88935</v>
      </c>
      <c r="J462" s="287"/>
      <c r="K462" s="287"/>
      <c r="L462" s="287"/>
      <c r="M462" s="287"/>
      <c r="N462" s="287"/>
      <c r="O462" s="287"/>
      <c r="P462" s="287"/>
      <c r="Q462" s="287"/>
      <c r="R462" s="287"/>
      <c r="S462" s="287"/>
      <c r="T462" s="287"/>
      <c r="U462" s="287"/>
      <c r="V462" s="287"/>
      <c r="W462" s="287"/>
      <c r="X462" s="287"/>
      <c r="Y462" s="287"/>
      <c r="Z462" s="287"/>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row>
    <row r="465">
      <c r="A465" s="283" t="s">
        <v>246</v>
      </c>
      <c r="B465" s="284">
        <v>14.0</v>
      </c>
      <c r="C465" s="284">
        <v>15.0</v>
      </c>
      <c r="D465" s="284">
        <v>16.0</v>
      </c>
      <c r="E465" s="284">
        <v>17.0</v>
      </c>
      <c r="F465" s="284">
        <v>18.0</v>
      </c>
      <c r="G465" s="284">
        <v>19.0</v>
      </c>
      <c r="H465" s="285"/>
      <c r="I465" s="285"/>
      <c r="J465" s="286"/>
      <c r="K465" s="283" t="s">
        <v>246</v>
      </c>
      <c r="L465" s="285"/>
      <c r="M465" s="285"/>
      <c r="N465" s="285"/>
      <c r="O465" s="285"/>
      <c r="P465" s="285"/>
      <c r="Q465" s="287"/>
      <c r="R465" s="287"/>
      <c r="S465" s="287"/>
      <c r="T465" s="287"/>
      <c r="U465" s="287"/>
      <c r="V465" s="287"/>
      <c r="W465" s="287"/>
      <c r="X465" s="287"/>
      <c r="Y465" s="287"/>
      <c r="Z465" s="287"/>
    </row>
    <row r="466">
      <c r="A466" s="288" t="s">
        <v>70</v>
      </c>
      <c r="B466" s="289" t="s">
        <v>2</v>
      </c>
      <c r="C466" s="289" t="s">
        <v>3</v>
      </c>
      <c r="D466" s="289" t="s">
        <v>4</v>
      </c>
      <c r="E466" s="289" t="s">
        <v>5</v>
      </c>
      <c r="F466" s="289" t="s">
        <v>6</v>
      </c>
      <c r="G466" s="289" t="s">
        <v>7</v>
      </c>
      <c r="H466" s="289" t="s">
        <v>9</v>
      </c>
      <c r="I466" s="289" t="s">
        <v>71</v>
      </c>
      <c r="J466" s="286"/>
      <c r="K466" s="290" t="s">
        <v>70</v>
      </c>
      <c r="L466" s="289" t="s">
        <v>72</v>
      </c>
      <c r="M466" s="289" t="s">
        <v>13</v>
      </c>
      <c r="N466" s="291" t="s">
        <v>73</v>
      </c>
      <c r="O466" s="289" t="s">
        <v>13</v>
      </c>
      <c r="P466" s="291" t="s">
        <v>74</v>
      </c>
      <c r="Q466" s="287"/>
      <c r="R466" s="287"/>
      <c r="S466" s="287"/>
      <c r="T466" s="287"/>
      <c r="U466" s="287"/>
      <c r="V466" s="287"/>
      <c r="W466" s="287"/>
      <c r="X466" s="287"/>
      <c r="Y466" s="287"/>
      <c r="Z466" s="287"/>
    </row>
    <row r="467">
      <c r="A467" s="292" t="s">
        <v>75</v>
      </c>
      <c r="B467" s="293">
        <f t="shared" ref="B467:G467" si="240">sum(B468:B491)-B471-B475-B479-B483-B487-B491</f>
        <v>39</v>
      </c>
      <c r="C467" s="293">
        <f t="shared" si="240"/>
        <v>53</v>
      </c>
      <c r="D467" s="293">
        <f t="shared" si="240"/>
        <v>47</v>
      </c>
      <c r="E467" s="293">
        <f t="shared" si="240"/>
        <v>31</v>
      </c>
      <c r="F467" s="293">
        <f t="shared" si="240"/>
        <v>49</v>
      </c>
      <c r="G467" s="293">
        <f t="shared" si="240"/>
        <v>24</v>
      </c>
      <c r="H467" s="293"/>
      <c r="I467" s="293">
        <v>0.0</v>
      </c>
      <c r="J467" s="286"/>
      <c r="K467" s="294" t="s">
        <v>75</v>
      </c>
      <c r="L467" s="293"/>
      <c r="M467" s="293"/>
      <c r="N467" s="293"/>
      <c r="O467" s="293"/>
      <c r="P467" s="293"/>
      <c r="Q467" s="287"/>
      <c r="R467" s="287"/>
      <c r="S467" s="287"/>
      <c r="T467" s="287"/>
      <c r="U467" s="287"/>
      <c r="V467" s="287"/>
      <c r="W467" s="287"/>
      <c r="X467" s="287"/>
      <c r="Y467" s="287"/>
      <c r="Z467" s="287"/>
    </row>
    <row r="468">
      <c r="A468" s="295" t="s">
        <v>76</v>
      </c>
      <c r="B468" s="296">
        <v>11.0</v>
      </c>
      <c r="C468" s="296">
        <v>14.0</v>
      </c>
      <c r="D468" s="296">
        <v>21.0</v>
      </c>
      <c r="E468" s="296">
        <v>0.0</v>
      </c>
      <c r="F468" s="296">
        <v>31.0</v>
      </c>
      <c r="G468" s="296"/>
      <c r="H468" s="297">
        <f t="shared" ref="H468:H491" si="241">SUM(D468:G468)</f>
        <v>52</v>
      </c>
      <c r="I468" s="298">
        <f>sum(H468:H471)</f>
        <v>52</v>
      </c>
      <c r="J468" s="299"/>
      <c r="K468" s="298" t="s">
        <v>76</v>
      </c>
      <c r="L468" s="202">
        <v>89.0</v>
      </c>
      <c r="M468" s="202">
        <f>(L468-H468)</f>
        <v>37</v>
      </c>
      <c r="N468" s="201">
        <v>50.0</v>
      </c>
      <c r="O468" s="202">
        <f t="shared" ref="O468:O469" si="242">sum(M468,N468)</f>
        <v>87</v>
      </c>
      <c r="P468" s="202"/>
      <c r="Q468" s="300"/>
      <c r="R468" s="301"/>
      <c r="S468" s="301"/>
      <c r="T468" s="301"/>
      <c r="U468" s="301"/>
      <c r="V468" s="301"/>
      <c r="W468" s="301"/>
      <c r="X468" s="301"/>
      <c r="Y468" s="301"/>
      <c r="Z468" s="301"/>
    </row>
    <row r="469">
      <c r="A469" s="302" t="s">
        <v>77</v>
      </c>
      <c r="B469" s="303">
        <v>0.0</v>
      </c>
      <c r="C469" s="221">
        <v>0.0</v>
      </c>
      <c r="D469" s="221">
        <v>0.0</v>
      </c>
      <c r="E469" s="221">
        <v>0.0</v>
      </c>
      <c r="F469" s="221">
        <v>0.0</v>
      </c>
      <c r="G469" s="304">
        <v>0.0</v>
      </c>
      <c r="H469" s="357">
        <f t="shared" si="241"/>
        <v>0</v>
      </c>
      <c r="I469" s="306">
        <f>(I468/60)</f>
        <v>0.8666666667</v>
      </c>
      <c r="J469" s="299"/>
      <c r="K469" s="307" t="s">
        <v>77</v>
      </c>
      <c r="L469" s="207">
        <v>3.0</v>
      </c>
      <c r="M469" s="207">
        <f>(L469-H469-H470)</f>
        <v>3</v>
      </c>
      <c r="N469" s="208">
        <v>12.0</v>
      </c>
      <c r="O469" s="208">
        <f t="shared" si="242"/>
        <v>15</v>
      </c>
      <c r="P469" s="207"/>
      <c r="Q469" s="287"/>
      <c r="R469" s="287"/>
      <c r="S469" s="287"/>
      <c r="T469" s="287"/>
      <c r="U469" s="287"/>
      <c r="V469" s="287"/>
      <c r="W469" s="287"/>
      <c r="X469" s="287"/>
      <c r="Y469" s="287"/>
      <c r="Z469" s="287"/>
    </row>
    <row r="470">
      <c r="A470" s="302" t="s">
        <v>78</v>
      </c>
      <c r="B470" s="303">
        <v>3.0</v>
      </c>
      <c r="C470" s="221">
        <v>0.0</v>
      </c>
      <c r="D470" s="221">
        <v>0.0</v>
      </c>
      <c r="E470" s="221">
        <v>0.0</v>
      </c>
      <c r="F470" s="221">
        <v>0.0</v>
      </c>
      <c r="G470" s="304">
        <v>0.0</v>
      </c>
      <c r="H470" s="357">
        <f t="shared" si="241"/>
        <v>0</v>
      </c>
      <c r="I470" s="307"/>
      <c r="J470" s="299"/>
      <c r="K470" s="307" t="s">
        <v>78</v>
      </c>
      <c r="L470" s="207" t="s">
        <v>79</v>
      </c>
      <c r="M470" s="208" t="s">
        <v>79</v>
      </c>
      <c r="N470" s="208" t="s">
        <v>79</v>
      </c>
      <c r="O470" s="208" t="s">
        <v>79</v>
      </c>
      <c r="P470" s="207"/>
      <c r="Q470" s="287"/>
      <c r="R470" s="287"/>
      <c r="S470" s="287"/>
      <c r="T470" s="287"/>
      <c r="U470" s="287"/>
      <c r="V470" s="287"/>
      <c r="W470" s="287"/>
      <c r="X470" s="287"/>
      <c r="Y470" s="287"/>
      <c r="Z470" s="287"/>
    </row>
    <row r="471">
      <c r="A471" s="302" t="s">
        <v>80</v>
      </c>
      <c r="B471" s="221">
        <v>0.0</v>
      </c>
      <c r="C471" s="221">
        <v>15.0</v>
      </c>
      <c r="D471" s="221"/>
      <c r="E471" s="221">
        <v>0.0</v>
      </c>
      <c r="F471" s="221">
        <v>0.0</v>
      </c>
      <c r="G471" s="304">
        <v>0.0</v>
      </c>
      <c r="H471" s="357">
        <f t="shared" si="241"/>
        <v>0</v>
      </c>
      <c r="I471" s="307" t="s">
        <v>79</v>
      </c>
      <c r="J471" s="299"/>
      <c r="K471" s="307" t="s">
        <v>80</v>
      </c>
      <c r="L471" s="207">
        <v>11.0</v>
      </c>
      <c r="M471" s="207">
        <f t="shared" ref="M471:M472" si="243">(L471-H471)</f>
        <v>11</v>
      </c>
      <c r="N471" s="208">
        <v>0.0</v>
      </c>
      <c r="O471" s="208">
        <f t="shared" ref="O471:O473" si="244">sum(M471,N471)</f>
        <v>11</v>
      </c>
      <c r="P471" s="207"/>
      <c r="Q471" s="287"/>
      <c r="R471" s="287"/>
      <c r="S471" s="287"/>
      <c r="T471" s="287"/>
      <c r="U471" s="287"/>
      <c r="V471" s="287"/>
      <c r="W471" s="287"/>
      <c r="X471" s="287"/>
      <c r="Y471" s="287"/>
      <c r="Z471" s="287"/>
    </row>
    <row r="472">
      <c r="A472" s="295" t="s">
        <v>81</v>
      </c>
      <c r="B472" s="308">
        <v>0.0</v>
      </c>
      <c r="C472" s="308">
        <v>9.0</v>
      </c>
      <c r="D472" s="308">
        <v>0.0</v>
      </c>
      <c r="E472" s="308">
        <v>2.0</v>
      </c>
      <c r="F472" s="308">
        <v>0.0</v>
      </c>
      <c r="G472" s="296">
        <v>5.0</v>
      </c>
      <c r="H472" s="297">
        <f t="shared" si="241"/>
        <v>7</v>
      </c>
      <c r="I472" s="298">
        <f>sum(H472:H475)</f>
        <v>7</v>
      </c>
      <c r="J472" s="299"/>
      <c r="K472" s="298" t="s">
        <v>81</v>
      </c>
      <c r="L472" s="202">
        <v>62.0</v>
      </c>
      <c r="M472" s="202">
        <f t="shared" si="243"/>
        <v>55</v>
      </c>
      <c r="N472" s="201">
        <v>0.0</v>
      </c>
      <c r="O472" s="202">
        <f t="shared" si="244"/>
        <v>55</v>
      </c>
      <c r="P472" s="202"/>
      <c r="Q472" s="287"/>
      <c r="R472" s="287"/>
      <c r="S472" s="287"/>
      <c r="T472" s="287"/>
      <c r="U472" s="287"/>
      <c r="V472" s="287"/>
      <c r="W472" s="287"/>
      <c r="X472" s="287"/>
      <c r="Y472" s="287"/>
      <c r="Z472" s="287"/>
    </row>
    <row r="473">
      <c r="A473" s="302" t="s">
        <v>77</v>
      </c>
      <c r="B473" s="303">
        <v>0.0</v>
      </c>
      <c r="C473" s="221">
        <v>0.0</v>
      </c>
      <c r="D473" s="221">
        <v>0.0</v>
      </c>
      <c r="E473" s="221">
        <v>0.0</v>
      </c>
      <c r="F473" s="221">
        <v>0.0</v>
      </c>
      <c r="G473" s="221">
        <v>0.0</v>
      </c>
      <c r="H473" s="357">
        <f t="shared" si="241"/>
        <v>0</v>
      </c>
      <c r="I473" s="306">
        <f>(I472/60)</f>
        <v>0.1166666667</v>
      </c>
      <c r="J473" s="299"/>
      <c r="K473" s="307" t="s">
        <v>77</v>
      </c>
      <c r="L473" s="208">
        <v>2.0</v>
      </c>
      <c r="M473" s="207">
        <f>(L473-H473-H474)</f>
        <v>2</v>
      </c>
      <c r="N473" s="208">
        <v>0.0</v>
      </c>
      <c r="O473" s="208">
        <f t="shared" si="244"/>
        <v>2</v>
      </c>
      <c r="P473" s="208"/>
      <c r="Q473" s="301"/>
      <c r="R473" s="301"/>
      <c r="S473" s="301"/>
      <c r="T473" s="301"/>
      <c r="U473" s="301"/>
      <c r="V473" s="301"/>
      <c r="W473" s="301"/>
      <c r="X473" s="301"/>
      <c r="Y473" s="301"/>
      <c r="Z473" s="301"/>
    </row>
    <row r="474">
      <c r="A474" s="302" t="s">
        <v>78</v>
      </c>
      <c r="B474" s="303">
        <v>0.0</v>
      </c>
      <c r="C474" s="221">
        <v>0.0</v>
      </c>
      <c r="D474" s="221">
        <v>0.0</v>
      </c>
      <c r="E474" s="221">
        <v>0.0</v>
      </c>
      <c r="F474" s="221">
        <v>0.0</v>
      </c>
      <c r="G474" s="221">
        <v>0.0</v>
      </c>
      <c r="H474" s="357">
        <f t="shared" si="241"/>
        <v>0</v>
      </c>
      <c r="I474" s="307"/>
      <c r="J474" s="299"/>
      <c r="K474" s="307" t="s">
        <v>78</v>
      </c>
      <c r="L474" s="208" t="s">
        <v>79</v>
      </c>
      <c r="M474" s="208" t="s">
        <v>79</v>
      </c>
      <c r="N474" s="208" t="s">
        <v>79</v>
      </c>
      <c r="O474" s="208" t="s">
        <v>79</v>
      </c>
      <c r="P474" s="208"/>
      <c r="Q474" s="301"/>
      <c r="R474" s="301"/>
      <c r="S474" s="301"/>
      <c r="T474" s="301"/>
      <c r="U474" s="301"/>
      <c r="V474" s="301"/>
      <c r="W474" s="301"/>
      <c r="X474" s="301"/>
      <c r="Y474" s="301"/>
      <c r="Z474" s="301"/>
    </row>
    <row r="475">
      <c r="A475" s="302" t="s">
        <v>80</v>
      </c>
      <c r="B475" s="221">
        <v>0.0</v>
      </c>
      <c r="C475" s="221">
        <v>0.0</v>
      </c>
      <c r="D475" s="221">
        <v>0.0</v>
      </c>
      <c r="E475" s="221"/>
      <c r="F475" s="221">
        <v>0.0</v>
      </c>
      <c r="G475" s="221">
        <v>0.0</v>
      </c>
      <c r="H475" s="357">
        <f t="shared" si="241"/>
        <v>0</v>
      </c>
      <c r="I475" s="307" t="s">
        <v>79</v>
      </c>
      <c r="J475" s="299"/>
      <c r="K475" s="307" t="s">
        <v>80</v>
      </c>
      <c r="L475" s="208">
        <v>0.0</v>
      </c>
      <c r="M475" s="207">
        <f t="shared" ref="M475:M476" si="245">(L475-H475)</f>
        <v>0</v>
      </c>
      <c r="N475" s="208">
        <v>0.0</v>
      </c>
      <c r="O475" s="208">
        <f t="shared" ref="O475:O477" si="246">sum(M475,N475)</f>
        <v>0</v>
      </c>
      <c r="P475" s="208"/>
      <c r="Q475" s="301"/>
      <c r="R475" s="301"/>
      <c r="S475" s="301"/>
      <c r="T475" s="301"/>
      <c r="U475" s="301"/>
      <c r="V475" s="301"/>
      <c r="W475" s="301"/>
      <c r="X475" s="301"/>
      <c r="Y475" s="301"/>
      <c r="Z475" s="301"/>
    </row>
    <row r="476">
      <c r="A476" s="295" t="s">
        <v>212</v>
      </c>
      <c r="B476" s="296">
        <v>12.0</v>
      </c>
      <c r="C476" s="296">
        <v>13.0</v>
      </c>
      <c r="D476" s="296">
        <v>6.0</v>
      </c>
      <c r="E476" s="296">
        <v>9.0</v>
      </c>
      <c r="F476" s="296">
        <v>9.0</v>
      </c>
      <c r="G476" s="296">
        <v>0.0</v>
      </c>
      <c r="H476" s="297">
        <f t="shared" si="241"/>
        <v>24</v>
      </c>
      <c r="I476" s="298">
        <f>sum(H476:H479)</f>
        <v>24</v>
      </c>
      <c r="J476" s="299"/>
      <c r="K476" s="298" t="s">
        <v>82</v>
      </c>
      <c r="L476" s="202">
        <v>59.0</v>
      </c>
      <c r="M476" s="202">
        <f t="shared" si="245"/>
        <v>35</v>
      </c>
      <c r="N476" s="201">
        <v>65.0</v>
      </c>
      <c r="O476" s="202">
        <f t="shared" si="246"/>
        <v>100</v>
      </c>
      <c r="P476" s="202"/>
      <c r="Q476" s="301"/>
      <c r="R476" s="301"/>
      <c r="S476" s="301"/>
      <c r="T476" s="301"/>
      <c r="U476" s="301"/>
      <c r="V476" s="301"/>
      <c r="W476" s="301"/>
      <c r="X476" s="301"/>
      <c r="Y476" s="301"/>
      <c r="Z476" s="301"/>
    </row>
    <row r="477">
      <c r="A477" s="302" t="s">
        <v>77</v>
      </c>
      <c r="B477" s="303">
        <v>0.0</v>
      </c>
      <c r="C477" s="221">
        <v>0.0</v>
      </c>
      <c r="D477" s="221">
        <v>0.0</v>
      </c>
      <c r="E477" s="221">
        <v>0.0</v>
      </c>
      <c r="F477" s="221">
        <v>0.0</v>
      </c>
      <c r="G477" s="304">
        <v>0.0</v>
      </c>
      <c r="H477" s="357">
        <f t="shared" si="241"/>
        <v>0</v>
      </c>
      <c r="I477" s="306">
        <f>(I476/60)</f>
        <v>0.4</v>
      </c>
      <c r="J477" s="299"/>
      <c r="K477" s="307" t="s">
        <v>77</v>
      </c>
      <c r="L477" s="207">
        <v>0.0</v>
      </c>
      <c r="M477" s="207">
        <f>(L477-H477-H478)</f>
        <v>0</v>
      </c>
      <c r="N477" s="208">
        <v>20.0</v>
      </c>
      <c r="O477" s="208">
        <f t="shared" si="246"/>
        <v>20</v>
      </c>
      <c r="P477" s="207"/>
      <c r="Q477" s="301"/>
      <c r="R477" s="301"/>
      <c r="S477" s="301"/>
      <c r="T477" s="301"/>
      <c r="U477" s="301"/>
      <c r="V477" s="301"/>
      <c r="W477" s="301"/>
      <c r="X477" s="301"/>
      <c r="Y477" s="301"/>
      <c r="Z477" s="301"/>
    </row>
    <row r="478">
      <c r="A478" s="302" t="s">
        <v>78</v>
      </c>
      <c r="B478" s="303">
        <v>0.0</v>
      </c>
      <c r="C478" s="221">
        <v>0.0</v>
      </c>
      <c r="D478" s="221">
        <v>0.0</v>
      </c>
      <c r="E478" s="221">
        <v>0.0</v>
      </c>
      <c r="F478" s="221">
        <v>0.0</v>
      </c>
      <c r="G478" s="304">
        <v>0.0</v>
      </c>
      <c r="H478" s="357">
        <f t="shared" si="241"/>
        <v>0</v>
      </c>
      <c r="I478" s="307"/>
      <c r="J478" s="299"/>
      <c r="K478" s="307" t="s">
        <v>78</v>
      </c>
      <c r="L478" s="207" t="s">
        <v>79</v>
      </c>
      <c r="M478" s="208" t="s">
        <v>79</v>
      </c>
      <c r="N478" s="208" t="s">
        <v>79</v>
      </c>
      <c r="O478" s="208" t="s">
        <v>79</v>
      </c>
      <c r="P478" s="207"/>
      <c r="Q478" s="301"/>
      <c r="R478" s="301"/>
      <c r="S478" s="301"/>
      <c r="T478" s="301"/>
      <c r="U478" s="301"/>
      <c r="V478" s="301"/>
      <c r="W478" s="301"/>
      <c r="X478" s="301"/>
      <c r="Y478" s="301"/>
      <c r="Z478" s="301"/>
    </row>
    <row r="479">
      <c r="A479" s="302" t="s">
        <v>80</v>
      </c>
      <c r="B479" s="221"/>
      <c r="C479" s="221">
        <v>0.0</v>
      </c>
      <c r="D479" s="221"/>
      <c r="E479" s="221"/>
      <c r="F479" s="221">
        <v>0.0</v>
      </c>
      <c r="G479" s="304">
        <v>0.0</v>
      </c>
      <c r="H479" s="357">
        <f t="shared" si="241"/>
        <v>0</v>
      </c>
      <c r="I479" s="307" t="s">
        <v>79</v>
      </c>
      <c r="J479" s="299"/>
      <c r="K479" s="307" t="s">
        <v>80</v>
      </c>
      <c r="L479" s="207">
        <v>45.0</v>
      </c>
      <c r="M479" s="207">
        <f t="shared" ref="M479:M480" si="247">(L479-H479)</f>
        <v>45</v>
      </c>
      <c r="N479" s="208">
        <v>0.0</v>
      </c>
      <c r="O479" s="208">
        <f t="shared" ref="O479:O481" si="248">sum(M479,N479)</f>
        <v>45</v>
      </c>
      <c r="P479" s="207"/>
      <c r="Q479" s="301"/>
      <c r="R479" s="301"/>
      <c r="S479" s="301"/>
      <c r="T479" s="301"/>
      <c r="U479" s="301"/>
      <c r="V479" s="301"/>
      <c r="W479" s="301"/>
      <c r="X479" s="301"/>
      <c r="Y479" s="301"/>
      <c r="Z479" s="301"/>
    </row>
    <row r="480">
      <c r="A480" s="295" t="s">
        <v>83</v>
      </c>
      <c r="B480" s="296">
        <v>0.0</v>
      </c>
      <c r="C480" s="296">
        <v>5.0</v>
      </c>
      <c r="D480" s="296">
        <v>9.0</v>
      </c>
      <c r="E480" s="296">
        <v>9.0</v>
      </c>
      <c r="F480" s="296">
        <v>9.0</v>
      </c>
      <c r="G480" s="296">
        <v>14.0</v>
      </c>
      <c r="H480" s="297">
        <f t="shared" si="241"/>
        <v>41</v>
      </c>
      <c r="I480" s="298">
        <f>sum(H480:H483)</f>
        <v>45</v>
      </c>
      <c r="J480" s="299"/>
      <c r="K480" s="298" t="s">
        <v>83</v>
      </c>
      <c r="L480" s="202">
        <v>68.0</v>
      </c>
      <c r="M480" s="202">
        <f t="shared" si="247"/>
        <v>27</v>
      </c>
      <c r="N480" s="201">
        <v>20.0</v>
      </c>
      <c r="O480" s="202">
        <f t="shared" si="248"/>
        <v>47</v>
      </c>
      <c r="P480" s="202"/>
      <c r="Q480" s="301"/>
      <c r="R480" s="301"/>
      <c r="S480" s="301"/>
      <c r="T480" s="301"/>
      <c r="U480" s="301"/>
      <c r="V480" s="301"/>
      <c r="W480" s="301"/>
      <c r="X480" s="301"/>
      <c r="Y480" s="301"/>
      <c r="Z480" s="301"/>
    </row>
    <row r="481">
      <c r="A481" s="302" t="s">
        <v>77</v>
      </c>
      <c r="B481" s="303">
        <v>0.0</v>
      </c>
      <c r="C481" s="221">
        <v>0.0</v>
      </c>
      <c r="D481" s="221">
        <v>0.0</v>
      </c>
      <c r="E481" s="221">
        <v>0.0</v>
      </c>
      <c r="F481" s="221">
        <v>0.0</v>
      </c>
      <c r="G481" s="304">
        <v>0.0</v>
      </c>
      <c r="H481" s="357">
        <f t="shared" si="241"/>
        <v>0</v>
      </c>
      <c r="I481" s="306">
        <f>(I480/60)</f>
        <v>0.75</v>
      </c>
      <c r="J481" s="299"/>
      <c r="K481" s="307" t="s">
        <v>77</v>
      </c>
      <c r="L481" s="208">
        <v>4.0</v>
      </c>
      <c r="M481" s="207">
        <f>(L481-H481-H482)</f>
        <v>0</v>
      </c>
      <c r="N481" s="208">
        <v>6.0</v>
      </c>
      <c r="O481" s="208">
        <f t="shared" si="248"/>
        <v>6</v>
      </c>
      <c r="P481" s="208"/>
      <c r="Q481" s="301"/>
      <c r="R481" s="301"/>
      <c r="S481" s="301"/>
      <c r="T481" s="301"/>
      <c r="U481" s="301"/>
      <c r="V481" s="301"/>
      <c r="W481" s="301"/>
      <c r="X481" s="301"/>
      <c r="Y481" s="301"/>
      <c r="Z481" s="301"/>
    </row>
    <row r="482">
      <c r="A482" s="302" t="s">
        <v>78</v>
      </c>
      <c r="B482" s="303">
        <v>0.0</v>
      </c>
      <c r="C482" s="221">
        <v>0.0</v>
      </c>
      <c r="D482" s="221">
        <v>2.0</v>
      </c>
      <c r="E482" s="221">
        <v>2.0</v>
      </c>
      <c r="F482" s="221">
        <v>0.0</v>
      </c>
      <c r="G482" s="304">
        <v>0.0</v>
      </c>
      <c r="H482" s="357">
        <f t="shared" si="241"/>
        <v>4</v>
      </c>
      <c r="I482" s="307"/>
      <c r="J482" s="299"/>
      <c r="K482" s="307" t="s">
        <v>78</v>
      </c>
      <c r="L482" s="208" t="s">
        <v>79</v>
      </c>
      <c r="M482" s="208" t="s">
        <v>79</v>
      </c>
      <c r="N482" s="208" t="s">
        <v>79</v>
      </c>
      <c r="O482" s="208" t="s">
        <v>79</v>
      </c>
      <c r="P482" s="208"/>
      <c r="Q482" s="301"/>
      <c r="R482" s="301"/>
      <c r="S482" s="301"/>
      <c r="T482" s="301"/>
      <c r="U482" s="301"/>
      <c r="V482" s="301"/>
      <c r="W482" s="301"/>
      <c r="X482" s="301"/>
      <c r="Y482" s="301"/>
      <c r="Z482" s="301"/>
    </row>
    <row r="483">
      <c r="A483" s="302" t="s">
        <v>80</v>
      </c>
      <c r="B483" s="221">
        <v>0.0</v>
      </c>
      <c r="C483" s="221">
        <v>0.0</v>
      </c>
      <c r="D483" s="221"/>
      <c r="E483" s="221">
        <v>0.0</v>
      </c>
      <c r="F483" s="221">
        <v>0.0</v>
      </c>
      <c r="G483" s="304">
        <v>0.0</v>
      </c>
      <c r="H483" s="357">
        <f t="shared" si="241"/>
        <v>0</v>
      </c>
      <c r="I483" s="307" t="s">
        <v>79</v>
      </c>
      <c r="J483" s="299"/>
      <c r="K483" s="307" t="s">
        <v>80</v>
      </c>
      <c r="L483" s="208">
        <v>41.0</v>
      </c>
      <c r="M483" s="207">
        <f t="shared" ref="M483:M484" si="249">(L483-H483)</f>
        <v>41</v>
      </c>
      <c r="N483" s="208">
        <v>0.0</v>
      </c>
      <c r="O483" s="208">
        <f t="shared" ref="O483:O485" si="250">sum(M483,N483)</f>
        <v>41</v>
      </c>
      <c r="P483" s="208"/>
      <c r="Q483" s="301"/>
      <c r="R483" s="301"/>
      <c r="S483" s="301"/>
      <c r="T483" s="301"/>
      <c r="U483" s="301"/>
      <c r="V483" s="301"/>
      <c r="W483" s="301"/>
      <c r="X483" s="301"/>
      <c r="Y483" s="301"/>
      <c r="Z483" s="301"/>
    </row>
    <row r="484">
      <c r="A484" s="295" t="s">
        <v>84</v>
      </c>
      <c r="B484" s="296">
        <v>0.0</v>
      </c>
      <c r="C484" s="296">
        <v>3.0</v>
      </c>
      <c r="D484" s="296">
        <v>0.0</v>
      </c>
      <c r="E484" s="296">
        <v>1.0</v>
      </c>
      <c r="F484" s="296">
        <v>0.0</v>
      </c>
      <c r="G484" s="296">
        <v>5.0</v>
      </c>
      <c r="H484" s="297">
        <f t="shared" si="241"/>
        <v>6</v>
      </c>
      <c r="I484" s="298">
        <f>sum(H484:H487)</f>
        <v>6</v>
      </c>
      <c r="J484" s="299"/>
      <c r="K484" s="298" t="s">
        <v>84</v>
      </c>
      <c r="L484" s="202">
        <v>65.0</v>
      </c>
      <c r="M484" s="202">
        <f t="shared" si="249"/>
        <v>59</v>
      </c>
      <c r="N484" s="201">
        <v>0.0</v>
      </c>
      <c r="O484" s="202">
        <f t="shared" si="250"/>
        <v>59</v>
      </c>
      <c r="P484" s="202"/>
      <c r="Q484" s="301"/>
      <c r="R484" s="301"/>
      <c r="S484" s="301"/>
      <c r="T484" s="301"/>
      <c r="U484" s="301"/>
      <c r="V484" s="301"/>
      <c r="W484" s="301"/>
      <c r="X484" s="301"/>
      <c r="Y484" s="301"/>
      <c r="Z484" s="301"/>
    </row>
    <row r="485">
      <c r="A485" s="302" t="s">
        <v>77</v>
      </c>
      <c r="B485" s="303">
        <v>0.0</v>
      </c>
      <c r="C485" s="221">
        <v>0.0</v>
      </c>
      <c r="D485" s="221">
        <v>0.0</v>
      </c>
      <c r="E485" s="221">
        <v>0.0</v>
      </c>
      <c r="F485" s="221">
        <v>0.0</v>
      </c>
      <c r="G485" s="304">
        <v>0.0</v>
      </c>
      <c r="H485" s="357">
        <f t="shared" si="241"/>
        <v>0</v>
      </c>
      <c r="I485" s="306">
        <f>(I484/60)</f>
        <v>0.1</v>
      </c>
      <c r="J485" s="299"/>
      <c r="K485" s="307" t="s">
        <v>77</v>
      </c>
      <c r="L485" s="207">
        <v>0.0</v>
      </c>
      <c r="M485" s="207">
        <f>(L485-H485-H486)</f>
        <v>0</v>
      </c>
      <c r="N485" s="208">
        <v>0.0</v>
      </c>
      <c r="O485" s="208">
        <f t="shared" si="250"/>
        <v>0</v>
      </c>
      <c r="P485" s="207"/>
      <c r="Q485" s="301"/>
      <c r="R485" s="301"/>
      <c r="S485" s="301"/>
      <c r="T485" s="301"/>
      <c r="U485" s="301"/>
      <c r="V485" s="301"/>
      <c r="W485" s="301"/>
      <c r="X485" s="301"/>
      <c r="Y485" s="301"/>
      <c r="Z485" s="301"/>
    </row>
    <row r="486">
      <c r="A486" s="302" t="s">
        <v>78</v>
      </c>
      <c r="B486" s="303">
        <v>0.0</v>
      </c>
      <c r="C486" s="221">
        <v>0.0</v>
      </c>
      <c r="D486" s="221">
        <v>0.0</v>
      </c>
      <c r="E486" s="221">
        <v>0.0</v>
      </c>
      <c r="F486" s="221">
        <v>0.0</v>
      </c>
      <c r="G486" s="304">
        <v>0.0</v>
      </c>
      <c r="H486" s="357">
        <f t="shared" si="241"/>
        <v>0</v>
      </c>
      <c r="I486" s="307"/>
      <c r="J486" s="299"/>
      <c r="K486" s="307" t="s">
        <v>78</v>
      </c>
      <c r="L486" s="207" t="s">
        <v>79</v>
      </c>
      <c r="M486" s="208" t="s">
        <v>79</v>
      </c>
      <c r="N486" s="208" t="s">
        <v>79</v>
      </c>
      <c r="O486" s="208" t="s">
        <v>79</v>
      </c>
      <c r="P486" s="207"/>
      <c r="Q486" s="301"/>
      <c r="R486" s="301"/>
      <c r="S486" s="301"/>
      <c r="T486" s="301"/>
      <c r="U486" s="301"/>
      <c r="V486" s="301"/>
      <c r="W486" s="301"/>
      <c r="X486" s="301"/>
      <c r="Y486" s="301"/>
      <c r="Z486" s="301"/>
    </row>
    <row r="487">
      <c r="A487" s="302" t="s">
        <v>80</v>
      </c>
      <c r="B487" s="221">
        <v>0.0</v>
      </c>
      <c r="C487" s="221">
        <v>0.0</v>
      </c>
      <c r="D487" s="221">
        <v>0.0</v>
      </c>
      <c r="E487" s="221">
        <v>0.0</v>
      </c>
      <c r="F487" s="221">
        <v>0.0</v>
      </c>
      <c r="G487" s="304">
        <v>0.0</v>
      </c>
      <c r="H487" s="357">
        <f t="shared" si="241"/>
        <v>0</v>
      </c>
      <c r="I487" s="307" t="s">
        <v>79</v>
      </c>
      <c r="J487" s="299"/>
      <c r="K487" s="307" t="s">
        <v>80</v>
      </c>
      <c r="L487" s="207">
        <v>25.0</v>
      </c>
      <c r="M487" s="207">
        <f t="shared" ref="M487:M488" si="251">(L487-H487)</f>
        <v>25</v>
      </c>
      <c r="N487" s="208">
        <v>0.0</v>
      </c>
      <c r="O487" s="208">
        <f t="shared" ref="O487:O489" si="252">sum(M487,N487)</f>
        <v>25</v>
      </c>
      <c r="P487" s="207"/>
      <c r="Q487" s="301"/>
      <c r="R487" s="301"/>
      <c r="S487" s="301"/>
      <c r="T487" s="301"/>
      <c r="U487" s="301"/>
      <c r="V487" s="301"/>
      <c r="W487" s="301"/>
      <c r="X487" s="301"/>
      <c r="Y487" s="301"/>
      <c r="Z487" s="301"/>
    </row>
    <row r="488">
      <c r="A488" s="295" t="s">
        <v>237</v>
      </c>
      <c r="B488" s="296">
        <v>13.0</v>
      </c>
      <c r="C488" s="296">
        <v>9.0</v>
      </c>
      <c r="D488" s="296">
        <v>9.0</v>
      </c>
      <c r="E488" s="296">
        <v>8.0</v>
      </c>
      <c r="F488" s="296">
        <v>0.0</v>
      </c>
      <c r="G488" s="296">
        <v>0.0</v>
      </c>
      <c r="H488" s="297">
        <f t="shared" si="241"/>
        <v>17</v>
      </c>
      <c r="I488" s="298">
        <f>sum(H488:H491)</f>
        <v>17</v>
      </c>
      <c r="J488" s="299"/>
      <c r="K488" s="298" t="s">
        <v>237</v>
      </c>
      <c r="L488" s="309">
        <v>39.0</v>
      </c>
      <c r="M488" s="214">
        <f t="shared" si="251"/>
        <v>22</v>
      </c>
      <c r="N488" s="220">
        <v>60.0</v>
      </c>
      <c r="O488" s="214">
        <f t="shared" si="252"/>
        <v>82</v>
      </c>
      <c r="P488" s="202"/>
      <c r="Q488" s="301"/>
      <c r="R488" s="301"/>
      <c r="S488" s="301"/>
      <c r="T488" s="301"/>
      <c r="U488" s="301"/>
      <c r="V488" s="301"/>
      <c r="W488" s="301"/>
      <c r="X488" s="301"/>
      <c r="Y488" s="301"/>
      <c r="Z488" s="301"/>
    </row>
    <row r="489">
      <c r="A489" s="302" t="s">
        <v>77</v>
      </c>
      <c r="B489" s="303">
        <v>0.0</v>
      </c>
      <c r="C489" s="221">
        <v>0.0</v>
      </c>
      <c r="D489" s="221">
        <v>0.0</v>
      </c>
      <c r="E489" s="221">
        <v>0.0</v>
      </c>
      <c r="F489" s="221">
        <v>0.0</v>
      </c>
      <c r="G489" s="304">
        <v>0.0</v>
      </c>
      <c r="H489" s="357">
        <f t="shared" si="241"/>
        <v>0</v>
      </c>
      <c r="I489" s="306">
        <f>(I488/60)</f>
        <v>0.2833333333</v>
      </c>
      <c r="J489" s="299"/>
      <c r="K489" s="307" t="s">
        <v>77</v>
      </c>
      <c r="L489" s="303">
        <v>0.0</v>
      </c>
      <c r="M489" s="217">
        <f>(L489-H489-H490)</f>
        <v>0</v>
      </c>
      <c r="N489" s="221">
        <v>5.0</v>
      </c>
      <c r="O489" s="218">
        <f t="shared" si="252"/>
        <v>5</v>
      </c>
      <c r="P489" s="217"/>
      <c r="Q489" s="301"/>
      <c r="R489" s="301"/>
      <c r="S489" s="301"/>
      <c r="T489" s="301"/>
      <c r="U489" s="301"/>
      <c r="V489" s="301"/>
      <c r="W489" s="301"/>
      <c r="X489" s="301"/>
      <c r="Y489" s="301"/>
      <c r="Z489" s="301"/>
    </row>
    <row r="490">
      <c r="A490" s="302" t="s">
        <v>78</v>
      </c>
      <c r="B490" s="303">
        <v>0.0</v>
      </c>
      <c r="C490" s="221">
        <v>0.0</v>
      </c>
      <c r="D490" s="221">
        <v>0.0</v>
      </c>
      <c r="E490" s="221">
        <v>0.0</v>
      </c>
      <c r="F490" s="221">
        <v>0.0</v>
      </c>
      <c r="G490" s="304">
        <v>0.0</v>
      </c>
      <c r="H490" s="357">
        <f t="shared" si="241"/>
        <v>0</v>
      </c>
      <c r="I490" s="307"/>
      <c r="J490" s="299"/>
      <c r="K490" s="307" t="s">
        <v>78</v>
      </c>
      <c r="L490" s="217" t="s">
        <v>79</v>
      </c>
      <c r="M490" s="218" t="s">
        <v>79</v>
      </c>
      <c r="N490" s="221" t="s">
        <v>79</v>
      </c>
      <c r="O490" s="218" t="s">
        <v>79</v>
      </c>
      <c r="P490" s="217"/>
      <c r="Q490" s="301"/>
      <c r="R490" s="301"/>
      <c r="S490" s="301"/>
      <c r="T490" s="301"/>
      <c r="U490" s="301"/>
      <c r="V490" s="301"/>
      <c r="W490" s="301"/>
      <c r="X490" s="301"/>
      <c r="Y490" s="301"/>
      <c r="Z490" s="301"/>
    </row>
    <row r="491">
      <c r="A491" s="302" t="s">
        <v>80</v>
      </c>
      <c r="B491" s="221">
        <v>0.0</v>
      </c>
      <c r="C491" s="221">
        <v>0.0</v>
      </c>
      <c r="D491" s="221"/>
      <c r="E491" s="221">
        <v>0.0</v>
      </c>
      <c r="F491" s="221">
        <v>0.0</v>
      </c>
      <c r="G491" s="304">
        <v>0.0</v>
      </c>
      <c r="H491" s="357">
        <f t="shared" si="241"/>
        <v>0</v>
      </c>
      <c r="I491" s="307" t="s">
        <v>79</v>
      </c>
      <c r="J491" s="299"/>
      <c r="K491" s="307" t="s">
        <v>80</v>
      </c>
      <c r="L491" s="303">
        <v>0.0</v>
      </c>
      <c r="M491" s="217">
        <f>(L491-H491)</f>
        <v>0</v>
      </c>
      <c r="N491" s="303">
        <v>40.0</v>
      </c>
      <c r="O491" s="218">
        <f>sum(M491,N491)</f>
        <v>40</v>
      </c>
      <c r="P491" s="217"/>
      <c r="Q491" s="301"/>
      <c r="R491" s="301"/>
      <c r="S491" s="301"/>
      <c r="T491" s="301"/>
      <c r="U491" s="301"/>
      <c r="V491" s="301"/>
      <c r="W491" s="301"/>
      <c r="X491" s="301"/>
      <c r="Y491" s="301"/>
      <c r="Z491" s="301"/>
    </row>
    <row r="492">
      <c r="A492" s="292" t="s">
        <v>87</v>
      </c>
      <c r="B492" s="293">
        <f t="shared" ref="B492:G492" si="253">sum(B493:B516)-B496-B500-B504-B508-B512-B516</f>
        <v>62</v>
      </c>
      <c r="C492" s="293">
        <f t="shared" si="253"/>
        <v>58</v>
      </c>
      <c r="D492" s="293">
        <f t="shared" si="253"/>
        <v>63</v>
      </c>
      <c r="E492" s="293">
        <f t="shared" si="253"/>
        <v>48</v>
      </c>
      <c r="F492" s="293">
        <f t="shared" si="253"/>
        <v>59</v>
      </c>
      <c r="G492" s="293">
        <f t="shared" si="253"/>
        <v>0</v>
      </c>
      <c r="H492" s="293"/>
      <c r="I492" s="293">
        <v>0.0</v>
      </c>
      <c r="J492" s="286"/>
      <c r="K492" s="310" t="s">
        <v>87</v>
      </c>
      <c r="L492" s="198"/>
      <c r="M492" s="198"/>
      <c r="N492" s="224"/>
      <c r="O492" s="199"/>
      <c r="P492" s="198"/>
      <c r="Q492" s="287"/>
      <c r="R492" s="287"/>
      <c r="S492" s="287"/>
      <c r="T492" s="287"/>
      <c r="U492" s="287"/>
      <c r="V492" s="287"/>
      <c r="W492" s="287"/>
      <c r="X492" s="287"/>
      <c r="Y492" s="287"/>
      <c r="Z492" s="287"/>
    </row>
    <row r="493">
      <c r="A493" s="295" t="s">
        <v>24</v>
      </c>
      <c r="B493" s="296">
        <v>7.0</v>
      </c>
      <c r="C493" s="296">
        <v>18.0</v>
      </c>
      <c r="D493" s="296">
        <v>0.0</v>
      </c>
      <c r="E493" s="296">
        <v>6.0</v>
      </c>
      <c r="F493" s="296">
        <v>3.0</v>
      </c>
      <c r="G493" s="296">
        <v>0.0</v>
      </c>
      <c r="H493" s="297">
        <f t="shared" ref="H493:H516" si="254">SUM(D493:G493)</f>
        <v>9</v>
      </c>
      <c r="I493" s="298">
        <f>sum(H493:H496)</f>
        <v>9</v>
      </c>
      <c r="J493" s="299"/>
      <c r="K493" s="298" t="s">
        <v>24</v>
      </c>
      <c r="L493" s="202">
        <v>55.0</v>
      </c>
      <c r="M493" s="202">
        <f>(L493-H493)</f>
        <v>46</v>
      </c>
      <c r="N493" s="225">
        <v>70.0</v>
      </c>
      <c r="O493" s="202">
        <f t="shared" ref="O493:O494" si="255">sum(M493,N493)</f>
        <v>116</v>
      </c>
      <c r="P493" s="202"/>
      <c r="Q493" s="300"/>
      <c r="R493" s="301"/>
      <c r="S493" s="301"/>
      <c r="T493" s="301"/>
      <c r="U493" s="301"/>
      <c r="V493" s="301"/>
      <c r="W493" s="301"/>
      <c r="X493" s="301"/>
      <c r="Y493" s="301"/>
      <c r="Z493" s="301"/>
    </row>
    <row r="494">
      <c r="A494" s="302" t="s">
        <v>77</v>
      </c>
      <c r="B494" s="303">
        <v>0.0</v>
      </c>
      <c r="C494" s="221">
        <v>0.0</v>
      </c>
      <c r="D494" s="221">
        <v>0.0</v>
      </c>
      <c r="E494" s="221">
        <v>0.0</v>
      </c>
      <c r="F494" s="221">
        <v>0.0</v>
      </c>
      <c r="G494" s="304">
        <v>0.0</v>
      </c>
      <c r="H494" s="357">
        <f t="shared" si="254"/>
        <v>0</v>
      </c>
      <c r="I494" s="306">
        <f>(I493/60)</f>
        <v>0.15</v>
      </c>
      <c r="J494" s="299"/>
      <c r="K494" s="307" t="s">
        <v>77</v>
      </c>
      <c r="L494" s="207">
        <v>0.0</v>
      </c>
      <c r="M494" s="207">
        <f>(L494-H494-H495)</f>
        <v>0</v>
      </c>
      <c r="N494" s="222">
        <v>10.0</v>
      </c>
      <c r="O494" s="208">
        <f t="shared" si="255"/>
        <v>10</v>
      </c>
      <c r="P494" s="207"/>
      <c r="Q494" s="301"/>
      <c r="R494" s="301"/>
      <c r="S494" s="301"/>
      <c r="T494" s="301"/>
      <c r="U494" s="301"/>
      <c r="V494" s="301"/>
      <c r="W494" s="301"/>
      <c r="X494" s="301"/>
      <c r="Y494" s="301"/>
      <c r="Z494" s="301"/>
    </row>
    <row r="495">
      <c r="A495" s="302" t="s">
        <v>78</v>
      </c>
      <c r="B495" s="303">
        <v>0.0</v>
      </c>
      <c r="C495" s="221">
        <v>0.0</v>
      </c>
      <c r="D495" s="221">
        <v>0.0</v>
      </c>
      <c r="E495" s="221">
        <v>0.0</v>
      </c>
      <c r="F495" s="221">
        <v>0.0</v>
      </c>
      <c r="G495" s="304">
        <v>0.0</v>
      </c>
      <c r="H495" s="357">
        <f t="shared" si="254"/>
        <v>0</v>
      </c>
      <c r="I495" s="307"/>
      <c r="J495" s="299"/>
      <c r="K495" s="307" t="s">
        <v>78</v>
      </c>
      <c r="L495" s="207" t="s">
        <v>79</v>
      </c>
      <c r="M495" s="208" t="s">
        <v>79</v>
      </c>
      <c r="N495" s="208" t="s">
        <v>79</v>
      </c>
      <c r="O495" s="208" t="s">
        <v>79</v>
      </c>
      <c r="P495" s="207"/>
      <c r="Q495" s="301"/>
      <c r="R495" s="301"/>
      <c r="S495" s="301"/>
      <c r="T495" s="301"/>
      <c r="U495" s="301"/>
      <c r="V495" s="301"/>
      <c r="W495" s="301"/>
      <c r="X495" s="301"/>
      <c r="Y495" s="301"/>
      <c r="Z495" s="301"/>
    </row>
    <row r="496">
      <c r="A496" s="302" t="s">
        <v>80</v>
      </c>
      <c r="B496" s="221">
        <v>1.0</v>
      </c>
      <c r="C496" s="221">
        <v>0.0</v>
      </c>
      <c r="D496" s="221">
        <v>0.0</v>
      </c>
      <c r="E496" s="307"/>
      <c r="F496" s="221">
        <v>0.0</v>
      </c>
      <c r="G496" s="304">
        <v>0.0</v>
      </c>
      <c r="H496" s="357">
        <f t="shared" si="254"/>
        <v>0</v>
      </c>
      <c r="I496" s="307" t="s">
        <v>79</v>
      </c>
      <c r="J496" s="299"/>
      <c r="K496" s="307" t="s">
        <v>80</v>
      </c>
      <c r="L496" s="207">
        <v>40.0</v>
      </c>
      <c r="M496" s="207">
        <f t="shared" ref="M496:M497" si="256">(L496-H496)</f>
        <v>40</v>
      </c>
      <c r="N496" s="208">
        <v>0.0</v>
      </c>
      <c r="O496" s="208">
        <f t="shared" ref="O496:O498" si="257">sum(M496,N496)</f>
        <v>40</v>
      </c>
      <c r="P496" s="207"/>
      <c r="Q496" s="301"/>
      <c r="R496" s="301"/>
      <c r="S496" s="301"/>
      <c r="T496" s="301"/>
      <c r="U496" s="301"/>
      <c r="V496" s="301"/>
      <c r="W496" s="301"/>
      <c r="X496" s="301"/>
      <c r="Y496" s="301"/>
      <c r="Z496" s="301"/>
    </row>
    <row r="497">
      <c r="A497" s="295" t="s">
        <v>88</v>
      </c>
      <c r="B497" s="296">
        <v>0.0</v>
      </c>
      <c r="C497" s="296">
        <v>11.0</v>
      </c>
      <c r="D497" s="296">
        <v>14.0</v>
      </c>
      <c r="E497" s="296">
        <v>9.0</v>
      </c>
      <c r="F497" s="296">
        <v>14.0</v>
      </c>
      <c r="G497" s="296">
        <v>0.0</v>
      </c>
      <c r="H497" s="297">
        <f t="shared" si="254"/>
        <v>37</v>
      </c>
      <c r="I497" s="298">
        <f>sum(H497:H500)</f>
        <v>37</v>
      </c>
      <c r="J497" s="299"/>
      <c r="K497" s="298" t="s">
        <v>88</v>
      </c>
      <c r="L497" s="202">
        <v>56.0</v>
      </c>
      <c r="M497" s="202">
        <f t="shared" si="256"/>
        <v>19</v>
      </c>
      <c r="N497" s="201">
        <v>50.0</v>
      </c>
      <c r="O497" s="202">
        <f t="shared" si="257"/>
        <v>69</v>
      </c>
      <c r="P497" s="202"/>
      <c r="Q497" s="301"/>
      <c r="R497" s="301"/>
      <c r="S497" s="301"/>
      <c r="T497" s="301"/>
      <c r="U497" s="301"/>
      <c r="V497" s="301"/>
      <c r="W497" s="301"/>
      <c r="X497" s="301"/>
      <c r="Y497" s="301"/>
      <c r="Z497" s="301"/>
    </row>
    <row r="498">
      <c r="A498" s="302" t="s">
        <v>77</v>
      </c>
      <c r="B498" s="221">
        <v>0.0</v>
      </c>
      <c r="C498" s="221">
        <v>0.0</v>
      </c>
      <c r="D498" s="221">
        <v>0.0</v>
      </c>
      <c r="E498" s="221">
        <v>0.0</v>
      </c>
      <c r="F498" s="221">
        <v>0.0</v>
      </c>
      <c r="G498" s="304">
        <v>0.0</v>
      </c>
      <c r="H498" s="357">
        <f t="shared" si="254"/>
        <v>0</v>
      </c>
      <c r="I498" s="306">
        <f>(I497/60)</f>
        <v>0.6166666667</v>
      </c>
      <c r="J498" s="299"/>
      <c r="K498" s="307" t="s">
        <v>77</v>
      </c>
      <c r="L498" s="208">
        <v>-1.0</v>
      </c>
      <c r="M498" s="207">
        <f>(L498-H498-H499)</f>
        <v>-1</v>
      </c>
      <c r="N498" s="208">
        <v>10.0</v>
      </c>
      <c r="O498" s="208">
        <f t="shared" si="257"/>
        <v>9</v>
      </c>
      <c r="P498" s="208"/>
      <c r="Q498" s="301"/>
      <c r="R498" s="301"/>
      <c r="S498" s="301"/>
      <c r="T498" s="301"/>
      <c r="U498" s="301"/>
      <c r="V498" s="301"/>
      <c r="W498" s="301"/>
      <c r="X498" s="301"/>
      <c r="Y498" s="301"/>
      <c r="Z498" s="301"/>
    </row>
    <row r="499">
      <c r="A499" s="302" t="s">
        <v>78</v>
      </c>
      <c r="B499" s="221">
        <v>0.0</v>
      </c>
      <c r="C499" s="221">
        <v>1.0</v>
      </c>
      <c r="D499" s="221">
        <v>0.0</v>
      </c>
      <c r="E499" s="221">
        <v>0.0</v>
      </c>
      <c r="F499" s="303">
        <v>0.0</v>
      </c>
      <c r="G499" s="304">
        <v>0.0</v>
      </c>
      <c r="H499" s="357">
        <f t="shared" si="254"/>
        <v>0</v>
      </c>
      <c r="I499" s="307"/>
      <c r="J499" s="299"/>
      <c r="K499" s="307" t="s">
        <v>78</v>
      </c>
      <c r="L499" s="208" t="s">
        <v>79</v>
      </c>
      <c r="M499" s="208" t="s">
        <v>79</v>
      </c>
      <c r="N499" s="208" t="s">
        <v>79</v>
      </c>
      <c r="O499" s="208" t="s">
        <v>79</v>
      </c>
      <c r="P499" s="208"/>
      <c r="Q499" s="301"/>
      <c r="R499" s="301"/>
      <c r="S499" s="301"/>
      <c r="T499" s="301"/>
      <c r="U499" s="301"/>
      <c r="V499" s="301"/>
      <c r="W499" s="301"/>
      <c r="X499" s="301"/>
      <c r="Y499" s="301"/>
      <c r="Z499" s="301"/>
    </row>
    <row r="500">
      <c r="A500" s="302" t="s">
        <v>80</v>
      </c>
      <c r="B500" s="221">
        <v>0.0</v>
      </c>
      <c r="C500" s="221">
        <v>1.0</v>
      </c>
      <c r="D500" s="221"/>
      <c r="E500" s="221"/>
      <c r="F500" s="307"/>
      <c r="G500" s="304">
        <v>0.0</v>
      </c>
      <c r="H500" s="357">
        <f t="shared" si="254"/>
        <v>0</v>
      </c>
      <c r="I500" s="307" t="s">
        <v>79</v>
      </c>
      <c r="J500" s="299"/>
      <c r="K500" s="307" t="s">
        <v>80</v>
      </c>
      <c r="L500" s="208">
        <v>48.0</v>
      </c>
      <c r="M500" s="207">
        <f t="shared" ref="M500:M501" si="258">(L500-H500)</f>
        <v>48</v>
      </c>
      <c r="N500" s="208">
        <v>0.0</v>
      </c>
      <c r="O500" s="208">
        <f t="shared" ref="O500:O502" si="259">sum(M500,N500)</f>
        <v>48</v>
      </c>
      <c r="P500" s="208"/>
      <c r="Q500" s="301"/>
      <c r="R500" s="301"/>
      <c r="S500" s="301"/>
      <c r="T500" s="301"/>
      <c r="U500" s="301"/>
      <c r="V500" s="301"/>
      <c r="W500" s="301"/>
      <c r="X500" s="301"/>
      <c r="Y500" s="301"/>
      <c r="Z500" s="301"/>
    </row>
    <row r="501">
      <c r="A501" s="295" t="s">
        <v>89</v>
      </c>
      <c r="B501" s="296">
        <v>16.0</v>
      </c>
      <c r="C501" s="296">
        <v>13.0</v>
      </c>
      <c r="D501" s="296">
        <v>17.0</v>
      </c>
      <c r="E501" s="296">
        <v>16.0</v>
      </c>
      <c r="F501" s="296">
        <v>21.0</v>
      </c>
      <c r="G501" s="296">
        <v>0.0</v>
      </c>
      <c r="H501" s="297">
        <f t="shared" si="254"/>
        <v>54</v>
      </c>
      <c r="I501" s="298">
        <f>sum(H501:H504)</f>
        <v>55</v>
      </c>
      <c r="J501" s="299"/>
      <c r="K501" s="298" t="s">
        <v>89</v>
      </c>
      <c r="L501" s="202">
        <v>144.0</v>
      </c>
      <c r="M501" s="202">
        <f t="shared" si="258"/>
        <v>90</v>
      </c>
      <c r="N501" s="201">
        <v>75.0</v>
      </c>
      <c r="O501" s="202">
        <f t="shared" si="259"/>
        <v>165</v>
      </c>
      <c r="P501" s="202"/>
      <c r="Q501" s="287"/>
      <c r="R501" s="287"/>
      <c r="S501" s="287"/>
      <c r="T501" s="287"/>
      <c r="U501" s="287"/>
      <c r="V501" s="287"/>
      <c r="W501" s="287"/>
      <c r="X501" s="287"/>
      <c r="Y501" s="287"/>
      <c r="Z501" s="287"/>
    </row>
    <row r="502">
      <c r="A502" s="302" t="s">
        <v>77</v>
      </c>
      <c r="B502" s="304">
        <v>0.0</v>
      </c>
      <c r="C502" s="304">
        <v>0.0</v>
      </c>
      <c r="D502" s="304">
        <v>0.0</v>
      </c>
      <c r="E502" s="304">
        <v>0.0</v>
      </c>
      <c r="F502" s="304">
        <v>0.0</v>
      </c>
      <c r="G502" s="304">
        <v>0.0</v>
      </c>
      <c r="H502" s="357">
        <f t="shared" si="254"/>
        <v>0</v>
      </c>
      <c r="I502" s="306">
        <f>(I501/60)</f>
        <v>0.9166666667</v>
      </c>
      <c r="J502" s="299"/>
      <c r="K502" s="307" t="s">
        <v>77</v>
      </c>
      <c r="L502" s="207">
        <v>17.0</v>
      </c>
      <c r="M502" s="207">
        <f>(L502-H502-H503)</f>
        <v>16</v>
      </c>
      <c r="N502" s="208">
        <v>10.0</v>
      </c>
      <c r="O502" s="208">
        <f t="shared" si="259"/>
        <v>26</v>
      </c>
      <c r="P502" s="207"/>
      <c r="Q502" s="287"/>
      <c r="R502" s="287"/>
      <c r="S502" s="287"/>
      <c r="T502" s="287"/>
      <c r="U502" s="287"/>
      <c r="V502" s="287"/>
      <c r="W502" s="287"/>
      <c r="X502" s="287"/>
      <c r="Y502" s="287"/>
      <c r="Z502" s="287"/>
    </row>
    <row r="503">
      <c r="A503" s="302" t="s">
        <v>78</v>
      </c>
      <c r="B503" s="304">
        <v>3.0</v>
      </c>
      <c r="C503" s="304">
        <v>1.0</v>
      </c>
      <c r="D503" s="304">
        <v>1.0</v>
      </c>
      <c r="E503" s="304">
        <v>0.0</v>
      </c>
      <c r="F503" s="304">
        <v>0.0</v>
      </c>
      <c r="G503" s="304">
        <v>0.0</v>
      </c>
      <c r="H503" s="357">
        <f t="shared" si="254"/>
        <v>1</v>
      </c>
      <c r="I503" s="307"/>
      <c r="J503" s="299"/>
      <c r="K503" s="307" t="s">
        <v>78</v>
      </c>
      <c r="L503" s="207" t="s">
        <v>79</v>
      </c>
      <c r="M503" s="208" t="s">
        <v>79</v>
      </c>
      <c r="N503" s="208" t="s">
        <v>79</v>
      </c>
      <c r="O503" s="208" t="s">
        <v>79</v>
      </c>
      <c r="P503" s="207"/>
      <c r="Q503" s="287"/>
      <c r="R503" s="287"/>
      <c r="S503" s="287"/>
      <c r="T503" s="287"/>
      <c r="U503" s="287"/>
      <c r="V503" s="287"/>
      <c r="W503" s="287"/>
      <c r="X503" s="287"/>
      <c r="Y503" s="287"/>
      <c r="Z503" s="287"/>
    </row>
    <row r="504">
      <c r="A504" s="302" t="s">
        <v>80</v>
      </c>
      <c r="B504" s="304"/>
      <c r="C504" s="304">
        <v>0.0</v>
      </c>
      <c r="D504" s="307"/>
      <c r="E504" s="307"/>
      <c r="F504" s="305"/>
      <c r="G504" s="304">
        <v>0.0</v>
      </c>
      <c r="H504" s="357">
        <f t="shared" si="254"/>
        <v>0</v>
      </c>
      <c r="I504" s="307" t="s">
        <v>79</v>
      </c>
      <c r="J504" s="299"/>
      <c r="K504" s="307" t="s">
        <v>80</v>
      </c>
      <c r="L504" s="207">
        <v>59.0</v>
      </c>
      <c r="M504" s="207">
        <f t="shared" ref="M504:M505" si="260">(L504-H504)</f>
        <v>59</v>
      </c>
      <c r="N504" s="208">
        <v>0.0</v>
      </c>
      <c r="O504" s="208">
        <f t="shared" ref="O504:O506" si="261">sum(M504,N504)</f>
        <v>59</v>
      </c>
      <c r="P504" s="207"/>
      <c r="Q504" s="287"/>
      <c r="R504" s="287"/>
      <c r="S504" s="287"/>
      <c r="T504" s="287"/>
      <c r="U504" s="287"/>
      <c r="V504" s="287"/>
      <c r="W504" s="287"/>
      <c r="X504" s="287"/>
      <c r="Y504" s="287"/>
      <c r="Z504" s="287"/>
    </row>
    <row r="505">
      <c r="A505" s="295" t="s">
        <v>90</v>
      </c>
      <c r="B505" s="296">
        <v>9.0</v>
      </c>
      <c r="C505" s="296">
        <v>12.0</v>
      </c>
      <c r="D505" s="296">
        <v>13.0</v>
      </c>
      <c r="E505" s="296">
        <v>6.0</v>
      </c>
      <c r="F505" s="296">
        <v>0.0</v>
      </c>
      <c r="G505" s="296">
        <v>0.0</v>
      </c>
      <c r="H505" s="297">
        <f t="shared" si="254"/>
        <v>19</v>
      </c>
      <c r="I505" s="298">
        <f>sum(H505:H508)</f>
        <v>19</v>
      </c>
      <c r="J505" s="286"/>
      <c r="K505" s="298" t="s">
        <v>90</v>
      </c>
      <c r="L505" s="202">
        <v>35.0</v>
      </c>
      <c r="M505" s="202">
        <f t="shared" si="260"/>
        <v>16</v>
      </c>
      <c r="N505" s="201">
        <v>35.0</v>
      </c>
      <c r="O505" s="202">
        <f t="shared" si="261"/>
        <v>51</v>
      </c>
      <c r="P505" s="202"/>
      <c r="Q505" s="287"/>
      <c r="R505" s="287"/>
      <c r="S505" s="287"/>
      <c r="T505" s="287"/>
      <c r="U505" s="287"/>
      <c r="V505" s="287"/>
      <c r="W505" s="287"/>
      <c r="X505" s="287"/>
      <c r="Y505" s="287"/>
      <c r="Z505" s="287"/>
    </row>
    <row r="506">
      <c r="A506" s="302" t="s">
        <v>77</v>
      </c>
      <c r="B506" s="221">
        <v>0.0</v>
      </c>
      <c r="C506" s="221">
        <v>0.0</v>
      </c>
      <c r="D506" s="304">
        <v>0.0</v>
      </c>
      <c r="E506" s="304">
        <v>0.0</v>
      </c>
      <c r="F506" s="304">
        <v>0.0</v>
      </c>
      <c r="G506" s="304">
        <v>0.0</v>
      </c>
      <c r="H506" s="357">
        <f t="shared" si="254"/>
        <v>0</v>
      </c>
      <c r="I506" s="306">
        <f>(I505/60)</f>
        <v>0.3166666667</v>
      </c>
      <c r="J506" s="286"/>
      <c r="K506" s="307" t="s">
        <v>77</v>
      </c>
      <c r="L506" s="208">
        <v>0.0</v>
      </c>
      <c r="M506" s="207">
        <f>(L506-H506-H507)</f>
        <v>0</v>
      </c>
      <c r="N506" s="208">
        <v>5.0</v>
      </c>
      <c r="O506" s="208">
        <f t="shared" si="261"/>
        <v>5</v>
      </c>
      <c r="P506" s="208"/>
      <c r="Q506" s="287"/>
      <c r="R506" s="287"/>
      <c r="S506" s="287"/>
      <c r="T506" s="287"/>
      <c r="U506" s="287"/>
      <c r="V506" s="287"/>
      <c r="W506" s="287"/>
      <c r="X506" s="287"/>
      <c r="Y506" s="287"/>
      <c r="Z506" s="287"/>
    </row>
    <row r="507">
      <c r="A507" s="302" t="s">
        <v>78</v>
      </c>
      <c r="B507" s="221">
        <v>0.0</v>
      </c>
      <c r="C507" s="221">
        <v>0.0</v>
      </c>
      <c r="D507" s="304">
        <v>0.0</v>
      </c>
      <c r="E507" s="304">
        <v>0.0</v>
      </c>
      <c r="F507" s="304">
        <v>0.0</v>
      </c>
      <c r="G507" s="304">
        <v>0.0</v>
      </c>
      <c r="H507" s="357">
        <f t="shared" si="254"/>
        <v>0</v>
      </c>
      <c r="I507" s="307"/>
      <c r="J507" s="286"/>
      <c r="K507" s="307" t="s">
        <v>78</v>
      </c>
      <c r="L507" s="208" t="s">
        <v>79</v>
      </c>
      <c r="M507" s="208" t="s">
        <v>79</v>
      </c>
      <c r="N507" s="208" t="s">
        <v>79</v>
      </c>
      <c r="O507" s="208" t="s">
        <v>79</v>
      </c>
      <c r="P507" s="208"/>
      <c r="Q507" s="287"/>
      <c r="R507" s="287"/>
      <c r="S507" s="287"/>
      <c r="T507" s="287"/>
      <c r="U507" s="287"/>
      <c r="V507" s="287"/>
      <c r="W507" s="287"/>
      <c r="X507" s="287"/>
      <c r="Y507" s="287"/>
      <c r="Z507" s="287"/>
    </row>
    <row r="508">
      <c r="A508" s="302" t="s">
        <v>80</v>
      </c>
      <c r="B508" s="221">
        <v>1.0</v>
      </c>
      <c r="C508" s="221">
        <v>1.0</v>
      </c>
      <c r="D508" s="221"/>
      <c r="E508" s="307"/>
      <c r="F508" s="221">
        <v>0.0</v>
      </c>
      <c r="G508" s="304">
        <v>0.0</v>
      </c>
      <c r="H508" s="357">
        <f t="shared" si="254"/>
        <v>0</v>
      </c>
      <c r="I508" s="307" t="s">
        <v>79</v>
      </c>
      <c r="J508" s="286"/>
      <c r="K508" s="307" t="s">
        <v>80</v>
      </c>
      <c r="L508" s="208">
        <v>65.0</v>
      </c>
      <c r="M508" s="207">
        <f t="shared" ref="M508:M509" si="262">(L508-H508)</f>
        <v>65</v>
      </c>
      <c r="N508" s="208">
        <v>0.0</v>
      </c>
      <c r="O508" s="208">
        <f t="shared" ref="O508:O510" si="263">sum(M508,N508)</f>
        <v>65</v>
      </c>
      <c r="P508" s="208"/>
      <c r="Q508" s="287"/>
      <c r="R508" s="287"/>
      <c r="S508" s="287"/>
      <c r="T508" s="287"/>
      <c r="U508" s="287"/>
      <c r="V508" s="287"/>
      <c r="W508" s="287"/>
      <c r="X508" s="287"/>
      <c r="Y508" s="287"/>
      <c r="Z508" s="287"/>
    </row>
    <row r="509">
      <c r="A509" s="295" t="s">
        <v>238</v>
      </c>
      <c r="B509" s="296">
        <v>12.0</v>
      </c>
      <c r="C509" s="296">
        <v>2.0</v>
      </c>
      <c r="D509" s="296">
        <v>4.0</v>
      </c>
      <c r="E509" s="296">
        <v>2.0</v>
      </c>
      <c r="F509" s="296">
        <v>0.0</v>
      </c>
      <c r="G509" s="296">
        <v>0.0</v>
      </c>
      <c r="H509" s="297">
        <f t="shared" si="254"/>
        <v>6</v>
      </c>
      <c r="I509" s="298">
        <f>sum(H509:H512)</f>
        <v>6</v>
      </c>
      <c r="J509" s="299"/>
      <c r="K509" s="298" t="s">
        <v>238</v>
      </c>
      <c r="L509" s="202">
        <v>40.0</v>
      </c>
      <c r="M509" s="202">
        <f t="shared" si="262"/>
        <v>34</v>
      </c>
      <c r="N509" s="201">
        <v>20.0</v>
      </c>
      <c r="O509" s="202">
        <f t="shared" si="263"/>
        <v>54</v>
      </c>
      <c r="P509" s="202"/>
      <c r="Q509" s="301"/>
      <c r="R509" s="301"/>
      <c r="S509" s="301"/>
      <c r="T509" s="301"/>
      <c r="U509" s="301"/>
      <c r="V509" s="301"/>
      <c r="W509" s="301"/>
      <c r="X509" s="301"/>
      <c r="Y509" s="301"/>
      <c r="Z509" s="301"/>
    </row>
    <row r="510">
      <c r="A510" s="302" t="s">
        <v>77</v>
      </c>
      <c r="B510" s="303">
        <v>0.0</v>
      </c>
      <c r="C510" s="221">
        <v>0.0</v>
      </c>
      <c r="D510" s="221">
        <v>0.0</v>
      </c>
      <c r="E510" s="221">
        <v>0.0</v>
      </c>
      <c r="F510" s="221">
        <v>0.0</v>
      </c>
      <c r="G510" s="304">
        <v>0.0</v>
      </c>
      <c r="H510" s="357">
        <f t="shared" si="254"/>
        <v>0</v>
      </c>
      <c r="I510" s="306">
        <f>(I509/60)</f>
        <v>0.1</v>
      </c>
      <c r="J510" s="299"/>
      <c r="K510" s="307" t="s">
        <v>77</v>
      </c>
      <c r="L510" s="207">
        <v>0.0</v>
      </c>
      <c r="M510" s="207">
        <f>(L510-H510-H511)</f>
        <v>0</v>
      </c>
      <c r="N510" s="208">
        <v>5.0</v>
      </c>
      <c r="O510" s="208">
        <f t="shared" si="263"/>
        <v>5</v>
      </c>
      <c r="P510" s="207"/>
      <c r="Q510" s="301"/>
      <c r="R510" s="301"/>
      <c r="S510" s="301"/>
      <c r="T510" s="301"/>
      <c r="U510" s="301"/>
      <c r="V510" s="301"/>
      <c r="W510" s="301"/>
      <c r="X510" s="301"/>
      <c r="Y510" s="301"/>
      <c r="Z510" s="301"/>
    </row>
    <row r="511">
      <c r="A511" s="302" t="s">
        <v>78</v>
      </c>
      <c r="B511" s="303">
        <v>0.0</v>
      </c>
      <c r="C511" s="221">
        <v>0.0</v>
      </c>
      <c r="D511" s="221">
        <v>0.0</v>
      </c>
      <c r="E511" s="221">
        <v>0.0</v>
      </c>
      <c r="F511" s="221">
        <v>0.0</v>
      </c>
      <c r="G511" s="304">
        <v>0.0</v>
      </c>
      <c r="H511" s="357">
        <f t="shared" si="254"/>
        <v>0</v>
      </c>
      <c r="I511" s="307"/>
      <c r="J511" s="299"/>
      <c r="K511" s="307" t="s">
        <v>78</v>
      </c>
      <c r="L511" s="207" t="s">
        <v>79</v>
      </c>
      <c r="M511" s="208" t="s">
        <v>79</v>
      </c>
      <c r="N511" s="222" t="s">
        <v>79</v>
      </c>
      <c r="O511" s="208" t="s">
        <v>79</v>
      </c>
      <c r="P511" s="207"/>
      <c r="Q511" s="301"/>
      <c r="R511" s="301"/>
      <c r="S511" s="301"/>
      <c r="T511" s="301"/>
      <c r="U511" s="301"/>
      <c r="V511" s="301"/>
      <c r="W511" s="301"/>
      <c r="X511" s="301"/>
      <c r="Y511" s="301"/>
      <c r="Z511" s="301"/>
    </row>
    <row r="512">
      <c r="A512" s="302" t="s">
        <v>80</v>
      </c>
      <c r="B512" s="221">
        <v>0.0</v>
      </c>
      <c r="C512" s="221">
        <v>0.0</v>
      </c>
      <c r="D512" s="221"/>
      <c r="E512" s="221">
        <v>0.0</v>
      </c>
      <c r="F512" s="221">
        <v>0.0</v>
      </c>
      <c r="G512" s="304">
        <v>0.0</v>
      </c>
      <c r="H512" s="357">
        <f t="shared" si="254"/>
        <v>0</v>
      </c>
      <c r="I512" s="307" t="s">
        <v>79</v>
      </c>
      <c r="J512" s="299"/>
      <c r="K512" s="307" t="s">
        <v>80</v>
      </c>
      <c r="L512" s="207">
        <v>0.0</v>
      </c>
      <c r="M512" s="207">
        <f t="shared" ref="M512:M513" si="264">(L512-H512)</f>
        <v>0</v>
      </c>
      <c r="N512" s="223">
        <v>40.0</v>
      </c>
      <c r="O512" s="208">
        <f t="shared" ref="O512:O514" si="265">sum(M512,N512)</f>
        <v>40</v>
      </c>
      <c r="P512" s="207"/>
      <c r="Q512" s="301"/>
      <c r="R512" s="301"/>
      <c r="S512" s="301"/>
      <c r="T512" s="301"/>
      <c r="U512" s="301"/>
      <c r="V512" s="301"/>
      <c r="W512" s="301"/>
      <c r="X512" s="301"/>
      <c r="Y512" s="301"/>
      <c r="Z512" s="301"/>
    </row>
    <row r="513">
      <c r="A513" s="295" t="s">
        <v>86</v>
      </c>
      <c r="B513" s="296">
        <v>14.0</v>
      </c>
      <c r="C513" s="296">
        <v>0.0</v>
      </c>
      <c r="D513" s="296">
        <v>11.0</v>
      </c>
      <c r="E513" s="296">
        <v>8.0</v>
      </c>
      <c r="F513" s="296">
        <v>21.0</v>
      </c>
      <c r="G513" s="296">
        <v>0.0</v>
      </c>
      <c r="H513" s="297">
        <f t="shared" si="254"/>
        <v>40</v>
      </c>
      <c r="I513" s="298">
        <f>sum(H513:H516)</f>
        <v>44</v>
      </c>
      <c r="J513" s="299"/>
      <c r="K513" s="298" t="s">
        <v>86</v>
      </c>
      <c r="L513" s="309">
        <v>59.0</v>
      </c>
      <c r="M513" s="214">
        <f t="shared" si="264"/>
        <v>19</v>
      </c>
      <c r="N513" s="220">
        <v>0.0</v>
      </c>
      <c r="O513" s="214">
        <f t="shared" si="265"/>
        <v>19</v>
      </c>
      <c r="P513" s="202"/>
      <c r="Q513" s="301"/>
      <c r="R513" s="301"/>
      <c r="S513" s="301"/>
      <c r="T513" s="301"/>
      <c r="U513" s="301"/>
      <c r="V513" s="301"/>
      <c r="W513" s="301"/>
      <c r="X513" s="301"/>
      <c r="Y513" s="301"/>
      <c r="Z513" s="301"/>
    </row>
    <row r="514">
      <c r="A514" s="302" t="s">
        <v>77</v>
      </c>
      <c r="B514" s="303">
        <v>0.0</v>
      </c>
      <c r="C514" s="221">
        <v>0.0</v>
      </c>
      <c r="D514" s="221">
        <v>0.0</v>
      </c>
      <c r="E514" s="221">
        <v>0.0</v>
      </c>
      <c r="F514" s="221">
        <v>0.0</v>
      </c>
      <c r="G514" s="304">
        <v>0.0</v>
      </c>
      <c r="H514" s="357">
        <f t="shared" si="254"/>
        <v>0</v>
      </c>
      <c r="I514" s="306">
        <f>(I513/60)</f>
        <v>0.7333333333</v>
      </c>
      <c r="J514" s="299"/>
      <c r="K514" s="307" t="s">
        <v>77</v>
      </c>
      <c r="L514" s="303">
        <v>2.0</v>
      </c>
      <c r="M514" s="217">
        <f>(L514-H514-H515)</f>
        <v>-2</v>
      </c>
      <c r="N514" s="221">
        <v>0.0</v>
      </c>
      <c r="O514" s="218">
        <f t="shared" si="265"/>
        <v>-2</v>
      </c>
      <c r="P514" s="217"/>
      <c r="Q514" s="301"/>
      <c r="R514" s="301"/>
      <c r="S514" s="301"/>
      <c r="T514" s="301"/>
      <c r="U514" s="301"/>
      <c r="V514" s="301"/>
      <c r="W514" s="301"/>
      <c r="X514" s="301"/>
      <c r="Y514" s="301"/>
      <c r="Z514" s="301"/>
    </row>
    <row r="515">
      <c r="A515" s="302" t="s">
        <v>78</v>
      </c>
      <c r="B515" s="303">
        <v>1.0</v>
      </c>
      <c r="C515" s="221">
        <v>0.0</v>
      </c>
      <c r="D515" s="221">
        <v>3.0</v>
      </c>
      <c r="E515" s="221">
        <v>1.0</v>
      </c>
      <c r="F515" s="221">
        <v>0.0</v>
      </c>
      <c r="G515" s="304">
        <v>0.0</v>
      </c>
      <c r="H515" s="357">
        <f t="shared" si="254"/>
        <v>4</v>
      </c>
      <c r="I515" s="307"/>
      <c r="J515" s="299"/>
      <c r="K515" s="307" t="s">
        <v>78</v>
      </c>
      <c r="L515" s="217" t="s">
        <v>79</v>
      </c>
      <c r="M515" s="218" t="s">
        <v>79</v>
      </c>
      <c r="N515" s="221" t="s">
        <v>79</v>
      </c>
      <c r="O515" s="218" t="s">
        <v>79</v>
      </c>
      <c r="P515" s="217"/>
      <c r="Q515" s="301"/>
      <c r="R515" s="301"/>
      <c r="S515" s="301"/>
      <c r="T515" s="301"/>
      <c r="U515" s="301"/>
      <c r="V515" s="301"/>
      <c r="W515" s="301"/>
      <c r="X515" s="301"/>
      <c r="Y515" s="301"/>
      <c r="Z515" s="301"/>
    </row>
    <row r="516">
      <c r="A516" s="302" t="s">
        <v>80</v>
      </c>
      <c r="B516" s="221">
        <v>0.0</v>
      </c>
      <c r="C516" s="221">
        <v>0.0</v>
      </c>
      <c r="D516" s="307"/>
      <c r="E516" s="307"/>
      <c r="F516" s="221">
        <v>0.0</v>
      </c>
      <c r="G516" s="304">
        <v>0.0</v>
      </c>
      <c r="H516" s="357">
        <f t="shared" si="254"/>
        <v>0</v>
      </c>
      <c r="I516" s="307" t="s">
        <v>79</v>
      </c>
      <c r="J516" s="299"/>
      <c r="K516" s="307" t="s">
        <v>80</v>
      </c>
      <c r="L516" s="303">
        <v>45.0</v>
      </c>
      <c r="M516" s="217">
        <f>(L516-H516)</f>
        <v>45</v>
      </c>
      <c r="N516" s="303">
        <v>0.0</v>
      </c>
      <c r="O516" s="218">
        <f>sum(M516,N516)</f>
        <v>45</v>
      </c>
      <c r="P516" s="217"/>
      <c r="Q516" s="301"/>
      <c r="R516" s="301"/>
      <c r="S516" s="301"/>
      <c r="T516" s="301"/>
      <c r="U516" s="301"/>
      <c r="V516" s="301"/>
      <c r="W516" s="301"/>
      <c r="X516" s="301"/>
      <c r="Y516" s="301"/>
      <c r="Z516" s="301"/>
    </row>
    <row r="517">
      <c r="A517" s="311" t="s">
        <v>91</v>
      </c>
      <c r="B517" s="293">
        <f t="shared" ref="B517:G517" si="266">sum(B518:B541)-B521-B525-B529-B533-B537-B541</f>
        <v>43</v>
      </c>
      <c r="C517" s="293">
        <f t="shared" si="266"/>
        <v>43</v>
      </c>
      <c r="D517" s="293">
        <f t="shared" si="266"/>
        <v>49</v>
      </c>
      <c r="E517" s="293">
        <f t="shared" si="266"/>
        <v>35</v>
      </c>
      <c r="F517" s="293">
        <f t="shared" si="266"/>
        <v>44</v>
      </c>
      <c r="G517" s="293">
        <f t="shared" si="266"/>
        <v>1</v>
      </c>
      <c r="H517" s="293"/>
      <c r="I517" s="293">
        <v>0.0</v>
      </c>
      <c r="J517" s="286"/>
      <c r="K517" s="293" t="s">
        <v>91</v>
      </c>
      <c r="L517" s="198"/>
      <c r="M517" s="198"/>
      <c r="N517" s="199"/>
      <c r="O517" s="199"/>
      <c r="P517" s="198"/>
      <c r="Q517" s="287"/>
      <c r="R517" s="287"/>
      <c r="S517" s="287"/>
      <c r="T517" s="287"/>
      <c r="U517" s="287"/>
      <c r="V517" s="287"/>
      <c r="W517" s="287"/>
      <c r="X517" s="287"/>
      <c r="Y517" s="287"/>
      <c r="Z517" s="287"/>
    </row>
    <row r="518">
      <c r="A518" s="312" t="s">
        <v>92</v>
      </c>
      <c r="B518" s="296">
        <v>11.0</v>
      </c>
      <c r="C518" s="296">
        <v>20.0</v>
      </c>
      <c r="D518" s="296">
        <v>16.0</v>
      </c>
      <c r="E518" s="296">
        <v>14.0</v>
      </c>
      <c r="F518" s="296">
        <v>17.0</v>
      </c>
      <c r="G518" s="296">
        <v>1.0</v>
      </c>
      <c r="H518" s="297">
        <f t="shared" ref="H518:H541" si="267">SUM(D518:G518)</f>
        <v>48</v>
      </c>
      <c r="I518" s="298">
        <f>sum(H518:H521)</f>
        <v>48</v>
      </c>
      <c r="J518" s="299"/>
      <c r="K518" s="297" t="s">
        <v>92</v>
      </c>
      <c r="L518" s="202">
        <v>87.0</v>
      </c>
      <c r="M518" s="202">
        <f>(L518-H518)</f>
        <v>39</v>
      </c>
      <c r="N518" s="201">
        <v>55.0</v>
      </c>
      <c r="O518" s="202">
        <f t="shared" ref="O518:O519" si="268">sum(M518,N518)</f>
        <v>94</v>
      </c>
      <c r="P518" s="202"/>
      <c r="Q518" s="300"/>
      <c r="R518" s="301"/>
      <c r="S518" s="301"/>
      <c r="T518" s="301"/>
      <c r="U518" s="301"/>
      <c r="V518" s="301"/>
      <c r="W518" s="301"/>
      <c r="X518" s="301"/>
      <c r="Y518" s="301"/>
      <c r="Z518" s="301"/>
    </row>
    <row r="519">
      <c r="A519" s="302" t="s">
        <v>77</v>
      </c>
      <c r="B519" s="313">
        <v>0.0</v>
      </c>
      <c r="C519" s="304">
        <v>0.0</v>
      </c>
      <c r="D519" s="304">
        <v>0.0</v>
      </c>
      <c r="E519" s="304">
        <v>0.0</v>
      </c>
      <c r="F519" s="304">
        <v>0.0</v>
      </c>
      <c r="G519" s="304">
        <v>0.0</v>
      </c>
      <c r="H519" s="357">
        <f t="shared" si="267"/>
        <v>0</v>
      </c>
      <c r="I519" s="306">
        <f>(I518/60)</f>
        <v>0.8</v>
      </c>
      <c r="J519" s="299"/>
      <c r="K519" s="307" t="s">
        <v>77</v>
      </c>
      <c r="L519" s="207">
        <v>2.0</v>
      </c>
      <c r="M519" s="207">
        <f>(L519-H519-H520)</f>
        <v>2</v>
      </c>
      <c r="N519" s="208">
        <v>5.0</v>
      </c>
      <c r="O519" s="208">
        <f t="shared" si="268"/>
        <v>7</v>
      </c>
      <c r="P519" s="207"/>
      <c r="Q519" s="301"/>
      <c r="R519" s="301"/>
      <c r="S519" s="301"/>
      <c r="T519" s="301"/>
      <c r="U519" s="301"/>
      <c r="V519" s="301"/>
      <c r="W519" s="301"/>
      <c r="X519" s="301"/>
      <c r="Y519" s="301"/>
      <c r="Z519" s="301"/>
    </row>
    <row r="520">
      <c r="A520" s="302" t="s">
        <v>78</v>
      </c>
      <c r="B520" s="313">
        <v>0.0</v>
      </c>
      <c r="C520" s="304">
        <v>0.0</v>
      </c>
      <c r="D520" s="304">
        <v>0.0</v>
      </c>
      <c r="E520" s="304">
        <v>0.0</v>
      </c>
      <c r="F520" s="304">
        <v>0.0</v>
      </c>
      <c r="G520" s="304">
        <v>0.0</v>
      </c>
      <c r="H520" s="357">
        <f t="shared" si="267"/>
        <v>0</v>
      </c>
      <c r="I520" s="307"/>
      <c r="J520" s="299"/>
      <c r="K520" s="307" t="s">
        <v>78</v>
      </c>
      <c r="L520" s="207" t="s">
        <v>79</v>
      </c>
      <c r="M520" s="208" t="s">
        <v>79</v>
      </c>
      <c r="N520" s="208" t="s">
        <v>79</v>
      </c>
      <c r="O520" s="208" t="s">
        <v>79</v>
      </c>
      <c r="P520" s="207"/>
      <c r="Q520" s="301"/>
      <c r="R520" s="301"/>
      <c r="S520" s="301"/>
      <c r="T520" s="301"/>
      <c r="U520" s="301"/>
      <c r="V520" s="301"/>
      <c r="W520" s="301"/>
      <c r="X520" s="301"/>
      <c r="Y520" s="301"/>
      <c r="Z520" s="301"/>
    </row>
    <row r="521">
      <c r="A521" s="302" t="s">
        <v>80</v>
      </c>
      <c r="B521" s="304">
        <v>0.0</v>
      </c>
      <c r="C521" s="304">
        <v>0.0</v>
      </c>
      <c r="D521" s="304"/>
      <c r="E521" s="221"/>
      <c r="F521" s="304">
        <v>0.0</v>
      </c>
      <c r="G521" s="304">
        <v>0.0</v>
      </c>
      <c r="H521" s="357">
        <f t="shared" si="267"/>
        <v>0</v>
      </c>
      <c r="I521" s="307" t="s">
        <v>79</v>
      </c>
      <c r="J521" s="299"/>
      <c r="K521" s="307" t="s">
        <v>80</v>
      </c>
      <c r="L521" s="207">
        <v>61.0</v>
      </c>
      <c r="M521" s="207">
        <f t="shared" ref="M521:M522" si="269">(L521-H521)</f>
        <v>61</v>
      </c>
      <c r="N521" s="208">
        <v>0.0</v>
      </c>
      <c r="O521" s="208">
        <f t="shared" ref="O521:O523" si="270">sum(M521,N521)</f>
        <v>61</v>
      </c>
      <c r="P521" s="207"/>
      <c r="Q521" s="301"/>
      <c r="R521" s="301"/>
      <c r="S521" s="301"/>
      <c r="T521" s="301"/>
      <c r="U521" s="301"/>
      <c r="V521" s="301"/>
      <c r="W521" s="301"/>
      <c r="X521" s="301"/>
      <c r="Y521" s="301"/>
      <c r="Z521" s="301"/>
    </row>
    <row r="522">
      <c r="A522" s="295" t="s">
        <v>94</v>
      </c>
      <c r="B522" s="296">
        <v>0.0</v>
      </c>
      <c r="C522" s="296">
        <v>0.0</v>
      </c>
      <c r="D522" s="296">
        <v>0.0</v>
      </c>
      <c r="E522" s="296">
        <v>0.0</v>
      </c>
      <c r="F522" s="296">
        <v>0.0</v>
      </c>
      <c r="G522" s="296">
        <v>0.0</v>
      </c>
      <c r="H522" s="297">
        <f t="shared" si="267"/>
        <v>0</v>
      </c>
      <c r="I522" s="298">
        <f>sum(H522:H525)</f>
        <v>0</v>
      </c>
      <c r="J522" s="299"/>
      <c r="K522" s="298" t="s">
        <v>94</v>
      </c>
      <c r="L522" s="202">
        <v>29.0</v>
      </c>
      <c r="M522" s="202">
        <f t="shared" si="269"/>
        <v>29</v>
      </c>
      <c r="N522" s="201">
        <v>15.0</v>
      </c>
      <c r="O522" s="202">
        <f t="shared" si="270"/>
        <v>44</v>
      </c>
      <c r="P522" s="202"/>
      <c r="Q522" s="301"/>
      <c r="R522" s="301"/>
      <c r="S522" s="301"/>
      <c r="T522" s="301"/>
      <c r="U522" s="301"/>
      <c r="V522" s="301"/>
      <c r="W522" s="301"/>
      <c r="X522" s="301"/>
      <c r="Y522" s="301"/>
      <c r="Z522" s="301"/>
    </row>
    <row r="523">
      <c r="A523" s="302" t="s">
        <v>77</v>
      </c>
      <c r="B523" s="304">
        <v>0.0</v>
      </c>
      <c r="C523" s="304">
        <v>0.0</v>
      </c>
      <c r="D523" s="304">
        <v>0.0</v>
      </c>
      <c r="E523" s="304">
        <v>0.0</v>
      </c>
      <c r="F523" s="304">
        <v>0.0</v>
      </c>
      <c r="G523" s="304">
        <v>0.0</v>
      </c>
      <c r="H523" s="357">
        <f t="shared" si="267"/>
        <v>0</v>
      </c>
      <c r="I523" s="306">
        <f>(I522/60)</f>
        <v>0</v>
      </c>
      <c r="J523" s="299"/>
      <c r="K523" s="307" t="s">
        <v>77</v>
      </c>
      <c r="L523" s="208">
        <v>0.0</v>
      </c>
      <c r="M523" s="207">
        <f>(L523-H523-H524)</f>
        <v>0</v>
      </c>
      <c r="N523" s="208">
        <v>5.0</v>
      </c>
      <c r="O523" s="208">
        <f t="shared" si="270"/>
        <v>5</v>
      </c>
      <c r="P523" s="208"/>
      <c r="Q523" s="287"/>
      <c r="R523" s="287"/>
      <c r="S523" s="287"/>
      <c r="T523" s="287"/>
      <c r="U523" s="287"/>
      <c r="V523" s="287"/>
      <c r="W523" s="287"/>
      <c r="X523" s="287"/>
      <c r="Y523" s="287"/>
      <c r="Z523" s="287"/>
    </row>
    <row r="524">
      <c r="A524" s="302" t="s">
        <v>78</v>
      </c>
      <c r="B524" s="304">
        <v>0.0</v>
      </c>
      <c r="C524" s="304">
        <v>0.0</v>
      </c>
      <c r="D524" s="304">
        <v>0.0</v>
      </c>
      <c r="E524" s="304">
        <v>0.0</v>
      </c>
      <c r="F524" s="304">
        <v>0.0</v>
      </c>
      <c r="G524" s="304">
        <v>0.0</v>
      </c>
      <c r="H524" s="357">
        <f t="shared" si="267"/>
        <v>0</v>
      </c>
      <c r="I524" s="307"/>
      <c r="J524" s="299"/>
      <c r="K524" s="307" t="s">
        <v>78</v>
      </c>
      <c r="L524" s="208" t="s">
        <v>79</v>
      </c>
      <c r="M524" s="208" t="s">
        <v>79</v>
      </c>
      <c r="N524" s="208" t="s">
        <v>79</v>
      </c>
      <c r="O524" s="208" t="s">
        <v>79</v>
      </c>
      <c r="P524" s="208"/>
      <c r="Q524" s="287"/>
      <c r="R524" s="287"/>
      <c r="S524" s="287"/>
      <c r="T524" s="287"/>
      <c r="U524" s="287"/>
      <c r="V524" s="287"/>
      <c r="W524" s="287"/>
      <c r="X524" s="287"/>
      <c r="Y524" s="287"/>
      <c r="Z524" s="287"/>
    </row>
    <row r="525">
      <c r="A525" s="302" t="s">
        <v>80</v>
      </c>
      <c r="B525" s="304">
        <v>0.0</v>
      </c>
      <c r="C525" s="304">
        <v>0.0</v>
      </c>
      <c r="D525" s="304">
        <v>0.0</v>
      </c>
      <c r="E525" s="304">
        <v>0.0</v>
      </c>
      <c r="F525" s="304">
        <v>0.0</v>
      </c>
      <c r="G525" s="304">
        <v>0.0</v>
      </c>
      <c r="H525" s="357">
        <f t="shared" si="267"/>
        <v>0</v>
      </c>
      <c r="I525" s="307" t="s">
        <v>79</v>
      </c>
      <c r="J525" s="299"/>
      <c r="K525" s="307" t="s">
        <v>80</v>
      </c>
      <c r="L525" s="208">
        <v>32.0</v>
      </c>
      <c r="M525" s="207">
        <f t="shared" ref="M525:M526" si="271">(L525-H525)</f>
        <v>32</v>
      </c>
      <c r="N525" s="208">
        <v>0.0</v>
      </c>
      <c r="O525" s="208">
        <f t="shared" ref="O525:O527" si="272">sum(M525,N525)</f>
        <v>32</v>
      </c>
      <c r="P525" s="208"/>
      <c r="Q525" s="287"/>
      <c r="R525" s="287"/>
      <c r="S525" s="287"/>
      <c r="T525" s="287"/>
      <c r="U525" s="287"/>
      <c r="V525" s="287"/>
      <c r="W525" s="287"/>
      <c r="X525" s="287"/>
      <c r="Y525" s="287"/>
      <c r="Z525" s="287"/>
    </row>
    <row r="526">
      <c r="A526" s="295" t="s">
        <v>95</v>
      </c>
      <c r="B526" s="296">
        <v>10.0</v>
      </c>
      <c r="C526" s="296">
        <v>9.0</v>
      </c>
      <c r="D526" s="296">
        <v>9.0</v>
      </c>
      <c r="E526" s="296">
        <v>7.0</v>
      </c>
      <c r="F526" s="296">
        <v>10.0</v>
      </c>
      <c r="G526" s="296">
        <v>0.0</v>
      </c>
      <c r="H526" s="297">
        <f t="shared" si="267"/>
        <v>26</v>
      </c>
      <c r="I526" s="298">
        <f>sum(H526:H529)</f>
        <v>26</v>
      </c>
      <c r="J526" s="299"/>
      <c r="K526" s="298" t="s">
        <v>95</v>
      </c>
      <c r="L526" s="202">
        <v>58.0</v>
      </c>
      <c r="M526" s="202">
        <f t="shared" si="271"/>
        <v>32</v>
      </c>
      <c r="N526" s="201">
        <v>35.0</v>
      </c>
      <c r="O526" s="202">
        <f t="shared" si="272"/>
        <v>67</v>
      </c>
      <c r="P526" s="202"/>
      <c r="Q526" s="287"/>
      <c r="R526" s="287"/>
      <c r="S526" s="287"/>
      <c r="T526" s="287"/>
      <c r="U526" s="287"/>
      <c r="V526" s="287"/>
      <c r="W526" s="287"/>
      <c r="X526" s="287"/>
      <c r="Y526" s="287"/>
      <c r="Z526" s="287"/>
    </row>
    <row r="527">
      <c r="A527" s="302" t="s">
        <v>77</v>
      </c>
      <c r="B527" s="304">
        <v>0.0</v>
      </c>
      <c r="C527" s="304">
        <v>0.0</v>
      </c>
      <c r="D527" s="304">
        <v>0.0</v>
      </c>
      <c r="E527" s="304">
        <v>0.0</v>
      </c>
      <c r="F527" s="304">
        <v>0.0</v>
      </c>
      <c r="G527" s="304">
        <v>0.0</v>
      </c>
      <c r="H527" s="357">
        <f t="shared" si="267"/>
        <v>0</v>
      </c>
      <c r="I527" s="306">
        <f>(I526/60)</f>
        <v>0.4333333333</v>
      </c>
      <c r="J527" s="299"/>
      <c r="K527" s="307" t="s">
        <v>77</v>
      </c>
      <c r="L527" s="207">
        <v>4.0</v>
      </c>
      <c r="M527" s="207">
        <f>(L527-H527-H528)</f>
        <v>4</v>
      </c>
      <c r="N527" s="208">
        <v>10.0</v>
      </c>
      <c r="O527" s="208">
        <f t="shared" si="272"/>
        <v>14</v>
      </c>
      <c r="P527" s="207"/>
      <c r="Q527" s="287"/>
      <c r="R527" s="287"/>
      <c r="S527" s="287"/>
      <c r="T527" s="287"/>
      <c r="U527" s="287"/>
      <c r="V527" s="287"/>
      <c r="W527" s="287"/>
      <c r="X527" s="287"/>
      <c r="Y527" s="287"/>
      <c r="Z527" s="287"/>
    </row>
    <row r="528">
      <c r="A528" s="302" t="s">
        <v>78</v>
      </c>
      <c r="B528" s="304">
        <v>4.0</v>
      </c>
      <c r="C528" s="304">
        <v>0.0</v>
      </c>
      <c r="D528" s="304">
        <v>0.0</v>
      </c>
      <c r="E528" s="304">
        <v>0.0</v>
      </c>
      <c r="F528" s="304">
        <v>0.0</v>
      </c>
      <c r="G528" s="304">
        <v>0.0</v>
      </c>
      <c r="H528" s="357">
        <f t="shared" si="267"/>
        <v>0</v>
      </c>
      <c r="I528" s="307"/>
      <c r="J528" s="299"/>
      <c r="K528" s="307" t="s">
        <v>78</v>
      </c>
      <c r="L528" s="207" t="s">
        <v>79</v>
      </c>
      <c r="M528" s="208" t="s">
        <v>79</v>
      </c>
      <c r="N528" s="208" t="s">
        <v>79</v>
      </c>
      <c r="O528" s="208" t="s">
        <v>79</v>
      </c>
      <c r="P528" s="207"/>
      <c r="Q528" s="287"/>
      <c r="R528" s="287"/>
      <c r="S528" s="287"/>
      <c r="T528" s="287"/>
      <c r="U528" s="287"/>
      <c r="V528" s="287"/>
      <c r="W528" s="287"/>
      <c r="X528" s="287"/>
      <c r="Y528" s="287"/>
      <c r="Z528" s="287"/>
    </row>
    <row r="529">
      <c r="A529" s="302" t="s">
        <v>80</v>
      </c>
      <c r="B529" s="221">
        <v>5.0</v>
      </c>
      <c r="C529" s="221"/>
      <c r="D529" s="304"/>
      <c r="E529" s="221"/>
      <c r="F529" s="304">
        <v>0.0</v>
      </c>
      <c r="G529" s="304">
        <v>0.0</v>
      </c>
      <c r="H529" s="357">
        <f t="shared" si="267"/>
        <v>0</v>
      </c>
      <c r="I529" s="307" t="s">
        <v>79</v>
      </c>
      <c r="J529" s="299"/>
      <c r="K529" s="307" t="s">
        <v>80</v>
      </c>
      <c r="L529" s="207">
        <v>13.0</v>
      </c>
      <c r="M529" s="207">
        <f t="shared" ref="M529:M530" si="273">(L529-H529)</f>
        <v>13</v>
      </c>
      <c r="N529" s="208">
        <v>60.0</v>
      </c>
      <c r="O529" s="208">
        <f t="shared" ref="O529:O531" si="274">sum(M529,N529)</f>
        <v>73</v>
      </c>
      <c r="P529" s="207"/>
      <c r="Q529" s="287"/>
      <c r="R529" s="287"/>
      <c r="S529" s="287"/>
      <c r="T529" s="287"/>
      <c r="U529" s="287"/>
      <c r="V529" s="287"/>
      <c r="W529" s="287"/>
      <c r="X529" s="287"/>
      <c r="Y529" s="287"/>
      <c r="Z529" s="287"/>
    </row>
    <row r="530">
      <c r="A530" s="295" t="s">
        <v>96</v>
      </c>
      <c r="B530" s="314">
        <v>1.0</v>
      </c>
      <c r="C530" s="296">
        <v>8.0</v>
      </c>
      <c r="D530" s="296">
        <v>7.0</v>
      </c>
      <c r="E530" s="296">
        <v>9.0</v>
      </c>
      <c r="F530" s="296">
        <v>10.0</v>
      </c>
      <c r="G530" s="296">
        <v>0.0</v>
      </c>
      <c r="H530" s="297">
        <f t="shared" si="267"/>
        <v>26</v>
      </c>
      <c r="I530" s="298">
        <f>sum(H530:H533)</f>
        <v>30</v>
      </c>
      <c r="J530" s="299"/>
      <c r="K530" s="298" t="s">
        <v>96</v>
      </c>
      <c r="L530" s="202">
        <v>39.0</v>
      </c>
      <c r="M530" s="202">
        <f t="shared" si="273"/>
        <v>13</v>
      </c>
      <c r="N530" s="201">
        <v>30.0</v>
      </c>
      <c r="O530" s="202">
        <f t="shared" si="274"/>
        <v>43</v>
      </c>
      <c r="P530" s="202"/>
      <c r="Q530" s="287"/>
      <c r="R530" s="287"/>
      <c r="S530" s="287"/>
      <c r="T530" s="287"/>
      <c r="U530" s="287"/>
      <c r="V530" s="287"/>
      <c r="W530" s="287"/>
      <c r="X530" s="287"/>
      <c r="Y530" s="287"/>
      <c r="Z530" s="287"/>
    </row>
    <row r="531">
      <c r="A531" s="302" t="s">
        <v>77</v>
      </c>
      <c r="B531" s="315">
        <v>0.0</v>
      </c>
      <c r="C531" s="304">
        <v>0.0</v>
      </c>
      <c r="D531" s="304">
        <v>0.0</v>
      </c>
      <c r="E531" s="304">
        <v>0.0</v>
      </c>
      <c r="F531" s="304">
        <v>0.0</v>
      </c>
      <c r="G531" s="304">
        <v>0.0</v>
      </c>
      <c r="H531" s="357">
        <f t="shared" si="267"/>
        <v>0</v>
      </c>
      <c r="I531" s="306">
        <f>(I530/60)</f>
        <v>0.5</v>
      </c>
      <c r="J531" s="299"/>
      <c r="K531" s="307" t="s">
        <v>77</v>
      </c>
      <c r="L531" s="208">
        <v>6.0</v>
      </c>
      <c r="M531" s="207">
        <f>(L531-H531-H532)</f>
        <v>2</v>
      </c>
      <c r="N531" s="208">
        <v>0.0</v>
      </c>
      <c r="O531" s="208">
        <f t="shared" si="274"/>
        <v>2</v>
      </c>
      <c r="P531" s="208"/>
      <c r="Q531" s="287"/>
      <c r="R531" s="287"/>
      <c r="S531" s="287"/>
      <c r="T531" s="287"/>
      <c r="U531" s="287"/>
      <c r="V531" s="287"/>
      <c r="W531" s="287"/>
      <c r="X531" s="287"/>
      <c r="Y531" s="287"/>
      <c r="Z531" s="287"/>
    </row>
    <row r="532">
      <c r="A532" s="302" t="s">
        <v>78</v>
      </c>
      <c r="B532" s="315">
        <v>0.0</v>
      </c>
      <c r="C532" s="304">
        <v>0.0</v>
      </c>
      <c r="D532" s="304">
        <v>2.0</v>
      </c>
      <c r="E532" s="304">
        <v>1.0</v>
      </c>
      <c r="F532" s="304">
        <v>1.0</v>
      </c>
      <c r="G532" s="304">
        <v>0.0</v>
      </c>
      <c r="H532" s="357">
        <f t="shared" si="267"/>
        <v>4</v>
      </c>
      <c r="I532" s="307"/>
      <c r="J532" s="299"/>
      <c r="K532" s="307" t="s">
        <v>78</v>
      </c>
      <c r="L532" s="208" t="s">
        <v>79</v>
      </c>
      <c r="M532" s="208" t="s">
        <v>79</v>
      </c>
      <c r="N532" s="208" t="s">
        <v>79</v>
      </c>
      <c r="O532" s="208" t="s">
        <v>79</v>
      </c>
      <c r="P532" s="208"/>
      <c r="Q532" s="287"/>
      <c r="R532" s="287"/>
      <c r="S532" s="287"/>
      <c r="T532" s="287"/>
      <c r="U532" s="287"/>
      <c r="V532" s="287"/>
      <c r="W532" s="287"/>
      <c r="X532" s="287"/>
      <c r="Y532" s="287"/>
      <c r="Z532" s="287"/>
    </row>
    <row r="533">
      <c r="A533" s="302" t="s">
        <v>80</v>
      </c>
      <c r="B533" s="223">
        <v>0.0</v>
      </c>
      <c r="C533" s="221"/>
      <c r="D533" s="304"/>
      <c r="E533" s="221"/>
      <c r="F533" s="305"/>
      <c r="G533" s="304">
        <v>0.0</v>
      </c>
      <c r="H533" s="357">
        <f t="shared" si="267"/>
        <v>0</v>
      </c>
      <c r="I533" s="307" t="s">
        <v>79</v>
      </c>
      <c r="J533" s="299"/>
      <c r="K533" s="307" t="s">
        <v>80</v>
      </c>
      <c r="L533" s="208">
        <v>31.0</v>
      </c>
      <c r="M533" s="207">
        <f t="shared" ref="M533:M534" si="275">(L533-H533)</f>
        <v>31</v>
      </c>
      <c r="N533" s="208">
        <v>0.0</v>
      </c>
      <c r="O533" s="208">
        <f t="shared" ref="O533:O535" si="276">sum(M533,N533)</f>
        <v>31</v>
      </c>
      <c r="P533" s="208"/>
      <c r="Q533" s="287"/>
      <c r="R533" s="287"/>
      <c r="S533" s="287"/>
      <c r="T533" s="287"/>
      <c r="U533" s="287"/>
      <c r="V533" s="287"/>
      <c r="W533" s="287"/>
      <c r="X533" s="287"/>
      <c r="Y533" s="287"/>
      <c r="Z533" s="287"/>
    </row>
    <row r="534">
      <c r="A534" s="295" t="s">
        <v>122</v>
      </c>
      <c r="B534" s="314">
        <v>12.0</v>
      </c>
      <c r="C534" s="296">
        <v>4.0</v>
      </c>
      <c r="D534" s="296">
        <v>0.0</v>
      </c>
      <c r="E534" s="296">
        <v>0.0</v>
      </c>
      <c r="F534" s="296">
        <v>6.0</v>
      </c>
      <c r="G534" s="296">
        <v>0.0</v>
      </c>
      <c r="H534" s="297">
        <f t="shared" si="267"/>
        <v>6</v>
      </c>
      <c r="I534" s="298">
        <f>sum(H534:H537)</f>
        <v>6</v>
      </c>
      <c r="J534" s="299"/>
      <c r="K534" s="298" t="s">
        <v>122</v>
      </c>
      <c r="L534" s="202">
        <v>31.0</v>
      </c>
      <c r="M534" s="202">
        <f t="shared" si="275"/>
        <v>25</v>
      </c>
      <c r="N534" s="201">
        <v>80.0</v>
      </c>
      <c r="O534" s="202">
        <f t="shared" si="276"/>
        <v>105</v>
      </c>
      <c r="P534" s="202"/>
      <c r="Q534" s="287"/>
      <c r="R534" s="287"/>
      <c r="S534" s="287"/>
      <c r="T534" s="287"/>
      <c r="U534" s="287"/>
      <c r="V534" s="287"/>
      <c r="W534" s="287"/>
      <c r="X534" s="287"/>
      <c r="Y534" s="287"/>
      <c r="Z534" s="287"/>
    </row>
    <row r="535">
      <c r="A535" s="302" t="s">
        <v>77</v>
      </c>
      <c r="B535" s="316">
        <v>0.0</v>
      </c>
      <c r="C535" s="304">
        <v>0.0</v>
      </c>
      <c r="D535" s="304">
        <v>0.0</v>
      </c>
      <c r="E535" s="304">
        <v>0.0</v>
      </c>
      <c r="F535" s="304">
        <v>0.0</v>
      </c>
      <c r="G535" s="304">
        <v>0.0</v>
      </c>
      <c r="H535" s="357">
        <f t="shared" si="267"/>
        <v>0</v>
      </c>
      <c r="I535" s="306">
        <f>(I534/60)</f>
        <v>0.1</v>
      </c>
      <c r="J535" s="299"/>
      <c r="K535" s="307" t="s">
        <v>77</v>
      </c>
      <c r="L535" s="208">
        <v>0.0</v>
      </c>
      <c r="M535" s="207">
        <f>(L535-H535-H536)</f>
        <v>0</v>
      </c>
      <c r="N535" s="208">
        <v>5.0</v>
      </c>
      <c r="O535" s="208">
        <f t="shared" si="276"/>
        <v>5</v>
      </c>
      <c r="P535" s="208"/>
      <c r="Q535" s="287"/>
      <c r="R535" s="287"/>
      <c r="S535" s="287"/>
      <c r="T535" s="287"/>
      <c r="U535" s="287"/>
      <c r="V535" s="287"/>
      <c r="W535" s="287"/>
      <c r="X535" s="287"/>
      <c r="Y535" s="287"/>
      <c r="Z535" s="287"/>
    </row>
    <row r="536">
      <c r="A536" s="302" t="s">
        <v>78</v>
      </c>
      <c r="B536" s="315">
        <v>0.0</v>
      </c>
      <c r="C536" s="304">
        <v>0.0</v>
      </c>
      <c r="D536" s="304">
        <v>0.0</v>
      </c>
      <c r="E536" s="304">
        <v>0.0</v>
      </c>
      <c r="F536" s="304">
        <v>0.0</v>
      </c>
      <c r="G536" s="304">
        <v>0.0</v>
      </c>
      <c r="H536" s="357">
        <f t="shared" si="267"/>
        <v>0</v>
      </c>
      <c r="I536" s="307"/>
      <c r="J536" s="299"/>
      <c r="K536" s="307" t="s">
        <v>78</v>
      </c>
      <c r="L536" s="208" t="s">
        <v>79</v>
      </c>
      <c r="M536" s="208" t="s">
        <v>79</v>
      </c>
      <c r="N536" s="208" t="s">
        <v>79</v>
      </c>
      <c r="O536" s="208" t="s">
        <v>79</v>
      </c>
      <c r="P536" s="208"/>
      <c r="Q536" s="287"/>
      <c r="R536" s="287"/>
      <c r="S536" s="287"/>
      <c r="T536" s="287"/>
      <c r="U536" s="287"/>
      <c r="V536" s="287"/>
      <c r="W536" s="287"/>
      <c r="X536" s="287"/>
      <c r="Y536" s="287"/>
      <c r="Z536" s="287"/>
    </row>
    <row r="537">
      <c r="A537" s="302" t="s">
        <v>80</v>
      </c>
      <c r="B537" s="223">
        <v>0.0</v>
      </c>
      <c r="C537" s="304">
        <v>0.0</v>
      </c>
      <c r="D537" s="304"/>
      <c r="E537" s="304">
        <v>0.0</v>
      </c>
      <c r="F537" s="304">
        <v>0.0</v>
      </c>
      <c r="G537" s="304">
        <v>0.0</v>
      </c>
      <c r="H537" s="357">
        <f t="shared" si="267"/>
        <v>0</v>
      </c>
      <c r="I537" s="307" t="s">
        <v>79</v>
      </c>
      <c r="J537" s="299"/>
      <c r="K537" s="307" t="s">
        <v>80</v>
      </c>
      <c r="L537" s="208">
        <v>34.0</v>
      </c>
      <c r="M537" s="207">
        <f t="shared" ref="M537:M538" si="277">(L537-H537)</f>
        <v>34</v>
      </c>
      <c r="N537" s="208">
        <v>0.0</v>
      </c>
      <c r="O537" s="208">
        <f t="shared" ref="O537:O539" si="278">sum(M537,N537)</f>
        <v>34</v>
      </c>
      <c r="P537" s="208"/>
      <c r="Q537" s="287"/>
      <c r="R537" s="287"/>
      <c r="S537" s="287"/>
      <c r="T537" s="287"/>
      <c r="U537" s="287"/>
      <c r="V537" s="287"/>
      <c r="W537" s="287"/>
      <c r="X537" s="287"/>
      <c r="Y537" s="287"/>
      <c r="Z537" s="287"/>
    </row>
    <row r="538">
      <c r="A538" s="295" t="s">
        <v>225</v>
      </c>
      <c r="B538" s="296">
        <v>5.0</v>
      </c>
      <c r="C538" s="296">
        <v>2.0</v>
      </c>
      <c r="D538" s="296">
        <v>15.0</v>
      </c>
      <c r="E538" s="296">
        <v>4.0</v>
      </c>
      <c r="F538" s="296">
        <v>0.0</v>
      </c>
      <c r="G538" s="296">
        <v>0.0</v>
      </c>
      <c r="H538" s="297">
        <f t="shared" si="267"/>
        <v>19</v>
      </c>
      <c r="I538" s="298">
        <f>sum(H538:H541)</f>
        <v>19</v>
      </c>
      <c r="J538" s="299"/>
      <c r="K538" s="298" t="s">
        <v>225</v>
      </c>
      <c r="L538" s="202">
        <v>28.0</v>
      </c>
      <c r="M538" s="202">
        <f t="shared" si="277"/>
        <v>9</v>
      </c>
      <c r="N538" s="201">
        <v>40.0</v>
      </c>
      <c r="O538" s="202">
        <f t="shared" si="278"/>
        <v>49</v>
      </c>
      <c r="P538" s="202"/>
      <c r="Q538" s="301"/>
      <c r="R538" s="301"/>
      <c r="S538" s="301"/>
      <c r="T538" s="301"/>
      <c r="U538" s="301"/>
      <c r="V538" s="301"/>
      <c r="W538" s="301"/>
      <c r="X538" s="301"/>
      <c r="Y538" s="301"/>
      <c r="Z538" s="301"/>
    </row>
    <row r="539">
      <c r="A539" s="302" t="s">
        <v>77</v>
      </c>
      <c r="B539" s="303">
        <v>0.0</v>
      </c>
      <c r="C539" s="221">
        <v>0.0</v>
      </c>
      <c r="D539" s="221">
        <v>0.0</v>
      </c>
      <c r="E539" s="221">
        <v>0.0</v>
      </c>
      <c r="F539" s="221">
        <v>0.0</v>
      </c>
      <c r="G539" s="304">
        <v>0.0</v>
      </c>
      <c r="H539" s="357">
        <f t="shared" si="267"/>
        <v>0</v>
      </c>
      <c r="I539" s="306">
        <f>(I538/60)</f>
        <v>0.3166666667</v>
      </c>
      <c r="J539" s="299"/>
      <c r="K539" s="307" t="s">
        <v>77</v>
      </c>
      <c r="L539" s="208">
        <v>0.0</v>
      </c>
      <c r="M539" s="207">
        <f>(L539-H539-H540)</f>
        <v>0</v>
      </c>
      <c r="N539" s="208">
        <v>5.0</v>
      </c>
      <c r="O539" s="208">
        <f t="shared" si="278"/>
        <v>5</v>
      </c>
      <c r="P539" s="208"/>
      <c r="Q539" s="301"/>
      <c r="R539" s="301"/>
      <c r="S539" s="301"/>
      <c r="T539" s="301"/>
      <c r="U539" s="301"/>
      <c r="V539" s="301"/>
      <c r="W539" s="301"/>
      <c r="X539" s="301"/>
      <c r="Y539" s="301"/>
      <c r="Z539" s="301"/>
    </row>
    <row r="540">
      <c r="A540" s="302" t="s">
        <v>78</v>
      </c>
      <c r="B540" s="303">
        <v>0.0</v>
      </c>
      <c r="C540" s="221">
        <v>0.0</v>
      </c>
      <c r="D540" s="221">
        <v>0.0</v>
      </c>
      <c r="E540" s="221">
        <v>0.0</v>
      </c>
      <c r="F540" s="221">
        <v>0.0</v>
      </c>
      <c r="G540" s="304">
        <v>0.0</v>
      </c>
      <c r="H540" s="357">
        <f t="shared" si="267"/>
        <v>0</v>
      </c>
      <c r="I540" s="307"/>
      <c r="J540" s="299"/>
      <c r="K540" s="307" t="s">
        <v>78</v>
      </c>
      <c r="L540" s="208" t="s">
        <v>79</v>
      </c>
      <c r="M540" s="208" t="s">
        <v>79</v>
      </c>
      <c r="N540" s="208" t="s">
        <v>79</v>
      </c>
      <c r="O540" s="208" t="s">
        <v>79</v>
      </c>
      <c r="P540" s="208"/>
      <c r="Q540" s="301"/>
      <c r="R540" s="301"/>
      <c r="S540" s="301"/>
      <c r="T540" s="301"/>
      <c r="U540" s="301"/>
      <c r="V540" s="301"/>
      <c r="W540" s="301"/>
      <c r="X540" s="301"/>
      <c r="Y540" s="301"/>
      <c r="Z540" s="301"/>
    </row>
    <row r="541">
      <c r="A541" s="302" t="s">
        <v>80</v>
      </c>
      <c r="B541" s="221">
        <v>0.0</v>
      </c>
      <c r="C541" s="221">
        <v>0.0</v>
      </c>
      <c r="D541" s="221"/>
      <c r="E541" s="221"/>
      <c r="F541" s="221">
        <v>0.0</v>
      </c>
      <c r="G541" s="304">
        <v>0.0</v>
      </c>
      <c r="H541" s="357">
        <f t="shared" si="267"/>
        <v>0</v>
      </c>
      <c r="I541" s="307" t="s">
        <v>79</v>
      </c>
      <c r="J541" s="299"/>
      <c r="K541" s="307" t="s">
        <v>80</v>
      </c>
      <c r="L541" s="208">
        <v>0.0</v>
      </c>
      <c r="M541" s="207">
        <f>(L541-H541)</f>
        <v>0</v>
      </c>
      <c r="N541" s="208">
        <v>40.0</v>
      </c>
      <c r="O541" s="208">
        <f>sum(M541,N541)</f>
        <v>40</v>
      </c>
      <c r="P541" s="208"/>
      <c r="Q541" s="301"/>
      <c r="R541" s="301"/>
      <c r="S541" s="301"/>
      <c r="T541" s="301"/>
      <c r="U541" s="301"/>
      <c r="V541" s="301"/>
      <c r="W541" s="301"/>
      <c r="X541" s="301"/>
      <c r="Y541" s="301"/>
      <c r="Z541" s="301"/>
    </row>
    <row r="542">
      <c r="A542" s="311" t="s">
        <v>98</v>
      </c>
      <c r="B542" s="293">
        <f t="shared" ref="B542:G542" si="279">SUM(B543:B550)-B546-B550</f>
        <v>8</v>
      </c>
      <c r="C542" s="293">
        <f t="shared" si="279"/>
        <v>20</v>
      </c>
      <c r="D542" s="293">
        <f t="shared" si="279"/>
        <v>9</v>
      </c>
      <c r="E542" s="293">
        <f t="shared" si="279"/>
        <v>19</v>
      </c>
      <c r="F542" s="293">
        <f t="shared" si="279"/>
        <v>8</v>
      </c>
      <c r="G542" s="293">
        <f t="shared" si="279"/>
        <v>2</v>
      </c>
      <c r="H542" s="293"/>
      <c r="I542" s="293">
        <v>0.0</v>
      </c>
      <c r="J542" s="286"/>
      <c r="K542" s="293" t="s">
        <v>98</v>
      </c>
      <c r="L542" s="198"/>
      <c r="M542" s="198"/>
      <c r="N542" s="199"/>
      <c r="O542" s="199"/>
      <c r="P542" s="198"/>
      <c r="Q542" s="287"/>
      <c r="R542" s="287"/>
      <c r="S542" s="287"/>
      <c r="T542" s="287"/>
      <c r="U542" s="287"/>
      <c r="V542" s="287"/>
      <c r="W542" s="287"/>
      <c r="X542" s="287"/>
      <c r="Y542" s="287"/>
      <c r="Z542" s="287"/>
    </row>
    <row r="543">
      <c r="A543" s="295" t="s">
        <v>99</v>
      </c>
      <c r="B543" s="296">
        <v>8.0</v>
      </c>
      <c r="C543" s="296">
        <v>8.0</v>
      </c>
      <c r="D543" s="296">
        <v>8.0</v>
      </c>
      <c r="E543" s="296">
        <v>12.0</v>
      </c>
      <c r="F543" s="296">
        <v>6.0</v>
      </c>
      <c r="G543" s="296">
        <v>0.0</v>
      </c>
      <c r="H543" s="297">
        <f t="shared" ref="H543:H550" si="280">SUM(D543:G543)</f>
        <v>26</v>
      </c>
      <c r="I543" s="298">
        <f>sum(H543:H546)</f>
        <v>26</v>
      </c>
      <c r="J543" s="299"/>
      <c r="K543" s="298" t="s">
        <v>99</v>
      </c>
      <c r="L543" s="202">
        <v>57.0</v>
      </c>
      <c r="M543" s="202">
        <f>(L543-H543)</f>
        <v>31</v>
      </c>
      <c r="N543" s="201">
        <v>45.0</v>
      </c>
      <c r="O543" s="202">
        <f t="shared" ref="O543:O544" si="281">sum(M543,N543)</f>
        <v>76</v>
      </c>
      <c r="P543" s="202"/>
      <c r="Q543" s="287"/>
      <c r="R543" s="287"/>
      <c r="S543" s="287"/>
      <c r="T543" s="287"/>
      <c r="U543" s="287"/>
      <c r="V543" s="287"/>
      <c r="W543" s="287"/>
      <c r="X543" s="287"/>
      <c r="Y543" s="287"/>
      <c r="Z543" s="287"/>
    </row>
    <row r="544">
      <c r="A544" s="302" t="s">
        <v>77</v>
      </c>
      <c r="B544" s="313">
        <v>0.0</v>
      </c>
      <c r="C544" s="304">
        <v>0.0</v>
      </c>
      <c r="D544" s="304">
        <v>0.0</v>
      </c>
      <c r="E544" s="304">
        <v>0.0</v>
      </c>
      <c r="F544" s="304">
        <v>0.0</v>
      </c>
      <c r="G544" s="304">
        <v>0.0</v>
      </c>
      <c r="H544" s="357">
        <f t="shared" si="280"/>
        <v>0</v>
      </c>
      <c r="I544" s="306">
        <f>(I543/60)</f>
        <v>0.4333333333</v>
      </c>
      <c r="J544" s="299"/>
      <c r="K544" s="307" t="s">
        <v>77</v>
      </c>
      <c r="L544" s="207">
        <v>0.0</v>
      </c>
      <c r="M544" s="207">
        <f>(L544-H544-H545)</f>
        <v>0</v>
      </c>
      <c r="N544" s="208">
        <v>10.0</v>
      </c>
      <c r="O544" s="208">
        <f t="shared" si="281"/>
        <v>10</v>
      </c>
      <c r="P544" s="207"/>
      <c r="Q544" s="300"/>
      <c r="R544" s="301"/>
      <c r="S544" s="301"/>
      <c r="T544" s="301"/>
      <c r="U544" s="301"/>
      <c r="V544" s="301"/>
      <c r="W544" s="301"/>
      <c r="X544" s="301"/>
      <c r="Y544" s="301"/>
      <c r="Z544" s="301"/>
    </row>
    <row r="545">
      <c r="A545" s="302" t="s">
        <v>78</v>
      </c>
      <c r="B545" s="313">
        <v>0.0</v>
      </c>
      <c r="C545" s="304">
        <v>0.0</v>
      </c>
      <c r="D545" s="304">
        <v>0.0</v>
      </c>
      <c r="E545" s="304">
        <v>0.0</v>
      </c>
      <c r="F545" s="304">
        <v>0.0</v>
      </c>
      <c r="G545" s="304">
        <v>0.0</v>
      </c>
      <c r="H545" s="357">
        <f t="shared" si="280"/>
        <v>0</v>
      </c>
      <c r="I545" s="307"/>
      <c r="J545" s="299"/>
      <c r="K545" s="307" t="s">
        <v>78</v>
      </c>
      <c r="L545" s="207" t="s">
        <v>79</v>
      </c>
      <c r="M545" s="208" t="s">
        <v>79</v>
      </c>
      <c r="N545" s="208" t="s">
        <v>79</v>
      </c>
      <c r="O545" s="208" t="s">
        <v>79</v>
      </c>
      <c r="P545" s="207"/>
      <c r="Q545" s="301"/>
      <c r="R545" s="301"/>
      <c r="S545" s="301"/>
      <c r="T545" s="301"/>
      <c r="U545" s="301"/>
      <c r="V545" s="301"/>
      <c r="W545" s="301"/>
      <c r="X545" s="301"/>
      <c r="Y545" s="301"/>
      <c r="Z545" s="301"/>
    </row>
    <row r="546">
      <c r="A546" s="302" t="s">
        <v>80</v>
      </c>
      <c r="B546" s="304">
        <v>1.0</v>
      </c>
      <c r="C546" s="304">
        <v>2.0</v>
      </c>
      <c r="D546" s="307"/>
      <c r="E546" s="304"/>
      <c r="F546" s="221">
        <v>0.0</v>
      </c>
      <c r="G546" s="304">
        <v>0.0</v>
      </c>
      <c r="H546" s="357">
        <f t="shared" si="280"/>
        <v>0</v>
      </c>
      <c r="I546" s="307" t="s">
        <v>79</v>
      </c>
      <c r="J546" s="299"/>
      <c r="K546" s="307" t="s">
        <v>80</v>
      </c>
      <c r="L546" s="207">
        <v>19.0</v>
      </c>
      <c r="M546" s="207">
        <f t="shared" ref="M546:M547" si="282">(L546-H546)</f>
        <v>19</v>
      </c>
      <c r="N546" s="208">
        <v>40.0</v>
      </c>
      <c r="O546" s="208">
        <f t="shared" ref="O546:O548" si="283">sum(M546,N546)</f>
        <v>59</v>
      </c>
      <c r="P546" s="207"/>
      <c r="Q546" s="301"/>
      <c r="R546" s="301"/>
      <c r="S546" s="301"/>
      <c r="T546" s="301"/>
      <c r="U546" s="301"/>
      <c r="V546" s="301"/>
      <c r="W546" s="301"/>
      <c r="X546" s="301"/>
      <c r="Y546" s="301"/>
      <c r="Z546" s="301"/>
    </row>
    <row r="547">
      <c r="A547" s="295" t="s">
        <v>102</v>
      </c>
      <c r="B547" s="296">
        <v>0.0</v>
      </c>
      <c r="C547" s="296">
        <v>8.0</v>
      </c>
      <c r="D547" s="296">
        <v>1.0</v>
      </c>
      <c r="E547" s="296">
        <v>7.0</v>
      </c>
      <c r="F547" s="296">
        <v>2.0</v>
      </c>
      <c r="G547" s="296">
        <v>2.0</v>
      </c>
      <c r="H547" s="297">
        <f t="shared" si="280"/>
        <v>12</v>
      </c>
      <c r="I547" s="298">
        <f>sum(H547:H550)</f>
        <v>12</v>
      </c>
      <c r="J547" s="299"/>
      <c r="K547" s="298" t="s">
        <v>102</v>
      </c>
      <c r="L547" s="202">
        <v>54.0</v>
      </c>
      <c r="M547" s="202">
        <f t="shared" si="282"/>
        <v>42</v>
      </c>
      <c r="N547" s="201">
        <v>0.0</v>
      </c>
      <c r="O547" s="202">
        <f t="shared" si="283"/>
        <v>42</v>
      </c>
      <c r="P547" s="202"/>
      <c r="Q547" s="317"/>
      <c r="R547" s="287"/>
      <c r="S547" s="287"/>
      <c r="T547" s="287"/>
      <c r="U547" s="287"/>
      <c r="V547" s="287"/>
      <c r="W547" s="287"/>
      <c r="X547" s="287"/>
      <c r="Y547" s="287"/>
      <c r="Z547" s="287"/>
    </row>
    <row r="548">
      <c r="A548" s="302" t="s">
        <v>77</v>
      </c>
      <c r="B548" s="221">
        <v>0.0</v>
      </c>
      <c r="C548" s="304">
        <v>0.0</v>
      </c>
      <c r="D548" s="304">
        <v>0.0</v>
      </c>
      <c r="E548" s="304">
        <v>0.0</v>
      </c>
      <c r="F548" s="304">
        <v>0.0</v>
      </c>
      <c r="G548" s="304">
        <v>0.0</v>
      </c>
      <c r="H548" s="357">
        <f t="shared" si="280"/>
        <v>0</v>
      </c>
      <c r="I548" s="306">
        <f>(I547/60)</f>
        <v>0.2</v>
      </c>
      <c r="J548" s="299"/>
      <c r="K548" s="307" t="s">
        <v>77</v>
      </c>
      <c r="L548" s="208">
        <v>12.0</v>
      </c>
      <c r="M548" s="207">
        <f>(L548-H548-H549)</f>
        <v>12</v>
      </c>
      <c r="N548" s="208">
        <v>0.0</v>
      </c>
      <c r="O548" s="208">
        <f t="shared" si="283"/>
        <v>12</v>
      </c>
      <c r="P548" s="208"/>
      <c r="Q548" s="287"/>
      <c r="R548" s="287"/>
      <c r="S548" s="287"/>
      <c r="T548" s="287"/>
      <c r="U548" s="287"/>
      <c r="V548" s="287"/>
      <c r="W548" s="287"/>
      <c r="X548" s="287"/>
      <c r="Y548" s="287"/>
      <c r="Z548" s="287"/>
    </row>
    <row r="549">
      <c r="A549" s="302" t="s">
        <v>78</v>
      </c>
      <c r="B549" s="221">
        <v>0.0</v>
      </c>
      <c r="C549" s="304">
        <v>4.0</v>
      </c>
      <c r="D549" s="304">
        <v>0.0</v>
      </c>
      <c r="E549" s="304">
        <v>0.0</v>
      </c>
      <c r="F549" s="304">
        <v>0.0</v>
      </c>
      <c r="G549" s="304">
        <v>0.0</v>
      </c>
      <c r="H549" s="357">
        <f t="shared" si="280"/>
        <v>0</v>
      </c>
      <c r="I549" s="307"/>
      <c r="J549" s="299"/>
      <c r="K549" s="307" t="s">
        <v>78</v>
      </c>
      <c r="L549" s="208" t="s">
        <v>79</v>
      </c>
      <c r="M549" s="208" t="s">
        <v>79</v>
      </c>
      <c r="N549" s="208" t="s">
        <v>79</v>
      </c>
      <c r="O549" s="208" t="s">
        <v>79</v>
      </c>
      <c r="P549" s="208"/>
      <c r="Q549" s="287"/>
      <c r="R549" s="287"/>
      <c r="S549" s="287"/>
      <c r="T549" s="287"/>
      <c r="U549" s="287"/>
      <c r="V549" s="287"/>
      <c r="W549" s="287"/>
      <c r="X549" s="287"/>
      <c r="Y549" s="287"/>
      <c r="Z549" s="287"/>
    </row>
    <row r="550">
      <c r="A550" s="302" t="s">
        <v>80</v>
      </c>
      <c r="B550" s="221">
        <v>0.0</v>
      </c>
      <c r="C550" s="304"/>
      <c r="D550" s="304"/>
      <c r="E550" s="304"/>
      <c r="F550" s="304">
        <v>0.0</v>
      </c>
      <c r="G550" s="304">
        <v>0.0</v>
      </c>
      <c r="H550" s="357">
        <f t="shared" si="280"/>
        <v>0</v>
      </c>
      <c r="I550" s="307" t="s">
        <v>79</v>
      </c>
      <c r="J550" s="299"/>
      <c r="K550" s="307" t="s">
        <v>80</v>
      </c>
      <c r="L550" s="208">
        <v>37.0</v>
      </c>
      <c r="M550" s="207">
        <f>(L550-H550)</f>
        <v>37</v>
      </c>
      <c r="N550" s="208">
        <v>0.0</v>
      </c>
      <c r="O550" s="208">
        <f>sum(M550,N550)</f>
        <v>37</v>
      </c>
      <c r="P550" s="208"/>
      <c r="Q550" s="287"/>
      <c r="R550" s="287"/>
      <c r="S550" s="287"/>
      <c r="T550" s="287"/>
      <c r="U550" s="287"/>
      <c r="V550" s="287"/>
      <c r="W550" s="287"/>
      <c r="X550" s="287"/>
      <c r="Y550" s="287"/>
      <c r="Z550" s="287"/>
    </row>
    <row r="551">
      <c r="A551" s="311" t="s">
        <v>105</v>
      </c>
      <c r="B551" s="293">
        <f t="shared" ref="B551:G551" si="284">sum(B552:B571)-B555-B559-B563-B567-B571</f>
        <v>25</v>
      </c>
      <c r="C551" s="293">
        <f t="shared" si="284"/>
        <v>41</v>
      </c>
      <c r="D551" s="293">
        <f t="shared" si="284"/>
        <v>31</v>
      </c>
      <c r="E551" s="293">
        <f t="shared" si="284"/>
        <v>31</v>
      </c>
      <c r="F551" s="293">
        <f t="shared" si="284"/>
        <v>22</v>
      </c>
      <c r="G551" s="293">
        <f t="shared" si="284"/>
        <v>0</v>
      </c>
      <c r="H551" s="293"/>
      <c r="I551" s="293">
        <v>0.0</v>
      </c>
      <c r="J551" s="286"/>
      <c r="K551" s="293" t="s">
        <v>105</v>
      </c>
      <c r="L551" s="198"/>
      <c r="M551" s="198"/>
      <c r="N551" s="199"/>
      <c r="O551" s="199"/>
      <c r="P551" s="198"/>
      <c r="Q551" s="287"/>
      <c r="R551" s="287"/>
      <c r="S551" s="287"/>
      <c r="T551" s="287"/>
      <c r="U551" s="287"/>
      <c r="V551" s="287"/>
      <c r="W551" s="287"/>
      <c r="X551" s="287"/>
      <c r="Y551" s="287"/>
      <c r="Z551" s="287"/>
    </row>
    <row r="552">
      <c r="A552" s="295" t="s">
        <v>106</v>
      </c>
      <c r="B552" s="296">
        <v>0.0</v>
      </c>
      <c r="C552" s="296">
        <v>16.0</v>
      </c>
      <c r="D552" s="296">
        <v>8.0</v>
      </c>
      <c r="E552" s="296">
        <v>10.0</v>
      </c>
      <c r="F552" s="296">
        <v>6.0</v>
      </c>
      <c r="G552" s="296">
        <v>0.0</v>
      </c>
      <c r="H552" s="297">
        <f t="shared" ref="H552:H571" si="285">SUM(D552:G552)</f>
        <v>24</v>
      </c>
      <c r="I552" s="298">
        <f>sum(H552:H555)</f>
        <v>29</v>
      </c>
      <c r="J552" s="299"/>
      <c r="K552" s="298" t="s">
        <v>106</v>
      </c>
      <c r="L552" s="202">
        <v>55.0</v>
      </c>
      <c r="M552" s="202">
        <f>(L552-H552)</f>
        <v>31</v>
      </c>
      <c r="N552" s="201">
        <v>50.0</v>
      </c>
      <c r="O552" s="202">
        <f t="shared" ref="O552:O553" si="286">sum(M552,N552)</f>
        <v>81</v>
      </c>
      <c r="P552" s="202"/>
      <c r="Q552" s="287"/>
      <c r="R552" s="287"/>
      <c r="S552" s="287"/>
      <c r="T552" s="287"/>
      <c r="U552" s="287"/>
      <c r="V552" s="287"/>
      <c r="W552" s="287"/>
      <c r="X552" s="287"/>
      <c r="Y552" s="287"/>
      <c r="Z552" s="287"/>
    </row>
    <row r="553">
      <c r="A553" s="302" t="s">
        <v>77</v>
      </c>
      <c r="B553" s="313">
        <v>0.0</v>
      </c>
      <c r="C553" s="304">
        <v>0.0</v>
      </c>
      <c r="D553" s="304">
        <v>0.0</v>
      </c>
      <c r="E553" s="304">
        <v>0.0</v>
      </c>
      <c r="F553" s="304">
        <v>0.0</v>
      </c>
      <c r="G553" s="304">
        <v>0.0</v>
      </c>
      <c r="H553" s="357">
        <f t="shared" si="285"/>
        <v>0</v>
      </c>
      <c r="I553" s="306">
        <f>(I552/60)</f>
        <v>0.4833333333</v>
      </c>
      <c r="J553" s="299"/>
      <c r="K553" s="307" t="s">
        <v>77</v>
      </c>
      <c r="L553" s="207">
        <v>10.0</v>
      </c>
      <c r="M553" s="207">
        <f>(L553-H553-H554)</f>
        <v>5</v>
      </c>
      <c r="N553" s="208">
        <v>0.0</v>
      </c>
      <c r="O553" s="208">
        <f t="shared" si="286"/>
        <v>5</v>
      </c>
      <c r="P553" s="207"/>
      <c r="Q553" s="287"/>
      <c r="R553" s="287"/>
      <c r="S553" s="287"/>
      <c r="T553" s="287"/>
      <c r="U553" s="287"/>
      <c r="V553" s="287"/>
      <c r="W553" s="287"/>
      <c r="X553" s="287"/>
      <c r="Y553" s="287"/>
      <c r="Z553" s="287"/>
    </row>
    <row r="554">
      <c r="A554" s="302" t="s">
        <v>78</v>
      </c>
      <c r="B554" s="313">
        <v>0.0</v>
      </c>
      <c r="C554" s="304">
        <v>1.0</v>
      </c>
      <c r="D554" s="304">
        <v>2.0</v>
      </c>
      <c r="E554" s="304">
        <v>3.0</v>
      </c>
      <c r="F554" s="304">
        <v>0.0</v>
      </c>
      <c r="G554" s="304">
        <v>0.0</v>
      </c>
      <c r="H554" s="357">
        <f t="shared" si="285"/>
        <v>5</v>
      </c>
      <c r="I554" s="307"/>
      <c r="J554" s="299"/>
      <c r="K554" s="307" t="s">
        <v>78</v>
      </c>
      <c r="L554" s="207" t="s">
        <v>79</v>
      </c>
      <c r="M554" s="208" t="s">
        <v>79</v>
      </c>
      <c r="N554" s="208" t="s">
        <v>79</v>
      </c>
      <c r="O554" s="208" t="s">
        <v>79</v>
      </c>
      <c r="P554" s="207"/>
      <c r="Q554" s="287"/>
      <c r="R554" s="287"/>
      <c r="S554" s="287"/>
      <c r="T554" s="287"/>
      <c r="U554" s="287"/>
      <c r="V554" s="287"/>
      <c r="W554" s="287"/>
      <c r="X554" s="287"/>
      <c r="Y554" s="287"/>
      <c r="Z554" s="287"/>
    </row>
    <row r="555">
      <c r="A555" s="302" t="s">
        <v>80</v>
      </c>
      <c r="B555" s="304">
        <v>0.0</v>
      </c>
      <c r="C555" s="304"/>
      <c r="D555" s="305"/>
      <c r="E555" s="304"/>
      <c r="F555" s="304">
        <v>0.0</v>
      </c>
      <c r="G555" s="304">
        <v>0.0</v>
      </c>
      <c r="H555" s="357">
        <f t="shared" si="285"/>
        <v>0</v>
      </c>
      <c r="I555" s="307" t="s">
        <v>79</v>
      </c>
      <c r="J555" s="299"/>
      <c r="K555" s="307" t="s">
        <v>80</v>
      </c>
      <c r="L555" s="207">
        <v>8.0</v>
      </c>
      <c r="M555" s="207">
        <f t="shared" ref="M555:M556" si="287">(L555-H555)</f>
        <v>8</v>
      </c>
      <c r="N555" s="208">
        <v>40.0</v>
      </c>
      <c r="O555" s="208">
        <f t="shared" ref="O555:O557" si="288">sum(M555,N555)</f>
        <v>48</v>
      </c>
      <c r="P555" s="207"/>
      <c r="Q555" s="287"/>
      <c r="R555" s="287"/>
      <c r="S555" s="287"/>
      <c r="T555" s="287"/>
      <c r="U555" s="287"/>
      <c r="V555" s="287"/>
      <c r="W555" s="287"/>
      <c r="X555" s="287"/>
      <c r="Y555" s="287"/>
      <c r="Z555" s="287"/>
    </row>
    <row r="556">
      <c r="A556" s="295" t="s">
        <v>108</v>
      </c>
      <c r="B556" s="296">
        <v>15.0</v>
      </c>
      <c r="C556" s="296">
        <v>10.0</v>
      </c>
      <c r="D556" s="296">
        <v>9.0</v>
      </c>
      <c r="E556" s="296">
        <v>6.0</v>
      </c>
      <c r="F556" s="296">
        <v>5.0</v>
      </c>
      <c r="G556" s="296">
        <v>0.0</v>
      </c>
      <c r="H556" s="297">
        <f t="shared" si="285"/>
        <v>20</v>
      </c>
      <c r="I556" s="298">
        <f>sum(H556:H559)</f>
        <v>21</v>
      </c>
      <c r="J556" s="286"/>
      <c r="K556" s="298" t="s">
        <v>108</v>
      </c>
      <c r="L556" s="202">
        <v>57.0</v>
      </c>
      <c r="M556" s="202">
        <f t="shared" si="287"/>
        <v>37</v>
      </c>
      <c r="N556" s="201">
        <v>35.0</v>
      </c>
      <c r="O556" s="202">
        <f t="shared" si="288"/>
        <v>72</v>
      </c>
      <c r="P556" s="202"/>
      <c r="Q556" s="287"/>
      <c r="R556" s="287"/>
      <c r="S556" s="287"/>
      <c r="T556" s="287"/>
      <c r="U556" s="287"/>
      <c r="V556" s="287"/>
      <c r="W556" s="287"/>
      <c r="X556" s="287"/>
      <c r="Y556" s="287"/>
      <c r="Z556" s="287"/>
    </row>
    <row r="557">
      <c r="A557" s="302" t="s">
        <v>77</v>
      </c>
      <c r="B557" s="304">
        <v>0.0</v>
      </c>
      <c r="C557" s="304">
        <v>2.0</v>
      </c>
      <c r="D557" s="221">
        <v>0.0</v>
      </c>
      <c r="E557" s="221">
        <v>0.0</v>
      </c>
      <c r="F557" s="221">
        <v>0.0</v>
      </c>
      <c r="G557" s="221">
        <v>0.0</v>
      </c>
      <c r="H557" s="357">
        <f t="shared" si="285"/>
        <v>0</v>
      </c>
      <c r="I557" s="306">
        <f>(I556/60)</f>
        <v>0.35</v>
      </c>
      <c r="J557" s="286"/>
      <c r="K557" s="307" t="s">
        <v>77</v>
      </c>
      <c r="L557" s="207">
        <v>12.0</v>
      </c>
      <c r="M557" s="207">
        <f>(L557-H557-H558)</f>
        <v>11</v>
      </c>
      <c r="N557" s="208">
        <v>5.0</v>
      </c>
      <c r="O557" s="208">
        <f t="shared" si="288"/>
        <v>16</v>
      </c>
      <c r="P557" s="207"/>
      <c r="Q557" s="287"/>
      <c r="R557" s="287"/>
      <c r="S557" s="287"/>
      <c r="T557" s="287"/>
      <c r="U557" s="287"/>
      <c r="V557" s="287"/>
      <c r="W557" s="287"/>
      <c r="X557" s="287"/>
      <c r="Y557" s="287"/>
      <c r="Z557" s="287"/>
    </row>
    <row r="558">
      <c r="A558" s="302" t="s">
        <v>78</v>
      </c>
      <c r="B558" s="304">
        <v>3.0</v>
      </c>
      <c r="C558" s="304">
        <v>4.0</v>
      </c>
      <c r="D558" s="221">
        <v>1.0</v>
      </c>
      <c r="E558" s="221">
        <v>0.0</v>
      </c>
      <c r="F558" s="221">
        <v>0.0</v>
      </c>
      <c r="G558" s="221">
        <v>0.0</v>
      </c>
      <c r="H558" s="357">
        <f t="shared" si="285"/>
        <v>1</v>
      </c>
      <c r="I558" s="307"/>
      <c r="J558" s="286"/>
      <c r="K558" s="307" t="s">
        <v>78</v>
      </c>
      <c r="L558" s="207" t="s">
        <v>79</v>
      </c>
      <c r="M558" s="208" t="s">
        <v>79</v>
      </c>
      <c r="N558" s="208" t="s">
        <v>79</v>
      </c>
      <c r="O558" s="208" t="s">
        <v>79</v>
      </c>
      <c r="P558" s="207"/>
      <c r="Q558" s="287"/>
      <c r="R558" s="287"/>
      <c r="S558" s="287"/>
      <c r="T558" s="287"/>
      <c r="U558" s="287"/>
      <c r="V558" s="287"/>
      <c r="W558" s="287"/>
      <c r="X558" s="287"/>
      <c r="Y558" s="287"/>
      <c r="Z558" s="287"/>
    </row>
    <row r="559">
      <c r="A559" s="302" t="s">
        <v>80</v>
      </c>
      <c r="B559" s="304"/>
      <c r="C559" s="221"/>
      <c r="D559" s="221"/>
      <c r="E559" s="221">
        <v>0.0</v>
      </c>
      <c r="F559" s="307"/>
      <c r="G559" s="221">
        <v>0.0</v>
      </c>
      <c r="H559" s="357">
        <f t="shared" si="285"/>
        <v>0</v>
      </c>
      <c r="I559" s="307" t="s">
        <v>79</v>
      </c>
      <c r="J559" s="286"/>
      <c r="K559" s="307" t="s">
        <v>80</v>
      </c>
      <c r="L559" s="207">
        <v>30.0</v>
      </c>
      <c r="M559" s="207">
        <f t="shared" ref="M559:M560" si="289">(L559-H559)</f>
        <v>30</v>
      </c>
      <c r="N559" s="208">
        <v>0.0</v>
      </c>
      <c r="O559" s="208">
        <f t="shared" ref="O559:O561" si="290">sum(M559,N559)</f>
        <v>30</v>
      </c>
      <c r="P559" s="207"/>
      <c r="Q559" s="287"/>
      <c r="R559" s="287"/>
      <c r="S559" s="287"/>
      <c r="T559" s="287"/>
      <c r="U559" s="287"/>
      <c r="V559" s="287"/>
      <c r="W559" s="287"/>
      <c r="X559" s="287"/>
      <c r="Y559" s="287"/>
      <c r="Z559" s="287"/>
    </row>
    <row r="560">
      <c r="A560" s="295" t="s">
        <v>109</v>
      </c>
      <c r="B560" s="296">
        <v>0.0</v>
      </c>
      <c r="C560" s="296">
        <v>0.0</v>
      </c>
      <c r="D560" s="296">
        <v>0.0</v>
      </c>
      <c r="E560" s="296">
        <v>0.0</v>
      </c>
      <c r="F560" s="296">
        <v>0.0</v>
      </c>
      <c r="G560" s="296">
        <v>0.0</v>
      </c>
      <c r="H560" s="297">
        <f t="shared" si="285"/>
        <v>0</v>
      </c>
      <c r="I560" s="298">
        <f>sum(H560:H563)</f>
        <v>0</v>
      </c>
      <c r="J560" s="286"/>
      <c r="K560" s="298" t="s">
        <v>109</v>
      </c>
      <c r="L560" s="202">
        <v>53.0</v>
      </c>
      <c r="M560" s="202">
        <f t="shared" si="289"/>
        <v>53</v>
      </c>
      <c r="N560" s="201">
        <v>0.0</v>
      </c>
      <c r="O560" s="202">
        <f t="shared" si="290"/>
        <v>53</v>
      </c>
      <c r="P560" s="202"/>
      <c r="Q560" s="287"/>
      <c r="R560" s="287"/>
      <c r="S560" s="287"/>
      <c r="T560" s="287"/>
      <c r="U560" s="287"/>
      <c r="V560" s="287"/>
      <c r="W560" s="287"/>
      <c r="X560" s="287"/>
      <c r="Y560" s="287"/>
      <c r="Z560" s="287"/>
    </row>
    <row r="561">
      <c r="A561" s="302" t="s">
        <v>77</v>
      </c>
      <c r="B561" s="304">
        <v>0.0</v>
      </c>
      <c r="C561" s="304">
        <v>0.0</v>
      </c>
      <c r="D561" s="304">
        <v>0.0</v>
      </c>
      <c r="E561" s="304">
        <v>0.0</v>
      </c>
      <c r="F561" s="304">
        <v>0.0</v>
      </c>
      <c r="G561" s="304">
        <v>0.0</v>
      </c>
      <c r="H561" s="357">
        <f t="shared" si="285"/>
        <v>0</v>
      </c>
      <c r="I561" s="306">
        <f>(I560/60)</f>
        <v>0</v>
      </c>
      <c r="J561" s="286"/>
      <c r="K561" s="307" t="s">
        <v>77</v>
      </c>
      <c r="L561" s="207">
        <v>6.0</v>
      </c>
      <c r="M561" s="207">
        <f>(L561-H561-H562)</f>
        <v>6</v>
      </c>
      <c r="N561" s="232">
        <v>0.0</v>
      </c>
      <c r="O561" s="208">
        <f t="shared" si="290"/>
        <v>6</v>
      </c>
      <c r="P561" s="207"/>
      <c r="Q561" s="287"/>
      <c r="R561" s="287"/>
      <c r="S561" s="287"/>
      <c r="T561" s="287"/>
      <c r="U561" s="287"/>
      <c r="V561" s="287"/>
      <c r="W561" s="287"/>
      <c r="X561" s="287"/>
      <c r="Y561" s="287"/>
      <c r="Z561" s="287"/>
    </row>
    <row r="562">
      <c r="A562" s="302" t="s">
        <v>78</v>
      </c>
      <c r="B562" s="304">
        <v>0.0</v>
      </c>
      <c r="C562" s="304">
        <v>0.0</v>
      </c>
      <c r="D562" s="304">
        <v>0.0</v>
      </c>
      <c r="E562" s="304">
        <v>0.0</v>
      </c>
      <c r="F562" s="304">
        <v>0.0</v>
      </c>
      <c r="G562" s="304">
        <v>0.0</v>
      </c>
      <c r="H562" s="357">
        <f t="shared" si="285"/>
        <v>0</v>
      </c>
      <c r="I562" s="307"/>
      <c r="J562" s="286"/>
      <c r="K562" s="307" t="s">
        <v>78</v>
      </c>
      <c r="L562" s="207" t="s">
        <v>79</v>
      </c>
      <c r="M562" s="208" t="s">
        <v>79</v>
      </c>
      <c r="N562" s="208" t="s">
        <v>79</v>
      </c>
      <c r="O562" s="208" t="s">
        <v>79</v>
      </c>
      <c r="P562" s="207"/>
      <c r="Q562" s="287"/>
      <c r="R562" s="287"/>
      <c r="S562" s="287"/>
      <c r="T562" s="287"/>
      <c r="U562" s="287"/>
      <c r="V562" s="287"/>
      <c r="W562" s="287"/>
      <c r="X562" s="287"/>
      <c r="Y562" s="287"/>
      <c r="Z562" s="287"/>
    </row>
    <row r="563">
      <c r="A563" s="302" t="s">
        <v>80</v>
      </c>
      <c r="B563" s="304">
        <v>0.0</v>
      </c>
      <c r="C563" s="304">
        <v>0.0</v>
      </c>
      <c r="D563" s="304">
        <v>0.0</v>
      </c>
      <c r="E563" s="304">
        <v>0.0</v>
      </c>
      <c r="F563" s="221">
        <v>0.0</v>
      </c>
      <c r="G563" s="304">
        <v>0.0</v>
      </c>
      <c r="H563" s="357">
        <f t="shared" si="285"/>
        <v>0</v>
      </c>
      <c r="I563" s="307" t="s">
        <v>79</v>
      </c>
      <c r="J563" s="286"/>
      <c r="K563" s="307" t="s">
        <v>80</v>
      </c>
      <c r="L563" s="207">
        <v>42.0</v>
      </c>
      <c r="M563" s="207">
        <f t="shared" ref="M563:M564" si="291">(L563-H563)</f>
        <v>42</v>
      </c>
      <c r="N563" s="208">
        <v>0.0</v>
      </c>
      <c r="O563" s="208">
        <f t="shared" ref="O563:O565" si="292">sum(M563,N563)</f>
        <v>42</v>
      </c>
      <c r="P563" s="207"/>
      <c r="Q563" s="287"/>
      <c r="R563" s="287"/>
      <c r="S563" s="287"/>
      <c r="T563" s="287"/>
      <c r="U563" s="287"/>
      <c r="V563" s="287"/>
      <c r="W563" s="287"/>
      <c r="X563" s="287"/>
      <c r="Y563" s="287"/>
      <c r="Z563" s="287"/>
    </row>
    <row r="564">
      <c r="A564" s="295" t="s">
        <v>111</v>
      </c>
      <c r="B564" s="296">
        <v>4.0</v>
      </c>
      <c r="C564" s="296">
        <v>8.0</v>
      </c>
      <c r="D564" s="296">
        <v>7.0</v>
      </c>
      <c r="E564" s="296">
        <v>12.0</v>
      </c>
      <c r="F564" s="296">
        <v>3.0</v>
      </c>
      <c r="G564" s="296">
        <v>0.0</v>
      </c>
      <c r="H564" s="297">
        <f t="shared" si="285"/>
        <v>22</v>
      </c>
      <c r="I564" s="298">
        <f>sum(H564:H567)</f>
        <v>24</v>
      </c>
      <c r="J564" s="299"/>
      <c r="K564" s="298" t="s">
        <v>111</v>
      </c>
      <c r="L564" s="202">
        <v>43.0</v>
      </c>
      <c r="M564" s="202">
        <f t="shared" si="291"/>
        <v>21</v>
      </c>
      <c r="N564" s="201">
        <v>40.0</v>
      </c>
      <c r="O564" s="202">
        <f t="shared" si="292"/>
        <v>61</v>
      </c>
      <c r="P564" s="202"/>
      <c r="Q564" s="287"/>
      <c r="R564" s="287"/>
      <c r="S564" s="287"/>
      <c r="T564" s="287"/>
      <c r="U564" s="287"/>
      <c r="V564" s="287"/>
      <c r="W564" s="287"/>
      <c r="X564" s="287"/>
      <c r="Y564" s="287"/>
      <c r="Z564" s="287"/>
    </row>
    <row r="565">
      <c r="A565" s="302" t="s">
        <v>77</v>
      </c>
      <c r="B565" s="304">
        <v>0.0</v>
      </c>
      <c r="C565" s="304">
        <v>0.0</v>
      </c>
      <c r="D565" s="304">
        <v>0.0</v>
      </c>
      <c r="E565" s="304">
        <v>0.0</v>
      </c>
      <c r="F565" s="304">
        <v>0.0</v>
      </c>
      <c r="G565" s="304">
        <v>0.0</v>
      </c>
      <c r="H565" s="357">
        <f t="shared" si="285"/>
        <v>0</v>
      </c>
      <c r="I565" s="306">
        <f>(I564/60)</f>
        <v>0.4</v>
      </c>
      <c r="J565" s="299"/>
      <c r="K565" s="307" t="s">
        <v>77</v>
      </c>
      <c r="L565" s="207">
        <v>6.0</v>
      </c>
      <c r="M565" s="207">
        <f>(L565-H565-H566)</f>
        <v>4</v>
      </c>
      <c r="N565" s="208">
        <v>0.0</v>
      </c>
      <c r="O565" s="208">
        <f t="shared" si="292"/>
        <v>4</v>
      </c>
      <c r="P565" s="207"/>
      <c r="Q565" s="287"/>
      <c r="R565" s="287"/>
      <c r="S565" s="287"/>
      <c r="T565" s="287"/>
      <c r="U565" s="287"/>
      <c r="V565" s="287"/>
      <c r="W565" s="287"/>
      <c r="X565" s="287"/>
      <c r="Y565" s="287"/>
      <c r="Z565" s="287"/>
    </row>
    <row r="566">
      <c r="A566" s="302" t="s">
        <v>78</v>
      </c>
      <c r="B566" s="304">
        <v>0.0</v>
      </c>
      <c r="C566" s="304">
        <v>0.0</v>
      </c>
      <c r="D566" s="304">
        <v>0.0</v>
      </c>
      <c r="E566" s="304">
        <v>0.0</v>
      </c>
      <c r="F566" s="304">
        <v>2.0</v>
      </c>
      <c r="G566" s="304">
        <v>0.0</v>
      </c>
      <c r="H566" s="357">
        <f t="shared" si="285"/>
        <v>2</v>
      </c>
      <c r="I566" s="307"/>
      <c r="J566" s="299"/>
      <c r="K566" s="307" t="s">
        <v>78</v>
      </c>
      <c r="L566" s="207" t="s">
        <v>79</v>
      </c>
      <c r="M566" s="208" t="s">
        <v>79</v>
      </c>
      <c r="N566" s="208" t="s">
        <v>79</v>
      </c>
      <c r="O566" s="208" t="s">
        <v>79</v>
      </c>
      <c r="P566" s="207"/>
      <c r="Q566" s="287"/>
      <c r="R566" s="287"/>
      <c r="S566" s="287"/>
      <c r="T566" s="287"/>
      <c r="U566" s="287"/>
      <c r="V566" s="287"/>
      <c r="W566" s="287"/>
      <c r="X566" s="287"/>
      <c r="Y566" s="287"/>
      <c r="Z566" s="287"/>
    </row>
    <row r="567">
      <c r="A567" s="302" t="s">
        <v>80</v>
      </c>
      <c r="B567" s="304">
        <v>0.0</v>
      </c>
      <c r="C567" s="304">
        <v>3.0</v>
      </c>
      <c r="D567" s="304"/>
      <c r="E567" s="304"/>
      <c r="F567" s="305"/>
      <c r="G567" s="304">
        <v>0.0</v>
      </c>
      <c r="H567" s="357">
        <f t="shared" si="285"/>
        <v>0</v>
      </c>
      <c r="I567" s="307" t="s">
        <v>79</v>
      </c>
      <c r="J567" s="299"/>
      <c r="K567" s="307" t="s">
        <v>80</v>
      </c>
      <c r="L567" s="207">
        <v>62.0</v>
      </c>
      <c r="M567" s="207">
        <f t="shared" ref="M567:M568" si="293">(L567-H567)</f>
        <v>62</v>
      </c>
      <c r="N567" s="208">
        <v>0.0</v>
      </c>
      <c r="O567" s="208">
        <f t="shared" ref="O567:O569" si="294">sum(M567,N567)</f>
        <v>62</v>
      </c>
      <c r="P567" s="207"/>
      <c r="Q567" s="287"/>
      <c r="R567" s="287"/>
      <c r="S567" s="287"/>
      <c r="T567" s="287"/>
      <c r="U567" s="287"/>
      <c r="V567" s="287"/>
      <c r="W567" s="287"/>
      <c r="X567" s="287"/>
      <c r="Y567" s="287"/>
      <c r="Z567" s="287"/>
    </row>
    <row r="568">
      <c r="A568" s="318" t="s">
        <v>244</v>
      </c>
      <c r="B568" s="296">
        <v>3.0</v>
      </c>
      <c r="C568" s="296">
        <v>0.0</v>
      </c>
      <c r="D568" s="296">
        <v>4.0</v>
      </c>
      <c r="E568" s="296">
        <v>0.0</v>
      </c>
      <c r="F568" s="296">
        <v>6.0</v>
      </c>
      <c r="G568" s="296">
        <v>0.0</v>
      </c>
      <c r="H568" s="297">
        <f t="shared" si="285"/>
        <v>10</v>
      </c>
      <c r="I568" s="298">
        <f>sum(H568:H571)</f>
        <v>10</v>
      </c>
      <c r="J568" s="286"/>
      <c r="K568" s="318" t="s">
        <v>244</v>
      </c>
      <c r="L568" s="202">
        <v>18.0</v>
      </c>
      <c r="M568" s="202">
        <f t="shared" si="293"/>
        <v>8</v>
      </c>
      <c r="N568" s="201">
        <v>25.0</v>
      </c>
      <c r="O568" s="202">
        <f t="shared" si="294"/>
        <v>33</v>
      </c>
      <c r="P568" s="202"/>
      <c r="Q568" s="287"/>
      <c r="R568" s="287"/>
      <c r="S568" s="287"/>
      <c r="T568" s="287"/>
      <c r="U568" s="287"/>
      <c r="V568" s="287"/>
      <c r="W568" s="287"/>
      <c r="X568" s="287"/>
      <c r="Y568" s="287"/>
      <c r="Z568" s="287"/>
    </row>
    <row r="569">
      <c r="A569" s="302" t="s">
        <v>77</v>
      </c>
      <c r="B569" s="304">
        <v>0.0</v>
      </c>
      <c r="C569" s="304">
        <v>0.0</v>
      </c>
      <c r="D569" s="304">
        <v>0.0</v>
      </c>
      <c r="E569" s="304">
        <v>0.0</v>
      </c>
      <c r="F569" s="304">
        <v>0.0</v>
      </c>
      <c r="G569" s="304">
        <v>0.0</v>
      </c>
      <c r="H569" s="357">
        <f t="shared" si="285"/>
        <v>0</v>
      </c>
      <c r="I569" s="306">
        <f>(I568/60)</f>
        <v>0.1666666667</v>
      </c>
      <c r="J569" s="286"/>
      <c r="K569" s="307" t="s">
        <v>77</v>
      </c>
      <c r="L569" s="207">
        <v>0.0</v>
      </c>
      <c r="M569" s="207">
        <f>(L569-H569-H570)</f>
        <v>0</v>
      </c>
      <c r="N569" s="208">
        <v>5.0</v>
      </c>
      <c r="O569" s="208">
        <f t="shared" si="294"/>
        <v>5</v>
      </c>
      <c r="P569" s="207"/>
      <c r="Q569" s="287"/>
      <c r="R569" s="287"/>
      <c r="S569" s="287"/>
      <c r="T569" s="287"/>
      <c r="U569" s="287"/>
      <c r="V569" s="287"/>
      <c r="W569" s="287"/>
      <c r="X569" s="287"/>
      <c r="Y569" s="287"/>
      <c r="Z569" s="287"/>
    </row>
    <row r="570">
      <c r="A570" s="302" t="s">
        <v>78</v>
      </c>
      <c r="B570" s="304">
        <v>0.0</v>
      </c>
      <c r="C570" s="304">
        <v>0.0</v>
      </c>
      <c r="D570" s="304">
        <v>0.0</v>
      </c>
      <c r="E570" s="304">
        <v>0.0</v>
      </c>
      <c r="F570" s="304">
        <v>0.0</v>
      </c>
      <c r="G570" s="304">
        <v>0.0</v>
      </c>
      <c r="H570" s="357">
        <f t="shared" si="285"/>
        <v>0</v>
      </c>
      <c r="I570" s="307"/>
      <c r="J570" s="286"/>
      <c r="K570" s="307" t="s">
        <v>78</v>
      </c>
      <c r="L570" s="207" t="s">
        <v>79</v>
      </c>
      <c r="M570" s="208" t="s">
        <v>79</v>
      </c>
      <c r="N570" s="208" t="s">
        <v>79</v>
      </c>
      <c r="O570" s="208" t="s">
        <v>79</v>
      </c>
      <c r="P570" s="207"/>
      <c r="Q570" s="287"/>
      <c r="R570" s="287"/>
      <c r="S570" s="287"/>
      <c r="T570" s="287"/>
      <c r="U570" s="287"/>
      <c r="V570" s="287"/>
      <c r="W570" s="287"/>
      <c r="X570" s="287"/>
      <c r="Y570" s="287"/>
      <c r="Z570" s="287"/>
    </row>
    <row r="571">
      <c r="A571" s="302" t="s">
        <v>80</v>
      </c>
      <c r="B571" s="304"/>
      <c r="C571" s="304">
        <v>0.0</v>
      </c>
      <c r="D571" s="305"/>
      <c r="E571" s="304"/>
      <c r="F571" s="304">
        <v>0.0</v>
      </c>
      <c r="G571" s="304">
        <v>0.0</v>
      </c>
      <c r="H571" s="357">
        <f t="shared" si="285"/>
        <v>0</v>
      </c>
      <c r="I571" s="307" t="s">
        <v>79</v>
      </c>
      <c r="J571" s="286"/>
      <c r="K571" s="307" t="s">
        <v>80</v>
      </c>
      <c r="L571" s="207">
        <v>0.0</v>
      </c>
      <c r="M571" s="207">
        <f>(L571-H571)</f>
        <v>0</v>
      </c>
      <c r="N571" s="208">
        <v>40.0</v>
      </c>
      <c r="O571" s="208">
        <f>sum(M571,N571)</f>
        <v>40</v>
      </c>
      <c r="P571" s="207"/>
      <c r="Q571" s="287"/>
      <c r="R571" s="287"/>
      <c r="S571" s="287"/>
      <c r="T571" s="287"/>
      <c r="U571" s="287"/>
      <c r="V571" s="287"/>
      <c r="W571" s="287"/>
      <c r="X571" s="287"/>
      <c r="Y571" s="287"/>
      <c r="Z571" s="287"/>
    </row>
    <row r="572">
      <c r="A572" s="311" t="s">
        <v>112</v>
      </c>
      <c r="B572" s="293">
        <f t="shared" ref="B572:G572" si="295">sum(B573:B592)-B576-B580-B584-B588-B592</f>
        <v>48</v>
      </c>
      <c r="C572" s="293">
        <f t="shared" si="295"/>
        <v>51</v>
      </c>
      <c r="D572" s="293">
        <f t="shared" si="295"/>
        <v>59</v>
      </c>
      <c r="E572" s="293">
        <f t="shared" si="295"/>
        <v>56</v>
      </c>
      <c r="F572" s="293">
        <f t="shared" si="295"/>
        <v>35</v>
      </c>
      <c r="G572" s="293">
        <f t="shared" si="295"/>
        <v>13</v>
      </c>
      <c r="H572" s="293"/>
      <c r="I572" s="293">
        <v>0.0</v>
      </c>
      <c r="J572" s="286"/>
      <c r="K572" s="293" t="s">
        <v>112</v>
      </c>
      <c r="L572" s="198"/>
      <c r="M572" s="198"/>
      <c r="N572" s="199"/>
      <c r="O572" s="199"/>
      <c r="P572" s="198"/>
      <c r="Q572" s="287"/>
      <c r="R572" s="287"/>
      <c r="S572" s="287"/>
      <c r="T572" s="287"/>
      <c r="U572" s="287"/>
      <c r="V572" s="287"/>
      <c r="W572" s="287"/>
      <c r="X572" s="287"/>
      <c r="Y572" s="287"/>
      <c r="Z572" s="287"/>
    </row>
    <row r="573">
      <c r="A573" s="295" t="s">
        <v>14</v>
      </c>
      <c r="B573" s="296">
        <v>5.0</v>
      </c>
      <c r="C573" s="308">
        <v>4.0</v>
      </c>
      <c r="D573" s="296">
        <v>4.0</v>
      </c>
      <c r="E573" s="296">
        <v>7.0</v>
      </c>
      <c r="F573" s="296">
        <v>0.0</v>
      </c>
      <c r="G573" s="296">
        <v>0.0</v>
      </c>
      <c r="H573" s="297">
        <f t="shared" ref="H573:H592" si="296">SUM(D573:G573)</f>
        <v>11</v>
      </c>
      <c r="I573" s="298">
        <f>sum(H573:H576)</f>
        <v>11</v>
      </c>
      <c r="J573" s="299"/>
      <c r="K573" s="298" t="s">
        <v>14</v>
      </c>
      <c r="L573" s="202">
        <v>30.0</v>
      </c>
      <c r="M573" s="202">
        <f>(L573-H573)</f>
        <v>19</v>
      </c>
      <c r="N573" s="201">
        <v>10.0</v>
      </c>
      <c r="O573" s="202">
        <f t="shared" ref="O573:O574" si="297">sum(M573,N573)</f>
        <v>29</v>
      </c>
      <c r="P573" s="202"/>
      <c r="Q573" s="317"/>
      <c r="R573" s="287"/>
      <c r="S573" s="287"/>
      <c r="T573" s="287"/>
      <c r="U573" s="287"/>
      <c r="V573" s="287"/>
      <c r="W573" s="287"/>
      <c r="X573" s="287"/>
      <c r="Y573" s="287"/>
      <c r="Z573" s="287"/>
    </row>
    <row r="574">
      <c r="A574" s="302" t="s">
        <v>77</v>
      </c>
      <c r="B574" s="313">
        <v>0.0</v>
      </c>
      <c r="C574" s="304">
        <v>0.0</v>
      </c>
      <c r="D574" s="304">
        <v>0.0</v>
      </c>
      <c r="E574" s="304">
        <v>0.0</v>
      </c>
      <c r="F574" s="304">
        <v>0.0</v>
      </c>
      <c r="G574" s="304">
        <v>0.0</v>
      </c>
      <c r="H574" s="357">
        <f t="shared" si="296"/>
        <v>0</v>
      </c>
      <c r="I574" s="306">
        <f>(I573/60)</f>
        <v>0.1833333333</v>
      </c>
      <c r="J574" s="299"/>
      <c r="K574" s="307" t="s">
        <v>77</v>
      </c>
      <c r="L574" s="207">
        <v>0.0</v>
      </c>
      <c r="M574" s="207">
        <f>(L574-H574-H575)</f>
        <v>0</v>
      </c>
      <c r="N574" s="208">
        <v>0.0</v>
      </c>
      <c r="O574" s="208">
        <f t="shared" si="297"/>
        <v>0</v>
      </c>
      <c r="P574" s="207"/>
      <c r="Q574" s="287"/>
      <c r="R574" s="287"/>
      <c r="S574" s="287"/>
      <c r="T574" s="287"/>
      <c r="U574" s="287"/>
      <c r="V574" s="287"/>
      <c r="W574" s="287"/>
      <c r="X574" s="287"/>
      <c r="Y574" s="287"/>
      <c r="Z574" s="287"/>
    </row>
    <row r="575">
      <c r="A575" s="302" t="s">
        <v>78</v>
      </c>
      <c r="B575" s="313">
        <v>0.0</v>
      </c>
      <c r="C575" s="304">
        <v>0.0</v>
      </c>
      <c r="D575" s="304">
        <v>0.0</v>
      </c>
      <c r="E575" s="304">
        <v>0.0</v>
      </c>
      <c r="F575" s="304">
        <v>0.0</v>
      </c>
      <c r="G575" s="304">
        <v>0.0</v>
      </c>
      <c r="H575" s="357">
        <f t="shared" si="296"/>
        <v>0</v>
      </c>
      <c r="I575" s="307"/>
      <c r="J575" s="299"/>
      <c r="K575" s="307" t="s">
        <v>78</v>
      </c>
      <c r="L575" s="207" t="s">
        <v>79</v>
      </c>
      <c r="M575" s="208" t="s">
        <v>79</v>
      </c>
      <c r="N575" s="208" t="s">
        <v>79</v>
      </c>
      <c r="O575" s="208" t="s">
        <v>79</v>
      </c>
      <c r="P575" s="207"/>
      <c r="Q575" s="287"/>
      <c r="R575" s="287"/>
      <c r="S575" s="287"/>
      <c r="T575" s="287"/>
      <c r="U575" s="287"/>
      <c r="V575" s="287"/>
      <c r="W575" s="287"/>
      <c r="X575" s="287"/>
      <c r="Y575" s="287"/>
      <c r="Z575" s="287"/>
    </row>
    <row r="576">
      <c r="A576" s="302" t="s">
        <v>80</v>
      </c>
      <c r="B576" s="304"/>
      <c r="C576" s="304">
        <v>0.0</v>
      </c>
      <c r="D576" s="304"/>
      <c r="E576" s="304">
        <v>0.0</v>
      </c>
      <c r="F576" s="304">
        <v>0.0</v>
      </c>
      <c r="G576" s="304">
        <v>0.0</v>
      </c>
      <c r="H576" s="357">
        <f t="shared" si="296"/>
        <v>0</v>
      </c>
      <c r="I576" s="307" t="s">
        <v>79</v>
      </c>
      <c r="J576" s="299"/>
      <c r="K576" s="307" t="s">
        <v>80</v>
      </c>
      <c r="L576" s="207">
        <v>42.0</v>
      </c>
      <c r="M576" s="207">
        <f t="shared" ref="M576:M577" si="298">(L576-H576)</f>
        <v>42</v>
      </c>
      <c r="N576" s="208">
        <v>0.0</v>
      </c>
      <c r="O576" s="208">
        <f t="shared" ref="O576:O578" si="299">sum(M576,N576)</f>
        <v>42</v>
      </c>
      <c r="P576" s="207"/>
      <c r="Q576" s="287"/>
      <c r="R576" s="287"/>
      <c r="S576" s="287"/>
      <c r="T576" s="287"/>
      <c r="U576" s="287"/>
      <c r="V576" s="287"/>
      <c r="W576" s="287"/>
      <c r="X576" s="287"/>
      <c r="Y576" s="287"/>
      <c r="Z576" s="287"/>
    </row>
    <row r="577">
      <c r="A577" s="295" t="s">
        <v>113</v>
      </c>
      <c r="B577" s="296">
        <v>14.0</v>
      </c>
      <c r="C577" s="308">
        <v>15.0</v>
      </c>
      <c r="D577" s="296">
        <v>23.0</v>
      </c>
      <c r="E577" s="296">
        <v>26.0</v>
      </c>
      <c r="F577" s="296">
        <v>16.0</v>
      </c>
      <c r="G577" s="296">
        <v>11.0</v>
      </c>
      <c r="H577" s="297">
        <f t="shared" si="296"/>
        <v>76</v>
      </c>
      <c r="I577" s="298">
        <f>sum(H577:H580)</f>
        <v>80</v>
      </c>
      <c r="J577" s="299"/>
      <c r="K577" s="298" t="s">
        <v>113</v>
      </c>
      <c r="L577" s="202">
        <v>79.0</v>
      </c>
      <c r="M577" s="202">
        <f t="shared" si="298"/>
        <v>3</v>
      </c>
      <c r="N577" s="201">
        <v>120.0</v>
      </c>
      <c r="O577" s="202">
        <f t="shared" si="299"/>
        <v>123</v>
      </c>
      <c r="P577" s="202"/>
      <c r="Q577" s="317"/>
      <c r="R577" s="287"/>
      <c r="S577" s="287"/>
      <c r="T577" s="287"/>
      <c r="U577" s="287"/>
      <c r="V577" s="287"/>
      <c r="W577" s="287"/>
      <c r="X577" s="287"/>
      <c r="Y577" s="287"/>
      <c r="Z577" s="287"/>
    </row>
    <row r="578">
      <c r="A578" s="302" t="s">
        <v>77</v>
      </c>
      <c r="B578" s="313">
        <v>0.0</v>
      </c>
      <c r="C578" s="304">
        <v>0.0</v>
      </c>
      <c r="D578" s="304">
        <v>0.0</v>
      </c>
      <c r="E578" s="304">
        <v>0.0</v>
      </c>
      <c r="F578" s="304">
        <v>0.0</v>
      </c>
      <c r="G578" s="304">
        <v>0.0</v>
      </c>
      <c r="H578" s="357">
        <f t="shared" si="296"/>
        <v>0</v>
      </c>
      <c r="I578" s="306">
        <f>(I577/60)</f>
        <v>1.333333333</v>
      </c>
      <c r="J578" s="299"/>
      <c r="K578" s="307" t="s">
        <v>77</v>
      </c>
      <c r="L578" s="208">
        <v>11.0</v>
      </c>
      <c r="M578" s="207">
        <f>(L578-H578-H579)</f>
        <v>7</v>
      </c>
      <c r="N578" s="208">
        <v>5.0</v>
      </c>
      <c r="O578" s="208">
        <f t="shared" si="299"/>
        <v>12</v>
      </c>
      <c r="P578" s="208"/>
      <c r="Q578" s="319"/>
      <c r="R578" s="287"/>
      <c r="S578" s="287"/>
      <c r="T578" s="287"/>
      <c r="U578" s="287"/>
      <c r="V578" s="287"/>
      <c r="W578" s="287"/>
      <c r="X578" s="287"/>
      <c r="Y578" s="287"/>
      <c r="Z578" s="287"/>
    </row>
    <row r="579">
      <c r="A579" s="302" t="s">
        <v>78</v>
      </c>
      <c r="B579" s="313">
        <v>1.0</v>
      </c>
      <c r="C579" s="304">
        <v>1.0</v>
      </c>
      <c r="D579" s="304">
        <v>2.0</v>
      </c>
      <c r="E579" s="304">
        <v>0.0</v>
      </c>
      <c r="F579" s="304">
        <v>0.0</v>
      </c>
      <c r="G579" s="304">
        <v>2.0</v>
      </c>
      <c r="H579" s="357">
        <f t="shared" si="296"/>
        <v>4</v>
      </c>
      <c r="I579" s="307"/>
      <c r="J579" s="299"/>
      <c r="K579" s="307" t="s">
        <v>78</v>
      </c>
      <c r="L579" s="208" t="s">
        <v>79</v>
      </c>
      <c r="M579" s="208" t="s">
        <v>79</v>
      </c>
      <c r="N579" s="208" t="s">
        <v>79</v>
      </c>
      <c r="O579" s="208" t="s">
        <v>79</v>
      </c>
      <c r="P579" s="208"/>
      <c r="Q579" s="287"/>
      <c r="R579" s="287"/>
      <c r="S579" s="287"/>
      <c r="T579" s="287"/>
      <c r="U579" s="287"/>
      <c r="V579" s="287"/>
      <c r="W579" s="287"/>
      <c r="X579" s="287"/>
      <c r="Y579" s="287"/>
      <c r="Z579" s="287"/>
    </row>
    <row r="580">
      <c r="A580" s="302" t="s">
        <v>80</v>
      </c>
      <c r="B580" s="304">
        <v>0.0</v>
      </c>
      <c r="C580" s="304">
        <v>0.0</v>
      </c>
      <c r="D580" s="305"/>
      <c r="E580" s="304"/>
      <c r="F580" s="304">
        <v>0.0</v>
      </c>
      <c r="G580" s="305"/>
      <c r="H580" s="357">
        <f t="shared" si="296"/>
        <v>0</v>
      </c>
      <c r="I580" s="307" t="s">
        <v>79</v>
      </c>
      <c r="J580" s="299"/>
      <c r="K580" s="307" t="s">
        <v>80</v>
      </c>
      <c r="L580" s="208">
        <v>32.0</v>
      </c>
      <c r="M580" s="207">
        <f t="shared" ref="M580:M581" si="300">(L580-H580)</f>
        <v>32</v>
      </c>
      <c r="N580" s="208">
        <v>0.0</v>
      </c>
      <c r="O580" s="208">
        <f t="shared" ref="O580:O582" si="301">sum(M580,N580)</f>
        <v>32</v>
      </c>
      <c r="P580" s="208"/>
      <c r="Q580" s="287"/>
      <c r="R580" s="287"/>
      <c r="S580" s="287"/>
      <c r="T580" s="287"/>
      <c r="U580" s="287"/>
      <c r="V580" s="287"/>
      <c r="W580" s="287"/>
      <c r="X580" s="287"/>
      <c r="Y580" s="287"/>
      <c r="Z580" s="287"/>
    </row>
    <row r="581">
      <c r="A581" s="295" t="s">
        <v>114</v>
      </c>
      <c r="B581" s="296">
        <v>12.0</v>
      </c>
      <c r="C581" s="308">
        <v>12.0</v>
      </c>
      <c r="D581" s="308">
        <v>16.0</v>
      </c>
      <c r="E581" s="296">
        <v>11.0</v>
      </c>
      <c r="F581" s="296">
        <v>9.0</v>
      </c>
      <c r="G581" s="296">
        <v>0.0</v>
      </c>
      <c r="H581" s="297">
        <f t="shared" si="296"/>
        <v>36</v>
      </c>
      <c r="I581" s="298">
        <f>sum(H581:H584)</f>
        <v>40</v>
      </c>
      <c r="J581" s="299"/>
      <c r="K581" s="298" t="s">
        <v>114</v>
      </c>
      <c r="L581" s="202">
        <v>59.0</v>
      </c>
      <c r="M581" s="202">
        <f t="shared" si="300"/>
        <v>23</v>
      </c>
      <c r="N581" s="201">
        <v>60.0</v>
      </c>
      <c r="O581" s="202">
        <f t="shared" si="301"/>
        <v>83</v>
      </c>
      <c r="P581" s="202"/>
      <c r="Q581" s="317"/>
      <c r="R581" s="287"/>
      <c r="S581" s="287"/>
      <c r="T581" s="287"/>
      <c r="U581" s="287"/>
      <c r="V581" s="287"/>
      <c r="W581" s="287"/>
      <c r="X581" s="287"/>
      <c r="Y581" s="287"/>
      <c r="Z581" s="287"/>
    </row>
    <row r="582">
      <c r="A582" s="302" t="s">
        <v>77</v>
      </c>
      <c r="B582" s="304">
        <v>0.0</v>
      </c>
      <c r="C582" s="304">
        <v>0.0</v>
      </c>
      <c r="D582" s="221">
        <v>0.0</v>
      </c>
      <c r="E582" s="221">
        <v>0.0</v>
      </c>
      <c r="F582" s="221">
        <v>0.0</v>
      </c>
      <c r="G582" s="304">
        <v>0.0</v>
      </c>
      <c r="H582" s="357">
        <f t="shared" si="296"/>
        <v>0</v>
      </c>
      <c r="I582" s="306">
        <f>(I581/60)</f>
        <v>0.6666666667</v>
      </c>
      <c r="J582" s="299"/>
      <c r="K582" s="307" t="s">
        <v>77</v>
      </c>
      <c r="L582" s="207">
        <v>8.0</v>
      </c>
      <c r="M582" s="207">
        <f>(L582-H582-H583)</f>
        <v>4</v>
      </c>
      <c r="N582" s="208">
        <v>3.0</v>
      </c>
      <c r="O582" s="208">
        <f t="shared" si="301"/>
        <v>7</v>
      </c>
      <c r="P582" s="207"/>
      <c r="Q582" s="287"/>
      <c r="R582" s="287"/>
      <c r="S582" s="287"/>
      <c r="T582" s="287"/>
      <c r="U582" s="287"/>
      <c r="V582" s="287"/>
      <c r="W582" s="287"/>
      <c r="X582" s="287"/>
      <c r="Y582" s="287"/>
      <c r="Z582" s="287"/>
    </row>
    <row r="583">
      <c r="A583" s="302" t="s">
        <v>78</v>
      </c>
      <c r="B583" s="304">
        <v>1.0</v>
      </c>
      <c r="C583" s="304">
        <v>3.0</v>
      </c>
      <c r="D583" s="221">
        <v>3.0</v>
      </c>
      <c r="E583" s="221">
        <v>0.0</v>
      </c>
      <c r="F583" s="221">
        <v>1.0</v>
      </c>
      <c r="G583" s="304">
        <v>0.0</v>
      </c>
      <c r="H583" s="357">
        <f t="shared" si="296"/>
        <v>4</v>
      </c>
      <c r="I583" s="307"/>
      <c r="J583" s="299"/>
      <c r="K583" s="307" t="s">
        <v>78</v>
      </c>
      <c r="L583" s="207" t="s">
        <v>79</v>
      </c>
      <c r="M583" s="208" t="s">
        <v>79</v>
      </c>
      <c r="N583" s="208" t="s">
        <v>79</v>
      </c>
      <c r="O583" s="208" t="s">
        <v>79</v>
      </c>
      <c r="P583" s="207"/>
      <c r="Q583" s="287"/>
      <c r="R583" s="287"/>
      <c r="S583" s="287"/>
      <c r="T583" s="287"/>
      <c r="U583" s="287"/>
      <c r="V583" s="287"/>
      <c r="W583" s="287"/>
      <c r="X583" s="287"/>
      <c r="Y583" s="287"/>
      <c r="Z583" s="287"/>
    </row>
    <row r="584">
      <c r="A584" s="302" t="s">
        <v>80</v>
      </c>
      <c r="B584" s="304">
        <v>1.0</v>
      </c>
      <c r="C584" s="221">
        <v>3.0</v>
      </c>
      <c r="D584" s="221"/>
      <c r="E584" s="221">
        <v>0.0</v>
      </c>
      <c r="F584" s="221">
        <v>0.0</v>
      </c>
      <c r="G584" s="304">
        <v>0.0</v>
      </c>
      <c r="H584" s="357">
        <f t="shared" si="296"/>
        <v>0</v>
      </c>
      <c r="I584" s="307" t="s">
        <v>79</v>
      </c>
      <c r="J584" s="299"/>
      <c r="K584" s="307" t="s">
        <v>80</v>
      </c>
      <c r="L584" s="207">
        <v>40.0</v>
      </c>
      <c r="M584" s="207">
        <f t="shared" ref="M584:M585" si="302">(L584-H584)</f>
        <v>40</v>
      </c>
      <c r="N584" s="208">
        <v>0.0</v>
      </c>
      <c r="O584" s="208">
        <f t="shared" ref="O584:O586" si="303">sum(M584,N584)</f>
        <v>40</v>
      </c>
      <c r="P584" s="207"/>
      <c r="Q584" s="287"/>
      <c r="R584" s="287"/>
      <c r="S584" s="287"/>
      <c r="T584" s="287"/>
      <c r="U584" s="287"/>
      <c r="V584" s="287"/>
      <c r="W584" s="287"/>
      <c r="X584" s="287"/>
      <c r="Y584" s="287"/>
      <c r="Z584" s="287"/>
    </row>
    <row r="585">
      <c r="A585" s="295" t="s">
        <v>239</v>
      </c>
      <c r="B585" s="296">
        <v>3.0</v>
      </c>
      <c r="C585" s="308">
        <v>4.0</v>
      </c>
      <c r="D585" s="308">
        <v>0.0</v>
      </c>
      <c r="E585" s="296">
        <v>0.0</v>
      </c>
      <c r="F585" s="296">
        <v>0.0</v>
      </c>
      <c r="G585" s="296">
        <v>0.0</v>
      </c>
      <c r="H585" s="297">
        <f t="shared" si="296"/>
        <v>0</v>
      </c>
      <c r="I585" s="298">
        <f>sum(H585:H588)</f>
        <v>0</v>
      </c>
      <c r="J585" s="299"/>
      <c r="K585" s="298" t="s">
        <v>239</v>
      </c>
      <c r="L585" s="202">
        <v>34.0</v>
      </c>
      <c r="M585" s="202">
        <f t="shared" si="302"/>
        <v>34</v>
      </c>
      <c r="N585" s="201">
        <v>10.0</v>
      </c>
      <c r="O585" s="202">
        <f t="shared" si="303"/>
        <v>44</v>
      </c>
      <c r="P585" s="202"/>
      <c r="Q585" s="287"/>
      <c r="R585" s="287"/>
      <c r="S585" s="287"/>
      <c r="T585" s="287"/>
      <c r="U585" s="287"/>
      <c r="V585" s="287"/>
      <c r="W585" s="287"/>
      <c r="X585" s="287"/>
      <c r="Y585" s="287"/>
      <c r="Z585" s="287"/>
    </row>
    <row r="586">
      <c r="A586" s="302" t="s">
        <v>77</v>
      </c>
      <c r="B586" s="304">
        <v>0.0</v>
      </c>
      <c r="C586" s="304">
        <v>0.0</v>
      </c>
      <c r="D586" s="221">
        <v>0.0</v>
      </c>
      <c r="E586" s="221">
        <v>0.0</v>
      </c>
      <c r="F586" s="221">
        <v>0.0</v>
      </c>
      <c r="G586" s="304">
        <v>0.0</v>
      </c>
      <c r="H586" s="357">
        <f t="shared" si="296"/>
        <v>0</v>
      </c>
      <c r="I586" s="306">
        <f>(I585/60)</f>
        <v>0</v>
      </c>
      <c r="J586" s="299"/>
      <c r="K586" s="307" t="s">
        <v>77</v>
      </c>
      <c r="L586" s="207">
        <v>0.0</v>
      </c>
      <c r="M586" s="207">
        <f>(L586-H586-H587)</f>
        <v>0</v>
      </c>
      <c r="N586" s="208">
        <v>5.0</v>
      </c>
      <c r="O586" s="208">
        <f t="shared" si="303"/>
        <v>5</v>
      </c>
      <c r="P586" s="234"/>
      <c r="Q586" s="287"/>
      <c r="R586" s="287"/>
      <c r="S586" s="287"/>
      <c r="T586" s="287"/>
      <c r="U586" s="287"/>
      <c r="V586" s="287"/>
      <c r="W586" s="287"/>
      <c r="X586" s="287"/>
      <c r="Y586" s="287"/>
      <c r="Z586" s="287"/>
    </row>
    <row r="587">
      <c r="A587" s="302" t="s">
        <v>78</v>
      </c>
      <c r="B587" s="304">
        <v>0.0</v>
      </c>
      <c r="C587" s="304">
        <v>0.0</v>
      </c>
      <c r="D587" s="221">
        <v>0.0</v>
      </c>
      <c r="E587" s="221">
        <v>0.0</v>
      </c>
      <c r="F587" s="221">
        <v>0.0</v>
      </c>
      <c r="G587" s="304">
        <v>0.0</v>
      </c>
      <c r="H587" s="357">
        <f t="shared" si="296"/>
        <v>0</v>
      </c>
      <c r="I587" s="307"/>
      <c r="J587" s="299"/>
      <c r="K587" s="307" t="s">
        <v>78</v>
      </c>
      <c r="L587" s="207" t="s">
        <v>79</v>
      </c>
      <c r="M587" s="208" t="s">
        <v>79</v>
      </c>
      <c r="N587" s="208" t="s">
        <v>79</v>
      </c>
      <c r="O587" s="208" t="s">
        <v>79</v>
      </c>
      <c r="P587" s="234"/>
      <c r="Q587" s="287"/>
      <c r="R587" s="287"/>
      <c r="S587" s="287"/>
      <c r="T587" s="287"/>
      <c r="U587" s="287"/>
      <c r="V587" s="287"/>
      <c r="W587" s="287"/>
      <c r="X587" s="287"/>
      <c r="Y587" s="287"/>
      <c r="Z587" s="287"/>
    </row>
    <row r="588">
      <c r="A588" s="302" t="s">
        <v>80</v>
      </c>
      <c r="B588" s="304">
        <v>0.0</v>
      </c>
      <c r="C588" s="221">
        <v>0.0</v>
      </c>
      <c r="D588" s="221">
        <v>0.0</v>
      </c>
      <c r="E588" s="221">
        <v>0.0</v>
      </c>
      <c r="F588" s="221">
        <v>0.0</v>
      </c>
      <c r="G588" s="304">
        <v>0.0</v>
      </c>
      <c r="H588" s="357">
        <f t="shared" si="296"/>
        <v>0</v>
      </c>
      <c r="I588" s="307" t="s">
        <v>79</v>
      </c>
      <c r="J588" s="299"/>
      <c r="K588" s="307" t="s">
        <v>80</v>
      </c>
      <c r="L588" s="207">
        <v>0.0</v>
      </c>
      <c r="M588" s="207">
        <f t="shared" ref="M588:M589" si="304">(L588-H588)</f>
        <v>0</v>
      </c>
      <c r="N588" s="208">
        <v>40.0</v>
      </c>
      <c r="O588" s="208">
        <f t="shared" ref="O588:O590" si="305">sum(M588,N588)</f>
        <v>40</v>
      </c>
      <c r="P588" s="234"/>
      <c r="Q588" s="287"/>
      <c r="R588" s="287"/>
      <c r="S588" s="287"/>
      <c r="T588" s="287"/>
      <c r="U588" s="287"/>
      <c r="V588" s="287"/>
      <c r="W588" s="287"/>
      <c r="X588" s="287"/>
      <c r="Y588" s="287"/>
      <c r="Z588" s="287"/>
    </row>
    <row r="589">
      <c r="A589" s="295" t="s">
        <v>115</v>
      </c>
      <c r="B589" s="296">
        <v>10.0</v>
      </c>
      <c r="C589" s="308">
        <v>12.0</v>
      </c>
      <c r="D589" s="296">
        <v>11.0</v>
      </c>
      <c r="E589" s="296">
        <v>11.0</v>
      </c>
      <c r="F589" s="296">
        <v>9.0</v>
      </c>
      <c r="G589" s="296">
        <v>0.0</v>
      </c>
      <c r="H589" s="297">
        <f t="shared" si="296"/>
        <v>31</v>
      </c>
      <c r="I589" s="298">
        <f>sum(H589:H592)</f>
        <v>32</v>
      </c>
      <c r="J589" s="286"/>
      <c r="K589" s="298" t="s">
        <v>115</v>
      </c>
      <c r="L589" s="202">
        <v>85.0</v>
      </c>
      <c r="M589" s="202">
        <f t="shared" si="304"/>
        <v>54</v>
      </c>
      <c r="N589" s="201">
        <v>35.0</v>
      </c>
      <c r="O589" s="202">
        <f t="shared" si="305"/>
        <v>89</v>
      </c>
      <c r="P589" s="202"/>
      <c r="Q589" s="287"/>
      <c r="R589" s="287"/>
      <c r="S589" s="287"/>
      <c r="T589" s="287"/>
      <c r="U589" s="287"/>
      <c r="V589" s="287"/>
      <c r="W589" s="287"/>
      <c r="X589" s="287"/>
      <c r="Y589" s="287"/>
      <c r="Z589" s="287"/>
    </row>
    <row r="590">
      <c r="A590" s="302" t="s">
        <v>77</v>
      </c>
      <c r="B590" s="304">
        <v>0.0</v>
      </c>
      <c r="C590" s="304">
        <v>0.0</v>
      </c>
      <c r="D590" s="304">
        <v>0.0</v>
      </c>
      <c r="E590" s="304">
        <v>0.0</v>
      </c>
      <c r="F590" s="304">
        <v>0.0</v>
      </c>
      <c r="G590" s="304">
        <v>0.0</v>
      </c>
      <c r="H590" s="357">
        <f t="shared" si="296"/>
        <v>0</v>
      </c>
      <c r="I590" s="306">
        <f>(I589/60)</f>
        <v>0.5333333333</v>
      </c>
      <c r="J590" s="286"/>
      <c r="K590" s="307" t="s">
        <v>77</v>
      </c>
      <c r="L590" s="207">
        <v>9.0</v>
      </c>
      <c r="M590" s="207">
        <f>(L590-H590-H591)</f>
        <v>8</v>
      </c>
      <c r="N590" s="208">
        <v>0.0</v>
      </c>
      <c r="O590" s="208">
        <f t="shared" si="305"/>
        <v>8</v>
      </c>
      <c r="P590" s="235"/>
      <c r="Q590" s="287"/>
      <c r="R590" s="287"/>
      <c r="S590" s="287"/>
      <c r="T590" s="287"/>
      <c r="U590" s="287"/>
      <c r="V590" s="287"/>
      <c r="W590" s="287"/>
      <c r="X590" s="287"/>
      <c r="Y590" s="287"/>
      <c r="Z590" s="287"/>
    </row>
    <row r="591">
      <c r="A591" s="302" t="s">
        <v>78</v>
      </c>
      <c r="B591" s="304">
        <v>2.0</v>
      </c>
      <c r="C591" s="304">
        <v>0.0</v>
      </c>
      <c r="D591" s="304">
        <v>0.0</v>
      </c>
      <c r="E591" s="304">
        <v>1.0</v>
      </c>
      <c r="F591" s="304">
        <v>0.0</v>
      </c>
      <c r="G591" s="304">
        <v>0.0</v>
      </c>
      <c r="H591" s="357">
        <f t="shared" si="296"/>
        <v>1</v>
      </c>
      <c r="I591" s="307"/>
      <c r="J591" s="286"/>
      <c r="K591" s="307" t="s">
        <v>78</v>
      </c>
      <c r="L591" s="207" t="s">
        <v>79</v>
      </c>
      <c r="M591" s="208" t="s">
        <v>79</v>
      </c>
      <c r="N591" s="208" t="s">
        <v>79</v>
      </c>
      <c r="O591" s="208" t="s">
        <v>79</v>
      </c>
      <c r="P591" s="235"/>
      <c r="Q591" s="287"/>
      <c r="R591" s="287"/>
      <c r="S591" s="287"/>
      <c r="T591" s="287"/>
      <c r="U591" s="287"/>
      <c r="V591" s="287"/>
      <c r="W591" s="287"/>
      <c r="X591" s="287"/>
      <c r="Y591" s="287"/>
      <c r="Z591" s="287"/>
    </row>
    <row r="592">
      <c r="A592" s="302" t="s">
        <v>80</v>
      </c>
      <c r="B592" s="305"/>
      <c r="C592" s="305"/>
      <c r="D592" s="307"/>
      <c r="E592" s="304"/>
      <c r="F592" s="305"/>
      <c r="G592" s="304"/>
      <c r="H592" s="357">
        <f t="shared" si="296"/>
        <v>0</v>
      </c>
      <c r="I592" s="307" t="s">
        <v>79</v>
      </c>
      <c r="J592" s="299"/>
      <c r="K592" s="307" t="s">
        <v>80</v>
      </c>
      <c r="L592" s="207">
        <v>60.0</v>
      </c>
      <c r="M592" s="207">
        <f>(L592-H592)</f>
        <v>60</v>
      </c>
      <c r="N592" s="208">
        <v>0.0</v>
      </c>
      <c r="O592" s="208">
        <f>sum(M592,N592)</f>
        <v>60</v>
      </c>
      <c r="P592" s="235"/>
      <c r="Q592" s="287"/>
      <c r="R592" s="287"/>
      <c r="S592" s="287"/>
      <c r="T592" s="287"/>
      <c r="U592" s="287"/>
      <c r="V592" s="287"/>
      <c r="W592" s="287"/>
      <c r="X592" s="287"/>
      <c r="Y592" s="287"/>
      <c r="Z592" s="287"/>
    </row>
    <row r="593">
      <c r="A593" s="311" t="s">
        <v>116</v>
      </c>
      <c r="B593" s="293">
        <f t="shared" ref="B593:G593" si="306">sum(B594:B609)-B597-B601-B605-B609</f>
        <v>34</v>
      </c>
      <c r="C593" s="293">
        <f t="shared" si="306"/>
        <v>41</v>
      </c>
      <c r="D593" s="293">
        <f t="shared" si="306"/>
        <v>22</v>
      </c>
      <c r="E593" s="293">
        <f t="shared" si="306"/>
        <v>30</v>
      </c>
      <c r="F593" s="293">
        <f t="shared" si="306"/>
        <v>21</v>
      </c>
      <c r="G593" s="293">
        <f t="shared" si="306"/>
        <v>0</v>
      </c>
      <c r="H593" s="293"/>
      <c r="I593" s="293">
        <v>0.0</v>
      </c>
      <c r="J593" s="286"/>
      <c r="K593" s="293" t="s">
        <v>116</v>
      </c>
      <c r="L593" s="198"/>
      <c r="M593" s="198"/>
      <c r="N593" s="199"/>
      <c r="O593" s="199"/>
      <c r="P593" s="198"/>
      <c r="Q593" s="287"/>
      <c r="R593" s="287"/>
      <c r="S593" s="287"/>
      <c r="T593" s="287"/>
      <c r="U593" s="287"/>
      <c r="V593" s="287"/>
      <c r="W593" s="287"/>
      <c r="X593" s="287"/>
      <c r="Y593" s="287"/>
      <c r="Z593" s="287"/>
    </row>
    <row r="594">
      <c r="A594" s="295" t="s">
        <v>117</v>
      </c>
      <c r="B594" s="296">
        <v>9.0</v>
      </c>
      <c r="C594" s="296">
        <v>9.0</v>
      </c>
      <c r="D594" s="296">
        <v>5.0</v>
      </c>
      <c r="E594" s="296">
        <v>7.0</v>
      </c>
      <c r="F594" s="296">
        <v>12.0</v>
      </c>
      <c r="G594" s="296">
        <v>0.0</v>
      </c>
      <c r="H594" s="297">
        <f t="shared" ref="H594:H609" si="307">SUM(D594:G594)</f>
        <v>24</v>
      </c>
      <c r="I594" s="298">
        <f>sum(H594:H597)</f>
        <v>29</v>
      </c>
      <c r="J594" s="299"/>
      <c r="K594" s="298" t="s">
        <v>117</v>
      </c>
      <c r="L594" s="202">
        <v>53.0</v>
      </c>
      <c r="M594" s="202">
        <f>(L594-H594)</f>
        <v>29</v>
      </c>
      <c r="N594" s="201">
        <v>40.0</v>
      </c>
      <c r="O594" s="202">
        <f t="shared" ref="O594:O595" si="308">sum(M594,N594)</f>
        <v>69</v>
      </c>
      <c r="P594" s="202"/>
      <c r="Q594" s="287"/>
      <c r="R594" s="287"/>
      <c r="S594" s="287"/>
      <c r="T594" s="287"/>
      <c r="U594" s="287"/>
      <c r="V594" s="287"/>
      <c r="W594" s="287"/>
      <c r="X594" s="287"/>
      <c r="Y594" s="287"/>
      <c r="Z594" s="287"/>
    </row>
    <row r="595">
      <c r="A595" s="302" t="s">
        <v>77</v>
      </c>
      <c r="B595" s="304">
        <v>0.0</v>
      </c>
      <c r="C595" s="304">
        <v>0.0</v>
      </c>
      <c r="D595" s="304">
        <v>0.0</v>
      </c>
      <c r="E595" s="304">
        <v>1.0</v>
      </c>
      <c r="F595" s="304">
        <v>0.0</v>
      </c>
      <c r="G595" s="304">
        <v>0.0</v>
      </c>
      <c r="H595" s="357">
        <f t="shared" si="307"/>
        <v>1</v>
      </c>
      <c r="I595" s="306">
        <f>(I594/60)</f>
        <v>0.4833333333</v>
      </c>
      <c r="J595" s="299"/>
      <c r="K595" s="307" t="s">
        <v>77</v>
      </c>
      <c r="L595" s="207">
        <v>9.0</v>
      </c>
      <c r="M595" s="207">
        <f>(L595-H595-H596)</f>
        <v>4</v>
      </c>
      <c r="N595" s="208">
        <v>0.0</v>
      </c>
      <c r="O595" s="208">
        <f t="shared" si="308"/>
        <v>4</v>
      </c>
      <c r="P595" s="207"/>
      <c r="Q595" s="287"/>
      <c r="R595" s="287"/>
      <c r="S595" s="287"/>
      <c r="T595" s="287"/>
      <c r="U595" s="287"/>
      <c r="V595" s="287"/>
      <c r="W595" s="287"/>
      <c r="X595" s="287"/>
      <c r="Y595" s="287"/>
      <c r="Z595" s="287"/>
    </row>
    <row r="596">
      <c r="A596" s="302" t="s">
        <v>78</v>
      </c>
      <c r="B596" s="304">
        <v>0.0</v>
      </c>
      <c r="C596" s="304">
        <v>0.0</v>
      </c>
      <c r="D596" s="304">
        <v>2.0</v>
      </c>
      <c r="E596" s="304">
        <v>1.0</v>
      </c>
      <c r="F596" s="304">
        <v>1.0</v>
      </c>
      <c r="G596" s="304">
        <v>0.0</v>
      </c>
      <c r="H596" s="357">
        <f t="shared" si="307"/>
        <v>4</v>
      </c>
      <c r="I596" s="307"/>
      <c r="J596" s="299"/>
      <c r="K596" s="307" t="s">
        <v>78</v>
      </c>
      <c r="L596" s="207" t="s">
        <v>79</v>
      </c>
      <c r="M596" s="208" t="s">
        <v>79</v>
      </c>
      <c r="N596" s="208" t="s">
        <v>79</v>
      </c>
      <c r="O596" s="208" t="s">
        <v>79</v>
      </c>
      <c r="P596" s="207"/>
      <c r="Q596" s="287"/>
      <c r="R596" s="287"/>
      <c r="S596" s="287"/>
      <c r="T596" s="287"/>
      <c r="U596" s="287"/>
      <c r="V596" s="287"/>
      <c r="W596" s="287"/>
      <c r="X596" s="287"/>
      <c r="Y596" s="287"/>
      <c r="Z596" s="287"/>
    </row>
    <row r="597">
      <c r="A597" s="302" t="s">
        <v>80</v>
      </c>
      <c r="B597" s="305"/>
      <c r="C597" s="221">
        <v>1.0</v>
      </c>
      <c r="D597" s="304"/>
      <c r="E597" s="221"/>
      <c r="F597" s="307"/>
      <c r="G597" s="304">
        <v>0.0</v>
      </c>
      <c r="H597" s="357">
        <f t="shared" si="307"/>
        <v>0</v>
      </c>
      <c r="I597" s="307" t="s">
        <v>79</v>
      </c>
      <c r="J597" s="299"/>
      <c r="K597" s="307" t="s">
        <v>80</v>
      </c>
      <c r="L597" s="207">
        <v>25.0</v>
      </c>
      <c r="M597" s="207">
        <f t="shared" ref="M597:M598" si="309">(L597-H597)</f>
        <v>25</v>
      </c>
      <c r="N597" s="208">
        <v>40.0</v>
      </c>
      <c r="O597" s="208">
        <f t="shared" ref="O597:O599" si="310">sum(M597,N597)</f>
        <v>65</v>
      </c>
      <c r="P597" s="207"/>
      <c r="Q597" s="287"/>
      <c r="R597" s="287"/>
      <c r="S597" s="287"/>
      <c r="T597" s="287"/>
      <c r="U597" s="287"/>
      <c r="V597" s="287"/>
      <c r="W597" s="287"/>
      <c r="X597" s="287"/>
      <c r="Y597" s="287"/>
      <c r="Z597" s="287"/>
    </row>
    <row r="598">
      <c r="A598" s="295" t="s">
        <v>120</v>
      </c>
      <c r="B598" s="296">
        <v>10.0</v>
      </c>
      <c r="C598" s="296">
        <v>7.0</v>
      </c>
      <c r="D598" s="296">
        <v>0.0</v>
      </c>
      <c r="E598" s="296">
        <v>4.0</v>
      </c>
      <c r="F598" s="296">
        <v>3.0</v>
      </c>
      <c r="G598" s="296">
        <v>0.0</v>
      </c>
      <c r="H598" s="297">
        <f t="shared" si="307"/>
        <v>7</v>
      </c>
      <c r="I598" s="298">
        <f>sum(H598:H601)</f>
        <v>7</v>
      </c>
      <c r="J598" s="299"/>
      <c r="K598" s="298" t="s">
        <v>120</v>
      </c>
      <c r="L598" s="202">
        <v>47.0</v>
      </c>
      <c r="M598" s="202">
        <f t="shared" si="309"/>
        <v>40</v>
      </c>
      <c r="N598" s="201">
        <v>35.0</v>
      </c>
      <c r="O598" s="202">
        <f t="shared" si="310"/>
        <v>75</v>
      </c>
      <c r="P598" s="202"/>
      <c r="Q598" s="287"/>
      <c r="R598" s="287"/>
      <c r="S598" s="287"/>
      <c r="T598" s="287"/>
      <c r="U598" s="287"/>
      <c r="V598" s="287"/>
      <c r="W598" s="287"/>
      <c r="X598" s="287"/>
      <c r="Y598" s="287"/>
      <c r="Z598" s="287"/>
    </row>
    <row r="599">
      <c r="A599" s="302" t="s">
        <v>77</v>
      </c>
      <c r="B599" s="304">
        <v>0.0</v>
      </c>
      <c r="C599" s="304">
        <v>0.0</v>
      </c>
      <c r="D599" s="304">
        <v>0.0</v>
      </c>
      <c r="E599" s="304">
        <v>0.0</v>
      </c>
      <c r="F599" s="304">
        <v>0.0</v>
      </c>
      <c r="G599" s="304">
        <v>0.0</v>
      </c>
      <c r="H599" s="357">
        <f t="shared" si="307"/>
        <v>0</v>
      </c>
      <c r="I599" s="306">
        <f>(I598/60)</f>
        <v>0.1166666667</v>
      </c>
      <c r="J599" s="299"/>
      <c r="K599" s="307" t="s">
        <v>77</v>
      </c>
      <c r="L599" s="207">
        <v>3.0</v>
      </c>
      <c r="M599" s="207">
        <f>(L599-H599-H600)</f>
        <v>3</v>
      </c>
      <c r="N599" s="208">
        <v>5.0</v>
      </c>
      <c r="O599" s="208">
        <f t="shared" si="310"/>
        <v>8</v>
      </c>
      <c r="P599" s="207"/>
      <c r="Q599" s="287"/>
      <c r="R599" s="287"/>
      <c r="S599" s="287"/>
      <c r="T599" s="287"/>
      <c r="U599" s="287"/>
      <c r="V599" s="287"/>
      <c r="W599" s="287"/>
      <c r="X599" s="287"/>
      <c r="Y599" s="287"/>
      <c r="Z599" s="287"/>
    </row>
    <row r="600">
      <c r="A600" s="302" t="s">
        <v>78</v>
      </c>
      <c r="B600" s="304">
        <v>3.0</v>
      </c>
      <c r="C600" s="304">
        <v>0.0</v>
      </c>
      <c r="D600" s="304">
        <v>0.0</v>
      </c>
      <c r="E600" s="304">
        <v>0.0</v>
      </c>
      <c r="F600" s="304">
        <v>0.0</v>
      </c>
      <c r="G600" s="304">
        <v>0.0</v>
      </c>
      <c r="H600" s="357">
        <f t="shared" si="307"/>
        <v>0</v>
      </c>
      <c r="I600" s="307"/>
      <c r="J600" s="299"/>
      <c r="K600" s="307" t="s">
        <v>78</v>
      </c>
      <c r="L600" s="207" t="s">
        <v>79</v>
      </c>
      <c r="M600" s="208" t="s">
        <v>79</v>
      </c>
      <c r="N600" s="208" t="s">
        <v>79</v>
      </c>
      <c r="O600" s="208" t="s">
        <v>79</v>
      </c>
      <c r="P600" s="207"/>
      <c r="Q600" s="287"/>
      <c r="R600" s="287"/>
      <c r="S600" s="287"/>
      <c r="T600" s="287"/>
      <c r="U600" s="287"/>
      <c r="V600" s="287"/>
      <c r="W600" s="287"/>
      <c r="X600" s="287"/>
      <c r="Y600" s="287"/>
      <c r="Z600" s="287"/>
    </row>
    <row r="601">
      <c r="A601" s="302" t="s">
        <v>80</v>
      </c>
      <c r="B601" s="304">
        <v>1.0</v>
      </c>
      <c r="C601" s="304">
        <v>5.0</v>
      </c>
      <c r="D601" s="304">
        <v>0.0</v>
      </c>
      <c r="E601" s="304"/>
      <c r="F601" s="305"/>
      <c r="G601" s="304">
        <v>0.0</v>
      </c>
      <c r="H601" s="357">
        <f t="shared" si="307"/>
        <v>0</v>
      </c>
      <c r="I601" s="307" t="s">
        <v>79</v>
      </c>
      <c r="J601" s="299"/>
      <c r="K601" s="307" t="s">
        <v>80</v>
      </c>
      <c r="L601" s="207">
        <v>21.0</v>
      </c>
      <c r="M601" s="207">
        <f t="shared" ref="M601:M602" si="311">(L601-H601)</f>
        <v>21</v>
      </c>
      <c r="N601" s="208">
        <v>0.0</v>
      </c>
      <c r="O601" s="208">
        <f t="shared" ref="O601:O603" si="312">sum(M601,N601)</f>
        <v>21</v>
      </c>
      <c r="P601" s="207"/>
      <c r="Q601" s="287"/>
      <c r="R601" s="287"/>
      <c r="S601" s="287"/>
      <c r="T601" s="287"/>
      <c r="U601" s="287"/>
      <c r="V601" s="287"/>
      <c r="W601" s="287"/>
      <c r="X601" s="287"/>
      <c r="Y601" s="287"/>
      <c r="Z601" s="287"/>
    </row>
    <row r="602">
      <c r="A602" s="295" t="s">
        <v>240</v>
      </c>
      <c r="B602" s="296">
        <v>9.0</v>
      </c>
      <c r="C602" s="296">
        <v>11.0</v>
      </c>
      <c r="D602" s="296">
        <v>12.0</v>
      </c>
      <c r="E602" s="296">
        <v>9.0</v>
      </c>
      <c r="F602" s="296">
        <v>4.0</v>
      </c>
      <c r="G602" s="296">
        <v>0.0</v>
      </c>
      <c r="H602" s="297">
        <f t="shared" si="307"/>
        <v>25</v>
      </c>
      <c r="I602" s="298">
        <f>sum(H602:H605)</f>
        <v>25</v>
      </c>
      <c r="J602" s="299"/>
      <c r="K602" s="298" t="s">
        <v>240</v>
      </c>
      <c r="L602" s="202">
        <v>47.0</v>
      </c>
      <c r="M602" s="202">
        <f t="shared" si="311"/>
        <v>22</v>
      </c>
      <c r="N602" s="201">
        <v>45.0</v>
      </c>
      <c r="O602" s="202">
        <f t="shared" si="312"/>
        <v>67</v>
      </c>
      <c r="P602" s="202"/>
      <c r="Q602" s="287"/>
      <c r="R602" s="287"/>
      <c r="S602" s="287"/>
      <c r="T602" s="287"/>
      <c r="U602" s="287"/>
      <c r="V602" s="287"/>
      <c r="W602" s="287"/>
      <c r="X602" s="287"/>
      <c r="Y602" s="287"/>
      <c r="Z602" s="287"/>
    </row>
    <row r="603">
      <c r="A603" s="302" t="s">
        <v>77</v>
      </c>
      <c r="B603" s="304">
        <v>0.0</v>
      </c>
      <c r="C603" s="304">
        <v>0.0</v>
      </c>
      <c r="D603" s="304">
        <v>0.0</v>
      </c>
      <c r="E603" s="304">
        <v>0.0</v>
      </c>
      <c r="F603" s="304">
        <v>0.0</v>
      </c>
      <c r="G603" s="304">
        <v>0.0</v>
      </c>
      <c r="H603" s="357">
        <f t="shared" si="307"/>
        <v>0</v>
      </c>
      <c r="I603" s="306">
        <f>(I602/60)</f>
        <v>0.4166666667</v>
      </c>
      <c r="J603" s="299"/>
      <c r="K603" s="307" t="s">
        <v>77</v>
      </c>
      <c r="L603" s="207">
        <v>0.0</v>
      </c>
      <c r="M603" s="207">
        <f>(L603-H603-H604)</f>
        <v>0</v>
      </c>
      <c r="N603" s="208">
        <v>5.0</v>
      </c>
      <c r="O603" s="208">
        <f t="shared" si="312"/>
        <v>5</v>
      </c>
      <c r="P603" s="207"/>
      <c r="Q603" s="287"/>
      <c r="R603" s="287"/>
      <c r="S603" s="287"/>
      <c r="T603" s="287"/>
      <c r="U603" s="287"/>
      <c r="V603" s="287"/>
      <c r="W603" s="287"/>
      <c r="X603" s="287"/>
      <c r="Y603" s="287"/>
      <c r="Z603" s="287"/>
    </row>
    <row r="604">
      <c r="A604" s="302" t="s">
        <v>78</v>
      </c>
      <c r="B604" s="304">
        <v>0.0</v>
      </c>
      <c r="C604" s="304">
        <v>0.0</v>
      </c>
      <c r="D604" s="304">
        <v>0.0</v>
      </c>
      <c r="E604" s="304">
        <v>0.0</v>
      </c>
      <c r="F604" s="304">
        <v>0.0</v>
      </c>
      <c r="G604" s="304">
        <v>0.0</v>
      </c>
      <c r="H604" s="357">
        <f t="shared" si="307"/>
        <v>0</v>
      </c>
      <c r="I604" s="307"/>
      <c r="J604" s="299"/>
      <c r="K604" s="307" t="s">
        <v>78</v>
      </c>
      <c r="L604" s="207" t="s">
        <v>79</v>
      </c>
      <c r="M604" s="208" t="s">
        <v>79</v>
      </c>
      <c r="N604" s="208" t="s">
        <v>79</v>
      </c>
      <c r="O604" s="208" t="s">
        <v>79</v>
      </c>
      <c r="P604" s="207"/>
      <c r="Q604" s="287"/>
      <c r="R604" s="287"/>
      <c r="S604" s="287"/>
      <c r="T604" s="287"/>
      <c r="U604" s="287"/>
      <c r="V604" s="287"/>
      <c r="W604" s="287"/>
      <c r="X604" s="287"/>
      <c r="Y604" s="287"/>
      <c r="Z604" s="287"/>
    </row>
    <row r="605">
      <c r="A605" s="302" t="s">
        <v>80</v>
      </c>
      <c r="B605" s="304">
        <v>0.0</v>
      </c>
      <c r="C605" s="304">
        <v>0.0</v>
      </c>
      <c r="D605" s="305"/>
      <c r="E605" s="304"/>
      <c r="F605" s="305"/>
      <c r="G605" s="304">
        <v>0.0</v>
      </c>
      <c r="H605" s="357">
        <f t="shared" si="307"/>
        <v>0</v>
      </c>
      <c r="I605" s="307" t="s">
        <v>79</v>
      </c>
      <c r="J605" s="299"/>
      <c r="K605" s="307" t="s">
        <v>80</v>
      </c>
      <c r="L605" s="207">
        <v>0.0</v>
      </c>
      <c r="M605" s="207">
        <f t="shared" ref="M605:M606" si="313">(L605-H605)</f>
        <v>0</v>
      </c>
      <c r="N605" s="208">
        <v>40.0</v>
      </c>
      <c r="O605" s="208">
        <f t="shared" ref="O605:O607" si="314">sum(M605,N605)</f>
        <v>40</v>
      </c>
      <c r="P605" s="207"/>
      <c r="Q605" s="287"/>
      <c r="R605" s="287"/>
      <c r="S605" s="287"/>
      <c r="T605" s="287"/>
      <c r="U605" s="287"/>
      <c r="V605" s="287"/>
      <c r="W605" s="287"/>
      <c r="X605" s="287"/>
      <c r="Y605" s="287"/>
      <c r="Z605" s="287"/>
    </row>
    <row r="606">
      <c r="A606" s="295" t="s">
        <v>85</v>
      </c>
      <c r="B606" s="314">
        <v>2.0</v>
      </c>
      <c r="C606" s="296">
        <v>12.0</v>
      </c>
      <c r="D606" s="296">
        <v>3.0</v>
      </c>
      <c r="E606" s="296">
        <v>8.0</v>
      </c>
      <c r="F606" s="296">
        <v>1.0</v>
      </c>
      <c r="G606" s="296">
        <v>0.0</v>
      </c>
      <c r="H606" s="297">
        <f t="shared" si="307"/>
        <v>12</v>
      </c>
      <c r="I606" s="298">
        <f>sum(H606:H609)</f>
        <v>12</v>
      </c>
      <c r="J606" s="299"/>
      <c r="K606" s="298" t="s">
        <v>85</v>
      </c>
      <c r="L606" s="202">
        <v>98.0</v>
      </c>
      <c r="M606" s="202">
        <f t="shared" si="313"/>
        <v>86</v>
      </c>
      <c r="N606" s="201">
        <v>20.0</v>
      </c>
      <c r="O606" s="202">
        <f t="shared" si="314"/>
        <v>106</v>
      </c>
      <c r="P606" s="202"/>
      <c r="Q606" s="301"/>
      <c r="R606" s="301"/>
      <c r="S606" s="301"/>
      <c r="T606" s="301"/>
      <c r="U606" s="301"/>
      <c r="V606" s="301"/>
      <c r="W606" s="301"/>
      <c r="X606" s="301"/>
      <c r="Y606" s="301"/>
      <c r="Z606" s="301"/>
    </row>
    <row r="607">
      <c r="A607" s="302" t="s">
        <v>77</v>
      </c>
      <c r="B607" s="303">
        <v>0.0</v>
      </c>
      <c r="C607" s="221">
        <v>0.0</v>
      </c>
      <c r="D607" s="221">
        <v>0.0</v>
      </c>
      <c r="E607" s="221">
        <v>0.0</v>
      </c>
      <c r="F607" s="221">
        <v>0.0</v>
      </c>
      <c r="G607" s="304">
        <v>0.0</v>
      </c>
      <c r="H607" s="357">
        <f t="shared" si="307"/>
        <v>0</v>
      </c>
      <c r="I607" s="306">
        <f>(I606/60)</f>
        <v>0.2</v>
      </c>
      <c r="J607" s="299"/>
      <c r="K607" s="307" t="s">
        <v>77</v>
      </c>
      <c r="L607" s="208">
        <v>3.0</v>
      </c>
      <c r="M607" s="207">
        <f>(L607-H607-H608)</f>
        <v>3</v>
      </c>
      <c r="N607" s="208">
        <v>5.0</v>
      </c>
      <c r="O607" s="208">
        <f t="shared" si="314"/>
        <v>8</v>
      </c>
      <c r="P607" s="208"/>
      <c r="Q607" s="301"/>
      <c r="R607" s="301"/>
      <c r="S607" s="301"/>
      <c r="T607" s="301"/>
      <c r="U607" s="301"/>
      <c r="V607" s="301"/>
      <c r="W607" s="301"/>
      <c r="X607" s="301"/>
      <c r="Y607" s="301"/>
      <c r="Z607" s="301"/>
    </row>
    <row r="608">
      <c r="A608" s="302" t="s">
        <v>78</v>
      </c>
      <c r="B608" s="303">
        <v>1.0</v>
      </c>
      <c r="C608" s="221">
        <v>2.0</v>
      </c>
      <c r="D608" s="221">
        <v>0.0</v>
      </c>
      <c r="E608" s="221">
        <v>0.0</v>
      </c>
      <c r="F608" s="221">
        <v>0.0</v>
      </c>
      <c r="G608" s="304">
        <v>0.0</v>
      </c>
      <c r="H608" s="357">
        <f t="shared" si="307"/>
        <v>0</v>
      </c>
      <c r="I608" s="307"/>
      <c r="J608" s="299"/>
      <c r="K608" s="307" t="s">
        <v>78</v>
      </c>
      <c r="L608" s="208" t="s">
        <v>79</v>
      </c>
      <c r="M608" s="208" t="s">
        <v>79</v>
      </c>
      <c r="N608" s="208" t="s">
        <v>79</v>
      </c>
      <c r="O608" s="208" t="s">
        <v>79</v>
      </c>
      <c r="P608" s="208"/>
      <c r="Q608" s="301"/>
      <c r="R608" s="301"/>
      <c r="S608" s="301"/>
      <c r="T608" s="301"/>
      <c r="U608" s="301"/>
      <c r="V608" s="301"/>
      <c r="W608" s="301"/>
      <c r="X608" s="301"/>
      <c r="Y608" s="301"/>
      <c r="Z608" s="301"/>
    </row>
    <row r="609">
      <c r="A609" s="302" t="s">
        <v>80</v>
      </c>
      <c r="B609" s="221">
        <v>0.0</v>
      </c>
      <c r="C609" s="221">
        <v>0.0</v>
      </c>
      <c r="D609" s="221"/>
      <c r="E609" s="221"/>
      <c r="F609" s="221">
        <v>0.0</v>
      </c>
      <c r="G609" s="304">
        <v>0.0</v>
      </c>
      <c r="H609" s="357">
        <f t="shared" si="307"/>
        <v>0</v>
      </c>
      <c r="I609" s="307" t="s">
        <v>79</v>
      </c>
      <c r="J609" s="299"/>
      <c r="K609" s="307" t="s">
        <v>80</v>
      </c>
      <c r="L609" s="208">
        <v>6.0</v>
      </c>
      <c r="M609" s="207">
        <f>(L609-H609)</f>
        <v>6</v>
      </c>
      <c r="N609" s="208">
        <v>40.0</v>
      </c>
      <c r="O609" s="208">
        <f>sum(M609,N609)</f>
        <v>46</v>
      </c>
      <c r="P609" s="208"/>
      <c r="Q609" s="301"/>
      <c r="R609" s="301"/>
      <c r="S609" s="301"/>
      <c r="T609" s="301"/>
      <c r="U609" s="301"/>
      <c r="V609" s="301"/>
      <c r="W609" s="301"/>
      <c r="X609" s="301"/>
      <c r="Y609" s="301"/>
      <c r="Z609" s="301"/>
    </row>
    <row r="610">
      <c r="A610" s="311"/>
      <c r="B610" s="198"/>
      <c r="C610" s="199"/>
      <c r="D610" s="198"/>
      <c r="E610" s="198"/>
      <c r="F610" s="198"/>
      <c r="G610" s="198"/>
      <c r="H610" s="198"/>
      <c r="I610" s="199"/>
      <c r="J610" s="286"/>
      <c r="K610" s="293"/>
      <c r="L610" s="198"/>
      <c r="M610" s="198"/>
      <c r="N610" s="198"/>
      <c r="O610" s="198"/>
      <c r="P610" s="293"/>
      <c r="Q610" s="287"/>
      <c r="R610" s="287"/>
      <c r="S610" s="287"/>
      <c r="T610" s="287"/>
      <c r="U610" s="287"/>
      <c r="V610" s="287"/>
      <c r="W610" s="287"/>
      <c r="X610" s="287"/>
      <c r="Y610" s="287"/>
      <c r="Z610" s="287"/>
    </row>
    <row r="611">
      <c r="A611" s="320" t="s">
        <v>121</v>
      </c>
      <c r="B611" s="195">
        <f t="shared" ref="B611:G611" si="315">SUM(B468,B472,B476,B480,B484, B488,B493,B497,B501,B505, B509, B513, B518,B522,B526,B530,B534, B538, B543,B547,B552,B556,B560,B564, B568, B573,B577,B581,B585, B589,B594,B598, B602, B606)</f>
        <v>237</v>
      </c>
      <c r="C611" s="195">
        <f t="shared" si="315"/>
        <v>288</v>
      </c>
      <c r="D611" s="195">
        <f t="shared" si="315"/>
        <v>262</v>
      </c>
      <c r="E611" s="195">
        <f t="shared" si="315"/>
        <v>240</v>
      </c>
      <c r="F611" s="195">
        <f t="shared" si="315"/>
        <v>233</v>
      </c>
      <c r="G611" s="195">
        <f t="shared" si="315"/>
        <v>38</v>
      </c>
      <c r="H611" s="195">
        <f>sum(D611:G611)</f>
        <v>773</v>
      </c>
      <c r="I611" s="238"/>
      <c r="J611" s="286"/>
      <c r="K611" s="291" t="s">
        <v>121</v>
      </c>
      <c r="L611" s="195">
        <f t="shared" ref="L611:O611" si="316">SUM(L468,L472,L476,L480,L484, L488,L493,L497,L501,L505, L509, L513, L518,L522,L526,L530,L534, L538, L543,L547,L552,L556,L560,L564, L568, L573,L577,L581,L585, L589,L594,L598, L602, L606)</f>
        <v>1912</v>
      </c>
      <c r="M611" s="195">
        <f t="shared" si="316"/>
        <v>1139</v>
      </c>
      <c r="N611" s="195">
        <f t="shared" si="316"/>
        <v>1270</v>
      </c>
      <c r="O611" s="195">
        <f t="shared" si="316"/>
        <v>2409</v>
      </c>
      <c r="P611" s="291"/>
      <c r="Q611" s="287"/>
      <c r="R611" s="287"/>
      <c r="S611" s="287"/>
      <c r="T611" s="287"/>
      <c r="U611" s="287"/>
      <c r="V611" s="287"/>
      <c r="W611" s="287"/>
      <c r="X611" s="287"/>
      <c r="Y611" s="287"/>
      <c r="Z611" s="287"/>
    </row>
    <row r="612">
      <c r="A612" s="320" t="s">
        <v>77</v>
      </c>
      <c r="B612" s="195">
        <f t="shared" ref="B612:H612" si="317">SUM(B469,B473,B477,B481,B485, B489,B494,B498,B502,B506, B510, B514, B519,B523,B527,B531,B535, B539, B544,B548,B553,B557,B561,B565, B569, B574,B578,B582,B586, B590,B595,B599, B603, B607)</f>
        <v>0</v>
      </c>
      <c r="C612" s="195">
        <f t="shared" si="317"/>
        <v>2</v>
      </c>
      <c r="D612" s="195">
        <f t="shared" si="317"/>
        <v>0</v>
      </c>
      <c r="E612" s="195">
        <f t="shared" si="317"/>
        <v>1</v>
      </c>
      <c r="F612" s="195">
        <f t="shared" si="317"/>
        <v>0</v>
      </c>
      <c r="G612" s="195">
        <f t="shared" si="317"/>
        <v>0</v>
      </c>
      <c r="H612" s="195">
        <f t="shared" si="317"/>
        <v>1</v>
      </c>
      <c r="I612" s="238"/>
      <c r="J612" s="286"/>
      <c r="K612" s="291" t="s">
        <v>77</v>
      </c>
      <c r="L612" s="195">
        <f t="shared" ref="L612:O612" si="318">SUM(L469,L473,L477,L481,L485, L489,L494,L498,L502,L506, L510, L514, L519,L523,L527,L531,L535, L539, L544,L548,L553,L557,L561,L565, L569, L574,L578,L582,L586, L590,L595,L599, L603, L607)</f>
        <v>128</v>
      </c>
      <c r="M612" s="195">
        <f t="shared" si="318"/>
        <v>93</v>
      </c>
      <c r="N612" s="195">
        <f t="shared" si="318"/>
        <v>161</v>
      </c>
      <c r="O612" s="195">
        <f t="shared" si="318"/>
        <v>254</v>
      </c>
      <c r="P612" s="291"/>
      <c r="Q612" s="287"/>
      <c r="R612" s="287"/>
      <c r="S612" s="287"/>
      <c r="T612" s="287"/>
      <c r="U612" s="287"/>
      <c r="V612" s="287"/>
      <c r="W612" s="287"/>
      <c r="X612" s="287"/>
      <c r="Y612" s="287"/>
      <c r="Z612" s="287"/>
    </row>
    <row r="613">
      <c r="A613" s="320" t="s">
        <v>78</v>
      </c>
      <c r="B613" s="195">
        <f t="shared" ref="B613:H613" si="319">SUM(B470,B474,B478,B482,B486, B490,B495,B499,B503,B507, B511, B515, B520,B524,B528,B532,B536, B540, B545,B549,B554,B558,B562,B566, B570, B575,B579,B583,B587, B591,B596,B600, B604, B608)</f>
        <v>22</v>
      </c>
      <c r="C613" s="195">
        <f t="shared" si="319"/>
        <v>17</v>
      </c>
      <c r="D613" s="195">
        <f t="shared" si="319"/>
        <v>18</v>
      </c>
      <c r="E613" s="195">
        <f t="shared" si="319"/>
        <v>9</v>
      </c>
      <c r="F613" s="195">
        <f t="shared" si="319"/>
        <v>5</v>
      </c>
      <c r="G613" s="195">
        <f t="shared" si="319"/>
        <v>2</v>
      </c>
      <c r="H613" s="195">
        <f t="shared" si="319"/>
        <v>34</v>
      </c>
      <c r="I613" s="238"/>
      <c r="J613" s="286"/>
      <c r="K613" s="291" t="s">
        <v>78</v>
      </c>
      <c r="L613" s="195">
        <f t="shared" ref="L613:O613" si="320">SUM(L470,L474,L478,L482,L486, L490,L495,L499,L503,L507, L511, L515, L520,L524,L528,L532,L536, L540, L545,L549,L554,L558,L562,L566, L570, L575,L579,L583,L587, L591,L596,L600, L604, L608)</f>
        <v>0</v>
      </c>
      <c r="M613" s="195">
        <f t="shared" si="320"/>
        <v>0</v>
      </c>
      <c r="N613" s="195">
        <f t="shared" si="320"/>
        <v>0</v>
      </c>
      <c r="O613" s="195">
        <f t="shared" si="320"/>
        <v>0</v>
      </c>
      <c r="P613" s="291"/>
      <c r="Q613" s="287"/>
      <c r="R613" s="287"/>
      <c r="S613" s="287"/>
      <c r="T613" s="287"/>
      <c r="U613" s="287"/>
      <c r="V613" s="287"/>
      <c r="W613" s="287"/>
      <c r="X613" s="287"/>
      <c r="Y613" s="287"/>
      <c r="Z613" s="287"/>
    </row>
    <row r="614">
      <c r="A614" s="320" t="s">
        <v>80</v>
      </c>
      <c r="B614" s="195">
        <f t="shared" ref="B614:H614" si="321">SUM(B471,B475,B479,B483,B487, B491,B496,B500,B504,B508, B512, B516, B521,B525,B529,B533,B537, B541, B546,B550,B555,B559,B563,B567, B571, B576,B580,B584,B588, B592,B597,B601, B605, B609)</f>
        <v>10</v>
      </c>
      <c r="C614" s="195">
        <f t="shared" si="321"/>
        <v>31</v>
      </c>
      <c r="D614" s="195">
        <f t="shared" si="321"/>
        <v>0</v>
      </c>
      <c r="E614" s="195">
        <f t="shared" si="321"/>
        <v>0</v>
      </c>
      <c r="F614" s="195">
        <f t="shared" si="321"/>
        <v>0</v>
      </c>
      <c r="G614" s="195">
        <f t="shared" si="321"/>
        <v>0</v>
      </c>
      <c r="H614" s="195">
        <f t="shared" si="321"/>
        <v>0</v>
      </c>
      <c r="I614" s="238"/>
      <c r="J614" s="286"/>
      <c r="K614" s="291" t="s">
        <v>80</v>
      </c>
      <c r="L614" s="195">
        <f t="shared" ref="L614:O614" si="322">SUM(L471,L475,L479,L483,L487, L491,L496,L500,L504,L508, L512, L516, L521,L525,L529,L533,L537, L541, L546,L550,L555,L559,L563,L567, L571, L576,L580,L584,L588, L592,L597,L601, L605, L609)</f>
        <v>974</v>
      </c>
      <c r="M614" s="195">
        <f t="shared" si="322"/>
        <v>974</v>
      </c>
      <c r="N614" s="195">
        <f t="shared" si="322"/>
        <v>460</v>
      </c>
      <c r="O614" s="195">
        <f t="shared" si="322"/>
        <v>1434</v>
      </c>
      <c r="P614" s="291"/>
      <c r="Q614" s="287"/>
      <c r="R614" s="287"/>
      <c r="S614" s="287"/>
      <c r="T614" s="287"/>
      <c r="U614" s="287"/>
      <c r="V614" s="287"/>
      <c r="W614" s="287"/>
      <c r="X614" s="287"/>
      <c r="Y614" s="287"/>
      <c r="Z614" s="287"/>
    </row>
    <row r="615">
      <c r="A615" s="311" t="s">
        <v>9</v>
      </c>
      <c r="B615" s="197">
        <f t="shared" ref="B615:H615" si="323">sum(B611:B613)</f>
        <v>259</v>
      </c>
      <c r="C615" s="197">
        <f t="shared" si="323"/>
        <v>307</v>
      </c>
      <c r="D615" s="197">
        <f t="shared" si="323"/>
        <v>280</v>
      </c>
      <c r="E615" s="197">
        <f t="shared" si="323"/>
        <v>250</v>
      </c>
      <c r="F615" s="197">
        <f t="shared" si="323"/>
        <v>238</v>
      </c>
      <c r="G615" s="197">
        <f t="shared" si="323"/>
        <v>40</v>
      </c>
      <c r="H615" s="197">
        <f t="shared" si="323"/>
        <v>808</v>
      </c>
      <c r="I615" s="199"/>
      <c r="J615" s="286"/>
      <c r="K615" s="293" t="s">
        <v>9</v>
      </c>
      <c r="L615" s="197">
        <f t="shared" ref="L615:O615" si="324">sum(L611:L613)</f>
        <v>2040</v>
      </c>
      <c r="M615" s="197">
        <f t="shared" si="324"/>
        <v>1232</v>
      </c>
      <c r="N615" s="197">
        <f t="shared" si="324"/>
        <v>1431</v>
      </c>
      <c r="O615" s="197">
        <f t="shared" si="324"/>
        <v>2663</v>
      </c>
      <c r="P615" s="293"/>
      <c r="Q615" s="287"/>
      <c r="R615" s="287"/>
      <c r="S615" s="287"/>
      <c r="T615" s="287"/>
      <c r="U615" s="287"/>
      <c r="V615" s="287"/>
      <c r="W615" s="287"/>
      <c r="X615" s="287"/>
      <c r="Y615" s="287"/>
      <c r="Z615" s="287"/>
    </row>
    <row r="616">
      <c r="A616" s="321"/>
      <c r="B616" s="321"/>
      <c r="C616" s="321"/>
      <c r="D616" s="358">
        <v>200.0</v>
      </c>
      <c r="E616" s="358">
        <v>182.0</v>
      </c>
      <c r="F616" s="358">
        <v>191.0</v>
      </c>
      <c r="G616" s="358">
        <v>28.0</v>
      </c>
      <c r="H616" s="359">
        <f>sum(D616:G616)</f>
        <v>601</v>
      </c>
      <c r="I616" s="360" t="s">
        <v>247</v>
      </c>
      <c r="J616" s="287"/>
      <c r="K616" s="287"/>
      <c r="L616" s="287"/>
      <c r="M616" s="287"/>
      <c r="N616" s="287"/>
      <c r="O616" s="287"/>
      <c r="P616" s="287"/>
      <c r="Q616" s="287"/>
      <c r="R616" s="287"/>
      <c r="S616" s="287"/>
      <c r="T616" s="287"/>
      <c r="U616" s="287"/>
      <c r="V616" s="287"/>
      <c r="W616" s="287"/>
      <c r="X616" s="287"/>
      <c r="Y616" s="287"/>
      <c r="Z616" s="287"/>
    </row>
    <row r="617">
      <c r="A617" s="311" t="s">
        <v>123</v>
      </c>
      <c r="B617" s="240" t="s">
        <v>2</v>
      </c>
      <c r="C617" s="240" t="s">
        <v>3</v>
      </c>
      <c r="D617" s="240" t="s">
        <v>4</v>
      </c>
      <c r="E617" s="240" t="s">
        <v>5</v>
      </c>
      <c r="F617" s="240" t="s">
        <v>6</v>
      </c>
      <c r="G617" s="240" t="s">
        <v>7</v>
      </c>
      <c r="H617" s="240" t="s">
        <v>9</v>
      </c>
      <c r="I617" s="287"/>
      <c r="J617" s="287"/>
      <c r="K617" s="287"/>
      <c r="L617" s="287"/>
      <c r="M617" s="287"/>
      <c r="N617" s="287"/>
      <c r="O617" s="287"/>
      <c r="P617" s="287"/>
      <c r="Q617" s="287"/>
      <c r="R617" s="287"/>
      <c r="S617" s="287"/>
      <c r="T617" s="287"/>
      <c r="U617" s="287"/>
      <c r="V617" s="287"/>
      <c r="W617" s="287"/>
      <c r="X617" s="287"/>
      <c r="Y617" s="287"/>
      <c r="Z617" s="287"/>
    </row>
    <row r="618">
      <c r="A618" s="320" t="s">
        <v>124</v>
      </c>
      <c r="B618" s="195">
        <f t="shared" ref="B618:H618" si="325">sum(B612:B613)</f>
        <v>22</v>
      </c>
      <c r="C618" s="195">
        <f t="shared" si="325"/>
        <v>19</v>
      </c>
      <c r="D618" s="195">
        <f t="shared" si="325"/>
        <v>18</v>
      </c>
      <c r="E618" s="195">
        <f t="shared" si="325"/>
        <v>10</v>
      </c>
      <c r="F618" s="195">
        <f t="shared" si="325"/>
        <v>5</v>
      </c>
      <c r="G618" s="195">
        <f t="shared" si="325"/>
        <v>2</v>
      </c>
      <c r="H618" s="195">
        <f t="shared" si="325"/>
        <v>35</v>
      </c>
      <c r="I618" s="287"/>
      <c r="J618" s="287"/>
      <c r="K618" s="287"/>
      <c r="L618" s="287"/>
      <c r="M618" s="287"/>
      <c r="N618" s="287"/>
      <c r="O618" s="287"/>
      <c r="P618" s="287"/>
      <c r="Q618" s="287"/>
      <c r="R618" s="287"/>
      <c r="S618" s="287"/>
      <c r="T618" s="287"/>
      <c r="U618" s="287"/>
      <c r="V618" s="287"/>
      <c r="W618" s="287"/>
      <c r="X618" s="287"/>
      <c r="Y618" s="287"/>
      <c r="Z618" s="287"/>
    </row>
    <row r="619">
      <c r="A619" s="320" t="s">
        <v>126</v>
      </c>
      <c r="B619" s="241">
        <f t="shared" ref="B619:H619" si="326">(B618*30)</f>
        <v>660</v>
      </c>
      <c r="C619" s="241">
        <f t="shared" si="326"/>
        <v>570</v>
      </c>
      <c r="D619" s="241">
        <f t="shared" si="326"/>
        <v>540</v>
      </c>
      <c r="E619" s="241">
        <f t="shared" si="326"/>
        <v>300</v>
      </c>
      <c r="F619" s="241">
        <f t="shared" si="326"/>
        <v>150</v>
      </c>
      <c r="G619" s="241">
        <f t="shared" si="326"/>
        <v>60</v>
      </c>
      <c r="H619" s="241">
        <f t="shared" si="326"/>
        <v>1050</v>
      </c>
      <c r="I619" s="287"/>
      <c r="J619" s="287"/>
      <c r="K619" s="287"/>
      <c r="L619" s="287"/>
      <c r="M619" s="287"/>
      <c r="N619" s="287"/>
      <c r="O619" s="287"/>
      <c r="P619" s="287"/>
      <c r="Q619" s="287"/>
      <c r="R619" s="287"/>
      <c r="S619" s="287"/>
      <c r="T619" s="287"/>
      <c r="U619" s="287"/>
      <c r="V619" s="287"/>
      <c r="W619" s="287"/>
      <c r="X619" s="287"/>
      <c r="Y619" s="287"/>
      <c r="Z619" s="287"/>
    </row>
    <row r="620">
      <c r="A620" s="320" t="s">
        <v>127</v>
      </c>
      <c r="B620" s="195">
        <f t="shared" ref="B620:H620" si="327">(B614)</f>
        <v>10</v>
      </c>
      <c r="C620" s="195">
        <f t="shared" si="327"/>
        <v>31</v>
      </c>
      <c r="D620" s="195">
        <f t="shared" si="327"/>
        <v>0</v>
      </c>
      <c r="E620" s="195">
        <f t="shared" si="327"/>
        <v>0</v>
      </c>
      <c r="F620" s="195">
        <f t="shared" si="327"/>
        <v>0</v>
      </c>
      <c r="G620" s="195">
        <f t="shared" si="327"/>
        <v>0</v>
      </c>
      <c r="H620" s="195">
        <f t="shared" si="327"/>
        <v>0</v>
      </c>
      <c r="I620" s="287"/>
      <c r="J620" s="287"/>
      <c r="K620" s="287"/>
      <c r="L620" s="287"/>
      <c r="M620" s="287"/>
      <c r="N620" s="287"/>
      <c r="O620" s="287"/>
      <c r="P620" s="287"/>
      <c r="Q620" s="287"/>
      <c r="R620" s="287"/>
      <c r="S620" s="287"/>
      <c r="T620" s="287"/>
      <c r="U620" s="287"/>
      <c r="V620" s="287"/>
      <c r="W620" s="287"/>
      <c r="X620" s="287"/>
      <c r="Y620" s="287"/>
      <c r="Z620" s="287"/>
    </row>
    <row r="621">
      <c r="A621" s="320" t="s">
        <v>126</v>
      </c>
      <c r="B621" s="241">
        <f t="shared" ref="B621:H621" si="328">(B620*5)</f>
        <v>50</v>
      </c>
      <c r="C621" s="241">
        <f t="shared" si="328"/>
        <v>155</v>
      </c>
      <c r="D621" s="241">
        <f t="shared" si="328"/>
        <v>0</v>
      </c>
      <c r="E621" s="241">
        <f t="shared" si="328"/>
        <v>0</v>
      </c>
      <c r="F621" s="241">
        <f t="shared" si="328"/>
        <v>0</v>
      </c>
      <c r="G621" s="241">
        <f t="shared" si="328"/>
        <v>0</v>
      </c>
      <c r="H621" s="241">
        <f t="shared" si="328"/>
        <v>0</v>
      </c>
      <c r="I621" s="287"/>
      <c r="J621" s="287"/>
      <c r="K621" s="287"/>
      <c r="L621" s="287"/>
      <c r="M621" s="287"/>
      <c r="N621" s="287"/>
      <c r="O621" s="287"/>
      <c r="P621" s="287"/>
      <c r="Q621" s="287"/>
      <c r="R621" s="287"/>
      <c r="S621" s="287"/>
      <c r="T621" s="287"/>
      <c r="U621" s="287"/>
      <c r="V621" s="287"/>
      <c r="W621" s="287"/>
      <c r="X621" s="287"/>
      <c r="Y621" s="287"/>
      <c r="Z621" s="287"/>
    </row>
    <row r="622">
      <c r="A622" s="321"/>
      <c r="B622" s="191"/>
      <c r="C622" s="191"/>
      <c r="D622" s="191"/>
      <c r="E622" s="191"/>
      <c r="F622" s="191"/>
      <c r="G622" s="191"/>
      <c r="H622" s="191"/>
      <c r="I622" s="287"/>
      <c r="J622" s="287"/>
      <c r="K622" s="287"/>
      <c r="L622" s="287"/>
      <c r="M622" s="287"/>
      <c r="N622" s="287"/>
      <c r="O622" s="287"/>
      <c r="P622" s="287"/>
      <c r="Q622" s="287"/>
      <c r="R622" s="287"/>
      <c r="S622" s="287"/>
      <c r="T622" s="287"/>
      <c r="U622" s="287"/>
      <c r="V622" s="287"/>
      <c r="W622" s="287"/>
      <c r="X622" s="287"/>
      <c r="Y622" s="287"/>
      <c r="Z622" s="287"/>
    </row>
    <row r="623">
      <c r="A623" s="322"/>
      <c r="B623" s="243">
        <f t="shared" ref="B623:H623" si="329">(B615*22.5)+B619+B621</f>
        <v>6537.5</v>
      </c>
      <c r="C623" s="243">
        <f t="shared" si="329"/>
        <v>7632.5</v>
      </c>
      <c r="D623" s="243">
        <f t="shared" si="329"/>
        <v>6840</v>
      </c>
      <c r="E623" s="243">
        <f t="shared" si="329"/>
        <v>5925</v>
      </c>
      <c r="F623" s="243">
        <f t="shared" si="329"/>
        <v>5505</v>
      </c>
      <c r="G623" s="243">
        <f t="shared" si="329"/>
        <v>960</v>
      </c>
      <c r="H623" s="243">
        <f t="shared" si="329"/>
        <v>19230</v>
      </c>
      <c r="I623" s="287"/>
      <c r="J623" s="287"/>
      <c r="K623" s="287"/>
      <c r="L623" s="287"/>
      <c r="M623" s="287"/>
      <c r="N623" s="287"/>
      <c r="O623" s="287"/>
      <c r="P623" s="287"/>
      <c r="Q623" s="287"/>
      <c r="R623" s="287"/>
      <c r="S623" s="287"/>
      <c r="T623" s="287"/>
      <c r="U623" s="287"/>
      <c r="V623" s="287"/>
      <c r="W623" s="287"/>
      <c r="X623" s="287"/>
      <c r="Y623" s="287"/>
      <c r="Z623" s="287"/>
    </row>
    <row r="624">
      <c r="A624" s="287"/>
      <c r="B624" s="287"/>
      <c r="C624" s="287"/>
      <c r="D624" s="287"/>
      <c r="E624" s="287"/>
      <c r="F624" s="287"/>
      <c r="G624" s="321"/>
      <c r="H624" s="321"/>
      <c r="I624" s="287"/>
      <c r="J624" s="287"/>
      <c r="K624" s="287"/>
      <c r="L624" s="287"/>
      <c r="M624" s="287"/>
      <c r="N624" s="287"/>
      <c r="O624" s="287"/>
      <c r="P624" s="287"/>
      <c r="Q624" s="287"/>
      <c r="R624" s="287"/>
      <c r="S624" s="287"/>
      <c r="T624" s="287"/>
      <c r="U624" s="287"/>
      <c r="V624" s="287"/>
      <c r="W624" s="287"/>
      <c r="X624" s="287"/>
      <c r="Y624" s="287"/>
      <c r="Z624" s="287"/>
    </row>
    <row r="625">
      <c r="A625" s="287"/>
      <c r="B625" s="287"/>
      <c r="C625" s="287"/>
      <c r="D625" s="287"/>
      <c r="E625" s="287"/>
      <c r="F625" s="286"/>
      <c r="G625" s="323" t="s">
        <v>35</v>
      </c>
      <c r="H625" s="323" t="s">
        <v>36</v>
      </c>
      <c r="I625" s="287"/>
      <c r="J625" s="287"/>
      <c r="K625" s="287"/>
      <c r="L625" s="287"/>
      <c r="M625" s="287"/>
      <c r="N625" s="287"/>
      <c r="O625" s="287"/>
      <c r="P625" s="287"/>
      <c r="Q625" s="287"/>
      <c r="R625" s="287"/>
      <c r="S625" s="301"/>
      <c r="T625" s="287"/>
      <c r="U625" s="287"/>
      <c r="V625" s="287"/>
      <c r="W625" s="287"/>
      <c r="X625" s="287"/>
      <c r="Y625" s="287"/>
      <c r="Z625" s="287"/>
    </row>
    <row r="626">
      <c r="A626" s="287"/>
      <c r="B626" s="287"/>
      <c r="C626" s="287"/>
      <c r="D626" s="287"/>
      <c r="E626" s="287"/>
      <c r="F626" s="286"/>
      <c r="G626" s="324">
        <v>44598.0</v>
      </c>
      <c r="H626" s="303">
        <v>1196.0</v>
      </c>
      <c r="I626" s="287"/>
      <c r="J626" s="287"/>
      <c r="K626" s="287"/>
      <c r="L626" s="287"/>
      <c r="M626" s="287"/>
      <c r="N626" s="287"/>
      <c r="O626" s="287"/>
      <c r="P626" s="287"/>
      <c r="Q626" s="287"/>
      <c r="R626" s="287"/>
      <c r="S626" s="287"/>
      <c r="T626" s="287"/>
      <c r="U626" s="287"/>
      <c r="V626" s="287"/>
      <c r="W626" s="287"/>
      <c r="X626" s="287"/>
      <c r="Y626" s="287"/>
      <c r="Z626" s="287"/>
    </row>
    <row r="627">
      <c r="A627" s="287"/>
      <c r="B627" s="287"/>
      <c r="C627" s="287"/>
      <c r="D627" s="287"/>
      <c r="E627" s="287"/>
      <c r="F627" s="286"/>
      <c r="G627" s="325">
        <v>44605.0</v>
      </c>
      <c r="H627" s="303">
        <v>1364.0</v>
      </c>
      <c r="I627" s="287"/>
      <c r="J627" s="287"/>
      <c r="K627" s="287"/>
      <c r="L627" s="287"/>
      <c r="M627" s="287"/>
      <c r="N627" s="287"/>
      <c r="O627" s="287"/>
      <c r="P627" s="287"/>
      <c r="Q627" s="287"/>
      <c r="R627" s="287"/>
      <c r="S627" s="287"/>
      <c r="T627" s="287"/>
      <c r="U627" s="287"/>
      <c r="V627" s="287"/>
      <c r="W627" s="287"/>
      <c r="X627" s="287"/>
      <c r="Y627" s="287"/>
      <c r="Z627" s="287"/>
    </row>
    <row r="628">
      <c r="A628" s="287"/>
      <c r="B628" s="287"/>
      <c r="C628" s="287"/>
      <c r="D628" s="287"/>
      <c r="E628" s="287"/>
      <c r="F628" s="286"/>
      <c r="G628" s="325">
        <v>44612.0</v>
      </c>
      <c r="H628" s="326">
        <f>(H615)</f>
        <v>808</v>
      </c>
      <c r="I628" s="287"/>
      <c r="J628" s="287"/>
      <c r="K628" s="287"/>
      <c r="L628" s="287"/>
      <c r="M628" s="287"/>
      <c r="N628" s="287"/>
      <c r="O628" s="287"/>
      <c r="P628" s="287"/>
      <c r="Q628" s="287"/>
      <c r="R628" s="287"/>
      <c r="S628" s="287"/>
      <c r="T628" s="287"/>
      <c r="U628" s="287"/>
      <c r="V628" s="287"/>
      <c r="W628" s="287"/>
      <c r="X628" s="287"/>
      <c r="Y628" s="287"/>
      <c r="Z628" s="287"/>
    </row>
    <row r="629">
      <c r="A629" s="287"/>
      <c r="B629" s="287"/>
      <c r="C629" s="287"/>
      <c r="D629" s="287"/>
      <c r="E629" s="287"/>
      <c r="F629" s="286"/>
      <c r="G629" s="323" t="s">
        <v>9</v>
      </c>
      <c r="H629" s="323">
        <f>SUM(H626:H628)</f>
        <v>3368</v>
      </c>
      <c r="I629" s="287"/>
      <c r="J629" s="287"/>
      <c r="K629" s="287"/>
      <c r="L629" s="287"/>
      <c r="M629" s="287"/>
      <c r="N629" s="287"/>
      <c r="O629" s="287"/>
      <c r="P629" s="287"/>
      <c r="Q629" s="287"/>
      <c r="R629" s="287"/>
      <c r="S629" s="287"/>
      <c r="T629" s="287"/>
      <c r="U629" s="287"/>
      <c r="V629" s="287"/>
      <c r="W629" s="287"/>
      <c r="X629" s="287"/>
      <c r="Y629" s="287"/>
      <c r="Z629" s="287"/>
    </row>
    <row r="630">
      <c r="A630" s="287"/>
      <c r="B630" s="287"/>
      <c r="C630" s="287"/>
      <c r="D630" s="287"/>
      <c r="E630" s="287"/>
      <c r="F630" s="287"/>
      <c r="G630" s="321"/>
      <c r="H630" s="321"/>
      <c r="I630" s="287"/>
      <c r="J630" s="287"/>
      <c r="K630" s="287"/>
      <c r="L630" s="287"/>
      <c r="M630" s="287"/>
      <c r="N630" s="287"/>
      <c r="O630" s="287"/>
      <c r="P630" s="287"/>
      <c r="Q630" s="287"/>
      <c r="R630" s="287"/>
      <c r="S630" s="287"/>
      <c r="T630" s="287"/>
      <c r="U630" s="287"/>
      <c r="V630" s="287"/>
      <c r="W630" s="287"/>
      <c r="X630" s="287"/>
      <c r="Y630" s="287"/>
      <c r="Z630" s="287"/>
    </row>
    <row r="631">
      <c r="A631" s="287"/>
      <c r="B631" s="287"/>
      <c r="C631" s="287"/>
      <c r="D631" s="287"/>
      <c r="E631" s="287"/>
      <c r="F631" s="286"/>
      <c r="G631" s="327" t="s">
        <v>131</v>
      </c>
      <c r="H631" s="327">
        <f>(6500-H629)</f>
        <v>3132</v>
      </c>
      <c r="I631" s="287"/>
      <c r="J631" s="287"/>
      <c r="K631" s="287"/>
      <c r="L631" s="287"/>
      <c r="M631" s="287"/>
      <c r="N631" s="287"/>
      <c r="O631" s="287"/>
      <c r="P631" s="287"/>
      <c r="Q631" s="287"/>
      <c r="R631" s="287"/>
      <c r="S631" s="287"/>
      <c r="T631" s="287"/>
      <c r="U631" s="287"/>
      <c r="V631" s="287"/>
      <c r="W631" s="287"/>
      <c r="X631" s="287"/>
      <c r="Y631" s="287"/>
      <c r="Z631" s="287"/>
    </row>
    <row r="632">
      <c r="A632" s="321"/>
      <c r="B632" s="321"/>
      <c r="C632" s="321"/>
      <c r="D632" s="321"/>
      <c r="E632" s="321"/>
      <c r="F632" s="321"/>
      <c r="G632" s="321"/>
      <c r="H632" s="321"/>
      <c r="I632" s="321"/>
      <c r="J632" s="287"/>
      <c r="K632" s="321"/>
      <c r="L632" s="321"/>
      <c r="M632" s="321"/>
      <c r="N632" s="321"/>
      <c r="O632" s="321"/>
      <c r="P632" s="321"/>
      <c r="Q632" s="287"/>
      <c r="R632" s="287"/>
      <c r="S632" s="287"/>
      <c r="T632" s="287"/>
      <c r="U632" s="287"/>
      <c r="V632" s="287"/>
      <c r="W632" s="287"/>
      <c r="X632" s="287"/>
      <c r="Y632" s="287"/>
      <c r="Z632" s="287"/>
    </row>
    <row r="633">
      <c r="A633" s="283" t="s">
        <v>246</v>
      </c>
      <c r="B633" s="284">
        <v>14.0</v>
      </c>
      <c r="C633" s="284">
        <v>15.0</v>
      </c>
      <c r="D633" s="284">
        <v>16.0</v>
      </c>
      <c r="E633" s="284">
        <v>17.0</v>
      </c>
      <c r="F633" s="284">
        <v>18.0</v>
      </c>
      <c r="G633" s="284">
        <v>19.0</v>
      </c>
      <c r="H633" s="285"/>
      <c r="I633" s="285"/>
      <c r="J633" s="286"/>
      <c r="K633" s="283" t="s">
        <v>246</v>
      </c>
      <c r="L633" s="291"/>
      <c r="M633" s="291"/>
      <c r="N633" s="291"/>
      <c r="O633" s="291"/>
      <c r="P633" s="291"/>
      <c r="Q633" s="287"/>
      <c r="R633" s="287"/>
      <c r="S633" s="287"/>
      <c r="T633" s="287"/>
      <c r="U633" s="287"/>
      <c r="V633" s="287"/>
      <c r="W633" s="287"/>
      <c r="X633" s="287"/>
      <c r="Y633" s="287"/>
      <c r="Z633" s="287"/>
    </row>
    <row r="634">
      <c r="A634" s="288" t="s">
        <v>132</v>
      </c>
      <c r="B634" s="289" t="s">
        <v>2</v>
      </c>
      <c r="C634" s="289" t="s">
        <v>3</v>
      </c>
      <c r="D634" s="289" t="s">
        <v>4</v>
      </c>
      <c r="E634" s="289" t="s">
        <v>5</v>
      </c>
      <c r="F634" s="289" t="s">
        <v>6</v>
      </c>
      <c r="G634" s="289" t="s">
        <v>7</v>
      </c>
      <c r="H634" s="289" t="s">
        <v>9</v>
      </c>
      <c r="I634" s="289" t="s">
        <v>71</v>
      </c>
      <c r="J634" s="286"/>
      <c r="K634" s="289" t="s">
        <v>132</v>
      </c>
      <c r="L634" s="289" t="s">
        <v>72</v>
      </c>
      <c r="M634" s="289" t="s">
        <v>13</v>
      </c>
      <c r="N634" s="291" t="s">
        <v>73</v>
      </c>
      <c r="O634" s="291" t="s">
        <v>133</v>
      </c>
      <c r="P634" s="291" t="s">
        <v>74</v>
      </c>
      <c r="Q634" s="287"/>
      <c r="R634" s="287"/>
      <c r="S634" s="287"/>
      <c r="T634" s="287"/>
      <c r="U634" s="287"/>
      <c r="V634" s="287"/>
      <c r="W634" s="287"/>
      <c r="X634" s="287"/>
      <c r="Y634" s="287"/>
      <c r="Z634" s="287"/>
    </row>
    <row r="635">
      <c r="A635" s="312" t="s">
        <v>1</v>
      </c>
      <c r="B635" s="298"/>
      <c r="C635" s="298"/>
      <c r="D635" s="298"/>
      <c r="E635" s="298"/>
      <c r="F635" s="298"/>
      <c r="G635" s="298"/>
      <c r="H635" s="298"/>
      <c r="I635" s="298"/>
      <c r="J635" s="286"/>
      <c r="K635" s="297" t="s">
        <v>1</v>
      </c>
      <c r="L635" s="298"/>
      <c r="M635" s="298"/>
      <c r="N635" s="298"/>
      <c r="O635" s="298"/>
      <c r="P635" s="298"/>
      <c r="Q635" s="287"/>
      <c r="R635" s="287"/>
      <c r="S635" s="287"/>
      <c r="T635" s="287"/>
      <c r="U635" s="287"/>
      <c r="V635" s="287"/>
      <c r="W635" s="287"/>
      <c r="X635" s="287"/>
      <c r="Y635" s="287"/>
      <c r="Z635" s="287"/>
    </row>
    <row r="636">
      <c r="A636" s="330" t="s">
        <v>134</v>
      </c>
      <c r="B636" s="304">
        <v>0.0</v>
      </c>
      <c r="C636" s="304">
        <v>2.0</v>
      </c>
      <c r="D636" s="304">
        <v>3.0</v>
      </c>
      <c r="E636" s="303">
        <v>5.0</v>
      </c>
      <c r="F636" s="303">
        <v>1.0</v>
      </c>
      <c r="G636" s="303"/>
      <c r="H636" s="305">
        <f t="shared" ref="H636:H640" si="330">SUM(B636:G636)</f>
        <v>11</v>
      </c>
      <c r="I636" s="306">
        <f t="shared" ref="I636:I640" si="331">(H636/60)</f>
        <v>0.1833333333</v>
      </c>
      <c r="J636" s="299"/>
      <c r="K636" s="331" t="s">
        <v>134</v>
      </c>
      <c r="L636" s="332">
        <v>26.0</v>
      </c>
      <c r="M636" s="332">
        <f t="shared" ref="M636:M640" si="332">(L636-H636)</f>
        <v>15</v>
      </c>
      <c r="N636" s="231">
        <v>20.0</v>
      </c>
      <c r="O636" s="207">
        <f t="shared" ref="O636:O640" si="333">sum(M636,N636)</f>
        <v>35</v>
      </c>
      <c r="P636" s="208"/>
      <c r="Q636" s="287"/>
      <c r="R636" s="287"/>
      <c r="S636" s="287"/>
      <c r="T636" s="287"/>
      <c r="U636" s="287"/>
      <c r="V636" s="287"/>
      <c r="W636" s="287"/>
      <c r="X636" s="287"/>
      <c r="Y636" s="287"/>
      <c r="Z636" s="287"/>
    </row>
    <row r="637">
      <c r="A637" s="330" t="s">
        <v>199</v>
      </c>
      <c r="B637" s="304">
        <v>0.0</v>
      </c>
      <c r="C637" s="304">
        <v>0.0</v>
      </c>
      <c r="D637" s="304">
        <v>2.0</v>
      </c>
      <c r="E637" s="304">
        <v>5.0</v>
      </c>
      <c r="F637" s="303">
        <v>5.0</v>
      </c>
      <c r="G637" s="303"/>
      <c r="H637" s="305">
        <f t="shared" si="330"/>
        <v>12</v>
      </c>
      <c r="I637" s="306">
        <f t="shared" si="331"/>
        <v>0.2</v>
      </c>
      <c r="J637" s="299"/>
      <c r="K637" s="331" t="s">
        <v>199</v>
      </c>
      <c r="L637" s="332">
        <v>25.0</v>
      </c>
      <c r="M637" s="332">
        <f t="shared" si="332"/>
        <v>13</v>
      </c>
      <c r="N637" s="231">
        <v>15.0</v>
      </c>
      <c r="O637" s="207">
        <f t="shared" si="333"/>
        <v>28</v>
      </c>
      <c r="P637" s="208"/>
      <c r="Q637" s="317"/>
      <c r="R637" s="287"/>
      <c r="S637" s="287"/>
      <c r="T637" s="287"/>
      <c r="U637" s="287"/>
      <c r="V637" s="287"/>
      <c r="W637" s="287"/>
      <c r="X637" s="287"/>
      <c r="Y637" s="287"/>
      <c r="Z637" s="287"/>
    </row>
    <row r="638">
      <c r="A638" s="330" t="s">
        <v>200</v>
      </c>
      <c r="B638" s="304">
        <v>6.0</v>
      </c>
      <c r="C638" s="304">
        <v>6.0</v>
      </c>
      <c r="D638" s="304">
        <v>1.0</v>
      </c>
      <c r="E638" s="304">
        <v>6.0</v>
      </c>
      <c r="F638" s="303">
        <v>1.0</v>
      </c>
      <c r="G638" s="303"/>
      <c r="H638" s="305">
        <f t="shared" si="330"/>
        <v>20</v>
      </c>
      <c r="I638" s="306">
        <f t="shared" si="331"/>
        <v>0.3333333333</v>
      </c>
      <c r="J638" s="299"/>
      <c r="K638" s="331" t="s">
        <v>200</v>
      </c>
      <c r="L638" s="332">
        <v>46.0</v>
      </c>
      <c r="M638" s="332">
        <f t="shared" si="332"/>
        <v>26</v>
      </c>
      <c r="N638" s="231">
        <v>0.0</v>
      </c>
      <c r="O638" s="207">
        <f t="shared" si="333"/>
        <v>26</v>
      </c>
      <c r="P638" s="208"/>
      <c r="Q638" s="317"/>
      <c r="R638" s="287"/>
      <c r="S638" s="287"/>
      <c r="T638" s="287"/>
      <c r="U638" s="287"/>
      <c r="V638" s="287"/>
      <c r="W638" s="287"/>
      <c r="X638" s="287"/>
      <c r="Y638" s="287"/>
      <c r="Z638" s="287"/>
    </row>
    <row r="639">
      <c r="A639" s="361" t="s">
        <v>248</v>
      </c>
      <c r="B639" s="304"/>
      <c r="C639" s="304"/>
      <c r="D639" s="304"/>
      <c r="E639" s="304">
        <v>0.0</v>
      </c>
      <c r="F639" s="303">
        <v>0.0</v>
      </c>
      <c r="G639" s="303"/>
      <c r="H639" s="305">
        <f t="shared" si="330"/>
        <v>0</v>
      </c>
      <c r="I639" s="306">
        <f t="shared" si="331"/>
        <v>0</v>
      </c>
      <c r="J639" s="299"/>
      <c r="K639" s="362" t="s">
        <v>248</v>
      </c>
      <c r="L639" s="332">
        <v>0.0</v>
      </c>
      <c r="M639" s="332">
        <f t="shared" si="332"/>
        <v>0</v>
      </c>
      <c r="N639" s="231">
        <v>20.0</v>
      </c>
      <c r="O639" s="207">
        <f t="shared" si="333"/>
        <v>20</v>
      </c>
      <c r="P639" s="208"/>
      <c r="Q639" s="317"/>
      <c r="R639" s="287"/>
      <c r="S639" s="287"/>
      <c r="T639" s="287"/>
      <c r="U639" s="287"/>
      <c r="V639" s="287"/>
      <c r="W639" s="287"/>
      <c r="X639" s="287"/>
      <c r="Y639" s="287"/>
      <c r="Z639" s="287"/>
    </row>
    <row r="640">
      <c r="A640" s="330" t="s">
        <v>230</v>
      </c>
      <c r="B640" s="304">
        <v>3.0</v>
      </c>
      <c r="C640" s="304">
        <v>9.0</v>
      </c>
      <c r="D640" s="304">
        <v>0.0</v>
      </c>
      <c r="E640" s="304">
        <v>0.0</v>
      </c>
      <c r="F640" s="303">
        <v>0.0</v>
      </c>
      <c r="G640" s="303">
        <v>5.0</v>
      </c>
      <c r="H640" s="305">
        <f t="shared" si="330"/>
        <v>17</v>
      </c>
      <c r="I640" s="306">
        <f t="shared" si="331"/>
        <v>0.2833333333</v>
      </c>
      <c r="J640" s="299"/>
      <c r="K640" s="331" t="s">
        <v>230</v>
      </c>
      <c r="L640" s="332">
        <v>16.0</v>
      </c>
      <c r="M640" s="332">
        <f t="shared" si="332"/>
        <v>-1</v>
      </c>
      <c r="N640" s="231">
        <v>25.0</v>
      </c>
      <c r="O640" s="207">
        <f t="shared" si="333"/>
        <v>24</v>
      </c>
      <c r="P640" s="208"/>
      <c r="Q640" s="317"/>
      <c r="R640" s="287"/>
      <c r="S640" s="287"/>
      <c r="T640" s="287"/>
      <c r="U640" s="287"/>
      <c r="V640" s="287"/>
      <c r="W640" s="287"/>
      <c r="X640" s="287"/>
      <c r="Y640" s="287"/>
      <c r="Z640" s="287"/>
    </row>
    <row r="641">
      <c r="A641" s="295"/>
      <c r="B641" s="298">
        <f t="shared" ref="B641:H641" si="334">sum(B636:B640)</f>
        <v>9</v>
      </c>
      <c r="C641" s="298">
        <f t="shared" si="334"/>
        <v>17</v>
      </c>
      <c r="D641" s="298">
        <f t="shared" si="334"/>
        <v>6</v>
      </c>
      <c r="E641" s="298">
        <f t="shared" si="334"/>
        <v>16</v>
      </c>
      <c r="F641" s="298">
        <f t="shared" si="334"/>
        <v>7</v>
      </c>
      <c r="G641" s="298">
        <f t="shared" si="334"/>
        <v>5</v>
      </c>
      <c r="H641" s="298">
        <f t="shared" si="334"/>
        <v>60</v>
      </c>
      <c r="I641" s="333"/>
      <c r="J641" s="286"/>
      <c r="K641" s="298" t="s">
        <v>9</v>
      </c>
      <c r="L641" s="298">
        <f t="shared" ref="L641:O641" si="335">sum(L636:L640)</f>
        <v>113</v>
      </c>
      <c r="M641" s="298">
        <f t="shared" si="335"/>
        <v>53</v>
      </c>
      <c r="N641" s="298">
        <f t="shared" si="335"/>
        <v>80</v>
      </c>
      <c r="O641" s="298">
        <f t="shared" si="335"/>
        <v>133</v>
      </c>
      <c r="P641" s="298"/>
      <c r="Q641" s="287"/>
      <c r="R641" s="287"/>
      <c r="S641" s="287"/>
      <c r="T641" s="287"/>
      <c r="U641" s="287"/>
      <c r="V641" s="287"/>
      <c r="W641" s="287"/>
      <c r="X641" s="287"/>
      <c r="Y641" s="287"/>
      <c r="Z641" s="287"/>
    </row>
    <row r="642">
      <c r="A642" s="321"/>
      <c r="B642" s="321"/>
      <c r="C642" s="321"/>
      <c r="D642" s="321"/>
      <c r="E642" s="321"/>
      <c r="F642" s="321"/>
      <c r="G642" s="321"/>
      <c r="H642" s="321"/>
      <c r="I642" s="287"/>
      <c r="J642" s="287"/>
      <c r="K642" s="287"/>
      <c r="L642" s="287"/>
      <c r="M642" s="287"/>
      <c r="N642" s="287"/>
      <c r="O642" s="287"/>
      <c r="P642" s="287"/>
      <c r="Q642" s="287"/>
      <c r="R642" s="287"/>
      <c r="S642" s="287"/>
      <c r="T642" s="287"/>
      <c r="U642" s="287"/>
      <c r="V642" s="287"/>
      <c r="W642" s="287"/>
      <c r="X642" s="287"/>
      <c r="Y642" s="287"/>
      <c r="Z642" s="287"/>
    </row>
    <row r="643">
      <c r="A643" s="322"/>
      <c r="B643" s="334">
        <f t="shared" ref="B643:H643" si="336">(B641*30)</f>
        <v>270</v>
      </c>
      <c r="C643" s="334">
        <f t="shared" si="336"/>
        <v>510</v>
      </c>
      <c r="D643" s="334">
        <f t="shared" si="336"/>
        <v>180</v>
      </c>
      <c r="E643" s="334">
        <f t="shared" si="336"/>
        <v>480</v>
      </c>
      <c r="F643" s="334">
        <f t="shared" si="336"/>
        <v>210</v>
      </c>
      <c r="G643" s="334">
        <f t="shared" si="336"/>
        <v>150</v>
      </c>
      <c r="H643" s="334">
        <f t="shared" si="336"/>
        <v>1800</v>
      </c>
      <c r="I643" s="287"/>
      <c r="J643" s="287"/>
      <c r="K643" s="287"/>
      <c r="L643" s="287"/>
      <c r="M643" s="287"/>
      <c r="N643" s="287"/>
      <c r="O643" s="287"/>
      <c r="P643" s="287"/>
      <c r="Q643" s="287"/>
      <c r="R643" s="287"/>
      <c r="S643" s="287"/>
      <c r="T643" s="287"/>
      <c r="U643" s="287"/>
      <c r="V643" s="287"/>
      <c r="W643" s="287"/>
      <c r="X643" s="287"/>
      <c r="Y643" s="287"/>
      <c r="Z643" s="287"/>
    </row>
    <row r="644">
      <c r="A644" s="287"/>
      <c r="B644" s="287"/>
      <c r="C644" s="287"/>
      <c r="D644" s="287"/>
      <c r="E644" s="287"/>
      <c r="F644" s="287"/>
      <c r="G644" s="321"/>
      <c r="H644" s="321"/>
      <c r="I644" s="287"/>
      <c r="J644" s="287"/>
      <c r="K644" s="287"/>
      <c r="L644" s="287"/>
      <c r="M644" s="287"/>
      <c r="N644" s="287"/>
      <c r="O644" s="287"/>
      <c r="P644" s="287"/>
      <c r="Q644" s="287"/>
      <c r="R644" s="287"/>
      <c r="S644" s="287"/>
      <c r="T644" s="287"/>
      <c r="U644" s="287"/>
      <c r="V644" s="287"/>
      <c r="W644" s="287"/>
      <c r="X644" s="287"/>
      <c r="Y644" s="287"/>
      <c r="Z644" s="287"/>
    </row>
    <row r="645">
      <c r="A645" s="287"/>
      <c r="B645" s="287"/>
      <c r="C645" s="287"/>
      <c r="D645" s="287"/>
      <c r="E645" s="287"/>
      <c r="F645" s="286"/>
      <c r="G645" s="323" t="s">
        <v>35</v>
      </c>
      <c r="H645" s="323" t="s">
        <v>36</v>
      </c>
      <c r="I645" s="287"/>
      <c r="J645" s="287"/>
      <c r="K645" s="287"/>
      <c r="L645" s="287"/>
      <c r="M645" s="287"/>
      <c r="N645" s="287"/>
      <c r="O645" s="287"/>
      <c r="P645" s="287"/>
      <c r="Q645" s="287"/>
      <c r="R645" s="287"/>
      <c r="S645" s="287"/>
      <c r="T645" s="287"/>
      <c r="U645" s="287"/>
      <c r="V645" s="287"/>
      <c r="W645" s="287"/>
      <c r="X645" s="287"/>
      <c r="Y645" s="287"/>
      <c r="Z645" s="287"/>
    </row>
    <row r="646">
      <c r="A646" s="287"/>
      <c r="B646" s="287"/>
      <c r="C646" s="287"/>
      <c r="D646" s="287"/>
      <c r="E646" s="287"/>
      <c r="F646" s="286"/>
      <c r="G646" s="324">
        <v>44598.0</v>
      </c>
      <c r="H646" s="303">
        <v>78.0</v>
      </c>
      <c r="I646" s="287"/>
      <c r="J646" s="287"/>
      <c r="K646" s="287"/>
      <c r="L646" s="287"/>
      <c r="M646" s="287"/>
      <c r="N646" s="287"/>
      <c r="O646" s="287"/>
      <c r="P646" s="287"/>
      <c r="Q646" s="287"/>
      <c r="R646" s="287"/>
      <c r="S646" s="287"/>
      <c r="T646" s="287"/>
      <c r="U646" s="287"/>
      <c r="V646" s="287"/>
      <c r="W646" s="287"/>
      <c r="X646" s="287"/>
      <c r="Y646" s="287"/>
      <c r="Z646" s="287"/>
    </row>
    <row r="647">
      <c r="A647" s="287"/>
      <c r="B647" s="287"/>
      <c r="C647" s="287"/>
      <c r="D647" s="287"/>
      <c r="E647" s="287"/>
      <c r="F647" s="286"/>
      <c r="G647" s="325">
        <v>44605.0</v>
      </c>
      <c r="H647" s="303">
        <v>79.0</v>
      </c>
      <c r="I647" s="287"/>
      <c r="J647" s="287"/>
      <c r="K647" s="287"/>
      <c r="L647" s="287"/>
      <c r="M647" s="287"/>
      <c r="N647" s="287"/>
      <c r="O647" s="287"/>
      <c r="P647" s="287"/>
      <c r="Q647" s="287"/>
      <c r="R647" s="287"/>
      <c r="S647" s="287"/>
      <c r="T647" s="287"/>
      <c r="U647" s="287"/>
      <c r="V647" s="287"/>
      <c r="W647" s="287"/>
      <c r="X647" s="287"/>
      <c r="Y647" s="287"/>
      <c r="Z647" s="287"/>
    </row>
    <row r="648">
      <c r="A648" s="287"/>
      <c r="B648" s="287"/>
      <c r="C648" s="287"/>
      <c r="D648" s="287"/>
      <c r="E648" s="287"/>
      <c r="F648" s="286"/>
      <c r="G648" s="325">
        <v>44612.0</v>
      </c>
      <c r="H648" s="326">
        <f>(H641)</f>
        <v>60</v>
      </c>
      <c r="I648" s="287"/>
      <c r="J648" s="287"/>
      <c r="K648" s="287"/>
      <c r="L648" s="287"/>
      <c r="M648" s="287"/>
      <c r="N648" s="287"/>
      <c r="O648" s="287"/>
      <c r="P648" s="287"/>
      <c r="Q648" s="287"/>
      <c r="R648" s="287"/>
      <c r="S648" s="287"/>
      <c r="T648" s="287"/>
      <c r="U648" s="287"/>
      <c r="V648" s="287"/>
      <c r="W648" s="287"/>
      <c r="X648" s="287"/>
      <c r="Y648" s="287"/>
      <c r="Z648" s="287"/>
    </row>
    <row r="649">
      <c r="A649" s="287"/>
      <c r="B649" s="287"/>
      <c r="C649" s="287"/>
      <c r="D649" s="287"/>
      <c r="E649" s="287"/>
      <c r="F649" s="286"/>
      <c r="G649" s="323" t="s">
        <v>9</v>
      </c>
      <c r="H649" s="323">
        <f>SUM(H646:H648)</f>
        <v>217</v>
      </c>
      <c r="I649" s="287"/>
      <c r="J649" s="287"/>
      <c r="K649" s="287"/>
      <c r="L649" s="287"/>
      <c r="M649" s="287"/>
      <c r="N649" s="287"/>
      <c r="O649" s="287"/>
      <c r="P649" s="287"/>
      <c r="Q649" s="287"/>
      <c r="R649" s="287"/>
      <c r="S649" s="287"/>
      <c r="T649" s="287"/>
      <c r="U649" s="287"/>
      <c r="V649" s="287"/>
      <c r="W649" s="287"/>
      <c r="X649" s="287"/>
      <c r="Y649" s="287"/>
      <c r="Z649" s="287"/>
    </row>
    <row r="650">
      <c r="A650" s="287"/>
      <c r="B650" s="287"/>
      <c r="C650" s="287"/>
      <c r="D650" s="287"/>
      <c r="E650" s="287"/>
      <c r="F650" s="287"/>
      <c r="G650" s="321"/>
      <c r="H650" s="321"/>
      <c r="I650" s="287"/>
      <c r="J650" s="287"/>
      <c r="K650" s="287"/>
      <c r="L650" s="287"/>
      <c r="M650" s="287"/>
      <c r="N650" s="287"/>
      <c r="O650" s="287"/>
      <c r="P650" s="287"/>
      <c r="Q650" s="287"/>
      <c r="R650" s="287"/>
      <c r="S650" s="287"/>
      <c r="T650" s="287"/>
      <c r="U650" s="287"/>
      <c r="V650" s="287"/>
      <c r="W650" s="287"/>
      <c r="X650" s="287"/>
      <c r="Y650" s="287"/>
      <c r="Z650" s="287"/>
    </row>
    <row r="651">
      <c r="A651" s="287"/>
      <c r="B651" s="287"/>
      <c r="C651" s="287"/>
      <c r="D651" s="287"/>
      <c r="E651" s="287"/>
      <c r="F651" s="286"/>
      <c r="G651" s="327" t="s">
        <v>131</v>
      </c>
      <c r="H651" s="327">
        <f>(500-H649)</f>
        <v>283</v>
      </c>
      <c r="I651" s="287"/>
      <c r="J651" s="287"/>
      <c r="K651" s="287"/>
      <c r="L651" s="287"/>
      <c r="M651" s="287"/>
      <c r="N651" s="287"/>
      <c r="O651" s="287"/>
      <c r="P651" s="287"/>
      <c r="Q651" s="287"/>
      <c r="R651" s="287"/>
      <c r="S651" s="287"/>
      <c r="T651" s="287"/>
      <c r="U651" s="287"/>
      <c r="V651" s="287"/>
      <c r="W651" s="287"/>
      <c r="X651" s="287"/>
      <c r="Y651" s="287"/>
      <c r="Z651" s="287"/>
    </row>
    <row r="652">
      <c r="A652" s="321"/>
      <c r="B652" s="321"/>
      <c r="C652" s="321"/>
      <c r="D652" s="321"/>
      <c r="E652" s="321"/>
      <c r="F652" s="321"/>
      <c r="G652" s="321"/>
      <c r="H652" s="321"/>
      <c r="I652" s="321"/>
      <c r="J652" s="287"/>
      <c r="K652" s="321"/>
      <c r="L652" s="321"/>
      <c r="M652" s="321"/>
      <c r="N652" s="321"/>
      <c r="O652" s="321"/>
      <c r="P652" s="321"/>
      <c r="Q652" s="287"/>
      <c r="R652" s="287"/>
      <c r="S652" s="287"/>
      <c r="T652" s="287"/>
      <c r="U652" s="287"/>
      <c r="V652" s="287"/>
      <c r="W652" s="287"/>
      <c r="X652" s="287"/>
      <c r="Y652" s="287"/>
      <c r="Z652" s="287"/>
    </row>
    <row r="653">
      <c r="A653" s="283" t="s">
        <v>246</v>
      </c>
      <c r="B653" s="283">
        <v>14.0</v>
      </c>
      <c r="C653" s="283">
        <v>15.0</v>
      </c>
      <c r="D653" s="283">
        <v>16.0</v>
      </c>
      <c r="E653" s="283">
        <v>17.0</v>
      </c>
      <c r="F653" s="283">
        <v>18.0</v>
      </c>
      <c r="G653" s="283">
        <v>19.0</v>
      </c>
      <c r="H653" s="363"/>
      <c r="I653" s="363"/>
      <c r="J653" s="286"/>
      <c r="K653" s="283" t="s">
        <v>246</v>
      </c>
      <c r="L653" s="291"/>
      <c r="M653" s="291"/>
      <c r="N653" s="291"/>
      <c r="O653" s="291"/>
      <c r="P653" s="291"/>
      <c r="Q653" s="287"/>
      <c r="R653" s="287"/>
      <c r="S653" s="287"/>
      <c r="T653" s="287"/>
      <c r="U653" s="287"/>
      <c r="V653" s="287"/>
      <c r="W653" s="287"/>
      <c r="X653" s="287"/>
      <c r="Y653" s="287"/>
      <c r="Z653" s="287"/>
    </row>
    <row r="654">
      <c r="A654" s="290" t="s">
        <v>144</v>
      </c>
      <c r="B654" s="290" t="s">
        <v>2</v>
      </c>
      <c r="C654" s="290" t="s">
        <v>3</v>
      </c>
      <c r="D654" s="290" t="s">
        <v>4</v>
      </c>
      <c r="E654" s="290" t="s">
        <v>5</v>
      </c>
      <c r="F654" s="290" t="s">
        <v>6</v>
      </c>
      <c r="G654" s="290" t="s">
        <v>7</v>
      </c>
      <c r="H654" s="290" t="s">
        <v>9</v>
      </c>
      <c r="I654" s="290" t="s">
        <v>71</v>
      </c>
      <c r="J654" s="286"/>
      <c r="K654" s="289" t="s">
        <v>144</v>
      </c>
      <c r="L654" s="289" t="s">
        <v>72</v>
      </c>
      <c r="M654" s="289" t="s">
        <v>13</v>
      </c>
      <c r="N654" s="291" t="s">
        <v>73</v>
      </c>
      <c r="O654" s="291" t="s">
        <v>133</v>
      </c>
      <c r="P654" s="335" t="s">
        <v>245</v>
      </c>
      <c r="Q654" s="287"/>
      <c r="R654" s="287"/>
      <c r="S654" s="287"/>
      <c r="T654" s="287"/>
      <c r="U654" s="287"/>
      <c r="V654" s="287"/>
      <c r="W654" s="287"/>
      <c r="X654" s="287"/>
      <c r="Y654" s="287"/>
      <c r="Z654" s="287"/>
    </row>
    <row r="655">
      <c r="A655" s="364" t="s">
        <v>1</v>
      </c>
      <c r="B655" s="365"/>
      <c r="C655" s="365"/>
      <c r="D655" s="365"/>
      <c r="E655" s="365"/>
      <c r="F655" s="365"/>
      <c r="G655" s="365"/>
      <c r="H655" s="219">
        <v>0.0</v>
      </c>
      <c r="I655" s="365"/>
      <c r="J655" s="286"/>
      <c r="K655" s="336" t="s">
        <v>1</v>
      </c>
      <c r="L655" s="337"/>
      <c r="M655" s="337"/>
      <c r="N655" s="337"/>
      <c r="O655" s="337"/>
      <c r="P655" s="337"/>
      <c r="Q655" s="287"/>
      <c r="R655" s="287"/>
      <c r="S655" s="287"/>
      <c r="T655" s="287"/>
      <c r="U655" s="287"/>
      <c r="V655" s="287"/>
      <c r="W655" s="287"/>
      <c r="X655" s="287"/>
      <c r="Y655" s="287"/>
      <c r="Z655" s="287"/>
    </row>
    <row r="656">
      <c r="A656" s="366" t="s">
        <v>145</v>
      </c>
      <c r="B656" s="367">
        <v>9.0</v>
      </c>
      <c r="C656" s="367">
        <v>7.0</v>
      </c>
      <c r="D656" s="367">
        <v>16.0</v>
      </c>
      <c r="E656" s="367">
        <v>17.0</v>
      </c>
      <c r="F656" s="367">
        <v>12.0</v>
      </c>
      <c r="G656" s="368">
        <v>0.0</v>
      </c>
      <c r="H656" s="369">
        <f t="shared" ref="H656:H671" si="337">SUM(B656:G656)</f>
        <v>61</v>
      </c>
      <c r="I656" s="370">
        <f>(H656:H657/60)</f>
        <v>1.016666667</v>
      </c>
      <c r="J656" s="299"/>
      <c r="K656" s="371" t="s">
        <v>145</v>
      </c>
      <c r="L656" s="372">
        <v>70.0</v>
      </c>
      <c r="M656" s="372">
        <f t="shared" ref="M656:M661" si="338">(L656-H656)</f>
        <v>9</v>
      </c>
      <c r="N656" s="373">
        <v>90.0</v>
      </c>
      <c r="O656" s="372">
        <f t="shared" ref="O656:O671" si="339">sum(M656,N656)</f>
        <v>99</v>
      </c>
      <c r="P656" s="372"/>
      <c r="Q656" s="287"/>
      <c r="R656" s="287"/>
      <c r="S656" s="287"/>
      <c r="T656" s="287"/>
      <c r="U656" s="287"/>
      <c r="V656" s="287"/>
      <c r="W656" s="287"/>
      <c r="X656" s="287"/>
      <c r="Y656" s="287"/>
      <c r="Z656" s="287"/>
    </row>
    <row r="657">
      <c r="A657" s="362" t="s">
        <v>121</v>
      </c>
      <c r="B657" s="315">
        <v>0.0</v>
      </c>
      <c r="C657" s="315">
        <v>0.0</v>
      </c>
      <c r="D657" s="315">
        <v>0.0</v>
      </c>
      <c r="E657" s="315">
        <v>0.0</v>
      </c>
      <c r="F657" s="315">
        <v>0.0</v>
      </c>
      <c r="G657" s="362">
        <v>0.0</v>
      </c>
      <c r="H657" s="374">
        <f t="shared" si="337"/>
        <v>0</v>
      </c>
      <c r="I657" s="375"/>
      <c r="J657" s="299"/>
      <c r="K657" s="362" t="s">
        <v>121</v>
      </c>
      <c r="L657" s="332">
        <v>61.0</v>
      </c>
      <c r="M657" s="222">
        <f t="shared" si="338"/>
        <v>61</v>
      </c>
      <c r="N657" s="376">
        <v>0.0</v>
      </c>
      <c r="O657" s="222">
        <f t="shared" si="339"/>
        <v>61</v>
      </c>
      <c r="P657" s="222"/>
      <c r="Q657" s="287"/>
      <c r="R657" s="287"/>
      <c r="S657" s="287"/>
      <c r="T657" s="287"/>
      <c r="U657" s="287"/>
      <c r="V657" s="287"/>
      <c r="W657" s="287"/>
      <c r="X657" s="287"/>
      <c r="Y657" s="287"/>
      <c r="Z657" s="287"/>
    </row>
    <row r="658">
      <c r="A658" s="366" t="s">
        <v>152</v>
      </c>
      <c r="B658" s="367">
        <v>7.0</v>
      </c>
      <c r="C658" s="367">
        <v>11.0</v>
      </c>
      <c r="D658" s="367">
        <v>11.0</v>
      </c>
      <c r="E658" s="367">
        <v>17.0</v>
      </c>
      <c r="F658" s="367">
        <v>8.0</v>
      </c>
      <c r="G658" s="368">
        <v>7.0</v>
      </c>
      <c r="H658" s="369">
        <f t="shared" si="337"/>
        <v>61</v>
      </c>
      <c r="I658" s="370">
        <f>(H658/60)</f>
        <v>1.016666667</v>
      </c>
      <c r="J658" s="299"/>
      <c r="K658" s="371" t="s">
        <v>152</v>
      </c>
      <c r="L658" s="372">
        <v>25.0</v>
      </c>
      <c r="M658" s="372">
        <f t="shared" si="338"/>
        <v>-36</v>
      </c>
      <c r="N658" s="373">
        <v>40.0</v>
      </c>
      <c r="O658" s="372">
        <f t="shared" si="339"/>
        <v>4</v>
      </c>
      <c r="P658" s="372"/>
      <c r="Q658" s="287"/>
      <c r="R658" s="287"/>
      <c r="S658" s="287"/>
      <c r="T658" s="287"/>
      <c r="U658" s="287"/>
      <c r="V658" s="287"/>
      <c r="W658" s="287"/>
      <c r="X658" s="287"/>
      <c r="Y658" s="287"/>
      <c r="Z658" s="287"/>
    </row>
    <row r="659">
      <c r="A659" s="362" t="s">
        <v>121</v>
      </c>
      <c r="B659" s="315">
        <v>0.0</v>
      </c>
      <c r="C659" s="315">
        <v>0.0</v>
      </c>
      <c r="D659" s="315">
        <v>0.0</v>
      </c>
      <c r="E659" s="315">
        <v>0.0</v>
      </c>
      <c r="F659" s="315">
        <v>0.0</v>
      </c>
      <c r="G659" s="362">
        <v>0.0</v>
      </c>
      <c r="H659" s="374">
        <f t="shared" si="337"/>
        <v>0</v>
      </c>
      <c r="I659" s="375"/>
      <c r="J659" s="299"/>
      <c r="K659" s="362" t="s">
        <v>121</v>
      </c>
      <c r="L659" s="332">
        <v>30.0</v>
      </c>
      <c r="M659" s="222">
        <f t="shared" si="338"/>
        <v>30</v>
      </c>
      <c r="N659" s="376">
        <v>0.0</v>
      </c>
      <c r="O659" s="222">
        <f t="shared" si="339"/>
        <v>30</v>
      </c>
      <c r="P659" s="222"/>
      <c r="Q659" s="287"/>
      <c r="R659" s="287"/>
      <c r="S659" s="287"/>
      <c r="T659" s="287"/>
      <c r="U659" s="287"/>
      <c r="V659" s="287"/>
      <c r="W659" s="287"/>
      <c r="X659" s="287"/>
      <c r="Y659" s="287"/>
      <c r="Z659" s="287"/>
    </row>
    <row r="660">
      <c r="A660" s="366" t="s">
        <v>153</v>
      </c>
      <c r="B660" s="367">
        <v>0.0</v>
      </c>
      <c r="C660" s="367">
        <v>11.0</v>
      </c>
      <c r="D660" s="367">
        <v>7.0</v>
      </c>
      <c r="E660" s="367">
        <v>0.0</v>
      </c>
      <c r="F660" s="367">
        <v>6.0</v>
      </c>
      <c r="G660" s="368">
        <v>6.0</v>
      </c>
      <c r="H660" s="369">
        <f t="shared" si="337"/>
        <v>30</v>
      </c>
      <c r="I660" s="370">
        <f>(H660/60)</f>
        <v>0.5</v>
      </c>
      <c r="J660" s="299"/>
      <c r="K660" s="371" t="s">
        <v>153</v>
      </c>
      <c r="L660" s="372">
        <v>61.0</v>
      </c>
      <c r="M660" s="372">
        <f t="shared" si="338"/>
        <v>31</v>
      </c>
      <c r="N660" s="373">
        <v>5.0</v>
      </c>
      <c r="O660" s="372">
        <f t="shared" si="339"/>
        <v>36</v>
      </c>
      <c r="P660" s="372"/>
      <c r="Q660" s="287"/>
      <c r="R660" s="287"/>
      <c r="S660" s="287"/>
      <c r="T660" s="287"/>
      <c r="U660" s="287"/>
      <c r="V660" s="287"/>
      <c r="W660" s="287"/>
      <c r="X660" s="287"/>
      <c r="Y660" s="287"/>
      <c r="Z660" s="287"/>
    </row>
    <row r="661">
      <c r="A661" s="362" t="s">
        <v>121</v>
      </c>
      <c r="B661" s="315">
        <v>0.0</v>
      </c>
      <c r="C661" s="315">
        <v>0.0</v>
      </c>
      <c r="D661" s="315">
        <v>0.0</v>
      </c>
      <c r="E661" s="315">
        <v>0.0</v>
      </c>
      <c r="F661" s="315">
        <v>0.0</v>
      </c>
      <c r="G661" s="362">
        <v>0.0</v>
      </c>
      <c r="H661" s="374">
        <f t="shared" si="337"/>
        <v>0</v>
      </c>
      <c r="I661" s="375"/>
      <c r="J661" s="299"/>
      <c r="K661" s="362" t="s">
        <v>121</v>
      </c>
      <c r="L661" s="332">
        <v>20.0</v>
      </c>
      <c r="M661" s="222">
        <f t="shared" si="338"/>
        <v>20</v>
      </c>
      <c r="N661" s="376">
        <v>0.0</v>
      </c>
      <c r="O661" s="222">
        <f t="shared" si="339"/>
        <v>20</v>
      </c>
      <c r="P661" s="222"/>
      <c r="Q661" s="287"/>
      <c r="R661" s="287"/>
      <c r="S661" s="287"/>
      <c r="T661" s="287"/>
      <c r="U661" s="287"/>
      <c r="V661" s="287"/>
      <c r="W661" s="287"/>
      <c r="X661" s="287"/>
      <c r="Y661" s="287"/>
      <c r="Z661" s="287"/>
    </row>
    <row r="662">
      <c r="A662" s="366" t="s">
        <v>150</v>
      </c>
      <c r="B662" s="367">
        <v>4.0</v>
      </c>
      <c r="C662" s="367">
        <v>7.0</v>
      </c>
      <c r="D662" s="367">
        <v>6.0</v>
      </c>
      <c r="E662" s="367">
        <v>0.0</v>
      </c>
      <c r="F662" s="367">
        <v>4.0</v>
      </c>
      <c r="G662" s="368">
        <v>1.0</v>
      </c>
      <c r="H662" s="369">
        <f t="shared" si="337"/>
        <v>22</v>
      </c>
      <c r="I662" s="370">
        <f>(H662/60)</f>
        <v>0.3666666667</v>
      </c>
      <c r="J662" s="286"/>
      <c r="K662" s="371" t="s">
        <v>150</v>
      </c>
      <c r="L662" s="372">
        <v>63.0</v>
      </c>
      <c r="M662" s="372">
        <v>24.0</v>
      </c>
      <c r="N662" s="373">
        <v>6.0</v>
      </c>
      <c r="O662" s="372">
        <f t="shared" si="339"/>
        <v>30</v>
      </c>
      <c r="P662" s="372"/>
      <c r="Q662" s="287"/>
      <c r="R662" s="287"/>
      <c r="S662" s="287"/>
      <c r="T662" s="287"/>
      <c r="U662" s="287"/>
      <c r="V662" s="287"/>
      <c r="W662" s="287"/>
      <c r="X662" s="287"/>
      <c r="Y662" s="287"/>
      <c r="Z662" s="287"/>
    </row>
    <row r="663">
      <c r="A663" s="362" t="s">
        <v>121</v>
      </c>
      <c r="B663" s="315">
        <v>0.0</v>
      </c>
      <c r="C663" s="315">
        <v>0.0</v>
      </c>
      <c r="D663" s="315">
        <v>0.0</v>
      </c>
      <c r="E663" s="315">
        <v>0.0</v>
      </c>
      <c r="F663" s="315">
        <v>0.0</v>
      </c>
      <c r="G663" s="362">
        <v>0.0</v>
      </c>
      <c r="H663" s="374">
        <f t="shared" si="337"/>
        <v>0</v>
      </c>
      <c r="I663" s="375"/>
      <c r="J663" s="286"/>
      <c r="K663" s="362" t="s">
        <v>121</v>
      </c>
      <c r="L663" s="332">
        <v>30.0</v>
      </c>
      <c r="M663" s="222">
        <f t="shared" ref="M663:M671" si="340">(L663-H663)</f>
        <v>30</v>
      </c>
      <c r="N663" s="376">
        <v>0.0</v>
      </c>
      <c r="O663" s="222">
        <f t="shared" si="339"/>
        <v>30</v>
      </c>
      <c r="P663" s="222"/>
      <c r="Q663" s="287"/>
      <c r="R663" s="287"/>
      <c r="S663" s="287"/>
      <c r="T663" s="287"/>
      <c r="U663" s="287"/>
      <c r="V663" s="287"/>
      <c r="W663" s="287"/>
      <c r="X663" s="287"/>
      <c r="Y663" s="287"/>
      <c r="Z663" s="287"/>
    </row>
    <row r="664">
      <c r="A664" s="377" t="s">
        <v>203</v>
      </c>
      <c r="B664" s="378">
        <v>0.0</v>
      </c>
      <c r="C664" s="378">
        <v>10.0</v>
      </c>
      <c r="D664" s="378">
        <v>3.0</v>
      </c>
      <c r="E664" s="378">
        <v>9.0</v>
      </c>
      <c r="F664" s="378">
        <v>4.0</v>
      </c>
      <c r="G664" s="379">
        <v>5.0</v>
      </c>
      <c r="H664" s="380">
        <f t="shared" si="337"/>
        <v>31</v>
      </c>
      <c r="I664" s="381">
        <f>(H664/60)</f>
        <v>0.5166666667</v>
      </c>
      <c r="J664" s="299"/>
      <c r="K664" s="371" t="s">
        <v>203</v>
      </c>
      <c r="L664" s="372">
        <v>52.0</v>
      </c>
      <c r="M664" s="372">
        <f t="shared" si="340"/>
        <v>21</v>
      </c>
      <c r="N664" s="373">
        <v>0.0</v>
      </c>
      <c r="O664" s="372">
        <f t="shared" si="339"/>
        <v>21</v>
      </c>
      <c r="P664" s="372"/>
      <c r="Q664" s="287"/>
      <c r="R664" s="287"/>
      <c r="S664" s="287"/>
      <c r="T664" s="287"/>
      <c r="U664" s="287"/>
      <c r="V664" s="287"/>
      <c r="W664" s="287"/>
      <c r="X664" s="287"/>
      <c r="Y664" s="287"/>
      <c r="Z664" s="287"/>
    </row>
    <row r="665">
      <c r="A665" s="362" t="s">
        <v>121</v>
      </c>
      <c r="B665" s="315">
        <v>0.0</v>
      </c>
      <c r="C665" s="315">
        <v>0.0</v>
      </c>
      <c r="D665" s="315">
        <v>0.0</v>
      </c>
      <c r="E665" s="315">
        <v>0.0</v>
      </c>
      <c r="F665" s="315">
        <v>0.0</v>
      </c>
      <c r="G665" s="362">
        <v>0.0</v>
      </c>
      <c r="H665" s="374">
        <f t="shared" si="337"/>
        <v>0</v>
      </c>
      <c r="I665" s="375"/>
      <c r="J665" s="299"/>
      <c r="K665" s="362" t="s">
        <v>121</v>
      </c>
      <c r="L665" s="332">
        <v>20.0</v>
      </c>
      <c r="M665" s="222">
        <f t="shared" si="340"/>
        <v>20</v>
      </c>
      <c r="N665" s="376">
        <v>0.0</v>
      </c>
      <c r="O665" s="222">
        <f t="shared" si="339"/>
        <v>20</v>
      </c>
      <c r="P665" s="222"/>
      <c r="Q665" s="287"/>
      <c r="R665" s="287"/>
      <c r="S665" s="287"/>
      <c r="T665" s="287"/>
      <c r="U665" s="287"/>
      <c r="V665" s="287"/>
      <c r="W665" s="287"/>
      <c r="X665" s="287"/>
      <c r="Y665" s="287"/>
      <c r="Z665" s="287"/>
    </row>
    <row r="666">
      <c r="A666" s="377" t="s">
        <v>241</v>
      </c>
      <c r="B666" s="378">
        <v>1.0</v>
      </c>
      <c r="C666" s="378">
        <v>2.0</v>
      </c>
      <c r="D666" s="378">
        <v>5.0</v>
      </c>
      <c r="E666" s="378">
        <v>0.0</v>
      </c>
      <c r="F666" s="378">
        <v>0.0</v>
      </c>
      <c r="G666" s="379">
        <v>0.0</v>
      </c>
      <c r="H666" s="380">
        <f t="shared" si="337"/>
        <v>8</v>
      </c>
      <c r="I666" s="381">
        <f>(H666/60)</f>
        <v>0.1333333333</v>
      </c>
      <c r="J666" s="286"/>
      <c r="K666" s="371" t="s">
        <v>241</v>
      </c>
      <c r="L666" s="372">
        <v>25.0</v>
      </c>
      <c r="M666" s="372">
        <f t="shared" si="340"/>
        <v>17</v>
      </c>
      <c r="N666" s="373">
        <v>45.0</v>
      </c>
      <c r="O666" s="372">
        <f t="shared" si="339"/>
        <v>62</v>
      </c>
      <c r="P666" s="372"/>
      <c r="Q666" s="287"/>
      <c r="R666" s="287"/>
      <c r="S666" s="287"/>
      <c r="T666" s="287"/>
      <c r="U666" s="287"/>
      <c r="V666" s="287"/>
      <c r="W666" s="287"/>
      <c r="X666" s="287"/>
      <c r="Y666" s="287"/>
      <c r="Z666" s="287"/>
    </row>
    <row r="667">
      <c r="A667" s="362" t="s">
        <v>121</v>
      </c>
      <c r="B667" s="315">
        <v>0.0</v>
      </c>
      <c r="C667" s="315">
        <v>0.0</v>
      </c>
      <c r="D667" s="315">
        <v>0.0</v>
      </c>
      <c r="E667" s="315">
        <v>0.0</v>
      </c>
      <c r="F667" s="315">
        <v>0.0</v>
      </c>
      <c r="G667" s="362">
        <v>0.0</v>
      </c>
      <c r="H667" s="374">
        <f t="shared" si="337"/>
        <v>0</v>
      </c>
      <c r="I667" s="375"/>
      <c r="J667" s="286"/>
      <c r="K667" s="362" t="s">
        <v>121</v>
      </c>
      <c r="L667" s="332">
        <v>20.0</v>
      </c>
      <c r="M667" s="222">
        <f t="shared" si="340"/>
        <v>20</v>
      </c>
      <c r="N667" s="376">
        <v>0.0</v>
      </c>
      <c r="O667" s="222">
        <f t="shared" si="339"/>
        <v>20</v>
      </c>
      <c r="P667" s="222"/>
      <c r="Q667" s="287"/>
      <c r="R667" s="287"/>
      <c r="S667" s="287"/>
      <c r="T667" s="287"/>
      <c r="U667" s="287"/>
      <c r="V667" s="287"/>
      <c r="W667" s="287"/>
      <c r="X667" s="287"/>
      <c r="Y667" s="287"/>
      <c r="Z667" s="287"/>
    </row>
    <row r="668">
      <c r="A668" s="379" t="s">
        <v>249</v>
      </c>
      <c r="B668" s="378">
        <v>0.0</v>
      </c>
      <c r="C668" s="378">
        <v>0.0</v>
      </c>
      <c r="D668" s="378">
        <v>0.0</v>
      </c>
      <c r="E668" s="378">
        <v>0.0</v>
      </c>
      <c r="F668" s="378">
        <v>0.0</v>
      </c>
      <c r="G668" s="379">
        <v>0.0</v>
      </c>
      <c r="H668" s="380">
        <f t="shared" si="337"/>
        <v>0</v>
      </c>
      <c r="I668" s="381">
        <f>(H668/60)</f>
        <v>0</v>
      </c>
      <c r="J668" s="286"/>
      <c r="K668" s="379" t="s">
        <v>250</v>
      </c>
      <c r="L668" s="372">
        <v>0.0</v>
      </c>
      <c r="M668" s="372">
        <f t="shared" si="340"/>
        <v>0</v>
      </c>
      <c r="N668" s="373">
        <v>15.0</v>
      </c>
      <c r="O668" s="372">
        <f t="shared" si="339"/>
        <v>15</v>
      </c>
      <c r="P668" s="372"/>
      <c r="Q668" s="287"/>
      <c r="R668" s="287"/>
      <c r="S668" s="287"/>
      <c r="T668" s="287"/>
      <c r="U668" s="287"/>
      <c r="V668" s="287"/>
      <c r="W668" s="287"/>
      <c r="X668" s="287"/>
      <c r="Y668" s="287"/>
      <c r="Z668" s="287"/>
    </row>
    <row r="669">
      <c r="A669" s="362" t="s">
        <v>121</v>
      </c>
      <c r="B669" s="315">
        <v>0.0</v>
      </c>
      <c r="C669" s="315">
        <v>0.0</v>
      </c>
      <c r="D669" s="315">
        <v>0.0</v>
      </c>
      <c r="E669" s="315">
        <v>0.0</v>
      </c>
      <c r="F669" s="315">
        <v>0.0</v>
      </c>
      <c r="G669" s="362">
        <v>0.0</v>
      </c>
      <c r="H669" s="374">
        <f t="shared" si="337"/>
        <v>0</v>
      </c>
      <c r="I669" s="375"/>
      <c r="J669" s="286"/>
      <c r="K669" s="362" t="s">
        <v>121</v>
      </c>
      <c r="L669" s="207">
        <v>0.0</v>
      </c>
      <c r="M669" s="222">
        <f t="shared" si="340"/>
        <v>0</v>
      </c>
      <c r="N669" s="376">
        <v>0.0</v>
      </c>
      <c r="O669" s="222">
        <f t="shared" si="339"/>
        <v>0</v>
      </c>
      <c r="P669" s="222"/>
      <c r="Q669" s="287"/>
      <c r="R669" s="287"/>
      <c r="S669" s="287"/>
      <c r="T669" s="287"/>
      <c r="U669" s="287"/>
      <c r="V669" s="287"/>
      <c r="W669" s="287"/>
      <c r="X669" s="287"/>
      <c r="Y669" s="287"/>
      <c r="Z669" s="287"/>
    </row>
    <row r="670">
      <c r="A670" s="379" t="s">
        <v>251</v>
      </c>
      <c r="B670" s="378">
        <v>0.0</v>
      </c>
      <c r="C670" s="378">
        <v>0.0</v>
      </c>
      <c r="D670" s="378">
        <v>0.0</v>
      </c>
      <c r="E670" s="378">
        <v>0.0</v>
      </c>
      <c r="F670" s="378">
        <v>0.0</v>
      </c>
      <c r="G670" s="379">
        <v>0.0</v>
      </c>
      <c r="H670" s="380">
        <f t="shared" si="337"/>
        <v>0</v>
      </c>
      <c r="I670" s="381">
        <f>(H670/60)</f>
        <v>0</v>
      </c>
      <c r="J670" s="286"/>
      <c r="K670" s="379" t="s">
        <v>251</v>
      </c>
      <c r="L670" s="372">
        <v>0.0</v>
      </c>
      <c r="M670" s="372">
        <f t="shared" si="340"/>
        <v>0</v>
      </c>
      <c r="N670" s="373">
        <v>15.0</v>
      </c>
      <c r="O670" s="372">
        <f t="shared" si="339"/>
        <v>15</v>
      </c>
      <c r="P670" s="372"/>
      <c r="Q670" s="287"/>
      <c r="R670" s="287"/>
      <c r="S670" s="287"/>
      <c r="T670" s="287"/>
      <c r="U670" s="287"/>
      <c r="V670" s="287"/>
      <c r="W670" s="287"/>
      <c r="X670" s="287"/>
      <c r="Y670" s="287"/>
      <c r="Z670" s="287"/>
    </row>
    <row r="671">
      <c r="A671" s="362" t="s">
        <v>121</v>
      </c>
      <c r="B671" s="315">
        <v>0.0</v>
      </c>
      <c r="C671" s="315">
        <v>0.0</v>
      </c>
      <c r="D671" s="315">
        <v>0.0</v>
      </c>
      <c r="E671" s="315">
        <v>0.0</v>
      </c>
      <c r="F671" s="315">
        <v>0.0</v>
      </c>
      <c r="G671" s="362">
        <v>0.0</v>
      </c>
      <c r="H671" s="374">
        <f t="shared" si="337"/>
        <v>0</v>
      </c>
      <c r="I671" s="375"/>
      <c r="J671" s="286"/>
      <c r="K671" s="362" t="s">
        <v>121</v>
      </c>
      <c r="L671" s="207">
        <v>0.0</v>
      </c>
      <c r="M671" s="222">
        <f t="shared" si="340"/>
        <v>0</v>
      </c>
      <c r="N671" s="376">
        <v>0.0</v>
      </c>
      <c r="O671" s="222">
        <f t="shared" si="339"/>
        <v>0</v>
      </c>
      <c r="P671" s="222"/>
      <c r="Q671" s="287"/>
      <c r="R671" s="287"/>
      <c r="S671" s="287"/>
      <c r="T671" s="287"/>
      <c r="U671" s="287"/>
      <c r="V671" s="287"/>
      <c r="W671" s="287"/>
      <c r="X671" s="287"/>
      <c r="Y671" s="287"/>
      <c r="Z671" s="287"/>
    </row>
    <row r="672">
      <c r="A672" s="382"/>
      <c r="B672" s="383"/>
      <c r="C672" s="383"/>
      <c r="D672" s="383"/>
      <c r="E672" s="383"/>
      <c r="F672" s="383"/>
      <c r="G672" s="382"/>
      <c r="H672" s="384"/>
      <c r="I672" s="385"/>
      <c r="J672" s="286"/>
      <c r="K672" s="382"/>
      <c r="L672" s="383"/>
      <c r="M672" s="383"/>
      <c r="N672" s="383"/>
      <c r="O672" s="383"/>
      <c r="P672" s="383"/>
      <c r="Q672" s="287"/>
      <c r="R672" s="287"/>
      <c r="S672" s="287"/>
      <c r="T672" s="287"/>
      <c r="U672" s="287"/>
      <c r="V672" s="287"/>
      <c r="W672" s="287"/>
      <c r="X672" s="287"/>
      <c r="Y672" s="287"/>
      <c r="Z672" s="287"/>
    </row>
    <row r="673">
      <c r="A673" s="386" t="s">
        <v>252</v>
      </c>
      <c r="B673" s="387">
        <f t="shared" ref="B673:H673" si="341">sum(B656,B658,B660,B662,B664,B666,B668,B670)</f>
        <v>21</v>
      </c>
      <c r="C673" s="387">
        <f t="shared" si="341"/>
        <v>48</v>
      </c>
      <c r="D673" s="387">
        <f t="shared" si="341"/>
        <v>48</v>
      </c>
      <c r="E673" s="387">
        <f t="shared" si="341"/>
        <v>43</v>
      </c>
      <c r="F673" s="387">
        <f t="shared" si="341"/>
        <v>34</v>
      </c>
      <c r="G673" s="387">
        <f t="shared" si="341"/>
        <v>19</v>
      </c>
      <c r="H673" s="387">
        <f t="shared" si="341"/>
        <v>213</v>
      </c>
      <c r="I673" s="387"/>
      <c r="J673" s="286"/>
      <c r="K673" s="386" t="s">
        <v>252</v>
      </c>
      <c r="L673" s="387">
        <f t="shared" ref="L673:O673" si="342">sum(L656,L658,L660,L662,L664,L666,L668,L670)</f>
        <v>296</v>
      </c>
      <c r="M673" s="387">
        <f t="shared" si="342"/>
        <v>66</v>
      </c>
      <c r="N673" s="387">
        <f t="shared" si="342"/>
        <v>216</v>
      </c>
      <c r="O673" s="387">
        <f t="shared" si="342"/>
        <v>282</v>
      </c>
      <c r="P673" s="387"/>
      <c r="Q673" s="287"/>
      <c r="R673" s="287"/>
      <c r="S673" s="287"/>
      <c r="T673" s="287"/>
      <c r="U673" s="287"/>
      <c r="V673" s="287"/>
      <c r="W673" s="287"/>
      <c r="X673" s="287"/>
      <c r="Y673" s="287"/>
      <c r="Z673" s="287"/>
    </row>
    <row r="674">
      <c r="A674" s="386" t="s">
        <v>121</v>
      </c>
      <c r="B674" s="387">
        <f t="shared" ref="B674:H674" si="343">sum(B657,B659,B661,B663,B665,B667,B669,B671)</f>
        <v>0</v>
      </c>
      <c r="C674" s="387">
        <f t="shared" si="343"/>
        <v>0</v>
      </c>
      <c r="D674" s="387">
        <f t="shared" si="343"/>
        <v>0</v>
      </c>
      <c r="E674" s="387">
        <f t="shared" si="343"/>
        <v>0</v>
      </c>
      <c r="F674" s="387">
        <f t="shared" si="343"/>
        <v>0</v>
      </c>
      <c r="G674" s="387">
        <f t="shared" si="343"/>
        <v>0</v>
      </c>
      <c r="H674" s="387">
        <f t="shared" si="343"/>
        <v>0</v>
      </c>
      <c r="I674" s="387"/>
      <c r="J674" s="287"/>
      <c r="K674" s="386" t="s">
        <v>121</v>
      </c>
      <c r="L674" s="387">
        <f t="shared" ref="L674:O674" si="344">sum(L657,L659,L661,L663,L665,L667,L669,L671)</f>
        <v>181</v>
      </c>
      <c r="M674" s="387">
        <f t="shared" si="344"/>
        <v>181</v>
      </c>
      <c r="N674" s="387">
        <f t="shared" si="344"/>
        <v>0</v>
      </c>
      <c r="O674" s="387">
        <f t="shared" si="344"/>
        <v>181</v>
      </c>
      <c r="P674" s="387"/>
      <c r="Q674" s="287"/>
      <c r="R674" s="287"/>
      <c r="S674" s="287"/>
      <c r="T674" s="287"/>
      <c r="U674" s="287"/>
      <c r="V674" s="287"/>
      <c r="W674" s="287"/>
      <c r="X674" s="287"/>
      <c r="Y674" s="287"/>
      <c r="Z674" s="287"/>
    </row>
    <row r="675">
      <c r="A675" s="219" t="s">
        <v>9</v>
      </c>
      <c r="B675" s="365">
        <f t="shared" ref="B675:H675" si="345">sum(B673:B674)</f>
        <v>21</v>
      </c>
      <c r="C675" s="365">
        <f t="shared" si="345"/>
        <v>48</v>
      </c>
      <c r="D675" s="365">
        <f t="shared" si="345"/>
        <v>48</v>
      </c>
      <c r="E675" s="365">
        <f t="shared" si="345"/>
        <v>43</v>
      </c>
      <c r="F675" s="365">
        <f t="shared" si="345"/>
        <v>34</v>
      </c>
      <c r="G675" s="365">
        <f t="shared" si="345"/>
        <v>19</v>
      </c>
      <c r="H675" s="365">
        <f t="shared" si="345"/>
        <v>213</v>
      </c>
      <c r="I675" s="365"/>
      <c r="J675" s="287"/>
      <c r="K675" s="219" t="s">
        <v>9</v>
      </c>
      <c r="L675" s="365">
        <f t="shared" ref="L675:O675" si="346">sum(L673:L674)</f>
        <v>477</v>
      </c>
      <c r="M675" s="365">
        <f t="shared" si="346"/>
        <v>247</v>
      </c>
      <c r="N675" s="365">
        <f t="shared" si="346"/>
        <v>216</v>
      </c>
      <c r="O675" s="365">
        <f t="shared" si="346"/>
        <v>463</v>
      </c>
      <c r="P675" s="365"/>
      <c r="Q675" s="287"/>
      <c r="R675" s="287"/>
      <c r="S675" s="287"/>
      <c r="T675" s="287"/>
      <c r="U675" s="287"/>
      <c r="V675" s="287"/>
      <c r="W675" s="287"/>
      <c r="X675" s="287"/>
      <c r="Y675" s="287"/>
      <c r="Z675" s="287"/>
    </row>
    <row r="676">
      <c r="A676" s="321"/>
      <c r="B676" s="321"/>
      <c r="C676" s="321"/>
      <c r="D676" s="321"/>
      <c r="E676" s="321"/>
      <c r="F676" s="321"/>
      <c r="G676" s="321"/>
      <c r="H676" s="321"/>
      <c r="I676" s="287"/>
      <c r="J676" s="287"/>
      <c r="K676" s="287"/>
      <c r="L676" s="287"/>
      <c r="M676" s="287"/>
      <c r="N676" s="287"/>
      <c r="O676" s="287"/>
      <c r="P676" s="287"/>
      <c r="Q676" s="287"/>
      <c r="R676" s="287"/>
      <c r="S676" s="287"/>
      <c r="T676" s="287"/>
      <c r="U676" s="287"/>
      <c r="V676" s="287"/>
      <c r="W676" s="287"/>
      <c r="X676" s="287"/>
      <c r="Y676" s="287"/>
      <c r="Z676" s="287"/>
    </row>
    <row r="677">
      <c r="A677" s="382"/>
      <c r="B677" s="384" t="s">
        <v>2</v>
      </c>
      <c r="C677" s="384" t="s">
        <v>3</v>
      </c>
      <c r="D677" s="384" t="s">
        <v>4</v>
      </c>
      <c r="E677" s="384" t="s">
        <v>5</v>
      </c>
      <c r="F677" s="384" t="s">
        <v>6</v>
      </c>
      <c r="G677" s="384" t="s">
        <v>7</v>
      </c>
      <c r="H677" s="383" t="s">
        <v>9</v>
      </c>
      <c r="I677" s="287"/>
      <c r="J677" s="287"/>
      <c r="K677" s="287"/>
      <c r="L677" s="287"/>
      <c r="M677" s="287"/>
      <c r="N677" s="287"/>
      <c r="O677" s="287"/>
      <c r="P677" s="287"/>
      <c r="Q677" s="287"/>
      <c r="R677" s="287"/>
      <c r="S677" s="287"/>
      <c r="T677" s="287"/>
      <c r="U677" s="287"/>
      <c r="V677" s="287"/>
      <c r="W677" s="287"/>
      <c r="X677" s="287"/>
      <c r="Y677" s="287"/>
      <c r="Z677" s="287"/>
    </row>
    <row r="678">
      <c r="A678" s="386" t="s">
        <v>252</v>
      </c>
      <c r="B678" s="388">
        <f t="shared" ref="B678:H678" si="347">(B673*130)</f>
        <v>2730</v>
      </c>
      <c r="C678" s="388">
        <f t="shared" si="347"/>
        <v>6240</v>
      </c>
      <c r="D678" s="388">
        <f t="shared" si="347"/>
        <v>6240</v>
      </c>
      <c r="E678" s="388">
        <f t="shared" si="347"/>
        <v>5590</v>
      </c>
      <c r="F678" s="388">
        <f t="shared" si="347"/>
        <v>4420</v>
      </c>
      <c r="G678" s="388">
        <f t="shared" si="347"/>
        <v>2470</v>
      </c>
      <c r="H678" s="388">
        <f t="shared" si="347"/>
        <v>27690</v>
      </c>
      <c r="I678" s="287"/>
      <c r="J678" s="287"/>
      <c r="K678" s="287"/>
      <c r="L678" s="287"/>
      <c r="M678" s="287"/>
      <c r="N678" s="287"/>
      <c r="O678" s="287"/>
      <c r="P678" s="287"/>
      <c r="Q678" s="287"/>
      <c r="R678" s="287"/>
      <c r="S678" s="287"/>
      <c r="T678" s="287"/>
      <c r="U678" s="287"/>
      <c r="V678" s="287"/>
      <c r="W678" s="287"/>
      <c r="X678" s="287"/>
      <c r="Y678" s="287"/>
      <c r="Z678" s="287"/>
    </row>
    <row r="679">
      <c r="A679" s="386" t="s">
        <v>121</v>
      </c>
      <c r="B679" s="388">
        <f t="shared" ref="B679:H679" si="348">(B674*30)</f>
        <v>0</v>
      </c>
      <c r="C679" s="388">
        <f t="shared" si="348"/>
        <v>0</v>
      </c>
      <c r="D679" s="388">
        <f t="shared" si="348"/>
        <v>0</v>
      </c>
      <c r="E679" s="388">
        <f t="shared" si="348"/>
        <v>0</v>
      </c>
      <c r="F679" s="388">
        <f t="shared" si="348"/>
        <v>0</v>
      </c>
      <c r="G679" s="388">
        <f t="shared" si="348"/>
        <v>0</v>
      </c>
      <c r="H679" s="388">
        <f t="shared" si="348"/>
        <v>0</v>
      </c>
      <c r="I679" s="287"/>
      <c r="J679" s="287"/>
      <c r="K679" s="287"/>
      <c r="L679" s="287"/>
      <c r="M679" s="287"/>
      <c r="N679" s="287"/>
      <c r="O679" s="287"/>
      <c r="P679" s="287"/>
      <c r="Q679" s="287"/>
      <c r="R679" s="287"/>
      <c r="S679" s="287"/>
      <c r="T679" s="287"/>
      <c r="U679" s="287"/>
      <c r="V679" s="287"/>
      <c r="W679" s="287"/>
      <c r="X679" s="287"/>
      <c r="Y679" s="287"/>
      <c r="Z679" s="287"/>
    </row>
    <row r="680">
      <c r="A680" s="219" t="s">
        <v>9</v>
      </c>
      <c r="B680" s="389">
        <f t="shared" ref="B680:H680" si="349">sum(B678:B679)</f>
        <v>2730</v>
      </c>
      <c r="C680" s="389">
        <f t="shared" si="349"/>
        <v>6240</v>
      </c>
      <c r="D680" s="389">
        <f t="shared" si="349"/>
        <v>6240</v>
      </c>
      <c r="E680" s="389">
        <f t="shared" si="349"/>
        <v>5590</v>
      </c>
      <c r="F680" s="389">
        <f t="shared" si="349"/>
        <v>4420</v>
      </c>
      <c r="G680" s="389">
        <f t="shared" si="349"/>
        <v>2470</v>
      </c>
      <c r="H680" s="389">
        <f t="shared" si="349"/>
        <v>27690</v>
      </c>
      <c r="I680" s="287"/>
      <c r="J680" s="287"/>
      <c r="K680" s="287"/>
      <c r="L680" s="287"/>
      <c r="M680" s="287"/>
      <c r="N680" s="287"/>
      <c r="O680" s="287"/>
      <c r="P680" s="287"/>
      <c r="Q680" s="287"/>
      <c r="R680" s="287"/>
      <c r="S680" s="287"/>
      <c r="T680" s="287"/>
      <c r="U680" s="287"/>
      <c r="V680" s="287"/>
      <c r="W680" s="287"/>
      <c r="X680" s="287"/>
      <c r="Y680" s="287"/>
      <c r="Z680" s="287"/>
    </row>
    <row r="681">
      <c r="A681" s="321"/>
      <c r="B681" s="321"/>
      <c r="C681" s="321"/>
      <c r="D681" s="321"/>
      <c r="E681" s="321"/>
      <c r="F681" s="321"/>
      <c r="G681" s="321"/>
      <c r="H681" s="321"/>
      <c r="I681" s="287"/>
      <c r="J681" s="287"/>
      <c r="K681" s="287"/>
      <c r="L681" s="287"/>
      <c r="M681" s="287"/>
      <c r="N681" s="287"/>
      <c r="O681" s="287"/>
      <c r="P681" s="287"/>
      <c r="Q681" s="287"/>
      <c r="R681" s="287"/>
      <c r="S681" s="287"/>
      <c r="T681" s="287"/>
      <c r="U681" s="287"/>
      <c r="V681" s="287"/>
      <c r="W681" s="287"/>
      <c r="X681" s="287"/>
      <c r="Y681" s="287"/>
      <c r="Z681" s="287"/>
    </row>
    <row r="682">
      <c r="A682" s="322"/>
      <c r="B682" s="334">
        <f t="shared" ref="B682:H682" si="350">(B680)</f>
        <v>2730</v>
      </c>
      <c r="C682" s="334">
        <f t="shared" si="350"/>
        <v>6240</v>
      </c>
      <c r="D682" s="334">
        <f t="shared" si="350"/>
        <v>6240</v>
      </c>
      <c r="E682" s="334">
        <f t="shared" si="350"/>
        <v>5590</v>
      </c>
      <c r="F682" s="334">
        <f t="shared" si="350"/>
        <v>4420</v>
      </c>
      <c r="G682" s="334">
        <f t="shared" si="350"/>
        <v>2470</v>
      </c>
      <c r="H682" s="334">
        <f t="shared" si="350"/>
        <v>27690</v>
      </c>
      <c r="I682" s="287"/>
      <c r="J682" s="287"/>
      <c r="K682" s="287"/>
      <c r="L682" s="287"/>
      <c r="M682" s="287"/>
      <c r="N682" s="287"/>
      <c r="O682" s="287"/>
      <c r="P682" s="287"/>
      <c r="Q682" s="287"/>
      <c r="R682" s="287"/>
      <c r="S682" s="287"/>
      <c r="T682" s="287"/>
      <c r="U682" s="287"/>
      <c r="V682" s="287"/>
      <c r="W682" s="287"/>
      <c r="X682" s="287"/>
      <c r="Y682" s="287"/>
      <c r="Z682" s="287"/>
    </row>
    <row r="683">
      <c r="A683" s="287"/>
      <c r="B683" s="287"/>
      <c r="C683" s="287"/>
      <c r="D683" s="287"/>
      <c r="E683" s="287"/>
      <c r="F683" s="287"/>
      <c r="G683" s="321"/>
      <c r="H683" s="321"/>
      <c r="I683" s="287"/>
      <c r="J683" s="287"/>
      <c r="K683" s="287"/>
      <c r="L683" s="287"/>
      <c r="M683" s="287"/>
      <c r="N683" s="287"/>
      <c r="O683" s="287"/>
      <c r="P683" s="287"/>
      <c r="Q683" s="287"/>
      <c r="R683" s="287"/>
      <c r="S683" s="287"/>
      <c r="T683" s="287"/>
      <c r="U683" s="287"/>
      <c r="V683" s="287"/>
      <c r="W683" s="287"/>
      <c r="X683" s="287"/>
      <c r="Y683" s="287"/>
      <c r="Z683" s="287"/>
    </row>
    <row r="684">
      <c r="A684" s="287"/>
      <c r="B684" s="287"/>
      <c r="C684" s="287"/>
      <c r="D684" s="287"/>
      <c r="E684" s="287"/>
      <c r="F684" s="286"/>
      <c r="G684" s="323" t="s">
        <v>35</v>
      </c>
      <c r="H684" s="323" t="s">
        <v>36</v>
      </c>
      <c r="I684" s="287"/>
      <c r="J684" s="287"/>
      <c r="K684" s="287"/>
      <c r="L684" s="287"/>
      <c r="M684" s="287"/>
      <c r="N684" s="287"/>
      <c r="O684" s="287"/>
      <c r="P684" s="287"/>
      <c r="Q684" s="287"/>
      <c r="R684" s="287"/>
      <c r="S684" s="287"/>
      <c r="T684" s="287"/>
      <c r="U684" s="287"/>
      <c r="V684" s="287"/>
      <c r="W684" s="287"/>
      <c r="X684" s="287"/>
      <c r="Y684" s="287"/>
      <c r="Z684" s="287"/>
    </row>
    <row r="685">
      <c r="A685" s="287"/>
      <c r="B685" s="287"/>
      <c r="C685" s="287"/>
      <c r="D685" s="287"/>
      <c r="E685" s="287"/>
      <c r="F685" s="286"/>
      <c r="G685" s="324">
        <v>44598.0</v>
      </c>
      <c r="H685" s="303">
        <v>215.0</v>
      </c>
      <c r="I685" s="287"/>
      <c r="J685" s="287"/>
      <c r="K685" s="287"/>
      <c r="L685" s="287"/>
      <c r="M685" s="287"/>
      <c r="N685" s="287"/>
      <c r="O685" s="287"/>
      <c r="P685" s="287"/>
      <c r="Q685" s="287"/>
      <c r="R685" s="287"/>
      <c r="S685" s="287"/>
      <c r="T685" s="287"/>
      <c r="U685" s="287"/>
      <c r="V685" s="287"/>
      <c r="W685" s="287"/>
      <c r="X685" s="287"/>
      <c r="Y685" s="287"/>
      <c r="Z685" s="287"/>
    </row>
    <row r="686">
      <c r="A686" s="287"/>
      <c r="B686" s="287"/>
      <c r="C686" s="287"/>
      <c r="D686" s="287"/>
      <c r="E686" s="287"/>
      <c r="F686" s="286"/>
      <c r="G686" s="325">
        <v>44605.0</v>
      </c>
      <c r="H686" s="303">
        <v>230.0</v>
      </c>
      <c r="I686" s="287"/>
      <c r="J686" s="287"/>
      <c r="K686" s="287"/>
      <c r="L686" s="287"/>
      <c r="M686" s="287"/>
      <c r="N686" s="287"/>
      <c r="O686" s="287"/>
      <c r="P686" s="287"/>
      <c r="Q686" s="287"/>
      <c r="R686" s="287"/>
      <c r="S686" s="287"/>
      <c r="T686" s="287"/>
      <c r="U686" s="287"/>
      <c r="V686" s="287"/>
      <c r="W686" s="287"/>
      <c r="X686" s="287"/>
      <c r="Y686" s="287"/>
      <c r="Z686" s="287"/>
    </row>
    <row r="687">
      <c r="A687" s="287"/>
      <c r="B687" s="287"/>
      <c r="C687" s="287"/>
      <c r="D687" s="287"/>
      <c r="E687" s="287"/>
      <c r="F687" s="286"/>
      <c r="G687" s="325">
        <v>44612.0</v>
      </c>
      <c r="H687" s="303">
        <f>(H675)</f>
        <v>213</v>
      </c>
      <c r="I687" s="287"/>
      <c r="J687" s="287"/>
      <c r="K687" s="287"/>
      <c r="L687" s="287"/>
      <c r="M687" s="287"/>
      <c r="N687" s="287"/>
      <c r="O687" s="287"/>
      <c r="P687" s="287"/>
      <c r="Q687" s="287"/>
      <c r="R687" s="287"/>
      <c r="S687" s="287"/>
      <c r="T687" s="287"/>
      <c r="U687" s="287"/>
      <c r="V687" s="287"/>
      <c r="W687" s="287"/>
      <c r="X687" s="287"/>
      <c r="Y687" s="287"/>
      <c r="Z687" s="287"/>
    </row>
    <row r="688">
      <c r="A688" s="287"/>
      <c r="B688" s="287"/>
      <c r="C688" s="287"/>
      <c r="D688" s="287"/>
      <c r="E688" s="287"/>
      <c r="F688" s="286"/>
      <c r="G688" s="323" t="s">
        <v>9</v>
      </c>
      <c r="H688" s="323">
        <f>SUM(H685:H687)</f>
        <v>658</v>
      </c>
      <c r="I688" s="287"/>
      <c r="J688" s="287"/>
      <c r="K688" s="287"/>
      <c r="L688" s="287"/>
      <c r="M688" s="287"/>
      <c r="N688" s="287"/>
      <c r="O688" s="287"/>
      <c r="P688" s="287"/>
      <c r="Q688" s="287"/>
      <c r="R688" s="287"/>
      <c r="S688" s="287"/>
      <c r="T688" s="287"/>
      <c r="U688" s="287"/>
      <c r="V688" s="287"/>
      <c r="W688" s="287"/>
      <c r="X688" s="287"/>
      <c r="Y688" s="287"/>
      <c r="Z688" s="287"/>
    </row>
    <row r="689">
      <c r="A689" s="287"/>
      <c r="B689" s="287"/>
      <c r="C689" s="287"/>
      <c r="D689" s="287"/>
      <c r="E689" s="287"/>
      <c r="F689" s="287"/>
      <c r="G689" s="321"/>
      <c r="H689" s="321"/>
      <c r="I689" s="287"/>
      <c r="J689" s="287"/>
      <c r="K689" s="287"/>
      <c r="L689" s="287"/>
      <c r="M689" s="287"/>
      <c r="N689" s="287"/>
      <c r="O689" s="287"/>
      <c r="P689" s="287"/>
      <c r="Q689" s="287"/>
      <c r="R689" s="287"/>
      <c r="S689" s="287"/>
      <c r="T689" s="287"/>
      <c r="U689" s="287"/>
      <c r="V689" s="287"/>
      <c r="W689" s="287"/>
      <c r="X689" s="287"/>
      <c r="Y689" s="287"/>
      <c r="Z689" s="287"/>
    </row>
    <row r="690">
      <c r="A690" s="287"/>
      <c r="B690" s="287"/>
      <c r="C690" s="287"/>
      <c r="D690" s="287"/>
      <c r="E690" s="287"/>
      <c r="F690" s="286"/>
      <c r="G690" s="327" t="s">
        <v>131</v>
      </c>
      <c r="H690" s="327">
        <f>(1200-H688)</f>
        <v>542</v>
      </c>
      <c r="I690" s="287"/>
      <c r="J690" s="287"/>
      <c r="K690" s="287"/>
      <c r="L690" s="287"/>
      <c r="M690" s="287"/>
      <c r="N690" s="287"/>
      <c r="O690" s="287"/>
      <c r="P690" s="287"/>
      <c r="Q690" s="287"/>
      <c r="R690" s="287"/>
      <c r="S690" s="287"/>
      <c r="T690" s="287"/>
      <c r="U690" s="287"/>
      <c r="V690" s="287"/>
      <c r="W690" s="287"/>
      <c r="X690" s="287"/>
      <c r="Y690" s="287"/>
      <c r="Z690" s="287"/>
    </row>
    <row r="691">
      <c r="A691" s="321"/>
      <c r="B691" s="321"/>
      <c r="C691" s="321"/>
      <c r="D691" s="321"/>
      <c r="E691" s="321"/>
      <c r="F691" s="321"/>
      <c r="G691" s="321"/>
      <c r="H691" s="321"/>
      <c r="I691" s="321"/>
      <c r="J691" s="287"/>
      <c r="K691" s="321"/>
      <c r="L691" s="321"/>
      <c r="M691" s="321"/>
      <c r="N691" s="321"/>
      <c r="O691" s="321"/>
      <c r="P691" s="321"/>
      <c r="Q691" s="321"/>
      <c r="R691" s="321"/>
      <c r="S691" s="287"/>
      <c r="T691" s="287"/>
      <c r="U691" s="287"/>
      <c r="V691" s="287"/>
      <c r="W691" s="287"/>
      <c r="X691" s="287"/>
      <c r="Y691" s="287"/>
      <c r="Z691" s="287"/>
    </row>
    <row r="692">
      <c r="A692" s="283" t="s">
        <v>246</v>
      </c>
      <c r="B692" s="284">
        <v>14.0</v>
      </c>
      <c r="C692" s="284">
        <v>15.0</v>
      </c>
      <c r="D692" s="284">
        <v>16.0</v>
      </c>
      <c r="E692" s="284">
        <v>17.0</v>
      </c>
      <c r="F692" s="284">
        <v>18.0</v>
      </c>
      <c r="G692" s="284">
        <v>19.0</v>
      </c>
      <c r="H692" s="284">
        <v>20.0</v>
      </c>
      <c r="I692" s="285"/>
      <c r="J692" s="286"/>
      <c r="K692" s="283" t="s">
        <v>246</v>
      </c>
      <c r="L692" s="291"/>
      <c r="M692" s="291"/>
      <c r="N692" s="291"/>
      <c r="O692" s="291"/>
      <c r="P692" s="291"/>
      <c r="Q692" s="291"/>
      <c r="R692" s="291"/>
      <c r="S692" s="287"/>
      <c r="T692" s="287"/>
      <c r="U692" s="287"/>
      <c r="V692" s="287"/>
      <c r="W692" s="287"/>
      <c r="X692" s="287"/>
      <c r="Y692" s="287"/>
      <c r="Z692" s="287"/>
    </row>
    <row r="693">
      <c r="A693" s="288" t="s">
        <v>156</v>
      </c>
      <c r="B693" s="289" t="s">
        <v>2</v>
      </c>
      <c r="C693" s="289" t="s">
        <v>3</v>
      </c>
      <c r="D693" s="289" t="s">
        <v>4</v>
      </c>
      <c r="E693" s="289" t="s">
        <v>5</v>
      </c>
      <c r="F693" s="289" t="s">
        <v>6</v>
      </c>
      <c r="G693" s="289" t="s">
        <v>7</v>
      </c>
      <c r="H693" s="289" t="s">
        <v>8</v>
      </c>
      <c r="I693" s="289" t="s">
        <v>9</v>
      </c>
      <c r="J693" s="286"/>
      <c r="K693" s="291"/>
      <c r="L693" s="289" t="s">
        <v>157</v>
      </c>
      <c r="M693" s="289" t="s">
        <v>158</v>
      </c>
      <c r="N693" s="289" t="s">
        <v>159</v>
      </c>
      <c r="O693" s="289" t="s">
        <v>160</v>
      </c>
      <c r="P693" s="291" t="s">
        <v>161</v>
      </c>
      <c r="Q693" s="291"/>
      <c r="R693" s="291" t="s">
        <v>162</v>
      </c>
      <c r="S693" s="287"/>
      <c r="T693" s="287"/>
      <c r="U693" s="287"/>
      <c r="V693" s="287"/>
      <c r="W693" s="287"/>
      <c r="X693" s="287"/>
      <c r="Y693" s="287"/>
      <c r="Z693" s="287"/>
    </row>
    <row r="694">
      <c r="A694" s="340" t="s">
        <v>163</v>
      </c>
      <c r="B694" s="341"/>
      <c r="C694" s="341"/>
      <c r="D694" s="341"/>
      <c r="E694" s="341"/>
      <c r="F694" s="341"/>
      <c r="G694" s="341"/>
      <c r="H694" s="341"/>
      <c r="I694" s="341"/>
      <c r="J694" s="342"/>
      <c r="K694" s="336" t="s">
        <v>156</v>
      </c>
      <c r="L694" s="341"/>
      <c r="M694" s="341"/>
      <c r="N694" s="341"/>
      <c r="O694" s="341"/>
      <c r="P694" s="341"/>
      <c r="Q694" s="341"/>
      <c r="R694" s="341"/>
      <c r="S694" s="343"/>
      <c r="T694" s="343"/>
      <c r="U694" s="343"/>
      <c r="V694" s="343"/>
      <c r="W694" s="343"/>
      <c r="X694" s="343"/>
      <c r="Y694" s="343"/>
      <c r="Z694" s="343"/>
    </row>
    <row r="695">
      <c r="A695" s="330" t="s">
        <v>164</v>
      </c>
      <c r="B695" s="344">
        <v>1008.74</v>
      </c>
      <c r="C695" s="344">
        <v>621.91</v>
      </c>
      <c r="D695" s="344">
        <v>578.62</v>
      </c>
      <c r="E695" s="345">
        <v>792.97</v>
      </c>
      <c r="F695" s="345">
        <v>900.7</v>
      </c>
      <c r="G695" s="345">
        <v>1137.99</v>
      </c>
      <c r="H695" s="346">
        <v>859.0</v>
      </c>
      <c r="I695" s="347">
        <f t="shared" ref="I695:I697" si="351">SUM(B695:H695)</f>
        <v>5899.93</v>
      </c>
      <c r="J695" s="286"/>
      <c r="K695" s="326" t="s">
        <v>164</v>
      </c>
      <c r="L695" s="267">
        <f t="shared" ref="L695:L697" si="352">(I695*7%)</f>
        <v>412.9951</v>
      </c>
      <c r="M695" s="267">
        <f t="shared" ref="M695:M697" si="353">(I695-L695)</f>
        <v>5486.9349</v>
      </c>
      <c r="N695" s="269">
        <v>1000.0</v>
      </c>
      <c r="O695" s="267">
        <f t="shared" ref="O695:O697" si="354">(M695*30%)</f>
        <v>1646.08047</v>
      </c>
      <c r="P695" s="267">
        <f t="shared" ref="P695:P697" si="355">(M695*6%)</f>
        <v>329.216094</v>
      </c>
      <c r="Q695" s="267"/>
      <c r="R695" s="269">
        <f t="shared" ref="R695:R697" si="356">(I695-L695-N695-O695-P695-Q695)</f>
        <v>2511.638336</v>
      </c>
      <c r="S695" s="287"/>
      <c r="T695" s="287"/>
      <c r="U695" s="287"/>
      <c r="V695" s="287"/>
      <c r="W695" s="287"/>
      <c r="X695" s="287"/>
      <c r="Y695" s="287"/>
      <c r="Z695" s="287"/>
    </row>
    <row r="696">
      <c r="A696" s="330" t="s">
        <v>165</v>
      </c>
      <c r="B696" s="344">
        <v>939.96</v>
      </c>
      <c r="C696" s="344">
        <v>454.29</v>
      </c>
      <c r="D696" s="344">
        <v>317.6</v>
      </c>
      <c r="E696" s="345">
        <v>409.09</v>
      </c>
      <c r="F696" s="345">
        <v>869.55</v>
      </c>
      <c r="G696" s="345">
        <v>726.61</v>
      </c>
      <c r="H696" s="346">
        <v>1029.0</v>
      </c>
      <c r="I696" s="347">
        <f t="shared" si="351"/>
        <v>4746.1</v>
      </c>
      <c r="J696" s="286"/>
      <c r="K696" s="326" t="s">
        <v>165</v>
      </c>
      <c r="L696" s="267">
        <f t="shared" si="352"/>
        <v>332.227</v>
      </c>
      <c r="M696" s="267">
        <f t="shared" si="353"/>
        <v>4413.873</v>
      </c>
      <c r="N696" s="269">
        <v>1000.0</v>
      </c>
      <c r="O696" s="267">
        <f t="shared" si="354"/>
        <v>1324.1619</v>
      </c>
      <c r="P696" s="267">
        <f t="shared" si="355"/>
        <v>264.83238</v>
      </c>
      <c r="Q696" s="267"/>
      <c r="R696" s="269">
        <f t="shared" si="356"/>
        <v>1824.87872</v>
      </c>
      <c r="S696" s="287"/>
      <c r="T696" s="287"/>
      <c r="U696" s="287"/>
      <c r="V696" s="287"/>
      <c r="W696" s="287"/>
      <c r="X696" s="287"/>
      <c r="Y696" s="287"/>
      <c r="Z696" s="287"/>
    </row>
    <row r="697">
      <c r="A697" s="330" t="s">
        <v>166</v>
      </c>
      <c r="B697" s="344">
        <v>837.96</v>
      </c>
      <c r="C697" s="344">
        <v>509.77</v>
      </c>
      <c r="D697" s="344">
        <v>855.08</v>
      </c>
      <c r="E697" s="344">
        <v>548.36</v>
      </c>
      <c r="F697" s="345">
        <v>780.66</v>
      </c>
      <c r="G697" s="345">
        <v>988.74</v>
      </c>
      <c r="H697" s="346">
        <v>1068.0</v>
      </c>
      <c r="I697" s="347">
        <f t="shared" si="351"/>
        <v>5588.57</v>
      </c>
      <c r="J697" s="286"/>
      <c r="K697" s="326" t="s">
        <v>166</v>
      </c>
      <c r="L697" s="267">
        <f t="shared" si="352"/>
        <v>391.1999</v>
      </c>
      <c r="M697" s="267">
        <f t="shared" si="353"/>
        <v>5197.3701</v>
      </c>
      <c r="N697" s="269">
        <v>1000.0</v>
      </c>
      <c r="O697" s="267">
        <f t="shared" si="354"/>
        <v>1559.21103</v>
      </c>
      <c r="P697" s="267">
        <f t="shared" si="355"/>
        <v>311.842206</v>
      </c>
      <c r="Q697" s="267"/>
      <c r="R697" s="269">
        <f t="shared" si="356"/>
        <v>2326.316864</v>
      </c>
      <c r="S697" s="287"/>
      <c r="T697" s="287"/>
      <c r="U697" s="287"/>
      <c r="V697" s="287"/>
      <c r="W697" s="287"/>
      <c r="X697" s="287"/>
      <c r="Y697" s="287"/>
      <c r="Z697" s="287"/>
    </row>
    <row r="698">
      <c r="A698" s="348" t="s">
        <v>9</v>
      </c>
      <c r="B698" s="349">
        <f t="shared" ref="B698:I698" si="357">sum(B695:B697)</f>
        <v>2786.66</v>
      </c>
      <c r="C698" s="349">
        <f t="shared" si="357"/>
        <v>1585.97</v>
      </c>
      <c r="D698" s="349">
        <f t="shared" si="357"/>
        <v>1751.3</v>
      </c>
      <c r="E698" s="349">
        <f t="shared" si="357"/>
        <v>1750.42</v>
      </c>
      <c r="F698" s="349">
        <f t="shared" si="357"/>
        <v>2550.91</v>
      </c>
      <c r="G698" s="349">
        <f t="shared" si="357"/>
        <v>2853.34</v>
      </c>
      <c r="H698" s="349">
        <f t="shared" si="357"/>
        <v>2956</v>
      </c>
      <c r="I698" s="349">
        <f t="shared" si="357"/>
        <v>16234.6</v>
      </c>
      <c r="J698" s="286"/>
      <c r="K698" s="339" t="s">
        <v>9</v>
      </c>
      <c r="L698" s="349">
        <f t="shared" ref="L698:P698" si="358">sum(L695:L697)</f>
        <v>1136.422</v>
      </c>
      <c r="M698" s="349">
        <f t="shared" si="358"/>
        <v>15098.178</v>
      </c>
      <c r="N698" s="350">
        <f t="shared" si="358"/>
        <v>3000</v>
      </c>
      <c r="O698" s="349">
        <f t="shared" si="358"/>
        <v>4529.4534</v>
      </c>
      <c r="P698" s="349">
        <f t="shared" si="358"/>
        <v>905.89068</v>
      </c>
      <c r="Q698" s="339"/>
      <c r="R698" s="350">
        <f>sum(R695:R697)</f>
        <v>6662.83392</v>
      </c>
      <c r="S698" s="287"/>
      <c r="T698" s="287"/>
      <c r="U698" s="287"/>
      <c r="V698" s="287"/>
      <c r="W698" s="287"/>
      <c r="X698" s="287"/>
      <c r="Y698" s="287"/>
      <c r="Z698" s="287"/>
    </row>
    <row r="699">
      <c r="A699" s="321"/>
      <c r="B699" s="321"/>
      <c r="C699" s="321"/>
      <c r="D699" s="321"/>
      <c r="E699" s="321"/>
      <c r="F699" s="321"/>
      <c r="G699" s="321"/>
      <c r="H699" s="321"/>
      <c r="I699" s="321"/>
      <c r="J699" s="287"/>
      <c r="K699" s="287"/>
      <c r="L699" s="287"/>
      <c r="M699" s="287"/>
      <c r="N699" s="287"/>
      <c r="O699" s="287"/>
      <c r="P699" s="287"/>
      <c r="Q699" s="287"/>
      <c r="R699" s="287"/>
      <c r="S699" s="287"/>
      <c r="T699" s="287"/>
      <c r="U699" s="287"/>
      <c r="V699" s="287"/>
      <c r="W699" s="287"/>
      <c r="X699" s="287"/>
      <c r="Y699" s="287"/>
      <c r="Z699" s="287"/>
    </row>
    <row r="700">
      <c r="A700" s="322"/>
      <c r="B700" s="334">
        <f t="shared" ref="B700:I700" si="359">(B698)</f>
        <v>2786.66</v>
      </c>
      <c r="C700" s="334">
        <f t="shared" si="359"/>
        <v>1585.97</v>
      </c>
      <c r="D700" s="334">
        <f t="shared" si="359"/>
        <v>1751.3</v>
      </c>
      <c r="E700" s="334">
        <f t="shared" si="359"/>
        <v>1750.42</v>
      </c>
      <c r="F700" s="334">
        <f t="shared" si="359"/>
        <v>2550.91</v>
      </c>
      <c r="G700" s="334">
        <f t="shared" si="359"/>
        <v>2853.34</v>
      </c>
      <c r="H700" s="334">
        <f t="shared" si="359"/>
        <v>2956</v>
      </c>
      <c r="I700" s="334">
        <f t="shared" si="359"/>
        <v>16234.6</v>
      </c>
      <c r="J700" s="287"/>
      <c r="K700" s="287"/>
      <c r="L700" s="287"/>
      <c r="M700" s="287"/>
      <c r="N700" s="287"/>
      <c r="O700" s="287"/>
      <c r="P700" s="287"/>
      <c r="Q700" s="287"/>
      <c r="R700" s="287"/>
      <c r="S700" s="287"/>
      <c r="T700" s="287"/>
      <c r="U700" s="287"/>
      <c r="V700" s="287"/>
      <c r="W700" s="287"/>
      <c r="X700" s="287"/>
      <c r="Y700" s="287"/>
      <c r="Z700" s="287"/>
    </row>
    <row r="701">
      <c r="A701" s="287"/>
      <c r="B701" s="287"/>
      <c r="C701" s="287"/>
      <c r="D701" s="287"/>
      <c r="E701" s="321"/>
      <c r="F701" s="321"/>
      <c r="G701" s="321"/>
      <c r="H701" s="321"/>
      <c r="I701" s="287"/>
      <c r="J701" s="287"/>
      <c r="K701" s="287"/>
      <c r="L701" s="287"/>
      <c r="M701" s="287"/>
      <c r="N701" s="287"/>
      <c r="O701" s="287"/>
      <c r="P701" s="287"/>
      <c r="Q701" s="287"/>
      <c r="R701" s="287"/>
      <c r="S701" s="287"/>
      <c r="T701" s="287"/>
      <c r="U701" s="287"/>
      <c r="V701" s="287"/>
      <c r="W701" s="287"/>
      <c r="X701" s="287"/>
      <c r="Y701" s="287"/>
      <c r="Z701" s="287"/>
    </row>
    <row r="702">
      <c r="A702" s="287"/>
      <c r="B702" s="287"/>
      <c r="C702" s="287"/>
      <c r="D702" s="286"/>
      <c r="E702" s="323" t="s">
        <v>35</v>
      </c>
      <c r="F702" s="323" t="s">
        <v>164</v>
      </c>
      <c r="G702" s="323" t="s">
        <v>165</v>
      </c>
      <c r="H702" s="323" t="s">
        <v>166</v>
      </c>
      <c r="I702" s="287"/>
      <c r="J702" s="287"/>
      <c r="K702" s="287"/>
      <c r="L702" s="287"/>
      <c r="M702" s="287"/>
      <c r="N702" s="287"/>
      <c r="O702" s="287"/>
      <c r="P702" s="287"/>
      <c r="Q702" s="287"/>
      <c r="R702" s="287"/>
      <c r="S702" s="287"/>
      <c r="T702" s="287"/>
      <c r="U702" s="287"/>
      <c r="V702" s="287"/>
      <c r="W702" s="287"/>
      <c r="X702" s="287"/>
      <c r="Y702" s="287"/>
      <c r="Z702" s="287"/>
    </row>
    <row r="703">
      <c r="A703" s="287"/>
      <c r="B703" s="287"/>
      <c r="C703" s="287"/>
      <c r="D703" s="286"/>
      <c r="E703" s="324">
        <v>44598.0</v>
      </c>
      <c r="F703" s="351">
        <v>4113.08</v>
      </c>
      <c r="G703" s="351">
        <v>3585.93</v>
      </c>
      <c r="H703" s="351">
        <v>5429.71</v>
      </c>
      <c r="I703" s="287"/>
      <c r="J703" s="287"/>
      <c r="K703" s="287"/>
      <c r="L703" s="287"/>
      <c r="M703" s="287"/>
      <c r="N703" s="287"/>
      <c r="O703" s="287"/>
      <c r="P703" s="287"/>
      <c r="Q703" s="287"/>
      <c r="R703" s="287"/>
      <c r="S703" s="287"/>
      <c r="T703" s="287"/>
      <c r="U703" s="287"/>
      <c r="V703" s="287"/>
      <c r="W703" s="287"/>
      <c r="X703" s="287"/>
      <c r="Y703" s="287"/>
      <c r="Z703" s="287"/>
    </row>
    <row r="704">
      <c r="A704" s="287"/>
      <c r="B704" s="287"/>
      <c r="C704" s="287"/>
      <c r="D704" s="286"/>
      <c r="E704" s="325">
        <v>44605.0</v>
      </c>
      <c r="F704" s="345">
        <v>4985.71</v>
      </c>
      <c r="G704" s="345">
        <v>3910.78</v>
      </c>
      <c r="H704" s="345">
        <v>5473.73</v>
      </c>
      <c r="I704" s="287"/>
      <c r="J704" s="287"/>
      <c r="K704" s="287"/>
      <c r="L704" s="287"/>
      <c r="M704" s="287"/>
      <c r="N704" s="287"/>
      <c r="O704" s="287"/>
      <c r="P704" s="287"/>
      <c r="Q704" s="287"/>
      <c r="R704" s="287"/>
      <c r="S704" s="287"/>
      <c r="T704" s="287"/>
      <c r="U704" s="287"/>
      <c r="V704" s="287"/>
      <c r="W704" s="287"/>
      <c r="X704" s="287"/>
      <c r="Y704" s="287"/>
      <c r="Z704" s="287"/>
    </row>
    <row r="705">
      <c r="A705" s="287"/>
      <c r="B705" s="287"/>
      <c r="C705" s="287"/>
      <c r="D705" s="286"/>
      <c r="E705" s="325">
        <v>44612.0</v>
      </c>
      <c r="F705" s="352">
        <f>(I695)</f>
        <v>5899.93</v>
      </c>
      <c r="G705" s="352">
        <f>(I696)</f>
        <v>4746.1</v>
      </c>
      <c r="H705" s="352">
        <f>(I697)</f>
        <v>5588.57</v>
      </c>
      <c r="I705" s="287"/>
      <c r="J705" s="287"/>
      <c r="K705" s="287"/>
      <c r="L705" s="287"/>
      <c r="M705" s="287"/>
      <c r="N705" s="287"/>
      <c r="O705" s="287"/>
      <c r="P705" s="287"/>
      <c r="Q705" s="287"/>
      <c r="R705" s="287"/>
      <c r="S705" s="287"/>
      <c r="T705" s="287"/>
      <c r="U705" s="287"/>
      <c r="V705" s="287"/>
      <c r="W705" s="287"/>
      <c r="X705" s="287"/>
      <c r="Y705" s="287"/>
      <c r="Z705" s="287"/>
    </row>
    <row r="706">
      <c r="A706" s="287"/>
      <c r="B706" s="287"/>
      <c r="C706" s="287"/>
      <c r="D706" s="286"/>
      <c r="E706" s="353" t="s">
        <v>9</v>
      </c>
      <c r="F706" s="354">
        <f t="shared" ref="F706:H706" si="360">SUM(F703:F705)</f>
        <v>14998.72</v>
      </c>
      <c r="G706" s="354">
        <f t="shared" si="360"/>
        <v>12242.81</v>
      </c>
      <c r="H706" s="354">
        <f t="shared" si="360"/>
        <v>16492.01</v>
      </c>
      <c r="I706" s="287"/>
      <c r="J706" s="287"/>
      <c r="K706" s="390"/>
      <c r="L706" s="390"/>
      <c r="M706" s="390"/>
      <c r="N706" s="287"/>
      <c r="O706" s="287"/>
      <c r="P706" s="287"/>
      <c r="Q706" s="287"/>
      <c r="R706" s="287"/>
      <c r="S706" s="287"/>
      <c r="T706" s="287"/>
      <c r="U706" s="287"/>
      <c r="V706" s="287"/>
      <c r="W706" s="287"/>
      <c r="X706" s="287"/>
      <c r="Y706" s="287"/>
      <c r="Z706" s="287"/>
    </row>
    <row r="707">
      <c r="A707" s="287"/>
      <c r="B707" s="287"/>
      <c r="C707" s="287"/>
      <c r="D707" s="286"/>
      <c r="E707" s="323" t="s">
        <v>167</v>
      </c>
      <c r="F707" s="355">
        <f t="shared" ref="F707:H707" si="361">(F706/28000)</f>
        <v>0.5356685714</v>
      </c>
      <c r="G707" s="355">
        <f t="shared" si="361"/>
        <v>0.4372432143</v>
      </c>
      <c r="H707" s="355">
        <f t="shared" si="361"/>
        <v>0.5890003571</v>
      </c>
      <c r="I707" s="287"/>
      <c r="J707" s="287"/>
      <c r="K707" s="287"/>
      <c r="L707" s="287"/>
      <c r="M707" s="287"/>
      <c r="N707" s="287"/>
      <c r="O707" s="287"/>
      <c r="P707" s="287"/>
      <c r="Q707" s="287"/>
      <c r="R707" s="287"/>
      <c r="S707" s="287"/>
      <c r="T707" s="287"/>
      <c r="U707" s="287"/>
      <c r="V707" s="287"/>
      <c r="W707" s="287"/>
      <c r="X707" s="287"/>
      <c r="Y707" s="287"/>
      <c r="Z707" s="287"/>
    </row>
    <row r="708">
      <c r="A708" s="321"/>
      <c r="B708" s="321"/>
      <c r="C708" s="321"/>
      <c r="D708" s="321"/>
      <c r="E708" s="321"/>
      <c r="F708" s="321"/>
      <c r="G708" s="321"/>
      <c r="H708" s="321"/>
      <c r="I708" s="321"/>
      <c r="J708" s="287"/>
      <c r="K708" s="287"/>
      <c r="L708" s="287"/>
      <c r="M708" s="287"/>
      <c r="N708" s="287"/>
      <c r="O708" s="287"/>
      <c r="P708" s="287"/>
      <c r="Q708" s="287"/>
      <c r="R708" s="287"/>
      <c r="S708" s="287"/>
      <c r="T708" s="287"/>
      <c r="U708" s="287"/>
      <c r="V708" s="287"/>
      <c r="W708" s="287"/>
      <c r="X708" s="287"/>
      <c r="Y708" s="287"/>
      <c r="Z708" s="287"/>
    </row>
    <row r="709">
      <c r="A709" s="320"/>
      <c r="B709" s="291"/>
      <c r="C709" s="291"/>
      <c r="D709" s="291"/>
      <c r="E709" s="291"/>
      <c r="F709" s="291"/>
      <c r="G709" s="291"/>
      <c r="H709" s="291"/>
      <c r="I709" s="291" t="s">
        <v>9</v>
      </c>
      <c r="J709" s="287"/>
      <c r="K709" s="287"/>
      <c r="L709" s="287"/>
      <c r="M709" s="287"/>
      <c r="N709" s="287"/>
      <c r="O709" s="287"/>
      <c r="P709" s="287"/>
      <c r="Q709" s="287"/>
      <c r="R709" s="287"/>
      <c r="S709" s="287"/>
      <c r="T709" s="287"/>
      <c r="U709" s="287"/>
      <c r="V709" s="287"/>
      <c r="W709" s="287"/>
      <c r="X709" s="287"/>
      <c r="Y709" s="287"/>
      <c r="Z709" s="287"/>
    </row>
    <row r="710">
      <c r="A710" s="322" t="s">
        <v>168</v>
      </c>
      <c r="B710" s="356">
        <f t="shared" ref="B710:G710" si="362">sum(B623,B643,B682,B700)</f>
        <v>12324.16</v>
      </c>
      <c r="C710" s="356">
        <f t="shared" si="362"/>
        <v>15968.47</v>
      </c>
      <c r="D710" s="356">
        <f t="shared" si="362"/>
        <v>15011.3</v>
      </c>
      <c r="E710" s="356">
        <f t="shared" si="362"/>
        <v>13745.42</v>
      </c>
      <c r="F710" s="356">
        <f t="shared" si="362"/>
        <v>12685.91</v>
      </c>
      <c r="G710" s="356">
        <f t="shared" si="362"/>
        <v>6433.34</v>
      </c>
      <c r="H710" s="334">
        <f>SUM(H700)</f>
        <v>2956</v>
      </c>
      <c r="I710" s="356">
        <f>SUM(H623,H643,H682,I700)</f>
        <v>64954.6</v>
      </c>
      <c r="J710" s="287"/>
      <c r="K710" s="287"/>
      <c r="L710" s="287"/>
      <c r="M710" s="287"/>
      <c r="N710" s="287"/>
      <c r="O710" s="287"/>
      <c r="P710" s="287"/>
      <c r="Q710" s="287"/>
      <c r="R710" s="287"/>
      <c r="S710" s="287"/>
      <c r="T710" s="287"/>
      <c r="U710" s="287"/>
      <c r="V710" s="287"/>
      <c r="W710" s="287"/>
      <c r="X710" s="287"/>
      <c r="Y710" s="287"/>
      <c r="Z710" s="287"/>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row>
    <row r="714">
      <c r="A714" s="283" t="s">
        <v>253</v>
      </c>
      <c r="B714" s="284">
        <v>21.0</v>
      </c>
      <c r="C714" s="284">
        <v>22.0</v>
      </c>
      <c r="D714" s="284">
        <v>23.0</v>
      </c>
      <c r="E714" s="284">
        <v>24.0</v>
      </c>
      <c r="F714" s="284">
        <v>25.0</v>
      </c>
      <c r="G714" s="284">
        <v>26.0</v>
      </c>
      <c r="H714" s="285"/>
      <c r="I714" s="285"/>
      <c r="J714" s="286"/>
      <c r="K714" s="283" t="s">
        <v>253</v>
      </c>
      <c r="L714" s="285"/>
      <c r="M714" s="285"/>
      <c r="N714" s="285"/>
      <c r="O714" s="285"/>
      <c r="P714" s="285"/>
      <c r="Q714" s="287"/>
      <c r="R714" s="287"/>
      <c r="S714" s="287"/>
    </row>
    <row r="715">
      <c r="A715" s="288" t="s">
        <v>70</v>
      </c>
      <c r="B715" s="289" t="s">
        <v>2</v>
      </c>
      <c r="C715" s="289" t="s">
        <v>3</v>
      </c>
      <c r="D715" s="289" t="s">
        <v>4</v>
      </c>
      <c r="E715" s="289" t="s">
        <v>5</v>
      </c>
      <c r="F715" s="289" t="s">
        <v>6</v>
      </c>
      <c r="G715" s="289" t="s">
        <v>7</v>
      </c>
      <c r="H715" s="289" t="s">
        <v>9</v>
      </c>
      <c r="I715" s="289" t="s">
        <v>71</v>
      </c>
      <c r="J715" s="286"/>
      <c r="K715" s="290" t="s">
        <v>70</v>
      </c>
      <c r="L715" s="289" t="s">
        <v>72</v>
      </c>
      <c r="M715" s="289" t="s">
        <v>13</v>
      </c>
      <c r="N715" s="291" t="s">
        <v>73</v>
      </c>
      <c r="O715" s="289" t="s">
        <v>13</v>
      </c>
      <c r="P715" s="291" t="s">
        <v>74</v>
      </c>
      <c r="Q715" s="287"/>
      <c r="R715" s="287"/>
      <c r="S715" s="287"/>
    </row>
    <row r="716">
      <c r="A716" s="292" t="s">
        <v>75</v>
      </c>
      <c r="B716" s="293">
        <f t="shared" ref="B716:G716" si="363">sum(B717:B740)-B720-B724-B728-B732-B736-B740</f>
        <v>39</v>
      </c>
      <c r="C716" s="293">
        <f t="shared" si="363"/>
        <v>57</v>
      </c>
      <c r="D716" s="293">
        <f t="shared" si="363"/>
        <v>34</v>
      </c>
      <c r="E716" s="293">
        <f t="shared" si="363"/>
        <v>57</v>
      </c>
      <c r="F716" s="293">
        <f t="shared" si="363"/>
        <v>52</v>
      </c>
      <c r="G716" s="293">
        <f t="shared" si="363"/>
        <v>16</v>
      </c>
      <c r="H716" s="310">
        <f t="shared" ref="H716:H766" si="364">SUM(B716:G716)</f>
        <v>255</v>
      </c>
      <c r="I716" s="293">
        <v>0.0</v>
      </c>
      <c r="J716" s="286"/>
      <c r="K716" s="294" t="s">
        <v>75</v>
      </c>
      <c r="L716" s="293"/>
      <c r="M716" s="293"/>
      <c r="N716" s="293"/>
      <c r="O716" s="293"/>
      <c r="P716" s="293"/>
      <c r="Q716" s="287"/>
      <c r="R716" s="287"/>
      <c r="S716" s="287"/>
    </row>
    <row r="717">
      <c r="A717" s="295" t="s">
        <v>76</v>
      </c>
      <c r="B717" s="296">
        <v>6.0</v>
      </c>
      <c r="C717" s="296">
        <v>0.0</v>
      </c>
      <c r="D717" s="296">
        <v>7.0</v>
      </c>
      <c r="E717" s="296">
        <v>5.0</v>
      </c>
      <c r="F717" s="296">
        <v>8.0</v>
      </c>
      <c r="G717" s="296">
        <v>0.0</v>
      </c>
      <c r="H717" s="297">
        <f t="shared" si="364"/>
        <v>26</v>
      </c>
      <c r="I717" s="298">
        <f>sum(H717:H720)</f>
        <v>36</v>
      </c>
      <c r="J717" s="299"/>
      <c r="K717" s="298" t="s">
        <v>76</v>
      </c>
      <c r="L717" s="202">
        <v>62.0</v>
      </c>
      <c r="M717" s="202">
        <f>(L717-H717)</f>
        <v>36</v>
      </c>
      <c r="N717" s="201">
        <v>65.0</v>
      </c>
      <c r="O717" s="202">
        <f t="shared" ref="O717:O718" si="365">sum(M717,N717)</f>
        <v>101</v>
      </c>
      <c r="P717" s="202"/>
      <c r="Q717" s="300"/>
      <c r="R717" s="301"/>
      <c r="S717" s="301"/>
    </row>
    <row r="718">
      <c r="A718" s="302" t="s">
        <v>77</v>
      </c>
      <c r="B718" s="303">
        <v>0.0</v>
      </c>
      <c r="C718" s="221">
        <v>0.0</v>
      </c>
      <c r="D718" s="221">
        <v>0.0</v>
      </c>
      <c r="E718" s="221">
        <v>0.0</v>
      </c>
      <c r="F718" s="221">
        <v>0.0</v>
      </c>
      <c r="G718" s="304">
        <v>0.0</v>
      </c>
      <c r="H718" s="305">
        <f t="shared" si="364"/>
        <v>0</v>
      </c>
      <c r="I718" s="306">
        <f>(I717/60)</f>
        <v>0.6</v>
      </c>
      <c r="J718" s="299"/>
      <c r="K718" s="307" t="s">
        <v>77</v>
      </c>
      <c r="L718" s="207">
        <v>12.0</v>
      </c>
      <c r="M718" s="207">
        <f>(L718-H718-H719)</f>
        <v>2</v>
      </c>
      <c r="N718" s="208">
        <v>5.0</v>
      </c>
      <c r="O718" s="208">
        <f t="shared" si="365"/>
        <v>7</v>
      </c>
      <c r="P718" s="207"/>
      <c r="Q718" s="317"/>
      <c r="R718" s="287"/>
      <c r="S718" s="287"/>
    </row>
    <row r="719">
      <c r="A719" s="302" t="s">
        <v>78</v>
      </c>
      <c r="B719" s="303">
        <v>2.0</v>
      </c>
      <c r="C719" s="221">
        <v>0.0</v>
      </c>
      <c r="D719" s="221">
        <v>4.0</v>
      </c>
      <c r="E719" s="221">
        <v>1.0</v>
      </c>
      <c r="F719" s="221">
        <v>1.0</v>
      </c>
      <c r="G719" s="304">
        <v>2.0</v>
      </c>
      <c r="H719" s="305">
        <f t="shared" si="364"/>
        <v>10</v>
      </c>
      <c r="I719" s="307"/>
      <c r="J719" s="299"/>
      <c r="K719" s="307" t="s">
        <v>78</v>
      </c>
      <c r="L719" s="207" t="s">
        <v>79</v>
      </c>
      <c r="M719" s="208" t="s">
        <v>79</v>
      </c>
      <c r="N719" s="208" t="s">
        <v>79</v>
      </c>
      <c r="O719" s="208" t="s">
        <v>79</v>
      </c>
      <c r="P719" s="207"/>
      <c r="Q719" s="287"/>
      <c r="R719" s="287"/>
      <c r="S719" s="287"/>
    </row>
    <row r="720">
      <c r="A720" s="302" t="s">
        <v>80</v>
      </c>
      <c r="B720" s="221">
        <v>0.0</v>
      </c>
      <c r="C720" s="221">
        <v>0.0</v>
      </c>
      <c r="D720" s="221"/>
      <c r="E720" s="221"/>
      <c r="F720" s="221"/>
      <c r="G720" s="304">
        <v>0.0</v>
      </c>
      <c r="H720" s="305">
        <f t="shared" si="364"/>
        <v>0</v>
      </c>
      <c r="I720" s="307" t="s">
        <v>79</v>
      </c>
      <c r="J720" s="299"/>
      <c r="K720" s="307" t="s">
        <v>80</v>
      </c>
      <c r="L720" s="207">
        <v>4.0</v>
      </c>
      <c r="M720" s="207">
        <f t="shared" ref="M720:M721" si="366">(L720-H720)</f>
        <v>4</v>
      </c>
      <c r="N720" s="208">
        <v>60.0</v>
      </c>
      <c r="O720" s="208">
        <f t="shared" ref="O720:O722" si="367">sum(M720,N720)</f>
        <v>64</v>
      </c>
      <c r="P720" s="207"/>
      <c r="Q720" s="287"/>
      <c r="R720" s="287"/>
      <c r="S720" s="287"/>
    </row>
    <row r="721">
      <c r="A721" s="295" t="s">
        <v>81</v>
      </c>
      <c r="B721" s="308">
        <v>13.0</v>
      </c>
      <c r="C721" s="308">
        <v>10.0</v>
      </c>
      <c r="D721" s="308">
        <v>0.0</v>
      </c>
      <c r="E721" s="308">
        <v>4.0</v>
      </c>
      <c r="F721" s="308">
        <v>4.0</v>
      </c>
      <c r="G721" s="296">
        <v>8.0</v>
      </c>
      <c r="H721" s="297">
        <f t="shared" si="364"/>
        <v>39</v>
      </c>
      <c r="I721" s="298">
        <f>sum(H721:H724)</f>
        <v>39</v>
      </c>
      <c r="J721" s="299"/>
      <c r="K721" s="298" t="s">
        <v>81</v>
      </c>
      <c r="L721" s="202">
        <v>51.0</v>
      </c>
      <c r="M721" s="202">
        <f t="shared" si="366"/>
        <v>12</v>
      </c>
      <c r="N721" s="201">
        <v>40.0</v>
      </c>
      <c r="O721" s="202">
        <f t="shared" si="367"/>
        <v>52</v>
      </c>
      <c r="P721" s="202"/>
      <c r="Q721" s="287"/>
      <c r="R721" s="287"/>
      <c r="S721" s="287"/>
    </row>
    <row r="722">
      <c r="A722" s="302" t="s">
        <v>77</v>
      </c>
      <c r="B722" s="303">
        <v>0.0</v>
      </c>
      <c r="C722" s="221">
        <v>0.0</v>
      </c>
      <c r="D722" s="221">
        <v>0.0</v>
      </c>
      <c r="E722" s="221">
        <v>0.0</v>
      </c>
      <c r="F722" s="221">
        <v>0.0</v>
      </c>
      <c r="G722" s="221">
        <v>0.0</v>
      </c>
      <c r="H722" s="305">
        <f t="shared" si="364"/>
        <v>0</v>
      </c>
      <c r="I722" s="306">
        <f>(I721/60)</f>
        <v>0.65</v>
      </c>
      <c r="J722" s="299"/>
      <c r="K722" s="307" t="s">
        <v>77</v>
      </c>
      <c r="L722" s="208">
        <v>2.0</v>
      </c>
      <c r="M722" s="207">
        <f>(L722-H722-H723)</f>
        <v>2</v>
      </c>
      <c r="N722" s="208">
        <v>0.0</v>
      </c>
      <c r="O722" s="208">
        <f t="shared" si="367"/>
        <v>2</v>
      </c>
      <c r="P722" s="208"/>
      <c r="Q722" s="301"/>
      <c r="R722" s="301"/>
      <c r="S722" s="301"/>
    </row>
    <row r="723">
      <c r="A723" s="302" t="s">
        <v>78</v>
      </c>
      <c r="B723" s="303">
        <v>0.0</v>
      </c>
      <c r="C723" s="221">
        <v>0.0</v>
      </c>
      <c r="D723" s="221">
        <v>0.0</v>
      </c>
      <c r="E723" s="221">
        <v>0.0</v>
      </c>
      <c r="F723" s="221">
        <v>0.0</v>
      </c>
      <c r="G723" s="221">
        <v>0.0</v>
      </c>
      <c r="H723" s="305">
        <f t="shared" si="364"/>
        <v>0</v>
      </c>
      <c r="I723" s="307"/>
      <c r="J723" s="299"/>
      <c r="K723" s="307" t="s">
        <v>78</v>
      </c>
      <c r="L723" s="208" t="s">
        <v>79</v>
      </c>
      <c r="M723" s="208" t="s">
        <v>79</v>
      </c>
      <c r="N723" s="208" t="s">
        <v>79</v>
      </c>
      <c r="O723" s="208" t="s">
        <v>79</v>
      </c>
      <c r="P723" s="208"/>
      <c r="Q723" s="301"/>
      <c r="R723" s="301"/>
      <c r="S723" s="301"/>
    </row>
    <row r="724">
      <c r="A724" s="302" t="s">
        <v>80</v>
      </c>
      <c r="B724" s="221">
        <v>0.0</v>
      </c>
      <c r="C724" s="221"/>
      <c r="D724" s="221">
        <v>0.0</v>
      </c>
      <c r="E724" s="221"/>
      <c r="F724" s="221">
        <v>0.0</v>
      </c>
      <c r="G724" s="221">
        <v>0.0</v>
      </c>
      <c r="H724" s="305">
        <f t="shared" si="364"/>
        <v>0</v>
      </c>
      <c r="I724" s="307" t="s">
        <v>79</v>
      </c>
      <c r="J724" s="299"/>
      <c r="K724" s="307" t="s">
        <v>80</v>
      </c>
      <c r="L724" s="208">
        <v>0.0</v>
      </c>
      <c r="M724" s="207">
        <f t="shared" ref="M724:M725" si="368">(L724-H724)</f>
        <v>0</v>
      </c>
      <c r="N724" s="208">
        <v>60.0</v>
      </c>
      <c r="O724" s="208">
        <f t="shared" ref="O724:O726" si="369">sum(M724,N724)</f>
        <v>60</v>
      </c>
      <c r="P724" s="208"/>
      <c r="Q724" s="301"/>
      <c r="R724" s="301"/>
      <c r="S724" s="301"/>
    </row>
    <row r="725">
      <c r="A725" s="295" t="s">
        <v>212</v>
      </c>
      <c r="B725" s="296">
        <v>5.0</v>
      </c>
      <c r="C725" s="296">
        <v>10.0</v>
      </c>
      <c r="D725" s="296">
        <v>12.0</v>
      </c>
      <c r="E725" s="296">
        <v>10.0</v>
      </c>
      <c r="F725" s="296">
        <v>11.0</v>
      </c>
      <c r="G725" s="296">
        <v>0.0</v>
      </c>
      <c r="H725" s="297">
        <f t="shared" si="364"/>
        <v>48</v>
      </c>
      <c r="I725" s="298">
        <f>sum(H725:H728)</f>
        <v>66</v>
      </c>
      <c r="J725" s="299"/>
      <c r="K725" s="298" t="s">
        <v>82</v>
      </c>
      <c r="L725" s="202">
        <v>75.0</v>
      </c>
      <c r="M725" s="202">
        <f t="shared" si="368"/>
        <v>27</v>
      </c>
      <c r="N725" s="201">
        <v>20.0</v>
      </c>
      <c r="O725" s="202">
        <f t="shared" si="369"/>
        <v>47</v>
      </c>
      <c r="P725" s="202"/>
      <c r="Q725" s="301"/>
      <c r="R725" s="301"/>
      <c r="S725" s="301"/>
    </row>
    <row r="726">
      <c r="A726" s="302" t="s">
        <v>77</v>
      </c>
      <c r="B726" s="303">
        <v>0.0</v>
      </c>
      <c r="C726" s="221">
        <v>0.0</v>
      </c>
      <c r="D726" s="221">
        <v>0.0</v>
      </c>
      <c r="E726" s="221">
        <v>0.0</v>
      </c>
      <c r="F726" s="221">
        <v>0.0</v>
      </c>
      <c r="G726" s="304">
        <v>0.0</v>
      </c>
      <c r="H726" s="305">
        <f t="shared" si="364"/>
        <v>0</v>
      </c>
      <c r="I726" s="306">
        <f>(I725/60)</f>
        <v>1.1</v>
      </c>
      <c r="J726" s="299"/>
      <c r="K726" s="307" t="s">
        <v>77</v>
      </c>
      <c r="L726" s="207">
        <v>20.0</v>
      </c>
      <c r="M726" s="207">
        <f>(L726-H726-H727)</f>
        <v>2</v>
      </c>
      <c r="N726" s="208">
        <v>15.0</v>
      </c>
      <c r="O726" s="208">
        <f t="shared" si="369"/>
        <v>17</v>
      </c>
      <c r="P726" s="207"/>
      <c r="Q726" s="300"/>
      <c r="R726" s="301"/>
      <c r="S726" s="301"/>
    </row>
    <row r="727">
      <c r="A727" s="302" t="s">
        <v>78</v>
      </c>
      <c r="B727" s="303">
        <v>0.0</v>
      </c>
      <c r="C727" s="221">
        <v>6.0</v>
      </c>
      <c r="D727" s="221">
        <v>2.0</v>
      </c>
      <c r="E727" s="221">
        <v>7.0</v>
      </c>
      <c r="F727" s="221">
        <v>3.0</v>
      </c>
      <c r="G727" s="304">
        <v>0.0</v>
      </c>
      <c r="H727" s="305">
        <f t="shared" si="364"/>
        <v>18</v>
      </c>
      <c r="I727" s="307"/>
      <c r="J727" s="299"/>
      <c r="K727" s="307" t="s">
        <v>78</v>
      </c>
      <c r="L727" s="207" t="s">
        <v>79</v>
      </c>
      <c r="M727" s="208" t="s">
        <v>79</v>
      </c>
      <c r="N727" s="208" t="s">
        <v>79</v>
      </c>
      <c r="O727" s="208" t="s">
        <v>79</v>
      </c>
      <c r="P727" s="207"/>
      <c r="Q727" s="301"/>
      <c r="R727" s="301"/>
      <c r="S727" s="301"/>
    </row>
    <row r="728">
      <c r="A728" s="302" t="s">
        <v>80</v>
      </c>
      <c r="B728" s="221">
        <v>0.0</v>
      </c>
      <c r="C728" s="221"/>
      <c r="D728" s="221"/>
      <c r="E728" s="221"/>
      <c r="F728" s="221"/>
      <c r="G728" s="304">
        <v>0.0</v>
      </c>
      <c r="H728" s="305">
        <f t="shared" si="364"/>
        <v>0</v>
      </c>
      <c r="I728" s="307" t="s">
        <v>79</v>
      </c>
      <c r="J728" s="299"/>
      <c r="K728" s="307" t="s">
        <v>80</v>
      </c>
      <c r="L728" s="207">
        <v>45.0</v>
      </c>
      <c r="M728" s="207">
        <f t="shared" ref="M728:M729" si="370">(L728-H728)</f>
        <v>45</v>
      </c>
      <c r="N728" s="208">
        <v>0.0</v>
      </c>
      <c r="O728" s="208">
        <f t="shared" ref="O728:O730" si="371">sum(M728,N728)</f>
        <v>45</v>
      </c>
      <c r="P728" s="207"/>
      <c r="Q728" s="301"/>
      <c r="R728" s="301"/>
      <c r="S728" s="301"/>
    </row>
    <row r="729">
      <c r="A729" s="295" t="s">
        <v>83</v>
      </c>
      <c r="B729" s="296">
        <v>7.0</v>
      </c>
      <c r="C729" s="296">
        <v>9.0</v>
      </c>
      <c r="D729" s="296">
        <v>7.0</v>
      </c>
      <c r="E729" s="296">
        <v>2.0</v>
      </c>
      <c r="F729" s="296">
        <v>0.0</v>
      </c>
      <c r="G729" s="296">
        <v>0.0</v>
      </c>
      <c r="H729" s="297">
        <f t="shared" si="364"/>
        <v>25</v>
      </c>
      <c r="I729" s="298">
        <f>sum(H729:H732)</f>
        <v>28</v>
      </c>
      <c r="J729" s="299"/>
      <c r="K729" s="298" t="s">
        <v>83</v>
      </c>
      <c r="L729" s="202">
        <v>42.0</v>
      </c>
      <c r="M729" s="202">
        <f t="shared" si="370"/>
        <v>17</v>
      </c>
      <c r="N729" s="201">
        <v>50.0</v>
      </c>
      <c r="O729" s="202">
        <f t="shared" si="371"/>
        <v>67</v>
      </c>
      <c r="P729" s="202"/>
      <c r="Q729" s="301"/>
      <c r="R729" s="301"/>
      <c r="S729" s="301"/>
    </row>
    <row r="730">
      <c r="A730" s="302" t="s">
        <v>77</v>
      </c>
      <c r="B730" s="303">
        <v>0.0</v>
      </c>
      <c r="C730" s="221">
        <v>0.0</v>
      </c>
      <c r="D730" s="221">
        <v>0.0</v>
      </c>
      <c r="E730" s="221">
        <v>0.0</v>
      </c>
      <c r="F730" s="221">
        <v>0.0</v>
      </c>
      <c r="G730" s="304">
        <v>0.0</v>
      </c>
      <c r="H730" s="305">
        <f t="shared" si="364"/>
        <v>0</v>
      </c>
      <c r="I730" s="306">
        <f>(I729/60)</f>
        <v>0.4666666667</v>
      </c>
      <c r="J730" s="299"/>
      <c r="K730" s="307" t="s">
        <v>77</v>
      </c>
      <c r="L730" s="208">
        <v>6.0</v>
      </c>
      <c r="M730" s="207">
        <f>(L730-H730-H731)</f>
        <v>3</v>
      </c>
      <c r="N730" s="208">
        <v>5.0</v>
      </c>
      <c r="O730" s="208">
        <f t="shared" si="371"/>
        <v>8</v>
      </c>
      <c r="P730" s="208"/>
      <c r="Q730" s="301"/>
      <c r="R730" s="301"/>
      <c r="S730" s="301"/>
    </row>
    <row r="731">
      <c r="A731" s="302" t="s">
        <v>78</v>
      </c>
      <c r="B731" s="303">
        <v>0.0</v>
      </c>
      <c r="C731" s="221">
        <v>1.0</v>
      </c>
      <c r="D731" s="221">
        <v>2.0</v>
      </c>
      <c r="E731" s="221">
        <v>0.0</v>
      </c>
      <c r="F731" s="221">
        <v>0.0</v>
      </c>
      <c r="G731" s="304">
        <v>0.0</v>
      </c>
      <c r="H731" s="305">
        <f t="shared" si="364"/>
        <v>3</v>
      </c>
      <c r="I731" s="307"/>
      <c r="J731" s="299"/>
      <c r="K731" s="307" t="s">
        <v>78</v>
      </c>
      <c r="L731" s="208" t="s">
        <v>79</v>
      </c>
      <c r="M731" s="208" t="s">
        <v>79</v>
      </c>
      <c r="N731" s="208" t="s">
        <v>79</v>
      </c>
      <c r="O731" s="208" t="s">
        <v>79</v>
      </c>
      <c r="P731" s="208"/>
      <c r="Q731" s="301"/>
      <c r="R731" s="301"/>
      <c r="S731" s="301"/>
    </row>
    <row r="732">
      <c r="A732" s="302" t="s">
        <v>80</v>
      </c>
      <c r="B732" s="221">
        <v>0.0</v>
      </c>
      <c r="C732" s="221"/>
      <c r="D732" s="221"/>
      <c r="E732" s="221"/>
      <c r="F732" s="221">
        <v>0.0</v>
      </c>
      <c r="G732" s="304">
        <v>0.0</v>
      </c>
      <c r="H732" s="305">
        <f t="shared" si="364"/>
        <v>0</v>
      </c>
      <c r="I732" s="307" t="s">
        <v>79</v>
      </c>
      <c r="J732" s="299"/>
      <c r="K732" s="307" t="s">
        <v>80</v>
      </c>
      <c r="L732" s="208">
        <v>41.0</v>
      </c>
      <c r="M732" s="207">
        <f t="shared" ref="M732:M733" si="372">(L732-H732)</f>
        <v>41</v>
      </c>
      <c r="N732" s="208">
        <v>0.0</v>
      </c>
      <c r="O732" s="208">
        <f t="shared" ref="O732:O734" si="373">sum(M732,N732)</f>
        <v>41</v>
      </c>
      <c r="P732" s="208"/>
      <c r="Q732" s="301"/>
      <c r="R732" s="301"/>
      <c r="S732" s="301"/>
    </row>
    <row r="733">
      <c r="A733" s="295" t="s">
        <v>84</v>
      </c>
      <c r="B733" s="296">
        <v>6.0</v>
      </c>
      <c r="C733" s="296">
        <v>6.0</v>
      </c>
      <c r="D733" s="296">
        <v>0.0</v>
      </c>
      <c r="E733" s="296">
        <v>12.0</v>
      </c>
      <c r="F733" s="296">
        <v>10.0</v>
      </c>
      <c r="G733" s="296">
        <v>3.0</v>
      </c>
      <c r="H733" s="297">
        <f t="shared" si="364"/>
        <v>37</v>
      </c>
      <c r="I733" s="298">
        <f>sum(H733:H736)</f>
        <v>37</v>
      </c>
      <c r="J733" s="299"/>
      <c r="K733" s="298" t="s">
        <v>84</v>
      </c>
      <c r="L733" s="202">
        <v>60.0</v>
      </c>
      <c r="M733" s="202">
        <f t="shared" si="372"/>
        <v>23</v>
      </c>
      <c r="N733" s="201">
        <v>0.0</v>
      </c>
      <c r="O733" s="202">
        <f t="shared" si="373"/>
        <v>23</v>
      </c>
      <c r="P733" s="202"/>
      <c r="Q733" s="301"/>
      <c r="R733" s="301"/>
      <c r="S733" s="301"/>
    </row>
    <row r="734">
      <c r="A734" s="302" t="s">
        <v>77</v>
      </c>
      <c r="B734" s="303">
        <v>0.0</v>
      </c>
      <c r="C734" s="221">
        <v>0.0</v>
      </c>
      <c r="D734" s="221">
        <v>0.0</v>
      </c>
      <c r="E734" s="221">
        <v>0.0</v>
      </c>
      <c r="F734" s="221">
        <v>0.0</v>
      </c>
      <c r="G734" s="304">
        <v>0.0</v>
      </c>
      <c r="H734" s="305">
        <f t="shared" si="364"/>
        <v>0</v>
      </c>
      <c r="I734" s="306">
        <f>(I733/60)</f>
        <v>0.6166666667</v>
      </c>
      <c r="J734" s="299"/>
      <c r="K734" s="307" t="s">
        <v>77</v>
      </c>
      <c r="L734" s="207">
        <v>0.0</v>
      </c>
      <c r="M734" s="207">
        <f>(L734-H734-H735)</f>
        <v>0</v>
      </c>
      <c r="N734" s="208">
        <v>0.0</v>
      </c>
      <c r="O734" s="208">
        <f t="shared" si="373"/>
        <v>0</v>
      </c>
      <c r="P734" s="207"/>
      <c r="Q734" s="301"/>
      <c r="R734" s="301"/>
      <c r="S734" s="301"/>
    </row>
    <row r="735">
      <c r="A735" s="302" t="s">
        <v>78</v>
      </c>
      <c r="B735" s="303">
        <v>0.0</v>
      </c>
      <c r="C735" s="221">
        <v>0.0</v>
      </c>
      <c r="D735" s="221">
        <v>0.0</v>
      </c>
      <c r="E735" s="221">
        <v>0.0</v>
      </c>
      <c r="F735" s="221">
        <v>0.0</v>
      </c>
      <c r="G735" s="304">
        <v>0.0</v>
      </c>
      <c r="H735" s="305">
        <f t="shared" si="364"/>
        <v>0</v>
      </c>
      <c r="I735" s="307"/>
      <c r="J735" s="299"/>
      <c r="K735" s="307" t="s">
        <v>78</v>
      </c>
      <c r="L735" s="207" t="s">
        <v>79</v>
      </c>
      <c r="M735" s="208" t="s">
        <v>79</v>
      </c>
      <c r="N735" s="208" t="s">
        <v>79</v>
      </c>
      <c r="O735" s="208" t="s">
        <v>79</v>
      </c>
      <c r="P735" s="207"/>
      <c r="Q735" s="301"/>
      <c r="R735" s="301"/>
      <c r="S735" s="301"/>
    </row>
    <row r="736">
      <c r="A736" s="302" t="s">
        <v>80</v>
      </c>
      <c r="B736" s="221">
        <v>0.0</v>
      </c>
      <c r="C736" s="221"/>
      <c r="D736" s="221"/>
      <c r="E736" s="221"/>
      <c r="F736" s="221"/>
      <c r="G736" s="304"/>
      <c r="H736" s="305">
        <f t="shared" si="364"/>
        <v>0</v>
      </c>
      <c r="I736" s="307" t="s">
        <v>79</v>
      </c>
      <c r="J736" s="299"/>
      <c r="K736" s="307" t="s">
        <v>80</v>
      </c>
      <c r="L736" s="207">
        <v>25.0</v>
      </c>
      <c r="M736" s="207">
        <f t="shared" ref="M736:M737" si="374">(L736-H736)</f>
        <v>25</v>
      </c>
      <c r="N736" s="208">
        <v>0.0</v>
      </c>
      <c r="O736" s="208">
        <f t="shared" ref="O736:O738" si="375">sum(M736,N736)</f>
        <v>25</v>
      </c>
      <c r="P736" s="207"/>
      <c r="Q736" s="301"/>
      <c r="R736" s="301"/>
      <c r="S736" s="301"/>
    </row>
    <row r="737">
      <c r="A737" s="295" t="s">
        <v>237</v>
      </c>
      <c r="B737" s="296">
        <v>0.0</v>
      </c>
      <c r="C737" s="296">
        <v>12.0</v>
      </c>
      <c r="D737" s="296">
        <v>0.0</v>
      </c>
      <c r="E737" s="296">
        <v>15.0</v>
      </c>
      <c r="F737" s="296">
        <v>14.0</v>
      </c>
      <c r="G737" s="296">
        <v>3.0</v>
      </c>
      <c r="H737" s="297">
        <f t="shared" si="364"/>
        <v>44</v>
      </c>
      <c r="I737" s="298">
        <f>sum(H737:H740)</f>
        <v>49</v>
      </c>
      <c r="J737" s="299"/>
      <c r="K737" s="298" t="s">
        <v>237</v>
      </c>
      <c r="L737" s="309">
        <v>60.0</v>
      </c>
      <c r="M737" s="214">
        <f t="shared" si="374"/>
        <v>16</v>
      </c>
      <c r="N737" s="220">
        <v>25.0</v>
      </c>
      <c r="O737" s="214">
        <f t="shared" si="375"/>
        <v>41</v>
      </c>
      <c r="P737" s="202"/>
      <c r="Q737" s="300"/>
      <c r="R737" s="301"/>
      <c r="S737" s="301"/>
    </row>
    <row r="738">
      <c r="A738" s="302" t="s">
        <v>77</v>
      </c>
      <c r="B738" s="303">
        <v>0.0</v>
      </c>
      <c r="C738" s="221">
        <v>0.0</v>
      </c>
      <c r="D738" s="221">
        <v>0.0</v>
      </c>
      <c r="E738" s="221">
        <v>0.0</v>
      </c>
      <c r="F738" s="221">
        <v>0.0</v>
      </c>
      <c r="G738" s="304">
        <v>0.0</v>
      </c>
      <c r="H738" s="305">
        <f t="shared" si="364"/>
        <v>0</v>
      </c>
      <c r="I738" s="306">
        <f>(I737/60)</f>
        <v>0.8166666667</v>
      </c>
      <c r="J738" s="299"/>
      <c r="K738" s="307" t="s">
        <v>77</v>
      </c>
      <c r="L738" s="303">
        <v>5.0</v>
      </c>
      <c r="M738" s="217">
        <f>(L738-H738-H739)</f>
        <v>0</v>
      </c>
      <c r="N738" s="221">
        <v>5.0</v>
      </c>
      <c r="O738" s="218">
        <f t="shared" si="375"/>
        <v>5</v>
      </c>
      <c r="P738" s="217"/>
      <c r="Q738" s="300"/>
      <c r="R738" s="301"/>
      <c r="S738" s="301"/>
    </row>
    <row r="739">
      <c r="A739" s="302" t="s">
        <v>78</v>
      </c>
      <c r="B739" s="303">
        <v>0.0</v>
      </c>
      <c r="C739" s="221">
        <v>3.0</v>
      </c>
      <c r="D739" s="221">
        <v>0.0</v>
      </c>
      <c r="E739" s="221">
        <v>1.0</v>
      </c>
      <c r="F739" s="221">
        <v>1.0</v>
      </c>
      <c r="G739" s="304">
        <v>0.0</v>
      </c>
      <c r="H739" s="305">
        <f t="shared" si="364"/>
        <v>5</v>
      </c>
      <c r="I739" s="307"/>
      <c r="J739" s="299"/>
      <c r="K739" s="307" t="s">
        <v>78</v>
      </c>
      <c r="L739" s="217" t="s">
        <v>79</v>
      </c>
      <c r="M739" s="218" t="s">
        <v>79</v>
      </c>
      <c r="N739" s="221" t="s">
        <v>79</v>
      </c>
      <c r="O739" s="218" t="s">
        <v>79</v>
      </c>
      <c r="P739" s="217"/>
      <c r="Q739" s="301"/>
      <c r="R739" s="301"/>
      <c r="S739" s="301"/>
    </row>
    <row r="740">
      <c r="A740" s="302" t="s">
        <v>80</v>
      </c>
      <c r="B740" s="221">
        <v>0.0</v>
      </c>
      <c r="C740" s="221"/>
      <c r="D740" s="221">
        <v>0.0</v>
      </c>
      <c r="E740" s="221"/>
      <c r="F740" s="221"/>
      <c r="G740" s="304">
        <v>0.0</v>
      </c>
      <c r="H740" s="305">
        <f t="shared" si="364"/>
        <v>0</v>
      </c>
      <c r="I740" s="307" t="s">
        <v>79</v>
      </c>
      <c r="J740" s="299"/>
      <c r="K740" s="307" t="s">
        <v>80</v>
      </c>
      <c r="L740" s="303">
        <v>40.0</v>
      </c>
      <c r="M740" s="217">
        <f>(L740-H740)</f>
        <v>40</v>
      </c>
      <c r="N740" s="303">
        <v>0.0</v>
      </c>
      <c r="O740" s="218">
        <f>sum(M740,N740)</f>
        <v>40</v>
      </c>
      <c r="P740" s="217"/>
      <c r="Q740" s="301"/>
      <c r="R740" s="301"/>
      <c r="S740" s="301"/>
    </row>
    <row r="741">
      <c r="A741" s="292" t="s">
        <v>87</v>
      </c>
      <c r="B741" s="293">
        <f t="shared" ref="B741:G741" si="376">sum(B742:B765)-B745-B749-B753-B757-B761-B765</f>
        <v>23</v>
      </c>
      <c r="C741" s="293">
        <f t="shared" si="376"/>
        <v>42</v>
      </c>
      <c r="D741" s="293">
        <f t="shared" si="376"/>
        <v>65</v>
      </c>
      <c r="E741" s="293">
        <f t="shared" si="376"/>
        <v>87</v>
      </c>
      <c r="F741" s="293">
        <f t="shared" si="376"/>
        <v>43</v>
      </c>
      <c r="G741" s="293">
        <f t="shared" si="376"/>
        <v>13</v>
      </c>
      <c r="H741" s="310">
        <f t="shared" si="364"/>
        <v>273</v>
      </c>
      <c r="I741" s="293">
        <v>0.0</v>
      </c>
      <c r="J741" s="286"/>
      <c r="K741" s="310" t="s">
        <v>87</v>
      </c>
      <c r="L741" s="198"/>
      <c r="M741" s="198"/>
      <c r="N741" s="224"/>
      <c r="O741" s="199"/>
      <c r="P741" s="198"/>
      <c r="Q741" s="287"/>
      <c r="R741" s="287"/>
      <c r="S741" s="287"/>
    </row>
    <row r="742">
      <c r="A742" s="295" t="s">
        <v>24</v>
      </c>
      <c r="B742" s="296">
        <v>7.0</v>
      </c>
      <c r="C742" s="296">
        <v>15.0</v>
      </c>
      <c r="D742" s="296">
        <v>6.0</v>
      </c>
      <c r="E742" s="296">
        <v>12.0</v>
      </c>
      <c r="F742" s="296">
        <v>8.0</v>
      </c>
      <c r="G742" s="296">
        <v>0.0</v>
      </c>
      <c r="H742" s="297">
        <f t="shared" si="364"/>
        <v>48</v>
      </c>
      <c r="I742" s="298">
        <f>sum(H742:H745)</f>
        <v>58</v>
      </c>
      <c r="J742" s="299"/>
      <c r="K742" s="298" t="s">
        <v>24</v>
      </c>
      <c r="L742" s="202">
        <v>76.0</v>
      </c>
      <c r="M742" s="202">
        <f>(L742-H742)</f>
        <v>28</v>
      </c>
      <c r="N742" s="225">
        <v>40.0</v>
      </c>
      <c r="O742" s="202">
        <f t="shared" ref="O742:O743" si="377">sum(M742,N742)</f>
        <v>68</v>
      </c>
      <c r="P742" s="202"/>
      <c r="Q742" s="300"/>
      <c r="R742" s="301"/>
      <c r="S742" s="301"/>
    </row>
    <row r="743">
      <c r="A743" s="302" t="s">
        <v>77</v>
      </c>
      <c r="B743" s="303">
        <v>0.0</v>
      </c>
      <c r="C743" s="221">
        <v>0.0</v>
      </c>
      <c r="D743" s="221">
        <v>0.0</v>
      </c>
      <c r="E743" s="221">
        <v>0.0</v>
      </c>
      <c r="F743" s="221">
        <v>0.0</v>
      </c>
      <c r="G743" s="304">
        <v>0.0</v>
      </c>
      <c r="H743" s="305">
        <f t="shared" si="364"/>
        <v>0</v>
      </c>
      <c r="I743" s="306">
        <f>(I742/60)</f>
        <v>0.9666666667</v>
      </c>
      <c r="J743" s="299"/>
      <c r="K743" s="307" t="s">
        <v>77</v>
      </c>
      <c r="L743" s="207">
        <v>10.0</v>
      </c>
      <c r="M743" s="207">
        <f>(L743-H743-H744)</f>
        <v>0</v>
      </c>
      <c r="N743" s="222">
        <v>10.0</v>
      </c>
      <c r="O743" s="208">
        <f t="shared" si="377"/>
        <v>10</v>
      </c>
      <c r="P743" s="207"/>
      <c r="Q743" s="300"/>
      <c r="R743" s="301"/>
      <c r="S743" s="301"/>
    </row>
    <row r="744">
      <c r="A744" s="302" t="s">
        <v>78</v>
      </c>
      <c r="B744" s="303">
        <v>0.0</v>
      </c>
      <c r="C744" s="221">
        <v>2.0</v>
      </c>
      <c r="D744" s="221">
        <v>3.0</v>
      </c>
      <c r="E744" s="221">
        <v>5.0</v>
      </c>
      <c r="F744" s="221">
        <v>0.0</v>
      </c>
      <c r="G744" s="304">
        <v>0.0</v>
      </c>
      <c r="H744" s="305">
        <f t="shared" si="364"/>
        <v>10</v>
      </c>
      <c r="I744" s="307"/>
      <c r="J744" s="299"/>
      <c r="K744" s="307" t="s">
        <v>78</v>
      </c>
      <c r="L744" s="207" t="s">
        <v>79</v>
      </c>
      <c r="M744" s="208" t="s">
        <v>79</v>
      </c>
      <c r="N744" s="208" t="s">
        <v>79</v>
      </c>
      <c r="O744" s="208" t="s">
        <v>79</v>
      </c>
      <c r="P744" s="207"/>
      <c r="Q744" s="301"/>
      <c r="R744" s="301"/>
      <c r="S744" s="301"/>
    </row>
    <row r="745">
      <c r="A745" s="302" t="s">
        <v>80</v>
      </c>
      <c r="B745" s="221"/>
      <c r="C745" s="221"/>
      <c r="D745" s="221"/>
      <c r="E745" s="307"/>
      <c r="F745" s="221">
        <v>0.0</v>
      </c>
      <c r="G745" s="304">
        <v>0.0</v>
      </c>
      <c r="H745" s="305">
        <f t="shared" si="364"/>
        <v>0</v>
      </c>
      <c r="I745" s="307" t="s">
        <v>79</v>
      </c>
      <c r="J745" s="299"/>
      <c r="K745" s="307" t="s">
        <v>80</v>
      </c>
      <c r="L745" s="207">
        <v>39.0</v>
      </c>
      <c r="M745" s="207">
        <f t="shared" ref="M745:M746" si="378">(L745-H745)</f>
        <v>39</v>
      </c>
      <c r="N745" s="208">
        <v>0.0</v>
      </c>
      <c r="O745" s="208">
        <f t="shared" ref="O745:O747" si="379">sum(M745,N745)</f>
        <v>39</v>
      </c>
      <c r="P745" s="207"/>
      <c r="Q745" s="301"/>
      <c r="R745" s="301"/>
      <c r="S745" s="301"/>
    </row>
    <row r="746">
      <c r="A746" s="295" t="s">
        <v>88</v>
      </c>
      <c r="B746" s="296">
        <v>6.0</v>
      </c>
      <c r="C746" s="296">
        <v>0.0</v>
      </c>
      <c r="D746" s="296">
        <v>9.0</v>
      </c>
      <c r="E746" s="296">
        <v>15.0</v>
      </c>
      <c r="F746" s="296">
        <v>11.0</v>
      </c>
      <c r="G746" s="296">
        <v>0.0</v>
      </c>
      <c r="H746" s="297">
        <f t="shared" si="364"/>
        <v>41</v>
      </c>
      <c r="I746" s="298">
        <f>sum(H746:H749)</f>
        <v>48</v>
      </c>
      <c r="J746" s="299"/>
      <c r="K746" s="298" t="s">
        <v>88</v>
      </c>
      <c r="L746" s="202">
        <v>56.0</v>
      </c>
      <c r="M746" s="202">
        <f t="shared" si="378"/>
        <v>15</v>
      </c>
      <c r="N746" s="201">
        <v>30.0</v>
      </c>
      <c r="O746" s="202">
        <f t="shared" si="379"/>
        <v>45</v>
      </c>
      <c r="P746" s="202"/>
      <c r="Q746" s="300"/>
      <c r="R746" s="301"/>
      <c r="S746" s="301"/>
    </row>
    <row r="747">
      <c r="A747" s="302" t="s">
        <v>77</v>
      </c>
      <c r="B747" s="221">
        <v>0.0</v>
      </c>
      <c r="C747" s="221">
        <v>0.0</v>
      </c>
      <c r="D747" s="221">
        <v>0.0</v>
      </c>
      <c r="E747" s="221">
        <v>0.0</v>
      </c>
      <c r="F747" s="221">
        <v>0.0</v>
      </c>
      <c r="G747" s="304">
        <v>0.0</v>
      </c>
      <c r="H747" s="305">
        <f t="shared" si="364"/>
        <v>0</v>
      </c>
      <c r="I747" s="306">
        <f>(I746/60)</f>
        <v>0.8</v>
      </c>
      <c r="J747" s="299"/>
      <c r="K747" s="307" t="s">
        <v>77</v>
      </c>
      <c r="L747" s="208">
        <v>10.0</v>
      </c>
      <c r="M747" s="207">
        <f>(L747-H747-H748)</f>
        <v>3</v>
      </c>
      <c r="N747" s="208">
        <v>5.0</v>
      </c>
      <c r="O747" s="208">
        <f t="shared" si="379"/>
        <v>8</v>
      </c>
      <c r="P747" s="208"/>
      <c r="Q747" s="300"/>
      <c r="R747" s="301"/>
      <c r="S747" s="301"/>
    </row>
    <row r="748">
      <c r="A748" s="302" t="s">
        <v>78</v>
      </c>
      <c r="B748" s="221">
        <v>0.0</v>
      </c>
      <c r="C748" s="221">
        <v>0.0</v>
      </c>
      <c r="D748" s="221">
        <v>4.0</v>
      </c>
      <c r="E748" s="221">
        <v>2.0</v>
      </c>
      <c r="F748" s="303">
        <v>1.0</v>
      </c>
      <c r="G748" s="304">
        <v>0.0</v>
      </c>
      <c r="H748" s="305">
        <f t="shared" si="364"/>
        <v>7</v>
      </c>
      <c r="I748" s="307"/>
      <c r="J748" s="299"/>
      <c r="K748" s="307" t="s">
        <v>78</v>
      </c>
      <c r="L748" s="208" t="s">
        <v>79</v>
      </c>
      <c r="M748" s="208" t="s">
        <v>79</v>
      </c>
      <c r="N748" s="208" t="s">
        <v>79</v>
      </c>
      <c r="O748" s="208" t="s">
        <v>79</v>
      </c>
      <c r="P748" s="208"/>
      <c r="Q748" s="301"/>
      <c r="R748" s="301"/>
      <c r="S748" s="301"/>
    </row>
    <row r="749">
      <c r="A749" s="302" t="s">
        <v>80</v>
      </c>
      <c r="B749" s="221">
        <v>0.0</v>
      </c>
      <c r="C749" s="221">
        <v>0.0</v>
      </c>
      <c r="D749" s="221"/>
      <c r="E749" s="221"/>
      <c r="F749" s="307"/>
      <c r="G749" s="304">
        <v>0.0</v>
      </c>
      <c r="H749" s="305">
        <f t="shared" si="364"/>
        <v>0</v>
      </c>
      <c r="I749" s="307" t="s">
        <v>79</v>
      </c>
      <c r="J749" s="299"/>
      <c r="K749" s="307" t="s">
        <v>80</v>
      </c>
      <c r="L749" s="208">
        <v>51.0</v>
      </c>
      <c r="M749" s="207">
        <f>(L749-H749)</f>
        <v>51</v>
      </c>
      <c r="N749" s="208">
        <v>0.0</v>
      </c>
      <c r="O749" s="208">
        <f t="shared" ref="O749:O751" si="380">sum(M749,N749)</f>
        <v>51</v>
      </c>
      <c r="P749" s="208"/>
      <c r="Q749" s="301"/>
      <c r="R749" s="301"/>
      <c r="S749" s="301"/>
    </row>
    <row r="750">
      <c r="A750" s="295" t="s">
        <v>89</v>
      </c>
      <c r="B750" s="296">
        <v>8.0</v>
      </c>
      <c r="C750" s="296">
        <v>15.0</v>
      </c>
      <c r="D750" s="296">
        <v>18.0</v>
      </c>
      <c r="E750" s="296">
        <v>20.0</v>
      </c>
      <c r="F750" s="296">
        <v>15.0</v>
      </c>
      <c r="G750" s="296">
        <v>0.0</v>
      </c>
      <c r="H750" s="297">
        <f t="shared" si="364"/>
        <v>76</v>
      </c>
      <c r="I750" s="298">
        <f>sum(H750:H753)</f>
        <v>83</v>
      </c>
      <c r="J750" s="299"/>
      <c r="K750" s="298" t="s">
        <v>89</v>
      </c>
      <c r="L750" s="202">
        <v>58.0</v>
      </c>
      <c r="M750" s="202">
        <v>0.0</v>
      </c>
      <c r="N750" s="201">
        <v>90.0</v>
      </c>
      <c r="O750" s="202">
        <f t="shared" si="380"/>
        <v>90</v>
      </c>
      <c r="P750" s="202"/>
      <c r="Q750" s="287"/>
      <c r="R750" s="287"/>
      <c r="S750" s="287"/>
    </row>
    <row r="751">
      <c r="A751" s="302" t="s">
        <v>77</v>
      </c>
      <c r="B751" s="304">
        <v>0.0</v>
      </c>
      <c r="C751" s="304">
        <v>0.0</v>
      </c>
      <c r="D751" s="304">
        <v>0.0</v>
      </c>
      <c r="E751" s="304">
        <v>0.0</v>
      </c>
      <c r="F751" s="304">
        <v>0.0</v>
      </c>
      <c r="G751" s="304">
        <v>0.0</v>
      </c>
      <c r="H751" s="305">
        <f t="shared" si="364"/>
        <v>0</v>
      </c>
      <c r="I751" s="306">
        <f>(I750/60)</f>
        <v>1.383333333</v>
      </c>
      <c r="J751" s="299"/>
      <c r="K751" s="307" t="s">
        <v>77</v>
      </c>
      <c r="L751" s="207">
        <v>10.0</v>
      </c>
      <c r="M751" s="207">
        <f>(L751-H751-H752)</f>
        <v>3</v>
      </c>
      <c r="N751" s="208">
        <v>5.0</v>
      </c>
      <c r="O751" s="208">
        <f t="shared" si="380"/>
        <v>8</v>
      </c>
      <c r="P751" s="207"/>
      <c r="Q751" s="287"/>
      <c r="R751" s="287"/>
      <c r="S751" s="287"/>
    </row>
    <row r="752">
      <c r="A752" s="302" t="s">
        <v>78</v>
      </c>
      <c r="B752" s="304">
        <v>0.0</v>
      </c>
      <c r="C752" s="304">
        <v>0.0</v>
      </c>
      <c r="D752" s="304">
        <v>2.0</v>
      </c>
      <c r="E752" s="304">
        <v>2.0</v>
      </c>
      <c r="F752" s="304">
        <v>3.0</v>
      </c>
      <c r="G752" s="304">
        <v>0.0</v>
      </c>
      <c r="H752" s="305">
        <f t="shared" si="364"/>
        <v>7</v>
      </c>
      <c r="I752" s="307"/>
      <c r="J752" s="299"/>
      <c r="K752" s="307" t="s">
        <v>78</v>
      </c>
      <c r="L752" s="207" t="s">
        <v>79</v>
      </c>
      <c r="M752" s="208" t="s">
        <v>79</v>
      </c>
      <c r="N752" s="208" t="s">
        <v>79</v>
      </c>
      <c r="O752" s="208" t="s">
        <v>79</v>
      </c>
      <c r="P752" s="207"/>
      <c r="Q752" s="287"/>
      <c r="R752" s="287"/>
      <c r="S752" s="287"/>
    </row>
    <row r="753">
      <c r="A753" s="302" t="s">
        <v>80</v>
      </c>
      <c r="B753" s="304"/>
      <c r="C753" s="304"/>
      <c r="D753" s="307"/>
      <c r="E753" s="307"/>
      <c r="F753" s="305"/>
      <c r="G753" s="304">
        <v>0.0</v>
      </c>
      <c r="H753" s="305">
        <f t="shared" si="364"/>
        <v>0</v>
      </c>
      <c r="I753" s="307" t="s">
        <v>79</v>
      </c>
      <c r="J753" s="299"/>
      <c r="K753" s="307" t="s">
        <v>80</v>
      </c>
      <c r="L753" s="207">
        <v>57.0</v>
      </c>
      <c r="M753" s="207">
        <f t="shared" ref="M753:M754" si="381">(L753-H753)</f>
        <v>57</v>
      </c>
      <c r="N753" s="208">
        <v>0.0</v>
      </c>
      <c r="O753" s="208">
        <f t="shared" ref="O753:O755" si="382">sum(M753,N753)</f>
        <v>57</v>
      </c>
      <c r="P753" s="207"/>
      <c r="Q753" s="287"/>
      <c r="R753" s="287"/>
      <c r="S753" s="287"/>
    </row>
    <row r="754">
      <c r="A754" s="295" t="s">
        <v>90</v>
      </c>
      <c r="B754" s="296">
        <v>2.0</v>
      </c>
      <c r="C754" s="296">
        <v>4.0</v>
      </c>
      <c r="D754" s="296">
        <v>19.0</v>
      </c>
      <c r="E754" s="296">
        <v>18.0</v>
      </c>
      <c r="F754" s="296">
        <v>0.0</v>
      </c>
      <c r="G754" s="296">
        <v>13.0</v>
      </c>
      <c r="H754" s="297">
        <f t="shared" si="364"/>
        <v>56</v>
      </c>
      <c r="I754" s="298">
        <f>sum(H754:H757)</f>
        <v>56</v>
      </c>
      <c r="J754" s="299"/>
      <c r="K754" s="298" t="s">
        <v>90</v>
      </c>
      <c r="L754" s="202">
        <v>58.0</v>
      </c>
      <c r="M754" s="202">
        <f t="shared" si="381"/>
        <v>2</v>
      </c>
      <c r="N754" s="201">
        <v>40.0</v>
      </c>
      <c r="O754" s="202">
        <f t="shared" si="382"/>
        <v>42</v>
      </c>
      <c r="P754" s="202"/>
      <c r="Q754" s="317"/>
      <c r="R754" s="287"/>
      <c r="S754" s="287"/>
    </row>
    <row r="755">
      <c r="A755" s="302" t="s">
        <v>77</v>
      </c>
      <c r="B755" s="221">
        <v>0.0</v>
      </c>
      <c r="C755" s="221">
        <v>0.0</v>
      </c>
      <c r="D755" s="304">
        <v>0.0</v>
      </c>
      <c r="E755" s="304">
        <v>0.0</v>
      </c>
      <c r="F755" s="304">
        <v>0.0</v>
      </c>
      <c r="G755" s="304">
        <v>0.0</v>
      </c>
      <c r="H755" s="305">
        <f t="shared" si="364"/>
        <v>0</v>
      </c>
      <c r="I755" s="306">
        <f>(I754/60)</f>
        <v>0.9333333333</v>
      </c>
      <c r="J755" s="299"/>
      <c r="K755" s="307" t="s">
        <v>77</v>
      </c>
      <c r="L755" s="208">
        <v>5.0</v>
      </c>
      <c r="M755" s="207">
        <f>(L755-H755-H756)</f>
        <v>5</v>
      </c>
      <c r="N755" s="208">
        <v>0.0</v>
      </c>
      <c r="O755" s="208">
        <f t="shared" si="382"/>
        <v>5</v>
      </c>
      <c r="P755" s="208"/>
      <c r="Q755" s="287"/>
      <c r="R755" s="287"/>
      <c r="S755" s="287"/>
    </row>
    <row r="756">
      <c r="A756" s="302" t="s">
        <v>78</v>
      </c>
      <c r="B756" s="221">
        <v>0.0</v>
      </c>
      <c r="C756" s="221">
        <v>0.0</v>
      </c>
      <c r="D756" s="304">
        <v>0.0</v>
      </c>
      <c r="E756" s="304">
        <v>0.0</v>
      </c>
      <c r="F756" s="304">
        <v>0.0</v>
      </c>
      <c r="G756" s="304">
        <v>0.0</v>
      </c>
      <c r="H756" s="305">
        <f t="shared" si="364"/>
        <v>0</v>
      </c>
      <c r="I756" s="307"/>
      <c r="J756" s="299"/>
      <c r="K756" s="307" t="s">
        <v>78</v>
      </c>
      <c r="L756" s="208" t="s">
        <v>79</v>
      </c>
      <c r="M756" s="208" t="s">
        <v>79</v>
      </c>
      <c r="N756" s="208" t="s">
        <v>79</v>
      </c>
      <c r="O756" s="208" t="s">
        <v>79</v>
      </c>
      <c r="P756" s="208"/>
      <c r="Q756" s="287"/>
      <c r="R756" s="287"/>
      <c r="S756" s="287"/>
    </row>
    <row r="757">
      <c r="A757" s="302" t="s">
        <v>80</v>
      </c>
      <c r="B757" s="221"/>
      <c r="C757" s="221">
        <v>0.0</v>
      </c>
      <c r="D757" s="221"/>
      <c r="E757" s="307"/>
      <c r="F757" s="221">
        <v>0.0</v>
      </c>
      <c r="G757" s="304"/>
      <c r="H757" s="305">
        <f t="shared" si="364"/>
        <v>0</v>
      </c>
      <c r="I757" s="307" t="s">
        <v>79</v>
      </c>
      <c r="J757" s="299"/>
      <c r="K757" s="307" t="s">
        <v>80</v>
      </c>
      <c r="L757" s="208">
        <v>63.0</v>
      </c>
      <c r="M757" s="207">
        <f t="shared" ref="M757:M758" si="383">(L757-H757)</f>
        <v>63</v>
      </c>
      <c r="N757" s="208">
        <v>0.0</v>
      </c>
      <c r="O757" s="208">
        <f t="shared" ref="O757:O759" si="384">sum(M757,N757)</f>
        <v>63</v>
      </c>
      <c r="P757" s="208"/>
      <c r="Q757" s="287"/>
      <c r="R757" s="287"/>
      <c r="S757" s="287"/>
    </row>
    <row r="758">
      <c r="A758" s="295" t="s">
        <v>238</v>
      </c>
      <c r="B758" s="296">
        <v>0.0</v>
      </c>
      <c r="C758" s="296">
        <v>2.0</v>
      </c>
      <c r="D758" s="296">
        <v>0.0</v>
      </c>
      <c r="E758" s="296">
        <v>0.0</v>
      </c>
      <c r="F758" s="296">
        <v>0.0</v>
      </c>
      <c r="G758" s="296">
        <v>0.0</v>
      </c>
      <c r="H758" s="297">
        <f t="shared" si="364"/>
        <v>2</v>
      </c>
      <c r="I758" s="298">
        <f>sum(H758:H761)</f>
        <v>3</v>
      </c>
      <c r="J758" s="299"/>
      <c r="K758" s="298" t="s">
        <v>238</v>
      </c>
      <c r="L758" s="202">
        <v>54.0</v>
      </c>
      <c r="M758" s="202">
        <f t="shared" si="383"/>
        <v>52</v>
      </c>
      <c r="N758" s="201">
        <v>0.0</v>
      </c>
      <c r="O758" s="202">
        <f t="shared" si="384"/>
        <v>52</v>
      </c>
      <c r="P758" s="202"/>
      <c r="Q758" s="301"/>
      <c r="R758" s="301"/>
      <c r="S758" s="301"/>
    </row>
    <row r="759">
      <c r="A759" s="302" t="s">
        <v>77</v>
      </c>
      <c r="B759" s="303">
        <v>0.0</v>
      </c>
      <c r="C759" s="221">
        <v>0.0</v>
      </c>
      <c r="D759" s="221">
        <v>0.0</v>
      </c>
      <c r="E759" s="221">
        <v>0.0</v>
      </c>
      <c r="F759" s="221">
        <v>0.0</v>
      </c>
      <c r="G759" s="304">
        <v>0.0</v>
      </c>
      <c r="H759" s="305">
        <f t="shared" si="364"/>
        <v>0</v>
      </c>
      <c r="I759" s="306">
        <f>(I758/60)</f>
        <v>0.05</v>
      </c>
      <c r="J759" s="299"/>
      <c r="K759" s="307" t="s">
        <v>77</v>
      </c>
      <c r="L759" s="207">
        <v>5.0</v>
      </c>
      <c r="M759" s="207">
        <f>(L759-H759-H760)</f>
        <v>4</v>
      </c>
      <c r="N759" s="208">
        <v>0.0</v>
      </c>
      <c r="O759" s="208">
        <f t="shared" si="384"/>
        <v>4</v>
      </c>
      <c r="P759" s="207"/>
      <c r="Q759" s="301"/>
      <c r="R759" s="301"/>
      <c r="S759" s="301"/>
    </row>
    <row r="760">
      <c r="A760" s="302" t="s">
        <v>78</v>
      </c>
      <c r="B760" s="303">
        <v>0.0</v>
      </c>
      <c r="C760" s="221">
        <v>0.0</v>
      </c>
      <c r="D760" s="221">
        <v>0.0</v>
      </c>
      <c r="E760" s="221">
        <v>1.0</v>
      </c>
      <c r="F760" s="221">
        <v>0.0</v>
      </c>
      <c r="G760" s="304">
        <v>0.0</v>
      </c>
      <c r="H760" s="305">
        <f t="shared" si="364"/>
        <v>1</v>
      </c>
      <c r="I760" s="307"/>
      <c r="J760" s="299"/>
      <c r="K760" s="307" t="s">
        <v>78</v>
      </c>
      <c r="L760" s="207" t="s">
        <v>79</v>
      </c>
      <c r="M760" s="208" t="s">
        <v>79</v>
      </c>
      <c r="N760" s="222" t="s">
        <v>79</v>
      </c>
      <c r="O760" s="208" t="s">
        <v>79</v>
      </c>
      <c r="P760" s="207"/>
      <c r="Q760" s="301"/>
      <c r="R760" s="301"/>
      <c r="S760" s="301"/>
    </row>
    <row r="761">
      <c r="A761" s="302" t="s">
        <v>80</v>
      </c>
      <c r="B761" s="221">
        <v>0.0</v>
      </c>
      <c r="C761" s="221">
        <v>0.0</v>
      </c>
      <c r="D761" s="221">
        <v>0.0</v>
      </c>
      <c r="E761" s="221"/>
      <c r="F761" s="221">
        <v>0.0</v>
      </c>
      <c r="G761" s="304">
        <v>0.0</v>
      </c>
      <c r="H761" s="305">
        <f t="shared" si="364"/>
        <v>0</v>
      </c>
      <c r="I761" s="307" t="s">
        <v>79</v>
      </c>
      <c r="J761" s="299"/>
      <c r="K761" s="307" t="s">
        <v>80</v>
      </c>
      <c r="L761" s="207">
        <v>40.0</v>
      </c>
      <c r="M761" s="207">
        <f t="shared" ref="M761:M762" si="385">(L761-H761)</f>
        <v>40</v>
      </c>
      <c r="N761" s="223">
        <v>0.0</v>
      </c>
      <c r="O761" s="208">
        <f t="shared" ref="O761:O763" si="386">sum(M761,N761)</f>
        <v>40</v>
      </c>
      <c r="P761" s="207"/>
      <c r="Q761" s="301"/>
      <c r="R761" s="301"/>
      <c r="S761" s="301"/>
    </row>
    <row r="762">
      <c r="A762" s="295" t="s">
        <v>86</v>
      </c>
      <c r="B762" s="296">
        <v>0.0</v>
      </c>
      <c r="C762" s="296">
        <v>4.0</v>
      </c>
      <c r="D762" s="296">
        <v>4.0</v>
      </c>
      <c r="E762" s="296">
        <v>12.0</v>
      </c>
      <c r="F762" s="296">
        <v>5.0</v>
      </c>
      <c r="G762" s="296">
        <v>0.0</v>
      </c>
      <c r="H762" s="297">
        <f t="shared" si="364"/>
        <v>25</v>
      </c>
      <c r="I762" s="298">
        <f>sum(H762:H765)</f>
        <v>25</v>
      </c>
      <c r="J762" s="299"/>
      <c r="K762" s="298" t="s">
        <v>86</v>
      </c>
      <c r="L762" s="309">
        <v>30.0</v>
      </c>
      <c r="M762" s="214">
        <f t="shared" si="385"/>
        <v>5</v>
      </c>
      <c r="N762" s="220">
        <v>40.0</v>
      </c>
      <c r="O762" s="214">
        <f t="shared" si="386"/>
        <v>45</v>
      </c>
      <c r="P762" s="202"/>
      <c r="Q762" s="301"/>
      <c r="R762" s="301"/>
      <c r="S762" s="301"/>
    </row>
    <row r="763">
      <c r="A763" s="302" t="s">
        <v>77</v>
      </c>
      <c r="B763" s="303">
        <v>0.0</v>
      </c>
      <c r="C763" s="221">
        <v>0.0</v>
      </c>
      <c r="D763" s="221">
        <v>0.0</v>
      </c>
      <c r="E763" s="221">
        <v>0.0</v>
      </c>
      <c r="F763" s="221">
        <v>0.0</v>
      </c>
      <c r="G763" s="304">
        <v>0.0</v>
      </c>
      <c r="H763" s="305">
        <f t="shared" si="364"/>
        <v>0</v>
      </c>
      <c r="I763" s="306">
        <f>(I762/60)</f>
        <v>0.4166666667</v>
      </c>
      <c r="J763" s="299"/>
      <c r="K763" s="307" t="s">
        <v>77</v>
      </c>
      <c r="L763" s="303">
        <v>0.0</v>
      </c>
      <c r="M763" s="217">
        <f>(L763-H763-H764)</f>
        <v>0</v>
      </c>
      <c r="N763" s="221">
        <v>10.0</v>
      </c>
      <c r="O763" s="218">
        <f t="shared" si="386"/>
        <v>10</v>
      </c>
      <c r="P763" s="217"/>
      <c r="Q763" s="301"/>
      <c r="R763" s="301"/>
      <c r="S763" s="301"/>
    </row>
    <row r="764">
      <c r="A764" s="302" t="s">
        <v>78</v>
      </c>
      <c r="B764" s="303">
        <v>0.0</v>
      </c>
      <c r="C764" s="221">
        <v>0.0</v>
      </c>
      <c r="D764" s="221">
        <v>0.0</v>
      </c>
      <c r="E764" s="221">
        <v>0.0</v>
      </c>
      <c r="F764" s="221">
        <v>0.0</v>
      </c>
      <c r="G764" s="304">
        <v>0.0</v>
      </c>
      <c r="H764" s="305">
        <f t="shared" si="364"/>
        <v>0</v>
      </c>
      <c r="I764" s="307"/>
      <c r="J764" s="299"/>
      <c r="K764" s="307" t="s">
        <v>78</v>
      </c>
      <c r="L764" s="217" t="s">
        <v>79</v>
      </c>
      <c r="M764" s="218" t="s">
        <v>79</v>
      </c>
      <c r="N764" s="221" t="s">
        <v>79</v>
      </c>
      <c r="O764" s="218" t="s">
        <v>79</v>
      </c>
      <c r="P764" s="217"/>
      <c r="Q764" s="301"/>
      <c r="R764" s="301"/>
      <c r="S764" s="301"/>
    </row>
    <row r="765">
      <c r="A765" s="302" t="s">
        <v>80</v>
      </c>
      <c r="B765" s="221">
        <v>0.0</v>
      </c>
      <c r="C765" s="221"/>
      <c r="D765" s="307"/>
      <c r="E765" s="307"/>
      <c r="F765" s="221"/>
      <c r="G765" s="304">
        <v>0.0</v>
      </c>
      <c r="H765" s="305">
        <f t="shared" si="364"/>
        <v>0</v>
      </c>
      <c r="I765" s="307" t="s">
        <v>79</v>
      </c>
      <c r="J765" s="299"/>
      <c r="K765" s="307" t="s">
        <v>80</v>
      </c>
      <c r="L765" s="303">
        <v>45.0</v>
      </c>
      <c r="M765" s="217">
        <f>(L765-H765)</f>
        <v>45</v>
      </c>
      <c r="N765" s="303">
        <v>0.0</v>
      </c>
      <c r="O765" s="218">
        <f>sum(M765,N765)</f>
        <v>45</v>
      </c>
      <c r="P765" s="217"/>
      <c r="Q765" s="301"/>
      <c r="R765" s="301"/>
      <c r="S765" s="301"/>
    </row>
    <row r="766">
      <c r="A766" s="311" t="s">
        <v>91</v>
      </c>
      <c r="B766" s="293">
        <f t="shared" ref="B766:G766" si="387">SUM(B767:B794)-B770-B774-B778-B782-B786-B790-B794</f>
        <v>29</v>
      </c>
      <c r="C766" s="293">
        <f t="shared" si="387"/>
        <v>69</v>
      </c>
      <c r="D766" s="293">
        <f t="shared" si="387"/>
        <v>53</v>
      </c>
      <c r="E766" s="293">
        <f t="shared" si="387"/>
        <v>36</v>
      </c>
      <c r="F766" s="293">
        <f t="shared" si="387"/>
        <v>61</v>
      </c>
      <c r="G766" s="293">
        <f t="shared" si="387"/>
        <v>10</v>
      </c>
      <c r="H766" s="310">
        <f t="shared" si="364"/>
        <v>258</v>
      </c>
      <c r="I766" s="293">
        <v>0.0</v>
      </c>
      <c r="J766" s="286"/>
      <c r="K766" s="293" t="s">
        <v>91</v>
      </c>
      <c r="L766" s="198"/>
      <c r="M766" s="198"/>
      <c r="N766" s="199"/>
      <c r="O766" s="199"/>
      <c r="P766" s="198"/>
      <c r="Q766" s="287"/>
      <c r="R766" s="287"/>
      <c r="S766" s="287"/>
    </row>
    <row r="767">
      <c r="A767" s="312" t="s">
        <v>92</v>
      </c>
      <c r="B767" s="296">
        <v>0.0</v>
      </c>
      <c r="C767" s="296">
        <v>8.0</v>
      </c>
      <c r="D767" s="296">
        <v>17.0</v>
      </c>
      <c r="E767" s="296">
        <v>7.0</v>
      </c>
      <c r="F767" s="296">
        <v>15.0</v>
      </c>
      <c r="G767" s="296">
        <v>0.0</v>
      </c>
      <c r="H767" s="297">
        <f t="shared" ref="H767:H862" si="388">sum(B767:G767)</f>
        <v>47</v>
      </c>
      <c r="I767" s="298">
        <f>sum(H767:H770)</f>
        <v>52</v>
      </c>
      <c r="J767" s="299"/>
      <c r="K767" s="297" t="s">
        <v>92</v>
      </c>
      <c r="L767" s="202">
        <v>60.0</v>
      </c>
      <c r="M767" s="202">
        <f>(L767-H767)</f>
        <v>13</v>
      </c>
      <c r="N767" s="201">
        <v>75.0</v>
      </c>
      <c r="O767" s="202">
        <f t="shared" ref="O767:O768" si="389">sum(M767,N767)</f>
        <v>88</v>
      </c>
      <c r="P767" s="202"/>
      <c r="Q767" s="300"/>
      <c r="R767" s="301"/>
      <c r="S767" s="301"/>
    </row>
    <row r="768">
      <c r="A768" s="302" t="s">
        <v>77</v>
      </c>
      <c r="B768" s="313">
        <v>0.0</v>
      </c>
      <c r="C768" s="304">
        <v>0.0</v>
      </c>
      <c r="D768" s="304">
        <v>0.0</v>
      </c>
      <c r="E768" s="304">
        <v>0.0</v>
      </c>
      <c r="F768" s="304">
        <v>0.0</v>
      </c>
      <c r="G768" s="304">
        <v>0.0</v>
      </c>
      <c r="H768" s="305">
        <f t="shared" si="388"/>
        <v>0</v>
      </c>
      <c r="I768" s="306">
        <f>(I767/60)</f>
        <v>0.8666666667</v>
      </c>
      <c r="J768" s="299"/>
      <c r="K768" s="307" t="s">
        <v>77</v>
      </c>
      <c r="L768" s="207">
        <v>5.0</v>
      </c>
      <c r="M768" s="207">
        <f>(L768-H768-H769)</f>
        <v>0</v>
      </c>
      <c r="N768" s="208">
        <v>10.0</v>
      </c>
      <c r="O768" s="208">
        <f t="shared" si="389"/>
        <v>10</v>
      </c>
      <c r="P768" s="207"/>
      <c r="Q768" s="301"/>
      <c r="R768" s="301"/>
      <c r="S768" s="301"/>
    </row>
    <row r="769">
      <c r="A769" s="302" t="s">
        <v>78</v>
      </c>
      <c r="B769" s="313">
        <v>0.0</v>
      </c>
      <c r="C769" s="304">
        <v>5.0</v>
      </c>
      <c r="D769" s="304">
        <v>0.0</v>
      </c>
      <c r="E769" s="304">
        <v>0.0</v>
      </c>
      <c r="F769" s="304">
        <v>0.0</v>
      </c>
      <c r="G769" s="304">
        <v>0.0</v>
      </c>
      <c r="H769" s="305">
        <f t="shared" si="388"/>
        <v>5</v>
      </c>
      <c r="I769" s="307"/>
      <c r="J769" s="299"/>
      <c r="K769" s="307" t="s">
        <v>78</v>
      </c>
      <c r="L769" s="207" t="s">
        <v>79</v>
      </c>
      <c r="M769" s="208" t="s">
        <v>79</v>
      </c>
      <c r="N769" s="208" t="s">
        <v>79</v>
      </c>
      <c r="O769" s="208" t="s">
        <v>79</v>
      </c>
      <c r="P769" s="207"/>
      <c r="Q769" s="301"/>
      <c r="R769" s="301"/>
      <c r="S769" s="301"/>
    </row>
    <row r="770">
      <c r="A770" s="302" t="s">
        <v>80</v>
      </c>
      <c r="B770" s="304">
        <v>0.0</v>
      </c>
      <c r="C770" s="304"/>
      <c r="D770" s="304"/>
      <c r="E770" s="221"/>
      <c r="F770" s="304"/>
      <c r="G770" s="304">
        <v>0.0</v>
      </c>
      <c r="H770" s="305">
        <f t="shared" si="388"/>
        <v>0</v>
      </c>
      <c r="I770" s="307" t="s">
        <v>79</v>
      </c>
      <c r="J770" s="299"/>
      <c r="K770" s="307" t="s">
        <v>80</v>
      </c>
      <c r="L770" s="207">
        <v>28.0</v>
      </c>
      <c r="M770" s="207">
        <f t="shared" ref="M770:M771" si="390">(L770-H770)</f>
        <v>28</v>
      </c>
      <c r="N770" s="208">
        <v>40.0</v>
      </c>
      <c r="O770" s="208">
        <f t="shared" ref="O770:O772" si="391">sum(M770,N770)</f>
        <v>68</v>
      </c>
      <c r="P770" s="207"/>
      <c r="Q770" s="301"/>
      <c r="R770" s="301"/>
      <c r="S770" s="301"/>
    </row>
    <row r="771">
      <c r="A771" s="295" t="s">
        <v>94</v>
      </c>
      <c r="B771" s="296">
        <v>5.0</v>
      </c>
      <c r="C771" s="296">
        <v>6.0</v>
      </c>
      <c r="D771" s="296">
        <v>3.0</v>
      </c>
      <c r="E771" s="296">
        <v>7.0</v>
      </c>
      <c r="F771" s="296">
        <v>0.0</v>
      </c>
      <c r="G771" s="296">
        <v>5.0</v>
      </c>
      <c r="H771" s="297">
        <f t="shared" si="388"/>
        <v>26</v>
      </c>
      <c r="I771" s="298">
        <f>sum(H771:H774)</f>
        <v>29</v>
      </c>
      <c r="J771" s="299"/>
      <c r="K771" s="298" t="s">
        <v>94</v>
      </c>
      <c r="L771" s="202">
        <v>44.0</v>
      </c>
      <c r="M771" s="202">
        <f t="shared" si="390"/>
        <v>18</v>
      </c>
      <c r="N771" s="201">
        <v>20.0</v>
      </c>
      <c r="O771" s="202">
        <f t="shared" si="391"/>
        <v>38</v>
      </c>
      <c r="P771" s="202"/>
      <c r="Q771" s="301"/>
      <c r="R771" s="301"/>
      <c r="S771" s="301"/>
    </row>
    <row r="772">
      <c r="A772" s="302" t="s">
        <v>77</v>
      </c>
      <c r="B772" s="304">
        <v>0.0</v>
      </c>
      <c r="C772" s="304">
        <v>0.0</v>
      </c>
      <c r="D772" s="304">
        <v>1.0</v>
      </c>
      <c r="E772" s="304">
        <v>0.0</v>
      </c>
      <c r="F772" s="304">
        <v>0.0</v>
      </c>
      <c r="G772" s="304">
        <v>0.0</v>
      </c>
      <c r="H772" s="305">
        <f t="shared" si="388"/>
        <v>1</v>
      </c>
      <c r="I772" s="306">
        <f>(I771/60)</f>
        <v>0.4833333333</v>
      </c>
      <c r="J772" s="299"/>
      <c r="K772" s="307" t="s">
        <v>77</v>
      </c>
      <c r="L772" s="208">
        <v>5.0</v>
      </c>
      <c r="M772" s="207">
        <f>(L772-H772-H773)</f>
        <v>2</v>
      </c>
      <c r="N772" s="208">
        <v>5.0</v>
      </c>
      <c r="O772" s="208">
        <f t="shared" si="391"/>
        <v>7</v>
      </c>
      <c r="P772" s="208"/>
      <c r="Q772" s="317"/>
      <c r="R772" s="287"/>
      <c r="S772" s="287"/>
    </row>
    <row r="773">
      <c r="A773" s="302" t="s">
        <v>78</v>
      </c>
      <c r="B773" s="304">
        <v>0.0</v>
      </c>
      <c r="C773" s="304">
        <v>1.0</v>
      </c>
      <c r="D773" s="304">
        <v>0.0</v>
      </c>
      <c r="E773" s="304">
        <v>1.0</v>
      </c>
      <c r="F773" s="304">
        <v>0.0</v>
      </c>
      <c r="G773" s="304">
        <v>0.0</v>
      </c>
      <c r="H773" s="305">
        <f t="shared" si="388"/>
        <v>2</v>
      </c>
      <c r="I773" s="307"/>
      <c r="J773" s="299"/>
      <c r="K773" s="307" t="s">
        <v>78</v>
      </c>
      <c r="L773" s="208" t="s">
        <v>79</v>
      </c>
      <c r="M773" s="208" t="s">
        <v>79</v>
      </c>
      <c r="N773" s="208" t="s">
        <v>79</v>
      </c>
      <c r="O773" s="208" t="s">
        <v>79</v>
      </c>
      <c r="P773" s="208"/>
      <c r="Q773" s="287"/>
      <c r="R773" s="287"/>
      <c r="S773" s="287"/>
    </row>
    <row r="774">
      <c r="A774" s="302" t="s">
        <v>80</v>
      </c>
      <c r="B774" s="304">
        <v>0.0</v>
      </c>
      <c r="C774" s="304"/>
      <c r="D774" s="304">
        <v>0.0</v>
      </c>
      <c r="E774" s="304"/>
      <c r="F774" s="304">
        <v>0.0</v>
      </c>
      <c r="G774" s="304"/>
      <c r="H774" s="305">
        <f t="shared" si="388"/>
        <v>0</v>
      </c>
      <c r="I774" s="307" t="s">
        <v>79</v>
      </c>
      <c r="J774" s="299"/>
      <c r="K774" s="307" t="s">
        <v>80</v>
      </c>
      <c r="L774" s="208">
        <v>35.0</v>
      </c>
      <c r="M774" s="207">
        <f t="shared" ref="M774:M775" si="392">(L774-H774)</f>
        <v>35</v>
      </c>
      <c r="N774" s="208">
        <v>0.0</v>
      </c>
      <c r="O774" s="208">
        <f t="shared" ref="O774:O776" si="393">sum(M774,N774)</f>
        <v>35</v>
      </c>
      <c r="P774" s="208"/>
      <c r="Q774" s="287"/>
      <c r="R774" s="287"/>
      <c r="S774" s="287"/>
    </row>
    <row r="775">
      <c r="A775" s="295" t="s">
        <v>95</v>
      </c>
      <c r="B775" s="296">
        <v>14.0</v>
      </c>
      <c r="C775" s="296">
        <v>14.0</v>
      </c>
      <c r="D775" s="296">
        <v>13.0</v>
      </c>
      <c r="E775" s="296">
        <v>7.0</v>
      </c>
      <c r="F775" s="296">
        <v>10.0</v>
      </c>
      <c r="G775" s="296">
        <v>0.0</v>
      </c>
      <c r="H775" s="297">
        <f t="shared" si="388"/>
        <v>58</v>
      </c>
      <c r="I775" s="298">
        <f>sum(H775:H778)</f>
        <v>67</v>
      </c>
      <c r="J775" s="299"/>
      <c r="K775" s="298" t="s">
        <v>95</v>
      </c>
      <c r="L775" s="202">
        <v>61.0</v>
      </c>
      <c r="M775" s="202">
        <f t="shared" si="392"/>
        <v>3</v>
      </c>
      <c r="N775" s="201">
        <v>55.0</v>
      </c>
      <c r="O775" s="202">
        <f t="shared" si="393"/>
        <v>58</v>
      </c>
      <c r="P775" s="202"/>
      <c r="Q775" s="287"/>
      <c r="R775" s="287"/>
      <c r="S775" s="287"/>
    </row>
    <row r="776">
      <c r="A776" s="302" t="s">
        <v>77</v>
      </c>
      <c r="B776" s="304">
        <v>1.0</v>
      </c>
      <c r="C776" s="304">
        <v>0.0</v>
      </c>
      <c r="D776" s="304">
        <v>0.0</v>
      </c>
      <c r="E776" s="304">
        <v>0.0</v>
      </c>
      <c r="F776" s="304">
        <v>0.0</v>
      </c>
      <c r="G776" s="304">
        <v>0.0</v>
      </c>
      <c r="H776" s="391">
        <f t="shared" si="388"/>
        <v>1</v>
      </c>
      <c r="I776" s="306">
        <f>(I775/60)</f>
        <v>1.116666667</v>
      </c>
      <c r="J776" s="299"/>
      <c r="K776" s="307" t="s">
        <v>77</v>
      </c>
      <c r="L776" s="207">
        <v>10.0</v>
      </c>
      <c r="M776" s="207">
        <f>(L776-H776-H777)</f>
        <v>1</v>
      </c>
      <c r="N776" s="208">
        <v>5.0</v>
      </c>
      <c r="O776" s="208">
        <f t="shared" si="393"/>
        <v>6</v>
      </c>
      <c r="P776" s="207"/>
      <c r="Q776" s="287"/>
      <c r="R776" s="287"/>
      <c r="S776" s="287"/>
    </row>
    <row r="777">
      <c r="A777" s="302" t="s">
        <v>78</v>
      </c>
      <c r="B777" s="304">
        <v>3.0</v>
      </c>
      <c r="C777" s="304">
        <v>2.0</v>
      </c>
      <c r="D777" s="304">
        <v>3.0</v>
      </c>
      <c r="E777" s="304">
        <v>0.0</v>
      </c>
      <c r="F777" s="304">
        <v>0.0</v>
      </c>
      <c r="G777" s="304">
        <v>0.0</v>
      </c>
      <c r="H777" s="391">
        <f t="shared" si="388"/>
        <v>8</v>
      </c>
      <c r="I777" s="307"/>
      <c r="J777" s="299"/>
      <c r="K777" s="307" t="s">
        <v>78</v>
      </c>
      <c r="L777" s="207" t="s">
        <v>79</v>
      </c>
      <c r="M777" s="208" t="s">
        <v>79</v>
      </c>
      <c r="N777" s="208" t="s">
        <v>79</v>
      </c>
      <c r="O777" s="208" t="s">
        <v>79</v>
      </c>
      <c r="P777" s="207"/>
      <c r="Q777" s="287"/>
      <c r="R777" s="287"/>
      <c r="S777" s="287"/>
    </row>
    <row r="778">
      <c r="A778" s="302" t="s">
        <v>80</v>
      </c>
      <c r="B778" s="221"/>
      <c r="C778" s="221"/>
      <c r="D778" s="304"/>
      <c r="E778" s="221"/>
      <c r="F778" s="304"/>
      <c r="G778" s="304">
        <v>0.0</v>
      </c>
      <c r="H778" s="391">
        <f t="shared" si="388"/>
        <v>0</v>
      </c>
      <c r="I778" s="307" t="s">
        <v>79</v>
      </c>
      <c r="J778" s="299"/>
      <c r="K778" s="307" t="s">
        <v>80</v>
      </c>
      <c r="L778" s="207">
        <v>72.0</v>
      </c>
      <c r="M778" s="207">
        <f t="shared" ref="M778:M779" si="394">(L778-H778)</f>
        <v>72</v>
      </c>
      <c r="N778" s="208">
        <v>0.0</v>
      </c>
      <c r="O778" s="208">
        <f t="shared" ref="O778:O780" si="395">sum(M778,N778)</f>
        <v>72</v>
      </c>
      <c r="P778" s="207"/>
      <c r="Q778" s="287"/>
      <c r="R778" s="287"/>
      <c r="S778" s="287"/>
    </row>
    <row r="779">
      <c r="A779" s="295" t="s">
        <v>96</v>
      </c>
      <c r="B779" s="314">
        <v>0.0</v>
      </c>
      <c r="C779" s="296">
        <v>10.0</v>
      </c>
      <c r="D779" s="296">
        <v>0.0</v>
      </c>
      <c r="E779" s="296">
        <v>8.0</v>
      </c>
      <c r="F779" s="296">
        <v>7.0</v>
      </c>
      <c r="G779" s="296">
        <v>2.0</v>
      </c>
      <c r="H779" s="297">
        <f t="shared" si="388"/>
        <v>27</v>
      </c>
      <c r="I779" s="298">
        <f>sum(H779:H782)</f>
        <v>29</v>
      </c>
      <c r="J779" s="299"/>
      <c r="K779" s="298" t="s">
        <v>96</v>
      </c>
      <c r="L779" s="202">
        <v>31.0</v>
      </c>
      <c r="M779" s="202">
        <f t="shared" si="394"/>
        <v>4</v>
      </c>
      <c r="N779" s="201">
        <v>30.0</v>
      </c>
      <c r="O779" s="202">
        <f t="shared" si="395"/>
        <v>34</v>
      </c>
      <c r="P779" s="202"/>
      <c r="Q779" s="287"/>
      <c r="R779" s="287"/>
      <c r="S779" s="287"/>
    </row>
    <row r="780">
      <c r="A780" s="302" t="s">
        <v>77</v>
      </c>
      <c r="B780" s="315">
        <v>0.0</v>
      </c>
      <c r="C780" s="304">
        <v>0.0</v>
      </c>
      <c r="D780" s="304">
        <v>0.0</v>
      </c>
      <c r="E780" s="304">
        <v>0.0</v>
      </c>
      <c r="F780" s="304">
        <v>0.0</v>
      </c>
      <c r="G780" s="304">
        <v>0.0</v>
      </c>
      <c r="H780" s="305">
        <f t="shared" si="388"/>
        <v>0</v>
      </c>
      <c r="I780" s="306">
        <f>(I779/60)</f>
        <v>0.4833333333</v>
      </c>
      <c r="J780" s="299"/>
      <c r="K780" s="307" t="s">
        <v>77</v>
      </c>
      <c r="L780" s="208">
        <v>2.0</v>
      </c>
      <c r="M780" s="207">
        <f>(L780-H780-H781)</f>
        <v>0</v>
      </c>
      <c r="N780" s="208">
        <v>5.0</v>
      </c>
      <c r="O780" s="208">
        <f t="shared" si="395"/>
        <v>5</v>
      </c>
      <c r="P780" s="208"/>
      <c r="Q780" s="287"/>
      <c r="R780" s="287"/>
      <c r="S780" s="287"/>
    </row>
    <row r="781">
      <c r="A781" s="302" t="s">
        <v>78</v>
      </c>
      <c r="B781" s="315">
        <v>0.0</v>
      </c>
      <c r="C781" s="304">
        <v>2.0</v>
      </c>
      <c r="D781" s="304">
        <v>0.0</v>
      </c>
      <c r="E781" s="304">
        <v>0.0</v>
      </c>
      <c r="F781" s="304">
        <v>0.0</v>
      </c>
      <c r="G781" s="304">
        <v>0.0</v>
      </c>
      <c r="H781" s="305">
        <f t="shared" si="388"/>
        <v>2</v>
      </c>
      <c r="I781" s="307"/>
      <c r="J781" s="299"/>
      <c r="K781" s="307" t="s">
        <v>78</v>
      </c>
      <c r="L781" s="208" t="s">
        <v>79</v>
      </c>
      <c r="M781" s="208" t="s">
        <v>79</v>
      </c>
      <c r="N781" s="208" t="s">
        <v>79</v>
      </c>
      <c r="O781" s="208" t="s">
        <v>79</v>
      </c>
      <c r="P781" s="208"/>
      <c r="Q781" s="287"/>
      <c r="R781" s="287"/>
      <c r="S781" s="287"/>
    </row>
    <row r="782">
      <c r="A782" s="302" t="s">
        <v>80</v>
      </c>
      <c r="B782" s="223">
        <v>0.0</v>
      </c>
      <c r="C782" s="221"/>
      <c r="D782" s="304">
        <v>0.0</v>
      </c>
      <c r="E782" s="221">
        <v>0.0</v>
      </c>
      <c r="F782" s="305"/>
      <c r="G782" s="304"/>
      <c r="H782" s="305">
        <f t="shared" si="388"/>
        <v>0</v>
      </c>
      <c r="I782" s="307" t="s">
        <v>79</v>
      </c>
      <c r="J782" s="299"/>
      <c r="K782" s="307" t="s">
        <v>80</v>
      </c>
      <c r="L782" s="208">
        <v>31.0</v>
      </c>
      <c r="M782" s="207">
        <f t="shared" ref="M782:M783" si="396">(L782-H782)</f>
        <v>31</v>
      </c>
      <c r="N782" s="208">
        <v>0.0</v>
      </c>
      <c r="O782" s="208">
        <f t="shared" ref="O782:O784" si="397">sum(M782,N782)</f>
        <v>31</v>
      </c>
      <c r="P782" s="208"/>
      <c r="Q782" s="287"/>
      <c r="R782" s="287"/>
      <c r="S782" s="287"/>
    </row>
    <row r="783">
      <c r="A783" s="295" t="s">
        <v>122</v>
      </c>
      <c r="B783" s="314">
        <v>0.0</v>
      </c>
      <c r="C783" s="296">
        <v>0.0</v>
      </c>
      <c r="D783" s="296">
        <v>0.0</v>
      </c>
      <c r="E783" s="296">
        <v>0.0</v>
      </c>
      <c r="F783" s="296">
        <v>8.0</v>
      </c>
      <c r="G783" s="296">
        <v>3.0</v>
      </c>
      <c r="H783" s="297">
        <f t="shared" si="388"/>
        <v>11</v>
      </c>
      <c r="I783" s="298">
        <f>sum(H783:H786)</f>
        <v>13</v>
      </c>
      <c r="J783" s="299"/>
      <c r="K783" s="298" t="s">
        <v>122</v>
      </c>
      <c r="L783" s="202">
        <v>74.0</v>
      </c>
      <c r="M783" s="202">
        <f t="shared" si="396"/>
        <v>63</v>
      </c>
      <c r="N783" s="201">
        <v>0.0</v>
      </c>
      <c r="O783" s="202">
        <f t="shared" si="397"/>
        <v>63</v>
      </c>
      <c r="P783" s="202"/>
      <c r="Q783" s="287"/>
      <c r="R783" s="287"/>
      <c r="S783" s="287"/>
    </row>
    <row r="784">
      <c r="A784" s="302" t="s">
        <v>77</v>
      </c>
      <c r="B784" s="316">
        <v>0.0</v>
      </c>
      <c r="C784" s="304">
        <v>0.0</v>
      </c>
      <c r="D784" s="304">
        <v>0.0</v>
      </c>
      <c r="E784" s="304">
        <v>0.0</v>
      </c>
      <c r="F784" s="304">
        <v>0.0</v>
      </c>
      <c r="G784" s="304">
        <v>0.0</v>
      </c>
      <c r="H784" s="305">
        <f t="shared" si="388"/>
        <v>0</v>
      </c>
      <c r="I784" s="306">
        <f>(I783/60)</f>
        <v>0.2166666667</v>
      </c>
      <c r="J784" s="299"/>
      <c r="K784" s="307" t="s">
        <v>77</v>
      </c>
      <c r="L784" s="208">
        <v>5.0</v>
      </c>
      <c r="M784" s="207">
        <f>(L784-H784-H785)</f>
        <v>3</v>
      </c>
      <c r="N784" s="208">
        <v>0.0</v>
      </c>
      <c r="O784" s="208">
        <f t="shared" si="397"/>
        <v>3</v>
      </c>
      <c r="P784" s="208"/>
      <c r="Q784" s="287"/>
      <c r="R784" s="287"/>
      <c r="S784" s="287"/>
    </row>
    <row r="785">
      <c r="A785" s="302" t="s">
        <v>78</v>
      </c>
      <c r="B785" s="315">
        <v>0.0</v>
      </c>
      <c r="C785" s="304">
        <v>0.0</v>
      </c>
      <c r="D785" s="304">
        <v>0.0</v>
      </c>
      <c r="E785" s="304">
        <v>0.0</v>
      </c>
      <c r="F785" s="304">
        <v>2.0</v>
      </c>
      <c r="G785" s="304">
        <v>0.0</v>
      </c>
      <c r="H785" s="305">
        <f t="shared" si="388"/>
        <v>2</v>
      </c>
      <c r="I785" s="307"/>
      <c r="J785" s="299"/>
      <c r="K785" s="307" t="s">
        <v>78</v>
      </c>
      <c r="L785" s="208" t="s">
        <v>79</v>
      </c>
      <c r="M785" s="208" t="s">
        <v>79</v>
      </c>
      <c r="N785" s="208" t="s">
        <v>79</v>
      </c>
      <c r="O785" s="208" t="s">
        <v>79</v>
      </c>
      <c r="P785" s="208"/>
      <c r="Q785" s="287"/>
      <c r="R785" s="287"/>
      <c r="S785" s="287"/>
    </row>
    <row r="786">
      <c r="A786" s="302" t="s">
        <v>80</v>
      </c>
      <c r="B786" s="223">
        <v>0.0</v>
      </c>
      <c r="C786" s="304">
        <v>0.0</v>
      </c>
      <c r="D786" s="304">
        <v>0.0</v>
      </c>
      <c r="E786" s="304">
        <v>0.0</v>
      </c>
      <c r="F786" s="304"/>
      <c r="G786" s="304">
        <v>0.0</v>
      </c>
      <c r="H786" s="305">
        <f t="shared" si="388"/>
        <v>0</v>
      </c>
      <c r="I786" s="307" t="s">
        <v>79</v>
      </c>
      <c r="J786" s="299"/>
      <c r="K786" s="307" t="s">
        <v>80</v>
      </c>
      <c r="L786" s="208">
        <v>14.0</v>
      </c>
      <c r="M786" s="207">
        <f t="shared" ref="M786:M787" si="398">(L786-H786)</f>
        <v>14</v>
      </c>
      <c r="N786" s="208">
        <v>0.0</v>
      </c>
      <c r="O786" s="208">
        <f t="shared" ref="O786:O788" si="399">sum(M786,N786)</f>
        <v>14</v>
      </c>
      <c r="P786" s="208"/>
      <c r="Q786" s="287"/>
      <c r="R786" s="287"/>
      <c r="S786" s="287"/>
    </row>
    <row r="787">
      <c r="A787" s="318" t="s">
        <v>254</v>
      </c>
      <c r="B787" s="296">
        <v>0.0</v>
      </c>
      <c r="C787" s="296">
        <v>3.0</v>
      </c>
      <c r="D787" s="296">
        <v>6.0</v>
      </c>
      <c r="E787" s="296">
        <v>5.0</v>
      </c>
      <c r="F787" s="296">
        <v>9.0</v>
      </c>
      <c r="G787" s="296">
        <v>0.0</v>
      </c>
      <c r="H787" s="297">
        <f t="shared" si="388"/>
        <v>23</v>
      </c>
      <c r="I787" s="298">
        <f>sum(H787:H790)</f>
        <v>23</v>
      </c>
      <c r="J787" s="299"/>
      <c r="K787" s="318" t="s">
        <v>254</v>
      </c>
      <c r="L787" s="202">
        <v>40.0</v>
      </c>
      <c r="M787" s="202">
        <f t="shared" si="398"/>
        <v>17</v>
      </c>
      <c r="N787" s="201">
        <v>15.0</v>
      </c>
      <c r="O787" s="202">
        <f t="shared" si="399"/>
        <v>32</v>
      </c>
      <c r="P787" s="202"/>
      <c r="Q787" s="300"/>
      <c r="R787" s="301"/>
      <c r="S787" s="301"/>
    </row>
    <row r="788">
      <c r="A788" s="302" t="s">
        <v>77</v>
      </c>
      <c r="B788" s="392">
        <v>0.0</v>
      </c>
      <c r="C788" s="392">
        <v>0.0</v>
      </c>
      <c r="D788" s="392">
        <v>0.0</v>
      </c>
      <c r="E788" s="392">
        <v>0.0</v>
      </c>
      <c r="F788" s="392">
        <v>0.0</v>
      </c>
      <c r="G788" s="392">
        <v>0.0</v>
      </c>
      <c r="H788" s="393">
        <f t="shared" si="388"/>
        <v>0</v>
      </c>
      <c r="I788" s="306">
        <f>(I787/60)</f>
        <v>0.3833333333</v>
      </c>
      <c r="J788" s="394"/>
      <c r="K788" s="302" t="s">
        <v>77</v>
      </c>
      <c r="L788" s="395">
        <v>0.0</v>
      </c>
      <c r="M788" s="207">
        <f>(L788-H788-H789)</f>
        <v>0</v>
      </c>
      <c r="N788" s="396">
        <v>5.0</v>
      </c>
      <c r="O788" s="208">
        <f t="shared" si="399"/>
        <v>5</v>
      </c>
      <c r="P788" s="395"/>
      <c r="Q788" s="397"/>
      <c r="R788" s="398"/>
      <c r="S788" s="398"/>
      <c r="T788" s="399"/>
      <c r="U788" s="399"/>
      <c r="V788" s="399"/>
      <c r="W788" s="399"/>
      <c r="X788" s="399"/>
      <c r="Y788" s="399"/>
      <c r="Z788" s="399"/>
    </row>
    <row r="789">
      <c r="A789" s="302" t="s">
        <v>78</v>
      </c>
      <c r="B789" s="392">
        <v>0.0</v>
      </c>
      <c r="C789" s="392">
        <v>0.0</v>
      </c>
      <c r="D789" s="392">
        <v>0.0</v>
      </c>
      <c r="E789" s="392">
        <v>0.0</v>
      </c>
      <c r="F789" s="392">
        <v>0.0</v>
      </c>
      <c r="G789" s="392">
        <v>0.0</v>
      </c>
      <c r="H789" s="393">
        <f t="shared" si="388"/>
        <v>0</v>
      </c>
      <c r="I789" s="307"/>
      <c r="J789" s="394"/>
      <c r="K789" s="302" t="s">
        <v>78</v>
      </c>
      <c r="L789" s="395" t="s">
        <v>79</v>
      </c>
      <c r="M789" s="208" t="s">
        <v>79</v>
      </c>
      <c r="N789" s="396" t="s">
        <v>79</v>
      </c>
      <c r="O789" s="208" t="s">
        <v>79</v>
      </c>
      <c r="P789" s="395"/>
      <c r="Q789" s="398"/>
      <c r="R789" s="398"/>
      <c r="S789" s="398"/>
      <c r="T789" s="399"/>
      <c r="U789" s="399"/>
      <c r="V789" s="399"/>
      <c r="W789" s="399"/>
      <c r="X789" s="399"/>
      <c r="Y789" s="399"/>
      <c r="Z789" s="399"/>
    </row>
    <row r="790">
      <c r="A790" s="302" t="s">
        <v>80</v>
      </c>
      <c r="B790" s="392">
        <v>0.0</v>
      </c>
      <c r="C790" s="392">
        <v>0.0</v>
      </c>
      <c r="D790" s="392">
        <v>0.0</v>
      </c>
      <c r="E790" s="392"/>
      <c r="F790" s="392"/>
      <c r="G790" s="392">
        <v>0.0</v>
      </c>
      <c r="H790" s="393">
        <f t="shared" si="388"/>
        <v>0</v>
      </c>
      <c r="I790" s="307" t="s">
        <v>79</v>
      </c>
      <c r="J790" s="394"/>
      <c r="K790" s="302" t="s">
        <v>80</v>
      </c>
      <c r="L790" s="395">
        <v>0.0</v>
      </c>
      <c r="M790" s="207">
        <f t="shared" ref="M790:M791" si="400">(L790-H790)</f>
        <v>0</v>
      </c>
      <c r="N790" s="396">
        <v>0.0</v>
      </c>
      <c r="O790" s="208">
        <f t="shared" ref="O790:O792" si="401">sum(M790,N790)</f>
        <v>0</v>
      </c>
      <c r="P790" s="395"/>
      <c r="Q790" s="398"/>
      <c r="R790" s="398"/>
      <c r="S790" s="398"/>
      <c r="T790" s="399"/>
      <c r="U790" s="399"/>
      <c r="V790" s="399"/>
      <c r="W790" s="399"/>
      <c r="X790" s="399"/>
      <c r="Y790" s="399"/>
      <c r="Z790" s="399"/>
    </row>
    <row r="791">
      <c r="A791" s="295" t="s">
        <v>225</v>
      </c>
      <c r="B791" s="296">
        <v>6.0</v>
      </c>
      <c r="C791" s="296">
        <v>16.0</v>
      </c>
      <c r="D791" s="296">
        <v>8.0</v>
      </c>
      <c r="E791" s="296">
        <v>1.0</v>
      </c>
      <c r="F791" s="296">
        <v>9.0</v>
      </c>
      <c r="G791" s="296">
        <v>0.0</v>
      </c>
      <c r="H791" s="297">
        <f t="shared" si="388"/>
        <v>40</v>
      </c>
      <c r="I791" s="298">
        <f>sum(H791:H794)</f>
        <v>45</v>
      </c>
      <c r="J791" s="299"/>
      <c r="K791" s="298" t="s">
        <v>225</v>
      </c>
      <c r="L791" s="202">
        <v>42.0</v>
      </c>
      <c r="M791" s="202">
        <f t="shared" si="400"/>
        <v>2</v>
      </c>
      <c r="N791" s="201">
        <v>70.0</v>
      </c>
      <c r="O791" s="202">
        <f t="shared" si="401"/>
        <v>72</v>
      </c>
      <c r="P791" s="202"/>
      <c r="Q791" s="301"/>
      <c r="R791" s="301"/>
      <c r="S791" s="301"/>
    </row>
    <row r="792">
      <c r="A792" s="302" t="s">
        <v>77</v>
      </c>
      <c r="B792" s="303">
        <v>0.0</v>
      </c>
      <c r="C792" s="221">
        <v>0.0</v>
      </c>
      <c r="D792" s="221">
        <v>0.0</v>
      </c>
      <c r="E792" s="221">
        <v>0.0</v>
      </c>
      <c r="F792" s="221">
        <v>0.0</v>
      </c>
      <c r="G792" s="304">
        <v>0.0</v>
      </c>
      <c r="H792" s="393">
        <f t="shared" si="388"/>
        <v>0</v>
      </c>
      <c r="I792" s="306">
        <f>(I791/60)</f>
        <v>0.75</v>
      </c>
      <c r="J792" s="299"/>
      <c r="K792" s="307" t="s">
        <v>77</v>
      </c>
      <c r="L792" s="208">
        <v>5.0</v>
      </c>
      <c r="M792" s="207">
        <f>(L792-H792-H793)</f>
        <v>0</v>
      </c>
      <c r="N792" s="208">
        <v>5.0</v>
      </c>
      <c r="O792" s="208">
        <f t="shared" si="401"/>
        <v>5</v>
      </c>
      <c r="P792" s="208"/>
      <c r="Q792" s="301"/>
      <c r="R792" s="301"/>
      <c r="S792" s="301"/>
    </row>
    <row r="793">
      <c r="A793" s="302" t="s">
        <v>78</v>
      </c>
      <c r="B793" s="303">
        <v>0.0</v>
      </c>
      <c r="C793" s="221">
        <v>2.0</v>
      </c>
      <c r="D793" s="221">
        <v>2.0</v>
      </c>
      <c r="E793" s="221">
        <v>0.0</v>
      </c>
      <c r="F793" s="221">
        <v>1.0</v>
      </c>
      <c r="G793" s="304">
        <v>0.0</v>
      </c>
      <c r="H793" s="393">
        <f t="shared" si="388"/>
        <v>5</v>
      </c>
      <c r="I793" s="307"/>
      <c r="J793" s="299"/>
      <c r="K793" s="307" t="s">
        <v>78</v>
      </c>
      <c r="L793" s="208" t="s">
        <v>79</v>
      </c>
      <c r="M793" s="208" t="s">
        <v>79</v>
      </c>
      <c r="N793" s="208" t="s">
        <v>79</v>
      </c>
      <c r="O793" s="208" t="s">
        <v>79</v>
      </c>
      <c r="P793" s="208"/>
      <c r="Q793" s="301"/>
      <c r="R793" s="301"/>
      <c r="S793" s="301"/>
    </row>
    <row r="794">
      <c r="A794" s="302" t="s">
        <v>80</v>
      </c>
      <c r="B794" s="221"/>
      <c r="C794" s="221"/>
      <c r="D794" s="221"/>
      <c r="E794" s="221"/>
      <c r="F794" s="221"/>
      <c r="G794" s="304">
        <v>0.0</v>
      </c>
      <c r="H794" s="393">
        <f t="shared" si="388"/>
        <v>0</v>
      </c>
      <c r="I794" s="307" t="s">
        <v>79</v>
      </c>
      <c r="J794" s="299"/>
      <c r="K794" s="307" t="s">
        <v>80</v>
      </c>
      <c r="L794" s="208">
        <v>39.0</v>
      </c>
      <c r="M794" s="207">
        <f>(L794-H794)</f>
        <v>39</v>
      </c>
      <c r="N794" s="208">
        <v>0.0</v>
      </c>
      <c r="O794" s="208">
        <f>sum(M794,N794)</f>
        <v>39</v>
      </c>
      <c r="P794" s="208"/>
      <c r="Q794" s="301"/>
      <c r="R794" s="301"/>
      <c r="S794" s="301"/>
    </row>
    <row r="795">
      <c r="A795" s="311" t="s">
        <v>98</v>
      </c>
      <c r="B795" s="293">
        <f t="shared" ref="B795:G795" si="402">SUM(B796:B803)-B799-B803</f>
        <v>13</v>
      </c>
      <c r="C795" s="293">
        <f t="shared" si="402"/>
        <v>21</v>
      </c>
      <c r="D795" s="293">
        <f t="shared" si="402"/>
        <v>31</v>
      </c>
      <c r="E795" s="293">
        <f t="shared" si="402"/>
        <v>16</v>
      </c>
      <c r="F795" s="293">
        <f t="shared" si="402"/>
        <v>7</v>
      </c>
      <c r="G795" s="293">
        <f t="shared" si="402"/>
        <v>0</v>
      </c>
      <c r="H795" s="310">
        <f t="shared" si="388"/>
        <v>88</v>
      </c>
      <c r="I795" s="293">
        <v>0.0</v>
      </c>
      <c r="J795" s="286"/>
      <c r="K795" s="293" t="s">
        <v>98</v>
      </c>
      <c r="L795" s="198"/>
      <c r="M795" s="198"/>
      <c r="N795" s="199"/>
      <c r="O795" s="199"/>
      <c r="P795" s="198"/>
      <c r="Q795" s="287"/>
      <c r="R795" s="287"/>
      <c r="S795" s="287"/>
    </row>
    <row r="796">
      <c r="A796" s="295" t="s">
        <v>99</v>
      </c>
      <c r="B796" s="296">
        <v>7.0</v>
      </c>
      <c r="C796" s="296">
        <v>13.0</v>
      </c>
      <c r="D796" s="296">
        <v>11.0</v>
      </c>
      <c r="E796" s="296">
        <v>10.0</v>
      </c>
      <c r="F796" s="296">
        <v>7.0</v>
      </c>
      <c r="G796" s="296">
        <v>0.0</v>
      </c>
      <c r="H796" s="297">
        <f t="shared" si="388"/>
        <v>48</v>
      </c>
      <c r="I796" s="298">
        <f>sum(H796:H799)</f>
        <v>57</v>
      </c>
      <c r="J796" s="299"/>
      <c r="K796" s="298" t="s">
        <v>99</v>
      </c>
      <c r="L796" s="202">
        <v>60.0</v>
      </c>
      <c r="M796" s="202">
        <f>(L796-H796)</f>
        <v>12</v>
      </c>
      <c r="N796" s="201">
        <v>40.0</v>
      </c>
      <c r="O796" s="202">
        <f t="shared" ref="O796:O797" si="403">sum(M796,N796)</f>
        <v>52</v>
      </c>
      <c r="P796" s="202"/>
      <c r="Q796" s="317"/>
      <c r="R796" s="287"/>
      <c r="S796" s="287"/>
    </row>
    <row r="797">
      <c r="A797" s="302" t="s">
        <v>77</v>
      </c>
      <c r="B797" s="313">
        <v>0.0</v>
      </c>
      <c r="C797" s="304">
        <v>0.0</v>
      </c>
      <c r="D797" s="304">
        <v>0.0</v>
      </c>
      <c r="E797" s="304">
        <v>0.0</v>
      </c>
      <c r="F797" s="304">
        <v>0.0</v>
      </c>
      <c r="G797" s="304">
        <v>0.0</v>
      </c>
      <c r="H797" s="305">
        <f t="shared" si="388"/>
        <v>0</v>
      </c>
      <c r="I797" s="306">
        <f>(I796/60)</f>
        <v>0.95</v>
      </c>
      <c r="J797" s="299"/>
      <c r="K797" s="307" t="s">
        <v>77</v>
      </c>
      <c r="L797" s="207">
        <v>10.0</v>
      </c>
      <c r="M797" s="207">
        <f>(L797-H797-H798)</f>
        <v>1</v>
      </c>
      <c r="N797" s="208">
        <v>5.0</v>
      </c>
      <c r="O797" s="208">
        <f t="shared" si="403"/>
        <v>6</v>
      </c>
      <c r="P797" s="207"/>
      <c r="Q797" s="300"/>
      <c r="R797" s="301"/>
      <c r="S797" s="301"/>
    </row>
    <row r="798">
      <c r="A798" s="302" t="s">
        <v>78</v>
      </c>
      <c r="B798" s="313">
        <v>0.0</v>
      </c>
      <c r="C798" s="304">
        <v>0.0</v>
      </c>
      <c r="D798" s="304">
        <v>7.0</v>
      </c>
      <c r="E798" s="304">
        <v>2.0</v>
      </c>
      <c r="F798" s="304">
        <v>0.0</v>
      </c>
      <c r="G798" s="304">
        <v>0.0</v>
      </c>
      <c r="H798" s="305">
        <f t="shared" si="388"/>
        <v>9</v>
      </c>
      <c r="I798" s="307"/>
      <c r="J798" s="299"/>
      <c r="K798" s="307" t="s">
        <v>78</v>
      </c>
      <c r="L798" s="207" t="s">
        <v>79</v>
      </c>
      <c r="M798" s="208" t="s">
        <v>79</v>
      </c>
      <c r="N798" s="208" t="s">
        <v>79</v>
      </c>
      <c r="O798" s="208" t="s">
        <v>79</v>
      </c>
      <c r="P798" s="207"/>
      <c r="Q798" s="301"/>
      <c r="R798" s="301"/>
      <c r="S798" s="301"/>
    </row>
    <row r="799">
      <c r="A799" s="302" t="s">
        <v>80</v>
      </c>
      <c r="B799" s="304">
        <v>0.0</v>
      </c>
      <c r="C799" s="304"/>
      <c r="D799" s="307"/>
      <c r="E799" s="304"/>
      <c r="F799" s="221">
        <v>0.0</v>
      </c>
      <c r="G799" s="304">
        <v>0.0</v>
      </c>
      <c r="H799" s="305">
        <f t="shared" si="388"/>
        <v>0</v>
      </c>
      <c r="I799" s="307" t="s">
        <v>79</v>
      </c>
      <c r="J799" s="299"/>
      <c r="K799" s="307" t="s">
        <v>80</v>
      </c>
      <c r="L799" s="207">
        <v>56.0</v>
      </c>
      <c r="M799" s="207">
        <f t="shared" ref="M799:M800" si="404">(L799-H799)</f>
        <v>56</v>
      </c>
      <c r="N799" s="208">
        <v>0.0</v>
      </c>
      <c r="O799" s="208">
        <f t="shared" ref="O799:O801" si="405">sum(M799,N799)</f>
        <v>56</v>
      </c>
      <c r="P799" s="207"/>
      <c r="Q799" s="301"/>
      <c r="R799" s="301"/>
      <c r="S799" s="301"/>
    </row>
    <row r="800">
      <c r="A800" s="295" t="s">
        <v>102</v>
      </c>
      <c r="B800" s="296">
        <v>6.0</v>
      </c>
      <c r="C800" s="296">
        <v>8.0</v>
      </c>
      <c r="D800" s="296">
        <v>13.0</v>
      </c>
      <c r="E800" s="296">
        <v>3.0</v>
      </c>
      <c r="F800" s="296">
        <v>0.0</v>
      </c>
      <c r="G800" s="296">
        <v>0.0</v>
      </c>
      <c r="H800" s="297">
        <f t="shared" si="388"/>
        <v>30</v>
      </c>
      <c r="I800" s="298">
        <f>sum(H800:H803)</f>
        <v>31</v>
      </c>
      <c r="J800" s="299"/>
      <c r="K800" s="298" t="s">
        <v>102</v>
      </c>
      <c r="L800" s="202">
        <v>28.0</v>
      </c>
      <c r="M800" s="202">
        <f t="shared" si="404"/>
        <v>-2</v>
      </c>
      <c r="N800" s="201">
        <v>50.0</v>
      </c>
      <c r="O800" s="202">
        <f t="shared" si="405"/>
        <v>48</v>
      </c>
      <c r="P800" s="202"/>
      <c r="Q800" s="317"/>
      <c r="R800" s="287"/>
      <c r="S800" s="287"/>
    </row>
    <row r="801">
      <c r="A801" s="302" t="s">
        <v>77</v>
      </c>
      <c r="B801" s="221">
        <v>0.0</v>
      </c>
      <c r="C801" s="304">
        <v>0.0</v>
      </c>
      <c r="D801" s="304">
        <v>0.0</v>
      </c>
      <c r="E801" s="304">
        <v>0.0</v>
      </c>
      <c r="F801" s="304">
        <v>0.0</v>
      </c>
      <c r="G801" s="304">
        <v>0.0</v>
      </c>
      <c r="H801" s="393">
        <f t="shared" si="388"/>
        <v>0</v>
      </c>
      <c r="I801" s="306">
        <f>(I800/60)</f>
        <v>0.5166666667</v>
      </c>
      <c r="J801" s="299"/>
      <c r="K801" s="307" t="s">
        <v>77</v>
      </c>
      <c r="L801" s="208">
        <v>1.0</v>
      </c>
      <c r="M801" s="207">
        <f>(L801-H801-H802)</f>
        <v>0</v>
      </c>
      <c r="N801" s="208">
        <v>10.0</v>
      </c>
      <c r="O801" s="208">
        <f t="shared" si="405"/>
        <v>10</v>
      </c>
      <c r="P801" s="208"/>
      <c r="Q801" s="287"/>
      <c r="R801" s="287"/>
      <c r="S801" s="287"/>
    </row>
    <row r="802">
      <c r="A802" s="302" t="s">
        <v>78</v>
      </c>
      <c r="B802" s="221">
        <v>0.0</v>
      </c>
      <c r="C802" s="304">
        <v>0.0</v>
      </c>
      <c r="D802" s="304">
        <v>0.0</v>
      </c>
      <c r="E802" s="304">
        <v>1.0</v>
      </c>
      <c r="F802" s="304">
        <v>0.0</v>
      </c>
      <c r="G802" s="304">
        <v>0.0</v>
      </c>
      <c r="H802" s="393">
        <f t="shared" si="388"/>
        <v>1</v>
      </c>
      <c r="I802" s="307"/>
      <c r="J802" s="299"/>
      <c r="K802" s="307" t="s">
        <v>78</v>
      </c>
      <c r="L802" s="208" t="s">
        <v>79</v>
      </c>
      <c r="M802" s="208" t="s">
        <v>79</v>
      </c>
      <c r="N802" s="208" t="s">
        <v>79</v>
      </c>
      <c r="O802" s="208" t="s">
        <v>79</v>
      </c>
      <c r="P802" s="208"/>
      <c r="Q802" s="287"/>
      <c r="R802" s="287"/>
      <c r="S802" s="287"/>
    </row>
    <row r="803">
      <c r="A803" s="302" t="s">
        <v>80</v>
      </c>
      <c r="B803" s="221">
        <v>0.0</v>
      </c>
      <c r="C803" s="304"/>
      <c r="D803" s="304"/>
      <c r="E803" s="304"/>
      <c r="F803" s="304">
        <v>0.0</v>
      </c>
      <c r="G803" s="304">
        <v>0.0</v>
      </c>
      <c r="H803" s="393">
        <f t="shared" si="388"/>
        <v>0</v>
      </c>
      <c r="I803" s="307" t="s">
        <v>79</v>
      </c>
      <c r="J803" s="299"/>
      <c r="K803" s="307" t="s">
        <v>80</v>
      </c>
      <c r="L803" s="208">
        <v>47.0</v>
      </c>
      <c r="M803" s="207">
        <f>(L803-H803)</f>
        <v>47</v>
      </c>
      <c r="N803" s="208">
        <v>0.0</v>
      </c>
      <c r="O803" s="208">
        <f>sum(M803,N803)</f>
        <v>47</v>
      </c>
      <c r="P803" s="208"/>
      <c r="Q803" s="287"/>
      <c r="R803" s="287"/>
      <c r="S803" s="287"/>
    </row>
    <row r="804">
      <c r="A804" s="311" t="s">
        <v>105</v>
      </c>
      <c r="B804" s="293">
        <f t="shared" ref="B804:G804" si="406">sum(B805:B824)-B808-B812-B816-B820-B824</f>
        <v>21</v>
      </c>
      <c r="C804" s="293">
        <f t="shared" si="406"/>
        <v>33</v>
      </c>
      <c r="D804" s="293">
        <f t="shared" si="406"/>
        <v>20</v>
      </c>
      <c r="E804" s="293">
        <f t="shared" si="406"/>
        <v>43</v>
      </c>
      <c r="F804" s="293">
        <f t="shared" si="406"/>
        <v>31</v>
      </c>
      <c r="G804" s="293">
        <f t="shared" si="406"/>
        <v>6</v>
      </c>
      <c r="H804" s="310">
        <f t="shared" si="388"/>
        <v>154</v>
      </c>
      <c r="I804" s="293">
        <v>0.0</v>
      </c>
      <c r="J804" s="286"/>
      <c r="K804" s="293" t="s">
        <v>105</v>
      </c>
      <c r="L804" s="198"/>
      <c r="M804" s="198"/>
      <c r="N804" s="199"/>
      <c r="O804" s="199"/>
      <c r="P804" s="198"/>
      <c r="Q804" s="287"/>
      <c r="R804" s="287"/>
      <c r="S804" s="287"/>
    </row>
    <row r="805">
      <c r="A805" s="295" t="s">
        <v>106</v>
      </c>
      <c r="B805" s="296">
        <v>8.0</v>
      </c>
      <c r="C805" s="296">
        <v>7.0</v>
      </c>
      <c r="D805" s="296">
        <v>0.0</v>
      </c>
      <c r="E805" s="296">
        <v>11.0</v>
      </c>
      <c r="F805" s="296">
        <v>7.0</v>
      </c>
      <c r="G805" s="296">
        <v>5.0</v>
      </c>
      <c r="H805" s="297">
        <f t="shared" si="388"/>
        <v>38</v>
      </c>
      <c r="I805" s="298">
        <f>sum(H805:H808)</f>
        <v>42</v>
      </c>
      <c r="J805" s="299"/>
      <c r="K805" s="298" t="s">
        <v>106</v>
      </c>
      <c r="L805" s="202">
        <v>50.0</v>
      </c>
      <c r="M805" s="202">
        <f>(L805-H805)</f>
        <v>12</v>
      </c>
      <c r="N805" s="201">
        <v>40.0</v>
      </c>
      <c r="O805" s="202">
        <f t="shared" ref="O805:O806" si="407">sum(M805,N805)</f>
        <v>52</v>
      </c>
      <c r="P805" s="202"/>
      <c r="Q805" s="287"/>
      <c r="R805" s="287"/>
      <c r="S805" s="287"/>
    </row>
    <row r="806">
      <c r="A806" s="302" t="s">
        <v>77</v>
      </c>
      <c r="B806" s="313">
        <v>0.0</v>
      </c>
      <c r="C806" s="304">
        <v>0.0</v>
      </c>
      <c r="D806" s="304">
        <v>0.0</v>
      </c>
      <c r="E806" s="304">
        <v>0.0</v>
      </c>
      <c r="F806" s="304">
        <v>0.0</v>
      </c>
      <c r="G806" s="304">
        <v>0.0</v>
      </c>
      <c r="H806" s="305">
        <f t="shared" si="388"/>
        <v>0</v>
      </c>
      <c r="I806" s="306">
        <f>(I805/60)</f>
        <v>0.7</v>
      </c>
      <c r="J806" s="299"/>
      <c r="K806" s="307" t="s">
        <v>77</v>
      </c>
      <c r="L806" s="207">
        <v>4.0</v>
      </c>
      <c r="M806" s="207">
        <f>(L806-H806-H807)</f>
        <v>0</v>
      </c>
      <c r="N806" s="208">
        <v>10.0</v>
      </c>
      <c r="O806" s="208">
        <f t="shared" si="407"/>
        <v>10</v>
      </c>
      <c r="P806" s="207"/>
      <c r="Q806" s="287"/>
      <c r="R806" s="287"/>
      <c r="S806" s="287"/>
    </row>
    <row r="807">
      <c r="A807" s="302" t="s">
        <v>78</v>
      </c>
      <c r="B807" s="313">
        <v>0.0</v>
      </c>
      <c r="C807" s="304">
        <v>1.0</v>
      </c>
      <c r="D807" s="304">
        <v>0.0</v>
      </c>
      <c r="E807" s="304">
        <v>2.0</v>
      </c>
      <c r="F807" s="304">
        <v>0.0</v>
      </c>
      <c r="G807" s="304">
        <v>1.0</v>
      </c>
      <c r="H807" s="305">
        <f t="shared" si="388"/>
        <v>4</v>
      </c>
      <c r="I807" s="307"/>
      <c r="J807" s="299"/>
      <c r="K807" s="307" t="s">
        <v>78</v>
      </c>
      <c r="L807" s="207" t="s">
        <v>79</v>
      </c>
      <c r="M807" s="208" t="s">
        <v>79</v>
      </c>
      <c r="N807" s="208" t="s">
        <v>79</v>
      </c>
      <c r="O807" s="208" t="s">
        <v>79</v>
      </c>
      <c r="P807" s="207"/>
      <c r="Q807" s="287"/>
      <c r="R807" s="287"/>
      <c r="S807" s="287"/>
    </row>
    <row r="808">
      <c r="A808" s="302" t="s">
        <v>80</v>
      </c>
      <c r="B808" s="304">
        <v>0.0</v>
      </c>
      <c r="C808" s="304"/>
      <c r="D808" s="304">
        <v>0.0</v>
      </c>
      <c r="E808" s="304"/>
      <c r="F808" s="304"/>
      <c r="G808" s="304"/>
      <c r="H808" s="305">
        <f t="shared" si="388"/>
        <v>0</v>
      </c>
      <c r="I808" s="307" t="s">
        <v>79</v>
      </c>
      <c r="J808" s="299"/>
      <c r="K808" s="307" t="s">
        <v>80</v>
      </c>
      <c r="L808" s="207">
        <v>42.0</v>
      </c>
      <c r="M808" s="207">
        <f t="shared" ref="M808:M809" si="408">(L808-H808)</f>
        <v>42</v>
      </c>
      <c r="N808" s="208">
        <v>0.0</v>
      </c>
      <c r="O808" s="208">
        <f t="shared" ref="O808:O810" si="409">sum(M808,N808)</f>
        <v>42</v>
      </c>
      <c r="P808" s="207"/>
      <c r="Q808" s="287"/>
      <c r="R808" s="287"/>
      <c r="S808" s="287"/>
    </row>
    <row r="809">
      <c r="A809" s="295" t="s">
        <v>108</v>
      </c>
      <c r="B809" s="296">
        <v>4.0</v>
      </c>
      <c r="C809" s="296">
        <v>10.0</v>
      </c>
      <c r="D809" s="296">
        <v>8.0</v>
      </c>
      <c r="E809" s="296">
        <v>14.0</v>
      </c>
      <c r="F809" s="296">
        <v>8.0</v>
      </c>
      <c r="G809" s="296">
        <v>0.0</v>
      </c>
      <c r="H809" s="297">
        <f t="shared" si="388"/>
        <v>44</v>
      </c>
      <c r="I809" s="298">
        <f>sum(H809:H812)</f>
        <v>49</v>
      </c>
      <c r="J809" s="299"/>
      <c r="K809" s="298" t="s">
        <v>108</v>
      </c>
      <c r="L809" s="202">
        <v>50.0</v>
      </c>
      <c r="M809" s="202">
        <f t="shared" si="408"/>
        <v>6</v>
      </c>
      <c r="N809" s="201">
        <v>50.0</v>
      </c>
      <c r="O809" s="202">
        <f t="shared" si="409"/>
        <v>56</v>
      </c>
      <c r="P809" s="202"/>
      <c r="Q809" s="287"/>
      <c r="R809" s="287"/>
      <c r="S809" s="287"/>
    </row>
    <row r="810">
      <c r="A810" s="302" t="s">
        <v>77</v>
      </c>
      <c r="B810" s="304">
        <v>0.0</v>
      </c>
      <c r="C810" s="304">
        <v>3.0</v>
      </c>
      <c r="D810" s="221">
        <v>0.0</v>
      </c>
      <c r="E810" s="221">
        <v>0.0</v>
      </c>
      <c r="F810" s="221">
        <v>0.0</v>
      </c>
      <c r="G810" s="221">
        <v>0.0</v>
      </c>
      <c r="H810" s="305">
        <f t="shared" si="388"/>
        <v>3</v>
      </c>
      <c r="I810" s="306">
        <f>(I809/60)</f>
        <v>0.8166666667</v>
      </c>
      <c r="J810" s="299"/>
      <c r="K810" s="307" t="s">
        <v>77</v>
      </c>
      <c r="L810" s="207">
        <v>5.0</v>
      </c>
      <c r="M810" s="207">
        <f>(L810-H810-H811)</f>
        <v>0</v>
      </c>
      <c r="N810" s="208">
        <v>15.0</v>
      </c>
      <c r="O810" s="208">
        <f t="shared" si="409"/>
        <v>15</v>
      </c>
      <c r="P810" s="207"/>
      <c r="Q810" s="287"/>
      <c r="R810" s="287"/>
      <c r="S810" s="287"/>
    </row>
    <row r="811">
      <c r="A811" s="302" t="s">
        <v>78</v>
      </c>
      <c r="B811" s="304">
        <v>0.0</v>
      </c>
      <c r="C811" s="304">
        <v>0.0</v>
      </c>
      <c r="D811" s="221">
        <v>2.0</v>
      </c>
      <c r="E811" s="221">
        <v>0.0</v>
      </c>
      <c r="F811" s="221">
        <v>0.0</v>
      </c>
      <c r="G811" s="221">
        <v>0.0</v>
      </c>
      <c r="H811" s="305">
        <f t="shared" si="388"/>
        <v>2</v>
      </c>
      <c r="I811" s="307"/>
      <c r="J811" s="299"/>
      <c r="K811" s="307" t="s">
        <v>78</v>
      </c>
      <c r="L811" s="207" t="s">
        <v>79</v>
      </c>
      <c r="M811" s="208" t="s">
        <v>79</v>
      </c>
      <c r="N811" s="208" t="s">
        <v>79</v>
      </c>
      <c r="O811" s="208" t="s">
        <v>79</v>
      </c>
      <c r="P811" s="207"/>
      <c r="Q811" s="287"/>
      <c r="R811" s="287"/>
      <c r="S811" s="287"/>
    </row>
    <row r="812">
      <c r="A812" s="302" t="s">
        <v>80</v>
      </c>
      <c r="B812" s="304">
        <v>0.0</v>
      </c>
      <c r="C812" s="221"/>
      <c r="D812" s="221"/>
      <c r="E812" s="221"/>
      <c r="F812" s="307"/>
      <c r="G812" s="221">
        <v>0.0</v>
      </c>
      <c r="H812" s="305">
        <f t="shared" si="388"/>
        <v>0</v>
      </c>
      <c r="I812" s="307" t="s">
        <v>79</v>
      </c>
      <c r="J812" s="299"/>
      <c r="K812" s="307" t="s">
        <v>80</v>
      </c>
      <c r="L812" s="207">
        <v>30.0</v>
      </c>
      <c r="M812" s="207">
        <f t="shared" ref="M812:M813" si="410">(L812-H812)</f>
        <v>30</v>
      </c>
      <c r="N812" s="208">
        <v>0.0</v>
      </c>
      <c r="O812" s="208">
        <f t="shared" ref="O812:O814" si="411">sum(M812,N812)</f>
        <v>30</v>
      </c>
      <c r="P812" s="207"/>
      <c r="Q812" s="287"/>
      <c r="R812" s="287"/>
      <c r="S812" s="287"/>
    </row>
    <row r="813">
      <c r="A813" s="295" t="s">
        <v>109</v>
      </c>
      <c r="B813" s="296">
        <v>0.0</v>
      </c>
      <c r="C813" s="296">
        <v>0.0</v>
      </c>
      <c r="D813" s="296">
        <v>0.0</v>
      </c>
      <c r="E813" s="296">
        <v>0.0</v>
      </c>
      <c r="F813" s="296">
        <v>0.0</v>
      </c>
      <c r="G813" s="296">
        <v>0.0</v>
      </c>
      <c r="H813" s="297">
        <f t="shared" si="388"/>
        <v>0</v>
      </c>
      <c r="I813" s="298">
        <f>sum(H813:H816)</f>
        <v>0</v>
      </c>
      <c r="J813" s="286"/>
      <c r="K813" s="298" t="s">
        <v>109</v>
      </c>
      <c r="L813" s="202">
        <v>53.0</v>
      </c>
      <c r="M813" s="202">
        <f t="shared" si="410"/>
        <v>53</v>
      </c>
      <c r="N813" s="201">
        <v>0.0</v>
      </c>
      <c r="O813" s="202">
        <f t="shared" si="411"/>
        <v>53</v>
      </c>
      <c r="P813" s="202"/>
      <c r="Q813" s="287"/>
      <c r="R813" s="287"/>
      <c r="S813" s="287"/>
    </row>
    <row r="814">
      <c r="A814" s="302" t="s">
        <v>77</v>
      </c>
      <c r="B814" s="304">
        <v>0.0</v>
      </c>
      <c r="C814" s="304">
        <v>0.0</v>
      </c>
      <c r="D814" s="304">
        <v>0.0</v>
      </c>
      <c r="E814" s="304">
        <v>0.0</v>
      </c>
      <c r="F814" s="304">
        <v>0.0</v>
      </c>
      <c r="G814" s="304">
        <v>0.0</v>
      </c>
      <c r="H814" s="305">
        <f t="shared" si="388"/>
        <v>0</v>
      </c>
      <c r="I814" s="306">
        <f>(I813/60)</f>
        <v>0</v>
      </c>
      <c r="J814" s="286"/>
      <c r="K814" s="307" t="s">
        <v>77</v>
      </c>
      <c r="L814" s="207">
        <v>6.0</v>
      </c>
      <c r="M814" s="207">
        <f>(L814-H814-H815)</f>
        <v>6</v>
      </c>
      <c r="N814" s="232">
        <v>0.0</v>
      </c>
      <c r="O814" s="208">
        <f t="shared" si="411"/>
        <v>6</v>
      </c>
      <c r="P814" s="207"/>
      <c r="Q814" s="287"/>
      <c r="R814" s="287"/>
      <c r="S814" s="287"/>
    </row>
    <row r="815">
      <c r="A815" s="302" t="s">
        <v>78</v>
      </c>
      <c r="B815" s="304">
        <v>0.0</v>
      </c>
      <c r="C815" s="304">
        <v>0.0</v>
      </c>
      <c r="D815" s="304">
        <v>0.0</v>
      </c>
      <c r="E815" s="304">
        <v>0.0</v>
      </c>
      <c r="F815" s="304">
        <v>0.0</v>
      </c>
      <c r="G815" s="304">
        <v>0.0</v>
      </c>
      <c r="H815" s="305">
        <f t="shared" si="388"/>
        <v>0</v>
      </c>
      <c r="I815" s="307"/>
      <c r="J815" s="286"/>
      <c r="K815" s="307" t="s">
        <v>78</v>
      </c>
      <c r="L815" s="207" t="s">
        <v>79</v>
      </c>
      <c r="M815" s="208" t="s">
        <v>79</v>
      </c>
      <c r="N815" s="208" t="s">
        <v>79</v>
      </c>
      <c r="O815" s="208" t="s">
        <v>79</v>
      </c>
      <c r="P815" s="207"/>
      <c r="Q815" s="287"/>
      <c r="R815" s="287"/>
      <c r="S815" s="287"/>
    </row>
    <row r="816">
      <c r="A816" s="302" t="s">
        <v>80</v>
      </c>
      <c r="B816" s="304">
        <v>0.0</v>
      </c>
      <c r="C816" s="304">
        <v>0.0</v>
      </c>
      <c r="D816" s="304">
        <v>0.0</v>
      </c>
      <c r="E816" s="304">
        <v>0.0</v>
      </c>
      <c r="F816" s="221">
        <v>0.0</v>
      </c>
      <c r="G816" s="304">
        <v>0.0</v>
      </c>
      <c r="H816" s="305">
        <f t="shared" si="388"/>
        <v>0</v>
      </c>
      <c r="I816" s="307" t="s">
        <v>79</v>
      </c>
      <c r="J816" s="286"/>
      <c r="K816" s="307" t="s">
        <v>80</v>
      </c>
      <c r="L816" s="207">
        <v>42.0</v>
      </c>
      <c r="M816" s="207">
        <f t="shared" ref="M816:M817" si="412">(L816-H816)</f>
        <v>42</v>
      </c>
      <c r="N816" s="208">
        <v>0.0</v>
      </c>
      <c r="O816" s="208">
        <f t="shared" ref="O816:O818" si="413">sum(M816,N816)</f>
        <v>42</v>
      </c>
      <c r="P816" s="207"/>
      <c r="Q816" s="287"/>
      <c r="R816" s="287"/>
      <c r="S816" s="287"/>
    </row>
    <row r="817">
      <c r="A817" s="295" t="s">
        <v>111</v>
      </c>
      <c r="B817" s="296">
        <v>5.0</v>
      </c>
      <c r="C817" s="296">
        <v>6.0</v>
      </c>
      <c r="D817" s="296">
        <v>4.0</v>
      </c>
      <c r="E817" s="296">
        <v>10.0</v>
      </c>
      <c r="F817" s="296">
        <v>8.0</v>
      </c>
      <c r="G817" s="296">
        <v>0.0</v>
      </c>
      <c r="H817" s="297">
        <f t="shared" si="388"/>
        <v>33</v>
      </c>
      <c r="I817" s="298">
        <f>sum(H817:H820)</f>
        <v>35</v>
      </c>
      <c r="J817" s="299"/>
      <c r="K817" s="298" t="s">
        <v>111</v>
      </c>
      <c r="L817" s="202">
        <v>44.0</v>
      </c>
      <c r="M817" s="202">
        <f t="shared" si="412"/>
        <v>11</v>
      </c>
      <c r="N817" s="201">
        <v>20.0</v>
      </c>
      <c r="O817" s="202">
        <f t="shared" si="413"/>
        <v>31</v>
      </c>
      <c r="P817" s="202"/>
      <c r="Q817" s="287"/>
      <c r="R817" s="287"/>
      <c r="S817" s="287"/>
    </row>
    <row r="818">
      <c r="A818" s="302" t="s">
        <v>77</v>
      </c>
      <c r="B818" s="304">
        <v>0.0</v>
      </c>
      <c r="C818" s="304">
        <v>0.0</v>
      </c>
      <c r="D818" s="304">
        <v>0.0</v>
      </c>
      <c r="E818" s="304">
        <v>0.0</v>
      </c>
      <c r="F818" s="304">
        <v>0.0</v>
      </c>
      <c r="G818" s="304">
        <v>0.0</v>
      </c>
      <c r="H818" s="305">
        <f t="shared" si="388"/>
        <v>0</v>
      </c>
      <c r="I818" s="306">
        <f>(I817/60)</f>
        <v>0.5833333333</v>
      </c>
      <c r="J818" s="299"/>
      <c r="K818" s="307" t="s">
        <v>77</v>
      </c>
      <c r="L818" s="207">
        <v>4.0</v>
      </c>
      <c r="M818" s="207">
        <f>(L818-H818-H819)</f>
        <v>2</v>
      </c>
      <c r="N818" s="208">
        <v>0.0</v>
      </c>
      <c r="O818" s="208">
        <f t="shared" si="413"/>
        <v>2</v>
      </c>
      <c r="P818" s="207"/>
      <c r="Q818" s="287"/>
      <c r="R818" s="287"/>
      <c r="S818" s="287"/>
    </row>
    <row r="819">
      <c r="A819" s="302" t="s">
        <v>78</v>
      </c>
      <c r="B819" s="304">
        <v>0.0</v>
      </c>
      <c r="C819" s="304">
        <v>0.0</v>
      </c>
      <c r="D819" s="304">
        <v>2.0</v>
      </c>
      <c r="E819" s="304">
        <v>0.0</v>
      </c>
      <c r="F819" s="304">
        <v>0.0</v>
      </c>
      <c r="G819" s="304">
        <v>0.0</v>
      </c>
      <c r="H819" s="305">
        <f t="shared" si="388"/>
        <v>2</v>
      </c>
      <c r="I819" s="307"/>
      <c r="J819" s="299"/>
      <c r="K819" s="307" t="s">
        <v>78</v>
      </c>
      <c r="L819" s="207" t="s">
        <v>79</v>
      </c>
      <c r="M819" s="208" t="s">
        <v>79</v>
      </c>
      <c r="N819" s="208" t="s">
        <v>79</v>
      </c>
      <c r="O819" s="208" t="s">
        <v>79</v>
      </c>
      <c r="P819" s="207"/>
      <c r="Q819" s="287"/>
      <c r="R819" s="287"/>
      <c r="S819" s="287"/>
    </row>
    <row r="820">
      <c r="A820" s="302" t="s">
        <v>80</v>
      </c>
      <c r="B820" s="304">
        <v>0.0</v>
      </c>
      <c r="C820" s="304"/>
      <c r="D820" s="304"/>
      <c r="E820" s="304"/>
      <c r="F820" s="305"/>
      <c r="G820" s="304">
        <v>0.0</v>
      </c>
      <c r="H820" s="305">
        <f t="shared" si="388"/>
        <v>0</v>
      </c>
      <c r="I820" s="307" t="s">
        <v>79</v>
      </c>
      <c r="J820" s="299"/>
      <c r="K820" s="307" t="s">
        <v>80</v>
      </c>
      <c r="L820" s="207">
        <v>59.0</v>
      </c>
      <c r="M820" s="207">
        <f t="shared" ref="M820:M821" si="414">(L820-H820)</f>
        <v>59</v>
      </c>
      <c r="N820" s="208">
        <v>0.0</v>
      </c>
      <c r="O820" s="208">
        <f t="shared" ref="O820:O822" si="415">sum(M820,N820)</f>
        <v>59</v>
      </c>
      <c r="P820" s="207"/>
      <c r="Q820" s="287"/>
      <c r="R820" s="287"/>
      <c r="S820" s="287"/>
    </row>
    <row r="821">
      <c r="A821" s="318" t="s">
        <v>244</v>
      </c>
      <c r="B821" s="296">
        <v>4.0</v>
      </c>
      <c r="C821" s="296">
        <v>6.0</v>
      </c>
      <c r="D821" s="296">
        <v>4.0</v>
      </c>
      <c r="E821" s="296">
        <v>6.0</v>
      </c>
      <c r="F821" s="296">
        <v>5.0</v>
      </c>
      <c r="G821" s="296">
        <v>0.0</v>
      </c>
      <c r="H821" s="297">
        <f t="shared" si="388"/>
        <v>25</v>
      </c>
      <c r="I821" s="298">
        <f>sum(H821:H824)</f>
        <v>28</v>
      </c>
      <c r="J821" s="299"/>
      <c r="K821" s="318" t="s">
        <v>244</v>
      </c>
      <c r="L821" s="202">
        <v>29.0</v>
      </c>
      <c r="M821" s="202">
        <f t="shared" si="414"/>
        <v>4</v>
      </c>
      <c r="N821" s="201">
        <v>20.0</v>
      </c>
      <c r="O821" s="202">
        <f t="shared" si="415"/>
        <v>24</v>
      </c>
      <c r="P821" s="202"/>
      <c r="Q821" s="287"/>
      <c r="R821" s="287"/>
      <c r="S821" s="287"/>
    </row>
    <row r="822">
      <c r="A822" s="302" t="s">
        <v>77</v>
      </c>
      <c r="B822" s="304">
        <v>0.0</v>
      </c>
      <c r="C822" s="304">
        <v>0.0</v>
      </c>
      <c r="D822" s="304">
        <v>0.0</v>
      </c>
      <c r="E822" s="304">
        <v>0.0</v>
      </c>
      <c r="F822" s="304">
        <v>3.0</v>
      </c>
      <c r="G822" s="304">
        <v>0.0</v>
      </c>
      <c r="H822" s="305">
        <f t="shared" si="388"/>
        <v>3</v>
      </c>
      <c r="I822" s="306">
        <f>(I821/60)</f>
        <v>0.4666666667</v>
      </c>
      <c r="J822" s="299"/>
      <c r="K822" s="307" t="s">
        <v>77</v>
      </c>
      <c r="L822" s="207">
        <v>5.0</v>
      </c>
      <c r="M822" s="207">
        <f>(L822-H822-H823)</f>
        <v>2</v>
      </c>
      <c r="N822" s="208">
        <v>0.0</v>
      </c>
      <c r="O822" s="208">
        <f t="shared" si="415"/>
        <v>2</v>
      </c>
      <c r="P822" s="207"/>
      <c r="Q822" s="287"/>
      <c r="R822" s="287"/>
      <c r="S822" s="287"/>
    </row>
    <row r="823">
      <c r="A823" s="302" t="s">
        <v>78</v>
      </c>
      <c r="B823" s="304">
        <v>0.0</v>
      </c>
      <c r="C823" s="304">
        <v>0.0</v>
      </c>
      <c r="D823" s="304">
        <v>0.0</v>
      </c>
      <c r="E823" s="304">
        <v>0.0</v>
      </c>
      <c r="F823" s="304">
        <v>0.0</v>
      </c>
      <c r="G823" s="304">
        <v>0.0</v>
      </c>
      <c r="H823" s="305">
        <f t="shared" si="388"/>
        <v>0</v>
      </c>
      <c r="I823" s="307"/>
      <c r="J823" s="299"/>
      <c r="K823" s="307" t="s">
        <v>78</v>
      </c>
      <c r="L823" s="207" t="s">
        <v>79</v>
      </c>
      <c r="M823" s="208" t="s">
        <v>79</v>
      </c>
      <c r="N823" s="208" t="s">
        <v>79</v>
      </c>
      <c r="O823" s="208" t="s">
        <v>79</v>
      </c>
      <c r="P823" s="207"/>
      <c r="Q823" s="287"/>
      <c r="R823" s="287"/>
      <c r="S823" s="287"/>
    </row>
    <row r="824">
      <c r="A824" s="302" t="s">
        <v>80</v>
      </c>
      <c r="B824" s="304"/>
      <c r="C824" s="304"/>
      <c r="D824" s="304">
        <v>0.0</v>
      </c>
      <c r="E824" s="304"/>
      <c r="F824" s="304"/>
      <c r="G824" s="304">
        <v>0.0</v>
      </c>
      <c r="H824" s="305">
        <f t="shared" si="388"/>
        <v>0</v>
      </c>
      <c r="I824" s="307" t="s">
        <v>79</v>
      </c>
      <c r="J824" s="299"/>
      <c r="K824" s="307" t="s">
        <v>80</v>
      </c>
      <c r="L824" s="207">
        <v>50.0</v>
      </c>
      <c r="M824" s="207">
        <f>(L824-H824)</f>
        <v>50</v>
      </c>
      <c r="N824" s="208">
        <v>0.0</v>
      </c>
      <c r="O824" s="208">
        <f>sum(M824,N824)</f>
        <v>50</v>
      </c>
      <c r="P824" s="207"/>
      <c r="Q824" s="287"/>
      <c r="R824" s="287"/>
      <c r="S824" s="287"/>
    </row>
    <row r="825">
      <c r="A825" s="311" t="s">
        <v>112</v>
      </c>
      <c r="B825" s="293">
        <f t="shared" ref="B825:G825" si="416">sum(B826:B845)-B829-B833-B837-B841-B845</f>
        <v>29</v>
      </c>
      <c r="C825" s="293">
        <f t="shared" si="416"/>
        <v>57</v>
      </c>
      <c r="D825" s="293">
        <f t="shared" si="416"/>
        <v>39</v>
      </c>
      <c r="E825" s="293">
        <f t="shared" si="416"/>
        <v>34</v>
      </c>
      <c r="F825" s="293">
        <f t="shared" si="416"/>
        <v>26</v>
      </c>
      <c r="G825" s="293">
        <f t="shared" si="416"/>
        <v>1</v>
      </c>
      <c r="H825" s="310">
        <f t="shared" si="388"/>
        <v>186</v>
      </c>
      <c r="I825" s="293">
        <v>0.0</v>
      </c>
      <c r="J825" s="286"/>
      <c r="K825" s="293" t="s">
        <v>112</v>
      </c>
      <c r="L825" s="198"/>
      <c r="M825" s="198"/>
      <c r="N825" s="199"/>
      <c r="O825" s="199"/>
      <c r="P825" s="198"/>
      <c r="Q825" s="287"/>
      <c r="R825" s="287"/>
      <c r="S825" s="287"/>
    </row>
    <row r="826">
      <c r="A826" s="295" t="s">
        <v>14</v>
      </c>
      <c r="B826" s="296">
        <v>1.0</v>
      </c>
      <c r="C826" s="308">
        <v>7.0</v>
      </c>
      <c r="D826" s="296">
        <v>4.0</v>
      </c>
      <c r="E826" s="296">
        <v>1.0</v>
      </c>
      <c r="F826" s="296">
        <v>0.0</v>
      </c>
      <c r="G826" s="296">
        <v>0.0</v>
      </c>
      <c r="H826" s="297">
        <f t="shared" si="388"/>
        <v>13</v>
      </c>
      <c r="I826" s="298">
        <f>sum(H826:H829)</f>
        <v>13</v>
      </c>
      <c r="J826" s="299"/>
      <c r="K826" s="298" t="s">
        <v>14</v>
      </c>
      <c r="L826" s="202">
        <v>12.0</v>
      </c>
      <c r="M826" s="202">
        <f>(L826-H826)</f>
        <v>-1</v>
      </c>
      <c r="N826" s="201">
        <v>30.0</v>
      </c>
      <c r="O826" s="202">
        <f t="shared" ref="O826:O827" si="417">sum(M826,N826)</f>
        <v>29</v>
      </c>
      <c r="P826" s="202"/>
      <c r="Q826" s="317"/>
      <c r="R826" s="287"/>
      <c r="S826" s="287"/>
    </row>
    <row r="827">
      <c r="A827" s="302" t="s">
        <v>77</v>
      </c>
      <c r="B827" s="313">
        <v>0.0</v>
      </c>
      <c r="C827" s="304">
        <v>0.0</v>
      </c>
      <c r="D827" s="304">
        <v>0.0</v>
      </c>
      <c r="E827" s="304">
        <v>0.0</v>
      </c>
      <c r="F827" s="304">
        <v>0.0</v>
      </c>
      <c r="G827" s="304">
        <v>0.0</v>
      </c>
      <c r="H827" s="305">
        <f t="shared" si="388"/>
        <v>0</v>
      </c>
      <c r="I827" s="306">
        <f>(I826/60)</f>
        <v>0.2166666667</v>
      </c>
      <c r="J827" s="299"/>
      <c r="K827" s="307" t="s">
        <v>77</v>
      </c>
      <c r="L827" s="207">
        <v>0.0</v>
      </c>
      <c r="M827" s="207">
        <f>(L827-H827-H828)</f>
        <v>0</v>
      </c>
      <c r="N827" s="208">
        <v>3.0</v>
      </c>
      <c r="O827" s="208">
        <f t="shared" si="417"/>
        <v>3</v>
      </c>
      <c r="P827" s="207"/>
      <c r="Q827" s="287"/>
      <c r="R827" s="287"/>
      <c r="S827" s="287"/>
    </row>
    <row r="828">
      <c r="A828" s="302" t="s">
        <v>78</v>
      </c>
      <c r="B828" s="313">
        <v>0.0</v>
      </c>
      <c r="C828" s="304">
        <v>0.0</v>
      </c>
      <c r="D828" s="304">
        <v>0.0</v>
      </c>
      <c r="E828" s="304">
        <v>0.0</v>
      </c>
      <c r="F828" s="304">
        <v>0.0</v>
      </c>
      <c r="G828" s="304">
        <v>0.0</v>
      </c>
      <c r="H828" s="305">
        <f t="shared" si="388"/>
        <v>0</v>
      </c>
      <c r="I828" s="307"/>
      <c r="J828" s="299"/>
      <c r="K828" s="307" t="s">
        <v>78</v>
      </c>
      <c r="L828" s="207" t="s">
        <v>79</v>
      </c>
      <c r="M828" s="208" t="s">
        <v>79</v>
      </c>
      <c r="N828" s="208" t="s">
        <v>79</v>
      </c>
      <c r="O828" s="208" t="s">
        <v>79</v>
      </c>
      <c r="P828" s="207"/>
      <c r="Q828" s="287"/>
      <c r="R828" s="287"/>
      <c r="S828" s="287"/>
    </row>
    <row r="829">
      <c r="A829" s="302" t="s">
        <v>80</v>
      </c>
      <c r="B829" s="304">
        <v>0.0</v>
      </c>
      <c r="C829" s="304"/>
      <c r="D829" s="304"/>
      <c r="E829" s="304"/>
      <c r="F829" s="304">
        <v>0.0</v>
      </c>
      <c r="G829" s="304">
        <v>0.0</v>
      </c>
      <c r="H829" s="305">
        <f t="shared" si="388"/>
        <v>0</v>
      </c>
      <c r="I829" s="307" t="s">
        <v>79</v>
      </c>
      <c r="J829" s="299"/>
      <c r="K829" s="307" t="s">
        <v>80</v>
      </c>
      <c r="L829" s="207">
        <v>42.0</v>
      </c>
      <c r="M829" s="207">
        <f t="shared" ref="M829:M830" si="418">(L829-H829)</f>
        <v>42</v>
      </c>
      <c r="N829" s="208">
        <v>0.0</v>
      </c>
      <c r="O829" s="208">
        <f t="shared" ref="O829:O831" si="419">sum(M829,N829)</f>
        <v>42</v>
      </c>
      <c r="P829" s="207"/>
      <c r="Q829" s="287"/>
      <c r="R829" s="287"/>
      <c r="S829" s="287"/>
    </row>
    <row r="830">
      <c r="A830" s="295" t="s">
        <v>113</v>
      </c>
      <c r="B830" s="296">
        <v>12.0</v>
      </c>
      <c r="C830" s="308">
        <v>22.0</v>
      </c>
      <c r="D830" s="296">
        <v>19.0</v>
      </c>
      <c r="E830" s="296">
        <v>16.0</v>
      </c>
      <c r="F830" s="296">
        <v>11.0</v>
      </c>
      <c r="G830" s="296">
        <v>0.0</v>
      </c>
      <c r="H830" s="297">
        <f t="shared" si="388"/>
        <v>80</v>
      </c>
      <c r="I830" s="298">
        <f>sum(H830:H833)</f>
        <v>87</v>
      </c>
      <c r="J830" s="299"/>
      <c r="K830" s="298" t="s">
        <v>113</v>
      </c>
      <c r="L830" s="202">
        <v>80.0</v>
      </c>
      <c r="M830" s="202">
        <f t="shared" si="418"/>
        <v>0</v>
      </c>
      <c r="N830" s="201">
        <v>120.0</v>
      </c>
      <c r="O830" s="202">
        <f t="shared" si="419"/>
        <v>120</v>
      </c>
      <c r="P830" s="202"/>
      <c r="Q830" s="317"/>
      <c r="R830" s="287"/>
      <c r="S830" s="287"/>
    </row>
    <row r="831">
      <c r="A831" s="302" t="s">
        <v>77</v>
      </c>
      <c r="B831" s="313">
        <v>0.0</v>
      </c>
      <c r="C831" s="304">
        <v>0.0</v>
      </c>
      <c r="D831" s="304">
        <v>0.0</v>
      </c>
      <c r="E831" s="304">
        <v>0.0</v>
      </c>
      <c r="F831" s="304">
        <v>0.0</v>
      </c>
      <c r="G831" s="304">
        <v>0.0</v>
      </c>
      <c r="H831" s="305">
        <f t="shared" si="388"/>
        <v>0</v>
      </c>
      <c r="I831" s="306">
        <f>(I830/60)</f>
        <v>1.45</v>
      </c>
      <c r="J831" s="299"/>
      <c r="K831" s="307" t="s">
        <v>77</v>
      </c>
      <c r="L831" s="208">
        <v>10.0</v>
      </c>
      <c r="M831" s="207">
        <f>(L831-H831-H832)</f>
        <v>3</v>
      </c>
      <c r="N831" s="208">
        <v>10.0</v>
      </c>
      <c r="O831" s="208">
        <f t="shared" si="419"/>
        <v>13</v>
      </c>
      <c r="P831" s="208"/>
      <c r="Q831" s="319"/>
      <c r="R831" s="287"/>
      <c r="S831" s="287"/>
    </row>
    <row r="832">
      <c r="A832" s="302" t="s">
        <v>78</v>
      </c>
      <c r="B832" s="313">
        <v>2.0</v>
      </c>
      <c r="C832" s="304">
        <v>5.0</v>
      </c>
      <c r="D832" s="304">
        <v>0.0</v>
      </c>
      <c r="E832" s="304">
        <v>0.0</v>
      </c>
      <c r="F832" s="304">
        <v>0.0</v>
      </c>
      <c r="G832" s="304">
        <v>0.0</v>
      </c>
      <c r="H832" s="305">
        <f t="shared" si="388"/>
        <v>7</v>
      </c>
      <c r="I832" s="307"/>
      <c r="J832" s="299"/>
      <c r="K832" s="307" t="s">
        <v>78</v>
      </c>
      <c r="L832" s="208" t="s">
        <v>79</v>
      </c>
      <c r="M832" s="208" t="s">
        <v>79</v>
      </c>
      <c r="N832" s="208" t="s">
        <v>79</v>
      </c>
      <c r="O832" s="208" t="s">
        <v>79</v>
      </c>
      <c r="P832" s="208"/>
      <c r="Q832" s="287"/>
      <c r="R832" s="287"/>
      <c r="S832" s="287"/>
    </row>
    <row r="833">
      <c r="A833" s="302" t="s">
        <v>80</v>
      </c>
      <c r="B833" s="304"/>
      <c r="C833" s="304"/>
      <c r="D833" s="305"/>
      <c r="E833" s="304">
        <v>0.0</v>
      </c>
      <c r="F833" s="304">
        <v>0.0</v>
      </c>
      <c r="G833" s="304">
        <v>0.0</v>
      </c>
      <c r="H833" s="305">
        <f t="shared" si="388"/>
        <v>0</v>
      </c>
      <c r="I833" s="307" t="s">
        <v>79</v>
      </c>
      <c r="J833" s="299"/>
      <c r="K833" s="307" t="s">
        <v>80</v>
      </c>
      <c r="L833" s="208">
        <v>28.0</v>
      </c>
      <c r="M833" s="207">
        <f t="shared" ref="M833:M834" si="420">(L833-H833)</f>
        <v>28</v>
      </c>
      <c r="N833" s="208">
        <v>40.0</v>
      </c>
      <c r="O833" s="208">
        <f t="shared" ref="O833:O835" si="421">sum(M833,N833)</f>
        <v>68</v>
      </c>
      <c r="P833" s="208"/>
      <c r="Q833" s="287"/>
      <c r="R833" s="287"/>
      <c r="S833" s="287"/>
    </row>
    <row r="834">
      <c r="A834" s="295" t="s">
        <v>114</v>
      </c>
      <c r="B834" s="296">
        <v>6.0</v>
      </c>
      <c r="C834" s="308">
        <v>10.0</v>
      </c>
      <c r="D834" s="308">
        <v>7.0</v>
      </c>
      <c r="E834" s="296">
        <v>10.0</v>
      </c>
      <c r="F834" s="296">
        <v>9.0</v>
      </c>
      <c r="G834" s="296">
        <v>0.0</v>
      </c>
      <c r="H834" s="297">
        <f t="shared" si="388"/>
        <v>42</v>
      </c>
      <c r="I834" s="298">
        <f>sum(H834:H837)</f>
        <v>45</v>
      </c>
      <c r="J834" s="299"/>
      <c r="K834" s="298" t="s">
        <v>114</v>
      </c>
      <c r="L834" s="202">
        <v>59.0</v>
      </c>
      <c r="M834" s="202">
        <f t="shared" si="420"/>
        <v>17</v>
      </c>
      <c r="N834" s="201">
        <v>60.0</v>
      </c>
      <c r="O834" s="202">
        <f t="shared" si="421"/>
        <v>77</v>
      </c>
      <c r="P834" s="202"/>
      <c r="Q834" s="317"/>
      <c r="R834" s="287"/>
      <c r="S834" s="287"/>
    </row>
    <row r="835">
      <c r="A835" s="302" t="s">
        <v>77</v>
      </c>
      <c r="B835" s="304">
        <v>0.0</v>
      </c>
      <c r="C835" s="304">
        <v>0.0</v>
      </c>
      <c r="D835" s="221">
        <v>0.0</v>
      </c>
      <c r="E835" s="221">
        <v>0.0</v>
      </c>
      <c r="F835" s="221">
        <v>0.0</v>
      </c>
      <c r="G835" s="304">
        <v>0.0</v>
      </c>
      <c r="H835" s="305">
        <f t="shared" si="388"/>
        <v>0</v>
      </c>
      <c r="I835" s="306">
        <f>(I834/60)</f>
        <v>0.75</v>
      </c>
      <c r="J835" s="299"/>
      <c r="K835" s="307" t="s">
        <v>77</v>
      </c>
      <c r="L835" s="207">
        <v>3.0</v>
      </c>
      <c r="M835" s="207">
        <f>(L835-H835-H836)</f>
        <v>0</v>
      </c>
      <c r="N835" s="208">
        <v>10.0</v>
      </c>
      <c r="O835" s="208">
        <f t="shared" si="421"/>
        <v>10</v>
      </c>
      <c r="P835" s="207"/>
      <c r="Q835" s="287"/>
      <c r="R835" s="287"/>
      <c r="S835" s="287"/>
    </row>
    <row r="836">
      <c r="A836" s="302" t="s">
        <v>78</v>
      </c>
      <c r="B836" s="304">
        <v>0.0</v>
      </c>
      <c r="C836" s="304">
        <v>2.0</v>
      </c>
      <c r="D836" s="221">
        <v>1.0</v>
      </c>
      <c r="E836" s="221">
        <v>0.0</v>
      </c>
      <c r="F836" s="221">
        <v>0.0</v>
      </c>
      <c r="G836" s="304">
        <v>0.0</v>
      </c>
      <c r="H836" s="305">
        <f t="shared" si="388"/>
        <v>3</v>
      </c>
      <c r="I836" s="307"/>
      <c r="J836" s="299"/>
      <c r="K836" s="307" t="s">
        <v>78</v>
      </c>
      <c r="L836" s="207" t="s">
        <v>79</v>
      </c>
      <c r="M836" s="208" t="s">
        <v>79</v>
      </c>
      <c r="N836" s="208" t="s">
        <v>79</v>
      </c>
      <c r="O836" s="208" t="s">
        <v>79</v>
      </c>
      <c r="P836" s="207"/>
      <c r="Q836" s="287"/>
      <c r="R836" s="287"/>
      <c r="S836" s="287"/>
    </row>
    <row r="837">
      <c r="A837" s="302" t="s">
        <v>80</v>
      </c>
      <c r="B837" s="304">
        <v>0.0</v>
      </c>
      <c r="C837" s="221"/>
      <c r="D837" s="221"/>
      <c r="E837" s="221"/>
      <c r="F837" s="221"/>
      <c r="G837" s="304">
        <v>0.0</v>
      </c>
      <c r="H837" s="305">
        <f t="shared" si="388"/>
        <v>0</v>
      </c>
      <c r="I837" s="307" t="s">
        <v>79</v>
      </c>
      <c r="J837" s="299"/>
      <c r="K837" s="307" t="s">
        <v>80</v>
      </c>
      <c r="L837" s="207">
        <v>33.0</v>
      </c>
      <c r="M837" s="207">
        <f t="shared" ref="M837:M838" si="422">(L837-H837)</f>
        <v>33</v>
      </c>
      <c r="N837" s="208">
        <v>20.0</v>
      </c>
      <c r="O837" s="208">
        <f t="shared" ref="O837:O839" si="423">sum(M837,N837)</f>
        <v>53</v>
      </c>
      <c r="P837" s="207"/>
      <c r="Q837" s="287"/>
      <c r="R837" s="287"/>
      <c r="S837" s="287"/>
    </row>
    <row r="838">
      <c r="A838" s="295" t="s">
        <v>239</v>
      </c>
      <c r="B838" s="296">
        <v>0.0</v>
      </c>
      <c r="C838" s="308">
        <v>0.0</v>
      </c>
      <c r="D838" s="308">
        <v>0.0</v>
      </c>
      <c r="E838" s="296">
        <v>0.0</v>
      </c>
      <c r="F838" s="296">
        <v>0.0</v>
      </c>
      <c r="G838" s="296">
        <v>0.0</v>
      </c>
      <c r="H838" s="297">
        <f t="shared" si="388"/>
        <v>0</v>
      </c>
      <c r="I838" s="298">
        <f>sum(H838:H841)</f>
        <v>0</v>
      </c>
      <c r="J838" s="299"/>
      <c r="K838" s="298" t="s">
        <v>239</v>
      </c>
      <c r="L838" s="202">
        <v>37.0</v>
      </c>
      <c r="M838" s="202">
        <f t="shared" si="422"/>
        <v>37</v>
      </c>
      <c r="N838" s="201">
        <v>0.0</v>
      </c>
      <c r="O838" s="202">
        <f t="shared" si="423"/>
        <v>37</v>
      </c>
      <c r="P838" s="202"/>
      <c r="Q838" s="287"/>
      <c r="R838" s="287"/>
      <c r="S838" s="287"/>
    </row>
    <row r="839">
      <c r="A839" s="302" t="s">
        <v>77</v>
      </c>
      <c r="B839" s="304">
        <v>0.0</v>
      </c>
      <c r="C839" s="304">
        <v>0.0</v>
      </c>
      <c r="D839" s="221">
        <v>0.0</v>
      </c>
      <c r="E839" s="221">
        <v>0.0</v>
      </c>
      <c r="F839" s="221">
        <v>0.0</v>
      </c>
      <c r="G839" s="304">
        <v>0.0</v>
      </c>
      <c r="H839" s="393">
        <f t="shared" si="388"/>
        <v>0</v>
      </c>
      <c r="I839" s="306">
        <f>(I838/60)</f>
        <v>0</v>
      </c>
      <c r="J839" s="299"/>
      <c r="K839" s="307" t="s">
        <v>77</v>
      </c>
      <c r="L839" s="207">
        <v>5.0</v>
      </c>
      <c r="M839" s="207">
        <f>(L839-H839-H840)</f>
        <v>5</v>
      </c>
      <c r="N839" s="208">
        <v>0.0</v>
      </c>
      <c r="O839" s="208">
        <f t="shared" si="423"/>
        <v>5</v>
      </c>
      <c r="P839" s="234"/>
      <c r="Q839" s="287"/>
      <c r="R839" s="287"/>
      <c r="S839" s="287"/>
    </row>
    <row r="840">
      <c r="A840" s="302" t="s">
        <v>78</v>
      </c>
      <c r="B840" s="304">
        <v>0.0</v>
      </c>
      <c r="C840" s="304">
        <v>0.0</v>
      </c>
      <c r="D840" s="221">
        <v>0.0</v>
      </c>
      <c r="E840" s="221">
        <v>0.0</v>
      </c>
      <c r="F840" s="221">
        <v>0.0</v>
      </c>
      <c r="G840" s="304">
        <v>0.0</v>
      </c>
      <c r="H840" s="393">
        <f t="shared" si="388"/>
        <v>0</v>
      </c>
      <c r="I840" s="307"/>
      <c r="J840" s="299"/>
      <c r="K840" s="307" t="s">
        <v>78</v>
      </c>
      <c r="L840" s="207" t="s">
        <v>79</v>
      </c>
      <c r="M840" s="208" t="s">
        <v>79</v>
      </c>
      <c r="N840" s="208" t="s">
        <v>79</v>
      </c>
      <c r="O840" s="208" t="s">
        <v>79</v>
      </c>
      <c r="P840" s="234"/>
      <c r="Q840" s="287"/>
      <c r="R840" s="287"/>
      <c r="S840" s="287"/>
    </row>
    <row r="841">
      <c r="A841" s="302" t="s">
        <v>80</v>
      </c>
      <c r="B841" s="304">
        <v>0.0</v>
      </c>
      <c r="C841" s="221"/>
      <c r="D841" s="221">
        <v>0.0</v>
      </c>
      <c r="E841" s="221">
        <v>0.0</v>
      </c>
      <c r="F841" s="221">
        <v>0.0</v>
      </c>
      <c r="G841" s="304">
        <v>0.0</v>
      </c>
      <c r="H841" s="393">
        <f t="shared" si="388"/>
        <v>0</v>
      </c>
      <c r="I841" s="307" t="s">
        <v>79</v>
      </c>
      <c r="J841" s="299"/>
      <c r="K841" s="307" t="s">
        <v>80</v>
      </c>
      <c r="L841" s="207">
        <v>40.0</v>
      </c>
      <c r="M841" s="207">
        <f t="shared" ref="M841:M842" si="424">(L841-H841)</f>
        <v>40</v>
      </c>
      <c r="N841" s="208">
        <v>0.0</v>
      </c>
      <c r="O841" s="208">
        <f t="shared" ref="O841:O843" si="425">sum(M841,N841)</f>
        <v>40</v>
      </c>
      <c r="P841" s="234"/>
      <c r="Q841" s="287"/>
      <c r="R841" s="287"/>
      <c r="S841" s="287"/>
    </row>
    <row r="842">
      <c r="A842" s="295" t="s">
        <v>115</v>
      </c>
      <c r="B842" s="296">
        <v>8.0</v>
      </c>
      <c r="C842" s="308">
        <v>10.0</v>
      </c>
      <c r="D842" s="296">
        <v>8.0</v>
      </c>
      <c r="E842" s="296">
        <v>5.0</v>
      </c>
      <c r="F842" s="296">
        <v>6.0</v>
      </c>
      <c r="G842" s="296">
        <v>0.0</v>
      </c>
      <c r="H842" s="297">
        <f t="shared" si="388"/>
        <v>37</v>
      </c>
      <c r="I842" s="298">
        <f>sum(H842:H845)</f>
        <v>41</v>
      </c>
      <c r="J842" s="299"/>
      <c r="K842" s="298" t="s">
        <v>115</v>
      </c>
      <c r="L842" s="202">
        <v>39.0</v>
      </c>
      <c r="M842" s="202">
        <f t="shared" si="424"/>
        <v>2</v>
      </c>
      <c r="N842" s="201">
        <v>83.0</v>
      </c>
      <c r="O842" s="202">
        <f t="shared" si="425"/>
        <v>85</v>
      </c>
      <c r="P842" s="202"/>
      <c r="Q842" s="287"/>
      <c r="R842" s="287"/>
      <c r="S842" s="287"/>
    </row>
    <row r="843">
      <c r="A843" s="302" t="s">
        <v>77</v>
      </c>
      <c r="B843" s="304">
        <v>0.0</v>
      </c>
      <c r="C843" s="304">
        <v>0.0</v>
      </c>
      <c r="D843" s="304">
        <v>0.0</v>
      </c>
      <c r="E843" s="304">
        <v>0.0</v>
      </c>
      <c r="F843" s="304">
        <v>0.0</v>
      </c>
      <c r="G843" s="304">
        <v>0.0</v>
      </c>
      <c r="H843" s="305">
        <f t="shared" si="388"/>
        <v>0</v>
      </c>
      <c r="I843" s="306">
        <f>(I842/60)</f>
        <v>0.6833333333</v>
      </c>
      <c r="J843" s="299"/>
      <c r="K843" s="307" t="s">
        <v>77</v>
      </c>
      <c r="L843" s="207">
        <v>5.0</v>
      </c>
      <c r="M843" s="207">
        <f>(L843-H843-H844)</f>
        <v>1</v>
      </c>
      <c r="N843" s="208">
        <v>10.0</v>
      </c>
      <c r="O843" s="208">
        <f t="shared" si="425"/>
        <v>11</v>
      </c>
      <c r="P843" s="235"/>
      <c r="Q843" s="287"/>
      <c r="R843" s="287"/>
      <c r="S843" s="287"/>
    </row>
    <row r="844">
      <c r="A844" s="302" t="s">
        <v>78</v>
      </c>
      <c r="B844" s="304">
        <v>0.0</v>
      </c>
      <c r="C844" s="304">
        <v>1.0</v>
      </c>
      <c r="D844" s="304">
        <v>0.0</v>
      </c>
      <c r="E844" s="304">
        <v>2.0</v>
      </c>
      <c r="F844" s="304">
        <v>0.0</v>
      </c>
      <c r="G844" s="304">
        <v>1.0</v>
      </c>
      <c r="H844" s="305">
        <f t="shared" si="388"/>
        <v>4</v>
      </c>
      <c r="I844" s="307"/>
      <c r="J844" s="299"/>
      <c r="K844" s="307" t="s">
        <v>78</v>
      </c>
      <c r="L844" s="207" t="s">
        <v>79</v>
      </c>
      <c r="M844" s="208" t="s">
        <v>79</v>
      </c>
      <c r="N844" s="208" t="s">
        <v>79</v>
      </c>
      <c r="O844" s="208" t="s">
        <v>79</v>
      </c>
      <c r="P844" s="235"/>
      <c r="Q844" s="287"/>
      <c r="R844" s="287"/>
      <c r="S844" s="287"/>
    </row>
    <row r="845">
      <c r="A845" s="302" t="s">
        <v>80</v>
      </c>
      <c r="B845" s="305"/>
      <c r="C845" s="305"/>
      <c r="D845" s="307"/>
      <c r="E845" s="304"/>
      <c r="F845" s="305"/>
      <c r="G845" s="304"/>
      <c r="H845" s="305">
        <f t="shared" si="388"/>
        <v>0</v>
      </c>
      <c r="I845" s="307" t="s">
        <v>79</v>
      </c>
      <c r="J845" s="299"/>
      <c r="K845" s="307" t="s">
        <v>80</v>
      </c>
      <c r="L845" s="207">
        <v>0.0</v>
      </c>
      <c r="M845" s="207">
        <f>(L845-H845)</f>
        <v>0</v>
      </c>
      <c r="N845" s="208">
        <v>60.0</v>
      </c>
      <c r="O845" s="208">
        <f>sum(M845,N845)</f>
        <v>60</v>
      </c>
      <c r="P845" s="235"/>
      <c r="Q845" s="287"/>
      <c r="R845" s="287"/>
      <c r="S845" s="287"/>
    </row>
    <row r="846">
      <c r="A846" s="311" t="s">
        <v>116</v>
      </c>
      <c r="B846" s="293">
        <f t="shared" ref="B846:G846" si="426">sum(B847:B862)-B850-B854-B858-B862</f>
        <v>27</v>
      </c>
      <c r="C846" s="293">
        <f t="shared" si="426"/>
        <v>46</v>
      </c>
      <c r="D846" s="293">
        <f t="shared" si="426"/>
        <v>36</v>
      </c>
      <c r="E846" s="293">
        <f t="shared" si="426"/>
        <v>42</v>
      </c>
      <c r="F846" s="293">
        <f t="shared" si="426"/>
        <v>22</v>
      </c>
      <c r="G846" s="293">
        <f t="shared" si="426"/>
        <v>17</v>
      </c>
      <c r="H846" s="310">
        <f t="shared" si="388"/>
        <v>190</v>
      </c>
      <c r="I846" s="293">
        <v>0.0</v>
      </c>
      <c r="J846" s="286"/>
      <c r="K846" s="293" t="s">
        <v>116</v>
      </c>
      <c r="L846" s="198"/>
      <c r="M846" s="198"/>
      <c r="N846" s="199"/>
      <c r="O846" s="199"/>
      <c r="P846" s="198"/>
      <c r="Q846" s="287"/>
      <c r="R846" s="287"/>
      <c r="S846" s="287"/>
    </row>
    <row r="847">
      <c r="A847" s="295" t="s">
        <v>117</v>
      </c>
      <c r="B847" s="296">
        <v>11.0</v>
      </c>
      <c r="C847" s="296">
        <v>15.0</v>
      </c>
      <c r="D847" s="296">
        <v>11.0</v>
      </c>
      <c r="E847" s="296">
        <v>13.0</v>
      </c>
      <c r="F847" s="296">
        <v>0.0</v>
      </c>
      <c r="G847" s="296">
        <v>0.0</v>
      </c>
      <c r="H847" s="297">
        <f t="shared" si="388"/>
        <v>50</v>
      </c>
      <c r="I847" s="298">
        <f>sum(H847:H850)</f>
        <v>54</v>
      </c>
      <c r="J847" s="299"/>
      <c r="K847" s="298" t="s">
        <v>117</v>
      </c>
      <c r="L847" s="202">
        <v>51.0</v>
      </c>
      <c r="M847" s="202">
        <f>(L847-H847)</f>
        <v>1</v>
      </c>
      <c r="N847" s="201">
        <v>70.0</v>
      </c>
      <c r="O847" s="202">
        <f t="shared" ref="O847:O848" si="427">sum(M847,N847)</f>
        <v>71</v>
      </c>
      <c r="P847" s="202"/>
      <c r="Q847" s="287"/>
      <c r="R847" s="287"/>
      <c r="S847" s="287"/>
    </row>
    <row r="848">
      <c r="A848" s="302" t="s">
        <v>77</v>
      </c>
      <c r="B848" s="304">
        <v>0.0</v>
      </c>
      <c r="C848" s="304">
        <v>0.0</v>
      </c>
      <c r="D848" s="304">
        <v>0.0</v>
      </c>
      <c r="E848" s="304">
        <v>0.0</v>
      </c>
      <c r="F848" s="304">
        <v>0.0</v>
      </c>
      <c r="G848" s="304">
        <v>0.0</v>
      </c>
      <c r="H848" s="393">
        <f t="shared" si="388"/>
        <v>0</v>
      </c>
      <c r="I848" s="306">
        <f>(I847/60)</f>
        <v>0.9</v>
      </c>
      <c r="J848" s="299"/>
      <c r="K848" s="307" t="s">
        <v>77</v>
      </c>
      <c r="L848" s="207">
        <v>4.0</v>
      </c>
      <c r="M848" s="207">
        <f>(L848-H848-H849)</f>
        <v>0</v>
      </c>
      <c r="N848" s="208">
        <v>10.0</v>
      </c>
      <c r="O848" s="208">
        <f t="shared" si="427"/>
        <v>10</v>
      </c>
      <c r="P848" s="207"/>
      <c r="Q848" s="287"/>
      <c r="R848" s="287"/>
      <c r="S848" s="287"/>
    </row>
    <row r="849">
      <c r="A849" s="302" t="s">
        <v>78</v>
      </c>
      <c r="B849" s="304">
        <v>2.0</v>
      </c>
      <c r="C849" s="304">
        <v>1.0</v>
      </c>
      <c r="D849" s="304">
        <v>1.0</v>
      </c>
      <c r="E849" s="304">
        <v>0.0</v>
      </c>
      <c r="F849" s="304">
        <v>0.0</v>
      </c>
      <c r="G849" s="304">
        <v>0.0</v>
      </c>
      <c r="H849" s="393">
        <f t="shared" si="388"/>
        <v>4</v>
      </c>
      <c r="I849" s="307"/>
      <c r="J849" s="299"/>
      <c r="K849" s="307" t="s">
        <v>78</v>
      </c>
      <c r="L849" s="207" t="s">
        <v>79</v>
      </c>
      <c r="M849" s="208" t="s">
        <v>79</v>
      </c>
      <c r="N849" s="208" t="s">
        <v>79</v>
      </c>
      <c r="O849" s="208" t="s">
        <v>79</v>
      </c>
      <c r="P849" s="207"/>
      <c r="Q849" s="287"/>
      <c r="R849" s="287"/>
      <c r="S849" s="287"/>
    </row>
    <row r="850">
      <c r="A850" s="302" t="s">
        <v>80</v>
      </c>
      <c r="B850" s="305"/>
      <c r="C850" s="221"/>
      <c r="D850" s="304"/>
      <c r="E850" s="221"/>
      <c r="F850" s="221">
        <v>0.0</v>
      </c>
      <c r="G850" s="304">
        <v>0.0</v>
      </c>
      <c r="H850" s="393">
        <f t="shared" si="388"/>
        <v>0</v>
      </c>
      <c r="I850" s="307" t="s">
        <v>79</v>
      </c>
      <c r="J850" s="299"/>
      <c r="K850" s="307" t="s">
        <v>80</v>
      </c>
      <c r="L850" s="207">
        <v>54.0</v>
      </c>
      <c r="M850" s="207">
        <f t="shared" ref="M850:M851" si="428">(L850-H850)</f>
        <v>54</v>
      </c>
      <c r="N850" s="208">
        <v>0.0</v>
      </c>
      <c r="O850" s="208">
        <f t="shared" ref="O850:O852" si="429">sum(M850,N850)</f>
        <v>54</v>
      </c>
      <c r="P850" s="207"/>
      <c r="Q850" s="287"/>
      <c r="R850" s="287"/>
      <c r="S850" s="287"/>
    </row>
    <row r="851">
      <c r="A851" s="295" t="s">
        <v>120</v>
      </c>
      <c r="B851" s="296">
        <v>2.0</v>
      </c>
      <c r="C851" s="296">
        <v>8.0</v>
      </c>
      <c r="D851" s="296">
        <v>10.0</v>
      </c>
      <c r="E851" s="296">
        <v>2.0</v>
      </c>
      <c r="F851" s="296">
        <v>8.0</v>
      </c>
      <c r="G851" s="296">
        <v>5.0</v>
      </c>
      <c r="H851" s="297">
        <f t="shared" si="388"/>
        <v>35</v>
      </c>
      <c r="I851" s="298">
        <f>sum(H851:H854)</f>
        <v>40</v>
      </c>
      <c r="J851" s="299"/>
      <c r="K851" s="298" t="s">
        <v>120</v>
      </c>
      <c r="L851" s="202">
        <v>35.0</v>
      </c>
      <c r="M851" s="202">
        <f t="shared" si="428"/>
        <v>0</v>
      </c>
      <c r="N851" s="201">
        <v>40.0</v>
      </c>
      <c r="O851" s="202">
        <f t="shared" si="429"/>
        <v>40</v>
      </c>
      <c r="P851" s="202"/>
      <c r="Q851" s="287"/>
      <c r="R851" s="287"/>
      <c r="S851" s="287"/>
    </row>
    <row r="852">
      <c r="A852" s="302" t="s">
        <v>77</v>
      </c>
      <c r="B852" s="304">
        <v>0.0</v>
      </c>
      <c r="C852" s="304">
        <v>0.0</v>
      </c>
      <c r="D852" s="304">
        <v>0.0</v>
      </c>
      <c r="E852" s="304">
        <v>0.0</v>
      </c>
      <c r="F852" s="304">
        <v>0.0</v>
      </c>
      <c r="G852" s="304">
        <v>0.0</v>
      </c>
      <c r="H852" s="305">
        <f t="shared" si="388"/>
        <v>0</v>
      </c>
      <c r="I852" s="306">
        <f>(I851/60)</f>
        <v>0.6666666667</v>
      </c>
      <c r="J852" s="299"/>
      <c r="K852" s="307" t="s">
        <v>77</v>
      </c>
      <c r="L852" s="207">
        <v>5.0</v>
      </c>
      <c r="M852" s="207">
        <f>(L852-H852-H853)</f>
        <v>0</v>
      </c>
      <c r="N852" s="208">
        <v>5.0</v>
      </c>
      <c r="O852" s="208">
        <f t="shared" si="429"/>
        <v>5</v>
      </c>
      <c r="P852" s="207"/>
      <c r="Q852" s="287"/>
      <c r="R852" s="287"/>
      <c r="S852" s="287"/>
    </row>
    <row r="853">
      <c r="A853" s="302" t="s">
        <v>78</v>
      </c>
      <c r="B853" s="304">
        <v>3.0</v>
      </c>
      <c r="C853" s="304">
        <v>2.0</v>
      </c>
      <c r="D853" s="304">
        <v>0.0</v>
      </c>
      <c r="E853" s="304">
        <v>0.0</v>
      </c>
      <c r="F853" s="304">
        <v>0.0</v>
      </c>
      <c r="G853" s="304">
        <v>0.0</v>
      </c>
      <c r="H853" s="305">
        <f t="shared" si="388"/>
        <v>5</v>
      </c>
      <c r="I853" s="307"/>
      <c r="J853" s="299"/>
      <c r="K853" s="307" t="s">
        <v>78</v>
      </c>
      <c r="L853" s="207" t="s">
        <v>79</v>
      </c>
      <c r="M853" s="208" t="s">
        <v>79</v>
      </c>
      <c r="N853" s="208" t="s">
        <v>79</v>
      </c>
      <c r="O853" s="208" t="s">
        <v>79</v>
      </c>
      <c r="P853" s="207"/>
      <c r="Q853" s="287"/>
      <c r="R853" s="287"/>
      <c r="S853" s="287"/>
    </row>
    <row r="854">
      <c r="A854" s="302" t="s">
        <v>80</v>
      </c>
      <c r="B854" s="304"/>
      <c r="C854" s="304"/>
      <c r="D854" s="304">
        <v>0.0</v>
      </c>
      <c r="E854" s="304">
        <v>0.0</v>
      </c>
      <c r="F854" s="305"/>
      <c r="G854" s="304">
        <v>0.0</v>
      </c>
      <c r="H854" s="305">
        <f t="shared" si="388"/>
        <v>0</v>
      </c>
      <c r="I854" s="307" t="s">
        <v>79</v>
      </c>
      <c r="J854" s="299"/>
      <c r="K854" s="307" t="s">
        <v>80</v>
      </c>
      <c r="L854" s="207">
        <v>13.0</v>
      </c>
      <c r="M854" s="207">
        <v>13.0</v>
      </c>
      <c r="N854" s="208">
        <v>40.0</v>
      </c>
      <c r="O854" s="208">
        <f t="shared" ref="O854:O856" si="430">sum(M854,N854)</f>
        <v>53</v>
      </c>
      <c r="P854" s="207"/>
      <c r="Q854" s="287"/>
      <c r="R854" s="287"/>
      <c r="S854" s="287"/>
    </row>
    <row r="855">
      <c r="A855" s="295" t="s">
        <v>240</v>
      </c>
      <c r="B855" s="296">
        <v>0.0</v>
      </c>
      <c r="C855" s="296">
        <v>14.0</v>
      </c>
      <c r="D855" s="296">
        <v>12.0</v>
      </c>
      <c r="E855" s="296">
        <v>7.0</v>
      </c>
      <c r="F855" s="296">
        <v>7.0</v>
      </c>
      <c r="G855" s="296">
        <v>0.0</v>
      </c>
      <c r="H855" s="297">
        <f t="shared" si="388"/>
        <v>40</v>
      </c>
      <c r="I855" s="298">
        <f>sum(H855:H858)</f>
        <v>42</v>
      </c>
      <c r="J855" s="299"/>
      <c r="K855" s="298" t="s">
        <v>240</v>
      </c>
      <c r="L855" s="202">
        <v>47.0</v>
      </c>
      <c r="M855" s="202">
        <f>(L855-H855)</f>
        <v>7</v>
      </c>
      <c r="N855" s="201">
        <v>35.0</v>
      </c>
      <c r="O855" s="202">
        <f t="shared" si="430"/>
        <v>42</v>
      </c>
      <c r="P855" s="202"/>
      <c r="Q855" s="287"/>
      <c r="R855" s="287"/>
      <c r="S855" s="287"/>
    </row>
    <row r="856">
      <c r="A856" s="302" t="s">
        <v>77</v>
      </c>
      <c r="B856" s="304">
        <v>0.0</v>
      </c>
      <c r="C856" s="304">
        <v>0.0</v>
      </c>
      <c r="D856" s="304">
        <v>0.0</v>
      </c>
      <c r="E856" s="304">
        <v>0.0</v>
      </c>
      <c r="F856" s="304">
        <v>0.0</v>
      </c>
      <c r="G856" s="304">
        <v>0.0</v>
      </c>
      <c r="H856" s="393">
        <f t="shared" si="388"/>
        <v>0</v>
      </c>
      <c r="I856" s="306">
        <f>(I855/60)</f>
        <v>0.7</v>
      </c>
      <c r="J856" s="299"/>
      <c r="K856" s="307" t="s">
        <v>77</v>
      </c>
      <c r="L856" s="207">
        <v>5.0</v>
      </c>
      <c r="M856" s="207">
        <f>(L856-H856-H857)</f>
        <v>3</v>
      </c>
      <c r="N856" s="208">
        <v>0.0</v>
      </c>
      <c r="O856" s="208">
        <f t="shared" si="430"/>
        <v>3</v>
      </c>
      <c r="P856" s="207"/>
      <c r="Q856" s="287"/>
      <c r="R856" s="287"/>
      <c r="S856" s="287"/>
    </row>
    <row r="857">
      <c r="A857" s="302" t="s">
        <v>78</v>
      </c>
      <c r="B857" s="304">
        <v>0.0</v>
      </c>
      <c r="C857" s="304">
        <v>0.0</v>
      </c>
      <c r="D857" s="304">
        <v>0.0</v>
      </c>
      <c r="E857" s="304">
        <v>2.0</v>
      </c>
      <c r="F857" s="304">
        <v>0.0</v>
      </c>
      <c r="G857" s="304">
        <v>0.0</v>
      </c>
      <c r="H857" s="393">
        <f t="shared" si="388"/>
        <v>2</v>
      </c>
      <c r="I857" s="307"/>
      <c r="J857" s="299"/>
      <c r="K857" s="307" t="s">
        <v>78</v>
      </c>
      <c r="L857" s="207" t="s">
        <v>79</v>
      </c>
      <c r="M857" s="208" t="s">
        <v>79</v>
      </c>
      <c r="N857" s="208" t="s">
        <v>79</v>
      </c>
      <c r="O857" s="208" t="s">
        <v>79</v>
      </c>
      <c r="P857" s="207"/>
      <c r="Q857" s="287"/>
      <c r="R857" s="287"/>
      <c r="S857" s="287"/>
    </row>
    <row r="858">
      <c r="A858" s="302" t="s">
        <v>80</v>
      </c>
      <c r="B858" s="304">
        <v>0.0</v>
      </c>
      <c r="C858" s="304"/>
      <c r="D858" s="304">
        <v>0.0</v>
      </c>
      <c r="E858" s="304"/>
      <c r="F858" s="305"/>
      <c r="G858" s="304">
        <v>0.0</v>
      </c>
      <c r="H858" s="393">
        <f t="shared" si="388"/>
        <v>0</v>
      </c>
      <c r="I858" s="307" t="s">
        <v>79</v>
      </c>
      <c r="J858" s="299"/>
      <c r="K858" s="307" t="s">
        <v>80</v>
      </c>
      <c r="L858" s="207">
        <v>42.0</v>
      </c>
      <c r="M858" s="207">
        <f t="shared" ref="M858:M859" si="431">(L858-H858)</f>
        <v>42</v>
      </c>
      <c r="N858" s="208">
        <v>0.0</v>
      </c>
      <c r="O858" s="208">
        <f t="shared" ref="O858:O860" si="432">sum(M858,N858)</f>
        <v>42</v>
      </c>
      <c r="P858" s="207"/>
      <c r="Q858" s="287"/>
      <c r="R858" s="287"/>
      <c r="S858" s="287"/>
    </row>
    <row r="859">
      <c r="A859" s="295" t="s">
        <v>85</v>
      </c>
      <c r="B859" s="314">
        <v>9.0</v>
      </c>
      <c r="C859" s="296">
        <v>6.0</v>
      </c>
      <c r="D859" s="296">
        <v>1.0</v>
      </c>
      <c r="E859" s="296">
        <v>15.0</v>
      </c>
      <c r="F859" s="296">
        <v>7.0</v>
      </c>
      <c r="G859" s="296">
        <v>12.0</v>
      </c>
      <c r="H859" s="297">
        <f t="shared" si="388"/>
        <v>50</v>
      </c>
      <c r="I859" s="298">
        <f>sum(H859:H862)</f>
        <v>54</v>
      </c>
      <c r="J859" s="299"/>
      <c r="K859" s="298" t="s">
        <v>85</v>
      </c>
      <c r="L859" s="202">
        <v>72.0</v>
      </c>
      <c r="M859" s="202">
        <f t="shared" si="431"/>
        <v>22</v>
      </c>
      <c r="N859" s="201">
        <v>40.0</v>
      </c>
      <c r="O859" s="202">
        <f t="shared" si="432"/>
        <v>62</v>
      </c>
      <c r="P859" s="202"/>
      <c r="Q859" s="300"/>
      <c r="R859" s="301"/>
      <c r="S859" s="301"/>
    </row>
    <row r="860">
      <c r="A860" s="302" t="s">
        <v>77</v>
      </c>
      <c r="B860" s="303">
        <v>0.0</v>
      </c>
      <c r="C860" s="221">
        <v>0.0</v>
      </c>
      <c r="D860" s="221">
        <v>0.0</v>
      </c>
      <c r="E860" s="221">
        <v>0.0</v>
      </c>
      <c r="F860" s="221">
        <v>0.0</v>
      </c>
      <c r="G860" s="304">
        <v>0.0</v>
      </c>
      <c r="H860" s="305">
        <f t="shared" si="388"/>
        <v>0</v>
      </c>
      <c r="I860" s="306">
        <f>(I859/60)</f>
        <v>0.9</v>
      </c>
      <c r="J860" s="299"/>
      <c r="K860" s="307" t="s">
        <v>77</v>
      </c>
      <c r="L860" s="208">
        <v>5.0</v>
      </c>
      <c r="M860" s="207">
        <f>(L860-H860-H861)</f>
        <v>1</v>
      </c>
      <c r="N860" s="208">
        <v>5.0</v>
      </c>
      <c r="O860" s="208">
        <f t="shared" si="432"/>
        <v>6</v>
      </c>
      <c r="P860" s="208"/>
      <c r="Q860" s="301"/>
      <c r="R860" s="301"/>
      <c r="S860" s="301"/>
    </row>
    <row r="861">
      <c r="A861" s="302" t="s">
        <v>78</v>
      </c>
      <c r="B861" s="303">
        <v>0.0</v>
      </c>
      <c r="C861" s="221">
        <v>0.0</v>
      </c>
      <c r="D861" s="221">
        <v>1.0</v>
      </c>
      <c r="E861" s="221">
        <v>3.0</v>
      </c>
      <c r="F861" s="221">
        <v>0.0</v>
      </c>
      <c r="G861" s="304">
        <v>0.0</v>
      </c>
      <c r="H861" s="305">
        <f t="shared" si="388"/>
        <v>4</v>
      </c>
      <c r="I861" s="307"/>
      <c r="J861" s="299"/>
      <c r="K861" s="307" t="s">
        <v>78</v>
      </c>
      <c r="L861" s="208" t="s">
        <v>79</v>
      </c>
      <c r="M861" s="208" t="s">
        <v>79</v>
      </c>
      <c r="N861" s="208" t="s">
        <v>79</v>
      </c>
      <c r="O861" s="208" t="s">
        <v>79</v>
      </c>
      <c r="P861" s="208"/>
      <c r="Q861" s="301"/>
      <c r="R861" s="301"/>
      <c r="S861" s="301"/>
    </row>
    <row r="862">
      <c r="A862" s="302" t="s">
        <v>80</v>
      </c>
      <c r="B862" s="221">
        <v>0.0</v>
      </c>
      <c r="C862" s="221"/>
      <c r="D862" s="221">
        <v>0.0</v>
      </c>
      <c r="E862" s="221"/>
      <c r="F862" s="221"/>
      <c r="G862" s="304"/>
      <c r="H862" s="305">
        <f t="shared" si="388"/>
        <v>0</v>
      </c>
      <c r="I862" s="307" t="s">
        <v>79</v>
      </c>
      <c r="J862" s="299"/>
      <c r="K862" s="307" t="s">
        <v>80</v>
      </c>
      <c r="L862" s="208">
        <v>46.0</v>
      </c>
      <c r="M862" s="207">
        <f>(L862-H862)</f>
        <v>46</v>
      </c>
      <c r="N862" s="208">
        <v>0.0</v>
      </c>
      <c r="O862" s="208">
        <f>sum(M862,N862)</f>
        <v>46</v>
      </c>
      <c r="P862" s="208"/>
      <c r="Q862" s="301"/>
      <c r="R862" s="301"/>
      <c r="S862" s="301"/>
    </row>
    <row r="863">
      <c r="A863" s="311"/>
      <c r="B863" s="198"/>
      <c r="C863" s="199"/>
      <c r="D863" s="198"/>
      <c r="E863" s="198"/>
      <c r="F863" s="198"/>
      <c r="G863" s="198"/>
      <c r="H863" s="198"/>
      <c r="I863" s="199"/>
      <c r="J863" s="286"/>
      <c r="K863" s="293"/>
      <c r="L863" s="198"/>
      <c r="M863" s="198"/>
      <c r="N863" s="198"/>
      <c r="O863" s="198"/>
      <c r="P863" s="293"/>
      <c r="Q863" s="287"/>
      <c r="R863" s="287"/>
      <c r="S863" s="287"/>
    </row>
    <row r="864">
      <c r="A864" s="320" t="s">
        <v>121</v>
      </c>
      <c r="B864" s="195">
        <f t="shared" ref="B864:G864" si="433">SUM(B717,B721,B725,B729,B733, B737,B742,B746,B750,B754, B758, B762, B767,B771,B775,B779,B783,B787,B791, B796,B800,B805,B809,B813,B817, B821, B826,B830,B834,B838, B842,B847,B851, B855, B859)</f>
        <v>168</v>
      </c>
      <c r="C864" s="195">
        <f t="shared" si="433"/>
        <v>286</v>
      </c>
      <c r="D864" s="195">
        <f t="shared" si="433"/>
        <v>241</v>
      </c>
      <c r="E864" s="195">
        <f t="shared" si="433"/>
        <v>283</v>
      </c>
      <c r="F864" s="195">
        <f t="shared" si="433"/>
        <v>227</v>
      </c>
      <c r="G864" s="195">
        <f t="shared" si="433"/>
        <v>59</v>
      </c>
      <c r="H864" s="195">
        <f>sum(B864:G864)</f>
        <v>1264</v>
      </c>
      <c r="I864" s="238"/>
      <c r="J864" s="286"/>
      <c r="K864" s="291" t="s">
        <v>121</v>
      </c>
      <c r="L864" s="195">
        <f t="shared" ref="L864:M864" si="434">SUM(L717,L721,L725,L729,L733, L737,L742,L746,L750,L754, L758, L762, L767,L771,L775,L779,L783,L787, L791, L796,L800,L805,L809,L813,L817, L821, L826,L830,L834,L838, L842,L847,L851, L855, L859)</f>
        <v>1780</v>
      </c>
      <c r="M864" s="195">
        <f t="shared" si="434"/>
        <v>534</v>
      </c>
      <c r="N864" s="195">
        <f t="shared" ref="N864:O864" si="435">SUM(N717,N721,N725,N729,N733, N737,N742,N746,N750,N754, N758, N762, N767,N771,N775,N779,N783, N791, N796,N800,N805,N809,N813,N817, N821, N826,N830,N834,N838, N842,N847,N851, N855, N859)</f>
        <v>1388</v>
      </c>
      <c r="O864" s="195">
        <f t="shared" si="435"/>
        <v>1905</v>
      </c>
      <c r="P864" s="291"/>
      <c r="Q864" s="287"/>
      <c r="R864" s="287"/>
      <c r="S864" s="287"/>
    </row>
    <row r="865">
      <c r="A865" s="320" t="s">
        <v>77</v>
      </c>
      <c r="B865" s="195">
        <f t="shared" ref="B865:H865" si="436">SUM(B718,B722,B726,B730,B734, B738,B743,B747,B751,B755, B759, B763, B768,B772,B776,B780,B784,B788, B792, B797,B801,B806,B810,B814,B818, B822, B827,B831,B835,B839, B843,B848,B852, B856, B860)</f>
        <v>1</v>
      </c>
      <c r="C865" s="195">
        <f t="shared" si="436"/>
        <v>3</v>
      </c>
      <c r="D865" s="195">
        <f t="shared" si="436"/>
        <v>1</v>
      </c>
      <c r="E865" s="195">
        <f t="shared" si="436"/>
        <v>0</v>
      </c>
      <c r="F865" s="195">
        <f t="shared" si="436"/>
        <v>3</v>
      </c>
      <c r="G865" s="195">
        <f t="shared" si="436"/>
        <v>0</v>
      </c>
      <c r="H865" s="195">
        <f t="shared" si="436"/>
        <v>8</v>
      </c>
      <c r="I865" s="238"/>
      <c r="J865" s="286"/>
      <c r="K865" s="291" t="s">
        <v>77</v>
      </c>
      <c r="L865" s="195">
        <f t="shared" ref="L865:L867" si="439">SUM(L718,L722,L726,L730,L734, L738,L743,L747,L751,L755, L759, L763, L768,L772,L776,L780,L784,L788, L792, L797,L801,L806,L810,L814,L818, L822, L827,L831,L835,L839, L843,L848,L852, L856, L860)</f>
        <v>194</v>
      </c>
      <c r="M865" s="195">
        <f t="shared" ref="M865:O865" si="437">SUM(M718,M722,M726,M730,M734, M738,M743,M747,M751,M755, M759, M763, M768,M772,M776,M780,M784, M792, M797,M801,M806,M810,M814,M818, M822, M827,M831,M835,M839, M843,M848,M852, M856, M860)</f>
        <v>54</v>
      </c>
      <c r="N865" s="195">
        <f t="shared" si="437"/>
        <v>183</v>
      </c>
      <c r="O865" s="195">
        <f t="shared" si="437"/>
        <v>237</v>
      </c>
      <c r="P865" s="291"/>
      <c r="Q865" s="287"/>
      <c r="R865" s="287"/>
      <c r="S865" s="287"/>
    </row>
    <row r="866">
      <c r="A866" s="320" t="s">
        <v>78</v>
      </c>
      <c r="B866" s="195">
        <f t="shared" ref="B866:H866" si="438">SUM(B719,B723,B727,B731,B735, B739,B744,B748,B752,B756, B760, B764, B769,B773,B777,B781,B785,B789,B793, B798,B802,B807,B811,B815,B819, B823, B828,B832,B836,B840, B844,B849,B853, B857, B861)</f>
        <v>12</v>
      </c>
      <c r="C866" s="195">
        <f t="shared" si="438"/>
        <v>36</v>
      </c>
      <c r="D866" s="195">
        <f t="shared" si="438"/>
        <v>36</v>
      </c>
      <c r="E866" s="195">
        <f t="shared" si="438"/>
        <v>32</v>
      </c>
      <c r="F866" s="195">
        <f t="shared" si="438"/>
        <v>12</v>
      </c>
      <c r="G866" s="195">
        <f t="shared" si="438"/>
        <v>4</v>
      </c>
      <c r="H866" s="195">
        <f t="shared" si="438"/>
        <v>132</v>
      </c>
      <c r="I866" s="238"/>
      <c r="J866" s="286"/>
      <c r="K866" s="291" t="s">
        <v>78</v>
      </c>
      <c r="L866" s="195">
        <f t="shared" si="439"/>
        <v>0</v>
      </c>
      <c r="M866" s="195">
        <f t="shared" ref="M866:O866" si="440">SUM(M719,M723,M727,M731,M735, M739,M744,M748,M752,M756, M760, M764, M769,M773,M777,M781,M785, M793, M798,M802,M807,M811,M815,M819, M823, M828,M832,M836,M840, M844,M849,M853, M857, M861)</f>
        <v>0</v>
      </c>
      <c r="N866" s="195">
        <f t="shared" si="440"/>
        <v>0</v>
      </c>
      <c r="O866" s="195">
        <f t="shared" si="440"/>
        <v>0</v>
      </c>
      <c r="P866" s="291"/>
      <c r="Q866" s="287"/>
      <c r="R866" s="287"/>
      <c r="S866" s="287"/>
    </row>
    <row r="867">
      <c r="A867" s="320" t="s">
        <v>80</v>
      </c>
      <c r="B867" s="195">
        <f t="shared" ref="B867:H867" si="441">SUM(B720,B724,B728,B732,B736, B740,B745,B749,B753,B757, B761, B765, B770,B774,B778,B782,B786, B794, B799,B803,B808,B812,B816,B820, B824, B829,B833,B837,B841, B845,B850,B854, B858, B862)</f>
        <v>0</v>
      </c>
      <c r="C867" s="195">
        <f t="shared" si="441"/>
        <v>0</v>
      </c>
      <c r="D867" s="195">
        <f t="shared" si="441"/>
        <v>0</v>
      </c>
      <c r="E867" s="195">
        <f t="shared" si="441"/>
        <v>0</v>
      </c>
      <c r="F867" s="195">
        <f t="shared" si="441"/>
        <v>0</v>
      </c>
      <c r="G867" s="195">
        <f t="shared" si="441"/>
        <v>0</v>
      </c>
      <c r="H867" s="195">
        <f t="shared" si="441"/>
        <v>0</v>
      </c>
      <c r="I867" s="238"/>
      <c r="J867" s="286"/>
      <c r="K867" s="291" t="s">
        <v>80</v>
      </c>
      <c r="L867" s="195">
        <f t="shared" si="439"/>
        <v>1293</v>
      </c>
      <c r="M867" s="195">
        <f t="shared" ref="M867:O867" si="442">SUM(M720,M724,M728,M732,M736, M740,M745,M749,M753,M757, M761, M765, M770,M774,M778,M782,M786, M794, M799,M803,M808,M812,M816,M820, M824, M829,M833,M837,M841, M845,M850,M854, M858, M862)</f>
        <v>1293</v>
      </c>
      <c r="N867" s="195">
        <f t="shared" si="442"/>
        <v>320</v>
      </c>
      <c r="O867" s="195">
        <f t="shared" si="442"/>
        <v>1613</v>
      </c>
      <c r="P867" s="291"/>
      <c r="Q867" s="287"/>
      <c r="R867" s="287"/>
      <c r="S867" s="287"/>
    </row>
    <row r="868">
      <c r="A868" s="311" t="s">
        <v>9</v>
      </c>
      <c r="B868" s="197">
        <f t="shared" ref="B868:H868" si="443">sum(B864:B866)</f>
        <v>181</v>
      </c>
      <c r="C868" s="197">
        <f t="shared" si="443"/>
        <v>325</v>
      </c>
      <c r="D868" s="197">
        <f t="shared" si="443"/>
        <v>278</v>
      </c>
      <c r="E868" s="197">
        <f t="shared" si="443"/>
        <v>315</v>
      </c>
      <c r="F868" s="197">
        <f t="shared" si="443"/>
        <v>242</v>
      </c>
      <c r="G868" s="197">
        <f t="shared" si="443"/>
        <v>63</v>
      </c>
      <c r="H868" s="197">
        <f t="shared" si="443"/>
        <v>1404</v>
      </c>
      <c r="I868" s="199"/>
      <c r="J868" s="286"/>
      <c r="K868" s="293" t="s">
        <v>9</v>
      </c>
      <c r="L868" s="197">
        <f t="shared" ref="L868:O868" si="444">sum(L864:L866)</f>
        <v>1974</v>
      </c>
      <c r="M868" s="197">
        <f t="shared" si="444"/>
        <v>588</v>
      </c>
      <c r="N868" s="197">
        <f t="shared" si="444"/>
        <v>1571</v>
      </c>
      <c r="O868" s="197">
        <f t="shared" si="444"/>
        <v>2142</v>
      </c>
      <c r="P868" s="293"/>
      <c r="Q868" s="287"/>
      <c r="R868" s="287"/>
      <c r="S868" s="287"/>
    </row>
    <row r="869">
      <c r="A869" s="321"/>
      <c r="B869" s="400">
        <v>97.0</v>
      </c>
      <c r="C869" s="400">
        <v>214.0</v>
      </c>
      <c r="D869" s="400">
        <v>198.0</v>
      </c>
      <c r="E869" s="400">
        <v>222.0</v>
      </c>
      <c r="F869" s="400">
        <v>174.0</v>
      </c>
      <c r="G869" s="400">
        <v>5.0</v>
      </c>
      <c r="H869" s="195">
        <v>354.0</v>
      </c>
      <c r="I869" s="287"/>
      <c r="J869" s="287"/>
      <c r="K869" s="287"/>
      <c r="L869" s="287"/>
      <c r="M869" s="287"/>
      <c r="N869" s="287"/>
      <c r="O869" s="287"/>
      <c r="P869" s="287"/>
      <c r="Q869" s="287"/>
      <c r="R869" s="287"/>
      <c r="S869" s="287"/>
    </row>
    <row r="870">
      <c r="A870" s="311" t="s">
        <v>123</v>
      </c>
      <c r="B870" s="240" t="s">
        <v>2</v>
      </c>
      <c r="C870" s="240" t="s">
        <v>3</v>
      </c>
      <c r="D870" s="240" t="s">
        <v>4</v>
      </c>
      <c r="E870" s="240" t="s">
        <v>5</v>
      </c>
      <c r="F870" s="240" t="s">
        <v>6</v>
      </c>
      <c r="G870" s="240" t="s">
        <v>7</v>
      </c>
      <c r="H870" s="240" t="s">
        <v>9</v>
      </c>
      <c r="I870" s="287"/>
      <c r="J870" s="287"/>
      <c r="K870" s="287"/>
      <c r="L870" s="287"/>
      <c r="M870" s="287"/>
      <c r="N870" s="287"/>
      <c r="O870" s="287"/>
      <c r="P870" s="287"/>
      <c r="Q870" s="287"/>
      <c r="R870" s="287"/>
      <c r="S870" s="287"/>
    </row>
    <row r="871">
      <c r="A871" s="320" t="s">
        <v>124</v>
      </c>
      <c r="B871" s="195">
        <f t="shared" ref="B871:H871" si="445">sum(B865:B866)</f>
        <v>13</v>
      </c>
      <c r="C871" s="195">
        <f t="shared" si="445"/>
        <v>39</v>
      </c>
      <c r="D871" s="195">
        <f t="shared" si="445"/>
        <v>37</v>
      </c>
      <c r="E871" s="195">
        <f t="shared" si="445"/>
        <v>32</v>
      </c>
      <c r="F871" s="195">
        <f t="shared" si="445"/>
        <v>15</v>
      </c>
      <c r="G871" s="195">
        <f t="shared" si="445"/>
        <v>4</v>
      </c>
      <c r="H871" s="195">
        <f t="shared" si="445"/>
        <v>140</v>
      </c>
      <c r="I871" s="287"/>
      <c r="J871" s="287"/>
      <c r="K871" s="287"/>
      <c r="L871" s="287"/>
      <c r="M871" s="287"/>
      <c r="N871" s="287"/>
      <c r="O871" s="287"/>
      <c r="P871" s="287"/>
      <c r="Q871" s="287"/>
      <c r="R871" s="287"/>
      <c r="S871" s="287"/>
    </row>
    <row r="872">
      <c r="A872" s="320" t="s">
        <v>126</v>
      </c>
      <c r="B872" s="241">
        <f t="shared" ref="B872:H872" si="446">(B871*30)</f>
        <v>390</v>
      </c>
      <c r="C872" s="241">
        <f t="shared" si="446"/>
        <v>1170</v>
      </c>
      <c r="D872" s="241">
        <f t="shared" si="446"/>
        <v>1110</v>
      </c>
      <c r="E872" s="241">
        <f t="shared" si="446"/>
        <v>960</v>
      </c>
      <c r="F872" s="241">
        <f t="shared" si="446"/>
        <v>450</v>
      </c>
      <c r="G872" s="241">
        <f t="shared" si="446"/>
        <v>120</v>
      </c>
      <c r="H872" s="241">
        <f t="shared" si="446"/>
        <v>4200</v>
      </c>
      <c r="I872" s="287"/>
      <c r="J872" s="287"/>
      <c r="K872" s="287"/>
      <c r="L872" s="287"/>
      <c r="M872" s="287"/>
      <c r="N872" s="287"/>
      <c r="O872" s="287"/>
      <c r="P872" s="287"/>
      <c r="Q872" s="287"/>
      <c r="R872" s="287"/>
      <c r="S872" s="287"/>
    </row>
    <row r="873">
      <c r="A873" s="320" t="s">
        <v>127</v>
      </c>
      <c r="B873" s="195">
        <f t="shared" ref="B873:H873" si="447">(B867)</f>
        <v>0</v>
      </c>
      <c r="C873" s="195">
        <f t="shared" si="447"/>
        <v>0</v>
      </c>
      <c r="D873" s="195">
        <f t="shared" si="447"/>
        <v>0</v>
      </c>
      <c r="E873" s="195">
        <f t="shared" si="447"/>
        <v>0</v>
      </c>
      <c r="F873" s="195">
        <f t="shared" si="447"/>
        <v>0</v>
      </c>
      <c r="G873" s="195">
        <f t="shared" si="447"/>
        <v>0</v>
      </c>
      <c r="H873" s="195">
        <f t="shared" si="447"/>
        <v>0</v>
      </c>
      <c r="I873" s="287"/>
      <c r="J873" s="287"/>
      <c r="K873" s="287"/>
      <c r="L873" s="287"/>
      <c r="M873" s="287"/>
      <c r="N873" s="287"/>
      <c r="O873" s="287"/>
      <c r="P873" s="287"/>
      <c r="Q873" s="287"/>
      <c r="R873" s="287"/>
      <c r="S873" s="287"/>
    </row>
    <row r="874">
      <c r="A874" s="320" t="s">
        <v>126</v>
      </c>
      <c r="B874" s="241">
        <f t="shared" ref="B874:H874" si="448">(B873*5)</f>
        <v>0</v>
      </c>
      <c r="C874" s="241">
        <f t="shared" si="448"/>
        <v>0</v>
      </c>
      <c r="D874" s="241">
        <f t="shared" si="448"/>
        <v>0</v>
      </c>
      <c r="E874" s="241">
        <f t="shared" si="448"/>
        <v>0</v>
      </c>
      <c r="F874" s="241">
        <f t="shared" si="448"/>
        <v>0</v>
      </c>
      <c r="G874" s="241">
        <f t="shared" si="448"/>
        <v>0</v>
      </c>
      <c r="H874" s="241">
        <f t="shared" si="448"/>
        <v>0</v>
      </c>
      <c r="I874" s="287"/>
      <c r="J874" s="287"/>
      <c r="K874" s="287"/>
      <c r="L874" s="287"/>
      <c r="M874" s="287"/>
      <c r="N874" s="287"/>
      <c r="O874" s="287"/>
      <c r="P874" s="287"/>
      <c r="Q874" s="287"/>
      <c r="R874" s="287"/>
      <c r="S874" s="287"/>
    </row>
    <row r="875">
      <c r="A875" s="321"/>
      <c r="B875" s="191"/>
      <c r="C875" s="191"/>
      <c r="D875" s="191"/>
      <c r="E875" s="191"/>
      <c r="F875" s="191"/>
      <c r="G875" s="191"/>
      <c r="H875" s="191"/>
      <c r="I875" s="287"/>
      <c r="J875" s="287"/>
      <c r="K875" s="287"/>
      <c r="L875" s="287"/>
      <c r="M875" s="287"/>
      <c r="N875" s="287"/>
      <c r="O875" s="287"/>
      <c r="P875" s="287"/>
      <c r="Q875" s="287"/>
      <c r="R875" s="287"/>
      <c r="S875" s="287"/>
    </row>
    <row r="876">
      <c r="A876" s="322"/>
      <c r="B876" s="243">
        <f t="shared" ref="B876:H876" si="449">(B868*22.5)+B872+B874</f>
        <v>4462.5</v>
      </c>
      <c r="C876" s="243">
        <f t="shared" si="449"/>
        <v>8482.5</v>
      </c>
      <c r="D876" s="243">
        <f t="shared" si="449"/>
        <v>7365</v>
      </c>
      <c r="E876" s="243">
        <f t="shared" si="449"/>
        <v>8047.5</v>
      </c>
      <c r="F876" s="243">
        <f t="shared" si="449"/>
        <v>5895</v>
      </c>
      <c r="G876" s="243">
        <f t="shared" si="449"/>
        <v>1537.5</v>
      </c>
      <c r="H876" s="243">
        <f t="shared" si="449"/>
        <v>35790</v>
      </c>
      <c r="I876" s="287"/>
      <c r="J876" s="287"/>
      <c r="K876" s="287"/>
      <c r="L876" s="287"/>
      <c r="M876" s="287"/>
      <c r="N876" s="287"/>
      <c r="O876" s="287"/>
      <c r="P876" s="287"/>
      <c r="Q876" s="287"/>
      <c r="R876" s="287"/>
      <c r="S876" s="287"/>
    </row>
    <row r="877">
      <c r="A877" s="287"/>
      <c r="B877" s="287"/>
      <c r="C877" s="287"/>
      <c r="D877" s="287"/>
      <c r="E877" s="287"/>
      <c r="F877" s="287"/>
      <c r="G877" s="321"/>
      <c r="H877" s="321"/>
      <c r="I877" s="287"/>
      <c r="J877" s="287"/>
      <c r="K877" s="287"/>
      <c r="L877" s="287"/>
      <c r="M877" s="287"/>
      <c r="N877" s="287"/>
      <c r="O877" s="287"/>
      <c r="P877" s="287"/>
      <c r="Q877" s="287"/>
      <c r="R877" s="287"/>
      <c r="S877" s="287"/>
    </row>
    <row r="878">
      <c r="A878" s="287"/>
      <c r="B878" s="287"/>
      <c r="C878" s="287"/>
      <c r="D878" s="287"/>
      <c r="E878" s="287"/>
      <c r="F878" s="286"/>
      <c r="G878" s="323" t="s">
        <v>35</v>
      </c>
      <c r="H878" s="323" t="s">
        <v>36</v>
      </c>
      <c r="I878" s="287"/>
      <c r="J878" s="287"/>
      <c r="K878" s="287"/>
      <c r="L878" s="287"/>
      <c r="M878" s="287"/>
      <c r="N878" s="287"/>
      <c r="O878" s="287"/>
      <c r="P878" s="287"/>
      <c r="Q878" s="287"/>
      <c r="R878" s="287"/>
      <c r="S878" s="301"/>
    </row>
    <row r="879">
      <c r="A879" s="287"/>
      <c r="B879" s="287"/>
      <c r="C879" s="287"/>
      <c r="D879" s="287"/>
      <c r="E879" s="287"/>
      <c r="F879" s="286"/>
      <c r="G879" s="324">
        <v>44598.0</v>
      </c>
      <c r="H879" s="303">
        <v>1196.0</v>
      </c>
      <c r="I879" s="287"/>
      <c r="J879" s="287"/>
      <c r="K879" s="287"/>
      <c r="L879" s="287"/>
      <c r="M879" s="287"/>
      <c r="N879" s="287"/>
      <c r="O879" s="287"/>
      <c r="P879" s="287"/>
      <c r="Q879" s="287"/>
      <c r="R879" s="287"/>
      <c r="S879" s="287"/>
    </row>
    <row r="880">
      <c r="A880" s="287"/>
      <c r="B880" s="287"/>
      <c r="C880" s="287"/>
      <c r="D880" s="287"/>
      <c r="E880" s="287"/>
      <c r="F880" s="286"/>
      <c r="G880" s="325">
        <v>44605.0</v>
      </c>
      <c r="H880" s="303">
        <v>1364.0</v>
      </c>
      <c r="I880" s="287"/>
      <c r="J880" s="287"/>
      <c r="K880" s="287"/>
      <c r="L880" s="287"/>
      <c r="M880" s="287"/>
      <c r="N880" s="287"/>
      <c r="O880" s="287"/>
      <c r="P880" s="287"/>
      <c r="Q880" s="287"/>
      <c r="R880" s="287"/>
      <c r="S880" s="287"/>
    </row>
    <row r="881">
      <c r="A881" s="287"/>
      <c r="B881" s="287"/>
      <c r="C881" s="287"/>
      <c r="D881" s="287"/>
      <c r="E881" s="287"/>
      <c r="F881" s="286"/>
      <c r="G881" s="325">
        <v>44612.0</v>
      </c>
      <c r="H881" s="303">
        <v>1374.0</v>
      </c>
      <c r="I881" s="287"/>
      <c r="J881" s="287"/>
      <c r="K881" s="287"/>
      <c r="L881" s="287"/>
      <c r="M881" s="287"/>
      <c r="N881" s="287"/>
      <c r="O881" s="287"/>
      <c r="P881" s="287"/>
      <c r="Q881" s="287"/>
      <c r="R881" s="287"/>
      <c r="S881" s="287"/>
    </row>
    <row r="882">
      <c r="A882" s="287"/>
      <c r="B882" s="287"/>
      <c r="C882" s="287"/>
      <c r="D882" s="287"/>
      <c r="E882" s="287"/>
      <c r="F882" s="286"/>
      <c r="G882" s="325">
        <v>44619.0</v>
      </c>
      <c r="H882" s="326">
        <f>(H868)</f>
        <v>1404</v>
      </c>
      <c r="I882" s="287"/>
      <c r="J882" s="287"/>
      <c r="K882" s="287"/>
      <c r="L882" s="287"/>
      <c r="M882" s="287"/>
      <c r="N882" s="287"/>
      <c r="O882" s="287"/>
      <c r="P882" s="287"/>
      <c r="Q882" s="287"/>
      <c r="R882" s="287"/>
      <c r="S882" s="287"/>
    </row>
    <row r="883">
      <c r="A883" s="287"/>
      <c r="B883" s="287"/>
      <c r="C883" s="287"/>
      <c r="D883" s="287"/>
      <c r="E883" s="287"/>
      <c r="F883" s="286"/>
      <c r="G883" s="323" t="s">
        <v>9</v>
      </c>
      <c r="H883" s="323">
        <f>SUM(H879:H882)</f>
        <v>5338</v>
      </c>
      <c r="I883" s="287"/>
      <c r="J883" s="287"/>
      <c r="K883" s="287"/>
      <c r="L883" s="287"/>
      <c r="M883" s="287"/>
      <c r="N883" s="287"/>
      <c r="O883" s="287"/>
      <c r="P883" s="287"/>
      <c r="Q883" s="287"/>
      <c r="R883" s="287"/>
      <c r="S883" s="287"/>
    </row>
    <row r="884">
      <c r="A884" s="287"/>
      <c r="B884" s="287"/>
      <c r="C884" s="287"/>
      <c r="D884" s="287"/>
      <c r="E884" s="287"/>
      <c r="F884" s="287"/>
      <c r="G884" s="321"/>
      <c r="H884" s="321"/>
      <c r="I884" s="287"/>
      <c r="J884" s="287"/>
      <c r="K884" s="287"/>
      <c r="L884" s="287"/>
      <c r="M884" s="287"/>
      <c r="N884" s="287"/>
      <c r="O884" s="287"/>
      <c r="P884" s="287"/>
      <c r="Q884" s="287"/>
      <c r="R884" s="287"/>
      <c r="S884" s="287"/>
    </row>
    <row r="885">
      <c r="A885" s="287"/>
      <c r="B885" s="287"/>
      <c r="C885" s="287"/>
      <c r="D885" s="287"/>
      <c r="E885" s="287"/>
      <c r="F885" s="286"/>
      <c r="G885" s="327" t="s">
        <v>131</v>
      </c>
      <c r="H885" s="327">
        <f>(6000-H883)</f>
        <v>662</v>
      </c>
      <c r="I885" s="401">
        <f>(H883/6000)</f>
        <v>0.8896666667</v>
      </c>
      <c r="J885" s="287"/>
      <c r="K885" s="287"/>
      <c r="L885" s="287"/>
      <c r="M885" s="287"/>
      <c r="N885" s="287"/>
      <c r="O885" s="287"/>
      <c r="P885" s="287"/>
      <c r="Q885" s="287"/>
      <c r="R885" s="287"/>
      <c r="S885" s="287"/>
    </row>
    <row r="886">
      <c r="A886" s="321"/>
      <c r="B886" s="321"/>
      <c r="C886" s="321"/>
      <c r="D886" s="321"/>
      <c r="E886" s="321"/>
      <c r="F886" s="321"/>
      <c r="G886" s="321"/>
      <c r="H886" s="321"/>
      <c r="I886" s="321"/>
      <c r="J886" s="287"/>
      <c r="K886" s="321"/>
      <c r="L886" s="321"/>
      <c r="M886" s="321"/>
      <c r="N886" s="321"/>
      <c r="O886" s="321"/>
      <c r="P886" s="321"/>
      <c r="Q886" s="287"/>
      <c r="R886" s="287"/>
      <c r="S886" s="287"/>
    </row>
    <row r="887">
      <c r="A887" s="283" t="s">
        <v>253</v>
      </c>
      <c r="B887" s="284">
        <v>21.0</v>
      </c>
      <c r="C887" s="284">
        <v>22.0</v>
      </c>
      <c r="D887" s="284">
        <v>23.0</v>
      </c>
      <c r="E887" s="284">
        <v>24.0</v>
      </c>
      <c r="F887" s="284">
        <v>25.0</v>
      </c>
      <c r="G887" s="284">
        <v>26.0</v>
      </c>
      <c r="H887" s="285"/>
      <c r="I887" s="285"/>
      <c r="J887" s="286"/>
      <c r="K887" s="283" t="s">
        <v>253</v>
      </c>
      <c r="L887" s="291"/>
      <c r="M887" s="291"/>
      <c r="N887" s="291"/>
      <c r="O887" s="291"/>
      <c r="P887" s="291"/>
      <c r="Q887" s="287"/>
      <c r="R887" s="287"/>
      <c r="S887" s="287"/>
    </row>
    <row r="888">
      <c r="A888" s="288" t="s">
        <v>132</v>
      </c>
      <c r="B888" s="289" t="s">
        <v>2</v>
      </c>
      <c r="C888" s="289" t="s">
        <v>3</v>
      </c>
      <c r="D888" s="289" t="s">
        <v>4</v>
      </c>
      <c r="E888" s="289" t="s">
        <v>5</v>
      </c>
      <c r="F888" s="289" t="s">
        <v>6</v>
      </c>
      <c r="G888" s="289" t="s">
        <v>7</v>
      </c>
      <c r="H888" s="289" t="s">
        <v>9</v>
      </c>
      <c r="I888" s="289" t="s">
        <v>71</v>
      </c>
      <c r="J888" s="286"/>
      <c r="K888" s="289" t="s">
        <v>132</v>
      </c>
      <c r="L888" s="289" t="s">
        <v>72</v>
      </c>
      <c r="M888" s="289" t="s">
        <v>13</v>
      </c>
      <c r="N888" s="291" t="s">
        <v>73</v>
      </c>
      <c r="O888" s="291" t="s">
        <v>133</v>
      </c>
      <c r="P888" s="291" t="s">
        <v>74</v>
      </c>
      <c r="Q888" s="287"/>
      <c r="R888" s="287"/>
      <c r="S888" s="287"/>
    </row>
    <row r="889">
      <c r="A889" s="312" t="s">
        <v>1</v>
      </c>
      <c r="B889" s="298"/>
      <c r="C889" s="298"/>
      <c r="D889" s="298"/>
      <c r="E889" s="298"/>
      <c r="F889" s="298"/>
      <c r="G889" s="298"/>
      <c r="H889" s="298"/>
      <c r="I889" s="298"/>
      <c r="J889" s="286"/>
      <c r="K889" s="297" t="s">
        <v>1</v>
      </c>
      <c r="L889" s="298"/>
      <c r="M889" s="298"/>
      <c r="N889" s="298"/>
      <c r="O889" s="298"/>
      <c r="P889" s="298"/>
      <c r="Q889" s="287"/>
      <c r="R889" s="287"/>
      <c r="S889" s="287"/>
    </row>
    <row r="890">
      <c r="A890" s="330" t="s">
        <v>134</v>
      </c>
      <c r="B890" s="304">
        <v>4.0</v>
      </c>
      <c r="C890" s="304">
        <v>5.0</v>
      </c>
      <c r="D890" s="304">
        <v>13.0</v>
      </c>
      <c r="E890" s="303">
        <v>1.0</v>
      </c>
      <c r="F890" s="303">
        <v>2.0</v>
      </c>
      <c r="G890" s="303"/>
      <c r="H890" s="374">
        <f t="shared" ref="H890:H895" si="450">SUM(B890:G890)</f>
        <v>25</v>
      </c>
      <c r="I890" s="306">
        <f t="shared" ref="I890:I895" si="451">(H890/60)</f>
        <v>0.4166666667</v>
      </c>
      <c r="J890" s="299"/>
      <c r="K890" s="330" t="s">
        <v>134</v>
      </c>
      <c r="L890" s="332">
        <v>30.0</v>
      </c>
      <c r="M890" s="332">
        <f t="shared" ref="M890:M895" si="452">(L890-H890)</f>
        <v>5</v>
      </c>
      <c r="N890" s="231">
        <v>30.0</v>
      </c>
      <c r="O890" s="207">
        <f t="shared" ref="O890:O895" si="453">sum(M890,N890)</f>
        <v>35</v>
      </c>
      <c r="P890" s="208"/>
      <c r="Q890" s="287"/>
      <c r="R890" s="287"/>
      <c r="S890" s="287"/>
    </row>
    <row r="891">
      <c r="A891" s="361" t="s">
        <v>248</v>
      </c>
      <c r="B891" s="304">
        <v>0.0</v>
      </c>
      <c r="C891" s="304">
        <v>0.0</v>
      </c>
      <c r="D891" s="304">
        <v>0.0</v>
      </c>
      <c r="E891" s="304">
        <v>4.0</v>
      </c>
      <c r="F891" s="303">
        <v>8.0</v>
      </c>
      <c r="G891" s="303">
        <v>2.0</v>
      </c>
      <c r="H891" s="374">
        <f t="shared" si="450"/>
        <v>14</v>
      </c>
      <c r="I891" s="306">
        <f t="shared" si="451"/>
        <v>0.2333333333</v>
      </c>
      <c r="J891" s="299"/>
      <c r="K891" s="361" t="s">
        <v>248</v>
      </c>
      <c r="L891" s="332">
        <v>20.0</v>
      </c>
      <c r="M891" s="332">
        <f t="shared" si="452"/>
        <v>6</v>
      </c>
      <c r="N891" s="231">
        <v>25.0</v>
      </c>
      <c r="O891" s="207">
        <f t="shared" si="453"/>
        <v>31</v>
      </c>
      <c r="P891" s="208"/>
      <c r="Q891" s="317"/>
      <c r="R891" s="287"/>
      <c r="S891" s="287"/>
    </row>
    <row r="892">
      <c r="A892" s="330" t="s">
        <v>199</v>
      </c>
      <c r="B892" s="304">
        <v>8.0</v>
      </c>
      <c r="C892" s="304">
        <v>5.0</v>
      </c>
      <c r="D892" s="304">
        <v>5.0</v>
      </c>
      <c r="E892" s="304">
        <v>3.0</v>
      </c>
      <c r="F892" s="303">
        <v>0.0</v>
      </c>
      <c r="G892" s="303"/>
      <c r="H892" s="374">
        <f t="shared" si="450"/>
        <v>21</v>
      </c>
      <c r="I892" s="306">
        <f t="shared" si="451"/>
        <v>0.35</v>
      </c>
      <c r="J892" s="299"/>
      <c r="K892" s="330" t="s">
        <v>199</v>
      </c>
      <c r="L892" s="332">
        <v>23.0</v>
      </c>
      <c r="M892" s="332">
        <f t="shared" si="452"/>
        <v>2</v>
      </c>
      <c r="N892" s="231">
        <v>30.0</v>
      </c>
      <c r="O892" s="207">
        <f t="shared" si="453"/>
        <v>32</v>
      </c>
      <c r="P892" s="208"/>
      <c r="Q892" s="317"/>
      <c r="R892" s="287"/>
      <c r="S892" s="287"/>
    </row>
    <row r="893">
      <c r="A893" s="330" t="s">
        <v>200</v>
      </c>
      <c r="B893" s="304">
        <v>3.0</v>
      </c>
      <c r="C893" s="304">
        <v>9.0</v>
      </c>
      <c r="D893" s="304">
        <v>3.0</v>
      </c>
      <c r="E893" s="304">
        <v>0.0</v>
      </c>
      <c r="F893" s="303">
        <v>4.0</v>
      </c>
      <c r="G893" s="303"/>
      <c r="H893" s="374">
        <f t="shared" si="450"/>
        <v>19</v>
      </c>
      <c r="I893" s="306">
        <f t="shared" si="451"/>
        <v>0.3166666667</v>
      </c>
      <c r="J893" s="299"/>
      <c r="K893" s="330" t="s">
        <v>200</v>
      </c>
      <c r="L893" s="332">
        <v>18.0</v>
      </c>
      <c r="M893" s="332">
        <f t="shared" si="452"/>
        <v>-1</v>
      </c>
      <c r="N893" s="231">
        <v>30.0</v>
      </c>
      <c r="O893" s="207">
        <f t="shared" si="453"/>
        <v>29</v>
      </c>
      <c r="P893" s="208"/>
      <c r="Q893" s="317"/>
      <c r="R893" s="287"/>
      <c r="S893" s="287"/>
    </row>
    <row r="894">
      <c r="A894" s="330" t="s">
        <v>230</v>
      </c>
      <c r="B894" s="304">
        <v>0.0</v>
      </c>
      <c r="C894" s="304">
        <v>8.0</v>
      </c>
      <c r="D894" s="304">
        <v>0.0</v>
      </c>
      <c r="E894" s="304">
        <v>4.0</v>
      </c>
      <c r="F894" s="303">
        <v>4.0</v>
      </c>
      <c r="G894" s="303"/>
      <c r="H894" s="374">
        <f t="shared" si="450"/>
        <v>16</v>
      </c>
      <c r="I894" s="306">
        <f t="shared" si="451"/>
        <v>0.2666666667</v>
      </c>
      <c r="J894" s="299"/>
      <c r="K894" s="330" t="s">
        <v>230</v>
      </c>
      <c r="L894" s="332">
        <v>9.0</v>
      </c>
      <c r="M894" s="332">
        <f t="shared" si="452"/>
        <v>-7</v>
      </c>
      <c r="N894" s="231">
        <v>30.0</v>
      </c>
      <c r="O894" s="207">
        <f t="shared" si="453"/>
        <v>23</v>
      </c>
      <c r="P894" s="208"/>
      <c r="Q894" s="317"/>
      <c r="R894" s="287"/>
      <c r="S894" s="287"/>
    </row>
    <row r="895">
      <c r="A895" s="361" t="s">
        <v>255</v>
      </c>
      <c r="B895" s="304">
        <v>0.0</v>
      </c>
      <c r="C895" s="304">
        <v>0.0</v>
      </c>
      <c r="D895" s="304">
        <v>0.0</v>
      </c>
      <c r="E895" s="304">
        <v>0.0</v>
      </c>
      <c r="F895" s="303">
        <v>0.0</v>
      </c>
      <c r="G895" s="303"/>
      <c r="H895" s="374">
        <f t="shared" si="450"/>
        <v>0</v>
      </c>
      <c r="I895" s="306">
        <f t="shared" si="451"/>
        <v>0</v>
      </c>
      <c r="J895" s="299"/>
      <c r="K895" s="361" t="s">
        <v>255</v>
      </c>
      <c r="L895" s="207">
        <v>0.0</v>
      </c>
      <c r="M895" s="332">
        <f t="shared" si="452"/>
        <v>0</v>
      </c>
      <c r="N895" s="231">
        <v>15.0</v>
      </c>
      <c r="O895" s="207">
        <f t="shared" si="453"/>
        <v>15</v>
      </c>
      <c r="P895" s="208"/>
      <c r="Q895" s="317"/>
      <c r="R895" s="287"/>
      <c r="S895" s="287"/>
    </row>
    <row r="896">
      <c r="A896" s="295"/>
      <c r="B896" s="298">
        <f t="shared" ref="B896:G896" si="454">SUM(B890:B895)</f>
        <v>15</v>
      </c>
      <c r="C896" s="298">
        <f t="shared" si="454"/>
        <v>27</v>
      </c>
      <c r="D896" s="298">
        <f t="shared" si="454"/>
        <v>21</v>
      </c>
      <c r="E896" s="298">
        <f t="shared" si="454"/>
        <v>12</v>
      </c>
      <c r="F896" s="298">
        <f t="shared" si="454"/>
        <v>18</v>
      </c>
      <c r="G896" s="298">
        <f t="shared" si="454"/>
        <v>2</v>
      </c>
      <c r="H896" s="298">
        <f>sum(H890:H894)</f>
        <v>95</v>
      </c>
      <c r="I896" s="333"/>
      <c r="J896" s="286"/>
      <c r="K896" s="298" t="s">
        <v>9</v>
      </c>
      <c r="L896" s="298">
        <f t="shared" ref="L896:O896" si="455">SUM(L890:L895)</f>
        <v>100</v>
      </c>
      <c r="M896" s="298">
        <f t="shared" si="455"/>
        <v>5</v>
      </c>
      <c r="N896" s="298">
        <f t="shared" si="455"/>
        <v>160</v>
      </c>
      <c r="O896" s="298">
        <f t="shared" si="455"/>
        <v>165</v>
      </c>
      <c r="P896" s="298"/>
      <c r="Q896" s="287"/>
      <c r="R896" s="287"/>
      <c r="S896" s="287"/>
    </row>
    <row r="897">
      <c r="A897" s="321"/>
      <c r="B897" s="321"/>
      <c r="C897" s="321"/>
      <c r="D897" s="321"/>
      <c r="E897" s="321"/>
      <c r="F897" s="321"/>
      <c r="G897" s="321"/>
      <c r="H897" s="321"/>
      <c r="I897" s="287"/>
      <c r="J897" s="287"/>
      <c r="K897" s="287"/>
      <c r="L897" s="287"/>
      <c r="M897" s="287"/>
      <c r="N897" s="287"/>
      <c r="O897" s="287"/>
      <c r="P897" s="287"/>
      <c r="Q897" s="287"/>
      <c r="R897" s="287"/>
      <c r="S897" s="287"/>
    </row>
    <row r="898">
      <c r="A898" s="322"/>
      <c r="B898" s="334">
        <f t="shared" ref="B898:H898" si="456">(B896*30)</f>
        <v>450</v>
      </c>
      <c r="C898" s="334">
        <f t="shared" si="456"/>
        <v>810</v>
      </c>
      <c r="D898" s="334">
        <f t="shared" si="456"/>
        <v>630</v>
      </c>
      <c r="E898" s="334">
        <f t="shared" si="456"/>
        <v>360</v>
      </c>
      <c r="F898" s="334">
        <f t="shared" si="456"/>
        <v>540</v>
      </c>
      <c r="G898" s="334">
        <f t="shared" si="456"/>
        <v>60</v>
      </c>
      <c r="H898" s="334">
        <f t="shared" si="456"/>
        <v>2850</v>
      </c>
      <c r="I898" s="287"/>
      <c r="J898" s="287"/>
      <c r="K898" s="287"/>
      <c r="L898" s="287"/>
      <c r="M898" s="287"/>
      <c r="N898" s="287"/>
      <c r="O898" s="287"/>
      <c r="P898" s="287"/>
      <c r="Q898" s="287"/>
      <c r="R898" s="287"/>
      <c r="S898" s="287"/>
    </row>
    <row r="899">
      <c r="A899" s="287"/>
      <c r="B899" s="287"/>
      <c r="C899" s="287"/>
      <c r="D899" s="287"/>
      <c r="E899" s="287"/>
      <c r="F899" s="287"/>
      <c r="G899" s="321"/>
      <c r="H899" s="321"/>
      <c r="I899" s="287"/>
      <c r="J899" s="287"/>
      <c r="K899" s="287"/>
      <c r="L899" s="287"/>
      <c r="M899" s="287"/>
      <c r="N899" s="287"/>
      <c r="O899" s="287"/>
      <c r="P899" s="287"/>
      <c r="Q899" s="287"/>
      <c r="R899" s="287"/>
      <c r="S899" s="287"/>
    </row>
    <row r="900">
      <c r="A900" s="287"/>
      <c r="B900" s="287"/>
      <c r="C900" s="287"/>
      <c r="D900" s="287"/>
      <c r="E900" s="287"/>
      <c r="F900" s="286"/>
      <c r="G900" s="323" t="s">
        <v>35</v>
      </c>
      <c r="H900" s="323" t="s">
        <v>36</v>
      </c>
      <c r="I900" s="287"/>
      <c r="J900" s="287"/>
      <c r="K900" s="287"/>
      <c r="L900" s="287"/>
      <c r="M900" s="287"/>
      <c r="N900" s="287"/>
      <c r="O900" s="287"/>
      <c r="P900" s="287"/>
      <c r="Q900" s="287"/>
      <c r="R900" s="287"/>
      <c r="S900" s="287"/>
    </row>
    <row r="901">
      <c r="A901" s="287"/>
      <c r="B901" s="287"/>
      <c r="C901" s="287"/>
      <c r="D901" s="287"/>
      <c r="E901" s="287"/>
      <c r="F901" s="286"/>
      <c r="G901" s="324">
        <v>44598.0</v>
      </c>
      <c r="H901" s="303">
        <v>78.0</v>
      </c>
      <c r="I901" s="287"/>
      <c r="J901" s="287"/>
      <c r="K901" s="287"/>
      <c r="L901" s="287"/>
      <c r="M901" s="287"/>
      <c r="N901" s="287"/>
      <c r="O901" s="287"/>
      <c r="P901" s="287"/>
      <c r="Q901" s="287"/>
      <c r="R901" s="287"/>
      <c r="S901" s="287"/>
    </row>
    <row r="902">
      <c r="A902" s="287"/>
      <c r="B902" s="287"/>
      <c r="C902" s="287"/>
      <c r="D902" s="287"/>
      <c r="E902" s="287"/>
      <c r="F902" s="286"/>
      <c r="G902" s="325">
        <v>44605.0</v>
      </c>
      <c r="H902" s="303">
        <v>79.0</v>
      </c>
      <c r="I902" s="287"/>
      <c r="J902" s="287"/>
      <c r="K902" s="287"/>
      <c r="L902" s="287"/>
      <c r="M902" s="287"/>
      <c r="N902" s="287"/>
      <c r="O902" s="287"/>
      <c r="P902" s="287"/>
      <c r="Q902" s="287"/>
      <c r="R902" s="287"/>
      <c r="S902" s="287"/>
    </row>
    <row r="903">
      <c r="A903" s="287"/>
      <c r="B903" s="287"/>
      <c r="C903" s="287"/>
      <c r="D903" s="287"/>
      <c r="E903" s="287"/>
      <c r="F903" s="286"/>
      <c r="G903" s="325">
        <v>44612.0</v>
      </c>
      <c r="H903" s="303">
        <v>60.0</v>
      </c>
      <c r="I903" s="287"/>
      <c r="J903" s="287"/>
      <c r="K903" s="287"/>
      <c r="L903" s="287"/>
      <c r="M903" s="287"/>
      <c r="N903" s="287"/>
      <c r="O903" s="287"/>
      <c r="P903" s="287"/>
      <c r="Q903" s="287"/>
      <c r="R903" s="287"/>
      <c r="S903" s="287"/>
    </row>
    <row r="904">
      <c r="A904" s="287"/>
      <c r="B904" s="287"/>
      <c r="C904" s="287"/>
      <c r="D904" s="287"/>
      <c r="E904" s="287"/>
      <c r="F904" s="286"/>
      <c r="G904" s="325">
        <v>44619.0</v>
      </c>
      <c r="H904" s="326">
        <f>(H896)</f>
        <v>95</v>
      </c>
      <c r="I904" s="287"/>
      <c r="J904" s="287"/>
      <c r="K904" s="287"/>
      <c r="L904" s="287"/>
      <c r="M904" s="287"/>
      <c r="N904" s="287"/>
      <c r="O904" s="287"/>
      <c r="P904" s="287"/>
      <c r="Q904" s="287"/>
      <c r="R904" s="287"/>
      <c r="S904" s="287"/>
    </row>
    <row r="905">
      <c r="A905" s="287"/>
      <c r="B905" s="287"/>
      <c r="C905" s="287"/>
      <c r="D905" s="287"/>
      <c r="E905" s="287"/>
      <c r="F905" s="286"/>
      <c r="G905" s="323" t="s">
        <v>9</v>
      </c>
      <c r="H905" s="323">
        <f>SUM(H901:H904)</f>
        <v>312</v>
      </c>
      <c r="I905" s="287"/>
      <c r="J905" s="287"/>
      <c r="K905" s="287"/>
      <c r="L905" s="287"/>
      <c r="M905" s="287"/>
      <c r="N905" s="287"/>
      <c r="O905" s="287"/>
      <c r="P905" s="287"/>
      <c r="Q905" s="287"/>
      <c r="R905" s="287"/>
      <c r="S905" s="287"/>
    </row>
    <row r="906">
      <c r="A906" s="287"/>
      <c r="B906" s="287"/>
      <c r="C906" s="287"/>
      <c r="D906" s="287"/>
      <c r="E906" s="287"/>
      <c r="F906" s="287"/>
      <c r="G906" s="321"/>
      <c r="H906" s="321"/>
      <c r="I906" s="287"/>
      <c r="J906" s="287"/>
      <c r="K906" s="287"/>
      <c r="L906" s="287"/>
      <c r="M906" s="287"/>
      <c r="N906" s="287"/>
      <c r="O906" s="287"/>
      <c r="P906" s="287"/>
      <c r="Q906" s="287"/>
      <c r="R906" s="287"/>
      <c r="S906" s="287"/>
    </row>
    <row r="907">
      <c r="A907" s="287"/>
      <c r="B907" s="287"/>
      <c r="C907" s="287"/>
      <c r="D907" s="287"/>
      <c r="E907" s="287"/>
      <c r="F907" s="286"/>
      <c r="G907" s="327" t="s">
        <v>131</v>
      </c>
      <c r="H907" s="327">
        <f>(600-H905)</f>
        <v>288</v>
      </c>
      <c r="I907" s="401">
        <f>(H905/600)</f>
        <v>0.52</v>
      </c>
      <c r="J907" s="287"/>
      <c r="K907" s="287"/>
      <c r="L907" s="287"/>
      <c r="M907" s="287"/>
      <c r="N907" s="287"/>
      <c r="O907" s="287"/>
      <c r="P907" s="287"/>
      <c r="Q907" s="287"/>
      <c r="R907" s="287"/>
      <c r="S907" s="287"/>
    </row>
    <row r="908">
      <c r="A908" s="321"/>
      <c r="B908" s="321"/>
      <c r="C908" s="321"/>
      <c r="D908" s="321"/>
      <c r="E908" s="321"/>
      <c r="F908" s="321"/>
      <c r="G908" s="321"/>
      <c r="H908" s="321"/>
      <c r="I908" s="321"/>
      <c r="J908" s="287"/>
      <c r="K908" s="321"/>
      <c r="L908" s="321"/>
      <c r="M908" s="321"/>
      <c r="N908" s="321"/>
      <c r="O908" s="321"/>
      <c r="P908" s="321"/>
      <c r="Q908" s="287"/>
      <c r="R908" s="287"/>
      <c r="S908" s="287"/>
    </row>
    <row r="909">
      <c r="A909" s="283" t="s">
        <v>253</v>
      </c>
      <c r="B909" s="284">
        <v>21.0</v>
      </c>
      <c r="C909" s="284">
        <v>22.0</v>
      </c>
      <c r="D909" s="284">
        <v>23.0</v>
      </c>
      <c r="E909" s="284">
        <v>24.0</v>
      </c>
      <c r="F909" s="284">
        <v>25.0</v>
      </c>
      <c r="G909" s="284">
        <v>26.0</v>
      </c>
      <c r="H909" s="285"/>
      <c r="I909" s="285"/>
      <c r="J909" s="286"/>
      <c r="K909" s="283" t="s">
        <v>253</v>
      </c>
      <c r="L909" s="291"/>
      <c r="M909" s="291"/>
      <c r="N909" s="291"/>
      <c r="O909" s="291"/>
      <c r="P909" s="291"/>
      <c r="Q909" s="287"/>
      <c r="R909" s="287"/>
      <c r="S909" s="287"/>
    </row>
    <row r="910">
      <c r="A910" s="290" t="s">
        <v>144</v>
      </c>
      <c r="B910" s="290" t="s">
        <v>2</v>
      </c>
      <c r="C910" s="290" t="s">
        <v>3</v>
      </c>
      <c r="D910" s="290" t="s">
        <v>4</v>
      </c>
      <c r="E910" s="290" t="s">
        <v>5</v>
      </c>
      <c r="F910" s="290" t="s">
        <v>6</v>
      </c>
      <c r="G910" s="290" t="s">
        <v>7</v>
      </c>
      <c r="H910" s="290" t="s">
        <v>9</v>
      </c>
      <c r="I910" s="290" t="s">
        <v>71</v>
      </c>
      <c r="J910" s="286"/>
      <c r="K910" s="289" t="s">
        <v>144</v>
      </c>
      <c r="L910" s="289" t="s">
        <v>72</v>
      </c>
      <c r="M910" s="289" t="s">
        <v>13</v>
      </c>
      <c r="N910" s="291" t="s">
        <v>73</v>
      </c>
      <c r="O910" s="291" t="s">
        <v>133</v>
      </c>
      <c r="P910" s="335" t="s">
        <v>245</v>
      </c>
      <c r="Q910" s="287"/>
      <c r="R910" s="287"/>
      <c r="S910" s="287"/>
    </row>
    <row r="911">
      <c r="A911" s="364" t="s">
        <v>1</v>
      </c>
      <c r="B911" s="365"/>
      <c r="C911" s="365"/>
      <c r="D911" s="365"/>
      <c r="E911" s="365"/>
      <c r="F911" s="365"/>
      <c r="G911" s="365"/>
      <c r="H911" s="219">
        <v>0.0</v>
      </c>
      <c r="I911" s="365"/>
      <c r="J911" s="286"/>
      <c r="K911" s="336" t="s">
        <v>1</v>
      </c>
      <c r="L911" s="337"/>
      <c r="M911" s="337"/>
      <c r="N911" s="337"/>
      <c r="O911" s="337"/>
      <c r="P911" s="337"/>
      <c r="Q911" s="287"/>
      <c r="R911" s="287"/>
      <c r="S911" s="287"/>
    </row>
    <row r="912">
      <c r="A912" s="366" t="s">
        <v>145</v>
      </c>
      <c r="B912" s="367">
        <v>0.0</v>
      </c>
      <c r="C912" s="367">
        <v>8.0</v>
      </c>
      <c r="D912" s="367">
        <v>33.0</v>
      </c>
      <c r="E912" s="367">
        <v>25.0</v>
      </c>
      <c r="F912" s="367">
        <v>0.0</v>
      </c>
      <c r="G912" s="368">
        <v>0.0</v>
      </c>
      <c r="H912" s="369">
        <f t="shared" ref="H912:H931" si="457">SUM(B912:G912)</f>
        <v>66</v>
      </c>
      <c r="I912" s="370">
        <f>(H912:H913/60)</f>
        <v>1.1</v>
      </c>
      <c r="J912" s="299"/>
      <c r="K912" s="366" t="s">
        <v>145</v>
      </c>
      <c r="L912" s="372">
        <v>89.0</v>
      </c>
      <c r="M912" s="372">
        <f t="shared" ref="M912:M931" si="458">(L912-H912)</f>
        <v>23</v>
      </c>
      <c r="N912" s="373">
        <v>80.0</v>
      </c>
      <c r="O912" s="372">
        <f t="shared" ref="O912:O931" si="459">sum(M912,N912)</f>
        <v>103</v>
      </c>
      <c r="P912" s="372"/>
      <c r="Q912" s="287"/>
      <c r="R912" s="287"/>
      <c r="S912" s="287"/>
    </row>
    <row r="913">
      <c r="A913" s="362" t="s">
        <v>121</v>
      </c>
      <c r="B913" s="315">
        <v>0.0</v>
      </c>
      <c r="C913" s="315">
        <v>2.0</v>
      </c>
      <c r="D913" s="315">
        <v>0.0</v>
      </c>
      <c r="E913" s="315">
        <v>1.0</v>
      </c>
      <c r="F913" s="315">
        <v>0.0</v>
      </c>
      <c r="G913" s="362">
        <v>0.0</v>
      </c>
      <c r="H913" s="374">
        <f t="shared" si="457"/>
        <v>3</v>
      </c>
      <c r="I913" s="375"/>
      <c r="J913" s="299"/>
      <c r="K913" s="362" t="s">
        <v>121</v>
      </c>
      <c r="L913" s="332">
        <v>61.0</v>
      </c>
      <c r="M913" s="222">
        <f t="shared" si="458"/>
        <v>58</v>
      </c>
      <c r="N913" s="376">
        <v>0.0</v>
      </c>
      <c r="O913" s="222">
        <f t="shared" si="459"/>
        <v>58</v>
      </c>
      <c r="P913" s="222"/>
      <c r="Q913" s="287"/>
      <c r="R913" s="287"/>
      <c r="S913" s="287"/>
    </row>
    <row r="914">
      <c r="A914" s="366" t="s">
        <v>152</v>
      </c>
      <c r="B914" s="367">
        <v>7.0</v>
      </c>
      <c r="C914" s="367">
        <v>6.0</v>
      </c>
      <c r="D914" s="367">
        <v>12.0</v>
      </c>
      <c r="E914" s="367">
        <v>9.0</v>
      </c>
      <c r="F914" s="367">
        <v>3.0</v>
      </c>
      <c r="G914" s="368">
        <v>5.0</v>
      </c>
      <c r="H914" s="369">
        <f t="shared" si="457"/>
        <v>42</v>
      </c>
      <c r="I914" s="370">
        <f>(H914/60)</f>
        <v>0.7</v>
      </c>
      <c r="J914" s="299"/>
      <c r="K914" s="366" t="s">
        <v>152</v>
      </c>
      <c r="L914" s="372">
        <v>66.0</v>
      </c>
      <c r="M914" s="372">
        <f t="shared" si="458"/>
        <v>24</v>
      </c>
      <c r="N914" s="373">
        <v>45.0</v>
      </c>
      <c r="O914" s="372">
        <f t="shared" si="459"/>
        <v>69</v>
      </c>
      <c r="P914" s="372"/>
      <c r="Q914" s="287"/>
      <c r="R914" s="287"/>
      <c r="S914" s="287"/>
    </row>
    <row r="915">
      <c r="A915" s="362" t="s">
        <v>121</v>
      </c>
      <c r="B915" s="315">
        <v>0.0</v>
      </c>
      <c r="C915" s="315">
        <v>1.0</v>
      </c>
      <c r="D915" s="315">
        <v>0.0</v>
      </c>
      <c r="E915" s="315">
        <v>1.0</v>
      </c>
      <c r="F915" s="315">
        <v>2.0</v>
      </c>
      <c r="G915" s="362">
        <v>8.0</v>
      </c>
      <c r="H915" s="374">
        <f t="shared" si="457"/>
        <v>12</v>
      </c>
      <c r="I915" s="375"/>
      <c r="J915" s="299"/>
      <c r="K915" s="362" t="s">
        <v>121</v>
      </c>
      <c r="L915" s="332">
        <v>30.0</v>
      </c>
      <c r="M915" s="222">
        <f t="shared" si="458"/>
        <v>18</v>
      </c>
      <c r="N915" s="376">
        <v>0.0</v>
      </c>
      <c r="O915" s="222">
        <f t="shared" si="459"/>
        <v>18</v>
      </c>
      <c r="P915" s="222"/>
      <c r="Q915" s="287"/>
      <c r="R915" s="287"/>
      <c r="S915" s="287"/>
    </row>
    <row r="916">
      <c r="A916" s="366" t="s">
        <v>153</v>
      </c>
      <c r="B916" s="367">
        <v>7.0</v>
      </c>
      <c r="C916" s="367">
        <v>8.0</v>
      </c>
      <c r="D916" s="367">
        <v>11.0</v>
      </c>
      <c r="E916" s="367">
        <v>9.0</v>
      </c>
      <c r="F916" s="367">
        <v>0.0</v>
      </c>
      <c r="G916" s="368">
        <v>0.0</v>
      </c>
      <c r="H916" s="369">
        <f t="shared" si="457"/>
        <v>35</v>
      </c>
      <c r="I916" s="370">
        <f>(H916/60)</f>
        <v>0.5833333333</v>
      </c>
      <c r="J916" s="299"/>
      <c r="K916" s="366" t="s">
        <v>153</v>
      </c>
      <c r="L916" s="372">
        <v>36.0</v>
      </c>
      <c r="M916" s="372">
        <f t="shared" si="458"/>
        <v>1</v>
      </c>
      <c r="N916" s="373">
        <v>47.0</v>
      </c>
      <c r="O916" s="372">
        <f t="shared" si="459"/>
        <v>48</v>
      </c>
      <c r="P916" s="372"/>
      <c r="Q916" s="317"/>
      <c r="R916" s="287"/>
      <c r="S916" s="287"/>
    </row>
    <row r="917">
      <c r="A917" s="362" t="s">
        <v>121</v>
      </c>
      <c r="B917" s="315">
        <v>1.0</v>
      </c>
      <c r="C917" s="315">
        <v>1.0</v>
      </c>
      <c r="D917" s="315">
        <v>3.0</v>
      </c>
      <c r="E917" s="315">
        <v>4.0</v>
      </c>
      <c r="F917" s="315">
        <v>0.0</v>
      </c>
      <c r="G917" s="362">
        <v>4.0</v>
      </c>
      <c r="H917" s="374">
        <f t="shared" si="457"/>
        <v>13</v>
      </c>
      <c r="I917" s="375"/>
      <c r="J917" s="299"/>
      <c r="K917" s="362" t="s">
        <v>121</v>
      </c>
      <c r="L917" s="332">
        <v>20.0</v>
      </c>
      <c r="M917" s="222">
        <f t="shared" si="458"/>
        <v>7</v>
      </c>
      <c r="N917" s="376">
        <v>0.0</v>
      </c>
      <c r="O917" s="222">
        <f t="shared" si="459"/>
        <v>7</v>
      </c>
      <c r="P917" s="222"/>
      <c r="Q917" s="287"/>
      <c r="R917" s="287"/>
      <c r="S917" s="287"/>
    </row>
    <row r="918">
      <c r="A918" s="366" t="s">
        <v>150</v>
      </c>
      <c r="B918" s="367">
        <v>5.0</v>
      </c>
      <c r="C918" s="367">
        <v>10.0</v>
      </c>
      <c r="D918" s="367">
        <v>3.0</v>
      </c>
      <c r="E918" s="367">
        <v>0.0</v>
      </c>
      <c r="F918" s="367">
        <v>4.0</v>
      </c>
      <c r="G918" s="368">
        <v>0.0</v>
      </c>
      <c r="H918" s="369">
        <f t="shared" si="457"/>
        <v>22</v>
      </c>
      <c r="I918" s="370">
        <f>(H918/60)</f>
        <v>0.3666666667</v>
      </c>
      <c r="J918" s="299"/>
      <c r="K918" s="366" t="s">
        <v>150</v>
      </c>
      <c r="L918" s="372">
        <v>30.0</v>
      </c>
      <c r="M918" s="372">
        <f t="shared" si="458"/>
        <v>8</v>
      </c>
      <c r="N918" s="373">
        <v>20.0</v>
      </c>
      <c r="O918" s="372">
        <f t="shared" si="459"/>
        <v>28</v>
      </c>
      <c r="P918" s="372"/>
      <c r="Q918" s="287"/>
      <c r="R918" s="287"/>
      <c r="S918" s="287"/>
    </row>
    <row r="919">
      <c r="A919" s="362" t="s">
        <v>121</v>
      </c>
      <c r="B919" s="315">
        <v>0.0</v>
      </c>
      <c r="C919" s="315">
        <v>0.0</v>
      </c>
      <c r="D919" s="315">
        <v>0.0</v>
      </c>
      <c r="E919" s="315">
        <v>4.0</v>
      </c>
      <c r="F919" s="315">
        <v>2.0</v>
      </c>
      <c r="G919" s="362">
        <v>0.0</v>
      </c>
      <c r="H919" s="374">
        <f t="shared" si="457"/>
        <v>6</v>
      </c>
      <c r="I919" s="375"/>
      <c r="J919" s="299"/>
      <c r="K919" s="362" t="s">
        <v>121</v>
      </c>
      <c r="L919" s="332">
        <v>30.0</v>
      </c>
      <c r="M919" s="222">
        <f t="shared" si="458"/>
        <v>24</v>
      </c>
      <c r="N919" s="376">
        <v>0.0</v>
      </c>
      <c r="O919" s="222">
        <f t="shared" si="459"/>
        <v>24</v>
      </c>
      <c r="P919" s="222"/>
      <c r="Q919" s="287"/>
      <c r="R919" s="287"/>
      <c r="S919" s="287"/>
    </row>
    <row r="920">
      <c r="A920" s="377" t="s">
        <v>203</v>
      </c>
      <c r="B920" s="378">
        <v>6.0</v>
      </c>
      <c r="C920" s="378">
        <v>4.0</v>
      </c>
      <c r="D920" s="378">
        <v>3.0</v>
      </c>
      <c r="E920" s="378">
        <v>1.0</v>
      </c>
      <c r="F920" s="378">
        <v>3.0</v>
      </c>
      <c r="G920" s="379">
        <v>0.0</v>
      </c>
      <c r="H920" s="380">
        <f t="shared" si="457"/>
        <v>17</v>
      </c>
      <c r="I920" s="381">
        <f>(H920/60)</f>
        <v>0.2833333333</v>
      </c>
      <c r="J920" s="299"/>
      <c r="K920" s="377" t="s">
        <v>203</v>
      </c>
      <c r="L920" s="372">
        <v>21.0</v>
      </c>
      <c r="M920" s="372">
        <f t="shared" si="458"/>
        <v>4</v>
      </c>
      <c r="N920" s="373">
        <v>50.0</v>
      </c>
      <c r="O920" s="372">
        <f t="shared" si="459"/>
        <v>54</v>
      </c>
      <c r="P920" s="372"/>
      <c r="Q920" s="287"/>
      <c r="R920" s="287"/>
      <c r="S920" s="287"/>
    </row>
    <row r="921">
      <c r="A921" s="362" t="s">
        <v>121</v>
      </c>
      <c r="B921" s="315">
        <v>0.0</v>
      </c>
      <c r="C921" s="315">
        <v>1.0</v>
      </c>
      <c r="D921" s="315">
        <v>1.0</v>
      </c>
      <c r="E921" s="315">
        <v>5.0</v>
      </c>
      <c r="F921" s="315">
        <v>0.0</v>
      </c>
      <c r="G921" s="362">
        <v>4.0</v>
      </c>
      <c r="H921" s="374">
        <f t="shared" si="457"/>
        <v>11</v>
      </c>
      <c r="I921" s="375"/>
      <c r="J921" s="299"/>
      <c r="K921" s="362" t="s">
        <v>121</v>
      </c>
      <c r="L921" s="332">
        <v>20.0</v>
      </c>
      <c r="M921" s="222">
        <f t="shared" si="458"/>
        <v>9</v>
      </c>
      <c r="N921" s="376">
        <v>0.0</v>
      </c>
      <c r="O921" s="222">
        <f t="shared" si="459"/>
        <v>9</v>
      </c>
      <c r="P921" s="222"/>
      <c r="Q921" s="287"/>
      <c r="R921" s="287"/>
      <c r="S921" s="287"/>
    </row>
    <row r="922">
      <c r="A922" s="377" t="s">
        <v>241</v>
      </c>
      <c r="B922" s="378">
        <v>3.0</v>
      </c>
      <c r="C922" s="378">
        <v>5.0</v>
      </c>
      <c r="D922" s="378">
        <v>15.0</v>
      </c>
      <c r="E922" s="378">
        <v>8.0</v>
      </c>
      <c r="F922" s="378">
        <v>7.0</v>
      </c>
      <c r="G922" s="379">
        <v>0.0</v>
      </c>
      <c r="H922" s="380">
        <f t="shared" si="457"/>
        <v>38</v>
      </c>
      <c r="I922" s="381">
        <f>(H922/60)</f>
        <v>0.6333333333</v>
      </c>
      <c r="J922" s="299"/>
      <c r="K922" s="377" t="s">
        <v>241</v>
      </c>
      <c r="L922" s="372">
        <v>45.0</v>
      </c>
      <c r="M922" s="372">
        <f t="shared" si="458"/>
        <v>7</v>
      </c>
      <c r="N922" s="373">
        <v>10.0</v>
      </c>
      <c r="O922" s="372">
        <f t="shared" si="459"/>
        <v>17</v>
      </c>
      <c r="P922" s="372"/>
      <c r="Q922" s="317"/>
      <c r="R922" s="287"/>
      <c r="S922" s="287"/>
    </row>
    <row r="923">
      <c r="A923" s="362" t="s">
        <v>121</v>
      </c>
      <c r="B923" s="315">
        <v>0.0</v>
      </c>
      <c r="C923" s="315">
        <v>1.0</v>
      </c>
      <c r="D923" s="315">
        <v>11.0</v>
      </c>
      <c r="E923" s="315">
        <v>5.0</v>
      </c>
      <c r="F923" s="315">
        <v>2.0</v>
      </c>
      <c r="G923" s="362">
        <v>0.0</v>
      </c>
      <c r="H923" s="374">
        <f t="shared" si="457"/>
        <v>19</v>
      </c>
      <c r="I923" s="375"/>
      <c r="J923" s="299"/>
      <c r="K923" s="362" t="s">
        <v>121</v>
      </c>
      <c r="L923" s="332">
        <v>20.0</v>
      </c>
      <c r="M923" s="222">
        <f t="shared" si="458"/>
        <v>1</v>
      </c>
      <c r="N923" s="376">
        <v>0.0</v>
      </c>
      <c r="O923" s="222">
        <f t="shared" si="459"/>
        <v>1</v>
      </c>
      <c r="P923" s="222"/>
      <c r="Q923" s="287"/>
      <c r="R923" s="287"/>
      <c r="S923" s="287"/>
    </row>
    <row r="924">
      <c r="A924" s="379" t="s">
        <v>256</v>
      </c>
      <c r="B924" s="378">
        <v>0.0</v>
      </c>
      <c r="C924" s="378">
        <v>0.0</v>
      </c>
      <c r="D924" s="378">
        <v>1.0</v>
      </c>
      <c r="E924" s="378">
        <v>0.0</v>
      </c>
      <c r="F924" s="378">
        <v>1.0</v>
      </c>
      <c r="G924" s="379">
        <v>3.0</v>
      </c>
      <c r="H924" s="380">
        <f t="shared" si="457"/>
        <v>5</v>
      </c>
      <c r="I924" s="381">
        <f>(H924/60)</f>
        <v>0.08333333333</v>
      </c>
      <c r="J924" s="299"/>
      <c r="K924" s="379" t="s">
        <v>256</v>
      </c>
      <c r="L924" s="372">
        <v>15.0</v>
      </c>
      <c r="M924" s="372">
        <f t="shared" si="458"/>
        <v>10</v>
      </c>
      <c r="N924" s="373">
        <v>25.0</v>
      </c>
      <c r="O924" s="372">
        <f t="shared" si="459"/>
        <v>35</v>
      </c>
      <c r="P924" s="372"/>
      <c r="Q924" s="317"/>
      <c r="R924" s="287"/>
      <c r="S924" s="287"/>
    </row>
    <row r="925">
      <c r="A925" s="362" t="s">
        <v>121</v>
      </c>
      <c r="B925" s="315">
        <v>0.0</v>
      </c>
      <c r="C925" s="315">
        <v>0.0</v>
      </c>
      <c r="D925" s="315">
        <v>0.0</v>
      </c>
      <c r="E925" s="315">
        <v>0.0</v>
      </c>
      <c r="F925" s="315">
        <v>0.0</v>
      </c>
      <c r="G925" s="362">
        <v>0.0</v>
      </c>
      <c r="H925" s="374">
        <f t="shared" si="457"/>
        <v>0</v>
      </c>
      <c r="I925" s="375"/>
      <c r="J925" s="299"/>
      <c r="K925" s="362" t="s">
        <v>121</v>
      </c>
      <c r="L925" s="207">
        <v>0.0</v>
      </c>
      <c r="M925" s="222">
        <f t="shared" si="458"/>
        <v>0</v>
      </c>
      <c r="N925" s="376">
        <v>0.0</v>
      </c>
      <c r="O925" s="222">
        <f t="shared" si="459"/>
        <v>0</v>
      </c>
      <c r="P925" s="222"/>
      <c r="Q925" s="287"/>
      <c r="R925" s="287"/>
      <c r="S925" s="287"/>
    </row>
    <row r="926">
      <c r="A926" s="379" t="s">
        <v>149</v>
      </c>
      <c r="B926" s="378">
        <v>0.0</v>
      </c>
      <c r="C926" s="378">
        <v>0.0</v>
      </c>
      <c r="D926" s="378">
        <v>0.0</v>
      </c>
      <c r="E926" s="378">
        <v>0.0</v>
      </c>
      <c r="F926" s="378">
        <v>0.0</v>
      </c>
      <c r="G926" s="379">
        <v>0.0</v>
      </c>
      <c r="H926" s="380">
        <f t="shared" si="457"/>
        <v>0</v>
      </c>
      <c r="I926" s="381">
        <f>(H926/60)</f>
        <v>0</v>
      </c>
      <c r="J926" s="299"/>
      <c r="K926" s="379" t="s">
        <v>149</v>
      </c>
      <c r="L926" s="372">
        <v>15.0</v>
      </c>
      <c r="M926" s="372">
        <f t="shared" si="458"/>
        <v>15</v>
      </c>
      <c r="N926" s="373">
        <v>0.0</v>
      </c>
      <c r="O926" s="372">
        <f t="shared" si="459"/>
        <v>15</v>
      </c>
      <c r="P926" s="372"/>
      <c r="Q926" s="287"/>
      <c r="R926" s="287"/>
      <c r="S926" s="287"/>
    </row>
    <row r="927">
      <c r="A927" s="362" t="s">
        <v>121</v>
      </c>
      <c r="B927" s="315">
        <v>0.0</v>
      </c>
      <c r="C927" s="315">
        <v>0.0</v>
      </c>
      <c r="D927" s="315">
        <v>0.0</v>
      </c>
      <c r="E927" s="315">
        <v>0.0</v>
      </c>
      <c r="F927" s="315">
        <v>0.0</v>
      </c>
      <c r="G927" s="362">
        <v>0.0</v>
      </c>
      <c r="H927" s="374">
        <f t="shared" si="457"/>
        <v>0</v>
      </c>
      <c r="I927" s="375"/>
      <c r="J927" s="299"/>
      <c r="K927" s="362" t="s">
        <v>121</v>
      </c>
      <c r="L927" s="207">
        <v>0.0</v>
      </c>
      <c r="M927" s="222">
        <f t="shared" si="458"/>
        <v>0</v>
      </c>
      <c r="N927" s="376">
        <v>0.0</v>
      </c>
      <c r="O927" s="222">
        <f t="shared" si="459"/>
        <v>0</v>
      </c>
      <c r="P927" s="222"/>
      <c r="Q927" s="287"/>
      <c r="R927" s="287"/>
      <c r="S927" s="287"/>
    </row>
    <row r="928">
      <c r="A928" s="379" t="s">
        <v>257</v>
      </c>
      <c r="B928" s="378">
        <v>2.0</v>
      </c>
      <c r="C928" s="378">
        <v>9.0</v>
      </c>
      <c r="D928" s="378">
        <v>2.0</v>
      </c>
      <c r="E928" s="378">
        <v>0.0</v>
      </c>
      <c r="F928" s="378">
        <v>6.0</v>
      </c>
      <c r="G928" s="379">
        <v>0.0</v>
      </c>
      <c r="H928" s="380">
        <f t="shared" si="457"/>
        <v>19</v>
      </c>
      <c r="I928" s="381">
        <f>(H928/60)</f>
        <v>0.3166666667</v>
      </c>
      <c r="J928" s="299"/>
      <c r="K928" s="379" t="s">
        <v>257</v>
      </c>
      <c r="L928" s="372">
        <v>25.0</v>
      </c>
      <c r="M928" s="372">
        <f t="shared" si="458"/>
        <v>6</v>
      </c>
      <c r="N928" s="373">
        <v>25.0</v>
      </c>
      <c r="O928" s="372">
        <f t="shared" si="459"/>
        <v>31</v>
      </c>
      <c r="P928" s="372"/>
      <c r="Q928" s="317"/>
      <c r="R928" s="287"/>
      <c r="S928" s="287"/>
    </row>
    <row r="929">
      <c r="A929" s="362" t="s">
        <v>121</v>
      </c>
      <c r="B929" s="315">
        <v>0.0</v>
      </c>
      <c r="C929" s="315">
        <v>0.0</v>
      </c>
      <c r="D929" s="315">
        <v>0.0</v>
      </c>
      <c r="E929" s="315">
        <v>0.0</v>
      </c>
      <c r="F929" s="315">
        <v>0.0</v>
      </c>
      <c r="G929" s="362">
        <v>0.0</v>
      </c>
      <c r="H929" s="374">
        <f t="shared" si="457"/>
        <v>0</v>
      </c>
      <c r="I929" s="375"/>
      <c r="J929" s="299"/>
      <c r="K929" s="362" t="s">
        <v>121</v>
      </c>
      <c r="L929" s="207">
        <v>0.0</v>
      </c>
      <c r="M929" s="222">
        <f t="shared" si="458"/>
        <v>0</v>
      </c>
      <c r="N929" s="376">
        <v>0.0</v>
      </c>
      <c r="O929" s="222">
        <f t="shared" si="459"/>
        <v>0</v>
      </c>
      <c r="P929" s="222"/>
      <c r="Q929" s="287"/>
      <c r="R929" s="287"/>
      <c r="S929" s="287"/>
    </row>
    <row r="930">
      <c r="A930" s="379" t="s">
        <v>258</v>
      </c>
      <c r="B930" s="378">
        <v>0.0</v>
      </c>
      <c r="C930" s="378">
        <v>0.0</v>
      </c>
      <c r="D930" s="378">
        <v>0.0</v>
      </c>
      <c r="E930" s="378">
        <v>4.0</v>
      </c>
      <c r="F930" s="378">
        <v>1.0</v>
      </c>
      <c r="G930" s="379">
        <v>9.0</v>
      </c>
      <c r="H930" s="380">
        <f t="shared" si="457"/>
        <v>14</v>
      </c>
      <c r="I930" s="381">
        <f>(H930/60)</f>
        <v>0.2333333333</v>
      </c>
      <c r="J930" s="299"/>
      <c r="K930" s="379" t="s">
        <v>258</v>
      </c>
      <c r="L930" s="372">
        <v>15.0</v>
      </c>
      <c r="M930" s="372">
        <f t="shared" si="458"/>
        <v>1</v>
      </c>
      <c r="N930" s="373">
        <v>30.0</v>
      </c>
      <c r="O930" s="372">
        <f t="shared" si="459"/>
        <v>31</v>
      </c>
      <c r="P930" s="372"/>
      <c r="Q930" s="317"/>
      <c r="R930" s="287"/>
      <c r="S930" s="287"/>
    </row>
    <row r="931">
      <c r="A931" s="362" t="s">
        <v>121</v>
      </c>
      <c r="B931" s="315">
        <v>0.0</v>
      </c>
      <c r="C931" s="315">
        <v>0.0</v>
      </c>
      <c r="D931" s="315">
        <v>0.0</v>
      </c>
      <c r="E931" s="315">
        <v>0.0</v>
      </c>
      <c r="F931" s="315">
        <v>0.0</v>
      </c>
      <c r="G931" s="362">
        <v>0.0</v>
      </c>
      <c r="H931" s="374">
        <f t="shared" si="457"/>
        <v>0</v>
      </c>
      <c r="I931" s="375"/>
      <c r="J931" s="299"/>
      <c r="K931" s="362" t="s">
        <v>121</v>
      </c>
      <c r="L931" s="207">
        <v>0.0</v>
      </c>
      <c r="M931" s="222">
        <f t="shared" si="458"/>
        <v>0</v>
      </c>
      <c r="N931" s="376">
        <v>0.0</v>
      </c>
      <c r="O931" s="222">
        <f t="shared" si="459"/>
        <v>0</v>
      </c>
      <c r="P931" s="222"/>
      <c r="Q931" s="287"/>
      <c r="R931" s="287"/>
      <c r="S931" s="287"/>
    </row>
    <row r="932">
      <c r="A932" s="382"/>
      <c r="B932" s="383"/>
      <c r="C932" s="383"/>
      <c r="D932" s="383"/>
      <c r="E932" s="383"/>
      <c r="F932" s="383"/>
      <c r="G932" s="382"/>
      <c r="H932" s="384"/>
      <c r="I932" s="385"/>
      <c r="J932" s="286"/>
      <c r="K932" s="382"/>
      <c r="L932" s="383"/>
      <c r="M932" s="383"/>
      <c r="N932" s="383"/>
      <c r="O932" s="383"/>
      <c r="P932" s="383"/>
      <c r="Q932" s="287"/>
      <c r="R932" s="287"/>
      <c r="S932" s="287"/>
    </row>
    <row r="933">
      <c r="A933" s="386" t="s">
        <v>252</v>
      </c>
      <c r="B933" s="387">
        <f t="shared" ref="B933:H933" si="460">SUM(B912,B914,B916,B918,B920,B922,B924,B926, B928,B930)</f>
        <v>30</v>
      </c>
      <c r="C933" s="387">
        <f t="shared" si="460"/>
        <v>50</v>
      </c>
      <c r="D933" s="387">
        <f t="shared" si="460"/>
        <v>80</v>
      </c>
      <c r="E933" s="387">
        <f t="shared" si="460"/>
        <v>56</v>
      </c>
      <c r="F933" s="387">
        <f t="shared" si="460"/>
        <v>25</v>
      </c>
      <c r="G933" s="387">
        <f t="shared" si="460"/>
        <v>17</v>
      </c>
      <c r="H933" s="387">
        <f t="shared" si="460"/>
        <v>258</v>
      </c>
      <c r="I933" s="387"/>
      <c r="J933" s="286"/>
      <c r="K933" s="386" t="s">
        <v>252</v>
      </c>
      <c r="L933" s="387">
        <f t="shared" ref="L933:O933" si="461">SUM(L912,L914,L916,L918,L920,L922,L924,L926, L928,L930)</f>
        <v>357</v>
      </c>
      <c r="M933" s="387">
        <f t="shared" si="461"/>
        <v>99</v>
      </c>
      <c r="N933" s="387">
        <f t="shared" si="461"/>
        <v>332</v>
      </c>
      <c r="O933" s="387">
        <f t="shared" si="461"/>
        <v>431</v>
      </c>
      <c r="P933" s="387"/>
      <c r="Q933" s="287"/>
      <c r="R933" s="287"/>
      <c r="S933" s="287"/>
    </row>
    <row r="934">
      <c r="A934" s="386" t="s">
        <v>121</v>
      </c>
      <c r="B934" s="387">
        <f t="shared" ref="B934:H934" si="462">SUM(B913,B915,B917,B919,B921,B923,B925,B927, B929,B931)</f>
        <v>1</v>
      </c>
      <c r="C934" s="387">
        <f t="shared" si="462"/>
        <v>6</v>
      </c>
      <c r="D934" s="387">
        <f t="shared" si="462"/>
        <v>15</v>
      </c>
      <c r="E934" s="387">
        <f t="shared" si="462"/>
        <v>20</v>
      </c>
      <c r="F934" s="387">
        <f t="shared" si="462"/>
        <v>6</v>
      </c>
      <c r="G934" s="387">
        <f t="shared" si="462"/>
        <v>16</v>
      </c>
      <c r="H934" s="387">
        <f t="shared" si="462"/>
        <v>64</v>
      </c>
      <c r="I934" s="387"/>
      <c r="J934" s="287"/>
      <c r="K934" s="386" t="s">
        <v>121</v>
      </c>
      <c r="L934" s="387">
        <f t="shared" ref="L934:O934" si="463">SUM(L913,L915,L917,L919,L921,L923,L925,L927, L929,L931)</f>
        <v>181</v>
      </c>
      <c r="M934" s="387">
        <f t="shared" si="463"/>
        <v>117</v>
      </c>
      <c r="N934" s="387">
        <f t="shared" si="463"/>
        <v>0</v>
      </c>
      <c r="O934" s="387">
        <f t="shared" si="463"/>
        <v>117</v>
      </c>
      <c r="P934" s="387"/>
      <c r="Q934" s="287"/>
      <c r="R934" s="287"/>
      <c r="S934" s="287"/>
    </row>
    <row r="935">
      <c r="A935" s="219" t="s">
        <v>9</v>
      </c>
      <c r="B935" s="365">
        <f t="shared" ref="B935:H935" si="464">sum(B933:B934)</f>
        <v>31</v>
      </c>
      <c r="C935" s="365">
        <f t="shared" si="464"/>
        <v>56</v>
      </c>
      <c r="D935" s="365">
        <f t="shared" si="464"/>
        <v>95</v>
      </c>
      <c r="E935" s="365">
        <f t="shared" si="464"/>
        <v>76</v>
      </c>
      <c r="F935" s="365">
        <f t="shared" si="464"/>
        <v>31</v>
      </c>
      <c r="G935" s="365">
        <f t="shared" si="464"/>
        <v>33</v>
      </c>
      <c r="H935" s="365">
        <f t="shared" si="464"/>
        <v>322</v>
      </c>
      <c r="I935" s="365"/>
      <c r="J935" s="287"/>
      <c r="K935" s="219" t="s">
        <v>9</v>
      </c>
      <c r="L935" s="365">
        <f t="shared" ref="L935:O935" si="465">sum(L933:L934)</f>
        <v>538</v>
      </c>
      <c r="M935" s="365">
        <f t="shared" si="465"/>
        <v>216</v>
      </c>
      <c r="N935" s="365">
        <f t="shared" si="465"/>
        <v>332</v>
      </c>
      <c r="O935" s="365">
        <f t="shared" si="465"/>
        <v>548</v>
      </c>
      <c r="P935" s="365"/>
      <c r="Q935" s="287"/>
      <c r="R935" s="287"/>
      <c r="S935" s="287"/>
    </row>
    <row r="936">
      <c r="A936" s="321"/>
      <c r="B936" s="321"/>
      <c r="C936" s="321"/>
      <c r="D936" s="321"/>
      <c r="E936" s="321"/>
      <c r="F936" s="321"/>
      <c r="G936" s="321"/>
      <c r="H936" s="321"/>
      <c r="I936" s="287"/>
      <c r="J936" s="287"/>
      <c r="K936" s="287"/>
      <c r="L936" s="287"/>
      <c r="M936" s="287"/>
      <c r="N936" s="287"/>
      <c r="O936" s="287"/>
      <c r="P936" s="287"/>
      <c r="Q936" s="287"/>
      <c r="R936" s="287"/>
      <c r="S936" s="287"/>
    </row>
    <row r="937">
      <c r="A937" s="382"/>
      <c r="B937" s="384" t="s">
        <v>2</v>
      </c>
      <c r="C937" s="384" t="s">
        <v>3</v>
      </c>
      <c r="D937" s="384" t="s">
        <v>4</v>
      </c>
      <c r="E937" s="384" t="s">
        <v>5</v>
      </c>
      <c r="F937" s="384" t="s">
        <v>6</v>
      </c>
      <c r="G937" s="384" t="s">
        <v>7</v>
      </c>
      <c r="H937" s="383" t="s">
        <v>9</v>
      </c>
      <c r="I937" s="287"/>
      <c r="J937" s="287"/>
      <c r="K937" s="287"/>
      <c r="L937" s="287"/>
      <c r="M937" s="287"/>
      <c r="N937" s="287"/>
      <c r="O937" s="287"/>
      <c r="P937" s="287"/>
      <c r="Q937" s="287"/>
      <c r="R937" s="287"/>
      <c r="S937" s="287"/>
    </row>
    <row r="938">
      <c r="A938" s="386" t="s">
        <v>252</v>
      </c>
      <c r="B938" s="388">
        <f t="shared" ref="B938:H938" si="466">(B933*130)</f>
        <v>3900</v>
      </c>
      <c r="C938" s="388">
        <f t="shared" si="466"/>
        <v>6500</v>
      </c>
      <c r="D938" s="388">
        <f t="shared" si="466"/>
        <v>10400</v>
      </c>
      <c r="E938" s="388">
        <f t="shared" si="466"/>
        <v>7280</v>
      </c>
      <c r="F938" s="388">
        <f t="shared" si="466"/>
        <v>3250</v>
      </c>
      <c r="G938" s="388">
        <f t="shared" si="466"/>
        <v>2210</v>
      </c>
      <c r="H938" s="388">
        <f t="shared" si="466"/>
        <v>33540</v>
      </c>
      <c r="I938" s="287"/>
      <c r="J938" s="287"/>
      <c r="K938" s="287"/>
      <c r="L938" s="287"/>
      <c r="M938" s="287"/>
      <c r="N938" s="287"/>
      <c r="O938" s="287"/>
      <c r="P938" s="287"/>
      <c r="Q938" s="287"/>
      <c r="R938" s="287"/>
      <c r="S938" s="287"/>
    </row>
    <row r="939">
      <c r="A939" s="386" t="s">
        <v>121</v>
      </c>
      <c r="B939" s="388">
        <f t="shared" ref="B939:H939" si="467">(B934*30)</f>
        <v>30</v>
      </c>
      <c r="C939" s="388">
        <f t="shared" si="467"/>
        <v>180</v>
      </c>
      <c r="D939" s="388">
        <f t="shared" si="467"/>
        <v>450</v>
      </c>
      <c r="E939" s="388">
        <f t="shared" si="467"/>
        <v>600</v>
      </c>
      <c r="F939" s="388">
        <f t="shared" si="467"/>
        <v>180</v>
      </c>
      <c r="G939" s="388">
        <f t="shared" si="467"/>
        <v>480</v>
      </c>
      <c r="H939" s="388">
        <f t="shared" si="467"/>
        <v>1920</v>
      </c>
      <c r="I939" s="287"/>
      <c r="J939" s="287"/>
      <c r="K939" s="287"/>
      <c r="L939" s="287"/>
      <c r="M939" s="287"/>
      <c r="N939" s="287"/>
      <c r="O939" s="287"/>
      <c r="P939" s="287"/>
      <c r="Q939" s="287"/>
      <c r="R939" s="287"/>
      <c r="S939" s="287"/>
    </row>
    <row r="940">
      <c r="A940" s="219" t="s">
        <v>9</v>
      </c>
      <c r="B940" s="389">
        <f t="shared" ref="B940:H940" si="468">sum(B938:B939)</f>
        <v>3930</v>
      </c>
      <c r="C940" s="389">
        <f t="shared" si="468"/>
        <v>6680</v>
      </c>
      <c r="D940" s="389">
        <f t="shared" si="468"/>
        <v>10850</v>
      </c>
      <c r="E940" s="389">
        <f t="shared" si="468"/>
        <v>7880</v>
      </c>
      <c r="F940" s="389">
        <f t="shared" si="468"/>
        <v>3430</v>
      </c>
      <c r="G940" s="389">
        <f t="shared" si="468"/>
        <v>2690</v>
      </c>
      <c r="H940" s="389">
        <f t="shared" si="468"/>
        <v>35460</v>
      </c>
      <c r="I940" s="287"/>
      <c r="J940" s="287"/>
      <c r="K940" s="287"/>
      <c r="L940" s="287"/>
      <c r="M940" s="287"/>
      <c r="N940" s="287"/>
      <c r="O940" s="287"/>
      <c r="P940" s="287"/>
      <c r="Q940" s="287"/>
      <c r="R940" s="287"/>
      <c r="S940" s="287"/>
    </row>
    <row r="941">
      <c r="A941" s="321"/>
      <c r="B941" s="321"/>
      <c r="C941" s="321"/>
      <c r="D941" s="321"/>
      <c r="E941" s="321"/>
      <c r="F941" s="321"/>
      <c r="G941" s="321"/>
      <c r="H941" s="321"/>
      <c r="I941" s="287"/>
      <c r="J941" s="287"/>
      <c r="K941" s="287"/>
      <c r="L941" s="287"/>
      <c r="M941" s="287"/>
      <c r="N941" s="287"/>
      <c r="O941" s="287"/>
      <c r="P941" s="287"/>
      <c r="Q941" s="287"/>
      <c r="R941" s="287"/>
      <c r="S941" s="287"/>
    </row>
    <row r="942">
      <c r="A942" s="322"/>
      <c r="B942" s="334">
        <f t="shared" ref="B942:H942" si="469">(B940)</f>
        <v>3930</v>
      </c>
      <c r="C942" s="334">
        <f t="shared" si="469"/>
        <v>6680</v>
      </c>
      <c r="D942" s="334">
        <f t="shared" si="469"/>
        <v>10850</v>
      </c>
      <c r="E942" s="334">
        <f t="shared" si="469"/>
        <v>7880</v>
      </c>
      <c r="F942" s="334">
        <f t="shared" si="469"/>
        <v>3430</v>
      </c>
      <c r="G942" s="334">
        <f t="shared" si="469"/>
        <v>2690</v>
      </c>
      <c r="H942" s="334">
        <f t="shared" si="469"/>
        <v>35460</v>
      </c>
      <c r="I942" s="287"/>
      <c r="J942" s="287"/>
      <c r="K942" s="287"/>
      <c r="L942" s="287"/>
      <c r="M942" s="287"/>
      <c r="N942" s="287"/>
      <c r="O942" s="287"/>
      <c r="P942" s="287"/>
      <c r="Q942" s="287"/>
      <c r="R942" s="287"/>
      <c r="S942" s="287"/>
    </row>
    <row r="943">
      <c r="A943" s="287"/>
      <c r="B943" s="287"/>
      <c r="C943" s="287"/>
      <c r="D943" s="287"/>
      <c r="E943" s="287"/>
      <c r="F943" s="287"/>
      <c r="G943" s="321"/>
      <c r="H943" s="321"/>
      <c r="I943" s="287"/>
      <c r="J943" s="287"/>
      <c r="K943" s="287"/>
      <c r="L943" s="287"/>
      <c r="M943" s="287"/>
      <c r="N943" s="287"/>
      <c r="O943" s="287"/>
      <c r="P943" s="287"/>
      <c r="Q943" s="287"/>
      <c r="R943" s="287"/>
      <c r="S943" s="287"/>
    </row>
    <row r="944">
      <c r="A944" s="287"/>
      <c r="B944" s="287"/>
      <c r="C944" s="287"/>
      <c r="D944" s="287"/>
      <c r="E944" s="287"/>
      <c r="F944" s="286"/>
      <c r="G944" s="323" t="s">
        <v>35</v>
      </c>
      <c r="H944" s="323" t="s">
        <v>36</v>
      </c>
      <c r="I944" s="287"/>
      <c r="J944" s="287"/>
      <c r="K944" s="287"/>
      <c r="L944" s="287"/>
      <c r="M944" s="287"/>
      <c r="N944" s="287"/>
      <c r="O944" s="287"/>
      <c r="P944" s="287"/>
      <c r="Q944" s="287"/>
      <c r="R944" s="287"/>
      <c r="S944" s="287"/>
    </row>
    <row r="945">
      <c r="A945" s="287"/>
      <c r="B945" s="287"/>
      <c r="C945" s="287"/>
      <c r="D945" s="287"/>
      <c r="E945" s="287"/>
      <c r="F945" s="286"/>
      <c r="G945" s="324">
        <v>44598.0</v>
      </c>
      <c r="H945" s="303">
        <v>215.0</v>
      </c>
      <c r="I945" s="287"/>
      <c r="J945" s="287"/>
      <c r="K945" s="287"/>
      <c r="L945" s="287"/>
      <c r="M945" s="287"/>
      <c r="N945" s="287"/>
      <c r="O945" s="287"/>
      <c r="P945" s="287"/>
      <c r="Q945" s="287"/>
      <c r="R945" s="287"/>
      <c r="S945" s="287"/>
    </row>
    <row r="946">
      <c r="A946" s="287"/>
      <c r="B946" s="287"/>
      <c r="C946" s="287"/>
      <c r="D946" s="287"/>
      <c r="E946" s="287"/>
      <c r="F946" s="286"/>
      <c r="G946" s="325">
        <v>44605.0</v>
      </c>
      <c r="H946" s="303">
        <v>230.0</v>
      </c>
      <c r="I946" s="287"/>
      <c r="J946" s="287"/>
      <c r="K946" s="287"/>
      <c r="L946" s="287"/>
      <c r="M946" s="287"/>
      <c r="N946" s="287"/>
      <c r="O946" s="287"/>
      <c r="P946" s="287"/>
      <c r="Q946" s="287"/>
      <c r="R946" s="287"/>
      <c r="S946" s="287"/>
    </row>
    <row r="947">
      <c r="A947" s="287"/>
      <c r="B947" s="287"/>
      <c r="C947" s="287"/>
      <c r="D947" s="287"/>
      <c r="E947" s="287"/>
      <c r="F947" s="286"/>
      <c r="G947" s="325">
        <v>44612.0</v>
      </c>
      <c r="H947" s="303">
        <v>214.0</v>
      </c>
      <c r="I947" s="287"/>
      <c r="J947" s="287"/>
      <c r="K947" s="287"/>
      <c r="L947" s="287"/>
      <c r="M947" s="287"/>
      <c r="N947" s="287"/>
      <c r="O947" s="287"/>
      <c r="P947" s="287"/>
      <c r="Q947" s="287"/>
      <c r="R947" s="287"/>
      <c r="S947" s="287"/>
    </row>
    <row r="948">
      <c r="A948" s="287"/>
      <c r="B948" s="287"/>
      <c r="C948" s="287"/>
      <c r="D948" s="287"/>
      <c r="E948" s="287"/>
      <c r="F948" s="286"/>
      <c r="G948" s="325">
        <v>44619.0</v>
      </c>
      <c r="H948" s="303">
        <f>(H935)</f>
        <v>322</v>
      </c>
      <c r="I948" s="287"/>
      <c r="J948" s="287"/>
      <c r="K948" s="287"/>
      <c r="L948" s="287"/>
      <c r="M948" s="287"/>
      <c r="N948" s="287"/>
      <c r="O948" s="287"/>
      <c r="P948" s="287"/>
      <c r="Q948" s="287"/>
      <c r="R948" s="287"/>
      <c r="S948" s="287"/>
    </row>
    <row r="949">
      <c r="A949" s="287"/>
      <c r="B949" s="287"/>
      <c r="C949" s="287"/>
      <c r="D949" s="287"/>
      <c r="E949" s="287"/>
      <c r="F949" s="286"/>
      <c r="G949" s="323" t="s">
        <v>9</v>
      </c>
      <c r="H949" s="323">
        <f>SUM(H945:H948)</f>
        <v>981</v>
      </c>
      <c r="I949" s="287"/>
      <c r="J949" s="287"/>
      <c r="K949" s="287"/>
      <c r="L949" s="287"/>
      <c r="M949" s="287"/>
      <c r="N949" s="287"/>
      <c r="O949" s="287"/>
      <c r="P949" s="287"/>
      <c r="Q949" s="287"/>
      <c r="R949" s="287"/>
      <c r="S949" s="287"/>
    </row>
    <row r="950">
      <c r="A950" s="287"/>
      <c r="B950" s="287"/>
      <c r="C950" s="287"/>
      <c r="D950" s="287"/>
      <c r="E950" s="287"/>
      <c r="F950" s="287"/>
      <c r="G950" s="321"/>
      <c r="H950" s="321"/>
      <c r="I950" s="287"/>
      <c r="J950" s="287"/>
      <c r="K950" s="287"/>
      <c r="L950" s="287"/>
      <c r="M950" s="287"/>
      <c r="N950" s="287"/>
      <c r="O950" s="287"/>
      <c r="P950" s="287"/>
      <c r="Q950" s="287"/>
      <c r="R950" s="287"/>
      <c r="S950" s="287"/>
    </row>
    <row r="951">
      <c r="A951" s="287"/>
      <c r="B951" s="287"/>
      <c r="C951" s="287"/>
      <c r="D951" s="287"/>
      <c r="E951" s="287"/>
      <c r="F951" s="286"/>
      <c r="G951" s="327" t="s">
        <v>131</v>
      </c>
      <c r="H951" s="327">
        <f>(1000-H949)</f>
        <v>19</v>
      </c>
      <c r="I951" s="401">
        <f>(H949/1000)</f>
        <v>0.981</v>
      </c>
      <c r="J951" s="287"/>
      <c r="K951" s="287"/>
      <c r="L951" s="287"/>
      <c r="M951" s="287"/>
      <c r="N951" s="287"/>
      <c r="O951" s="287"/>
      <c r="P951" s="287"/>
      <c r="Q951" s="287"/>
      <c r="R951" s="287"/>
      <c r="S951" s="287"/>
    </row>
    <row r="952">
      <c r="A952" s="321"/>
      <c r="B952" s="321"/>
      <c r="C952" s="321"/>
      <c r="D952" s="321"/>
      <c r="E952" s="321"/>
      <c r="F952" s="321"/>
      <c r="G952" s="321"/>
      <c r="H952" s="321"/>
      <c r="I952" s="321"/>
      <c r="J952" s="287"/>
      <c r="K952" s="321"/>
      <c r="L952" s="321"/>
      <c r="M952" s="321"/>
      <c r="N952" s="321"/>
      <c r="O952" s="321"/>
      <c r="P952" s="321"/>
      <c r="Q952" s="321"/>
      <c r="R952" s="321"/>
      <c r="S952" s="287"/>
    </row>
    <row r="953">
      <c r="A953" s="283" t="s">
        <v>253</v>
      </c>
      <c r="B953" s="284">
        <v>21.0</v>
      </c>
      <c r="C953" s="284">
        <v>22.0</v>
      </c>
      <c r="D953" s="284">
        <v>23.0</v>
      </c>
      <c r="E953" s="284">
        <v>24.0</v>
      </c>
      <c r="F953" s="284">
        <v>25.0</v>
      </c>
      <c r="G953" s="284">
        <v>26.0</v>
      </c>
      <c r="H953" s="402">
        <v>27.0</v>
      </c>
      <c r="I953" s="285"/>
      <c r="J953" s="286"/>
      <c r="K953" s="283" t="s">
        <v>253</v>
      </c>
      <c r="L953" s="291"/>
      <c r="M953" s="291"/>
      <c r="N953" s="291"/>
      <c r="O953" s="291"/>
      <c r="P953" s="291"/>
      <c r="Q953" s="291"/>
      <c r="R953" s="291"/>
      <c r="S953" s="287"/>
    </row>
    <row r="954">
      <c r="A954" s="288" t="s">
        <v>156</v>
      </c>
      <c r="B954" s="289" t="s">
        <v>2</v>
      </c>
      <c r="C954" s="289" t="s">
        <v>3</v>
      </c>
      <c r="D954" s="289" t="s">
        <v>4</v>
      </c>
      <c r="E954" s="289" t="s">
        <v>5</v>
      </c>
      <c r="F954" s="289" t="s">
        <v>6</v>
      </c>
      <c r="G954" s="289" t="s">
        <v>7</v>
      </c>
      <c r="H954" s="289" t="s">
        <v>8</v>
      </c>
      <c r="I954" s="289" t="s">
        <v>9</v>
      </c>
      <c r="J954" s="286"/>
      <c r="K954" s="291"/>
      <c r="L954" s="289" t="s">
        <v>157</v>
      </c>
      <c r="M954" s="289" t="s">
        <v>158</v>
      </c>
      <c r="N954" s="289" t="s">
        <v>159</v>
      </c>
      <c r="O954" s="289" t="s">
        <v>160</v>
      </c>
      <c r="P954" s="291" t="s">
        <v>161</v>
      </c>
      <c r="Q954" s="291"/>
      <c r="R954" s="291" t="s">
        <v>162</v>
      </c>
      <c r="S954" s="287"/>
    </row>
    <row r="955">
      <c r="A955" s="340" t="s">
        <v>163</v>
      </c>
      <c r="B955" s="341"/>
      <c r="C955" s="341"/>
      <c r="D955" s="341"/>
      <c r="E955" s="341"/>
      <c r="F955" s="341"/>
      <c r="G955" s="341"/>
      <c r="H955" s="341"/>
      <c r="I955" s="341"/>
      <c r="J955" s="342"/>
      <c r="K955" s="336" t="s">
        <v>156</v>
      </c>
      <c r="L955" s="341"/>
      <c r="M955" s="341"/>
      <c r="N955" s="341"/>
      <c r="O955" s="341"/>
      <c r="P955" s="341"/>
      <c r="Q955" s="341"/>
      <c r="R955" s="341"/>
      <c r="S955" s="343"/>
    </row>
    <row r="956">
      <c r="A956" s="330" t="s">
        <v>164</v>
      </c>
      <c r="B956" s="344">
        <v>659.27</v>
      </c>
      <c r="C956" s="344">
        <v>554.48</v>
      </c>
      <c r="D956" s="344">
        <v>616.81</v>
      </c>
      <c r="E956" s="345">
        <v>580.43</v>
      </c>
      <c r="F956" s="345">
        <v>931.0</v>
      </c>
      <c r="G956" s="345">
        <v>1011.61</v>
      </c>
      <c r="H956" s="346">
        <v>767.0</v>
      </c>
      <c r="I956" s="347">
        <f t="shared" ref="I956:I958" si="470">SUM(B956:H956)</f>
        <v>5120.6</v>
      </c>
      <c r="J956" s="286"/>
      <c r="K956" s="326" t="s">
        <v>164</v>
      </c>
      <c r="L956" s="267">
        <f t="shared" ref="L956:L958" si="471">(I956*7%)</f>
        <v>358.442</v>
      </c>
      <c r="M956" s="267">
        <f t="shared" ref="M956:M958" si="472">(I956-L956)</f>
        <v>4762.158</v>
      </c>
      <c r="N956" s="269">
        <v>1000.0</v>
      </c>
      <c r="O956" s="267">
        <f t="shared" ref="O956:O958" si="473">(M956*30%)</f>
        <v>1428.6474</v>
      </c>
      <c r="P956" s="267">
        <f t="shared" ref="P956:P958" si="474">(M956*6%)</f>
        <v>285.72948</v>
      </c>
      <c r="Q956" s="267"/>
      <c r="R956" s="269">
        <f t="shared" ref="R956:R958" si="475">(I956-L956-N956-O956-P956-Q956)</f>
        <v>2047.78112</v>
      </c>
      <c r="S956" s="287"/>
    </row>
    <row r="957">
      <c r="A957" s="330" t="s">
        <v>165</v>
      </c>
      <c r="B957" s="344">
        <v>407.57</v>
      </c>
      <c r="C957" s="344">
        <v>460.73</v>
      </c>
      <c r="D957" s="344">
        <v>326.91</v>
      </c>
      <c r="E957" s="345">
        <v>601.76</v>
      </c>
      <c r="F957" s="345">
        <v>607.0</v>
      </c>
      <c r="G957" s="345">
        <v>784.13</v>
      </c>
      <c r="H957" s="346">
        <v>581.0</v>
      </c>
      <c r="I957" s="347">
        <f t="shared" si="470"/>
        <v>3769.1</v>
      </c>
      <c r="J957" s="286"/>
      <c r="K957" s="326" t="s">
        <v>165</v>
      </c>
      <c r="L957" s="267">
        <f t="shared" si="471"/>
        <v>263.837</v>
      </c>
      <c r="M957" s="267">
        <f t="shared" si="472"/>
        <v>3505.263</v>
      </c>
      <c r="N957" s="269">
        <v>1000.0</v>
      </c>
      <c r="O957" s="267">
        <f t="shared" si="473"/>
        <v>1051.5789</v>
      </c>
      <c r="P957" s="267">
        <f t="shared" si="474"/>
        <v>210.31578</v>
      </c>
      <c r="Q957" s="267"/>
      <c r="R957" s="269">
        <f t="shared" si="475"/>
        <v>1243.36832</v>
      </c>
      <c r="S957" s="287"/>
    </row>
    <row r="958">
      <c r="A958" s="330" t="s">
        <v>166</v>
      </c>
      <c r="B958" s="344">
        <v>898.57</v>
      </c>
      <c r="C958" s="344">
        <v>569.75</v>
      </c>
      <c r="D958" s="344">
        <v>747.59</v>
      </c>
      <c r="E958" s="344">
        <v>852.28</v>
      </c>
      <c r="F958" s="345">
        <v>978.0</v>
      </c>
      <c r="G958" s="345">
        <v>1152.03</v>
      </c>
      <c r="H958" s="346">
        <v>1015.0</v>
      </c>
      <c r="I958" s="347">
        <f t="shared" si="470"/>
        <v>6213.22</v>
      </c>
      <c r="J958" s="286"/>
      <c r="K958" s="326" t="s">
        <v>166</v>
      </c>
      <c r="L958" s="267">
        <f t="shared" si="471"/>
        <v>434.9254</v>
      </c>
      <c r="M958" s="267">
        <f t="shared" si="472"/>
        <v>5778.2946</v>
      </c>
      <c r="N958" s="269">
        <v>1000.0</v>
      </c>
      <c r="O958" s="267">
        <f t="shared" si="473"/>
        <v>1733.48838</v>
      </c>
      <c r="P958" s="267">
        <f t="shared" si="474"/>
        <v>346.697676</v>
      </c>
      <c r="Q958" s="267"/>
      <c r="R958" s="269">
        <f t="shared" si="475"/>
        <v>2698.108544</v>
      </c>
      <c r="S958" s="287"/>
    </row>
    <row r="959">
      <c r="A959" s="348" t="s">
        <v>9</v>
      </c>
      <c r="B959" s="349">
        <f t="shared" ref="B959:I959" si="476">sum(B956:B958)</f>
        <v>1965.41</v>
      </c>
      <c r="C959" s="349">
        <f t="shared" si="476"/>
        <v>1584.96</v>
      </c>
      <c r="D959" s="349">
        <f t="shared" si="476"/>
        <v>1691.31</v>
      </c>
      <c r="E959" s="349">
        <f t="shared" si="476"/>
        <v>2034.47</v>
      </c>
      <c r="F959" s="349">
        <f t="shared" si="476"/>
        <v>2516</v>
      </c>
      <c r="G959" s="349">
        <f t="shared" si="476"/>
        <v>2947.77</v>
      </c>
      <c r="H959" s="349">
        <f t="shared" si="476"/>
        <v>2363</v>
      </c>
      <c r="I959" s="349">
        <f t="shared" si="476"/>
        <v>15102.92</v>
      </c>
      <c r="J959" s="286"/>
      <c r="K959" s="339" t="s">
        <v>9</v>
      </c>
      <c r="L959" s="349">
        <f t="shared" ref="L959:P959" si="477">sum(L956:L958)</f>
        <v>1057.2044</v>
      </c>
      <c r="M959" s="349">
        <f t="shared" si="477"/>
        <v>14045.7156</v>
      </c>
      <c r="N959" s="350">
        <f t="shared" si="477"/>
        <v>3000</v>
      </c>
      <c r="O959" s="349">
        <f t="shared" si="477"/>
        <v>4213.71468</v>
      </c>
      <c r="P959" s="349">
        <f t="shared" si="477"/>
        <v>842.742936</v>
      </c>
      <c r="Q959" s="339"/>
      <c r="R959" s="350">
        <f>sum(R956:R958)</f>
        <v>5989.257984</v>
      </c>
      <c r="S959" s="287"/>
    </row>
    <row r="960">
      <c r="A960" s="321"/>
      <c r="B960" s="321"/>
      <c r="C960" s="321"/>
      <c r="D960" s="321"/>
      <c r="E960" s="321"/>
      <c r="F960" s="321"/>
      <c r="G960" s="321"/>
      <c r="H960" s="321"/>
      <c r="I960" s="321"/>
      <c r="J960" s="287"/>
      <c r="K960" s="287"/>
      <c r="L960" s="287"/>
      <c r="M960" s="287"/>
      <c r="N960" s="287"/>
      <c r="O960" s="287"/>
      <c r="P960" s="287"/>
      <c r="Q960" s="287"/>
      <c r="R960" s="287"/>
      <c r="S960" s="287"/>
    </row>
    <row r="961">
      <c r="A961" s="322"/>
      <c r="B961" s="334">
        <f t="shared" ref="B961:I961" si="478">(B959)</f>
        <v>1965.41</v>
      </c>
      <c r="C961" s="334">
        <f t="shared" si="478"/>
        <v>1584.96</v>
      </c>
      <c r="D961" s="334">
        <f t="shared" si="478"/>
        <v>1691.31</v>
      </c>
      <c r="E961" s="334">
        <f t="shared" si="478"/>
        <v>2034.47</v>
      </c>
      <c r="F961" s="334">
        <f t="shared" si="478"/>
        <v>2516</v>
      </c>
      <c r="G961" s="334">
        <f t="shared" si="478"/>
        <v>2947.77</v>
      </c>
      <c r="H961" s="334">
        <f t="shared" si="478"/>
        <v>2363</v>
      </c>
      <c r="I961" s="334">
        <f t="shared" si="478"/>
        <v>15102.92</v>
      </c>
      <c r="J961" s="287"/>
      <c r="K961" s="287"/>
      <c r="L961" s="287"/>
      <c r="M961" s="287"/>
      <c r="N961" s="287"/>
      <c r="O961" s="287"/>
      <c r="P961" s="287"/>
      <c r="Q961" s="287"/>
      <c r="R961" s="287"/>
      <c r="S961" s="287"/>
    </row>
    <row r="962">
      <c r="A962" s="287"/>
      <c r="B962" s="287"/>
      <c r="C962" s="287"/>
      <c r="D962" s="287"/>
      <c r="E962" s="321"/>
      <c r="F962" s="321"/>
      <c r="G962" s="321"/>
      <c r="H962" s="321"/>
      <c r="I962" s="287"/>
      <c r="J962" s="287"/>
      <c r="K962" s="287"/>
      <c r="L962" s="287"/>
      <c r="M962" s="287"/>
      <c r="N962" s="287"/>
      <c r="O962" s="287"/>
      <c r="P962" s="287"/>
      <c r="Q962" s="287"/>
      <c r="R962" s="287"/>
      <c r="S962" s="287"/>
    </row>
    <row r="963">
      <c r="A963" s="287"/>
      <c r="B963" s="287"/>
      <c r="C963" s="287"/>
      <c r="D963" s="286"/>
      <c r="E963" s="323" t="s">
        <v>35</v>
      </c>
      <c r="F963" s="323" t="s">
        <v>164</v>
      </c>
      <c r="G963" s="323" t="s">
        <v>165</v>
      </c>
      <c r="H963" s="323" t="s">
        <v>166</v>
      </c>
      <c r="I963" s="287"/>
      <c r="J963" s="287"/>
      <c r="K963" s="287"/>
      <c r="L963" s="287"/>
      <c r="M963" s="287"/>
      <c r="N963" s="287"/>
      <c r="O963" s="287"/>
      <c r="P963" s="287"/>
      <c r="Q963" s="287"/>
      <c r="R963" s="287"/>
      <c r="S963" s="287"/>
    </row>
    <row r="964">
      <c r="A964" s="287"/>
      <c r="B964" s="287"/>
      <c r="C964" s="287"/>
      <c r="D964" s="286"/>
      <c r="E964" s="324">
        <v>44598.0</v>
      </c>
      <c r="F964" s="351">
        <v>4113.08</v>
      </c>
      <c r="G964" s="351">
        <v>3585.93</v>
      </c>
      <c r="H964" s="351">
        <v>5429.71</v>
      </c>
      <c r="I964" s="287"/>
      <c r="J964" s="287"/>
      <c r="K964" s="287"/>
      <c r="L964" s="287"/>
      <c r="M964" s="287"/>
      <c r="N964" s="287"/>
      <c r="O964" s="287"/>
      <c r="P964" s="287"/>
      <c r="Q964" s="287"/>
      <c r="R964" s="287"/>
      <c r="S964" s="287"/>
    </row>
    <row r="965">
      <c r="A965" s="287"/>
      <c r="B965" s="287"/>
      <c r="C965" s="287"/>
      <c r="D965" s="286"/>
      <c r="E965" s="325">
        <v>44605.0</v>
      </c>
      <c r="F965" s="351">
        <v>4985.71</v>
      </c>
      <c r="G965" s="351">
        <v>3910.78</v>
      </c>
      <c r="H965" s="351">
        <v>5473.73</v>
      </c>
      <c r="I965" s="287"/>
      <c r="J965" s="287"/>
      <c r="K965" s="287"/>
      <c r="L965" s="287"/>
      <c r="M965" s="287"/>
      <c r="N965" s="287"/>
      <c r="O965" s="287"/>
      <c r="P965" s="287"/>
      <c r="Q965" s="287"/>
      <c r="R965" s="287"/>
      <c r="S965" s="287"/>
    </row>
    <row r="966">
      <c r="A966" s="287"/>
      <c r="B966" s="287"/>
      <c r="C966" s="287"/>
      <c r="D966" s="286"/>
      <c r="E966" s="325">
        <v>44612.0</v>
      </c>
      <c r="F966" s="351">
        <v>5899.93</v>
      </c>
      <c r="G966" s="351">
        <v>4746.1</v>
      </c>
      <c r="H966" s="351">
        <v>5588.57</v>
      </c>
      <c r="I966" s="287"/>
      <c r="J966" s="287"/>
      <c r="K966" s="287"/>
      <c r="L966" s="287"/>
      <c r="M966" s="287"/>
      <c r="N966" s="287"/>
      <c r="O966" s="287"/>
      <c r="P966" s="287"/>
      <c r="Q966" s="287"/>
      <c r="R966" s="287"/>
      <c r="S966" s="287"/>
    </row>
    <row r="967">
      <c r="A967" s="287"/>
      <c r="B967" s="287"/>
      <c r="C967" s="287"/>
      <c r="D967" s="286"/>
      <c r="E967" s="325">
        <v>44619.0</v>
      </c>
      <c r="F967" s="403">
        <f>(I956)</f>
        <v>5120.6</v>
      </c>
      <c r="G967" s="403">
        <f>(I957)</f>
        <v>3769.1</v>
      </c>
      <c r="H967" s="403">
        <f>(I958)</f>
        <v>6213.22</v>
      </c>
      <c r="I967" s="287"/>
      <c r="J967" s="287"/>
      <c r="K967" s="287"/>
      <c r="L967" s="287"/>
      <c r="M967" s="287"/>
      <c r="N967" s="287"/>
      <c r="O967" s="287"/>
      <c r="P967" s="287"/>
      <c r="Q967" s="287"/>
      <c r="R967" s="287"/>
      <c r="S967" s="287"/>
    </row>
    <row r="968">
      <c r="A968" s="287"/>
      <c r="B968" s="287"/>
      <c r="C968" s="287"/>
      <c r="D968" s="286"/>
      <c r="E968" s="353" t="s">
        <v>9</v>
      </c>
      <c r="F968" s="354">
        <f t="shared" ref="F968:H968" si="479">SUM(F964:F967)</f>
        <v>20119.32</v>
      </c>
      <c r="G968" s="354">
        <f t="shared" si="479"/>
        <v>16011.91</v>
      </c>
      <c r="H968" s="354">
        <f t="shared" si="479"/>
        <v>22705.23</v>
      </c>
      <c r="I968" s="287"/>
      <c r="J968" s="287"/>
      <c r="K968" s="390"/>
      <c r="L968" s="390"/>
      <c r="M968" s="390"/>
      <c r="N968" s="287"/>
      <c r="O968" s="287"/>
      <c r="P968" s="287"/>
      <c r="Q968" s="287"/>
      <c r="R968" s="287"/>
      <c r="S968" s="287"/>
    </row>
    <row r="969">
      <c r="A969" s="287"/>
      <c r="B969" s="287"/>
      <c r="C969" s="287"/>
      <c r="D969" s="286"/>
      <c r="E969" s="323" t="s">
        <v>167</v>
      </c>
      <c r="F969" s="355">
        <f t="shared" ref="F969:H969" si="480">(F968/25000)</f>
        <v>0.8047728</v>
      </c>
      <c r="G969" s="355">
        <f t="shared" si="480"/>
        <v>0.6404764</v>
      </c>
      <c r="H969" s="355">
        <f t="shared" si="480"/>
        <v>0.9082092</v>
      </c>
      <c r="I969" s="287"/>
      <c r="J969" s="287"/>
      <c r="K969" s="287"/>
      <c r="L969" s="287"/>
      <c r="M969" s="287"/>
      <c r="N969" s="287"/>
      <c r="O969" s="287"/>
      <c r="P969" s="287"/>
      <c r="Q969" s="287"/>
      <c r="R969" s="287"/>
      <c r="S969" s="287"/>
    </row>
    <row r="970">
      <c r="A970" s="321"/>
      <c r="B970" s="321"/>
      <c r="C970" s="321"/>
      <c r="D970" s="321"/>
      <c r="E970" s="321"/>
      <c r="F970" s="321"/>
      <c r="G970" s="321"/>
      <c r="H970" s="321"/>
      <c r="I970" s="321"/>
      <c r="J970" s="287"/>
      <c r="K970" s="287"/>
      <c r="L970" s="287"/>
      <c r="M970" s="287"/>
      <c r="N970" s="287"/>
      <c r="O970" s="287"/>
      <c r="P970" s="287"/>
      <c r="Q970" s="287"/>
      <c r="R970" s="287"/>
      <c r="S970" s="287"/>
    </row>
    <row r="971">
      <c r="A971" s="320"/>
      <c r="B971" s="291"/>
      <c r="C971" s="291"/>
      <c r="D971" s="291"/>
      <c r="E971" s="291"/>
      <c r="F971" s="291"/>
      <c r="G971" s="291"/>
      <c r="H971" s="291"/>
      <c r="I971" s="291" t="s">
        <v>9</v>
      </c>
      <c r="J971" s="287"/>
      <c r="K971" s="287"/>
      <c r="L971" s="287"/>
      <c r="M971" s="287"/>
      <c r="N971" s="287"/>
      <c r="O971" s="287"/>
      <c r="P971" s="287"/>
      <c r="Q971" s="287"/>
      <c r="R971" s="287"/>
      <c r="S971" s="287"/>
    </row>
    <row r="972">
      <c r="A972" s="322" t="s">
        <v>168</v>
      </c>
      <c r="B972" s="356">
        <f t="shared" ref="B972:G972" si="481">sum(B876,B898,B942,B961)</f>
        <v>10807.91</v>
      </c>
      <c r="C972" s="356">
        <f t="shared" si="481"/>
        <v>17557.46</v>
      </c>
      <c r="D972" s="356">
        <f t="shared" si="481"/>
        <v>20536.31</v>
      </c>
      <c r="E972" s="356">
        <f t="shared" si="481"/>
        <v>18321.97</v>
      </c>
      <c r="F972" s="356">
        <f t="shared" si="481"/>
        <v>12381</v>
      </c>
      <c r="G972" s="356">
        <f t="shared" si="481"/>
        <v>7235.27</v>
      </c>
      <c r="H972" s="334">
        <f>SUM(H961)</f>
        <v>2363</v>
      </c>
      <c r="I972" s="356">
        <f>SUM(H876,H898,H942,I961)</f>
        <v>89202.92</v>
      </c>
      <c r="J972" s="287"/>
      <c r="K972" s="287"/>
      <c r="L972" s="287"/>
      <c r="M972" s="287"/>
      <c r="N972" s="287"/>
      <c r="O972" s="287"/>
      <c r="P972" s="287"/>
      <c r="Q972" s="287"/>
      <c r="R972" s="287"/>
      <c r="S972" s="287"/>
      <c r="T972" s="282"/>
      <c r="U972" s="282"/>
      <c r="V972" s="282"/>
      <c r="W972" s="282"/>
      <c r="X972" s="282"/>
      <c r="Y972" s="282"/>
      <c r="Z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row>
    <row r="975">
      <c r="A975" s="283" t="s">
        <v>259</v>
      </c>
      <c r="B975" s="284">
        <v>28.0</v>
      </c>
      <c r="C975" s="284">
        <v>1.0</v>
      </c>
      <c r="D975" s="284">
        <v>2.0</v>
      </c>
      <c r="E975" s="284">
        <v>3.0</v>
      </c>
      <c r="F975" s="284">
        <v>4.0</v>
      </c>
      <c r="G975" s="284">
        <v>5.0</v>
      </c>
      <c r="H975" s="285"/>
      <c r="I975" s="285"/>
      <c r="J975" s="286"/>
      <c r="K975" s="283" t="s">
        <v>259</v>
      </c>
      <c r="L975" s="285"/>
      <c r="M975" s="285"/>
      <c r="N975" s="285"/>
      <c r="O975" s="285"/>
      <c r="P975" s="285"/>
      <c r="Q975" s="287"/>
      <c r="R975" s="287"/>
      <c r="S975" s="287"/>
    </row>
    <row r="976">
      <c r="A976" s="288" t="s">
        <v>70</v>
      </c>
      <c r="B976" s="289" t="s">
        <v>2</v>
      </c>
      <c r="C976" s="289" t="s">
        <v>3</v>
      </c>
      <c r="D976" s="289" t="s">
        <v>4</v>
      </c>
      <c r="E976" s="289" t="s">
        <v>5</v>
      </c>
      <c r="F976" s="289" t="s">
        <v>6</v>
      </c>
      <c r="G976" s="289" t="s">
        <v>7</v>
      </c>
      <c r="H976" s="289" t="s">
        <v>9</v>
      </c>
      <c r="I976" s="289" t="s">
        <v>71</v>
      </c>
      <c r="J976" s="286"/>
      <c r="K976" s="290" t="s">
        <v>70</v>
      </c>
      <c r="L976" s="289" t="s">
        <v>72</v>
      </c>
      <c r="M976" s="289" t="s">
        <v>13</v>
      </c>
      <c r="N976" s="291" t="s">
        <v>73</v>
      </c>
      <c r="O976" s="289" t="s">
        <v>13</v>
      </c>
      <c r="P976" s="291" t="s">
        <v>74</v>
      </c>
      <c r="Q976" s="287"/>
      <c r="R976" s="287"/>
      <c r="S976" s="287"/>
    </row>
    <row r="977">
      <c r="A977" s="292" t="s">
        <v>75</v>
      </c>
      <c r="B977" s="293">
        <f t="shared" ref="B977:G977" si="482">sum(B978:B1001)-B981-B985-B989-B993-B997-B1001</f>
        <v>44</v>
      </c>
      <c r="C977" s="293">
        <f t="shared" si="482"/>
        <v>84</v>
      </c>
      <c r="D977" s="293">
        <f t="shared" si="482"/>
        <v>62</v>
      </c>
      <c r="E977" s="293">
        <f t="shared" si="482"/>
        <v>34</v>
      </c>
      <c r="F977" s="293">
        <f t="shared" si="482"/>
        <v>26</v>
      </c>
      <c r="G977" s="293">
        <f t="shared" si="482"/>
        <v>20</v>
      </c>
      <c r="H977" s="310">
        <f t="shared" ref="H977:H1027" si="483">SUM(B977:G977)</f>
        <v>270</v>
      </c>
      <c r="I977" s="293">
        <v>0.0</v>
      </c>
      <c r="J977" s="286"/>
      <c r="K977" s="294" t="s">
        <v>75</v>
      </c>
      <c r="L977" s="293"/>
      <c r="M977" s="293"/>
      <c r="N977" s="293"/>
      <c r="O977" s="293"/>
      <c r="P977" s="293"/>
      <c r="Q977" s="287"/>
      <c r="R977" s="287"/>
      <c r="S977" s="287"/>
    </row>
    <row r="978">
      <c r="A978" s="295" t="s">
        <v>76</v>
      </c>
      <c r="B978" s="296">
        <v>10.0</v>
      </c>
      <c r="C978" s="296">
        <v>20.0</v>
      </c>
      <c r="D978" s="296">
        <v>18.0</v>
      </c>
      <c r="E978" s="296">
        <v>12.0</v>
      </c>
      <c r="F978" s="296">
        <v>0.0</v>
      </c>
      <c r="G978" s="296">
        <v>9.0</v>
      </c>
      <c r="H978" s="297">
        <f t="shared" si="483"/>
        <v>69</v>
      </c>
      <c r="I978" s="298">
        <f>sum(H978:H981)</f>
        <v>79</v>
      </c>
      <c r="J978" s="299" t="s">
        <v>206</v>
      </c>
      <c r="K978" s="298" t="s">
        <v>76</v>
      </c>
      <c r="L978" s="202">
        <v>101.0</v>
      </c>
      <c r="M978" s="202">
        <f>(L978-H978)</f>
        <v>32</v>
      </c>
      <c r="N978" s="201">
        <v>40.0</v>
      </c>
      <c r="O978" s="202">
        <f t="shared" ref="O978:O979" si="484">sum(M978,N978)</f>
        <v>72</v>
      </c>
      <c r="P978" s="202"/>
      <c r="Q978" s="300"/>
      <c r="R978" s="301"/>
      <c r="S978" s="301"/>
    </row>
    <row r="979">
      <c r="A979" s="302" t="s">
        <v>77</v>
      </c>
      <c r="B979" s="303">
        <v>0.0</v>
      </c>
      <c r="C979" s="221">
        <v>0.0</v>
      </c>
      <c r="D979" s="221">
        <v>0.0</v>
      </c>
      <c r="E979" s="221">
        <v>0.0</v>
      </c>
      <c r="F979" s="221">
        <v>0.0</v>
      </c>
      <c r="G979" s="304">
        <v>0.0</v>
      </c>
      <c r="H979" s="305">
        <f t="shared" si="483"/>
        <v>0</v>
      </c>
      <c r="I979" s="306">
        <f>(I978/60)</f>
        <v>1.316666667</v>
      </c>
      <c r="J979" s="299" t="s">
        <v>206</v>
      </c>
      <c r="K979" s="307" t="s">
        <v>77</v>
      </c>
      <c r="L979" s="207">
        <v>10.0</v>
      </c>
      <c r="M979" s="207">
        <f>(L979-H979-H980)</f>
        <v>0</v>
      </c>
      <c r="N979" s="208">
        <v>10.0</v>
      </c>
      <c r="O979" s="208">
        <f t="shared" si="484"/>
        <v>10</v>
      </c>
      <c r="P979" s="207"/>
      <c r="Q979" s="317"/>
      <c r="R979" s="287"/>
      <c r="S979" s="287"/>
    </row>
    <row r="980">
      <c r="A980" s="302" t="s">
        <v>78</v>
      </c>
      <c r="B980" s="303">
        <v>2.0</v>
      </c>
      <c r="C980" s="221">
        <v>4.0</v>
      </c>
      <c r="D980" s="221">
        <v>4.0</v>
      </c>
      <c r="E980" s="221">
        <v>0.0</v>
      </c>
      <c r="F980" s="221">
        <v>0.0</v>
      </c>
      <c r="G980" s="304">
        <v>0.0</v>
      </c>
      <c r="H980" s="305">
        <f t="shared" si="483"/>
        <v>10</v>
      </c>
      <c r="I980" s="307"/>
      <c r="J980" s="299" t="s">
        <v>206</v>
      </c>
      <c r="K980" s="307" t="s">
        <v>78</v>
      </c>
      <c r="L980" s="207" t="s">
        <v>79</v>
      </c>
      <c r="M980" s="208" t="s">
        <v>79</v>
      </c>
      <c r="N980" s="208" t="s">
        <v>79</v>
      </c>
      <c r="O980" s="208" t="s">
        <v>79</v>
      </c>
      <c r="P980" s="207"/>
      <c r="Q980" s="287"/>
      <c r="R980" s="287"/>
      <c r="S980" s="287"/>
    </row>
    <row r="981">
      <c r="A981" s="302" t="s">
        <v>80</v>
      </c>
      <c r="B981" s="221"/>
      <c r="C981" s="221"/>
      <c r="D981" s="221"/>
      <c r="E981" s="221"/>
      <c r="F981" s="221">
        <v>0.0</v>
      </c>
      <c r="G981" s="304">
        <v>0.0</v>
      </c>
      <c r="H981" s="305">
        <f t="shared" si="483"/>
        <v>0</v>
      </c>
      <c r="I981" s="307" t="s">
        <v>79</v>
      </c>
      <c r="J981" s="299" t="s">
        <v>206</v>
      </c>
      <c r="K981" s="307" t="s">
        <v>80</v>
      </c>
      <c r="L981" s="207">
        <v>55.0</v>
      </c>
      <c r="M981" s="207">
        <f t="shared" ref="M981:M982" si="485">(L981-H981)</f>
        <v>55</v>
      </c>
      <c r="N981" s="208" t="s">
        <v>79</v>
      </c>
      <c r="O981" s="208">
        <f t="shared" ref="O981:O983" si="486">sum(M981,N981)</f>
        <v>55</v>
      </c>
      <c r="P981" s="207"/>
      <c r="Q981" s="287"/>
      <c r="R981" s="287"/>
      <c r="S981" s="287"/>
    </row>
    <row r="982">
      <c r="A982" s="295" t="s">
        <v>81</v>
      </c>
      <c r="B982" s="308">
        <v>1.0</v>
      </c>
      <c r="C982" s="308">
        <v>7.0</v>
      </c>
      <c r="D982" s="308">
        <v>3.0</v>
      </c>
      <c r="E982" s="308">
        <v>5.0</v>
      </c>
      <c r="F982" s="308">
        <v>0.0</v>
      </c>
      <c r="G982" s="296">
        <v>3.0</v>
      </c>
      <c r="H982" s="297">
        <f t="shared" si="483"/>
        <v>19</v>
      </c>
      <c r="I982" s="298">
        <f>sum(H982:H985)</f>
        <v>19</v>
      </c>
      <c r="J982" s="299" t="s">
        <v>206</v>
      </c>
      <c r="K982" s="298" t="s">
        <v>81</v>
      </c>
      <c r="L982" s="202">
        <v>52.0</v>
      </c>
      <c r="M982" s="202">
        <f t="shared" si="485"/>
        <v>33</v>
      </c>
      <c r="N982" s="201">
        <v>10.0</v>
      </c>
      <c r="O982" s="202">
        <f t="shared" si="486"/>
        <v>43</v>
      </c>
      <c r="P982" s="202"/>
      <c r="Q982" s="317"/>
      <c r="R982" s="287"/>
      <c r="S982" s="287"/>
    </row>
    <row r="983">
      <c r="A983" s="302" t="s">
        <v>77</v>
      </c>
      <c r="B983" s="303">
        <v>0.0</v>
      </c>
      <c r="C983" s="221">
        <v>0.0</v>
      </c>
      <c r="D983" s="221">
        <v>0.0</v>
      </c>
      <c r="E983" s="221">
        <v>0.0</v>
      </c>
      <c r="F983" s="221">
        <v>0.0</v>
      </c>
      <c r="G983" s="221">
        <v>0.0</v>
      </c>
      <c r="H983" s="305">
        <f t="shared" si="483"/>
        <v>0</v>
      </c>
      <c r="I983" s="306">
        <f>(I982/60)</f>
        <v>0.3166666667</v>
      </c>
      <c r="J983" s="299" t="s">
        <v>206</v>
      </c>
      <c r="K983" s="307" t="s">
        <v>77</v>
      </c>
      <c r="L983" s="208">
        <v>2.0</v>
      </c>
      <c r="M983" s="207">
        <f>(L983-H983-H984)</f>
        <v>2</v>
      </c>
      <c r="N983" s="208" t="s">
        <v>79</v>
      </c>
      <c r="O983" s="208">
        <f t="shared" si="486"/>
        <v>2</v>
      </c>
      <c r="P983" s="208"/>
      <c r="Q983" s="301"/>
      <c r="R983" s="301"/>
      <c r="S983" s="301"/>
    </row>
    <row r="984">
      <c r="A984" s="302" t="s">
        <v>78</v>
      </c>
      <c r="B984" s="303">
        <v>0.0</v>
      </c>
      <c r="C984" s="221">
        <v>0.0</v>
      </c>
      <c r="D984" s="221">
        <v>0.0</v>
      </c>
      <c r="E984" s="221">
        <v>0.0</v>
      </c>
      <c r="F984" s="221">
        <v>0.0</v>
      </c>
      <c r="G984" s="221">
        <v>0.0</v>
      </c>
      <c r="H984" s="305">
        <f t="shared" si="483"/>
        <v>0</v>
      </c>
      <c r="I984" s="307"/>
      <c r="J984" s="299" t="s">
        <v>206</v>
      </c>
      <c r="K984" s="307" t="s">
        <v>78</v>
      </c>
      <c r="L984" s="208" t="s">
        <v>79</v>
      </c>
      <c r="M984" s="208" t="s">
        <v>79</v>
      </c>
      <c r="N984" s="208" t="s">
        <v>79</v>
      </c>
      <c r="O984" s="208" t="s">
        <v>79</v>
      </c>
      <c r="P984" s="208"/>
      <c r="Q984" s="301"/>
      <c r="R984" s="301"/>
      <c r="S984" s="301"/>
    </row>
    <row r="985">
      <c r="A985" s="302" t="s">
        <v>80</v>
      </c>
      <c r="B985" s="221"/>
      <c r="C985" s="221">
        <v>0.0</v>
      </c>
      <c r="D985" s="221"/>
      <c r="E985" s="221"/>
      <c r="F985" s="221">
        <v>0.0</v>
      </c>
      <c r="G985" s="221"/>
      <c r="H985" s="305">
        <f t="shared" si="483"/>
        <v>0</v>
      </c>
      <c r="I985" s="307" t="s">
        <v>79</v>
      </c>
      <c r="J985" s="299" t="s">
        <v>206</v>
      </c>
      <c r="K985" s="307" t="s">
        <v>80</v>
      </c>
      <c r="L985" s="208">
        <v>60.0</v>
      </c>
      <c r="M985" s="207">
        <f t="shared" ref="M985:M986" si="487">(L985-H985)</f>
        <v>60</v>
      </c>
      <c r="N985" s="208" t="s">
        <v>79</v>
      </c>
      <c r="O985" s="208">
        <f t="shared" ref="O985:O987" si="488">sum(M985,N985)</f>
        <v>60</v>
      </c>
      <c r="P985" s="208"/>
      <c r="Q985" s="301"/>
      <c r="R985" s="301"/>
      <c r="S985" s="301"/>
    </row>
    <row r="986">
      <c r="A986" s="295" t="s">
        <v>212</v>
      </c>
      <c r="B986" s="296">
        <v>12.0</v>
      </c>
      <c r="C986" s="296">
        <v>12.0</v>
      </c>
      <c r="D986" s="296">
        <v>17.0</v>
      </c>
      <c r="E986" s="296">
        <v>4.0</v>
      </c>
      <c r="F986" s="296">
        <v>0.0</v>
      </c>
      <c r="G986" s="296">
        <v>0.0</v>
      </c>
      <c r="H986" s="297">
        <f t="shared" si="483"/>
        <v>45</v>
      </c>
      <c r="I986" s="298">
        <f>sum(H986:H989)</f>
        <v>60</v>
      </c>
      <c r="J986" s="299" t="s">
        <v>206</v>
      </c>
      <c r="K986" s="298" t="s">
        <v>82</v>
      </c>
      <c r="L986" s="202">
        <v>47.0</v>
      </c>
      <c r="M986" s="202">
        <f t="shared" si="487"/>
        <v>2</v>
      </c>
      <c r="N986" s="201">
        <v>120.0</v>
      </c>
      <c r="O986" s="202">
        <f t="shared" si="488"/>
        <v>122</v>
      </c>
      <c r="P986" s="202"/>
      <c r="Q986" s="301"/>
      <c r="R986" s="301"/>
      <c r="S986" s="301"/>
    </row>
    <row r="987">
      <c r="A987" s="302" t="s">
        <v>77</v>
      </c>
      <c r="B987" s="303">
        <v>0.0</v>
      </c>
      <c r="C987" s="221">
        <v>0.0</v>
      </c>
      <c r="D987" s="221">
        <v>0.0</v>
      </c>
      <c r="E987" s="221">
        <v>0.0</v>
      </c>
      <c r="F987" s="221">
        <v>0.0</v>
      </c>
      <c r="G987" s="304">
        <v>0.0</v>
      </c>
      <c r="H987" s="305">
        <f t="shared" si="483"/>
        <v>0</v>
      </c>
      <c r="I987" s="306">
        <f>(I986/60)</f>
        <v>1</v>
      </c>
      <c r="J987" s="299" t="s">
        <v>206</v>
      </c>
      <c r="K987" s="307" t="s">
        <v>77</v>
      </c>
      <c r="L987" s="207">
        <v>17.0</v>
      </c>
      <c r="M987" s="207">
        <f>(L987-H987-H988)</f>
        <v>2</v>
      </c>
      <c r="N987" s="208">
        <v>20.0</v>
      </c>
      <c r="O987" s="208">
        <f t="shared" si="488"/>
        <v>22</v>
      </c>
      <c r="P987" s="207"/>
      <c r="Q987" s="300"/>
      <c r="R987" s="301"/>
      <c r="S987" s="301"/>
    </row>
    <row r="988">
      <c r="A988" s="302" t="s">
        <v>78</v>
      </c>
      <c r="B988" s="303">
        <v>1.0</v>
      </c>
      <c r="C988" s="221">
        <v>6.0</v>
      </c>
      <c r="D988" s="221">
        <v>7.0</v>
      </c>
      <c r="E988" s="221">
        <v>1.0</v>
      </c>
      <c r="F988" s="221">
        <v>0.0</v>
      </c>
      <c r="G988" s="304">
        <v>0.0</v>
      </c>
      <c r="H988" s="305">
        <f t="shared" si="483"/>
        <v>15</v>
      </c>
      <c r="I988" s="307"/>
      <c r="J988" s="299" t="s">
        <v>206</v>
      </c>
      <c r="K988" s="307" t="s">
        <v>78</v>
      </c>
      <c r="L988" s="207" t="s">
        <v>79</v>
      </c>
      <c r="M988" s="208" t="s">
        <v>79</v>
      </c>
      <c r="N988" s="208" t="s">
        <v>79</v>
      </c>
      <c r="O988" s="208" t="s">
        <v>79</v>
      </c>
      <c r="P988" s="207"/>
      <c r="Q988" s="301"/>
      <c r="R988" s="301"/>
      <c r="S988" s="301"/>
    </row>
    <row r="989">
      <c r="A989" s="302" t="s">
        <v>80</v>
      </c>
      <c r="B989" s="221"/>
      <c r="C989" s="221"/>
      <c r="D989" s="221"/>
      <c r="E989" s="221"/>
      <c r="F989" s="221">
        <v>0.0</v>
      </c>
      <c r="G989" s="304">
        <v>0.0</v>
      </c>
      <c r="H989" s="305">
        <f t="shared" si="483"/>
        <v>0</v>
      </c>
      <c r="I989" s="307" t="s">
        <v>79</v>
      </c>
      <c r="J989" s="299" t="s">
        <v>206</v>
      </c>
      <c r="K989" s="307" t="s">
        <v>80</v>
      </c>
      <c r="L989" s="207">
        <v>0.0</v>
      </c>
      <c r="M989" s="207">
        <f t="shared" ref="M989:M990" si="489">(L989-H989)</f>
        <v>0</v>
      </c>
      <c r="N989" s="208">
        <v>60.0</v>
      </c>
      <c r="O989" s="208">
        <f t="shared" ref="O989:O991" si="490">sum(M989,N989)</f>
        <v>60</v>
      </c>
      <c r="P989" s="207"/>
      <c r="Q989" s="301"/>
      <c r="R989" s="301"/>
      <c r="S989" s="301"/>
    </row>
    <row r="990">
      <c r="A990" s="295" t="s">
        <v>83</v>
      </c>
      <c r="B990" s="296">
        <v>0.0</v>
      </c>
      <c r="C990" s="296">
        <v>16.0</v>
      </c>
      <c r="D990" s="296">
        <v>10.0</v>
      </c>
      <c r="E990" s="296">
        <v>4.0</v>
      </c>
      <c r="F990" s="296">
        <v>9.0</v>
      </c>
      <c r="G990" s="296">
        <v>4.0</v>
      </c>
      <c r="H990" s="297">
        <f t="shared" si="483"/>
        <v>43</v>
      </c>
      <c r="I990" s="298">
        <f>sum(H990:H993)</f>
        <v>48</v>
      </c>
      <c r="J990" s="299" t="s">
        <v>206</v>
      </c>
      <c r="K990" s="298" t="s">
        <v>83</v>
      </c>
      <c r="L990" s="202">
        <v>67.0</v>
      </c>
      <c r="M990" s="202">
        <f t="shared" si="489"/>
        <v>24</v>
      </c>
      <c r="N990" s="201">
        <v>30.0</v>
      </c>
      <c r="O990" s="202">
        <f t="shared" si="490"/>
        <v>54</v>
      </c>
      <c r="P990" s="202"/>
      <c r="Q990" s="301"/>
      <c r="R990" s="301"/>
      <c r="S990" s="301"/>
    </row>
    <row r="991">
      <c r="A991" s="302" t="s">
        <v>77</v>
      </c>
      <c r="B991" s="303">
        <v>0.0</v>
      </c>
      <c r="C991" s="221">
        <v>0.0</v>
      </c>
      <c r="D991" s="221">
        <v>0.0</v>
      </c>
      <c r="E991" s="221">
        <v>0.0</v>
      </c>
      <c r="F991" s="221">
        <v>0.0</v>
      </c>
      <c r="G991" s="304">
        <v>0.0</v>
      </c>
      <c r="H991" s="305">
        <f t="shared" si="483"/>
        <v>0</v>
      </c>
      <c r="I991" s="306">
        <f>(I990/60)</f>
        <v>0.8</v>
      </c>
      <c r="J991" s="299" t="s">
        <v>206</v>
      </c>
      <c r="K991" s="307" t="s">
        <v>77</v>
      </c>
      <c r="L991" s="208">
        <v>8.0</v>
      </c>
      <c r="M991" s="207">
        <f>(L991-H991-H992)</f>
        <v>3</v>
      </c>
      <c r="N991" s="208">
        <v>5.0</v>
      </c>
      <c r="O991" s="208">
        <f t="shared" si="490"/>
        <v>8</v>
      </c>
      <c r="P991" s="208"/>
      <c r="Q991" s="301"/>
      <c r="R991" s="301"/>
      <c r="S991" s="301"/>
    </row>
    <row r="992">
      <c r="A992" s="302" t="s">
        <v>78</v>
      </c>
      <c r="B992" s="303">
        <v>0.0</v>
      </c>
      <c r="C992" s="221">
        <v>5.0</v>
      </c>
      <c r="D992" s="221">
        <v>0.0</v>
      </c>
      <c r="E992" s="221">
        <v>0.0</v>
      </c>
      <c r="F992" s="221">
        <v>0.0</v>
      </c>
      <c r="G992" s="304">
        <v>0.0</v>
      </c>
      <c r="H992" s="305">
        <f t="shared" si="483"/>
        <v>5</v>
      </c>
      <c r="I992" s="307"/>
      <c r="J992" s="299" t="s">
        <v>206</v>
      </c>
      <c r="K992" s="307" t="s">
        <v>78</v>
      </c>
      <c r="L992" s="208" t="s">
        <v>79</v>
      </c>
      <c r="M992" s="208" t="s">
        <v>79</v>
      </c>
      <c r="N992" s="208" t="s">
        <v>79</v>
      </c>
      <c r="O992" s="208" t="s">
        <v>79</v>
      </c>
      <c r="P992" s="208"/>
      <c r="Q992" s="301"/>
      <c r="R992" s="301"/>
      <c r="S992" s="301"/>
    </row>
    <row r="993">
      <c r="A993" s="302" t="s">
        <v>80</v>
      </c>
      <c r="B993" s="221">
        <v>0.0</v>
      </c>
      <c r="C993" s="221"/>
      <c r="D993" s="221"/>
      <c r="E993" s="221"/>
      <c r="F993" s="221"/>
      <c r="G993" s="304"/>
      <c r="H993" s="305">
        <f t="shared" si="483"/>
        <v>0</v>
      </c>
      <c r="I993" s="307" t="s">
        <v>79</v>
      </c>
      <c r="J993" s="299" t="s">
        <v>206</v>
      </c>
      <c r="K993" s="307" t="s">
        <v>80</v>
      </c>
      <c r="L993" s="208">
        <v>41.0</v>
      </c>
      <c r="M993" s="207">
        <f t="shared" ref="M993:M994" si="491">(L993-H993)</f>
        <v>41</v>
      </c>
      <c r="N993" s="208" t="s">
        <v>79</v>
      </c>
      <c r="O993" s="208">
        <f t="shared" ref="O993:O995" si="492">sum(M993,N993)</f>
        <v>41</v>
      </c>
      <c r="P993" s="208"/>
      <c r="Q993" s="301"/>
      <c r="R993" s="301"/>
      <c r="S993" s="301"/>
    </row>
    <row r="994">
      <c r="A994" s="295" t="s">
        <v>84</v>
      </c>
      <c r="B994" s="296">
        <v>4.0</v>
      </c>
      <c r="C994" s="296">
        <v>0.0</v>
      </c>
      <c r="D994" s="296">
        <v>3.0</v>
      </c>
      <c r="E994" s="296">
        <v>4.0</v>
      </c>
      <c r="F994" s="296">
        <v>9.0</v>
      </c>
      <c r="G994" s="296">
        <v>4.0</v>
      </c>
      <c r="H994" s="297">
        <f t="shared" si="483"/>
        <v>24</v>
      </c>
      <c r="I994" s="298">
        <f>sum(H994:H997)</f>
        <v>24</v>
      </c>
      <c r="J994" s="299" t="s">
        <v>206</v>
      </c>
      <c r="K994" s="298" t="s">
        <v>84</v>
      </c>
      <c r="L994" s="202">
        <v>25.0</v>
      </c>
      <c r="M994" s="202">
        <f t="shared" si="491"/>
        <v>1</v>
      </c>
      <c r="N994" s="201">
        <v>30.0</v>
      </c>
      <c r="O994" s="202">
        <f t="shared" si="492"/>
        <v>31</v>
      </c>
      <c r="P994" s="202"/>
      <c r="Q994" s="300"/>
      <c r="R994" s="301"/>
      <c r="S994" s="301"/>
    </row>
    <row r="995">
      <c r="A995" s="302" t="s">
        <v>77</v>
      </c>
      <c r="B995" s="303">
        <v>0.0</v>
      </c>
      <c r="C995" s="221">
        <v>0.0</v>
      </c>
      <c r="D995" s="221">
        <v>0.0</v>
      </c>
      <c r="E995" s="221">
        <v>0.0</v>
      </c>
      <c r="F995" s="221">
        <v>0.0</v>
      </c>
      <c r="G995" s="304">
        <v>0.0</v>
      </c>
      <c r="H995" s="305">
        <f t="shared" si="483"/>
        <v>0</v>
      </c>
      <c r="I995" s="306">
        <f>(I994/60)</f>
        <v>0.4</v>
      </c>
      <c r="J995" s="299" t="s">
        <v>206</v>
      </c>
      <c r="K995" s="307" t="s">
        <v>77</v>
      </c>
      <c r="L995" s="207">
        <v>0.0</v>
      </c>
      <c r="M995" s="207">
        <f>(L995-H995-H996)</f>
        <v>0</v>
      </c>
      <c r="N995" s="208" t="s">
        <v>79</v>
      </c>
      <c r="O995" s="208">
        <f t="shared" si="492"/>
        <v>0</v>
      </c>
      <c r="P995" s="207"/>
      <c r="Q995" s="301"/>
      <c r="R995" s="301"/>
      <c r="S995" s="301"/>
    </row>
    <row r="996">
      <c r="A996" s="302" t="s">
        <v>78</v>
      </c>
      <c r="B996" s="303">
        <v>0.0</v>
      </c>
      <c r="C996" s="221">
        <v>0.0</v>
      </c>
      <c r="D996" s="221">
        <v>0.0</v>
      </c>
      <c r="E996" s="221">
        <v>0.0</v>
      </c>
      <c r="F996" s="221">
        <v>0.0</v>
      </c>
      <c r="G996" s="304">
        <v>0.0</v>
      </c>
      <c r="H996" s="305">
        <f t="shared" si="483"/>
        <v>0</v>
      </c>
      <c r="I996" s="307"/>
      <c r="J996" s="299" t="s">
        <v>206</v>
      </c>
      <c r="K996" s="307" t="s">
        <v>78</v>
      </c>
      <c r="L996" s="207" t="s">
        <v>79</v>
      </c>
      <c r="M996" s="208" t="s">
        <v>79</v>
      </c>
      <c r="N996" s="208" t="s">
        <v>79</v>
      </c>
      <c r="O996" s="208" t="s">
        <v>79</v>
      </c>
      <c r="P996" s="207"/>
      <c r="Q996" s="301"/>
      <c r="R996" s="301"/>
      <c r="S996" s="301"/>
    </row>
    <row r="997">
      <c r="A997" s="302" t="s">
        <v>80</v>
      </c>
      <c r="B997" s="221">
        <v>0.0</v>
      </c>
      <c r="C997" s="221">
        <v>0.0</v>
      </c>
      <c r="D997" s="221"/>
      <c r="E997" s="221">
        <v>0.0</v>
      </c>
      <c r="F997" s="221">
        <v>0.0</v>
      </c>
      <c r="G997" s="304">
        <v>0.0</v>
      </c>
      <c r="H997" s="305">
        <f t="shared" si="483"/>
        <v>0</v>
      </c>
      <c r="I997" s="307" t="s">
        <v>79</v>
      </c>
      <c r="J997" s="299" t="s">
        <v>206</v>
      </c>
      <c r="K997" s="307" t="s">
        <v>80</v>
      </c>
      <c r="L997" s="207">
        <v>25.0</v>
      </c>
      <c r="M997" s="207">
        <f t="shared" ref="M997:M998" si="493">(L997-H997)</f>
        <v>25</v>
      </c>
      <c r="N997" s="208" t="s">
        <v>79</v>
      </c>
      <c r="O997" s="208">
        <f t="shared" ref="O997:O999" si="494">sum(M997,N997)</f>
        <v>25</v>
      </c>
      <c r="P997" s="207"/>
      <c r="Q997" s="301"/>
      <c r="R997" s="301"/>
      <c r="S997" s="301"/>
    </row>
    <row r="998">
      <c r="A998" s="295" t="s">
        <v>237</v>
      </c>
      <c r="B998" s="296">
        <v>10.0</v>
      </c>
      <c r="C998" s="296">
        <v>13.0</v>
      </c>
      <c r="D998" s="296">
        <v>0.0</v>
      </c>
      <c r="E998" s="296">
        <v>4.0</v>
      </c>
      <c r="F998" s="296">
        <v>8.0</v>
      </c>
      <c r="G998" s="296">
        <v>0.0</v>
      </c>
      <c r="H998" s="297">
        <f t="shared" si="483"/>
        <v>35</v>
      </c>
      <c r="I998" s="298">
        <f>sum(H998:H1001)</f>
        <v>40</v>
      </c>
      <c r="J998" s="299" t="s">
        <v>206</v>
      </c>
      <c r="K998" s="298" t="s">
        <v>237</v>
      </c>
      <c r="L998" s="309">
        <v>39.0</v>
      </c>
      <c r="M998" s="214">
        <f t="shared" si="493"/>
        <v>4</v>
      </c>
      <c r="N998" s="220">
        <v>60.0</v>
      </c>
      <c r="O998" s="214">
        <f t="shared" si="494"/>
        <v>64</v>
      </c>
      <c r="P998" s="202"/>
      <c r="Q998" s="300"/>
      <c r="R998" s="301"/>
      <c r="S998" s="301"/>
    </row>
    <row r="999">
      <c r="A999" s="302" t="s">
        <v>77</v>
      </c>
      <c r="B999" s="303">
        <v>0.0</v>
      </c>
      <c r="C999" s="221">
        <v>0.0</v>
      </c>
      <c r="D999" s="221">
        <v>0.0</v>
      </c>
      <c r="E999" s="221">
        <v>0.0</v>
      </c>
      <c r="F999" s="221">
        <v>0.0</v>
      </c>
      <c r="G999" s="304">
        <v>0.0</v>
      </c>
      <c r="H999" s="305">
        <f t="shared" si="483"/>
        <v>0</v>
      </c>
      <c r="I999" s="306">
        <f>(I998/60)</f>
        <v>0.6666666667</v>
      </c>
      <c r="J999" s="299" t="s">
        <v>206</v>
      </c>
      <c r="K999" s="307" t="s">
        <v>77</v>
      </c>
      <c r="L999" s="303">
        <v>6.0</v>
      </c>
      <c r="M999" s="217">
        <f>(L999-H999-H1000)</f>
        <v>1</v>
      </c>
      <c r="N999" s="221">
        <v>10.0</v>
      </c>
      <c r="O999" s="218">
        <f t="shared" si="494"/>
        <v>11</v>
      </c>
      <c r="P999" s="217"/>
      <c r="Q999" s="300"/>
      <c r="R999" s="301"/>
      <c r="S999" s="301"/>
    </row>
    <row r="1000">
      <c r="A1000" s="302" t="s">
        <v>78</v>
      </c>
      <c r="B1000" s="303">
        <v>4.0</v>
      </c>
      <c r="C1000" s="221">
        <v>1.0</v>
      </c>
      <c r="D1000" s="221">
        <v>0.0</v>
      </c>
      <c r="E1000" s="221">
        <v>0.0</v>
      </c>
      <c r="F1000" s="221">
        <v>0.0</v>
      </c>
      <c r="G1000" s="304">
        <v>0.0</v>
      </c>
      <c r="H1000" s="305">
        <f t="shared" si="483"/>
        <v>5</v>
      </c>
      <c r="I1000" s="307"/>
      <c r="J1000" s="299" t="s">
        <v>206</v>
      </c>
      <c r="K1000" s="307" t="s">
        <v>78</v>
      </c>
      <c r="L1000" s="217" t="s">
        <v>79</v>
      </c>
      <c r="M1000" s="218" t="s">
        <v>79</v>
      </c>
      <c r="N1000" s="221" t="s">
        <v>79</v>
      </c>
      <c r="O1000" s="218" t="s">
        <v>79</v>
      </c>
      <c r="P1000" s="217"/>
      <c r="Q1000" s="301"/>
      <c r="R1000" s="301"/>
      <c r="S1000" s="301"/>
    </row>
    <row r="1001">
      <c r="A1001" s="302" t="s">
        <v>80</v>
      </c>
      <c r="B1001" s="221">
        <v>0.0</v>
      </c>
      <c r="C1001" s="221"/>
      <c r="D1001" s="221">
        <v>0.0</v>
      </c>
      <c r="E1001" s="221">
        <v>0.0</v>
      </c>
      <c r="F1001" s="221"/>
      <c r="G1001" s="304"/>
      <c r="H1001" s="305">
        <f t="shared" si="483"/>
        <v>0</v>
      </c>
      <c r="I1001" s="307" t="s">
        <v>79</v>
      </c>
      <c r="J1001" s="299" t="s">
        <v>206</v>
      </c>
      <c r="K1001" s="307" t="s">
        <v>80</v>
      </c>
      <c r="L1001" s="303">
        <v>33.0</v>
      </c>
      <c r="M1001" s="217">
        <f>(L1001-H1001)</f>
        <v>33</v>
      </c>
      <c r="N1001" s="303" t="s">
        <v>79</v>
      </c>
      <c r="O1001" s="218">
        <f>sum(M1001,N1001)</f>
        <v>33</v>
      </c>
      <c r="P1001" s="217"/>
      <c r="Q1001" s="301"/>
      <c r="R1001" s="301"/>
      <c r="S1001" s="301"/>
    </row>
    <row r="1002">
      <c r="A1002" s="292" t="s">
        <v>87</v>
      </c>
      <c r="B1002" s="293">
        <f t="shared" ref="B1002:G1002" si="495">sum(B1003:B1026)-B1006-B1010-B1014-B1018-B1022-B1026</f>
        <v>59</v>
      </c>
      <c r="C1002" s="293">
        <f t="shared" si="495"/>
        <v>51</v>
      </c>
      <c r="D1002" s="293">
        <f t="shared" si="495"/>
        <v>90</v>
      </c>
      <c r="E1002" s="293">
        <f t="shared" si="495"/>
        <v>60</v>
      </c>
      <c r="F1002" s="293">
        <f t="shared" si="495"/>
        <v>37</v>
      </c>
      <c r="G1002" s="293">
        <f t="shared" si="495"/>
        <v>9</v>
      </c>
      <c r="H1002" s="310">
        <f t="shared" si="483"/>
        <v>306</v>
      </c>
      <c r="I1002" s="293">
        <v>0.0</v>
      </c>
      <c r="J1002" s="286"/>
      <c r="K1002" s="310" t="s">
        <v>87</v>
      </c>
      <c r="L1002" s="198"/>
      <c r="M1002" s="198"/>
      <c r="N1002" s="224"/>
      <c r="O1002" s="199"/>
      <c r="P1002" s="198"/>
      <c r="Q1002" s="287"/>
      <c r="R1002" s="287"/>
      <c r="S1002" s="287"/>
    </row>
    <row r="1003">
      <c r="A1003" s="295" t="s">
        <v>24</v>
      </c>
      <c r="B1003" s="296">
        <v>0.0</v>
      </c>
      <c r="C1003" s="296">
        <v>0.0</v>
      </c>
      <c r="D1003" s="296">
        <v>14.0</v>
      </c>
      <c r="E1003" s="296">
        <v>10.0</v>
      </c>
      <c r="F1003" s="296">
        <v>10.0</v>
      </c>
      <c r="G1003" s="296">
        <v>4.0</v>
      </c>
      <c r="H1003" s="297">
        <f t="shared" si="483"/>
        <v>38</v>
      </c>
      <c r="I1003" s="298">
        <f>sum(H1003:H1006)</f>
        <v>48</v>
      </c>
      <c r="J1003" s="299" t="s">
        <v>206</v>
      </c>
      <c r="K1003" s="298" t="s">
        <v>24</v>
      </c>
      <c r="L1003" s="202">
        <v>50.0</v>
      </c>
      <c r="M1003" s="202">
        <f>(L1003-H1003)</f>
        <v>12</v>
      </c>
      <c r="N1003" s="225">
        <v>60.0</v>
      </c>
      <c r="O1003" s="202">
        <f t="shared" ref="O1003:O1004" si="496">sum(M1003,N1003)</f>
        <v>72</v>
      </c>
      <c r="P1003" s="202"/>
      <c r="Q1003" s="300"/>
      <c r="R1003" s="301"/>
      <c r="S1003" s="301"/>
    </row>
    <row r="1004">
      <c r="A1004" s="302" t="s">
        <v>77</v>
      </c>
      <c r="B1004" s="303">
        <v>0.0</v>
      </c>
      <c r="C1004" s="221">
        <v>0.0</v>
      </c>
      <c r="D1004" s="221">
        <v>0.0</v>
      </c>
      <c r="E1004" s="221">
        <v>0.0</v>
      </c>
      <c r="F1004" s="221">
        <v>0.0</v>
      </c>
      <c r="G1004" s="304">
        <v>0.0</v>
      </c>
      <c r="H1004" s="305">
        <f t="shared" si="483"/>
        <v>0</v>
      </c>
      <c r="I1004" s="306">
        <f>(I1003/60)</f>
        <v>0.8</v>
      </c>
      <c r="J1004" s="299" t="s">
        <v>206</v>
      </c>
      <c r="K1004" s="307" t="s">
        <v>77</v>
      </c>
      <c r="L1004" s="207">
        <v>10.0</v>
      </c>
      <c r="M1004" s="207">
        <f>(L1004-H1004-H1005)</f>
        <v>0</v>
      </c>
      <c r="N1004" s="222">
        <v>10.0</v>
      </c>
      <c r="O1004" s="208">
        <f t="shared" si="496"/>
        <v>10</v>
      </c>
      <c r="P1004" s="207"/>
      <c r="Q1004" s="300"/>
      <c r="R1004" s="301"/>
      <c r="S1004" s="301"/>
    </row>
    <row r="1005">
      <c r="A1005" s="302" t="s">
        <v>78</v>
      </c>
      <c r="B1005" s="303">
        <v>0.0</v>
      </c>
      <c r="C1005" s="221">
        <v>0.0</v>
      </c>
      <c r="D1005" s="221">
        <v>2.0</v>
      </c>
      <c r="E1005" s="221">
        <v>4.0</v>
      </c>
      <c r="F1005" s="221">
        <v>1.0</v>
      </c>
      <c r="G1005" s="304">
        <v>3.0</v>
      </c>
      <c r="H1005" s="305">
        <f t="shared" si="483"/>
        <v>10</v>
      </c>
      <c r="I1005" s="307"/>
      <c r="J1005" s="299" t="s">
        <v>206</v>
      </c>
      <c r="K1005" s="307" t="s">
        <v>78</v>
      </c>
      <c r="L1005" s="207" t="s">
        <v>79</v>
      </c>
      <c r="M1005" s="208" t="s">
        <v>79</v>
      </c>
      <c r="N1005" s="208" t="s">
        <v>79</v>
      </c>
      <c r="O1005" s="208" t="s">
        <v>79</v>
      </c>
      <c r="P1005" s="207"/>
      <c r="Q1005" s="301"/>
      <c r="R1005" s="301"/>
      <c r="S1005" s="301"/>
    </row>
    <row r="1006">
      <c r="A1006" s="302" t="s">
        <v>80</v>
      </c>
      <c r="B1006" s="221">
        <v>0.0</v>
      </c>
      <c r="C1006" s="221">
        <v>0.0</v>
      </c>
      <c r="D1006" s="221"/>
      <c r="E1006" s="307"/>
      <c r="F1006" s="221"/>
      <c r="G1006" s="304"/>
      <c r="H1006" s="305">
        <f t="shared" si="483"/>
        <v>0</v>
      </c>
      <c r="I1006" s="307" t="s">
        <v>79</v>
      </c>
      <c r="J1006" s="299" t="s">
        <v>206</v>
      </c>
      <c r="K1006" s="307" t="s">
        <v>80</v>
      </c>
      <c r="L1006" s="207">
        <v>26.0</v>
      </c>
      <c r="M1006" s="207">
        <f t="shared" ref="M1006:M1007" si="497">(L1006-H1006)</f>
        <v>26</v>
      </c>
      <c r="N1006" s="208">
        <v>20.0</v>
      </c>
      <c r="O1006" s="208">
        <f t="shared" ref="O1006:O1008" si="498">sum(M1006,N1006)</f>
        <v>46</v>
      </c>
      <c r="P1006" s="207"/>
      <c r="Q1006" s="301"/>
      <c r="R1006" s="301"/>
      <c r="S1006" s="301"/>
    </row>
    <row r="1007">
      <c r="A1007" s="295" t="s">
        <v>88</v>
      </c>
      <c r="B1007" s="296">
        <v>17.0</v>
      </c>
      <c r="C1007" s="296">
        <v>12.0</v>
      </c>
      <c r="D1007" s="296">
        <v>10.0</v>
      </c>
      <c r="E1007" s="296">
        <v>6.0</v>
      </c>
      <c r="F1007" s="296">
        <v>0.0</v>
      </c>
      <c r="G1007" s="296">
        <v>0.0</v>
      </c>
      <c r="H1007" s="297">
        <f t="shared" si="483"/>
        <v>45</v>
      </c>
      <c r="I1007" s="298">
        <f>sum(H1007:H1010)</f>
        <v>53</v>
      </c>
      <c r="J1007" s="299" t="s">
        <v>206</v>
      </c>
      <c r="K1007" s="298" t="s">
        <v>88</v>
      </c>
      <c r="L1007" s="202">
        <v>46.0</v>
      </c>
      <c r="M1007" s="202">
        <f t="shared" si="497"/>
        <v>1</v>
      </c>
      <c r="N1007" s="201">
        <v>75.0</v>
      </c>
      <c r="O1007" s="202">
        <f t="shared" si="498"/>
        <v>76</v>
      </c>
      <c r="P1007" s="202"/>
      <c r="Q1007" s="300"/>
      <c r="R1007" s="301"/>
      <c r="S1007" s="301"/>
    </row>
    <row r="1008">
      <c r="A1008" s="302" t="s">
        <v>77</v>
      </c>
      <c r="B1008" s="221">
        <v>0.0</v>
      </c>
      <c r="C1008" s="221">
        <v>0.0</v>
      </c>
      <c r="D1008" s="221">
        <v>1.0</v>
      </c>
      <c r="E1008" s="221">
        <v>0.0</v>
      </c>
      <c r="F1008" s="221">
        <v>0.0</v>
      </c>
      <c r="G1008" s="304">
        <v>0.0</v>
      </c>
      <c r="H1008" s="305">
        <f t="shared" si="483"/>
        <v>1</v>
      </c>
      <c r="I1008" s="306">
        <f>(I1007/60)</f>
        <v>0.8833333333</v>
      </c>
      <c r="J1008" s="299" t="s">
        <v>206</v>
      </c>
      <c r="K1008" s="307" t="s">
        <v>77</v>
      </c>
      <c r="L1008" s="208">
        <v>8.0</v>
      </c>
      <c r="M1008" s="207">
        <f>(L1008-H1008-H1009)</f>
        <v>0</v>
      </c>
      <c r="N1008" s="208">
        <v>10.0</v>
      </c>
      <c r="O1008" s="208">
        <f t="shared" si="498"/>
        <v>10</v>
      </c>
      <c r="P1008" s="208"/>
      <c r="Q1008" s="300"/>
      <c r="R1008" s="301"/>
      <c r="S1008" s="301"/>
    </row>
    <row r="1009">
      <c r="A1009" s="302" t="s">
        <v>78</v>
      </c>
      <c r="B1009" s="221">
        <v>2.0</v>
      </c>
      <c r="C1009" s="221">
        <v>1.0</v>
      </c>
      <c r="D1009" s="221">
        <v>3.0</v>
      </c>
      <c r="E1009" s="221">
        <v>1.0</v>
      </c>
      <c r="F1009" s="303">
        <v>0.0</v>
      </c>
      <c r="G1009" s="304">
        <v>0.0</v>
      </c>
      <c r="H1009" s="305">
        <f t="shared" si="483"/>
        <v>7</v>
      </c>
      <c r="I1009" s="307"/>
      <c r="J1009" s="299" t="s">
        <v>206</v>
      </c>
      <c r="K1009" s="307" t="s">
        <v>78</v>
      </c>
      <c r="L1009" s="208" t="s">
        <v>79</v>
      </c>
      <c r="M1009" s="208" t="s">
        <v>79</v>
      </c>
      <c r="N1009" s="208" t="s">
        <v>79</v>
      </c>
      <c r="O1009" s="208" t="s">
        <v>79</v>
      </c>
      <c r="P1009" s="208"/>
      <c r="Q1009" s="301"/>
      <c r="R1009" s="301"/>
      <c r="S1009" s="301"/>
    </row>
    <row r="1010">
      <c r="A1010" s="302" t="s">
        <v>80</v>
      </c>
      <c r="B1010" s="221"/>
      <c r="C1010" s="221"/>
      <c r="D1010" s="221"/>
      <c r="E1010" s="221">
        <v>0.0</v>
      </c>
      <c r="F1010" s="221">
        <v>0.0</v>
      </c>
      <c r="G1010" s="304">
        <v>0.0</v>
      </c>
      <c r="H1010" s="305">
        <f t="shared" si="483"/>
        <v>0</v>
      </c>
      <c r="I1010" s="307" t="s">
        <v>79</v>
      </c>
      <c r="J1010" s="299" t="s">
        <v>206</v>
      </c>
      <c r="K1010" s="307" t="s">
        <v>80</v>
      </c>
      <c r="L1010" s="208">
        <v>49.0</v>
      </c>
      <c r="M1010" s="207">
        <f t="shared" ref="M1010:M1011" si="499">(L1010-H1010)</f>
        <v>49</v>
      </c>
      <c r="N1010" s="208" t="s">
        <v>79</v>
      </c>
      <c r="O1010" s="208">
        <f t="shared" ref="O1010:O1012" si="500">sum(M1010,N1010)</f>
        <v>49</v>
      </c>
      <c r="P1010" s="208"/>
      <c r="Q1010" s="301"/>
      <c r="R1010" s="301"/>
      <c r="S1010" s="301"/>
    </row>
    <row r="1011">
      <c r="A1011" s="295" t="s">
        <v>89</v>
      </c>
      <c r="B1011" s="296">
        <v>27.0</v>
      </c>
      <c r="C1011" s="296">
        <v>17.0</v>
      </c>
      <c r="D1011" s="296">
        <v>23.0</v>
      </c>
      <c r="E1011" s="296">
        <v>21.0</v>
      </c>
      <c r="F1011" s="296">
        <v>0.0</v>
      </c>
      <c r="G1011" s="296">
        <v>0.0</v>
      </c>
      <c r="H1011" s="297">
        <f t="shared" si="483"/>
        <v>88</v>
      </c>
      <c r="I1011" s="298">
        <f>sum(H1011:H1014)</f>
        <v>96</v>
      </c>
      <c r="J1011" s="299" t="s">
        <v>206</v>
      </c>
      <c r="K1011" s="298" t="s">
        <v>89</v>
      </c>
      <c r="L1011" s="202">
        <v>91.0</v>
      </c>
      <c r="M1011" s="202">
        <f t="shared" si="499"/>
        <v>3</v>
      </c>
      <c r="N1011" s="201">
        <v>120.0</v>
      </c>
      <c r="O1011" s="202">
        <f t="shared" si="500"/>
        <v>123</v>
      </c>
      <c r="P1011" s="202"/>
      <c r="Q1011" s="287"/>
      <c r="R1011" s="287"/>
      <c r="S1011" s="287"/>
    </row>
    <row r="1012">
      <c r="A1012" s="302" t="s">
        <v>77</v>
      </c>
      <c r="B1012" s="304">
        <v>0.0</v>
      </c>
      <c r="C1012" s="304">
        <v>0.0</v>
      </c>
      <c r="D1012" s="304">
        <v>0.0</v>
      </c>
      <c r="E1012" s="304">
        <v>0.0</v>
      </c>
      <c r="F1012" s="304">
        <v>0.0</v>
      </c>
      <c r="G1012" s="304">
        <v>0.0</v>
      </c>
      <c r="H1012" s="305">
        <f t="shared" si="483"/>
        <v>0</v>
      </c>
      <c r="I1012" s="306">
        <f>(I1011/60)</f>
        <v>1.6</v>
      </c>
      <c r="J1012" s="299" t="s">
        <v>206</v>
      </c>
      <c r="K1012" s="307" t="s">
        <v>77</v>
      </c>
      <c r="L1012" s="207">
        <v>8.0</v>
      </c>
      <c r="M1012" s="207">
        <f>(L1012-H1012-H1013)</f>
        <v>0</v>
      </c>
      <c r="N1012" s="208">
        <v>15.0</v>
      </c>
      <c r="O1012" s="208">
        <f t="shared" si="500"/>
        <v>15</v>
      </c>
      <c r="P1012" s="207"/>
      <c r="Q1012" s="287"/>
      <c r="R1012" s="287"/>
      <c r="S1012" s="287"/>
    </row>
    <row r="1013">
      <c r="A1013" s="302" t="s">
        <v>78</v>
      </c>
      <c r="B1013" s="304">
        <v>7.0</v>
      </c>
      <c r="C1013" s="304">
        <v>1.0</v>
      </c>
      <c r="D1013" s="304">
        <v>0.0</v>
      </c>
      <c r="E1013" s="304">
        <v>0.0</v>
      </c>
      <c r="F1013" s="304">
        <v>0.0</v>
      </c>
      <c r="G1013" s="304">
        <v>0.0</v>
      </c>
      <c r="H1013" s="305">
        <f t="shared" si="483"/>
        <v>8</v>
      </c>
      <c r="I1013" s="307"/>
      <c r="J1013" s="299" t="s">
        <v>206</v>
      </c>
      <c r="K1013" s="307" t="s">
        <v>78</v>
      </c>
      <c r="L1013" s="207" t="s">
        <v>79</v>
      </c>
      <c r="M1013" s="208" t="s">
        <v>79</v>
      </c>
      <c r="N1013" s="208" t="s">
        <v>79</v>
      </c>
      <c r="O1013" s="208" t="s">
        <v>79</v>
      </c>
      <c r="P1013" s="207"/>
      <c r="Q1013" s="287"/>
      <c r="R1013" s="287"/>
      <c r="S1013" s="287"/>
    </row>
    <row r="1014">
      <c r="A1014" s="302" t="s">
        <v>80</v>
      </c>
      <c r="B1014" s="304"/>
      <c r="C1014" s="304"/>
      <c r="D1014" s="307"/>
      <c r="E1014" s="307"/>
      <c r="F1014" s="304">
        <v>0.0</v>
      </c>
      <c r="G1014" s="304">
        <v>0.0</v>
      </c>
      <c r="H1014" s="305">
        <f t="shared" si="483"/>
        <v>0</v>
      </c>
      <c r="I1014" s="307" t="s">
        <v>79</v>
      </c>
      <c r="J1014" s="299" t="s">
        <v>206</v>
      </c>
      <c r="K1014" s="307" t="s">
        <v>80</v>
      </c>
      <c r="L1014" s="207">
        <v>57.0</v>
      </c>
      <c r="M1014" s="207">
        <f t="shared" ref="M1014:M1015" si="501">(L1014-H1014)</f>
        <v>57</v>
      </c>
      <c r="N1014" s="208" t="s">
        <v>79</v>
      </c>
      <c r="O1014" s="208">
        <f t="shared" ref="O1014:O1016" si="502">sum(M1014,N1014)</f>
        <v>57</v>
      </c>
      <c r="P1014" s="207"/>
      <c r="Q1014" s="287"/>
      <c r="R1014" s="287"/>
      <c r="S1014" s="287"/>
    </row>
    <row r="1015">
      <c r="A1015" s="295" t="s">
        <v>90</v>
      </c>
      <c r="B1015" s="296">
        <v>0.0</v>
      </c>
      <c r="C1015" s="296">
        <v>16.0</v>
      </c>
      <c r="D1015" s="296">
        <v>20.0</v>
      </c>
      <c r="E1015" s="296">
        <v>13.0</v>
      </c>
      <c r="F1015" s="296">
        <v>7.0</v>
      </c>
      <c r="G1015" s="296">
        <v>0.0</v>
      </c>
      <c r="H1015" s="297">
        <f t="shared" si="483"/>
        <v>56</v>
      </c>
      <c r="I1015" s="298">
        <f>sum(H1015:H1018)</f>
        <v>57</v>
      </c>
      <c r="J1015" s="299" t="s">
        <v>206</v>
      </c>
      <c r="K1015" s="298" t="s">
        <v>90</v>
      </c>
      <c r="L1015" s="202">
        <v>62.0</v>
      </c>
      <c r="M1015" s="202">
        <f t="shared" si="501"/>
        <v>6</v>
      </c>
      <c r="N1015" s="201">
        <v>65.0</v>
      </c>
      <c r="O1015" s="202">
        <f t="shared" si="502"/>
        <v>71</v>
      </c>
      <c r="P1015" s="202"/>
      <c r="Q1015" s="317"/>
      <c r="R1015" s="287"/>
      <c r="S1015" s="287"/>
    </row>
    <row r="1016">
      <c r="A1016" s="302" t="s">
        <v>77</v>
      </c>
      <c r="B1016" s="221">
        <v>0.0</v>
      </c>
      <c r="C1016" s="221">
        <v>1.0</v>
      </c>
      <c r="D1016" s="304">
        <v>0.0</v>
      </c>
      <c r="E1016" s="304">
        <v>0.0</v>
      </c>
      <c r="F1016" s="304">
        <v>0.0</v>
      </c>
      <c r="G1016" s="304">
        <v>0.0</v>
      </c>
      <c r="H1016" s="305">
        <f t="shared" si="483"/>
        <v>1</v>
      </c>
      <c r="I1016" s="306">
        <f>(I1015/60)</f>
        <v>0.95</v>
      </c>
      <c r="J1016" s="299" t="s">
        <v>206</v>
      </c>
      <c r="K1016" s="307" t="s">
        <v>77</v>
      </c>
      <c r="L1016" s="208">
        <v>5.0</v>
      </c>
      <c r="M1016" s="207">
        <f>(L1016-H1016-H1017)</f>
        <v>4</v>
      </c>
      <c r="N1016" s="208">
        <v>2.0</v>
      </c>
      <c r="O1016" s="208">
        <f t="shared" si="502"/>
        <v>6</v>
      </c>
      <c r="P1016" s="208"/>
      <c r="Q1016" s="287"/>
      <c r="R1016" s="287"/>
      <c r="S1016" s="287"/>
    </row>
    <row r="1017">
      <c r="A1017" s="302" t="s">
        <v>78</v>
      </c>
      <c r="B1017" s="221">
        <v>0.0</v>
      </c>
      <c r="C1017" s="221">
        <v>0.0</v>
      </c>
      <c r="D1017" s="304">
        <v>0.0</v>
      </c>
      <c r="E1017" s="304">
        <v>0.0</v>
      </c>
      <c r="F1017" s="304">
        <v>0.0</v>
      </c>
      <c r="G1017" s="304">
        <v>0.0</v>
      </c>
      <c r="H1017" s="305">
        <f t="shared" si="483"/>
        <v>0</v>
      </c>
      <c r="I1017" s="307"/>
      <c r="J1017" s="299" t="s">
        <v>206</v>
      </c>
      <c r="K1017" s="307" t="s">
        <v>78</v>
      </c>
      <c r="L1017" s="208" t="s">
        <v>79</v>
      </c>
      <c r="M1017" s="208" t="s">
        <v>79</v>
      </c>
      <c r="N1017" s="208" t="s">
        <v>79</v>
      </c>
      <c r="O1017" s="208" t="s">
        <v>79</v>
      </c>
      <c r="P1017" s="208"/>
      <c r="Q1017" s="287"/>
      <c r="R1017" s="287"/>
      <c r="S1017" s="287"/>
    </row>
    <row r="1018">
      <c r="A1018" s="302" t="s">
        <v>80</v>
      </c>
      <c r="B1018" s="221">
        <v>0.0</v>
      </c>
      <c r="C1018" s="221"/>
      <c r="D1018" s="221"/>
      <c r="E1018" s="307"/>
      <c r="F1018" s="221"/>
      <c r="G1018" s="304">
        <v>0.0</v>
      </c>
      <c r="H1018" s="305">
        <f t="shared" si="483"/>
        <v>0</v>
      </c>
      <c r="I1018" s="307" t="s">
        <v>79</v>
      </c>
      <c r="J1018" s="299" t="s">
        <v>206</v>
      </c>
      <c r="K1018" s="307" t="s">
        <v>80</v>
      </c>
      <c r="L1018" s="208">
        <v>63.0</v>
      </c>
      <c r="M1018" s="207">
        <f t="shared" ref="M1018:M1019" si="503">(L1018-H1018)</f>
        <v>63</v>
      </c>
      <c r="N1018" s="208" t="s">
        <v>79</v>
      </c>
      <c r="O1018" s="208">
        <f t="shared" ref="O1018:O1020" si="504">sum(M1018,N1018)</f>
        <v>63</v>
      </c>
      <c r="P1018" s="208"/>
      <c r="Q1018" s="287"/>
      <c r="R1018" s="287"/>
      <c r="S1018" s="287"/>
    </row>
    <row r="1019">
      <c r="A1019" s="295" t="s">
        <v>238</v>
      </c>
      <c r="B1019" s="296">
        <v>5.0</v>
      </c>
      <c r="C1019" s="296">
        <v>3.0</v>
      </c>
      <c r="D1019" s="296">
        <v>0.0</v>
      </c>
      <c r="E1019" s="296">
        <v>4.0</v>
      </c>
      <c r="F1019" s="296">
        <v>4.0</v>
      </c>
      <c r="G1019" s="296">
        <v>0.0</v>
      </c>
      <c r="H1019" s="297">
        <f t="shared" si="483"/>
        <v>16</v>
      </c>
      <c r="I1019" s="298">
        <f>sum(H1019:H1022)</f>
        <v>18</v>
      </c>
      <c r="J1019" s="299" t="s">
        <v>206</v>
      </c>
      <c r="K1019" s="298" t="s">
        <v>238</v>
      </c>
      <c r="L1019" s="202">
        <v>38.0</v>
      </c>
      <c r="M1019" s="202">
        <f t="shared" si="503"/>
        <v>22</v>
      </c>
      <c r="N1019" s="201">
        <v>20.0</v>
      </c>
      <c r="O1019" s="202">
        <f t="shared" si="504"/>
        <v>42</v>
      </c>
      <c r="P1019" s="202"/>
      <c r="Q1019" s="301"/>
      <c r="R1019" s="301"/>
      <c r="S1019" s="301"/>
    </row>
    <row r="1020">
      <c r="A1020" s="302" t="s">
        <v>77</v>
      </c>
      <c r="B1020" s="303">
        <v>1.0</v>
      </c>
      <c r="C1020" s="221">
        <v>0.0</v>
      </c>
      <c r="D1020" s="221">
        <v>0.0</v>
      </c>
      <c r="E1020" s="221">
        <v>0.0</v>
      </c>
      <c r="F1020" s="221">
        <v>0.0</v>
      </c>
      <c r="G1020" s="304">
        <v>0.0</v>
      </c>
      <c r="H1020" s="305">
        <f t="shared" si="483"/>
        <v>1</v>
      </c>
      <c r="I1020" s="306">
        <f>(I1019/60)</f>
        <v>0.3</v>
      </c>
      <c r="J1020" s="299" t="s">
        <v>206</v>
      </c>
      <c r="K1020" s="307" t="s">
        <v>77</v>
      </c>
      <c r="L1020" s="207">
        <v>4.0</v>
      </c>
      <c r="M1020" s="207">
        <f>(L1020-H1020-H1021)</f>
        <v>2</v>
      </c>
      <c r="N1020" s="208" t="s">
        <v>79</v>
      </c>
      <c r="O1020" s="208">
        <f t="shared" si="504"/>
        <v>2</v>
      </c>
      <c r="P1020" s="207"/>
      <c r="Q1020" s="301"/>
      <c r="R1020" s="301"/>
      <c r="S1020" s="301"/>
    </row>
    <row r="1021">
      <c r="A1021" s="302" t="s">
        <v>78</v>
      </c>
      <c r="B1021" s="303">
        <v>0.0</v>
      </c>
      <c r="C1021" s="221">
        <v>0.0</v>
      </c>
      <c r="D1021" s="221">
        <v>0.0</v>
      </c>
      <c r="E1021" s="221">
        <v>1.0</v>
      </c>
      <c r="F1021" s="221">
        <v>0.0</v>
      </c>
      <c r="G1021" s="304">
        <v>0.0</v>
      </c>
      <c r="H1021" s="305">
        <f t="shared" si="483"/>
        <v>1</v>
      </c>
      <c r="I1021" s="307"/>
      <c r="J1021" s="299" t="s">
        <v>206</v>
      </c>
      <c r="K1021" s="307" t="s">
        <v>78</v>
      </c>
      <c r="L1021" s="207" t="s">
        <v>79</v>
      </c>
      <c r="M1021" s="208" t="s">
        <v>79</v>
      </c>
      <c r="N1021" s="222" t="s">
        <v>79</v>
      </c>
      <c r="O1021" s="208" t="s">
        <v>79</v>
      </c>
      <c r="P1021" s="207"/>
      <c r="Q1021" s="301"/>
      <c r="R1021" s="301"/>
      <c r="S1021" s="301"/>
    </row>
    <row r="1022">
      <c r="A1022" s="302" t="s">
        <v>80</v>
      </c>
      <c r="B1022" s="221"/>
      <c r="C1022" s="221"/>
      <c r="D1022" s="221"/>
      <c r="E1022" s="221"/>
      <c r="F1022" s="221">
        <v>0.0</v>
      </c>
      <c r="G1022" s="304">
        <v>0.0</v>
      </c>
      <c r="H1022" s="305">
        <f t="shared" si="483"/>
        <v>0</v>
      </c>
      <c r="I1022" s="307" t="s">
        <v>79</v>
      </c>
      <c r="J1022" s="299" t="s">
        <v>206</v>
      </c>
      <c r="K1022" s="307" t="s">
        <v>80</v>
      </c>
      <c r="L1022" s="207">
        <v>38.0</v>
      </c>
      <c r="M1022" s="207">
        <f t="shared" ref="M1022:M1023" si="505">(L1022-H1022)</f>
        <v>38</v>
      </c>
      <c r="N1022" s="223" t="s">
        <v>79</v>
      </c>
      <c r="O1022" s="208">
        <f t="shared" ref="O1022:O1024" si="506">sum(M1022,N1022)</f>
        <v>38</v>
      </c>
      <c r="P1022" s="207"/>
      <c r="Q1022" s="301"/>
      <c r="R1022" s="301"/>
      <c r="S1022" s="301"/>
    </row>
    <row r="1023">
      <c r="A1023" s="295" t="s">
        <v>86</v>
      </c>
      <c r="B1023" s="296">
        <v>0.0</v>
      </c>
      <c r="C1023" s="296">
        <v>0.0</v>
      </c>
      <c r="D1023" s="296">
        <v>17.0</v>
      </c>
      <c r="E1023" s="296">
        <v>0.0</v>
      </c>
      <c r="F1023" s="296">
        <v>12.0</v>
      </c>
      <c r="G1023" s="296">
        <v>2.0</v>
      </c>
      <c r="H1023" s="297">
        <f t="shared" si="483"/>
        <v>31</v>
      </c>
      <c r="I1023" s="298">
        <f>sum(H1023:H1026)</f>
        <v>34</v>
      </c>
      <c r="J1023" s="299" t="s">
        <v>206</v>
      </c>
      <c r="K1023" s="298" t="s">
        <v>86</v>
      </c>
      <c r="L1023" s="309">
        <v>51.0</v>
      </c>
      <c r="M1023" s="214">
        <f t="shared" si="505"/>
        <v>20</v>
      </c>
      <c r="N1023" s="220">
        <v>15.0</v>
      </c>
      <c r="O1023" s="214">
        <f t="shared" si="506"/>
        <v>35</v>
      </c>
      <c r="P1023" s="202"/>
      <c r="Q1023" s="301"/>
      <c r="R1023" s="301"/>
      <c r="S1023" s="301"/>
    </row>
    <row r="1024">
      <c r="A1024" s="302" t="s">
        <v>77</v>
      </c>
      <c r="B1024" s="303">
        <v>0.0</v>
      </c>
      <c r="C1024" s="221">
        <v>0.0</v>
      </c>
      <c r="D1024" s="221">
        <v>0.0</v>
      </c>
      <c r="E1024" s="221">
        <v>0.0</v>
      </c>
      <c r="F1024" s="221">
        <v>0.0</v>
      </c>
      <c r="G1024" s="304">
        <v>0.0</v>
      </c>
      <c r="H1024" s="305">
        <f t="shared" si="483"/>
        <v>0</v>
      </c>
      <c r="I1024" s="306">
        <f>(I1023/60)</f>
        <v>0.5666666667</v>
      </c>
      <c r="J1024" s="299" t="s">
        <v>206</v>
      </c>
      <c r="K1024" s="307" t="s">
        <v>77</v>
      </c>
      <c r="L1024" s="303">
        <v>11.0</v>
      </c>
      <c r="M1024" s="217">
        <f>(L1024-H1024-H1025)</f>
        <v>8</v>
      </c>
      <c r="N1024" s="221" t="s">
        <v>79</v>
      </c>
      <c r="O1024" s="218">
        <f t="shared" si="506"/>
        <v>8</v>
      </c>
      <c r="P1024" s="217"/>
      <c r="Q1024" s="301"/>
      <c r="R1024" s="301"/>
      <c r="S1024" s="301"/>
    </row>
    <row r="1025">
      <c r="A1025" s="302" t="s">
        <v>78</v>
      </c>
      <c r="B1025" s="303">
        <v>0.0</v>
      </c>
      <c r="C1025" s="221">
        <v>0.0</v>
      </c>
      <c r="D1025" s="221">
        <v>0.0</v>
      </c>
      <c r="E1025" s="221">
        <v>0.0</v>
      </c>
      <c r="F1025" s="221">
        <v>3.0</v>
      </c>
      <c r="G1025" s="304">
        <v>0.0</v>
      </c>
      <c r="H1025" s="305">
        <f t="shared" si="483"/>
        <v>3</v>
      </c>
      <c r="I1025" s="307"/>
      <c r="J1025" s="299" t="s">
        <v>206</v>
      </c>
      <c r="K1025" s="307" t="s">
        <v>78</v>
      </c>
      <c r="L1025" s="217" t="s">
        <v>79</v>
      </c>
      <c r="M1025" s="218" t="s">
        <v>79</v>
      </c>
      <c r="N1025" s="221" t="s">
        <v>79</v>
      </c>
      <c r="O1025" s="218" t="s">
        <v>79</v>
      </c>
      <c r="P1025" s="217"/>
      <c r="Q1025" s="301"/>
      <c r="R1025" s="301"/>
      <c r="S1025" s="301"/>
    </row>
    <row r="1026">
      <c r="A1026" s="302" t="s">
        <v>80</v>
      </c>
      <c r="B1026" s="221">
        <v>0.0</v>
      </c>
      <c r="C1026" s="221">
        <v>0.0</v>
      </c>
      <c r="D1026" s="221">
        <v>0.0</v>
      </c>
      <c r="E1026" s="221">
        <v>0.0</v>
      </c>
      <c r="F1026" s="221"/>
      <c r="G1026" s="304"/>
      <c r="H1026" s="305">
        <f t="shared" si="483"/>
        <v>0</v>
      </c>
      <c r="I1026" s="307" t="s">
        <v>79</v>
      </c>
      <c r="J1026" s="299" t="s">
        <v>206</v>
      </c>
      <c r="K1026" s="307" t="s">
        <v>80</v>
      </c>
      <c r="L1026" s="303">
        <v>45.0</v>
      </c>
      <c r="M1026" s="217">
        <f>(L1026-H1026)</f>
        <v>45</v>
      </c>
      <c r="N1026" s="303" t="s">
        <v>79</v>
      </c>
      <c r="O1026" s="218">
        <f>sum(M1026,N1026)</f>
        <v>45</v>
      </c>
      <c r="P1026" s="217"/>
      <c r="Q1026" s="301"/>
      <c r="R1026" s="301"/>
      <c r="S1026" s="301"/>
    </row>
    <row r="1027">
      <c r="A1027" s="311" t="s">
        <v>91</v>
      </c>
      <c r="B1027" s="293">
        <f t="shared" ref="B1027:G1027" si="507">SUM(B1028:B1055)-B1031-B1035-B1039-B1043-B1047-B1051-B1055</f>
        <v>28</v>
      </c>
      <c r="C1027" s="293">
        <f t="shared" si="507"/>
        <v>80</v>
      </c>
      <c r="D1027" s="293">
        <f t="shared" si="507"/>
        <v>86</v>
      </c>
      <c r="E1027" s="293">
        <f t="shared" si="507"/>
        <v>56</v>
      </c>
      <c r="F1027" s="293">
        <f t="shared" si="507"/>
        <v>64</v>
      </c>
      <c r="G1027" s="293">
        <f t="shared" si="507"/>
        <v>22</v>
      </c>
      <c r="H1027" s="310">
        <f t="shared" si="483"/>
        <v>336</v>
      </c>
      <c r="I1027" s="293">
        <v>0.0</v>
      </c>
      <c r="J1027" s="286"/>
      <c r="K1027" s="293" t="s">
        <v>91</v>
      </c>
      <c r="L1027" s="198"/>
      <c r="M1027" s="198"/>
      <c r="N1027" s="199"/>
      <c r="O1027" s="199"/>
      <c r="P1027" s="198"/>
      <c r="Q1027" s="287"/>
      <c r="R1027" s="287"/>
      <c r="S1027" s="287"/>
    </row>
    <row r="1028">
      <c r="A1028" s="312" t="s">
        <v>92</v>
      </c>
      <c r="B1028" s="296">
        <v>0.0</v>
      </c>
      <c r="C1028" s="296">
        <v>13.0</v>
      </c>
      <c r="D1028" s="296">
        <v>21.0</v>
      </c>
      <c r="E1028" s="296">
        <v>11.0</v>
      </c>
      <c r="F1028" s="296">
        <v>12.0</v>
      </c>
      <c r="G1028" s="296">
        <v>6.0</v>
      </c>
      <c r="H1028" s="297">
        <f t="shared" ref="H1028:H1123" si="508">sum(B1028:G1028)</f>
        <v>63</v>
      </c>
      <c r="I1028" s="298">
        <f>sum(H1028:H1031)</f>
        <v>72</v>
      </c>
      <c r="J1028" s="299" t="s">
        <v>79</v>
      </c>
      <c r="K1028" s="297" t="s">
        <v>92</v>
      </c>
      <c r="L1028" s="202">
        <v>79.0</v>
      </c>
      <c r="M1028" s="202">
        <f>(L1028-H1028)</f>
        <v>16</v>
      </c>
      <c r="N1028" s="201">
        <v>30.0</v>
      </c>
      <c r="O1028" s="202">
        <f t="shared" ref="O1028:O1029" si="509">sum(M1028,N1028)</f>
        <v>46</v>
      </c>
      <c r="P1028" s="202"/>
      <c r="Q1028" s="300"/>
      <c r="R1028" s="301"/>
      <c r="S1028" s="301"/>
    </row>
    <row r="1029">
      <c r="A1029" s="302" t="s">
        <v>77</v>
      </c>
      <c r="B1029" s="313">
        <v>0.0</v>
      </c>
      <c r="C1029" s="304">
        <v>2.0</v>
      </c>
      <c r="D1029" s="304">
        <v>2.0</v>
      </c>
      <c r="E1029" s="304">
        <v>0.0</v>
      </c>
      <c r="F1029" s="304">
        <v>0.0</v>
      </c>
      <c r="G1029" s="304">
        <v>0.0</v>
      </c>
      <c r="H1029" s="305">
        <f t="shared" si="508"/>
        <v>4</v>
      </c>
      <c r="I1029" s="306">
        <f>(I1028/60)</f>
        <v>1.2</v>
      </c>
      <c r="J1029" s="299" t="s">
        <v>206</v>
      </c>
      <c r="K1029" s="307" t="s">
        <v>77</v>
      </c>
      <c r="L1029" s="207">
        <v>10.0</v>
      </c>
      <c r="M1029" s="207">
        <f>(L1029-H1029-H1030)</f>
        <v>1</v>
      </c>
      <c r="N1029" s="208">
        <v>5.0</v>
      </c>
      <c r="O1029" s="208">
        <f t="shared" si="509"/>
        <v>6</v>
      </c>
      <c r="P1029" s="207"/>
      <c r="Q1029" s="301"/>
      <c r="R1029" s="301"/>
      <c r="S1029" s="301"/>
    </row>
    <row r="1030">
      <c r="A1030" s="302" t="s">
        <v>78</v>
      </c>
      <c r="B1030" s="313">
        <v>0.0</v>
      </c>
      <c r="C1030" s="304">
        <v>2.0</v>
      </c>
      <c r="D1030" s="304">
        <v>2.0</v>
      </c>
      <c r="E1030" s="304">
        <v>1.0</v>
      </c>
      <c r="F1030" s="304">
        <v>0.0</v>
      </c>
      <c r="G1030" s="304">
        <v>0.0</v>
      </c>
      <c r="H1030" s="305">
        <f t="shared" si="508"/>
        <v>5</v>
      </c>
      <c r="I1030" s="307"/>
      <c r="J1030" s="299" t="s">
        <v>206</v>
      </c>
      <c r="K1030" s="307" t="s">
        <v>78</v>
      </c>
      <c r="L1030" s="207" t="s">
        <v>79</v>
      </c>
      <c r="M1030" s="208" t="s">
        <v>79</v>
      </c>
      <c r="N1030" s="208" t="s">
        <v>79</v>
      </c>
      <c r="O1030" s="208" t="s">
        <v>79</v>
      </c>
      <c r="P1030" s="207"/>
      <c r="Q1030" s="301"/>
      <c r="R1030" s="301"/>
      <c r="S1030" s="301"/>
    </row>
    <row r="1031">
      <c r="A1031" s="302" t="s">
        <v>80</v>
      </c>
      <c r="B1031" s="304">
        <v>0.0</v>
      </c>
      <c r="C1031" s="304"/>
      <c r="D1031" s="304"/>
      <c r="E1031" s="221"/>
      <c r="F1031" s="304"/>
      <c r="G1031" s="304"/>
      <c r="H1031" s="305">
        <f t="shared" si="508"/>
        <v>0</v>
      </c>
      <c r="I1031" s="307" t="s">
        <v>79</v>
      </c>
      <c r="J1031" s="299" t="s">
        <v>206</v>
      </c>
      <c r="K1031" s="307" t="s">
        <v>80</v>
      </c>
      <c r="L1031" s="207">
        <v>21.0</v>
      </c>
      <c r="M1031" s="207">
        <f t="shared" ref="M1031:M1032" si="510">(L1031-H1031)</f>
        <v>21</v>
      </c>
      <c r="N1031" s="208" t="s">
        <v>79</v>
      </c>
      <c r="O1031" s="208">
        <f t="shared" ref="O1031:O1033" si="511">sum(M1031,N1031)</f>
        <v>21</v>
      </c>
      <c r="P1031" s="207"/>
      <c r="Q1031" s="301"/>
      <c r="R1031" s="301"/>
      <c r="S1031" s="301"/>
    </row>
    <row r="1032">
      <c r="A1032" s="295" t="s">
        <v>94</v>
      </c>
      <c r="B1032" s="296">
        <v>0.0</v>
      </c>
      <c r="C1032" s="296">
        <v>0.0</v>
      </c>
      <c r="D1032" s="296">
        <v>3.0</v>
      </c>
      <c r="E1032" s="296">
        <v>6.0</v>
      </c>
      <c r="F1032" s="296">
        <v>6.0</v>
      </c>
      <c r="G1032" s="296">
        <v>2.0</v>
      </c>
      <c r="H1032" s="297">
        <f t="shared" si="508"/>
        <v>17</v>
      </c>
      <c r="I1032" s="298">
        <f>sum(H1032:H1035)</f>
        <v>22</v>
      </c>
      <c r="J1032" s="299" t="s">
        <v>206</v>
      </c>
      <c r="K1032" s="298" t="s">
        <v>94</v>
      </c>
      <c r="L1032" s="202">
        <v>41.0</v>
      </c>
      <c r="M1032" s="202">
        <f t="shared" si="510"/>
        <v>24</v>
      </c>
      <c r="N1032" s="201"/>
      <c r="O1032" s="202">
        <f t="shared" si="511"/>
        <v>24</v>
      </c>
      <c r="P1032" s="202"/>
      <c r="Q1032" s="300"/>
      <c r="R1032" s="301"/>
      <c r="S1032" s="301"/>
    </row>
    <row r="1033">
      <c r="A1033" s="302" t="s">
        <v>77</v>
      </c>
      <c r="B1033" s="304">
        <v>0.0</v>
      </c>
      <c r="C1033" s="304">
        <v>0.0</v>
      </c>
      <c r="D1033" s="304">
        <v>0.0</v>
      </c>
      <c r="E1033" s="304">
        <v>0.0</v>
      </c>
      <c r="F1033" s="304">
        <v>0.0</v>
      </c>
      <c r="G1033" s="304">
        <v>0.0</v>
      </c>
      <c r="H1033" s="305">
        <f t="shared" si="508"/>
        <v>0</v>
      </c>
      <c r="I1033" s="306">
        <f>(I1032/60)</f>
        <v>0.3666666667</v>
      </c>
      <c r="J1033" s="299" t="s">
        <v>206</v>
      </c>
      <c r="K1033" s="307" t="s">
        <v>77</v>
      </c>
      <c r="L1033" s="208">
        <v>7.0</v>
      </c>
      <c r="M1033" s="207">
        <f>(L1033-H1033-H1034)</f>
        <v>2</v>
      </c>
      <c r="N1033" s="208"/>
      <c r="O1033" s="208">
        <f t="shared" si="511"/>
        <v>2</v>
      </c>
      <c r="P1033" s="208"/>
      <c r="Q1033" s="317"/>
      <c r="R1033" s="287"/>
      <c r="S1033" s="287"/>
    </row>
    <row r="1034">
      <c r="A1034" s="302" t="s">
        <v>78</v>
      </c>
      <c r="B1034" s="304">
        <v>0.0</v>
      </c>
      <c r="C1034" s="304">
        <v>0.0</v>
      </c>
      <c r="D1034" s="304">
        <v>2.0</v>
      </c>
      <c r="E1034" s="304">
        <v>2.0</v>
      </c>
      <c r="F1034" s="304">
        <v>1.0</v>
      </c>
      <c r="G1034" s="304">
        <v>0.0</v>
      </c>
      <c r="H1034" s="305">
        <f t="shared" si="508"/>
        <v>5</v>
      </c>
      <c r="I1034" s="307"/>
      <c r="J1034" s="299" t="s">
        <v>206</v>
      </c>
      <c r="K1034" s="307" t="s">
        <v>78</v>
      </c>
      <c r="L1034" s="208" t="s">
        <v>79</v>
      </c>
      <c r="M1034" s="208" t="s">
        <v>79</v>
      </c>
      <c r="N1034" s="208"/>
      <c r="O1034" s="208" t="s">
        <v>79</v>
      </c>
      <c r="P1034" s="208"/>
      <c r="Q1034" s="287"/>
      <c r="R1034" s="287"/>
      <c r="S1034" s="287"/>
    </row>
    <row r="1035">
      <c r="A1035" s="302" t="s">
        <v>80</v>
      </c>
      <c r="B1035" s="304">
        <v>0.0</v>
      </c>
      <c r="C1035" s="304">
        <v>0.0</v>
      </c>
      <c r="D1035" s="304"/>
      <c r="E1035" s="304"/>
      <c r="F1035" s="304"/>
      <c r="G1035" s="304"/>
      <c r="H1035" s="305">
        <f t="shared" si="508"/>
        <v>0</v>
      </c>
      <c r="I1035" s="307" t="s">
        <v>79</v>
      </c>
      <c r="J1035" s="299" t="s">
        <v>206</v>
      </c>
      <c r="K1035" s="307" t="s">
        <v>80</v>
      </c>
      <c r="L1035" s="208">
        <v>35.0</v>
      </c>
      <c r="M1035" s="207">
        <f t="shared" ref="M1035:M1036" si="512">(L1035-H1035)</f>
        <v>35</v>
      </c>
      <c r="N1035" s="208"/>
      <c r="O1035" s="208">
        <f t="shared" ref="O1035:O1037" si="513">sum(M1035,N1035)</f>
        <v>35</v>
      </c>
      <c r="P1035" s="208"/>
      <c r="Q1035" s="287"/>
      <c r="R1035" s="287"/>
      <c r="S1035" s="287"/>
    </row>
    <row r="1036">
      <c r="A1036" s="295" t="s">
        <v>95</v>
      </c>
      <c r="B1036" s="296">
        <v>12.0</v>
      </c>
      <c r="C1036" s="296">
        <v>11.0</v>
      </c>
      <c r="D1036" s="296">
        <v>11.0</v>
      </c>
      <c r="E1036" s="296">
        <v>9.0</v>
      </c>
      <c r="F1036" s="296">
        <v>9.0</v>
      </c>
      <c r="G1036" s="296">
        <v>0.0</v>
      </c>
      <c r="H1036" s="297">
        <f t="shared" si="508"/>
        <v>52</v>
      </c>
      <c r="I1036" s="298">
        <f>sum(H1036:H1039)</f>
        <v>58</v>
      </c>
      <c r="J1036" s="299" t="s">
        <v>206</v>
      </c>
      <c r="K1036" s="298" t="s">
        <v>95</v>
      </c>
      <c r="L1036" s="202">
        <v>58.0</v>
      </c>
      <c r="M1036" s="202">
        <f t="shared" si="512"/>
        <v>6</v>
      </c>
      <c r="N1036" s="201">
        <v>60.0</v>
      </c>
      <c r="O1036" s="202">
        <f t="shared" si="513"/>
        <v>66</v>
      </c>
      <c r="P1036" s="202"/>
      <c r="Q1036" s="287"/>
      <c r="R1036" s="287"/>
      <c r="S1036" s="287"/>
    </row>
    <row r="1037">
      <c r="A1037" s="302" t="s">
        <v>77</v>
      </c>
      <c r="B1037" s="304">
        <v>0.0</v>
      </c>
      <c r="C1037" s="304">
        <v>0.0</v>
      </c>
      <c r="D1037" s="304">
        <v>0.0</v>
      </c>
      <c r="E1037" s="304">
        <v>0.0</v>
      </c>
      <c r="F1037" s="304">
        <v>0.0</v>
      </c>
      <c r="G1037" s="304">
        <v>0.0</v>
      </c>
      <c r="H1037" s="391">
        <f t="shared" si="508"/>
        <v>0</v>
      </c>
      <c r="I1037" s="306">
        <f>(I1036/60)</f>
        <v>0.9666666667</v>
      </c>
      <c r="J1037" s="299" t="s">
        <v>206</v>
      </c>
      <c r="K1037" s="307" t="s">
        <v>77</v>
      </c>
      <c r="L1037" s="207">
        <v>6.0</v>
      </c>
      <c r="M1037" s="207">
        <f>(L1037-H1037-H1038)</f>
        <v>0</v>
      </c>
      <c r="N1037" s="208">
        <v>10.0</v>
      </c>
      <c r="O1037" s="208">
        <f t="shared" si="513"/>
        <v>10</v>
      </c>
      <c r="P1037" s="207"/>
      <c r="Q1037" s="287"/>
      <c r="R1037" s="287"/>
      <c r="S1037" s="287"/>
    </row>
    <row r="1038">
      <c r="A1038" s="302" t="s">
        <v>78</v>
      </c>
      <c r="B1038" s="304">
        <v>0.0</v>
      </c>
      <c r="C1038" s="304">
        <v>1.0</v>
      </c>
      <c r="D1038" s="304">
        <v>1.0</v>
      </c>
      <c r="E1038" s="304">
        <v>2.0</v>
      </c>
      <c r="F1038" s="304">
        <v>2.0</v>
      </c>
      <c r="G1038" s="304">
        <v>0.0</v>
      </c>
      <c r="H1038" s="391">
        <f t="shared" si="508"/>
        <v>6</v>
      </c>
      <c r="I1038" s="307"/>
      <c r="J1038" s="299" t="s">
        <v>206</v>
      </c>
      <c r="K1038" s="307" t="s">
        <v>78</v>
      </c>
      <c r="L1038" s="207" t="s">
        <v>79</v>
      </c>
      <c r="M1038" s="208" t="s">
        <v>79</v>
      </c>
      <c r="N1038" s="208" t="s">
        <v>79</v>
      </c>
      <c r="O1038" s="208" t="s">
        <v>79</v>
      </c>
      <c r="P1038" s="207"/>
      <c r="Q1038" s="287"/>
      <c r="R1038" s="287"/>
      <c r="S1038" s="287"/>
    </row>
    <row r="1039">
      <c r="A1039" s="302" t="s">
        <v>80</v>
      </c>
      <c r="B1039" s="221"/>
      <c r="C1039" s="221"/>
      <c r="D1039" s="304"/>
      <c r="E1039" s="221"/>
      <c r="F1039" s="304"/>
      <c r="G1039" s="304">
        <v>0.0</v>
      </c>
      <c r="H1039" s="391">
        <f t="shared" si="508"/>
        <v>0</v>
      </c>
      <c r="I1039" s="307" t="s">
        <v>79</v>
      </c>
      <c r="J1039" s="299" t="s">
        <v>206</v>
      </c>
      <c r="K1039" s="307" t="s">
        <v>80</v>
      </c>
      <c r="L1039" s="207">
        <v>34.0</v>
      </c>
      <c r="M1039" s="207">
        <f t="shared" ref="M1039:M1040" si="514">(L1039-H1039)</f>
        <v>34</v>
      </c>
      <c r="N1039" s="208" t="s">
        <v>79</v>
      </c>
      <c r="O1039" s="208">
        <f t="shared" ref="O1039:O1041" si="515">sum(M1039,N1039)</f>
        <v>34</v>
      </c>
      <c r="P1039" s="207"/>
      <c r="Q1039" s="287"/>
      <c r="R1039" s="287"/>
      <c r="S1039" s="287"/>
    </row>
    <row r="1040">
      <c r="A1040" s="295" t="s">
        <v>96</v>
      </c>
      <c r="B1040" s="314">
        <v>0.0</v>
      </c>
      <c r="C1040" s="296">
        <v>11.0</v>
      </c>
      <c r="D1040" s="296">
        <v>10.0</v>
      </c>
      <c r="E1040" s="296">
        <v>7.0</v>
      </c>
      <c r="F1040" s="296">
        <v>10.0</v>
      </c>
      <c r="G1040" s="296">
        <v>0.0</v>
      </c>
      <c r="H1040" s="297">
        <f t="shared" si="508"/>
        <v>38</v>
      </c>
      <c r="I1040" s="298">
        <f>sum(H1040:H1043)</f>
        <v>43</v>
      </c>
      <c r="J1040" s="299" t="s">
        <v>206</v>
      </c>
      <c r="K1040" s="298" t="s">
        <v>96</v>
      </c>
      <c r="L1040" s="202">
        <v>44.0</v>
      </c>
      <c r="M1040" s="202">
        <f t="shared" si="514"/>
        <v>6</v>
      </c>
      <c r="N1040" s="201">
        <v>30.0</v>
      </c>
      <c r="O1040" s="202">
        <f t="shared" si="515"/>
        <v>36</v>
      </c>
      <c r="P1040" s="202"/>
      <c r="Q1040" s="287"/>
      <c r="R1040" s="287"/>
      <c r="S1040" s="287"/>
    </row>
    <row r="1041">
      <c r="A1041" s="302" t="s">
        <v>77</v>
      </c>
      <c r="B1041" s="315">
        <v>0.0</v>
      </c>
      <c r="C1041" s="304">
        <v>0.0</v>
      </c>
      <c r="D1041" s="304">
        <v>0.0</v>
      </c>
      <c r="E1041" s="304">
        <v>0.0</v>
      </c>
      <c r="F1041" s="304">
        <v>0.0</v>
      </c>
      <c r="G1041" s="304">
        <v>0.0</v>
      </c>
      <c r="H1041" s="305">
        <f t="shared" si="508"/>
        <v>0</v>
      </c>
      <c r="I1041" s="306">
        <f>(I1040/60)</f>
        <v>0.7166666667</v>
      </c>
      <c r="J1041" s="299" t="s">
        <v>206</v>
      </c>
      <c r="K1041" s="307" t="s">
        <v>77</v>
      </c>
      <c r="L1041" s="208">
        <v>5.0</v>
      </c>
      <c r="M1041" s="207">
        <f>(L1041-H1041-H1042)</f>
        <v>0</v>
      </c>
      <c r="N1041" s="208">
        <v>5.0</v>
      </c>
      <c r="O1041" s="208">
        <f t="shared" si="515"/>
        <v>5</v>
      </c>
      <c r="P1041" s="208"/>
      <c r="Q1041" s="287"/>
      <c r="R1041" s="287"/>
      <c r="S1041" s="287"/>
    </row>
    <row r="1042">
      <c r="A1042" s="302" t="s">
        <v>78</v>
      </c>
      <c r="B1042" s="315">
        <v>0.0</v>
      </c>
      <c r="C1042" s="304">
        <v>1.0</v>
      </c>
      <c r="D1042" s="304">
        <v>2.0</v>
      </c>
      <c r="E1042" s="304">
        <v>2.0</v>
      </c>
      <c r="F1042" s="304">
        <v>0.0</v>
      </c>
      <c r="G1042" s="304">
        <v>0.0</v>
      </c>
      <c r="H1042" s="305">
        <f t="shared" si="508"/>
        <v>5</v>
      </c>
      <c r="I1042" s="307"/>
      <c r="J1042" s="299" t="s">
        <v>206</v>
      </c>
      <c r="K1042" s="307" t="s">
        <v>78</v>
      </c>
      <c r="L1042" s="208" t="s">
        <v>79</v>
      </c>
      <c r="M1042" s="208" t="s">
        <v>79</v>
      </c>
      <c r="N1042" s="208" t="s">
        <v>79</v>
      </c>
      <c r="O1042" s="208" t="s">
        <v>79</v>
      </c>
      <c r="P1042" s="208"/>
      <c r="Q1042" s="287"/>
      <c r="R1042" s="287"/>
      <c r="S1042" s="287"/>
    </row>
    <row r="1043">
      <c r="A1043" s="302" t="s">
        <v>80</v>
      </c>
      <c r="B1043" s="223">
        <v>0.0</v>
      </c>
      <c r="C1043" s="221"/>
      <c r="D1043" s="304"/>
      <c r="E1043" s="221"/>
      <c r="F1043" s="304">
        <v>0.0</v>
      </c>
      <c r="G1043" s="304">
        <v>0.0</v>
      </c>
      <c r="H1043" s="305">
        <f t="shared" si="508"/>
        <v>0</v>
      </c>
      <c r="I1043" s="307" t="s">
        <v>79</v>
      </c>
      <c r="J1043" s="299" t="s">
        <v>206</v>
      </c>
      <c r="K1043" s="307" t="s">
        <v>80</v>
      </c>
      <c r="L1043" s="208">
        <v>31.0</v>
      </c>
      <c r="M1043" s="207">
        <f t="shared" ref="M1043:M1044" si="516">(L1043-H1043)</f>
        <v>31</v>
      </c>
      <c r="N1043" s="208" t="s">
        <v>79</v>
      </c>
      <c r="O1043" s="208">
        <f t="shared" ref="O1043:O1045" si="517">sum(M1043,N1043)</f>
        <v>31</v>
      </c>
      <c r="P1043" s="208"/>
      <c r="Q1043" s="287"/>
      <c r="R1043" s="287"/>
      <c r="S1043" s="287"/>
    </row>
    <row r="1044">
      <c r="A1044" s="295" t="s">
        <v>122</v>
      </c>
      <c r="B1044" s="314">
        <v>6.0</v>
      </c>
      <c r="C1044" s="296">
        <v>13.0</v>
      </c>
      <c r="D1044" s="296">
        <v>12.0</v>
      </c>
      <c r="E1044" s="296">
        <v>14.0</v>
      </c>
      <c r="F1044" s="296">
        <v>11.0</v>
      </c>
      <c r="G1044" s="296">
        <v>0.0</v>
      </c>
      <c r="H1044" s="297">
        <f t="shared" si="508"/>
        <v>56</v>
      </c>
      <c r="I1044" s="298">
        <f>sum(H1044:H1047)</f>
        <v>58</v>
      </c>
      <c r="J1044" s="299" t="s">
        <v>79</v>
      </c>
      <c r="K1044" s="298" t="s">
        <v>122</v>
      </c>
      <c r="L1044" s="202">
        <v>63.0</v>
      </c>
      <c r="M1044" s="202">
        <f t="shared" si="516"/>
        <v>7</v>
      </c>
      <c r="N1044" s="201">
        <v>30.0</v>
      </c>
      <c r="O1044" s="202">
        <f t="shared" si="517"/>
        <v>37</v>
      </c>
      <c r="P1044" s="202"/>
      <c r="Q1044" s="287"/>
      <c r="R1044" s="287"/>
      <c r="S1044" s="287"/>
    </row>
    <row r="1045">
      <c r="A1045" s="302" t="s">
        <v>77</v>
      </c>
      <c r="B1045" s="316">
        <v>0.0</v>
      </c>
      <c r="C1045" s="304">
        <v>0.0</v>
      </c>
      <c r="D1045" s="304">
        <v>0.0</v>
      </c>
      <c r="E1045" s="304">
        <v>0.0</v>
      </c>
      <c r="F1045" s="304">
        <v>0.0</v>
      </c>
      <c r="G1045" s="304">
        <v>0.0</v>
      </c>
      <c r="H1045" s="305">
        <f t="shared" si="508"/>
        <v>0</v>
      </c>
      <c r="I1045" s="306">
        <f>(I1044/60)</f>
        <v>0.9666666667</v>
      </c>
      <c r="J1045" s="299" t="s">
        <v>206</v>
      </c>
      <c r="K1045" s="307" t="s">
        <v>77</v>
      </c>
      <c r="L1045" s="208">
        <v>3.0</v>
      </c>
      <c r="M1045" s="207">
        <f>(L1045-H1045-H1046)</f>
        <v>1</v>
      </c>
      <c r="N1045" s="208">
        <v>5.0</v>
      </c>
      <c r="O1045" s="208">
        <f t="shared" si="517"/>
        <v>6</v>
      </c>
      <c r="P1045" s="208"/>
      <c r="Q1045" s="287"/>
      <c r="R1045" s="287"/>
      <c r="S1045" s="287"/>
    </row>
    <row r="1046">
      <c r="A1046" s="302" t="s">
        <v>78</v>
      </c>
      <c r="B1046" s="315">
        <v>2.0</v>
      </c>
      <c r="C1046" s="304">
        <v>0.0</v>
      </c>
      <c r="D1046" s="304">
        <v>0.0</v>
      </c>
      <c r="E1046" s="304">
        <v>0.0</v>
      </c>
      <c r="F1046" s="304">
        <v>0.0</v>
      </c>
      <c r="G1046" s="304">
        <v>0.0</v>
      </c>
      <c r="H1046" s="305">
        <f t="shared" si="508"/>
        <v>2</v>
      </c>
      <c r="I1046" s="307"/>
      <c r="J1046" s="299" t="s">
        <v>206</v>
      </c>
      <c r="K1046" s="307" t="s">
        <v>78</v>
      </c>
      <c r="L1046" s="208" t="s">
        <v>79</v>
      </c>
      <c r="M1046" s="208" t="s">
        <v>79</v>
      </c>
      <c r="N1046" s="208" t="s">
        <v>79</v>
      </c>
      <c r="O1046" s="208" t="s">
        <v>79</v>
      </c>
      <c r="P1046" s="208"/>
      <c r="Q1046" s="287"/>
      <c r="R1046" s="287"/>
      <c r="S1046" s="287"/>
    </row>
    <row r="1047">
      <c r="A1047" s="302" t="s">
        <v>80</v>
      </c>
      <c r="B1047" s="223"/>
      <c r="C1047" s="304"/>
      <c r="D1047" s="304">
        <v>0.0</v>
      </c>
      <c r="E1047" s="304">
        <v>0.0</v>
      </c>
      <c r="F1047" s="304">
        <v>0.0</v>
      </c>
      <c r="G1047" s="304">
        <v>0.0</v>
      </c>
      <c r="H1047" s="305">
        <f t="shared" si="508"/>
        <v>0</v>
      </c>
      <c r="I1047" s="307" t="s">
        <v>79</v>
      </c>
      <c r="J1047" s="299" t="s">
        <v>206</v>
      </c>
      <c r="K1047" s="307" t="s">
        <v>80</v>
      </c>
      <c r="L1047" s="208">
        <v>14.0</v>
      </c>
      <c r="M1047" s="207">
        <f t="shared" ref="M1047:M1048" si="518">(L1047-H1047)</f>
        <v>14</v>
      </c>
      <c r="N1047" s="208">
        <v>20.0</v>
      </c>
      <c r="O1047" s="208">
        <f t="shared" ref="O1047:O1049" si="519">sum(M1047,N1047)</f>
        <v>34</v>
      </c>
      <c r="P1047" s="208"/>
      <c r="Q1047" s="287"/>
      <c r="R1047" s="287"/>
      <c r="S1047" s="287"/>
    </row>
    <row r="1048">
      <c r="A1048" s="318" t="s">
        <v>254</v>
      </c>
      <c r="B1048" s="296">
        <v>5.0</v>
      </c>
      <c r="C1048" s="296">
        <v>3.0</v>
      </c>
      <c r="D1048" s="296">
        <v>6.0</v>
      </c>
      <c r="E1048" s="296">
        <v>0.0</v>
      </c>
      <c r="F1048" s="296">
        <v>5.0</v>
      </c>
      <c r="G1048" s="296">
        <v>5.0</v>
      </c>
      <c r="H1048" s="297">
        <f t="shared" si="508"/>
        <v>24</v>
      </c>
      <c r="I1048" s="298">
        <f>sum(H1048:H1051)</f>
        <v>28</v>
      </c>
      <c r="J1048" s="299" t="s">
        <v>206</v>
      </c>
      <c r="K1048" s="318" t="s">
        <v>254</v>
      </c>
      <c r="L1048" s="202">
        <v>35.0</v>
      </c>
      <c r="M1048" s="202">
        <f t="shared" si="518"/>
        <v>11</v>
      </c>
      <c r="N1048" s="201">
        <v>35.0</v>
      </c>
      <c r="O1048" s="202">
        <f t="shared" si="519"/>
        <v>46</v>
      </c>
      <c r="P1048" s="202"/>
      <c r="Q1048" s="300"/>
      <c r="R1048" s="301"/>
      <c r="S1048" s="301"/>
    </row>
    <row r="1049">
      <c r="A1049" s="302" t="s">
        <v>77</v>
      </c>
      <c r="B1049" s="392">
        <v>0.0</v>
      </c>
      <c r="C1049" s="392">
        <v>1.0</v>
      </c>
      <c r="D1049" s="392">
        <v>0.0</v>
      </c>
      <c r="E1049" s="392">
        <v>0.0</v>
      </c>
      <c r="F1049" s="392">
        <v>0.0</v>
      </c>
      <c r="G1049" s="392">
        <v>0.0</v>
      </c>
      <c r="H1049" s="393">
        <f t="shared" si="508"/>
        <v>1</v>
      </c>
      <c r="I1049" s="306">
        <f>(I1048/60)</f>
        <v>0.4666666667</v>
      </c>
      <c r="J1049" s="394" t="s">
        <v>206</v>
      </c>
      <c r="K1049" s="302" t="s">
        <v>77</v>
      </c>
      <c r="L1049" s="395">
        <v>5.0</v>
      </c>
      <c r="M1049" s="207">
        <f>(L1049-H1049-H1050)</f>
        <v>1</v>
      </c>
      <c r="N1049" s="396">
        <v>5.0</v>
      </c>
      <c r="O1049" s="208">
        <f t="shared" si="519"/>
        <v>6</v>
      </c>
      <c r="P1049" s="395"/>
      <c r="Q1049" s="397"/>
      <c r="R1049" s="398"/>
      <c r="S1049" s="398"/>
      <c r="T1049" s="399"/>
      <c r="U1049" s="399"/>
      <c r="V1049" s="399"/>
      <c r="W1049" s="399"/>
      <c r="X1049" s="399"/>
      <c r="Y1049" s="399"/>
      <c r="Z1049" s="399"/>
    </row>
    <row r="1050">
      <c r="A1050" s="302" t="s">
        <v>78</v>
      </c>
      <c r="B1050" s="392">
        <v>0.0</v>
      </c>
      <c r="C1050" s="392">
        <v>1.0</v>
      </c>
      <c r="D1050" s="392">
        <v>2.0</v>
      </c>
      <c r="E1050" s="392">
        <v>0.0</v>
      </c>
      <c r="F1050" s="392">
        <v>0.0</v>
      </c>
      <c r="G1050" s="392">
        <v>0.0</v>
      </c>
      <c r="H1050" s="393">
        <f t="shared" si="508"/>
        <v>3</v>
      </c>
      <c r="I1050" s="307"/>
      <c r="J1050" s="394" t="s">
        <v>79</v>
      </c>
      <c r="K1050" s="302" t="s">
        <v>78</v>
      </c>
      <c r="L1050" s="395" t="s">
        <v>79</v>
      </c>
      <c r="M1050" s="208" t="s">
        <v>79</v>
      </c>
      <c r="N1050" s="396" t="s">
        <v>79</v>
      </c>
      <c r="O1050" s="208" t="s">
        <v>79</v>
      </c>
      <c r="P1050" s="395"/>
      <c r="Q1050" s="398"/>
      <c r="R1050" s="398"/>
      <c r="S1050" s="398"/>
      <c r="T1050" s="399"/>
      <c r="U1050" s="399"/>
      <c r="V1050" s="399"/>
      <c r="W1050" s="399"/>
      <c r="X1050" s="399"/>
      <c r="Y1050" s="399"/>
      <c r="Z1050" s="399"/>
    </row>
    <row r="1051">
      <c r="A1051" s="302" t="s">
        <v>80</v>
      </c>
      <c r="B1051" s="392">
        <v>0.0</v>
      </c>
      <c r="C1051" s="392"/>
      <c r="D1051" s="392"/>
      <c r="E1051" s="392">
        <v>0.0</v>
      </c>
      <c r="F1051" s="392"/>
      <c r="G1051" s="392"/>
      <c r="H1051" s="393">
        <f t="shared" si="508"/>
        <v>0</v>
      </c>
      <c r="I1051" s="307" t="s">
        <v>79</v>
      </c>
      <c r="J1051" s="394" t="s">
        <v>79</v>
      </c>
      <c r="K1051" s="302" t="s">
        <v>80</v>
      </c>
      <c r="L1051" s="395">
        <v>0.0</v>
      </c>
      <c r="M1051" s="207">
        <f t="shared" ref="M1051:M1052" si="520">(L1051-H1051)</f>
        <v>0</v>
      </c>
      <c r="N1051" s="396">
        <v>40.0</v>
      </c>
      <c r="O1051" s="208">
        <f t="shared" ref="O1051:O1053" si="521">sum(M1051,N1051)</f>
        <v>40</v>
      </c>
      <c r="P1051" s="395"/>
      <c r="Q1051" s="398"/>
      <c r="R1051" s="398"/>
      <c r="S1051" s="398"/>
      <c r="T1051" s="399"/>
      <c r="U1051" s="399"/>
      <c r="V1051" s="399"/>
      <c r="W1051" s="399"/>
      <c r="X1051" s="399"/>
      <c r="Y1051" s="399"/>
      <c r="Z1051" s="399"/>
    </row>
    <row r="1052">
      <c r="A1052" s="295" t="s">
        <v>225</v>
      </c>
      <c r="B1052" s="296">
        <v>3.0</v>
      </c>
      <c r="C1052" s="296">
        <v>17.0</v>
      </c>
      <c r="D1052" s="296">
        <v>11.0</v>
      </c>
      <c r="E1052" s="296">
        <v>2.0</v>
      </c>
      <c r="F1052" s="296">
        <v>8.0</v>
      </c>
      <c r="G1052" s="296">
        <v>9.0</v>
      </c>
      <c r="H1052" s="297">
        <f t="shared" si="508"/>
        <v>50</v>
      </c>
      <c r="I1052" s="298">
        <f>sum(H1052:H1055)</f>
        <v>55</v>
      </c>
      <c r="J1052" s="299" t="s">
        <v>206</v>
      </c>
      <c r="K1052" s="298" t="s">
        <v>225</v>
      </c>
      <c r="L1052" s="202">
        <v>74.0</v>
      </c>
      <c r="M1052" s="202">
        <f t="shared" si="520"/>
        <v>24</v>
      </c>
      <c r="N1052" s="201">
        <v>10.0</v>
      </c>
      <c r="O1052" s="202">
        <f t="shared" si="521"/>
        <v>34</v>
      </c>
      <c r="P1052" s="202"/>
      <c r="Q1052" s="301"/>
      <c r="R1052" s="301"/>
      <c r="S1052" s="301"/>
    </row>
    <row r="1053">
      <c r="A1053" s="302" t="s">
        <v>77</v>
      </c>
      <c r="B1053" s="303">
        <v>0.0</v>
      </c>
      <c r="C1053" s="221">
        <v>0.0</v>
      </c>
      <c r="D1053" s="221">
        <v>0.0</v>
      </c>
      <c r="E1053" s="221">
        <v>0.0</v>
      </c>
      <c r="F1053" s="221">
        <v>0.0</v>
      </c>
      <c r="G1053" s="304">
        <v>0.0</v>
      </c>
      <c r="H1053" s="393">
        <f t="shared" si="508"/>
        <v>0</v>
      </c>
      <c r="I1053" s="306">
        <f>(I1052/60)</f>
        <v>0.9166666667</v>
      </c>
      <c r="J1053" s="299" t="s">
        <v>206</v>
      </c>
      <c r="K1053" s="307" t="s">
        <v>77</v>
      </c>
      <c r="L1053" s="208">
        <v>5.0</v>
      </c>
      <c r="M1053" s="207">
        <f>(L1053-H1053-H1054)</f>
        <v>0</v>
      </c>
      <c r="N1053" s="208">
        <v>8.0</v>
      </c>
      <c r="O1053" s="208">
        <f t="shared" si="521"/>
        <v>8</v>
      </c>
      <c r="P1053" s="208"/>
      <c r="Q1053" s="301"/>
      <c r="R1053" s="301"/>
      <c r="S1053" s="301"/>
    </row>
    <row r="1054">
      <c r="A1054" s="302" t="s">
        <v>78</v>
      </c>
      <c r="B1054" s="303">
        <v>0.0</v>
      </c>
      <c r="C1054" s="221">
        <v>4.0</v>
      </c>
      <c r="D1054" s="221">
        <v>1.0</v>
      </c>
      <c r="E1054" s="221">
        <v>0.0</v>
      </c>
      <c r="F1054" s="221">
        <v>0.0</v>
      </c>
      <c r="G1054" s="304">
        <v>0.0</v>
      </c>
      <c r="H1054" s="393">
        <f t="shared" si="508"/>
        <v>5</v>
      </c>
      <c r="I1054" s="307"/>
      <c r="J1054" s="299" t="s">
        <v>206</v>
      </c>
      <c r="K1054" s="307" t="s">
        <v>78</v>
      </c>
      <c r="L1054" s="208" t="s">
        <v>79</v>
      </c>
      <c r="M1054" s="208" t="s">
        <v>79</v>
      </c>
      <c r="N1054" s="208" t="s">
        <v>79</v>
      </c>
      <c r="O1054" s="208" t="s">
        <v>79</v>
      </c>
      <c r="P1054" s="208"/>
      <c r="Q1054" s="301"/>
      <c r="R1054" s="301"/>
      <c r="S1054" s="301"/>
    </row>
    <row r="1055">
      <c r="A1055" s="302" t="s">
        <v>80</v>
      </c>
      <c r="B1055" s="221">
        <v>0.0</v>
      </c>
      <c r="C1055" s="221"/>
      <c r="D1055" s="221"/>
      <c r="E1055" s="221">
        <v>0.0</v>
      </c>
      <c r="F1055" s="221"/>
      <c r="G1055" s="304"/>
      <c r="H1055" s="393">
        <f t="shared" si="508"/>
        <v>0</v>
      </c>
      <c r="I1055" s="307" t="s">
        <v>79</v>
      </c>
      <c r="J1055" s="299" t="s">
        <v>206</v>
      </c>
      <c r="K1055" s="307" t="s">
        <v>80</v>
      </c>
      <c r="L1055" s="208">
        <v>26.0</v>
      </c>
      <c r="M1055" s="207">
        <f>(L1055-H1055)</f>
        <v>26</v>
      </c>
      <c r="N1055" s="208">
        <v>20.0</v>
      </c>
      <c r="O1055" s="208">
        <f>sum(M1055,N1055)</f>
        <v>46</v>
      </c>
      <c r="P1055" s="208"/>
      <c r="Q1055" s="301"/>
      <c r="R1055" s="301"/>
      <c r="S1055" s="301"/>
    </row>
    <row r="1056">
      <c r="A1056" s="311" t="s">
        <v>98</v>
      </c>
      <c r="B1056" s="293">
        <f t="shared" ref="B1056:G1056" si="522">SUM(B1057:B1064)-B1060-B1064</f>
        <v>22</v>
      </c>
      <c r="C1056" s="293">
        <f t="shared" si="522"/>
        <v>10</v>
      </c>
      <c r="D1056" s="293">
        <f t="shared" si="522"/>
        <v>21</v>
      </c>
      <c r="E1056" s="293">
        <f t="shared" si="522"/>
        <v>10</v>
      </c>
      <c r="F1056" s="293">
        <f t="shared" si="522"/>
        <v>19</v>
      </c>
      <c r="G1056" s="293">
        <f t="shared" si="522"/>
        <v>0</v>
      </c>
      <c r="H1056" s="310">
        <f t="shared" si="508"/>
        <v>82</v>
      </c>
      <c r="I1056" s="293">
        <v>0.0</v>
      </c>
      <c r="J1056" s="286"/>
      <c r="K1056" s="293" t="s">
        <v>98</v>
      </c>
      <c r="L1056" s="198"/>
      <c r="M1056" s="198"/>
      <c r="N1056" s="199"/>
      <c r="O1056" s="199"/>
      <c r="P1056" s="198"/>
      <c r="Q1056" s="287"/>
      <c r="R1056" s="287"/>
      <c r="S1056" s="287"/>
    </row>
    <row r="1057">
      <c r="A1057" s="295" t="s">
        <v>99</v>
      </c>
      <c r="B1057" s="296">
        <v>3.0</v>
      </c>
      <c r="C1057" s="296">
        <v>6.0</v>
      </c>
      <c r="D1057" s="296">
        <v>9.0</v>
      </c>
      <c r="E1057" s="296">
        <v>10.0</v>
      </c>
      <c r="F1057" s="296">
        <v>14.0</v>
      </c>
      <c r="G1057" s="296">
        <v>0.0</v>
      </c>
      <c r="H1057" s="297">
        <f t="shared" si="508"/>
        <v>42</v>
      </c>
      <c r="I1057" s="298">
        <f>sum(H1057:H1060)</f>
        <v>47</v>
      </c>
      <c r="J1057" s="299" t="s">
        <v>206</v>
      </c>
      <c r="K1057" s="298" t="s">
        <v>99</v>
      </c>
      <c r="L1057" s="202">
        <v>52.0</v>
      </c>
      <c r="M1057" s="202">
        <f>(L1057-H1057)</f>
        <v>10</v>
      </c>
      <c r="N1057" s="201">
        <v>35.0</v>
      </c>
      <c r="O1057" s="202">
        <f t="shared" ref="O1057:O1058" si="523">sum(M1057,N1057)</f>
        <v>45</v>
      </c>
      <c r="P1057" s="202"/>
      <c r="Q1057" s="317"/>
      <c r="R1057" s="287"/>
      <c r="S1057" s="287"/>
    </row>
    <row r="1058">
      <c r="A1058" s="302" t="s">
        <v>77</v>
      </c>
      <c r="B1058" s="313">
        <v>0.0</v>
      </c>
      <c r="C1058" s="304">
        <v>0.0</v>
      </c>
      <c r="D1058" s="304">
        <v>0.0</v>
      </c>
      <c r="E1058" s="304">
        <v>0.0</v>
      </c>
      <c r="F1058" s="304">
        <v>0.0</v>
      </c>
      <c r="G1058" s="304">
        <v>0.0</v>
      </c>
      <c r="H1058" s="305">
        <f t="shared" si="508"/>
        <v>0</v>
      </c>
      <c r="I1058" s="306">
        <f>(I1057/60)</f>
        <v>0.7833333333</v>
      </c>
      <c r="J1058" s="299" t="s">
        <v>206</v>
      </c>
      <c r="K1058" s="307" t="s">
        <v>77</v>
      </c>
      <c r="L1058" s="207">
        <v>5.0</v>
      </c>
      <c r="M1058" s="207">
        <f>(L1058-H1058-H1059)</f>
        <v>0</v>
      </c>
      <c r="N1058" s="208">
        <v>10.0</v>
      </c>
      <c r="O1058" s="208">
        <f t="shared" si="523"/>
        <v>10</v>
      </c>
      <c r="P1058" s="207"/>
      <c r="Q1058" s="300"/>
      <c r="R1058" s="301"/>
      <c r="S1058" s="301"/>
    </row>
    <row r="1059">
      <c r="A1059" s="302" t="s">
        <v>78</v>
      </c>
      <c r="B1059" s="313">
        <v>0.0</v>
      </c>
      <c r="C1059" s="304">
        <v>2.0</v>
      </c>
      <c r="D1059" s="304">
        <v>3.0</v>
      </c>
      <c r="E1059" s="304">
        <v>0.0</v>
      </c>
      <c r="F1059" s="304">
        <v>0.0</v>
      </c>
      <c r="G1059" s="304">
        <v>0.0</v>
      </c>
      <c r="H1059" s="305">
        <f t="shared" si="508"/>
        <v>5</v>
      </c>
      <c r="I1059" s="307"/>
      <c r="J1059" s="299" t="s">
        <v>206</v>
      </c>
      <c r="K1059" s="307" t="s">
        <v>78</v>
      </c>
      <c r="L1059" s="207" t="s">
        <v>79</v>
      </c>
      <c r="M1059" s="208" t="s">
        <v>79</v>
      </c>
      <c r="N1059" s="208" t="s">
        <v>79</v>
      </c>
      <c r="O1059" s="208" t="s">
        <v>79</v>
      </c>
      <c r="P1059" s="207"/>
      <c r="Q1059" s="301"/>
      <c r="R1059" s="301"/>
      <c r="S1059" s="301"/>
    </row>
    <row r="1060">
      <c r="A1060" s="302" t="s">
        <v>80</v>
      </c>
      <c r="B1060" s="304">
        <v>0.0</v>
      </c>
      <c r="C1060" s="304"/>
      <c r="D1060" s="307"/>
      <c r="E1060" s="304">
        <v>0.0</v>
      </c>
      <c r="F1060" s="221">
        <v>0.0</v>
      </c>
      <c r="G1060" s="304">
        <v>0.0</v>
      </c>
      <c r="H1060" s="305">
        <f t="shared" si="508"/>
        <v>0</v>
      </c>
      <c r="I1060" s="307" t="s">
        <v>79</v>
      </c>
      <c r="J1060" s="299" t="s">
        <v>206</v>
      </c>
      <c r="K1060" s="307" t="s">
        <v>80</v>
      </c>
      <c r="L1060" s="207">
        <v>16.0</v>
      </c>
      <c r="M1060" s="207">
        <f t="shared" ref="M1060:M1061" si="524">(L1060-H1060)</f>
        <v>16</v>
      </c>
      <c r="N1060" s="208">
        <v>40.0</v>
      </c>
      <c r="O1060" s="208">
        <f t="shared" ref="O1060:O1062" si="525">sum(M1060,N1060)</f>
        <v>56</v>
      </c>
      <c r="P1060" s="207"/>
      <c r="Q1060" s="301"/>
      <c r="R1060" s="301"/>
      <c r="S1060" s="301"/>
    </row>
    <row r="1061">
      <c r="A1061" s="295" t="s">
        <v>102</v>
      </c>
      <c r="B1061" s="296">
        <v>11.0</v>
      </c>
      <c r="C1061" s="296">
        <v>2.0</v>
      </c>
      <c r="D1061" s="296">
        <v>7.0</v>
      </c>
      <c r="E1061" s="296">
        <v>0.0</v>
      </c>
      <c r="F1061" s="296">
        <v>5.0</v>
      </c>
      <c r="G1061" s="296">
        <v>0.0</v>
      </c>
      <c r="H1061" s="297">
        <f t="shared" si="508"/>
        <v>25</v>
      </c>
      <c r="I1061" s="298">
        <f>sum(H1061:H1064)</f>
        <v>35</v>
      </c>
      <c r="J1061" s="299" t="s">
        <v>206</v>
      </c>
      <c r="K1061" s="298" t="s">
        <v>102</v>
      </c>
      <c r="L1061" s="202">
        <v>50.0</v>
      </c>
      <c r="M1061" s="202">
        <f t="shared" si="524"/>
        <v>25</v>
      </c>
      <c r="N1061" s="201">
        <v>20.0</v>
      </c>
      <c r="O1061" s="202">
        <f t="shared" si="525"/>
        <v>45</v>
      </c>
      <c r="P1061" s="202"/>
      <c r="Q1061" s="317"/>
      <c r="R1061" s="287"/>
      <c r="S1061" s="287"/>
    </row>
    <row r="1062">
      <c r="A1062" s="302" t="s">
        <v>77</v>
      </c>
      <c r="B1062" s="221">
        <v>0.0</v>
      </c>
      <c r="C1062" s="304">
        <v>0.0</v>
      </c>
      <c r="D1062" s="304">
        <v>0.0</v>
      </c>
      <c r="E1062" s="304">
        <v>0.0</v>
      </c>
      <c r="F1062" s="304">
        <v>0.0</v>
      </c>
      <c r="G1062" s="304">
        <v>0.0</v>
      </c>
      <c r="H1062" s="393">
        <f t="shared" si="508"/>
        <v>0</v>
      </c>
      <c r="I1062" s="306">
        <f>(I1061/60)</f>
        <v>0.5833333333</v>
      </c>
      <c r="J1062" s="299" t="s">
        <v>206</v>
      </c>
      <c r="K1062" s="307" t="s">
        <v>77</v>
      </c>
      <c r="L1062" s="208">
        <v>10.0</v>
      </c>
      <c r="M1062" s="207">
        <f>(L1062-H1062-H1063)</f>
        <v>0</v>
      </c>
      <c r="N1062" s="208">
        <v>10.0</v>
      </c>
      <c r="O1062" s="208">
        <f t="shared" si="525"/>
        <v>10</v>
      </c>
      <c r="P1062" s="208"/>
      <c r="Q1062" s="287"/>
      <c r="R1062" s="287"/>
      <c r="S1062" s="287"/>
    </row>
    <row r="1063">
      <c r="A1063" s="302" t="s">
        <v>78</v>
      </c>
      <c r="B1063" s="221">
        <v>8.0</v>
      </c>
      <c r="C1063" s="304">
        <v>0.0</v>
      </c>
      <c r="D1063" s="304">
        <v>2.0</v>
      </c>
      <c r="E1063" s="304">
        <v>0.0</v>
      </c>
      <c r="F1063" s="304">
        <v>0.0</v>
      </c>
      <c r="G1063" s="304">
        <v>0.0</v>
      </c>
      <c r="H1063" s="393">
        <f t="shared" si="508"/>
        <v>10</v>
      </c>
      <c r="I1063" s="307"/>
      <c r="J1063" s="299" t="s">
        <v>206</v>
      </c>
      <c r="K1063" s="307" t="s">
        <v>78</v>
      </c>
      <c r="L1063" s="208" t="s">
        <v>79</v>
      </c>
      <c r="M1063" s="208" t="s">
        <v>79</v>
      </c>
      <c r="N1063" s="208" t="s">
        <v>79</v>
      </c>
      <c r="O1063" s="208" t="s">
        <v>79</v>
      </c>
      <c r="P1063" s="208"/>
      <c r="Q1063" s="287"/>
      <c r="R1063" s="287"/>
      <c r="S1063" s="287"/>
    </row>
    <row r="1064">
      <c r="A1064" s="302" t="s">
        <v>80</v>
      </c>
      <c r="B1064" s="221"/>
      <c r="C1064" s="304"/>
      <c r="D1064" s="304"/>
      <c r="E1064" s="304"/>
      <c r="F1064" s="304"/>
      <c r="G1064" s="304"/>
      <c r="H1064" s="393">
        <f t="shared" si="508"/>
        <v>0</v>
      </c>
      <c r="I1064" s="307" t="s">
        <v>79</v>
      </c>
      <c r="J1064" s="299" t="s">
        <v>206</v>
      </c>
      <c r="K1064" s="307" t="s">
        <v>80</v>
      </c>
      <c r="L1064" s="208">
        <v>46.0</v>
      </c>
      <c r="M1064" s="207">
        <f>(L1064-H1064)</f>
        <v>46</v>
      </c>
      <c r="N1064" s="208" t="s">
        <v>79</v>
      </c>
      <c r="O1064" s="208">
        <f>sum(M1064,N1064)</f>
        <v>46</v>
      </c>
      <c r="P1064" s="208"/>
      <c r="Q1064" s="287"/>
      <c r="R1064" s="287"/>
      <c r="S1064" s="287"/>
    </row>
    <row r="1065">
      <c r="A1065" s="311" t="s">
        <v>105</v>
      </c>
      <c r="B1065" s="293"/>
      <c r="C1065" s="293"/>
      <c r="D1065" s="293"/>
      <c r="E1065" s="293"/>
      <c r="F1065" s="293"/>
      <c r="G1065" s="293"/>
      <c r="H1065" s="310">
        <f t="shared" si="508"/>
        <v>0</v>
      </c>
      <c r="I1065" s="293">
        <v>0.0</v>
      </c>
      <c r="J1065" s="286"/>
      <c r="K1065" s="293" t="s">
        <v>105</v>
      </c>
      <c r="L1065" s="198"/>
      <c r="M1065" s="198"/>
      <c r="N1065" s="199"/>
      <c r="O1065" s="199"/>
      <c r="P1065" s="198"/>
      <c r="Q1065" s="287"/>
      <c r="R1065" s="287"/>
      <c r="S1065" s="287"/>
    </row>
    <row r="1066">
      <c r="A1066" s="295" t="s">
        <v>106</v>
      </c>
      <c r="B1066" s="296">
        <v>8.0</v>
      </c>
      <c r="C1066" s="296">
        <v>10.0</v>
      </c>
      <c r="D1066" s="296">
        <v>13.0</v>
      </c>
      <c r="E1066" s="296">
        <v>12.0</v>
      </c>
      <c r="F1066" s="296">
        <v>9.0</v>
      </c>
      <c r="G1066" s="296">
        <v>0.0</v>
      </c>
      <c r="H1066" s="297">
        <f t="shared" si="508"/>
        <v>52</v>
      </c>
      <c r="I1066" s="298">
        <f>sum(H1066:H1069)</f>
        <v>60</v>
      </c>
      <c r="J1066" s="299" t="s">
        <v>206</v>
      </c>
      <c r="K1066" s="298" t="s">
        <v>106</v>
      </c>
      <c r="L1066" s="202">
        <v>52.0</v>
      </c>
      <c r="M1066" s="202">
        <f>(L1066-H1066)</f>
        <v>0</v>
      </c>
      <c r="N1066" s="201">
        <v>60.0</v>
      </c>
      <c r="O1066" s="202">
        <f t="shared" ref="O1066:O1067" si="526">sum(M1066,N1066)</f>
        <v>60</v>
      </c>
      <c r="P1066" s="202"/>
      <c r="Q1066" s="287"/>
      <c r="R1066" s="287"/>
      <c r="S1066" s="287"/>
    </row>
    <row r="1067">
      <c r="A1067" s="302" t="s">
        <v>77</v>
      </c>
      <c r="B1067" s="313">
        <v>0.0</v>
      </c>
      <c r="C1067" s="304">
        <v>0.0</v>
      </c>
      <c r="D1067" s="304">
        <v>0.0</v>
      </c>
      <c r="E1067" s="304">
        <v>0.0</v>
      </c>
      <c r="F1067" s="304">
        <v>0.0</v>
      </c>
      <c r="G1067" s="304">
        <v>0.0</v>
      </c>
      <c r="H1067" s="305">
        <f t="shared" si="508"/>
        <v>0</v>
      </c>
      <c r="I1067" s="306">
        <f>(I1066/60)</f>
        <v>1</v>
      </c>
      <c r="J1067" s="299" t="s">
        <v>206</v>
      </c>
      <c r="K1067" s="307" t="s">
        <v>77</v>
      </c>
      <c r="L1067" s="207">
        <v>10.0</v>
      </c>
      <c r="M1067" s="207">
        <f>(L1067-H1067-H1068)</f>
        <v>2</v>
      </c>
      <c r="N1067" s="208">
        <v>5.0</v>
      </c>
      <c r="O1067" s="208">
        <f t="shared" si="526"/>
        <v>7</v>
      </c>
      <c r="P1067" s="207"/>
      <c r="Q1067" s="287"/>
      <c r="R1067" s="287"/>
      <c r="S1067" s="287"/>
    </row>
    <row r="1068">
      <c r="A1068" s="302" t="s">
        <v>78</v>
      </c>
      <c r="B1068" s="313">
        <v>0.0</v>
      </c>
      <c r="C1068" s="304">
        <v>2.0</v>
      </c>
      <c r="D1068" s="304">
        <v>0.0</v>
      </c>
      <c r="E1068" s="304">
        <v>4.0</v>
      </c>
      <c r="F1068" s="304">
        <v>2.0</v>
      </c>
      <c r="G1068" s="304">
        <v>0.0</v>
      </c>
      <c r="H1068" s="305">
        <f t="shared" si="508"/>
        <v>8</v>
      </c>
      <c r="I1068" s="307"/>
      <c r="J1068" s="299" t="s">
        <v>206</v>
      </c>
      <c r="K1068" s="307" t="s">
        <v>78</v>
      </c>
      <c r="L1068" s="207" t="s">
        <v>79</v>
      </c>
      <c r="M1068" s="208" t="s">
        <v>79</v>
      </c>
      <c r="N1068" s="208" t="s">
        <v>79</v>
      </c>
      <c r="O1068" s="208" t="s">
        <v>79</v>
      </c>
      <c r="P1068" s="207"/>
      <c r="Q1068" s="287"/>
      <c r="R1068" s="287"/>
      <c r="S1068" s="287"/>
    </row>
    <row r="1069">
      <c r="A1069" s="302" t="s">
        <v>80</v>
      </c>
      <c r="B1069" s="304">
        <v>0.0</v>
      </c>
      <c r="C1069" s="304"/>
      <c r="D1069" s="304"/>
      <c r="E1069" s="304"/>
      <c r="F1069" s="304"/>
      <c r="G1069" s="304">
        <v>0.0</v>
      </c>
      <c r="H1069" s="305">
        <f t="shared" si="508"/>
        <v>0</v>
      </c>
      <c r="I1069" s="307" t="s">
        <v>79</v>
      </c>
      <c r="J1069" s="299" t="s">
        <v>206</v>
      </c>
      <c r="K1069" s="307" t="s">
        <v>80</v>
      </c>
      <c r="L1069" s="207">
        <v>40.0</v>
      </c>
      <c r="M1069" s="207">
        <f t="shared" ref="M1069:M1070" si="527">(L1069-H1069)</f>
        <v>40</v>
      </c>
      <c r="N1069" s="208" t="s">
        <v>79</v>
      </c>
      <c r="O1069" s="208">
        <f t="shared" ref="O1069:O1071" si="528">sum(M1069,N1069)</f>
        <v>40</v>
      </c>
      <c r="P1069" s="207"/>
      <c r="Q1069" s="287"/>
      <c r="R1069" s="287"/>
      <c r="S1069" s="287"/>
    </row>
    <row r="1070">
      <c r="A1070" s="295" t="s">
        <v>108</v>
      </c>
      <c r="B1070" s="296">
        <v>6.0</v>
      </c>
      <c r="C1070" s="296">
        <v>11.0</v>
      </c>
      <c r="D1070" s="296">
        <v>9.0</v>
      </c>
      <c r="E1070" s="296">
        <v>8.0</v>
      </c>
      <c r="F1070" s="296">
        <v>9.0</v>
      </c>
      <c r="G1070" s="296">
        <v>0.0</v>
      </c>
      <c r="H1070" s="297">
        <f t="shared" si="508"/>
        <v>43</v>
      </c>
      <c r="I1070" s="298">
        <f>sum(H1070:H1073)</f>
        <v>54</v>
      </c>
      <c r="J1070" s="299" t="s">
        <v>206</v>
      </c>
      <c r="K1070" s="298" t="s">
        <v>108</v>
      </c>
      <c r="L1070" s="202">
        <v>56.0</v>
      </c>
      <c r="M1070" s="202">
        <f t="shared" si="527"/>
        <v>13</v>
      </c>
      <c r="N1070" s="201">
        <v>55.0</v>
      </c>
      <c r="O1070" s="202">
        <f t="shared" si="528"/>
        <v>68</v>
      </c>
      <c r="P1070" s="202"/>
      <c r="Q1070" s="287"/>
      <c r="R1070" s="287"/>
      <c r="S1070" s="287"/>
    </row>
    <row r="1071">
      <c r="A1071" s="302" t="s">
        <v>77</v>
      </c>
      <c r="B1071" s="304">
        <v>0.0</v>
      </c>
      <c r="C1071" s="304">
        <v>0.0</v>
      </c>
      <c r="D1071" s="221">
        <v>0.0</v>
      </c>
      <c r="E1071" s="221">
        <v>0.0</v>
      </c>
      <c r="F1071" s="221">
        <v>0.0</v>
      </c>
      <c r="G1071" s="221">
        <v>0.0</v>
      </c>
      <c r="H1071" s="305">
        <f t="shared" si="508"/>
        <v>0</v>
      </c>
      <c r="I1071" s="306">
        <f>(I1070/60)</f>
        <v>0.9</v>
      </c>
      <c r="J1071" s="299" t="s">
        <v>206</v>
      </c>
      <c r="K1071" s="307" t="s">
        <v>77</v>
      </c>
      <c r="L1071" s="207">
        <v>15.0</v>
      </c>
      <c r="M1071" s="207">
        <f>(L1071-H1071-H1072)</f>
        <v>4</v>
      </c>
      <c r="N1071" s="208">
        <v>10.0</v>
      </c>
      <c r="O1071" s="208">
        <f t="shared" si="528"/>
        <v>14</v>
      </c>
      <c r="P1071" s="207"/>
      <c r="Q1071" s="287"/>
      <c r="R1071" s="287"/>
      <c r="S1071" s="287"/>
    </row>
    <row r="1072">
      <c r="A1072" s="302" t="s">
        <v>78</v>
      </c>
      <c r="B1072" s="304">
        <v>0.0</v>
      </c>
      <c r="C1072" s="304">
        <v>3.0</v>
      </c>
      <c r="D1072" s="221">
        <v>1.0</v>
      </c>
      <c r="E1072" s="221">
        <v>6.0</v>
      </c>
      <c r="F1072" s="221">
        <v>1.0</v>
      </c>
      <c r="G1072" s="221">
        <v>0.0</v>
      </c>
      <c r="H1072" s="305">
        <f t="shared" si="508"/>
        <v>11</v>
      </c>
      <c r="I1072" s="307"/>
      <c r="J1072" s="299" t="s">
        <v>206</v>
      </c>
      <c r="K1072" s="307" t="s">
        <v>78</v>
      </c>
      <c r="L1072" s="207" t="s">
        <v>79</v>
      </c>
      <c r="M1072" s="208" t="s">
        <v>79</v>
      </c>
      <c r="N1072" s="208" t="s">
        <v>79</v>
      </c>
      <c r="O1072" s="208" t="s">
        <v>79</v>
      </c>
      <c r="P1072" s="207"/>
      <c r="Q1072" s="287"/>
      <c r="R1072" s="287"/>
      <c r="S1072" s="287"/>
    </row>
    <row r="1073">
      <c r="A1073" s="302" t="s">
        <v>80</v>
      </c>
      <c r="B1073" s="304"/>
      <c r="C1073" s="221"/>
      <c r="D1073" s="221"/>
      <c r="E1073" s="221"/>
      <c r="F1073" s="307"/>
      <c r="G1073" s="221"/>
      <c r="H1073" s="305">
        <f t="shared" si="508"/>
        <v>0</v>
      </c>
      <c r="I1073" s="307" t="s">
        <v>79</v>
      </c>
      <c r="J1073" s="299" t="s">
        <v>206</v>
      </c>
      <c r="K1073" s="307" t="s">
        <v>80</v>
      </c>
      <c r="L1073" s="207">
        <v>30.0</v>
      </c>
      <c r="M1073" s="207">
        <f t="shared" ref="M1073:M1074" si="529">(L1073-H1073)</f>
        <v>30</v>
      </c>
      <c r="N1073" s="208" t="s">
        <v>79</v>
      </c>
      <c r="O1073" s="208">
        <f t="shared" ref="O1073:O1075" si="530">sum(M1073,N1073)</f>
        <v>30</v>
      </c>
      <c r="P1073" s="207"/>
      <c r="Q1073" s="287"/>
      <c r="R1073" s="287"/>
      <c r="S1073" s="287"/>
    </row>
    <row r="1074">
      <c r="A1074" s="295"/>
      <c r="B1074" s="296">
        <v>0.0</v>
      </c>
      <c r="C1074" s="296">
        <v>0.0</v>
      </c>
      <c r="D1074" s="296">
        <v>0.0</v>
      </c>
      <c r="E1074" s="296">
        <v>0.0</v>
      </c>
      <c r="F1074" s="296">
        <v>0.0</v>
      </c>
      <c r="G1074" s="296">
        <v>0.0</v>
      </c>
      <c r="H1074" s="297">
        <f t="shared" si="508"/>
        <v>0</v>
      </c>
      <c r="I1074" s="298">
        <f>sum(H1074:H1077)</f>
        <v>0</v>
      </c>
      <c r="J1074" s="286"/>
      <c r="K1074" s="298"/>
      <c r="L1074" s="202">
        <v>0.0</v>
      </c>
      <c r="M1074" s="202">
        <f t="shared" si="529"/>
        <v>0</v>
      </c>
      <c r="N1074" s="201" t="s">
        <v>79</v>
      </c>
      <c r="O1074" s="202">
        <f t="shared" si="530"/>
        <v>0</v>
      </c>
      <c r="P1074" s="202"/>
      <c r="Q1074" s="287"/>
      <c r="R1074" s="287"/>
      <c r="S1074" s="287"/>
    </row>
    <row r="1075">
      <c r="A1075" s="302" t="s">
        <v>77</v>
      </c>
      <c r="B1075" s="304">
        <v>0.0</v>
      </c>
      <c r="C1075" s="304">
        <v>0.0</v>
      </c>
      <c r="D1075" s="304">
        <v>0.0</v>
      </c>
      <c r="E1075" s="304">
        <v>0.0</v>
      </c>
      <c r="F1075" s="304">
        <v>0.0</v>
      </c>
      <c r="G1075" s="304">
        <v>0.0</v>
      </c>
      <c r="H1075" s="305">
        <f t="shared" si="508"/>
        <v>0</v>
      </c>
      <c r="I1075" s="306">
        <f>(I1074/60)</f>
        <v>0</v>
      </c>
      <c r="J1075" s="286"/>
      <c r="K1075" s="307" t="s">
        <v>77</v>
      </c>
      <c r="L1075" s="207">
        <v>0.0</v>
      </c>
      <c r="M1075" s="207">
        <f>(L1075-H1075-H1076)</f>
        <v>0</v>
      </c>
      <c r="N1075" s="232" t="s">
        <v>79</v>
      </c>
      <c r="O1075" s="208">
        <f t="shared" si="530"/>
        <v>0</v>
      </c>
      <c r="P1075" s="207"/>
      <c r="Q1075" s="287"/>
      <c r="R1075" s="287"/>
      <c r="S1075" s="287"/>
    </row>
    <row r="1076">
      <c r="A1076" s="302" t="s">
        <v>78</v>
      </c>
      <c r="B1076" s="304">
        <v>0.0</v>
      </c>
      <c r="C1076" s="304">
        <v>0.0</v>
      </c>
      <c r="D1076" s="304">
        <v>0.0</v>
      </c>
      <c r="E1076" s="304">
        <v>0.0</v>
      </c>
      <c r="F1076" s="304">
        <v>0.0</v>
      </c>
      <c r="G1076" s="304">
        <v>0.0</v>
      </c>
      <c r="H1076" s="305">
        <f t="shared" si="508"/>
        <v>0</v>
      </c>
      <c r="I1076" s="307"/>
      <c r="J1076" s="286"/>
      <c r="K1076" s="307" t="s">
        <v>78</v>
      </c>
      <c r="L1076" s="207" t="s">
        <v>79</v>
      </c>
      <c r="M1076" s="208" t="s">
        <v>79</v>
      </c>
      <c r="N1076" s="208" t="s">
        <v>79</v>
      </c>
      <c r="O1076" s="208" t="s">
        <v>79</v>
      </c>
      <c r="P1076" s="207"/>
      <c r="Q1076" s="287"/>
      <c r="R1076" s="287"/>
      <c r="S1076" s="287"/>
    </row>
    <row r="1077">
      <c r="A1077" s="302" t="s">
        <v>80</v>
      </c>
      <c r="B1077" s="304">
        <v>0.0</v>
      </c>
      <c r="C1077" s="304">
        <v>0.0</v>
      </c>
      <c r="D1077" s="304">
        <v>0.0</v>
      </c>
      <c r="E1077" s="304">
        <v>0.0</v>
      </c>
      <c r="F1077" s="221">
        <v>0.0</v>
      </c>
      <c r="G1077" s="304">
        <v>0.0</v>
      </c>
      <c r="H1077" s="305">
        <f t="shared" si="508"/>
        <v>0</v>
      </c>
      <c r="I1077" s="307" t="s">
        <v>79</v>
      </c>
      <c r="J1077" s="286"/>
      <c r="K1077" s="307" t="s">
        <v>80</v>
      </c>
      <c r="L1077" s="207">
        <v>0.0</v>
      </c>
      <c r="M1077" s="207">
        <f t="shared" ref="M1077:M1078" si="531">(L1077-H1077)</f>
        <v>0</v>
      </c>
      <c r="N1077" s="208" t="s">
        <v>79</v>
      </c>
      <c r="O1077" s="208">
        <f t="shared" ref="O1077:O1079" si="532">sum(M1077,N1077)</f>
        <v>0</v>
      </c>
      <c r="P1077" s="207"/>
      <c r="Q1077" s="287"/>
      <c r="R1077" s="287"/>
      <c r="S1077" s="287"/>
    </row>
    <row r="1078">
      <c r="A1078" s="295" t="s">
        <v>111</v>
      </c>
      <c r="B1078" s="296">
        <v>6.0</v>
      </c>
      <c r="C1078" s="296">
        <v>6.0</v>
      </c>
      <c r="D1078" s="296">
        <v>5.0</v>
      </c>
      <c r="E1078" s="296">
        <v>7.0</v>
      </c>
      <c r="F1078" s="296">
        <v>1.0</v>
      </c>
      <c r="G1078" s="296">
        <v>0.0</v>
      </c>
      <c r="H1078" s="297">
        <f t="shared" si="508"/>
        <v>25</v>
      </c>
      <c r="I1078" s="298">
        <f>sum(H1078:H1081)</f>
        <v>25</v>
      </c>
      <c r="J1078" s="299" t="s">
        <v>79</v>
      </c>
      <c r="K1078" s="298" t="s">
        <v>111</v>
      </c>
      <c r="L1078" s="202">
        <v>31.0</v>
      </c>
      <c r="M1078" s="202">
        <f t="shared" si="531"/>
        <v>6</v>
      </c>
      <c r="N1078" s="201">
        <v>35.0</v>
      </c>
      <c r="O1078" s="202">
        <f t="shared" si="532"/>
        <v>41</v>
      </c>
      <c r="P1078" s="202"/>
      <c r="Q1078" s="287"/>
      <c r="R1078" s="287"/>
      <c r="S1078" s="287"/>
    </row>
    <row r="1079">
      <c r="A1079" s="302" t="s">
        <v>77</v>
      </c>
      <c r="B1079" s="304">
        <v>0.0</v>
      </c>
      <c r="C1079" s="304">
        <v>0.0</v>
      </c>
      <c r="D1079" s="304">
        <v>0.0</v>
      </c>
      <c r="E1079" s="304">
        <v>0.0</v>
      </c>
      <c r="F1079" s="304">
        <v>0.0</v>
      </c>
      <c r="G1079" s="304">
        <v>0.0</v>
      </c>
      <c r="H1079" s="305">
        <f t="shared" si="508"/>
        <v>0</v>
      </c>
      <c r="I1079" s="306">
        <f>(I1078/60)</f>
        <v>0.4166666667</v>
      </c>
      <c r="J1079" s="299" t="s">
        <v>206</v>
      </c>
      <c r="K1079" s="307" t="s">
        <v>77</v>
      </c>
      <c r="L1079" s="207">
        <v>2.0</v>
      </c>
      <c r="M1079" s="207">
        <f>(L1079-H1079-H1080)</f>
        <v>2</v>
      </c>
      <c r="N1079" s="208">
        <v>3.0</v>
      </c>
      <c r="O1079" s="208">
        <f t="shared" si="532"/>
        <v>5</v>
      </c>
      <c r="P1079" s="207"/>
      <c r="Q1079" s="287"/>
      <c r="R1079" s="287"/>
      <c r="S1079" s="287"/>
    </row>
    <row r="1080">
      <c r="A1080" s="302" t="s">
        <v>78</v>
      </c>
      <c r="B1080" s="304">
        <v>0.0</v>
      </c>
      <c r="C1080" s="304">
        <v>0.0</v>
      </c>
      <c r="D1080" s="304">
        <v>0.0</v>
      </c>
      <c r="E1080" s="304">
        <v>0.0</v>
      </c>
      <c r="F1080" s="304">
        <v>0.0</v>
      </c>
      <c r="G1080" s="304">
        <v>0.0</v>
      </c>
      <c r="H1080" s="305">
        <f t="shared" si="508"/>
        <v>0</v>
      </c>
      <c r="I1080" s="307"/>
      <c r="J1080" s="299" t="s">
        <v>206</v>
      </c>
      <c r="K1080" s="307" t="s">
        <v>78</v>
      </c>
      <c r="L1080" s="207" t="s">
        <v>79</v>
      </c>
      <c r="M1080" s="208" t="s">
        <v>79</v>
      </c>
      <c r="N1080" s="208" t="s">
        <v>79</v>
      </c>
      <c r="O1080" s="208" t="s">
        <v>79</v>
      </c>
      <c r="P1080" s="207"/>
      <c r="Q1080" s="287"/>
      <c r="R1080" s="287"/>
      <c r="S1080" s="287"/>
    </row>
    <row r="1081">
      <c r="A1081" s="302" t="s">
        <v>80</v>
      </c>
      <c r="B1081" s="304">
        <v>0.0</v>
      </c>
      <c r="C1081" s="304">
        <v>0.0</v>
      </c>
      <c r="D1081" s="304">
        <v>0.0</v>
      </c>
      <c r="E1081" s="304">
        <v>0.0</v>
      </c>
      <c r="F1081" s="304">
        <v>0.0</v>
      </c>
      <c r="G1081" s="304">
        <v>0.0</v>
      </c>
      <c r="H1081" s="305">
        <f t="shared" si="508"/>
        <v>0</v>
      </c>
      <c r="I1081" s="307" t="s">
        <v>79</v>
      </c>
      <c r="J1081" s="299" t="s">
        <v>206</v>
      </c>
      <c r="K1081" s="307" t="s">
        <v>80</v>
      </c>
      <c r="L1081" s="207">
        <v>39.0</v>
      </c>
      <c r="M1081" s="207">
        <f t="shared" ref="M1081:M1082" si="533">(L1081-H1081)</f>
        <v>39</v>
      </c>
      <c r="N1081" s="208" t="s">
        <v>79</v>
      </c>
      <c r="O1081" s="208">
        <f t="shared" ref="O1081:O1083" si="534">sum(M1081,N1081)</f>
        <v>39</v>
      </c>
      <c r="P1081" s="207"/>
      <c r="Q1081" s="287"/>
      <c r="R1081" s="287"/>
      <c r="S1081" s="287"/>
    </row>
    <row r="1082">
      <c r="A1082" s="318" t="s">
        <v>244</v>
      </c>
      <c r="B1082" s="296">
        <v>4.0</v>
      </c>
      <c r="C1082" s="296">
        <v>0.0</v>
      </c>
      <c r="D1082" s="296">
        <v>7.0</v>
      </c>
      <c r="E1082" s="296">
        <v>3.0</v>
      </c>
      <c r="F1082" s="296">
        <v>2.0</v>
      </c>
      <c r="G1082" s="296">
        <v>2.0</v>
      </c>
      <c r="H1082" s="297">
        <f t="shared" si="508"/>
        <v>18</v>
      </c>
      <c r="I1082" s="298">
        <f>sum(H1082:H1085)</f>
        <v>20</v>
      </c>
      <c r="J1082" s="299" t="s">
        <v>206</v>
      </c>
      <c r="K1082" s="318" t="s">
        <v>244</v>
      </c>
      <c r="L1082" s="202">
        <v>24.0</v>
      </c>
      <c r="M1082" s="202">
        <f t="shared" si="533"/>
        <v>6</v>
      </c>
      <c r="N1082" s="201">
        <v>20.0</v>
      </c>
      <c r="O1082" s="202">
        <f t="shared" si="534"/>
        <v>26</v>
      </c>
      <c r="P1082" s="202"/>
      <c r="Q1082" s="287"/>
      <c r="R1082" s="287"/>
      <c r="S1082" s="287"/>
    </row>
    <row r="1083">
      <c r="A1083" s="302" t="s">
        <v>77</v>
      </c>
      <c r="B1083" s="304">
        <v>0.0</v>
      </c>
      <c r="C1083" s="304">
        <v>0.0</v>
      </c>
      <c r="D1083" s="304">
        <v>1.0</v>
      </c>
      <c r="E1083" s="304">
        <v>0.0</v>
      </c>
      <c r="F1083" s="304">
        <v>0.0</v>
      </c>
      <c r="G1083" s="304">
        <v>0.0</v>
      </c>
      <c r="H1083" s="305">
        <f t="shared" si="508"/>
        <v>1</v>
      </c>
      <c r="I1083" s="306">
        <f>(I1082/60)</f>
        <v>0.3333333333</v>
      </c>
      <c r="J1083" s="299" t="s">
        <v>206</v>
      </c>
      <c r="K1083" s="307" t="s">
        <v>77</v>
      </c>
      <c r="L1083" s="207">
        <v>2.0</v>
      </c>
      <c r="M1083" s="207">
        <f>(L1083-H1083-H1084)</f>
        <v>0</v>
      </c>
      <c r="N1083" s="208">
        <v>3.0</v>
      </c>
      <c r="O1083" s="208">
        <f t="shared" si="534"/>
        <v>3</v>
      </c>
      <c r="P1083" s="207"/>
      <c r="Q1083" s="287"/>
      <c r="R1083" s="287"/>
      <c r="S1083" s="287"/>
    </row>
    <row r="1084">
      <c r="A1084" s="302" t="s">
        <v>78</v>
      </c>
      <c r="B1084" s="304">
        <v>0.0</v>
      </c>
      <c r="C1084" s="304">
        <v>0.0</v>
      </c>
      <c r="D1084" s="304">
        <v>0.0</v>
      </c>
      <c r="E1084" s="304">
        <v>1.0</v>
      </c>
      <c r="F1084" s="304">
        <v>0.0</v>
      </c>
      <c r="G1084" s="304">
        <v>0.0</v>
      </c>
      <c r="H1084" s="305">
        <f t="shared" si="508"/>
        <v>1</v>
      </c>
      <c r="I1084" s="307"/>
      <c r="J1084" s="299" t="s">
        <v>206</v>
      </c>
      <c r="K1084" s="307" t="s">
        <v>78</v>
      </c>
      <c r="L1084" s="207" t="s">
        <v>79</v>
      </c>
      <c r="M1084" s="208" t="s">
        <v>79</v>
      </c>
      <c r="N1084" s="208" t="s">
        <v>79</v>
      </c>
      <c r="O1084" s="208" t="s">
        <v>79</v>
      </c>
      <c r="P1084" s="207"/>
      <c r="Q1084" s="287"/>
      <c r="R1084" s="287"/>
      <c r="S1084" s="287"/>
    </row>
    <row r="1085">
      <c r="A1085" s="302" t="s">
        <v>80</v>
      </c>
      <c r="B1085" s="304"/>
      <c r="C1085" s="304">
        <v>0.0</v>
      </c>
      <c r="D1085" s="304"/>
      <c r="E1085" s="304"/>
      <c r="F1085" s="304">
        <v>0.0</v>
      </c>
      <c r="G1085" s="304"/>
      <c r="H1085" s="305">
        <f t="shared" si="508"/>
        <v>0</v>
      </c>
      <c r="I1085" s="307" t="s">
        <v>79</v>
      </c>
      <c r="J1085" s="299" t="s">
        <v>206</v>
      </c>
      <c r="K1085" s="307" t="s">
        <v>80</v>
      </c>
      <c r="L1085" s="207">
        <v>24.0</v>
      </c>
      <c r="M1085" s="207">
        <f>(L1085-H1085)</f>
        <v>24</v>
      </c>
      <c r="N1085" s="208" t="s">
        <v>79</v>
      </c>
      <c r="O1085" s="208">
        <f>sum(M1085,N1085)</f>
        <v>24</v>
      </c>
      <c r="P1085" s="207"/>
      <c r="Q1085" s="287"/>
      <c r="R1085" s="287"/>
      <c r="S1085" s="287"/>
    </row>
    <row r="1086">
      <c r="A1086" s="311" t="s">
        <v>112</v>
      </c>
      <c r="B1086" s="293">
        <f t="shared" ref="B1086:G1086" si="535">sum(B1087:B1106)-B1090-B1094-B1098-B1102-B1106</f>
        <v>15</v>
      </c>
      <c r="C1086" s="293">
        <f t="shared" si="535"/>
        <v>40</v>
      </c>
      <c r="D1086" s="293">
        <f t="shared" si="535"/>
        <v>35</v>
      </c>
      <c r="E1086" s="293">
        <f t="shared" si="535"/>
        <v>54</v>
      </c>
      <c r="F1086" s="293">
        <f t="shared" si="535"/>
        <v>42</v>
      </c>
      <c r="G1086" s="293">
        <f t="shared" si="535"/>
        <v>11</v>
      </c>
      <c r="H1086" s="310">
        <f t="shared" si="508"/>
        <v>197</v>
      </c>
      <c r="I1086" s="293">
        <v>0.0</v>
      </c>
      <c r="J1086" s="286"/>
      <c r="K1086" s="293" t="s">
        <v>112</v>
      </c>
      <c r="L1086" s="198"/>
      <c r="M1086" s="198"/>
      <c r="N1086" s="199"/>
      <c r="O1086" s="199"/>
      <c r="P1086" s="198"/>
      <c r="Q1086" s="287"/>
      <c r="R1086" s="287"/>
      <c r="S1086" s="287"/>
    </row>
    <row r="1087">
      <c r="A1087" s="295" t="s">
        <v>14</v>
      </c>
      <c r="B1087" s="296">
        <v>0.0</v>
      </c>
      <c r="C1087" s="308">
        <v>3.0</v>
      </c>
      <c r="D1087" s="296">
        <v>3.0</v>
      </c>
      <c r="E1087" s="296">
        <v>5.0</v>
      </c>
      <c r="F1087" s="296">
        <v>7.0</v>
      </c>
      <c r="G1087" s="296">
        <v>0.0</v>
      </c>
      <c r="H1087" s="297">
        <f t="shared" si="508"/>
        <v>18</v>
      </c>
      <c r="I1087" s="298">
        <f>sum(H1087:H1090)</f>
        <v>20</v>
      </c>
      <c r="J1087" s="299" t="s">
        <v>206</v>
      </c>
      <c r="K1087" s="298" t="s">
        <v>14</v>
      </c>
      <c r="L1087" s="202">
        <v>30.0</v>
      </c>
      <c r="M1087" s="202">
        <f>(L1087-H1087)</f>
        <v>12</v>
      </c>
      <c r="N1087" s="201">
        <v>10.0</v>
      </c>
      <c r="O1087" s="202">
        <f t="shared" ref="O1087:O1088" si="536">sum(M1087,N1087)</f>
        <v>22</v>
      </c>
      <c r="P1087" s="202"/>
      <c r="Q1087" s="317"/>
      <c r="R1087" s="287"/>
      <c r="S1087" s="287"/>
    </row>
    <row r="1088">
      <c r="A1088" s="302" t="s">
        <v>77</v>
      </c>
      <c r="B1088" s="313">
        <v>0.0</v>
      </c>
      <c r="C1088" s="304">
        <v>0.0</v>
      </c>
      <c r="D1088" s="304">
        <v>0.0</v>
      </c>
      <c r="E1088" s="304">
        <v>0.0</v>
      </c>
      <c r="F1088" s="304">
        <v>1.0</v>
      </c>
      <c r="G1088" s="304">
        <v>0.0</v>
      </c>
      <c r="H1088" s="305">
        <f t="shared" si="508"/>
        <v>1</v>
      </c>
      <c r="I1088" s="306">
        <f>(I1087/60)</f>
        <v>0.3333333333</v>
      </c>
      <c r="J1088" s="299" t="s">
        <v>206</v>
      </c>
      <c r="K1088" s="307" t="s">
        <v>77</v>
      </c>
      <c r="L1088" s="207">
        <v>3.0</v>
      </c>
      <c r="M1088" s="207">
        <f>(L1088-H1088-H1089)</f>
        <v>1</v>
      </c>
      <c r="N1088" s="208" t="s">
        <v>79</v>
      </c>
      <c r="O1088" s="208">
        <f t="shared" si="536"/>
        <v>1</v>
      </c>
      <c r="P1088" s="207"/>
      <c r="Q1088" s="287"/>
      <c r="R1088" s="287"/>
      <c r="S1088" s="287"/>
    </row>
    <row r="1089">
      <c r="A1089" s="302" t="s">
        <v>78</v>
      </c>
      <c r="B1089" s="313">
        <v>0.0</v>
      </c>
      <c r="C1089" s="304">
        <v>0.0</v>
      </c>
      <c r="D1089" s="304">
        <v>1.0</v>
      </c>
      <c r="E1089" s="304">
        <v>0.0</v>
      </c>
      <c r="F1089" s="304">
        <v>0.0</v>
      </c>
      <c r="G1089" s="304">
        <v>0.0</v>
      </c>
      <c r="H1089" s="305">
        <f t="shared" si="508"/>
        <v>1</v>
      </c>
      <c r="I1089" s="307"/>
      <c r="J1089" s="299" t="s">
        <v>206</v>
      </c>
      <c r="K1089" s="307" t="s">
        <v>78</v>
      </c>
      <c r="L1089" s="207" t="s">
        <v>79</v>
      </c>
      <c r="M1089" s="208" t="s">
        <v>79</v>
      </c>
      <c r="N1089" s="208" t="s">
        <v>79</v>
      </c>
      <c r="O1089" s="208" t="s">
        <v>79</v>
      </c>
      <c r="P1089" s="207"/>
      <c r="Q1089" s="287"/>
      <c r="R1089" s="287"/>
      <c r="S1089" s="287"/>
    </row>
    <row r="1090">
      <c r="A1090" s="302" t="s">
        <v>80</v>
      </c>
      <c r="B1090" s="304">
        <v>0.0</v>
      </c>
      <c r="C1090" s="304">
        <v>0.0</v>
      </c>
      <c r="D1090" s="304"/>
      <c r="E1090" s="304"/>
      <c r="F1090" s="304"/>
      <c r="G1090" s="304">
        <v>0.0</v>
      </c>
      <c r="H1090" s="305">
        <f t="shared" si="508"/>
        <v>0</v>
      </c>
      <c r="I1090" s="307" t="s">
        <v>79</v>
      </c>
      <c r="J1090" s="299" t="s">
        <v>206</v>
      </c>
      <c r="K1090" s="307" t="s">
        <v>80</v>
      </c>
      <c r="L1090" s="207">
        <v>42.0</v>
      </c>
      <c r="M1090" s="207">
        <f t="shared" ref="M1090:M1091" si="537">(L1090-H1090)</f>
        <v>42</v>
      </c>
      <c r="N1090" s="208" t="s">
        <v>79</v>
      </c>
      <c r="O1090" s="208">
        <f t="shared" ref="O1090:O1092" si="538">sum(M1090,N1090)</f>
        <v>42</v>
      </c>
      <c r="P1090" s="207"/>
      <c r="Q1090" s="287"/>
      <c r="R1090" s="287"/>
      <c r="S1090" s="287"/>
    </row>
    <row r="1091">
      <c r="A1091" s="295" t="s">
        <v>113</v>
      </c>
      <c r="B1091" s="296">
        <v>11.0</v>
      </c>
      <c r="C1091" s="308">
        <v>17.0</v>
      </c>
      <c r="D1091" s="296">
        <v>6.0</v>
      </c>
      <c r="E1091" s="296">
        <v>19.0</v>
      </c>
      <c r="F1091" s="296">
        <v>15.0</v>
      </c>
      <c r="G1091" s="296">
        <v>10.0</v>
      </c>
      <c r="H1091" s="297">
        <f t="shared" si="508"/>
        <v>78</v>
      </c>
      <c r="I1091" s="298">
        <f>sum(H1091:H1094)</f>
        <v>83</v>
      </c>
      <c r="J1091" s="299" t="s">
        <v>206</v>
      </c>
      <c r="K1091" s="298" t="s">
        <v>113</v>
      </c>
      <c r="L1091" s="202">
        <v>120.0</v>
      </c>
      <c r="M1091" s="202">
        <f t="shared" si="537"/>
        <v>42</v>
      </c>
      <c r="N1091" s="201">
        <v>30.0</v>
      </c>
      <c r="O1091" s="202">
        <f t="shared" si="538"/>
        <v>72</v>
      </c>
      <c r="P1091" s="202"/>
      <c r="Q1091" s="317"/>
      <c r="R1091" s="287"/>
      <c r="S1091" s="287"/>
    </row>
    <row r="1092">
      <c r="A1092" s="302" t="s">
        <v>77</v>
      </c>
      <c r="B1092" s="313">
        <v>0.0</v>
      </c>
      <c r="C1092" s="304">
        <v>0.0</v>
      </c>
      <c r="D1092" s="304">
        <v>0.0</v>
      </c>
      <c r="E1092" s="304">
        <v>0.0</v>
      </c>
      <c r="F1092" s="304">
        <v>0.0</v>
      </c>
      <c r="G1092" s="304">
        <v>0.0</v>
      </c>
      <c r="H1092" s="305">
        <f t="shared" si="508"/>
        <v>0</v>
      </c>
      <c r="I1092" s="306">
        <f>(I1091/60)</f>
        <v>1.383333333</v>
      </c>
      <c r="J1092" s="299" t="s">
        <v>79</v>
      </c>
      <c r="K1092" s="307" t="s">
        <v>77</v>
      </c>
      <c r="L1092" s="208">
        <v>13.0</v>
      </c>
      <c r="M1092" s="207">
        <f>(L1092-H1092-H1093)</f>
        <v>8</v>
      </c>
      <c r="N1092" s="208" t="s">
        <v>79</v>
      </c>
      <c r="O1092" s="208">
        <f t="shared" si="538"/>
        <v>8</v>
      </c>
      <c r="P1092" s="208"/>
      <c r="Q1092" s="319"/>
      <c r="R1092" s="287"/>
      <c r="S1092" s="287"/>
    </row>
    <row r="1093">
      <c r="A1093" s="302" t="s">
        <v>78</v>
      </c>
      <c r="B1093" s="313">
        <v>0.0</v>
      </c>
      <c r="C1093" s="304">
        <v>0.0</v>
      </c>
      <c r="D1093" s="304">
        <v>4.0</v>
      </c>
      <c r="E1093" s="304">
        <v>0.0</v>
      </c>
      <c r="F1093" s="304">
        <v>0.0</v>
      </c>
      <c r="G1093" s="304">
        <v>1.0</v>
      </c>
      <c r="H1093" s="305">
        <f t="shared" si="508"/>
        <v>5</v>
      </c>
      <c r="I1093" s="307"/>
      <c r="J1093" s="299" t="s">
        <v>79</v>
      </c>
      <c r="K1093" s="307" t="s">
        <v>78</v>
      </c>
      <c r="L1093" s="208" t="s">
        <v>79</v>
      </c>
      <c r="M1093" s="208" t="s">
        <v>79</v>
      </c>
      <c r="N1093" s="208" t="s">
        <v>79</v>
      </c>
      <c r="O1093" s="208" t="s">
        <v>79</v>
      </c>
      <c r="P1093" s="208"/>
      <c r="Q1093" s="287"/>
      <c r="R1093" s="287"/>
      <c r="S1093" s="287"/>
    </row>
    <row r="1094">
      <c r="A1094" s="302" t="s">
        <v>80</v>
      </c>
      <c r="B1094" s="304">
        <v>0.0</v>
      </c>
      <c r="C1094" s="304"/>
      <c r="D1094" s="305"/>
      <c r="E1094" s="304"/>
      <c r="F1094" s="304"/>
      <c r="G1094" s="305"/>
      <c r="H1094" s="305">
        <f t="shared" si="508"/>
        <v>0</v>
      </c>
      <c r="I1094" s="307" t="s">
        <v>79</v>
      </c>
      <c r="J1094" s="299" t="s">
        <v>79</v>
      </c>
      <c r="K1094" s="307" t="s">
        <v>80</v>
      </c>
      <c r="L1094" s="208">
        <v>56.0</v>
      </c>
      <c r="M1094" s="207">
        <f t="shared" ref="M1094:M1095" si="539">(L1094-H1094)</f>
        <v>56</v>
      </c>
      <c r="N1094" s="208" t="s">
        <v>79</v>
      </c>
      <c r="O1094" s="208">
        <f t="shared" ref="O1094:O1096" si="540">sum(M1094,N1094)</f>
        <v>56</v>
      </c>
      <c r="P1094" s="208"/>
      <c r="Q1094" s="287"/>
      <c r="R1094" s="287"/>
      <c r="S1094" s="287"/>
    </row>
    <row r="1095">
      <c r="A1095" s="295" t="s">
        <v>114</v>
      </c>
      <c r="B1095" s="296">
        <v>3.0</v>
      </c>
      <c r="C1095" s="308">
        <v>16.0</v>
      </c>
      <c r="D1095" s="308">
        <v>5.0</v>
      </c>
      <c r="E1095" s="296">
        <v>8.0</v>
      </c>
      <c r="F1095" s="296">
        <v>6.0</v>
      </c>
      <c r="G1095" s="296">
        <v>0.0</v>
      </c>
      <c r="H1095" s="297">
        <f t="shared" si="508"/>
        <v>38</v>
      </c>
      <c r="I1095" s="298">
        <f>sum(H1095:H1098)</f>
        <v>44</v>
      </c>
      <c r="J1095" s="299" t="s">
        <v>206</v>
      </c>
      <c r="K1095" s="298" t="s">
        <v>114</v>
      </c>
      <c r="L1095" s="202">
        <v>78.0</v>
      </c>
      <c r="M1095" s="202">
        <f t="shared" si="539"/>
        <v>40</v>
      </c>
      <c r="N1095" s="201">
        <v>20.0</v>
      </c>
      <c r="O1095" s="202">
        <f t="shared" si="540"/>
        <v>60</v>
      </c>
      <c r="P1095" s="202"/>
      <c r="Q1095" s="317"/>
      <c r="R1095" s="287"/>
      <c r="S1095" s="287"/>
    </row>
    <row r="1096">
      <c r="A1096" s="302" t="s">
        <v>77</v>
      </c>
      <c r="B1096" s="304">
        <v>0.0</v>
      </c>
      <c r="C1096" s="304">
        <v>0.0</v>
      </c>
      <c r="D1096" s="221">
        <v>0.0</v>
      </c>
      <c r="E1096" s="221">
        <v>0.0</v>
      </c>
      <c r="F1096" s="221">
        <v>0.0</v>
      </c>
      <c r="G1096" s="304">
        <v>0.0</v>
      </c>
      <c r="H1096" s="305">
        <f t="shared" si="508"/>
        <v>0</v>
      </c>
      <c r="I1096" s="306">
        <f>(I1095/60)</f>
        <v>0.7333333333</v>
      </c>
      <c r="J1096" s="299" t="s">
        <v>206</v>
      </c>
      <c r="K1096" s="307" t="s">
        <v>77</v>
      </c>
      <c r="L1096" s="207">
        <v>10.0</v>
      </c>
      <c r="M1096" s="207">
        <f>(L1096-H1096-H1097)</f>
        <v>4</v>
      </c>
      <c r="N1096" s="208" t="s">
        <v>79</v>
      </c>
      <c r="O1096" s="208">
        <f t="shared" si="540"/>
        <v>4</v>
      </c>
      <c r="P1096" s="207"/>
      <c r="Q1096" s="287"/>
      <c r="R1096" s="287"/>
      <c r="S1096" s="287"/>
    </row>
    <row r="1097">
      <c r="A1097" s="302" t="s">
        <v>78</v>
      </c>
      <c r="B1097" s="304">
        <v>0.0</v>
      </c>
      <c r="C1097" s="304">
        <v>1.0</v>
      </c>
      <c r="D1097" s="221">
        <v>1.0</v>
      </c>
      <c r="E1097" s="221">
        <v>2.0</v>
      </c>
      <c r="F1097" s="221">
        <v>2.0</v>
      </c>
      <c r="G1097" s="304">
        <v>0.0</v>
      </c>
      <c r="H1097" s="305">
        <f t="shared" si="508"/>
        <v>6</v>
      </c>
      <c r="I1097" s="307"/>
      <c r="J1097" s="299" t="s">
        <v>206</v>
      </c>
      <c r="K1097" s="307" t="s">
        <v>78</v>
      </c>
      <c r="L1097" s="207" t="s">
        <v>79</v>
      </c>
      <c r="M1097" s="208" t="s">
        <v>79</v>
      </c>
      <c r="N1097" s="208" t="s">
        <v>79</v>
      </c>
      <c r="O1097" s="208" t="s">
        <v>79</v>
      </c>
      <c r="P1097" s="207"/>
      <c r="Q1097" s="287"/>
      <c r="R1097" s="287"/>
      <c r="S1097" s="287"/>
    </row>
    <row r="1098">
      <c r="A1098" s="302" t="s">
        <v>80</v>
      </c>
      <c r="B1098" s="304"/>
      <c r="C1098" s="221"/>
      <c r="D1098" s="221"/>
      <c r="E1098" s="221"/>
      <c r="F1098" s="221"/>
      <c r="G1098" s="304">
        <v>0.0</v>
      </c>
      <c r="H1098" s="305">
        <f t="shared" si="508"/>
        <v>0</v>
      </c>
      <c r="I1098" s="307" t="s">
        <v>79</v>
      </c>
      <c r="J1098" s="299" t="s">
        <v>206</v>
      </c>
      <c r="K1098" s="307" t="s">
        <v>80</v>
      </c>
      <c r="L1098" s="207">
        <v>50.0</v>
      </c>
      <c r="M1098" s="207">
        <f t="shared" ref="M1098:M1099" si="541">(L1098-H1098)</f>
        <v>50</v>
      </c>
      <c r="N1098" s="208" t="s">
        <v>79</v>
      </c>
      <c r="O1098" s="208">
        <f t="shared" ref="O1098:O1100" si="542">sum(M1098,N1098)</f>
        <v>50</v>
      </c>
      <c r="P1098" s="207"/>
      <c r="Q1098" s="287"/>
      <c r="R1098" s="287"/>
      <c r="S1098" s="287"/>
    </row>
    <row r="1099">
      <c r="A1099" s="318" t="s">
        <v>260</v>
      </c>
      <c r="B1099" s="296">
        <v>0.0</v>
      </c>
      <c r="C1099" s="308">
        <v>0.0</v>
      </c>
      <c r="D1099" s="308">
        <v>4.0</v>
      </c>
      <c r="E1099" s="296">
        <v>10.0</v>
      </c>
      <c r="F1099" s="296">
        <v>0.0</v>
      </c>
      <c r="G1099" s="296">
        <v>0.0</v>
      </c>
      <c r="H1099" s="297">
        <f t="shared" si="508"/>
        <v>14</v>
      </c>
      <c r="I1099" s="298">
        <f>sum(H1099:H1102)</f>
        <v>14</v>
      </c>
      <c r="J1099" s="299"/>
      <c r="K1099" s="318" t="s">
        <v>260</v>
      </c>
      <c r="L1099" s="202">
        <v>40.0</v>
      </c>
      <c r="M1099" s="202">
        <f t="shared" si="541"/>
        <v>26</v>
      </c>
      <c r="N1099" s="201">
        <v>20.0</v>
      </c>
      <c r="O1099" s="202">
        <f t="shared" si="542"/>
        <v>46</v>
      </c>
      <c r="P1099" s="202"/>
      <c r="Q1099" s="287"/>
      <c r="R1099" s="287"/>
      <c r="S1099" s="287"/>
    </row>
    <row r="1100">
      <c r="A1100" s="302" t="s">
        <v>77</v>
      </c>
      <c r="B1100" s="304">
        <v>0.0</v>
      </c>
      <c r="C1100" s="304">
        <v>0.0</v>
      </c>
      <c r="D1100" s="221">
        <v>0.0</v>
      </c>
      <c r="E1100" s="221">
        <v>0.0</v>
      </c>
      <c r="F1100" s="221">
        <v>0.0</v>
      </c>
      <c r="G1100" s="304">
        <v>0.0</v>
      </c>
      <c r="H1100" s="393">
        <f t="shared" si="508"/>
        <v>0</v>
      </c>
      <c r="I1100" s="306">
        <f>(I1099/60)</f>
        <v>0.2333333333</v>
      </c>
      <c r="J1100" s="299"/>
      <c r="K1100" s="307" t="s">
        <v>77</v>
      </c>
      <c r="L1100" s="207">
        <v>0.0</v>
      </c>
      <c r="M1100" s="207">
        <f>(L1100-H1100-H1101)</f>
        <v>0</v>
      </c>
      <c r="N1100" s="208">
        <v>5.0</v>
      </c>
      <c r="O1100" s="208">
        <f t="shared" si="542"/>
        <v>5</v>
      </c>
      <c r="P1100" s="234"/>
      <c r="Q1100" s="287"/>
      <c r="R1100" s="287"/>
      <c r="S1100" s="287"/>
    </row>
    <row r="1101">
      <c r="A1101" s="302" t="s">
        <v>78</v>
      </c>
      <c r="B1101" s="304">
        <v>0.0</v>
      </c>
      <c r="C1101" s="304">
        <v>0.0</v>
      </c>
      <c r="D1101" s="221">
        <v>0.0</v>
      </c>
      <c r="E1101" s="221">
        <v>0.0</v>
      </c>
      <c r="F1101" s="221">
        <v>0.0</v>
      </c>
      <c r="G1101" s="304">
        <v>0.0</v>
      </c>
      <c r="H1101" s="393">
        <f t="shared" si="508"/>
        <v>0</v>
      </c>
      <c r="I1101" s="307"/>
      <c r="J1101" s="299"/>
      <c r="K1101" s="307" t="s">
        <v>78</v>
      </c>
      <c r="L1101" s="207" t="s">
        <v>79</v>
      </c>
      <c r="M1101" s="208" t="s">
        <v>79</v>
      </c>
      <c r="N1101" s="208"/>
      <c r="O1101" s="208" t="s">
        <v>79</v>
      </c>
      <c r="P1101" s="234"/>
      <c r="Q1101" s="287"/>
      <c r="R1101" s="287"/>
      <c r="S1101" s="287"/>
    </row>
    <row r="1102">
      <c r="A1102" s="302" t="s">
        <v>80</v>
      </c>
      <c r="B1102" s="304">
        <v>0.0</v>
      </c>
      <c r="C1102" s="221">
        <v>0.0</v>
      </c>
      <c r="D1102" s="221"/>
      <c r="E1102" s="221">
        <v>0.0</v>
      </c>
      <c r="F1102" s="221">
        <v>0.0</v>
      </c>
      <c r="G1102" s="304">
        <v>0.0</v>
      </c>
      <c r="H1102" s="393">
        <f t="shared" si="508"/>
        <v>0</v>
      </c>
      <c r="I1102" s="307" t="s">
        <v>79</v>
      </c>
      <c r="J1102" s="299"/>
      <c r="K1102" s="307" t="s">
        <v>80</v>
      </c>
      <c r="L1102" s="207">
        <v>0.0</v>
      </c>
      <c r="M1102" s="207">
        <f t="shared" ref="M1102:M1103" si="543">(L1102-H1102)</f>
        <v>0</v>
      </c>
      <c r="N1102" s="208">
        <v>40.0</v>
      </c>
      <c r="O1102" s="208">
        <f t="shared" ref="O1102:O1104" si="544">sum(M1102,N1102)</f>
        <v>40</v>
      </c>
      <c r="P1102" s="234"/>
      <c r="Q1102" s="287"/>
      <c r="R1102" s="287"/>
      <c r="S1102" s="287"/>
    </row>
    <row r="1103">
      <c r="A1103" s="295" t="s">
        <v>115</v>
      </c>
      <c r="B1103" s="296">
        <v>1.0</v>
      </c>
      <c r="C1103" s="308">
        <v>3.0</v>
      </c>
      <c r="D1103" s="296">
        <v>9.0</v>
      </c>
      <c r="E1103" s="296">
        <v>9.0</v>
      </c>
      <c r="F1103" s="296">
        <v>8.0</v>
      </c>
      <c r="G1103" s="296">
        <v>0.0</v>
      </c>
      <c r="H1103" s="297">
        <f t="shared" si="508"/>
        <v>30</v>
      </c>
      <c r="I1103" s="298">
        <f>sum(H1103:H1106)</f>
        <v>36</v>
      </c>
      <c r="J1103" s="299" t="s">
        <v>206</v>
      </c>
      <c r="K1103" s="298" t="s">
        <v>115</v>
      </c>
      <c r="L1103" s="202">
        <v>85.0</v>
      </c>
      <c r="M1103" s="202">
        <f t="shared" si="543"/>
        <v>55</v>
      </c>
      <c r="N1103" s="201">
        <v>20.0</v>
      </c>
      <c r="O1103" s="202">
        <f t="shared" si="544"/>
        <v>75</v>
      </c>
      <c r="P1103" s="202"/>
      <c r="Q1103" s="287"/>
      <c r="R1103" s="287"/>
      <c r="S1103" s="287"/>
    </row>
    <row r="1104">
      <c r="A1104" s="302" t="s">
        <v>77</v>
      </c>
      <c r="B1104" s="304">
        <v>0.0</v>
      </c>
      <c r="C1104" s="304">
        <v>0.0</v>
      </c>
      <c r="D1104" s="304">
        <v>0.0</v>
      </c>
      <c r="E1104" s="304">
        <v>0.0</v>
      </c>
      <c r="F1104" s="304">
        <v>0.0</v>
      </c>
      <c r="G1104" s="304">
        <v>0.0</v>
      </c>
      <c r="H1104" s="305">
        <f t="shared" si="508"/>
        <v>0</v>
      </c>
      <c r="I1104" s="306">
        <f>(I1103/60)</f>
        <v>0.6</v>
      </c>
      <c r="J1104" s="299" t="s">
        <v>206</v>
      </c>
      <c r="K1104" s="307" t="s">
        <v>77</v>
      </c>
      <c r="L1104" s="207">
        <v>12.0</v>
      </c>
      <c r="M1104" s="207">
        <f>(L1104-H1104-H1105)</f>
        <v>6</v>
      </c>
      <c r="N1104" s="208" t="s">
        <v>79</v>
      </c>
      <c r="O1104" s="208">
        <f t="shared" si="544"/>
        <v>6</v>
      </c>
      <c r="P1104" s="235"/>
      <c r="Q1104" s="287"/>
      <c r="R1104" s="287"/>
      <c r="S1104" s="287"/>
    </row>
    <row r="1105">
      <c r="A1105" s="302" t="s">
        <v>78</v>
      </c>
      <c r="B1105" s="304">
        <v>0.0</v>
      </c>
      <c r="C1105" s="304">
        <v>0.0</v>
      </c>
      <c r="D1105" s="304">
        <v>2.0</v>
      </c>
      <c r="E1105" s="304">
        <v>1.0</v>
      </c>
      <c r="F1105" s="304">
        <v>3.0</v>
      </c>
      <c r="G1105" s="304">
        <v>0.0</v>
      </c>
      <c r="H1105" s="305">
        <f t="shared" si="508"/>
        <v>6</v>
      </c>
      <c r="I1105" s="307"/>
      <c r="J1105" s="299" t="s">
        <v>206</v>
      </c>
      <c r="K1105" s="307" t="s">
        <v>78</v>
      </c>
      <c r="L1105" s="207" t="s">
        <v>79</v>
      </c>
      <c r="M1105" s="208" t="s">
        <v>79</v>
      </c>
      <c r="N1105" s="208" t="s">
        <v>79</v>
      </c>
      <c r="O1105" s="208" t="s">
        <v>79</v>
      </c>
      <c r="P1105" s="235"/>
      <c r="Q1105" s="287"/>
      <c r="R1105" s="287"/>
      <c r="S1105" s="287"/>
    </row>
    <row r="1106">
      <c r="A1106" s="302" t="s">
        <v>80</v>
      </c>
      <c r="B1106" s="304">
        <v>0.0</v>
      </c>
      <c r="C1106" s="305"/>
      <c r="D1106" s="307"/>
      <c r="E1106" s="304"/>
      <c r="F1106" s="305"/>
      <c r="G1106" s="304">
        <v>0.0</v>
      </c>
      <c r="H1106" s="305">
        <f t="shared" si="508"/>
        <v>0</v>
      </c>
      <c r="I1106" s="307" t="s">
        <v>79</v>
      </c>
      <c r="J1106" s="299" t="s">
        <v>206</v>
      </c>
      <c r="K1106" s="307" t="s">
        <v>80</v>
      </c>
      <c r="L1106" s="207">
        <v>60.0</v>
      </c>
      <c r="M1106" s="207">
        <f>(L1106-H1106)</f>
        <v>60</v>
      </c>
      <c r="N1106" s="208" t="s">
        <v>79</v>
      </c>
      <c r="O1106" s="208">
        <f>sum(M1106,N1106)</f>
        <v>60</v>
      </c>
      <c r="P1106" s="235"/>
      <c r="Q1106" s="287"/>
      <c r="R1106" s="287"/>
      <c r="S1106" s="287"/>
    </row>
    <row r="1107">
      <c r="A1107" s="311" t="s">
        <v>116</v>
      </c>
      <c r="B1107" s="293">
        <f t="shared" ref="B1107:G1107" si="545">sum(B1108:B1123)-B1111-B1115-B1119-B1123</f>
        <v>11</v>
      </c>
      <c r="C1107" s="293">
        <f t="shared" si="545"/>
        <v>33</v>
      </c>
      <c r="D1107" s="293">
        <f t="shared" si="545"/>
        <v>16</v>
      </c>
      <c r="E1107" s="293">
        <f t="shared" si="545"/>
        <v>12</v>
      </c>
      <c r="F1107" s="293">
        <f t="shared" si="545"/>
        <v>21</v>
      </c>
      <c r="G1107" s="293">
        <f t="shared" si="545"/>
        <v>6</v>
      </c>
      <c r="H1107" s="310">
        <f t="shared" si="508"/>
        <v>99</v>
      </c>
      <c r="I1107" s="293">
        <v>0.0</v>
      </c>
      <c r="J1107" s="286"/>
      <c r="K1107" s="293" t="s">
        <v>116</v>
      </c>
      <c r="L1107" s="198"/>
      <c r="M1107" s="198"/>
      <c r="N1107" s="199"/>
      <c r="O1107" s="199"/>
      <c r="P1107" s="198"/>
      <c r="Q1107" s="287"/>
      <c r="R1107" s="287"/>
      <c r="S1107" s="287"/>
    </row>
    <row r="1108">
      <c r="A1108" s="295" t="s">
        <v>117</v>
      </c>
      <c r="B1108" s="296">
        <v>0.0</v>
      </c>
      <c r="C1108" s="296">
        <v>0.0</v>
      </c>
      <c r="D1108" s="296">
        <v>0.0</v>
      </c>
      <c r="E1108" s="296">
        <v>0.0</v>
      </c>
      <c r="F1108" s="296">
        <v>0.0</v>
      </c>
      <c r="G1108" s="296">
        <v>0.0</v>
      </c>
      <c r="H1108" s="297">
        <f t="shared" si="508"/>
        <v>0</v>
      </c>
      <c r="I1108" s="298">
        <f>sum(H1108:H1111)</f>
        <v>0</v>
      </c>
      <c r="J1108" s="299"/>
      <c r="K1108" s="298" t="s">
        <v>117</v>
      </c>
      <c r="L1108" s="202">
        <v>71.0</v>
      </c>
      <c r="M1108" s="202">
        <f>(L1108-H1108)</f>
        <v>71</v>
      </c>
      <c r="N1108" s="201" t="s">
        <v>79</v>
      </c>
      <c r="O1108" s="202">
        <f t="shared" ref="O1108:O1109" si="546">sum(M1108,N1108)</f>
        <v>71</v>
      </c>
      <c r="P1108" s="202"/>
      <c r="Q1108" s="287"/>
      <c r="R1108" s="287"/>
      <c r="S1108" s="287"/>
    </row>
    <row r="1109">
      <c r="A1109" s="302" t="s">
        <v>77</v>
      </c>
      <c r="B1109" s="304">
        <v>0.0</v>
      </c>
      <c r="C1109" s="304">
        <v>0.0</v>
      </c>
      <c r="D1109" s="304">
        <v>0.0</v>
      </c>
      <c r="E1109" s="304">
        <v>0.0</v>
      </c>
      <c r="F1109" s="304">
        <v>0.0</v>
      </c>
      <c r="G1109" s="304">
        <v>0.0</v>
      </c>
      <c r="H1109" s="393">
        <f t="shared" si="508"/>
        <v>0</v>
      </c>
      <c r="I1109" s="306">
        <f>(I1108/60)</f>
        <v>0</v>
      </c>
      <c r="J1109" s="299"/>
      <c r="K1109" s="307" t="s">
        <v>77</v>
      </c>
      <c r="L1109" s="207">
        <v>10.0</v>
      </c>
      <c r="M1109" s="207">
        <f>(L1109-H1109-H1110)</f>
        <v>10</v>
      </c>
      <c r="N1109" s="208" t="s">
        <v>79</v>
      </c>
      <c r="O1109" s="208">
        <f t="shared" si="546"/>
        <v>10</v>
      </c>
      <c r="P1109" s="207"/>
      <c r="Q1109" s="287"/>
      <c r="R1109" s="287"/>
      <c r="S1109" s="287"/>
    </row>
    <row r="1110">
      <c r="A1110" s="302" t="s">
        <v>78</v>
      </c>
      <c r="B1110" s="304">
        <v>0.0</v>
      </c>
      <c r="C1110" s="304">
        <v>0.0</v>
      </c>
      <c r="D1110" s="304">
        <v>0.0</v>
      </c>
      <c r="E1110" s="304">
        <v>0.0</v>
      </c>
      <c r="F1110" s="304">
        <v>0.0</v>
      </c>
      <c r="G1110" s="304">
        <v>0.0</v>
      </c>
      <c r="H1110" s="393">
        <f t="shared" si="508"/>
        <v>0</v>
      </c>
      <c r="I1110" s="307"/>
      <c r="J1110" s="299"/>
      <c r="K1110" s="307" t="s">
        <v>78</v>
      </c>
      <c r="L1110" s="207" t="s">
        <v>79</v>
      </c>
      <c r="M1110" s="208" t="s">
        <v>79</v>
      </c>
      <c r="N1110" s="208" t="s">
        <v>79</v>
      </c>
      <c r="O1110" s="208" t="s">
        <v>79</v>
      </c>
      <c r="P1110" s="207"/>
      <c r="Q1110" s="287"/>
      <c r="R1110" s="287"/>
      <c r="S1110" s="287"/>
    </row>
    <row r="1111">
      <c r="A1111" s="302" t="s">
        <v>80</v>
      </c>
      <c r="B1111" s="304">
        <v>0.0</v>
      </c>
      <c r="C1111" s="221">
        <v>0.0</v>
      </c>
      <c r="D1111" s="304">
        <v>0.0</v>
      </c>
      <c r="E1111" s="221">
        <v>0.0</v>
      </c>
      <c r="F1111" s="221">
        <v>0.0</v>
      </c>
      <c r="G1111" s="304">
        <v>0.0</v>
      </c>
      <c r="H1111" s="393">
        <f t="shared" si="508"/>
        <v>0</v>
      </c>
      <c r="I1111" s="307" t="s">
        <v>79</v>
      </c>
      <c r="J1111" s="299"/>
      <c r="K1111" s="307" t="s">
        <v>80</v>
      </c>
      <c r="L1111" s="207">
        <v>54.0</v>
      </c>
      <c r="M1111" s="207">
        <f t="shared" ref="M1111:M1112" si="547">(L1111-H1111)</f>
        <v>54</v>
      </c>
      <c r="N1111" s="208" t="s">
        <v>79</v>
      </c>
      <c r="O1111" s="208">
        <f t="shared" ref="O1111:O1113" si="548">sum(M1111,N1111)</f>
        <v>54</v>
      </c>
      <c r="P1111" s="207"/>
      <c r="Q1111" s="287"/>
      <c r="R1111" s="287"/>
      <c r="S1111" s="287"/>
    </row>
    <row r="1112">
      <c r="A1112" s="295" t="s">
        <v>120</v>
      </c>
      <c r="B1112" s="296">
        <v>0.0</v>
      </c>
      <c r="C1112" s="296">
        <v>8.0</v>
      </c>
      <c r="D1112" s="296">
        <v>6.0</v>
      </c>
      <c r="E1112" s="296">
        <v>3.0</v>
      </c>
      <c r="F1112" s="296">
        <v>0.0</v>
      </c>
      <c r="G1112" s="296">
        <v>4.0</v>
      </c>
      <c r="H1112" s="297">
        <f t="shared" si="508"/>
        <v>21</v>
      </c>
      <c r="I1112" s="298">
        <f>sum(H1112:H1115)</f>
        <v>26</v>
      </c>
      <c r="J1112" s="299" t="s">
        <v>206</v>
      </c>
      <c r="K1112" s="298" t="s">
        <v>120</v>
      </c>
      <c r="L1112" s="202">
        <v>40.0</v>
      </c>
      <c r="M1112" s="202">
        <f t="shared" si="547"/>
        <v>19</v>
      </c>
      <c r="N1112" s="201">
        <v>20.0</v>
      </c>
      <c r="O1112" s="202">
        <f t="shared" si="548"/>
        <v>39</v>
      </c>
      <c r="P1112" s="202"/>
      <c r="Q1112" s="317"/>
      <c r="R1112" s="287"/>
      <c r="S1112" s="287"/>
    </row>
    <row r="1113">
      <c r="A1113" s="302" t="s">
        <v>77</v>
      </c>
      <c r="B1113" s="304">
        <v>0.0</v>
      </c>
      <c r="C1113" s="304">
        <v>0.0</v>
      </c>
      <c r="D1113" s="304">
        <v>0.0</v>
      </c>
      <c r="E1113" s="304">
        <v>0.0</v>
      </c>
      <c r="F1113" s="304">
        <v>0.0</v>
      </c>
      <c r="G1113" s="304">
        <v>0.0</v>
      </c>
      <c r="H1113" s="305">
        <f t="shared" si="508"/>
        <v>0</v>
      </c>
      <c r="I1113" s="306">
        <f>(I1112/60)</f>
        <v>0.4333333333</v>
      </c>
      <c r="J1113" s="299" t="s">
        <v>206</v>
      </c>
      <c r="K1113" s="307" t="s">
        <v>77</v>
      </c>
      <c r="L1113" s="207">
        <v>5.0</v>
      </c>
      <c r="M1113" s="207">
        <f>(L1113-H1113-H1114)</f>
        <v>0</v>
      </c>
      <c r="N1113" s="208">
        <v>5.0</v>
      </c>
      <c r="O1113" s="208">
        <f t="shared" si="548"/>
        <v>5</v>
      </c>
      <c r="P1113" s="207"/>
      <c r="Q1113" s="287"/>
      <c r="R1113" s="287"/>
      <c r="S1113" s="287"/>
    </row>
    <row r="1114">
      <c r="A1114" s="302" t="s">
        <v>78</v>
      </c>
      <c r="B1114" s="304">
        <v>0.0</v>
      </c>
      <c r="C1114" s="304">
        <v>2.0</v>
      </c>
      <c r="D1114" s="304">
        <v>0.0</v>
      </c>
      <c r="E1114" s="304">
        <v>3.0</v>
      </c>
      <c r="F1114" s="304">
        <v>0.0</v>
      </c>
      <c r="G1114" s="304">
        <v>0.0</v>
      </c>
      <c r="H1114" s="305">
        <f t="shared" si="508"/>
        <v>5</v>
      </c>
      <c r="I1114" s="307"/>
      <c r="J1114" s="299" t="s">
        <v>206</v>
      </c>
      <c r="K1114" s="307" t="s">
        <v>78</v>
      </c>
      <c r="L1114" s="207" t="s">
        <v>79</v>
      </c>
      <c r="M1114" s="208" t="s">
        <v>79</v>
      </c>
      <c r="N1114" s="208" t="s">
        <v>79</v>
      </c>
      <c r="O1114" s="208" t="s">
        <v>79</v>
      </c>
      <c r="P1114" s="207"/>
      <c r="Q1114" s="287"/>
      <c r="R1114" s="287"/>
      <c r="S1114" s="287"/>
    </row>
    <row r="1115">
      <c r="A1115" s="302" t="s">
        <v>80</v>
      </c>
      <c r="B1115" s="304">
        <v>0.0</v>
      </c>
      <c r="C1115" s="304"/>
      <c r="D1115" s="304">
        <v>0.0</v>
      </c>
      <c r="E1115" s="304"/>
      <c r="F1115" s="304">
        <v>0.0</v>
      </c>
      <c r="G1115" s="304"/>
      <c r="H1115" s="305">
        <f t="shared" si="508"/>
        <v>0</v>
      </c>
      <c r="I1115" s="307" t="s">
        <v>79</v>
      </c>
      <c r="J1115" s="299" t="s">
        <v>206</v>
      </c>
      <c r="K1115" s="307" t="s">
        <v>80</v>
      </c>
      <c r="L1115" s="207">
        <v>40.0</v>
      </c>
      <c r="M1115" s="207">
        <v>40.0</v>
      </c>
      <c r="N1115" s="208" t="s">
        <v>79</v>
      </c>
      <c r="O1115" s="208">
        <f t="shared" ref="O1115:O1117" si="549">sum(M1115,N1115)</f>
        <v>40</v>
      </c>
      <c r="P1115" s="207"/>
      <c r="Q1115" s="287"/>
      <c r="R1115" s="287"/>
      <c r="S1115" s="287"/>
    </row>
    <row r="1116">
      <c r="A1116" s="295" t="s">
        <v>240</v>
      </c>
      <c r="B1116" s="296">
        <v>0.0</v>
      </c>
      <c r="C1116" s="296">
        <v>0.0</v>
      </c>
      <c r="D1116" s="296">
        <v>6.0</v>
      </c>
      <c r="E1116" s="296">
        <v>5.0</v>
      </c>
      <c r="F1116" s="296">
        <v>7.0</v>
      </c>
      <c r="G1116" s="296">
        <v>2.0</v>
      </c>
      <c r="H1116" s="297">
        <f t="shared" si="508"/>
        <v>20</v>
      </c>
      <c r="I1116" s="298">
        <f>sum(H1116:H1119)</f>
        <v>23</v>
      </c>
      <c r="J1116" s="299" t="s">
        <v>206</v>
      </c>
      <c r="K1116" s="298" t="s">
        <v>240</v>
      </c>
      <c r="L1116" s="202">
        <v>42.0</v>
      </c>
      <c r="M1116" s="202">
        <f>(L1116-H1116)</f>
        <v>22</v>
      </c>
      <c r="N1116" s="201">
        <v>24.0</v>
      </c>
      <c r="O1116" s="202">
        <f t="shared" si="549"/>
        <v>46</v>
      </c>
      <c r="P1116" s="202"/>
      <c r="Q1116" s="287"/>
      <c r="R1116" s="287"/>
      <c r="S1116" s="287"/>
    </row>
    <row r="1117">
      <c r="A1117" s="302" t="s">
        <v>77</v>
      </c>
      <c r="B1117" s="304">
        <v>0.0</v>
      </c>
      <c r="C1117" s="304">
        <v>0.0</v>
      </c>
      <c r="D1117" s="304">
        <v>0.0</v>
      </c>
      <c r="E1117" s="304">
        <v>0.0</v>
      </c>
      <c r="F1117" s="304">
        <v>0.0</v>
      </c>
      <c r="G1117" s="304">
        <v>0.0</v>
      </c>
      <c r="H1117" s="393">
        <f t="shared" si="508"/>
        <v>0</v>
      </c>
      <c r="I1117" s="306">
        <f>(I1116/60)</f>
        <v>0.3833333333</v>
      </c>
      <c r="J1117" s="299" t="s">
        <v>206</v>
      </c>
      <c r="K1117" s="307" t="s">
        <v>77</v>
      </c>
      <c r="L1117" s="207">
        <v>3.0</v>
      </c>
      <c r="M1117" s="207">
        <f>(L1117-H1117-H1118)</f>
        <v>0</v>
      </c>
      <c r="N1117" s="208">
        <v>5.0</v>
      </c>
      <c r="O1117" s="208">
        <f t="shared" si="549"/>
        <v>5</v>
      </c>
      <c r="P1117" s="207"/>
      <c r="Q1117" s="287"/>
      <c r="R1117" s="287"/>
      <c r="S1117" s="287"/>
    </row>
    <row r="1118">
      <c r="A1118" s="302" t="s">
        <v>78</v>
      </c>
      <c r="B1118" s="304">
        <v>0.0</v>
      </c>
      <c r="C1118" s="304">
        <v>0.0</v>
      </c>
      <c r="D1118" s="304">
        <v>1.0</v>
      </c>
      <c r="E1118" s="304">
        <v>1.0</v>
      </c>
      <c r="F1118" s="304">
        <v>1.0</v>
      </c>
      <c r="G1118" s="304">
        <v>0.0</v>
      </c>
      <c r="H1118" s="393">
        <f t="shared" si="508"/>
        <v>3</v>
      </c>
      <c r="I1118" s="307"/>
      <c r="J1118" s="299" t="s">
        <v>206</v>
      </c>
      <c r="K1118" s="307" t="s">
        <v>78</v>
      </c>
      <c r="L1118" s="207" t="s">
        <v>79</v>
      </c>
      <c r="M1118" s="208" t="s">
        <v>79</v>
      </c>
      <c r="N1118" s="208" t="s">
        <v>79</v>
      </c>
      <c r="O1118" s="208" t="s">
        <v>79</v>
      </c>
      <c r="P1118" s="207"/>
      <c r="Q1118" s="287"/>
      <c r="R1118" s="287"/>
      <c r="S1118" s="287"/>
    </row>
    <row r="1119">
      <c r="A1119" s="302" t="s">
        <v>80</v>
      </c>
      <c r="B1119" s="304">
        <v>0.0</v>
      </c>
      <c r="C1119" s="304">
        <v>0.0</v>
      </c>
      <c r="D1119" s="304"/>
      <c r="E1119" s="304"/>
      <c r="F1119" s="305"/>
      <c r="G1119" s="304">
        <v>0.0</v>
      </c>
      <c r="H1119" s="393">
        <f t="shared" si="508"/>
        <v>0</v>
      </c>
      <c r="I1119" s="307" t="s">
        <v>79</v>
      </c>
      <c r="J1119" s="299" t="s">
        <v>206</v>
      </c>
      <c r="K1119" s="307" t="s">
        <v>80</v>
      </c>
      <c r="L1119" s="207">
        <v>42.0</v>
      </c>
      <c r="M1119" s="207">
        <f t="shared" ref="M1119:M1120" si="550">(L1119-H1119)</f>
        <v>42</v>
      </c>
      <c r="N1119" s="208" t="s">
        <v>79</v>
      </c>
      <c r="O1119" s="208">
        <f t="shared" ref="O1119:O1121" si="551">sum(M1119,N1119)</f>
        <v>42</v>
      </c>
      <c r="P1119" s="207"/>
      <c r="Q1119" s="287"/>
      <c r="R1119" s="287"/>
      <c r="S1119" s="287"/>
    </row>
    <row r="1120">
      <c r="A1120" s="295" t="s">
        <v>85</v>
      </c>
      <c r="B1120" s="314">
        <v>11.0</v>
      </c>
      <c r="C1120" s="296">
        <v>21.0</v>
      </c>
      <c r="D1120" s="296">
        <v>2.0</v>
      </c>
      <c r="E1120" s="296">
        <v>0.0</v>
      </c>
      <c r="F1120" s="296">
        <v>12.0</v>
      </c>
      <c r="G1120" s="296">
        <v>0.0</v>
      </c>
      <c r="H1120" s="297">
        <f t="shared" si="508"/>
        <v>46</v>
      </c>
      <c r="I1120" s="298">
        <f>sum(H1120:H1123)</f>
        <v>50</v>
      </c>
      <c r="J1120" s="299" t="s">
        <v>206</v>
      </c>
      <c r="K1120" s="298" t="s">
        <v>85</v>
      </c>
      <c r="L1120" s="202">
        <v>62.0</v>
      </c>
      <c r="M1120" s="202">
        <f t="shared" si="550"/>
        <v>16</v>
      </c>
      <c r="N1120" s="201">
        <v>50.0</v>
      </c>
      <c r="O1120" s="202">
        <f t="shared" si="551"/>
        <v>66</v>
      </c>
      <c r="P1120" s="202"/>
      <c r="Q1120" s="300"/>
      <c r="R1120" s="301"/>
      <c r="S1120" s="301"/>
    </row>
    <row r="1121">
      <c r="A1121" s="302" t="s">
        <v>77</v>
      </c>
      <c r="B1121" s="303">
        <v>0.0</v>
      </c>
      <c r="C1121" s="221">
        <v>0.0</v>
      </c>
      <c r="D1121" s="221">
        <v>0.0</v>
      </c>
      <c r="E1121" s="221">
        <v>0.0</v>
      </c>
      <c r="F1121" s="221">
        <v>0.0</v>
      </c>
      <c r="G1121" s="304">
        <v>0.0</v>
      </c>
      <c r="H1121" s="305">
        <f t="shared" si="508"/>
        <v>0</v>
      </c>
      <c r="I1121" s="306">
        <f>(I1120/60)</f>
        <v>0.8333333333</v>
      </c>
      <c r="J1121" s="299" t="s">
        <v>206</v>
      </c>
      <c r="K1121" s="307" t="s">
        <v>77</v>
      </c>
      <c r="L1121" s="208">
        <v>6.0</v>
      </c>
      <c r="M1121" s="207">
        <f>(L1121-H1121-H1122)</f>
        <v>2</v>
      </c>
      <c r="N1121" s="208">
        <v>2.0</v>
      </c>
      <c r="O1121" s="208">
        <f t="shared" si="551"/>
        <v>4</v>
      </c>
      <c r="P1121" s="208"/>
      <c r="Q1121" s="301"/>
      <c r="R1121" s="301"/>
      <c r="S1121" s="301"/>
    </row>
    <row r="1122">
      <c r="A1122" s="302" t="s">
        <v>78</v>
      </c>
      <c r="B1122" s="303">
        <v>0.0</v>
      </c>
      <c r="C1122" s="221">
        <v>2.0</v>
      </c>
      <c r="D1122" s="221">
        <v>1.0</v>
      </c>
      <c r="E1122" s="221">
        <v>0.0</v>
      </c>
      <c r="F1122" s="221">
        <v>1.0</v>
      </c>
      <c r="G1122" s="304">
        <v>0.0</v>
      </c>
      <c r="H1122" s="305">
        <f t="shared" si="508"/>
        <v>4</v>
      </c>
      <c r="I1122" s="307"/>
      <c r="J1122" s="299" t="s">
        <v>206</v>
      </c>
      <c r="K1122" s="307" t="s">
        <v>78</v>
      </c>
      <c r="L1122" s="208" t="s">
        <v>79</v>
      </c>
      <c r="M1122" s="208" t="s">
        <v>79</v>
      </c>
      <c r="N1122" s="208" t="s">
        <v>79</v>
      </c>
      <c r="O1122" s="208" t="s">
        <v>79</v>
      </c>
      <c r="P1122" s="208"/>
      <c r="Q1122" s="301"/>
      <c r="R1122" s="301"/>
      <c r="S1122" s="301"/>
    </row>
    <row r="1123">
      <c r="A1123" s="302" t="s">
        <v>80</v>
      </c>
      <c r="B1123" s="221">
        <v>0.0</v>
      </c>
      <c r="C1123" s="221"/>
      <c r="D1123" s="221"/>
      <c r="E1123" s="221">
        <v>0.0</v>
      </c>
      <c r="F1123" s="221"/>
      <c r="G1123" s="304">
        <v>0.0</v>
      </c>
      <c r="H1123" s="305">
        <f t="shared" si="508"/>
        <v>0</v>
      </c>
      <c r="I1123" s="307" t="s">
        <v>79</v>
      </c>
      <c r="J1123" s="299" t="s">
        <v>206</v>
      </c>
      <c r="K1123" s="307" t="s">
        <v>80</v>
      </c>
      <c r="L1123" s="208">
        <v>46.0</v>
      </c>
      <c r="M1123" s="207">
        <f>(L1123-H1123)</f>
        <v>46</v>
      </c>
      <c r="N1123" s="208" t="s">
        <v>79</v>
      </c>
      <c r="O1123" s="208">
        <f>sum(M1123,N1123)</f>
        <v>46</v>
      </c>
      <c r="P1123" s="208"/>
      <c r="Q1123" s="301"/>
      <c r="R1123" s="301"/>
      <c r="S1123" s="301"/>
    </row>
    <row r="1124">
      <c r="A1124" s="311"/>
      <c r="B1124" s="198"/>
      <c r="C1124" s="199"/>
      <c r="D1124" s="198"/>
      <c r="E1124" s="198"/>
      <c r="F1124" s="198"/>
      <c r="G1124" s="198"/>
      <c r="H1124" s="198"/>
      <c r="I1124" s="199"/>
      <c r="J1124" s="286"/>
      <c r="K1124" s="293"/>
      <c r="L1124" s="198"/>
      <c r="M1124" s="198"/>
      <c r="N1124" s="198"/>
      <c r="O1124" s="198"/>
      <c r="P1124" s="293"/>
      <c r="Q1124" s="287"/>
      <c r="R1124" s="287"/>
      <c r="S1124" s="287"/>
    </row>
    <row r="1125">
      <c r="A1125" s="320" t="s">
        <v>121</v>
      </c>
      <c r="B1125" s="195">
        <f t="shared" ref="B1125:H1125" si="552">SUM(B978,B982,B986,B990,B994, B998,B1003,B1007,B1011,B1015, B1019, B1023, B1028,B1032,B1036,B1040,B1044,B1048,B1052, B1057,B1061,B1066,B1070,B1074,B1078, B1082, B1087,B1091,B1095,B1099, B1103,B1108,B1112, B1116, B1120)</f>
        <v>176</v>
      </c>
      <c r="C1125" s="195">
        <f t="shared" si="552"/>
        <v>287</v>
      </c>
      <c r="D1125" s="195">
        <f t="shared" si="552"/>
        <v>300</v>
      </c>
      <c r="E1125" s="195">
        <f t="shared" si="552"/>
        <v>235</v>
      </c>
      <c r="F1125" s="195">
        <f t="shared" si="552"/>
        <v>215</v>
      </c>
      <c r="G1125" s="195">
        <f t="shared" si="552"/>
        <v>66</v>
      </c>
      <c r="H1125" s="195">
        <f t="shared" si="552"/>
        <v>1279</v>
      </c>
      <c r="I1125" s="238"/>
      <c r="J1125" s="286"/>
      <c r="K1125" s="291" t="s">
        <v>121</v>
      </c>
      <c r="L1125" s="195">
        <f t="shared" ref="L1125:M1125" si="553">SUM(L978,L982,L986,L990,L994, L998,L1003,L1007,L1011,L1015, L1019, L1023, L1028,L1032,L1036,L1040,L1044,L1048, L1052, L1057,L1061,L1066,L1070,L1074,L1078, L1082, L1087,L1091,L1095,L1099, L1103,L1108,L1112, L1116, L1120)</f>
        <v>1896</v>
      </c>
      <c r="M1125" s="195">
        <f t="shared" si="553"/>
        <v>617</v>
      </c>
      <c r="N1125" s="195">
        <f t="shared" ref="N1125:O1125" si="554">SUM(N978,N982,N986,N990,N994, N998,N1003,N1007,N1011,N1015, N1019, N1023, N1028,N1032,N1036,N1040,N1044, N1052, N1057,N1061,N1066,N1070,N1074,N1078, N1082, N1087,N1091,N1095,N1099, N1103,N1108,N1112, N1116, N1120)</f>
        <v>1224</v>
      </c>
      <c r="O1125" s="195">
        <f t="shared" si="554"/>
        <v>1830</v>
      </c>
      <c r="P1125" s="291"/>
      <c r="Q1125" s="287"/>
      <c r="R1125" s="287"/>
      <c r="S1125" s="287"/>
    </row>
    <row r="1126">
      <c r="A1126" s="320" t="s">
        <v>77</v>
      </c>
      <c r="B1126" s="195">
        <f t="shared" ref="B1126:H1126" si="555">SUM(B979,B983,B987,B991,B995, B999,B1004,B1008,B1012,B1016, B1020, B1024, B1029,B1033,B1037,B1041,B1045,B1049, B1053, B1058,B1062,B1067,B1071,B1075,B1079, B1083, B1088,B1092,B1096,B1100, B1104,B1109,B1113, B1117, B1121)</f>
        <v>1</v>
      </c>
      <c r="C1126" s="195">
        <f t="shared" si="555"/>
        <v>4</v>
      </c>
      <c r="D1126" s="195">
        <f t="shared" si="555"/>
        <v>4</v>
      </c>
      <c r="E1126" s="195">
        <f t="shared" si="555"/>
        <v>0</v>
      </c>
      <c r="F1126" s="195">
        <f t="shared" si="555"/>
        <v>1</v>
      </c>
      <c r="G1126" s="195">
        <f t="shared" si="555"/>
        <v>0</v>
      </c>
      <c r="H1126" s="195">
        <f t="shared" si="555"/>
        <v>10</v>
      </c>
      <c r="I1126" s="238"/>
      <c r="J1126" s="286"/>
      <c r="K1126" s="291" t="s">
        <v>77</v>
      </c>
      <c r="L1126" s="195">
        <f t="shared" ref="L1126:L1128" si="558">SUM(L979,L983,L987,L991,L995, L999,L1004,L1008,L1012,L1016, L1020, L1024, L1029,L1033,L1037,L1041,L1045,L1049, L1053, L1058,L1062,L1067,L1071,L1075,L1079, L1083, L1088,L1092,L1096,L1100, L1104,L1109,L1113, L1117, L1121)</f>
        <v>236</v>
      </c>
      <c r="M1126" s="195">
        <f t="shared" ref="M1126:O1126" si="556">SUM(M979,M983,M987,M991,M995, M999,M1004,M1008,M1012,M1016, M1020, M1024, M1029,M1033,M1037,M1041,M1045, M1053, M1058,M1062,M1067,M1071,M1075,M1079, M1083, M1088,M1092,M1096,M1100, M1104,M1109,M1113, M1117, M1121)</f>
        <v>65</v>
      </c>
      <c r="N1126" s="195">
        <f t="shared" si="556"/>
        <v>173</v>
      </c>
      <c r="O1126" s="195">
        <f t="shared" si="556"/>
        <v>238</v>
      </c>
      <c r="P1126" s="291"/>
      <c r="Q1126" s="287"/>
      <c r="R1126" s="287"/>
      <c r="S1126" s="287"/>
    </row>
    <row r="1127">
      <c r="A1127" s="320" t="s">
        <v>78</v>
      </c>
      <c r="B1127" s="195">
        <f t="shared" ref="B1127:H1127" si="557">SUM(B980,B984,B988,B992,B996, B1000,B1005,B1009,B1013,B1017, B1021, B1025, B1030,B1034,B1038,B1042,B1046,B1050,B1054, B1059,B1063,B1068,B1072,B1076,B1080, B1084, B1089,B1093,B1097,B1101, B1105,B1110,B1114, B1118, B1122)</f>
        <v>26</v>
      </c>
      <c r="C1127" s="195">
        <f t="shared" si="557"/>
        <v>39</v>
      </c>
      <c r="D1127" s="195">
        <f t="shared" si="557"/>
        <v>42</v>
      </c>
      <c r="E1127" s="195">
        <f t="shared" si="557"/>
        <v>32</v>
      </c>
      <c r="F1127" s="195">
        <f t="shared" si="557"/>
        <v>17</v>
      </c>
      <c r="G1127" s="195">
        <f t="shared" si="557"/>
        <v>4</v>
      </c>
      <c r="H1127" s="195">
        <f t="shared" si="557"/>
        <v>160</v>
      </c>
      <c r="I1127" s="238"/>
      <c r="J1127" s="286"/>
      <c r="K1127" s="291" t="s">
        <v>78</v>
      </c>
      <c r="L1127" s="195">
        <f t="shared" si="558"/>
        <v>0</v>
      </c>
      <c r="M1127" s="195">
        <f t="shared" ref="M1127:O1127" si="559">SUM(M980,M984,M988,M992,M996, M1000,M1005,M1009,M1013,M1017, M1021, M1025, M1030,M1034,M1038,M1042,M1046, M1054, M1059,M1063,M1068,M1072,M1076,M1080, M1084, M1089,M1093,M1097,M1101, M1105,M1110,M1114, M1118, M1122)</f>
        <v>0</v>
      </c>
      <c r="N1127" s="195">
        <f t="shared" si="559"/>
        <v>0</v>
      </c>
      <c r="O1127" s="195">
        <f t="shared" si="559"/>
        <v>0</v>
      </c>
      <c r="P1127" s="291"/>
      <c r="Q1127" s="287"/>
      <c r="R1127" s="287"/>
      <c r="S1127" s="287"/>
    </row>
    <row r="1128">
      <c r="A1128" s="320" t="s">
        <v>80</v>
      </c>
      <c r="B1128" s="195">
        <f t="shared" ref="B1128:H1128" si="560">SUM(B981,B985,B989,B993,B997, B1001,B1006,B1010,B1014,B1018, B1022, B1026, B1031,B1035,B1039,B1043,B1047, B1055, B1060,B1064,B1069,B1073,B1077,B1081, B1085, B1090,B1094,B1098,B1102, B1106,B1111,B1115, B1119, B1123)</f>
        <v>0</v>
      </c>
      <c r="C1128" s="195">
        <f t="shared" si="560"/>
        <v>0</v>
      </c>
      <c r="D1128" s="195">
        <f t="shared" si="560"/>
        <v>0</v>
      </c>
      <c r="E1128" s="195">
        <f t="shared" si="560"/>
        <v>0</v>
      </c>
      <c r="F1128" s="195">
        <f t="shared" si="560"/>
        <v>0</v>
      </c>
      <c r="G1128" s="195">
        <f t="shared" si="560"/>
        <v>0</v>
      </c>
      <c r="H1128" s="195">
        <f t="shared" si="560"/>
        <v>0</v>
      </c>
      <c r="I1128" s="238"/>
      <c r="J1128" s="286"/>
      <c r="K1128" s="291" t="s">
        <v>80</v>
      </c>
      <c r="L1128" s="195">
        <f t="shared" si="558"/>
        <v>1238</v>
      </c>
      <c r="M1128" s="195">
        <f t="shared" ref="M1128:O1128" si="561">SUM(M981,M985,M989,M993,M997, M1001,M1006,M1010,M1014,M1018, M1022, M1026, M1031,M1035,M1039,M1043,M1047, M1055, M1060,M1064,M1069,M1073,M1077,M1081, M1085, M1090,M1094,M1098,M1102, M1106,M1111,M1115, M1119, M1123)</f>
        <v>1238</v>
      </c>
      <c r="N1128" s="195">
        <f t="shared" si="561"/>
        <v>200</v>
      </c>
      <c r="O1128" s="195">
        <f t="shared" si="561"/>
        <v>1438</v>
      </c>
      <c r="P1128" s="291"/>
      <c r="Q1128" s="287"/>
      <c r="R1128" s="287"/>
      <c r="S1128" s="287"/>
    </row>
    <row r="1129">
      <c r="A1129" s="311" t="s">
        <v>9</v>
      </c>
      <c r="B1129" s="197">
        <f t="shared" ref="B1129:H1129" si="562">sum(B1125:B1127)</f>
        <v>203</v>
      </c>
      <c r="C1129" s="197">
        <f t="shared" si="562"/>
        <v>330</v>
      </c>
      <c r="D1129" s="197">
        <f t="shared" si="562"/>
        <v>346</v>
      </c>
      <c r="E1129" s="197">
        <f t="shared" si="562"/>
        <v>267</v>
      </c>
      <c r="F1129" s="197">
        <f t="shared" si="562"/>
        <v>233</v>
      </c>
      <c r="G1129" s="197">
        <f t="shared" si="562"/>
        <v>70</v>
      </c>
      <c r="H1129" s="197">
        <f t="shared" si="562"/>
        <v>1449</v>
      </c>
      <c r="I1129" s="199"/>
      <c r="J1129" s="286"/>
      <c r="K1129" s="293" t="s">
        <v>9</v>
      </c>
      <c r="L1129" s="197">
        <f t="shared" ref="L1129:O1129" si="563">sum(L1125:L1127)</f>
        <v>2132</v>
      </c>
      <c r="M1129" s="197">
        <f t="shared" si="563"/>
        <v>682</v>
      </c>
      <c r="N1129" s="197">
        <f t="shared" si="563"/>
        <v>1397</v>
      </c>
      <c r="O1129" s="197">
        <f t="shared" si="563"/>
        <v>2068</v>
      </c>
      <c r="P1129" s="293"/>
      <c r="Q1129" s="287"/>
      <c r="R1129" s="287"/>
      <c r="S1129" s="287"/>
    </row>
    <row r="1130">
      <c r="A1130" s="321"/>
      <c r="B1130" s="400">
        <v>125.0</v>
      </c>
      <c r="C1130" s="321"/>
      <c r="D1130" s="321"/>
      <c r="E1130" s="321"/>
      <c r="F1130" s="321"/>
      <c r="G1130" s="321"/>
      <c r="H1130" s="400">
        <v>51.0</v>
      </c>
      <c r="I1130" s="287"/>
      <c r="J1130" s="287"/>
      <c r="K1130" s="287"/>
      <c r="L1130" s="287"/>
      <c r="M1130" s="287"/>
      <c r="N1130" s="287"/>
      <c r="O1130" s="287"/>
      <c r="P1130" s="287"/>
      <c r="Q1130" s="287"/>
      <c r="R1130" s="287"/>
      <c r="S1130" s="287"/>
    </row>
    <row r="1131">
      <c r="A1131" s="311" t="s">
        <v>123</v>
      </c>
      <c r="B1131" s="240" t="s">
        <v>2</v>
      </c>
      <c r="C1131" s="240" t="s">
        <v>3</v>
      </c>
      <c r="D1131" s="240" t="s">
        <v>4</v>
      </c>
      <c r="E1131" s="240" t="s">
        <v>5</v>
      </c>
      <c r="F1131" s="240" t="s">
        <v>6</v>
      </c>
      <c r="G1131" s="240" t="s">
        <v>7</v>
      </c>
      <c r="H1131" s="240" t="s">
        <v>9</v>
      </c>
      <c r="I1131" s="287"/>
      <c r="J1131" s="287"/>
      <c r="K1131" s="317" t="s">
        <v>261</v>
      </c>
      <c r="L1131" s="287"/>
      <c r="M1131" s="317">
        <v>40.0</v>
      </c>
      <c r="N1131" s="287"/>
      <c r="O1131" s="287"/>
      <c r="P1131" s="287"/>
      <c r="Q1131" s="287"/>
      <c r="R1131" s="287"/>
      <c r="S1131" s="287"/>
    </row>
    <row r="1132">
      <c r="A1132" s="320" t="s">
        <v>124</v>
      </c>
      <c r="B1132" s="195">
        <f t="shared" ref="B1132:H1132" si="564">sum(B1126:B1127)</f>
        <v>27</v>
      </c>
      <c r="C1132" s="195">
        <f t="shared" si="564"/>
        <v>43</v>
      </c>
      <c r="D1132" s="195">
        <f t="shared" si="564"/>
        <v>46</v>
      </c>
      <c r="E1132" s="195">
        <f t="shared" si="564"/>
        <v>32</v>
      </c>
      <c r="F1132" s="195">
        <f t="shared" si="564"/>
        <v>18</v>
      </c>
      <c r="G1132" s="195">
        <f t="shared" si="564"/>
        <v>4</v>
      </c>
      <c r="H1132" s="195">
        <f t="shared" si="564"/>
        <v>170</v>
      </c>
      <c r="I1132" s="287"/>
      <c r="J1132" s="287"/>
      <c r="K1132" s="317" t="s">
        <v>252</v>
      </c>
      <c r="L1132" s="287"/>
      <c r="M1132" s="317">
        <v>0.0</v>
      </c>
      <c r="N1132" s="287"/>
      <c r="O1132" s="287"/>
      <c r="P1132" s="287"/>
      <c r="Q1132" s="287"/>
      <c r="R1132" s="287"/>
      <c r="S1132" s="287"/>
    </row>
    <row r="1133">
      <c r="A1133" s="320" t="s">
        <v>126</v>
      </c>
      <c r="B1133" s="241">
        <f t="shared" ref="B1133:H1133" si="565">(B1132*30)</f>
        <v>810</v>
      </c>
      <c r="C1133" s="241">
        <f t="shared" si="565"/>
        <v>1290</v>
      </c>
      <c r="D1133" s="241">
        <f t="shared" si="565"/>
        <v>1380</v>
      </c>
      <c r="E1133" s="241">
        <f t="shared" si="565"/>
        <v>960</v>
      </c>
      <c r="F1133" s="241">
        <f t="shared" si="565"/>
        <v>540</v>
      </c>
      <c r="G1133" s="241">
        <f t="shared" si="565"/>
        <v>120</v>
      </c>
      <c r="H1133" s="241">
        <f t="shared" si="565"/>
        <v>5100</v>
      </c>
      <c r="I1133" s="287"/>
      <c r="J1133" s="287"/>
      <c r="K1133" s="317" t="s">
        <v>79</v>
      </c>
      <c r="L1133" s="287"/>
      <c r="M1133" s="317" t="s">
        <v>79</v>
      </c>
      <c r="N1133" s="287"/>
      <c r="O1133" s="287"/>
      <c r="P1133" s="287"/>
      <c r="Q1133" s="287"/>
      <c r="R1133" s="287"/>
      <c r="S1133" s="287"/>
    </row>
    <row r="1134">
      <c r="A1134" s="320" t="s">
        <v>127</v>
      </c>
      <c r="B1134" s="195">
        <f t="shared" ref="B1134:H1134" si="566">(B1128)</f>
        <v>0</v>
      </c>
      <c r="C1134" s="195">
        <f t="shared" si="566"/>
        <v>0</v>
      </c>
      <c r="D1134" s="195">
        <f t="shared" si="566"/>
        <v>0</v>
      </c>
      <c r="E1134" s="195">
        <f t="shared" si="566"/>
        <v>0</v>
      </c>
      <c r="F1134" s="195">
        <f t="shared" si="566"/>
        <v>0</v>
      </c>
      <c r="G1134" s="195">
        <f t="shared" si="566"/>
        <v>0</v>
      </c>
      <c r="H1134" s="195">
        <f t="shared" si="566"/>
        <v>0</v>
      </c>
      <c r="I1134" s="287"/>
      <c r="J1134" s="287"/>
      <c r="K1134" s="317" t="s">
        <v>262</v>
      </c>
      <c r="L1134" s="287"/>
      <c r="M1134" s="317">
        <v>0.0</v>
      </c>
      <c r="N1134" s="287"/>
      <c r="O1134" s="287"/>
      <c r="P1134" s="287"/>
      <c r="Q1134" s="287"/>
      <c r="R1134" s="287"/>
      <c r="S1134" s="287"/>
    </row>
    <row r="1135">
      <c r="A1135" s="320" t="s">
        <v>126</v>
      </c>
      <c r="B1135" s="241">
        <f t="shared" ref="B1135:H1135" si="567">(B1134*5)</f>
        <v>0</v>
      </c>
      <c r="C1135" s="241">
        <f t="shared" si="567"/>
        <v>0</v>
      </c>
      <c r="D1135" s="241">
        <f t="shared" si="567"/>
        <v>0</v>
      </c>
      <c r="E1135" s="241">
        <f t="shared" si="567"/>
        <v>0</v>
      </c>
      <c r="F1135" s="241">
        <f t="shared" si="567"/>
        <v>0</v>
      </c>
      <c r="G1135" s="241">
        <f t="shared" si="567"/>
        <v>0</v>
      </c>
      <c r="H1135" s="241">
        <f t="shared" si="567"/>
        <v>0</v>
      </c>
      <c r="I1135" s="287"/>
      <c r="J1135" s="287"/>
      <c r="K1135" s="287"/>
      <c r="L1135" s="287"/>
      <c r="M1135" s="287"/>
      <c r="N1135" s="287"/>
      <c r="O1135" s="287"/>
      <c r="P1135" s="287"/>
      <c r="Q1135" s="287"/>
      <c r="R1135" s="287"/>
      <c r="S1135" s="287"/>
    </row>
    <row r="1136">
      <c r="A1136" s="321"/>
      <c r="B1136" s="191"/>
      <c r="C1136" s="191"/>
      <c r="D1136" s="191"/>
      <c r="E1136" s="191"/>
      <c r="F1136" s="191"/>
      <c r="G1136" s="191"/>
      <c r="H1136" s="191"/>
      <c r="I1136" s="287"/>
      <c r="J1136" s="287"/>
      <c r="K1136" s="317" t="s">
        <v>263</v>
      </c>
      <c r="L1136" s="287"/>
      <c r="M1136" s="287"/>
      <c r="N1136" s="317">
        <v>40.0</v>
      </c>
      <c r="O1136" s="287"/>
      <c r="P1136" s="287"/>
      <c r="Q1136" s="287"/>
      <c r="R1136" s="287"/>
      <c r="S1136" s="287"/>
    </row>
    <row r="1137">
      <c r="A1137" s="322"/>
      <c r="B1137" s="243">
        <f t="shared" ref="B1137:H1137" si="568">(B1129*22.5)+B1133+B1135</f>
        <v>5377.5</v>
      </c>
      <c r="C1137" s="243">
        <f t="shared" si="568"/>
        <v>8715</v>
      </c>
      <c r="D1137" s="243">
        <f t="shared" si="568"/>
        <v>9165</v>
      </c>
      <c r="E1137" s="243">
        <f t="shared" si="568"/>
        <v>6967.5</v>
      </c>
      <c r="F1137" s="243">
        <f t="shared" si="568"/>
        <v>5782.5</v>
      </c>
      <c r="G1137" s="243">
        <f t="shared" si="568"/>
        <v>1695</v>
      </c>
      <c r="H1137" s="243">
        <f t="shared" si="568"/>
        <v>37702.5</v>
      </c>
      <c r="I1137" s="287"/>
      <c r="J1137" s="287"/>
      <c r="K1137" s="317" t="s">
        <v>264</v>
      </c>
      <c r="L1137" s="287"/>
      <c r="M1137" s="287"/>
      <c r="N1137" s="317" t="s">
        <v>79</v>
      </c>
      <c r="O1137" s="287"/>
      <c r="P1137" s="287"/>
      <c r="Q1137" s="287"/>
      <c r="R1137" s="287"/>
      <c r="S1137" s="287"/>
    </row>
    <row r="1138">
      <c r="A1138" s="287"/>
      <c r="B1138" s="287"/>
      <c r="C1138" s="287"/>
      <c r="D1138" s="287"/>
      <c r="E1138" s="287"/>
      <c r="F1138" s="287"/>
      <c r="G1138" s="321"/>
      <c r="H1138" s="321"/>
      <c r="I1138" s="287"/>
      <c r="J1138" s="287"/>
      <c r="K1138" s="287"/>
      <c r="L1138" s="287"/>
      <c r="M1138" s="287"/>
      <c r="N1138" s="287"/>
      <c r="O1138" s="287"/>
      <c r="P1138" s="287"/>
      <c r="Q1138" s="287"/>
      <c r="R1138" s="287"/>
      <c r="S1138" s="287"/>
    </row>
    <row r="1139">
      <c r="A1139" s="287"/>
      <c r="B1139" s="287"/>
      <c r="C1139" s="287"/>
      <c r="D1139" s="287"/>
      <c r="E1139" s="287"/>
      <c r="F1139" s="286"/>
      <c r="G1139" s="323" t="s">
        <v>35</v>
      </c>
      <c r="H1139" s="323" t="s">
        <v>36</v>
      </c>
      <c r="I1139" s="287"/>
      <c r="J1139" s="287"/>
      <c r="K1139" s="317" t="s">
        <v>265</v>
      </c>
      <c r="L1139" s="287"/>
      <c r="M1139" s="287"/>
      <c r="N1139" s="317">
        <v>40.0</v>
      </c>
      <c r="O1139" s="287"/>
      <c r="P1139" s="287"/>
      <c r="Q1139" s="287"/>
      <c r="R1139" s="287"/>
      <c r="S1139" s="301"/>
    </row>
    <row r="1140">
      <c r="A1140" s="287"/>
      <c r="B1140" s="287"/>
      <c r="C1140" s="287"/>
      <c r="D1140" s="287"/>
      <c r="E1140" s="287"/>
      <c r="F1140" s="286"/>
      <c r="G1140" s="324">
        <v>44598.0</v>
      </c>
      <c r="H1140" s="303">
        <v>1196.0</v>
      </c>
      <c r="I1140" s="287"/>
      <c r="J1140" s="287"/>
      <c r="K1140" s="287"/>
      <c r="L1140" s="287"/>
      <c r="M1140" s="287"/>
      <c r="N1140" s="287"/>
      <c r="O1140" s="287"/>
      <c r="P1140" s="287"/>
      <c r="Q1140" s="287"/>
      <c r="R1140" s="287"/>
      <c r="S1140" s="287"/>
    </row>
    <row r="1141">
      <c r="A1141" s="287"/>
      <c r="B1141" s="287"/>
      <c r="C1141" s="287"/>
      <c r="D1141" s="287"/>
      <c r="E1141" s="287"/>
      <c r="F1141" s="286"/>
      <c r="G1141" s="325">
        <v>44605.0</v>
      </c>
      <c r="H1141" s="303">
        <v>1364.0</v>
      </c>
      <c r="I1141" s="287"/>
      <c r="J1141" s="287"/>
      <c r="K1141" s="287"/>
      <c r="L1141" s="287"/>
      <c r="M1141" s="287"/>
      <c r="N1141" s="287"/>
      <c r="O1141" s="287"/>
      <c r="P1141" s="287"/>
      <c r="Q1141" s="287"/>
      <c r="R1141" s="287"/>
      <c r="S1141" s="287"/>
    </row>
    <row r="1142">
      <c r="A1142" s="287"/>
      <c r="B1142" s="287"/>
      <c r="C1142" s="287"/>
      <c r="D1142" s="287"/>
      <c r="E1142" s="287"/>
      <c r="F1142" s="286"/>
      <c r="G1142" s="325">
        <v>44612.0</v>
      </c>
      <c r="H1142" s="303">
        <v>1374.0</v>
      </c>
      <c r="I1142" s="287"/>
      <c r="J1142" s="287"/>
      <c r="K1142" s="287"/>
      <c r="L1142" s="287"/>
      <c r="M1142" s="287"/>
      <c r="N1142" s="287"/>
      <c r="O1142" s="287"/>
      <c r="P1142" s="287"/>
      <c r="Q1142" s="287"/>
      <c r="R1142" s="287"/>
      <c r="S1142" s="287"/>
    </row>
    <row r="1143">
      <c r="A1143" s="287"/>
      <c r="B1143" s="287"/>
      <c r="C1143" s="287"/>
      <c r="D1143" s="287"/>
      <c r="E1143" s="287"/>
      <c r="F1143" s="286"/>
      <c r="G1143" s="325">
        <v>44619.0</v>
      </c>
      <c r="H1143" s="303">
        <v>1375.0</v>
      </c>
      <c r="I1143" s="287"/>
      <c r="J1143" s="287"/>
      <c r="K1143" s="287"/>
      <c r="L1143" s="287"/>
      <c r="M1143" s="287"/>
      <c r="N1143" s="287"/>
      <c r="O1143" s="287"/>
      <c r="P1143" s="287"/>
      <c r="Q1143" s="287"/>
      <c r="R1143" s="287"/>
      <c r="S1143" s="287"/>
    </row>
    <row r="1144">
      <c r="A1144" s="287"/>
      <c r="B1144" s="287"/>
      <c r="C1144" s="287"/>
      <c r="D1144" s="287"/>
      <c r="E1144" s="287"/>
      <c r="F1144" s="286"/>
      <c r="G1144" s="325">
        <v>44620.0</v>
      </c>
      <c r="H1144" s="303">
        <f>(H1129)</f>
        <v>1449</v>
      </c>
      <c r="I1144" s="287"/>
      <c r="J1144" s="287"/>
      <c r="K1144" s="287"/>
      <c r="L1144" s="287"/>
      <c r="M1144" s="287"/>
      <c r="N1144" s="287"/>
      <c r="O1144" s="287"/>
      <c r="P1144" s="287"/>
      <c r="Q1144" s="287"/>
      <c r="R1144" s="287"/>
      <c r="S1144" s="287"/>
    </row>
    <row r="1145">
      <c r="A1145" s="287"/>
      <c r="B1145" s="287"/>
      <c r="C1145" s="287"/>
      <c r="D1145" s="287"/>
      <c r="E1145" s="287"/>
      <c r="F1145" s="286"/>
      <c r="G1145" s="323" t="s">
        <v>9</v>
      </c>
      <c r="H1145" s="323">
        <f>SUM(H1140:H1144)</f>
        <v>6758</v>
      </c>
      <c r="I1145" s="287"/>
      <c r="J1145" s="287"/>
      <c r="K1145" s="287"/>
      <c r="L1145" s="287"/>
      <c r="M1145" s="287"/>
      <c r="N1145" s="287"/>
      <c r="O1145" s="287"/>
      <c r="P1145" s="287"/>
      <c r="Q1145" s="287"/>
      <c r="R1145" s="287"/>
      <c r="S1145" s="287"/>
    </row>
    <row r="1146">
      <c r="A1146" s="287"/>
      <c r="B1146" s="287"/>
      <c r="C1146" s="287"/>
      <c r="D1146" s="287"/>
      <c r="E1146" s="287"/>
      <c r="F1146" s="287"/>
      <c r="G1146" s="321"/>
      <c r="H1146" s="321"/>
      <c r="I1146" s="287"/>
      <c r="J1146" s="287"/>
      <c r="K1146" s="287"/>
      <c r="L1146" s="287"/>
      <c r="M1146" s="287"/>
      <c r="N1146" s="287"/>
      <c r="O1146" s="287"/>
      <c r="P1146" s="287"/>
      <c r="Q1146" s="287"/>
      <c r="R1146" s="287"/>
      <c r="S1146" s="287"/>
    </row>
    <row r="1147">
      <c r="A1147" s="287"/>
      <c r="B1147" s="287"/>
      <c r="C1147" s="287"/>
      <c r="D1147" s="287"/>
      <c r="E1147" s="287"/>
      <c r="F1147" s="286"/>
      <c r="G1147" s="327" t="s">
        <v>131</v>
      </c>
      <c r="H1147" s="327">
        <f>(6000-H1145)</f>
        <v>-758</v>
      </c>
      <c r="I1147" s="401">
        <f>(H1145/6000)</f>
        <v>1.126333333</v>
      </c>
      <c r="J1147" s="287"/>
      <c r="K1147" s="287"/>
      <c r="L1147" s="287"/>
      <c r="M1147" s="287"/>
      <c r="N1147" s="287"/>
      <c r="O1147" s="287"/>
      <c r="P1147" s="287"/>
      <c r="Q1147" s="287"/>
      <c r="R1147" s="287"/>
      <c r="S1147" s="287"/>
    </row>
    <row r="1148">
      <c r="A1148" s="321"/>
      <c r="B1148" s="321"/>
      <c r="C1148" s="321"/>
      <c r="D1148" s="321"/>
      <c r="E1148" s="321"/>
      <c r="F1148" s="321"/>
      <c r="G1148" s="321"/>
      <c r="H1148" s="321"/>
      <c r="I1148" s="321"/>
      <c r="J1148" s="287"/>
      <c r="K1148" s="321"/>
      <c r="L1148" s="321"/>
      <c r="M1148" s="321"/>
      <c r="N1148" s="321"/>
      <c r="O1148" s="321"/>
      <c r="P1148" s="321"/>
      <c r="Q1148" s="287"/>
      <c r="R1148" s="287"/>
      <c r="S1148" s="287"/>
    </row>
    <row r="1149">
      <c r="A1149" s="283" t="s">
        <v>259</v>
      </c>
      <c r="B1149" s="284">
        <v>28.0</v>
      </c>
      <c r="C1149" s="284">
        <v>1.0</v>
      </c>
      <c r="D1149" s="284">
        <v>2.0</v>
      </c>
      <c r="E1149" s="284">
        <v>3.0</v>
      </c>
      <c r="F1149" s="284">
        <v>4.0</v>
      </c>
      <c r="G1149" s="284">
        <v>5.0</v>
      </c>
      <c r="H1149" s="285"/>
      <c r="I1149" s="285"/>
      <c r="J1149" s="286"/>
      <c r="K1149" s="283" t="s">
        <v>259</v>
      </c>
      <c r="L1149" s="291"/>
      <c r="M1149" s="291"/>
      <c r="N1149" s="291"/>
      <c r="O1149" s="291"/>
      <c r="P1149" s="291"/>
      <c r="Q1149" s="287"/>
      <c r="R1149" s="287"/>
      <c r="S1149" s="287"/>
    </row>
    <row r="1150">
      <c r="A1150" s="288" t="s">
        <v>132</v>
      </c>
      <c r="B1150" s="289" t="s">
        <v>2</v>
      </c>
      <c r="C1150" s="289" t="s">
        <v>3</v>
      </c>
      <c r="D1150" s="289" t="s">
        <v>4</v>
      </c>
      <c r="E1150" s="289" t="s">
        <v>5</v>
      </c>
      <c r="F1150" s="289" t="s">
        <v>6</v>
      </c>
      <c r="G1150" s="289" t="s">
        <v>7</v>
      </c>
      <c r="H1150" s="289" t="s">
        <v>9</v>
      </c>
      <c r="I1150" s="289" t="s">
        <v>71</v>
      </c>
      <c r="J1150" s="286"/>
      <c r="K1150" s="289" t="s">
        <v>132</v>
      </c>
      <c r="L1150" s="289" t="s">
        <v>72</v>
      </c>
      <c r="M1150" s="289" t="s">
        <v>13</v>
      </c>
      <c r="N1150" s="291" t="s">
        <v>73</v>
      </c>
      <c r="O1150" s="291" t="s">
        <v>133</v>
      </c>
      <c r="P1150" s="291" t="s">
        <v>74</v>
      </c>
      <c r="Q1150" s="287"/>
      <c r="R1150" s="287"/>
      <c r="S1150" s="287"/>
    </row>
    <row r="1151">
      <c r="A1151" s="312" t="s">
        <v>1</v>
      </c>
      <c r="B1151" s="298"/>
      <c r="C1151" s="298"/>
      <c r="D1151" s="298"/>
      <c r="E1151" s="298"/>
      <c r="F1151" s="298"/>
      <c r="G1151" s="298"/>
      <c r="H1151" s="298"/>
      <c r="I1151" s="298"/>
      <c r="J1151" s="286"/>
      <c r="K1151" s="297" t="s">
        <v>1</v>
      </c>
      <c r="L1151" s="298"/>
      <c r="M1151" s="298"/>
      <c r="N1151" s="298"/>
      <c r="O1151" s="298"/>
      <c r="P1151" s="298"/>
      <c r="Q1151" s="287"/>
      <c r="R1151" s="287"/>
      <c r="S1151" s="287"/>
    </row>
    <row r="1152">
      <c r="A1152" s="361" t="s">
        <v>248</v>
      </c>
      <c r="B1152" s="304">
        <v>3.0</v>
      </c>
      <c r="C1152" s="304">
        <v>3.0</v>
      </c>
      <c r="D1152" s="304">
        <v>1.0</v>
      </c>
      <c r="E1152" s="304">
        <v>4.0</v>
      </c>
      <c r="F1152" s="303">
        <v>2.0</v>
      </c>
      <c r="G1152" s="303"/>
      <c r="H1152" s="374">
        <f t="shared" ref="H1152:H1157" si="569">SUM(B1152:G1152)</f>
        <v>13</v>
      </c>
      <c r="I1152" s="306">
        <f t="shared" ref="I1152:I1157" si="570">(H1152/60)</f>
        <v>0.2166666667</v>
      </c>
      <c r="J1152" s="299" t="s">
        <v>206</v>
      </c>
      <c r="K1152" s="361" t="s">
        <v>248</v>
      </c>
      <c r="L1152" s="332">
        <v>28.0</v>
      </c>
      <c r="M1152" s="332">
        <f t="shared" ref="M1152:M1157" si="571">(L1152-H1152)</f>
        <v>15</v>
      </c>
      <c r="N1152" s="231">
        <v>15.0</v>
      </c>
      <c r="O1152" s="207">
        <f t="shared" ref="O1152:O1157" si="572">sum(M1152,N1152)</f>
        <v>30</v>
      </c>
      <c r="P1152" s="208"/>
      <c r="Q1152" s="317"/>
      <c r="R1152" s="287"/>
      <c r="S1152" s="287"/>
    </row>
    <row r="1153">
      <c r="A1153" s="330" t="s">
        <v>134</v>
      </c>
      <c r="B1153" s="304">
        <v>4.0</v>
      </c>
      <c r="C1153" s="304">
        <v>7.0</v>
      </c>
      <c r="D1153" s="304">
        <v>5.0</v>
      </c>
      <c r="E1153" s="303">
        <v>4.0</v>
      </c>
      <c r="F1153" s="303">
        <v>7.0</v>
      </c>
      <c r="G1153" s="303"/>
      <c r="H1153" s="374">
        <f t="shared" si="569"/>
        <v>27</v>
      </c>
      <c r="I1153" s="306">
        <f t="shared" si="570"/>
        <v>0.45</v>
      </c>
      <c r="J1153" s="299" t="s">
        <v>206</v>
      </c>
      <c r="K1153" s="330" t="s">
        <v>134</v>
      </c>
      <c r="L1153" s="332">
        <v>30.0</v>
      </c>
      <c r="M1153" s="332">
        <f t="shared" si="571"/>
        <v>3</v>
      </c>
      <c r="N1153" s="231">
        <v>40.0</v>
      </c>
      <c r="O1153" s="207">
        <f t="shared" si="572"/>
        <v>43</v>
      </c>
      <c r="P1153" s="208"/>
      <c r="Q1153" s="287"/>
      <c r="R1153" s="287"/>
      <c r="S1153" s="287"/>
    </row>
    <row r="1154">
      <c r="A1154" s="330" t="s">
        <v>199</v>
      </c>
      <c r="B1154" s="304">
        <v>1.0</v>
      </c>
      <c r="C1154" s="304">
        <v>7.0</v>
      </c>
      <c r="D1154" s="304">
        <v>3.0</v>
      </c>
      <c r="E1154" s="304">
        <v>4.0</v>
      </c>
      <c r="F1154" s="303">
        <v>2.0</v>
      </c>
      <c r="G1154" s="303"/>
      <c r="H1154" s="374">
        <f t="shared" si="569"/>
        <v>17</v>
      </c>
      <c r="I1154" s="306">
        <f t="shared" si="570"/>
        <v>0.2833333333</v>
      </c>
      <c r="J1154" s="299" t="s">
        <v>206</v>
      </c>
      <c r="K1154" s="330" t="s">
        <v>199</v>
      </c>
      <c r="L1154" s="332">
        <v>31.0</v>
      </c>
      <c r="M1154" s="332">
        <f t="shared" si="571"/>
        <v>14</v>
      </c>
      <c r="N1154" s="231">
        <v>20.0</v>
      </c>
      <c r="O1154" s="207">
        <f t="shared" si="572"/>
        <v>34</v>
      </c>
      <c r="P1154" s="208"/>
      <c r="Q1154" s="317"/>
      <c r="R1154" s="287"/>
      <c r="S1154" s="287"/>
    </row>
    <row r="1155">
      <c r="A1155" s="330" t="s">
        <v>200</v>
      </c>
      <c r="B1155" s="304">
        <v>2.0</v>
      </c>
      <c r="C1155" s="304">
        <v>3.0</v>
      </c>
      <c r="D1155" s="304">
        <v>2.0</v>
      </c>
      <c r="E1155" s="304">
        <v>4.0</v>
      </c>
      <c r="F1155" s="303">
        <v>2.0</v>
      </c>
      <c r="G1155" s="303"/>
      <c r="H1155" s="374">
        <f t="shared" si="569"/>
        <v>13</v>
      </c>
      <c r="I1155" s="306">
        <f t="shared" si="570"/>
        <v>0.2166666667</v>
      </c>
      <c r="J1155" s="299" t="s">
        <v>206</v>
      </c>
      <c r="K1155" s="330" t="s">
        <v>200</v>
      </c>
      <c r="L1155" s="332">
        <v>29.0</v>
      </c>
      <c r="M1155" s="332">
        <f t="shared" si="571"/>
        <v>16</v>
      </c>
      <c r="N1155" s="231">
        <v>10.0</v>
      </c>
      <c r="O1155" s="207">
        <f t="shared" si="572"/>
        <v>26</v>
      </c>
      <c r="P1155" s="208"/>
      <c r="Q1155" s="317"/>
      <c r="R1155" s="287"/>
      <c r="S1155" s="287"/>
    </row>
    <row r="1156">
      <c r="A1156" s="330" t="s">
        <v>230</v>
      </c>
      <c r="B1156" s="304">
        <v>2.0</v>
      </c>
      <c r="C1156" s="304">
        <v>5.0</v>
      </c>
      <c r="D1156" s="304">
        <v>12.0</v>
      </c>
      <c r="E1156" s="304">
        <v>9.0</v>
      </c>
      <c r="F1156" s="303">
        <v>0.0</v>
      </c>
      <c r="G1156" s="303">
        <v>3.0</v>
      </c>
      <c r="H1156" s="374">
        <f t="shared" si="569"/>
        <v>31</v>
      </c>
      <c r="I1156" s="306">
        <f t="shared" si="570"/>
        <v>0.5166666667</v>
      </c>
      <c r="J1156" s="299" t="s">
        <v>79</v>
      </c>
      <c r="K1156" s="330" t="s">
        <v>230</v>
      </c>
      <c r="L1156" s="332">
        <v>27.0</v>
      </c>
      <c r="M1156" s="332">
        <f t="shared" si="571"/>
        <v>-4</v>
      </c>
      <c r="N1156" s="231">
        <v>40.0</v>
      </c>
      <c r="O1156" s="207">
        <f t="shared" si="572"/>
        <v>36</v>
      </c>
      <c r="P1156" s="208"/>
      <c r="Q1156" s="317"/>
      <c r="R1156" s="287"/>
      <c r="S1156" s="287"/>
    </row>
    <row r="1157">
      <c r="A1157" s="361" t="s">
        <v>255</v>
      </c>
      <c r="B1157" s="304">
        <v>0.0</v>
      </c>
      <c r="C1157" s="304">
        <v>0.0</v>
      </c>
      <c r="D1157" s="304">
        <v>0.0</v>
      </c>
      <c r="E1157" s="304">
        <v>0.0</v>
      </c>
      <c r="F1157" s="303">
        <v>0.0</v>
      </c>
      <c r="G1157" s="303"/>
      <c r="H1157" s="374">
        <f t="shared" si="569"/>
        <v>0</v>
      </c>
      <c r="I1157" s="306">
        <f t="shared" si="570"/>
        <v>0</v>
      </c>
      <c r="J1157" s="299" t="s">
        <v>206</v>
      </c>
      <c r="K1157" s="361" t="s">
        <v>255</v>
      </c>
      <c r="L1157" s="207">
        <v>15.0</v>
      </c>
      <c r="M1157" s="332">
        <f t="shared" si="571"/>
        <v>15</v>
      </c>
      <c r="N1157" s="231" t="s">
        <v>79</v>
      </c>
      <c r="O1157" s="207">
        <f t="shared" si="572"/>
        <v>15</v>
      </c>
      <c r="P1157" s="208"/>
      <c r="Q1157" s="317"/>
      <c r="R1157" s="287"/>
      <c r="S1157" s="287"/>
    </row>
    <row r="1158">
      <c r="A1158" s="295"/>
      <c r="B1158" s="298">
        <f t="shared" ref="B1158:G1158" si="573">SUM(B1153:B1157)</f>
        <v>9</v>
      </c>
      <c r="C1158" s="298">
        <f t="shared" si="573"/>
        <v>22</v>
      </c>
      <c r="D1158" s="298">
        <f t="shared" si="573"/>
        <v>22</v>
      </c>
      <c r="E1158" s="298">
        <f t="shared" si="573"/>
        <v>21</v>
      </c>
      <c r="F1158" s="298">
        <f t="shared" si="573"/>
        <v>11</v>
      </c>
      <c r="G1158" s="298">
        <f t="shared" si="573"/>
        <v>3</v>
      </c>
      <c r="H1158" s="298">
        <f>sum(H1153:H1156)</f>
        <v>88</v>
      </c>
      <c r="I1158" s="333"/>
      <c r="J1158" s="286"/>
      <c r="K1158" s="298" t="s">
        <v>9</v>
      </c>
      <c r="L1158" s="298">
        <f t="shared" ref="L1158:O1158" si="574">SUM(L1153:L1157)</f>
        <v>132</v>
      </c>
      <c r="M1158" s="298">
        <f t="shared" si="574"/>
        <v>44</v>
      </c>
      <c r="N1158" s="298">
        <f t="shared" si="574"/>
        <v>110</v>
      </c>
      <c r="O1158" s="298">
        <f t="shared" si="574"/>
        <v>154</v>
      </c>
      <c r="P1158" s="298"/>
      <c r="Q1158" s="287"/>
      <c r="R1158" s="287"/>
      <c r="S1158" s="287"/>
    </row>
    <row r="1159">
      <c r="A1159" s="321"/>
      <c r="B1159" s="321"/>
      <c r="C1159" s="321"/>
      <c r="D1159" s="321"/>
      <c r="E1159" s="321"/>
      <c r="F1159" s="321"/>
      <c r="G1159" s="321"/>
      <c r="H1159" s="321"/>
      <c r="I1159" s="287"/>
      <c r="J1159" s="287"/>
      <c r="K1159" s="287"/>
      <c r="L1159" s="287"/>
      <c r="M1159" s="287"/>
      <c r="N1159" s="287"/>
      <c r="O1159" s="287"/>
      <c r="P1159" s="287"/>
      <c r="Q1159" s="287"/>
      <c r="R1159" s="287"/>
      <c r="S1159" s="287"/>
    </row>
    <row r="1160">
      <c r="A1160" s="322"/>
      <c r="B1160" s="334">
        <f t="shared" ref="B1160:H1160" si="575">(B1158*30)</f>
        <v>270</v>
      </c>
      <c r="C1160" s="334">
        <f t="shared" si="575"/>
        <v>660</v>
      </c>
      <c r="D1160" s="334">
        <f t="shared" si="575"/>
        <v>660</v>
      </c>
      <c r="E1160" s="334">
        <f t="shared" si="575"/>
        <v>630</v>
      </c>
      <c r="F1160" s="334">
        <f t="shared" si="575"/>
        <v>330</v>
      </c>
      <c r="G1160" s="334">
        <f t="shared" si="575"/>
        <v>90</v>
      </c>
      <c r="H1160" s="334">
        <f t="shared" si="575"/>
        <v>2640</v>
      </c>
      <c r="I1160" s="287"/>
      <c r="J1160" s="287"/>
      <c r="K1160" s="287"/>
      <c r="L1160" s="287"/>
      <c r="M1160" s="287"/>
      <c r="N1160" s="287"/>
      <c r="O1160" s="287"/>
      <c r="P1160" s="287"/>
      <c r="Q1160" s="287"/>
      <c r="R1160" s="287"/>
      <c r="S1160" s="287"/>
    </row>
    <row r="1161">
      <c r="A1161" s="287"/>
      <c r="B1161" s="287"/>
      <c r="C1161" s="287"/>
      <c r="D1161" s="287"/>
      <c r="E1161" s="287"/>
      <c r="F1161" s="287"/>
      <c r="G1161" s="321"/>
      <c r="H1161" s="321"/>
      <c r="I1161" s="287"/>
      <c r="J1161" s="287"/>
      <c r="K1161" s="287"/>
      <c r="L1161" s="287"/>
      <c r="M1161" s="287"/>
      <c r="N1161" s="287"/>
      <c r="O1161" s="287"/>
      <c r="P1161" s="287"/>
      <c r="Q1161" s="287"/>
      <c r="R1161" s="287"/>
      <c r="S1161" s="287"/>
    </row>
    <row r="1162">
      <c r="A1162" s="287"/>
      <c r="B1162" s="287"/>
      <c r="C1162" s="287"/>
      <c r="D1162" s="287"/>
      <c r="E1162" s="287"/>
      <c r="F1162" s="286"/>
      <c r="G1162" s="323" t="s">
        <v>35</v>
      </c>
      <c r="H1162" s="323" t="s">
        <v>36</v>
      </c>
      <c r="I1162" s="287"/>
      <c r="J1162" s="287"/>
      <c r="K1162" s="287"/>
      <c r="L1162" s="287"/>
      <c r="M1162" s="287"/>
      <c r="N1162" s="287"/>
      <c r="O1162" s="287"/>
      <c r="P1162" s="287"/>
      <c r="Q1162" s="287"/>
      <c r="R1162" s="287"/>
      <c r="S1162" s="287"/>
    </row>
    <row r="1163">
      <c r="A1163" s="287"/>
      <c r="B1163" s="287"/>
      <c r="C1163" s="287"/>
      <c r="D1163" s="287"/>
      <c r="E1163" s="287"/>
      <c r="F1163" s="286"/>
      <c r="G1163" s="324">
        <v>44598.0</v>
      </c>
      <c r="H1163" s="303">
        <v>78.0</v>
      </c>
      <c r="I1163" s="287"/>
      <c r="J1163" s="287"/>
      <c r="K1163" s="287"/>
      <c r="L1163" s="287"/>
      <c r="M1163" s="287"/>
      <c r="N1163" s="287"/>
      <c r="O1163" s="287"/>
      <c r="P1163" s="287"/>
      <c r="Q1163" s="287"/>
      <c r="R1163" s="287"/>
      <c r="S1163" s="287"/>
    </row>
    <row r="1164">
      <c r="A1164" s="287"/>
      <c r="B1164" s="287"/>
      <c r="C1164" s="287"/>
      <c r="D1164" s="287"/>
      <c r="E1164" s="287"/>
      <c r="F1164" s="286"/>
      <c r="G1164" s="325">
        <v>44605.0</v>
      </c>
      <c r="H1164" s="303">
        <v>79.0</v>
      </c>
      <c r="I1164" s="287"/>
      <c r="J1164" s="287"/>
      <c r="K1164" s="287"/>
      <c r="L1164" s="287"/>
      <c r="M1164" s="287"/>
      <c r="N1164" s="287"/>
      <c r="O1164" s="287"/>
      <c r="P1164" s="287"/>
      <c r="Q1164" s="287"/>
      <c r="R1164" s="287"/>
      <c r="S1164" s="287"/>
    </row>
    <row r="1165">
      <c r="A1165" s="287"/>
      <c r="B1165" s="287"/>
      <c r="C1165" s="287"/>
      <c r="D1165" s="287"/>
      <c r="E1165" s="287"/>
      <c r="F1165" s="286"/>
      <c r="G1165" s="325">
        <v>44612.0</v>
      </c>
      <c r="H1165" s="303">
        <v>60.0</v>
      </c>
      <c r="I1165" s="287"/>
      <c r="J1165" s="287"/>
      <c r="K1165" s="287"/>
      <c r="L1165" s="287"/>
      <c r="M1165" s="287"/>
      <c r="N1165" s="287"/>
      <c r="O1165" s="287"/>
      <c r="P1165" s="287"/>
      <c r="Q1165" s="287"/>
      <c r="R1165" s="287"/>
      <c r="S1165" s="287"/>
    </row>
    <row r="1166">
      <c r="A1166" s="287"/>
      <c r="B1166" s="287"/>
      <c r="C1166" s="287"/>
      <c r="D1166" s="287"/>
      <c r="E1166" s="287"/>
      <c r="F1166" s="286"/>
      <c r="G1166" s="325">
        <v>44619.0</v>
      </c>
      <c r="H1166" s="303">
        <v>81.0</v>
      </c>
      <c r="I1166" s="287"/>
      <c r="J1166" s="287"/>
      <c r="K1166" s="287"/>
      <c r="L1166" s="287"/>
      <c r="M1166" s="287"/>
      <c r="N1166" s="287"/>
      <c r="O1166" s="287"/>
      <c r="P1166" s="287"/>
      <c r="Q1166" s="287"/>
      <c r="R1166" s="287"/>
      <c r="S1166" s="287"/>
    </row>
    <row r="1167">
      <c r="A1167" s="287"/>
      <c r="B1167" s="287"/>
      <c r="C1167" s="287"/>
      <c r="D1167" s="287"/>
      <c r="E1167" s="287"/>
      <c r="F1167" s="286"/>
      <c r="G1167" s="325">
        <v>44620.0</v>
      </c>
      <c r="H1167" s="303">
        <f>(H1158)</f>
        <v>88</v>
      </c>
      <c r="I1167" s="287"/>
      <c r="J1167" s="287"/>
      <c r="K1167" s="287"/>
      <c r="L1167" s="287"/>
      <c r="M1167" s="287"/>
      <c r="N1167" s="287"/>
      <c r="O1167" s="287"/>
      <c r="P1167" s="287"/>
      <c r="Q1167" s="287"/>
      <c r="R1167" s="287"/>
      <c r="S1167" s="287"/>
    </row>
    <row r="1168">
      <c r="A1168" s="287"/>
      <c r="B1168" s="287"/>
      <c r="C1168" s="287"/>
      <c r="D1168" s="287"/>
      <c r="E1168" s="287"/>
      <c r="F1168" s="286"/>
      <c r="G1168" s="323" t="s">
        <v>9</v>
      </c>
      <c r="H1168" s="323">
        <f>SUM(H1163:H1167)</f>
        <v>386</v>
      </c>
      <c r="I1168" s="287"/>
      <c r="J1168" s="287"/>
      <c r="K1168" s="287"/>
      <c r="L1168" s="287"/>
      <c r="M1168" s="287"/>
      <c r="N1168" s="287"/>
      <c r="O1168" s="287"/>
      <c r="P1168" s="287"/>
      <c r="Q1168" s="287"/>
      <c r="R1168" s="287"/>
      <c r="S1168" s="287"/>
    </row>
    <row r="1169">
      <c r="A1169" s="287"/>
      <c r="B1169" s="287"/>
      <c r="C1169" s="287"/>
      <c r="D1169" s="287"/>
      <c r="E1169" s="287"/>
      <c r="F1169" s="287"/>
      <c r="G1169" s="321"/>
      <c r="H1169" s="321"/>
      <c r="I1169" s="287"/>
      <c r="J1169" s="287"/>
      <c r="K1169" s="287"/>
      <c r="L1169" s="287"/>
      <c r="M1169" s="287"/>
      <c r="N1169" s="287"/>
      <c r="O1169" s="287"/>
      <c r="P1169" s="287"/>
      <c r="Q1169" s="287"/>
      <c r="R1169" s="287"/>
      <c r="S1169" s="287"/>
    </row>
    <row r="1170">
      <c r="A1170" s="287"/>
      <c r="B1170" s="287"/>
      <c r="C1170" s="287"/>
      <c r="D1170" s="287"/>
      <c r="E1170" s="287"/>
      <c r="F1170" s="286"/>
      <c r="G1170" s="327" t="s">
        <v>131</v>
      </c>
      <c r="H1170" s="327">
        <f>(600-H1168)</f>
        <v>214</v>
      </c>
      <c r="I1170" s="401">
        <f>(H1168/600)</f>
        <v>0.6433333333</v>
      </c>
      <c r="J1170" s="287"/>
      <c r="K1170" s="287"/>
      <c r="L1170" s="287"/>
      <c r="M1170" s="287"/>
      <c r="N1170" s="287"/>
      <c r="O1170" s="287"/>
      <c r="P1170" s="287"/>
      <c r="Q1170" s="287"/>
      <c r="R1170" s="287"/>
      <c r="S1170" s="287"/>
    </row>
    <row r="1171">
      <c r="A1171" s="321"/>
      <c r="B1171" s="321"/>
      <c r="C1171" s="321"/>
      <c r="D1171" s="321"/>
      <c r="E1171" s="321"/>
      <c r="F1171" s="321"/>
      <c r="G1171" s="321"/>
      <c r="H1171" s="321"/>
      <c r="I1171" s="321"/>
      <c r="J1171" s="287"/>
      <c r="K1171" s="321"/>
      <c r="L1171" s="321"/>
      <c r="M1171" s="321"/>
      <c r="N1171" s="321"/>
      <c r="O1171" s="321"/>
      <c r="P1171" s="321"/>
      <c r="Q1171" s="287"/>
      <c r="R1171" s="287"/>
      <c r="S1171" s="287"/>
    </row>
    <row r="1172">
      <c r="A1172" s="283" t="s">
        <v>259</v>
      </c>
      <c r="B1172" s="284">
        <v>28.0</v>
      </c>
      <c r="C1172" s="284">
        <v>1.0</v>
      </c>
      <c r="D1172" s="284">
        <v>2.0</v>
      </c>
      <c r="E1172" s="284">
        <v>3.0</v>
      </c>
      <c r="F1172" s="284">
        <v>4.0</v>
      </c>
      <c r="G1172" s="284">
        <v>5.0</v>
      </c>
      <c r="H1172" s="285"/>
      <c r="I1172" s="285"/>
      <c r="J1172" s="286"/>
      <c r="K1172" s="283" t="s">
        <v>259</v>
      </c>
      <c r="L1172" s="291"/>
      <c r="M1172" s="291"/>
      <c r="N1172" s="291"/>
      <c r="O1172" s="291"/>
      <c r="P1172" s="291"/>
      <c r="Q1172" s="287"/>
      <c r="R1172" s="287"/>
      <c r="S1172" s="287"/>
    </row>
    <row r="1173">
      <c r="A1173" s="290" t="s">
        <v>144</v>
      </c>
      <c r="B1173" s="290" t="s">
        <v>2</v>
      </c>
      <c r="C1173" s="290" t="s">
        <v>3</v>
      </c>
      <c r="D1173" s="290" t="s">
        <v>4</v>
      </c>
      <c r="E1173" s="290" t="s">
        <v>5</v>
      </c>
      <c r="F1173" s="290" t="s">
        <v>6</v>
      </c>
      <c r="G1173" s="290" t="s">
        <v>7</v>
      </c>
      <c r="H1173" s="290" t="s">
        <v>9</v>
      </c>
      <c r="I1173" s="290" t="s">
        <v>71</v>
      </c>
      <c r="J1173" s="286"/>
      <c r="K1173" s="289" t="s">
        <v>144</v>
      </c>
      <c r="L1173" s="289" t="s">
        <v>72</v>
      </c>
      <c r="M1173" s="289" t="s">
        <v>13</v>
      </c>
      <c r="N1173" s="291" t="s">
        <v>73</v>
      </c>
      <c r="O1173" s="291" t="s">
        <v>133</v>
      </c>
      <c r="P1173" s="335" t="s">
        <v>245</v>
      </c>
      <c r="Q1173" s="287"/>
      <c r="R1173" s="287"/>
      <c r="S1173" s="287"/>
    </row>
    <row r="1174">
      <c r="A1174" s="364" t="s">
        <v>1</v>
      </c>
      <c r="B1174" s="365"/>
      <c r="C1174" s="365"/>
      <c r="D1174" s="365"/>
      <c r="E1174" s="365"/>
      <c r="F1174" s="365"/>
      <c r="G1174" s="365"/>
      <c r="H1174" s="219">
        <v>0.0</v>
      </c>
      <c r="I1174" s="365"/>
      <c r="J1174" s="286"/>
      <c r="K1174" s="336" t="s">
        <v>1</v>
      </c>
      <c r="L1174" s="337"/>
      <c r="M1174" s="337"/>
      <c r="N1174" s="337"/>
      <c r="O1174" s="337"/>
      <c r="P1174" s="337"/>
      <c r="Q1174" s="287"/>
      <c r="R1174" s="287"/>
      <c r="S1174" s="287"/>
    </row>
    <row r="1175">
      <c r="A1175" s="366" t="s">
        <v>145</v>
      </c>
      <c r="B1175" s="367">
        <v>0.0</v>
      </c>
      <c r="C1175" s="367">
        <v>30.0</v>
      </c>
      <c r="D1175" s="367">
        <v>16.0</v>
      </c>
      <c r="E1175" s="367">
        <v>6.0</v>
      </c>
      <c r="F1175" s="367">
        <v>0.0</v>
      </c>
      <c r="G1175" s="368">
        <v>0.0</v>
      </c>
      <c r="H1175" s="369">
        <f t="shared" ref="H1175:H1194" si="576">SUM(B1175:G1175)</f>
        <v>52</v>
      </c>
      <c r="I1175" s="370">
        <f>(H1175:H1176/60)</f>
        <v>0.8666666667</v>
      </c>
      <c r="J1175" s="299" t="s">
        <v>206</v>
      </c>
      <c r="K1175" s="366" t="s">
        <v>145</v>
      </c>
      <c r="L1175" s="372">
        <v>85.0</v>
      </c>
      <c r="M1175" s="372">
        <f t="shared" ref="M1175:M1194" si="577">(L1175-H1175)</f>
        <v>33</v>
      </c>
      <c r="N1175" s="373">
        <v>110.0</v>
      </c>
      <c r="O1175" s="372">
        <f t="shared" ref="O1175:O1194" si="578">sum(M1175,N1175)</f>
        <v>143</v>
      </c>
      <c r="P1175" s="372"/>
      <c r="Q1175" s="317"/>
      <c r="R1175" s="287"/>
      <c r="S1175" s="287"/>
    </row>
    <row r="1176">
      <c r="A1176" s="362" t="s">
        <v>121</v>
      </c>
      <c r="B1176" s="315">
        <v>9.0</v>
      </c>
      <c r="C1176" s="315">
        <v>6.0</v>
      </c>
      <c r="D1176" s="315">
        <v>2.0</v>
      </c>
      <c r="E1176" s="315">
        <v>6.0</v>
      </c>
      <c r="F1176" s="315">
        <v>0.0</v>
      </c>
      <c r="G1176" s="362">
        <v>0.0</v>
      </c>
      <c r="H1176" s="374">
        <f t="shared" si="576"/>
        <v>23</v>
      </c>
      <c r="I1176" s="375"/>
      <c r="J1176" s="299" t="s">
        <v>206</v>
      </c>
      <c r="K1176" s="362" t="s">
        <v>121</v>
      </c>
      <c r="L1176" s="332">
        <v>56.0</v>
      </c>
      <c r="M1176" s="222">
        <f t="shared" si="577"/>
        <v>33</v>
      </c>
      <c r="N1176" s="376" t="s">
        <v>79</v>
      </c>
      <c r="O1176" s="222">
        <f t="shared" si="578"/>
        <v>33</v>
      </c>
      <c r="P1176" s="222"/>
      <c r="Q1176" s="317"/>
      <c r="R1176" s="287"/>
      <c r="S1176" s="287"/>
    </row>
    <row r="1177">
      <c r="A1177" s="366" t="s">
        <v>152</v>
      </c>
      <c r="B1177" s="367">
        <v>7.0</v>
      </c>
      <c r="C1177" s="367">
        <v>0.0</v>
      </c>
      <c r="D1177" s="367">
        <v>11.0</v>
      </c>
      <c r="E1177" s="367">
        <v>12.0</v>
      </c>
      <c r="F1177" s="367">
        <v>4.0</v>
      </c>
      <c r="G1177" s="368">
        <v>0.0</v>
      </c>
      <c r="H1177" s="369">
        <f t="shared" si="576"/>
        <v>34</v>
      </c>
      <c r="I1177" s="370">
        <f>(H1177/60)</f>
        <v>0.5666666667</v>
      </c>
      <c r="J1177" s="299" t="s">
        <v>206</v>
      </c>
      <c r="K1177" s="366" t="s">
        <v>152</v>
      </c>
      <c r="L1177" s="372">
        <v>52.0</v>
      </c>
      <c r="M1177" s="372">
        <f t="shared" si="577"/>
        <v>18</v>
      </c>
      <c r="N1177" s="373">
        <v>30.0</v>
      </c>
      <c r="O1177" s="372">
        <f t="shared" si="578"/>
        <v>48</v>
      </c>
      <c r="P1177" s="372"/>
      <c r="Q1177" s="287"/>
      <c r="R1177" s="287"/>
      <c r="S1177" s="287"/>
    </row>
    <row r="1178">
      <c r="A1178" s="362" t="s">
        <v>121</v>
      </c>
      <c r="B1178" s="315">
        <v>1.0</v>
      </c>
      <c r="C1178" s="315">
        <v>1.0</v>
      </c>
      <c r="D1178" s="315">
        <v>4.0</v>
      </c>
      <c r="E1178" s="315">
        <v>2.0</v>
      </c>
      <c r="F1178" s="315">
        <v>0.0</v>
      </c>
      <c r="G1178" s="362">
        <v>0.0</v>
      </c>
      <c r="H1178" s="374">
        <f t="shared" si="576"/>
        <v>8</v>
      </c>
      <c r="I1178" s="375"/>
      <c r="J1178" s="299" t="s">
        <v>206</v>
      </c>
      <c r="K1178" s="362" t="s">
        <v>121</v>
      </c>
      <c r="L1178" s="332">
        <v>18.0</v>
      </c>
      <c r="M1178" s="222">
        <f t="shared" si="577"/>
        <v>10</v>
      </c>
      <c r="N1178" s="376" t="s">
        <v>79</v>
      </c>
      <c r="O1178" s="222">
        <f t="shared" si="578"/>
        <v>10</v>
      </c>
      <c r="P1178" s="222"/>
      <c r="Q1178" s="287"/>
      <c r="R1178" s="287"/>
      <c r="S1178" s="287"/>
    </row>
    <row r="1179">
      <c r="A1179" s="366" t="s">
        <v>153</v>
      </c>
      <c r="B1179" s="367">
        <v>6.0</v>
      </c>
      <c r="C1179" s="367">
        <v>0.0</v>
      </c>
      <c r="D1179" s="367">
        <v>14.0</v>
      </c>
      <c r="E1179" s="367">
        <v>4.0</v>
      </c>
      <c r="F1179" s="367">
        <v>0.0</v>
      </c>
      <c r="G1179" s="368">
        <v>6.0</v>
      </c>
      <c r="H1179" s="369">
        <f t="shared" si="576"/>
        <v>30</v>
      </c>
      <c r="I1179" s="370">
        <f>(H1179/60)</f>
        <v>0.5</v>
      </c>
      <c r="J1179" s="299" t="s">
        <v>206</v>
      </c>
      <c r="K1179" s="366" t="s">
        <v>153</v>
      </c>
      <c r="L1179" s="372">
        <v>47.0</v>
      </c>
      <c r="M1179" s="372">
        <f t="shared" si="577"/>
        <v>17</v>
      </c>
      <c r="N1179" s="373">
        <v>20.0</v>
      </c>
      <c r="O1179" s="372">
        <f t="shared" si="578"/>
        <v>37</v>
      </c>
      <c r="P1179" s="372"/>
      <c r="Q1179" s="317">
        <f>+5</f>
        <v>5</v>
      </c>
      <c r="R1179" s="287"/>
      <c r="S1179" s="287"/>
    </row>
    <row r="1180">
      <c r="A1180" s="362" t="s">
        <v>121</v>
      </c>
      <c r="B1180" s="315">
        <v>3.0</v>
      </c>
      <c r="C1180" s="315">
        <v>0.0</v>
      </c>
      <c r="D1180" s="315">
        <v>1.0</v>
      </c>
      <c r="E1180" s="315">
        <v>3.0</v>
      </c>
      <c r="F1180" s="315">
        <v>0.0</v>
      </c>
      <c r="G1180" s="362">
        <v>0.0</v>
      </c>
      <c r="H1180" s="374">
        <f t="shared" si="576"/>
        <v>7</v>
      </c>
      <c r="I1180" s="375"/>
      <c r="J1180" s="299" t="s">
        <v>206</v>
      </c>
      <c r="K1180" s="362" t="s">
        <v>121</v>
      </c>
      <c r="L1180" s="332">
        <v>7.0</v>
      </c>
      <c r="M1180" s="222">
        <f t="shared" si="577"/>
        <v>0</v>
      </c>
      <c r="N1180" s="376" t="s">
        <v>79</v>
      </c>
      <c r="O1180" s="222">
        <f t="shared" si="578"/>
        <v>0</v>
      </c>
      <c r="P1180" s="222"/>
      <c r="Q1180" s="287"/>
      <c r="R1180" s="287"/>
      <c r="S1180" s="287"/>
    </row>
    <row r="1181">
      <c r="A1181" s="366" t="s">
        <v>150</v>
      </c>
      <c r="B1181" s="367">
        <v>2.0</v>
      </c>
      <c r="C1181" s="367">
        <v>5.0</v>
      </c>
      <c r="D1181" s="367">
        <v>6.0</v>
      </c>
      <c r="E1181" s="367">
        <v>2.0</v>
      </c>
      <c r="F1181" s="367">
        <v>1.0</v>
      </c>
      <c r="G1181" s="368">
        <v>0.0</v>
      </c>
      <c r="H1181" s="369">
        <f t="shared" si="576"/>
        <v>16</v>
      </c>
      <c r="I1181" s="370">
        <f>(H1181/60)</f>
        <v>0.2666666667</v>
      </c>
      <c r="J1181" s="299"/>
      <c r="K1181" s="366" t="s">
        <v>150</v>
      </c>
      <c r="L1181" s="372">
        <v>38.0</v>
      </c>
      <c r="M1181" s="372">
        <f t="shared" si="577"/>
        <v>22</v>
      </c>
      <c r="N1181" s="373">
        <v>10.0</v>
      </c>
      <c r="O1181" s="372">
        <f t="shared" si="578"/>
        <v>32</v>
      </c>
      <c r="P1181" s="372"/>
      <c r="Q1181" s="287"/>
      <c r="R1181" s="287"/>
      <c r="S1181" s="287"/>
    </row>
    <row r="1182">
      <c r="A1182" s="362" t="s">
        <v>121</v>
      </c>
      <c r="B1182" s="315">
        <v>1.0</v>
      </c>
      <c r="C1182" s="315">
        <v>1.0</v>
      </c>
      <c r="D1182" s="315">
        <v>0.0</v>
      </c>
      <c r="E1182" s="315">
        <v>0.0</v>
      </c>
      <c r="F1182" s="315">
        <v>1.0</v>
      </c>
      <c r="G1182" s="362">
        <v>0.0</v>
      </c>
      <c r="H1182" s="374">
        <f t="shared" si="576"/>
        <v>3</v>
      </c>
      <c r="I1182" s="375"/>
      <c r="J1182" s="299"/>
      <c r="K1182" s="362" t="s">
        <v>121</v>
      </c>
      <c r="L1182" s="332">
        <v>24.0</v>
      </c>
      <c r="M1182" s="222">
        <f t="shared" si="577"/>
        <v>21</v>
      </c>
      <c r="N1182" s="376" t="s">
        <v>79</v>
      </c>
      <c r="O1182" s="222">
        <f t="shared" si="578"/>
        <v>21</v>
      </c>
      <c r="P1182" s="222"/>
      <c r="Q1182" s="287"/>
      <c r="R1182" s="287"/>
      <c r="S1182" s="287"/>
    </row>
    <row r="1183">
      <c r="A1183" s="377" t="s">
        <v>203</v>
      </c>
      <c r="B1183" s="378">
        <v>2.0</v>
      </c>
      <c r="C1183" s="378">
        <v>2.0</v>
      </c>
      <c r="D1183" s="378">
        <v>1.0</v>
      </c>
      <c r="E1183" s="378">
        <v>8.0</v>
      </c>
      <c r="F1183" s="378">
        <v>3.0</v>
      </c>
      <c r="G1183" s="379">
        <v>4.0</v>
      </c>
      <c r="H1183" s="380">
        <f t="shared" si="576"/>
        <v>20</v>
      </c>
      <c r="I1183" s="381">
        <f>(H1183/60)</f>
        <v>0.3333333333</v>
      </c>
      <c r="J1183" s="299" t="s">
        <v>79</v>
      </c>
      <c r="K1183" s="377" t="s">
        <v>203</v>
      </c>
      <c r="L1183" s="372">
        <v>52.0</v>
      </c>
      <c r="M1183" s="372">
        <f t="shared" si="577"/>
        <v>32</v>
      </c>
      <c r="N1183" s="373">
        <v>10.0</v>
      </c>
      <c r="O1183" s="372">
        <f t="shared" si="578"/>
        <v>42</v>
      </c>
      <c r="P1183" s="372"/>
      <c r="Q1183" s="287"/>
      <c r="R1183" s="287"/>
      <c r="S1183" s="287"/>
    </row>
    <row r="1184">
      <c r="A1184" s="362" t="s">
        <v>121</v>
      </c>
      <c r="B1184" s="315">
        <v>5.0</v>
      </c>
      <c r="C1184" s="315">
        <v>1.0</v>
      </c>
      <c r="D1184" s="315">
        <v>2.0</v>
      </c>
      <c r="E1184" s="315">
        <v>0.0</v>
      </c>
      <c r="F1184" s="315">
        <v>1.0</v>
      </c>
      <c r="G1184" s="362">
        <v>0.0</v>
      </c>
      <c r="H1184" s="374">
        <f t="shared" si="576"/>
        <v>9</v>
      </c>
      <c r="I1184" s="375"/>
      <c r="J1184" s="299" t="s">
        <v>206</v>
      </c>
      <c r="K1184" s="362" t="s">
        <v>121</v>
      </c>
      <c r="L1184" s="332">
        <v>10.0</v>
      </c>
      <c r="M1184" s="222">
        <f t="shared" si="577"/>
        <v>1</v>
      </c>
      <c r="N1184" s="376" t="s">
        <v>79</v>
      </c>
      <c r="O1184" s="222">
        <f t="shared" si="578"/>
        <v>1</v>
      </c>
      <c r="P1184" s="222"/>
      <c r="Q1184" s="287"/>
      <c r="R1184" s="287"/>
      <c r="S1184" s="287"/>
    </row>
    <row r="1185">
      <c r="A1185" s="377" t="s">
        <v>241</v>
      </c>
      <c r="B1185" s="378">
        <v>0.0</v>
      </c>
      <c r="C1185" s="378">
        <v>1.0</v>
      </c>
      <c r="D1185" s="378">
        <v>0.0</v>
      </c>
      <c r="E1185" s="378">
        <v>1.0</v>
      </c>
      <c r="F1185" s="378">
        <v>13.0</v>
      </c>
      <c r="G1185" s="379">
        <v>1.0</v>
      </c>
      <c r="H1185" s="380">
        <f t="shared" si="576"/>
        <v>16</v>
      </c>
      <c r="I1185" s="381">
        <f>(H1185/60)</f>
        <v>0.2666666667</v>
      </c>
      <c r="J1185" s="299" t="s">
        <v>79</v>
      </c>
      <c r="K1185" s="377" t="s">
        <v>241</v>
      </c>
      <c r="L1185" s="372">
        <v>35.0</v>
      </c>
      <c r="M1185" s="372">
        <f t="shared" si="577"/>
        <v>19</v>
      </c>
      <c r="N1185" s="373" t="s">
        <v>79</v>
      </c>
      <c r="O1185" s="372">
        <f t="shared" si="578"/>
        <v>19</v>
      </c>
      <c r="P1185" s="372"/>
      <c r="Q1185" s="317"/>
      <c r="R1185" s="287"/>
      <c r="S1185" s="287"/>
    </row>
    <row r="1186">
      <c r="A1186" s="362" t="s">
        <v>121</v>
      </c>
      <c r="B1186" s="315">
        <v>0.0</v>
      </c>
      <c r="C1186" s="315">
        <v>0.0</v>
      </c>
      <c r="D1186" s="315">
        <v>0.0</v>
      </c>
      <c r="E1186" s="315">
        <v>0.0</v>
      </c>
      <c r="F1186" s="315">
        <v>0.0</v>
      </c>
      <c r="G1186" s="362">
        <v>0.0</v>
      </c>
      <c r="H1186" s="374">
        <f t="shared" si="576"/>
        <v>0</v>
      </c>
      <c r="I1186" s="375"/>
      <c r="J1186" s="299"/>
      <c r="K1186" s="362" t="s">
        <v>121</v>
      </c>
      <c r="L1186" s="332">
        <v>1.0</v>
      </c>
      <c r="M1186" s="222">
        <f t="shared" si="577"/>
        <v>1</v>
      </c>
      <c r="N1186" s="376" t="s">
        <v>79</v>
      </c>
      <c r="O1186" s="222">
        <f t="shared" si="578"/>
        <v>1</v>
      </c>
      <c r="P1186" s="222"/>
      <c r="Q1186" s="287"/>
      <c r="R1186" s="287"/>
      <c r="S1186" s="287"/>
    </row>
    <row r="1187">
      <c r="A1187" s="379" t="s">
        <v>256</v>
      </c>
      <c r="B1187" s="378">
        <v>0.0</v>
      </c>
      <c r="C1187" s="378">
        <v>0.0</v>
      </c>
      <c r="D1187" s="378">
        <v>0.0</v>
      </c>
      <c r="E1187" s="378">
        <v>0.0</v>
      </c>
      <c r="F1187" s="378">
        <v>0.0</v>
      </c>
      <c r="G1187" s="379">
        <v>0.0</v>
      </c>
      <c r="H1187" s="380">
        <f t="shared" si="576"/>
        <v>0</v>
      </c>
      <c r="I1187" s="381">
        <f>(H1187/60)</f>
        <v>0</v>
      </c>
      <c r="J1187" s="299"/>
      <c r="K1187" s="379" t="s">
        <v>256</v>
      </c>
      <c r="L1187" s="372">
        <v>35.0</v>
      </c>
      <c r="M1187" s="372">
        <f t="shared" si="577"/>
        <v>35</v>
      </c>
      <c r="N1187" s="373" t="s">
        <v>79</v>
      </c>
      <c r="O1187" s="372">
        <f t="shared" si="578"/>
        <v>35</v>
      </c>
      <c r="P1187" s="372"/>
      <c r="Q1187" s="317" t="s">
        <v>266</v>
      </c>
      <c r="R1187" s="287"/>
      <c r="S1187" s="287"/>
    </row>
    <row r="1188">
      <c r="A1188" s="362" t="s">
        <v>121</v>
      </c>
      <c r="B1188" s="315">
        <v>0.0</v>
      </c>
      <c r="C1188" s="315">
        <v>0.0</v>
      </c>
      <c r="D1188" s="315">
        <v>0.0</v>
      </c>
      <c r="E1188" s="315">
        <v>0.0</v>
      </c>
      <c r="F1188" s="315">
        <v>0.0</v>
      </c>
      <c r="G1188" s="362">
        <v>0.0</v>
      </c>
      <c r="H1188" s="374">
        <f t="shared" si="576"/>
        <v>0</v>
      </c>
      <c r="I1188" s="375"/>
      <c r="J1188" s="299"/>
      <c r="K1188" s="362" t="s">
        <v>121</v>
      </c>
      <c r="L1188" s="207">
        <v>0.0</v>
      </c>
      <c r="M1188" s="222">
        <f t="shared" si="577"/>
        <v>0</v>
      </c>
      <c r="N1188" s="376" t="s">
        <v>79</v>
      </c>
      <c r="O1188" s="222">
        <f t="shared" si="578"/>
        <v>0</v>
      </c>
      <c r="P1188" s="222"/>
      <c r="Q1188" s="287"/>
      <c r="R1188" s="287"/>
      <c r="S1188" s="287"/>
    </row>
    <row r="1189">
      <c r="A1189" s="379" t="s">
        <v>149</v>
      </c>
      <c r="B1189" s="378">
        <v>0.0</v>
      </c>
      <c r="C1189" s="378">
        <v>0.0</v>
      </c>
      <c r="D1189" s="378">
        <v>0.0</v>
      </c>
      <c r="E1189" s="378">
        <v>0.0</v>
      </c>
      <c r="F1189" s="378">
        <v>0.0</v>
      </c>
      <c r="G1189" s="379">
        <v>0.0</v>
      </c>
      <c r="H1189" s="380">
        <f t="shared" si="576"/>
        <v>0</v>
      </c>
      <c r="I1189" s="381">
        <f>(H1189/60)</f>
        <v>0</v>
      </c>
      <c r="J1189" s="299"/>
      <c r="K1189" s="379" t="s">
        <v>149</v>
      </c>
      <c r="L1189" s="372">
        <v>15.0</v>
      </c>
      <c r="M1189" s="372">
        <f t="shared" si="577"/>
        <v>15</v>
      </c>
      <c r="N1189" s="373" t="s">
        <v>79</v>
      </c>
      <c r="O1189" s="372">
        <f t="shared" si="578"/>
        <v>15</v>
      </c>
      <c r="P1189" s="372"/>
      <c r="Q1189" s="287"/>
      <c r="R1189" s="287"/>
      <c r="S1189" s="287"/>
    </row>
    <row r="1190">
      <c r="A1190" s="362" t="s">
        <v>121</v>
      </c>
      <c r="B1190" s="315">
        <v>0.0</v>
      </c>
      <c r="C1190" s="315">
        <v>0.0</v>
      </c>
      <c r="D1190" s="315">
        <v>0.0</v>
      </c>
      <c r="E1190" s="315">
        <v>0.0</v>
      </c>
      <c r="F1190" s="315">
        <v>0.0</v>
      </c>
      <c r="G1190" s="362">
        <v>0.0</v>
      </c>
      <c r="H1190" s="374">
        <f t="shared" si="576"/>
        <v>0</v>
      </c>
      <c r="I1190" s="375"/>
      <c r="J1190" s="299"/>
      <c r="K1190" s="362" t="s">
        <v>121</v>
      </c>
      <c r="L1190" s="207">
        <v>0.0</v>
      </c>
      <c r="M1190" s="222">
        <f t="shared" si="577"/>
        <v>0</v>
      </c>
      <c r="N1190" s="376" t="s">
        <v>79</v>
      </c>
      <c r="O1190" s="222">
        <f t="shared" si="578"/>
        <v>0</v>
      </c>
      <c r="P1190" s="222"/>
      <c r="Q1190" s="287"/>
      <c r="R1190" s="287"/>
      <c r="S1190" s="287"/>
    </row>
    <row r="1191">
      <c r="A1191" s="379" t="s">
        <v>257</v>
      </c>
      <c r="B1191" s="378">
        <v>0.0</v>
      </c>
      <c r="C1191" s="378">
        <v>3.0</v>
      </c>
      <c r="D1191" s="378">
        <v>11.0</v>
      </c>
      <c r="E1191" s="378">
        <v>7.0</v>
      </c>
      <c r="F1191" s="378">
        <v>3.0</v>
      </c>
      <c r="G1191" s="379">
        <v>0.0</v>
      </c>
      <c r="H1191" s="380">
        <f t="shared" si="576"/>
        <v>24</v>
      </c>
      <c r="I1191" s="381">
        <f>(H1191/60)</f>
        <v>0.4</v>
      </c>
      <c r="J1191" s="299" t="s">
        <v>79</v>
      </c>
      <c r="K1191" s="379" t="s">
        <v>257</v>
      </c>
      <c r="L1191" s="372">
        <v>31.0</v>
      </c>
      <c r="M1191" s="372">
        <f t="shared" si="577"/>
        <v>7</v>
      </c>
      <c r="N1191" s="373">
        <v>35.0</v>
      </c>
      <c r="O1191" s="372">
        <f t="shared" si="578"/>
        <v>42</v>
      </c>
      <c r="P1191" s="372"/>
      <c r="Q1191" s="317"/>
      <c r="R1191" s="287"/>
      <c r="S1191" s="287"/>
    </row>
    <row r="1192">
      <c r="A1192" s="362" t="s">
        <v>121</v>
      </c>
      <c r="B1192" s="315">
        <v>0.0</v>
      </c>
      <c r="C1192" s="315">
        <v>0.0</v>
      </c>
      <c r="D1192" s="315">
        <v>0.0</v>
      </c>
      <c r="E1192" s="315">
        <v>0.0</v>
      </c>
      <c r="F1192" s="315">
        <v>0.0</v>
      </c>
      <c r="G1192" s="362">
        <v>0.0</v>
      </c>
      <c r="H1192" s="374">
        <f t="shared" si="576"/>
        <v>0</v>
      </c>
      <c r="I1192" s="375"/>
      <c r="J1192" s="299"/>
      <c r="K1192" s="362" t="s">
        <v>121</v>
      </c>
      <c r="L1192" s="207">
        <v>0.0</v>
      </c>
      <c r="M1192" s="222">
        <f t="shared" si="577"/>
        <v>0</v>
      </c>
      <c r="N1192" s="376"/>
      <c r="O1192" s="222">
        <f t="shared" si="578"/>
        <v>0</v>
      </c>
      <c r="P1192" s="222"/>
      <c r="Q1192" s="287"/>
      <c r="R1192" s="287"/>
      <c r="S1192" s="287"/>
    </row>
    <row r="1193">
      <c r="A1193" s="379" t="s">
        <v>258</v>
      </c>
      <c r="B1193" s="378">
        <v>0.0</v>
      </c>
      <c r="C1193" s="378">
        <v>2.0</v>
      </c>
      <c r="D1193" s="378">
        <v>3.0</v>
      </c>
      <c r="E1193" s="378">
        <v>4.0</v>
      </c>
      <c r="F1193" s="378">
        <v>12.0</v>
      </c>
      <c r="G1193" s="379">
        <v>9.0</v>
      </c>
      <c r="H1193" s="380">
        <f t="shared" si="576"/>
        <v>30</v>
      </c>
      <c r="I1193" s="381">
        <f>(H1193/60)</f>
        <v>0.5</v>
      </c>
      <c r="J1193" s="299" t="s">
        <v>206</v>
      </c>
      <c r="K1193" s="379" t="s">
        <v>258</v>
      </c>
      <c r="L1193" s="372">
        <v>30.0</v>
      </c>
      <c r="M1193" s="372">
        <f t="shared" si="577"/>
        <v>0</v>
      </c>
      <c r="N1193" s="373">
        <v>40.0</v>
      </c>
      <c r="O1193" s="372">
        <f t="shared" si="578"/>
        <v>40</v>
      </c>
      <c r="P1193" s="372"/>
      <c r="Q1193" s="317"/>
      <c r="R1193" s="287"/>
      <c r="S1193" s="287"/>
    </row>
    <row r="1194">
      <c r="A1194" s="362" t="s">
        <v>121</v>
      </c>
      <c r="B1194" s="315">
        <v>0.0</v>
      </c>
      <c r="C1194" s="315">
        <v>0.0</v>
      </c>
      <c r="D1194" s="315">
        <v>0.0</v>
      </c>
      <c r="E1194" s="315">
        <v>0.0</v>
      </c>
      <c r="F1194" s="315">
        <v>0.0</v>
      </c>
      <c r="G1194" s="362">
        <v>0.0</v>
      </c>
      <c r="H1194" s="374">
        <f t="shared" si="576"/>
        <v>0</v>
      </c>
      <c r="I1194" s="375"/>
      <c r="J1194" s="299" t="s">
        <v>206</v>
      </c>
      <c r="K1194" s="362" t="s">
        <v>121</v>
      </c>
      <c r="L1194" s="207">
        <v>0.0</v>
      </c>
      <c r="M1194" s="222">
        <f t="shared" si="577"/>
        <v>0</v>
      </c>
      <c r="N1194" s="376"/>
      <c r="O1194" s="222">
        <f t="shared" si="578"/>
        <v>0</v>
      </c>
      <c r="P1194" s="222"/>
      <c r="Q1194" s="287"/>
      <c r="R1194" s="287"/>
      <c r="S1194" s="287"/>
    </row>
    <row r="1195">
      <c r="A1195" s="382"/>
      <c r="B1195" s="383"/>
      <c r="C1195" s="383"/>
      <c r="D1195" s="383"/>
      <c r="E1195" s="383"/>
      <c r="F1195" s="383"/>
      <c r="G1195" s="382"/>
      <c r="H1195" s="384"/>
      <c r="I1195" s="385"/>
      <c r="J1195" s="286"/>
      <c r="K1195" s="382"/>
      <c r="L1195" s="383"/>
      <c r="M1195" s="383"/>
      <c r="N1195" s="383"/>
      <c r="O1195" s="383"/>
      <c r="P1195" s="383"/>
      <c r="Q1195" s="287"/>
      <c r="R1195" s="287"/>
      <c r="S1195" s="287"/>
    </row>
    <row r="1196">
      <c r="A1196" s="386" t="s">
        <v>252</v>
      </c>
      <c r="B1196" s="387">
        <f t="shared" ref="B1196:H1196" si="579">SUM(B1175,B1177,B1179,B1181,B1183,B1185,B1187,B1189, B1191,B1193)</f>
        <v>17</v>
      </c>
      <c r="C1196" s="387">
        <f t="shared" si="579"/>
        <v>43</v>
      </c>
      <c r="D1196" s="387">
        <f t="shared" si="579"/>
        <v>62</v>
      </c>
      <c r="E1196" s="387">
        <f t="shared" si="579"/>
        <v>44</v>
      </c>
      <c r="F1196" s="387">
        <f t="shared" si="579"/>
        <v>36</v>
      </c>
      <c r="G1196" s="387">
        <f t="shared" si="579"/>
        <v>20</v>
      </c>
      <c r="H1196" s="387">
        <f t="shared" si="579"/>
        <v>222</v>
      </c>
      <c r="I1196" s="387"/>
      <c r="J1196" s="286"/>
      <c r="K1196" s="386" t="s">
        <v>252</v>
      </c>
      <c r="L1196" s="387">
        <f t="shared" ref="L1196:O1196" si="580">SUM(L1175,L1177,L1179,L1181,L1183,L1185,L1187,L1189, L1191,L1193)</f>
        <v>420</v>
      </c>
      <c r="M1196" s="387">
        <f t="shared" si="580"/>
        <v>198</v>
      </c>
      <c r="N1196" s="387">
        <f t="shared" si="580"/>
        <v>255</v>
      </c>
      <c r="O1196" s="387">
        <f t="shared" si="580"/>
        <v>453</v>
      </c>
      <c r="P1196" s="387"/>
      <c r="Q1196" s="287"/>
      <c r="R1196" s="287"/>
      <c r="S1196" s="287"/>
    </row>
    <row r="1197">
      <c r="A1197" s="386" t="s">
        <v>121</v>
      </c>
      <c r="B1197" s="387">
        <f t="shared" ref="B1197:H1197" si="581">SUM(B1176,B1178,B1180,B1182,B1184,B1186,B1188,B1190, B1192,B1194)</f>
        <v>19</v>
      </c>
      <c r="C1197" s="387">
        <f t="shared" si="581"/>
        <v>9</v>
      </c>
      <c r="D1197" s="387">
        <f t="shared" si="581"/>
        <v>9</v>
      </c>
      <c r="E1197" s="387">
        <f t="shared" si="581"/>
        <v>11</v>
      </c>
      <c r="F1197" s="387">
        <f t="shared" si="581"/>
        <v>2</v>
      </c>
      <c r="G1197" s="387">
        <f t="shared" si="581"/>
        <v>0</v>
      </c>
      <c r="H1197" s="387">
        <f t="shared" si="581"/>
        <v>50</v>
      </c>
      <c r="I1197" s="387"/>
      <c r="J1197" s="287"/>
      <c r="K1197" s="386" t="s">
        <v>121</v>
      </c>
      <c r="L1197" s="387">
        <f t="shared" ref="L1197:O1197" si="582">SUM(L1176,L1178,L1180,L1182,L1184,L1186,L1188,L1190, L1192,L1194)</f>
        <v>116</v>
      </c>
      <c r="M1197" s="387">
        <f t="shared" si="582"/>
        <v>66</v>
      </c>
      <c r="N1197" s="387">
        <f t="shared" si="582"/>
        <v>0</v>
      </c>
      <c r="O1197" s="387">
        <f t="shared" si="582"/>
        <v>66</v>
      </c>
      <c r="P1197" s="387"/>
      <c r="Q1197" s="287"/>
      <c r="R1197" s="287"/>
      <c r="S1197" s="287"/>
    </row>
    <row r="1198">
      <c r="A1198" s="219" t="s">
        <v>9</v>
      </c>
      <c r="B1198" s="365">
        <f t="shared" ref="B1198:H1198" si="583">sum(B1196:B1197)</f>
        <v>36</v>
      </c>
      <c r="C1198" s="365">
        <f t="shared" si="583"/>
        <v>52</v>
      </c>
      <c r="D1198" s="365">
        <f t="shared" si="583"/>
        <v>71</v>
      </c>
      <c r="E1198" s="365">
        <f t="shared" si="583"/>
        <v>55</v>
      </c>
      <c r="F1198" s="365">
        <f t="shared" si="583"/>
        <v>38</v>
      </c>
      <c r="G1198" s="365">
        <f t="shared" si="583"/>
        <v>20</v>
      </c>
      <c r="H1198" s="365">
        <f t="shared" si="583"/>
        <v>272</v>
      </c>
      <c r="I1198" s="365"/>
      <c r="J1198" s="287"/>
      <c r="K1198" s="219" t="s">
        <v>9</v>
      </c>
      <c r="L1198" s="365">
        <f t="shared" ref="L1198:O1198" si="584">sum(L1196:L1197)</f>
        <v>536</v>
      </c>
      <c r="M1198" s="365">
        <f t="shared" si="584"/>
        <v>264</v>
      </c>
      <c r="N1198" s="365">
        <f t="shared" si="584"/>
        <v>255</v>
      </c>
      <c r="O1198" s="365">
        <f t="shared" si="584"/>
        <v>519</v>
      </c>
      <c r="P1198" s="365"/>
      <c r="Q1198" s="287"/>
      <c r="R1198" s="287"/>
      <c r="S1198" s="287"/>
    </row>
    <row r="1199">
      <c r="A1199" s="321"/>
      <c r="B1199" s="321"/>
      <c r="C1199" s="321"/>
      <c r="D1199" s="321"/>
      <c r="E1199" s="321"/>
      <c r="F1199" s="321"/>
      <c r="G1199" s="321"/>
      <c r="H1199" s="321"/>
      <c r="I1199" s="287"/>
      <c r="J1199" s="287"/>
      <c r="K1199" s="287"/>
      <c r="L1199" s="287"/>
      <c r="M1199" s="287"/>
      <c r="N1199" s="287"/>
      <c r="O1199" s="287"/>
      <c r="P1199" s="287"/>
      <c r="Q1199" s="287"/>
      <c r="R1199" s="287"/>
      <c r="S1199" s="287"/>
    </row>
    <row r="1200">
      <c r="A1200" s="382"/>
      <c r="B1200" s="384" t="s">
        <v>2</v>
      </c>
      <c r="C1200" s="384" t="s">
        <v>3</v>
      </c>
      <c r="D1200" s="384" t="s">
        <v>4</v>
      </c>
      <c r="E1200" s="384" t="s">
        <v>5</v>
      </c>
      <c r="F1200" s="384" t="s">
        <v>6</v>
      </c>
      <c r="G1200" s="384" t="s">
        <v>7</v>
      </c>
      <c r="H1200" s="383" t="s">
        <v>9</v>
      </c>
      <c r="I1200" s="287"/>
      <c r="J1200" s="287"/>
      <c r="K1200" s="287"/>
      <c r="L1200" s="287"/>
      <c r="M1200" s="287"/>
      <c r="N1200" s="287"/>
      <c r="O1200" s="287"/>
      <c r="P1200" s="287"/>
      <c r="Q1200" s="287"/>
      <c r="R1200" s="287"/>
      <c r="S1200" s="287"/>
    </row>
    <row r="1201">
      <c r="A1201" s="386" t="s">
        <v>252</v>
      </c>
      <c r="B1201" s="388">
        <f t="shared" ref="B1201:H1201" si="585">(B1196*130)</f>
        <v>2210</v>
      </c>
      <c r="C1201" s="388">
        <f t="shared" si="585"/>
        <v>5590</v>
      </c>
      <c r="D1201" s="388">
        <f t="shared" si="585"/>
        <v>8060</v>
      </c>
      <c r="E1201" s="388">
        <f t="shared" si="585"/>
        <v>5720</v>
      </c>
      <c r="F1201" s="388">
        <f t="shared" si="585"/>
        <v>4680</v>
      </c>
      <c r="G1201" s="388">
        <f t="shared" si="585"/>
        <v>2600</v>
      </c>
      <c r="H1201" s="388">
        <f t="shared" si="585"/>
        <v>28860</v>
      </c>
      <c r="I1201" s="287"/>
      <c r="J1201" s="287"/>
      <c r="K1201" s="287"/>
      <c r="L1201" s="287"/>
      <c r="M1201" s="287"/>
      <c r="N1201" s="287"/>
      <c r="O1201" s="287"/>
      <c r="P1201" s="287"/>
      <c r="Q1201" s="287"/>
      <c r="R1201" s="287"/>
      <c r="S1201" s="287"/>
    </row>
    <row r="1202">
      <c r="A1202" s="386" t="s">
        <v>121</v>
      </c>
      <c r="B1202" s="388">
        <f t="shared" ref="B1202:H1202" si="586">(B1197*30)</f>
        <v>570</v>
      </c>
      <c r="C1202" s="388">
        <f t="shared" si="586"/>
        <v>270</v>
      </c>
      <c r="D1202" s="388">
        <f t="shared" si="586"/>
        <v>270</v>
      </c>
      <c r="E1202" s="388">
        <f t="shared" si="586"/>
        <v>330</v>
      </c>
      <c r="F1202" s="388">
        <f t="shared" si="586"/>
        <v>60</v>
      </c>
      <c r="G1202" s="388">
        <f t="shared" si="586"/>
        <v>0</v>
      </c>
      <c r="H1202" s="388">
        <f t="shared" si="586"/>
        <v>1500</v>
      </c>
      <c r="I1202" s="287"/>
      <c r="J1202" s="287"/>
      <c r="K1202" s="287"/>
      <c r="L1202" s="287"/>
      <c r="M1202" s="287"/>
      <c r="N1202" s="287"/>
      <c r="O1202" s="287"/>
      <c r="P1202" s="287"/>
      <c r="Q1202" s="287"/>
      <c r="R1202" s="287"/>
      <c r="S1202" s="287"/>
    </row>
    <row r="1203">
      <c r="A1203" s="219" t="s">
        <v>9</v>
      </c>
      <c r="B1203" s="389">
        <f t="shared" ref="B1203:H1203" si="587">sum(B1201:B1202)</f>
        <v>2780</v>
      </c>
      <c r="C1203" s="389">
        <f t="shared" si="587"/>
        <v>5860</v>
      </c>
      <c r="D1203" s="389">
        <f t="shared" si="587"/>
        <v>8330</v>
      </c>
      <c r="E1203" s="389">
        <f t="shared" si="587"/>
        <v>6050</v>
      </c>
      <c r="F1203" s="389">
        <f t="shared" si="587"/>
        <v>4740</v>
      </c>
      <c r="G1203" s="389">
        <f t="shared" si="587"/>
        <v>2600</v>
      </c>
      <c r="H1203" s="389">
        <f t="shared" si="587"/>
        <v>30360</v>
      </c>
      <c r="I1203" s="287"/>
      <c r="J1203" s="287"/>
      <c r="K1203" s="287"/>
      <c r="L1203" s="287"/>
      <c r="M1203" s="287"/>
      <c r="N1203" s="287"/>
      <c r="O1203" s="287"/>
      <c r="P1203" s="287"/>
      <c r="Q1203" s="287"/>
      <c r="R1203" s="287"/>
      <c r="S1203" s="287"/>
    </row>
    <row r="1204">
      <c r="A1204" s="321"/>
      <c r="B1204" s="321"/>
      <c r="C1204" s="321"/>
      <c r="D1204" s="321"/>
      <c r="E1204" s="321"/>
      <c r="F1204" s="321"/>
      <c r="G1204" s="321"/>
      <c r="H1204" s="321"/>
      <c r="I1204" s="287"/>
      <c r="J1204" s="287"/>
      <c r="K1204" s="287"/>
      <c r="L1204" s="287"/>
      <c r="M1204" s="287"/>
      <c r="N1204" s="287"/>
      <c r="O1204" s="287"/>
      <c r="P1204" s="287"/>
      <c r="Q1204" s="287"/>
      <c r="R1204" s="287"/>
      <c r="S1204" s="287"/>
    </row>
    <row r="1205">
      <c r="A1205" s="322"/>
      <c r="B1205" s="334">
        <f t="shared" ref="B1205:H1205" si="588">(B1203)</f>
        <v>2780</v>
      </c>
      <c r="C1205" s="334">
        <f t="shared" si="588"/>
        <v>5860</v>
      </c>
      <c r="D1205" s="334">
        <f t="shared" si="588"/>
        <v>8330</v>
      </c>
      <c r="E1205" s="334">
        <f t="shared" si="588"/>
        <v>6050</v>
      </c>
      <c r="F1205" s="334">
        <f t="shared" si="588"/>
        <v>4740</v>
      </c>
      <c r="G1205" s="334">
        <f t="shared" si="588"/>
        <v>2600</v>
      </c>
      <c r="H1205" s="334">
        <f t="shared" si="588"/>
        <v>30360</v>
      </c>
      <c r="I1205" s="287"/>
      <c r="J1205" s="287"/>
      <c r="K1205" s="287"/>
      <c r="L1205" s="287"/>
      <c r="M1205" s="287"/>
      <c r="N1205" s="287"/>
      <c r="O1205" s="287"/>
      <c r="P1205" s="287"/>
      <c r="Q1205" s="287"/>
      <c r="R1205" s="287"/>
      <c r="S1205" s="287"/>
    </row>
    <row r="1206">
      <c r="A1206" s="287"/>
      <c r="B1206" s="287"/>
      <c r="C1206" s="287"/>
      <c r="D1206" s="287"/>
      <c r="E1206" s="287"/>
      <c r="F1206" s="287"/>
      <c r="G1206" s="321"/>
      <c r="H1206" s="321"/>
      <c r="I1206" s="287"/>
      <c r="J1206" s="287"/>
      <c r="K1206" s="287"/>
      <c r="L1206" s="287"/>
      <c r="M1206" s="287"/>
      <c r="N1206" s="287"/>
      <c r="O1206" s="287"/>
      <c r="P1206" s="287"/>
      <c r="Q1206" s="287"/>
      <c r="R1206" s="287"/>
      <c r="S1206" s="287"/>
    </row>
    <row r="1207">
      <c r="A1207" s="287"/>
      <c r="B1207" s="287"/>
      <c r="C1207" s="287"/>
      <c r="D1207" s="287"/>
      <c r="E1207" s="287"/>
      <c r="F1207" s="286"/>
      <c r="G1207" s="323" t="s">
        <v>35</v>
      </c>
      <c r="H1207" s="323" t="s">
        <v>36</v>
      </c>
      <c r="I1207" s="287"/>
      <c r="J1207" s="287"/>
      <c r="K1207" s="287"/>
      <c r="L1207" s="287"/>
      <c r="M1207" s="287"/>
      <c r="N1207" s="287"/>
      <c r="O1207" s="287"/>
      <c r="P1207" s="287"/>
      <c r="Q1207" s="287"/>
      <c r="R1207" s="287"/>
      <c r="S1207" s="287"/>
    </row>
    <row r="1208">
      <c r="A1208" s="287"/>
      <c r="B1208" s="287"/>
      <c r="C1208" s="287"/>
      <c r="D1208" s="287"/>
      <c r="E1208" s="287"/>
      <c r="F1208" s="286"/>
      <c r="G1208" s="324">
        <v>44598.0</v>
      </c>
      <c r="H1208" s="303">
        <v>215.0</v>
      </c>
      <c r="I1208" s="287"/>
      <c r="J1208" s="287"/>
      <c r="K1208" s="287"/>
      <c r="L1208" s="287"/>
      <c r="M1208" s="287"/>
      <c r="N1208" s="287"/>
      <c r="O1208" s="287"/>
      <c r="P1208" s="287"/>
      <c r="Q1208" s="287"/>
      <c r="R1208" s="287"/>
      <c r="S1208" s="287"/>
    </row>
    <row r="1209">
      <c r="A1209" s="287"/>
      <c r="B1209" s="287"/>
      <c r="C1209" s="287"/>
      <c r="D1209" s="287"/>
      <c r="E1209" s="287"/>
      <c r="F1209" s="286"/>
      <c r="G1209" s="325">
        <v>44605.0</v>
      </c>
      <c r="H1209" s="303">
        <v>230.0</v>
      </c>
      <c r="I1209" s="287"/>
      <c r="J1209" s="287"/>
      <c r="K1209" s="287"/>
      <c r="L1209" s="287"/>
      <c r="M1209" s="287"/>
      <c r="N1209" s="287"/>
      <c r="O1209" s="287"/>
      <c r="P1209" s="287"/>
      <c r="Q1209" s="287"/>
      <c r="R1209" s="287"/>
      <c r="S1209" s="287"/>
    </row>
    <row r="1210">
      <c r="A1210" s="287"/>
      <c r="B1210" s="287"/>
      <c r="C1210" s="287"/>
      <c r="D1210" s="287"/>
      <c r="E1210" s="287"/>
      <c r="F1210" s="286"/>
      <c r="G1210" s="325">
        <v>44612.0</v>
      </c>
      <c r="H1210" s="303">
        <v>214.0</v>
      </c>
      <c r="I1210" s="287"/>
      <c r="J1210" s="287"/>
      <c r="K1210" s="287"/>
      <c r="L1210" s="287"/>
      <c r="M1210" s="287"/>
      <c r="N1210" s="287"/>
      <c r="O1210" s="287"/>
      <c r="P1210" s="287"/>
      <c r="Q1210" s="287"/>
      <c r="R1210" s="287"/>
      <c r="S1210" s="287"/>
    </row>
    <row r="1211">
      <c r="A1211" s="287"/>
      <c r="B1211" s="287"/>
      <c r="C1211" s="287"/>
      <c r="D1211" s="287"/>
      <c r="E1211" s="287"/>
      <c r="F1211" s="286"/>
      <c r="G1211" s="325">
        <v>44619.0</v>
      </c>
      <c r="H1211" s="303">
        <v>304.0</v>
      </c>
      <c r="I1211" s="287"/>
      <c r="J1211" s="287"/>
      <c r="K1211" s="287"/>
      <c r="L1211" s="287"/>
      <c r="M1211" s="287"/>
      <c r="N1211" s="287"/>
      <c r="O1211" s="287"/>
      <c r="P1211" s="287"/>
      <c r="Q1211" s="287"/>
      <c r="R1211" s="287"/>
      <c r="S1211" s="287"/>
    </row>
    <row r="1212">
      <c r="A1212" s="287"/>
      <c r="B1212" s="287"/>
      <c r="C1212" s="287"/>
      <c r="D1212" s="287"/>
      <c r="E1212" s="287"/>
      <c r="F1212" s="286"/>
      <c r="G1212" s="325">
        <v>44620.0</v>
      </c>
      <c r="H1212" s="303">
        <f>(H1198)</f>
        <v>272</v>
      </c>
      <c r="I1212" s="287"/>
      <c r="J1212" s="287"/>
      <c r="K1212" s="287"/>
      <c r="L1212" s="287"/>
      <c r="M1212" s="287"/>
      <c r="N1212" s="287"/>
      <c r="O1212" s="287"/>
      <c r="P1212" s="287"/>
      <c r="Q1212" s="287"/>
      <c r="R1212" s="287"/>
      <c r="S1212" s="287"/>
    </row>
    <row r="1213">
      <c r="A1213" s="287"/>
      <c r="B1213" s="287"/>
      <c r="C1213" s="287"/>
      <c r="D1213" s="287"/>
      <c r="E1213" s="287"/>
      <c r="F1213" s="286"/>
      <c r="G1213" s="323" t="s">
        <v>9</v>
      </c>
      <c r="H1213" s="323">
        <f>SUM(H1208:H1212)</f>
        <v>1235</v>
      </c>
      <c r="I1213" s="287"/>
      <c r="J1213" s="287"/>
      <c r="K1213" s="287"/>
      <c r="L1213" s="287"/>
      <c r="M1213" s="287"/>
      <c r="N1213" s="287"/>
      <c r="O1213" s="287"/>
      <c r="P1213" s="287"/>
      <c r="Q1213" s="287"/>
      <c r="R1213" s="287"/>
      <c r="S1213" s="287"/>
    </row>
    <row r="1214">
      <c r="A1214" s="287"/>
      <c r="B1214" s="287"/>
      <c r="C1214" s="287"/>
      <c r="D1214" s="287"/>
      <c r="E1214" s="287"/>
      <c r="F1214" s="287"/>
      <c r="G1214" s="321"/>
      <c r="H1214" s="321"/>
      <c r="I1214" s="287"/>
      <c r="J1214" s="287"/>
      <c r="K1214" s="287"/>
      <c r="L1214" s="287"/>
      <c r="M1214" s="287"/>
      <c r="N1214" s="287"/>
      <c r="O1214" s="287"/>
      <c r="P1214" s="287"/>
      <c r="Q1214" s="287"/>
      <c r="R1214" s="287"/>
      <c r="S1214" s="287"/>
    </row>
    <row r="1215">
      <c r="A1215" s="287"/>
      <c r="B1215" s="287"/>
      <c r="C1215" s="287"/>
      <c r="D1215" s="287"/>
      <c r="E1215" s="287"/>
      <c r="F1215" s="286"/>
      <c r="G1215" s="327" t="s">
        <v>131</v>
      </c>
      <c r="H1215" s="327">
        <f>(1000-H1213)</f>
        <v>-235</v>
      </c>
      <c r="I1215" s="401">
        <f>(H1213/1000)</f>
        <v>1.235</v>
      </c>
      <c r="J1215" s="287"/>
      <c r="K1215" s="287"/>
      <c r="L1215" s="287"/>
      <c r="M1215" s="287"/>
      <c r="N1215" s="287"/>
      <c r="O1215" s="287"/>
      <c r="P1215" s="287"/>
      <c r="Q1215" s="287"/>
      <c r="R1215" s="287"/>
      <c r="S1215" s="287"/>
    </row>
    <row r="1216">
      <c r="A1216" s="321"/>
      <c r="B1216" s="321"/>
      <c r="C1216" s="321"/>
      <c r="D1216" s="321"/>
      <c r="E1216" s="321"/>
      <c r="F1216" s="321"/>
      <c r="G1216" s="321"/>
      <c r="H1216" s="321"/>
      <c r="I1216" s="321"/>
      <c r="J1216" s="287"/>
      <c r="K1216" s="321"/>
      <c r="L1216" s="321"/>
      <c r="M1216" s="321"/>
      <c r="N1216" s="321"/>
      <c r="O1216" s="321"/>
      <c r="P1216" s="321"/>
      <c r="Q1216" s="321"/>
      <c r="R1216" s="321"/>
      <c r="S1216" s="287"/>
    </row>
    <row r="1217">
      <c r="A1217" s="283" t="s">
        <v>259</v>
      </c>
      <c r="B1217" s="284">
        <v>28.0</v>
      </c>
      <c r="C1217" s="284">
        <v>1.0</v>
      </c>
      <c r="D1217" s="284">
        <v>2.0</v>
      </c>
      <c r="E1217" s="284">
        <v>3.0</v>
      </c>
      <c r="F1217" s="284">
        <v>4.0</v>
      </c>
      <c r="G1217" s="284">
        <v>5.0</v>
      </c>
      <c r="H1217" s="402">
        <v>6.0</v>
      </c>
      <c r="I1217" s="285"/>
      <c r="J1217" s="286"/>
      <c r="K1217" s="283" t="s">
        <v>259</v>
      </c>
      <c r="L1217" s="291"/>
      <c r="M1217" s="291"/>
      <c r="N1217" s="291"/>
      <c r="O1217" s="291"/>
      <c r="P1217" s="291"/>
      <c r="Q1217" s="291"/>
      <c r="R1217" s="291"/>
      <c r="S1217" s="287"/>
    </row>
    <row r="1218">
      <c r="A1218" s="288" t="s">
        <v>156</v>
      </c>
      <c r="B1218" s="289" t="s">
        <v>2</v>
      </c>
      <c r="C1218" s="289" t="s">
        <v>3</v>
      </c>
      <c r="D1218" s="289" t="s">
        <v>4</v>
      </c>
      <c r="E1218" s="289" t="s">
        <v>5</v>
      </c>
      <c r="F1218" s="289" t="s">
        <v>6</v>
      </c>
      <c r="G1218" s="289" t="s">
        <v>7</v>
      </c>
      <c r="H1218" s="289" t="s">
        <v>8</v>
      </c>
      <c r="I1218" s="289" t="s">
        <v>9</v>
      </c>
      <c r="J1218" s="286"/>
      <c r="K1218" s="291"/>
      <c r="L1218" s="289" t="s">
        <v>157</v>
      </c>
      <c r="M1218" s="289" t="s">
        <v>158</v>
      </c>
      <c r="N1218" s="289" t="s">
        <v>159</v>
      </c>
      <c r="O1218" s="289" t="s">
        <v>160</v>
      </c>
      <c r="P1218" s="291" t="s">
        <v>161</v>
      </c>
      <c r="Q1218" s="291"/>
      <c r="R1218" s="291" t="s">
        <v>162</v>
      </c>
      <c r="S1218" s="287"/>
    </row>
    <row r="1219">
      <c r="A1219" s="340" t="s">
        <v>163</v>
      </c>
      <c r="B1219" s="341"/>
      <c r="C1219" s="341"/>
      <c r="D1219" s="341"/>
      <c r="E1219" s="341"/>
      <c r="F1219" s="341"/>
      <c r="G1219" s="341"/>
      <c r="H1219" s="341"/>
      <c r="I1219" s="341"/>
      <c r="J1219" s="342"/>
      <c r="K1219" s="336" t="s">
        <v>156</v>
      </c>
      <c r="L1219" s="341"/>
      <c r="M1219" s="341"/>
      <c r="N1219" s="341"/>
      <c r="O1219" s="341"/>
      <c r="P1219" s="341"/>
      <c r="Q1219" s="341"/>
      <c r="R1219" s="341"/>
      <c r="S1219" s="343"/>
    </row>
    <row r="1220">
      <c r="A1220" s="330" t="s">
        <v>164</v>
      </c>
      <c r="B1220" s="344">
        <v>811.08</v>
      </c>
      <c r="C1220" s="344"/>
      <c r="D1220" s="344"/>
      <c r="E1220" s="345"/>
      <c r="F1220" s="345"/>
      <c r="G1220" s="345"/>
      <c r="H1220" s="346"/>
      <c r="I1220" s="347">
        <f t="shared" ref="I1220:I1222" si="589">SUM(B1220:H1220)</f>
        <v>811.08</v>
      </c>
      <c r="J1220" s="286"/>
      <c r="K1220" s="326" t="s">
        <v>164</v>
      </c>
      <c r="L1220" s="267">
        <f t="shared" ref="L1220:L1222" si="590">(I1220*7%)</f>
        <v>56.7756</v>
      </c>
      <c r="M1220" s="267">
        <f t="shared" ref="M1220:M1222" si="591">(I1220-L1220)</f>
        <v>754.3044</v>
      </c>
      <c r="N1220" s="269">
        <v>1000.0</v>
      </c>
      <c r="O1220" s="267">
        <f t="shared" ref="O1220:O1222" si="592">(M1220*30%)</f>
        <v>226.29132</v>
      </c>
      <c r="P1220" s="267">
        <f t="shared" ref="P1220:P1222" si="593">(M1220*6%)</f>
        <v>45.258264</v>
      </c>
      <c r="Q1220" s="267"/>
      <c r="R1220" s="269">
        <f t="shared" ref="R1220:R1222" si="594">(I1220-L1220-N1220-O1220-P1220-Q1220)</f>
        <v>-517.245184</v>
      </c>
      <c r="S1220" s="287"/>
    </row>
    <row r="1221">
      <c r="A1221" s="330" t="s">
        <v>165</v>
      </c>
      <c r="B1221" s="344">
        <v>258.57</v>
      </c>
      <c r="C1221" s="344"/>
      <c r="D1221" s="344"/>
      <c r="E1221" s="345"/>
      <c r="F1221" s="345"/>
      <c r="G1221" s="345"/>
      <c r="H1221" s="346"/>
      <c r="I1221" s="347">
        <f t="shared" si="589"/>
        <v>258.57</v>
      </c>
      <c r="J1221" s="286"/>
      <c r="K1221" s="326" t="s">
        <v>165</v>
      </c>
      <c r="L1221" s="267">
        <f t="shared" si="590"/>
        <v>18.0999</v>
      </c>
      <c r="M1221" s="267">
        <f t="shared" si="591"/>
        <v>240.4701</v>
      </c>
      <c r="N1221" s="269">
        <v>1000.0</v>
      </c>
      <c r="O1221" s="267">
        <f t="shared" si="592"/>
        <v>72.14103</v>
      </c>
      <c r="P1221" s="267">
        <f t="shared" si="593"/>
        <v>14.428206</v>
      </c>
      <c r="Q1221" s="267"/>
      <c r="R1221" s="269">
        <f t="shared" si="594"/>
        <v>-846.099136</v>
      </c>
      <c r="S1221" s="287"/>
    </row>
    <row r="1222">
      <c r="A1222" s="330" t="s">
        <v>166</v>
      </c>
      <c r="B1222" s="344">
        <v>620.26</v>
      </c>
      <c r="C1222" s="344"/>
      <c r="D1222" s="344"/>
      <c r="E1222" s="344"/>
      <c r="F1222" s="345"/>
      <c r="G1222" s="345"/>
      <c r="H1222" s="346"/>
      <c r="I1222" s="347">
        <f t="shared" si="589"/>
        <v>620.26</v>
      </c>
      <c r="J1222" s="286"/>
      <c r="K1222" s="326" t="s">
        <v>166</v>
      </c>
      <c r="L1222" s="267">
        <f t="shared" si="590"/>
        <v>43.4182</v>
      </c>
      <c r="M1222" s="267">
        <f t="shared" si="591"/>
        <v>576.8418</v>
      </c>
      <c r="N1222" s="269">
        <v>1000.0</v>
      </c>
      <c r="O1222" s="267">
        <f t="shared" si="592"/>
        <v>173.05254</v>
      </c>
      <c r="P1222" s="267">
        <f t="shared" si="593"/>
        <v>34.610508</v>
      </c>
      <c r="Q1222" s="267"/>
      <c r="R1222" s="269">
        <f t="shared" si="594"/>
        <v>-630.821248</v>
      </c>
      <c r="S1222" s="287"/>
    </row>
    <row r="1223">
      <c r="A1223" s="348" t="s">
        <v>9</v>
      </c>
      <c r="B1223" s="349">
        <f t="shared" ref="B1223:I1223" si="595">sum(B1220:B1222)</f>
        <v>1689.91</v>
      </c>
      <c r="C1223" s="349">
        <f t="shared" si="595"/>
        <v>0</v>
      </c>
      <c r="D1223" s="349">
        <f t="shared" si="595"/>
        <v>0</v>
      </c>
      <c r="E1223" s="349">
        <f t="shared" si="595"/>
        <v>0</v>
      </c>
      <c r="F1223" s="349">
        <f t="shared" si="595"/>
        <v>0</v>
      </c>
      <c r="G1223" s="349">
        <f t="shared" si="595"/>
        <v>0</v>
      </c>
      <c r="H1223" s="349">
        <f t="shared" si="595"/>
        <v>0</v>
      </c>
      <c r="I1223" s="349">
        <f t="shared" si="595"/>
        <v>1689.91</v>
      </c>
      <c r="J1223" s="286"/>
      <c r="K1223" s="339" t="s">
        <v>9</v>
      </c>
      <c r="L1223" s="349">
        <f t="shared" ref="L1223:P1223" si="596">sum(L1220:L1222)</f>
        <v>118.2937</v>
      </c>
      <c r="M1223" s="349">
        <f t="shared" si="596"/>
        <v>1571.6163</v>
      </c>
      <c r="N1223" s="350">
        <f t="shared" si="596"/>
        <v>3000</v>
      </c>
      <c r="O1223" s="349">
        <f t="shared" si="596"/>
        <v>471.48489</v>
      </c>
      <c r="P1223" s="349">
        <f t="shared" si="596"/>
        <v>94.296978</v>
      </c>
      <c r="Q1223" s="339"/>
      <c r="R1223" s="350">
        <f>sum(R1220:R1222)</f>
        <v>-1994.165568</v>
      </c>
      <c r="S1223" s="287"/>
    </row>
    <row r="1224">
      <c r="A1224" s="321"/>
      <c r="B1224" s="321"/>
      <c r="C1224" s="321"/>
      <c r="D1224" s="321"/>
      <c r="E1224" s="321"/>
      <c r="F1224" s="321"/>
      <c r="G1224" s="321"/>
      <c r="H1224" s="321"/>
      <c r="I1224" s="321"/>
      <c r="J1224" s="287"/>
      <c r="K1224" s="287"/>
      <c r="L1224" s="287"/>
      <c r="M1224" s="287"/>
      <c r="N1224" s="287"/>
      <c r="O1224" s="287"/>
      <c r="P1224" s="287"/>
      <c r="Q1224" s="287"/>
      <c r="R1224" s="287"/>
      <c r="S1224" s="287"/>
    </row>
    <row r="1225">
      <c r="A1225" s="322"/>
      <c r="B1225" s="334">
        <f t="shared" ref="B1225:I1225" si="597">(B1223)</f>
        <v>1689.91</v>
      </c>
      <c r="C1225" s="334">
        <f t="shared" si="597"/>
        <v>0</v>
      </c>
      <c r="D1225" s="334">
        <f t="shared" si="597"/>
        <v>0</v>
      </c>
      <c r="E1225" s="334">
        <f t="shared" si="597"/>
        <v>0</v>
      </c>
      <c r="F1225" s="334">
        <f t="shared" si="597"/>
        <v>0</v>
      </c>
      <c r="G1225" s="334">
        <f t="shared" si="597"/>
        <v>0</v>
      </c>
      <c r="H1225" s="334">
        <f t="shared" si="597"/>
        <v>0</v>
      </c>
      <c r="I1225" s="334">
        <f t="shared" si="597"/>
        <v>1689.91</v>
      </c>
      <c r="J1225" s="287"/>
      <c r="K1225" s="287"/>
      <c r="L1225" s="287"/>
      <c r="M1225" s="287"/>
      <c r="N1225" s="287"/>
      <c r="O1225" s="287"/>
      <c r="P1225" s="287"/>
      <c r="Q1225" s="287"/>
      <c r="R1225" s="287"/>
      <c r="S1225" s="287"/>
    </row>
    <row r="1226">
      <c r="A1226" s="287"/>
      <c r="B1226" s="287"/>
      <c r="C1226" s="287"/>
      <c r="D1226" s="287"/>
      <c r="E1226" s="321"/>
      <c r="F1226" s="321"/>
      <c r="G1226" s="321"/>
      <c r="H1226" s="321"/>
      <c r="I1226" s="287"/>
      <c r="J1226" s="287"/>
      <c r="K1226" s="287"/>
      <c r="L1226" s="287"/>
      <c r="M1226" s="287"/>
      <c r="N1226" s="287"/>
      <c r="O1226" s="287"/>
      <c r="P1226" s="287"/>
      <c r="Q1226" s="287"/>
      <c r="R1226" s="287"/>
      <c r="S1226" s="287"/>
    </row>
    <row r="1227">
      <c r="A1227" s="287"/>
      <c r="B1227" s="287"/>
      <c r="C1227" s="287"/>
      <c r="D1227" s="286"/>
      <c r="E1227" s="323" t="s">
        <v>35</v>
      </c>
      <c r="F1227" s="323" t="s">
        <v>164</v>
      </c>
      <c r="G1227" s="323" t="s">
        <v>165</v>
      </c>
      <c r="H1227" s="323" t="s">
        <v>166</v>
      </c>
      <c r="I1227" s="287"/>
      <c r="J1227" s="287"/>
      <c r="K1227" s="287"/>
      <c r="L1227" s="287"/>
      <c r="M1227" s="287"/>
      <c r="N1227" s="287"/>
      <c r="O1227" s="287"/>
      <c r="P1227" s="287"/>
      <c r="Q1227" s="287"/>
      <c r="R1227" s="287"/>
      <c r="S1227" s="287"/>
    </row>
    <row r="1228">
      <c r="A1228" s="287"/>
      <c r="B1228" s="287"/>
      <c r="C1228" s="287"/>
      <c r="D1228" s="286"/>
      <c r="E1228" s="324">
        <v>44598.0</v>
      </c>
      <c r="F1228" s="351">
        <v>4113.08</v>
      </c>
      <c r="G1228" s="351">
        <v>3585.93</v>
      </c>
      <c r="H1228" s="351">
        <v>5429.71</v>
      </c>
      <c r="I1228" s="287"/>
      <c r="J1228" s="287"/>
      <c r="K1228" s="287"/>
      <c r="L1228" s="287"/>
      <c r="M1228" s="287"/>
      <c r="N1228" s="287"/>
      <c r="O1228" s="287"/>
      <c r="P1228" s="287"/>
      <c r="Q1228" s="287"/>
      <c r="R1228" s="287"/>
      <c r="S1228" s="287"/>
    </row>
    <row r="1229">
      <c r="A1229" s="287"/>
      <c r="B1229" s="287"/>
      <c r="C1229" s="287"/>
      <c r="D1229" s="286"/>
      <c r="E1229" s="325">
        <v>44605.0</v>
      </c>
      <c r="F1229" s="351">
        <v>4985.71</v>
      </c>
      <c r="G1229" s="351">
        <v>3910.78</v>
      </c>
      <c r="H1229" s="351">
        <v>5473.73</v>
      </c>
      <c r="I1229" s="287"/>
      <c r="J1229" s="287"/>
      <c r="K1229" s="287"/>
      <c r="L1229" s="287"/>
      <c r="M1229" s="287"/>
      <c r="N1229" s="287"/>
      <c r="O1229" s="287"/>
      <c r="P1229" s="287"/>
      <c r="Q1229" s="287"/>
      <c r="R1229" s="287"/>
      <c r="S1229" s="287"/>
    </row>
    <row r="1230">
      <c r="A1230" s="287"/>
      <c r="B1230" s="287"/>
      <c r="C1230" s="287"/>
      <c r="D1230" s="286"/>
      <c r="E1230" s="325">
        <v>44612.0</v>
      </c>
      <c r="F1230" s="351">
        <v>5899.93</v>
      </c>
      <c r="G1230" s="351">
        <v>4746.1</v>
      </c>
      <c r="H1230" s="351">
        <v>5588.57</v>
      </c>
      <c r="I1230" s="287"/>
      <c r="J1230" s="287"/>
      <c r="K1230" s="287"/>
      <c r="L1230" s="287"/>
      <c r="M1230" s="287"/>
      <c r="N1230" s="287"/>
      <c r="O1230" s="287"/>
      <c r="P1230" s="287"/>
      <c r="Q1230" s="287"/>
      <c r="R1230" s="287"/>
      <c r="S1230" s="287"/>
    </row>
    <row r="1231">
      <c r="A1231" s="287"/>
      <c r="B1231" s="287"/>
      <c r="C1231" s="287"/>
      <c r="D1231" s="286"/>
      <c r="E1231" s="325">
        <v>44619.0</v>
      </c>
      <c r="F1231" s="351">
        <f>(I956)</f>
        <v>5120.6</v>
      </c>
      <c r="G1231" s="351">
        <f>(I957)</f>
        <v>3769.1</v>
      </c>
      <c r="H1231" s="403">
        <f>(I958)</f>
        <v>6213.22</v>
      </c>
      <c r="I1231" s="287"/>
      <c r="J1231" s="287"/>
      <c r="K1231" s="287"/>
      <c r="L1231" s="287"/>
      <c r="M1231" s="287"/>
      <c r="N1231" s="287"/>
      <c r="O1231" s="287"/>
      <c r="P1231" s="287"/>
      <c r="Q1231" s="287"/>
      <c r="R1231" s="287"/>
      <c r="S1231" s="287"/>
    </row>
    <row r="1232">
      <c r="A1232" s="287"/>
      <c r="B1232" s="287"/>
      <c r="C1232" s="287"/>
      <c r="D1232" s="286"/>
      <c r="E1232" s="325">
        <v>44620.0</v>
      </c>
      <c r="F1232" s="403">
        <f>(I1220)</f>
        <v>811.08</v>
      </c>
      <c r="G1232" s="403">
        <f>(I1221)</f>
        <v>258.57</v>
      </c>
      <c r="H1232" s="403">
        <f>(I1222)</f>
        <v>620.26</v>
      </c>
      <c r="I1232" s="287"/>
      <c r="J1232" s="287"/>
      <c r="K1232" s="287"/>
      <c r="L1232" s="287"/>
      <c r="M1232" s="287"/>
      <c r="N1232" s="287"/>
      <c r="O1232" s="287"/>
      <c r="P1232" s="287"/>
      <c r="Q1232" s="287"/>
      <c r="R1232" s="287"/>
      <c r="S1232" s="287"/>
    </row>
    <row r="1233">
      <c r="A1233" s="287"/>
      <c r="B1233" s="287"/>
      <c r="C1233" s="287"/>
      <c r="D1233" s="286"/>
      <c r="E1233" s="353" t="s">
        <v>9</v>
      </c>
      <c r="F1233" s="354">
        <f t="shared" ref="F1233:H1233" si="598">SUM(F1228:F1232)</f>
        <v>20930.4</v>
      </c>
      <c r="G1233" s="354">
        <f t="shared" si="598"/>
        <v>16270.48</v>
      </c>
      <c r="H1233" s="354">
        <f t="shared" si="598"/>
        <v>23325.49</v>
      </c>
      <c r="I1233" s="287"/>
      <c r="J1233" s="287"/>
      <c r="K1233" s="390"/>
      <c r="L1233" s="390"/>
      <c r="M1233" s="390"/>
      <c r="N1233" s="287"/>
      <c r="O1233" s="287"/>
      <c r="P1233" s="287"/>
      <c r="Q1233" s="287"/>
      <c r="R1233" s="287"/>
      <c r="S1233" s="287"/>
    </row>
    <row r="1234">
      <c r="A1234" s="287"/>
      <c r="B1234" s="287"/>
      <c r="C1234" s="287"/>
      <c r="D1234" s="286"/>
      <c r="E1234" s="323" t="s">
        <v>167</v>
      </c>
      <c r="F1234" s="355">
        <f t="shared" ref="F1234:H1234" si="599">(F1233/25000)</f>
        <v>0.837216</v>
      </c>
      <c r="G1234" s="355">
        <f t="shared" si="599"/>
        <v>0.6508192</v>
      </c>
      <c r="H1234" s="355">
        <f t="shared" si="599"/>
        <v>0.9330196</v>
      </c>
      <c r="I1234" s="287"/>
      <c r="J1234" s="287"/>
      <c r="K1234" s="287"/>
      <c r="L1234" s="287"/>
      <c r="M1234" s="287"/>
      <c r="N1234" s="287"/>
      <c r="O1234" s="287"/>
      <c r="P1234" s="287"/>
      <c r="Q1234" s="287"/>
      <c r="R1234" s="287"/>
      <c r="S1234" s="287"/>
    </row>
    <row r="1235">
      <c r="A1235" s="321"/>
      <c r="B1235" s="321"/>
      <c r="C1235" s="321"/>
      <c r="D1235" s="321"/>
      <c r="E1235" s="321"/>
      <c r="F1235" s="321"/>
      <c r="G1235" s="321"/>
      <c r="H1235" s="321"/>
      <c r="I1235" s="321"/>
      <c r="J1235" s="287"/>
      <c r="K1235" s="287"/>
      <c r="L1235" s="287"/>
      <c r="M1235" s="287"/>
      <c r="N1235" s="287"/>
      <c r="O1235" s="287"/>
      <c r="P1235" s="287"/>
      <c r="Q1235" s="287"/>
      <c r="R1235" s="287"/>
      <c r="S1235" s="287"/>
    </row>
    <row r="1236">
      <c r="A1236" s="320"/>
      <c r="B1236" s="291"/>
      <c r="C1236" s="291"/>
      <c r="D1236" s="291"/>
      <c r="E1236" s="291"/>
      <c r="F1236" s="291"/>
      <c r="G1236" s="291"/>
      <c r="H1236" s="291"/>
      <c r="I1236" s="291" t="s">
        <v>9</v>
      </c>
      <c r="J1236" s="287"/>
      <c r="K1236" s="287"/>
      <c r="L1236" s="287"/>
      <c r="M1236" s="287"/>
      <c r="N1236" s="287"/>
      <c r="O1236" s="287"/>
      <c r="P1236" s="287"/>
      <c r="Q1236" s="287"/>
      <c r="R1236" s="287"/>
      <c r="S1236" s="287"/>
    </row>
    <row r="1237">
      <c r="A1237" s="322" t="s">
        <v>168</v>
      </c>
      <c r="B1237" s="356">
        <f t="shared" ref="B1237:G1237" si="600">sum(B1137,B1160,B1205,B1225)</f>
        <v>10117.41</v>
      </c>
      <c r="C1237" s="356">
        <f t="shared" si="600"/>
        <v>15235</v>
      </c>
      <c r="D1237" s="356">
        <f t="shared" si="600"/>
        <v>18155</v>
      </c>
      <c r="E1237" s="356">
        <f t="shared" si="600"/>
        <v>13647.5</v>
      </c>
      <c r="F1237" s="356">
        <f t="shared" si="600"/>
        <v>10852.5</v>
      </c>
      <c r="G1237" s="356">
        <f t="shared" si="600"/>
        <v>4385</v>
      </c>
      <c r="H1237" s="334">
        <f>SUM(H1225)</f>
        <v>0</v>
      </c>
      <c r="I1237" s="356">
        <f>SUM(H1137,H1160,H1205,I1225)</f>
        <v>72392.41</v>
      </c>
      <c r="J1237" s="287"/>
      <c r="K1237" s="287"/>
      <c r="L1237" s="287"/>
      <c r="M1237" s="287"/>
      <c r="N1237" s="287"/>
      <c r="O1237" s="287"/>
      <c r="P1237" s="287"/>
      <c r="Q1237" s="287"/>
      <c r="R1237" s="287"/>
      <c r="S1237" s="287"/>
      <c r="T1237" s="282"/>
      <c r="U1237" s="282"/>
      <c r="V1237" s="282"/>
      <c r="W1237" s="282"/>
      <c r="X1237" s="282"/>
      <c r="Y1237" s="282"/>
      <c r="Z1237" s="282"/>
    </row>
    <row r="1238">
      <c r="A1238" s="287"/>
      <c r="B1238" s="404"/>
      <c r="C1238" s="404"/>
      <c r="D1238" s="404"/>
      <c r="E1238" s="404"/>
      <c r="F1238" s="404"/>
      <c r="G1238" s="404"/>
      <c r="H1238" s="405"/>
      <c r="I1238" s="404"/>
      <c r="J1238" s="287"/>
      <c r="K1238" s="287"/>
      <c r="L1238" s="287"/>
      <c r="M1238" s="287"/>
      <c r="N1238" s="287"/>
      <c r="O1238" s="287"/>
      <c r="P1238" s="287"/>
      <c r="Q1238" s="287"/>
      <c r="R1238" s="287"/>
      <c r="S1238" s="287"/>
      <c r="T1238" s="282"/>
      <c r="U1238" s="282"/>
      <c r="V1238" s="282"/>
      <c r="W1238" s="282"/>
      <c r="X1238" s="282"/>
      <c r="Y1238" s="282"/>
      <c r="Z1238" s="282"/>
    </row>
    <row r="1239">
      <c r="A1239" s="287"/>
      <c r="B1239" s="404"/>
      <c r="C1239" s="404"/>
      <c r="D1239" s="404"/>
      <c r="E1239" s="404"/>
      <c r="F1239" s="404"/>
      <c r="G1239" s="404"/>
      <c r="H1239" s="405"/>
      <c r="I1239" s="404"/>
      <c r="J1239" s="287"/>
      <c r="K1239" s="287"/>
      <c r="L1239" s="287"/>
      <c r="M1239" s="287"/>
      <c r="N1239" s="287"/>
      <c r="O1239" s="287"/>
      <c r="P1239" s="287"/>
      <c r="Q1239" s="287"/>
      <c r="R1239" s="287"/>
      <c r="S1239" s="287"/>
      <c r="T1239" s="282"/>
      <c r="U1239" s="282"/>
      <c r="V1239" s="282"/>
      <c r="W1239" s="282"/>
      <c r="X1239" s="282"/>
      <c r="Y1239" s="282"/>
      <c r="Z1239" s="282"/>
    </row>
    <row r="1240">
      <c r="A1240" s="287"/>
      <c r="B1240" s="404"/>
      <c r="C1240" s="404"/>
      <c r="D1240" s="404"/>
      <c r="E1240" s="404"/>
      <c r="F1240" s="404"/>
      <c r="G1240" s="404"/>
      <c r="H1240" s="405"/>
      <c r="I1240" s="404"/>
      <c r="J1240" s="287"/>
      <c r="K1240" s="287"/>
      <c r="L1240" s="287"/>
      <c r="M1240" s="287"/>
      <c r="N1240" s="287"/>
      <c r="O1240" s="287"/>
      <c r="P1240" s="287"/>
      <c r="Q1240" s="287"/>
      <c r="R1240" s="287"/>
      <c r="S1240" s="287"/>
      <c r="T1240" s="282"/>
      <c r="U1240" s="282"/>
      <c r="V1240" s="282"/>
      <c r="W1240" s="282"/>
      <c r="X1240" s="282"/>
      <c r="Y1240" s="282"/>
      <c r="Z1240" s="282"/>
    </row>
    <row r="1241">
      <c r="A1241" s="287"/>
      <c r="B1241" s="404"/>
      <c r="C1241" s="404"/>
      <c r="D1241" s="404"/>
      <c r="E1241" s="404"/>
      <c r="F1241" s="404"/>
      <c r="G1241" s="404"/>
      <c r="H1241" s="405"/>
      <c r="I1241" s="404"/>
      <c r="J1241" s="287"/>
      <c r="K1241" s="287"/>
      <c r="L1241" s="287"/>
      <c r="M1241" s="287"/>
      <c r="N1241" s="287"/>
      <c r="O1241" s="287"/>
      <c r="P1241" s="287"/>
      <c r="Q1241" s="287"/>
      <c r="R1241" s="287"/>
      <c r="S1241" s="287"/>
      <c r="T1241" s="282"/>
      <c r="U1241" s="282"/>
      <c r="V1241" s="282"/>
      <c r="W1241" s="282"/>
      <c r="X1241" s="282"/>
      <c r="Y1241" s="282"/>
      <c r="Z1241" s="282"/>
    </row>
    <row r="1242">
      <c r="A1242" s="287"/>
      <c r="B1242" s="404"/>
      <c r="C1242" s="404"/>
      <c r="D1242" s="404"/>
      <c r="E1242" s="404"/>
      <c r="F1242" s="404"/>
      <c r="G1242" s="404"/>
      <c r="H1242" s="405"/>
      <c r="I1242" s="404"/>
      <c r="J1242" s="287"/>
      <c r="K1242" s="287"/>
      <c r="L1242" s="287"/>
      <c r="M1242" s="287"/>
      <c r="N1242" s="287"/>
      <c r="O1242" s="287"/>
      <c r="P1242" s="287"/>
      <c r="Q1242" s="287"/>
      <c r="R1242" s="287"/>
      <c r="S1242" s="287"/>
      <c r="T1242" s="282"/>
      <c r="U1242" s="282"/>
      <c r="V1242" s="282"/>
      <c r="W1242" s="282"/>
      <c r="X1242" s="282"/>
      <c r="Y1242" s="282"/>
      <c r="Z1242" s="282"/>
    </row>
    <row r="1243">
      <c r="A1243" s="287"/>
      <c r="B1243" s="404"/>
      <c r="C1243" s="404"/>
      <c r="D1243" s="404"/>
      <c r="E1243" s="404"/>
      <c r="F1243" s="404"/>
      <c r="G1243" s="404"/>
      <c r="H1243" s="405"/>
      <c r="I1243" s="404"/>
      <c r="J1243" s="287"/>
      <c r="K1243" s="287"/>
      <c r="L1243" s="287"/>
      <c r="M1243" s="287"/>
      <c r="N1243" s="287"/>
      <c r="O1243" s="287"/>
      <c r="P1243" s="287"/>
      <c r="Q1243" s="287"/>
      <c r="R1243" s="287"/>
      <c r="S1243" s="287"/>
      <c r="T1243" s="282"/>
      <c r="U1243" s="282"/>
      <c r="V1243" s="282"/>
      <c r="W1243" s="282"/>
      <c r="X1243" s="282"/>
      <c r="Y1243" s="282"/>
      <c r="Z1243" s="282"/>
    </row>
    <row r="1244">
      <c r="A1244" s="287"/>
      <c r="B1244" s="404"/>
      <c r="C1244" s="404"/>
      <c r="D1244" s="404"/>
      <c r="E1244" s="404"/>
      <c r="F1244" s="404"/>
      <c r="G1244" s="404"/>
      <c r="H1244" s="405"/>
      <c r="I1244" s="404"/>
      <c r="J1244" s="287"/>
      <c r="K1244" s="287"/>
      <c r="L1244" s="287"/>
      <c r="M1244" s="287"/>
      <c r="N1244" s="287"/>
      <c r="O1244" s="287"/>
      <c r="P1244" s="287"/>
      <c r="Q1244" s="287"/>
      <c r="R1244" s="287"/>
      <c r="S1244" s="287"/>
      <c r="T1244" s="282"/>
      <c r="U1244" s="282"/>
      <c r="V1244" s="282"/>
      <c r="W1244" s="282"/>
      <c r="X1244" s="282"/>
      <c r="Y1244" s="282"/>
      <c r="Z1244" s="282"/>
    </row>
    <row r="1245">
      <c r="A1245" s="287"/>
      <c r="B1245" s="404"/>
      <c r="C1245" s="404"/>
      <c r="D1245" s="404"/>
      <c r="E1245" s="404"/>
      <c r="F1245" s="404"/>
      <c r="G1245" s="404"/>
      <c r="H1245" s="405"/>
      <c r="I1245" s="404"/>
      <c r="J1245" s="287"/>
      <c r="K1245" s="287"/>
      <c r="L1245" s="287"/>
      <c r="M1245" s="287"/>
      <c r="N1245" s="287"/>
      <c r="O1245" s="287"/>
      <c r="P1245" s="287"/>
      <c r="Q1245" s="287"/>
      <c r="R1245" s="287"/>
      <c r="S1245" s="287"/>
      <c r="T1245" s="282"/>
      <c r="U1245" s="282"/>
      <c r="V1245" s="282"/>
      <c r="W1245" s="282"/>
      <c r="X1245" s="282"/>
      <c r="Y1245" s="282"/>
      <c r="Z1245" s="282"/>
    </row>
    <row r="1246">
      <c r="A1246" s="287"/>
      <c r="B1246" s="404"/>
      <c r="C1246" s="404"/>
      <c r="D1246" s="404"/>
      <c r="E1246" s="404"/>
      <c r="F1246" s="404"/>
      <c r="G1246" s="404"/>
      <c r="H1246" s="405"/>
      <c r="I1246" s="404"/>
      <c r="J1246" s="287"/>
      <c r="K1246" s="287"/>
      <c r="L1246" s="287"/>
      <c r="M1246" s="287"/>
      <c r="N1246" s="287"/>
      <c r="O1246" s="287"/>
      <c r="P1246" s="287"/>
      <c r="Q1246" s="287"/>
      <c r="R1246" s="287"/>
      <c r="S1246" s="287"/>
      <c r="T1246" s="282"/>
      <c r="U1246" s="282"/>
      <c r="V1246" s="282"/>
      <c r="W1246" s="282"/>
      <c r="X1246" s="282"/>
      <c r="Y1246" s="282"/>
      <c r="Z1246" s="282"/>
    </row>
    <row r="1247">
      <c r="A1247" s="287"/>
      <c r="B1247" s="404"/>
      <c r="C1247" s="404"/>
      <c r="D1247" s="404"/>
      <c r="E1247" s="404"/>
      <c r="F1247" s="404"/>
      <c r="G1247" s="404"/>
      <c r="H1247" s="405"/>
      <c r="I1247" s="404"/>
      <c r="J1247" s="287"/>
      <c r="K1247" s="287"/>
      <c r="L1247" s="287"/>
      <c r="M1247" s="287"/>
      <c r="N1247" s="287"/>
      <c r="O1247" s="287"/>
      <c r="P1247" s="287"/>
      <c r="Q1247" s="287"/>
      <c r="R1247" s="287"/>
      <c r="S1247" s="287"/>
      <c r="T1247" s="282"/>
      <c r="U1247" s="282"/>
      <c r="V1247" s="282"/>
      <c r="W1247" s="282"/>
      <c r="X1247" s="282"/>
      <c r="Y1247" s="282"/>
      <c r="Z1247" s="282"/>
    </row>
    <row r="1248">
      <c r="A1248" s="287"/>
      <c r="B1248" s="404"/>
      <c r="C1248" s="404"/>
      <c r="D1248" s="404"/>
      <c r="E1248" s="404"/>
      <c r="F1248" s="404"/>
      <c r="G1248" s="404"/>
      <c r="H1248" s="405"/>
      <c r="I1248" s="404"/>
      <c r="J1248" s="287"/>
      <c r="K1248" s="287"/>
      <c r="L1248" s="287"/>
      <c r="M1248" s="287"/>
      <c r="N1248" s="287"/>
      <c r="O1248" s="287"/>
      <c r="P1248" s="287"/>
      <c r="Q1248" s="287"/>
      <c r="R1248" s="287"/>
      <c r="S1248" s="287"/>
      <c r="T1248" s="282"/>
      <c r="U1248" s="282"/>
      <c r="V1248" s="282"/>
      <c r="W1248" s="282"/>
      <c r="X1248" s="282"/>
      <c r="Y1248" s="282"/>
      <c r="Z1248" s="282"/>
    </row>
    <row r="1249">
      <c r="A1249" s="287"/>
      <c r="B1249" s="404"/>
      <c r="C1249" s="404"/>
      <c r="D1249" s="404"/>
      <c r="E1249" s="404"/>
      <c r="F1249" s="404"/>
      <c r="G1249" s="404"/>
      <c r="H1249" s="405"/>
      <c r="I1249" s="404"/>
      <c r="J1249" s="287"/>
      <c r="K1249" s="287"/>
      <c r="L1249" s="287"/>
      <c r="M1249" s="287"/>
      <c r="N1249" s="287"/>
      <c r="O1249" s="287"/>
      <c r="P1249" s="287"/>
      <c r="Q1249" s="287"/>
      <c r="R1249" s="287"/>
      <c r="S1249" s="287"/>
      <c r="T1249" s="282"/>
      <c r="U1249" s="282"/>
      <c r="V1249" s="282"/>
      <c r="W1249" s="282"/>
      <c r="X1249" s="282"/>
      <c r="Y1249" s="282"/>
      <c r="Z1249" s="282"/>
    </row>
    <row r="1250">
      <c r="A1250" s="287"/>
      <c r="B1250" s="404"/>
      <c r="C1250" s="404"/>
      <c r="D1250" s="404"/>
      <c r="E1250" s="404"/>
      <c r="F1250" s="404"/>
      <c r="G1250" s="404"/>
      <c r="H1250" s="405"/>
      <c r="I1250" s="404"/>
      <c r="J1250" s="287"/>
      <c r="K1250" s="287"/>
      <c r="L1250" s="287"/>
      <c r="M1250" s="287"/>
      <c r="N1250" s="287"/>
      <c r="O1250" s="287"/>
      <c r="P1250" s="287"/>
      <c r="Q1250" s="287"/>
      <c r="R1250" s="287"/>
      <c r="S1250" s="287"/>
      <c r="T1250" s="282"/>
      <c r="U1250" s="282"/>
      <c r="V1250" s="282"/>
      <c r="W1250" s="282"/>
      <c r="X1250" s="282"/>
      <c r="Y1250" s="282"/>
      <c r="Z1250" s="282"/>
    </row>
    <row r="1251">
      <c r="A1251" s="287"/>
      <c r="B1251" s="404"/>
      <c r="C1251" s="404"/>
      <c r="D1251" s="404"/>
      <c r="E1251" s="404"/>
      <c r="F1251" s="404"/>
      <c r="G1251" s="404"/>
      <c r="H1251" s="405"/>
      <c r="I1251" s="404"/>
      <c r="J1251" s="287"/>
      <c r="K1251" s="287"/>
      <c r="L1251" s="287"/>
      <c r="M1251" s="287"/>
      <c r="N1251" s="287"/>
      <c r="O1251" s="287"/>
      <c r="P1251" s="287"/>
      <c r="Q1251" s="287"/>
      <c r="R1251" s="287"/>
      <c r="S1251" s="287"/>
      <c r="T1251" s="282"/>
      <c r="U1251" s="282"/>
      <c r="V1251" s="282"/>
      <c r="W1251" s="282"/>
      <c r="X1251" s="282"/>
      <c r="Y1251" s="282"/>
      <c r="Z1251" s="282"/>
    </row>
    <row r="1252">
      <c r="A1252" s="287"/>
      <c r="B1252" s="404"/>
      <c r="C1252" s="404"/>
      <c r="D1252" s="404"/>
      <c r="E1252" s="404"/>
      <c r="F1252" s="404"/>
      <c r="G1252" s="404"/>
      <c r="H1252" s="405"/>
      <c r="I1252" s="404"/>
      <c r="J1252" s="287"/>
      <c r="K1252" s="287"/>
      <c r="L1252" s="287"/>
      <c r="M1252" s="287"/>
      <c r="N1252" s="287"/>
      <c r="O1252" s="287"/>
      <c r="P1252" s="287"/>
      <c r="Q1252" s="287"/>
      <c r="R1252" s="287"/>
      <c r="S1252" s="287"/>
      <c r="T1252" s="282"/>
      <c r="U1252" s="282"/>
      <c r="V1252" s="282"/>
      <c r="W1252" s="282"/>
      <c r="X1252" s="282"/>
      <c r="Y1252" s="282"/>
      <c r="Z1252" s="282"/>
    </row>
    <row r="1253">
      <c r="A1253" s="287"/>
      <c r="B1253" s="404"/>
      <c r="C1253" s="404"/>
      <c r="D1253" s="404"/>
      <c r="E1253" s="404"/>
      <c r="F1253" s="404"/>
      <c r="G1253" s="404"/>
      <c r="H1253" s="405"/>
      <c r="I1253" s="404"/>
      <c r="J1253" s="287"/>
      <c r="K1253" s="287"/>
      <c r="L1253" s="287"/>
      <c r="M1253" s="287"/>
      <c r="N1253" s="287"/>
      <c r="O1253" s="287"/>
      <c r="P1253" s="287"/>
      <c r="Q1253" s="287"/>
      <c r="R1253" s="287"/>
      <c r="S1253" s="287"/>
      <c r="T1253" s="282"/>
      <c r="U1253" s="282"/>
      <c r="V1253" s="282"/>
      <c r="W1253" s="282"/>
      <c r="X1253" s="282"/>
      <c r="Y1253" s="282"/>
      <c r="Z1253" s="282"/>
    </row>
    <row r="1254">
      <c r="A1254" s="287"/>
      <c r="B1254" s="404"/>
      <c r="C1254" s="404"/>
      <c r="D1254" s="404"/>
      <c r="E1254" s="404"/>
      <c r="F1254" s="404"/>
      <c r="G1254" s="404"/>
      <c r="H1254" s="405"/>
      <c r="I1254" s="404"/>
      <c r="J1254" s="287"/>
      <c r="K1254" s="287"/>
      <c r="L1254" s="287"/>
      <c r="M1254" s="287"/>
      <c r="N1254" s="287"/>
      <c r="O1254" s="287"/>
      <c r="P1254" s="287"/>
      <c r="Q1254" s="287"/>
      <c r="R1254" s="287"/>
      <c r="S1254" s="287"/>
      <c r="T1254" s="282"/>
      <c r="U1254" s="282"/>
      <c r="V1254" s="282"/>
      <c r="W1254" s="282"/>
      <c r="X1254" s="282"/>
      <c r="Y1254" s="282"/>
      <c r="Z1254" s="282"/>
    </row>
    <row r="1255">
      <c r="A1255" s="287"/>
      <c r="B1255" s="404"/>
      <c r="C1255" s="404"/>
      <c r="D1255" s="404"/>
      <c r="E1255" s="404"/>
      <c r="F1255" s="404"/>
      <c r="G1255" s="404"/>
      <c r="H1255" s="405"/>
      <c r="I1255" s="404"/>
      <c r="J1255" s="287"/>
      <c r="K1255" s="287"/>
      <c r="L1255" s="287"/>
      <c r="M1255" s="287"/>
      <c r="N1255" s="287"/>
      <c r="O1255" s="287"/>
      <c r="P1255" s="287"/>
      <c r="Q1255" s="287"/>
      <c r="R1255" s="287"/>
      <c r="S1255" s="287"/>
      <c r="T1255" s="282"/>
      <c r="U1255" s="282"/>
      <c r="V1255" s="282"/>
      <c r="W1255" s="282"/>
      <c r="X1255" s="282"/>
      <c r="Y1255" s="282"/>
      <c r="Z1255" s="282"/>
    </row>
    <row r="1256">
      <c r="A1256" s="287"/>
      <c r="B1256" s="404"/>
      <c r="C1256" s="404"/>
      <c r="D1256" s="404"/>
      <c r="E1256" s="404"/>
      <c r="F1256" s="404"/>
      <c r="G1256" s="404"/>
      <c r="H1256" s="405"/>
      <c r="I1256" s="404"/>
      <c r="J1256" s="287"/>
      <c r="K1256" s="287"/>
      <c r="L1256" s="287"/>
      <c r="M1256" s="287"/>
      <c r="N1256" s="287"/>
      <c r="O1256" s="287"/>
      <c r="P1256" s="287"/>
      <c r="Q1256" s="287"/>
      <c r="R1256" s="287"/>
      <c r="S1256" s="287"/>
      <c r="T1256" s="282"/>
      <c r="U1256" s="282"/>
      <c r="V1256" s="282"/>
      <c r="W1256" s="282"/>
      <c r="X1256" s="282"/>
      <c r="Y1256" s="282"/>
      <c r="Z1256" s="282"/>
    </row>
  </sheetData>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24.71"/>
    <col customWidth="1" min="2" max="3" width="11.43"/>
    <col customWidth="1" min="4" max="4" width="11.57"/>
    <col customWidth="1" min="5" max="5" width="11.43"/>
    <col customWidth="1" min="6" max="6" width="12.86"/>
    <col customWidth="1" min="7" max="7" width="12.71"/>
    <col customWidth="1" min="8" max="8" width="12.86"/>
    <col customWidth="1" min="9" max="9" width="11.43"/>
    <col customWidth="1" min="10" max="10" width="5.43"/>
    <col customWidth="1" min="11" max="11" width="22.71"/>
    <col customWidth="1" min="12" max="12" width="20.71"/>
    <col customWidth="1" min="13" max="13" width="20.29"/>
    <col customWidth="1" min="14" max="14" width="17.57"/>
    <col customWidth="1" min="15" max="15" width="20.29"/>
    <col customWidth="1" min="16" max="16" width="19.71"/>
    <col customWidth="1" min="17" max="17" width="50.14"/>
    <col customWidth="1" min="18" max="18" width="18.14"/>
    <col customWidth="1" min="19" max="19" width="29.57"/>
    <col customWidth="1" min="20" max="20" width="9.29"/>
  </cols>
  <sheetData>
    <row r="1">
      <c r="A1" s="406" t="s">
        <v>100</v>
      </c>
      <c r="B1" s="407">
        <v>28.0</v>
      </c>
      <c r="C1" s="407">
        <v>1.0</v>
      </c>
      <c r="D1" s="407">
        <v>2.0</v>
      </c>
      <c r="E1" s="407">
        <v>3.0</v>
      </c>
      <c r="F1" s="407">
        <v>4.0</v>
      </c>
      <c r="G1" s="407">
        <v>5.0</v>
      </c>
      <c r="H1" s="408"/>
      <c r="I1" s="408"/>
      <c r="J1" s="409"/>
      <c r="K1" s="406" t="s">
        <v>259</v>
      </c>
      <c r="L1" s="408"/>
      <c r="M1" s="408"/>
      <c r="N1" s="408"/>
      <c r="O1" s="408"/>
      <c r="P1" s="408"/>
      <c r="Q1" s="410"/>
      <c r="R1" s="410"/>
      <c r="S1" s="410"/>
      <c r="T1" s="411"/>
      <c r="U1" s="411"/>
      <c r="V1" s="411"/>
      <c r="W1" s="411"/>
      <c r="X1" s="411"/>
      <c r="Y1" s="411"/>
      <c r="Z1" s="411"/>
    </row>
    <row r="2">
      <c r="A2" s="412" t="s">
        <v>70</v>
      </c>
      <c r="B2" s="413" t="s">
        <v>2</v>
      </c>
      <c r="C2" s="413" t="s">
        <v>3</v>
      </c>
      <c r="D2" s="413" t="s">
        <v>4</v>
      </c>
      <c r="E2" s="413" t="s">
        <v>5</v>
      </c>
      <c r="F2" s="413" t="s">
        <v>6</v>
      </c>
      <c r="G2" s="413" t="s">
        <v>7</v>
      </c>
      <c r="H2" s="413" t="s">
        <v>9</v>
      </c>
      <c r="I2" s="413" t="s">
        <v>71</v>
      </c>
      <c r="J2" s="409"/>
      <c r="K2" s="414" t="s">
        <v>70</v>
      </c>
      <c r="L2" s="413" t="s">
        <v>72</v>
      </c>
      <c r="M2" s="413" t="s">
        <v>13</v>
      </c>
      <c r="N2" s="415" t="s">
        <v>73</v>
      </c>
      <c r="O2" s="413" t="s">
        <v>13</v>
      </c>
      <c r="P2" s="415" t="s">
        <v>74</v>
      </c>
      <c r="Q2" s="410"/>
      <c r="R2" s="410"/>
      <c r="S2" s="410"/>
      <c r="T2" s="411"/>
      <c r="U2" s="411"/>
      <c r="V2" s="411"/>
      <c r="W2" s="411"/>
      <c r="X2" s="411"/>
      <c r="Y2" s="411"/>
      <c r="Z2" s="411"/>
    </row>
    <row r="3">
      <c r="A3" s="416" t="s">
        <v>75</v>
      </c>
      <c r="B3" s="417"/>
      <c r="C3" s="417">
        <f t="shared" ref="C3:G3" si="1">sum(C4:C27)-C7-C11-C15-C19-C23-C27</f>
        <v>84</v>
      </c>
      <c r="D3" s="417">
        <f t="shared" si="1"/>
        <v>63</v>
      </c>
      <c r="E3" s="417">
        <f t="shared" si="1"/>
        <v>34</v>
      </c>
      <c r="F3" s="417">
        <f t="shared" si="1"/>
        <v>26</v>
      </c>
      <c r="G3" s="417">
        <f t="shared" si="1"/>
        <v>20</v>
      </c>
      <c r="H3" s="418">
        <f t="shared" ref="H3:H53" si="2">SUM(B3:G3)</f>
        <v>227</v>
      </c>
      <c r="I3" s="417">
        <v>0.0</v>
      </c>
      <c r="J3" s="409"/>
      <c r="K3" s="419" t="s">
        <v>75</v>
      </c>
      <c r="L3" s="417"/>
      <c r="M3" s="417"/>
      <c r="N3" s="417"/>
      <c r="O3" s="417"/>
      <c r="P3" s="417"/>
      <c r="Q3" s="410"/>
      <c r="R3" s="410"/>
      <c r="S3" s="410"/>
      <c r="T3" s="411"/>
      <c r="U3" s="411"/>
      <c r="V3" s="411"/>
      <c r="W3" s="411"/>
      <c r="X3" s="411"/>
      <c r="Y3" s="411"/>
      <c r="Z3" s="411"/>
    </row>
    <row r="4">
      <c r="A4" s="420" t="s">
        <v>76</v>
      </c>
      <c r="B4" s="421"/>
      <c r="C4" s="421">
        <v>20.0</v>
      </c>
      <c r="D4" s="421">
        <v>18.0</v>
      </c>
      <c r="E4" s="421">
        <v>12.0</v>
      </c>
      <c r="F4" s="421">
        <v>0.0</v>
      </c>
      <c r="G4" s="421">
        <v>9.0</v>
      </c>
      <c r="H4" s="422">
        <f t="shared" si="2"/>
        <v>59</v>
      </c>
      <c r="I4" s="423">
        <f>sum(H4:H7)</f>
        <v>67</v>
      </c>
      <c r="J4" s="424"/>
      <c r="K4" s="423" t="s">
        <v>76</v>
      </c>
      <c r="L4" s="425">
        <v>101.0</v>
      </c>
      <c r="M4" s="425">
        <f>(L4-H4)</f>
        <v>42</v>
      </c>
      <c r="N4" s="426">
        <v>40.0</v>
      </c>
      <c r="O4" s="425">
        <f t="shared" ref="O4:O5" si="3">sum(M4,N4)</f>
        <v>82</v>
      </c>
      <c r="P4" s="425"/>
      <c r="Q4" s="427"/>
      <c r="R4" s="428"/>
      <c r="S4" s="428"/>
      <c r="T4" s="411"/>
      <c r="U4" s="411"/>
      <c r="V4" s="411"/>
      <c r="W4" s="411"/>
      <c r="X4" s="411"/>
      <c r="Y4" s="411"/>
      <c r="Z4" s="411"/>
    </row>
    <row r="5">
      <c r="A5" s="429" t="s">
        <v>77</v>
      </c>
      <c r="B5" s="430"/>
      <c r="C5" s="431">
        <v>0.0</v>
      </c>
      <c r="D5" s="431">
        <v>0.0</v>
      </c>
      <c r="E5" s="431">
        <v>0.0</v>
      </c>
      <c r="F5" s="431">
        <v>0.0</v>
      </c>
      <c r="G5" s="432">
        <v>0.0</v>
      </c>
      <c r="H5" s="433">
        <f t="shared" si="2"/>
        <v>0</v>
      </c>
      <c r="I5" s="434">
        <f>(I4/60)</f>
        <v>1.116666667</v>
      </c>
      <c r="J5" s="424"/>
      <c r="K5" s="435" t="s">
        <v>77</v>
      </c>
      <c r="L5" s="436">
        <v>10.0</v>
      </c>
      <c r="M5" s="436">
        <f>(L5-H5-H6)</f>
        <v>2</v>
      </c>
      <c r="N5" s="437">
        <v>10.0</v>
      </c>
      <c r="O5" s="437">
        <f t="shared" si="3"/>
        <v>12</v>
      </c>
      <c r="P5" s="436"/>
      <c r="Q5" s="438"/>
      <c r="R5" s="410"/>
      <c r="S5" s="410"/>
      <c r="T5" s="411"/>
      <c r="U5" s="411"/>
      <c r="V5" s="411"/>
      <c r="W5" s="411"/>
      <c r="X5" s="411"/>
      <c r="Y5" s="411"/>
      <c r="Z5" s="411"/>
    </row>
    <row r="6">
      <c r="A6" s="429" t="s">
        <v>78</v>
      </c>
      <c r="B6" s="430"/>
      <c r="C6" s="431">
        <v>4.0</v>
      </c>
      <c r="D6" s="431">
        <v>4.0</v>
      </c>
      <c r="E6" s="431">
        <v>0.0</v>
      </c>
      <c r="F6" s="431">
        <v>0.0</v>
      </c>
      <c r="G6" s="432">
        <v>0.0</v>
      </c>
      <c r="H6" s="433">
        <f t="shared" si="2"/>
        <v>8</v>
      </c>
      <c r="I6" s="435"/>
      <c r="J6" s="424"/>
      <c r="K6" s="435" t="s">
        <v>78</v>
      </c>
      <c r="L6" s="436" t="s">
        <v>79</v>
      </c>
      <c r="M6" s="437" t="s">
        <v>79</v>
      </c>
      <c r="N6" s="437" t="s">
        <v>79</v>
      </c>
      <c r="O6" s="437" t="s">
        <v>79</v>
      </c>
      <c r="P6" s="436"/>
      <c r="Q6" s="410"/>
      <c r="R6" s="410"/>
      <c r="S6" s="410"/>
      <c r="T6" s="411"/>
      <c r="U6" s="411"/>
      <c r="V6" s="411"/>
      <c r="W6" s="411"/>
      <c r="X6" s="411"/>
      <c r="Y6" s="411"/>
      <c r="Z6" s="411"/>
    </row>
    <row r="7">
      <c r="A7" s="429" t="s">
        <v>80</v>
      </c>
      <c r="B7" s="431"/>
      <c r="C7" s="431"/>
      <c r="D7" s="431"/>
      <c r="E7" s="431"/>
      <c r="F7" s="431">
        <v>0.0</v>
      </c>
      <c r="G7" s="432">
        <v>0.0</v>
      </c>
      <c r="H7" s="433">
        <f t="shared" si="2"/>
        <v>0</v>
      </c>
      <c r="I7" s="435" t="s">
        <v>79</v>
      </c>
      <c r="J7" s="424"/>
      <c r="K7" s="435" t="s">
        <v>80</v>
      </c>
      <c r="L7" s="436">
        <v>55.0</v>
      </c>
      <c r="M7" s="436">
        <f t="shared" ref="M7:M8" si="4">(L7-H7)</f>
        <v>55</v>
      </c>
      <c r="N7" s="437" t="s">
        <v>79</v>
      </c>
      <c r="O7" s="437">
        <f t="shared" ref="O7:O9" si="5">sum(M7,N7)</f>
        <v>55</v>
      </c>
      <c r="P7" s="436"/>
      <c r="Q7" s="410"/>
      <c r="R7" s="410"/>
      <c r="S7" s="410"/>
      <c r="T7" s="411"/>
      <c r="U7" s="411"/>
      <c r="V7" s="411"/>
      <c r="W7" s="411"/>
      <c r="X7" s="411"/>
      <c r="Y7" s="411"/>
      <c r="Z7" s="411"/>
    </row>
    <row r="8">
      <c r="A8" s="420" t="s">
        <v>81</v>
      </c>
      <c r="B8" s="439"/>
      <c r="C8" s="439">
        <v>7.0</v>
      </c>
      <c r="D8" s="439">
        <v>4.0</v>
      </c>
      <c r="E8" s="439">
        <v>5.0</v>
      </c>
      <c r="F8" s="439">
        <v>0.0</v>
      </c>
      <c r="G8" s="421">
        <v>3.0</v>
      </c>
      <c r="H8" s="422">
        <f t="shared" si="2"/>
        <v>19</v>
      </c>
      <c r="I8" s="423">
        <f>sum(H8:H11)</f>
        <v>19</v>
      </c>
      <c r="J8" s="424"/>
      <c r="K8" s="423" t="s">
        <v>81</v>
      </c>
      <c r="L8" s="425">
        <v>52.0</v>
      </c>
      <c r="M8" s="425">
        <f t="shared" si="4"/>
        <v>33</v>
      </c>
      <c r="N8" s="426">
        <v>10.0</v>
      </c>
      <c r="O8" s="425">
        <f t="shared" si="5"/>
        <v>43</v>
      </c>
      <c r="P8" s="425"/>
      <c r="Q8" s="438"/>
      <c r="R8" s="410"/>
      <c r="S8" s="410"/>
      <c r="T8" s="411"/>
      <c r="U8" s="411"/>
      <c r="V8" s="411"/>
      <c r="W8" s="411"/>
      <c r="X8" s="411"/>
      <c r="Y8" s="411"/>
      <c r="Z8" s="411"/>
    </row>
    <row r="9">
      <c r="A9" s="429" t="s">
        <v>77</v>
      </c>
      <c r="B9" s="430"/>
      <c r="C9" s="431">
        <v>0.0</v>
      </c>
      <c r="D9" s="431">
        <v>0.0</v>
      </c>
      <c r="E9" s="431">
        <v>0.0</v>
      </c>
      <c r="F9" s="431">
        <v>0.0</v>
      </c>
      <c r="G9" s="431">
        <v>0.0</v>
      </c>
      <c r="H9" s="433">
        <f t="shared" si="2"/>
        <v>0</v>
      </c>
      <c r="I9" s="434">
        <f>(I8/60)</f>
        <v>0.3166666667</v>
      </c>
      <c r="J9" s="424"/>
      <c r="K9" s="435" t="s">
        <v>77</v>
      </c>
      <c r="L9" s="437">
        <v>2.0</v>
      </c>
      <c r="M9" s="436">
        <f>(L9-H9-H10)</f>
        <v>2</v>
      </c>
      <c r="N9" s="437" t="s">
        <v>79</v>
      </c>
      <c r="O9" s="437">
        <f t="shared" si="5"/>
        <v>2</v>
      </c>
      <c r="P9" s="437"/>
      <c r="Q9" s="428"/>
      <c r="R9" s="428"/>
      <c r="S9" s="428"/>
      <c r="T9" s="411"/>
      <c r="U9" s="411"/>
      <c r="V9" s="411"/>
      <c r="W9" s="411"/>
      <c r="X9" s="411"/>
      <c r="Y9" s="411"/>
      <c r="Z9" s="411"/>
    </row>
    <row r="10">
      <c r="A10" s="429" t="s">
        <v>78</v>
      </c>
      <c r="B10" s="430"/>
      <c r="C10" s="431">
        <v>0.0</v>
      </c>
      <c r="D10" s="431">
        <v>0.0</v>
      </c>
      <c r="E10" s="431">
        <v>0.0</v>
      </c>
      <c r="F10" s="431">
        <v>0.0</v>
      </c>
      <c r="G10" s="431">
        <v>0.0</v>
      </c>
      <c r="H10" s="433">
        <f t="shared" si="2"/>
        <v>0</v>
      </c>
      <c r="I10" s="435"/>
      <c r="J10" s="424"/>
      <c r="K10" s="435" t="s">
        <v>78</v>
      </c>
      <c r="L10" s="437" t="s">
        <v>79</v>
      </c>
      <c r="M10" s="437" t="s">
        <v>79</v>
      </c>
      <c r="N10" s="437" t="s">
        <v>79</v>
      </c>
      <c r="O10" s="437" t="s">
        <v>79</v>
      </c>
      <c r="P10" s="437"/>
      <c r="Q10" s="428"/>
      <c r="R10" s="428"/>
      <c r="S10" s="428"/>
      <c r="T10" s="411"/>
      <c r="U10" s="411"/>
      <c r="V10" s="411"/>
      <c r="W10" s="411"/>
      <c r="X10" s="411"/>
      <c r="Y10" s="411"/>
      <c r="Z10" s="411"/>
    </row>
    <row r="11">
      <c r="A11" s="429" t="s">
        <v>80</v>
      </c>
      <c r="B11" s="431"/>
      <c r="C11" s="431">
        <v>0.0</v>
      </c>
      <c r="D11" s="431"/>
      <c r="E11" s="431"/>
      <c r="F11" s="431">
        <v>0.0</v>
      </c>
      <c r="G11" s="431"/>
      <c r="H11" s="433">
        <f t="shared" si="2"/>
        <v>0</v>
      </c>
      <c r="I11" s="435" t="s">
        <v>79</v>
      </c>
      <c r="J11" s="424"/>
      <c r="K11" s="435" t="s">
        <v>80</v>
      </c>
      <c r="L11" s="437">
        <v>60.0</v>
      </c>
      <c r="M11" s="436">
        <f t="shared" ref="M11:M12" si="6">(L11-H11)</f>
        <v>60</v>
      </c>
      <c r="N11" s="437" t="s">
        <v>79</v>
      </c>
      <c r="O11" s="437">
        <f t="shared" ref="O11:O13" si="7">sum(M11,N11)</f>
        <v>60</v>
      </c>
      <c r="P11" s="437"/>
      <c r="Q11" s="428"/>
      <c r="R11" s="428"/>
      <c r="S11" s="428"/>
      <c r="T11" s="411"/>
      <c r="U11" s="411"/>
      <c r="V11" s="411"/>
      <c r="W11" s="411"/>
      <c r="X11" s="411"/>
      <c r="Y11" s="411"/>
      <c r="Z11" s="411"/>
    </row>
    <row r="12">
      <c r="A12" s="420" t="s">
        <v>212</v>
      </c>
      <c r="B12" s="421"/>
      <c r="C12" s="421">
        <v>12.0</v>
      </c>
      <c r="D12" s="421">
        <v>17.0</v>
      </c>
      <c r="E12" s="421">
        <v>4.0</v>
      </c>
      <c r="F12" s="421">
        <v>0.0</v>
      </c>
      <c r="G12" s="421">
        <v>0.0</v>
      </c>
      <c r="H12" s="422">
        <f t="shared" si="2"/>
        <v>33</v>
      </c>
      <c r="I12" s="423">
        <f>sum(H12:H15)</f>
        <v>47</v>
      </c>
      <c r="J12" s="424"/>
      <c r="K12" s="423" t="s">
        <v>82</v>
      </c>
      <c r="L12" s="425">
        <v>47.0</v>
      </c>
      <c r="M12" s="425">
        <f t="shared" si="6"/>
        <v>14</v>
      </c>
      <c r="N12" s="426">
        <v>120.0</v>
      </c>
      <c r="O12" s="425">
        <f t="shared" si="7"/>
        <v>134</v>
      </c>
      <c r="P12" s="425"/>
      <c r="Q12" s="428"/>
      <c r="R12" s="428"/>
      <c r="S12" s="428"/>
      <c r="T12" s="411"/>
      <c r="U12" s="411"/>
      <c r="V12" s="411"/>
      <c r="W12" s="411"/>
      <c r="X12" s="411"/>
      <c r="Y12" s="411"/>
      <c r="Z12" s="411"/>
    </row>
    <row r="13">
      <c r="A13" s="429" t="s">
        <v>77</v>
      </c>
      <c r="B13" s="430"/>
      <c r="C13" s="431">
        <v>0.0</v>
      </c>
      <c r="D13" s="431">
        <v>0.0</v>
      </c>
      <c r="E13" s="431">
        <v>0.0</v>
      </c>
      <c r="F13" s="431">
        <v>0.0</v>
      </c>
      <c r="G13" s="432">
        <v>0.0</v>
      </c>
      <c r="H13" s="433">
        <f t="shared" si="2"/>
        <v>0</v>
      </c>
      <c r="I13" s="434">
        <f>(I12/60)</f>
        <v>0.7833333333</v>
      </c>
      <c r="J13" s="424"/>
      <c r="K13" s="435" t="s">
        <v>77</v>
      </c>
      <c r="L13" s="436">
        <v>17.0</v>
      </c>
      <c r="M13" s="436">
        <f>(L13-H13-H14)</f>
        <v>3</v>
      </c>
      <c r="N13" s="437">
        <v>20.0</v>
      </c>
      <c r="O13" s="437">
        <f t="shared" si="7"/>
        <v>23</v>
      </c>
      <c r="P13" s="436"/>
      <c r="Q13" s="427"/>
      <c r="R13" s="428"/>
      <c r="S13" s="428"/>
      <c r="T13" s="411"/>
      <c r="U13" s="411"/>
      <c r="V13" s="411"/>
      <c r="W13" s="411"/>
      <c r="X13" s="411"/>
      <c r="Y13" s="411"/>
      <c r="Z13" s="411"/>
    </row>
    <row r="14">
      <c r="A14" s="429" t="s">
        <v>78</v>
      </c>
      <c r="B14" s="430"/>
      <c r="C14" s="431">
        <v>6.0</v>
      </c>
      <c r="D14" s="431">
        <v>7.0</v>
      </c>
      <c r="E14" s="431">
        <v>1.0</v>
      </c>
      <c r="F14" s="431">
        <v>0.0</v>
      </c>
      <c r="G14" s="432">
        <v>0.0</v>
      </c>
      <c r="H14" s="433">
        <f t="shared" si="2"/>
        <v>14</v>
      </c>
      <c r="I14" s="435"/>
      <c r="J14" s="424"/>
      <c r="K14" s="435" t="s">
        <v>78</v>
      </c>
      <c r="L14" s="436" t="s">
        <v>79</v>
      </c>
      <c r="M14" s="437" t="s">
        <v>79</v>
      </c>
      <c r="N14" s="437" t="s">
        <v>79</v>
      </c>
      <c r="O14" s="437" t="s">
        <v>79</v>
      </c>
      <c r="P14" s="436"/>
      <c r="Q14" s="428"/>
      <c r="R14" s="428"/>
      <c r="S14" s="428"/>
      <c r="T14" s="411"/>
      <c r="U14" s="411"/>
      <c r="V14" s="411"/>
      <c r="W14" s="411"/>
      <c r="X14" s="411"/>
      <c r="Y14" s="411"/>
      <c r="Z14" s="411"/>
    </row>
    <row r="15">
      <c r="A15" s="429" t="s">
        <v>80</v>
      </c>
      <c r="B15" s="431"/>
      <c r="C15" s="431"/>
      <c r="D15" s="431"/>
      <c r="E15" s="431"/>
      <c r="F15" s="431">
        <v>0.0</v>
      </c>
      <c r="G15" s="432">
        <v>0.0</v>
      </c>
      <c r="H15" s="433">
        <f t="shared" si="2"/>
        <v>0</v>
      </c>
      <c r="I15" s="435" t="s">
        <v>79</v>
      </c>
      <c r="J15" s="424"/>
      <c r="K15" s="435" t="s">
        <v>80</v>
      </c>
      <c r="L15" s="436">
        <v>0.0</v>
      </c>
      <c r="M15" s="436">
        <f t="shared" ref="M15:M16" si="8">(L15-H15)</f>
        <v>0</v>
      </c>
      <c r="N15" s="437">
        <v>60.0</v>
      </c>
      <c r="O15" s="437">
        <f t="shared" ref="O15:O17" si="9">sum(M15,N15)</f>
        <v>60</v>
      </c>
      <c r="P15" s="436"/>
      <c r="Q15" s="428"/>
      <c r="R15" s="428"/>
      <c r="S15" s="428"/>
      <c r="T15" s="411"/>
      <c r="U15" s="411"/>
      <c r="V15" s="411"/>
      <c r="W15" s="411"/>
      <c r="X15" s="411"/>
      <c r="Y15" s="411"/>
      <c r="Z15" s="411"/>
    </row>
    <row r="16">
      <c r="A16" s="420" t="s">
        <v>83</v>
      </c>
      <c r="B16" s="421"/>
      <c r="C16" s="421">
        <v>16.0</v>
      </c>
      <c r="D16" s="421">
        <v>10.0</v>
      </c>
      <c r="E16" s="421">
        <v>4.0</v>
      </c>
      <c r="F16" s="421">
        <v>9.0</v>
      </c>
      <c r="G16" s="421">
        <v>4.0</v>
      </c>
      <c r="H16" s="422">
        <f t="shared" si="2"/>
        <v>43</v>
      </c>
      <c r="I16" s="423">
        <f>sum(H16:H19)</f>
        <v>48</v>
      </c>
      <c r="J16" s="424"/>
      <c r="K16" s="423" t="s">
        <v>83</v>
      </c>
      <c r="L16" s="425">
        <v>67.0</v>
      </c>
      <c r="M16" s="425">
        <f t="shared" si="8"/>
        <v>24</v>
      </c>
      <c r="N16" s="426">
        <v>30.0</v>
      </c>
      <c r="O16" s="425">
        <f t="shared" si="9"/>
        <v>54</v>
      </c>
      <c r="P16" s="425"/>
      <c r="Q16" s="428"/>
      <c r="R16" s="428"/>
      <c r="S16" s="428"/>
      <c r="T16" s="411"/>
      <c r="U16" s="411"/>
      <c r="V16" s="411"/>
      <c r="W16" s="411"/>
      <c r="X16" s="411"/>
      <c r="Y16" s="411"/>
      <c r="Z16" s="411"/>
    </row>
    <row r="17">
      <c r="A17" s="429" t="s">
        <v>77</v>
      </c>
      <c r="B17" s="430"/>
      <c r="C17" s="431">
        <v>0.0</v>
      </c>
      <c r="D17" s="431">
        <v>0.0</v>
      </c>
      <c r="E17" s="431">
        <v>0.0</v>
      </c>
      <c r="F17" s="431">
        <v>0.0</v>
      </c>
      <c r="G17" s="432">
        <v>0.0</v>
      </c>
      <c r="H17" s="433">
        <f t="shared" si="2"/>
        <v>0</v>
      </c>
      <c r="I17" s="434">
        <f>(I16/60)</f>
        <v>0.8</v>
      </c>
      <c r="J17" s="424"/>
      <c r="K17" s="435" t="s">
        <v>77</v>
      </c>
      <c r="L17" s="437">
        <v>8.0</v>
      </c>
      <c r="M17" s="436">
        <f>(L17-H17-H18)</f>
        <v>3</v>
      </c>
      <c r="N17" s="437">
        <v>5.0</v>
      </c>
      <c r="O17" s="437">
        <f t="shared" si="9"/>
        <v>8</v>
      </c>
      <c r="P17" s="437"/>
      <c r="Q17" s="428"/>
      <c r="R17" s="428"/>
      <c r="S17" s="428"/>
      <c r="T17" s="411"/>
      <c r="U17" s="411"/>
      <c r="V17" s="411"/>
      <c r="W17" s="411"/>
      <c r="X17" s="411"/>
      <c r="Y17" s="411"/>
      <c r="Z17" s="411"/>
    </row>
    <row r="18">
      <c r="A18" s="429" t="s">
        <v>78</v>
      </c>
      <c r="B18" s="430"/>
      <c r="C18" s="431">
        <v>5.0</v>
      </c>
      <c r="D18" s="431">
        <v>0.0</v>
      </c>
      <c r="E18" s="431">
        <v>0.0</v>
      </c>
      <c r="F18" s="431">
        <v>0.0</v>
      </c>
      <c r="G18" s="432">
        <v>0.0</v>
      </c>
      <c r="H18" s="433">
        <f t="shared" si="2"/>
        <v>5</v>
      </c>
      <c r="I18" s="435"/>
      <c r="J18" s="424"/>
      <c r="K18" s="435" t="s">
        <v>78</v>
      </c>
      <c r="L18" s="437" t="s">
        <v>79</v>
      </c>
      <c r="M18" s="437" t="s">
        <v>79</v>
      </c>
      <c r="N18" s="437" t="s">
        <v>79</v>
      </c>
      <c r="O18" s="437" t="s">
        <v>79</v>
      </c>
      <c r="P18" s="437"/>
      <c r="Q18" s="428"/>
      <c r="R18" s="428"/>
      <c r="S18" s="428"/>
      <c r="T18" s="411"/>
      <c r="U18" s="411"/>
      <c r="V18" s="411"/>
      <c r="W18" s="411"/>
      <c r="X18" s="411"/>
      <c r="Y18" s="411"/>
      <c r="Z18" s="411"/>
    </row>
    <row r="19">
      <c r="A19" s="429" t="s">
        <v>80</v>
      </c>
      <c r="B19" s="431"/>
      <c r="C19" s="431"/>
      <c r="D19" s="431"/>
      <c r="E19" s="431"/>
      <c r="F19" s="431"/>
      <c r="G19" s="432"/>
      <c r="H19" s="433">
        <f t="shared" si="2"/>
        <v>0</v>
      </c>
      <c r="I19" s="435" t="s">
        <v>79</v>
      </c>
      <c r="J19" s="424"/>
      <c r="K19" s="435" t="s">
        <v>80</v>
      </c>
      <c r="L19" s="437">
        <v>41.0</v>
      </c>
      <c r="M19" s="436">
        <f t="shared" ref="M19:M20" si="10">(L19-H19)</f>
        <v>41</v>
      </c>
      <c r="N19" s="437" t="s">
        <v>79</v>
      </c>
      <c r="O19" s="437">
        <f t="shared" ref="O19:O21" si="11">sum(M19,N19)</f>
        <v>41</v>
      </c>
      <c r="P19" s="437"/>
      <c r="Q19" s="428"/>
      <c r="R19" s="428"/>
      <c r="S19" s="428"/>
      <c r="T19" s="411"/>
      <c r="U19" s="411"/>
      <c r="V19" s="411"/>
      <c r="W19" s="411"/>
      <c r="X19" s="411"/>
      <c r="Y19" s="411"/>
      <c r="Z19" s="411"/>
    </row>
    <row r="20">
      <c r="A20" s="420" t="s">
        <v>84</v>
      </c>
      <c r="B20" s="421"/>
      <c r="C20" s="421">
        <v>0.0</v>
      </c>
      <c r="D20" s="421">
        <v>3.0</v>
      </c>
      <c r="E20" s="421">
        <v>4.0</v>
      </c>
      <c r="F20" s="421">
        <v>9.0</v>
      </c>
      <c r="G20" s="421">
        <v>4.0</v>
      </c>
      <c r="H20" s="422">
        <f t="shared" si="2"/>
        <v>20</v>
      </c>
      <c r="I20" s="423">
        <f>sum(H20:H23)</f>
        <v>20</v>
      </c>
      <c r="J20" s="424"/>
      <c r="K20" s="423" t="s">
        <v>84</v>
      </c>
      <c r="L20" s="425">
        <v>25.0</v>
      </c>
      <c r="M20" s="425">
        <f t="shared" si="10"/>
        <v>5</v>
      </c>
      <c r="N20" s="426">
        <v>30.0</v>
      </c>
      <c r="O20" s="425">
        <f t="shared" si="11"/>
        <v>35</v>
      </c>
      <c r="P20" s="425"/>
      <c r="Q20" s="427"/>
      <c r="R20" s="428"/>
      <c r="S20" s="428"/>
      <c r="T20" s="411"/>
      <c r="U20" s="411"/>
      <c r="V20" s="411"/>
      <c r="W20" s="411"/>
      <c r="X20" s="411"/>
      <c r="Y20" s="411"/>
      <c r="Z20" s="411"/>
    </row>
    <row r="21">
      <c r="A21" s="429" t="s">
        <v>77</v>
      </c>
      <c r="B21" s="430"/>
      <c r="C21" s="431">
        <v>0.0</v>
      </c>
      <c r="D21" s="431">
        <v>0.0</v>
      </c>
      <c r="E21" s="431">
        <v>0.0</v>
      </c>
      <c r="F21" s="431">
        <v>0.0</v>
      </c>
      <c r="G21" s="432">
        <v>0.0</v>
      </c>
      <c r="H21" s="433">
        <f t="shared" si="2"/>
        <v>0</v>
      </c>
      <c r="I21" s="434">
        <f>(I20/60)</f>
        <v>0.3333333333</v>
      </c>
      <c r="J21" s="424"/>
      <c r="K21" s="435" t="s">
        <v>77</v>
      </c>
      <c r="L21" s="436">
        <v>0.0</v>
      </c>
      <c r="M21" s="436">
        <f>(L21-H21-H22)</f>
        <v>0</v>
      </c>
      <c r="N21" s="437" t="s">
        <v>79</v>
      </c>
      <c r="O21" s="437">
        <f t="shared" si="11"/>
        <v>0</v>
      </c>
      <c r="P21" s="436"/>
      <c r="Q21" s="428"/>
      <c r="R21" s="428"/>
      <c r="S21" s="428"/>
      <c r="T21" s="411"/>
      <c r="U21" s="411"/>
      <c r="V21" s="411"/>
      <c r="W21" s="411"/>
      <c r="X21" s="411"/>
      <c r="Y21" s="411"/>
      <c r="Z21" s="411"/>
    </row>
    <row r="22">
      <c r="A22" s="429" t="s">
        <v>78</v>
      </c>
      <c r="B22" s="430"/>
      <c r="C22" s="431">
        <v>0.0</v>
      </c>
      <c r="D22" s="431">
        <v>0.0</v>
      </c>
      <c r="E22" s="431">
        <v>0.0</v>
      </c>
      <c r="F22" s="431">
        <v>0.0</v>
      </c>
      <c r="G22" s="432">
        <v>0.0</v>
      </c>
      <c r="H22" s="433">
        <f t="shared" si="2"/>
        <v>0</v>
      </c>
      <c r="I22" s="435"/>
      <c r="J22" s="424"/>
      <c r="K22" s="435" t="s">
        <v>78</v>
      </c>
      <c r="L22" s="436" t="s">
        <v>79</v>
      </c>
      <c r="M22" s="437" t="s">
        <v>79</v>
      </c>
      <c r="N22" s="437" t="s">
        <v>79</v>
      </c>
      <c r="O22" s="437" t="s">
        <v>79</v>
      </c>
      <c r="P22" s="436"/>
      <c r="Q22" s="428"/>
      <c r="R22" s="428"/>
      <c r="S22" s="428"/>
      <c r="T22" s="411"/>
      <c r="U22" s="411"/>
      <c r="V22" s="411"/>
      <c r="W22" s="411"/>
      <c r="X22" s="411"/>
      <c r="Y22" s="411"/>
      <c r="Z22" s="411"/>
    </row>
    <row r="23">
      <c r="A23" s="429" t="s">
        <v>80</v>
      </c>
      <c r="B23" s="431"/>
      <c r="C23" s="431">
        <v>0.0</v>
      </c>
      <c r="D23" s="431"/>
      <c r="E23" s="431">
        <v>0.0</v>
      </c>
      <c r="F23" s="431">
        <v>0.0</v>
      </c>
      <c r="G23" s="432">
        <v>0.0</v>
      </c>
      <c r="H23" s="433">
        <f t="shared" si="2"/>
        <v>0</v>
      </c>
      <c r="I23" s="435" t="s">
        <v>79</v>
      </c>
      <c r="J23" s="424"/>
      <c r="K23" s="435" t="s">
        <v>80</v>
      </c>
      <c r="L23" s="436">
        <v>25.0</v>
      </c>
      <c r="M23" s="436">
        <f t="shared" ref="M23:M24" si="12">(L23-H23)</f>
        <v>25</v>
      </c>
      <c r="N23" s="437" t="s">
        <v>79</v>
      </c>
      <c r="O23" s="437">
        <f t="shared" ref="O23:O25" si="13">sum(M23,N23)</f>
        <v>25</v>
      </c>
      <c r="P23" s="436"/>
      <c r="Q23" s="428"/>
      <c r="R23" s="428"/>
      <c r="S23" s="428"/>
      <c r="T23" s="411"/>
      <c r="U23" s="411"/>
      <c r="V23" s="411"/>
      <c r="W23" s="411"/>
      <c r="X23" s="411"/>
      <c r="Y23" s="411"/>
      <c r="Z23" s="411"/>
    </row>
    <row r="24">
      <c r="A24" s="420" t="s">
        <v>237</v>
      </c>
      <c r="B24" s="421"/>
      <c r="C24" s="421">
        <v>13.0</v>
      </c>
      <c r="D24" s="421">
        <v>0.0</v>
      </c>
      <c r="E24" s="421">
        <v>4.0</v>
      </c>
      <c r="F24" s="421">
        <v>8.0</v>
      </c>
      <c r="G24" s="421">
        <v>0.0</v>
      </c>
      <c r="H24" s="422">
        <f t="shared" si="2"/>
        <v>25</v>
      </c>
      <c r="I24" s="423">
        <f>sum(H24:H27)</f>
        <v>26</v>
      </c>
      <c r="J24" s="424"/>
      <c r="K24" s="423" t="s">
        <v>237</v>
      </c>
      <c r="L24" s="440">
        <v>39.0</v>
      </c>
      <c r="M24" s="441">
        <f t="shared" si="12"/>
        <v>14</v>
      </c>
      <c r="N24" s="442">
        <v>60.0</v>
      </c>
      <c r="O24" s="441">
        <f t="shared" si="13"/>
        <v>74</v>
      </c>
      <c r="P24" s="425"/>
      <c r="Q24" s="427"/>
      <c r="R24" s="428"/>
      <c r="S24" s="428"/>
      <c r="T24" s="411"/>
      <c r="U24" s="411"/>
      <c r="V24" s="411"/>
      <c r="W24" s="411"/>
      <c r="X24" s="411"/>
      <c r="Y24" s="411"/>
      <c r="Z24" s="411"/>
    </row>
    <row r="25">
      <c r="A25" s="429" t="s">
        <v>77</v>
      </c>
      <c r="B25" s="430"/>
      <c r="C25" s="431">
        <v>0.0</v>
      </c>
      <c r="D25" s="431">
        <v>0.0</v>
      </c>
      <c r="E25" s="431">
        <v>0.0</v>
      </c>
      <c r="F25" s="431">
        <v>0.0</v>
      </c>
      <c r="G25" s="432">
        <v>0.0</v>
      </c>
      <c r="H25" s="433">
        <f t="shared" si="2"/>
        <v>0</v>
      </c>
      <c r="I25" s="434">
        <f>(I24/60)</f>
        <v>0.4333333333</v>
      </c>
      <c r="J25" s="424"/>
      <c r="K25" s="435" t="s">
        <v>77</v>
      </c>
      <c r="L25" s="430">
        <v>6.0</v>
      </c>
      <c r="M25" s="430">
        <v>2.0</v>
      </c>
      <c r="N25" s="431">
        <v>10.0</v>
      </c>
      <c r="O25" s="443">
        <f t="shared" si="13"/>
        <v>12</v>
      </c>
      <c r="P25" s="444"/>
      <c r="Q25" s="427"/>
      <c r="R25" s="428"/>
      <c r="S25" s="428"/>
      <c r="T25" s="411"/>
      <c r="U25" s="411"/>
      <c r="V25" s="411"/>
      <c r="W25" s="411"/>
      <c r="X25" s="411"/>
      <c r="Y25" s="411"/>
      <c r="Z25" s="411"/>
    </row>
    <row r="26">
      <c r="A26" s="429" t="s">
        <v>78</v>
      </c>
      <c r="B26" s="430"/>
      <c r="C26" s="431">
        <v>1.0</v>
      </c>
      <c r="D26" s="431">
        <v>0.0</v>
      </c>
      <c r="E26" s="431">
        <v>0.0</v>
      </c>
      <c r="F26" s="431">
        <v>0.0</v>
      </c>
      <c r="G26" s="432">
        <v>0.0</v>
      </c>
      <c r="H26" s="433">
        <f t="shared" si="2"/>
        <v>1</v>
      </c>
      <c r="I26" s="435"/>
      <c r="J26" s="424"/>
      <c r="K26" s="435" t="s">
        <v>78</v>
      </c>
      <c r="L26" s="444" t="s">
        <v>79</v>
      </c>
      <c r="M26" s="443" t="s">
        <v>79</v>
      </c>
      <c r="N26" s="431" t="s">
        <v>79</v>
      </c>
      <c r="O26" s="443" t="s">
        <v>79</v>
      </c>
      <c r="P26" s="444"/>
      <c r="Q26" s="428"/>
      <c r="R26" s="428"/>
      <c r="S26" s="428"/>
      <c r="T26" s="411"/>
      <c r="U26" s="411"/>
      <c r="V26" s="411"/>
      <c r="W26" s="411"/>
      <c r="X26" s="411"/>
      <c r="Y26" s="411"/>
      <c r="Z26" s="411"/>
    </row>
    <row r="27">
      <c r="A27" s="429" t="s">
        <v>80</v>
      </c>
      <c r="B27" s="431"/>
      <c r="C27" s="431"/>
      <c r="D27" s="431">
        <v>0.0</v>
      </c>
      <c r="E27" s="431">
        <v>0.0</v>
      </c>
      <c r="F27" s="431"/>
      <c r="G27" s="432"/>
      <c r="H27" s="433">
        <f t="shared" si="2"/>
        <v>0</v>
      </c>
      <c r="I27" s="435" t="s">
        <v>79</v>
      </c>
      <c r="J27" s="424"/>
      <c r="K27" s="435" t="s">
        <v>80</v>
      </c>
      <c r="L27" s="430">
        <v>33.0</v>
      </c>
      <c r="M27" s="444">
        <f>(L27-H27)</f>
        <v>33</v>
      </c>
      <c r="N27" s="430" t="s">
        <v>79</v>
      </c>
      <c r="O27" s="443">
        <f>sum(M27,N27)</f>
        <v>33</v>
      </c>
      <c r="P27" s="444"/>
      <c r="Q27" s="428"/>
      <c r="R27" s="428"/>
      <c r="S27" s="428"/>
      <c r="T27" s="411"/>
      <c r="U27" s="411"/>
      <c r="V27" s="411"/>
      <c r="W27" s="411"/>
      <c r="X27" s="411"/>
      <c r="Y27" s="411"/>
      <c r="Z27" s="411"/>
    </row>
    <row r="28">
      <c r="A28" s="416" t="s">
        <v>87</v>
      </c>
      <c r="B28" s="417"/>
      <c r="C28" s="417">
        <f t="shared" ref="C28:G28" si="14">sum(C29:C52)-C32-C36-C40-C44-C48-C52</f>
        <v>51</v>
      </c>
      <c r="D28" s="417">
        <f t="shared" si="14"/>
        <v>90</v>
      </c>
      <c r="E28" s="417">
        <f t="shared" si="14"/>
        <v>60</v>
      </c>
      <c r="F28" s="417">
        <f t="shared" si="14"/>
        <v>35</v>
      </c>
      <c r="G28" s="417">
        <f t="shared" si="14"/>
        <v>9</v>
      </c>
      <c r="H28" s="418">
        <f t="shared" si="2"/>
        <v>245</v>
      </c>
      <c r="I28" s="417">
        <v>0.0</v>
      </c>
      <c r="J28" s="409"/>
      <c r="K28" s="418" t="s">
        <v>87</v>
      </c>
      <c r="L28" s="445"/>
      <c r="M28" s="445"/>
      <c r="N28" s="446"/>
      <c r="O28" s="447"/>
      <c r="P28" s="445"/>
      <c r="Q28" s="410"/>
      <c r="R28" s="410"/>
      <c r="S28" s="410"/>
      <c r="T28" s="411"/>
      <c r="U28" s="411"/>
      <c r="V28" s="411"/>
      <c r="W28" s="411"/>
      <c r="X28" s="411"/>
      <c r="Y28" s="411"/>
      <c r="Z28" s="411"/>
    </row>
    <row r="29">
      <c r="A29" s="420" t="s">
        <v>24</v>
      </c>
      <c r="B29" s="421"/>
      <c r="C29" s="421">
        <v>0.0</v>
      </c>
      <c r="D29" s="421">
        <v>14.0</v>
      </c>
      <c r="E29" s="421">
        <v>10.0</v>
      </c>
      <c r="F29" s="421">
        <v>8.0</v>
      </c>
      <c r="G29" s="421">
        <v>4.0</v>
      </c>
      <c r="H29" s="422">
        <f t="shared" si="2"/>
        <v>36</v>
      </c>
      <c r="I29" s="423">
        <f>sum(H29:H32)</f>
        <v>46</v>
      </c>
      <c r="J29" s="424"/>
      <c r="K29" s="423" t="s">
        <v>24</v>
      </c>
      <c r="L29" s="425">
        <v>50.0</v>
      </c>
      <c r="M29" s="425">
        <f>(L29-H29)</f>
        <v>14</v>
      </c>
      <c r="N29" s="448">
        <v>60.0</v>
      </c>
      <c r="O29" s="425">
        <f t="shared" ref="O29:O30" si="15">sum(M29,N29)</f>
        <v>74</v>
      </c>
      <c r="P29" s="425"/>
      <c r="Q29" s="427"/>
      <c r="R29" s="428"/>
      <c r="S29" s="428"/>
      <c r="T29" s="411"/>
      <c r="U29" s="411"/>
      <c r="V29" s="411"/>
      <c r="W29" s="411"/>
      <c r="X29" s="411"/>
      <c r="Y29" s="411"/>
      <c r="Z29" s="411"/>
    </row>
    <row r="30">
      <c r="A30" s="429" t="s">
        <v>77</v>
      </c>
      <c r="B30" s="430"/>
      <c r="C30" s="431">
        <v>0.0</v>
      </c>
      <c r="D30" s="431">
        <v>0.0</v>
      </c>
      <c r="E30" s="431">
        <v>0.0</v>
      </c>
      <c r="F30" s="431">
        <v>0.0</v>
      </c>
      <c r="G30" s="432">
        <v>0.0</v>
      </c>
      <c r="H30" s="433">
        <f t="shared" si="2"/>
        <v>0</v>
      </c>
      <c r="I30" s="434">
        <f>(I29/60)</f>
        <v>0.7666666667</v>
      </c>
      <c r="J30" s="424"/>
      <c r="K30" s="435" t="s">
        <v>77</v>
      </c>
      <c r="L30" s="436">
        <v>10.0</v>
      </c>
      <c r="M30" s="436">
        <f>(L30-H30-H31)</f>
        <v>0</v>
      </c>
      <c r="N30" s="449">
        <v>10.0</v>
      </c>
      <c r="O30" s="437">
        <f t="shared" si="15"/>
        <v>10</v>
      </c>
      <c r="P30" s="436"/>
      <c r="Q30" s="427"/>
      <c r="R30" s="428"/>
      <c r="S30" s="428"/>
      <c r="T30" s="411"/>
      <c r="U30" s="411"/>
      <c r="V30" s="411"/>
      <c r="W30" s="411"/>
      <c r="X30" s="411"/>
      <c r="Y30" s="411"/>
      <c r="Z30" s="411"/>
    </row>
    <row r="31">
      <c r="A31" s="429" t="s">
        <v>78</v>
      </c>
      <c r="B31" s="430"/>
      <c r="C31" s="431">
        <v>0.0</v>
      </c>
      <c r="D31" s="431">
        <v>2.0</v>
      </c>
      <c r="E31" s="431">
        <v>4.0</v>
      </c>
      <c r="F31" s="431">
        <v>1.0</v>
      </c>
      <c r="G31" s="432">
        <v>3.0</v>
      </c>
      <c r="H31" s="433">
        <f t="shared" si="2"/>
        <v>10</v>
      </c>
      <c r="I31" s="435"/>
      <c r="J31" s="424"/>
      <c r="K31" s="435" t="s">
        <v>78</v>
      </c>
      <c r="L31" s="436" t="s">
        <v>79</v>
      </c>
      <c r="M31" s="437" t="s">
        <v>79</v>
      </c>
      <c r="N31" s="437" t="s">
        <v>79</v>
      </c>
      <c r="O31" s="437" t="s">
        <v>79</v>
      </c>
      <c r="P31" s="436"/>
      <c r="Q31" s="428"/>
      <c r="R31" s="428"/>
      <c r="S31" s="428"/>
      <c r="T31" s="411"/>
      <c r="U31" s="411"/>
      <c r="V31" s="411"/>
      <c r="W31" s="411"/>
      <c r="X31" s="411"/>
      <c r="Y31" s="411"/>
      <c r="Z31" s="411"/>
    </row>
    <row r="32">
      <c r="A32" s="429" t="s">
        <v>80</v>
      </c>
      <c r="B32" s="431"/>
      <c r="C32" s="431">
        <v>0.0</v>
      </c>
      <c r="D32" s="431"/>
      <c r="E32" s="435"/>
      <c r="F32" s="431"/>
      <c r="G32" s="432"/>
      <c r="H32" s="433">
        <f t="shared" si="2"/>
        <v>0</v>
      </c>
      <c r="I32" s="435" t="s">
        <v>79</v>
      </c>
      <c r="J32" s="424"/>
      <c r="K32" s="435" t="s">
        <v>80</v>
      </c>
      <c r="L32" s="436">
        <v>26.0</v>
      </c>
      <c r="M32" s="436">
        <f t="shared" ref="M32:M33" si="16">(L32-H32)</f>
        <v>26</v>
      </c>
      <c r="N32" s="437">
        <v>20.0</v>
      </c>
      <c r="O32" s="437">
        <f t="shared" ref="O32:O34" si="17">sum(M32,N32)</f>
        <v>46</v>
      </c>
      <c r="P32" s="436"/>
      <c r="Q32" s="428"/>
      <c r="R32" s="428"/>
      <c r="S32" s="428"/>
      <c r="T32" s="411"/>
      <c r="U32" s="411"/>
      <c r="V32" s="411"/>
      <c r="W32" s="411"/>
      <c r="X32" s="411"/>
      <c r="Y32" s="411"/>
      <c r="Z32" s="411"/>
    </row>
    <row r="33">
      <c r="A33" s="420" t="s">
        <v>88</v>
      </c>
      <c r="B33" s="421"/>
      <c r="C33" s="421">
        <v>12.0</v>
      </c>
      <c r="D33" s="421">
        <v>10.0</v>
      </c>
      <c r="E33" s="421">
        <v>6.0</v>
      </c>
      <c r="F33" s="421">
        <v>0.0</v>
      </c>
      <c r="G33" s="421">
        <v>0.0</v>
      </c>
      <c r="H33" s="422">
        <f t="shared" si="2"/>
        <v>28</v>
      </c>
      <c r="I33" s="423">
        <f>sum(H33:H36)</f>
        <v>34</v>
      </c>
      <c r="J33" s="424"/>
      <c r="K33" s="423" t="s">
        <v>88</v>
      </c>
      <c r="L33" s="425">
        <v>46.0</v>
      </c>
      <c r="M33" s="425">
        <f t="shared" si="16"/>
        <v>18</v>
      </c>
      <c r="N33" s="426">
        <v>75.0</v>
      </c>
      <c r="O33" s="425">
        <f t="shared" si="17"/>
        <v>93</v>
      </c>
      <c r="P33" s="425"/>
      <c r="Q33" s="427"/>
      <c r="R33" s="428"/>
      <c r="S33" s="428"/>
      <c r="T33" s="411"/>
      <c r="U33" s="411"/>
      <c r="V33" s="411"/>
      <c r="W33" s="411"/>
      <c r="X33" s="411"/>
      <c r="Y33" s="411"/>
      <c r="Z33" s="411"/>
    </row>
    <row r="34">
      <c r="A34" s="429" t="s">
        <v>77</v>
      </c>
      <c r="B34" s="431"/>
      <c r="C34" s="431">
        <v>0.0</v>
      </c>
      <c r="D34" s="431">
        <v>1.0</v>
      </c>
      <c r="E34" s="431">
        <v>0.0</v>
      </c>
      <c r="F34" s="431">
        <v>0.0</v>
      </c>
      <c r="G34" s="432">
        <v>0.0</v>
      </c>
      <c r="H34" s="433">
        <f t="shared" si="2"/>
        <v>1</v>
      </c>
      <c r="I34" s="434">
        <f>(I33/60)</f>
        <v>0.5666666667</v>
      </c>
      <c r="J34" s="424"/>
      <c r="K34" s="435" t="s">
        <v>77</v>
      </c>
      <c r="L34" s="437">
        <v>8.0</v>
      </c>
      <c r="M34" s="436">
        <f>(L34-H34-H35)</f>
        <v>2</v>
      </c>
      <c r="N34" s="437">
        <v>10.0</v>
      </c>
      <c r="O34" s="437">
        <f t="shared" si="17"/>
        <v>12</v>
      </c>
      <c r="P34" s="437"/>
      <c r="Q34" s="427"/>
      <c r="R34" s="428"/>
      <c r="S34" s="428"/>
      <c r="T34" s="411"/>
      <c r="U34" s="411"/>
      <c r="V34" s="411"/>
      <c r="W34" s="411"/>
      <c r="X34" s="411"/>
      <c r="Y34" s="411"/>
      <c r="Z34" s="411"/>
    </row>
    <row r="35">
      <c r="A35" s="429" t="s">
        <v>78</v>
      </c>
      <c r="B35" s="431"/>
      <c r="C35" s="431">
        <v>1.0</v>
      </c>
      <c r="D35" s="431">
        <v>3.0</v>
      </c>
      <c r="E35" s="431">
        <v>1.0</v>
      </c>
      <c r="F35" s="430">
        <v>0.0</v>
      </c>
      <c r="G35" s="432">
        <v>0.0</v>
      </c>
      <c r="H35" s="433">
        <f t="shared" si="2"/>
        <v>5</v>
      </c>
      <c r="I35" s="435"/>
      <c r="J35" s="424"/>
      <c r="K35" s="435" t="s">
        <v>78</v>
      </c>
      <c r="L35" s="437" t="s">
        <v>79</v>
      </c>
      <c r="M35" s="437" t="s">
        <v>79</v>
      </c>
      <c r="N35" s="437" t="s">
        <v>79</v>
      </c>
      <c r="O35" s="437" t="s">
        <v>79</v>
      </c>
      <c r="P35" s="437"/>
      <c r="Q35" s="428"/>
      <c r="R35" s="428"/>
      <c r="S35" s="428"/>
      <c r="T35" s="411"/>
      <c r="U35" s="411"/>
      <c r="V35" s="411"/>
      <c r="W35" s="411"/>
      <c r="X35" s="411"/>
      <c r="Y35" s="411"/>
      <c r="Z35" s="411"/>
    </row>
    <row r="36">
      <c r="A36" s="429" t="s">
        <v>80</v>
      </c>
      <c r="B36" s="431"/>
      <c r="C36" s="431"/>
      <c r="D36" s="431"/>
      <c r="E36" s="431">
        <v>0.0</v>
      </c>
      <c r="F36" s="431">
        <v>0.0</v>
      </c>
      <c r="G36" s="432">
        <v>0.0</v>
      </c>
      <c r="H36" s="433">
        <f t="shared" si="2"/>
        <v>0</v>
      </c>
      <c r="I36" s="435" t="s">
        <v>79</v>
      </c>
      <c r="J36" s="424"/>
      <c r="K36" s="435" t="s">
        <v>80</v>
      </c>
      <c r="L36" s="437">
        <v>49.0</v>
      </c>
      <c r="M36" s="436">
        <f t="shared" ref="M36:M37" si="18">(L36-H36)</f>
        <v>49</v>
      </c>
      <c r="N36" s="437" t="s">
        <v>79</v>
      </c>
      <c r="O36" s="437">
        <f t="shared" ref="O36:O38" si="19">sum(M36,N36)</f>
        <v>49</v>
      </c>
      <c r="P36" s="437"/>
      <c r="Q36" s="428"/>
      <c r="R36" s="428"/>
      <c r="S36" s="428"/>
      <c r="T36" s="411"/>
      <c r="U36" s="411"/>
      <c r="V36" s="411"/>
      <c r="W36" s="411"/>
      <c r="X36" s="411"/>
      <c r="Y36" s="411"/>
      <c r="Z36" s="411"/>
    </row>
    <row r="37">
      <c r="A37" s="420" t="s">
        <v>89</v>
      </c>
      <c r="B37" s="421"/>
      <c r="C37" s="421">
        <v>17.0</v>
      </c>
      <c r="D37" s="421">
        <v>23.0</v>
      </c>
      <c r="E37" s="421">
        <v>21.0</v>
      </c>
      <c r="F37" s="421">
        <v>0.0</v>
      </c>
      <c r="G37" s="421">
        <v>0.0</v>
      </c>
      <c r="H37" s="422">
        <f t="shared" si="2"/>
        <v>61</v>
      </c>
      <c r="I37" s="423">
        <f>sum(H37:H40)</f>
        <v>62</v>
      </c>
      <c r="J37" s="424"/>
      <c r="K37" s="423" t="s">
        <v>89</v>
      </c>
      <c r="L37" s="425">
        <v>91.0</v>
      </c>
      <c r="M37" s="425">
        <f t="shared" si="18"/>
        <v>30</v>
      </c>
      <c r="N37" s="426">
        <v>120.0</v>
      </c>
      <c r="O37" s="425">
        <f t="shared" si="19"/>
        <v>150</v>
      </c>
      <c r="P37" s="425"/>
      <c r="Q37" s="410"/>
      <c r="R37" s="410"/>
      <c r="S37" s="410"/>
      <c r="T37" s="411"/>
      <c r="U37" s="411"/>
      <c r="V37" s="411"/>
      <c r="W37" s="411"/>
      <c r="X37" s="411"/>
      <c r="Y37" s="411"/>
      <c r="Z37" s="411"/>
    </row>
    <row r="38">
      <c r="A38" s="429" t="s">
        <v>77</v>
      </c>
      <c r="B38" s="432"/>
      <c r="C38" s="432">
        <v>0.0</v>
      </c>
      <c r="D38" s="432">
        <v>0.0</v>
      </c>
      <c r="E38" s="432">
        <v>0.0</v>
      </c>
      <c r="F38" s="432">
        <v>0.0</v>
      </c>
      <c r="G38" s="432">
        <v>0.0</v>
      </c>
      <c r="H38" s="433">
        <f t="shared" si="2"/>
        <v>0</v>
      </c>
      <c r="I38" s="434">
        <f>(I37/60)</f>
        <v>1.033333333</v>
      </c>
      <c r="J38" s="424"/>
      <c r="K38" s="435" t="s">
        <v>77</v>
      </c>
      <c r="L38" s="436">
        <v>8.0</v>
      </c>
      <c r="M38" s="436">
        <f>(L38-H38-H39)</f>
        <v>7</v>
      </c>
      <c r="N38" s="437">
        <v>15.0</v>
      </c>
      <c r="O38" s="437">
        <f t="shared" si="19"/>
        <v>22</v>
      </c>
      <c r="P38" s="436"/>
      <c r="Q38" s="410"/>
      <c r="R38" s="410"/>
      <c r="S38" s="410"/>
      <c r="T38" s="411"/>
      <c r="U38" s="411"/>
      <c r="V38" s="411"/>
      <c r="W38" s="411"/>
      <c r="X38" s="411"/>
      <c r="Y38" s="411"/>
      <c r="Z38" s="411"/>
    </row>
    <row r="39">
      <c r="A39" s="429" t="s">
        <v>78</v>
      </c>
      <c r="B39" s="432"/>
      <c r="C39" s="432">
        <v>1.0</v>
      </c>
      <c r="D39" s="432">
        <v>0.0</v>
      </c>
      <c r="E39" s="432">
        <v>0.0</v>
      </c>
      <c r="F39" s="432">
        <v>0.0</v>
      </c>
      <c r="G39" s="432">
        <v>0.0</v>
      </c>
      <c r="H39" s="433">
        <f t="shared" si="2"/>
        <v>1</v>
      </c>
      <c r="I39" s="435"/>
      <c r="J39" s="424"/>
      <c r="K39" s="435" t="s">
        <v>78</v>
      </c>
      <c r="L39" s="436" t="s">
        <v>79</v>
      </c>
      <c r="M39" s="437" t="s">
        <v>79</v>
      </c>
      <c r="N39" s="437" t="s">
        <v>79</v>
      </c>
      <c r="O39" s="437" t="s">
        <v>79</v>
      </c>
      <c r="P39" s="436"/>
      <c r="Q39" s="410"/>
      <c r="R39" s="410"/>
      <c r="S39" s="410"/>
      <c r="T39" s="411"/>
      <c r="U39" s="411"/>
      <c r="V39" s="411"/>
      <c r="W39" s="411"/>
      <c r="X39" s="411"/>
      <c r="Y39" s="411"/>
      <c r="Z39" s="411"/>
    </row>
    <row r="40">
      <c r="A40" s="429" t="s">
        <v>80</v>
      </c>
      <c r="B40" s="432"/>
      <c r="C40" s="432"/>
      <c r="D40" s="435"/>
      <c r="E40" s="435"/>
      <c r="F40" s="432">
        <v>0.0</v>
      </c>
      <c r="G40" s="432">
        <v>0.0</v>
      </c>
      <c r="H40" s="433">
        <f t="shared" si="2"/>
        <v>0</v>
      </c>
      <c r="I40" s="435" t="s">
        <v>79</v>
      </c>
      <c r="J40" s="424"/>
      <c r="K40" s="435" t="s">
        <v>80</v>
      </c>
      <c r="L40" s="436">
        <v>57.0</v>
      </c>
      <c r="M40" s="436">
        <f t="shared" ref="M40:M41" si="20">(L40-H40)</f>
        <v>57</v>
      </c>
      <c r="N40" s="437" t="s">
        <v>79</v>
      </c>
      <c r="O40" s="437">
        <f t="shared" ref="O40:O42" si="21">sum(M40,N40)</f>
        <v>57</v>
      </c>
      <c r="P40" s="436"/>
      <c r="Q40" s="410"/>
      <c r="R40" s="410"/>
      <c r="S40" s="410"/>
      <c r="T40" s="411"/>
      <c r="U40" s="411"/>
      <c r="V40" s="411"/>
      <c r="W40" s="411"/>
      <c r="X40" s="411"/>
      <c r="Y40" s="411"/>
      <c r="Z40" s="411"/>
    </row>
    <row r="41">
      <c r="A41" s="420" t="s">
        <v>90</v>
      </c>
      <c r="B41" s="421"/>
      <c r="C41" s="421">
        <v>16.0</v>
      </c>
      <c r="D41" s="421">
        <v>20.0</v>
      </c>
      <c r="E41" s="421">
        <v>13.0</v>
      </c>
      <c r="F41" s="421">
        <v>7.0</v>
      </c>
      <c r="G41" s="421">
        <v>0.0</v>
      </c>
      <c r="H41" s="422">
        <f t="shared" si="2"/>
        <v>56</v>
      </c>
      <c r="I41" s="423">
        <f>sum(H41:H44)</f>
        <v>57</v>
      </c>
      <c r="J41" s="424"/>
      <c r="K41" s="423" t="s">
        <v>90</v>
      </c>
      <c r="L41" s="425">
        <v>62.0</v>
      </c>
      <c r="M41" s="425">
        <f t="shared" si="20"/>
        <v>6</v>
      </c>
      <c r="N41" s="426">
        <v>65.0</v>
      </c>
      <c r="O41" s="425">
        <f t="shared" si="21"/>
        <v>71</v>
      </c>
      <c r="P41" s="425"/>
      <c r="Q41" s="438"/>
      <c r="R41" s="410"/>
      <c r="S41" s="410"/>
      <c r="T41" s="411"/>
      <c r="U41" s="411"/>
      <c r="V41" s="411"/>
      <c r="W41" s="411"/>
      <c r="X41" s="411"/>
      <c r="Y41" s="411"/>
      <c r="Z41" s="411"/>
    </row>
    <row r="42">
      <c r="A42" s="429" t="s">
        <v>77</v>
      </c>
      <c r="B42" s="431"/>
      <c r="C42" s="431">
        <v>1.0</v>
      </c>
      <c r="D42" s="432">
        <v>0.0</v>
      </c>
      <c r="E42" s="432">
        <v>0.0</v>
      </c>
      <c r="F42" s="432">
        <v>0.0</v>
      </c>
      <c r="G42" s="432">
        <v>0.0</v>
      </c>
      <c r="H42" s="433">
        <f t="shared" si="2"/>
        <v>1</v>
      </c>
      <c r="I42" s="434">
        <f>(I41/60)</f>
        <v>0.95</v>
      </c>
      <c r="J42" s="424"/>
      <c r="K42" s="435" t="s">
        <v>77</v>
      </c>
      <c r="L42" s="437">
        <v>5.0</v>
      </c>
      <c r="M42" s="436">
        <f>(L42-H42-H43)</f>
        <v>4</v>
      </c>
      <c r="N42" s="437">
        <v>2.0</v>
      </c>
      <c r="O42" s="437">
        <f t="shared" si="21"/>
        <v>6</v>
      </c>
      <c r="P42" s="437"/>
      <c r="Q42" s="410"/>
      <c r="R42" s="410"/>
      <c r="S42" s="410"/>
      <c r="T42" s="411"/>
      <c r="U42" s="411"/>
      <c r="V42" s="411"/>
      <c r="W42" s="411"/>
      <c r="X42" s="411"/>
      <c r="Y42" s="411"/>
      <c r="Z42" s="411"/>
    </row>
    <row r="43">
      <c r="A43" s="429" t="s">
        <v>78</v>
      </c>
      <c r="B43" s="431"/>
      <c r="C43" s="431">
        <v>0.0</v>
      </c>
      <c r="D43" s="432">
        <v>0.0</v>
      </c>
      <c r="E43" s="432">
        <v>0.0</v>
      </c>
      <c r="F43" s="432">
        <v>0.0</v>
      </c>
      <c r="G43" s="432">
        <v>0.0</v>
      </c>
      <c r="H43" s="433">
        <f t="shared" si="2"/>
        <v>0</v>
      </c>
      <c r="I43" s="435"/>
      <c r="J43" s="424"/>
      <c r="K43" s="435" t="s">
        <v>78</v>
      </c>
      <c r="L43" s="437" t="s">
        <v>79</v>
      </c>
      <c r="M43" s="437" t="s">
        <v>79</v>
      </c>
      <c r="N43" s="437" t="s">
        <v>79</v>
      </c>
      <c r="O43" s="437" t="s">
        <v>79</v>
      </c>
      <c r="P43" s="437"/>
      <c r="Q43" s="410"/>
      <c r="R43" s="410"/>
      <c r="S43" s="410"/>
      <c r="T43" s="411"/>
      <c r="U43" s="411"/>
      <c r="V43" s="411"/>
      <c r="W43" s="411"/>
      <c r="X43" s="411"/>
      <c r="Y43" s="411"/>
      <c r="Z43" s="411"/>
    </row>
    <row r="44">
      <c r="A44" s="429" t="s">
        <v>80</v>
      </c>
      <c r="B44" s="431"/>
      <c r="C44" s="431"/>
      <c r="D44" s="431"/>
      <c r="E44" s="435"/>
      <c r="F44" s="431"/>
      <c r="G44" s="432">
        <v>0.0</v>
      </c>
      <c r="H44" s="433">
        <f t="shared" si="2"/>
        <v>0</v>
      </c>
      <c r="I44" s="435" t="s">
        <v>79</v>
      </c>
      <c r="J44" s="424"/>
      <c r="K44" s="435" t="s">
        <v>80</v>
      </c>
      <c r="L44" s="437">
        <v>63.0</v>
      </c>
      <c r="M44" s="436">
        <f t="shared" ref="M44:M45" si="22">(L44-H44)</f>
        <v>63</v>
      </c>
      <c r="N44" s="437" t="s">
        <v>79</v>
      </c>
      <c r="O44" s="437">
        <f t="shared" ref="O44:O46" si="23">sum(M44,N44)</f>
        <v>63</v>
      </c>
      <c r="P44" s="437"/>
      <c r="Q44" s="410"/>
      <c r="R44" s="410"/>
      <c r="S44" s="410"/>
      <c r="T44" s="411"/>
      <c r="U44" s="411"/>
      <c r="V44" s="411"/>
      <c r="W44" s="411"/>
      <c r="X44" s="411"/>
      <c r="Y44" s="411"/>
      <c r="Z44" s="411"/>
    </row>
    <row r="45">
      <c r="A45" s="420" t="s">
        <v>238</v>
      </c>
      <c r="B45" s="421"/>
      <c r="C45" s="421">
        <v>3.0</v>
      </c>
      <c r="D45" s="421">
        <v>0.0</v>
      </c>
      <c r="E45" s="421">
        <v>4.0</v>
      </c>
      <c r="F45" s="421">
        <v>4.0</v>
      </c>
      <c r="G45" s="421">
        <v>0.0</v>
      </c>
      <c r="H45" s="422">
        <f t="shared" si="2"/>
        <v>11</v>
      </c>
      <c r="I45" s="423">
        <f>sum(H45:H48)</f>
        <v>12</v>
      </c>
      <c r="J45" s="424"/>
      <c r="K45" s="423" t="s">
        <v>238</v>
      </c>
      <c r="L45" s="425">
        <v>42.0</v>
      </c>
      <c r="M45" s="425">
        <f t="shared" si="22"/>
        <v>31</v>
      </c>
      <c r="N45" s="426">
        <v>20.0</v>
      </c>
      <c r="O45" s="425">
        <f t="shared" si="23"/>
        <v>51</v>
      </c>
      <c r="P45" s="425"/>
      <c r="Q45" s="428"/>
      <c r="R45" s="428"/>
      <c r="S45" s="428"/>
      <c r="T45" s="411"/>
      <c r="U45" s="411"/>
      <c r="V45" s="411"/>
      <c r="W45" s="411"/>
      <c r="X45" s="411"/>
      <c r="Y45" s="411"/>
      <c r="Z45" s="411"/>
    </row>
    <row r="46">
      <c r="A46" s="429" t="s">
        <v>77</v>
      </c>
      <c r="B46" s="430"/>
      <c r="C46" s="431">
        <v>0.0</v>
      </c>
      <c r="D46" s="431">
        <v>0.0</v>
      </c>
      <c r="E46" s="431">
        <v>0.0</v>
      </c>
      <c r="F46" s="431">
        <v>0.0</v>
      </c>
      <c r="G46" s="432">
        <v>0.0</v>
      </c>
      <c r="H46" s="433">
        <f t="shared" si="2"/>
        <v>0</v>
      </c>
      <c r="I46" s="434">
        <f>(I45/60)</f>
        <v>0.2</v>
      </c>
      <c r="J46" s="424"/>
      <c r="K46" s="435" t="s">
        <v>77</v>
      </c>
      <c r="L46" s="436">
        <v>2.0</v>
      </c>
      <c r="M46" s="436">
        <f>(L46-H46-H47)</f>
        <v>1</v>
      </c>
      <c r="N46" s="437" t="s">
        <v>79</v>
      </c>
      <c r="O46" s="437">
        <f t="shared" si="23"/>
        <v>1</v>
      </c>
      <c r="P46" s="436"/>
      <c r="Q46" s="428"/>
      <c r="R46" s="428"/>
      <c r="S46" s="428"/>
      <c r="T46" s="411"/>
      <c r="U46" s="411"/>
      <c r="V46" s="411"/>
      <c r="W46" s="411"/>
      <c r="X46" s="411"/>
      <c r="Y46" s="411"/>
      <c r="Z46" s="411"/>
    </row>
    <row r="47">
      <c r="A47" s="429" t="s">
        <v>78</v>
      </c>
      <c r="B47" s="430"/>
      <c r="C47" s="431">
        <v>0.0</v>
      </c>
      <c r="D47" s="431">
        <v>0.0</v>
      </c>
      <c r="E47" s="431">
        <v>1.0</v>
      </c>
      <c r="F47" s="431">
        <v>0.0</v>
      </c>
      <c r="G47" s="432">
        <v>0.0</v>
      </c>
      <c r="H47" s="433">
        <f t="shared" si="2"/>
        <v>1</v>
      </c>
      <c r="I47" s="435"/>
      <c r="J47" s="424"/>
      <c r="K47" s="435" t="s">
        <v>78</v>
      </c>
      <c r="L47" s="436" t="s">
        <v>79</v>
      </c>
      <c r="M47" s="437" t="s">
        <v>79</v>
      </c>
      <c r="N47" s="449" t="s">
        <v>79</v>
      </c>
      <c r="O47" s="437" t="s">
        <v>79</v>
      </c>
      <c r="P47" s="436"/>
      <c r="Q47" s="428"/>
      <c r="R47" s="428"/>
      <c r="S47" s="428"/>
      <c r="T47" s="411"/>
      <c r="U47" s="411"/>
      <c r="V47" s="411"/>
      <c r="W47" s="411"/>
      <c r="X47" s="411"/>
      <c r="Y47" s="411"/>
      <c r="Z47" s="411"/>
    </row>
    <row r="48">
      <c r="A48" s="429" t="s">
        <v>80</v>
      </c>
      <c r="B48" s="431"/>
      <c r="C48" s="431"/>
      <c r="D48" s="431"/>
      <c r="E48" s="431"/>
      <c r="F48" s="431">
        <v>0.0</v>
      </c>
      <c r="G48" s="432">
        <v>0.0</v>
      </c>
      <c r="H48" s="433">
        <f t="shared" si="2"/>
        <v>0</v>
      </c>
      <c r="I48" s="435" t="s">
        <v>79</v>
      </c>
      <c r="J48" s="424"/>
      <c r="K48" s="435" t="s">
        <v>80</v>
      </c>
      <c r="L48" s="436">
        <v>38.0</v>
      </c>
      <c r="M48" s="436">
        <f t="shared" ref="M48:M49" si="24">(L48-H48)</f>
        <v>38</v>
      </c>
      <c r="N48" s="450" t="s">
        <v>79</v>
      </c>
      <c r="O48" s="437">
        <f t="shared" ref="O48:O50" si="25">sum(M48,N48)</f>
        <v>38</v>
      </c>
      <c r="P48" s="436"/>
      <c r="Q48" s="428"/>
      <c r="R48" s="428"/>
      <c r="S48" s="428"/>
      <c r="T48" s="411"/>
      <c r="U48" s="411"/>
      <c r="V48" s="411"/>
      <c r="W48" s="411"/>
      <c r="X48" s="411"/>
      <c r="Y48" s="411"/>
      <c r="Z48" s="411"/>
    </row>
    <row r="49">
      <c r="A49" s="420" t="s">
        <v>86</v>
      </c>
      <c r="B49" s="421"/>
      <c r="C49" s="421">
        <v>0.0</v>
      </c>
      <c r="D49" s="421">
        <v>17.0</v>
      </c>
      <c r="E49" s="421">
        <v>0.0</v>
      </c>
      <c r="F49" s="421">
        <v>12.0</v>
      </c>
      <c r="G49" s="421">
        <v>2.0</v>
      </c>
      <c r="H49" s="422">
        <f t="shared" si="2"/>
        <v>31</v>
      </c>
      <c r="I49" s="423">
        <f>sum(H49:H52)</f>
        <v>34</v>
      </c>
      <c r="J49" s="424"/>
      <c r="K49" s="423" t="s">
        <v>86</v>
      </c>
      <c r="L49" s="440">
        <v>51.0</v>
      </c>
      <c r="M49" s="441">
        <f t="shared" si="24"/>
        <v>20</v>
      </c>
      <c r="N49" s="442">
        <v>15.0</v>
      </c>
      <c r="O49" s="441">
        <f t="shared" si="25"/>
        <v>35</v>
      </c>
      <c r="P49" s="425"/>
      <c r="Q49" s="428"/>
      <c r="R49" s="428"/>
      <c r="S49" s="428"/>
      <c r="T49" s="411"/>
      <c r="U49" s="411"/>
      <c r="V49" s="411"/>
      <c r="W49" s="411"/>
      <c r="X49" s="411"/>
      <c r="Y49" s="411"/>
      <c r="Z49" s="411"/>
    </row>
    <row r="50">
      <c r="A50" s="429" t="s">
        <v>77</v>
      </c>
      <c r="B50" s="430"/>
      <c r="C50" s="431">
        <v>0.0</v>
      </c>
      <c r="D50" s="431">
        <v>0.0</v>
      </c>
      <c r="E50" s="431">
        <v>0.0</v>
      </c>
      <c r="F50" s="431">
        <v>0.0</v>
      </c>
      <c r="G50" s="432">
        <v>0.0</v>
      </c>
      <c r="H50" s="433">
        <f t="shared" si="2"/>
        <v>0</v>
      </c>
      <c r="I50" s="434">
        <f>(I49/60)</f>
        <v>0.5666666667</v>
      </c>
      <c r="J50" s="424"/>
      <c r="K50" s="435" t="s">
        <v>77</v>
      </c>
      <c r="L50" s="430">
        <v>11.0</v>
      </c>
      <c r="M50" s="444">
        <f>(L50-H50-H51)</f>
        <v>8</v>
      </c>
      <c r="N50" s="431" t="s">
        <v>79</v>
      </c>
      <c r="O50" s="443">
        <f t="shared" si="25"/>
        <v>8</v>
      </c>
      <c r="P50" s="444"/>
      <c r="Q50" s="428"/>
      <c r="R50" s="428"/>
      <c r="S50" s="428"/>
      <c r="T50" s="411"/>
      <c r="U50" s="411"/>
      <c r="V50" s="411"/>
      <c r="W50" s="411"/>
      <c r="X50" s="411"/>
      <c r="Y50" s="411"/>
      <c r="Z50" s="411"/>
    </row>
    <row r="51">
      <c r="A51" s="429" t="s">
        <v>78</v>
      </c>
      <c r="B51" s="430"/>
      <c r="C51" s="431">
        <v>0.0</v>
      </c>
      <c r="D51" s="431">
        <v>0.0</v>
      </c>
      <c r="E51" s="431">
        <v>0.0</v>
      </c>
      <c r="F51" s="431">
        <v>3.0</v>
      </c>
      <c r="G51" s="432">
        <v>0.0</v>
      </c>
      <c r="H51" s="433">
        <f t="shared" si="2"/>
        <v>3</v>
      </c>
      <c r="I51" s="435"/>
      <c r="J51" s="424"/>
      <c r="K51" s="435" t="s">
        <v>78</v>
      </c>
      <c r="L51" s="444" t="s">
        <v>79</v>
      </c>
      <c r="M51" s="443" t="s">
        <v>79</v>
      </c>
      <c r="N51" s="431" t="s">
        <v>79</v>
      </c>
      <c r="O51" s="443" t="s">
        <v>79</v>
      </c>
      <c r="P51" s="444"/>
      <c r="Q51" s="428"/>
      <c r="R51" s="428"/>
      <c r="S51" s="428"/>
      <c r="T51" s="411"/>
      <c r="U51" s="411"/>
      <c r="V51" s="411"/>
      <c r="W51" s="411"/>
      <c r="X51" s="411"/>
      <c r="Y51" s="411"/>
      <c r="Z51" s="411"/>
    </row>
    <row r="52">
      <c r="A52" s="429" t="s">
        <v>80</v>
      </c>
      <c r="B52" s="431"/>
      <c r="C52" s="431">
        <v>0.0</v>
      </c>
      <c r="D52" s="431">
        <v>0.0</v>
      </c>
      <c r="E52" s="431">
        <v>0.0</v>
      </c>
      <c r="F52" s="431"/>
      <c r="G52" s="432"/>
      <c r="H52" s="433">
        <f t="shared" si="2"/>
        <v>0</v>
      </c>
      <c r="I52" s="435" t="s">
        <v>79</v>
      </c>
      <c r="J52" s="424"/>
      <c r="K52" s="435" t="s">
        <v>80</v>
      </c>
      <c r="L52" s="430">
        <v>45.0</v>
      </c>
      <c r="M52" s="444">
        <f>(L52-H52)</f>
        <v>45</v>
      </c>
      <c r="N52" s="430" t="s">
        <v>79</v>
      </c>
      <c r="O52" s="443">
        <f>sum(M52,N52)</f>
        <v>45</v>
      </c>
      <c r="P52" s="444"/>
      <c r="Q52" s="428"/>
      <c r="R52" s="428"/>
      <c r="S52" s="428"/>
      <c r="T52" s="411"/>
      <c r="U52" s="411"/>
      <c r="V52" s="411"/>
      <c r="W52" s="411"/>
      <c r="X52" s="411"/>
      <c r="Y52" s="411"/>
      <c r="Z52" s="411"/>
    </row>
    <row r="53">
      <c r="A53" s="451" t="s">
        <v>91</v>
      </c>
      <c r="B53" s="417"/>
      <c r="C53" s="417">
        <f t="shared" ref="C53:G53" si="26">SUM(C54:C81)-C57-C61-C65-C69-C73-C77-C81</f>
        <v>84</v>
      </c>
      <c r="D53" s="417">
        <f t="shared" si="26"/>
        <v>86</v>
      </c>
      <c r="E53" s="417">
        <f t="shared" si="26"/>
        <v>56</v>
      </c>
      <c r="F53" s="417">
        <f t="shared" si="26"/>
        <v>64</v>
      </c>
      <c r="G53" s="417">
        <f t="shared" si="26"/>
        <v>22</v>
      </c>
      <c r="H53" s="418">
        <f t="shared" si="2"/>
        <v>312</v>
      </c>
      <c r="I53" s="417">
        <v>0.0</v>
      </c>
      <c r="J53" s="409"/>
      <c r="K53" s="417" t="s">
        <v>91</v>
      </c>
      <c r="L53" s="445"/>
      <c r="M53" s="445"/>
      <c r="N53" s="447"/>
      <c r="O53" s="447"/>
      <c r="P53" s="445"/>
      <c r="Q53" s="410"/>
      <c r="R53" s="410"/>
      <c r="S53" s="410"/>
      <c r="T53" s="411"/>
      <c r="U53" s="411"/>
      <c r="V53" s="411"/>
      <c r="W53" s="411"/>
      <c r="X53" s="411"/>
      <c r="Y53" s="411"/>
      <c r="Z53" s="411"/>
    </row>
    <row r="54">
      <c r="A54" s="452" t="s">
        <v>92</v>
      </c>
      <c r="B54" s="421"/>
      <c r="C54" s="421">
        <v>13.0</v>
      </c>
      <c r="D54" s="421">
        <v>21.0</v>
      </c>
      <c r="E54" s="421">
        <v>11.0</v>
      </c>
      <c r="F54" s="421">
        <v>12.0</v>
      </c>
      <c r="G54" s="421">
        <v>6.0</v>
      </c>
      <c r="H54" s="422">
        <f t="shared" ref="H54:H149" si="27">sum(B54:G54)</f>
        <v>63</v>
      </c>
      <c r="I54" s="423">
        <f>sum(H54:H57)</f>
        <v>72</v>
      </c>
      <c r="J54" s="424"/>
      <c r="K54" s="422" t="s">
        <v>92</v>
      </c>
      <c r="L54" s="425">
        <v>79.0</v>
      </c>
      <c r="M54" s="425">
        <v>6.0</v>
      </c>
      <c r="N54" s="426">
        <v>30.0</v>
      </c>
      <c r="O54" s="425">
        <f t="shared" ref="O54:O55" si="28">sum(M54,N54)</f>
        <v>36</v>
      </c>
      <c r="P54" s="425"/>
      <c r="Q54" s="427"/>
      <c r="R54" s="428"/>
      <c r="S54" s="428"/>
      <c r="T54" s="411"/>
      <c r="U54" s="411"/>
      <c r="V54" s="411"/>
      <c r="W54" s="411"/>
      <c r="X54" s="411"/>
      <c r="Y54" s="411"/>
      <c r="Z54" s="411"/>
    </row>
    <row r="55">
      <c r="A55" s="429" t="s">
        <v>77</v>
      </c>
      <c r="B55" s="453"/>
      <c r="C55" s="432">
        <v>2.0</v>
      </c>
      <c r="D55" s="432">
        <v>2.0</v>
      </c>
      <c r="E55" s="432">
        <v>0.0</v>
      </c>
      <c r="F55" s="432">
        <v>0.0</v>
      </c>
      <c r="G55" s="432">
        <v>0.0</v>
      </c>
      <c r="H55" s="433">
        <f t="shared" si="27"/>
        <v>4</v>
      </c>
      <c r="I55" s="434">
        <f>(I54/60)</f>
        <v>1.2</v>
      </c>
      <c r="J55" s="424"/>
      <c r="K55" s="435" t="s">
        <v>77</v>
      </c>
      <c r="L55" s="436">
        <v>10.0</v>
      </c>
      <c r="M55" s="436">
        <f>(L55-H55-H56)</f>
        <v>1</v>
      </c>
      <c r="N55" s="437">
        <v>5.0</v>
      </c>
      <c r="O55" s="437">
        <f t="shared" si="28"/>
        <v>6</v>
      </c>
      <c r="P55" s="436"/>
      <c r="Q55" s="428"/>
      <c r="R55" s="428"/>
      <c r="S55" s="428"/>
      <c r="T55" s="411"/>
      <c r="U55" s="411"/>
      <c r="V55" s="411"/>
      <c r="W55" s="411"/>
      <c r="X55" s="411"/>
      <c r="Y55" s="411"/>
      <c r="Z55" s="411"/>
    </row>
    <row r="56">
      <c r="A56" s="429" t="s">
        <v>78</v>
      </c>
      <c r="B56" s="453"/>
      <c r="C56" s="432">
        <v>2.0</v>
      </c>
      <c r="D56" s="432">
        <v>2.0</v>
      </c>
      <c r="E56" s="432">
        <v>1.0</v>
      </c>
      <c r="F56" s="432">
        <v>0.0</v>
      </c>
      <c r="G56" s="432">
        <v>0.0</v>
      </c>
      <c r="H56" s="433">
        <f t="shared" si="27"/>
        <v>5</v>
      </c>
      <c r="I56" s="435"/>
      <c r="J56" s="424"/>
      <c r="K56" s="435" t="s">
        <v>78</v>
      </c>
      <c r="L56" s="436" t="s">
        <v>79</v>
      </c>
      <c r="M56" s="437" t="s">
        <v>79</v>
      </c>
      <c r="N56" s="437" t="s">
        <v>79</v>
      </c>
      <c r="O56" s="437" t="s">
        <v>79</v>
      </c>
      <c r="P56" s="436"/>
      <c r="Q56" s="428"/>
      <c r="R56" s="428"/>
      <c r="S56" s="428"/>
      <c r="T56" s="411"/>
      <c r="U56" s="411"/>
      <c r="V56" s="411"/>
      <c r="W56" s="411"/>
      <c r="X56" s="411"/>
      <c r="Y56" s="411"/>
      <c r="Z56" s="411"/>
    </row>
    <row r="57">
      <c r="A57" s="429" t="s">
        <v>80</v>
      </c>
      <c r="B57" s="432"/>
      <c r="C57" s="432"/>
      <c r="D57" s="432"/>
      <c r="E57" s="431"/>
      <c r="F57" s="432"/>
      <c r="G57" s="432"/>
      <c r="H57" s="433">
        <f t="shared" si="27"/>
        <v>0</v>
      </c>
      <c r="I57" s="435" t="s">
        <v>79</v>
      </c>
      <c r="J57" s="424"/>
      <c r="K57" s="435" t="s">
        <v>80</v>
      </c>
      <c r="L57" s="436">
        <v>21.0</v>
      </c>
      <c r="M57" s="436">
        <f t="shared" ref="M57:M58" si="29">(L57-H57)</f>
        <v>21</v>
      </c>
      <c r="N57" s="437" t="s">
        <v>79</v>
      </c>
      <c r="O57" s="437">
        <f t="shared" ref="O57:O59" si="30">sum(M57,N57)</f>
        <v>21</v>
      </c>
      <c r="P57" s="436"/>
      <c r="Q57" s="428"/>
      <c r="R57" s="428"/>
      <c r="S57" s="428"/>
      <c r="T57" s="411"/>
      <c r="U57" s="411"/>
      <c r="V57" s="411"/>
      <c r="W57" s="411"/>
      <c r="X57" s="411"/>
      <c r="Y57" s="411"/>
      <c r="Z57" s="411"/>
    </row>
    <row r="58">
      <c r="A58" s="420" t="s">
        <v>94</v>
      </c>
      <c r="B58" s="421"/>
      <c r="C58" s="421">
        <v>0.0</v>
      </c>
      <c r="D58" s="421">
        <v>3.0</v>
      </c>
      <c r="E58" s="421">
        <v>6.0</v>
      </c>
      <c r="F58" s="421">
        <v>6.0</v>
      </c>
      <c r="G58" s="421">
        <v>2.0</v>
      </c>
      <c r="H58" s="422">
        <f t="shared" si="27"/>
        <v>17</v>
      </c>
      <c r="I58" s="423">
        <f>sum(H58:H61)</f>
        <v>22</v>
      </c>
      <c r="J58" s="424"/>
      <c r="K58" s="423" t="s">
        <v>94</v>
      </c>
      <c r="L58" s="425">
        <v>41.0</v>
      </c>
      <c r="M58" s="425">
        <f t="shared" si="29"/>
        <v>24</v>
      </c>
      <c r="N58" s="426"/>
      <c r="O58" s="425">
        <f t="shared" si="30"/>
        <v>24</v>
      </c>
      <c r="P58" s="425"/>
      <c r="Q58" s="427"/>
      <c r="R58" s="428"/>
      <c r="S58" s="428"/>
      <c r="T58" s="411"/>
      <c r="U58" s="411"/>
      <c r="V58" s="411"/>
      <c r="W58" s="411"/>
      <c r="X58" s="411"/>
      <c r="Y58" s="411"/>
      <c r="Z58" s="411"/>
    </row>
    <row r="59">
      <c r="A59" s="429" t="s">
        <v>77</v>
      </c>
      <c r="B59" s="432"/>
      <c r="C59" s="432">
        <v>0.0</v>
      </c>
      <c r="D59" s="432">
        <v>2.0</v>
      </c>
      <c r="E59" s="432">
        <v>0.0</v>
      </c>
      <c r="F59" s="432">
        <v>0.0</v>
      </c>
      <c r="G59" s="432">
        <v>0.0</v>
      </c>
      <c r="H59" s="433">
        <f t="shared" si="27"/>
        <v>2</v>
      </c>
      <c r="I59" s="434">
        <f>(I58/60)</f>
        <v>0.3666666667</v>
      </c>
      <c r="J59" s="424"/>
      <c r="K59" s="435" t="s">
        <v>77</v>
      </c>
      <c r="L59" s="437">
        <v>7.0</v>
      </c>
      <c r="M59" s="436">
        <f>(L59-H59-H60)</f>
        <v>2</v>
      </c>
      <c r="N59" s="437"/>
      <c r="O59" s="437">
        <f t="shared" si="30"/>
        <v>2</v>
      </c>
      <c r="P59" s="437"/>
      <c r="Q59" s="438"/>
      <c r="R59" s="410"/>
      <c r="S59" s="410"/>
      <c r="T59" s="411"/>
      <c r="U59" s="411"/>
      <c r="V59" s="411"/>
      <c r="W59" s="411"/>
      <c r="X59" s="411"/>
      <c r="Y59" s="411"/>
      <c r="Z59" s="411"/>
    </row>
    <row r="60">
      <c r="A60" s="429" t="s">
        <v>78</v>
      </c>
      <c r="B60" s="432"/>
      <c r="C60" s="432">
        <v>0.0</v>
      </c>
      <c r="D60" s="432">
        <v>0.0</v>
      </c>
      <c r="E60" s="432">
        <v>2.0</v>
      </c>
      <c r="F60" s="432">
        <v>1.0</v>
      </c>
      <c r="G60" s="432">
        <v>0.0</v>
      </c>
      <c r="H60" s="433">
        <f t="shared" si="27"/>
        <v>3</v>
      </c>
      <c r="I60" s="435"/>
      <c r="J60" s="424"/>
      <c r="K60" s="435" t="s">
        <v>78</v>
      </c>
      <c r="L60" s="437" t="s">
        <v>79</v>
      </c>
      <c r="M60" s="437" t="s">
        <v>79</v>
      </c>
      <c r="N60" s="437"/>
      <c r="O60" s="437" t="s">
        <v>79</v>
      </c>
      <c r="P60" s="437"/>
      <c r="Q60" s="410"/>
      <c r="R60" s="410"/>
      <c r="S60" s="410"/>
      <c r="T60" s="411"/>
      <c r="U60" s="411"/>
      <c r="V60" s="411"/>
      <c r="W60" s="411"/>
      <c r="X60" s="411"/>
      <c r="Y60" s="411"/>
      <c r="Z60" s="411"/>
    </row>
    <row r="61">
      <c r="A61" s="429" t="s">
        <v>80</v>
      </c>
      <c r="B61" s="432"/>
      <c r="C61" s="432">
        <v>0.0</v>
      </c>
      <c r="D61" s="432"/>
      <c r="E61" s="432"/>
      <c r="F61" s="432"/>
      <c r="G61" s="432"/>
      <c r="H61" s="433">
        <f t="shared" si="27"/>
        <v>0</v>
      </c>
      <c r="I61" s="435" t="s">
        <v>79</v>
      </c>
      <c r="J61" s="424"/>
      <c r="K61" s="435" t="s">
        <v>80</v>
      </c>
      <c r="L61" s="437">
        <v>35.0</v>
      </c>
      <c r="M61" s="436">
        <f t="shared" ref="M61:M62" si="31">(L61-H61)</f>
        <v>35</v>
      </c>
      <c r="N61" s="437"/>
      <c r="O61" s="437">
        <f t="shared" ref="O61:O63" si="32">sum(M61,N61)</f>
        <v>35</v>
      </c>
      <c r="P61" s="437"/>
      <c r="Q61" s="410"/>
      <c r="R61" s="410"/>
      <c r="S61" s="410"/>
      <c r="T61" s="411"/>
      <c r="U61" s="411"/>
      <c r="V61" s="411"/>
      <c r="W61" s="411"/>
      <c r="X61" s="411"/>
      <c r="Y61" s="411"/>
      <c r="Z61" s="411"/>
    </row>
    <row r="62">
      <c r="A62" s="420" t="s">
        <v>95</v>
      </c>
      <c r="B62" s="421"/>
      <c r="C62" s="421">
        <v>13.0</v>
      </c>
      <c r="D62" s="421">
        <v>11.0</v>
      </c>
      <c r="E62" s="421">
        <v>9.0</v>
      </c>
      <c r="F62" s="421">
        <v>9.0</v>
      </c>
      <c r="G62" s="421">
        <v>0.0</v>
      </c>
      <c r="H62" s="422">
        <f t="shared" si="27"/>
        <v>42</v>
      </c>
      <c r="I62" s="423">
        <f>sum(H62:H65)</f>
        <v>48</v>
      </c>
      <c r="J62" s="424"/>
      <c r="K62" s="423" t="s">
        <v>95</v>
      </c>
      <c r="L62" s="425">
        <v>58.0</v>
      </c>
      <c r="M62" s="425">
        <f t="shared" si="31"/>
        <v>16</v>
      </c>
      <c r="N62" s="426">
        <v>60.0</v>
      </c>
      <c r="O62" s="425">
        <f t="shared" si="32"/>
        <v>76</v>
      </c>
      <c r="P62" s="425"/>
      <c r="Q62" s="410"/>
      <c r="R62" s="410"/>
      <c r="S62" s="410"/>
      <c r="T62" s="411"/>
      <c r="U62" s="411"/>
      <c r="V62" s="411"/>
      <c r="W62" s="411"/>
      <c r="X62" s="411"/>
      <c r="Y62" s="411"/>
      <c r="Z62" s="411"/>
    </row>
    <row r="63">
      <c r="A63" s="429" t="s">
        <v>77</v>
      </c>
      <c r="B63" s="432"/>
      <c r="C63" s="432">
        <v>0.0</v>
      </c>
      <c r="D63" s="432">
        <v>0.0</v>
      </c>
      <c r="E63" s="432">
        <v>0.0</v>
      </c>
      <c r="F63" s="432">
        <v>0.0</v>
      </c>
      <c r="G63" s="432">
        <v>0.0</v>
      </c>
      <c r="H63" s="454">
        <f t="shared" si="27"/>
        <v>0</v>
      </c>
      <c r="I63" s="434">
        <f>(I62/60)</f>
        <v>0.8</v>
      </c>
      <c r="J63" s="424"/>
      <c r="K63" s="435" t="s">
        <v>77</v>
      </c>
      <c r="L63" s="436">
        <v>6.0</v>
      </c>
      <c r="M63" s="436">
        <f>(L63-H63-H64)</f>
        <v>0</v>
      </c>
      <c r="N63" s="437">
        <v>10.0</v>
      </c>
      <c r="O63" s="437">
        <f t="shared" si="32"/>
        <v>10</v>
      </c>
      <c r="P63" s="436"/>
      <c r="Q63" s="410"/>
      <c r="R63" s="410"/>
      <c r="S63" s="410"/>
      <c r="T63" s="411"/>
      <c r="U63" s="411"/>
      <c r="V63" s="411"/>
      <c r="W63" s="411"/>
      <c r="X63" s="411"/>
      <c r="Y63" s="411"/>
      <c r="Z63" s="411"/>
    </row>
    <row r="64">
      <c r="A64" s="429" t="s">
        <v>78</v>
      </c>
      <c r="B64" s="432"/>
      <c r="C64" s="432">
        <v>1.0</v>
      </c>
      <c r="D64" s="432">
        <v>1.0</v>
      </c>
      <c r="E64" s="432">
        <v>2.0</v>
      </c>
      <c r="F64" s="432">
        <v>2.0</v>
      </c>
      <c r="G64" s="432">
        <v>0.0</v>
      </c>
      <c r="H64" s="454">
        <f t="shared" si="27"/>
        <v>6</v>
      </c>
      <c r="I64" s="435"/>
      <c r="J64" s="424"/>
      <c r="K64" s="435" t="s">
        <v>78</v>
      </c>
      <c r="L64" s="436" t="s">
        <v>79</v>
      </c>
      <c r="M64" s="437" t="s">
        <v>79</v>
      </c>
      <c r="N64" s="437" t="s">
        <v>79</v>
      </c>
      <c r="O64" s="437" t="s">
        <v>79</v>
      </c>
      <c r="P64" s="436"/>
      <c r="Q64" s="410"/>
      <c r="R64" s="410"/>
      <c r="S64" s="410"/>
      <c r="T64" s="411"/>
      <c r="U64" s="411"/>
      <c r="V64" s="411"/>
      <c r="W64" s="411"/>
      <c r="X64" s="411"/>
      <c r="Y64" s="411"/>
      <c r="Z64" s="411"/>
    </row>
    <row r="65">
      <c r="A65" s="429" t="s">
        <v>80</v>
      </c>
      <c r="B65" s="431"/>
      <c r="C65" s="431"/>
      <c r="D65" s="432"/>
      <c r="E65" s="431"/>
      <c r="F65" s="432"/>
      <c r="G65" s="432">
        <v>0.0</v>
      </c>
      <c r="H65" s="454">
        <f t="shared" si="27"/>
        <v>0</v>
      </c>
      <c r="I65" s="435" t="s">
        <v>79</v>
      </c>
      <c r="J65" s="424"/>
      <c r="K65" s="435" t="s">
        <v>80</v>
      </c>
      <c r="L65" s="436">
        <v>34.0</v>
      </c>
      <c r="M65" s="436">
        <f t="shared" ref="M65:M66" si="33">(L65-H65)</f>
        <v>34</v>
      </c>
      <c r="N65" s="437" t="s">
        <v>79</v>
      </c>
      <c r="O65" s="437">
        <f t="shared" ref="O65:O67" si="34">sum(M65,N65)</f>
        <v>34</v>
      </c>
      <c r="P65" s="436"/>
      <c r="Q65" s="410"/>
      <c r="R65" s="410"/>
      <c r="S65" s="410"/>
      <c r="T65" s="411"/>
      <c r="U65" s="411"/>
      <c r="V65" s="411"/>
      <c r="W65" s="411"/>
      <c r="X65" s="411"/>
      <c r="Y65" s="411"/>
      <c r="Z65" s="411"/>
    </row>
    <row r="66">
      <c r="A66" s="420" t="s">
        <v>96</v>
      </c>
      <c r="B66" s="455"/>
      <c r="C66" s="421">
        <v>11.0</v>
      </c>
      <c r="D66" s="421">
        <v>10.0</v>
      </c>
      <c r="E66" s="421">
        <v>7.0</v>
      </c>
      <c r="F66" s="421">
        <v>10.0</v>
      </c>
      <c r="G66" s="421">
        <v>0.0</v>
      </c>
      <c r="H66" s="422">
        <f t="shared" si="27"/>
        <v>38</v>
      </c>
      <c r="I66" s="423">
        <f>sum(H66:H69)</f>
        <v>43</v>
      </c>
      <c r="J66" s="424"/>
      <c r="K66" s="423" t="s">
        <v>96</v>
      </c>
      <c r="L66" s="425">
        <v>39.0</v>
      </c>
      <c r="M66" s="425">
        <f t="shared" si="33"/>
        <v>1</v>
      </c>
      <c r="N66" s="426">
        <v>30.0</v>
      </c>
      <c r="O66" s="425">
        <f t="shared" si="34"/>
        <v>31</v>
      </c>
      <c r="P66" s="425"/>
      <c r="Q66" s="410"/>
      <c r="R66" s="410"/>
      <c r="S66" s="410"/>
      <c r="T66" s="411"/>
      <c r="U66" s="411"/>
      <c r="V66" s="411"/>
      <c r="W66" s="411"/>
      <c r="X66" s="411"/>
      <c r="Y66" s="411"/>
      <c r="Z66" s="411"/>
    </row>
    <row r="67">
      <c r="A67" s="429" t="s">
        <v>77</v>
      </c>
      <c r="B67" s="456"/>
      <c r="C67" s="432">
        <v>0.0</v>
      </c>
      <c r="D67" s="432">
        <v>0.0</v>
      </c>
      <c r="E67" s="432">
        <v>0.0</v>
      </c>
      <c r="F67" s="432">
        <v>0.0</v>
      </c>
      <c r="G67" s="432">
        <v>0.0</v>
      </c>
      <c r="H67" s="433">
        <f t="shared" si="27"/>
        <v>0</v>
      </c>
      <c r="I67" s="434">
        <f>(I66/60)</f>
        <v>0.7166666667</v>
      </c>
      <c r="J67" s="424"/>
      <c r="K67" s="435" t="s">
        <v>77</v>
      </c>
      <c r="L67" s="437">
        <v>5.0</v>
      </c>
      <c r="M67" s="436">
        <f>(L67-H67-H68)</f>
        <v>0</v>
      </c>
      <c r="N67" s="437">
        <v>5.0</v>
      </c>
      <c r="O67" s="437">
        <f t="shared" si="34"/>
        <v>5</v>
      </c>
      <c r="P67" s="437"/>
      <c r="Q67" s="410"/>
      <c r="R67" s="410"/>
      <c r="S67" s="410"/>
      <c r="T67" s="411"/>
      <c r="U67" s="411"/>
      <c r="V67" s="411"/>
      <c r="W67" s="411"/>
      <c r="X67" s="411"/>
      <c r="Y67" s="411"/>
      <c r="Z67" s="411"/>
    </row>
    <row r="68">
      <c r="A68" s="429" t="s">
        <v>78</v>
      </c>
      <c r="B68" s="456"/>
      <c r="C68" s="432">
        <v>1.0</v>
      </c>
      <c r="D68" s="432">
        <v>2.0</v>
      </c>
      <c r="E68" s="432">
        <v>2.0</v>
      </c>
      <c r="F68" s="432">
        <v>0.0</v>
      </c>
      <c r="G68" s="432">
        <v>0.0</v>
      </c>
      <c r="H68" s="433">
        <f t="shared" si="27"/>
        <v>5</v>
      </c>
      <c r="I68" s="435"/>
      <c r="J68" s="424"/>
      <c r="K68" s="435" t="s">
        <v>78</v>
      </c>
      <c r="L68" s="437" t="s">
        <v>79</v>
      </c>
      <c r="M68" s="437" t="s">
        <v>79</v>
      </c>
      <c r="N68" s="437" t="s">
        <v>79</v>
      </c>
      <c r="O68" s="437" t="s">
        <v>79</v>
      </c>
      <c r="P68" s="437"/>
      <c r="Q68" s="410"/>
      <c r="R68" s="410"/>
      <c r="S68" s="410"/>
      <c r="T68" s="411"/>
      <c r="U68" s="411"/>
      <c r="V68" s="411"/>
      <c r="W68" s="411"/>
      <c r="X68" s="411"/>
      <c r="Y68" s="411"/>
      <c r="Z68" s="411"/>
    </row>
    <row r="69">
      <c r="A69" s="429" t="s">
        <v>80</v>
      </c>
      <c r="B69" s="450"/>
      <c r="C69" s="431"/>
      <c r="D69" s="432"/>
      <c r="E69" s="431"/>
      <c r="F69" s="432">
        <v>0.0</v>
      </c>
      <c r="G69" s="432">
        <v>0.0</v>
      </c>
      <c r="H69" s="433">
        <f t="shared" si="27"/>
        <v>0</v>
      </c>
      <c r="I69" s="435" t="s">
        <v>79</v>
      </c>
      <c r="J69" s="424"/>
      <c r="K69" s="435" t="s">
        <v>80</v>
      </c>
      <c r="L69" s="437">
        <v>31.0</v>
      </c>
      <c r="M69" s="436">
        <f t="shared" ref="M69:M70" si="35">(L69-H69)</f>
        <v>31</v>
      </c>
      <c r="N69" s="437" t="s">
        <v>79</v>
      </c>
      <c r="O69" s="437">
        <f t="shared" ref="O69:O71" si="36">sum(M69,N69)</f>
        <v>31</v>
      </c>
      <c r="P69" s="437"/>
      <c r="Q69" s="410"/>
      <c r="R69" s="410"/>
      <c r="S69" s="410"/>
      <c r="T69" s="411"/>
      <c r="U69" s="411"/>
      <c r="V69" s="411"/>
      <c r="W69" s="411"/>
      <c r="X69" s="411"/>
      <c r="Y69" s="411"/>
      <c r="Z69" s="411"/>
    </row>
    <row r="70">
      <c r="A70" s="420" t="s">
        <v>122</v>
      </c>
      <c r="B70" s="455"/>
      <c r="C70" s="421">
        <v>15.0</v>
      </c>
      <c r="D70" s="421">
        <v>12.0</v>
      </c>
      <c r="E70" s="421">
        <v>14.0</v>
      </c>
      <c r="F70" s="421">
        <v>11.0</v>
      </c>
      <c r="G70" s="421">
        <v>0.0</v>
      </c>
      <c r="H70" s="422">
        <f t="shared" si="27"/>
        <v>52</v>
      </c>
      <c r="I70" s="423">
        <f>sum(H70:H73)</f>
        <v>52</v>
      </c>
      <c r="J70" s="424"/>
      <c r="K70" s="423" t="s">
        <v>122</v>
      </c>
      <c r="L70" s="425">
        <v>63.0</v>
      </c>
      <c r="M70" s="425">
        <f t="shared" si="35"/>
        <v>11</v>
      </c>
      <c r="N70" s="426">
        <v>30.0</v>
      </c>
      <c r="O70" s="425">
        <f t="shared" si="36"/>
        <v>41</v>
      </c>
      <c r="P70" s="425"/>
      <c r="Q70" s="410"/>
      <c r="R70" s="410"/>
      <c r="S70" s="410"/>
      <c r="T70" s="411"/>
      <c r="U70" s="411"/>
      <c r="V70" s="411"/>
      <c r="W70" s="411"/>
      <c r="X70" s="411"/>
      <c r="Y70" s="411"/>
      <c r="Z70" s="411"/>
    </row>
    <row r="71">
      <c r="A71" s="429" t="s">
        <v>77</v>
      </c>
      <c r="B71" s="457"/>
      <c r="C71" s="432">
        <v>0.0</v>
      </c>
      <c r="D71" s="432">
        <v>0.0</v>
      </c>
      <c r="E71" s="432">
        <v>0.0</v>
      </c>
      <c r="F71" s="432">
        <v>0.0</v>
      </c>
      <c r="G71" s="432">
        <v>0.0</v>
      </c>
      <c r="H71" s="433">
        <f t="shared" si="27"/>
        <v>0</v>
      </c>
      <c r="I71" s="434">
        <f>(I70/60)</f>
        <v>0.8666666667</v>
      </c>
      <c r="J71" s="424"/>
      <c r="K71" s="435" t="s">
        <v>77</v>
      </c>
      <c r="L71" s="437">
        <v>3.0</v>
      </c>
      <c r="M71" s="436">
        <f>(L71-H71-H72)</f>
        <v>3</v>
      </c>
      <c r="N71" s="437">
        <v>5.0</v>
      </c>
      <c r="O71" s="437">
        <f t="shared" si="36"/>
        <v>8</v>
      </c>
      <c r="P71" s="437"/>
      <c r="Q71" s="410"/>
      <c r="R71" s="410"/>
      <c r="S71" s="410"/>
      <c r="T71" s="411"/>
      <c r="U71" s="411"/>
      <c r="V71" s="411"/>
      <c r="W71" s="411"/>
      <c r="X71" s="411"/>
      <c r="Y71" s="411"/>
      <c r="Z71" s="411"/>
    </row>
    <row r="72">
      <c r="A72" s="429" t="s">
        <v>78</v>
      </c>
      <c r="B72" s="456"/>
      <c r="C72" s="432">
        <v>0.0</v>
      </c>
      <c r="D72" s="432">
        <v>0.0</v>
      </c>
      <c r="E72" s="432">
        <v>0.0</v>
      </c>
      <c r="F72" s="432">
        <v>0.0</v>
      </c>
      <c r="G72" s="432">
        <v>0.0</v>
      </c>
      <c r="H72" s="433">
        <f t="shared" si="27"/>
        <v>0</v>
      </c>
      <c r="I72" s="435"/>
      <c r="J72" s="424"/>
      <c r="K72" s="435" t="s">
        <v>78</v>
      </c>
      <c r="L72" s="437" t="s">
        <v>79</v>
      </c>
      <c r="M72" s="437" t="s">
        <v>79</v>
      </c>
      <c r="N72" s="437" t="s">
        <v>79</v>
      </c>
      <c r="O72" s="437" t="s">
        <v>79</v>
      </c>
      <c r="P72" s="437"/>
      <c r="Q72" s="410"/>
      <c r="R72" s="410"/>
      <c r="S72" s="410"/>
      <c r="T72" s="411"/>
      <c r="U72" s="411"/>
      <c r="V72" s="411"/>
      <c r="W72" s="411"/>
      <c r="X72" s="411"/>
      <c r="Y72" s="411"/>
      <c r="Z72" s="411"/>
    </row>
    <row r="73">
      <c r="A73" s="429" t="s">
        <v>80</v>
      </c>
      <c r="B73" s="450"/>
      <c r="C73" s="432"/>
      <c r="D73" s="432">
        <v>0.0</v>
      </c>
      <c r="E73" s="432">
        <v>0.0</v>
      </c>
      <c r="F73" s="432">
        <v>0.0</v>
      </c>
      <c r="G73" s="432">
        <v>0.0</v>
      </c>
      <c r="H73" s="433">
        <f t="shared" si="27"/>
        <v>0</v>
      </c>
      <c r="I73" s="435" t="s">
        <v>79</v>
      </c>
      <c r="J73" s="424"/>
      <c r="K73" s="435" t="s">
        <v>80</v>
      </c>
      <c r="L73" s="437">
        <v>14.0</v>
      </c>
      <c r="M73" s="436">
        <f>(L73-H73)</f>
        <v>14</v>
      </c>
      <c r="N73" s="437">
        <v>20.0</v>
      </c>
      <c r="O73" s="437">
        <f>sum(M73,N73)</f>
        <v>34</v>
      </c>
      <c r="P73" s="437"/>
      <c r="Q73" s="410"/>
      <c r="R73" s="410"/>
      <c r="S73" s="410"/>
      <c r="T73" s="411"/>
      <c r="U73" s="411"/>
      <c r="V73" s="411"/>
      <c r="W73" s="411"/>
      <c r="X73" s="411"/>
      <c r="Y73" s="411"/>
      <c r="Z73" s="411"/>
    </row>
    <row r="74">
      <c r="A74" s="458" t="s">
        <v>254</v>
      </c>
      <c r="B74" s="421"/>
      <c r="C74" s="421">
        <v>3.0</v>
      </c>
      <c r="D74" s="421">
        <v>6.0</v>
      </c>
      <c r="E74" s="421">
        <v>0.0</v>
      </c>
      <c r="F74" s="421">
        <v>5.0</v>
      </c>
      <c r="G74" s="421">
        <v>5.0</v>
      </c>
      <c r="H74" s="422">
        <f t="shared" si="27"/>
        <v>19</v>
      </c>
      <c r="I74" s="423">
        <f>sum(H74:H77)</f>
        <v>23</v>
      </c>
      <c r="J74" s="424"/>
      <c r="K74" s="458" t="s">
        <v>254</v>
      </c>
      <c r="L74" s="425">
        <v>31.0</v>
      </c>
      <c r="M74" s="425">
        <v>8.0</v>
      </c>
      <c r="N74" s="426">
        <v>35.0</v>
      </c>
      <c r="O74" s="425">
        <v>43.0</v>
      </c>
      <c r="P74" s="425"/>
      <c r="Q74" s="427"/>
      <c r="R74" s="428"/>
      <c r="S74" s="428"/>
      <c r="T74" s="411"/>
      <c r="U74" s="411"/>
      <c r="V74" s="411"/>
      <c r="W74" s="411"/>
      <c r="X74" s="411"/>
      <c r="Y74" s="411"/>
      <c r="Z74" s="411"/>
    </row>
    <row r="75">
      <c r="A75" s="429" t="s">
        <v>77</v>
      </c>
      <c r="B75" s="459"/>
      <c r="C75" s="459">
        <v>1.0</v>
      </c>
      <c r="D75" s="459">
        <v>0.0</v>
      </c>
      <c r="E75" s="459">
        <v>0.0</v>
      </c>
      <c r="F75" s="459">
        <v>0.0</v>
      </c>
      <c r="G75" s="459">
        <v>0.0</v>
      </c>
      <c r="H75" s="460">
        <f t="shared" si="27"/>
        <v>1</v>
      </c>
      <c r="I75" s="434">
        <f>(I74/60)</f>
        <v>0.3833333333</v>
      </c>
      <c r="J75" s="424"/>
      <c r="K75" s="429" t="s">
        <v>77</v>
      </c>
      <c r="L75" s="461">
        <v>5.0</v>
      </c>
      <c r="M75" s="436">
        <f>(L75-H75-H76)</f>
        <v>1</v>
      </c>
      <c r="N75" s="462">
        <v>5.0</v>
      </c>
      <c r="O75" s="437">
        <f>sum(M75,N75)</f>
        <v>6</v>
      </c>
      <c r="P75" s="461"/>
      <c r="Q75" s="463"/>
      <c r="R75" s="464"/>
      <c r="S75" s="464"/>
      <c r="T75" s="465"/>
      <c r="U75" s="465"/>
      <c r="V75" s="465"/>
      <c r="W75" s="465"/>
      <c r="X75" s="465"/>
      <c r="Y75" s="465"/>
      <c r="Z75" s="465"/>
    </row>
    <row r="76">
      <c r="A76" s="429" t="s">
        <v>78</v>
      </c>
      <c r="B76" s="459"/>
      <c r="C76" s="459">
        <v>1.0</v>
      </c>
      <c r="D76" s="459">
        <v>2.0</v>
      </c>
      <c r="E76" s="459">
        <v>0.0</v>
      </c>
      <c r="F76" s="459">
        <v>0.0</v>
      </c>
      <c r="G76" s="459">
        <v>0.0</v>
      </c>
      <c r="H76" s="460">
        <f t="shared" si="27"/>
        <v>3</v>
      </c>
      <c r="I76" s="435"/>
      <c r="J76" s="424"/>
      <c r="K76" s="429" t="s">
        <v>78</v>
      </c>
      <c r="L76" s="461" t="s">
        <v>79</v>
      </c>
      <c r="M76" s="437" t="s">
        <v>79</v>
      </c>
      <c r="N76" s="462" t="s">
        <v>79</v>
      </c>
      <c r="O76" s="437" t="s">
        <v>79</v>
      </c>
      <c r="P76" s="461"/>
      <c r="Q76" s="464"/>
      <c r="R76" s="464"/>
      <c r="S76" s="464"/>
      <c r="T76" s="465"/>
      <c r="U76" s="465"/>
      <c r="V76" s="465"/>
      <c r="W76" s="465"/>
      <c r="X76" s="465"/>
      <c r="Y76" s="465"/>
      <c r="Z76" s="465"/>
    </row>
    <row r="77">
      <c r="A77" s="429" t="s">
        <v>80</v>
      </c>
      <c r="B77" s="459"/>
      <c r="C77" s="459"/>
      <c r="D77" s="459"/>
      <c r="E77" s="459">
        <v>0.0</v>
      </c>
      <c r="F77" s="459"/>
      <c r="G77" s="459"/>
      <c r="H77" s="460">
        <f t="shared" si="27"/>
        <v>0</v>
      </c>
      <c r="I77" s="435" t="s">
        <v>79</v>
      </c>
      <c r="J77" s="424"/>
      <c r="K77" s="429" t="s">
        <v>80</v>
      </c>
      <c r="L77" s="461">
        <v>0.0</v>
      </c>
      <c r="M77" s="436">
        <f t="shared" ref="M77:M78" si="37">(L77-H77)</f>
        <v>0</v>
      </c>
      <c r="N77" s="462">
        <v>40.0</v>
      </c>
      <c r="O77" s="437">
        <f t="shared" ref="O77:O79" si="38">sum(M77,N77)</f>
        <v>40</v>
      </c>
      <c r="P77" s="461"/>
      <c r="Q77" s="464"/>
      <c r="R77" s="464"/>
      <c r="S77" s="464"/>
      <c r="T77" s="465"/>
      <c r="U77" s="465"/>
      <c r="V77" s="465"/>
      <c r="W77" s="465"/>
      <c r="X77" s="465"/>
      <c r="Y77" s="465"/>
      <c r="Z77" s="465"/>
    </row>
    <row r="78">
      <c r="A78" s="420" t="s">
        <v>225</v>
      </c>
      <c r="B78" s="421"/>
      <c r="C78" s="421">
        <v>17.0</v>
      </c>
      <c r="D78" s="421">
        <v>11.0</v>
      </c>
      <c r="E78" s="421">
        <v>2.0</v>
      </c>
      <c r="F78" s="421">
        <v>8.0</v>
      </c>
      <c r="G78" s="421">
        <v>9.0</v>
      </c>
      <c r="H78" s="422">
        <f t="shared" si="27"/>
        <v>47</v>
      </c>
      <c r="I78" s="423">
        <f>sum(H78:H81)</f>
        <v>52</v>
      </c>
      <c r="J78" s="424"/>
      <c r="K78" s="423" t="s">
        <v>225</v>
      </c>
      <c r="L78" s="425">
        <v>74.0</v>
      </c>
      <c r="M78" s="425">
        <f t="shared" si="37"/>
        <v>27</v>
      </c>
      <c r="N78" s="426">
        <v>10.0</v>
      </c>
      <c r="O78" s="425">
        <f t="shared" si="38"/>
        <v>37</v>
      </c>
      <c r="P78" s="425"/>
      <c r="Q78" s="428"/>
      <c r="R78" s="428"/>
      <c r="S78" s="428"/>
      <c r="T78" s="411"/>
      <c r="U78" s="411"/>
      <c r="V78" s="411"/>
      <c r="W78" s="411"/>
      <c r="X78" s="411"/>
      <c r="Y78" s="411"/>
      <c r="Z78" s="411"/>
    </row>
    <row r="79">
      <c r="A79" s="429" t="s">
        <v>77</v>
      </c>
      <c r="B79" s="430"/>
      <c r="C79" s="431">
        <v>0.0</v>
      </c>
      <c r="D79" s="431">
        <v>0.0</v>
      </c>
      <c r="E79" s="431">
        <v>0.0</v>
      </c>
      <c r="F79" s="431">
        <v>0.0</v>
      </c>
      <c r="G79" s="432">
        <v>0.0</v>
      </c>
      <c r="H79" s="460">
        <f t="shared" si="27"/>
        <v>0</v>
      </c>
      <c r="I79" s="434">
        <f>(I78/60)</f>
        <v>0.8666666667</v>
      </c>
      <c r="J79" s="424"/>
      <c r="K79" s="435" t="s">
        <v>77</v>
      </c>
      <c r="L79" s="437">
        <v>5.0</v>
      </c>
      <c r="M79" s="436">
        <f>(L79-H79-H80)</f>
        <v>0</v>
      </c>
      <c r="N79" s="437">
        <v>8.0</v>
      </c>
      <c r="O79" s="437">
        <f t="shared" si="38"/>
        <v>8</v>
      </c>
      <c r="P79" s="437"/>
      <c r="Q79" s="428"/>
      <c r="R79" s="428"/>
      <c r="S79" s="428"/>
      <c r="T79" s="411"/>
      <c r="U79" s="411"/>
      <c r="V79" s="411"/>
      <c r="W79" s="411"/>
      <c r="X79" s="411"/>
      <c r="Y79" s="411"/>
      <c r="Z79" s="411"/>
    </row>
    <row r="80">
      <c r="A80" s="429" t="s">
        <v>78</v>
      </c>
      <c r="B80" s="430"/>
      <c r="C80" s="431">
        <v>4.0</v>
      </c>
      <c r="D80" s="431">
        <v>1.0</v>
      </c>
      <c r="E80" s="431">
        <v>0.0</v>
      </c>
      <c r="F80" s="431">
        <v>0.0</v>
      </c>
      <c r="G80" s="432">
        <v>0.0</v>
      </c>
      <c r="H80" s="460">
        <f t="shared" si="27"/>
        <v>5</v>
      </c>
      <c r="I80" s="435"/>
      <c r="J80" s="424"/>
      <c r="K80" s="435" t="s">
        <v>78</v>
      </c>
      <c r="L80" s="437" t="s">
        <v>79</v>
      </c>
      <c r="M80" s="437" t="s">
        <v>79</v>
      </c>
      <c r="N80" s="437" t="s">
        <v>79</v>
      </c>
      <c r="O80" s="437" t="s">
        <v>79</v>
      </c>
      <c r="P80" s="437"/>
      <c r="Q80" s="428"/>
      <c r="R80" s="428"/>
      <c r="S80" s="428"/>
      <c r="T80" s="411"/>
      <c r="U80" s="411"/>
      <c r="V80" s="411"/>
      <c r="W80" s="411"/>
      <c r="X80" s="411"/>
      <c r="Y80" s="411"/>
      <c r="Z80" s="411"/>
    </row>
    <row r="81">
      <c r="A81" s="429" t="s">
        <v>80</v>
      </c>
      <c r="B81" s="431"/>
      <c r="C81" s="431"/>
      <c r="D81" s="431"/>
      <c r="E81" s="431">
        <v>0.0</v>
      </c>
      <c r="F81" s="431"/>
      <c r="G81" s="432"/>
      <c r="H81" s="460">
        <f t="shared" si="27"/>
        <v>0</v>
      </c>
      <c r="I81" s="435" t="s">
        <v>79</v>
      </c>
      <c r="J81" s="424"/>
      <c r="K81" s="435" t="s">
        <v>80</v>
      </c>
      <c r="L81" s="437">
        <v>26.0</v>
      </c>
      <c r="M81" s="436">
        <f>(L81-H81)</f>
        <v>26</v>
      </c>
      <c r="N81" s="437">
        <v>20.0</v>
      </c>
      <c r="O81" s="437">
        <f>sum(M81,N81)</f>
        <v>46</v>
      </c>
      <c r="P81" s="437"/>
      <c r="Q81" s="428"/>
      <c r="R81" s="428"/>
      <c r="S81" s="428"/>
      <c r="T81" s="411"/>
      <c r="U81" s="411"/>
      <c r="V81" s="411"/>
      <c r="W81" s="411"/>
      <c r="X81" s="411"/>
      <c r="Y81" s="411"/>
      <c r="Z81" s="411"/>
    </row>
    <row r="82">
      <c r="A82" s="451" t="s">
        <v>98</v>
      </c>
      <c r="B82" s="417"/>
      <c r="C82" s="417">
        <f t="shared" ref="C82:G82" si="39">SUM(C83:C90)-C86-C90</f>
        <v>10</v>
      </c>
      <c r="D82" s="417">
        <f t="shared" si="39"/>
        <v>21</v>
      </c>
      <c r="E82" s="417">
        <f t="shared" si="39"/>
        <v>10</v>
      </c>
      <c r="F82" s="417">
        <f t="shared" si="39"/>
        <v>19</v>
      </c>
      <c r="G82" s="417">
        <f t="shared" si="39"/>
        <v>0</v>
      </c>
      <c r="H82" s="418">
        <f t="shared" si="27"/>
        <v>60</v>
      </c>
      <c r="I82" s="417">
        <v>0.0</v>
      </c>
      <c r="J82" s="409"/>
      <c r="K82" s="417" t="s">
        <v>98</v>
      </c>
      <c r="L82" s="445"/>
      <c r="M82" s="445"/>
      <c r="N82" s="447"/>
      <c r="O82" s="447"/>
      <c r="P82" s="445"/>
      <c r="Q82" s="410"/>
      <c r="R82" s="410"/>
      <c r="S82" s="410"/>
      <c r="T82" s="411"/>
      <c r="U82" s="411"/>
      <c r="V82" s="411"/>
      <c r="W82" s="411"/>
      <c r="X82" s="411"/>
      <c r="Y82" s="411"/>
      <c r="Z82" s="411"/>
    </row>
    <row r="83">
      <c r="A83" s="420" t="s">
        <v>99</v>
      </c>
      <c r="B83" s="421"/>
      <c r="C83" s="421">
        <v>6.0</v>
      </c>
      <c r="D83" s="421">
        <v>9.0</v>
      </c>
      <c r="E83" s="421">
        <v>10.0</v>
      </c>
      <c r="F83" s="421">
        <v>14.0</v>
      </c>
      <c r="G83" s="421">
        <v>0.0</v>
      </c>
      <c r="H83" s="422">
        <f t="shared" si="27"/>
        <v>39</v>
      </c>
      <c r="I83" s="423">
        <f>sum(H83:H86)</f>
        <v>44</v>
      </c>
      <c r="J83" s="424"/>
      <c r="K83" s="423" t="s">
        <v>99</v>
      </c>
      <c r="L83" s="425">
        <v>58.0</v>
      </c>
      <c r="M83" s="425">
        <f>(L83-H83)</f>
        <v>19</v>
      </c>
      <c r="N83" s="426">
        <v>35.0</v>
      </c>
      <c r="O83" s="425">
        <f t="shared" ref="O83:O84" si="40">sum(M83,N83)</f>
        <v>54</v>
      </c>
      <c r="P83" s="425"/>
      <c r="Q83" s="438"/>
      <c r="R83" s="410"/>
      <c r="S83" s="410"/>
      <c r="T83" s="411"/>
      <c r="U83" s="411"/>
      <c r="V83" s="411"/>
      <c r="W83" s="411"/>
      <c r="X83" s="411"/>
      <c r="Y83" s="411"/>
      <c r="Z83" s="411"/>
    </row>
    <row r="84">
      <c r="A84" s="429" t="s">
        <v>77</v>
      </c>
      <c r="B84" s="453"/>
      <c r="C84" s="432">
        <v>0.0</v>
      </c>
      <c r="D84" s="432">
        <v>0.0</v>
      </c>
      <c r="E84" s="432">
        <v>0.0</v>
      </c>
      <c r="F84" s="432">
        <v>0.0</v>
      </c>
      <c r="G84" s="432">
        <v>0.0</v>
      </c>
      <c r="H84" s="433">
        <f t="shared" si="27"/>
        <v>0</v>
      </c>
      <c r="I84" s="434">
        <f>(I83/60)</f>
        <v>0.7333333333</v>
      </c>
      <c r="J84" s="424"/>
      <c r="K84" s="435" t="s">
        <v>77</v>
      </c>
      <c r="L84" s="436">
        <v>5.0</v>
      </c>
      <c r="M84" s="436">
        <f>(L84-H84-H85)</f>
        <v>0</v>
      </c>
      <c r="N84" s="437">
        <v>10.0</v>
      </c>
      <c r="O84" s="437">
        <f t="shared" si="40"/>
        <v>10</v>
      </c>
      <c r="P84" s="436"/>
      <c r="Q84" s="427"/>
      <c r="R84" s="428"/>
      <c r="S84" s="428"/>
      <c r="T84" s="411"/>
      <c r="U84" s="411"/>
      <c r="V84" s="411"/>
      <c r="W84" s="411"/>
      <c r="X84" s="411"/>
      <c r="Y84" s="411"/>
      <c r="Z84" s="411"/>
    </row>
    <row r="85">
      <c r="A85" s="429" t="s">
        <v>78</v>
      </c>
      <c r="B85" s="453"/>
      <c r="C85" s="432">
        <v>2.0</v>
      </c>
      <c r="D85" s="432">
        <v>3.0</v>
      </c>
      <c r="E85" s="432">
        <v>0.0</v>
      </c>
      <c r="F85" s="432">
        <v>0.0</v>
      </c>
      <c r="G85" s="432">
        <v>0.0</v>
      </c>
      <c r="H85" s="433">
        <f t="shared" si="27"/>
        <v>5</v>
      </c>
      <c r="I85" s="435"/>
      <c r="J85" s="424"/>
      <c r="K85" s="435" t="s">
        <v>78</v>
      </c>
      <c r="L85" s="436" t="s">
        <v>79</v>
      </c>
      <c r="M85" s="437" t="s">
        <v>79</v>
      </c>
      <c r="N85" s="437" t="s">
        <v>79</v>
      </c>
      <c r="O85" s="437" t="s">
        <v>79</v>
      </c>
      <c r="P85" s="436"/>
      <c r="Q85" s="428"/>
      <c r="R85" s="428"/>
      <c r="S85" s="428"/>
      <c r="T85" s="411"/>
      <c r="U85" s="411"/>
      <c r="V85" s="411"/>
      <c r="W85" s="411"/>
      <c r="X85" s="411"/>
      <c r="Y85" s="411"/>
      <c r="Z85" s="411"/>
    </row>
    <row r="86">
      <c r="A86" s="429" t="s">
        <v>80</v>
      </c>
      <c r="B86" s="432"/>
      <c r="C86" s="432"/>
      <c r="D86" s="435"/>
      <c r="E86" s="432">
        <v>0.0</v>
      </c>
      <c r="F86" s="431">
        <v>0.0</v>
      </c>
      <c r="G86" s="432">
        <v>0.0</v>
      </c>
      <c r="H86" s="433">
        <f t="shared" si="27"/>
        <v>0</v>
      </c>
      <c r="I86" s="435" t="s">
        <v>79</v>
      </c>
      <c r="J86" s="424"/>
      <c r="K86" s="435" t="s">
        <v>80</v>
      </c>
      <c r="L86" s="436">
        <v>16.0</v>
      </c>
      <c r="M86" s="436">
        <f t="shared" ref="M86:M87" si="41">(L86-H86)</f>
        <v>16</v>
      </c>
      <c r="N86" s="437">
        <v>40.0</v>
      </c>
      <c r="O86" s="437">
        <f t="shared" ref="O86:O88" si="42">sum(M86,N86)</f>
        <v>56</v>
      </c>
      <c r="P86" s="436"/>
      <c r="Q86" s="428"/>
      <c r="R86" s="428"/>
      <c r="S86" s="428"/>
      <c r="T86" s="411"/>
      <c r="U86" s="411"/>
      <c r="V86" s="411"/>
      <c r="W86" s="411"/>
      <c r="X86" s="411"/>
      <c r="Y86" s="411"/>
      <c r="Z86" s="411"/>
    </row>
    <row r="87">
      <c r="A87" s="420" t="s">
        <v>102</v>
      </c>
      <c r="B87" s="421"/>
      <c r="C87" s="421">
        <v>2.0</v>
      </c>
      <c r="D87" s="421">
        <v>7.0</v>
      </c>
      <c r="E87" s="421">
        <v>0.0</v>
      </c>
      <c r="F87" s="421">
        <v>5.0</v>
      </c>
      <c r="G87" s="421">
        <v>0.0</v>
      </c>
      <c r="H87" s="422">
        <f t="shared" si="27"/>
        <v>14</v>
      </c>
      <c r="I87" s="423">
        <f>sum(H87:H90)</f>
        <v>16</v>
      </c>
      <c r="J87" s="424"/>
      <c r="K87" s="423" t="s">
        <v>102</v>
      </c>
      <c r="L87" s="425">
        <v>50.0</v>
      </c>
      <c r="M87" s="425">
        <f t="shared" si="41"/>
        <v>36</v>
      </c>
      <c r="N87" s="426">
        <v>20.0</v>
      </c>
      <c r="O87" s="425">
        <f t="shared" si="42"/>
        <v>56</v>
      </c>
      <c r="P87" s="425"/>
      <c r="Q87" s="438"/>
      <c r="R87" s="410"/>
      <c r="S87" s="410"/>
      <c r="T87" s="411"/>
      <c r="U87" s="411"/>
      <c r="V87" s="411"/>
      <c r="W87" s="411"/>
      <c r="X87" s="411"/>
      <c r="Y87" s="411"/>
      <c r="Z87" s="411"/>
    </row>
    <row r="88">
      <c r="A88" s="429" t="s">
        <v>77</v>
      </c>
      <c r="B88" s="431"/>
      <c r="C88" s="432">
        <v>0.0</v>
      </c>
      <c r="D88" s="432">
        <v>0.0</v>
      </c>
      <c r="E88" s="432">
        <v>0.0</v>
      </c>
      <c r="F88" s="432">
        <v>0.0</v>
      </c>
      <c r="G88" s="432">
        <v>0.0</v>
      </c>
      <c r="H88" s="460">
        <f t="shared" si="27"/>
        <v>0</v>
      </c>
      <c r="I88" s="434">
        <f>(I87/60)</f>
        <v>0.2666666667</v>
      </c>
      <c r="J88" s="424"/>
      <c r="K88" s="435" t="s">
        <v>77</v>
      </c>
      <c r="L88" s="437">
        <v>10.0</v>
      </c>
      <c r="M88" s="436">
        <f>(L88-H88-H89)</f>
        <v>8</v>
      </c>
      <c r="N88" s="437">
        <v>10.0</v>
      </c>
      <c r="O88" s="437">
        <f t="shared" si="42"/>
        <v>18</v>
      </c>
      <c r="P88" s="437"/>
      <c r="Q88" s="410"/>
      <c r="R88" s="410"/>
      <c r="S88" s="410"/>
      <c r="T88" s="411"/>
      <c r="U88" s="411"/>
      <c r="V88" s="411"/>
      <c r="W88" s="411"/>
      <c r="X88" s="411"/>
      <c r="Y88" s="411"/>
      <c r="Z88" s="411"/>
    </row>
    <row r="89">
      <c r="A89" s="429" t="s">
        <v>78</v>
      </c>
      <c r="B89" s="431"/>
      <c r="C89" s="432">
        <v>0.0</v>
      </c>
      <c r="D89" s="432">
        <v>2.0</v>
      </c>
      <c r="E89" s="432">
        <v>0.0</v>
      </c>
      <c r="F89" s="432">
        <v>0.0</v>
      </c>
      <c r="G89" s="432">
        <v>0.0</v>
      </c>
      <c r="H89" s="460">
        <f t="shared" si="27"/>
        <v>2</v>
      </c>
      <c r="I89" s="435"/>
      <c r="J89" s="424"/>
      <c r="K89" s="435" t="s">
        <v>78</v>
      </c>
      <c r="L89" s="437" t="s">
        <v>79</v>
      </c>
      <c r="M89" s="437" t="s">
        <v>79</v>
      </c>
      <c r="N89" s="437" t="s">
        <v>79</v>
      </c>
      <c r="O89" s="437" t="s">
        <v>79</v>
      </c>
      <c r="P89" s="437"/>
      <c r="Q89" s="410"/>
      <c r="R89" s="410"/>
      <c r="S89" s="410"/>
      <c r="T89" s="411"/>
      <c r="U89" s="411"/>
      <c r="V89" s="411"/>
      <c r="W89" s="411"/>
      <c r="X89" s="411"/>
      <c r="Y89" s="411"/>
      <c r="Z89" s="411"/>
    </row>
    <row r="90">
      <c r="A90" s="429" t="s">
        <v>80</v>
      </c>
      <c r="B90" s="431"/>
      <c r="C90" s="432"/>
      <c r="D90" s="432"/>
      <c r="E90" s="432"/>
      <c r="F90" s="432"/>
      <c r="G90" s="432"/>
      <c r="H90" s="460">
        <f t="shared" si="27"/>
        <v>0</v>
      </c>
      <c r="I90" s="435" t="s">
        <v>79</v>
      </c>
      <c r="J90" s="424"/>
      <c r="K90" s="435" t="s">
        <v>80</v>
      </c>
      <c r="L90" s="437">
        <v>46.0</v>
      </c>
      <c r="M90" s="436">
        <f>(L90-H90)</f>
        <v>46</v>
      </c>
      <c r="N90" s="437" t="s">
        <v>79</v>
      </c>
      <c r="O90" s="437">
        <f>sum(M90,N90)</f>
        <v>46</v>
      </c>
      <c r="P90" s="437"/>
      <c r="Q90" s="410"/>
      <c r="R90" s="410"/>
      <c r="S90" s="410"/>
      <c r="T90" s="411"/>
      <c r="U90" s="411"/>
      <c r="V90" s="411"/>
      <c r="W90" s="411"/>
      <c r="X90" s="411"/>
      <c r="Y90" s="411"/>
      <c r="Z90" s="411"/>
    </row>
    <row r="91">
      <c r="A91" s="451" t="s">
        <v>105</v>
      </c>
      <c r="B91" s="417"/>
      <c r="C91" s="417"/>
      <c r="D91" s="417"/>
      <c r="E91" s="417"/>
      <c r="F91" s="417"/>
      <c r="G91" s="417"/>
      <c r="H91" s="418">
        <f t="shared" si="27"/>
        <v>0</v>
      </c>
      <c r="I91" s="417">
        <v>0.0</v>
      </c>
      <c r="J91" s="409"/>
      <c r="K91" s="417" t="s">
        <v>105</v>
      </c>
      <c r="L91" s="445"/>
      <c r="M91" s="445"/>
      <c r="N91" s="447"/>
      <c r="O91" s="447"/>
      <c r="P91" s="445"/>
      <c r="Q91" s="410"/>
      <c r="R91" s="410"/>
      <c r="S91" s="410"/>
      <c r="T91" s="411"/>
      <c r="U91" s="411"/>
      <c r="V91" s="411"/>
      <c r="W91" s="411"/>
      <c r="X91" s="411"/>
      <c r="Y91" s="411"/>
      <c r="Z91" s="411"/>
    </row>
    <row r="92">
      <c r="A92" s="420" t="s">
        <v>106</v>
      </c>
      <c r="B92" s="421"/>
      <c r="C92" s="421">
        <v>10.0</v>
      </c>
      <c r="D92" s="421">
        <v>13.0</v>
      </c>
      <c r="E92" s="421">
        <v>12.0</v>
      </c>
      <c r="F92" s="421">
        <v>9.0</v>
      </c>
      <c r="G92" s="421">
        <v>0.0</v>
      </c>
      <c r="H92" s="422">
        <f t="shared" si="27"/>
        <v>44</v>
      </c>
      <c r="I92" s="423">
        <f>sum(H92:H95)</f>
        <v>52</v>
      </c>
      <c r="J92" s="424"/>
      <c r="K92" s="423" t="s">
        <v>106</v>
      </c>
      <c r="L92" s="425">
        <v>52.0</v>
      </c>
      <c r="M92" s="425">
        <f>(L92-H92)</f>
        <v>8</v>
      </c>
      <c r="N92" s="426">
        <v>60.0</v>
      </c>
      <c r="O92" s="425">
        <f t="shared" ref="O92:O93" si="43">sum(M92,N92)</f>
        <v>68</v>
      </c>
      <c r="P92" s="425"/>
      <c r="Q92" s="410"/>
      <c r="R92" s="410"/>
      <c r="S92" s="410"/>
      <c r="T92" s="411"/>
      <c r="U92" s="411"/>
      <c r="V92" s="411"/>
      <c r="W92" s="411"/>
      <c r="X92" s="411"/>
      <c r="Y92" s="411"/>
      <c r="Z92" s="411"/>
    </row>
    <row r="93">
      <c r="A93" s="429" t="s">
        <v>77</v>
      </c>
      <c r="B93" s="453"/>
      <c r="C93" s="432">
        <v>0.0</v>
      </c>
      <c r="D93" s="432">
        <v>0.0</v>
      </c>
      <c r="E93" s="432">
        <v>0.0</v>
      </c>
      <c r="F93" s="432">
        <v>0.0</v>
      </c>
      <c r="G93" s="432">
        <v>0.0</v>
      </c>
      <c r="H93" s="433">
        <f t="shared" si="27"/>
        <v>0</v>
      </c>
      <c r="I93" s="434">
        <f>(I92/60)</f>
        <v>0.8666666667</v>
      </c>
      <c r="J93" s="424"/>
      <c r="K93" s="435" t="s">
        <v>77</v>
      </c>
      <c r="L93" s="436">
        <v>10.0</v>
      </c>
      <c r="M93" s="436">
        <f>(L93-H93-H94)</f>
        <v>2</v>
      </c>
      <c r="N93" s="437">
        <v>5.0</v>
      </c>
      <c r="O93" s="437">
        <f t="shared" si="43"/>
        <v>7</v>
      </c>
      <c r="P93" s="436"/>
      <c r="Q93" s="410"/>
      <c r="R93" s="410"/>
      <c r="S93" s="410"/>
      <c r="T93" s="411"/>
      <c r="U93" s="411"/>
      <c r="V93" s="411"/>
      <c r="W93" s="411"/>
      <c r="X93" s="411"/>
      <c r="Y93" s="411"/>
      <c r="Z93" s="411"/>
    </row>
    <row r="94">
      <c r="A94" s="429" t="s">
        <v>78</v>
      </c>
      <c r="B94" s="453"/>
      <c r="C94" s="432">
        <v>2.0</v>
      </c>
      <c r="D94" s="432">
        <v>0.0</v>
      </c>
      <c r="E94" s="432">
        <v>4.0</v>
      </c>
      <c r="F94" s="432">
        <v>2.0</v>
      </c>
      <c r="G94" s="432">
        <v>0.0</v>
      </c>
      <c r="H94" s="433">
        <f t="shared" si="27"/>
        <v>8</v>
      </c>
      <c r="I94" s="435"/>
      <c r="J94" s="424"/>
      <c r="K94" s="435" t="s">
        <v>78</v>
      </c>
      <c r="L94" s="436" t="s">
        <v>79</v>
      </c>
      <c r="M94" s="437" t="s">
        <v>79</v>
      </c>
      <c r="N94" s="437" t="s">
        <v>79</v>
      </c>
      <c r="O94" s="437" t="s">
        <v>79</v>
      </c>
      <c r="P94" s="436"/>
      <c r="Q94" s="410"/>
      <c r="R94" s="410"/>
      <c r="S94" s="410"/>
      <c r="T94" s="411"/>
      <c r="U94" s="411"/>
      <c r="V94" s="411"/>
      <c r="W94" s="411"/>
      <c r="X94" s="411"/>
      <c r="Y94" s="411"/>
      <c r="Z94" s="411"/>
    </row>
    <row r="95">
      <c r="A95" s="429" t="s">
        <v>80</v>
      </c>
      <c r="B95" s="432"/>
      <c r="C95" s="432"/>
      <c r="D95" s="432"/>
      <c r="E95" s="432"/>
      <c r="F95" s="432"/>
      <c r="G95" s="432">
        <v>0.0</v>
      </c>
      <c r="H95" s="433">
        <f t="shared" si="27"/>
        <v>0</v>
      </c>
      <c r="I95" s="435" t="s">
        <v>79</v>
      </c>
      <c r="J95" s="424"/>
      <c r="K95" s="435" t="s">
        <v>80</v>
      </c>
      <c r="L95" s="436">
        <v>40.0</v>
      </c>
      <c r="M95" s="436">
        <f t="shared" ref="M95:M96" si="44">(L95-H95)</f>
        <v>40</v>
      </c>
      <c r="N95" s="437" t="s">
        <v>79</v>
      </c>
      <c r="O95" s="437">
        <f t="shared" ref="O95:O97" si="45">sum(M95,N95)</f>
        <v>40</v>
      </c>
      <c r="P95" s="436"/>
      <c r="Q95" s="410"/>
      <c r="R95" s="410"/>
      <c r="S95" s="410"/>
      <c r="T95" s="411"/>
      <c r="U95" s="411"/>
      <c r="V95" s="411"/>
      <c r="W95" s="411"/>
      <c r="X95" s="411"/>
      <c r="Y95" s="411"/>
      <c r="Z95" s="411"/>
    </row>
    <row r="96">
      <c r="A96" s="420" t="s">
        <v>108</v>
      </c>
      <c r="B96" s="421"/>
      <c r="C96" s="421">
        <v>11.0</v>
      </c>
      <c r="D96" s="421">
        <v>9.0</v>
      </c>
      <c r="E96" s="421">
        <v>8.0</v>
      </c>
      <c r="F96" s="421">
        <v>9.0</v>
      </c>
      <c r="G96" s="421">
        <v>0.0</v>
      </c>
      <c r="H96" s="422">
        <f t="shared" si="27"/>
        <v>37</v>
      </c>
      <c r="I96" s="423">
        <f>sum(H96:H99)</f>
        <v>48</v>
      </c>
      <c r="J96" s="424"/>
      <c r="K96" s="423" t="s">
        <v>108</v>
      </c>
      <c r="L96" s="425">
        <v>56.0</v>
      </c>
      <c r="M96" s="425">
        <f t="shared" si="44"/>
        <v>19</v>
      </c>
      <c r="N96" s="426">
        <v>55.0</v>
      </c>
      <c r="O96" s="425">
        <f t="shared" si="45"/>
        <v>74</v>
      </c>
      <c r="P96" s="425"/>
      <c r="Q96" s="410"/>
      <c r="R96" s="410"/>
      <c r="S96" s="410"/>
      <c r="T96" s="411"/>
      <c r="U96" s="411"/>
      <c r="V96" s="411"/>
      <c r="W96" s="411"/>
      <c r="X96" s="411"/>
      <c r="Y96" s="411"/>
      <c r="Z96" s="411"/>
    </row>
    <row r="97">
      <c r="A97" s="429" t="s">
        <v>77</v>
      </c>
      <c r="B97" s="432"/>
      <c r="C97" s="432">
        <v>0.0</v>
      </c>
      <c r="D97" s="431">
        <v>0.0</v>
      </c>
      <c r="E97" s="431">
        <v>0.0</v>
      </c>
      <c r="F97" s="431">
        <v>0.0</v>
      </c>
      <c r="G97" s="431">
        <v>0.0</v>
      </c>
      <c r="H97" s="433">
        <f t="shared" si="27"/>
        <v>0</v>
      </c>
      <c r="I97" s="434">
        <f>(I96/60)</f>
        <v>0.8</v>
      </c>
      <c r="J97" s="424"/>
      <c r="K97" s="435" t="s">
        <v>77</v>
      </c>
      <c r="L97" s="436">
        <v>15.0</v>
      </c>
      <c r="M97" s="436">
        <f>(L97-H97-H98)</f>
        <v>4</v>
      </c>
      <c r="N97" s="437">
        <v>10.0</v>
      </c>
      <c r="O97" s="437">
        <f t="shared" si="45"/>
        <v>14</v>
      </c>
      <c r="P97" s="436"/>
      <c r="Q97" s="410"/>
      <c r="R97" s="410"/>
      <c r="S97" s="410"/>
      <c r="T97" s="411"/>
      <c r="U97" s="411"/>
      <c r="V97" s="411"/>
      <c r="W97" s="411"/>
      <c r="X97" s="411"/>
      <c r="Y97" s="411"/>
      <c r="Z97" s="411"/>
    </row>
    <row r="98">
      <c r="A98" s="429" t="s">
        <v>78</v>
      </c>
      <c r="B98" s="432"/>
      <c r="C98" s="432">
        <v>3.0</v>
      </c>
      <c r="D98" s="431">
        <v>1.0</v>
      </c>
      <c r="E98" s="431">
        <v>6.0</v>
      </c>
      <c r="F98" s="431">
        <v>1.0</v>
      </c>
      <c r="G98" s="431">
        <v>0.0</v>
      </c>
      <c r="H98" s="433">
        <f t="shared" si="27"/>
        <v>11</v>
      </c>
      <c r="I98" s="435"/>
      <c r="J98" s="424"/>
      <c r="K98" s="435" t="s">
        <v>78</v>
      </c>
      <c r="L98" s="436" t="s">
        <v>79</v>
      </c>
      <c r="M98" s="437" t="s">
        <v>79</v>
      </c>
      <c r="N98" s="437" t="s">
        <v>79</v>
      </c>
      <c r="O98" s="437" t="s">
        <v>79</v>
      </c>
      <c r="P98" s="436"/>
      <c r="Q98" s="410"/>
      <c r="R98" s="410"/>
      <c r="S98" s="410"/>
      <c r="T98" s="411"/>
      <c r="U98" s="411"/>
      <c r="V98" s="411"/>
      <c r="W98" s="411"/>
      <c r="X98" s="411"/>
      <c r="Y98" s="411"/>
      <c r="Z98" s="411"/>
    </row>
    <row r="99">
      <c r="A99" s="429" t="s">
        <v>80</v>
      </c>
      <c r="B99" s="432"/>
      <c r="C99" s="431"/>
      <c r="D99" s="431"/>
      <c r="E99" s="431"/>
      <c r="F99" s="435"/>
      <c r="G99" s="431"/>
      <c r="H99" s="433">
        <f t="shared" si="27"/>
        <v>0</v>
      </c>
      <c r="I99" s="435" t="s">
        <v>79</v>
      </c>
      <c r="J99" s="424"/>
      <c r="K99" s="435" t="s">
        <v>80</v>
      </c>
      <c r="L99" s="436">
        <v>30.0</v>
      </c>
      <c r="M99" s="436">
        <f t="shared" ref="M99:M100" si="46">(L99-H99)</f>
        <v>30</v>
      </c>
      <c r="N99" s="437" t="s">
        <v>79</v>
      </c>
      <c r="O99" s="437">
        <f t="shared" ref="O99:O101" si="47">sum(M99,N99)</f>
        <v>30</v>
      </c>
      <c r="P99" s="436"/>
      <c r="Q99" s="410"/>
      <c r="R99" s="410"/>
      <c r="S99" s="410"/>
      <c r="T99" s="411"/>
      <c r="U99" s="411"/>
      <c r="V99" s="411"/>
      <c r="W99" s="411"/>
      <c r="X99" s="411"/>
      <c r="Y99" s="411"/>
      <c r="Z99" s="411"/>
    </row>
    <row r="100">
      <c r="A100" s="420"/>
      <c r="B100" s="421"/>
      <c r="C100" s="421">
        <v>0.0</v>
      </c>
      <c r="D100" s="421">
        <v>0.0</v>
      </c>
      <c r="E100" s="421">
        <v>0.0</v>
      </c>
      <c r="F100" s="421">
        <v>0.0</v>
      </c>
      <c r="G100" s="421">
        <v>0.0</v>
      </c>
      <c r="H100" s="422">
        <f t="shared" si="27"/>
        <v>0</v>
      </c>
      <c r="I100" s="423">
        <f>sum(H100:H103)</f>
        <v>0</v>
      </c>
      <c r="J100" s="409"/>
      <c r="K100" s="423"/>
      <c r="L100" s="425">
        <v>0.0</v>
      </c>
      <c r="M100" s="425">
        <f t="shared" si="46"/>
        <v>0</v>
      </c>
      <c r="N100" s="426" t="s">
        <v>79</v>
      </c>
      <c r="O100" s="425">
        <f t="shared" si="47"/>
        <v>0</v>
      </c>
      <c r="P100" s="425"/>
      <c r="Q100" s="410"/>
      <c r="R100" s="410"/>
      <c r="S100" s="410"/>
      <c r="T100" s="411"/>
      <c r="U100" s="411"/>
      <c r="V100" s="411"/>
      <c r="W100" s="411"/>
      <c r="X100" s="411"/>
      <c r="Y100" s="411"/>
      <c r="Z100" s="411"/>
    </row>
    <row r="101">
      <c r="A101" s="429" t="s">
        <v>77</v>
      </c>
      <c r="B101" s="432"/>
      <c r="C101" s="432">
        <v>0.0</v>
      </c>
      <c r="D101" s="432">
        <v>0.0</v>
      </c>
      <c r="E101" s="432">
        <v>0.0</v>
      </c>
      <c r="F101" s="432">
        <v>0.0</v>
      </c>
      <c r="G101" s="432">
        <v>0.0</v>
      </c>
      <c r="H101" s="433">
        <f t="shared" si="27"/>
        <v>0</v>
      </c>
      <c r="I101" s="434">
        <f>(I100/60)</f>
        <v>0</v>
      </c>
      <c r="J101" s="409"/>
      <c r="K101" s="435" t="s">
        <v>77</v>
      </c>
      <c r="L101" s="436">
        <v>0.0</v>
      </c>
      <c r="M101" s="436">
        <f>(L101-H101-H102)</f>
        <v>0</v>
      </c>
      <c r="N101" s="466" t="s">
        <v>79</v>
      </c>
      <c r="O101" s="437">
        <f t="shared" si="47"/>
        <v>0</v>
      </c>
      <c r="P101" s="436"/>
      <c r="Q101" s="410"/>
      <c r="R101" s="410"/>
      <c r="S101" s="410"/>
      <c r="T101" s="411"/>
      <c r="U101" s="411"/>
      <c r="V101" s="411"/>
      <c r="W101" s="411"/>
      <c r="X101" s="411"/>
      <c r="Y101" s="411"/>
      <c r="Z101" s="411"/>
    </row>
    <row r="102">
      <c r="A102" s="429" t="s">
        <v>78</v>
      </c>
      <c r="B102" s="432"/>
      <c r="C102" s="432">
        <v>0.0</v>
      </c>
      <c r="D102" s="432">
        <v>0.0</v>
      </c>
      <c r="E102" s="432">
        <v>0.0</v>
      </c>
      <c r="F102" s="432">
        <v>0.0</v>
      </c>
      <c r="G102" s="432">
        <v>0.0</v>
      </c>
      <c r="H102" s="433">
        <f t="shared" si="27"/>
        <v>0</v>
      </c>
      <c r="I102" s="435"/>
      <c r="J102" s="409"/>
      <c r="K102" s="435" t="s">
        <v>78</v>
      </c>
      <c r="L102" s="436" t="s">
        <v>79</v>
      </c>
      <c r="M102" s="437" t="s">
        <v>79</v>
      </c>
      <c r="N102" s="437" t="s">
        <v>79</v>
      </c>
      <c r="O102" s="437" t="s">
        <v>79</v>
      </c>
      <c r="P102" s="436"/>
      <c r="Q102" s="410"/>
      <c r="R102" s="410"/>
      <c r="S102" s="410"/>
      <c r="T102" s="411"/>
      <c r="U102" s="411"/>
      <c r="V102" s="411"/>
      <c r="W102" s="411"/>
      <c r="X102" s="411"/>
      <c r="Y102" s="411"/>
      <c r="Z102" s="411"/>
    </row>
    <row r="103">
      <c r="A103" s="429" t="s">
        <v>80</v>
      </c>
      <c r="B103" s="432"/>
      <c r="C103" s="432">
        <v>0.0</v>
      </c>
      <c r="D103" s="432">
        <v>0.0</v>
      </c>
      <c r="E103" s="432">
        <v>0.0</v>
      </c>
      <c r="F103" s="431">
        <v>0.0</v>
      </c>
      <c r="G103" s="432">
        <v>0.0</v>
      </c>
      <c r="H103" s="433">
        <f t="shared" si="27"/>
        <v>0</v>
      </c>
      <c r="I103" s="435" t="s">
        <v>79</v>
      </c>
      <c r="J103" s="409"/>
      <c r="K103" s="435" t="s">
        <v>80</v>
      </c>
      <c r="L103" s="436">
        <v>0.0</v>
      </c>
      <c r="M103" s="436">
        <f t="shared" ref="M103:M104" si="48">(L103-H103)</f>
        <v>0</v>
      </c>
      <c r="N103" s="437" t="s">
        <v>79</v>
      </c>
      <c r="O103" s="437">
        <f t="shared" ref="O103:O105" si="49">sum(M103,N103)</f>
        <v>0</v>
      </c>
      <c r="P103" s="436"/>
      <c r="Q103" s="410"/>
      <c r="R103" s="410"/>
      <c r="S103" s="410"/>
      <c r="T103" s="411"/>
      <c r="U103" s="411"/>
      <c r="V103" s="411"/>
      <c r="W103" s="411"/>
      <c r="X103" s="411"/>
      <c r="Y103" s="411"/>
      <c r="Z103" s="411"/>
    </row>
    <row r="104">
      <c r="A104" s="420" t="s">
        <v>111</v>
      </c>
      <c r="B104" s="421"/>
      <c r="C104" s="421">
        <v>6.0</v>
      </c>
      <c r="D104" s="421">
        <v>5.0</v>
      </c>
      <c r="E104" s="421">
        <v>7.0</v>
      </c>
      <c r="F104" s="421">
        <v>1.0</v>
      </c>
      <c r="G104" s="421">
        <v>0.0</v>
      </c>
      <c r="H104" s="422">
        <f t="shared" si="27"/>
        <v>19</v>
      </c>
      <c r="I104" s="423">
        <f>sum(H104:H107)</f>
        <v>19</v>
      </c>
      <c r="J104" s="424"/>
      <c r="K104" s="423" t="s">
        <v>111</v>
      </c>
      <c r="L104" s="425">
        <v>31.0</v>
      </c>
      <c r="M104" s="425">
        <f t="shared" si="48"/>
        <v>12</v>
      </c>
      <c r="N104" s="426">
        <v>35.0</v>
      </c>
      <c r="O104" s="425">
        <f t="shared" si="49"/>
        <v>47</v>
      </c>
      <c r="P104" s="425"/>
      <c r="Q104" s="410"/>
      <c r="R104" s="410"/>
      <c r="S104" s="410"/>
      <c r="T104" s="411"/>
      <c r="U104" s="411"/>
      <c r="V104" s="411"/>
      <c r="W104" s="411"/>
      <c r="X104" s="411"/>
      <c r="Y104" s="411"/>
      <c r="Z104" s="411"/>
    </row>
    <row r="105">
      <c r="A105" s="429" t="s">
        <v>77</v>
      </c>
      <c r="B105" s="432"/>
      <c r="C105" s="432">
        <v>0.0</v>
      </c>
      <c r="D105" s="432">
        <v>0.0</v>
      </c>
      <c r="E105" s="432">
        <v>0.0</v>
      </c>
      <c r="F105" s="432">
        <v>0.0</v>
      </c>
      <c r="G105" s="432">
        <v>0.0</v>
      </c>
      <c r="H105" s="433">
        <f t="shared" si="27"/>
        <v>0</v>
      </c>
      <c r="I105" s="434">
        <f>(I104/60)</f>
        <v>0.3166666667</v>
      </c>
      <c r="J105" s="424"/>
      <c r="K105" s="435" t="s">
        <v>77</v>
      </c>
      <c r="L105" s="436">
        <v>2.0</v>
      </c>
      <c r="M105" s="436">
        <f>(L105-H105-H106)</f>
        <v>2</v>
      </c>
      <c r="N105" s="437">
        <v>3.0</v>
      </c>
      <c r="O105" s="437">
        <f t="shared" si="49"/>
        <v>5</v>
      </c>
      <c r="P105" s="436"/>
      <c r="Q105" s="410"/>
      <c r="R105" s="410"/>
      <c r="S105" s="410"/>
      <c r="T105" s="411"/>
      <c r="U105" s="411"/>
      <c r="V105" s="411"/>
      <c r="W105" s="411"/>
      <c r="X105" s="411"/>
      <c r="Y105" s="411"/>
      <c r="Z105" s="411"/>
    </row>
    <row r="106">
      <c r="A106" s="429" t="s">
        <v>78</v>
      </c>
      <c r="B106" s="432"/>
      <c r="C106" s="432">
        <v>0.0</v>
      </c>
      <c r="D106" s="432">
        <v>0.0</v>
      </c>
      <c r="E106" s="432">
        <v>0.0</v>
      </c>
      <c r="F106" s="432">
        <v>0.0</v>
      </c>
      <c r="G106" s="432">
        <v>0.0</v>
      </c>
      <c r="H106" s="433">
        <f t="shared" si="27"/>
        <v>0</v>
      </c>
      <c r="I106" s="435"/>
      <c r="J106" s="424"/>
      <c r="K106" s="435" t="s">
        <v>78</v>
      </c>
      <c r="L106" s="436" t="s">
        <v>79</v>
      </c>
      <c r="M106" s="437" t="s">
        <v>79</v>
      </c>
      <c r="N106" s="437" t="s">
        <v>79</v>
      </c>
      <c r="O106" s="437" t="s">
        <v>79</v>
      </c>
      <c r="P106" s="436"/>
      <c r="Q106" s="410"/>
      <c r="R106" s="410"/>
      <c r="S106" s="410"/>
      <c r="T106" s="411"/>
      <c r="U106" s="411"/>
      <c r="V106" s="411"/>
      <c r="W106" s="411"/>
      <c r="X106" s="411"/>
      <c r="Y106" s="411"/>
      <c r="Z106" s="411"/>
    </row>
    <row r="107">
      <c r="A107" s="429" t="s">
        <v>80</v>
      </c>
      <c r="B107" s="432"/>
      <c r="C107" s="432">
        <v>0.0</v>
      </c>
      <c r="D107" s="432">
        <v>0.0</v>
      </c>
      <c r="E107" s="432">
        <v>0.0</v>
      </c>
      <c r="F107" s="432">
        <v>0.0</v>
      </c>
      <c r="G107" s="432">
        <v>0.0</v>
      </c>
      <c r="H107" s="433">
        <f t="shared" si="27"/>
        <v>0</v>
      </c>
      <c r="I107" s="435" t="s">
        <v>79</v>
      </c>
      <c r="J107" s="424"/>
      <c r="K107" s="435" t="s">
        <v>80</v>
      </c>
      <c r="L107" s="436">
        <v>39.0</v>
      </c>
      <c r="M107" s="436">
        <f t="shared" ref="M107:M108" si="50">(L107-H107)</f>
        <v>39</v>
      </c>
      <c r="N107" s="437" t="s">
        <v>79</v>
      </c>
      <c r="O107" s="437">
        <f t="shared" ref="O107:O109" si="51">sum(M107,N107)</f>
        <v>39</v>
      </c>
      <c r="P107" s="436"/>
      <c r="Q107" s="410"/>
      <c r="R107" s="410"/>
      <c r="S107" s="410"/>
      <c r="T107" s="411"/>
      <c r="U107" s="411"/>
      <c r="V107" s="411"/>
      <c r="W107" s="411"/>
      <c r="X107" s="411"/>
      <c r="Y107" s="411"/>
      <c r="Z107" s="411"/>
    </row>
    <row r="108">
      <c r="A108" s="458" t="s">
        <v>244</v>
      </c>
      <c r="B108" s="421"/>
      <c r="C108" s="421">
        <v>0.0</v>
      </c>
      <c r="D108" s="421">
        <v>7.0</v>
      </c>
      <c r="E108" s="421">
        <v>3.0</v>
      </c>
      <c r="F108" s="421">
        <v>2.0</v>
      </c>
      <c r="G108" s="421">
        <v>2.0</v>
      </c>
      <c r="H108" s="422">
        <f t="shared" si="27"/>
        <v>14</v>
      </c>
      <c r="I108" s="423">
        <f>sum(H108:H111)</f>
        <v>16</v>
      </c>
      <c r="J108" s="424"/>
      <c r="K108" s="458" t="s">
        <v>244</v>
      </c>
      <c r="L108" s="425">
        <v>24.0</v>
      </c>
      <c r="M108" s="425">
        <f t="shared" si="50"/>
        <v>10</v>
      </c>
      <c r="N108" s="426">
        <v>20.0</v>
      </c>
      <c r="O108" s="425">
        <f t="shared" si="51"/>
        <v>30</v>
      </c>
      <c r="P108" s="425"/>
      <c r="Q108" s="410"/>
      <c r="R108" s="410"/>
      <c r="S108" s="410"/>
      <c r="T108" s="411"/>
      <c r="U108" s="411"/>
      <c r="V108" s="411"/>
      <c r="W108" s="411"/>
      <c r="X108" s="411"/>
      <c r="Y108" s="411"/>
      <c r="Z108" s="411"/>
    </row>
    <row r="109">
      <c r="A109" s="429" t="s">
        <v>77</v>
      </c>
      <c r="B109" s="432"/>
      <c r="C109" s="432">
        <v>0.0</v>
      </c>
      <c r="D109" s="432">
        <v>1.0</v>
      </c>
      <c r="E109" s="432">
        <v>0.0</v>
      </c>
      <c r="F109" s="432">
        <v>0.0</v>
      </c>
      <c r="G109" s="432">
        <v>0.0</v>
      </c>
      <c r="H109" s="433">
        <f t="shared" si="27"/>
        <v>1</v>
      </c>
      <c r="I109" s="434">
        <f>(I108/60)</f>
        <v>0.2666666667</v>
      </c>
      <c r="J109" s="424"/>
      <c r="K109" s="435" t="s">
        <v>77</v>
      </c>
      <c r="L109" s="436">
        <v>2.0</v>
      </c>
      <c r="M109" s="436">
        <f>(L109-H109-H110)</f>
        <v>0</v>
      </c>
      <c r="N109" s="437">
        <v>3.0</v>
      </c>
      <c r="O109" s="437">
        <f t="shared" si="51"/>
        <v>3</v>
      </c>
      <c r="P109" s="436"/>
      <c r="Q109" s="410"/>
      <c r="R109" s="410"/>
      <c r="S109" s="410"/>
      <c r="T109" s="411"/>
      <c r="U109" s="411"/>
      <c r="V109" s="411"/>
      <c r="W109" s="411"/>
      <c r="X109" s="411"/>
      <c r="Y109" s="411"/>
      <c r="Z109" s="411"/>
    </row>
    <row r="110">
      <c r="A110" s="429" t="s">
        <v>78</v>
      </c>
      <c r="B110" s="432"/>
      <c r="C110" s="432">
        <v>0.0</v>
      </c>
      <c r="D110" s="432">
        <v>0.0</v>
      </c>
      <c r="E110" s="432">
        <v>1.0</v>
      </c>
      <c r="F110" s="432">
        <v>0.0</v>
      </c>
      <c r="G110" s="432">
        <v>0.0</v>
      </c>
      <c r="H110" s="433">
        <f t="shared" si="27"/>
        <v>1</v>
      </c>
      <c r="I110" s="435"/>
      <c r="J110" s="424"/>
      <c r="K110" s="435" t="s">
        <v>78</v>
      </c>
      <c r="L110" s="436" t="s">
        <v>79</v>
      </c>
      <c r="M110" s="437" t="s">
        <v>79</v>
      </c>
      <c r="N110" s="437" t="s">
        <v>79</v>
      </c>
      <c r="O110" s="437" t="s">
        <v>79</v>
      </c>
      <c r="P110" s="436"/>
      <c r="Q110" s="410"/>
      <c r="R110" s="410"/>
      <c r="S110" s="410"/>
      <c r="T110" s="411"/>
      <c r="U110" s="411"/>
      <c r="V110" s="411"/>
      <c r="W110" s="411"/>
      <c r="X110" s="411"/>
      <c r="Y110" s="411"/>
      <c r="Z110" s="411"/>
    </row>
    <row r="111">
      <c r="A111" s="429" t="s">
        <v>80</v>
      </c>
      <c r="B111" s="432"/>
      <c r="C111" s="432">
        <v>0.0</v>
      </c>
      <c r="D111" s="432"/>
      <c r="E111" s="432"/>
      <c r="F111" s="432">
        <v>0.0</v>
      </c>
      <c r="G111" s="432"/>
      <c r="H111" s="433">
        <f t="shared" si="27"/>
        <v>0</v>
      </c>
      <c r="I111" s="435" t="s">
        <v>79</v>
      </c>
      <c r="J111" s="424"/>
      <c r="K111" s="435" t="s">
        <v>80</v>
      </c>
      <c r="L111" s="436">
        <v>24.0</v>
      </c>
      <c r="M111" s="436">
        <f>(L111-H111)</f>
        <v>24</v>
      </c>
      <c r="N111" s="437" t="s">
        <v>79</v>
      </c>
      <c r="O111" s="437">
        <f>sum(M111,N111)</f>
        <v>24</v>
      </c>
      <c r="P111" s="436"/>
      <c r="Q111" s="410"/>
      <c r="R111" s="410"/>
      <c r="S111" s="410"/>
      <c r="T111" s="411"/>
      <c r="U111" s="411"/>
      <c r="V111" s="411"/>
      <c r="W111" s="411"/>
      <c r="X111" s="411"/>
      <c r="Y111" s="411"/>
      <c r="Z111" s="411"/>
    </row>
    <row r="112">
      <c r="A112" s="451" t="s">
        <v>112</v>
      </c>
      <c r="B112" s="417"/>
      <c r="C112" s="417">
        <f t="shared" ref="C112:G112" si="52">sum(C113:C132)-C116-C120-C124-C128-C132</f>
        <v>40</v>
      </c>
      <c r="D112" s="417">
        <f t="shared" si="52"/>
        <v>35</v>
      </c>
      <c r="E112" s="417">
        <f t="shared" si="52"/>
        <v>54</v>
      </c>
      <c r="F112" s="417">
        <f t="shared" si="52"/>
        <v>43</v>
      </c>
      <c r="G112" s="417">
        <f t="shared" si="52"/>
        <v>11</v>
      </c>
      <c r="H112" s="418">
        <f t="shared" si="27"/>
        <v>183</v>
      </c>
      <c r="I112" s="417">
        <v>0.0</v>
      </c>
      <c r="J112" s="409"/>
      <c r="K112" s="417" t="s">
        <v>112</v>
      </c>
      <c r="L112" s="445"/>
      <c r="M112" s="445"/>
      <c r="N112" s="447"/>
      <c r="O112" s="447"/>
      <c r="P112" s="445"/>
      <c r="Q112" s="410"/>
      <c r="R112" s="410"/>
      <c r="S112" s="410"/>
      <c r="T112" s="411"/>
      <c r="U112" s="411"/>
      <c r="V112" s="411"/>
      <c r="W112" s="411"/>
      <c r="X112" s="411"/>
      <c r="Y112" s="411"/>
      <c r="Z112" s="411"/>
    </row>
    <row r="113">
      <c r="A113" s="420" t="s">
        <v>14</v>
      </c>
      <c r="B113" s="421"/>
      <c r="C113" s="439">
        <v>3.0</v>
      </c>
      <c r="D113" s="421">
        <v>3.0</v>
      </c>
      <c r="E113" s="421">
        <v>5.0</v>
      </c>
      <c r="F113" s="421">
        <v>7.0</v>
      </c>
      <c r="G113" s="421">
        <v>0.0</v>
      </c>
      <c r="H113" s="422">
        <f t="shared" si="27"/>
        <v>18</v>
      </c>
      <c r="I113" s="423">
        <f>sum(H113:H116)</f>
        <v>20</v>
      </c>
      <c r="J113" s="424"/>
      <c r="K113" s="423" t="s">
        <v>14</v>
      </c>
      <c r="L113" s="425">
        <v>30.0</v>
      </c>
      <c r="M113" s="425">
        <f>(L113-H113)</f>
        <v>12</v>
      </c>
      <c r="N113" s="426">
        <v>10.0</v>
      </c>
      <c r="O113" s="425">
        <f t="shared" ref="O113:O114" si="53">sum(M113,N113)</f>
        <v>22</v>
      </c>
      <c r="P113" s="425"/>
      <c r="Q113" s="438"/>
      <c r="R113" s="410"/>
      <c r="S113" s="410"/>
      <c r="T113" s="411"/>
      <c r="U113" s="411"/>
      <c r="V113" s="411"/>
      <c r="W113" s="411"/>
      <c r="X113" s="411"/>
      <c r="Y113" s="411"/>
      <c r="Z113" s="411"/>
    </row>
    <row r="114">
      <c r="A114" s="429" t="s">
        <v>77</v>
      </c>
      <c r="B114" s="453"/>
      <c r="C114" s="432">
        <v>0.0</v>
      </c>
      <c r="D114" s="432">
        <v>0.0</v>
      </c>
      <c r="E114" s="432">
        <v>0.0</v>
      </c>
      <c r="F114" s="432">
        <v>1.0</v>
      </c>
      <c r="G114" s="432">
        <v>0.0</v>
      </c>
      <c r="H114" s="433">
        <f t="shared" si="27"/>
        <v>1</v>
      </c>
      <c r="I114" s="434">
        <f>(I113/60)</f>
        <v>0.3333333333</v>
      </c>
      <c r="J114" s="424"/>
      <c r="K114" s="435" t="s">
        <v>77</v>
      </c>
      <c r="L114" s="436">
        <v>3.0</v>
      </c>
      <c r="M114" s="436">
        <f>(L114-H114-H115)</f>
        <v>1</v>
      </c>
      <c r="N114" s="437" t="s">
        <v>79</v>
      </c>
      <c r="O114" s="437">
        <f t="shared" si="53"/>
        <v>1</v>
      </c>
      <c r="P114" s="436"/>
      <c r="Q114" s="410"/>
      <c r="R114" s="410"/>
      <c r="S114" s="410"/>
      <c r="T114" s="411"/>
      <c r="U114" s="411"/>
      <c r="V114" s="411"/>
      <c r="W114" s="411"/>
      <c r="X114" s="411"/>
      <c r="Y114" s="411"/>
      <c r="Z114" s="411"/>
    </row>
    <row r="115">
      <c r="A115" s="429" t="s">
        <v>78</v>
      </c>
      <c r="B115" s="453"/>
      <c r="C115" s="432">
        <v>0.0</v>
      </c>
      <c r="D115" s="432">
        <v>1.0</v>
      </c>
      <c r="E115" s="432">
        <v>0.0</v>
      </c>
      <c r="F115" s="432">
        <v>0.0</v>
      </c>
      <c r="G115" s="432">
        <v>0.0</v>
      </c>
      <c r="H115" s="433">
        <f t="shared" si="27"/>
        <v>1</v>
      </c>
      <c r="I115" s="435"/>
      <c r="J115" s="424"/>
      <c r="K115" s="435" t="s">
        <v>78</v>
      </c>
      <c r="L115" s="436" t="s">
        <v>79</v>
      </c>
      <c r="M115" s="437" t="s">
        <v>79</v>
      </c>
      <c r="N115" s="437" t="s">
        <v>79</v>
      </c>
      <c r="O115" s="437" t="s">
        <v>79</v>
      </c>
      <c r="P115" s="436"/>
      <c r="Q115" s="410"/>
      <c r="R115" s="410"/>
      <c r="S115" s="410"/>
      <c r="T115" s="411"/>
      <c r="U115" s="411"/>
      <c r="V115" s="411"/>
      <c r="W115" s="411"/>
      <c r="X115" s="411"/>
      <c r="Y115" s="411"/>
      <c r="Z115" s="411"/>
    </row>
    <row r="116">
      <c r="A116" s="429" t="s">
        <v>80</v>
      </c>
      <c r="B116" s="432"/>
      <c r="C116" s="432">
        <v>0.0</v>
      </c>
      <c r="D116" s="432"/>
      <c r="E116" s="432"/>
      <c r="F116" s="432"/>
      <c r="G116" s="432">
        <v>0.0</v>
      </c>
      <c r="H116" s="433">
        <f t="shared" si="27"/>
        <v>0</v>
      </c>
      <c r="I116" s="435" t="s">
        <v>79</v>
      </c>
      <c r="J116" s="424"/>
      <c r="K116" s="435" t="s">
        <v>80</v>
      </c>
      <c r="L116" s="436">
        <v>42.0</v>
      </c>
      <c r="M116" s="436">
        <f t="shared" ref="M116:M117" si="54">(L116-H116)</f>
        <v>42</v>
      </c>
      <c r="N116" s="437" t="s">
        <v>79</v>
      </c>
      <c r="O116" s="437">
        <f t="shared" ref="O116:O118" si="55">sum(M116,N116)</f>
        <v>42</v>
      </c>
      <c r="P116" s="436"/>
      <c r="Q116" s="410"/>
      <c r="R116" s="410"/>
      <c r="S116" s="410"/>
      <c r="T116" s="411"/>
      <c r="U116" s="411"/>
      <c r="V116" s="411"/>
      <c r="W116" s="411"/>
      <c r="X116" s="411"/>
      <c r="Y116" s="411"/>
      <c r="Z116" s="411"/>
    </row>
    <row r="117">
      <c r="A117" s="420" t="s">
        <v>113</v>
      </c>
      <c r="B117" s="421"/>
      <c r="C117" s="439">
        <v>17.0</v>
      </c>
      <c r="D117" s="421">
        <v>6.0</v>
      </c>
      <c r="E117" s="421">
        <v>19.0</v>
      </c>
      <c r="F117" s="421">
        <v>15.0</v>
      </c>
      <c r="G117" s="421">
        <v>10.0</v>
      </c>
      <c r="H117" s="422">
        <f t="shared" si="27"/>
        <v>67</v>
      </c>
      <c r="I117" s="423">
        <f>sum(H117:H120)</f>
        <v>73</v>
      </c>
      <c r="J117" s="424"/>
      <c r="K117" s="423" t="s">
        <v>113</v>
      </c>
      <c r="L117" s="425">
        <v>120.0</v>
      </c>
      <c r="M117" s="425">
        <f t="shared" si="54"/>
        <v>53</v>
      </c>
      <c r="N117" s="426">
        <v>30.0</v>
      </c>
      <c r="O117" s="425">
        <f t="shared" si="55"/>
        <v>83</v>
      </c>
      <c r="P117" s="425"/>
      <c r="Q117" s="438"/>
      <c r="R117" s="410"/>
      <c r="S117" s="410"/>
      <c r="T117" s="411"/>
      <c r="U117" s="411"/>
      <c r="V117" s="411"/>
      <c r="W117" s="411"/>
      <c r="X117" s="411"/>
      <c r="Y117" s="411"/>
      <c r="Z117" s="411"/>
    </row>
    <row r="118">
      <c r="A118" s="429" t="s">
        <v>77</v>
      </c>
      <c r="B118" s="453"/>
      <c r="C118" s="432">
        <v>0.0</v>
      </c>
      <c r="D118" s="432">
        <v>0.0</v>
      </c>
      <c r="E118" s="432">
        <v>0.0</v>
      </c>
      <c r="F118" s="432">
        <v>0.0</v>
      </c>
      <c r="G118" s="432">
        <v>0.0</v>
      </c>
      <c r="H118" s="433">
        <f t="shared" si="27"/>
        <v>0</v>
      </c>
      <c r="I118" s="434">
        <f>(I117/60)</f>
        <v>1.216666667</v>
      </c>
      <c r="J118" s="424"/>
      <c r="K118" s="435" t="s">
        <v>77</v>
      </c>
      <c r="L118" s="437">
        <v>13.0</v>
      </c>
      <c r="M118" s="436">
        <f>(L118-H118-H119)</f>
        <v>7</v>
      </c>
      <c r="N118" s="437" t="s">
        <v>79</v>
      </c>
      <c r="O118" s="437">
        <f t="shared" si="55"/>
        <v>7</v>
      </c>
      <c r="P118" s="437"/>
      <c r="Q118" s="467"/>
      <c r="R118" s="410"/>
      <c r="S118" s="410"/>
      <c r="T118" s="411"/>
      <c r="U118" s="411"/>
      <c r="V118" s="411"/>
      <c r="W118" s="411"/>
      <c r="X118" s="411"/>
      <c r="Y118" s="411"/>
      <c r="Z118" s="411"/>
    </row>
    <row r="119">
      <c r="A119" s="429" t="s">
        <v>78</v>
      </c>
      <c r="B119" s="453"/>
      <c r="C119" s="432">
        <v>0.0</v>
      </c>
      <c r="D119" s="432">
        <v>4.0</v>
      </c>
      <c r="E119" s="432">
        <v>0.0</v>
      </c>
      <c r="F119" s="432">
        <v>1.0</v>
      </c>
      <c r="G119" s="432">
        <v>1.0</v>
      </c>
      <c r="H119" s="433">
        <f t="shared" si="27"/>
        <v>6</v>
      </c>
      <c r="I119" s="435"/>
      <c r="J119" s="424"/>
      <c r="K119" s="435" t="s">
        <v>78</v>
      </c>
      <c r="L119" s="437" t="s">
        <v>79</v>
      </c>
      <c r="M119" s="437" t="s">
        <v>79</v>
      </c>
      <c r="N119" s="437" t="s">
        <v>79</v>
      </c>
      <c r="O119" s="437" t="s">
        <v>79</v>
      </c>
      <c r="P119" s="437"/>
      <c r="Q119" s="410"/>
      <c r="R119" s="410"/>
      <c r="S119" s="410"/>
      <c r="T119" s="411"/>
      <c r="U119" s="411"/>
      <c r="V119" s="411"/>
      <c r="W119" s="411"/>
      <c r="X119" s="411"/>
      <c r="Y119" s="411"/>
      <c r="Z119" s="411"/>
    </row>
    <row r="120">
      <c r="A120" s="429" t="s">
        <v>80</v>
      </c>
      <c r="B120" s="432"/>
      <c r="C120" s="432"/>
      <c r="D120" s="433"/>
      <c r="E120" s="432"/>
      <c r="F120" s="432"/>
      <c r="G120" s="433"/>
      <c r="H120" s="433">
        <f t="shared" si="27"/>
        <v>0</v>
      </c>
      <c r="I120" s="435" t="s">
        <v>79</v>
      </c>
      <c r="J120" s="424"/>
      <c r="K120" s="435" t="s">
        <v>80</v>
      </c>
      <c r="L120" s="437">
        <v>56.0</v>
      </c>
      <c r="M120" s="436">
        <f t="shared" ref="M120:M121" si="56">(L120-H120)</f>
        <v>56</v>
      </c>
      <c r="N120" s="437" t="s">
        <v>79</v>
      </c>
      <c r="O120" s="437">
        <f t="shared" ref="O120:O122" si="57">sum(M120,N120)</f>
        <v>56</v>
      </c>
      <c r="P120" s="437"/>
      <c r="Q120" s="410"/>
      <c r="R120" s="410"/>
      <c r="S120" s="410"/>
      <c r="T120" s="411"/>
      <c r="U120" s="411"/>
      <c r="V120" s="411"/>
      <c r="W120" s="411"/>
      <c r="X120" s="411"/>
      <c r="Y120" s="411"/>
      <c r="Z120" s="411"/>
    </row>
    <row r="121">
      <c r="A121" s="420" t="s">
        <v>114</v>
      </c>
      <c r="B121" s="421"/>
      <c r="C121" s="439">
        <v>16.0</v>
      </c>
      <c r="D121" s="439">
        <v>5.0</v>
      </c>
      <c r="E121" s="421">
        <v>8.0</v>
      </c>
      <c r="F121" s="421">
        <v>6.0</v>
      </c>
      <c r="G121" s="421">
        <v>0.0</v>
      </c>
      <c r="H121" s="422">
        <f t="shared" si="27"/>
        <v>35</v>
      </c>
      <c r="I121" s="423">
        <f>sum(H121:H124)</f>
        <v>41</v>
      </c>
      <c r="J121" s="424"/>
      <c r="K121" s="423" t="s">
        <v>114</v>
      </c>
      <c r="L121" s="425">
        <v>78.0</v>
      </c>
      <c r="M121" s="425">
        <f t="shared" si="56"/>
        <v>43</v>
      </c>
      <c r="N121" s="426">
        <v>20.0</v>
      </c>
      <c r="O121" s="425">
        <f t="shared" si="57"/>
        <v>63</v>
      </c>
      <c r="P121" s="425"/>
      <c r="Q121" s="438"/>
      <c r="R121" s="410"/>
      <c r="S121" s="410"/>
      <c r="T121" s="411"/>
      <c r="U121" s="411"/>
      <c r="V121" s="411"/>
      <c r="W121" s="411"/>
      <c r="X121" s="411"/>
      <c r="Y121" s="411"/>
      <c r="Z121" s="411"/>
    </row>
    <row r="122">
      <c r="A122" s="429" t="s">
        <v>77</v>
      </c>
      <c r="B122" s="432"/>
      <c r="C122" s="432">
        <v>0.0</v>
      </c>
      <c r="D122" s="431">
        <v>0.0</v>
      </c>
      <c r="E122" s="431">
        <v>0.0</v>
      </c>
      <c r="F122" s="431">
        <v>0.0</v>
      </c>
      <c r="G122" s="432">
        <v>0.0</v>
      </c>
      <c r="H122" s="433">
        <f t="shared" si="27"/>
        <v>0</v>
      </c>
      <c r="I122" s="434">
        <f>(I121/60)</f>
        <v>0.6833333333</v>
      </c>
      <c r="J122" s="424"/>
      <c r="K122" s="435" t="s">
        <v>77</v>
      </c>
      <c r="L122" s="436">
        <v>10.0</v>
      </c>
      <c r="M122" s="436">
        <f>(L122-H122-H123)</f>
        <v>4</v>
      </c>
      <c r="N122" s="437" t="s">
        <v>79</v>
      </c>
      <c r="O122" s="437">
        <f t="shared" si="57"/>
        <v>4</v>
      </c>
      <c r="P122" s="436"/>
      <c r="Q122" s="410"/>
      <c r="R122" s="410"/>
      <c r="S122" s="410"/>
      <c r="T122" s="411"/>
      <c r="U122" s="411"/>
      <c r="V122" s="411"/>
      <c r="W122" s="411"/>
      <c r="X122" s="411"/>
      <c r="Y122" s="411"/>
      <c r="Z122" s="411"/>
    </row>
    <row r="123">
      <c r="A123" s="429" t="s">
        <v>78</v>
      </c>
      <c r="B123" s="432"/>
      <c r="C123" s="432">
        <v>1.0</v>
      </c>
      <c r="D123" s="431">
        <v>1.0</v>
      </c>
      <c r="E123" s="431">
        <v>2.0</v>
      </c>
      <c r="F123" s="431">
        <v>2.0</v>
      </c>
      <c r="G123" s="432">
        <v>0.0</v>
      </c>
      <c r="H123" s="433">
        <f t="shared" si="27"/>
        <v>6</v>
      </c>
      <c r="I123" s="435"/>
      <c r="J123" s="424"/>
      <c r="K123" s="435" t="s">
        <v>78</v>
      </c>
      <c r="L123" s="436" t="s">
        <v>79</v>
      </c>
      <c r="M123" s="437" t="s">
        <v>79</v>
      </c>
      <c r="N123" s="437" t="s">
        <v>79</v>
      </c>
      <c r="O123" s="437" t="s">
        <v>79</v>
      </c>
      <c r="P123" s="436"/>
      <c r="Q123" s="410"/>
      <c r="R123" s="410"/>
      <c r="S123" s="410"/>
      <c r="T123" s="411"/>
      <c r="U123" s="411"/>
      <c r="V123" s="411"/>
      <c r="W123" s="411"/>
      <c r="X123" s="411"/>
      <c r="Y123" s="411"/>
      <c r="Z123" s="411"/>
    </row>
    <row r="124">
      <c r="A124" s="429" t="s">
        <v>80</v>
      </c>
      <c r="B124" s="432"/>
      <c r="C124" s="431"/>
      <c r="D124" s="431"/>
      <c r="E124" s="431"/>
      <c r="F124" s="431"/>
      <c r="G124" s="432">
        <v>0.0</v>
      </c>
      <c r="H124" s="433">
        <f t="shared" si="27"/>
        <v>0</v>
      </c>
      <c r="I124" s="435" t="s">
        <v>79</v>
      </c>
      <c r="J124" s="424"/>
      <c r="K124" s="435" t="s">
        <v>80</v>
      </c>
      <c r="L124" s="436">
        <v>50.0</v>
      </c>
      <c r="M124" s="436">
        <f t="shared" ref="M124:M125" si="58">(L124-H124)</f>
        <v>50</v>
      </c>
      <c r="N124" s="437" t="s">
        <v>79</v>
      </c>
      <c r="O124" s="437">
        <f t="shared" ref="O124:O126" si="59">sum(M124,N124)</f>
        <v>50</v>
      </c>
      <c r="P124" s="436"/>
      <c r="Q124" s="410"/>
      <c r="R124" s="410"/>
      <c r="S124" s="410"/>
      <c r="T124" s="411"/>
      <c r="U124" s="411"/>
      <c r="V124" s="411"/>
      <c r="W124" s="411"/>
      <c r="X124" s="411"/>
      <c r="Y124" s="411"/>
      <c r="Z124" s="411"/>
    </row>
    <row r="125">
      <c r="A125" s="458" t="s">
        <v>260</v>
      </c>
      <c r="B125" s="421"/>
      <c r="C125" s="439">
        <v>0.0</v>
      </c>
      <c r="D125" s="439">
        <v>4.0</v>
      </c>
      <c r="E125" s="421">
        <v>10.0</v>
      </c>
      <c r="F125" s="421">
        <v>0.0</v>
      </c>
      <c r="G125" s="421">
        <v>0.0</v>
      </c>
      <c r="H125" s="422">
        <f t="shared" si="27"/>
        <v>14</v>
      </c>
      <c r="I125" s="423">
        <f>sum(H125:H128)</f>
        <v>14</v>
      </c>
      <c r="J125" s="424"/>
      <c r="K125" s="458" t="s">
        <v>260</v>
      </c>
      <c r="L125" s="425">
        <v>40.0</v>
      </c>
      <c r="M125" s="425">
        <f t="shared" si="58"/>
        <v>26</v>
      </c>
      <c r="N125" s="426">
        <v>20.0</v>
      </c>
      <c r="O125" s="425">
        <f t="shared" si="59"/>
        <v>46</v>
      </c>
      <c r="P125" s="425"/>
      <c r="Q125" s="410"/>
      <c r="R125" s="410"/>
      <c r="S125" s="410"/>
      <c r="T125" s="411"/>
      <c r="U125" s="411"/>
      <c r="V125" s="411"/>
      <c r="W125" s="411"/>
      <c r="X125" s="411"/>
      <c r="Y125" s="411"/>
      <c r="Z125" s="411"/>
    </row>
    <row r="126">
      <c r="A126" s="429" t="s">
        <v>77</v>
      </c>
      <c r="B126" s="432"/>
      <c r="C126" s="432">
        <v>0.0</v>
      </c>
      <c r="D126" s="431">
        <v>0.0</v>
      </c>
      <c r="E126" s="431">
        <v>0.0</v>
      </c>
      <c r="F126" s="431">
        <v>0.0</v>
      </c>
      <c r="G126" s="432">
        <v>0.0</v>
      </c>
      <c r="H126" s="460">
        <f t="shared" si="27"/>
        <v>0</v>
      </c>
      <c r="I126" s="434">
        <f>(I125/60)</f>
        <v>0.2333333333</v>
      </c>
      <c r="J126" s="424"/>
      <c r="K126" s="435" t="s">
        <v>77</v>
      </c>
      <c r="L126" s="436">
        <v>0.0</v>
      </c>
      <c r="M126" s="436">
        <f>(L126-H126-H127)</f>
        <v>0</v>
      </c>
      <c r="N126" s="437">
        <v>5.0</v>
      </c>
      <c r="O126" s="437">
        <f t="shared" si="59"/>
        <v>5</v>
      </c>
      <c r="P126" s="468"/>
      <c r="Q126" s="410"/>
      <c r="R126" s="410"/>
      <c r="S126" s="410"/>
      <c r="T126" s="411"/>
      <c r="U126" s="411"/>
      <c r="V126" s="411"/>
      <c r="W126" s="411"/>
      <c r="X126" s="411"/>
      <c r="Y126" s="411"/>
      <c r="Z126" s="411"/>
    </row>
    <row r="127">
      <c r="A127" s="429" t="s">
        <v>78</v>
      </c>
      <c r="B127" s="432"/>
      <c r="C127" s="432">
        <v>0.0</v>
      </c>
      <c r="D127" s="431">
        <v>0.0</v>
      </c>
      <c r="E127" s="431">
        <v>0.0</v>
      </c>
      <c r="F127" s="431">
        <v>0.0</v>
      </c>
      <c r="G127" s="432">
        <v>0.0</v>
      </c>
      <c r="H127" s="460">
        <f t="shared" si="27"/>
        <v>0</v>
      </c>
      <c r="I127" s="435"/>
      <c r="J127" s="424"/>
      <c r="K127" s="435" t="s">
        <v>78</v>
      </c>
      <c r="L127" s="436" t="s">
        <v>79</v>
      </c>
      <c r="M127" s="437" t="s">
        <v>79</v>
      </c>
      <c r="N127" s="437"/>
      <c r="O127" s="437" t="s">
        <v>79</v>
      </c>
      <c r="P127" s="468"/>
      <c r="Q127" s="410"/>
      <c r="R127" s="410"/>
      <c r="S127" s="410"/>
      <c r="T127" s="411"/>
      <c r="U127" s="411"/>
      <c r="V127" s="411"/>
      <c r="W127" s="411"/>
      <c r="X127" s="411"/>
      <c r="Y127" s="411"/>
      <c r="Z127" s="411"/>
    </row>
    <row r="128">
      <c r="A128" s="429" t="s">
        <v>80</v>
      </c>
      <c r="B128" s="432"/>
      <c r="C128" s="431">
        <v>0.0</v>
      </c>
      <c r="D128" s="431"/>
      <c r="E128" s="431">
        <v>0.0</v>
      </c>
      <c r="F128" s="431">
        <v>0.0</v>
      </c>
      <c r="G128" s="432">
        <v>0.0</v>
      </c>
      <c r="H128" s="460">
        <f t="shared" si="27"/>
        <v>0</v>
      </c>
      <c r="I128" s="435" t="s">
        <v>79</v>
      </c>
      <c r="J128" s="424"/>
      <c r="K128" s="435" t="s">
        <v>80</v>
      </c>
      <c r="L128" s="436">
        <v>0.0</v>
      </c>
      <c r="M128" s="436">
        <f t="shared" ref="M128:M129" si="60">(L128-H128)</f>
        <v>0</v>
      </c>
      <c r="N128" s="437">
        <v>40.0</v>
      </c>
      <c r="O128" s="437">
        <f t="shared" ref="O128:O130" si="61">sum(M128,N128)</f>
        <v>40</v>
      </c>
      <c r="P128" s="468"/>
      <c r="Q128" s="410"/>
      <c r="R128" s="410"/>
      <c r="S128" s="410"/>
      <c r="T128" s="411"/>
      <c r="U128" s="411"/>
      <c r="V128" s="411"/>
      <c r="W128" s="411"/>
      <c r="X128" s="411"/>
      <c r="Y128" s="411"/>
      <c r="Z128" s="411"/>
    </row>
    <row r="129">
      <c r="A129" s="420" t="s">
        <v>115</v>
      </c>
      <c r="B129" s="421"/>
      <c r="C129" s="439">
        <v>3.0</v>
      </c>
      <c r="D129" s="421">
        <v>9.0</v>
      </c>
      <c r="E129" s="421">
        <v>9.0</v>
      </c>
      <c r="F129" s="421">
        <v>8.0</v>
      </c>
      <c r="G129" s="421">
        <v>0.0</v>
      </c>
      <c r="H129" s="422">
        <f t="shared" si="27"/>
        <v>29</v>
      </c>
      <c r="I129" s="423">
        <f>sum(H129:H132)</f>
        <v>35</v>
      </c>
      <c r="J129" s="424"/>
      <c r="K129" s="423" t="s">
        <v>115</v>
      </c>
      <c r="L129" s="425">
        <v>85.0</v>
      </c>
      <c r="M129" s="425">
        <f t="shared" si="60"/>
        <v>56</v>
      </c>
      <c r="N129" s="426">
        <v>20.0</v>
      </c>
      <c r="O129" s="425">
        <f t="shared" si="61"/>
        <v>76</v>
      </c>
      <c r="P129" s="425"/>
      <c r="Q129" s="410"/>
      <c r="R129" s="410"/>
      <c r="S129" s="410"/>
      <c r="T129" s="411"/>
      <c r="U129" s="411"/>
      <c r="V129" s="411"/>
      <c r="W129" s="411"/>
      <c r="X129" s="411"/>
      <c r="Y129" s="411"/>
      <c r="Z129" s="411"/>
    </row>
    <row r="130">
      <c r="A130" s="429" t="s">
        <v>77</v>
      </c>
      <c r="B130" s="432"/>
      <c r="C130" s="432">
        <v>0.0</v>
      </c>
      <c r="D130" s="432">
        <v>0.0</v>
      </c>
      <c r="E130" s="432">
        <v>0.0</v>
      </c>
      <c r="F130" s="432">
        <v>0.0</v>
      </c>
      <c r="G130" s="432">
        <v>0.0</v>
      </c>
      <c r="H130" s="433">
        <f t="shared" si="27"/>
        <v>0</v>
      </c>
      <c r="I130" s="434">
        <f>(I129/60)</f>
        <v>0.5833333333</v>
      </c>
      <c r="J130" s="424"/>
      <c r="K130" s="435" t="s">
        <v>77</v>
      </c>
      <c r="L130" s="436">
        <v>12.0</v>
      </c>
      <c r="M130" s="436">
        <f>(L130-H130-H131)</f>
        <v>6</v>
      </c>
      <c r="N130" s="437" t="s">
        <v>79</v>
      </c>
      <c r="O130" s="437">
        <f t="shared" si="61"/>
        <v>6</v>
      </c>
      <c r="P130" s="469"/>
      <c r="Q130" s="410"/>
      <c r="R130" s="410"/>
      <c r="S130" s="410"/>
      <c r="T130" s="411"/>
      <c r="U130" s="411"/>
      <c r="V130" s="411"/>
      <c r="W130" s="411"/>
      <c r="X130" s="411"/>
      <c r="Y130" s="411"/>
      <c r="Z130" s="411"/>
    </row>
    <row r="131">
      <c r="A131" s="429" t="s">
        <v>78</v>
      </c>
      <c r="B131" s="432"/>
      <c r="C131" s="432">
        <v>0.0</v>
      </c>
      <c r="D131" s="432">
        <v>2.0</v>
      </c>
      <c r="E131" s="432">
        <v>1.0</v>
      </c>
      <c r="F131" s="432">
        <v>3.0</v>
      </c>
      <c r="G131" s="432">
        <v>0.0</v>
      </c>
      <c r="H131" s="433">
        <f t="shared" si="27"/>
        <v>6</v>
      </c>
      <c r="I131" s="435"/>
      <c r="J131" s="424"/>
      <c r="K131" s="435" t="s">
        <v>78</v>
      </c>
      <c r="L131" s="436" t="s">
        <v>79</v>
      </c>
      <c r="M131" s="437" t="s">
        <v>79</v>
      </c>
      <c r="N131" s="437" t="s">
        <v>79</v>
      </c>
      <c r="O131" s="437" t="s">
        <v>79</v>
      </c>
      <c r="P131" s="469"/>
      <c r="Q131" s="410"/>
      <c r="R131" s="410"/>
      <c r="S131" s="410"/>
      <c r="T131" s="411"/>
      <c r="U131" s="411"/>
      <c r="V131" s="411"/>
      <c r="W131" s="411"/>
      <c r="X131" s="411"/>
      <c r="Y131" s="411"/>
      <c r="Z131" s="411"/>
    </row>
    <row r="132">
      <c r="A132" s="429" t="s">
        <v>80</v>
      </c>
      <c r="B132" s="432"/>
      <c r="C132" s="433"/>
      <c r="D132" s="435"/>
      <c r="E132" s="432"/>
      <c r="F132" s="433"/>
      <c r="G132" s="432">
        <v>0.0</v>
      </c>
      <c r="H132" s="433">
        <f t="shared" si="27"/>
        <v>0</v>
      </c>
      <c r="I132" s="435" t="s">
        <v>79</v>
      </c>
      <c r="J132" s="424"/>
      <c r="K132" s="435" t="s">
        <v>80</v>
      </c>
      <c r="L132" s="436">
        <v>60.0</v>
      </c>
      <c r="M132" s="436">
        <f>(L132-H132)</f>
        <v>60</v>
      </c>
      <c r="N132" s="437" t="s">
        <v>79</v>
      </c>
      <c r="O132" s="437">
        <f>sum(M132,N132)</f>
        <v>60</v>
      </c>
      <c r="P132" s="469"/>
      <c r="Q132" s="410"/>
      <c r="R132" s="410"/>
      <c r="S132" s="410"/>
      <c r="T132" s="411"/>
      <c r="U132" s="411"/>
      <c r="V132" s="411"/>
      <c r="W132" s="411"/>
      <c r="X132" s="411"/>
      <c r="Y132" s="411"/>
      <c r="Z132" s="411"/>
    </row>
    <row r="133">
      <c r="A133" s="451" t="s">
        <v>116</v>
      </c>
      <c r="B133" s="417"/>
      <c r="C133" s="417">
        <f t="shared" ref="C133:G133" si="62">sum(C134:C149)-C137-C141-C145-C149</f>
        <v>33</v>
      </c>
      <c r="D133" s="417">
        <f t="shared" si="62"/>
        <v>16</v>
      </c>
      <c r="E133" s="417">
        <f t="shared" si="62"/>
        <v>12</v>
      </c>
      <c r="F133" s="417">
        <f t="shared" si="62"/>
        <v>21</v>
      </c>
      <c r="G133" s="417">
        <f t="shared" si="62"/>
        <v>9</v>
      </c>
      <c r="H133" s="418">
        <f t="shared" si="27"/>
        <v>91</v>
      </c>
      <c r="I133" s="417">
        <v>0.0</v>
      </c>
      <c r="J133" s="409"/>
      <c r="K133" s="417" t="s">
        <v>116</v>
      </c>
      <c r="L133" s="445"/>
      <c r="M133" s="445"/>
      <c r="N133" s="447"/>
      <c r="O133" s="447"/>
      <c r="P133" s="445"/>
      <c r="Q133" s="410"/>
      <c r="R133" s="410"/>
      <c r="S133" s="410"/>
      <c r="T133" s="411"/>
      <c r="U133" s="411"/>
      <c r="V133" s="411"/>
      <c r="W133" s="411"/>
      <c r="X133" s="411"/>
      <c r="Y133" s="411"/>
      <c r="Z133" s="411"/>
    </row>
    <row r="134">
      <c r="A134" s="420" t="s">
        <v>117</v>
      </c>
      <c r="B134" s="421"/>
      <c r="C134" s="421">
        <v>0.0</v>
      </c>
      <c r="D134" s="421">
        <v>0.0</v>
      </c>
      <c r="E134" s="421">
        <v>0.0</v>
      </c>
      <c r="F134" s="421">
        <v>0.0</v>
      </c>
      <c r="G134" s="421">
        <v>0.0</v>
      </c>
      <c r="H134" s="422">
        <f t="shared" si="27"/>
        <v>0</v>
      </c>
      <c r="I134" s="423">
        <f>sum(H134:H137)</f>
        <v>0</v>
      </c>
      <c r="J134" s="424"/>
      <c r="K134" s="423" t="s">
        <v>117</v>
      </c>
      <c r="L134" s="425">
        <v>71.0</v>
      </c>
      <c r="M134" s="425">
        <f>(L134-H134)</f>
        <v>71</v>
      </c>
      <c r="N134" s="426" t="s">
        <v>79</v>
      </c>
      <c r="O134" s="425">
        <f t="shared" ref="O134:O135" si="63">sum(M134,N134)</f>
        <v>71</v>
      </c>
      <c r="P134" s="425"/>
      <c r="Q134" s="410"/>
      <c r="R134" s="410"/>
      <c r="S134" s="410"/>
      <c r="T134" s="411"/>
      <c r="U134" s="411"/>
      <c r="V134" s="411"/>
      <c r="W134" s="411"/>
      <c r="X134" s="411"/>
      <c r="Y134" s="411"/>
      <c r="Z134" s="411"/>
    </row>
    <row r="135">
      <c r="A135" s="429" t="s">
        <v>77</v>
      </c>
      <c r="B135" s="432"/>
      <c r="C135" s="432">
        <v>0.0</v>
      </c>
      <c r="D135" s="432">
        <v>0.0</v>
      </c>
      <c r="E135" s="432">
        <v>0.0</v>
      </c>
      <c r="F135" s="432">
        <v>0.0</v>
      </c>
      <c r="G135" s="432">
        <v>0.0</v>
      </c>
      <c r="H135" s="460">
        <f t="shared" si="27"/>
        <v>0</v>
      </c>
      <c r="I135" s="434">
        <f>(I134/60)</f>
        <v>0</v>
      </c>
      <c r="J135" s="424"/>
      <c r="K135" s="435" t="s">
        <v>77</v>
      </c>
      <c r="L135" s="436">
        <v>10.0</v>
      </c>
      <c r="M135" s="436">
        <f>(L135-H135-H136)</f>
        <v>10</v>
      </c>
      <c r="N135" s="437" t="s">
        <v>79</v>
      </c>
      <c r="O135" s="437">
        <f t="shared" si="63"/>
        <v>10</v>
      </c>
      <c r="P135" s="436"/>
      <c r="Q135" s="410"/>
      <c r="R135" s="410"/>
      <c r="S135" s="410"/>
      <c r="T135" s="411"/>
      <c r="U135" s="411"/>
      <c r="V135" s="411"/>
      <c r="W135" s="411"/>
      <c r="X135" s="411"/>
      <c r="Y135" s="411"/>
      <c r="Z135" s="411"/>
    </row>
    <row r="136">
      <c r="A136" s="429" t="s">
        <v>78</v>
      </c>
      <c r="B136" s="432"/>
      <c r="C136" s="432">
        <v>0.0</v>
      </c>
      <c r="D136" s="432">
        <v>0.0</v>
      </c>
      <c r="E136" s="432">
        <v>0.0</v>
      </c>
      <c r="F136" s="432">
        <v>0.0</v>
      </c>
      <c r="G136" s="432">
        <v>0.0</v>
      </c>
      <c r="H136" s="460">
        <f t="shared" si="27"/>
        <v>0</v>
      </c>
      <c r="I136" s="435"/>
      <c r="J136" s="424"/>
      <c r="K136" s="435" t="s">
        <v>78</v>
      </c>
      <c r="L136" s="436" t="s">
        <v>79</v>
      </c>
      <c r="M136" s="437" t="s">
        <v>79</v>
      </c>
      <c r="N136" s="437" t="s">
        <v>79</v>
      </c>
      <c r="O136" s="437" t="s">
        <v>79</v>
      </c>
      <c r="P136" s="436"/>
      <c r="Q136" s="410"/>
      <c r="R136" s="410"/>
      <c r="S136" s="410"/>
      <c r="T136" s="411"/>
      <c r="U136" s="411"/>
      <c r="V136" s="411"/>
      <c r="W136" s="411"/>
      <c r="X136" s="411"/>
      <c r="Y136" s="411"/>
      <c r="Z136" s="411"/>
    </row>
    <row r="137">
      <c r="A137" s="429" t="s">
        <v>80</v>
      </c>
      <c r="B137" s="432"/>
      <c r="C137" s="431">
        <v>0.0</v>
      </c>
      <c r="D137" s="432">
        <v>0.0</v>
      </c>
      <c r="E137" s="431">
        <v>0.0</v>
      </c>
      <c r="F137" s="431">
        <v>0.0</v>
      </c>
      <c r="G137" s="432">
        <v>0.0</v>
      </c>
      <c r="H137" s="460">
        <f t="shared" si="27"/>
        <v>0</v>
      </c>
      <c r="I137" s="435" t="s">
        <v>79</v>
      </c>
      <c r="J137" s="424"/>
      <c r="K137" s="435" t="s">
        <v>80</v>
      </c>
      <c r="L137" s="436">
        <v>54.0</v>
      </c>
      <c r="M137" s="436">
        <f t="shared" ref="M137:M138" si="64">(L137-H137)</f>
        <v>54</v>
      </c>
      <c r="N137" s="437" t="s">
        <v>79</v>
      </c>
      <c r="O137" s="437">
        <f t="shared" ref="O137:O139" si="65">sum(M137,N137)</f>
        <v>54</v>
      </c>
      <c r="P137" s="436"/>
      <c r="Q137" s="410"/>
      <c r="R137" s="410"/>
      <c r="S137" s="410"/>
      <c r="T137" s="411"/>
      <c r="U137" s="411"/>
      <c r="V137" s="411"/>
      <c r="W137" s="411"/>
      <c r="X137" s="411"/>
      <c r="Y137" s="411"/>
      <c r="Z137" s="411"/>
    </row>
    <row r="138">
      <c r="A138" s="420" t="s">
        <v>120</v>
      </c>
      <c r="B138" s="421"/>
      <c r="C138" s="421">
        <v>8.0</v>
      </c>
      <c r="D138" s="421">
        <v>6.0</v>
      </c>
      <c r="E138" s="421">
        <v>3.0</v>
      </c>
      <c r="F138" s="421">
        <v>0.0</v>
      </c>
      <c r="G138" s="421">
        <v>7.0</v>
      </c>
      <c r="H138" s="422">
        <f t="shared" si="27"/>
        <v>24</v>
      </c>
      <c r="I138" s="423">
        <f>sum(H138:H141)</f>
        <v>29</v>
      </c>
      <c r="J138" s="424"/>
      <c r="K138" s="423" t="s">
        <v>120</v>
      </c>
      <c r="L138" s="425">
        <v>40.0</v>
      </c>
      <c r="M138" s="425">
        <f t="shared" si="64"/>
        <v>16</v>
      </c>
      <c r="N138" s="426">
        <v>20.0</v>
      </c>
      <c r="O138" s="425">
        <f t="shared" si="65"/>
        <v>36</v>
      </c>
      <c r="P138" s="425"/>
      <c r="Q138" s="438"/>
      <c r="R138" s="410"/>
      <c r="S138" s="410"/>
      <c r="T138" s="411"/>
      <c r="U138" s="411"/>
      <c r="V138" s="411"/>
      <c r="W138" s="411"/>
      <c r="X138" s="411"/>
      <c r="Y138" s="411"/>
      <c r="Z138" s="411"/>
    </row>
    <row r="139">
      <c r="A139" s="429" t="s">
        <v>77</v>
      </c>
      <c r="B139" s="432"/>
      <c r="C139" s="432">
        <v>0.0</v>
      </c>
      <c r="D139" s="432">
        <v>0.0</v>
      </c>
      <c r="E139" s="432">
        <v>0.0</v>
      </c>
      <c r="F139" s="432">
        <v>0.0</v>
      </c>
      <c r="G139" s="432">
        <v>0.0</v>
      </c>
      <c r="H139" s="433">
        <f t="shared" si="27"/>
        <v>0</v>
      </c>
      <c r="I139" s="434">
        <f>(I138/60)</f>
        <v>0.4833333333</v>
      </c>
      <c r="J139" s="424"/>
      <c r="K139" s="435" t="s">
        <v>77</v>
      </c>
      <c r="L139" s="436">
        <v>5.0</v>
      </c>
      <c r="M139" s="436">
        <f>(L139-H139-H140)</f>
        <v>0</v>
      </c>
      <c r="N139" s="437">
        <v>5.0</v>
      </c>
      <c r="O139" s="437">
        <f t="shared" si="65"/>
        <v>5</v>
      </c>
      <c r="P139" s="436"/>
      <c r="Q139" s="410"/>
      <c r="R139" s="410"/>
      <c r="S139" s="410"/>
      <c r="T139" s="411"/>
      <c r="U139" s="411"/>
      <c r="V139" s="411"/>
      <c r="W139" s="411"/>
      <c r="X139" s="411"/>
      <c r="Y139" s="411"/>
      <c r="Z139" s="411"/>
    </row>
    <row r="140">
      <c r="A140" s="429" t="s">
        <v>78</v>
      </c>
      <c r="B140" s="432"/>
      <c r="C140" s="432">
        <v>2.0</v>
      </c>
      <c r="D140" s="432">
        <v>0.0</v>
      </c>
      <c r="E140" s="432">
        <v>3.0</v>
      </c>
      <c r="F140" s="432">
        <v>0.0</v>
      </c>
      <c r="G140" s="432">
        <v>0.0</v>
      </c>
      <c r="H140" s="433">
        <f t="shared" si="27"/>
        <v>5</v>
      </c>
      <c r="I140" s="435"/>
      <c r="J140" s="424"/>
      <c r="K140" s="435" t="s">
        <v>78</v>
      </c>
      <c r="L140" s="436" t="s">
        <v>79</v>
      </c>
      <c r="M140" s="437" t="s">
        <v>79</v>
      </c>
      <c r="N140" s="437" t="s">
        <v>79</v>
      </c>
      <c r="O140" s="437" t="s">
        <v>79</v>
      </c>
      <c r="P140" s="436"/>
      <c r="Q140" s="410"/>
      <c r="R140" s="410"/>
      <c r="S140" s="410"/>
      <c r="T140" s="411"/>
      <c r="U140" s="411"/>
      <c r="V140" s="411"/>
      <c r="W140" s="411"/>
      <c r="X140" s="411"/>
      <c r="Y140" s="411"/>
      <c r="Z140" s="411"/>
    </row>
    <row r="141">
      <c r="A141" s="429" t="s">
        <v>80</v>
      </c>
      <c r="B141" s="432"/>
      <c r="C141" s="432"/>
      <c r="D141" s="432">
        <v>0.0</v>
      </c>
      <c r="E141" s="432"/>
      <c r="F141" s="432">
        <v>0.0</v>
      </c>
      <c r="G141" s="432"/>
      <c r="H141" s="433">
        <f t="shared" si="27"/>
        <v>0</v>
      </c>
      <c r="I141" s="435" t="s">
        <v>79</v>
      </c>
      <c r="J141" s="424"/>
      <c r="K141" s="435" t="s">
        <v>80</v>
      </c>
      <c r="L141" s="436">
        <v>27.0</v>
      </c>
      <c r="M141" s="436">
        <v>40.0</v>
      </c>
      <c r="N141" s="437" t="s">
        <v>79</v>
      </c>
      <c r="O141" s="437">
        <f t="shared" ref="O141:O143" si="66">sum(M141,N141)</f>
        <v>40</v>
      </c>
      <c r="P141" s="436"/>
      <c r="Q141" s="410"/>
      <c r="R141" s="410"/>
      <c r="S141" s="410"/>
      <c r="T141" s="411"/>
      <c r="U141" s="411"/>
      <c r="V141" s="411"/>
      <c r="W141" s="411"/>
      <c r="X141" s="411"/>
      <c r="Y141" s="411"/>
      <c r="Z141" s="411"/>
    </row>
    <row r="142">
      <c r="A142" s="420" t="s">
        <v>240</v>
      </c>
      <c r="B142" s="421"/>
      <c r="C142" s="421">
        <v>0.0</v>
      </c>
      <c r="D142" s="421">
        <v>6.0</v>
      </c>
      <c r="E142" s="421">
        <v>5.0</v>
      </c>
      <c r="F142" s="421">
        <v>7.0</v>
      </c>
      <c r="G142" s="421">
        <v>2.0</v>
      </c>
      <c r="H142" s="422">
        <f t="shared" si="27"/>
        <v>20</v>
      </c>
      <c r="I142" s="423">
        <f>sum(H142:H145)</f>
        <v>23</v>
      </c>
      <c r="J142" s="424"/>
      <c r="K142" s="423" t="s">
        <v>240</v>
      </c>
      <c r="L142" s="425">
        <v>42.0</v>
      </c>
      <c r="M142" s="425">
        <f>(L142-H142)</f>
        <v>22</v>
      </c>
      <c r="N142" s="426">
        <v>24.0</v>
      </c>
      <c r="O142" s="425">
        <f t="shared" si="66"/>
        <v>46</v>
      </c>
      <c r="P142" s="425"/>
      <c r="Q142" s="410"/>
      <c r="R142" s="410"/>
      <c r="S142" s="410"/>
      <c r="T142" s="411"/>
      <c r="U142" s="411"/>
      <c r="V142" s="411"/>
      <c r="W142" s="411"/>
      <c r="X142" s="411"/>
      <c r="Y142" s="411"/>
      <c r="Z142" s="411"/>
    </row>
    <row r="143">
      <c r="A143" s="429" t="s">
        <v>77</v>
      </c>
      <c r="B143" s="432"/>
      <c r="C143" s="432">
        <v>0.0</v>
      </c>
      <c r="D143" s="432">
        <v>0.0</v>
      </c>
      <c r="E143" s="432">
        <v>0.0</v>
      </c>
      <c r="F143" s="432">
        <v>0.0</v>
      </c>
      <c r="G143" s="432">
        <v>0.0</v>
      </c>
      <c r="H143" s="460">
        <f t="shared" si="27"/>
        <v>0</v>
      </c>
      <c r="I143" s="434">
        <f>(I142/60)</f>
        <v>0.3833333333</v>
      </c>
      <c r="J143" s="424"/>
      <c r="K143" s="435" t="s">
        <v>77</v>
      </c>
      <c r="L143" s="436">
        <v>3.0</v>
      </c>
      <c r="M143" s="436">
        <f>(L143-H143-H144)</f>
        <v>0</v>
      </c>
      <c r="N143" s="437">
        <v>5.0</v>
      </c>
      <c r="O143" s="437">
        <f t="shared" si="66"/>
        <v>5</v>
      </c>
      <c r="P143" s="436"/>
      <c r="Q143" s="410"/>
      <c r="R143" s="410"/>
      <c r="S143" s="410"/>
      <c r="T143" s="411"/>
      <c r="U143" s="411"/>
      <c r="V143" s="411"/>
      <c r="W143" s="411"/>
      <c r="X143" s="411"/>
      <c r="Y143" s="411"/>
      <c r="Z143" s="411"/>
    </row>
    <row r="144">
      <c r="A144" s="429" t="s">
        <v>78</v>
      </c>
      <c r="B144" s="432"/>
      <c r="C144" s="432">
        <v>0.0</v>
      </c>
      <c r="D144" s="432">
        <v>1.0</v>
      </c>
      <c r="E144" s="432">
        <v>1.0</v>
      </c>
      <c r="F144" s="432">
        <v>1.0</v>
      </c>
      <c r="G144" s="432">
        <v>0.0</v>
      </c>
      <c r="H144" s="460">
        <f t="shared" si="27"/>
        <v>3</v>
      </c>
      <c r="I144" s="435"/>
      <c r="J144" s="424"/>
      <c r="K144" s="435" t="s">
        <v>78</v>
      </c>
      <c r="L144" s="436" t="s">
        <v>79</v>
      </c>
      <c r="M144" s="437" t="s">
        <v>79</v>
      </c>
      <c r="N144" s="437" t="s">
        <v>79</v>
      </c>
      <c r="O144" s="437" t="s">
        <v>79</v>
      </c>
      <c r="P144" s="436"/>
      <c r="Q144" s="410"/>
      <c r="R144" s="410"/>
      <c r="S144" s="410"/>
      <c r="T144" s="411"/>
      <c r="U144" s="411"/>
      <c r="V144" s="411"/>
      <c r="W144" s="411"/>
      <c r="X144" s="411"/>
      <c r="Y144" s="411"/>
      <c r="Z144" s="411"/>
    </row>
    <row r="145">
      <c r="A145" s="429" t="s">
        <v>80</v>
      </c>
      <c r="B145" s="432"/>
      <c r="C145" s="432">
        <v>0.0</v>
      </c>
      <c r="D145" s="432"/>
      <c r="E145" s="432"/>
      <c r="F145" s="433"/>
      <c r="G145" s="432">
        <v>0.0</v>
      </c>
      <c r="H145" s="460">
        <f t="shared" si="27"/>
        <v>0</v>
      </c>
      <c r="I145" s="435" t="s">
        <v>79</v>
      </c>
      <c r="J145" s="424"/>
      <c r="K145" s="435" t="s">
        <v>80</v>
      </c>
      <c r="L145" s="436">
        <v>42.0</v>
      </c>
      <c r="M145" s="436">
        <f t="shared" ref="M145:M146" si="67">(L145-H145)</f>
        <v>42</v>
      </c>
      <c r="N145" s="437" t="s">
        <v>79</v>
      </c>
      <c r="O145" s="437">
        <f t="shared" ref="O145:O147" si="68">sum(M145,N145)</f>
        <v>42</v>
      </c>
      <c r="P145" s="436"/>
      <c r="Q145" s="410"/>
      <c r="R145" s="410"/>
      <c r="S145" s="410"/>
      <c r="T145" s="411"/>
      <c r="U145" s="411"/>
      <c r="V145" s="411"/>
      <c r="W145" s="411"/>
      <c r="X145" s="411"/>
      <c r="Y145" s="411"/>
      <c r="Z145" s="411"/>
    </row>
    <row r="146">
      <c r="A146" s="420" t="s">
        <v>85</v>
      </c>
      <c r="B146" s="455"/>
      <c r="C146" s="421">
        <v>21.0</v>
      </c>
      <c r="D146" s="421">
        <v>2.0</v>
      </c>
      <c r="E146" s="421">
        <v>0.0</v>
      </c>
      <c r="F146" s="421">
        <v>12.0</v>
      </c>
      <c r="G146" s="421">
        <v>0.0</v>
      </c>
      <c r="H146" s="422">
        <f t="shared" si="27"/>
        <v>35</v>
      </c>
      <c r="I146" s="423">
        <f>sum(H146:H149)</f>
        <v>39</v>
      </c>
      <c r="J146" s="424"/>
      <c r="K146" s="423" t="s">
        <v>85</v>
      </c>
      <c r="L146" s="425">
        <v>62.0</v>
      </c>
      <c r="M146" s="425">
        <f t="shared" si="67"/>
        <v>27</v>
      </c>
      <c r="N146" s="426">
        <v>50.0</v>
      </c>
      <c r="O146" s="425">
        <f t="shared" si="68"/>
        <v>77</v>
      </c>
      <c r="P146" s="425"/>
      <c r="Q146" s="427"/>
      <c r="R146" s="428"/>
      <c r="S146" s="428"/>
      <c r="T146" s="411"/>
      <c r="U146" s="411"/>
      <c r="V146" s="411"/>
      <c r="W146" s="411"/>
      <c r="X146" s="411"/>
      <c r="Y146" s="411"/>
      <c r="Z146" s="411"/>
    </row>
    <row r="147">
      <c r="A147" s="429" t="s">
        <v>77</v>
      </c>
      <c r="B147" s="430"/>
      <c r="C147" s="431">
        <v>0.0</v>
      </c>
      <c r="D147" s="431">
        <v>0.0</v>
      </c>
      <c r="E147" s="431">
        <v>0.0</v>
      </c>
      <c r="F147" s="431">
        <v>0.0</v>
      </c>
      <c r="G147" s="432">
        <v>0.0</v>
      </c>
      <c r="H147" s="433">
        <f t="shared" si="27"/>
        <v>0</v>
      </c>
      <c r="I147" s="434">
        <f>(I146/60)</f>
        <v>0.65</v>
      </c>
      <c r="J147" s="424"/>
      <c r="K147" s="435" t="s">
        <v>77</v>
      </c>
      <c r="L147" s="437">
        <v>6.0</v>
      </c>
      <c r="M147" s="436">
        <f>(L147-H147-H148)</f>
        <v>2</v>
      </c>
      <c r="N147" s="437">
        <v>2.0</v>
      </c>
      <c r="O147" s="437">
        <f t="shared" si="68"/>
        <v>4</v>
      </c>
      <c r="P147" s="437"/>
      <c r="Q147" s="428"/>
      <c r="R147" s="428"/>
      <c r="S147" s="428"/>
      <c r="T147" s="411"/>
      <c r="U147" s="411"/>
      <c r="V147" s="411"/>
      <c r="W147" s="411"/>
      <c r="X147" s="411"/>
      <c r="Y147" s="411"/>
      <c r="Z147" s="411"/>
    </row>
    <row r="148">
      <c r="A148" s="429" t="s">
        <v>78</v>
      </c>
      <c r="B148" s="430"/>
      <c r="C148" s="431">
        <v>2.0</v>
      </c>
      <c r="D148" s="431">
        <v>1.0</v>
      </c>
      <c r="E148" s="431">
        <v>0.0</v>
      </c>
      <c r="F148" s="431">
        <v>1.0</v>
      </c>
      <c r="G148" s="432">
        <v>0.0</v>
      </c>
      <c r="H148" s="433">
        <f t="shared" si="27"/>
        <v>4</v>
      </c>
      <c r="I148" s="435"/>
      <c r="J148" s="424"/>
      <c r="K148" s="435" t="s">
        <v>78</v>
      </c>
      <c r="L148" s="437" t="s">
        <v>79</v>
      </c>
      <c r="M148" s="437" t="s">
        <v>79</v>
      </c>
      <c r="N148" s="437" t="s">
        <v>79</v>
      </c>
      <c r="O148" s="437" t="s">
        <v>79</v>
      </c>
      <c r="P148" s="437"/>
      <c r="Q148" s="428"/>
      <c r="R148" s="428"/>
      <c r="S148" s="428"/>
      <c r="T148" s="411"/>
      <c r="U148" s="411"/>
      <c r="V148" s="411"/>
      <c r="W148" s="411"/>
      <c r="X148" s="411"/>
      <c r="Y148" s="411"/>
      <c r="Z148" s="411"/>
    </row>
    <row r="149">
      <c r="A149" s="429" t="s">
        <v>80</v>
      </c>
      <c r="B149" s="431"/>
      <c r="C149" s="431"/>
      <c r="D149" s="431"/>
      <c r="E149" s="431">
        <v>0.0</v>
      </c>
      <c r="F149" s="431"/>
      <c r="G149" s="432">
        <v>0.0</v>
      </c>
      <c r="H149" s="433">
        <f t="shared" si="27"/>
        <v>0</v>
      </c>
      <c r="I149" s="435" t="s">
        <v>79</v>
      </c>
      <c r="J149" s="424"/>
      <c r="K149" s="435" t="s">
        <v>80</v>
      </c>
      <c r="L149" s="437">
        <v>46.0</v>
      </c>
      <c r="M149" s="436">
        <f>(L149-H149)</f>
        <v>46</v>
      </c>
      <c r="N149" s="437" t="s">
        <v>79</v>
      </c>
      <c r="O149" s="437">
        <f>sum(M149,N149)</f>
        <v>46</v>
      </c>
      <c r="P149" s="437"/>
      <c r="Q149" s="428"/>
      <c r="R149" s="428"/>
      <c r="S149" s="428"/>
      <c r="T149" s="411"/>
      <c r="U149" s="411"/>
      <c r="V149" s="411"/>
      <c r="W149" s="411"/>
      <c r="X149" s="411"/>
      <c r="Y149" s="411"/>
      <c r="Z149" s="411"/>
    </row>
    <row r="150">
      <c r="A150" s="451"/>
      <c r="B150" s="445"/>
      <c r="C150" s="447"/>
      <c r="D150" s="445"/>
      <c r="E150" s="445"/>
      <c r="F150" s="445"/>
      <c r="G150" s="445"/>
      <c r="H150" s="445"/>
      <c r="I150" s="447"/>
      <c r="J150" s="409"/>
      <c r="K150" s="417"/>
      <c r="L150" s="445"/>
      <c r="M150" s="445"/>
      <c r="N150" s="445"/>
      <c r="O150" s="445"/>
      <c r="P150" s="417"/>
      <c r="Q150" s="410"/>
      <c r="R150" s="410"/>
      <c r="S150" s="410"/>
      <c r="T150" s="411"/>
      <c r="U150" s="411"/>
      <c r="V150" s="411"/>
      <c r="W150" s="411"/>
      <c r="X150" s="411"/>
      <c r="Y150" s="411"/>
      <c r="Z150" s="411"/>
    </row>
    <row r="151">
      <c r="A151" s="470" t="s">
        <v>121</v>
      </c>
      <c r="B151" s="471">
        <f t="shared" ref="B151:H151" si="69">SUM(B4,B8,B12,B16,B20, B24,B29,B33,B37,B41, B45, B49, B54,B58,B62,B66,B70,B74,B78, B83,B87,B92,B96,B100,B104, B108, B113,B117,B121,B125, B129,B134,B138, B142, B146)</f>
        <v>0</v>
      </c>
      <c r="C151" s="471">
        <f t="shared" si="69"/>
        <v>291</v>
      </c>
      <c r="D151" s="471">
        <f t="shared" si="69"/>
        <v>301</v>
      </c>
      <c r="E151" s="471">
        <f t="shared" si="69"/>
        <v>235</v>
      </c>
      <c r="F151" s="471">
        <f t="shared" si="69"/>
        <v>213</v>
      </c>
      <c r="G151" s="471">
        <f t="shared" si="69"/>
        <v>69</v>
      </c>
      <c r="H151" s="471">
        <f t="shared" si="69"/>
        <v>1109</v>
      </c>
      <c r="I151" s="472"/>
      <c r="J151" s="409"/>
      <c r="K151" s="415" t="s">
        <v>121</v>
      </c>
      <c r="L151" s="471">
        <f t="shared" ref="L151:M151" si="70">SUM(L4,L8,L12,L16,L20, L24,L29,L33,L37,L41, L45, L49, L54,L58,L62,L66,L70,L74, L78, L83,L87,L92,L96,L100,L104, L108, L113,L117,L121,L125, L129,L134,L138, L142, L146)</f>
        <v>1897</v>
      </c>
      <c r="M151" s="471">
        <f t="shared" si="70"/>
        <v>774</v>
      </c>
      <c r="N151" s="471">
        <f t="shared" ref="N151:O151" si="71">SUM(N4,N8,N12,N16,N20, N24,N29,N33,N37,N41, N45, N49, N54,N58,N62,N66,N70, N78, N83,N87,N92,N96,N100,N104, N108, N113,N117,N121,N125, N129,N134,N138, N142, N146)</f>
        <v>1224</v>
      </c>
      <c r="O151" s="471">
        <f t="shared" si="71"/>
        <v>1990</v>
      </c>
      <c r="P151" s="415"/>
      <c r="Q151" s="410"/>
      <c r="R151" s="410"/>
      <c r="S151" s="410"/>
      <c r="T151" s="411"/>
      <c r="U151" s="411"/>
      <c r="V151" s="411"/>
      <c r="W151" s="411"/>
      <c r="X151" s="411"/>
      <c r="Y151" s="411"/>
      <c r="Z151" s="411"/>
    </row>
    <row r="152">
      <c r="A152" s="470" t="s">
        <v>77</v>
      </c>
      <c r="B152" s="471">
        <f t="shared" ref="B152:H152" si="72">SUM(B5,B9,B13,B17,B21, B25,B30,B34,B38,B42, B46, B50, B55,B59,B63,B67,B71,B75, B79, B84,B88,B93,B97,B101,B105, B109, B114,B118,B122,B126, B130,B135,B139, B143, B147)</f>
        <v>0</v>
      </c>
      <c r="C152" s="471">
        <f t="shared" si="72"/>
        <v>4</v>
      </c>
      <c r="D152" s="471">
        <f t="shared" si="72"/>
        <v>6</v>
      </c>
      <c r="E152" s="471">
        <f t="shared" si="72"/>
        <v>0</v>
      </c>
      <c r="F152" s="471">
        <f t="shared" si="72"/>
        <v>1</v>
      </c>
      <c r="G152" s="471">
        <f t="shared" si="72"/>
        <v>0</v>
      </c>
      <c r="H152" s="471">
        <f t="shared" si="72"/>
        <v>11</v>
      </c>
      <c r="I152" s="472"/>
      <c r="J152" s="409"/>
      <c r="K152" s="415" t="s">
        <v>77</v>
      </c>
      <c r="L152" s="471">
        <f t="shared" ref="L152:L154" si="75">SUM(L5,L9,L13,L17,L21, L25,L30,L34,L38,L42, L46, L50, L55,L59,L63,L67,L71,L75, L79, L84,L88,L93,L97,L101,L105, L109, L114,L118,L122,L126, L130,L135,L139, L143, L147)</f>
        <v>234</v>
      </c>
      <c r="M152" s="471">
        <f t="shared" ref="M152:O152" si="73">SUM(M5,M9,M13,M17,M21, M25,M30,M34,M38,M42, M46, M50, M55,M59,M63,M67,M71, M79, M84,M88,M93,M97,M101,M105, M109, M114,M118,M122,M126, M130,M135,M139, M143, M147)</f>
        <v>86</v>
      </c>
      <c r="N152" s="471">
        <f t="shared" si="73"/>
        <v>173</v>
      </c>
      <c r="O152" s="471">
        <f t="shared" si="73"/>
        <v>259</v>
      </c>
      <c r="P152" s="415"/>
      <c r="Q152" s="410"/>
      <c r="R152" s="410"/>
      <c r="S152" s="410"/>
      <c r="T152" s="411"/>
      <c r="U152" s="411"/>
      <c r="V152" s="411"/>
      <c r="W152" s="411"/>
      <c r="X152" s="411"/>
      <c r="Y152" s="411"/>
      <c r="Z152" s="411"/>
    </row>
    <row r="153">
      <c r="A153" s="470" t="s">
        <v>78</v>
      </c>
      <c r="B153" s="471">
        <f t="shared" ref="B153:H153" si="74">SUM(B6,B10,B14,B18,B22, B26,B31,B35,B39,B43, B47, B51, B56,B60,B64,B68,B72,B76,B80, B85,B89,B94,B98,B102,B106, B110, B115,B119,B123,B127, B131,B136,B140, B144, B148)</f>
        <v>0</v>
      </c>
      <c r="C153" s="471">
        <f t="shared" si="74"/>
        <v>39</v>
      </c>
      <c r="D153" s="471">
        <f t="shared" si="74"/>
        <v>40</v>
      </c>
      <c r="E153" s="471">
        <f t="shared" si="74"/>
        <v>32</v>
      </c>
      <c r="F153" s="471">
        <f t="shared" si="74"/>
        <v>18</v>
      </c>
      <c r="G153" s="471">
        <f t="shared" si="74"/>
        <v>4</v>
      </c>
      <c r="H153" s="471">
        <f t="shared" si="74"/>
        <v>133</v>
      </c>
      <c r="I153" s="472"/>
      <c r="J153" s="409"/>
      <c r="K153" s="415" t="s">
        <v>78</v>
      </c>
      <c r="L153" s="471">
        <f t="shared" si="75"/>
        <v>0</v>
      </c>
      <c r="M153" s="471">
        <f t="shared" ref="M153:O153" si="76">SUM(M6,M10,M14,M18,M22, M26,M31,M35,M39,M43, M47, M51, M56,M60,M64,M68,M72, M80, M85,M89,M94,M98,M102,M106, M110, M115,M119,M123,M127, M131,M136,M140, M144, M148)</f>
        <v>0</v>
      </c>
      <c r="N153" s="471">
        <f t="shared" si="76"/>
        <v>0</v>
      </c>
      <c r="O153" s="471">
        <f t="shared" si="76"/>
        <v>0</v>
      </c>
      <c r="P153" s="415"/>
      <c r="Q153" s="410"/>
      <c r="R153" s="410"/>
      <c r="S153" s="410"/>
      <c r="T153" s="411"/>
      <c r="U153" s="411"/>
      <c r="V153" s="411"/>
      <c r="W153" s="411"/>
      <c r="X153" s="411"/>
      <c r="Y153" s="411"/>
      <c r="Z153" s="411"/>
    </row>
    <row r="154">
      <c r="A154" s="470" t="s">
        <v>80</v>
      </c>
      <c r="B154" s="471">
        <f t="shared" ref="B154:H154" si="77">SUM(B7,B11,B15,B19,B23, B27,B32,B36,B40,B44, B48, B52, B57,B61,B65,B69,B73, B81, B86,B90,B95,B99,B103,B107, B111, B116,B120,B124,B128, B132,B137,B141, B145, B149)</f>
        <v>0</v>
      </c>
      <c r="C154" s="471">
        <f t="shared" si="77"/>
        <v>0</v>
      </c>
      <c r="D154" s="471">
        <f t="shared" si="77"/>
        <v>0</v>
      </c>
      <c r="E154" s="471">
        <f t="shared" si="77"/>
        <v>0</v>
      </c>
      <c r="F154" s="471">
        <f t="shared" si="77"/>
        <v>0</v>
      </c>
      <c r="G154" s="471">
        <f t="shared" si="77"/>
        <v>0</v>
      </c>
      <c r="H154" s="471">
        <f t="shared" si="77"/>
        <v>0</v>
      </c>
      <c r="I154" s="472"/>
      <c r="J154" s="409"/>
      <c r="K154" s="415" t="s">
        <v>80</v>
      </c>
      <c r="L154" s="471">
        <f t="shared" si="75"/>
        <v>1225</v>
      </c>
      <c r="M154" s="471">
        <f t="shared" ref="M154:O154" si="78">SUM(M7,M11,M15,M19,M23, M27,M32,M36,M40,M44, M48, M52, M57,M61,M65,M69,M73, M81, M86,M90,M95,M99,M103,M107, M111, M116,M120,M124,M128, M132,M137,M141, M145, M149)</f>
        <v>1238</v>
      </c>
      <c r="N154" s="471">
        <f t="shared" si="78"/>
        <v>200</v>
      </c>
      <c r="O154" s="471">
        <f t="shared" si="78"/>
        <v>1438</v>
      </c>
      <c r="P154" s="415"/>
      <c r="Q154" s="410"/>
      <c r="R154" s="410"/>
      <c r="S154" s="410"/>
      <c r="T154" s="411"/>
      <c r="U154" s="411"/>
      <c r="V154" s="411"/>
      <c r="W154" s="411"/>
      <c r="X154" s="411"/>
      <c r="Y154" s="411"/>
      <c r="Z154" s="411"/>
    </row>
    <row r="155">
      <c r="A155" s="451" t="s">
        <v>9</v>
      </c>
      <c r="B155" s="473">
        <f t="shared" ref="B155:H155" si="79">sum(B151:B153)</f>
        <v>0</v>
      </c>
      <c r="C155" s="473">
        <f t="shared" si="79"/>
        <v>334</v>
      </c>
      <c r="D155" s="473">
        <f t="shared" si="79"/>
        <v>347</v>
      </c>
      <c r="E155" s="473">
        <f t="shared" si="79"/>
        <v>267</v>
      </c>
      <c r="F155" s="473">
        <f t="shared" si="79"/>
        <v>232</v>
      </c>
      <c r="G155" s="473">
        <f t="shared" si="79"/>
        <v>73</v>
      </c>
      <c r="H155" s="473">
        <f t="shared" si="79"/>
        <v>1253</v>
      </c>
      <c r="I155" s="447"/>
      <c r="J155" s="409"/>
      <c r="K155" s="417" t="s">
        <v>9</v>
      </c>
      <c r="L155" s="473">
        <f t="shared" ref="L155:O155" si="80">sum(L151:L153)</f>
        <v>2131</v>
      </c>
      <c r="M155" s="473">
        <f t="shared" si="80"/>
        <v>860</v>
      </c>
      <c r="N155" s="473">
        <f t="shared" si="80"/>
        <v>1397</v>
      </c>
      <c r="O155" s="473">
        <f t="shared" si="80"/>
        <v>2249</v>
      </c>
      <c r="P155" s="417"/>
      <c r="Q155" s="410"/>
      <c r="R155" s="410"/>
      <c r="S155" s="410"/>
      <c r="T155" s="411"/>
      <c r="U155" s="411"/>
      <c r="V155" s="411"/>
      <c r="W155" s="411"/>
      <c r="X155" s="411"/>
      <c r="Y155" s="411"/>
      <c r="Z155" s="411"/>
    </row>
    <row r="156">
      <c r="A156" s="474"/>
      <c r="B156" s="475">
        <v>125.0</v>
      </c>
      <c r="C156" s="474"/>
      <c r="D156" s="474"/>
      <c r="E156" s="474"/>
      <c r="F156" s="474"/>
      <c r="G156" s="474"/>
      <c r="H156" s="475">
        <v>51.0</v>
      </c>
      <c r="I156" s="410"/>
      <c r="J156" s="428"/>
      <c r="K156" s="410"/>
      <c r="L156" s="410"/>
      <c r="M156" s="410"/>
      <c r="N156" s="410"/>
      <c r="O156" s="410"/>
      <c r="P156" s="410"/>
      <c r="Q156" s="410"/>
      <c r="R156" s="410"/>
      <c r="S156" s="410"/>
      <c r="T156" s="411"/>
      <c r="U156" s="411"/>
      <c r="V156" s="411"/>
      <c r="W156" s="411"/>
      <c r="X156" s="411"/>
      <c r="Y156" s="411"/>
      <c r="Z156" s="411"/>
    </row>
    <row r="157">
      <c r="A157" s="451" t="s">
        <v>123</v>
      </c>
      <c r="B157" s="476" t="s">
        <v>2</v>
      </c>
      <c r="C157" s="476" t="s">
        <v>3</v>
      </c>
      <c r="D157" s="476" t="s">
        <v>4</v>
      </c>
      <c r="E157" s="476" t="s">
        <v>5</v>
      </c>
      <c r="F157" s="476" t="s">
        <v>6</v>
      </c>
      <c r="G157" s="476" t="s">
        <v>7</v>
      </c>
      <c r="H157" s="476" t="s">
        <v>9</v>
      </c>
      <c r="I157" s="410"/>
      <c r="J157" s="428"/>
      <c r="K157" s="438" t="s">
        <v>261</v>
      </c>
      <c r="L157" s="410"/>
      <c r="M157" s="438">
        <v>40.0</v>
      </c>
      <c r="N157" s="410"/>
      <c r="O157" s="410"/>
      <c r="P157" s="410"/>
      <c r="Q157" s="410"/>
      <c r="R157" s="410"/>
      <c r="S157" s="410"/>
      <c r="T157" s="411"/>
      <c r="U157" s="411"/>
      <c r="V157" s="411"/>
      <c r="W157" s="411"/>
      <c r="X157" s="411"/>
      <c r="Y157" s="411"/>
      <c r="Z157" s="411"/>
    </row>
    <row r="158">
      <c r="A158" s="470" t="s">
        <v>124</v>
      </c>
      <c r="B158" s="471">
        <f t="shared" ref="B158:H158" si="81">sum(B152:B153)</f>
        <v>0</v>
      </c>
      <c r="C158" s="471">
        <f t="shared" si="81"/>
        <v>43</v>
      </c>
      <c r="D158" s="471">
        <f t="shared" si="81"/>
        <v>46</v>
      </c>
      <c r="E158" s="471">
        <f t="shared" si="81"/>
        <v>32</v>
      </c>
      <c r="F158" s="471">
        <f t="shared" si="81"/>
        <v>19</v>
      </c>
      <c r="G158" s="471">
        <f t="shared" si="81"/>
        <v>4</v>
      </c>
      <c r="H158" s="471">
        <f t="shared" si="81"/>
        <v>144</v>
      </c>
      <c r="I158" s="410"/>
      <c r="J158" s="428"/>
      <c r="K158" s="438" t="s">
        <v>252</v>
      </c>
      <c r="L158" s="410"/>
      <c r="M158" s="438">
        <v>0.0</v>
      </c>
      <c r="N158" s="410"/>
      <c r="O158" s="410"/>
      <c r="P158" s="410"/>
      <c r="Q158" s="410"/>
      <c r="R158" s="410"/>
      <c r="S158" s="410"/>
      <c r="T158" s="411"/>
      <c r="U158" s="411"/>
      <c r="V158" s="411"/>
      <c r="W158" s="411"/>
      <c r="X158" s="411"/>
      <c r="Y158" s="411"/>
      <c r="Z158" s="411"/>
    </row>
    <row r="159">
      <c r="A159" s="470" t="s">
        <v>126</v>
      </c>
      <c r="B159" s="477">
        <f t="shared" ref="B159:H159" si="82">(B158*30)</f>
        <v>0</v>
      </c>
      <c r="C159" s="477">
        <f t="shared" si="82"/>
        <v>1290</v>
      </c>
      <c r="D159" s="477">
        <f t="shared" si="82"/>
        <v>1380</v>
      </c>
      <c r="E159" s="477">
        <f t="shared" si="82"/>
        <v>960</v>
      </c>
      <c r="F159" s="477">
        <f t="shared" si="82"/>
        <v>570</v>
      </c>
      <c r="G159" s="477">
        <f t="shared" si="82"/>
        <v>120</v>
      </c>
      <c r="H159" s="477">
        <f t="shared" si="82"/>
        <v>4320</v>
      </c>
      <c r="I159" s="410"/>
      <c r="J159" s="428"/>
      <c r="K159" s="438" t="s">
        <v>79</v>
      </c>
      <c r="L159" s="410"/>
      <c r="M159" s="438" t="s">
        <v>79</v>
      </c>
      <c r="N159" s="410"/>
      <c r="O159" s="410"/>
      <c r="P159" s="410"/>
      <c r="Q159" s="410"/>
      <c r="R159" s="410"/>
      <c r="S159" s="410"/>
      <c r="T159" s="411"/>
      <c r="U159" s="411"/>
      <c r="V159" s="411"/>
      <c r="W159" s="411"/>
      <c r="X159" s="411"/>
      <c r="Y159" s="411"/>
      <c r="Z159" s="411"/>
    </row>
    <row r="160">
      <c r="A160" s="470" t="s">
        <v>127</v>
      </c>
      <c r="B160" s="471">
        <f t="shared" ref="B160:H160" si="83">(B154)</f>
        <v>0</v>
      </c>
      <c r="C160" s="471">
        <f t="shared" si="83"/>
        <v>0</v>
      </c>
      <c r="D160" s="471">
        <f t="shared" si="83"/>
        <v>0</v>
      </c>
      <c r="E160" s="471">
        <f t="shared" si="83"/>
        <v>0</v>
      </c>
      <c r="F160" s="471">
        <f t="shared" si="83"/>
        <v>0</v>
      </c>
      <c r="G160" s="471">
        <f t="shared" si="83"/>
        <v>0</v>
      </c>
      <c r="H160" s="471">
        <f t="shared" si="83"/>
        <v>0</v>
      </c>
      <c r="I160" s="410"/>
      <c r="J160" s="428"/>
      <c r="K160" s="438" t="s">
        <v>262</v>
      </c>
      <c r="L160" s="410"/>
      <c r="M160" s="438">
        <v>0.0</v>
      </c>
      <c r="N160" s="410"/>
      <c r="O160" s="410"/>
      <c r="P160" s="410"/>
      <c r="Q160" s="410"/>
      <c r="R160" s="410"/>
      <c r="S160" s="410"/>
      <c r="T160" s="411"/>
      <c r="U160" s="411"/>
      <c r="V160" s="411"/>
      <c r="W160" s="411"/>
      <c r="X160" s="411"/>
      <c r="Y160" s="411"/>
      <c r="Z160" s="411"/>
    </row>
    <row r="161">
      <c r="A161" s="470" t="s">
        <v>126</v>
      </c>
      <c r="B161" s="477">
        <f t="shared" ref="B161:H161" si="84">(B160*5)</f>
        <v>0</v>
      </c>
      <c r="C161" s="477">
        <f t="shared" si="84"/>
        <v>0</v>
      </c>
      <c r="D161" s="477">
        <f t="shared" si="84"/>
        <v>0</v>
      </c>
      <c r="E161" s="477">
        <f t="shared" si="84"/>
        <v>0</v>
      </c>
      <c r="F161" s="477">
        <f t="shared" si="84"/>
        <v>0</v>
      </c>
      <c r="G161" s="477">
        <f t="shared" si="84"/>
        <v>0</v>
      </c>
      <c r="H161" s="477">
        <f t="shared" si="84"/>
        <v>0</v>
      </c>
      <c r="I161" s="410"/>
      <c r="J161" s="428"/>
      <c r="K161" s="410"/>
      <c r="L161" s="410"/>
      <c r="M161" s="410"/>
      <c r="N161" s="410"/>
      <c r="O161" s="410"/>
      <c r="P161" s="410"/>
      <c r="Q161" s="410"/>
      <c r="R161" s="410"/>
      <c r="S161" s="410"/>
      <c r="T161" s="411"/>
      <c r="U161" s="411"/>
      <c r="V161" s="411"/>
      <c r="W161" s="411"/>
      <c r="X161" s="411"/>
      <c r="Y161" s="411"/>
      <c r="Z161" s="411"/>
    </row>
    <row r="162">
      <c r="A162" s="474"/>
      <c r="B162" s="478"/>
      <c r="C162" s="478"/>
      <c r="D162" s="478"/>
      <c r="E162" s="478"/>
      <c r="F162" s="478"/>
      <c r="G162" s="478"/>
      <c r="H162" s="478"/>
      <c r="I162" s="410"/>
      <c r="J162" s="428"/>
      <c r="K162" s="438" t="s">
        <v>263</v>
      </c>
      <c r="L162" s="410"/>
      <c r="M162" s="410"/>
      <c r="N162" s="438">
        <v>40.0</v>
      </c>
      <c r="O162" s="410"/>
      <c r="P162" s="410"/>
      <c r="Q162" s="410"/>
      <c r="R162" s="410"/>
      <c r="S162" s="410"/>
      <c r="T162" s="411"/>
      <c r="U162" s="411"/>
      <c r="V162" s="411"/>
      <c r="W162" s="411"/>
      <c r="X162" s="411"/>
      <c r="Y162" s="411"/>
      <c r="Z162" s="411"/>
    </row>
    <row r="163">
      <c r="A163" s="479"/>
      <c r="B163" s="480">
        <f t="shared" ref="B163:H163" si="85">(B155*22.5)+B159+B161</f>
        <v>0</v>
      </c>
      <c r="C163" s="480">
        <f t="shared" si="85"/>
        <v>8805</v>
      </c>
      <c r="D163" s="480">
        <f t="shared" si="85"/>
        <v>9187.5</v>
      </c>
      <c r="E163" s="480">
        <f t="shared" si="85"/>
        <v>6967.5</v>
      </c>
      <c r="F163" s="480">
        <f t="shared" si="85"/>
        <v>5790</v>
      </c>
      <c r="G163" s="480">
        <f t="shared" si="85"/>
        <v>1762.5</v>
      </c>
      <c r="H163" s="480">
        <f t="shared" si="85"/>
        <v>32512.5</v>
      </c>
      <c r="I163" s="410"/>
      <c r="J163" s="428"/>
      <c r="K163" s="438" t="s">
        <v>264</v>
      </c>
      <c r="L163" s="410"/>
      <c r="M163" s="410"/>
      <c r="N163" s="438" t="s">
        <v>79</v>
      </c>
      <c r="O163" s="410"/>
      <c r="P163" s="410"/>
      <c r="Q163" s="410"/>
      <c r="R163" s="410"/>
      <c r="S163" s="410"/>
      <c r="T163" s="411"/>
      <c r="U163" s="411"/>
      <c r="V163" s="411"/>
      <c r="W163" s="411"/>
      <c r="X163" s="411"/>
      <c r="Y163" s="411"/>
      <c r="Z163" s="411"/>
    </row>
    <row r="164">
      <c r="A164" s="410"/>
      <c r="B164" s="410"/>
      <c r="C164" s="410"/>
      <c r="D164" s="410"/>
      <c r="E164" s="410"/>
      <c r="F164" s="410"/>
      <c r="G164" s="474"/>
      <c r="H164" s="474"/>
      <c r="I164" s="410"/>
      <c r="J164" s="428"/>
      <c r="K164" s="410"/>
      <c r="L164" s="410"/>
      <c r="M164" s="410"/>
      <c r="N164" s="410"/>
      <c r="O164" s="410"/>
      <c r="P164" s="410"/>
      <c r="Q164" s="410"/>
      <c r="R164" s="410"/>
      <c r="S164" s="410"/>
      <c r="T164" s="411"/>
      <c r="U164" s="411"/>
      <c r="V164" s="411"/>
      <c r="W164" s="411"/>
      <c r="X164" s="411"/>
      <c r="Y164" s="411"/>
      <c r="Z164" s="411"/>
    </row>
    <row r="165">
      <c r="A165" s="410"/>
      <c r="B165" s="410"/>
      <c r="C165" s="410"/>
      <c r="D165" s="410"/>
      <c r="E165" s="410"/>
      <c r="F165" s="481"/>
      <c r="G165" s="482" t="s">
        <v>35</v>
      </c>
      <c r="H165" s="482" t="s">
        <v>36</v>
      </c>
      <c r="I165" s="410"/>
      <c r="J165" s="428"/>
      <c r="K165" s="438" t="s">
        <v>265</v>
      </c>
      <c r="L165" s="410"/>
      <c r="M165" s="410"/>
      <c r="N165" s="438">
        <v>40.0</v>
      </c>
      <c r="O165" s="410"/>
      <c r="P165" s="410"/>
      <c r="Q165" s="410"/>
      <c r="R165" s="410"/>
      <c r="S165" s="428"/>
      <c r="T165" s="411"/>
      <c r="U165" s="411"/>
      <c r="V165" s="411"/>
      <c r="W165" s="411"/>
      <c r="X165" s="411"/>
      <c r="Y165" s="411"/>
      <c r="Z165" s="411"/>
    </row>
    <row r="166">
      <c r="A166" s="410"/>
      <c r="B166" s="410"/>
      <c r="C166" s="410"/>
      <c r="D166" s="410"/>
      <c r="E166" s="410"/>
      <c r="F166" s="481"/>
      <c r="G166" s="483">
        <v>44598.0</v>
      </c>
      <c r="H166" s="430">
        <v>1196.0</v>
      </c>
      <c r="I166" s="410"/>
      <c r="J166" s="428"/>
      <c r="K166" s="410"/>
      <c r="L166" s="410"/>
      <c r="M166" s="410"/>
      <c r="N166" s="410"/>
      <c r="O166" s="410"/>
      <c r="P166" s="410"/>
      <c r="Q166" s="410"/>
      <c r="R166" s="410"/>
      <c r="S166" s="410"/>
      <c r="T166" s="411"/>
      <c r="U166" s="411"/>
      <c r="V166" s="411"/>
      <c r="W166" s="411"/>
      <c r="X166" s="411"/>
      <c r="Y166" s="411"/>
      <c r="Z166" s="411"/>
    </row>
    <row r="167">
      <c r="A167" s="410"/>
      <c r="B167" s="410"/>
      <c r="C167" s="410"/>
      <c r="D167" s="410"/>
      <c r="E167" s="410"/>
      <c r="F167" s="481"/>
      <c r="G167" s="484">
        <v>44605.0</v>
      </c>
      <c r="H167" s="430">
        <v>1364.0</v>
      </c>
      <c r="I167" s="410"/>
      <c r="J167" s="428"/>
      <c r="K167" s="410"/>
      <c r="L167" s="410"/>
      <c r="M167" s="410"/>
      <c r="N167" s="410"/>
      <c r="O167" s="410"/>
      <c r="P167" s="410"/>
      <c r="Q167" s="410"/>
      <c r="R167" s="410"/>
      <c r="S167" s="410"/>
      <c r="T167" s="411"/>
      <c r="U167" s="411"/>
      <c r="V167" s="411"/>
      <c r="W167" s="411"/>
      <c r="X167" s="411"/>
      <c r="Y167" s="411"/>
      <c r="Z167" s="411"/>
    </row>
    <row r="168">
      <c r="A168" s="410"/>
      <c r="B168" s="410"/>
      <c r="C168" s="410"/>
      <c r="D168" s="410"/>
      <c r="E168" s="410"/>
      <c r="F168" s="481"/>
      <c r="G168" s="484">
        <v>44612.0</v>
      </c>
      <c r="H168" s="430">
        <v>1374.0</v>
      </c>
      <c r="I168" s="410"/>
      <c r="J168" s="428"/>
      <c r="K168" s="410"/>
      <c r="L168" s="410"/>
      <c r="M168" s="410"/>
      <c r="N168" s="410"/>
      <c r="O168" s="410"/>
      <c r="P168" s="410"/>
      <c r="Q168" s="410"/>
      <c r="R168" s="410"/>
      <c r="S168" s="410"/>
      <c r="T168" s="411"/>
      <c r="U168" s="411"/>
      <c r="V168" s="411"/>
      <c r="W168" s="411"/>
      <c r="X168" s="411"/>
      <c r="Y168" s="411"/>
      <c r="Z168" s="411"/>
    </row>
    <row r="169">
      <c r="A169" s="410"/>
      <c r="B169" s="410"/>
      <c r="C169" s="410"/>
      <c r="D169" s="410"/>
      <c r="E169" s="410"/>
      <c r="F169" s="481"/>
      <c r="G169" s="484">
        <v>44619.0</v>
      </c>
      <c r="H169" s="430">
        <v>1375.0</v>
      </c>
      <c r="I169" s="410"/>
      <c r="J169" s="428"/>
      <c r="K169" s="410"/>
      <c r="L169" s="410"/>
      <c r="M169" s="410"/>
      <c r="N169" s="410"/>
      <c r="O169" s="410"/>
      <c r="P169" s="410"/>
      <c r="Q169" s="410"/>
      <c r="R169" s="410"/>
      <c r="S169" s="410"/>
      <c r="T169" s="411"/>
      <c r="U169" s="411"/>
      <c r="V169" s="411"/>
      <c r="W169" s="411"/>
      <c r="X169" s="411"/>
      <c r="Y169" s="411"/>
      <c r="Z169" s="411"/>
    </row>
    <row r="170">
      <c r="A170" s="410"/>
      <c r="B170" s="410"/>
      <c r="C170" s="410"/>
      <c r="D170" s="410"/>
      <c r="E170" s="410"/>
      <c r="F170" s="481"/>
      <c r="G170" s="484">
        <v>44620.0</v>
      </c>
      <c r="H170" s="430">
        <f>(H155)</f>
        <v>1253</v>
      </c>
      <c r="I170" s="410"/>
      <c r="J170" s="428"/>
      <c r="K170" s="410"/>
      <c r="L170" s="410"/>
      <c r="M170" s="410"/>
      <c r="N170" s="410"/>
      <c r="O170" s="410"/>
      <c r="P170" s="410"/>
      <c r="Q170" s="410"/>
      <c r="R170" s="410"/>
      <c r="S170" s="410"/>
      <c r="T170" s="411"/>
      <c r="U170" s="411"/>
      <c r="V170" s="411"/>
      <c r="W170" s="411"/>
      <c r="X170" s="411"/>
      <c r="Y170" s="411"/>
      <c r="Z170" s="411"/>
    </row>
    <row r="171">
      <c r="A171" s="410"/>
      <c r="B171" s="410"/>
      <c r="C171" s="410"/>
      <c r="D171" s="410"/>
      <c r="E171" s="410"/>
      <c r="F171" s="481"/>
      <c r="G171" s="482" t="s">
        <v>9</v>
      </c>
      <c r="H171" s="482">
        <f>SUM(H166:H170)</f>
        <v>6562</v>
      </c>
      <c r="I171" s="410"/>
      <c r="J171" s="428"/>
      <c r="K171" s="410"/>
      <c r="L171" s="410"/>
      <c r="M171" s="410"/>
      <c r="N171" s="410"/>
      <c r="O171" s="410"/>
      <c r="P171" s="410"/>
      <c r="Q171" s="410"/>
      <c r="R171" s="410"/>
      <c r="S171" s="410"/>
      <c r="T171" s="411"/>
      <c r="U171" s="411"/>
      <c r="V171" s="411"/>
      <c r="W171" s="411"/>
      <c r="X171" s="411"/>
      <c r="Y171" s="411"/>
      <c r="Z171" s="411"/>
    </row>
    <row r="172">
      <c r="A172" s="410"/>
      <c r="B172" s="410"/>
      <c r="C172" s="410"/>
      <c r="D172" s="410"/>
      <c r="E172" s="410"/>
      <c r="F172" s="410"/>
      <c r="G172" s="474"/>
      <c r="H172" s="474"/>
      <c r="I172" s="410"/>
      <c r="J172" s="428"/>
      <c r="K172" s="410"/>
      <c r="L172" s="410"/>
      <c r="M172" s="410"/>
      <c r="N172" s="410"/>
      <c r="O172" s="410"/>
      <c r="P172" s="410"/>
      <c r="Q172" s="410"/>
      <c r="R172" s="410"/>
      <c r="S172" s="410"/>
      <c r="T172" s="411"/>
      <c r="U172" s="411"/>
      <c r="V172" s="411"/>
      <c r="W172" s="411"/>
      <c r="X172" s="411"/>
      <c r="Y172" s="411"/>
      <c r="Z172" s="411"/>
    </row>
    <row r="173">
      <c r="A173" s="410"/>
      <c r="B173" s="410"/>
      <c r="C173" s="410"/>
      <c r="D173" s="410"/>
      <c r="E173" s="410"/>
      <c r="F173" s="481"/>
      <c r="G173" s="485" t="s">
        <v>131</v>
      </c>
      <c r="H173" s="485">
        <f>(6000-H171)</f>
        <v>-562</v>
      </c>
      <c r="I173" s="486">
        <f>(H171/6000)</f>
        <v>1.093666667</v>
      </c>
      <c r="J173" s="428"/>
      <c r="K173" s="410"/>
      <c r="L173" s="410"/>
      <c r="M173" s="410"/>
      <c r="N173" s="410"/>
      <c r="O173" s="410"/>
      <c r="P173" s="410"/>
      <c r="Q173" s="410"/>
      <c r="R173" s="410"/>
      <c r="S173" s="410"/>
      <c r="T173" s="411"/>
      <c r="U173" s="411"/>
      <c r="V173" s="411"/>
      <c r="W173" s="411"/>
      <c r="X173" s="411"/>
      <c r="Y173" s="411"/>
      <c r="Z173" s="411"/>
    </row>
    <row r="174">
      <c r="A174" s="474"/>
      <c r="B174" s="474"/>
      <c r="C174" s="474"/>
      <c r="D174" s="474"/>
      <c r="E174" s="474"/>
      <c r="F174" s="474"/>
      <c r="G174" s="474"/>
      <c r="H174" s="474"/>
      <c r="I174" s="474"/>
      <c r="J174" s="428"/>
      <c r="K174" s="474"/>
      <c r="L174" s="474"/>
      <c r="M174" s="474"/>
      <c r="N174" s="474"/>
      <c r="O174" s="474"/>
      <c r="P174" s="474"/>
      <c r="Q174" s="410"/>
      <c r="R174" s="410"/>
      <c r="S174" s="410"/>
      <c r="T174" s="411"/>
      <c r="U174" s="411"/>
      <c r="V174" s="411"/>
      <c r="W174" s="411"/>
      <c r="X174" s="411"/>
      <c r="Y174" s="411"/>
      <c r="Z174" s="411"/>
    </row>
    <row r="175">
      <c r="A175" s="406" t="s">
        <v>259</v>
      </c>
      <c r="B175" s="407">
        <v>28.0</v>
      </c>
      <c r="C175" s="407">
        <v>1.0</v>
      </c>
      <c r="D175" s="407">
        <v>2.0</v>
      </c>
      <c r="E175" s="407">
        <v>3.0</v>
      </c>
      <c r="F175" s="407">
        <v>4.0</v>
      </c>
      <c r="G175" s="407">
        <v>5.0</v>
      </c>
      <c r="H175" s="408"/>
      <c r="I175" s="408"/>
      <c r="J175" s="409"/>
      <c r="K175" s="406" t="s">
        <v>259</v>
      </c>
      <c r="L175" s="415"/>
      <c r="M175" s="415"/>
      <c r="N175" s="415"/>
      <c r="O175" s="415"/>
      <c r="P175" s="415"/>
      <c r="Q175" s="410"/>
      <c r="R175" s="410"/>
      <c r="S175" s="410"/>
      <c r="T175" s="411"/>
      <c r="U175" s="411"/>
      <c r="V175" s="411"/>
      <c r="W175" s="411"/>
      <c r="X175" s="411"/>
      <c r="Y175" s="411"/>
      <c r="Z175" s="411"/>
    </row>
    <row r="176">
      <c r="A176" s="412" t="s">
        <v>132</v>
      </c>
      <c r="B176" s="413" t="s">
        <v>2</v>
      </c>
      <c r="C176" s="413" t="s">
        <v>3</v>
      </c>
      <c r="D176" s="413" t="s">
        <v>4</v>
      </c>
      <c r="E176" s="413" t="s">
        <v>5</v>
      </c>
      <c r="F176" s="413" t="s">
        <v>6</v>
      </c>
      <c r="G176" s="413" t="s">
        <v>7</v>
      </c>
      <c r="H176" s="413" t="s">
        <v>9</v>
      </c>
      <c r="I176" s="413" t="s">
        <v>71</v>
      </c>
      <c r="J176" s="409"/>
      <c r="K176" s="413" t="s">
        <v>132</v>
      </c>
      <c r="L176" s="413" t="s">
        <v>72</v>
      </c>
      <c r="M176" s="413" t="s">
        <v>13</v>
      </c>
      <c r="N176" s="415" t="s">
        <v>73</v>
      </c>
      <c r="O176" s="415" t="s">
        <v>133</v>
      </c>
      <c r="P176" s="415" t="s">
        <v>74</v>
      </c>
      <c r="Q176" s="410"/>
      <c r="R176" s="410"/>
      <c r="S176" s="410"/>
      <c r="T176" s="411"/>
      <c r="U176" s="411"/>
      <c r="V176" s="411"/>
      <c r="W176" s="411"/>
      <c r="X176" s="411"/>
      <c r="Y176" s="411"/>
      <c r="Z176" s="411"/>
    </row>
    <row r="177">
      <c r="A177" s="452" t="s">
        <v>1</v>
      </c>
      <c r="B177" s="423"/>
      <c r="C177" s="423"/>
      <c r="D177" s="423"/>
      <c r="E177" s="423"/>
      <c r="F177" s="423"/>
      <c r="G177" s="423"/>
      <c r="H177" s="423"/>
      <c r="I177" s="423"/>
      <c r="J177" s="409"/>
      <c r="K177" s="422" t="s">
        <v>1</v>
      </c>
      <c r="L177" s="423"/>
      <c r="M177" s="423"/>
      <c r="N177" s="423"/>
      <c r="O177" s="423"/>
      <c r="P177" s="423"/>
      <c r="Q177" s="410"/>
      <c r="R177" s="410"/>
      <c r="S177" s="410"/>
      <c r="T177" s="411"/>
      <c r="U177" s="411"/>
      <c r="V177" s="411"/>
      <c r="W177" s="411"/>
      <c r="X177" s="411"/>
      <c r="Y177" s="411"/>
      <c r="Z177" s="411"/>
    </row>
    <row r="178">
      <c r="A178" s="487" t="s">
        <v>248</v>
      </c>
      <c r="B178" s="432"/>
      <c r="C178" s="432">
        <v>3.0</v>
      </c>
      <c r="D178" s="432">
        <v>1.0</v>
      </c>
      <c r="E178" s="432">
        <v>4.0</v>
      </c>
      <c r="F178" s="430">
        <v>2.0</v>
      </c>
      <c r="G178" s="430"/>
      <c r="H178" s="488">
        <f t="shared" ref="H178:H183" si="86">SUM(B178:G178)</f>
        <v>10</v>
      </c>
      <c r="I178" s="434">
        <f t="shared" ref="I178:I183" si="87">(H178/60)</f>
        <v>0.1666666667</v>
      </c>
      <c r="J178" s="424"/>
      <c r="K178" s="487" t="s">
        <v>248</v>
      </c>
      <c r="L178" s="489">
        <v>28.0</v>
      </c>
      <c r="M178" s="489">
        <f t="shared" ref="M178:M183" si="88">(L178-H178)</f>
        <v>18</v>
      </c>
      <c r="N178" s="490">
        <v>15.0</v>
      </c>
      <c r="O178" s="436">
        <f t="shared" ref="O178:O183" si="89">sum(M178,N178)</f>
        <v>33</v>
      </c>
      <c r="P178" s="437"/>
      <c r="Q178" s="438"/>
      <c r="R178" s="410"/>
      <c r="S178" s="410"/>
      <c r="T178" s="411"/>
      <c r="U178" s="411"/>
      <c r="V178" s="411"/>
      <c r="W178" s="411"/>
      <c r="X178" s="411"/>
      <c r="Y178" s="411"/>
      <c r="Z178" s="411"/>
    </row>
    <row r="179">
      <c r="A179" s="491" t="s">
        <v>134</v>
      </c>
      <c r="B179" s="432"/>
      <c r="C179" s="432">
        <v>7.0</v>
      </c>
      <c r="D179" s="432">
        <v>5.0</v>
      </c>
      <c r="E179" s="430">
        <v>4.0</v>
      </c>
      <c r="F179" s="430">
        <v>7.0</v>
      </c>
      <c r="G179" s="430"/>
      <c r="H179" s="488">
        <f t="shared" si="86"/>
        <v>23</v>
      </c>
      <c r="I179" s="434">
        <f t="shared" si="87"/>
        <v>0.3833333333</v>
      </c>
      <c r="J179" s="424"/>
      <c r="K179" s="491" t="s">
        <v>134</v>
      </c>
      <c r="L179" s="489">
        <v>30.0</v>
      </c>
      <c r="M179" s="489">
        <f t="shared" si="88"/>
        <v>7</v>
      </c>
      <c r="N179" s="490">
        <v>40.0</v>
      </c>
      <c r="O179" s="436">
        <f t="shared" si="89"/>
        <v>47</v>
      </c>
      <c r="P179" s="437"/>
      <c r="Q179" s="410"/>
      <c r="R179" s="410"/>
      <c r="S179" s="410"/>
      <c r="T179" s="411"/>
      <c r="U179" s="411"/>
      <c r="V179" s="411"/>
      <c r="W179" s="411"/>
      <c r="X179" s="411"/>
      <c r="Y179" s="411"/>
      <c r="Z179" s="411"/>
    </row>
    <row r="180">
      <c r="A180" s="491" t="s">
        <v>199</v>
      </c>
      <c r="B180" s="432"/>
      <c r="C180" s="432">
        <v>7.0</v>
      </c>
      <c r="D180" s="432">
        <v>3.0</v>
      </c>
      <c r="E180" s="432">
        <v>4.0</v>
      </c>
      <c r="F180" s="430">
        <v>2.0</v>
      </c>
      <c r="G180" s="430"/>
      <c r="H180" s="488">
        <f t="shared" si="86"/>
        <v>16</v>
      </c>
      <c r="I180" s="434">
        <f t="shared" si="87"/>
        <v>0.2666666667</v>
      </c>
      <c r="J180" s="424"/>
      <c r="K180" s="491" t="s">
        <v>199</v>
      </c>
      <c r="L180" s="489">
        <v>31.0</v>
      </c>
      <c r="M180" s="489">
        <f t="shared" si="88"/>
        <v>15</v>
      </c>
      <c r="N180" s="490">
        <v>20.0</v>
      </c>
      <c r="O180" s="436">
        <f t="shared" si="89"/>
        <v>35</v>
      </c>
      <c r="P180" s="437"/>
      <c r="Q180" s="438"/>
      <c r="R180" s="410"/>
      <c r="S180" s="410"/>
      <c r="T180" s="411"/>
      <c r="U180" s="411"/>
      <c r="V180" s="411"/>
      <c r="W180" s="411"/>
      <c r="X180" s="411"/>
      <c r="Y180" s="411"/>
      <c r="Z180" s="411"/>
    </row>
    <row r="181">
      <c r="A181" s="491" t="s">
        <v>200</v>
      </c>
      <c r="B181" s="432"/>
      <c r="C181" s="432">
        <v>3.0</v>
      </c>
      <c r="D181" s="432">
        <v>2.0</v>
      </c>
      <c r="E181" s="432">
        <v>4.0</v>
      </c>
      <c r="F181" s="430">
        <v>2.0</v>
      </c>
      <c r="G181" s="430"/>
      <c r="H181" s="488">
        <f t="shared" si="86"/>
        <v>11</v>
      </c>
      <c r="I181" s="434">
        <f t="shared" si="87"/>
        <v>0.1833333333</v>
      </c>
      <c r="J181" s="424"/>
      <c r="K181" s="491" t="s">
        <v>200</v>
      </c>
      <c r="L181" s="489">
        <v>29.0</v>
      </c>
      <c r="M181" s="489">
        <f t="shared" si="88"/>
        <v>18</v>
      </c>
      <c r="N181" s="490">
        <v>10.0</v>
      </c>
      <c r="O181" s="436">
        <f t="shared" si="89"/>
        <v>28</v>
      </c>
      <c r="P181" s="437"/>
      <c r="Q181" s="438"/>
      <c r="R181" s="410"/>
      <c r="S181" s="410"/>
      <c r="T181" s="411"/>
      <c r="U181" s="411"/>
      <c r="V181" s="411"/>
      <c r="W181" s="411"/>
      <c r="X181" s="411"/>
      <c r="Y181" s="411"/>
      <c r="Z181" s="411"/>
    </row>
    <row r="182">
      <c r="A182" s="491" t="s">
        <v>230</v>
      </c>
      <c r="B182" s="432"/>
      <c r="C182" s="432">
        <v>5.0</v>
      </c>
      <c r="D182" s="432">
        <v>12.0</v>
      </c>
      <c r="E182" s="432">
        <v>9.0</v>
      </c>
      <c r="F182" s="430">
        <v>0.0</v>
      </c>
      <c r="G182" s="430">
        <v>3.0</v>
      </c>
      <c r="H182" s="488">
        <f t="shared" si="86"/>
        <v>29</v>
      </c>
      <c r="I182" s="434">
        <f t="shared" si="87"/>
        <v>0.4833333333</v>
      </c>
      <c r="J182" s="424"/>
      <c r="K182" s="491" t="s">
        <v>230</v>
      </c>
      <c r="L182" s="489">
        <v>27.0</v>
      </c>
      <c r="M182" s="489">
        <f t="shared" si="88"/>
        <v>-2</v>
      </c>
      <c r="N182" s="490">
        <v>40.0</v>
      </c>
      <c r="O182" s="436">
        <f t="shared" si="89"/>
        <v>38</v>
      </c>
      <c r="P182" s="437"/>
      <c r="Q182" s="438"/>
      <c r="R182" s="410"/>
      <c r="S182" s="410"/>
      <c r="T182" s="411"/>
      <c r="U182" s="411"/>
      <c r="V182" s="411"/>
      <c r="W182" s="411"/>
      <c r="X182" s="411"/>
      <c r="Y182" s="411"/>
      <c r="Z182" s="411"/>
    </row>
    <row r="183">
      <c r="A183" s="487" t="s">
        <v>255</v>
      </c>
      <c r="B183" s="432"/>
      <c r="C183" s="432">
        <v>0.0</v>
      </c>
      <c r="D183" s="432">
        <v>0.0</v>
      </c>
      <c r="E183" s="432">
        <v>0.0</v>
      </c>
      <c r="F183" s="430">
        <v>0.0</v>
      </c>
      <c r="G183" s="430"/>
      <c r="H183" s="488">
        <f t="shared" si="86"/>
        <v>0</v>
      </c>
      <c r="I183" s="434">
        <f t="shared" si="87"/>
        <v>0</v>
      </c>
      <c r="J183" s="424"/>
      <c r="K183" s="487" t="s">
        <v>255</v>
      </c>
      <c r="L183" s="436">
        <v>15.0</v>
      </c>
      <c r="M183" s="489">
        <f t="shared" si="88"/>
        <v>15</v>
      </c>
      <c r="N183" s="490" t="s">
        <v>79</v>
      </c>
      <c r="O183" s="436">
        <f t="shared" si="89"/>
        <v>15</v>
      </c>
      <c r="P183" s="437"/>
      <c r="Q183" s="438"/>
      <c r="R183" s="410"/>
      <c r="S183" s="410"/>
      <c r="T183" s="411"/>
      <c r="U183" s="411"/>
      <c r="V183" s="411"/>
      <c r="W183" s="411"/>
      <c r="X183" s="411"/>
      <c r="Y183" s="411"/>
      <c r="Z183" s="411"/>
    </row>
    <row r="184">
      <c r="A184" s="420"/>
      <c r="B184" s="423">
        <f>SUM(B179:B183)</f>
        <v>0</v>
      </c>
      <c r="C184" s="423">
        <f t="shared" ref="C184:H184" si="90">SUM(C178:C183)</f>
        <v>25</v>
      </c>
      <c r="D184" s="423">
        <f t="shared" si="90"/>
        <v>23</v>
      </c>
      <c r="E184" s="423">
        <f t="shared" si="90"/>
        <v>25</v>
      </c>
      <c r="F184" s="423">
        <f t="shared" si="90"/>
        <v>13</v>
      </c>
      <c r="G184" s="423">
        <f t="shared" si="90"/>
        <v>3</v>
      </c>
      <c r="H184" s="423">
        <f t="shared" si="90"/>
        <v>89</v>
      </c>
      <c r="I184" s="492"/>
      <c r="J184" s="409"/>
      <c r="K184" s="423" t="s">
        <v>9</v>
      </c>
      <c r="L184" s="423">
        <f t="shared" ref="L184:O184" si="91">SUM(L179:L183)</f>
        <v>132</v>
      </c>
      <c r="M184" s="423">
        <f t="shared" si="91"/>
        <v>53</v>
      </c>
      <c r="N184" s="423">
        <f t="shared" si="91"/>
        <v>110</v>
      </c>
      <c r="O184" s="423">
        <f t="shared" si="91"/>
        <v>163</v>
      </c>
      <c r="P184" s="423"/>
      <c r="Q184" s="410"/>
      <c r="R184" s="410"/>
      <c r="S184" s="410"/>
      <c r="T184" s="411"/>
      <c r="U184" s="411"/>
      <c r="V184" s="411"/>
      <c r="W184" s="411"/>
      <c r="X184" s="411"/>
      <c r="Y184" s="411"/>
      <c r="Z184" s="411"/>
    </row>
    <row r="185">
      <c r="A185" s="474"/>
      <c r="B185" s="474"/>
      <c r="C185" s="474"/>
      <c r="D185" s="474"/>
      <c r="E185" s="474"/>
      <c r="F185" s="474"/>
      <c r="G185" s="474"/>
      <c r="H185" s="474"/>
      <c r="I185" s="410"/>
      <c r="J185" s="428"/>
      <c r="K185" s="410"/>
      <c r="L185" s="410"/>
      <c r="M185" s="410"/>
      <c r="N185" s="410"/>
      <c r="O185" s="410"/>
      <c r="P185" s="410"/>
      <c r="Q185" s="410"/>
      <c r="R185" s="410"/>
      <c r="S185" s="410"/>
      <c r="T185" s="411"/>
      <c r="U185" s="411"/>
      <c r="V185" s="411"/>
      <c r="W185" s="411"/>
      <c r="X185" s="411"/>
      <c r="Y185" s="411"/>
      <c r="Z185" s="411"/>
    </row>
    <row r="186">
      <c r="A186" s="479"/>
      <c r="B186" s="493">
        <f t="shared" ref="B186:H186" si="92">(B184*30)</f>
        <v>0</v>
      </c>
      <c r="C186" s="493">
        <f t="shared" si="92"/>
        <v>750</v>
      </c>
      <c r="D186" s="493">
        <f t="shared" si="92"/>
        <v>690</v>
      </c>
      <c r="E186" s="493">
        <f t="shared" si="92"/>
        <v>750</v>
      </c>
      <c r="F186" s="493">
        <f t="shared" si="92"/>
        <v>390</v>
      </c>
      <c r="G186" s="493">
        <f t="shared" si="92"/>
        <v>90</v>
      </c>
      <c r="H186" s="493">
        <f t="shared" si="92"/>
        <v>2670</v>
      </c>
      <c r="I186" s="410"/>
      <c r="J186" s="428"/>
      <c r="K186" s="410"/>
      <c r="L186" s="410"/>
      <c r="M186" s="410"/>
      <c r="N186" s="410"/>
      <c r="O186" s="410"/>
      <c r="P186" s="410"/>
      <c r="Q186" s="410"/>
      <c r="R186" s="410"/>
      <c r="S186" s="410"/>
      <c r="T186" s="411"/>
      <c r="U186" s="411"/>
      <c r="V186" s="411"/>
      <c r="W186" s="411"/>
      <c r="X186" s="411"/>
      <c r="Y186" s="411"/>
      <c r="Z186" s="411"/>
    </row>
    <row r="187">
      <c r="A187" s="410"/>
      <c r="B187" s="410"/>
      <c r="C187" s="410"/>
      <c r="D187" s="410"/>
      <c r="E187" s="410"/>
      <c r="F187" s="410"/>
      <c r="G187" s="474"/>
      <c r="H187" s="474"/>
      <c r="I187" s="410"/>
      <c r="J187" s="428"/>
      <c r="K187" s="410"/>
      <c r="L187" s="410"/>
      <c r="M187" s="410"/>
      <c r="N187" s="410"/>
      <c r="O187" s="410"/>
      <c r="P187" s="410"/>
      <c r="Q187" s="410"/>
      <c r="R187" s="410"/>
      <c r="S187" s="410"/>
      <c r="T187" s="411"/>
      <c r="U187" s="411"/>
      <c r="V187" s="411"/>
      <c r="W187" s="411"/>
      <c r="X187" s="411"/>
      <c r="Y187" s="411"/>
      <c r="Z187" s="411"/>
    </row>
    <row r="188">
      <c r="A188" s="410"/>
      <c r="B188" s="410"/>
      <c r="C188" s="410"/>
      <c r="D188" s="410"/>
      <c r="E188" s="410"/>
      <c r="F188" s="481"/>
      <c r="G188" s="482" t="s">
        <v>35</v>
      </c>
      <c r="H188" s="482" t="s">
        <v>36</v>
      </c>
      <c r="I188" s="410"/>
      <c r="J188" s="428"/>
      <c r="K188" s="410"/>
      <c r="L188" s="410"/>
      <c r="M188" s="410"/>
      <c r="N188" s="410"/>
      <c r="O188" s="410"/>
      <c r="P188" s="410"/>
      <c r="Q188" s="410"/>
      <c r="R188" s="410"/>
      <c r="S188" s="410"/>
      <c r="T188" s="411"/>
      <c r="U188" s="411"/>
      <c r="V188" s="411"/>
      <c r="W188" s="411"/>
      <c r="X188" s="411"/>
      <c r="Y188" s="411"/>
      <c r="Z188" s="411"/>
    </row>
    <row r="189">
      <c r="A189" s="410"/>
      <c r="B189" s="410"/>
      <c r="C189" s="410"/>
      <c r="D189" s="410"/>
      <c r="E189" s="410"/>
      <c r="F189" s="481"/>
      <c r="G189" s="483">
        <v>44598.0</v>
      </c>
      <c r="H189" s="430">
        <v>78.0</v>
      </c>
      <c r="I189" s="410"/>
      <c r="J189" s="428"/>
      <c r="K189" s="410"/>
      <c r="L189" s="410"/>
      <c r="M189" s="410"/>
      <c r="N189" s="410"/>
      <c r="O189" s="410"/>
      <c r="P189" s="410"/>
      <c r="Q189" s="410"/>
      <c r="R189" s="410"/>
      <c r="S189" s="410"/>
      <c r="T189" s="411"/>
      <c r="U189" s="411"/>
      <c r="V189" s="411"/>
      <c r="W189" s="411"/>
      <c r="X189" s="411"/>
      <c r="Y189" s="411"/>
      <c r="Z189" s="411"/>
    </row>
    <row r="190">
      <c r="A190" s="410"/>
      <c r="B190" s="410"/>
      <c r="C190" s="410"/>
      <c r="D190" s="410"/>
      <c r="E190" s="410"/>
      <c r="F190" s="481"/>
      <c r="G190" s="484">
        <v>44605.0</v>
      </c>
      <c r="H190" s="430">
        <v>79.0</v>
      </c>
      <c r="I190" s="410"/>
      <c r="J190" s="428"/>
      <c r="K190" s="410"/>
      <c r="L190" s="410"/>
      <c r="M190" s="410"/>
      <c r="N190" s="410"/>
      <c r="O190" s="410"/>
      <c r="P190" s="410"/>
      <c r="Q190" s="410"/>
      <c r="R190" s="410"/>
      <c r="S190" s="410"/>
      <c r="T190" s="411"/>
      <c r="U190" s="411"/>
      <c r="V190" s="411"/>
      <c r="W190" s="411"/>
      <c r="X190" s="411"/>
      <c r="Y190" s="411"/>
      <c r="Z190" s="411"/>
    </row>
    <row r="191">
      <c r="A191" s="410"/>
      <c r="B191" s="410"/>
      <c r="C191" s="410"/>
      <c r="D191" s="410"/>
      <c r="E191" s="410"/>
      <c r="F191" s="481"/>
      <c r="G191" s="484">
        <v>44612.0</v>
      </c>
      <c r="H191" s="430">
        <v>60.0</v>
      </c>
      <c r="I191" s="410"/>
      <c r="J191" s="428"/>
      <c r="K191" s="410"/>
      <c r="L191" s="410"/>
      <c r="M191" s="410"/>
      <c r="N191" s="410"/>
      <c r="O191" s="410"/>
      <c r="P191" s="410"/>
      <c r="Q191" s="410"/>
      <c r="R191" s="410"/>
      <c r="S191" s="410"/>
      <c r="T191" s="411"/>
      <c r="U191" s="411"/>
      <c r="V191" s="411"/>
      <c r="W191" s="411"/>
      <c r="X191" s="411"/>
      <c r="Y191" s="411"/>
      <c r="Z191" s="411"/>
    </row>
    <row r="192">
      <c r="A192" s="410"/>
      <c r="B192" s="410"/>
      <c r="C192" s="410"/>
      <c r="D192" s="410"/>
      <c r="E192" s="410"/>
      <c r="F192" s="481"/>
      <c r="G192" s="484">
        <v>44619.0</v>
      </c>
      <c r="H192" s="430">
        <v>81.0</v>
      </c>
      <c r="I192" s="410"/>
      <c r="J192" s="428"/>
      <c r="K192" s="410"/>
      <c r="L192" s="410"/>
      <c r="M192" s="410"/>
      <c r="N192" s="410"/>
      <c r="O192" s="410"/>
      <c r="P192" s="410"/>
      <c r="Q192" s="410"/>
      <c r="R192" s="410"/>
      <c r="S192" s="410"/>
      <c r="T192" s="411"/>
      <c r="U192" s="411"/>
      <c r="V192" s="411"/>
      <c r="W192" s="411"/>
      <c r="X192" s="411"/>
      <c r="Y192" s="411"/>
      <c r="Z192" s="411"/>
    </row>
    <row r="193">
      <c r="A193" s="410"/>
      <c r="B193" s="410"/>
      <c r="C193" s="410"/>
      <c r="D193" s="410"/>
      <c r="E193" s="410"/>
      <c r="F193" s="481"/>
      <c r="G193" s="484">
        <v>44620.0</v>
      </c>
      <c r="H193" s="430">
        <f>(H184)</f>
        <v>89</v>
      </c>
      <c r="I193" s="410"/>
      <c r="J193" s="428"/>
      <c r="K193" s="410"/>
      <c r="L193" s="410"/>
      <c r="M193" s="410"/>
      <c r="N193" s="410"/>
      <c r="O193" s="410"/>
      <c r="P193" s="410"/>
      <c r="Q193" s="410"/>
      <c r="R193" s="410"/>
      <c r="S193" s="410"/>
      <c r="T193" s="411"/>
      <c r="U193" s="411"/>
      <c r="V193" s="411"/>
      <c r="W193" s="411"/>
      <c r="X193" s="411"/>
      <c r="Y193" s="411"/>
      <c r="Z193" s="411"/>
    </row>
    <row r="194">
      <c r="A194" s="410"/>
      <c r="B194" s="410"/>
      <c r="C194" s="410"/>
      <c r="D194" s="410"/>
      <c r="E194" s="410"/>
      <c r="F194" s="481"/>
      <c r="G194" s="482" t="s">
        <v>9</v>
      </c>
      <c r="H194" s="482">
        <f>SUM(H189:H193)</f>
        <v>387</v>
      </c>
      <c r="I194" s="410"/>
      <c r="J194" s="428"/>
      <c r="K194" s="410"/>
      <c r="L194" s="410"/>
      <c r="M194" s="410"/>
      <c r="N194" s="410"/>
      <c r="O194" s="410"/>
      <c r="P194" s="410"/>
      <c r="Q194" s="410"/>
      <c r="R194" s="410"/>
      <c r="S194" s="410"/>
      <c r="T194" s="411"/>
      <c r="U194" s="411"/>
      <c r="V194" s="411"/>
      <c r="W194" s="411"/>
      <c r="X194" s="411"/>
      <c r="Y194" s="411"/>
      <c r="Z194" s="411"/>
    </row>
    <row r="195">
      <c r="A195" s="410"/>
      <c r="B195" s="410"/>
      <c r="C195" s="410"/>
      <c r="D195" s="410"/>
      <c r="E195" s="410"/>
      <c r="F195" s="410"/>
      <c r="G195" s="474"/>
      <c r="H195" s="474"/>
      <c r="I195" s="410"/>
      <c r="J195" s="428"/>
      <c r="K195" s="410"/>
      <c r="L195" s="410"/>
      <c r="M195" s="410"/>
      <c r="N195" s="410"/>
      <c r="O195" s="410"/>
      <c r="P195" s="410"/>
      <c r="Q195" s="410"/>
      <c r="R195" s="410"/>
      <c r="S195" s="410"/>
      <c r="T195" s="411"/>
      <c r="U195" s="411"/>
      <c r="V195" s="411"/>
      <c r="W195" s="411"/>
      <c r="X195" s="411"/>
      <c r="Y195" s="411"/>
      <c r="Z195" s="411"/>
    </row>
    <row r="196">
      <c r="A196" s="410"/>
      <c r="B196" s="410"/>
      <c r="C196" s="410"/>
      <c r="D196" s="410"/>
      <c r="E196" s="410"/>
      <c r="F196" s="481"/>
      <c r="G196" s="485" t="s">
        <v>131</v>
      </c>
      <c r="H196" s="485">
        <f>(600-H194)</f>
        <v>213</v>
      </c>
      <c r="I196" s="486">
        <f>(H194/600)</f>
        <v>0.645</v>
      </c>
      <c r="J196" s="428"/>
      <c r="K196" s="410"/>
      <c r="L196" s="410"/>
      <c r="M196" s="410"/>
      <c r="N196" s="410"/>
      <c r="O196" s="410"/>
      <c r="P196" s="410"/>
      <c r="Q196" s="410"/>
      <c r="R196" s="410"/>
      <c r="S196" s="410"/>
      <c r="T196" s="411"/>
      <c r="U196" s="411"/>
      <c r="V196" s="411"/>
      <c r="W196" s="411"/>
      <c r="X196" s="411"/>
      <c r="Y196" s="411"/>
      <c r="Z196" s="411"/>
    </row>
    <row r="197">
      <c r="A197" s="474"/>
      <c r="B197" s="474"/>
      <c r="C197" s="474"/>
      <c r="D197" s="474"/>
      <c r="E197" s="474"/>
      <c r="F197" s="474"/>
      <c r="G197" s="474"/>
      <c r="H197" s="474"/>
      <c r="I197" s="474"/>
      <c r="J197" s="428"/>
      <c r="K197" s="474"/>
      <c r="L197" s="474"/>
      <c r="M197" s="474"/>
      <c r="N197" s="474"/>
      <c r="O197" s="474"/>
      <c r="P197" s="474"/>
      <c r="Q197" s="410"/>
      <c r="R197" s="410"/>
      <c r="S197" s="410"/>
      <c r="T197" s="411"/>
      <c r="U197" s="411"/>
      <c r="V197" s="411"/>
      <c r="W197" s="411"/>
      <c r="X197" s="411"/>
      <c r="Y197" s="411"/>
      <c r="Z197" s="411"/>
    </row>
    <row r="198">
      <c r="A198" s="406" t="s">
        <v>259</v>
      </c>
      <c r="B198" s="407">
        <v>28.0</v>
      </c>
      <c r="C198" s="407">
        <v>1.0</v>
      </c>
      <c r="D198" s="407">
        <v>2.0</v>
      </c>
      <c r="E198" s="407">
        <v>3.0</v>
      </c>
      <c r="F198" s="407">
        <v>4.0</v>
      </c>
      <c r="G198" s="407">
        <v>5.0</v>
      </c>
      <c r="H198" s="408"/>
      <c r="I198" s="408"/>
      <c r="J198" s="409"/>
      <c r="K198" s="406" t="s">
        <v>259</v>
      </c>
      <c r="L198" s="415"/>
      <c r="M198" s="415"/>
      <c r="N198" s="415"/>
      <c r="O198" s="415"/>
      <c r="P198" s="415"/>
      <c r="Q198" s="410"/>
      <c r="R198" s="410"/>
      <c r="S198" s="410"/>
      <c r="T198" s="411"/>
      <c r="U198" s="411"/>
      <c r="V198" s="411"/>
      <c r="W198" s="411"/>
      <c r="X198" s="411"/>
      <c r="Y198" s="411"/>
      <c r="Z198" s="411"/>
    </row>
    <row r="199">
      <c r="A199" s="414" t="s">
        <v>144</v>
      </c>
      <c r="B199" s="414" t="s">
        <v>2</v>
      </c>
      <c r="C199" s="414" t="s">
        <v>3</v>
      </c>
      <c r="D199" s="414" t="s">
        <v>4</v>
      </c>
      <c r="E199" s="414" t="s">
        <v>5</v>
      </c>
      <c r="F199" s="414" t="s">
        <v>6</v>
      </c>
      <c r="G199" s="414" t="s">
        <v>7</v>
      </c>
      <c r="H199" s="414" t="s">
        <v>9</v>
      </c>
      <c r="I199" s="414" t="s">
        <v>71</v>
      </c>
      <c r="J199" s="409"/>
      <c r="K199" s="413" t="s">
        <v>144</v>
      </c>
      <c r="L199" s="413" t="s">
        <v>72</v>
      </c>
      <c r="M199" s="413" t="s">
        <v>13</v>
      </c>
      <c r="N199" s="415" t="s">
        <v>73</v>
      </c>
      <c r="O199" s="415" t="s">
        <v>133</v>
      </c>
      <c r="P199" s="494" t="s">
        <v>245</v>
      </c>
      <c r="Q199" s="410"/>
      <c r="R199" s="410"/>
      <c r="S199" s="410"/>
      <c r="T199" s="411"/>
      <c r="U199" s="411"/>
      <c r="V199" s="411"/>
      <c r="W199" s="411"/>
      <c r="X199" s="411"/>
      <c r="Y199" s="411"/>
      <c r="Z199" s="411"/>
    </row>
    <row r="200">
      <c r="A200" s="495" t="s">
        <v>1</v>
      </c>
      <c r="B200" s="496"/>
      <c r="C200" s="496"/>
      <c r="D200" s="496"/>
      <c r="E200" s="496"/>
      <c r="F200" s="496"/>
      <c r="G200" s="496"/>
      <c r="H200" s="497">
        <v>0.0</v>
      </c>
      <c r="I200" s="496"/>
      <c r="J200" s="409"/>
      <c r="K200" s="498" t="s">
        <v>1</v>
      </c>
      <c r="L200" s="499"/>
      <c r="M200" s="499"/>
      <c r="N200" s="499"/>
      <c r="O200" s="499"/>
      <c r="P200" s="499"/>
      <c r="Q200" s="410"/>
      <c r="R200" s="410"/>
      <c r="S200" s="410"/>
      <c r="T200" s="411"/>
      <c r="U200" s="411"/>
      <c r="V200" s="411"/>
      <c r="W200" s="411"/>
      <c r="X200" s="411"/>
      <c r="Y200" s="411"/>
      <c r="Z200" s="411"/>
    </row>
    <row r="201">
      <c r="A201" s="500" t="s">
        <v>145</v>
      </c>
      <c r="B201" s="501">
        <v>0.0</v>
      </c>
      <c r="C201" s="501">
        <v>30.0</v>
      </c>
      <c r="D201" s="501">
        <v>16.0</v>
      </c>
      <c r="E201" s="501">
        <v>6.0</v>
      </c>
      <c r="F201" s="501">
        <v>0.0</v>
      </c>
      <c r="G201" s="502">
        <v>0.0</v>
      </c>
      <c r="H201" s="503">
        <f t="shared" ref="H201:H220" si="93">SUM(B201:G201)</f>
        <v>52</v>
      </c>
      <c r="I201" s="504">
        <f>(H201:H202/60)</f>
        <v>0.8666666667</v>
      </c>
      <c r="J201" s="424"/>
      <c r="K201" s="500" t="s">
        <v>145</v>
      </c>
      <c r="L201" s="505">
        <v>55.0</v>
      </c>
      <c r="M201" s="505">
        <f t="shared" ref="M201:M220" si="94">(L201-H201)</f>
        <v>3</v>
      </c>
      <c r="N201" s="506">
        <v>110.0</v>
      </c>
      <c r="O201" s="505">
        <f t="shared" ref="O201:O220" si="95">sum(M201,N201)</f>
        <v>113</v>
      </c>
      <c r="P201" s="505"/>
      <c r="Q201" s="438"/>
      <c r="R201" s="410"/>
      <c r="S201" s="410"/>
      <c r="T201" s="411"/>
      <c r="U201" s="411"/>
      <c r="V201" s="411"/>
      <c r="W201" s="411"/>
      <c r="X201" s="411"/>
      <c r="Y201" s="411"/>
      <c r="Z201" s="411"/>
    </row>
    <row r="202">
      <c r="A202" s="507" t="s">
        <v>121</v>
      </c>
      <c r="B202" s="456">
        <v>9.0</v>
      </c>
      <c r="C202" s="456">
        <v>6.0</v>
      </c>
      <c r="D202" s="456">
        <v>2.0</v>
      </c>
      <c r="E202" s="456">
        <v>6.0</v>
      </c>
      <c r="F202" s="456">
        <v>0.0</v>
      </c>
      <c r="G202" s="507">
        <v>0.0</v>
      </c>
      <c r="H202" s="488">
        <f t="shared" si="93"/>
        <v>23</v>
      </c>
      <c r="I202" s="508"/>
      <c r="J202" s="424"/>
      <c r="K202" s="507" t="s">
        <v>121</v>
      </c>
      <c r="L202" s="489">
        <v>44.0</v>
      </c>
      <c r="M202" s="449">
        <f t="shared" si="94"/>
        <v>21</v>
      </c>
      <c r="N202" s="509" t="s">
        <v>79</v>
      </c>
      <c r="O202" s="449">
        <f t="shared" si="95"/>
        <v>21</v>
      </c>
      <c r="P202" s="449"/>
      <c r="Q202" s="438"/>
      <c r="R202" s="410"/>
      <c r="S202" s="410"/>
      <c r="T202" s="411"/>
      <c r="U202" s="411"/>
      <c r="V202" s="411"/>
      <c r="W202" s="411"/>
      <c r="X202" s="411"/>
      <c r="Y202" s="411"/>
      <c r="Z202" s="411"/>
    </row>
    <row r="203">
      <c r="A203" s="500" t="s">
        <v>152</v>
      </c>
      <c r="B203" s="501">
        <v>7.0</v>
      </c>
      <c r="C203" s="501">
        <v>0.0</v>
      </c>
      <c r="D203" s="501">
        <v>11.0</v>
      </c>
      <c r="E203" s="501">
        <v>12.0</v>
      </c>
      <c r="F203" s="501">
        <v>4.0</v>
      </c>
      <c r="G203" s="502">
        <v>0.0</v>
      </c>
      <c r="H203" s="503">
        <f t="shared" si="93"/>
        <v>34</v>
      </c>
      <c r="I203" s="504">
        <f>(H203/60)</f>
        <v>0.5666666667</v>
      </c>
      <c r="J203" s="424"/>
      <c r="K203" s="500" t="s">
        <v>152</v>
      </c>
      <c r="L203" s="505">
        <v>52.0</v>
      </c>
      <c r="M203" s="505">
        <f t="shared" si="94"/>
        <v>18</v>
      </c>
      <c r="N203" s="506">
        <v>30.0</v>
      </c>
      <c r="O203" s="505">
        <f t="shared" si="95"/>
        <v>48</v>
      </c>
      <c r="P203" s="505"/>
      <c r="Q203" s="410"/>
      <c r="R203" s="410"/>
      <c r="S203" s="410"/>
      <c r="T203" s="411"/>
      <c r="U203" s="411"/>
      <c r="V203" s="411"/>
      <c r="W203" s="411"/>
      <c r="X203" s="411"/>
      <c r="Y203" s="411"/>
      <c r="Z203" s="411"/>
    </row>
    <row r="204">
      <c r="A204" s="507" t="s">
        <v>121</v>
      </c>
      <c r="B204" s="456">
        <v>1.0</v>
      </c>
      <c r="C204" s="456">
        <v>1.0</v>
      </c>
      <c r="D204" s="456">
        <v>4.0</v>
      </c>
      <c r="E204" s="456">
        <v>2.0</v>
      </c>
      <c r="F204" s="456">
        <v>0.0</v>
      </c>
      <c r="G204" s="507">
        <v>0.0</v>
      </c>
      <c r="H204" s="488">
        <f t="shared" si="93"/>
        <v>8</v>
      </c>
      <c r="I204" s="508"/>
      <c r="J204" s="424"/>
      <c r="K204" s="507" t="s">
        <v>121</v>
      </c>
      <c r="L204" s="489">
        <v>18.0</v>
      </c>
      <c r="M204" s="449">
        <f t="shared" si="94"/>
        <v>10</v>
      </c>
      <c r="N204" s="509" t="s">
        <v>79</v>
      </c>
      <c r="O204" s="449">
        <f t="shared" si="95"/>
        <v>10</v>
      </c>
      <c r="P204" s="449"/>
      <c r="Q204" s="410"/>
      <c r="R204" s="410"/>
      <c r="S204" s="410"/>
      <c r="T204" s="411"/>
      <c r="U204" s="411"/>
      <c r="V204" s="411"/>
      <c r="W204" s="411"/>
      <c r="X204" s="411"/>
      <c r="Y204" s="411"/>
      <c r="Z204" s="411"/>
    </row>
    <row r="205">
      <c r="A205" s="500" t="s">
        <v>153</v>
      </c>
      <c r="B205" s="501">
        <v>6.0</v>
      </c>
      <c r="C205" s="501">
        <v>0.0</v>
      </c>
      <c r="D205" s="501">
        <v>14.0</v>
      </c>
      <c r="E205" s="501">
        <v>4.0</v>
      </c>
      <c r="F205" s="501">
        <v>0.0</v>
      </c>
      <c r="G205" s="502">
        <v>6.0</v>
      </c>
      <c r="H205" s="503">
        <f t="shared" si="93"/>
        <v>30</v>
      </c>
      <c r="I205" s="504">
        <f>(H205/60)</f>
        <v>0.5</v>
      </c>
      <c r="J205" s="424"/>
      <c r="K205" s="500" t="s">
        <v>153</v>
      </c>
      <c r="L205" s="505">
        <v>47.0</v>
      </c>
      <c r="M205" s="505">
        <f t="shared" si="94"/>
        <v>17</v>
      </c>
      <c r="N205" s="506">
        <v>20.0</v>
      </c>
      <c r="O205" s="505">
        <f t="shared" si="95"/>
        <v>37</v>
      </c>
      <c r="P205" s="505"/>
      <c r="Q205" s="438">
        <f>+5</f>
        <v>5</v>
      </c>
      <c r="R205" s="410"/>
      <c r="S205" s="410"/>
      <c r="T205" s="411"/>
      <c r="U205" s="411"/>
      <c r="V205" s="411"/>
      <c r="W205" s="411"/>
      <c r="X205" s="411"/>
      <c r="Y205" s="411"/>
      <c r="Z205" s="411"/>
    </row>
    <row r="206">
      <c r="A206" s="507" t="s">
        <v>121</v>
      </c>
      <c r="B206" s="456">
        <v>3.0</v>
      </c>
      <c r="C206" s="456">
        <v>0.0</v>
      </c>
      <c r="D206" s="456">
        <v>1.0</v>
      </c>
      <c r="E206" s="456">
        <v>3.0</v>
      </c>
      <c r="F206" s="456">
        <v>0.0</v>
      </c>
      <c r="G206" s="507">
        <v>0.0</v>
      </c>
      <c r="H206" s="488">
        <f t="shared" si="93"/>
        <v>7</v>
      </c>
      <c r="I206" s="508"/>
      <c r="J206" s="424"/>
      <c r="K206" s="507" t="s">
        <v>121</v>
      </c>
      <c r="L206" s="489">
        <v>7.0</v>
      </c>
      <c r="M206" s="449">
        <f t="shared" si="94"/>
        <v>0</v>
      </c>
      <c r="N206" s="509" t="s">
        <v>79</v>
      </c>
      <c r="O206" s="449">
        <f t="shared" si="95"/>
        <v>0</v>
      </c>
      <c r="P206" s="449"/>
      <c r="Q206" s="410"/>
      <c r="R206" s="410"/>
      <c r="S206" s="410"/>
      <c r="T206" s="411"/>
      <c r="U206" s="411"/>
      <c r="V206" s="411"/>
      <c r="W206" s="411"/>
      <c r="X206" s="411"/>
      <c r="Y206" s="411"/>
      <c r="Z206" s="411"/>
    </row>
    <row r="207">
      <c r="A207" s="500" t="s">
        <v>150</v>
      </c>
      <c r="B207" s="501">
        <v>2.0</v>
      </c>
      <c r="C207" s="501">
        <v>5.0</v>
      </c>
      <c r="D207" s="501">
        <v>6.0</v>
      </c>
      <c r="E207" s="501">
        <v>0.0</v>
      </c>
      <c r="F207" s="501">
        <v>1.0</v>
      </c>
      <c r="G207" s="502">
        <v>0.0</v>
      </c>
      <c r="H207" s="503">
        <f t="shared" si="93"/>
        <v>14</v>
      </c>
      <c r="I207" s="504">
        <f>(H207/60)</f>
        <v>0.2333333333</v>
      </c>
      <c r="J207" s="424"/>
      <c r="K207" s="500" t="s">
        <v>150</v>
      </c>
      <c r="L207" s="505">
        <v>34.0</v>
      </c>
      <c r="M207" s="505">
        <f t="shared" si="94"/>
        <v>20</v>
      </c>
      <c r="N207" s="506">
        <v>10.0</v>
      </c>
      <c r="O207" s="505">
        <f t="shared" si="95"/>
        <v>30</v>
      </c>
      <c r="P207" s="505"/>
      <c r="Q207" s="410"/>
      <c r="R207" s="410"/>
      <c r="S207" s="410"/>
      <c r="T207" s="411"/>
      <c r="U207" s="411"/>
      <c r="V207" s="411"/>
      <c r="W207" s="411"/>
      <c r="X207" s="411"/>
      <c r="Y207" s="411"/>
      <c r="Z207" s="411"/>
    </row>
    <row r="208">
      <c r="A208" s="507" t="s">
        <v>121</v>
      </c>
      <c r="B208" s="456">
        <v>5.0</v>
      </c>
      <c r="C208" s="456">
        <v>1.0</v>
      </c>
      <c r="D208" s="456">
        <v>0.0</v>
      </c>
      <c r="E208" s="456">
        <v>0.0</v>
      </c>
      <c r="F208" s="456">
        <v>1.0</v>
      </c>
      <c r="G208" s="507">
        <v>0.0</v>
      </c>
      <c r="H208" s="488">
        <f t="shared" si="93"/>
        <v>7</v>
      </c>
      <c r="I208" s="508"/>
      <c r="J208" s="424"/>
      <c r="K208" s="507" t="s">
        <v>121</v>
      </c>
      <c r="L208" s="489">
        <v>22.0</v>
      </c>
      <c r="M208" s="449">
        <f t="shared" si="94"/>
        <v>15</v>
      </c>
      <c r="N208" s="509" t="s">
        <v>79</v>
      </c>
      <c r="O208" s="449">
        <f t="shared" si="95"/>
        <v>15</v>
      </c>
      <c r="P208" s="449"/>
      <c r="Q208" s="410"/>
      <c r="R208" s="410"/>
      <c r="S208" s="410"/>
      <c r="T208" s="411"/>
      <c r="U208" s="411"/>
      <c r="V208" s="411"/>
      <c r="W208" s="411"/>
      <c r="X208" s="411"/>
      <c r="Y208" s="411"/>
      <c r="Z208" s="411"/>
    </row>
    <row r="209">
      <c r="A209" s="510" t="s">
        <v>203</v>
      </c>
      <c r="B209" s="511">
        <v>2.0</v>
      </c>
      <c r="C209" s="511">
        <v>2.0</v>
      </c>
      <c r="D209" s="511">
        <v>1.0</v>
      </c>
      <c r="E209" s="511">
        <v>8.0</v>
      </c>
      <c r="F209" s="511">
        <v>3.0</v>
      </c>
      <c r="G209" s="512">
        <v>4.0</v>
      </c>
      <c r="H209" s="513">
        <f t="shared" si="93"/>
        <v>20</v>
      </c>
      <c r="I209" s="514">
        <f>(H209/60)</f>
        <v>0.3333333333</v>
      </c>
      <c r="J209" s="424"/>
      <c r="K209" s="510" t="s">
        <v>203</v>
      </c>
      <c r="L209" s="505">
        <v>49.0</v>
      </c>
      <c r="M209" s="505">
        <f t="shared" si="94"/>
        <v>29</v>
      </c>
      <c r="N209" s="506">
        <v>10.0</v>
      </c>
      <c r="O209" s="505">
        <f t="shared" si="95"/>
        <v>39</v>
      </c>
      <c r="P209" s="505"/>
      <c r="Q209" s="410"/>
      <c r="R209" s="410"/>
      <c r="S209" s="410"/>
      <c r="T209" s="411"/>
      <c r="U209" s="411"/>
      <c r="V209" s="411"/>
      <c r="W209" s="411"/>
      <c r="X209" s="411"/>
      <c r="Y209" s="411"/>
      <c r="Z209" s="411"/>
    </row>
    <row r="210">
      <c r="A210" s="507" t="s">
        <v>121</v>
      </c>
      <c r="B210" s="456">
        <v>5.0</v>
      </c>
      <c r="C210" s="456">
        <v>1.0</v>
      </c>
      <c r="D210" s="456">
        <v>2.0</v>
      </c>
      <c r="E210" s="456">
        <v>0.0</v>
      </c>
      <c r="F210" s="456">
        <v>1.0</v>
      </c>
      <c r="G210" s="507">
        <v>0.0</v>
      </c>
      <c r="H210" s="488">
        <f t="shared" si="93"/>
        <v>9</v>
      </c>
      <c r="I210" s="508"/>
      <c r="J210" s="424"/>
      <c r="K210" s="507" t="s">
        <v>121</v>
      </c>
      <c r="L210" s="489">
        <v>10.0</v>
      </c>
      <c r="M210" s="449">
        <f t="shared" si="94"/>
        <v>1</v>
      </c>
      <c r="N210" s="509" t="s">
        <v>79</v>
      </c>
      <c r="O210" s="449">
        <f t="shared" si="95"/>
        <v>1</v>
      </c>
      <c r="P210" s="449"/>
      <c r="Q210" s="410"/>
      <c r="R210" s="410"/>
      <c r="S210" s="410"/>
      <c r="T210" s="411"/>
      <c r="U210" s="411"/>
      <c r="V210" s="411"/>
      <c r="W210" s="411"/>
      <c r="X210" s="411"/>
      <c r="Y210" s="411"/>
      <c r="Z210" s="411"/>
    </row>
    <row r="211">
      <c r="A211" s="510" t="s">
        <v>241</v>
      </c>
      <c r="B211" s="511">
        <v>0.0</v>
      </c>
      <c r="C211" s="511">
        <v>1.0</v>
      </c>
      <c r="D211" s="511">
        <v>0.0</v>
      </c>
      <c r="E211" s="511">
        <v>1.0</v>
      </c>
      <c r="F211" s="511">
        <v>13.0</v>
      </c>
      <c r="G211" s="512">
        <v>1.0</v>
      </c>
      <c r="H211" s="513">
        <f t="shared" si="93"/>
        <v>16</v>
      </c>
      <c r="I211" s="514">
        <f>(H211/60)</f>
        <v>0.2666666667</v>
      </c>
      <c r="J211" s="424"/>
      <c r="K211" s="510" t="s">
        <v>241</v>
      </c>
      <c r="L211" s="505">
        <v>33.0</v>
      </c>
      <c r="M211" s="505">
        <f t="shared" si="94"/>
        <v>17</v>
      </c>
      <c r="N211" s="506" t="s">
        <v>79</v>
      </c>
      <c r="O211" s="505">
        <f t="shared" si="95"/>
        <v>17</v>
      </c>
      <c r="P211" s="505"/>
      <c r="Q211" s="438"/>
      <c r="R211" s="410"/>
      <c r="S211" s="410"/>
      <c r="T211" s="411"/>
      <c r="U211" s="411"/>
      <c r="V211" s="411"/>
      <c r="W211" s="411"/>
      <c r="X211" s="411"/>
      <c r="Y211" s="411"/>
      <c r="Z211" s="411"/>
    </row>
    <row r="212">
      <c r="A212" s="507" t="s">
        <v>121</v>
      </c>
      <c r="B212" s="456">
        <v>1.0</v>
      </c>
      <c r="C212" s="456">
        <v>0.0</v>
      </c>
      <c r="D212" s="456">
        <v>0.0</v>
      </c>
      <c r="E212" s="456">
        <v>0.0</v>
      </c>
      <c r="F212" s="456">
        <v>0.0</v>
      </c>
      <c r="G212" s="507">
        <v>0.0</v>
      </c>
      <c r="H212" s="488">
        <f t="shared" si="93"/>
        <v>1</v>
      </c>
      <c r="I212" s="508"/>
      <c r="J212" s="424"/>
      <c r="K212" s="507" t="s">
        <v>121</v>
      </c>
      <c r="L212" s="489">
        <v>1.0</v>
      </c>
      <c r="M212" s="449">
        <f t="shared" si="94"/>
        <v>0</v>
      </c>
      <c r="N212" s="509" t="s">
        <v>79</v>
      </c>
      <c r="O212" s="449">
        <f t="shared" si="95"/>
        <v>0</v>
      </c>
      <c r="P212" s="449"/>
      <c r="Q212" s="410"/>
      <c r="R212" s="410"/>
      <c r="S212" s="410"/>
      <c r="T212" s="411"/>
      <c r="U212" s="411"/>
      <c r="V212" s="411"/>
      <c r="W212" s="411"/>
      <c r="X212" s="411"/>
      <c r="Y212" s="411"/>
      <c r="Z212" s="411"/>
    </row>
    <row r="213">
      <c r="A213" s="512" t="s">
        <v>256</v>
      </c>
      <c r="B213" s="511"/>
      <c r="C213" s="511">
        <v>0.0</v>
      </c>
      <c r="D213" s="511">
        <v>0.0</v>
      </c>
      <c r="E213" s="511">
        <v>0.0</v>
      </c>
      <c r="F213" s="511">
        <v>0.0</v>
      </c>
      <c r="G213" s="512">
        <v>0.0</v>
      </c>
      <c r="H213" s="513">
        <f t="shared" si="93"/>
        <v>0</v>
      </c>
      <c r="I213" s="514">
        <f>(H213/60)</f>
        <v>0</v>
      </c>
      <c r="J213" s="424"/>
      <c r="K213" s="512" t="s">
        <v>256</v>
      </c>
      <c r="L213" s="505">
        <v>35.0</v>
      </c>
      <c r="M213" s="505">
        <f t="shared" si="94"/>
        <v>35</v>
      </c>
      <c r="N213" s="506" t="s">
        <v>79</v>
      </c>
      <c r="O213" s="505">
        <f t="shared" si="95"/>
        <v>35</v>
      </c>
      <c r="P213" s="505"/>
      <c r="Q213" s="438" t="s">
        <v>266</v>
      </c>
      <c r="R213" s="410"/>
      <c r="S213" s="410"/>
      <c r="T213" s="411"/>
      <c r="U213" s="411"/>
      <c r="V213" s="411"/>
      <c r="W213" s="411"/>
      <c r="X213" s="411"/>
      <c r="Y213" s="411"/>
      <c r="Z213" s="411"/>
    </row>
    <row r="214">
      <c r="A214" s="507" t="s">
        <v>121</v>
      </c>
      <c r="B214" s="456"/>
      <c r="C214" s="456">
        <v>0.0</v>
      </c>
      <c r="D214" s="456">
        <v>0.0</v>
      </c>
      <c r="E214" s="456">
        <v>0.0</v>
      </c>
      <c r="F214" s="456">
        <v>0.0</v>
      </c>
      <c r="G214" s="507">
        <v>0.0</v>
      </c>
      <c r="H214" s="488">
        <f t="shared" si="93"/>
        <v>0</v>
      </c>
      <c r="I214" s="508"/>
      <c r="J214" s="424"/>
      <c r="K214" s="507" t="s">
        <v>121</v>
      </c>
      <c r="L214" s="436">
        <v>0.0</v>
      </c>
      <c r="M214" s="449">
        <f t="shared" si="94"/>
        <v>0</v>
      </c>
      <c r="N214" s="509" t="s">
        <v>79</v>
      </c>
      <c r="O214" s="449">
        <f t="shared" si="95"/>
        <v>0</v>
      </c>
      <c r="P214" s="449"/>
      <c r="Q214" s="410"/>
      <c r="R214" s="410"/>
      <c r="S214" s="410"/>
      <c r="T214" s="411"/>
      <c r="U214" s="411"/>
      <c r="V214" s="411"/>
      <c r="W214" s="411"/>
      <c r="X214" s="411"/>
      <c r="Y214" s="411"/>
      <c r="Z214" s="411"/>
    </row>
    <row r="215">
      <c r="A215" s="512" t="s">
        <v>149</v>
      </c>
      <c r="B215" s="511"/>
      <c r="C215" s="511">
        <v>0.0</v>
      </c>
      <c r="D215" s="511">
        <v>0.0</v>
      </c>
      <c r="E215" s="511">
        <v>0.0</v>
      </c>
      <c r="F215" s="511">
        <v>0.0</v>
      </c>
      <c r="G215" s="512">
        <v>0.0</v>
      </c>
      <c r="H215" s="513">
        <f t="shared" si="93"/>
        <v>0</v>
      </c>
      <c r="I215" s="514">
        <f>(H215/60)</f>
        <v>0</v>
      </c>
      <c r="J215" s="424"/>
      <c r="K215" s="512" t="s">
        <v>149</v>
      </c>
      <c r="L215" s="505">
        <v>15.0</v>
      </c>
      <c r="M215" s="505">
        <f t="shared" si="94"/>
        <v>15</v>
      </c>
      <c r="N215" s="506" t="s">
        <v>79</v>
      </c>
      <c r="O215" s="505">
        <f t="shared" si="95"/>
        <v>15</v>
      </c>
      <c r="P215" s="505"/>
      <c r="Q215" s="410"/>
      <c r="R215" s="410"/>
      <c r="S215" s="410"/>
      <c r="T215" s="411"/>
      <c r="U215" s="411"/>
      <c r="V215" s="411"/>
      <c r="W215" s="411"/>
      <c r="X215" s="411"/>
      <c r="Y215" s="411"/>
      <c r="Z215" s="411"/>
    </row>
    <row r="216">
      <c r="A216" s="507" t="s">
        <v>121</v>
      </c>
      <c r="B216" s="456"/>
      <c r="C216" s="456">
        <v>0.0</v>
      </c>
      <c r="D216" s="456">
        <v>0.0</v>
      </c>
      <c r="E216" s="456">
        <v>0.0</v>
      </c>
      <c r="F216" s="456">
        <v>0.0</v>
      </c>
      <c r="G216" s="507">
        <v>0.0</v>
      </c>
      <c r="H216" s="488">
        <f t="shared" si="93"/>
        <v>0</v>
      </c>
      <c r="I216" s="508"/>
      <c r="J216" s="424"/>
      <c r="K216" s="507" t="s">
        <v>121</v>
      </c>
      <c r="L216" s="436">
        <v>0.0</v>
      </c>
      <c r="M216" s="449">
        <f t="shared" si="94"/>
        <v>0</v>
      </c>
      <c r="N216" s="509" t="s">
        <v>79</v>
      </c>
      <c r="O216" s="449">
        <f t="shared" si="95"/>
        <v>0</v>
      </c>
      <c r="P216" s="449"/>
      <c r="Q216" s="410"/>
      <c r="R216" s="410"/>
      <c r="S216" s="410"/>
      <c r="T216" s="411"/>
      <c r="U216" s="411"/>
      <c r="V216" s="411"/>
      <c r="W216" s="411"/>
      <c r="X216" s="411"/>
      <c r="Y216" s="411"/>
      <c r="Z216" s="411"/>
    </row>
    <row r="217">
      <c r="A217" s="512" t="s">
        <v>257</v>
      </c>
      <c r="B217" s="511"/>
      <c r="C217" s="511">
        <v>3.0</v>
      </c>
      <c r="D217" s="511">
        <v>11.0</v>
      </c>
      <c r="E217" s="511">
        <v>7.0</v>
      </c>
      <c r="F217" s="511">
        <v>3.0</v>
      </c>
      <c r="G217" s="512">
        <v>0.0</v>
      </c>
      <c r="H217" s="513">
        <f t="shared" si="93"/>
        <v>24</v>
      </c>
      <c r="I217" s="514">
        <f>(H217/60)</f>
        <v>0.4</v>
      </c>
      <c r="J217" s="424"/>
      <c r="K217" s="512" t="s">
        <v>257</v>
      </c>
      <c r="L217" s="505">
        <v>31.0</v>
      </c>
      <c r="M217" s="505">
        <f t="shared" si="94"/>
        <v>7</v>
      </c>
      <c r="N217" s="506">
        <v>35.0</v>
      </c>
      <c r="O217" s="505">
        <f t="shared" si="95"/>
        <v>42</v>
      </c>
      <c r="P217" s="505"/>
      <c r="Q217" s="438"/>
      <c r="R217" s="410"/>
      <c r="S217" s="410"/>
      <c r="T217" s="411"/>
      <c r="U217" s="411"/>
      <c r="V217" s="411"/>
      <c r="W217" s="411"/>
      <c r="X217" s="411"/>
      <c r="Y217" s="411"/>
      <c r="Z217" s="411"/>
    </row>
    <row r="218">
      <c r="A218" s="507" t="s">
        <v>121</v>
      </c>
      <c r="B218" s="456"/>
      <c r="C218" s="456">
        <v>0.0</v>
      </c>
      <c r="D218" s="456">
        <v>0.0</v>
      </c>
      <c r="E218" s="456">
        <v>0.0</v>
      </c>
      <c r="F218" s="456">
        <v>0.0</v>
      </c>
      <c r="G218" s="507">
        <v>0.0</v>
      </c>
      <c r="H218" s="488">
        <f t="shared" si="93"/>
        <v>0</v>
      </c>
      <c r="I218" s="508"/>
      <c r="J218" s="424"/>
      <c r="K218" s="507" t="s">
        <v>121</v>
      </c>
      <c r="L218" s="436">
        <v>0.0</v>
      </c>
      <c r="M218" s="449">
        <f t="shared" si="94"/>
        <v>0</v>
      </c>
      <c r="N218" s="509"/>
      <c r="O218" s="449">
        <f t="shared" si="95"/>
        <v>0</v>
      </c>
      <c r="P218" s="449"/>
      <c r="Q218" s="410"/>
      <c r="R218" s="410"/>
      <c r="S218" s="410"/>
      <c r="T218" s="411"/>
      <c r="U218" s="411"/>
      <c r="V218" s="411"/>
      <c r="W218" s="411"/>
      <c r="X218" s="411"/>
      <c r="Y218" s="411"/>
      <c r="Z218" s="411"/>
    </row>
    <row r="219">
      <c r="A219" s="512" t="s">
        <v>258</v>
      </c>
      <c r="B219" s="511"/>
      <c r="C219" s="511">
        <v>2.0</v>
      </c>
      <c r="D219" s="511">
        <v>3.0</v>
      </c>
      <c r="E219" s="511">
        <v>4.0</v>
      </c>
      <c r="F219" s="511">
        <v>12.0</v>
      </c>
      <c r="G219" s="512">
        <v>9.0</v>
      </c>
      <c r="H219" s="513">
        <f t="shared" si="93"/>
        <v>30</v>
      </c>
      <c r="I219" s="514">
        <f>(H219/60)</f>
        <v>0.5</v>
      </c>
      <c r="J219" s="424"/>
      <c r="K219" s="512" t="s">
        <v>258</v>
      </c>
      <c r="L219" s="505">
        <v>30.0</v>
      </c>
      <c r="M219" s="505">
        <f t="shared" si="94"/>
        <v>0</v>
      </c>
      <c r="N219" s="506">
        <v>40.0</v>
      </c>
      <c r="O219" s="505">
        <f t="shared" si="95"/>
        <v>40</v>
      </c>
      <c r="P219" s="505"/>
      <c r="Q219" s="438"/>
      <c r="R219" s="410"/>
      <c r="S219" s="410"/>
      <c r="T219" s="411"/>
      <c r="U219" s="411"/>
      <c r="V219" s="411"/>
      <c r="W219" s="411"/>
      <c r="X219" s="411"/>
      <c r="Y219" s="411"/>
      <c r="Z219" s="411"/>
    </row>
    <row r="220">
      <c r="A220" s="507" t="s">
        <v>121</v>
      </c>
      <c r="B220" s="456"/>
      <c r="C220" s="456">
        <v>0.0</v>
      </c>
      <c r="D220" s="456">
        <v>0.0</v>
      </c>
      <c r="E220" s="456">
        <v>0.0</v>
      </c>
      <c r="F220" s="456">
        <v>0.0</v>
      </c>
      <c r="G220" s="507">
        <v>0.0</v>
      </c>
      <c r="H220" s="488">
        <f t="shared" si="93"/>
        <v>0</v>
      </c>
      <c r="I220" s="508"/>
      <c r="J220" s="424"/>
      <c r="K220" s="507" t="s">
        <v>121</v>
      </c>
      <c r="L220" s="436">
        <v>0.0</v>
      </c>
      <c r="M220" s="449">
        <f t="shared" si="94"/>
        <v>0</v>
      </c>
      <c r="N220" s="509"/>
      <c r="O220" s="449">
        <f t="shared" si="95"/>
        <v>0</v>
      </c>
      <c r="P220" s="449"/>
      <c r="Q220" s="410"/>
      <c r="R220" s="410"/>
      <c r="S220" s="410"/>
      <c r="T220" s="411"/>
      <c r="U220" s="411"/>
      <c r="V220" s="411"/>
      <c r="W220" s="411"/>
      <c r="X220" s="411"/>
      <c r="Y220" s="411"/>
      <c r="Z220" s="411"/>
    </row>
    <row r="221">
      <c r="A221" s="515"/>
      <c r="B221" s="516"/>
      <c r="C221" s="516"/>
      <c r="D221" s="516"/>
      <c r="E221" s="516"/>
      <c r="F221" s="516"/>
      <c r="G221" s="515"/>
      <c r="H221" s="517"/>
      <c r="I221" s="518"/>
      <c r="J221" s="409"/>
      <c r="K221" s="515"/>
      <c r="L221" s="516"/>
      <c r="M221" s="516"/>
      <c r="N221" s="516"/>
      <c r="O221" s="516"/>
      <c r="P221" s="516"/>
      <c r="Q221" s="410"/>
      <c r="R221" s="410"/>
      <c r="S221" s="410"/>
      <c r="T221" s="411"/>
      <c r="U221" s="411"/>
      <c r="V221" s="411"/>
      <c r="W221" s="411"/>
      <c r="X221" s="411"/>
      <c r="Y221" s="411"/>
      <c r="Z221" s="411"/>
    </row>
    <row r="222">
      <c r="A222" s="519" t="s">
        <v>252</v>
      </c>
      <c r="B222" s="520">
        <f t="shared" ref="B222:H222" si="96">SUM(B201,B203,B205,B207,B209,B211,B213,B215, B217,B219)</f>
        <v>17</v>
      </c>
      <c r="C222" s="520">
        <f t="shared" si="96"/>
        <v>43</v>
      </c>
      <c r="D222" s="520">
        <f t="shared" si="96"/>
        <v>62</v>
      </c>
      <c r="E222" s="520">
        <f t="shared" si="96"/>
        <v>42</v>
      </c>
      <c r="F222" s="520">
        <f t="shared" si="96"/>
        <v>36</v>
      </c>
      <c r="G222" s="520">
        <f t="shared" si="96"/>
        <v>20</v>
      </c>
      <c r="H222" s="520">
        <f t="shared" si="96"/>
        <v>220</v>
      </c>
      <c r="I222" s="520"/>
      <c r="J222" s="409"/>
      <c r="K222" s="519" t="s">
        <v>252</v>
      </c>
      <c r="L222" s="520">
        <f t="shared" ref="L222:O222" si="97">SUM(L201,L203,L205,L207,L209,L211,L213,L215, L217,L219)</f>
        <v>381</v>
      </c>
      <c r="M222" s="520">
        <f t="shared" si="97"/>
        <v>161</v>
      </c>
      <c r="N222" s="520">
        <f t="shared" si="97"/>
        <v>255</v>
      </c>
      <c r="O222" s="520">
        <f t="shared" si="97"/>
        <v>416</v>
      </c>
      <c r="P222" s="520"/>
      <c r="Q222" s="410"/>
      <c r="R222" s="410"/>
      <c r="S222" s="410"/>
      <c r="T222" s="411"/>
      <c r="U222" s="411"/>
      <c r="V222" s="411"/>
      <c r="W222" s="411"/>
      <c r="X222" s="411"/>
      <c r="Y222" s="411"/>
      <c r="Z222" s="411"/>
    </row>
    <row r="223">
      <c r="A223" s="519" t="s">
        <v>121</v>
      </c>
      <c r="B223" s="520">
        <f t="shared" ref="B223:H223" si="98">SUM(B202,B204,B206,B208,B210,B212,B214,B216, B218,B220)</f>
        <v>24</v>
      </c>
      <c r="C223" s="520">
        <f t="shared" si="98"/>
        <v>9</v>
      </c>
      <c r="D223" s="520">
        <f t="shared" si="98"/>
        <v>9</v>
      </c>
      <c r="E223" s="520">
        <f t="shared" si="98"/>
        <v>11</v>
      </c>
      <c r="F223" s="520">
        <f t="shared" si="98"/>
        <v>2</v>
      </c>
      <c r="G223" s="520">
        <f t="shared" si="98"/>
        <v>0</v>
      </c>
      <c r="H223" s="520">
        <f t="shared" si="98"/>
        <v>55</v>
      </c>
      <c r="I223" s="520"/>
      <c r="J223" s="428"/>
      <c r="K223" s="519" t="s">
        <v>121</v>
      </c>
      <c r="L223" s="520">
        <f t="shared" ref="L223:O223" si="99">SUM(L202,L204,L206,L208,L210,L212,L214,L216, L218,L220)</f>
        <v>102</v>
      </c>
      <c r="M223" s="520">
        <f t="shared" si="99"/>
        <v>47</v>
      </c>
      <c r="N223" s="520">
        <f t="shared" si="99"/>
        <v>0</v>
      </c>
      <c r="O223" s="520">
        <f t="shared" si="99"/>
        <v>47</v>
      </c>
      <c r="P223" s="520"/>
      <c r="Q223" s="410"/>
      <c r="R223" s="410"/>
      <c r="S223" s="410"/>
      <c r="T223" s="411"/>
      <c r="U223" s="411"/>
      <c r="V223" s="411"/>
      <c r="W223" s="411"/>
      <c r="X223" s="411"/>
      <c r="Y223" s="411"/>
      <c r="Z223" s="411"/>
    </row>
    <row r="224">
      <c r="A224" s="497" t="s">
        <v>9</v>
      </c>
      <c r="B224" s="496">
        <f t="shared" ref="B224:H224" si="100">sum(B222:B223)</f>
        <v>41</v>
      </c>
      <c r="C224" s="496">
        <f t="shared" si="100"/>
        <v>52</v>
      </c>
      <c r="D224" s="496">
        <f t="shared" si="100"/>
        <v>71</v>
      </c>
      <c r="E224" s="496">
        <f t="shared" si="100"/>
        <v>53</v>
      </c>
      <c r="F224" s="496">
        <f t="shared" si="100"/>
        <v>38</v>
      </c>
      <c r="G224" s="496">
        <f t="shared" si="100"/>
        <v>20</v>
      </c>
      <c r="H224" s="496">
        <f t="shared" si="100"/>
        <v>275</v>
      </c>
      <c r="I224" s="496"/>
      <c r="J224" s="428"/>
      <c r="K224" s="497" t="s">
        <v>9</v>
      </c>
      <c r="L224" s="496">
        <f t="shared" ref="L224:O224" si="101">sum(L222:L223)</f>
        <v>483</v>
      </c>
      <c r="M224" s="496">
        <f t="shared" si="101"/>
        <v>208</v>
      </c>
      <c r="N224" s="496">
        <f t="shared" si="101"/>
        <v>255</v>
      </c>
      <c r="O224" s="496">
        <f t="shared" si="101"/>
        <v>463</v>
      </c>
      <c r="P224" s="496"/>
      <c r="Q224" s="410"/>
      <c r="R224" s="410"/>
      <c r="S224" s="410"/>
      <c r="T224" s="411"/>
      <c r="U224" s="411"/>
      <c r="V224" s="411"/>
      <c r="W224" s="411"/>
      <c r="X224" s="411"/>
      <c r="Y224" s="411"/>
      <c r="Z224" s="411"/>
    </row>
    <row r="225">
      <c r="A225" s="474"/>
      <c r="B225" s="474"/>
      <c r="C225" s="474"/>
      <c r="D225" s="474"/>
      <c r="E225" s="474"/>
      <c r="F225" s="474"/>
      <c r="G225" s="474"/>
      <c r="H225" s="474"/>
      <c r="I225" s="410"/>
      <c r="J225" s="428"/>
      <c r="K225" s="410"/>
      <c r="L225" s="410"/>
      <c r="M225" s="410"/>
      <c r="N225" s="410"/>
      <c r="O225" s="410"/>
      <c r="P225" s="410"/>
      <c r="Q225" s="410"/>
      <c r="R225" s="410"/>
      <c r="S225" s="410"/>
      <c r="T225" s="411"/>
      <c r="U225" s="411"/>
      <c r="V225" s="411"/>
      <c r="W225" s="411"/>
      <c r="X225" s="411"/>
      <c r="Y225" s="411"/>
      <c r="Z225" s="411"/>
    </row>
    <row r="226">
      <c r="A226" s="515"/>
      <c r="B226" s="517" t="s">
        <v>2</v>
      </c>
      <c r="C226" s="517" t="s">
        <v>3</v>
      </c>
      <c r="D226" s="517" t="s">
        <v>4</v>
      </c>
      <c r="E226" s="517" t="s">
        <v>5</v>
      </c>
      <c r="F226" s="517" t="s">
        <v>6</v>
      </c>
      <c r="G226" s="517" t="s">
        <v>7</v>
      </c>
      <c r="H226" s="516" t="s">
        <v>9</v>
      </c>
      <c r="I226" s="410"/>
      <c r="J226" s="428"/>
      <c r="K226" s="410"/>
      <c r="L226" s="410"/>
      <c r="M226" s="410"/>
      <c r="N226" s="410"/>
      <c r="O226" s="410"/>
      <c r="P226" s="410"/>
      <c r="Q226" s="410"/>
      <c r="R226" s="410"/>
      <c r="S226" s="410"/>
      <c r="T226" s="411"/>
      <c r="U226" s="411"/>
      <c r="V226" s="411"/>
      <c r="W226" s="411"/>
      <c r="X226" s="411"/>
      <c r="Y226" s="411"/>
      <c r="Z226" s="411"/>
    </row>
    <row r="227">
      <c r="A227" s="519" t="s">
        <v>252</v>
      </c>
      <c r="B227" s="521">
        <f t="shared" ref="B227:H227" si="102">(B222*130)</f>
        <v>2210</v>
      </c>
      <c r="C227" s="521">
        <f t="shared" si="102"/>
        <v>5590</v>
      </c>
      <c r="D227" s="521">
        <f t="shared" si="102"/>
        <v>8060</v>
      </c>
      <c r="E227" s="521">
        <f t="shared" si="102"/>
        <v>5460</v>
      </c>
      <c r="F227" s="521">
        <f t="shared" si="102"/>
        <v>4680</v>
      </c>
      <c r="G227" s="521">
        <f t="shared" si="102"/>
        <v>2600</v>
      </c>
      <c r="H227" s="521">
        <f t="shared" si="102"/>
        <v>28600</v>
      </c>
      <c r="I227" s="410"/>
      <c r="J227" s="428"/>
      <c r="K227" s="410"/>
      <c r="L227" s="410"/>
      <c r="M227" s="410"/>
      <c r="N227" s="410"/>
      <c r="O227" s="410"/>
      <c r="P227" s="410"/>
      <c r="Q227" s="410"/>
      <c r="R227" s="410"/>
      <c r="S227" s="410"/>
      <c r="T227" s="411"/>
      <c r="U227" s="411"/>
      <c r="V227" s="411"/>
      <c r="W227" s="411"/>
      <c r="X227" s="411"/>
      <c r="Y227" s="411"/>
      <c r="Z227" s="411"/>
    </row>
    <row r="228">
      <c r="A228" s="519" t="s">
        <v>121</v>
      </c>
      <c r="B228" s="521">
        <f t="shared" ref="B228:H228" si="103">(B223*30)</f>
        <v>720</v>
      </c>
      <c r="C228" s="521">
        <f t="shared" si="103"/>
        <v>270</v>
      </c>
      <c r="D228" s="521">
        <f t="shared" si="103"/>
        <v>270</v>
      </c>
      <c r="E228" s="521">
        <f t="shared" si="103"/>
        <v>330</v>
      </c>
      <c r="F228" s="521">
        <f t="shared" si="103"/>
        <v>60</v>
      </c>
      <c r="G228" s="521">
        <f t="shared" si="103"/>
        <v>0</v>
      </c>
      <c r="H228" s="521">
        <f t="shared" si="103"/>
        <v>1650</v>
      </c>
      <c r="I228" s="410"/>
      <c r="J228" s="428"/>
      <c r="K228" s="410"/>
      <c r="L228" s="410"/>
      <c r="M228" s="410"/>
      <c r="N228" s="410"/>
      <c r="O228" s="410"/>
      <c r="P228" s="410"/>
      <c r="Q228" s="410"/>
      <c r="R228" s="410"/>
      <c r="S228" s="410"/>
      <c r="T228" s="411"/>
      <c r="U228" s="411"/>
      <c r="V228" s="411"/>
      <c r="W228" s="411"/>
      <c r="X228" s="411"/>
      <c r="Y228" s="411"/>
      <c r="Z228" s="411"/>
    </row>
    <row r="229">
      <c r="A229" s="497" t="s">
        <v>9</v>
      </c>
      <c r="B229" s="522">
        <f t="shared" ref="B229:H229" si="104">sum(B227:B228)</f>
        <v>2930</v>
      </c>
      <c r="C229" s="522">
        <f t="shared" si="104"/>
        <v>5860</v>
      </c>
      <c r="D229" s="522">
        <f t="shared" si="104"/>
        <v>8330</v>
      </c>
      <c r="E229" s="522">
        <f t="shared" si="104"/>
        <v>5790</v>
      </c>
      <c r="F229" s="522">
        <f t="shared" si="104"/>
        <v>4740</v>
      </c>
      <c r="G229" s="522">
        <f t="shared" si="104"/>
        <v>2600</v>
      </c>
      <c r="H229" s="522">
        <f t="shared" si="104"/>
        <v>30250</v>
      </c>
      <c r="I229" s="410"/>
      <c r="J229" s="428"/>
      <c r="K229" s="410"/>
      <c r="L229" s="410"/>
      <c r="M229" s="410"/>
      <c r="N229" s="410"/>
      <c r="O229" s="410"/>
      <c r="P229" s="410"/>
      <c r="Q229" s="410"/>
      <c r="R229" s="410"/>
      <c r="S229" s="410"/>
      <c r="T229" s="411"/>
      <c r="U229" s="411"/>
      <c r="V229" s="411"/>
      <c r="W229" s="411"/>
      <c r="X229" s="411"/>
      <c r="Y229" s="411"/>
      <c r="Z229" s="411"/>
    </row>
    <row r="230">
      <c r="A230" s="474"/>
      <c r="B230" s="474"/>
      <c r="C230" s="474"/>
      <c r="D230" s="474"/>
      <c r="E230" s="474"/>
      <c r="F230" s="474"/>
      <c r="G230" s="474"/>
      <c r="H230" s="474"/>
      <c r="I230" s="410"/>
      <c r="J230" s="428"/>
      <c r="K230" s="410"/>
      <c r="L230" s="410"/>
      <c r="M230" s="410"/>
      <c r="N230" s="410"/>
      <c r="O230" s="410"/>
      <c r="P230" s="410"/>
      <c r="Q230" s="410"/>
      <c r="R230" s="410"/>
      <c r="S230" s="410"/>
      <c r="T230" s="411"/>
      <c r="U230" s="411"/>
      <c r="V230" s="411"/>
      <c r="W230" s="411"/>
      <c r="X230" s="411"/>
      <c r="Y230" s="411"/>
      <c r="Z230" s="411"/>
    </row>
    <row r="231">
      <c r="A231" s="479"/>
      <c r="B231" s="493">
        <f t="shared" ref="B231:H231" si="105">(B229)</f>
        <v>2930</v>
      </c>
      <c r="C231" s="493">
        <f t="shared" si="105"/>
        <v>5860</v>
      </c>
      <c r="D231" s="493">
        <f t="shared" si="105"/>
        <v>8330</v>
      </c>
      <c r="E231" s="493">
        <f t="shared" si="105"/>
        <v>5790</v>
      </c>
      <c r="F231" s="493">
        <f t="shared" si="105"/>
        <v>4740</v>
      </c>
      <c r="G231" s="493">
        <f t="shared" si="105"/>
        <v>2600</v>
      </c>
      <c r="H231" s="493">
        <f t="shared" si="105"/>
        <v>30250</v>
      </c>
      <c r="I231" s="410"/>
      <c r="J231" s="428"/>
      <c r="K231" s="410"/>
      <c r="L231" s="410"/>
      <c r="M231" s="410"/>
      <c r="N231" s="410"/>
      <c r="O231" s="410"/>
      <c r="P231" s="410"/>
      <c r="Q231" s="410"/>
      <c r="R231" s="410"/>
      <c r="S231" s="410"/>
      <c r="T231" s="411"/>
      <c r="U231" s="411"/>
      <c r="V231" s="411"/>
      <c r="W231" s="411"/>
      <c r="X231" s="411"/>
      <c r="Y231" s="411"/>
      <c r="Z231" s="411"/>
    </row>
    <row r="232">
      <c r="A232" s="410"/>
      <c r="B232" s="410"/>
      <c r="C232" s="410"/>
      <c r="D232" s="410"/>
      <c r="E232" s="410"/>
      <c r="F232" s="410"/>
      <c r="G232" s="474"/>
      <c r="H232" s="474"/>
      <c r="I232" s="410"/>
      <c r="J232" s="428"/>
      <c r="K232" s="410"/>
      <c r="L232" s="410"/>
      <c r="M232" s="410"/>
      <c r="N232" s="410"/>
      <c r="O232" s="410"/>
      <c r="P232" s="410"/>
      <c r="Q232" s="410"/>
      <c r="R232" s="410"/>
      <c r="S232" s="410"/>
      <c r="T232" s="411"/>
      <c r="U232" s="411"/>
      <c r="V232" s="411"/>
      <c r="W232" s="411"/>
      <c r="X232" s="411"/>
      <c r="Y232" s="411"/>
      <c r="Z232" s="411"/>
    </row>
    <row r="233">
      <c r="A233" s="410"/>
      <c r="B233" s="410"/>
      <c r="C233" s="410"/>
      <c r="D233" s="410"/>
      <c r="E233" s="410"/>
      <c r="F233" s="481"/>
      <c r="G233" s="482" t="s">
        <v>35</v>
      </c>
      <c r="H233" s="482" t="s">
        <v>36</v>
      </c>
      <c r="I233" s="410"/>
      <c r="J233" s="428"/>
      <c r="K233" s="410"/>
      <c r="L233" s="410"/>
      <c r="M233" s="410"/>
      <c r="N233" s="410"/>
      <c r="O233" s="410"/>
      <c r="P233" s="410"/>
      <c r="Q233" s="410"/>
      <c r="R233" s="410"/>
      <c r="S233" s="410"/>
      <c r="T233" s="411"/>
      <c r="U233" s="411"/>
      <c r="V233" s="411"/>
      <c r="W233" s="411"/>
      <c r="X233" s="411"/>
      <c r="Y233" s="411"/>
      <c r="Z233" s="411"/>
    </row>
    <row r="234">
      <c r="A234" s="410"/>
      <c r="B234" s="410"/>
      <c r="C234" s="410"/>
      <c r="D234" s="410"/>
      <c r="E234" s="410"/>
      <c r="F234" s="481"/>
      <c r="G234" s="483">
        <v>44598.0</v>
      </c>
      <c r="H234" s="430">
        <v>215.0</v>
      </c>
      <c r="I234" s="410"/>
      <c r="J234" s="428"/>
      <c r="K234" s="410"/>
      <c r="L234" s="410"/>
      <c r="M234" s="410"/>
      <c r="N234" s="410"/>
      <c r="O234" s="410"/>
      <c r="P234" s="410"/>
      <c r="Q234" s="410"/>
      <c r="R234" s="410"/>
      <c r="S234" s="410"/>
      <c r="T234" s="411"/>
      <c r="U234" s="411"/>
      <c r="V234" s="411"/>
      <c r="W234" s="411"/>
      <c r="X234" s="411"/>
      <c r="Y234" s="411"/>
      <c r="Z234" s="411"/>
    </row>
    <row r="235">
      <c r="A235" s="410"/>
      <c r="B235" s="410"/>
      <c r="C235" s="410"/>
      <c r="D235" s="410"/>
      <c r="E235" s="410"/>
      <c r="F235" s="481"/>
      <c r="G235" s="484">
        <v>44605.0</v>
      </c>
      <c r="H235" s="430">
        <v>230.0</v>
      </c>
      <c r="I235" s="410"/>
      <c r="J235" s="428"/>
      <c r="K235" s="410"/>
      <c r="L235" s="410"/>
      <c r="M235" s="410"/>
      <c r="N235" s="410"/>
      <c r="O235" s="410"/>
      <c r="P235" s="410"/>
      <c r="Q235" s="410"/>
      <c r="R235" s="410"/>
      <c r="S235" s="410"/>
      <c r="T235" s="411"/>
      <c r="U235" s="411"/>
      <c r="V235" s="411"/>
      <c r="W235" s="411"/>
      <c r="X235" s="411"/>
      <c r="Y235" s="411"/>
      <c r="Z235" s="411"/>
    </row>
    <row r="236">
      <c r="A236" s="410"/>
      <c r="B236" s="410"/>
      <c r="C236" s="410"/>
      <c r="D236" s="410"/>
      <c r="E236" s="410"/>
      <c r="F236" s="481"/>
      <c r="G236" s="484">
        <v>44612.0</v>
      </c>
      <c r="H236" s="430">
        <v>214.0</v>
      </c>
      <c r="I236" s="410"/>
      <c r="J236" s="428"/>
      <c r="K236" s="410"/>
      <c r="L236" s="410"/>
      <c r="M236" s="410"/>
      <c r="N236" s="410"/>
      <c r="O236" s="410"/>
      <c r="P236" s="410"/>
      <c r="Q236" s="410"/>
      <c r="R236" s="410"/>
      <c r="S236" s="410"/>
      <c r="T236" s="411"/>
      <c r="U236" s="411"/>
      <c r="V236" s="411"/>
      <c r="W236" s="411"/>
      <c r="X236" s="411"/>
      <c r="Y236" s="411"/>
      <c r="Z236" s="411"/>
    </row>
    <row r="237">
      <c r="A237" s="410"/>
      <c r="B237" s="410"/>
      <c r="C237" s="410"/>
      <c r="D237" s="410"/>
      <c r="E237" s="410"/>
      <c r="F237" s="481"/>
      <c r="G237" s="484">
        <v>44619.0</v>
      </c>
      <c r="H237" s="430">
        <v>304.0</v>
      </c>
      <c r="I237" s="410"/>
      <c r="J237" s="428"/>
      <c r="K237" s="410"/>
      <c r="L237" s="410"/>
      <c r="M237" s="410"/>
      <c r="N237" s="410"/>
      <c r="O237" s="410"/>
      <c r="P237" s="410"/>
      <c r="Q237" s="410"/>
      <c r="R237" s="410"/>
      <c r="S237" s="410"/>
      <c r="T237" s="411"/>
      <c r="U237" s="411"/>
      <c r="V237" s="411"/>
      <c r="W237" s="411"/>
      <c r="X237" s="411"/>
      <c r="Y237" s="411"/>
      <c r="Z237" s="411"/>
    </row>
    <row r="238">
      <c r="A238" s="410"/>
      <c r="B238" s="410"/>
      <c r="C238" s="410"/>
      <c r="D238" s="410"/>
      <c r="E238" s="410"/>
      <c r="F238" s="481"/>
      <c r="G238" s="484">
        <v>44620.0</v>
      </c>
      <c r="H238" s="430">
        <f>(H224)</f>
        <v>275</v>
      </c>
      <c r="I238" s="410"/>
      <c r="J238" s="428"/>
      <c r="K238" s="410"/>
      <c r="L238" s="410"/>
      <c r="M238" s="410"/>
      <c r="N238" s="410"/>
      <c r="O238" s="410"/>
      <c r="P238" s="410"/>
      <c r="Q238" s="410"/>
      <c r="R238" s="410"/>
      <c r="S238" s="410"/>
      <c r="T238" s="411"/>
      <c r="U238" s="411"/>
      <c r="V238" s="411"/>
      <c r="W238" s="411"/>
      <c r="X238" s="411"/>
      <c r="Y238" s="411"/>
      <c r="Z238" s="411"/>
    </row>
    <row r="239">
      <c r="A239" s="410"/>
      <c r="B239" s="410"/>
      <c r="C239" s="410"/>
      <c r="D239" s="410"/>
      <c r="E239" s="410"/>
      <c r="F239" s="481"/>
      <c r="G239" s="482" t="s">
        <v>9</v>
      </c>
      <c r="H239" s="482">
        <f>SUM(H234:H238)</f>
        <v>1238</v>
      </c>
      <c r="I239" s="410"/>
      <c r="J239" s="428"/>
      <c r="K239" s="410"/>
      <c r="L239" s="410"/>
      <c r="M239" s="410"/>
      <c r="N239" s="410"/>
      <c r="O239" s="410"/>
      <c r="P239" s="410"/>
      <c r="Q239" s="410"/>
      <c r="R239" s="410"/>
      <c r="S239" s="410"/>
      <c r="T239" s="411"/>
      <c r="U239" s="411"/>
      <c r="V239" s="411"/>
      <c r="W239" s="411"/>
      <c r="X239" s="411"/>
      <c r="Y239" s="411"/>
      <c r="Z239" s="411"/>
    </row>
    <row r="240">
      <c r="A240" s="410"/>
      <c r="B240" s="410"/>
      <c r="C240" s="410"/>
      <c r="D240" s="410"/>
      <c r="E240" s="410"/>
      <c r="F240" s="410"/>
      <c r="G240" s="474"/>
      <c r="H240" s="474"/>
      <c r="I240" s="410"/>
      <c r="J240" s="428"/>
      <c r="K240" s="410"/>
      <c r="L240" s="410"/>
      <c r="M240" s="410"/>
      <c r="N240" s="410"/>
      <c r="O240" s="410"/>
      <c r="P240" s="410"/>
      <c r="Q240" s="410"/>
      <c r="R240" s="410"/>
      <c r="S240" s="410"/>
      <c r="T240" s="411"/>
      <c r="U240" s="411"/>
      <c r="V240" s="411"/>
      <c r="W240" s="411"/>
      <c r="X240" s="411"/>
      <c r="Y240" s="411"/>
      <c r="Z240" s="411"/>
    </row>
    <row r="241">
      <c r="A241" s="410"/>
      <c r="B241" s="410"/>
      <c r="C241" s="410"/>
      <c r="D241" s="410"/>
      <c r="E241" s="410"/>
      <c r="F241" s="481"/>
      <c r="G241" s="485" t="s">
        <v>131</v>
      </c>
      <c r="H241" s="485">
        <f>(1000-H239)</f>
        <v>-238</v>
      </c>
      <c r="I241" s="486">
        <f>(H239/1000)</f>
        <v>1.238</v>
      </c>
      <c r="J241" s="428"/>
      <c r="K241" s="410"/>
      <c r="L241" s="410"/>
      <c r="M241" s="410"/>
      <c r="N241" s="410"/>
      <c r="O241" s="410"/>
      <c r="P241" s="410"/>
      <c r="Q241" s="410"/>
      <c r="R241" s="410"/>
      <c r="S241" s="410"/>
      <c r="T241" s="411"/>
      <c r="U241" s="411"/>
      <c r="V241" s="411"/>
      <c r="W241" s="411"/>
      <c r="X241" s="411"/>
      <c r="Y241" s="411"/>
      <c r="Z241" s="411"/>
    </row>
    <row r="242">
      <c r="A242" s="474"/>
      <c r="B242" s="474"/>
      <c r="C242" s="474"/>
      <c r="D242" s="474"/>
      <c r="E242" s="474"/>
      <c r="F242" s="474"/>
      <c r="G242" s="474"/>
      <c r="H242" s="474"/>
      <c r="I242" s="474"/>
      <c r="J242" s="428"/>
      <c r="K242" s="474"/>
      <c r="L242" s="474"/>
      <c r="M242" s="474"/>
      <c r="N242" s="474"/>
      <c r="O242" s="474"/>
      <c r="P242" s="474"/>
      <c r="Q242" s="474"/>
      <c r="R242" s="474"/>
      <c r="S242" s="410"/>
      <c r="T242" s="411"/>
      <c r="U242" s="411"/>
      <c r="V242" s="411"/>
      <c r="W242" s="411"/>
      <c r="X242" s="411"/>
      <c r="Y242" s="411"/>
      <c r="Z242" s="411"/>
    </row>
    <row r="243">
      <c r="A243" s="406" t="s">
        <v>259</v>
      </c>
      <c r="B243" s="407">
        <v>28.0</v>
      </c>
      <c r="C243" s="407">
        <v>1.0</v>
      </c>
      <c r="D243" s="407">
        <v>2.0</v>
      </c>
      <c r="E243" s="407">
        <v>3.0</v>
      </c>
      <c r="F243" s="407">
        <v>4.0</v>
      </c>
      <c r="G243" s="407">
        <v>5.0</v>
      </c>
      <c r="H243" s="523">
        <v>6.0</v>
      </c>
      <c r="I243" s="408"/>
      <c r="J243" s="409"/>
      <c r="K243" s="406" t="s">
        <v>259</v>
      </c>
      <c r="L243" s="415"/>
      <c r="M243" s="415"/>
      <c r="N243" s="415"/>
      <c r="O243" s="415"/>
      <c r="P243" s="415"/>
      <c r="Q243" s="415"/>
      <c r="R243" s="415"/>
      <c r="S243" s="410"/>
      <c r="T243" s="411"/>
      <c r="U243" s="411"/>
      <c r="V243" s="411"/>
      <c r="W243" s="411"/>
      <c r="X243" s="411"/>
      <c r="Y243" s="411"/>
      <c r="Z243" s="411"/>
    </row>
    <row r="244">
      <c r="A244" s="412" t="s">
        <v>156</v>
      </c>
      <c r="B244" s="413" t="s">
        <v>2</v>
      </c>
      <c r="C244" s="413" t="s">
        <v>3</v>
      </c>
      <c r="D244" s="413" t="s">
        <v>4</v>
      </c>
      <c r="E244" s="413" t="s">
        <v>5</v>
      </c>
      <c r="F244" s="413" t="s">
        <v>6</v>
      </c>
      <c r="G244" s="413" t="s">
        <v>7</v>
      </c>
      <c r="H244" s="413" t="s">
        <v>8</v>
      </c>
      <c r="I244" s="413" t="s">
        <v>9</v>
      </c>
      <c r="J244" s="409"/>
      <c r="K244" s="415"/>
      <c r="L244" s="413" t="s">
        <v>157</v>
      </c>
      <c r="M244" s="413" t="s">
        <v>158</v>
      </c>
      <c r="N244" s="413" t="s">
        <v>159</v>
      </c>
      <c r="O244" s="413" t="s">
        <v>160</v>
      </c>
      <c r="P244" s="415" t="s">
        <v>161</v>
      </c>
      <c r="Q244" s="415"/>
      <c r="R244" s="415" t="s">
        <v>162</v>
      </c>
      <c r="S244" s="410"/>
      <c r="T244" s="411"/>
      <c r="U244" s="411"/>
      <c r="V244" s="411"/>
      <c r="W244" s="411"/>
      <c r="X244" s="411"/>
      <c r="Y244" s="411"/>
      <c r="Z244" s="411"/>
    </row>
    <row r="245">
      <c r="A245" s="524" t="s">
        <v>163</v>
      </c>
      <c r="B245" s="525"/>
      <c r="C245" s="525"/>
      <c r="D245" s="525"/>
      <c r="E245" s="525"/>
      <c r="F245" s="525"/>
      <c r="G245" s="525"/>
      <c r="H245" s="525"/>
      <c r="I245" s="525"/>
      <c r="J245" s="526"/>
      <c r="K245" s="498" t="s">
        <v>156</v>
      </c>
      <c r="L245" s="525"/>
      <c r="M245" s="525"/>
      <c r="N245" s="525"/>
      <c r="O245" s="525"/>
      <c r="P245" s="525"/>
      <c r="Q245" s="525"/>
      <c r="R245" s="525"/>
      <c r="S245" s="527"/>
      <c r="T245" s="411"/>
      <c r="U245" s="411"/>
      <c r="V245" s="411"/>
      <c r="W245" s="411"/>
      <c r="X245" s="411"/>
      <c r="Y245" s="411"/>
      <c r="Z245" s="411"/>
    </row>
    <row r="246">
      <c r="A246" s="491" t="s">
        <v>164</v>
      </c>
      <c r="B246" s="528">
        <v>811.08</v>
      </c>
      <c r="C246" s="528">
        <v>528.52</v>
      </c>
      <c r="D246" s="528">
        <v>770.0</v>
      </c>
      <c r="E246" s="529">
        <v>884.0</v>
      </c>
      <c r="F246" s="529">
        <v>946.44</v>
      </c>
      <c r="G246" s="529">
        <v>693.0</v>
      </c>
      <c r="H246" s="530">
        <v>957.0</v>
      </c>
      <c r="I246" s="531">
        <f t="shared" ref="I246:I248" si="106">SUM(B246:H246)</f>
        <v>5590.04</v>
      </c>
      <c r="J246" s="409"/>
      <c r="K246" s="532" t="s">
        <v>164</v>
      </c>
      <c r="L246" s="533">
        <f t="shared" ref="L246:L248" si="107">(I246*7%)</f>
        <v>391.3028</v>
      </c>
      <c r="M246" s="533">
        <f t="shared" ref="M246:M248" si="108">(I246-L246)</f>
        <v>5198.7372</v>
      </c>
      <c r="N246" s="534">
        <v>1000.0</v>
      </c>
      <c r="O246" s="533">
        <f t="shared" ref="O246:O248" si="109">(M246*30%)</f>
        <v>1559.62116</v>
      </c>
      <c r="P246" s="533">
        <f t="shared" ref="P246:P248" si="110">(M246*6%)</f>
        <v>311.924232</v>
      </c>
      <c r="Q246" s="533"/>
      <c r="R246" s="534">
        <f t="shared" ref="R246:R248" si="111">(I246-L246-N246-O246-P246-Q246)</f>
        <v>2327.191808</v>
      </c>
      <c r="S246" s="410"/>
      <c r="T246" s="411"/>
      <c r="U246" s="411"/>
      <c r="V246" s="411"/>
      <c r="W246" s="411"/>
      <c r="X246" s="411"/>
      <c r="Y246" s="411"/>
      <c r="Z246" s="411"/>
    </row>
    <row r="247">
      <c r="A247" s="491" t="s">
        <v>165</v>
      </c>
      <c r="B247" s="528">
        <v>258.57</v>
      </c>
      <c r="C247" s="528">
        <v>296.13</v>
      </c>
      <c r="D247" s="528">
        <v>557.0</v>
      </c>
      <c r="E247" s="529">
        <v>512.0</v>
      </c>
      <c r="F247" s="529">
        <v>533.39</v>
      </c>
      <c r="G247" s="529">
        <v>741.0</v>
      </c>
      <c r="H247" s="530">
        <v>605.0</v>
      </c>
      <c r="I247" s="531">
        <f t="shared" si="106"/>
        <v>3503.09</v>
      </c>
      <c r="J247" s="409"/>
      <c r="K247" s="532" t="s">
        <v>165</v>
      </c>
      <c r="L247" s="533">
        <f t="shared" si="107"/>
        <v>245.2163</v>
      </c>
      <c r="M247" s="533">
        <f t="shared" si="108"/>
        <v>3257.8737</v>
      </c>
      <c r="N247" s="534">
        <v>1000.0</v>
      </c>
      <c r="O247" s="533">
        <f t="shared" si="109"/>
        <v>977.36211</v>
      </c>
      <c r="P247" s="533">
        <f t="shared" si="110"/>
        <v>195.472422</v>
      </c>
      <c r="Q247" s="533"/>
      <c r="R247" s="534">
        <f t="shared" si="111"/>
        <v>1085.039168</v>
      </c>
      <c r="S247" s="410"/>
      <c r="T247" s="411"/>
      <c r="U247" s="411"/>
      <c r="V247" s="411"/>
      <c r="W247" s="411"/>
      <c r="X247" s="411"/>
      <c r="Y247" s="411"/>
      <c r="Z247" s="411"/>
    </row>
    <row r="248">
      <c r="A248" s="491" t="s">
        <v>166</v>
      </c>
      <c r="B248" s="528">
        <v>620.26</v>
      </c>
      <c r="C248" s="528">
        <v>733.6</v>
      </c>
      <c r="D248" s="528">
        <v>697.31</v>
      </c>
      <c r="E248" s="528">
        <v>648.0</v>
      </c>
      <c r="F248" s="529">
        <v>1046.68</v>
      </c>
      <c r="G248" s="529">
        <v>856.0</v>
      </c>
      <c r="H248" s="530">
        <v>1023.0</v>
      </c>
      <c r="I248" s="531">
        <f t="shared" si="106"/>
        <v>5624.85</v>
      </c>
      <c r="J248" s="409"/>
      <c r="K248" s="532" t="s">
        <v>166</v>
      </c>
      <c r="L248" s="533">
        <f t="shared" si="107"/>
        <v>393.7395</v>
      </c>
      <c r="M248" s="533">
        <f t="shared" si="108"/>
        <v>5231.1105</v>
      </c>
      <c r="N248" s="534">
        <v>1000.0</v>
      </c>
      <c r="O248" s="533">
        <f t="shared" si="109"/>
        <v>1569.33315</v>
      </c>
      <c r="P248" s="533">
        <f t="shared" si="110"/>
        <v>313.86663</v>
      </c>
      <c r="Q248" s="533"/>
      <c r="R248" s="534">
        <f t="shared" si="111"/>
        <v>2347.91072</v>
      </c>
      <c r="S248" s="410"/>
      <c r="T248" s="411"/>
      <c r="U248" s="411"/>
      <c r="V248" s="411"/>
      <c r="W248" s="411"/>
      <c r="X248" s="411"/>
      <c r="Y248" s="411"/>
      <c r="Z248" s="411"/>
    </row>
    <row r="249">
      <c r="A249" s="535" t="s">
        <v>9</v>
      </c>
      <c r="B249" s="536">
        <f t="shared" ref="B249:I249" si="112">sum(B246:B248)</f>
        <v>1689.91</v>
      </c>
      <c r="C249" s="536">
        <f t="shared" si="112"/>
        <v>1558.25</v>
      </c>
      <c r="D249" s="536">
        <f t="shared" si="112"/>
        <v>2024.31</v>
      </c>
      <c r="E249" s="536">
        <f t="shared" si="112"/>
        <v>2044</v>
      </c>
      <c r="F249" s="536">
        <f t="shared" si="112"/>
        <v>2526.51</v>
      </c>
      <c r="G249" s="536">
        <f t="shared" si="112"/>
        <v>2290</v>
      </c>
      <c r="H249" s="536">
        <f t="shared" si="112"/>
        <v>2585</v>
      </c>
      <c r="I249" s="536">
        <f t="shared" si="112"/>
        <v>14717.98</v>
      </c>
      <c r="J249" s="409"/>
      <c r="K249" s="537" t="s">
        <v>9</v>
      </c>
      <c r="L249" s="536">
        <f t="shared" ref="L249:P249" si="113">sum(L246:L248)</f>
        <v>1030.2586</v>
      </c>
      <c r="M249" s="536">
        <f t="shared" si="113"/>
        <v>13687.7214</v>
      </c>
      <c r="N249" s="538">
        <f t="shared" si="113"/>
        <v>3000</v>
      </c>
      <c r="O249" s="536">
        <f t="shared" si="113"/>
        <v>4106.31642</v>
      </c>
      <c r="P249" s="536">
        <f t="shared" si="113"/>
        <v>821.263284</v>
      </c>
      <c r="Q249" s="537"/>
      <c r="R249" s="538">
        <f>sum(R246:R248)</f>
        <v>5760.141696</v>
      </c>
      <c r="S249" s="410"/>
      <c r="T249" s="411"/>
      <c r="U249" s="411"/>
      <c r="V249" s="411"/>
      <c r="W249" s="411"/>
      <c r="X249" s="411"/>
      <c r="Y249" s="411"/>
      <c r="Z249" s="411"/>
    </row>
    <row r="250">
      <c r="A250" s="474"/>
      <c r="B250" s="474"/>
      <c r="C250" s="474"/>
      <c r="D250" s="474"/>
      <c r="E250" s="474"/>
      <c r="F250" s="474"/>
      <c r="G250" s="474"/>
      <c r="H250" s="474"/>
      <c r="I250" s="474"/>
      <c r="J250" s="428"/>
      <c r="K250" s="410"/>
      <c r="L250" s="410"/>
      <c r="M250" s="410"/>
      <c r="N250" s="410"/>
      <c r="O250" s="410"/>
      <c r="P250" s="410"/>
      <c r="Q250" s="410"/>
      <c r="R250" s="410"/>
      <c r="S250" s="410"/>
      <c r="T250" s="411"/>
      <c r="U250" s="411"/>
      <c r="V250" s="411"/>
      <c r="W250" s="411"/>
      <c r="X250" s="411"/>
      <c r="Y250" s="411"/>
      <c r="Z250" s="411"/>
    </row>
    <row r="251">
      <c r="A251" s="479"/>
      <c r="B251" s="493">
        <f t="shared" ref="B251:I251" si="114">(B249)</f>
        <v>1689.91</v>
      </c>
      <c r="C251" s="493">
        <f t="shared" si="114"/>
        <v>1558.25</v>
      </c>
      <c r="D251" s="493">
        <f t="shared" si="114"/>
        <v>2024.31</v>
      </c>
      <c r="E251" s="493">
        <f t="shared" si="114"/>
        <v>2044</v>
      </c>
      <c r="F251" s="493">
        <f t="shared" si="114"/>
        <v>2526.51</v>
      </c>
      <c r="G251" s="493">
        <f t="shared" si="114"/>
        <v>2290</v>
      </c>
      <c r="H251" s="493">
        <f t="shared" si="114"/>
        <v>2585</v>
      </c>
      <c r="I251" s="493">
        <f t="shared" si="114"/>
        <v>14717.98</v>
      </c>
      <c r="J251" s="428"/>
      <c r="K251" s="410"/>
      <c r="L251" s="410"/>
      <c r="M251" s="410"/>
      <c r="N251" s="410"/>
      <c r="O251" s="410"/>
      <c r="P251" s="410"/>
      <c r="Q251" s="410"/>
      <c r="R251" s="410"/>
      <c r="S251" s="410"/>
      <c r="T251" s="411"/>
      <c r="U251" s="411"/>
      <c r="V251" s="411"/>
      <c r="W251" s="411"/>
      <c r="X251" s="411"/>
      <c r="Y251" s="411"/>
      <c r="Z251" s="411"/>
    </row>
    <row r="252">
      <c r="A252" s="410"/>
      <c r="B252" s="410"/>
      <c r="C252" s="410"/>
      <c r="D252" s="410"/>
      <c r="E252" s="474"/>
      <c r="F252" s="474"/>
      <c r="G252" s="474"/>
      <c r="H252" s="474"/>
      <c r="I252" s="410"/>
      <c r="J252" s="428"/>
      <c r="K252" s="410"/>
      <c r="L252" s="410"/>
      <c r="M252" s="410"/>
      <c r="N252" s="410"/>
      <c r="O252" s="410"/>
      <c r="P252" s="410"/>
      <c r="Q252" s="410"/>
      <c r="R252" s="410"/>
      <c r="S252" s="410"/>
      <c r="T252" s="411"/>
      <c r="U252" s="411"/>
      <c r="V252" s="411"/>
      <c r="W252" s="411"/>
      <c r="X252" s="411"/>
      <c r="Y252" s="411"/>
      <c r="Z252" s="411"/>
    </row>
    <row r="253">
      <c r="A253" s="410"/>
      <c r="B253" s="410"/>
      <c r="C253" s="410"/>
      <c r="D253" s="481"/>
      <c r="E253" s="482" t="s">
        <v>35</v>
      </c>
      <c r="F253" s="482" t="s">
        <v>164</v>
      </c>
      <c r="G253" s="482" t="s">
        <v>165</v>
      </c>
      <c r="H253" s="482" t="s">
        <v>166</v>
      </c>
      <c r="I253" s="410"/>
      <c r="J253" s="428"/>
      <c r="K253" s="410"/>
      <c r="L253" s="410"/>
      <c r="M253" s="410"/>
      <c r="N253" s="410"/>
      <c r="O253" s="410"/>
      <c r="P253" s="410"/>
      <c r="Q253" s="410"/>
      <c r="R253" s="410"/>
      <c r="S253" s="410"/>
      <c r="T253" s="411"/>
      <c r="U253" s="411"/>
      <c r="V253" s="411"/>
      <c r="W253" s="411"/>
      <c r="X253" s="411"/>
      <c r="Y253" s="411"/>
      <c r="Z253" s="411"/>
    </row>
    <row r="254">
      <c r="A254" s="410"/>
      <c r="B254" s="410"/>
      <c r="C254" s="410"/>
      <c r="D254" s="481"/>
      <c r="E254" s="483">
        <v>44598.0</v>
      </c>
      <c r="F254" s="539">
        <v>4113.08</v>
      </c>
      <c r="G254" s="539">
        <v>3585.93</v>
      </c>
      <c r="H254" s="539">
        <v>5429.71</v>
      </c>
      <c r="I254" s="410"/>
      <c r="J254" s="428"/>
      <c r="K254" s="410"/>
      <c r="L254" s="410"/>
      <c r="M254" s="410"/>
      <c r="N254" s="410"/>
      <c r="O254" s="410"/>
      <c r="P254" s="410"/>
      <c r="Q254" s="410"/>
      <c r="R254" s="410"/>
      <c r="S254" s="410"/>
      <c r="T254" s="411"/>
      <c r="U254" s="411"/>
      <c r="V254" s="411"/>
      <c r="W254" s="411"/>
      <c r="X254" s="411"/>
      <c r="Y254" s="411"/>
      <c r="Z254" s="411"/>
    </row>
    <row r="255">
      <c r="A255" s="410"/>
      <c r="B255" s="410"/>
      <c r="C255" s="410"/>
      <c r="D255" s="481"/>
      <c r="E255" s="484">
        <v>44605.0</v>
      </c>
      <c r="F255" s="539">
        <v>4985.71</v>
      </c>
      <c r="G255" s="539">
        <v>3910.78</v>
      </c>
      <c r="H255" s="539">
        <v>5473.73</v>
      </c>
      <c r="I255" s="410"/>
      <c r="J255" s="428"/>
      <c r="K255" s="410"/>
      <c r="L255" s="410"/>
      <c r="M255" s="410"/>
      <c r="N255" s="410"/>
      <c r="O255" s="410"/>
      <c r="P255" s="410"/>
      <c r="Q255" s="410"/>
      <c r="R255" s="410"/>
      <c r="S255" s="410"/>
      <c r="T255" s="411"/>
      <c r="U255" s="411"/>
      <c r="V255" s="411"/>
      <c r="W255" s="411"/>
      <c r="X255" s="411"/>
      <c r="Y255" s="411"/>
      <c r="Z255" s="411"/>
    </row>
    <row r="256">
      <c r="A256" s="410"/>
      <c r="B256" s="410"/>
      <c r="C256" s="410"/>
      <c r="D256" s="481"/>
      <c r="E256" s="484">
        <v>44612.0</v>
      </c>
      <c r="F256" s="539">
        <v>5899.93</v>
      </c>
      <c r="G256" s="539">
        <v>4746.1</v>
      </c>
      <c r="H256" s="539">
        <v>5588.57</v>
      </c>
      <c r="I256" s="410"/>
      <c r="J256" s="428"/>
      <c r="K256" s="410"/>
      <c r="L256" s="410"/>
      <c r="M256" s="410"/>
      <c r="N256" s="410"/>
      <c r="O256" s="410"/>
      <c r="P256" s="410"/>
      <c r="Q256" s="410"/>
      <c r="R256" s="410"/>
      <c r="S256" s="410"/>
      <c r="T256" s="411"/>
      <c r="U256" s="411"/>
      <c r="V256" s="411"/>
      <c r="W256" s="411"/>
      <c r="X256" s="411"/>
      <c r="Y256" s="411"/>
      <c r="Z256" s="411"/>
    </row>
    <row r="257">
      <c r="A257" s="410"/>
      <c r="B257" s="410"/>
      <c r="C257" s="410"/>
      <c r="D257" s="481"/>
      <c r="E257" s="484">
        <v>44619.0</v>
      </c>
      <c r="F257" s="539" t="str">
        <f t="shared" ref="F257:H257" si="115">(#REF!)</f>
        <v>#REF!</v>
      </c>
      <c r="G257" s="539" t="str">
        <f t="shared" si="115"/>
        <v>#REF!</v>
      </c>
      <c r="H257" s="540" t="str">
        <f t="shared" si="115"/>
        <v>#REF!</v>
      </c>
      <c r="I257" s="410"/>
      <c r="J257" s="428"/>
      <c r="K257" s="410"/>
      <c r="L257" s="410"/>
      <c r="M257" s="410"/>
      <c r="N257" s="410"/>
      <c r="O257" s="410"/>
      <c r="P257" s="410"/>
      <c r="Q257" s="410"/>
      <c r="R257" s="410"/>
      <c r="S257" s="410"/>
      <c r="T257" s="411"/>
      <c r="U257" s="411"/>
      <c r="V257" s="411"/>
      <c r="W257" s="411"/>
      <c r="X257" s="411"/>
      <c r="Y257" s="411"/>
      <c r="Z257" s="411"/>
    </row>
    <row r="258">
      <c r="A258" s="410"/>
      <c r="B258" s="410"/>
      <c r="C258" s="410"/>
      <c r="D258" s="481"/>
      <c r="E258" s="484">
        <v>44620.0</v>
      </c>
      <c r="F258" s="540">
        <f>(I246)</f>
        <v>5590.04</v>
      </c>
      <c r="G258" s="540">
        <f>(I247)</f>
        <v>3503.09</v>
      </c>
      <c r="H258" s="540">
        <f>(I248)</f>
        <v>5624.85</v>
      </c>
      <c r="I258" s="410"/>
      <c r="J258" s="428"/>
      <c r="K258" s="410"/>
      <c r="L258" s="410"/>
      <c r="M258" s="410"/>
      <c r="N258" s="410"/>
      <c r="O258" s="410"/>
      <c r="P258" s="410"/>
      <c r="Q258" s="410"/>
      <c r="R258" s="410"/>
      <c r="S258" s="410"/>
      <c r="T258" s="411"/>
      <c r="U258" s="411"/>
      <c r="V258" s="411"/>
      <c r="W258" s="411"/>
      <c r="X258" s="411"/>
      <c r="Y258" s="411"/>
      <c r="Z258" s="411"/>
    </row>
    <row r="259">
      <c r="A259" s="410"/>
      <c r="B259" s="410"/>
      <c r="C259" s="410"/>
      <c r="D259" s="481"/>
      <c r="E259" s="541" t="s">
        <v>9</v>
      </c>
      <c r="F259" s="542" t="str">
        <f t="shared" ref="F259:H259" si="116">SUM(F254:F258)</f>
        <v>#REF!</v>
      </c>
      <c r="G259" s="542" t="str">
        <f t="shared" si="116"/>
        <v>#REF!</v>
      </c>
      <c r="H259" s="542" t="str">
        <f t="shared" si="116"/>
        <v>#REF!</v>
      </c>
      <c r="I259" s="410"/>
      <c r="J259" s="428"/>
      <c r="K259" s="543"/>
      <c r="L259" s="543"/>
      <c r="M259" s="543"/>
      <c r="N259" s="410"/>
      <c r="O259" s="410"/>
      <c r="P259" s="410"/>
      <c r="Q259" s="410"/>
      <c r="R259" s="410"/>
      <c r="S259" s="410"/>
      <c r="T259" s="411"/>
      <c r="U259" s="411"/>
      <c r="V259" s="411"/>
      <c r="W259" s="411"/>
      <c r="X259" s="411"/>
      <c r="Y259" s="411"/>
      <c r="Z259" s="411"/>
    </row>
    <row r="260">
      <c r="A260" s="410"/>
      <c r="B260" s="410"/>
      <c r="C260" s="410"/>
      <c r="D260" s="481"/>
      <c r="E260" s="482" t="s">
        <v>167</v>
      </c>
      <c r="F260" s="544" t="str">
        <f t="shared" ref="F260:H260" si="117">(F259/25000)</f>
        <v>#REF!</v>
      </c>
      <c r="G260" s="544" t="str">
        <f t="shared" si="117"/>
        <v>#REF!</v>
      </c>
      <c r="H260" s="544" t="str">
        <f t="shared" si="117"/>
        <v>#REF!</v>
      </c>
      <c r="I260" s="410"/>
      <c r="J260" s="428"/>
      <c r="K260" s="410"/>
      <c r="L260" s="410"/>
      <c r="M260" s="410"/>
      <c r="N260" s="410"/>
      <c r="O260" s="410"/>
      <c r="P260" s="410"/>
      <c r="Q260" s="410"/>
      <c r="R260" s="410"/>
      <c r="S260" s="410"/>
      <c r="T260" s="411"/>
      <c r="U260" s="411"/>
      <c r="V260" s="411"/>
      <c r="W260" s="411"/>
      <c r="X260" s="411"/>
      <c r="Y260" s="411"/>
      <c r="Z260" s="411"/>
    </row>
    <row r="261">
      <c r="A261" s="474"/>
      <c r="B261" s="474"/>
      <c r="C261" s="474"/>
      <c r="D261" s="474"/>
      <c r="E261" s="474"/>
      <c r="F261" s="474"/>
      <c r="G261" s="474"/>
      <c r="H261" s="474"/>
      <c r="I261" s="474"/>
      <c r="J261" s="428"/>
      <c r="K261" s="410"/>
      <c r="L261" s="410"/>
      <c r="M261" s="410"/>
      <c r="N261" s="410"/>
      <c r="O261" s="410"/>
      <c r="P261" s="410"/>
      <c r="Q261" s="410"/>
      <c r="R261" s="410"/>
      <c r="S261" s="410"/>
      <c r="T261" s="411"/>
      <c r="U261" s="411"/>
      <c r="V261" s="411"/>
      <c r="W261" s="411"/>
      <c r="X261" s="411"/>
      <c r="Y261" s="411"/>
      <c r="Z261" s="411"/>
    </row>
    <row r="262">
      <c r="A262" s="470"/>
      <c r="B262" s="415"/>
      <c r="C262" s="415"/>
      <c r="D262" s="415"/>
      <c r="E262" s="415"/>
      <c r="F262" s="415"/>
      <c r="G262" s="415"/>
      <c r="H262" s="415"/>
      <c r="I262" s="415" t="s">
        <v>9</v>
      </c>
      <c r="J262" s="428"/>
      <c r="K262" s="410"/>
      <c r="L262" s="410"/>
      <c r="M262" s="410"/>
      <c r="N262" s="410"/>
      <c r="O262" s="410"/>
      <c r="P262" s="410"/>
      <c r="Q262" s="410"/>
      <c r="R262" s="410"/>
      <c r="S262" s="410"/>
      <c r="T262" s="411"/>
      <c r="U262" s="411"/>
      <c r="V262" s="411"/>
      <c r="W262" s="411"/>
      <c r="X262" s="411"/>
      <c r="Y262" s="411"/>
      <c r="Z262" s="411"/>
    </row>
    <row r="263">
      <c r="A263" s="479" t="s">
        <v>168</v>
      </c>
      <c r="B263" s="545">
        <f t="shared" ref="B263:G263" si="118">sum(B163,B186,B231,B251)</f>
        <v>4619.91</v>
      </c>
      <c r="C263" s="545">
        <f t="shared" si="118"/>
        <v>16973.25</v>
      </c>
      <c r="D263" s="545">
        <f t="shared" si="118"/>
        <v>20231.81</v>
      </c>
      <c r="E263" s="545">
        <f t="shared" si="118"/>
        <v>15551.5</v>
      </c>
      <c r="F263" s="545">
        <f t="shared" si="118"/>
        <v>13446.51</v>
      </c>
      <c r="G263" s="545">
        <f t="shared" si="118"/>
        <v>6742.5</v>
      </c>
      <c r="H263" s="493">
        <f>SUM(H251)</f>
        <v>2585</v>
      </c>
      <c r="I263" s="545">
        <f>SUM(H163,H186,H231,I251)</f>
        <v>80150.48</v>
      </c>
      <c r="J263" s="428"/>
      <c r="K263" s="410"/>
      <c r="L263" s="410"/>
      <c r="M263" s="410"/>
      <c r="N263" s="410"/>
      <c r="O263" s="410"/>
      <c r="P263" s="410"/>
      <c r="Q263" s="410"/>
      <c r="R263" s="410"/>
      <c r="S263" s="410"/>
      <c r="T263" s="546"/>
      <c r="U263" s="546"/>
      <c r="V263" s="546"/>
      <c r="W263" s="546"/>
      <c r="X263" s="546"/>
      <c r="Y263" s="546"/>
      <c r="Z263" s="546"/>
    </row>
    <row r="264">
      <c r="A264" s="411"/>
      <c r="B264" s="411"/>
      <c r="C264" s="411"/>
      <c r="D264" s="411"/>
      <c r="E264" s="411"/>
      <c r="F264" s="411"/>
      <c r="G264" s="411"/>
      <c r="H264" s="411"/>
      <c r="I264" s="411"/>
      <c r="J264" s="547"/>
      <c r="K264" s="411"/>
      <c r="L264" s="411"/>
      <c r="M264" s="411"/>
      <c r="N264" s="411"/>
      <c r="O264" s="411"/>
      <c r="P264" s="411"/>
      <c r="Q264" s="411"/>
      <c r="R264" s="411"/>
      <c r="S264" s="411"/>
      <c r="T264" s="411"/>
      <c r="U264" s="411"/>
      <c r="V264" s="411"/>
      <c r="W264" s="411"/>
      <c r="X264" s="411"/>
      <c r="Y264" s="411"/>
      <c r="Z264" s="411"/>
    </row>
    <row r="265">
      <c r="A265" s="411"/>
      <c r="B265" s="411"/>
      <c r="C265" s="411"/>
      <c r="D265" s="411"/>
      <c r="E265" s="411"/>
      <c r="F265" s="411"/>
      <c r="G265" s="411"/>
      <c r="H265" s="411"/>
      <c r="I265" s="411"/>
      <c r="J265" s="547"/>
      <c r="K265" s="411"/>
      <c r="L265" s="411"/>
      <c r="M265" s="411"/>
      <c r="N265" s="411"/>
      <c r="O265" s="411"/>
      <c r="P265" s="411"/>
      <c r="Q265" s="411"/>
      <c r="R265" s="411"/>
      <c r="S265" s="411"/>
      <c r="T265" s="411"/>
      <c r="U265" s="411"/>
      <c r="V265" s="411"/>
      <c r="W265" s="411"/>
      <c r="X265" s="411"/>
      <c r="Y265" s="411"/>
      <c r="Z265" s="411"/>
    </row>
    <row r="266">
      <c r="A266" s="406" t="s">
        <v>267</v>
      </c>
      <c r="B266" s="407">
        <v>7.0</v>
      </c>
      <c r="C266" s="407">
        <v>8.0</v>
      </c>
      <c r="D266" s="407">
        <v>9.0</v>
      </c>
      <c r="E266" s="407">
        <v>10.0</v>
      </c>
      <c r="F266" s="407">
        <v>11.0</v>
      </c>
      <c r="G266" s="407">
        <v>12.0</v>
      </c>
      <c r="H266" s="408"/>
      <c r="I266" s="408"/>
      <c r="J266" s="409"/>
      <c r="K266" s="406" t="s">
        <v>267</v>
      </c>
      <c r="L266" s="408"/>
      <c r="M266" s="408"/>
      <c r="N266" s="408"/>
      <c r="O266" s="408"/>
      <c r="P266" s="408"/>
      <c r="Q266" s="410"/>
      <c r="R266" s="410"/>
      <c r="S266" s="410"/>
      <c r="T266" s="411"/>
      <c r="U266" s="411"/>
      <c r="V266" s="411"/>
      <c r="W266" s="411"/>
      <c r="X266" s="411"/>
      <c r="Y266" s="411"/>
      <c r="Z266" s="411"/>
    </row>
    <row r="267">
      <c r="A267" s="412" t="s">
        <v>70</v>
      </c>
      <c r="B267" s="413" t="s">
        <v>2</v>
      </c>
      <c r="C267" s="413" t="s">
        <v>3</v>
      </c>
      <c r="D267" s="413" t="s">
        <v>4</v>
      </c>
      <c r="E267" s="413" t="s">
        <v>5</v>
      </c>
      <c r="F267" s="413" t="s">
        <v>6</v>
      </c>
      <c r="G267" s="413" t="s">
        <v>7</v>
      </c>
      <c r="H267" s="413" t="s">
        <v>9</v>
      </c>
      <c r="I267" s="413" t="s">
        <v>71</v>
      </c>
      <c r="J267" s="409"/>
      <c r="K267" s="414" t="s">
        <v>70</v>
      </c>
      <c r="L267" s="413" t="s">
        <v>72</v>
      </c>
      <c r="M267" s="413" t="s">
        <v>13</v>
      </c>
      <c r="N267" s="415" t="s">
        <v>73</v>
      </c>
      <c r="O267" s="413" t="s">
        <v>13</v>
      </c>
      <c r="P267" s="415" t="s">
        <v>74</v>
      </c>
      <c r="Q267" s="410"/>
      <c r="R267" s="410"/>
      <c r="S267" s="410"/>
      <c r="T267" s="411"/>
      <c r="U267" s="411"/>
      <c r="V267" s="411"/>
      <c r="W267" s="411"/>
      <c r="X267" s="411"/>
      <c r="Y267" s="411"/>
      <c r="Z267" s="411"/>
    </row>
    <row r="268">
      <c r="A268" s="416" t="s">
        <v>75</v>
      </c>
      <c r="B268" s="417">
        <f t="shared" ref="B268:G268" si="119"> sum(B269, B270, B271, B272,B273,B274,B275,B276,B277,B278,B279,B280)</f>
        <v>22</v>
      </c>
      <c r="C268" s="417">
        <f t="shared" si="119"/>
        <v>34</v>
      </c>
      <c r="D268" s="417">
        <f t="shared" si="119"/>
        <v>27</v>
      </c>
      <c r="E268" s="417">
        <f t="shared" si="119"/>
        <v>10</v>
      </c>
      <c r="F268" s="417">
        <f t="shared" si="119"/>
        <v>11</v>
      </c>
      <c r="G268" s="417">
        <f t="shared" si="119"/>
        <v>11</v>
      </c>
      <c r="H268" s="418">
        <f t="shared" ref="H268:H287" si="120">SUM(B268:G268)</f>
        <v>115</v>
      </c>
      <c r="I268" s="417">
        <v>0.0</v>
      </c>
      <c r="J268" s="409"/>
      <c r="K268" s="419" t="s">
        <v>75</v>
      </c>
      <c r="L268" s="417"/>
      <c r="M268" s="417"/>
      <c r="N268" s="417"/>
      <c r="O268" s="417"/>
      <c r="P268" s="417"/>
      <c r="Q268" s="410"/>
      <c r="R268" s="410"/>
      <c r="S268" s="410"/>
      <c r="T268" s="411"/>
      <c r="U268" s="411"/>
      <c r="V268" s="411"/>
      <c r="W268" s="411"/>
      <c r="X268" s="411"/>
      <c r="Y268" s="411"/>
      <c r="Z268" s="411"/>
    </row>
    <row r="269">
      <c r="A269" s="420" t="s">
        <v>76</v>
      </c>
      <c r="B269" s="421">
        <v>10.0</v>
      </c>
      <c r="C269" s="421">
        <v>13.0</v>
      </c>
      <c r="D269" s="421">
        <v>12.0</v>
      </c>
      <c r="E269" s="421">
        <v>2.0</v>
      </c>
      <c r="F269" s="421">
        <v>2.0</v>
      </c>
      <c r="G269" s="421">
        <v>0.0</v>
      </c>
      <c r="H269" s="422">
        <f t="shared" si="120"/>
        <v>39</v>
      </c>
      <c r="I269" s="496">
        <f>sum(H269:H271)</f>
        <v>47</v>
      </c>
      <c r="J269" s="424"/>
      <c r="K269" s="423" t="s">
        <v>76</v>
      </c>
      <c r="L269" s="425">
        <v>67.0</v>
      </c>
      <c r="M269" s="425">
        <f>(L269-H269)</f>
        <v>28</v>
      </c>
      <c r="N269" s="426">
        <v>80.0</v>
      </c>
      <c r="O269" s="425">
        <f t="shared" ref="O269:O270" si="121">sum(M269,N269)</f>
        <v>108</v>
      </c>
      <c r="P269" s="425"/>
      <c r="Q269" s="427"/>
      <c r="R269" s="428"/>
      <c r="S269" s="428"/>
      <c r="T269" s="411"/>
      <c r="U269" s="411"/>
      <c r="V269" s="411"/>
      <c r="W269" s="411"/>
      <c r="X269" s="411"/>
      <c r="Y269" s="411"/>
      <c r="Z269" s="411"/>
    </row>
    <row r="270">
      <c r="A270" s="429" t="s">
        <v>77</v>
      </c>
      <c r="B270" s="430">
        <v>0.0</v>
      </c>
      <c r="C270" s="431">
        <v>0.0</v>
      </c>
      <c r="D270" s="431">
        <v>0.0</v>
      </c>
      <c r="E270" s="431">
        <v>0.0</v>
      </c>
      <c r="F270" s="431">
        <v>0.0</v>
      </c>
      <c r="G270" s="432">
        <v>0.0</v>
      </c>
      <c r="H270" s="433">
        <f t="shared" si="120"/>
        <v>0</v>
      </c>
      <c r="I270" s="548">
        <f>(I269/60)</f>
        <v>0.7833333333</v>
      </c>
      <c r="J270" s="424"/>
      <c r="K270" s="435" t="s">
        <v>77</v>
      </c>
      <c r="L270" s="436">
        <v>10.0</v>
      </c>
      <c r="M270" s="436">
        <f>(L270-H270-H271)</f>
        <v>2</v>
      </c>
      <c r="N270" s="437">
        <v>15.0</v>
      </c>
      <c r="O270" s="437">
        <f t="shared" si="121"/>
        <v>17</v>
      </c>
      <c r="P270" s="436"/>
      <c r="Q270" s="438"/>
      <c r="R270" s="410"/>
      <c r="S270" s="410"/>
      <c r="T270" s="411"/>
      <c r="U270" s="411"/>
      <c r="V270" s="411"/>
      <c r="W270" s="411"/>
      <c r="X270" s="411"/>
      <c r="Y270" s="411"/>
      <c r="Z270" s="411"/>
    </row>
    <row r="271">
      <c r="A271" s="429" t="s">
        <v>78</v>
      </c>
      <c r="B271" s="430">
        <v>0.0</v>
      </c>
      <c r="C271" s="431">
        <v>0.0</v>
      </c>
      <c r="D271" s="431">
        <v>7.0</v>
      </c>
      <c r="E271" s="431">
        <v>1.0</v>
      </c>
      <c r="F271" s="431">
        <v>0.0</v>
      </c>
      <c r="G271" s="432">
        <v>0.0</v>
      </c>
      <c r="H271" s="433">
        <f t="shared" si="120"/>
        <v>8</v>
      </c>
      <c r="I271" s="435"/>
      <c r="J271" s="424"/>
      <c r="K271" s="435" t="s">
        <v>78</v>
      </c>
      <c r="L271" s="436" t="s">
        <v>79</v>
      </c>
      <c r="M271" s="437" t="s">
        <v>79</v>
      </c>
      <c r="N271" s="437" t="s">
        <v>79</v>
      </c>
      <c r="O271" s="437" t="s">
        <v>79</v>
      </c>
      <c r="P271" s="436"/>
      <c r="Q271" s="410"/>
      <c r="R271" s="410"/>
      <c r="S271" s="410"/>
      <c r="T271" s="411"/>
      <c r="U271" s="411"/>
      <c r="V271" s="411"/>
      <c r="W271" s="411"/>
      <c r="X271" s="411"/>
      <c r="Y271" s="411"/>
      <c r="Z271" s="411"/>
    </row>
    <row r="272">
      <c r="A272" s="420" t="s">
        <v>81</v>
      </c>
      <c r="B272" s="439">
        <v>4.0</v>
      </c>
      <c r="C272" s="439">
        <v>0.0</v>
      </c>
      <c r="D272" s="439">
        <v>7.0</v>
      </c>
      <c r="E272" s="439">
        <v>3.0</v>
      </c>
      <c r="F272" s="439">
        <v>7.0</v>
      </c>
      <c r="G272" s="421">
        <v>0.0</v>
      </c>
      <c r="H272" s="422">
        <f t="shared" si="120"/>
        <v>21</v>
      </c>
      <c r="I272" s="496">
        <f>sum(H272:H274)</f>
        <v>21</v>
      </c>
      <c r="J272" s="424"/>
      <c r="K272" s="423" t="s">
        <v>81</v>
      </c>
      <c r="L272" s="425">
        <v>42.0</v>
      </c>
      <c r="M272" s="425">
        <f>(L272-H272)</f>
        <v>21</v>
      </c>
      <c r="N272" s="426">
        <v>15.0</v>
      </c>
      <c r="O272" s="425">
        <f t="shared" ref="O272:O273" si="122">sum(M272,N272)</f>
        <v>36</v>
      </c>
      <c r="P272" s="425"/>
      <c r="Q272" s="438"/>
      <c r="R272" s="410"/>
      <c r="S272" s="410"/>
      <c r="T272" s="411"/>
      <c r="U272" s="411"/>
      <c r="V272" s="411"/>
      <c r="W272" s="411"/>
      <c r="X272" s="411"/>
      <c r="Y272" s="411"/>
      <c r="Z272" s="411"/>
    </row>
    <row r="273">
      <c r="A273" s="429" t="s">
        <v>77</v>
      </c>
      <c r="B273" s="430">
        <v>0.0</v>
      </c>
      <c r="C273" s="431">
        <v>0.0</v>
      </c>
      <c r="D273" s="431">
        <v>0.0</v>
      </c>
      <c r="E273" s="431">
        <v>0.0</v>
      </c>
      <c r="F273" s="431">
        <v>0.0</v>
      </c>
      <c r="G273" s="431">
        <v>0.0</v>
      </c>
      <c r="H273" s="433">
        <f t="shared" si="120"/>
        <v>0</v>
      </c>
      <c r="I273" s="548">
        <f>(I272/60)</f>
        <v>0.35</v>
      </c>
      <c r="J273" s="424"/>
      <c r="K273" s="435" t="s">
        <v>77</v>
      </c>
      <c r="L273" s="437">
        <v>2.0</v>
      </c>
      <c r="M273" s="436">
        <f>(L273-H273-H274)</f>
        <v>2</v>
      </c>
      <c r="N273" s="437">
        <v>5.0</v>
      </c>
      <c r="O273" s="437">
        <f t="shared" si="122"/>
        <v>7</v>
      </c>
      <c r="P273" s="437"/>
      <c r="Q273" s="428"/>
      <c r="R273" s="428"/>
      <c r="S273" s="428"/>
      <c r="T273" s="411"/>
      <c r="U273" s="411"/>
      <c r="V273" s="411"/>
      <c r="W273" s="411"/>
      <c r="X273" s="411"/>
      <c r="Y273" s="411"/>
      <c r="Z273" s="411"/>
    </row>
    <row r="274">
      <c r="A274" s="429" t="s">
        <v>78</v>
      </c>
      <c r="B274" s="430">
        <v>0.0</v>
      </c>
      <c r="C274" s="431">
        <v>0.0</v>
      </c>
      <c r="D274" s="431">
        <v>0.0</v>
      </c>
      <c r="E274" s="431">
        <v>0.0</v>
      </c>
      <c r="F274" s="431">
        <v>0.0</v>
      </c>
      <c r="G274" s="431">
        <v>0.0</v>
      </c>
      <c r="H274" s="433">
        <f t="shared" si="120"/>
        <v>0</v>
      </c>
      <c r="I274" s="435"/>
      <c r="J274" s="424"/>
      <c r="K274" s="435" t="s">
        <v>78</v>
      </c>
      <c r="L274" s="437" t="s">
        <v>79</v>
      </c>
      <c r="M274" s="437" t="s">
        <v>79</v>
      </c>
      <c r="N274" s="437" t="s">
        <v>79</v>
      </c>
      <c r="O274" s="437" t="s">
        <v>79</v>
      </c>
      <c r="P274" s="437"/>
      <c r="Q274" s="428"/>
      <c r="R274" s="428"/>
      <c r="S274" s="428"/>
      <c r="T274" s="411"/>
      <c r="U274" s="411"/>
      <c r="V274" s="411"/>
      <c r="W274" s="411"/>
      <c r="X274" s="411"/>
      <c r="Y274" s="411"/>
      <c r="Z274" s="411"/>
    </row>
    <row r="275">
      <c r="A275" s="420" t="s">
        <v>84</v>
      </c>
      <c r="B275" s="421">
        <v>0.0</v>
      </c>
      <c r="C275" s="421">
        <v>5.0</v>
      </c>
      <c r="D275" s="421">
        <v>1.0</v>
      </c>
      <c r="E275" s="421">
        <v>0.0</v>
      </c>
      <c r="F275" s="421">
        <v>1.0</v>
      </c>
      <c r="G275" s="421">
        <v>11.0</v>
      </c>
      <c r="H275" s="422">
        <f t="shared" si="120"/>
        <v>18</v>
      </c>
      <c r="I275" s="496">
        <f>sum(H275:H277)</f>
        <v>18</v>
      </c>
      <c r="J275" s="424"/>
      <c r="K275" s="423" t="s">
        <v>84</v>
      </c>
      <c r="L275" s="425">
        <v>25.0</v>
      </c>
      <c r="M275" s="425">
        <f>(L275-H275)</f>
        <v>7</v>
      </c>
      <c r="N275" s="426">
        <v>30.0</v>
      </c>
      <c r="O275" s="425">
        <f t="shared" ref="O275:O276" si="123">sum(M275,N275)</f>
        <v>37</v>
      </c>
      <c r="P275" s="425"/>
      <c r="Q275" s="427"/>
      <c r="R275" s="428"/>
      <c r="S275" s="428"/>
      <c r="T275" s="411"/>
      <c r="U275" s="411"/>
      <c r="V275" s="411"/>
      <c r="W275" s="411"/>
      <c r="X275" s="411"/>
      <c r="Y275" s="411"/>
      <c r="Z275" s="411"/>
    </row>
    <row r="276">
      <c r="A276" s="429" t="s">
        <v>77</v>
      </c>
      <c r="B276" s="430">
        <v>0.0</v>
      </c>
      <c r="C276" s="431">
        <v>0.0</v>
      </c>
      <c r="D276" s="431">
        <v>0.0</v>
      </c>
      <c r="E276" s="431">
        <v>0.0</v>
      </c>
      <c r="F276" s="431">
        <v>0.0</v>
      </c>
      <c r="G276" s="432">
        <v>0.0</v>
      </c>
      <c r="H276" s="433">
        <f t="shared" si="120"/>
        <v>0</v>
      </c>
      <c r="I276" s="548">
        <f>(I275/60)</f>
        <v>0.3</v>
      </c>
      <c r="J276" s="424"/>
      <c r="K276" s="435" t="s">
        <v>77</v>
      </c>
      <c r="L276" s="436">
        <v>0.0</v>
      </c>
      <c r="M276" s="436">
        <f>(L276-H276-H277)</f>
        <v>0</v>
      </c>
      <c r="N276" s="437" t="s">
        <v>79</v>
      </c>
      <c r="O276" s="437">
        <f t="shared" si="123"/>
        <v>0</v>
      </c>
      <c r="P276" s="436"/>
      <c r="Q276" s="428"/>
      <c r="R276" s="428"/>
      <c r="S276" s="428"/>
      <c r="T276" s="411"/>
      <c r="U276" s="411"/>
      <c r="V276" s="411"/>
      <c r="W276" s="411"/>
      <c r="X276" s="411"/>
      <c r="Y276" s="411"/>
      <c r="Z276" s="411"/>
    </row>
    <row r="277">
      <c r="A277" s="429" t="s">
        <v>78</v>
      </c>
      <c r="B277" s="430">
        <v>0.0</v>
      </c>
      <c r="C277" s="431">
        <v>0.0</v>
      </c>
      <c r="D277" s="431">
        <v>0.0</v>
      </c>
      <c r="E277" s="431">
        <v>0.0</v>
      </c>
      <c r="F277" s="431">
        <v>0.0</v>
      </c>
      <c r="G277" s="432">
        <v>0.0</v>
      </c>
      <c r="H277" s="433">
        <f t="shared" si="120"/>
        <v>0</v>
      </c>
      <c r="I277" s="435"/>
      <c r="J277" s="424"/>
      <c r="K277" s="435" t="s">
        <v>78</v>
      </c>
      <c r="L277" s="436" t="s">
        <v>79</v>
      </c>
      <c r="M277" s="437" t="s">
        <v>79</v>
      </c>
      <c r="N277" s="437"/>
      <c r="O277" s="437" t="s">
        <v>79</v>
      </c>
      <c r="P277" s="436"/>
      <c r="Q277" s="428"/>
      <c r="R277" s="428"/>
      <c r="S277" s="428"/>
      <c r="T277" s="411"/>
      <c r="U277" s="411"/>
      <c r="V277" s="411"/>
      <c r="W277" s="411"/>
      <c r="X277" s="411"/>
      <c r="Y277" s="411"/>
      <c r="Z277" s="411"/>
    </row>
    <row r="278">
      <c r="A278" s="420" t="s">
        <v>86</v>
      </c>
      <c r="B278" s="421">
        <v>8.0</v>
      </c>
      <c r="C278" s="421">
        <v>15.0</v>
      </c>
      <c r="D278" s="421">
        <v>0.0</v>
      </c>
      <c r="E278" s="421">
        <v>4.0</v>
      </c>
      <c r="F278" s="421">
        <v>0.0</v>
      </c>
      <c r="G278" s="421">
        <v>0.0</v>
      </c>
      <c r="H278" s="422">
        <f t="shared" si="120"/>
        <v>27</v>
      </c>
      <c r="I278" s="496">
        <f>sum(H278:H280)</f>
        <v>29</v>
      </c>
      <c r="J278" s="424"/>
      <c r="K278" s="423" t="s">
        <v>86</v>
      </c>
      <c r="L278" s="440">
        <v>35.0</v>
      </c>
      <c r="M278" s="441">
        <f>(L278-H278)</f>
        <v>8</v>
      </c>
      <c r="N278" s="442">
        <v>60.0</v>
      </c>
      <c r="O278" s="441">
        <f t="shared" ref="O278:O279" si="124">sum(M278,N278)</f>
        <v>68</v>
      </c>
      <c r="P278" s="425"/>
      <c r="Q278" s="428"/>
      <c r="R278" s="428"/>
      <c r="S278" s="428"/>
      <c r="T278" s="411"/>
      <c r="U278" s="411"/>
      <c r="V278" s="411"/>
      <c r="W278" s="411"/>
      <c r="X278" s="411"/>
      <c r="Y278" s="411"/>
      <c r="Z278" s="411"/>
    </row>
    <row r="279">
      <c r="A279" s="429" t="s">
        <v>77</v>
      </c>
      <c r="B279" s="430">
        <v>0.0</v>
      </c>
      <c r="C279" s="431">
        <v>0.0</v>
      </c>
      <c r="D279" s="431">
        <v>0.0</v>
      </c>
      <c r="E279" s="431">
        <v>0.0</v>
      </c>
      <c r="F279" s="431">
        <v>0.0</v>
      </c>
      <c r="G279" s="432">
        <v>0.0</v>
      </c>
      <c r="H279" s="433">
        <f t="shared" si="120"/>
        <v>0</v>
      </c>
      <c r="I279" s="548">
        <f>(I278/60)</f>
        <v>0.4833333333</v>
      </c>
      <c r="J279" s="424"/>
      <c r="K279" s="435" t="s">
        <v>77</v>
      </c>
      <c r="L279" s="430">
        <v>8.0</v>
      </c>
      <c r="M279" s="444">
        <f>(L279-H279-H280)</f>
        <v>6</v>
      </c>
      <c r="N279" s="431" t="s">
        <v>79</v>
      </c>
      <c r="O279" s="443">
        <f t="shared" si="124"/>
        <v>6</v>
      </c>
      <c r="P279" s="444"/>
      <c r="Q279" s="428"/>
      <c r="R279" s="428"/>
      <c r="S279" s="428"/>
      <c r="T279" s="411"/>
      <c r="U279" s="411"/>
      <c r="V279" s="411"/>
      <c r="W279" s="411"/>
      <c r="X279" s="411"/>
      <c r="Y279" s="411"/>
      <c r="Z279" s="411"/>
    </row>
    <row r="280">
      <c r="A280" s="429" t="s">
        <v>78</v>
      </c>
      <c r="B280" s="430">
        <v>0.0</v>
      </c>
      <c r="C280" s="431">
        <v>1.0</v>
      </c>
      <c r="D280" s="431">
        <v>0.0</v>
      </c>
      <c r="E280" s="431">
        <v>0.0</v>
      </c>
      <c r="F280" s="431">
        <v>1.0</v>
      </c>
      <c r="G280" s="432">
        <v>0.0</v>
      </c>
      <c r="H280" s="433">
        <f t="shared" si="120"/>
        <v>2</v>
      </c>
      <c r="I280" s="435"/>
      <c r="J280" s="424"/>
      <c r="K280" s="435" t="s">
        <v>78</v>
      </c>
      <c r="L280" s="444" t="s">
        <v>79</v>
      </c>
      <c r="M280" s="443" t="s">
        <v>79</v>
      </c>
      <c r="N280" s="431" t="s">
        <v>79</v>
      </c>
      <c r="O280" s="443" t="s">
        <v>79</v>
      </c>
      <c r="P280" s="444"/>
      <c r="Q280" s="428"/>
      <c r="R280" s="428"/>
      <c r="S280" s="428"/>
      <c r="T280" s="411"/>
      <c r="U280" s="411"/>
      <c r="V280" s="411"/>
      <c r="W280" s="411"/>
      <c r="X280" s="411"/>
      <c r="Y280" s="411"/>
      <c r="Z280" s="411"/>
    </row>
    <row r="281">
      <c r="A281" s="549" t="s">
        <v>268</v>
      </c>
      <c r="B281" s="417">
        <f t="shared" ref="B281:G281" si="125"> sum(B282, B283, B284, B285,B286,B287,B288,B289,B290,B291,B292,B293)</f>
        <v>36</v>
      </c>
      <c r="C281" s="417">
        <f t="shared" si="125"/>
        <v>23</v>
      </c>
      <c r="D281" s="417">
        <f t="shared" si="125"/>
        <v>44</v>
      </c>
      <c r="E281" s="417">
        <f t="shared" si="125"/>
        <v>22</v>
      </c>
      <c r="F281" s="417">
        <f t="shared" si="125"/>
        <v>43</v>
      </c>
      <c r="G281" s="417">
        <f t="shared" si="125"/>
        <v>2</v>
      </c>
      <c r="H281" s="418">
        <f t="shared" si="120"/>
        <v>170</v>
      </c>
      <c r="I281" s="417">
        <v>0.0</v>
      </c>
      <c r="J281" s="409"/>
      <c r="K281" s="549" t="s">
        <v>268</v>
      </c>
      <c r="L281" s="417"/>
      <c r="M281" s="417"/>
      <c r="N281" s="417"/>
      <c r="O281" s="417"/>
      <c r="P281" s="417"/>
      <c r="Q281" s="410"/>
      <c r="R281" s="410"/>
      <c r="S281" s="410"/>
      <c r="T281" s="411"/>
      <c r="U281" s="411"/>
      <c r="V281" s="411"/>
      <c r="W281" s="411"/>
      <c r="X281" s="411"/>
      <c r="Y281" s="411"/>
      <c r="Z281" s="411"/>
    </row>
    <row r="282">
      <c r="A282" s="420" t="s">
        <v>212</v>
      </c>
      <c r="B282" s="421">
        <v>15.0</v>
      </c>
      <c r="C282" s="421">
        <v>12.0</v>
      </c>
      <c r="D282" s="421">
        <v>10.0</v>
      </c>
      <c r="E282" s="421">
        <v>8.0</v>
      </c>
      <c r="F282" s="421">
        <v>10.0</v>
      </c>
      <c r="G282" s="421">
        <v>0.0</v>
      </c>
      <c r="H282" s="422">
        <f t="shared" si="120"/>
        <v>55</v>
      </c>
      <c r="I282" s="496">
        <f>sum(H282:H284)</f>
        <v>76</v>
      </c>
      <c r="J282" s="424"/>
      <c r="K282" s="423" t="s">
        <v>82</v>
      </c>
      <c r="L282" s="425">
        <v>120.0</v>
      </c>
      <c r="M282" s="425">
        <f>(L282-H282)</f>
        <v>65</v>
      </c>
      <c r="N282" s="426">
        <v>40.0</v>
      </c>
      <c r="O282" s="425">
        <f t="shared" ref="O282:O283" si="126">sum(M282,N282)</f>
        <v>105</v>
      </c>
      <c r="P282" s="425"/>
      <c r="Q282" s="428"/>
      <c r="R282" s="428"/>
      <c r="S282" s="428"/>
      <c r="T282" s="411"/>
      <c r="U282" s="411"/>
      <c r="V282" s="411"/>
      <c r="W282" s="411"/>
      <c r="X282" s="411"/>
      <c r="Y282" s="411"/>
      <c r="Z282" s="411"/>
    </row>
    <row r="283">
      <c r="A283" s="429" t="s">
        <v>77</v>
      </c>
      <c r="B283" s="430">
        <v>0.0</v>
      </c>
      <c r="C283" s="431">
        <v>0.0</v>
      </c>
      <c r="D283" s="431">
        <v>0.0</v>
      </c>
      <c r="E283" s="431">
        <v>0.0</v>
      </c>
      <c r="F283" s="431">
        <v>0.0</v>
      </c>
      <c r="G283" s="432">
        <v>0.0</v>
      </c>
      <c r="H283" s="433">
        <f t="shared" si="120"/>
        <v>0</v>
      </c>
      <c r="I283" s="548">
        <f>(I282/60)</f>
        <v>1.266666667</v>
      </c>
      <c r="J283" s="424"/>
      <c r="K283" s="435" t="s">
        <v>77</v>
      </c>
      <c r="L283" s="436">
        <v>21.0</v>
      </c>
      <c r="M283" s="436">
        <f>(L283-H283-H284)</f>
        <v>0</v>
      </c>
      <c r="N283" s="437">
        <v>25.0</v>
      </c>
      <c r="O283" s="437">
        <f t="shared" si="126"/>
        <v>25</v>
      </c>
      <c r="P283" s="436"/>
      <c r="Q283" s="427"/>
      <c r="R283" s="428"/>
      <c r="S283" s="428"/>
      <c r="T283" s="411"/>
      <c r="U283" s="411"/>
      <c r="V283" s="411"/>
      <c r="W283" s="411"/>
      <c r="X283" s="411"/>
      <c r="Y283" s="411"/>
      <c r="Z283" s="411"/>
    </row>
    <row r="284">
      <c r="A284" s="429" t="s">
        <v>78</v>
      </c>
      <c r="B284" s="430">
        <v>6.0</v>
      </c>
      <c r="C284" s="431">
        <v>8.0</v>
      </c>
      <c r="D284" s="431">
        <v>4.0</v>
      </c>
      <c r="E284" s="431">
        <v>3.0</v>
      </c>
      <c r="F284" s="431">
        <v>0.0</v>
      </c>
      <c r="G284" s="432">
        <v>0.0</v>
      </c>
      <c r="H284" s="433">
        <f t="shared" si="120"/>
        <v>21</v>
      </c>
      <c r="I284" s="435"/>
      <c r="J284" s="424"/>
      <c r="K284" s="435" t="s">
        <v>78</v>
      </c>
      <c r="L284" s="436" t="s">
        <v>79</v>
      </c>
      <c r="M284" s="437" t="s">
        <v>79</v>
      </c>
      <c r="N284" s="437" t="s">
        <v>79</v>
      </c>
      <c r="O284" s="437" t="s">
        <v>79</v>
      </c>
      <c r="P284" s="436"/>
      <c r="Q284" s="428"/>
      <c r="R284" s="428"/>
      <c r="S284" s="428"/>
      <c r="T284" s="411"/>
      <c r="U284" s="411"/>
      <c r="V284" s="411"/>
      <c r="W284" s="411"/>
      <c r="X284" s="411"/>
      <c r="Y284" s="411"/>
      <c r="Z284" s="411"/>
    </row>
    <row r="285">
      <c r="A285" s="420" t="s">
        <v>237</v>
      </c>
      <c r="B285" s="421">
        <v>7.0</v>
      </c>
      <c r="C285" s="421">
        <v>2.0</v>
      </c>
      <c r="D285" s="421">
        <v>24.0</v>
      </c>
      <c r="E285" s="421">
        <v>3.0</v>
      </c>
      <c r="F285" s="421">
        <v>25.0</v>
      </c>
      <c r="G285" s="421">
        <v>0.0</v>
      </c>
      <c r="H285" s="422">
        <f t="shared" si="120"/>
        <v>61</v>
      </c>
      <c r="I285" s="496">
        <f>sum(H285:H287)</f>
        <v>71</v>
      </c>
      <c r="J285" s="424"/>
      <c r="K285" s="423" t="s">
        <v>237</v>
      </c>
      <c r="L285" s="440">
        <v>63.0</v>
      </c>
      <c r="M285" s="441">
        <f>(L285-H285)</f>
        <v>2</v>
      </c>
      <c r="N285" s="442">
        <v>70.0</v>
      </c>
      <c r="O285" s="441">
        <f t="shared" ref="O285:O286" si="127">sum(M285,N285)</f>
        <v>72</v>
      </c>
      <c r="P285" s="425"/>
      <c r="Q285" s="427"/>
      <c r="R285" s="428"/>
      <c r="S285" s="428"/>
      <c r="T285" s="411"/>
      <c r="U285" s="411"/>
      <c r="V285" s="411"/>
      <c r="W285" s="411"/>
      <c r="X285" s="411"/>
      <c r="Y285" s="411"/>
      <c r="Z285" s="411"/>
    </row>
    <row r="286">
      <c r="A286" s="429" t="s">
        <v>77</v>
      </c>
      <c r="B286" s="430">
        <v>0.0</v>
      </c>
      <c r="C286" s="431">
        <v>0.0</v>
      </c>
      <c r="D286" s="431">
        <v>0.0</v>
      </c>
      <c r="E286" s="431">
        <v>0.0</v>
      </c>
      <c r="F286" s="431">
        <v>0.0</v>
      </c>
      <c r="G286" s="432">
        <v>0.0</v>
      </c>
      <c r="H286" s="433">
        <f t="shared" si="120"/>
        <v>0</v>
      </c>
      <c r="I286" s="548">
        <f>(I285/60)</f>
        <v>1.183333333</v>
      </c>
      <c r="J286" s="424"/>
      <c r="K286" s="435" t="s">
        <v>77</v>
      </c>
      <c r="L286" s="430">
        <v>9.0</v>
      </c>
      <c r="M286" s="444">
        <f>(L286-H286-H287)</f>
        <v>-1</v>
      </c>
      <c r="N286" s="431">
        <v>10.0</v>
      </c>
      <c r="O286" s="443">
        <f t="shared" si="127"/>
        <v>9</v>
      </c>
      <c r="P286" s="444"/>
      <c r="Q286" s="427"/>
      <c r="R286" s="428"/>
      <c r="S286" s="428"/>
      <c r="T286" s="411"/>
      <c r="U286" s="411"/>
      <c r="V286" s="411"/>
      <c r="W286" s="411"/>
      <c r="X286" s="411"/>
      <c r="Y286" s="411"/>
      <c r="Z286" s="411"/>
    </row>
    <row r="287">
      <c r="A287" s="429" t="s">
        <v>78</v>
      </c>
      <c r="B287" s="430">
        <v>8.0</v>
      </c>
      <c r="C287" s="431">
        <v>1.0</v>
      </c>
      <c r="D287" s="431">
        <v>1.0</v>
      </c>
      <c r="E287" s="431">
        <v>0.0</v>
      </c>
      <c r="F287" s="431">
        <v>0.0</v>
      </c>
      <c r="G287" s="432">
        <v>0.0</v>
      </c>
      <c r="H287" s="433">
        <f t="shared" si="120"/>
        <v>10</v>
      </c>
      <c r="I287" s="435"/>
      <c r="J287" s="424"/>
      <c r="K287" s="435" t="s">
        <v>78</v>
      </c>
      <c r="L287" s="444" t="s">
        <v>79</v>
      </c>
      <c r="M287" s="443" t="s">
        <v>79</v>
      </c>
      <c r="N287" s="431" t="s">
        <v>79</v>
      </c>
      <c r="O287" s="443" t="s">
        <v>79</v>
      </c>
      <c r="P287" s="444"/>
      <c r="Q287" s="428"/>
      <c r="R287" s="428"/>
      <c r="S287" s="428"/>
      <c r="T287" s="411"/>
      <c r="U287" s="411"/>
      <c r="V287" s="411"/>
      <c r="W287" s="411"/>
      <c r="X287" s="411"/>
      <c r="Y287" s="411"/>
      <c r="Z287" s="411"/>
    </row>
    <row r="288">
      <c r="A288" s="458" t="s">
        <v>269</v>
      </c>
      <c r="B288" s="421">
        <v>0.0</v>
      </c>
      <c r="C288" s="421">
        <v>0.0</v>
      </c>
      <c r="D288" s="421">
        <v>5.0</v>
      </c>
      <c r="E288" s="421">
        <v>8.0</v>
      </c>
      <c r="F288" s="421">
        <v>8.0</v>
      </c>
      <c r="G288" s="421">
        <v>2.0</v>
      </c>
      <c r="H288" s="422">
        <f t="shared" ref="H288:H293" si="128">sum(B288:G288)</f>
        <v>23</v>
      </c>
      <c r="I288" s="496">
        <f>sum(H288:H290)</f>
        <v>23</v>
      </c>
      <c r="J288" s="424"/>
      <c r="K288" s="458" t="s">
        <v>269</v>
      </c>
      <c r="L288" s="425">
        <v>40.0</v>
      </c>
      <c r="M288" s="425">
        <f>(L288-H288)</f>
        <v>17</v>
      </c>
      <c r="N288" s="426">
        <v>35.0</v>
      </c>
      <c r="O288" s="425">
        <f t="shared" ref="O288:O289" si="129">sum(M288,N288)</f>
        <v>52</v>
      </c>
      <c r="P288" s="425"/>
      <c r="Q288" s="410"/>
      <c r="R288" s="410"/>
      <c r="S288" s="410"/>
      <c r="T288" s="411"/>
      <c r="U288" s="411"/>
      <c r="V288" s="411"/>
      <c r="W288" s="411"/>
      <c r="X288" s="411"/>
      <c r="Y288" s="411"/>
      <c r="Z288" s="411"/>
    </row>
    <row r="289">
      <c r="A289" s="429" t="s">
        <v>77</v>
      </c>
      <c r="B289" s="432">
        <v>0.0</v>
      </c>
      <c r="C289" s="432">
        <v>0.0</v>
      </c>
      <c r="D289" s="431">
        <v>0.0</v>
      </c>
      <c r="E289" s="431">
        <v>0.0</v>
      </c>
      <c r="F289" s="431">
        <v>0.0</v>
      </c>
      <c r="G289" s="431">
        <v>0.0</v>
      </c>
      <c r="H289" s="433">
        <f t="shared" si="128"/>
        <v>0</v>
      </c>
      <c r="I289" s="548">
        <f>(I288/60)</f>
        <v>0.3833333333</v>
      </c>
      <c r="J289" s="424"/>
      <c r="K289" s="435" t="s">
        <v>77</v>
      </c>
      <c r="L289" s="436">
        <v>0.0</v>
      </c>
      <c r="M289" s="436">
        <f>(L289-H289-H290)</f>
        <v>0</v>
      </c>
      <c r="N289" s="437">
        <v>5.0</v>
      </c>
      <c r="O289" s="437">
        <f t="shared" si="129"/>
        <v>5</v>
      </c>
      <c r="P289" s="436"/>
      <c r="Q289" s="410"/>
      <c r="R289" s="410"/>
      <c r="S289" s="410"/>
      <c r="T289" s="411"/>
      <c r="U289" s="411"/>
      <c r="V289" s="411"/>
      <c r="W289" s="411"/>
      <c r="X289" s="411"/>
      <c r="Y289" s="411"/>
      <c r="Z289" s="411"/>
    </row>
    <row r="290">
      <c r="A290" s="429" t="s">
        <v>78</v>
      </c>
      <c r="B290" s="432">
        <v>0.0</v>
      </c>
      <c r="C290" s="432">
        <v>0.0</v>
      </c>
      <c r="D290" s="431">
        <v>0.0</v>
      </c>
      <c r="E290" s="431">
        <v>0.0</v>
      </c>
      <c r="F290" s="431">
        <v>0.0</v>
      </c>
      <c r="G290" s="431">
        <v>0.0</v>
      </c>
      <c r="H290" s="433">
        <f t="shared" si="128"/>
        <v>0</v>
      </c>
      <c r="I290" s="435"/>
      <c r="J290" s="424"/>
      <c r="K290" s="435" t="s">
        <v>78</v>
      </c>
      <c r="L290" s="436" t="s">
        <v>79</v>
      </c>
      <c r="M290" s="437" t="s">
        <v>79</v>
      </c>
      <c r="N290" s="437" t="s">
        <v>79</v>
      </c>
      <c r="O290" s="437" t="s">
        <v>79</v>
      </c>
      <c r="P290" s="436"/>
      <c r="Q290" s="410"/>
      <c r="R290" s="410"/>
      <c r="S290" s="410"/>
      <c r="T290" s="411"/>
      <c r="U290" s="411"/>
      <c r="V290" s="411"/>
      <c r="W290" s="411"/>
      <c r="X290" s="411"/>
      <c r="Y290" s="411"/>
      <c r="Z290" s="411"/>
    </row>
    <row r="291">
      <c r="A291" s="420" t="s">
        <v>117</v>
      </c>
      <c r="B291" s="421">
        <v>0.0</v>
      </c>
      <c r="C291" s="421">
        <v>0.0</v>
      </c>
      <c r="D291" s="421">
        <v>0.0</v>
      </c>
      <c r="E291" s="421">
        <v>0.0</v>
      </c>
      <c r="F291" s="421">
        <v>0.0</v>
      </c>
      <c r="G291" s="421">
        <v>0.0</v>
      </c>
      <c r="H291" s="422">
        <f t="shared" si="128"/>
        <v>0</v>
      </c>
      <c r="I291" s="496">
        <f>sum(H291:H293)</f>
        <v>0</v>
      </c>
      <c r="J291" s="424"/>
      <c r="K291" s="423" t="s">
        <v>117</v>
      </c>
      <c r="L291" s="425">
        <v>71.0</v>
      </c>
      <c r="M291" s="425">
        <f>(L291-H291)</f>
        <v>71</v>
      </c>
      <c r="N291" s="426"/>
      <c r="O291" s="425">
        <f t="shared" ref="O291:O292" si="130">sum(M291,N291)</f>
        <v>71</v>
      </c>
      <c r="P291" s="425"/>
      <c r="Q291" s="410"/>
      <c r="R291" s="410"/>
      <c r="S291" s="410"/>
      <c r="T291" s="411"/>
      <c r="U291" s="411"/>
      <c r="V291" s="411"/>
      <c r="W291" s="411"/>
      <c r="X291" s="411"/>
      <c r="Y291" s="411"/>
      <c r="Z291" s="411"/>
    </row>
    <row r="292">
      <c r="A292" s="429" t="s">
        <v>77</v>
      </c>
      <c r="B292" s="432">
        <v>0.0</v>
      </c>
      <c r="C292" s="432">
        <v>0.0</v>
      </c>
      <c r="D292" s="432">
        <v>0.0</v>
      </c>
      <c r="E292" s="432">
        <v>0.0</v>
      </c>
      <c r="F292" s="432">
        <v>0.0</v>
      </c>
      <c r="G292" s="432">
        <v>0.0</v>
      </c>
      <c r="H292" s="460">
        <f t="shared" si="128"/>
        <v>0</v>
      </c>
      <c r="I292" s="548">
        <f>(I291/60)</f>
        <v>0</v>
      </c>
      <c r="J292" s="424"/>
      <c r="K292" s="435" t="s">
        <v>77</v>
      </c>
      <c r="L292" s="436">
        <v>10.0</v>
      </c>
      <c r="M292" s="436">
        <f>(L292-H292-H293)</f>
        <v>10</v>
      </c>
      <c r="N292" s="437"/>
      <c r="O292" s="437">
        <f t="shared" si="130"/>
        <v>10</v>
      </c>
      <c r="P292" s="436"/>
      <c r="Q292" s="410"/>
      <c r="R292" s="410"/>
      <c r="S292" s="410"/>
      <c r="T292" s="411"/>
      <c r="U292" s="411"/>
      <c r="V292" s="411"/>
      <c r="W292" s="411"/>
      <c r="X292" s="411"/>
      <c r="Y292" s="411"/>
      <c r="Z292" s="411"/>
    </row>
    <row r="293">
      <c r="A293" s="429" t="s">
        <v>78</v>
      </c>
      <c r="B293" s="432">
        <v>0.0</v>
      </c>
      <c r="C293" s="432">
        <v>0.0</v>
      </c>
      <c r="D293" s="432">
        <v>0.0</v>
      </c>
      <c r="E293" s="432">
        <v>0.0</v>
      </c>
      <c r="F293" s="432">
        <v>0.0</v>
      </c>
      <c r="G293" s="432">
        <v>0.0</v>
      </c>
      <c r="H293" s="460">
        <f t="shared" si="128"/>
        <v>0</v>
      </c>
      <c r="I293" s="435"/>
      <c r="J293" s="424"/>
      <c r="K293" s="435" t="s">
        <v>78</v>
      </c>
      <c r="L293" s="436" t="s">
        <v>79</v>
      </c>
      <c r="M293" s="437" t="s">
        <v>79</v>
      </c>
      <c r="N293" s="437"/>
      <c r="O293" s="437" t="s">
        <v>79</v>
      </c>
      <c r="P293" s="436"/>
      <c r="Q293" s="410"/>
      <c r="R293" s="410"/>
      <c r="S293" s="410"/>
      <c r="T293" s="411"/>
      <c r="U293" s="411"/>
      <c r="V293" s="411"/>
      <c r="W293" s="411"/>
      <c r="X293" s="411"/>
      <c r="Y293" s="411"/>
      <c r="Z293" s="411"/>
    </row>
    <row r="294">
      <c r="A294" s="416" t="s">
        <v>87</v>
      </c>
      <c r="B294" s="417">
        <f t="shared" ref="B294:G294" si="131"> sum(B295, B296, B297, B298,B299,B300,B301,B302,B303,B304,B305,B306)</f>
        <v>20</v>
      </c>
      <c r="C294" s="417">
        <f t="shared" si="131"/>
        <v>50</v>
      </c>
      <c r="D294" s="417">
        <f t="shared" si="131"/>
        <v>23</v>
      </c>
      <c r="E294" s="417">
        <f t="shared" si="131"/>
        <v>36</v>
      </c>
      <c r="F294" s="417">
        <f t="shared" si="131"/>
        <v>32</v>
      </c>
      <c r="G294" s="417">
        <f t="shared" si="131"/>
        <v>0</v>
      </c>
      <c r="H294" s="418">
        <f t="shared" ref="H294:H297" si="132">SUM(B294:G294)</f>
        <v>161</v>
      </c>
      <c r="I294" s="417">
        <v>0.0</v>
      </c>
      <c r="J294" s="409"/>
      <c r="K294" s="418" t="s">
        <v>87</v>
      </c>
      <c r="L294" s="445"/>
      <c r="M294" s="445"/>
      <c r="N294" s="446"/>
      <c r="O294" s="447"/>
      <c r="P294" s="445"/>
      <c r="Q294" s="410"/>
      <c r="R294" s="410"/>
      <c r="S294" s="410"/>
      <c r="T294" s="411"/>
      <c r="U294" s="411"/>
      <c r="V294" s="411"/>
      <c r="W294" s="411"/>
      <c r="X294" s="411"/>
      <c r="Y294" s="411"/>
      <c r="Z294" s="411"/>
    </row>
    <row r="295">
      <c r="A295" s="420" t="s">
        <v>24</v>
      </c>
      <c r="B295" s="421">
        <v>10.0</v>
      </c>
      <c r="C295" s="421">
        <v>9.0</v>
      </c>
      <c r="D295" s="421">
        <v>13.0</v>
      </c>
      <c r="E295" s="421">
        <v>8.0</v>
      </c>
      <c r="F295" s="421">
        <v>6.0</v>
      </c>
      <c r="G295" s="421">
        <v>0.0</v>
      </c>
      <c r="H295" s="422">
        <f t="shared" si="132"/>
        <v>46</v>
      </c>
      <c r="I295" s="496">
        <f>sum(H295:H297)</f>
        <v>55</v>
      </c>
      <c r="J295" s="424"/>
      <c r="K295" s="423" t="s">
        <v>24</v>
      </c>
      <c r="L295" s="425">
        <v>74.0</v>
      </c>
      <c r="M295" s="425">
        <f>(L295-H295)</f>
        <v>28</v>
      </c>
      <c r="N295" s="448">
        <v>35.0</v>
      </c>
      <c r="O295" s="425">
        <f t="shared" ref="O295:O296" si="133">sum(M295,N295)</f>
        <v>63</v>
      </c>
      <c r="P295" s="425"/>
      <c r="Q295" s="427"/>
      <c r="R295" s="428"/>
      <c r="S295" s="428"/>
      <c r="T295" s="411"/>
      <c r="U295" s="411"/>
      <c r="V295" s="411"/>
      <c r="W295" s="411"/>
      <c r="X295" s="411"/>
      <c r="Y295" s="411"/>
      <c r="Z295" s="411"/>
    </row>
    <row r="296">
      <c r="A296" s="429" t="s">
        <v>77</v>
      </c>
      <c r="B296" s="430">
        <v>0.0</v>
      </c>
      <c r="C296" s="431">
        <v>1.0</v>
      </c>
      <c r="D296" s="431">
        <v>0.0</v>
      </c>
      <c r="E296" s="431">
        <v>0.0</v>
      </c>
      <c r="F296" s="431">
        <v>0.0</v>
      </c>
      <c r="G296" s="432">
        <v>0.0</v>
      </c>
      <c r="H296" s="433">
        <f t="shared" si="132"/>
        <v>1</v>
      </c>
      <c r="I296" s="548">
        <f>(I295/60)</f>
        <v>0.9166666667</v>
      </c>
      <c r="J296" s="424"/>
      <c r="K296" s="435" t="s">
        <v>77</v>
      </c>
      <c r="L296" s="436">
        <v>10.0</v>
      </c>
      <c r="M296" s="436">
        <f>(L296-H296-H297)</f>
        <v>1</v>
      </c>
      <c r="N296" s="449">
        <v>10.0</v>
      </c>
      <c r="O296" s="437">
        <f t="shared" si="133"/>
        <v>11</v>
      </c>
      <c r="P296" s="436"/>
      <c r="Q296" s="427"/>
      <c r="R296" s="428"/>
      <c r="S296" s="428"/>
      <c r="T296" s="411"/>
      <c r="U296" s="411"/>
      <c r="V296" s="411"/>
      <c r="W296" s="411"/>
      <c r="X296" s="411"/>
      <c r="Y296" s="411"/>
      <c r="Z296" s="411"/>
    </row>
    <row r="297">
      <c r="A297" s="429" t="s">
        <v>78</v>
      </c>
      <c r="B297" s="430">
        <v>1.0</v>
      </c>
      <c r="C297" s="431">
        <v>1.0</v>
      </c>
      <c r="D297" s="431">
        <v>1.0</v>
      </c>
      <c r="E297" s="431">
        <v>3.0</v>
      </c>
      <c r="F297" s="431">
        <v>2.0</v>
      </c>
      <c r="G297" s="432">
        <v>0.0</v>
      </c>
      <c r="H297" s="433">
        <f t="shared" si="132"/>
        <v>8</v>
      </c>
      <c r="I297" s="435"/>
      <c r="J297" s="424"/>
      <c r="K297" s="435" t="s">
        <v>78</v>
      </c>
      <c r="L297" s="436" t="s">
        <v>79</v>
      </c>
      <c r="M297" s="437" t="s">
        <v>79</v>
      </c>
      <c r="N297" s="437" t="s">
        <v>79</v>
      </c>
      <c r="O297" s="437" t="s">
        <v>79</v>
      </c>
      <c r="P297" s="436"/>
      <c r="Q297" s="428"/>
      <c r="R297" s="428"/>
      <c r="S297" s="428"/>
      <c r="T297" s="411"/>
      <c r="U297" s="411"/>
      <c r="V297" s="411"/>
      <c r="W297" s="411"/>
      <c r="X297" s="411"/>
      <c r="Y297" s="411"/>
      <c r="Z297" s="411"/>
    </row>
    <row r="298">
      <c r="A298" s="420" t="s">
        <v>96</v>
      </c>
      <c r="B298" s="455">
        <v>0.0</v>
      </c>
      <c r="C298" s="421">
        <v>7.0</v>
      </c>
      <c r="D298" s="421">
        <v>4.0</v>
      </c>
      <c r="E298" s="421">
        <v>8.0</v>
      </c>
      <c r="F298" s="421">
        <v>9.0</v>
      </c>
      <c r="G298" s="421">
        <v>0.0</v>
      </c>
      <c r="H298" s="422">
        <f t="shared" ref="H298:H303" si="134">sum(B298:G298)</f>
        <v>28</v>
      </c>
      <c r="I298" s="496">
        <f>sum(H298:H300)</f>
        <v>29</v>
      </c>
      <c r="J298" s="424"/>
      <c r="K298" s="423" t="s">
        <v>96</v>
      </c>
      <c r="L298" s="425">
        <v>31.0</v>
      </c>
      <c r="M298" s="425">
        <f>(L298-H298)</f>
        <v>3</v>
      </c>
      <c r="N298" s="426">
        <v>40.0</v>
      </c>
      <c r="O298" s="425">
        <f t="shared" ref="O298:O299" si="135">sum(M298,N298)</f>
        <v>43</v>
      </c>
      <c r="P298" s="425"/>
      <c r="Q298" s="410"/>
      <c r="R298" s="410"/>
      <c r="S298" s="410"/>
      <c r="T298" s="411"/>
      <c r="U298" s="411"/>
      <c r="V298" s="411"/>
      <c r="W298" s="411"/>
      <c r="X298" s="411"/>
      <c r="Y298" s="411"/>
      <c r="Z298" s="411"/>
    </row>
    <row r="299">
      <c r="A299" s="429" t="s">
        <v>77</v>
      </c>
      <c r="B299" s="456">
        <v>0.0</v>
      </c>
      <c r="C299" s="432">
        <v>0.0</v>
      </c>
      <c r="D299" s="432">
        <v>0.0</v>
      </c>
      <c r="E299" s="432">
        <v>0.0</v>
      </c>
      <c r="F299" s="432">
        <v>0.0</v>
      </c>
      <c r="G299" s="432">
        <v>0.0</v>
      </c>
      <c r="H299" s="433">
        <f t="shared" si="134"/>
        <v>0</v>
      </c>
      <c r="I299" s="548">
        <f>(I298/60)</f>
        <v>0.4833333333</v>
      </c>
      <c r="J299" s="424"/>
      <c r="K299" s="435" t="s">
        <v>77</v>
      </c>
      <c r="L299" s="437">
        <v>5.0</v>
      </c>
      <c r="M299" s="436">
        <f>(L299-H299-H300)</f>
        <v>4</v>
      </c>
      <c r="N299" s="437">
        <v>4.0</v>
      </c>
      <c r="O299" s="437">
        <f t="shared" si="135"/>
        <v>8</v>
      </c>
      <c r="P299" s="437"/>
      <c r="Q299" s="410"/>
      <c r="R299" s="410"/>
      <c r="S299" s="410"/>
      <c r="T299" s="411"/>
      <c r="U299" s="411"/>
      <c r="V299" s="411"/>
      <c r="W299" s="411"/>
      <c r="X299" s="411"/>
      <c r="Y299" s="411"/>
      <c r="Z299" s="411"/>
    </row>
    <row r="300">
      <c r="A300" s="429" t="s">
        <v>78</v>
      </c>
      <c r="B300" s="456">
        <v>0.0</v>
      </c>
      <c r="C300" s="432">
        <v>1.0</v>
      </c>
      <c r="D300" s="432">
        <v>0.0</v>
      </c>
      <c r="E300" s="432">
        <v>0.0</v>
      </c>
      <c r="F300" s="432">
        <v>0.0</v>
      </c>
      <c r="G300" s="432">
        <v>0.0</v>
      </c>
      <c r="H300" s="433">
        <f t="shared" si="134"/>
        <v>1</v>
      </c>
      <c r="I300" s="435"/>
      <c r="J300" s="424"/>
      <c r="K300" s="435" t="s">
        <v>78</v>
      </c>
      <c r="L300" s="437" t="s">
        <v>79</v>
      </c>
      <c r="M300" s="437" t="s">
        <v>79</v>
      </c>
      <c r="N300" s="437" t="s">
        <v>79</v>
      </c>
      <c r="O300" s="437" t="s">
        <v>79</v>
      </c>
      <c r="P300" s="437"/>
      <c r="Q300" s="410"/>
      <c r="R300" s="410"/>
      <c r="S300" s="410"/>
      <c r="T300" s="411"/>
      <c r="U300" s="411"/>
      <c r="V300" s="411"/>
      <c r="W300" s="411"/>
      <c r="X300" s="411"/>
      <c r="Y300" s="411"/>
      <c r="Z300" s="411"/>
    </row>
    <row r="301">
      <c r="A301" s="458" t="s">
        <v>260</v>
      </c>
      <c r="B301" s="421">
        <v>3.0</v>
      </c>
      <c r="C301" s="421">
        <v>9.0</v>
      </c>
      <c r="D301" s="421">
        <v>0.0</v>
      </c>
      <c r="E301" s="421">
        <v>3.0</v>
      </c>
      <c r="F301" s="421">
        <v>6.0</v>
      </c>
      <c r="G301" s="421">
        <v>0.0</v>
      </c>
      <c r="H301" s="422">
        <f t="shared" si="134"/>
        <v>21</v>
      </c>
      <c r="I301" s="496">
        <f>sum(H301:H303)</f>
        <v>22</v>
      </c>
      <c r="J301" s="424"/>
      <c r="K301" s="458" t="s">
        <v>260</v>
      </c>
      <c r="L301" s="425">
        <v>45.0</v>
      </c>
      <c r="M301" s="425">
        <f>(L301-H301)</f>
        <v>24</v>
      </c>
      <c r="N301" s="426">
        <v>10.0</v>
      </c>
      <c r="O301" s="425">
        <f t="shared" ref="O301:O302" si="136">sum(M301,N301)</f>
        <v>34</v>
      </c>
      <c r="P301" s="425"/>
      <c r="Q301" s="438"/>
      <c r="R301" s="410"/>
      <c r="S301" s="410"/>
      <c r="T301" s="411"/>
      <c r="U301" s="411"/>
      <c r="V301" s="411"/>
      <c r="W301" s="411"/>
      <c r="X301" s="411"/>
      <c r="Y301" s="411"/>
      <c r="Z301" s="411"/>
    </row>
    <row r="302">
      <c r="A302" s="429" t="s">
        <v>77</v>
      </c>
      <c r="B302" s="453">
        <v>0.0</v>
      </c>
      <c r="C302" s="432">
        <v>0.0</v>
      </c>
      <c r="D302" s="432">
        <v>0.0</v>
      </c>
      <c r="E302" s="432">
        <v>0.0</v>
      </c>
      <c r="F302" s="432">
        <v>1.0</v>
      </c>
      <c r="G302" s="432">
        <v>0.0</v>
      </c>
      <c r="H302" s="433">
        <f t="shared" si="134"/>
        <v>1</v>
      </c>
      <c r="I302" s="548">
        <f>(I301/60)</f>
        <v>0.3666666667</v>
      </c>
      <c r="J302" s="424"/>
      <c r="K302" s="435" t="s">
        <v>77</v>
      </c>
      <c r="L302" s="436">
        <v>5.0</v>
      </c>
      <c r="M302" s="436">
        <f>(L302-H302-H303)</f>
        <v>4</v>
      </c>
      <c r="N302" s="437" t="s">
        <v>79</v>
      </c>
      <c r="O302" s="437">
        <f t="shared" si="136"/>
        <v>4</v>
      </c>
      <c r="P302" s="436"/>
      <c r="Q302" s="410"/>
      <c r="R302" s="410"/>
      <c r="S302" s="410"/>
      <c r="T302" s="411"/>
      <c r="U302" s="411"/>
      <c r="V302" s="411"/>
      <c r="W302" s="411"/>
      <c r="X302" s="411"/>
      <c r="Y302" s="411"/>
      <c r="Z302" s="411"/>
    </row>
    <row r="303">
      <c r="A303" s="429" t="s">
        <v>78</v>
      </c>
      <c r="B303" s="453">
        <v>0.0</v>
      </c>
      <c r="C303" s="432">
        <v>0.0</v>
      </c>
      <c r="D303" s="432">
        <v>0.0</v>
      </c>
      <c r="E303" s="432">
        <v>0.0</v>
      </c>
      <c r="F303" s="432">
        <v>0.0</v>
      </c>
      <c r="G303" s="432">
        <v>0.0</v>
      </c>
      <c r="H303" s="433">
        <f t="shared" si="134"/>
        <v>0</v>
      </c>
      <c r="I303" s="435"/>
      <c r="J303" s="424"/>
      <c r="K303" s="435" t="s">
        <v>78</v>
      </c>
      <c r="L303" s="436" t="s">
        <v>79</v>
      </c>
      <c r="M303" s="437" t="s">
        <v>79</v>
      </c>
      <c r="N303" s="437" t="s">
        <v>79</v>
      </c>
      <c r="O303" s="437" t="s">
        <v>79</v>
      </c>
      <c r="P303" s="436"/>
      <c r="Q303" s="410"/>
      <c r="R303" s="410"/>
      <c r="S303" s="410"/>
      <c r="T303" s="411"/>
      <c r="U303" s="411"/>
      <c r="V303" s="411"/>
      <c r="W303" s="411"/>
      <c r="X303" s="411"/>
      <c r="Y303" s="411"/>
      <c r="Z303" s="411"/>
    </row>
    <row r="304">
      <c r="A304" s="420" t="s">
        <v>90</v>
      </c>
      <c r="B304" s="421">
        <v>5.0</v>
      </c>
      <c r="C304" s="421">
        <v>21.0</v>
      </c>
      <c r="D304" s="421">
        <v>5.0</v>
      </c>
      <c r="E304" s="421">
        <v>13.0</v>
      </c>
      <c r="F304" s="421">
        <v>8.0</v>
      </c>
      <c r="G304" s="421">
        <v>0.0</v>
      </c>
      <c r="H304" s="422">
        <f t="shared" ref="H304:H316" si="137">SUM(B304:G304)</f>
        <v>52</v>
      </c>
      <c r="I304" s="496">
        <f>sum(H304:H306)</f>
        <v>55</v>
      </c>
      <c r="J304" s="424"/>
      <c r="K304" s="423" t="s">
        <v>90</v>
      </c>
      <c r="L304" s="425">
        <v>68.0</v>
      </c>
      <c r="M304" s="425">
        <f>(L304-H304)</f>
        <v>16</v>
      </c>
      <c r="N304" s="426">
        <v>50.0</v>
      </c>
      <c r="O304" s="425">
        <f t="shared" ref="O304:O305" si="138">sum(M304,N304)</f>
        <v>66</v>
      </c>
      <c r="P304" s="425"/>
      <c r="Q304" s="438"/>
      <c r="R304" s="410"/>
      <c r="S304" s="410"/>
      <c r="T304" s="411"/>
      <c r="U304" s="411"/>
      <c r="V304" s="411"/>
      <c r="W304" s="411"/>
      <c r="X304" s="411"/>
      <c r="Y304" s="411"/>
      <c r="Z304" s="411"/>
    </row>
    <row r="305">
      <c r="A305" s="429" t="s">
        <v>77</v>
      </c>
      <c r="B305" s="431">
        <v>0.0</v>
      </c>
      <c r="C305" s="431">
        <v>0.0</v>
      </c>
      <c r="D305" s="432">
        <v>0.0</v>
      </c>
      <c r="E305" s="432">
        <v>0.0</v>
      </c>
      <c r="F305" s="432">
        <v>0.0</v>
      </c>
      <c r="G305" s="432">
        <v>0.0</v>
      </c>
      <c r="H305" s="433">
        <f t="shared" si="137"/>
        <v>0</v>
      </c>
      <c r="I305" s="548">
        <f>(I304/60)</f>
        <v>0.9166666667</v>
      </c>
      <c r="J305" s="424"/>
      <c r="K305" s="435" t="s">
        <v>77</v>
      </c>
      <c r="L305" s="437">
        <v>5.0</v>
      </c>
      <c r="M305" s="436">
        <f>(L305-H305-H306)</f>
        <v>2</v>
      </c>
      <c r="N305" s="437" t="s">
        <v>79</v>
      </c>
      <c r="O305" s="437">
        <f t="shared" si="138"/>
        <v>2</v>
      </c>
      <c r="P305" s="437"/>
      <c r="Q305" s="438"/>
      <c r="R305" s="410"/>
      <c r="S305" s="410"/>
      <c r="T305" s="411"/>
      <c r="U305" s="411"/>
      <c r="V305" s="411"/>
      <c r="W305" s="411"/>
      <c r="X305" s="411"/>
      <c r="Y305" s="411"/>
      <c r="Z305" s="411"/>
    </row>
    <row r="306">
      <c r="A306" s="429" t="s">
        <v>78</v>
      </c>
      <c r="B306" s="431">
        <v>1.0</v>
      </c>
      <c r="C306" s="431">
        <v>1.0</v>
      </c>
      <c r="D306" s="432">
        <v>0.0</v>
      </c>
      <c r="E306" s="432">
        <v>1.0</v>
      </c>
      <c r="F306" s="432">
        <v>0.0</v>
      </c>
      <c r="G306" s="432">
        <v>0.0</v>
      </c>
      <c r="H306" s="433">
        <f t="shared" si="137"/>
        <v>3</v>
      </c>
      <c r="I306" s="435"/>
      <c r="J306" s="424"/>
      <c r="K306" s="435" t="s">
        <v>78</v>
      </c>
      <c r="L306" s="437" t="s">
        <v>79</v>
      </c>
      <c r="M306" s="437" t="s">
        <v>79</v>
      </c>
      <c r="N306" s="437" t="s">
        <v>79</v>
      </c>
      <c r="O306" s="437" t="s">
        <v>79</v>
      </c>
      <c r="P306" s="437"/>
      <c r="Q306" s="410"/>
      <c r="R306" s="410"/>
      <c r="S306" s="410"/>
      <c r="T306" s="411"/>
      <c r="U306" s="411"/>
      <c r="V306" s="411"/>
      <c r="W306" s="411"/>
      <c r="X306" s="411"/>
      <c r="Y306" s="411"/>
      <c r="Z306" s="411"/>
    </row>
    <row r="307">
      <c r="A307" s="549" t="s">
        <v>270</v>
      </c>
      <c r="B307" s="417">
        <f t="shared" ref="B307:G307" si="139"> sum(B308, B309, B310, B311,B312,B313,B314,B315,B316,B317,B318,B319)</f>
        <v>62</v>
      </c>
      <c r="C307" s="417">
        <f t="shared" si="139"/>
        <v>57</v>
      </c>
      <c r="D307" s="417">
        <f t="shared" si="139"/>
        <v>39</v>
      </c>
      <c r="E307" s="417">
        <f t="shared" si="139"/>
        <v>36</v>
      </c>
      <c r="F307" s="417">
        <f t="shared" si="139"/>
        <v>34</v>
      </c>
      <c r="G307" s="417">
        <f t="shared" si="139"/>
        <v>1</v>
      </c>
      <c r="H307" s="418">
        <f t="shared" si="137"/>
        <v>229</v>
      </c>
      <c r="I307" s="417">
        <v>0.0</v>
      </c>
      <c r="J307" s="409"/>
      <c r="K307" s="549" t="s">
        <v>270</v>
      </c>
      <c r="L307" s="445"/>
      <c r="M307" s="445"/>
      <c r="N307" s="446"/>
      <c r="O307" s="447"/>
      <c r="P307" s="445"/>
      <c r="Q307" s="410"/>
      <c r="R307" s="410"/>
      <c r="S307" s="410"/>
      <c r="T307" s="411"/>
      <c r="U307" s="411"/>
      <c r="V307" s="411"/>
      <c r="W307" s="411"/>
      <c r="X307" s="411"/>
      <c r="Y307" s="411"/>
      <c r="Z307" s="411"/>
    </row>
    <row r="308">
      <c r="A308" s="420" t="s">
        <v>89</v>
      </c>
      <c r="B308" s="421">
        <v>25.0</v>
      </c>
      <c r="C308" s="421">
        <v>26.0</v>
      </c>
      <c r="D308" s="421">
        <v>23.0</v>
      </c>
      <c r="E308" s="421">
        <v>22.0</v>
      </c>
      <c r="F308" s="421">
        <v>20.0</v>
      </c>
      <c r="G308" s="421">
        <v>0.0</v>
      </c>
      <c r="H308" s="422">
        <f t="shared" si="137"/>
        <v>116</v>
      </c>
      <c r="I308" s="496">
        <f>sum(H308:H310)</f>
        <v>131</v>
      </c>
      <c r="J308" s="424"/>
      <c r="K308" s="423" t="s">
        <v>89</v>
      </c>
      <c r="L308" s="425">
        <v>120.0</v>
      </c>
      <c r="M308" s="425">
        <f>(L308-H308)</f>
        <v>4</v>
      </c>
      <c r="N308" s="426">
        <v>135.0</v>
      </c>
      <c r="O308" s="425">
        <f t="shared" ref="O308:O309" si="140">sum(M308,N308)</f>
        <v>139</v>
      </c>
      <c r="P308" s="425"/>
      <c r="Q308" s="438"/>
      <c r="R308" s="410"/>
      <c r="S308" s="410"/>
      <c r="T308" s="411"/>
      <c r="U308" s="411"/>
      <c r="V308" s="411"/>
      <c r="W308" s="411"/>
      <c r="X308" s="411"/>
      <c r="Y308" s="411"/>
      <c r="Z308" s="411"/>
    </row>
    <row r="309">
      <c r="A309" s="429" t="s">
        <v>77</v>
      </c>
      <c r="B309" s="432">
        <v>0.0</v>
      </c>
      <c r="C309" s="432">
        <v>0.0</v>
      </c>
      <c r="D309" s="432">
        <v>0.0</v>
      </c>
      <c r="E309" s="432">
        <v>0.0</v>
      </c>
      <c r="F309" s="432">
        <v>0.0</v>
      </c>
      <c r="G309" s="432">
        <v>0.0</v>
      </c>
      <c r="H309" s="433">
        <f t="shared" si="137"/>
        <v>0</v>
      </c>
      <c r="I309" s="548">
        <f>(I308/60)</f>
        <v>2.183333333</v>
      </c>
      <c r="J309" s="424"/>
      <c r="K309" s="435" t="s">
        <v>77</v>
      </c>
      <c r="L309" s="436">
        <v>15.0</v>
      </c>
      <c r="M309" s="436">
        <f>(L309-H309-H310)</f>
        <v>0</v>
      </c>
      <c r="N309" s="437">
        <v>15.0</v>
      </c>
      <c r="O309" s="437">
        <f t="shared" si="140"/>
        <v>15</v>
      </c>
      <c r="P309" s="436"/>
      <c r="Q309" s="410"/>
      <c r="R309" s="410"/>
      <c r="S309" s="410"/>
      <c r="T309" s="411"/>
      <c r="U309" s="411"/>
      <c r="V309" s="411"/>
      <c r="W309" s="411"/>
      <c r="X309" s="411"/>
      <c r="Y309" s="411"/>
      <c r="Z309" s="411"/>
    </row>
    <row r="310">
      <c r="A310" s="429" t="s">
        <v>78</v>
      </c>
      <c r="B310" s="432">
        <v>5.0</v>
      </c>
      <c r="C310" s="432">
        <v>7.0</v>
      </c>
      <c r="D310" s="432">
        <v>2.0</v>
      </c>
      <c r="E310" s="432">
        <v>0.0</v>
      </c>
      <c r="F310" s="432">
        <v>1.0</v>
      </c>
      <c r="G310" s="432">
        <v>0.0</v>
      </c>
      <c r="H310" s="433">
        <f t="shared" si="137"/>
        <v>15</v>
      </c>
      <c r="I310" s="435"/>
      <c r="J310" s="424"/>
      <c r="K310" s="435" t="s">
        <v>78</v>
      </c>
      <c r="L310" s="436" t="s">
        <v>79</v>
      </c>
      <c r="M310" s="437" t="s">
        <v>79</v>
      </c>
      <c r="N310" s="437" t="s">
        <v>79</v>
      </c>
      <c r="O310" s="437" t="s">
        <v>79</v>
      </c>
      <c r="P310" s="436"/>
      <c r="Q310" s="410"/>
      <c r="R310" s="410"/>
      <c r="S310" s="410"/>
      <c r="T310" s="411"/>
      <c r="U310" s="411"/>
      <c r="V310" s="411"/>
      <c r="W310" s="411"/>
      <c r="X310" s="411"/>
      <c r="Y310" s="411"/>
      <c r="Z310" s="411"/>
    </row>
    <row r="311">
      <c r="A311" s="420" t="s">
        <v>88</v>
      </c>
      <c r="B311" s="421">
        <v>10.0</v>
      </c>
      <c r="C311" s="421">
        <v>12.0</v>
      </c>
      <c r="D311" s="421">
        <v>11.0</v>
      </c>
      <c r="E311" s="421">
        <v>12.0</v>
      </c>
      <c r="F311" s="421">
        <v>12.0</v>
      </c>
      <c r="G311" s="421">
        <v>0.0</v>
      </c>
      <c r="H311" s="422">
        <f t="shared" si="137"/>
        <v>57</v>
      </c>
      <c r="I311" s="496">
        <f>sum(H311:H313)</f>
        <v>66</v>
      </c>
      <c r="J311" s="424"/>
      <c r="K311" s="423" t="s">
        <v>88</v>
      </c>
      <c r="L311" s="425">
        <v>76.0</v>
      </c>
      <c r="M311" s="425">
        <f>(L311-H311)</f>
        <v>19</v>
      </c>
      <c r="N311" s="426">
        <v>40.0</v>
      </c>
      <c r="O311" s="425">
        <f t="shared" ref="O311:O312" si="141">sum(M311,N311)</f>
        <v>59</v>
      </c>
      <c r="P311" s="425"/>
      <c r="Q311" s="427"/>
      <c r="R311" s="428"/>
      <c r="S311" s="428"/>
      <c r="T311" s="411"/>
      <c r="U311" s="411"/>
      <c r="V311" s="411"/>
      <c r="W311" s="411"/>
      <c r="X311" s="411"/>
      <c r="Y311" s="411"/>
      <c r="Z311" s="411"/>
    </row>
    <row r="312">
      <c r="A312" s="429" t="s">
        <v>77</v>
      </c>
      <c r="B312" s="431">
        <v>2.0</v>
      </c>
      <c r="C312" s="431">
        <v>0.0</v>
      </c>
      <c r="D312" s="431">
        <v>0.0</v>
      </c>
      <c r="E312" s="431">
        <v>0.0</v>
      </c>
      <c r="F312" s="431">
        <v>0.0</v>
      </c>
      <c r="G312" s="432">
        <v>0.0</v>
      </c>
      <c r="H312" s="433">
        <f t="shared" si="137"/>
        <v>2</v>
      </c>
      <c r="I312" s="548">
        <f>(I311/60)</f>
        <v>1.1</v>
      </c>
      <c r="J312" s="424"/>
      <c r="K312" s="435" t="s">
        <v>77</v>
      </c>
      <c r="L312" s="437">
        <v>10.0</v>
      </c>
      <c r="M312" s="436">
        <f>(L312-H312-H313)</f>
        <v>1</v>
      </c>
      <c r="N312" s="437">
        <v>15.0</v>
      </c>
      <c r="O312" s="437">
        <f t="shared" si="141"/>
        <v>16</v>
      </c>
      <c r="P312" s="437"/>
      <c r="Q312" s="427"/>
      <c r="R312" s="428"/>
      <c r="S312" s="428"/>
      <c r="T312" s="411"/>
      <c r="U312" s="411"/>
      <c r="V312" s="411"/>
      <c r="W312" s="411"/>
      <c r="X312" s="411"/>
      <c r="Y312" s="411"/>
      <c r="Z312" s="411"/>
    </row>
    <row r="313">
      <c r="A313" s="429" t="s">
        <v>78</v>
      </c>
      <c r="B313" s="431">
        <v>3.0</v>
      </c>
      <c r="C313" s="431">
        <v>0.0</v>
      </c>
      <c r="D313" s="431">
        <v>3.0</v>
      </c>
      <c r="E313" s="431">
        <v>1.0</v>
      </c>
      <c r="F313" s="430">
        <v>0.0</v>
      </c>
      <c r="G313" s="432">
        <v>0.0</v>
      </c>
      <c r="H313" s="433">
        <f t="shared" si="137"/>
        <v>7</v>
      </c>
      <c r="I313" s="435"/>
      <c r="J313" s="424"/>
      <c r="K313" s="435" t="s">
        <v>78</v>
      </c>
      <c r="L313" s="437" t="s">
        <v>79</v>
      </c>
      <c r="M313" s="437" t="s">
        <v>79</v>
      </c>
      <c r="N313" s="437" t="s">
        <v>79</v>
      </c>
      <c r="O313" s="437" t="s">
        <v>79</v>
      </c>
      <c r="P313" s="437"/>
      <c r="Q313" s="428"/>
      <c r="R313" s="428"/>
      <c r="S313" s="428"/>
      <c r="T313" s="411"/>
      <c r="U313" s="411"/>
      <c r="V313" s="411"/>
      <c r="W313" s="411"/>
      <c r="X313" s="411"/>
      <c r="Y313" s="411"/>
      <c r="Z313" s="411"/>
    </row>
    <row r="314">
      <c r="A314" s="458" t="s">
        <v>238</v>
      </c>
      <c r="B314" s="421">
        <v>5.0</v>
      </c>
      <c r="C314" s="421">
        <v>0.0</v>
      </c>
      <c r="D314" s="421">
        <v>0.0</v>
      </c>
      <c r="E314" s="421">
        <v>0.0</v>
      </c>
      <c r="F314" s="421">
        <v>1.0</v>
      </c>
      <c r="G314" s="421">
        <v>0.0</v>
      </c>
      <c r="H314" s="422">
        <f t="shared" si="137"/>
        <v>6</v>
      </c>
      <c r="I314" s="496">
        <f>sum(H314:H316)</f>
        <v>6</v>
      </c>
      <c r="J314" s="424"/>
      <c r="K314" s="458" t="s">
        <v>238</v>
      </c>
      <c r="L314" s="425">
        <v>41.0</v>
      </c>
      <c r="M314" s="425">
        <f>(L314-H314)</f>
        <v>35</v>
      </c>
      <c r="N314" s="426"/>
      <c r="O314" s="425">
        <f t="shared" ref="O314:O315" si="142">sum(M314,N314)</f>
        <v>35</v>
      </c>
      <c r="P314" s="425"/>
      <c r="Q314" s="427"/>
      <c r="R314" s="428"/>
      <c r="S314" s="428"/>
      <c r="T314" s="411"/>
      <c r="U314" s="411"/>
      <c r="V314" s="411"/>
      <c r="W314" s="411"/>
      <c r="X314" s="411"/>
      <c r="Y314" s="411"/>
      <c r="Z314" s="411"/>
    </row>
    <row r="315">
      <c r="A315" s="429" t="s">
        <v>77</v>
      </c>
      <c r="B315" s="430">
        <v>0.0</v>
      </c>
      <c r="C315" s="431">
        <v>0.0</v>
      </c>
      <c r="D315" s="431">
        <v>0.0</v>
      </c>
      <c r="E315" s="431">
        <v>0.0</v>
      </c>
      <c r="F315" s="431">
        <v>0.0</v>
      </c>
      <c r="G315" s="432">
        <v>0.0</v>
      </c>
      <c r="H315" s="433">
        <f t="shared" si="137"/>
        <v>0</v>
      </c>
      <c r="I315" s="548">
        <f>(I314/60)</f>
        <v>0.1</v>
      </c>
      <c r="J315" s="424"/>
      <c r="K315" s="435" t="s">
        <v>77</v>
      </c>
      <c r="L315" s="436">
        <v>2.0</v>
      </c>
      <c r="M315" s="436">
        <f>(L315-H315-H316)</f>
        <v>2</v>
      </c>
      <c r="N315" s="437"/>
      <c r="O315" s="437">
        <f t="shared" si="142"/>
        <v>2</v>
      </c>
      <c r="P315" s="436"/>
      <c r="Q315" s="428"/>
      <c r="R315" s="428"/>
      <c r="S315" s="428"/>
      <c r="T315" s="411"/>
      <c r="U315" s="411"/>
      <c r="V315" s="411"/>
      <c r="W315" s="411"/>
      <c r="X315" s="411"/>
      <c r="Y315" s="411"/>
      <c r="Z315" s="411"/>
    </row>
    <row r="316">
      <c r="A316" s="429" t="s">
        <v>78</v>
      </c>
      <c r="B316" s="430">
        <v>0.0</v>
      </c>
      <c r="C316" s="431">
        <v>0.0</v>
      </c>
      <c r="D316" s="431">
        <v>0.0</v>
      </c>
      <c r="E316" s="431">
        <v>0.0</v>
      </c>
      <c r="F316" s="431">
        <v>0.0</v>
      </c>
      <c r="G316" s="432">
        <v>0.0</v>
      </c>
      <c r="H316" s="433">
        <f t="shared" si="137"/>
        <v>0</v>
      </c>
      <c r="I316" s="435"/>
      <c r="J316" s="424"/>
      <c r="K316" s="435" t="s">
        <v>78</v>
      </c>
      <c r="L316" s="436" t="s">
        <v>79</v>
      </c>
      <c r="M316" s="437" t="s">
        <v>79</v>
      </c>
      <c r="N316" s="449"/>
      <c r="O316" s="437" t="s">
        <v>79</v>
      </c>
      <c r="P316" s="436"/>
      <c r="Q316" s="428"/>
      <c r="R316" s="428"/>
      <c r="S316" s="428"/>
      <c r="T316" s="411"/>
      <c r="U316" s="411"/>
      <c r="V316" s="411"/>
      <c r="W316" s="411"/>
      <c r="X316" s="411"/>
      <c r="Y316" s="411"/>
      <c r="Z316" s="411"/>
    </row>
    <row r="317">
      <c r="A317" s="420" t="s">
        <v>102</v>
      </c>
      <c r="B317" s="421">
        <v>7.0</v>
      </c>
      <c r="C317" s="421">
        <v>10.0</v>
      </c>
      <c r="D317" s="421">
        <v>0.0</v>
      </c>
      <c r="E317" s="421">
        <v>1.0</v>
      </c>
      <c r="F317" s="421">
        <v>0.0</v>
      </c>
      <c r="G317" s="421">
        <v>1.0</v>
      </c>
      <c r="H317" s="422">
        <f t="shared" ref="H317:H319" si="143">sum(B317:G317)</f>
        <v>19</v>
      </c>
      <c r="I317" s="496">
        <f>sum(H317:H319)</f>
        <v>26</v>
      </c>
      <c r="J317" s="424"/>
      <c r="K317" s="423" t="s">
        <v>102</v>
      </c>
      <c r="L317" s="425">
        <v>45.0</v>
      </c>
      <c r="M317" s="425">
        <f>(L317-H317)</f>
        <v>26</v>
      </c>
      <c r="N317" s="426">
        <v>15.0</v>
      </c>
      <c r="O317" s="425">
        <f t="shared" ref="O317:O318" si="144">sum(M317,N317)</f>
        <v>41</v>
      </c>
      <c r="P317" s="425"/>
      <c r="Q317" s="438"/>
      <c r="R317" s="410"/>
      <c r="S317" s="410"/>
      <c r="T317" s="411"/>
      <c r="U317" s="411"/>
      <c r="V317" s="411"/>
      <c r="W317" s="411"/>
      <c r="X317" s="411"/>
      <c r="Y317" s="411"/>
      <c r="Z317" s="411"/>
    </row>
    <row r="318">
      <c r="A318" s="429" t="s">
        <v>77</v>
      </c>
      <c r="B318" s="431">
        <v>0.0</v>
      </c>
      <c r="C318" s="432">
        <v>0.0</v>
      </c>
      <c r="D318" s="432">
        <v>0.0</v>
      </c>
      <c r="E318" s="432">
        <v>0.0</v>
      </c>
      <c r="F318" s="432">
        <v>0.0</v>
      </c>
      <c r="G318" s="432">
        <v>0.0</v>
      </c>
      <c r="H318" s="460">
        <f t="shared" si="143"/>
        <v>0</v>
      </c>
      <c r="I318" s="548">
        <f>(I317/60)</f>
        <v>0.4333333333</v>
      </c>
      <c r="J318" s="424"/>
      <c r="K318" s="435" t="s">
        <v>77</v>
      </c>
      <c r="L318" s="437">
        <v>10.0</v>
      </c>
      <c r="M318" s="436">
        <f>(L318-H318-H319)</f>
        <v>3</v>
      </c>
      <c r="N318" s="437">
        <v>15.0</v>
      </c>
      <c r="O318" s="437">
        <f t="shared" si="144"/>
        <v>18</v>
      </c>
      <c r="P318" s="437"/>
      <c r="Q318" s="410"/>
      <c r="R318" s="410"/>
      <c r="S318" s="410"/>
      <c r="T318" s="411"/>
      <c r="U318" s="411"/>
      <c r="V318" s="411"/>
      <c r="W318" s="411"/>
      <c r="X318" s="411"/>
      <c r="Y318" s="411"/>
      <c r="Z318" s="411"/>
    </row>
    <row r="319">
      <c r="A319" s="429" t="s">
        <v>78</v>
      </c>
      <c r="B319" s="431">
        <v>5.0</v>
      </c>
      <c r="C319" s="432">
        <v>2.0</v>
      </c>
      <c r="D319" s="432">
        <v>0.0</v>
      </c>
      <c r="E319" s="432">
        <v>0.0</v>
      </c>
      <c r="F319" s="432">
        <v>0.0</v>
      </c>
      <c r="G319" s="432">
        <v>0.0</v>
      </c>
      <c r="H319" s="460">
        <f t="shared" si="143"/>
        <v>7</v>
      </c>
      <c r="I319" s="435"/>
      <c r="J319" s="424"/>
      <c r="K319" s="435" t="s">
        <v>78</v>
      </c>
      <c r="L319" s="437" t="s">
        <v>79</v>
      </c>
      <c r="M319" s="437" t="s">
        <v>79</v>
      </c>
      <c r="N319" s="437" t="s">
        <v>79</v>
      </c>
      <c r="O319" s="437" t="s">
        <v>79</v>
      </c>
      <c r="P319" s="437"/>
      <c r="Q319" s="410"/>
      <c r="R319" s="410"/>
      <c r="S319" s="410"/>
      <c r="T319" s="411"/>
      <c r="U319" s="411"/>
      <c r="V319" s="411"/>
      <c r="W319" s="411"/>
      <c r="X319" s="411"/>
      <c r="Y319" s="411"/>
      <c r="Z319" s="411"/>
    </row>
    <row r="320">
      <c r="A320" s="451" t="s">
        <v>91</v>
      </c>
      <c r="B320" s="417">
        <f t="shared" ref="B320:G320" si="145"> sum(B321, B322, B323, B324,B325,B326,B327,B328,B329,B330,B331,B332)</f>
        <v>33</v>
      </c>
      <c r="C320" s="417">
        <f t="shared" si="145"/>
        <v>43</v>
      </c>
      <c r="D320" s="417">
        <f t="shared" si="145"/>
        <v>37</v>
      </c>
      <c r="E320" s="417">
        <f t="shared" si="145"/>
        <v>32</v>
      </c>
      <c r="F320" s="417">
        <f t="shared" si="145"/>
        <v>17</v>
      </c>
      <c r="G320" s="417">
        <f t="shared" si="145"/>
        <v>1</v>
      </c>
      <c r="H320" s="418">
        <f>SUM(B320:G320)</f>
        <v>163</v>
      </c>
      <c r="I320" s="417">
        <v>0.0</v>
      </c>
      <c r="J320" s="409"/>
      <c r="K320" s="417" t="s">
        <v>91</v>
      </c>
      <c r="L320" s="445"/>
      <c r="M320" s="445"/>
      <c r="N320" s="447"/>
      <c r="O320" s="447"/>
      <c r="P320" s="445"/>
      <c r="Q320" s="410"/>
      <c r="R320" s="410"/>
      <c r="S320" s="410"/>
      <c r="T320" s="411"/>
      <c r="U320" s="411"/>
      <c r="V320" s="411"/>
      <c r="W320" s="411"/>
      <c r="X320" s="411"/>
      <c r="Y320" s="411"/>
      <c r="Z320" s="411"/>
    </row>
    <row r="321">
      <c r="A321" s="452" t="s">
        <v>92</v>
      </c>
      <c r="B321" s="421">
        <v>5.0</v>
      </c>
      <c r="C321" s="421">
        <v>11.0</v>
      </c>
      <c r="D321" s="421">
        <v>17.0</v>
      </c>
      <c r="E321" s="421">
        <v>1.0</v>
      </c>
      <c r="F321" s="421">
        <v>1.0</v>
      </c>
      <c r="G321" s="421">
        <v>0.0</v>
      </c>
      <c r="H321" s="422">
        <f t="shared" ref="H321:H332" si="146">sum(B321:G321)</f>
        <v>35</v>
      </c>
      <c r="I321" s="496">
        <f>sum(H321:H323)</f>
        <v>40</v>
      </c>
      <c r="J321" s="424"/>
      <c r="K321" s="422" t="s">
        <v>92</v>
      </c>
      <c r="L321" s="425">
        <v>41.0</v>
      </c>
      <c r="M321" s="425">
        <f>(L321-H321)</f>
        <v>6</v>
      </c>
      <c r="N321" s="426">
        <v>95.0</v>
      </c>
      <c r="O321" s="425">
        <f t="shared" ref="O321:O322" si="147">sum(M321,N321)</f>
        <v>101</v>
      </c>
      <c r="P321" s="425"/>
      <c r="Q321" s="427"/>
      <c r="R321" s="428"/>
      <c r="S321" s="428"/>
      <c r="T321" s="411"/>
      <c r="U321" s="411"/>
      <c r="V321" s="411"/>
      <c r="W321" s="411"/>
      <c r="X321" s="411"/>
      <c r="Y321" s="411"/>
      <c r="Z321" s="411"/>
    </row>
    <row r="322">
      <c r="A322" s="429" t="s">
        <v>77</v>
      </c>
      <c r="B322" s="453">
        <v>0.0</v>
      </c>
      <c r="C322" s="432">
        <v>0.0</v>
      </c>
      <c r="D322" s="432">
        <v>0.0</v>
      </c>
      <c r="E322" s="432">
        <v>0.0</v>
      </c>
      <c r="F322" s="432">
        <v>0.0</v>
      </c>
      <c r="G322" s="432">
        <v>0.0</v>
      </c>
      <c r="H322" s="433">
        <f t="shared" si="146"/>
        <v>0</v>
      </c>
      <c r="I322" s="548">
        <f>(I321/60)</f>
        <v>0.6666666667</v>
      </c>
      <c r="J322" s="424"/>
      <c r="K322" s="435" t="s">
        <v>77</v>
      </c>
      <c r="L322" s="436">
        <v>6.0</v>
      </c>
      <c r="M322" s="436">
        <f>(L322-H322-H323)</f>
        <v>1</v>
      </c>
      <c r="N322" s="437">
        <v>12.0</v>
      </c>
      <c r="O322" s="437">
        <f t="shared" si="147"/>
        <v>13</v>
      </c>
      <c r="P322" s="436"/>
      <c r="Q322" s="428"/>
      <c r="R322" s="428"/>
      <c r="S322" s="428"/>
      <c r="T322" s="411"/>
      <c r="U322" s="411"/>
      <c r="V322" s="411"/>
      <c r="W322" s="411"/>
      <c r="X322" s="411"/>
      <c r="Y322" s="411"/>
      <c r="Z322" s="411"/>
    </row>
    <row r="323">
      <c r="A323" s="429" t="s">
        <v>78</v>
      </c>
      <c r="B323" s="453">
        <v>1.0</v>
      </c>
      <c r="C323" s="432">
        <v>4.0</v>
      </c>
      <c r="D323" s="432">
        <v>0.0</v>
      </c>
      <c r="E323" s="432">
        <v>0.0</v>
      </c>
      <c r="F323" s="432">
        <v>0.0</v>
      </c>
      <c r="G323" s="432">
        <v>0.0</v>
      </c>
      <c r="H323" s="433">
        <f t="shared" si="146"/>
        <v>5</v>
      </c>
      <c r="I323" s="435"/>
      <c r="J323" s="424"/>
      <c r="K323" s="435" t="s">
        <v>78</v>
      </c>
      <c r="L323" s="436" t="s">
        <v>79</v>
      </c>
      <c r="M323" s="437" t="s">
        <v>79</v>
      </c>
      <c r="N323" s="437">
        <v>60.0</v>
      </c>
      <c r="O323" s="437" t="s">
        <v>79</v>
      </c>
      <c r="P323" s="436"/>
      <c r="Q323" s="428"/>
      <c r="R323" s="428"/>
      <c r="S323" s="428"/>
      <c r="T323" s="411"/>
      <c r="U323" s="411"/>
      <c r="V323" s="411"/>
      <c r="W323" s="411"/>
      <c r="X323" s="411"/>
      <c r="Y323" s="411"/>
      <c r="Z323" s="411"/>
    </row>
    <row r="324">
      <c r="A324" s="420" t="s">
        <v>95</v>
      </c>
      <c r="B324" s="421">
        <v>16.0</v>
      </c>
      <c r="C324" s="421">
        <v>13.0</v>
      </c>
      <c r="D324" s="421">
        <v>12.0</v>
      </c>
      <c r="E324" s="421">
        <v>12.0</v>
      </c>
      <c r="F324" s="421">
        <v>5.0</v>
      </c>
      <c r="G324" s="421">
        <v>0.0</v>
      </c>
      <c r="H324" s="422">
        <f t="shared" si="146"/>
        <v>58</v>
      </c>
      <c r="I324" s="496">
        <f>sum(H324:H326)</f>
        <v>68</v>
      </c>
      <c r="J324" s="424"/>
      <c r="K324" s="423" t="s">
        <v>95</v>
      </c>
      <c r="L324" s="425">
        <v>64.0</v>
      </c>
      <c r="M324" s="425">
        <f>(L324-H324)</f>
        <v>6</v>
      </c>
      <c r="N324" s="426">
        <v>80.0</v>
      </c>
      <c r="O324" s="425">
        <f t="shared" ref="O324:O325" si="148">sum(M324,N324)</f>
        <v>86</v>
      </c>
      <c r="P324" s="425"/>
      <c r="Q324" s="438"/>
      <c r="R324" s="410"/>
      <c r="S324" s="410"/>
      <c r="T324" s="411"/>
      <c r="U324" s="411"/>
      <c r="V324" s="411"/>
      <c r="W324" s="411"/>
      <c r="X324" s="411"/>
      <c r="Y324" s="411"/>
      <c r="Z324" s="411"/>
    </row>
    <row r="325">
      <c r="A325" s="429" t="s">
        <v>77</v>
      </c>
      <c r="B325" s="432">
        <v>0.0</v>
      </c>
      <c r="C325" s="432">
        <v>0.0</v>
      </c>
      <c r="D325" s="432">
        <v>0.0</v>
      </c>
      <c r="E325" s="432">
        <v>0.0</v>
      </c>
      <c r="F325" s="432">
        <v>0.0</v>
      </c>
      <c r="G325" s="432">
        <v>0.0</v>
      </c>
      <c r="H325" s="454">
        <f t="shared" si="146"/>
        <v>0</v>
      </c>
      <c r="I325" s="548">
        <f>(I324/60)</f>
        <v>1.133333333</v>
      </c>
      <c r="J325" s="424"/>
      <c r="K325" s="435" t="s">
        <v>77</v>
      </c>
      <c r="L325" s="436">
        <v>10.0</v>
      </c>
      <c r="M325" s="436">
        <f>(L325-H325-H326)</f>
        <v>0</v>
      </c>
      <c r="N325" s="437">
        <v>10.0</v>
      </c>
      <c r="O325" s="437">
        <f t="shared" si="148"/>
        <v>10</v>
      </c>
      <c r="P325" s="436"/>
      <c r="Q325" s="438"/>
      <c r="R325" s="410"/>
      <c r="S325" s="410"/>
      <c r="T325" s="411"/>
      <c r="U325" s="411"/>
      <c r="V325" s="411"/>
      <c r="W325" s="411"/>
      <c r="X325" s="411"/>
      <c r="Y325" s="411"/>
      <c r="Z325" s="411"/>
    </row>
    <row r="326">
      <c r="A326" s="429" t="s">
        <v>78</v>
      </c>
      <c r="B326" s="432">
        <v>2.0</v>
      </c>
      <c r="C326" s="432">
        <v>5.0</v>
      </c>
      <c r="D326" s="432">
        <v>0.0</v>
      </c>
      <c r="E326" s="432">
        <v>3.0</v>
      </c>
      <c r="F326" s="432">
        <v>0.0</v>
      </c>
      <c r="G326" s="432">
        <v>0.0</v>
      </c>
      <c r="H326" s="454">
        <f t="shared" si="146"/>
        <v>10</v>
      </c>
      <c r="I326" s="435"/>
      <c r="J326" s="424"/>
      <c r="K326" s="435" t="s">
        <v>78</v>
      </c>
      <c r="L326" s="436" t="s">
        <v>79</v>
      </c>
      <c r="M326" s="437" t="s">
        <v>79</v>
      </c>
      <c r="N326" s="437" t="s">
        <v>79</v>
      </c>
      <c r="O326" s="437" t="s">
        <v>79</v>
      </c>
      <c r="P326" s="436"/>
      <c r="Q326" s="410"/>
      <c r="R326" s="410"/>
      <c r="S326" s="410"/>
      <c r="T326" s="411"/>
      <c r="U326" s="411"/>
      <c r="V326" s="411"/>
      <c r="W326" s="411"/>
      <c r="X326" s="411"/>
      <c r="Y326" s="411"/>
      <c r="Z326" s="411"/>
    </row>
    <row r="327">
      <c r="A327" s="458" t="s">
        <v>265</v>
      </c>
      <c r="B327" s="421">
        <v>0.0</v>
      </c>
      <c r="C327" s="421">
        <v>0.0</v>
      </c>
      <c r="D327" s="421">
        <v>0.0</v>
      </c>
      <c r="E327" s="421">
        <v>9.0</v>
      </c>
      <c r="F327" s="421">
        <v>5.0</v>
      </c>
      <c r="G327" s="421">
        <v>1.0</v>
      </c>
      <c r="H327" s="422">
        <f t="shared" si="146"/>
        <v>15</v>
      </c>
      <c r="I327" s="496">
        <f>sum(H327:H329)</f>
        <v>15</v>
      </c>
      <c r="J327" s="424"/>
      <c r="K327" s="458" t="s">
        <v>265</v>
      </c>
      <c r="L327" s="425">
        <v>40.0</v>
      </c>
      <c r="M327" s="425">
        <f>(L327-H327)</f>
        <v>25</v>
      </c>
      <c r="N327" s="426">
        <v>10.0</v>
      </c>
      <c r="O327" s="425">
        <f>sum(M327,N327)</f>
        <v>35</v>
      </c>
      <c r="P327" s="425"/>
      <c r="Q327" s="410"/>
      <c r="R327" s="410"/>
      <c r="S327" s="410"/>
      <c r="T327" s="411"/>
      <c r="U327" s="411"/>
      <c r="V327" s="411"/>
      <c r="W327" s="411"/>
      <c r="X327" s="411"/>
      <c r="Y327" s="411"/>
      <c r="Z327" s="411"/>
    </row>
    <row r="328">
      <c r="A328" s="429" t="s">
        <v>77</v>
      </c>
      <c r="B328" s="432">
        <v>0.0</v>
      </c>
      <c r="C328" s="432">
        <v>0.0</v>
      </c>
      <c r="D328" s="432">
        <v>0.0</v>
      </c>
      <c r="E328" s="432">
        <v>0.0</v>
      </c>
      <c r="F328" s="432">
        <v>0.0</v>
      </c>
      <c r="G328" s="432">
        <v>0.0</v>
      </c>
      <c r="H328" s="433">
        <f t="shared" si="146"/>
        <v>0</v>
      </c>
      <c r="I328" s="548">
        <f>(I327/60)</f>
        <v>0.25</v>
      </c>
      <c r="J328" s="424"/>
      <c r="K328" s="435" t="s">
        <v>77</v>
      </c>
      <c r="L328" s="436">
        <v>0.0</v>
      </c>
      <c r="M328" s="436">
        <f>(L328-H328-H329)</f>
        <v>0</v>
      </c>
      <c r="N328" s="437">
        <v>5.0</v>
      </c>
      <c r="O328" s="437">
        <v>5.0</v>
      </c>
      <c r="P328" s="436"/>
      <c r="Q328" s="410"/>
      <c r="R328" s="410"/>
      <c r="S328" s="410"/>
      <c r="T328" s="411"/>
      <c r="U328" s="411"/>
      <c r="V328" s="411"/>
      <c r="W328" s="411"/>
      <c r="X328" s="411"/>
      <c r="Y328" s="411"/>
      <c r="Z328" s="411"/>
    </row>
    <row r="329">
      <c r="A329" s="429" t="s">
        <v>78</v>
      </c>
      <c r="B329" s="432">
        <v>0.0</v>
      </c>
      <c r="C329" s="432">
        <v>0.0</v>
      </c>
      <c r="D329" s="432">
        <v>0.0</v>
      </c>
      <c r="E329" s="432">
        <v>0.0</v>
      </c>
      <c r="F329" s="432">
        <v>0.0</v>
      </c>
      <c r="G329" s="432">
        <v>0.0</v>
      </c>
      <c r="H329" s="433">
        <f t="shared" si="146"/>
        <v>0</v>
      </c>
      <c r="I329" s="435"/>
      <c r="J329" s="424"/>
      <c r="K329" s="435" t="s">
        <v>78</v>
      </c>
      <c r="L329" s="436" t="s">
        <v>79</v>
      </c>
      <c r="M329" s="437" t="s">
        <v>79</v>
      </c>
      <c r="N329" s="7"/>
      <c r="O329" s="437" t="s">
        <v>79</v>
      </c>
      <c r="P329" s="436"/>
      <c r="Q329" s="410"/>
      <c r="R329" s="410"/>
      <c r="S329" s="410"/>
      <c r="T329" s="411"/>
      <c r="U329" s="411"/>
      <c r="V329" s="411"/>
      <c r="W329" s="411"/>
      <c r="X329" s="411"/>
      <c r="Y329" s="411"/>
      <c r="Z329" s="411"/>
    </row>
    <row r="330">
      <c r="A330" s="458" t="s">
        <v>254</v>
      </c>
      <c r="B330" s="421">
        <v>6.0</v>
      </c>
      <c r="C330" s="421">
        <v>9.0</v>
      </c>
      <c r="D330" s="421">
        <v>8.0</v>
      </c>
      <c r="E330" s="421">
        <v>7.0</v>
      </c>
      <c r="F330" s="421">
        <v>6.0</v>
      </c>
      <c r="G330" s="421">
        <v>0.0</v>
      </c>
      <c r="H330" s="422">
        <f t="shared" si="146"/>
        <v>36</v>
      </c>
      <c r="I330" s="496">
        <f>sum(H330:H332)</f>
        <v>40</v>
      </c>
      <c r="J330" s="424"/>
      <c r="K330" s="458" t="s">
        <v>254</v>
      </c>
      <c r="L330" s="425">
        <v>41.0</v>
      </c>
      <c r="M330" s="425">
        <v>28.0</v>
      </c>
      <c r="N330" s="426">
        <v>15.0</v>
      </c>
      <c r="O330" s="425">
        <f t="shared" ref="O330:O331" si="149">sum(M330,N330)</f>
        <v>43</v>
      </c>
      <c r="P330" s="425"/>
      <c r="Q330" s="427"/>
      <c r="R330" s="428"/>
      <c r="S330" s="428"/>
      <c r="T330" s="411"/>
      <c r="U330" s="411"/>
      <c r="V330" s="411"/>
      <c r="W330" s="411"/>
      <c r="X330" s="411"/>
      <c r="Y330" s="411"/>
      <c r="Z330" s="411"/>
    </row>
    <row r="331">
      <c r="A331" s="429" t="s">
        <v>77</v>
      </c>
      <c r="B331" s="459">
        <v>0.0</v>
      </c>
      <c r="C331" s="459">
        <v>0.0</v>
      </c>
      <c r="D331" s="459">
        <v>0.0</v>
      </c>
      <c r="E331" s="459">
        <v>0.0</v>
      </c>
      <c r="F331" s="459">
        <v>0.0</v>
      </c>
      <c r="G331" s="459">
        <v>0.0</v>
      </c>
      <c r="H331" s="460">
        <f t="shared" si="146"/>
        <v>0</v>
      </c>
      <c r="I331" s="548">
        <f>(I330/60)</f>
        <v>0.6666666667</v>
      </c>
      <c r="J331" s="424"/>
      <c r="K331" s="429" t="s">
        <v>77</v>
      </c>
      <c r="L331" s="461">
        <v>4.0</v>
      </c>
      <c r="M331" s="436">
        <f>(L331-H331-H332)</f>
        <v>0</v>
      </c>
      <c r="N331" s="462">
        <v>5.0</v>
      </c>
      <c r="O331" s="437">
        <f t="shared" si="149"/>
        <v>5</v>
      </c>
      <c r="P331" s="461"/>
      <c r="Q331" s="463"/>
      <c r="R331" s="464"/>
      <c r="S331" s="464"/>
      <c r="T331" s="465"/>
      <c r="U331" s="465"/>
      <c r="V331" s="465"/>
      <c r="W331" s="465"/>
      <c r="X331" s="465"/>
      <c r="Y331" s="465"/>
      <c r="Z331" s="465"/>
    </row>
    <row r="332">
      <c r="A332" s="429" t="s">
        <v>78</v>
      </c>
      <c r="B332" s="459">
        <v>3.0</v>
      </c>
      <c r="C332" s="459">
        <v>1.0</v>
      </c>
      <c r="D332" s="459">
        <v>0.0</v>
      </c>
      <c r="E332" s="459">
        <v>0.0</v>
      </c>
      <c r="F332" s="459">
        <v>0.0</v>
      </c>
      <c r="G332" s="459">
        <v>0.0</v>
      </c>
      <c r="H332" s="460">
        <f t="shared" si="146"/>
        <v>4</v>
      </c>
      <c r="I332" s="435"/>
      <c r="J332" s="424"/>
      <c r="K332" s="429" t="s">
        <v>78</v>
      </c>
      <c r="L332" s="461" t="s">
        <v>79</v>
      </c>
      <c r="M332" s="437" t="s">
        <v>79</v>
      </c>
      <c r="N332" s="462"/>
      <c r="O332" s="437" t="s">
        <v>79</v>
      </c>
      <c r="P332" s="461"/>
      <c r="Q332" s="464"/>
      <c r="R332" s="464"/>
      <c r="S332" s="464"/>
      <c r="T332" s="465"/>
      <c r="U332" s="465"/>
      <c r="V332" s="465"/>
      <c r="W332" s="465"/>
      <c r="X332" s="465"/>
      <c r="Y332" s="465"/>
      <c r="Z332" s="465"/>
    </row>
    <row r="333">
      <c r="A333" s="451" t="s">
        <v>98</v>
      </c>
      <c r="B333" s="417">
        <f t="shared" ref="B333:G333" si="150"> sum(B334, B335, B336, B337,B338,B339,B340,B341,B342,B343,B344,B345)</f>
        <v>19</v>
      </c>
      <c r="C333" s="417">
        <f t="shared" si="150"/>
        <v>42</v>
      </c>
      <c r="D333" s="417">
        <f t="shared" si="150"/>
        <v>28</v>
      </c>
      <c r="E333" s="417">
        <f t="shared" si="150"/>
        <v>28</v>
      </c>
      <c r="F333" s="417">
        <f t="shared" si="150"/>
        <v>19</v>
      </c>
      <c r="G333" s="417">
        <f t="shared" si="150"/>
        <v>0</v>
      </c>
      <c r="H333" s="418">
        <f>SUM(B333:G333)</f>
        <v>136</v>
      </c>
      <c r="I333" s="417">
        <v>0.0</v>
      </c>
      <c r="J333" s="409"/>
      <c r="K333" s="417" t="s">
        <v>98</v>
      </c>
      <c r="L333" s="445"/>
      <c r="M333" s="445"/>
      <c r="N333" s="447"/>
      <c r="O333" s="447"/>
      <c r="P333" s="445"/>
      <c r="Q333" s="410"/>
      <c r="R333" s="410"/>
      <c r="S333" s="410"/>
      <c r="T333" s="411"/>
      <c r="U333" s="411"/>
      <c r="V333" s="411"/>
      <c r="W333" s="411"/>
      <c r="X333" s="411"/>
      <c r="Y333" s="411"/>
      <c r="Z333" s="411"/>
    </row>
    <row r="334">
      <c r="A334" s="420" t="s">
        <v>99</v>
      </c>
      <c r="B334" s="421">
        <v>0.0</v>
      </c>
      <c r="C334" s="421">
        <v>11.0</v>
      </c>
      <c r="D334" s="421">
        <v>10.0</v>
      </c>
      <c r="E334" s="421">
        <v>7.0</v>
      </c>
      <c r="F334" s="421">
        <v>9.0</v>
      </c>
      <c r="G334" s="421">
        <v>0.0</v>
      </c>
      <c r="H334" s="422">
        <f t="shared" ref="H334:H345" si="151">sum(B334:G334)</f>
        <v>37</v>
      </c>
      <c r="I334" s="496">
        <f>sum(H334:H336)</f>
        <v>47</v>
      </c>
      <c r="J334" s="424"/>
      <c r="K334" s="423" t="s">
        <v>99</v>
      </c>
      <c r="L334" s="425">
        <v>51.0</v>
      </c>
      <c r="M334" s="425">
        <f>(L334-H334)</f>
        <v>14</v>
      </c>
      <c r="N334" s="426">
        <v>35.0</v>
      </c>
      <c r="O334" s="425">
        <f t="shared" ref="O334:O335" si="152">sum(M334,N334)</f>
        <v>49</v>
      </c>
      <c r="P334" s="425"/>
      <c r="Q334" s="438"/>
      <c r="R334" s="410"/>
      <c r="S334" s="410"/>
      <c r="T334" s="411"/>
      <c r="U334" s="411"/>
      <c r="V334" s="411"/>
      <c r="W334" s="411"/>
      <c r="X334" s="411"/>
      <c r="Y334" s="411"/>
      <c r="Z334" s="411"/>
    </row>
    <row r="335">
      <c r="A335" s="429" t="s">
        <v>77</v>
      </c>
      <c r="B335" s="453">
        <v>0.0</v>
      </c>
      <c r="C335" s="432">
        <v>0.0</v>
      </c>
      <c r="D335" s="432">
        <v>0.0</v>
      </c>
      <c r="E335" s="432">
        <v>0.0</v>
      </c>
      <c r="F335" s="432">
        <v>0.0</v>
      </c>
      <c r="G335" s="432">
        <v>0.0</v>
      </c>
      <c r="H335" s="433">
        <f t="shared" si="151"/>
        <v>0</v>
      </c>
      <c r="I335" s="548">
        <f>(I334/60)</f>
        <v>0.7833333333</v>
      </c>
      <c r="J335" s="424"/>
      <c r="K335" s="435" t="s">
        <v>77</v>
      </c>
      <c r="L335" s="436">
        <v>10.0</v>
      </c>
      <c r="M335" s="436">
        <f>(L335-H335-H336)</f>
        <v>0</v>
      </c>
      <c r="N335" s="437">
        <v>10.0</v>
      </c>
      <c r="O335" s="437">
        <f t="shared" si="152"/>
        <v>10</v>
      </c>
      <c r="P335" s="436"/>
      <c r="Q335" s="427"/>
      <c r="R335" s="428"/>
      <c r="S335" s="428"/>
      <c r="T335" s="411"/>
      <c r="U335" s="411"/>
      <c r="V335" s="411"/>
      <c r="W335" s="411"/>
      <c r="X335" s="411"/>
      <c r="Y335" s="411"/>
      <c r="Z335" s="411"/>
    </row>
    <row r="336">
      <c r="A336" s="429" t="s">
        <v>78</v>
      </c>
      <c r="B336" s="453">
        <v>0.0</v>
      </c>
      <c r="C336" s="432">
        <v>4.0</v>
      </c>
      <c r="D336" s="432">
        <v>0.0</v>
      </c>
      <c r="E336" s="432">
        <v>6.0</v>
      </c>
      <c r="F336" s="432">
        <v>0.0</v>
      </c>
      <c r="G336" s="432">
        <v>0.0</v>
      </c>
      <c r="H336" s="433">
        <f t="shared" si="151"/>
        <v>10</v>
      </c>
      <c r="I336" s="435"/>
      <c r="J336" s="424"/>
      <c r="K336" s="435" t="s">
        <v>78</v>
      </c>
      <c r="L336" s="436" t="s">
        <v>79</v>
      </c>
      <c r="M336" s="437" t="s">
        <v>79</v>
      </c>
      <c r="N336" s="437" t="s">
        <v>79</v>
      </c>
      <c r="O336" s="437" t="s">
        <v>79</v>
      </c>
      <c r="P336" s="436"/>
      <c r="Q336" s="428"/>
      <c r="R336" s="428"/>
      <c r="S336" s="428"/>
      <c r="T336" s="411"/>
      <c r="U336" s="411"/>
      <c r="V336" s="411"/>
      <c r="W336" s="411"/>
      <c r="X336" s="411"/>
      <c r="Y336" s="411"/>
      <c r="Z336" s="411"/>
    </row>
    <row r="337">
      <c r="A337" s="420" t="s">
        <v>225</v>
      </c>
      <c r="B337" s="421">
        <v>7.0</v>
      </c>
      <c r="C337" s="421">
        <v>9.0</v>
      </c>
      <c r="D337" s="421">
        <v>0.0</v>
      </c>
      <c r="E337" s="421">
        <v>5.0</v>
      </c>
      <c r="F337" s="421">
        <v>5.0</v>
      </c>
      <c r="G337" s="421">
        <v>0.0</v>
      </c>
      <c r="H337" s="422">
        <f t="shared" si="151"/>
        <v>26</v>
      </c>
      <c r="I337" s="496">
        <f>sum(H337:H339)</f>
        <v>34</v>
      </c>
      <c r="J337" s="424"/>
      <c r="K337" s="423" t="s">
        <v>225</v>
      </c>
      <c r="L337" s="425">
        <v>30.0</v>
      </c>
      <c r="M337" s="425">
        <f>(L337-H337)</f>
        <v>4</v>
      </c>
      <c r="N337" s="426">
        <v>70.0</v>
      </c>
      <c r="O337" s="425">
        <f t="shared" ref="O337:O338" si="153">sum(M337,N337)</f>
        <v>74</v>
      </c>
      <c r="P337" s="425"/>
      <c r="Q337" s="427"/>
      <c r="R337" s="428"/>
      <c r="S337" s="428"/>
      <c r="T337" s="411"/>
      <c r="U337" s="411"/>
      <c r="V337" s="411"/>
      <c r="W337" s="411"/>
      <c r="X337" s="411"/>
      <c r="Y337" s="411"/>
      <c r="Z337" s="411"/>
    </row>
    <row r="338">
      <c r="A338" s="429" t="s">
        <v>77</v>
      </c>
      <c r="B338" s="430">
        <v>0.0</v>
      </c>
      <c r="C338" s="431">
        <v>0.0</v>
      </c>
      <c r="D338" s="431">
        <v>0.0</v>
      </c>
      <c r="E338" s="431">
        <v>0.0</v>
      </c>
      <c r="F338" s="431">
        <v>0.0</v>
      </c>
      <c r="G338" s="432">
        <v>0.0</v>
      </c>
      <c r="H338" s="460">
        <f t="shared" si="151"/>
        <v>0</v>
      </c>
      <c r="I338" s="548">
        <f>(I337/60)</f>
        <v>0.5666666667</v>
      </c>
      <c r="J338" s="424"/>
      <c r="K338" s="435" t="s">
        <v>77</v>
      </c>
      <c r="L338" s="437">
        <v>8.0</v>
      </c>
      <c r="M338" s="436">
        <f>(L338-H338-H339)</f>
        <v>0</v>
      </c>
      <c r="N338" s="437">
        <v>10.0</v>
      </c>
      <c r="O338" s="437">
        <f t="shared" si="153"/>
        <v>10</v>
      </c>
      <c r="P338" s="437"/>
      <c r="Q338" s="428"/>
      <c r="R338" s="428"/>
      <c r="S338" s="428"/>
      <c r="T338" s="411"/>
      <c r="U338" s="411"/>
      <c r="V338" s="411"/>
      <c r="W338" s="411"/>
      <c r="X338" s="411"/>
      <c r="Y338" s="411"/>
      <c r="Z338" s="411"/>
    </row>
    <row r="339">
      <c r="A339" s="429" t="s">
        <v>78</v>
      </c>
      <c r="B339" s="430">
        <v>4.0</v>
      </c>
      <c r="C339" s="431">
        <v>4.0</v>
      </c>
      <c r="D339" s="431">
        <v>0.0</v>
      </c>
      <c r="E339" s="431">
        <v>0.0</v>
      </c>
      <c r="F339" s="431">
        <v>0.0</v>
      </c>
      <c r="G339" s="432">
        <v>0.0</v>
      </c>
      <c r="H339" s="460">
        <f t="shared" si="151"/>
        <v>8</v>
      </c>
      <c r="I339" s="435"/>
      <c r="J339" s="424"/>
      <c r="K339" s="435" t="s">
        <v>78</v>
      </c>
      <c r="L339" s="437" t="s">
        <v>79</v>
      </c>
      <c r="M339" s="437" t="s">
        <v>79</v>
      </c>
      <c r="N339" s="437"/>
      <c r="O339" s="437" t="s">
        <v>79</v>
      </c>
      <c r="P339" s="437"/>
      <c r="Q339" s="428"/>
      <c r="R339" s="428"/>
      <c r="S339" s="428"/>
      <c r="T339" s="411"/>
      <c r="U339" s="411"/>
      <c r="V339" s="411"/>
      <c r="W339" s="411"/>
      <c r="X339" s="411"/>
      <c r="Y339" s="411"/>
      <c r="Z339" s="411"/>
    </row>
    <row r="340">
      <c r="A340" s="420" t="s">
        <v>94</v>
      </c>
      <c r="B340" s="421">
        <v>7.0</v>
      </c>
      <c r="C340" s="421">
        <v>7.0</v>
      </c>
      <c r="D340" s="421">
        <v>4.0</v>
      </c>
      <c r="E340" s="421">
        <v>6.0</v>
      </c>
      <c r="F340" s="421">
        <v>0.0</v>
      </c>
      <c r="G340" s="421">
        <v>0.0</v>
      </c>
      <c r="H340" s="422">
        <f t="shared" si="151"/>
        <v>24</v>
      </c>
      <c r="I340" s="496">
        <f>sum(H340:H342)</f>
        <v>26</v>
      </c>
      <c r="J340" s="424"/>
      <c r="K340" s="423" t="s">
        <v>94</v>
      </c>
      <c r="L340" s="425">
        <v>24.0</v>
      </c>
      <c r="M340" s="425">
        <f>(L340-H340)</f>
        <v>0</v>
      </c>
      <c r="N340" s="426">
        <v>40.0</v>
      </c>
      <c r="O340" s="425">
        <f t="shared" ref="O340:O341" si="154">sum(M340,N340)</f>
        <v>40</v>
      </c>
      <c r="P340" s="425"/>
      <c r="Q340" s="427"/>
      <c r="R340" s="428"/>
      <c r="S340" s="428"/>
      <c r="T340" s="411"/>
      <c r="U340" s="411"/>
      <c r="V340" s="411"/>
      <c r="W340" s="411"/>
      <c r="X340" s="411"/>
      <c r="Y340" s="411"/>
      <c r="Z340" s="411"/>
    </row>
    <row r="341">
      <c r="A341" s="429" t="s">
        <v>77</v>
      </c>
      <c r="B341" s="432">
        <v>0.0</v>
      </c>
      <c r="C341" s="432">
        <v>0.0</v>
      </c>
      <c r="D341" s="432">
        <v>0.0</v>
      </c>
      <c r="E341" s="432">
        <v>0.0</v>
      </c>
      <c r="F341" s="432">
        <v>0.0</v>
      </c>
      <c r="G341" s="432">
        <v>0.0</v>
      </c>
      <c r="H341" s="433">
        <f t="shared" si="151"/>
        <v>0</v>
      </c>
      <c r="I341" s="548">
        <f>(I340/60)</f>
        <v>0.4333333333</v>
      </c>
      <c r="J341" s="424"/>
      <c r="K341" s="435" t="s">
        <v>77</v>
      </c>
      <c r="L341" s="437">
        <v>2.0</v>
      </c>
      <c r="M341" s="436">
        <f>(L341-H341-H342)</f>
        <v>0</v>
      </c>
      <c r="N341" s="437">
        <v>5.0</v>
      </c>
      <c r="O341" s="437">
        <f t="shared" si="154"/>
        <v>5</v>
      </c>
      <c r="P341" s="437"/>
      <c r="Q341" s="438"/>
      <c r="R341" s="410"/>
      <c r="S341" s="410"/>
      <c r="T341" s="411"/>
      <c r="U341" s="411"/>
      <c r="V341" s="411"/>
      <c r="W341" s="411"/>
      <c r="X341" s="411"/>
      <c r="Y341" s="411"/>
      <c r="Z341" s="411"/>
    </row>
    <row r="342">
      <c r="A342" s="429" t="s">
        <v>78</v>
      </c>
      <c r="B342" s="432">
        <v>1.0</v>
      </c>
      <c r="C342" s="432">
        <v>1.0</v>
      </c>
      <c r="D342" s="432">
        <v>0.0</v>
      </c>
      <c r="E342" s="432">
        <v>0.0</v>
      </c>
      <c r="F342" s="432">
        <v>0.0</v>
      </c>
      <c r="G342" s="432">
        <v>0.0</v>
      </c>
      <c r="H342" s="433">
        <f t="shared" si="151"/>
        <v>2</v>
      </c>
      <c r="I342" s="435"/>
      <c r="J342" s="424"/>
      <c r="K342" s="435" t="s">
        <v>78</v>
      </c>
      <c r="L342" s="437" t="s">
        <v>79</v>
      </c>
      <c r="M342" s="437" t="s">
        <v>79</v>
      </c>
      <c r="N342" s="437" t="s">
        <v>79</v>
      </c>
      <c r="O342" s="437" t="s">
        <v>79</v>
      </c>
      <c r="P342" s="437"/>
      <c r="Q342" s="410"/>
      <c r="R342" s="410"/>
      <c r="S342" s="410"/>
      <c r="T342" s="411"/>
      <c r="U342" s="411"/>
      <c r="V342" s="411"/>
      <c r="W342" s="411"/>
      <c r="X342" s="411"/>
      <c r="Y342" s="411"/>
      <c r="Z342" s="411"/>
    </row>
    <row r="343">
      <c r="A343" s="420" t="s">
        <v>122</v>
      </c>
      <c r="B343" s="455">
        <v>0.0</v>
      </c>
      <c r="C343" s="421">
        <v>5.0</v>
      </c>
      <c r="D343" s="421">
        <v>10.0</v>
      </c>
      <c r="E343" s="421">
        <v>4.0</v>
      </c>
      <c r="F343" s="421">
        <v>5.0</v>
      </c>
      <c r="G343" s="421">
        <v>0.0</v>
      </c>
      <c r="H343" s="422">
        <f t="shared" si="151"/>
        <v>24</v>
      </c>
      <c r="I343" s="496">
        <f>sum(H343:H345)</f>
        <v>29</v>
      </c>
      <c r="J343" s="424"/>
      <c r="K343" s="423" t="s">
        <v>122</v>
      </c>
      <c r="L343" s="425">
        <v>32.0</v>
      </c>
      <c r="M343" s="425">
        <f>(L343-H343)</f>
        <v>8</v>
      </c>
      <c r="N343" s="426">
        <v>75.0</v>
      </c>
      <c r="O343" s="425">
        <f t="shared" ref="O343:O344" si="155">sum(M343,N343)</f>
        <v>83</v>
      </c>
      <c r="P343" s="425"/>
      <c r="Q343" s="438"/>
      <c r="R343" s="410"/>
      <c r="S343" s="410"/>
      <c r="T343" s="411"/>
      <c r="U343" s="411"/>
      <c r="V343" s="411"/>
      <c r="W343" s="411"/>
      <c r="X343" s="411"/>
      <c r="Y343" s="411"/>
      <c r="Z343" s="411"/>
    </row>
    <row r="344">
      <c r="A344" s="429" t="s">
        <v>77</v>
      </c>
      <c r="B344" s="457">
        <v>0.0</v>
      </c>
      <c r="C344" s="432">
        <v>0.0</v>
      </c>
      <c r="D344" s="432">
        <v>0.0</v>
      </c>
      <c r="E344" s="432">
        <v>0.0</v>
      </c>
      <c r="F344" s="432">
        <v>0.0</v>
      </c>
      <c r="G344" s="432">
        <v>0.0</v>
      </c>
      <c r="H344" s="433">
        <f t="shared" si="151"/>
        <v>0</v>
      </c>
      <c r="I344" s="548">
        <f>(I343/60)</f>
        <v>0.4833333333</v>
      </c>
      <c r="J344" s="424"/>
      <c r="K344" s="435" t="s">
        <v>77</v>
      </c>
      <c r="L344" s="437">
        <v>5.0</v>
      </c>
      <c r="M344" s="436">
        <f>(L344-H344-H345)</f>
        <v>0</v>
      </c>
      <c r="N344" s="437">
        <v>5.0</v>
      </c>
      <c r="O344" s="437">
        <f t="shared" si="155"/>
        <v>5</v>
      </c>
      <c r="P344" s="437"/>
      <c r="Q344" s="438"/>
      <c r="R344" s="410"/>
      <c r="S344" s="410"/>
      <c r="T344" s="411"/>
      <c r="U344" s="411"/>
      <c r="V344" s="411"/>
      <c r="W344" s="411"/>
      <c r="X344" s="411"/>
      <c r="Y344" s="411"/>
      <c r="Z344" s="411"/>
    </row>
    <row r="345">
      <c r="A345" s="429" t="s">
        <v>78</v>
      </c>
      <c r="B345" s="456">
        <v>0.0</v>
      </c>
      <c r="C345" s="432">
        <v>1.0</v>
      </c>
      <c r="D345" s="432">
        <v>4.0</v>
      </c>
      <c r="E345" s="432">
        <v>0.0</v>
      </c>
      <c r="F345" s="432">
        <v>0.0</v>
      </c>
      <c r="G345" s="432">
        <v>0.0</v>
      </c>
      <c r="H345" s="433">
        <f t="shared" si="151"/>
        <v>5</v>
      </c>
      <c r="I345" s="435"/>
      <c r="J345" s="424"/>
      <c r="K345" s="435" t="s">
        <v>78</v>
      </c>
      <c r="L345" s="437" t="s">
        <v>79</v>
      </c>
      <c r="M345" s="437" t="s">
        <v>79</v>
      </c>
      <c r="N345" s="437"/>
      <c r="O345" s="437" t="s">
        <v>79</v>
      </c>
      <c r="P345" s="437"/>
      <c r="Q345" s="410"/>
      <c r="R345" s="410"/>
      <c r="S345" s="410"/>
      <c r="T345" s="411"/>
      <c r="U345" s="411"/>
      <c r="V345" s="411"/>
      <c r="W345" s="411"/>
      <c r="X345" s="411"/>
      <c r="Y345" s="411"/>
      <c r="Z345" s="411"/>
    </row>
    <row r="346">
      <c r="A346" s="451" t="s">
        <v>105</v>
      </c>
      <c r="B346" s="417">
        <f t="shared" ref="B346:G346" si="156"> sum(B347, B348, B349, B350,B351,B352,B353,B354,B355,B356,B357,B358)</f>
        <v>20</v>
      </c>
      <c r="C346" s="417">
        <f t="shared" si="156"/>
        <v>27</v>
      </c>
      <c r="D346" s="417">
        <f t="shared" si="156"/>
        <v>31</v>
      </c>
      <c r="E346" s="417">
        <f t="shared" si="156"/>
        <v>21</v>
      </c>
      <c r="F346" s="417">
        <f t="shared" si="156"/>
        <v>25</v>
      </c>
      <c r="G346" s="417">
        <f t="shared" si="156"/>
        <v>17</v>
      </c>
      <c r="H346" s="418">
        <f>SUM(B346:G346)</f>
        <v>141</v>
      </c>
      <c r="I346" s="417">
        <v>0.0</v>
      </c>
      <c r="J346" s="409"/>
      <c r="K346" s="417" t="s">
        <v>105</v>
      </c>
      <c r="L346" s="445"/>
      <c r="M346" s="445"/>
      <c r="N346" s="447"/>
      <c r="O346" s="447"/>
      <c r="P346" s="445"/>
      <c r="Q346" s="410"/>
      <c r="R346" s="410"/>
      <c r="S346" s="410"/>
      <c r="T346" s="411"/>
      <c r="U346" s="411"/>
      <c r="V346" s="411"/>
      <c r="W346" s="411"/>
      <c r="X346" s="411"/>
      <c r="Y346" s="411"/>
      <c r="Z346" s="411"/>
    </row>
    <row r="347">
      <c r="A347" s="420" t="s">
        <v>106</v>
      </c>
      <c r="B347" s="421">
        <v>0.0</v>
      </c>
      <c r="C347" s="421">
        <v>9.0</v>
      </c>
      <c r="D347" s="421">
        <v>8.0</v>
      </c>
      <c r="E347" s="421">
        <v>7.0</v>
      </c>
      <c r="F347" s="421">
        <v>9.0</v>
      </c>
      <c r="G347" s="421">
        <v>3.0</v>
      </c>
      <c r="H347" s="422">
        <f t="shared" ref="H347:H358" si="157">sum(B347:G347)</f>
        <v>36</v>
      </c>
      <c r="I347" s="496">
        <f>sum(H347:H349)</f>
        <v>41</v>
      </c>
      <c r="J347" s="424"/>
      <c r="K347" s="423" t="s">
        <v>106</v>
      </c>
      <c r="L347" s="425">
        <v>50.0</v>
      </c>
      <c r="M347" s="425">
        <f>(L347-H347)</f>
        <v>14</v>
      </c>
      <c r="N347" s="426">
        <v>60.0</v>
      </c>
      <c r="O347" s="425">
        <f t="shared" ref="O347:O348" si="158">sum(M347,N347)</f>
        <v>74</v>
      </c>
      <c r="P347" s="425"/>
      <c r="Q347" s="438"/>
      <c r="R347" s="410"/>
      <c r="S347" s="410"/>
      <c r="T347" s="411"/>
      <c r="U347" s="411"/>
      <c r="V347" s="411"/>
      <c r="W347" s="411"/>
      <c r="X347" s="411"/>
      <c r="Y347" s="411"/>
      <c r="Z347" s="411"/>
    </row>
    <row r="348">
      <c r="A348" s="429" t="s">
        <v>77</v>
      </c>
      <c r="B348" s="453">
        <v>0.0</v>
      </c>
      <c r="C348" s="432">
        <v>0.0</v>
      </c>
      <c r="D348" s="432">
        <v>0.0</v>
      </c>
      <c r="E348" s="432">
        <v>0.0</v>
      </c>
      <c r="F348" s="432">
        <v>0.0</v>
      </c>
      <c r="G348" s="432">
        <v>0.0</v>
      </c>
      <c r="H348" s="433">
        <f t="shared" si="157"/>
        <v>0</v>
      </c>
      <c r="I348" s="548">
        <f>(I347/60)</f>
        <v>0.6833333333</v>
      </c>
      <c r="J348" s="424"/>
      <c r="K348" s="435" t="s">
        <v>77</v>
      </c>
      <c r="L348" s="436">
        <v>7.0</v>
      </c>
      <c r="M348" s="436">
        <f>(L348-H348-H349)</f>
        <v>2</v>
      </c>
      <c r="N348" s="437">
        <v>10.0</v>
      </c>
      <c r="O348" s="437">
        <f t="shared" si="158"/>
        <v>12</v>
      </c>
      <c r="P348" s="436"/>
      <c r="Q348" s="438"/>
      <c r="R348" s="410"/>
      <c r="S348" s="410"/>
      <c r="T348" s="411"/>
      <c r="U348" s="411"/>
      <c r="V348" s="411"/>
      <c r="W348" s="411"/>
      <c r="X348" s="411"/>
      <c r="Y348" s="411"/>
      <c r="Z348" s="411"/>
    </row>
    <row r="349">
      <c r="A349" s="429" t="s">
        <v>78</v>
      </c>
      <c r="B349" s="453">
        <v>0.0</v>
      </c>
      <c r="C349" s="432">
        <v>2.0</v>
      </c>
      <c r="D349" s="432">
        <v>3.0</v>
      </c>
      <c r="E349" s="432">
        <v>0.0</v>
      </c>
      <c r="F349" s="432">
        <v>0.0</v>
      </c>
      <c r="G349" s="432">
        <v>0.0</v>
      </c>
      <c r="H349" s="433">
        <f t="shared" si="157"/>
        <v>5</v>
      </c>
      <c r="I349" s="435"/>
      <c r="J349" s="424"/>
      <c r="K349" s="435" t="s">
        <v>78</v>
      </c>
      <c r="L349" s="436" t="s">
        <v>79</v>
      </c>
      <c r="M349" s="437" t="s">
        <v>79</v>
      </c>
      <c r="N349" s="437" t="s">
        <v>79</v>
      </c>
      <c r="O349" s="437" t="s">
        <v>79</v>
      </c>
      <c r="P349" s="436"/>
      <c r="Q349" s="410"/>
      <c r="R349" s="410"/>
      <c r="S349" s="410"/>
      <c r="T349" s="411"/>
      <c r="U349" s="411"/>
      <c r="V349" s="411"/>
      <c r="W349" s="411"/>
      <c r="X349" s="411"/>
      <c r="Y349" s="411"/>
      <c r="Z349" s="411"/>
    </row>
    <row r="350">
      <c r="A350" s="420" t="s">
        <v>108</v>
      </c>
      <c r="B350" s="421">
        <v>12.0</v>
      </c>
      <c r="C350" s="421">
        <v>10.0</v>
      </c>
      <c r="D350" s="421">
        <v>0.0</v>
      </c>
      <c r="E350" s="421">
        <v>7.0</v>
      </c>
      <c r="F350" s="421">
        <v>6.0</v>
      </c>
      <c r="G350" s="421">
        <v>8.0</v>
      </c>
      <c r="H350" s="422">
        <f t="shared" si="157"/>
        <v>43</v>
      </c>
      <c r="I350" s="496">
        <f>sum(H350:H352)</f>
        <v>55</v>
      </c>
      <c r="J350" s="424"/>
      <c r="K350" s="423" t="s">
        <v>108</v>
      </c>
      <c r="L350" s="425">
        <v>68.0</v>
      </c>
      <c r="M350" s="425">
        <f>(L350-H350)</f>
        <v>25</v>
      </c>
      <c r="N350" s="426">
        <v>40.0</v>
      </c>
      <c r="O350" s="425">
        <f t="shared" ref="O350:O351" si="159">sum(M350,N350)</f>
        <v>65</v>
      </c>
      <c r="P350" s="425"/>
      <c r="Q350" s="438"/>
      <c r="R350" s="410"/>
      <c r="S350" s="410"/>
      <c r="T350" s="411"/>
      <c r="U350" s="411"/>
      <c r="V350" s="411"/>
      <c r="W350" s="411"/>
      <c r="X350" s="411"/>
      <c r="Y350" s="411"/>
      <c r="Z350" s="411"/>
    </row>
    <row r="351">
      <c r="A351" s="429" t="s">
        <v>77</v>
      </c>
      <c r="B351" s="432">
        <v>0.0</v>
      </c>
      <c r="C351" s="432">
        <v>0.0</v>
      </c>
      <c r="D351" s="431">
        <v>0.0</v>
      </c>
      <c r="E351" s="431">
        <v>0.0</v>
      </c>
      <c r="F351" s="431">
        <v>0.0</v>
      </c>
      <c r="G351" s="431">
        <v>0.0</v>
      </c>
      <c r="H351" s="433">
        <f t="shared" si="157"/>
        <v>0</v>
      </c>
      <c r="I351" s="548">
        <f>(I350/60)</f>
        <v>0.9166666667</v>
      </c>
      <c r="J351" s="424"/>
      <c r="K351" s="435" t="s">
        <v>77</v>
      </c>
      <c r="L351" s="436">
        <v>14.0</v>
      </c>
      <c r="M351" s="436">
        <f>(L351-H351-H352)</f>
        <v>2</v>
      </c>
      <c r="N351" s="437">
        <v>6.0</v>
      </c>
      <c r="O351" s="437">
        <f t="shared" si="159"/>
        <v>8</v>
      </c>
      <c r="P351" s="436"/>
      <c r="Q351" s="438"/>
      <c r="R351" s="410"/>
      <c r="S351" s="410"/>
      <c r="T351" s="411"/>
      <c r="U351" s="411"/>
      <c r="V351" s="411"/>
      <c r="W351" s="411"/>
      <c r="X351" s="411"/>
      <c r="Y351" s="411"/>
      <c r="Z351" s="411"/>
    </row>
    <row r="352">
      <c r="A352" s="429" t="s">
        <v>78</v>
      </c>
      <c r="B352" s="432">
        <v>2.0</v>
      </c>
      <c r="C352" s="432">
        <v>1.0</v>
      </c>
      <c r="D352" s="431">
        <v>0.0</v>
      </c>
      <c r="E352" s="431">
        <v>3.0</v>
      </c>
      <c r="F352" s="431">
        <v>0.0</v>
      </c>
      <c r="G352" s="431">
        <v>6.0</v>
      </c>
      <c r="H352" s="433">
        <f t="shared" si="157"/>
        <v>12</v>
      </c>
      <c r="I352" s="435"/>
      <c r="J352" s="424"/>
      <c r="K352" s="435" t="s">
        <v>78</v>
      </c>
      <c r="L352" s="436" t="s">
        <v>79</v>
      </c>
      <c r="M352" s="437" t="s">
        <v>79</v>
      </c>
      <c r="N352" s="437" t="s">
        <v>79</v>
      </c>
      <c r="O352" s="437" t="s">
        <v>79</v>
      </c>
      <c r="P352" s="436"/>
      <c r="Q352" s="410"/>
      <c r="R352" s="410"/>
      <c r="S352" s="410"/>
      <c r="T352" s="411"/>
      <c r="U352" s="411"/>
      <c r="V352" s="411"/>
      <c r="W352" s="411"/>
      <c r="X352" s="411"/>
      <c r="Y352" s="411"/>
      <c r="Z352" s="411"/>
    </row>
    <row r="353">
      <c r="A353" s="420" t="s">
        <v>111</v>
      </c>
      <c r="B353" s="421">
        <v>0.0</v>
      </c>
      <c r="C353" s="421">
        <v>5.0</v>
      </c>
      <c r="D353" s="421">
        <v>7.0</v>
      </c>
      <c r="E353" s="421">
        <v>2.0</v>
      </c>
      <c r="F353" s="421">
        <v>2.0</v>
      </c>
      <c r="G353" s="421">
        <v>0.0</v>
      </c>
      <c r="H353" s="422">
        <f t="shared" si="157"/>
        <v>16</v>
      </c>
      <c r="I353" s="496">
        <f>sum(H353:H355)</f>
        <v>20</v>
      </c>
      <c r="J353" s="424"/>
      <c r="K353" s="423" t="s">
        <v>111</v>
      </c>
      <c r="L353" s="425">
        <v>38.0</v>
      </c>
      <c r="M353" s="425">
        <f>(L353-H353)</f>
        <v>22</v>
      </c>
      <c r="N353" s="426">
        <v>20.0</v>
      </c>
      <c r="O353" s="425">
        <f t="shared" ref="O353:O354" si="160">sum(M353,N353)</f>
        <v>42</v>
      </c>
      <c r="P353" s="425"/>
      <c r="Q353" s="438"/>
      <c r="R353" s="410"/>
      <c r="S353" s="410"/>
      <c r="T353" s="411"/>
      <c r="U353" s="411"/>
      <c r="V353" s="411"/>
      <c r="W353" s="411"/>
      <c r="X353" s="411"/>
      <c r="Y353" s="411"/>
      <c r="Z353" s="411"/>
    </row>
    <row r="354">
      <c r="A354" s="429" t="s">
        <v>77</v>
      </c>
      <c r="B354" s="432">
        <v>0.0</v>
      </c>
      <c r="C354" s="432">
        <v>0.0</v>
      </c>
      <c r="D354" s="432">
        <v>0.0</v>
      </c>
      <c r="E354" s="432">
        <v>0.0</v>
      </c>
      <c r="F354" s="432">
        <v>1.0</v>
      </c>
      <c r="G354" s="432">
        <v>0.0</v>
      </c>
      <c r="H354" s="433">
        <f t="shared" si="157"/>
        <v>1</v>
      </c>
      <c r="I354" s="548">
        <f>(I353/60)</f>
        <v>0.3333333333</v>
      </c>
      <c r="J354" s="424"/>
      <c r="K354" s="435" t="s">
        <v>77</v>
      </c>
      <c r="L354" s="436">
        <v>5.0</v>
      </c>
      <c r="M354" s="436">
        <f>(L354-H354-H355)</f>
        <v>1</v>
      </c>
      <c r="N354" s="437" t="s">
        <v>79</v>
      </c>
      <c r="O354" s="437">
        <f t="shared" si="160"/>
        <v>1</v>
      </c>
      <c r="P354" s="436"/>
      <c r="Q354" s="410"/>
      <c r="R354" s="410"/>
      <c r="S354" s="410"/>
      <c r="T354" s="411"/>
      <c r="U354" s="411"/>
      <c r="V354" s="411"/>
      <c r="W354" s="411"/>
      <c r="X354" s="411"/>
      <c r="Y354" s="411"/>
      <c r="Z354" s="411"/>
    </row>
    <row r="355">
      <c r="A355" s="429" t="s">
        <v>78</v>
      </c>
      <c r="B355" s="432">
        <v>0.0</v>
      </c>
      <c r="C355" s="432">
        <v>0.0</v>
      </c>
      <c r="D355" s="432">
        <v>2.0</v>
      </c>
      <c r="E355" s="432">
        <v>0.0</v>
      </c>
      <c r="F355" s="432">
        <v>1.0</v>
      </c>
      <c r="G355" s="432">
        <v>0.0</v>
      </c>
      <c r="H355" s="433">
        <f t="shared" si="157"/>
        <v>3</v>
      </c>
      <c r="I355" s="435"/>
      <c r="J355" s="424"/>
      <c r="K355" s="435" t="s">
        <v>78</v>
      </c>
      <c r="L355" s="436" t="s">
        <v>79</v>
      </c>
      <c r="M355" s="437" t="s">
        <v>79</v>
      </c>
      <c r="N355" s="437" t="s">
        <v>79</v>
      </c>
      <c r="O355" s="437" t="s">
        <v>79</v>
      </c>
      <c r="P355" s="436"/>
      <c r="Q355" s="410"/>
      <c r="R355" s="410"/>
      <c r="S355" s="410"/>
      <c r="T355" s="411"/>
      <c r="U355" s="411"/>
      <c r="V355" s="411"/>
      <c r="W355" s="411"/>
      <c r="X355" s="411"/>
      <c r="Y355" s="411"/>
      <c r="Z355" s="411"/>
    </row>
    <row r="356">
      <c r="A356" s="458" t="s">
        <v>244</v>
      </c>
      <c r="B356" s="421">
        <v>6.0</v>
      </c>
      <c r="C356" s="421">
        <v>0.0</v>
      </c>
      <c r="D356" s="421">
        <v>9.0</v>
      </c>
      <c r="E356" s="421">
        <v>2.0</v>
      </c>
      <c r="F356" s="421">
        <v>6.0</v>
      </c>
      <c r="G356" s="421">
        <v>0.0</v>
      </c>
      <c r="H356" s="422">
        <f t="shared" si="157"/>
        <v>23</v>
      </c>
      <c r="I356" s="496">
        <f>sum(H356:H358)</f>
        <v>25</v>
      </c>
      <c r="J356" s="424"/>
      <c r="K356" s="458" t="s">
        <v>244</v>
      </c>
      <c r="L356" s="425">
        <v>36.0</v>
      </c>
      <c r="M356" s="425">
        <f>(L356-H356)</f>
        <v>13</v>
      </c>
      <c r="N356" s="426">
        <v>25.0</v>
      </c>
      <c r="O356" s="425">
        <f t="shared" ref="O356:O357" si="161">sum(M356,N356)</f>
        <v>38</v>
      </c>
      <c r="P356" s="425"/>
      <c r="Q356" s="410"/>
      <c r="R356" s="410"/>
      <c r="S356" s="410"/>
      <c r="T356" s="411"/>
      <c r="U356" s="411"/>
      <c r="V356" s="411"/>
      <c r="W356" s="411"/>
      <c r="X356" s="411"/>
      <c r="Y356" s="411"/>
      <c r="Z356" s="411"/>
    </row>
    <row r="357">
      <c r="A357" s="429" t="s">
        <v>77</v>
      </c>
      <c r="B357" s="432">
        <v>0.0</v>
      </c>
      <c r="C357" s="432">
        <v>0.0</v>
      </c>
      <c r="D357" s="432">
        <v>0.0</v>
      </c>
      <c r="E357" s="432">
        <v>0.0</v>
      </c>
      <c r="F357" s="432">
        <v>0.0</v>
      </c>
      <c r="G357" s="432">
        <v>0.0</v>
      </c>
      <c r="H357" s="433">
        <f t="shared" si="157"/>
        <v>0</v>
      </c>
      <c r="I357" s="548">
        <f>(I356/60)</f>
        <v>0.4166666667</v>
      </c>
      <c r="J357" s="424"/>
      <c r="K357" s="435" t="s">
        <v>77</v>
      </c>
      <c r="L357" s="436">
        <v>3.0</v>
      </c>
      <c r="M357" s="436">
        <f>(L357-H357-H358)</f>
        <v>1</v>
      </c>
      <c r="N357" s="437">
        <v>5.0</v>
      </c>
      <c r="O357" s="437">
        <f t="shared" si="161"/>
        <v>6</v>
      </c>
      <c r="P357" s="436"/>
      <c r="Q357" s="410"/>
      <c r="R357" s="410"/>
      <c r="S357" s="410"/>
      <c r="T357" s="411"/>
      <c r="U357" s="411"/>
      <c r="V357" s="411"/>
      <c r="W357" s="411"/>
      <c r="X357" s="411"/>
      <c r="Y357" s="411"/>
      <c r="Z357" s="411"/>
    </row>
    <row r="358">
      <c r="A358" s="429" t="s">
        <v>78</v>
      </c>
      <c r="B358" s="432">
        <v>0.0</v>
      </c>
      <c r="C358" s="432">
        <v>0.0</v>
      </c>
      <c r="D358" s="432">
        <v>2.0</v>
      </c>
      <c r="E358" s="432">
        <v>0.0</v>
      </c>
      <c r="F358" s="432">
        <v>0.0</v>
      </c>
      <c r="G358" s="432">
        <v>0.0</v>
      </c>
      <c r="H358" s="433">
        <f t="shared" si="157"/>
        <v>2</v>
      </c>
      <c r="I358" s="435"/>
      <c r="J358" s="424"/>
      <c r="K358" s="435" t="s">
        <v>78</v>
      </c>
      <c r="L358" s="436" t="s">
        <v>79</v>
      </c>
      <c r="M358" s="437" t="s">
        <v>79</v>
      </c>
      <c r="N358" s="437" t="s">
        <v>79</v>
      </c>
      <c r="O358" s="437" t="s">
        <v>79</v>
      </c>
      <c r="P358" s="436"/>
      <c r="Q358" s="410"/>
      <c r="R358" s="410"/>
      <c r="S358" s="410"/>
      <c r="T358" s="411"/>
      <c r="U358" s="411"/>
      <c r="V358" s="411"/>
      <c r="W358" s="411"/>
      <c r="X358" s="411"/>
      <c r="Y358" s="411"/>
      <c r="Z358" s="411"/>
    </row>
    <row r="359">
      <c r="A359" s="550" t="s">
        <v>271</v>
      </c>
      <c r="B359" s="417">
        <f t="shared" ref="B359:G359" si="162"> sum(B360, B361, B362, B363,B364,B365,B366,B367,B368,B369,B370,B371)</f>
        <v>30</v>
      </c>
      <c r="C359" s="417">
        <f t="shared" si="162"/>
        <v>21</v>
      </c>
      <c r="D359" s="417">
        <f t="shared" si="162"/>
        <v>11</v>
      </c>
      <c r="E359" s="417">
        <f t="shared" si="162"/>
        <v>17</v>
      </c>
      <c r="F359" s="417">
        <f t="shared" si="162"/>
        <v>20</v>
      </c>
      <c r="G359" s="417">
        <f t="shared" si="162"/>
        <v>4</v>
      </c>
      <c r="H359" s="418">
        <f>SUM(B359:G359)</f>
        <v>103</v>
      </c>
      <c r="I359" s="417">
        <v>0.0</v>
      </c>
      <c r="J359" s="409"/>
      <c r="K359" s="550" t="s">
        <v>271</v>
      </c>
      <c r="L359" s="445"/>
      <c r="M359" s="445"/>
      <c r="N359" s="447"/>
      <c r="O359" s="447"/>
      <c r="P359" s="445"/>
      <c r="Q359" s="410"/>
      <c r="R359" s="410"/>
      <c r="S359" s="410"/>
      <c r="T359" s="411"/>
      <c r="U359" s="411"/>
      <c r="V359" s="411"/>
      <c r="W359" s="411"/>
      <c r="X359" s="411"/>
      <c r="Y359" s="411"/>
      <c r="Z359" s="411"/>
    </row>
    <row r="360">
      <c r="A360" s="420" t="s">
        <v>240</v>
      </c>
      <c r="B360" s="421">
        <v>8.0</v>
      </c>
      <c r="C360" s="421">
        <v>2.0</v>
      </c>
      <c r="D360" s="421">
        <v>9.0</v>
      </c>
      <c r="E360" s="421">
        <v>9.0</v>
      </c>
      <c r="F360" s="421">
        <v>9.0</v>
      </c>
      <c r="G360" s="421">
        <v>0.0</v>
      </c>
      <c r="H360" s="422">
        <f t="shared" ref="H360:H371" si="163">sum(B360:G360)</f>
        <v>37</v>
      </c>
      <c r="I360" s="496">
        <f>sum(H360:H362)</f>
        <v>40</v>
      </c>
      <c r="J360" s="424"/>
      <c r="K360" s="423" t="s">
        <v>240</v>
      </c>
      <c r="L360" s="425">
        <v>46.0</v>
      </c>
      <c r="M360" s="425">
        <f>(L360-H360)</f>
        <v>9</v>
      </c>
      <c r="N360" s="426">
        <v>40.0</v>
      </c>
      <c r="O360" s="425">
        <f t="shared" ref="O360:O361" si="164">sum(M360,N360)</f>
        <v>49</v>
      </c>
      <c r="P360" s="425"/>
      <c r="Q360" s="438"/>
      <c r="R360" s="410"/>
      <c r="S360" s="410"/>
      <c r="T360" s="411"/>
      <c r="U360" s="411"/>
      <c r="V360" s="411"/>
      <c r="W360" s="411"/>
      <c r="X360" s="411"/>
      <c r="Y360" s="411"/>
      <c r="Z360" s="411"/>
    </row>
    <row r="361">
      <c r="A361" s="429" t="s">
        <v>77</v>
      </c>
      <c r="B361" s="432">
        <v>0.0</v>
      </c>
      <c r="C361" s="432">
        <v>0.0</v>
      </c>
      <c r="D361" s="432">
        <v>0.0</v>
      </c>
      <c r="E361" s="432">
        <v>0.0</v>
      </c>
      <c r="F361" s="432">
        <v>0.0</v>
      </c>
      <c r="G361" s="432">
        <v>0.0</v>
      </c>
      <c r="H361" s="460">
        <f t="shared" si="163"/>
        <v>0</v>
      </c>
      <c r="I361" s="548">
        <f>(I360/60)</f>
        <v>0.6666666667</v>
      </c>
      <c r="J361" s="424"/>
      <c r="K361" s="435" t="s">
        <v>77</v>
      </c>
      <c r="L361" s="436">
        <v>5.0</v>
      </c>
      <c r="M361" s="436">
        <f>(L361-H361-H362)</f>
        <v>2</v>
      </c>
      <c r="N361" s="437" t="s">
        <v>79</v>
      </c>
      <c r="O361" s="437">
        <f t="shared" si="164"/>
        <v>2</v>
      </c>
      <c r="P361" s="436"/>
      <c r="Q361" s="410"/>
      <c r="R361" s="410"/>
      <c r="S361" s="410"/>
      <c r="T361" s="411"/>
      <c r="U361" s="411"/>
      <c r="V361" s="411"/>
      <c r="W361" s="411"/>
      <c r="X361" s="411"/>
      <c r="Y361" s="411"/>
      <c r="Z361" s="411"/>
    </row>
    <row r="362">
      <c r="A362" s="429" t="s">
        <v>78</v>
      </c>
      <c r="B362" s="432">
        <v>0.0</v>
      </c>
      <c r="C362" s="432">
        <v>0.0</v>
      </c>
      <c r="D362" s="432">
        <v>1.0</v>
      </c>
      <c r="E362" s="432">
        <v>1.0</v>
      </c>
      <c r="F362" s="432">
        <v>1.0</v>
      </c>
      <c r="G362" s="432">
        <v>0.0</v>
      </c>
      <c r="H362" s="460">
        <f t="shared" si="163"/>
        <v>3</v>
      </c>
      <c r="I362" s="435"/>
      <c r="J362" s="424"/>
      <c r="K362" s="435" t="s">
        <v>78</v>
      </c>
      <c r="L362" s="436" t="s">
        <v>79</v>
      </c>
      <c r="M362" s="437" t="s">
        <v>79</v>
      </c>
      <c r="N362" s="437" t="s">
        <v>79</v>
      </c>
      <c r="O362" s="437" t="s">
        <v>79</v>
      </c>
      <c r="P362" s="436"/>
      <c r="Q362" s="410"/>
      <c r="R362" s="410"/>
      <c r="S362" s="410"/>
      <c r="T362" s="411"/>
      <c r="U362" s="411"/>
      <c r="V362" s="411"/>
      <c r="W362" s="411"/>
      <c r="X362" s="411"/>
      <c r="Y362" s="411"/>
      <c r="Z362" s="411"/>
    </row>
    <row r="363">
      <c r="A363" s="420" t="s">
        <v>14</v>
      </c>
      <c r="B363" s="421">
        <v>1.0</v>
      </c>
      <c r="C363" s="439">
        <v>0.0</v>
      </c>
      <c r="D363" s="421">
        <v>0.0</v>
      </c>
      <c r="E363" s="421">
        <v>0.0</v>
      </c>
      <c r="F363" s="421">
        <v>0.0</v>
      </c>
      <c r="G363" s="421">
        <v>0.0</v>
      </c>
      <c r="H363" s="422">
        <f t="shared" si="163"/>
        <v>1</v>
      </c>
      <c r="I363" s="496">
        <f>sum(H363:H365)</f>
        <v>1</v>
      </c>
      <c r="J363" s="424"/>
      <c r="K363" s="423" t="s">
        <v>14</v>
      </c>
      <c r="L363" s="425">
        <v>22.0</v>
      </c>
      <c r="M363" s="425">
        <f>(L363-H363)</f>
        <v>21</v>
      </c>
      <c r="N363" s="426">
        <v>10.0</v>
      </c>
      <c r="O363" s="425">
        <f t="shared" ref="O363:O364" si="165">sum(M363,N363)</f>
        <v>31</v>
      </c>
      <c r="P363" s="425"/>
      <c r="Q363" s="438"/>
      <c r="R363" s="410"/>
      <c r="S363" s="410"/>
      <c r="T363" s="411"/>
      <c r="U363" s="411"/>
      <c r="V363" s="411"/>
      <c r="W363" s="411"/>
      <c r="X363" s="411"/>
      <c r="Y363" s="411"/>
      <c r="Z363" s="411"/>
    </row>
    <row r="364">
      <c r="A364" s="429" t="s">
        <v>77</v>
      </c>
      <c r="B364" s="453">
        <v>0.0</v>
      </c>
      <c r="C364" s="432">
        <v>0.0</v>
      </c>
      <c r="D364" s="432">
        <v>0.0</v>
      </c>
      <c r="E364" s="432">
        <v>0.0</v>
      </c>
      <c r="F364" s="432">
        <v>0.0</v>
      </c>
      <c r="G364" s="432">
        <v>0.0</v>
      </c>
      <c r="H364" s="433">
        <f t="shared" si="163"/>
        <v>0</v>
      </c>
      <c r="I364" s="548">
        <f>(I363/60)</f>
        <v>0.01666666667</v>
      </c>
      <c r="J364" s="424"/>
      <c r="K364" s="435" t="s">
        <v>77</v>
      </c>
      <c r="L364" s="436">
        <v>1.0</v>
      </c>
      <c r="M364" s="436">
        <f>(L364-H364-H365)</f>
        <v>1</v>
      </c>
      <c r="N364" s="437">
        <v>2.0</v>
      </c>
      <c r="O364" s="437">
        <f t="shared" si="165"/>
        <v>3</v>
      </c>
      <c r="P364" s="436"/>
      <c r="Q364" s="410"/>
      <c r="R364" s="410"/>
      <c r="S364" s="410"/>
      <c r="T364" s="411"/>
      <c r="U364" s="411"/>
      <c r="V364" s="411"/>
      <c r="W364" s="411"/>
      <c r="X364" s="411"/>
      <c r="Y364" s="411"/>
      <c r="Z364" s="411"/>
    </row>
    <row r="365">
      <c r="A365" s="429" t="s">
        <v>78</v>
      </c>
      <c r="B365" s="453">
        <v>0.0</v>
      </c>
      <c r="C365" s="432">
        <v>0.0</v>
      </c>
      <c r="D365" s="432">
        <v>0.0</v>
      </c>
      <c r="E365" s="432">
        <v>0.0</v>
      </c>
      <c r="F365" s="432">
        <v>0.0</v>
      </c>
      <c r="G365" s="432">
        <v>0.0</v>
      </c>
      <c r="H365" s="433">
        <f t="shared" si="163"/>
        <v>0</v>
      </c>
      <c r="I365" s="435"/>
      <c r="J365" s="424"/>
      <c r="K365" s="435" t="s">
        <v>78</v>
      </c>
      <c r="L365" s="436" t="s">
        <v>79</v>
      </c>
      <c r="M365" s="437" t="s">
        <v>79</v>
      </c>
      <c r="N365" s="437" t="s">
        <v>79</v>
      </c>
      <c r="O365" s="437" t="s">
        <v>79</v>
      </c>
      <c r="P365" s="436"/>
      <c r="Q365" s="410"/>
      <c r="R365" s="410"/>
      <c r="S365" s="410"/>
      <c r="T365" s="411"/>
      <c r="U365" s="411"/>
      <c r="V365" s="411"/>
      <c r="W365" s="411"/>
      <c r="X365" s="411"/>
      <c r="Y365" s="411"/>
      <c r="Z365" s="411"/>
    </row>
    <row r="366">
      <c r="A366" s="420" t="s">
        <v>120</v>
      </c>
      <c r="B366" s="421">
        <v>9.0</v>
      </c>
      <c r="C366" s="421">
        <v>5.0</v>
      </c>
      <c r="D366" s="421">
        <v>0.0</v>
      </c>
      <c r="E366" s="421">
        <v>6.0</v>
      </c>
      <c r="F366" s="421">
        <v>9.0</v>
      </c>
      <c r="G366" s="421">
        <v>3.0</v>
      </c>
      <c r="H366" s="422">
        <f t="shared" si="163"/>
        <v>32</v>
      </c>
      <c r="I366" s="496">
        <f>sum(H366:H368)</f>
        <v>38</v>
      </c>
      <c r="J366" s="424"/>
      <c r="K366" s="423" t="s">
        <v>120</v>
      </c>
      <c r="L366" s="425">
        <v>36.0</v>
      </c>
      <c r="M366" s="425">
        <f>(L366-H366)</f>
        <v>4</v>
      </c>
      <c r="N366" s="426">
        <v>40.0</v>
      </c>
      <c r="O366" s="425">
        <f t="shared" ref="O366:O367" si="166">sum(M366,N366)</f>
        <v>44</v>
      </c>
      <c r="P366" s="425"/>
      <c r="Q366" s="438"/>
      <c r="R366" s="410"/>
      <c r="S366" s="410"/>
      <c r="T366" s="411"/>
      <c r="U366" s="411"/>
      <c r="V366" s="411"/>
      <c r="W366" s="411"/>
      <c r="X366" s="411"/>
      <c r="Y366" s="411"/>
      <c r="Z366" s="411"/>
    </row>
    <row r="367">
      <c r="A367" s="429" t="s">
        <v>77</v>
      </c>
      <c r="B367" s="432">
        <v>0.0</v>
      </c>
      <c r="C367" s="432">
        <v>0.0</v>
      </c>
      <c r="D367" s="432">
        <v>0.0</v>
      </c>
      <c r="E367" s="432">
        <v>0.0</v>
      </c>
      <c r="F367" s="432">
        <v>0.0</v>
      </c>
      <c r="G367" s="432">
        <v>0.0</v>
      </c>
      <c r="H367" s="433">
        <f t="shared" si="163"/>
        <v>0</v>
      </c>
      <c r="I367" s="548">
        <f>(I366/60)</f>
        <v>0.6333333333</v>
      </c>
      <c r="J367" s="424"/>
      <c r="K367" s="435" t="s">
        <v>77</v>
      </c>
      <c r="L367" s="436">
        <v>5.0</v>
      </c>
      <c r="M367" s="436">
        <f>(L367-H367-H368)</f>
        <v>-1</v>
      </c>
      <c r="N367" s="437">
        <v>10.0</v>
      </c>
      <c r="O367" s="437">
        <f t="shared" si="166"/>
        <v>9</v>
      </c>
      <c r="P367" s="436"/>
      <c r="Q367" s="410"/>
      <c r="R367" s="410"/>
      <c r="S367" s="410"/>
      <c r="T367" s="411"/>
      <c r="U367" s="411"/>
      <c r="V367" s="411"/>
      <c r="W367" s="411"/>
      <c r="X367" s="411"/>
      <c r="Y367" s="411"/>
      <c r="Z367" s="411"/>
    </row>
    <row r="368">
      <c r="A368" s="429" t="s">
        <v>78</v>
      </c>
      <c r="B368" s="432">
        <v>0.0</v>
      </c>
      <c r="C368" s="432">
        <v>3.0</v>
      </c>
      <c r="D368" s="432">
        <v>0.0</v>
      </c>
      <c r="E368" s="432">
        <v>1.0</v>
      </c>
      <c r="F368" s="432">
        <v>1.0</v>
      </c>
      <c r="G368" s="432">
        <v>1.0</v>
      </c>
      <c r="H368" s="433">
        <f t="shared" si="163"/>
        <v>6</v>
      </c>
      <c r="I368" s="435"/>
      <c r="J368" s="424"/>
      <c r="K368" s="435" t="s">
        <v>78</v>
      </c>
      <c r="L368" s="436" t="s">
        <v>79</v>
      </c>
      <c r="M368" s="437" t="s">
        <v>79</v>
      </c>
      <c r="N368" s="437" t="s">
        <v>272</v>
      </c>
      <c r="O368" s="437" t="s">
        <v>79</v>
      </c>
      <c r="P368" s="436"/>
      <c r="Q368" s="410"/>
      <c r="R368" s="410"/>
      <c r="S368" s="410"/>
      <c r="T368" s="411"/>
      <c r="U368" s="411"/>
      <c r="V368" s="411"/>
      <c r="W368" s="411"/>
      <c r="X368" s="411"/>
      <c r="Y368" s="411"/>
      <c r="Z368" s="411"/>
    </row>
    <row r="369">
      <c r="A369" s="420" t="s">
        <v>85</v>
      </c>
      <c r="B369" s="455">
        <v>10.0</v>
      </c>
      <c r="C369" s="421">
        <v>9.0</v>
      </c>
      <c r="D369" s="421">
        <v>1.0</v>
      </c>
      <c r="E369" s="421">
        <v>0.0</v>
      </c>
      <c r="F369" s="421">
        <v>0.0</v>
      </c>
      <c r="G369" s="421">
        <v>0.0</v>
      </c>
      <c r="H369" s="422">
        <f t="shared" si="163"/>
        <v>20</v>
      </c>
      <c r="I369" s="496">
        <f>sum(H369:H371)</f>
        <v>24</v>
      </c>
      <c r="J369" s="424"/>
      <c r="K369" s="423" t="s">
        <v>85</v>
      </c>
      <c r="L369" s="425">
        <v>66.0</v>
      </c>
      <c r="M369" s="425">
        <f>(L369-H369)</f>
        <v>46</v>
      </c>
      <c r="N369" s="426">
        <v>30.0</v>
      </c>
      <c r="O369" s="425">
        <f t="shared" ref="O369:O370" si="167">sum(M369,N369)</f>
        <v>76</v>
      </c>
      <c r="P369" s="425"/>
      <c r="Q369" s="427"/>
      <c r="R369" s="428"/>
      <c r="S369" s="428"/>
      <c r="T369" s="411"/>
      <c r="U369" s="411"/>
      <c r="V369" s="411"/>
      <c r="W369" s="411"/>
      <c r="X369" s="411"/>
      <c r="Y369" s="411"/>
      <c r="Z369" s="411"/>
    </row>
    <row r="370">
      <c r="A370" s="429" t="s">
        <v>77</v>
      </c>
      <c r="B370" s="430">
        <v>0.0</v>
      </c>
      <c r="C370" s="431">
        <v>0.0</v>
      </c>
      <c r="D370" s="431">
        <v>0.0</v>
      </c>
      <c r="E370" s="431">
        <v>0.0</v>
      </c>
      <c r="F370" s="431">
        <v>0.0</v>
      </c>
      <c r="G370" s="432">
        <v>0.0</v>
      </c>
      <c r="H370" s="433">
        <f t="shared" si="163"/>
        <v>0</v>
      </c>
      <c r="I370" s="548">
        <f>(I369/60)</f>
        <v>0.4</v>
      </c>
      <c r="J370" s="424"/>
      <c r="K370" s="435" t="s">
        <v>77</v>
      </c>
      <c r="L370" s="437">
        <v>5.0</v>
      </c>
      <c r="M370" s="436">
        <f>(L370-H370-H371)</f>
        <v>1</v>
      </c>
      <c r="N370" s="437">
        <v>5.0</v>
      </c>
      <c r="O370" s="437">
        <f t="shared" si="167"/>
        <v>6</v>
      </c>
      <c r="P370" s="437"/>
      <c r="Q370" s="428"/>
      <c r="R370" s="428"/>
      <c r="S370" s="428"/>
      <c r="T370" s="411"/>
      <c r="U370" s="411"/>
      <c r="V370" s="411"/>
      <c r="W370" s="411"/>
      <c r="X370" s="411"/>
      <c r="Y370" s="411"/>
      <c r="Z370" s="411"/>
    </row>
    <row r="371">
      <c r="A371" s="429" t="s">
        <v>78</v>
      </c>
      <c r="B371" s="430">
        <v>2.0</v>
      </c>
      <c r="C371" s="431">
        <v>2.0</v>
      </c>
      <c r="D371" s="431">
        <v>0.0</v>
      </c>
      <c r="E371" s="431">
        <v>0.0</v>
      </c>
      <c r="F371" s="431">
        <v>0.0</v>
      </c>
      <c r="G371" s="432">
        <v>0.0</v>
      </c>
      <c r="H371" s="433">
        <f t="shared" si="163"/>
        <v>4</v>
      </c>
      <c r="I371" s="435"/>
      <c r="J371" s="424"/>
      <c r="K371" s="435" t="s">
        <v>78</v>
      </c>
      <c r="L371" s="437" t="s">
        <v>79</v>
      </c>
      <c r="M371" s="437" t="s">
        <v>79</v>
      </c>
      <c r="N371" s="437"/>
      <c r="O371" s="437" t="s">
        <v>79</v>
      </c>
      <c r="P371" s="437"/>
      <c r="Q371" s="428"/>
      <c r="R371" s="428"/>
      <c r="S371" s="428"/>
      <c r="T371" s="411"/>
      <c r="U371" s="411"/>
      <c r="V371" s="411"/>
      <c r="W371" s="411"/>
      <c r="X371" s="411"/>
      <c r="Y371" s="411"/>
      <c r="Z371" s="411"/>
    </row>
    <row r="372">
      <c r="A372" s="451" t="s">
        <v>116</v>
      </c>
      <c r="B372" s="417">
        <f t="shared" ref="B372:G372" si="168"> sum(B373, B374, B375, B376,B377,B378,B379,B380,B381)</f>
        <v>33</v>
      </c>
      <c r="C372" s="417">
        <f t="shared" si="168"/>
        <v>25</v>
      </c>
      <c r="D372" s="417">
        <f t="shared" si="168"/>
        <v>39</v>
      </c>
      <c r="E372" s="417">
        <f t="shared" si="168"/>
        <v>35</v>
      </c>
      <c r="F372" s="417">
        <f t="shared" si="168"/>
        <v>30</v>
      </c>
      <c r="G372" s="417">
        <f t="shared" si="168"/>
        <v>4</v>
      </c>
      <c r="H372" s="418">
        <f>SUM(B372:G372)</f>
        <v>166</v>
      </c>
      <c r="I372" s="417">
        <v>0.0</v>
      </c>
      <c r="J372" s="409"/>
      <c r="K372" s="417" t="s">
        <v>116</v>
      </c>
      <c r="L372" s="445"/>
      <c r="M372" s="445"/>
      <c r="N372" s="447"/>
      <c r="O372" s="447"/>
      <c r="P372" s="445"/>
      <c r="Q372" s="410"/>
      <c r="R372" s="410"/>
      <c r="S372" s="410"/>
      <c r="T372" s="411"/>
      <c r="U372" s="411"/>
      <c r="V372" s="411"/>
      <c r="W372" s="411"/>
      <c r="X372" s="411"/>
      <c r="Y372" s="411"/>
      <c r="Z372" s="411"/>
    </row>
    <row r="373">
      <c r="A373" s="420" t="s">
        <v>113</v>
      </c>
      <c r="B373" s="421">
        <v>14.0</v>
      </c>
      <c r="C373" s="439">
        <v>13.0</v>
      </c>
      <c r="D373" s="421">
        <v>15.0</v>
      </c>
      <c r="E373" s="421">
        <v>20.0</v>
      </c>
      <c r="F373" s="421">
        <v>17.0</v>
      </c>
      <c r="G373" s="421">
        <v>0.0</v>
      </c>
      <c r="H373" s="422">
        <f t="shared" ref="H373:H381" si="169">sum(B373:G373)</f>
        <v>79</v>
      </c>
      <c r="I373" s="423">
        <f>sum(H373:H375)</f>
        <v>82</v>
      </c>
      <c r="J373" s="424"/>
      <c r="K373" s="423" t="s">
        <v>113</v>
      </c>
      <c r="L373" s="425">
        <v>82.0</v>
      </c>
      <c r="M373" s="425">
        <v>20.0</v>
      </c>
      <c r="N373" s="426">
        <v>140.0</v>
      </c>
      <c r="O373" s="425">
        <f t="shared" ref="O373:O374" si="170">sum(M373,N373)</f>
        <v>160</v>
      </c>
      <c r="P373" s="425"/>
      <c r="Q373" s="438"/>
      <c r="R373" s="410"/>
      <c r="S373" s="410"/>
      <c r="T373" s="411"/>
      <c r="U373" s="411"/>
      <c r="V373" s="411"/>
      <c r="W373" s="411"/>
      <c r="X373" s="411"/>
      <c r="Y373" s="411"/>
      <c r="Z373" s="411"/>
    </row>
    <row r="374">
      <c r="A374" s="429" t="s">
        <v>77</v>
      </c>
      <c r="B374" s="453">
        <v>0.0</v>
      </c>
      <c r="C374" s="432">
        <v>0.0</v>
      </c>
      <c r="D374" s="432">
        <v>0.0</v>
      </c>
      <c r="E374" s="432">
        <v>0.0</v>
      </c>
      <c r="F374" s="432">
        <v>0.0</v>
      </c>
      <c r="G374" s="432">
        <v>0.0</v>
      </c>
      <c r="H374" s="433">
        <f t="shared" si="169"/>
        <v>0</v>
      </c>
      <c r="I374" s="434">
        <f>(I373/60)</f>
        <v>1.366666667</v>
      </c>
      <c r="J374" s="424"/>
      <c r="K374" s="435" t="s">
        <v>77</v>
      </c>
      <c r="L374" s="437">
        <v>6.0</v>
      </c>
      <c r="M374" s="436">
        <f>(L374-H374-H375)</f>
        <v>3</v>
      </c>
      <c r="N374" s="437">
        <v>10.0</v>
      </c>
      <c r="O374" s="437">
        <f t="shared" si="170"/>
        <v>13</v>
      </c>
      <c r="P374" s="437"/>
      <c r="Q374" s="467"/>
      <c r="R374" s="410"/>
      <c r="S374" s="410"/>
      <c r="T374" s="411"/>
      <c r="U374" s="411"/>
      <c r="V374" s="411"/>
      <c r="W374" s="411"/>
      <c r="X374" s="411"/>
      <c r="Y374" s="411"/>
      <c r="Z374" s="411"/>
    </row>
    <row r="375">
      <c r="A375" s="429" t="s">
        <v>78</v>
      </c>
      <c r="B375" s="453">
        <v>2.0</v>
      </c>
      <c r="C375" s="432">
        <v>1.0</v>
      </c>
      <c r="D375" s="432">
        <v>0.0</v>
      </c>
      <c r="E375" s="432">
        <v>0.0</v>
      </c>
      <c r="F375" s="432">
        <v>0.0</v>
      </c>
      <c r="G375" s="432">
        <v>0.0</v>
      </c>
      <c r="H375" s="433">
        <f t="shared" si="169"/>
        <v>3</v>
      </c>
      <c r="I375" s="435"/>
      <c r="J375" s="424"/>
      <c r="K375" s="435" t="s">
        <v>78</v>
      </c>
      <c r="L375" s="437" t="s">
        <v>79</v>
      </c>
      <c r="M375" s="437" t="s">
        <v>79</v>
      </c>
      <c r="N375" s="437" t="s">
        <v>79</v>
      </c>
      <c r="O375" s="437" t="s">
        <v>79</v>
      </c>
      <c r="P375" s="437"/>
      <c r="Q375" s="410"/>
      <c r="R375" s="410"/>
      <c r="S375" s="410"/>
      <c r="T375" s="411"/>
      <c r="U375" s="411"/>
      <c r="V375" s="411"/>
      <c r="W375" s="411"/>
      <c r="X375" s="411"/>
      <c r="Y375" s="411"/>
      <c r="Z375" s="411"/>
    </row>
    <row r="376">
      <c r="A376" s="420" t="s">
        <v>114</v>
      </c>
      <c r="B376" s="421">
        <v>11.0</v>
      </c>
      <c r="C376" s="439">
        <v>4.0</v>
      </c>
      <c r="D376" s="439">
        <v>9.0</v>
      </c>
      <c r="E376" s="421">
        <v>0.0</v>
      </c>
      <c r="F376" s="421">
        <v>1.0</v>
      </c>
      <c r="G376" s="421">
        <v>3.0</v>
      </c>
      <c r="H376" s="422">
        <f t="shared" si="169"/>
        <v>28</v>
      </c>
      <c r="I376" s="423">
        <f>sum(H376:H378)</f>
        <v>32</v>
      </c>
      <c r="J376" s="424"/>
      <c r="K376" s="423" t="s">
        <v>114</v>
      </c>
      <c r="L376" s="425">
        <v>59.0</v>
      </c>
      <c r="M376" s="425">
        <f>(L376-H376)</f>
        <v>31</v>
      </c>
      <c r="N376" s="426">
        <v>20.0</v>
      </c>
      <c r="O376" s="425">
        <f t="shared" ref="O376:O377" si="171">sum(M376,N376)</f>
        <v>51</v>
      </c>
      <c r="P376" s="425"/>
      <c r="Q376" s="438"/>
      <c r="R376" s="410"/>
      <c r="S376" s="410"/>
      <c r="T376" s="411"/>
      <c r="U376" s="411"/>
      <c r="V376" s="411"/>
      <c r="W376" s="411"/>
      <c r="X376" s="411"/>
      <c r="Y376" s="411"/>
      <c r="Z376" s="411"/>
    </row>
    <row r="377">
      <c r="A377" s="429" t="s">
        <v>77</v>
      </c>
      <c r="B377" s="432">
        <v>0.0</v>
      </c>
      <c r="C377" s="432">
        <v>0.0</v>
      </c>
      <c r="D377" s="431">
        <v>0.0</v>
      </c>
      <c r="E377" s="431">
        <v>0.0</v>
      </c>
      <c r="F377" s="431">
        <v>0.0</v>
      </c>
      <c r="G377" s="432">
        <v>0.0</v>
      </c>
      <c r="H377" s="433">
        <f t="shared" si="169"/>
        <v>0</v>
      </c>
      <c r="I377" s="434">
        <f>(I376/60)</f>
        <v>0.5333333333</v>
      </c>
      <c r="J377" s="424"/>
      <c r="K377" s="435" t="s">
        <v>77</v>
      </c>
      <c r="L377" s="436">
        <v>4.0</v>
      </c>
      <c r="M377" s="436">
        <f>(L377-H377-H378)</f>
        <v>0</v>
      </c>
      <c r="N377" s="437">
        <v>8.0</v>
      </c>
      <c r="O377" s="437">
        <f t="shared" si="171"/>
        <v>8</v>
      </c>
      <c r="P377" s="436"/>
      <c r="Q377" s="410"/>
      <c r="R377" s="410"/>
      <c r="S377" s="410"/>
      <c r="T377" s="411"/>
      <c r="U377" s="411"/>
      <c r="V377" s="411"/>
      <c r="W377" s="411"/>
      <c r="X377" s="411"/>
      <c r="Y377" s="411"/>
      <c r="Z377" s="411"/>
    </row>
    <row r="378">
      <c r="A378" s="429" t="s">
        <v>78</v>
      </c>
      <c r="B378" s="432">
        <v>0.0</v>
      </c>
      <c r="C378" s="432">
        <v>0.0</v>
      </c>
      <c r="D378" s="431">
        <v>2.0</v>
      </c>
      <c r="E378" s="431">
        <v>0.0</v>
      </c>
      <c r="F378" s="431">
        <v>1.0</v>
      </c>
      <c r="G378" s="432">
        <v>1.0</v>
      </c>
      <c r="H378" s="433">
        <f t="shared" si="169"/>
        <v>4</v>
      </c>
      <c r="I378" s="435"/>
      <c r="J378" s="424"/>
      <c r="K378" s="435" t="s">
        <v>78</v>
      </c>
      <c r="L378" s="436" t="s">
        <v>79</v>
      </c>
      <c r="M378" s="437" t="s">
        <v>79</v>
      </c>
      <c r="N378" s="437" t="s">
        <v>79</v>
      </c>
      <c r="O378" s="437" t="s">
        <v>79</v>
      </c>
      <c r="P378" s="436"/>
      <c r="Q378" s="410"/>
      <c r="R378" s="410"/>
      <c r="S378" s="410"/>
      <c r="T378" s="411"/>
      <c r="U378" s="411"/>
      <c r="V378" s="411"/>
      <c r="W378" s="411"/>
      <c r="X378" s="411"/>
      <c r="Y378" s="411"/>
      <c r="Z378" s="411"/>
    </row>
    <row r="379">
      <c r="A379" s="420" t="s">
        <v>115</v>
      </c>
      <c r="B379" s="421">
        <v>6.0</v>
      </c>
      <c r="C379" s="439">
        <v>7.0</v>
      </c>
      <c r="D379" s="421">
        <v>12.0</v>
      </c>
      <c r="E379" s="421">
        <v>14.0</v>
      </c>
      <c r="F379" s="421">
        <v>9.0</v>
      </c>
      <c r="G379" s="421">
        <v>0.0</v>
      </c>
      <c r="H379" s="422">
        <f t="shared" si="169"/>
        <v>48</v>
      </c>
      <c r="I379" s="423">
        <f>sum(H379:H381)</f>
        <v>52</v>
      </c>
      <c r="J379" s="424"/>
      <c r="K379" s="423" t="s">
        <v>115</v>
      </c>
      <c r="L379" s="425">
        <v>65.0</v>
      </c>
      <c r="M379" s="425">
        <f>(L379-H379)</f>
        <v>17</v>
      </c>
      <c r="N379" s="426">
        <v>40.0</v>
      </c>
      <c r="O379" s="425">
        <f t="shared" ref="O379:O380" si="172">sum(M379,N379)</f>
        <v>57</v>
      </c>
      <c r="P379" s="425"/>
      <c r="Q379" s="410"/>
      <c r="R379" s="410"/>
      <c r="S379" s="410"/>
      <c r="T379" s="411"/>
      <c r="U379" s="411"/>
      <c r="V379" s="411"/>
      <c r="W379" s="411"/>
      <c r="X379" s="411"/>
      <c r="Y379" s="411"/>
      <c r="Z379" s="411"/>
    </row>
    <row r="380">
      <c r="A380" s="429" t="s">
        <v>77</v>
      </c>
      <c r="B380" s="432">
        <v>0.0</v>
      </c>
      <c r="C380" s="432">
        <v>0.0</v>
      </c>
      <c r="D380" s="432">
        <v>0.0</v>
      </c>
      <c r="E380" s="432">
        <v>0.0</v>
      </c>
      <c r="F380" s="432">
        <v>0.0</v>
      </c>
      <c r="G380" s="432">
        <v>0.0</v>
      </c>
      <c r="H380" s="433">
        <f t="shared" si="169"/>
        <v>0</v>
      </c>
      <c r="I380" s="434">
        <f>(I379/60)</f>
        <v>0.8666666667</v>
      </c>
      <c r="J380" s="424"/>
      <c r="K380" s="435" t="s">
        <v>77</v>
      </c>
      <c r="L380" s="436">
        <v>5.0</v>
      </c>
      <c r="M380" s="436">
        <f>(L380-H380-H381)</f>
        <v>1</v>
      </c>
      <c r="N380" s="437">
        <v>6.0</v>
      </c>
      <c r="O380" s="437">
        <f t="shared" si="172"/>
        <v>7</v>
      </c>
      <c r="P380" s="469"/>
      <c r="Q380" s="438"/>
      <c r="R380" s="410"/>
      <c r="S380" s="410"/>
      <c r="T380" s="411"/>
      <c r="U380" s="411"/>
      <c r="V380" s="411"/>
      <c r="W380" s="411"/>
      <c r="X380" s="411"/>
      <c r="Y380" s="411"/>
      <c r="Z380" s="411"/>
    </row>
    <row r="381">
      <c r="A381" s="429" t="s">
        <v>78</v>
      </c>
      <c r="B381" s="432">
        <v>0.0</v>
      </c>
      <c r="C381" s="432">
        <v>0.0</v>
      </c>
      <c r="D381" s="432">
        <v>1.0</v>
      </c>
      <c r="E381" s="432">
        <v>1.0</v>
      </c>
      <c r="F381" s="432">
        <v>2.0</v>
      </c>
      <c r="G381" s="432">
        <v>0.0</v>
      </c>
      <c r="H381" s="433">
        <f t="shared" si="169"/>
        <v>4</v>
      </c>
      <c r="I381" s="435"/>
      <c r="J381" s="424"/>
      <c r="K381" s="435" t="s">
        <v>78</v>
      </c>
      <c r="L381" s="436" t="s">
        <v>79</v>
      </c>
      <c r="M381" s="437" t="s">
        <v>79</v>
      </c>
      <c r="N381" s="437" t="s">
        <v>79</v>
      </c>
      <c r="O381" s="437" t="s">
        <v>79</v>
      </c>
      <c r="P381" s="469"/>
      <c r="Q381" s="410"/>
      <c r="R381" s="410"/>
      <c r="S381" s="410"/>
      <c r="T381" s="411"/>
      <c r="U381" s="411"/>
      <c r="V381" s="411"/>
      <c r="W381" s="411"/>
      <c r="X381" s="411"/>
      <c r="Y381" s="411"/>
      <c r="Z381" s="411"/>
    </row>
    <row r="382">
      <c r="A382" s="451"/>
      <c r="B382" s="445"/>
      <c r="C382" s="447"/>
      <c r="D382" s="445"/>
      <c r="E382" s="445"/>
      <c r="F382" s="445"/>
      <c r="G382" s="445"/>
      <c r="H382" s="445"/>
      <c r="I382" s="447"/>
      <c r="J382" s="409"/>
      <c r="K382" s="417"/>
      <c r="L382" s="445"/>
      <c r="M382" s="445"/>
      <c r="N382" s="445"/>
      <c r="O382" s="445"/>
      <c r="P382" s="417"/>
      <c r="Q382" s="410"/>
      <c r="R382" s="410"/>
      <c r="S382" s="410"/>
      <c r="T382" s="411"/>
      <c r="U382" s="411"/>
      <c r="V382" s="411"/>
      <c r="W382" s="411"/>
      <c r="X382" s="411"/>
      <c r="Y382" s="411"/>
      <c r="Z382" s="411"/>
    </row>
    <row r="383">
      <c r="A383" s="470" t="s">
        <v>121</v>
      </c>
      <c r="B383" s="471">
        <f t="shared" ref="B383:G383" si="173">SUM(B269,B272,B275,B278,B282, B285,B288,B291,B295,B298,B301,B304, B308, B311, B314, B317, B321,B324,B327, B330, B334, B337,B340, B343, B347,B350,B353,B356,B360,  B363,B366,B369,B373,B376, B379)</f>
        <v>227</v>
      </c>
      <c r="C383" s="471">
        <f t="shared" si="173"/>
        <v>270</v>
      </c>
      <c r="D383" s="471">
        <f t="shared" si="173"/>
        <v>246</v>
      </c>
      <c r="E383" s="471">
        <f t="shared" si="173"/>
        <v>213</v>
      </c>
      <c r="F383" s="471">
        <f t="shared" si="173"/>
        <v>219</v>
      </c>
      <c r="G383" s="471">
        <f t="shared" si="173"/>
        <v>32</v>
      </c>
      <c r="H383" s="471">
        <f t="shared" ref="H383:H385" si="176">SUM(B383:G383)</f>
        <v>1207</v>
      </c>
      <c r="I383" s="472"/>
      <c r="J383" s="409"/>
      <c r="K383" s="415" t="s">
        <v>121</v>
      </c>
      <c r="L383" s="471">
        <f t="shared" ref="L383:O383" si="174">SUM(L269,L272,L275,L278,L282, L285,L288,L291,L295,L298,L301,L304, L308, L311, L314, L317, L321,L324,L327, L330, L334, L337,L340, L343, L347,L350,L353,L356,L360,  L363,L366,L369,L373,L376, L379)</f>
        <v>1854</v>
      </c>
      <c r="M383" s="471">
        <f t="shared" si="174"/>
        <v>687</v>
      </c>
      <c r="N383" s="471">
        <f t="shared" si="174"/>
        <v>1540</v>
      </c>
      <c r="O383" s="471">
        <f t="shared" si="174"/>
        <v>2227</v>
      </c>
      <c r="P383" s="415"/>
      <c r="Q383" s="410"/>
      <c r="R383" s="410"/>
      <c r="S383" s="410"/>
      <c r="T383" s="411"/>
      <c r="U383" s="411"/>
      <c r="V383" s="411"/>
      <c r="W383" s="411"/>
      <c r="X383" s="411"/>
      <c r="Y383" s="411"/>
      <c r="Z383" s="411"/>
    </row>
    <row r="384">
      <c r="A384" s="470" t="s">
        <v>77</v>
      </c>
      <c r="B384" s="471">
        <f t="shared" ref="B384:G384" si="175">SUM(B270,B273,B276,B279,B283, B286,B289,B292,B296,B299,B302,B305, B309, B312, B315, B318, B322,B325,B328, B331, B335, B338,B341, B344, B348,B351,B354,B357,B361,  B364,B367,B370,B374,B377, B380)</f>
        <v>2</v>
      </c>
      <c r="C384" s="471">
        <f t="shared" si="175"/>
        <v>1</v>
      </c>
      <c r="D384" s="471">
        <f t="shared" si="175"/>
        <v>0</v>
      </c>
      <c r="E384" s="471">
        <f t="shared" si="175"/>
        <v>0</v>
      </c>
      <c r="F384" s="471">
        <f t="shared" si="175"/>
        <v>2</v>
      </c>
      <c r="G384" s="471">
        <f t="shared" si="175"/>
        <v>0</v>
      </c>
      <c r="H384" s="471">
        <f t="shared" si="176"/>
        <v>5</v>
      </c>
      <c r="I384" s="472"/>
      <c r="J384" s="409"/>
      <c r="K384" s="415" t="s">
        <v>77</v>
      </c>
      <c r="L384" s="471">
        <f t="shared" ref="L384:M384" si="177">SUM(L270,L273,L276,L279,L283, L286,L289,L292,L296,L299,L302,L305, L309, L312, L315, L318, L322,L325,L328, L331, L335, L338,L341, L344, L348,L351,L354,L357,L361,  L364,L367,L370,L374,L377, L380)</f>
        <v>227</v>
      </c>
      <c r="M384" s="471">
        <f t="shared" si="177"/>
        <v>50</v>
      </c>
      <c r="N384" s="471" t="str">
        <f>SUM(N270,N273,N276,N279,N283, N286,N289,N292,N296,N299,N302,N305, N309, N312, N315, N318, N322,N325,#REF!, N331, N335, N338,N341, N344, N348,N351,N354,N357,N361,  N364,N367,N370,N374,N377, N380)</f>
        <v>#REF!</v>
      </c>
      <c r="O384" s="471">
        <f t="shared" ref="O384:O385" si="180">SUM(O270,O273,O276,O279,O283, O286,O289,O292,O296,O299,O302,O305, O309, O312, O315, O318, O322,O325,O328, O331, O335, O338,O341, O344, O348,O351,O354,O357,O361,  O364,O367,O370,O374,O377, O380)</f>
        <v>293</v>
      </c>
      <c r="P384" s="415"/>
      <c r="Q384" s="410"/>
      <c r="R384" s="410"/>
      <c r="S384" s="410"/>
      <c r="T384" s="411"/>
      <c r="U384" s="411"/>
      <c r="V384" s="411"/>
      <c r="W384" s="411"/>
      <c r="X384" s="411"/>
      <c r="Y384" s="411"/>
      <c r="Z384" s="411"/>
    </row>
    <row r="385">
      <c r="A385" s="470" t="s">
        <v>78</v>
      </c>
      <c r="B385" s="471">
        <f t="shared" ref="B385:G385" si="178">SUM(B271,B274,B277,B280,B284, B287,B290,B293,B297,B300,B303,B306, B310, B313, B316, B319, B323,B326,B329, B332, B336, B339,B342, B345, B349,B352,B355,B358,B362,  B365,B368,B371,B375,B378, B381)</f>
        <v>46</v>
      </c>
      <c r="C385" s="471">
        <f t="shared" si="178"/>
        <v>51</v>
      </c>
      <c r="D385" s="471">
        <f t="shared" si="178"/>
        <v>33</v>
      </c>
      <c r="E385" s="471">
        <f t="shared" si="178"/>
        <v>24</v>
      </c>
      <c r="F385" s="471">
        <f t="shared" si="178"/>
        <v>10</v>
      </c>
      <c r="G385" s="471">
        <f t="shared" si="178"/>
        <v>8</v>
      </c>
      <c r="H385" s="471">
        <f t="shared" si="176"/>
        <v>172</v>
      </c>
      <c r="I385" s="472"/>
      <c r="J385" s="409"/>
      <c r="K385" s="415" t="s">
        <v>78</v>
      </c>
      <c r="L385" s="471">
        <f t="shared" ref="L385:M385" si="179">SUM(L271,L274,L277,L280,L284, L287,L290,L293,L297,L300,L303,L306, L310, L313, L316, L319, L323,L326,L329, L332, L336, L339,L342, L345, L349,L352,L355,L358,L362,  L365,L368,L371,L375,L378, L381)</f>
        <v>0</v>
      </c>
      <c r="M385" s="471">
        <f t="shared" si="179"/>
        <v>0</v>
      </c>
      <c r="N385" s="471">
        <f>SUM(N271,N274,N277,N280,N284, N287,N290,N293,N297,N300,N303,N306, N310, N313, N316, N319, N323,N326,N328, N332, N336, N339,N342, N345, N349,N352,N355,N358,N362,  N365,N368,N371,N375,N378, N381)</f>
        <v>65</v>
      </c>
      <c r="O385" s="471">
        <f t="shared" si="180"/>
        <v>0</v>
      </c>
      <c r="P385" s="415"/>
      <c r="Q385" s="410"/>
      <c r="R385" s="410"/>
      <c r="S385" s="410"/>
      <c r="T385" s="411"/>
      <c r="U385" s="411"/>
      <c r="V385" s="411"/>
      <c r="W385" s="411"/>
      <c r="X385" s="411"/>
      <c r="Y385" s="411"/>
      <c r="Z385" s="411"/>
    </row>
    <row r="386">
      <c r="A386" s="451" t="s">
        <v>9</v>
      </c>
      <c r="B386" s="473">
        <f t="shared" ref="B386:H386" si="181">sum(B383:B385)</f>
        <v>275</v>
      </c>
      <c r="C386" s="473">
        <f t="shared" si="181"/>
        <v>322</v>
      </c>
      <c r="D386" s="473">
        <f t="shared" si="181"/>
        <v>279</v>
      </c>
      <c r="E386" s="473">
        <f t="shared" si="181"/>
        <v>237</v>
      </c>
      <c r="F386" s="473">
        <f t="shared" si="181"/>
        <v>231</v>
      </c>
      <c r="G386" s="473">
        <f t="shared" si="181"/>
        <v>40</v>
      </c>
      <c r="H386" s="473">
        <f t="shared" si="181"/>
        <v>1384</v>
      </c>
      <c r="I386" s="447"/>
      <c r="J386" s="409"/>
      <c r="K386" s="417" t="s">
        <v>9</v>
      </c>
      <c r="L386" s="473">
        <f t="shared" ref="L386:O386" si="182">sum(L383:L385)</f>
        <v>2081</v>
      </c>
      <c r="M386" s="473">
        <f t="shared" si="182"/>
        <v>737</v>
      </c>
      <c r="N386" s="473" t="str">
        <f t="shared" si="182"/>
        <v>#REF!</v>
      </c>
      <c r="O386" s="473">
        <f t="shared" si="182"/>
        <v>2520</v>
      </c>
      <c r="P386" s="417"/>
      <c r="Q386" s="410"/>
      <c r="R386" s="410"/>
      <c r="S386" s="410"/>
      <c r="T386" s="411"/>
      <c r="U386" s="411"/>
      <c r="V386" s="411"/>
      <c r="W386" s="411"/>
      <c r="X386" s="411"/>
      <c r="Y386" s="411"/>
      <c r="Z386" s="411"/>
    </row>
    <row r="387">
      <c r="A387" s="474"/>
      <c r="B387" s="475"/>
      <c r="C387" s="474"/>
      <c r="D387" s="474"/>
      <c r="E387" s="474"/>
      <c r="F387" s="474"/>
      <c r="G387" s="474"/>
      <c r="H387" s="475"/>
      <c r="I387" s="410"/>
      <c r="J387" s="428"/>
      <c r="K387" s="410"/>
      <c r="L387" s="410"/>
      <c r="M387" s="410"/>
      <c r="N387" s="410"/>
      <c r="O387" s="410"/>
      <c r="P387" s="410"/>
      <c r="Q387" s="410"/>
      <c r="R387" s="410"/>
      <c r="S387" s="410"/>
      <c r="T387" s="411"/>
      <c r="U387" s="411"/>
      <c r="V387" s="411"/>
      <c r="W387" s="411"/>
      <c r="X387" s="411"/>
      <c r="Y387" s="411"/>
      <c r="Z387" s="411"/>
    </row>
    <row r="388">
      <c r="A388" s="451" t="s">
        <v>123</v>
      </c>
      <c r="B388" s="476" t="s">
        <v>2</v>
      </c>
      <c r="C388" s="476" t="s">
        <v>3</v>
      </c>
      <c r="D388" s="476" t="s">
        <v>4</v>
      </c>
      <c r="E388" s="476" t="s">
        <v>5</v>
      </c>
      <c r="F388" s="476" t="s">
        <v>6</v>
      </c>
      <c r="G388" s="476" t="s">
        <v>7</v>
      </c>
      <c r="H388" s="476" t="s">
        <v>9</v>
      </c>
      <c r="I388" s="410"/>
      <c r="J388" s="428"/>
      <c r="K388" s="438"/>
      <c r="L388" s="410"/>
      <c r="M388" s="438"/>
      <c r="N388" s="410"/>
      <c r="O388" s="410"/>
      <c r="P388" s="410"/>
      <c r="Q388" s="410"/>
      <c r="R388" s="410"/>
      <c r="S388" s="410"/>
      <c r="T388" s="411"/>
      <c r="U388" s="411"/>
      <c r="V388" s="411"/>
      <c r="W388" s="411"/>
      <c r="X388" s="411"/>
      <c r="Y388" s="411"/>
      <c r="Z388" s="411"/>
    </row>
    <row r="389">
      <c r="A389" s="470" t="s">
        <v>124</v>
      </c>
      <c r="B389" s="471">
        <f t="shared" ref="B389:H389" si="183">sum(B384:B385)</f>
        <v>48</v>
      </c>
      <c r="C389" s="471">
        <f t="shared" si="183"/>
        <v>52</v>
      </c>
      <c r="D389" s="471">
        <f t="shared" si="183"/>
        <v>33</v>
      </c>
      <c r="E389" s="471">
        <f t="shared" si="183"/>
        <v>24</v>
      </c>
      <c r="F389" s="471">
        <f t="shared" si="183"/>
        <v>12</v>
      </c>
      <c r="G389" s="471">
        <f t="shared" si="183"/>
        <v>8</v>
      </c>
      <c r="H389" s="471">
        <f t="shared" si="183"/>
        <v>177</v>
      </c>
      <c r="I389" s="410"/>
      <c r="J389" s="428"/>
      <c r="K389" s="438"/>
      <c r="L389" s="410"/>
      <c r="M389" s="438"/>
      <c r="N389" s="410"/>
      <c r="O389" s="410"/>
      <c r="P389" s="410"/>
      <c r="Q389" s="410"/>
      <c r="R389" s="410"/>
      <c r="S389" s="410"/>
      <c r="T389" s="411"/>
      <c r="U389" s="411"/>
      <c r="V389" s="411"/>
      <c r="W389" s="411"/>
      <c r="X389" s="411"/>
      <c r="Y389" s="411"/>
      <c r="Z389" s="411"/>
    </row>
    <row r="390">
      <c r="A390" s="470" t="s">
        <v>126</v>
      </c>
      <c r="B390" s="477">
        <f t="shared" ref="B390:H390" si="184">(B389*30)</f>
        <v>1440</v>
      </c>
      <c r="C390" s="477">
        <f t="shared" si="184"/>
        <v>1560</v>
      </c>
      <c r="D390" s="477">
        <f t="shared" si="184"/>
        <v>990</v>
      </c>
      <c r="E390" s="477">
        <f t="shared" si="184"/>
        <v>720</v>
      </c>
      <c r="F390" s="477">
        <f t="shared" si="184"/>
        <v>360</v>
      </c>
      <c r="G390" s="477">
        <f t="shared" si="184"/>
        <v>240</v>
      </c>
      <c r="H390" s="477">
        <f t="shared" si="184"/>
        <v>5310</v>
      </c>
      <c r="I390" s="410"/>
      <c r="J390" s="428"/>
      <c r="K390" s="438"/>
      <c r="L390" s="410"/>
      <c r="M390" s="438"/>
      <c r="N390" s="410"/>
      <c r="O390" s="410"/>
      <c r="P390" s="410"/>
      <c r="Q390" s="410"/>
      <c r="R390" s="410"/>
      <c r="S390" s="410"/>
      <c r="T390" s="411"/>
      <c r="U390" s="411"/>
      <c r="V390" s="411"/>
      <c r="W390" s="411"/>
      <c r="X390" s="411"/>
      <c r="Y390" s="411"/>
      <c r="Z390" s="411"/>
    </row>
    <row r="391">
      <c r="A391" s="474"/>
      <c r="B391" s="478"/>
      <c r="C391" s="478"/>
      <c r="D391" s="478"/>
      <c r="E391" s="478"/>
      <c r="F391" s="478"/>
      <c r="G391" s="478"/>
      <c r="H391" s="478"/>
      <c r="I391" s="410"/>
      <c r="J391" s="428"/>
      <c r="K391" s="438"/>
      <c r="L391" s="410"/>
      <c r="M391" s="410"/>
      <c r="N391" s="438"/>
      <c r="O391" s="410"/>
      <c r="P391" s="410"/>
      <c r="Q391" s="410"/>
      <c r="R391" s="410"/>
      <c r="S391" s="410"/>
      <c r="T391" s="411"/>
      <c r="U391" s="411"/>
      <c r="V391" s="411"/>
      <c r="W391" s="411"/>
      <c r="X391" s="411"/>
      <c r="Y391" s="411"/>
      <c r="Z391" s="411"/>
    </row>
    <row r="392">
      <c r="A392" s="479"/>
      <c r="B392" s="551">
        <f t="shared" ref="B392:H392" si="185">(B386*22.5)</f>
        <v>6187.5</v>
      </c>
      <c r="C392" s="551">
        <f t="shared" si="185"/>
        <v>7245</v>
      </c>
      <c r="D392" s="551">
        <f t="shared" si="185"/>
        <v>6277.5</v>
      </c>
      <c r="E392" s="551">
        <f t="shared" si="185"/>
        <v>5332.5</v>
      </c>
      <c r="F392" s="551">
        <f t="shared" si="185"/>
        <v>5197.5</v>
      </c>
      <c r="G392" s="551">
        <f t="shared" si="185"/>
        <v>900</v>
      </c>
      <c r="H392" s="551">
        <f t="shared" si="185"/>
        <v>31140</v>
      </c>
      <c r="I392" s="410"/>
      <c r="J392" s="428"/>
      <c r="K392" s="438"/>
      <c r="L392" s="410"/>
      <c r="M392" s="410"/>
      <c r="N392" s="438"/>
      <c r="O392" s="410"/>
      <c r="P392" s="410"/>
      <c r="Q392" s="410"/>
      <c r="R392" s="410"/>
      <c r="S392" s="410"/>
      <c r="T392" s="411"/>
      <c r="U392" s="411"/>
      <c r="V392" s="411"/>
      <c r="W392" s="411"/>
      <c r="X392" s="411"/>
      <c r="Y392" s="411"/>
      <c r="Z392" s="411"/>
    </row>
    <row r="393">
      <c r="A393" s="410"/>
      <c r="B393" s="410"/>
      <c r="C393" s="410"/>
      <c r="D393" s="410"/>
      <c r="E393" s="410"/>
      <c r="F393" s="410"/>
      <c r="G393" s="474"/>
      <c r="H393" s="474"/>
      <c r="I393" s="410"/>
      <c r="J393" s="428"/>
      <c r="K393" s="410"/>
      <c r="L393" s="410"/>
      <c r="M393" s="410"/>
      <c r="N393" s="410"/>
      <c r="O393" s="410"/>
      <c r="P393" s="410"/>
      <c r="Q393" s="410"/>
      <c r="R393" s="410"/>
      <c r="S393" s="410"/>
      <c r="T393" s="411"/>
      <c r="U393" s="411"/>
      <c r="V393" s="411"/>
      <c r="W393" s="411"/>
      <c r="X393" s="411"/>
      <c r="Y393" s="411"/>
      <c r="Z393" s="411"/>
    </row>
    <row r="394">
      <c r="A394" s="410"/>
      <c r="B394" s="410"/>
      <c r="C394" s="410"/>
      <c r="D394" s="410"/>
      <c r="E394" s="410"/>
      <c r="F394" s="481"/>
      <c r="G394" s="482" t="s">
        <v>35</v>
      </c>
      <c r="H394" s="482" t="s">
        <v>36</v>
      </c>
      <c r="I394" s="410"/>
      <c r="J394" s="428"/>
      <c r="K394" s="438"/>
      <c r="L394" s="410"/>
      <c r="M394" s="410"/>
      <c r="N394" s="438"/>
      <c r="O394" s="410"/>
      <c r="P394" s="410"/>
      <c r="Q394" s="410"/>
      <c r="R394" s="410"/>
      <c r="S394" s="428"/>
      <c r="T394" s="411"/>
      <c r="U394" s="411"/>
      <c r="V394" s="411"/>
      <c r="W394" s="411"/>
      <c r="X394" s="411"/>
      <c r="Y394" s="411"/>
      <c r="Z394" s="411"/>
    </row>
    <row r="395">
      <c r="A395" s="410"/>
      <c r="B395" s="410"/>
      <c r="C395" s="410"/>
      <c r="D395" s="410"/>
      <c r="E395" s="410"/>
      <c r="F395" s="481"/>
      <c r="G395" s="483">
        <v>44598.0</v>
      </c>
      <c r="H395" s="430">
        <v>1245.0</v>
      </c>
      <c r="I395" s="410"/>
      <c r="J395" s="428"/>
      <c r="K395" s="410"/>
      <c r="L395" s="410"/>
      <c r="M395" s="410"/>
      <c r="N395" s="410"/>
      <c r="O395" s="410"/>
      <c r="P395" s="410"/>
      <c r="Q395" s="410"/>
      <c r="R395" s="410"/>
      <c r="S395" s="410"/>
      <c r="T395" s="411"/>
      <c r="U395" s="411"/>
      <c r="V395" s="411"/>
      <c r="W395" s="411"/>
      <c r="X395" s="411"/>
      <c r="Y395" s="411"/>
      <c r="Z395" s="411"/>
    </row>
    <row r="396">
      <c r="A396" s="410"/>
      <c r="B396" s="410"/>
      <c r="C396" s="410"/>
      <c r="D396" s="410"/>
      <c r="E396" s="410"/>
      <c r="F396" s="481"/>
      <c r="G396" s="484">
        <v>44605.0</v>
      </c>
      <c r="H396" s="430">
        <f>(H386)</f>
        <v>1384</v>
      </c>
      <c r="I396" s="410"/>
      <c r="J396" s="428"/>
      <c r="K396" s="410"/>
      <c r="L396" s="410"/>
      <c r="M396" s="410"/>
      <c r="N396" s="410"/>
      <c r="O396" s="410"/>
      <c r="P396" s="410"/>
      <c r="Q396" s="410"/>
      <c r="R396" s="410"/>
      <c r="S396" s="410"/>
      <c r="T396" s="411"/>
      <c r="U396" s="411"/>
      <c r="V396" s="411"/>
      <c r="W396" s="411"/>
      <c r="X396" s="411"/>
      <c r="Y396" s="411"/>
      <c r="Z396" s="411"/>
    </row>
    <row r="397">
      <c r="A397" s="410"/>
      <c r="B397" s="410"/>
      <c r="C397" s="410"/>
      <c r="D397" s="410"/>
      <c r="E397" s="410"/>
      <c r="F397" s="481"/>
      <c r="G397" s="482" t="s">
        <v>9</v>
      </c>
      <c r="H397" s="482">
        <f>SUM(H395:H396)</f>
        <v>2629</v>
      </c>
      <c r="I397" s="410"/>
      <c r="J397" s="428"/>
      <c r="K397" s="410"/>
      <c r="L397" s="410"/>
      <c r="M397" s="410"/>
      <c r="N397" s="410"/>
      <c r="O397" s="410"/>
      <c r="P397" s="410"/>
      <c r="Q397" s="410"/>
      <c r="R397" s="410"/>
      <c r="S397" s="410"/>
      <c r="T397" s="411"/>
      <c r="U397" s="411"/>
      <c r="V397" s="411"/>
      <c r="W397" s="411"/>
      <c r="X397" s="411"/>
      <c r="Y397" s="411"/>
      <c r="Z397" s="411"/>
    </row>
    <row r="398">
      <c r="A398" s="410"/>
      <c r="B398" s="410"/>
      <c r="C398" s="410"/>
      <c r="D398" s="410"/>
      <c r="E398" s="410"/>
      <c r="F398" s="410"/>
      <c r="G398" s="474"/>
      <c r="H398" s="474"/>
      <c r="I398" s="410"/>
      <c r="J398" s="428"/>
      <c r="K398" s="410"/>
      <c r="L398" s="410"/>
      <c r="M398" s="410"/>
      <c r="N398" s="410"/>
      <c r="O398" s="410"/>
      <c r="P398" s="410"/>
      <c r="Q398" s="410"/>
      <c r="R398" s="410"/>
      <c r="S398" s="410"/>
      <c r="T398" s="411"/>
      <c r="U398" s="411"/>
      <c r="V398" s="411"/>
      <c r="W398" s="411"/>
      <c r="X398" s="411"/>
      <c r="Y398" s="411"/>
      <c r="Z398" s="411"/>
    </row>
    <row r="399">
      <c r="A399" s="410"/>
      <c r="B399" s="410"/>
      <c r="C399" s="410"/>
      <c r="D399" s="410"/>
      <c r="E399" s="410"/>
      <c r="F399" s="481"/>
      <c r="G399" s="552" t="s">
        <v>131</v>
      </c>
      <c r="H399" s="552">
        <f>(6500-H397)</f>
        <v>3871</v>
      </c>
      <c r="I399" s="553">
        <f>(H397/6500)</f>
        <v>0.4044615385</v>
      </c>
      <c r="J399" s="428"/>
      <c r="K399" s="410"/>
      <c r="L399" s="410"/>
      <c r="M399" s="410"/>
      <c r="N399" s="410"/>
      <c r="O399" s="410"/>
      <c r="P399" s="410"/>
      <c r="Q399" s="410"/>
      <c r="R399" s="410"/>
      <c r="S399" s="410"/>
      <c r="T399" s="411"/>
      <c r="U399" s="411"/>
      <c r="V399" s="411"/>
      <c r="W399" s="411"/>
      <c r="X399" s="411"/>
      <c r="Y399" s="411"/>
      <c r="Z399" s="411"/>
    </row>
    <row r="400">
      <c r="A400" s="474"/>
      <c r="B400" s="474"/>
      <c r="C400" s="474"/>
      <c r="D400" s="474"/>
      <c r="E400" s="474"/>
      <c r="F400" s="474"/>
      <c r="G400" s="474"/>
      <c r="H400" s="474"/>
      <c r="I400" s="474"/>
      <c r="J400" s="428"/>
      <c r="K400" s="474"/>
      <c r="L400" s="474"/>
      <c r="M400" s="474"/>
      <c r="N400" s="474"/>
      <c r="O400" s="474"/>
      <c r="P400" s="474"/>
      <c r="Q400" s="410"/>
      <c r="R400" s="410"/>
      <c r="S400" s="410"/>
      <c r="T400" s="411"/>
      <c r="U400" s="411"/>
      <c r="V400" s="411"/>
      <c r="W400" s="411"/>
      <c r="X400" s="411"/>
      <c r="Y400" s="411"/>
      <c r="Z400" s="411"/>
    </row>
    <row r="401">
      <c r="A401" s="406" t="s">
        <v>267</v>
      </c>
      <c r="B401" s="407">
        <v>7.0</v>
      </c>
      <c r="C401" s="407">
        <v>8.0</v>
      </c>
      <c r="D401" s="407">
        <v>9.0</v>
      </c>
      <c r="E401" s="407">
        <v>10.0</v>
      </c>
      <c r="F401" s="407">
        <v>11.0</v>
      </c>
      <c r="G401" s="407">
        <v>12.0</v>
      </c>
      <c r="H401" s="408"/>
      <c r="I401" s="408"/>
      <c r="J401" s="409"/>
      <c r="K401" s="406" t="s">
        <v>267</v>
      </c>
      <c r="L401" s="415"/>
      <c r="M401" s="415"/>
      <c r="N401" s="415"/>
      <c r="O401" s="415"/>
      <c r="P401" s="415"/>
      <c r="Q401" s="410"/>
      <c r="R401" s="410"/>
      <c r="S401" s="410"/>
      <c r="T401" s="411"/>
      <c r="U401" s="411"/>
      <c r="V401" s="411"/>
      <c r="W401" s="411"/>
      <c r="X401" s="411"/>
      <c r="Y401" s="411"/>
      <c r="Z401" s="411"/>
    </row>
    <row r="402">
      <c r="A402" s="412" t="s">
        <v>132</v>
      </c>
      <c r="B402" s="413" t="s">
        <v>2</v>
      </c>
      <c r="C402" s="413" t="s">
        <v>3</v>
      </c>
      <c r="D402" s="413" t="s">
        <v>4</v>
      </c>
      <c r="E402" s="413" t="s">
        <v>5</v>
      </c>
      <c r="F402" s="413" t="s">
        <v>6</v>
      </c>
      <c r="G402" s="413" t="s">
        <v>7</v>
      </c>
      <c r="H402" s="413" t="s">
        <v>9</v>
      </c>
      <c r="I402" s="413" t="s">
        <v>71</v>
      </c>
      <c r="J402" s="409"/>
      <c r="K402" s="413" t="s">
        <v>132</v>
      </c>
      <c r="L402" s="413" t="s">
        <v>72</v>
      </c>
      <c r="M402" s="413" t="s">
        <v>13</v>
      </c>
      <c r="N402" s="415" t="s">
        <v>73</v>
      </c>
      <c r="O402" s="415" t="s">
        <v>133</v>
      </c>
      <c r="P402" s="415" t="s">
        <v>74</v>
      </c>
      <c r="Q402" s="410"/>
      <c r="R402" s="410"/>
      <c r="S402" s="410"/>
      <c r="T402" s="411"/>
      <c r="U402" s="411"/>
      <c r="V402" s="411"/>
      <c r="W402" s="411"/>
      <c r="X402" s="411"/>
      <c r="Y402" s="411"/>
      <c r="Z402" s="411"/>
    </row>
    <row r="403">
      <c r="A403" s="452" t="s">
        <v>1</v>
      </c>
      <c r="B403" s="423"/>
      <c r="C403" s="423"/>
      <c r="D403" s="423"/>
      <c r="E403" s="423"/>
      <c r="F403" s="423"/>
      <c r="G403" s="423"/>
      <c r="H403" s="423"/>
      <c r="I403" s="423"/>
      <c r="J403" s="409"/>
      <c r="K403" s="422" t="s">
        <v>1</v>
      </c>
      <c r="L403" s="423"/>
      <c r="M403" s="423"/>
      <c r="N403" s="423"/>
      <c r="O403" s="423"/>
      <c r="P403" s="423"/>
      <c r="Q403" s="410"/>
      <c r="R403" s="410"/>
      <c r="S403" s="410"/>
      <c r="T403" s="411"/>
      <c r="U403" s="411"/>
      <c r="V403" s="411"/>
      <c r="W403" s="411"/>
      <c r="X403" s="411"/>
      <c r="Y403" s="411"/>
      <c r="Z403" s="411"/>
    </row>
    <row r="404">
      <c r="A404" s="550" t="s">
        <v>273</v>
      </c>
      <c r="B404" s="417">
        <f t="shared" ref="B404:G404" si="186"> sum(B405, B406, B407)</f>
        <v>15</v>
      </c>
      <c r="C404" s="417">
        <f t="shared" si="186"/>
        <v>7</v>
      </c>
      <c r="D404" s="417">
        <f t="shared" si="186"/>
        <v>19</v>
      </c>
      <c r="E404" s="417">
        <f t="shared" si="186"/>
        <v>12</v>
      </c>
      <c r="F404" s="417">
        <f t="shared" si="186"/>
        <v>18</v>
      </c>
      <c r="G404" s="417">
        <f t="shared" si="186"/>
        <v>0</v>
      </c>
      <c r="H404" s="418">
        <f t="shared" ref="H404:H420" si="187">SUM(B404:G404)</f>
        <v>71</v>
      </c>
      <c r="I404" s="417"/>
      <c r="J404" s="409"/>
      <c r="K404" s="550" t="s">
        <v>273</v>
      </c>
      <c r="L404" s="445"/>
      <c r="M404" s="445"/>
      <c r="N404" s="447"/>
      <c r="O404" s="447"/>
      <c r="P404" s="445"/>
      <c r="Q404" s="410"/>
      <c r="R404" s="410"/>
      <c r="S404" s="410"/>
      <c r="T404" s="411"/>
      <c r="U404" s="411"/>
      <c r="V404" s="411"/>
      <c r="W404" s="411"/>
      <c r="X404" s="411"/>
      <c r="Y404" s="411"/>
      <c r="Z404" s="411"/>
    </row>
    <row r="405">
      <c r="A405" s="491" t="s">
        <v>134</v>
      </c>
      <c r="B405" s="432">
        <v>11.0</v>
      </c>
      <c r="C405" s="432">
        <v>5.0</v>
      </c>
      <c r="D405" s="432">
        <v>6.0</v>
      </c>
      <c r="E405" s="430">
        <v>5.0</v>
      </c>
      <c r="F405" s="430">
        <v>5.0</v>
      </c>
      <c r="G405" s="430"/>
      <c r="H405" s="488">
        <f t="shared" si="187"/>
        <v>32</v>
      </c>
      <c r="I405" s="434">
        <f t="shared" ref="I405:I407" si="188">(H405/60)</f>
        <v>0.5333333333</v>
      </c>
      <c r="J405" s="424"/>
      <c r="K405" s="491" t="s">
        <v>134</v>
      </c>
      <c r="L405" s="489">
        <v>37.0</v>
      </c>
      <c r="M405" s="489">
        <f t="shared" ref="M405:M407" si="189">(L405-H405)</f>
        <v>5</v>
      </c>
      <c r="N405" s="490">
        <v>40.0</v>
      </c>
      <c r="O405" s="436">
        <f t="shared" ref="O405:O407" si="190">sum(M405,N405)</f>
        <v>45</v>
      </c>
      <c r="P405" s="437"/>
      <c r="Q405" s="438"/>
      <c r="R405" s="410"/>
      <c r="S405" s="410"/>
      <c r="T405" s="411"/>
      <c r="U405" s="411"/>
      <c r="V405" s="411"/>
      <c r="W405" s="411"/>
      <c r="X405" s="411"/>
      <c r="Y405" s="411"/>
      <c r="Z405" s="411"/>
    </row>
    <row r="406">
      <c r="A406" s="491" t="s">
        <v>199</v>
      </c>
      <c r="B406" s="432">
        <v>4.0</v>
      </c>
      <c r="C406" s="432">
        <v>2.0</v>
      </c>
      <c r="D406" s="432">
        <v>13.0</v>
      </c>
      <c r="E406" s="432">
        <v>7.0</v>
      </c>
      <c r="F406" s="430">
        <v>13.0</v>
      </c>
      <c r="G406" s="430"/>
      <c r="H406" s="488">
        <f t="shared" si="187"/>
        <v>39</v>
      </c>
      <c r="I406" s="434">
        <f t="shared" si="188"/>
        <v>0.65</v>
      </c>
      <c r="J406" s="424"/>
      <c r="K406" s="491" t="s">
        <v>199</v>
      </c>
      <c r="L406" s="489">
        <v>34.0</v>
      </c>
      <c r="M406" s="489">
        <f t="shared" si="189"/>
        <v>-5</v>
      </c>
      <c r="N406" s="490">
        <v>32.0</v>
      </c>
      <c r="O406" s="436">
        <f t="shared" si="190"/>
        <v>27</v>
      </c>
      <c r="P406" s="437"/>
      <c r="Q406" s="438"/>
      <c r="R406" s="410"/>
      <c r="S406" s="410"/>
      <c r="T406" s="411"/>
      <c r="U406" s="411"/>
      <c r="V406" s="411"/>
      <c r="W406" s="411"/>
      <c r="X406" s="411"/>
      <c r="Y406" s="411"/>
      <c r="Z406" s="411"/>
    </row>
    <row r="407">
      <c r="A407" s="487" t="s">
        <v>274</v>
      </c>
      <c r="B407" s="432">
        <v>0.0</v>
      </c>
      <c r="C407" s="432">
        <v>0.0</v>
      </c>
      <c r="D407" s="432">
        <v>0.0</v>
      </c>
      <c r="E407" s="432">
        <v>0.0</v>
      </c>
      <c r="F407" s="430">
        <v>0.0</v>
      </c>
      <c r="G407" s="430">
        <v>0.0</v>
      </c>
      <c r="H407" s="488">
        <f t="shared" si="187"/>
        <v>0</v>
      </c>
      <c r="I407" s="434">
        <f t="shared" si="188"/>
        <v>0</v>
      </c>
      <c r="J407" s="424"/>
      <c r="K407" s="487" t="s">
        <v>274</v>
      </c>
      <c r="L407" s="489">
        <v>0.0</v>
      </c>
      <c r="M407" s="489">
        <f t="shared" si="189"/>
        <v>0</v>
      </c>
      <c r="N407" s="490" t="s">
        <v>79</v>
      </c>
      <c r="O407" s="436">
        <f t="shared" si="190"/>
        <v>0</v>
      </c>
      <c r="P407" s="437"/>
      <c r="Q407" s="438"/>
      <c r="R407" s="410"/>
      <c r="S407" s="410"/>
      <c r="T407" s="411"/>
      <c r="U407" s="411"/>
      <c r="V407" s="411"/>
      <c r="W407" s="411"/>
      <c r="X407" s="411"/>
      <c r="Y407" s="411"/>
      <c r="Z407" s="411"/>
    </row>
    <row r="408">
      <c r="A408" s="550" t="s">
        <v>275</v>
      </c>
      <c r="B408" s="417">
        <f t="shared" ref="B408:G408" si="191"> sum(B409, B410, B411)</f>
        <v>15</v>
      </c>
      <c r="C408" s="417">
        <f t="shared" si="191"/>
        <v>5</v>
      </c>
      <c r="D408" s="417">
        <f t="shared" si="191"/>
        <v>0</v>
      </c>
      <c r="E408" s="417">
        <f t="shared" si="191"/>
        <v>7</v>
      </c>
      <c r="F408" s="417">
        <f t="shared" si="191"/>
        <v>0</v>
      </c>
      <c r="G408" s="417">
        <f t="shared" si="191"/>
        <v>1</v>
      </c>
      <c r="H408" s="418">
        <f t="shared" si="187"/>
        <v>28</v>
      </c>
      <c r="I408" s="417"/>
      <c r="J408" s="409"/>
      <c r="K408" s="550" t="s">
        <v>275</v>
      </c>
      <c r="L408" s="445"/>
      <c r="M408" s="445"/>
      <c r="N408" s="447"/>
      <c r="O408" s="447"/>
      <c r="P408" s="445"/>
      <c r="Q408" s="410"/>
      <c r="R408" s="410"/>
      <c r="S408" s="410"/>
      <c r="T408" s="411"/>
      <c r="U408" s="411"/>
      <c r="V408" s="411"/>
      <c r="W408" s="411"/>
      <c r="X408" s="411"/>
      <c r="Y408" s="411"/>
      <c r="Z408" s="411"/>
    </row>
    <row r="409">
      <c r="A409" s="491" t="s">
        <v>230</v>
      </c>
      <c r="B409" s="432">
        <v>7.0</v>
      </c>
      <c r="C409" s="432">
        <v>5.0</v>
      </c>
      <c r="D409" s="432">
        <v>0.0</v>
      </c>
      <c r="E409" s="432">
        <v>3.0</v>
      </c>
      <c r="F409" s="430">
        <v>0.0</v>
      </c>
      <c r="G409" s="430">
        <v>1.0</v>
      </c>
      <c r="H409" s="488">
        <f t="shared" si="187"/>
        <v>16</v>
      </c>
      <c r="I409" s="434">
        <f t="shared" ref="I409:I411" si="192">(H409/60)</f>
        <v>0.2666666667</v>
      </c>
      <c r="J409" s="424"/>
      <c r="K409" s="491" t="s">
        <v>230</v>
      </c>
      <c r="L409" s="489">
        <v>25.0</v>
      </c>
      <c r="M409" s="489">
        <f t="shared" ref="M409:M411" si="193">(L409-H409)</f>
        <v>9</v>
      </c>
      <c r="N409" s="490">
        <v>35.0</v>
      </c>
      <c r="O409" s="436">
        <f t="shared" ref="O409:O411" si="194">sum(M409,N409)</f>
        <v>44</v>
      </c>
      <c r="P409" s="437"/>
      <c r="Q409" s="438"/>
      <c r="R409" s="410"/>
      <c r="S409" s="410"/>
      <c r="T409" s="411"/>
      <c r="U409" s="411"/>
      <c r="V409" s="411"/>
      <c r="W409" s="411"/>
      <c r="X409" s="411"/>
      <c r="Y409" s="411"/>
      <c r="Z409" s="411"/>
    </row>
    <row r="410">
      <c r="A410" s="491" t="s">
        <v>200</v>
      </c>
      <c r="B410" s="432">
        <v>8.0</v>
      </c>
      <c r="C410" s="432">
        <v>0.0</v>
      </c>
      <c r="D410" s="432">
        <v>0.0</v>
      </c>
      <c r="E410" s="432">
        <v>4.0</v>
      </c>
      <c r="F410" s="430">
        <v>0.0</v>
      </c>
      <c r="G410" s="430"/>
      <c r="H410" s="488">
        <f t="shared" si="187"/>
        <v>12</v>
      </c>
      <c r="I410" s="434">
        <f t="shared" si="192"/>
        <v>0.2</v>
      </c>
      <c r="J410" s="424"/>
      <c r="K410" s="491" t="s">
        <v>200</v>
      </c>
      <c r="L410" s="489">
        <v>26.0</v>
      </c>
      <c r="M410" s="489">
        <f t="shared" si="193"/>
        <v>14</v>
      </c>
      <c r="N410" s="490">
        <v>15.0</v>
      </c>
      <c r="O410" s="436">
        <f t="shared" si="194"/>
        <v>29</v>
      </c>
      <c r="P410" s="437"/>
      <c r="Q410" s="438"/>
      <c r="R410" s="410"/>
      <c r="S410" s="410"/>
      <c r="T410" s="411"/>
      <c r="U410" s="411"/>
      <c r="V410" s="411"/>
      <c r="W410" s="411"/>
      <c r="X410" s="411"/>
      <c r="Y410" s="411"/>
      <c r="Z410" s="411"/>
    </row>
    <row r="411">
      <c r="A411" s="487" t="s">
        <v>274</v>
      </c>
      <c r="B411" s="432">
        <v>0.0</v>
      </c>
      <c r="C411" s="432">
        <v>0.0</v>
      </c>
      <c r="D411" s="432">
        <v>0.0</v>
      </c>
      <c r="E411" s="432">
        <v>0.0</v>
      </c>
      <c r="F411" s="430">
        <v>0.0</v>
      </c>
      <c r="G411" s="430">
        <v>0.0</v>
      </c>
      <c r="H411" s="488">
        <f t="shared" si="187"/>
        <v>0</v>
      </c>
      <c r="I411" s="434">
        <f t="shared" si="192"/>
        <v>0</v>
      </c>
      <c r="J411" s="424"/>
      <c r="K411" s="487" t="s">
        <v>274</v>
      </c>
      <c r="L411" s="489">
        <v>0.0</v>
      </c>
      <c r="M411" s="489">
        <f t="shared" si="193"/>
        <v>0</v>
      </c>
      <c r="N411" s="490" t="s">
        <v>79</v>
      </c>
      <c r="O411" s="436">
        <f t="shared" si="194"/>
        <v>0</v>
      </c>
      <c r="P411" s="437"/>
      <c r="Q411" s="438"/>
      <c r="R411" s="410"/>
      <c r="S411" s="410"/>
      <c r="T411" s="411"/>
      <c r="U411" s="411"/>
      <c r="V411" s="411"/>
      <c r="W411" s="411"/>
      <c r="X411" s="411"/>
      <c r="Y411" s="411"/>
      <c r="Z411" s="411"/>
    </row>
    <row r="412">
      <c r="A412" s="550" t="s">
        <v>276</v>
      </c>
      <c r="B412" s="417">
        <f t="shared" ref="B412:G412" si="195"> sum(B413, B414, B415)</f>
        <v>0</v>
      </c>
      <c r="C412" s="417">
        <f t="shared" si="195"/>
        <v>0</v>
      </c>
      <c r="D412" s="417">
        <f t="shared" si="195"/>
        <v>0</v>
      </c>
      <c r="E412" s="417">
        <f t="shared" si="195"/>
        <v>0</v>
      </c>
      <c r="F412" s="417">
        <f t="shared" si="195"/>
        <v>0</v>
      </c>
      <c r="G412" s="417">
        <f t="shared" si="195"/>
        <v>0</v>
      </c>
      <c r="H412" s="418">
        <f t="shared" si="187"/>
        <v>0</v>
      </c>
      <c r="I412" s="417"/>
      <c r="J412" s="409"/>
      <c r="K412" s="550" t="s">
        <v>276</v>
      </c>
      <c r="L412" s="445"/>
      <c r="M412" s="445"/>
      <c r="N412" s="447"/>
      <c r="O412" s="447"/>
      <c r="P412" s="445"/>
      <c r="Q412" s="410"/>
      <c r="R412" s="410"/>
      <c r="S412" s="410"/>
      <c r="T412" s="411"/>
      <c r="U412" s="411"/>
      <c r="V412" s="411"/>
      <c r="W412" s="411"/>
      <c r="X412" s="411"/>
      <c r="Y412" s="411"/>
      <c r="Z412" s="411"/>
    </row>
    <row r="413">
      <c r="A413" s="487" t="s">
        <v>274</v>
      </c>
      <c r="B413" s="432">
        <v>0.0</v>
      </c>
      <c r="C413" s="432">
        <v>0.0</v>
      </c>
      <c r="D413" s="432">
        <v>0.0</v>
      </c>
      <c r="E413" s="432">
        <v>0.0</v>
      </c>
      <c r="F413" s="430">
        <v>0.0</v>
      </c>
      <c r="G413" s="430">
        <v>0.0</v>
      </c>
      <c r="H413" s="488">
        <f t="shared" si="187"/>
        <v>0</v>
      </c>
      <c r="I413" s="434">
        <f t="shared" ref="I413:I415" si="196">(H413/60)</f>
        <v>0</v>
      </c>
      <c r="J413" s="424"/>
      <c r="K413" s="487" t="s">
        <v>274</v>
      </c>
      <c r="L413" s="489">
        <v>0.0</v>
      </c>
      <c r="M413" s="489">
        <f t="shared" ref="M413:M415" si="197">(L413-H413)</f>
        <v>0</v>
      </c>
      <c r="N413" s="490" t="s">
        <v>79</v>
      </c>
      <c r="O413" s="436">
        <f t="shared" ref="O413:O415" si="198">sum(M413,N413)</f>
        <v>0</v>
      </c>
      <c r="P413" s="437"/>
      <c r="Q413" s="438"/>
      <c r="R413" s="410"/>
      <c r="S413" s="410"/>
      <c r="T413" s="411"/>
      <c r="U413" s="411"/>
      <c r="V413" s="411"/>
      <c r="W413" s="411"/>
      <c r="X413" s="411"/>
      <c r="Y413" s="411"/>
      <c r="Z413" s="411"/>
    </row>
    <row r="414">
      <c r="A414" s="487" t="s">
        <v>274</v>
      </c>
      <c r="B414" s="432">
        <v>0.0</v>
      </c>
      <c r="C414" s="432">
        <v>0.0</v>
      </c>
      <c r="D414" s="432">
        <v>0.0</v>
      </c>
      <c r="E414" s="432">
        <v>0.0</v>
      </c>
      <c r="F414" s="430">
        <v>0.0</v>
      </c>
      <c r="G414" s="430">
        <v>0.0</v>
      </c>
      <c r="H414" s="488">
        <f t="shared" si="187"/>
        <v>0</v>
      </c>
      <c r="I414" s="434">
        <f t="shared" si="196"/>
        <v>0</v>
      </c>
      <c r="J414" s="424"/>
      <c r="K414" s="487" t="s">
        <v>274</v>
      </c>
      <c r="L414" s="489">
        <v>0.0</v>
      </c>
      <c r="M414" s="489">
        <f t="shared" si="197"/>
        <v>0</v>
      </c>
      <c r="N414" s="490" t="s">
        <v>79</v>
      </c>
      <c r="O414" s="436">
        <f t="shared" si="198"/>
        <v>0</v>
      </c>
      <c r="P414" s="437"/>
      <c r="Q414" s="438"/>
      <c r="R414" s="410"/>
      <c r="S414" s="410"/>
      <c r="T414" s="411"/>
      <c r="U414" s="411"/>
      <c r="V414" s="411"/>
      <c r="W414" s="411"/>
      <c r="X414" s="411"/>
      <c r="Y414" s="411"/>
      <c r="Z414" s="411"/>
    </row>
    <row r="415">
      <c r="A415" s="487" t="s">
        <v>274</v>
      </c>
      <c r="B415" s="432">
        <v>0.0</v>
      </c>
      <c r="C415" s="432">
        <v>0.0</v>
      </c>
      <c r="D415" s="432">
        <v>0.0</v>
      </c>
      <c r="E415" s="432">
        <v>0.0</v>
      </c>
      <c r="F415" s="430">
        <v>0.0</v>
      </c>
      <c r="G415" s="430">
        <v>0.0</v>
      </c>
      <c r="H415" s="488">
        <f t="shared" si="187"/>
        <v>0</v>
      </c>
      <c r="I415" s="434">
        <f t="shared" si="196"/>
        <v>0</v>
      </c>
      <c r="J415" s="424"/>
      <c r="K415" s="487" t="s">
        <v>274</v>
      </c>
      <c r="L415" s="489">
        <v>0.0</v>
      </c>
      <c r="M415" s="489">
        <f t="shared" si="197"/>
        <v>0</v>
      </c>
      <c r="N415" s="490" t="s">
        <v>79</v>
      </c>
      <c r="O415" s="436">
        <f t="shared" si="198"/>
        <v>0</v>
      </c>
      <c r="P415" s="437"/>
      <c r="Q415" s="438"/>
      <c r="R415" s="410"/>
      <c r="S415" s="410"/>
      <c r="T415" s="411"/>
      <c r="U415" s="411"/>
      <c r="V415" s="411"/>
      <c r="W415" s="411"/>
      <c r="X415" s="411"/>
      <c r="Y415" s="411"/>
      <c r="Z415" s="411"/>
    </row>
    <row r="416">
      <c r="A416" s="550" t="s">
        <v>277</v>
      </c>
      <c r="B416" s="417">
        <f t="shared" ref="B416:G416" si="199"> sum(B417, B418, B419)</f>
        <v>0</v>
      </c>
      <c r="C416" s="417">
        <f t="shared" si="199"/>
        <v>0</v>
      </c>
      <c r="D416" s="417">
        <f t="shared" si="199"/>
        <v>0</v>
      </c>
      <c r="E416" s="417">
        <f t="shared" si="199"/>
        <v>0</v>
      </c>
      <c r="F416" s="417">
        <f t="shared" si="199"/>
        <v>0</v>
      </c>
      <c r="G416" s="417">
        <f t="shared" si="199"/>
        <v>0</v>
      </c>
      <c r="H416" s="418">
        <f t="shared" si="187"/>
        <v>0</v>
      </c>
      <c r="I416" s="417"/>
      <c r="J416" s="409"/>
      <c r="K416" s="550" t="s">
        <v>277</v>
      </c>
      <c r="L416" s="445"/>
      <c r="M416" s="445"/>
      <c r="N416" s="447"/>
      <c r="O416" s="447"/>
      <c r="P416" s="445"/>
      <c r="Q416" s="410"/>
      <c r="R416" s="410"/>
      <c r="S416" s="410"/>
      <c r="T416" s="411"/>
      <c r="U416" s="411"/>
      <c r="V416" s="411"/>
      <c r="W416" s="411"/>
      <c r="X416" s="411"/>
      <c r="Y416" s="411"/>
      <c r="Z416" s="411"/>
    </row>
    <row r="417">
      <c r="A417" s="487" t="s">
        <v>274</v>
      </c>
      <c r="B417" s="432">
        <v>0.0</v>
      </c>
      <c r="C417" s="432">
        <v>0.0</v>
      </c>
      <c r="D417" s="432">
        <v>0.0</v>
      </c>
      <c r="E417" s="432">
        <v>0.0</v>
      </c>
      <c r="F417" s="430">
        <v>0.0</v>
      </c>
      <c r="G417" s="430">
        <v>0.0</v>
      </c>
      <c r="H417" s="488">
        <f t="shared" si="187"/>
        <v>0</v>
      </c>
      <c r="I417" s="434">
        <f t="shared" ref="I417:I419" si="200">(H417/60)</f>
        <v>0</v>
      </c>
      <c r="J417" s="424"/>
      <c r="K417" s="487" t="s">
        <v>274</v>
      </c>
      <c r="L417" s="489">
        <v>0.0</v>
      </c>
      <c r="M417" s="489">
        <f t="shared" ref="M417:M419" si="201">(L417-H417)</f>
        <v>0</v>
      </c>
      <c r="N417" s="490" t="s">
        <v>79</v>
      </c>
      <c r="O417" s="436">
        <f t="shared" ref="O417:O419" si="202">sum(M417,N417)</f>
        <v>0</v>
      </c>
      <c r="P417" s="437"/>
      <c r="Q417" s="438"/>
      <c r="R417" s="410"/>
      <c r="S417" s="410"/>
      <c r="T417" s="411"/>
      <c r="U417" s="411"/>
      <c r="V417" s="411"/>
      <c r="W417" s="411"/>
      <c r="X417" s="411"/>
      <c r="Y417" s="411"/>
      <c r="Z417" s="411"/>
    </row>
    <row r="418">
      <c r="A418" s="487" t="s">
        <v>274</v>
      </c>
      <c r="B418" s="432">
        <v>0.0</v>
      </c>
      <c r="C418" s="432">
        <v>0.0</v>
      </c>
      <c r="D418" s="432">
        <v>0.0</v>
      </c>
      <c r="E418" s="432">
        <v>0.0</v>
      </c>
      <c r="F418" s="430">
        <v>0.0</v>
      </c>
      <c r="G418" s="430">
        <v>0.0</v>
      </c>
      <c r="H418" s="488">
        <f t="shared" si="187"/>
        <v>0</v>
      </c>
      <c r="I418" s="434">
        <f t="shared" si="200"/>
        <v>0</v>
      </c>
      <c r="J418" s="424"/>
      <c r="K418" s="487" t="s">
        <v>274</v>
      </c>
      <c r="L418" s="489">
        <v>0.0</v>
      </c>
      <c r="M418" s="489">
        <f t="shared" si="201"/>
        <v>0</v>
      </c>
      <c r="N418" s="490" t="s">
        <v>79</v>
      </c>
      <c r="O418" s="436">
        <f t="shared" si="202"/>
        <v>0</v>
      </c>
      <c r="P418" s="437"/>
      <c r="Q418" s="438"/>
      <c r="R418" s="410"/>
      <c r="S418" s="410"/>
      <c r="T418" s="411"/>
      <c r="U418" s="411"/>
      <c r="V418" s="411"/>
      <c r="W418" s="411"/>
      <c r="X418" s="411"/>
      <c r="Y418" s="411"/>
      <c r="Z418" s="411"/>
    </row>
    <row r="419">
      <c r="A419" s="487" t="s">
        <v>274</v>
      </c>
      <c r="B419" s="432">
        <v>0.0</v>
      </c>
      <c r="C419" s="432">
        <v>0.0</v>
      </c>
      <c r="D419" s="432">
        <v>0.0</v>
      </c>
      <c r="E419" s="432">
        <v>0.0</v>
      </c>
      <c r="F419" s="430">
        <v>0.0</v>
      </c>
      <c r="G419" s="430">
        <v>0.0</v>
      </c>
      <c r="H419" s="488">
        <f t="shared" si="187"/>
        <v>0</v>
      </c>
      <c r="I419" s="434">
        <f t="shared" si="200"/>
        <v>0</v>
      </c>
      <c r="J419" s="424"/>
      <c r="K419" s="487" t="s">
        <v>274</v>
      </c>
      <c r="L419" s="489">
        <v>0.0</v>
      </c>
      <c r="M419" s="489">
        <f t="shared" si="201"/>
        <v>0</v>
      </c>
      <c r="N419" s="490" t="s">
        <v>79</v>
      </c>
      <c r="O419" s="436">
        <f t="shared" si="202"/>
        <v>0</v>
      </c>
      <c r="P419" s="437"/>
      <c r="Q419" s="438"/>
      <c r="R419" s="410"/>
      <c r="S419" s="410"/>
      <c r="T419" s="411"/>
      <c r="U419" s="411"/>
      <c r="V419" s="411"/>
      <c r="W419" s="411"/>
      <c r="X419" s="411"/>
      <c r="Y419" s="411"/>
      <c r="Z419" s="411"/>
    </row>
    <row r="420">
      <c r="A420" s="420"/>
      <c r="B420" s="423">
        <f t="shared" ref="B420:G420" si="203">SUM(B405,B406, B407,B409,B410, B411, B413,B414,B415, B417,B418,B419)</f>
        <v>30</v>
      </c>
      <c r="C420" s="423">
        <f t="shared" si="203"/>
        <v>12</v>
      </c>
      <c r="D420" s="423">
        <f t="shared" si="203"/>
        <v>19</v>
      </c>
      <c r="E420" s="423">
        <f t="shared" si="203"/>
        <v>19</v>
      </c>
      <c r="F420" s="423">
        <f t="shared" si="203"/>
        <v>18</v>
      </c>
      <c r="G420" s="423">
        <f t="shared" si="203"/>
        <v>1</v>
      </c>
      <c r="H420" s="423">
        <f t="shared" si="187"/>
        <v>99</v>
      </c>
      <c r="I420" s="492"/>
      <c r="J420" s="409"/>
      <c r="K420" s="423" t="s">
        <v>9</v>
      </c>
      <c r="L420" s="423">
        <f t="shared" ref="L420:O420" si="204">SUM(L405:L410)</f>
        <v>122</v>
      </c>
      <c r="M420" s="423">
        <f t="shared" si="204"/>
        <v>23</v>
      </c>
      <c r="N420" s="423">
        <f t="shared" si="204"/>
        <v>122</v>
      </c>
      <c r="O420" s="423">
        <f t="shared" si="204"/>
        <v>145</v>
      </c>
      <c r="P420" s="423"/>
      <c r="Q420" s="410"/>
      <c r="R420" s="410"/>
      <c r="S420" s="410"/>
      <c r="T420" s="411"/>
      <c r="U420" s="411"/>
      <c r="V420" s="411"/>
      <c r="W420" s="411"/>
      <c r="X420" s="411"/>
      <c r="Y420" s="411"/>
      <c r="Z420" s="411"/>
    </row>
    <row r="421">
      <c r="A421" s="474"/>
      <c r="B421" s="474"/>
      <c r="C421" s="474"/>
      <c r="D421" s="474"/>
      <c r="E421" s="474"/>
      <c r="F421" s="474"/>
      <c r="G421" s="474"/>
      <c r="H421" s="474"/>
      <c r="I421" s="410"/>
      <c r="J421" s="428"/>
      <c r="K421" s="410"/>
      <c r="L421" s="410"/>
      <c r="M421" s="410"/>
      <c r="N421" s="410"/>
      <c r="O421" s="410"/>
      <c r="P421" s="410"/>
      <c r="Q421" s="410"/>
      <c r="R421" s="410"/>
      <c r="S421" s="410"/>
      <c r="T421" s="411"/>
      <c r="U421" s="411"/>
      <c r="V421" s="411"/>
      <c r="W421" s="411"/>
      <c r="X421" s="411"/>
      <c r="Y421" s="411"/>
      <c r="Z421" s="411"/>
    </row>
    <row r="422">
      <c r="A422" s="479"/>
      <c r="B422" s="493">
        <f t="shared" ref="B422:H422" si="205">(B420*32)</f>
        <v>960</v>
      </c>
      <c r="C422" s="493">
        <f t="shared" si="205"/>
        <v>384</v>
      </c>
      <c r="D422" s="493">
        <f t="shared" si="205"/>
        <v>608</v>
      </c>
      <c r="E422" s="493">
        <f t="shared" si="205"/>
        <v>608</v>
      </c>
      <c r="F422" s="493">
        <f t="shared" si="205"/>
        <v>576</v>
      </c>
      <c r="G422" s="493">
        <f t="shared" si="205"/>
        <v>32</v>
      </c>
      <c r="H422" s="493">
        <f t="shared" si="205"/>
        <v>3168</v>
      </c>
      <c r="I422" s="410"/>
      <c r="J422" s="428"/>
      <c r="K422" s="410"/>
      <c r="L422" s="410"/>
      <c r="M422" s="410"/>
      <c r="N422" s="410"/>
      <c r="O422" s="410"/>
      <c r="P422" s="410"/>
      <c r="Q422" s="410"/>
      <c r="R422" s="410"/>
      <c r="S422" s="410"/>
      <c r="T422" s="411"/>
      <c r="U422" s="411"/>
      <c r="V422" s="411"/>
      <c r="W422" s="411"/>
      <c r="X422" s="411"/>
      <c r="Y422" s="411"/>
      <c r="Z422" s="411"/>
    </row>
    <row r="423">
      <c r="A423" s="410"/>
      <c r="B423" s="410"/>
      <c r="C423" s="410"/>
      <c r="D423" s="410"/>
      <c r="E423" s="410"/>
      <c r="F423" s="410"/>
      <c r="G423" s="474"/>
      <c r="H423" s="474"/>
      <c r="I423" s="410"/>
      <c r="J423" s="428"/>
      <c r="K423" s="410"/>
      <c r="L423" s="410"/>
      <c r="M423" s="410"/>
      <c r="N423" s="410"/>
      <c r="O423" s="410"/>
      <c r="P423" s="410"/>
      <c r="Q423" s="410"/>
      <c r="R423" s="410"/>
      <c r="S423" s="410"/>
      <c r="T423" s="411"/>
      <c r="U423" s="411"/>
      <c r="V423" s="411"/>
      <c r="W423" s="411"/>
      <c r="X423" s="411"/>
      <c r="Y423" s="411"/>
      <c r="Z423" s="411"/>
    </row>
    <row r="424">
      <c r="A424" s="410"/>
      <c r="B424" s="410"/>
      <c r="C424" s="410"/>
      <c r="D424" s="410"/>
      <c r="E424" s="410"/>
      <c r="F424" s="481"/>
      <c r="G424" s="482" t="s">
        <v>35</v>
      </c>
      <c r="H424" s="482" t="s">
        <v>36</v>
      </c>
      <c r="I424" s="410"/>
      <c r="J424" s="428"/>
      <c r="K424" s="410"/>
      <c r="L424" s="410"/>
      <c r="M424" s="410"/>
      <c r="N424" s="410"/>
      <c r="O424" s="410"/>
      <c r="P424" s="410"/>
      <c r="Q424" s="410"/>
      <c r="R424" s="410"/>
      <c r="S424" s="410"/>
      <c r="T424" s="411"/>
      <c r="U424" s="411"/>
      <c r="V424" s="411"/>
      <c r="W424" s="411"/>
      <c r="X424" s="411"/>
      <c r="Y424" s="411"/>
      <c r="Z424" s="411"/>
    </row>
    <row r="425">
      <c r="A425" s="410"/>
      <c r="B425" s="410"/>
      <c r="C425" s="410"/>
      <c r="D425" s="410"/>
      <c r="E425" s="410"/>
      <c r="F425" s="481"/>
      <c r="G425" s="483">
        <v>44598.0</v>
      </c>
      <c r="H425" s="430">
        <v>89.0</v>
      </c>
      <c r="I425" s="410"/>
      <c r="J425" s="428"/>
      <c r="K425" s="410"/>
      <c r="L425" s="410"/>
      <c r="M425" s="410"/>
      <c r="N425" s="410"/>
      <c r="O425" s="410"/>
      <c r="P425" s="410"/>
      <c r="Q425" s="410"/>
      <c r="R425" s="410"/>
      <c r="S425" s="410"/>
      <c r="T425" s="411"/>
      <c r="U425" s="411"/>
      <c r="V425" s="411"/>
      <c r="W425" s="411"/>
      <c r="X425" s="411"/>
      <c r="Y425" s="411"/>
      <c r="Z425" s="411"/>
    </row>
    <row r="426">
      <c r="A426" s="410"/>
      <c r="B426" s="410"/>
      <c r="C426" s="410"/>
      <c r="D426" s="410"/>
      <c r="E426" s="410"/>
      <c r="F426" s="481"/>
      <c r="G426" s="484">
        <v>44605.0</v>
      </c>
      <c r="H426" s="430">
        <f>(H420)</f>
        <v>99</v>
      </c>
      <c r="I426" s="410"/>
      <c r="J426" s="428"/>
      <c r="K426" s="410"/>
      <c r="L426" s="410"/>
      <c r="M426" s="410"/>
      <c r="N426" s="410"/>
      <c r="O426" s="410"/>
      <c r="P426" s="410"/>
      <c r="Q426" s="410"/>
      <c r="R426" s="410"/>
      <c r="S426" s="410"/>
      <c r="T426" s="411"/>
      <c r="U426" s="411"/>
      <c r="V426" s="411"/>
      <c r="W426" s="411"/>
      <c r="X426" s="411"/>
      <c r="Y426" s="411"/>
      <c r="Z426" s="411"/>
    </row>
    <row r="427">
      <c r="A427" s="410"/>
      <c r="B427" s="410"/>
      <c r="C427" s="410"/>
      <c r="D427" s="410"/>
      <c r="E427" s="410"/>
      <c r="F427" s="481"/>
      <c r="G427" s="482" t="s">
        <v>9</v>
      </c>
      <c r="H427" s="482">
        <f>SUM(H425:H426)</f>
        <v>188</v>
      </c>
      <c r="I427" s="410"/>
      <c r="J427" s="428"/>
      <c r="K427" s="410"/>
      <c r="L427" s="410"/>
      <c r="M427" s="410"/>
      <c r="N427" s="410"/>
      <c r="O427" s="410"/>
      <c r="P427" s="410"/>
      <c r="Q427" s="410"/>
      <c r="R427" s="410"/>
      <c r="S427" s="410"/>
      <c r="T427" s="411"/>
      <c r="U427" s="411"/>
      <c r="V427" s="411"/>
      <c r="W427" s="411"/>
      <c r="X427" s="411"/>
      <c r="Y427" s="411"/>
      <c r="Z427" s="411"/>
    </row>
    <row r="428">
      <c r="A428" s="410"/>
      <c r="B428" s="410"/>
      <c r="C428" s="410"/>
      <c r="D428" s="410"/>
      <c r="E428" s="410"/>
      <c r="F428" s="410"/>
      <c r="G428" s="474"/>
      <c r="H428" s="474"/>
      <c r="I428" s="410"/>
      <c r="J428" s="428"/>
      <c r="K428" s="410"/>
      <c r="L428" s="410"/>
      <c r="M428" s="410"/>
      <c r="N428" s="410"/>
      <c r="O428" s="410"/>
      <c r="P428" s="410"/>
      <c r="Q428" s="410"/>
      <c r="R428" s="410"/>
      <c r="S428" s="410"/>
      <c r="T428" s="411"/>
      <c r="U428" s="411"/>
      <c r="V428" s="411"/>
      <c r="W428" s="411"/>
      <c r="X428" s="411"/>
      <c r="Y428" s="411"/>
      <c r="Z428" s="411"/>
    </row>
    <row r="429">
      <c r="A429" s="410"/>
      <c r="B429" s="410"/>
      <c r="C429" s="410"/>
      <c r="D429" s="410"/>
      <c r="E429" s="410"/>
      <c r="F429" s="481"/>
      <c r="G429" s="552" t="s">
        <v>131</v>
      </c>
      <c r="H429" s="552">
        <f>(1000-H427)</f>
        <v>812</v>
      </c>
      <c r="I429" s="553">
        <f>(H427/1000)</f>
        <v>0.188</v>
      </c>
      <c r="J429" s="428"/>
      <c r="K429" s="410"/>
      <c r="L429" s="410"/>
      <c r="M429" s="410"/>
      <c r="N429" s="410"/>
      <c r="O429" s="410"/>
      <c r="P429" s="410"/>
      <c r="Q429" s="410"/>
      <c r="R429" s="410"/>
      <c r="S429" s="410"/>
      <c r="T429" s="411"/>
      <c r="U429" s="411"/>
      <c r="V429" s="411"/>
      <c r="W429" s="411"/>
      <c r="X429" s="411"/>
      <c r="Y429" s="411"/>
      <c r="Z429" s="411"/>
    </row>
    <row r="430">
      <c r="A430" s="474"/>
      <c r="B430" s="474"/>
      <c r="C430" s="474"/>
      <c r="D430" s="474"/>
      <c r="E430" s="474"/>
      <c r="F430" s="474"/>
      <c r="G430" s="474"/>
      <c r="H430" s="474"/>
      <c r="I430" s="474"/>
      <c r="J430" s="428"/>
      <c r="K430" s="474"/>
      <c r="L430" s="474"/>
      <c r="M430" s="474"/>
      <c r="N430" s="474"/>
      <c r="O430" s="474"/>
      <c r="P430" s="474"/>
      <c r="Q430" s="410"/>
      <c r="R430" s="410"/>
      <c r="S430" s="410"/>
      <c r="T430" s="411"/>
      <c r="U430" s="411"/>
      <c r="V430" s="411"/>
      <c r="W430" s="411"/>
      <c r="X430" s="411"/>
      <c r="Y430" s="411"/>
      <c r="Z430" s="411"/>
    </row>
    <row r="431">
      <c r="A431" s="406" t="s">
        <v>267</v>
      </c>
      <c r="B431" s="407">
        <v>7.0</v>
      </c>
      <c r="C431" s="407">
        <v>8.0</v>
      </c>
      <c r="D431" s="407">
        <v>9.0</v>
      </c>
      <c r="E431" s="407">
        <v>10.0</v>
      </c>
      <c r="F431" s="407">
        <v>11.0</v>
      </c>
      <c r="G431" s="407">
        <v>12.0</v>
      </c>
      <c r="H431" s="408"/>
      <c r="I431" s="408"/>
      <c r="J431" s="409"/>
      <c r="K431" s="406" t="s">
        <v>267</v>
      </c>
      <c r="L431" s="415"/>
      <c r="M431" s="415"/>
      <c r="N431" s="415"/>
      <c r="O431" s="415"/>
      <c r="P431" s="415"/>
      <c r="Q431" s="410"/>
      <c r="R431" s="410"/>
      <c r="S431" s="410"/>
      <c r="T431" s="411"/>
      <c r="U431" s="411"/>
      <c r="V431" s="411"/>
      <c r="W431" s="411"/>
      <c r="X431" s="411"/>
      <c r="Y431" s="411"/>
      <c r="Z431" s="411"/>
    </row>
    <row r="432">
      <c r="A432" s="414" t="s">
        <v>144</v>
      </c>
      <c r="B432" s="414" t="s">
        <v>2</v>
      </c>
      <c r="C432" s="414" t="s">
        <v>3</v>
      </c>
      <c r="D432" s="414" t="s">
        <v>4</v>
      </c>
      <c r="E432" s="414" t="s">
        <v>5</v>
      </c>
      <c r="F432" s="414" t="s">
        <v>6</v>
      </c>
      <c r="G432" s="414" t="s">
        <v>7</v>
      </c>
      <c r="H432" s="414" t="s">
        <v>9</v>
      </c>
      <c r="I432" s="414" t="s">
        <v>71</v>
      </c>
      <c r="J432" s="409"/>
      <c r="K432" s="413" t="s">
        <v>144</v>
      </c>
      <c r="L432" s="413" t="s">
        <v>72</v>
      </c>
      <c r="M432" s="413" t="s">
        <v>13</v>
      </c>
      <c r="N432" s="415" t="s">
        <v>73</v>
      </c>
      <c r="O432" s="415" t="s">
        <v>133</v>
      </c>
      <c r="P432" s="494" t="s">
        <v>245</v>
      </c>
      <c r="Q432" s="410"/>
      <c r="R432" s="410"/>
      <c r="S432" s="410"/>
      <c r="T432" s="411"/>
      <c r="U432" s="411"/>
      <c r="V432" s="411"/>
      <c r="W432" s="411"/>
      <c r="X432" s="411"/>
      <c r="Y432" s="411"/>
      <c r="Z432" s="411"/>
    </row>
    <row r="433">
      <c r="A433" s="495" t="s">
        <v>1</v>
      </c>
      <c r="B433" s="496"/>
      <c r="C433" s="496"/>
      <c r="D433" s="496"/>
      <c r="E433" s="496"/>
      <c r="F433" s="496"/>
      <c r="G433" s="496"/>
      <c r="H433" s="497">
        <v>0.0</v>
      </c>
      <c r="I433" s="496"/>
      <c r="J433" s="409"/>
      <c r="K433" s="498" t="s">
        <v>1</v>
      </c>
      <c r="L433" s="499"/>
      <c r="M433" s="499"/>
      <c r="N433" s="499"/>
      <c r="O433" s="499"/>
      <c r="P433" s="499"/>
      <c r="Q433" s="410"/>
      <c r="R433" s="410"/>
      <c r="S433" s="410"/>
      <c r="T433" s="411"/>
      <c r="U433" s="411"/>
      <c r="V433" s="411"/>
      <c r="W433" s="411"/>
      <c r="X433" s="411"/>
      <c r="Y433" s="411"/>
      <c r="Z433" s="411"/>
    </row>
    <row r="434">
      <c r="A434" s="550" t="s">
        <v>275</v>
      </c>
      <c r="B434" s="417">
        <f t="shared" ref="B434:G434" si="206"> sum(B435, B436)</f>
        <v>19</v>
      </c>
      <c r="C434" s="417">
        <f t="shared" si="206"/>
        <v>30</v>
      </c>
      <c r="D434" s="417">
        <f t="shared" si="206"/>
        <v>17</v>
      </c>
      <c r="E434" s="417">
        <f t="shared" si="206"/>
        <v>22</v>
      </c>
      <c r="F434" s="417">
        <f t="shared" si="206"/>
        <v>8</v>
      </c>
      <c r="G434" s="417">
        <f t="shared" si="206"/>
        <v>16</v>
      </c>
      <c r="H434" s="418">
        <f t="shared" ref="H434:H461" si="207">SUM(B434:G434)</f>
        <v>112</v>
      </c>
      <c r="I434" s="417"/>
      <c r="J434" s="409"/>
      <c r="K434" s="550" t="s">
        <v>275</v>
      </c>
      <c r="L434" s="445"/>
      <c r="M434" s="445"/>
      <c r="N434" s="447"/>
      <c r="O434" s="447"/>
      <c r="P434" s="445"/>
      <c r="Q434" s="410"/>
      <c r="R434" s="410"/>
      <c r="S434" s="410"/>
      <c r="T434" s="411"/>
      <c r="U434" s="411"/>
      <c r="V434" s="411"/>
      <c r="W434" s="411"/>
      <c r="X434" s="411"/>
      <c r="Y434" s="411"/>
      <c r="Z434" s="411"/>
    </row>
    <row r="435">
      <c r="A435" s="500" t="s">
        <v>145</v>
      </c>
      <c r="B435" s="501">
        <v>0.0</v>
      </c>
      <c r="C435" s="501">
        <v>22.0</v>
      </c>
      <c r="D435" s="554">
        <v>17.0</v>
      </c>
      <c r="E435" s="501">
        <v>22.0</v>
      </c>
      <c r="F435" s="501">
        <v>8.0</v>
      </c>
      <c r="G435" s="502">
        <v>16.0</v>
      </c>
      <c r="H435" s="503">
        <f t="shared" si="207"/>
        <v>85</v>
      </c>
      <c r="I435" s="504">
        <f>(H435:H436/60)</f>
        <v>1.416666667</v>
      </c>
      <c r="J435" s="424"/>
      <c r="K435" s="500" t="s">
        <v>145</v>
      </c>
      <c r="L435" s="505">
        <v>113.0</v>
      </c>
      <c r="M435" s="505">
        <f t="shared" ref="M435:M440" si="208">(L435-H435)</f>
        <v>28</v>
      </c>
      <c r="N435" s="506">
        <v>50.0</v>
      </c>
      <c r="O435" s="505">
        <f t="shared" ref="O435:O440" si="209">sum(M435,N435)</f>
        <v>78</v>
      </c>
      <c r="P435" s="505"/>
      <c r="Q435" s="438"/>
      <c r="R435" s="410"/>
      <c r="S435" s="410"/>
      <c r="T435" s="411"/>
      <c r="U435" s="411"/>
      <c r="V435" s="411"/>
      <c r="W435" s="411"/>
      <c r="X435" s="411"/>
      <c r="Y435" s="411"/>
      <c r="Z435" s="411"/>
    </row>
    <row r="436">
      <c r="A436" s="507" t="s">
        <v>121</v>
      </c>
      <c r="B436" s="456">
        <v>19.0</v>
      </c>
      <c r="C436" s="456">
        <v>8.0</v>
      </c>
      <c r="D436" s="457">
        <v>0.0</v>
      </c>
      <c r="E436" s="456">
        <v>0.0</v>
      </c>
      <c r="F436" s="456">
        <v>0.0</v>
      </c>
      <c r="G436" s="507">
        <v>0.0</v>
      </c>
      <c r="H436" s="488">
        <f t="shared" si="207"/>
        <v>27</v>
      </c>
      <c r="I436" s="508"/>
      <c r="J436" s="424"/>
      <c r="K436" s="507" t="s">
        <v>121</v>
      </c>
      <c r="L436" s="489">
        <v>30.0</v>
      </c>
      <c r="M436" s="449">
        <f t="shared" si="208"/>
        <v>3</v>
      </c>
      <c r="N436" s="509">
        <v>7.0</v>
      </c>
      <c r="O436" s="449">
        <f t="shared" si="209"/>
        <v>10</v>
      </c>
      <c r="P436" s="449"/>
      <c r="Q436" s="438"/>
      <c r="R436" s="410"/>
      <c r="S436" s="410"/>
      <c r="T436" s="411"/>
      <c r="U436" s="411"/>
      <c r="V436" s="411"/>
      <c r="W436" s="411"/>
      <c r="X436" s="411"/>
      <c r="Y436" s="411"/>
      <c r="Z436" s="411"/>
    </row>
    <row r="437">
      <c r="A437" s="512" t="s">
        <v>257</v>
      </c>
      <c r="B437" s="511">
        <v>0.0</v>
      </c>
      <c r="C437" s="511">
        <v>3.0</v>
      </c>
      <c r="D437" s="511">
        <v>8.0</v>
      </c>
      <c r="E437" s="511">
        <v>11.0</v>
      </c>
      <c r="F437" s="511">
        <v>9.0</v>
      </c>
      <c r="G437" s="512">
        <v>0.0</v>
      </c>
      <c r="H437" s="513">
        <f t="shared" si="207"/>
        <v>31</v>
      </c>
      <c r="I437" s="514">
        <f>(H437/60)</f>
        <v>0.5166666667</v>
      </c>
      <c r="J437" s="424"/>
      <c r="K437" s="512" t="s">
        <v>257</v>
      </c>
      <c r="L437" s="505">
        <v>35.0</v>
      </c>
      <c r="M437" s="505">
        <f t="shared" si="208"/>
        <v>4</v>
      </c>
      <c r="N437" s="506">
        <v>40.0</v>
      </c>
      <c r="O437" s="505">
        <f t="shared" si="209"/>
        <v>44</v>
      </c>
      <c r="P437" s="505"/>
      <c r="Q437" s="438"/>
      <c r="R437" s="410"/>
      <c r="S437" s="410"/>
      <c r="T437" s="411"/>
      <c r="U437" s="411"/>
      <c r="V437" s="411"/>
      <c r="W437" s="411"/>
      <c r="X437" s="411"/>
      <c r="Y437" s="411"/>
      <c r="Z437" s="411"/>
    </row>
    <row r="438">
      <c r="A438" s="507" t="s">
        <v>121</v>
      </c>
      <c r="B438" s="456">
        <v>0.0</v>
      </c>
      <c r="C438" s="456">
        <v>0.0</v>
      </c>
      <c r="D438" s="456">
        <v>0.0</v>
      </c>
      <c r="E438" s="456">
        <v>0.0</v>
      </c>
      <c r="F438" s="456">
        <v>0.0</v>
      </c>
      <c r="G438" s="507">
        <v>0.0</v>
      </c>
      <c r="H438" s="488">
        <f t="shared" si="207"/>
        <v>0</v>
      </c>
      <c r="I438" s="508"/>
      <c r="J438" s="424"/>
      <c r="K438" s="507" t="s">
        <v>121</v>
      </c>
      <c r="L438" s="436">
        <v>0.0</v>
      </c>
      <c r="M438" s="449">
        <f t="shared" si="208"/>
        <v>0</v>
      </c>
      <c r="N438" s="509"/>
      <c r="O438" s="449">
        <f t="shared" si="209"/>
        <v>0</v>
      </c>
      <c r="P438" s="449"/>
      <c r="Q438" s="410"/>
      <c r="R438" s="410"/>
      <c r="S438" s="410"/>
      <c r="T438" s="411"/>
      <c r="U438" s="411"/>
      <c r="V438" s="411"/>
      <c r="W438" s="411"/>
      <c r="X438" s="411"/>
      <c r="Y438" s="411"/>
      <c r="Z438" s="411"/>
    </row>
    <row r="439">
      <c r="A439" s="512" t="s">
        <v>274</v>
      </c>
      <c r="B439" s="511">
        <v>0.0</v>
      </c>
      <c r="C439" s="511">
        <v>0.0</v>
      </c>
      <c r="D439" s="511">
        <v>0.0</v>
      </c>
      <c r="E439" s="511">
        <v>0.0</v>
      </c>
      <c r="F439" s="511">
        <v>0.0</v>
      </c>
      <c r="G439" s="512">
        <v>0.0</v>
      </c>
      <c r="H439" s="513">
        <f t="shared" si="207"/>
        <v>0</v>
      </c>
      <c r="I439" s="514">
        <f>(H439/60)</f>
        <v>0</v>
      </c>
      <c r="J439" s="424"/>
      <c r="K439" s="512" t="s">
        <v>274</v>
      </c>
      <c r="L439" s="505">
        <v>0.0</v>
      </c>
      <c r="M439" s="505">
        <f t="shared" si="208"/>
        <v>0</v>
      </c>
      <c r="N439" s="506"/>
      <c r="O439" s="505">
        <f t="shared" si="209"/>
        <v>0</v>
      </c>
      <c r="P439" s="505"/>
      <c r="Q439" s="438"/>
      <c r="R439" s="410"/>
      <c r="S439" s="410"/>
      <c r="T439" s="411"/>
      <c r="U439" s="411"/>
      <c r="V439" s="411"/>
      <c r="W439" s="411"/>
      <c r="X439" s="411"/>
      <c r="Y439" s="411"/>
      <c r="Z439" s="411"/>
    </row>
    <row r="440">
      <c r="A440" s="507" t="s">
        <v>121</v>
      </c>
      <c r="B440" s="456">
        <v>0.0</v>
      </c>
      <c r="C440" s="456">
        <v>0.0</v>
      </c>
      <c r="D440" s="456">
        <v>0.0</v>
      </c>
      <c r="E440" s="456">
        <v>0.0</v>
      </c>
      <c r="F440" s="456">
        <v>0.0</v>
      </c>
      <c r="G440" s="507">
        <v>0.0</v>
      </c>
      <c r="H440" s="488">
        <f t="shared" si="207"/>
        <v>0</v>
      </c>
      <c r="I440" s="508"/>
      <c r="J440" s="424"/>
      <c r="K440" s="507" t="s">
        <v>121</v>
      </c>
      <c r="L440" s="436">
        <v>0.0</v>
      </c>
      <c r="M440" s="449">
        <f t="shared" si="208"/>
        <v>0</v>
      </c>
      <c r="N440" s="509"/>
      <c r="O440" s="449">
        <f t="shared" si="209"/>
        <v>0</v>
      </c>
      <c r="P440" s="449"/>
      <c r="Q440" s="410"/>
      <c r="R440" s="410"/>
      <c r="S440" s="410"/>
      <c r="T440" s="411"/>
      <c r="U440" s="411"/>
      <c r="V440" s="411"/>
      <c r="W440" s="411"/>
      <c r="X440" s="411"/>
      <c r="Y440" s="411"/>
      <c r="Z440" s="411"/>
    </row>
    <row r="441">
      <c r="A441" s="550" t="s">
        <v>275</v>
      </c>
      <c r="B441" s="417">
        <f t="shared" ref="B441:F441" si="210"> sum(B442, B443)</f>
        <v>5</v>
      </c>
      <c r="C441" s="417">
        <f t="shared" si="210"/>
        <v>13</v>
      </c>
      <c r="D441" s="417">
        <f t="shared" si="210"/>
        <v>7</v>
      </c>
      <c r="E441" s="417">
        <f t="shared" si="210"/>
        <v>7</v>
      </c>
      <c r="F441" s="417">
        <f t="shared" si="210"/>
        <v>0</v>
      </c>
      <c r="G441" s="555">
        <v>0.0</v>
      </c>
      <c r="H441" s="418">
        <f t="shared" si="207"/>
        <v>32</v>
      </c>
      <c r="I441" s="417"/>
      <c r="J441" s="409"/>
      <c r="K441" s="550" t="s">
        <v>275</v>
      </c>
      <c r="L441" s="445"/>
      <c r="M441" s="445"/>
      <c r="N441" s="447"/>
      <c r="O441" s="447"/>
      <c r="P441" s="445"/>
      <c r="Q441" s="410"/>
      <c r="R441" s="410"/>
      <c r="S441" s="410"/>
      <c r="T441" s="411"/>
      <c r="U441" s="411"/>
      <c r="V441" s="411"/>
      <c r="W441" s="411"/>
      <c r="X441" s="411"/>
      <c r="Y441" s="411"/>
      <c r="Z441" s="411"/>
    </row>
    <row r="442">
      <c r="A442" s="500" t="s">
        <v>153</v>
      </c>
      <c r="B442" s="501">
        <v>5.0</v>
      </c>
      <c r="C442" s="501">
        <v>13.0</v>
      </c>
      <c r="D442" s="501">
        <v>7.0</v>
      </c>
      <c r="E442" s="501">
        <v>7.0</v>
      </c>
      <c r="F442" s="501">
        <v>0.0</v>
      </c>
      <c r="G442" s="502">
        <v>0.0</v>
      </c>
      <c r="H442" s="503">
        <f t="shared" si="207"/>
        <v>32</v>
      </c>
      <c r="I442" s="504">
        <f>(H442/60)</f>
        <v>0.5333333333</v>
      </c>
      <c r="J442" s="424"/>
      <c r="K442" s="500" t="s">
        <v>153</v>
      </c>
      <c r="L442" s="505">
        <v>37.0</v>
      </c>
      <c r="M442" s="505">
        <f t="shared" ref="M442:M447" si="211">(L442-H442)</f>
        <v>5</v>
      </c>
      <c r="N442" s="506">
        <v>50.0</v>
      </c>
      <c r="O442" s="505">
        <f t="shared" ref="O442:O447" si="212">sum(M442,N442)</f>
        <v>55</v>
      </c>
      <c r="P442" s="505"/>
      <c r="Q442" s="438"/>
      <c r="R442" s="410"/>
      <c r="S442" s="410"/>
      <c r="T442" s="411"/>
      <c r="U442" s="411"/>
      <c r="V442" s="411"/>
      <c r="W442" s="411"/>
      <c r="X442" s="411"/>
      <c r="Y442" s="411"/>
      <c r="Z442" s="411"/>
    </row>
    <row r="443">
      <c r="A443" s="507" t="s">
        <v>121</v>
      </c>
      <c r="B443" s="456">
        <v>0.0</v>
      </c>
      <c r="C443" s="456">
        <v>0.0</v>
      </c>
      <c r="D443" s="456">
        <v>0.0</v>
      </c>
      <c r="E443" s="456">
        <v>0.0</v>
      </c>
      <c r="F443" s="456">
        <v>0.0</v>
      </c>
      <c r="G443" s="507">
        <v>0.0</v>
      </c>
      <c r="H443" s="488">
        <f t="shared" si="207"/>
        <v>0</v>
      </c>
      <c r="I443" s="508"/>
      <c r="J443" s="424"/>
      <c r="K443" s="507" t="s">
        <v>121</v>
      </c>
      <c r="L443" s="489">
        <v>0.0</v>
      </c>
      <c r="M443" s="449">
        <f t="shared" si="211"/>
        <v>0</v>
      </c>
      <c r="N443" s="509"/>
      <c r="O443" s="449">
        <f t="shared" si="212"/>
        <v>0</v>
      </c>
      <c r="P443" s="449"/>
      <c r="Q443" s="410"/>
      <c r="R443" s="410"/>
      <c r="S443" s="410"/>
      <c r="T443" s="411"/>
      <c r="U443" s="411"/>
      <c r="V443" s="411"/>
      <c r="W443" s="411"/>
      <c r="X443" s="411"/>
      <c r="Y443" s="411"/>
      <c r="Z443" s="411"/>
    </row>
    <row r="444">
      <c r="A444" s="510" t="s">
        <v>203</v>
      </c>
      <c r="B444" s="511">
        <v>2.0</v>
      </c>
      <c r="C444" s="511">
        <v>4.0</v>
      </c>
      <c r="D444" s="511">
        <v>1.0</v>
      </c>
      <c r="E444" s="511">
        <v>9.0</v>
      </c>
      <c r="F444" s="511">
        <v>9.0</v>
      </c>
      <c r="G444" s="512">
        <v>3.0</v>
      </c>
      <c r="H444" s="513">
        <f t="shared" si="207"/>
        <v>28</v>
      </c>
      <c r="I444" s="514">
        <f>(H444/60)</f>
        <v>0.4666666667</v>
      </c>
      <c r="J444" s="424"/>
      <c r="K444" s="510" t="s">
        <v>203</v>
      </c>
      <c r="L444" s="505">
        <v>41.0</v>
      </c>
      <c r="M444" s="505">
        <f t="shared" si="211"/>
        <v>13</v>
      </c>
      <c r="N444" s="506">
        <v>30.0</v>
      </c>
      <c r="O444" s="505">
        <f t="shared" si="212"/>
        <v>43</v>
      </c>
      <c r="P444" s="505"/>
      <c r="Q444" s="438"/>
      <c r="R444" s="410"/>
      <c r="S444" s="410"/>
      <c r="T444" s="411"/>
      <c r="U444" s="411"/>
      <c r="V444" s="411"/>
      <c r="W444" s="411"/>
      <c r="X444" s="411"/>
      <c r="Y444" s="411"/>
      <c r="Z444" s="411"/>
    </row>
    <row r="445">
      <c r="A445" s="507" t="s">
        <v>121</v>
      </c>
      <c r="B445" s="456">
        <v>0.0</v>
      </c>
      <c r="C445" s="456">
        <v>0.0</v>
      </c>
      <c r="D445" s="456">
        <v>0.0</v>
      </c>
      <c r="E445" s="456">
        <v>0.0</v>
      </c>
      <c r="F445" s="456">
        <v>0.0</v>
      </c>
      <c r="G445" s="507">
        <v>0.0</v>
      </c>
      <c r="H445" s="488">
        <f t="shared" si="207"/>
        <v>0</v>
      </c>
      <c r="I445" s="508"/>
      <c r="J445" s="424"/>
      <c r="K445" s="507" t="s">
        <v>121</v>
      </c>
      <c r="L445" s="489">
        <v>0.0</v>
      </c>
      <c r="M445" s="449">
        <f t="shared" si="211"/>
        <v>0</v>
      </c>
      <c r="N445" s="509">
        <v>1.0</v>
      </c>
      <c r="O445" s="449">
        <f t="shared" si="212"/>
        <v>1</v>
      </c>
      <c r="P445" s="449"/>
      <c r="Q445" s="410"/>
      <c r="R445" s="410"/>
      <c r="S445" s="410"/>
      <c r="T445" s="411"/>
      <c r="U445" s="411"/>
      <c r="V445" s="411"/>
      <c r="W445" s="411"/>
      <c r="X445" s="411"/>
      <c r="Y445" s="411"/>
      <c r="Z445" s="411"/>
    </row>
    <row r="446">
      <c r="A446" s="510" t="s">
        <v>241</v>
      </c>
      <c r="B446" s="511">
        <v>0.0</v>
      </c>
      <c r="C446" s="511">
        <v>1.0</v>
      </c>
      <c r="D446" s="511">
        <v>4.0</v>
      </c>
      <c r="E446" s="511">
        <v>0.0</v>
      </c>
      <c r="F446" s="511">
        <v>2.0</v>
      </c>
      <c r="G446" s="512">
        <v>0.0</v>
      </c>
      <c r="H446" s="513">
        <f t="shared" si="207"/>
        <v>7</v>
      </c>
      <c r="I446" s="514">
        <f>(H446/60)</f>
        <v>0.1166666667</v>
      </c>
      <c r="J446" s="424"/>
      <c r="K446" s="510" t="s">
        <v>241</v>
      </c>
      <c r="L446" s="505">
        <v>17.0</v>
      </c>
      <c r="M446" s="505">
        <f t="shared" si="211"/>
        <v>10</v>
      </c>
      <c r="N446" s="506">
        <v>15.0</v>
      </c>
      <c r="O446" s="505">
        <f t="shared" si="212"/>
        <v>25</v>
      </c>
      <c r="P446" s="505"/>
      <c r="Q446" s="438"/>
      <c r="R446" s="410"/>
      <c r="S446" s="410"/>
      <c r="T446" s="411"/>
      <c r="U446" s="411"/>
      <c r="V446" s="411"/>
      <c r="W446" s="411"/>
      <c r="X446" s="411"/>
      <c r="Y446" s="411"/>
      <c r="Z446" s="411"/>
    </row>
    <row r="447">
      <c r="A447" s="507" t="s">
        <v>121</v>
      </c>
      <c r="B447" s="456">
        <v>0.0</v>
      </c>
      <c r="C447" s="456">
        <v>0.0</v>
      </c>
      <c r="D447" s="456">
        <v>0.0</v>
      </c>
      <c r="E447" s="456">
        <v>0.0</v>
      </c>
      <c r="F447" s="456">
        <v>0.0</v>
      </c>
      <c r="G447" s="507">
        <v>0.0</v>
      </c>
      <c r="H447" s="488">
        <f t="shared" si="207"/>
        <v>0</v>
      </c>
      <c r="I447" s="508"/>
      <c r="J447" s="424"/>
      <c r="K447" s="507" t="s">
        <v>121</v>
      </c>
      <c r="L447" s="489">
        <v>1.0</v>
      </c>
      <c r="M447" s="449">
        <f t="shared" si="211"/>
        <v>1</v>
      </c>
      <c r="N447" s="509"/>
      <c r="O447" s="449">
        <f t="shared" si="212"/>
        <v>1</v>
      </c>
      <c r="P447" s="449"/>
      <c r="Q447" s="410"/>
      <c r="R447" s="410"/>
      <c r="S447" s="410"/>
      <c r="T447" s="411"/>
      <c r="U447" s="411"/>
      <c r="V447" s="411"/>
      <c r="W447" s="411"/>
      <c r="X447" s="411"/>
      <c r="Y447" s="411"/>
      <c r="Z447" s="411"/>
    </row>
    <row r="448">
      <c r="A448" s="550" t="s">
        <v>275</v>
      </c>
      <c r="B448" s="417">
        <f t="shared" ref="B448:F448" si="213"> sum(B449, B450)</f>
        <v>6</v>
      </c>
      <c r="C448" s="417">
        <f t="shared" si="213"/>
        <v>1</v>
      </c>
      <c r="D448" s="417">
        <f t="shared" si="213"/>
        <v>23</v>
      </c>
      <c r="E448" s="417">
        <f t="shared" si="213"/>
        <v>4</v>
      </c>
      <c r="F448" s="417">
        <f t="shared" si="213"/>
        <v>3</v>
      </c>
      <c r="G448" s="555">
        <v>0.0</v>
      </c>
      <c r="H448" s="418">
        <f t="shared" si="207"/>
        <v>37</v>
      </c>
      <c r="I448" s="417"/>
      <c r="J448" s="409"/>
      <c r="K448" s="550" t="s">
        <v>275</v>
      </c>
      <c r="L448" s="445"/>
      <c r="M448" s="445"/>
      <c r="N448" s="447"/>
      <c r="O448" s="447"/>
      <c r="P448" s="445"/>
      <c r="Q448" s="410"/>
      <c r="R448" s="410"/>
      <c r="S448" s="410"/>
      <c r="T448" s="411"/>
      <c r="U448" s="411"/>
      <c r="V448" s="411"/>
      <c r="W448" s="411"/>
      <c r="X448" s="411"/>
      <c r="Y448" s="411"/>
      <c r="Z448" s="411"/>
    </row>
    <row r="449">
      <c r="A449" s="512" t="s">
        <v>258</v>
      </c>
      <c r="B449" s="511">
        <v>6.0</v>
      </c>
      <c r="C449" s="511">
        <v>1.0</v>
      </c>
      <c r="D449" s="511">
        <v>23.0</v>
      </c>
      <c r="E449" s="511">
        <v>4.0</v>
      </c>
      <c r="F449" s="511">
        <v>3.0</v>
      </c>
      <c r="G449" s="512">
        <v>1.0</v>
      </c>
      <c r="H449" s="513">
        <f t="shared" si="207"/>
        <v>38</v>
      </c>
      <c r="I449" s="514">
        <f>(H449/60)</f>
        <v>0.6333333333</v>
      </c>
      <c r="J449" s="424"/>
      <c r="K449" s="512" t="s">
        <v>258</v>
      </c>
      <c r="L449" s="505">
        <v>40.0</v>
      </c>
      <c r="M449" s="505">
        <f>(L449-H449)</f>
        <v>2</v>
      </c>
      <c r="N449" s="506">
        <v>60.0</v>
      </c>
      <c r="O449" s="505">
        <f t="shared" ref="O449:O454" si="214">sum(M449,N449)</f>
        <v>62</v>
      </c>
      <c r="P449" s="505"/>
      <c r="Q449" s="438"/>
      <c r="R449" s="410"/>
      <c r="S449" s="410"/>
      <c r="T449" s="411"/>
      <c r="U449" s="411"/>
      <c r="V449" s="411"/>
      <c r="W449" s="411"/>
      <c r="X449" s="411"/>
      <c r="Y449" s="411"/>
      <c r="Z449" s="411"/>
    </row>
    <row r="450">
      <c r="A450" s="507" t="s">
        <v>121</v>
      </c>
      <c r="B450" s="456">
        <v>0.0</v>
      </c>
      <c r="C450" s="456">
        <v>0.0</v>
      </c>
      <c r="D450" s="456">
        <v>0.0</v>
      </c>
      <c r="E450" s="456">
        <v>0.0</v>
      </c>
      <c r="F450" s="456">
        <v>0.0</v>
      </c>
      <c r="G450" s="507">
        <v>0.0</v>
      </c>
      <c r="H450" s="488">
        <f t="shared" si="207"/>
        <v>0</v>
      </c>
      <c r="I450" s="508"/>
      <c r="J450" s="424"/>
      <c r="K450" s="507" t="s">
        <v>121</v>
      </c>
      <c r="L450" s="436">
        <v>0.0</v>
      </c>
      <c r="M450" s="449">
        <v>0.0</v>
      </c>
      <c r="N450" s="509">
        <v>10.0</v>
      </c>
      <c r="O450" s="449">
        <f t="shared" si="214"/>
        <v>10</v>
      </c>
      <c r="P450" s="449"/>
      <c r="Q450" s="410"/>
      <c r="R450" s="410"/>
      <c r="S450" s="410"/>
      <c r="T450" s="411"/>
      <c r="U450" s="411"/>
      <c r="V450" s="411"/>
      <c r="W450" s="411"/>
      <c r="X450" s="411"/>
      <c r="Y450" s="411"/>
      <c r="Z450" s="411"/>
    </row>
    <row r="451">
      <c r="A451" s="500" t="s">
        <v>152</v>
      </c>
      <c r="B451" s="501">
        <v>5.0</v>
      </c>
      <c r="C451" s="501">
        <v>4.0</v>
      </c>
      <c r="D451" s="501">
        <v>15.0</v>
      </c>
      <c r="E451" s="501">
        <v>3.0</v>
      </c>
      <c r="F451" s="501">
        <v>0.0</v>
      </c>
      <c r="G451" s="502">
        <v>0.0</v>
      </c>
      <c r="H451" s="503">
        <f t="shared" si="207"/>
        <v>27</v>
      </c>
      <c r="I451" s="504">
        <f>(H451/60)</f>
        <v>0.45</v>
      </c>
      <c r="J451" s="424"/>
      <c r="K451" s="500" t="s">
        <v>152</v>
      </c>
      <c r="L451" s="505">
        <v>48.0</v>
      </c>
      <c r="M451" s="505">
        <f t="shared" ref="M451:M454" si="215">(L451-H451)</f>
        <v>21</v>
      </c>
      <c r="N451" s="506">
        <v>40.0</v>
      </c>
      <c r="O451" s="505">
        <f t="shared" si="214"/>
        <v>61</v>
      </c>
      <c r="P451" s="505"/>
      <c r="Q451" s="410"/>
      <c r="R451" s="410"/>
      <c r="S451" s="410"/>
      <c r="T451" s="411"/>
      <c r="U451" s="411"/>
      <c r="V451" s="411"/>
      <c r="W451" s="411"/>
      <c r="X451" s="411"/>
      <c r="Y451" s="411"/>
      <c r="Z451" s="411"/>
    </row>
    <row r="452">
      <c r="A452" s="507" t="s">
        <v>121</v>
      </c>
      <c r="B452" s="456">
        <v>0.0</v>
      </c>
      <c r="C452" s="456">
        <v>1.0</v>
      </c>
      <c r="D452" s="456">
        <v>0.0</v>
      </c>
      <c r="E452" s="456">
        <v>1.0</v>
      </c>
      <c r="F452" s="456">
        <v>0.0</v>
      </c>
      <c r="G452" s="507">
        <v>0.0</v>
      </c>
      <c r="H452" s="488">
        <f t="shared" si="207"/>
        <v>2</v>
      </c>
      <c r="I452" s="508"/>
      <c r="J452" s="424"/>
      <c r="K452" s="507" t="s">
        <v>121</v>
      </c>
      <c r="L452" s="489">
        <v>10.0</v>
      </c>
      <c r="M452" s="449">
        <f t="shared" si="215"/>
        <v>8</v>
      </c>
      <c r="N452" s="509">
        <v>2.0</v>
      </c>
      <c r="O452" s="449">
        <f t="shared" si="214"/>
        <v>10</v>
      </c>
      <c r="P452" s="449"/>
      <c r="Q452" s="410"/>
      <c r="R452" s="410"/>
      <c r="S452" s="410"/>
      <c r="T452" s="411"/>
      <c r="U452" s="411"/>
      <c r="V452" s="411"/>
      <c r="W452" s="411"/>
      <c r="X452" s="411"/>
      <c r="Y452" s="411"/>
      <c r="Z452" s="411"/>
    </row>
    <row r="453">
      <c r="A453" s="500" t="s">
        <v>150</v>
      </c>
      <c r="B453" s="501">
        <v>7.0</v>
      </c>
      <c r="C453" s="501">
        <v>3.0</v>
      </c>
      <c r="D453" s="501">
        <v>7.0</v>
      </c>
      <c r="E453" s="501">
        <v>5.0</v>
      </c>
      <c r="F453" s="501">
        <v>2.0</v>
      </c>
      <c r="G453" s="502">
        <v>0.0</v>
      </c>
      <c r="H453" s="503">
        <f t="shared" si="207"/>
        <v>24</v>
      </c>
      <c r="I453" s="504">
        <f>(H453/60)</f>
        <v>0.4</v>
      </c>
      <c r="J453" s="424"/>
      <c r="K453" s="500" t="s">
        <v>150</v>
      </c>
      <c r="L453" s="505">
        <v>30.0</v>
      </c>
      <c r="M453" s="505">
        <f t="shared" si="215"/>
        <v>6</v>
      </c>
      <c r="N453" s="506">
        <v>40.0</v>
      </c>
      <c r="O453" s="505">
        <f t="shared" si="214"/>
        <v>46</v>
      </c>
      <c r="P453" s="505"/>
      <c r="Q453" s="438"/>
      <c r="R453" s="410"/>
      <c r="S453" s="410"/>
      <c r="T453" s="411"/>
      <c r="U453" s="411"/>
      <c r="V453" s="411"/>
      <c r="W453" s="411"/>
      <c r="X453" s="411"/>
      <c r="Y453" s="411"/>
      <c r="Z453" s="411"/>
    </row>
    <row r="454">
      <c r="A454" s="507" t="s">
        <v>121</v>
      </c>
      <c r="B454" s="456">
        <v>1.0</v>
      </c>
      <c r="C454" s="456">
        <v>0.0</v>
      </c>
      <c r="D454" s="456">
        <v>0.0</v>
      </c>
      <c r="E454" s="456">
        <v>1.0</v>
      </c>
      <c r="F454" s="456">
        <v>2.0</v>
      </c>
      <c r="G454" s="507">
        <v>0.0</v>
      </c>
      <c r="H454" s="488">
        <f t="shared" si="207"/>
        <v>4</v>
      </c>
      <c r="I454" s="508"/>
      <c r="J454" s="424"/>
      <c r="K454" s="507" t="s">
        <v>121</v>
      </c>
      <c r="L454" s="489">
        <v>20.0</v>
      </c>
      <c r="M454" s="449">
        <f t="shared" si="215"/>
        <v>16</v>
      </c>
      <c r="N454" s="509">
        <v>6.0</v>
      </c>
      <c r="O454" s="449">
        <f t="shared" si="214"/>
        <v>22</v>
      </c>
      <c r="P454" s="449"/>
      <c r="Q454" s="410"/>
      <c r="R454" s="410"/>
      <c r="S454" s="410"/>
      <c r="T454" s="411"/>
      <c r="U454" s="411"/>
      <c r="V454" s="411"/>
      <c r="W454" s="411"/>
      <c r="X454" s="411"/>
      <c r="Y454" s="411"/>
      <c r="Z454" s="411"/>
    </row>
    <row r="455">
      <c r="A455" s="550" t="s">
        <v>275</v>
      </c>
      <c r="B455" s="417">
        <f t="shared" ref="B455:E455" si="216"> sum(B456, B457)</f>
        <v>0</v>
      </c>
      <c r="C455" s="417">
        <f t="shared" si="216"/>
        <v>0</v>
      </c>
      <c r="D455" s="417">
        <f t="shared" si="216"/>
        <v>0</v>
      </c>
      <c r="E455" s="417">
        <f t="shared" si="216"/>
        <v>0</v>
      </c>
      <c r="F455" s="555">
        <v>0.0</v>
      </c>
      <c r="G455" s="555">
        <v>0.0</v>
      </c>
      <c r="H455" s="418">
        <f t="shared" si="207"/>
        <v>0</v>
      </c>
      <c r="I455" s="417"/>
      <c r="J455" s="409"/>
      <c r="K455" s="550" t="s">
        <v>275</v>
      </c>
      <c r="L455" s="445"/>
      <c r="M455" s="445"/>
      <c r="N455" s="447"/>
      <c r="O455" s="447"/>
      <c r="P455" s="445"/>
      <c r="Q455" s="410"/>
      <c r="R455" s="410"/>
      <c r="S455" s="410"/>
      <c r="T455" s="411"/>
      <c r="U455" s="411"/>
      <c r="V455" s="411"/>
      <c r="W455" s="411"/>
      <c r="X455" s="411"/>
      <c r="Y455" s="411"/>
      <c r="Z455" s="411"/>
    </row>
    <row r="456">
      <c r="A456" s="512" t="s">
        <v>278</v>
      </c>
      <c r="B456" s="511">
        <v>0.0</v>
      </c>
      <c r="C456" s="511">
        <v>0.0</v>
      </c>
      <c r="D456" s="511">
        <v>0.0</v>
      </c>
      <c r="E456" s="511">
        <v>0.0</v>
      </c>
      <c r="F456" s="511">
        <v>0.0</v>
      </c>
      <c r="G456" s="512">
        <v>0.0</v>
      </c>
      <c r="H456" s="513">
        <f t="shared" si="207"/>
        <v>0</v>
      </c>
      <c r="I456" s="514">
        <f>(H456/60)</f>
        <v>0</v>
      </c>
      <c r="J456" s="424"/>
      <c r="K456" s="512" t="s">
        <v>278</v>
      </c>
      <c r="L456" s="505">
        <v>0.0</v>
      </c>
      <c r="M456" s="505">
        <f t="shared" ref="M456:M461" si="217">(L456-H456)</f>
        <v>0</v>
      </c>
      <c r="N456" s="506">
        <v>15.0</v>
      </c>
      <c r="O456" s="505">
        <f t="shared" ref="O456:O461" si="218">sum(M456,N456)</f>
        <v>15</v>
      </c>
      <c r="P456" s="505"/>
      <c r="Q456" s="410"/>
      <c r="R456" s="410"/>
      <c r="S456" s="410"/>
      <c r="T456" s="411"/>
      <c r="U456" s="411"/>
      <c r="V456" s="411"/>
      <c r="W456" s="411"/>
      <c r="X456" s="411"/>
      <c r="Y456" s="411"/>
      <c r="Z456" s="411"/>
    </row>
    <row r="457">
      <c r="A457" s="507" t="s">
        <v>121</v>
      </c>
      <c r="B457" s="456">
        <v>0.0</v>
      </c>
      <c r="C457" s="456">
        <v>0.0</v>
      </c>
      <c r="D457" s="456">
        <v>0.0</v>
      </c>
      <c r="E457" s="456">
        <v>0.0</v>
      </c>
      <c r="F457" s="456">
        <v>0.0</v>
      </c>
      <c r="G457" s="507">
        <v>0.0</v>
      </c>
      <c r="H457" s="488">
        <f t="shared" si="207"/>
        <v>0</v>
      </c>
      <c r="I457" s="508"/>
      <c r="J457" s="424"/>
      <c r="K457" s="507" t="s">
        <v>121</v>
      </c>
      <c r="L457" s="436">
        <v>0.0</v>
      </c>
      <c r="M457" s="449">
        <f t="shared" si="217"/>
        <v>0</v>
      </c>
      <c r="N457" s="509"/>
      <c r="O457" s="449">
        <f t="shared" si="218"/>
        <v>0</v>
      </c>
      <c r="P457" s="449"/>
      <c r="Q457" s="410"/>
      <c r="R457" s="410"/>
      <c r="S457" s="410"/>
      <c r="T457" s="411"/>
      <c r="U457" s="411"/>
      <c r="V457" s="411"/>
      <c r="W457" s="411"/>
      <c r="X457" s="411"/>
      <c r="Y457" s="411"/>
      <c r="Z457" s="411"/>
    </row>
    <row r="458">
      <c r="A458" s="502" t="s">
        <v>274</v>
      </c>
      <c r="B458" s="501">
        <v>0.0</v>
      </c>
      <c r="C458" s="501">
        <v>0.0</v>
      </c>
      <c r="D458" s="501">
        <v>0.0</v>
      </c>
      <c r="E458" s="501">
        <v>0.0</v>
      </c>
      <c r="F458" s="501">
        <v>0.0</v>
      </c>
      <c r="G458" s="502">
        <v>0.0</v>
      </c>
      <c r="H458" s="503">
        <f t="shared" si="207"/>
        <v>0</v>
      </c>
      <c r="I458" s="504">
        <f>(H458/60)</f>
        <v>0</v>
      </c>
      <c r="J458" s="424"/>
      <c r="K458" s="502" t="s">
        <v>274</v>
      </c>
      <c r="L458" s="505">
        <v>0.0</v>
      </c>
      <c r="M458" s="505">
        <f t="shared" si="217"/>
        <v>0</v>
      </c>
      <c r="N458" s="506"/>
      <c r="O458" s="505">
        <f t="shared" si="218"/>
        <v>0</v>
      </c>
      <c r="P458" s="505"/>
      <c r="Q458" s="410"/>
      <c r="R458" s="410"/>
      <c r="S458" s="410"/>
      <c r="T458" s="411"/>
      <c r="U458" s="411"/>
      <c r="V458" s="411"/>
      <c r="W458" s="411"/>
      <c r="X458" s="411"/>
      <c r="Y458" s="411"/>
      <c r="Z458" s="411"/>
    </row>
    <row r="459">
      <c r="A459" s="507" t="s">
        <v>121</v>
      </c>
      <c r="B459" s="456">
        <v>0.0</v>
      </c>
      <c r="C459" s="456">
        <v>0.0</v>
      </c>
      <c r="D459" s="456">
        <v>0.0</v>
      </c>
      <c r="E459" s="456">
        <v>0.0</v>
      </c>
      <c r="F459" s="456">
        <v>0.0</v>
      </c>
      <c r="G459" s="507">
        <v>0.0</v>
      </c>
      <c r="H459" s="488">
        <f t="shared" si="207"/>
        <v>0</v>
      </c>
      <c r="I459" s="508"/>
      <c r="J459" s="424"/>
      <c r="K459" s="507" t="s">
        <v>121</v>
      </c>
      <c r="L459" s="489">
        <v>0.0</v>
      </c>
      <c r="M459" s="449">
        <f t="shared" si="217"/>
        <v>0</v>
      </c>
      <c r="N459" s="509"/>
      <c r="O459" s="449">
        <f t="shared" si="218"/>
        <v>0</v>
      </c>
      <c r="P459" s="449"/>
      <c r="Q459" s="410"/>
      <c r="R459" s="410"/>
      <c r="S459" s="410"/>
      <c r="T459" s="411"/>
      <c r="U459" s="411"/>
      <c r="V459" s="411"/>
      <c r="W459" s="411"/>
      <c r="X459" s="411"/>
      <c r="Y459" s="411"/>
      <c r="Z459" s="411"/>
    </row>
    <row r="460">
      <c r="A460" s="502" t="s">
        <v>274</v>
      </c>
      <c r="B460" s="501">
        <v>0.0</v>
      </c>
      <c r="C460" s="501">
        <v>0.0</v>
      </c>
      <c r="D460" s="501">
        <v>0.0</v>
      </c>
      <c r="E460" s="501">
        <v>0.0</v>
      </c>
      <c r="F460" s="501">
        <v>0.0</v>
      </c>
      <c r="G460" s="502">
        <v>0.0</v>
      </c>
      <c r="H460" s="503">
        <f t="shared" si="207"/>
        <v>0</v>
      </c>
      <c r="I460" s="504">
        <f>(H460/60)</f>
        <v>0</v>
      </c>
      <c r="J460" s="424"/>
      <c r="K460" s="502" t="s">
        <v>274</v>
      </c>
      <c r="L460" s="505">
        <v>0.0</v>
      </c>
      <c r="M460" s="505">
        <f t="shared" si="217"/>
        <v>0</v>
      </c>
      <c r="N460" s="506"/>
      <c r="O460" s="505">
        <f t="shared" si="218"/>
        <v>0</v>
      </c>
      <c r="P460" s="505"/>
      <c r="Q460" s="410"/>
      <c r="R460" s="410"/>
      <c r="S460" s="410"/>
      <c r="T460" s="411"/>
      <c r="U460" s="411"/>
      <c r="V460" s="411"/>
      <c r="W460" s="411"/>
      <c r="X460" s="411"/>
      <c r="Y460" s="411"/>
      <c r="Z460" s="411"/>
    </row>
    <row r="461">
      <c r="A461" s="507" t="s">
        <v>121</v>
      </c>
      <c r="B461" s="456">
        <v>0.0</v>
      </c>
      <c r="C461" s="456">
        <v>0.0</v>
      </c>
      <c r="D461" s="456">
        <v>0.0</v>
      </c>
      <c r="E461" s="456">
        <v>0.0</v>
      </c>
      <c r="F461" s="456"/>
      <c r="G461" s="507">
        <v>0.0</v>
      </c>
      <c r="H461" s="488">
        <f t="shared" si="207"/>
        <v>0</v>
      </c>
      <c r="I461" s="508"/>
      <c r="J461" s="424"/>
      <c r="K461" s="507" t="s">
        <v>121</v>
      </c>
      <c r="L461" s="489">
        <v>0.0</v>
      </c>
      <c r="M461" s="449">
        <f t="shared" si="217"/>
        <v>0</v>
      </c>
      <c r="N461" s="509"/>
      <c r="O461" s="449">
        <f t="shared" si="218"/>
        <v>0</v>
      </c>
      <c r="P461" s="449"/>
      <c r="Q461" s="410"/>
      <c r="R461" s="410"/>
      <c r="S461" s="410"/>
      <c r="T461" s="411"/>
      <c r="U461" s="411"/>
      <c r="V461" s="411"/>
      <c r="W461" s="411"/>
      <c r="X461" s="411"/>
      <c r="Y461" s="411"/>
      <c r="Z461" s="411"/>
    </row>
    <row r="462">
      <c r="A462" s="515"/>
      <c r="B462" s="516"/>
      <c r="C462" s="516"/>
      <c r="D462" s="516"/>
      <c r="E462" s="516"/>
      <c r="F462" s="516"/>
      <c r="G462" s="515"/>
      <c r="H462" s="517"/>
      <c r="I462" s="518"/>
      <c r="J462" s="409"/>
      <c r="K462" s="515"/>
      <c r="L462" s="516"/>
      <c r="M462" s="516"/>
      <c r="N462" s="516"/>
      <c r="O462" s="516"/>
      <c r="P462" s="516"/>
      <c r="Q462" s="410"/>
      <c r="R462" s="410"/>
      <c r="S462" s="410"/>
      <c r="T462" s="411"/>
      <c r="U462" s="411"/>
      <c r="V462" s="411"/>
      <c r="W462" s="411"/>
      <c r="X462" s="411"/>
      <c r="Y462" s="411"/>
      <c r="Z462" s="411"/>
    </row>
    <row r="463">
      <c r="A463" s="519" t="s">
        <v>252</v>
      </c>
      <c r="B463" s="520">
        <f t="shared" ref="B463:F463" si="219">SUM(B435,B437,B439,B442,B444,B446,B449,B451, B453,B456, B458, B460)</f>
        <v>25</v>
      </c>
      <c r="C463" s="520">
        <f t="shared" si="219"/>
        <v>51</v>
      </c>
      <c r="D463" s="520">
        <f t="shared" si="219"/>
        <v>82</v>
      </c>
      <c r="E463" s="520">
        <f t="shared" si="219"/>
        <v>61</v>
      </c>
      <c r="F463" s="520">
        <f t="shared" si="219"/>
        <v>33</v>
      </c>
      <c r="G463" s="520">
        <f t="shared" ref="G463:G464" si="222">SUM(G435,G437,G439,G442,G444,G446,G449,G451, G453,G456)</f>
        <v>20</v>
      </c>
      <c r="H463" s="520">
        <f t="shared" ref="H463:H465" si="223">SUM(B463:G463)</f>
        <v>272</v>
      </c>
      <c r="I463" s="520"/>
      <c r="J463" s="409"/>
      <c r="K463" s="519" t="s">
        <v>252</v>
      </c>
      <c r="L463" s="520">
        <f t="shared" ref="L463:O463" si="220">SUM(L435,L437,L439,L442,L444,L446,L449,L451, L453,L456)</f>
        <v>361</v>
      </c>
      <c r="M463" s="520">
        <f t="shared" si="220"/>
        <v>89</v>
      </c>
      <c r="N463" s="520">
        <f t="shared" si="220"/>
        <v>340</v>
      </c>
      <c r="O463" s="520">
        <f t="shared" si="220"/>
        <v>429</v>
      </c>
      <c r="P463" s="520"/>
      <c r="Q463" s="410"/>
      <c r="R463" s="410"/>
      <c r="S463" s="410"/>
      <c r="T463" s="411"/>
      <c r="U463" s="411"/>
      <c r="V463" s="411"/>
      <c r="W463" s="411"/>
      <c r="X463" s="411"/>
      <c r="Y463" s="411"/>
      <c r="Z463" s="411"/>
    </row>
    <row r="464">
      <c r="A464" s="519" t="s">
        <v>121</v>
      </c>
      <c r="B464" s="520">
        <f t="shared" ref="B464:F464" si="221">SUM(B436,B438,B440,B443,B445,B447,B450,B452, B454,B457, B459, B461)</f>
        <v>20</v>
      </c>
      <c r="C464" s="520">
        <f t="shared" si="221"/>
        <v>9</v>
      </c>
      <c r="D464" s="520">
        <f t="shared" si="221"/>
        <v>0</v>
      </c>
      <c r="E464" s="520">
        <f t="shared" si="221"/>
        <v>2</v>
      </c>
      <c r="F464" s="520">
        <f t="shared" si="221"/>
        <v>2</v>
      </c>
      <c r="G464" s="520">
        <f t="shared" si="222"/>
        <v>0</v>
      </c>
      <c r="H464" s="520">
        <f t="shared" si="223"/>
        <v>33</v>
      </c>
      <c r="I464" s="520"/>
      <c r="J464" s="428"/>
      <c r="K464" s="519" t="s">
        <v>121</v>
      </c>
      <c r="L464" s="520">
        <f t="shared" ref="L464:O464" si="224">SUM(L436,L438,L440,L443,L445,L447,L450,L452, L454,L457)</f>
        <v>61</v>
      </c>
      <c r="M464" s="520">
        <f t="shared" si="224"/>
        <v>28</v>
      </c>
      <c r="N464" s="520">
        <f t="shared" si="224"/>
        <v>26</v>
      </c>
      <c r="O464" s="520">
        <f t="shared" si="224"/>
        <v>54</v>
      </c>
      <c r="P464" s="520"/>
      <c r="Q464" s="410"/>
      <c r="R464" s="410"/>
      <c r="S464" s="410"/>
      <c r="T464" s="411"/>
      <c r="U464" s="411"/>
      <c r="V464" s="411"/>
      <c r="W464" s="411"/>
      <c r="X464" s="411"/>
      <c r="Y464" s="411"/>
      <c r="Z464" s="411"/>
    </row>
    <row r="465">
      <c r="A465" s="497" t="s">
        <v>9</v>
      </c>
      <c r="B465" s="496">
        <f t="shared" ref="B465:G465" si="225">sum(B463:B464)</f>
        <v>45</v>
      </c>
      <c r="C465" s="496">
        <f t="shared" si="225"/>
        <v>60</v>
      </c>
      <c r="D465" s="496">
        <f t="shared" si="225"/>
        <v>82</v>
      </c>
      <c r="E465" s="496">
        <f t="shared" si="225"/>
        <v>63</v>
      </c>
      <c r="F465" s="496">
        <f t="shared" si="225"/>
        <v>35</v>
      </c>
      <c r="G465" s="496">
        <f t="shared" si="225"/>
        <v>20</v>
      </c>
      <c r="H465" s="556">
        <f t="shared" si="223"/>
        <v>305</v>
      </c>
      <c r="I465" s="496"/>
      <c r="J465" s="428"/>
      <c r="K465" s="497" t="s">
        <v>9</v>
      </c>
      <c r="L465" s="496">
        <f t="shared" ref="L465:O465" si="226">sum(L463:L464)</f>
        <v>422</v>
      </c>
      <c r="M465" s="496">
        <f t="shared" si="226"/>
        <v>117</v>
      </c>
      <c r="N465" s="496">
        <f t="shared" si="226"/>
        <v>366</v>
      </c>
      <c r="O465" s="496">
        <f t="shared" si="226"/>
        <v>483</v>
      </c>
      <c r="P465" s="496"/>
      <c r="Q465" s="410"/>
      <c r="R465" s="410"/>
      <c r="S465" s="410"/>
      <c r="T465" s="411"/>
      <c r="U465" s="411"/>
      <c r="V465" s="411"/>
      <c r="W465" s="411"/>
      <c r="X465" s="411"/>
      <c r="Y465" s="411"/>
      <c r="Z465" s="411"/>
    </row>
    <row r="466">
      <c r="A466" s="474"/>
      <c r="B466" s="474"/>
      <c r="C466" s="474"/>
      <c r="D466" s="474"/>
      <c r="E466" s="474"/>
      <c r="F466" s="474"/>
      <c r="G466" s="474"/>
      <c r="H466" s="474"/>
      <c r="I466" s="410"/>
      <c r="J466" s="428"/>
      <c r="K466" s="410"/>
      <c r="L466" s="410"/>
      <c r="M466" s="410"/>
      <c r="N466" s="410"/>
      <c r="O466" s="410"/>
      <c r="P466" s="410"/>
      <c r="Q466" s="410"/>
      <c r="R466" s="410"/>
      <c r="S466" s="410"/>
      <c r="T466" s="411"/>
      <c r="U466" s="411"/>
      <c r="V466" s="411"/>
      <c r="W466" s="411"/>
      <c r="X466" s="411"/>
      <c r="Y466" s="411"/>
      <c r="Z466" s="411"/>
    </row>
    <row r="467">
      <c r="A467" s="515"/>
      <c r="B467" s="517" t="s">
        <v>2</v>
      </c>
      <c r="C467" s="517" t="s">
        <v>3</v>
      </c>
      <c r="D467" s="517" t="s">
        <v>4</v>
      </c>
      <c r="E467" s="517" t="s">
        <v>5</v>
      </c>
      <c r="F467" s="517" t="s">
        <v>6</v>
      </c>
      <c r="G467" s="517" t="s">
        <v>7</v>
      </c>
      <c r="H467" s="516" t="s">
        <v>9</v>
      </c>
      <c r="I467" s="410"/>
      <c r="J467" s="428"/>
      <c r="K467" s="410"/>
      <c r="L467" s="410"/>
      <c r="M467" s="410"/>
      <c r="N467" s="410"/>
      <c r="O467" s="410"/>
      <c r="P467" s="410"/>
      <c r="Q467" s="410"/>
      <c r="R467" s="410"/>
      <c r="S467" s="410"/>
      <c r="T467" s="411"/>
      <c r="U467" s="411"/>
      <c r="V467" s="411"/>
      <c r="W467" s="411"/>
      <c r="X467" s="411"/>
      <c r="Y467" s="411"/>
      <c r="Z467" s="411"/>
    </row>
    <row r="468">
      <c r="A468" s="519" t="s">
        <v>252</v>
      </c>
      <c r="B468" s="521">
        <f t="shared" ref="B468:G468" si="227">(B463*130)</f>
        <v>3250</v>
      </c>
      <c r="C468" s="521">
        <f t="shared" si="227"/>
        <v>6630</v>
      </c>
      <c r="D468" s="521">
        <f t="shared" si="227"/>
        <v>10660</v>
      </c>
      <c r="E468" s="521">
        <f t="shared" si="227"/>
        <v>7930</v>
      </c>
      <c r="F468" s="521">
        <f t="shared" si="227"/>
        <v>4290</v>
      </c>
      <c r="G468" s="521">
        <f t="shared" si="227"/>
        <v>2600</v>
      </c>
      <c r="H468" s="521">
        <f t="shared" ref="H468:H469" si="229">SUM(B468:G468)</f>
        <v>35360</v>
      </c>
      <c r="I468" s="410"/>
      <c r="J468" s="428"/>
      <c r="K468" s="410"/>
      <c r="L468" s="410"/>
      <c r="M468" s="410"/>
      <c r="N468" s="410"/>
      <c r="O468" s="410"/>
      <c r="P468" s="410"/>
      <c r="Q468" s="410"/>
      <c r="R468" s="410"/>
      <c r="S468" s="410"/>
      <c r="T468" s="411"/>
      <c r="U468" s="411"/>
      <c r="V468" s="411"/>
      <c r="W468" s="411"/>
      <c r="X468" s="411"/>
      <c r="Y468" s="411"/>
      <c r="Z468" s="411"/>
    </row>
    <row r="469">
      <c r="A469" s="519" t="s">
        <v>121</v>
      </c>
      <c r="B469" s="521">
        <f t="shared" ref="B469:G469" si="228">(B464*30)</f>
        <v>600</v>
      </c>
      <c r="C469" s="521">
        <f t="shared" si="228"/>
        <v>270</v>
      </c>
      <c r="D469" s="521">
        <f t="shared" si="228"/>
        <v>0</v>
      </c>
      <c r="E469" s="521">
        <f t="shared" si="228"/>
        <v>60</v>
      </c>
      <c r="F469" s="521">
        <f t="shared" si="228"/>
        <v>60</v>
      </c>
      <c r="G469" s="521">
        <f t="shared" si="228"/>
        <v>0</v>
      </c>
      <c r="H469" s="521">
        <f t="shared" si="229"/>
        <v>990</v>
      </c>
      <c r="I469" s="410"/>
      <c r="J469" s="428"/>
      <c r="K469" s="410"/>
      <c r="L469" s="410"/>
      <c r="M469" s="410"/>
      <c r="N469" s="410"/>
      <c r="O469" s="410"/>
      <c r="P469" s="410"/>
      <c r="Q469" s="410"/>
      <c r="R469" s="410"/>
      <c r="S469" s="410"/>
      <c r="T469" s="411"/>
      <c r="U469" s="411"/>
      <c r="V469" s="411"/>
      <c r="W469" s="411"/>
      <c r="X469" s="411"/>
      <c r="Y469" s="411"/>
      <c r="Z469" s="411"/>
    </row>
    <row r="470">
      <c r="A470" s="497" t="s">
        <v>9</v>
      </c>
      <c r="B470" s="522">
        <f t="shared" ref="B470:H470" si="230">sum(B468:B469)</f>
        <v>3850</v>
      </c>
      <c r="C470" s="522">
        <f t="shared" si="230"/>
        <v>6900</v>
      </c>
      <c r="D470" s="522">
        <f t="shared" si="230"/>
        <v>10660</v>
      </c>
      <c r="E470" s="522">
        <f t="shared" si="230"/>
        <v>7990</v>
      </c>
      <c r="F470" s="522">
        <f t="shared" si="230"/>
        <v>4350</v>
      </c>
      <c r="G470" s="522">
        <f t="shared" si="230"/>
        <v>2600</v>
      </c>
      <c r="H470" s="522">
        <f t="shared" si="230"/>
        <v>36350</v>
      </c>
      <c r="I470" s="410"/>
      <c r="J470" s="428"/>
      <c r="K470" s="410"/>
      <c r="L470" s="410"/>
      <c r="M470" s="410"/>
      <c r="N470" s="410"/>
      <c r="O470" s="410"/>
      <c r="P470" s="410"/>
      <c r="Q470" s="410"/>
      <c r="R470" s="410"/>
      <c r="S470" s="410"/>
      <c r="T470" s="411"/>
      <c r="U470" s="411"/>
      <c r="V470" s="411"/>
      <c r="W470" s="411"/>
      <c r="X470" s="411"/>
      <c r="Y470" s="411"/>
      <c r="Z470" s="411"/>
    </row>
    <row r="471">
      <c r="A471" s="474"/>
      <c r="B471" s="474"/>
      <c r="C471" s="474"/>
      <c r="D471" s="474"/>
      <c r="E471" s="474"/>
      <c r="F471" s="474"/>
      <c r="G471" s="474"/>
      <c r="H471" s="474"/>
      <c r="I471" s="410"/>
      <c r="J471" s="428"/>
      <c r="K471" s="410"/>
      <c r="L471" s="410"/>
      <c r="M471" s="410"/>
      <c r="N471" s="410"/>
      <c r="O471" s="410"/>
      <c r="P471" s="410"/>
      <c r="Q471" s="410"/>
      <c r="R471" s="410"/>
      <c r="S471" s="410"/>
      <c r="T471" s="411"/>
      <c r="U471" s="411"/>
      <c r="V471" s="411"/>
      <c r="W471" s="411"/>
      <c r="X471" s="411"/>
      <c r="Y471" s="411"/>
      <c r="Z471" s="411"/>
    </row>
    <row r="472">
      <c r="A472" s="479"/>
      <c r="B472" s="493">
        <f t="shared" ref="B472:H472" si="231">(B470)</f>
        <v>3850</v>
      </c>
      <c r="C472" s="493">
        <f t="shared" si="231"/>
        <v>6900</v>
      </c>
      <c r="D472" s="493">
        <f t="shared" si="231"/>
        <v>10660</v>
      </c>
      <c r="E472" s="493">
        <f t="shared" si="231"/>
        <v>7990</v>
      </c>
      <c r="F472" s="493">
        <f t="shared" si="231"/>
        <v>4350</v>
      </c>
      <c r="G472" s="493">
        <f t="shared" si="231"/>
        <v>2600</v>
      </c>
      <c r="H472" s="493">
        <f t="shared" si="231"/>
        <v>36350</v>
      </c>
      <c r="I472" s="410"/>
      <c r="J472" s="428"/>
      <c r="K472" s="410"/>
      <c r="L472" s="410"/>
      <c r="M472" s="410"/>
      <c r="N472" s="410"/>
      <c r="O472" s="410"/>
      <c r="P472" s="410"/>
      <c r="Q472" s="410"/>
      <c r="R472" s="410"/>
      <c r="S472" s="410"/>
      <c r="T472" s="411"/>
      <c r="U472" s="411"/>
      <c r="V472" s="411"/>
      <c r="W472" s="411"/>
      <c r="X472" s="411"/>
      <c r="Y472" s="411"/>
      <c r="Z472" s="411"/>
    </row>
    <row r="473">
      <c r="A473" s="410"/>
      <c r="B473" s="410"/>
      <c r="C473" s="410"/>
      <c r="D473" s="410"/>
      <c r="E473" s="410"/>
      <c r="F473" s="410"/>
      <c r="G473" s="474"/>
      <c r="H473" s="474"/>
      <c r="I473" s="410"/>
      <c r="J473" s="428"/>
      <c r="K473" s="410"/>
      <c r="L473" s="557" t="s">
        <v>279</v>
      </c>
      <c r="M473" s="557" t="s">
        <v>280</v>
      </c>
      <c r="N473" s="557" t="s">
        <v>281</v>
      </c>
      <c r="O473" s="557" t="s">
        <v>131</v>
      </c>
      <c r="P473" s="557" t="s">
        <v>282</v>
      </c>
      <c r="Q473" s="557" t="s">
        <v>283</v>
      </c>
      <c r="R473" s="557" t="s">
        <v>284</v>
      </c>
      <c r="S473" s="557" t="s">
        <v>285</v>
      </c>
      <c r="T473" s="557" t="s">
        <v>284</v>
      </c>
      <c r="U473" s="411"/>
      <c r="V473" s="411"/>
      <c r="W473" s="411"/>
      <c r="X473" s="411"/>
      <c r="Y473" s="411"/>
      <c r="Z473" s="411"/>
    </row>
    <row r="474">
      <c r="A474" s="410"/>
      <c r="B474" s="410"/>
      <c r="C474" s="410"/>
      <c r="D474" s="410"/>
      <c r="E474" s="410"/>
      <c r="F474" s="481"/>
      <c r="G474" s="482" t="s">
        <v>35</v>
      </c>
      <c r="H474" s="482" t="s">
        <v>36</v>
      </c>
      <c r="I474" s="410"/>
      <c r="J474" s="428"/>
      <c r="K474" s="410"/>
      <c r="L474" s="507" t="s">
        <v>70</v>
      </c>
      <c r="M474" s="507">
        <v>35.0</v>
      </c>
      <c r="N474" s="507">
        <v>35.0</v>
      </c>
      <c r="O474" s="558">
        <f t="shared" ref="O474:O477" si="232">(M474-N474)</f>
        <v>0</v>
      </c>
      <c r="P474" s="559">
        <v>6500.0</v>
      </c>
      <c r="Q474" s="560">
        <v>2124.0</v>
      </c>
      <c r="R474" s="561">
        <f t="shared" ref="R474:R477" si="233">(Q474/P474)</f>
        <v>0.3267692308</v>
      </c>
      <c r="S474" s="562">
        <f t="shared" ref="S474:S476" si="234">(Q474/7*23)</f>
        <v>6978.857143</v>
      </c>
      <c r="T474" s="563">
        <f t="shared" ref="T474:T477" si="235">(S474/P474)</f>
        <v>1.07367033</v>
      </c>
      <c r="U474" s="411"/>
      <c r="V474" s="411"/>
      <c r="W474" s="411"/>
      <c r="X474" s="411"/>
      <c r="Y474" s="411"/>
      <c r="Z474" s="411"/>
    </row>
    <row r="475">
      <c r="A475" s="410"/>
      <c r="B475" s="410"/>
      <c r="C475" s="410"/>
      <c r="D475" s="410"/>
      <c r="E475" s="410"/>
      <c r="F475" s="481"/>
      <c r="G475" s="483">
        <v>44598.0</v>
      </c>
      <c r="H475" s="430">
        <v>236.0</v>
      </c>
      <c r="I475" s="410"/>
      <c r="J475" s="428"/>
      <c r="K475" s="410"/>
      <c r="L475" s="507" t="s">
        <v>132</v>
      </c>
      <c r="M475" s="507">
        <v>12.0</v>
      </c>
      <c r="N475" s="507">
        <v>4.0</v>
      </c>
      <c r="O475" s="558">
        <f t="shared" si="232"/>
        <v>8</v>
      </c>
      <c r="P475" s="559">
        <v>1000.0</v>
      </c>
      <c r="Q475" s="560">
        <v>150.0</v>
      </c>
      <c r="R475" s="561">
        <f t="shared" si="233"/>
        <v>0.15</v>
      </c>
      <c r="S475" s="562">
        <f t="shared" si="234"/>
        <v>492.8571429</v>
      </c>
      <c r="T475" s="564">
        <f t="shared" si="235"/>
        <v>0.4928571429</v>
      </c>
      <c r="U475" s="411"/>
      <c r="V475" s="411"/>
      <c r="W475" s="411"/>
      <c r="X475" s="411"/>
      <c r="Y475" s="411"/>
      <c r="Z475" s="411"/>
    </row>
    <row r="476">
      <c r="A476" s="410"/>
      <c r="B476" s="410"/>
      <c r="C476" s="410"/>
      <c r="D476" s="410"/>
      <c r="E476" s="410"/>
      <c r="F476" s="481"/>
      <c r="G476" s="484">
        <v>44605.0</v>
      </c>
      <c r="H476" s="430">
        <f>(H465)</f>
        <v>305</v>
      </c>
      <c r="I476" s="410"/>
      <c r="J476" s="428"/>
      <c r="K476" s="410"/>
      <c r="L476" s="507" t="s">
        <v>144</v>
      </c>
      <c r="M476" s="507">
        <v>12.0</v>
      </c>
      <c r="N476" s="507">
        <v>9.0</v>
      </c>
      <c r="O476" s="558">
        <f t="shared" si="232"/>
        <v>3</v>
      </c>
      <c r="P476" s="559">
        <v>1500.0</v>
      </c>
      <c r="Q476" s="560">
        <v>423.0</v>
      </c>
      <c r="R476" s="561">
        <f t="shared" si="233"/>
        <v>0.282</v>
      </c>
      <c r="S476" s="562">
        <f t="shared" si="234"/>
        <v>1389.857143</v>
      </c>
      <c r="T476" s="565">
        <f t="shared" si="235"/>
        <v>0.9265714286</v>
      </c>
      <c r="U476" s="411"/>
      <c r="V476" s="411"/>
      <c r="W476" s="411"/>
      <c r="X476" s="411"/>
      <c r="Y476" s="411"/>
      <c r="Z476" s="411"/>
    </row>
    <row r="477">
      <c r="A477" s="410"/>
      <c r="B477" s="410"/>
      <c r="C477" s="410"/>
      <c r="D477" s="410"/>
      <c r="E477" s="410"/>
      <c r="F477" s="481"/>
      <c r="G477" s="482" t="s">
        <v>9</v>
      </c>
      <c r="H477" s="482">
        <f>SUM(H475:H476)</f>
        <v>541</v>
      </c>
      <c r="I477" s="410"/>
      <c r="J477" s="428"/>
      <c r="K477" s="410"/>
      <c r="L477" s="507" t="s">
        <v>156</v>
      </c>
      <c r="M477" s="507">
        <v>44.0</v>
      </c>
      <c r="N477" s="507">
        <v>37.0</v>
      </c>
      <c r="O477" s="558">
        <f t="shared" si="232"/>
        <v>7</v>
      </c>
      <c r="P477" s="566">
        <v>75000.0</v>
      </c>
      <c r="Q477" s="567">
        <v>19444.11</v>
      </c>
      <c r="R477" s="561">
        <f t="shared" si="233"/>
        <v>0.2592548</v>
      </c>
      <c r="S477" s="562">
        <f>(Q477/9*23)</f>
        <v>49690.50333</v>
      </c>
      <c r="T477" s="568">
        <f t="shared" si="235"/>
        <v>0.6625400444</v>
      </c>
      <c r="U477" s="411"/>
      <c r="V477" s="411"/>
      <c r="W477" s="411"/>
      <c r="X477" s="411"/>
      <c r="Y477" s="411"/>
      <c r="Z477" s="411"/>
    </row>
    <row r="478">
      <c r="A478" s="410"/>
      <c r="B478" s="410"/>
      <c r="C478" s="410"/>
      <c r="D478" s="410"/>
      <c r="E478" s="410"/>
      <c r="F478" s="410"/>
      <c r="G478" s="474"/>
      <c r="H478" s="474"/>
      <c r="I478" s="410"/>
      <c r="J478" s="428"/>
      <c r="K478" s="410"/>
      <c r="L478" s="410"/>
      <c r="M478" s="410"/>
      <c r="N478" s="410"/>
      <c r="O478" s="410"/>
      <c r="P478" s="410"/>
      <c r="Q478" s="410"/>
      <c r="R478" s="410"/>
      <c r="S478" s="410"/>
      <c r="T478" s="411"/>
      <c r="U478" s="411"/>
      <c r="V478" s="411"/>
      <c r="W478" s="411"/>
      <c r="X478" s="411"/>
      <c r="Y478" s="411"/>
      <c r="Z478" s="411"/>
    </row>
    <row r="479">
      <c r="A479" s="410"/>
      <c r="B479" s="410"/>
      <c r="C479" s="410"/>
      <c r="D479" s="410"/>
      <c r="E479" s="410"/>
      <c r="F479" s="481"/>
      <c r="G479" s="552" t="s">
        <v>131</v>
      </c>
      <c r="H479" s="552">
        <f>(1500-H477)</f>
        <v>959</v>
      </c>
      <c r="I479" s="553">
        <f>(H477/1500)</f>
        <v>0.3606666667</v>
      </c>
      <c r="J479" s="428"/>
      <c r="K479" s="410"/>
      <c r="L479" s="410"/>
      <c r="M479" s="410"/>
      <c r="N479" s="410"/>
      <c r="O479" s="410"/>
      <c r="P479" s="410"/>
      <c r="Q479" s="410"/>
      <c r="R479" s="410"/>
      <c r="S479" s="410"/>
      <c r="T479" s="411"/>
      <c r="U479" s="411"/>
      <c r="V479" s="411"/>
      <c r="W479" s="411"/>
      <c r="X479" s="411"/>
      <c r="Y479" s="411"/>
      <c r="Z479" s="411"/>
    </row>
    <row r="480">
      <c r="A480" s="474"/>
      <c r="B480" s="474"/>
      <c r="C480" s="474"/>
      <c r="D480" s="474"/>
      <c r="E480" s="474"/>
      <c r="F480" s="474"/>
      <c r="G480" s="474"/>
      <c r="H480" s="474"/>
      <c r="I480" s="474"/>
      <c r="J480" s="428"/>
      <c r="K480" s="410"/>
      <c r="L480" s="410"/>
      <c r="M480" s="410"/>
      <c r="N480" s="410"/>
      <c r="O480" s="410"/>
      <c r="P480" s="410"/>
      <c r="Q480" s="410"/>
      <c r="R480" s="410"/>
      <c r="S480" s="410"/>
      <c r="T480" s="411"/>
      <c r="U480" s="411"/>
      <c r="V480" s="411"/>
      <c r="W480" s="411"/>
      <c r="X480" s="411"/>
      <c r="Y480" s="411"/>
      <c r="Z480" s="411"/>
    </row>
    <row r="481">
      <c r="A481" s="406" t="s">
        <v>267</v>
      </c>
      <c r="B481" s="407">
        <v>7.0</v>
      </c>
      <c r="C481" s="407">
        <v>8.0</v>
      </c>
      <c r="D481" s="407">
        <v>9.0</v>
      </c>
      <c r="E481" s="407">
        <v>10.0</v>
      </c>
      <c r="F481" s="407">
        <v>11.0</v>
      </c>
      <c r="G481" s="407">
        <v>12.0</v>
      </c>
      <c r="H481" s="523">
        <v>13.0</v>
      </c>
      <c r="I481" s="408"/>
      <c r="J481" s="428"/>
      <c r="K481" s="410"/>
      <c r="L481" s="410"/>
      <c r="M481" s="410"/>
      <c r="N481" s="410"/>
      <c r="O481" s="410"/>
      <c r="P481" s="410"/>
      <c r="Q481" s="410"/>
      <c r="R481" s="410"/>
      <c r="S481" s="410"/>
      <c r="T481" s="411"/>
      <c r="U481" s="411"/>
      <c r="V481" s="411"/>
      <c r="W481" s="411"/>
      <c r="X481" s="411"/>
      <c r="Y481" s="411"/>
      <c r="Z481" s="411"/>
    </row>
    <row r="482">
      <c r="A482" s="412" t="s">
        <v>156</v>
      </c>
      <c r="B482" s="413" t="s">
        <v>2</v>
      </c>
      <c r="C482" s="413" t="s">
        <v>3</v>
      </c>
      <c r="D482" s="413" t="s">
        <v>4</v>
      </c>
      <c r="E482" s="413" t="s">
        <v>5</v>
      </c>
      <c r="F482" s="413" t="s">
        <v>6</v>
      </c>
      <c r="G482" s="413" t="s">
        <v>7</v>
      </c>
      <c r="H482" s="413" t="s">
        <v>8</v>
      </c>
      <c r="I482" s="413" t="s">
        <v>9</v>
      </c>
      <c r="J482" s="428"/>
      <c r="K482" s="410"/>
      <c r="L482" s="410"/>
      <c r="M482" s="410"/>
      <c r="N482" s="410"/>
      <c r="O482" s="410"/>
      <c r="P482" s="410"/>
      <c r="Q482" s="410"/>
      <c r="R482" s="410"/>
      <c r="S482" s="410"/>
      <c r="T482" s="411"/>
      <c r="U482" s="569"/>
      <c r="V482" s="411"/>
      <c r="W482" s="411"/>
      <c r="X482" s="411"/>
      <c r="Y482" s="411"/>
      <c r="Z482" s="411"/>
    </row>
    <row r="483">
      <c r="A483" s="524" t="s">
        <v>163</v>
      </c>
      <c r="B483" s="525"/>
      <c r="C483" s="525"/>
      <c r="D483" s="525"/>
      <c r="E483" s="525"/>
      <c r="F483" s="525"/>
      <c r="G483" s="525"/>
      <c r="H483" s="525"/>
      <c r="I483" s="525"/>
      <c r="J483" s="570"/>
      <c r="K483" s="410"/>
      <c r="L483" s="410"/>
      <c r="M483" s="410"/>
      <c r="N483" s="410"/>
      <c r="O483" s="410"/>
      <c r="P483" s="410"/>
      <c r="Q483" s="410"/>
      <c r="R483" s="410"/>
      <c r="S483" s="527"/>
      <c r="T483" s="411"/>
      <c r="U483" s="411"/>
      <c r="V483" s="411"/>
      <c r="W483" s="411"/>
      <c r="X483" s="411"/>
      <c r="Y483" s="411"/>
      <c r="Z483" s="411"/>
    </row>
    <row r="484">
      <c r="A484" s="491" t="s">
        <v>164</v>
      </c>
      <c r="B484" s="528">
        <v>513.46</v>
      </c>
      <c r="C484" s="528">
        <v>481.0</v>
      </c>
      <c r="D484" s="528">
        <v>701.0</v>
      </c>
      <c r="E484" s="529">
        <v>617.0</v>
      </c>
      <c r="F484" s="529">
        <v>809.0</v>
      </c>
      <c r="G484" s="529">
        <v>953.0</v>
      </c>
      <c r="H484" s="530">
        <v>1025.0</v>
      </c>
      <c r="I484" s="531">
        <f t="shared" ref="I484:I486" si="236">SUM(B484:H484)</f>
        <v>5099.46</v>
      </c>
      <c r="J484" s="428"/>
      <c r="K484" s="410"/>
      <c r="L484" s="410"/>
      <c r="M484" s="410"/>
      <c r="N484" s="410"/>
      <c r="O484" s="410"/>
      <c r="P484" s="410"/>
      <c r="Q484" s="410"/>
      <c r="R484" s="410"/>
      <c r="S484" s="410"/>
      <c r="T484" s="411"/>
      <c r="U484" s="411"/>
      <c r="V484" s="411"/>
      <c r="W484" s="411"/>
      <c r="X484" s="411"/>
      <c r="Y484" s="411"/>
      <c r="Z484" s="411"/>
    </row>
    <row r="485">
      <c r="A485" s="491" t="s">
        <v>165</v>
      </c>
      <c r="B485" s="528">
        <v>285.28</v>
      </c>
      <c r="C485" s="528">
        <v>546.0</v>
      </c>
      <c r="D485" s="528">
        <v>287.0</v>
      </c>
      <c r="E485" s="529">
        <v>462.0</v>
      </c>
      <c r="F485" s="529">
        <v>645.0</v>
      </c>
      <c r="G485" s="529">
        <v>701.0</v>
      </c>
      <c r="H485" s="530">
        <v>800.0</v>
      </c>
      <c r="I485" s="531">
        <f t="shared" si="236"/>
        <v>3726.28</v>
      </c>
      <c r="J485" s="428"/>
      <c r="K485" s="410"/>
      <c r="L485" s="410"/>
      <c r="M485" s="410"/>
      <c r="N485" s="410"/>
      <c r="O485" s="410"/>
      <c r="P485" s="410"/>
      <c r="Q485" s="410"/>
      <c r="R485" s="410"/>
      <c r="S485" s="410"/>
      <c r="T485" s="411"/>
      <c r="U485" s="411"/>
      <c r="V485" s="411"/>
      <c r="W485" s="411"/>
      <c r="X485" s="411"/>
      <c r="Y485" s="411"/>
      <c r="Z485" s="411"/>
    </row>
    <row r="486">
      <c r="A486" s="491" t="s">
        <v>166</v>
      </c>
      <c r="B486" s="528">
        <v>486.52</v>
      </c>
      <c r="C486" s="528">
        <v>761.0</v>
      </c>
      <c r="D486" s="528">
        <v>426.0</v>
      </c>
      <c r="E486" s="528">
        <v>622.0</v>
      </c>
      <c r="F486" s="529">
        <v>1275.0</v>
      </c>
      <c r="G486" s="529">
        <v>1185.0</v>
      </c>
      <c r="H486" s="530">
        <v>1071.0</v>
      </c>
      <c r="I486" s="531">
        <f t="shared" si="236"/>
        <v>5826.52</v>
      </c>
      <c r="J486" s="428"/>
      <c r="K486" s="410"/>
      <c r="L486" s="410"/>
      <c r="M486" s="410"/>
      <c r="N486" s="410"/>
      <c r="O486" s="410"/>
      <c r="P486" s="410"/>
      <c r="Q486" s="410"/>
      <c r="R486" s="410"/>
      <c r="S486" s="410"/>
      <c r="T486" s="411"/>
      <c r="U486" s="411"/>
      <c r="V486" s="411"/>
      <c r="W486" s="411"/>
      <c r="X486" s="411"/>
      <c r="Y486" s="411"/>
      <c r="Z486" s="411"/>
    </row>
    <row r="487">
      <c r="A487" s="535" t="s">
        <v>9</v>
      </c>
      <c r="B487" s="536">
        <f t="shared" ref="B487:I487" si="237">sum(B484:B486)</f>
        <v>1285.26</v>
      </c>
      <c r="C487" s="536">
        <f t="shared" si="237"/>
        <v>1788</v>
      </c>
      <c r="D487" s="536">
        <f t="shared" si="237"/>
        <v>1414</v>
      </c>
      <c r="E487" s="536">
        <f t="shared" si="237"/>
        <v>1701</v>
      </c>
      <c r="F487" s="536">
        <f t="shared" si="237"/>
        <v>2729</v>
      </c>
      <c r="G487" s="536">
        <f t="shared" si="237"/>
        <v>2839</v>
      </c>
      <c r="H487" s="536">
        <f t="shared" si="237"/>
        <v>2896</v>
      </c>
      <c r="I487" s="536">
        <f t="shared" si="237"/>
        <v>14652.26</v>
      </c>
      <c r="J487" s="428"/>
      <c r="K487" s="410"/>
      <c r="L487" s="410"/>
      <c r="M487" s="410"/>
      <c r="N487" s="410"/>
      <c r="O487" s="410"/>
      <c r="P487" s="410"/>
      <c r="Q487" s="410"/>
      <c r="R487" s="410"/>
      <c r="S487" s="410"/>
      <c r="T487" s="411"/>
      <c r="U487" s="411"/>
      <c r="V487" s="411"/>
      <c r="W487" s="411"/>
      <c r="X487" s="411"/>
      <c r="Y487" s="411"/>
      <c r="Z487" s="411"/>
    </row>
    <row r="488">
      <c r="A488" s="474"/>
      <c r="B488" s="474"/>
      <c r="C488" s="474"/>
      <c r="D488" s="474"/>
      <c r="E488" s="474"/>
      <c r="F488" s="474"/>
      <c r="G488" s="474"/>
      <c r="H488" s="474"/>
      <c r="I488" s="474"/>
      <c r="J488" s="428"/>
      <c r="K488" s="410"/>
      <c r="L488" s="410"/>
      <c r="M488" s="410"/>
      <c r="N488" s="410"/>
      <c r="O488" s="410"/>
      <c r="P488" s="410"/>
      <c r="Q488" s="410"/>
      <c r="R488" s="410"/>
      <c r="S488" s="410"/>
      <c r="T488" s="411"/>
      <c r="U488" s="411"/>
      <c r="V488" s="411"/>
      <c r="W488" s="411"/>
      <c r="X488" s="411"/>
      <c r="Y488" s="411"/>
      <c r="Z488" s="411"/>
    </row>
    <row r="489">
      <c r="A489" s="479"/>
      <c r="B489" s="493">
        <f t="shared" ref="B489:I489" si="238">(B487)</f>
        <v>1285.26</v>
      </c>
      <c r="C489" s="493">
        <f t="shared" si="238"/>
        <v>1788</v>
      </c>
      <c r="D489" s="493">
        <f t="shared" si="238"/>
        <v>1414</v>
      </c>
      <c r="E489" s="493">
        <f t="shared" si="238"/>
        <v>1701</v>
      </c>
      <c r="F489" s="493">
        <f t="shared" si="238"/>
        <v>2729</v>
      </c>
      <c r="G489" s="493">
        <f t="shared" si="238"/>
        <v>2839</v>
      </c>
      <c r="H489" s="493">
        <f t="shared" si="238"/>
        <v>2896</v>
      </c>
      <c r="I489" s="493">
        <f t="shared" si="238"/>
        <v>14652.26</v>
      </c>
      <c r="J489" s="428"/>
      <c r="K489" s="410"/>
      <c r="L489" s="410"/>
      <c r="M489" s="410"/>
      <c r="N489" s="410"/>
      <c r="O489" s="410"/>
      <c r="P489" s="410"/>
      <c r="Q489" s="410"/>
      <c r="R489" s="410"/>
      <c r="S489" s="410"/>
      <c r="T489" s="411"/>
      <c r="U489" s="411"/>
      <c r="V489" s="411"/>
      <c r="W489" s="411"/>
      <c r="X489" s="411"/>
      <c r="Y489" s="411"/>
      <c r="Z489" s="411"/>
    </row>
    <row r="490">
      <c r="A490" s="410"/>
      <c r="B490" s="410"/>
      <c r="C490" s="410"/>
      <c r="D490" s="410"/>
      <c r="E490" s="474"/>
      <c r="F490" s="474"/>
      <c r="G490" s="474"/>
      <c r="H490" s="474"/>
      <c r="I490" s="410"/>
      <c r="J490" s="428"/>
      <c r="K490" s="410"/>
      <c r="L490" s="410"/>
      <c r="M490" s="410"/>
      <c r="N490" s="410"/>
      <c r="O490" s="410"/>
      <c r="P490" s="410"/>
      <c r="Q490" s="410"/>
      <c r="R490" s="410"/>
      <c r="S490" s="410"/>
      <c r="T490" s="411"/>
      <c r="U490" s="411"/>
      <c r="V490" s="411"/>
      <c r="W490" s="411"/>
      <c r="X490" s="411"/>
      <c r="Y490" s="411"/>
      <c r="Z490" s="411"/>
    </row>
    <row r="491">
      <c r="A491" s="410"/>
      <c r="B491" s="410"/>
      <c r="C491" s="410"/>
      <c r="D491" s="481"/>
      <c r="E491" s="482" t="s">
        <v>35</v>
      </c>
      <c r="F491" s="482" t="s">
        <v>164</v>
      </c>
      <c r="G491" s="482" t="s">
        <v>165</v>
      </c>
      <c r="H491" s="482" t="s">
        <v>166</v>
      </c>
      <c r="I491" s="410"/>
      <c r="J491" s="428"/>
      <c r="K491" s="410"/>
      <c r="L491" s="410"/>
      <c r="M491" s="410"/>
      <c r="N491" s="410"/>
      <c r="O491" s="410"/>
      <c r="P491" s="410"/>
      <c r="Q491" s="410"/>
      <c r="R491" s="410"/>
      <c r="S491" s="410"/>
      <c r="T491" s="411"/>
      <c r="U491" s="411"/>
      <c r="V491" s="411"/>
      <c r="W491" s="411"/>
      <c r="X491" s="411"/>
      <c r="Y491" s="411"/>
      <c r="Z491" s="411"/>
    </row>
    <row r="492">
      <c r="A492" s="410"/>
      <c r="B492" s="410"/>
      <c r="C492" s="410"/>
      <c r="D492" s="481"/>
      <c r="E492" s="483">
        <v>44598.0</v>
      </c>
      <c r="F492" s="539">
        <v>4680.93</v>
      </c>
      <c r="G492" s="539">
        <v>3245.8</v>
      </c>
      <c r="H492" s="539">
        <v>5007.97</v>
      </c>
      <c r="I492" s="410"/>
      <c r="J492" s="428"/>
      <c r="K492" s="410"/>
      <c r="L492" s="410"/>
      <c r="M492" s="410"/>
      <c r="N492" s="410"/>
      <c r="O492" s="410"/>
      <c r="P492" s="410"/>
      <c r="Q492" s="410"/>
      <c r="R492" s="410"/>
      <c r="S492" s="410"/>
      <c r="T492" s="411"/>
      <c r="U492" s="411"/>
      <c r="V492" s="411"/>
      <c r="W492" s="411"/>
      <c r="X492" s="411"/>
      <c r="Y492" s="411"/>
      <c r="Z492" s="411"/>
    </row>
    <row r="493">
      <c r="A493" s="410"/>
      <c r="B493" s="410"/>
      <c r="C493" s="410"/>
      <c r="D493" s="481"/>
      <c r="E493" s="484">
        <v>44605.0</v>
      </c>
      <c r="F493" s="539">
        <f>(I484)</f>
        <v>5099.46</v>
      </c>
      <c r="G493" s="539">
        <f>(I485)</f>
        <v>3726.28</v>
      </c>
      <c r="H493" s="539">
        <f>(I486)</f>
        <v>5826.52</v>
      </c>
      <c r="I493" s="410"/>
      <c r="J493" s="428"/>
      <c r="K493" s="410"/>
      <c r="L493" s="410"/>
      <c r="M493" s="410"/>
      <c r="N493" s="410"/>
      <c r="O493" s="410"/>
      <c r="P493" s="410"/>
      <c r="Q493" s="410"/>
      <c r="R493" s="410"/>
      <c r="S493" s="410"/>
      <c r="T493" s="411"/>
      <c r="U493" s="411"/>
      <c r="V493" s="411"/>
      <c r="W493" s="411"/>
      <c r="X493" s="411"/>
      <c r="Y493" s="411"/>
      <c r="Z493" s="411"/>
    </row>
    <row r="494">
      <c r="A494" s="410"/>
      <c r="B494" s="410"/>
      <c r="C494" s="410"/>
      <c r="D494" s="481"/>
      <c r="E494" s="541" t="s">
        <v>9</v>
      </c>
      <c r="F494" s="542">
        <f t="shared" ref="F494:H494" si="239">SUM(F492:F493)</f>
        <v>9780.39</v>
      </c>
      <c r="G494" s="542">
        <f t="shared" si="239"/>
        <v>6972.08</v>
      </c>
      <c r="H494" s="542">
        <f t="shared" si="239"/>
        <v>10834.49</v>
      </c>
      <c r="I494" s="410"/>
      <c r="J494" s="428"/>
      <c r="K494" s="543"/>
      <c r="L494" s="543"/>
      <c r="M494" s="543"/>
      <c r="N494" s="410"/>
      <c r="O494" s="410"/>
      <c r="P494" s="410"/>
      <c r="Q494" s="410"/>
      <c r="R494" s="410"/>
      <c r="S494" s="410"/>
      <c r="T494" s="411"/>
      <c r="U494" s="411"/>
      <c r="V494" s="411"/>
      <c r="W494" s="411"/>
      <c r="X494" s="411"/>
      <c r="Y494" s="411"/>
      <c r="Z494" s="411"/>
    </row>
    <row r="495">
      <c r="A495" s="410"/>
      <c r="B495" s="410"/>
      <c r="C495" s="410"/>
      <c r="D495" s="481"/>
      <c r="E495" s="482" t="s">
        <v>167</v>
      </c>
      <c r="F495" s="544">
        <f t="shared" ref="F495:H495" si="240">(F494/25000)</f>
        <v>0.3912156</v>
      </c>
      <c r="G495" s="544">
        <f t="shared" si="240"/>
        <v>0.2788832</v>
      </c>
      <c r="H495" s="544">
        <f t="shared" si="240"/>
        <v>0.4333796</v>
      </c>
      <c r="I495" s="410"/>
      <c r="J495" s="428"/>
      <c r="K495" s="410"/>
      <c r="L495" s="410"/>
      <c r="M495" s="410"/>
      <c r="N495" s="410"/>
      <c r="O495" s="410"/>
      <c r="P495" s="410"/>
      <c r="Q495" s="410"/>
      <c r="R495" s="410"/>
      <c r="S495" s="410"/>
      <c r="T495" s="411"/>
      <c r="U495" s="411"/>
      <c r="V495" s="411"/>
      <c r="W495" s="411"/>
      <c r="X495" s="411"/>
      <c r="Y495" s="411"/>
      <c r="Z495" s="411"/>
    </row>
    <row r="496">
      <c r="A496" s="474"/>
      <c r="B496" s="474"/>
      <c r="C496" s="474"/>
      <c r="D496" s="474"/>
      <c r="E496" s="474"/>
      <c r="F496" s="474"/>
      <c r="G496" s="474"/>
      <c r="H496" s="474"/>
      <c r="I496" s="474"/>
      <c r="J496" s="428"/>
      <c r="K496" s="410"/>
      <c r="L496" s="410"/>
      <c r="M496" s="410"/>
      <c r="N496" s="410"/>
      <c r="O496" s="410"/>
      <c r="P496" s="410"/>
      <c r="Q496" s="410"/>
      <c r="R496" s="410"/>
      <c r="S496" s="410"/>
      <c r="T496" s="411"/>
      <c r="U496" s="411"/>
      <c r="V496" s="411"/>
      <c r="W496" s="411"/>
      <c r="X496" s="411"/>
      <c r="Y496" s="411"/>
      <c r="Z496" s="411"/>
    </row>
    <row r="497">
      <c r="A497" s="470"/>
      <c r="B497" s="415"/>
      <c r="C497" s="415"/>
      <c r="D497" s="415"/>
      <c r="E497" s="415"/>
      <c r="F497" s="415"/>
      <c r="G497" s="415"/>
      <c r="H497" s="415"/>
      <c r="I497" s="415" t="s">
        <v>9</v>
      </c>
      <c r="J497" s="428"/>
      <c r="K497" s="410"/>
      <c r="L497" s="410"/>
      <c r="M497" s="410"/>
      <c r="N497" s="410"/>
      <c r="O497" s="410"/>
      <c r="P497" s="410"/>
      <c r="Q497" s="410"/>
      <c r="R497" s="410"/>
      <c r="S497" s="410"/>
      <c r="T497" s="411"/>
      <c r="U497" s="411"/>
      <c r="V497" s="411"/>
      <c r="W497" s="411"/>
      <c r="X497" s="411"/>
      <c r="Y497" s="411"/>
      <c r="Z497" s="411"/>
    </row>
    <row r="498">
      <c r="A498" s="479" t="s">
        <v>168</v>
      </c>
      <c r="B498" s="545">
        <f t="shared" ref="B498:G498" si="241">sum(B392,B422,B472,B489)</f>
        <v>12282.76</v>
      </c>
      <c r="C498" s="545">
        <f t="shared" si="241"/>
        <v>16317</v>
      </c>
      <c r="D498" s="545">
        <f t="shared" si="241"/>
        <v>18959.5</v>
      </c>
      <c r="E498" s="545">
        <f t="shared" si="241"/>
        <v>15631.5</v>
      </c>
      <c r="F498" s="545">
        <f t="shared" si="241"/>
        <v>12852.5</v>
      </c>
      <c r="G498" s="545">
        <f t="shared" si="241"/>
        <v>6371</v>
      </c>
      <c r="H498" s="493">
        <f>SUM(H489)</f>
        <v>2896</v>
      </c>
      <c r="I498" s="545">
        <f>SUM(H392,H422,H472,I489)</f>
        <v>85310.26</v>
      </c>
      <c r="J498" s="428"/>
      <c r="K498" s="410"/>
      <c r="L498" s="410"/>
      <c r="M498" s="410"/>
      <c r="N498" s="410"/>
      <c r="O498" s="410"/>
      <c r="P498" s="410"/>
      <c r="Q498" s="410"/>
      <c r="R498" s="410"/>
      <c r="S498" s="410"/>
      <c r="T498" s="546"/>
      <c r="U498" s="546"/>
      <c r="V498" s="546"/>
      <c r="W498" s="546"/>
      <c r="X498" s="546"/>
      <c r="Y498" s="546"/>
      <c r="Z498" s="546"/>
    </row>
    <row r="499">
      <c r="A499" s="411"/>
      <c r="B499" s="411"/>
      <c r="C499" s="411"/>
      <c r="D499" s="411"/>
      <c r="E499" s="411"/>
      <c r="F499" s="411"/>
      <c r="G499" s="411"/>
      <c r="H499" s="411"/>
      <c r="I499" s="411"/>
      <c r="J499" s="547"/>
      <c r="K499" s="411"/>
      <c r="L499" s="411"/>
      <c r="M499" s="411"/>
      <c r="N499" s="411"/>
      <c r="O499" s="411"/>
      <c r="P499" s="411"/>
      <c r="Q499" s="411"/>
      <c r="R499" s="411"/>
      <c r="S499" s="411"/>
      <c r="T499" s="411"/>
      <c r="U499" s="411"/>
      <c r="V499" s="411"/>
      <c r="W499" s="411"/>
      <c r="X499" s="411"/>
      <c r="Y499" s="411"/>
      <c r="Z499" s="411"/>
    </row>
    <row r="500">
      <c r="A500" s="411"/>
      <c r="B500" s="411"/>
      <c r="C500" s="411"/>
      <c r="D500" s="411"/>
      <c r="E500" s="411"/>
      <c r="F500" s="411"/>
      <c r="G500" s="411"/>
      <c r="H500" s="411"/>
      <c r="I500" s="411"/>
      <c r="J500" s="547"/>
      <c r="K500" s="411"/>
      <c r="L500" s="411"/>
      <c r="M500" s="411"/>
      <c r="N500" s="411"/>
      <c r="O500" s="411"/>
      <c r="P500" s="411"/>
      <c r="Q500" s="411"/>
      <c r="R500" s="411"/>
      <c r="S500" s="411"/>
      <c r="T500" s="411"/>
      <c r="U500" s="411"/>
      <c r="V500" s="411"/>
      <c r="W500" s="411"/>
      <c r="X500" s="411"/>
      <c r="Y500" s="411"/>
      <c r="Z500" s="411"/>
    </row>
    <row r="501">
      <c r="A501" s="406" t="s">
        <v>286</v>
      </c>
      <c r="B501" s="407">
        <v>14.0</v>
      </c>
      <c r="C501" s="407">
        <v>15.0</v>
      </c>
      <c r="D501" s="407">
        <v>16.0</v>
      </c>
      <c r="E501" s="407">
        <v>17.0</v>
      </c>
      <c r="F501" s="407">
        <v>18.0</v>
      </c>
      <c r="G501" s="407">
        <v>19.0</v>
      </c>
      <c r="H501" s="408"/>
      <c r="I501" s="408"/>
      <c r="J501" s="409"/>
      <c r="K501" s="406" t="s">
        <v>286</v>
      </c>
      <c r="L501" s="408"/>
      <c r="M501" s="408"/>
      <c r="N501" s="408"/>
      <c r="O501" s="408"/>
      <c r="P501" s="408"/>
      <c r="Q501" s="410"/>
      <c r="R501" s="410"/>
      <c r="S501" s="410"/>
      <c r="T501" s="411"/>
      <c r="U501" s="411"/>
      <c r="V501" s="411"/>
      <c r="W501" s="411"/>
      <c r="X501" s="411"/>
      <c r="Y501" s="411"/>
      <c r="Z501" s="411"/>
    </row>
    <row r="502">
      <c r="A502" s="412" t="s">
        <v>70</v>
      </c>
      <c r="B502" s="413" t="s">
        <v>2</v>
      </c>
      <c r="C502" s="413" t="s">
        <v>3</v>
      </c>
      <c r="D502" s="413" t="s">
        <v>4</v>
      </c>
      <c r="E502" s="413" t="s">
        <v>5</v>
      </c>
      <c r="F502" s="413" t="s">
        <v>6</v>
      </c>
      <c r="G502" s="413" t="s">
        <v>7</v>
      </c>
      <c r="H502" s="413" t="s">
        <v>9</v>
      </c>
      <c r="I502" s="413" t="s">
        <v>71</v>
      </c>
      <c r="J502" s="409"/>
      <c r="K502" s="414" t="s">
        <v>70</v>
      </c>
      <c r="L502" s="413" t="s">
        <v>72</v>
      </c>
      <c r="M502" s="413" t="s">
        <v>13</v>
      </c>
      <c r="N502" s="415" t="s">
        <v>73</v>
      </c>
      <c r="O502" s="413" t="s">
        <v>13</v>
      </c>
      <c r="P502" s="415" t="s">
        <v>74</v>
      </c>
      <c r="Q502" s="410"/>
      <c r="R502" s="410"/>
      <c r="S502" s="410"/>
      <c r="T502" s="411"/>
      <c r="U502" s="411"/>
      <c r="V502" s="411"/>
      <c r="W502" s="411"/>
      <c r="X502" s="411"/>
      <c r="Y502" s="411"/>
      <c r="Z502" s="411"/>
    </row>
    <row r="503">
      <c r="A503" s="416" t="s">
        <v>75</v>
      </c>
      <c r="B503" s="417">
        <f t="shared" ref="B503:G503" si="242"> sum(B504, B505, B506, B507,B508,B509,B510,B511,B512,B513,B514,B515)</f>
        <v>16</v>
      </c>
      <c r="C503" s="417">
        <f t="shared" si="242"/>
        <v>33</v>
      </c>
      <c r="D503" s="417">
        <f t="shared" si="242"/>
        <v>20</v>
      </c>
      <c r="E503" s="417">
        <f t="shared" si="242"/>
        <v>13</v>
      </c>
      <c r="F503" s="417">
        <f t="shared" si="242"/>
        <v>19</v>
      </c>
      <c r="G503" s="417">
        <f t="shared" si="242"/>
        <v>16</v>
      </c>
      <c r="H503" s="418">
        <f t="shared" ref="H503:H522" si="243">SUM(B503:G503)</f>
        <v>117</v>
      </c>
      <c r="I503" s="417">
        <v>0.0</v>
      </c>
      <c r="J503" s="409"/>
      <c r="K503" s="419" t="s">
        <v>75</v>
      </c>
      <c r="L503" s="417"/>
      <c r="M503" s="417"/>
      <c r="N503" s="417"/>
      <c r="O503" s="417"/>
      <c r="P503" s="417"/>
      <c r="Q503" s="410"/>
      <c r="R503" s="410"/>
      <c r="S503" s="410"/>
      <c r="T503" s="411"/>
      <c r="U503" s="411"/>
      <c r="V503" s="411"/>
      <c r="W503" s="411"/>
      <c r="X503" s="411"/>
      <c r="Y503" s="411"/>
      <c r="Z503" s="411"/>
    </row>
    <row r="504">
      <c r="A504" s="420" t="s">
        <v>76</v>
      </c>
      <c r="B504" s="421">
        <v>2.0</v>
      </c>
      <c r="C504" s="421">
        <v>16.0</v>
      </c>
      <c r="D504" s="421">
        <v>9.0</v>
      </c>
      <c r="E504" s="421">
        <v>11.0</v>
      </c>
      <c r="F504" s="421">
        <v>0.0</v>
      </c>
      <c r="G504" s="421">
        <v>6.0</v>
      </c>
      <c r="H504" s="422">
        <f t="shared" si="243"/>
        <v>44</v>
      </c>
      <c r="I504" s="496">
        <f>sum(H504:H506)</f>
        <v>61</v>
      </c>
      <c r="J504" s="424"/>
      <c r="K504" s="423" t="s">
        <v>76</v>
      </c>
      <c r="L504" s="425">
        <v>108.0</v>
      </c>
      <c r="M504" s="425">
        <f>(L504-H504)</f>
        <v>64</v>
      </c>
      <c r="N504" s="426">
        <v>0.0</v>
      </c>
      <c r="O504" s="425">
        <f t="shared" ref="O504:O505" si="244">sum(M504,N504)</f>
        <v>64</v>
      </c>
      <c r="P504" s="425"/>
      <c r="Q504" s="427"/>
      <c r="R504" s="428"/>
      <c r="S504" s="428"/>
      <c r="T504" s="411"/>
      <c r="U504" s="411"/>
      <c r="V504" s="411"/>
      <c r="W504" s="411"/>
      <c r="X504" s="411"/>
      <c r="Y504" s="411"/>
      <c r="Z504" s="411"/>
    </row>
    <row r="505">
      <c r="A505" s="429" t="s">
        <v>77</v>
      </c>
      <c r="B505" s="430">
        <v>0.0</v>
      </c>
      <c r="C505" s="431">
        <v>0.0</v>
      </c>
      <c r="D505" s="431">
        <v>0.0</v>
      </c>
      <c r="E505" s="431">
        <v>0.0</v>
      </c>
      <c r="F505" s="431">
        <v>0.0</v>
      </c>
      <c r="G505" s="432">
        <v>0.0</v>
      </c>
      <c r="H505" s="433">
        <f t="shared" si="243"/>
        <v>0</v>
      </c>
      <c r="I505" s="548">
        <f>(I504/60)</f>
        <v>1.016666667</v>
      </c>
      <c r="J505" s="424"/>
      <c r="K505" s="435" t="s">
        <v>77</v>
      </c>
      <c r="L505" s="436">
        <v>17.0</v>
      </c>
      <c r="M505" s="436">
        <f>(L505-H505-H506)</f>
        <v>0</v>
      </c>
      <c r="N505" s="437">
        <v>20.0</v>
      </c>
      <c r="O505" s="437">
        <f t="shared" si="244"/>
        <v>20</v>
      </c>
      <c r="P505" s="436"/>
      <c r="Q505" s="438"/>
      <c r="R505" s="410"/>
      <c r="S505" s="410"/>
      <c r="T505" s="411"/>
      <c r="U505" s="411"/>
      <c r="V505" s="411"/>
      <c r="W505" s="411"/>
      <c r="X505" s="411"/>
      <c r="Y505" s="411"/>
      <c r="Z505" s="411"/>
    </row>
    <row r="506">
      <c r="A506" s="429" t="s">
        <v>78</v>
      </c>
      <c r="B506" s="430">
        <v>0.0</v>
      </c>
      <c r="C506" s="431">
        <v>15.0</v>
      </c>
      <c r="D506" s="431">
        <v>2.0</v>
      </c>
      <c r="E506" s="431">
        <v>0.0</v>
      </c>
      <c r="F506" s="431">
        <v>0.0</v>
      </c>
      <c r="G506" s="432">
        <v>0.0</v>
      </c>
      <c r="H506" s="433">
        <f t="shared" si="243"/>
        <v>17</v>
      </c>
      <c r="I506" s="435"/>
      <c r="J506" s="424"/>
      <c r="K506" s="435" t="s">
        <v>78</v>
      </c>
      <c r="L506" s="436" t="s">
        <v>79</v>
      </c>
      <c r="M506" s="437" t="s">
        <v>79</v>
      </c>
      <c r="N506" s="437" t="s">
        <v>79</v>
      </c>
      <c r="O506" s="437" t="s">
        <v>79</v>
      </c>
      <c r="P506" s="436"/>
      <c r="Q506" s="410"/>
      <c r="R506" s="410"/>
      <c r="S506" s="410"/>
      <c r="T506" s="411"/>
      <c r="U506" s="411"/>
      <c r="V506" s="411"/>
      <c r="W506" s="411"/>
      <c r="X506" s="411"/>
      <c r="Y506" s="411"/>
      <c r="Z506" s="411"/>
    </row>
    <row r="507">
      <c r="A507" s="420" t="s">
        <v>81</v>
      </c>
      <c r="B507" s="439">
        <v>3.0</v>
      </c>
      <c r="C507" s="439">
        <v>2.0</v>
      </c>
      <c r="D507" s="439">
        <v>6.0</v>
      </c>
      <c r="E507" s="439">
        <v>2.0</v>
      </c>
      <c r="F507" s="439">
        <v>4.0</v>
      </c>
      <c r="G507" s="421">
        <v>0.0</v>
      </c>
      <c r="H507" s="422">
        <f t="shared" si="243"/>
        <v>17</v>
      </c>
      <c r="I507" s="496">
        <f>sum(H507:H509)</f>
        <v>20</v>
      </c>
      <c r="J507" s="424"/>
      <c r="K507" s="423" t="s">
        <v>81</v>
      </c>
      <c r="L507" s="425">
        <v>36.0</v>
      </c>
      <c r="M507" s="425">
        <f>(L507-H507)</f>
        <v>19</v>
      </c>
      <c r="N507" s="426">
        <v>25.0</v>
      </c>
      <c r="O507" s="425">
        <f t="shared" ref="O507:O508" si="245">sum(M507,N507)</f>
        <v>44</v>
      </c>
      <c r="P507" s="425"/>
      <c r="Q507" s="438"/>
      <c r="R507" s="410"/>
      <c r="S507" s="410"/>
      <c r="T507" s="411"/>
      <c r="U507" s="411"/>
      <c r="V507" s="411"/>
      <c r="W507" s="411"/>
      <c r="X507" s="411"/>
      <c r="Y507" s="411"/>
      <c r="Z507" s="411"/>
    </row>
    <row r="508">
      <c r="A508" s="429" t="s">
        <v>77</v>
      </c>
      <c r="B508" s="430">
        <v>0.0</v>
      </c>
      <c r="C508" s="431">
        <v>0.0</v>
      </c>
      <c r="D508" s="431">
        <v>0.0</v>
      </c>
      <c r="E508" s="431">
        <v>0.0</v>
      </c>
      <c r="F508" s="431">
        <v>0.0</v>
      </c>
      <c r="G508" s="431">
        <v>0.0</v>
      </c>
      <c r="H508" s="433">
        <f t="shared" si="243"/>
        <v>0</v>
      </c>
      <c r="I508" s="548">
        <f>(I507/60)</f>
        <v>0.3333333333</v>
      </c>
      <c r="J508" s="424"/>
      <c r="K508" s="435" t="s">
        <v>77</v>
      </c>
      <c r="L508" s="437">
        <v>5.0</v>
      </c>
      <c r="M508" s="436">
        <f>(L508-H508-H509)</f>
        <v>2</v>
      </c>
      <c r="N508" s="437">
        <v>0.0</v>
      </c>
      <c r="O508" s="437">
        <f t="shared" si="245"/>
        <v>2</v>
      </c>
      <c r="P508" s="437"/>
      <c r="Q508" s="428"/>
      <c r="R508" s="428"/>
      <c r="S508" s="428"/>
      <c r="T508" s="411"/>
      <c r="U508" s="411"/>
      <c r="V508" s="411"/>
      <c r="W508" s="411"/>
      <c r="X508" s="411"/>
      <c r="Y508" s="411"/>
      <c r="Z508" s="411"/>
    </row>
    <row r="509">
      <c r="A509" s="429" t="s">
        <v>78</v>
      </c>
      <c r="B509" s="430">
        <v>1.0</v>
      </c>
      <c r="C509" s="431">
        <v>0.0</v>
      </c>
      <c r="D509" s="431">
        <v>1.0</v>
      </c>
      <c r="E509" s="431">
        <v>0.0</v>
      </c>
      <c r="F509" s="431">
        <v>1.0</v>
      </c>
      <c r="G509" s="431">
        <v>0.0</v>
      </c>
      <c r="H509" s="433">
        <f t="shared" si="243"/>
        <v>3</v>
      </c>
      <c r="I509" s="435"/>
      <c r="J509" s="424"/>
      <c r="K509" s="435" t="s">
        <v>78</v>
      </c>
      <c r="L509" s="437" t="s">
        <v>79</v>
      </c>
      <c r="M509" s="437" t="s">
        <v>79</v>
      </c>
      <c r="N509" s="437" t="s">
        <v>79</v>
      </c>
      <c r="O509" s="437" t="s">
        <v>79</v>
      </c>
      <c r="P509" s="437"/>
      <c r="Q509" s="428"/>
      <c r="R509" s="428"/>
      <c r="S509" s="428"/>
      <c r="T509" s="411"/>
      <c r="U509" s="411"/>
      <c r="V509" s="411"/>
      <c r="W509" s="411"/>
      <c r="X509" s="411"/>
      <c r="Y509" s="411"/>
      <c r="Z509" s="411"/>
    </row>
    <row r="510">
      <c r="A510" s="420" t="s">
        <v>84</v>
      </c>
      <c r="B510" s="421">
        <v>2.0</v>
      </c>
      <c r="C510" s="421">
        <v>0.0</v>
      </c>
      <c r="D510" s="421">
        <v>2.0</v>
      </c>
      <c r="E510" s="421">
        <v>0.0</v>
      </c>
      <c r="F510" s="421">
        <v>1.0</v>
      </c>
      <c r="G510" s="421">
        <v>6.0</v>
      </c>
      <c r="H510" s="422">
        <f t="shared" si="243"/>
        <v>11</v>
      </c>
      <c r="I510" s="496">
        <f>sum(H510:H512)</f>
        <v>11</v>
      </c>
      <c r="J510" s="424"/>
      <c r="K510" s="423" t="s">
        <v>84</v>
      </c>
      <c r="L510" s="425">
        <v>41.0</v>
      </c>
      <c r="M510" s="425">
        <f>(L510-H510)</f>
        <v>30</v>
      </c>
      <c r="N510" s="426">
        <v>20.0</v>
      </c>
      <c r="O510" s="425">
        <f t="shared" ref="O510:O511" si="246">sum(M510,N510)</f>
        <v>50</v>
      </c>
      <c r="P510" s="425"/>
      <c r="Q510" s="427"/>
      <c r="R510" s="428"/>
      <c r="S510" s="428"/>
      <c r="T510" s="411"/>
      <c r="U510" s="411"/>
      <c r="V510" s="411"/>
      <c r="W510" s="411"/>
      <c r="X510" s="411"/>
      <c r="Y510" s="411"/>
      <c r="Z510" s="411"/>
    </row>
    <row r="511">
      <c r="A511" s="429" t="s">
        <v>77</v>
      </c>
      <c r="B511" s="430">
        <v>0.0</v>
      </c>
      <c r="C511" s="431">
        <v>0.0</v>
      </c>
      <c r="D511" s="431">
        <v>0.0</v>
      </c>
      <c r="E511" s="431">
        <v>0.0</v>
      </c>
      <c r="F511" s="431">
        <v>0.0</v>
      </c>
      <c r="G511" s="432">
        <v>0.0</v>
      </c>
      <c r="H511" s="433">
        <f t="shared" si="243"/>
        <v>0</v>
      </c>
      <c r="I511" s="548">
        <f>(I510/60)</f>
        <v>0.1833333333</v>
      </c>
      <c r="J511" s="424"/>
      <c r="K511" s="435" t="s">
        <v>77</v>
      </c>
      <c r="L511" s="436">
        <v>0.0</v>
      </c>
      <c r="M511" s="436">
        <f>(L511-H511-H512)</f>
        <v>0</v>
      </c>
      <c r="N511" s="437">
        <v>0.0</v>
      </c>
      <c r="O511" s="437">
        <f t="shared" si="246"/>
        <v>0</v>
      </c>
      <c r="P511" s="436"/>
      <c r="Q511" s="428"/>
      <c r="R511" s="428"/>
      <c r="S511" s="428"/>
      <c r="T511" s="411"/>
      <c r="U511" s="411"/>
      <c r="V511" s="411"/>
      <c r="W511" s="411"/>
      <c r="X511" s="411"/>
      <c r="Y511" s="411"/>
      <c r="Z511" s="411"/>
    </row>
    <row r="512">
      <c r="A512" s="429" t="s">
        <v>78</v>
      </c>
      <c r="B512" s="430">
        <v>0.0</v>
      </c>
      <c r="C512" s="431">
        <v>0.0</v>
      </c>
      <c r="D512" s="431">
        <v>0.0</v>
      </c>
      <c r="E512" s="431">
        <v>0.0</v>
      </c>
      <c r="F512" s="431">
        <v>0.0</v>
      </c>
      <c r="G512" s="432">
        <v>0.0</v>
      </c>
      <c r="H512" s="433">
        <f t="shared" si="243"/>
        <v>0</v>
      </c>
      <c r="I512" s="435"/>
      <c r="J512" s="424"/>
      <c r="K512" s="435" t="s">
        <v>78</v>
      </c>
      <c r="L512" s="436" t="s">
        <v>79</v>
      </c>
      <c r="M512" s="437" t="s">
        <v>79</v>
      </c>
      <c r="N512" s="437" t="s">
        <v>79</v>
      </c>
      <c r="O512" s="437" t="s">
        <v>79</v>
      </c>
      <c r="P512" s="436"/>
      <c r="Q512" s="428"/>
      <c r="R512" s="428"/>
      <c r="S512" s="428"/>
      <c r="T512" s="411"/>
      <c r="U512" s="411"/>
      <c r="V512" s="411"/>
      <c r="W512" s="411"/>
      <c r="X512" s="411"/>
      <c r="Y512" s="411"/>
      <c r="Z512" s="411"/>
    </row>
    <row r="513">
      <c r="A513" s="458" t="s">
        <v>287</v>
      </c>
      <c r="B513" s="421">
        <v>6.0</v>
      </c>
      <c r="C513" s="421">
        <v>0.0</v>
      </c>
      <c r="D513" s="421">
        <v>0.0</v>
      </c>
      <c r="E513" s="421">
        <v>0.0</v>
      </c>
      <c r="F513" s="421">
        <v>10.0</v>
      </c>
      <c r="G513" s="421">
        <v>3.0</v>
      </c>
      <c r="H513" s="422">
        <f t="shared" si="243"/>
        <v>19</v>
      </c>
      <c r="I513" s="496">
        <f>sum(H513:H515)</f>
        <v>25</v>
      </c>
      <c r="J513" s="424"/>
      <c r="K513" s="458" t="s">
        <v>287</v>
      </c>
      <c r="L513" s="440">
        <v>68.0</v>
      </c>
      <c r="M513" s="441">
        <f>(L513-H513)</f>
        <v>49</v>
      </c>
      <c r="N513" s="442">
        <v>20.0</v>
      </c>
      <c r="O513" s="441">
        <f t="shared" ref="O513:O514" si="247">sum(M513,N513)</f>
        <v>69</v>
      </c>
      <c r="P513" s="425"/>
      <c r="Q513" s="428"/>
      <c r="R513" s="428"/>
      <c r="S513" s="428"/>
      <c r="T513" s="411"/>
      <c r="U513" s="411"/>
      <c r="V513" s="411"/>
      <c r="W513" s="411"/>
      <c r="X513" s="411"/>
      <c r="Y513" s="411"/>
      <c r="Z513" s="411"/>
    </row>
    <row r="514">
      <c r="A514" s="429" t="s">
        <v>77</v>
      </c>
      <c r="B514" s="430">
        <v>0.0</v>
      </c>
      <c r="C514" s="431">
        <v>0.0</v>
      </c>
      <c r="D514" s="431">
        <v>0.0</v>
      </c>
      <c r="E514" s="431">
        <v>0.0</v>
      </c>
      <c r="F514" s="431">
        <v>0.0</v>
      </c>
      <c r="G514" s="432">
        <v>0.0</v>
      </c>
      <c r="H514" s="433">
        <f t="shared" si="243"/>
        <v>0</v>
      </c>
      <c r="I514" s="548">
        <f>(I513/60)</f>
        <v>0.4166666667</v>
      </c>
      <c r="J514" s="424"/>
      <c r="K514" s="435" t="s">
        <v>77</v>
      </c>
      <c r="L514" s="430">
        <v>6.0</v>
      </c>
      <c r="M514" s="444">
        <f>(L514-H514-H515)</f>
        <v>0</v>
      </c>
      <c r="N514" s="431">
        <v>5.0</v>
      </c>
      <c r="O514" s="443">
        <f t="shared" si="247"/>
        <v>5</v>
      </c>
      <c r="P514" s="444"/>
      <c r="Q514" s="428"/>
      <c r="R514" s="428"/>
      <c r="S514" s="428"/>
      <c r="T514" s="411"/>
      <c r="U514" s="411"/>
      <c r="V514" s="411"/>
      <c r="W514" s="411"/>
      <c r="X514" s="411"/>
      <c r="Y514" s="411"/>
      <c r="Z514" s="411"/>
    </row>
    <row r="515">
      <c r="A515" s="429" t="s">
        <v>78</v>
      </c>
      <c r="B515" s="430">
        <v>2.0</v>
      </c>
      <c r="C515" s="431">
        <v>0.0</v>
      </c>
      <c r="D515" s="431">
        <v>0.0</v>
      </c>
      <c r="E515" s="431">
        <v>0.0</v>
      </c>
      <c r="F515" s="431">
        <v>3.0</v>
      </c>
      <c r="G515" s="432">
        <v>1.0</v>
      </c>
      <c r="H515" s="433">
        <f t="shared" si="243"/>
        <v>6</v>
      </c>
      <c r="I515" s="435"/>
      <c r="J515" s="424"/>
      <c r="K515" s="435" t="s">
        <v>78</v>
      </c>
      <c r="L515" s="444" t="s">
        <v>79</v>
      </c>
      <c r="M515" s="443" t="s">
        <v>79</v>
      </c>
      <c r="N515" s="431" t="s">
        <v>79</v>
      </c>
      <c r="O515" s="443" t="s">
        <v>79</v>
      </c>
      <c r="P515" s="444"/>
      <c r="Q515" s="428"/>
      <c r="R515" s="428"/>
      <c r="S515" s="428"/>
      <c r="T515" s="411"/>
      <c r="U515" s="411"/>
      <c r="V515" s="411"/>
      <c r="W515" s="411"/>
      <c r="X515" s="411"/>
      <c r="Y515" s="411"/>
      <c r="Z515" s="411"/>
    </row>
    <row r="516">
      <c r="A516" s="549" t="s">
        <v>268</v>
      </c>
      <c r="B516" s="417">
        <f t="shared" ref="B516:G516" si="248"> sum(B517, B518, B519, B520,B521,B522,B523,B524,B525,B526,B527,B528)</f>
        <v>41</v>
      </c>
      <c r="C516" s="417">
        <f t="shared" si="248"/>
        <v>22</v>
      </c>
      <c r="D516" s="417">
        <f t="shared" si="248"/>
        <v>22</v>
      </c>
      <c r="E516" s="417">
        <f t="shared" si="248"/>
        <v>27</v>
      </c>
      <c r="F516" s="417">
        <f t="shared" si="248"/>
        <v>42</v>
      </c>
      <c r="G516" s="417">
        <f t="shared" si="248"/>
        <v>23</v>
      </c>
      <c r="H516" s="418">
        <f t="shared" si="243"/>
        <v>177</v>
      </c>
      <c r="I516" s="417">
        <v>0.0</v>
      </c>
      <c r="J516" s="409"/>
      <c r="K516" s="549" t="s">
        <v>268</v>
      </c>
      <c r="L516" s="417"/>
      <c r="M516" s="417"/>
      <c r="N516" s="417"/>
      <c r="O516" s="417"/>
      <c r="P516" s="417"/>
      <c r="Q516" s="410"/>
      <c r="R516" s="410"/>
      <c r="S516" s="410"/>
      <c r="T516" s="411"/>
      <c r="U516" s="411"/>
      <c r="V516" s="411"/>
      <c r="W516" s="411"/>
      <c r="X516" s="411"/>
      <c r="Y516" s="411"/>
      <c r="Z516" s="411"/>
    </row>
    <row r="517">
      <c r="A517" s="420" t="s">
        <v>212</v>
      </c>
      <c r="B517" s="421">
        <v>9.0</v>
      </c>
      <c r="C517" s="421">
        <v>0.0</v>
      </c>
      <c r="D517" s="421">
        <v>7.0</v>
      </c>
      <c r="E517" s="421">
        <v>8.0</v>
      </c>
      <c r="F517" s="421">
        <v>26.0</v>
      </c>
      <c r="G517" s="421">
        <v>5.0</v>
      </c>
      <c r="H517" s="422">
        <f t="shared" si="243"/>
        <v>55</v>
      </c>
      <c r="I517" s="496">
        <f>sum(H517:H519)</f>
        <v>79</v>
      </c>
      <c r="J517" s="424"/>
      <c r="K517" s="423" t="s">
        <v>82</v>
      </c>
      <c r="L517" s="425">
        <v>105.0</v>
      </c>
      <c r="M517" s="425">
        <f>(L517-H517)</f>
        <v>50</v>
      </c>
      <c r="N517" s="426">
        <v>20.0</v>
      </c>
      <c r="O517" s="425">
        <f t="shared" ref="O517:O518" si="249">sum(M517,N517)</f>
        <v>70</v>
      </c>
      <c r="P517" s="425"/>
      <c r="Q517" s="428"/>
      <c r="R517" s="428"/>
      <c r="S517" s="428"/>
      <c r="T517" s="411"/>
      <c r="U517" s="411"/>
      <c r="V517" s="411"/>
      <c r="W517" s="411"/>
      <c r="X517" s="411"/>
      <c r="Y517" s="411"/>
      <c r="Z517" s="411"/>
    </row>
    <row r="518">
      <c r="A518" s="429" t="s">
        <v>77</v>
      </c>
      <c r="B518" s="430">
        <v>0.0</v>
      </c>
      <c r="C518" s="431">
        <v>0.0</v>
      </c>
      <c r="D518" s="431">
        <v>0.0</v>
      </c>
      <c r="E518" s="431">
        <v>0.0</v>
      </c>
      <c r="F518" s="431">
        <v>0.0</v>
      </c>
      <c r="G518" s="432">
        <v>0.0</v>
      </c>
      <c r="H518" s="433">
        <f t="shared" si="243"/>
        <v>0</v>
      </c>
      <c r="I518" s="548">
        <f>(I517/60)</f>
        <v>1.316666667</v>
      </c>
      <c r="J518" s="424"/>
      <c r="K518" s="435" t="s">
        <v>77</v>
      </c>
      <c r="L518" s="436">
        <v>25.0</v>
      </c>
      <c r="M518" s="436">
        <f>(L518-H518-H519)</f>
        <v>1</v>
      </c>
      <c r="N518" s="437">
        <v>20.0</v>
      </c>
      <c r="O518" s="437">
        <f t="shared" si="249"/>
        <v>21</v>
      </c>
      <c r="P518" s="436"/>
      <c r="Q518" s="427"/>
      <c r="R518" s="428"/>
      <c r="S518" s="428"/>
      <c r="T518" s="411"/>
      <c r="U518" s="411"/>
      <c r="V518" s="411"/>
      <c r="W518" s="411"/>
      <c r="X518" s="411"/>
      <c r="Y518" s="411"/>
      <c r="Z518" s="411"/>
    </row>
    <row r="519">
      <c r="A519" s="429" t="s">
        <v>78</v>
      </c>
      <c r="B519" s="430">
        <v>8.0</v>
      </c>
      <c r="C519" s="431">
        <v>0.0</v>
      </c>
      <c r="D519" s="431">
        <v>7.0</v>
      </c>
      <c r="E519" s="431">
        <v>9.0</v>
      </c>
      <c r="F519" s="431">
        <v>0.0</v>
      </c>
      <c r="G519" s="432">
        <v>0.0</v>
      </c>
      <c r="H519" s="433">
        <f t="shared" si="243"/>
        <v>24</v>
      </c>
      <c r="I519" s="435"/>
      <c r="J519" s="424"/>
      <c r="K519" s="435" t="s">
        <v>78</v>
      </c>
      <c r="L519" s="436" t="s">
        <v>79</v>
      </c>
      <c r="M519" s="437" t="s">
        <v>79</v>
      </c>
      <c r="N519" s="437" t="s">
        <v>79</v>
      </c>
      <c r="O519" s="437" t="s">
        <v>79</v>
      </c>
      <c r="P519" s="436"/>
      <c r="Q519" s="427"/>
      <c r="R519" s="428"/>
      <c r="S519" s="428"/>
      <c r="T519" s="411"/>
      <c r="U519" s="411"/>
      <c r="V519" s="411"/>
      <c r="W519" s="411"/>
      <c r="X519" s="411"/>
      <c r="Y519" s="411"/>
      <c r="Z519" s="411"/>
    </row>
    <row r="520">
      <c r="A520" s="420" t="s">
        <v>237</v>
      </c>
      <c r="B520" s="421">
        <v>18.0</v>
      </c>
      <c r="C520" s="421">
        <v>12.0</v>
      </c>
      <c r="D520" s="421">
        <v>0.0</v>
      </c>
      <c r="E520" s="421">
        <v>5.0</v>
      </c>
      <c r="F520" s="421">
        <v>4.0</v>
      </c>
      <c r="G520" s="421">
        <v>12.0</v>
      </c>
      <c r="H520" s="422">
        <f t="shared" si="243"/>
        <v>51</v>
      </c>
      <c r="I520" s="496">
        <f>sum(H520:H522)</f>
        <v>61</v>
      </c>
      <c r="J520" s="424"/>
      <c r="K520" s="423" t="s">
        <v>237</v>
      </c>
      <c r="L520" s="440">
        <v>71.0</v>
      </c>
      <c r="M520" s="425">
        <f>(L520-H520)</f>
        <v>20</v>
      </c>
      <c r="N520" s="442">
        <v>40.0</v>
      </c>
      <c r="O520" s="441">
        <f t="shared" ref="O520:O521" si="250">sum(M520,N520)</f>
        <v>60</v>
      </c>
      <c r="P520" s="425"/>
      <c r="Q520" s="427" t="s">
        <v>288</v>
      </c>
      <c r="R520" s="428"/>
      <c r="S520" s="428"/>
      <c r="T520" s="411"/>
      <c r="U520" s="411"/>
      <c r="V520" s="411"/>
      <c r="W520" s="411"/>
      <c r="X520" s="411"/>
      <c r="Y520" s="411"/>
      <c r="Z520" s="411"/>
    </row>
    <row r="521">
      <c r="A521" s="429" t="s">
        <v>77</v>
      </c>
      <c r="B521" s="430">
        <v>0.0</v>
      </c>
      <c r="C521" s="431">
        <v>0.0</v>
      </c>
      <c r="D521" s="431">
        <v>0.0</v>
      </c>
      <c r="E521" s="431">
        <v>0.0</v>
      </c>
      <c r="F521" s="431">
        <v>0.0</v>
      </c>
      <c r="G521" s="432">
        <v>0.0</v>
      </c>
      <c r="H521" s="433">
        <f t="shared" si="243"/>
        <v>0</v>
      </c>
      <c r="I521" s="548">
        <f>(I520/60)</f>
        <v>1.016666667</v>
      </c>
      <c r="J521" s="424"/>
      <c r="K521" s="435" t="s">
        <v>77</v>
      </c>
      <c r="L521" s="430">
        <v>10.0</v>
      </c>
      <c r="M521" s="436">
        <f>(L521-H521-H522)</f>
        <v>0</v>
      </c>
      <c r="N521" s="431">
        <v>18.0</v>
      </c>
      <c r="O521" s="443">
        <f t="shared" si="250"/>
        <v>18</v>
      </c>
      <c r="P521" s="444"/>
      <c r="Q521" s="427"/>
      <c r="R521" s="428"/>
      <c r="S521" s="428"/>
      <c r="T521" s="411"/>
      <c r="U521" s="411"/>
      <c r="V521" s="411"/>
      <c r="W521" s="411"/>
      <c r="X521" s="411"/>
      <c r="Y521" s="411"/>
      <c r="Z521" s="411"/>
    </row>
    <row r="522">
      <c r="A522" s="429" t="s">
        <v>78</v>
      </c>
      <c r="B522" s="430">
        <v>6.0</v>
      </c>
      <c r="C522" s="431">
        <v>4.0</v>
      </c>
      <c r="D522" s="431">
        <v>0.0</v>
      </c>
      <c r="E522" s="431">
        <v>0.0</v>
      </c>
      <c r="F522" s="431">
        <v>0.0</v>
      </c>
      <c r="G522" s="432">
        <v>0.0</v>
      </c>
      <c r="H522" s="433">
        <f t="shared" si="243"/>
        <v>10</v>
      </c>
      <c r="I522" s="435"/>
      <c r="J522" s="424"/>
      <c r="K522" s="435" t="s">
        <v>78</v>
      </c>
      <c r="L522" s="444" t="s">
        <v>79</v>
      </c>
      <c r="M522" s="437" t="s">
        <v>79</v>
      </c>
      <c r="N522" s="431" t="s">
        <v>79</v>
      </c>
      <c r="O522" s="443" t="s">
        <v>79</v>
      </c>
      <c r="P522" s="444"/>
      <c r="Q522" s="428"/>
      <c r="R522" s="428"/>
      <c r="S522" s="428"/>
      <c r="T522" s="411"/>
      <c r="U522" s="411"/>
      <c r="V522" s="411"/>
      <c r="W522" s="411"/>
      <c r="X522" s="411"/>
      <c r="Y522" s="411"/>
      <c r="Z522" s="411"/>
    </row>
    <row r="523">
      <c r="A523" s="458" t="s">
        <v>269</v>
      </c>
      <c r="B523" s="421">
        <v>0.0</v>
      </c>
      <c r="C523" s="421">
        <v>6.0</v>
      </c>
      <c r="D523" s="421">
        <v>4.0</v>
      </c>
      <c r="E523" s="421">
        <v>4.0</v>
      </c>
      <c r="F523" s="421">
        <v>12.0</v>
      </c>
      <c r="G523" s="421">
        <v>6.0</v>
      </c>
      <c r="H523" s="422">
        <f t="shared" ref="H523:H528" si="251">sum(B523:G523)</f>
        <v>32</v>
      </c>
      <c r="I523" s="496">
        <f>sum(H523:H525)</f>
        <v>37</v>
      </c>
      <c r="J523" s="424"/>
      <c r="K523" s="458" t="s">
        <v>269</v>
      </c>
      <c r="L523" s="425">
        <v>52.0</v>
      </c>
      <c r="M523" s="425">
        <f>(L523-H523)</f>
        <v>20</v>
      </c>
      <c r="N523" s="426">
        <v>80.0</v>
      </c>
      <c r="O523" s="425">
        <f t="shared" ref="O523:O524" si="252">sum(M523,N523)</f>
        <v>100</v>
      </c>
      <c r="P523" s="425"/>
      <c r="Q523" s="410"/>
      <c r="R523" s="410"/>
      <c r="S523" s="410"/>
      <c r="T523" s="411"/>
      <c r="U523" s="411"/>
      <c r="V523" s="411"/>
      <c r="W523" s="411"/>
      <c r="X523" s="411"/>
      <c r="Y523" s="411"/>
      <c r="Z523" s="411"/>
    </row>
    <row r="524">
      <c r="A524" s="429" t="s">
        <v>77</v>
      </c>
      <c r="B524" s="432">
        <v>0.0</v>
      </c>
      <c r="C524" s="432">
        <v>0.0</v>
      </c>
      <c r="D524" s="431">
        <v>0.0</v>
      </c>
      <c r="E524" s="431">
        <v>0.0</v>
      </c>
      <c r="F524" s="431">
        <v>0.0</v>
      </c>
      <c r="G524" s="431">
        <v>0.0</v>
      </c>
      <c r="H524" s="433">
        <f t="shared" si="251"/>
        <v>0</v>
      </c>
      <c r="I524" s="548">
        <f>(I523/60)</f>
        <v>0.6166666667</v>
      </c>
      <c r="J524" s="424"/>
      <c r="K524" s="435" t="s">
        <v>77</v>
      </c>
      <c r="L524" s="436">
        <v>5.0</v>
      </c>
      <c r="M524" s="436">
        <f>(L524-H524-H525)</f>
        <v>0</v>
      </c>
      <c r="N524" s="437">
        <v>5.0</v>
      </c>
      <c r="O524" s="437">
        <f t="shared" si="252"/>
        <v>5</v>
      </c>
      <c r="P524" s="436"/>
      <c r="Q524" s="410"/>
      <c r="R524" s="410"/>
      <c r="S524" s="410"/>
      <c r="T524" s="411"/>
      <c r="U524" s="411"/>
      <c r="V524" s="411"/>
      <c r="W524" s="411"/>
      <c r="X524" s="411"/>
      <c r="Y524" s="411"/>
      <c r="Z524" s="411"/>
    </row>
    <row r="525">
      <c r="A525" s="429" t="s">
        <v>78</v>
      </c>
      <c r="B525" s="432">
        <v>0.0</v>
      </c>
      <c r="C525" s="432">
        <v>0.0</v>
      </c>
      <c r="D525" s="431">
        <v>4.0</v>
      </c>
      <c r="E525" s="431">
        <v>1.0</v>
      </c>
      <c r="F525" s="431">
        <v>0.0</v>
      </c>
      <c r="G525" s="431">
        <v>0.0</v>
      </c>
      <c r="H525" s="433">
        <f t="shared" si="251"/>
        <v>5</v>
      </c>
      <c r="I525" s="435"/>
      <c r="J525" s="424"/>
      <c r="K525" s="435" t="s">
        <v>78</v>
      </c>
      <c r="L525" s="436" t="s">
        <v>79</v>
      </c>
      <c r="M525" s="437" t="s">
        <v>79</v>
      </c>
      <c r="N525" s="437" t="s">
        <v>79</v>
      </c>
      <c r="O525" s="437" t="s">
        <v>79</v>
      </c>
      <c r="P525" s="436"/>
      <c r="Q525" s="410"/>
      <c r="R525" s="410"/>
      <c r="S525" s="410"/>
      <c r="T525" s="411"/>
      <c r="U525" s="411"/>
      <c r="V525" s="411"/>
      <c r="W525" s="411"/>
      <c r="X525" s="411"/>
      <c r="Y525" s="411"/>
      <c r="Z525" s="411"/>
    </row>
    <row r="526">
      <c r="A526" s="420" t="s">
        <v>117</v>
      </c>
      <c r="B526" s="421">
        <v>0.0</v>
      </c>
      <c r="C526" s="421">
        <v>0.0</v>
      </c>
      <c r="D526" s="421">
        <v>0.0</v>
      </c>
      <c r="E526" s="421">
        <v>0.0</v>
      </c>
      <c r="F526" s="421">
        <v>0.0</v>
      </c>
      <c r="G526" s="421">
        <v>0.0</v>
      </c>
      <c r="H526" s="422">
        <f t="shared" si="251"/>
        <v>0</v>
      </c>
      <c r="I526" s="496">
        <f>sum(H526:H528)</f>
        <v>0</v>
      </c>
      <c r="J526" s="424"/>
      <c r="K526" s="423" t="s">
        <v>117</v>
      </c>
      <c r="L526" s="425">
        <v>71.0</v>
      </c>
      <c r="M526" s="441">
        <f>(L526-H526)</f>
        <v>71</v>
      </c>
      <c r="N526" s="426">
        <v>0.0</v>
      </c>
      <c r="O526" s="425">
        <f t="shared" ref="O526:O527" si="253">sum(M526,N526)</f>
        <v>71</v>
      </c>
      <c r="P526" s="425"/>
      <c r="Q526" s="410"/>
      <c r="R526" s="410"/>
      <c r="S526" s="410"/>
      <c r="T526" s="411"/>
      <c r="U526" s="411"/>
      <c r="V526" s="411"/>
      <c r="W526" s="411"/>
      <c r="X526" s="411"/>
      <c r="Y526" s="411"/>
      <c r="Z526" s="411"/>
    </row>
    <row r="527">
      <c r="A527" s="429" t="s">
        <v>77</v>
      </c>
      <c r="B527" s="432">
        <v>0.0</v>
      </c>
      <c r="C527" s="432">
        <v>0.0</v>
      </c>
      <c r="D527" s="432">
        <v>0.0</v>
      </c>
      <c r="E527" s="432">
        <v>0.0</v>
      </c>
      <c r="F527" s="432">
        <v>0.0</v>
      </c>
      <c r="G527" s="432">
        <v>0.0</v>
      </c>
      <c r="H527" s="460">
        <f t="shared" si="251"/>
        <v>0</v>
      </c>
      <c r="I527" s="548">
        <f>(I526/60)</f>
        <v>0</v>
      </c>
      <c r="J527" s="424"/>
      <c r="K527" s="435" t="s">
        <v>77</v>
      </c>
      <c r="L527" s="436">
        <v>10.0</v>
      </c>
      <c r="M527" s="444">
        <f>(L527-H527-H528)</f>
        <v>10</v>
      </c>
      <c r="N527" s="437">
        <v>0.0</v>
      </c>
      <c r="O527" s="437">
        <f t="shared" si="253"/>
        <v>10</v>
      </c>
      <c r="P527" s="436"/>
      <c r="Q527" s="410"/>
      <c r="R527" s="410"/>
      <c r="S527" s="410"/>
      <c r="T527" s="411"/>
      <c r="U527" s="411"/>
      <c r="V527" s="411"/>
      <c r="W527" s="411"/>
      <c r="X527" s="411"/>
      <c r="Y527" s="411"/>
      <c r="Z527" s="411"/>
    </row>
    <row r="528">
      <c r="A528" s="429" t="s">
        <v>78</v>
      </c>
      <c r="B528" s="432">
        <v>0.0</v>
      </c>
      <c r="C528" s="432">
        <v>0.0</v>
      </c>
      <c r="D528" s="432">
        <v>0.0</v>
      </c>
      <c r="E528" s="432">
        <v>0.0</v>
      </c>
      <c r="F528" s="432">
        <v>0.0</v>
      </c>
      <c r="G528" s="432">
        <v>0.0</v>
      </c>
      <c r="H528" s="460">
        <f t="shared" si="251"/>
        <v>0</v>
      </c>
      <c r="I528" s="435"/>
      <c r="J528" s="424"/>
      <c r="K528" s="435" t="s">
        <v>78</v>
      </c>
      <c r="L528" s="436" t="s">
        <v>79</v>
      </c>
      <c r="M528" s="443" t="s">
        <v>79</v>
      </c>
      <c r="N528" s="437" t="s">
        <v>79</v>
      </c>
      <c r="O528" s="437" t="s">
        <v>79</v>
      </c>
      <c r="P528" s="436"/>
      <c r="Q528" s="410"/>
      <c r="R528" s="410"/>
      <c r="S528" s="410"/>
      <c r="T528" s="411"/>
      <c r="U528" s="411"/>
      <c r="V528" s="411"/>
      <c r="W528" s="411"/>
      <c r="X528" s="411"/>
      <c r="Y528" s="411"/>
      <c r="Z528" s="411"/>
    </row>
    <row r="529">
      <c r="A529" s="416" t="s">
        <v>87</v>
      </c>
      <c r="B529" s="417">
        <f t="shared" ref="B529:G529" si="254"> sum(B530, B531, B532, B533,B534,B535,B536,B537,B538,B539,B540,B541)</f>
        <v>28</v>
      </c>
      <c r="C529" s="417">
        <f t="shared" si="254"/>
        <v>33</v>
      </c>
      <c r="D529" s="417">
        <f t="shared" si="254"/>
        <v>38</v>
      </c>
      <c r="E529" s="417">
        <f t="shared" si="254"/>
        <v>13</v>
      </c>
      <c r="F529" s="417">
        <f t="shared" si="254"/>
        <v>31</v>
      </c>
      <c r="G529" s="417">
        <f t="shared" si="254"/>
        <v>3</v>
      </c>
      <c r="H529" s="418">
        <f t="shared" ref="H529:H532" si="255">SUM(B529:G529)</f>
        <v>146</v>
      </c>
      <c r="I529" s="417">
        <v>0.0</v>
      </c>
      <c r="J529" s="409"/>
      <c r="K529" s="418" t="s">
        <v>87</v>
      </c>
      <c r="L529" s="445"/>
      <c r="M529" s="445"/>
      <c r="N529" s="446"/>
      <c r="O529" s="447"/>
      <c r="P529" s="445"/>
      <c r="Q529" s="410"/>
      <c r="R529" s="410"/>
      <c r="S529" s="410"/>
      <c r="T529" s="411"/>
      <c r="U529" s="411"/>
      <c r="V529" s="411"/>
      <c r="W529" s="411"/>
      <c r="X529" s="411"/>
      <c r="Y529" s="411"/>
      <c r="Z529" s="411"/>
    </row>
    <row r="530">
      <c r="A530" s="420" t="s">
        <v>24</v>
      </c>
      <c r="B530" s="421">
        <v>8.0</v>
      </c>
      <c r="C530" s="421">
        <v>10.0</v>
      </c>
      <c r="D530" s="421">
        <v>5.0</v>
      </c>
      <c r="E530" s="421">
        <v>3.0</v>
      </c>
      <c r="F530" s="421">
        <v>9.0</v>
      </c>
      <c r="G530" s="421">
        <v>0.0</v>
      </c>
      <c r="H530" s="422">
        <f t="shared" si="255"/>
        <v>35</v>
      </c>
      <c r="I530" s="496">
        <f>sum(H530:H532)</f>
        <v>44</v>
      </c>
      <c r="J530" s="424"/>
      <c r="K530" s="423" t="s">
        <v>24</v>
      </c>
      <c r="L530" s="425">
        <v>62.0</v>
      </c>
      <c r="M530" s="425">
        <f>(L530-H530)</f>
        <v>27</v>
      </c>
      <c r="N530" s="448">
        <v>40.0</v>
      </c>
      <c r="O530" s="425">
        <f t="shared" ref="O530:O531" si="256">sum(M530,N530)</f>
        <v>67</v>
      </c>
      <c r="P530" s="425"/>
      <c r="Q530" s="427"/>
      <c r="R530" s="428"/>
      <c r="S530" s="428"/>
      <c r="T530" s="411"/>
      <c r="U530" s="411"/>
      <c r="V530" s="411"/>
      <c r="W530" s="411"/>
      <c r="X530" s="411"/>
      <c r="Y530" s="411"/>
      <c r="Z530" s="411"/>
    </row>
    <row r="531">
      <c r="A531" s="429" t="s">
        <v>77</v>
      </c>
      <c r="B531" s="430">
        <v>0.0</v>
      </c>
      <c r="C531" s="431">
        <v>0.0</v>
      </c>
      <c r="D531" s="431">
        <v>0.0</v>
      </c>
      <c r="E531" s="431">
        <v>0.0</v>
      </c>
      <c r="F531" s="431">
        <v>0.0</v>
      </c>
      <c r="G531" s="432">
        <v>0.0</v>
      </c>
      <c r="H531" s="433">
        <f t="shared" si="255"/>
        <v>0</v>
      </c>
      <c r="I531" s="548">
        <f>(I530/60)</f>
        <v>0.7333333333</v>
      </c>
      <c r="J531" s="424"/>
      <c r="K531" s="435" t="s">
        <v>77</v>
      </c>
      <c r="L531" s="436">
        <v>12.0</v>
      </c>
      <c r="M531" s="436">
        <f>(L531-H531-H532)</f>
        <v>3</v>
      </c>
      <c r="N531" s="449">
        <v>11.0</v>
      </c>
      <c r="O531" s="437">
        <f t="shared" si="256"/>
        <v>14</v>
      </c>
      <c r="P531" s="436"/>
      <c r="Q531" s="427"/>
      <c r="R531" s="428"/>
      <c r="S531" s="428"/>
      <c r="T531" s="411"/>
      <c r="U531" s="411"/>
      <c r="V531" s="411"/>
      <c r="W531" s="411"/>
      <c r="X531" s="411"/>
      <c r="Y531" s="411"/>
      <c r="Z531" s="411"/>
    </row>
    <row r="532">
      <c r="A532" s="429" t="s">
        <v>78</v>
      </c>
      <c r="B532" s="430">
        <v>1.0</v>
      </c>
      <c r="C532" s="431">
        <v>4.0</v>
      </c>
      <c r="D532" s="431">
        <v>2.0</v>
      </c>
      <c r="E532" s="431">
        <v>0.0</v>
      </c>
      <c r="F532" s="431">
        <v>2.0</v>
      </c>
      <c r="G532" s="432">
        <v>0.0</v>
      </c>
      <c r="H532" s="433">
        <f t="shared" si="255"/>
        <v>9</v>
      </c>
      <c r="I532" s="435"/>
      <c r="J532" s="424"/>
      <c r="K532" s="435" t="s">
        <v>78</v>
      </c>
      <c r="L532" s="436" t="s">
        <v>79</v>
      </c>
      <c r="M532" s="437" t="s">
        <v>79</v>
      </c>
      <c r="N532" s="437" t="s">
        <v>79</v>
      </c>
      <c r="O532" s="437" t="s">
        <v>79</v>
      </c>
      <c r="P532" s="436"/>
      <c r="Q532" s="428"/>
      <c r="R532" s="428"/>
      <c r="S532" s="428"/>
      <c r="T532" s="411"/>
      <c r="U532" s="411"/>
      <c r="V532" s="411"/>
      <c r="W532" s="411"/>
      <c r="X532" s="411"/>
      <c r="Y532" s="411"/>
      <c r="Z532" s="411"/>
    </row>
    <row r="533">
      <c r="A533" s="420" t="s">
        <v>96</v>
      </c>
      <c r="B533" s="455">
        <v>4.0</v>
      </c>
      <c r="C533" s="421">
        <v>9.0</v>
      </c>
      <c r="D533" s="421">
        <v>6.0</v>
      </c>
      <c r="E533" s="421">
        <v>2.0</v>
      </c>
      <c r="F533" s="421">
        <v>9.0</v>
      </c>
      <c r="G533" s="421">
        <v>0.0</v>
      </c>
      <c r="H533" s="422">
        <f t="shared" ref="H533:H538" si="257">sum(B533:G533)</f>
        <v>30</v>
      </c>
      <c r="I533" s="496">
        <f>sum(H533:H535)</f>
        <v>33</v>
      </c>
      <c r="J533" s="424"/>
      <c r="K533" s="423" t="s">
        <v>96</v>
      </c>
      <c r="L533" s="425">
        <v>44.0</v>
      </c>
      <c r="M533" s="425">
        <f>(L533-H533)</f>
        <v>14</v>
      </c>
      <c r="N533" s="426">
        <v>40.0</v>
      </c>
      <c r="O533" s="425">
        <f t="shared" ref="O533:O534" si="258">sum(M533,N533)</f>
        <v>54</v>
      </c>
      <c r="P533" s="425"/>
      <c r="Q533" s="410"/>
      <c r="R533" s="410"/>
      <c r="S533" s="410"/>
      <c r="T533" s="411"/>
      <c r="U533" s="411"/>
      <c r="V533" s="411"/>
      <c r="W533" s="411"/>
      <c r="X533" s="411"/>
      <c r="Y533" s="411"/>
      <c r="Z533" s="411"/>
    </row>
    <row r="534">
      <c r="A534" s="429" t="s">
        <v>77</v>
      </c>
      <c r="B534" s="456">
        <v>0.0</v>
      </c>
      <c r="C534" s="432">
        <v>0.0</v>
      </c>
      <c r="D534" s="432">
        <v>0.0</v>
      </c>
      <c r="E534" s="432">
        <v>0.0</v>
      </c>
      <c r="F534" s="432">
        <v>0.0</v>
      </c>
      <c r="G534" s="432">
        <v>0.0</v>
      </c>
      <c r="H534" s="433">
        <f t="shared" si="257"/>
        <v>0</v>
      </c>
      <c r="I534" s="548">
        <f>(I533/60)</f>
        <v>0.55</v>
      </c>
      <c r="J534" s="424"/>
      <c r="K534" s="435" t="s">
        <v>77</v>
      </c>
      <c r="L534" s="437">
        <v>8.0</v>
      </c>
      <c r="M534" s="436">
        <f>(L534-H534-H535)</f>
        <v>5</v>
      </c>
      <c r="N534" s="437">
        <v>0.0</v>
      </c>
      <c r="O534" s="437">
        <f t="shared" si="258"/>
        <v>5</v>
      </c>
      <c r="P534" s="437"/>
      <c r="Q534" s="410"/>
      <c r="R534" s="410"/>
      <c r="S534" s="410"/>
      <c r="T534" s="411"/>
      <c r="U534" s="411"/>
      <c r="V534" s="411"/>
      <c r="W534" s="411"/>
      <c r="X534" s="411"/>
      <c r="Y534" s="411"/>
      <c r="Z534" s="411"/>
    </row>
    <row r="535">
      <c r="A535" s="429" t="s">
        <v>78</v>
      </c>
      <c r="B535" s="456">
        <v>1.0</v>
      </c>
      <c r="C535" s="432">
        <v>0.0</v>
      </c>
      <c r="D535" s="432">
        <v>2.0</v>
      </c>
      <c r="E535" s="432">
        <v>0.0</v>
      </c>
      <c r="F535" s="432">
        <v>0.0</v>
      </c>
      <c r="G535" s="432">
        <v>0.0</v>
      </c>
      <c r="H535" s="433">
        <f t="shared" si="257"/>
        <v>3</v>
      </c>
      <c r="I535" s="435"/>
      <c r="J535" s="424"/>
      <c r="K535" s="435" t="s">
        <v>78</v>
      </c>
      <c r="L535" s="437" t="s">
        <v>79</v>
      </c>
      <c r="M535" s="437" t="s">
        <v>79</v>
      </c>
      <c r="N535" s="437" t="s">
        <v>79</v>
      </c>
      <c r="O535" s="437" t="s">
        <v>79</v>
      </c>
      <c r="P535" s="437"/>
      <c r="Q535" s="410"/>
      <c r="R535" s="410"/>
      <c r="S535" s="410"/>
      <c r="T535" s="411"/>
      <c r="U535" s="411"/>
      <c r="V535" s="411"/>
      <c r="W535" s="411"/>
      <c r="X535" s="411"/>
      <c r="Y535" s="411"/>
      <c r="Z535" s="411"/>
    </row>
    <row r="536">
      <c r="A536" s="458" t="s">
        <v>260</v>
      </c>
      <c r="B536" s="421">
        <v>3.0</v>
      </c>
      <c r="C536" s="421">
        <v>9.0</v>
      </c>
      <c r="D536" s="421">
        <v>4.0</v>
      </c>
      <c r="E536" s="421">
        <v>2.0</v>
      </c>
      <c r="F536" s="421">
        <v>7.0</v>
      </c>
      <c r="G536" s="421">
        <v>0.0</v>
      </c>
      <c r="H536" s="422">
        <f t="shared" si="257"/>
        <v>25</v>
      </c>
      <c r="I536" s="496">
        <f>sum(H536:H538)</f>
        <v>28</v>
      </c>
      <c r="J536" s="424"/>
      <c r="K536" s="458" t="s">
        <v>260</v>
      </c>
      <c r="L536" s="425">
        <v>54.0</v>
      </c>
      <c r="M536" s="425">
        <f>(L536-H536)</f>
        <v>29</v>
      </c>
      <c r="N536" s="426">
        <v>20.0</v>
      </c>
      <c r="O536" s="425">
        <f t="shared" ref="O536:O537" si="259">sum(M536,N536)</f>
        <v>49</v>
      </c>
      <c r="P536" s="425"/>
      <c r="Q536" s="438"/>
      <c r="R536" s="410"/>
      <c r="S536" s="410"/>
      <c r="T536" s="411"/>
      <c r="U536" s="411"/>
      <c r="V536" s="411"/>
      <c r="W536" s="411"/>
      <c r="X536" s="411"/>
      <c r="Y536" s="411"/>
      <c r="Z536" s="411"/>
    </row>
    <row r="537">
      <c r="A537" s="429" t="s">
        <v>77</v>
      </c>
      <c r="B537" s="453">
        <v>0.0</v>
      </c>
      <c r="C537" s="432">
        <v>1.0</v>
      </c>
      <c r="D537" s="432">
        <v>0.0</v>
      </c>
      <c r="E537" s="432">
        <v>1.0</v>
      </c>
      <c r="F537" s="432">
        <v>1.0</v>
      </c>
      <c r="G537" s="432">
        <v>0.0</v>
      </c>
      <c r="H537" s="433">
        <f t="shared" si="257"/>
        <v>3</v>
      </c>
      <c r="I537" s="548">
        <f>(I536/60)</f>
        <v>0.4666666667</v>
      </c>
      <c r="J537" s="424"/>
      <c r="K537" s="435" t="s">
        <v>77</v>
      </c>
      <c r="L537" s="436">
        <v>4.0</v>
      </c>
      <c r="M537" s="436">
        <f>(L537-H537-H538)</f>
        <v>1</v>
      </c>
      <c r="N537" s="437">
        <v>2.0</v>
      </c>
      <c r="O537" s="437">
        <f t="shared" si="259"/>
        <v>3</v>
      </c>
      <c r="P537" s="436"/>
      <c r="Q537" s="410"/>
      <c r="R537" s="410"/>
      <c r="S537" s="410"/>
      <c r="T537" s="411"/>
      <c r="U537" s="411"/>
      <c r="V537" s="411"/>
      <c r="W537" s="411"/>
      <c r="X537" s="411"/>
      <c r="Y537" s="411"/>
      <c r="Z537" s="411"/>
    </row>
    <row r="538">
      <c r="A538" s="429" t="s">
        <v>78</v>
      </c>
      <c r="B538" s="453">
        <v>0.0</v>
      </c>
      <c r="C538" s="432">
        <v>0.0</v>
      </c>
      <c r="D538" s="432">
        <v>0.0</v>
      </c>
      <c r="E538" s="432">
        <v>0.0</v>
      </c>
      <c r="F538" s="432">
        <v>0.0</v>
      </c>
      <c r="G538" s="432">
        <v>0.0</v>
      </c>
      <c r="H538" s="433">
        <f t="shared" si="257"/>
        <v>0</v>
      </c>
      <c r="I538" s="435"/>
      <c r="J538" s="424"/>
      <c r="K538" s="435" t="s">
        <v>78</v>
      </c>
      <c r="L538" s="436" t="s">
        <v>79</v>
      </c>
      <c r="M538" s="437" t="s">
        <v>79</v>
      </c>
      <c r="N538" s="437" t="s">
        <v>79</v>
      </c>
      <c r="O538" s="437" t="s">
        <v>79</v>
      </c>
      <c r="P538" s="436"/>
      <c r="Q538" s="410"/>
      <c r="R538" s="410"/>
      <c r="S538" s="410"/>
      <c r="T538" s="411"/>
      <c r="U538" s="411"/>
      <c r="V538" s="411"/>
      <c r="W538" s="411"/>
      <c r="X538" s="411"/>
      <c r="Y538" s="411"/>
      <c r="Z538" s="411"/>
    </row>
    <row r="539">
      <c r="A539" s="420" t="s">
        <v>90</v>
      </c>
      <c r="B539" s="421">
        <v>10.0</v>
      </c>
      <c r="C539" s="421">
        <v>0.0</v>
      </c>
      <c r="D539" s="421">
        <v>17.0</v>
      </c>
      <c r="E539" s="421">
        <v>5.0</v>
      </c>
      <c r="F539" s="421">
        <v>3.0</v>
      </c>
      <c r="G539" s="421">
        <v>3.0</v>
      </c>
      <c r="H539" s="422">
        <f t="shared" ref="H539:H551" si="260">SUM(B539:G539)</f>
        <v>38</v>
      </c>
      <c r="I539" s="496">
        <f>sum(H539:H541)</f>
        <v>41</v>
      </c>
      <c r="J539" s="424"/>
      <c r="K539" s="423" t="s">
        <v>90</v>
      </c>
      <c r="L539" s="425">
        <v>72.0</v>
      </c>
      <c r="M539" s="441">
        <f>(L539-H539)</f>
        <v>34</v>
      </c>
      <c r="N539" s="426">
        <v>40.0</v>
      </c>
      <c r="O539" s="425">
        <f t="shared" ref="O539:O540" si="261">sum(M539,N539)</f>
        <v>74</v>
      </c>
      <c r="P539" s="425"/>
      <c r="Q539" s="438"/>
      <c r="R539" s="410"/>
      <c r="S539" s="410"/>
      <c r="T539" s="411"/>
      <c r="U539" s="411"/>
      <c r="V539" s="411"/>
      <c r="W539" s="411"/>
      <c r="X539" s="411"/>
      <c r="Y539" s="411"/>
      <c r="Z539" s="411"/>
    </row>
    <row r="540">
      <c r="A540" s="429" t="s">
        <v>77</v>
      </c>
      <c r="B540" s="431">
        <v>0.0</v>
      </c>
      <c r="C540" s="431">
        <v>0.0</v>
      </c>
      <c r="D540" s="432">
        <v>0.0</v>
      </c>
      <c r="E540" s="432">
        <v>0.0</v>
      </c>
      <c r="F540" s="432">
        <v>0.0</v>
      </c>
      <c r="G540" s="432">
        <v>0.0</v>
      </c>
      <c r="H540" s="433">
        <f t="shared" si="260"/>
        <v>0</v>
      </c>
      <c r="I540" s="548">
        <f>(I539/60)</f>
        <v>0.6833333333</v>
      </c>
      <c r="J540" s="424"/>
      <c r="K540" s="435" t="s">
        <v>77</v>
      </c>
      <c r="L540" s="437">
        <v>3.0</v>
      </c>
      <c r="M540" s="444">
        <f>(L540-H540-H541)</f>
        <v>0</v>
      </c>
      <c r="N540" s="437">
        <v>6.0</v>
      </c>
      <c r="O540" s="437">
        <f t="shared" si="261"/>
        <v>6</v>
      </c>
      <c r="P540" s="437"/>
      <c r="Q540" s="438"/>
      <c r="R540" s="410"/>
      <c r="S540" s="410"/>
      <c r="T540" s="411"/>
      <c r="U540" s="411"/>
      <c r="V540" s="411"/>
      <c r="W540" s="411"/>
      <c r="X540" s="411"/>
      <c r="Y540" s="411"/>
      <c r="Z540" s="411"/>
    </row>
    <row r="541">
      <c r="A541" s="429" t="s">
        <v>78</v>
      </c>
      <c r="B541" s="431">
        <v>1.0</v>
      </c>
      <c r="C541" s="431">
        <v>0.0</v>
      </c>
      <c r="D541" s="432">
        <v>2.0</v>
      </c>
      <c r="E541" s="432">
        <v>0.0</v>
      </c>
      <c r="F541" s="432">
        <v>0.0</v>
      </c>
      <c r="G541" s="432">
        <v>0.0</v>
      </c>
      <c r="H541" s="433">
        <f t="shared" si="260"/>
        <v>3</v>
      </c>
      <c r="I541" s="435"/>
      <c r="J541" s="424"/>
      <c r="K541" s="435" t="s">
        <v>78</v>
      </c>
      <c r="L541" s="437" t="s">
        <v>79</v>
      </c>
      <c r="M541" s="443" t="s">
        <v>79</v>
      </c>
      <c r="N541" s="437" t="s">
        <v>79</v>
      </c>
      <c r="O541" s="437" t="s">
        <v>79</v>
      </c>
      <c r="P541" s="437"/>
      <c r="Q541" s="410"/>
      <c r="R541" s="410"/>
      <c r="S541" s="410"/>
      <c r="T541" s="411"/>
      <c r="U541" s="411"/>
      <c r="V541" s="411"/>
      <c r="W541" s="411"/>
      <c r="X541" s="411"/>
      <c r="Y541" s="411"/>
      <c r="Z541" s="411"/>
    </row>
    <row r="542">
      <c r="A542" s="549" t="s">
        <v>270</v>
      </c>
      <c r="B542" s="417">
        <f t="shared" ref="B542:G542" si="262"> sum(B543, B544, B545, B546,B547,B548,B549,B550,B551,B552,B553,B554)</f>
        <v>51</v>
      </c>
      <c r="C542" s="417">
        <f t="shared" si="262"/>
        <v>46</v>
      </c>
      <c r="D542" s="417">
        <f t="shared" si="262"/>
        <v>11</v>
      </c>
      <c r="E542" s="417">
        <f t="shared" si="262"/>
        <v>23</v>
      </c>
      <c r="F542" s="417">
        <f t="shared" si="262"/>
        <v>39</v>
      </c>
      <c r="G542" s="417">
        <f t="shared" si="262"/>
        <v>5</v>
      </c>
      <c r="H542" s="418">
        <f t="shared" si="260"/>
        <v>175</v>
      </c>
      <c r="I542" s="417">
        <v>0.0</v>
      </c>
      <c r="J542" s="409"/>
      <c r="K542" s="549" t="s">
        <v>270</v>
      </c>
      <c r="L542" s="445"/>
      <c r="M542" s="445"/>
      <c r="N542" s="446"/>
      <c r="O542" s="447"/>
      <c r="P542" s="445"/>
      <c r="Q542" s="410"/>
      <c r="R542" s="410"/>
      <c r="S542" s="410"/>
      <c r="T542" s="411"/>
      <c r="U542" s="411"/>
      <c r="V542" s="411"/>
      <c r="W542" s="411"/>
      <c r="X542" s="411"/>
      <c r="Y542" s="411"/>
      <c r="Z542" s="411"/>
    </row>
    <row r="543">
      <c r="A543" s="420" t="s">
        <v>89</v>
      </c>
      <c r="B543" s="421">
        <v>14.0</v>
      </c>
      <c r="C543" s="421">
        <v>24.0</v>
      </c>
      <c r="D543" s="421">
        <v>8.0</v>
      </c>
      <c r="E543" s="421">
        <v>14.0</v>
      </c>
      <c r="F543" s="421">
        <v>19.0</v>
      </c>
      <c r="G543" s="421">
        <v>0.0</v>
      </c>
      <c r="H543" s="422">
        <f t="shared" si="260"/>
        <v>79</v>
      </c>
      <c r="I543" s="496">
        <f>sum(H543:H545)</f>
        <v>94</v>
      </c>
      <c r="J543" s="424"/>
      <c r="K543" s="423" t="s">
        <v>89</v>
      </c>
      <c r="L543" s="425">
        <v>135.0</v>
      </c>
      <c r="M543" s="425">
        <f>(L543-H543)</f>
        <v>56</v>
      </c>
      <c r="N543" s="426">
        <v>120.0</v>
      </c>
      <c r="O543" s="425">
        <f t="shared" ref="O543:O544" si="263">sum(M543,N543)</f>
        <v>176</v>
      </c>
      <c r="P543" s="425"/>
      <c r="Q543" s="438"/>
      <c r="R543" s="410"/>
      <c r="S543" s="410"/>
      <c r="T543" s="411"/>
      <c r="U543" s="411"/>
      <c r="V543" s="411"/>
      <c r="W543" s="411"/>
      <c r="X543" s="411"/>
      <c r="Y543" s="411"/>
      <c r="Z543" s="411"/>
    </row>
    <row r="544">
      <c r="A544" s="429" t="s">
        <v>77</v>
      </c>
      <c r="B544" s="432">
        <v>0.0</v>
      </c>
      <c r="C544" s="432">
        <v>0.0</v>
      </c>
      <c r="D544" s="432">
        <v>0.0</v>
      </c>
      <c r="E544" s="432">
        <v>0.0</v>
      </c>
      <c r="F544" s="432">
        <v>0.0</v>
      </c>
      <c r="G544" s="432">
        <v>0.0</v>
      </c>
      <c r="H544" s="433">
        <f t="shared" si="260"/>
        <v>0</v>
      </c>
      <c r="I544" s="548">
        <f>(I543/60)</f>
        <v>1.566666667</v>
      </c>
      <c r="J544" s="424"/>
      <c r="K544" s="435" t="s">
        <v>77</v>
      </c>
      <c r="L544" s="436">
        <v>15.0</v>
      </c>
      <c r="M544" s="436">
        <f>(L544-H544-H545)</f>
        <v>0</v>
      </c>
      <c r="N544" s="437">
        <v>25.0</v>
      </c>
      <c r="O544" s="437">
        <f t="shared" si="263"/>
        <v>25</v>
      </c>
      <c r="P544" s="436"/>
      <c r="Q544" s="410"/>
      <c r="R544" s="410"/>
      <c r="S544" s="410"/>
      <c r="T544" s="411"/>
      <c r="U544" s="411"/>
      <c r="V544" s="411"/>
      <c r="W544" s="411"/>
      <c r="X544" s="411"/>
      <c r="Y544" s="411"/>
      <c r="Z544" s="411"/>
    </row>
    <row r="545">
      <c r="A545" s="429" t="s">
        <v>78</v>
      </c>
      <c r="B545" s="432">
        <v>6.0</v>
      </c>
      <c r="C545" s="432">
        <v>8.0</v>
      </c>
      <c r="D545" s="432">
        <v>0.0</v>
      </c>
      <c r="E545" s="432">
        <v>1.0</v>
      </c>
      <c r="F545" s="432">
        <v>0.0</v>
      </c>
      <c r="G545" s="432">
        <v>0.0</v>
      </c>
      <c r="H545" s="433">
        <f t="shared" si="260"/>
        <v>15</v>
      </c>
      <c r="I545" s="435"/>
      <c r="J545" s="424"/>
      <c r="K545" s="435" t="s">
        <v>78</v>
      </c>
      <c r="L545" s="436" t="s">
        <v>79</v>
      </c>
      <c r="M545" s="437" t="s">
        <v>79</v>
      </c>
      <c r="N545" s="437" t="s">
        <v>79</v>
      </c>
      <c r="O545" s="437" t="s">
        <v>79</v>
      </c>
      <c r="P545" s="436"/>
      <c r="Q545" s="410"/>
      <c r="R545" s="410"/>
      <c r="S545" s="410"/>
      <c r="T545" s="411"/>
      <c r="U545" s="411"/>
      <c r="V545" s="411"/>
      <c r="W545" s="411"/>
      <c r="X545" s="411"/>
      <c r="Y545" s="411"/>
      <c r="Z545" s="411"/>
    </row>
    <row r="546">
      <c r="A546" s="420" t="s">
        <v>88</v>
      </c>
      <c r="B546" s="421">
        <v>15.0</v>
      </c>
      <c r="C546" s="421">
        <v>12.0</v>
      </c>
      <c r="D546" s="421">
        <v>0.0</v>
      </c>
      <c r="E546" s="421">
        <v>4.0</v>
      </c>
      <c r="F546" s="421">
        <v>6.0</v>
      </c>
      <c r="G546" s="421">
        <v>0.0</v>
      </c>
      <c r="H546" s="422">
        <f t="shared" si="260"/>
        <v>37</v>
      </c>
      <c r="I546" s="496">
        <f>sum(H546:H548)</f>
        <v>44</v>
      </c>
      <c r="J546" s="424"/>
      <c r="K546" s="423" t="s">
        <v>88</v>
      </c>
      <c r="L546" s="425">
        <v>86.0</v>
      </c>
      <c r="M546" s="425">
        <f>(L546-H546)</f>
        <v>49</v>
      </c>
      <c r="N546" s="426">
        <v>50.0</v>
      </c>
      <c r="O546" s="425">
        <f t="shared" ref="O546:O547" si="264">sum(M546,N546)</f>
        <v>99</v>
      </c>
      <c r="P546" s="425"/>
      <c r="Q546" s="427"/>
      <c r="R546" s="428"/>
      <c r="S546" s="428"/>
      <c r="T546" s="411"/>
      <c r="U546" s="411"/>
      <c r="V546" s="411"/>
      <c r="W546" s="411"/>
      <c r="X546" s="411"/>
      <c r="Y546" s="411"/>
      <c r="Z546" s="411"/>
    </row>
    <row r="547">
      <c r="A547" s="429" t="s">
        <v>77</v>
      </c>
      <c r="B547" s="431">
        <v>1.0</v>
      </c>
      <c r="C547" s="431">
        <v>0.0</v>
      </c>
      <c r="D547" s="431">
        <v>0.0</v>
      </c>
      <c r="E547" s="431">
        <v>1.0</v>
      </c>
      <c r="F547" s="431">
        <v>0.0</v>
      </c>
      <c r="G547" s="432">
        <v>0.0</v>
      </c>
      <c r="H547" s="433">
        <f t="shared" si="260"/>
        <v>2</v>
      </c>
      <c r="I547" s="548">
        <f>(I546/60)</f>
        <v>0.7333333333</v>
      </c>
      <c r="J547" s="424"/>
      <c r="K547" s="435" t="s">
        <v>77</v>
      </c>
      <c r="L547" s="437">
        <v>15.0</v>
      </c>
      <c r="M547" s="436">
        <f>(L547-H547-H548)</f>
        <v>8</v>
      </c>
      <c r="N547" s="437">
        <v>6.0</v>
      </c>
      <c r="O547" s="437">
        <f t="shared" si="264"/>
        <v>14</v>
      </c>
      <c r="P547" s="437"/>
      <c r="Q547" s="427"/>
      <c r="R547" s="428"/>
      <c r="S547" s="428"/>
      <c r="T547" s="411"/>
      <c r="U547" s="411"/>
      <c r="V547" s="411"/>
      <c r="W547" s="411"/>
      <c r="X547" s="411"/>
      <c r="Y547" s="411"/>
      <c r="Z547" s="411"/>
    </row>
    <row r="548">
      <c r="A548" s="429" t="s">
        <v>78</v>
      </c>
      <c r="B548" s="431">
        <v>0.0</v>
      </c>
      <c r="C548" s="431">
        <v>2.0</v>
      </c>
      <c r="D548" s="431">
        <v>0.0</v>
      </c>
      <c r="E548" s="431">
        <v>0.0</v>
      </c>
      <c r="F548" s="430">
        <v>3.0</v>
      </c>
      <c r="G548" s="432">
        <v>0.0</v>
      </c>
      <c r="H548" s="433">
        <f t="shared" si="260"/>
        <v>5</v>
      </c>
      <c r="I548" s="435"/>
      <c r="J548" s="424"/>
      <c r="K548" s="435" t="s">
        <v>78</v>
      </c>
      <c r="L548" s="437" t="s">
        <v>79</v>
      </c>
      <c r="M548" s="437" t="s">
        <v>79</v>
      </c>
      <c r="N548" s="437" t="s">
        <v>79</v>
      </c>
      <c r="O548" s="437" t="s">
        <v>79</v>
      </c>
      <c r="P548" s="437"/>
      <c r="Q548" s="428"/>
      <c r="R548" s="428"/>
      <c r="S548" s="428"/>
      <c r="T548" s="411"/>
      <c r="U548" s="411"/>
      <c r="V548" s="411"/>
      <c r="W548" s="411"/>
      <c r="X548" s="411"/>
      <c r="Y548" s="411"/>
      <c r="Z548" s="411"/>
    </row>
    <row r="549">
      <c r="A549" s="458" t="s">
        <v>238</v>
      </c>
      <c r="B549" s="421">
        <v>1.0</v>
      </c>
      <c r="C549" s="421">
        <v>0.0</v>
      </c>
      <c r="D549" s="421">
        <v>0.0</v>
      </c>
      <c r="E549" s="421">
        <v>3.0</v>
      </c>
      <c r="F549" s="421">
        <v>8.0</v>
      </c>
      <c r="G549" s="421">
        <v>4.0</v>
      </c>
      <c r="H549" s="422">
        <f t="shared" si="260"/>
        <v>16</v>
      </c>
      <c r="I549" s="496">
        <f>sum(H549:H551)</f>
        <v>16</v>
      </c>
      <c r="J549" s="424"/>
      <c r="K549" s="458" t="s">
        <v>238</v>
      </c>
      <c r="L549" s="425">
        <v>37.0</v>
      </c>
      <c r="M549" s="425">
        <f>(L549-H549)</f>
        <v>21</v>
      </c>
      <c r="N549" s="426">
        <v>0.0</v>
      </c>
      <c r="O549" s="425">
        <f t="shared" ref="O549:O550" si="265">sum(M549,N549)</f>
        <v>21</v>
      </c>
      <c r="P549" s="425"/>
      <c r="Q549" s="427"/>
      <c r="R549" s="428"/>
      <c r="S549" s="428"/>
      <c r="T549" s="411"/>
      <c r="U549" s="411"/>
      <c r="V549" s="411"/>
      <c r="W549" s="411"/>
      <c r="X549" s="411"/>
      <c r="Y549" s="411"/>
      <c r="Z549" s="411"/>
    </row>
    <row r="550">
      <c r="A550" s="429" t="s">
        <v>77</v>
      </c>
      <c r="B550" s="430">
        <v>0.0</v>
      </c>
      <c r="C550" s="431">
        <v>0.0</v>
      </c>
      <c r="D550" s="431">
        <v>0.0</v>
      </c>
      <c r="E550" s="431">
        <v>0.0</v>
      </c>
      <c r="F550" s="431">
        <v>0.0</v>
      </c>
      <c r="G550" s="432">
        <v>0.0</v>
      </c>
      <c r="H550" s="433">
        <f t="shared" si="260"/>
        <v>0</v>
      </c>
      <c r="I550" s="548">
        <f>(I549/60)</f>
        <v>0.2666666667</v>
      </c>
      <c r="J550" s="424"/>
      <c r="K550" s="435" t="s">
        <v>77</v>
      </c>
      <c r="L550" s="436">
        <v>3.0</v>
      </c>
      <c r="M550" s="436">
        <f>(L550-H550-H551)</f>
        <v>3</v>
      </c>
      <c r="N550" s="437">
        <v>0.0</v>
      </c>
      <c r="O550" s="437">
        <f t="shared" si="265"/>
        <v>3</v>
      </c>
      <c r="P550" s="436"/>
      <c r="Q550" s="428"/>
      <c r="R550" s="428"/>
      <c r="S550" s="428"/>
      <c r="T550" s="411"/>
      <c r="U550" s="411"/>
      <c r="V550" s="411"/>
      <c r="W550" s="411"/>
      <c r="X550" s="411"/>
      <c r="Y550" s="411"/>
      <c r="Z550" s="411"/>
    </row>
    <row r="551">
      <c r="A551" s="429" t="s">
        <v>78</v>
      </c>
      <c r="B551" s="430">
        <v>0.0</v>
      </c>
      <c r="C551" s="431">
        <v>0.0</v>
      </c>
      <c r="D551" s="431">
        <v>0.0</v>
      </c>
      <c r="E551" s="431">
        <v>0.0</v>
      </c>
      <c r="F551" s="431">
        <v>0.0</v>
      </c>
      <c r="G551" s="432">
        <v>0.0</v>
      </c>
      <c r="H551" s="433">
        <f t="shared" si="260"/>
        <v>0</v>
      </c>
      <c r="I551" s="435"/>
      <c r="J551" s="424"/>
      <c r="K551" s="435" t="s">
        <v>78</v>
      </c>
      <c r="L551" s="436" t="s">
        <v>79</v>
      </c>
      <c r="M551" s="437" t="s">
        <v>79</v>
      </c>
      <c r="N551" s="449" t="s">
        <v>79</v>
      </c>
      <c r="O551" s="437" t="s">
        <v>79</v>
      </c>
      <c r="P551" s="436"/>
      <c r="Q551" s="428"/>
      <c r="R551" s="428"/>
      <c r="S551" s="428"/>
      <c r="T551" s="411"/>
      <c r="U551" s="411"/>
      <c r="V551" s="411"/>
      <c r="W551" s="411"/>
      <c r="X551" s="411"/>
      <c r="Y551" s="411"/>
      <c r="Z551" s="411"/>
    </row>
    <row r="552">
      <c r="A552" s="420" t="s">
        <v>102</v>
      </c>
      <c r="B552" s="421">
        <v>13.0</v>
      </c>
      <c r="C552" s="421">
        <v>0.0</v>
      </c>
      <c r="D552" s="421">
        <v>3.0</v>
      </c>
      <c r="E552" s="421">
        <v>0.0</v>
      </c>
      <c r="F552" s="421">
        <v>3.0</v>
      </c>
      <c r="G552" s="421">
        <v>1.0</v>
      </c>
      <c r="H552" s="422">
        <f t="shared" ref="H552:H554" si="266">sum(B552:G552)</f>
        <v>20</v>
      </c>
      <c r="I552" s="496">
        <f>sum(H552:H554)</f>
        <v>21</v>
      </c>
      <c r="J552" s="424"/>
      <c r="K552" s="423" t="s">
        <v>102</v>
      </c>
      <c r="L552" s="425">
        <v>41.0</v>
      </c>
      <c r="M552" s="441">
        <f>(L552-H552)</f>
        <v>21</v>
      </c>
      <c r="N552" s="426">
        <v>30.0</v>
      </c>
      <c r="O552" s="425">
        <f t="shared" ref="O552:O553" si="267">sum(M552,N552)</f>
        <v>51</v>
      </c>
      <c r="P552" s="425"/>
      <c r="Q552" s="438"/>
      <c r="R552" s="410"/>
      <c r="S552" s="410"/>
      <c r="T552" s="411"/>
      <c r="U552" s="411"/>
      <c r="V552" s="411"/>
      <c r="W552" s="411"/>
      <c r="X552" s="411"/>
      <c r="Y552" s="411"/>
      <c r="Z552" s="411"/>
    </row>
    <row r="553">
      <c r="A553" s="429" t="s">
        <v>77</v>
      </c>
      <c r="B553" s="431">
        <v>0.0</v>
      </c>
      <c r="C553" s="432">
        <v>0.0</v>
      </c>
      <c r="D553" s="432">
        <v>0.0</v>
      </c>
      <c r="E553" s="432">
        <v>0.0</v>
      </c>
      <c r="F553" s="432">
        <v>0.0</v>
      </c>
      <c r="G553" s="432">
        <v>0.0</v>
      </c>
      <c r="H553" s="460">
        <f t="shared" si="266"/>
        <v>0</v>
      </c>
      <c r="I553" s="548">
        <f>(I552/60)</f>
        <v>0.35</v>
      </c>
      <c r="J553" s="424"/>
      <c r="K553" s="435" t="s">
        <v>77</v>
      </c>
      <c r="L553" s="437">
        <v>18.0</v>
      </c>
      <c r="M553" s="444">
        <f>(L553-H553-H554)</f>
        <v>17</v>
      </c>
      <c r="N553" s="437">
        <v>0.0</v>
      </c>
      <c r="O553" s="437">
        <f t="shared" si="267"/>
        <v>17</v>
      </c>
      <c r="P553" s="437"/>
      <c r="Q553" s="410"/>
      <c r="R553" s="410"/>
      <c r="S553" s="410"/>
      <c r="T553" s="411"/>
      <c r="U553" s="411"/>
      <c r="V553" s="411"/>
      <c r="W553" s="411"/>
      <c r="X553" s="411"/>
      <c r="Y553" s="411"/>
      <c r="Z553" s="411"/>
    </row>
    <row r="554">
      <c r="A554" s="429" t="s">
        <v>78</v>
      </c>
      <c r="B554" s="431">
        <v>1.0</v>
      </c>
      <c r="C554" s="432">
        <v>0.0</v>
      </c>
      <c r="D554" s="432">
        <v>0.0</v>
      </c>
      <c r="E554" s="432">
        <v>0.0</v>
      </c>
      <c r="F554" s="432">
        <v>0.0</v>
      </c>
      <c r="G554" s="432">
        <v>0.0</v>
      </c>
      <c r="H554" s="460">
        <f t="shared" si="266"/>
        <v>1</v>
      </c>
      <c r="I554" s="435"/>
      <c r="J554" s="424"/>
      <c r="K554" s="435" t="s">
        <v>78</v>
      </c>
      <c r="L554" s="437" t="s">
        <v>79</v>
      </c>
      <c r="M554" s="443" t="s">
        <v>79</v>
      </c>
      <c r="N554" s="437" t="s">
        <v>79</v>
      </c>
      <c r="O554" s="437" t="s">
        <v>79</v>
      </c>
      <c r="P554" s="437"/>
      <c r="Q554" s="410"/>
      <c r="R554" s="410"/>
      <c r="S554" s="410"/>
      <c r="T554" s="411"/>
      <c r="U554" s="411"/>
      <c r="V554" s="411"/>
      <c r="W554" s="411"/>
      <c r="X554" s="411"/>
      <c r="Y554" s="411"/>
      <c r="Z554" s="411"/>
    </row>
    <row r="555">
      <c r="A555" s="451" t="s">
        <v>91</v>
      </c>
      <c r="B555" s="417">
        <f t="shared" ref="B555:G555" si="268"> sum(B556, B557, B558, B559,B560,B561,B562,B563,B564,B565,B566,B567)</f>
        <v>24</v>
      </c>
      <c r="C555" s="417">
        <f t="shared" si="268"/>
        <v>39</v>
      </c>
      <c r="D555" s="417">
        <f t="shared" si="268"/>
        <v>40</v>
      </c>
      <c r="E555" s="417">
        <f t="shared" si="268"/>
        <v>30</v>
      </c>
      <c r="F555" s="417">
        <f t="shared" si="268"/>
        <v>48</v>
      </c>
      <c r="G555" s="417">
        <f t="shared" si="268"/>
        <v>11</v>
      </c>
      <c r="H555" s="418">
        <f>SUM(B555:G555)</f>
        <v>192</v>
      </c>
      <c r="I555" s="417">
        <v>0.0</v>
      </c>
      <c r="J555" s="409"/>
      <c r="K555" s="417" t="s">
        <v>91</v>
      </c>
      <c r="L555" s="445"/>
      <c r="M555" s="445"/>
      <c r="N555" s="447"/>
      <c r="O555" s="447"/>
      <c r="P555" s="445"/>
      <c r="Q555" s="410"/>
      <c r="R555" s="410"/>
      <c r="S555" s="410"/>
      <c r="T555" s="411"/>
      <c r="U555" s="411"/>
      <c r="V555" s="411"/>
      <c r="W555" s="411"/>
      <c r="X555" s="411"/>
      <c r="Y555" s="411"/>
      <c r="Z555" s="411"/>
    </row>
    <row r="556">
      <c r="A556" s="452" t="s">
        <v>92</v>
      </c>
      <c r="B556" s="421">
        <v>0.0</v>
      </c>
      <c r="C556" s="421">
        <v>16.0</v>
      </c>
      <c r="D556" s="421">
        <v>13.0</v>
      </c>
      <c r="E556" s="421">
        <v>11.0</v>
      </c>
      <c r="F556" s="421">
        <v>14.0</v>
      </c>
      <c r="G556" s="421">
        <v>7.0</v>
      </c>
      <c r="H556" s="422">
        <f t="shared" ref="H556:H567" si="269">sum(B556:G556)</f>
        <v>61</v>
      </c>
      <c r="I556" s="496">
        <f>sum(H556:H558)</f>
        <v>74</v>
      </c>
      <c r="J556" s="424"/>
      <c r="K556" s="422" t="s">
        <v>92</v>
      </c>
      <c r="L556" s="425">
        <v>100.0</v>
      </c>
      <c r="M556" s="425">
        <f>(L556-H556)</f>
        <v>39</v>
      </c>
      <c r="N556" s="426">
        <v>30.0</v>
      </c>
      <c r="O556" s="425">
        <f t="shared" ref="O556:O557" si="270">sum(M556,N556)</f>
        <v>69</v>
      </c>
      <c r="P556" s="425"/>
      <c r="Q556" s="427"/>
      <c r="R556" s="428"/>
      <c r="S556" s="428"/>
      <c r="T556" s="411"/>
      <c r="U556" s="411"/>
      <c r="V556" s="411"/>
      <c r="W556" s="411"/>
      <c r="X556" s="411"/>
      <c r="Y556" s="411"/>
      <c r="Z556" s="411"/>
    </row>
    <row r="557">
      <c r="A557" s="429" t="s">
        <v>77</v>
      </c>
      <c r="B557" s="453">
        <v>0.0</v>
      </c>
      <c r="C557" s="432">
        <v>0.0</v>
      </c>
      <c r="D557" s="432">
        <v>6.0</v>
      </c>
      <c r="E557" s="432">
        <v>0.0</v>
      </c>
      <c r="F557" s="432">
        <v>1.0</v>
      </c>
      <c r="G557" s="432">
        <v>0.0</v>
      </c>
      <c r="H557" s="433">
        <f t="shared" si="269"/>
        <v>7</v>
      </c>
      <c r="I557" s="548">
        <f>(I556/60)</f>
        <v>1.233333333</v>
      </c>
      <c r="J557" s="424"/>
      <c r="K557" s="435" t="s">
        <v>77</v>
      </c>
      <c r="L557" s="436">
        <v>13.0</v>
      </c>
      <c r="M557" s="436">
        <f>(L557-H557-H558)</f>
        <v>0</v>
      </c>
      <c r="N557" s="437">
        <v>5.0</v>
      </c>
      <c r="O557" s="437">
        <f t="shared" si="270"/>
        <v>5</v>
      </c>
      <c r="P557" s="436"/>
      <c r="Q557" s="427" t="s">
        <v>289</v>
      </c>
      <c r="R557" s="428"/>
      <c r="S557" s="428"/>
      <c r="T557" s="411"/>
      <c r="U557" s="411"/>
      <c r="V557" s="411"/>
      <c r="W557" s="411"/>
      <c r="X557" s="411"/>
      <c r="Y557" s="411"/>
      <c r="Z557" s="411"/>
    </row>
    <row r="558">
      <c r="A558" s="429" t="s">
        <v>78</v>
      </c>
      <c r="B558" s="453">
        <v>0.0</v>
      </c>
      <c r="C558" s="432">
        <v>1.0</v>
      </c>
      <c r="D558" s="432">
        <v>1.0</v>
      </c>
      <c r="E558" s="432">
        <v>0.0</v>
      </c>
      <c r="F558" s="432">
        <v>2.0</v>
      </c>
      <c r="G558" s="432">
        <v>2.0</v>
      </c>
      <c r="H558" s="433">
        <f t="shared" si="269"/>
        <v>6</v>
      </c>
      <c r="I558" s="435"/>
      <c r="J558" s="424"/>
      <c r="K558" s="435" t="s">
        <v>78</v>
      </c>
      <c r="L558" s="436" t="s">
        <v>79</v>
      </c>
      <c r="M558" s="437" t="s">
        <v>79</v>
      </c>
      <c r="N558" s="437" t="s">
        <v>79</v>
      </c>
      <c r="O558" s="437" t="s">
        <v>79</v>
      </c>
      <c r="P558" s="436"/>
      <c r="Q558" s="428"/>
      <c r="R558" s="428"/>
      <c r="S558" s="428"/>
      <c r="T558" s="411"/>
      <c r="U558" s="411"/>
      <c r="V558" s="411"/>
      <c r="W558" s="411"/>
      <c r="X558" s="411"/>
      <c r="Y558" s="411"/>
      <c r="Z558" s="411"/>
    </row>
    <row r="559">
      <c r="A559" s="420" t="s">
        <v>95</v>
      </c>
      <c r="B559" s="421">
        <v>13.0</v>
      </c>
      <c r="C559" s="421">
        <v>5.0</v>
      </c>
      <c r="D559" s="421">
        <v>11.0</v>
      </c>
      <c r="E559" s="421">
        <v>11.0</v>
      </c>
      <c r="F559" s="421">
        <v>12.0</v>
      </c>
      <c r="G559" s="421">
        <v>0.0</v>
      </c>
      <c r="H559" s="422">
        <f t="shared" si="269"/>
        <v>52</v>
      </c>
      <c r="I559" s="496">
        <f>sum(H559:H561)</f>
        <v>62</v>
      </c>
      <c r="J559" s="424"/>
      <c r="K559" s="423" t="s">
        <v>95</v>
      </c>
      <c r="L559" s="425">
        <v>87.0</v>
      </c>
      <c r="M559" s="425">
        <f>(L559-H559)</f>
        <v>35</v>
      </c>
      <c r="N559" s="426">
        <v>45.0</v>
      </c>
      <c r="O559" s="425">
        <f t="shared" ref="O559:O560" si="271">sum(M559,N559)</f>
        <v>80</v>
      </c>
      <c r="P559" s="425"/>
      <c r="Q559" s="438"/>
      <c r="R559" s="410"/>
      <c r="S559" s="410"/>
      <c r="T559" s="411"/>
      <c r="U559" s="411"/>
      <c r="V559" s="411"/>
      <c r="W559" s="411"/>
      <c r="X559" s="411"/>
      <c r="Y559" s="411"/>
      <c r="Z559" s="411"/>
    </row>
    <row r="560">
      <c r="A560" s="429" t="s">
        <v>77</v>
      </c>
      <c r="B560" s="432">
        <v>0.0</v>
      </c>
      <c r="C560" s="432">
        <v>2.0</v>
      </c>
      <c r="D560" s="432">
        <v>0.0</v>
      </c>
      <c r="E560" s="432">
        <v>1.0</v>
      </c>
      <c r="F560" s="432">
        <v>0.0</v>
      </c>
      <c r="G560" s="432">
        <v>0.0</v>
      </c>
      <c r="H560" s="454">
        <f t="shared" si="269"/>
        <v>3</v>
      </c>
      <c r="I560" s="548">
        <f>(I559/60)</f>
        <v>1.033333333</v>
      </c>
      <c r="J560" s="424"/>
      <c r="K560" s="435" t="s">
        <v>77</v>
      </c>
      <c r="L560" s="436">
        <v>10.0</v>
      </c>
      <c r="M560" s="436">
        <f>(L560-H560-H561)</f>
        <v>0</v>
      </c>
      <c r="N560" s="437">
        <v>11.0</v>
      </c>
      <c r="O560" s="437">
        <f t="shared" si="271"/>
        <v>11</v>
      </c>
      <c r="P560" s="436"/>
      <c r="Q560" s="438"/>
      <c r="R560" s="410"/>
      <c r="S560" s="410"/>
      <c r="T560" s="411"/>
      <c r="U560" s="411"/>
      <c r="V560" s="411"/>
      <c r="W560" s="411"/>
      <c r="X560" s="411"/>
      <c r="Y560" s="411"/>
      <c r="Z560" s="411"/>
    </row>
    <row r="561">
      <c r="A561" s="429" t="s">
        <v>78</v>
      </c>
      <c r="B561" s="432">
        <v>0.0</v>
      </c>
      <c r="C561" s="432">
        <v>1.0</v>
      </c>
      <c r="D561" s="432">
        <v>2.0</v>
      </c>
      <c r="E561" s="432">
        <v>0.0</v>
      </c>
      <c r="F561" s="432">
        <v>4.0</v>
      </c>
      <c r="G561" s="432">
        <v>0.0</v>
      </c>
      <c r="H561" s="454">
        <f t="shared" si="269"/>
        <v>7</v>
      </c>
      <c r="I561" s="435"/>
      <c r="J561" s="424"/>
      <c r="K561" s="435" t="s">
        <v>78</v>
      </c>
      <c r="L561" s="436" t="s">
        <v>79</v>
      </c>
      <c r="M561" s="437" t="s">
        <v>79</v>
      </c>
      <c r="N561" s="437" t="s">
        <v>79</v>
      </c>
      <c r="O561" s="437" t="s">
        <v>79</v>
      </c>
      <c r="P561" s="436"/>
      <c r="Q561" s="410"/>
      <c r="R561" s="410"/>
      <c r="S561" s="410"/>
      <c r="T561" s="411"/>
      <c r="U561" s="411"/>
      <c r="V561" s="411"/>
      <c r="W561" s="411"/>
      <c r="X561" s="411"/>
      <c r="Y561" s="411"/>
      <c r="Z561" s="411"/>
    </row>
    <row r="562">
      <c r="A562" s="458" t="s">
        <v>265</v>
      </c>
      <c r="B562" s="421">
        <v>5.0</v>
      </c>
      <c r="C562" s="421">
        <v>2.0</v>
      </c>
      <c r="D562" s="421">
        <v>2.0</v>
      </c>
      <c r="E562" s="421">
        <v>4.0</v>
      </c>
      <c r="F562" s="421">
        <v>1.0</v>
      </c>
      <c r="G562" s="421">
        <v>0.0</v>
      </c>
      <c r="H562" s="422">
        <f t="shared" si="269"/>
        <v>14</v>
      </c>
      <c r="I562" s="496">
        <f>sum(H562:H564)</f>
        <v>18</v>
      </c>
      <c r="J562" s="424"/>
      <c r="K562" s="458" t="s">
        <v>265</v>
      </c>
      <c r="L562" s="425">
        <v>45.0</v>
      </c>
      <c r="M562" s="425">
        <f>(L562-H562)</f>
        <v>31</v>
      </c>
      <c r="N562" s="426">
        <v>20.0</v>
      </c>
      <c r="O562" s="425">
        <f>sum(M562,N562)</f>
        <v>51</v>
      </c>
      <c r="P562" s="425"/>
      <c r="Q562" s="410"/>
      <c r="R562" s="410"/>
      <c r="S562" s="410"/>
      <c r="T562" s="411"/>
      <c r="U562" s="411"/>
      <c r="V562" s="411"/>
      <c r="W562" s="411"/>
      <c r="X562" s="411"/>
      <c r="Y562" s="411"/>
      <c r="Z562" s="411"/>
    </row>
    <row r="563">
      <c r="A563" s="429" t="s">
        <v>77</v>
      </c>
      <c r="B563" s="432">
        <v>0.0</v>
      </c>
      <c r="C563" s="432">
        <v>1.0</v>
      </c>
      <c r="D563" s="432">
        <v>0.0</v>
      </c>
      <c r="E563" s="432">
        <v>0.0</v>
      </c>
      <c r="F563" s="432">
        <v>0.0</v>
      </c>
      <c r="G563" s="432">
        <v>0.0</v>
      </c>
      <c r="H563" s="433">
        <f t="shared" si="269"/>
        <v>1</v>
      </c>
      <c r="I563" s="548">
        <f>(I562/60)</f>
        <v>0.3</v>
      </c>
      <c r="J563" s="424"/>
      <c r="K563" s="435" t="s">
        <v>77</v>
      </c>
      <c r="L563" s="436">
        <v>2.0</v>
      </c>
      <c r="M563" s="436">
        <f>(L563-H563-H564)</f>
        <v>-2</v>
      </c>
      <c r="N563" s="437">
        <v>4.0</v>
      </c>
      <c r="O563" s="437">
        <v>5.0</v>
      </c>
      <c r="P563" s="436"/>
      <c r="Q563" s="410"/>
      <c r="R563" s="410"/>
      <c r="S563" s="410"/>
      <c r="T563" s="411"/>
      <c r="U563" s="411"/>
      <c r="V563" s="411"/>
      <c r="W563" s="411"/>
      <c r="X563" s="411"/>
      <c r="Y563" s="411"/>
      <c r="Z563" s="411"/>
    </row>
    <row r="564">
      <c r="A564" s="429" t="s">
        <v>78</v>
      </c>
      <c r="B564" s="432">
        <v>0.0</v>
      </c>
      <c r="C564" s="432">
        <v>0.0</v>
      </c>
      <c r="D564" s="432">
        <v>0.0</v>
      </c>
      <c r="E564" s="432">
        <v>0.0</v>
      </c>
      <c r="F564" s="432">
        <v>3.0</v>
      </c>
      <c r="G564" s="432">
        <v>0.0</v>
      </c>
      <c r="H564" s="433">
        <f t="shared" si="269"/>
        <v>3</v>
      </c>
      <c r="I564" s="435"/>
      <c r="J564" s="424"/>
      <c r="K564" s="435" t="s">
        <v>78</v>
      </c>
      <c r="L564" s="436" t="s">
        <v>79</v>
      </c>
      <c r="M564" s="437" t="s">
        <v>79</v>
      </c>
      <c r="N564" s="55" t="s">
        <v>79</v>
      </c>
      <c r="O564" s="437" t="s">
        <v>79</v>
      </c>
      <c r="P564" s="436"/>
      <c r="Q564" s="410"/>
      <c r="R564" s="410"/>
      <c r="S564" s="410"/>
      <c r="T564" s="411"/>
      <c r="U564" s="411"/>
      <c r="V564" s="411"/>
      <c r="W564" s="411"/>
      <c r="X564" s="411"/>
      <c r="Y564" s="411"/>
      <c r="Z564" s="411"/>
    </row>
    <row r="565">
      <c r="A565" s="458" t="s">
        <v>254</v>
      </c>
      <c r="B565" s="421">
        <v>6.0</v>
      </c>
      <c r="C565" s="421">
        <v>6.0</v>
      </c>
      <c r="D565" s="421">
        <v>5.0</v>
      </c>
      <c r="E565" s="421">
        <v>3.0</v>
      </c>
      <c r="F565" s="421">
        <v>11.0</v>
      </c>
      <c r="G565" s="421">
        <v>2.0</v>
      </c>
      <c r="H565" s="422">
        <f t="shared" si="269"/>
        <v>33</v>
      </c>
      <c r="I565" s="496">
        <f>sum(H565:H567)</f>
        <v>38</v>
      </c>
      <c r="J565" s="424"/>
      <c r="K565" s="458" t="s">
        <v>254</v>
      </c>
      <c r="L565" s="425">
        <v>41.0</v>
      </c>
      <c r="M565" s="441">
        <f>(L565-H565)</f>
        <v>8</v>
      </c>
      <c r="N565" s="426">
        <v>45.0</v>
      </c>
      <c r="O565" s="425">
        <f t="shared" ref="O565:O566" si="272">sum(M565,N565)</f>
        <v>53</v>
      </c>
      <c r="P565" s="425"/>
      <c r="Q565" s="427"/>
      <c r="R565" s="428"/>
      <c r="S565" s="428"/>
      <c r="T565" s="411"/>
      <c r="U565" s="411"/>
      <c r="V565" s="411"/>
      <c r="W565" s="411"/>
      <c r="X565" s="411"/>
      <c r="Y565" s="411"/>
      <c r="Z565" s="411"/>
    </row>
    <row r="566">
      <c r="A566" s="429" t="s">
        <v>77</v>
      </c>
      <c r="B566" s="459">
        <v>0.0</v>
      </c>
      <c r="C566" s="459">
        <v>0.0</v>
      </c>
      <c r="D566" s="459">
        <v>0.0</v>
      </c>
      <c r="E566" s="459">
        <v>0.0</v>
      </c>
      <c r="F566" s="459">
        <v>0.0</v>
      </c>
      <c r="G566" s="459">
        <v>0.0</v>
      </c>
      <c r="H566" s="460">
        <f t="shared" si="269"/>
        <v>0</v>
      </c>
      <c r="I566" s="548">
        <f>(I565/60)</f>
        <v>0.6333333333</v>
      </c>
      <c r="J566" s="424"/>
      <c r="K566" s="429" t="s">
        <v>77</v>
      </c>
      <c r="L566" s="461">
        <v>5.0</v>
      </c>
      <c r="M566" s="444">
        <f>(L566-H566-H567)</f>
        <v>0</v>
      </c>
      <c r="N566" s="462">
        <v>10.0</v>
      </c>
      <c r="O566" s="437">
        <f t="shared" si="272"/>
        <v>10</v>
      </c>
      <c r="P566" s="461"/>
      <c r="Q566" s="463"/>
      <c r="R566" s="464"/>
      <c r="S566" s="464"/>
      <c r="T566" s="465"/>
      <c r="U566" s="465"/>
      <c r="V566" s="465"/>
      <c r="W566" s="465"/>
      <c r="X566" s="465"/>
      <c r="Y566" s="465"/>
      <c r="Z566" s="465"/>
    </row>
    <row r="567">
      <c r="A567" s="429" t="s">
        <v>78</v>
      </c>
      <c r="B567" s="459">
        <v>0.0</v>
      </c>
      <c r="C567" s="459">
        <v>5.0</v>
      </c>
      <c r="D567" s="459">
        <v>0.0</v>
      </c>
      <c r="E567" s="459">
        <v>0.0</v>
      </c>
      <c r="F567" s="459">
        <v>0.0</v>
      </c>
      <c r="G567" s="459">
        <v>0.0</v>
      </c>
      <c r="H567" s="460">
        <f t="shared" si="269"/>
        <v>5</v>
      </c>
      <c r="I567" s="435"/>
      <c r="J567" s="424"/>
      <c r="K567" s="429" t="s">
        <v>78</v>
      </c>
      <c r="L567" s="461" t="s">
        <v>79</v>
      </c>
      <c r="M567" s="443" t="s">
        <v>79</v>
      </c>
      <c r="N567" s="462" t="s">
        <v>79</v>
      </c>
      <c r="O567" s="437" t="s">
        <v>79</v>
      </c>
      <c r="P567" s="461"/>
      <c r="Q567" s="464"/>
      <c r="R567" s="464"/>
      <c r="S567" s="464"/>
      <c r="T567" s="465"/>
      <c r="U567" s="465"/>
      <c r="V567" s="465"/>
      <c r="W567" s="465"/>
      <c r="X567" s="465"/>
      <c r="Y567" s="465"/>
      <c r="Z567" s="465"/>
    </row>
    <row r="568">
      <c r="A568" s="451" t="s">
        <v>98</v>
      </c>
      <c r="B568" s="417">
        <f t="shared" ref="B568:G568" si="273"> sum(B569, B570, B571, B572,B573,B574,B575,B576,B577,B578,B579,B580)</f>
        <v>24</v>
      </c>
      <c r="C568" s="417">
        <f t="shared" si="273"/>
        <v>47</v>
      </c>
      <c r="D568" s="417">
        <f t="shared" si="273"/>
        <v>29</v>
      </c>
      <c r="E568" s="417">
        <f t="shared" si="273"/>
        <v>16</v>
      </c>
      <c r="F568" s="417">
        <f t="shared" si="273"/>
        <v>14</v>
      </c>
      <c r="G568" s="417">
        <f t="shared" si="273"/>
        <v>1</v>
      </c>
      <c r="H568" s="418">
        <f>SUM(B568:G568)</f>
        <v>131</v>
      </c>
      <c r="I568" s="417">
        <v>0.0</v>
      </c>
      <c r="J568" s="409"/>
      <c r="K568" s="417" t="s">
        <v>98</v>
      </c>
      <c r="L568" s="445"/>
      <c r="M568" s="445"/>
      <c r="N568" s="447"/>
      <c r="O568" s="447"/>
      <c r="P568" s="445"/>
      <c r="Q568" s="410"/>
      <c r="R568" s="410"/>
      <c r="S568" s="410"/>
      <c r="T568" s="411"/>
      <c r="U568" s="411"/>
      <c r="V568" s="411"/>
      <c r="W568" s="411"/>
      <c r="X568" s="411"/>
      <c r="Y568" s="411"/>
      <c r="Z568" s="411"/>
    </row>
    <row r="569">
      <c r="A569" s="420" t="s">
        <v>99</v>
      </c>
      <c r="B569" s="421">
        <v>8.0</v>
      </c>
      <c r="C569" s="421">
        <v>9.0</v>
      </c>
      <c r="D569" s="421">
        <v>3.0</v>
      </c>
      <c r="E569" s="421">
        <v>9.0</v>
      </c>
      <c r="F569" s="421">
        <v>6.0</v>
      </c>
      <c r="G569" s="421">
        <v>0.0</v>
      </c>
      <c r="H569" s="422">
        <f t="shared" ref="H569:H580" si="274">sum(B569:G569)</f>
        <v>35</v>
      </c>
      <c r="I569" s="496">
        <f>sum(H569:H571)</f>
        <v>47</v>
      </c>
      <c r="J569" s="424"/>
      <c r="K569" s="423" t="s">
        <v>99</v>
      </c>
      <c r="L569" s="425">
        <v>45.0</v>
      </c>
      <c r="M569" s="425">
        <f>(L569-H569)</f>
        <v>10</v>
      </c>
      <c r="N569" s="426">
        <v>60.0</v>
      </c>
      <c r="O569" s="425">
        <f t="shared" ref="O569:O570" si="275">sum(M569,N569)</f>
        <v>70</v>
      </c>
      <c r="P569" s="425"/>
      <c r="Q569" s="438"/>
      <c r="R569" s="410"/>
      <c r="S569" s="410"/>
      <c r="T569" s="411"/>
      <c r="U569" s="411"/>
      <c r="V569" s="411"/>
      <c r="W569" s="411"/>
      <c r="X569" s="411"/>
      <c r="Y569" s="411"/>
      <c r="Z569" s="411"/>
    </row>
    <row r="570">
      <c r="A570" s="429" t="s">
        <v>77</v>
      </c>
      <c r="B570" s="453">
        <v>0.0</v>
      </c>
      <c r="C570" s="432">
        <v>0.0</v>
      </c>
      <c r="D570" s="432">
        <v>0.0</v>
      </c>
      <c r="E570" s="432">
        <v>0.0</v>
      </c>
      <c r="F570" s="432">
        <v>0.0</v>
      </c>
      <c r="G570" s="432">
        <v>0.0</v>
      </c>
      <c r="H570" s="433">
        <f t="shared" si="274"/>
        <v>0</v>
      </c>
      <c r="I570" s="548">
        <f>(I569/60)</f>
        <v>0.7833333333</v>
      </c>
      <c r="J570" s="424"/>
      <c r="K570" s="435" t="s">
        <v>77</v>
      </c>
      <c r="L570" s="436">
        <v>10.0</v>
      </c>
      <c r="M570" s="436">
        <f>(L570-H570-H571)</f>
        <v>-2</v>
      </c>
      <c r="N570" s="437">
        <v>14.0</v>
      </c>
      <c r="O570" s="437">
        <f t="shared" si="275"/>
        <v>12</v>
      </c>
      <c r="P570" s="436"/>
      <c r="Q570" s="427"/>
      <c r="R570" s="428"/>
      <c r="S570" s="428"/>
      <c r="T570" s="411"/>
      <c r="U570" s="411"/>
      <c r="V570" s="411"/>
      <c r="W570" s="411"/>
      <c r="X570" s="411"/>
      <c r="Y570" s="411"/>
      <c r="Z570" s="411"/>
    </row>
    <row r="571">
      <c r="A571" s="429" t="s">
        <v>78</v>
      </c>
      <c r="B571" s="453">
        <v>0.0</v>
      </c>
      <c r="C571" s="432">
        <v>6.0</v>
      </c>
      <c r="D571" s="432">
        <v>3.0</v>
      </c>
      <c r="E571" s="432">
        <v>3.0</v>
      </c>
      <c r="F571" s="432">
        <v>0.0</v>
      </c>
      <c r="G571" s="432">
        <v>0.0</v>
      </c>
      <c r="H571" s="433">
        <f t="shared" si="274"/>
        <v>12</v>
      </c>
      <c r="I571" s="435"/>
      <c r="J571" s="424"/>
      <c r="K571" s="435" t="s">
        <v>78</v>
      </c>
      <c r="L571" s="436" t="s">
        <v>79</v>
      </c>
      <c r="M571" s="437" t="s">
        <v>79</v>
      </c>
      <c r="N571" s="437" t="s">
        <v>79</v>
      </c>
      <c r="O571" s="437" t="s">
        <v>79</v>
      </c>
      <c r="P571" s="436"/>
      <c r="Q571" s="428"/>
      <c r="R571" s="428"/>
      <c r="S571" s="428"/>
      <c r="T571" s="411"/>
      <c r="U571" s="411"/>
      <c r="V571" s="411"/>
      <c r="W571" s="411"/>
      <c r="X571" s="411"/>
      <c r="Y571" s="411"/>
      <c r="Z571" s="411"/>
    </row>
    <row r="572">
      <c r="A572" s="420" t="s">
        <v>225</v>
      </c>
      <c r="B572" s="421">
        <v>4.0</v>
      </c>
      <c r="C572" s="421">
        <v>14.0</v>
      </c>
      <c r="D572" s="421">
        <v>6.0</v>
      </c>
      <c r="E572" s="421">
        <v>2.0</v>
      </c>
      <c r="F572" s="421">
        <v>3.0</v>
      </c>
      <c r="G572" s="421">
        <v>1.0</v>
      </c>
      <c r="H572" s="422">
        <f t="shared" si="274"/>
        <v>30</v>
      </c>
      <c r="I572" s="496">
        <f>sum(H572:H574)</f>
        <v>39</v>
      </c>
      <c r="J572" s="424"/>
      <c r="K572" s="423" t="s">
        <v>225</v>
      </c>
      <c r="L572" s="425">
        <v>74.0</v>
      </c>
      <c r="M572" s="425">
        <f>(L572-H572)</f>
        <v>44</v>
      </c>
      <c r="N572" s="426">
        <v>15.0</v>
      </c>
      <c r="O572" s="425">
        <f t="shared" ref="O572:O573" si="276">sum(M572,N572)</f>
        <v>59</v>
      </c>
      <c r="P572" s="425"/>
      <c r="Q572" s="427"/>
      <c r="R572" s="428"/>
      <c r="S572" s="428"/>
      <c r="T572" s="411"/>
      <c r="U572" s="411"/>
      <c r="V572" s="411"/>
      <c r="W572" s="411"/>
      <c r="X572" s="411"/>
      <c r="Y572" s="411"/>
      <c r="Z572" s="411"/>
    </row>
    <row r="573">
      <c r="A573" s="429" t="s">
        <v>77</v>
      </c>
      <c r="B573" s="430">
        <v>0.0</v>
      </c>
      <c r="C573" s="431">
        <v>0.0</v>
      </c>
      <c r="D573" s="431">
        <v>0.0</v>
      </c>
      <c r="E573" s="431">
        <v>0.0</v>
      </c>
      <c r="F573" s="431">
        <v>0.0</v>
      </c>
      <c r="G573" s="432">
        <v>0.0</v>
      </c>
      <c r="H573" s="460">
        <f t="shared" si="274"/>
        <v>0</v>
      </c>
      <c r="I573" s="548">
        <f>(I572/60)</f>
        <v>0.65</v>
      </c>
      <c r="J573" s="424"/>
      <c r="K573" s="435" t="s">
        <v>77</v>
      </c>
      <c r="L573" s="437">
        <v>10.0</v>
      </c>
      <c r="M573" s="436">
        <f>(L573-H573-H574)</f>
        <v>1</v>
      </c>
      <c r="N573" s="437">
        <v>5.0</v>
      </c>
      <c r="O573" s="437">
        <f t="shared" si="276"/>
        <v>6</v>
      </c>
      <c r="P573" s="437"/>
      <c r="Q573" s="428"/>
      <c r="R573" s="428"/>
      <c r="S573" s="428"/>
      <c r="T573" s="411"/>
      <c r="U573" s="411"/>
      <c r="V573" s="411"/>
      <c r="W573" s="411"/>
      <c r="X573" s="411"/>
      <c r="Y573" s="411"/>
      <c r="Z573" s="411"/>
    </row>
    <row r="574">
      <c r="A574" s="429" t="s">
        <v>78</v>
      </c>
      <c r="B574" s="430">
        <v>2.0</v>
      </c>
      <c r="C574" s="431">
        <v>2.0</v>
      </c>
      <c r="D574" s="431">
        <v>5.0</v>
      </c>
      <c r="E574" s="431">
        <v>0.0</v>
      </c>
      <c r="F574" s="431">
        <v>0.0</v>
      </c>
      <c r="G574" s="432">
        <v>0.0</v>
      </c>
      <c r="H574" s="460">
        <f t="shared" si="274"/>
        <v>9</v>
      </c>
      <c r="I574" s="435"/>
      <c r="J574" s="424"/>
      <c r="K574" s="435" t="s">
        <v>78</v>
      </c>
      <c r="L574" s="437" t="s">
        <v>79</v>
      </c>
      <c r="M574" s="437" t="s">
        <v>79</v>
      </c>
      <c r="N574" s="437" t="s">
        <v>79</v>
      </c>
      <c r="O574" s="437" t="s">
        <v>79</v>
      </c>
      <c r="P574" s="437"/>
      <c r="Q574" s="428"/>
      <c r="R574" s="428"/>
      <c r="S574" s="428"/>
      <c r="T574" s="411"/>
      <c r="U574" s="411"/>
      <c r="V574" s="411"/>
      <c r="W574" s="411"/>
      <c r="X574" s="411"/>
      <c r="Y574" s="411"/>
      <c r="Z574" s="411"/>
    </row>
    <row r="575">
      <c r="A575" s="458" t="s">
        <v>93</v>
      </c>
      <c r="B575" s="421">
        <v>0.0</v>
      </c>
      <c r="C575" s="421">
        <v>4.0</v>
      </c>
      <c r="D575" s="421">
        <v>7.0</v>
      </c>
      <c r="E575" s="421">
        <v>1.0</v>
      </c>
      <c r="F575" s="421">
        <v>4.0</v>
      </c>
      <c r="G575" s="421">
        <v>0.0</v>
      </c>
      <c r="H575" s="422">
        <f t="shared" si="274"/>
        <v>16</v>
      </c>
      <c r="I575" s="496">
        <f>sum(H575:H577)</f>
        <v>21</v>
      </c>
      <c r="J575" s="424"/>
      <c r="K575" s="423" t="s">
        <v>94</v>
      </c>
      <c r="L575" s="425">
        <v>40.0</v>
      </c>
      <c r="M575" s="425">
        <f>(L575-H575)</f>
        <v>24</v>
      </c>
      <c r="N575" s="426">
        <v>30.0</v>
      </c>
      <c r="O575" s="425">
        <f t="shared" ref="O575:O576" si="277">sum(M575,N575)</f>
        <v>54</v>
      </c>
      <c r="P575" s="425"/>
      <c r="Q575" s="427"/>
      <c r="R575" s="428"/>
      <c r="S575" s="428"/>
      <c r="T575" s="411"/>
      <c r="U575" s="411"/>
      <c r="V575" s="411"/>
      <c r="W575" s="411"/>
      <c r="X575" s="411"/>
      <c r="Y575" s="411"/>
      <c r="Z575" s="411"/>
    </row>
    <row r="576">
      <c r="A576" s="429" t="s">
        <v>77</v>
      </c>
      <c r="B576" s="432">
        <v>0.0</v>
      </c>
      <c r="C576" s="432">
        <v>2.0</v>
      </c>
      <c r="D576" s="432">
        <v>0.0</v>
      </c>
      <c r="E576" s="432">
        <v>0.0</v>
      </c>
      <c r="F576" s="432">
        <v>1.0</v>
      </c>
      <c r="G576" s="432">
        <v>0.0</v>
      </c>
      <c r="H576" s="433">
        <f t="shared" si="274"/>
        <v>3</v>
      </c>
      <c r="I576" s="548">
        <f>(I575/60)</f>
        <v>0.35</v>
      </c>
      <c r="J576" s="424"/>
      <c r="K576" s="435" t="s">
        <v>77</v>
      </c>
      <c r="L576" s="437">
        <v>5.0</v>
      </c>
      <c r="M576" s="436">
        <f>(L576-H576-H577)</f>
        <v>0</v>
      </c>
      <c r="N576" s="437">
        <v>3.0</v>
      </c>
      <c r="O576" s="437">
        <f t="shared" si="277"/>
        <v>3</v>
      </c>
      <c r="P576" s="437"/>
      <c r="Q576" s="438"/>
      <c r="R576" s="410"/>
      <c r="S576" s="410"/>
      <c r="T576" s="411"/>
      <c r="U576" s="411"/>
      <c r="V576" s="411"/>
      <c r="W576" s="411"/>
      <c r="X576" s="411"/>
      <c r="Y576" s="411"/>
      <c r="Z576" s="411"/>
    </row>
    <row r="577">
      <c r="A577" s="429" t="s">
        <v>78</v>
      </c>
      <c r="B577" s="432">
        <v>0.0</v>
      </c>
      <c r="C577" s="432"/>
      <c r="D577" s="432">
        <v>2.0</v>
      </c>
      <c r="E577" s="432">
        <v>0.0</v>
      </c>
      <c r="F577" s="432">
        <v>0.0</v>
      </c>
      <c r="G577" s="432">
        <v>0.0</v>
      </c>
      <c r="H577" s="433">
        <f t="shared" si="274"/>
        <v>2</v>
      </c>
      <c r="I577" s="435"/>
      <c r="J577" s="424"/>
      <c r="K577" s="435" t="s">
        <v>78</v>
      </c>
      <c r="L577" s="437" t="s">
        <v>79</v>
      </c>
      <c r="M577" s="437" t="s">
        <v>79</v>
      </c>
      <c r="N577" s="437" t="s">
        <v>79</v>
      </c>
      <c r="O577" s="437" t="s">
        <v>79</v>
      </c>
      <c r="P577" s="437"/>
      <c r="Q577" s="410"/>
      <c r="R577" s="410"/>
      <c r="S577" s="410"/>
      <c r="T577" s="411"/>
      <c r="U577" s="411"/>
      <c r="V577" s="411"/>
      <c r="W577" s="411"/>
      <c r="X577" s="411"/>
      <c r="Y577" s="411"/>
      <c r="Z577" s="411"/>
    </row>
    <row r="578">
      <c r="A578" s="420" t="s">
        <v>122</v>
      </c>
      <c r="B578" s="455">
        <v>7.0</v>
      </c>
      <c r="C578" s="421">
        <v>8.0</v>
      </c>
      <c r="D578" s="421">
        <v>3.0</v>
      </c>
      <c r="E578" s="421">
        <v>1.0</v>
      </c>
      <c r="F578" s="421">
        <v>0.0</v>
      </c>
      <c r="G578" s="421">
        <v>0.0</v>
      </c>
      <c r="H578" s="422">
        <f t="shared" si="274"/>
        <v>19</v>
      </c>
      <c r="I578" s="496">
        <f>sum(H578:H580)</f>
        <v>24</v>
      </c>
      <c r="J578" s="424"/>
      <c r="K578" s="423" t="s">
        <v>122</v>
      </c>
      <c r="L578" s="425">
        <v>83.0</v>
      </c>
      <c r="M578" s="441">
        <f>(L578-H578)</f>
        <v>64</v>
      </c>
      <c r="N578" s="426">
        <v>0.0</v>
      </c>
      <c r="O578" s="425">
        <f t="shared" ref="O578:O579" si="278">sum(M578,N578)</f>
        <v>64</v>
      </c>
      <c r="P578" s="425"/>
      <c r="Q578" s="438"/>
      <c r="R578" s="410"/>
      <c r="S578" s="410"/>
      <c r="T578" s="411"/>
      <c r="U578" s="411"/>
      <c r="V578" s="411"/>
      <c r="W578" s="411"/>
      <c r="X578" s="411"/>
      <c r="Y578" s="411"/>
      <c r="Z578" s="411"/>
    </row>
    <row r="579">
      <c r="A579" s="429" t="s">
        <v>77</v>
      </c>
      <c r="B579" s="457">
        <v>0.0</v>
      </c>
      <c r="C579" s="432">
        <v>0.0</v>
      </c>
      <c r="D579" s="432">
        <v>0.0</v>
      </c>
      <c r="E579" s="432">
        <v>0.0</v>
      </c>
      <c r="F579" s="432">
        <v>0.0</v>
      </c>
      <c r="G579" s="432">
        <v>0.0</v>
      </c>
      <c r="H579" s="433">
        <f t="shared" si="274"/>
        <v>0</v>
      </c>
      <c r="I579" s="548">
        <f>(I578/60)</f>
        <v>0.4</v>
      </c>
      <c r="J579" s="424"/>
      <c r="K579" s="435" t="s">
        <v>77</v>
      </c>
      <c r="L579" s="437">
        <v>5.0</v>
      </c>
      <c r="M579" s="444">
        <f>(L579-H579-H580)</f>
        <v>0</v>
      </c>
      <c r="N579" s="437">
        <v>0.0</v>
      </c>
      <c r="O579" s="437">
        <f t="shared" si="278"/>
        <v>0</v>
      </c>
      <c r="P579" s="437"/>
      <c r="Q579" s="438"/>
      <c r="R579" s="410"/>
      <c r="S579" s="410"/>
      <c r="T579" s="411"/>
      <c r="U579" s="411"/>
      <c r="V579" s="411"/>
      <c r="W579" s="411"/>
      <c r="X579" s="411"/>
      <c r="Y579" s="411"/>
      <c r="Z579" s="411"/>
    </row>
    <row r="580">
      <c r="A580" s="429" t="s">
        <v>78</v>
      </c>
      <c r="B580" s="456">
        <v>3.0</v>
      </c>
      <c r="C580" s="432">
        <v>2.0</v>
      </c>
      <c r="D580" s="432">
        <v>0.0</v>
      </c>
      <c r="E580" s="432">
        <v>0.0</v>
      </c>
      <c r="F580" s="432">
        <v>0.0</v>
      </c>
      <c r="G580" s="432">
        <v>0.0</v>
      </c>
      <c r="H580" s="433">
        <f t="shared" si="274"/>
        <v>5</v>
      </c>
      <c r="I580" s="435"/>
      <c r="J580" s="424"/>
      <c r="K580" s="435" t="s">
        <v>78</v>
      </c>
      <c r="L580" s="437" t="s">
        <v>79</v>
      </c>
      <c r="M580" s="443" t="s">
        <v>79</v>
      </c>
      <c r="N580" s="437" t="s">
        <v>79</v>
      </c>
      <c r="O580" s="437" t="s">
        <v>79</v>
      </c>
      <c r="P580" s="437"/>
      <c r="Q580" s="410"/>
      <c r="R580" s="410"/>
      <c r="S580" s="410"/>
      <c r="T580" s="411"/>
      <c r="U580" s="411"/>
      <c r="V580" s="411"/>
      <c r="W580" s="411"/>
      <c r="X580" s="411"/>
      <c r="Y580" s="411"/>
      <c r="Z580" s="411"/>
    </row>
    <row r="581">
      <c r="A581" s="451" t="s">
        <v>105</v>
      </c>
      <c r="B581" s="417">
        <f t="shared" ref="B581:G581" si="279"> sum(B582, B583, B584, B585,B586,B587,B588,B589,B590,B591,B592,B593)</f>
        <v>36</v>
      </c>
      <c r="C581" s="417">
        <f t="shared" si="279"/>
        <v>29</v>
      </c>
      <c r="D581" s="417">
        <f t="shared" si="279"/>
        <v>29</v>
      </c>
      <c r="E581" s="417">
        <f t="shared" si="279"/>
        <v>28</v>
      </c>
      <c r="F581" s="417">
        <f t="shared" si="279"/>
        <v>39</v>
      </c>
      <c r="G581" s="417">
        <f t="shared" si="279"/>
        <v>3</v>
      </c>
      <c r="H581" s="418">
        <f>SUM(B581:G581)</f>
        <v>164</v>
      </c>
      <c r="I581" s="417">
        <v>0.0</v>
      </c>
      <c r="J581" s="409"/>
      <c r="K581" s="417" t="s">
        <v>105</v>
      </c>
      <c r="L581" s="445"/>
      <c r="M581" s="445"/>
      <c r="N581" s="447"/>
      <c r="O581" s="447"/>
      <c r="P581" s="445"/>
      <c r="Q581" s="410"/>
      <c r="R581" s="410"/>
      <c r="S581" s="410"/>
      <c r="T581" s="411"/>
      <c r="U581" s="411"/>
      <c r="V581" s="411"/>
      <c r="W581" s="411"/>
      <c r="X581" s="411"/>
      <c r="Y581" s="411"/>
      <c r="Z581" s="411"/>
    </row>
    <row r="582">
      <c r="A582" s="420" t="s">
        <v>106</v>
      </c>
      <c r="B582" s="421">
        <v>11.0</v>
      </c>
      <c r="C582" s="421">
        <v>8.0</v>
      </c>
      <c r="D582" s="421">
        <v>5.0</v>
      </c>
      <c r="E582" s="421">
        <v>7.0</v>
      </c>
      <c r="F582" s="421">
        <v>4.0</v>
      </c>
      <c r="G582" s="421">
        <v>0.0</v>
      </c>
      <c r="H582" s="422">
        <f t="shared" ref="H582:H593" si="280">sum(B582:G582)</f>
        <v>35</v>
      </c>
      <c r="I582" s="496">
        <f>sum(H582:H584)</f>
        <v>46</v>
      </c>
      <c r="J582" s="424"/>
      <c r="K582" s="423" t="s">
        <v>106</v>
      </c>
      <c r="L582" s="425">
        <v>81.0</v>
      </c>
      <c r="M582" s="425">
        <f>(L582-H582)</f>
        <v>46</v>
      </c>
      <c r="N582" s="426">
        <v>30.0</v>
      </c>
      <c r="O582" s="425">
        <f t="shared" ref="O582:O583" si="281">sum(M582,N582)</f>
        <v>76</v>
      </c>
      <c r="P582" s="425"/>
      <c r="Q582" s="438"/>
      <c r="R582" s="410"/>
      <c r="S582" s="410"/>
      <c r="T582" s="411"/>
      <c r="U582" s="411"/>
      <c r="V582" s="411"/>
      <c r="W582" s="411"/>
      <c r="X582" s="411"/>
      <c r="Y582" s="411"/>
      <c r="Z582" s="411"/>
    </row>
    <row r="583">
      <c r="A583" s="429" t="s">
        <v>77</v>
      </c>
      <c r="B583" s="453">
        <v>0.0</v>
      </c>
      <c r="C583" s="432">
        <v>0.0</v>
      </c>
      <c r="D583" s="432">
        <v>0.0</v>
      </c>
      <c r="E583" s="432">
        <v>0.0</v>
      </c>
      <c r="F583" s="432">
        <v>0.0</v>
      </c>
      <c r="G583" s="432">
        <v>0.0</v>
      </c>
      <c r="H583" s="433">
        <f t="shared" si="280"/>
        <v>0</v>
      </c>
      <c r="I583" s="548">
        <f>(I582/60)</f>
        <v>0.7666666667</v>
      </c>
      <c r="J583" s="424"/>
      <c r="K583" s="435" t="s">
        <v>77</v>
      </c>
      <c r="L583" s="436">
        <v>12.0</v>
      </c>
      <c r="M583" s="436">
        <f>(L583-H583-H584)</f>
        <v>1</v>
      </c>
      <c r="N583" s="437">
        <v>0.0</v>
      </c>
      <c r="O583" s="437">
        <f t="shared" si="281"/>
        <v>1</v>
      </c>
      <c r="P583" s="436"/>
      <c r="Q583" s="438"/>
      <c r="R583" s="410"/>
      <c r="S583" s="410"/>
      <c r="T583" s="411"/>
      <c r="U583" s="411"/>
      <c r="V583" s="411"/>
      <c r="W583" s="411"/>
      <c r="X583" s="411"/>
      <c r="Y583" s="411"/>
      <c r="Z583" s="411"/>
    </row>
    <row r="584">
      <c r="A584" s="429" t="s">
        <v>78</v>
      </c>
      <c r="B584" s="453">
        <v>1.0</v>
      </c>
      <c r="C584" s="432">
        <v>0.0</v>
      </c>
      <c r="D584" s="432">
        <v>5.0</v>
      </c>
      <c r="E584" s="432">
        <v>0.0</v>
      </c>
      <c r="F584" s="432">
        <v>5.0</v>
      </c>
      <c r="G584" s="432">
        <v>0.0</v>
      </c>
      <c r="H584" s="433">
        <f t="shared" si="280"/>
        <v>11</v>
      </c>
      <c r="I584" s="435"/>
      <c r="J584" s="424"/>
      <c r="K584" s="435" t="s">
        <v>78</v>
      </c>
      <c r="L584" s="436" t="s">
        <v>79</v>
      </c>
      <c r="M584" s="437" t="s">
        <v>79</v>
      </c>
      <c r="N584" s="437" t="s">
        <v>79</v>
      </c>
      <c r="O584" s="437" t="s">
        <v>79</v>
      </c>
      <c r="P584" s="436"/>
      <c r="Q584" s="410"/>
      <c r="R584" s="410"/>
      <c r="S584" s="410"/>
      <c r="T584" s="411"/>
      <c r="U584" s="411"/>
      <c r="V584" s="411"/>
      <c r="W584" s="411"/>
      <c r="X584" s="411"/>
      <c r="Y584" s="411"/>
      <c r="Z584" s="411"/>
    </row>
    <row r="585">
      <c r="A585" s="420" t="s">
        <v>108</v>
      </c>
      <c r="B585" s="421">
        <v>11.0</v>
      </c>
      <c r="C585" s="421">
        <v>4.0</v>
      </c>
      <c r="D585" s="421">
        <v>11.0</v>
      </c>
      <c r="E585" s="421">
        <v>10.0</v>
      </c>
      <c r="F585" s="421">
        <v>13.0</v>
      </c>
      <c r="G585" s="421">
        <v>0.0</v>
      </c>
      <c r="H585" s="422">
        <f t="shared" si="280"/>
        <v>49</v>
      </c>
      <c r="I585" s="496">
        <f>sum(H585:H587)</f>
        <v>56</v>
      </c>
      <c r="J585" s="424"/>
      <c r="K585" s="423" t="s">
        <v>108</v>
      </c>
      <c r="L585" s="425">
        <v>64.0</v>
      </c>
      <c r="M585" s="425">
        <f>(L585-H585)</f>
        <v>15</v>
      </c>
      <c r="N585" s="426">
        <v>40.0</v>
      </c>
      <c r="O585" s="425">
        <f t="shared" ref="O585:O586" si="282">sum(M585,N585)</f>
        <v>55</v>
      </c>
      <c r="P585" s="425"/>
      <c r="Q585" s="438"/>
      <c r="R585" s="410"/>
      <c r="S585" s="410"/>
      <c r="T585" s="411"/>
      <c r="U585" s="411"/>
      <c r="V585" s="411"/>
      <c r="W585" s="411"/>
      <c r="X585" s="411"/>
      <c r="Y585" s="411"/>
      <c r="Z585" s="411"/>
    </row>
    <row r="586">
      <c r="A586" s="429" t="s">
        <v>77</v>
      </c>
      <c r="B586" s="432">
        <v>0.0</v>
      </c>
      <c r="C586" s="432">
        <v>0.0</v>
      </c>
      <c r="D586" s="431">
        <v>0.0</v>
      </c>
      <c r="E586" s="431">
        <v>0.0</v>
      </c>
      <c r="F586" s="431">
        <v>0.0</v>
      </c>
      <c r="G586" s="431">
        <v>0.0</v>
      </c>
      <c r="H586" s="433">
        <f t="shared" si="280"/>
        <v>0</v>
      </c>
      <c r="I586" s="548">
        <f>(I585/60)</f>
        <v>0.9333333333</v>
      </c>
      <c r="J586" s="424"/>
      <c r="K586" s="435" t="s">
        <v>77</v>
      </c>
      <c r="L586" s="436">
        <v>7.0</v>
      </c>
      <c r="M586" s="436">
        <f>(L586-H586-H587)</f>
        <v>0</v>
      </c>
      <c r="N586" s="437">
        <v>14.0</v>
      </c>
      <c r="O586" s="437">
        <f t="shared" si="282"/>
        <v>14</v>
      </c>
      <c r="P586" s="436"/>
      <c r="Q586" s="438"/>
      <c r="R586" s="410"/>
      <c r="S586" s="410"/>
      <c r="T586" s="411"/>
      <c r="U586" s="411"/>
      <c r="V586" s="411"/>
      <c r="W586" s="411"/>
      <c r="X586" s="411"/>
      <c r="Y586" s="411"/>
      <c r="Z586" s="411"/>
    </row>
    <row r="587">
      <c r="A587" s="429" t="s">
        <v>78</v>
      </c>
      <c r="B587" s="432">
        <v>1.0</v>
      </c>
      <c r="C587" s="432">
        <v>0.0</v>
      </c>
      <c r="D587" s="431">
        <v>1.0</v>
      </c>
      <c r="E587" s="431">
        <v>1.0</v>
      </c>
      <c r="F587" s="431">
        <v>4.0</v>
      </c>
      <c r="G587" s="431">
        <v>0.0</v>
      </c>
      <c r="H587" s="433">
        <f t="shared" si="280"/>
        <v>7</v>
      </c>
      <c r="I587" s="435"/>
      <c r="J587" s="424"/>
      <c r="K587" s="435" t="s">
        <v>78</v>
      </c>
      <c r="L587" s="436" t="s">
        <v>79</v>
      </c>
      <c r="M587" s="437" t="s">
        <v>79</v>
      </c>
      <c r="N587" s="437" t="s">
        <v>79</v>
      </c>
      <c r="O587" s="437" t="s">
        <v>79</v>
      </c>
      <c r="P587" s="436"/>
      <c r="Q587" s="410"/>
      <c r="R587" s="410"/>
      <c r="S587" s="410"/>
      <c r="T587" s="411"/>
      <c r="U587" s="411"/>
      <c r="V587" s="411"/>
      <c r="W587" s="411"/>
      <c r="X587" s="411"/>
      <c r="Y587" s="411"/>
      <c r="Z587" s="411"/>
    </row>
    <row r="588">
      <c r="A588" s="420" t="s">
        <v>111</v>
      </c>
      <c r="B588" s="421">
        <v>12.0</v>
      </c>
      <c r="C588" s="421">
        <v>7.0</v>
      </c>
      <c r="D588" s="421">
        <v>7.0</v>
      </c>
      <c r="E588" s="421">
        <v>8.0</v>
      </c>
      <c r="F588" s="421">
        <v>3.0</v>
      </c>
      <c r="G588" s="421">
        <v>0.0</v>
      </c>
      <c r="H588" s="422">
        <f t="shared" si="280"/>
        <v>37</v>
      </c>
      <c r="I588" s="496">
        <f>sum(H588:H590)</f>
        <v>38</v>
      </c>
      <c r="J588" s="424"/>
      <c r="K588" s="423" t="s">
        <v>111</v>
      </c>
      <c r="L588" s="425">
        <v>67.0</v>
      </c>
      <c r="M588" s="425">
        <f>(L588-H588)</f>
        <v>30</v>
      </c>
      <c r="N588" s="426">
        <v>10.0</v>
      </c>
      <c r="O588" s="425">
        <f t="shared" ref="O588:O589" si="283">sum(M588,N588)</f>
        <v>40</v>
      </c>
      <c r="P588" s="425"/>
      <c r="Q588" s="438"/>
      <c r="R588" s="410"/>
      <c r="S588" s="410"/>
      <c r="T588" s="411"/>
      <c r="U588" s="411"/>
      <c r="V588" s="411"/>
      <c r="W588" s="411"/>
      <c r="X588" s="411"/>
      <c r="Y588" s="411"/>
      <c r="Z588" s="411"/>
    </row>
    <row r="589">
      <c r="A589" s="429" t="s">
        <v>77</v>
      </c>
      <c r="B589" s="432">
        <v>0.0</v>
      </c>
      <c r="C589" s="432">
        <v>0.0</v>
      </c>
      <c r="D589" s="432">
        <v>0.0</v>
      </c>
      <c r="E589" s="432">
        <v>0.0</v>
      </c>
      <c r="F589" s="432">
        <v>0.0</v>
      </c>
      <c r="G589" s="432">
        <v>0.0</v>
      </c>
      <c r="H589" s="433">
        <f t="shared" si="280"/>
        <v>0</v>
      </c>
      <c r="I589" s="548">
        <f>(I588/60)</f>
        <v>0.6333333333</v>
      </c>
      <c r="J589" s="424"/>
      <c r="K589" s="435" t="s">
        <v>77</v>
      </c>
      <c r="L589" s="436">
        <v>1.0</v>
      </c>
      <c r="M589" s="436">
        <f>(L589-H589-H590)</f>
        <v>0</v>
      </c>
      <c r="N589" s="437">
        <v>9.0</v>
      </c>
      <c r="O589" s="437">
        <f t="shared" si="283"/>
        <v>9</v>
      </c>
      <c r="P589" s="436"/>
      <c r="Q589" s="410"/>
      <c r="R589" s="410"/>
      <c r="S589" s="410"/>
      <c r="T589" s="411"/>
      <c r="U589" s="411"/>
      <c r="V589" s="411"/>
      <c r="W589" s="411"/>
      <c r="X589" s="411"/>
      <c r="Y589" s="411"/>
      <c r="Z589" s="411"/>
    </row>
    <row r="590">
      <c r="A590" s="429" t="s">
        <v>78</v>
      </c>
      <c r="B590" s="432">
        <v>0.0</v>
      </c>
      <c r="C590" s="432">
        <v>0.0</v>
      </c>
      <c r="D590" s="432">
        <v>0.0</v>
      </c>
      <c r="E590" s="432">
        <v>0.0</v>
      </c>
      <c r="F590" s="432">
        <v>1.0</v>
      </c>
      <c r="G590" s="432">
        <v>0.0</v>
      </c>
      <c r="H590" s="433">
        <f t="shared" si="280"/>
        <v>1</v>
      </c>
      <c r="I590" s="435"/>
      <c r="J590" s="424"/>
      <c r="K590" s="435" t="s">
        <v>78</v>
      </c>
      <c r="L590" s="436" t="s">
        <v>79</v>
      </c>
      <c r="M590" s="437" t="s">
        <v>79</v>
      </c>
      <c r="N590" s="437" t="s">
        <v>79</v>
      </c>
      <c r="O590" s="437" t="s">
        <v>79</v>
      </c>
      <c r="P590" s="436"/>
      <c r="Q590" s="410"/>
      <c r="R590" s="410"/>
      <c r="S590" s="410"/>
      <c r="T590" s="411"/>
      <c r="U590" s="411"/>
      <c r="V590" s="411"/>
      <c r="W590" s="411"/>
      <c r="X590" s="411"/>
      <c r="Y590" s="411"/>
      <c r="Z590" s="411"/>
    </row>
    <row r="591">
      <c r="A591" s="458" t="s">
        <v>244</v>
      </c>
      <c r="B591" s="421">
        <v>0.0</v>
      </c>
      <c r="C591" s="421">
        <v>10.0</v>
      </c>
      <c r="D591" s="421">
        <v>0.0</v>
      </c>
      <c r="E591" s="421">
        <v>2.0</v>
      </c>
      <c r="F591" s="421">
        <v>8.0</v>
      </c>
      <c r="G591" s="421">
        <v>2.0</v>
      </c>
      <c r="H591" s="422">
        <f t="shared" si="280"/>
        <v>22</v>
      </c>
      <c r="I591" s="496">
        <f>sum(H591:H593)</f>
        <v>24</v>
      </c>
      <c r="J591" s="424"/>
      <c r="K591" s="458" t="s">
        <v>244</v>
      </c>
      <c r="L591" s="425">
        <v>35.0</v>
      </c>
      <c r="M591" s="441">
        <f>(L591-H591)</f>
        <v>13</v>
      </c>
      <c r="N591" s="426">
        <v>50.0</v>
      </c>
      <c r="O591" s="425">
        <f t="shared" ref="O591:O592" si="284">sum(M591,N591)</f>
        <v>63</v>
      </c>
      <c r="P591" s="425"/>
      <c r="Q591" s="410"/>
      <c r="R591" s="410"/>
      <c r="S591" s="410"/>
      <c r="T591" s="411"/>
      <c r="U591" s="411"/>
      <c r="V591" s="411"/>
      <c r="W591" s="411"/>
      <c r="X591" s="411"/>
      <c r="Y591" s="411"/>
      <c r="Z591" s="411"/>
    </row>
    <row r="592">
      <c r="A592" s="429" t="s">
        <v>77</v>
      </c>
      <c r="B592" s="432">
        <v>0.0</v>
      </c>
      <c r="C592" s="432">
        <v>0.0</v>
      </c>
      <c r="D592" s="432">
        <v>0.0</v>
      </c>
      <c r="E592" s="432">
        <v>0.0</v>
      </c>
      <c r="F592" s="432">
        <v>0.0</v>
      </c>
      <c r="G592" s="432">
        <v>1.0</v>
      </c>
      <c r="H592" s="433">
        <f t="shared" si="280"/>
        <v>1</v>
      </c>
      <c r="I592" s="548">
        <f>(I591/60)</f>
        <v>0.4</v>
      </c>
      <c r="J592" s="424"/>
      <c r="K592" s="435" t="s">
        <v>77</v>
      </c>
      <c r="L592" s="436">
        <v>6.0</v>
      </c>
      <c r="M592" s="444">
        <f>(L592-H592-H593)</f>
        <v>4</v>
      </c>
      <c r="N592" s="437">
        <v>0.0</v>
      </c>
      <c r="O592" s="437">
        <f t="shared" si="284"/>
        <v>4</v>
      </c>
      <c r="P592" s="436"/>
      <c r="Q592" s="410"/>
      <c r="R592" s="410"/>
      <c r="S592" s="410"/>
      <c r="T592" s="411"/>
      <c r="U592" s="411"/>
      <c r="V592" s="411"/>
      <c r="W592" s="411"/>
      <c r="X592" s="411"/>
      <c r="Y592" s="411"/>
      <c r="Z592" s="411"/>
    </row>
    <row r="593">
      <c r="A593" s="429" t="s">
        <v>78</v>
      </c>
      <c r="B593" s="432">
        <v>0.0</v>
      </c>
      <c r="C593" s="432">
        <v>0.0</v>
      </c>
      <c r="D593" s="432">
        <v>0.0</v>
      </c>
      <c r="E593" s="432">
        <v>0.0</v>
      </c>
      <c r="F593" s="432">
        <v>1.0</v>
      </c>
      <c r="G593" s="432">
        <v>0.0</v>
      </c>
      <c r="H593" s="433">
        <f t="shared" si="280"/>
        <v>1</v>
      </c>
      <c r="I593" s="435"/>
      <c r="J593" s="424"/>
      <c r="K593" s="435" t="s">
        <v>78</v>
      </c>
      <c r="L593" s="436" t="s">
        <v>79</v>
      </c>
      <c r="M593" s="443" t="s">
        <v>79</v>
      </c>
      <c r="N593" s="437" t="s">
        <v>79</v>
      </c>
      <c r="O593" s="437" t="s">
        <v>79</v>
      </c>
      <c r="P593" s="436"/>
      <c r="Q593" s="410"/>
      <c r="R593" s="410"/>
      <c r="S593" s="410"/>
      <c r="T593" s="411"/>
      <c r="U593" s="411"/>
      <c r="V593" s="411"/>
      <c r="W593" s="411"/>
      <c r="X593" s="411"/>
      <c r="Y593" s="411"/>
      <c r="Z593" s="411"/>
    </row>
    <row r="594">
      <c r="A594" s="550" t="s">
        <v>271</v>
      </c>
      <c r="B594" s="417">
        <f t="shared" ref="B594:G594" si="285"> sum(B595, B596, B597, B598,B599,B600,B601,B602,B603,B604,B605,B606)</f>
        <v>15</v>
      </c>
      <c r="C594" s="417">
        <f t="shared" si="285"/>
        <v>18</v>
      </c>
      <c r="D594" s="417">
        <f t="shared" si="285"/>
        <v>20</v>
      </c>
      <c r="E594" s="417">
        <f t="shared" si="285"/>
        <v>11</v>
      </c>
      <c r="F594" s="417">
        <f t="shared" si="285"/>
        <v>20</v>
      </c>
      <c r="G594" s="417">
        <f t="shared" si="285"/>
        <v>8</v>
      </c>
      <c r="H594" s="418">
        <f>SUM(B594:G594)</f>
        <v>92</v>
      </c>
      <c r="I594" s="417">
        <v>0.0</v>
      </c>
      <c r="J594" s="409"/>
      <c r="K594" s="550" t="s">
        <v>271</v>
      </c>
      <c r="L594" s="445"/>
      <c r="M594" s="445"/>
      <c r="N594" s="447"/>
      <c r="O594" s="447"/>
      <c r="P594" s="445"/>
      <c r="Q594" s="410"/>
      <c r="R594" s="410"/>
      <c r="S594" s="410"/>
      <c r="T594" s="411"/>
      <c r="U594" s="411"/>
      <c r="V594" s="411"/>
      <c r="W594" s="411"/>
      <c r="X594" s="411"/>
      <c r="Y594" s="411"/>
      <c r="Z594" s="411"/>
    </row>
    <row r="595">
      <c r="A595" s="420" t="s">
        <v>240</v>
      </c>
      <c r="B595" s="421">
        <v>4.0</v>
      </c>
      <c r="C595" s="421">
        <v>0.0</v>
      </c>
      <c r="D595" s="421">
        <v>11.0</v>
      </c>
      <c r="E595" s="421">
        <v>3.0</v>
      </c>
      <c r="F595" s="421">
        <v>7.0</v>
      </c>
      <c r="G595" s="421">
        <v>8.0</v>
      </c>
      <c r="H595" s="422">
        <f t="shared" ref="H595:H606" si="286">sum(B595:G595)</f>
        <v>33</v>
      </c>
      <c r="I595" s="496">
        <f>sum(H595:H597)</f>
        <v>35</v>
      </c>
      <c r="J595" s="424"/>
      <c r="K595" s="423" t="s">
        <v>240</v>
      </c>
      <c r="L595" s="425">
        <v>48.0</v>
      </c>
      <c r="M595" s="425">
        <f>(L595-H595)</f>
        <v>15</v>
      </c>
      <c r="N595" s="426">
        <v>30.0</v>
      </c>
      <c r="O595" s="425">
        <f t="shared" ref="O595:O596" si="287">sum(M595,N595)</f>
        <v>45</v>
      </c>
      <c r="P595" s="425"/>
      <c r="Q595" s="410"/>
      <c r="R595" s="410"/>
      <c r="S595" s="410"/>
      <c r="T595" s="411"/>
      <c r="U595" s="411"/>
      <c r="V595" s="411"/>
      <c r="W595" s="411"/>
      <c r="X595" s="411"/>
      <c r="Y595" s="411"/>
      <c r="Z595" s="411"/>
    </row>
    <row r="596">
      <c r="A596" s="429" t="s">
        <v>77</v>
      </c>
      <c r="B596" s="432">
        <v>0.0</v>
      </c>
      <c r="C596" s="432">
        <v>0.0</v>
      </c>
      <c r="D596" s="432">
        <v>0.0</v>
      </c>
      <c r="E596" s="432">
        <v>0.0</v>
      </c>
      <c r="F596" s="432">
        <v>0.0</v>
      </c>
      <c r="G596" s="432">
        <v>0.0</v>
      </c>
      <c r="H596" s="460">
        <f t="shared" si="286"/>
        <v>0</v>
      </c>
      <c r="I596" s="548">
        <f>(I595/60)</f>
        <v>0.5833333333</v>
      </c>
      <c r="J596" s="424"/>
      <c r="K596" s="435" t="s">
        <v>77</v>
      </c>
      <c r="L596" s="436">
        <v>2.0</v>
      </c>
      <c r="M596" s="436">
        <f>(L596-H596-H597)</f>
        <v>0</v>
      </c>
      <c r="N596" s="437">
        <v>3.0</v>
      </c>
      <c r="O596" s="437">
        <f t="shared" si="287"/>
        <v>3</v>
      </c>
      <c r="P596" s="436"/>
      <c r="Q596" s="410"/>
      <c r="R596" s="410"/>
      <c r="S596" s="410"/>
      <c r="T596" s="411"/>
      <c r="U596" s="411"/>
      <c r="V596" s="411"/>
      <c r="W596" s="411"/>
      <c r="X596" s="411"/>
      <c r="Y596" s="411"/>
      <c r="Z596" s="411"/>
    </row>
    <row r="597">
      <c r="A597" s="429" t="s">
        <v>78</v>
      </c>
      <c r="B597" s="432">
        <v>2.0</v>
      </c>
      <c r="C597" s="432">
        <v>0.0</v>
      </c>
      <c r="D597" s="432">
        <v>0.0</v>
      </c>
      <c r="E597" s="432">
        <v>0.0</v>
      </c>
      <c r="F597" s="432">
        <v>0.0</v>
      </c>
      <c r="G597" s="432">
        <v>0.0</v>
      </c>
      <c r="H597" s="460">
        <f t="shared" si="286"/>
        <v>2</v>
      </c>
      <c r="I597" s="435"/>
      <c r="J597" s="424"/>
      <c r="K597" s="435" t="s">
        <v>78</v>
      </c>
      <c r="L597" s="436" t="s">
        <v>79</v>
      </c>
      <c r="M597" s="437" t="s">
        <v>79</v>
      </c>
      <c r="N597" s="437" t="s">
        <v>79</v>
      </c>
      <c r="O597" s="437" t="s">
        <v>79</v>
      </c>
      <c r="P597" s="436"/>
      <c r="Q597" s="410"/>
      <c r="R597" s="410"/>
      <c r="S597" s="410"/>
      <c r="T597" s="411"/>
      <c r="U597" s="411"/>
      <c r="V597" s="411"/>
      <c r="W597" s="411"/>
      <c r="X597" s="411"/>
      <c r="Y597" s="411"/>
      <c r="Z597" s="411"/>
    </row>
    <row r="598">
      <c r="A598" s="420" t="s">
        <v>14</v>
      </c>
      <c r="B598" s="421">
        <v>5.0</v>
      </c>
      <c r="C598" s="439">
        <v>4.0</v>
      </c>
      <c r="D598" s="421">
        <v>5.0</v>
      </c>
      <c r="E598" s="421">
        <v>3.0</v>
      </c>
      <c r="F598" s="421">
        <v>4.0</v>
      </c>
      <c r="G598" s="421">
        <v>0.0</v>
      </c>
      <c r="H598" s="422">
        <f t="shared" si="286"/>
        <v>21</v>
      </c>
      <c r="I598" s="496">
        <f>sum(H598:H600)</f>
        <v>23</v>
      </c>
      <c r="J598" s="424"/>
      <c r="K598" s="423" t="s">
        <v>14</v>
      </c>
      <c r="L598" s="425">
        <v>31.0</v>
      </c>
      <c r="M598" s="425">
        <f>(L598-H598)</f>
        <v>10</v>
      </c>
      <c r="N598" s="426">
        <v>40.0</v>
      </c>
      <c r="O598" s="425">
        <f t="shared" ref="O598:O599" si="288">sum(M598,N598)</f>
        <v>50</v>
      </c>
      <c r="P598" s="425"/>
      <c r="Q598" s="438"/>
      <c r="R598" s="410"/>
      <c r="S598" s="410"/>
      <c r="T598" s="411"/>
      <c r="U598" s="411"/>
      <c r="V598" s="411"/>
      <c r="W598" s="411"/>
      <c r="X598" s="411"/>
      <c r="Y598" s="411"/>
      <c r="Z598" s="411"/>
    </row>
    <row r="599">
      <c r="A599" s="429" t="s">
        <v>77</v>
      </c>
      <c r="B599" s="453">
        <v>0.0</v>
      </c>
      <c r="C599" s="432">
        <v>0.0</v>
      </c>
      <c r="D599" s="432">
        <v>2.0</v>
      </c>
      <c r="E599" s="432">
        <v>0.0</v>
      </c>
      <c r="F599" s="432">
        <v>0.0</v>
      </c>
      <c r="G599" s="432">
        <v>0.0</v>
      </c>
      <c r="H599" s="433">
        <f t="shared" si="286"/>
        <v>2</v>
      </c>
      <c r="I599" s="548">
        <f>(I598/60)</f>
        <v>0.3833333333</v>
      </c>
      <c r="J599" s="424"/>
      <c r="K599" s="435" t="s">
        <v>77</v>
      </c>
      <c r="L599" s="436">
        <v>3.0</v>
      </c>
      <c r="M599" s="436">
        <f>(L599-H599-H600)</f>
        <v>1</v>
      </c>
      <c r="N599" s="437">
        <v>0.0</v>
      </c>
      <c r="O599" s="437">
        <f t="shared" si="288"/>
        <v>1</v>
      </c>
      <c r="P599" s="436"/>
      <c r="Q599" s="410"/>
      <c r="R599" s="410"/>
      <c r="S599" s="410"/>
      <c r="T599" s="411"/>
      <c r="U599" s="411"/>
      <c r="V599" s="411"/>
      <c r="W599" s="411"/>
      <c r="X599" s="411"/>
      <c r="Y599" s="411"/>
      <c r="Z599" s="411"/>
    </row>
    <row r="600">
      <c r="A600" s="429" t="s">
        <v>78</v>
      </c>
      <c r="B600" s="453">
        <v>0.0</v>
      </c>
      <c r="C600" s="432">
        <v>0.0</v>
      </c>
      <c r="D600" s="432">
        <v>0.0</v>
      </c>
      <c r="E600" s="432">
        <v>0.0</v>
      </c>
      <c r="F600" s="432">
        <v>0.0</v>
      </c>
      <c r="G600" s="432">
        <v>0.0</v>
      </c>
      <c r="H600" s="433">
        <f t="shared" si="286"/>
        <v>0</v>
      </c>
      <c r="I600" s="435"/>
      <c r="J600" s="424"/>
      <c r="K600" s="435" t="s">
        <v>78</v>
      </c>
      <c r="L600" s="436" t="s">
        <v>79</v>
      </c>
      <c r="M600" s="437" t="s">
        <v>79</v>
      </c>
      <c r="N600" s="437" t="s">
        <v>79</v>
      </c>
      <c r="O600" s="437" t="s">
        <v>79</v>
      </c>
      <c r="P600" s="436"/>
      <c r="Q600" s="410"/>
      <c r="R600" s="410"/>
      <c r="S600" s="410"/>
      <c r="T600" s="411"/>
      <c r="U600" s="411"/>
      <c r="V600" s="411"/>
      <c r="W600" s="411"/>
      <c r="X600" s="411"/>
      <c r="Y600" s="411"/>
      <c r="Z600" s="411"/>
    </row>
    <row r="601">
      <c r="A601" s="420" t="s">
        <v>120</v>
      </c>
      <c r="B601" s="421">
        <v>4.0</v>
      </c>
      <c r="C601" s="421">
        <v>4.0</v>
      </c>
      <c r="D601" s="421">
        <v>2.0</v>
      </c>
      <c r="E601" s="421">
        <v>3.0</v>
      </c>
      <c r="F601" s="421">
        <v>7.0</v>
      </c>
      <c r="G601" s="421">
        <v>0.0</v>
      </c>
      <c r="H601" s="422">
        <f t="shared" si="286"/>
        <v>20</v>
      </c>
      <c r="I601" s="496">
        <f>sum(H601:H603)</f>
        <v>29</v>
      </c>
      <c r="J601" s="424"/>
      <c r="K601" s="423" t="s">
        <v>120</v>
      </c>
      <c r="L601" s="425">
        <v>48.0</v>
      </c>
      <c r="M601" s="425">
        <f>(L601-H601)</f>
        <v>28</v>
      </c>
      <c r="N601" s="426">
        <v>40.0</v>
      </c>
      <c r="O601" s="425">
        <f t="shared" ref="O601:O602" si="289">sum(M601,N601)</f>
        <v>68</v>
      </c>
      <c r="P601" s="425"/>
      <c r="Q601" s="438"/>
      <c r="R601" s="410"/>
      <c r="S601" s="410"/>
      <c r="T601" s="411"/>
      <c r="U601" s="411"/>
      <c r="V601" s="411"/>
      <c r="W601" s="411"/>
      <c r="X601" s="411"/>
      <c r="Y601" s="411"/>
      <c r="Z601" s="411"/>
    </row>
    <row r="602">
      <c r="A602" s="429" t="s">
        <v>77</v>
      </c>
      <c r="B602" s="432">
        <v>0.0</v>
      </c>
      <c r="C602" s="432">
        <v>0.0</v>
      </c>
      <c r="D602" s="432">
        <v>0.0</v>
      </c>
      <c r="E602" s="432">
        <v>0.0</v>
      </c>
      <c r="F602" s="432">
        <v>0.0</v>
      </c>
      <c r="G602" s="432">
        <v>0.0</v>
      </c>
      <c r="H602" s="433">
        <f t="shared" si="286"/>
        <v>0</v>
      </c>
      <c r="I602" s="548">
        <f>(I601/60)</f>
        <v>0.4833333333</v>
      </c>
      <c r="J602" s="424"/>
      <c r="K602" s="435" t="s">
        <v>77</v>
      </c>
      <c r="L602" s="436">
        <v>10.0</v>
      </c>
      <c r="M602" s="436">
        <f>(L602-H602-H603)</f>
        <v>1</v>
      </c>
      <c r="N602" s="437">
        <v>5.0</v>
      </c>
      <c r="O602" s="437">
        <f t="shared" si="289"/>
        <v>6</v>
      </c>
      <c r="P602" s="436"/>
      <c r="Q602" s="410"/>
      <c r="R602" s="410"/>
      <c r="S602" s="410"/>
      <c r="T602" s="411"/>
      <c r="U602" s="411"/>
      <c r="V602" s="411"/>
      <c r="W602" s="411"/>
      <c r="X602" s="411"/>
      <c r="Y602" s="411"/>
      <c r="Z602" s="411"/>
    </row>
    <row r="603">
      <c r="A603" s="429" t="s">
        <v>78</v>
      </c>
      <c r="B603" s="432">
        <v>0.0</v>
      </c>
      <c r="C603" s="432">
        <v>5.0</v>
      </c>
      <c r="D603" s="432">
        <v>0.0</v>
      </c>
      <c r="E603" s="432">
        <v>2.0</v>
      </c>
      <c r="F603" s="432">
        <v>2.0</v>
      </c>
      <c r="G603" s="432">
        <v>0.0</v>
      </c>
      <c r="H603" s="433">
        <f t="shared" si="286"/>
        <v>9</v>
      </c>
      <c r="I603" s="435"/>
      <c r="J603" s="424"/>
      <c r="K603" s="435" t="s">
        <v>78</v>
      </c>
      <c r="L603" s="436" t="s">
        <v>79</v>
      </c>
      <c r="M603" s="437" t="s">
        <v>79</v>
      </c>
      <c r="N603" s="437" t="s">
        <v>79</v>
      </c>
      <c r="O603" s="437" t="s">
        <v>79</v>
      </c>
      <c r="P603" s="436"/>
      <c r="Q603" s="410"/>
      <c r="R603" s="410"/>
      <c r="S603" s="410"/>
      <c r="T603" s="411"/>
      <c r="U603" s="411"/>
      <c r="V603" s="411"/>
      <c r="W603" s="411"/>
      <c r="X603" s="411"/>
      <c r="Y603" s="411"/>
      <c r="Z603" s="411"/>
    </row>
    <row r="604">
      <c r="A604" s="420" t="s">
        <v>85</v>
      </c>
      <c r="B604" s="455">
        <v>0.0</v>
      </c>
      <c r="C604" s="421">
        <v>5.0</v>
      </c>
      <c r="D604" s="421">
        <v>0.0</v>
      </c>
      <c r="E604" s="421">
        <v>0.0</v>
      </c>
      <c r="F604" s="421">
        <v>0.0</v>
      </c>
      <c r="G604" s="421">
        <v>0.0</v>
      </c>
      <c r="H604" s="422">
        <f t="shared" si="286"/>
        <v>5</v>
      </c>
      <c r="I604" s="496">
        <f>sum(H604:H606)</f>
        <v>5</v>
      </c>
      <c r="J604" s="424"/>
      <c r="K604" s="423" t="s">
        <v>85</v>
      </c>
      <c r="L604" s="425">
        <v>76.0</v>
      </c>
      <c r="M604" s="441">
        <f>(L604-H604)</f>
        <v>71</v>
      </c>
      <c r="N604" s="426">
        <v>0.0</v>
      </c>
      <c r="O604" s="425">
        <f t="shared" ref="O604:O605" si="290">sum(M604,N604)</f>
        <v>71</v>
      </c>
      <c r="P604" s="425"/>
      <c r="Q604" s="427"/>
      <c r="R604" s="428"/>
      <c r="S604" s="428"/>
      <c r="T604" s="411"/>
      <c r="U604" s="411"/>
      <c r="V604" s="411"/>
      <c r="W604" s="411"/>
      <c r="X604" s="411"/>
      <c r="Y604" s="411"/>
      <c r="Z604" s="411"/>
    </row>
    <row r="605">
      <c r="A605" s="429" t="s">
        <v>77</v>
      </c>
      <c r="B605" s="430">
        <v>0.0</v>
      </c>
      <c r="C605" s="431">
        <v>0.0</v>
      </c>
      <c r="D605" s="431">
        <v>0.0</v>
      </c>
      <c r="E605" s="431">
        <v>0.0</v>
      </c>
      <c r="F605" s="431">
        <v>0.0</v>
      </c>
      <c r="G605" s="432">
        <v>0.0</v>
      </c>
      <c r="H605" s="433">
        <f t="shared" si="286"/>
        <v>0</v>
      </c>
      <c r="I605" s="548">
        <f>(I604/60)</f>
        <v>0.08333333333</v>
      </c>
      <c r="J605" s="424"/>
      <c r="K605" s="435" t="s">
        <v>77</v>
      </c>
      <c r="L605" s="437">
        <v>6.0</v>
      </c>
      <c r="M605" s="444">
        <f>(L605-H605-H606)</f>
        <v>6</v>
      </c>
      <c r="N605" s="437">
        <v>0.0</v>
      </c>
      <c r="O605" s="437">
        <f t="shared" si="290"/>
        <v>6</v>
      </c>
      <c r="P605" s="437"/>
      <c r="Q605" s="428"/>
      <c r="R605" s="428"/>
      <c r="S605" s="428"/>
      <c r="T605" s="411"/>
      <c r="U605" s="411"/>
      <c r="V605" s="411"/>
      <c r="W605" s="411"/>
      <c r="X605" s="411"/>
      <c r="Y605" s="411"/>
      <c r="Z605" s="411"/>
    </row>
    <row r="606">
      <c r="A606" s="429" t="s">
        <v>78</v>
      </c>
      <c r="B606" s="430">
        <v>0.0</v>
      </c>
      <c r="C606" s="431">
        <v>0.0</v>
      </c>
      <c r="D606" s="431">
        <v>0.0</v>
      </c>
      <c r="E606" s="431">
        <v>0.0</v>
      </c>
      <c r="F606" s="431">
        <v>0.0</v>
      </c>
      <c r="G606" s="432">
        <v>0.0</v>
      </c>
      <c r="H606" s="433">
        <f t="shared" si="286"/>
        <v>0</v>
      </c>
      <c r="I606" s="435"/>
      <c r="J606" s="424"/>
      <c r="K606" s="435" t="s">
        <v>78</v>
      </c>
      <c r="L606" s="437" t="s">
        <v>79</v>
      </c>
      <c r="M606" s="443" t="s">
        <v>79</v>
      </c>
      <c r="N606" s="437" t="s">
        <v>79</v>
      </c>
      <c r="O606" s="437" t="s">
        <v>79</v>
      </c>
      <c r="P606" s="437"/>
      <c r="Q606" s="428"/>
      <c r="R606" s="428"/>
      <c r="S606" s="428"/>
      <c r="T606" s="411"/>
      <c r="U606" s="411"/>
      <c r="V606" s="411"/>
      <c r="W606" s="411"/>
      <c r="X606" s="411"/>
      <c r="Y606" s="411"/>
      <c r="Z606" s="411"/>
    </row>
    <row r="607">
      <c r="A607" s="451" t="s">
        <v>116</v>
      </c>
      <c r="B607" s="417">
        <f t="shared" ref="B607:G607" si="291"> sum(B608, B609, B610, B611,B612,B613,B614,B615,B616)</f>
        <v>18</v>
      </c>
      <c r="C607" s="417">
        <f t="shared" si="291"/>
        <v>49</v>
      </c>
      <c r="D607" s="417">
        <f t="shared" si="291"/>
        <v>39</v>
      </c>
      <c r="E607" s="417">
        <f t="shared" si="291"/>
        <v>30</v>
      </c>
      <c r="F607" s="417">
        <f t="shared" si="291"/>
        <v>42</v>
      </c>
      <c r="G607" s="417">
        <f t="shared" si="291"/>
        <v>20</v>
      </c>
      <c r="H607" s="418">
        <f>SUM(B607:G607)</f>
        <v>198</v>
      </c>
      <c r="I607" s="417">
        <v>0.0</v>
      </c>
      <c r="J607" s="409"/>
      <c r="K607" s="417" t="s">
        <v>116</v>
      </c>
      <c r="L607" s="445"/>
      <c r="M607" s="445"/>
      <c r="N607" s="447"/>
      <c r="O607" s="447"/>
      <c r="P607" s="445"/>
      <c r="Q607" s="410"/>
      <c r="R607" s="410"/>
      <c r="S607" s="410"/>
      <c r="T607" s="411"/>
      <c r="U607" s="411"/>
      <c r="V607" s="411"/>
      <c r="W607" s="411"/>
      <c r="X607" s="411"/>
      <c r="Y607" s="411"/>
      <c r="Z607" s="411"/>
    </row>
    <row r="608">
      <c r="A608" s="420" t="s">
        <v>113</v>
      </c>
      <c r="B608" s="421">
        <v>12.0</v>
      </c>
      <c r="C608" s="439">
        <v>24.0</v>
      </c>
      <c r="D608" s="421">
        <v>16.0</v>
      </c>
      <c r="E608" s="421">
        <v>14.0</v>
      </c>
      <c r="F608" s="421">
        <v>18.0</v>
      </c>
      <c r="G608" s="421">
        <v>8.0</v>
      </c>
      <c r="H608" s="422">
        <f t="shared" ref="H608:H616" si="292">sum(B608:G608)</f>
        <v>92</v>
      </c>
      <c r="I608" s="423">
        <f>sum(H608:H610)</f>
        <v>100</v>
      </c>
      <c r="J608" s="424"/>
      <c r="K608" s="423" t="s">
        <v>113</v>
      </c>
      <c r="L608" s="425">
        <v>160.0</v>
      </c>
      <c r="M608" s="425">
        <f>(L608-H608)</f>
        <v>68</v>
      </c>
      <c r="N608" s="426">
        <v>40.0</v>
      </c>
      <c r="O608" s="425">
        <f t="shared" ref="O608:O609" si="293">sum(M608,N608)</f>
        <v>108</v>
      </c>
      <c r="P608" s="425"/>
      <c r="Q608" s="438"/>
      <c r="R608" s="410"/>
      <c r="S608" s="410"/>
      <c r="T608" s="411"/>
      <c r="U608" s="411"/>
      <c r="V608" s="411"/>
      <c r="W608" s="411"/>
      <c r="X608" s="411"/>
      <c r="Y608" s="411"/>
      <c r="Z608" s="411"/>
    </row>
    <row r="609">
      <c r="A609" s="429" t="s">
        <v>77</v>
      </c>
      <c r="B609" s="453">
        <v>0.0</v>
      </c>
      <c r="C609" s="432">
        <v>0.0</v>
      </c>
      <c r="D609" s="432">
        <v>0.0</v>
      </c>
      <c r="E609" s="432">
        <v>0.0</v>
      </c>
      <c r="F609" s="432">
        <v>0.0</v>
      </c>
      <c r="G609" s="432">
        <v>0.0</v>
      </c>
      <c r="H609" s="433">
        <f t="shared" si="292"/>
        <v>0</v>
      </c>
      <c r="I609" s="434">
        <f>(I608/60)</f>
        <v>1.666666667</v>
      </c>
      <c r="J609" s="424"/>
      <c r="K609" s="435" t="s">
        <v>77</v>
      </c>
      <c r="L609" s="437">
        <v>13.0</v>
      </c>
      <c r="M609" s="436">
        <f>(L609-H609-H610)</f>
        <v>5</v>
      </c>
      <c r="N609" s="437">
        <v>0.0</v>
      </c>
      <c r="O609" s="437">
        <f t="shared" si="293"/>
        <v>5</v>
      </c>
      <c r="P609" s="437"/>
      <c r="Q609" s="467"/>
      <c r="R609" s="410"/>
      <c r="S609" s="410"/>
      <c r="T609" s="411"/>
      <c r="U609" s="411"/>
      <c r="V609" s="411"/>
      <c r="W609" s="411"/>
      <c r="X609" s="411"/>
      <c r="Y609" s="411"/>
      <c r="Z609" s="411"/>
    </row>
    <row r="610">
      <c r="A610" s="429" t="s">
        <v>78</v>
      </c>
      <c r="B610" s="453">
        <v>0.0</v>
      </c>
      <c r="C610" s="432">
        <v>2.0</v>
      </c>
      <c r="D610" s="432">
        <v>0.0</v>
      </c>
      <c r="E610" s="432">
        <v>0.0</v>
      </c>
      <c r="F610" s="432">
        <v>5.0</v>
      </c>
      <c r="G610" s="432">
        <v>1.0</v>
      </c>
      <c r="H610" s="433">
        <f t="shared" si="292"/>
        <v>8</v>
      </c>
      <c r="I610" s="435"/>
      <c r="J610" s="424"/>
      <c r="K610" s="435" t="s">
        <v>78</v>
      </c>
      <c r="L610" s="437" t="s">
        <v>79</v>
      </c>
      <c r="M610" s="437" t="s">
        <v>79</v>
      </c>
      <c r="N610" s="437" t="s">
        <v>79</v>
      </c>
      <c r="O610" s="437" t="s">
        <v>79</v>
      </c>
      <c r="P610" s="437"/>
      <c r="Q610" s="410"/>
      <c r="R610" s="410"/>
      <c r="S610" s="410"/>
      <c r="T610" s="411"/>
      <c r="U610" s="411"/>
      <c r="V610" s="411"/>
      <c r="W610" s="411"/>
      <c r="X610" s="411"/>
      <c r="Y610" s="411"/>
      <c r="Z610" s="411"/>
    </row>
    <row r="611">
      <c r="A611" s="420" t="s">
        <v>114</v>
      </c>
      <c r="B611" s="421">
        <v>0.0</v>
      </c>
      <c r="C611" s="439">
        <v>12.0</v>
      </c>
      <c r="D611" s="439">
        <v>9.0</v>
      </c>
      <c r="E611" s="421">
        <v>11.0</v>
      </c>
      <c r="F611" s="421">
        <v>9.0</v>
      </c>
      <c r="G611" s="421">
        <v>11.0</v>
      </c>
      <c r="H611" s="422">
        <f t="shared" si="292"/>
        <v>52</v>
      </c>
      <c r="I611" s="423">
        <f>sum(H611:H613)</f>
        <v>60</v>
      </c>
      <c r="J611" s="424"/>
      <c r="K611" s="423" t="s">
        <v>114</v>
      </c>
      <c r="L611" s="425">
        <v>52.0</v>
      </c>
      <c r="M611" s="425">
        <f>(L611-H611)</f>
        <v>0</v>
      </c>
      <c r="N611" s="426">
        <v>70.0</v>
      </c>
      <c r="O611" s="425">
        <f t="shared" ref="O611:O612" si="294">sum(M611,N611)</f>
        <v>70</v>
      </c>
      <c r="P611" s="425"/>
      <c r="Q611" s="438" t="s">
        <v>290</v>
      </c>
      <c r="R611" s="410"/>
      <c r="S611" s="410"/>
      <c r="T611" s="411"/>
      <c r="U611" s="411"/>
      <c r="V611" s="411"/>
      <c r="W611" s="411"/>
      <c r="X611" s="411"/>
      <c r="Y611" s="411"/>
      <c r="Z611" s="411"/>
    </row>
    <row r="612">
      <c r="A612" s="429" t="s">
        <v>77</v>
      </c>
      <c r="B612" s="432">
        <v>0.0</v>
      </c>
      <c r="C612" s="432">
        <v>0.0</v>
      </c>
      <c r="D612" s="431">
        <v>0.0</v>
      </c>
      <c r="E612" s="431">
        <v>0.0</v>
      </c>
      <c r="F612" s="431">
        <v>0.0</v>
      </c>
      <c r="G612" s="432">
        <v>0.0</v>
      </c>
      <c r="H612" s="433">
        <f t="shared" si="292"/>
        <v>0</v>
      </c>
      <c r="I612" s="434">
        <f>(I611/60)</f>
        <v>1</v>
      </c>
      <c r="J612" s="424"/>
      <c r="K612" s="435" t="s">
        <v>77</v>
      </c>
      <c r="L612" s="436">
        <v>8.0</v>
      </c>
      <c r="M612" s="436">
        <f>(L612-H612-H613)</f>
        <v>0</v>
      </c>
      <c r="N612" s="437">
        <v>4.0</v>
      </c>
      <c r="O612" s="437">
        <f t="shared" si="294"/>
        <v>4</v>
      </c>
      <c r="P612" s="436"/>
      <c r="Q612" s="410"/>
      <c r="R612" s="410"/>
      <c r="S612" s="410"/>
      <c r="T612" s="411"/>
      <c r="U612" s="411"/>
      <c r="V612" s="411"/>
      <c r="W612" s="411"/>
      <c r="X612" s="411"/>
      <c r="Y612" s="411"/>
      <c r="Z612" s="411"/>
    </row>
    <row r="613">
      <c r="A613" s="429" t="s">
        <v>78</v>
      </c>
      <c r="B613" s="432">
        <v>0.0</v>
      </c>
      <c r="C613" s="432">
        <v>2.0</v>
      </c>
      <c r="D613" s="431">
        <v>5.0</v>
      </c>
      <c r="E613" s="431">
        <v>0.0</v>
      </c>
      <c r="F613" s="431">
        <v>1.0</v>
      </c>
      <c r="G613" s="432">
        <v>0.0</v>
      </c>
      <c r="H613" s="433">
        <f t="shared" si="292"/>
        <v>8</v>
      </c>
      <c r="I613" s="435"/>
      <c r="J613" s="424"/>
      <c r="K613" s="435" t="s">
        <v>78</v>
      </c>
      <c r="L613" s="436" t="s">
        <v>79</v>
      </c>
      <c r="M613" s="437" t="s">
        <v>79</v>
      </c>
      <c r="N613" s="437" t="s">
        <v>79</v>
      </c>
      <c r="O613" s="437" t="s">
        <v>79</v>
      </c>
      <c r="P613" s="436"/>
      <c r="Q613" s="410"/>
      <c r="R613" s="410"/>
      <c r="S613" s="410"/>
      <c r="T613" s="411"/>
      <c r="U613" s="411"/>
      <c r="V613" s="411"/>
      <c r="W613" s="411"/>
      <c r="X613" s="411"/>
      <c r="Y613" s="411"/>
      <c r="Z613" s="411"/>
    </row>
    <row r="614">
      <c r="A614" s="420" t="s">
        <v>115</v>
      </c>
      <c r="B614" s="421">
        <v>6.0</v>
      </c>
      <c r="C614" s="439">
        <v>9.0</v>
      </c>
      <c r="D614" s="421">
        <v>8.0</v>
      </c>
      <c r="E614" s="421">
        <v>5.0</v>
      </c>
      <c r="F614" s="421">
        <v>8.0</v>
      </c>
      <c r="G614" s="421">
        <v>0.0</v>
      </c>
      <c r="H614" s="422">
        <f t="shared" si="292"/>
        <v>36</v>
      </c>
      <c r="I614" s="423">
        <f>sum(H614:H616)</f>
        <v>38</v>
      </c>
      <c r="J614" s="424"/>
      <c r="K614" s="423" t="s">
        <v>115</v>
      </c>
      <c r="L614" s="425">
        <v>52.0</v>
      </c>
      <c r="M614" s="425">
        <f>(L614-H614)</f>
        <v>16</v>
      </c>
      <c r="N614" s="426">
        <v>60.0</v>
      </c>
      <c r="O614" s="425">
        <f t="shared" ref="O614:O615" si="295">sum(M614,N614)</f>
        <v>76</v>
      </c>
      <c r="P614" s="425"/>
      <c r="Q614" s="410"/>
      <c r="R614" s="410"/>
      <c r="S614" s="410"/>
      <c r="T614" s="411"/>
      <c r="U614" s="411"/>
      <c r="V614" s="411"/>
      <c r="W614" s="411"/>
      <c r="X614" s="411"/>
      <c r="Y614" s="411"/>
      <c r="Z614" s="411"/>
    </row>
    <row r="615">
      <c r="A615" s="429" t="s">
        <v>77</v>
      </c>
      <c r="B615" s="432">
        <v>0.0</v>
      </c>
      <c r="C615" s="432">
        <v>0.0</v>
      </c>
      <c r="D615" s="432">
        <v>0.0</v>
      </c>
      <c r="E615" s="432">
        <v>0.0</v>
      </c>
      <c r="F615" s="432">
        <v>0.0</v>
      </c>
      <c r="G615" s="432">
        <v>0.0</v>
      </c>
      <c r="H615" s="433">
        <f t="shared" si="292"/>
        <v>0</v>
      </c>
      <c r="I615" s="434">
        <f>(I614/60)</f>
        <v>0.6333333333</v>
      </c>
      <c r="J615" s="424"/>
      <c r="K615" s="435" t="s">
        <v>77</v>
      </c>
      <c r="L615" s="436">
        <v>7.0</v>
      </c>
      <c r="M615" s="436">
        <f>(L615-H615-H616)</f>
        <v>5</v>
      </c>
      <c r="N615" s="437">
        <v>3.0</v>
      </c>
      <c r="O615" s="437">
        <f t="shared" si="295"/>
        <v>8</v>
      </c>
      <c r="P615" s="469"/>
      <c r="Q615" s="438"/>
      <c r="R615" s="410"/>
      <c r="S615" s="410"/>
      <c r="T615" s="411"/>
      <c r="U615" s="411"/>
      <c r="V615" s="411"/>
      <c r="W615" s="411"/>
      <c r="X615" s="411"/>
      <c r="Y615" s="411"/>
      <c r="Z615" s="411"/>
    </row>
    <row r="616">
      <c r="A616" s="429" t="s">
        <v>78</v>
      </c>
      <c r="B616" s="432">
        <v>0.0</v>
      </c>
      <c r="C616" s="432">
        <v>0.0</v>
      </c>
      <c r="D616" s="432">
        <v>1.0</v>
      </c>
      <c r="E616" s="432">
        <v>0.0</v>
      </c>
      <c r="F616" s="432">
        <v>1.0</v>
      </c>
      <c r="G616" s="432">
        <v>0.0</v>
      </c>
      <c r="H616" s="433">
        <f t="shared" si="292"/>
        <v>2</v>
      </c>
      <c r="I616" s="435"/>
      <c r="J616" s="424"/>
      <c r="K616" s="435" t="s">
        <v>78</v>
      </c>
      <c r="L616" s="436" t="s">
        <v>79</v>
      </c>
      <c r="M616" s="437" t="s">
        <v>79</v>
      </c>
      <c r="N616" s="437" t="s">
        <v>79</v>
      </c>
      <c r="O616" s="437" t="s">
        <v>79</v>
      </c>
      <c r="P616" s="469"/>
      <c r="Q616" s="410"/>
      <c r="R616" s="410"/>
      <c r="S616" s="410"/>
      <c r="T616" s="411"/>
      <c r="U616" s="411"/>
      <c r="V616" s="411"/>
      <c r="W616" s="411"/>
      <c r="X616" s="411"/>
      <c r="Y616" s="411"/>
      <c r="Z616" s="411"/>
    </row>
    <row r="617">
      <c r="A617" s="451"/>
      <c r="B617" s="445"/>
      <c r="C617" s="447"/>
      <c r="D617" s="445"/>
      <c r="E617" s="445"/>
      <c r="F617" s="445"/>
      <c r="G617" s="445"/>
      <c r="H617" s="445"/>
      <c r="I617" s="447"/>
      <c r="J617" s="409"/>
      <c r="K617" s="417"/>
      <c r="L617" s="445"/>
      <c r="M617" s="445"/>
      <c r="N617" s="445"/>
      <c r="O617" s="445"/>
      <c r="P617" s="417"/>
      <c r="Q617" s="410"/>
      <c r="R617" s="410"/>
      <c r="S617" s="410"/>
      <c r="T617" s="411"/>
      <c r="U617" s="411"/>
      <c r="V617" s="411"/>
      <c r="W617" s="411"/>
      <c r="X617" s="411"/>
      <c r="Y617" s="411"/>
      <c r="Z617" s="411"/>
    </row>
    <row r="618">
      <c r="A618" s="470" t="s">
        <v>121</v>
      </c>
      <c r="B618" s="471">
        <f t="shared" ref="B618:H618" si="296">SUM(B504,B507,B510,B513,B517, B520,B523,B526,B530,B533,B536,B539, B543, B546, B549, B552, B556,B559,B562, B565, B569, B572,B575, B578, B582,B585,B588,B591,B595,  B598,B601,B604,B608,B611, B614)</f>
        <v>216</v>
      </c>
      <c r="C618" s="471">
        <f t="shared" si="296"/>
        <v>251</v>
      </c>
      <c r="D618" s="471">
        <f t="shared" si="296"/>
        <v>195</v>
      </c>
      <c r="E618" s="471">
        <f t="shared" si="296"/>
        <v>171</v>
      </c>
      <c r="F618" s="471">
        <f t="shared" si="296"/>
        <v>253</v>
      </c>
      <c r="G618" s="471">
        <f t="shared" si="296"/>
        <v>85</v>
      </c>
      <c r="H618" s="471">
        <f t="shared" si="296"/>
        <v>1171</v>
      </c>
      <c r="I618" s="472"/>
      <c r="J618" s="409"/>
      <c r="K618" s="415" t="s">
        <v>121</v>
      </c>
      <c r="L618" s="471">
        <f t="shared" ref="L618:O618" si="297">SUM(L504,L507,L510,L513,L517, L520,L523,L526,L530,L533,L536,L539, L543, L546, L549, L552, L556,L559,L562, L565, L569, L572,L575, L578, L582,L585,L588,L591,L595,  L598,L601,L604,L608,L611, L614)</f>
        <v>2312</v>
      </c>
      <c r="M618" s="471">
        <f t="shared" si="297"/>
        <v>1141</v>
      </c>
      <c r="N618" s="471">
        <f t="shared" si="297"/>
        <v>1200</v>
      </c>
      <c r="O618" s="471">
        <f t="shared" si="297"/>
        <v>2341</v>
      </c>
      <c r="P618" s="415"/>
      <c r="Q618" s="410"/>
      <c r="R618" s="410"/>
      <c r="S618" s="410"/>
      <c r="T618" s="411"/>
      <c r="U618" s="411"/>
      <c r="V618" s="411"/>
      <c r="W618" s="411"/>
      <c r="X618" s="411"/>
      <c r="Y618" s="411"/>
      <c r="Z618" s="411"/>
    </row>
    <row r="619">
      <c r="A619" s="470" t="s">
        <v>77</v>
      </c>
      <c r="B619" s="471">
        <f t="shared" ref="B619:H619" si="298">SUM(B505,B508,B511,B514,B518, B521,B524,B527,B531,B534,B537,B540, B544, B547, B550, B553, B557,B560,B563, B566, B570, B573,B576, B579, B583,B586,B589,B592,B596,  B599,B602,B605,B609,B612, B615)</f>
        <v>1</v>
      </c>
      <c r="C619" s="471">
        <f t="shared" si="298"/>
        <v>6</v>
      </c>
      <c r="D619" s="471">
        <f t="shared" si="298"/>
        <v>8</v>
      </c>
      <c r="E619" s="471">
        <f t="shared" si="298"/>
        <v>3</v>
      </c>
      <c r="F619" s="471">
        <f t="shared" si="298"/>
        <v>3</v>
      </c>
      <c r="G619" s="471">
        <f t="shared" si="298"/>
        <v>1</v>
      </c>
      <c r="H619" s="471">
        <f t="shared" si="298"/>
        <v>22</v>
      </c>
      <c r="I619" s="472"/>
      <c r="J619" s="409"/>
      <c r="K619" s="415" t="s">
        <v>77</v>
      </c>
      <c r="L619" s="471">
        <f t="shared" ref="L619:O619" si="299">SUM(L505,L508,L511,L514,L518, L521,L524,L527,L531,L534,L537,L540, L544, L547, L550, L553, L557,L560,L563, L566, L570, L573,L576, L579, L583,L586,L589,L592,L596,  L599,L602,L605,L609,L612, L615)</f>
        <v>291</v>
      </c>
      <c r="M619" s="471">
        <f t="shared" si="299"/>
        <v>70</v>
      </c>
      <c r="N619" s="471">
        <f t="shared" si="299"/>
        <v>208</v>
      </c>
      <c r="O619" s="471">
        <f t="shared" si="299"/>
        <v>281</v>
      </c>
      <c r="P619" s="415"/>
      <c r="Q619" s="410"/>
      <c r="R619" s="410"/>
      <c r="S619" s="410"/>
      <c r="T619" s="411"/>
      <c r="U619" s="411"/>
      <c r="V619" s="411"/>
      <c r="W619" s="411"/>
      <c r="X619" s="411"/>
      <c r="Y619" s="411"/>
      <c r="Z619" s="411"/>
    </row>
    <row r="620">
      <c r="A620" s="470" t="s">
        <v>78</v>
      </c>
      <c r="B620" s="471">
        <f t="shared" ref="B620:H620" si="300">SUM(B506,B509,B512,B515,B519, B522,B525,B528,B532,B535,B538,B541, B545, B548, B551, B554, B558,B561,B564, B567, B571, B574,B577, B580, B584,B587,B590,B593,B597,  B600,B603,B606,B610,B613, B616)</f>
        <v>36</v>
      </c>
      <c r="C620" s="471">
        <f t="shared" si="300"/>
        <v>59</v>
      </c>
      <c r="D620" s="471">
        <f t="shared" si="300"/>
        <v>45</v>
      </c>
      <c r="E620" s="471">
        <f t="shared" si="300"/>
        <v>17</v>
      </c>
      <c r="F620" s="471">
        <f t="shared" si="300"/>
        <v>38</v>
      </c>
      <c r="G620" s="471">
        <f t="shared" si="300"/>
        <v>4</v>
      </c>
      <c r="H620" s="471">
        <f t="shared" si="300"/>
        <v>199</v>
      </c>
      <c r="I620" s="472"/>
      <c r="J620" s="409"/>
      <c r="K620" s="415" t="s">
        <v>78</v>
      </c>
      <c r="L620" s="471">
        <f t="shared" ref="L620:O620" si="301">SUM(L506,L509,L512,L515,L519, L522,L525,L528,L532,L535,L538,L541, L545, L548, L551, L554, L558,L561,L564, L567, L571, L574,L577, L580, L584,L587,L590,L593,L597,  L600,L603,L606,L610,L613, L616)</f>
        <v>0</v>
      </c>
      <c r="M620" s="471">
        <f t="shared" si="301"/>
        <v>0</v>
      </c>
      <c r="N620" s="471">
        <f t="shared" si="301"/>
        <v>0</v>
      </c>
      <c r="O620" s="471">
        <f t="shared" si="301"/>
        <v>0</v>
      </c>
      <c r="P620" s="415"/>
      <c r="Q620" s="410"/>
      <c r="R620" s="410"/>
      <c r="S620" s="410"/>
      <c r="T620" s="411"/>
      <c r="U620" s="411"/>
      <c r="V620" s="411"/>
      <c r="W620" s="411"/>
      <c r="X620" s="411"/>
      <c r="Y620" s="411"/>
      <c r="Z620" s="411"/>
    </row>
    <row r="621">
      <c r="A621" s="451" t="s">
        <v>9</v>
      </c>
      <c r="B621" s="473">
        <f t="shared" ref="B621:H621" si="302">sum(B618:B620)</f>
        <v>253</v>
      </c>
      <c r="C621" s="473">
        <f t="shared" si="302"/>
        <v>316</v>
      </c>
      <c r="D621" s="473">
        <f t="shared" si="302"/>
        <v>248</v>
      </c>
      <c r="E621" s="473">
        <f t="shared" si="302"/>
        <v>191</v>
      </c>
      <c r="F621" s="473">
        <f t="shared" si="302"/>
        <v>294</v>
      </c>
      <c r="G621" s="473">
        <f t="shared" si="302"/>
        <v>90</v>
      </c>
      <c r="H621" s="473">
        <f t="shared" si="302"/>
        <v>1392</v>
      </c>
      <c r="I621" s="447"/>
      <c r="J621" s="409"/>
      <c r="K621" s="417" t="s">
        <v>9</v>
      </c>
      <c r="L621" s="473">
        <f t="shared" ref="L621:O621" si="303">sum(L618:L620)</f>
        <v>2603</v>
      </c>
      <c r="M621" s="473">
        <f t="shared" si="303"/>
        <v>1211</v>
      </c>
      <c r="N621" s="473">
        <f t="shared" si="303"/>
        <v>1408</v>
      </c>
      <c r="O621" s="473">
        <f t="shared" si="303"/>
        <v>2622</v>
      </c>
      <c r="P621" s="417"/>
      <c r="Q621" s="410"/>
      <c r="R621" s="410"/>
      <c r="S621" s="410"/>
      <c r="T621" s="411"/>
      <c r="U621" s="411"/>
      <c r="V621" s="411"/>
      <c r="W621" s="411"/>
      <c r="X621" s="411"/>
      <c r="Y621" s="411"/>
      <c r="Z621" s="411"/>
    </row>
    <row r="622">
      <c r="A622" s="474"/>
      <c r="B622" s="475"/>
      <c r="C622" s="474"/>
      <c r="D622" s="474"/>
      <c r="E622" s="474"/>
      <c r="F622" s="474"/>
      <c r="G622" s="474"/>
      <c r="H622" s="475"/>
      <c r="I622" s="410"/>
      <c r="J622" s="428"/>
      <c r="K622" s="410"/>
      <c r="L622" s="410"/>
      <c r="M622" s="410"/>
      <c r="N622" s="410"/>
      <c r="O622" s="410"/>
      <c r="P622" s="410"/>
      <c r="Q622" s="410"/>
      <c r="R622" s="410"/>
      <c r="S622" s="410"/>
      <c r="T622" s="411"/>
      <c r="U622" s="411"/>
      <c r="V622" s="411"/>
      <c r="W622" s="411"/>
      <c r="X622" s="411"/>
      <c r="Y622" s="411"/>
      <c r="Z622" s="411"/>
    </row>
    <row r="623">
      <c r="A623" s="451" t="s">
        <v>123</v>
      </c>
      <c r="B623" s="476" t="s">
        <v>2</v>
      </c>
      <c r="C623" s="476" t="s">
        <v>3</v>
      </c>
      <c r="D623" s="476" t="s">
        <v>4</v>
      </c>
      <c r="E623" s="476" t="s">
        <v>5</v>
      </c>
      <c r="F623" s="476" t="s">
        <v>6</v>
      </c>
      <c r="G623" s="476" t="s">
        <v>7</v>
      </c>
      <c r="H623" s="476" t="s">
        <v>9</v>
      </c>
      <c r="I623" s="410"/>
      <c r="J623" s="428"/>
      <c r="K623" s="438"/>
      <c r="L623" s="410"/>
      <c r="M623" s="438"/>
      <c r="N623" s="410"/>
      <c r="O623" s="410"/>
      <c r="P623" s="410"/>
      <c r="Q623" s="410"/>
      <c r="R623" s="410"/>
      <c r="S623" s="410"/>
      <c r="T623" s="411"/>
      <c r="U623" s="411"/>
      <c r="V623" s="411"/>
      <c r="W623" s="411"/>
      <c r="X623" s="411"/>
      <c r="Y623" s="411"/>
      <c r="Z623" s="411"/>
    </row>
    <row r="624">
      <c r="A624" s="470" t="s">
        <v>124</v>
      </c>
      <c r="B624" s="471">
        <f t="shared" ref="B624:H624" si="304">sum(B619:B620)</f>
        <v>37</v>
      </c>
      <c r="C624" s="471">
        <f t="shared" si="304"/>
        <v>65</v>
      </c>
      <c r="D624" s="471">
        <f t="shared" si="304"/>
        <v>53</v>
      </c>
      <c r="E624" s="471">
        <f t="shared" si="304"/>
        <v>20</v>
      </c>
      <c r="F624" s="471">
        <f t="shared" si="304"/>
        <v>41</v>
      </c>
      <c r="G624" s="471">
        <f t="shared" si="304"/>
        <v>5</v>
      </c>
      <c r="H624" s="471">
        <f t="shared" si="304"/>
        <v>221</v>
      </c>
      <c r="I624" s="410"/>
      <c r="J624" s="428"/>
      <c r="K624" s="438"/>
      <c r="L624" s="410"/>
      <c r="M624" s="438"/>
      <c r="N624" s="410"/>
      <c r="O624" s="410"/>
      <c r="P624" s="410"/>
      <c r="Q624" s="410"/>
      <c r="R624" s="410"/>
      <c r="S624" s="410"/>
      <c r="T624" s="411"/>
      <c r="U624" s="411"/>
      <c r="V624" s="411"/>
      <c r="W624" s="411"/>
      <c r="X624" s="411"/>
      <c r="Y624" s="411"/>
      <c r="Z624" s="411"/>
    </row>
    <row r="625">
      <c r="A625" s="470" t="s">
        <v>126</v>
      </c>
      <c r="B625" s="477">
        <f t="shared" ref="B625:H625" si="305">(B624*30)</f>
        <v>1110</v>
      </c>
      <c r="C625" s="477">
        <f t="shared" si="305"/>
        <v>1950</v>
      </c>
      <c r="D625" s="477">
        <f t="shared" si="305"/>
        <v>1590</v>
      </c>
      <c r="E625" s="477">
        <f t="shared" si="305"/>
        <v>600</v>
      </c>
      <c r="F625" s="477">
        <f t="shared" si="305"/>
        <v>1230</v>
      </c>
      <c r="G625" s="477">
        <f t="shared" si="305"/>
        <v>150</v>
      </c>
      <c r="H625" s="477">
        <f t="shared" si="305"/>
        <v>6630</v>
      </c>
      <c r="I625" s="410"/>
      <c r="J625" s="428"/>
      <c r="K625" s="438"/>
      <c r="L625" s="410"/>
      <c r="M625" s="438"/>
      <c r="N625" s="410"/>
      <c r="O625" s="410"/>
      <c r="P625" s="410"/>
      <c r="Q625" s="410"/>
      <c r="R625" s="410"/>
      <c r="S625" s="410"/>
      <c r="T625" s="411"/>
      <c r="U625" s="411"/>
      <c r="V625" s="411"/>
      <c r="W625" s="411"/>
      <c r="X625" s="411"/>
      <c r="Y625" s="411"/>
      <c r="Z625" s="411"/>
    </row>
    <row r="626">
      <c r="A626" s="474"/>
      <c r="B626" s="478"/>
      <c r="C626" s="478"/>
      <c r="D626" s="478"/>
      <c r="E626" s="478"/>
      <c r="F626" s="478"/>
      <c r="G626" s="478"/>
      <c r="H626" s="478"/>
      <c r="I626" s="410"/>
      <c r="J626" s="428"/>
      <c r="K626" s="438"/>
      <c r="L626" s="410"/>
      <c r="M626" s="410"/>
      <c r="N626" s="438"/>
      <c r="O626" s="410"/>
      <c r="P626" s="410"/>
      <c r="Q626" s="410"/>
      <c r="R626" s="410"/>
      <c r="S626" s="410"/>
      <c r="T626" s="411"/>
      <c r="U626" s="411"/>
      <c r="V626" s="411"/>
      <c r="W626" s="411"/>
      <c r="X626" s="411"/>
      <c r="Y626" s="411"/>
      <c r="Z626" s="411"/>
    </row>
    <row r="627">
      <c r="A627" s="479"/>
      <c r="B627" s="551">
        <f t="shared" ref="B627:H627" si="306">(B621*22.5)</f>
        <v>5692.5</v>
      </c>
      <c r="C627" s="551">
        <f t="shared" si="306"/>
        <v>7110</v>
      </c>
      <c r="D627" s="551">
        <f t="shared" si="306"/>
        <v>5580</v>
      </c>
      <c r="E627" s="551">
        <f t="shared" si="306"/>
        <v>4297.5</v>
      </c>
      <c r="F627" s="551">
        <f t="shared" si="306"/>
        <v>6615</v>
      </c>
      <c r="G627" s="551">
        <f t="shared" si="306"/>
        <v>2025</v>
      </c>
      <c r="H627" s="551">
        <f t="shared" si="306"/>
        <v>31320</v>
      </c>
      <c r="I627" s="410"/>
      <c r="J627" s="428"/>
      <c r="K627" s="438"/>
      <c r="L627" s="410"/>
      <c r="M627" s="410"/>
      <c r="N627" s="438"/>
      <c r="O627" s="410"/>
      <c r="P627" s="410"/>
      <c r="Q627" s="410"/>
      <c r="R627" s="410"/>
      <c r="S627" s="410"/>
      <c r="T627" s="411"/>
      <c r="U627" s="411"/>
      <c r="V627" s="411"/>
      <c r="W627" s="411"/>
      <c r="X627" s="411"/>
      <c r="Y627" s="411"/>
      <c r="Z627" s="411"/>
    </row>
    <row r="628">
      <c r="A628" s="410"/>
      <c r="B628" s="410"/>
      <c r="C628" s="410"/>
      <c r="D628" s="410"/>
      <c r="E628" s="410"/>
      <c r="F628" s="410"/>
      <c r="G628" s="474"/>
      <c r="H628" s="474"/>
      <c r="I628" s="410"/>
      <c r="J628" s="428"/>
      <c r="K628" s="410"/>
      <c r="L628" s="410"/>
      <c r="M628" s="410"/>
      <c r="N628" s="410"/>
      <c r="O628" s="410"/>
      <c r="P628" s="410"/>
      <c r="Q628" s="410"/>
      <c r="R628" s="410"/>
      <c r="S628" s="410"/>
      <c r="T628" s="411"/>
      <c r="U628" s="411"/>
      <c r="V628" s="411"/>
      <c r="W628" s="411"/>
      <c r="X628" s="411"/>
      <c r="Y628" s="411"/>
      <c r="Z628" s="411"/>
    </row>
    <row r="629">
      <c r="A629" s="410"/>
      <c r="B629" s="410"/>
      <c r="C629" s="410"/>
      <c r="D629" s="410"/>
      <c r="E629" s="410"/>
      <c r="F629" s="481"/>
      <c r="G629" s="482" t="s">
        <v>35</v>
      </c>
      <c r="H629" s="482" t="s">
        <v>36</v>
      </c>
      <c r="I629" s="410"/>
      <c r="J629" s="428"/>
      <c r="K629" s="438"/>
      <c r="L629" s="410"/>
      <c r="M629" s="410"/>
      <c r="N629" s="438"/>
      <c r="O629" s="410"/>
      <c r="P629" s="410"/>
      <c r="Q629" s="410"/>
      <c r="R629" s="410"/>
      <c r="S629" s="428"/>
      <c r="T629" s="411"/>
      <c r="U629" s="411"/>
      <c r="V629" s="411"/>
      <c r="W629" s="411"/>
      <c r="X629" s="411"/>
      <c r="Y629" s="411"/>
      <c r="Z629" s="411"/>
    </row>
    <row r="630">
      <c r="A630" s="410"/>
      <c r="B630" s="410"/>
      <c r="C630" s="410"/>
      <c r="D630" s="410"/>
      <c r="E630" s="410"/>
      <c r="F630" s="481"/>
      <c r="G630" s="483">
        <v>44598.0</v>
      </c>
      <c r="H630" s="430">
        <v>1245.0</v>
      </c>
      <c r="I630" s="410"/>
      <c r="J630" s="428"/>
      <c r="K630" s="410"/>
      <c r="L630" s="410"/>
      <c r="M630" s="410"/>
      <c r="N630" s="410"/>
      <c r="O630" s="410"/>
      <c r="P630" s="410"/>
      <c r="Q630" s="410"/>
      <c r="R630" s="410"/>
      <c r="S630" s="410"/>
      <c r="T630" s="411"/>
      <c r="U630" s="411"/>
      <c r="V630" s="411"/>
      <c r="W630" s="411"/>
      <c r="X630" s="411"/>
      <c r="Y630" s="411"/>
      <c r="Z630" s="411"/>
    </row>
    <row r="631">
      <c r="A631" s="410"/>
      <c r="B631" s="410"/>
      <c r="C631" s="410"/>
      <c r="D631" s="410"/>
      <c r="E631" s="410"/>
      <c r="F631" s="481"/>
      <c r="G631" s="484">
        <v>44605.0</v>
      </c>
      <c r="H631" s="430">
        <v>1375.0</v>
      </c>
      <c r="I631" s="410"/>
      <c r="J631" s="428"/>
      <c r="K631" s="410"/>
      <c r="L631" s="410"/>
      <c r="M631" s="410"/>
      <c r="N631" s="410"/>
      <c r="O631" s="410"/>
      <c r="P631" s="410"/>
      <c r="Q631" s="410"/>
      <c r="R631" s="410"/>
      <c r="S631" s="410"/>
      <c r="T631" s="411"/>
      <c r="U631" s="411"/>
      <c r="V631" s="411"/>
      <c r="W631" s="411"/>
      <c r="X631" s="411"/>
      <c r="Y631" s="411"/>
      <c r="Z631" s="411"/>
    </row>
    <row r="632">
      <c r="A632" s="410"/>
      <c r="B632" s="410"/>
      <c r="C632" s="410"/>
      <c r="D632" s="410"/>
      <c r="E632" s="410"/>
      <c r="F632" s="481"/>
      <c r="G632" s="484">
        <v>44612.0</v>
      </c>
      <c r="H632" s="430">
        <f>(H621)</f>
        <v>1392</v>
      </c>
      <c r="I632" s="410"/>
      <c r="J632" s="428"/>
      <c r="K632" s="410"/>
      <c r="L632" s="410"/>
      <c r="M632" s="410"/>
      <c r="N632" s="410"/>
      <c r="O632" s="410"/>
      <c r="P632" s="410"/>
      <c r="Q632" s="410"/>
      <c r="R632" s="410"/>
      <c r="S632" s="410"/>
      <c r="T632" s="411"/>
      <c r="U632" s="411"/>
      <c r="V632" s="411"/>
      <c r="W632" s="411"/>
      <c r="X632" s="411"/>
      <c r="Y632" s="411"/>
      <c r="Z632" s="411"/>
    </row>
    <row r="633">
      <c r="A633" s="410"/>
      <c r="B633" s="410"/>
      <c r="C633" s="410"/>
      <c r="D633" s="410"/>
      <c r="E633" s="410"/>
      <c r="F633" s="481"/>
      <c r="G633" s="482" t="s">
        <v>9</v>
      </c>
      <c r="H633" s="482">
        <f>SUM(H630:H632)</f>
        <v>4012</v>
      </c>
      <c r="I633" s="410"/>
      <c r="J633" s="428"/>
      <c r="K633" s="410"/>
      <c r="L633" s="410"/>
      <c r="M633" s="410"/>
      <c r="N633" s="410"/>
      <c r="O633" s="410"/>
      <c r="P633" s="410"/>
      <c r="Q633" s="410"/>
      <c r="R633" s="410"/>
      <c r="S633" s="410"/>
      <c r="T633" s="411"/>
      <c r="U633" s="411"/>
      <c r="V633" s="411"/>
      <c r="W633" s="411"/>
      <c r="X633" s="411"/>
      <c r="Y633" s="411"/>
      <c r="Z633" s="411"/>
    </row>
    <row r="634">
      <c r="A634" s="410"/>
      <c r="B634" s="410"/>
      <c r="C634" s="410"/>
      <c r="D634" s="410"/>
      <c r="E634" s="410"/>
      <c r="F634" s="410"/>
      <c r="G634" s="474"/>
      <c r="H634" s="474"/>
      <c r="I634" s="410"/>
      <c r="J634" s="428"/>
      <c r="K634" s="410"/>
      <c r="L634" s="410"/>
      <c r="M634" s="410"/>
      <c r="N634" s="410"/>
      <c r="O634" s="410"/>
      <c r="P634" s="410"/>
      <c r="Q634" s="410"/>
      <c r="R634" s="410"/>
      <c r="S634" s="410"/>
      <c r="T634" s="411"/>
      <c r="U634" s="411"/>
      <c r="V634" s="411"/>
      <c r="W634" s="411"/>
      <c r="X634" s="411"/>
      <c r="Y634" s="411"/>
      <c r="Z634" s="411"/>
    </row>
    <row r="635">
      <c r="A635" s="410"/>
      <c r="B635" s="410"/>
      <c r="C635" s="410"/>
      <c r="D635" s="410"/>
      <c r="E635" s="410"/>
      <c r="F635" s="481"/>
      <c r="G635" s="552" t="s">
        <v>131</v>
      </c>
      <c r="H635" s="552">
        <f>(6500-H633)</f>
        <v>2488</v>
      </c>
      <c r="I635" s="553">
        <f>(H633/6500)</f>
        <v>0.6172307692</v>
      </c>
      <c r="J635" s="428"/>
      <c r="K635" s="410"/>
      <c r="L635" s="410"/>
      <c r="M635" s="410"/>
      <c r="N635" s="410"/>
      <c r="O635" s="410"/>
      <c r="P635" s="410"/>
      <c r="Q635" s="410"/>
      <c r="R635" s="410"/>
      <c r="S635" s="410"/>
      <c r="T635" s="411"/>
      <c r="U635" s="411"/>
      <c r="V635" s="411"/>
      <c r="W635" s="411"/>
      <c r="X635" s="411"/>
      <c r="Y635" s="411"/>
      <c r="Z635" s="411"/>
    </row>
    <row r="636">
      <c r="A636" s="474"/>
      <c r="B636" s="474"/>
      <c r="C636" s="474"/>
      <c r="D636" s="474"/>
      <c r="E636" s="474"/>
      <c r="F636" s="474"/>
      <c r="G636" s="474"/>
      <c r="H636" s="474"/>
      <c r="I636" s="474"/>
      <c r="J636" s="428"/>
      <c r="K636" s="474"/>
      <c r="L636" s="474"/>
      <c r="M636" s="474"/>
      <c r="N636" s="474"/>
      <c r="O636" s="474"/>
      <c r="P636" s="474"/>
      <c r="Q636" s="410"/>
      <c r="R636" s="410"/>
      <c r="S636" s="410"/>
      <c r="T636" s="411"/>
      <c r="U636" s="411"/>
      <c r="V636" s="411"/>
      <c r="W636" s="411"/>
      <c r="X636" s="411"/>
      <c r="Y636" s="411"/>
      <c r="Z636" s="411"/>
    </row>
    <row r="637">
      <c r="A637" s="406" t="s">
        <v>286</v>
      </c>
      <c r="B637" s="407">
        <v>14.0</v>
      </c>
      <c r="C637" s="407">
        <v>15.0</v>
      </c>
      <c r="D637" s="407">
        <v>16.0</v>
      </c>
      <c r="E637" s="407">
        <v>17.0</v>
      </c>
      <c r="F637" s="407">
        <v>18.0</v>
      </c>
      <c r="G637" s="407">
        <v>19.0</v>
      </c>
      <c r="H637" s="408"/>
      <c r="I637" s="408"/>
      <c r="J637" s="409"/>
      <c r="K637" s="406" t="s">
        <v>286</v>
      </c>
      <c r="L637" s="415"/>
      <c r="M637" s="415"/>
      <c r="N637" s="415"/>
      <c r="O637" s="415"/>
      <c r="P637" s="415"/>
      <c r="Q637" s="410"/>
      <c r="R637" s="410"/>
      <c r="S637" s="410"/>
      <c r="T637" s="411"/>
      <c r="U637" s="411"/>
      <c r="V637" s="411"/>
      <c r="W637" s="411"/>
      <c r="X637" s="411"/>
      <c r="Y637" s="411"/>
      <c r="Z637" s="411"/>
    </row>
    <row r="638">
      <c r="A638" s="412" t="s">
        <v>132</v>
      </c>
      <c r="B638" s="413" t="s">
        <v>2</v>
      </c>
      <c r="C638" s="413" t="s">
        <v>3</v>
      </c>
      <c r="D638" s="413" t="s">
        <v>4</v>
      </c>
      <c r="E638" s="413" t="s">
        <v>5</v>
      </c>
      <c r="F638" s="413" t="s">
        <v>6</v>
      </c>
      <c r="G638" s="413" t="s">
        <v>7</v>
      </c>
      <c r="H638" s="413" t="s">
        <v>9</v>
      </c>
      <c r="I638" s="413" t="s">
        <v>71</v>
      </c>
      <c r="J638" s="409"/>
      <c r="K638" s="413" t="s">
        <v>132</v>
      </c>
      <c r="L638" s="413" t="s">
        <v>72</v>
      </c>
      <c r="M638" s="413" t="s">
        <v>13</v>
      </c>
      <c r="N638" s="415" t="s">
        <v>73</v>
      </c>
      <c r="O638" s="415" t="s">
        <v>133</v>
      </c>
      <c r="P638" s="415" t="s">
        <v>74</v>
      </c>
      <c r="Q638" s="410"/>
      <c r="R638" s="410"/>
      <c r="S638" s="410"/>
      <c r="T638" s="411"/>
      <c r="U638" s="411"/>
      <c r="V638" s="411"/>
      <c r="W638" s="411"/>
      <c r="X638" s="411"/>
      <c r="Y638" s="411"/>
      <c r="Z638" s="411"/>
    </row>
    <row r="639">
      <c r="A639" s="452" t="s">
        <v>1</v>
      </c>
      <c r="B639" s="423"/>
      <c r="C639" s="423"/>
      <c r="D639" s="423"/>
      <c r="E639" s="423"/>
      <c r="F639" s="423"/>
      <c r="G639" s="423"/>
      <c r="H639" s="423"/>
      <c r="I639" s="423"/>
      <c r="J639" s="409"/>
      <c r="K639" s="422" t="s">
        <v>1</v>
      </c>
      <c r="L639" s="423"/>
      <c r="M639" s="423"/>
      <c r="N639" s="423"/>
      <c r="O639" s="423"/>
      <c r="P639" s="423"/>
      <c r="Q639" s="410"/>
      <c r="R639" s="410"/>
      <c r="S639" s="410"/>
      <c r="T639" s="411"/>
      <c r="U639" s="411"/>
      <c r="V639" s="411"/>
      <c r="W639" s="411"/>
      <c r="X639" s="411"/>
      <c r="Y639" s="411"/>
      <c r="Z639" s="411"/>
    </row>
    <row r="640">
      <c r="A640" s="550" t="s">
        <v>273</v>
      </c>
      <c r="B640" s="417">
        <f t="shared" ref="B640:G640" si="307"> sum(B641, B642, B643)</f>
        <v>14</v>
      </c>
      <c r="C640" s="417">
        <f t="shared" si="307"/>
        <v>12</v>
      </c>
      <c r="D640" s="417">
        <f t="shared" si="307"/>
        <v>15</v>
      </c>
      <c r="E640" s="417">
        <f t="shared" si="307"/>
        <v>14</v>
      </c>
      <c r="F640" s="417">
        <f t="shared" si="307"/>
        <v>19</v>
      </c>
      <c r="G640" s="417">
        <f t="shared" si="307"/>
        <v>2</v>
      </c>
      <c r="H640" s="418">
        <f t="shared" ref="H640:H656" si="308">SUM(B640:G640)</f>
        <v>76</v>
      </c>
      <c r="I640" s="417"/>
      <c r="J640" s="409"/>
      <c r="K640" s="550" t="s">
        <v>273</v>
      </c>
      <c r="L640" s="445"/>
      <c r="M640" s="445"/>
      <c r="N640" s="447"/>
      <c r="O640" s="447"/>
      <c r="P640" s="445"/>
      <c r="Q640" s="410"/>
      <c r="R640" s="410"/>
      <c r="S640" s="410"/>
      <c r="T640" s="411"/>
      <c r="U640" s="411"/>
      <c r="V640" s="411"/>
      <c r="W640" s="411"/>
      <c r="X640" s="411"/>
      <c r="Y640" s="411"/>
      <c r="Z640" s="411"/>
    </row>
    <row r="641">
      <c r="A641" s="491" t="s">
        <v>134</v>
      </c>
      <c r="B641" s="432">
        <v>5.0</v>
      </c>
      <c r="C641" s="432">
        <v>0.0</v>
      </c>
      <c r="D641" s="432">
        <v>6.0</v>
      </c>
      <c r="E641" s="430">
        <v>7.0</v>
      </c>
      <c r="F641" s="430">
        <v>11.0</v>
      </c>
      <c r="G641" s="430">
        <v>2.0</v>
      </c>
      <c r="H641" s="488">
        <f t="shared" si="308"/>
        <v>31</v>
      </c>
      <c r="I641" s="434">
        <f t="shared" ref="I641:I643" si="309">(H641/60)</f>
        <v>0.5166666667</v>
      </c>
      <c r="J641" s="424"/>
      <c r="K641" s="491" t="s">
        <v>134</v>
      </c>
      <c r="L641" s="489">
        <v>40.0</v>
      </c>
      <c r="M641" s="489">
        <f t="shared" ref="M641:M643" si="310">(L641-H641)</f>
        <v>9</v>
      </c>
      <c r="N641" s="490">
        <v>30.0</v>
      </c>
      <c r="O641" s="436">
        <f t="shared" ref="O641:O643" si="311">sum(M641,N641)</f>
        <v>39</v>
      </c>
      <c r="P641" s="437"/>
      <c r="Q641" s="438"/>
      <c r="R641" s="410"/>
      <c r="S641" s="410"/>
      <c r="T641" s="411"/>
      <c r="U641" s="411"/>
      <c r="V641" s="411"/>
      <c r="W641" s="411"/>
      <c r="X641" s="411"/>
      <c r="Y641" s="411"/>
      <c r="Z641" s="411"/>
    </row>
    <row r="642">
      <c r="A642" s="491" t="s">
        <v>199</v>
      </c>
      <c r="B642" s="432">
        <v>9.0</v>
      </c>
      <c r="C642" s="432">
        <v>12.0</v>
      </c>
      <c r="D642" s="432">
        <v>9.0</v>
      </c>
      <c r="E642" s="432">
        <v>7.0</v>
      </c>
      <c r="F642" s="430">
        <v>8.0</v>
      </c>
      <c r="G642" s="430"/>
      <c r="H642" s="488">
        <f t="shared" si="308"/>
        <v>45</v>
      </c>
      <c r="I642" s="434">
        <f t="shared" si="309"/>
        <v>0.75</v>
      </c>
      <c r="J642" s="424"/>
      <c r="K642" s="491" t="s">
        <v>199</v>
      </c>
      <c r="L642" s="489">
        <v>56.0</v>
      </c>
      <c r="M642" s="489">
        <f t="shared" si="310"/>
        <v>11</v>
      </c>
      <c r="N642" s="490">
        <v>55.0</v>
      </c>
      <c r="O642" s="436">
        <f t="shared" si="311"/>
        <v>66</v>
      </c>
      <c r="P642" s="437"/>
      <c r="Q642" s="438" t="s">
        <v>291</v>
      </c>
      <c r="R642" s="410"/>
      <c r="S642" s="410"/>
      <c r="T642" s="411"/>
      <c r="U642" s="411"/>
      <c r="V642" s="411"/>
      <c r="W642" s="411"/>
      <c r="X642" s="411"/>
      <c r="Y642" s="411"/>
      <c r="Z642" s="411"/>
    </row>
    <row r="643">
      <c r="A643" s="487" t="s">
        <v>274</v>
      </c>
      <c r="B643" s="432">
        <v>0.0</v>
      </c>
      <c r="C643" s="432">
        <v>0.0</v>
      </c>
      <c r="D643" s="432"/>
      <c r="E643" s="432"/>
      <c r="F643" s="430"/>
      <c r="G643" s="430"/>
      <c r="H643" s="488">
        <f t="shared" si="308"/>
        <v>0</v>
      </c>
      <c r="I643" s="434">
        <f t="shared" si="309"/>
        <v>0</v>
      </c>
      <c r="J643" s="424"/>
      <c r="K643" s="487" t="s">
        <v>274</v>
      </c>
      <c r="L643" s="489">
        <v>0.0</v>
      </c>
      <c r="M643" s="489">
        <f t="shared" si="310"/>
        <v>0</v>
      </c>
      <c r="N643" s="490">
        <v>0.0</v>
      </c>
      <c r="O643" s="436">
        <f t="shared" si="311"/>
        <v>0</v>
      </c>
      <c r="P643" s="437"/>
      <c r="Q643" s="438"/>
      <c r="R643" s="410"/>
      <c r="S643" s="410"/>
      <c r="T643" s="411"/>
      <c r="U643" s="411"/>
      <c r="V643" s="411"/>
      <c r="W643" s="411"/>
      <c r="X643" s="411"/>
      <c r="Y643" s="411"/>
      <c r="Z643" s="411"/>
    </row>
    <row r="644">
      <c r="A644" s="550" t="s">
        <v>275</v>
      </c>
      <c r="B644" s="417">
        <f t="shared" ref="B644:G644" si="312"> sum(B645, B646, B647)</f>
        <v>0</v>
      </c>
      <c r="C644" s="417">
        <f t="shared" si="312"/>
        <v>1</v>
      </c>
      <c r="D644" s="417">
        <f t="shared" si="312"/>
        <v>1</v>
      </c>
      <c r="E644" s="417">
        <f t="shared" si="312"/>
        <v>1</v>
      </c>
      <c r="F644" s="417">
        <f t="shared" si="312"/>
        <v>2</v>
      </c>
      <c r="G644" s="417">
        <f t="shared" si="312"/>
        <v>1</v>
      </c>
      <c r="H644" s="418">
        <f t="shared" si="308"/>
        <v>6</v>
      </c>
      <c r="I644" s="417"/>
      <c r="J644" s="409"/>
      <c r="K644" s="550" t="s">
        <v>275</v>
      </c>
      <c r="L644" s="445"/>
      <c r="M644" s="445"/>
      <c r="N644" s="447"/>
      <c r="O644" s="447"/>
      <c r="P644" s="445"/>
      <c r="Q644" s="410"/>
      <c r="R644" s="410"/>
      <c r="S644" s="410"/>
      <c r="T644" s="411"/>
      <c r="U644" s="411"/>
      <c r="V644" s="411"/>
      <c r="W644" s="411"/>
      <c r="X644" s="411"/>
      <c r="Y644" s="411"/>
      <c r="Z644" s="411"/>
    </row>
    <row r="645">
      <c r="A645" s="491" t="s">
        <v>230</v>
      </c>
      <c r="B645" s="432">
        <v>0.0</v>
      </c>
      <c r="C645" s="432">
        <v>1.0</v>
      </c>
      <c r="D645" s="432">
        <v>0.0</v>
      </c>
      <c r="E645" s="432">
        <v>0.0</v>
      </c>
      <c r="F645" s="430">
        <v>0.0</v>
      </c>
      <c r="G645" s="430">
        <v>1.0</v>
      </c>
      <c r="H645" s="488">
        <f t="shared" si="308"/>
        <v>2</v>
      </c>
      <c r="I645" s="434">
        <f t="shared" ref="I645:I647" si="313">(H645/60)</f>
        <v>0.03333333333</v>
      </c>
      <c r="J645" s="424"/>
      <c r="K645" s="491" t="s">
        <v>230</v>
      </c>
      <c r="L645" s="489">
        <v>57.0</v>
      </c>
      <c r="M645" s="489">
        <f t="shared" ref="M645:M647" si="314">(L645-H645)</f>
        <v>55</v>
      </c>
      <c r="N645" s="490">
        <v>0.0</v>
      </c>
      <c r="O645" s="436">
        <f t="shared" ref="O645:O647" si="315">sum(M645,N645)</f>
        <v>55</v>
      </c>
      <c r="P645" s="437"/>
      <c r="Q645" s="438"/>
      <c r="R645" s="410"/>
      <c r="S645" s="410"/>
      <c r="T645" s="411"/>
      <c r="U645" s="411"/>
      <c r="V645" s="411"/>
      <c r="W645" s="411"/>
      <c r="X645" s="411"/>
      <c r="Y645" s="411"/>
      <c r="Z645" s="411"/>
    </row>
    <row r="646">
      <c r="A646" s="491" t="s">
        <v>200</v>
      </c>
      <c r="B646" s="432">
        <v>0.0</v>
      </c>
      <c r="C646" s="432">
        <v>0.0</v>
      </c>
      <c r="D646" s="432">
        <v>1.0</v>
      </c>
      <c r="E646" s="432">
        <v>1.0</v>
      </c>
      <c r="F646" s="430">
        <v>2.0</v>
      </c>
      <c r="G646" s="430"/>
      <c r="H646" s="488">
        <f t="shared" si="308"/>
        <v>4</v>
      </c>
      <c r="I646" s="434">
        <f t="shared" si="313"/>
        <v>0.06666666667</v>
      </c>
      <c r="J646" s="424"/>
      <c r="K646" s="491" t="s">
        <v>200</v>
      </c>
      <c r="L646" s="489">
        <v>28.0</v>
      </c>
      <c r="M646" s="489">
        <f t="shared" si="314"/>
        <v>24</v>
      </c>
      <c r="N646" s="490">
        <v>19.0</v>
      </c>
      <c r="O646" s="436">
        <f t="shared" si="315"/>
        <v>43</v>
      </c>
      <c r="P646" s="437"/>
      <c r="Q646" s="438"/>
      <c r="R646" s="410"/>
      <c r="S646" s="410"/>
      <c r="T646" s="411"/>
      <c r="U646" s="411"/>
      <c r="V646" s="411"/>
      <c r="W646" s="411"/>
      <c r="X646" s="411"/>
      <c r="Y646" s="411"/>
      <c r="Z646" s="411"/>
    </row>
    <row r="647">
      <c r="A647" s="487" t="s">
        <v>274</v>
      </c>
      <c r="B647" s="432">
        <v>0.0</v>
      </c>
      <c r="C647" s="432">
        <v>0.0</v>
      </c>
      <c r="D647" s="432"/>
      <c r="E647" s="432"/>
      <c r="F647" s="430"/>
      <c r="G647" s="430"/>
      <c r="H647" s="488">
        <f t="shared" si="308"/>
        <v>0</v>
      </c>
      <c r="I647" s="434">
        <f t="shared" si="313"/>
        <v>0</v>
      </c>
      <c r="J647" s="424"/>
      <c r="K647" s="487" t="s">
        <v>274</v>
      </c>
      <c r="L647" s="489">
        <v>0.0</v>
      </c>
      <c r="M647" s="489">
        <f t="shared" si="314"/>
        <v>0</v>
      </c>
      <c r="N647" s="490">
        <v>0.0</v>
      </c>
      <c r="O647" s="436">
        <f t="shared" si="315"/>
        <v>0</v>
      </c>
      <c r="P647" s="437"/>
      <c r="Q647" s="438"/>
      <c r="R647" s="410"/>
      <c r="S647" s="410"/>
      <c r="T647" s="411"/>
      <c r="U647" s="411"/>
      <c r="V647" s="411"/>
      <c r="W647" s="411"/>
      <c r="X647" s="411"/>
      <c r="Y647" s="411"/>
      <c r="Z647" s="411"/>
    </row>
    <row r="648">
      <c r="A648" s="550" t="s">
        <v>276</v>
      </c>
      <c r="B648" s="417">
        <f t="shared" ref="B648:G648" si="316"> sum(B649, B650, B651)</f>
        <v>0</v>
      </c>
      <c r="C648" s="417">
        <f t="shared" si="316"/>
        <v>0</v>
      </c>
      <c r="D648" s="417">
        <f t="shared" si="316"/>
        <v>0</v>
      </c>
      <c r="E648" s="417">
        <f t="shared" si="316"/>
        <v>0</v>
      </c>
      <c r="F648" s="417">
        <f t="shared" si="316"/>
        <v>0</v>
      </c>
      <c r="G648" s="417">
        <f t="shared" si="316"/>
        <v>0</v>
      </c>
      <c r="H648" s="418">
        <f t="shared" si="308"/>
        <v>0</v>
      </c>
      <c r="I648" s="417"/>
      <c r="J648" s="409"/>
      <c r="K648" s="550" t="s">
        <v>276</v>
      </c>
      <c r="L648" s="445"/>
      <c r="M648" s="445"/>
      <c r="N648" s="447"/>
      <c r="O648" s="447"/>
      <c r="P648" s="445"/>
      <c r="Q648" s="410"/>
      <c r="R648" s="410"/>
      <c r="S648" s="410"/>
      <c r="T648" s="411"/>
      <c r="U648" s="411"/>
      <c r="V648" s="411"/>
      <c r="W648" s="411"/>
      <c r="X648" s="411"/>
      <c r="Y648" s="411"/>
      <c r="Z648" s="411"/>
    </row>
    <row r="649">
      <c r="A649" s="487" t="s">
        <v>292</v>
      </c>
      <c r="B649" s="432">
        <v>0.0</v>
      </c>
      <c r="C649" s="432">
        <v>0.0</v>
      </c>
      <c r="D649" s="432">
        <v>0.0</v>
      </c>
      <c r="E649" s="432"/>
      <c r="F649" s="430">
        <v>0.0</v>
      </c>
      <c r="G649" s="430"/>
      <c r="H649" s="488">
        <f t="shared" si="308"/>
        <v>0</v>
      </c>
      <c r="I649" s="434">
        <f t="shared" ref="I649:I651" si="317">(H649/60)</f>
        <v>0</v>
      </c>
      <c r="J649" s="424"/>
      <c r="K649" s="487" t="s">
        <v>292</v>
      </c>
      <c r="L649" s="489">
        <v>20.0</v>
      </c>
      <c r="M649" s="489">
        <f t="shared" ref="M649:M651" si="318">(L649-H649)</f>
        <v>20</v>
      </c>
      <c r="N649" s="490">
        <v>20.0</v>
      </c>
      <c r="O649" s="436">
        <f t="shared" ref="O649:O651" si="319">sum(M649,N649)</f>
        <v>40</v>
      </c>
      <c r="P649" s="437"/>
      <c r="Q649" s="438"/>
      <c r="R649" s="410"/>
      <c r="S649" s="410"/>
      <c r="T649" s="411"/>
      <c r="U649" s="411"/>
      <c r="V649" s="411"/>
      <c r="W649" s="411"/>
      <c r="X649" s="411"/>
      <c r="Y649" s="411"/>
      <c r="Z649" s="411"/>
    </row>
    <row r="650">
      <c r="A650" s="487" t="s">
        <v>274</v>
      </c>
      <c r="B650" s="432">
        <v>0.0</v>
      </c>
      <c r="C650" s="432">
        <v>0.0</v>
      </c>
      <c r="D650" s="432"/>
      <c r="E650" s="432"/>
      <c r="F650" s="430"/>
      <c r="G650" s="430"/>
      <c r="H650" s="488">
        <f t="shared" si="308"/>
        <v>0</v>
      </c>
      <c r="I650" s="434">
        <f t="shared" si="317"/>
        <v>0</v>
      </c>
      <c r="J650" s="424"/>
      <c r="K650" s="487" t="s">
        <v>274</v>
      </c>
      <c r="L650" s="489">
        <v>0.0</v>
      </c>
      <c r="M650" s="489">
        <f t="shared" si="318"/>
        <v>0</v>
      </c>
      <c r="N650" s="490">
        <v>0.0</v>
      </c>
      <c r="O650" s="436">
        <f t="shared" si="319"/>
        <v>0</v>
      </c>
      <c r="P650" s="437"/>
      <c r="Q650" s="438"/>
      <c r="R650" s="410"/>
      <c r="S650" s="410"/>
      <c r="T650" s="411"/>
      <c r="U650" s="411"/>
      <c r="V650" s="411"/>
      <c r="W650" s="411"/>
      <c r="X650" s="411"/>
      <c r="Y650" s="411"/>
      <c r="Z650" s="411"/>
    </row>
    <row r="651">
      <c r="A651" s="487" t="s">
        <v>274</v>
      </c>
      <c r="B651" s="432">
        <v>0.0</v>
      </c>
      <c r="C651" s="432">
        <v>0.0</v>
      </c>
      <c r="D651" s="432"/>
      <c r="E651" s="432"/>
      <c r="F651" s="430"/>
      <c r="G651" s="430"/>
      <c r="H651" s="488">
        <f t="shared" si="308"/>
        <v>0</v>
      </c>
      <c r="I651" s="434">
        <f t="shared" si="317"/>
        <v>0</v>
      </c>
      <c r="J651" s="424"/>
      <c r="K651" s="487" t="s">
        <v>274</v>
      </c>
      <c r="L651" s="489">
        <v>0.0</v>
      </c>
      <c r="M651" s="489">
        <f t="shared" si="318"/>
        <v>0</v>
      </c>
      <c r="N651" s="490">
        <v>0.0</v>
      </c>
      <c r="O651" s="436">
        <f t="shared" si="319"/>
        <v>0</v>
      </c>
      <c r="P651" s="437"/>
      <c r="Q651" s="438"/>
      <c r="R651" s="410"/>
      <c r="S651" s="410"/>
      <c r="T651" s="411"/>
      <c r="U651" s="411"/>
      <c r="V651" s="411"/>
      <c r="W651" s="411"/>
      <c r="X651" s="411"/>
      <c r="Y651" s="411"/>
      <c r="Z651" s="411"/>
    </row>
    <row r="652">
      <c r="A652" s="550" t="s">
        <v>277</v>
      </c>
      <c r="B652" s="417">
        <f t="shared" ref="B652:G652" si="320"> sum(B653, B654, B655)</f>
        <v>0</v>
      </c>
      <c r="C652" s="417">
        <f t="shared" si="320"/>
        <v>0</v>
      </c>
      <c r="D652" s="417">
        <f t="shared" si="320"/>
        <v>0</v>
      </c>
      <c r="E652" s="417">
        <f t="shared" si="320"/>
        <v>0</v>
      </c>
      <c r="F652" s="417">
        <f t="shared" si="320"/>
        <v>0</v>
      </c>
      <c r="G652" s="417">
        <f t="shared" si="320"/>
        <v>0</v>
      </c>
      <c r="H652" s="418">
        <f t="shared" si="308"/>
        <v>0</v>
      </c>
      <c r="I652" s="417"/>
      <c r="J652" s="409"/>
      <c r="K652" s="550" t="s">
        <v>277</v>
      </c>
      <c r="L652" s="445"/>
      <c r="M652" s="445"/>
      <c r="N652" s="447"/>
      <c r="O652" s="447"/>
      <c r="P652" s="445"/>
      <c r="Q652" s="410"/>
      <c r="R652" s="410"/>
      <c r="S652" s="410"/>
      <c r="T652" s="411"/>
      <c r="U652" s="411"/>
      <c r="V652" s="411"/>
      <c r="W652" s="411"/>
      <c r="X652" s="411"/>
      <c r="Y652" s="411"/>
      <c r="Z652" s="411"/>
    </row>
    <row r="653">
      <c r="A653" s="487" t="s">
        <v>274</v>
      </c>
      <c r="B653" s="432">
        <v>0.0</v>
      </c>
      <c r="C653" s="432">
        <v>0.0</v>
      </c>
      <c r="D653" s="432"/>
      <c r="E653" s="432"/>
      <c r="F653" s="430"/>
      <c r="G653" s="430"/>
      <c r="H653" s="488">
        <f t="shared" si="308"/>
        <v>0</v>
      </c>
      <c r="I653" s="434">
        <f t="shared" ref="I653:I655" si="321">(H653/60)</f>
        <v>0</v>
      </c>
      <c r="J653" s="424"/>
      <c r="K653" s="487" t="s">
        <v>274</v>
      </c>
      <c r="L653" s="489">
        <v>0.0</v>
      </c>
      <c r="M653" s="489">
        <f t="shared" ref="M653:M655" si="322">(L653-H653)</f>
        <v>0</v>
      </c>
      <c r="N653" s="490">
        <v>0.0</v>
      </c>
      <c r="O653" s="436">
        <f t="shared" ref="O653:O655" si="323">sum(M653,N653)</f>
        <v>0</v>
      </c>
      <c r="P653" s="437"/>
      <c r="Q653" s="438"/>
      <c r="R653" s="410"/>
      <c r="S653" s="410"/>
      <c r="T653" s="411"/>
      <c r="U653" s="411"/>
      <c r="V653" s="411"/>
      <c r="W653" s="411"/>
      <c r="X653" s="411"/>
      <c r="Y653" s="411"/>
      <c r="Z653" s="411"/>
    </row>
    <row r="654">
      <c r="A654" s="487" t="s">
        <v>274</v>
      </c>
      <c r="B654" s="432">
        <v>0.0</v>
      </c>
      <c r="C654" s="432">
        <v>0.0</v>
      </c>
      <c r="D654" s="432"/>
      <c r="E654" s="432"/>
      <c r="F654" s="430"/>
      <c r="G654" s="430"/>
      <c r="H654" s="488">
        <f t="shared" si="308"/>
        <v>0</v>
      </c>
      <c r="I654" s="434">
        <f t="shared" si="321"/>
        <v>0</v>
      </c>
      <c r="J654" s="424"/>
      <c r="K654" s="487" t="s">
        <v>274</v>
      </c>
      <c r="L654" s="489">
        <v>0.0</v>
      </c>
      <c r="M654" s="489">
        <f t="shared" si="322"/>
        <v>0</v>
      </c>
      <c r="N654" s="490">
        <v>0.0</v>
      </c>
      <c r="O654" s="436">
        <f t="shared" si="323"/>
        <v>0</v>
      </c>
      <c r="P654" s="437"/>
      <c r="Q654" s="438"/>
      <c r="R654" s="410"/>
      <c r="S654" s="410"/>
      <c r="T654" s="411"/>
      <c r="U654" s="411"/>
      <c r="V654" s="411"/>
      <c r="W654" s="411"/>
      <c r="X654" s="411"/>
      <c r="Y654" s="411"/>
      <c r="Z654" s="411"/>
    </row>
    <row r="655">
      <c r="A655" s="487" t="s">
        <v>274</v>
      </c>
      <c r="B655" s="432">
        <v>0.0</v>
      </c>
      <c r="C655" s="432">
        <v>0.0</v>
      </c>
      <c r="D655" s="432"/>
      <c r="E655" s="432"/>
      <c r="F655" s="430"/>
      <c r="G655" s="430"/>
      <c r="H655" s="488">
        <f t="shared" si="308"/>
        <v>0</v>
      </c>
      <c r="I655" s="434">
        <f t="shared" si="321"/>
        <v>0</v>
      </c>
      <c r="J655" s="424"/>
      <c r="K655" s="487" t="s">
        <v>274</v>
      </c>
      <c r="L655" s="489">
        <v>0.0</v>
      </c>
      <c r="M655" s="489">
        <f t="shared" si="322"/>
        <v>0</v>
      </c>
      <c r="N655" s="490">
        <v>0.0</v>
      </c>
      <c r="O655" s="436">
        <f t="shared" si="323"/>
        <v>0</v>
      </c>
      <c r="P655" s="437"/>
      <c r="Q655" s="438"/>
      <c r="R655" s="410"/>
      <c r="S655" s="410"/>
      <c r="T655" s="411"/>
      <c r="U655" s="411"/>
      <c r="V655" s="411"/>
      <c r="W655" s="411"/>
      <c r="X655" s="411"/>
      <c r="Y655" s="411"/>
      <c r="Z655" s="411"/>
    </row>
    <row r="656">
      <c r="A656" s="420"/>
      <c r="B656" s="423">
        <f t="shared" ref="B656:G656" si="324">SUM(B641,B642, B643,B645,B646, B647, B649,B650,B651, B653,B654,B655)</f>
        <v>14</v>
      </c>
      <c r="C656" s="423">
        <f t="shared" si="324"/>
        <v>13</v>
      </c>
      <c r="D656" s="423">
        <f t="shared" si="324"/>
        <v>16</v>
      </c>
      <c r="E656" s="423">
        <f t="shared" si="324"/>
        <v>15</v>
      </c>
      <c r="F656" s="423">
        <f t="shared" si="324"/>
        <v>21</v>
      </c>
      <c r="G656" s="423">
        <f t="shared" si="324"/>
        <v>3</v>
      </c>
      <c r="H656" s="423">
        <f t="shared" si="308"/>
        <v>82</v>
      </c>
      <c r="I656" s="492"/>
      <c r="J656" s="409"/>
      <c r="K656" s="423" t="s">
        <v>9</v>
      </c>
      <c r="L656" s="423">
        <f t="shared" ref="L656:O656" si="325">SUM(L641:L646)</f>
        <v>181</v>
      </c>
      <c r="M656" s="423">
        <f t="shared" si="325"/>
        <v>99</v>
      </c>
      <c r="N656" s="423">
        <f t="shared" si="325"/>
        <v>104</v>
      </c>
      <c r="O656" s="423">
        <f t="shared" si="325"/>
        <v>203</v>
      </c>
      <c r="P656" s="423"/>
      <c r="Q656" s="410"/>
      <c r="R656" s="410"/>
      <c r="S656" s="410"/>
      <c r="T656" s="411"/>
      <c r="U656" s="411"/>
      <c r="V656" s="411"/>
      <c r="W656" s="411"/>
      <c r="X656" s="411"/>
      <c r="Y656" s="411"/>
      <c r="Z656" s="411"/>
    </row>
    <row r="657">
      <c r="A657" s="474"/>
      <c r="B657" s="474"/>
      <c r="C657" s="474"/>
      <c r="D657" s="474"/>
      <c r="E657" s="474"/>
      <c r="F657" s="474"/>
      <c r="G657" s="474"/>
      <c r="H657" s="474"/>
      <c r="I657" s="410"/>
      <c r="J657" s="428"/>
      <c r="K657" s="410"/>
      <c r="L657" s="410"/>
      <c r="M657" s="410"/>
      <c r="N657" s="410"/>
      <c r="O657" s="410"/>
      <c r="P657" s="410"/>
      <c r="Q657" s="410"/>
      <c r="R657" s="410"/>
      <c r="S657" s="410"/>
      <c r="T657" s="411"/>
      <c r="U657" s="411"/>
      <c r="V657" s="411"/>
      <c r="W657" s="411"/>
      <c r="X657" s="411"/>
      <c r="Y657" s="411"/>
      <c r="Z657" s="411"/>
    </row>
    <row r="658">
      <c r="A658" s="479"/>
      <c r="B658" s="493">
        <f t="shared" ref="B658:H658" si="326">(B656*32)</f>
        <v>448</v>
      </c>
      <c r="C658" s="493">
        <f t="shared" si="326"/>
        <v>416</v>
      </c>
      <c r="D658" s="493">
        <f t="shared" si="326"/>
        <v>512</v>
      </c>
      <c r="E658" s="493">
        <f t="shared" si="326"/>
        <v>480</v>
      </c>
      <c r="F658" s="493">
        <f t="shared" si="326"/>
        <v>672</v>
      </c>
      <c r="G658" s="493">
        <f t="shared" si="326"/>
        <v>96</v>
      </c>
      <c r="H658" s="493">
        <f t="shared" si="326"/>
        <v>2624</v>
      </c>
      <c r="I658" s="410"/>
      <c r="J658" s="428"/>
      <c r="K658" s="410"/>
      <c r="L658" s="410"/>
      <c r="M658" s="410"/>
      <c r="N658" s="410"/>
      <c r="O658" s="410"/>
      <c r="P658" s="410"/>
      <c r="Q658" s="410"/>
      <c r="R658" s="410"/>
      <c r="S658" s="410"/>
      <c r="T658" s="411"/>
      <c r="U658" s="411"/>
      <c r="V658" s="411"/>
      <c r="W658" s="411"/>
      <c r="X658" s="411"/>
      <c r="Y658" s="411"/>
      <c r="Z658" s="411"/>
    </row>
    <row r="659">
      <c r="A659" s="410"/>
      <c r="B659" s="410"/>
      <c r="C659" s="410"/>
      <c r="D659" s="410"/>
      <c r="E659" s="410"/>
      <c r="F659" s="410"/>
      <c r="G659" s="474"/>
      <c r="H659" s="474"/>
      <c r="I659" s="410"/>
      <c r="J659" s="428"/>
      <c r="K659" s="410"/>
      <c r="L659" s="410"/>
      <c r="M659" s="410"/>
      <c r="N659" s="410"/>
      <c r="O659" s="410"/>
      <c r="P659" s="410"/>
      <c r="Q659" s="410"/>
      <c r="R659" s="410"/>
      <c r="S659" s="410"/>
      <c r="T659" s="411"/>
      <c r="U659" s="411"/>
      <c r="V659" s="411"/>
      <c r="W659" s="411"/>
      <c r="X659" s="411"/>
      <c r="Y659" s="411"/>
      <c r="Z659" s="411"/>
    </row>
    <row r="660">
      <c r="A660" s="410"/>
      <c r="B660" s="410"/>
      <c r="C660" s="410"/>
      <c r="D660" s="410"/>
      <c r="E660" s="410"/>
      <c r="F660" s="481"/>
      <c r="G660" s="482" t="s">
        <v>35</v>
      </c>
      <c r="H660" s="482" t="s">
        <v>36</v>
      </c>
      <c r="I660" s="410"/>
      <c r="J660" s="428"/>
      <c r="K660" s="410"/>
      <c r="L660" s="410"/>
      <c r="M660" s="410"/>
      <c r="N660" s="410"/>
      <c r="O660" s="410"/>
      <c r="P660" s="410"/>
      <c r="Q660" s="410"/>
      <c r="R660" s="410"/>
      <c r="S660" s="410"/>
      <c r="T660" s="411"/>
      <c r="U660" s="411"/>
      <c r="V660" s="411"/>
      <c r="W660" s="411"/>
      <c r="X660" s="411"/>
      <c r="Y660" s="411"/>
      <c r="Z660" s="411"/>
    </row>
    <row r="661">
      <c r="A661" s="410"/>
      <c r="B661" s="410"/>
      <c r="C661" s="410"/>
      <c r="D661" s="410"/>
      <c r="E661" s="410"/>
      <c r="F661" s="481"/>
      <c r="G661" s="483">
        <v>44598.0</v>
      </c>
      <c r="H661" s="430">
        <v>89.0</v>
      </c>
      <c r="I661" s="410"/>
      <c r="J661" s="428"/>
      <c r="K661" s="410"/>
      <c r="L661" s="410"/>
      <c r="M661" s="410"/>
      <c r="N661" s="410"/>
      <c r="O661" s="410"/>
      <c r="P661" s="410"/>
      <c r="Q661" s="410"/>
      <c r="R661" s="410"/>
      <c r="S661" s="410"/>
      <c r="T661" s="411"/>
      <c r="U661" s="411"/>
      <c r="V661" s="411"/>
      <c r="W661" s="411"/>
      <c r="X661" s="411"/>
      <c r="Y661" s="411"/>
      <c r="Z661" s="411"/>
    </row>
    <row r="662">
      <c r="A662" s="410"/>
      <c r="B662" s="410"/>
      <c r="C662" s="410"/>
      <c r="D662" s="410"/>
      <c r="E662" s="410"/>
      <c r="F662" s="481"/>
      <c r="G662" s="484">
        <v>44605.0</v>
      </c>
      <c r="H662" s="430">
        <v>99.0</v>
      </c>
      <c r="I662" s="410"/>
      <c r="J662" s="428"/>
      <c r="K662" s="410"/>
      <c r="L662" s="410"/>
      <c r="M662" s="410"/>
      <c r="N662" s="410"/>
      <c r="O662" s="410"/>
      <c r="P662" s="410"/>
      <c r="Q662" s="410"/>
      <c r="R662" s="410"/>
      <c r="S662" s="410"/>
      <c r="T662" s="411"/>
      <c r="U662" s="411"/>
      <c r="V662" s="411"/>
      <c r="W662" s="411"/>
      <c r="X662" s="411"/>
      <c r="Y662" s="411"/>
      <c r="Z662" s="411"/>
    </row>
    <row r="663">
      <c r="A663" s="410"/>
      <c r="B663" s="410"/>
      <c r="C663" s="410"/>
      <c r="D663" s="410"/>
      <c r="E663" s="410"/>
      <c r="F663" s="481"/>
      <c r="G663" s="484">
        <v>44612.0</v>
      </c>
      <c r="H663" s="430">
        <f>(H656)</f>
        <v>82</v>
      </c>
      <c r="I663" s="410"/>
      <c r="J663" s="428"/>
      <c r="K663" s="410"/>
      <c r="L663" s="410"/>
      <c r="M663" s="410"/>
      <c r="N663" s="410"/>
      <c r="O663" s="410"/>
      <c r="P663" s="410"/>
      <c r="Q663" s="410"/>
      <c r="R663" s="410"/>
      <c r="S663" s="410"/>
      <c r="T663" s="411"/>
      <c r="U663" s="411"/>
      <c r="V663" s="411"/>
      <c r="W663" s="411"/>
      <c r="X663" s="411"/>
      <c r="Y663" s="411"/>
      <c r="Z663" s="411"/>
    </row>
    <row r="664">
      <c r="A664" s="410"/>
      <c r="B664" s="410"/>
      <c r="C664" s="410"/>
      <c r="D664" s="410"/>
      <c r="E664" s="410"/>
      <c r="F664" s="481"/>
      <c r="G664" s="482" t="s">
        <v>9</v>
      </c>
      <c r="H664" s="482">
        <f>SUM(H661:H663)</f>
        <v>270</v>
      </c>
      <c r="I664" s="410"/>
      <c r="J664" s="428"/>
      <c r="K664" s="410"/>
      <c r="L664" s="410"/>
      <c r="M664" s="410"/>
      <c r="N664" s="410"/>
      <c r="O664" s="410"/>
      <c r="P664" s="410"/>
      <c r="Q664" s="410"/>
      <c r="R664" s="410"/>
      <c r="S664" s="410"/>
      <c r="T664" s="411"/>
      <c r="U664" s="411"/>
      <c r="V664" s="411"/>
      <c r="W664" s="411"/>
      <c r="X664" s="411"/>
      <c r="Y664" s="411"/>
      <c r="Z664" s="411"/>
    </row>
    <row r="665">
      <c r="A665" s="410"/>
      <c r="B665" s="410"/>
      <c r="C665" s="410"/>
      <c r="D665" s="410"/>
      <c r="E665" s="410"/>
      <c r="F665" s="410"/>
      <c r="G665" s="474"/>
      <c r="H665" s="474"/>
      <c r="I665" s="410"/>
      <c r="J665" s="428"/>
      <c r="K665" s="410"/>
      <c r="L665" s="410"/>
      <c r="M665" s="410"/>
      <c r="N665" s="410"/>
      <c r="O665" s="410"/>
      <c r="P665" s="410"/>
      <c r="Q665" s="410"/>
      <c r="R665" s="410"/>
      <c r="S665" s="410"/>
      <c r="T665" s="411"/>
      <c r="U665" s="411"/>
      <c r="V665" s="411"/>
      <c r="W665" s="411"/>
      <c r="X665" s="411"/>
      <c r="Y665" s="411"/>
      <c r="Z665" s="411"/>
    </row>
    <row r="666">
      <c r="A666" s="410"/>
      <c r="B666" s="410"/>
      <c r="C666" s="410"/>
      <c r="D666" s="410"/>
      <c r="E666" s="410"/>
      <c r="F666" s="481"/>
      <c r="G666" s="552" t="s">
        <v>131</v>
      </c>
      <c r="H666" s="552">
        <f>(1000-H664)</f>
        <v>730</v>
      </c>
      <c r="I666" s="553">
        <f>(H664/1000)</f>
        <v>0.27</v>
      </c>
      <c r="J666" s="428"/>
      <c r="K666" s="410"/>
      <c r="L666" s="410"/>
      <c r="M666" s="410"/>
      <c r="N666" s="410"/>
      <c r="O666" s="410"/>
      <c r="P666" s="410"/>
      <c r="Q666" s="410"/>
      <c r="R666" s="410"/>
      <c r="S666" s="410"/>
      <c r="T666" s="411"/>
      <c r="U666" s="411"/>
      <c r="V666" s="411"/>
      <c r="W666" s="411"/>
      <c r="X666" s="411"/>
      <c r="Y666" s="411"/>
      <c r="Z666" s="411"/>
    </row>
    <row r="667">
      <c r="A667" s="474"/>
      <c r="B667" s="474"/>
      <c r="C667" s="474"/>
      <c r="D667" s="474"/>
      <c r="E667" s="474"/>
      <c r="F667" s="474"/>
      <c r="G667" s="474"/>
      <c r="H667" s="474"/>
      <c r="I667" s="474"/>
      <c r="J667" s="428"/>
      <c r="K667" s="474"/>
      <c r="L667" s="474"/>
      <c r="M667" s="474"/>
      <c r="N667" s="474"/>
      <c r="O667" s="474"/>
      <c r="P667" s="474"/>
      <c r="Q667" s="410"/>
      <c r="R667" s="410"/>
      <c r="S667" s="410"/>
      <c r="T667" s="411"/>
      <c r="U667" s="411"/>
      <c r="V667" s="411"/>
      <c r="W667" s="411"/>
      <c r="X667" s="411"/>
      <c r="Y667" s="411"/>
      <c r="Z667" s="411"/>
    </row>
    <row r="668">
      <c r="A668" s="406" t="s">
        <v>286</v>
      </c>
      <c r="B668" s="407">
        <v>14.0</v>
      </c>
      <c r="C668" s="407">
        <v>15.0</v>
      </c>
      <c r="D668" s="407">
        <v>16.0</v>
      </c>
      <c r="E668" s="407">
        <v>17.0</v>
      </c>
      <c r="F668" s="407">
        <v>18.0</v>
      </c>
      <c r="G668" s="407">
        <v>19.0</v>
      </c>
      <c r="H668" s="408"/>
      <c r="I668" s="408"/>
      <c r="J668" s="409"/>
      <c r="K668" s="406" t="s">
        <v>286</v>
      </c>
      <c r="L668" s="415"/>
      <c r="M668" s="415"/>
      <c r="N668" s="415"/>
      <c r="O668" s="415"/>
      <c r="P668" s="415"/>
      <c r="Q668" s="410"/>
      <c r="R668" s="410"/>
      <c r="S668" s="410"/>
      <c r="T668" s="411"/>
      <c r="U668" s="411"/>
      <c r="V668" s="411"/>
      <c r="W668" s="411"/>
      <c r="X668" s="411"/>
      <c r="Y668" s="411"/>
      <c r="Z668" s="411"/>
    </row>
    <row r="669">
      <c r="A669" s="414" t="s">
        <v>144</v>
      </c>
      <c r="B669" s="414" t="s">
        <v>2</v>
      </c>
      <c r="C669" s="414" t="s">
        <v>3</v>
      </c>
      <c r="D669" s="414" t="s">
        <v>4</v>
      </c>
      <c r="E669" s="414" t="s">
        <v>5</v>
      </c>
      <c r="F669" s="414" t="s">
        <v>6</v>
      </c>
      <c r="G669" s="414" t="s">
        <v>7</v>
      </c>
      <c r="H669" s="414" t="s">
        <v>9</v>
      </c>
      <c r="I669" s="414" t="s">
        <v>71</v>
      </c>
      <c r="J669" s="409"/>
      <c r="K669" s="413" t="s">
        <v>144</v>
      </c>
      <c r="L669" s="413" t="s">
        <v>72</v>
      </c>
      <c r="M669" s="413" t="s">
        <v>13</v>
      </c>
      <c r="N669" s="415" t="s">
        <v>73</v>
      </c>
      <c r="O669" s="415" t="s">
        <v>133</v>
      </c>
      <c r="P669" s="494" t="s">
        <v>245</v>
      </c>
      <c r="Q669" s="410"/>
      <c r="R669" s="410"/>
      <c r="S669" s="410"/>
      <c r="T669" s="411"/>
      <c r="U669" s="411"/>
      <c r="V669" s="411"/>
      <c r="W669" s="411"/>
      <c r="X669" s="411"/>
      <c r="Y669" s="411"/>
      <c r="Z669" s="411"/>
    </row>
    <row r="670">
      <c r="A670" s="495" t="s">
        <v>1</v>
      </c>
      <c r="B670" s="496"/>
      <c r="C670" s="496"/>
      <c r="D670" s="496"/>
      <c r="E670" s="496"/>
      <c r="F670" s="496"/>
      <c r="G670" s="496"/>
      <c r="H670" s="497">
        <v>0.0</v>
      </c>
      <c r="I670" s="496"/>
      <c r="J670" s="409"/>
      <c r="K670" s="498" t="s">
        <v>1</v>
      </c>
      <c r="L670" s="499"/>
      <c r="M670" s="499"/>
      <c r="N670" s="499"/>
      <c r="O670" s="499"/>
      <c r="P670" s="499"/>
      <c r="Q670" s="410"/>
      <c r="R670" s="410"/>
      <c r="S670" s="410"/>
      <c r="T670" s="411"/>
      <c r="U670" s="411"/>
      <c r="V670" s="411"/>
      <c r="W670" s="411"/>
      <c r="X670" s="411"/>
      <c r="Y670" s="411"/>
      <c r="Z670" s="411"/>
    </row>
    <row r="671">
      <c r="A671" s="550" t="s">
        <v>275</v>
      </c>
      <c r="B671" s="417">
        <f t="shared" ref="B671:D671" si="327"> sum(B672, B673)</f>
        <v>0</v>
      </c>
      <c r="C671" s="417">
        <f t="shared" si="327"/>
        <v>2</v>
      </c>
      <c r="D671" s="417">
        <f t="shared" si="327"/>
        <v>20</v>
      </c>
      <c r="E671" s="555">
        <v>14.0</v>
      </c>
      <c r="F671" s="417">
        <f t="shared" ref="F671:G671" si="328"> sum(F672, F673)</f>
        <v>6</v>
      </c>
      <c r="G671" s="417">
        <f t="shared" si="328"/>
        <v>0</v>
      </c>
      <c r="H671" s="418">
        <f t="shared" ref="H671:H698" si="329">SUM(B671:G671)</f>
        <v>42</v>
      </c>
      <c r="I671" s="417"/>
      <c r="J671" s="409"/>
      <c r="K671" s="550" t="s">
        <v>275</v>
      </c>
      <c r="L671" s="445"/>
      <c r="M671" s="445"/>
      <c r="N671" s="447"/>
      <c r="O671" s="447"/>
      <c r="P671" s="445"/>
      <c r="Q671" s="410"/>
      <c r="R671" s="410"/>
      <c r="S671" s="410"/>
      <c r="T671" s="411"/>
      <c r="U671" s="411"/>
      <c r="V671" s="411"/>
      <c r="W671" s="411"/>
      <c r="X671" s="411"/>
      <c r="Y671" s="411"/>
      <c r="Z671" s="411"/>
    </row>
    <row r="672">
      <c r="A672" s="500" t="s">
        <v>145</v>
      </c>
      <c r="B672" s="501">
        <v>0.0</v>
      </c>
      <c r="C672" s="501">
        <v>2.0</v>
      </c>
      <c r="D672" s="554">
        <v>20.0</v>
      </c>
      <c r="E672" s="501">
        <v>15.0</v>
      </c>
      <c r="F672" s="501">
        <v>6.0</v>
      </c>
      <c r="G672" s="502">
        <v>0.0</v>
      </c>
      <c r="H672" s="503">
        <f t="shared" si="329"/>
        <v>43</v>
      </c>
      <c r="I672" s="504">
        <f>(H672:H673/60)</f>
        <v>0.7166666667</v>
      </c>
      <c r="J672" s="424"/>
      <c r="K672" s="500" t="s">
        <v>145</v>
      </c>
      <c r="L672" s="505">
        <v>73.0</v>
      </c>
      <c r="M672" s="505">
        <f t="shared" ref="M672:M673" si="330">(L672-H672)</f>
        <v>30</v>
      </c>
      <c r="N672" s="506">
        <v>90.0</v>
      </c>
      <c r="O672" s="505">
        <f t="shared" ref="O672:O677" si="331">sum(M672,N672)</f>
        <v>120</v>
      </c>
      <c r="P672" s="505"/>
      <c r="Q672" s="438"/>
      <c r="R672" s="410"/>
      <c r="S672" s="410"/>
      <c r="T672" s="411"/>
      <c r="U672" s="411"/>
      <c r="V672" s="411"/>
      <c r="W672" s="411"/>
      <c r="X672" s="411"/>
      <c r="Y672" s="411"/>
      <c r="Z672" s="411"/>
    </row>
    <row r="673">
      <c r="A673" s="507" t="s">
        <v>121</v>
      </c>
      <c r="B673" s="456">
        <v>0.0</v>
      </c>
      <c r="C673" s="456">
        <v>0.0</v>
      </c>
      <c r="D673" s="457">
        <v>0.0</v>
      </c>
      <c r="E673" s="456">
        <v>1.0</v>
      </c>
      <c r="F673" s="456">
        <v>0.0</v>
      </c>
      <c r="G673" s="507">
        <v>0.0</v>
      </c>
      <c r="H673" s="488">
        <f t="shared" si="329"/>
        <v>1</v>
      </c>
      <c r="I673" s="508"/>
      <c r="J673" s="424"/>
      <c r="K673" s="507" t="s">
        <v>121</v>
      </c>
      <c r="L673" s="489">
        <v>1.0</v>
      </c>
      <c r="M673" s="449">
        <f t="shared" si="330"/>
        <v>0</v>
      </c>
      <c r="N673" s="509">
        <v>0.0</v>
      </c>
      <c r="O673" s="449">
        <f t="shared" si="331"/>
        <v>0</v>
      </c>
      <c r="P673" s="449"/>
      <c r="Q673" s="438"/>
      <c r="R673" s="410"/>
      <c r="S673" s="410"/>
      <c r="T673" s="411"/>
      <c r="U673" s="411"/>
      <c r="V673" s="411"/>
      <c r="W673" s="411"/>
      <c r="X673" s="411"/>
      <c r="Y673" s="411"/>
      <c r="Z673" s="411"/>
    </row>
    <row r="674">
      <c r="A674" s="512" t="s">
        <v>257</v>
      </c>
      <c r="B674" s="511">
        <v>2.0</v>
      </c>
      <c r="C674" s="511">
        <v>7.0</v>
      </c>
      <c r="D674" s="511">
        <v>10.0</v>
      </c>
      <c r="E674" s="511">
        <v>7.0</v>
      </c>
      <c r="F674" s="511">
        <v>1.0</v>
      </c>
      <c r="G674" s="512">
        <v>0.0</v>
      </c>
      <c r="H674" s="513">
        <f t="shared" si="329"/>
        <v>27</v>
      </c>
      <c r="I674" s="514">
        <f>(H674/60)</f>
        <v>0.45</v>
      </c>
      <c r="J674" s="424"/>
      <c r="K674" s="512" t="s">
        <v>257</v>
      </c>
      <c r="L674" s="505">
        <v>42.0</v>
      </c>
      <c r="M674" s="505">
        <v>0.0</v>
      </c>
      <c r="N674" s="506">
        <v>60.0</v>
      </c>
      <c r="O674" s="505">
        <f t="shared" si="331"/>
        <v>60</v>
      </c>
      <c r="P674" s="505"/>
      <c r="Q674" s="438"/>
      <c r="R674" s="410"/>
      <c r="S674" s="410"/>
      <c r="T674" s="411"/>
      <c r="U674" s="411"/>
      <c r="V674" s="411"/>
      <c r="W674" s="411"/>
      <c r="X674" s="411"/>
      <c r="Y674" s="411"/>
      <c r="Z674" s="411"/>
    </row>
    <row r="675">
      <c r="A675" s="507" t="s">
        <v>121</v>
      </c>
      <c r="B675" s="456">
        <v>0.0</v>
      </c>
      <c r="C675" s="456">
        <v>0.0</v>
      </c>
      <c r="D675" s="456">
        <v>0.0</v>
      </c>
      <c r="E675" s="456">
        <v>0.0</v>
      </c>
      <c r="F675" s="456">
        <v>0.0</v>
      </c>
      <c r="G675" s="507">
        <v>0.0</v>
      </c>
      <c r="H675" s="488">
        <f t="shared" si="329"/>
        <v>0</v>
      </c>
      <c r="I675" s="508"/>
      <c r="J675" s="424"/>
      <c r="K675" s="507" t="s">
        <v>121</v>
      </c>
      <c r="L675" s="436">
        <v>0.0</v>
      </c>
      <c r="M675" s="449">
        <f t="shared" ref="M675:M677" si="332">(L675-H675)</f>
        <v>0</v>
      </c>
      <c r="N675" s="509">
        <v>0.0</v>
      </c>
      <c r="O675" s="449">
        <f t="shared" si="331"/>
        <v>0</v>
      </c>
      <c r="P675" s="449"/>
      <c r="Q675" s="410"/>
      <c r="R675" s="410"/>
      <c r="S675" s="410"/>
      <c r="T675" s="411"/>
      <c r="U675" s="411"/>
      <c r="V675" s="411"/>
      <c r="W675" s="411"/>
      <c r="X675" s="411"/>
      <c r="Y675" s="411"/>
      <c r="Z675" s="411"/>
    </row>
    <row r="676">
      <c r="A676" s="512" t="s">
        <v>274</v>
      </c>
      <c r="B676" s="511">
        <v>0.0</v>
      </c>
      <c r="C676" s="511">
        <v>0.0</v>
      </c>
      <c r="D676" s="511">
        <v>0.0</v>
      </c>
      <c r="E676" s="511">
        <v>0.0</v>
      </c>
      <c r="F676" s="511">
        <v>0.0</v>
      </c>
      <c r="G676" s="512">
        <v>0.0</v>
      </c>
      <c r="H676" s="513">
        <f t="shared" si="329"/>
        <v>0</v>
      </c>
      <c r="I676" s="514">
        <f>(H676/60)</f>
        <v>0</v>
      </c>
      <c r="J676" s="424"/>
      <c r="K676" s="512" t="s">
        <v>274</v>
      </c>
      <c r="L676" s="505">
        <v>0.0</v>
      </c>
      <c r="M676" s="505">
        <f t="shared" si="332"/>
        <v>0</v>
      </c>
      <c r="N676" s="506">
        <v>0.0</v>
      </c>
      <c r="O676" s="505">
        <f t="shared" si="331"/>
        <v>0</v>
      </c>
      <c r="P676" s="505"/>
      <c r="Q676" s="438"/>
      <c r="R676" s="410"/>
      <c r="S676" s="410"/>
      <c r="T676" s="411"/>
      <c r="U676" s="411"/>
      <c r="V676" s="411"/>
      <c r="W676" s="411"/>
      <c r="X676" s="411"/>
      <c r="Y676" s="411"/>
      <c r="Z676" s="411"/>
    </row>
    <row r="677">
      <c r="A677" s="507" t="s">
        <v>121</v>
      </c>
      <c r="B677" s="456">
        <v>0.0</v>
      </c>
      <c r="C677" s="456">
        <v>0.0</v>
      </c>
      <c r="D677" s="456">
        <v>0.0</v>
      </c>
      <c r="E677" s="456">
        <v>0.0</v>
      </c>
      <c r="F677" s="456">
        <v>0.0</v>
      </c>
      <c r="G677" s="507">
        <v>0.0</v>
      </c>
      <c r="H677" s="488">
        <f t="shared" si="329"/>
        <v>0</v>
      </c>
      <c r="I677" s="508"/>
      <c r="J677" s="424"/>
      <c r="K677" s="507" t="s">
        <v>121</v>
      </c>
      <c r="L677" s="436">
        <v>0.0</v>
      </c>
      <c r="M677" s="449">
        <f t="shared" si="332"/>
        <v>0</v>
      </c>
      <c r="N677" s="509">
        <v>0.0</v>
      </c>
      <c r="O677" s="449">
        <f t="shared" si="331"/>
        <v>0</v>
      </c>
      <c r="P677" s="449"/>
      <c r="Q677" s="410"/>
      <c r="R677" s="410"/>
      <c r="S677" s="410"/>
      <c r="T677" s="411"/>
      <c r="U677" s="411"/>
      <c r="V677" s="411"/>
      <c r="W677" s="411"/>
      <c r="X677" s="411"/>
      <c r="Y677" s="411"/>
      <c r="Z677" s="411"/>
    </row>
    <row r="678">
      <c r="A678" s="550" t="s">
        <v>275</v>
      </c>
      <c r="B678" s="417">
        <f> sum(B679, B680)</f>
        <v>3</v>
      </c>
      <c r="C678" s="555">
        <v>0.0</v>
      </c>
      <c r="D678" s="417">
        <f t="shared" ref="D678:F678" si="333"> sum(D679, D680)</f>
        <v>7</v>
      </c>
      <c r="E678" s="417">
        <f t="shared" si="333"/>
        <v>12</v>
      </c>
      <c r="F678" s="417">
        <f t="shared" si="333"/>
        <v>5</v>
      </c>
      <c r="G678" s="555">
        <v>0.0</v>
      </c>
      <c r="H678" s="418">
        <f t="shared" si="329"/>
        <v>27</v>
      </c>
      <c r="I678" s="417"/>
      <c r="J678" s="409"/>
      <c r="K678" s="550" t="s">
        <v>275</v>
      </c>
      <c r="L678" s="445"/>
      <c r="M678" s="445"/>
      <c r="N678" s="447"/>
      <c r="O678" s="447"/>
      <c r="P678" s="445"/>
      <c r="Q678" s="410"/>
      <c r="R678" s="410"/>
      <c r="S678" s="410"/>
      <c r="T678" s="411"/>
      <c r="U678" s="411"/>
      <c r="V678" s="411"/>
      <c r="W678" s="411"/>
      <c r="X678" s="411"/>
      <c r="Y678" s="411"/>
      <c r="Z678" s="411"/>
    </row>
    <row r="679">
      <c r="A679" s="500" t="s">
        <v>153</v>
      </c>
      <c r="B679" s="501">
        <v>3.0</v>
      </c>
      <c r="C679" s="501">
        <v>0.0</v>
      </c>
      <c r="D679" s="501">
        <v>7.0</v>
      </c>
      <c r="E679" s="501">
        <v>12.0</v>
      </c>
      <c r="F679" s="501">
        <v>5.0</v>
      </c>
      <c r="G679" s="502">
        <v>7.0</v>
      </c>
      <c r="H679" s="503">
        <f t="shared" si="329"/>
        <v>34</v>
      </c>
      <c r="I679" s="504">
        <f>(H679/60)</f>
        <v>0.5666666667</v>
      </c>
      <c r="J679" s="424"/>
      <c r="K679" s="500" t="s">
        <v>153</v>
      </c>
      <c r="L679" s="505">
        <v>50.0</v>
      </c>
      <c r="M679" s="505">
        <v>2.0</v>
      </c>
      <c r="N679" s="506">
        <v>35.0</v>
      </c>
      <c r="O679" s="505">
        <f t="shared" ref="O679:O684" si="334">sum(M679,N679)</f>
        <v>37</v>
      </c>
      <c r="P679" s="505"/>
      <c r="Q679" s="438"/>
      <c r="R679" s="410"/>
      <c r="S679" s="410"/>
      <c r="T679" s="411"/>
      <c r="U679" s="411"/>
      <c r="V679" s="411"/>
      <c r="W679" s="411"/>
      <c r="X679" s="411"/>
      <c r="Y679" s="411"/>
      <c r="Z679" s="411"/>
    </row>
    <row r="680">
      <c r="A680" s="507" t="s">
        <v>121</v>
      </c>
      <c r="B680" s="456">
        <v>0.0</v>
      </c>
      <c r="C680" s="456">
        <v>0.0</v>
      </c>
      <c r="D680" s="456">
        <v>0.0</v>
      </c>
      <c r="E680" s="456">
        <v>0.0</v>
      </c>
      <c r="F680" s="456">
        <v>0.0</v>
      </c>
      <c r="G680" s="507">
        <v>0.0</v>
      </c>
      <c r="H680" s="488">
        <f t="shared" si="329"/>
        <v>0</v>
      </c>
      <c r="I680" s="508"/>
      <c r="J680" s="424"/>
      <c r="K680" s="507" t="s">
        <v>121</v>
      </c>
      <c r="L680" s="489">
        <v>0.0</v>
      </c>
      <c r="M680" s="449">
        <f t="shared" ref="M680:M684" si="335">(L680-H680)</f>
        <v>0</v>
      </c>
      <c r="N680" s="509">
        <v>0.0</v>
      </c>
      <c r="O680" s="449">
        <f t="shared" si="334"/>
        <v>0</v>
      </c>
      <c r="P680" s="449"/>
      <c r="Q680" s="438"/>
      <c r="R680" s="410"/>
      <c r="S680" s="410"/>
      <c r="T680" s="411"/>
      <c r="U680" s="411"/>
      <c r="V680" s="411"/>
      <c r="W680" s="411"/>
      <c r="X680" s="411"/>
      <c r="Y680" s="411"/>
      <c r="Z680" s="411"/>
    </row>
    <row r="681">
      <c r="A681" s="510" t="s">
        <v>203</v>
      </c>
      <c r="B681" s="511">
        <v>12.0</v>
      </c>
      <c r="C681" s="511">
        <v>17.0</v>
      </c>
      <c r="D681" s="511">
        <v>0.0</v>
      </c>
      <c r="E681" s="511">
        <v>5.0</v>
      </c>
      <c r="F681" s="511">
        <v>9.0</v>
      </c>
      <c r="G681" s="512">
        <v>6.0</v>
      </c>
      <c r="H681" s="513">
        <f t="shared" si="329"/>
        <v>49</v>
      </c>
      <c r="I681" s="514">
        <f>(H681/60)</f>
        <v>0.8166666667</v>
      </c>
      <c r="J681" s="424"/>
      <c r="K681" s="510" t="s">
        <v>203</v>
      </c>
      <c r="L681" s="505">
        <v>69.0</v>
      </c>
      <c r="M681" s="505">
        <f t="shared" si="335"/>
        <v>20</v>
      </c>
      <c r="N681" s="506">
        <v>40.0</v>
      </c>
      <c r="O681" s="505">
        <f t="shared" si="334"/>
        <v>60</v>
      </c>
      <c r="P681" s="505"/>
      <c r="Q681" s="438"/>
      <c r="R681" s="410"/>
      <c r="S681" s="410"/>
      <c r="T681" s="411"/>
      <c r="U681" s="411"/>
      <c r="V681" s="411"/>
      <c r="W681" s="411"/>
      <c r="X681" s="411"/>
      <c r="Y681" s="411"/>
      <c r="Z681" s="411"/>
    </row>
    <row r="682">
      <c r="A682" s="507" t="s">
        <v>121</v>
      </c>
      <c r="B682" s="456">
        <v>0.0</v>
      </c>
      <c r="C682" s="456">
        <v>0.0</v>
      </c>
      <c r="D682" s="456">
        <v>0.0</v>
      </c>
      <c r="E682" s="456">
        <v>1.0</v>
      </c>
      <c r="F682" s="456">
        <v>2.0</v>
      </c>
      <c r="G682" s="507">
        <v>0.0</v>
      </c>
      <c r="H682" s="488">
        <f t="shared" si="329"/>
        <v>3</v>
      </c>
      <c r="I682" s="508"/>
      <c r="J682" s="424"/>
      <c r="K682" s="507" t="s">
        <v>121</v>
      </c>
      <c r="L682" s="489">
        <v>3.0</v>
      </c>
      <c r="M682" s="449">
        <f t="shared" si="335"/>
        <v>0</v>
      </c>
      <c r="N682" s="509">
        <v>0.0</v>
      </c>
      <c r="O682" s="449">
        <f t="shared" si="334"/>
        <v>0</v>
      </c>
      <c r="P682" s="449"/>
      <c r="Q682" s="410"/>
      <c r="R682" s="410"/>
      <c r="S682" s="410"/>
      <c r="T682" s="411"/>
      <c r="U682" s="411"/>
      <c r="V682" s="411"/>
      <c r="W682" s="411"/>
      <c r="X682" s="411"/>
      <c r="Y682" s="411"/>
      <c r="Z682" s="411"/>
    </row>
    <row r="683">
      <c r="A683" s="510" t="s">
        <v>241</v>
      </c>
      <c r="B683" s="511">
        <v>5.0</v>
      </c>
      <c r="C683" s="511">
        <v>10.0</v>
      </c>
      <c r="D683" s="511">
        <v>0.0</v>
      </c>
      <c r="E683" s="511">
        <v>6.0</v>
      </c>
      <c r="F683" s="511">
        <v>0.0</v>
      </c>
      <c r="G683" s="512">
        <v>4.0</v>
      </c>
      <c r="H683" s="513">
        <f t="shared" si="329"/>
        <v>25</v>
      </c>
      <c r="I683" s="514">
        <f>(H683/60)</f>
        <v>0.4166666667</v>
      </c>
      <c r="J683" s="424"/>
      <c r="K683" s="510" t="s">
        <v>241</v>
      </c>
      <c r="L683" s="505">
        <v>49.0</v>
      </c>
      <c r="M683" s="505">
        <f t="shared" si="335"/>
        <v>24</v>
      </c>
      <c r="N683" s="506">
        <v>10.0</v>
      </c>
      <c r="O683" s="505">
        <f t="shared" si="334"/>
        <v>34</v>
      </c>
      <c r="P683" s="505"/>
      <c r="Q683" s="438"/>
      <c r="R683" s="410"/>
      <c r="S683" s="410"/>
      <c r="T683" s="411"/>
      <c r="U683" s="411"/>
      <c r="V683" s="411"/>
      <c r="W683" s="411"/>
      <c r="X683" s="411"/>
      <c r="Y683" s="411"/>
      <c r="Z683" s="411"/>
    </row>
    <row r="684">
      <c r="A684" s="507" t="s">
        <v>121</v>
      </c>
      <c r="B684" s="456">
        <v>0.0</v>
      </c>
      <c r="C684" s="456">
        <v>0.0</v>
      </c>
      <c r="D684" s="456">
        <v>0.0</v>
      </c>
      <c r="E684" s="456">
        <v>0.0</v>
      </c>
      <c r="F684" s="456">
        <v>0.0</v>
      </c>
      <c r="G684" s="507">
        <v>0.0</v>
      </c>
      <c r="H684" s="488">
        <f t="shared" si="329"/>
        <v>0</v>
      </c>
      <c r="I684" s="508"/>
      <c r="J684" s="424"/>
      <c r="K684" s="507" t="s">
        <v>121</v>
      </c>
      <c r="L684" s="489">
        <v>0.0</v>
      </c>
      <c r="M684" s="449">
        <f t="shared" si="335"/>
        <v>0</v>
      </c>
      <c r="N684" s="509">
        <v>0.0</v>
      </c>
      <c r="O684" s="449">
        <f t="shared" si="334"/>
        <v>0</v>
      </c>
      <c r="P684" s="449"/>
      <c r="Q684" s="410"/>
      <c r="R684" s="410"/>
      <c r="S684" s="410"/>
      <c r="T684" s="411"/>
      <c r="U684" s="411"/>
      <c r="V684" s="411"/>
      <c r="W684" s="411"/>
      <c r="X684" s="411"/>
      <c r="Y684" s="411"/>
      <c r="Z684" s="411"/>
    </row>
    <row r="685">
      <c r="A685" s="550" t="s">
        <v>275</v>
      </c>
      <c r="B685" s="417">
        <f t="shared" ref="B685:F685" si="336"> sum(B686, B687)</f>
        <v>3</v>
      </c>
      <c r="C685" s="417">
        <f t="shared" si="336"/>
        <v>7</v>
      </c>
      <c r="D685" s="417">
        <f t="shared" si="336"/>
        <v>1</v>
      </c>
      <c r="E685" s="417">
        <f t="shared" si="336"/>
        <v>4</v>
      </c>
      <c r="F685" s="417">
        <f t="shared" si="336"/>
        <v>0</v>
      </c>
      <c r="G685" s="555">
        <v>0.0</v>
      </c>
      <c r="H685" s="418">
        <f t="shared" si="329"/>
        <v>15</v>
      </c>
      <c r="I685" s="417"/>
      <c r="J685" s="409"/>
      <c r="K685" s="550" t="s">
        <v>275</v>
      </c>
      <c r="L685" s="445"/>
      <c r="M685" s="445"/>
      <c r="N685" s="447"/>
      <c r="O685" s="447"/>
      <c r="P685" s="445"/>
      <c r="Q685" s="410"/>
      <c r="R685" s="410"/>
      <c r="S685" s="410"/>
      <c r="T685" s="411"/>
      <c r="U685" s="411"/>
      <c r="V685" s="411"/>
      <c r="W685" s="411"/>
      <c r="X685" s="411"/>
      <c r="Y685" s="411"/>
      <c r="Z685" s="411"/>
    </row>
    <row r="686">
      <c r="A686" s="512" t="s">
        <v>258</v>
      </c>
      <c r="B686" s="511">
        <v>1.0</v>
      </c>
      <c r="C686" s="511">
        <v>4.0</v>
      </c>
      <c r="D686" s="511">
        <v>1.0</v>
      </c>
      <c r="E686" s="511">
        <v>2.0</v>
      </c>
      <c r="F686" s="511">
        <v>0.0</v>
      </c>
      <c r="G686" s="512">
        <v>11.0</v>
      </c>
      <c r="H686" s="513">
        <f t="shared" si="329"/>
        <v>19</v>
      </c>
      <c r="I686" s="514">
        <f>(H686/60)</f>
        <v>0.3166666667</v>
      </c>
      <c r="J686" s="424"/>
      <c r="K686" s="512" t="s">
        <v>258</v>
      </c>
      <c r="L686" s="505">
        <v>61.0</v>
      </c>
      <c r="M686" s="505">
        <f t="shared" ref="M686:M691" si="337">(L686-H686)</f>
        <v>42</v>
      </c>
      <c r="N686" s="506">
        <v>10.0</v>
      </c>
      <c r="O686" s="505">
        <f t="shared" ref="O686:O691" si="338">sum(M686,N686)</f>
        <v>52</v>
      </c>
      <c r="P686" s="505"/>
      <c r="Q686" s="438"/>
      <c r="R686" s="410"/>
      <c r="S686" s="410"/>
      <c r="T686" s="411"/>
      <c r="U686" s="411"/>
      <c r="V686" s="411"/>
      <c r="W686" s="411"/>
      <c r="X686" s="411"/>
      <c r="Y686" s="411"/>
      <c r="Z686" s="411"/>
    </row>
    <row r="687">
      <c r="A687" s="507" t="s">
        <v>121</v>
      </c>
      <c r="B687" s="456">
        <v>2.0</v>
      </c>
      <c r="C687" s="456">
        <v>3.0</v>
      </c>
      <c r="D687" s="456">
        <v>0.0</v>
      </c>
      <c r="E687" s="456">
        <v>2.0</v>
      </c>
      <c r="F687" s="456">
        <v>0.0</v>
      </c>
      <c r="G687" s="507">
        <v>0.0</v>
      </c>
      <c r="H687" s="488">
        <f t="shared" si="329"/>
        <v>7</v>
      </c>
      <c r="I687" s="508"/>
      <c r="J687" s="424"/>
      <c r="K687" s="507" t="s">
        <v>121</v>
      </c>
      <c r="L687" s="436">
        <v>10.0</v>
      </c>
      <c r="M687" s="449">
        <f t="shared" si="337"/>
        <v>3</v>
      </c>
      <c r="N687" s="509">
        <v>0.0</v>
      </c>
      <c r="O687" s="449">
        <f t="shared" si="338"/>
        <v>3</v>
      </c>
      <c r="P687" s="449"/>
      <c r="Q687" s="410"/>
      <c r="R687" s="410"/>
      <c r="S687" s="410"/>
      <c r="T687" s="411"/>
      <c r="U687" s="411"/>
      <c r="V687" s="411"/>
      <c r="W687" s="411"/>
      <c r="X687" s="411"/>
      <c r="Y687" s="411"/>
      <c r="Z687" s="411"/>
    </row>
    <row r="688">
      <c r="A688" s="500" t="s">
        <v>152</v>
      </c>
      <c r="B688" s="501">
        <v>9.0</v>
      </c>
      <c r="C688" s="501">
        <v>17.0</v>
      </c>
      <c r="D688" s="501">
        <v>10.0</v>
      </c>
      <c r="E688" s="501">
        <v>0.0</v>
      </c>
      <c r="F688" s="501">
        <v>0.0</v>
      </c>
      <c r="G688" s="502">
        <v>0.0</v>
      </c>
      <c r="H688" s="503">
        <f t="shared" si="329"/>
        <v>36</v>
      </c>
      <c r="I688" s="504">
        <f>(H688/60)</f>
        <v>0.6</v>
      </c>
      <c r="J688" s="424"/>
      <c r="K688" s="500" t="s">
        <v>152</v>
      </c>
      <c r="L688" s="505">
        <v>54.0</v>
      </c>
      <c r="M688" s="505">
        <f t="shared" si="337"/>
        <v>18</v>
      </c>
      <c r="N688" s="506">
        <v>45.0</v>
      </c>
      <c r="O688" s="505">
        <f t="shared" si="338"/>
        <v>63</v>
      </c>
      <c r="P688" s="505"/>
      <c r="Q688" s="410"/>
      <c r="R688" s="410"/>
      <c r="S688" s="410"/>
      <c r="T688" s="411"/>
      <c r="U688" s="411"/>
      <c r="V688" s="411"/>
      <c r="W688" s="411"/>
      <c r="X688" s="411"/>
      <c r="Y688" s="411"/>
      <c r="Z688" s="411"/>
    </row>
    <row r="689">
      <c r="A689" s="507" t="s">
        <v>121</v>
      </c>
      <c r="B689" s="456">
        <v>0.0</v>
      </c>
      <c r="C689" s="456">
        <v>0.0</v>
      </c>
      <c r="D689" s="456">
        <v>0.0</v>
      </c>
      <c r="E689" s="456">
        <v>0.0</v>
      </c>
      <c r="F689" s="456">
        <v>0.0</v>
      </c>
      <c r="G689" s="507">
        <v>0.0</v>
      </c>
      <c r="H689" s="488">
        <f t="shared" si="329"/>
        <v>0</v>
      </c>
      <c r="I689" s="508"/>
      <c r="J689" s="424"/>
      <c r="K689" s="507" t="s">
        <v>121</v>
      </c>
      <c r="L689" s="489">
        <v>5.0</v>
      </c>
      <c r="M689" s="449">
        <f t="shared" si="337"/>
        <v>5</v>
      </c>
      <c r="N689" s="509">
        <v>0.0</v>
      </c>
      <c r="O689" s="449">
        <f t="shared" si="338"/>
        <v>5</v>
      </c>
      <c r="P689" s="449"/>
      <c r="Q689" s="410"/>
      <c r="R689" s="410"/>
      <c r="S689" s="410"/>
      <c r="T689" s="411"/>
      <c r="U689" s="411"/>
      <c r="V689" s="411"/>
      <c r="W689" s="411"/>
      <c r="X689" s="411"/>
      <c r="Y689" s="411"/>
      <c r="Z689" s="411"/>
    </row>
    <row r="690">
      <c r="A690" s="500" t="s">
        <v>150</v>
      </c>
      <c r="B690" s="501">
        <v>1.0</v>
      </c>
      <c r="C690" s="501">
        <v>1.0</v>
      </c>
      <c r="D690" s="501">
        <v>8.0</v>
      </c>
      <c r="E690" s="501">
        <v>1.0</v>
      </c>
      <c r="F690" s="501">
        <v>3.0</v>
      </c>
      <c r="G690" s="502">
        <v>0.0</v>
      </c>
      <c r="H690" s="503">
        <f t="shared" si="329"/>
        <v>14</v>
      </c>
      <c r="I690" s="504">
        <f>(H690/60)</f>
        <v>0.2333333333</v>
      </c>
      <c r="J690" s="424"/>
      <c r="K690" s="500" t="s">
        <v>150</v>
      </c>
      <c r="L690" s="505">
        <v>46.0</v>
      </c>
      <c r="M690" s="505">
        <f t="shared" si="337"/>
        <v>32</v>
      </c>
      <c r="N690" s="506">
        <v>10.0</v>
      </c>
      <c r="O690" s="505">
        <f t="shared" si="338"/>
        <v>42</v>
      </c>
      <c r="P690" s="505"/>
      <c r="Q690" s="438"/>
      <c r="R690" s="410"/>
      <c r="S690" s="410"/>
      <c r="T690" s="411"/>
      <c r="U690" s="411"/>
      <c r="V690" s="411"/>
      <c r="W690" s="411"/>
      <c r="X690" s="411"/>
      <c r="Y690" s="411"/>
      <c r="Z690" s="411"/>
    </row>
    <row r="691">
      <c r="A691" s="507" t="s">
        <v>121</v>
      </c>
      <c r="B691" s="456">
        <v>2.0</v>
      </c>
      <c r="C691" s="456">
        <v>3.0</v>
      </c>
      <c r="D691" s="456">
        <v>3.0</v>
      </c>
      <c r="E691" s="456">
        <v>1.0</v>
      </c>
      <c r="F691" s="456">
        <v>3.0</v>
      </c>
      <c r="G691" s="507">
        <v>0.0</v>
      </c>
      <c r="H691" s="488">
        <f t="shared" si="329"/>
        <v>12</v>
      </c>
      <c r="I691" s="508"/>
      <c r="J691" s="424"/>
      <c r="K691" s="507" t="s">
        <v>121</v>
      </c>
      <c r="L691" s="489">
        <v>21.0</v>
      </c>
      <c r="M691" s="449">
        <f t="shared" si="337"/>
        <v>9</v>
      </c>
      <c r="N691" s="509">
        <v>0.0</v>
      </c>
      <c r="O691" s="449">
        <f t="shared" si="338"/>
        <v>9</v>
      </c>
      <c r="P691" s="449"/>
      <c r="Q691" s="410"/>
      <c r="R691" s="410"/>
      <c r="S691" s="410"/>
      <c r="T691" s="411"/>
      <c r="U691" s="411"/>
      <c r="V691" s="411"/>
      <c r="W691" s="411"/>
      <c r="X691" s="411"/>
      <c r="Y691" s="411"/>
      <c r="Z691" s="411"/>
    </row>
    <row r="692">
      <c r="A692" s="550" t="s">
        <v>275</v>
      </c>
      <c r="B692" s="417">
        <f t="shared" ref="B692:E692" si="339"> sum(B693, B694)</f>
        <v>0</v>
      </c>
      <c r="C692" s="417">
        <f t="shared" si="339"/>
        <v>6</v>
      </c>
      <c r="D692" s="417">
        <f t="shared" si="339"/>
        <v>0</v>
      </c>
      <c r="E692" s="417">
        <f t="shared" si="339"/>
        <v>0</v>
      </c>
      <c r="F692" s="555">
        <v>0.0</v>
      </c>
      <c r="G692" s="555">
        <v>0.0</v>
      </c>
      <c r="H692" s="418">
        <f t="shared" si="329"/>
        <v>6</v>
      </c>
      <c r="I692" s="417"/>
      <c r="J692" s="409"/>
      <c r="K692" s="550" t="s">
        <v>275</v>
      </c>
      <c r="L692" s="445"/>
      <c r="M692" s="445"/>
      <c r="N692" s="447"/>
      <c r="O692" s="447"/>
      <c r="P692" s="445"/>
      <c r="Q692" s="410"/>
      <c r="R692" s="410"/>
      <c r="S692" s="410"/>
      <c r="T692" s="411"/>
      <c r="U692" s="411"/>
      <c r="V692" s="411"/>
      <c r="W692" s="411"/>
      <c r="X692" s="411"/>
      <c r="Y692" s="411"/>
      <c r="Z692" s="411"/>
    </row>
    <row r="693">
      <c r="A693" s="512" t="s">
        <v>278</v>
      </c>
      <c r="B693" s="511">
        <v>0.0</v>
      </c>
      <c r="C693" s="511">
        <v>6.0</v>
      </c>
      <c r="D693" s="511">
        <v>0.0</v>
      </c>
      <c r="E693" s="511">
        <v>0.0</v>
      </c>
      <c r="F693" s="511">
        <v>0.0</v>
      </c>
      <c r="G693" s="512">
        <v>4.0</v>
      </c>
      <c r="H693" s="513">
        <f t="shared" si="329"/>
        <v>10</v>
      </c>
      <c r="I693" s="514">
        <f>(H693/60)</f>
        <v>0.1666666667</v>
      </c>
      <c r="J693" s="424"/>
      <c r="K693" s="512" t="s">
        <v>278</v>
      </c>
      <c r="L693" s="505">
        <v>35.0</v>
      </c>
      <c r="M693" s="505">
        <f t="shared" ref="M693:M698" si="340">(L693-H693)</f>
        <v>25</v>
      </c>
      <c r="N693" s="506">
        <v>10.0</v>
      </c>
      <c r="O693" s="505">
        <f t="shared" ref="O693:O698" si="341">sum(M693,N693)</f>
        <v>35</v>
      </c>
      <c r="P693" s="505"/>
      <c r="Q693" s="410"/>
      <c r="R693" s="410"/>
      <c r="S693" s="410"/>
      <c r="T693" s="411"/>
      <c r="U693" s="411"/>
      <c r="V693" s="411"/>
      <c r="W693" s="411"/>
      <c r="X693" s="411"/>
      <c r="Y693" s="411"/>
      <c r="Z693" s="411"/>
    </row>
    <row r="694">
      <c r="A694" s="507" t="s">
        <v>121</v>
      </c>
      <c r="B694" s="456">
        <v>0.0</v>
      </c>
      <c r="C694" s="456">
        <v>0.0</v>
      </c>
      <c r="D694" s="456">
        <v>0.0</v>
      </c>
      <c r="E694" s="456">
        <v>0.0</v>
      </c>
      <c r="F694" s="456">
        <v>0.0</v>
      </c>
      <c r="G694" s="507">
        <v>0.0</v>
      </c>
      <c r="H694" s="488">
        <f t="shared" si="329"/>
        <v>0</v>
      </c>
      <c r="I694" s="508"/>
      <c r="J694" s="424"/>
      <c r="K694" s="507" t="s">
        <v>121</v>
      </c>
      <c r="L694" s="436">
        <v>0.0</v>
      </c>
      <c r="M694" s="449">
        <f t="shared" si="340"/>
        <v>0</v>
      </c>
      <c r="N694" s="509">
        <v>0.0</v>
      </c>
      <c r="O694" s="449">
        <f t="shared" si="341"/>
        <v>0</v>
      </c>
      <c r="P694" s="449"/>
      <c r="Q694" s="410"/>
      <c r="R694" s="410"/>
      <c r="S694" s="410"/>
      <c r="T694" s="411"/>
      <c r="U694" s="411"/>
      <c r="V694" s="411"/>
      <c r="W694" s="411"/>
      <c r="X694" s="411"/>
      <c r="Y694" s="411"/>
      <c r="Z694" s="411"/>
    </row>
    <row r="695">
      <c r="A695" s="502" t="s">
        <v>293</v>
      </c>
      <c r="B695" s="501">
        <v>0.0</v>
      </c>
      <c r="C695" s="501">
        <v>0.0</v>
      </c>
      <c r="D695" s="501">
        <v>0.0</v>
      </c>
      <c r="E695" s="501">
        <v>0.0</v>
      </c>
      <c r="F695" s="501">
        <v>0.0</v>
      </c>
      <c r="G695" s="502">
        <v>0.0</v>
      </c>
      <c r="H695" s="503">
        <f t="shared" si="329"/>
        <v>0</v>
      </c>
      <c r="I695" s="504">
        <f>(H695/60)</f>
        <v>0</v>
      </c>
      <c r="J695" s="424"/>
      <c r="K695" s="502" t="s">
        <v>293</v>
      </c>
      <c r="L695" s="505">
        <v>0.0</v>
      </c>
      <c r="M695" s="505">
        <f t="shared" si="340"/>
        <v>0</v>
      </c>
      <c r="N695" s="506">
        <v>15.0</v>
      </c>
      <c r="O695" s="505">
        <f t="shared" si="341"/>
        <v>15</v>
      </c>
      <c r="P695" s="505"/>
      <c r="Q695" s="410"/>
      <c r="R695" s="410"/>
      <c r="S695" s="410"/>
      <c r="T695" s="411"/>
      <c r="U695" s="411"/>
      <c r="V695" s="411"/>
      <c r="W695" s="411"/>
      <c r="X695" s="411"/>
      <c r="Y695" s="411"/>
      <c r="Z695" s="411"/>
    </row>
    <row r="696">
      <c r="A696" s="507" t="s">
        <v>121</v>
      </c>
      <c r="B696" s="456">
        <v>0.0</v>
      </c>
      <c r="C696" s="456">
        <v>0.0</v>
      </c>
      <c r="D696" s="456">
        <v>0.0</v>
      </c>
      <c r="E696" s="456">
        <v>0.0</v>
      </c>
      <c r="F696" s="456">
        <v>0.0</v>
      </c>
      <c r="G696" s="507">
        <v>0.0</v>
      </c>
      <c r="H696" s="488">
        <f t="shared" si="329"/>
        <v>0</v>
      </c>
      <c r="I696" s="508"/>
      <c r="J696" s="424"/>
      <c r="K696" s="507" t="s">
        <v>121</v>
      </c>
      <c r="L696" s="489">
        <v>0.0</v>
      </c>
      <c r="M696" s="449">
        <f t="shared" si="340"/>
        <v>0</v>
      </c>
      <c r="N696" s="509">
        <v>0.0</v>
      </c>
      <c r="O696" s="449">
        <f t="shared" si="341"/>
        <v>0</v>
      </c>
      <c r="P696" s="449"/>
      <c r="Q696" s="410"/>
      <c r="R696" s="410"/>
      <c r="S696" s="410"/>
      <c r="T696" s="411"/>
      <c r="U696" s="411"/>
      <c r="V696" s="411"/>
      <c r="W696" s="411"/>
      <c r="X696" s="411"/>
      <c r="Y696" s="411"/>
      <c r="Z696" s="411"/>
    </row>
    <row r="697">
      <c r="A697" s="502" t="s">
        <v>274</v>
      </c>
      <c r="B697" s="501">
        <v>0.0</v>
      </c>
      <c r="C697" s="501">
        <v>0.0</v>
      </c>
      <c r="D697" s="501">
        <v>0.0</v>
      </c>
      <c r="E697" s="501">
        <v>0.0</v>
      </c>
      <c r="F697" s="501">
        <v>0.0</v>
      </c>
      <c r="G697" s="502">
        <v>0.0</v>
      </c>
      <c r="H697" s="503">
        <f t="shared" si="329"/>
        <v>0</v>
      </c>
      <c r="I697" s="504">
        <f>(H697/60)</f>
        <v>0</v>
      </c>
      <c r="J697" s="424"/>
      <c r="K697" s="502" t="s">
        <v>274</v>
      </c>
      <c r="L697" s="505">
        <v>0.0</v>
      </c>
      <c r="M697" s="505">
        <f t="shared" si="340"/>
        <v>0</v>
      </c>
      <c r="N697" s="506">
        <v>0.0</v>
      </c>
      <c r="O697" s="505">
        <f t="shared" si="341"/>
        <v>0</v>
      </c>
      <c r="P697" s="505"/>
      <c r="Q697" s="410"/>
      <c r="R697" s="410"/>
      <c r="S697" s="410"/>
      <c r="T697" s="411"/>
      <c r="U697" s="411"/>
      <c r="V697" s="411"/>
      <c r="W697" s="411"/>
      <c r="X697" s="411"/>
      <c r="Y697" s="411"/>
      <c r="Z697" s="411"/>
    </row>
    <row r="698">
      <c r="A698" s="507" t="s">
        <v>121</v>
      </c>
      <c r="B698" s="456">
        <v>0.0</v>
      </c>
      <c r="C698" s="456">
        <v>0.0</v>
      </c>
      <c r="D698" s="456">
        <v>0.0</v>
      </c>
      <c r="E698" s="456">
        <v>0.0</v>
      </c>
      <c r="F698" s="456">
        <v>0.0</v>
      </c>
      <c r="G698" s="507">
        <v>0.0</v>
      </c>
      <c r="H698" s="488">
        <f t="shared" si="329"/>
        <v>0</v>
      </c>
      <c r="I698" s="508"/>
      <c r="J698" s="424"/>
      <c r="K698" s="507" t="s">
        <v>121</v>
      </c>
      <c r="L698" s="489">
        <v>0.0</v>
      </c>
      <c r="M698" s="449">
        <f t="shared" si="340"/>
        <v>0</v>
      </c>
      <c r="N698" s="509">
        <v>0.0</v>
      </c>
      <c r="O698" s="449">
        <f t="shared" si="341"/>
        <v>0</v>
      </c>
      <c r="P698" s="449"/>
      <c r="Q698" s="410"/>
      <c r="R698" s="410"/>
      <c r="S698" s="410"/>
      <c r="T698" s="411"/>
      <c r="U698" s="411"/>
      <c r="V698" s="411"/>
      <c r="W698" s="411"/>
      <c r="X698" s="411"/>
      <c r="Y698" s="411"/>
      <c r="Z698" s="411"/>
    </row>
    <row r="699">
      <c r="A699" s="515"/>
      <c r="B699" s="516"/>
      <c r="C699" s="516"/>
      <c r="D699" s="516"/>
      <c r="E699" s="516"/>
      <c r="F699" s="516"/>
      <c r="G699" s="515"/>
      <c r="H699" s="517"/>
      <c r="I699" s="518"/>
      <c r="J699" s="409"/>
      <c r="K699" s="515"/>
      <c r="L699" s="516"/>
      <c r="M699" s="516"/>
      <c r="N699" s="516"/>
      <c r="O699" s="516"/>
      <c r="P699" s="516"/>
      <c r="Q699" s="410"/>
      <c r="R699" s="410"/>
      <c r="S699" s="410"/>
      <c r="T699" s="411"/>
      <c r="U699" s="411"/>
      <c r="V699" s="411"/>
      <c r="W699" s="411"/>
      <c r="X699" s="411"/>
      <c r="Y699" s="411"/>
      <c r="Z699" s="411"/>
    </row>
    <row r="700">
      <c r="A700" s="519" t="s">
        <v>252</v>
      </c>
      <c r="B700" s="520">
        <f t="shared" ref="B700:F700" si="342">SUM(B672,B674,B676,B679,B681,B683,B686,B688, B690,B693, B695, B697)</f>
        <v>33</v>
      </c>
      <c r="C700" s="520">
        <f t="shared" si="342"/>
        <v>64</v>
      </c>
      <c r="D700" s="520">
        <f t="shared" si="342"/>
        <v>56</v>
      </c>
      <c r="E700" s="520">
        <f t="shared" si="342"/>
        <v>48</v>
      </c>
      <c r="F700" s="520">
        <f t="shared" si="342"/>
        <v>24</v>
      </c>
      <c r="G700" s="520">
        <f t="shared" ref="G700:G701" si="345">SUM(G672,G674,G676,G679,G681,G683,G686,G688, G690,G693)</f>
        <v>32</v>
      </c>
      <c r="H700" s="520">
        <f t="shared" ref="H700:H702" si="346">SUM(B700:G700)</f>
        <v>257</v>
      </c>
      <c r="I700" s="520"/>
      <c r="J700" s="409"/>
      <c r="K700" s="519" t="s">
        <v>252</v>
      </c>
      <c r="L700" s="520">
        <f t="shared" ref="L700:O700" si="343">SUM(L672,L674,L676,L679,L681,L683,L686,L688, L690,L693)</f>
        <v>479</v>
      </c>
      <c r="M700" s="520">
        <f t="shared" si="343"/>
        <v>193</v>
      </c>
      <c r="N700" s="520">
        <f t="shared" si="343"/>
        <v>310</v>
      </c>
      <c r="O700" s="520">
        <f t="shared" si="343"/>
        <v>503</v>
      </c>
      <c r="P700" s="520"/>
      <c r="Q700" s="410"/>
      <c r="R700" s="410"/>
      <c r="S700" s="410"/>
      <c r="T700" s="411"/>
      <c r="U700" s="411"/>
      <c r="V700" s="411"/>
      <c r="W700" s="411"/>
      <c r="X700" s="411"/>
      <c r="Y700" s="411"/>
      <c r="Z700" s="411"/>
    </row>
    <row r="701">
      <c r="A701" s="519" t="s">
        <v>121</v>
      </c>
      <c r="B701" s="520">
        <f t="shared" ref="B701:F701" si="344">SUM(B673,B675,B677,B680,B682,B684,B687,B689, B691,B694, B696, B698)</f>
        <v>4</v>
      </c>
      <c r="C701" s="520">
        <f t="shared" si="344"/>
        <v>6</v>
      </c>
      <c r="D701" s="520">
        <f t="shared" si="344"/>
        <v>3</v>
      </c>
      <c r="E701" s="520">
        <f t="shared" si="344"/>
        <v>5</v>
      </c>
      <c r="F701" s="520">
        <f t="shared" si="344"/>
        <v>5</v>
      </c>
      <c r="G701" s="520">
        <f t="shared" si="345"/>
        <v>0</v>
      </c>
      <c r="H701" s="520">
        <f t="shared" si="346"/>
        <v>23</v>
      </c>
      <c r="I701" s="520"/>
      <c r="J701" s="428"/>
      <c r="K701" s="519" t="s">
        <v>121</v>
      </c>
      <c r="L701" s="520">
        <f t="shared" ref="L701:O701" si="347">SUM(L673,L675,L677,L680,L682,L684,L687,L689, L691,L694)</f>
        <v>40</v>
      </c>
      <c r="M701" s="520">
        <f t="shared" si="347"/>
        <v>17</v>
      </c>
      <c r="N701" s="520">
        <f t="shared" si="347"/>
        <v>0</v>
      </c>
      <c r="O701" s="520">
        <f t="shared" si="347"/>
        <v>17</v>
      </c>
      <c r="P701" s="520"/>
      <c r="Q701" s="410"/>
      <c r="R701" s="410"/>
      <c r="S701" s="410"/>
      <c r="T701" s="411"/>
      <c r="U701" s="411"/>
      <c r="V701" s="411"/>
      <c r="W701" s="411"/>
      <c r="X701" s="411"/>
      <c r="Y701" s="411"/>
      <c r="Z701" s="411"/>
    </row>
    <row r="702">
      <c r="A702" s="497" t="s">
        <v>9</v>
      </c>
      <c r="B702" s="496">
        <f t="shared" ref="B702:G702" si="348">sum(B700:B701)</f>
        <v>37</v>
      </c>
      <c r="C702" s="496">
        <f t="shared" si="348"/>
        <v>70</v>
      </c>
      <c r="D702" s="496">
        <f t="shared" si="348"/>
        <v>59</v>
      </c>
      <c r="E702" s="496">
        <f t="shared" si="348"/>
        <v>53</v>
      </c>
      <c r="F702" s="496">
        <f t="shared" si="348"/>
        <v>29</v>
      </c>
      <c r="G702" s="496">
        <f t="shared" si="348"/>
        <v>32</v>
      </c>
      <c r="H702" s="556">
        <f t="shared" si="346"/>
        <v>280</v>
      </c>
      <c r="I702" s="496"/>
      <c r="J702" s="428"/>
      <c r="K702" s="497" t="s">
        <v>9</v>
      </c>
      <c r="L702" s="496">
        <f t="shared" ref="L702:O702" si="349">sum(L700:L701)</f>
        <v>519</v>
      </c>
      <c r="M702" s="496">
        <f t="shared" si="349"/>
        <v>210</v>
      </c>
      <c r="N702" s="496">
        <f t="shared" si="349"/>
        <v>310</v>
      </c>
      <c r="O702" s="496">
        <f t="shared" si="349"/>
        <v>520</v>
      </c>
      <c r="P702" s="496"/>
      <c r="Q702" s="410"/>
      <c r="R702" s="410"/>
      <c r="S702" s="410"/>
      <c r="T702" s="411"/>
      <c r="U702" s="411"/>
      <c r="V702" s="411"/>
      <c r="W702" s="411"/>
      <c r="X702" s="411"/>
      <c r="Y702" s="411"/>
      <c r="Z702" s="411"/>
    </row>
    <row r="703">
      <c r="A703" s="474"/>
      <c r="B703" s="474"/>
      <c r="C703" s="474"/>
      <c r="D703" s="474"/>
      <c r="E703" s="474"/>
      <c r="F703" s="474"/>
      <c r="G703" s="474"/>
      <c r="H703" s="474"/>
      <c r="I703" s="410"/>
      <c r="J703" s="428"/>
      <c r="K703" s="410"/>
      <c r="L703" s="410"/>
      <c r="M703" s="410"/>
      <c r="N703" s="410"/>
      <c r="O703" s="410"/>
      <c r="P703" s="410"/>
      <c r="Q703" s="410"/>
      <c r="R703" s="410"/>
      <c r="S703" s="410"/>
      <c r="T703" s="411"/>
      <c r="U703" s="411"/>
      <c r="V703" s="411"/>
      <c r="W703" s="411"/>
      <c r="X703" s="411"/>
      <c r="Y703" s="411"/>
      <c r="Z703" s="411"/>
    </row>
    <row r="704">
      <c r="A704" s="515"/>
      <c r="B704" s="517" t="s">
        <v>2</v>
      </c>
      <c r="C704" s="517" t="s">
        <v>3</v>
      </c>
      <c r="D704" s="517" t="s">
        <v>4</v>
      </c>
      <c r="E704" s="517" t="s">
        <v>5</v>
      </c>
      <c r="F704" s="517" t="s">
        <v>6</v>
      </c>
      <c r="G704" s="517" t="s">
        <v>7</v>
      </c>
      <c r="H704" s="516" t="s">
        <v>9</v>
      </c>
      <c r="I704" s="410"/>
      <c r="J704" s="428"/>
      <c r="K704" s="410"/>
      <c r="L704" s="410"/>
      <c r="M704" s="410"/>
      <c r="N704" s="410"/>
      <c r="O704" s="410"/>
      <c r="P704" s="410"/>
      <c r="Q704" s="410"/>
      <c r="R704" s="410"/>
      <c r="S704" s="410"/>
      <c r="T704" s="411"/>
      <c r="U704" s="411"/>
      <c r="V704" s="411"/>
      <c r="W704" s="411"/>
      <c r="X704" s="411"/>
      <c r="Y704" s="411"/>
      <c r="Z704" s="411"/>
    </row>
    <row r="705">
      <c r="A705" s="519" t="s">
        <v>252</v>
      </c>
      <c r="B705" s="521">
        <f t="shared" ref="B705:G705" si="350">(B700*130)</f>
        <v>4290</v>
      </c>
      <c r="C705" s="521">
        <f t="shared" si="350"/>
        <v>8320</v>
      </c>
      <c r="D705" s="521">
        <f t="shared" si="350"/>
        <v>7280</v>
      </c>
      <c r="E705" s="521">
        <f t="shared" si="350"/>
        <v>6240</v>
      </c>
      <c r="F705" s="521">
        <f t="shared" si="350"/>
        <v>3120</v>
      </c>
      <c r="G705" s="521">
        <f t="shared" si="350"/>
        <v>4160</v>
      </c>
      <c r="H705" s="521">
        <f t="shared" ref="H705:H706" si="352">SUM(B705:G705)</f>
        <v>33410</v>
      </c>
      <c r="I705" s="410"/>
      <c r="J705" s="428"/>
      <c r="K705" s="410"/>
      <c r="L705" s="410"/>
      <c r="M705" s="410"/>
      <c r="N705" s="410"/>
      <c r="O705" s="410"/>
      <c r="P705" s="410"/>
      <c r="Q705" s="410"/>
      <c r="R705" s="410"/>
      <c r="S705" s="410"/>
      <c r="T705" s="411"/>
      <c r="U705" s="411"/>
      <c r="V705" s="411"/>
      <c r="W705" s="411"/>
      <c r="X705" s="411"/>
      <c r="Y705" s="411"/>
      <c r="Z705" s="411"/>
    </row>
    <row r="706">
      <c r="A706" s="519" t="s">
        <v>121</v>
      </c>
      <c r="B706" s="521">
        <f t="shared" ref="B706:G706" si="351">(B701*30)</f>
        <v>120</v>
      </c>
      <c r="C706" s="521">
        <f t="shared" si="351"/>
        <v>180</v>
      </c>
      <c r="D706" s="521">
        <f t="shared" si="351"/>
        <v>90</v>
      </c>
      <c r="E706" s="521">
        <f t="shared" si="351"/>
        <v>150</v>
      </c>
      <c r="F706" s="521">
        <f t="shared" si="351"/>
        <v>150</v>
      </c>
      <c r="G706" s="521">
        <f t="shared" si="351"/>
        <v>0</v>
      </c>
      <c r="H706" s="521">
        <f t="shared" si="352"/>
        <v>690</v>
      </c>
      <c r="I706" s="410"/>
      <c r="J706" s="428"/>
      <c r="K706" s="410"/>
      <c r="L706" s="410"/>
      <c r="M706" s="410"/>
      <c r="N706" s="410"/>
      <c r="O706" s="410"/>
      <c r="P706" s="410"/>
      <c r="Q706" s="410"/>
      <c r="R706" s="410"/>
      <c r="S706" s="410"/>
      <c r="T706" s="411"/>
      <c r="U706" s="411"/>
      <c r="V706" s="411"/>
      <c r="W706" s="411"/>
      <c r="X706" s="411"/>
      <c r="Y706" s="411"/>
      <c r="Z706" s="411"/>
    </row>
    <row r="707">
      <c r="A707" s="497" t="s">
        <v>9</v>
      </c>
      <c r="B707" s="522">
        <f t="shared" ref="B707:H707" si="353">sum(B705:B706)</f>
        <v>4410</v>
      </c>
      <c r="C707" s="522">
        <f t="shared" si="353"/>
        <v>8500</v>
      </c>
      <c r="D707" s="522">
        <f t="shared" si="353"/>
        <v>7370</v>
      </c>
      <c r="E707" s="522">
        <f t="shared" si="353"/>
        <v>6390</v>
      </c>
      <c r="F707" s="522">
        <f t="shared" si="353"/>
        <v>3270</v>
      </c>
      <c r="G707" s="522">
        <f t="shared" si="353"/>
        <v>4160</v>
      </c>
      <c r="H707" s="522">
        <f t="shared" si="353"/>
        <v>34100</v>
      </c>
      <c r="I707" s="410"/>
      <c r="J707" s="428"/>
      <c r="K707" s="410"/>
      <c r="L707" s="410"/>
      <c r="M707" s="410"/>
      <c r="N707" s="410"/>
      <c r="O707" s="410"/>
      <c r="P707" s="410"/>
      <c r="Q707" s="410"/>
      <c r="R707" s="410"/>
      <c r="S707" s="410"/>
      <c r="T707" s="411"/>
      <c r="U707" s="411"/>
      <c r="V707" s="411"/>
      <c r="W707" s="411"/>
      <c r="X707" s="411"/>
      <c r="Y707" s="411"/>
      <c r="Z707" s="411"/>
    </row>
    <row r="708">
      <c r="A708" s="474"/>
      <c r="B708" s="474"/>
      <c r="C708" s="474"/>
      <c r="D708" s="474"/>
      <c r="E708" s="474"/>
      <c r="F708" s="474"/>
      <c r="G708" s="474"/>
      <c r="H708" s="474"/>
      <c r="I708" s="410"/>
      <c r="J708" s="428"/>
      <c r="K708" s="410"/>
      <c r="L708" s="410"/>
      <c r="M708" s="410"/>
      <c r="N708" s="410"/>
      <c r="O708" s="410"/>
      <c r="P708" s="410"/>
      <c r="Q708" s="410"/>
      <c r="R708" s="410"/>
      <c r="S708" s="410"/>
      <c r="T708" s="411"/>
      <c r="U708" s="411"/>
      <c r="V708" s="411"/>
      <c r="W708" s="411"/>
      <c r="X708" s="411"/>
      <c r="Y708" s="411"/>
      <c r="Z708" s="411"/>
    </row>
    <row r="709">
      <c r="A709" s="479"/>
      <c r="B709" s="493">
        <f t="shared" ref="B709:H709" si="354">(B707)</f>
        <v>4410</v>
      </c>
      <c r="C709" s="493">
        <f t="shared" si="354"/>
        <v>8500</v>
      </c>
      <c r="D709" s="493">
        <f t="shared" si="354"/>
        <v>7370</v>
      </c>
      <c r="E709" s="493">
        <f t="shared" si="354"/>
        <v>6390</v>
      </c>
      <c r="F709" s="493">
        <f t="shared" si="354"/>
        <v>3270</v>
      </c>
      <c r="G709" s="493">
        <f t="shared" si="354"/>
        <v>4160</v>
      </c>
      <c r="H709" s="493">
        <f t="shared" si="354"/>
        <v>34100</v>
      </c>
      <c r="I709" s="410"/>
      <c r="J709" s="428"/>
      <c r="K709" s="410"/>
      <c r="L709" s="410"/>
      <c r="M709" s="410"/>
      <c r="N709" s="410"/>
      <c r="O709" s="410"/>
      <c r="P709" s="410"/>
      <c r="Q709" s="410"/>
      <c r="R709" s="410"/>
      <c r="S709" s="410"/>
      <c r="T709" s="411"/>
      <c r="U709" s="411"/>
      <c r="V709" s="411"/>
      <c r="W709" s="411"/>
      <c r="X709" s="411"/>
      <c r="Y709" s="411"/>
      <c r="Z709" s="411"/>
    </row>
    <row r="710">
      <c r="A710" s="410"/>
      <c r="B710" s="410"/>
      <c r="C710" s="410"/>
      <c r="D710" s="410"/>
      <c r="E710" s="410"/>
      <c r="F710" s="410"/>
      <c r="G710" s="474"/>
      <c r="H710" s="474"/>
      <c r="I710" s="410"/>
      <c r="J710" s="428"/>
      <c r="K710" s="410"/>
      <c r="L710" s="571" t="s">
        <v>279</v>
      </c>
      <c r="M710" s="571" t="s">
        <v>280</v>
      </c>
      <c r="N710" s="571" t="s">
        <v>281</v>
      </c>
      <c r="O710" s="571" t="s">
        <v>131</v>
      </c>
      <c r="P710" s="571" t="s">
        <v>282</v>
      </c>
      <c r="Q710" s="571" t="s">
        <v>283</v>
      </c>
      <c r="R710" s="571" t="s">
        <v>284</v>
      </c>
      <c r="S710" s="571" t="s">
        <v>285</v>
      </c>
      <c r="T710" s="571" t="s">
        <v>284</v>
      </c>
      <c r="U710" s="411"/>
      <c r="V710" s="411"/>
      <c r="W710" s="411"/>
      <c r="X710" s="411"/>
      <c r="Y710" s="411"/>
      <c r="Z710" s="411"/>
    </row>
    <row r="711">
      <c r="A711" s="410"/>
      <c r="B711" s="410"/>
      <c r="C711" s="410"/>
      <c r="D711" s="410"/>
      <c r="E711" s="410"/>
      <c r="F711" s="481"/>
      <c r="G711" s="482" t="s">
        <v>35</v>
      </c>
      <c r="H711" s="482" t="s">
        <v>36</v>
      </c>
      <c r="I711" s="410"/>
      <c r="J711" s="428"/>
      <c r="K711" s="410"/>
      <c r="L711" s="507" t="s">
        <v>70</v>
      </c>
      <c r="M711" s="507">
        <v>35.0</v>
      </c>
      <c r="N711" s="507">
        <v>35.0</v>
      </c>
      <c r="O711" s="558">
        <f t="shared" ref="O711:O714" si="355">(M711-N711)</f>
        <v>0</v>
      </c>
      <c r="P711" s="559">
        <v>6500.0</v>
      </c>
      <c r="Q711" s="560">
        <f>(H633)</f>
        <v>4012</v>
      </c>
      <c r="R711" s="561">
        <f t="shared" ref="R711:R714" si="356">(Q711/P711)</f>
        <v>0.6172307692</v>
      </c>
      <c r="S711" s="572">
        <f t="shared" ref="S711:S713" si="357">(Q711/11*23)</f>
        <v>8388.727273</v>
      </c>
      <c r="T711" s="565">
        <f t="shared" ref="T711:T714" si="358">(S711/P711)</f>
        <v>1.290573427</v>
      </c>
      <c r="U711" s="411"/>
      <c r="V711" s="411"/>
      <c r="W711" s="411"/>
      <c r="X711" s="411"/>
      <c r="Y711" s="411"/>
      <c r="Z711" s="411"/>
    </row>
    <row r="712">
      <c r="A712" s="410"/>
      <c r="B712" s="410"/>
      <c r="C712" s="410"/>
      <c r="D712" s="410"/>
      <c r="E712" s="410"/>
      <c r="F712" s="481"/>
      <c r="G712" s="483">
        <v>44598.0</v>
      </c>
      <c r="H712" s="430">
        <v>236.0</v>
      </c>
      <c r="I712" s="410"/>
      <c r="J712" s="428"/>
      <c r="K712" s="410"/>
      <c r="L712" s="507" t="s">
        <v>132</v>
      </c>
      <c r="M712" s="507">
        <v>12.0</v>
      </c>
      <c r="N712" s="507">
        <v>7.0</v>
      </c>
      <c r="O712" s="558">
        <f t="shared" si="355"/>
        <v>5</v>
      </c>
      <c r="P712" s="559">
        <v>1000.0</v>
      </c>
      <c r="Q712" s="560">
        <f>(H664)</f>
        <v>270</v>
      </c>
      <c r="R712" s="561">
        <f t="shared" si="356"/>
        <v>0.27</v>
      </c>
      <c r="S712" s="572">
        <f t="shared" si="357"/>
        <v>564.5454545</v>
      </c>
      <c r="T712" s="564">
        <f t="shared" si="358"/>
        <v>0.5645454545</v>
      </c>
      <c r="U712" s="411"/>
      <c r="V712" s="411"/>
      <c r="W712" s="411"/>
      <c r="X712" s="411"/>
      <c r="Y712" s="411"/>
      <c r="Z712" s="411"/>
    </row>
    <row r="713">
      <c r="A713" s="410"/>
      <c r="B713" s="410"/>
      <c r="C713" s="410"/>
      <c r="D713" s="410"/>
      <c r="E713" s="410"/>
      <c r="F713" s="481"/>
      <c r="G713" s="484">
        <v>44605.0</v>
      </c>
      <c r="H713" s="430">
        <v>306.0</v>
      </c>
      <c r="I713" s="410"/>
      <c r="J713" s="428"/>
      <c r="K713" s="410"/>
      <c r="L713" s="507" t="s">
        <v>144</v>
      </c>
      <c r="M713" s="507">
        <v>12.0</v>
      </c>
      <c r="N713" s="507">
        <v>11.0</v>
      </c>
      <c r="O713" s="558">
        <f t="shared" si="355"/>
        <v>1</v>
      </c>
      <c r="P713" s="559">
        <v>1500.0</v>
      </c>
      <c r="Q713" s="560">
        <f>(H715)</f>
        <v>822</v>
      </c>
      <c r="R713" s="561">
        <f t="shared" si="356"/>
        <v>0.548</v>
      </c>
      <c r="S713" s="572">
        <f t="shared" si="357"/>
        <v>1718.727273</v>
      </c>
      <c r="T713" s="565">
        <f t="shared" si="358"/>
        <v>1.145818182</v>
      </c>
      <c r="U713" s="411"/>
      <c r="V713" s="411"/>
      <c r="W713" s="411"/>
      <c r="X713" s="411"/>
      <c r="Y713" s="411"/>
      <c r="Z713" s="411"/>
    </row>
    <row r="714">
      <c r="A714" s="410"/>
      <c r="B714" s="410"/>
      <c r="C714" s="410"/>
      <c r="D714" s="410"/>
      <c r="E714" s="410"/>
      <c r="F714" s="481"/>
      <c r="G714" s="484">
        <v>44612.0</v>
      </c>
      <c r="H714" s="430">
        <f>(H702)</f>
        <v>280</v>
      </c>
      <c r="I714" s="410"/>
      <c r="J714" s="428"/>
      <c r="K714" s="410"/>
      <c r="L714" s="507" t="s">
        <v>156</v>
      </c>
      <c r="M714" s="507">
        <v>44.0</v>
      </c>
      <c r="N714" s="507">
        <v>41.0</v>
      </c>
      <c r="O714" s="558">
        <f t="shared" si="355"/>
        <v>3</v>
      </c>
      <c r="P714" s="566">
        <v>75000.0</v>
      </c>
      <c r="Q714" s="567">
        <f>(I736)</f>
        <v>82700.52</v>
      </c>
      <c r="R714" s="561">
        <f t="shared" si="356"/>
        <v>1.1026736</v>
      </c>
      <c r="S714" s="562">
        <f>(Q714/15*31)</f>
        <v>170914.408</v>
      </c>
      <c r="T714" s="568">
        <f t="shared" si="358"/>
        <v>2.278858773</v>
      </c>
      <c r="U714" s="411"/>
      <c r="V714" s="411"/>
      <c r="W714" s="411"/>
      <c r="X714" s="411"/>
      <c r="Y714" s="411"/>
      <c r="Z714" s="411"/>
    </row>
    <row r="715">
      <c r="A715" s="410"/>
      <c r="B715" s="410"/>
      <c r="C715" s="410"/>
      <c r="D715" s="410"/>
      <c r="E715" s="410"/>
      <c r="F715" s="481"/>
      <c r="G715" s="482" t="s">
        <v>9</v>
      </c>
      <c r="H715" s="482">
        <f>SUM(H712:H714)</f>
        <v>822</v>
      </c>
      <c r="I715" s="410"/>
      <c r="J715" s="428"/>
      <c r="K715" s="410"/>
      <c r="L715" s="410"/>
      <c r="M715" s="410"/>
      <c r="N715" s="410"/>
      <c r="O715" s="410"/>
      <c r="P715" s="410"/>
      <c r="Q715" s="410"/>
      <c r="R715" s="410"/>
      <c r="S715" s="410"/>
      <c r="T715" s="411"/>
      <c r="U715" s="411"/>
      <c r="V715" s="411"/>
      <c r="W715" s="411"/>
      <c r="X715" s="411"/>
      <c r="Y715" s="411"/>
      <c r="Z715" s="411"/>
    </row>
    <row r="716">
      <c r="A716" s="410"/>
      <c r="B716" s="410"/>
      <c r="C716" s="410"/>
      <c r="D716" s="410"/>
      <c r="E716" s="410"/>
      <c r="F716" s="410"/>
      <c r="G716" s="474"/>
      <c r="H716" s="474"/>
      <c r="I716" s="410"/>
      <c r="J716" s="428"/>
      <c r="K716" s="410"/>
      <c r="L716" s="410"/>
      <c r="M716" s="410"/>
      <c r="N716" s="410"/>
      <c r="O716" s="410"/>
      <c r="P716" s="410"/>
      <c r="Q716" s="410"/>
      <c r="R716" s="410"/>
      <c r="S716" s="410"/>
      <c r="T716" s="411"/>
      <c r="U716" s="411"/>
      <c r="V716" s="411"/>
      <c r="W716" s="411"/>
      <c r="X716" s="411"/>
      <c r="Y716" s="411"/>
      <c r="Z716" s="411"/>
    </row>
    <row r="717">
      <c r="A717" s="474"/>
      <c r="B717" s="474"/>
      <c r="C717" s="474"/>
      <c r="D717" s="474"/>
      <c r="E717" s="474"/>
      <c r="F717" s="474"/>
      <c r="G717" s="474"/>
      <c r="H717" s="474"/>
      <c r="I717" s="474"/>
      <c r="J717" s="428"/>
      <c r="K717" s="410"/>
      <c r="L717" s="410"/>
      <c r="M717" s="410"/>
      <c r="N717" s="410"/>
      <c r="O717" s="410"/>
      <c r="P717" s="410"/>
      <c r="Q717" s="410"/>
      <c r="R717" s="410"/>
      <c r="S717" s="410"/>
      <c r="T717" s="411"/>
      <c r="U717" s="411"/>
      <c r="V717" s="411"/>
      <c r="W717" s="411"/>
      <c r="X717" s="411"/>
      <c r="Y717" s="411"/>
      <c r="Z717" s="411"/>
    </row>
    <row r="718">
      <c r="A718" s="406" t="s">
        <v>286</v>
      </c>
      <c r="B718" s="407">
        <v>14.0</v>
      </c>
      <c r="C718" s="407">
        <v>15.0</v>
      </c>
      <c r="D718" s="407">
        <v>16.0</v>
      </c>
      <c r="E718" s="407">
        <v>17.0</v>
      </c>
      <c r="F718" s="407">
        <v>18.0</v>
      </c>
      <c r="G718" s="407">
        <v>19.0</v>
      </c>
      <c r="H718" s="523">
        <v>20.0</v>
      </c>
      <c r="I718" s="408"/>
      <c r="J718" s="409"/>
      <c r="K718" s="410"/>
      <c r="L718" s="410"/>
      <c r="M718" s="410"/>
      <c r="N718" s="410"/>
      <c r="O718" s="410"/>
      <c r="P718" s="410"/>
      <c r="Q718" s="410"/>
      <c r="R718" s="410"/>
      <c r="S718" s="410"/>
      <c r="T718" s="411"/>
      <c r="U718" s="411"/>
      <c r="V718" s="411"/>
      <c r="W718" s="411"/>
      <c r="X718" s="411"/>
      <c r="Y718" s="411"/>
      <c r="Z718" s="411"/>
    </row>
    <row r="719">
      <c r="A719" s="412" t="s">
        <v>156</v>
      </c>
      <c r="B719" s="413" t="s">
        <v>2</v>
      </c>
      <c r="C719" s="413" t="s">
        <v>3</v>
      </c>
      <c r="D719" s="413" t="s">
        <v>4</v>
      </c>
      <c r="E719" s="413" t="s">
        <v>5</v>
      </c>
      <c r="F719" s="413" t="s">
        <v>6</v>
      </c>
      <c r="G719" s="413" t="s">
        <v>7</v>
      </c>
      <c r="H719" s="413" t="s">
        <v>8</v>
      </c>
      <c r="I719" s="413" t="s">
        <v>9</v>
      </c>
      <c r="J719" s="428"/>
      <c r="K719" s="410"/>
      <c r="L719" s="410"/>
      <c r="M719" s="410"/>
      <c r="N719" s="410"/>
      <c r="O719" s="410"/>
      <c r="P719" s="410"/>
      <c r="Q719" s="410"/>
      <c r="R719" s="410"/>
      <c r="S719" s="410"/>
      <c r="T719" s="411"/>
      <c r="U719" s="569"/>
      <c r="V719" s="411"/>
      <c r="W719" s="411"/>
      <c r="X719" s="411"/>
      <c r="Y719" s="411"/>
      <c r="Z719" s="411"/>
    </row>
    <row r="720">
      <c r="A720" s="524" t="s">
        <v>163</v>
      </c>
      <c r="B720" s="525"/>
      <c r="C720" s="525"/>
      <c r="D720" s="525"/>
      <c r="E720" s="525"/>
      <c r="F720" s="525"/>
      <c r="G720" s="525"/>
      <c r="H720" s="525"/>
      <c r="I720" s="525"/>
      <c r="J720" s="570"/>
      <c r="K720" s="410"/>
      <c r="L720" s="410"/>
      <c r="M720" s="410"/>
      <c r="N720" s="410"/>
      <c r="O720" s="410"/>
      <c r="P720" s="410"/>
      <c r="Q720" s="410"/>
      <c r="R720" s="410"/>
      <c r="S720" s="527"/>
      <c r="T720" s="411"/>
      <c r="U720" s="411"/>
      <c r="V720" s="411"/>
      <c r="W720" s="411"/>
      <c r="X720" s="411"/>
      <c r="Y720" s="411"/>
      <c r="Z720" s="411"/>
    </row>
    <row r="721">
      <c r="A721" s="491" t="s">
        <v>164</v>
      </c>
      <c r="B721" s="528">
        <v>428.88</v>
      </c>
      <c r="C721" s="528">
        <v>841.56</v>
      </c>
      <c r="D721" s="528">
        <v>570.26</v>
      </c>
      <c r="E721" s="529">
        <v>607.0</v>
      </c>
      <c r="F721" s="529">
        <v>833.76</v>
      </c>
      <c r="G721" s="529">
        <v>626.44</v>
      </c>
      <c r="H721" s="530">
        <v>701.29</v>
      </c>
      <c r="I721" s="531">
        <f t="shared" ref="I721:I723" si="359">SUM(B721:H721)</f>
        <v>4609.19</v>
      </c>
      <c r="J721" s="428"/>
      <c r="K721" s="410"/>
      <c r="L721" s="410"/>
      <c r="M721" s="410"/>
      <c r="N721" s="410"/>
      <c r="O721" s="410"/>
      <c r="P721" s="410"/>
      <c r="Q721" s="410"/>
      <c r="R721" s="410"/>
      <c r="S721" s="410"/>
      <c r="T721" s="411"/>
      <c r="U721" s="411"/>
      <c r="V721" s="411"/>
      <c r="W721" s="411"/>
      <c r="X721" s="411"/>
      <c r="Y721" s="411"/>
      <c r="Z721" s="411"/>
    </row>
    <row r="722">
      <c r="A722" s="491" t="s">
        <v>165</v>
      </c>
      <c r="B722" s="528">
        <v>390.15</v>
      </c>
      <c r="C722" s="528">
        <v>514.1</v>
      </c>
      <c r="D722" s="528">
        <v>424.42</v>
      </c>
      <c r="E722" s="529">
        <v>521.0</v>
      </c>
      <c r="F722" s="529">
        <v>647.34</v>
      </c>
      <c r="G722" s="529">
        <v>950.39</v>
      </c>
      <c r="H722" s="530">
        <v>713.28</v>
      </c>
      <c r="I722" s="531">
        <f t="shared" si="359"/>
        <v>4160.68</v>
      </c>
      <c r="J722" s="428"/>
      <c r="K722" s="410"/>
      <c r="L722" s="410"/>
      <c r="M722" s="410"/>
      <c r="N722" s="410"/>
      <c r="O722" s="410"/>
      <c r="P722" s="410"/>
      <c r="Q722" s="410"/>
      <c r="R722" s="410"/>
      <c r="S722" s="410"/>
      <c r="T722" s="411"/>
      <c r="U722" s="411"/>
      <c r="V722" s="411"/>
      <c r="W722" s="411"/>
      <c r="X722" s="411"/>
      <c r="Y722" s="411"/>
      <c r="Z722" s="411"/>
    </row>
    <row r="723">
      <c r="A723" s="491" t="s">
        <v>166</v>
      </c>
      <c r="B723" s="528">
        <v>573.59</v>
      </c>
      <c r="C723" s="528">
        <v>735.77</v>
      </c>
      <c r="D723" s="528">
        <v>654.0</v>
      </c>
      <c r="E723" s="528">
        <v>592.0</v>
      </c>
      <c r="F723" s="529">
        <v>1135.56</v>
      </c>
      <c r="G723" s="529">
        <v>981.89</v>
      </c>
      <c r="H723" s="530">
        <v>1213.84</v>
      </c>
      <c r="I723" s="531">
        <f t="shared" si="359"/>
        <v>5886.65</v>
      </c>
      <c r="J723" s="428"/>
      <c r="K723" s="410"/>
      <c r="L723" s="410"/>
      <c r="M723" s="410"/>
      <c r="N723" s="410"/>
      <c r="O723" s="410"/>
      <c r="P723" s="410"/>
      <c r="Q723" s="410"/>
      <c r="R723" s="410"/>
      <c r="S723" s="410"/>
      <c r="T723" s="411"/>
      <c r="U723" s="411"/>
      <c r="V723" s="411"/>
      <c r="W723" s="411"/>
      <c r="X723" s="411"/>
      <c r="Y723" s="411"/>
      <c r="Z723" s="411"/>
    </row>
    <row r="724">
      <c r="A724" s="535" t="s">
        <v>9</v>
      </c>
      <c r="B724" s="536">
        <f t="shared" ref="B724:I724" si="360">sum(B721:B723)</f>
        <v>1392.62</v>
      </c>
      <c r="C724" s="536">
        <f t="shared" si="360"/>
        <v>2091.43</v>
      </c>
      <c r="D724" s="536">
        <f t="shared" si="360"/>
        <v>1648.68</v>
      </c>
      <c r="E724" s="536">
        <f t="shared" si="360"/>
        <v>1720</v>
      </c>
      <c r="F724" s="536">
        <f t="shared" si="360"/>
        <v>2616.66</v>
      </c>
      <c r="G724" s="536">
        <f t="shared" si="360"/>
        <v>2558.72</v>
      </c>
      <c r="H724" s="536">
        <f t="shared" si="360"/>
        <v>2628.41</v>
      </c>
      <c r="I724" s="536">
        <f t="shared" si="360"/>
        <v>14656.52</v>
      </c>
      <c r="J724" s="428"/>
      <c r="K724" s="410"/>
      <c r="L724" s="410"/>
      <c r="M724" s="410"/>
      <c r="N724" s="410"/>
      <c r="O724" s="410"/>
      <c r="P724" s="410"/>
      <c r="Q724" s="410"/>
      <c r="R724" s="410"/>
      <c r="S724" s="410"/>
      <c r="T724" s="411"/>
      <c r="U724" s="411"/>
      <c r="V724" s="411"/>
      <c r="W724" s="411"/>
      <c r="X724" s="411"/>
      <c r="Y724" s="411"/>
      <c r="Z724" s="411"/>
    </row>
    <row r="725">
      <c r="A725" s="474"/>
      <c r="B725" s="474"/>
      <c r="C725" s="474"/>
      <c r="D725" s="474"/>
      <c r="E725" s="474"/>
      <c r="F725" s="474"/>
      <c r="G725" s="474"/>
      <c r="H725" s="474"/>
      <c r="I725" s="474"/>
      <c r="J725" s="428"/>
      <c r="K725" s="410"/>
      <c r="L725" s="410"/>
      <c r="M725" s="410"/>
      <c r="N725" s="410"/>
      <c r="O725" s="410"/>
      <c r="P725" s="410"/>
      <c r="Q725" s="410"/>
      <c r="R725" s="410"/>
      <c r="S725" s="410"/>
      <c r="T725" s="411"/>
      <c r="U725" s="411"/>
      <c r="V725" s="411"/>
      <c r="W725" s="411"/>
      <c r="X725" s="411"/>
      <c r="Y725" s="411"/>
      <c r="Z725" s="411"/>
    </row>
    <row r="726">
      <c r="A726" s="479"/>
      <c r="B726" s="493">
        <f t="shared" ref="B726:I726" si="361">(B724)</f>
        <v>1392.62</v>
      </c>
      <c r="C726" s="493">
        <f t="shared" si="361"/>
        <v>2091.43</v>
      </c>
      <c r="D726" s="493">
        <f t="shared" si="361"/>
        <v>1648.68</v>
      </c>
      <c r="E726" s="493">
        <f t="shared" si="361"/>
        <v>1720</v>
      </c>
      <c r="F726" s="493">
        <f t="shared" si="361"/>
        <v>2616.66</v>
      </c>
      <c r="G726" s="493">
        <f t="shared" si="361"/>
        <v>2558.72</v>
      </c>
      <c r="H726" s="493">
        <f t="shared" si="361"/>
        <v>2628.41</v>
      </c>
      <c r="I726" s="493">
        <f t="shared" si="361"/>
        <v>14656.52</v>
      </c>
      <c r="J726" s="428"/>
      <c r="K726" s="410"/>
      <c r="L726" s="410"/>
      <c r="M726" s="410"/>
      <c r="N726" s="410"/>
      <c r="O726" s="410"/>
      <c r="P726" s="410"/>
      <c r="Q726" s="410"/>
      <c r="R726" s="410"/>
      <c r="S726" s="410"/>
      <c r="T726" s="411"/>
      <c r="U726" s="411"/>
      <c r="V726" s="411"/>
      <c r="W726" s="411"/>
      <c r="X726" s="411"/>
      <c r="Y726" s="411"/>
      <c r="Z726" s="411"/>
    </row>
    <row r="727">
      <c r="A727" s="410"/>
      <c r="B727" s="410"/>
      <c r="C727" s="410"/>
      <c r="D727" s="410"/>
      <c r="E727" s="474"/>
      <c r="F727" s="474"/>
      <c r="G727" s="474"/>
      <c r="H727" s="474"/>
      <c r="I727" s="410"/>
      <c r="J727" s="428"/>
      <c r="K727" s="410"/>
      <c r="L727" s="410"/>
      <c r="M727" s="410"/>
      <c r="N727" s="410"/>
      <c r="O727" s="410"/>
      <c r="P727" s="410"/>
      <c r="Q727" s="410"/>
      <c r="R727" s="410"/>
      <c r="S727" s="410"/>
      <c r="T727" s="411"/>
      <c r="U727" s="411"/>
      <c r="V727" s="411"/>
      <c r="W727" s="411"/>
      <c r="X727" s="411"/>
      <c r="Y727" s="411"/>
      <c r="Z727" s="411"/>
    </row>
    <row r="728">
      <c r="A728" s="410"/>
      <c r="B728" s="410"/>
      <c r="C728" s="410"/>
      <c r="D728" s="481"/>
      <c r="E728" s="482" t="s">
        <v>35</v>
      </c>
      <c r="F728" s="482" t="s">
        <v>164</v>
      </c>
      <c r="G728" s="482" t="s">
        <v>165</v>
      </c>
      <c r="H728" s="482" t="s">
        <v>166</v>
      </c>
      <c r="I728" s="410"/>
      <c r="J728" s="428"/>
      <c r="K728" s="410"/>
      <c r="L728" s="410"/>
      <c r="M728" s="410"/>
      <c r="N728" s="410"/>
      <c r="O728" s="410"/>
      <c r="P728" s="410"/>
      <c r="Q728" s="410"/>
      <c r="R728" s="410"/>
      <c r="S728" s="410"/>
      <c r="T728" s="411"/>
      <c r="U728" s="411"/>
      <c r="V728" s="411"/>
      <c r="W728" s="411"/>
      <c r="X728" s="411"/>
      <c r="Y728" s="411"/>
      <c r="Z728" s="411"/>
    </row>
    <row r="729">
      <c r="A729" s="410"/>
      <c r="B729" s="410"/>
      <c r="C729" s="410"/>
      <c r="D729" s="481"/>
      <c r="E729" s="483">
        <v>44598.0</v>
      </c>
      <c r="F729" s="539">
        <v>4680.93</v>
      </c>
      <c r="G729" s="539">
        <v>3245.8</v>
      </c>
      <c r="H729" s="539">
        <v>5007.97</v>
      </c>
      <c r="I729" s="410"/>
      <c r="J729" s="428"/>
      <c r="K729" s="410"/>
      <c r="L729" s="410"/>
      <c r="M729" s="410"/>
      <c r="N729" s="410"/>
      <c r="O729" s="410"/>
      <c r="P729" s="410"/>
      <c r="Q729" s="410"/>
      <c r="R729" s="410"/>
      <c r="S729" s="410"/>
      <c r="T729" s="411"/>
      <c r="U729" s="411"/>
      <c r="V729" s="411"/>
      <c r="W729" s="411"/>
      <c r="X729" s="411"/>
      <c r="Y729" s="411"/>
      <c r="Z729" s="411"/>
    </row>
    <row r="730">
      <c r="A730" s="410"/>
      <c r="B730" s="410"/>
      <c r="C730" s="410"/>
      <c r="D730" s="481"/>
      <c r="E730" s="484">
        <v>44605.0</v>
      </c>
      <c r="F730" s="539">
        <v>5046.47</v>
      </c>
      <c r="G730" s="539">
        <v>3726.28</v>
      </c>
      <c r="H730" s="539">
        <v>5829.52</v>
      </c>
      <c r="I730" s="410"/>
      <c r="J730" s="428"/>
      <c r="K730" s="410"/>
      <c r="L730" s="410"/>
      <c r="M730" s="410"/>
      <c r="N730" s="410"/>
      <c r="O730" s="410"/>
      <c r="P730" s="410"/>
      <c r="Q730" s="410"/>
      <c r="R730" s="410"/>
      <c r="S730" s="410"/>
      <c r="T730" s="411"/>
      <c r="U730" s="411"/>
      <c r="V730" s="411"/>
      <c r="W730" s="411"/>
      <c r="X730" s="411"/>
      <c r="Y730" s="411"/>
      <c r="Z730" s="411"/>
    </row>
    <row r="731">
      <c r="A731" s="410"/>
      <c r="B731" s="410"/>
      <c r="C731" s="410"/>
      <c r="D731" s="481"/>
      <c r="E731" s="484">
        <v>44612.0</v>
      </c>
      <c r="F731" s="539">
        <f>(I721)</f>
        <v>4609.19</v>
      </c>
      <c r="G731" s="539">
        <f>(I722)</f>
        <v>4160.68</v>
      </c>
      <c r="H731" s="539">
        <f>(I723)</f>
        <v>5886.65</v>
      </c>
      <c r="I731" s="410"/>
      <c r="J731" s="428"/>
      <c r="K731" s="410"/>
      <c r="L731" s="410"/>
      <c r="M731" s="410"/>
      <c r="N731" s="410"/>
      <c r="O731" s="410"/>
      <c r="P731" s="410"/>
      <c r="Q731" s="410"/>
      <c r="R731" s="410"/>
      <c r="S731" s="410"/>
      <c r="T731" s="411"/>
      <c r="U731" s="411"/>
      <c r="V731" s="411"/>
      <c r="W731" s="411"/>
      <c r="X731" s="411"/>
      <c r="Y731" s="411"/>
      <c r="Z731" s="411"/>
    </row>
    <row r="732">
      <c r="A732" s="410"/>
      <c r="B732" s="410"/>
      <c r="C732" s="410"/>
      <c r="D732" s="481"/>
      <c r="E732" s="541" t="s">
        <v>9</v>
      </c>
      <c r="F732" s="542">
        <f t="shared" ref="F732:H732" si="362">SUM(F729:F731)</f>
        <v>14336.59</v>
      </c>
      <c r="G732" s="542">
        <f t="shared" si="362"/>
        <v>11132.76</v>
      </c>
      <c r="H732" s="542">
        <f t="shared" si="362"/>
        <v>16724.14</v>
      </c>
      <c r="I732" s="410"/>
      <c r="J732" s="428"/>
      <c r="K732" s="543"/>
      <c r="L732" s="543"/>
      <c r="M732" s="543"/>
      <c r="N732" s="410"/>
      <c r="O732" s="410"/>
      <c r="P732" s="410"/>
      <c r="Q732" s="410"/>
      <c r="R732" s="410"/>
      <c r="S732" s="410"/>
      <c r="T732" s="411"/>
      <c r="U732" s="411"/>
      <c r="V732" s="411"/>
      <c r="W732" s="411"/>
      <c r="X732" s="411"/>
      <c r="Y732" s="411"/>
      <c r="Z732" s="411"/>
    </row>
    <row r="733">
      <c r="A733" s="410"/>
      <c r="B733" s="410"/>
      <c r="C733" s="410"/>
      <c r="D733" s="481"/>
      <c r="E733" s="482" t="s">
        <v>167</v>
      </c>
      <c r="F733" s="544">
        <f t="shared" ref="F733:H733" si="363">(F732/25000)</f>
        <v>0.5734636</v>
      </c>
      <c r="G733" s="544">
        <f t="shared" si="363"/>
        <v>0.4453104</v>
      </c>
      <c r="H733" s="544">
        <f t="shared" si="363"/>
        <v>0.6689656</v>
      </c>
      <c r="I733" s="410"/>
      <c r="J733" s="428"/>
      <c r="K733" s="410"/>
      <c r="L733" s="410"/>
      <c r="M733" s="410"/>
      <c r="N733" s="410"/>
      <c r="O733" s="410"/>
      <c r="P733" s="410"/>
      <c r="Q733" s="410"/>
      <c r="R733" s="410"/>
      <c r="S733" s="410"/>
      <c r="T733" s="411"/>
      <c r="U733" s="411"/>
      <c r="V733" s="411"/>
      <c r="W733" s="411"/>
      <c r="X733" s="411"/>
      <c r="Y733" s="411"/>
      <c r="Z733" s="411"/>
    </row>
    <row r="734">
      <c r="A734" s="474"/>
      <c r="B734" s="474"/>
      <c r="C734" s="474"/>
      <c r="D734" s="474"/>
      <c r="E734" s="474"/>
      <c r="F734" s="474"/>
      <c r="G734" s="474"/>
      <c r="H734" s="474"/>
      <c r="I734" s="474"/>
      <c r="J734" s="428"/>
      <c r="K734" s="410"/>
      <c r="L734" s="410"/>
      <c r="M734" s="410"/>
      <c r="N734" s="410"/>
      <c r="O734" s="410"/>
      <c r="P734" s="410"/>
      <c r="Q734" s="410"/>
      <c r="R734" s="410"/>
      <c r="S734" s="410"/>
      <c r="T734" s="411"/>
      <c r="U734" s="411"/>
      <c r="V734" s="411"/>
      <c r="W734" s="411"/>
      <c r="X734" s="411"/>
      <c r="Y734" s="411"/>
      <c r="Z734" s="411"/>
    </row>
    <row r="735">
      <c r="A735" s="470"/>
      <c r="B735" s="415"/>
      <c r="C735" s="415"/>
      <c r="D735" s="415"/>
      <c r="E735" s="415"/>
      <c r="F735" s="415"/>
      <c r="G735" s="415"/>
      <c r="H735" s="415"/>
      <c r="I735" s="415" t="s">
        <v>9</v>
      </c>
      <c r="J735" s="428"/>
      <c r="K735" s="410"/>
      <c r="L735" s="410"/>
      <c r="M735" s="410"/>
      <c r="N735" s="410"/>
      <c r="O735" s="410"/>
      <c r="P735" s="410"/>
      <c r="Q735" s="410"/>
      <c r="R735" s="410"/>
      <c r="S735" s="410"/>
      <c r="T735" s="411"/>
      <c r="U735" s="411"/>
      <c r="V735" s="411"/>
      <c r="W735" s="411"/>
      <c r="X735" s="411"/>
      <c r="Y735" s="411"/>
      <c r="Z735" s="411"/>
    </row>
    <row r="736">
      <c r="A736" s="479" t="s">
        <v>168</v>
      </c>
      <c r="B736" s="545">
        <f t="shared" ref="B736:G736" si="364">sum(B627,B658,B709,B726)</f>
        <v>11943.12</v>
      </c>
      <c r="C736" s="545">
        <f t="shared" si="364"/>
        <v>18117.43</v>
      </c>
      <c r="D736" s="545">
        <f t="shared" si="364"/>
        <v>15110.68</v>
      </c>
      <c r="E736" s="545">
        <f t="shared" si="364"/>
        <v>12887.5</v>
      </c>
      <c r="F736" s="545">
        <f t="shared" si="364"/>
        <v>13173.66</v>
      </c>
      <c r="G736" s="545">
        <f t="shared" si="364"/>
        <v>8839.72</v>
      </c>
      <c r="H736" s="493">
        <f>SUM(H726)</f>
        <v>2628.41</v>
      </c>
      <c r="I736" s="545">
        <f>SUM(H627,H658,H709,I726)</f>
        <v>82700.52</v>
      </c>
      <c r="J736" s="428"/>
      <c r="K736" s="410"/>
      <c r="L736" s="410"/>
      <c r="M736" s="410"/>
      <c r="N736" s="410"/>
      <c r="O736" s="410"/>
      <c r="P736" s="410"/>
      <c r="Q736" s="410"/>
      <c r="R736" s="410"/>
      <c r="S736" s="410"/>
      <c r="T736" s="546"/>
      <c r="U736" s="546"/>
      <c r="V736" s="546"/>
      <c r="W736" s="546"/>
      <c r="X736" s="546"/>
      <c r="Y736" s="546"/>
      <c r="Z736" s="546"/>
    </row>
    <row r="737">
      <c r="A737" s="411"/>
      <c r="B737" s="411"/>
      <c r="C737" s="411"/>
      <c r="D737" s="411"/>
      <c r="E737" s="411"/>
      <c r="F737" s="411"/>
      <c r="G737" s="411"/>
      <c r="H737" s="411"/>
      <c r="I737" s="411"/>
      <c r="J737" s="547"/>
      <c r="K737" s="411"/>
      <c r="L737" s="411"/>
      <c r="M737" s="411"/>
      <c r="N737" s="411"/>
      <c r="O737" s="411"/>
      <c r="P737" s="411"/>
      <c r="Q737" s="411"/>
      <c r="R737" s="411"/>
      <c r="S737" s="411"/>
      <c r="T737" s="411"/>
      <c r="U737" s="411"/>
      <c r="V737" s="411"/>
      <c r="W737" s="411"/>
      <c r="X737" s="411"/>
      <c r="Y737" s="411"/>
      <c r="Z737" s="411"/>
    </row>
    <row r="738">
      <c r="A738" s="411"/>
      <c r="B738" s="411"/>
      <c r="C738" s="411"/>
      <c r="D738" s="411"/>
      <c r="E738" s="411"/>
      <c r="F738" s="411"/>
      <c r="G738" s="411"/>
      <c r="H738" s="411"/>
      <c r="I738" s="411"/>
      <c r="J738" s="547"/>
      <c r="K738" s="411"/>
      <c r="L738" s="411"/>
      <c r="M738" s="411"/>
      <c r="N738" s="411"/>
      <c r="O738" s="411"/>
      <c r="P738" s="411"/>
      <c r="Q738" s="411"/>
      <c r="R738" s="411"/>
      <c r="S738" s="411"/>
      <c r="T738" s="411"/>
      <c r="U738" s="411"/>
      <c r="V738" s="411"/>
      <c r="W738" s="411"/>
      <c r="X738" s="411"/>
      <c r="Y738" s="411"/>
      <c r="Z738" s="411"/>
    </row>
    <row r="739">
      <c r="A739" s="414" t="s">
        <v>286</v>
      </c>
      <c r="B739" s="573">
        <v>14.0</v>
      </c>
      <c r="C739" s="573">
        <v>15.0</v>
      </c>
      <c r="D739" s="573">
        <v>16.0</v>
      </c>
      <c r="E739" s="573">
        <v>17.0</v>
      </c>
      <c r="F739" s="573">
        <v>18.0</v>
      </c>
      <c r="G739" s="573">
        <v>19.0</v>
      </c>
      <c r="H739" s="574"/>
      <c r="I739" s="574"/>
      <c r="J739" s="575"/>
      <c r="K739" s="573" t="s">
        <v>286</v>
      </c>
      <c r="L739" s="574"/>
      <c r="M739" s="574"/>
      <c r="N739" s="574"/>
      <c r="O739" s="574"/>
      <c r="P739" s="574"/>
      <c r="Q739" s="576"/>
      <c r="R739" s="576"/>
      <c r="S739" s="576"/>
      <c r="T739" s="576"/>
      <c r="U739" s="576"/>
      <c r="V739" s="576"/>
      <c r="W739" s="576"/>
      <c r="X739" s="576"/>
      <c r="Y739" s="576"/>
      <c r="Z739" s="576"/>
    </row>
    <row r="740">
      <c r="A740" s="412" t="s">
        <v>70</v>
      </c>
      <c r="B740" s="413" t="s">
        <v>2</v>
      </c>
      <c r="C740" s="413" t="s">
        <v>3</v>
      </c>
      <c r="D740" s="413" t="s">
        <v>4</v>
      </c>
      <c r="E740" s="413" t="s">
        <v>5</v>
      </c>
      <c r="F740" s="413" t="s">
        <v>6</v>
      </c>
      <c r="G740" s="413" t="s">
        <v>7</v>
      </c>
      <c r="H740" s="413" t="s">
        <v>9</v>
      </c>
      <c r="I740" s="413" t="s">
        <v>71</v>
      </c>
      <c r="J740" s="575"/>
      <c r="K740" s="413" t="s">
        <v>70</v>
      </c>
      <c r="L740" s="413" t="s">
        <v>72</v>
      </c>
      <c r="M740" s="413" t="s">
        <v>13</v>
      </c>
      <c r="N740" s="415" t="s">
        <v>73</v>
      </c>
      <c r="O740" s="413" t="s">
        <v>13</v>
      </c>
      <c r="P740" s="415" t="s">
        <v>74</v>
      </c>
      <c r="Q740" s="576"/>
      <c r="R740" s="576"/>
      <c r="S740" s="576"/>
      <c r="T740" s="576"/>
      <c r="U740" s="576"/>
      <c r="V740" s="576"/>
      <c r="W740" s="576"/>
      <c r="X740" s="576"/>
      <c r="Y740" s="576"/>
      <c r="Z740" s="576"/>
    </row>
    <row r="741">
      <c r="A741" s="416" t="s">
        <v>75</v>
      </c>
      <c r="B741" s="417"/>
      <c r="C741" s="417"/>
      <c r="D741" s="417">
        <f t="shared" ref="D741:G741" si="365"> sum(D742, D743, D744, D745,D746,D747,D748,D749,D750,D751,D752,D753)</f>
        <v>20</v>
      </c>
      <c r="E741" s="417">
        <f t="shared" si="365"/>
        <v>13</v>
      </c>
      <c r="F741" s="417">
        <f t="shared" si="365"/>
        <v>19</v>
      </c>
      <c r="G741" s="417">
        <f t="shared" si="365"/>
        <v>16</v>
      </c>
      <c r="H741" s="418">
        <f t="shared" ref="H741:H760" si="366">SUM(B741:G741)</f>
        <v>68</v>
      </c>
      <c r="I741" s="417">
        <v>0.0</v>
      </c>
      <c r="J741" s="575"/>
      <c r="K741" s="418" t="s">
        <v>75</v>
      </c>
      <c r="L741" s="417"/>
      <c r="M741" s="417"/>
      <c r="N741" s="417"/>
      <c r="O741" s="417"/>
      <c r="P741" s="417"/>
      <c r="Q741" s="576"/>
      <c r="R741" s="576"/>
      <c r="S741" s="576"/>
      <c r="T741" s="576"/>
      <c r="U741" s="576"/>
      <c r="V741" s="576"/>
      <c r="W741" s="576"/>
      <c r="X741" s="576"/>
      <c r="Y741" s="576"/>
      <c r="Z741" s="576"/>
    </row>
    <row r="742">
      <c r="A742" s="420" t="s">
        <v>76</v>
      </c>
      <c r="B742" s="422"/>
      <c r="C742" s="422"/>
      <c r="D742" s="422">
        <v>9.0</v>
      </c>
      <c r="E742" s="422">
        <v>11.0</v>
      </c>
      <c r="F742" s="422">
        <v>0.0</v>
      </c>
      <c r="G742" s="422">
        <v>6.0</v>
      </c>
      <c r="H742" s="422">
        <f t="shared" si="366"/>
        <v>26</v>
      </c>
      <c r="I742" s="423">
        <f>sum(H742:H744)</f>
        <v>28</v>
      </c>
      <c r="J742" s="575"/>
      <c r="K742" s="423" t="s">
        <v>76</v>
      </c>
      <c r="L742" s="423">
        <v>108.0</v>
      </c>
      <c r="M742" s="423">
        <f>(L742-H742)</f>
        <v>82</v>
      </c>
      <c r="N742" s="422">
        <v>0.0</v>
      </c>
      <c r="O742" s="423">
        <f t="shared" ref="O742:O743" si="367">sum(M742,N742)</f>
        <v>82</v>
      </c>
      <c r="P742" s="423"/>
      <c r="Q742" s="577"/>
      <c r="R742" s="577"/>
      <c r="S742" s="577"/>
      <c r="T742" s="576"/>
      <c r="U742" s="576"/>
      <c r="V742" s="576"/>
      <c r="W742" s="576"/>
      <c r="X742" s="576"/>
      <c r="Y742" s="576"/>
      <c r="Z742" s="576"/>
    </row>
    <row r="743">
      <c r="A743" s="429" t="s">
        <v>77</v>
      </c>
      <c r="B743" s="532"/>
      <c r="C743" s="435"/>
      <c r="D743" s="435">
        <v>0.0</v>
      </c>
      <c r="E743" s="435">
        <v>0.0</v>
      </c>
      <c r="F743" s="435">
        <v>0.0</v>
      </c>
      <c r="G743" s="433">
        <v>0.0</v>
      </c>
      <c r="H743" s="433">
        <f t="shared" si="366"/>
        <v>0</v>
      </c>
      <c r="I743" s="434">
        <f>(I742/60)</f>
        <v>0.4666666667</v>
      </c>
      <c r="J743" s="575"/>
      <c r="K743" s="435" t="s">
        <v>77</v>
      </c>
      <c r="L743" s="532">
        <v>17.0</v>
      </c>
      <c r="M743" s="532">
        <f>(L743-H743-H744)</f>
        <v>15</v>
      </c>
      <c r="N743" s="435">
        <v>20.0</v>
      </c>
      <c r="O743" s="435">
        <f t="shared" si="367"/>
        <v>35</v>
      </c>
      <c r="P743" s="532"/>
      <c r="Q743" s="576"/>
      <c r="R743" s="576"/>
      <c r="S743" s="576"/>
      <c r="T743" s="576"/>
      <c r="U743" s="576"/>
      <c r="V743" s="576"/>
      <c r="W743" s="576"/>
      <c r="X743" s="576"/>
      <c r="Y743" s="576"/>
      <c r="Z743" s="576"/>
    </row>
    <row r="744">
      <c r="A744" s="429" t="s">
        <v>78</v>
      </c>
      <c r="B744" s="532"/>
      <c r="C744" s="435"/>
      <c r="D744" s="435">
        <v>2.0</v>
      </c>
      <c r="E744" s="435">
        <v>0.0</v>
      </c>
      <c r="F744" s="435">
        <v>0.0</v>
      </c>
      <c r="G744" s="433">
        <v>0.0</v>
      </c>
      <c r="H744" s="433">
        <f t="shared" si="366"/>
        <v>2</v>
      </c>
      <c r="I744" s="435"/>
      <c r="J744" s="575"/>
      <c r="K744" s="435" t="s">
        <v>78</v>
      </c>
      <c r="L744" s="532" t="s">
        <v>79</v>
      </c>
      <c r="M744" s="435" t="s">
        <v>79</v>
      </c>
      <c r="N744" s="435" t="s">
        <v>79</v>
      </c>
      <c r="O744" s="435" t="s">
        <v>79</v>
      </c>
      <c r="P744" s="532"/>
      <c r="Q744" s="576"/>
      <c r="R744" s="576"/>
      <c r="S744" s="576"/>
      <c r="T744" s="576"/>
      <c r="U744" s="576"/>
      <c r="V744" s="576"/>
      <c r="W744" s="576"/>
      <c r="X744" s="576"/>
      <c r="Y744" s="576"/>
      <c r="Z744" s="576"/>
    </row>
    <row r="745">
      <c r="A745" s="420" t="s">
        <v>81</v>
      </c>
      <c r="B745" s="423"/>
      <c r="C745" s="423"/>
      <c r="D745" s="423">
        <v>6.0</v>
      </c>
      <c r="E745" s="423">
        <v>2.0</v>
      </c>
      <c r="F745" s="423">
        <v>4.0</v>
      </c>
      <c r="G745" s="422">
        <v>0.0</v>
      </c>
      <c r="H745" s="422">
        <f t="shared" si="366"/>
        <v>12</v>
      </c>
      <c r="I745" s="423">
        <f>sum(H745:H747)</f>
        <v>14</v>
      </c>
      <c r="J745" s="409"/>
      <c r="K745" s="423" t="s">
        <v>81</v>
      </c>
      <c r="L745" s="423">
        <v>36.0</v>
      </c>
      <c r="M745" s="423">
        <f>(L745-H745)</f>
        <v>24</v>
      </c>
      <c r="N745" s="422">
        <v>25.0</v>
      </c>
      <c r="O745" s="423">
        <f t="shared" ref="O745:O746" si="368">sum(M745,N745)</f>
        <v>49</v>
      </c>
      <c r="P745" s="423"/>
      <c r="Q745" s="576"/>
      <c r="R745" s="576"/>
      <c r="S745" s="576"/>
      <c r="T745" s="576"/>
      <c r="U745" s="576"/>
      <c r="V745" s="576"/>
      <c r="W745" s="576"/>
      <c r="X745" s="576"/>
      <c r="Y745" s="576"/>
      <c r="Z745" s="576"/>
    </row>
    <row r="746">
      <c r="A746" s="429" t="s">
        <v>77</v>
      </c>
      <c r="B746" s="532"/>
      <c r="C746" s="435"/>
      <c r="D746" s="435">
        <v>0.0</v>
      </c>
      <c r="E746" s="435">
        <v>0.0</v>
      </c>
      <c r="F746" s="435">
        <v>0.0</v>
      </c>
      <c r="G746" s="435">
        <v>0.0</v>
      </c>
      <c r="H746" s="433">
        <f t="shared" si="366"/>
        <v>0</v>
      </c>
      <c r="I746" s="434">
        <f>(I745/60)</f>
        <v>0.2333333333</v>
      </c>
      <c r="J746" s="409"/>
      <c r="K746" s="435" t="s">
        <v>77</v>
      </c>
      <c r="L746" s="435">
        <v>5.0</v>
      </c>
      <c r="M746" s="532">
        <f>(L746-H746-H747)</f>
        <v>3</v>
      </c>
      <c r="N746" s="435">
        <v>0.0</v>
      </c>
      <c r="O746" s="435">
        <f t="shared" si="368"/>
        <v>3</v>
      </c>
      <c r="P746" s="435"/>
      <c r="Q746" s="577"/>
      <c r="R746" s="577"/>
      <c r="S746" s="577"/>
      <c r="T746" s="576"/>
      <c r="U746" s="576"/>
      <c r="V746" s="576"/>
      <c r="W746" s="576"/>
      <c r="X746" s="576"/>
      <c r="Y746" s="576"/>
      <c r="Z746" s="576"/>
    </row>
    <row r="747">
      <c r="A747" s="429" t="s">
        <v>78</v>
      </c>
      <c r="B747" s="532"/>
      <c r="C747" s="435"/>
      <c r="D747" s="435">
        <v>1.0</v>
      </c>
      <c r="E747" s="435">
        <v>0.0</v>
      </c>
      <c r="F747" s="435">
        <v>1.0</v>
      </c>
      <c r="G747" s="435">
        <v>0.0</v>
      </c>
      <c r="H747" s="433">
        <f t="shared" si="366"/>
        <v>2</v>
      </c>
      <c r="I747" s="435"/>
      <c r="J747" s="409"/>
      <c r="K747" s="435" t="s">
        <v>78</v>
      </c>
      <c r="L747" s="435" t="s">
        <v>79</v>
      </c>
      <c r="M747" s="435" t="s">
        <v>79</v>
      </c>
      <c r="N747" s="435" t="s">
        <v>79</v>
      </c>
      <c r="O747" s="435" t="s">
        <v>79</v>
      </c>
      <c r="P747" s="435"/>
      <c r="Q747" s="577"/>
      <c r="R747" s="577"/>
      <c r="S747" s="577"/>
      <c r="T747" s="576"/>
      <c r="U747" s="576"/>
      <c r="V747" s="576"/>
      <c r="W747" s="576"/>
      <c r="X747" s="576"/>
      <c r="Y747" s="576"/>
      <c r="Z747" s="576"/>
    </row>
    <row r="748">
      <c r="A748" s="420" t="s">
        <v>84</v>
      </c>
      <c r="B748" s="422"/>
      <c r="C748" s="422"/>
      <c r="D748" s="422">
        <v>2.0</v>
      </c>
      <c r="E748" s="422">
        <v>0.0</v>
      </c>
      <c r="F748" s="422">
        <v>1.0</v>
      </c>
      <c r="G748" s="422">
        <v>6.0</v>
      </c>
      <c r="H748" s="422">
        <f t="shared" si="366"/>
        <v>9</v>
      </c>
      <c r="I748" s="423">
        <f>sum(H748:H750)</f>
        <v>9</v>
      </c>
      <c r="J748" s="409"/>
      <c r="K748" s="423" t="s">
        <v>84</v>
      </c>
      <c r="L748" s="423">
        <v>41.0</v>
      </c>
      <c r="M748" s="423">
        <f>(L748-H748)</f>
        <v>32</v>
      </c>
      <c r="N748" s="422">
        <v>20.0</v>
      </c>
      <c r="O748" s="423">
        <f t="shared" ref="O748:O749" si="369">sum(M748,N748)</f>
        <v>52</v>
      </c>
      <c r="P748" s="423"/>
      <c r="Q748" s="577"/>
      <c r="R748" s="577"/>
      <c r="S748" s="577"/>
      <c r="T748" s="576"/>
      <c r="U748" s="576"/>
      <c r="V748" s="576"/>
      <c r="W748" s="576"/>
      <c r="X748" s="576"/>
      <c r="Y748" s="576"/>
      <c r="Z748" s="576"/>
    </row>
    <row r="749">
      <c r="A749" s="429" t="s">
        <v>77</v>
      </c>
      <c r="B749" s="532"/>
      <c r="C749" s="435"/>
      <c r="D749" s="435">
        <v>0.0</v>
      </c>
      <c r="E749" s="435">
        <v>0.0</v>
      </c>
      <c r="F749" s="435">
        <v>0.0</v>
      </c>
      <c r="G749" s="433">
        <v>0.0</v>
      </c>
      <c r="H749" s="433">
        <f t="shared" si="366"/>
        <v>0</v>
      </c>
      <c r="I749" s="434">
        <f>(I748/60)</f>
        <v>0.15</v>
      </c>
      <c r="J749" s="409"/>
      <c r="K749" s="435" t="s">
        <v>77</v>
      </c>
      <c r="L749" s="532">
        <v>0.0</v>
      </c>
      <c r="M749" s="532">
        <f>(L749-H749-H750)</f>
        <v>0</v>
      </c>
      <c r="N749" s="435">
        <v>0.0</v>
      </c>
      <c r="O749" s="435">
        <f t="shared" si="369"/>
        <v>0</v>
      </c>
      <c r="P749" s="532"/>
      <c r="Q749" s="577"/>
      <c r="R749" s="577"/>
      <c r="S749" s="577"/>
      <c r="T749" s="576"/>
      <c r="U749" s="576"/>
      <c r="V749" s="576"/>
      <c r="W749" s="576"/>
      <c r="X749" s="576"/>
      <c r="Y749" s="576"/>
      <c r="Z749" s="576"/>
    </row>
    <row r="750">
      <c r="A750" s="429" t="s">
        <v>78</v>
      </c>
      <c r="B750" s="532"/>
      <c r="C750" s="435"/>
      <c r="D750" s="435">
        <v>0.0</v>
      </c>
      <c r="E750" s="435">
        <v>0.0</v>
      </c>
      <c r="F750" s="435">
        <v>0.0</v>
      </c>
      <c r="G750" s="433">
        <v>0.0</v>
      </c>
      <c r="H750" s="433">
        <f t="shared" si="366"/>
        <v>0</v>
      </c>
      <c r="I750" s="435"/>
      <c r="J750" s="409"/>
      <c r="K750" s="435" t="s">
        <v>78</v>
      </c>
      <c r="L750" s="532" t="s">
        <v>79</v>
      </c>
      <c r="M750" s="435" t="s">
        <v>79</v>
      </c>
      <c r="N750" s="435" t="s">
        <v>79</v>
      </c>
      <c r="O750" s="435" t="s">
        <v>79</v>
      </c>
      <c r="P750" s="532"/>
      <c r="Q750" s="577"/>
      <c r="R750" s="577"/>
      <c r="S750" s="577"/>
      <c r="T750" s="576"/>
      <c r="U750" s="576"/>
      <c r="V750" s="576"/>
      <c r="W750" s="576"/>
      <c r="X750" s="576"/>
      <c r="Y750" s="576"/>
      <c r="Z750" s="576"/>
    </row>
    <row r="751">
      <c r="A751" s="420" t="s">
        <v>287</v>
      </c>
      <c r="B751" s="422"/>
      <c r="C751" s="422"/>
      <c r="D751" s="422">
        <v>0.0</v>
      </c>
      <c r="E751" s="422">
        <v>0.0</v>
      </c>
      <c r="F751" s="422">
        <v>10.0</v>
      </c>
      <c r="G751" s="422">
        <v>3.0</v>
      </c>
      <c r="H751" s="422">
        <f t="shared" si="366"/>
        <v>13</v>
      </c>
      <c r="I751" s="423">
        <f>sum(H751:H753)</f>
        <v>17</v>
      </c>
      <c r="J751" s="409"/>
      <c r="K751" s="423" t="s">
        <v>287</v>
      </c>
      <c r="L751" s="423">
        <v>68.0</v>
      </c>
      <c r="M751" s="423">
        <f>(L751-H751)</f>
        <v>55</v>
      </c>
      <c r="N751" s="422">
        <v>20.0</v>
      </c>
      <c r="O751" s="423">
        <f t="shared" ref="O751:O752" si="370">sum(M751,N751)</f>
        <v>75</v>
      </c>
      <c r="P751" s="423"/>
      <c r="Q751" s="577"/>
      <c r="R751" s="577"/>
      <c r="S751" s="577"/>
      <c r="T751" s="576"/>
      <c r="U751" s="576"/>
      <c r="V751" s="576"/>
      <c r="W751" s="576"/>
      <c r="X751" s="576"/>
      <c r="Y751" s="576"/>
      <c r="Z751" s="576"/>
    </row>
    <row r="752">
      <c r="A752" s="429" t="s">
        <v>77</v>
      </c>
      <c r="B752" s="532"/>
      <c r="C752" s="435"/>
      <c r="D752" s="435">
        <v>0.0</v>
      </c>
      <c r="E752" s="435">
        <v>0.0</v>
      </c>
      <c r="F752" s="435">
        <v>0.0</v>
      </c>
      <c r="G752" s="433">
        <v>0.0</v>
      </c>
      <c r="H752" s="433">
        <f t="shared" si="366"/>
        <v>0</v>
      </c>
      <c r="I752" s="434">
        <f>(I751/60)</f>
        <v>0.2833333333</v>
      </c>
      <c r="J752" s="409"/>
      <c r="K752" s="435" t="s">
        <v>77</v>
      </c>
      <c r="L752" s="532">
        <v>6.0</v>
      </c>
      <c r="M752" s="532">
        <f>(L752-H752-H753)</f>
        <v>2</v>
      </c>
      <c r="N752" s="435">
        <v>5.0</v>
      </c>
      <c r="O752" s="435">
        <f t="shared" si="370"/>
        <v>7</v>
      </c>
      <c r="P752" s="532"/>
      <c r="Q752" s="577"/>
      <c r="R752" s="577"/>
      <c r="S752" s="577"/>
      <c r="T752" s="576"/>
      <c r="U752" s="576"/>
      <c r="V752" s="576"/>
      <c r="W752" s="576"/>
      <c r="X752" s="576"/>
      <c r="Y752" s="576"/>
      <c r="Z752" s="576"/>
    </row>
    <row r="753">
      <c r="A753" s="429" t="s">
        <v>78</v>
      </c>
      <c r="B753" s="532"/>
      <c r="C753" s="435"/>
      <c r="D753" s="435">
        <v>0.0</v>
      </c>
      <c r="E753" s="435">
        <v>0.0</v>
      </c>
      <c r="F753" s="435">
        <v>3.0</v>
      </c>
      <c r="G753" s="433">
        <v>1.0</v>
      </c>
      <c r="H753" s="433">
        <f t="shared" si="366"/>
        <v>4</v>
      </c>
      <c r="I753" s="435"/>
      <c r="J753" s="409"/>
      <c r="K753" s="435" t="s">
        <v>78</v>
      </c>
      <c r="L753" s="532" t="s">
        <v>79</v>
      </c>
      <c r="M753" s="435" t="s">
        <v>79</v>
      </c>
      <c r="N753" s="435" t="s">
        <v>79</v>
      </c>
      <c r="O753" s="435" t="s">
        <v>79</v>
      </c>
      <c r="P753" s="532"/>
      <c r="Q753" s="577"/>
      <c r="R753" s="577"/>
      <c r="S753" s="577"/>
      <c r="T753" s="576"/>
      <c r="U753" s="576"/>
      <c r="V753" s="576"/>
      <c r="W753" s="576"/>
      <c r="X753" s="576"/>
      <c r="Y753" s="576"/>
      <c r="Z753" s="576"/>
    </row>
    <row r="754">
      <c r="A754" s="416" t="s">
        <v>268</v>
      </c>
      <c r="B754" s="417"/>
      <c r="C754" s="417"/>
      <c r="D754" s="417">
        <f t="shared" ref="D754:G754" si="371"> sum(D755, D756, D757, D758,D759,D760,D761,D762,D763,D764,D765,D766)</f>
        <v>22</v>
      </c>
      <c r="E754" s="417">
        <f t="shared" si="371"/>
        <v>27</v>
      </c>
      <c r="F754" s="417">
        <f t="shared" si="371"/>
        <v>42</v>
      </c>
      <c r="G754" s="417">
        <f t="shared" si="371"/>
        <v>23</v>
      </c>
      <c r="H754" s="418">
        <f t="shared" si="366"/>
        <v>114</v>
      </c>
      <c r="I754" s="417">
        <v>0.0</v>
      </c>
      <c r="J754" s="575"/>
      <c r="K754" s="418" t="s">
        <v>268</v>
      </c>
      <c r="L754" s="417"/>
      <c r="M754" s="417"/>
      <c r="N754" s="417"/>
      <c r="O754" s="417"/>
      <c r="P754" s="417"/>
      <c r="Q754" s="576"/>
      <c r="R754" s="576"/>
      <c r="S754" s="576"/>
      <c r="T754" s="576"/>
      <c r="U754" s="576"/>
      <c r="V754" s="576"/>
      <c r="W754" s="576"/>
      <c r="X754" s="576"/>
      <c r="Y754" s="576"/>
      <c r="Z754" s="576"/>
    </row>
    <row r="755">
      <c r="A755" s="420" t="s">
        <v>212</v>
      </c>
      <c r="B755" s="422"/>
      <c r="C755" s="422"/>
      <c r="D755" s="422">
        <v>7.0</v>
      </c>
      <c r="E755" s="422">
        <v>8.0</v>
      </c>
      <c r="F755" s="422">
        <v>26.0</v>
      </c>
      <c r="G755" s="422">
        <v>5.0</v>
      </c>
      <c r="H755" s="422">
        <f t="shared" si="366"/>
        <v>46</v>
      </c>
      <c r="I755" s="423">
        <f>sum(H755:H757)</f>
        <v>62</v>
      </c>
      <c r="J755" s="409"/>
      <c r="K755" s="423" t="s">
        <v>82</v>
      </c>
      <c r="L755" s="423">
        <v>105.0</v>
      </c>
      <c r="M755" s="423">
        <f>(L755-H755)</f>
        <v>59</v>
      </c>
      <c r="N755" s="422">
        <v>20.0</v>
      </c>
      <c r="O755" s="423">
        <f t="shared" ref="O755:O756" si="372">sum(M755,N755)</f>
        <v>79</v>
      </c>
      <c r="P755" s="423"/>
      <c r="Q755" s="577"/>
      <c r="R755" s="577"/>
      <c r="S755" s="577"/>
      <c r="T755" s="576"/>
      <c r="U755" s="576"/>
      <c r="V755" s="576"/>
      <c r="W755" s="576"/>
      <c r="X755" s="576"/>
      <c r="Y755" s="576"/>
      <c r="Z755" s="576"/>
    </row>
    <row r="756">
      <c r="A756" s="429" t="s">
        <v>77</v>
      </c>
      <c r="B756" s="532"/>
      <c r="C756" s="435"/>
      <c r="D756" s="435">
        <v>0.0</v>
      </c>
      <c r="E756" s="435">
        <v>0.0</v>
      </c>
      <c r="F756" s="435">
        <v>0.0</v>
      </c>
      <c r="G756" s="433">
        <v>0.0</v>
      </c>
      <c r="H756" s="433">
        <f t="shared" si="366"/>
        <v>0</v>
      </c>
      <c r="I756" s="434">
        <f>(I755/60)</f>
        <v>1.033333333</v>
      </c>
      <c r="J756" s="409"/>
      <c r="K756" s="435" t="s">
        <v>77</v>
      </c>
      <c r="L756" s="532">
        <v>25.0</v>
      </c>
      <c r="M756" s="532">
        <f>(L756-H756-H757)</f>
        <v>9</v>
      </c>
      <c r="N756" s="435">
        <v>20.0</v>
      </c>
      <c r="O756" s="435">
        <f t="shared" si="372"/>
        <v>29</v>
      </c>
      <c r="P756" s="532"/>
      <c r="Q756" s="577"/>
      <c r="R756" s="577"/>
      <c r="S756" s="577"/>
      <c r="T756" s="576"/>
      <c r="U756" s="576"/>
      <c r="V756" s="576"/>
      <c r="W756" s="576"/>
      <c r="X756" s="576"/>
      <c r="Y756" s="576"/>
      <c r="Z756" s="576"/>
    </row>
    <row r="757">
      <c r="A757" s="429" t="s">
        <v>78</v>
      </c>
      <c r="B757" s="532"/>
      <c r="C757" s="435"/>
      <c r="D757" s="435">
        <v>7.0</v>
      </c>
      <c r="E757" s="435">
        <v>9.0</v>
      </c>
      <c r="F757" s="435">
        <v>0.0</v>
      </c>
      <c r="G757" s="433">
        <v>0.0</v>
      </c>
      <c r="H757" s="433">
        <f t="shared" si="366"/>
        <v>16</v>
      </c>
      <c r="I757" s="435"/>
      <c r="J757" s="409"/>
      <c r="K757" s="435" t="s">
        <v>78</v>
      </c>
      <c r="L757" s="532" t="s">
        <v>79</v>
      </c>
      <c r="M757" s="435" t="s">
        <v>79</v>
      </c>
      <c r="N757" s="435" t="s">
        <v>79</v>
      </c>
      <c r="O757" s="435" t="s">
        <v>79</v>
      </c>
      <c r="P757" s="532"/>
      <c r="Q757" s="577"/>
      <c r="R757" s="577"/>
      <c r="S757" s="577"/>
      <c r="T757" s="576"/>
      <c r="U757" s="576"/>
      <c r="V757" s="576"/>
      <c r="W757" s="576"/>
      <c r="X757" s="576"/>
      <c r="Y757" s="576"/>
      <c r="Z757" s="576"/>
    </row>
    <row r="758">
      <c r="A758" s="420" t="s">
        <v>237</v>
      </c>
      <c r="B758" s="422"/>
      <c r="C758" s="422"/>
      <c r="D758" s="422">
        <v>0.0</v>
      </c>
      <c r="E758" s="422">
        <v>5.0</v>
      </c>
      <c r="F758" s="422">
        <v>4.0</v>
      </c>
      <c r="G758" s="422">
        <v>12.0</v>
      </c>
      <c r="H758" s="422">
        <f t="shared" si="366"/>
        <v>21</v>
      </c>
      <c r="I758" s="423">
        <f>sum(H758:H760)</f>
        <v>21</v>
      </c>
      <c r="J758" s="409"/>
      <c r="K758" s="423" t="s">
        <v>237</v>
      </c>
      <c r="L758" s="423">
        <v>71.0</v>
      </c>
      <c r="M758" s="423">
        <f>(L758-H758)</f>
        <v>50</v>
      </c>
      <c r="N758" s="422">
        <v>40.0</v>
      </c>
      <c r="O758" s="423">
        <f t="shared" ref="O758:O759" si="373">sum(M758,N758)</f>
        <v>90</v>
      </c>
      <c r="P758" s="423"/>
      <c r="Q758" s="577" t="s">
        <v>288</v>
      </c>
      <c r="R758" s="577"/>
      <c r="S758" s="577"/>
      <c r="T758" s="576"/>
      <c r="U758" s="576"/>
      <c r="V758" s="576"/>
      <c r="W758" s="576"/>
      <c r="X758" s="576"/>
      <c r="Y758" s="576"/>
      <c r="Z758" s="576"/>
    </row>
    <row r="759">
      <c r="A759" s="429" t="s">
        <v>77</v>
      </c>
      <c r="B759" s="532"/>
      <c r="C759" s="435"/>
      <c r="D759" s="435">
        <v>0.0</v>
      </c>
      <c r="E759" s="435">
        <v>0.0</v>
      </c>
      <c r="F759" s="435">
        <v>0.0</v>
      </c>
      <c r="G759" s="433">
        <v>0.0</v>
      </c>
      <c r="H759" s="433">
        <f t="shared" si="366"/>
        <v>0</v>
      </c>
      <c r="I759" s="434">
        <f>(I758/60)</f>
        <v>0.35</v>
      </c>
      <c r="J759" s="409"/>
      <c r="K759" s="435" t="s">
        <v>77</v>
      </c>
      <c r="L759" s="532">
        <v>10.0</v>
      </c>
      <c r="M759" s="532">
        <f>(L759-H759-H760)</f>
        <v>10</v>
      </c>
      <c r="N759" s="435">
        <v>18.0</v>
      </c>
      <c r="O759" s="435">
        <f t="shared" si="373"/>
        <v>28</v>
      </c>
      <c r="P759" s="532"/>
      <c r="Q759" s="577"/>
      <c r="R759" s="577"/>
      <c r="S759" s="577"/>
      <c r="T759" s="576"/>
      <c r="U759" s="576"/>
      <c r="V759" s="576"/>
      <c r="W759" s="576"/>
      <c r="X759" s="576"/>
      <c r="Y759" s="576"/>
      <c r="Z759" s="576"/>
    </row>
    <row r="760">
      <c r="A760" s="429" t="s">
        <v>78</v>
      </c>
      <c r="B760" s="532"/>
      <c r="C760" s="435"/>
      <c r="D760" s="435">
        <v>0.0</v>
      </c>
      <c r="E760" s="435">
        <v>0.0</v>
      </c>
      <c r="F760" s="435">
        <v>0.0</v>
      </c>
      <c r="G760" s="433">
        <v>0.0</v>
      </c>
      <c r="H760" s="433">
        <f t="shared" si="366"/>
        <v>0</v>
      </c>
      <c r="I760" s="435"/>
      <c r="J760" s="409"/>
      <c r="K760" s="435" t="s">
        <v>78</v>
      </c>
      <c r="L760" s="532" t="s">
        <v>79</v>
      </c>
      <c r="M760" s="435" t="s">
        <v>79</v>
      </c>
      <c r="N760" s="435" t="s">
        <v>79</v>
      </c>
      <c r="O760" s="435" t="s">
        <v>79</v>
      </c>
      <c r="P760" s="532"/>
      <c r="Q760" s="577"/>
      <c r="R760" s="577"/>
      <c r="S760" s="577"/>
      <c r="T760" s="576"/>
      <c r="U760" s="576"/>
      <c r="V760" s="576"/>
      <c r="W760" s="576"/>
      <c r="X760" s="576"/>
      <c r="Y760" s="576"/>
      <c r="Z760" s="576"/>
    </row>
    <row r="761">
      <c r="A761" s="420" t="s">
        <v>269</v>
      </c>
      <c r="B761" s="422"/>
      <c r="C761" s="422"/>
      <c r="D761" s="422">
        <v>4.0</v>
      </c>
      <c r="E761" s="422">
        <v>4.0</v>
      </c>
      <c r="F761" s="422">
        <v>12.0</v>
      </c>
      <c r="G761" s="422">
        <v>6.0</v>
      </c>
      <c r="H761" s="422">
        <f t="shared" ref="H761:H766" si="374">sum(B761:G761)</f>
        <v>26</v>
      </c>
      <c r="I761" s="423">
        <f>sum(H761:H763)</f>
        <v>31</v>
      </c>
      <c r="J761" s="409"/>
      <c r="K761" s="423" t="s">
        <v>269</v>
      </c>
      <c r="L761" s="423">
        <v>52.0</v>
      </c>
      <c r="M761" s="423">
        <f>(L761-H761)</f>
        <v>26</v>
      </c>
      <c r="N761" s="422">
        <v>80.0</v>
      </c>
      <c r="O761" s="423">
        <f t="shared" ref="O761:O762" si="375">sum(M761,N761)</f>
        <v>106</v>
      </c>
      <c r="P761" s="423"/>
      <c r="Q761" s="576"/>
      <c r="R761" s="576"/>
      <c r="S761" s="576"/>
      <c r="T761" s="576"/>
      <c r="U761" s="576"/>
      <c r="V761" s="576"/>
      <c r="W761" s="576"/>
      <c r="X761" s="576"/>
      <c r="Y761" s="576"/>
      <c r="Z761" s="576"/>
    </row>
    <row r="762">
      <c r="A762" s="429" t="s">
        <v>77</v>
      </c>
      <c r="B762" s="433"/>
      <c r="C762" s="433"/>
      <c r="D762" s="435">
        <v>0.0</v>
      </c>
      <c r="E762" s="435">
        <v>0.0</v>
      </c>
      <c r="F762" s="435">
        <v>0.0</v>
      </c>
      <c r="G762" s="435">
        <v>0.0</v>
      </c>
      <c r="H762" s="433">
        <f t="shared" si="374"/>
        <v>0</v>
      </c>
      <c r="I762" s="434">
        <f>(I761/60)</f>
        <v>0.5166666667</v>
      </c>
      <c r="J762" s="409"/>
      <c r="K762" s="435" t="s">
        <v>77</v>
      </c>
      <c r="L762" s="532">
        <v>5.0</v>
      </c>
      <c r="M762" s="532">
        <f>(L762-H762-H763)</f>
        <v>0</v>
      </c>
      <c r="N762" s="435">
        <v>5.0</v>
      </c>
      <c r="O762" s="435">
        <f t="shared" si="375"/>
        <v>5</v>
      </c>
      <c r="P762" s="532"/>
      <c r="Q762" s="576"/>
      <c r="R762" s="576"/>
      <c r="S762" s="576"/>
      <c r="T762" s="576"/>
      <c r="U762" s="576"/>
      <c r="V762" s="576"/>
      <c r="W762" s="576"/>
      <c r="X762" s="576"/>
      <c r="Y762" s="576"/>
      <c r="Z762" s="576"/>
    </row>
    <row r="763">
      <c r="A763" s="429" t="s">
        <v>78</v>
      </c>
      <c r="B763" s="433"/>
      <c r="C763" s="433"/>
      <c r="D763" s="435">
        <v>4.0</v>
      </c>
      <c r="E763" s="435">
        <v>1.0</v>
      </c>
      <c r="F763" s="435">
        <v>0.0</v>
      </c>
      <c r="G763" s="435">
        <v>0.0</v>
      </c>
      <c r="H763" s="433">
        <f t="shared" si="374"/>
        <v>5</v>
      </c>
      <c r="I763" s="435"/>
      <c r="J763" s="409"/>
      <c r="K763" s="435" t="s">
        <v>78</v>
      </c>
      <c r="L763" s="532" t="s">
        <v>79</v>
      </c>
      <c r="M763" s="435" t="s">
        <v>79</v>
      </c>
      <c r="N763" s="435" t="s">
        <v>79</v>
      </c>
      <c r="O763" s="435" t="s">
        <v>79</v>
      </c>
      <c r="P763" s="532"/>
      <c r="Q763" s="576"/>
      <c r="R763" s="576"/>
      <c r="S763" s="576"/>
      <c r="T763" s="576"/>
      <c r="U763" s="576"/>
      <c r="V763" s="576"/>
      <c r="W763" s="576"/>
      <c r="X763" s="576"/>
      <c r="Y763" s="576"/>
      <c r="Z763" s="576"/>
    </row>
    <row r="764">
      <c r="A764" s="420" t="s">
        <v>117</v>
      </c>
      <c r="B764" s="422"/>
      <c r="C764" s="422"/>
      <c r="D764" s="422">
        <v>0.0</v>
      </c>
      <c r="E764" s="422">
        <v>0.0</v>
      </c>
      <c r="F764" s="422">
        <v>0.0</v>
      </c>
      <c r="G764" s="422">
        <v>0.0</v>
      </c>
      <c r="H764" s="422">
        <f t="shared" si="374"/>
        <v>0</v>
      </c>
      <c r="I764" s="423">
        <f>sum(H764:H766)</f>
        <v>0</v>
      </c>
      <c r="J764" s="409"/>
      <c r="K764" s="423" t="s">
        <v>117</v>
      </c>
      <c r="L764" s="423">
        <v>71.0</v>
      </c>
      <c r="M764" s="423">
        <f>(L764-H764)</f>
        <v>71</v>
      </c>
      <c r="N764" s="422">
        <v>0.0</v>
      </c>
      <c r="O764" s="423">
        <f t="shared" ref="O764:O765" si="376">sum(M764,N764)</f>
        <v>71</v>
      </c>
      <c r="P764" s="423"/>
      <c r="Q764" s="576"/>
      <c r="R764" s="576"/>
      <c r="S764" s="576"/>
      <c r="T764" s="576"/>
      <c r="U764" s="576"/>
      <c r="V764" s="576"/>
      <c r="W764" s="576"/>
      <c r="X764" s="576"/>
      <c r="Y764" s="576"/>
      <c r="Z764" s="576"/>
    </row>
    <row r="765">
      <c r="A765" s="429" t="s">
        <v>77</v>
      </c>
      <c r="B765" s="433"/>
      <c r="C765" s="433"/>
      <c r="D765" s="433">
        <v>0.0</v>
      </c>
      <c r="E765" s="433">
        <v>0.0</v>
      </c>
      <c r="F765" s="433">
        <v>0.0</v>
      </c>
      <c r="G765" s="433">
        <v>0.0</v>
      </c>
      <c r="H765" s="460">
        <f t="shared" si="374"/>
        <v>0</v>
      </c>
      <c r="I765" s="434">
        <f>(I764/60)</f>
        <v>0</v>
      </c>
      <c r="J765" s="409"/>
      <c r="K765" s="435" t="s">
        <v>77</v>
      </c>
      <c r="L765" s="532">
        <v>10.0</v>
      </c>
      <c r="M765" s="532">
        <f>(L765-H765-H766)</f>
        <v>10</v>
      </c>
      <c r="N765" s="435">
        <v>0.0</v>
      </c>
      <c r="O765" s="435">
        <f t="shared" si="376"/>
        <v>10</v>
      </c>
      <c r="P765" s="532"/>
      <c r="Q765" s="576"/>
      <c r="R765" s="576"/>
      <c r="S765" s="576"/>
      <c r="T765" s="576"/>
      <c r="U765" s="576"/>
      <c r="V765" s="576"/>
      <c r="W765" s="576"/>
      <c r="X765" s="576"/>
      <c r="Y765" s="576"/>
      <c r="Z765" s="576"/>
    </row>
    <row r="766">
      <c r="A766" s="429" t="s">
        <v>78</v>
      </c>
      <c r="B766" s="433"/>
      <c r="C766" s="433"/>
      <c r="D766" s="433">
        <v>0.0</v>
      </c>
      <c r="E766" s="433">
        <v>0.0</v>
      </c>
      <c r="F766" s="433">
        <v>0.0</v>
      </c>
      <c r="G766" s="433">
        <v>0.0</v>
      </c>
      <c r="H766" s="460">
        <f t="shared" si="374"/>
        <v>0</v>
      </c>
      <c r="I766" s="435"/>
      <c r="J766" s="409"/>
      <c r="K766" s="435" t="s">
        <v>78</v>
      </c>
      <c r="L766" s="532" t="s">
        <v>79</v>
      </c>
      <c r="M766" s="435" t="s">
        <v>79</v>
      </c>
      <c r="N766" s="435" t="s">
        <v>79</v>
      </c>
      <c r="O766" s="435" t="s">
        <v>79</v>
      </c>
      <c r="P766" s="532"/>
      <c r="Q766" s="576"/>
      <c r="R766" s="576"/>
      <c r="S766" s="576"/>
      <c r="T766" s="576"/>
      <c r="U766" s="576"/>
      <c r="V766" s="576"/>
      <c r="W766" s="576"/>
      <c r="X766" s="576"/>
      <c r="Y766" s="576"/>
      <c r="Z766" s="576"/>
    </row>
    <row r="767">
      <c r="A767" s="416" t="s">
        <v>87</v>
      </c>
      <c r="B767" s="417"/>
      <c r="C767" s="417"/>
      <c r="D767" s="417">
        <f t="shared" ref="D767:G767" si="377"> sum(D768, D769, D770, D771,D772,D773,D774,D775,D776,D777,D778,D779)</f>
        <v>38</v>
      </c>
      <c r="E767" s="417">
        <f t="shared" si="377"/>
        <v>13</v>
      </c>
      <c r="F767" s="417">
        <f t="shared" si="377"/>
        <v>31</v>
      </c>
      <c r="G767" s="417">
        <f t="shared" si="377"/>
        <v>3</v>
      </c>
      <c r="H767" s="418">
        <f t="shared" ref="H767:H770" si="378">SUM(B767:G767)</f>
        <v>85</v>
      </c>
      <c r="I767" s="417">
        <v>0.0</v>
      </c>
      <c r="J767" s="575"/>
      <c r="K767" s="418" t="s">
        <v>87</v>
      </c>
      <c r="L767" s="578"/>
      <c r="M767" s="578"/>
      <c r="N767" s="578"/>
      <c r="O767" s="578"/>
      <c r="P767" s="578"/>
      <c r="Q767" s="576"/>
      <c r="R767" s="576"/>
      <c r="S767" s="576"/>
      <c r="T767" s="576"/>
      <c r="U767" s="576"/>
      <c r="V767" s="576"/>
      <c r="W767" s="576"/>
      <c r="X767" s="576"/>
      <c r="Y767" s="576"/>
      <c r="Z767" s="576"/>
    </row>
    <row r="768">
      <c r="A768" s="420" t="s">
        <v>24</v>
      </c>
      <c r="B768" s="422"/>
      <c r="C768" s="422"/>
      <c r="D768" s="422">
        <v>5.0</v>
      </c>
      <c r="E768" s="422">
        <v>3.0</v>
      </c>
      <c r="F768" s="422">
        <v>9.0</v>
      </c>
      <c r="G768" s="422">
        <v>0.0</v>
      </c>
      <c r="H768" s="422">
        <f t="shared" si="378"/>
        <v>17</v>
      </c>
      <c r="I768" s="423">
        <f>sum(H768:H770)</f>
        <v>21</v>
      </c>
      <c r="J768" s="409"/>
      <c r="K768" s="423" t="s">
        <v>24</v>
      </c>
      <c r="L768" s="423">
        <v>62.0</v>
      </c>
      <c r="M768" s="423">
        <f>(L768-H768)</f>
        <v>45</v>
      </c>
      <c r="N768" s="422">
        <v>40.0</v>
      </c>
      <c r="O768" s="423">
        <f t="shared" ref="O768:O769" si="379">sum(M768,N768)</f>
        <v>85</v>
      </c>
      <c r="P768" s="423"/>
      <c r="Q768" s="577"/>
      <c r="R768" s="577"/>
      <c r="S768" s="577"/>
      <c r="T768" s="576"/>
      <c r="U768" s="576"/>
      <c r="V768" s="576"/>
      <c r="W768" s="576"/>
      <c r="X768" s="576"/>
      <c r="Y768" s="576"/>
      <c r="Z768" s="576"/>
    </row>
    <row r="769">
      <c r="A769" s="429" t="s">
        <v>77</v>
      </c>
      <c r="B769" s="532"/>
      <c r="C769" s="435"/>
      <c r="D769" s="435">
        <v>0.0</v>
      </c>
      <c r="E769" s="435">
        <v>0.0</v>
      </c>
      <c r="F769" s="435">
        <v>0.0</v>
      </c>
      <c r="G769" s="433">
        <v>0.0</v>
      </c>
      <c r="H769" s="433">
        <f t="shared" si="378"/>
        <v>0</v>
      </c>
      <c r="I769" s="434">
        <f>(I768/60)</f>
        <v>0.35</v>
      </c>
      <c r="J769" s="409"/>
      <c r="K769" s="435" t="s">
        <v>77</v>
      </c>
      <c r="L769" s="532">
        <v>12.0</v>
      </c>
      <c r="M769" s="532">
        <f>(L769-H769-H770)</f>
        <v>8</v>
      </c>
      <c r="N769" s="435">
        <v>11.0</v>
      </c>
      <c r="O769" s="435">
        <f t="shared" si="379"/>
        <v>19</v>
      </c>
      <c r="P769" s="532"/>
      <c r="Q769" s="577"/>
      <c r="R769" s="577"/>
      <c r="S769" s="577"/>
      <c r="T769" s="576"/>
      <c r="U769" s="576"/>
      <c r="V769" s="576"/>
      <c r="W769" s="576"/>
      <c r="X769" s="576"/>
      <c r="Y769" s="576"/>
      <c r="Z769" s="576"/>
    </row>
    <row r="770">
      <c r="A770" s="429" t="s">
        <v>78</v>
      </c>
      <c r="B770" s="532"/>
      <c r="C770" s="435"/>
      <c r="D770" s="435">
        <v>2.0</v>
      </c>
      <c r="E770" s="435">
        <v>0.0</v>
      </c>
      <c r="F770" s="435">
        <v>2.0</v>
      </c>
      <c r="G770" s="433">
        <v>0.0</v>
      </c>
      <c r="H770" s="433">
        <f t="shared" si="378"/>
        <v>4</v>
      </c>
      <c r="I770" s="435"/>
      <c r="J770" s="409"/>
      <c r="K770" s="435" t="s">
        <v>78</v>
      </c>
      <c r="L770" s="532" t="s">
        <v>79</v>
      </c>
      <c r="M770" s="435" t="s">
        <v>79</v>
      </c>
      <c r="N770" s="435" t="s">
        <v>79</v>
      </c>
      <c r="O770" s="435" t="s">
        <v>79</v>
      </c>
      <c r="P770" s="532"/>
      <c r="Q770" s="577"/>
      <c r="R770" s="577"/>
      <c r="S770" s="577"/>
      <c r="T770" s="576"/>
      <c r="U770" s="576"/>
      <c r="V770" s="576"/>
      <c r="W770" s="576"/>
      <c r="X770" s="576"/>
      <c r="Y770" s="576"/>
      <c r="Z770" s="576"/>
    </row>
    <row r="771">
      <c r="A771" s="420" t="s">
        <v>96</v>
      </c>
      <c r="B771" s="421"/>
      <c r="C771" s="422"/>
      <c r="D771" s="422">
        <v>6.0</v>
      </c>
      <c r="E771" s="422">
        <v>2.0</v>
      </c>
      <c r="F771" s="422">
        <v>9.0</v>
      </c>
      <c r="G771" s="422">
        <v>0.0</v>
      </c>
      <c r="H771" s="422">
        <f t="shared" ref="H771:H776" si="380">sum(B771:G771)</f>
        <v>17</v>
      </c>
      <c r="I771" s="423">
        <f>sum(H771:H773)</f>
        <v>19</v>
      </c>
      <c r="J771" s="409"/>
      <c r="K771" s="423" t="s">
        <v>96</v>
      </c>
      <c r="L771" s="423">
        <v>44.0</v>
      </c>
      <c r="M771" s="423">
        <f>(L771-H771)</f>
        <v>27</v>
      </c>
      <c r="N771" s="422">
        <v>40.0</v>
      </c>
      <c r="O771" s="423">
        <f t="shared" ref="O771:O772" si="381">sum(M771,N771)</f>
        <v>67</v>
      </c>
      <c r="P771" s="423"/>
      <c r="Q771" s="576"/>
      <c r="R771" s="576"/>
      <c r="S771" s="576"/>
      <c r="T771" s="576"/>
      <c r="U771" s="576"/>
      <c r="V771" s="576"/>
      <c r="W771" s="576"/>
      <c r="X771" s="576"/>
      <c r="Y771" s="576"/>
      <c r="Z771" s="576"/>
    </row>
    <row r="772">
      <c r="A772" s="429" t="s">
        <v>77</v>
      </c>
      <c r="B772" s="433"/>
      <c r="C772" s="433"/>
      <c r="D772" s="433">
        <v>0.0</v>
      </c>
      <c r="E772" s="433">
        <v>0.0</v>
      </c>
      <c r="F772" s="433">
        <v>0.0</v>
      </c>
      <c r="G772" s="433">
        <v>0.0</v>
      </c>
      <c r="H772" s="433">
        <f t="shared" si="380"/>
        <v>0</v>
      </c>
      <c r="I772" s="434">
        <f>(I771/60)</f>
        <v>0.3166666667</v>
      </c>
      <c r="J772" s="409"/>
      <c r="K772" s="435" t="s">
        <v>77</v>
      </c>
      <c r="L772" s="435">
        <v>8.0</v>
      </c>
      <c r="M772" s="532">
        <f>(L772-H772-H773)</f>
        <v>6</v>
      </c>
      <c r="N772" s="435">
        <v>0.0</v>
      </c>
      <c r="O772" s="435">
        <f t="shared" si="381"/>
        <v>6</v>
      </c>
      <c r="P772" s="435"/>
      <c r="Q772" s="576"/>
      <c r="R772" s="576"/>
      <c r="S772" s="576"/>
      <c r="T772" s="576"/>
      <c r="U772" s="576"/>
      <c r="V772" s="576"/>
      <c r="W772" s="576"/>
      <c r="X772" s="576"/>
      <c r="Y772" s="576"/>
      <c r="Z772" s="576"/>
    </row>
    <row r="773">
      <c r="A773" s="429" t="s">
        <v>78</v>
      </c>
      <c r="B773" s="433"/>
      <c r="C773" s="433"/>
      <c r="D773" s="433">
        <v>2.0</v>
      </c>
      <c r="E773" s="433">
        <v>0.0</v>
      </c>
      <c r="F773" s="433">
        <v>0.0</v>
      </c>
      <c r="G773" s="433">
        <v>0.0</v>
      </c>
      <c r="H773" s="433">
        <f t="shared" si="380"/>
        <v>2</v>
      </c>
      <c r="I773" s="435"/>
      <c r="J773" s="409"/>
      <c r="K773" s="435" t="s">
        <v>78</v>
      </c>
      <c r="L773" s="435" t="s">
        <v>79</v>
      </c>
      <c r="M773" s="435" t="s">
        <v>79</v>
      </c>
      <c r="N773" s="435" t="s">
        <v>79</v>
      </c>
      <c r="O773" s="435" t="s">
        <v>79</v>
      </c>
      <c r="P773" s="435"/>
      <c r="Q773" s="576"/>
      <c r="R773" s="576"/>
      <c r="S773" s="576"/>
      <c r="T773" s="576"/>
      <c r="U773" s="576"/>
      <c r="V773" s="576"/>
      <c r="W773" s="576"/>
      <c r="X773" s="576"/>
      <c r="Y773" s="576"/>
      <c r="Z773" s="576"/>
    </row>
    <row r="774">
      <c r="A774" s="420" t="s">
        <v>260</v>
      </c>
      <c r="B774" s="422"/>
      <c r="C774" s="422"/>
      <c r="D774" s="422">
        <v>4.0</v>
      </c>
      <c r="E774" s="422">
        <v>2.0</v>
      </c>
      <c r="F774" s="422">
        <v>7.0</v>
      </c>
      <c r="G774" s="422">
        <v>0.0</v>
      </c>
      <c r="H774" s="422">
        <f t="shared" si="380"/>
        <v>13</v>
      </c>
      <c r="I774" s="423">
        <f>sum(H774:H776)</f>
        <v>15</v>
      </c>
      <c r="J774" s="409"/>
      <c r="K774" s="423" t="s">
        <v>260</v>
      </c>
      <c r="L774" s="423">
        <v>54.0</v>
      </c>
      <c r="M774" s="423">
        <f>(L774-H774)</f>
        <v>41</v>
      </c>
      <c r="N774" s="422">
        <v>20.0</v>
      </c>
      <c r="O774" s="423">
        <f t="shared" ref="O774:O775" si="382">sum(M774,N774)</f>
        <v>61</v>
      </c>
      <c r="P774" s="423"/>
      <c r="Q774" s="576"/>
      <c r="R774" s="576"/>
      <c r="S774" s="576"/>
      <c r="T774" s="576"/>
      <c r="U774" s="576"/>
      <c r="V774" s="576"/>
      <c r="W774" s="576"/>
      <c r="X774" s="576"/>
      <c r="Y774" s="576"/>
      <c r="Z774" s="576"/>
    </row>
    <row r="775">
      <c r="A775" s="429" t="s">
        <v>77</v>
      </c>
      <c r="B775" s="579"/>
      <c r="C775" s="433"/>
      <c r="D775" s="433">
        <v>0.0</v>
      </c>
      <c r="E775" s="433">
        <v>1.0</v>
      </c>
      <c r="F775" s="433">
        <v>1.0</v>
      </c>
      <c r="G775" s="433">
        <v>0.0</v>
      </c>
      <c r="H775" s="433">
        <f t="shared" si="380"/>
        <v>2</v>
      </c>
      <c r="I775" s="434">
        <f>(I774/60)</f>
        <v>0.25</v>
      </c>
      <c r="J775" s="409"/>
      <c r="K775" s="435" t="s">
        <v>77</v>
      </c>
      <c r="L775" s="532">
        <v>4.0</v>
      </c>
      <c r="M775" s="532">
        <f>(L775-H775-H776)</f>
        <v>2</v>
      </c>
      <c r="N775" s="435">
        <v>2.0</v>
      </c>
      <c r="O775" s="435">
        <f t="shared" si="382"/>
        <v>4</v>
      </c>
      <c r="P775" s="532"/>
      <c r="Q775" s="576"/>
      <c r="R775" s="576"/>
      <c r="S775" s="576"/>
      <c r="T775" s="576"/>
      <c r="U775" s="576"/>
      <c r="V775" s="576"/>
      <c r="W775" s="576"/>
      <c r="X775" s="576"/>
      <c r="Y775" s="576"/>
      <c r="Z775" s="576"/>
    </row>
    <row r="776">
      <c r="A776" s="429" t="s">
        <v>78</v>
      </c>
      <c r="B776" s="579"/>
      <c r="C776" s="433"/>
      <c r="D776" s="433">
        <v>0.0</v>
      </c>
      <c r="E776" s="433">
        <v>0.0</v>
      </c>
      <c r="F776" s="433">
        <v>0.0</v>
      </c>
      <c r="G776" s="433">
        <v>0.0</v>
      </c>
      <c r="H776" s="433">
        <f t="shared" si="380"/>
        <v>0</v>
      </c>
      <c r="I776" s="435"/>
      <c r="J776" s="409"/>
      <c r="K776" s="435" t="s">
        <v>78</v>
      </c>
      <c r="L776" s="532" t="s">
        <v>79</v>
      </c>
      <c r="M776" s="435" t="s">
        <v>79</v>
      </c>
      <c r="N776" s="435" t="s">
        <v>79</v>
      </c>
      <c r="O776" s="435" t="s">
        <v>79</v>
      </c>
      <c r="P776" s="532"/>
      <c r="Q776" s="576"/>
      <c r="R776" s="576"/>
      <c r="S776" s="576"/>
      <c r="T776" s="576"/>
      <c r="U776" s="576"/>
      <c r="V776" s="576"/>
      <c r="W776" s="576"/>
      <c r="X776" s="576"/>
      <c r="Y776" s="576"/>
      <c r="Z776" s="576"/>
    </row>
    <row r="777">
      <c r="A777" s="420" t="s">
        <v>90</v>
      </c>
      <c r="B777" s="422"/>
      <c r="C777" s="422"/>
      <c r="D777" s="422">
        <v>17.0</v>
      </c>
      <c r="E777" s="422">
        <v>5.0</v>
      </c>
      <c r="F777" s="422">
        <v>3.0</v>
      </c>
      <c r="G777" s="422">
        <v>3.0</v>
      </c>
      <c r="H777" s="422">
        <f t="shared" ref="H777:H789" si="383">SUM(B777:G777)</f>
        <v>28</v>
      </c>
      <c r="I777" s="492">
        <f>sum(H777:H779)</f>
        <v>30</v>
      </c>
      <c r="J777" s="409"/>
      <c r="K777" s="423" t="s">
        <v>90</v>
      </c>
      <c r="L777" s="423">
        <v>72.0</v>
      </c>
      <c r="M777" s="423">
        <f>(L777-H777)</f>
        <v>44</v>
      </c>
      <c r="N777" s="422">
        <v>40.0</v>
      </c>
      <c r="O777" s="423">
        <f t="shared" ref="O777:O778" si="384">sum(M777,N777)</f>
        <v>84</v>
      </c>
      <c r="P777" s="423"/>
      <c r="Q777" s="576"/>
      <c r="R777" s="576"/>
      <c r="S777" s="576"/>
      <c r="T777" s="576"/>
      <c r="U777" s="576"/>
      <c r="V777" s="576"/>
      <c r="W777" s="576"/>
      <c r="X777" s="576"/>
      <c r="Y777" s="576"/>
      <c r="Z777" s="576"/>
    </row>
    <row r="778">
      <c r="A778" s="429" t="s">
        <v>77</v>
      </c>
      <c r="B778" s="435"/>
      <c r="C778" s="435"/>
      <c r="D778" s="433">
        <v>0.0</v>
      </c>
      <c r="E778" s="433">
        <v>0.0</v>
      </c>
      <c r="F778" s="433">
        <v>0.0</v>
      </c>
      <c r="G778" s="433">
        <v>0.0</v>
      </c>
      <c r="H778" s="433">
        <f t="shared" si="383"/>
        <v>0</v>
      </c>
      <c r="I778" s="434">
        <f>(I777/60)</f>
        <v>0.5</v>
      </c>
      <c r="J778" s="409"/>
      <c r="K778" s="435" t="s">
        <v>77</v>
      </c>
      <c r="L778" s="435">
        <v>3.0</v>
      </c>
      <c r="M778" s="532">
        <f>(L778-H778-H779)</f>
        <v>1</v>
      </c>
      <c r="N778" s="435">
        <v>6.0</v>
      </c>
      <c r="O778" s="435">
        <f t="shared" si="384"/>
        <v>7</v>
      </c>
      <c r="P778" s="435"/>
      <c r="Q778" s="576"/>
      <c r="R778" s="576"/>
      <c r="S778" s="576"/>
      <c r="T778" s="576"/>
      <c r="U778" s="576"/>
      <c r="V778" s="576"/>
      <c r="W778" s="576"/>
      <c r="X778" s="576"/>
      <c r="Y778" s="576"/>
      <c r="Z778" s="576"/>
    </row>
    <row r="779">
      <c r="A779" s="429" t="s">
        <v>78</v>
      </c>
      <c r="B779" s="435"/>
      <c r="C779" s="435"/>
      <c r="D779" s="433">
        <v>2.0</v>
      </c>
      <c r="E779" s="433">
        <v>0.0</v>
      </c>
      <c r="F779" s="433">
        <v>0.0</v>
      </c>
      <c r="G779" s="433">
        <v>0.0</v>
      </c>
      <c r="H779" s="433">
        <f t="shared" si="383"/>
        <v>2</v>
      </c>
      <c r="I779" s="435"/>
      <c r="J779" s="409"/>
      <c r="K779" s="435" t="s">
        <v>78</v>
      </c>
      <c r="L779" s="435" t="s">
        <v>79</v>
      </c>
      <c r="M779" s="435" t="s">
        <v>79</v>
      </c>
      <c r="N779" s="435" t="s">
        <v>79</v>
      </c>
      <c r="O779" s="435" t="s">
        <v>79</v>
      </c>
      <c r="P779" s="435"/>
      <c r="Q779" s="576"/>
      <c r="R779" s="576"/>
      <c r="S779" s="576"/>
      <c r="T779" s="576"/>
      <c r="U779" s="576"/>
      <c r="V779" s="576"/>
      <c r="W779" s="576"/>
      <c r="X779" s="576"/>
      <c r="Y779" s="576"/>
      <c r="Z779" s="576"/>
    </row>
    <row r="780">
      <c r="A780" s="416" t="s">
        <v>270</v>
      </c>
      <c r="B780" s="417"/>
      <c r="C780" s="417"/>
      <c r="D780" s="417">
        <f t="shared" ref="D780:G780" si="385"> sum(D781, D782, D783, D784,D785,D786,D787,D788,D789,D790,D791,D792)</f>
        <v>11</v>
      </c>
      <c r="E780" s="417">
        <f t="shared" si="385"/>
        <v>23</v>
      </c>
      <c r="F780" s="417">
        <f t="shared" si="385"/>
        <v>39</v>
      </c>
      <c r="G780" s="417">
        <f t="shared" si="385"/>
        <v>5</v>
      </c>
      <c r="H780" s="418">
        <f t="shared" si="383"/>
        <v>78</v>
      </c>
      <c r="I780" s="417">
        <v>0.0</v>
      </c>
      <c r="J780" s="575"/>
      <c r="K780" s="418" t="s">
        <v>270</v>
      </c>
      <c r="L780" s="578"/>
      <c r="M780" s="578"/>
      <c r="N780" s="578"/>
      <c r="O780" s="578"/>
      <c r="P780" s="578"/>
      <c r="Q780" s="576"/>
      <c r="R780" s="576"/>
      <c r="S780" s="576"/>
      <c r="T780" s="576"/>
      <c r="U780" s="576"/>
      <c r="V780" s="576"/>
      <c r="W780" s="576"/>
      <c r="X780" s="576"/>
      <c r="Y780" s="576"/>
      <c r="Z780" s="576"/>
    </row>
    <row r="781">
      <c r="A781" s="420" t="s">
        <v>89</v>
      </c>
      <c r="B781" s="422"/>
      <c r="C781" s="422"/>
      <c r="D781" s="422">
        <v>8.0</v>
      </c>
      <c r="E781" s="422">
        <v>14.0</v>
      </c>
      <c r="F781" s="422">
        <v>19.0</v>
      </c>
      <c r="G781" s="422">
        <v>0.0</v>
      </c>
      <c r="H781" s="422">
        <f t="shared" si="383"/>
        <v>41</v>
      </c>
      <c r="I781" s="423">
        <f>sum(H781:H783)</f>
        <v>42</v>
      </c>
      <c r="J781" s="409"/>
      <c r="K781" s="423" t="s">
        <v>89</v>
      </c>
      <c r="L781" s="423">
        <v>135.0</v>
      </c>
      <c r="M781" s="423">
        <f>(L781-H781)</f>
        <v>94</v>
      </c>
      <c r="N781" s="422">
        <v>120.0</v>
      </c>
      <c r="O781" s="423">
        <f t="shared" ref="O781:O782" si="386">sum(M781,N781)</f>
        <v>214</v>
      </c>
      <c r="P781" s="423"/>
      <c r="Q781" s="576"/>
      <c r="R781" s="576"/>
      <c r="S781" s="576"/>
      <c r="T781" s="576"/>
      <c r="U781" s="576"/>
      <c r="V781" s="576"/>
      <c r="W781" s="576"/>
      <c r="X781" s="576"/>
      <c r="Y781" s="576"/>
      <c r="Z781" s="576"/>
    </row>
    <row r="782">
      <c r="A782" s="429" t="s">
        <v>77</v>
      </c>
      <c r="B782" s="433"/>
      <c r="C782" s="433"/>
      <c r="D782" s="433">
        <v>0.0</v>
      </c>
      <c r="E782" s="433">
        <v>0.0</v>
      </c>
      <c r="F782" s="433">
        <v>0.0</v>
      </c>
      <c r="G782" s="433">
        <v>0.0</v>
      </c>
      <c r="H782" s="433">
        <f t="shared" si="383"/>
        <v>0</v>
      </c>
      <c r="I782" s="434">
        <f>(I781/60)</f>
        <v>0.7</v>
      </c>
      <c r="J782" s="409"/>
      <c r="K782" s="435" t="s">
        <v>77</v>
      </c>
      <c r="L782" s="532">
        <v>15.0</v>
      </c>
      <c r="M782" s="532">
        <f>(L782-H782-H783)</f>
        <v>14</v>
      </c>
      <c r="N782" s="435">
        <v>25.0</v>
      </c>
      <c r="O782" s="435">
        <f t="shared" si="386"/>
        <v>39</v>
      </c>
      <c r="P782" s="532"/>
      <c r="Q782" s="576"/>
      <c r="R782" s="576"/>
      <c r="S782" s="576"/>
      <c r="T782" s="576"/>
      <c r="U782" s="576"/>
      <c r="V782" s="576"/>
      <c r="W782" s="576"/>
      <c r="X782" s="576"/>
      <c r="Y782" s="576"/>
      <c r="Z782" s="576"/>
    </row>
    <row r="783">
      <c r="A783" s="429" t="s">
        <v>78</v>
      </c>
      <c r="B783" s="433"/>
      <c r="C783" s="433"/>
      <c r="D783" s="433">
        <v>0.0</v>
      </c>
      <c r="E783" s="433">
        <v>1.0</v>
      </c>
      <c r="F783" s="433">
        <v>0.0</v>
      </c>
      <c r="G783" s="433">
        <v>0.0</v>
      </c>
      <c r="H783" s="433">
        <f t="shared" si="383"/>
        <v>1</v>
      </c>
      <c r="I783" s="435"/>
      <c r="J783" s="409"/>
      <c r="K783" s="435" t="s">
        <v>78</v>
      </c>
      <c r="L783" s="532" t="s">
        <v>79</v>
      </c>
      <c r="M783" s="435" t="s">
        <v>79</v>
      </c>
      <c r="N783" s="435" t="s">
        <v>79</v>
      </c>
      <c r="O783" s="435" t="s">
        <v>79</v>
      </c>
      <c r="P783" s="532"/>
      <c r="Q783" s="576"/>
      <c r="R783" s="576"/>
      <c r="S783" s="576"/>
      <c r="T783" s="576"/>
      <c r="U783" s="576"/>
      <c r="V783" s="576"/>
      <c r="W783" s="576"/>
      <c r="X783" s="576"/>
      <c r="Y783" s="576"/>
      <c r="Z783" s="576"/>
    </row>
    <row r="784">
      <c r="A784" s="420" t="s">
        <v>88</v>
      </c>
      <c r="B784" s="422"/>
      <c r="C784" s="422"/>
      <c r="D784" s="422">
        <v>0.0</v>
      </c>
      <c r="E784" s="422">
        <v>4.0</v>
      </c>
      <c r="F784" s="422">
        <v>6.0</v>
      </c>
      <c r="G784" s="422">
        <v>0.0</v>
      </c>
      <c r="H784" s="422">
        <f t="shared" si="383"/>
        <v>10</v>
      </c>
      <c r="I784" s="423">
        <f>sum(H784:H786)</f>
        <v>14</v>
      </c>
      <c r="J784" s="409"/>
      <c r="K784" s="423" t="s">
        <v>88</v>
      </c>
      <c r="L784" s="423">
        <v>86.0</v>
      </c>
      <c r="M784" s="423">
        <f>(L784-H784)</f>
        <v>76</v>
      </c>
      <c r="N784" s="421">
        <v>49.0</v>
      </c>
      <c r="O784" s="423">
        <f t="shared" ref="O784:O785" si="387">sum(M784,N784)</f>
        <v>125</v>
      </c>
      <c r="P784" s="423"/>
      <c r="Q784" s="577"/>
      <c r="R784" s="577"/>
      <c r="S784" s="577"/>
      <c r="T784" s="576"/>
      <c r="U784" s="576"/>
      <c r="V784" s="576"/>
      <c r="W784" s="576"/>
      <c r="X784" s="576"/>
      <c r="Y784" s="576"/>
      <c r="Z784" s="576"/>
    </row>
    <row r="785">
      <c r="A785" s="429" t="s">
        <v>77</v>
      </c>
      <c r="B785" s="435"/>
      <c r="C785" s="435"/>
      <c r="D785" s="435">
        <v>0.0</v>
      </c>
      <c r="E785" s="435">
        <v>1.0</v>
      </c>
      <c r="F785" s="435">
        <v>0.0</v>
      </c>
      <c r="G785" s="433">
        <v>0.0</v>
      </c>
      <c r="H785" s="433">
        <f t="shared" si="383"/>
        <v>1</v>
      </c>
      <c r="I785" s="434">
        <f>(I784/60)</f>
        <v>0.2333333333</v>
      </c>
      <c r="J785" s="409"/>
      <c r="K785" s="435" t="s">
        <v>77</v>
      </c>
      <c r="L785" s="435">
        <v>15.0</v>
      </c>
      <c r="M785" s="532">
        <f>(L785-H785-H786)</f>
        <v>11</v>
      </c>
      <c r="N785" s="431">
        <v>5.0</v>
      </c>
      <c r="O785" s="435">
        <f t="shared" si="387"/>
        <v>16</v>
      </c>
      <c r="P785" s="435"/>
      <c r="Q785" s="577"/>
      <c r="R785" s="577"/>
      <c r="S785" s="577"/>
      <c r="T785" s="576"/>
      <c r="U785" s="576"/>
      <c r="V785" s="576"/>
      <c r="W785" s="576"/>
      <c r="X785" s="576"/>
      <c r="Y785" s="576"/>
      <c r="Z785" s="576"/>
    </row>
    <row r="786">
      <c r="A786" s="429" t="s">
        <v>78</v>
      </c>
      <c r="B786" s="435"/>
      <c r="C786" s="435"/>
      <c r="D786" s="435">
        <v>0.0</v>
      </c>
      <c r="E786" s="435">
        <v>0.0</v>
      </c>
      <c r="F786" s="532">
        <v>3.0</v>
      </c>
      <c r="G786" s="433">
        <v>0.0</v>
      </c>
      <c r="H786" s="433">
        <f t="shared" si="383"/>
        <v>3</v>
      </c>
      <c r="I786" s="435"/>
      <c r="J786" s="409"/>
      <c r="K786" s="435" t="s">
        <v>78</v>
      </c>
      <c r="L786" s="435" t="s">
        <v>79</v>
      </c>
      <c r="M786" s="435" t="s">
        <v>79</v>
      </c>
      <c r="N786" s="435" t="s">
        <v>79</v>
      </c>
      <c r="O786" s="435" t="s">
        <v>79</v>
      </c>
      <c r="P786" s="435"/>
      <c r="Q786" s="577"/>
      <c r="R786" s="577"/>
      <c r="S786" s="577"/>
      <c r="T786" s="576"/>
      <c r="U786" s="576"/>
      <c r="V786" s="576"/>
      <c r="W786" s="576"/>
      <c r="X786" s="576"/>
      <c r="Y786" s="576"/>
      <c r="Z786" s="576"/>
    </row>
    <row r="787">
      <c r="A787" s="420" t="s">
        <v>238</v>
      </c>
      <c r="B787" s="422"/>
      <c r="C787" s="422"/>
      <c r="D787" s="422">
        <v>0.0</v>
      </c>
      <c r="E787" s="422">
        <v>3.0</v>
      </c>
      <c r="F787" s="422">
        <v>8.0</v>
      </c>
      <c r="G787" s="422">
        <v>4.0</v>
      </c>
      <c r="H787" s="422">
        <f t="shared" si="383"/>
        <v>15</v>
      </c>
      <c r="I787" s="423">
        <f>sum(H787:H789)</f>
        <v>15</v>
      </c>
      <c r="J787" s="409"/>
      <c r="K787" s="423" t="s">
        <v>238</v>
      </c>
      <c r="L787" s="423">
        <v>37.0</v>
      </c>
      <c r="M787" s="423">
        <f>(L787-H787)</f>
        <v>22</v>
      </c>
      <c r="N787" s="422">
        <v>0.0</v>
      </c>
      <c r="O787" s="423">
        <f t="shared" ref="O787:O788" si="388">sum(M787,N787)</f>
        <v>22</v>
      </c>
      <c r="P787" s="423"/>
      <c r="Q787" s="577"/>
      <c r="R787" s="577"/>
      <c r="S787" s="577"/>
      <c r="T787" s="576"/>
      <c r="U787" s="576"/>
      <c r="V787" s="576"/>
      <c r="W787" s="576"/>
      <c r="X787" s="576"/>
      <c r="Y787" s="576"/>
      <c r="Z787" s="576"/>
    </row>
    <row r="788">
      <c r="A788" s="429" t="s">
        <v>77</v>
      </c>
      <c r="B788" s="532"/>
      <c r="C788" s="435"/>
      <c r="D788" s="435">
        <v>0.0</v>
      </c>
      <c r="E788" s="435">
        <v>0.0</v>
      </c>
      <c r="F788" s="435">
        <v>0.0</v>
      </c>
      <c r="G788" s="433">
        <v>0.0</v>
      </c>
      <c r="H788" s="433">
        <f t="shared" si="383"/>
        <v>0</v>
      </c>
      <c r="I788" s="434">
        <f>(I787/60)</f>
        <v>0.25</v>
      </c>
      <c r="J788" s="409"/>
      <c r="K788" s="435" t="s">
        <v>77</v>
      </c>
      <c r="L788" s="532">
        <v>3.0</v>
      </c>
      <c r="M788" s="532">
        <f>(L788-H788-H789)</f>
        <v>3</v>
      </c>
      <c r="N788" s="435">
        <v>0.0</v>
      </c>
      <c r="O788" s="435">
        <f t="shared" si="388"/>
        <v>3</v>
      </c>
      <c r="P788" s="532"/>
      <c r="Q788" s="577"/>
      <c r="R788" s="577"/>
      <c r="S788" s="577"/>
      <c r="T788" s="576"/>
      <c r="U788" s="576"/>
      <c r="V788" s="576"/>
      <c r="W788" s="576"/>
      <c r="X788" s="576"/>
      <c r="Y788" s="576"/>
      <c r="Z788" s="576"/>
    </row>
    <row r="789">
      <c r="A789" s="429" t="s">
        <v>78</v>
      </c>
      <c r="B789" s="532"/>
      <c r="C789" s="435"/>
      <c r="D789" s="435">
        <v>0.0</v>
      </c>
      <c r="E789" s="435">
        <v>0.0</v>
      </c>
      <c r="F789" s="435">
        <v>0.0</v>
      </c>
      <c r="G789" s="433">
        <v>0.0</v>
      </c>
      <c r="H789" s="433">
        <f t="shared" si="383"/>
        <v>0</v>
      </c>
      <c r="I789" s="435"/>
      <c r="J789" s="409"/>
      <c r="K789" s="435" t="s">
        <v>78</v>
      </c>
      <c r="L789" s="532" t="s">
        <v>79</v>
      </c>
      <c r="M789" s="435" t="s">
        <v>79</v>
      </c>
      <c r="N789" s="435" t="s">
        <v>79</v>
      </c>
      <c r="O789" s="435" t="s">
        <v>79</v>
      </c>
      <c r="P789" s="532"/>
      <c r="Q789" s="577"/>
      <c r="R789" s="577"/>
      <c r="S789" s="577"/>
      <c r="T789" s="576"/>
      <c r="U789" s="576"/>
      <c r="V789" s="576"/>
      <c r="W789" s="576"/>
      <c r="X789" s="576"/>
      <c r="Y789" s="576"/>
      <c r="Z789" s="576"/>
    </row>
    <row r="790">
      <c r="A790" s="420" t="s">
        <v>102</v>
      </c>
      <c r="B790" s="422"/>
      <c r="C790" s="422"/>
      <c r="D790" s="422">
        <v>3.0</v>
      </c>
      <c r="E790" s="422">
        <v>0.0</v>
      </c>
      <c r="F790" s="422">
        <v>3.0</v>
      </c>
      <c r="G790" s="422">
        <v>1.0</v>
      </c>
      <c r="H790" s="422">
        <f t="shared" ref="H790:H792" si="389">sum(B790:G790)</f>
        <v>7</v>
      </c>
      <c r="I790" s="423">
        <f>sum(H790:H792)</f>
        <v>7</v>
      </c>
      <c r="J790" s="409"/>
      <c r="K790" s="423" t="s">
        <v>102</v>
      </c>
      <c r="L790" s="423">
        <v>41.0</v>
      </c>
      <c r="M790" s="423">
        <f>(L790-H790)</f>
        <v>34</v>
      </c>
      <c r="N790" s="422">
        <v>30.0</v>
      </c>
      <c r="O790" s="423">
        <f t="shared" ref="O790:O791" si="390">sum(M790,N790)</f>
        <v>64</v>
      </c>
      <c r="P790" s="423"/>
      <c r="Q790" s="576"/>
      <c r="R790" s="576"/>
      <c r="S790" s="576"/>
      <c r="T790" s="576"/>
      <c r="U790" s="576"/>
      <c r="V790" s="576"/>
      <c r="W790" s="576"/>
      <c r="X790" s="576"/>
      <c r="Y790" s="576"/>
      <c r="Z790" s="576"/>
    </row>
    <row r="791">
      <c r="A791" s="429" t="s">
        <v>77</v>
      </c>
      <c r="B791" s="435"/>
      <c r="C791" s="433"/>
      <c r="D791" s="433">
        <v>0.0</v>
      </c>
      <c r="E791" s="433">
        <v>0.0</v>
      </c>
      <c r="F791" s="433">
        <v>0.0</v>
      </c>
      <c r="G791" s="433">
        <v>0.0</v>
      </c>
      <c r="H791" s="460">
        <f t="shared" si="389"/>
        <v>0</v>
      </c>
      <c r="I791" s="434">
        <f>(I790/60)</f>
        <v>0.1166666667</v>
      </c>
      <c r="J791" s="409"/>
      <c r="K791" s="435" t="s">
        <v>77</v>
      </c>
      <c r="L791" s="435">
        <v>18.0</v>
      </c>
      <c r="M791" s="532">
        <f>(L791-H791-H792)</f>
        <v>18</v>
      </c>
      <c r="N791" s="435">
        <v>0.0</v>
      </c>
      <c r="O791" s="435">
        <f t="shared" si="390"/>
        <v>18</v>
      </c>
      <c r="P791" s="435"/>
      <c r="Q791" s="576"/>
      <c r="R791" s="576"/>
      <c r="S791" s="576"/>
      <c r="T791" s="576"/>
      <c r="U791" s="576"/>
      <c r="V791" s="576"/>
      <c r="W791" s="576"/>
      <c r="X791" s="576"/>
      <c r="Y791" s="576"/>
      <c r="Z791" s="576"/>
    </row>
    <row r="792">
      <c r="A792" s="429" t="s">
        <v>78</v>
      </c>
      <c r="B792" s="435"/>
      <c r="C792" s="433"/>
      <c r="D792" s="433">
        <v>0.0</v>
      </c>
      <c r="E792" s="433">
        <v>0.0</v>
      </c>
      <c r="F792" s="433">
        <v>0.0</v>
      </c>
      <c r="G792" s="433">
        <v>0.0</v>
      </c>
      <c r="H792" s="460">
        <f t="shared" si="389"/>
        <v>0</v>
      </c>
      <c r="I792" s="435"/>
      <c r="J792" s="409"/>
      <c r="K792" s="435" t="s">
        <v>78</v>
      </c>
      <c r="L792" s="435" t="s">
        <v>79</v>
      </c>
      <c r="M792" s="435" t="s">
        <v>79</v>
      </c>
      <c r="N792" s="435" t="s">
        <v>79</v>
      </c>
      <c r="O792" s="435" t="s">
        <v>79</v>
      </c>
      <c r="P792" s="435"/>
      <c r="Q792" s="576"/>
      <c r="R792" s="576"/>
      <c r="S792" s="576"/>
      <c r="T792" s="576"/>
      <c r="U792" s="576"/>
      <c r="V792" s="576"/>
      <c r="W792" s="576"/>
      <c r="X792" s="576"/>
      <c r="Y792" s="576"/>
      <c r="Z792" s="576"/>
    </row>
    <row r="793">
      <c r="A793" s="451" t="s">
        <v>91</v>
      </c>
      <c r="B793" s="417"/>
      <c r="C793" s="417"/>
      <c r="D793" s="417">
        <f t="shared" ref="D793:G793" si="391"> sum(D794, D795, D796, D797,D798,D799,D800,D801,D802,D803,D804,D805)</f>
        <v>40</v>
      </c>
      <c r="E793" s="417">
        <f t="shared" si="391"/>
        <v>30</v>
      </c>
      <c r="F793" s="417">
        <f t="shared" si="391"/>
        <v>48</v>
      </c>
      <c r="G793" s="417">
        <f t="shared" si="391"/>
        <v>11</v>
      </c>
      <c r="H793" s="418">
        <f>SUM(B793:G793)</f>
        <v>129</v>
      </c>
      <c r="I793" s="417">
        <v>0.0</v>
      </c>
      <c r="J793" s="575"/>
      <c r="K793" s="417" t="s">
        <v>91</v>
      </c>
      <c r="L793" s="578"/>
      <c r="M793" s="578"/>
      <c r="N793" s="578"/>
      <c r="O793" s="578"/>
      <c r="P793" s="578"/>
      <c r="Q793" s="576"/>
      <c r="R793" s="576"/>
      <c r="S793" s="576"/>
      <c r="T793" s="576"/>
      <c r="U793" s="576"/>
      <c r="V793" s="576"/>
      <c r="W793" s="576"/>
      <c r="X793" s="576"/>
      <c r="Y793" s="576"/>
      <c r="Z793" s="576"/>
    </row>
    <row r="794">
      <c r="A794" s="452" t="s">
        <v>92</v>
      </c>
      <c r="B794" s="422"/>
      <c r="C794" s="422"/>
      <c r="D794" s="422">
        <v>13.0</v>
      </c>
      <c r="E794" s="422">
        <v>11.0</v>
      </c>
      <c r="F794" s="422">
        <v>14.0</v>
      </c>
      <c r="G794" s="422">
        <v>7.0</v>
      </c>
      <c r="H794" s="422">
        <f t="shared" ref="H794:H805" si="392">sum(B794:G794)</f>
        <v>45</v>
      </c>
      <c r="I794" s="423">
        <f>sum(H794:H796)</f>
        <v>57</v>
      </c>
      <c r="J794" s="409"/>
      <c r="K794" s="422" t="s">
        <v>92</v>
      </c>
      <c r="L794" s="423">
        <v>100.0</v>
      </c>
      <c r="M794" s="423">
        <f>(L794-H794)</f>
        <v>55</v>
      </c>
      <c r="N794" s="421">
        <v>31.0</v>
      </c>
      <c r="O794" s="423">
        <f t="shared" ref="O794:O795" si="393">sum(M794,N794)</f>
        <v>86</v>
      </c>
      <c r="P794" s="423"/>
      <c r="Q794" s="577"/>
      <c r="R794" s="577"/>
      <c r="S794" s="577"/>
      <c r="T794" s="576"/>
      <c r="U794" s="576"/>
      <c r="V794" s="576"/>
      <c r="W794" s="576"/>
      <c r="X794" s="576"/>
      <c r="Y794" s="576"/>
      <c r="Z794" s="576"/>
    </row>
    <row r="795">
      <c r="A795" s="429" t="s">
        <v>77</v>
      </c>
      <c r="B795" s="579"/>
      <c r="C795" s="433"/>
      <c r="D795" s="433">
        <v>6.0</v>
      </c>
      <c r="E795" s="433">
        <v>0.0</v>
      </c>
      <c r="F795" s="433">
        <v>1.0</v>
      </c>
      <c r="G795" s="433">
        <v>0.0</v>
      </c>
      <c r="H795" s="433">
        <f t="shared" si="392"/>
        <v>7</v>
      </c>
      <c r="I795" s="434">
        <f>(I794/60)</f>
        <v>0.95</v>
      </c>
      <c r="J795" s="409"/>
      <c r="K795" s="435" t="s">
        <v>77</v>
      </c>
      <c r="L795" s="532">
        <v>13.0</v>
      </c>
      <c r="M795" s="532">
        <f>(L795-H795-H796)</f>
        <v>1</v>
      </c>
      <c r="N795" s="435">
        <v>5.0</v>
      </c>
      <c r="O795" s="435">
        <f t="shared" si="393"/>
        <v>6</v>
      </c>
      <c r="P795" s="532"/>
      <c r="Q795" s="577" t="s">
        <v>289</v>
      </c>
      <c r="R795" s="577"/>
      <c r="S795" s="577"/>
      <c r="T795" s="576"/>
      <c r="U795" s="576"/>
      <c r="V795" s="576"/>
      <c r="W795" s="576"/>
      <c r="X795" s="576"/>
      <c r="Y795" s="576"/>
      <c r="Z795" s="576"/>
    </row>
    <row r="796">
      <c r="A796" s="429" t="s">
        <v>78</v>
      </c>
      <c r="B796" s="579"/>
      <c r="C796" s="433"/>
      <c r="D796" s="433">
        <v>1.0</v>
      </c>
      <c r="E796" s="433">
        <v>0.0</v>
      </c>
      <c r="F796" s="433">
        <v>2.0</v>
      </c>
      <c r="G796" s="433">
        <v>2.0</v>
      </c>
      <c r="H796" s="433">
        <f t="shared" si="392"/>
        <v>5</v>
      </c>
      <c r="I796" s="435"/>
      <c r="J796" s="409"/>
      <c r="K796" s="435" t="s">
        <v>78</v>
      </c>
      <c r="L796" s="532" t="s">
        <v>79</v>
      </c>
      <c r="M796" s="435" t="s">
        <v>79</v>
      </c>
      <c r="N796" s="435" t="s">
        <v>79</v>
      </c>
      <c r="O796" s="435" t="s">
        <v>79</v>
      </c>
      <c r="P796" s="532"/>
      <c r="Q796" s="577"/>
      <c r="R796" s="577"/>
      <c r="S796" s="577"/>
      <c r="T796" s="576"/>
      <c r="U796" s="576"/>
      <c r="V796" s="576"/>
      <c r="W796" s="576"/>
      <c r="X796" s="576"/>
      <c r="Y796" s="576"/>
      <c r="Z796" s="576"/>
    </row>
    <row r="797">
      <c r="A797" s="420" t="s">
        <v>95</v>
      </c>
      <c r="B797" s="422"/>
      <c r="C797" s="422"/>
      <c r="D797" s="422">
        <v>11.0</v>
      </c>
      <c r="E797" s="422">
        <v>11.0</v>
      </c>
      <c r="F797" s="422">
        <v>12.0</v>
      </c>
      <c r="G797" s="422">
        <v>0.0</v>
      </c>
      <c r="H797" s="422">
        <f t="shared" si="392"/>
        <v>34</v>
      </c>
      <c r="I797" s="423">
        <f>sum(H797:H799)</f>
        <v>41</v>
      </c>
      <c r="J797" s="409"/>
      <c r="K797" s="423" t="s">
        <v>95</v>
      </c>
      <c r="L797" s="423">
        <v>87.0</v>
      </c>
      <c r="M797" s="423">
        <f>(L797-H797)</f>
        <v>53</v>
      </c>
      <c r="N797" s="421">
        <v>44.0</v>
      </c>
      <c r="O797" s="423">
        <f t="shared" ref="O797:O798" si="394">sum(M797,N797)</f>
        <v>97</v>
      </c>
      <c r="P797" s="423"/>
      <c r="Q797" s="576"/>
      <c r="R797" s="576"/>
      <c r="S797" s="576"/>
      <c r="T797" s="576"/>
      <c r="U797" s="576"/>
      <c r="V797" s="576"/>
      <c r="W797" s="576"/>
      <c r="X797" s="576"/>
      <c r="Y797" s="576"/>
      <c r="Z797" s="576"/>
    </row>
    <row r="798">
      <c r="A798" s="429" t="s">
        <v>77</v>
      </c>
      <c r="B798" s="433"/>
      <c r="C798" s="433"/>
      <c r="D798" s="433">
        <v>0.0</v>
      </c>
      <c r="E798" s="433">
        <v>1.0</v>
      </c>
      <c r="F798" s="433">
        <v>0.0</v>
      </c>
      <c r="G798" s="433">
        <v>0.0</v>
      </c>
      <c r="H798" s="454">
        <f t="shared" si="392"/>
        <v>1</v>
      </c>
      <c r="I798" s="434">
        <f>(I797/60)</f>
        <v>0.6833333333</v>
      </c>
      <c r="J798" s="409"/>
      <c r="K798" s="435" t="s">
        <v>77</v>
      </c>
      <c r="L798" s="532">
        <v>10.0</v>
      </c>
      <c r="M798" s="532">
        <f>(L798-H798-H799)</f>
        <v>3</v>
      </c>
      <c r="N798" s="435">
        <v>11.0</v>
      </c>
      <c r="O798" s="435">
        <f t="shared" si="394"/>
        <v>14</v>
      </c>
      <c r="P798" s="532"/>
      <c r="Q798" s="576"/>
      <c r="R798" s="576"/>
      <c r="S798" s="576"/>
      <c r="T798" s="576"/>
      <c r="U798" s="576"/>
      <c r="V798" s="576"/>
      <c r="W798" s="576"/>
      <c r="X798" s="576"/>
      <c r="Y798" s="576"/>
      <c r="Z798" s="576"/>
    </row>
    <row r="799">
      <c r="A799" s="429" t="s">
        <v>78</v>
      </c>
      <c r="B799" s="433"/>
      <c r="C799" s="433"/>
      <c r="D799" s="433">
        <v>2.0</v>
      </c>
      <c r="E799" s="433">
        <v>0.0</v>
      </c>
      <c r="F799" s="433">
        <v>4.0</v>
      </c>
      <c r="G799" s="433">
        <v>0.0</v>
      </c>
      <c r="H799" s="454">
        <f t="shared" si="392"/>
        <v>6</v>
      </c>
      <c r="I799" s="435"/>
      <c r="J799" s="409"/>
      <c r="K799" s="435" t="s">
        <v>78</v>
      </c>
      <c r="L799" s="532" t="s">
        <v>79</v>
      </c>
      <c r="M799" s="435" t="s">
        <v>79</v>
      </c>
      <c r="N799" s="435" t="s">
        <v>79</v>
      </c>
      <c r="O799" s="435" t="s">
        <v>79</v>
      </c>
      <c r="P799" s="532"/>
      <c r="Q799" s="576"/>
      <c r="R799" s="576"/>
      <c r="S799" s="576"/>
      <c r="T799" s="576"/>
      <c r="U799" s="576"/>
      <c r="V799" s="576"/>
      <c r="W799" s="576"/>
      <c r="X799" s="576"/>
      <c r="Y799" s="576"/>
      <c r="Z799" s="576"/>
    </row>
    <row r="800">
      <c r="A800" s="420" t="s">
        <v>265</v>
      </c>
      <c r="B800" s="422"/>
      <c r="C800" s="422"/>
      <c r="D800" s="422">
        <v>2.0</v>
      </c>
      <c r="E800" s="422">
        <v>4.0</v>
      </c>
      <c r="F800" s="422">
        <v>1.0</v>
      </c>
      <c r="G800" s="422">
        <v>0.0</v>
      </c>
      <c r="H800" s="422">
        <f t="shared" si="392"/>
        <v>7</v>
      </c>
      <c r="I800" s="423">
        <f>sum(H800:H802)</f>
        <v>10</v>
      </c>
      <c r="J800" s="409"/>
      <c r="K800" s="423" t="s">
        <v>265</v>
      </c>
      <c r="L800" s="423">
        <v>45.0</v>
      </c>
      <c r="M800" s="423">
        <f>(L800-H800)</f>
        <v>38</v>
      </c>
      <c r="N800" s="422">
        <v>20.0</v>
      </c>
      <c r="O800" s="423">
        <f>sum(M800,N800)</f>
        <v>58</v>
      </c>
      <c r="P800" s="423"/>
      <c r="Q800" s="576"/>
      <c r="R800" s="576"/>
      <c r="S800" s="576"/>
      <c r="T800" s="576"/>
      <c r="U800" s="576"/>
      <c r="V800" s="576"/>
      <c r="W800" s="576"/>
      <c r="X800" s="576"/>
      <c r="Y800" s="576"/>
      <c r="Z800" s="576"/>
    </row>
    <row r="801">
      <c r="A801" s="429" t="s">
        <v>77</v>
      </c>
      <c r="B801" s="433"/>
      <c r="C801" s="433"/>
      <c r="D801" s="433">
        <v>0.0</v>
      </c>
      <c r="E801" s="433">
        <v>0.0</v>
      </c>
      <c r="F801" s="433">
        <v>0.0</v>
      </c>
      <c r="G801" s="433">
        <v>0.0</v>
      </c>
      <c r="H801" s="433">
        <f t="shared" si="392"/>
        <v>0</v>
      </c>
      <c r="I801" s="434">
        <f>(I800/60)</f>
        <v>0.1666666667</v>
      </c>
      <c r="J801" s="409"/>
      <c r="K801" s="435" t="s">
        <v>77</v>
      </c>
      <c r="L801" s="532">
        <v>2.0</v>
      </c>
      <c r="M801" s="532">
        <f>(L801-H801-H802)</f>
        <v>-1</v>
      </c>
      <c r="N801" s="435">
        <v>4.0</v>
      </c>
      <c r="O801" s="435">
        <v>5.0</v>
      </c>
      <c r="P801" s="532"/>
      <c r="Q801" s="576"/>
      <c r="R801" s="576"/>
      <c r="S801" s="576"/>
      <c r="T801" s="576"/>
      <c r="U801" s="576"/>
      <c r="V801" s="576"/>
      <c r="W801" s="576"/>
      <c r="X801" s="576"/>
      <c r="Y801" s="576"/>
      <c r="Z801" s="576"/>
    </row>
    <row r="802">
      <c r="A802" s="429" t="s">
        <v>78</v>
      </c>
      <c r="B802" s="433"/>
      <c r="C802" s="433"/>
      <c r="D802" s="433">
        <v>0.0</v>
      </c>
      <c r="E802" s="433">
        <v>0.0</v>
      </c>
      <c r="F802" s="433">
        <v>3.0</v>
      </c>
      <c r="G802" s="433">
        <v>0.0</v>
      </c>
      <c r="H802" s="433">
        <f t="shared" si="392"/>
        <v>3</v>
      </c>
      <c r="I802" s="435"/>
      <c r="J802" s="409"/>
      <c r="K802" s="435" t="s">
        <v>78</v>
      </c>
      <c r="L802" s="532" t="s">
        <v>79</v>
      </c>
      <c r="M802" s="435" t="s">
        <v>79</v>
      </c>
      <c r="N802" s="580" t="s">
        <v>79</v>
      </c>
      <c r="O802" s="435" t="s">
        <v>79</v>
      </c>
      <c r="P802" s="532"/>
      <c r="Q802" s="576"/>
      <c r="R802" s="576"/>
      <c r="S802" s="576"/>
      <c r="T802" s="576"/>
      <c r="U802" s="576"/>
      <c r="V802" s="576"/>
      <c r="W802" s="576"/>
      <c r="X802" s="576"/>
      <c r="Y802" s="576"/>
      <c r="Z802" s="576"/>
    </row>
    <row r="803">
      <c r="A803" s="420" t="s">
        <v>254</v>
      </c>
      <c r="B803" s="422"/>
      <c r="C803" s="422"/>
      <c r="D803" s="422">
        <v>5.0</v>
      </c>
      <c r="E803" s="422">
        <v>3.0</v>
      </c>
      <c r="F803" s="422">
        <v>11.0</v>
      </c>
      <c r="G803" s="422">
        <v>2.0</v>
      </c>
      <c r="H803" s="422">
        <f t="shared" si="392"/>
        <v>21</v>
      </c>
      <c r="I803" s="423">
        <f>sum(H803:H805)</f>
        <v>21</v>
      </c>
      <c r="J803" s="409"/>
      <c r="K803" s="423" t="s">
        <v>254</v>
      </c>
      <c r="L803" s="423">
        <v>41.0</v>
      </c>
      <c r="M803" s="423">
        <f>(L803-H803)</f>
        <v>20</v>
      </c>
      <c r="N803" s="422">
        <v>45.0</v>
      </c>
      <c r="O803" s="423">
        <f t="shared" ref="O803:O804" si="395">sum(M803,N803)</f>
        <v>65</v>
      </c>
      <c r="P803" s="423"/>
      <c r="Q803" s="577"/>
      <c r="R803" s="577"/>
      <c r="S803" s="577"/>
      <c r="T803" s="576"/>
      <c r="U803" s="576"/>
      <c r="V803" s="576"/>
      <c r="W803" s="576"/>
      <c r="X803" s="576"/>
      <c r="Y803" s="576"/>
      <c r="Z803" s="576"/>
    </row>
    <row r="804">
      <c r="A804" s="429" t="s">
        <v>77</v>
      </c>
      <c r="B804" s="454"/>
      <c r="C804" s="454"/>
      <c r="D804" s="454">
        <v>0.0</v>
      </c>
      <c r="E804" s="454">
        <v>0.0</v>
      </c>
      <c r="F804" s="454">
        <v>0.0</v>
      </c>
      <c r="G804" s="454">
        <v>0.0</v>
      </c>
      <c r="H804" s="460">
        <f t="shared" si="392"/>
        <v>0</v>
      </c>
      <c r="I804" s="434">
        <f>(I803/60)</f>
        <v>0.35</v>
      </c>
      <c r="J804" s="409"/>
      <c r="K804" s="435" t="s">
        <v>77</v>
      </c>
      <c r="L804" s="581">
        <v>5.0</v>
      </c>
      <c r="M804" s="532">
        <f>(L804-H804-H805)</f>
        <v>5</v>
      </c>
      <c r="N804" s="454">
        <v>10.0</v>
      </c>
      <c r="O804" s="435">
        <f t="shared" si="395"/>
        <v>15</v>
      </c>
      <c r="P804" s="581"/>
      <c r="Q804" s="582"/>
      <c r="R804" s="582"/>
      <c r="S804" s="582"/>
      <c r="T804" s="582"/>
      <c r="U804" s="582"/>
      <c r="V804" s="582"/>
      <c r="W804" s="582"/>
      <c r="X804" s="582"/>
      <c r="Y804" s="582"/>
      <c r="Z804" s="582"/>
    </row>
    <row r="805">
      <c r="A805" s="429" t="s">
        <v>78</v>
      </c>
      <c r="B805" s="454"/>
      <c r="C805" s="454"/>
      <c r="D805" s="454">
        <v>0.0</v>
      </c>
      <c r="E805" s="454">
        <v>0.0</v>
      </c>
      <c r="F805" s="454">
        <v>0.0</v>
      </c>
      <c r="G805" s="454">
        <v>0.0</v>
      </c>
      <c r="H805" s="460">
        <f t="shared" si="392"/>
        <v>0</v>
      </c>
      <c r="I805" s="435"/>
      <c r="J805" s="409"/>
      <c r="K805" s="435" t="s">
        <v>78</v>
      </c>
      <c r="L805" s="581" t="s">
        <v>79</v>
      </c>
      <c r="M805" s="435" t="s">
        <v>79</v>
      </c>
      <c r="N805" s="454" t="s">
        <v>79</v>
      </c>
      <c r="O805" s="435" t="s">
        <v>79</v>
      </c>
      <c r="P805" s="581"/>
      <c r="Q805" s="582"/>
      <c r="R805" s="582"/>
      <c r="S805" s="582"/>
      <c r="T805" s="582"/>
      <c r="U805" s="582"/>
      <c r="V805" s="582"/>
      <c r="W805" s="582"/>
      <c r="X805" s="582"/>
      <c r="Y805" s="582"/>
      <c r="Z805" s="582"/>
    </row>
    <row r="806">
      <c r="A806" s="451" t="s">
        <v>98</v>
      </c>
      <c r="B806" s="417"/>
      <c r="C806" s="417"/>
      <c r="D806" s="417">
        <f t="shared" ref="D806:G806" si="396"> sum(D807, D808, D809, D810,D811,D812,D813,D814,D815,D816,D817,D818)</f>
        <v>29</v>
      </c>
      <c r="E806" s="417">
        <f t="shared" si="396"/>
        <v>13</v>
      </c>
      <c r="F806" s="417">
        <f t="shared" si="396"/>
        <v>14</v>
      </c>
      <c r="G806" s="417">
        <f t="shared" si="396"/>
        <v>1</v>
      </c>
      <c r="H806" s="418">
        <f>SUM(B806:G806)</f>
        <v>57</v>
      </c>
      <c r="I806" s="417">
        <v>0.0</v>
      </c>
      <c r="J806" s="575"/>
      <c r="K806" s="417" t="s">
        <v>98</v>
      </c>
      <c r="L806" s="578"/>
      <c r="M806" s="578"/>
      <c r="N806" s="578"/>
      <c r="O806" s="578"/>
      <c r="P806" s="578"/>
      <c r="Q806" s="576"/>
      <c r="R806" s="576"/>
      <c r="S806" s="576"/>
      <c r="T806" s="576"/>
      <c r="U806" s="576"/>
      <c r="V806" s="576"/>
      <c r="W806" s="576"/>
      <c r="X806" s="576"/>
      <c r="Y806" s="576"/>
      <c r="Z806" s="576"/>
    </row>
    <row r="807">
      <c r="A807" s="420" t="s">
        <v>99</v>
      </c>
      <c r="B807" s="422"/>
      <c r="C807" s="422"/>
      <c r="D807" s="422">
        <v>3.0</v>
      </c>
      <c r="E807" s="422">
        <v>9.0</v>
      </c>
      <c r="F807" s="422">
        <v>6.0</v>
      </c>
      <c r="G807" s="422">
        <v>0.0</v>
      </c>
      <c r="H807" s="422">
        <f t="shared" ref="H807:H818" si="397">sum(B807:G807)</f>
        <v>18</v>
      </c>
      <c r="I807" s="423">
        <f>sum(H807:H809)</f>
        <v>21</v>
      </c>
      <c r="J807" s="409"/>
      <c r="K807" s="423" t="s">
        <v>99</v>
      </c>
      <c r="L807" s="423">
        <v>45.0</v>
      </c>
      <c r="M807" s="423">
        <f>(L807-H807)</f>
        <v>27</v>
      </c>
      <c r="N807" s="422">
        <v>60.0</v>
      </c>
      <c r="O807" s="423">
        <f t="shared" ref="O807:O808" si="398">sum(M807,N807)</f>
        <v>87</v>
      </c>
      <c r="P807" s="423"/>
      <c r="Q807" s="576"/>
      <c r="R807" s="576"/>
      <c r="S807" s="576"/>
      <c r="T807" s="576"/>
      <c r="U807" s="576"/>
      <c r="V807" s="576"/>
      <c r="W807" s="576"/>
      <c r="X807" s="576"/>
      <c r="Y807" s="576"/>
      <c r="Z807" s="576"/>
    </row>
    <row r="808">
      <c r="A808" s="429" t="s">
        <v>77</v>
      </c>
      <c r="B808" s="579"/>
      <c r="C808" s="433"/>
      <c r="D808" s="433">
        <v>0.0</v>
      </c>
      <c r="E808" s="433">
        <v>0.0</v>
      </c>
      <c r="F808" s="433">
        <v>0.0</v>
      </c>
      <c r="G808" s="433">
        <v>0.0</v>
      </c>
      <c r="H808" s="433">
        <f t="shared" si="397"/>
        <v>0</v>
      </c>
      <c r="I808" s="434">
        <f>(I807/60)</f>
        <v>0.35</v>
      </c>
      <c r="J808" s="409"/>
      <c r="K808" s="435" t="s">
        <v>77</v>
      </c>
      <c r="L808" s="532">
        <v>10.0</v>
      </c>
      <c r="M808" s="532">
        <f>(L808-H808-H809)</f>
        <v>7</v>
      </c>
      <c r="N808" s="435">
        <v>14.0</v>
      </c>
      <c r="O808" s="435">
        <f t="shared" si="398"/>
        <v>21</v>
      </c>
      <c r="P808" s="532"/>
      <c r="Q808" s="577"/>
      <c r="R808" s="577"/>
      <c r="S808" s="577"/>
      <c r="T808" s="576"/>
      <c r="U808" s="576"/>
      <c r="V808" s="576"/>
      <c r="W808" s="576"/>
      <c r="X808" s="576"/>
      <c r="Y808" s="576"/>
      <c r="Z808" s="576"/>
    </row>
    <row r="809">
      <c r="A809" s="429" t="s">
        <v>78</v>
      </c>
      <c r="B809" s="579"/>
      <c r="C809" s="433"/>
      <c r="D809" s="433">
        <v>3.0</v>
      </c>
      <c r="E809" s="432">
        <v>0.0</v>
      </c>
      <c r="F809" s="433">
        <v>0.0</v>
      </c>
      <c r="G809" s="433">
        <v>0.0</v>
      </c>
      <c r="H809" s="433">
        <f t="shared" si="397"/>
        <v>3</v>
      </c>
      <c r="I809" s="435"/>
      <c r="J809" s="409"/>
      <c r="K809" s="435" t="s">
        <v>78</v>
      </c>
      <c r="L809" s="532" t="s">
        <v>79</v>
      </c>
      <c r="M809" s="435" t="s">
        <v>79</v>
      </c>
      <c r="N809" s="435" t="s">
        <v>79</v>
      </c>
      <c r="O809" s="435" t="s">
        <v>79</v>
      </c>
      <c r="P809" s="532"/>
      <c r="Q809" s="577"/>
      <c r="R809" s="577"/>
      <c r="S809" s="577"/>
      <c r="T809" s="576"/>
      <c r="U809" s="576"/>
      <c r="V809" s="576"/>
      <c r="W809" s="576"/>
      <c r="X809" s="576"/>
      <c r="Y809" s="576"/>
      <c r="Z809" s="576"/>
    </row>
    <row r="810">
      <c r="A810" s="420" t="s">
        <v>225</v>
      </c>
      <c r="B810" s="422"/>
      <c r="C810" s="422"/>
      <c r="D810" s="422">
        <v>6.0</v>
      </c>
      <c r="E810" s="422">
        <v>2.0</v>
      </c>
      <c r="F810" s="422">
        <v>3.0</v>
      </c>
      <c r="G810" s="422">
        <v>1.0</v>
      </c>
      <c r="H810" s="422">
        <f t="shared" si="397"/>
        <v>12</v>
      </c>
      <c r="I810" s="423">
        <f>sum(H810:H812)</f>
        <v>17</v>
      </c>
      <c r="J810" s="409"/>
      <c r="K810" s="423" t="s">
        <v>225</v>
      </c>
      <c r="L810" s="423">
        <v>74.0</v>
      </c>
      <c r="M810" s="423">
        <f>(L810-H810)</f>
        <v>62</v>
      </c>
      <c r="N810" s="422">
        <v>15.0</v>
      </c>
      <c r="O810" s="423">
        <f t="shared" ref="O810:O811" si="399">sum(M810,N810)</f>
        <v>77</v>
      </c>
      <c r="P810" s="423"/>
      <c r="Q810" s="577"/>
      <c r="R810" s="577"/>
      <c r="S810" s="577"/>
      <c r="T810" s="576"/>
      <c r="U810" s="576"/>
      <c r="V810" s="576"/>
      <c r="W810" s="576"/>
      <c r="X810" s="576"/>
      <c r="Y810" s="576"/>
      <c r="Z810" s="576"/>
    </row>
    <row r="811">
      <c r="A811" s="429" t="s">
        <v>77</v>
      </c>
      <c r="B811" s="532"/>
      <c r="C811" s="435"/>
      <c r="D811" s="435">
        <v>0.0</v>
      </c>
      <c r="E811" s="435">
        <v>0.0</v>
      </c>
      <c r="F811" s="435">
        <v>0.0</v>
      </c>
      <c r="G811" s="433">
        <v>0.0</v>
      </c>
      <c r="H811" s="460">
        <f t="shared" si="397"/>
        <v>0</v>
      </c>
      <c r="I811" s="434">
        <f>(I810/60)</f>
        <v>0.2833333333</v>
      </c>
      <c r="J811" s="409"/>
      <c r="K811" s="435" t="s">
        <v>77</v>
      </c>
      <c r="L811" s="435">
        <v>10.0</v>
      </c>
      <c r="M811" s="532">
        <f>(L811-H811-H812)</f>
        <v>5</v>
      </c>
      <c r="N811" s="435">
        <v>5.0</v>
      </c>
      <c r="O811" s="435">
        <f t="shared" si="399"/>
        <v>10</v>
      </c>
      <c r="P811" s="435"/>
      <c r="Q811" s="577"/>
      <c r="R811" s="577"/>
      <c r="S811" s="577"/>
      <c r="T811" s="576"/>
      <c r="U811" s="576"/>
      <c r="V811" s="576"/>
      <c r="W811" s="576"/>
      <c r="X811" s="576"/>
      <c r="Y811" s="576"/>
      <c r="Z811" s="576"/>
    </row>
    <row r="812">
      <c r="A812" s="429" t="s">
        <v>78</v>
      </c>
      <c r="B812" s="532"/>
      <c r="C812" s="435"/>
      <c r="D812" s="435">
        <v>5.0</v>
      </c>
      <c r="E812" s="435">
        <v>0.0</v>
      </c>
      <c r="F812" s="435">
        <v>0.0</v>
      </c>
      <c r="G812" s="433">
        <v>0.0</v>
      </c>
      <c r="H812" s="460">
        <f t="shared" si="397"/>
        <v>5</v>
      </c>
      <c r="I812" s="435"/>
      <c r="J812" s="409"/>
      <c r="K812" s="435" t="s">
        <v>78</v>
      </c>
      <c r="L812" s="435" t="s">
        <v>79</v>
      </c>
      <c r="M812" s="435" t="s">
        <v>79</v>
      </c>
      <c r="N812" s="435" t="s">
        <v>79</v>
      </c>
      <c r="O812" s="435" t="s">
        <v>79</v>
      </c>
      <c r="P812" s="435"/>
      <c r="Q812" s="577"/>
      <c r="R812" s="577"/>
      <c r="S812" s="577"/>
      <c r="T812" s="576"/>
      <c r="U812" s="576"/>
      <c r="V812" s="576"/>
      <c r="W812" s="576"/>
      <c r="X812" s="576"/>
      <c r="Y812" s="576"/>
      <c r="Z812" s="576"/>
    </row>
    <row r="813">
      <c r="A813" s="420" t="s">
        <v>93</v>
      </c>
      <c r="B813" s="422"/>
      <c r="C813" s="422"/>
      <c r="D813" s="422">
        <v>7.0</v>
      </c>
      <c r="E813" s="422">
        <v>1.0</v>
      </c>
      <c r="F813" s="422">
        <v>4.0</v>
      </c>
      <c r="G813" s="422">
        <v>0.0</v>
      </c>
      <c r="H813" s="422">
        <f t="shared" si="397"/>
        <v>12</v>
      </c>
      <c r="I813" s="423">
        <f>sum(H813:H815)</f>
        <v>15</v>
      </c>
      <c r="J813" s="409"/>
      <c r="K813" s="423" t="s">
        <v>94</v>
      </c>
      <c r="L813" s="423">
        <v>40.0</v>
      </c>
      <c r="M813" s="423">
        <f>(L813-H813)</f>
        <v>28</v>
      </c>
      <c r="N813" s="422">
        <v>30.0</v>
      </c>
      <c r="O813" s="423">
        <f t="shared" ref="O813:O814" si="400">sum(M813,N813)</f>
        <v>58</v>
      </c>
      <c r="P813" s="423"/>
      <c r="Q813" s="577"/>
      <c r="R813" s="577"/>
      <c r="S813" s="577"/>
      <c r="T813" s="576"/>
      <c r="U813" s="576"/>
      <c r="V813" s="576"/>
      <c r="W813" s="576"/>
      <c r="X813" s="576"/>
      <c r="Y813" s="576"/>
      <c r="Z813" s="576"/>
    </row>
    <row r="814">
      <c r="A814" s="429" t="s">
        <v>77</v>
      </c>
      <c r="B814" s="433"/>
      <c r="C814" s="433"/>
      <c r="D814" s="433">
        <v>0.0</v>
      </c>
      <c r="E814" s="433">
        <v>0.0</v>
      </c>
      <c r="F814" s="433">
        <v>1.0</v>
      </c>
      <c r="G814" s="433">
        <v>0.0</v>
      </c>
      <c r="H814" s="433">
        <f t="shared" si="397"/>
        <v>1</v>
      </c>
      <c r="I814" s="434">
        <f>(I813/60)</f>
        <v>0.25</v>
      </c>
      <c r="J814" s="409"/>
      <c r="K814" s="435" t="s">
        <v>77</v>
      </c>
      <c r="L814" s="435">
        <v>5.0</v>
      </c>
      <c r="M814" s="532">
        <f>(L814-H814-H815)</f>
        <v>2</v>
      </c>
      <c r="N814" s="435">
        <v>3.0</v>
      </c>
      <c r="O814" s="435">
        <f t="shared" si="400"/>
        <v>5</v>
      </c>
      <c r="P814" s="435"/>
      <c r="Q814" s="576"/>
      <c r="R814" s="576"/>
      <c r="S814" s="576"/>
      <c r="T814" s="576"/>
      <c r="U814" s="576"/>
      <c r="V814" s="576"/>
      <c r="W814" s="576"/>
      <c r="X814" s="576"/>
      <c r="Y814" s="576"/>
      <c r="Z814" s="576"/>
    </row>
    <row r="815">
      <c r="A815" s="429" t="s">
        <v>78</v>
      </c>
      <c r="B815" s="433"/>
      <c r="C815" s="433"/>
      <c r="D815" s="433">
        <v>2.0</v>
      </c>
      <c r="E815" s="433">
        <v>0.0</v>
      </c>
      <c r="F815" s="433">
        <v>0.0</v>
      </c>
      <c r="G815" s="433">
        <v>0.0</v>
      </c>
      <c r="H815" s="433">
        <f t="shared" si="397"/>
        <v>2</v>
      </c>
      <c r="I815" s="435"/>
      <c r="J815" s="409"/>
      <c r="K815" s="435" t="s">
        <v>78</v>
      </c>
      <c r="L815" s="435" t="s">
        <v>79</v>
      </c>
      <c r="M815" s="435" t="s">
        <v>79</v>
      </c>
      <c r="N815" s="435" t="s">
        <v>79</v>
      </c>
      <c r="O815" s="435" t="s">
        <v>79</v>
      </c>
      <c r="P815" s="435"/>
      <c r="Q815" s="576"/>
      <c r="R815" s="576"/>
      <c r="S815" s="576"/>
      <c r="T815" s="576"/>
      <c r="U815" s="576"/>
      <c r="V815" s="576"/>
      <c r="W815" s="576"/>
      <c r="X815" s="576"/>
      <c r="Y815" s="576"/>
      <c r="Z815" s="576"/>
    </row>
    <row r="816">
      <c r="A816" s="420" t="s">
        <v>122</v>
      </c>
      <c r="B816" s="422"/>
      <c r="C816" s="422"/>
      <c r="D816" s="422">
        <v>3.0</v>
      </c>
      <c r="E816" s="422">
        <v>1.0</v>
      </c>
      <c r="F816" s="422">
        <v>0.0</v>
      </c>
      <c r="G816" s="422">
        <v>0.0</v>
      </c>
      <c r="H816" s="422">
        <f t="shared" si="397"/>
        <v>4</v>
      </c>
      <c r="I816" s="423">
        <f>sum(H816:H818)</f>
        <v>4</v>
      </c>
      <c r="J816" s="409"/>
      <c r="K816" s="423" t="s">
        <v>122</v>
      </c>
      <c r="L816" s="423">
        <v>83.0</v>
      </c>
      <c r="M816" s="423">
        <f>(L816-H816)</f>
        <v>79</v>
      </c>
      <c r="N816" s="422">
        <v>0.0</v>
      </c>
      <c r="O816" s="423">
        <f t="shared" ref="O816:O817" si="401">sum(M816,N816)</f>
        <v>79</v>
      </c>
      <c r="P816" s="423"/>
      <c r="Q816" s="576"/>
      <c r="R816" s="576"/>
      <c r="S816" s="576"/>
      <c r="T816" s="576"/>
      <c r="U816" s="576"/>
      <c r="V816" s="576"/>
      <c r="W816" s="576"/>
      <c r="X816" s="576"/>
      <c r="Y816" s="576"/>
      <c r="Z816" s="576"/>
    </row>
    <row r="817">
      <c r="A817" s="429" t="s">
        <v>77</v>
      </c>
      <c r="B817" s="579"/>
      <c r="C817" s="433"/>
      <c r="D817" s="433">
        <v>0.0</v>
      </c>
      <c r="E817" s="433">
        <v>0.0</v>
      </c>
      <c r="F817" s="433">
        <v>0.0</v>
      </c>
      <c r="G817" s="433">
        <v>0.0</v>
      </c>
      <c r="H817" s="433">
        <f t="shared" si="397"/>
        <v>0</v>
      </c>
      <c r="I817" s="434">
        <f>(I816/60)</f>
        <v>0.06666666667</v>
      </c>
      <c r="J817" s="409"/>
      <c r="K817" s="435" t="s">
        <v>77</v>
      </c>
      <c r="L817" s="435">
        <v>5.0</v>
      </c>
      <c r="M817" s="532">
        <f>(L817-H817-H818)</f>
        <v>5</v>
      </c>
      <c r="N817" s="435">
        <v>0.0</v>
      </c>
      <c r="O817" s="435">
        <f t="shared" si="401"/>
        <v>5</v>
      </c>
      <c r="P817" s="435"/>
      <c r="Q817" s="576"/>
      <c r="R817" s="576"/>
      <c r="S817" s="576"/>
      <c r="T817" s="576"/>
      <c r="U817" s="576"/>
      <c r="V817" s="576"/>
      <c r="W817" s="576"/>
      <c r="X817" s="576"/>
      <c r="Y817" s="576"/>
      <c r="Z817" s="576"/>
    </row>
    <row r="818">
      <c r="A818" s="429" t="s">
        <v>78</v>
      </c>
      <c r="B818" s="433"/>
      <c r="C818" s="433"/>
      <c r="D818" s="433">
        <v>0.0</v>
      </c>
      <c r="E818" s="433">
        <v>0.0</v>
      </c>
      <c r="F818" s="433">
        <v>0.0</v>
      </c>
      <c r="G818" s="433">
        <v>0.0</v>
      </c>
      <c r="H818" s="433">
        <f t="shared" si="397"/>
        <v>0</v>
      </c>
      <c r="I818" s="435"/>
      <c r="J818" s="409"/>
      <c r="K818" s="435" t="s">
        <v>78</v>
      </c>
      <c r="L818" s="435" t="s">
        <v>79</v>
      </c>
      <c r="M818" s="435" t="s">
        <v>79</v>
      </c>
      <c r="N818" s="435" t="s">
        <v>79</v>
      </c>
      <c r="O818" s="435" t="s">
        <v>79</v>
      </c>
      <c r="P818" s="435"/>
      <c r="Q818" s="576"/>
      <c r="R818" s="576"/>
      <c r="S818" s="576"/>
      <c r="T818" s="576"/>
      <c r="U818" s="576"/>
      <c r="V818" s="576"/>
      <c r="W818" s="576"/>
      <c r="X818" s="576"/>
      <c r="Y818" s="576"/>
      <c r="Z818" s="576"/>
    </row>
    <row r="819">
      <c r="A819" s="451" t="s">
        <v>105</v>
      </c>
      <c r="B819" s="417"/>
      <c r="C819" s="417"/>
      <c r="D819" s="417">
        <f t="shared" ref="D819:G819" si="402"> sum(D820, D821, D822, D823,D824,D825,D826,D827,D828,D829,D830,D831)</f>
        <v>29</v>
      </c>
      <c r="E819" s="417">
        <f t="shared" si="402"/>
        <v>28</v>
      </c>
      <c r="F819" s="417">
        <f t="shared" si="402"/>
        <v>39</v>
      </c>
      <c r="G819" s="417">
        <f t="shared" si="402"/>
        <v>3</v>
      </c>
      <c r="H819" s="418">
        <f>SUM(B819:G819)</f>
        <v>99</v>
      </c>
      <c r="I819" s="417">
        <v>0.0</v>
      </c>
      <c r="J819" s="575"/>
      <c r="K819" s="417" t="s">
        <v>105</v>
      </c>
      <c r="L819" s="578"/>
      <c r="M819" s="578"/>
      <c r="N819" s="578"/>
      <c r="O819" s="578"/>
      <c r="P819" s="578"/>
      <c r="Q819" s="576"/>
      <c r="R819" s="576"/>
      <c r="S819" s="576"/>
      <c r="T819" s="576"/>
      <c r="U819" s="576"/>
      <c r="V819" s="576"/>
      <c r="W819" s="576"/>
      <c r="X819" s="576"/>
      <c r="Y819" s="576"/>
      <c r="Z819" s="576"/>
    </row>
    <row r="820">
      <c r="A820" s="420" t="s">
        <v>106</v>
      </c>
      <c r="B820" s="422"/>
      <c r="C820" s="422"/>
      <c r="D820" s="422">
        <v>5.0</v>
      </c>
      <c r="E820" s="422">
        <v>7.0</v>
      </c>
      <c r="F820" s="422">
        <v>4.0</v>
      </c>
      <c r="G820" s="422">
        <v>0.0</v>
      </c>
      <c r="H820" s="422">
        <f t="shared" ref="H820:H831" si="403">sum(B820:G820)</f>
        <v>16</v>
      </c>
      <c r="I820" s="423">
        <f>sum(H820:H822)</f>
        <v>26</v>
      </c>
      <c r="J820" s="409"/>
      <c r="K820" s="423" t="s">
        <v>106</v>
      </c>
      <c r="L820" s="423">
        <v>81.0</v>
      </c>
      <c r="M820" s="423">
        <f>(L820-H820)</f>
        <v>65</v>
      </c>
      <c r="N820" s="421">
        <v>29.0</v>
      </c>
      <c r="O820" s="423">
        <f t="shared" ref="O820:O821" si="404">sum(M820,N820)</f>
        <v>94</v>
      </c>
      <c r="P820" s="423"/>
      <c r="Q820" s="576"/>
      <c r="R820" s="576"/>
      <c r="S820" s="576"/>
      <c r="T820" s="576"/>
      <c r="U820" s="576"/>
      <c r="V820" s="576"/>
      <c r="W820" s="576"/>
      <c r="X820" s="576"/>
      <c r="Y820" s="576"/>
      <c r="Z820" s="576"/>
    </row>
    <row r="821">
      <c r="A821" s="429" t="s">
        <v>77</v>
      </c>
      <c r="B821" s="579"/>
      <c r="C821" s="433"/>
      <c r="D821" s="433">
        <v>0.0</v>
      </c>
      <c r="E821" s="433">
        <v>0.0</v>
      </c>
      <c r="F821" s="433">
        <v>0.0</v>
      </c>
      <c r="G821" s="433">
        <v>0.0</v>
      </c>
      <c r="H821" s="433">
        <f t="shared" si="403"/>
        <v>0</v>
      </c>
      <c r="I821" s="434">
        <f>(I820/60)</f>
        <v>0.4333333333</v>
      </c>
      <c r="J821" s="409"/>
      <c r="K821" s="435" t="s">
        <v>77</v>
      </c>
      <c r="L821" s="532">
        <v>12.0</v>
      </c>
      <c r="M821" s="532">
        <f>(L821-H821-H822)</f>
        <v>2</v>
      </c>
      <c r="N821" s="431">
        <v>15.0</v>
      </c>
      <c r="O821" s="435">
        <f t="shared" si="404"/>
        <v>17</v>
      </c>
      <c r="P821" s="532"/>
      <c r="Q821" s="576"/>
      <c r="R821" s="576"/>
      <c r="S821" s="576"/>
      <c r="T821" s="576"/>
      <c r="U821" s="576"/>
      <c r="V821" s="576"/>
      <c r="W821" s="576"/>
      <c r="X821" s="576"/>
      <c r="Y821" s="576"/>
      <c r="Z821" s="576"/>
    </row>
    <row r="822">
      <c r="A822" s="429" t="s">
        <v>78</v>
      </c>
      <c r="B822" s="579"/>
      <c r="C822" s="433"/>
      <c r="D822" s="433">
        <v>5.0</v>
      </c>
      <c r="E822" s="433">
        <v>0.0</v>
      </c>
      <c r="F822" s="433">
        <v>5.0</v>
      </c>
      <c r="G822" s="433">
        <v>0.0</v>
      </c>
      <c r="H822" s="433">
        <f t="shared" si="403"/>
        <v>10</v>
      </c>
      <c r="I822" s="435"/>
      <c r="J822" s="409"/>
      <c r="K822" s="435" t="s">
        <v>78</v>
      </c>
      <c r="L822" s="532" t="s">
        <v>79</v>
      </c>
      <c r="M822" s="435" t="s">
        <v>79</v>
      </c>
      <c r="N822" s="435" t="s">
        <v>79</v>
      </c>
      <c r="O822" s="435" t="s">
        <v>79</v>
      </c>
      <c r="P822" s="532"/>
      <c r="Q822" s="576"/>
      <c r="R822" s="576"/>
      <c r="S822" s="576"/>
      <c r="T822" s="576"/>
      <c r="U822" s="576"/>
      <c r="V822" s="576"/>
      <c r="W822" s="576"/>
      <c r="X822" s="576"/>
      <c r="Y822" s="576"/>
      <c r="Z822" s="576"/>
    </row>
    <row r="823">
      <c r="A823" s="420" t="s">
        <v>108</v>
      </c>
      <c r="B823" s="422"/>
      <c r="C823" s="422"/>
      <c r="D823" s="422">
        <v>11.0</v>
      </c>
      <c r="E823" s="422">
        <v>10.0</v>
      </c>
      <c r="F823" s="422">
        <v>13.0</v>
      </c>
      <c r="G823" s="422">
        <v>0.0</v>
      </c>
      <c r="H823" s="422">
        <f t="shared" si="403"/>
        <v>34</v>
      </c>
      <c r="I823" s="423">
        <f>sum(H823:H825)</f>
        <v>40</v>
      </c>
      <c r="J823" s="409"/>
      <c r="K823" s="423" t="s">
        <v>108</v>
      </c>
      <c r="L823" s="423">
        <v>64.0</v>
      </c>
      <c r="M823" s="423">
        <f>(L823-H823)</f>
        <v>30</v>
      </c>
      <c r="N823" s="422">
        <v>40.0</v>
      </c>
      <c r="O823" s="423">
        <f t="shared" ref="O823:O824" si="405">sum(M823,N823)</f>
        <v>70</v>
      </c>
      <c r="P823" s="423"/>
      <c r="Q823" s="576"/>
      <c r="R823" s="576"/>
      <c r="S823" s="576"/>
      <c r="T823" s="576"/>
      <c r="U823" s="576"/>
      <c r="V823" s="576"/>
      <c r="W823" s="576"/>
      <c r="X823" s="576"/>
      <c r="Y823" s="576"/>
      <c r="Z823" s="576"/>
    </row>
    <row r="824">
      <c r="A824" s="429" t="s">
        <v>77</v>
      </c>
      <c r="B824" s="433"/>
      <c r="C824" s="433"/>
      <c r="D824" s="435">
        <v>0.0</v>
      </c>
      <c r="E824" s="435">
        <v>0.0</v>
      </c>
      <c r="F824" s="435">
        <v>0.0</v>
      </c>
      <c r="G824" s="435">
        <v>0.0</v>
      </c>
      <c r="H824" s="433">
        <f t="shared" si="403"/>
        <v>0</v>
      </c>
      <c r="I824" s="434">
        <f>(I823/60)</f>
        <v>0.6666666667</v>
      </c>
      <c r="J824" s="409"/>
      <c r="K824" s="435" t="s">
        <v>77</v>
      </c>
      <c r="L824" s="532">
        <v>7.0</v>
      </c>
      <c r="M824" s="532">
        <f>(L824-H824-H825)</f>
        <v>1</v>
      </c>
      <c r="N824" s="435">
        <v>14.0</v>
      </c>
      <c r="O824" s="435">
        <f t="shared" si="405"/>
        <v>15</v>
      </c>
      <c r="P824" s="532"/>
      <c r="Q824" s="576"/>
      <c r="R824" s="576"/>
      <c r="S824" s="576"/>
      <c r="T824" s="576"/>
      <c r="U824" s="576"/>
      <c r="V824" s="576"/>
      <c r="W824" s="576"/>
      <c r="X824" s="576"/>
      <c r="Y824" s="576"/>
      <c r="Z824" s="576"/>
    </row>
    <row r="825">
      <c r="A825" s="429" t="s">
        <v>78</v>
      </c>
      <c r="B825" s="433"/>
      <c r="C825" s="433"/>
      <c r="D825" s="435">
        <v>1.0</v>
      </c>
      <c r="E825" s="435">
        <v>1.0</v>
      </c>
      <c r="F825" s="435">
        <v>4.0</v>
      </c>
      <c r="G825" s="435">
        <v>0.0</v>
      </c>
      <c r="H825" s="433">
        <f t="shared" si="403"/>
        <v>6</v>
      </c>
      <c r="I825" s="435"/>
      <c r="J825" s="409"/>
      <c r="K825" s="435" t="s">
        <v>78</v>
      </c>
      <c r="L825" s="532" t="s">
        <v>79</v>
      </c>
      <c r="M825" s="435" t="s">
        <v>79</v>
      </c>
      <c r="N825" s="435" t="s">
        <v>79</v>
      </c>
      <c r="O825" s="435" t="s">
        <v>79</v>
      </c>
      <c r="P825" s="532"/>
      <c r="Q825" s="576"/>
      <c r="R825" s="576"/>
      <c r="S825" s="576"/>
      <c r="T825" s="576"/>
      <c r="U825" s="576"/>
      <c r="V825" s="576"/>
      <c r="W825" s="576"/>
      <c r="X825" s="576"/>
      <c r="Y825" s="576"/>
      <c r="Z825" s="576"/>
    </row>
    <row r="826">
      <c r="A826" s="420" t="s">
        <v>111</v>
      </c>
      <c r="B826" s="422"/>
      <c r="C826" s="422"/>
      <c r="D826" s="422">
        <v>7.0</v>
      </c>
      <c r="E826" s="422">
        <v>8.0</v>
      </c>
      <c r="F826" s="422">
        <v>3.0</v>
      </c>
      <c r="G826" s="422">
        <v>0.0</v>
      </c>
      <c r="H826" s="422">
        <f t="shared" si="403"/>
        <v>18</v>
      </c>
      <c r="I826" s="423">
        <f>sum(H826:H828)</f>
        <v>19</v>
      </c>
      <c r="J826" s="409"/>
      <c r="K826" s="423" t="s">
        <v>111</v>
      </c>
      <c r="L826" s="423">
        <v>67.0</v>
      </c>
      <c r="M826" s="423">
        <f>(L826-H826)</f>
        <v>49</v>
      </c>
      <c r="N826" s="422">
        <v>10.0</v>
      </c>
      <c r="O826" s="423">
        <f t="shared" ref="O826:O827" si="406">sum(M826,N826)</f>
        <v>59</v>
      </c>
      <c r="P826" s="423"/>
      <c r="Q826" s="576"/>
      <c r="R826" s="576"/>
      <c r="S826" s="576"/>
      <c r="T826" s="576"/>
      <c r="U826" s="576"/>
      <c r="V826" s="576"/>
      <c r="W826" s="576"/>
      <c r="X826" s="576"/>
      <c r="Y826" s="576"/>
      <c r="Z826" s="576"/>
    </row>
    <row r="827">
      <c r="A827" s="429" t="s">
        <v>77</v>
      </c>
      <c r="B827" s="433"/>
      <c r="C827" s="433"/>
      <c r="D827" s="433">
        <v>0.0</v>
      </c>
      <c r="E827" s="433">
        <v>0.0</v>
      </c>
      <c r="F827" s="433">
        <v>0.0</v>
      </c>
      <c r="G827" s="433">
        <v>0.0</v>
      </c>
      <c r="H827" s="433">
        <f t="shared" si="403"/>
        <v>0</v>
      </c>
      <c r="I827" s="434">
        <f>(I826/60)</f>
        <v>0.3166666667</v>
      </c>
      <c r="J827" s="409"/>
      <c r="K827" s="435" t="s">
        <v>77</v>
      </c>
      <c r="L827" s="532">
        <v>1.0</v>
      </c>
      <c r="M827" s="532">
        <f>(L827-H827-H828)</f>
        <v>0</v>
      </c>
      <c r="N827" s="435">
        <v>9.0</v>
      </c>
      <c r="O827" s="435">
        <f t="shared" si="406"/>
        <v>9</v>
      </c>
      <c r="P827" s="532"/>
      <c r="Q827" s="576"/>
      <c r="R827" s="576"/>
      <c r="S827" s="576"/>
      <c r="T827" s="576"/>
      <c r="U827" s="576"/>
      <c r="V827" s="576"/>
      <c r="W827" s="576"/>
      <c r="X827" s="576"/>
      <c r="Y827" s="576"/>
      <c r="Z827" s="576"/>
    </row>
    <row r="828">
      <c r="A828" s="429" t="s">
        <v>78</v>
      </c>
      <c r="B828" s="433"/>
      <c r="C828" s="433"/>
      <c r="D828" s="433">
        <v>0.0</v>
      </c>
      <c r="E828" s="433">
        <v>0.0</v>
      </c>
      <c r="F828" s="433">
        <v>1.0</v>
      </c>
      <c r="G828" s="433">
        <v>0.0</v>
      </c>
      <c r="H828" s="433">
        <f t="shared" si="403"/>
        <v>1</v>
      </c>
      <c r="I828" s="435"/>
      <c r="J828" s="409"/>
      <c r="K828" s="435" t="s">
        <v>78</v>
      </c>
      <c r="L828" s="532" t="s">
        <v>79</v>
      </c>
      <c r="M828" s="435" t="s">
        <v>79</v>
      </c>
      <c r="N828" s="435" t="s">
        <v>79</v>
      </c>
      <c r="O828" s="435" t="s">
        <v>79</v>
      </c>
      <c r="P828" s="532"/>
      <c r="Q828" s="576"/>
      <c r="R828" s="576"/>
      <c r="S828" s="576"/>
      <c r="T828" s="576"/>
      <c r="U828" s="576"/>
      <c r="V828" s="576"/>
      <c r="W828" s="576"/>
      <c r="X828" s="576"/>
      <c r="Y828" s="576"/>
      <c r="Z828" s="576"/>
    </row>
    <row r="829">
      <c r="A829" s="420" t="s">
        <v>244</v>
      </c>
      <c r="B829" s="422"/>
      <c r="C829" s="422"/>
      <c r="D829" s="422">
        <v>0.0</v>
      </c>
      <c r="E829" s="422">
        <v>2.0</v>
      </c>
      <c r="F829" s="422">
        <v>8.0</v>
      </c>
      <c r="G829" s="422">
        <v>2.0</v>
      </c>
      <c r="H829" s="422">
        <f t="shared" si="403"/>
        <v>12</v>
      </c>
      <c r="I829" s="423">
        <f>sum(H829:H831)</f>
        <v>14</v>
      </c>
      <c r="J829" s="409"/>
      <c r="K829" s="423" t="s">
        <v>244</v>
      </c>
      <c r="L829" s="423">
        <v>35.0</v>
      </c>
      <c r="M829" s="423">
        <f>(L829-H829)</f>
        <v>23</v>
      </c>
      <c r="N829" s="422">
        <v>50.0</v>
      </c>
      <c r="O829" s="423">
        <f t="shared" ref="O829:O830" si="407">sum(M829,N829)</f>
        <v>73</v>
      </c>
      <c r="P829" s="423"/>
      <c r="Q829" s="576"/>
      <c r="R829" s="576"/>
      <c r="S829" s="576"/>
      <c r="T829" s="576"/>
      <c r="U829" s="576"/>
      <c r="V829" s="576"/>
      <c r="W829" s="576"/>
      <c r="X829" s="576"/>
      <c r="Y829" s="576"/>
      <c r="Z829" s="576"/>
    </row>
    <row r="830">
      <c r="A830" s="429" t="s">
        <v>77</v>
      </c>
      <c r="B830" s="433"/>
      <c r="C830" s="433"/>
      <c r="D830" s="433">
        <v>0.0</v>
      </c>
      <c r="E830" s="433">
        <v>0.0</v>
      </c>
      <c r="F830" s="433">
        <v>0.0</v>
      </c>
      <c r="G830" s="433">
        <v>1.0</v>
      </c>
      <c r="H830" s="433">
        <f t="shared" si="403"/>
        <v>1</v>
      </c>
      <c r="I830" s="434">
        <f>(I829/60)</f>
        <v>0.2333333333</v>
      </c>
      <c r="J830" s="409"/>
      <c r="K830" s="435" t="s">
        <v>77</v>
      </c>
      <c r="L830" s="532">
        <v>6.0</v>
      </c>
      <c r="M830" s="532">
        <f>(L830-H830-H831)</f>
        <v>4</v>
      </c>
      <c r="N830" s="435">
        <v>0.0</v>
      </c>
      <c r="O830" s="435">
        <f t="shared" si="407"/>
        <v>4</v>
      </c>
      <c r="P830" s="532"/>
      <c r="Q830" s="576"/>
      <c r="R830" s="576"/>
      <c r="S830" s="576"/>
      <c r="T830" s="576"/>
      <c r="U830" s="576"/>
      <c r="V830" s="576"/>
      <c r="W830" s="576"/>
      <c r="X830" s="576"/>
      <c r="Y830" s="576"/>
      <c r="Z830" s="576"/>
    </row>
    <row r="831">
      <c r="A831" s="429" t="s">
        <v>78</v>
      </c>
      <c r="B831" s="433"/>
      <c r="C831" s="433"/>
      <c r="D831" s="433">
        <v>0.0</v>
      </c>
      <c r="E831" s="433">
        <v>0.0</v>
      </c>
      <c r="F831" s="433">
        <v>1.0</v>
      </c>
      <c r="G831" s="433">
        <v>0.0</v>
      </c>
      <c r="H831" s="433">
        <f t="shared" si="403"/>
        <v>1</v>
      </c>
      <c r="I831" s="435"/>
      <c r="J831" s="409"/>
      <c r="K831" s="435" t="s">
        <v>78</v>
      </c>
      <c r="L831" s="532" t="s">
        <v>79</v>
      </c>
      <c r="M831" s="435" t="s">
        <v>79</v>
      </c>
      <c r="N831" s="435" t="s">
        <v>79</v>
      </c>
      <c r="O831" s="435" t="s">
        <v>79</v>
      </c>
      <c r="P831" s="532"/>
      <c r="Q831" s="576"/>
      <c r="R831" s="576"/>
      <c r="S831" s="576"/>
      <c r="T831" s="576"/>
      <c r="U831" s="576"/>
      <c r="V831" s="576"/>
      <c r="W831" s="576"/>
      <c r="X831" s="576"/>
      <c r="Y831" s="576"/>
      <c r="Z831" s="576"/>
    </row>
    <row r="832">
      <c r="A832" s="451" t="s">
        <v>271</v>
      </c>
      <c r="B832" s="417"/>
      <c r="C832" s="417"/>
      <c r="D832" s="417">
        <f t="shared" ref="D832:G832" si="408"> sum(D833, D834, D835, D836,D837,D838,D839,D840,D841,D842,D843,D844)</f>
        <v>20</v>
      </c>
      <c r="E832" s="417">
        <f t="shared" si="408"/>
        <v>11</v>
      </c>
      <c r="F832" s="417">
        <f t="shared" si="408"/>
        <v>20</v>
      </c>
      <c r="G832" s="417">
        <f t="shared" si="408"/>
        <v>8</v>
      </c>
      <c r="H832" s="418">
        <f>SUM(B832:G832)</f>
        <v>59</v>
      </c>
      <c r="I832" s="417">
        <v>0.0</v>
      </c>
      <c r="J832" s="575"/>
      <c r="K832" s="417" t="s">
        <v>271</v>
      </c>
      <c r="L832" s="578"/>
      <c r="M832" s="578"/>
      <c r="N832" s="578"/>
      <c r="O832" s="578"/>
      <c r="P832" s="578"/>
      <c r="Q832" s="576"/>
      <c r="R832" s="576"/>
      <c r="S832" s="576"/>
      <c r="T832" s="576"/>
      <c r="U832" s="576"/>
      <c r="V832" s="576"/>
      <c r="W832" s="576"/>
      <c r="X832" s="576"/>
      <c r="Y832" s="576"/>
      <c r="Z832" s="576"/>
    </row>
    <row r="833">
      <c r="A833" s="420" t="s">
        <v>240</v>
      </c>
      <c r="B833" s="422"/>
      <c r="C833" s="422"/>
      <c r="D833" s="422">
        <v>11.0</v>
      </c>
      <c r="E833" s="422">
        <v>3.0</v>
      </c>
      <c r="F833" s="422">
        <v>7.0</v>
      </c>
      <c r="G833" s="422">
        <v>8.0</v>
      </c>
      <c r="H833" s="422">
        <f t="shared" ref="H833:H844" si="409">sum(B833:G833)</f>
        <v>29</v>
      </c>
      <c r="I833" s="423">
        <f>sum(H833:H835)</f>
        <v>29</v>
      </c>
      <c r="J833" s="409"/>
      <c r="K833" s="423" t="s">
        <v>240</v>
      </c>
      <c r="L833" s="423">
        <v>48.0</v>
      </c>
      <c r="M833" s="423">
        <f>(L833-H833)</f>
        <v>19</v>
      </c>
      <c r="N833" s="422">
        <v>30.0</v>
      </c>
      <c r="O833" s="423">
        <f t="shared" ref="O833:O834" si="410">sum(M833,N833)</f>
        <v>49</v>
      </c>
      <c r="P833" s="423"/>
      <c r="Q833" s="576"/>
      <c r="R833" s="576"/>
      <c r="S833" s="576"/>
      <c r="T833" s="576"/>
      <c r="U833" s="576"/>
      <c r="V833" s="576"/>
      <c r="W833" s="576"/>
      <c r="X833" s="576"/>
      <c r="Y833" s="576"/>
      <c r="Z833" s="576"/>
    </row>
    <row r="834">
      <c r="A834" s="429" t="s">
        <v>77</v>
      </c>
      <c r="B834" s="433"/>
      <c r="C834" s="433"/>
      <c r="D834" s="433">
        <v>0.0</v>
      </c>
      <c r="E834" s="433">
        <v>0.0</v>
      </c>
      <c r="F834" s="433">
        <v>0.0</v>
      </c>
      <c r="G834" s="433">
        <v>0.0</v>
      </c>
      <c r="H834" s="460">
        <f t="shared" si="409"/>
        <v>0</v>
      </c>
      <c r="I834" s="434">
        <f>(I833/60)</f>
        <v>0.4833333333</v>
      </c>
      <c r="J834" s="409"/>
      <c r="K834" s="435" t="s">
        <v>77</v>
      </c>
      <c r="L834" s="532">
        <v>2.0</v>
      </c>
      <c r="M834" s="532">
        <f>(L834-H834-H835)</f>
        <v>2</v>
      </c>
      <c r="N834" s="435">
        <v>3.0</v>
      </c>
      <c r="O834" s="435">
        <f t="shared" si="410"/>
        <v>5</v>
      </c>
      <c r="P834" s="532"/>
      <c r="Q834" s="576"/>
      <c r="R834" s="576"/>
      <c r="S834" s="576"/>
      <c r="T834" s="576"/>
      <c r="U834" s="576"/>
      <c r="V834" s="576"/>
      <c r="W834" s="576"/>
      <c r="X834" s="576"/>
      <c r="Y834" s="576"/>
      <c r="Z834" s="576"/>
    </row>
    <row r="835">
      <c r="A835" s="429" t="s">
        <v>78</v>
      </c>
      <c r="B835" s="433"/>
      <c r="C835" s="433"/>
      <c r="D835" s="433">
        <v>0.0</v>
      </c>
      <c r="E835" s="433">
        <v>0.0</v>
      </c>
      <c r="F835" s="433">
        <v>0.0</v>
      </c>
      <c r="G835" s="433">
        <v>0.0</v>
      </c>
      <c r="H835" s="460">
        <f t="shared" si="409"/>
        <v>0</v>
      </c>
      <c r="I835" s="435"/>
      <c r="J835" s="409"/>
      <c r="K835" s="435" t="s">
        <v>78</v>
      </c>
      <c r="L835" s="532" t="s">
        <v>79</v>
      </c>
      <c r="M835" s="435" t="s">
        <v>79</v>
      </c>
      <c r="N835" s="435" t="s">
        <v>79</v>
      </c>
      <c r="O835" s="435" t="s">
        <v>79</v>
      </c>
      <c r="P835" s="532"/>
      <c r="Q835" s="576"/>
      <c r="R835" s="576"/>
      <c r="S835" s="576"/>
      <c r="T835" s="576"/>
      <c r="U835" s="576"/>
      <c r="V835" s="576"/>
      <c r="W835" s="576"/>
      <c r="X835" s="576"/>
      <c r="Y835" s="576"/>
      <c r="Z835" s="576"/>
    </row>
    <row r="836">
      <c r="A836" s="420" t="s">
        <v>14</v>
      </c>
      <c r="B836" s="422"/>
      <c r="C836" s="423"/>
      <c r="D836" s="422">
        <v>5.0</v>
      </c>
      <c r="E836" s="422">
        <v>3.0</v>
      </c>
      <c r="F836" s="422">
        <v>4.0</v>
      </c>
      <c r="G836" s="422">
        <v>0.0</v>
      </c>
      <c r="H836" s="422">
        <f t="shared" si="409"/>
        <v>12</v>
      </c>
      <c r="I836" s="423">
        <f>sum(H836:H838)</f>
        <v>14</v>
      </c>
      <c r="J836" s="409"/>
      <c r="K836" s="423" t="s">
        <v>14</v>
      </c>
      <c r="L836" s="423">
        <v>31.0</v>
      </c>
      <c r="M836" s="423">
        <f>(L836-H836)</f>
        <v>19</v>
      </c>
      <c r="N836" s="421">
        <v>35.0</v>
      </c>
      <c r="O836" s="423">
        <f t="shared" ref="O836:O837" si="411">sum(M836,N836)</f>
        <v>54</v>
      </c>
      <c r="P836" s="423"/>
      <c r="Q836" s="576"/>
      <c r="R836" s="576"/>
      <c r="S836" s="576"/>
      <c r="T836" s="576"/>
      <c r="U836" s="576"/>
      <c r="V836" s="576"/>
      <c r="W836" s="576"/>
      <c r="X836" s="576"/>
      <c r="Y836" s="576"/>
      <c r="Z836" s="576"/>
    </row>
    <row r="837">
      <c r="A837" s="429" t="s">
        <v>77</v>
      </c>
      <c r="B837" s="579"/>
      <c r="C837" s="433"/>
      <c r="D837" s="433">
        <v>2.0</v>
      </c>
      <c r="E837" s="433">
        <v>0.0</v>
      </c>
      <c r="F837" s="433">
        <v>0.0</v>
      </c>
      <c r="G837" s="433">
        <v>0.0</v>
      </c>
      <c r="H837" s="433">
        <f t="shared" si="409"/>
        <v>2</v>
      </c>
      <c r="I837" s="434">
        <f>(I836/60)</f>
        <v>0.2333333333</v>
      </c>
      <c r="J837" s="409"/>
      <c r="K837" s="435" t="s">
        <v>77</v>
      </c>
      <c r="L837" s="532">
        <v>3.0</v>
      </c>
      <c r="M837" s="532">
        <f>(L837-H837-H838)</f>
        <v>1</v>
      </c>
      <c r="N837" s="435">
        <v>0.0</v>
      </c>
      <c r="O837" s="435">
        <f t="shared" si="411"/>
        <v>1</v>
      </c>
      <c r="P837" s="532"/>
      <c r="Q837" s="576"/>
      <c r="R837" s="576"/>
      <c r="S837" s="576"/>
      <c r="T837" s="576"/>
      <c r="U837" s="576"/>
      <c r="V837" s="576"/>
      <c r="W837" s="576"/>
      <c r="X837" s="576"/>
      <c r="Y837" s="576"/>
      <c r="Z837" s="576"/>
    </row>
    <row r="838">
      <c r="A838" s="429" t="s">
        <v>78</v>
      </c>
      <c r="B838" s="579"/>
      <c r="C838" s="433"/>
      <c r="D838" s="433">
        <v>0.0</v>
      </c>
      <c r="E838" s="433">
        <v>0.0</v>
      </c>
      <c r="F838" s="433">
        <v>0.0</v>
      </c>
      <c r="G838" s="433">
        <v>0.0</v>
      </c>
      <c r="H838" s="433">
        <f t="shared" si="409"/>
        <v>0</v>
      </c>
      <c r="I838" s="435"/>
      <c r="J838" s="409"/>
      <c r="K838" s="435" t="s">
        <v>78</v>
      </c>
      <c r="L838" s="532" t="s">
        <v>79</v>
      </c>
      <c r="M838" s="435" t="s">
        <v>79</v>
      </c>
      <c r="N838" s="435" t="s">
        <v>79</v>
      </c>
      <c r="O838" s="435" t="s">
        <v>79</v>
      </c>
      <c r="P838" s="532"/>
      <c r="Q838" s="576"/>
      <c r="R838" s="576"/>
      <c r="S838" s="576"/>
      <c r="T838" s="576"/>
      <c r="U838" s="576"/>
      <c r="V838" s="576"/>
      <c r="W838" s="576"/>
      <c r="X838" s="576"/>
      <c r="Y838" s="576"/>
      <c r="Z838" s="576"/>
    </row>
    <row r="839">
      <c r="A839" s="420" t="s">
        <v>120</v>
      </c>
      <c r="B839" s="422"/>
      <c r="C839" s="422"/>
      <c r="D839" s="422">
        <v>2.0</v>
      </c>
      <c r="E839" s="422">
        <v>3.0</v>
      </c>
      <c r="F839" s="422">
        <v>7.0</v>
      </c>
      <c r="G839" s="422">
        <v>0.0</v>
      </c>
      <c r="H839" s="422">
        <f t="shared" si="409"/>
        <v>12</v>
      </c>
      <c r="I839" s="423">
        <f>sum(H839:H841)</f>
        <v>16</v>
      </c>
      <c r="J839" s="409"/>
      <c r="K839" s="423" t="s">
        <v>120</v>
      </c>
      <c r="L839" s="423">
        <v>48.0</v>
      </c>
      <c r="M839" s="423">
        <f>(L839-H839)</f>
        <v>36</v>
      </c>
      <c r="N839" s="422">
        <v>40.0</v>
      </c>
      <c r="O839" s="423">
        <f t="shared" ref="O839:O840" si="412">sum(M839,N839)</f>
        <v>76</v>
      </c>
      <c r="P839" s="423"/>
      <c r="Q839" s="576"/>
      <c r="R839" s="576"/>
      <c r="S839" s="576"/>
      <c r="T839" s="576"/>
      <c r="U839" s="576"/>
      <c r="V839" s="576"/>
      <c r="W839" s="576"/>
      <c r="X839" s="576"/>
      <c r="Y839" s="576"/>
      <c r="Z839" s="576"/>
    </row>
    <row r="840">
      <c r="A840" s="429" t="s">
        <v>77</v>
      </c>
      <c r="B840" s="433"/>
      <c r="C840" s="433"/>
      <c r="D840" s="433">
        <v>0.0</v>
      </c>
      <c r="E840" s="433">
        <v>0.0</v>
      </c>
      <c r="F840" s="433">
        <v>0.0</v>
      </c>
      <c r="G840" s="433">
        <v>0.0</v>
      </c>
      <c r="H840" s="433">
        <f t="shared" si="409"/>
        <v>0</v>
      </c>
      <c r="I840" s="434">
        <f>(I839/60)</f>
        <v>0.2666666667</v>
      </c>
      <c r="J840" s="409"/>
      <c r="K840" s="435" t="s">
        <v>77</v>
      </c>
      <c r="L840" s="532">
        <v>10.0</v>
      </c>
      <c r="M840" s="532">
        <f>(L840-H840-H841)</f>
        <v>6</v>
      </c>
      <c r="N840" s="435">
        <v>5.0</v>
      </c>
      <c r="O840" s="435">
        <f t="shared" si="412"/>
        <v>11</v>
      </c>
      <c r="P840" s="532"/>
      <c r="Q840" s="576"/>
      <c r="R840" s="576"/>
      <c r="S840" s="576"/>
      <c r="T840" s="576"/>
      <c r="U840" s="576"/>
      <c r="V840" s="576"/>
      <c r="W840" s="576"/>
      <c r="X840" s="576"/>
      <c r="Y840" s="576"/>
      <c r="Z840" s="576"/>
    </row>
    <row r="841">
      <c r="A841" s="429" t="s">
        <v>78</v>
      </c>
      <c r="B841" s="433"/>
      <c r="C841" s="433"/>
      <c r="D841" s="433">
        <v>0.0</v>
      </c>
      <c r="E841" s="433">
        <v>2.0</v>
      </c>
      <c r="F841" s="433">
        <v>2.0</v>
      </c>
      <c r="G841" s="433">
        <v>0.0</v>
      </c>
      <c r="H841" s="433">
        <f t="shared" si="409"/>
        <v>4</v>
      </c>
      <c r="I841" s="435"/>
      <c r="J841" s="409"/>
      <c r="K841" s="435" t="s">
        <v>78</v>
      </c>
      <c r="L841" s="532" t="s">
        <v>79</v>
      </c>
      <c r="M841" s="435" t="s">
        <v>79</v>
      </c>
      <c r="N841" s="435" t="s">
        <v>79</v>
      </c>
      <c r="O841" s="435" t="s">
        <v>79</v>
      </c>
      <c r="P841" s="532"/>
      <c r="Q841" s="576"/>
      <c r="R841" s="576"/>
      <c r="S841" s="576"/>
      <c r="T841" s="576"/>
      <c r="U841" s="576"/>
      <c r="V841" s="576"/>
      <c r="W841" s="576"/>
      <c r="X841" s="576"/>
      <c r="Y841" s="576"/>
      <c r="Z841" s="576"/>
    </row>
    <row r="842">
      <c r="A842" s="420" t="s">
        <v>85</v>
      </c>
      <c r="B842" s="422"/>
      <c r="C842" s="422"/>
      <c r="D842" s="422">
        <v>0.0</v>
      </c>
      <c r="E842" s="422">
        <v>0.0</v>
      </c>
      <c r="F842" s="422">
        <v>0.0</v>
      </c>
      <c r="G842" s="422">
        <v>0.0</v>
      </c>
      <c r="H842" s="422">
        <f t="shared" si="409"/>
        <v>0</v>
      </c>
      <c r="I842" s="423">
        <f>sum(H842:H844)</f>
        <v>0</v>
      </c>
      <c r="J842" s="575"/>
      <c r="K842" s="423" t="s">
        <v>85</v>
      </c>
      <c r="L842" s="423">
        <v>76.0</v>
      </c>
      <c r="M842" s="423">
        <f>(L842-H842)</f>
        <v>76</v>
      </c>
      <c r="N842" s="422">
        <v>0.0</v>
      </c>
      <c r="O842" s="423">
        <f t="shared" ref="O842:O843" si="413">sum(M842,N842)</f>
        <v>76</v>
      </c>
      <c r="P842" s="423"/>
      <c r="Q842" s="577"/>
      <c r="R842" s="577"/>
      <c r="S842" s="577"/>
      <c r="T842" s="576"/>
      <c r="U842" s="576"/>
      <c r="V842" s="576"/>
      <c r="W842" s="576"/>
      <c r="X842" s="576"/>
      <c r="Y842" s="576"/>
      <c r="Z842" s="576"/>
    </row>
    <row r="843">
      <c r="A843" s="429" t="s">
        <v>77</v>
      </c>
      <c r="B843" s="532"/>
      <c r="C843" s="435"/>
      <c r="D843" s="435">
        <v>0.0</v>
      </c>
      <c r="E843" s="435">
        <v>0.0</v>
      </c>
      <c r="F843" s="435">
        <v>0.0</v>
      </c>
      <c r="G843" s="433">
        <v>0.0</v>
      </c>
      <c r="H843" s="433">
        <f t="shared" si="409"/>
        <v>0</v>
      </c>
      <c r="I843" s="434">
        <f>(I842/60)</f>
        <v>0</v>
      </c>
      <c r="J843" s="575"/>
      <c r="K843" s="435" t="s">
        <v>77</v>
      </c>
      <c r="L843" s="435">
        <v>6.0</v>
      </c>
      <c r="M843" s="532">
        <f>(L843-H843-H844)</f>
        <v>6</v>
      </c>
      <c r="N843" s="435">
        <v>0.0</v>
      </c>
      <c r="O843" s="435">
        <f t="shared" si="413"/>
        <v>6</v>
      </c>
      <c r="P843" s="435"/>
      <c r="Q843" s="577"/>
      <c r="R843" s="577"/>
      <c r="S843" s="577"/>
      <c r="T843" s="576"/>
      <c r="U843" s="576"/>
      <c r="V843" s="576"/>
      <c r="W843" s="576"/>
      <c r="X843" s="576"/>
      <c r="Y843" s="576"/>
      <c r="Z843" s="576"/>
    </row>
    <row r="844">
      <c r="A844" s="429" t="s">
        <v>78</v>
      </c>
      <c r="B844" s="532"/>
      <c r="C844" s="435"/>
      <c r="D844" s="435">
        <v>0.0</v>
      </c>
      <c r="E844" s="435">
        <v>0.0</v>
      </c>
      <c r="F844" s="435">
        <v>0.0</v>
      </c>
      <c r="G844" s="433">
        <v>0.0</v>
      </c>
      <c r="H844" s="433">
        <f t="shared" si="409"/>
        <v>0</v>
      </c>
      <c r="I844" s="435"/>
      <c r="J844" s="575"/>
      <c r="K844" s="435" t="s">
        <v>78</v>
      </c>
      <c r="L844" s="435" t="s">
        <v>79</v>
      </c>
      <c r="M844" s="435" t="s">
        <v>79</v>
      </c>
      <c r="N844" s="435" t="s">
        <v>79</v>
      </c>
      <c r="O844" s="435" t="s">
        <v>79</v>
      </c>
      <c r="P844" s="435"/>
      <c r="Q844" s="577"/>
      <c r="R844" s="577"/>
      <c r="S844" s="577"/>
      <c r="T844" s="576"/>
      <c r="U844" s="576"/>
      <c r="V844" s="576"/>
      <c r="W844" s="576"/>
      <c r="X844" s="576"/>
      <c r="Y844" s="576"/>
      <c r="Z844" s="576"/>
    </row>
    <row r="845">
      <c r="A845" s="451" t="s">
        <v>116</v>
      </c>
      <c r="B845" s="417"/>
      <c r="C845" s="417"/>
      <c r="D845" s="417">
        <f t="shared" ref="D845:G845" si="414"> sum(D846, D847, D848, D849,D850,D851,D852,D853,D854)</f>
        <v>39</v>
      </c>
      <c r="E845" s="417">
        <f t="shared" si="414"/>
        <v>30</v>
      </c>
      <c r="F845" s="417">
        <f t="shared" si="414"/>
        <v>42</v>
      </c>
      <c r="G845" s="417">
        <f t="shared" si="414"/>
        <v>20</v>
      </c>
      <c r="H845" s="418">
        <f>SUM(B845:G845)</f>
        <v>131</v>
      </c>
      <c r="I845" s="417">
        <v>0.0</v>
      </c>
      <c r="J845" s="575"/>
      <c r="K845" s="417" t="s">
        <v>116</v>
      </c>
      <c r="L845" s="578"/>
      <c r="M845" s="578"/>
      <c r="N845" s="578"/>
      <c r="O845" s="578"/>
      <c r="P845" s="578"/>
      <c r="Q845" s="576"/>
      <c r="R845" s="576"/>
      <c r="S845" s="576"/>
      <c r="T845" s="576"/>
      <c r="U845" s="576"/>
      <c r="V845" s="576"/>
      <c r="W845" s="576"/>
      <c r="X845" s="576"/>
      <c r="Y845" s="576"/>
      <c r="Z845" s="576"/>
    </row>
    <row r="846">
      <c r="A846" s="420" t="s">
        <v>113</v>
      </c>
      <c r="B846" s="422"/>
      <c r="C846" s="423"/>
      <c r="D846" s="422">
        <v>16.0</v>
      </c>
      <c r="E846" s="422">
        <v>14.0</v>
      </c>
      <c r="F846" s="422">
        <v>18.0</v>
      </c>
      <c r="G846" s="422">
        <v>8.0</v>
      </c>
      <c r="H846" s="422">
        <f t="shared" ref="H846:H854" si="415">sum(B846:G846)</f>
        <v>56</v>
      </c>
      <c r="I846" s="423">
        <f>sum(H846:H848)</f>
        <v>62</v>
      </c>
      <c r="J846" s="575"/>
      <c r="K846" s="423" t="s">
        <v>113</v>
      </c>
      <c r="L846" s="423">
        <v>160.0</v>
      </c>
      <c r="M846" s="423">
        <f>(L846-H846)</f>
        <v>104</v>
      </c>
      <c r="N846" s="421">
        <v>19.0</v>
      </c>
      <c r="O846" s="423">
        <f t="shared" ref="O846:O847" si="416">sum(M846,N846)</f>
        <v>123</v>
      </c>
      <c r="P846" s="423"/>
      <c r="Q846" s="576"/>
      <c r="R846" s="576"/>
      <c r="S846" s="576"/>
      <c r="T846" s="576"/>
      <c r="U846" s="576"/>
      <c r="V846" s="576"/>
      <c r="W846" s="576"/>
      <c r="X846" s="576"/>
      <c r="Y846" s="576"/>
      <c r="Z846" s="576"/>
    </row>
    <row r="847">
      <c r="A847" s="429" t="s">
        <v>77</v>
      </c>
      <c r="B847" s="579"/>
      <c r="C847" s="433"/>
      <c r="D847" s="433">
        <v>0.0</v>
      </c>
      <c r="E847" s="433">
        <v>0.0</v>
      </c>
      <c r="F847" s="433">
        <v>0.0</v>
      </c>
      <c r="G847" s="433">
        <v>0.0</v>
      </c>
      <c r="H847" s="433">
        <f t="shared" si="415"/>
        <v>0</v>
      </c>
      <c r="I847" s="434">
        <f>(I846/60)</f>
        <v>1.033333333</v>
      </c>
      <c r="J847" s="575"/>
      <c r="K847" s="435" t="s">
        <v>77</v>
      </c>
      <c r="L847" s="435">
        <v>13.0</v>
      </c>
      <c r="M847" s="532">
        <f>(L847-H847-H848)</f>
        <v>7</v>
      </c>
      <c r="N847" s="435">
        <v>0.0</v>
      </c>
      <c r="O847" s="435">
        <f t="shared" si="416"/>
        <v>7</v>
      </c>
      <c r="P847" s="435"/>
      <c r="Q847" s="577"/>
      <c r="R847" s="576"/>
      <c r="S847" s="576"/>
      <c r="T847" s="576"/>
      <c r="U847" s="576"/>
      <c r="V847" s="576"/>
      <c r="W847" s="576"/>
      <c r="X847" s="576"/>
      <c r="Y847" s="576"/>
      <c r="Z847" s="576"/>
    </row>
    <row r="848">
      <c r="A848" s="429" t="s">
        <v>78</v>
      </c>
      <c r="B848" s="579"/>
      <c r="C848" s="433"/>
      <c r="D848" s="433">
        <v>0.0</v>
      </c>
      <c r="E848" s="433">
        <v>0.0</v>
      </c>
      <c r="F848" s="433">
        <v>5.0</v>
      </c>
      <c r="G848" s="433">
        <v>1.0</v>
      </c>
      <c r="H848" s="433">
        <f t="shared" si="415"/>
        <v>6</v>
      </c>
      <c r="I848" s="435"/>
      <c r="J848" s="575"/>
      <c r="K848" s="435" t="s">
        <v>78</v>
      </c>
      <c r="L848" s="435" t="s">
        <v>79</v>
      </c>
      <c r="M848" s="435" t="s">
        <v>79</v>
      </c>
      <c r="N848" s="435" t="s">
        <v>79</v>
      </c>
      <c r="O848" s="435" t="s">
        <v>79</v>
      </c>
      <c r="P848" s="435"/>
      <c r="Q848" s="576"/>
      <c r="R848" s="576"/>
      <c r="S848" s="576"/>
      <c r="T848" s="576"/>
      <c r="U848" s="576"/>
      <c r="V848" s="576"/>
      <c r="W848" s="576"/>
      <c r="X848" s="576"/>
      <c r="Y848" s="576"/>
      <c r="Z848" s="576"/>
    </row>
    <row r="849">
      <c r="A849" s="420" t="s">
        <v>114</v>
      </c>
      <c r="B849" s="422"/>
      <c r="C849" s="423"/>
      <c r="D849" s="423">
        <v>9.0</v>
      </c>
      <c r="E849" s="422">
        <v>11.0</v>
      </c>
      <c r="F849" s="422">
        <v>9.0</v>
      </c>
      <c r="G849" s="422">
        <v>11.0</v>
      </c>
      <c r="H849" s="422">
        <f t="shared" si="415"/>
        <v>40</v>
      </c>
      <c r="I849" s="423">
        <f>sum(H849:H851)</f>
        <v>46</v>
      </c>
      <c r="J849" s="409"/>
      <c r="K849" s="423" t="s">
        <v>114</v>
      </c>
      <c r="L849" s="423">
        <v>52.0</v>
      </c>
      <c r="M849" s="423">
        <f>(L849-H849)</f>
        <v>12</v>
      </c>
      <c r="N849" s="422">
        <v>70.0</v>
      </c>
      <c r="O849" s="423">
        <f t="shared" ref="O849:O850" si="417">sum(M849,N849)</f>
        <v>82</v>
      </c>
      <c r="P849" s="423"/>
      <c r="Q849" s="576" t="s">
        <v>290</v>
      </c>
      <c r="R849" s="576"/>
      <c r="S849" s="576"/>
      <c r="T849" s="576"/>
      <c r="U849" s="576"/>
      <c r="V849" s="576"/>
      <c r="W849" s="576"/>
      <c r="X849" s="576"/>
      <c r="Y849" s="576"/>
      <c r="Z849" s="576"/>
    </row>
    <row r="850">
      <c r="A850" s="429" t="s">
        <v>77</v>
      </c>
      <c r="B850" s="433"/>
      <c r="C850" s="433"/>
      <c r="D850" s="435">
        <v>0.0</v>
      </c>
      <c r="E850" s="435">
        <v>0.0</v>
      </c>
      <c r="F850" s="435">
        <v>0.0</v>
      </c>
      <c r="G850" s="433">
        <v>0.0</v>
      </c>
      <c r="H850" s="433">
        <f t="shared" si="415"/>
        <v>0</v>
      </c>
      <c r="I850" s="434">
        <f>(I849/60)</f>
        <v>0.7666666667</v>
      </c>
      <c r="J850" s="409"/>
      <c r="K850" s="435" t="s">
        <v>77</v>
      </c>
      <c r="L850" s="532">
        <v>8.0</v>
      </c>
      <c r="M850" s="532">
        <f>(L850-H850-H851)</f>
        <v>2</v>
      </c>
      <c r="N850" s="435">
        <v>4.0</v>
      </c>
      <c r="O850" s="435">
        <f t="shared" si="417"/>
        <v>6</v>
      </c>
      <c r="P850" s="532"/>
      <c r="Q850" s="576"/>
      <c r="R850" s="576"/>
      <c r="S850" s="576"/>
      <c r="T850" s="576"/>
      <c r="U850" s="576"/>
      <c r="V850" s="576"/>
      <c r="W850" s="576"/>
      <c r="X850" s="576"/>
      <c r="Y850" s="576"/>
      <c r="Z850" s="576"/>
    </row>
    <row r="851">
      <c r="A851" s="429" t="s">
        <v>78</v>
      </c>
      <c r="B851" s="433"/>
      <c r="C851" s="433"/>
      <c r="D851" s="435">
        <v>5.0</v>
      </c>
      <c r="E851" s="435">
        <v>0.0</v>
      </c>
      <c r="F851" s="435">
        <v>1.0</v>
      </c>
      <c r="G851" s="433">
        <v>0.0</v>
      </c>
      <c r="H851" s="433">
        <f t="shared" si="415"/>
        <v>6</v>
      </c>
      <c r="I851" s="435"/>
      <c r="J851" s="409"/>
      <c r="K851" s="435" t="s">
        <v>78</v>
      </c>
      <c r="L851" s="532" t="s">
        <v>79</v>
      </c>
      <c r="M851" s="435" t="s">
        <v>79</v>
      </c>
      <c r="N851" s="435" t="s">
        <v>79</v>
      </c>
      <c r="O851" s="435" t="s">
        <v>79</v>
      </c>
      <c r="P851" s="532"/>
      <c r="Q851" s="576"/>
      <c r="R851" s="576"/>
      <c r="S851" s="576"/>
      <c r="T851" s="576"/>
      <c r="U851" s="576"/>
      <c r="V851" s="576"/>
      <c r="W851" s="576"/>
      <c r="X851" s="576"/>
      <c r="Y851" s="576"/>
      <c r="Z851" s="576"/>
    </row>
    <row r="852">
      <c r="A852" s="420" t="s">
        <v>115</v>
      </c>
      <c r="B852" s="422"/>
      <c r="C852" s="423"/>
      <c r="D852" s="422">
        <v>8.0</v>
      </c>
      <c r="E852" s="422">
        <v>5.0</v>
      </c>
      <c r="F852" s="422">
        <v>8.0</v>
      </c>
      <c r="G852" s="422">
        <v>0.0</v>
      </c>
      <c r="H852" s="422">
        <f t="shared" si="415"/>
        <v>21</v>
      </c>
      <c r="I852" s="423">
        <f>sum(H852:H854)</f>
        <v>23</v>
      </c>
      <c r="J852" s="409"/>
      <c r="K852" s="423" t="s">
        <v>115</v>
      </c>
      <c r="L852" s="423">
        <v>52.0</v>
      </c>
      <c r="M852" s="423">
        <f>(L852-H852)</f>
        <v>31</v>
      </c>
      <c r="N852" s="422">
        <v>60.0</v>
      </c>
      <c r="O852" s="423">
        <f t="shared" ref="O852:O853" si="418">sum(M852,N852)</f>
        <v>91</v>
      </c>
      <c r="P852" s="423"/>
      <c r="Q852" s="576"/>
      <c r="R852" s="576"/>
      <c r="S852" s="576"/>
      <c r="T852" s="576"/>
      <c r="U852" s="576"/>
      <c r="V852" s="576"/>
      <c r="W852" s="576"/>
      <c r="X852" s="576"/>
      <c r="Y852" s="576"/>
      <c r="Z852" s="576"/>
    </row>
    <row r="853">
      <c r="A853" s="429" t="s">
        <v>77</v>
      </c>
      <c r="B853" s="433"/>
      <c r="C853" s="433"/>
      <c r="D853" s="433">
        <v>0.0</v>
      </c>
      <c r="E853" s="433">
        <v>0.0</v>
      </c>
      <c r="F853" s="433">
        <v>0.0</v>
      </c>
      <c r="G853" s="433">
        <v>0.0</v>
      </c>
      <c r="H853" s="433">
        <f t="shared" si="415"/>
        <v>0</v>
      </c>
      <c r="I853" s="434">
        <f>(I852/60)</f>
        <v>0.3833333333</v>
      </c>
      <c r="J853" s="409"/>
      <c r="K853" s="435" t="s">
        <v>77</v>
      </c>
      <c r="L853" s="532">
        <v>7.0</v>
      </c>
      <c r="M853" s="532">
        <f>(L853-H853-H854)</f>
        <v>5</v>
      </c>
      <c r="N853" s="435">
        <v>3.0</v>
      </c>
      <c r="O853" s="435">
        <f t="shared" si="418"/>
        <v>8</v>
      </c>
      <c r="P853" s="580"/>
      <c r="Q853" s="576"/>
      <c r="R853" s="576"/>
      <c r="S853" s="576"/>
      <c r="T853" s="576"/>
      <c r="U853" s="576"/>
      <c r="V853" s="576"/>
      <c r="W853" s="576"/>
      <c r="X853" s="576"/>
      <c r="Y853" s="576"/>
      <c r="Z853" s="576"/>
    </row>
    <row r="854">
      <c r="A854" s="429" t="s">
        <v>78</v>
      </c>
      <c r="B854" s="433"/>
      <c r="C854" s="433"/>
      <c r="D854" s="433">
        <v>1.0</v>
      </c>
      <c r="E854" s="433">
        <v>0.0</v>
      </c>
      <c r="F854" s="433">
        <v>1.0</v>
      </c>
      <c r="G854" s="433">
        <v>0.0</v>
      </c>
      <c r="H854" s="433">
        <f t="shared" si="415"/>
        <v>2</v>
      </c>
      <c r="I854" s="435"/>
      <c r="J854" s="409"/>
      <c r="K854" s="435" t="s">
        <v>78</v>
      </c>
      <c r="L854" s="532" t="s">
        <v>79</v>
      </c>
      <c r="M854" s="435" t="s">
        <v>79</v>
      </c>
      <c r="N854" s="435" t="s">
        <v>79</v>
      </c>
      <c r="O854" s="435" t="s">
        <v>79</v>
      </c>
      <c r="P854" s="580"/>
      <c r="Q854" s="576"/>
      <c r="R854" s="576"/>
      <c r="S854" s="576"/>
      <c r="T854" s="576"/>
      <c r="U854" s="576"/>
      <c r="V854" s="576"/>
      <c r="W854" s="576"/>
      <c r="X854" s="576"/>
      <c r="Y854" s="576"/>
      <c r="Z854" s="576"/>
    </row>
    <row r="855">
      <c r="A855" s="451"/>
      <c r="B855" s="578"/>
      <c r="C855" s="578"/>
      <c r="D855" s="578"/>
      <c r="E855" s="578"/>
      <c r="F855" s="578"/>
      <c r="G855" s="578"/>
      <c r="H855" s="578"/>
      <c r="I855" s="578"/>
      <c r="J855" s="575"/>
      <c r="K855" s="417"/>
      <c r="L855" s="578"/>
      <c r="M855" s="578"/>
      <c r="N855" s="578"/>
      <c r="O855" s="578"/>
      <c r="P855" s="417"/>
      <c r="Q855" s="576"/>
      <c r="R855" s="576"/>
      <c r="S855" s="576"/>
      <c r="T855" s="576"/>
      <c r="U855" s="576"/>
      <c r="V855" s="576"/>
      <c r="W855" s="576"/>
      <c r="X855" s="576"/>
      <c r="Y855" s="576"/>
      <c r="Z855" s="576"/>
    </row>
    <row r="856">
      <c r="A856" s="470" t="s">
        <v>121</v>
      </c>
      <c r="B856" s="415">
        <f t="shared" ref="B856:H856" si="419">SUM(B742,B745,B748,B751,B755, B758,B761,B764,B768,B771,B774,B777, B781, B784, B787, B790, B794,B797,B800, B803, B807, B810,B813, B816, B820,B823,B826,B829,B833,  B836,B839,B842,B846,B849, B852)</f>
        <v>0</v>
      </c>
      <c r="C856" s="415">
        <f t="shared" si="419"/>
        <v>0</v>
      </c>
      <c r="D856" s="415">
        <f t="shared" si="419"/>
        <v>195</v>
      </c>
      <c r="E856" s="415">
        <f t="shared" si="419"/>
        <v>171</v>
      </c>
      <c r="F856" s="415">
        <f t="shared" si="419"/>
        <v>253</v>
      </c>
      <c r="G856" s="415">
        <f t="shared" si="419"/>
        <v>85</v>
      </c>
      <c r="H856" s="415">
        <f t="shared" si="419"/>
        <v>704</v>
      </c>
      <c r="I856" s="583"/>
      <c r="J856" s="575"/>
      <c r="K856" s="415" t="s">
        <v>121</v>
      </c>
      <c r="L856" s="415">
        <f t="shared" ref="L856:O856" si="420">SUM(L742,L745,L748,L751,L755, L758,L761,L764,L768,L771,L774,L777, L781, L784, L787, L790, L794,L797,L800, L803, L807, L810,L813, L816, L820,L823,L826,L829,L833,  L836,L839,L842,L846,L849, L852)</f>
        <v>2312</v>
      </c>
      <c r="M856" s="415">
        <f t="shared" si="420"/>
        <v>1608</v>
      </c>
      <c r="N856" s="415">
        <f t="shared" si="420"/>
        <v>1172</v>
      </c>
      <c r="O856" s="415">
        <f t="shared" si="420"/>
        <v>2780</v>
      </c>
      <c r="P856" s="415"/>
      <c r="Q856" s="576"/>
      <c r="R856" s="576"/>
      <c r="S856" s="576"/>
      <c r="T856" s="576"/>
      <c r="U856" s="576"/>
      <c r="V856" s="576"/>
      <c r="W856" s="576"/>
      <c r="X856" s="576"/>
      <c r="Y856" s="576"/>
      <c r="Z856" s="576"/>
    </row>
    <row r="857">
      <c r="A857" s="470" t="s">
        <v>77</v>
      </c>
      <c r="B857" s="415">
        <f t="shared" ref="B857:H857" si="421">SUM(B743,B746,B749,B752,B756, B759,B762,B765,B769,B772,B775,B778, B782, B785, B788, B791, B795,B798,B801, B804, B808, B811,B814, B817, B821,B824,B827,B830,B834,  B837,B840,B843,B847,B850, B853)</f>
        <v>0</v>
      </c>
      <c r="C857" s="415">
        <f t="shared" si="421"/>
        <v>0</v>
      </c>
      <c r="D857" s="415">
        <f t="shared" si="421"/>
        <v>8</v>
      </c>
      <c r="E857" s="415">
        <f t="shared" si="421"/>
        <v>3</v>
      </c>
      <c r="F857" s="415">
        <f t="shared" si="421"/>
        <v>3</v>
      </c>
      <c r="G857" s="415">
        <f t="shared" si="421"/>
        <v>1</v>
      </c>
      <c r="H857" s="415">
        <f t="shared" si="421"/>
        <v>15</v>
      </c>
      <c r="I857" s="583"/>
      <c r="J857" s="575"/>
      <c r="K857" s="415" t="s">
        <v>77</v>
      </c>
      <c r="L857" s="415">
        <f t="shared" ref="L857:O857" si="422">SUM(L743,L746,L749,L752,L756, L759,L762,L765,L769,L772,L775,L778, L782, L785, L788, L791, L795,L798,L801, L804, L808, L811,L814, L817, L821,L824,L827,L830,L834,  L837,L840,L843,L847,L850, L853)</f>
        <v>291</v>
      </c>
      <c r="M857" s="415">
        <f t="shared" si="422"/>
        <v>175</v>
      </c>
      <c r="N857" s="415">
        <f t="shared" si="422"/>
        <v>222</v>
      </c>
      <c r="O857" s="415">
        <f t="shared" si="422"/>
        <v>399</v>
      </c>
      <c r="P857" s="415"/>
      <c r="Q857" s="576"/>
      <c r="R857" s="576"/>
      <c r="S857" s="576"/>
      <c r="T857" s="576"/>
      <c r="U857" s="576"/>
      <c r="V857" s="576"/>
      <c r="W857" s="576"/>
      <c r="X857" s="576"/>
      <c r="Y857" s="576"/>
      <c r="Z857" s="576"/>
    </row>
    <row r="858">
      <c r="A858" s="470" t="s">
        <v>78</v>
      </c>
      <c r="B858" s="415">
        <f t="shared" ref="B858:H858" si="423">SUM(B744,B747,B750,B753,B757, B760,B763,B766,B770,B773,B776,B779, B783, B786, B789, B792, B796,B799,B802, B805, B809, B812,B815, B818, B822,B825,B828,B831,B835,  B838,B841,B844,B848,B851, B854)</f>
        <v>0</v>
      </c>
      <c r="C858" s="415">
        <f t="shared" si="423"/>
        <v>0</v>
      </c>
      <c r="D858" s="415">
        <f t="shared" si="423"/>
        <v>45</v>
      </c>
      <c r="E858" s="415">
        <f t="shared" si="423"/>
        <v>14</v>
      </c>
      <c r="F858" s="415">
        <f t="shared" si="423"/>
        <v>38</v>
      </c>
      <c r="G858" s="415">
        <f t="shared" si="423"/>
        <v>4</v>
      </c>
      <c r="H858" s="415">
        <f t="shared" si="423"/>
        <v>101</v>
      </c>
      <c r="I858" s="583"/>
      <c r="J858" s="575"/>
      <c r="K858" s="415" t="s">
        <v>78</v>
      </c>
      <c r="L858" s="415">
        <f t="shared" ref="L858:O858" si="424">SUM(L744,L747,L750,L753,L757, L760,L763,L766,L770,L773,L776,L779, L783, L786, L789, L792, L796,L799,L802, L805, L809, L812,L815, L818, L822,L825,L828,L831,L835,  L838,L841,L844,L848,L851, L854)</f>
        <v>0</v>
      </c>
      <c r="M858" s="415">
        <f t="shared" si="424"/>
        <v>0</v>
      </c>
      <c r="N858" s="415">
        <f t="shared" si="424"/>
        <v>0</v>
      </c>
      <c r="O858" s="415">
        <f t="shared" si="424"/>
        <v>0</v>
      </c>
      <c r="P858" s="415"/>
      <c r="Q858" s="576"/>
      <c r="R858" s="576"/>
      <c r="S858" s="576"/>
      <c r="T858" s="576"/>
      <c r="U858" s="576"/>
      <c r="V858" s="576"/>
      <c r="W858" s="576"/>
      <c r="X858" s="576"/>
      <c r="Y858" s="576"/>
      <c r="Z858" s="576"/>
    </row>
    <row r="859">
      <c r="A859" s="451" t="s">
        <v>9</v>
      </c>
      <c r="B859" s="417">
        <f t="shared" ref="B859:H859" si="425">sum(B856:B858)</f>
        <v>0</v>
      </c>
      <c r="C859" s="417">
        <f t="shared" si="425"/>
        <v>0</v>
      </c>
      <c r="D859" s="417">
        <f t="shared" si="425"/>
        <v>248</v>
      </c>
      <c r="E859" s="417">
        <f t="shared" si="425"/>
        <v>188</v>
      </c>
      <c r="F859" s="417">
        <f t="shared" si="425"/>
        <v>294</v>
      </c>
      <c r="G859" s="417">
        <f t="shared" si="425"/>
        <v>90</v>
      </c>
      <c r="H859" s="417">
        <f t="shared" si="425"/>
        <v>820</v>
      </c>
      <c r="I859" s="578"/>
      <c r="J859" s="575"/>
      <c r="K859" s="417" t="s">
        <v>9</v>
      </c>
      <c r="L859" s="417">
        <f t="shared" ref="L859:O859" si="426">sum(L856:L858)</f>
        <v>2603</v>
      </c>
      <c r="M859" s="417">
        <f t="shared" si="426"/>
        <v>1783</v>
      </c>
      <c r="N859" s="417">
        <f t="shared" si="426"/>
        <v>1394</v>
      </c>
      <c r="O859" s="417">
        <f t="shared" si="426"/>
        <v>3179</v>
      </c>
      <c r="P859" s="417"/>
      <c r="Q859" s="576"/>
      <c r="R859" s="576"/>
      <c r="S859" s="576"/>
      <c r="T859" s="576"/>
      <c r="U859" s="576"/>
      <c r="V859" s="576"/>
      <c r="W859" s="576"/>
      <c r="X859" s="576"/>
      <c r="Y859" s="576"/>
      <c r="Z859" s="576"/>
    </row>
    <row r="860">
      <c r="A860" s="584"/>
      <c r="B860" s="584"/>
      <c r="C860" s="584"/>
      <c r="D860" s="584"/>
      <c r="E860" s="584"/>
      <c r="F860" s="584"/>
      <c r="G860" s="584"/>
      <c r="H860" s="584"/>
      <c r="I860" s="576"/>
      <c r="J860" s="577"/>
      <c r="K860" s="576"/>
      <c r="L860" s="576"/>
      <c r="M860" s="576"/>
      <c r="N860" s="576"/>
      <c r="O860" s="576"/>
      <c r="P860" s="576"/>
      <c r="Q860" s="576"/>
      <c r="R860" s="576"/>
      <c r="S860" s="576"/>
      <c r="T860" s="576"/>
      <c r="U860" s="576"/>
      <c r="V860" s="576"/>
      <c r="W860" s="576"/>
      <c r="X860" s="576"/>
      <c r="Y860" s="576"/>
      <c r="Z860" s="576"/>
    </row>
    <row r="861">
      <c r="A861" s="451" t="s">
        <v>123</v>
      </c>
      <c r="B861" s="417" t="s">
        <v>2</v>
      </c>
      <c r="C861" s="417" t="s">
        <v>3</v>
      </c>
      <c r="D861" s="417" t="s">
        <v>4</v>
      </c>
      <c r="E861" s="417" t="s">
        <v>5</v>
      </c>
      <c r="F861" s="417" t="s">
        <v>6</v>
      </c>
      <c r="G861" s="417" t="s">
        <v>7</v>
      </c>
      <c r="H861" s="417" t="s">
        <v>9</v>
      </c>
      <c r="I861" s="576"/>
      <c r="J861" s="577"/>
      <c r="K861" s="576"/>
      <c r="L861" s="576"/>
      <c r="M861" s="576"/>
      <c r="N861" s="576"/>
      <c r="O861" s="576"/>
      <c r="P861" s="576"/>
      <c r="Q861" s="576"/>
      <c r="R861" s="576"/>
      <c r="S861" s="576"/>
      <c r="T861" s="576"/>
      <c r="U861" s="576"/>
      <c r="V861" s="576"/>
      <c r="W861" s="576"/>
      <c r="X861" s="576"/>
      <c r="Y861" s="576"/>
      <c r="Z861" s="576"/>
    </row>
    <row r="862">
      <c r="A862" s="470" t="s">
        <v>124</v>
      </c>
      <c r="B862" s="415">
        <f t="shared" ref="B862:H862" si="427">sum(B857:B858)</f>
        <v>0</v>
      </c>
      <c r="C862" s="415">
        <f t="shared" si="427"/>
        <v>0</v>
      </c>
      <c r="D862" s="415">
        <f t="shared" si="427"/>
        <v>53</v>
      </c>
      <c r="E862" s="415">
        <f t="shared" si="427"/>
        <v>17</v>
      </c>
      <c r="F862" s="415">
        <f t="shared" si="427"/>
        <v>41</v>
      </c>
      <c r="G862" s="415">
        <f t="shared" si="427"/>
        <v>5</v>
      </c>
      <c r="H862" s="415">
        <f t="shared" si="427"/>
        <v>116</v>
      </c>
      <c r="I862" s="576"/>
      <c r="J862" s="577"/>
      <c r="K862" s="576"/>
      <c r="L862" s="576"/>
      <c r="M862" s="576"/>
      <c r="N862" s="576"/>
      <c r="O862" s="576"/>
      <c r="P862" s="576"/>
      <c r="Q862" s="576"/>
      <c r="R862" s="576"/>
      <c r="S862" s="576"/>
      <c r="T862" s="576"/>
      <c r="U862" s="576"/>
      <c r="V862" s="576"/>
      <c r="W862" s="576"/>
      <c r="X862" s="576"/>
      <c r="Y862" s="576"/>
      <c r="Z862" s="576"/>
    </row>
    <row r="863">
      <c r="A863" s="470" t="s">
        <v>126</v>
      </c>
      <c r="B863" s="585">
        <f t="shared" ref="B863:H863" si="428">(B862*30)</f>
        <v>0</v>
      </c>
      <c r="C863" s="585">
        <f t="shared" si="428"/>
        <v>0</v>
      </c>
      <c r="D863" s="585">
        <f t="shared" si="428"/>
        <v>1590</v>
      </c>
      <c r="E863" s="585">
        <f t="shared" si="428"/>
        <v>510</v>
      </c>
      <c r="F863" s="585">
        <f t="shared" si="428"/>
        <v>1230</v>
      </c>
      <c r="G863" s="585">
        <f t="shared" si="428"/>
        <v>150</v>
      </c>
      <c r="H863" s="585">
        <f t="shared" si="428"/>
        <v>3480</v>
      </c>
      <c r="I863" s="576"/>
      <c r="J863" s="577"/>
      <c r="K863" s="576"/>
      <c r="L863" s="576"/>
      <c r="M863" s="576"/>
      <c r="N863" s="576"/>
      <c r="O863" s="576"/>
      <c r="P863" s="576"/>
      <c r="Q863" s="576"/>
      <c r="R863" s="576"/>
      <c r="S863" s="576"/>
      <c r="T863" s="576"/>
      <c r="U863" s="576"/>
      <c r="V863" s="576"/>
      <c r="W863" s="576"/>
      <c r="X863" s="576"/>
      <c r="Y863" s="576"/>
      <c r="Z863" s="576"/>
    </row>
    <row r="864">
      <c r="A864" s="584"/>
      <c r="B864" s="584"/>
      <c r="C864" s="584"/>
      <c r="D864" s="584"/>
      <c r="E864" s="584"/>
      <c r="F864" s="584"/>
      <c r="G864" s="584"/>
      <c r="H864" s="584"/>
      <c r="I864" s="576"/>
      <c r="J864" s="577"/>
      <c r="K864" s="576"/>
      <c r="L864" s="576"/>
      <c r="M864" s="576"/>
      <c r="N864" s="576"/>
      <c r="O864" s="576"/>
      <c r="P864" s="576"/>
      <c r="Q864" s="576"/>
      <c r="R864" s="576"/>
      <c r="S864" s="576"/>
      <c r="T864" s="576"/>
      <c r="U864" s="576"/>
      <c r="V864" s="576"/>
      <c r="W864" s="576"/>
      <c r="X864" s="576"/>
      <c r="Y864" s="576"/>
      <c r="Z864" s="576"/>
    </row>
    <row r="865">
      <c r="A865" s="586"/>
      <c r="B865" s="587">
        <f t="shared" ref="B865:H865" si="429">(B859*22.5)</f>
        <v>0</v>
      </c>
      <c r="C865" s="587">
        <f t="shared" si="429"/>
        <v>0</v>
      </c>
      <c r="D865" s="587">
        <f t="shared" si="429"/>
        <v>5580</v>
      </c>
      <c r="E865" s="587">
        <f t="shared" si="429"/>
        <v>4230</v>
      </c>
      <c r="F865" s="587">
        <f t="shared" si="429"/>
        <v>6615</v>
      </c>
      <c r="G865" s="587">
        <f t="shared" si="429"/>
        <v>2025</v>
      </c>
      <c r="H865" s="587">
        <f t="shared" si="429"/>
        <v>18450</v>
      </c>
      <c r="I865" s="576"/>
      <c r="J865" s="577"/>
      <c r="K865" s="576"/>
      <c r="L865" s="576"/>
      <c r="M865" s="576"/>
      <c r="N865" s="576"/>
      <c r="O865" s="576"/>
      <c r="P865" s="576"/>
      <c r="Q865" s="576"/>
      <c r="R865" s="576"/>
      <c r="S865" s="576"/>
      <c r="T865" s="576"/>
      <c r="U865" s="576"/>
      <c r="V865" s="576"/>
      <c r="W865" s="576"/>
      <c r="X865" s="576"/>
      <c r="Y865" s="576"/>
      <c r="Z865" s="576"/>
    </row>
    <row r="866">
      <c r="A866" s="576"/>
      <c r="B866" s="576"/>
      <c r="C866" s="576"/>
      <c r="D866" s="576"/>
      <c r="E866" s="576"/>
      <c r="F866" s="576"/>
      <c r="G866" s="584"/>
      <c r="H866" s="584"/>
      <c r="I866" s="576"/>
      <c r="J866" s="577"/>
      <c r="K866" s="576"/>
      <c r="L866" s="576"/>
      <c r="M866" s="576"/>
      <c r="N866" s="576"/>
      <c r="O866" s="576"/>
      <c r="P866" s="576"/>
      <c r="Q866" s="576"/>
      <c r="R866" s="576"/>
      <c r="S866" s="576"/>
      <c r="T866" s="576"/>
      <c r="U866" s="576"/>
      <c r="V866" s="576"/>
      <c r="W866" s="576"/>
      <c r="X866" s="576"/>
      <c r="Y866" s="576"/>
      <c r="Z866" s="576"/>
    </row>
    <row r="867">
      <c r="A867" s="576"/>
      <c r="B867" s="576"/>
      <c r="C867" s="576"/>
      <c r="D867" s="576"/>
      <c r="E867" s="576"/>
      <c r="F867" s="588"/>
      <c r="G867" s="482" t="s">
        <v>35</v>
      </c>
      <c r="H867" s="482" t="s">
        <v>36</v>
      </c>
      <c r="I867" s="576"/>
      <c r="J867" s="577"/>
      <c r="K867" s="576"/>
      <c r="L867" s="576"/>
      <c r="M867" s="576"/>
      <c r="N867" s="576"/>
      <c r="O867" s="576"/>
      <c r="P867" s="576"/>
      <c r="Q867" s="576"/>
      <c r="R867" s="576"/>
      <c r="S867" s="577"/>
      <c r="T867" s="576"/>
      <c r="U867" s="576"/>
      <c r="V867" s="576"/>
      <c r="W867" s="576"/>
      <c r="X867" s="576"/>
      <c r="Y867" s="576"/>
      <c r="Z867" s="576"/>
    </row>
    <row r="868">
      <c r="A868" s="576"/>
      <c r="B868" s="576"/>
      <c r="C868" s="576"/>
      <c r="D868" s="576"/>
      <c r="E868" s="576"/>
      <c r="F868" s="588"/>
      <c r="G868" s="483">
        <v>44598.0</v>
      </c>
      <c r="H868" s="532">
        <v>1245.0</v>
      </c>
      <c r="I868" s="576"/>
      <c r="J868" s="577"/>
      <c r="K868" s="576"/>
      <c r="L868" s="576"/>
      <c r="M868" s="576"/>
      <c r="N868" s="576"/>
      <c r="O868" s="576"/>
      <c r="P868" s="576"/>
      <c r="Q868" s="576"/>
      <c r="R868" s="576"/>
      <c r="S868" s="576"/>
      <c r="T868" s="576"/>
      <c r="U868" s="576"/>
      <c r="V868" s="576"/>
      <c r="W868" s="576"/>
      <c r="X868" s="576"/>
      <c r="Y868" s="576"/>
      <c r="Z868" s="576"/>
    </row>
    <row r="869">
      <c r="A869" s="576"/>
      <c r="B869" s="576"/>
      <c r="C869" s="576"/>
      <c r="D869" s="576"/>
      <c r="E869" s="576"/>
      <c r="F869" s="588"/>
      <c r="G869" s="483">
        <v>44605.0</v>
      </c>
      <c r="H869" s="532">
        <v>1375.0</v>
      </c>
      <c r="I869" s="576"/>
      <c r="J869" s="577"/>
      <c r="K869" s="576"/>
      <c r="L869" s="576"/>
      <c r="M869" s="576"/>
      <c r="N869" s="576"/>
      <c r="O869" s="576"/>
      <c r="P869" s="576"/>
      <c r="Q869" s="576"/>
      <c r="R869" s="576"/>
      <c r="S869" s="576"/>
      <c r="T869" s="576"/>
      <c r="U869" s="576"/>
      <c r="V869" s="576"/>
      <c r="W869" s="576"/>
      <c r="X869" s="576"/>
      <c r="Y869" s="576"/>
      <c r="Z869" s="576"/>
    </row>
    <row r="870">
      <c r="A870" s="576"/>
      <c r="B870" s="576"/>
      <c r="C870" s="576"/>
      <c r="D870" s="576"/>
      <c r="E870" s="576"/>
      <c r="F870" s="588"/>
      <c r="G870" s="483">
        <v>44612.0</v>
      </c>
      <c r="H870" s="532">
        <f>(H859)</f>
        <v>820</v>
      </c>
      <c r="I870" s="576"/>
      <c r="J870" s="577"/>
      <c r="K870" s="576"/>
      <c r="L870" s="576"/>
      <c r="M870" s="576"/>
      <c r="N870" s="576"/>
      <c r="O870" s="576"/>
      <c r="P870" s="576"/>
      <c r="Q870" s="576"/>
      <c r="R870" s="576"/>
      <c r="S870" s="576"/>
      <c r="T870" s="576"/>
      <c r="U870" s="576"/>
      <c r="V870" s="576"/>
      <c r="W870" s="576"/>
      <c r="X870" s="576"/>
      <c r="Y870" s="576"/>
      <c r="Z870" s="576"/>
    </row>
    <row r="871">
      <c r="A871" s="576"/>
      <c r="B871" s="576"/>
      <c r="C871" s="576"/>
      <c r="D871" s="576"/>
      <c r="E871" s="576"/>
      <c r="F871" s="588"/>
      <c r="G871" s="482" t="s">
        <v>9</v>
      </c>
      <c r="H871" s="482">
        <f>SUM(H868:H870)</f>
        <v>3440</v>
      </c>
      <c r="I871" s="576"/>
      <c r="J871" s="577"/>
      <c r="K871" s="576"/>
      <c r="L871" s="576"/>
      <c r="M871" s="576"/>
      <c r="N871" s="576"/>
      <c r="O871" s="576"/>
      <c r="P871" s="576"/>
      <c r="Q871" s="576"/>
      <c r="R871" s="576"/>
      <c r="S871" s="576"/>
      <c r="T871" s="576"/>
      <c r="U871" s="576"/>
      <c r="V871" s="576"/>
      <c r="W871" s="576"/>
      <c r="X871" s="576"/>
      <c r="Y871" s="576"/>
      <c r="Z871" s="576"/>
    </row>
    <row r="872">
      <c r="A872" s="576"/>
      <c r="B872" s="576"/>
      <c r="C872" s="576"/>
      <c r="D872" s="576"/>
      <c r="E872" s="576"/>
      <c r="F872" s="576"/>
      <c r="G872" s="584"/>
      <c r="H872" s="584"/>
      <c r="I872" s="584"/>
      <c r="J872" s="577"/>
      <c r="K872" s="576"/>
      <c r="L872" s="576"/>
      <c r="M872" s="576"/>
      <c r="N872" s="576"/>
      <c r="O872" s="576"/>
      <c r="P872" s="576"/>
      <c r="Q872" s="576"/>
      <c r="R872" s="576"/>
      <c r="S872" s="576"/>
      <c r="T872" s="576"/>
      <c r="U872" s="576"/>
      <c r="V872" s="576"/>
      <c r="W872" s="576"/>
      <c r="X872" s="576"/>
      <c r="Y872" s="576"/>
      <c r="Z872" s="576"/>
    </row>
    <row r="873">
      <c r="A873" s="576"/>
      <c r="B873" s="576"/>
      <c r="C873" s="576"/>
      <c r="D873" s="576"/>
      <c r="E873" s="576"/>
      <c r="F873" s="588"/>
      <c r="G873" s="485" t="s">
        <v>131</v>
      </c>
      <c r="H873" s="485">
        <f>(6500-H871)</f>
        <v>3060</v>
      </c>
      <c r="I873" s="486">
        <f>(H871/6500)</f>
        <v>0.5292307692</v>
      </c>
      <c r="J873" s="577"/>
      <c r="K873" s="576"/>
      <c r="L873" s="576"/>
      <c r="M873" s="576"/>
      <c r="N873" s="576"/>
      <c r="O873" s="576"/>
      <c r="P873" s="576"/>
      <c r="Q873" s="576"/>
      <c r="R873" s="576"/>
      <c r="S873" s="576"/>
      <c r="T873" s="576"/>
      <c r="U873" s="576"/>
      <c r="V873" s="576"/>
      <c r="W873" s="576"/>
      <c r="X873" s="576"/>
      <c r="Y873" s="576"/>
      <c r="Z873" s="576"/>
    </row>
    <row r="874">
      <c r="A874" s="584"/>
      <c r="B874" s="584"/>
      <c r="C874" s="584"/>
      <c r="D874" s="584"/>
      <c r="E874" s="584"/>
      <c r="F874" s="584"/>
      <c r="G874" s="584"/>
      <c r="H874" s="584"/>
      <c r="I874" s="584"/>
      <c r="J874" s="577"/>
      <c r="K874" s="584"/>
      <c r="L874" s="584"/>
      <c r="M874" s="584"/>
      <c r="N874" s="584"/>
      <c r="O874" s="584"/>
      <c r="P874" s="584"/>
      <c r="Q874" s="576"/>
      <c r="R874" s="576"/>
      <c r="S874" s="576"/>
      <c r="T874" s="576"/>
      <c r="U874" s="576"/>
      <c r="V874" s="576"/>
      <c r="W874" s="576"/>
      <c r="X874" s="576"/>
      <c r="Y874" s="576"/>
      <c r="Z874" s="576"/>
    </row>
    <row r="875">
      <c r="A875" s="412" t="s">
        <v>286</v>
      </c>
      <c r="B875" s="413">
        <v>14.0</v>
      </c>
      <c r="C875" s="413">
        <v>15.0</v>
      </c>
      <c r="D875" s="413">
        <v>16.0</v>
      </c>
      <c r="E875" s="413">
        <v>17.0</v>
      </c>
      <c r="F875" s="413">
        <v>18.0</v>
      </c>
      <c r="G875" s="413">
        <v>19.0</v>
      </c>
      <c r="H875" s="583"/>
      <c r="I875" s="583"/>
      <c r="J875" s="575"/>
      <c r="K875" s="413" t="s">
        <v>286</v>
      </c>
      <c r="L875" s="415"/>
      <c r="M875" s="415"/>
      <c r="N875" s="415"/>
      <c r="O875" s="415"/>
      <c r="P875" s="415"/>
      <c r="Q875" s="576"/>
      <c r="R875" s="576"/>
      <c r="S875" s="576"/>
      <c r="T875" s="576"/>
      <c r="U875" s="576"/>
      <c r="V875" s="576"/>
      <c r="W875" s="576"/>
      <c r="X875" s="576"/>
      <c r="Y875" s="576"/>
      <c r="Z875" s="576"/>
    </row>
    <row r="876">
      <c r="A876" s="412" t="s">
        <v>132</v>
      </c>
      <c r="B876" s="413" t="s">
        <v>2</v>
      </c>
      <c r="C876" s="413" t="s">
        <v>3</v>
      </c>
      <c r="D876" s="413" t="s">
        <v>4</v>
      </c>
      <c r="E876" s="413" t="s">
        <v>5</v>
      </c>
      <c r="F876" s="413" t="s">
        <v>6</v>
      </c>
      <c r="G876" s="413" t="s">
        <v>7</v>
      </c>
      <c r="H876" s="413" t="s">
        <v>9</v>
      </c>
      <c r="I876" s="413" t="s">
        <v>71</v>
      </c>
      <c r="J876" s="575"/>
      <c r="K876" s="413" t="s">
        <v>132</v>
      </c>
      <c r="L876" s="413" t="s">
        <v>72</v>
      </c>
      <c r="M876" s="413" t="s">
        <v>13</v>
      </c>
      <c r="N876" s="415" t="s">
        <v>73</v>
      </c>
      <c r="O876" s="415" t="s">
        <v>133</v>
      </c>
      <c r="P876" s="415" t="s">
        <v>74</v>
      </c>
      <c r="Q876" s="576"/>
      <c r="R876" s="576"/>
      <c r="S876" s="576"/>
      <c r="T876" s="576"/>
      <c r="U876" s="576"/>
      <c r="V876" s="576"/>
      <c r="W876" s="576"/>
      <c r="X876" s="576"/>
      <c r="Y876" s="576"/>
      <c r="Z876" s="576"/>
    </row>
    <row r="877">
      <c r="A877" s="452" t="s">
        <v>1</v>
      </c>
      <c r="B877" s="423"/>
      <c r="C877" s="423"/>
      <c r="D877" s="423"/>
      <c r="E877" s="423"/>
      <c r="F877" s="423"/>
      <c r="G877" s="423"/>
      <c r="H877" s="423"/>
      <c r="I877" s="423"/>
      <c r="J877" s="575"/>
      <c r="K877" s="422" t="s">
        <v>1</v>
      </c>
      <c r="L877" s="423"/>
      <c r="M877" s="423"/>
      <c r="N877" s="423"/>
      <c r="O877" s="423"/>
      <c r="P877" s="423"/>
      <c r="Q877" s="576"/>
      <c r="R877" s="576"/>
      <c r="S877" s="576"/>
      <c r="T877" s="576"/>
      <c r="U877" s="576"/>
      <c r="V877" s="576"/>
      <c r="W877" s="576"/>
      <c r="X877" s="576"/>
      <c r="Y877" s="576"/>
      <c r="Z877" s="576"/>
    </row>
    <row r="878">
      <c r="A878" s="451" t="s">
        <v>273</v>
      </c>
      <c r="B878" s="417"/>
      <c r="C878" s="417"/>
      <c r="D878" s="417">
        <f t="shared" ref="D878:G878" si="430"> sum(D879, D880, D881)</f>
        <v>15</v>
      </c>
      <c r="E878" s="417">
        <f t="shared" si="430"/>
        <v>14</v>
      </c>
      <c r="F878" s="417">
        <f t="shared" si="430"/>
        <v>19</v>
      </c>
      <c r="G878" s="417">
        <f t="shared" si="430"/>
        <v>2</v>
      </c>
      <c r="H878" s="418">
        <f t="shared" ref="H878:H894" si="431">SUM(B878:G878)</f>
        <v>50</v>
      </c>
      <c r="I878" s="417"/>
      <c r="J878" s="575"/>
      <c r="K878" s="417" t="s">
        <v>273</v>
      </c>
      <c r="L878" s="578"/>
      <c r="M878" s="578"/>
      <c r="N878" s="578"/>
      <c r="O878" s="578"/>
      <c r="P878" s="578"/>
      <c r="Q878" s="576"/>
      <c r="R878" s="576"/>
      <c r="S878" s="576"/>
      <c r="T878" s="576"/>
      <c r="U878" s="576"/>
      <c r="V878" s="576"/>
      <c r="W878" s="576"/>
      <c r="X878" s="576"/>
      <c r="Y878" s="576"/>
      <c r="Z878" s="576"/>
    </row>
    <row r="879">
      <c r="A879" s="491" t="s">
        <v>134</v>
      </c>
      <c r="B879" s="433"/>
      <c r="C879" s="433"/>
      <c r="D879" s="433">
        <v>6.0</v>
      </c>
      <c r="E879" s="532">
        <v>7.0</v>
      </c>
      <c r="F879" s="532">
        <v>11.0</v>
      </c>
      <c r="G879" s="532">
        <v>2.0</v>
      </c>
      <c r="H879" s="433">
        <f t="shared" si="431"/>
        <v>26</v>
      </c>
      <c r="I879" s="434">
        <f t="shared" ref="I879:I881" si="432">(H879/60)</f>
        <v>0.4333333333</v>
      </c>
      <c r="J879" s="409"/>
      <c r="K879" s="532" t="s">
        <v>134</v>
      </c>
      <c r="L879" s="532">
        <v>40.0</v>
      </c>
      <c r="M879" s="532">
        <f t="shared" ref="M879:M881" si="433">(L879-H879)</f>
        <v>14</v>
      </c>
      <c r="N879" s="453">
        <v>26.0</v>
      </c>
      <c r="O879" s="532">
        <f t="shared" ref="O879:O881" si="434">sum(M879,N879)</f>
        <v>40</v>
      </c>
      <c r="P879" s="435"/>
      <c r="Q879" s="576"/>
      <c r="R879" s="576"/>
      <c r="S879" s="576"/>
      <c r="T879" s="576"/>
      <c r="U879" s="576"/>
      <c r="V879" s="576"/>
      <c r="W879" s="576"/>
      <c r="X879" s="576"/>
      <c r="Y879" s="576"/>
      <c r="Z879" s="576"/>
    </row>
    <row r="880">
      <c r="A880" s="491" t="s">
        <v>199</v>
      </c>
      <c r="B880" s="433"/>
      <c r="C880" s="433"/>
      <c r="D880" s="433">
        <v>9.0</v>
      </c>
      <c r="E880" s="433">
        <v>7.0</v>
      </c>
      <c r="F880" s="532">
        <v>8.0</v>
      </c>
      <c r="G880" s="532"/>
      <c r="H880" s="433">
        <f t="shared" si="431"/>
        <v>24</v>
      </c>
      <c r="I880" s="434">
        <f t="shared" si="432"/>
        <v>0.4</v>
      </c>
      <c r="J880" s="409"/>
      <c r="K880" s="532" t="s">
        <v>199</v>
      </c>
      <c r="L880" s="532">
        <v>56.0</v>
      </c>
      <c r="M880" s="532">
        <f t="shared" si="433"/>
        <v>32</v>
      </c>
      <c r="N880" s="453">
        <v>44.0</v>
      </c>
      <c r="O880" s="532">
        <f t="shared" si="434"/>
        <v>76</v>
      </c>
      <c r="P880" s="435"/>
      <c r="Q880" s="576" t="s">
        <v>291</v>
      </c>
      <c r="R880" s="576"/>
      <c r="S880" s="576"/>
      <c r="T880" s="576"/>
      <c r="U880" s="576"/>
      <c r="V880" s="576"/>
      <c r="W880" s="576"/>
      <c r="X880" s="576"/>
      <c r="Y880" s="576"/>
      <c r="Z880" s="576"/>
    </row>
    <row r="881">
      <c r="A881" s="491" t="s">
        <v>274</v>
      </c>
      <c r="B881" s="433"/>
      <c r="C881" s="433"/>
      <c r="D881" s="433"/>
      <c r="E881" s="433"/>
      <c r="F881" s="532"/>
      <c r="G881" s="532"/>
      <c r="H881" s="433">
        <f t="shared" si="431"/>
        <v>0</v>
      </c>
      <c r="I881" s="434">
        <f t="shared" si="432"/>
        <v>0</v>
      </c>
      <c r="J881" s="409"/>
      <c r="K881" s="532" t="s">
        <v>274</v>
      </c>
      <c r="L881" s="532">
        <v>0.0</v>
      </c>
      <c r="M881" s="532">
        <f t="shared" si="433"/>
        <v>0</v>
      </c>
      <c r="N881" s="579">
        <v>0.0</v>
      </c>
      <c r="O881" s="532">
        <f t="shared" si="434"/>
        <v>0</v>
      </c>
      <c r="P881" s="435"/>
      <c r="Q881" s="576"/>
      <c r="R881" s="576"/>
      <c r="S881" s="576"/>
      <c r="T881" s="576"/>
      <c r="U881" s="576"/>
      <c r="V881" s="576"/>
      <c r="W881" s="576"/>
      <c r="X881" s="576"/>
      <c r="Y881" s="576"/>
      <c r="Z881" s="576"/>
    </row>
    <row r="882">
      <c r="A882" s="451" t="s">
        <v>275</v>
      </c>
      <c r="B882" s="417"/>
      <c r="C882" s="417"/>
      <c r="D882" s="417">
        <f t="shared" ref="D882:G882" si="435"> sum(D883, D884, D885)</f>
        <v>1</v>
      </c>
      <c r="E882" s="417">
        <f t="shared" si="435"/>
        <v>1</v>
      </c>
      <c r="F882" s="417">
        <f t="shared" si="435"/>
        <v>2</v>
      </c>
      <c r="G882" s="417">
        <f t="shared" si="435"/>
        <v>1</v>
      </c>
      <c r="H882" s="418">
        <f t="shared" si="431"/>
        <v>5</v>
      </c>
      <c r="I882" s="417"/>
      <c r="J882" s="575"/>
      <c r="K882" s="417" t="s">
        <v>275</v>
      </c>
      <c r="L882" s="578"/>
      <c r="M882" s="578"/>
      <c r="N882" s="578"/>
      <c r="O882" s="578"/>
      <c r="P882" s="578"/>
      <c r="Q882" s="576"/>
      <c r="R882" s="576"/>
      <c r="S882" s="576"/>
      <c r="T882" s="576"/>
      <c r="U882" s="576"/>
      <c r="V882" s="576"/>
      <c r="W882" s="576"/>
      <c r="X882" s="576"/>
      <c r="Y882" s="576"/>
      <c r="Z882" s="576"/>
    </row>
    <row r="883">
      <c r="A883" s="491" t="s">
        <v>230</v>
      </c>
      <c r="B883" s="433"/>
      <c r="C883" s="433"/>
      <c r="D883" s="433">
        <v>0.0</v>
      </c>
      <c r="E883" s="433">
        <v>0.0</v>
      </c>
      <c r="F883" s="532">
        <v>0.0</v>
      </c>
      <c r="G883" s="532">
        <v>1.0</v>
      </c>
      <c r="H883" s="433">
        <f t="shared" si="431"/>
        <v>1</v>
      </c>
      <c r="I883" s="434">
        <f t="shared" ref="I883:I885" si="436">(H883/60)</f>
        <v>0.01666666667</v>
      </c>
      <c r="J883" s="409"/>
      <c r="K883" s="532" t="s">
        <v>230</v>
      </c>
      <c r="L883" s="532">
        <v>57.0</v>
      </c>
      <c r="M883" s="532">
        <f t="shared" ref="M883:M885" si="437">(L883-H883)</f>
        <v>56</v>
      </c>
      <c r="N883" s="579">
        <v>0.0</v>
      </c>
      <c r="O883" s="532">
        <f t="shared" ref="O883:O885" si="438">sum(M883,N883)</f>
        <v>56</v>
      </c>
      <c r="P883" s="435"/>
      <c r="Q883" s="576"/>
      <c r="R883" s="576"/>
      <c r="S883" s="576"/>
      <c r="T883" s="576"/>
      <c r="U883" s="576"/>
      <c r="V883" s="576"/>
      <c r="W883" s="576"/>
      <c r="X883" s="576"/>
      <c r="Y883" s="576"/>
      <c r="Z883" s="576"/>
    </row>
    <row r="884">
      <c r="A884" s="491" t="s">
        <v>200</v>
      </c>
      <c r="B884" s="433"/>
      <c r="C884" s="433"/>
      <c r="D884" s="433">
        <v>1.0</v>
      </c>
      <c r="E884" s="433">
        <v>1.0</v>
      </c>
      <c r="F884" s="532">
        <v>2.0</v>
      </c>
      <c r="G884" s="532"/>
      <c r="H884" s="433">
        <f t="shared" si="431"/>
        <v>4</v>
      </c>
      <c r="I884" s="434">
        <f t="shared" si="436"/>
        <v>0.06666666667</v>
      </c>
      <c r="J884" s="409"/>
      <c r="K884" s="532" t="s">
        <v>200</v>
      </c>
      <c r="L884" s="532">
        <v>28.0</v>
      </c>
      <c r="M884" s="532">
        <f t="shared" si="437"/>
        <v>24</v>
      </c>
      <c r="N884" s="453">
        <v>19.0</v>
      </c>
      <c r="O884" s="532">
        <f t="shared" si="438"/>
        <v>43</v>
      </c>
      <c r="P884" s="435"/>
      <c r="Q884" s="576"/>
      <c r="R884" s="576"/>
      <c r="S884" s="576"/>
      <c r="T884" s="576"/>
      <c r="U884" s="576"/>
      <c r="V884" s="576"/>
      <c r="W884" s="576"/>
      <c r="X884" s="576"/>
      <c r="Y884" s="576"/>
      <c r="Z884" s="576"/>
    </row>
    <row r="885">
      <c r="A885" s="491" t="s">
        <v>274</v>
      </c>
      <c r="B885" s="433"/>
      <c r="C885" s="433"/>
      <c r="D885" s="433"/>
      <c r="E885" s="433"/>
      <c r="F885" s="532"/>
      <c r="G885" s="532"/>
      <c r="H885" s="433">
        <f t="shared" si="431"/>
        <v>0</v>
      </c>
      <c r="I885" s="434">
        <f t="shared" si="436"/>
        <v>0</v>
      </c>
      <c r="J885" s="409"/>
      <c r="K885" s="532" t="s">
        <v>274</v>
      </c>
      <c r="L885" s="532">
        <v>0.0</v>
      </c>
      <c r="M885" s="532">
        <f t="shared" si="437"/>
        <v>0</v>
      </c>
      <c r="N885" s="579">
        <v>0.0</v>
      </c>
      <c r="O885" s="532">
        <f t="shared" si="438"/>
        <v>0</v>
      </c>
      <c r="P885" s="435"/>
      <c r="Q885" s="576"/>
      <c r="R885" s="576"/>
      <c r="S885" s="576"/>
      <c r="T885" s="576"/>
      <c r="U885" s="576"/>
      <c r="V885" s="576"/>
      <c r="W885" s="576"/>
      <c r="X885" s="576"/>
      <c r="Y885" s="576"/>
      <c r="Z885" s="576"/>
    </row>
    <row r="886">
      <c r="A886" s="451" t="s">
        <v>276</v>
      </c>
      <c r="B886" s="417"/>
      <c r="C886" s="417"/>
      <c r="D886" s="417">
        <f t="shared" ref="D886:G886" si="439"> sum(D887, D888, D889)</f>
        <v>0</v>
      </c>
      <c r="E886" s="417">
        <f t="shared" si="439"/>
        <v>0</v>
      </c>
      <c r="F886" s="417">
        <f t="shared" si="439"/>
        <v>0</v>
      </c>
      <c r="G886" s="417">
        <f t="shared" si="439"/>
        <v>0</v>
      </c>
      <c r="H886" s="418">
        <f t="shared" si="431"/>
        <v>0</v>
      </c>
      <c r="I886" s="417"/>
      <c r="J886" s="575"/>
      <c r="K886" s="417" t="s">
        <v>276</v>
      </c>
      <c r="L886" s="578"/>
      <c r="M886" s="578"/>
      <c r="N886" s="578"/>
      <c r="O886" s="578"/>
      <c r="P886" s="578"/>
      <c r="Q886" s="576"/>
      <c r="R886" s="576"/>
      <c r="S886" s="576"/>
      <c r="T886" s="576"/>
      <c r="U886" s="576"/>
      <c r="V886" s="576"/>
      <c r="W886" s="576"/>
      <c r="X886" s="576"/>
      <c r="Y886" s="576"/>
      <c r="Z886" s="576"/>
    </row>
    <row r="887">
      <c r="A887" s="491" t="s">
        <v>292</v>
      </c>
      <c r="B887" s="433"/>
      <c r="C887" s="433"/>
      <c r="D887" s="433">
        <v>0.0</v>
      </c>
      <c r="E887" s="433"/>
      <c r="F887" s="532">
        <v>0.0</v>
      </c>
      <c r="G887" s="532"/>
      <c r="H887" s="433">
        <f t="shared" si="431"/>
        <v>0</v>
      </c>
      <c r="I887" s="434">
        <f t="shared" ref="I887:I889" si="440">(H887/60)</f>
        <v>0</v>
      </c>
      <c r="J887" s="409"/>
      <c r="K887" s="532" t="s">
        <v>292</v>
      </c>
      <c r="L887" s="532">
        <v>20.0</v>
      </c>
      <c r="M887" s="532">
        <f t="shared" ref="M887:M889" si="441">(L887-H887)</f>
        <v>20</v>
      </c>
      <c r="N887" s="579">
        <v>20.0</v>
      </c>
      <c r="O887" s="532">
        <f t="shared" ref="O887:O889" si="442">sum(M887,N887)</f>
        <v>40</v>
      </c>
      <c r="P887" s="435"/>
      <c r="Q887" s="576"/>
      <c r="R887" s="576"/>
      <c r="S887" s="576"/>
      <c r="T887" s="576"/>
      <c r="U887" s="576"/>
      <c r="V887" s="576"/>
      <c r="W887" s="576"/>
      <c r="X887" s="576"/>
      <c r="Y887" s="576"/>
      <c r="Z887" s="576"/>
    </row>
    <row r="888">
      <c r="A888" s="491" t="s">
        <v>274</v>
      </c>
      <c r="B888" s="433"/>
      <c r="C888" s="433"/>
      <c r="D888" s="433"/>
      <c r="E888" s="433"/>
      <c r="F888" s="532"/>
      <c r="G888" s="532"/>
      <c r="H888" s="433">
        <f t="shared" si="431"/>
        <v>0</v>
      </c>
      <c r="I888" s="434">
        <f t="shared" si="440"/>
        <v>0</v>
      </c>
      <c r="J888" s="409"/>
      <c r="K888" s="532" t="s">
        <v>274</v>
      </c>
      <c r="L888" s="532">
        <v>0.0</v>
      </c>
      <c r="M888" s="532">
        <f t="shared" si="441"/>
        <v>0</v>
      </c>
      <c r="N888" s="579">
        <v>0.0</v>
      </c>
      <c r="O888" s="532">
        <f t="shared" si="442"/>
        <v>0</v>
      </c>
      <c r="P888" s="435"/>
      <c r="Q888" s="576"/>
      <c r="R888" s="576"/>
      <c r="S888" s="576"/>
      <c r="T888" s="576"/>
      <c r="U888" s="576"/>
      <c r="V888" s="576"/>
      <c r="W888" s="576"/>
      <c r="X888" s="576"/>
      <c r="Y888" s="576"/>
      <c r="Z888" s="576"/>
    </row>
    <row r="889">
      <c r="A889" s="491" t="s">
        <v>274</v>
      </c>
      <c r="B889" s="433"/>
      <c r="C889" s="433"/>
      <c r="D889" s="433"/>
      <c r="E889" s="433"/>
      <c r="F889" s="532"/>
      <c r="G889" s="532"/>
      <c r="H889" s="433">
        <f t="shared" si="431"/>
        <v>0</v>
      </c>
      <c r="I889" s="434">
        <f t="shared" si="440"/>
        <v>0</v>
      </c>
      <c r="J889" s="409"/>
      <c r="K889" s="532" t="s">
        <v>274</v>
      </c>
      <c r="L889" s="532">
        <v>0.0</v>
      </c>
      <c r="M889" s="532">
        <f t="shared" si="441"/>
        <v>0</v>
      </c>
      <c r="N889" s="579">
        <v>0.0</v>
      </c>
      <c r="O889" s="532">
        <f t="shared" si="442"/>
        <v>0</v>
      </c>
      <c r="P889" s="435"/>
      <c r="Q889" s="576"/>
      <c r="R889" s="576"/>
      <c r="S889" s="576"/>
      <c r="T889" s="576"/>
      <c r="U889" s="576"/>
      <c r="V889" s="576"/>
      <c r="W889" s="576"/>
      <c r="X889" s="576"/>
      <c r="Y889" s="576"/>
      <c r="Z889" s="576"/>
    </row>
    <row r="890">
      <c r="A890" s="451" t="s">
        <v>277</v>
      </c>
      <c r="B890" s="417"/>
      <c r="C890" s="417"/>
      <c r="D890" s="417">
        <f t="shared" ref="D890:G890" si="443"> sum(D891, D892, D893)</f>
        <v>0</v>
      </c>
      <c r="E890" s="417">
        <f t="shared" si="443"/>
        <v>0</v>
      </c>
      <c r="F890" s="417">
        <f t="shared" si="443"/>
        <v>0</v>
      </c>
      <c r="G890" s="417">
        <f t="shared" si="443"/>
        <v>0</v>
      </c>
      <c r="H890" s="418">
        <f t="shared" si="431"/>
        <v>0</v>
      </c>
      <c r="I890" s="417"/>
      <c r="J890" s="575"/>
      <c r="K890" s="417" t="s">
        <v>277</v>
      </c>
      <c r="L890" s="578"/>
      <c r="M890" s="578"/>
      <c r="N890" s="578"/>
      <c r="O890" s="578"/>
      <c r="P890" s="578"/>
      <c r="Q890" s="576"/>
      <c r="R890" s="576"/>
      <c r="S890" s="576"/>
      <c r="T890" s="576"/>
      <c r="U890" s="576"/>
      <c r="V890" s="576"/>
      <c r="W890" s="576"/>
      <c r="X890" s="576"/>
      <c r="Y890" s="576"/>
      <c r="Z890" s="576"/>
    </row>
    <row r="891">
      <c r="A891" s="491" t="s">
        <v>274</v>
      </c>
      <c r="B891" s="433"/>
      <c r="C891" s="433"/>
      <c r="D891" s="433"/>
      <c r="E891" s="433"/>
      <c r="F891" s="532"/>
      <c r="G891" s="532"/>
      <c r="H891" s="433">
        <f t="shared" si="431"/>
        <v>0</v>
      </c>
      <c r="I891" s="434">
        <f t="shared" ref="I891:I893" si="444">(H891/60)</f>
        <v>0</v>
      </c>
      <c r="J891" s="409"/>
      <c r="K891" s="532" t="s">
        <v>274</v>
      </c>
      <c r="L891" s="532">
        <v>0.0</v>
      </c>
      <c r="M891" s="532">
        <f t="shared" ref="M891:M893" si="445">(L891-H891)</f>
        <v>0</v>
      </c>
      <c r="N891" s="579">
        <v>0.0</v>
      </c>
      <c r="O891" s="532">
        <f t="shared" ref="O891:O893" si="446">sum(M891,N891)</f>
        <v>0</v>
      </c>
      <c r="P891" s="435"/>
      <c r="Q891" s="576"/>
      <c r="R891" s="576"/>
      <c r="S891" s="576"/>
      <c r="T891" s="576"/>
      <c r="U891" s="576"/>
      <c r="V891" s="576"/>
      <c r="W891" s="576"/>
      <c r="X891" s="576"/>
      <c r="Y891" s="576"/>
      <c r="Z891" s="576"/>
    </row>
    <row r="892">
      <c r="A892" s="491" t="s">
        <v>274</v>
      </c>
      <c r="B892" s="433"/>
      <c r="C892" s="433"/>
      <c r="D892" s="433"/>
      <c r="E892" s="433"/>
      <c r="F892" s="532"/>
      <c r="G892" s="532"/>
      <c r="H892" s="433">
        <f t="shared" si="431"/>
        <v>0</v>
      </c>
      <c r="I892" s="434">
        <f t="shared" si="444"/>
        <v>0</v>
      </c>
      <c r="J892" s="409"/>
      <c r="K892" s="532" t="s">
        <v>274</v>
      </c>
      <c r="L892" s="532">
        <v>0.0</v>
      </c>
      <c r="M892" s="532">
        <f t="shared" si="445"/>
        <v>0</v>
      </c>
      <c r="N892" s="579">
        <v>0.0</v>
      </c>
      <c r="O892" s="532">
        <f t="shared" si="446"/>
        <v>0</v>
      </c>
      <c r="P892" s="435"/>
      <c r="Q892" s="576"/>
      <c r="R892" s="576"/>
      <c r="S892" s="576"/>
      <c r="T892" s="576"/>
      <c r="U892" s="576"/>
      <c r="V892" s="576"/>
      <c r="W892" s="576"/>
      <c r="X892" s="576"/>
      <c r="Y892" s="576"/>
      <c r="Z892" s="576"/>
    </row>
    <row r="893">
      <c r="A893" s="491" t="s">
        <v>274</v>
      </c>
      <c r="B893" s="433"/>
      <c r="C893" s="433"/>
      <c r="D893" s="433"/>
      <c r="E893" s="433"/>
      <c r="F893" s="532"/>
      <c r="G893" s="532"/>
      <c r="H893" s="433">
        <f t="shared" si="431"/>
        <v>0</v>
      </c>
      <c r="I893" s="434">
        <f t="shared" si="444"/>
        <v>0</v>
      </c>
      <c r="J893" s="409"/>
      <c r="K893" s="532" t="s">
        <v>274</v>
      </c>
      <c r="L893" s="532">
        <v>0.0</v>
      </c>
      <c r="M893" s="532">
        <f t="shared" si="445"/>
        <v>0</v>
      </c>
      <c r="N893" s="579">
        <v>0.0</v>
      </c>
      <c r="O893" s="532">
        <f t="shared" si="446"/>
        <v>0</v>
      </c>
      <c r="P893" s="435"/>
      <c r="Q893" s="576"/>
      <c r="R893" s="576"/>
      <c r="S893" s="576"/>
      <c r="T893" s="576"/>
      <c r="U893" s="576"/>
      <c r="V893" s="576"/>
      <c r="W893" s="576"/>
      <c r="X893" s="576"/>
      <c r="Y893" s="576"/>
      <c r="Z893" s="576"/>
    </row>
    <row r="894">
      <c r="A894" s="420"/>
      <c r="B894" s="423">
        <f t="shared" ref="B894:G894" si="447">SUM(B879,B880, B881,B883,B884, B885, B887,B888,B889, B891,B892,B893)</f>
        <v>0</v>
      </c>
      <c r="C894" s="423">
        <f t="shared" si="447"/>
        <v>0</v>
      </c>
      <c r="D894" s="423">
        <f t="shared" si="447"/>
        <v>16</v>
      </c>
      <c r="E894" s="423">
        <f t="shared" si="447"/>
        <v>15</v>
      </c>
      <c r="F894" s="423">
        <f t="shared" si="447"/>
        <v>21</v>
      </c>
      <c r="G894" s="423">
        <f t="shared" si="447"/>
        <v>3</v>
      </c>
      <c r="H894" s="423">
        <f t="shared" si="431"/>
        <v>55</v>
      </c>
      <c r="I894" s="589"/>
      <c r="J894" s="575"/>
      <c r="K894" s="423" t="s">
        <v>9</v>
      </c>
      <c r="L894" s="423">
        <f t="shared" ref="L894:O894" si="448">SUM(L879:L884)</f>
        <v>181</v>
      </c>
      <c r="M894" s="423">
        <f t="shared" si="448"/>
        <v>126</v>
      </c>
      <c r="N894" s="423">
        <f t="shared" si="448"/>
        <v>89</v>
      </c>
      <c r="O894" s="423">
        <f t="shared" si="448"/>
        <v>215</v>
      </c>
      <c r="P894" s="423"/>
      <c r="Q894" s="576"/>
      <c r="R894" s="576"/>
      <c r="S894" s="576"/>
      <c r="T894" s="576"/>
      <c r="U894" s="576"/>
      <c r="V894" s="576"/>
      <c r="W894" s="576"/>
      <c r="X894" s="576"/>
      <c r="Y894" s="576"/>
      <c r="Z894" s="576"/>
    </row>
    <row r="895">
      <c r="A895" s="584"/>
      <c r="B895" s="584"/>
      <c r="C895" s="584"/>
      <c r="D895" s="584"/>
      <c r="E895" s="584"/>
      <c r="F895" s="584"/>
      <c r="G895" s="584"/>
      <c r="H895" s="584"/>
      <c r="I895" s="576"/>
      <c r="J895" s="577"/>
      <c r="K895" s="576"/>
      <c r="L895" s="576"/>
      <c r="M895" s="576"/>
      <c r="N895" s="576"/>
      <c r="O895" s="576"/>
      <c r="P895" s="576"/>
      <c r="Q895" s="576"/>
      <c r="R895" s="576"/>
      <c r="S895" s="576"/>
      <c r="T895" s="576"/>
      <c r="U895" s="576"/>
      <c r="V895" s="576"/>
      <c r="W895" s="576"/>
      <c r="X895" s="576"/>
      <c r="Y895" s="576"/>
      <c r="Z895" s="576"/>
    </row>
    <row r="896">
      <c r="A896" s="586"/>
      <c r="B896" s="493">
        <f t="shared" ref="B896:H896" si="449">(B894*32)</f>
        <v>0</v>
      </c>
      <c r="C896" s="493">
        <f t="shared" si="449"/>
        <v>0</v>
      </c>
      <c r="D896" s="493">
        <f t="shared" si="449"/>
        <v>512</v>
      </c>
      <c r="E896" s="493">
        <f t="shared" si="449"/>
        <v>480</v>
      </c>
      <c r="F896" s="493">
        <f t="shared" si="449"/>
        <v>672</v>
      </c>
      <c r="G896" s="493">
        <f t="shared" si="449"/>
        <v>96</v>
      </c>
      <c r="H896" s="493">
        <f t="shared" si="449"/>
        <v>1760</v>
      </c>
      <c r="I896" s="576"/>
      <c r="J896" s="577"/>
      <c r="K896" s="576"/>
      <c r="L896" s="576"/>
      <c r="M896" s="576"/>
      <c r="N896" s="576"/>
      <c r="O896" s="576"/>
      <c r="P896" s="576"/>
      <c r="Q896" s="576"/>
      <c r="R896" s="576"/>
      <c r="S896" s="576"/>
      <c r="T896" s="576"/>
      <c r="U896" s="576"/>
      <c r="V896" s="576"/>
      <c r="W896" s="576"/>
      <c r="X896" s="576"/>
      <c r="Y896" s="576"/>
      <c r="Z896" s="576"/>
    </row>
    <row r="897">
      <c r="A897" s="576"/>
      <c r="B897" s="576"/>
      <c r="C897" s="576"/>
      <c r="D897" s="576"/>
      <c r="E897" s="576"/>
      <c r="F897" s="576"/>
      <c r="G897" s="584"/>
      <c r="H897" s="584"/>
      <c r="I897" s="576"/>
      <c r="J897" s="577"/>
      <c r="K897" s="576"/>
      <c r="L897" s="576"/>
      <c r="M897" s="576"/>
      <c r="N897" s="576"/>
      <c r="O897" s="576"/>
      <c r="P897" s="576"/>
      <c r="Q897" s="576"/>
      <c r="R897" s="576"/>
      <c r="S897" s="576"/>
      <c r="T897" s="576"/>
      <c r="U897" s="576"/>
      <c r="V897" s="576"/>
      <c r="W897" s="576"/>
      <c r="X897" s="576"/>
      <c r="Y897" s="576"/>
      <c r="Z897" s="576"/>
    </row>
    <row r="898">
      <c r="A898" s="576"/>
      <c r="B898" s="576"/>
      <c r="C898" s="576"/>
      <c r="D898" s="576"/>
      <c r="E898" s="576"/>
      <c r="F898" s="588"/>
      <c r="G898" s="482" t="s">
        <v>35</v>
      </c>
      <c r="H898" s="482" t="s">
        <v>36</v>
      </c>
      <c r="I898" s="576"/>
      <c r="J898" s="577"/>
      <c r="K898" s="576"/>
      <c r="L898" s="576"/>
      <c r="M898" s="576"/>
      <c r="N898" s="576"/>
      <c r="O898" s="576"/>
      <c r="P898" s="576"/>
      <c r="Q898" s="576"/>
      <c r="R898" s="576"/>
      <c r="S898" s="576"/>
      <c r="T898" s="576"/>
      <c r="U898" s="576"/>
      <c r="V898" s="576"/>
      <c r="W898" s="576"/>
      <c r="X898" s="576"/>
      <c r="Y898" s="576"/>
      <c r="Z898" s="576"/>
    </row>
    <row r="899">
      <c r="A899" s="576"/>
      <c r="B899" s="576"/>
      <c r="C899" s="576"/>
      <c r="D899" s="576"/>
      <c r="E899" s="576"/>
      <c r="F899" s="588"/>
      <c r="G899" s="483">
        <v>44598.0</v>
      </c>
      <c r="H899" s="532">
        <v>89.0</v>
      </c>
      <c r="I899" s="576"/>
      <c r="J899" s="577"/>
      <c r="K899" s="576"/>
      <c r="L899" s="576"/>
      <c r="M899" s="576"/>
      <c r="N899" s="576"/>
      <c r="O899" s="576"/>
      <c r="P899" s="576"/>
      <c r="Q899" s="576"/>
      <c r="R899" s="576"/>
      <c r="S899" s="576"/>
      <c r="T899" s="576"/>
      <c r="U899" s="576"/>
      <c r="V899" s="576"/>
      <c r="W899" s="576"/>
      <c r="X899" s="576"/>
      <c r="Y899" s="576"/>
      <c r="Z899" s="576"/>
    </row>
    <row r="900">
      <c r="A900" s="576"/>
      <c r="B900" s="576"/>
      <c r="C900" s="576"/>
      <c r="D900" s="576"/>
      <c r="E900" s="576"/>
      <c r="F900" s="588"/>
      <c r="G900" s="483">
        <v>44605.0</v>
      </c>
      <c r="H900" s="532">
        <v>99.0</v>
      </c>
      <c r="I900" s="576"/>
      <c r="J900" s="577"/>
      <c r="K900" s="576"/>
      <c r="L900" s="576"/>
      <c r="M900" s="576"/>
      <c r="N900" s="576"/>
      <c r="O900" s="576"/>
      <c r="P900" s="576"/>
      <c r="Q900" s="576"/>
      <c r="R900" s="576"/>
      <c r="S900" s="576"/>
      <c r="T900" s="576"/>
      <c r="U900" s="576"/>
      <c r="V900" s="576"/>
      <c r="W900" s="576"/>
      <c r="X900" s="576"/>
      <c r="Y900" s="576"/>
      <c r="Z900" s="576"/>
    </row>
    <row r="901">
      <c r="A901" s="576"/>
      <c r="B901" s="576"/>
      <c r="C901" s="576"/>
      <c r="D901" s="576"/>
      <c r="E901" s="576"/>
      <c r="F901" s="588"/>
      <c r="G901" s="483">
        <v>44612.0</v>
      </c>
      <c r="H901" s="532">
        <f>(H894)</f>
        <v>55</v>
      </c>
      <c r="I901" s="576"/>
      <c r="J901" s="577"/>
      <c r="K901" s="576"/>
      <c r="L901" s="576"/>
      <c r="M901" s="576"/>
      <c r="N901" s="576"/>
      <c r="O901" s="576"/>
      <c r="P901" s="576"/>
      <c r="Q901" s="576"/>
      <c r="R901" s="576"/>
      <c r="S901" s="576"/>
      <c r="T901" s="576"/>
      <c r="U901" s="576"/>
      <c r="V901" s="576"/>
      <c r="W901" s="576"/>
      <c r="X901" s="576"/>
      <c r="Y901" s="576"/>
      <c r="Z901" s="576"/>
    </row>
    <row r="902">
      <c r="A902" s="576"/>
      <c r="B902" s="576"/>
      <c r="C902" s="576"/>
      <c r="D902" s="576"/>
      <c r="E902" s="576"/>
      <c r="F902" s="588"/>
      <c r="G902" s="482" t="s">
        <v>9</v>
      </c>
      <c r="H902" s="482">
        <f>SUM(H899:H901)</f>
        <v>243</v>
      </c>
      <c r="I902" s="576"/>
      <c r="J902" s="577"/>
      <c r="K902" s="576"/>
      <c r="L902" s="576"/>
      <c r="M902" s="576"/>
      <c r="N902" s="576"/>
      <c r="O902" s="576"/>
      <c r="P902" s="576"/>
      <c r="Q902" s="576"/>
      <c r="R902" s="576"/>
      <c r="S902" s="576"/>
      <c r="T902" s="576"/>
      <c r="U902" s="576"/>
      <c r="V902" s="576"/>
      <c r="W902" s="576"/>
      <c r="X902" s="576"/>
      <c r="Y902" s="576"/>
      <c r="Z902" s="576"/>
    </row>
    <row r="903">
      <c r="A903" s="576"/>
      <c r="B903" s="576"/>
      <c r="C903" s="576"/>
      <c r="D903" s="576"/>
      <c r="E903" s="576"/>
      <c r="F903" s="576"/>
      <c r="G903" s="584"/>
      <c r="H903" s="584"/>
      <c r="I903" s="584"/>
      <c r="J903" s="577"/>
      <c r="K903" s="576"/>
      <c r="L903" s="576"/>
      <c r="M903" s="576"/>
      <c r="N903" s="576"/>
      <c r="O903" s="576"/>
      <c r="P903" s="576"/>
      <c r="Q903" s="576"/>
      <c r="R903" s="576"/>
      <c r="S903" s="576"/>
      <c r="T903" s="576"/>
      <c r="U903" s="576"/>
      <c r="V903" s="576"/>
      <c r="W903" s="576"/>
      <c r="X903" s="576"/>
      <c r="Y903" s="576"/>
      <c r="Z903" s="576"/>
    </row>
    <row r="904">
      <c r="A904" s="576"/>
      <c r="B904" s="576"/>
      <c r="C904" s="576"/>
      <c r="D904" s="576"/>
      <c r="E904" s="576"/>
      <c r="F904" s="588"/>
      <c r="G904" s="485" t="s">
        <v>131</v>
      </c>
      <c r="H904" s="485">
        <f>(1000-H902)</f>
        <v>757</v>
      </c>
      <c r="I904" s="486">
        <f>(H902/1000)</f>
        <v>0.243</v>
      </c>
      <c r="J904" s="577"/>
      <c r="K904" s="576"/>
      <c r="L904" s="576"/>
      <c r="M904" s="576"/>
      <c r="N904" s="576"/>
      <c r="O904" s="576"/>
      <c r="P904" s="576"/>
      <c r="Q904" s="576"/>
      <c r="R904" s="576"/>
      <c r="S904" s="576"/>
      <c r="T904" s="576"/>
      <c r="U904" s="576"/>
      <c r="V904" s="576"/>
      <c r="W904" s="576"/>
      <c r="X904" s="576"/>
      <c r="Y904" s="576"/>
      <c r="Z904" s="576"/>
    </row>
    <row r="905">
      <c r="A905" s="584"/>
      <c r="B905" s="584"/>
      <c r="C905" s="584"/>
      <c r="D905" s="584"/>
      <c r="E905" s="584"/>
      <c r="F905" s="584"/>
      <c r="G905" s="584"/>
      <c r="H905" s="584"/>
      <c r="I905" s="584"/>
      <c r="J905" s="577"/>
      <c r="K905" s="584"/>
      <c r="L905" s="584"/>
      <c r="M905" s="584"/>
      <c r="N905" s="584"/>
      <c r="O905" s="584"/>
      <c r="P905" s="584"/>
      <c r="Q905" s="576"/>
      <c r="R905" s="576"/>
      <c r="S905" s="576"/>
      <c r="T905" s="576"/>
      <c r="U905" s="576"/>
      <c r="V905" s="576"/>
      <c r="W905" s="576"/>
      <c r="X905" s="576"/>
      <c r="Y905" s="576"/>
      <c r="Z905" s="576"/>
    </row>
    <row r="906">
      <c r="A906" s="412" t="s">
        <v>286</v>
      </c>
      <c r="B906" s="413">
        <v>14.0</v>
      </c>
      <c r="C906" s="413">
        <v>15.0</v>
      </c>
      <c r="D906" s="413">
        <v>16.0</v>
      </c>
      <c r="E906" s="413">
        <v>17.0</v>
      </c>
      <c r="F906" s="413">
        <v>18.0</v>
      </c>
      <c r="G906" s="413">
        <v>19.0</v>
      </c>
      <c r="H906" s="583"/>
      <c r="I906" s="583"/>
      <c r="J906" s="575"/>
      <c r="K906" s="413" t="s">
        <v>286</v>
      </c>
      <c r="L906" s="415"/>
      <c r="M906" s="415"/>
      <c r="N906" s="415"/>
      <c r="O906" s="415"/>
      <c r="P906" s="415"/>
      <c r="Q906" s="576"/>
      <c r="R906" s="576"/>
      <c r="S906" s="576"/>
      <c r="T906" s="576"/>
      <c r="U906" s="576"/>
      <c r="V906" s="576"/>
      <c r="W906" s="576"/>
      <c r="X906" s="576"/>
      <c r="Y906" s="576"/>
      <c r="Z906" s="576"/>
    </row>
    <row r="907">
      <c r="A907" s="412" t="s">
        <v>144</v>
      </c>
      <c r="B907" s="413" t="s">
        <v>2</v>
      </c>
      <c r="C907" s="413" t="s">
        <v>3</v>
      </c>
      <c r="D907" s="413" t="s">
        <v>4</v>
      </c>
      <c r="E907" s="413" t="s">
        <v>5</v>
      </c>
      <c r="F907" s="413" t="s">
        <v>6</v>
      </c>
      <c r="G907" s="413" t="s">
        <v>7</v>
      </c>
      <c r="H907" s="413" t="s">
        <v>9</v>
      </c>
      <c r="I907" s="413" t="s">
        <v>71</v>
      </c>
      <c r="J907" s="575"/>
      <c r="K907" s="413" t="s">
        <v>144</v>
      </c>
      <c r="L907" s="413" t="s">
        <v>72</v>
      </c>
      <c r="M907" s="413" t="s">
        <v>13</v>
      </c>
      <c r="N907" s="415" t="s">
        <v>73</v>
      </c>
      <c r="O907" s="415" t="s">
        <v>133</v>
      </c>
      <c r="P907" s="415" t="s">
        <v>245</v>
      </c>
      <c r="Q907" s="576"/>
      <c r="R907" s="576"/>
      <c r="S907" s="576"/>
      <c r="T907" s="576"/>
      <c r="U907" s="576"/>
      <c r="V907" s="576"/>
      <c r="W907" s="576"/>
      <c r="X907" s="576"/>
      <c r="Y907" s="576"/>
      <c r="Z907" s="576"/>
    </row>
    <row r="908">
      <c r="A908" s="452" t="s">
        <v>1</v>
      </c>
      <c r="B908" s="423"/>
      <c r="C908" s="423"/>
      <c r="D908" s="423"/>
      <c r="E908" s="423"/>
      <c r="F908" s="423"/>
      <c r="G908" s="423"/>
      <c r="H908" s="423">
        <v>0.0</v>
      </c>
      <c r="I908" s="423"/>
      <c r="J908" s="575"/>
      <c r="K908" s="498" t="s">
        <v>1</v>
      </c>
      <c r="L908" s="590"/>
      <c r="M908" s="590"/>
      <c r="N908" s="590"/>
      <c r="O908" s="590"/>
      <c r="P908" s="590"/>
      <c r="Q908" s="576"/>
      <c r="R908" s="576"/>
      <c r="S908" s="576"/>
      <c r="T908" s="576"/>
      <c r="U908" s="576"/>
      <c r="V908" s="576"/>
      <c r="W908" s="576"/>
      <c r="X908" s="576"/>
      <c r="Y908" s="576"/>
      <c r="Z908" s="576"/>
    </row>
    <row r="909">
      <c r="A909" s="451" t="s">
        <v>275</v>
      </c>
      <c r="B909" s="417"/>
      <c r="C909" s="417"/>
      <c r="D909" s="417">
        <f> sum(D910, D911)</f>
        <v>20</v>
      </c>
      <c r="E909" s="417">
        <v>14.0</v>
      </c>
      <c r="F909" s="417">
        <f t="shared" ref="F909:G909" si="450"> sum(F910, F911)</f>
        <v>6</v>
      </c>
      <c r="G909" s="417">
        <f t="shared" si="450"/>
        <v>0</v>
      </c>
      <c r="H909" s="418">
        <f t="shared" ref="H909:H936" si="451">SUM(B909:G909)</f>
        <v>40</v>
      </c>
      <c r="I909" s="417"/>
      <c r="J909" s="575"/>
      <c r="K909" s="417" t="s">
        <v>275</v>
      </c>
      <c r="L909" s="578"/>
      <c r="M909" s="578"/>
      <c r="N909" s="578"/>
      <c r="O909" s="578"/>
      <c r="P909" s="578"/>
      <c r="Q909" s="576"/>
      <c r="R909" s="576"/>
      <c r="S909" s="576"/>
      <c r="T909" s="576"/>
      <c r="U909" s="576"/>
      <c r="V909" s="576"/>
      <c r="W909" s="576"/>
      <c r="X909" s="576"/>
      <c r="Y909" s="576"/>
      <c r="Z909" s="576"/>
    </row>
    <row r="910">
      <c r="A910" s="591" t="s">
        <v>145</v>
      </c>
      <c r="B910" s="592"/>
      <c r="C910" s="592"/>
      <c r="D910" s="593">
        <v>20.0</v>
      </c>
      <c r="E910" s="594">
        <v>15.0</v>
      </c>
      <c r="F910" s="592">
        <v>6.0</v>
      </c>
      <c r="G910" s="595">
        <v>0.0</v>
      </c>
      <c r="H910" s="592">
        <f t="shared" si="451"/>
        <v>41</v>
      </c>
      <c r="I910" s="596">
        <f>(H910:H911/60)</f>
        <v>0.6833333333</v>
      </c>
      <c r="J910" s="409"/>
      <c r="K910" s="595" t="s">
        <v>145</v>
      </c>
      <c r="L910" s="597">
        <v>73.0</v>
      </c>
      <c r="M910" s="597">
        <f t="shared" ref="M910:M915" si="452">(L910-H910)</f>
        <v>32</v>
      </c>
      <c r="N910" s="598">
        <v>73.0</v>
      </c>
      <c r="O910" s="597">
        <f t="shared" ref="O910:O915" si="453">sum(M910,N910)</f>
        <v>105</v>
      </c>
      <c r="P910" s="597"/>
      <c r="Q910" s="576"/>
      <c r="R910" s="576"/>
      <c r="S910" s="576"/>
      <c r="T910" s="576"/>
      <c r="U910" s="576"/>
      <c r="V910" s="576"/>
      <c r="W910" s="576"/>
      <c r="X910" s="576"/>
      <c r="Y910" s="576"/>
      <c r="Z910" s="576"/>
    </row>
    <row r="911">
      <c r="A911" s="491" t="s">
        <v>121</v>
      </c>
      <c r="B911" s="433"/>
      <c r="C911" s="433"/>
      <c r="D911" s="579">
        <v>0.0</v>
      </c>
      <c r="E911" s="433">
        <v>1.0</v>
      </c>
      <c r="F911" s="433">
        <v>0.0</v>
      </c>
      <c r="G911" s="532">
        <v>0.0</v>
      </c>
      <c r="H911" s="433">
        <f t="shared" si="451"/>
        <v>1</v>
      </c>
      <c r="I911" s="599"/>
      <c r="J911" s="409"/>
      <c r="K911" s="532" t="s">
        <v>121</v>
      </c>
      <c r="L911" s="532">
        <v>1.0</v>
      </c>
      <c r="M911" s="435">
        <f t="shared" si="452"/>
        <v>0</v>
      </c>
      <c r="N911" s="432">
        <v>5.0</v>
      </c>
      <c r="O911" s="435">
        <f t="shared" si="453"/>
        <v>5</v>
      </c>
      <c r="P911" s="435"/>
      <c r="Q911" s="576"/>
      <c r="R911" s="576"/>
      <c r="S911" s="576"/>
      <c r="T911" s="576"/>
      <c r="U911" s="576"/>
      <c r="V911" s="576"/>
      <c r="W911" s="576"/>
      <c r="X911" s="576"/>
      <c r="Y911" s="576"/>
      <c r="Z911" s="576"/>
    </row>
    <row r="912">
      <c r="A912" s="600" t="s">
        <v>257</v>
      </c>
      <c r="B912" s="601"/>
      <c r="C912" s="601"/>
      <c r="D912" s="601">
        <v>10.0</v>
      </c>
      <c r="E912" s="601">
        <v>7.0</v>
      </c>
      <c r="F912" s="601">
        <v>1.0</v>
      </c>
      <c r="G912" s="597">
        <v>0.0</v>
      </c>
      <c r="H912" s="601">
        <f t="shared" si="451"/>
        <v>18</v>
      </c>
      <c r="I912" s="602">
        <f>(H912/60)</f>
        <v>0.3</v>
      </c>
      <c r="J912" s="409"/>
      <c r="K912" s="597" t="s">
        <v>257</v>
      </c>
      <c r="L912" s="597">
        <v>42.0</v>
      </c>
      <c r="M912" s="597">
        <f t="shared" si="452"/>
        <v>24</v>
      </c>
      <c r="N912" s="601">
        <v>45.0</v>
      </c>
      <c r="O912" s="597">
        <f t="shared" si="453"/>
        <v>69</v>
      </c>
      <c r="P912" s="597"/>
      <c r="Q912" s="576"/>
      <c r="R912" s="576"/>
      <c r="S912" s="576"/>
      <c r="T912" s="576"/>
      <c r="U912" s="576"/>
      <c r="V912" s="576"/>
      <c r="W912" s="576"/>
      <c r="X912" s="576"/>
      <c r="Y912" s="576"/>
      <c r="Z912" s="576"/>
    </row>
    <row r="913">
      <c r="A913" s="491" t="s">
        <v>121</v>
      </c>
      <c r="B913" s="433"/>
      <c r="C913" s="433"/>
      <c r="D913" s="433">
        <v>0.0</v>
      </c>
      <c r="E913" s="433">
        <v>0.0</v>
      </c>
      <c r="F913" s="433">
        <v>0.0</v>
      </c>
      <c r="G913" s="532">
        <v>0.0</v>
      </c>
      <c r="H913" s="433">
        <f t="shared" si="451"/>
        <v>0</v>
      </c>
      <c r="I913" s="599"/>
      <c r="J913" s="409"/>
      <c r="K913" s="532" t="s">
        <v>121</v>
      </c>
      <c r="L913" s="532">
        <v>0.0</v>
      </c>
      <c r="M913" s="435">
        <f t="shared" si="452"/>
        <v>0</v>
      </c>
      <c r="N913" s="433">
        <v>0.0</v>
      </c>
      <c r="O913" s="435">
        <f t="shared" si="453"/>
        <v>0</v>
      </c>
      <c r="P913" s="435"/>
      <c r="Q913" s="576"/>
      <c r="R913" s="576"/>
      <c r="S913" s="576"/>
      <c r="T913" s="576"/>
      <c r="U913" s="576"/>
      <c r="V913" s="576"/>
      <c r="W913" s="576"/>
      <c r="X913" s="576"/>
      <c r="Y913" s="576"/>
      <c r="Z913" s="576"/>
    </row>
    <row r="914">
      <c r="A914" s="600" t="s">
        <v>274</v>
      </c>
      <c r="B914" s="601"/>
      <c r="C914" s="601"/>
      <c r="D914" s="601">
        <v>0.0</v>
      </c>
      <c r="E914" s="601">
        <v>0.0</v>
      </c>
      <c r="F914" s="601">
        <v>0.0</v>
      </c>
      <c r="G914" s="597">
        <v>0.0</v>
      </c>
      <c r="H914" s="601">
        <f t="shared" si="451"/>
        <v>0</v>
      </c>
      <c r="I914" s="602">
        <f>(H914/60)</f>
        <v>0</v>
      </c>
      <c r="J914" s="409"/>
      <c r="K914" s="597" t="s">
        <v>274</v>
      </c>
      <c r="L914" s="597">
        <v>0.0</v>
      </c>
      <c r="M914" s="597">
        <f t="shared" si="452"/>
        <v>0</v>
      </c>
      <c r="N914" s="601">
        <v>0.0</v>
      </c>
      <c r="O914" s="597">
        <f t="shared" si="453"/>
        <v>0</v>
      </c>
      <c r="P914" s="597"/>
      <c r="Q914" s="576"/>
      <c r="R914" s="576"/>
      <c r="S914" s="576"/>
      <c r="T914" s="576"/>
      <c r="U914" s="576"/>
      <c r="V914" s="576"/>
      <c r="W914" s="576"/>
      <c r="X914" s="576"/>
      <c r="Y914" s="576"/>
      <c r="Z914" s="576"/>
    </row>
    <row r="915">
      <c r="A915" s="491" t="s">
        <v>121</v>
      </c>
      <c r="B915" s="433"/>
      <c r="C915" s="433"/>
      <c r="D915" s="433">
        <v>0.0</v>
      </c>
      <c r="E915" s="433">
        <v>0.0</v>
      </c>
      <c r="F915" s="433">
        <v>0.0</v>
      </c>
      <c r="G915" s="532">
        <v>0.0</v>
      </c>
      <c r="H915" s="433">
        <f t="shared" si="451"/>
        <v>0</v>
      </c>
      <c r="I915" s="599"/>
      <c r="J915" s="409"/>
      <c r="K915" s="532" t="s">
        <v>121</v>
      </c>
      <c r="L915" s="532">
        <v>0.0</v>
      </c>
      <c r="M915" s="435">
        <f t="shared" si="452"/>
        <v>0</v>
      </c>
      <c r="N915" s="433">
        <v>0.0</v>
      </c>
      <c r="O915" s="435">
        <f t="shared" si="453"/>
        <v>0</v>
      </c>
      <c r="P915" s="435"/>
      <c r="Q915" s="576"/>
      <c r="R915" s="576"/>
      <c r="S915" s="576"/>
      <c r="T915" s="576"/>
      <c r="U915" s="576"/>
      <c r="V915" s="576"/>
      <c r="W915" s="576"/>
      <c r="X915" s="576"/>
      <c r="Y915" s="576"/>
      <c r="Z915" s="576"/>
    </row>
    <row r="916">
      <c r="A916" s="451" t="s">
        <v>275</v>
      </c>
      <c r="B916" s="417"/>
      <c r="C916" s="417"/>
      <c r="D916" s="417">
        <f t="shared" ref="D916:F916" si="454"> sum(D917, D918)</f>
        <v>7</v>
      </c>
      <c r="E916" s="417">
        <f t="shared" si="454"/>
        <v>12</v>
      </c>
      <c r="F916" s="417">
        <f t="shared" si="454"/>
        <v>5</v>
      </c>
      <c r="G916" s="417">
        <v>0.0</v>
      </c>
      <c r="H916" s="418">
        <f t="shared" si="451"/>
        <v>24</v>
      </c>
      <c r="I916" s="417"/>
      <c r="J916" s="575"/>
      <c r="K916" s="417" t="s">
        <v>275</v>
      </c>
      <c r="L916" s="578"/>
      <c r="M916" s="578"/>
      <c r="N916" s="578"/>
      <c r="O916" s="578"/>
      <c r="P916" s="578"/>
      <c r="Q916" s="576"/>
      <c r="R916" s="576"/>
      <c r="S916" s="576"/>
      <c r="T916" s="576"/>
      <c r="U916" s="576"/>
      <c r="V916" s="576"/>
      <c r="W916" s="576"/>
      <c r="X916" s="576"/>
      <c r="Y916" s="576"/>
      <c r="Z916" s="576"/>
    </row>
    <row r="917">
      <c r="A917" s="591" t="s">
        <v>153</v>
      </c>
      <c r="B917" s="592"/>
      <c r="C917" s="592"/>
      <c r="D917" s="592">
        <v>7.0</v>
      </c>
      <c r="E917" s="592">
        <v>12.0</v>
      </c>
      <c r="F917" s="592">
        <v>5.0</v>
      </c>
      <c r="G917" s="595">
        <v>7.0</v>
      </c>
      <c r="H917" s="592">
        <f t="shared" si="451"/>
        <v>31</v>
      </c>
      <c r="I917" s="596">
        <f>(H917/60)</f>
        <v>0.5166666667</v>
      </c>
      <c r="J917" s="409"/>
      <c r="K917" s="595" t="s">
        <v>153</v>
      </c>
      <c r="L917" s="597">
        <v>50.0</v>
      </c>
      <c r="M917" s="597">
        <f t="shared" ref="M917:M922" si="455">(L917-H917)</f>
        <v>19</v>
      </c>
      <c r="N917" s="598">
        <v>21.0</v>
      </c>
      <c r="O917" s="597">
        <f t="shared" ref="O917:O922" si="456">sum(M917,N917)</f>
        <v>40</v>
      </c>
      <c r="P917" s="597"/>
      <c r="Q917" s="576"/>
      <c r="R917" s="576"/>
      <c r="S917" s="576"/>
      <c r="T917" s="576"/>
      <c r="U917" s="576"/>
      <c r="V917" s="576"/>
      <c r="W917" s="576"/>
      <c r="X917" s="576"/>
      <c r="Y917" s="576"/>
      <c r="Z917" s="576"/>
    </row>
    <row r="918">
      <c r="A918" s="491" t="s">
        <v>121</v>
      </c>
      <c r="B918" s="433"/>
      <c r="C918" s="433"/>
      <c r="D918" s="433">
        <v>0.0</v>
      </c>
      <c r="E918" s="433">
        <v>0.0</v>
      </c>
      <c r="F918" s="433">
        <v>0.0</v>
      </c>
      <c r="G918" s="532">
        <v>0.0</v>
      </c>
      <c r="H918" s="433">
        <f t="shared" si="451"/>
        <v>0</v>
      </c>
      <c r="I918" s="599"/>
      <c r="J918" s="409"/>
      <c r="K918" s="532" t="s">
        <v>121</v>
      </c>
      <c r="L918" s="532">
        <v>0.0</v>
      </c>
      <c r="M918" s="435">
        <f t="shared" si="455"/>
        <v>0</v>
      </c>
      <c r="N918" s="433">
        <v>0.0</v>
      </c>
      <c r="O918" s="435">
        <f t="shared" si="456"/>
        <v>0</v>
      </c>
      <c r="P918" s="435"/>
      <c r="Q918" s="576"/>
      <c r="R918" s="576"/>
      <c r="S918" s="576"/>
      <c r="T918" s="576"/>
      <c r="U918" s="576"/>
      <c r="V918" s="576"/>
      <c r="W918" s="576"/>
      <c r="X918" s="576"/>
      <c r="Y918" s="576"/>
      <c r="Z918" s="576"/>
    </row>
    <row r="919">
      <c r="A919" s="600" t="s">
        <v>203</v>
      </c>
      <c r="B919" s="601"/>
      <c r="C919" s="601"/>
      <c r="D919" s="601">
        <v>0.0</v>
      </c>
      <c r="E919" s="601">
        <v>5.0</v>
      </c>
      <c r="F919" s="601">
        <v>9.0</v>
      </c>
      <c r="G919" s="597">
        <v>6.0</v>
      </c>
      <c r="H919" s="601">
        <f t="shared" si="451"/>
        <v>20</v>
      </c>
      <c r="I919" s="602">
        <f>(H919/60)</f>
        <v>0.3333333333</v>
      </c>
      <c r="J919" s="409"/>
      <c r="K919" s="597" t="s">
        <v>203</v>
      </c>
      <c r="L919" s="597">
        <v>69.0</v>
      </c>
      <c r="M919" s="597">
        <f t="shared" si="455"/>
        <v>49</v>
      </c>
      <c r="N919" s="598">
        <v>37.0</v>
      </c>
      <c r="O919" s="597">
        <f t="shared" si="456"/>
        <v>86</v>
      </c>
      <c r="P919" s="597"/>
      <c r="Q919" s="576"/>
      <c r="R919" s="576"/>
      <c r="S919" s="576"/>
      <c r="T919" s="576"/>
      <c r="U919" s="576"/>
      <c r="V919" s="576"/>
      <c r="W919" s="576"/>
      <c r="X919" s="576"/>
      <c r="Y919" s="576"/>
      <c r="Z919" s="576"/>
    </row>
    <row r="920">
      <c r="A920" s="491" t="s">
        <v>121</v>
      </c>
      <c r="B920" s="433"/>
      <c r="C920" s="433"/>
      <c r="D920" s="433">
        <v>0.0</v>
      </c>
      <c r="E920" s="433">
        <v>1.0</v>
      </c>
      <c r="F920" s="433">
        <v>2.0</v>
      </c>
      <c r="G920" s="532">
        <v>0.0</v>
      </c>
      <c r="H920" s="433">
        <f t="shared" si="451"/>
        <v>3</v>
      </c>
      <c r="I920" s="599"/>
      <c r="J920" s="409"/>
      <c r="K920" s="532" t="s">
        <v>121</v>
      </c>
      <c r="L920" s="532">
        <v>0.0</v>
      </c>
      <c r="M920" s="435">
        <f t="shared" si="455"/>
        <v>-3</v>
      </c>
      <c r="N920" s="432">
        <v>3.0</v>
      </c>
      <c r="O920" s="435">
        <f t="shared" si="456"/>
        <v>0</v>
      </c>
      <c r="P920" s="435"/>
      <c r="Q920" s="576"/>
      <c r="R920" s="576"/>
      <c r="S920" s="576"/>
      <c r="T920" s="576"/>
      <c r="U920" s="576"/>
      <c r="V920" s="576"/>
      <c r="W920" s="576"/>
      <c r="X920" s="576"/>
      <c r="Y920" s="576"/>
      <c r="Z920" s="576"/>
    </row>
    <row r="921">
      <c r="A921" s="600" t="s">
        <v>241</v>
      </c>
      <c r="B921" s="601"/>
      <c r="C921" s="601"/>
      <c r="D921" s="601">
        <v>0.0</v>
      </c>
      <c r="E921" s="601">
        <v>6.0</v>
      </c>
      <c r="F921" s="601">
        <v>0.0</v>
      </c>
      <c r="G921" s="597">
        <v>4.0</v>
      </c>
      <c r="H921" s="601">
        <f t="shared" si="451"/>
        <v>10</v>
      </c>
      <c r="I921" s="602">
        <f>(H921/60)</f>
        <v>0.1666666667</v>
      </c>
      <c r="J921" s="409"/>
      <c r="K921" s="597" t="s">
        <v>241</v>
      </c>
      <c r="L921" s="597">
        <v>49.0</v>
      </c>
      <c r="M921" s="597">
        <f t="shared" si="455"/>
        <v>39</v>
      </c>
      <c r="N921" s="601">
        <v>10.0</v>
      </c>
      <c r="O921" s="597">
        <f t="shared" si="456"/>
        <v>49</v>
      </c>
      <c r="P921" s="597"/>
      <c r="Q921" s="576"/>
      <c r="R921" s="576"/>
      <c r="S921" s="576"/>
      <c r="T921" s="576"/>
      <c r="U921" s="576"/>
      <c r="V921" s="576"/>
      <c r="W921" s="576"/>
      <c r="X921" s="576"/>
      <c r="Y921" s="576"/>
      <c r="Z921" s="576"/>
    </row>
    <row r="922">
      <c r="A922" s="491" t="s">
        <v>121</v>
      </c>
      <c r="B922" s="433"/>
      <c r="C922" s="433"/>
      <c r="D922" s="433">
        <v>0.0</v>
      </c>
      <c r="E922" s="433">
        <v>0.0</v>
      </c>
      <c r="F922" s="433">
        <v>0.0</v>
      </c>
      <c r="G922" s="532">
        <v>0.0</v>
      </c>
      <c r="H922" s="433">
        <f t="shared" si="451"/>
        <v>0</v>
      </c>
      <c r="I922" s="599"/>
      <c r="J922" s="409"/>
      <c r="K922" s="532" t="s">
        <v>121</v>
      </c>
      <c r="L922" s="532">
        <v>0.0</v>
      </c>
      <c r="M922" s="435">
        <f t="shared" si="455"/>
        <v>0</v>
      </c>
      <c r="N922" s="433">
        <v>0.0</v>
      </c>
      <c r="O922" s="435">
        <f t="shared" si="456"/>
        <v>0</v>
      </c>
      <c r="P922" s="435"/>
      <c r="Q922" s="576"/>
      <c r="R922" s="576"/>
      <c r="S922" s="576"/>
      <c r="T922" s="576"/>
      <c r="U922" s="576"/>
      <c r="V922" s="576"/>
      <c r="W922" s="576"/>
      <c r="X922" s="576"/>
      <c r="Y922" s="576"/>
      <c r="Z922" s="576"/>
    </row>
    <row r="923">
      <c r="A923" s="451" t="s">
        <v>275</v>
      </c>
      <c r="B923" s="417"/>
      <c r="C923" s="417"/>
      <c r="D923" s="417">
        <f t="shared" ref="D923:F923" si="457"> sum(D924, D925)</f>
        <v>1</v>
      </c>
      <c r="E923" s="417">
        <f t="shared" si="457"/>
        <v>4</v>
      </c>
      <c r="F923" s="417">
        <f t="shared" si="457"/>
        <v>0</v>
      </c>
      <c r="G923" s="417">
        <v>0.0</v>
      </c>
      <c r="H923" s="418">
        <f t="shared" si="451"/>
        <v>5</v>
      </c>
      <c r="I923" s="417"/>
      <c r="J923" s="575"/>
      <c r="K923" s="417" t="s">
        <v>275</v>
      </c>
      <c r="L923" s="578"/>
      <c r="M923" s="578"/>
      <c r="N923" s="578"/>
      <c r="O923" s="578"/>
      <c r="P923" s="578"/>
      <c r="Q923" s="576"/>
      <c r="R923" s="576"/>
      <c r="S923" s="576"/>
      <c r="T923" s="576"/>
      <c r="U923" s="576"/>
      <c r="V923" s="576"/>
      <c r="W923" s="576"/>
      <c r="X923" s="576"/>
      <c r="Y923" s="576"/>
      <c r="Z923" s="576"/>
    </row>
    <row r="924">
      <c r="A924" s="600" t="s">
        <v>258</v>
      </c>
      <c r="B924" s="601"/>
      <c r="C924" s="601"/>
      <c r="D924" s="601">
        <v>1.0</v>
      </c>
      <c r="E924" s="601">
        <v>2.0</v>
      </c>
      <c r="F924" s="601">
        <v>0.0</v>
      </c>
      <c r="G924" s="597">
        <v>11.0</v>
      </c>
      <c r="H924" s="601">
        <f t="shared" si="451"/>
        <v>14</v>
      </c>
      <c r="I924" s="602">
        <f>(H924/60)</f>
        <v>0.2333333333</v>
      </c>
      <c r="J924" s="409"/>
      <c r="K924" s="597" t="s">
        <v>258</v>
      </c>
      <c r="L924" s="603">
        <v>52.0</v>
      </c>
      <c r="M924" s="597">
        <f t="shared" ref="M924:M929" si="458">(L924-H924)</f>
        <v>38</v>
      </c>
      <c r="N924" s="601">
        <v>10.0</v>
      </c>
      <c r="O924" s="597">
        <f t="shared" ref="O924:O929" si="459">sum(M924,N924)</f>
        <v>48</v>
      </c>
      <c r="P924" s="597"/>
      <c r="Q924" s="576"/>
      <c r="R924" s="576"/>
      <c r="S924" s="576"/>
      <c r="T924" s="576"/>
      <c r="U924" s="576"/>
      <c r="V924" s="576"/>
      <c r="W924" s="576"/>
      <c r="X924" s="576"/>
      <c r="Y924" s="576"/>
      <c r="Z924" s="576"/>
    </row>
    <row r="925">
      <c r="A925" s="491" t="s">
        <v>121</v>
      </c>
      <c r="B925" s="433"/>
      <c r="C925" s="433"/>
      <c r="D925" s="433">
        <v>0.0</v>
      </c>
      <c r="E925" s="433">
        <v>2.0</v>
      </c>
      <c r="F925" s="433">
        <v>0.0</v>
      </c>
      <c r="G925" s="532">
        <v>0.0</v>
      </c>
      <c r="H925" s="433">
        <f t="shared" si="451"/>
        <v>2</v>
      </c>
      <c r="I925" s="599"/>
      <c r="J925" s="409"/>
      <c r="K925" s="532" t="s">
        <v>121</v>
      </c>
      <c r="L925" s="532">
        <v>10.0</v>
      </c>
      <c r="M925" s="435">
        <f t="shared" si="458"/>
        <v>8</v>
      </c>
      <c r="N925" s="433">
        <v>0.0</v>
      </c>
      <c r="O925" s="435">
        <f t="shared" si="459"/>
        <v>8</v>
      </c>
      <c r="P925" s="435"/>
      <c r="Q925" s="576"/>
      <c r="R925" s="576"/>
      <c r="S925" s="576"/>
      <c r="T925" s="576"/>
      <c r="U925" s="576"/>
      <c r="V925" s="576"/>
      <c r="W925" s="576"/>
      <c r="X925" s="576"/>
      <c r="Y925" s="576"/>
      <c r="Z925" s="576"/>
    </row>
    <row r="926">
      <c r="A926" s="591" t="s">
        <v>152</v>
      </c>
      <c r="B926" s="592"/>
      <c r="C926" s="592"/>
      <c r="D926" s="592">
        <v>10.0</v>
      </c>
      <c r="E926" s="592">
        <v>0.0</v>
      </c>
      <c r="F926" s="592">
        <v>0.0</v>
      </c>
      <c r="G926" s="595">
        <v>0.0</v>
      </c>
      <c r="H926" s="592">
        <f t="shared" si="451"/>
        <v>10</v>
      </c>
      <c r="I926" s="596">
        <f>(H926/60)</f>
        <v>0.1666666667</v>
      </c>
      <c r="J926" s="409"/>
      <c r="K926" s="595" t="s">
        <v>152</v>
      </c>
      <c r="L926" s="597">
        <v>54.0</v>
      </c>
      <c r="M926" s="597">
        <f t="shared" si="458"/>
        <v>44</v>
      </c>
      <c r="N926" s="598">
        <v>43.0</v>
      </c>
      <c r="O926" s="597">
        <f t="shared" si="459"/>
        <v>87</v>
      </c>
      <c r="P926" s="597"/>
      <c r="Q926" s="576"/>
      <c r="R926" s="576"/>
      <c r="S926" s="576"/>
      <c r="T926" s="576"/>
      <c r="U926" s="576"/>
      <c r="V926" s="576"/>
      <c r="W926" s="576"/>
      <c r="X926" s="576"/>
      <c r="Y926" s="576"/>
      <c r="Z926" s="576"/>
    </row>
    <row r="927">
      <c r="A927" s="491" t="s">
        <v>121</v>
      </c>
      <c r="B927" s="433"/>
      <c r="C927" s="433"/>
      <c r="D927" s="433">
        <v>0.0</v>
      </c>
      <c r="E927" s="433">
        <v>0.0</v>
      </c>
      <c r="F927" s="433">
        <v>0.0</v>
      </c>
      <c r="G927" s="532">
        <v>0.0</v>
      </c>
      <c r="H927" s="433">
        <f t="shared" si="451"/>
        <v>0</v>
      </c>
      <c r="I927" s="599"/>
      <c r="J927" s="409"/>
      <c r="K927" s="532" t="s">
        <v>121</v>
      </c>
      <c r="L927" s="532">
        <v>5.0</v>
      </c>
      <c r="M927" s="435">
        <f t="shared" si="458"/>
        <v>5</v>
      </c>
      <c r="N927" s="433">
        <v>0.0</v>
      </c>
      <c r="O927" s="435">
        <f t="shared" si="459"/>
        <v>5</v>
      </c>
      <c r="P927" s="435"/>
      <c r="Q927" s="576"/>
      <c r="R927" s="576"/>
      <c r="S927" s="576"/>
      <c r="T927" s="576"/>
      <c r="U927" s="576"/>
      <c r="V927" s="576"/>
      <c r="W927" s="576"/>
      <c r="X927" s="576"/>
      <c r="Y927" s="576"/>
      <c r="Z927" s="576"/>
    </row>
    <row r="928">
      <c r="A928" s="591" t="s">
        <v>150</v>
      </c>
      <c r="B928" s="592"/>
      <c r="C928" s="592"/>
      <c r="D928" s="592">
        <v>8.0</v>
      </c>
      <c r="E928" s="592">
        <v>1.0</v>
      </c>
      <c r="F928" s="592">
        <v>3.0</v>
      </c>
      <c r="G928" s="595">
        <v>0.0</v>
      </c>
      <c r="H928" s="592">
        <f t="shared" si="451"/>
        <v>12</v>
      </c>
      <c r="I928" s="596">
        <f>(H928/60)</f>
        <v>0.2</v>
      </c>
      <c r="J928" s="409"/>
      <c r="K928" s="595" t="s">
        <v>150</v>
      </c>
      <c r="L928" s="597">
        <v>46.0</v>
      </c>
      <c r="M928" s="597">
        <f t="shared" si="458"/>
        <v>34</v>
      </c>
      <c r="N928" s="598">
        <v>4.0</v>
      </c>
      <c r="O928" s="597">
        <f t="shared" si="459"/>
        <v>38</v>
      </c>
      <c r="P928" s="597"/>
      <c r="Q928" s="576"/>
      <c r="R928" s="576"/>
      <c r="S928" s="576"/>
      <c r="T928" s="576"/>
      <c r="U928" s="576"/>
      <c r="V928" s="576"/>
      <c r="W928" s="576"/>
      <c r="X928" s="576"/>
      <c r="Y928" s="576"/>
      <c r="Z928" s="576"/>
    </row>
    <row r="929">
      <c r="A929" s="491" t="s">
        <v>121</v>
      </c>
      <c r="B929" s="433"/>
      <c r="C929" s="433"/>
      <c r="D929" s="433">
        <v>3.0</v>
      </c>
      <c r="E929" s="433">
        <v>1.0</v>
      </c>
      <c r="F929" s="433">
        <v>3.0</v>
      </c>
      <c r="G929" s="532">
        <v>0.0</v>
      </c>
      <c r="H929" s="433">
        <f t="shared" si="451"/>
        <v>7</v>
      </c>
      <c r="I929" s="599"/>
      <c r="J929" s="409"/>
      <c r="K929" s="532" t="s">
        <v>121</v>
      </c>
      <c r="L929" s="532">
        <v>21.0</v>
      </c>
      <c r="M929" s="435">
        <f t="shared" si="458"/>
        <v>14</v>
      </c>
      <c r="N929" s="433">
        <v>0.0</v>
      </c>
      <c r="O929" s="435">
        <f t="shared" si="459"/>
        <v>14</v>
      </c>
      <c r="P929" s="435"/>
      <c r="Q929" s="576"/>
      <c r="R929" s="576"/>
      <c r="S929" s="576"/>
      <c r="T929" s="576"/>
      <c r="U929" s="576"/>
      <c r="V929" s="576"/>
      <c r="W929" s="576"/>
      <c r="X929" s="576"/>
      <c r="Y929" s="576"/>
      <c r="Z929" s="576"/>
    </row>
    <row r="930">
      <c r="A930" s="451" t="s">
        <v>275</v>
      </c>
      <c r="B930" s="417"/>
      <c r="C930" s="417"/>
      <c r="D930" s="417">
        <f t="shared" ref="D930:E930" si="460"> sum(D931, D932)</f>
        <v>0</v>
      </c>
      <c r="E930" s="417">
        <f t="shared" si="460"/>
        <v>0</v>
      </c>
      <c r="F930" s="417">
        <v>0.0</v>
      </c>
      <c r="G930" s="417">
        <v>0.0</v>
      </c>
      <c r="H930" s="418">
        <f t="shared" si="451"/>
        <v>0</v>
      </c>
      <c r="I930" s="417"/>
      <c r="J930" s="575"/>
      <c r="K930" s="417" t="s">
        <v>275</v>
      </c>
      <c r="L930" s="578"/>
      <c r="M930" s="578"/>
      <c r="N930" s="578"/>
      <c r="O930" s="578"/>
      <c r="P930" s="578"/>
      <c r="Q930" s="576"/>
      <c r="R930" s="576"/>
      <c r="S930" s="576"/>
      <c r="T930" s="576"/>
      <c r="U930" s="576"/>
      <c r="V930" s="576"/>
      <c r="W930" s="576"/>
      <c r="X930" s="576"/>
      <c r="Y930" s="576"/>
      <c r="Z930" s="576"/>
    </row>
    <row r="931">
      <c r="A931" s="600" t="s">
        <v>278</v>
      </c>
      <c r="B931" s="601"/>
      <c r="C931" s="601"/>
      <c r="D931" s="601">
        <v>0.0</v>
      </c>
      <c r="E931" s="601">
        <v>0.0</v>
      </c>
      <c r="F931" s="601">
        <v>0.0</v>
      </c>
      <c r="G931" s="597">
        <v>4.0</v>
      </c>
      <c r="H931" s="601">
        <f t="shared" si="451"/>
        <v>4</v>
      </c>
      <c r="I931" s="602">
        <f>(H931/60)</f>
        <v>0.06666666667</v>
      </c>
      <c r="J931" s="409"/>
      <c r="K931" s="597" t="s">
        <v>278</v>
      </c>
      <c r="L931" s="597">
        <v>35.0</v>
      </c>
      <c r="M931" s="597">
        <f t="shared" ref="M931:M936" si="461">(L931-H931)</f>
        <v>31</v>
      </c>
      <c r="N931" s="601">
        <v>10.0</v>
      </c>
      <c r="O931" s="597">
        <f t="shared" ref="O931:O936" si="462">sum(M931,N931)</f>
        <v>41</v>
      </c>
      <c r="P931" s="597"/>
      <c r="Q931" s="576"/>
      <c r="R931" s="576"/>
      <c r="S931" s="576"/>
      <c r="T931" s="576"/>
      <c r="U931" s="576"/>
      <c r="V931" s="576"/>
      <c r="W931" s="576"/>
      <c r="X931" s="576"/>
      <c r="Y931" s="576"/>
      <c r="Z931" s="576"/>
    </row>
    <row r="932">
      <c r="A932" s="491" t="s">
        <v>121</v>
      </c>
      <c r="B932" s="433"/>
      <c r="C932" s="433"/>
      <c r="D932" s="433">
        <v>0.0</v>
      </c>
      <c r="E932" s="433">
        <v>0.0</v>
      </c>
      <c r="F932" s="433">
        <v>0.0</v>
      </c>
      <c r="G932" s="532">
        <v>0.0</v>
      </c>
      <c r="H932" s="433">
        <f t="shared" si="451"/>
        <v>0</v>
      </c>
      <c r="I932" s="599"/>
      <c r="J932" s="409"/>
      <c r="K932" s="532" t="s">
        <v>121</v>
      </c>
      <c r="L932" s="532">
        <v>0.0</v>
      </c>
      <c r="M932" s="435">
        <f t="shared" si="461"/>
        <v>0</v>
      </c>
      <c r="N932" s="433">
        <v>0.0</v>
      </c>
      <c r="O932" s="435">
        <f t="shared" si="462"/>
        <v>0</v>
      </c>
      <c r="P932" s="435"/>
      <c r="Q932" s="576"/>
      <c r="R932" s="576"/>
      <c r="S932" s="576"/>
      <c r="T932" s="576"/>
      <c r="U932" s="576"/>
      <c r="V932" s="576"/>
      <c r="W932" s="576"/>
      <c r="X932" s="576"/>
      <c r="Y932" s="576"/>
      <c r="Z932" s="576"/>
    </row>
    <row r="933">
      <c r="A933" s="591" t="s">
        <v>293</v>
      </c>
      <c r="B933" s="592"/>
      <c r="C933" s="592"/>
      <c r="D933" s="592">
        <v>0.0</v>
      </c>
      <c r="E933" s="592">
        <v>0.0</v>
      </c>
      <c r="F933" s="592">
        <v>0.0</v>
      </c>
      <c r="G933" s="595">
        <v>0.0</v>
      </c>
      <c r="H933" s="592">
        <f t="shared" si="451"/>
        <v>0</v>
      </c>
      <c r="I933" s="596">
        <f>(H933/60)</f>
        <v>0</v>
      </c>
      <c r="J933" s="409"/>
      <c r="K933" s="595" t="s">
        <v>293</v>
      </c>
      <c r="L933" s="597">
        <v>0.0</v>
      </c>
      <c r="M933" s="597">
        <f t="shared" si="461"/>
        <v>0</v>
      </c>
      <c r="N933" s="601">
        <v>15.0</v>
      </c>
      <c r="O933" s="597">
        <f t="shared" si="462"/>
        <v>15</v>
      </c>
      <c r="P933" s="597"/>
      <c r="Q933" s="576"/>
      <c r="R933" s="576"/>
      <c r="S933" s="576"/>
      <c r="T933" s="576"/>
      <c r="U933" s="576"/>
      <c r="V933" s="576"/>
      <c r="W933" s="576"/>
      <c r="X933" s="576"/>
      <c r="Y933" s="576"/>
      <c r="Z933" s="576"/>
    </row>
    <row r="934">
      <c r="A934" s="491" t="s">
        <v>121</v>
      </c>
      <c r="B934" s="433"/>
      <c r="C934" s="433"/>
      <c r="D934" s="433">
        <v>0.0</v>
      </c>
      <c r="E934" s="433">
        <v>0.0</v>
      </c>
      <c r="F934" s="433">
        <v>0.0</v>
      </c>
      <c r="G934" s="532">
        <v>0.0</v>
      </c>
      <c r="H934" s="433">
        <f t="shared" si="451"/>
        <v>0</v>
      </c>
      <c r="I934" s="599"/>
      <c r="J934" s="409"/>
      <c r="K934" s="532" t="s">
        <v>121</v>
      </c>
      <c r="L934" s="532">
        <v>0.0</v>
      </c>
      <c r="M934" s="435">
        <f t="shared" si="461"/>
        <v>0</v>
      </c>
      <c r="N934" s="433">
        <v>0.0</v>
      </c>
      <c r="O934" s="435">
        <f t="shared" si="462"/>
        <v>0</v>
      </c>
      <c r="P934" s="435"/>
      <c r="Q934" s="576"/>
      <c r="R934" s="576"/>
      <c r="S934" s="576"/>
      <c r="T934" s="576"/>
      <c r="U934" s="576"/>
      <c r="V934" s="576"/>
      <c r="W934" s="576"/>
      <c r="X934" s="576"/>
      <c r="Y934" s="576"/>
      <c r="Z934" s="576"/>
    </row>
    <row r="935">
      <c r="A935" s="591" t="s">
        <v>294</v>
      </c>
      <c r="B935" s="592"/>
      <c r="C935" s="592"/>
      <c r="D935" s="592">
        <v>0.0</v>
      </c>
      <c r="E935" s="592">
        <v>0.0</v>
      </c>
      <c r="F935" s="592">
        <v>0.0</v>
      </c>
      <c r="G935" s="595">
        <v>0.0</v>
      </c>
      <c r="H935" s="592">
        <f t="shared" si="451"/>
        <v>0</v>
      </c>
      <c r="I935" s="596">
        <f>(H935/60)</f>
        <v>0</v>
      </c>
      <c r="J935" s="409"/>
      <c r="K935" s="595" t="s">
        <v>294</v>
      </c>
      <c r="L935" s="597">
        <v>0.0</v>
      </c>
      <c r="M935" s="597">
        <f t="shared" si="461"/>
        <v>0</v>
      </c>
      <c r="N935" s="601">
        <v>15.0</v>
      </c>
      <c r="O935" s="597">
        <f t="shared" si="462"/>
        <v>15</v>
      </c>
      <c r="P935" s="597"/>
      <c r="Q935" s="576"/>
      <c r="R935" s="576"/>
      <c r="S935" s="576"/>
      <c r="T935" s="576"/>
      <c r="U935" s="576"/>
      <c r="V935" s="576"/>
      <c r="W935" s="576"/>
      <c r="X935" s="576"/>
      <c r="Y935" s="576"/>
      <c r="Z935" s="576"/>
    </row>
    <row r="936">
      <c r="A936" s="491" t="s">
        <v>121</v>
      </c>
      <c r="B936" s="433"/>
      <c r="C936" s="433"/>
      <c r="D936" s="433">
        <v>0.0</v>
      </c>
      <c r="E936" s="433">
        <v>0.0</v>
      </c>
      <c r="F936" s="433">
        <v>0.0</v>
      </c>
      <c r="G936" s="532">
        <v>0.0</v>
      </c>
      <c r="H936" s="433">
        <f t="shared" si="451"/>
        <v>0</v>
      </c>
      <c r="I936" s="599"/>
      <c r="J936" s="409"/>
      <c r="K936" s="532" t="s">
        <v>121</v>
      </c>
      <c r="L936" s="532">
        <v>0.0</v>
      </c>
      <c r="M936" s="435">
        <f t="shared" si="461"/>
        <v>0</v>
      </c>
      <c r="N936" s="433">
        <v>0.0</v>
      </c>
      <c r="O936" s="435">
        <f t="shared" si="462"/>
        <v>0</v>
      </c>
      <c r="P936" s="435"/>
      <c r="Q936" s="576"/>
      <c r="R936" s="576"/>
      <c r="S936" s="576"/>
      <c r="T936" s="576"/>
      <c r="U936" s="576"/>
      <c r="V936" s="576"/>
      <c r="W936" s="576"/>
      <c r="X936" s="576"/>
      <c r="Y936" s="576"/>
      <c r="Z936" s="576"/>
    </row>
    <row r="937">
      <c r="A937" s="604"/>
      <c r="B937" s="605"/>
      <c r="C937" s="605"/>
      <c r="D937" s="605"/>
      <c r="E937" s="605"/>
      <c r="F937" s="605"/>
      <c r="G937" s="605"/>
      <c r="H937" s="605"/>
      <c r="I937" s="606"/>
      <c r="J937" s="575"/>
      <c r="K937" s="605"/>
      <c r="L937" s="605"/>
      <c r="M937" s="605"/>
      <c r="N937" s="605"/>
      <c r="O937" s="605"/>
      <c r="P937" s="605"/>
      <c r="Q937" s="576"/>
      <c r="R937" s="576"/>
      <c r="S937" s="576"/>
      <c r="T937" s="576"/>
      <c r="U937" s="576"/>
      <c r="V937" s="576"/>
      <c r="W937" s="576"/>
      <c r="X937" s="576"/>
      <c r="Y937" s="576"/>
      <c r="Z937" s="576"/>
    </row>
    <row r="938">
      <c r="A938" s="607" t="s">
        <v>252</v>
      </c>
      <c r="B938" s="608">
        <f t="shared" ref="B938:F938" si="463">SUM(B910,B912,B914,B917,B919,B921,B924,B926, B928,B931, B933, B935)</f>
        <v>0</v>
      </c>
      <c r="C938" s="608">
        <f t="shared" si="463"/>
        <v>0</v>
      </c>
      <c r="D938" s="608">
        <f t="shared" si="463"/>
        <v>56</v>
      </c>
      <c r="E938" s="608">
        <f t="shared" si="463"/>
        <v>48</v>
      </c>
      <c r="F938" s="608">
        <f t="shared" si="463"/>
        <v>24</v>
      </c>
      <c r="G938" s="608">
        <f t="shared" ref="G938:G939" si="466">SUM(G910,G912,G914,G917,G919,G921,G924,G926, G928,G931)</f>
        <v>32</v>
      </c>
      <c r="H938" s="608">
        <f t="shared" ref="H938:H940" si="467">SUM(B938:G938)</f>
        <v>160</v>
      </c>
      <c r="I938" s="608"/>
      <c r="J938" s="575"/>
      <c r="K938" s="608" t="s">
        <v>252</v>
      </c>
      <c r="L938" s="608">
        <f t="shared" ref="L938:O938" si="464">SUM(L910,L912,L914,L917,L919,L921,L924,L926, L928,L931)</f>
        <v>470</v>
      </c>
      <c r="M938" s="608">
        <f t="shared" si="464"/>
        <v>310</v>
      </c>
      <c r="N938" s="608">
        <f t="shared" si="464"/>
        <v>253</v>
      </c>
      <c r="O938" s="608">
        <f t="shared" si="464"/>
        <v>563</v>
      </c>
      <c r="P938" s="608"/>
      <c r="Q938" s="576"/>
      <c r="R938" s="576"/>
      <c r="S938" s="576"/>
      <c r="T938" s="576"/>
      <c r="U938" s="576"/>
      <c r="V938" s="576"/>
      <c r="W938" s="576"/>
      <c r="X938" s="576"/>
      <c r="Y938" s="576"/>
      <c r="Z938" s="576"/>
    </row>
    <row r="939">
      <c r="A939" s="607" t="s">
        <v>121</v>
      </c>
      <c r="B939" s="608">
        <f t="shared" ref="B939:F939" si="465">SUM(B911,B913,B915,B918,B920,B922,B925,B927, B929,B932, B934, B936)</f>
        <v>0</v>
      </c>
      <c r="C939" s="608">
        <f t="shared" si="465"/>
        <v>0</v>
      </c>
      <c r="D939" s="608">
        <f t="shared" si="465"/>
        <v>3</v>
      </c>
      <c r="E939" s="608">
        <f t="shared" si="465"/>
        <v>5</v>
      </c>
      <c r="F939" s="608">
        <f t="shared" si="465"/>
        <v>5</v>
      </c>
      <c r="G939" s="608">
        <f t="shared" si="466"/>
        <v>0</v>
      </c>
      <c r="H939" s="608">
        <f t="shared" si="467"/>
        <v>13</v>
      </c>
      <c r="I939" s="608"/>
      <c r="J939" s="575"/>
      <c r="K939" s="608" t="s">
        <v>121</v>
      </c>
      <c r="L939" s="608">
        <f t="shared" ref="L939:O939" si="468">SUM(L911,L913,L915,L918,L920,L922,L925,L927, L929,L932)</f>
        <v>37</v>
      </c>
      <c r="M939" s="608">
        <f t="shared" si="468"/>
        <v>24</v>
      </c>
      <c r="N939" s="608">
        <f t="shared" si="468"/>
        <v>8</v>
      </c>
      <c r="O939" s="608">
        <f t="shared" si="468"/>
        <v>32</v>
      </c>
      <c r="P939" s="608"/>
      <c r="Q939" s="576"/>
      <c r="R939" s="576"/>
      <c r="S939" s="576"/>
      <c r="T939" s="576"/>
      <c r="U939" s="576"/>
      <c r="V939" s="576"/>
      <c r="W939" s="576"/>
      <c r="X939" s="576"/>
      <c r="Y939" s="576"/>
      <c r="Z939" s="576"/>
    </row>
    <row r="940">
      <c r="A940" s="420" t="s">
        <v>9</v>
      </c>
      <c r="B940" s="423">
        <f t="shared" ref="B940:G940" si="469">sum(B938:B939)</f>
        <v>0</v>
      </c>
      <c r="C940" s="423">
        <f t="shared" si="469"/>
        <v>0</v>
      </c>
      <c r="D940" s="423">
        <f t="shared" si="469"/>
        <v>59</v>
      </c>
      <c r="E940" s="423">
        <f t="shared" si="469"/>
        <v>53</v>
      </c>
      <c r="F940" s="423">
        <f t="shared" si="469"/>
        <v>29</v>
      </c>
      <c r="G940" s="423">
        <f t="shared" si="469"/>
        <v>32</v>
      </c>
      <c r="H940" s="609">
        <f t="shared" si="467"/>
        <v>173</v>
      </c>
      <c r="I940" s="423"/>
      <c r="J940" s="575"/>
      <c r="K940" s="423" t="s">
        <v>9</v>
      </c>
      <c r="L940" s="423">
        <f t="shared" ref="L940:O940" si="470">sum(L938:L939)</f>
        <v>507</v>
      </c>
      <c r="M940" s="423">
        <f t="shared" si="470"/>
        <v>334</v>
      </c>
      <c r="N940" s="423">
        <f t="shared" si="470"/>
        <v>261</v>
      </c>
      <c r="O940" s="423">
        <f t="shared" si="470"/>
        <v>595</v>
      </c>
      <c r="P940" s="423"/>
      <c r="Q940" s="576"/>
      <c r="R940" s="576"/>
      <c r="S940" s="576"/>
      <c r="T940" s="576"/>
      <c r="U940" s="576"/>
      <c r="V940" s="576"/>
      <c r="W940" s="576"/>
      <c r="X940" s="576"/>
      <c r="Y940" s="576"/>
      <c r="Z940" s="576"/>
    </row>
    <row r="941">
      <c r="A941" s="584"/>
      <c r="B941" s="584"/>
      <c r="C941" s="584"/>
      <c r="D941" s="584"/>
      <c r="E941" s="584"/>
      <c r="F941" s="584"/>
      <c r="G941" s="584"/>
      <c r="H941" s="584"/>
      <c r="I941" s="576"/>
      <c r="J941" s="577"/>
      <c r="K941" s="576"/>
      <c r="L941" s="576"/>
      <c r="M941" s="576"/>
      <c r="N941" s="576"/>
      <c r="O941" s="576"/>
      <c r="P941" s="576"/>
      <c r="Q941" s="576"/>
      <c r="R941" s="576"/>
      <c r="S941" s="576"/>
      <c r="T941" s="576"/>
      <c r="U941" s="576"/>
      <c r="V941" s="576"/>
      <c r="W941" s="576"/>
      <c r="X941" s="576"/>
      <c r="Y941" s="576"/>
      <c r="Z941" s="576"/>
    </row>
    <row r="942">
      <c r="A942" s="604"/>
      <c r="B942" s="605" t="s">
        <v>2</v>
      </c>
      <c r="C942" s="605" t="s">
        <v>3</v>
      </c>
      <c r="D942" s="605" t="s">
        <v>4</v>
      </c>
      <c r="E942" s="605" t="s">
        <v>5</v>
      </c>
      <c r="F942" s="605" t="s">
        <v>6</v>
      </c>
      <c r="G942" s="605" t="s">
        <v>7</v>
      </c>
      <c r="H942" s="605" t="s">
        <v>9</v>
      </c>
      <c r="I942" s="576"/>
      <c r="J942" s="577"/>
      <c r="K942" s="576"/>
      <c r="L942" s="576"/>
      <c r="M942" s="576"/>
      <c r="N942" s="576"/>
      <c r="O942" s="576"/>
      <c r="P942" s="576"/>
      <c r="Q942" s="576"/>
      <c r="R942" s="576"/>
      <c r="S942" s="576"/>
      <c r="T942" s="576"/>
      <c r="U942" s="576"/>
      <c r="V942" s="576"/>
      <c r="W942" s="576"/>
      <c r="X942" s="576"/>
      <c r="Y942" s="576"/>
      <c r="Z942" s="576"/>
    </row>
    <row r="943">
      <c r="A943" s="607" t="s">
        <v>252</v>
      </c>
      <c r="B943" s="610">
        <f t="shared" ref="B943:G943" si="471">(B938*130)</f>
        <v>0</v>
      </c>
      <c r="C943" s="610">
        <f t="shared" si="471"/>
        <v>0</v>
      </c>
      <c r="D943" s="610">
        <f t="shared" si="471"/>
        <v>7280</v>
      </c>
      <c r="E943" s="610">
        <f t="shared" si="471"/>
        <v>6240</v>
      </c>
      <c r="F943" s="610">
        <f t="shared" si="471"/>
        <v>3120</v>
      </c>
      <c r="G943" s="610">
        <f t="shared" si="471"/>
        <v>4160</v>
      </c>
      <c r="H943" s="610">
        <f t="shared" ref="H943:H944" si="473">SUM(B943:G943)</f>
        <v>20800</v>
      </c>
      <c r="I943" s="576"/>
      <c r="J943" s="577"/>
      <c r="K943" s="576"/>
      <c r="L943" s="576"/>
      <c r="M943" s="576"/>
      <c r="N943" s="576"/>
      <c r="O943" s="576"/>
      <c r="P943" s="576"/>
      <c r="Q943" s="576"/>
      <c r="R943" s="576"/>
      <c r="S943" s="576"/>
      <c r="T943" s="576"/>
      <c r="U943" s="576"/>
      <c r="V943" s="576"/>
      <c r="W943" s="576"/>
      <c r="X943" s="576"/>
      <c r="Y943" s="576"/>
      <c r="Z943" s="576"/>
    </row>
    <row r="944">
      <c r="A944" s="607" t="s">
        <v>121</v>
      </c>
      <c r="B944" s="610">
        <f t="shared" ref="B944:G944" si="472">(B939*30)</f>
        <v>0</v>
      </c>
      <c r="C944" s="610">
        <f t="shared" si="472"/>
        <v>0</v>
      </c>
      <c r="D944" s="610">
        <f t="shared" si="472"/>
        <v>90</v>
      </c>
      <c r="E944" s="610">
        <f t="shared" si="472"/>
        <v>150</v>
      </c>
      <c r="F944" s="610">
        <f t="shared" si="472"/>
        <v>150</v>
      </c>
      <c r="G944" s="610">
        <f t="shared" si="472"/>
        <v>0</v>
      </c>
      <c r="H944" s="610">
        <f t="shared" si="473"/>
        <v>390</v>
      </c>
      <c r="I944" s="576"/>
      <c r="J944" s="577"/>
      <c r="K944" s="576"/>
      <c r="L944" s="576"/>
      <c r="M944" s="576"/>
      <c r="N944" s="576"/>
      <c r="O944" s="576"/>
      <c r="P944" s="576"/>
      <c r="Q944" s="576"/>
      <c r="R944" s="576"/>
      <c r="S944" s="576"/>
      <c r="T944" s="576"/>
      <c r="U944" s="576"/>
      <c r="V944" s="576"/>
      <c r="W944" s="576"/>
      <c r="X944" s="576"/>
      <c r="Y944" s="576"/>
      <c r="Z944" s="576"/>
    </row>
    <row r="945">
      <c r="A945" s="420" t="s">
        <v>9</v>
      </c>
      <c r="B945" s="611">
        <f t="shared" ref="B945:H945" si="474">sum(B943:B944)</f>
        <v>0</v>
      </c>
      <c r="C945" s="611">
        <f t="shared" si="474"/>
        <v>0</v>
      </c>
      <c r="D945" s="611">
        <f t="shared" si="474"/>
        <v>7370</v>
      </c>
      <c r="E945" s="611">
        <f t="shared" si="474"/>
        <v>6390</v>
      </c>
      <c r="F945" s="611">
        <f t="shared" si="474"/>
        <v>3270</v>
      </c>
      <c r="G945" s="611">
        <f t="shared" si="474"/>
        <v>4160</v>
      </c>
      <c r="H945" s="611">
        <f t="shared" si="474"/>
        <v>21190</v>
      </c>
      <c r="I945" s="576"/>
      <c r="J945" s="577"/>
      <c r="K945" s="576"/>
      <c r="L945" s="576"/>
      <c r="M945" s="576"/>
      <c r="N945" s="576"/>
      <c r="O945" s="576"/>
      <c r="P945" s="576"/>
      <c r="Q945" s="576"/>
      <c r="R945" s="576"/>
      <c r="S945" s="576"/>
      <c r="T945" s="576"/>
      <c r="U945" s="576"/>
      <c r="V945" s="576"/>
      <c r="W945" s="576"/>
      <c r="X945" s="576"/>
      <c r="Y945" s="576"/>
      <c r="Z945" s="576"/>
    </row>
    <row r="946">
      <c r="A946" s="584"/>
      <c r="B946" s="584"/>
      <c r="C946" s="584"/>
      <c r="D946" s="584"/>
      <c r="E946" s="584"/>
      <c r="F946" s="584"/>
      <c r="G946" s="584"/>
      <c r="H946" s="584"/>
      <c r="I946" s="576"/>
      <c r="J946" s="577"/>
      <c r="K946" s="576"/>
      <c r="L946" s="576"/>
      <c r="M946" s="576"/>
      <c r="N946" s="576"/>
      <c r="O946" s="576"/>
      <c r="P946" s="576"/>
      <c r="Q946" s="576"/>
      <c r="R946" s="576"/>
      <c r="S946" s="576"/>
      <c r="T946" s="576"/>
      <c r="U946" s="576"/>
      <c r="V946" s="576"/>
      <c r="W946" s="576"/>
      <c r="X946" s="576"/>
      <c r="Y946" s="576"/>
      <c r="Z946" s="576"/>
    </row>
    <row r="947">
      <c r="A947" s="586"/>
      <c r="B947" s="493">
        <f t="shared" ref="B947:H947" si="475">(B945)</f>
        <v>0</v>
      </c>
      <c r="C947" s="493">
        <f t="shared" si="475"/>
        <v>0</v>
      </c>
      <c r="D947" s="493">
        <f t="shared" si="475"/>
        <v>7370</v>
      </c>
      <c r="E947" s="493">
        <f t="shared" si="475"/>
        <v>6390</v>
      </c>
      <c r="F947" s="493">
        <f t="shared" si="475"/>
        <v>3270</v>
      </c>
      <c r="G947" s="493">
        <f t="shared" si="475"/>
        <v>4160</v>
      </c>
      <c r="H947" s="493">
        <f t="shared" si="475"/>
        <v>21190</v>
      </c>
      <c r="I947" s="576"/>
      <c r="J947" s="577"/>
      <c r="K947" s="576"/>
      <c r="L947" s="584"/>
      <c r="M947" s="584"/>
      <c r="N947" s="584"/>
      <c r="O947" s="584"/>
      <c r="P947" s="584"/>
      <c r="Q947" s="584"/>
      <c r="R947" s="584"/>
      <c r="S947" s="584"/>
      <c r="T947" s="584"/>
      <c r="U947" s="576"/>
      <c r="V947" s="576"/>
      <c r="W947" s="576"/>
      <c r="X947" s="576"/>
      <c r="Y947" s="576"/>
      <c r="Z947" s="576"/>
    </row>
    <row r="948">
      <c r="A948" s="576"/>
      <c r="B948" s="576"/>
      <c r="C948" s="576"/>
      <c r="D948" s="576"/>
      <c r="E948" s="576"/>
      <c r="F948" s="576"/>
      <c r="G948" s="584"/>
      <c r="H948" s="584"/>
      <c r="I948" s="576"/>
      <c r="J948" s="577"/>
      <c r="K948" s="588"/>
      <c r="L948" s="612" t="s">
        <v>279</v>
      </c>
      <c r="M948" s="612" t="s">
        <v>280</v>
      </c>
      <c r="N948" s="612" t="s">
        <v>281</v>
      </c>
      <c r="O948" s="612" t="s">
        <v>131</v>
      </c>
      <c r="P948" s="612" t="s">
        <v>282</v>
      </c>
      <c r="Q948" s="612" t="s">
        <v>283</v>
      </c>
      <c r="R948" s="612" t="s">
        <v>284</v>
      </c>
      <c r="S948" s="612" t="s">
        <v>285</v>
      </c>
      <c r="T948" s="612" t="s">
        <v>284</v>
      </c>
      <c r="U948" s="576"/>
      <c r="V948" s="576"/>
      <c r="W948" s="576"/>
      <c r="X948" s="576"/>
      <c r="Y948" s="576"/>
      <c r="Z948" s="576"/>
    </row>
    <row r="949">
      <c r="A949" s="576"/>
      <c r="B949" s="576"/>
      <c r="C949" s="576"/>
      <c r="D949" s="576"/>
      <c r="E949" s="576"/>
      <c r="F949" s="588"/>
      <c r="G949" s="482" t="s">
        <v>35</v>
      </c>
      <c r="H949" s="482" t="s">
        <v>36</v>
      </c>
      <c r="I949" s="576"/>
      <c r="J949" s="577"/>
      <c r="K949" s="588"/>
      <c r="L949" s="532" t="s">
        <v>70</v>
      </c>
      <c r="M949" s="532">
        <v>35.0</v>
      </c>
      <c r="N949" s="532">
        <v>35.0</v>
      </c>
      <c r="O949" s="613">
        <f t="shared" ref="O949:O952" si="476">(M949-N949)</f>
        <v>0</v>
      </c>
      <c r="P949" s="614">
        <v>6500.0</v>
      </c>
      <c r="Q949" s="613">
        <f>(H871)</f>
        <v>3440</v>
      </c>
      <c r="R949" s="615">
        <f t="shared" ref="R949:R952" si="477">(Q949/P949)</f>
        <v>0.5292307692</v>
      </c>
      <c r="S949" s="616">
        <f t="shared" ref="S949:S951" si="478">(Q949/11*23)</f>
        <v>7192.727273</v>
      </c>
      <c r="T949" s="617">
        <f t="shared" ref="T949:T952" si="479">(S949/P949)</f>
        <v>1.106573427</v>
      </c>
      <c r="U949" s="576"/>
      <c r="V949" s="576"/>
      <c r="W949" s="576"/>
      <c r="X949" s="576"/>
      <c r="Y949" s="576"/>
      <c r="Z949" s="576"/>
    </row>
    <row r="950">
      <c r="A950" s="576"/>
      <c r="B950" s="576"/>
      <c r="C950" s="576"/>
      <c r="D950" s="576"/>
      <c r="E950" s="576"/>
      <c r="F950" s="588"/>
      <c r="G950" s="483">
        <v>44598.0</v>
      </c>
      <c r="H950" s="532">
        <v>236.0</v>
      </c>
      <c r="I950" s="576"/>
      <c r="J950" s="577"/>
      <c r="K950" s="588"/>
      <c r="L950" s="532" t="s">
        <v>132</v>
      </c>
      <c r="M950" s="532">
        <v>12.0</v>
      </c>
      <c r="N950" s="532">
        <v>7.0</v>
      </c>
      <c r="O950" s="613">
        <f t="shared" si="476"/>
        <v>5</v>
      </c>
      <c r="P950" s="614">
        <v>1000.0</v>
      </c>
      <c r="Q950" s="613">
        <f>(H902)</f>
        <v>243</v>
      </c>
      <c r="R950" s="615">
        <f t="shared" si="477"/>
        <v>0.243</v>
      </c>
      <c r="S950" s="616">
        <f t="shared" si="478"/>
        <v>508.0909091</v>
      </c>
      <c r="T950" s="618">
        <f t="shared" si="479"/>
        <v>0.5080909091</v>
      </c>
      <c r="U950" s="576"/>
      <c r="V950" s="576"/>
      <c r="W950" s="576"/>
      <c r="X950" s="576"/>
      <c r="Y950" s="576"/>
      <c r="Z950" s="576"/>
    </row>
    <row r="951">
      <c r="A951" s="576"/>
      <c r="B951" s="576"/>
      <c r="C951" s="576"/>
      <c r="D951" s="576"/>
      <c r="E951" s="576"/>
      <c r="F951" s="588"/>
      <c r="G951" s="483">
        <v>44605.0</v>
      </c>
      <c r="H951" s="532">
        <v>306.0</v>
      </c>
      <c r="I951" s="576"/>
      <c r="J951" s="577"/>
      <c r="K951" s="588"/>
      <c r="L951" s="532" t="s">
        <v>144</v>
      </c>
      <c r="M951" s="532">
        <v>12.0</v>
      </c>
      <c r="N951" s="532">
        <v>11.0</v>
      </c>
      <c r="O951" s="613">
        <f t="shared" si="476"/>
        <v>1</v>
      </c>
      <c r="P951" s="614">
        <v>1500.0</v>
      </c>
      <c r="Q951" s="613">
        <f>(H953)</f>
        <v>715</v>
      </c>
      <c r="R951" s="615">
        <f t="shared" si="477"/>
        <v>0.4766666667</v>
      </c>
      <c r="S951" s="616">
        <f t="shared" si="478"/>
        <v>1495</v>
      </c>
      <c r="T951" s="617">
        <f t="shared" si="479"/>
        <v>0.9966666667</v>
      </c>
      <c r="U951" s="576"/>
      <c r="V951" s="576"/>
      <c r="W951" s="576"/>
      <c r="X951" s="576"/>
      <c r="Y951" s="576"/>
      <c r="Z951" s="576"/>
    </row>
    <row r="952">
      <c r="A952" s="576"/>
      <c r="B952" s="576"/>
      <c r="C952" s="576"/>
      <c r="D952" s="576"/>
      <c r="E952" s="576"/>
      <c r="F952" s="588"/>
      <c r="G952" s="483">
        <v>44612.0</v>
      </c>
      <c r="H952" s="532">
        <f>(H940)</f>
        <v>173</v>
      </c>
      <c r="I952" s="576"/>
      <c r="J952" s="577"/>
      <c r="K952" s="588"/>
      <c r="L952" s="532" t="s">
        <v>156</v>
      </c>
      <c r="M952" s="532">
        <v>44.0</v>
      </c>
      <c r="N952" s="532">
        <v>41.0</v>
      </c>
      <c r="O952" s="613">
        <f t="shared" si="476"/>
        <v>3</v>
      </c>
      <c r="P952" s="619">
        <v>75000.0</v>
      </c>
      <c r="Q952" s="620">
        <f>(I974)</f>
        <v>56056.52</v>
      </c>
      <c r="R952" s="615">
        <f t="shared" si="477"/>
        <v>0.7474202667</v>
      </c>
      <c r="S952" s="621">
        <f>(Q952/15*31)</f>
        <v>115850.1413</v>
      </c>
      <c r="T952" s="622">
        <f t="shared" si="479"/>
        <v>1.544668551</v>
      </c>
      <c r="U952" s="576"/>
      <c r="V952" s="576"/>
      <c r="W952" s="576"/>
      <c r="X952" s="576"/>
      <c r="Y952" s="576"/>
      <c r="Z952" s="576"/>
    </row>
    <row r="953">
      <c r="A953" s="576"/>
      <c r="B953" s="576"/>
      <c r="C953" s="576"/>
      <c r="D953" s="576"/>
      <c r="E953" s="576"/>
      <c r="F953" s="588"/>
      <c r="G953" s="482" t="s">
        <v>9</v>
      </c>
      <c r="H953" s="482">
        <f>SUM(H950:H952)</f>
        <v>715</v>
      </c>
      <c r="I953" s="576"/>
      <c r="J953" s="577"/>
      <c r="K953" s="576"/>
      <c r="L953" s="576"/>
      <c r="M953" s="576"/>
      <c r="N953" s="576"/>
      <c r="O953" s="576"/>
      <c r="P953" s="576"/>
      <c r="Q953" s="576"/>
      <c r="R953" s="576"/>
      <c r="S953" s="576"/>
      <c r="T953" s="576"/>
      <c r="U953" s="576"/>
      <c r="V953" s="576"/>
      <c r="W953" s="576"/>
      <c r="X953" s="576"/>
      <c r="Y953" s="576"/>
      <c r="Z953" s="576"/>
    </row>
    <row r="954">
      <c r="A954" s="576"/>
      <c r="B954" s="576"/>
      <c r="C954" s="576"/>
      <c r="D954" s="576"/>
      <c r="E954" s="576"/>
      <c r="F954" s="576"/>
      <c r="G954" s="584"/>
      <c r="H954" s="584"/>
      <c r="I954" s="576"/>
      <c r="J954" s="577"/>
      <c r="K954" s="576"/>
      <c r="L954" s="576"/>
      <c r="M954" s="576"/>
      <c r="N954" s="576"/>
      <c r="O954" s="576"/>
      <c r="P954" s="576"/>
      <c r="Q954" s="576"/>
      <c r="R954" s="576"/>
      <c r="S954" s="576"/>
      <c r="T954" s="576"/>
      <c r="U954" s="576"/>
      <c r="V954" s="576"/>
      <c r="W954" s="576"/>
      <c r="X954" s="576"/>
      <c r="Y954" s="576"/>
      <c r="Z954" s="576"/>
    </row>
    <row r="955">
      <c r="A955" s="584"/>
      <c r="B955" s="584"/>
      <c r="C955" s="584"/>
      <c r="D955" s="584"/>
      <c r="E955" s="584"/>
      <c r="F955" s="584"/>
      <c r="G955" s="584"/>
      <c r="H955" s="584"/>
      <c r="I955" s="584"/>
      <c r="J955" s="577"/>
      <c r="K955" s="576"/>
      <c r="L955" s="576"/>
      <c r="M955" s="576"/>
      <c r="N955" s="576"/>
      <c r="O955" s="576"/>
      <c r="P955" s="576"/>
      <c r="Q955" s="576"/>
      <c r="R955" s="576"/>
      <c r="S955" s="576"/>
      <c r="T955" s="576"/>
      <c r="U955" s="576"/>
      <c r="V955" s="576"/>
      <c r="W955" s="576"/>
      <c r="X955" s="576"/>
      <c r="Y955" s="576"/>
      <c r="Z955" s="576"/>
    </row>
    <row r="956">
      <c r="A956" s="412" t="s">
        <v>286</v>
      </c>
      <c r="B956" s="413">
        <v>14.0</v>
      </c>
      <c r="C956" s="413">
        <v>15.0</v>
      </c>
      <c r="D956" s="413">
        <v>16.0</v>
      </c>
      <c r="E956" s="413">
        <v>17.0</v>
      </c>
      <c r="F956" s="413">
        <v>18.0</v>
      </c>
      <c r="G956" s="413">
        <v>19.0</v>
      </c>
      <c r="H956" s="415">
        <v>20.0</v>
      </c>
      <c r="I956" s="583"/>
      <c r="J956" s="575"/>
      <c r="K956" s="576"/>
      <c r="L956" s="576"/>
      <c r="M956" s="576"/>
      <c r="N956" s="576"/>
      <c r="O956" s="576"/>
      <c r="P956" s="576"/>
      <c r="Q956" s="576"/>
      <c r="R956" s="576"/>
      <c r="S956" s="576"/>
      <c r="T956" s="576"/>
      <c r="U956" s="584"/>
      <c r="V956" s="576"/>
      <c r="W956" s="576"/>
      <c r="X956" s="576"/>
      <c r="Y956" s="576"/>
      <c r="Z956" s="576"/>
    </row>
    <row r="957">
      <c r="A957" s="412" t="s">
        <v>156</v>
      </c>
      <c r="B957" s="413" t="s">
        <v>2</v>
      </c>
      <c r="C957" s="413" t="s">
        <v>3</v>
      </c>
      <c r="D957" s="413" t="s">
        <v>4</v>
      </c>
      <c r="E957" s="413" t="s">
        <v>5</v>
      </c>
      <c r="F957" s="413" t="s">
        <v>6</v>
      </c>
      <c r="G957" s="413" t="s">
        <v>7</v>
      </c>
      <c r="H957" s="413" t="s">
        <v>8</v>
      </c>
      <c r="I957" s="413" t="s">
        <v>9</v>
      </c>
      <c r="J957" s="577"/>
      <c r="K957" s="576"/>
      <c r="L957" s="576"/>
      <c r="M957" s="576"/>
      <c r="N957" s="576"/>
      <c r="O957" s="576"/>
      <c r="P957" s="576"/>
      <c r="Q957" s="576"/>
      <c r="R957" s="576"/>
      <c r="S957" s="576"/>
      <c r="T957" s="588"/>
      <c r="U957" s="623"/>
      <c r="V957" s="576"/>
      <c r="W957" s="576"/>
      <c r="X957" s="576"/>
      <c r="Y957" s="576"/>
      <c r="Z957" s="576"/>
    </row>
    <row r="958">
      <c r="A958" s="524" t="s">
        <v>163</v>
      </c>
      <c r="B958" s="624"/>
      <c r="C958" s="624"/>
      <c r="D958" s="624"/>
      <c r="E958" s="624"/>
      <c r="F958" s="624"/>
      <c r="G958" s="624"/>
      <c r="H958" s="624"/>
      <c r="I958" s="624"/>
      <c r="J958" s="625"/>
      <c r="K958" s="576"/>
      <c r="L958" s="576"/>
      <c r="M958" s="576"/>
      <c r="N958" s="576"/>
      <c r="O958" s="576"/>
      <c r="P958" s="576"/>
      <c r="Q958" s="576"/>
      <c r="R958" s="576"/>
      <c r="S958" s="626"/>
      <c r="T958" s="576"/>
      <c r="U958" s="576"/>
      <c r="V958" s="576"/>
      <c r="W958" s="576"/>
      <c r="X958" s="576"/>
      <c r="Y958" s="576"/>
      <c r="Z958" s="576"/>
    </row>
    <row r="959">
      <c r="A959" s="491" t="s">
        <v>164</v>
      </c>
      <c r="B959" s="531">
        <v>428.88</v>
      </c>
      <c r="C959" s="531">
        <v>841.56</v>
      </c>
      <c r="D959" s="531">
        <v>570.26</v>
      </c>
      <c r="E959" s="627">
        <v>607.0</v>
      </c>
      <c r="F959" s="627">
        <v>833.76</v>
      </c>
      <c r="G959" s="627">
        <v>626.44</v>
      </c>
      <c r="H959" s="628">
        <v>701.29</v>
      </c>
      <c r="I959" s="531">
        <f t="shared" ref="I959:I961" si="480">SUM(B959:H959)</f>
        <v>4609.19</v>
      </c>
      <c r="J959" s="577"/>
      <c r="K959" s="576"/>
      <c r="L959" s="576"/>
      <c r="M959" s="576"/>
      <c r="N959" s="576"/>
      <c r="O959" s="576"/>
      <c r="P959" s="576"/>
      <c r="Q959" s="576"/>
      <c r="R959" s="576"/>
      <c r="S959" s="576"/>
      <c r="T959" s="576"/>
      <c r="U959" s="576"/>
      <c r="V959" s="576"/>
      <c r="W959" s="576"/>
      <c r="X959" s="576"/>
      <c r="Y959" s="576"/>
      <c r="Z959" s="576"/>
    </row>
    <row r="960">
      <c r="A960" s="491" t="s">
        <v>165</v>
      </c>
      <c r="B960" s="531">
        <v>390.15</v>
      </c>
      <c r="C960" s="531">
        <v>514.1</v>
      </c>
      <c r="D960" s="531">
        <v>424.42</v>
      </c>
      <c r="E960" s="627">
        <v>521.0</v>
      </c>
      <c r="F960" s="627">
        <v>647.34</v>
      </c>
      <c r="G960" s="627">
        <v>950.39</v>
      </c>
      <c r="H960" s="628">
        <v>713.28</v>
      </c>
      <c r="I960" s="531">
        <f t="shared" si="480"/>
        <v>4160.68</v>
      </c>
      <c r="J960" s="577"/>
      <c r="K960" s="576"/>
      <c r="L960" s="576"/>
      <c r="M960" s="576"/>
      <c r="N960" s="576"/>
      <c r="O960" s="576"/>
      <c r="P960" s="576"/>
      <c r="Q960" s="576"/>
      <c r="R960" s="576"/>
      <c r="S960" s="576"/>
      <c r="T960" s="576"/>
      <c r="U960" s="576"/>
      <c r="V960" s="576"/>
      <c r="W960" s="576"/>
      <c r="X960" s="576"/>
      <c r="Y960" s="576"/>
      <c r="Z960" s="576"/>
    </row>
    <row r="961">
      <c r="A961" s="491" t="s">
        <v>166</v>
      </c>
      <c r="B961" s="531">
        <v>573.59</v>
      </c>
      <c r="C961" s="531">
        <v>735.77</v>
      </c>
      <c r="D961" s="531">
        <v>654.0</v>
      </c>
      <c r="E961" s="531">
        <v>592.0</v>
      </c>
      <c r="F961" s="627">
        <v>1135.56</v>
      </c>
      <c r="G961" s="627">
        <v>981.89</v>
      </c>
      <c r="H961" s="628">
        <v>1213.84</v>
      </c>
      <c r="I961" s="531">
        <f t="shared" si="480"/>
        <v>5886.65</v>
      </c>
      <c r="J961" s="577"/>
      <c r="K961" s="576"/>
      <c r="L961" s="576"/>
      <c r="M961" s="576"/>
      <c r="N961" s="576"/>
      <c r="O961" s="576"/>
      <c r="P961" s="576"/>
      <c r="Q961" s="576"/>
      <c r="R961" s="576"/>
      <c r="S961" s="576"/>
      <c r="T961" s="576"/>
      <c r="U961" s="576"/>
      <c r="V961" s="576"/>
      <c r="W961" s="576"/>
      <c r="X961" s="576"/>
      <c r="Y961" s="576"/>
      <c r="Z961" s="576"/>
    </row>
    <row r="962">
      <c r="A962" s="535" t="s">
        <v>9</v>
      </c>
      <c r="B962" s="536">
        <f t="shared" ref="B962:I962" si="481">sum(B959:B961)</f>
        <v>1392.62</v>
      </c>
      <c r="C962" s="536">
        <f t="shared" si="481"/>
        <v>2091.43</v>
      </c>
      <c r="D962" s="536">
        <f t="shared" si="481"/>
        <v>1648.68</v>
      </c>
      <c r="E962" s="536">
        <f t="shared" si="481"/>
        <v>1720</v>
      </c>
      <c r="F962" s="536">
        <f t="shared" si="481"/>
        <v>2616.66</v>
      </c>
      <c r="G962" s="536">
        <f t="shared" si="481"/>
        <v>2558.72</v>
      </c>
      <c r="H962" s="536">
        <f t="shared" si="481"/>
        <v>2628.41</v>
      </c>
      <c r="I962" s="536">
        <f t="shared" si="481"/>
        <v>14656.52</v>
      </c>
      <c r="J962" s="577"/>
      <c r="K962" s="576"/>
      <c r="L962" s="576"/>
      <c r="M962" s="576"/>
      <c r="N962" s="576"/>
      <c r="O962" s="576"/>
      <c r="P962" s="576"/>
      <c r="Q962" s="576"/>
      <c r="R962" s="576"/>
      <c r="S962" s="576"/>
      <c r="T962" s="576"/>
      <c r="U962" s="576"/>
      <c r="V962" s="576"/>
      <c r="W962" s="576"/>
      <c r="X962" s="576"/>
      <c r="Y962" s="576"/>
      <c r="Z962" s="576"/>
    </row>
    <row r="963">
      <c r="A963" s="584"/>
      <c r="B963" s="584"/>
      <c r="C963" s="584"/>
      <c r="D963" s="584"/>
      <c r="E963" s="584"/>
      <c r="F963" s="584"/>
      <c r="G963" s="584"/>
      <c r="H963" s="584"/>
      <c r="I963" s="584"/>
      <c r="J963" s="577"/>
      <c r="K963" s="576"/>
      <c r="L963" s="576"/>
      <c r="M963" s="576"/>
      <c r="N963" s="576"/>
      <c r="O963" s="576"/>
      <c r="P963" s="576"/>
      <c r="Q963" s="576"/>
      <c r="R963" s="576"/>
      <c r="S963" s="576"/>
      <c r="T963" s="576"/>
      <c r="U963" s="576"/>
      <c r="V963" s="576"/>
      <c r="W963" s="576"/>
      <c r="X963" s="576"/>
      <c r="Y963" s="576"/>
      <c r="Z963" s="576"/>
    </row>
    <row r="964">
      <c r="A964" s="586"/>
      <c r="B964" s="493">
        <f t="shared" ref="B964:I964" si="482">(B962)</f>
        <v>1392.62</v>
      </c>
      <c r="C964" s="493">
        <f t="shared" si="482"/>
        <v>2091.43</v>
      </c>
      <c r="D964" s="493">
        <f t="shared" si="482"/>
        <v>1648.68</v>
      </c>
      <c r="E964" s="493">
        <f t="shared" si="482"/>
        <v>1720</v>
      </c>
      <c r="F964" s="493">
        <f t="shared" si="482"/>
        <v>2616.66</v>
      </c>
      <c r="G964" s="493">
        <f t="shared" si="482"/>
        <v>2558.72</v>
      </c>
      <c r="H964" s="493">
        <f t="shared" si="482"/>
        <v>2628.41</v>
      </c>
      <c r="I964" s="493">
        <f t="shared" si="482"/>
        <v>14656.52</v>
      </c>
      <c r="J964" s="577"/>
      <c r="K964" s="576"/>
      <c r="L964" s="576"/>
      <c r="M964" s="576"/>
      <c r="N964" s="576"/>
      <c r="O964" s="576"/>
      <c r="P964" s="576"/>
      <c r="Q964" s="576"/>
      <c r="R964" s="576"/>
      <c r="S964" s="576"/>
      <c r="T964" s="576"/>
      <c r="U964" s="576"/>
      <c r="V964" s="576"/>
      <c r="W964" s="576"/>
      <c r="X964" s="576"/>
      <c r="Y964" s="576"/>
      <c r="Z964" s="576"/>
    </row>
    <row r="965">
      <c r="A965" s="576"/>
      <c r="B965" s="576"/>
      <c r="C965" s="576"/>
      <c r="D965" s="576"/>
      <c r="E965" s="584"/>
      <c r="F965" s="584"/>
      <c r="G965" s="584"/>
      <c r="H965" s="584"/>
      <c r="I965" s="576"/>
      <c r="J965" s="577"/>
      <c r="K965" s="576"/>
      <c r="L965" s="576"/>
      <c r="M965" s="576"/>
      <c r="N965" s="576"/>
      <c r="O965" s="576"/>
      <c r="P965" s="576"/>
      <c r="Q965" s="576"/>
      <c r="R965" s="576"/>
      <c r="S965" s="576"/>
      <c r="T965" s="576"/>
      <c r="U965" s="576"/>
      <c r="V965" s="576"/>
      <c r="W965" s="576"/>
      <c r="X965" s="576"/>
      <c r="Y965" s="576"/>
      <c r="Z965" s="576"/>
    </row>
    <row r="966">
      <c r="A966" s="576"/>
      <c r="B966" s="576"/>
      <c r="C966" s="576"/>
      <c r="D966" s="588"/>
      <c r="E966" s="482" t="s">
        <v>35</v>
      </c>
      <c r="F966" s="482" t="s">
        <v>164</v>
      </c>
      <c r="G966" s="482" t="s">
        <v>165</v>
      </c>
      <c r="H966" s="482" t="s">
        <v>166</v>
      </c>
      <c r="I966" s="576"/>
      <c r="J966" s="577"/>
      <c r="K966" s="576"/>
      <c r="L966" s="576"/>
      <c r="M966" s="576"/>
      <c r="N966" s="576"/>
      <c r="O966" s="576"/>
      <c r="P966" s="576"/>
      <c r="Q966" s="576"/>
      <c r="R966" s="576"/>
      <c r="S966" s="576"/>
      <c r="T966" s="576"/>
      <c r="U966" s="576"/>
      <c r="V966" s="576"/>
      <c r="W966" s="576"/>
      <c r="X966" s="576"/>
      <c r="Y966" s="576"/>
      <c r="Z966" s="576"/>
    </row>
    <row r="967">
      <c r="A967" s="576"/>
      <c r="B967" s="576"/>
      <c r="C967" s="576"/>
      <c r="D967" s="588"/>
      <c r="E967" s="483">
        <v>44598.0</v>
      </c>
      <c r="F967" s="540">
        <v>4680.93</v>
      </c>
      <c r="G967" s="540">
        <v>3245.8</v>
      </c>
      <c r="H967" s="540">
        <v>5007.97</v>
      </c>
      <c r="I967" s="576"/>
      <c r="J967" s="577"/>
      <c r="K967" s="576"/>
      <c r="L967" s="576"/>
      <c r="M967" s="576"/>
      <c r="N967" s="576"/>
      <c r="O967" s="576"/>
      <c r="P967" s="576"/>
      <c r="Q967" s="576"/>
      <c r="R967" s="576"/>
      <c r="S967" s="576"/>
      <c r="T967" s="576"/>
      <c r="U967" s="576"/>
      <c r="V967" s="576"/>
      <c r="W967" s="576"/>
      <c r="X967" s="576"/>
      <c r="Y967" s="576"/>
      <c r="Z967" s="576"/>
    </row>
    <row r="968">
      <c r="A968" s="576"/>
      <c r="B968" s="576"/>
      <c r="C968" s="576"/>
      <c r="D968" s="588"/>
      <c r="E968" s="483">
        <v>44605.0</v>
      </c>
      <c r="F968" s="540">
        <v>5046.47</v>
      </c>
      <c r="G968" s="540">
        <v>3726.28</v>
      </c>
      <c r="H968" s="540">
        <v>5829.52</v>
      </c>
      <c r="I968" s="576"/>
      <c r="J968" s="577"/>
      <c r="K968" s="576"/>
      <c r="L968" s="576"/>
      <c r="M968" s="576"/>
      <c r="N968" s="576"/>
      <c r="O968" s="576"/>
      <c r="P968" s="576"/>
      <c r="Q968" s="576"/>
      <c r="R968" s="576"/>
      <c r="S968" s="576"/>
      <c r="T968" s="576"/>
      <c r="U968" s="576"/>
      <c r="V968" s="576"/>
      <c r="W968" s="576"/>
      <c r="X968" s="576"/>
      <c r="Y968" s="576"/>
      <c r="Z968" s="576"/>
    </row>
    <row r="969">
      <c r="A969" s="576"/>
      <c r="B969" s="576"/>
      <c r="C969" s="576"/>
      <c r="D969" s="588"/>
      <c r="E969" s="483">
        <v>44612.0</v>
      </c>
      <c r="F969" s="540">
        <f>(I959)</f>
        <v>4609.19</v>
      </c>
      <c r="G969" s="540">
        <f>(I960)</f>
        <v>4160.68</v>
      </c>
      <c r="H969" s="540">
        <f>(I961)</f>
        <v>5886.65</v>
      </c>
      <c r="I969" s="576"/>
      <c r="J969" s="577"/>
      <c r="K969" s="576"/>
      <c r="L969" s="576"/>
      <c r="M969" s="576"/>
      <c r="N969" s="576"/>
      <c r="O969" s="576"/>
      <c r="P969" s="576"/>
      <c r="Q969" s="576"/>
      <c r="R969" s="576"/>
      <c r="S969" s="576"/>
      <c r="T969" s="576"/>
      <c r="U969" s="576"/>
      <c r="V969" s="576"/>
      <c r="W969" s="576"/>
      <c r="X969" s="576"/>
      <c r="Y969" s="576"/>
      <c r="Z969" s="576"/>
    </row>
    <row r="970">
      <c r="A970" s="576"/>
      <c r="B970" s="576"/>
      <c r="C970" s="576"/>
      <c r="D970" s="588"/>
      <c r="E970" s="541" t="s">
        <v>9</v>
      </c>
      <c r="F970" s="542">
        <f t="shared" ref="F970:H970" si="483">SUM(F967:F969)</f>
        <v>14336.59</v>
      </c>
      <c r="G970" s="542">
        <f t="shared" si="483"/>
        <v>11132.76</v>
      </c>
      <c r="H970" s="542">
        <f t="shared" si="483"/>
        <v>16724.14</v>
      </c>
      <c r="I970" s="576"/>
      <c r="J970" s="577"/>
      <c r="K970" s="629"/>
      <c r="L970" s="629"/>
      <c r="M970" s="629"/>
      <c r="N970" s="576"/>
      <c r="O970" s="576"/>
      <c r="P970" s="576"/>
      <c r="Q970" s="576"/>
      <c r="R970" s="576"/>
      <c r="S970" s="576"/>
      <c r="T970" s="576"/>
      <c r="U970" s="576"/>
      <c r="V970" s="576"/>
      <c r="W970" s="576"/>
      <c r="X970" s="576"/>
      <c r="Y970" s="576"/>
      <c r="Z970" s="576"/>
    </row>
    <row r="971">
      <c r="A971" s="576"/>
      <c r="B971" s="576"/>
      <c r="C971" s="576"/>
      <c r="D971" s="588"/>
      <c r="E971" s="482" t="s">
        <v>167</v>
      </c>
      <c r="F971" s="544">
        <f t="shared" ref="F971:H971" si="484">(F970/25000)</f>
        <v>0.5734636</v>
      </c>
      <c r="G971" s="544">
        <f t="shared" si="484"/>
        <v>0.4453104</v>
      </c>
      <c r="H971" s="544">
        <f t="shared" si="484"/>
        <v>0.6689656</v>
      </c>
      <c r="I971" s="576"/>
      <c r="J971" s="577"/>
      <c r="K971" s="576"/>
      <c r="L971" s="576"/>
      <c r="M971" s="576"/>
      <c r="N971" s="576"/>
      <c r="O971" s="576"/>
      <c r="P971" s="576"/>
      <c r="Q971" s="576"/>
      <c r="R971" s="576"/>
      <c r="S971" s="576"/>
      <c r="T971" s="576"/>
      <c r="U971" s="576"/>
      <c r="V971" s="576"/>
      <c r="W971" s="576"/>
      <c r="X971" s="576"/>
      <c r="Y971" s="576"/>
      <c r="Z971" s="576"/>
    </row>
    <row r="972">
      <c r="A972" s="584"/>
      <c r="B972" s="584"/>
      <c r="C972" s="584"/>
      <c r="D972" s="584"/>
      <c r="E972" s="584"/>
      <c r="F972" s="584"/>
      <c r="G972" s="584"/>
      <c r="H972" s="584"/>
      <c r="I972" s="584"/>
      <c r="J972" s="577"/>
      <c r="K972" s="576"/>
      <c r="L972" s="576"/>
      <c r="M972" s="576"/>
      <c r="N972" s="576"/>
      <c r="O972" s="576"/>
      <c r="P972" s="576"/>
      <c r="Q972" s="576"/>
      <c r="R972" s="576"/>
      <c r="S972" s="576"/>
      <c r="T972" s="576"/>
      <c r="U972" s="576"/>
      <c r="V972" s="576"/>
      <c r="W972" s="576"/>
      <c r="X972" s="576"/>
      <c r="Y972" s="576"/>
      <c r="Z972" s="576"/>
    </row>
    <row r="973">
      <c r="A973" s="470"/>
      <c r="B973" s="415"/>
      <c r="C973" s="415"/>
      <c r="D973" s="415"/>
      <c r="E973" s="415"/>
      <c r="F973" s="415"/>
      <c r="G973" s="415"/>
      <c r="H973" s="415"/>
      <c r="I973" s="415" t="s">
        <v>9</v>
      </c>
      <c r="J973" s="577"/>
      <c r="K973" s="576"/>
      <c r="L973" s="576"/>
      <c r="M973" s="576"/>
      <c r="N973" s="576"/>
      <c r="O973" s="576"/>
      <c r="P973" s="576"/>
      <c r="Q973" s="576"/>
      <c r="R973" s="576"/>
      <c r="S973" s="576"/>
      <c r="T973" s="576"/>
      <c r="U973" s="576"/>
      <c r="V973" s="576"/>
      <c r="W973" s="576"/>
      <c r="X973" s="576"/>
      <c r="Y973" s="576"/>
      <c r="Z973" s="576"/>
    </row>
    <row r="974">
      <c r="A974" s="586" t="s">
        <v>168</v>
      </c>
      <c r="B974" s="545">
        <f t="shared" ref="B974:G974" si="485">sum(B865,B896,B947,B964)</f>
        <v>1392.62</v>
      </c>
      <c r="C974" s="545">
        <f t="shared" si="485"/>
        <v>2091.43</v>
      </c>
      <c r="D974" s="545">
        <f t="shared" si="485"/>
        <v>15110.68</v>
      </c>
      <c r="E974" s="545">
        <f t="shared" si="485"/>
        <v>12820</v>
      </c>
      <c r="F974" s="545">
        <f t="shared" si="485"/>
        <v>13173.66</v>
      </c>
      <c r="G974" s="545">
        <f t="shared" si="485"/>
        <v>8839.72</v>
      </c>
      <c r="H974" s="493">
        <f>SUM(H964)</f>
        <v>2628.41</v>
      </c>
      <c r="I974" s="545">
        <f>SUM(H865,H896,H947,I964)</f>
        <v>56056.52</v>
      </c>
      <c r="J974" s="577"/>
      <c r="K974" s="576"/>
      <c r="L974" s="576"/>
      <c r="M974" s="576"/>
      <c r="N974" s="576"/>
      <c r="O974" s="576"/>
      <c r="P974" s="576"/>
      <c r="Q974" s="576"/>
      <c r="R974" s="576"/>
      <c r="S974" s="576"/>
      <c r="T974" s="576"/>
      <c r="U974" s="576"/>
      <c r="V974" s="576"/>
      <c r="W974" s="576"/>
      <c r="X974" s="576"/>
      <c r="Y974" s="576"/>
      <c r="Z974" s="576"/>
    </row>
    <row r="975">
      <c r="A975" s="577"/>
      <c r="B975" s="630"/>
      <c r="C975" s="630"/>
      <c r="D975" s="630"/>
      <c r="E975" s="630"/>
      <c r="F975" s="630"/>
      <c r="G975" s="630"/>
      <c r="H975" s="631"/>
      <c r="I975" s="630"/>
      <c r="J975" s="577"/>
      <c r="K975" s="577"/>
      <c r="L975" s="577"/>
      <c r="M975" s="577"/>
      <c r="N975" s="577"/>
      <c r="O975" s="577"/>
      <c r="P975" s="577"/>
      <c r="Q975" s="577"/>
      <c r="R975" s="577"/>
      <c r="S975" s="577"/>
      <c r="T975" s="577"/>
      <c r="U975" s="577"/>
      <c r="V975" s="577"/>
      <c r="W975" s="577"/>
      <c r="X975" s="577"/>
      <c r="Y975" s="577"/>
      <c r="Z975" s="577"/>
    </row>
    <row r="976">
      <c r="A976" s="577"/>
      <c r="B976" s="630"/>
      <c r="C976" s="630"/>
      <c r="D976" s="630"/>
      <c r="E976" s="630"/>
      <c r="F976" s="630"/>
      <c r="G976" s="630"/>
      <c r="H976" s="631"/>
      <c r="I976" s="630"/>
      <c r="J976" s="577"/>
      <c r="K976" s="577"/>
      <c r="L976" s="577"/>
      <c r="M976" s="577"/>
      <c r="N976" s="577"/>
      <c r="O976" s="577"/>
      <c r="P976" s="577"/>
      <c r="Q976" s="577"/>
      <c r="R976" s="577"/>
      <c r="S976" s="577"/>
      <c r="T976" s="577"/>
      <c r="U976" s="577"/>
      <c r="V976" s="577"/>
      <c r="W976" s="577"/>
      <c r="X976" s="577"/>
      <c r="Y976" s="577"/>
      <c r="Z976" s="577"/>
    </row>
    <row r="977">
      <c r="A977" s="632" t="s">
        <v>295</v>
      </c>
      <c r="B977" s="633">
        <v>21.0</v>
      </c>
      <c r="C977" s="633">
        <v>22.0</v>
      </c>
      <c r="D977" s="633">
        <v>23.0</v>
      </c>
      <c r="E977" s="633">
        <v>24.0</v>
      </c>
      <c r="F977" s="633">
        <v>25.0</v>
      </c>
      <c r="G977" s="633">
        <v>26.0</v>
      </c>
      <c r="H977" s="634"/>
      <c r="I977" s="634"/>
      <c r="J977" s="635"/>
      <c r="K977" s="632" t="s">
        <v>295</v>
      </c>
      <c r="L977" s="634"/>
      <c r="M977" s="634"/>
      <c r="N977" s="634"/>
      <c r="O977" s="634"/>
      <c r="P977" s="634"/>
      <c r="Q977" s="636"/>
      <c r="R977" s="636"/>
      <c r="S977" s="636"/>
      <c r="T977" s="636"/>
      <c r="U977" s="636"/>
      <c r="V977" s="636"/>
      <c r="W977" s="636"/>
      <c r="X977" s="636"/>
      <c r="Y977" s="636"/>
      <c r="Z977" s="636"/>
    </row>
    <row r="978">
      <c r="A978" s="637" t="s">
        <v>70</v>
      </c>
      <c r="B978" s="638" t="s">
        <v>2</v>
      </c>
      <c r="C978" s="638" t="s">
        <v>3</v>
      </c>
      <c r="D978" s="638" t="s">
        <v>4</v>
      </c>
      <c r="E978" s="638" t="s">
        <v>5</v>
      </c>
      <c r="F978" s="638" t="s">
        <v>6</v>
      </c>
      <c r="G978" s="638" t="s">
        <v>7</v>
      </c>
      <c r="H978" s="638" t="s">
        <v>9</v>
      </c>
      <c r="I978" s="638" t="s">
        <v>71</v>
      </c>
      <c r="J978" s="635"/>
      <c r="K978" s="638" t="s">
        <v>70</v>
      </c>
      <c r="L978" s="638" t="s">
        <v>72</v>
      </c>
      <c r="M978" s="638" t="s">
        <v>13</v>
      </c>
      <c r="N978" s="639" t="s">
        <v>73</v>
      </c>
      <c r="O978" s="638" t="s">
        <v>13</v>
      </c>
      <c r="P978" s="639" t="s">
        <v>74</v>
      </c>
      <c r="Q978" s="636"/>
      <c r="R978" s="636"/>
      <c r="S978" s="636"/>
      <c r="T978" s="636"/>
      <c r="U978" s="636"/>
      <c r="V978" s="636"/>
      <c r="W978" s="636"/>
      <c r="X978" s="636"/>
      <c r="Y978" s="636"/>
      <c r="Z978" s="636"/>
    </row>
    <row r="979">
      <c r="A979" s="640" t="s">
        <v>75</v>
      </c>
      <c r="B979" s="641">
        <f t="shared" ref="B979:G979" si="486"> sum(B980, B981, B982, B983,B984,B985,B986,B987,B988,B989,B990,B991)</f>
        <v>16</v>
      </c>
      <c r="C979" s="641">
        <f t="shared" si="486"/>
        <v>20</v>
      </c>
      <c r="D979" s="641">
        <f t="shared" si="486"/>
        <v>19</v>
      </c>
      <c r="E979" s="641">
        <f t="shared" si="486"/>
        <v>42</v>
      </c>
      <c r="F979" s="641">
        <f t="shared" si="486"/>
        <v>1</v>
      </c>
      <c r="G979" s="641">
        <f t="shared" si="486"/>
        <v>4</v>
      </c>
      <c r="H979" s="642">
        <f t="shared" ref="H979:H998" si="487">SUM(B979:G979)</f>
        <v>102</v>
      </c>
      <c r="I979" s="641">
        <v>0.0</v>
      </c>
      <c r="J979" s="635"/>
      <c r="K979" s="642" t="s">
        <v>75</v>
      </c>
      <c r="L979" s="641"/>
      <c r="M979" s="641"/>
      <c r="N979" s="641"/>
      <c r="O979" s="641"/>
      <c r="P979" s="641"/>
      <c r="Q979" s="636"/>
      <c r="R979" s="636"/>
      <c r="S979" s="636"/>
      <c r="T979" s="636"/>
      <c r="U979" s="636"/>
      <c r="V979" s="636"/>
      <c r="W979" s="636"/>
      <c r="X979" s="636"/>
      <c r="Y979" s="636"/>
      <c r="Z979" s="636"/>
    </row>
    <row r="980">
      <c r="A980" s="643" t="s">
        <v>76</v>
      </c>
      <c r="B980" s="644">
        <v>6.0</v>
      </c>
      <c r="C980" s="644">
        <v>0.0</v>
      </c>
      <c r="D980" s="644">
        <v>7.0</v>
      </c>
      <c r="E980" s="644">
        <v>20.0</v>
      </c>
      <c r="F980" s="644">
        <v>1.0</v>
      </c>
      <c r="G980" s="644">
        <v>0.0</v>
      </c>
      <c r="H980" s="645">
        <f t="shared" si="487"/>
        <v>34</v>
      </c>
      <c r="I980" s="646">
        <f>sum(H980:H982)</f>
        <v>54</v>
      </c>
      <c r="J980" s="647"/>
      <c r="K980" s="646" t="s">
        <v>76</v>
      </c>
      <c r="L980" s="646">
        <f t="shared" ref="L980:L981" si="488">(O742)</f>
        <v>82</v>
      </c>
      <c r="M980" s="646">
        <f>(L980-H980)</f>
        <v>48</v>
      </c>
      <c r="N980" s="644">
        <v>20.0</v>
      </c>
      <c r="O980" s="646">
        <f t="shared" ref="O980:O981" si="489">sum(M980,N980)</f>
        <v>68</v>
      </c>
      <c r="P980" s="648"/>
      <c r="Q980" s="649"/>
      <c r="R980" s="649"/>
      <c r="S980" s="649"/>
      <c r="T980" s="636"/>
      <c r="U980" s="636"/>
      <c r="V980" s="636"/>
      <c r="W980" s="636"/>
      <c r="X980" s="636"/>
      <c r="Y980" s="636"/>
      <c r="Z980" s="636"/>
    </row>
    <row r="981">
      <c r="A981" s="650" t="s">
        <v>77</v>
      </c>
      <c r="B981" s="651">
        <v>0.0</v>
      </c>
      <c r="C981" s="652">
        <v>0.0</v>
      </c>
      <c r="D981" s="652">
        <v>0.0</v>
      </c>
      <c r="E981" s="652">
        <v>0.0</v>
      </c>
      <c r="F981" s="652">
        <v>0.0</v>
      </c>
      <c r="G981" s="653">
        <v>0.0</v>
      </c>
      <c r="H981" s="654">
        <f t="shared" si="487"/>
        <v>0</v>
      </c>
      <c r="I981" s="655">
        <f>(I980/60)</f>
        <v>0.9</v>
      </c>
      <c r="J981" s="647"/>
      <c r="K981" s="655" t="s">
        <v>77</v>
      </c>
      <c r="L981" s="656">
        <f t="shared" si="488"/>
        <v>35</v>
      </c>
      <c r="M981" s="656">
        <f>(L981-H981-H982)</f>
        <v>15</v>
      </c>
      <c r="N981" s="652">
        <v>10.0</v>
      </c>
      <c r="O981" s="655">
        <f t="shared" si="489"/>
        <v>25</v>
      </c>
      <c r="P981" s="656"/>
      <c r="Q981" s="636"/>
      <c r="R981" s="636"/>
      <c r="S981" s="636"/>
      <c r="T981" s="636"/>
      <c r="U981" s="636"/>
      <c r="V981" s="636"/>
      <c r="W981" s="636"/>
      <c r="X981" s="636"/>
      <c r="Y981" s="636"/>
      <c r="Z981" s="636"/>
    </row>
    <row r="982">
      <c r="A982" s="650" t="s">
        <v>78</v>
      </c>
      <c r="B982" s="651">
        <v>3.0</v>
      </c>
      <c r="C982" s="652">
        <v>0.0</v>
      </c>
      <c r="D982" s="652">
        <v>1.0</v>
      </c>
      <c r="E982" s="652">
        <v>16.0</v>
      </c>
      <c r="F982" s="652">
        <v>0.0</v>
      </c>
      <c r="G982" s="653">
        <v>0.0</v>
      </c>
      <c r="H982" s="654">
        <f t="shared" si="487"/>
        <v>20</v>
      </c>
      <c r="I982" s="655"/>
      <c r="J982" s="647"/>
      <c r="K982" s="655" t="s">
        <v>78</v>
      </c>
      <c r="L982" s="656" t="s">
        <v>79</v>
      </c>
      <c r="M982" s="655" t="s">
        <v>79</v>
      </c>
      <c r="N982" s="652" t="s">
        <v>79</v>
      </c>
      <c r="O982" s="655" t="s">
        <v>79</v>
      </c>
      <c r="P982" s="656"/>
      <c r="Q982" s="636"/>
      <c r="R982" s="636"/>
      <c r="S982" s="636"/>
      <c r="T982" s="636"/>
      <c r="U982" s="636"/>
      <c r="V982" s="636"/>
      <c r="W982" s="636"/>
      <c r="X982" s="636"/>
      <c r="Y982" s="636"/>
      <c r="Z982" s="636"/>
    </row>
    <row r="983">
      <c r="A983" s="643" t="s">
        <v>81</v>
      </c>
      <c r="B983" s="648">
        <v>6.0</v>
      </c>
      <c r="C983" s="648">
        <v>0.0</v>
      </c>
      <c r="D983" s="648">
        <v>7.0</v>
      </c>
      <c r="E983" s="648">
        <v>6.0</v>
      </c>
      <c r="F983" s="648">
        <v>0.0</v>
      </c>
      <c r="G983" s="644">
        <v>4.0</v>
      </c>
      <c r="H983" s="645">
        <f t="shared" si="487"/>
        <v>23</v>
      </c>
      <c r="I983" s="646">
        <f>sum(H983:H985)</f>
        <v>25</v>
      </c>
      <c r="J983" s="657"/>
      <c r="K983" s="646" t="s">
        <v>81</v>
      </c>
      <c r="L983" s="646">
        <f t="shared" ref="L983:L984" si="490">(O745)</f>
        <v>49</v>
      </c>
      <c r="M983" s="646">
        <f>(L983-H983)</f>
        <v>26</v>
      </c>
      <c r="N983" s="644">
        <v>0.0</v>
      </c>
      <c r="O983" s="646">
        <f t="shared" ref="O983:O984" si="491">sum(M983,N983)</f>
        <v>26</v>
      </c>
      <c r="P983" s="646"/>
      <c r="Q983" s="636"/>
      <c r="R983" s="636"/>
      <c r="S983" s="636"/>
      <c r="T983" s="636"/>
      <c r="U983" s="636"/>
      <c r="V983" s="636"/>
      <c r="W983" s="636"/>
      <c r="X983" s="636"/>
      <c r="Y983" s="636"/>
      <c r="Z983" s="636"/>
    </row>
    <row r="984">
      <c r="A984" s="650" t="s">
        <v>77</v>
      </c>
      <c r="B984" s="651">
        <v>0.0</v>
      </c>
      <c r="C984" s="652">
        <v>0.0</v>
      </c>
      <c r="D984" s="652">
        <v>0.0</v>
      </c>
      <c r="E984" s="652">
        <v>0.0</v>
      </c>
      <c r="F984" s="652">
        <v>0.0</v>
      </c>
      <c r="G984" s="652">
        <v>0.0</v>
      </c>
      <c r="H984" s="654">
        <f t="shared" si="487"/>
        <v>0</v>
      </c>
      <c r="I984" s="655">
        <f>(I983/60)</f>
        <v>0.4166666667</v>
      </c>
      <c r="J984" s="657"/>
      <c r="K984" s="655" t="s">
        <v>77</v>
      </c>
      <c r="L984" s="656">
        <f t="shared" si="490"/>
        <v>3</v>
      </c>
      <c r="M984" s="656">
        <f>(L984-H984-H985)</f>
        <v>1</v>
      </c>
      <c r="N984" s="652">
        <v>0.0</v>
      </c>
      <c r="O984" s="655">
        <f t="shared" si="491"/>
        <v>1</v>
      </c>
      <c r="P984" s="655"/>
      <c r="Q984" s="649"/>
      <c r="R984" s="649"/>
      <c r="S984" s="649"/>
      <c r="T984" s="636"/>
      <c r="U984" s="636"/>
      <c r="V984" s="636"/>
      <c r="W984" s="636"/>
      <c r="X984" s="636"/>
      <c r="Y984" s="636"/>
      <c r="Z984" s="636"/>
    </row>
    <row r="985">
      <c r="A985" s="650" t="s">
        <v>78</v>
      </c>
      <c r="B985" s="651">
        <v>0.0</v>
      </c>
      <c r="C985" s="652">
        <v>0.0</v>
      </c>
      <c r="D985" s="652">
        <v>2.0</v>
      </c>
      <c r="E985" s="652">
        <v>0.0</v>
      </c>
      <c r="F985" s="652">
        <v>0.0</v>
      </c>
      <c r="G985" s="652">
        <v>0.0</v>
      </c>
      <c r="H985" s="654">
        <f t="shared" si="487"/>
        <v>2</v>
      </c>
      <c r="I985" s="655"/>
      <c r="J985" s="657"/>
      <c r="K985" s="655" t="s">
        <v>78</v>
      </c>
      <c r="L985" s="656" t="s">
        <v>79</v>
      </c>
      <c r="M985" s="655" t="s">
        <v>79</v>
      </c>
      <c r="N985" s="652" t="s">
        <v>79</v>
      </c>
      <c r="O985" s="655" t="s">
        <v>79</v>
      </c>
      <c r="P985" s="655"/>
      <c r="Q985" s="649"/>
      <c r="R985" s="649"/>
      <c r="S985" s="649"/>
      <c r="T985" s="636"/>
      <c r="U985" s="636"/>
      <c r="V985" s="636"/>
      <c r="W985" s="636"/>
      <c r="X985" s="636"/>
      <c r="Y985" s="636"/>
      <c r="Z985" s="636"/>
    </row>
    <row r="986">
      <c r="A986" s="643" t="s">
        <v>84</v>
      </c>
      <c r="B986" s="644">
        <v>0.0</v>
      </c>
      <c r="C986" s="644">
        <v>15.0</v>
      </c>
      <c r="D986" s="644">
        <v>2.0</v>
      </c>
      <c r="E986" s="644">
        <v>0.0</v>
      </c>
      <c r="F986" s="644">
        <v>0.0</v>
      </c>
      <c r="G986" s="644">
        <v>0.0</v>
      </c>
      <c r="H986" s="645">
        <f t="shared" si="487"/>
        <v>17</v>
      </c>
      <c r="I986" s="646">
        <f>sum(H986:H988)</f>
        <v>17</v>
      </c>
      <c r="J986" s="657"/>
      <c r="K986" s="646" t="s">
        <v>84</v>
      </c>
      <c r="L986" s="646">
        <f t="shared" ref="L986:L987" si="492">(O748)</f>
        <v>52</v>
      </c>
      <c r="M986" s="646">
        <f>(L986-H986)</f>
        <v>35</v>
      </c>
      <c r="N986" s="644">
        <v>0.0</v>
      </c>
      <c r="O986" s="646">
        <f t="shared" ref="O986:O987" si="493">sum(M986,N986)</f>
        <v>35</v>
      </c>
      <c r="P986" s="646"/>
      <c r="Q986" s="649"/>
      <c r="R986" s="649"/>
      <c r="S986" s="649"/>
      <c r="T986" s="636"/>
      <c r="U986" s="636"/>
      <c r="V986" s="636"/>
      <c r="W986" s="636"/>
      <c r="X986" s="636"/>
      <c r="Y986" s="636"/>
      <c r="Z986" s="636"/>
    </row>
    <row r="987">
      <c r="A987" s="650" t="s">
        <v>77</v>
      </c>
      <c r="B987" s="651">
        <v>0.0</v>
      </c>
      <c r="C987" s="652">
        <v>0.0</v>
      </c>
      <c r="D987" s="652">
        <v>0.0</v>
      </c>
      <c r="E987" s="652">
        <v>0.0</v>
      </c>
      <c r="F987" s="652">
        <v>0.0</v>
      </c>
      <c r="G987" s="653">
        <v>0.0</v>
      </c>
      <c r="H987" s="654">
        <f t="shared" si="487"/>
        <v>0</v>
      </c>
      <c r="I987" s="655">
        <f>(I986/60)</f>
        <v>0.2833333333</v>
      </c>
      <c r="J987" s="657"/>
      <c r="K987" s="655" t="s">
        <v>77</v>
      </c>
      <c r="L987" s="656">
        <f t="shared" si="492"/>
        <v>0</v>
      </c>
      <c r="M987" s="656">
        <f>(L987-H987-H988)</f>
        <v>0</v>
      </c>
      <c r="N987" s="652">
        <v>0.0</v>
      </c>
      <c r="O987" s="655">
        <f t="shared" si="493"/>
        <v>0</v>
      </c>
      <c r="P987" s="656"/>
      <c r="Q987" s="649"/>
      <c r="R987" s="649"/>
      <c r="S987" s="649"/>
      <c r="T987" s="636"/>
      <c r="U987" s="636"/>
      <c r="V987" s="636"/>
      <c r="W987" s="636"/>
      <c r="X987" s="636"/>
      <c r="Y987" s="636"/>
      <c r="Z987" s="636"/>
    </row>
    <row r="988">
      <c r="A988" s="650" t="s">
        <v>78</v>
      </c>
      <c r="B988" s="651">
        <v>0.0</v>
      </c>
      <c r="C988" s="652">
        <v>0.0</v>
      </c>
      <c r="D988" s="652">
        <v>0.0</v>
      </c>
      <c r="E988" s="652">
        <v>0.0</v>
      </c>
      <c r="F988" s="652">
        <v>0.0</v>
      </c>
      <c r="G988" s="653">
        <v>0.0</v>
      </c>
      <c r="H988" s="654">
        <f t="shared" si="487"/>
        <v>0</v>
      </c>
      <c r="I988" s="655"/>
      <c r="J988" s="657"/>
      <c r="K988" s="655" t="s">
        <v>78</v>
      </c>
      <c r="L988" s="656" t="s">
        <v>79</v>
      </c>
      <c r="M988" s="655" t="s">
        <v>79</v>
      </c>
      <c r="N988" s="652" t="s">
        <v>79</v>
      </c>
      <c r="O988" s="655" t="s">
        <v>79</v>
      </c>
      <c r="P988" s="656"/>
      <c r="Q988" s="649"/>
      <c r="R988" s="649"/>
      <c r="S988" s="649"/>
      <c r="T988" s="636"/>
      <c r="U988" s="636"/>
      <c r="V988" s="636"/>
      <c r="W988" s="636"/>
      <c r="X988" s="636"/>
      <c r="Y988" s="636"/>
      <c r="Z988" s="636"/>
    </row>
    <row r="989">
      <c r="A989" s="643" t="s">
        <v>287</v>
      </c>
      <c r="B989" s="644">
        <v>1.0</v>
      </c>
      <c r="C989" s="644">
        <v>4.0</v>
      </c>
      <c r="D989" s="644">
        <v>0.0</v>
      </c>
      <c r="E989" s="644">
        <v>0.0</v>
      </c>
      <c r="F989" s="644">
        <v>0.0</v>
      </c>
      <c r="G989" s="644">
        <v>0.0</v>
      </c>
      <c r="H989" s="645">
        <f t="shared" si="487"/>
        <v>5</v>
      </c>
      <c r="I989" s="646">
        <f>sum(H989:H991)</f>
        <v>6</v>
      </c>
      <c r="J989" s="658"/>
      <c r="K989" s="646" t="s">
        <v>287</v>
      </c>
      <c r="L989" s="646">
        <f t="shared" ref="L989:L990" si="494">(O751)</f>
        <v>75</v>
      </c>
      <c r="M989" s="646">
        <f>(L989-H989)</f>
        <v>70</v>
      </c>
      <c r="N989" s="644">
        <v>0.0</v>
      </c>
      <c r="O989" s="646">
        <f t="shared" ref="O989:O990" si="495">sum(M989,N989)</f>
        <v>70</v>
      </c>
      <c r="P989" s="646"/>
      <c r="Q989" s="649"/>
      <c r="R989" s="649"/>
      <c r="S989" s="649"/>
      <c r="T989" s="636"/>
      <c r="U989" s="636"/>
      <c r="V989" s="636"/>
      <c r="W989" s="636"/>
      <c r="X989" s="636"/>
      <c r="Y989" s="636"/>
      <c r="Z989" s="636"/>
    </row>
    <row r="990">
      <c r="A990" s="650" t="s">
        <v>77</v>
      </c>
      <c r="B990" s="651">
        <v>0.0</v>
      </c>
      <c r="C990" s="652">
        <v>0.0</v>
      </c>
      <c r="D990" s="652">
        <v>0.0</v>
      </c>
      <c r="E990" s="652">
        <v>0.0</v>
      </c>
      <c r="F990" s="652">
        <v>0.0</v>
      </c>
      <c r="G990" s="653">
        <v>0.0</v>
      </c>
      <c r="H990" s="654">
        <f t="shared" si="487"/>
        <v>0</v>
      </c>
      <c r="I990" s="655">
        <f>(I989/60)</f>
        <v>0.1</v>
      </c>
      <c r="J990" s="658"/>
      <c r="K990" s="655" t="s">
        <v>77</v>
      </c>
      <c r="L990" s="656">
        <f t="shared" si="494"/>
        <v>7</v>
      </c>
      <c r="M990" s="656">
        <f>(L990-H990-H991)</f>
        <v>6</v>
      </c>
      <c r="N990" s="652">
        <v>5.0</v>
      </c>
      <c r="O990" s="655">
        <f t="shared" si="495"/>
        <v>11</v>
      </c>
      <c r="P990" s="656"/>
      <c r="Q990" s="649"/>
      <c r="R990" s="649"/>
      <c r="S990" s="649"/>
      <c r="T990" s="636"/>
      <c r="U990" s="636"/>
      <c r="V990" s="636"/>
      <c r="W990" s="636"/>
      <c r="X990" s="636"/>
      <c r="Y990" s="636"/>
      <c r="Z990" s="636"/>
    </row>
    <row r="991">
      <c r="A991" s="650" t="s">
        <v>78</v>
      </c>
      <c r="B991" s="651">
        <v>0.0</v>
      </c>
      <c r="C991" s="652">
        <v>1.0</v>
      </c>
      <c r="D991" s="652">
        <v>0.0</v>
      </c>
      <c r="E991" s="652">
        <v>0.0</v>
      </c>
      <c r="F991" s="652">
        <v>0.0</v>
      </c>
      <c r="G991" s="653">
        <v>0.0</v>
      </c>
      <c r="H991" s="654">
        <f t="shared" si="487"/>
        <v>1</v>
      </c>
      <c r="I991" s="655"/>
      <c r="J991" s="658"/>
      <c r="K991" s="655" t="s">
        <v>78</v>
      </c>
      <c r="L991" s="656" t="s">
        <v>79</v>
      </c>
      <c r="M991" s="655" t="s">
        <v>79</v>
      </c>
      <c r="N991" s="652" t="s">
        <v>79</v>
      </c>
      <c r="O991" s="655" t="s">
        <v>79</v>
      </c>
      <c r="P991" s="656"/>
      <c r="Q991" s="649"/>
      <c r="R991" s="649"/>
      <c r="S991" s="649"/>
      <c r="T991" s="636"/>
      <c r="U991" s="636"/>
      <c r="V991" s="636"/>
      <c r="W991" s="636"/>
      <c r="X991" s="636"/>
      <c r="Y991" s="636"/>
      <c r="Z991" s="636"/>
    </row>
    <row r="992">
      <c r="A992" s="640" t="s">
        <v>268</v>
      </c>
      <c r="B992" s="641">
        <f t="shared" ref="B992:G992" si="496"> sum(B993, B994, B995, B996,B997,B998,B999,B1000,B1001,B1002,B1003,B1004)</f>
        <v>52</v>
      </c>
      <c r="C992" s="641">
        <f t="shared" si="496"/>
        <v>14</v>
      </c>
      <c r="D992" s="641">
        <f t="shared" si="496"/>
        <v>24</v>
      </c>
      <c r="E992" s="641">
        <f t="shared" si="496"/>
        <v>9</v>
      </c>
      <c r="F992" s="641">
        <f t="shared" si="496"/>
        <v>13</v>
      </c>
      <c r="G992" s="641">
        <f t="shared" si="496"/>
        <v>16</v>
      </c>
      <c r="H992" s="642">
        <f t="shared" si="487"/>
        <v>128</v>
      </c>
      <c r="I992" s="641">
        <v>0.0</v>
      </c>
      <c r="J992" s="635"/>
      <c r="K992" s="642" t="s">
        <v>268</v>
      </c>
      <c r="L992" s="641"/>
      <c r="M992" s="641"/>
      <c r="N992" s="641"/>
      <c r="O992" s="641"/>
      <c r="P992" s="641"/>
      <c r="Q992" s="636"/>
      <c r="R992" s="636"/>
      <c r="S992" s="636"/>
      <c r="T992" s="636"/>
      <c r="U992" s="636"/>
      <c r="V992" s="636"/>
      <c r="W992" s="636"/>
      <c r="X992" s="636"/>
      <c r="Y992" s="636"/>
      <c r="Z992" s="636"/>
    </row>
    <row r="993">
      <c r="A993" s="643" t="s">
        <v>212</v>
      </c>
      <c r="B993" s="644">
        <v>10.0</v>
      </c>
      <c r="C993" s="644">
        <v>6.0</v>
      </c>
      <c r="D993" s="644">
        <v>6.0</v>
      </c>
      <c r="E993" s="644">
        <v>0.0</v>
      </c>
      <c r="F993" s="644">
        <v>0.0</v>
      </c>
      <c r="G993" s="644">
        <v>0.0</v>
      </c>
      <c r="H993" s="645">
        <f t="shared" si="487"/>
        <v>22</v>
      </c>
      <c r="I993" s="646">
        <f>sum(H993:H995)</f>
        <v>38</v>
      </c>
      <c r="J993" s="657"/>
      <c r="K993" s="646" t="s">
        <v>82</v>
      </c>
      <c r="L993" s="646">
        <f t="shared" ref="L993:L994" si="497">(O755)</f>
        <v>79</v>
      </c>
      <c r="M993" s="646">
        <f>(L993-H993)</f>
        <v>57</v>
      </c>
      <c r="N993" s="644">
        <v>0.0</v>
      </c>
      <c r="O993" s="646">
        <f t="shared" ref="O993:O994" si="498">sum(M993,N993)</f>
        <v>57</v>
      </c>
      <c r="P993" s="648"/>
      <c r="Q993" s="659" t="s">
        <v>296</v>
      </c>
      <c r="R993" s="649"/>
      <c r="S993" s="649"/>
      <c r="T993" s="636"/>
      <c r="U993" s="636"/>
      <c r="V993" s="636"/>
      <c r="W993" s="636"/>
      <c r="X993" s="636"/>
      <c r="Y993" s="636"/>
      <c r="Z993" s="636"/>
    </row>
    <row r="994">
      <c r="A994" s="650" t="s">
        <v>77</v>
      </c>
      <c r="B994" s="651">
        <v>0.0</v>
      </c>
      <c r="C994" s="652">
        <v>0.0</v>
      </c>
      <c r="D994" s="652">
        <v>0.0</v>
      </c>
      <c r="E994" s="652">
        <v>0.0</v>
      </c>
      <c r="F994" s="652">
        <v>0.0</v>
      </c>
      <c r="G994" s="653">
        <v>0.0</v>
      </c>
      <c r="H994" s="654">
        <f t="shared" si="487"/>
        <v>0</v>
      </c>
      <c r="I994" s="655">
        <f>(I993/60)</f>
        <v>0.6333333333</v>
      </c>
      <c r="J994" s="657"/>
      <c r="K994" s="655" t="s">
        <v>77</v>
      </c>
      <c r="L994" s="656">
        <f t="shared" si="497"/>
        <v>29</v>
      </c>
      <c r="M994" s="656">
        <f>(L994-H994-H995)</f>
        <v>13</v>
      </c>
      <c r="N994" s="652">
        <v>0.0</v>
      </c>
      <c r="O994" s="655">
        <f t="shared" si="498"/>
        <v>13</v>
      </c>
      <c r="P994" s="656"/>
      <c r="Q994" s="649"/>
      <c r="R994" s="649"/>
      <c r="S994" s="649"/>
      <c r="T994" s="636"/>
      <c r="U994" s="636"/>
      <c r="V994" s="636"/>
      <c r="W994" s="636"/>
      <c r="X994" s="636"/>
      <c r="Y994" s="636"/>
      <c r="Z994" s="636"/>
    </row>
    <row r="995">
      <c r="A995" s="650" t="s">
        <v>78</v>
      </c>
      <c r="B995" s="651">
        <v>6.0</v>
      </c>
      <c r="C995" s="652">
        <v>3.0</v>
      </c>
      <c r="D995" s="652">
        <v>7.0</v>
      </c>
      <c r="E995" s="652">
        <v>0.0</v>
      </c>
      <c r="F995" s="652">
        <v>0.0</v>
      </c>
      <c r="G995" s="653">
        <v>0.0</v>
      </c>
      <c r="H995" s="654">
        <f t="shared" si="487"/>
        <v>16</v>
      </c>
      <c r="I995" s="655"/>
      <c r="J995" s="657"/>
      <c r="K995" s="655" t="s">
        <v>78</v>
      </c>
      <c r="L995" s="656" t="s">
        <v>79</v>
      </c>
      <c r="M995" s="655" t="s">
        <v>79</v>
      </c>
      <c r="N995" s="652" t="s">
        <v>79</v>
      </c>
      <c r="O995" s="655" t="s">
        <v>79</v>
      </c>
      <c r="P995" s="656"/>
      <c r="Q995" s="649"/>
      <c r="R995" s="649"/>
      <c r="S995" s="649"/>
      <c r="T995" s="636"/>
      <c r="U995" s="636"/>
      <c r="V995" s="636"/>
      <c r="W995" s="636"/>
      <c r="X995" s="636"/>
      <c r="Y995" s="636"/>
      <c r="Z995" s="636"/>
    </row>
    <row r="996">
      <c r="A996" s="643" t="s">
        <v>237</v>
      </c>
      <c r="B996" s="644">
        <v>12.0</v>
      </c>
      <c r="C996" s="644">
        <v>0.0</v>
      </c>
      <c r="D996" s="644">
        <v>8.0</v>
      </c>
      <c r="E996" s="644">
        <v>1.0</v>
      </c>
      <c r="F996" s="644">
        <v>11.0</v>
      </c>
      <c r="G996" s="644">
        <v>12.0</v>
      </c>
      <c r="H996" s="645">
        <f t="shared" si="487"/>
        <v>44</v>
      </c>
      <c r="I996" s="646">
        <f>sum(H996:H998)</f>
        <v>59</v>
      </c>
      <c r="J996" s="657"/>
      <c r="K996" s="646" t="s">
        <v>237</v>
      </c>
      <c r="L996" s="646">
        <f t="shared" ref="L996:L997" si="499">(O758)</f>
        <v>90</v>
      </c>
      <c r="M996" s="646">
        <f>(L996-H996)</f>
        <v>46</v>
      </c>
      <c r="N996" s="644">
        <v>36.0</v>
      </c>
      <c r="O996" s="646">
        <f t="shared" ref="O996:O997" si="500">sum(M996,N996)</f>
        <v>82</v>
      </c>
      <c r="P996" s="648"/>
      <c r="Q996" s="649"/>
      <c r="R996" s="649"/>
      <c r="S996" s="649"/>
      <c r="T996" s="636"/>
      <c r="U996" s="636"/>
      <c r="V996" s="636"/>
      <c r="W996" s="636"/>
      <c r="X996" s="636"/>
      <c r="Y996" s="636"/>
      <c r="Z996" s="636"/>
    </row>
    <row r="997">
      <c r="A997" s="650" t="s">
        <v>77</v>
      </c>
      <c r="B997" s="651">
        <v>0.0</v>
      </c>
      <c r="C997" s="652">
        <v>0.0</v>
      </c>
      <c r="D997" s="652">
        <v>0.0</v>
      </c>
      <c r="E997" s="652">
        <v>0.0</v>
      </c>
      <c r="F997" s="652">
        <v>0.0</v>
      </c>
      <c r="G997" s="653">
        <v>0.0</v>
      </c>
      <c r="H997" s="654">
        <f t="shared" si="487"/>
        <v>0</v>
      </c>
      <c r="I997" s="655">
        <f>(I996/60)</f>
        <v>0.9833333333</v>
      </c>
      <c r="J997" s="657"/>
      <c r="K997" s="655" t="s">
        <v>77</v>
      </c>
      <c r="L997" s="656">
        <f t="shared" si="499"/>
        <v>28</v>
      </c>
      <c r="M997" s="656">
        <f>(L997-H997-H998)</f>
        <v>13</v>
      </c>
      <c r="N997" s="652">
        <v>6.0</v>
      </c>
      <c r="O997" s="655">
        <f t="shared" si="500"/>
        <v>19</v>
      </c>
      <c r="P997" s="656"/>
      <c r="Q997" s="649"/>
      <c r="R997" s="649"/>
      <c r="S997" s="649"/>
      <c r="T997" s="636"/>
      <c r="U997" s="636"/>
      <c r="V997" s="636"/>
      <c r="W997" s="636"/>
      <c r="X997" s="636"/>
      <c r="Y997" s="636"/>
      <c r="Z997" s="636"/>
    </row>
    <row r="998">
      <c r="A998" s="650" t="s">
        <v>78</v>
      </c>
      <c r="B998" s="651">
        <v>8.0</v>
      </c>
      <c r="C998" s="652">
        <v>0.0</v>
      </c>
      <c r="D998" s="652">
        <v>3.0</v>
      </c>
      <c r="E998" s="652">
        <v>0.0</v>
      </c>
      <c r="F998" s="652">
        <v>1.0</v>
      </c>
      <c r="G998" s="653">
        <v>3.0</v>
      </c>
      <c r="H998" s="654">
        <f t="shared" si="487"/>
        <v>15</v>
      </c>
      <c r="I998" s="655"/>
      <c r="J998" s="657"/>
      <c r="K998" s="655" t="s">
        <v>78</v>
      </c>
      <c r="L998" s="656" t="s">
        <v>79</v>
      </c>
      <c r="M998" s="655" t="s">
        <v>79</v>
      </c>
      <c r="N998" s="652" t="s">
        <v>79</v>
      </c>
      <c r="O998" s="655" t="s">
        <v>79</v>
      </c>
      <c r="P998" s="656"/>
      <c r="Q998" s="649"/>
      <c r="R998" s="649"/>
      <c r="S998" s="649"/>
      <c r="T998" s="636"/>
      <c r="U998" s="636"/>
      <c r="V998" s="636"/>
      <c r="W998" s="636"/>
      <c r="X998" s="636"/>
      <c r="Y998" s="636"/>
      <c r="Z998" s="636"/>
    </row>
    <row r="999">
      <c r="A999" s="643" t="s">
        <v>269</v>
      </c>
      <c r="B999" s="644">
        <v>12.0</v>
      </c>
      <c r="C999" s="644">
        <v>4.0</v>
      </c>
      <c r="D999" s="644">
        <v>0.0</v>
      </c>
      <c r="E999" s="644">
        <v>8.0</v>
      </c>
      <c r="F999" s="644">
        <v>1.0</v>
      </c>
      <c r="G999" s="644">
        <v>1.0</v>
      </c>
      <c r="H999" s="645">
        <f t="shared" ref="H999:H1004" si="501">sum(B999:G999)</f>
        <v>26</v>
      </c>
      <c r="I999" s="646">
        <f>sum(H999:H1001)</f>
        <v>31</v>
      </c>
      <c r="J999" s="657"/>
      <c r="K999" s="646" t="s">
        <v>269</v>
      </c>
      <c r="L999" s="646">
        <f t="shared" ref="L999:L1000" si="502">(O761)</f>
        <v>106</v>
      </c>
      <c r="M999" s="646">
        <f>(L999-H999)</f>
        <v>80</v>
      </c>
      <c r="N999" s="644">
        <v>0.0</v>
      </c>
      <c r="O999" s="646">
        <f t="shared" ref="O999:O1000" si="503">sum(M999,N999)</f>
        <v>80</v>
      </c>
      <c r="P999" s="646"/>
      <c r="Q999" s="636"/>
      <c r="R999" s="636"/>
      <c r="S999" s="636"/>
      <c r="T999" s="636"/>
      <c r="U999" s="636"/>
      <c r="V999" s="636"/>
      <c r="W999" s="636"/>
      <c r="X999" s="636"/>
      <c r="Y999" s="636"/>
      <c r="Z999" s="636"/>
    </row>
    <row r="1000">
      <c r="A1000" s="650" t="s">
        <v>77</v>
      </c>
      <c r="B1000" s="653">
        <v>0.0</v>
      </c>
      <c r="C1000" s="653">
        <v>0.0</v>
      </c>
      <c r="D1000" s="652">
        <v>0.0</v>
      </c>
      <c r="E1000" s="652">
        <v>0.0</v>
      </c>
      <c r="F1000" s="652">
        <v>0.0</v>
      </c>
      <c r="G1000" s="652">
        <v>0.0</v>
      </c>
      <c r="H1000" s="654">
        <f t="shared" si="501"/>
        <v>0</v>
      </c>
      <c r="I1000" s="655">
        <f>(I999/60)</f>
        <v>0.5166666667</v>
      </c>
      <c r="J1000" s="657"/>
      <c r="K1000" s="655" t="s">
        <v>77</v>
      </c>
      <c r="L1000" s="656">
        <f t="shared" si="502"/>
        <v>5</v>
      </c>
      <c r="M1000" s="656">
        <f>(L1000-H1000-H1001)</f>
        <v>0</v>
      </c>
      <c r="N1000" s="652">
        <v>10.0</v>
      </c>
      <c r="O1000" s="655">
        <f t="shared" si="503"/>
        <v>10</v>
      </c>
      <c r="P1000" s="656"/>
      <c r="Q1000" s="636"/>
      <c r="R1000" s="636"/>
      <c r="S1000" s="636"/>
      <c r="T1000" s="636"/>
      <c r="U1000" s="636"/>
      <c r="V1000" s="636"/>
      <c r="W1000" s="636"/>
      <c r="X1000" s="636"/>
      <c r="Y1000" s="636"/>
      <c r="Z1000" s="636"/>
    </row>
    <row r="1001">
      <c r="A1001" s="650" t="s">
        <v>78</v>
      </c>
      <c r="B1001" s="653">
        <v>4.0</v>
      </c>
      <c r="C1001" s="653">
        <v>1.0</v>
      </c>
      <c r="D1001" s="652">
        <v>0.0</v>
      </c>
      <c r="E1001" s="652">
        <v>0.0</v>
      </c>
      <c r="F1001" s="652">
        <v>0.0</v>
      </c>
      <c r="G1001" s="652">
        <v>0.0</v>
      </c>
      <c r="H1001" s="654">
        <f t="shared" si="501"/>
        <v>5</v>
      </c>
      <c r="I1001" s="655"/>
      <c r="J1001" s="657"/>
      <c r="K1001" s="655" t="s">
        <v>78</v>
      </c>
      <c r="L1001" s="656" t="s">
        <v>79</v>
      </c>
      <c r="M1001" s="655" t="s">
        <v>79</v>
      </c>
      <c r="N1001" s="652" t="s">
        <v>79</v>
      </c>
      <c r="O1001" s="655" t="s">
        <v>79</v>
      </c>
      <c r="P1001" s="656"/>
      <c r="Q1001" s="636"/>
      <c r="R1001" s="636"/>
      <c r="S1001" s="636"/>
      <c r="T1001" s="636"/>
      <c r="U1001" s="636"/>
      <c r="V1001" s="636"/>
      <c r="W1001" s="636"/>
      <c r="X1001" s="636"/>
      <c r="Y1001" s="636"/>
      <c r="Z1001" s="636"/>
    </row>
    <row r="1002">
      <c r="A1002" s="643" t="s">
        <v>117</v>
      </c>
      <c r="B1002" s="644">
        <v>0.0</v>
      </c>
      <c r="C1002" s="644">
        <v>0.0</v>
      </c>
      <c r="D1002" s="644">
        <v>0.0</v>
      </c>
      <c r="E1002" s="644">
        <v>0.0</v>
      </c>
      <c r="F1002" s="644">
        <v>0.0</v>
      </c>
      <c r="G1002" s="644">
        <v>0.0</v>
      </c>
      <c r="H1002" s="645">
        <f t="shared" si="501"/>
        <v>0</v>
      </c>
      <c r="I1002" s="646">
        <f>sum(H1002:H1004)</f>
        <v>0</v>
      </c>
      <c r="J1002" s="657"/>
      <c r="K1002" s="646" t="s">
        <v>117</v>
      </c>
      <c r="L1002" s="646">
        <f t="shared" ref="L1002:L1003" si="504">(O764)</f>
        <v>71</v>
      </c>
      <c r="M1002" s="646">
        <f>(L1002-H1002)</f>
        <v>71</v>
      </c>
      <c r="N1002" s="644">
        <v>0.0</v>
      </c>
      <c r="O1002" s="646">
        <f t="shared" ref="O1002:O1003" si="505">sum(M1002,N1002)</f>
        <v>71</v>
      </c>
      <c r="P1002" s="646"/>
      <c r="Q1002" s="636"/>
      <c r="R1002" s="636"/>
      <c r="S1002" s="636"/>
      <c r="T1002" s="636"/>
      <c r="U1002" s="636"/>
      <c r="V1002" s="636"/>
      <c r="W1002" s="636"/>
      <c r="X1002" s="636"/>
      <c r="Y1002" s="636"/>
      <c r="Z1002" s="636"/>
    </row>
    <row r="1003">
      <c r="A1003" s="650" t="s">
        <v>77</v>
      </c>
      <c r="B1003" s="653">
        <v>0.0</v>
      </c>
      <c r="C1003" s="653">
        <v>0.0</v>
      </c>
      <c r="D1003" s="653">
        <v>0.0</v>
      </c>
      <c r="E1003" s="653">
        <v>0.0</v>
      </c>
      <c r="F1003" s="653">
        <v>0.0</v>
      </c>
      <c r="G1003" s="653">
        <v>0.0</v>
      </c>
      <c r="H1003" s="660">
        <f t="shared" si="501"/>
        <v>0</v>
      </c>
      <c r="I1003" s="655">
        <f>(I1002/60)</f>
        <v>0</v>
      </c>
      <c r="J1003" s="657"/>
      <c r="K1003" s="655" t="s">
        <v>77</v>
      </c>
      <c r="L1003" s="656">
        <f t="shared" si="504"/>
        <v>10</v>
      </c>
      <c r="M1003" s="656">
        <f>(L1003-H1003-H1004)</f>
        <v>10</v>
      </c>
      <c r="N1003" s="652">
        <v>0.0</v>
      </c>
      <c r="O1003" s="655">
        <f t="shared" si="505"/>
        <v>10</v>
      </c>
      <c r="P1003" s="656"/>
      <c r="Q1003" s="636"/>
      <c r="R1003" s="636"/>
      <c r="S1003" s="636"/>
      <c r="T1003" s="636"/>
      <c r="U1003" s="636"/>
      <c r="V1003" s="636"/>
      <c r="W1003" s="636"/>
      <c r="X1003" s="636"/>
      <c r="Y1003" s="636"/>
      <c r="Z1003" s="636"/>
    </row>
    <row r="1004">
      <c r="A1004" s="650" t="s">
        <v>78</v>
      </c>
      <c r="B1004" s="653">
        <v>0.0</v>
      </c>
      <c r="C1004" s="653">
        <v>0.0</v>
      </c>
      <c r="D1004" s="653">
        <v>0.0</v>
      </c>
      <c r="E1004" s="653">
        <v>0.0</v>
      </c>
      <c r="F1004" s="653">
        <v>0.0</v>
      </c>
      <c r="G1004" s="653">
        <v>0.0</v>
      </c>
      <c r="H1004" s="660">
        <f t="shared" si="501"/>
        <v>0</v>
      </c>
      <c r="I1004" s="655"/>
      <c r="J1004" s="657"/>
      <c r="K1004" s="655" t="s">
        <v>78</v>
      </c>
      <c r="L1004" s="656" t="s">
        <v>79</v>
      </c>
      <c r="M1004" s="655" t="s">
        <v>79</v>
      </c>
      <c r="N1004" s="652" t="s">
        <v>79</v>
      </c>
      <c r="O1004" s="655" t="s">
        <v>79</v>
      </c>
      <c r="P1004" s="656"/>
      <c r="Q1004" s="636"/>
      <c r="R1004" s="636"/>
      <c r="S1004" s="636"/>
      <c r="T1004" s="636"/>
      <c r="U1004" s="636"/>
      <c r="V1004" s="636"/>
      <c r="W1004" s="636"/>
      <c r="X1004" s="636"/>
      <c r="Y1004" s="636"/>
      <c r="Z1004" s="636"/>
    </row>
    <row r="1005">
      <c r="A1005" s="640" t="s">
        <v>87</v>
      </c>
      <c r="B1005" s="641">
        <f t="shared" ref="B1005:G1005" si="506"> sum(B1006, B1007, B1008, B1009,B1010,B1011,B1012,B1013,B1014,B1015,B1016,B1017)</f>
        <v>30</v>
      </c>
      <c r="C1005" s="641">
        <f t="shared" si="506"/>
        <v>21</v>
      </c>
      <c r="D1005" s="641">
        <f t="shared" si="506"/>
        <v>33</v>
      </c>
      <c r="E1005" s="641">
        <f t="shared" si="506"/>
        <v>13</v>
      </c>
      <c r="F1005" s="641">
        <f t="shared" si="506"/>
        <v>20</v>
      </c>
      <c r="G1005" s="641">
        <f t="shared" si="506"/>
        <v>2</v>
      </c>
      <c r="H1005" s="642">
        <f t="shared" ref="H1005:H1008" si="507">SUM(B1005:G1005)</f>
        <v>119</v>
      </c>
      <c r="I1005" s="641">
        <v>0.0</v>
      </c>
      <c r="J1005" s="635"/>
      <c r="K1005" s="642" t="s">
        <v>87</v>
      </c>
      <c r="L1005" s="661"/>
      <c r="M1005" s="661"/>
      <c r="N1005" s="661"/>
      <c r="O1005" s="661"/>
      <c r="P1005" s="661"/>
      <c r="Q1005" s="636"/>
      <c r="R1005" s="636"/>
      <c r="S1005" s="636"/>
      <c r="T1005" s="636"/>
      <c r="U1005" s="636"/>
      <c r="V1005" s="636"/>
      <c r="W1005" s="636"/>
      <c r="X1005" s="636"/>
      <c r="Y1005" s="636"/>
      <c r="Z1005" s="636"/>
    </row>
    <row r="1006">
      <c r="A1006" s="643" t="s">
        <v>24</v>
      </c>
      <c r="B1006" s="644">
        <v>13.0</v>
      </c>
      <c r="C1006" s="644">
        <v>6.0</v>
      </c>
      <c r="D1006" s="644">
        <v>11.0</v>
      </c>
      <c r="E1006" s="644">
        <v>0.0</v>
      </c>
      <c r="F1006" s="644">
        <v>9.0</v>
      </c>
      <c r="G1006" s="644">
        <v>1.0</v>
      </c>
      <c r="H1006" s="645">
        <f t="shared" si="507"/>
        <v>40</v>
      </c>
      <c r="I1006" s="646">
        <f>sum(H1006:H1008)</f>
        <v>47</v>
      </c>
      <c r="J1006" s="657"/>
      <c r="K1006" s="646" t="s">
        <v>24</v>
      </c>
      <c r="L1006" s="646">
        <f t="shared" ref="L1006:L1007" si="508">(O768)</f>
        <v>85</v>
      </c>
      <c r="M1006" s="646">
        <f>(L1006-H1006)</f>
        <v>45</v>
      </c>
      <c r="N1006" s="644">
        <v>20.0</v>
      </c>
      <c r="O1006" s="646">
        <f t="shared" ref="O1006:O1007" si="509">sum(M1006,N1006)</f>
        <v>65</v>
      </c>
      <c r="P1006" s="648"/>
      <c r="Q1006" s="649"/>
      <c r="R1006" s="649"/>
      <c r="S1006" s="649"/>
      <c r="T1006" s="636"/>
      <c r="U1006" s="636"/>
      <c r="V1006" s="636"/>
      <c r="W1006" s="636"/>
      <c r="X1006" s="636"/>
      <c r="Y1006" s="636"/>
      <c r="Z1006" s="636"/>
    </row>
    <row r="1007">
      <c r="A1007" s="650" t="s">
        <v>77</v>
      </c>
      <c r="B1007" s="651">
        <v>0.0</v>
      </c>
      <c r="C1007" s="652">
        <v>0.0</v>
      </c>
      <c r="D1007" s="652">
        <v>0.0</v>
      </c>
      <c r="E1007" s="652">
        <v>0.0</v>
      </c>
      <c r="F1007" s="652">
        <v>0.0</v>
      </c>
      <c r="G1007" s="653">
        <v>0.0</v>
      </c>
      <c r="H1007" s="654">
        <f t="shared" si="507"/>
        <v>0</v>
      </c>
      <c r="I1007" s="655">
        <f>(I1006/60)</f>
        <v>0.7833333333</v>
      </c>
      <c r="J1007" s="657"/>
      <c r="K1007" s="655" t="s">
        <v>77</v>
      </c>
      <c r="L1007" s="656">
        <f t="shared" si="508"/>
        <v>19</v>
      </c>
      <c r="M1007" s="656">
        <f>(L1007-H1007-H1008)</f>
        <v>12</v>
      </c>
      <c r="N1007" s="652">
        <v>5.0</v>
      </c>
      <c r="O1007" s="655">
        <f t="shared" si="509"/>
        <v>17</v>
      </c>
      <c r="P1007" s="656"/>
      <c r="Q1007" s="649"/>
      <c r="R1007" s="649"/>
      <c r="S1007" s="649"/>
      <c r="T1007" s="636"/>
      <c r="U1007" s="636"/>
      <c r="V1007" s="636"/>
      <c r="W1007" s="636"/>
      <c r="X1007" s="636"/>
      <c r="Y1007" s="636"/>
      <c r="Z1007" s="636"/>
    </row>
    <row r="1008">
      <c r="A1008" s="650" t="s">
        <v>78</v>
      </c>
      <c r="B1008" s="651">
        <v>3.0</v>
      </c>
      <c r="C1008" s="652">
        <v>0.0</v>
      </c>
      <c r="D1008" s="652">
        <v>0.0</v>
      </c>
      <c r="E1008" s="652">
        <v>0.0</v>
      </c>
      <c r="F1008" s="652">
        <v>3.0</v>
      </c>
      <c r="G1008" s="653">
        <v>1.0</v>
      </c>
      <c r="H1008" s="654">
        <f t="shared" si="507"/>
        <v>7</v>
      </c>
      <c r="I1008" s="655"/>
      <c r="J1008" s="657"/>
      <c r="K1008" s="655" t="s">
        <v>78</v>
      </c>
      <c r="L1008" s="656" t="s">
        <v>79</v>
      </c>
      <c r="M1008" s="655" t="s">
        <v>79</v>
      </c>
      <c r="N1008" s="652" t="s">
        <v>79</v>
      </c>
      <c r="O1008" s="655" t="s">
        <v>79</v>
      </c>
      <c r="P1008" s="656"/>
      <c r="Q1008" s="649"/>
      <c r="R1008" s="649"/>
      <c r="S1008" s="649"/>
      <c r="T1008" s="636"/>
      <c r="U1008" s="636"/>
      <c r="V1008" s="636"/>
      <c r="W1008" s="636"/>
      <c r="X1008" s="636"/>
      <c r="Y1008" s="636"/>
      <c r="Z1008" s="636"/>
    </row>
    <row r="1009">
      <c r="A1009" s="643" t="s">
        <v>96</v>
      </c>
      <c r="B1009" s="644">
        <v>7.0</v>
      </c>
      <c r="C1009" s="644">
        <v>3.0</v>
      </c>
      <c r="D1009" s="644">
        <v>8.0</v>
      </c>
      <c r="E1009" s="644">
        <v>6.0</v>
      </c>
      <c r="F1009" s="644">
        <v>3.0</v>
      </c>
      <c r="G1009" s="644">
        <v>0.0</v>
      </c>
      <c r="H1009" s="645">
        <f t="shared" ref="H1009:H1014" si="510">sum(B1009:G1009)</f>
        <v>27</v>
      </c>
      <c r="I1009" s="646">
        <f>sum(H1009:H1011)</f>
        <v>31</v>
      </c>
      <c r="J1009" s="657"/>
      <c r="K1009" s="646" t="s">
        <v>96</v>
      </c>
      <c r="L1009" s="646">
        <f t="shared" ref="L1009:L1010" si="511">(O771)</f>
        <v>67</v>
      </c>
      <c r="M1009" s="646">
        <f>(L1009-H1009)</f>
        <v>40</v>
      </c>
      <c r="N1009" s="644">
        <v>10.0</v>
      </c>
      <c r="O1009" s="646">
        <f t="shared" ref="O1009:O1010" si="512">sum(M1009,N1009)</f>
        <v>50</v>
      </c>
      <c r="P1009" s="648"/>
      <c r="Q1009" s="636"/>
      <c r="R1009" s="636"/>
      <c r="S1009" s="636"/>
      <c r="T1009" s="636"/>
      <c r="U1009" s="636"/>
      <c r="V1009" s="636"/>
      <c r="W1009" s="636"/>
      <c r="X1009" s="636"/>
      <c r="Y1009" s="636"/>
      <c r="Z1009" s="636"/>
    </row>
    <row r="1010">
      <c r="A1010" s="650" t="s">
        <v>77</v>
      </c>
      <c r="B1010" s="653">
        <v>0.0</v>
      </c>
      <c r="C1010" s="653">
        <v>0.0</v>
      </c>
      <c r="D1010" s="653">
        <v>0.0</v>
      </c>
      <c r="E1010" s="653">
        <v>0.0</v>
      </c>
      <c r="F1010" s="653">
        <v>1.0</v>
      </c>
      <c r="G1010" s="653">
        <v>0.0</v>
      </c>
      <c r="H1010" s="654">
        <f t="shared" si="510"/>
        <v>1</v>
      </c>
      <c r="I1010" s="655">
        <f>(I1009/60)</f>
        <v>0.5166666667</v>
      </c>
      <c r="J1010" s="657"/>
      <c r="K1010" s="655" t="s">
        <v>77</v>
      </c>
      <c r="L1010" s="656">
        <f t="shared" si="511"/>
        <v>6</v>
      </c>
      <c r="M1010" s="656">
        <f>(L1010-H1010-H1011)</f>
        <v>2</v>
      </c>
      <c r="N1010" s="652">
        <v>0.0</v>
      </c>
      <c r="O1010" s="655">
        <f t="shared" si="512"/>
        <v>2</v>
      </c>
      <c r="P1010" s="655"/>
      <c r="Q1010" s="636"/>
      <c r="R1010" s="636"/>
      <c r="S1010" s="636"/>
      <c r="T1010" s="636"/>
      <c r="U1010" s="636"/>
      <c r="V1010" s="636"/>
      <c r="W1010" s="636"/>
      <c r="X1010" s="636"/>
      <c r="Y1010" s="636"/>
      <c r="Z1010" s="636"/>
    </row>
    <row r="1011">
      <c r="A1011" s="650" t="s">
        <v>78</v>
      </c>
      <c r="B1011" s="653">
        <v>0.0</v>
      </c>
      <c r="C1011" s="653">
        <v>0.0</v>
      </c>
      <c r="D1011" s="653">
        <v>1.0</v>
      </c>
      <c r="E1011" s="653">
        <v>0.0</v>
      </c>
      <c r="F1011" s="653">
        <v>2.0</v>
      </c>
      <c r="G1011" s="653">
        <v>0.0</v>
      </c>
      <c r="H1011" s="654">
        <f t="shared" si="510"/>
        <v>3</v>
      </c>
      <c r="I1011" s="655"/>
      <c r="J1011" s="657"/>
      <c r="K1011" s="655" t="s">
        <v>78</v>
      </c>
      <c r="L1011" s="656" t="s">
        <v>79</v>
      </c>
      <c r="M1011" s="655" t="s">
        <v>79</v>
      </c>
      <c r="N1011" s="652" t="s">
        <v>79</v>
      </c>
      <c r="O1011" s="655" t="s">
        <v>79</v>
      </c>
      <c r="P1011" s="655"/>
      <c r="Q1011" s="636"/>
      <c r="R1011" s="636"/>
      <c r="S1011" s="636"/>
      <c r="T1011" s="636"/>
      <c r="U1011" s="636"/>
      <c r="V1011" s="636"/>
      <c r="W1011" s="636"/>
      <c r="X1011" s="636"/>
      <c r="Y1011" s="636"/>
      <c r="Z1011" s="636"/>
    </row>
    <row r="1012">
      <c r="A1012" s="643" t="s">
        <v>260</v>
      </c>
      <c r="B1012" s="644">
        <v>0.0</v>
      </c>
      <c r="C1012" s="644">
        <v>8.0</v>
      </c>
      <c r="D1012" s="644">
        <v>4.0</v>
      </c>
      <c r="E1012" s="644">
        <v>0.0</v>
      </c>
      <c r="F1012" s="644">
        <v>0.0</v>
      </c>
      <c r="G1012" s="644">
        <v>0.0</v>
      </c>
      <c r="H1012" s="645">
        <f t="shared" si="510"/>
        <v>12</v>
      </c>
      <c r="I1012" s="646">
        <f>sum(H1012:H1014)</f>
        <v>14</v>
      </c>
      <c r="J1012" s="658"/>
      <c r="K1012" s="646" t="s">
        <v>260</v>
      </c>
      <c r="L1012" s="646">
        <f t="shared" ref="L1012:L1013" si="513">(O774)</f>
        <v>61</v>
      </c>
      <c r="M1012" s="646">
        <f>(L1012-H1012)</f>
        <v>49</v>
      </c>
      <c r="N1012" s="644">
        <v>0.0</v>
      </c>
      <c r="O1012" s="646">
        <f t="shared" ref="O1012:O1013" si="514">sum(M1012,N1012)</f>
        <v>49</v>
      </c>
      <c r="P1012" s="646"/>
      <c r="Q1012" s="636"/>
      <c r="R1012" s="636"/>
      <c r="S1012" s="636"/>
      <c r="T1012" s="636"/>
      <c r="U1012" s="636"/>
      <c r="V1012" s="636"/>
      <c r="W1012" s="636"/>
      <c r="X1012" s="636"/>
      <c r="Y1012" s="636"/>
      <c r="Z1012" s="636"/>
    </row>
    <row r="1013">
      <c r="A1013" s="650" t="s">
        <v>77</v>
      </c>
      <c r="B1013" s="662">
        <v>0.0</v>
      </c>
      <c r="C1013" s="653">
        <v>1.0</v>
      </c>
      <c r="D1013" s="653">
        <v>0.0</v>
      </c>
      <c r="E1013" s="653">
        <v>1.0</v>
      </c>
      <c r="F1013" s="653">
        <v>0.0</v>
      </c>
      <c r="G1013" s="653">
        <v>0.0</v>
      </c>
      <c r="H1013" s="654">
        <f t="shared" si="510"/>
        <v>2</v>
      </c>
      <c r="I1013" s="655">
        <f>(I1012/60)</f>
        <v>0.2333333333</v>
      </c>
      <c r="J1013" s="658"/>
      <c r="K1013" s="655" t="s">
        <v>77</v>
      </c>
      <c r="L1013" s="656">
        <f t="shared" si="513"/>
        <v>4</v>
      </c>
      <c r="M1013" s="656">
        <f>(L1013-H1013-H1014)</f>
        <v>2</v>
      </c>
      <c r="N1013" s="652">
        <v>3.0</v>
      </c>
      <c r="O1013" s="655">
        <f t="shared" si="514"/>
        <v>5</v>
      </c>
      <c r="P1013" s="656"/>
      <c r="Q1013" s="636"/>
      <c r="R1013" s="636"/>
      <c r="S1013" s="636"/>
      <c r="T1013" s="636"/>
      <c r="U1013" s="636"/>
      <c r="V1013" s="636"/>
      <c r="W1013" s="636"/>
      <c r="X1013" s="636"/>
      <c r="Y1013" s="636"/>
      <c r="Z1013" s="636"/>
    </row>
    <row r="1014">
      <c r="A1014" s="650" t="s">
        <v>78</v>
      </c>
      <c r="B1014" s="662">
        <v>0.0</v>
      </c>
      <c r="C1014" s="653">
        <v>0.0</v>
      </c>
      <c r="D1014" s="653">
        <v>0.0</v>
      </c>
      <c r="E1014" s="653">
        <v>0.0</v>
      </c>
      <c r="F1014" s="653">
        <v>0.0</v>
      </c>
      <c r="G1014" s="653">
        <v>0.0</v>
      </c>
      <c r="H1014" s="654">
        <f t="shared" si="510"/>
        <v>0</v>
      </c>
      <c r="I1014" s="655"/>
      <c r="J1014" s="658"/>
      <c r="K1014" s="655" t="s">
        <v>78</v>
      </c>
      <c r="L1014" s="656" t="s">
        <v>79</v>
      </c>
      <c r="M1014" s="655" t="s">
        <v>79</v>
      </c>
      <c r="N1014" s="652" t="s">
        <v>79</v>
      </c>
      <c r="O1014" s="655" t="s">
        <v>79</v>
      </c>
      <c r="P1014" s="656"/>
      <c r="Q1014" s="636"/>
      <c r="R1014" s="636"/>
      <c r="S1014" s="636"/>
      <c r="T1014" s="636"/>
      <c r="U1014" s="636"/>
      <c r="V1014" s="636"/>
      <c r="W1014" s="636"/>
      <c r="X1014" s="636"/>
      <c r="Y1014" s="636"/>
      <c r="Z1014" s="636"/>
    </row>
    <row r="1015">
      <c r="A1015" s="643" t="s">
        <v>90</v>
      </c>
      <c r="B1015" s="644">
        <v>7.0</v>
      </c>
      <c r="C1015" s="644">
        <v>3.0</v>
      </c>
      <c r="D1015" s="644">
        <v>8.0</v>
      </c>
      <c r="E1015" s="644">
        <v>5.0</v>
      </c>
      <c r="F1015" s="644">
        <v>2.0</v>
      </c>
      <c r="G1015" s="644">
        <v>0.0</v>
      </c>
      <c r="H1015" s="645">
        <f t="shared" ref="H1015:H1027" si="515">SUM(B1015:G1015)</f>
        <v>25</v>
      </c>
      <c r="I1015" s="646">
        <f>sum(H1015:H1017)</f>
        <v>27</v>
      </c>
      <c r="J1015" s="657"/>
      <c r="K1015" s="646" t="s">
        <v>90</v>
      </c>
      <c r="L1015" s="646">
        <f t="shared" ref="L1015:L1016" si="516">(O777)</f>
        <v>84</v>
      </c>
      <c r="M1015" s="646">
        <f>(L1015-H1015)</f>
        <v>59</v>
      </c>
      <c r="N1015" s="644">
        <v>0.0</v>
      </c>
      <c r="O1015" s="646">
        <f t="shared" ref="O1015:O1016" si="517">sum(M1015,N1015)</f>
        <v>59</v>
      </c>
      <c r="P1015" s="646"/>
      <c r="Q1015" s="663" t="s">
        <v>297</v>
      </c>
      <c r="R1015" s="636"/>
      <c r="S1015" s="636"/>
      <c r="T1015" s="636"/>
      <c r="U1015" s="636"/>
      <c r="V1015" s="636"/>
      <c r="W1015" s="636"/>
      <c r="X1015" s="636"/>
      <c r="Y1015" s="636"/>
      <c r="Z1015" s="636"/>
    </row>
    <row r="1016">
      <c r="A1016" s="650" t="s">
        <v>77</v>
      </c>
      <c r="B1016" s="652">
        <v>0.0</v>
      </c>
      <c r="C1016" s="652">
        <v>0.0</v>
      </c>
      <c r="D1016" s="653">
        <v>0.0</v>
      </c>
      <c r="E1016" s="653">
        <v>0.0</v>
      </c>
      <c r="F1016" s="653">
        <v>0.0</v>
      </c>
      <c r="G1016" s="653">
        <v>0.0</v>
      </c>
      <c r="H1016" s="654">
        <f t="shared" si="515"/>
        <v>0</v>
      </c>
      <c r="I1016" s="655">
        <f>(I1015/60)</f>
        <v>0.45</v>
      </c>
      <c r="J1016" s="657"/>
      <c r="K1016" s="655" t="s">
        <v>77</v>
      </c>
      <c r="L1016" s="656">
        <f t="shared" si="516"/>
        <v>7</v>
      </c>
      <c r="M1016" s="656">
        <f>(L1016-H1016-H1017)</f>
        <v>5</v>
      </c>
      <c r="N1016" s="652">
        <v>0.0</v>
      </c>
      <c r="O1016" s="655">
        <f t="shared" si="517"/>
        <v>5</v>
      </c>
      <c r="P1016" s="655"/>
      <c r="Q1016" s="636"/>
      <c r="R1016" s="636"/>
      <c r="S1016" s="636"/>
      <c r="T1016" s="636"/>
      <c r="U1016" s="636"/>
      <c r="V1016" s="636"/>
      <c r="W1016" s="636"/>
      <c r="X1016" s="636"/>
      <c r="Y1016" s="636"/>
      <c r="Z1016" s="636"/>
    </row>
    <row r="1017">
      <c r="A1017" s="650" t="s">
        <v>78</v>
      </c>
      <c r="B1017" s="652">
        <v>0.0</v>
      </c>
      <c r="C1017" s="652">
        <v>0.0</v>
      </c>
      <c r="D1017" s="653">
        <v>1.0</v>
      </c>
      <c r="E1017" s="653">
        <v>1.0</v>
      </c>
      <c r="F1017" s="653">
        <v>0.0</v>
      </c>
      <c r="G1017" s="653">
        <v>0.0</v>
      </c>
      <c r="H1017" s="654">
        <f t="shared" si="515"/>
        <v>2</v>
      </c>
      <c r="I1017" s="655"/>
      <c r="J1017" s="657"/>
      <c r="K1017" s="655" t="s">
        <v>78</v>
      </c>
      <c r="L1017" s="656" t="s">
        <v>79</v>
      </c>
      <c r="M1017" s="655" t="s">
        <v>79</v>
      </c>
      <c r="N1017" s="652" t="s">
        <v>79</v>
      </c>
      <c r="O1017" s="655" t="s">
        <v>79</v>
      </c>
      <c r="P1017" s="655"/>
      <c r="Q1017" s="636"/>
      <c r="R1017" s="636"/>
      <c r="S1017" s="636"/>
      <c r="T1017" s="636"/>
      <c r="U1017" s="636"/>
      <c r="V1017" s="636"/>
      <c r="W1017" s="636"/>
      <c r="X1017" s="636"/>
      <c r="Y1017" s="636"/>
      <c r="Z1017" s="636"/>
    </row>
    <row r="1018">
      <c r="A1018" s="640" t="s">
        <v>270</v>
      </c>
      <c r="B1018" s="641">
        <f t="shared" ref="B1018:G1018" si="518"> sum(B1019, B1020, B1021, B1022,B1023,B1024,B1025,B1026,B1027,B1028,B1029,B1030)</f>
        <v>54</v>
      </c>
      <c r="C1018" s="641">
        <f t="shared" si="518"/>
        <v>32</v>
      </c>
      <c r="D1018" s="641">
        <f t="shared" si="518"/>
        <v>36</v>
      </c>
      <c r="E1018" s="641">
        <f t="shared" si="518"/>
        <v>41</v>
      </c>
      <c r="F1018" s="641">
        <f t="shared" si="518"/>
        <v>23</v>
      </c>
      <c r="G1018" s="641">
        <f t="shared" si="518"/>
        <v>4</v>
      </c>
      <c r="H1018" s="642">
        <f t="shared" si="515"/>
        <v>190</v>
      </c>
      <c r="I1018" s="641">
        <v>0.0</v>
      </c>
      <c r="J1018" s="635"/>
      <c r="K1018" s="642" t="s">
        <v>270</v>
      </c>
      <c r="L1018" s="661"/>
      <c r="M1018" s="661"/>
      <c r="N1018" s="661"/>
      <c r="O1018" s="661"/>
      <c r="P1018" s="661"/>
      <c r="Q1018" s="636"/>
      <c r="R1018" s="636"/>
      <c r="S1018" s="636"/>
      <c r="T1018" s="636"/>
      <c r="U1018" s="636"/>
      <c r="V1018" s="636"/>
      <c r="W1018" s="636"/>
      <c r="X1018" s="636"/>
      <c r="Y1018" s="636"/>
      <c r="Z1018" s="636"/>
    </row>
    <row r="1019">
      <c r="A1019" s="643" t="s">
        <v>89</v>
      </c>
      <c r="B1019" s="644">
        <v>18.0</v>
      </c>
      <c r="C1019" s="644">
        <v>13.0</v>
      </c>
      <c r="D1019" s="644">
        <v>17.0</v>
      </c>
      <c r="E1019" s="644">
        <v>13.0</v>
      </c>
      <c r="F1019" s="644">
        <v>11.0</v>
      </c>
      <c r="G1019" s="644">
        <v>0.0</v>
      </c>
      <c r="H1019" s="645">
        <f t="shared" si="515"/>
        <v>72</v>
      </c>
      <c r="I1019" s="646">
        <f>sum(H1019:H1021)</f>
        <v>92</v>
      </c>
      <c r="J1019" s="657"/>
      <c r="K1019" s="646" t="s">
        <v>89</v>
      </c>
      <c r="L1019" s="646">
        <f t="shared" ref="L1019:L1020" si="519">(O781)</f>
        <v>214</v>
      </c>
      <c r="M1019" s="646">
        <f>(L1019-H1019)</f>
        <v>142</v>
      </c>
      <c r="N1019" s="644">
        <v>0.0</v>
      </c>
      <c r="O1019" s="646">
        <f t="shared" ref="O1019:O1020" si="520">sum(M1019,N1019)</f>
        <v>142</v>
      </c>
      <c r="P1019" s="646"/>
      <c r="Q1019" s="636"/>
      <c r="R1019" s="636"/>
      <c r="S1019" s="636"/>
      <c r="T1019" s="636"/>
      <c r="U1019" s="636"/>
      <c r="V1019" s="636"/>
      <c r="W1019" s="636"/>
      <c r="X1019" s="636"/>
      <c r="Y1019" s="636"/>
      <c r="Z1019" s="636"/>
    </row>
    <row r="1020">
      <c r="A1020" s="650" t="s">
        <v>77</v>
      </c>
      <c r="B1020" s="653">
        <v>0.0</v>
      </c>
      <c r="C1020" s="653">
        <v>0.0</v>
      </c>
      <c r="D1020" s="653">
        <v>0.0</v>
      </c>
      <c r="E1020" s="653">
        <v>0.0</v>
      </c>
      <c r="F1020" s="653">
        <v>0.0</v>
      </c>
      <c r="G1020" s="653">
        <v>0.0</v>
      </c>
      <c r="H1020" s="654">
        <f t="shared" si="515"/>
        <v>0</v>
      </c>
      <c r="I1020" s="655">
        <f>(I1019/60)</f>
        <v>1.533333333</v>
      </c>
      <c r="J1020" s="657"/>
      <c r="K1020" s="655" t="s">
        <v>77</v>
      </c>
      <c r="L1020" s="656">
        <f t="shared" si="519"/>
        <v>39</v>
      </c>
      <c r="M1020" s="656">
        <f>(L1020-H1020-H1021)</f>
        <v>19</v>
      </c>
      <c r="N1020" s="652">
        <v>10.0</v>
      </c>
      <c r="O1020" s="655">
        <f t="shared" si="520"/>
        <v>29</v>
      </c>
      <c r="P1020" s="656"/>
      <c r="Q1020" s="636"/>
      <c r="R1020" s="636"/>
      <c r="S1020" s="636"/>
      <c r="T1020" s="636"/>
      <c r="U1020" s="636"/>
      <c r="V1020" s="636"/>
      <c r="W1020" s="636"/>
      <c r="X1020" s="636"/>
      <c r="Y1020" s="636"/>
      <c r="Z1020" s="636"/>
    </row>
    <row r="1021">
      <c r="A1021" s="650" t="s">
        <v>78</v>
      </c>
      <c r="B1021" s="653">
        <v>8.0</v>
      </c>
      <c r="C1021" s="653">
        <v>2.0</v>
      </c>
      <c r="D1021" s="653">
        <v>3.0</v>
      </c>
      <c r="E1021" s="653">
        <v>3.0</v>
      </c>
      <c r="F1021" s="653">
        <v>4.0</v>
      </c>
      <c r="G1021" s="653">
        <v>0.0</v>
      </c>
      <c r="H1021" s="654">
        <f t="shared" si="515"/>
        <v>20</v>
      </c>
      <c r="I1021" s="655"/>
      <c r="J1021" s="657"/>
      <c r="K1021" s="655" t="s">
        <v>78</v>
      </c>
      <c r="L1021" s="656" t="s">
        <v>79</v>
      </c>
      <c r="M1021" s="655" t="s">
        <v>79</v>
      </c>
      <c r="N1021" s="652" t="s">
        <v>79</v>
      </c>
      <c r="O1021" s="655" t="s">
        <v>79</v>
      </c>
      <c r="P1021" s="656"/>
      <c r="Q1021" s="636"/>
      <c r="R1021" s="636"/>
      <c r="S1021" s="636"/>
      <c r="T1021" s="636"/>
      <c r="U1021" s="636"/>
      <c r="V1021" s="636"/>
      <c r="W1021" s="636"/>
      <c r="X1021" s="636"/>
      <c r="Y1021" s="636"/>
      <c r="Z1021" s="636"/>
    </row>
    <row r="1022">
      <c r="A1022" s="643" t="s">
        <v>88</v>
      </c>
      <c r="B1022" s="644">
        <v>14.0</v>
      </c>
      <c r="C1022" s="644">
        <v>12.0</v>
      </c>
      <c r="D1022" s="644">
        <v>10.0</v>
      </c>
      <c r="E1022" s="644">
        <v>9.0</v>
      </c>
      <c r="F1022" s="644">
        <v>6.0</v>
      </c>
      <c r="G1022" s="644">
        <v>0.0</v>
      </c>
      <c r="H1022" s="645">
        <f t="shared" si="515"/>
        <v>51</v>
      </c>
      <c r="I1022" s="646">
        <f>sum(H1022:H1024)</f>
        <v>64</v>
      </c>
      <c r="J1022" s="657"/>
      <c r="K1022" s="646" t="s">
        <v>88</v>
      </c>
      <c r="L1022" s="646">
        <f t="shared" ref="L1022:L1023" si="521">(O784)</f>
        <v>125</v>
      </c>
      <c r="M1022" s="646">
        <f>(L1022-H1022)</f>
        <v>74</v>
      </c>
      <c r="N1022" s="644">
        <v>0.0</v>
      </c>
      <c r="O1022" s="646">
        <f t="shared" ref="O1022:O1023" si="522">sum(M1022,N1022)</f>
        <v>74</v>
      </c>
      <c r="P1022" s="646"/>
      <c r="Q1022" s="649"/>
      <c r="R1022" s="649"/>
      <c r="S1022" s="649"/>
      <c r="T1022" s="636"/>
      <c r="U1022" s="636"/>
      <c r="V1022" s="636"/>
      <c r="W1022" s="636"/>
      <c r="X1022" s="636"/>
      <c r="Y1022" s="636"/>
      <c r="Z1022" s="636"/>
    </row>
    <row r="1023">
      <c r="A1023" s="650" t="s">
        <v>77</v>
      </c>
      <c r="B1023" s="652">
        <v>0.0</v>
      </c>
      <c r="C1023" s="652">
        <v>0.0</v>
      </c>
      <c r="D1023" s="652">
        <v>0.0</v>
      </c>
      <c r="E1023" s="652">
        <v>0.0</v>
      </c>
      <c r="F1023" s="652">
        <v>0.0</v>
      </c>
      <c r="G1023" s="653">
        <v>0.0</v>
      </c>
      <c r="H1023" s="654">
        <f t="shared" si="515"/>
        <v>0</v>
      </c>
      <c r="I1023" s="655">
        <f>(I1022/60)</f>
        <v>1.066666667</v>
      </c>
      <c r="J1023" s="657"/>
      <c r="K1023" s="655" t="s">
        <v>77</v>
      </c>
      <c r="L1023" s="656">
        <f t="shared" si="521"/>
        <v>16</v>
      </c>
      <c r="M1023" s="656">
        <f>(L1023-H1023-H1024)</f>
        <v>3</v>
      </c>
      <c r="N1023" s="652">
        <v>10.0</v>
      </c>
      <c r="O1023" s="655">
        <f t="shared" si="522"/>
        <v>13</v>
      </c>
      <c r="P1023" s="655"/>
      <c r="Q1023" s="649"/>
      <c r="R1023" s="649"/>
      <c r="S1023" s="649"/>
      <c r="T1023" s="636"/>
      <c r="U1023" s="636"/>
      <c r="V1023" s="636"/>
      <c r="W1023" s="636"/>
      <c r="X1023" s="636"/>
      <c r="Y1023" s="636"/>
      <c r="Z1023" s="636"/>
    </row>
    <row r="1024">
      <c r="A1024" s="650" t="s">
        <v>78</v>
      </c>
      <c r="B1024" s="652">
        <v>2.0</v>
      </c>
      <c r="C1024" s="652">
        <v>2.0</v>
      </c>
      <c r="D1024" s="652">
        <v>2.0</v>
      </c>
      <c r="E1024" s="652">
        <v>5.0</v>
      </c>
      <c r="F1024" s="651">
        <v>2.0</v>
      </c>
      <c r="G1024" s="653">
        <v>0.0</v>
      </c>
      <c r="H1024" s="654">
        <f t="shared" si="515"/>
        <v>13</v>
      </c>
      <c r="I1024" s="655"/>
      <c r="J1024" s="657"/>
      <c r="K1024" s="655" t="s">
        <v>78</v>
      </c>
      <c r="L1024" s="656" t="s">
        <v>79</v>
      </c>
      <c r="M1024" s="655" t="s">
        <v>79</v>
      </c>
      <c r="N1024" s="652" t="s">
        <v>79</v>
      </c>
      <c r="O1024" s="655" t="s">
        <v>79</v>
      </c>
      <c r="P1024" s="655"/>
      <c r="Q1024" s="649"/>
      <c r="R1024" s="649"/>
      <c r="S1024" s="649"/>
      <c r="T1024" s="636"/>
      <c r="U1024" s="636"/>
      <c r="V1024" s="636"/>
      <c r="W1024" s="636"/>
      <c r="X1024" s="636"/>
      <c r="Y1024" s="636"/>
      <c r="Z1024" s="636"/>
    </row>
    <row r="1025">
      <c r="A1025" s="643" t="s">
        <v>238</v>
      </c>
      <c r="B1025" s="644">
        <v>4.0</v>
      </c>
      <c r="C1025" s="644">
        <v>2.0</v>
      </c>
      <c r="D1025" s="644">
        <v>4.0</v>
      </c>
      <c r="E1025" s="644">
        <v>3.0</v>
      </c>
      <c r="F1025" s="644">
        <v>0.0</v>
      </c>
      <c r="G1025" s="644">
        <v>2.0</v>
      </c>
      <c r="H1025" s="645">
        <f t="shared" si="515"/>
        <v>15</v>
      </c>
      <c r="I1025" s="646">
        <f>sum(H1025:H1027)</f>
        <v>17</v>
      </c>
      <c r="J1025" s="657"/>
      <c r="K1025" s="646" t="s">
        <v>238</v>
      </c>
      <c r="L1025" s="646">
        <f t="shared" ref="L1025:L1026" si="523">(O787)</f>
        <v>22</v>
      </c>
      <c r="M1025" s="646">
        <f>(L1025-H1025)</f>
        <v>7</v>
      </c>
      <c r="N1025" s="644">
        <v>10.0</v>
      </c>
      <c r="O1025" s="646">
        <f t="shared" ref="O1025:O1026" si="524">sum(M1025,N1025)</f>
        <v>17</v>
      </c>
      <c r="P1025" s="646"/>
      <c r="Q1025" s="649"/>
      <c r="R1025" s="649"/>
      <c r="S1025" s="649"/>
      <c r="T1025" s="636"/>
      <c r="U1025" s="636"/>
      <c r="V1025" s="636"/>
      <c r="W1025" s="636"/>
      <c r="X1025" s="636"/>
      <c r="Y1025" s="636"/>
      <c r="Z1025" s="636"/>
    </row>
    <row r="1026">
      <c r="A1026" s="650" t="s">
        <v>77</v>
      </c>
      <c r="B1026" s="651">
        <v>2.0</v>
      </c>
      <c r="C1026" s="652">
        <v>0.0</v>
      </c>
      <c r="D1026" s="652">
        <v>0.0</v>
      </c>
      <c r="E1026" s="652">
        <v>0.0</v>
      </c>
      <c r="F1026" s="652">
        <v>0.0</v>
      </c>
      <c r="G1026" s="653">
        <v>0.0</v>
      </c>
      <c r="H1026" s="654">
        <f t="shared" si="515"/>
        <v>2</v>
      </c>
      <c r="I1026" s="655">
        <f>(I1025/60)</f>
        <v>0.2833333333</v>
      </c>
      <c r="J1026" s="657"/>
      <c r="K1026" s="655" t="s">
        <v>77</v>
      </c>
      <c r="L1026" s="656">
        <f t="shared" si="523"/>
        <v>3</v>
      </c>
      <c r="M1026" s="656">
        <f>(L1026-H1026-H1027)</f>
        <v>1</v>
      </c>
      <c r="N1026" s="652">
        <v>0.0</v>
      </c>
      <c r="O1026" s="655">
        <f t="shared" si="524"/>
        <v>1</v>
      </c>
      <c r="P1026" s="656"/>
      <c r="Q1026" s="649"/>
      <c r="R1026" s="649"/>
      <c r="S1026" s="649"/>
      <c r="T1026" s="636"/>
      <c r="U1026" s="636"/>
      <c r="V1026" s="636"/>
      <c r="W1026" s="636"/>
      <c r="X1026" s="636"/>
      <c r="Y1026" s="636"/>
      <c r="Z1026" s="636"/>
    </row>
    <row r="1027">
      <c r="A1027" s="650" t="s">
        <v>78</v>
      </c>
      <c r="B1027" s="651">
        <v>0.0</v>
      </c>
      <c r="C1027" s="652">
        <v>0.0</v>
      </c>
      <c r="D1027" s="652">
        <v>0.0</v>
      </c>
      <c r="E1027" s="652">
        <v>0.0</v>
      </c>
      <c r="F1027" s="652">
        <v>0.0</v>
      </c>
      <c r="G1027" s="653">
        <v>0.0</v>
      </c>
      <c r="H1027" s="654">
        <f t="shared" si="515"/>
        <v>0</v>
      </c>
      <c r="I1027" s="655"/>
      <c r="J1027" s="657"/>
      <c r="K1027" s="655" t="s">
        <v>78</v>
      </c>
      <c r="L1027" s="656" t="s">
        <v>79</v>
      </c>
      <c r="M1027" s="655" t="s">
        <v>79</v>
      </c>
      <c r="N1027" s="652" t="s">
        <v>79</v>
      </c>
      <c r="O1027" s="655" t="s">
        <v>79</v>
      </c>
      <c r="P1027" s="656"/>
      <c r="Q1027" s="649"/>
      <c r="R1027" s="649"/>
      <c r="S1027" s="649"/>
      <c r="T1027" s="636"/>
      <c r="U1027" s="636"/>
      <c r="V1027" s="636"/>
      <c r="W1027" s="636"/>
      <c r="X1027" s="636"/>
      <c r="Y1027" s="636"/>
      <c r="Z1027" s="636"/>
    </row>
    <row r="1028">
      <c r="A1028" s="643" t="s">
        <v>102</v>
      </c>
      <c r="B1028" s="644">
        <v>5.0</v>
      </c>
      <c r="C1028" s="644">
        <v>1.0</v>
      </c>
      <c r="D1028" s="644">
        <v>0.0</v>
      </c>
      <c r="E1028" s="644">
        <v>5.0</v>
      </c>
      <c r="F1028" s="644">
        <v>0.0</v>
      </c>
      <c r="G1028" s="644">
        <v>2.0</v>
      </c>
      <c r="H1028" s="645">
        <f t="shared" ref="H1028:H1030" si="525">sum(B1028:G1028)</f>
        <v>13</v>
      </c>
      <c r="I1028" s="646">
        <f>sum(H1028:H1030)</f>
        <v>17</v>
      </c>
      <c r="J1028" s="657"/>
      <c r="K1028" s="646" t="s">
        <v>102</v>
      </c>
      <c r="L1028" s="646">
        <f t="shared" ref="L1028:L1029" si="526">(O790)</f>
        <v>64</v>
      </c>
      <c r="M1028" s="646">
        <f>(L1028-H1028)</f>
        <v>51</v>
      </c>
      <c r="N1028" s="644">
        <v>0.0</v>
      </c>
      <c r="O1028" s="646">
        <f t="shared" ref="O1028:O1029" si="527">sum(M1028,N1028)</f>
        <v>51</v>
      </c>
      <c r="P1028" s="646"/>
      <c r="Q1028" s="636"/>
      <c r="R1028" s="636"/>
      <c r="S1028" s="636"/>
      <c r="T1028" s="636"/>
      <c r="U1028" s="636"/>
      <c r="V1028" s="636"/>
      <c r="W1028" s="636"/>
      <c r="X1028" s="636"/>
      <c r="Y1028" s="636"/>
      <c r="Z1028" s="636"/>
    </row>
    <row r="1029">
      <c r="A1029" s="650" t="s">
        <v>77</v>
      </c>
      <c r="B1029" s="652">
        <v>0.0</v>
      </c>
      <c r="C1029" s="653">
        <v>0.0</v>
      </c>
      <c r="D1029" s="653">
        <v>0.0</v>
      </c>
      <c r="E1029" s="653">
        <v>0.0</v>
      </c>
      <c r="F1029" s="653">
        <v>0.0</v>
      </c>
      <c r="G1029" s="653">
        <v>0.0</v>
      </c>
      <c r="H1029" s="660">
        <f t="shared" si="525"/>
        <v>0</v>
      </c>
      <c r="I1029" s="655">
        <f>(I1028/60)</f>
        <v>0.2833333333</v>
      </c>
      <c r="J1029" s="657"/>
      <c r="K1029" s="655" t="s">
        <v>77</v>
      </c>
      <c r="L1029" s="656">
        <f t="shared" si="526"/>
        <v>18</v>
      </c>
      <c r="M1029" s="656">
        <f>(L1029-H1029-H1030)</f>
        <v>14</v>
      </c>
      <c r="N1029" s="652">
        <v>0.0</v>
      </c>
      <c r="O1029" s="655">
        <f t="shared" si="527"/>
        <v>14</v>
      </c>
      <c r="P1029" s="655"/>
      <c r="Q1029" s="636"/>
      <c r="R1029" s="636"/>
      <c r="S1029" s="636"/>
      <c r="T1029" s="636"/>
      <c r="U1029" s="636"/>
      <c r="V1029" s="636"/>
      <c r="W1029" s="636"/>
      <c r="X1029" s="636"/>
      <c r="Y1029" s="636"/>
      <c r="Z1029" s="636"/>
    </row>
    <row r="1030">
      <c r="A1030" s="650" t="s">
        <v>78</v>
      </c>
      <c r="B1030" s="652">
        <v>1.0</v>
      </c>
      <c r="C1030" s="653">
        <v>0.0</v>
      </c>
      <c r="D1030" s="653">
        <v>0.0</v>
      </c>
      <c r="E1030" s="653">
        <v>3.0</v>
      </c>
      <c r="F1030" s="653">
        <v>0.0</v>
      </c>
      <c r="G1030" s="653">
        <v>0.0</v>
      </c>
      <c r="H1030" s="660">
        <f t="shared" si="525"/>
        <v>4</v>
      </c>
      <c r="I1030" s="655"/>
      <c r="J1030" s="657"/>
      <c r="K1030" s="655" t="s">
        <v>78</v>
      </c>
      <c r="L1030" s="656" t="s">
        <v>79</v>
      </c>
      <c r="M1030" s="655" t="s">
        <v>79</v>
      </c>
      <c r="N1030" s="652" t="s">
        <v>79</v>
      </c>
      <c r="O1030" s="655" t="s">
        <v>79</v>
      </c>
      <c r="P1030" s="655"/>
      <c r="Q1030" s="636"/>
      <c r="R1030" s="636"/>
      <c r="S1030" s="636"/>
      <c r="T1030" s="636"/>
      <c r="U1030" s="636"/>
      <c r="V1030" s="636"/>
      <c r="W1030" s="636"/>
      <c r="X1030" s="636"/>
      <c r="Y1030" s="636"/>
      <c r="Z1030" s="636"/>
    </row>
    <row r="1031">
      <c r="A1031" s="664" t="s">
        <v>91</v>
      </c>
      <c r="B1031" s="641">
        <f t="shared" ref="B1031:G1031" si="528"> sum(B1032, B1033, B1034, B1035,B1036,B1037,B1038,B1039,B1040,B1041,B1042,B1043)</f>
        <v>34</v>
      </c>
      <c r="C1031" s="641">
        <f t="shared" si="528"/>
        <v>19</v>
      </c>
      <c r="D1031" s="641">
        <f t="shared" si="528"/>
        <v>55</v>
      </c>
      <c r="E1031" s="641">
        <f t="shared" si="528"/>
        <v>26</v>
      </c>
      <c r="F1031" s="641">
        <f t="shared" si="528"/>
        <v>23</v>
      </c>
      <c r="G1031" s="641">
        <f t="shared" si="528"/>
        <v>3</v>
      </c>
      <c r="H1031" s="642">
        <f>SUM(B1031:G1031)</f>
        <v>160</v>
      </c>
      <c r="I1031" s="641">
        <v>0.0</v>
      </c>
      <c r="J1031" s="635"/>
      <c r="K1031" s="641" t="s">
        <v>91</v>
      </c>
      <c r="L1031" s="661"/>
      <c r="M1031" s="661"/>
      <c r="N1031" s="661"/>
      <c r="O1031" s="661"/>
      <c r="P1031" s="661"/>
      <c r="Q1031" s="636"/>
      <c r="R1031" s="636"/>
      <c r="S1031" s="636"/>
      <c r="T1031" s="636"/>
      <c r="U1031" s="636"/>
      <c r="V1031" s="636"/>
      <c r="W1031" s="636"/>
      <c r="X1031" s="636"/>
      <c r="Y1031" s="636"/>
      <c r="Z1031" s="636"/>
    </row>
    <row r="1032">
      <c r="A1032" s="665" t="s">
        <v>92</v>
      </c>
      <c r="B1032" s="644">
        <v>10.0</v>
      </c>
      <c r="C1032" s="644">
        <v>0.0</v>
      </c>
      <c r="D1032" s="644">
        <v>23.0</v>
      </c>
      <c r="E1032" s="644">
        <v>15.0</v>
      </c>
      <c r="F1032" s="644">
        <v>13.0</v>
      </c>
      <c r="G1032" s="644">
        <v>0.0</v>
      </c>
      <c r="H1032" s="645">
        <f t="shared" ref="H1032:H1043" si="529">sum(B1032:G1032)</f>
        <v>61</v>
      </c>
      <c r="I1032" s="646">
        <f>sum(H1032:H1034)</f>
        <v>66</v>
      </c>
      <c r="J1032" s="657"/>
      <c r="K1032" s="645" t="s">
        <v>92</v>
      </c>
      <c r="L1032" s="646">
        <f t="shared" ref="L1032:L1033" si="530">(O794)</f>
        <v>86</v>
      </c>
      <c r="M1032" s="646">
        <f>(L1032-H1032)</f>
        <v>25</v>
      </c>
      <c r="N1032" s="644">
        <v>45.0</v>
      </c>
      <c r="O1032" s="646">
        <f t="shared" ref="O1032:O1033" si="531">sum(M1032,N1032)</f>
        <v>70</v>
      </c>
      <c r="P1032" s="648"/>
      <c r="Q1032" s="649"/>
      <c r="R1032" s="649"/>
      <c r="S1032" s="649"/>
      <c r="T1032" s="636"/>
      <c r="U1032" s="636"/>
      <c r="V1032" s="636"/>
      <c r="W1032" s="636"/>
      <c r="X1032" s="636"/>
      <c r="Y1032" s="636"/>
      <c r="Z1032" s="636"/>
    </row>
    <row r="1033">
      <c r="A1033" s="650" t="s">
        <v>77</v>
      </c>
      <c r="B1033" s="662">
        <v>0.0</v>
      </c>
      <c r="C1033" s="653">
        <v>0.0</v>
      </c>
      <c r="D1033" s="653">
        <v>0.0</v>
      </c>
      <c r="E1033" s="653">
        <v>0.0</v>
      </c>
      <c r="F1033" s="653">
        <v>0.0</v>
      </c>
      <c r="G1033" s="653">
        <v>0.0</v>
      </c>
      <c r="H1033" s="654">
        <f t="shared" si="529"/>
        <v>0</v>
      </c>
      <c r="I1033" s="655">
        <f>(I1032/60)</f>
        <v>1.1</v>
      </c>
      <c r="J1033" s="657"/>
      <c r="K1033" s="655" t="s">
        <v>77</v>
      </c>
      <c r="L1033" s="656">
        <f t="shared" si="530"/>
        <v>6</v>
      </c>
      <c r="M1033" s="656">
        <f>(L1033-H1033-H1034)</f>
        <v>1</v>
      </c>
      <c r="N1033" s="652">
        <v>15.0</v>
      </c>
      <c r="O1033" s="655">
        <f t="shared" si="531"/>
        <v>16</v>
      </c>
      <c r="P1033" s="656"/>
      <c r="Q1033" s="649"/>
      <c r="R1033" s="649"/>
      <c r="S1033" s="649"/>
      <c r="T1033" s="636"/>
      <c r="U1033" s="636"/>
      <c r="V1033" s="636"/>
      <c r="W1033" s="636"/>
      <c r="X1033" s="636"/>
      <c r="Y1033" s="636"/>
      <c r="Z1033" s="636"/>
    </row>
    <row r="1034">
      <c r="A1034" s="650" t="s">
        <v>78</v>
      </c>
      <c r="B1034" s="662">
        <v>1.0</v>
      </c>
      <c r="C1034" s="653">
        <v>0.0</v>
      </c>
      <c r="D1034" s="653">
        <v>4.0</v>
      </c>
      <c r="E1034" s="653">
        <v>0.0</v>
      </c>
      <c r="F1034" s="653">
        <v>0.0</v>
      </c>
      <c r="G1034" s="653">
        <v>0.0</v>
      </c>
      <c r="H1034" s="654">
        <f t="shared" si="529"/>
        <v>5</v>
      </c>
      <c r="I1034" s="655"/>
      <c r="J1034" s="657"/>
      <c r="K1034" s="655" t="s">
        <v>78</v>
      </c>
      <c r="L1034" s="656" t="s">
        <v>79</v>
      </c>
      <c r="M1034" s="655" t="s">
        <v>79</v>
      </c>
      <c r="N1034" s="652" t="s">
        <v>79</v>
      </c>
      <c r="O1034" s="655" t="s">
        <v>79</v>
      </c>
      <c r="P1034" s="656"/>
      <c r="Q1034" s="649"/>
      <c r="R1034" s="649"/>
      <c r="S1034" s="649"/>
      <c r="T1034" s="636"/>
      <c r="U1034" s="636"/>
      <c r="V1034" s="636"/>
      <c r="W1034" s="636"/>
      <c r="X1034" s="636"/>
      <c r="Y1034" s="636"/>
      <c r="Z1034" s="636"/>
    </row>
    <row r="1035">
      <c r="A1035" s="643" t="s">
        <v>95</v>
      </c>
      <c r="B1035" s="644">
        <v>10.0</v>
      </c>
      <c r="C1035" s="644">
        <v>4.0</v>
      </c>
      <c r="D1035" s="644">
        <v>10.0</v>
      </c>
      <c r="E1035" s="644">
        <v>5.0</v>
      </c>
      <c r="F1035" s="644">
        <v>3.0</v>
      </c>
      <c r="G1035" s="644">
        <v>0.0</v>
      </c>
      <c r="H1035" s="645">
        <f t="shared" si="529"/>
        <v>32</v>
      </c>
      <c r="I1035" s="646">
        <f>sum(H1035:H1037)</f>
        <v>43</v>
      </c>
      <c r="J1035" s="657"/>
      <c r="K1035" s="646" t="s">
        <v>95</v>
      </c>
      <c r="L1035" s="646">
        <f t="shared" ref="L1035:L1036" si="532">(O797)</f>
        <v>97</v>
      </c>
      <c r="M1035" s="646">
        <f>(L1035-H1035)</f>
        <v>65</v>
      </c>
      <c r="N1035" s="644">
        <v>15.0</v>
      </c>
      <c r="O1035" s="646">
        <f t="shared" ref="O1035:O1036" si="533">sum(M1035,N1035)</f>
        <v>80</v>
      </c>
      <c r="P1035" s="646"/>
      <c r="Q1035" s="636"/>
      <c r="R1035" s="636"/>
      <c r="S1035" s="636"/>
      <c r="T1035" s="636"/>
      <c r="U1035" s="636"/>
      <c r="V1035" s="636"/>
      <c r="W1035" s="636"/>
      <c r="X1035" s="636"/>
      <c r="Y1035" s="636"/>
      <c r="Z1035" s="636"/>
    </row>
    <row r="1036">
      <c r="A1036" s="650" t="s">
        <v>77</v>
      </c>
      <c r="B1036" s="653">
        <v>0.0</v>
      </c>
      <c r="C1036" s="653">
        <v>0.0</v>
      </c>
      <c r="D1036" s="653">
        <v>0.0</v>
      </c>
      <c r="E1036" s="653">
        <v>0.0</v>
      </c>
      <c r="F1036" s="653">
        <v>0.0</v>
      </c>
      <c r="G1036" s="653">
        <v>0.0</v>
      </c>
      <c r="H1036" s="666">
        <f t="shared" si="529"/>
        <v>0</v>
      </c>
      <c r="I1036" s="655">
        <f>(I1035/60)</f>
        <v>0.7166666667</v>
      </c>
      <c r="J1036" s="657"/>
      <c r="K1036" s="655" t="s">
        <v>77</v>
      </c>
      <c r="L1036" s="656">
        <f t="shared" si="532"/>
        <v>14</v>
      </c>
      <c r="M1036" s="656">
        <f>(L1036-H1036-H1037)</f>
        <v>3</v>
      </c>
      <c r="N1036" s="652">
        <v>9.0</v>
      </c>
      <c r="O1036" s="655">
        <f t="shared" si="533"/>
        <v>12</v>
      </c>
      <c r="P1036" s="656"/>
      <c r="Q1036" s="636"/>
      <c r="R1036" s="636"/>
      <c r="S1036" s="636"/>
      <c r="T1036" s="636"/>
      <c r="U1036" s="636"/>
      <c r="V1036" s="636"/>
      <c r="W1036" s="636"/>
      <c r="X1036" s="636"/>
      <c r="Y1036" s="636"/>
      <c r="Z1036" s="636"/>
    </row>
    <row r="1037">
      <c r="A1037" s="650" t="s">
        <v>78</v>
      </c>
      <c r="B1037" s="653">
        <v>4.0</v>
      </c>
      <c r="C1037" s="653">
        <v>3.0</v>
      </c>
      <c r="D1037" s="653">
        <v>4.0</v>
      </c>
      <c r="E1037" s="653">
        <v>0.0</v>
      </c>
      <c r="F1037" s="653">
        <v>0.0</v>
      </c>
      <c r="G1037" s="653">
        <v>0.0</v>
      </c>
      <c r="H1037" s="666">
        <f t="shared" si="529"/>
        <v>11</v>
      </c>
      <c r="I1037" s="655"/>
      <c r="J1037" s="657"/>
      <c r="K1037" s="655" t="s">
        <v>78</v>
      </c>
      <c r="L1037" s="656" t="s">
        <v>79</v>
      </c>
      <c r="M1037" s="655" t="s">
        <v>79</v>
      </c>
      <c r="N1037" s="652" t="s">
        <v>79</v>
      </c>
      <c r="O1037" s="655" t="s">
        <v>79</v>
      </c>
      <c r="P1037" s="656"/>
      <c r="Q1037" s="636"/>
      <c r="R1037" s="636"/>
      <c r="S1037" s="636"/>
      <c r="T1037" s="636"/>
      <c r="U1037" s="636"/>
      <c r="V1037" s="636"/>
      <c r="W1037" s="636"/>
      <c r="X1037" s="636"/>
      <c r="Y1037" s="636"/>
      <c r="Z1037" s="636"/>
    </row>
    <row r="1038">
      <c r="A1038" s="643" t="s">
        <v>265</v>
      </c>
      <c r="B1038" s="644">
        <v>5.0</v>
      </c>
      <c r="C1038" s="644">
        <v>2.0</v>
      </c>
      <c r="D1038" s="644">
        <v>2.0</v>
      </c>
      <c r="E1038" s="644">
        <v>2.0</v>
      </c>
      <c r="F1038" s="644">
        <v>1.0</v>
      </c>
      <c r="G1038" s="644">
        <v>0.0</v>
      </c>
      <c r="H1038" s="645">
        <f t="shared" si="529"/>
        <v>12</v>
      </c>
      <c r="I1038" s="646">
        <f>sum(H1038:H1040)</f>
        <v>17</v>
      </c>
      <c r="J1038" s="667"/>
      <c r="K1038" s="646" t="s">
        <v>265</v>
      </c>
      <c r="L1038" s="646">
        <f t="shared" ref="L1038:L1039" si="534">(O800)</f>
        <v>58</v>
      </c>
      <c r="M1038" s="646">
        <f>(L1038-H1038)</f>
        <v>46</v>
      </c>
      <c r="N1038" s="644">
        <v>0.0</v>
      </c>
      <c r="O1038" s="646">
        <f>sum(M1038,N1038)</f>
        <v>46</v>
      </c>
      <c r="P1038" s="646"/>
      <c r="Q1038" s="636"/>
      <c r="R1038" s="636"/>
      <c r="S1038" s="636"/>
      <c r="T1038" s="636"/>
      <c r="U1038" s="636"/>
      <c r="V1038" s="636"/>
      <c r="W1038" s="636"/>
      <c r="X1038" s="636"/>
      <c r="Y1038" s="636"/>
      <c r="Z1038" s="636"/>
    </row>
    <row r="1039">
      <c r="A1039" s="650" t="s">
        <v>77</v>
      </c>
      <c r="B1039" s="653">
        <v>0.0</v>
      </c>
      <c r="C1039" s="653">
        <v>0.0</v>
      </c>
      <c r="D1039" s="653">
        <v>2.0</v>
      </c>
      <c r="E1039" s="653">
        <v>0.0</v>
      </c>
      <c r="F1039" s="653">
        <v>0.0</v>
      </c>
      <c r="G1039" s="653">
        <v>0.0</v>
      </c>
      <c r="H1039" s="654">
        <f t="shared" si="529"/>
        <v>2</v>
      </c>
      <c r="I1039" s="655">
        <f>(I1038/60)</f>
        <v>0.2833333333</v>
      </c>
      <c r="J1039" s="657"/>
      <c r="K1039" s="655" t="s">
        <v>77</v>
      </c>
      <c r="L1039" s="656">
        <f t="shared" si="534"/>
        <v>5</v>
      </c>
      <c r="M1039" s="656">
        <f>(L1039-H1039-H1040)</f>
        <v>0</v>
      </c>
      <c r="N1039" s="652">
        <v>0.0</v>
      </c>
      <c r="O1039" s="655">
        <v>5.0</v>
      </c>
      <c r="P1039" s="656"/>
      <c r="Q1039" s="636"/>
      <c r="R1039" s="636"/>
      <c r="S1039" s="636"/>
      <c r="T1039" s="636"/>
      <c r="U1039" s="636"/>
      <c r="V1039" s="636"/>
      <c r="W1039" s="636"/>
      <c r="X1039" s="636"/>
      <c r="Y1039" s="636"/>
      <c r="Z1039" s="636"/>
    </row>
    <row r="1040">
      <c r="A1040" s="650" t="s">
        <v>78</v>
      </c>
      <c r="B1040" s="653">
        <v>0.0</v>
      </c>
      <c r="C1040" s="653">
        <v>2.0</v>
      </c>
      <c r="D1040" s="653">
        <v>1.0</v>
      </c>
      <c r="E1040" s="653">
        <v>0.0</v>
      </c>
      <c r="F1040" s="653">
        <v>0.0</v>
      </c>
      <c r="G1040" s="653">
        <v>0.0</v>
      </c>
      <c r="H1040" s="654">
        <f t="shared" si="529"/>
        <v>3</v>
      </c>
      <c r="I1040" s="655"/>
      <c r="J1040" s="657"/>
      <c r="K1040" s="655" t="s">
        <v>78</v>
      </c>
      <c r="L1040" s="656" t="s">
        <v>79</v>
      </c>
      <c r="M1040" s="655" t="s">
        <v>79</v>
      </c>
      <c r="N1040" s="668" t="s">
        <v>79</v>
      </c>
      <c r="O1040" s="655" t="s">
        <v>79</v>
      </c>
      <c r="P1040" s="656"/>
      <c r="Q1040" s="636"/>
      <c r="R1040" s="636"/>
      <c r="S1040" s="636"/>
      <c r="T1040" s="636"/>
      <c r="U1040" s="636"/>
      <c r="V1040" s="636"/>
      <c r="W1040" s="636"/>
      <c r="X1040" s="636"/>
      <c r="Y1040" s="636"/>
      <c r="Z1040" s="636"/>
    </row>
    <row r="1041">
      <c r="A1041" s="643" t="s">
        <v>254</v>
      </c>
      <c r="B1041" s="644">
        <v>4.0</v>
      </c>
      <c r="C1041" s="644">
        <v>3.0</v>
      </c>
      <c r="D1041" s="644">
        <v>6.0</v>
      </c>
      <c r="E1041" s="644">
        <v>3.0</v>
      </c>
      <c r="F1041" s="644">
        <v>5.0</v>
      </c>
      <c r="G1041" s="644">
        <v>3.0</v>
      </c>
      <c r="H1041" s="645">
        <f t="shared" si="529"/>
        <v>24</v>
      </c>
      <c r="I1041" s="646">
        <f>sum(H1041:H1043)</f>
        <v>34</v>
      </c>
      <c r="J1041" s="657"/>
      <c r="K1041" s="646" t="s">
        <v>254</v>
      </c>
      <c r="L1041" s="646">
        <f t="shared" ref="L1041:L1042" si="535">(O803)</f>
        <v>65</v>
      </c>
      <c r="M1041" s="646">
        <f>(L1041-H1041)</f>
        <v>41</v>
      </c>
      <c r="N1041" s="644">
        <v>10.0</v>
      </c>
      <c r="O1041" s="646">
        <f t="shared" ref="O1041:O1042" si="536">sum(M1041,N1041)</f>
        <v>51</v>
      </c>
      <c r="P1041" s="648"/>
      <c r="Q1041" s="649"/>
      <c r="R1041" s="649"/>
      <c r="S1041" s="649"/>
      <c r="T1041" s="636"/>
      <c r="U1041" s="636"/>
      <c r="V1041" s="636"/>
      <c r="W1041" s="636"/>
      <c r="X1041" s="636"/>
      <c r="Y1041" s="636"/>
      <c r="Z1041" s="636"/>
    </row>
    <row r="1042">
      <c r="A1042" s="650" t="s">
        <v>77</v>
      </c>
      <c r="B1042" s="669">
        <v>0.0</v>
      </c>
      <c r="C1042" s="669">
        <v>3.0</v>
      </c>
      <c r="D1042" s="669">
        <v>0.0</v>
      </c>
      <c r="E1042" s="669">
        <v>0.0</v>
      </c>
      <c r="F1042" s="669">
        <v>0.0</v>
      </c>
      <c r="G1042" s="669">
        <v>0.0</v>
      </c>
      <c r="H1042" s="660">
        <f t="shared" si="529"/>
        <v>3</v>
      </c>
      <c r="I1042" s="655">
        <f>(I1041/60)</f>
        <v>0.5666666667</v>
      </c>
      <c r="J1042" s="657"/>
      <c r="K1042" s="655" t="s">
        <v>77</v>
      </c>
      <c r="L1042" s="656">
        <f t="shared" si="535"/>
        <v>15</v>
      </c>
      <c r="M1042" s="656">
        <f>(L1042-H1042-H1043)</f>
        <v>5</v>
      </c>
      <c r="N1042" s="669">
        <v>10.0</v>
      </c>
      <c r="O1042" s="655">
        <f t="shared" si="536"/>
        <v>15</v>
      </c>
      <c r="P1042" s="670"/>
      <c r="Q1042" s="649"/>
      <c r="R1042" s="671"/>
      <c r="S1042" s="671"/>
      <c r="T1042" s="671"/>
      <c r="U1042" s="671"/>
      <c r="V1042" s="671"/>
      <c r="W1042" s="671"/>
      <c r="X1042" s="671"/>
      <c r="Y1042" s="671"/>
      <c r="Z1042" s="671"/>
    </row>
    <row r="1043">
      <c r="A1043" s="650" t="s">
        <v>78</v>
      </c>
      <c r="B1043" s="669">
        <v>0.0</v>
      </c>
      <c r="C1043" s="669">
        <v>2.0</v>
      </c>
      <c r="D1043" s="669">
        <v>3.0</v>
      </c>
      <c r="E1043" s="669">
        <v>1.0</v>
      </c>
      <c r="F1043" s="669">
        <v>1.0</v>
      </c>
      <c r="G1043" s="669">
        <v>0.0</v>
      </c>
      <c r="H1043" s="660">
        <f t="shared" si="529"/>
        <v>7</v>
      </c>
      <c r="I1043" s="655"/>
      <c r="J1043" s="657"/>
      <c r="K1043" s="655" t="s">
        <v>78</v>
      </c>
      <c r="L1043" s="656" t="s">
        <v>79</v>
      </c>
      <c r="M1043" s="655" t="s">
        <v>79</v>
      </c>
      <c r="N1043" s="669" t="s">
        <v>79</v>
      </c>
      <c r="O1043" s="655" t="s">
        <v>79</v>
      </c>
      <c r="P1043" s="670"/>
      <c r="Q1043" s="649"/>
      <c r="R1043" s="671"/>
      <c r="S1043" s="671"/>
      <c r="T1043" s="671"/>
      <c r="U1043" s="671"/>
      <c r="V1043" s="671"/>
      <c r="W1043" s="671"/>
      <c r="X1043" s="671"/>
      <c r="Y1043" s="671"/>
      <c r="Z1043" s="671"/>
    </row>
    <row r="1044">
      <c r="A1044" s="664" t="s">
        <v>98</v>
      </c>
      <c r="B1044" s="641">
        <f t="shared" ref="B1044:G1044" si="537"> sum(B1045, B1046, B1047, B1048,B1049,B1050,B1051,B1052,B1053,B1054,B1055,B1056)</f>
        <v>27</v>
      </c>
      <c r="C1044" s="641">
        <f t="shared" si="537"/>
        <v>18</v>
      </c>
      <c r="D1044" s="641">
        <f t="shared" si="537"/>
        <v>31</v>
      </c>
      <c r="E1044" s="641">
        <f t="shared" si="537"/>
        <v>16</v>
      </c>
      <c r="F1044" s="641">
        <f t="shared" si="537"/>
        <v>16</v>
      </c>
      <c r="G1044" s="641">
        <f t="shared" si="537"/>
        <v>7</v>
      </c>
      <c r="H1044" s="642">
        <f>SUM(B1044:G1044)</f>
        <v>115</v>
      </c>
      <c r="I1044" s="641">
        <v>0.0</v>
      </c>
      <c r="J1044" s="635"/>
      <c r="K1044" s="641" t="s">
        <v>98</v>
      </c>
      <c r="L1044" s="661"/>
      <c r="M1044" s="661"/>
      <c r="N1044" s="661"/>
      <c r="O1044" s="661"/>
      <c r="P1044" s="661"/>
      <c r="Q1044" s="649"/>
      <c r="R1044" s="636"/>
      <c r="S1044" s="636"/>
      <c r="T1044" s="636"/>
      <c r="U1044" s="636"/>
      <c r="V1044" s="636"/>
      <c r="W1044" s="636"/>
      <c r="X1044" s="636"/>
      <c r="Y1044" s="636"/>
      <c r="Z1044" s="636"/>
    </row>
    <row r="1045">
      <c r="A1045" s="643" t="s">
        <v>99</v>
      </c>
      <c r="B1045" s="644">
        <v>9.0</v>
      </c>
      <c r="C1045" s="644">
        <v>1.0</v>
      </c>
      <c r="D1045" s="644">
        <v>10.0</v>
      </c>
      <c r="E1045" s="644">
        <v>0.0</v>
      </c>
      <c r="F1045" s="644">
        <v>5.0</v>
      </c>
      <c r="G1045" s="644">
        <v>0.0</v>
      </c>
      <c r="H1045" s="645">
        <f t="shared" ref="H1045:H1056" si="538">sum(B1045:G1045)</f>
        <v>25</v>
      </c>
      <c r="I1045" s="646">
        <f>sum(H1045:H1047)</f>
        <v>38</v>
      </c>
      <c r="J1045" s="657"/>
      <c r="K1045" s="646" t="s">
        <v>99</v>
      </c>
      <c r="L1045" s="646">
        <f t="shared" ref="L1045:L1046" si="539">(O807)</f>
        <v>87</v>
      </c>
      <c r="M1045" s="646">
        <f>(L1045-H1045)</f>
        <v>62</v>
      </c>
      <c r="N1045" s="644">
        <v>4.0</v>
      </c>
      <c r="O1045" s="646">
        <f t="shared" ref="O1045:O1046" si="540">sum(M1045,N1045)</f>
        <v>66</v>
      </c>
      <c r="P1045" s="646"/>
      <c r="Q1045" s="636"/>
      <c r="R1045" s="636"/>
      <c r="S1045" s="636"/>
      <c r="T1045" s="636"/>
      <c r="U1045" s="636"/>
      <c r="V1045" s="636"/>
      <c r="W1045" s="636"/>
      <c r="X1045" s="636"/>
      <c r="Y1045" s="636"/>
      <c r="Z1045" s="636"/>
    </row>
    <row r="1046">
      <c r="A1046" s="650" t="s">
        <v>77</v>
      </c>
      <c r="B1046" s="662">
        <v>0.0</v>
      </c>
      <c r="C1046" s="653">
        <v>0.0</v>
      </c>
      <c r="D1046" s="653">
        <v>0.0</v>
      </c>
      <c r="E1046" s="653">
        <v>0.0</v>
      </c>
      <c r="F1046" s="653">
        <v>0.0</v>
      </c>
      <c r="G1046" s="653">
        <v>0.0</v>
      </c>
      <c r="H1046" s="654">
        <f t="shared" si="538"/>
        <v>0</v>
      </c>
      <c r="I1046" s="655">
        <f>(I1045/60)</f>
        <v>0.6333333333</v>
      </c>
      <c r="J1046" s="657"/>
      <c r="K1046" s="655" t="s">
        <v>77</v>
      </c>
      <c r="L1046" s="656">
        <f t="shared" si="539"/>
        <v>21</v>
      </c>
      <c r="M1046" s="656">
        <f>(L1046-H1046-H1047)</f>
        <v>8</v>
      </c>
      <c r="N1046" s="652">
        <v>0.0</v>
      </c>
      <c r="O1046" s="655">
        <f t="shared" si="540"/>
        <v>8</v>
      </c>
      <c r="P1046" s="656"/>
      <c r="Q1046" s="636"/>
      <c r="R1046" s="649"/>
      <c r="S1046" s="649"/>
      <c r="T1046" s="636"/>
      <c r="U1046" s="636"/>
      <c r="V1046" s="636"/>
      <c r="W1046" s="636"/>
      <c r="X1046" s="636"/>
      <c r="Y1046" s="636"/>
      <c r="Z1046" s="636"/>
    </row>
    <row r="1047">
      <c r="A1047" s="650" t="s">
        <v>78</v>
      </c>
      <c r="B1047" s="662">
        <v>2.0</v>
      </c>
      <c r="C1047" s="653">
        <v>0.0</v>
      </c>
      <c r="D1047" s="653">
        <v>6.0</v>
      </c>
      <c r="E1047" s="653">
        <v>0.0</v>
      </c>
      <c r="F1047" s="653">
        <v>5.0</v>
      </c>
      <c r="G1047" s="653">
        <v>0.0</v>
      </c>
      <c r="H1047" s="654">
        <f t="shared" si="538"/>
        <v>13</v>
      </c>
      <c r="I1047" s="655"/>
      <c r="J1047" s="657"/>
      <c r="K1047" s="655" t="s">
        <v>78</v>
      </c>
      <c r="L1047" s="656" t="s">
        <v>79</v>
      </c>
      <c r="M1047" s="655" t="s">
        <v>79</v>
      </c>
      <c r="N1047" s="652" t="s">
        <v>79</v>
      </c>
      <c r="O1047" s="655" t="s">
        <v>79</v>
      </c>
      <c r="P1047" s="656"/>
      <c r="Q1047" s="636"/>
      <c r="R1047" s="649"/>
      <c r="S1047" s="649"/>
      <c r="T1047" s="636"/>
      <c r="U1047" s="636"/>
      <c r="V1047" s="636"/>
      <c r="W1047" s="636"/>
      <c r="X1047" s="636"/>
      <c r="Y1047" s="636"/>
      <c r="Z1047" s="636"/>
    </row>
    <row r="1048">
      <c r="A1048" s="643" t="s">
        <v>225</v>
      </c>
      <c r="B1048" s="644">
        <v>8.0</v>
      </c>
      <c r="C1048" s="644">
        <v>5.0</v>
      </c>
      <c r="D1048" s="644">
        <v>9.0</v>
      </c>
      <c r="E1048" s="644">
        <v>10.0</v>
      </c>
      <c r="F1048" s="644">
        <v>2.0</v>
      </c>
      <c r="G1048" s="644">
        <v>7.0</v>
      </c>
      <c r="H1048" s="645">
        <f t="shared" si="538"/>
        <v>41</v>
      </c>
      <c r="I1048" s="646">
        <f>sum(H1048:H1050)</f>
        <v>47</v>
      </c>
      <c r="J1048" s="657"/>
      <c r="K1048" s="646" t="s">
        <v>225</v>
      </c>
      <c r="L1048" s="646">
        <f t="shared" ref="L1048:L1049" si="541">(O810)</f>
        <v>77</v>
      </c>
      <c r="M1048" s="646">
        <f>(L1048-H1048)</f>
        <v>36</v>
      </c>
      <c r="N1048" s="644">
        <v>10.0</v>
      </c>
      <c r="O1048" s="646">
        <f t="shared" ref="O1048:O1049" si="542">sum(M1048,N1048)</f>
        <v>46</v>
      </c>
      <c r="P1048" s="648"/>
      <c r="Q1048" s="649"/>
      <c r="R1048" s="649"/>
      <c r="S1048" s="649"/>
      <c r="T1048" s="636"/>
      <c r="U1048" s="636"/>
      <c r="V1048" s="636"/>
      <c r="W1048" s="636"/>
      <c r="X1048" s="636"/>
      <c r="Y1048" s="636"/>
      <c r="Z1048" s="636"/>
    </row>
    <row r="1049">
      <c r="A1049" s="650" t="s">
        <v>77</v>
      </c>
      <c r="B1049" s="651">
        <v>0.0</v>
      </c>
      <c r="C1049" s="652">
        <v>0.0</v>
      </c>
      <c r="D1049" s="652">
        <v>0.0</v>
      </c>
      <c r="E1049" s="652">
        <v>0.0</v>
      </c>
      <c r="F1049" s="652">
        <v>0.0</v>
      </c>
      <c r="G1049" s="653">
        <v>0.0</v>
      </c>
      <c r="H1049" s="660">
        <f t="shared" si="538"/>
        <v>0</v>
      </c>
      <c r="I1049" s="655">
        <f>(I1048/60)</f>
        <v>0.7833333333</v>
      </c>
      <c r="J1049" s="657"/>
      <c r="K1049" s="655" t="s">
        <v>77</v>
      </c>
      <c r="L1049" s="656">
        <f t="shared" si="541"/>
        <v>10</v>
      </c>
      <c r="M1049" s="656">
        <f>(L1049-H1049-H1050)</f>
        <v>4</v>
      </c>
      <c r="N1049" s="652">
        <v>2.0</v>
      </c>
      <c r="O1049" s="655">
        <f t="shared" si="542"/>
        <v>6</v>
      </c>
      <c r="P1049" s="655"/>
      <c r="Q1049" s="649"/>
      <c r="R1049" s="649"/>
      <c r="S1049" s="649"/>
      <c r="T1049" s="636"/>
      <c r="U1049" s="636"/>
      <c r="V1049" s="636"/>
      <c r="W1049" s="636"/>
      <c r="X1049" s="636"/>
      <c r="Y1049" s="636"/>
      <c r="Z1049" s="636"/>
    </row>
    <row r="1050">
      <c r="A1050" s="650" t="s">
        <v>78</v>
      </c>
      <c r="B1050" s="651">
        <v>1.0</v>
      </c>
      <c r="C1050" s="652">
        <v>3.0</v>
      </c>
      <c r="D1050" s="652">
        <v>2.0</v>
      </c>
      <c r="E1050" s="652">
        <v>0.0</v>
      </c>
      <c r="F1050" s="652">
        <v>0.0</v>
      </c>
      <c r="G1050" s="653">
        <v>0.0</v>
      </c>
      <c r="H1050" s="660">
        <f t="shared" si="538"/>
        <v>6</v>
      </c>
      <c r="I1050" s="655"/>
      <c r="J1050" s="657"/>
      <c r="K1050" s="655" t="s">
        <v>78</v>
      </c>
      <c r="L1050" s="656" t="s">
        <v>79</v>
      </c>
      <c r="M1050" s="655" t="s">
        <v>79</v>
      </c>
      <c r="N1050" s="652" t="s">
        <v>79</v>
      </c>
      <c r="O1050" s="655" t="s">
        <v>79</v>
      </c>
      <c r="P1050" s="655"/>
      <c r="Q1050" s="649"/>
      <c r="R1050" s="649"/>
      <c r="S1050" s="649"/>
      <c r="T1050" s="636"/>
      <c r="U1050" s="636"/>
      <c r="V1050" s="636"/>
      <c r="W1050" s="636"/>
      <c r="X1050" s="636"/>
      <c r="Y1050" s="636"/>
      <c r="Z1050" s="636"/>
    </row>
    <row r="1051">
      <c r="A1051" s="643" t="s">
        <v>93</v>
      </c>
      <c r="B1051" s="644">
        <v>7.0</v>
      </c>
      <c r="C1051" s="644">
        <v>7.0</v>
      </c>
      <c r="D1051" s="644">
        <v>3.0</v>
      </c>
      <c r="E1051" s="644">
        <v>6.0</v>
      </c>
      <c r="F1051" s="644">
        <v>4.0</v>
      </c>
      <c r="G1051" s="644">
        <v>0.0</v>
      </c>
      <c r="H1051" s="645">
        <f t="shared" si="538"/>
        <v>27</v>
      </c>
      <c r="I1051" s="646">
        <f>sum(H1051:H1053)</f>
        <v>30</v>
      </c>
      <c r="J1051" s="657"/>
      <c r="K1051" s="646" t="s">
        <v>94</v>
      </c>
      <c r="L1051" s="646">
        <f t="shared" ref="L1051:L1052" si="543">(O813)</f>
        <v>58</v>
      </c>
      <c r="M1051" s="646">
        <f>(L1051-H1051)</f>
        <v>31</v>
      </c>
      <c r="N1051" s="644">
        <v>0.0</v>
      </c>
      <c r="O1051" s="646">
        <f t="shared" ref="O1051:O1052" si="544">sum(M1051,N1051)</f>
        <v>31</v>
      </c>
      <c r="P1051" s="646"/>
      <c r="Q1051" s="649"/>
      <c r="R1051" s="649"/>
      <c r="S1051" s="649"/>
      <c r="T1051" s="636"/>
      <c r="U1051" s="636"/>
      <c r="V1051" s="636"/>
      <c r="W1051" s="636"/>
      <c r="X1051" s="636"/>
      <c r="Y1051" s="636"/>
      <c r="Z1051" s="636"/>
    </row>
    <row r="1052">
      <c r="A1052" s="650" t="s">
        <v>77</v>
      </c>
      <c r="B1052" s="653">
        <v>0.0</v>
      </c>
      <c r="C1052" s="653">
        <v>0.0</v>
      </c>
      <c r="D1052" s="653">
        <v>0.0</v>
      </c>
      <c r="E1052" s="653">
        <v>0.0</v>
      </c>
      <c r="F1052" s="653">
        <v>0.0</v>
      </c>
      <c r="G1052" s="653">
        <v>0.0</v>
      </c>
      <c r="H1052" s="654">
        <f t="shared" si="538"/>
        <v>0</v>
      </c>
      <c r="I1052" s="655">
        <f>(I1051/60)</f>
        <v>0.5</v>
      </c>
      <c r="J1052" s="657"/>
      <c r="K1052" s="655" t="s">
        <v>77</v>
      </c>
      <c r="L1052" s="656">
        <f t="shared" si="543"/>
        <v>5</v>
      </c>
      <c r="M1052" s="656">
        <f>(L1052-H1052-H1053)</f>
        <v>2</v>
      </c>
      <c r="N1052" s="652">
        <v>5.0</v>
      </c>
      <c r="O1052" s="655">
        <f t="shared" si="544"/>
        <v>7</v>
      </c>
      <c r="P1052" s="655"/>
      <c r="Q1052" s="636"/>
      <c r="R1052" s="636"/>
      <c r="S1052" s="636"/>
      <c r="T1052" s="636"/>
      <c r="U1052" s="636"/>
      <c r="V1052" s="636"/>
      <c r="W1052" s="636"/>
      <c r="X1052" s="636"/>
      <c r="Y1052" s="636"/>
      <c r="Z1052" s="636"/>
    </row>
    <row r="1053">
      <c r="A1053" s="650" t="s">
        <v>78</v>
      </c>
      <c r="B1053" s="653">
        <v>0.0</v>
      </c>
      <c r="C1053" s="653">
        <v>2.0</v>
      </c>
      <c r="D1053" s="653">
        <v>1.0</v>
      </c>
      <c r="E1053" s="653">
        <v>0.0</v>
      </c>
      <c r="F1053" s="653">
        <v>0.0</v>
      </c>
      <c r="G1053" s="653">
        <v>0.0</v>
      </c>
      <c r="H1053" s="654">
        <f t="shared" si="538"/>
        <v>3</v>
      </c>
      <c r="I1053" s="655"/>
      <c r="J1053" s="657"/>
      <c r="K1053" s="655" t="s">
        <v>78</v>
      </c>
      <c r="L1053" s="656" t="s">
        <v>79</v>
      </c>
      <c r="M1053" s="655" t="s">
        <v>79</v>
      </c>
      <c r="N1053" s="652" t="s">
        <v>79</v>
      </c>
      <c r="O1053" s="655" t="s">
        <v>79</v>
      </c>
      <c r="P1053" s="655"/>
      <c r="Q1053" s="636"/>
      <c r="R1053" s="636"/>
      <c r="S1053" s="636"/>
      <c r="T1053" s="636"/>
      <c r="U1053" s="636"/>
      <c r="V1053" s="636"/>
      <c r="W1053" s="636"/>
      <c r="X1053" s="636"/>
      <c r="Y1053" s="636"/>
      <c r="Z1053" s="636"/>
    </row>
    <row r="1054">
      <c r="A1054" s="643" t="s">
        <v>122</v>
      </c>
      <c r="B1054" s="644">
        <v>0.0</v>
      </c>
      <c r="C1054" s="644">
        <v>0.0</v>
      </c>
      <c r="D1054" s="644">
        <v>0.0</v>
      </c>
      <c r="E1054" s="644">
        <v>0.0</v>
      </c>
      <c r="F1054" s="644">
        <v>0.0</v>
      </c>
      <c r="G1054" s="644">
        <v>0.0</v>
      </c>
      <c r="H1054" s="645">
        <f t="shared" si="538"/>
        <v>0</v>
      </c>
      <c r="I1054" s="646">
        <f>sum(H1054:H1056)</f>
        <v>0</v>
      </c>
      <c r="J1054" s="658"/>
      <c r="K1054" s="646" t="s">
        <v>122</v>
      </c>
      <c r="L1054" s="646">
        <f t="shared" ref="L1054:L1055" si="545">(O816)</f>
        <v>79</v>
      </c>
      <c r="M1054" s="646">
        <f>(L1054-H1054)</f>
        <v>79</v>
      </c>
      <c r="N1054" s="644">
        <v>0.0</v>
      </c>
      <c r="O1054" s="646">
        <f t="shared" ref="O1054:O1055" si="546">sum(M1054,N1054)</f>
        <v>79</v>
      </c>
      <c r="P1054" s="646"/>
      <c r="Q1054" s="636"/>
      <c r="R1054" s="636"/>
      <c r="S1054" s="636"/>
      <c r="T1054" s="636"/>
      <c r="U1054" s="636"/>
      <c r="V1054" s="636"/>
      <c r="W1054" s="636"/>
      <c r="X1054" s="636"/>
      <c r="Y1054" s="636"/>
      <c r="Z1054" s="636"/>
    </row>
    <row r="1055">
      <c r="A1055" s="650" t="s">
        <v>77</v>
      </c>
      <c r="B1055" s="662">
        <v>0.0</v>
      </c>
      <c r="C1055" s="653">
        <v>0.0</v>
      </c>
      <c r="D1055" s="653">
        <v>0.0</v>
      </c>
      <c r="E1055" s="653">
        <v>0.0</v>
      </c>
      <c r="F1055" s="653">
        <v>0.0</v>
      </c>
      <c r="G1055" s="653">
        <v>0.0</v>
      </c>
      <c r="H1055" s="654">
        <f t="shared" si="538"/>
        <v>0</v>
      </c>
      <c r="I1055" s="655">
        <f>(I1054/60)</f>
        <v>0</v>
      </c>
      <c r="J1055" s="658"/>
      <c r="K1055" s="655" t="s">
        <v>77</v>
      </c>
      <c r="L1055" s="656">
        <f t="shared" si="545"/>
        <v>5</v>
      </c>
      <c r="M1055" s="656">
        <f>(L1055-H1055-H1056)</f>
        <v>5</v>
      </c>
      <c r="N1055" s="652">
        <v>0.0</v>
      </c>
      <c r="O1055" s="655">
        <f t="shared" si="546"/>
        <v>5</v>
      </c>
      <c r="P1055" s="655"/>
      <c r="Q1055" s="636"/>
      <c r="R1055" s="636"/>
      <c r="S1055" s="636"/>
      <c r="T1055" s="636"/>
      <c r="U1055" s="636"/>
      <c r="V1055" s="636"/>
      <c r="W1055" s="636"/>
      <c r="X1055" s="636"/>
      <c r="Y1055" s="636"/>
      <c r="Z1055" s="636"/>
    </row>
    <row r="1056">
      <c r="A1056" s="650" t="s">
        <v>78</v>
      </c>
      <c r="B1056" s="653">
        <v>0.0</v>
      </c>
      <c r="C1056" s="653">
        <v>0.0</v>
      </c>
      <c r="D1056" s="653">
        <v>0.0</v>
      </c>
      <c r="E1056" s="653">
        <v>0.0</v>
      </c>
      <c r="F1056" s="653">
        <v>0.0</v>
      </c>
      <c r="G1056" s="653">
        <v>0.0</v>
      </c>
      <c r="H1056" s="654">
        <f t="shared" si="538"/>
        <v>0</v>
      </c>
      <c r="I1056" s="655"/>
      <c r="J1056" s="658"/>
      <c r="K1056" s="655" t="s">
        <v>78</v>
      </c>
      <c r="L1056" s="656" t="s">
        <v>79</v>
      </c>
      <c r="M1056" s="655" t="s">
        <v>79</v>
      </c>
      <c r="N1056" s="652" t="s">
        <v>79</v>
      </c>
      <c r="O1056" s="655" t="s">
        <v>79</v>
      </c>
      <c r="P1056" s="655"/>
      <c r="Q1056" s="636"/>
      <c r="R1056" s="636"/>
      <c r="S1056" s="636"/>
      <c r="T1056" s="636"/>
      <c r="U1056" s="636"/>
      <c r="V1056" s="636"/>
      <c r="W1056" s="636"/>
      <c r="X1056" s="636"/>
      <c r="Y1056" s="636"/>
      <c r="Z1056" s="636"/>
    </row>
    <row r="1057">
      <c r="A1057" s="664" t="s">
        <v>105</v>
      </c>
      <c r="B1057" s="641">
        <f t="shared" ref="B1057:G1057" si="547"> sum(B1058, B1059, B1060, B1061,B1062,B1063,B1064,B1065,B1066,B1067,B1068,B1069)</f>
        <v>25</v>
      </c>
      <c r="C1057" s="641">
        <f t="shared" si="547"/>
        <v>31</v>
      </c>
      <c r="D1057" s="641">
        <f t="shared" si="547"/>
        <v>46</v>
      </c>
      <c r="E1057" s="641">
        <f t="shared" si="547"/>
        <v>23</v>
      </c>
      <c r="F1057" s="641">
        <f t="shared" si="547"/>
        <v>38</v>
      </c>
      <c r="G1057" s="641">
        <f t="shared" si="547"/>
        <v>11</v>
      </c>
      <c r="H1057" s="642">
        <f>SUM(B1057:G1057)</f>
        <v>174</v>
      </c>
      <c r="I1057" s="641">
        <v>0.0</v>
      </c>
      <c r="J1057" s="635"/>
      <c r="K1057" s="641" t="s">
        <v>105</v>
      </c>
      <c r="L1057" s="661"/>
      <c r="M1057" s="661"/>
      <c r="N1057" s="661"/>
      <c r="O1057" s="661"/>
      <c r="P1057" s="661"/>
      <c r="Q1057" s="636"/>
      <c r="R1057" s="636"/>
      <c r="S1057" s="636"/>
      <c r="T1057" s="636"/>
      <c r="U1057" s="636"/>
      <c r="V1057" s="636"/>
      <c r="W1057" s="636"/>
      <c r="X1057" s="636"/>
      <c r="Y1057" s="636"/>
      <c r="Z1057" s="636"/>
    </row>
    <row r="1058">
      <c r="A1058" s="643" t="s">
        <v>106</v>
      </c>
      <c r="B1058" s="644">
        <v>7.0</v>
      </c>
      <c r="C1058" s="644">
        <v>9.0</v>
      </c>
      <c r="D1058" s="644">
        <v>6.0</v>
      </c>
      <c r="E1058" s="644">
        <v>6.0</v>
      </c>
      <c r="F1058" s="644">
        <v>10.0</v>
      </c>
      <c r="G1058" s="644">
        <v>0.0</v>
      </c>
      <c r="H1058" s="645">
        <f t="shared" ref="H1058:H1069" si="548">sum(B1058:G1058)</f>
        <v>38</v>
      </c>
      <c r="I1058" s="646">
        <f>sum(H1058:H1060)</f>
        <v>45</v>
      </c>
      <c r="J1058" s="657"/>
      <c r="K1058" s="646" t="s">
        <v>106</v>
      </c>
      <c r="L1058" s="646">
        <f t="shared" ref="L1058:L1059" si="549">(O820)</f>
        <v>94</v>
      </c>
      <c r="M1058" s="646">
        <f>(L1058-H1058)</f>
        <v>56</v>
      </c>
      <c r="N1058" s="644">
        <v>0.0</v>
      </c>
      <c r="O1058" s="646">
        <f t="shared" ref="O1058:O1059" si="550">sum(M1058,N1058)</f>
        <v>56</v>
      </c>
      <c r="P1058" s="646"/>
      <c r="Q1058" s="636"/>
      <c r="R1058" s="636"/>
      <c r="S1058" s="636"/>
      <c r="T1058" s="636"/>
      <c r="U1058" s="636"/>
      <c r="V1058" s="636"/>
      <c r="W1058" s="636"/>
      <c r="X1058" s="636"/>
      <c r="Y1058" s="636"/>
      <c r="Z1058" s="636"/>
    </row>
    <row r="1059">
      <c r="A1059" s="650" t="s">
        <v>77</v>
      </c>
      <c r="B1059" s="662">
        <v>0.0</v>
      </c>
      <c r="C1059" s="653">
        <v>0.0</v>
      </c>
      <c r="D1059" s="653">
        <v>0.0</v>
      </c>
      <c r="E1059" s="653">
        <v>0.0</v>
      </c>
      <c r="F1059" s="653">
        <v>0.0</v>
      </c>
      <c r="G1059" s="653">
        <v>0.0</v>
      </c>
      <c r="H1059" s="654">
        <f t="shared" si="548"/>
        <v>0</v>
      </c>
      <c r="I1059" s="655">
        <f>(I1058/60)</f>
        <v>0.75</v>
      </c>
      <c r="J1059" s="657"/>
      <c r="K1059" s="655" t="s">
        <v>77</v>
      </c>
      <c r="L1059" s="656">
        <f t="shared" si="549"/>
        <v>17</v>
      </c>
      <c r="M1059" s="656">
        <f>(L1059-H1059-H1060)</f>
        <v>10</v>
      </c>
      <c r="N1059" s="652">
        <v>0.0</v>
      </c>
      <c r="O1059" s="655">
        <f t="shared" si="550"/>
        <v>10</v>
      </c>
      <c r="P1059" s="656"/>
      <c r="Q1059" s="636"/>
      <c r="R1059" s="636"/>
      <c r="S1059" s="636"/>
      <c r="T1059" s="636"/>
      <c r="U1059" s="636"/>
      <c r="V1059" s="636"/>
      <c r="W1059" s="636"/>
      <c r="X1059" s="636"/>
      <c r="Y1059" s="636"/>
      <c r="Z1059" s="636"/>
    </row>
    <row r="1060">
      <c r="A1060" s="650" t="s">
        <v>78</v>
      </c>
      <c r="B1060" s="662">
        <v>0.0</v>
      </c>
      <c r="C1060" s="653">
        <v>3.0</v>
      </c>
      <c r="D1060" s="653">
        <v>3.0</v>
      </c>
      <c r="E1060" s="653">
        <v>0.0</v>
      </c>
      <c r="F1060" s="653">
        <v>1.0</v>
      </c>
      <c r="G1060" s="653">
        <v>0.0</v>
      </c>
      <c r="H1060" s="654">
        <f t="shared" si="548"/>
        <v>7</v>
      </c>
      <c r="I1060" s="655"/>
      <c r="J1060" s="657"/>
      <c r="K1060" s="655" t="s">
        <v>78</v>
      </c>
      <c r="L1060" s="656" t="s">
        <v>79</v>
      </c>
      <c r="M1060" s="655" t="s">
        <v>79</v>
      </c>
      <c r="N1060" s="652" t="s">
        <v>79</v>
      </c>
      <c r="O1060" s="655" t="s">
        <v>79</v>
      </c>
      <c r="P1060" s="656"/>
      <c r="Q1060" s="636"/>
      <c r="R1060" s="636"/>
      <c r="S1060" s="636"/>
      <c r="T1060" s="636"/>
      <c r="U1060" s="636"/>
      <c r="V1060" s="636"/>
      <c r="W1060" s="636"/>
      <c r="X1060" s="636"/>
      <c r="Y1060" s="636"/>
      <c r="Z1060" s="636"/>
    </row>
    <row r="1061">
      <c r="A1061" s="643" t="s">
        <v>108</v>
      </c>
      <c r="B1061" s="644">
        <v>12.0</v>
      </c>
      <c r="C1061" s="644">
        <v>10.0</v>
      </c>
      <c r="D1061" s="644">
        <v>13.0</v>
      </c>
      <c r="E1061" s="644">
        <v>0.0</v>
      </c>
      <c r="F1061" s="644">
        <v>9.0</v>
      </c>
      <c r="G1061" s="644">
        <v>8.0</v>
      </c>
      <c r="H1061" s="645">
        <f t="shared" si="548"/>
        <v>52</v>
      </c>
      <c r="I1061" s="646">
        <f>sum(H1061:H1063)</f>
        <v>65</v>
      </c>
      <c r="J1061" s="657"/>
      <c r="K1061" s="646" t="s">
        <v>108</v>
      </c>
      <c r="L1061" s="646">
        <f t="shared" ref="L1061:L1062" si="551">(O823)</f>
        <v>70</v>
      </c>
      <c r="M1061" s="646">
        <f>(L1061-H1061)</f>
        <v>18</v>
      </c>
      <c r="N1061" s="644">
        <v>55.0</v>
      </c>
      <c r="O1061" s="646">
        <f t="shared" ref="O1061:O1062" si="552">sum(M1061,N1061)</f>
        <v>73</v>
      </c>
      <c r="P1061" s="648"/>
      <c r="Q1061" s="636"/>
      <c r="R1061" s="636"/>
      <c r="S1061" s="636"/>
      <c r="T1061" s="636"/>
      <c r="U1061" s="636"/>
      <c r="V1061" s="636"/>
      <c r="W1061" s="636"/>
      <c r="X1061" s="636"/>
      <c r="Y1061" s="636"/>
      <c r="Z1061" s="636"/>
    </row>
    <row r="1062">
      <c r="A1062" s="650" t="s">
        <v>77</v>
      </c>
      <c r="B1062" s="653">
        <v>0.0</v>
      </c>
      <c r="C1062" s="653">
        <v>0.0</v>
      </c>
      <c r="D1062" s="652">
        <v>0.0</v>
      </c>
      <c r="E1062" s="652">
        <v>0.0</v>
      </c>
      <c r="F1062" s="652">
        <v>1.0</v>
      </c>
      <c r="G1062" s="652">
        <v>0.0</v>
      </c>
      <c r="H1062" s="654">
        <f t="shared" si="548"/>
        <v>1</v>
      </c>
      <c r="I1062" s="655">
        <f>(I1061/60)</f>
        <v>1.083333333</v>
      </c>
      <c r="J1062" s="657"/>
      <c r="K1062" s="655" t="s">
        <v>77</v>
      </c>
      <c r="L1062" s="656">
        <f t="shared" si="551"/>
        <v>15</v>
      </c>
      <c r="M1062" s="656">
        <f>(L1062-H1062-H1063)</f>
        <v>2</v>
      </c>
      <c r="N1062" s="652">
        <v>0.0</v>
      </c>
      <c r="O1062" s="655">
        <f t="shared" si="552"/>
        <v>2</v>
      </c>
      <c r="P1062" s="656"/>
      <c r="Q1062" s="636"/>
      <c r="R1062" s="636"/>
      <c r="S1062" s="636"/>
      <c r="T1062" s="636"/>
      <c r="U1062" s="636"/>
      <c r="V1062" s="636"/>
      <c r="W1062" s="636"/>
      <c r="X1062" s="636"/>
      <c r="Y1062" s="636"/>
      <c r="Z1062" s="636"/>
    </row>
    <row r="1063">
      <c r="A1063" s="650" t="s">
        <v>78</v>
      </c>
      <c r="B1063" s="653">
        <v>0.0</v>
      </c>
      <c r="C1063" s="653">
        <v>2.0</v>
      </c>
      <c r="D1063" s="652">
        <v>5.0</v>
      </c>
      <c r="E1063" s="652">
        <v>0.0</v>
      </c>
      <c r="F1063" s="652">
        <v>3.0</v>
      </c>
      <c r="G1063" s="652">
        <v>2.0</v>
      </c>
      <c r="H1063" s="654">
        <f t="shared" si="548"/>
        <v>12</v>
      </c>
      <c r="I1063" s="655"/>
      <c r="J1063" s="657"/>
      <c r="K1063" s="655" t="s">
        <v>78</v>
      </c>
      <c r="L1063" s="656" t="s">
        <v>79</v>
      </c>
      <c r="M1063" s="655" t="s">
        <v>79</v>
      </c>
      <c r="N1063" s="652" t="s">
        <v>79</v>
      </c>
      <c r="O1063" s="655" t="s">
        <v>79</v>
      </c>
      <c r="P1063" s="656"/>
      <c r="Q1063" s="636"/>
      <c r="R1063" s="636"/>
      <c r="S1063" s="636"/>
      <c r="T1063" s="636"/>
      <c r="U1063" s="636"/>
      <c r="V1063" s="636"/>
      <c r="W1063" s="636"/>
      <c r="X1063" s="636"/>
      <c r="Y1063" s="636"/>
      <c r="Z1063" s="636"/>
    </row>
    <row r="1064">
      <c r="A1064" s="643" t="s">
        <v>111</v>
      </c>
      <c r="B1064" s="644">
        <v>6.0</v>
      </c>
      <c r="C1064" s="644">
        <v>2.0</v>
      </c>
      <c r="D1064" s="644">
        <v>5.0</v>
      </c>
      <c r="E1064" s="644">
        <v>6.0</v>
      </c>
      <c r="F1064" s="644">
        <v>5.0</v>
      </c>
      <c r="G1064" s="644">
        <v>0.0</v>
      </c>
      <c r="H1064" s="645">
        <f t="shared" si="548"/>
        <v>24</v>
      </c>
      <c r="I1064" s="646">
        <f>sum(H1064:H1066)</f>
        <v>31</v>
      </c>
      <c r="J1064" s="658"/>
      <c r="K1064" s="646" t="s">
        <v>111</v>
      </c>
      <c r="L1064" s="646">
        <f t="shared" ref="L1064:L1065" si="553">(O826)</f>
        <v>59</v>
      </c>
      <c r="M1064" s="646">
        <f>(L1064-H1064)</f>
        <v>35</v>
      </c>
      <c r="N1064" s="644">
        <v>25.0</v>
      </c>
      <c r="O1064" s="646">
        <f t="shared" ref="O1064:O1065" si="554">sum(M1064,N1064)</f>
        <v>60</v>
      </c>
      <c r="P1064" s="646"/>
      <c r="Q1064" s="636"/>
      <c r="R1064" s="636"/>
      <c r="S1064" s="636"/>
      <c r="T1064" s="636"/>
      <c r="U1064" s="636"/>
      <c r="V1064" s="636"/>
      <c r="W1064" s="636"/>
      <c r="X1064" s="636"/>
      <c r="Y1064" s="636"/>
      <c r="Z1064" s="636"/>
    </row>
    <row r="1065">
      <c r="A1065" s="650" t="s">
        <v>77</v>
      </c>
      <c r="B1065" s="653">
        <v>0.0</v>
      </c>
      <c r="C1065" s="653">
        <v>0.0</v>
      </c>
      <c r="D1065" s="653">
        <v>0.0</v>
      </c>
      <c r="E1065" s="653">
        <v>0.0</v>
      </c>
      <c r="F1065" s="653">
        <v>0.0</v>
      </c>
      <c r="G1065" s="653">
        <v>0.0</v>
      </c>
      <c r="H1065" s="654">
        <f t="shared" si="548"/>
        <v>0</v>
      </c>
      <c r="I1065" s="655">
        <f>(I1064/60)</f>
        <v>0.5166666667</v>
      </c>
      <c r="J1065" s="658"/>
      <c r="K1065" s="655" t="s">
        <v>77</v>
      </c>
      <c r="L1065" s="656">
        <f t="shared" si="553"/>
        <v>9</v>
      </c>
      <c r="M1065" s="656">
        <f>(L1065-H1065-H1066)</f>
        <v>2</v>
      </c>
      <c r="N1065" s="652">
        <v>0.0</v>
      </c>
      <c r="O1065" s="655">
        <f t="shared" si="554"/>
        <v>2</v>
      </c>
      <c r="P1065" s="656"/>
      <c r="Q1065" s="636"/>
      <c r="R1065" s="636"/>
      <c r="S1065" s="636"/>
      <c r="T1065" s="636"/>
      <c r="U1065" s="636"/>
      <c r="V1065" s="636"/>
      <c r="W1065" s="636"/>
      <c r="X1065" s="636"/>
      <c r="Y1065" s="636"/>
      <c r="Z1065" s="636"/>
    </row>
    <row r="1066">
      <c r="A1066" s="650" t="s">
        <v>78</v>
      </c>
      <c r="B1066" s="653">
        <v>0.0</v>
      </c>
      <c r="C1066" s="653">
        <v>0.0</v>
      </c>
      <c r="D1066" s="653">
        <v>4.0</v>
      </c>
      <c r="E1066" s="653">
        <v>3.0</v>
      </c>
      <c r="F1066" s="653">
        <v>0.0</v>
      </c>
      <c r="G1066" s="653">
        <v>0.0</v>
      </c>
      <c r="H1066" s="654">
        <f t="shared" si="548"/>
        <v>7</v>
      </c>
      <c r="I1066" s="655"/>
      <c r="J1066" s="658"/>
      <c r="K1066" s="655" t="s">
        <v>78</v>
      </c>
      <c r="L1066" s="656" t="s">
        <v>79</v>
      </c>
      <c r="M1066" s="655" t="s">
        <v>79</v>
      </c>
      <c r="N1066" s="652" t="s">
        <v>79</v>
      </c>
      <c r="O1066" s="655" t="s">
        <v>79</v>
      </c>
      <c r="P1066" s="656"/>
      <c r="Q1066" s="636"/>
      <c r="R1066" s="636"/>
      <c r="S1066" s="636"/>
      <c r="T1066" s="636"/>
      <c r="U1066" s="636"/>
      <c r="V1066" s="636"/>
      <c r="W1066" s="636"/>
      <c r="X1066" s="636"/>
      <c r="Y1066" s="636"/>
      <c r="Z1066" s="636"/>
    </row>
    <row r="1067">
      <c r="A1067" s="643" t="s">
        <v>244</v>
      </c>
      <c r="B1067" s="644">
        <v>0.0</v>
      </c>
      <c r="C1067" s="644">
        <v>4.0</v>
      </c>
      <c r="D1067" s="644">
        <v>8.0</v>
      </c>
      <c r="E1067" s="644">
        <v>7.0</v>
      </c>
      <c r="F1067" s="644">
        <v>9.0</v>
      </c>
      <c r="G1067" s="644">
        <v>1.0</v>
      </c>
      <c r="H1067" s="645">
        <f t="shared" si="548"/>
        <v>29</v>
      </c>
      <c r="I1067" s="646">
        <f>sum(H1067:H1069)</f>
        <v>33</v>
      </c>
      <c r="J1067" s="657"/>
      <c r="K1067" s="646" t="s">
        <v>244</v>
      </c>
      <c r="L1067" s="646">
        <f t="shared" ref="L1067:L1068" si="555">(O829)</f>
        <v>73</v>
      </c>
      <c r="M1067" s="646">
        <f>(L1067-H1067)</f>
        <v>44</v>
      </c>
      <c r="N1067" s="644">
        <v>0.0</v>
      </c>
      <c r="O1067" s="646">
        <f t="shared" ref="O1067:O1068" si="556">sum(M1067,N1067)</f>
        <v>44</v>
      </c>
      <c r="P1067" s="646"/>
      <c r="Q1067" s="636"/>
      <c r="R1067" s="636"/>
      <c r="S1067" s="636"/>
      <c r="T1067" s="636"/>
      <c r="U1067" s="636"/>
      <c r="V1067" s="636"/>
      <c r="W1067" s="636"/>
      <c r="X1067" s="636"/>
      <c r="Y1067" s="636"/>
      <c r="Z1067" s="636"/>
    </row>
    <row r="1068">
      <c r="A1068" s="650" t="s">
        <v>77</v>
      </c>
      <c r="B1068" s="653">
        <v>0.0</v>
      </c>
      <c r="C1068" s="653">
        <v>0.0</v>
      </c>
      <c r="D1068" s="653">
        <v>1.0</v>
      </c>
      <c r="E1068" s="653">
        <v>0.0</v>
      </c>
      <c r="F1068" s="653">
        <v>0.0</v>
      </c>
      <c r="G1068" s="653">
        <v>0.0</v>
      </c>
      <c r="H1068" s="654">
        <f t="shared" si="548"/>
        <v>1</v>
      </c>
      <c r="I1068" s="655">
        <f>(I1067/60)</f>
        <v>0.55</v>
      </c>
      <c r="J1068" s="657"/>
      <c r="K1068" s="655" t="s">
        <v>77</v>
      </c>
      <c r="L1068" s="656">
        <f t="shared" si="555"/>
        <v>4</v>
      </c>
      <c r="M1068" s="656">
        <f>(L1068-H1068-H1069)</f>
        <v>0</v>
      </c>
      <c r="N1068" s="652">
        <v>5.0</v>
      </c>
      <c r="O1068" s="655">
        <f t="shared" si="556"/>
        <v>5</v>
      </c>
      <c r="P1068" s="656"/>
      <c r="Q1068" s="636"/>
      <c r="R1068" s="636"/>
      <c r="S1068" s="636"/>
      <c r="T1068" s="636"/>
      <c r="U1068" s="636"/>
      <c r="V1068" s="636"/>
      <c r="W1068" s="636"/>
      <c r="X1068" s="636"/>
      <c r="Y1068" s="636"/>
      <c r="Z1068" s="636"/>
    </row>
    <row r="1069">
      <c r="A1069" s="650" t="s">
        <v>78</v>
      </c>
      <c r="B1069" s="653">
        <v>0.0</v>
      </c>
      <c r="C1069" s="653">
        <v>1.0</v>
      </c>
      <c r="D1069" s="653">
        <v>1.0</v>
      </c>
      <c r="E1069" s="653">
        <v>1.0</v>
      </c>
      <c r="F1069" s="653">
        <v>0.0</v>
      </c>
      <c r="G1069" s="653">
        <v>0.0</v>
      </c>
      <c r="H1069" s="654">
        <f t="shared" si="548"/>
        <v>3</v>
      </c>
      <c r="I1069" s="655"/>
      <c r="J1069" s="657"/>
      <c r="K1069" s="655" t="s">
        <v>78</v>
      </c>
      <c r="L1069" s="656" t="s">
        <v>79</v>
      </c>
      <c r="M1069" s="655" t="s">
        <v>79</v>
      </c>
      <c r="N1069" s="652" t="s">
        <v>79</v>
      </c>
      <c r="O1069" s="655" t="s">
        <v>79</v>
      </c>
      <c r="P1069" s="656"/>
      <c r="Q1069" s="636"/>
      <c r="R1069" s="636"/>
      <c r="S1069" s="636"/>
      <c r="T1069" s="636"/>
      <c r="U1069" s="636"/>
      <c r="V1069" s="636"/>
      <c r="W1069" s="636"/>
      <c r="X1069" s="636"/>
      <c r="Y1069" s="636"/>
      <c r="Z1069" s="636"/>
    </row>
    <row r="1070">
      <c r="A1070" s="664" t="s">
        <v>271</v>
      </c>
      <c r="B1070" s="641">
        <f t="shared" ref="B1070:G1070" si="557"> sum(B1071, B1072, B1073, B1074,B1075,B1076,B1077,B1078,B1079,B1080,B1081,B1082)</f>
        <v>15</v>
      </c>
      <c r="C1070" s="641">
        <f t="shared" si="557"/>
        <v>4</v>
      </c>
      <c r="D1070" s="641">
        <f t="shared" si="557"/>
        <v>24</v>
      </c>
      <c r="E1070" s="641">
        <f t="shared" si="557"/>
        <v>7</v>
      </c>
      <c r="F1070" s="641">
        <f t="shared" si="557"/>
        <v>20</v>
      </c>
      <c r="G1070" s="641">
        <f t="shared" si="557"/>
        <v>14</v>
      </c>
      <c r="H1070" s="642">
        <f>SUM(B1070:G1070)</f>
        <v>84</v>
      </c>
      <c r="I1070" s="641">
        <v>0.0</v>
      </c>
      <c r="J1070" s="635"/>
      <c r="K1070" s="641" t="s">
        <v>271</v>
      </c>
      <c r="L1070" s="661"/>
      <c r="M1070" s="661"/>
      <c r="N1070" s="661"/>
      <c r="O1070" s="661"/>
      <c r="P1070" s="661"/>
      <c r="Q1070" s="636"/>
      <c r="R1070" s="636"/>
      <c r="S1070" s="636"/>
      <c r="T1070" s="636"/>
      <c r="U1070" s="636"/>
      <c r="V1070" s="636"/>
      <c r="W1070" s="636"/>
      <c r="X1070" s="636"/>
      <c r="Y1070" s="636"/>
      <c r="Z1070" s="636"/>
    </row>
    <row r="1071">
      <c r="A1071" s="643" t="s">
        <v>240</v>
      </c>
      <c r="B1071" s="644">
        <v>3.0</v>
      </c>
      <c r="C1071" s="644">
        <v>0.0</v>
      </c>
      <c r="D1071" s="644">
        <v>10.0</v>
      </c>
      <c r="E1071" s="644">
        <v>0.0</v>
      </c>
      <c r="F1071" s="644">
        <v>10.0</v>
      </c>
      <c r="G1071" s="644">
        <v>5.0</v>
      </c>
      <c r="H1071" s="645">
        <f t="shared" ref="H1071:H1082" si="558">sum(B1071:G1071)</f>
        <v>28</v>
      </c>
      <c r="I1071" s="646">
        <f>sum(H1071:H1073)</f>
        <v>31</v>
      </c>
      <c r="J1071" s="657"/>
      <c r="K1071" s="646" t="s">
        <v>240</v>
      </c>
      <c r="L1071" s="646">
        <f t="shared" ref="L1071:L1072" si="559">(O833)</f>
        <v>49</v>
      </c>
      <c r="M1071" s="646">
        <f>(L1071-H1071)</f>
        <v>21</v>
      </c>
      <c r="N1071" s="644">
        <v>16.0</v>
      </c>
      <c r="O1071" s="646">
        <f t="shared" ref="O1071:O1072" si="560">sum(M1071,N1071)</f>
        <v>37</v>
      </c>
      <c r="P1071" s="648"/>
      <c r="Q1071" s="636"/>
      <c r="R1071" s="636"/>
      <c r="S1071" s="636"/>
      <c r="T1071" s="636"/>
      <c r="U1071" s="636"/>
      <c r="V1071" s="636"/>
      <c r="W1071" s="636"/>
      <c r="X1071" s="636"/>
      <c r="Y1071" s="636"/>
      <c r="Z1071" s="636"/>
    </row>
    <row r="1072">
      <c r="A1072" s="650" t="s">
        <v>77</v>
      </c>
      <c r="B1072" s="653">
        <v>0.0</v>
      </c>
      <c r="C1072" s="653">
        <v>0.0</v>
      </c>
      <c r="D1072" s="653">
        <v>0.0</v>
      </c>
      <c r="E1072" s="653">
        <v>0.0</v>
      </c>
      <c r="F1072" s="653">
        <v>0.0</v>
      </c>
      <c r="G1072" s="653">
        <v>0.0</v>
      </c>
      <c r="H1072" s="660">
        <f t="shared" si="558"/>
        <v>0</v>
      </c>
      <c r="I1072" s="655">
        <f>(I1071/60)</f>
        <v>0.5166666667</v>
      </c>
      <c r="J1072" s="657"/>
      <c r="K1072" s="655" t="s">
        <v>77</v>
      </c>
      <c r="L1072" s="656">
        <f t="shared" si="559"/>
        <v>5</v>
      </c>
      <c r="M1072" s="656">
        <f>(L1072-H1072-H1073)</f>
        <v>2</v>
      </c>
      <c r="N1072" s="652">
        <v>2.0</v>
      </c>
      <c r="O1072" s="655">
        <f t="shared" si="560"/>
        <v>4</v>
      </c>
      <c r="P1072" s="656"/>
      <c r="Q1072" s="636"/>
      <c r="R1072" s="636"/>
      <c r="S1072" s="636"/>
      <c r="T1072" s="636"/>
      <c r="U1072" s="636"/>
      <c r="V1072" s="636"/>
      <c r="W1072" s="636"/>
      <c r="X1072" s="636"/>
      <c r="Y1072" s="636"/>
      <c r="Z1072" s="636"/>
    </row>
    <row r="1073">
      <c r="A1073" s="650" t="s">
        <v>78</v>
      </c>
      <c r="B1073" s="653">
        <v>0.0</v>
      </c>
      <c r="C1073" s="653">
        <v>0.0</v>
      </c>
      <c r="D1073" s="653">
        <v>2.0</v>
      </c>
      <c r="E1073" s="653">
        <v>1.0</v>
      </c>
      <c r="F1073" s="653">
        <v>0.0</v>
      </c>
      <c r="G1073" s="653">
        <v>0.0</v>
      </c>
      <c r="H1073" s="660">
        <f t="shared" si="558"/>
        <v>3</v>
      </c>
      <c r="I1073" s="655"/>
      <c r="J1073" s="657"/>
      <c r="K1073" s="655" t="s">
        <v>78</v>
      </c>
      <c r="L1073" s="656" t="s">
        <v>79</v>
      </c>
      <c r="M1073" s="655" t="s">
        <v>79</v>
      </c>
      <c r="N1073" s="652" t="s">
        <v>79</v>
      </c>
      <c r="O1073" s="655" t="s">
        <v>79</v>
      </c>
      <c r="P1073" s="656"/>
      <c r="Q1073" s="636"/>
      <c r="R1073" s="636"/>
      <c r="S1073" s="636"/>
      <c r="T1073" s="636"/>
      <c r="U1073" s="636"/>
      <c r="V1073" s="636"/>
      <c r="W1073" s="636"/>
      <c r="X1073" s="636"/>
      <c r="Y1073" s="636"/>
      <c r="Z1073" s="636"/>
    </row>
    <row r="1074">
      <c r="A1074" s="643" t="s">
        <v>14</v>
      </c>
      <c r="B1074" s="644">
        <v>4.0</v>
      </c>
      <c r="C1074" s="648">
        <v>4.0</v>
      </c>
      <c r="D1074" s="644">
        <v>3.0</v>
      </c>
      <c r="E1074" s="644">
        <v>2.0</v>
      </c>
      <c r="F1074" s="644">
        <v>3.0</v>
      </c>
      <c r="G1074" s="644">
        <v>0.0</v>
      </c>
      <c r="H1074" s="645">
        <f t="shared" si="558"/>
        <v>16</v>
      </c>
      <c r="I1074" s="646">
        <f>sum(H1074:H1076)</f>
        <v>16</v>
      </c>
      <c r="J1074" s="657"/>
      <c r="K1074" s="646" t="s">
        <v>14</v>
      </c>
      <c r="L1074" s="646">
        <f t="shared" ref="L1074:L1075" si="561">(O836)</f>
        <v>54</v>
      </c>
      <c r="M1074" s="646">
        <f>(L1074-H1074)</f>
        <v>38</v>
      </c>
      <c r="N1074" s="644">
        <v>0.0</v>
      </c>
      <c r="O1074" s="646">
        <f t="shared" ref="O1074:O1075" si="562">sum(M1074,N1074)</f>
        <v>38</v>
      </c>
      <c r="P1074" s="646"/>
      <c r="Q1074" s="636"/>
      <c r="R1074" s="636"/>
      <c r="S1074" s="636"/>
      <c r="T1074" s="636"/>
      <c r="U1074" s="636"/>
      <c r="V1074" s="636"/>
      <c r="W1074" s="636"/>
      <c r="X1074" s="636"/>
      <c r="Y1074" s="636"/>
      <c r="Z1074" s="636"/>
    </row>
    <row r="1075">
      <c r="A1075" s="650" t="s">
        <v>77</v>
      </c>
      <c r="B1075" s="662">
        <v>0.0</v>
      </c>
      <c r="C1075" s="653">
        <v>0.0</v>
      </c>
      <c r="D1075" s="653">
        <v>0.0</v>
      </c>
      <c r="E1075" s="653">
        <v>0.0</v>
      </c>
      <c r="F1075" s="653">
        <v>0.0</v>
      </c>
      <c r="G1075" s="653">
        <v>0.0</v>
      </c>
      <c r="H1075" s="654">
        <f t="shared" si="558"/>
        <v>0</v>
      </c>
      <c r="I1075" s="655">
        <f>(I1074/60)</f>
        <v>0.2666666667</v>
      </c>
      <c r="J1075" s="657"/>
      <c r="K1075" s="655" t="s">
        <v>77</v>
      </c>
      <c r="L1075" s="656">
        <f t="shared" si="561"/>
        <v>1</v>
      </c>
      <c r="M1075" s="656">
        <f>(L1075-H1075-H1076)</f>
        <v>1</v>
      </c>
      <c r="N1075" s="652">
        <v>0.0</v>
      </c>
      <c r="O1075" s="655">
        <f t="shared" si="562"/>
        <v>1</v>
      </c>
      <c r="P1075" s="656"/>
      <c r="Q1075" s="636"/>
      <c r="R1075" s="636"/>
      <c r="S1075" s="636"/>
      <c r="T1075" s="636"/>
      <c r="U1075" s="636"/>
      <c r="V1075" s="636"/>
      <c r="W1075" s="636"/>
      <c r="X1075" s="636"/>
      <c r="Y1075" s="636"/>
      <c r="Z1075" s="636"/>
    </row>
    <row r="1076">
      <c r="A1076" s="650" t="s">
        <v>78</v>
      </c>
      <c r="B1076" s="662">
        <v>0.0</v>
      </c>
      <c r="C1076" s="653">
        <v>0.0</v>
      </c>
      <c r="D1076" s="653">
        <v>0.0</v>
      </c>
      <c r="E1076" s="653">
        <v>0.0</v>
      </c>
      <c r="F1076" s="653">
        <v>0.0</v>
      </c>
      <c r="G1076" s="653">
        <v>0.0</v>
      </c>
      <c r="H1076" s="654">
        <f t="shared" si="558"/>
        <v>0</v>
      </c>
      <c r="I1076" s="655"/>
      <c r="J1076" s="657"/>
      <c r="K1076" s="655" t="s">
        <v>78</v>
      </c>
      <c r="L1076" s="656" t="s">
        <v>79</v>
      </c>
      <c r="M1076" s="655" t="s">
        <v>79</v>
      </c>
      <c r="N1076" s="652" t="s">
        <v>79</v>
      </c>
      <c r="O1076" s="655" t="s">
        <v>79</v>
      </c>
      <c r="P1076" s="656"/>
      <c r="Q1076" s="636"/>
      <c r="R1076" s="636"/>
      <c r="S1076" s="636"/>
      <c r="T1076" s="636"/>
      <c r="U1076" s="636"/>
      <c r="V1076" s="636"/>
      <c r="W1076" s="636"/>
      <c r="X1076" s="636"/>
      <c r="Y1076" s="636"/>
      <c r="Z1076" s="636"/>
    </row>
    <row r="1077">
      <c r="A1077" s="643" t="s">
        <v>120</v>
      </c>
      <c r="B1077" s="644">
        <v>7.0</v>
      </c>
      <c r="C1077" s="644">
        <v>0.0</v>
      </c>
      <c r="D1077" s="644">
        <v>6.0</v>
      </c>
      <c r="E1077" s="644">
        <v>4.0</v>
      </c>
      <c r="F1077" s="644">
        <v>6.0</v>
      </c>
      <c r="G1077" s="644">
        <v>9.0</v>
      </c>
      <c r="H1077" s="645">
        <f t="shared" si="558"/>
        <v>32</v>
      </c>
      <c r="I1077" s="646">
        <f>sum(H1077:H1079)</f>
        <v>37</v>
      </c>
      <c r="J1077" s="658"/>
      <c r="K1077" s="646" t="s">
        <v>120</v>
      </c>
      <c r="L1077" s="646">
        <f t="shared" ref="L1077:L1078" si="563">(O839)</f>
        <v>76</v>
      </c>
      <c r="M1077" s="646">
        <f>(L1077-H1077)</f>
        <v>44</v>
      </c>
      <c r="N1077" s="644">
        <v>0.0</v>
      </c>
      <c r="O1077" s="646">
        <f t="shared" ref="O1077:O1078" si="564">sum(M1077,N1077)</f>
        <v>44</v>
      </c>
      <c r="P1077" s="646"/>
      <c r="Q1077" s="636"/>
      <c r="R1077" s="636"/>
      <c r="S1077" s="636"/>
      <c r="T1077" s="636"/>
      <c r="U1077" s="636"/>
      <c r="V1077" s="636"/>
      <c r="W1077" s="636"/>
      <c r="X1077" s="636"/>
      <c r="Y1077" s="636"/>
      <c r="Z1077" s="636"/>
    </row>
    <row r="1078">
      <c r="A1078" s="650" t="s">
        <v>77</v>
      </c>
      <c r="B1078" s="653">
        <v>0.0</v>
      </c>
      <c r="C1078" s="653">
        <v>0.0</v>
      </c>
      <c r="D1078" s="653">
        <v>0.0</v>
      </c>
      <c r="E1078" s="653">
        <v>0.0</v>
      </c>
      <c r="F1078" s="653">
        <v>0.0</v>
      </c>
      <c r="G1078" s="653">
        <v>0.0</v>
      </c>
      <c r="H1078" s="654">
        <f t="shared" si="558"/>
        <v>0</v>
      </c>
      <c r="I1078" s="655">
        <f>(I1077/60)</f>
        <v>0.6166666667</v>
      </c>
      <c r="J1078" s="658"/>
      <c r="K1078" s="655" t="s">
        <v>77</v>
      </c>
      <c r="L1078" s="656">
        <f t="shared" si="563"/>
        <v>11</v>
      </c>
      <c r="M1078" s="656">
        <f>(L1078-H1078-H1079)</f>
        <v>6</v>
      </c>
      <c r="N1078" s="652">
        <v>0.0</v>
      </c>
      <c r="O1078" s="655">
        <f t="shared" si="564"/>
        <v>6</v>
      </c>
      <c r="P1078" s="656"/>
      <c r="Q1078" s="636"/>
      <c r="R1078" s="636"/>
      <c r="S1078" s="636"/>
      <c r="T1078" s="636"/>
      <c r="U1078" s="636"/>
      <c r="V1078" s="636"/>
      <c r="W1078" s="636"/>
      <c r="X1078" s="636"/>
      <c r="Y1078" s="636"/>
      <c r="Z1078" s="636"/>
    </row>
    <row r="1079">
      <c r="A1079" s="650" t="s">
        <v>78</v>
      </c>
      <c r="B1079" s="653">
        <v>1.0</v>
      </c>
      <c r="C1079" s="653">
        <v>0.0</v>
      </c>
      <c r="D1079" s="653">
        <v>3.0</v>
      </c>
      <c r="E1079" s="653">
        <v>0.0</v>
      </c>
      <c r="F1079" s="653">
        <v>1.0</v>
      </c>
      <c r="G1079" s="653">
        <v>0.0</v>
      </c>
      <c r="H1079" s="654">
        <f t="shared" si="558"/>
        <v>5</v>
      </c>
      <c r="I1079" s="655"/>
      <c r="J1079" s="658"/>
      <c r="K1079" s="655" t="s">
        <v>78</v>
      </c>
      <c r="L1079" s="656" t="s">
        <v>79</v>
      </c>
      <c r="M1079" s="655" t="s">
        <v>79</v>
      </c>
      <c r="N1079" s="652" t="s">
        <v>79</v>
      </c>
      <c r="O1079" s="655" t="s">
        <v>79</v>
      </c>
      <c r="P1079" s="656"/>
      <c r="Q1079" s="636"/>
      <c r="R1079" s="636"/>
      <c r="S1079" s="636"/>
      <c r="T1079" s="636"/>
      <c r="U1079" s="636"/>
      <c r="V1079" s="636"/>
      <c r="W1079" s="636"/>
      <c r="X1079" s="636"/>
      <c r="Y1079" s="636"/>
      <c r="Z1079" s="636"/>
    </row>
    <row r="1080">
      <c r="A1080" s="643" t="s">
        <v>85</v>
      </c>
      <c r="B1080" s="644">
        <v>0.0</v>
      </c>
      <c r="C1080" s="644">
        <v>0.0</v>
      </c>
      <c r="D1080" s="644">
        <v>0.0</v>
      </c>
      <c r="E1080" s="644">
        <v>0.0</v>
      </c>
      <c r="F1080" s="644">
        <v>0.0</v>
      </c>
      <c r="G1080" s="644">
        <v>0.0</v>
      </c>
      <c r="H1080" s="645">
        <f t="shared" si="558"/>
        <v>0</v>
      </c>
      <c r="I1080" s="646">
        <f>sum(H1080:H1082)</f>
        <v>0</v>
      </c>
      <c r="J1080" s="635"/>
      <c r="K1080" s="646" t="s">
        <v>85</v>
      </c>
      <c r="L1080" s="646">
        <f t="shared" ref="L1080:L1081" si="565">(O842)</f>
        <v>76</v>
      </c>
      <c r="M1080" s="646">
        <f>(L1080-H1080)</f>
        <v>76</v>
      </c>
      <c r="N1080" s="644">
        <v>0.0</v>
      </c>
      <c r="O1080" s="646">
        <f t="shared" ref="O1080:O1081" si="566">sum(M1080,N1080)</f>
        <v>76</v>
      </c>
      <c r="P1080" s="646"/>
      <c r="Q1080" s="649"/>
      <c r="R1080" s="649"/>
      <c r="S1080" s="649"/>
      <c r="T1080" s="636"/>
      <c r="U1080" s="636"/>
      <c r="V1080" s="636"/>
      <c r="W1080" s="636"/>
      <c r="X1080" s="636"/>
      <c r="Y1080" s="636"/>
      <c r="Z1080" s="636"/>
    </row>
    <row r="1081">
      <c r="A1081" s="650" t="s">
        <v>77</v>
      </c>
      <c r="B1081" s="651">
        <v>0.0</v>
      </c>
      <c r="C1081" s="652">
        <v>0.0</v>
      </c>
      <c r="D1081" s="652">
        <v>0.0</v>
      </c>
      <c r="E1081" s="652">
        <v>0.0</v>
      </c>
      <c r="F1081" s="652">
        <v>0.0</v>
      </c>
      <c r="G1081" s="653">
        <v>0.0</v>
      </c>
      <c r="H1081" s="654">
        <f t="shared" si="558"/>
        <v>0</v>
      </c>
      <c r="I1081" s="655">
        <f>(I1080/60)</f>
        <v>0</v>
      </c>
      <c r="J1081" s="635"/>
      <c r="K1081" s="655" t="s">
        <v>77</v>
      </c>
      <c r="L1081" s="656">
        <f t="shared" si="565"/>
        <v>6</v>
      </c>
      <c r="M1081" s="656">
        <f>(L1081-H1081-H1082)</f>
        <v>6</v>
      </c>
      <c r="N1081" s="652">
        <v>0.0</v>
      </c>
      <c r="O1081" s="655">
        <f t="shared" si="566"/>
        <v>6</v>
      </c>
      <c r="P1081" s="655"/>
      <c r="Q1081" s="649"/>
      <c r="R1081" s="649"/>
      <c r="S1081" s="649"/>
      <c r="T1081" s="636"/>
      <c r="U1081" s="636"/>
      <c r="V1081" s="636"/>
      <c r="W1081" s="636"/>
      <c r="X1081" s="636"/>
      <c r="Y1081" s="636"/>
      <c r="Z1081" s="636"/>
    </row>
    <row r="1082">
      <c r="A1082" s="650" t="s">
        <v>78</v>
      </c>
      <c r="B1082" s="651">
        <v>0.0</v>
      </c>
      <c r="C1082" s="652">
        <v>0.0</v>
      </c>
      <c r="D1082" s="652">
        <v>0.0</v>
      </c>
      <c r="E1082" s="652">
        <v>0.0</v>
      </c>
      <c r="F1082" s="652">
        <v>0.0</v>
      </c>
      <c r="G1082" s="653">
        <v>0.0</v>
      </c>
      <c r="H1082" s="654">
        <f t="shared" si="558"/>
        <v>0</v>
      </c>
      <c r="I1082" s="655"/>
      <c r="J1082" s="635"/>
      <c r="K1082" s="655" t="s">
        <v>78</v>
      </c>
      <c r="L1082" s="656" t="s">
        <v>79</v>
      </c>
      <c r="M1082" s="655" t="s">
        <v>79</v>
      </c>
      <c r="N1082" s="652" t="s">
        <v>79</v>
      </c>
      <c r="O1082" s="655" t="s">
        <v>79</v>
      </c>
      <c r="P1082" s="655"/>
      <c r="Q1082" s="649"/>
      <c r="R1082" s="649"/>
      <c r="S1082" s="649"/>
      <c r="T1082" s="636"/>
      <c r="U1082" s="636"/>
      <c r="V1082" s="636"/>
      <c r="W1082" s="636"/>
      <c r="X1082" s="636"/>
      <c r="Y1082" s="636"/>
      <c r="Z1082" s="636"/>
    </row>
    <row r="1083">
      <c r="A1083" s="664" t="s">
        <v>116</v>
      </c>
      <c r="B1083" s="641">
        <f t="shared" ref="B1083:G1083" si="567"> sum(B1084, B1085, B1086, B1087,B1088,B1089,B1090,B1091,B1092)</f>
        <v>28</v>
      </c>
      <c r="C1083" s="641">
        <f t="shared" si="567"/>
        <v>48</v>
      </c>
      <c r="D1083" s="641">
        <f t="shared" si="567"/>
        <v>26</v>
      </c>
      <c r="E1083" s="641">
        <f t="shared" si="567"/>
        <v>30</v>
      </c>
      <c r="F1083" s="641">
        <f t="shared" si="567"/>
        <v>20</v>
      </c>
      <c r="G1083" s="641">
        <f t="shared" si="567"/>
        <v>0</v>
      </c>
      <c r="H1083" s="642">
        <f>SUM(B1083:G1083)</f>
        <v>152</v>
      </c>
      <c r="I1083" s="641">
        <v>0.0</v>
      </c>
      <c r="J1083" s="635"/>
      <c r="K1083" s="641" t="s">
        <v>116</v>
      </c>
      <c r="L1083" s="661"/>
      <c r="M1083" s="661"/>
      <c r="N1083" s="661"/>
      <c r="O1083" s="661"/>
      <c r="P1083" s="661"/>
      <c r="Q1083" s="649"/>
      <c r="R1083" s="636"/>
      <c r="S1083" s="636"/>
      <c r="T1083" s="636"/>
      <c r="U1083" s="636"/>
      <c r="V1083" s="636"/>
      <c r="W1083" s="636"/>
      <c r="X1083" s="636"/>
      <c r="Y1083" s="636"/>
      <c r="Z1083" s="636"/>
    </row>
    <row r="1084">
      <c r="A1084" s="643" t="s">
        <v>113</v>
      </c>
      <c r="B1084" s="644">
        <v>17.0</v>
      </c>
      <c r="C1084" s="648">
        <v>14.0</v>
      </c>
      <c r="D1084" s="644">
        <v>13.0</v>
      </c>
      <c r="E1084" s="644">
        <v>11.0</v>
      </c>
      <c r="F1084" s="644">
        <v>12.0</v>
      </c>
      <c r="G1084" s="644">
        <v>0.0</v>
      </c>
      <c r="H1084" s="645">
        <f t="shared" ref="H1084:H1092" si="568">sum(B1084:G1084)</f>
        <v>67</v>
      </c>
      <c r="I1084" s="646">
        <f>sum(H1084:H1086)</f>
        <v>68</v>
      </c>
      <c r="J1084" s="647"/>
      <c r="K1084" s="646" t="s">
        <v>113</v>
      </c>
      <c r="L1084" s="646">
        <f t="shared" ref="L1084:L1085" si="569">(O846)</f>
        <v>123</v>
      </c>
      <c r="M1084" s="646">
        <f>(L1084-H1084)</f>
        <v>56</v>
      </c>
      <c r="N1084" s="644">
        <v>85.0</v>
      </c>
      <c r="O1084" s="646">
        <f t="shared" ref="O1084:O1085" si="570">sum(M1084,N1084)</f>
        <v>141</v>
      </c>
      <c r="P1084" s="648"/>
      <c r="Q1084" s="649"/>
      <c r="R1084" s="636"/>
      <c r="S1084" s="636"/>
      <c r="T1084" s="636"/>
      <c r="U1084" s="636"/>
      <c r="V1084" s="636"/>
      <c r="W1084" s="636"/>
      <c r="X1084" s="636"/>
      <c r="Y1084" s="636"/>
      <c r="Z1084" s="636"/>
    </row>
    <row r="1085">
      <c r="A1085" s="650" t="s">
        <v>77</v>
      </c>
      <c r="B1085" s="662">
        <v>0.0</v>
      </c>
      <c r="C1085" s="653">
        <v>0.0</v>
      </c>
      <c r="D1085" s="653">
        <v>0.0</v>
      </c>
      <c r="E1085" s="653">
        <v>0.0</v>
      </c>
      <c r="F1085" s="653">
        <v>0.0</v>
      </c>
      <c r="G1085" s="653">
        <v>0.0</v>
      </c>
      <c r="H1085" s="654">
        <f t="shared" si="568"/>
        <v>0</v>
      </c>
      <c r="I1085" s="655">
        <f>(I1084/60)</f>
        <v>1.133333333</v>
      </c>
      <c r="J1085" s="647"/>
      <c r="K1085" s="655" t="s">
        <v>77</v>
      </c>
      <c r="L1085" s="656">
        <f t="shared" si="569"/>
        <v>7</v>
      </c>
      <c r="M1085" s="656">
        <f>(L1085-H1085-H1086)</f>
        <v>6</v>
      </c>
      <c r="N1085" s="652">
        <v>8.0</v>
      </c>
      <c r="O1085" s="655">
        <f t="shared" si="570"/>
        <v>14</v>
      </c>
      <c r="P1085" s="655"/>
      <c r="Q1085" s="649"/>
      <c r="R1085" s="636"/>
      <c r="S1085" s="636"/>
      <c r="T1085" s="636"/>
      <c r="U1085" s="636"/>
      <c r="V1085" s="636"/>
      <c r="W1085" s="636"/>
      <c r="X1085" s="636"/>
      <c r="Y1085" s="636"/>
      <c r="Z1085" s="636"/>
    </row>
    <row r="1086">
      <c r="A1086" s="650" t="s">
        <v>78</v>
      </c>
      <c r="B1086" s="662">
        <v>0.0</v>
      </c>
      <c r="C1086" s="653">
        <v>0.0</v>
      </c>
      <c r="D1086" s="653">
        <v>1.0</v>
      </c>
      <c r="E1086" s="653">
        <v>0.0</v>
      </c>
      <c r="F1086" s="653">
        <v>0.0</v>
      </c>
      <c r="G1086" s="653">
        <v>0.0</v>
      </c>
      <c r="H1086" s="654">
        <f t="shared" si="568"/>
        <v>1</v>
      </c>
      <c r="I1086" s="655"/>
      <c r="J1086" s="647"/>
      <c r="K1086" s="655" t="s">
        <v>78</v>
      </c>
      <c r="L1086" s="656" t="s">
        <v>79</v>
      </c>
      <c r="M1086" s="655" t="s">
        <v>79</v>
      </c>
      <c r="N1086" s="652" t="s">
        <v>79</v>
      </c>
      <c r="O1086" s="655" t="s">
        <v>79</v>
      </c>
      <c r="P1086" s="655"/>
      <c r="Q1086" s="636"/>
      <c r="R1086" s="636"/>
      <c r="S1086" s="636"/>
      <c r="T1086" s="636"/>
      <c r="U1086" s="636"/>
      <c r="V1086" s="636"/>
      <c r="W1086" s="636"/>
      <c r="X1086" s="636"/>
      <c r="Y1086" s="636"/>
      <c r="Z1086" s="636"/>
    </row>
    <row r="1087">
      <c r="A1087" s="643" t="s">
        <v>114</v>
      </c>
      <c r="B1087" s="644">
        <v>0.0</v>
      </c>
      <c r="C1087" s="648">
        <v>13.0</v>
      </c>
      <c r="D1087" s="648">
        <v>2.0</v>
      </c>
      <c r="E1087" s="644">
        <v>10.0</v>
      </c>
      <c r="F1087" s="644">
        <v>0.0</v>
      </c>
      <c r="G1087" s="644">
        <v>0.0</v>
      </c>
      <c r="H1087" s="645">
        <f t="shared" si="568"/>
        <v>25</v>
      </c>
      <c r="I1087" s="646">
        <f>sum(H1087:H1089)</f>
        <v>29</v>
      </c>
      <c r="J1087" s="657"/>
      <c r="K1087" s="646" t="s">
        <v>114</v>
      </c>
      <c r="L1087" s="646">
        <f t="shared" ref="L1087:L1088" si="571">(O849)</f>
        <v>82</v>
      </c>
      <c r="M1087" s="646">
        <f>(L1087-H1087)</f>
        <v>57</v>
      </c>
      <c r="N1087" s="644">
        <v>15.0</v>
      </c>
      <c r="O1087" s="646">
        <f t="shared" ref="O1087:O1088" si="572">sum(M1087,N1087)</f>
        <v>72</v>
      </c>
      <c r="P1087" s="646"/>
      <c r="Q1087" s="636"/>
      <c r="R1087" s="636"/>
      <c r="S1087" s="636"/>
      <c r="T1087" s="636"/>
      <c r="U1087" s="636"/>
      <c r="V1087" s="636"/>
      <c r="W1087" s="636"/>
      <c r="X1087" s="636"/>
      <c r="Y1087" s="636"/>
      <c r="Z1087" s="636"/>
    </row>
    <row r="1088">
      <c r="A1088" s="650" t="s">
        <v>77</v>
      </c>
      <c r="B1088" s="653">
        <v>0.0</v>
      </c>
      <c r="C1088" s="653">
        <v>0.0</v>
      </c>
      <c r="D1088" s="652">
        <v>0.0</v>
      </c>
      <c r="E1088" s="652">
        <v>0.0</v>
      </c>
      <c r="F1088" s="652">
        <v>0.0</v>
      </c>
      <c r="G1088" s="653">
        <v>0.0</v>
      </c>
      <c r="H1088" s="654">
        <f t="shared" si="568"/>
        <v>0</v>
      </c>
      <c r="I1088" s="655">
        <f>(I1087/60)</f>
        <v>0.4833333333</v>
      </c>
      <c r="J1088" s="657"/>
      <c r="K1088" s="655" t="s">
        <v>77</v>
      </c>
      <c r="L1088" s="656">
        <f t="shared" si="571"/>
        <v>6</v>
      </c>
      <c r="M1088" s="656">
        <f>(L1088-H1088-H1089)</f>
        <v>2</v>
      </c>
      <c r="N1088" s="652">
        <v>4.0</v>
      </c>
      <c r="O1088" s="655">
        <f t="shared" si="572"/>
        <v>6</v>
      </c>
      <c r="P1088" s="656"/>
      <c r="Q1088" s="636"/>
      <c r="R1088" s="636"/>
      <c r="S1088" s="636"/>
      <c r="T1088" s="636"/>
      <c r="U1088" s="636"/>
      <c r="V1088" s="636"/>
      <c r="W1088" s="636"/>
      <c r="X1088" s="636"/>
      <c r="Y1088" s="636"/>
      <c r="Z1088" s="636"/>
    </row>
    <row r="1089">
      <c r="A1089" s="650" t="s">
        <v>78</v>
      </c>
      <c r="B1089" s="653">
        <v>0.0</v>
      </c>
      <c r="C1089" s="653">
        <v>4.0</v>
      </c>
      <c r="D1089" s="652">
        <v>0.0</v>
      </c>
      <c r="E1089" s="652">
        <v>0.0</v>
      </c>
      <c r="F1089" s="652">
        <v>0.0</v>
      </c>
      <c r="G1089" s="653">
        <v>0.0</v>
      </c>
      <c r="H1089" s="654">
        <f t="shared" si="568"/>
        <v>4</v>
      </c>
      <c r="I1089" s="655"/>
      <c r="J1089" s="657"/>
      <c r="K1089" s="655" t="s">
        <v>78</v>
      </c>
      <c r="L1089" s="656" t="s">
        <v>79</v>
      </c>
      <c r="M1089" s="655" t="s">
        <v>79</v>
      </c>
      <c r="N1089" s="652" t="s">
        <v>79</v>
      </c>
      <c r="O1089" s="655" t="s">
        <v>79</v>
      </c>
      <c r="P1089" s="656"/>
      <c r="Q1089" s="636"/>
      <c r="R1089" s="636"/>
      <c r="S1089" s="636"/>
      <c r="T1089" s="636"/>
      <c r="U1089" s="636"/>
      <c r="V1089" s="636"/>
      <c r="W1089" s="636"/>
      <c r="X1089" s="636"/>
      <c r="Y1089" s="636"/>
      <c r="Z1089" s="636"/>
    </row>
    <row r="1090">
      <c r="A1090" s="643" t="s">
        <v>115</v>
      </c>
      <c r="B1090" s="644">
        <v>11.0</v>
      </c>
      <c r="C1090" s="648">
        <v>10.0</v>
      </c>
      <c r="D1090" s="644">
        <v>9.0</v>
      </c>
      <c r="E1090" s="644">
        <v>9.0</v>
      </c>
      <c r="F1090" s="644">
        <v>8.0</v>
      </c>
      <c r="G1090" s="644">
        <v>0.0</v>
      </c>
      <c r="H1090" s="645">
        <f t="shared" si="568"/>
        <v>47</v>
      </c>
      <c r="I1090" s="646">
        <f>sum(H1090:H1092)</f>
        <v>55</v>
      </c>
      <c r="J1090" s="657"/>
      <c r="K1090" s="646" t="s">
        <v>115</v>
      </c>
      <c r="L1090" s="646">
        <f t="shared" ref="L1090:L1091" si="573">(O852)</f>
        <v>91</v>
      </c>
      <c r="M1090" s="646">
        <f>(L1090-H1090)</f>
        <v>44</v>
      </c>
      <c r="N1090" s="644">
        <v>10.0</v>
      </c>
      <c r="O1090" s="646">
        <f t="shared" ref="O1090:O1091" si="574">sum(M1090,N1090)</f>
        <v>54</v>
      </c>
      <c r="P1090" s="648"/>
      <c r="Q1090" s="636"/>
      <c r="R1090" s="636"/>
      <c r="S1090" s="636"/>
      <c r="T1090" s="636"/>
      <c r="U1090" s="636"/>
      <c r="V1090" s="636"/>
      <c r="W1090" s="636"/>
      <c r="X1090" s="636"/>
      <c r="Y1090" s="636"/>
      <c r="Z1090" s="636"/>
    </row>
    <row r="1091">
      <c r="A1091" s="650" t="s">
        <v>77</v>
      </c>
      <c r="B1091" s="653">
        <v>0.0</v>
      </c>
      <c r="C1091" s="653">
        <v>0.0</v>
      </c>
      <c r="D1091" s="653">
        <v>0.0</v>
      </c>
      <c r="E1091" s="653">
        <v>0.0</v>
      </c>
      <c r="F1091" s="653">
        <v>0.0</v>
      </c>
      <c r="G1091" s="653">
        <v>0.0</v>
      </c>
      <c r="H1091" s="654">
        <f t="shared" si="568"/>
        <v>0</v>
      </c>
      <c r="I1091" s="655">
        <f>(I1090/60)</f>
        <v>0.9166666667</v>
      </c>
      <c r="J1091" s="657"/>
      <c r="K1091" s="655" t="s">
        <v>77</v>
      </c>
      <c r="L1091" s="656">
        <f t="shared" si="573"/>
        <v>8</v>
      </c>
      <c r="M1091" s="656">
        <f>(L1091-H1091-H1092)</f>
        <v>0</v>
      </c>
      <c r="N1091" s="652">
        <v>3.0</v>
      </c>
      <c r="O1091" s="655">
        <f t="shared" si="574"/>
        <v>3</v>
      </c>
      <c r="P1091" s="672"/>
      <c r="Q1091" s="636"/>
      <c r="R1091" s="636"/>
      <c r="S1091" s="636"/>
      <c r="T1091" s="636"/>
      <c r="U1091" s="636"/>
      <c r="V1091" s="636"/>
      <c r="W1091" s="636"/>
      <c r="X1091" s="636"/>
      <c r="Y1091" s="636"/>
      <c r="Z1091" s="636"/>
    </row>
    <row r="1092">
      <c r="A1092" s="650" t="s">
        <v>78</v>
      </c>
      <c r="B1092" s="653">
        <v>0.0</v>
      </c>
      <c r="C1092" s="653">
        <v>7.0</v>
      </c>
      <c r="D1092" s="653">
        <v>1.0</v>
      </c>
      <c r="E1092" s="653">
        <v>0.0</v>
      </c>
      <c r="F1092" s="653">
        <v>0.0</v>
      </c>
      <c r="G1092" s="653">
        <v>0.0</v>
      </c>
      <c r="H1092" s="654">
        <f t="shared" si="568"/>
        <v>8</v>
      </c>
      <c r="I1092" s="655"/>
      <c r="J1092" s="657"/>
      <c r="K1092" s="655" t="s">
        <v>78</v>
      </c>
      <c r="L1092" s="656" t="s">
        <v>79</v>
      </c>
      <c r="M1092" s="655" t="s">
        <v>79</v>
      </c>
      <c r="N1092" s="652" t="s">
        <v>79</v>
      </c>
      <c r="O1092" s="655" t="s">
        <v>79</v>
      </c>
      <c r="P1092" s="672"/>
      <c r="Q1092" s="636"/>
      <c r="R1092" s="636"/>
      <c r="S1092" s="636"/>
      <c r="T1092" s="636"/>
      <c r="U1092" s="636"/>
      <c r="V1092" s="636"/>
      <c r="W1092" s="636"/>
      <c r="X1092" s="636"/>
      <c r="Y1092" s="636"/>
      <c r="Z1092" s="636"/>
    </row>
    <row r="1093">
      <c r="A1093" s="664"/>
      <c r="B1093" s="661"/>
      <c r="C1093" s="661"/>
      <c r="D1093" s="661"/>
      <c r="E1093" s="661"/>
      <c r="F1093" s="661"/>
      <c r="G1093" s="661"/>
      <c r="H1093" s="661"/>
      <c r="I1093" s="661"/>
      <c r="J1093" s="635"/>
      <c r="K1093" s="641"/>
      <c r="L1093" s="661"/>
      <c r="M1093" s="661"/>
      <c r="N1093" s="661"/>
      <c r="O1093" s="661"/>
      <c r="P1093" s="641"/>
      <c r="Q1093" s="636"/>
      <c r="R1093" s="636"/>
      <c r="S1093" s="636"/>
      <c r="T1093" s="636"/>
      <c r="U1093" s="636"/>
      <c r="V1093" s="636"/>
      <c r="W1093" s="636"/>
      <c r="X1093" s="636"/>
      <c r="Y1093" s="636"/>
      <c r="Z1093" s="636"/>
    </row>
    <row r="1094">
      <c r="A1094" s="673" t="s">
        <v>121</v>
      </c>
      <c r="B1094" s="639">
        <f t="shared" ref="B1094:H1094" si="575">SUM(B980,B983,B986,B989,B993, B996,B999,B1002,B1006,B1009,B1012,B1015, B1019, B1022, B1025, B1028, B1032,B1035,B1038, B1041, B1045, B1048,B1051, B1054, B1058,B1061,B1064,B1067,B1071,  B1074,B1077,B1080,B1084,B1087, B1090)</f>
        <v>235</v>
      </c>
      <c r="C1094" s="639">
        <f t="shared" si="575"/>
        <v>165</v>
      </c>
      <c r="D1094" s="639">
        <f t="shared" si="575"/>
        <v>230</v>
      </c>
      <c r="E1094" s="639">
        <f t="shared" si="575"/>
        <v>172</v>
      </c>
      <c r="F1094" s="639">
        <f t="shared" si="575"/>
        <v>149</v>
      </c>
      <c r="G1094" s="639">
        <f t="shared" si="575"/>
        <v>55</v>
      </c>
      <c r="H1094" s="639">
        <f t="shared" si="575"/>
        <v>1006</v>
      </c>
      <c r="I1094" s="674"/>
      <c r="J1094" s="635"/>
      <c r="K1094" s="639" t="s">
        <v>121</v>
      </c>
      <c r="L1094" s="639">
        <f t="shared" ref="L1094:O1094" si="576">SUM(L980,L983,L986,L989,L993, L996,L999,L1002,L1006,L1009,L1012,L1015, L1019, L1022, L1025, L1028, L1032,L1035,L1038, L1041, L1045, L1048,L1051, L1054, L1058,L1061,L1064,L1067,L1071,  L1074,L1077,L1080,L1084,L1087, L1090)</f>
        <v>2780</v>
      </c>
      <c r="M1094" s="639">
        <f t="shared" si="576"/>
        <v>1774</v>
      </c>
      <c r="N1094" s="639">
        <f t="shared" si="576"/>
        <v>386</v>
      </c>
      <c r="O1094" s="639">
        <f t="shared" si="576"/>
        <v>2160</v>
      </c>
      <c r="P1094" s="639"/>
      <c r="Q1094" s="636"/>
      <c r="R1094" s="636"/>
      <c r="S1094" s="636"/>
      <c r="T1094" s="636"/>
      <c r="U1094" s="636"/>
      <c r="V1094" s="636"/>
      <c r="W1094" s="636"/>
      <c r="X1094" s="636"/>
      <c r="Y1094" s="636"/>
      <c r="Z1094" s="636"/>
    </row>
    <row r="1095">
      <c r="A1095" s="673" t="s">
        <v>77</v>
      </c>
      <c r="B1095" s="639">
        <f t="shared" ref="B1095:H1095" si="577">SUM(B981,B984,B987,B990,B994, B997,B1000,B1003,B1007,B1010,B1013,B1016, B1020, B1023, B1026, B1029, B1033,B1036,B1039, B1042, B1046, B1049,B1052, B1055, B1059,B1062,B1065,B1068,B1072,  B1075,B1078,B1081,B1085,B1088, B1091)</f>
        <v>2</v>
      </c>
      <c r="C1095" s="639">
        <f t="shared" si="577"/>
        <v>4</v>
      </c>
      <c r="D1095" s="639">
        <f t="shared" si="577"/>
        <v>3</v>
      </c>
      <c r="E1095" s="639">
        <f t="shared" si="577"/>
        <v>1</v>
      </c>
      <c r="F1095" s="639">
        <f t="shared" si="577"/>
        <v>2</v>
      </c>
      <c r="G1095" s="639">
        <f t="shared" si="577"/>
        <v>0</v>
      </c>
      <c r="H1095" s="639">
        <f t="shared" si="577"/>
        <v>12</v>
      </c>
      <c r="I1095" s="674"/>
      <c r="J1095" s="635"/>
      <c r="K1095" s="639" t="s">
        <v>77</v>
      </c>
      <c r="L1095" s="639">
        <f t="shared" ref="L1095:O1095" si="578">SUM(L981,L984,L987,L990,L994, L997,L1000,L1003,L1007,L1010,L1013,L1016, L1020, L1023, L1026, L1029, L1033,L1036,L1039, L1042, L1046, L1049,L1052, L1055, L1059,L1062,L1065,L1068,L1072,  L1075,L1078,L1081,L1085,L1088, L1091)</f>
        <v>399</v>
      </c>
      <c r="M1095" s="639">
        <f t="shared" si="578"/>
        <v>181</v>
      </c>
      <c r="N1095" s="639">
        <f t="shared" si="578"/>
        <v>122</v>
      </c>
      <c r="O1095" s="639">
        <f t="shared" si="578"/>
        <v>308</v>
      </c>
      <c r="P1095" s="639"/>
      <c r="Q1095" s="636"/>
      <c r="R1095" s="636"/>
      <c r="S1095" s="636"/>
      <c r="T1095" s="636"/>
      <c r="U1095" s="636"/>
      <c r="V1095" s="636"/>
      <c r="W1095" s="636"/>
      <c r="X1095" s="636"/>
      <c r="Y1095" s="636"/>
      <c r="Z1095" s="636"/>
    </row>
    <row r="1096">
      <c r="A1096" s="673" t="s">
        <v>78</v>
      </c>
      <c r="B1096" s="639">
        <f t="shared" ref="B1096:H1096" si="579">SUM(B982,B985,B988,B991,B995, B998,B1001,B1004,B1008,B1011,B1014,B1017, B1021, B1024, B1027, B1030, B1034,B1037,B1040, B1043, B1047, B1050,B1053, B1056, B1060,B1063,B1066,B1069,B1073,  B1076,B1079,B1082,B1086,B1089, B1092)</f>
        <v>44</v>
      </c>
      <c r="C1096" s="639">
        <f t="shared" si="579"/>
        <v>38</v>
      </c>
      <c r="D1096" s="639">
        <f t="shared" si="579"/>
        <v>61</v>
      </c>
      <c r="E1096" s="639">
        <f t="shared" si="579"/>
        <v>34</v>
      </c>
      <c r="F1096" s="639">
        <f t="shared" si="579"/>
        <v>23</v>
      </c>
      <c r="G1096" s="639">
        <f t="shared" si="579"/>
        <v>6</v>
      </c>
      <c r="H1096" s="639">
        <f t="shared" si="579"/>
        <v>206</v>
      </c>
      <c r="I1096" s="674"/>
      <c r="J1096" s="635"/>
      <c r="K1096" s="639" t="s">
        <v>78</v>
      </c>
      <c r="L1096" s="639">
        <f t="shared" ref="L1096:O1096" si="580">SUM(L982,L985,L988,L991,L995, L998,L1001,L1004,L1008,L1011,L1014,L1017, L1021, L1024, L1027, L1030, L1034,L1037,L1040, L1043, L1047, L1050,L1053, L1056, L1060,L1063,L1066,L1069,L1073,  L1076,L1079,L1082,L1086,L1089, L1092)</f>
        <v>0</v>
      </c>
      <c r="M1096" s="639">
        <f t="shared" si="580"/>
        <v>0</v>
      </c>
      <c r="N1096" s="639">
        <f t="shared" si="580"/>
        <v>0</v>
      </c>
      <c r="O1096" s="639">
        <f t="shared" si="580"/>
        <v>0</v>
      </c>
      <c r="P1096" s="639"/>
      <c r="Q1096" s="636"/>
      <c r="R1096" s="636"/>
      <c r="S1096" s="636"/>
      <c r="T1096" s="636"/>
      <c r="U1096" s="636"/>
      <c r="V1096" s="636"/>
      <c r="W1096" s="636"/>
      <c r="X1096" s="636"/>
      <c r="Y1096" s="636"/>
      <c r="Z1096" s="636"/>
    </row>
    <row r="1097">
      <c r="A1097" s="664" t="s">
        <v>9</v>
      </c>
      <c r="B1097" s="641">
        <f t="shared" ref="B1097:H1097" si="581">sum(B1094:B1096)</f>
        <v>281</v>
      </c>
      <c r="C1097" s="641">
        <f t="shared" si="581"/>
        <v>207</v>
      </c>
      <c r="D1097" s="641">
        <f t="shared" si="581"/>
        <v>294</v>
      </c>
      <c r="E1097" s="641">
        <f t="shared" si="581"/>
        <v>207</v>
      </c>
      <c r="F1097" s="641">
        <f t="shared" si="581"/>
        <v>174</v>
      </c>
      <c r="G1097" s="641">
        <f t="shared" si="581"/>
        <v>61</v>
      </c>
      <c r="H1097" s="641">
        <f t="shared" si="581"/>
        <v>1224</v>
      </c>
      <c r="I1097" s="661"/>
      <c r="J1097" s="635"/>
      <c r="K1097" s="641" t="s">
        <v>9</v>
      </c>
      <c r="L1097" s="641">
        <f t="shared" ref="L1097:O1097" si="582">sum(L1094:L1096)</f>
        <v>3179</v>
      </c>
      <c r="M1097" s="641">
        <f t="shared" si="582"/>
        <v>1955</v>
      </c>
      <c r="N1097" s="641">
        <f t="shared" si="582"/>
        <v>508</v>
      </c>
      <c r="O1097" s="641">
        <f t="shared" si="582"/>
        <v>2468</v>
      </c>
      <c r="P1097" s="641"/>
      <c r="Q1097" s="636"/>
      <c r="R1097" s="636"/>
      <c r="S1097" s="636"/>
      <c r="T1097" s="636"/>
      <c r="U1097" s="636"/>
      <c r="V1097" s="636"/>
      <c r="W1097" s="636"/>
      <c r="X1097" s="636"/>
      <c r="Y1097" s="636"/>
      <c r="Z1097" s="636"/>
    </row>
    <row r="1098">
      <c r="A1098" s="675"/>
      <c r="B1098" s="675"/>
      <c r="C1098" s="675"/>
      <c r="D1098" s="675"/>
      <c r="E1098" s="675"/>
      <c r="F1098" s="675"/>
      <c r="G1098" s="675"/>
      <c r="H1098" s="675"/>
      <c r="I1098" s="636"/>
      <c r="J1098" s="649"/>
      <c r="K1098" s="636"/>
      <c r="L1098" s="636"/>
      <c r="M1098" s="636"/>
      <c r="N1098" s="636"/>
      <c r="O1098" s="636"/>
      <c r="P1098" s="636"/>
      <c r="Q1098" s="636"/>
      <c r="R1098" s="636"/>
      <c r="S1098" s="636"/>
      <c r="T1098" s="636"/>
      <c r="U1098" s="636"/>
      <c r="V1098" s="636"/>
      <c r="W1098" s="636"/>
      <c r="X1098" s="636"/>
      <c r="Y1098" s="636"/>
      <c r="Z1098" s="636"/>
    </row>
    <row r="1099">
      <c r="A1099" s="664" t="s">
        <v>123</v>
      </c>
      <c r="B1099" s="641" t="s">
        <v>2</v>
      </c>
      <c r="C1099" s="641" t="s">
        <v>3</v>
      </c>
      <c r="D1099" s="641" t="s">
        <v>4</v>
      </c>
      <c r="E1099" s="641" t="s">
        <v>5</v>
      </c>
      <c r="F1099" s="641" t="s">
        <v>6</v>
      </c>
      <c r="G1099" s="641" t="s">
        <v>7</v>
      </c>
      <c r="H1099" s="641" t="s">
        <v>9</v>
      </c>
      <c r="I1099" s="636"/>
      <c r="J1099" s="649"/>
      <c r="K1099" s="636"/>
      <c r="L1099" s="636"/>
      <c r="M1099" s="636"/>
      <c r="N1099" s="636"/>
      <c r="O1099" s="636"/>
      <c r="P1099" s="636"/>
      <c r="Q1099" s="636"/>
      <c r="R1099" s="636"/>
      <c r="S1099" s="636"/>
      <c r="T1099" s="636"/>
      <c r="U1099" s="636"/>
      <c r="V1099" s="636"/>
      <c r="W1099" s="636"/>
      <c r="X1099" s="636"/>
      <c r="Y1099" s="636"/>
      <c r="Z1099" s="636"/>
    </row>
    <row r="1100">
      <c r="A1100" s="673" t="s">
        <v>124</v>
      </c>
      <c r="B1100" s="639">
        <f t="shared" ref="B1100:H1100" si="583">sum(B1095:B1096)</f>
        <v>46</v>
      </c>
      <c r="C1100" s="639">
        <f t="shared" si="583"/>
        <v>42</v>
      </c>
      <c r="D1100" s="639">
        <f t="shared" si="583"/>
        <v>64</v>
      </c>
      <c r="E1100" s="639">
        <f t="shared" si="583"/>
        <v>35</v>
      </c>
      <c r="F1100" s="639">
        <f t="shared" si="583"/>
        <v>25</v>
      </c>
      <c r="G1100" s="639">
        <f t="shared" si="583"/>
        <v>6</v>
      </c>
      <c r="H1100" s="639">
        <f t="shared" si="583"/>
        <v>218</v>
      </c>
      <c r="I1100" s="636"/>
      <c r="J1100" s="649"/>
      <c r="K1100" s="636"/>
      <c r="L1100" s="636"/>
      <c r="M1100" s="636"/>
      <c r="N1100" s="636"/>
      <c r="O1100" s="636"/>
      <c r="P1100" s="636"/>
      <c r="Q1100" s="636"/>
      <c r="R1100" s="636"/>
      <c r="S1100" s="636"/>
      <c r="T1100" s="636"/>
      <c r="U1100" s="636"/>
      <c r="V1100" s="636"/>
      <c r="W1100" s="636"/>
      <c r="X1100" s="636"/>
      <c r="Y1100" s="636"/>
      <c r="Z1100" s="636"/>
    </row>
    <row r="1101">
      <c r="A1101" s="470" t="s">
        <v>126</v>
      </c>
      <c r="B1101" s="585">
        <f t="shared" ref="B1101:H1101" si="584">(B1100*30)</f>
        <v>1380</v>
      </c>
      <c r="C1101" s="585">
        <f t="shared" si="584"/>
        <v>1260</v>
      </c>
      <c r="D1101" s="585">
        <f t="shared" si="584"/>
        <v>1920</v>
      </c>
      <c r="E1101" s="585">
        <f t="shared" si="584"/>
        <v>1050</v>
      </c>
      <c r="F1101" s="585">
        <f t="shared" si="584"/>
        <v>750</v>
      </c>
      <c r="G1101" s="585">
        <f t="shared" si="584"/>
        <v>180</v>
      </c>
      <c r="H1101" s="585">
        <f t="shared" si="584"/>
        <v>6540</v>
      </c>
      <c r="I1101" s="676"/>
      <c r="J1101" s="577"/>
      <c r="K1101" s="576"/>
      <c r="L1101" s="576"/>
      <c r="M1101" s="576"/>
      <c r="N1101" s="576"/>
      <c r="O1101" s="576"/>
      <c r="P1101" s="576"/>
      <c r="Q1101" s="576"/>
      <c r="R1101" s="576"/>
      <c r="S1101" s="576"/>
      <c r="T1101" s="576"/>
      <c r="U1101" s="576"/>
      <c r="V1101" s="576"/>
      <c r="W1101" s="576"/>
      <c r="X1101" s="576"/>
      <c r="Y1101" s="576"/>
      <c r="Z1101" s="576"/>
    </row>
    <row r="1102">
      <c r="A1102" s="584"/>
      <c r="B1102" s="677"/>
      <c r="C1102" s="677"/>
      <c r="D1102" s="677"/>
      <c r="E1102" s="677"/>
      <c r="F1102" s="677"/>
      <c r="G1102" s="677"/>
      <c r="H1102" s="678"/>
      <c r="I1102" s="676"/>
      <c r="J1102" s="577"/>
      <c r="K1102" s="576"/>
      <c r="L1102" s="576"/>
      <c r="M1102" s="576"/>
      <c r="N1102" s="576"/>
      <c r="O1102" s="576"/>
      <c r="P1102" s="576"/>
      <c r="Q1102" s="576"/>
      <c r="R1102" s="576"/>
      <c r="S1102" s="576"/>
      <c r="T1102" s="576"/>
      <c r="U1102" s="576"/>
      <c r="V1102" s="576"/>
      <c r="W1102" s="576"/>
      <c r="X1102" s="576"/>
      <c r="Y1102" s="576"/>
      <c r="Z1102" s="576"/>
    </row>
    <row r="1103">
      <c r="A1103" s="586"/>
      <c r="B1103" s="587">
        <f t="shared" ref="B1103:H1103" si="585">(B1097*22.5)</f>
        <v>6322.5</v>
      </c>
      <c r="C1103" s="587">
        <f t="shared" si="585"/>
        <v>4657.5</v>
      </c>
      <c r="D1103" s="587">
        <f t="shared" si="585"/>
        <v>6615</v>
      </c>
      <c r="E1103" s="587">
        <f t="shared" si="585"/>
        <v>4657.5</v>
      </c>
      <c r="F1103" s="587">
        <f t="shared" si="585"/>
        <v>3915</v>
      </c>
      <c r="G1103" s="587">
        <f t="shared" si="585"/>
        <v>1372.5</v>
      </c>
      <c r="H1103" s="587">
        <f t="shared" si="585"/>
        <v>27540</v>
      </c>
      <c r="I1103" s="676"/>
      <c r="J1103" s="577"/>
      <c r="K1103" s="576"/>
      <c r="L1103" s="576"/>
      <c r="M1103" s="576"/>
      <c r="N1103" s="576"/>
      <c r="O1103" s="576"/>
      <c r="P1103" s="576"/>
      <c r="Q1103" s="576"/>
      <c r="R1103" s="576"/>
      <c r="S1103" s="576"/>
      <c r="T1103" s="576"/>
      <c r="U1103" s="576"/>
      <c r="V1103" s="576"/>
      <c r="W1103" s="576"/>
      <c r="X1103" s="576"/>
      <c r="Y1103" s="576"/>
      <c r="Z1103" s="576"/>
    </row>
    <row r="1104">
      <c r="A1104" s="576"/>
      <c r="B1104" s="676"/>
      <c r="C1104" s="676"/>
      <c r="D1104" s="676"/>
      <c r="E1104" s="676"/>
      <c r="F1104" s="676"/>
      <c r="G1104" s="677"/>
      <c r="H1104" s="678"/>
      <c r="I1104" s="676"/>
      <c r="J1104" s="577"/>
      <c r="K1104" s="576"/>
      <c r="L1104" s="576"/>
      <c r="M1104" s="576"/>
      <c r="N1104" s="576"/>
      <c r="O1104" s="576"/>
      <c r="P1104" s="576"/>
      <c r="Q1104" s="576"/>
      <c r="R1104" s="576"/>
      <c r="S1104" s="576"/>
      <c r="T1104" s="576"/>
      <c r="U1104" s="576"/>
      <c r="V1104" s="576"/>
      <c r="W1104" s="576"/>
      <c r="X1104" s="576"/>
      <c r="Y1104" s="576"/>
      <c r="Z1104" s="576"/>
    </row>
    <row r="1105">
      <c r="A1105" s="576"/>
      <c r="B1105" s="676"/>
      <c r="C1105" s="676"/>
      <c r="D1105" s="676"/>
      <c r="E1105" s="676"/>
      <c r="F1105" s="679"/>
      <c r="G1105" s="680" t="s">
        <v>35</v>
      </c>
      <c r="H1105" s="681" t="s">
        <v>36</v>
      </c>
      <c r="I1105" s="676"/>
      <c r="J1105" s="577"/>
      <c r="K1105" s="576"/>
      <c r="L1105" s="576"/>
      <c r="M1105" s="576"/>
      <c r="N1105" s="576"/>
      <c r="O1105" s="576"/>
      <c r="P1105" s="576"/>
      <c r="Q1105" s="576"/>
      <c r="R1105" s="576"/>
      <c r="S1105" s="577"/>
      <c r="T1105" s="576"/>
      <c r="U1105" s="576"/>
      <c r="V1105" s="576"/>
      <c r="W1105" s="576"/>
      <c r="X1105" s="576"/>
      <c r="Y1105" s="576"/>
      <c r="Z1105" s="576"/>
    </row>
    <row r="1106">
      <c r="A1106" s="576"/>
      <c r="B1106" s="676"/>
      <c r="C1106" s="676"/>
      <c r="D1106" s="676"/>
      <c r="E1106" s="676"/>
      <c r="F1106" s="679"/>
      <c r="G1106" s="483">
        <v>44598.0</v>
      </c>
      <c r="H1106" s="656">
        <v>1245.0</v>
      </c>
      <c r="I1106" s="676"/>
      <c r="J1106" s="577"/>
      <c r="K1106" s="576"/>
      <c r="L1106" s="576"/>
      <c r="M1106" s="576"/>
      <c r="N1106" s="576"/>
      <c r="O1106" s="576"/>
      <c r="P1106" s="576"/>
      <c r="Q1106" s="576"/>
      <c r="R1106" s="576"/>
      <c r="S1106" s="576"/>
      <c r="T1106" s="576"/>
      <c r="U1106" s="576"/>
      <c r="V1106" s="576"/>
      <c r="W1106" s="576"/>
      <c r="X1106" s="576"/>
      <c r="Y1106" s="576"/>
      <c r="Z1106" s="576"/>
    </row>
    <row r="1107">
      <c r="A1107" s="576"/>
      <c r="B1107" s="676"/>
      <c r="C1107" s="676"/>
      <c r="D1107" s="676"/>
      <c r="E1107" s="676"/>
      <c r="F1107" s="679"/>
      <c r="G1107" s="483">
        <v>44605.0</v>
      </c>
      <c r="H1107" s="656">
        <v>1375.0</v>
      </c>
      <c r="I1107" s="676"/>
      <c r="J1107" s="577"/>
      <c r="K1107" s="576"/>
      <c r="L1107" s="576"/>
      <c r="M1107" s="576"/>
      <c r="N1107" s="576"/>
      <c r="O1107" s="576"/>
      <c r="P1107" s="576"/>
      <c r="Q1107" s="576"/>
      <c r="R1107" s="576"/>
      <c r="S1107" s="576"/>
      <c r="T1107" s="576"/>
      <c r="U1107" s="576"/>
      <c r="V1107" s="576"/>
      <c r="W1107" s="576"/>
      <c r="X1107" s="576"/>
      <c r="Y1107" s="576"/>
      <c r="Z1107" s="576"/>
    </row>
    <row r="1108">
      <c r="A1108" s="576"/>
      <c r="B1108" s="676"/>
      <c r="C1108" s="676"/>
      <c r="D1108" s="676"/>
      <c r="E1108" s="676"/>
      <c r="F1108" s="679"/>
      <c r="G1108" s="483">
        <v>44612.0</v>
      </c>
      <c r="H1108" s="651">
        <v>1392.0</v>
      </c>
      <c r="I1108" s="676"/>
      <c r="J1108" s="577"/>
      <c r="K1108" s="576"/>
      <c r="L1108" s="576"/>
      <c r="M1108" s="576"/>
      <c r="N1108" s="576"/>
      <c r="O1108" s="576"/>
      <c r="P1108" s="576"/>
      <c r="Q1108" s="576"/>
      <c r="R1108" s="576"/>
      <c r="S1108" s="576"/>
      <c r="T1108" s="576"/>
      <c r="U1108" s="576"/>
      <c r="V1108" s="576"/>
      <c r="W1108" s="576"/>
      <c r="X1108" s="576"/>
      <c r="Y1108" s="576"/>
      <c r="Z1108" s="576"/>
    </row>
    <row r="1109">
      <c r="A1109" s="576"/>
      <c r="B1109" s="676"/>
      <c r="C1109" s="676"/>
      <c r="D1109" s="676"/>
      <c r="E1109" s="676"/>
      <c r="F1109" s="679"/>
      <c r="G1109" s="484">
        <v>44619.0</v>
      </c>
      <c r="H1109" s="651">
        <f>(H1097)</f>
        <v>1224</v>
      </c>
      <c r="I1109" s="676"/>
      <c r="J1109" s="577"/>
      <c r="K1109" s="576"/>
      <c r="L1109" s="576"/>
      <c r="M1109" s="576"/>
      <c r="N1109" s="576"/>
      <c r="O1109" s="576"/>
      <c r="P1109" s="576"/>
      <c r="Q1109" s="576"/>
      <c r="R1109" s="576"/>
      <c r="S1109" s="576"/>
      <c r="T1109" s="576"/>
      <c r="U1109" s="576"/>
      <c r="V1109" s="576"/>
      <c r="W1109" s="576"/>
      <c r="X1109" s="576"/>
      <c r="Y1109" s="576"/>
      <c r="Z1109" s="576"/>
    </row>
    <row r="1110">
      <c r="A1110" s="576"/>
      <c r="B1110" s="676"/>
      <c r="C1110" s="676"/>
      <c r="D1110" s="676"/>
      <c r="E1110" s="676"/>
      <c r="F1110" s="679"/>
      <c r="G1110" s="680" t="s">
        <v>9</v>
      </c>
      <c r="H1110" s="682">
        <f>SUM(H1106:H1109)</f>
        <v>5236</v>
      </c>
      <c r="I1110" s="676"/>
      <c r="J1110" s="577"/>
      <c r="K1110" s="576"/>
      <c r="L1110" s="576"/>
      <c r="M1110" s="576"/>
      <c r="N1110" s="576"/>
      <c r="O1110" s="576"/>
      <c r="P1110" s="576"/>
      <c r="Q1110" s="576"/>
      <c r="R1110" s="576"/>
      <c r="S1110" s="576"/>
      <c r="T1110" s="576"/>
      <c r="U1110" s="576"/>
      <c r="V1110" s="576"/>
      <c r="W1110" s="576"/>
      <c r="X1110" s="576"/>
      <c r="Y1110" s="576"/>
      <c r="Z1110" s="576"/>
    </row>
    <row r="1111">
      <c r="A1111" s="576"/>
      <c r="B1111" s="676"/>
      <c r="C1111" s="676"/>
      <c r="D1111" s="676"/>
      <c r="E1111" s="676"/>
      <c r="F1111" s="676"/>
      <c r="G1111" s="677"/>
      <c r="H1111" s="678"/>
      <c r="I1111" s="677"/>
      <c r="J1111" s="577"/>
      <c r="K1111" s="576"/>
      <c r="L1111" s="576"/>
      <c r="M1111" s="576"/>
      <c r="N1111" s="576"/>
      <c r="O1111" s="576"/>
      <c r="P1111" s="576"/>
      <c r="Q1111" s="576"/>
      <c r="R1111" s="576"/>
      <c r="S1111" s="576"/>
      <c r="T1111" s="576"/>
      <c r="U1111" s="576"/>
      <c r="V1111" s="576"/>
      <c r="W1111" s="576"/>
      <c r="X1111" s="576"/>
      <c r="Y1111" s="576"/>
      <c r="Z1111" s="576"/>
    </row>
    <row r="1112">
      <c r="A1112" s="576"/>
      <c r="B1112" s="676"/>
      <c r="C1112" s="676"/>
      <c r="D1112" s="676"/>
      <c r="E1112" s="676"/>
      <c r="F1112" s="679"/>
      <c r="G1112" s="683" t="s">
        <v>131</v>
      </c>
      <c r="H1112" s="684">
        <f>(6500-H1110)</f>
        <v>1264</v>
      </c>
      <c r="I1112" s="486">
        <f>(H1110/6500)</f>
        <v>0.8055384615</v>
      </c>
      <c r="J1112" s="577"/>
      <c r="K1112" s="576"/>
      <c r="L1112" s="576"/>
      <c r="M1112" s="576"/>
      <c r="N1112" s="576"/>
      <c r="O1112" s="576"/>
      <c r="P1112" s="576"/>
      <c r="Q1112" s="576"/>
      <c r="R1112" s="576"/>
      <c r="S1112" s="576"/>
      <c r="T1112" s="576"/>
      <c r="U1112" s="576"/>
      <c r="V1112" s="576"/>
      <c r="W1112" s="576"/>
      <c r="X1112" s="576"/>
      <c r="Y1112" s="576"/>
      <c r="Z1112" s="576"/>
    </row>
    <row r="1113">
      <c r="A1113" s="584"/>
      <c r="B1113" s="677"/>
      <c r="C1113" s="677"/>
      <c r="D1113" s="677"/>
      <c r="E1113" s="677"/>
      <c r="F1113" s="677"/>
      <c r="G1113" s="677"/>
      <c r="H1113" s="678"/>
      <c r="I1113" s="677"/>
      <c r="J1113" s="577"/>
      <c r="K1113" s="584"/>
      <c r="L1113" s="584"/>
      <c r="M1113" s="584"/>
      <c r="N1113" s="584"/>
      <c r="O1113" s="584"/>
      <c r="P1113" s="584"/>
      <c r="Q1113" s="576"/>
      <c r="R1113" s="576"/>
      <c r="S1113" s="576"/>
      <c r="T1113" s="576"/>
      <c r="U1113" s="576"/>
      <c r="V1113" s="576"/>
      <c r="W1113" s="576"/>
      <c r="X1113" s="576"/>
      <c r="Y1113" s="576"/>
      <c r="Z1113" s="576"/>
    </row>
    <row r="1114">
      <c r="A1114" s="632" t="s">
        <v>295</v>
      </c>
      <c r="B1114" s="633">
        <v>21.0</v>
      </c>
      <c r="C1114" s="633">
        <v>22.0</v>
      </c>
      <c r="D1114" s="633">
        <v>23.0</v>
      </c>
      <c r="E1114" s="633">
        <v>24.0</v>
      </c>
      <c r="F1114" s="633">
        <v>25.0</v>
      </c>
      <c r="G1114" s="633">
        <v>26.0</v>
      </c>
      <c r="H1114" s="634"/>
      <c r="I1114" s="634"/>
      <c r="J1114" s="635"/>
      <c r="K1114" s="632" t="s">
        <v>295</v>
      </c>
      <c r="L1114" s="415"/>
      <c r="M1114" s="415"/>
      <c r="N1114" s="415"/>
      <c r="O1114" s="415"/>
      <c r="P1114" s="415"/>
      <c r="Q1114" s="576"/>
      <c r="R1114" s="576"/>
      <c r="S1114" s="576"/>
      <c r="T1114" s="576"/>
      <c r="U1114" s="576"/>
      <c r="V1114" s="576"/>
      <c r="W1114" s="576"/>
      <c r="X1114" s="576"/>
      <c r="Y1114" s="576"/>
      <c r="Z1114" s="576"/>
    </row>
    <row r="1115">
      <c r="A1115" s="412" t="s">
        <v>132</v>
      </c>
      <c r="B1115" s="685" t="s">
        <v>2</v>
      </c>
      <c r="C1115" s="685" t="s">
        <v>3</v>
      </c>
      <c r="D1115" s="685" t="s">
        <v>4</v>
      </c>
      <c r="E1115" s="685" t="s">
        <v>5</v>
      </c>
      <c r="F1115" s="685" t="s">
        <v>6</v>
      </c>
      <c r="G1115" s="685" t="s">
        <v>7</v>
      </c>
      <c r="H1115" s="686" t="s">
        <v>9</v>
      </c>
      <c r="I1115" s="685" t="s">
        <v>71</v>
      </c>
      <c r="J1115" s="575"/>
      <c r="K1115" s="413" t="s">
        <v>132</v>
      </c>
      <c r="L1115" s="413" t="s">
        <v>72</v>
      </c>
      <c r="M1115" s="413" t="s">
        <v>13</v>
      </c>
      <c r="N1115" s="415" t="s">
        <v>73</v>
      </c>
      <c r="O1115" s="415" t="s">
        <v>133</v>
      </c>
      <c r="P1115" s="415" t="s">
        <v>74</v>
      </c>
      <c r="Q1115" s="576"/>
      <c r="R1115" s="576"/>
      <c r="S1115" s="576"/>
      <c r="T1115" s="576"/>
      <c r="U1115" s="576"/>
      <c r="V1115" s="576"/>
      <c r="W1115" s="576"/>
      <c r="X1115" s="576"/>
      <c r="Y1115" s="576"/>
      <c r="Z1115" s="576"/>
    </row>
    <row r="1116">
      <c r="A1116" s="452" t="s">
        <v>1</v>
      </c>
      <c r="B1116" s="687"/>
      <c r="C1116" s="687"/>
      <c r="D1116" s="687"/>
      <c r="E1116" s="687"/>
      <c r="F1116" s="687"/>
      <c r="G1116" s="687"/>
      <c r="H1116" s="688"/>
      <c r="I1116" s="687"/>
      <c r="J1116" s="575"/>
      <c r="K1116" s="422" t="s">
        <v>1</v>
      </c>
      <c r="L1116" s="423"/>
      <c r="M1116" s="423"/>
      <c r="N1116" s="423"/>
      <c r="O1116" s="423"/>
      <c r="P1116" s="423"/>
      <c r="Q1116" s="576"/>
      <c r="R1116" s="576"/>
      <c r="S1116" s="576"/>
      <c r="T1116" s="576"/>
      <c r="U1116" s="576"/>
      <c r="V1116" s="576"/>
      <c r="W1116" s="576"/>
      <c r="X1116" s="576"/>
      <c r="Y1116" s="576"/>
      <c r="Z1116" s="576"/>
    </row>
    <row r="1117">
      <c r="A1117" s="451" t="s">
        <v>273</v>
      </c>
      <c r="B1117" s="641">
        <f t="shared" ref="B1117:G1117" si="586"> sum(B1118, B1119, B1120)</f>
        <v>13</v>
      </c>
      <c r="C1117" s="641">
        <f t="shared" si="586"/>
        <v>7</v>
      </c>
      <c r="D1117" s="641">
        <f t="shared" si="586"/>
        <v>13</v>
      </c>
      <c r="E1117" s="641">
        <f t="shared" si="586"/>
        <v>4</v>
      </c>
      <c r="F1117" s="641">
        <f t="shared" si="586"/>
        <v>14</v>
      </c>
      <c r="G1117" s="641">
        <f t="shared" si="586"/>
        <v>10</v>
      </c>
      <c r="H1117" s="642">
        <f t="shared" ref="H1117:H1133" si="587">SUM(B1117:G1117)</f>
        <v>61</v>
      </c>
      <c r="I1117" s="689"/>
      <c r="J1117" s="575"/>
      <c r="K1117" s="417" t="s">
        <v>273</v>
      </c>
      <c r="L1117" s="578"/>
      <c r="M1117" s="578"/>
      <c r="N1117" s="578"/>
      <c r="O1117" s="578"/>
      <c r="P1117" s="578"/>
      <c r="Q1117" s="576"/>
      <c r="R1117" s="576"/>
      <c r="S1117" s="576"/>
      <c r="T1117" s="576"/>
      <c r="U1117" s="576"/>
      <c r="V1117" s="576"/>
      <c r="W1117" s="576"/>
      <c r="X1117" s="576"/>
      <c r="Y1117" s="576"/>
      <c r="Z1117" s="576"/>
    </row>
    <row r="1118">
      <c r="A1118" s="491" t="s">
        <v>134</v>
      </c>
      <c r="B1118" s="653">
        <v>6.0</v>
      </c>
      <c r="C1118" s="653">
        <v>5.0</v>
      </c>
      <c r="D1118" s="653">
        <v>8.0</v>
      </c>
      <c r="E1118" s="651">
        <v>4.0</v>
      </c>
      <c r="F1118" s="656"/>
      <c r="G1118" s="656"/>
      <c r="H1118" s="654">
        <f t="shared" si="587"/>
        <v>23</v>
      </c>
      <c r="I1118" s="434">
        <f t="shared" ref="I1118:I1120" si="588">(H1118/60)</f>
        <v>0.3833333333</v>
      </c>
      <c r="J1118" s="424"/>
      <c r="K1118" s="532" t="s">
        <v>134</v>
      </c>
      <c r="L1118" s="532">
        <f t="shared" ref="L1118:L1120" si="589">(O879)</f>
        <v>40</v>
      </c>
      <c r="M1118" s="656">
        <f t="shared" ref="M1118:M1120" si="590">(L1118-H1118)</f>
        <v>17</v>
      </c>
      <c r="N1118" s="453">
        <v>30.0</v>
      </c>
      <c r="O1118" s="656">
        <f t="shared" ref="O1118:O1120" si="591">sum(M1118,N1118)</f>
        <v>47</v>
      </c>
      <c r="P1118" s="431"/>
      <c r="Q1118" s="576"/>
      <c r="R1118" s="576"/>
      <c r="S1118" s="576"/>
      <c r="T1118" s="576"/>
      <c r="U1118" s="576"/>
      <c r="V1118" s="576"/>
      <c r="W1118" s="576"/>
      <c r="X1118" s="576"/>
      <c r="Y1118" s="576"/>
      <c r="Z1118" s="576"/>
    </row>
    <row r="1119">
      <c r="A1119" s="491" t="s">
        <v>199</v>
      </c>
      <c r="B1119" s="653">
        <v>7.0</v>
      </c>
      <c r="C1119" s="653">
        <v>2.0</v>
      </c>
      <c r="D1119" s="653">
        <v>5.0</v>
      </c>
      <c r="E1119" s="653">
        <v>0.0</v>
      </c>
      <c r="F1119" s="651">
        <v>14.0</v>
      </c>
      <c r="G1119" s="651">
        <v>10.0</v>
      </c>
      <c r="H1119" s="654">
        <f t="shared" si="587"/>
        <v>38</v>
      </c>
      <c r="I1119" s="434">
        <f t="shared" si="588"/>
        <v>0.6333333333</v>
      </c>
      <c r="J1119" s="424"/>
      <c r="K1119" s="532" t="s">
        <v>199</v>
      </c>
      <c r="L1119" s="532">
        <f t="shared" si="589"/>
        <v>76</v>
      </c>
      <c r="M1119" s="656">
        <f t="shared" si="590"/>
        <v>38</v>
      </c>
      <c r="N1119" s="453">
        <v>20.0</v>
      </c>
      <c r="O1119" s="656">
        <f t="shared" si="591"/>
        <v>58</v>
      </c>
      <c r="P1119" s="435"/>
      <c r="Q1119" s="576"/>
      <c r="R1119" s="576"/>
      <c r="S1119" s="576"/>
      <c r="T1119" s="576"/>
      <c r="U1119" s="576"/>
      <c r="V1119" s="576"/>
      <c r="W1119" s="576"/>
      <c r="X1119" s="576"/>
      <c r="Y1119" s="576"/>
      <c r="Z1119" s="576"/>
    </row>
    <row r="1120">
      <c r="A1120" s="491" t="s">
        <v>274</v>
      </c>
      <c r="B1120" s="654"/>
      <c r="C1120" s="654"/>
      <c r="D1120" s="654"/>
      <c r="E1120" s="654"/>
      <c r="F1120" s="656"/>
      <c r="G1120" s="656"/>
      <c r="H1120" s="654">
        <f t="shared" si="587"/>
        <v>0</v>
      </c>
      <c r="I1120" s="434">
        <f t="shared" si="588"/>
        <v>0</v>
      </c>
      <c r="J1120" s="409"/>
      <c r="K1120" s="532" t="s">
        <v>274</v>
      </c>
      <c r="L1120" s="532">
        <f t="shared" si="589"/>
        <v>0</v>
      </c>
      <c r="M1120" s="656">
        <f t="shared" si="590"/>
        <v>0</v>
      </c>
      <c r="N1120" s="453">
        <v>0.0</v>
      </c>
      <c r="O1120" s="656">
        <f t="shared" si="591"/>
        <v>0</v>
      </c>
      <c r="P1120" s="435"/>
      <c r="Q1120" s="576"/>
      <c r="R1120" s="576"/>
      <c r="S1120" s="576"/>
      <c r="T1120" s="576"/>
      <c r="U1120" s="576"/>
      <c r="V1120" s="576"/>
      <c r="W1120" s="576"/>
      <c r="X1120" s="576"/>
      <c r="Y1120" s="576"/>
      <c r="Z1120" s="576"/>
    </row>
    <row r="1121">
      <c r="A1121" s="451" t="s">
        <v>275</v>
      </c>
      <c r="B1121" s="641">
        <f t="shared" ref="B1121:G1121" si="592"> sum(B1123, B1122, B1124)</f>
        <v>6</v>
      </c>
      <c r="C1121" s="641">
        <f t="shared" si="592"/>
        <v>6</v>
      </c>
      <c r="D1121" s="641">
        <f t="shared" si="592"/>
        <v>2</v>
      </c>
      <c r="E1121" s="641">
        <f t="shared" si="592"/>
        <v>2</v>
      </c>
      <c r="F1121" s="641">
        <f t="shared" si="592"/>
        <v>8</v>
      </c>
      <c r="G1121" s="641">
        <f t="shared" si="592"/>
        <v>0</v>
      </c>
      <c r="H1121" s="642">
        <f t="shared" si="587"/>
        <v>24</v>
      </c>
      <c r="I1121" s="689"/>
      <c r="J1121" s="575"/>
      <c r="K1121" s="417" t="s">
        <v>275</v>
      </c>
      <c r="L1121" s="578"/>
      <c r="M1121" s="578"/>
      <c r="N1121" s="578"/>
      <c r="O1121" s="578"/>
      <c r="P1121" s="578"/>
      <c r="Q1121" s="576"/>
      <c r="R1121" s="576"/>
      <c r="S1121" s="576"/>
      <c r="T1121" s="576"/>
      <c r="U1121" s="576"/>
      <c r="V1121" s="576"/>
      <c r="W1121" s="576"/>
      <c r="X1121" s="576"/>
      <c r="Y1121" s="576"/>
      <c r="Z1121" s="576"/>
    </row>
    <row r="1122">
      <c r="A1122" s="491" t="s">
        <v>200</v>
      </c>
      <c r="B1122" s="653">
        <v>3.0</v>
      </c>
      <c r="C1122" s="653">
        <v>1.0</v>
      </c>
      <c r="D1122" s="653">
        <v>0.0</v>
      </c>
      <c r="E1122" s="653">
        <v>0.0</v>
      </c>
      <c r="F1122" s="656"/>
      <c r="G1122" s="656"/>
      <c r="H1122" s="654">
        <f t="shared" si="587"/>
        <v>4</v>
      </c>
      <c r="I1122" s="434">
        <f t="shared" ref="I1122:I1124" si="593">(H1122/60)</f>
        <v>0.06666666667</v>
      </c>
      <c r="J1122" s="424"/>
      <c r="K1122" s="532" t="s">
        <v>200</v>
      </c>
      <c r="L1122" s="532">
        <f>(O884)</f>
        <v>43</v>
      </c>
      <c r="M1122" s="656">
        <f t="shared" ref="M1122:M1124" si="594">(L1122-H1122)</f>
        <v>39</v>
      </c>
      <c r="N1122" s="453">
        <v>0.0</v>
      </c>
      <c r="O1122" s="656">
        <f t="shared" ref="O1122:O1124" si="595">sum(M1122,N1122)</f>
        <v>39</v>
      </c>
      <c r="P1122" s="435"/>
      <c r="Q1122" s="576"/>
      <c r="R1122" s="576"/>
      <c r="S1122" s="576"/>
      <c r="T1122" s="576"/>
      <c r="U1122" s="576"/>
      <c r="V1122" s="576"/>
      <c r="W1122" s="576"/>
      <c r="X1122" s="576"/>
      <c r="Y1122" s="576"/>
      <c r="Z1122" s="576"/>
    </row>
    <row r="1123">
      <c r="A1123" s="491" t="s">
        <v>230</v>
      </c>
      <c r="B1123" s="653">
        <v>3.0</v>
      </c>
      <c r="C1123" s="653">
        <v>5.0</v>
      </c>
      <c r="D1123" s="653">
        <v>2.0</v>
      </c>
      <c r="E1123" s="653">
        <v>2.0</v>
      </c>
      <c r="F1123" s="651">
        <v>8.0</v>
      </c>
      <c r="G1123" s="656"/>
      <c r="H1123" s="654">
        <f t="shared" si="587"/>
        <v>20</v>
      </c>
      <c r="I1123" s="434">
        <f t="shared" si="593"/>
        <v>0.3333333333</v>
      </c>
      <c r="J1123" s="424"/>
      <c r="K1123" s="532" t="s">
        <v>230</v>
      </c>
      <c r="L1123" s="532">
        <f>(O883)</f>
        <v>56</v>
      </c>
      <c r="M1123" s="656">
        <f t="shared" si="594"/>
        <v>36</v>
      </c>
      <c r="N1123" s="453">
        <v>0.0</v>
      </c>
      <c r="O1123" s="656">
        <f t="shared" si="595"/>
        <v>36</v>
      </c>
      <c r="P1123" s="435"/>
      <c r="Q1123" s="576"/>
      <c r="R1123" s="576"/>
      <c r="S1123" s="576"/>
      <c r="T1123" s="576"/>
      <c r="U1123" s="576"/>
      <c r="V1123" s="576"/>
      <c r="W1123" s="576"/>
      <c r="X1123" s="576"/>
      <c r="Y1123" s="576"/>
      <c r="Z1123" s="576"/>
    </row>
    <row r="1124">
      <c r="A1124" s="491" t="s">
        <v>274</v>
      </c>
      <c r="B1124" s="654"/>
      <c r="C1124" s="654"/>
      <c r="D1124" s="654"/>
      <c r="E1124" s="654"/>
      <c r="F1124" s="656"/>
      <c r="G1124" s="656"/>
      <c r="H1124" s="654">
        <f t="shared" si="587"/>
        <v>0</v>
      </c>
      <c r="I1124" s="434">
        <f t="shared" si="593"/>
        <v>0</v>
      </c>
      <c r="J1124" s="409"/>
      <c r="K1124" s="532" t="s">
        <v>274</v>
      </c>
      <c r="L1124" s="532">
        <f>(O885)</f>
        <v>0</v>
      </c>
      <c r="M1124" s="656">
        <f t="shared" si="594"/>
        <v>0</v>
      </c>
      <c r="N1124" s="453">
        <v>0.0</v>
      </c>
      <c r="O1124" s="656">
        <f t="shared" si="595"/>
        <v>0</v>
      </c>
      <c r="P1124" s="435"/>
      <c r="Q1124" s="576"/>
      <c r="R1124" s="576"/>
      <c r="S1124" s="576"/>
      <c r="T1124" s="576"/>
      <c r="U1124" s="576"/>
      <c r="V1124" s="576"/>
      <c r="W1124" s="576"/>
      <c r="X1124" s="576"/>
      <c r="Y1124" s="576"/>
      <c r="Z1124" s="576"/>
    </row>
    <row r="1125">
      <c r="A1125" s="451" t="s">
        <v>276</v>
      </c>
      <c r="B1125" s="641">
        <f t="shared" ref="B1125:G1125" si="596"> sum(B1126, B1127, B1128)</f>
        <v>0</v>
      </c>
      <c r="C1125" s="641">
        <f t="shared" si="596"/>
        <v>0</v>
      </c>
      <c r="D1125" s="641">
        <f t="shared" si="596"/>
        <v>0</v>
      </c>
      <c r="E1125" s="641">
        <f t="shared" si="596"/>
        <v>0</v>
      </c>
      <c r="F1125" s="641">
        <f t="shared" si="596"/>
        <v>0</v>
      </c>
      <c r="G1125" s="641">
        <f t="shared" si="596"/>
        <v>0</v>
      </c>
      <c r="H1125" s="642">
        <f t="shared" si="587"/>
        <v>0</v>
      </c>
      <c r="I1125" s="689"/>
      <c r="J1125" s="575"/>
      <c r="K1125" s="417" t="s">
        <v>276</v>
      </c>
      <c r="L1125" s="578"/>
      <c r="M1125" s="578"/>
      <c r="N1125" s="578"/>
      <c r="O1125" s="578"/>
      <c r="P1125" s="578"/>
      <c r="Q1125" s="576"/>
      <c r="R1125" s="576"/>
      <c r="S1125" s="576"/>
      <c r="T1125" s="576"/>
      <c r="U1125" s="576"/>
      <c r="V1125" s="576"/>
      <c r="W1125" s="576"/>
      <c r="X1125" s="576"/>
      <c r="Y1125" s="576"/>
      <c r="Z1125" s="576"/>
    </row>
    <row r="1126">
      <c r="A1126" s="491" t="s">
        <v>274</v>
      </c>
      <c r="B1126" s="654"/>
      <c r="C1126" s="654"/>
      <c r="D1126" s="654"/>
      <c r="E1126" s="654"/>
      <c r="F1126" s="656"/>
      <c r="G1126" s="656"/>
      <c r="H1126" s="654">
        <f t="shared" si="587"/>
        <v>0</v>
      </c>
      <c r="I1126" s="434">
        <f t="shared" ref="I1126:I1128" si="597">(H1126/60)</f>
        <v>0</v>
      </c>
      <c r="J1126" s="409"/>
      <c r="K1126" s="491" t="s">
        <v>274</v>
      </c>
      <c r="L1126" s="532">
        <f t="shared" ref="L1126:L1128" si="598">(O887)</f>
        <v>40</v>
      </c>
      <c r="M1126" s="656">
        <f t="shared" ref="M1126:M1128" si="599">(L1126-H1126)</f>
        <v>40</v>
      </c>
      <c r="N1126" s="453">
        <v>0.0</v>
      </c>
      <c r="O1126" s="656">
        <f t="shared" ref="O1126:O1128" si="600">sum(M1126,N1126)</f>
        <v>40</v>
      </c>
      <c r="P1126" s="435"/>
      <c r="Q1126" s="576"/>
      <c r="R1126" s="576"/>
      <c r="S1126" s="576"/>
      <c r="T1126" s="576"/>
      <c r="U1126" s="576"/>
      <c r="V1126" s="576"/>
      <c r="W1126" s="576"/>
      <c r="X1126" s="576"/>
      <c r="Y1126" s="576"/>
      <c r="Z1126" s="576"/>
    </row>
    <row r="1127">
      <c r="A1127" s="491" t="s">
        <v>274</v>
      </c>
      <c r="B1127" s="654"/>
      <c r="C1127" s="654"/>
      <c r="D1127" s="654"/>
      <c r="E1127" s="654"/>
      <c r="F1127" s="656"/>
      <c r="G1127" s="656"/>
      <c r="H1127" s="654">
        <f t="shared" si="587"/>
        <v>0</v>
      </c>
      <c r="I1127" s="434">
        <f t="shared" si="597"/>
        <v>0</v>
      </c>
      <c r="J1127" s="409"/>
      <c r="K1127" s="532" t="s">
        <v>274</v>
      </c>
      <c r="L1127" s="532">
        <f t="shared" si="598"/>
        <v>0</v>
      </c>
      <c r="M1127" s="656">
        <f t="shared" si="599"/>
        <v>0</v>
      </c>
      <c r="N1127" s="453">
        <v>0.0</v>
      </c>
      <c r="O1127" s="656">
        <f t="shared" si="600"/>
        <v>0</v>
      </c>
      <c r="P1127" s="435"/>
      <c r="Q1127" s="576"/>
      <c r="R1127" s="576"/>
      <c r="S1127" s="576"/>
      <c r="T1127" s="576"/>
      <c r="U1127" s="576"/>
      <c r="V1127" s="576"/>
      <c r="W1127" s="576"/>
      <c r="X1127" s="576"/>
      <c r="Y1127" s="576"/>
      <c r="Z1127" s="576"/>
    </row>
    <row r="1128">
      <c r="A1128" s="491" t="s">
        <v>274</v>
      </c>
      <c r="B1128" s="654"/>
      <c r="C1128" s="654"/>
      <c r="D1128" s="654"/>
      <c r="E1128" s="654"/>
      <c r="F1128" s="656"/>
      <c r="G1128" s="656"/>
      <c r="H1128" s="654">
        <f t="shared" si="587"/>
        <v>0</v>
      </c>
      <c r="I1128" s="434">
        <f t="shared" si="597"/>
        <v>0</v>
      </c>
      <c r="J1128" s="409"/>
      <c r="K1128" s="532" t="s">
        <v>274</v>
      </c>
      <c r="L1128" s="532">
        <f t="shared" si="598"/>
        <v>0</v>
      </c>
      <c r="M1128" s="656">
        <f t="shared" si="599"/>
        <v>0</v>
      </c>
      <c r="N1128" s="453">
        <v>0.0</v>
      </c>
      <c r="O1128" s="656">
        <f t="shared" si="600"/>
        <v>0</v>
      </c>
      <c r="P1128" s="435"/>
      <c r="Q1128" s="576"/>
      <c r="R1128" s="576"/>
      <c r="S1128" s="576"/>
      <c r="T1128" s="576"/>
      <c r="U1128" s="576"/>
      <c r="V1128" s="576"/>
      <c r="W1128" s="576"/>
      <c r="X1128" s="576"/>
      <c r="Y1128" s="576"/>
      <c r="Z1128" s="576"/>
    </row>
    <row r="1129">
      <c r="A1129" s="451" t="s">
        <v>277</v>
      </c>
      <c r="B1129" s="641">
        <f t="shared" ref="B1129:G1129" si="601"> sum(B1130, B1131, B1132)</f>
        <v>0</v>
      </c>
      <c r="C1129" s="641">
        <f t="shared" si="601"/>
        <v>0</v>
      </c>
      <c r="D1129" s="641">
        <f t="shared" si="601"/>
        <v>0</v>
      </c>
      <c r="E1129" s="641">
        <f t="shared" si="601"/>
        <v>0</v>
      </c>
      <c r="F1129" s="641">
        <f t="shared" si="601"/>
        <v>0</v>
      </c>
      <c r="G1129" s="641">
        <f t="shared" si="601"/>
        <v>0</v>
      </c>
      <c r="H1129" s="642">
        <f t="shared" si="587"/>
        <v>0</v>
      </c>
      <c r="I1129" s="689"/>
      <c r="J1129" s="575"/>
      <c r="K1129" s="417" t="s">
        <v>277</v>
      </c>
      <c r="L1129" s="578"/>
      <c r="M1129" s="578"/>
      <c r="N1129" s="578"/>
      <c r="O1129" s="578"/>
      <c r="P1129" s="578"/>
      <c r="Q1129" s="576"/>
      <c r="R1129" s="576"/>
      <c r="S1129" s="576"/>
      <c r="T1129" s="576"/>
      <c r="U1129" s="576"/>
      <c r="V1129" s="576"/>
      <c r="W1129" s="576"/>
      <c r="X1129" s="576"/>
      <c r="Y1129" s="576"/>
      <c r="Z1129" s="576"/>
    </row>
    <row r="1130">
      <c r="A1130" s="491" t="s">
        <v>274</v>
      </c>
      <c r="B1130" s="654"/>
      <c r="C1130" s="654"/>
      <c r="D1130" s="654"/>
      <c r="E1130" s="654"/>
      <c r="F1130" s="656"/>
      <c r="G1130" s="656"/>
      <c r="H1130" s="654">
        <f t="shared" si="587"/>
        <v>0</v>
      </c>
      <c r="I1130" s="434">
        <f t="shared" ref="I1130:I1132" si="602">(H1130/60)</f>
        <v>0</v>
      </c>
      <c r="J1130" s="409"/>
      <c r="K1130" s="532" t="s">
        <v>274</v>
      </c>
      <c r="L1130" s="532">
        <f t="shared" ref="L1130:L1132" si="603">(O891)</f>
        <v>0</v>
      </c>
      <c r="M1130" s="656">
        <f t="shared" ref="M1130:M1132" si="604">(L1130-H1130)</f>
        <v>0</v>
      </c>
      <c r="N1130" s="453">
        <v>0.0</v>
      </c>
      <c r="O1130" s="656">
        <f t="shared" ref="O1130:O1132" si="605">sum(M1130,N1130)</f>
        <v>0</v>
      </c>
      <c r="P1130" s="435"/>
      <c r="Q1130" s="576"/>
      <c r="R1130" s="576"/>
      <c r="S1130" s="576"/>
      <c r="T1130" s="576"/>
      <c r="U1130" s="576"/>
      <c r="V1130" s="576"/>
      <c r="W1130" s="576"/>
      <c r="X1130" s="576"/>
      <c r="Y1130" s="576"/>
      <c r="Z1130" s="576"/>
    </row>
    <row r="1131">
      <c r="A1131" s="491" t="s">
        <v>274</v>
      </c>
      <c r="B1131" s="654"/>
      <c r="C1131" s="654"/>
      <c r="D1131" s="654"/>
      <c r="E1131" s="654"/>
      <c r="F1131" s="656"/>
      <c r="G1131" s="656"/>
      <c r="H1131" s="654">
        <f t="shared" si="587"/>
        <v>0</v>
      </c>
      <c r="I1131" s="434">
        <f t="shared" si="602"/>
        <v>0</v>
      </c>
      <c r="J1131" s="409"/>
      <c r="K1131" s="532" t="s">
        <v>274</v>
      </c>
      <c r="L1131" s="532">
        <f t="shared" si="603"/>
        <v>0</v>
      </c>
      <c r="M1131" s="656">
        <f t="shared" si="604"/>
        <v>0</v>
      </c>
      <c r="N1131" s="453">
        <v>0.0</v>
      </c>
      <c r="O1131" s="656">
        <f t="shared" si="605"/>
        <v>0</v>
      </c>
      <c r="P1131" s="435"/>
      <c r="Q1131" s="576"/>
      <c r="R1131" s="576"/>
      <c r="S1131" s="576"/>
      <c r="T1131" s="576"/>
      <c r="U1131" s="576"/>
      <c r="V1131" s="576"/>
      <c r="W1131" s="576"/>
      <c r="X1131" s="576"/>
      <c r="Y1131" s="576"/>
      <c r="Z1131" s="576"/>
    </row>
    <row r="1132">
      <c r="A1132" s="491" t="s">
        <v>274</v>
      </c>
      <c r="B1132" s="654"/>
      <c r="C1132" s="654"/>
      <c r="D1132" s="654"/>
      <c r="E1132" s="654"/>
      <c r="F1132" s="656"/>
      <c r="G1132" s="656"/>
      <c r="H1132" s="654">
        <f t="shared" si="587"/>
        <v>0</v>
      </c>
      <c r="I1132" s="434">
        <f t="shared" si="602"/>
        <v>0</v>
      </c>
      <c r="J1132" s="409"/>
      <c r="K1132" s="532" t="s">
        <v>274</v>
      </c>
      <c r="L1132" s="532">
        <f t="shared" si="603"/>
        <v>0</v>
      </c>
      <c r="M1132" s="656">
        <f t="shared" si="604"/>
        <v>0</v>
      </c>
      <c r="N1132" s="453">
        <v>0.0</v>
      </c>
      <c r="O1132" s="656">
        <f t="shared" si="605"/>
        <v>0</v>
      </c>
      <c r="P1132" s="435"/>
      <c r="Q1132" s="576"/>
      <c r="R1132" s="576"/>
      <c r="S1132" s="576"/>
      <c r="T1132" s="576"/>
      <c r="U1132" s="576"/>
      <c r="V1132" s="576"/>
      <c r="W1132" s="576"/>
      <c r="X1132" s="576"/>
      <c r="Y1132" s="576"/>
      <c r="Z1132" s="576"/>
    </row>
    <row r="1133">
      <c r="A1133" s="420"/>
      <c r="B1133" s="646">
        <f t="shared" ref="B1133:G1133" si="606">SUM(B1118,B1119, B1120,B1123,B1122, B1124, B1126,B1127,B1128, B1130,B1131,B1132)</f>
        <v>19</v>
      </c>
      <c r="C1133" s="646">
        <f t="shared" si="606"/>
        <v>13</v>
      </c>
      <c r="D1133" s="646">
        <f t="shared" si="606"/>
        <v>15</v>
      </c>
      <c r="E1133" s="646">
        <f t="shared" si="606"/>
        <v>6</v>
      </c>
      <c r="F1133" s="646">
        <f t="shared" si="606"/>
        <v>22</v>
      </c>
      <c r="G1133" s="646">
        <f t="shared" si="606"/>
        <v>10</v>
      </c>
      <c r="H1133" s="646">
        <f t="shared" si="587"/>
        <v>85</v>
      </c>
      <c r="I1133" s="589"/>
      <c r="J1133" s="575"/>
      <c r="K1133" s="423" t="s">
        <v>9</v>
      </c>
      <c r="L1133" s="423">
        <f t="shared" ref="L1133:O1133" si="607">SUM(L1118:L1123)</f>
        <v>215</v>
      </c>
      <c r="M1133" s="646">
        <f t="shared" si="607"/>
        <v>130</v>
      </c>
      <c r="N1133" s="423">
        <f t="shared" si="607"/>
        <v>50</v>
      </c>
      <c r="O1133" s="646">
        <f t="shared" si="607"/>
        <v>180</v>
      </c>
      <c r="P1133" s="423"/>
      <c r="Q1133" s="576"/>
      <c r="R1133" s="576"/>
      <c r="S1133" s="576"/>
      <c r="T1133" s="576"/>
      <c r="U1133" s="576"/>
      <c r="V1133" s="576"/>
      <c r="W1133" s="576"/>
      <c r="X1133" s="576"/>
      <c r="Y1133" s="576"/>
      <c r="Z1133" s="576"/>
    </row>
    <row r="1134">
      <c r="A1134" s="584"/>
      <c r="B1134" s="677"/>
      <c r="C1134" s="677"/>
      <c r="D1134" s="677"/>
      <c r="E1134" s="677"/>
      <c r="F1134" s="677"/>
      <c r="G1134" s="677"/>
      <c r="H1134" s="678"/>
      <c r="I1134" s="676"/>
      <c r="J1134" s="577"/>
      <c r="K1134" s="576"/>
      <c r="L1134" s="576"/>
      <c r="M1134" s="576"/>
      <c r="N1134" s="576"/>
      <c r="O1134" s="576"/>
      <c r="P1134" s="576"/>
      <c r="Q1134" s="576"/>
      <c r="R1134" s="576"/>
      <c r="S1134" s="576"/>
      <c r="T1134" s="576"/>
      <c r="U1134" s="576"/>
      <c r="V1134" s="576"/>
      <c r="W1134" s="576"/>
      <c r="X1134" s="576"/>
      <c r="Y1134" s="576"/>
      <c r="Z1134" s="576"/>
    </row>
    <row r="1135">
      <c r="A1135" s="586"/>
      <c r="B1135" s="493">
        <f t="shared" ref="B1135:H1135" si="608">(B1133*32)</f>
        <v>608</v>
      </c>
      <c r="C1135" s="493">
        <f t="shared" si="608"/>
        <v>416</v>
      </c>
      <c r="D1135" s="493">
        <f t="shared" si="608"/>
        <v>480</v>
      </c>
      <c r="E1135" s="493">
        <f t="shared" si="608"/>
        <v>192</v>
      </c>
      <c r="F1135" s="493">
        <f t="shared" si="608"/>
        <v>704</v>
      </c>
      <c r="G1135" s="493">
        <f t="shared" si="608"/>
        <v>320</v>
      </c>
      <c r="H1135" s="493">
        <f t="shared" si="608"/>
        <v>2720</v>
      </c>
      <c r="I1135" s="676"/>
      <c r="J1135" s="577"/>
      <c r="K1135" s="576"/>
      <c r="L1135" s="576"/>
      <c r="M1135" s="576"/>
      <c r="N1135" s="576"/>
      <c r="O1135" s="576"/>
      <c r="P1135" s="576"/>
      <c r="Q1135" s="576"/>
      <c r="R1135" s="576"/>
      <c r="S1135" s="576"/>
      <c r="T1135" s="576"/>
      <c r="U1135" s="576"/>
      <c r="V1135" s="576"/>
      <c r="W1135" s="576"/>
      <c r="X1135" s="576"/>
      <c r="Y1135" s="576"/>
      <c r="Z1135" s="576"/>
    </row>
    <row r="1136">
      <c r="A1136" s="576"/>
      <c r="B1136" s="676"/>
      <c r="C1136" s="676"/>
      <c r="D1136" s="676"/>
      <c r="E1136" s="676"/>
      <c r="F1136" s="676"/>
      <c r="G1136" s="677"/>
      <c r="H1136" s="678"/>
      <c r="I1136" s="676"/>
      <c r="J1136" s="577"/>
      <c r="K1136" s="576"/>
      <c r="L1136" s="576"/>
      <c r="M1136" s="576"/>
      <c r="N1136" s="576"/>
      <c r="O1136" s="576"/>
      <c r="P1136" s="576"/>
      <c r="Q1136" s="576"/>
      <c r="R1136" s="576"/>
      <c r="S1136" s="576"/>
      <c r="T1136" s="576"/>
      <c r="U1136" s="576"/>
      <c r="V1136" s="576"/>
      <c r="W1136" s="576"/>
      <c r="X1136" s="576"/>
      <c r="Y1136" s="576"/>
      <c r="Z1136" s="576"/>
    </row>
    <row r="1137">
      <c r="A1137" s="576"/>
      <c r="B1137" s="676"/>
      <c r="C1137" s="676"/>
      <c r="D1137" s="676"/>
      <c r="E1137" s="676"/>
      <c r="F1137" s="679"/>
      <c r="G1137" s="680" t="s">
        <v>35</v>
      </c>
      <c r="H1137" s="681" t="s">
        <v>36</v>
      </c>
      <c r="I1137" s="676"/>
      <c r="J1137" s="577"/>
      <c r="K1137" s="576"/>
      <c r="L1137" s="576"/>
      <c r="M1137" s="576"/>
      <c r="N1137" s="576"/>
      <c r="O1137" s="576"/>
      <c r="P1137" s="576"/>
      <c r="Q1137" s="576"/>
      <c r="R1137" s="576"/>
      <c r="S1137" s="576"/>
      <c r="T1137" s="576"/>
      <c r="U1137" s="576"/>
      <c r="V1137" s="576"/>
      <c r="W1137" s="576"/>
      <c r="X1137" s="576"/>
      <c r="Y1137" s="576"/>
      <c r="Z1137" s="576"/>
    </row>
    <row r="1138">
      <c r="A1138" s="576"/>
      <c r="B1138" s="676"/>
      <c r="C1138" s="676"/>
      <c r="D1138" s="676"/>
      <c r="E1138" s="676"/>
      <c r="F1138" s="679"/>
      <c r="G1138" s="483">
        <v>44598.0</v>
      </c>
      <c r="H1138" s="656">
        <v>89.0</v>
      </c>
      <c r="I1138" s="676"/>
      <c r="J1138" s="577"/>
      <c r="K1138" s="576"/>
      <c r="L1138" s="576"/>
      <c r="M1138" s="576"/>
      <c r="N1138" s="576"/>
      <c r="O1138" s="576"/>
      <c r="P1138" s="576"/>
      <c r="Q1138" s="576"/>
      <c r="R1138" s="576"/>
      <c r="S1138" s="576"/>
      <c r="T1138" s="576"/>
      <c r="U1138" s="576"/>
      <c r="V1138" s="576"/>
      <c r="W1138" s="576"/>
      <c r="X1138" s="576"/>
      <c r="Y1138" s="576"/>
      <c r="Z1138" s="576"/>
    </row>
    <row r="1139">
      <c r="A1139" s="576"/>
      <c r="B1139" s="676"/>
      <c r="C1139" s="676"/>
      <c r="D1139" s="676"/>
      <c r="E1139" s="676"/>
      <c r="F1139" s="679"/>
      <c r="G1139" s="483">
        <v>44605.0</v>
      </c>
      <c r="H1139" s="656">
        <v>99.0</v>
      </c>
      <c r="I1139" s="676"/>
      <c r="J1139" s="577"/>
      <c r="K1139" s="576"/>
      <c r="L1139" s="576"/>
      <c r="M1139" s="576"/>
      <c r="N1139" s="576"/>
      <c r="O1139" s="576"/>
      <c r="P1139" s="576"/>
      <c r="Q1139" s="576"/>
      <c r="R1139" s="576"/>
      <c r="S1139" s="576"/>
      <c r="T1139" s="576"/>
      <c r="U1139" s="576"/>
      <c r="V1139" s="576"/>
      <c r="W1139" s="576"/>
      <c r="X1139" s="576"/>
      <c r="Y1139" s="576"/>
      <c r="Z1139" s="576"/>
    </row>
    <row r="1140">
      <c r="A1140" s="576"/>
      <c r="B1140" s="676"/>
      <c r="C1140" s="676"/>
      <c r="D1140" s="676"/>
      <c r="E1140" s="676"/>
      <c r="F1140" s="679"/>
      <c r="G1140" s="484">
        <v>44612.0</v>
      </c>
      <c r="H1140" s="651">
        <v>82.0</v>
      </c>
      <c r="I1140" s="676"/>
      <c r="J1140" s="577"/>
      <c r="K1140" s="576"/>
      <c r="L1140" s="576"/>
      <c r="M1140" s="576"/>
      <c r="N1140" s="576"/>
      <c r="O1140" s="576"/>
      <c r="P1140" s="576"/>
      <c r="Q1140" s="576"/>
      <c r="R1140" s="576"/>
      <c r="S1140" s="576"/>
      <c r="T1140" s="576"/>
      <c r="U1140" s="576"/>
      <c r="V1140" s="576"/>
      <c r="W1140" s="576"/>
      <c r="X1140" s="576"/>
      <c r="Y1140" s="576"/>
      <c r="Z1140" s="576"/>
    </row>
    <row r="1141">
      <c r="A1141" s="576"/>
      <c r="B1141" s="676"/>
      <c r="C1141" s="676"/>
      <c r="D1141" s="676"/>
      <c r="E1141" s="676"/>
      <c r="F1141" s="679"/>
      <c r="G1141" s="484">
        <v>44619.0</v>
      </c>
      <c r="H1141" s="651">
        <f>(H1133)</f>
        <v>85</v>
      </c>
      <c r="I1141" s="676"/>
      <c r="J1141" s="577"/>
      <c r="K1141" s="576"/>
      <c r="L1141" s="576"/>
      <c r="M1141" s="576"/>
      <c r="N1141" s="576"/>
      <c r="O1141" s="576"/>
      <c r="P1141" s="576"/>
      <c r="Q1141" s="576"/>
      <c r="R1141" s="576"/>
      <c r="S1141" s="576"/>
      <c r="T1141" s="576"/>
      <c r="U1141" s="576"/>
      <c r="V1141" s="576"/>
      <c r="W1141" s="576"/>
      <c r="X1141" s="576"/>
      <c r="Y1141" s="576"/>
      <c r="Z1141" s="576"/>
    </row>
    <row r="1142">
      <c r="A1142" s="576"/>
      <c r="B1142" s="676"/>
      <c r="C1142" s="676"/>
      <c r="D1142" s="676"/>
      <c r="E1142" s="676"/>
      <c r="F1142" s="679"/>
      <c r="G1142" s="680" t="s">
        <v>9</v>
      </c>
      <c r="H1142" s="682">
        <f>SUM(H1138:H1141)</f>
        <v>355</v>
      </c>
      <c r="I1142" s="676"/>
      <c r="J1142" s="577"/>
      <c r="K1142" s="576"/>
      <c r="L1142" s="576"/>
      <c r="M1142" s="576"/>
      <c r="N1142" s="576"/>
      <c r="O1142" s="576"/>
      <c r="P1142" s="576"/>
      <c r="Q1142" s="576"/>
      <c r="R1142" s="576"/>
      <c r="S1142" s="576"/>
      <c r="T1142" s="576"/>
      <c r="U1142" s="576"/>
      <c r="V1142" s="576"/>
      <c r="W1142" s="576"/>
      <c r="X1142" s="576"/>
      <c r="Y1142" s="576"/>
      <c r="Z1142" s="576"/>
    </row>
    <row r="1143">
      <c r="A1143" s="576"/>
      <c r="B1143" s="676"/>
      <c r="C1143" s="676"/>
      <c r="D1143" s="676"/>
      <c r="E1143" s="676"/>
      <c r="F1143" s="676"/>
      <c r="G1143" s="677"/>
      <c r="H1143" s="678"/>
      <c r="I1143" s="677"/>
      <c r="J1143" s="577"/>
      <c r="K1143" s="576"/>
      <c r="L1143" s="576"/>
      <c r="M1143" s="576"/>
      <c r="N1143" s="576"/>
      <c r="O1143" s="576"/>
      <c r="P1143" s="576"/>
      <c r="Q1143" s="576"/>
      <c r="R1143" s="576"/>
      <c r="S1143" s="576"/>
      <c r="T1143" s="576"/>
      <c r="U1143" s="576"/>
      <c r="V1143" s="576"/>
      <c r="W1143" s="576"/>
      <c r="X1143" s="576"/>
      <c r="Y1143" s="576"/>
      <c r="Z1143" s="576"/>
    </row>
    <row r="1144">
      <c r="A1144" s="576"/>
      <c r="B1144" s="676"/>
      <c r="C1144" s="676"/>
      <c r="D1144" s="676"/>
      <c r="E1144" s="676"/>
      <c r="F1144" s="679"/>
      <c r="G1144" s="683" t="s">
        <v>131</v>
      </c>
      <c r="H1144" s="684">
        <f>(1000-H1142)</f>
        <v>645</v>
      </c>
      <c r="I1144" s="486">
        <f>(H1142/1000)</f>
        <v>0.355</v>
      </c>
      <c r="J1144" s="577"/>
      <c r="K1144" s="576"/>
      <c r="L1144" s="576"/>
      <c r="M1144" s="576"/>
      <c r="N1144" s="576"/>
      <c r="O1144" s="576"/>
      <c r="P1144" s="576"/>
      <c r="Q1144" s="576"/>
      <c r="R1144" s="576"/>
      <c r="S1144" s="576"/>
      <c r="T1144" s="576"/>
      <c r="U1144" s="576"/>
      <c r="V1144" s="576"/>
      <c r="W1144" s="576"/>
      <c r="X1144" s="576"/>
      <c r="Y1144" s="576"/>
      <c r="Z1144" s="576"/>
    </row>
    <row r="1145">
      <c r="A1145" s="584"/>
      <c r="B1145" s="677"/>
      <c r="C1145" s="677"/>
      <c r="D1145" s="677"/>
      <c r="E1145" s="677"/>
      <c r="F1145" s="677"/>
      <c r="G1145" s="677"/>
      <c r="H1145" s="678"/>
      <c r="I1145" s="677"/>
      <c r="J1145" s="577"/>
      <c r="K1145" s="584"/>
      <c r="L1145" s="584"/>
      <c r="M1145" s="584"/>
      <c r="N1145" s="584"/>
      <c r="O1145" s="584"/>
      <c r="P1145" s="584"/>
      <c r="Q1145" s="576"/>
      <c r="R1145" s="576"/>
      <c r="S1145" s="576"/>
      <c r="T1145" s="576"/>
      <c r="U1145" s="576"/>
      <c r="V1145" s="576"/>
      <c r="W1145" s="576"/>
      <c r="X1145" s="576"/>
      <c r="Y1145" s="576"/>
      <c r="Z1145" s="576"/>
    </row>
    <row r="1146">
      <c r="A1146" s="632" t="s">
        <v>295</v>
      </c>
      <c r="B1146" s="633">
        <v>21.0</v>
      </c>
      <c r="C1146" s="633">
        <v>22.0</v>
      </c>
      <c r="D1146" s="633">
        <v>23.0</v>
      </c>
      <c r="E1146" s="633">
        <v>24.0</v>
      </c>
      <c r="F1146" s="633">
        <v>25.0</v>
      </c>
      <c r="G1146" s="633">
        <v>26.0</v>
      </c>
      <c r="H1146" s="634"/>
      <c r="I1146" s="634"/>
      <c r="J1146" s="635"/>
      <c r="K1146" s="632" t="s">
        <v>295</v>
      </c>
      <c r="L1146" s="415"/>
      <c r="M1146" s="415"/>
      <c r="N1146" s="415"/>
      <c r="O1146" s="415"/>
      <c r="P1146" s="415"/>
      <c r="Q1146" s="576"/>
      <c r="R1146" s="576"/>
      <c r="S1146" s="576"/>
      <c r="T1146" s="576"/>
      <c r="U1146" s="576"/>
      <c r="V1146" s="576"/>
      <c r="W1146" s="576"/>
      <c r="X1146" s="576"/>
      <c r="Y1146" s="576"/>
      <c r="Z1146" s="576"/>
    </row>
    <row r="1147">
      <c r="A1147" s="412" t="s">
        <v>144</v>
      </c>
      <c r="B1147" s="685" t="s">
        <v>2</v>
      </c>
      <c r="C1147" s="685" t="s">
        <v>3</v>
      </c>
      <c r="D1147" s="685" t="s">
        <v>4</v>
      </c>
      <c r="E1147" s="685" t="s">
        <v>5</v>
      </c>
      <c r="F1147" s="685" t="s">
        <v>6</v>
      </c>
      <c r="G1147" s="685" t="s">
        <v>7</v>
      </c>
      <c r="H1147" s="686" t="s">
        <v>9</v>
      </c>
      <c r="I1147" s="685" t="s">
        <v>71</v>
      </c>
      <c r="J1147" s="575"/>
      <c r="K1147" s="413" t="s">
        <v>144</v>
      </c>
      <c r="L1147" s="413" t="s">
        <v>72</v>
      </c>
      <c r="M1147" s="413" t="s">
        <v>13</v>
      </c>
      <c r="N1147" s="415" t="s">
        <v>73</v>
      </c>
      <c r="O1147" s="415" t="s">
        <v>133</v>
      </c>
      <c r="P1147" s="415" t="s">
        <v>74</v>
      </c>
      <c r="Q1147" s="576"/>
      <c r="R1147" s="576"/>
      <c r="S1147" s="576"/>
      <c r="T1147" s="576"/>
      <c r="U1147" s="576"/>
      <c r="V1147" s="576"/>
      <c r="W1147" s="576"/>
      <c r="X1147" s="576"/>
      <c r="Y1147" s="576"/>
      <c r="Z1147" s="576"/>
    </row>
    <row r="1148">
      <c r="A1148" s="452" t="s">
        <v>1</v>
      </c>
      <c r="B1148" s="687"/>
      <c r="C1148" s="687"/>
      <c r="D1148" s="687"/>
      <c r="E1148" s="687"/>
      <c r="F1148" s="687"/>
      <c r="G1148" s="687"/>
      <c r="H1148" s="688"/>
      <c r="I1148" s="687"/>
      <c r="J1148" s="575"/>
      <c r="K1148" s="498" t="s">
        <v>1</v>
      </c>
      <c r="L1148" s="590"/>
      <c r="M1148" s="590"/>
      <c r="N1148" s="590"/>
      <c r="O1148" s="590"/>
      <c r="P1148" s="590"/>
      <c r="Q1148" s="576"/>
      <c r="R1148" s="576"/>
      <c r="S1148" s="576"/>
      <c r="T1148" s="576"/>
      <c r="U1148" s="576"/>
      <c r="V1148" s="576"/>
      <c r="W1148" s="576"/>
      <c r="X1148" s="576"/>
      <c r="Y1148" s="576"/>
      <c r="Z1148" s="576"/>
    </row>
    <row r="1149">
      <c r="A1149" s="451" t="s">
        <v>275</v>
      </c>
      <c r="B1149" s="641">
        <f t="shared" ref="B1149:G1149" si="609"> sum(B1150, B1151)</f>
        <v>13</v>
      </c>
      <c r="C1149" s="641">
        <f t="shared" si="609"/>
        <v>11</v>
      </c>
      <c r="D1149" s="641">
        <f t="shared" si="609"/>
        <v>11</v>
      </c>
      <c r="E1149" s="641">
        <f t="shared" si="609"/>
        <v>13</v>
      </c>
      <c r="F1149" s="641">
        <f t="shared" si="609"/>
        <v>29</v>
      </c>
      <c r="G1149" s="641">
        <f t="shared" si="609"/>
        <v>0</v>
      </c>
      <c r="H1149" s="642">
        <f t="shared" ref="H1149:H1176" si="610">SUM(B1149:G1149)</f>
        <v>77</v>
      </c>
      <c r="I1149" s="689"/>
      <c r="J1149" s="575"/>
      <c r="K1149" s="417" t="s">
        <v>275</v>
      </c>
      <c r="L1149" s="578"/>
      <c r="M1149" s="578"/>
      <c r="N1149" s="578"/>
      <c r="O1149" s="578"/>
      <c r="P1149" s="578"/>
      <c r="Q1149" s="576"/>
      <c r="R1149" s="576"/>
      <c r="S1149" s="576"/>
      <c r="T1149" s="576"/>
      <c r="U1149" s="576"/>
      <c r="V1149" s="576"/>
      <c r="W1149" s="576"/>
      <c r="X1149" s="576"/>
      <c r="Y1149" s="576"/>
      <c r="Z1149" s="576"/>
    </row>
    <row r="1150">
      <c r="A1150" s="591" t="s">
        <v>145</v>
      </c>
      <c r="B1150" s="690">
        <v>13.0</v>
      </c>
      <c r="C1150" s="690">
        <v>10.0</v>
      </c>
      <c r="D1150" s="691">
        <v>11.0</v>
      </c>
      <c r="E1150" s="690">
        <v>13.0</v>
      </c>
      <c r="F1150" s="690">
        <v>29.0</v>
      </c>
      <c r="G1150" s="692">
        <v>0.0</v>
      </c>
      <c r="H1150" s="693">
        <f t="shared" si="610"/>
        <v>76</v>
      </c>
      <c r="I1150" s="596">
        <f>(H1150:H1151/60)</f>
        <v>1.266666667</v>
      </c>
      <c r="J1150" s="424"/>
      <c r="K1150" s="595" t="s">
        <v>145</v>
      </c>
      <c r="L1150" s="694">
        <f t="shared" ref="L1150:L1155" si="611">(O910)</f>
        <v>105</v>
      </c>
      <c r="M1150" s="694">
        <f t="shared" ref="M1150:M1155" si="612">(L1150-H1150)</f>
        <v>29</v>
      </c>
      <c r="N1150" s="695">
        <v>81.0</v>
      </c>
      <c r="O1150" s="694">
        <f t="shared" ref="O1150:O1155" si="613">sum(M1150,N1150)</f>
        <v>110</v>
      </c>
      <c r="P1150" s="694"/>
      <c r="Q1150" s="576"/>
      <c r="R1150" s="576"/>
      <c r="S1150" s="576"/>
      <c r="T1150" s="576"/>
      <c r="U1150" s="576"/>
      <c r="V1150" s="576"/>
      <c r="W1150" s="576"/>
      <c r="X1150" s="576"/>
      <c r="Y1150" s="576"/>
      <c r="Z1150" s="576"/>
    </row>
    <row r="1151">
      <c r="A1151" s="491" t="s">
        <v>121</v>
      </c>
      <c r="B1151" s="653">
        <v>0.0</v>
      </c>
      <c r="C1151" s="653">
        <v>1.0</v>
      </c>
      <c r="D1151" s="662">
        <v>0.0</v>
      </c>
      <c r="E1151" s="653">
        <v>0.0</v>
      </c>
      <c r="F1151" s="653">
        <v>0.0</v>
      </c>
      <c r="G1151" s="651">
        <v>0.0</v>
      </c>
      <c r="H1151" s="654">
        <f t="shared" si="610"/>
        <v>1</v>
      </c>
      <c r="I1151" s="599"/>
      <c r="J1151" s="424"/>
      <c r="K1151" s="532" t="s">
        <v>121</v>
      </c>
      <c r="L1151" s="656">
        <f t="shared" si="611"/>
        <v>5</v>
      </c>
      <c r="M1151" s="655">
        <f t="shared" si="612"/>
        <v>4</v>
      </c>
      <c r="N1151" s="653">
        <v>0.0</v>
      </c>
      <c r="O1151" s="655">
        <f t="shared" si="613"/>
        <v>4</v>
      </c>
      <c r="P1151" s="655"/>
      <c r="Q1151" s="576"/>
      <c r="R1151" s="576"/>
      <c r="S1151" s="576"/>
      <c r="T1151" s="576"/>
      <c r="U1151" s="576"/>
      <c r="V1151" s="576"/>
      <c r="W1151" s="576"/>
      <c r="X1151" s="576"/>
      <c r="Y1151" s="576"/>
      <c r="Z1151" s="576"/>
    </row>
    <row r="1152">
      <c r="A1152" s="600" t="s">
        <v>257</v>
      </c>
      <c r="B1152" s="695">
        <v>0.0</v>
      </c>
      <c r="C1152" s="695">
        <v>5.0</v>
      </c>
      <c r="D1152" s="695">
        <v>11.0</v>
      </c>
      <c r="E1152" s="695">
        <v>11.0</v>
      </c>
      <c r="F1152" s="695">
        <v>9.0</v>
      </c>
      <c r="G1152" s="696">
        <v>0.0</v>
      </c>
      <c r="H1152" s="697">
        <f t="shared" si="610"/>
        <v>36</v>
      </c>
      <c r="I1152" s="602">
        <f>(H1152/60)</f>
        <v>0.6</v>
      </c>
      <c r="J1152" s="409"/>
      <c r="K1152" s="597" t="s">
        <v>257</v>
      </c>
      <c r="L1152" s="694">
        <f t="shared" si="611"/>
        <v>69</v>
      </c>
      <c r="M1152" s="694">
        <f t="shared" si="612"/>
        <v>33</v>
      </c>
      <c r="N1152" s="695">
        <v>23.0</v>
      </c>
      <c r="O1152" s="694">
        <f t="shared" si="613"/>
        <v>56</v>
      </c>
      <c r="P1152" s="694"/>
      <c r="Q1152" s="576"/>
      <c r="R1152" s="576"/>
      <c r="S1152" s="576"/>
      <c r="T1152" s="576"/>
      <c r="U1152" s="576"/>
      <c r="V1152" s="576"/>
      <c r="W1152" s="576"/>
      <c r="X1152" s="576"/>
      <c r="Y1152" s="576"/>
      <c r="Z1152" s="576"/>
    </row>
    <row r="1153">
      <c r="A1153" s="491" t="s">
        <v>121</v>
      </c>
      <c r="B1153" s="653">
        <v>0.0</v>
      </c>
      <c r="C1153" s="653">
        <v>0.0</v>
      </c>
      <c r="D1153" s="653">
        <v>0.0</v>
      </c>
      <c r="E1153" s="653">
        <v>0.0</v>
      </c>
      <c r="F1153" s="653">
        <v>0.0</v>
      </c>
      <c r="G1153" s="651">
        <v>0.0</v>
      </c>
      <c r="H1153" s="654">
        <f t="shared" si="610"/>
        <v>0</v>
      </c>
      <c r="I1153" s="599"/>
      <c r="J1153" s="409"/>
      <c r="K1153" s="532" t="s">
        <v>121</v>
      </c>
      <c r="L1153" s="656">
        <f t="shared" si="611"/>
        <v>0</v>
      </c>
      <c r="M1153" s="655">
        <f t="shared" si="612"/>
        <v>0</v>
      </c>
      <c r="N1153" s="653">
        <v>0.0</v>
      </c>
      <c r="O1153" s="655">
        <f t="shared" si="613"/>
        <v>0</v>
      </c>
      <c r="P1153" s="655"/>
      <c r="Q1153" s="698" t="s">
        <v>100</v>
      </c>
      <c r="R1153" s="576"/>
      <c r="S1153" s="576"/>
      <c r="T1153" s="576"/>
      <c r="U1153" s="576"/>
      <c r="V1153" s="576"/>
      <c r="W1153" s="576"/>
      <c r="X1153" s="576"/>
      <c r="Y1153" s="576"/>
      <c r="Z1153" s="576"/>
    </row>
    <row r="1154">
      <c r="A1154" s="699" t="s">
        <v>298</v>
      </c>
      <c r="B1154" s="695">
        <v>0.0</v>
      </c>
      <c r="C1154" s="695">
        <v>0.0</v>
      </c>
      <c r="D1154" s="695">
        <v>0.0</v>
      </c>
      <c r="E1154" s="695">
        <v>0.0</v>
      </c>
      <c r="F1154" s="695">
        <v>0.0</v>
      </c>
      <c r="G1154" s="696">
        <v>0.0</v>
      </c>
      <c r="H1154" s="697">
        <f t="shared" si="610"/>
        <v>0</v>
      </c>
      <c r="I1154" s="602">
        <f>(H1154/60)</f>
        <v>0</v>
      </c>
      <c r="J1154" s="409"/>
      <c r="K1154" s="603" t="s">
        <v>298</v>
      </c>
      <c r="L1154" s="694">
        <f t="shared" si="611"/>
        <v>0</v>
      </c>
      <c r="M1154" s="694">
        <f t="shared" si="612"/>
        <v>0</v>
      </c>
      <c r="N1154" s="695">
        <v>15.0</v>
      </c>
      <c r="O1154" s="694">
        <f t="shared" si="613"/>
        <v>15</v>
      </c>
      <c r="P1154" s="694"/>
      <c r="Q1154" s="576"/>
      <c r="R1154" s="576"/>
      <c r="S1154" s="576"/>
      <c r="T1154" s="576"/>
      <c r="U1154" s="576"/>
      <c r="V1154" s="576"/>
      <c r="W1154" s="576"/>
      <c r="X1154" s="576"/>
      <c r="Y1154" s="576"/>
      <c r="Z1154" s="576"/>
    </row>
    <row r="1155">
      <c r="A1155" s="491" t="s">
        <v>121</v>
      </c>
      <c r="B1155" s="653">
        <v>0.0</v>
      </c>
      <c r="C1155" s="653">
        <v>0.0</v>
      </c>
      <c r="D1155" s="653">
        <v>0.0</v>
      </c>
      <c r="E1155" s="653">
        <v>0.0</v>
      </c>
      <c r="F1155" s="653">
        <v>0.0</v>
      </c>
      <c r="G1155" s="651">
        <v>0.0</v>
      </c>
      <c r="H1155" s="654">
        <f t="shared" si="610"/>
        <v>0</v>
      </c>
      <c r="I1155" s="599"/>
      <c r="J1155" s="409"/>
      <c r="K1155" s="532" t="s">
        <v>121</v>
      </c>
      <c r="L1155" s="656">
        <f t="shared" si="611"/>
        <v>0</v>
      </c>
      <c r="M1155" s="655">
        <f t="shared" si="612"/>
        <v>0</v>
      </c>
      <c r="N1155" s="653">
        <v>0.0</v>
      </c>
      <c r="O1155" s="655">
        <f t="shared" si="613"/>
        <v>0</v>
      </c>
      <c r="P1155" s="655"/>
      <c r="Q1155" s="576"/>
      <c r="R1155" s="576"/>
      <c r="S1155" s="576"/>
      <c r="T1155" s="576"/>
      <c r="U1155" s="576"/>
      <c r="V1155" s="576"/>
      <c r="W1155" s="576"/>
      <c r="X1155" s="576"/>
      <c r="Y1155" s="576"/>
      <c r="Z1155" s="576"/>
    </row>
    <row r="1156">
      <c r="A1156" s="451" t="s">
        <v>275</v>
      </c>
      <c r="B1156" s="641">
        <f> sum(B1157, B1158)</f>
        <v>18</v>
      </c>
      <c r="C1156" s="641">
        <v>0.0</v>
      </c>
      <c r="D1156" s="641">
        <f t="shared" ref="D1156:F1156" si="614"> sum(D1157, D1158)</f>
        <v>0</v>
      </c>
      <c r="E1156" s="641">
        <f t="shared" si="614"/>
        <v>0</v>
      </c>
      <c r="F1156" s="641">
        <f t="shared" si="614"/>
        <v>0</v>
      </c>
      <c r="G1156" s="641">
        <v>0.0</v>
      </c>
      <c r="H1156" s="642">
        <f t="shared" si="610"/>
        <v>18</v>
      </c>
      <c r="I1156" s="689"/>
      <c r="J1156" s="575"/>
      <c r="K1156" s="417" t="s">
        <v>275</v>
      </c>
      <c r="L1156" s="661"/>
      <c r="M1156" s="661"/>
      <c r="N1156" s="661"/>
      <c r="O1156" s="661"/>
      <c r="P1156" s="661"/>
      <c r="Q1156" s="576"/>
      <c r="R1156" s="576"/>
      <c r="S1156" s="576"/>
      <c r="T1156" s="576"/>
      <c r="U1156" s="576"/>
      <c r="V1156" s="576"/>
      <c r="W1156" s="576"/>
      <c r="X1156" s="576"/>
      <c r="Y1156" s="576"/>
      <c r="Z1156" s="576"/>
    </row>
    <row r="1157">
      <c r="A1157" s="591" t="s">
        <v>153</v>
      </c>
      <c r="B1157" s="690">
        <v>18.0</v>
      </c>
      <c r="C1157" s="690">
        <v>18.0</v>
      </c>
      <c r="D1157" s="690">
        <v>0.0</v>
      </c>
      <c r="E1157" s="690">
        <v>0.0</v>
      </c>
      <c r="F1157" s="690">
        <v>0.0</v>
      </c>
      <c r="G1157" s="692">
        <v>0.0</v>
      </c>
      <c r="H1157" s="693">
        <f t="shared" si="610"/>
        <v>36</v>
      </c>
      <c r="I1157" s="596">
        <f>(H1157/60)</f>
        <v>0.6</v>
      </c>
      <c r="J1157" s="424"/>
      <c r="K1157" s="595" t="s">
        <v>153</v>
      </c>
      <c r="L1157" s="694">
        <f t="shared" ref="L1157:L1162" si="615">(O917)</f>
        <v>40</v>
      </c>
      <c r="M1157" s="694">
        <f t="shared" ref="M1157:M1162" si="616">(L1157-H1157)</f>
        <v>4</v>
      </c>
      <c r="N1157" s="695">
        <v>45.0</v>
      </c>
      <c r="O1157" s="694">
        <f t="shared" ref="O1157:O1162" si="617">sum(M1157,N1157)</f>
        <v>49</v>
      </c>
      <c r="P1157" s="696"/>
      <c r="Q1157" s="576"/>
      <c r="R1157" s="576"/>
      <c r="S1157" s="576"/>
      <c r="T1157" s="576"/>
      <c r="U1157" s="576"/>
      <c r="V1157" s="576"/>
      <c r="W1157" s="576"/>
      <c r="X1157" s="576"/>
      <c r="Y1157" s="576"/>
      <c r="Z1157" s="576"/>
    </row>
    <row r="1158">
      <c r="A1158" s="491" t="s">
        <v>121</v>
      </c>
      <c r="B1158" s="653">
        <v>0.0</v>
      </c>
      <c r="C1158" s="653">
        <v>0.0</v>
      </c>
      <c r="D1158" s="653">
        <v>0.0</v>
      </c>
      <c r="E1158" s="653">
        <v>0.0</v>
      </c>
      <c r="F1158" s="653">
        <v>0.0</v>
      </c>
      <c r="G1158" s="651">
        <v>0.0</v>
      </c>
      <c r="H1158" s="654">
        <f t="shared" si="610"/>
        <v>0</v>
      </c>
      <c r="I1158" s="599"/>
      <c r="J1158" s="424"/>
      <c r="K1158" s="532" t="s">
        <v>121</v>
      </c>
      <c r="L1158" s="656">
        <f t="shared" si="615"/>
        <v>0</v>
      </c>
      <c r="M1158" s="655">
        <f t="shared" si="616"/>
        <v>0</v>
      </c>
      <c r="N1158" s="653">
        <v>0.0</v>
      </c>
      <c r="O1158" s="655">
        <f t="shared" si="617"/>
        <v>0</v>
      </c>
      <c r="P1158" s="655"/>
      <c r="Q1158" s="576"/>
      <c r="R1158" s="576"/>
      <c r="S1158" s="576"/>
      <c r="T1158" s="576"/>
      <c r="U1158" s="576"/>
      <c r="V1158" s="576"/>
      <c r="W1158" s="576"/>
      <c r="X1158" s="576"/>
      <c r="Y1158" s="576"/>
      <c r="Z1158" s="576"/>
    </row>
    <row r="1159">
      <c r="A1159" s="600" t="s">
        <v>203</v>
      </c>
      <c r="B1159" s="695">
        <v>16.0</v>
      </c>
      <c r="C1159" s="695">
        <v>12.0</v>
      </c>
      <c r="D1159" s="695">
        <v>10.0</v>
      </c>
      <c r="E1159" s="695">
        <v>11.0</v>
      </c>
      <c r="F1159" s="695">
        <v>5.0</v>
      </c>
      <c r="G1159" s="696">
        <v>0.0</v>
      </c>
      <c r="H1159" s="697">
        <f t="shared" si="610"/>
        <v>54</v>
      </c>
      <c r="I1159" s="602">
        <f>(H1159/60)</f>
        <v>0.9</v>
      </c>
      <c r="J1159" s="424"/>
      <c r="K1159" s="597" t="s">
        <v>203</v>
      </c>
      <c r="L1159" s="694">
        <f t="shared" si="615"/>
        <v>86</v>
      </c>
      <c r="M1159" s="694">
        <f t="shared" si="616"/>
        <v>32</v>
      </c>
      <c r="N1159" s="695">
        <v>52.0</v>
      </c>
      <c r="O1159" s="694">
        <f t="shared" si="617"/>
        <v>84</v>
      </c>
      <c r="P1159" s="696"/>
      <c r="Q1159" s="576"/>
      <c r="R1159" s="576"/>
      <c r="S1159" s="576"/>
      <c r="T1159" s="576"/>
      <c r="U1159" s="576"/>
      <c r="V1159" s="576"/>
      <c r="W1159" s="576"/>
      <c r="X1159" s="576"/>
      <c r="Y1159" s="576"/>
      <c r="Z1159" s="576"/>
    </row>
    <row r="1160">
      <c r="A1160" s="491" t="s">
        <v>121</v>
      </c>
      <c r="B1160" s="653">
        <v>0.0</v>
      </c>
      <c r="C1160" s="653">
        <v>0.0</v>
      </c>
      <c r="D1160" s="653">
        <v>0.0</v>
      </c>
      <c r="E1160" s="653">
        <v>0.0</v>
      </c>
      <c r="F1160" s="653">
        <v>0.0</v>
      </c>
      <c r="G1160" s="651">
        <v>0.0</v>
      </c>
      <c r="H1160" s="654">
        <f t="shared" si="610"/>
        <v>0</v>
      </c>
      <c r="I1160" s="599"/>
      <c r="J1160" s="424"/>
      <c r="K1160" s="532" t="s">
        <v>121</v>
      </c>
      <c r="L1160" s="656">
        <f t="shared" si="615"/>
        <v>0</v>
      </c>
      <c r="M1160" s="655">
        <f t="shared" si="616"/>
        <v>0</v>
      </c>
      <c r="N1160" s="653">
        <v>0.0</v>
      </c>
      <c r="O1160" s="655">
        <f t="shared" si="617"/>
        <v>0</v>
      </c>
      <c r="P1160" s="655"/>
      <c r="Q1160" s="576"/>
      <c r="R1160" s="576"/>
      <c r="S1160" s="576"/>
      <c r="T1160" s="576"/>
      <c r="U1160" s="576"/>
      <c r="V1160" s="576"/>
      <c r="W1160" s="576"/>
      <c r="X1160" s="576"/>
      <c r="Y1160" s="576"/>
      <c r="Z1160" s="576"/>
    </row>
    <row r="1161">
      <c r="A1161" s="600" t="s">
        <v>241</v>
      </c>
      <c r="B1161" s="695">
        <v>4.0</v>
      </c>
      <c r="C1161" s="695">
        <v>1.0</v>
      </c>
      <c r="D1161" s="695">
        <v>6.0</v>
      </c>
      <c r="E1161" s="695">
        <v>5.0</v>
      </c>
      <c r="F1161" s="695">
        <v>1.0</v>
      </c>
      <c r="G1161" s="696">
        <v>0.0</v>
      </c>
      <c r="H1161" s="697">
        <f t="shared" si="610"/>
        <v>17</v>
      </c>
      <c r="I1161" s="602">
        <f>(H1161/60)</f>
        <v>0.2833333333</v>
      </c>
      <c r="J1161" s="424"/>
      <c r="K1161" s="597" t="s">
        <v>241</v>
      </c>
      <c r="L1161" s="694">
        <f t="shared" si="615"/>
        <v>49</v>
      </c>
      <c r="M1161" s="694">
        <f t="shared" si="616"/>
        <v>32</v>
      </c>
      <c r="N1161" s="695">
        <v>20.0</v>
      </c>
      <c r="O1161" s="694">
        <f t="shared" si="617"/>
        <v>52</v>
      </c>
      <c r="P1161" s="696"/>
      <c r="Q1161" s="576"/>
      <c r="R1161" s="576"/>
      <c r="S1161" s="576"/>
      <c r="T1161" s="576"/>
      <c r="U1161" s="576"/>
      <c r="V1161" s="576"/>
      <c r="W1161" s="576"/>
      <c r="X1161" s="576"/>
      <c r="Y1161" s="576"/>
      <c r="Z1161" s="576"/>
    </row>
    <row r="1162">
      <c r="A1162" s="491" t="s">
        <v>121</v>
      </c>
      <c r="B1162" s="653">
        <v>0.0</v>
      </c>
      <c r="C1162" s="653">
        <v>0.0</v>
      </c>
      <c r="D1162" s="653">
        <v>0.0</v>
      </c>
      <c r="E1162" s="653">
        <v>0.0</v>
      </c>
      <c r="F1162" s="653">
        <v>0.0</v>
      </c>
      <c r="G1162" s="651">
        <v>0.0</v>
      </c>
      <c r="H1162" s="654">
        <f t="shared" si="610"/>
        <v>0</v>
      </c>
      <c r="I1162" s="599"/>
      <c r="J1162" s="424"/>
      <c r="K1162" s="532" t="s">
        <v>121</v>
      </c>
      <c r="L1162" s="656">
        <f t="shared" si="615"/>
        <v>0</v>
      </c>
      <c r="M1162" s="655">
        <f t="shared" si="616"/>
        <v>0</v>
      </c>
      <c r="N1162" s="653">
        <v>2.0</v>
      </c>
      <c r="O1162" s="655">
        <f t="shared" si="617"/>
        <v>2</v>
      </c>
      <c r="P1162" s="655"/>
      <c r="Q1162" s="576"/>
      <c r="R1162" s="576"/>
      <c r="S1162" s="576"/>
      <c r="T1162" s="576"/>
      <c r="U1162" s="576"/>
      <c r="V1162" s="576"/>
      <c r="W1162" s="576"/>
      <c r="X1162" s="576"/>
      <c r="Y1162" s="576"/>
      <c r="Z1162" s="576"/>
    </row>
    <row r="1163">
      <c r="A1163" s="451" t="s">
        <v>275</v>
      </c>
      <c r="B1163" s="641">
        <f t="shared" ref="B1163:F1163" si="618"> sum(B1164, B1165)</f>
        <v>3</v>
      </c>
      <c r="C1163" s="641">
        <f t="shared" si="618"/>
        <v>0</v>
      </c>
      <c r="D1163" s="641">
        <f t="shared" si="618"/>
        <v>2</v>
      </c>
      <c r="E1163" s="641">
        <f t="shared" si="618"/>
        <v>0</v>
      </c>
      <c r="F1163" s="641">
        <f t="shared" si="618"/>
        <v>1</v>
      </c>
      <c r="G1163" s="641">
        <v>0.0</v>
      </c>
      <c r="H1163" s="642">
        <f t="shared" si="610"/>
        <v>6</v>
      </c>
      <c r="I1163" s="689"/>
      <c r="J1163" s="575"/>
      <c r="K1163" s="417" t="s">
        <v>275</v>
      </c>
      <c r="L1163" s="661"/>
      <c r="M1163" s="661"/>
      <c r="N1163" s="661"/>
      <c r="O1163" s="661"/>
      <c r="P1163" s="661"/>
      <c r="Q1163" s="576"/>
      <c r="R1163" s="576"/>
      <c r="S1163" s="576"/>
      <c r="T1163" s="576"/>
      <c r="U1163" s="576"/>
      <c r="V1163" s="576"/>
      <c r="W1163" s="576"/>
      <c r="X1163" s="576"/>
      <c r="Y1163" s="576"/>
      <c r="Z1163" s="576"/>
    </row>
    <row r="1164">
      <c r="A1164" s="600" t="s">
        <v>258</v>
      </c>
      <c r="B1164" s="695">
        <v>3.0</v>
      </c>
      <c r="C1164" s="695">
        <v>0.0</v>
      </c>
      <c r="D1164" s="695">
        <v>2.0</v>
      </c>
      <c r="E1164" s="695">
        <v>0.0</v>
      </c>
      <c r="F1164" s="695">
        <v>1.0</v>
      </c>
      <c r="G1164" s="696">
        <v>2.0</v>
      </c>
      <c r="H1164" s="697">
        <f t="shared" si="610"/>
        <v>8</v>
      </c>
      <c r="I1164" s="602">
        <f>(H1164/60)</f>
        <v>0.1333333333</v>
      </c>
      <c r="J1164" s="409"/>
      <c r="K1164" s="597" t="s">
        <v>258</v>
      </c>
      <c r="L1164" s="694">
        <f t="shared" ref="L1164:L1169" si="619">(O924)</f>
        <v>48</v>
      </c>
      <c r="M1164" s="694">
        <f t="shared" ref="M1164:M1169" si="620">(L1164-H1164)</f>
        <v>40</v>
      </c>
      <c r="N1164" s="695">
        <v>0.0</v>
      </c>
      <c r="O1164" s="694">
        <f t="shared" ref="O1164:O1169" si="621">sum(M1164,N1164)</f>
        <v>40</v>
      </c>
      <c r="P1164" s="694"/>
      <c r="Q1164" s="576"/>
      <c r="R1164" s="576"/>
      <c r="S1164" s="576"/>
      <c r="T1164" s="576"/>
      <c r="U1164" s="576"/>
      <c r="V1164" s="576"/>
      <c r="W1164" s="576"/>
      <c r="X1164" s="576"/>
      <c r="Y1164" s="576"/>
      <c r="Z1164" s="576"/>
    </row>
    <row r="1165">
      <c r="A1165" s="491" t="s">
        <v>121</v>
      </c>
      <c r="B1165" s="653">
        <v>0.0</v>
      </c>
      <c r="C1165" s="653">
        <v>0.0</v>
      </c>
      <c r="D1165" s="653">
        <v>0.0</v>
      </c>
      <c r="E1165" s="653">
        <v>0.0</v>
      </c>
      <c r="F1165" s="653">
        <v>0.0</v>
      </c>
      <c r="G1165" s="651">
        <v>0.0</v>
      </c>
      <c r="H1165" s="654">
        <f t="shared" si="610"/>
        <v>0</v>
      </c>
      <c r="I1165" s="599"/>
      <c r="J1165" s="409"/>
      <c r="K1165" s="532" t="s">
        <v>121</v>
      </c>
      <c r="L1165" s="656">
        <f t="shared" si="619"/>
        <v>8</v>
      </c>
      <c r="M1165" s="655">
        <f t="shared" si="620"/>
        <v>8</v>
      </c>
      <c r="N1165" s="653">
        <v>0.0</v>
      </c>
      <c r="O1165" s="655">
        <f t="shared" si="621"/>
        <v>8</v>
      </c>
      <c r="P1165" s="655"/>
      <c r="Q1165" s="576"/>
      <c r="R1165" s="576"/>
      <c r="S1165" s="576"/>
      <c r="T1165" s="576"/>
      <c r="U1165" s="576"/>
      <c r="V1165" s="576"/>
      <c r="W1165" s="576"/>
      <c r="X1165" s="576"/>
      <c r="Y1165" s="576"/>
      <c r="Z1165" s="576"/>
    </row>
    <row r="1166">
      <c r="A1166" s="591" t="s">
        <v>152</v>
      </c>
      <c r="B1166" s="690">
        <v>2.0</v>
      </c>
      <c r="C1166" s="690">
        <v>4.0</v>
      </c>
      <c r="D1166" s="690">
        <v>22.0</v>
      </c>
      <c r="E1166" s="690">
        <v>0.0</v>
      </c>
      <c r="F1166" s="690">
        <v>0.0</v>
      </c>
      <c r="G1166" s="692">
        <v>7.0</v>
      </c>
      <c r="H1166" s="693">
        <f t="shared" si="610"/>
        <v>35</v>
      </c>
      <c r="I1166" s="596">
        <f>(H1166/60)</f>
        <v>0.5833333333</v>
      </c>
      <c r="J1166" s="424"/>
      <c r="K1166" s="595" t="s">
        <v>152</v>
      </c>
      <c r="L1166" s="694">
        <f t="shared" si="619"/>
        <v>87</v>
      </c>
      <c r="M1166" s="694">
        <f t="shared" si="620"/>
        <v>52</v>
      </c>
      <c r="N1166" s="695">
        <v>20.0</v>
      </c>
      <c r="O1166" s="694">
        <f t="shared" si="621"/>
        <v>72</v>
      </c>
      <c r="P1166" s="696"/>
      <c r="Q1166" s="576"/>
      <c r="R1166" s="576"/>
      <c r="S1166" s="576"/>
      <c r="T1166" s="576"/>
      <c r="U1166" s="576"/>
      <c r="V1166" s="576"/>
      <c r="W1166" s="576"/>
      <c r="X1166" s="576"/>
      <c r="Y1166" s="576"/>
      <c r="Z1166" s="576"/>
    </row>
    <row r="1167">
      <c r="A1167" s="491" t="s">
        <v>121</v>
      </c>
      <c r="B1167" s="653">
        <v>0.0</v>
      </c>
      <c r="C1167" s="653">
        <v>0.0</v>
      </c>
      <c r="D1167" s="653">
        <v>0.0</v>
      </c>
      <c r="E1167" s="653">
        <v>0.0</v>
      </c>
      <c r="F1167" s="653">
        <v>0.0</v>
      </c>
      <c r="G1167" s="651">
        <v>0.0</v>
      </c>
      <c r="H1167" s="654">
        <f t="shared" si="610"/>
        <v>0</v>
      </c>
      <c r="I1167" s="599"/>
      <c r="J1167" s="424"/>
      <c r="K1167" s="532" t="s">
        <v>121</v>
      </c>
      <c r="L1167" s="656">
        <f t="shared" si="619"/>
        <v>5</v>
      </c>
      <c r="M1167" s="655">
        <f t="shared" si="620"/>
        <v>5</v>
      </c>
      <c r="N1167" s="653">
        <v>0.0</v>
      </c>
      <c r="O1167" s="655">
        <f t="shared" si="621"/>
        <v>5</v>
      </c>
      <c r="P1167" s="655"/>
      <c r="Q1167" s="576"/>
      <c r="R1167" s="576"/>
      <c r="S1167" s="576"/>
      <c r="T1167" s="576"/>
      <c r="U1167" s="576"/>
      <c r="V1167" s="576"/>
      <c r="W1167" s="576"/>
      <c r="X1167" s="576"/>
      <c r="Y1167" s="576"/>
      <c r="Z1167" s="576"/>
    </row>
    <row r="1168">
      <c r="A1168" s="591" t="s">
        <v>150</v>
      </c>
      <c r="B1168" s="690">
        <v>4.0</v>
      </c>
      <c r="C1168" s="690">
        <v>1.0</v>
      </c>
      <c r="D1168" s="690">
        <v>0.0</v>
      </c>
      <c r="E1168" s="690">
        <v>0.0</v>
      </c>
      <c r="F1168" s="690">
        <v>0.0</v>
      </c>
      <c r="G1168" s="692">
        <v>0.0</v>
      </c>
      <c r="H1168" s="693">
        <f t="shared" si="610"/>
        <v>5</v>
      </c>
      <c r="I1168" s="596">
        <f>(H1168/60)</f>
        <v>0.08333333333</v>
      </c>
      <c r="J1168" s="424"/>
      <c r="K1168" s="595" t="s">
        <v>150</v>
      </c>
      <c r="L1168" s="694">
        <f t="shared" si="619"/>
        <v>38</v>
      </c>
      <c r="M1168" s="694">
        <f t="shared" si="620"/>
        <v>33</v>
      </c>
      <c r="N1168" s="695">
        <v>0.0</v>
      </c>
      <c r="O1168" s="694">
        <f t="shared" si="621"/>
        <v>33</v>
      </c>
      <c r="P1168" s="694"/>
      <c r="Q1168" s="576"/>
      <c r="R1168" s="576"/>
      <c r="S1168" s="576"/>
      <c r="T1168" s="576"/>
      <c r="U1168" s="576"/>
      <c r="V1168" s="576"/>
      <c r="W1168" s="576"/>
      <c r="X1168" s="576"/>
      <c r="Y1168" s="576"/>
      <c r="Z1168" s="576"/>
    </row>
    <row r="1169">
      <c r="A1169" s="491" t="s">
        <v>121</v>
      </c>
      <c r="B1169" s="653">
        <v>0.0</v>
      </c>
      <c r="C1169" s="653">
        <v>1.0</v>
      </c>
      <c r="D1169" s="653">
        <v>0.0</v>
      </c>
      <c r="E1169" s="653">
        <v>0.0</v>
      </c>
      <c r="F1169" s="653">
        <v>0.0</v>
      </c>
      <c r="G1169" s="651">
        <v>0.0</v>
      </c>
      <c r="H1169" s="654">
        <f t="shared" si="610"/>
        <v>1</v>
      </c>
      <c r="I1169" s="599"/>
      <c r="J1169" s="424"/>
      <c r="K1169" s="532" t="s">
        <v>121</v>
      </c>
      <c r="L1169" s="656">
        <f t="shared" si="619"/>
        <v>14</v>
      </c>
      <c r="M1169" s="655">
        <f t="shared" si="620"/>
        <v>13</v>
      </c>
      <c r="N1169" s="653">
        <v>0.0</v>
      </c>
      <c r="O1169" s="655">
        <f t="shared" si="621"/>
        <v>13</v>
      </c>
      <c r="P1169" s="655"/>
      <c r="Q1169" s="576"/>
      <c r="R1169" s="576"/>
      <c r="S1169" s="576"/>
      <c r="T1169" s="576"/>
      <c r="U1169" s="576"/>
      <c r="V1169" s="576"/>
      <c r="W1169" s="576"/>
      <c r="X1169" s="576"/>
      <c r="Y1169" s="576"/>
      <c r="Z1169" s="576"/>
    </row>
    <row r="1170">
      <c r="A1170" s="451" t="s">
        <v>275</v>
      </c>
      <c r="B1170" s="641">
        <f t="shared" ref="B1170:E1170" si="622"> sum(B1171, B1172)</f>
        <v>0</v>
      </c>
      <c r="C1170" s="641">
        <f t="shared" si="622"/>
        <v>0</v>
      </c>
      <c r="D1170" s="641">
        <f t="shared" si="622"/>
        <v>6</v>
      </c>
      <c r="E1170" s="641">
        <f t="shared" si="622"/>
        <v>0</v>
      </c>
      <c r="F1170" s="641">
        <v>0.0</v>
      </c>
      <c r="G1170" s="641">
        <v>0.0</v>
      </c>
      <c r="H1170" s="642">
        <f t="shared" si="610"/>
        <v>6</v>
      </c>
      <c r="I1170" s="689"/>
      <c r="J1170" s="575"/>
      <c r="K1170" s="417" t="s">
        <v>275</v>
      </c>
      <c r="L1170" s="661"/>
      <c r="M1170" s="661"/>
      <c r="N1170" s="661"/>
      <c r="O1170" s="661"/>
      <c r="P1170" s="661"/>
      <c r="Q1170" s="576"/>
      <c r="R1170" s="576"/>
      <c r="S1170" s="576"/>
      <c r="T1170" s="576"/>
      <c r="U1170" s="576"/>
      <c r="V1170" s="576"/>
      <c r="W1170" s="576"/>
      <c r="X1170" s="576"/>
      <c r="Y1170" s="576"/>
      <c r="Z1170" s="576"/>
    </row>
    <row r="1171">
      <c r="A1171" s="600" t="s">
        <v>278</v>
      </c>
      <c r="B1171" s="695">
        <v>0.0</v>
      </c>
      <c r="C1171" s="695">
        <v>0.0</v>
      </c>
      <c r="D1171" s="695">
        <v>6.0</v>
      </c>
      <c r="E1171" s="695">
        <v>0.0</v>
      </c>
      <c r="F1171" s="695">
        <v>4.0</v>
      </c>
      <c r="G1171" s="696">
        <v>2.0</v>
      </c>
      <c r="H1171" s="697">
        <f t="shared" si="610"/>
        <v>12</v>
      </c>
      <c r="I1171" s="602">
        <f>(H1171/60)</f>
        <v>0.2</v>
      </c>
      <c r="J1171" s="409"/>
      <c r="K1171" s="597" t="s">
        <v>278</v>
      </c>
      <c r="L1171" s="694">
        <f t="shared" ref="L1171:L1176" si="623">(O931)</f>
        <v>41</v>
      </c>
      <c r="M1171" s="694">
        <f t="shared" ref="M1171:M1176" si="624">(L1171-H1171)</f>
        <v>29</v>
      </c>
      <c r="N1171" s="695">
        <v>0.0</v>
      </c>
      <c r="O1171" s="694">
        <f t="shared" ref="O1171:O1176" si="625">sum(M1171,N1171)</f>
        <v>29</v>
      </c>
      <c r="P1171" s="694"/>
      <c r="Q1171" s="576"/>
      <c r="R1171" s="576"/>
      <c r="S1171" s="576"/>
      <c r="T1171" s="576"/>
      <c r="U1171" s="576"/>
      <c r="V1171" s="576"/>
      <c r="W1171" s="576"/>
      <c r="X1171" s="576"/>
      <c r="Y1171" s="576"/>
      <c r="Z1171" s="576"/>
    </row>
    <row r="1172">
      <c r="A1172" s="491" t="s">
        <v>121</v>
      </c>
      <c r="B1172" s="653">
        <v>0.0</v>
      </c>
      <c r="C1172" s="653">
        <v>0.0</v>
      </c>
      <c r="D1172" s="653">
        <v>0.0</v>
      </c>
      <c r="E1172" s="653">
        <v>0.0</v>
      </c>
      <c r="F1172" s="653">
        <v>0.0</v>
      </c>
      <c r="G1172" s="651">
        <v>0.0</v>
      </c>
      <c r="H1172" s="654">
        <f t="shared" si="610"/>
        <v>0</v>
      </c>
      <c r="I1172" s="599"/>
      <c r="J1172" s="409"/>
      <c r="K1172" s="532" t="s">
        <v>121</v>
      </c>
      <c r="L1172" s="656">
        <f t="shared" si="623"/>
        <v>0</v>
      </c>
      <c r="M1172" s="655">
        <f t="shared" si="624"/>
        <v>0</v>
      </c>
      <c r="N1172" s="653">
        <v>0.0</v>
      </c>
      <c r="O1172" s="655">
        <f t="shared" si="625"/>
        <v>0</v>
      </c>
      <c r="P1172" s="655"/>
      <c r="Q1172" s="576"/>
      <c r="R1172" s="576"/>
      <c r="S1172" s="576"/>
      <c r="T1172" s="576"/>
      <c r="U1172" s="576"/>
      <c r="V1172" s="576"/>
      <c r="W1172" s="576"/>
      <c r="X1172" s="576"/>
      <c r="Y1172" s="576"/>
      <c r="Z1172" s="576"/>
    </row>
    <row r="1173">
      <c r="A1173" s="591" t="s">
        <v>293</v>
      </c>
      <c r="B1173" s="690">
        <v>0.0</v>
      </c>
      <c r="C1173" s="690">
        <v>0.0</v>
      </c>
      <c r="D1173" s="690">
        <v>5.0</v>
      </c>
      <c r="E1173" s="690">
        <v>0.0</v>
      </c>
      <c r="F1173" s="690">
        <v>8.0</v>
      </c>
      <c r="G1173" s="692">
        <v>1.0</v>
      </c>
      <c r="H1173" s="693">
        <f t="shared" si="610"/>
        <v>14</v>
      </c>
      <c r="I1173" s="596">
        <f>(H1173/60)</f>
        <v>0.2333333333</v>
      </c>
      <c r="J1173" s="424"/>
      <c r="K1173" s="595" t="s">
        <v>293</v>
      </c>
      <c r="L1173" s="694">
        <f t="shared" si="623"/>
        <v>15</v>
      </c>
      <c r="M1173" s="694">
        <f t="shared" si="624"/>
        <v>1</v>
      </c>
      <c r="N1173" s="695">
        <v>20.0</v>
      </c>
      <c r="O1173" s="694">
        <f t="shared" si="625"/>
        <v>21</v>
      </c>
      <c r="P1173" s="696"/>
      <c r="Q1173" s="576"/>
      <c r="R1173" s="576"/>
      <c r="S1173" s="576"/>
      <c r="T1173" s="576"/>
      <c r="U1173" s="576"/>
      <c r="V1173" s="576"/>
      <c r="W1173" s="576"/>
      <c r="X1173" s="576"/>
      <c r="Y1173" s="576"/>
      <c r="Z1173" s="576"/>
    </row>
    <row r="1174">
      <c r="A1174" s="491" t="s">
        <v>121</v>
      </c>
      <c r="B1174" s="653">
        <v>0.0</v>
      </c>
      <c r="C1174" s="653">
        <v>0.0</v>
      </c>
      <c r="D1174" s="653">
        <v>0.0</v>
      </c>
      <c r="E1174" s="653">
        <v>0.0</v>
      </c>
      <c r="F1174" s="653">
        <v>0.0</v>
      </c>
      <c r="G1174" s="651">
        <v>0.0</v>
      </c>
      <c r="H1174" s="654">
        <f t="shared" si="610"/>
        <v>0</v>
      </c>
      <c r="I1174" s="599"/>
      <c r="J1174" s="424"/>
      <c r="K1174" s="532" t="s">
        <v>121</v>
      </c>
      <c r="L1174" s="656">
        <f t="shared" si="623"/>
        <v>0</v>
      </c>
      <c r="M1174" s="655">
        <f t="shared" si="624"/>
        <v>0</v>
      </c>
      <c r="N1174" s="653">
        <v>0.0</v>
      </c>
      <c r="O1174" s="655">
        <f t="shared" si="625"/>
        <v>0</v>
      </c>
      <c r="P1174" s="655"/>
      <c r="Q1174" s="576"/>
      <c r="R1174" s="576"/>
      <c r="S1174" s="576"/>
      <c r="T1174" s="576"/>
      <c r="U1174" s="576"/>
      <c r="V1174" s="576"/>
      <c r="W1174" s="576"/>
      <c r="X1174" s="576"/>
      <c r="Y1174" s="576"/>
      <c r="Z1174" s="576"/>
    </row>
    <row r="1175">
      <c r="A1175" s="700" t="s">
        <v>274</v>
      </c>
      <c r="B1175" s="690">
        <v>0.0</v>
      </c>
      <c r="C1175" s="693"/>
      <c r="D1175" s="693"/>
      <c r="E1175" s="693"/>
      <c r="F1175" s="693"/>
      <c r="G1175" s="701"/>
      <c r="H1175" s="693">
        <f t="shared" si="610"/>
        <v>0</v>
      </c>
      <c r="I1175" s="596">
        <f>(H1175/60)</f>
        <v>0</v>
      </c>
      <c r="J1175" s="409"/>
      <c r="K1175" s="702" t="s">
        <v>274</v>
      </c>
      <c r="L1175" s="694">
        <f t="shared" si="623"/>
        <v>15</v>
      </c>
      <c r="M1175" s="694">
        <f t="shared" si="624"/>
        <v>15</v>
      </c>
      <c r="N1175" s="695">
        <v>0.0</v>
      </c>
      <c r="O1175" s="694">
        <f t="shared" si="625"/>
        <v>15</v>
      </c>
      <c r="P1175" s="694"/>
      <c r="Q1175" s="576"/>
      <c r="R1175" s="576"/>
      <c r="S1175" s="576"/>
      <c r="T1175" s="576"/>
      <c r="U1175" s="576"/>
      <c r="V1175" s="576"/>
      <c r="W1175" s="576"/>
      <c r="X1175" s="576"/>
      <c r="Y1175" s="576"/>
      <c r="Z1175" s="576"/>
    </row>
    <row r="1176">
      <c r="A1176" s="491" t="s">
        <v>121</v>
      </c>
      <c r="B1176" s="653">
        <v>0.0</v>
      </c>
      <c r="C1176" s="654"/>
      <c r="D1176" s="654"/>
      <c r="E1176" s="654"/>
      <c r="F1176" s="654"/>
      <c r="G1176" s="656"/>
      <c r="H1176" s="654">
        <f t="shared" si="610"/>
        <v>0</v>
      </c>
      <c r="I1176" s="599"/>
      <c r="J1176" s="409"/>
      <c r="K1176" s="532" t="s">
        <v>121</v>
      </c>
      <c r="L1176" s="656">
        <f t="shared" si="623"/>
        <v>0</v>
      </c>
      <c r="M1176" s="655">
        <f t="shared" si="624"/>
        <v>0</v>
      </c>
      <c r="N1176" s="653">
        <v>0.0</v>
      </c>
      <c r="O1176" s="655">
        <f t="shared" si="625"/>
        <v>0</v>
      </c>
      <c r="P1176" s="655"/>
      <c r="Q1176" s="576"/>
      <c r="R1176" s="576"/>
      <c r="S1176" s="576"/>
      <c r="T1176" s="576"/>
      <c r="U1176" s="576"/>
      <c r="V1176" s="576"/>
      <c r="W1176" s="576"/>
      <c r="X1176" s="576"/>
      <c r="Y1176" s="576"/>
      <c r="Z1176" s="576"/>
    </row>
    <row r="1177">
      <c r="A1177" s="604"/>
      <c r="B1177" s="703"/>
      <c r="C1177" s="703"/>
      <c r="D1177" s="703"/>
      <c r="E1177" s="703"/>
      <c r="F1177" s="703"/>
      <c r="G1177" s="703"/>
      <c r="H1177" s="703"/>
      <c r="I1177" s="606"/>
      <c r="J1177" s="575"/>
      <c r="K1177" s="605"/>
      <c r="L1177" s="703"/>
      <c r="M1177" s="703"/>
      <c r="N1177" s="703"/>
      <c r="O1177" s="703"/>
      <c r="P1177" s="703"/>
      <c r="Q1177" s="576"/>
      <c r="R1177" s="576"/>
      <c r="S1177" s="576"/>
      <c r="T1177" s="576"/>
      <c r="U1177" s="576"/>
      <c r="V1177" s="576"/>
      <c r="W1177" s="576"/>
      <c r="X1177" s="576"/>
      <c r="Y1177" s="576"/>
      <c r="Z1177" s="576"/>
    </row>
    <row r="1178">
      <c r="A1178" s="607" t="s">
        <v>252</v>
      </c>
      <c r="B1178" s="704">
        <f t="shared" ref="B1178:F1178" si="626">SUM(B1150,B1152,B1154,B1157,B1159,B1161,B1164,B1166, B1168,B1171, B1173, B1175)</f>
        <v>60</v>
      </c>
      <c r="C1178" s="704">
        <f t="shared" si="626"/>
        <v>51</v>
      </c>
      <c r="D1178" s="704">
        <f t="shared" si="626"/>
        <v>73</v>
      </c>
      <c r="E1178" s="704">
        <f t="shared" si="626"/>
        <v>40</v>
      </c>
      <c r="F1178" s="704">
        <f t="shared" si="626"/>
        <v>57</v>
      </c>
      <c r="G1178" s="704">
        <f>SUM(G1150,G1152,G1154,G1157,G1159,G1161,G1164,G1166, G1168,G1171,G1173)</f>
        <v>12</v>
      </c>
      <c r="H1178" s="704">
        <f t="shared" ref="H1178:H1180" si="629">SUM(B1178:G1178)</f>
        <v>293</v>
      </c>
      <c r="I1178" s="705"/>
      <c r="J1178" s="575"/>
      <c r="K1178" s="608" t="s">
        <v>252</v>
      </c>
      <c r="L1178" s="704">
        <f t="shared" ref="L1178:O1178" si="627">SUM(L1150,L1152,L1154,L1157,L1159,L1161,L1164,L1166, L1168,L1171)</f>
        <v>563</v>
      </c>
      <c r="M1178" s="704">
        <f t="shared" si="627"/>
        <v>284</v>
      </c>
      <c r="N1178" s="704">
        <f t="shared" si="627"/>
        <v>256</v>
      </c>
      <c r="O1178" s="704">
        <f t="shared" si="627"/>
        <v>540</v>
      </c>
      <c r="P1178" s="704"/>
      <c r="Q1178" s="576"/>
      <c r="R1178" s="576"/>
      <c r="S1178" s="576"/>
      <c r="T1178" s="576"/>
      <c r="U1178" s="576"/>
      <c r="V1178" s="576"/>
      <c r="W1178" s="576"/>
      <c r="X1178" s="576"/>
      <c r="Y1178" s="576"/>
      <c r="Z1178" s="576"/>
    </row>
    <row r="1179">
      <c r="A1179" s="607" t="s">
        <v>121</v>
      </c>
      <c r="B1179" s="704">
        <f t="shared" ref="B1179:F1179" si="628">SUM(B1151,B1153,B1155,B1158,B1160,B1162,B1165,B1167, B1169,B1172, B1174, B1176)</f>
        <v>0</v>
      </c>
      <c r="C1179" s="704">
        <f t="shared" si="628"/>
        <v>2</v>
      </c>
      <c r="D1179" s="704">
        <f t="shared" si="628"/>
        <v>0</v>
      </c>
      <c r="E1179" s="704">
        <f t="shared" si="628"/>
        <v>0</v>
      </c>
      <c r="F1179" s="704">
        <f t="shared" si="628"/>
        <v>0</v>
      </c>
      <c r="G1179" s="704">
        <f>SUM(G1151,G1153,G1155,G1158,G1160,G1162,G1165,G1167, G1169,G1172)</f>
        <v>0</v>
      </c>
      <c r="H1179" s="704">
        <f t="shared" si="629"/>
        <v>2</v>
      </c>
      <c r="I1179" s="705"/>
      <c r="J1179" s="575"/>
      <c r="K1179" s="608" t="s">
        <v>121</v>
      </c>
      <c r="L1179" s="704">
        <f t="shared" ref="L1179:O1179" si="630">SUM(L1151,L1153,L1155,L1158,L1160,L1162,L1165,L1167, L1169,L1172)</f>
        <v>32</v>
      </c>
      <c r="M1179" s="704">
        <f t="shared" si="630"/>
        <v>30</v>
      </c>
      <c r="N1179" s="704">
        <f t="shared" si="630"/>
        <v>2</v>
      </c>
      <c r="O1179" s="704">
        <f t="shared" si="630"/>
        <v>32</v>
      </c>
      <c r="P1179" s="704"/>
      <c r="Q1179" s="576"/>
      <c r="R1179" s="576"/>
      <c r="S1179" s="576"/>
      <c r="T1179" s="576"/>
      <c r="U1179" s="576"/>
      <c r="V1179" s="576"/>
      <c r="W1179" s="576"/>
      <c r="X1179" s="576"/>
      <c r="Y1179" s="576"/>
      <c r="Z1179" s="576"/>
    </row>
    <row r="1180">
      <c r="A1180" s="420" t="s">
        <v>9</v>
      </c>
      <c r="B1180" s="646">
        <f t="shared" ref="B1180:G1180" si="631">sum(B1178:B1179)</f>
        <v>60</v>
      </c>
      <c r="C1180" s="646">
        <f t="shared" si="631"/>
        <v>53</v>
      </c>
      <c r="D1180" s="646">
        <f t="shared" si="631"/>
        <v>73</v>
      </c>
      <c r="E1180" s="646">
        <f t="shared" si="631"/>
        <v>40</v>
      </c>
      <c r="F1180" s="646">
        <f t="shared" si="631"/>
        <v>57</v>
      </c>
      <c r="G1180" s="646">
        <f t="shared" si="631"/>
        <v>12</v>
      </c>
      <c r="H1180" s="706">
        <f t="shared" si="629"/>
        <v>295</v>
      </c>
      <c r="I1180" s="687"/>
      <c r="J1180" s="575"/>
      <c r="K1180" s="423" t="s">
        <v>9</v>
      </c>
      <c r="L1180" s="646">
        <f t="shared" ref="L1180:O1180" si="632">sum(L1178:L1179)</f>
        <v>595</v>
      </c>
      <c r="M1180" s="646">
        <f t="shared" si="632"/>
        <v>314</v>
      </c>
      <c r="N1180" s="646">
        <f t="shared" si="632"/>
        <v>258</v>
      </c>
      <c r="O1180" s="646">
        <f t="shared" si="632"/>
        <v>572</v>
      </c>
      <c r="P1180" s="646"/>
      <c r="Q1180" s="576"/>
      <c r="R1180" s="576"/>
      <c r="S1180" s="576"/>
      <c r="T1180" s="576"/>
      <c r="U1180" s="576"/>
      <c r="V1180" s="576"/>
      <c r="W1180" s="576"/>
      <c r="X1180" s="576"/>
      <c r="Y1180" s="576"/>
      <c r="Z1180" s="576"/>
    </row>
    <row r="1181">
      <c r="A1181" s="584"/>
      <c r="B1181" s="677"/>
      <c r="C1181" s="677"/>
      <c r="D1181" s="677"/>
      <c r="E1181" s="677"/>
      <c r="F1181" s="677"/>
      <c r="G1181" s="677"/>
      <c r="H1181" s="678"/>
      <c r="I1181" s="676"/>
      <c r="J1181" s="577"/>
      <c r="K1181" s="576"/>
      <c r="L1181" s="636"/>
      <c r="M1181" s="636"/>
      <c r="N1181" s="636"/>
      <c r="O1181" s="636"/>
      <c r="P1181" s="636"/>
      <c r="Q1181" s="576"/>
      <c r="R1181" s="576"/>
      <c r="S1181" s="576"/>
      <c r="T1181" s="576"/>
      <c r="U1181" s="576"/>
      <c r="V1181" s="576"/>
      <c r="W1181" s="576"/>
      <c r="X1181" s="576"/>
      <c r="Y1181" s="576"/>
      <c r="Z1181" s="576"/>
    </row>
    <row r="1182">
      <c r="A1182" s="604"/>
      <c r="B1182" s="707" t="s">
        <v>2</v>
      </c>
      <c r="C1182" s="707" t="s">
        <v>3</v>
      </c>
      <c r="D1182" s="707" t="s">
        <v>4</v>
      </c>
      <c r="E1182" s="707" t="s">
        <v>5</v>
      </c>
      <c r="F1182" s="707" t="s">
        <v>6</v>
      </c>
      <c r="G1182" s="707" t="s">
        <v>7</v>
      </c>
      <c r="H1182" s="708" t="s">
        <v>9</v>
      </c>
      <c r="I1182" s="676"/>
      <c r="J1182" s="577"/>
      <c r="K1182" s="576"/>
      <c r="L1182" s="636"/>
      <c r="M1182" s="636"/>
      <c r="N1182" s="636"/>
      <c r="O1182" s="636"/>
      <c r="P1182" s="636"/>
      <c r="Q1182" s="576"/>
      <c r="R1182" s="576"/>
      <c r="S1182" s="576"/>
      <c r="T1182" s="576"/>
      <c r="U1182" s="576"/>
      <c r="V1182" s="576"/>
      <c r="W1182" s="576"/>
      <c r="X1182" s="576"/>
      <c r="Y1182" s="576"/>
      <c r="Z1182" s="576"/>
    </row>
    <row r="1183">
      <c r="A1183" s="607" t="s">
        <v>252</v>
      </c>
      <c r="B1183" s="704">
        <f t="shared" ref="B1183:G1183" si="633">(B1178*130)</f>
        <v>7800</v>
      </c>
      <c r="C1183" s="704">
        <f t="shared" si="633"/>
        <v>6630</v>
      </c>
      <c r="D1183" s="704">
        <f t="shared" si="633"/>
        <v>9490</v>
      </c>
      <c r="E1183" s="704">
        <f t="shared" si="633"/>
        <v>5200</v>
      </c>
      <c r="F1183" s="704">
        <f t="shared" si="633"/>
        <v>7410</v>
      </c>
      <c r="G1183" s="704">
        <f t="shared" si="633"/>
        <v>1560</v>
      </c>
      <c r="H1183" s="704">
        <f t="shared" ref="H1183:H1184" si="635">SUM(B1183:G1183)</f>
        <v>38090</v>
      </c>
      <c r="I1183" s="676"/>
      <c r="J1183" s="577"/>
      <c r="K1183" s="576"/>
      <c r="L1183" s="576"/>
      <c r="M1183" s="576"/>
      <c r="N1183" s="576"/>
      <c r="O1183" s="576"/>
      <c r="P1183" s="576"/>
      <c r="Q1183" s="576"/>
      <c r="R1183" s="576"/>
      <c r="S1183" s="576"/>
      <c r="T1183" s="576"/>
      <c r="U1183" s="576"/>
      <c r="V1183" s="576"/>
      <c r="W1183" s="576"/>
      <c r="X1183" s="576"/>
      <c r="Y1183" s="576"/>
      <c r="Z1183" s="576"/>
    </row>
    <row r="1184">
      <c r="A1184" s="607" t="s">
        <v>121</v>
      </c>
      <c r="B1184" s="704">
        <f t="shared" ref="B1184:G1184" si="634">(B1179*30)</f>
        <v>0</v>
      </c>
      <c r="C1184" s="704">
        <f t="shared" si="634"/>
        <v>60</v>
      </c>
      <c r="D1184" s="704">
        <f t="shared" si="634"/>
        <v>0</v>
      </c>
      <c r="E1184" s="704">
        <f t="shared" si="634"/>
        <v>0</v>
      </c>
      <c r="F1184" s="704">
        <f t="shared" si="634"/>
        <v>0</v>
      </c>
      <c r="G1184" s="704">
        <f t="shared" si="634"/>
        <v>0</v>
      </c>
      <c r="H1184" s="704">
        <f t="shared" si="635"/>
        <v>60</v>
      </c>
      <c r="I1184" s="676"/>
      <c r="J1184" s="577"/>
      <c r="K1184" s="576"/>
      <c r="L1184" s="576"/>
      <c r="M1184" s="576"/>
      <c r="N1184" s="576"/>
      <c r="O1184" s="576"/>
      <c r="P1184" s="576"/>
      <c r="Q1184" s="576"/>
      <c r="R1184" s="576"/>
      <c r="S1184" s="576"/>
      <c r="T1184" s="576"/>
      <c r="U1184" s="576"/>
      <c r="V1184" s="576"/>
      <c r="W1184" s="576"/>
      <c r="X1184" s="576"/>
      <c r="Y1184" s="576"/>
      <c r="Z1184" s="576"/>
    </row>
    <row r="1185">
      <c r="A1185" s="420" t="s">
        <v>9</v>
      </c>
      <c r="B1185" s="646">
        <f t="shared" ref="B1185:H1185" si="636">sum(B1183:B1184)</f>
        <v>7800</v>
      </c>
      <c r="C1185" s="646">
        <f t="shared" si="636"/>
        <v>6690</v>
      </c>
      <c r="D1185" s="646">
        <f t="shared" si="636"/>
        <v>9490</v>
      </c>
      <c r="E1185" s="646">
        <f t="shared" si="636"/>
        <v>5200</v>
      </c>
      <c r="F1185" s="646">
        <f t="shared" si="636"/>
        <v>7410</v>
      </c>
      <c r="G1185" s="646">
        <f t="shared" si="636"/>
        <v>1560</v>
      </c>
      <c r="H1185" s="646">
        <f t="shared" si="636"/>
        <v>38150</v>
      </c>
      <c r="I1185" s="676"/>
      <c r="J1185" s="577"/>
      <c r="K1185" s="576"/>
      <c r="L1185" s="576"/>
      <c r="M1185" s="576"/>
      <c r="N1185" s="576"/>
      <c r="O1185" s="576"/>
      <c r="P1185" s="576"/>
      <c r="Q1185" s="576"/>
      <c r="R1185" s="576"/>
      <c r="S1185" s="576"/>
      <c r="T1185" s="576"/>
      <c r="U1185" s="576"/>
      <c r="V1185" s="576"/>
      <c r="W1185" s="576"/>
      <c r="X1185" s="576"/>
      <c r="Y1185" s="576"/>
      <c r="Z1185" s="576"/>
    </row>
    <row r="1186">
      <c r="A1186" s="584"/>
      <c r="B1186" s="677"/>
      <c r="C1186" s="677"/>
      <c r="D1186" s="677"/>
      <c r="E1186" s="677"/>
      <c r="F1186" s="677"/>
      <c r="G1186" s="677"/>
      <c r="H1186" s="678"/>
      <c r="I1186" s="676"/>
      <c r="J1186" s="577"/>
      <c r="K1186" s="576"/>
      <c r="L1186" s="576"/>
      <c r="M1186" s="576"/>
      <c r="N1186" s="576"/>
      <c r="O1186" s="576"/>
      <c r="P1186" s="576"/>
      <c r="Q1186" s="576"/>
      <c r="R1186" s="576"/>
      <c r="S1186" s="576"/>
      <c r="T1186" s="576"/>
      <c r="U1186" s="576"/>
      <c r="V1186" s="576"/>
      <c r="W1186" s="576"/>
      <c r="X1186" s="576"/>
      <c r="Y1186" s="576"/>
      <c r="Z1186" s="576"/>
    </row>
    <row r="1187">
      <c r="A1187" s="586"/>
      <c r="B1187" s="493">
        <f t="shared" ref="B1187:H1187" si="637">(B1185)</f>
        <v>7800</v>
      </c>
      <c r="C1187" s="493">
        <f t="shared" si="637"/>
        <v>6690</v>
      </c>
      <c r="D1187" s="493">
        <f t="shared" si="637"/>
        <v>9490</v>
      </c>
      <c r="E1187" s="493">
        <f t="shared" si="637"/>
        <v>5200</v>
      </c>
      <c r="F1187" s="493">
        <f t="shared" si="637"/>
        <v>7410</v>
      </c>
      <c r="G1187" s="493">
        <f t="shared" si="637"/>
        <v>1560</v>
      </c>
      <c r="H1187" s="493">
        <f t="shared" si="637"/>
        <v>38150</v>
      </c>
      <c r="I1187" s="676"/>
      <c r="J1187" s="577"/>
      <c r="K1187" s="576"/>
      <c r="L1187" s="584"/>
      <c r="M1187" s="584"/>
      <c r="N1187" s="584"/>
      <c r="O1187" s="584"/>
      <c r="P1187" s="584"/>
      <c r="Q1187" s="584"/>
      <c r="R1187" s="584"/>
      <c r="S1187" s="584"/>
      <c r="T1187" s="584"/>
      <c r="U1187" s="576"/>
      <c r="V1187" s="576"/>
      <c r="W1187" s="576"/>
      <c r="X1187" s="576"/>
      <c r="Y1187" s="576"/>
      <c r="Z1187" s="576"/>
    </row>
    <row r="1188">
      <c r="A1188" s="576"/>
      <c r="B1188" s="676"/>
      <c r="C1188" s="676"/>
      <c r="D1188" s="676"/>
      <c r="E1188" s="676"/>
      <c r="F1188" s="676"/>
      <c r="G1188" s="677"/>
      <c r="H1188" s="678"/>
      <c r="I1188" s="676"/>
      <c r="J1188" s="577"/>
      <c r="K1188" s="588"/>
      <c r="L1188" s="612" t="s">
        <v>279</v>
      </c>
      <c r="M1188" s="612" t="s">
        <v>280</v>
      </c>
      <c r="N1188" s="709" t="s">
        <v>299</v>
      </c>
      <c r="O1188" s="612" t="s">
        <v>131</v>
      </c>
      <c r="P1188" s="612" t="s">
        <v>282</v>
      </c>
      <c r="Q1188" s="612" t="s">
        <v>283</v>
      </c>
      <c r="R1188" s="612" t="s">
        <v>284</v>
      </c>
      <c r="S1188" s="612" t="s">
        <v>285</v>
      </c>
      <c r="T1188" s="612" t="s">
        <v>284</v>
      </c>
      <c r="U1188" s="576"/>
      <c r="V1188" s="576"/>
      <c r="W1188" s="576"/>
      <c r="X1188" s="576"/>
      <c r="Y1188" s="576"/>
      <c r="Z1188" s="576"/>
    </row>
    <row r="1189">
      <c r="A1189" s="576"/>
      <c r="B1189" s="676"/>
      <c r="C1189" s="676"/>
      <c r="D1189" s="676"/>
      <c r="E1189" s="676"/>
      <c r="F1189" s="679"/>
      <c r="G1189" s="680" t="s">
        <v>35</v>
      </c>
      <c r="H1189" s="681" t="s">
        <v>36</v>
      </c>
      <c r="I1189" s="676"/>
      <c r="J1189" s="577"/>
      <c r="K1189" s="588"/>
      <c r="L1189" s="532" t="s">
        <v>70</v>
      </c>
      <c r="M1189" s="430">
        <v>35.0</v>
      </c>
      <c r="N1189" s="710">
        <v>34.0</v>
      </c>
      <c r="O1189" s="711">
        <f t="shared" ref="O1189:O1192" si="638">(M1189-N1189)</f>
        <v>1</v>
      </c>
      <c r="P1189" s="614">
        <v>6500.0</v>
      </c>
      <c r="Q1189" s="712">
        <f>(H1110)</f>
        <v>5236</v>
      </c>
      <c r="R1189" s="615">
        <f t="shared" ref="R1189:R1192" si="639">(Q1189/P1189)</f>
        <v>0.8055384615</v>
      </c>
      <c r="S1189" s="712">
        <f t="shared" ref="S1189:S1191" si="640">(Q1189/19*23)</f>
        <v>6338.315789</v>
      </c>
      <c r="T1189" s="617">
        <f t="shared" ref="T1189:T1192" si="641">(S1189/P1189)</f>
        <v>0.9751255061</v>
      </c>
      <c r="U1189" s="576"/>
      <c r="V1189" s="576"/>
      <c r="W1189" s="576"/>
      <c r="X1189" s="576"/>
      <c r="Y1189" s="576"/>
      <c r="Z1189" s="576"/>
    </row>
    <row r="1190">
      <c r="A1190" s="576"/>
      <c r="B1190" s="676"/>
      <c r="C1190" s="676"/>
      <c r="D1190" s="676"/>
      <c r="E1190" s="676"/>
      <c r="F1190" s="679"/>
      <c r="G1190" s="483">
        <v>44598.0</v>
      </c>
      <c r="H1190" s="656">
        <v>236.0</v>
      </c>
      <c r="I1190" s="676"/>
      <c r="J1190" s="577"/>
      <c r="K1190" s="588"/>
      <c r="L1190" s="532" t="s">
        <v>132</v>
      </c>
      <c r="M1190" s="430">
        <v>12.0</v>
      </c>
      <c r="N1190" s="710">
        <v>4.0</v>
      </c>
      <c r="O1190" s="711">
        <f t="shared" si="638"/>
        <v>8</v>
      </c>
      <c r="P1190" s="614">
        <v>1000.0</v>
      </c>
      <c r="Q1190" s="712">
        <f>(H1142)</f>
        <v>355</v>
      </c>
      <c r="R1190" s="615">
        <f t="shared" si="639"/>
        <v>0.355</v>
      </c>
      <c r="S1190" s="712">
        <f t="shared" si="640"/>
        <v>429.7368421</v>
      </c>
      <c r="T1190" s="618">
        <f t="shared" si="641"/>
        <v>0.4297368421</v>
      </c>
      <c r="U1190" s="576"/>
      <c r="V1190" s="576"/>
      <c r="W1190" s="576"/>
      <c r="X1190" s="576"/>
      <c r="Y1190" s="576"/>
      <c r="Z1190" s="576"/>
    </row>
    <row r="1191">
      <c r="A1191" s="576"/>
      <c r="B1191" s="676"/>
      <c r="C1191" s="676"/>
      <c r="D1191" s="676"/>
      <c r="E1191" s="676"/>
      <c r="F1191" s="679"/>
      <c r="G1191" s="483">
        <v>44605.0</v>
      </c>
      <c r="H1191" s="656">
        <v>306.0</v>
      </c>
      <c r="I1191" s="676"/>
      <c r="J1191" s="577"/>
      <c r="K1191" s="588"/>
      <c r="L1191" s="532" t="s">
        <v>144</v>
      </c>
      <c r="M1191" s="430">
        <v>12.0</v>
      </c>
      <c r="N1191" s="710">
        <v>10.0</v>
      </c>
      <c r="O1191" s="711">
        <f t="shared" si="638"/>
        <v>2</v>
      </c>
      <c r="P1191" s="614">
        <v>1500.0</v>
      </c>
      <c r="Q1191" s="712">
        <f>(H1194)</f>
        <v>1117</v>
      </c>
      <c r="R1191" s="615">
        <f t="shared" si="639"/>
        <v>0.7446666667</v>
      </c>
      <c r="S1191" s="712">
        <f t="shared" si="640"/>
        <v>1352.157895</v>
      </c>
      <c r="T1191" s="617">
        <f t="shared" si="641"/>
        <v>0.9014385965</v>
      </c>
      <c r="U1191" s="576"/>
      <c r="V1191" s="576"/>
      <c r="W1191" s="576"/>
      <c r="X1191" s="576"/>
      <c r="Y1191" s="576"/>
      <c r="Z1191" s="576"/>
    </row>
    <row r="1192">
      <c r="A1192" s="576"/>
      <c r="B1192" s="676"/>
      <c r="C1192" s="676"/>
      <c r="D1192" s="676"/>
      <c r="E1192" s="676"/>
      <c r="F1192" s="679"/>
      <c r="G1192" s="483">
        <v>44612.0</v>
      </c>
      <c r="H1192" s="651">
        <v>280.0</v>
      </c>
      <c r="I1192" s="676"/>
      <c r="J1192" s="577"/>
      <c r="K1192" s="588"/>
      <c r="L1192" s="532" t="s">
        <v>156</v>
      </c>
      <c r="M1192" s="532">
        <v>44.0</v>
      </c>
      <c r="N1192" s="710">
        <v>36.0</v>
      </c>
      <c r="O1192" s="711">
        <f t="shared" si="638"/>
        <v>8</v>
      </c>
      <c r="P1192" s="619">
        <v>75000.0</v>
      </c>
      <c r="Q1192" s="713">
        <f>sum(F1213,G1213,H1213)</f>
        <v>57682.38</v>
      </c>
      <c r="R1192" s="615">
        <f t="shared" si="639"/>
        <v>0.7690984</v>
      </c>
      <c r="S1192" s="714">
        <f>(Q1192/27*31)</f>
        <v>66227.91778</v>
      </c>
      <c r="T1192" s="622">
        <f t="shared" si="641"/>
        <v>0.8830389037</v>
      </c>
      <c r="U1192" s="576"/>
      <c r="V1192" s="576"/>
      <c r="W1192" s="576"/>
      <c r="X1192" s="576"/>
      <c r="Y1192" s="576"/>
      <c r="Z1192" s="576"/>
    </row>
    <row r="1193">
      <c r="A1193" s="715"/>
      <c r="B1193" s="676"/>
      <c r="C1193" s="676"/>
      <c r="D1193" s="676"/>
      <c r="E1193" s="676"/>
      <c r="F1193" s="679"/>
      <c r="G1193" s="484">
        <v>44619.0</v>
      </c>
      <c r="H1193" s="651">
        <f>(H1180)</f>
        <v>295</v>
      </c>
      <c r="I1193" s="676"/>
      <c r="J1193" s="577"/>
      <c r="K1193" s="576"/>
      <c r="L1193" s="410"/>
      <c r="M1193" s="410"/>
      <c r="N1193" s="576"/>
      <c r="O1193" s="576"/>
      <c r="P1193" s="576"/>
      <c r="Q1193" s="576"/>
      <c r="R1193" s="576"/>
      <c r="S1193" s="576"/>
      <c r="T1193" s="576"/>
      <c r="U1193" s="576"/>
      <c r="V1193" s="576"/>
      <c r="W1193" s="576"/>
      <c r="X1193" s="576"/>
      <c r="Y1193" s="576"/>
      <c r="Z1193" s="576"/>
    </row>
    <row r="1194">
      <c r="A1194" s="576"/>
      <c r="B1194" s="676"/>
      <c r="C1194" s="676"/>
      <c r="D1194" s="676"/>
      <c r="E1194" s="676"/>
      <c r="F1194" s="679"/>
      <c r="G1194" s="680" t="s">
        <v>9</v>
      </c>
      <c r="H1194" s="682">
        <f>SUM(H1190:H1193)</f>
        <v>1117</v>
      </c>
      <c r="I1194" s="676"/>
      <c r="J1194" s="577"/>
      <c r="K1194" s="576"/>
      <c r="L1194" s="576"/>
      <c r="M1194" s="576"/>
      <c r="N1194" s="576"/>
      <c r="O1194" s="576"/>
      <c r="P1194" s="576"/>
      <c r="Q1194" s="576"/>
      <c r="R1194" s="576"/>
      <c r="S1194" s="716" t="s">
        <v>300</v>
      </c>
      <c r="T1194" s="576"/>
      <c r="U1194" s="576"/>
      <c r="V1194" s="576"/>
      <c r="W1194" s="576"/>
      <c r="X1194" s="576"/>
      <c r="Y1194" s="576"/>
      <c r="Z1194" s="576"/>
    </row>
    <row r="1195">
      <c r="A1195" s="576"/>
      <c r="B1195" s="676"/>
      <c r="C1195" s="676"/>
      <c r="D1195" s="676"/>
      <c r="E1195" s="676"/>
      <c r="F1195" s="676"/>
      <c r="G1195" s="677"/>
      <c r="H1195" s="678"/>
      <c r="I1195" s="676"/>
      <c r="J1195" s="577"/>
      <c r="K1195" s="576"/>
      <c r="L1195" s="576"/>
      <c r="M1195" s="576"/>
      <c r="N1195" s="576"/>
      <c r="O1195" s="576"/>
      <c r="P1195" s="576"/>
      <c r="Q1195" s="576"/>
      <c r="R1195" s="576"/>
      <c r="S1195" s="717" t="s">
        <v>301</v>
      </c>
      <c r="T1195" s="576"/>
      <c r="U1195" s="576"/>
      <c r="V1195" s="576"/>
      <c r="W1195" s="576"/>
      <c r="X1195" s="576"/>
      <c r="Y1195" s="576"/>
      <c r="Z1195" s="576"/>
    </row>
    <row r="1196">
      <c r="A1196" s="576"/>
      <c r="B1196" s="676"/>
      <c r="C1196" s="676"/>
      <c r="D1196" s="676"/>
      <c r="E1196" s="676"/>
      <c r="F1196" s="676"/>
      <c r="G1196" s="718" t="s">
        <v>131</v>
      </c>
      <c r="H1196" s="719">
        <f>(1500-H1194)</f>
        <v>383</v>
      </c>
      <c r="I1196" s="553">
        <f>(H1194/1500)</f>
        <v>0.7446666667</v>
      </c>
      <c r="J1196" s="577"/>
      <c r="K1196" s="576"/>
      <c r="L1196" s="576"/>
      <c r="M1196" s="576"/>
      <c r="N1196" s="698" t="s">
        <v>100</v>
      </c>
      <c r="O1196" s="576"/>
      <c r="P1196" s="576"/>
      <c r="Q1196" s="576"/>
      <c r="R1196" s="576"/>
      <c r="S1196" s="720" t="s">
        <v>302</v>
      </c>
      <c r="T1196" s="576"/>
      <c r="U1196" s="576"/>
      <c r="V1196" s="576"/>
      <c r="W1196" s="576"/>
      <c r="X1196" s="576"/>
      <c r="Y1196" s="576"/>
      <c r="Z1196" s="576"/>
    </row>
    <row r="1197">
      <c r="A1197" s="721"/>
      <c r="B1197" s="722"/>
      <c r="C1197" s="722"/>
      <c r="D1197" s="722"/>
      <c r="E1197" s="722"/>
      <c r="F1197" s="722"/>
      <c r="G1197" s="723"/>
      <c r="H1197" s="655"/>
      <c r="I1197" s="434"/>
      <c r="J1197" s="577"/>
      <c r="K1197" s="577"/>
      <c r="L1197" s="577"/>
      <c r="M1197" s="577"/>
      <c r="N1197" s="577"/>
      <c r="O1197" s="577"/>
      <c r="P1197" s="577"/>
      <c r="Q1197" s="577"/>
      <c r="R1197" s="577"/>
      <c r="S1197" s="724" t="s">
        <v>303</v>
      </c>
      <c r="T1197" s="577"/>
      <c r="U1197" s="577"/>
      <c r="V1197" s="577"/>
      <c r="W1197" s="577"/>
      <c r="X1197" s="577"/>
      <c r="Y1197" s="577"/>
      <c r="Z1197" s="577"/>
    </row>
    <row r="1198">
      <c r="A1198" s="632" t="s">
        <v>295</v>
      </c>
      <c r="B1198" s="633">
        <v>21.0</v>
      </c>
      <c r="C1198" s="633">
        <v>22.0</v>
      </c>
      <c r="D1198" s="633">
        <v>23.0</v>
      </c>
      <c r="E1198" s="633">
        <v>24.0</v>
      </c>
      <c r="F1198" s="633">
        <v>25.0</v>
      </c>
      <c r="G1198" s="633">
        <v>26.0</v>
      </c>
      <c r="H1198" s="725">
        <v>27.0</v>
      </c>
      <c r="I1198" s="634"/>
      <c r="J1198" s="635"/>
      <c r="K1198" s="576"/>
      <c r="L1198" s="576"/>
      <c r="M1198" s="576"/>
      <c r="N1198" s="576"/>
      <c r="O1198" s="576"/>
      <c r="P1198" s="576"/>
      <c r="Q1198" s="576"/>
      <c r="R1198" s="576"/>
      <c r="S1198" s="576"/>
      <c r="T1198" s="576"/>
      <c r="U1198" s="584"/>
      <c r="V1198" s="576"/>
      <c r="W1198" s="576"/>
      <c r="X1198" s="576"/>
      <c r="Y1198" s="576"/>
      <c r="Z1198" s="576"/>
    </row>
    <row r="1199">
      <c r="A1199" s="412" t="s">
        <v>156</v>
      </c>
      <c r="B1199" s="685" t="s">
        <v>2</v>
      </c>
      <c r="C1199" s="685" t="s">
        <v>3</v>
      </c>
      <c r="D1199" s="685" t="s">
        <v>4</v>
      </c>
      <c r="E1199" s="685" t="s">
        <v>5</v>
      </c>
      <c r="F1199" s="685" t="s">
        <v>6</v>
      </c>
      <c r="G1199" s="685" t="s">
        <v>7</v>
      </c>
      <c r="H1199" s="686" t="s">
        <v>8</v>
      </c>
      <c r="I1199" s="685" t="s">
        <v>9</v>
      </c>
      <c r="J1199" s="577"/>
      <c r="K1199" s="576"/>
      <c r="L1199" s="576"/>
      <c r="M1199" s="576"/>
      <c r="N1199" s="576"/>
      <c r="O1199" s="576"/>
      <c r="P1199" s="576"/>
      <c r="Q1199" s="576"/>
      <c r="R1199" s="576"/>
      <c r="S1199" s="576"/>
      <c r="T1199" s="588"/>
      <c r="U1199" s="623"/>
      <c r="V1199" s="576"/>
      <c r="W1199" s="576"/>
      <c r="X1199" s="576"/>
      <c r="Y1199" s="576"/>
      <c r="Z1199" s="576"/>
    </row>
    <row r="1200">
      <c r="A1200" s="524" t="s">
        <v>163</v>
      </c>
      <c r="B1200" s="624"/>
      <c r="C1200" s="624"/>
      <c r="D1200" s="624"/>
      <c r="E1200" s="624"/>
      <c r="F1200" s="624"/>
      <c r="G1200" s="624"/>
      <c r="H1200" s="624"/>
      <c r="I1200" s="624"/>
      <c r="J1200" s="625"/>
      <c r="K1200" s="576"/>
      <c r="L1200" s="576"/>
      <c r="M1200" s="576"/>
      <c r="N1200" s="576"/>
      <c r="O1200" s="576"/>
      <c r="P1200" s="576"/>
      <c r="Q1200" s="576"/>
      <c r="R1200" s="576"/>
      <c r="S1200" s="626"/>
      <c r="T1200" s="576"/>
      <c r="U1200" s="576"/>
      <c r="V1200" s="576"/>
      <c r="W1200" s="576"/>
      <c r="X1200" s="576"/>
      <c r="Y1200" s="576"/>
      <c r="Z1200" s="576"/>
    </row>
    <row r="1201">
      <c r="A1201" s="491" t="s">
        <v>164</v>
      </c>
      <c r="B1201" s="528">
        <v>636.24</v>
      </c>
      <c r="C1201" s="528">
        <v>795.17</v>
      </c>
      <c r="D1201" s="528">
        <v>832.4</v>
      </c>
      <c r="E1201" s="529">
        <v>610.69</v>
      </c>
      <c r="F1201" s="529">
        <v>1170.77</v>
      </c>
      <c r="G1201" s="529">
        <v>763.52</v>
      </c>
      <c r="H1201" s="530">
        <v>929.3</v>
      </c>
      <c r="I1201" s="531">
        <f t="shared" ref="I1201:I1203" si="642">SUM(B1201:H1201)</f>
        <v>5738.09</v>
      </c>
      <c r="J1201" s="577"/>
      <c r="K1201" s="576"/>
      <c r="L1201" s="576"/>
      <c r="M1201" s="576"/>
      <c r="N1201" s="576"/>
      <c r="O1201" s="576"/>
      <c r="P1201" s="576"/>
      <c r="Q1201" s="576"/>
      <c r="R1201" s="576"/>
      <c r="S1201" s="576"/>
      <c r="T1201" s="576"/>
      <c r="U1201" s="576"/>
      <c r="V1201" s="576"/>
      <c r="W1201" s="576"/>
      <c r="X1201" s="576"/>
      <c r="Y1201" s="576"/>
      <c r="Z1201" s="576"/>
    </row>
    <row r="1202">
      <c r="A1202" s="491" t="s">
        <v>165</v>
      </c>
      <c r="B1202" s="528">
        <v>568.54</v>
      </c>
      <c r="C1202" s="528">
        <v>476.55</v>
      </c>
      <c r="D1202" s="528">
        <v>167.44</v>
      </c>
      <c r="E1202" s="529">
        <v>565.53</v>
      </c>
      <c r="F1202" s="529">
        <v>824.78</v>
      </c>
      <c r="G1202" s="529">
        <v>656.68</v>
      </c>
      <c r="H1202" s="530">
        <v>721.97</v>
      </c>
      <c r="I1202" s="531">
        <f t="shared" si="642"/>
        <v>3981.49</v>
      </c>
      <c r="J1202" s="577"/>
      <c r="K1202" s="576"/>
      <c r="L1202" s="576"/>
      <c r="M1202" s="576"/>
      <c r="N1202" s="576"/>
      <c r="O1202" s="576"/>
      <c r="P1202" s="576"/>
      <c r="Q1202" s="576"/>
      <c r="R1202" s="576"/>
      <c r="S1202" s="576"/>
      <c r="T1202" s="576"/>
      <c r="U1202" s="576"/>
      <c r="V1202" s="576"/>
      <c r="W1202" s="576"/>
      <c r="X1202" s="576"/>
      <c r="Y1202" s="576"/>
      <c r="Z1202" s="576"/>
    </row>
    <row r="1203">
      <c r="A1203" s="491" t="s">
        <v>166</v>
      </c>
      <c r="B1203" s="528">
        <v>685.99</v>
      </c>
      <c r="C1203" s="528">
        <v>603.7</v>
      </c>
      <c r="D1203" s="528">
        <v>427.37</v>
      </c>
      <c r="E1203" s="528">
        <v>1068.62</v>
      </c>
      <c r="F1203" s="529">
        <v>1165.27</v>
      </c>
      <c r="G1203" s="529">
        <v>747.23</v>
      </c>
      <c r="H1203" s="530">
        <v>1071.13</v>
      </c>
      <c r="I1203" s="531">
        <f t="shared" si="642"/>
        <v>5769.31</v>
      </c>
      <c r="J1203" s="577"/>
      <c r="K1203" s="576"/>
      <c r="L1203" s="576"/>
      <c r="M1203" s="576"/>
      <c r="N1203" s="576"/>
      <c r="O1203" s="576"/>
      <c r="P1203" s="576"/>
      <c r="Q1203" s="576"/>
      <c r="R1203" s="576"/>
      <c r="S1203" s="576"/>
      <c r="T1203" s="576"/>
      <c r="U1203" s="576"/>
      <c r="V1203" s="576"/>
      <c r="W1203" s="576"/>
      <c r="X1203" s="576"/>
      <c r="Y1203" s="576"/>
      <c r="Z1203" s="576"/>
    </row>
    <row r="1204">
      <c r="A1204" s="535" t="s">
        <v>9</v>
      </c>
      <c r="B1204" s="536">
        <f t="shared" ref="B1204:I1204" si="643">sum(B1201:B1203)</f>
        <v>1890.77</v>
      </c>
      <c r="C1204" s="536">
        <f t="shared" si="643"/>
        <v>1875.42</v>
      </c>
      <c r="D1204" s="536">
        <f t="shared" si="643"/>
        <v>1427.21</v>
      </c>
      <c r="E1204" s="536">
        <f t="shared" si="643"/>
        <v>2244.84</v>
      </c>
      <c r="F1204" s="536">
        <f t="shared" si="643"/>
        <v>3160.82</v>
      </c>
      <c r="G1204" s="536">
        <f t="shared" si="643"/>
        <v>2167.43</v>
      </c>
      <c r="H1204" s="536">
        <f t="shared" si="643"/>
        <v>2722.4</v>
      </c>
      <c r="I1204" s="536">
        <f t="shared" si="643"/>
        <v>15488.89</v>
      </c>
      <c r="J1204" s="577"/>
      <c r="K1204" s="576"/>
      <c r="L1204" s="576"/>
      <c r="M1204" s="576"/>
      <c r="N1204" s="576"/>
      <c r="O1204" s="576"/>
      <c r="P1204" s="576"/>
      <c r="Q1204" s="576"/>
      <c r="R1204" s="576"/>
      <c r="S1204" s="576"/>
      <c r="T1204" s="576"/>
      <c r="U1204" s="576"/>
      <c r="V1204" s="576"/>
      <c r="W1204" s="576"/>
      <c r="X1204" s="576"/>
      <c r="Y1204" s="576"/>
      <c r="Z1204" s="576"/>
    </row>
    <row r="1205">
      <c r="A1205" s="584"/>
      <c r="B1205" s="677"/>
      <c r="C1205" s="677"/>
      <c r="D1205" s="677"/>
      <c r="E1205" s="677"/>
      <c r="F1205" s="677"/>
      <c r="G1205" s="677"/>
      <c r="H1205" s="678"/>
      <c r="I1205" s="677"/>
      <c r="J1205" s="577"/>
      <c r="K1205" s="576"/>
      <c r="L1205" s="576"/>
      <c r="M1205" s="576"/>
      <c r="N1205" s="576"/>
      <c r="O1205" s="576"/>
      <c r="P1205" s="576"/>
      <c r="Q1205" s="576"/>
      <c r="R1205" s="576"/>
      <c r="S1205" s="576"/>
      <c r="T1205" s="576"/>
      <c r="U1205" s="576"/>
      <c r="V1205" s="576"/>
      <c r="W1205" s="576"/>
      <c r="X1205" s="576"/>
      <c r="Y1205" s="576"/>
      <c r="Z1205" s="576"/>
    </row>
    <row r="1206">
      <c r="A1206" s="586"/>
      <c r="B1206" s="493">
        <f t="shared" ref="B1206:I1206" si="644">(B1204)</f>
        <v>1890.77</v>
      </c>
      <c r="C1206" s="493">
        <f t="shared" si="644"/>
        <v>1875.42</v>
      </c>
      <c r="D1206" s="493">
        <f t="shared" si="644"/>
        <v>1427.21</v>
      </c>
      <c r="E1206" s="493">
        <f t="shared" si="644"/>
        <v>2244.84</v>
      </c>
      <c r="F1206" s="493">
        <f t="shared" si="644"/>
        <v>3160.82</v>
      </c>
      <c r="G1206" s="493">
        <f t="shared" si="644"/>
        <v>2167.43</v>
      </c>
      <c r="H1206" s="493">
        <f t="shared" si="644"/>
        <v>2722.4</v>
      </c>
      <c r="I1206" s="493">
        <f t="shared" si="644"/>
        <v>15488.89</v>
      </c>
      <c r="J1206" s="577"/>
      <c r="K1206" s="576"/>
      <c r="L1206" s="576"/>
      <c r="M1206" s="576"/>
      <c r="N1206" s="576"/>
      <c r="O1206" s="576"/>
      <c r="P1206" s="576"/>
      <c r="Q1206" s="576"/>
      <c r="R1206" s="576"/>
      <c r="S1206" s="576"/>
      <c r="T1206" s="576"/>
      <c r="U1206" s="576"/>
      <c r="V1206" s="576"/>
      <c r="W1206" s="576"/>
      <c r="X1206" s="576"/>
      <c r="Y1206" s="576"/>
      <c r="Z1206" s="576"/>
    </row>
    <row r="1207">
      <c r="A1207" s="576"/>
      <c r="B1207" s="676"/>
      <c r="C1207" s="676"/>
      <c r="D1207" s="676"/>
      <c r="E1207" s="677"/>
      <c r="F1207" s="677"/>
      <c r="G1207" s="677"/>
      <c r="H1207" s="678"/>
      <c r="I1207" s="676"/>
      <c r="J1207" s="577"/>
      <c r="K1207" s="576"/>
      <c r="L1207" s="576"/>
      <c r="M1207" s="576"/>
      <c r="N1207" s="576"/>
      <c r="O1207" s="576"/>
      <c r="P1207" s="576"/>
      <c r="Q1207" s="576"/>
      <c r="R1207" s="576"/>
      <c r="S1207" s="576"/>
      <c r="T1207" s="576"/>
      <c r="U1207" s="576"/>
      <c r="V1207" s="576"/>
      <c r="W1207" s="576"/>
      <c r="X1207" s="576"/>
      <c r="Y1207" s="576"/>
      <c r="Z1207" s="576"/>
    </row>
    <row r="1208">
      <c r="A1208" s="576"/>
      <c r="B1208" s="676"/>
      <c r="C1208" s="676"/>
      <c r="D1208" s="679"/>
      <c r="E1208" s="680" t="s">
        <v>35</v>
      </c>
      <c r="F1208" s="680" t="s">
        <v>164</v>
      </c>
      <c r="G1208" s="680" t="s">
        <v>165</v>
      </c>
      <c r="H1208" s="681" t="s">
        <v>166</v>
      </c>
      <c r="I1208" s="676"/>
      <c r="J1208" s="577"/>
      <c r="K1208" s="576"/>
      <c r="L1208" s="576"/>
      <c r="M1208" s="576"/>
      <c r="N1208" s="576"/>
      <c r="O1208" s="576"/>
      <c r="P1208" s="576"/>
      <c r="Q1208" s="576"/>
      <c r="R1208" s="576"/>
      <c r="S1208" s="576"/>
      <c r="T1208" s="576"/>
      <c r="U1208" s="576"/>
      <c r="V1208" s="576"/>
      <c r="W1208" s="576"/>
      <c r="X1208" s="576"/>
      <c r="Y1208" s="576"/>
      <c r="Z1208" s="576"/>
    </row>
    <row r="1209">
      <c r="A1209" s="576"/>
      <c r="B1209" s="676"/>
      <c r="C1209" s="676"/>
      <c r="D1209" s="679"/>
      <c r="E1209" s="483">
        <v>44598.0</v>
      </c>
      <c r="F1209" s="540">
        <v>4680.93</v>
      </c>
      <c r="G1209" s="540">
        <v>3245.8</v>
      </c>
      <c r="H1209" s="540">
        <v>5007.97</v>
      </c>
      <c r="I1209" s="676"/>
      <c r="J1209" s="577"/>
      <c r="K1209" s="576"/>
      <c r="L1209" s="576"/>
      <c r="M1209" s="576"/>
      <c r="N1209" s="576"/>
      <c r="O1209" s="576"/>
      <c r="P1209" s="576"/>
      <c r="Q1209" s="576"/>
      <c r="R1209" s="576"/>
      <c r="S1209" s="576"/>
      <c r="T1209" s="576"/>
      <c r="U1209" s="576"/>
      <c r="V1209" s="576"/>
      <c r="W1209" s="576"/>
      <c r="X1209" s="576"/>
      <c r="Y1209" s="576"/>
      <c r="Z1209" s="576"/>
    </row>
    <row r="1210">
      <c r="A1210" s="576"/>
      <c r="B1210" s="676"/>
      <c r="C1210" s="676"/>
      <c r="D1210" s="679"/>
      <c r="E1210" s="483">
        <v>44605.0</v>
      </c>
      <c r="F1210" s="540">
        <v>5046.47</v>
      </c>
      <c r="G1210" s="540">
        <v>3726.28</v>
      </c>
      <c r="H1210" s="540">
        <v>5829.52</v>
      </c>
      <c r="I1210" s="676"/>
      <c r="J1210" s="577"/>
      <c r="K1210" s="576"/>
      <c r="L1210" s="576"/>
      <c r="M1210" s="576"/>
      <c r="N1210" s="576"/>
      <c r="O1210" s="576"/>
      <c r="P1210" s="576"/>
      <c r="Q1210" s="576"/>
      <c r="R1210" s="576"/>
      <c r="S1210" s="576"/>
      <c r="T1210" s="576"/>
      <c r="U1210" s="576"/>
      <c r="V1210" s="576"/>
      <c r="W1210" s="576"/>
      <c r="X1210" s="576"/>
      <c r="Y1210" s="576"/>
      <c r="Z1210" s="576"/>
    </row>
    <row r="1211">
      <c r="A1211" s="576"/>
      <c r="B1211" s="676"/>
      <c r="C1211" s="676"/>
      <c r="D1211" s="679"/>
      <c r="E1211" s="483">
        <v>44612.0</v>
      </c>
      <c r="F1211" s="539">
        <v>4609.19</v>
      </c>
      <c r="G1211" s="539">
        <v>4160.68</v>
      </c>
      <c r="H1211" s="539">
        <v>5886.65</v>
      </c>
      <c r="I1211" s="676"/>
      <c r="J1211" s="577"/>
      <c r="K1211" s="576"/>
      <c r="L1211" s="576"/>
      <c r="M1211" s="576"/>
      <c r="N1211" s="576"/>
      <c r="O1211" s="576"/>
      <c r="P1211" s="576"/>
      <c r="Q1211" s="576"/>
      <c r="R1211" s="576"/>
      <c r="S1211" s="576"/>
      <c r="T1211" s="576"/>
      <c r="U1211" s="576"/>
      <c r="V1211" s="576"/>
      <c r="W1211" s="576"/>
      <c r="X1211" s="576"/>
      <c r="Y1211" s="576"/>
      <c r="Z1211" s="576"/>
    </row>
    <row r="1212">
      <c r="A1212" s="576"/>
      <c r="B1212" s="676"/>
      <c r="C1212" s="676"/>
      <c r="D1212" s="679"/>
      <c r="E1212" s="484">
        <v>44619.0</v>
      </c>
      <c r="F1212" s="539">
        <f>(I1201)</f>
        <v>5738.09</v>
      </c>
      <c r="G1212" s="539">
        <f>(I1202)</f>
        <v>3981.49</v>
      </c>
      <c r="H1212" s="539">
        <f>(I1203)</f>
        <v>5769.31</v>
      </c>
      <c r="I1212" s="676"/>
      <c r="J1212" s="577"/>
      <c r="K1212" s="576"/>
      <c r="L1212" s="576"/>
      <c r="M1212" s="576"/>
      <c r="N1212" s="576"/>
      <c r="O1212" s="576"/>
      <c r="P1212" s="576"/>
      <c r="Q1212" s="576"/>
      <c r="R1212" s="576"/>
      <c r="S1212" s="576"/>
      <c r="T1212" s="576"/>
      <c r="U1212" s="576"/>
      <c r="V1212" s="576"/>
      <c r="W1212" s="576"/>
      <c r="X1212" s="576"/>
      <c r="Y1212" s="576"/>
      <c r="Z1212" s="576"/>
    </row>
    <row r="1213">
      <c r="A1213" s="576"/>
      <c r="B1213" s="676"/>
      <c r="C1213" s="676"/>
      <c r="D1213" s="679"/>
      <c r="E1213" s="541" t="s">
        <v>9</v>
      </c>
      <c r="F1213" s="542">
        <f t="shared" ref="F1213:H1213" si="645">SUM(F1209:F1212)</f>
        <v>20074.68</v>
      </c>
      <c r="G1213" s="542">
        <f t="shared" si="645"/>
        <v>15114.25</v>
      </c>
      <c r="H1213" s="542">
        <f t="shared" si="645"/>
        <v>22493.45</v>
      </c>
      <c r="I1213" s="676"/>
      <c r="J1213" s="577"/>
      <c r="K1213" s="629"/>
      <c r="L1213" s="629"/>
      <c r="M1213" s="629"/>
      <c r="N1213" s="576"/>
      <c r="O1213" s="576"/>
      <c r="P1213" s="576"/>
      <c r="Q1213" s="576"/>
      <c r="R1213" s="576"/>
      <c r="S1213" s="576"/>
      <c r="T1213" s="576"/>
      <c r="U1213" s="576"/>
      <c r="V1213" s="576"/>
      <c r="W1213" s="576"/>
      <c r="X1213" s="576"/>
      <c r="Y1213" s="576"/>
      <c r="Z1213" s="576"/>
    </row>
    <row r="1214">
      <c r="A1214" s="576"/>
      <c r="B1214" s="676"/>
      <c r="C1214" s="676"/>
      <c r="D1214" s="679"/>
      <c r="E1214" s="680" t="s">
        <v>167</v>
      </c>
      <c r="F1214" s="544">
        <f t="shared" ref="F1214:H1214" si="646">(F1213/25000)</f>
        <v>0.8029872</v>
      </c>
      <c r="G1214" s="544">
        <f t="shared" si="646"/>
        <v>0.60457</v>
      </c>
      <c r="H1214" s="544">
        <f t="shared" si="646"/>
        <v>0.899738</v>
      </c>
      <c r="I1214" s="676"/>
      <c r="J1214" s="577"/>
      <c r="K1214" s="576"/>
      <c r="L1214" s="576"/>
      <c r="M1214" s="576"/>
      <c r="N1214" s="576"/>
      <c r="O1214" s="576"/>
      <c r="P1214" s="576"/>
      <c r="Q1214" s="576"/>
      <c r="R1214" s="576"/>
      <c r="S1214" s="576"/>
      <c r="T1214" s="576"/>
      <c r="U1214" s="576"/>
      <c r="V1214" s="576"/>
      <c r="W1214" s="576"/>
      <c r="X1214" s="576"/>
      <c r="Y1214" s="576"/>
      <c r="Z1214" s="576"/>
    </row>
    <row r="1215">
      <c r="A1215" s="584"/>
      <c r="B1215" s="677"/>
      <c r="C1215" s="677"/>
      <c r="D1215" s="677"/>
      <c r="E1215" s="677"/>
      <c r="F1215" s="677"/>
      <c r="G1215" s="677"/>
      <c r="H1215" s="678"/>
      <c r="I1215" s="677"/>
      <c r="J1215" s="577"/>
      <c r="K1215" s="576"/>
      <c r="L1215" s="576"/>
      <c r="M1215" s="576"/>
      <c r="N1215" s="576"/>
      <c r="O1215" s="576"/>
      <c r="P1215" s="576"/>
      <c r="Q1215" s="576"/>
      <c r="R1215" s="576"/>
      <c r="S1215" s="576"/>
      <c r="T1215" s="576"/>
      <c r="U1215" s="576"/>
      <c r="V1215" s="576"/>
      <c r="W1215" s="576"/>
      <c r="X1215" s="576"/>
      <c r="Y1215" s="576"/>
      <c r="Z1215" s="576"/>
    </row>
    <row r="1216">
      <c r="A1216" s="470"/>
      <c r="B1216" s="585"/>
      <c r="C1216" s="585"/>
      <c r="D1216" s="585"/>
      <c r="E1216" s="585"/>
      <c r="F1216" s="585"/>
      <c r="G1216" s="585"/>
      <c r="H1216" s="726"/>
      <c r="I1216" s="585" t="s">
        <v>9</v>
      </c>
      <c r="J1216" s="577"/>
      <c r="K1216" s="576"/>
      <c r="L1216" s="576"/>
      <c r="M1216" s="576"/>
      <c r="N1216" s="576"/>
      <c r="O1216" s="576"/>
      <c r="P1216" s="576"/>
      <c r="Q1216" s="576"/>
      <c r="R1216" s="576"/>
      <c r="S1216" s="576"/>
      <c r="T1216" s="576"/>
      <c r="U1216" s="576"/>
      <c r="V1216" s="576"/>
      <c r="W1216" s="576"/>
      <c r="X1216" s="576"/>
      <c r="Y1216" s="576"/>
      <c r="Z1216" s="576"/>
    </row>
    <row r="1217">
      <c r="A1217" s="586" t="s">
        <v>168</v>
      </c>
      <c r="B1217" s="545">
        <f t="shared" ref="B1217:G1217" si="647">sum(B1103,B1135,B1187,B1206)</f>
        <v>16621.27</v>
      </c>
      <c r="C1217" s="545">
        <f t="shared" si="647"/>
        <v>13638.92</v>
      </c>
      <c r="D1217" s="545">
        <f t="shared" si="647"/>
        <v>18012.21</v>
      </c>
      <c r="E1217" s="545">
        <f t="shared" si="647"/>
        <v>12294.34</v>
      </c>
      <c r="F1217" s="545">
        <f t="shared" si="647"/>
        <v>15189.82</v>
      </c>
      <c r="G1217" s="545">
        <f t="shared" si="647"/>
        <v>5419.93</v>
      </c>
      <c r="H1217" s="493">
        <f>SUM(H1206)</f>
        <v>2722.4</v>
      </c>
      <c r="I1217" s="545">
        <f>SUM(H1103,H1135,H1187,I1206)</f>
        <v>83898.89</v>
      </c>
      <c r="J1217" s="577"/>
      <c r="K1217" s="576"/>
      <c r="L1217" s="576"/>
      <c r="M1217" s="576"/>
      <c r="N1217" s="576"/>
      <c r="O1217" s="576"/>
      <c r="P1217" s="576"/>
      <c r="Q1217" s="576"/>
      <c r="R1217" s="576"/>
      <c r="S1217" s="576"/>
      <c r="T1217" s="576"/>
      <c r="U1217" s="576"/>
      <c r="V1217" s="576"/>
      <c r="W1217" s="576"/>
      <c r="X1217" s="576"/>
      <c r="Y1217" s="576"/>
      <c r="Z1217" s="576"/>
    </row>
    <row r="1218">
      <c r="A1218" s="576"/>
      <c r="B1218" s="676"/>
      <c r="C1218" s="676"/>
      <c r="D1218" s="676"/>
      <c r="E1218" s="676"/>
      <c r="F1218" s="676"/>
      <c r="G1218" s="676"/>
      <c r="H1218" s="727"/>
      <c r="I1218" s="676"/>
      <c r="J1218" s="577"/>
      <c r="K1218" s="576"/>
      <c r="L1218" s="576"/>
      <c r="M1218" s="576"/>
      <c r="N1218" s="576"/>
      <c r="O1218" s="576"/>
      <c r="P1218" s="576"/>
      <c r="Q1218" s="576"/>
      <c r="R1218" s="576"/>
      <c r="S1218" s="576"/>
      <c r="T1218" s="576"/>
      <c r="U1218" s="576"/>
      <c r="V1218" s="576"/>
      <c r="W1218" s="576"/>
      <c r="X1218" s="576"/>
      <c r="Y1218" s="576"/>
      <c r="Z1218" s="576"/>
    </row>
    <row r="1219">
      <c r="A1219" s="632" t="s">
        <v>304</v>
      </c>
      <c r="B1219" s="633">
        <v>28.0</v>
      </c>
      <c r="C1219" s="633">
        <v>29.0</v>
      </c>
      <c r="D1219" s="633">
        <v>30.0</v>
      </c>
      <c r="E1219" s="633">
        <v>31.0</v>
      </c>
      <c r="F1219" s="633">
        <v>1.0</v>
      </c>
      <c r="G1219" s="633">
        <v>2.0</v>
      </c>
      <c r="H1219" s="634"/>
      <c r="I1219" s="634"/>
      <c r="J1219" s="635"/>
      <c r="K1219" s="632" t="s">
        <v>304</v>
      </c>
      <c r="L1219" s="634"/>
      <c r="M1219" s="634"/>
      <c r="N1219" s="634"/>
      <c r="O1219" s="634"/>
      <c r="P1219" s="634"/>
      <c r="Q1219" s="636"/>
      <c r="R1219" s="636"/>
      <c r="S1219" s="636"/>
      <c r="T1219" s="636"/>
      <c r="U1219" s="636"/>
      <c r="V1219" s="636"/>
      <c r="W1219" s="636"/>
      <c r="X1219" s="636"/>
      <c r="Y1219" s="636"/>
      <c r="Z1219" s="636"/>
    </row>
    <row r="1220">
      <c r="A1220" s="728" t="s">
        <v>305</v>
      </c>
      <c r="B1220" s="638" t="s">
        <v>2</v>
      </c>
      <c r="C1220" s="638" t="s">
        <v>3</v>
      </c>
      <c r="D1220" s="638" t="s">
        <v>4</v>
      </c>
      <c r="E1220" s="638" t="s">
        <v>5</v>
      </c>
      <c r="F1220" s="638" t="s">
        <v>6</v>
      </c>
      <c r="G1220" s="638" t="s">
        <v>7</v>
      </c>
      <c r="H1220" s="638" t="s">
        <v>9</v>
      </c>
      <c r="I1220" s="638" t="s">
        <v>71</v>
      </c>
      <c r="J1220" s="635"/>
      <c r="K1220" s="638" t="s">
        <v>70</v>
      </c>
      <c r="L1220" s="638" t="s">
        <v>72</v>
      </c>
      <c r="M1220" s="638" t="s">
        <v>13</v>
      </c>
      <c r="N1220" s="639" t="s">
        <v>73</v>
      </c>
      <c r="O1220" s="638" t="s">
        <v>13</v>
      </c>
      <c r="P1220" s="639" t="s">
        <v>74</v>
      </c>
      <c r="Q1220" s="636"/>
      <c r="R1220" s="636"/>
      <c r="S1220" s="636"/>
      <c r="T1220" s="636"/>
      <c r="U1220" s="636"/>
      <c r="V1220" s="636"/>
      <c r="W1220" s="636"/>
      <c r="X1220" s="636"/>
      <c r="Y1220" s="636"/>
      <c r="Z1220" s="636"/>
    </row>
    <row r="1221">
      <c r="A1221" s="640" t="s">
        <v>75</v>
      </c>
      <c r="B1221" s="641"/>
      <c r="C1221" s="641">
        <f t="shared" ref="C1221:E1221" si="648"> sum(C1222, C1223, C1224, C1225,C1226,C1227,C1228,C1229,C1230,C1231,C1232,C1233)</f>
        <v>6</v>
      </c>
      <c r="D1221" s="641">
        <f t="shared" si="648"/>
        <v>11</v>
      </c>
      <c r="E1221" s="641">
        <f t="shared" si="648"/>
        <v>0</v>
      </c>
      <c r="F1221" s="641"/>
      <c r="G1221" s="641"/>
      <c r="H1221" s="642">
        <f t="shared" ref="H1221:H1240" si="649">SUM(B1221:G1221)</f>
        <v>17</v>
      </c>
      <c r="I1221" s="641">
        <v>0.0</v>
      </c>
      <c r="J1221" s="635"/>
      <c r="K1221" s="642" t="s">
        <v>75</v>
      </c>
      <c r="L1221" s="641"/>
      <c r="M1221" s="641"/>
      <c r="N1221" s="641"/>
      <c r="O1221" s="641"/>
      <c r="P1221" s="641"/>
      <c r="Q1221" s="636"/>
      <c r="R1221" s="636"/>
      <c r="S1221" s="636"/>
      <c r="T1221" s="636"/>
      <c r="U1221" s="636"/>
      <c r="V1221" s="636"/>
      <c r="W1221" s="636"/>
      <c r="X1221" s="636"/>
      <c r="Y1221" s="636"/>
      <c r="Z1221" s="636"/>
    </row>
    <row r="1222">
      <c r="A1222" s="643" t="s">
        <v>76</v>
      </c>
      <c r="B1222" s="644">
        <v>17.0</v>
      </c>
      <c r="C1222" s="644">
        <v>3.0</v>
      </c>
      <c r="D1222" s="644">
        <v>7.0</v>
      </c>
      <c r="E1222" s="644">
        <v>0.0</v>
      </c>
      <c r="F1222" s="644"/>
      <c r="G1222" s="644"/>
      <c r="H1222" s="645">
        <f t="shared" si="649"/>
        <v>27</v>
      </c>
      <c r="I1222" s="646">
        <f>sum(H1222:H1224)</f>
        <v>37</v>
      </c>
      <c r="J1222" s="729" t="s">
        <v>79</v>
      </c>
      <c r="K1222" s="646" t="s">
        <v>76</v>
      </c>
      <c r="L1222" s="646">
        <f t="shared" ref="L1222:L1223" si="650">(O980)</f>
        <v>68</v>
      </c>
      <c r="M1222" s="646">
        <f>(L1222-H1222)</f>
        <v>41</v>
      </c>
      <c r="N1222" s="644">
        <v>64.0</v>
      </c>
      <c r="O1222" s="646">
        <f t="shared" ref="O1222:O1223" si="651">sum(M1222,N1222)</f>
        <v>105</v>
      </c>
      <c r="P1222" s="648"/>
      <c r="Q1222" s="730" t="s">
        <v>306</v>
      </c>
      <c r="R1222" s="731" t="s">
        <v>307</v>
      </c>
      <c r="S1222" s="731" t="s">
        <v>308</v>
      </c>
      <c r="T1222" s="636"/>
      <c r="U1222" s="636"/>
      <c r="V1222" s="636"/>
      <c r="W1222" s="636"/>
      <c r="X1222" s="636"/>
      <c r="Y1222" s="636"/>
      <c r="Z1222" s="636"/>
    </row>
    <row r="1223">
      <c r="A1223" s="650" t="s">
        <v>77</v>
      </c>
      <c r="B1223" s="651">
        <v>0.0</v>
      </c>
      <c r="C1223" s="652">
        <v>0.0</v>
      </c>
      <c r="D1223" s="652">
        <v>0.0</v>
      </c>
      <c r="E1223" s="652">
        <v>0.0</v>
      </c>
      <c r="F1223" s="652"/>
      <c r="G1223" s="653"/>
      <c r="H1223" s="654">
        <f t="shared" si="649"/>
        <v>0</v>
      </c>
      <c r="I1223" s="434">
        <f>(I1222/60)</f>
        <v>0.6166666667</v>
      </c>
      <c r="J1223" s="729" t="s">
        <v>206</v>
      </c>
      <c r="K1223" s="655" t="s">
        <v>77</v>
      </c>
      <c r="L1223" s="656">
        <f t="shared" si="650"/>
        <v>25</v>
      </c>
      <c r="M1223" s="656">
        <f>(L1223-H1223-H1224)</f>
        <v>15</v>
      </c>
      <c r="N1223" s="652">
        <v>30.0</v>
      </c>
      <c r="O1223" s="655">
        <f t="shared" si="651"/>
        <v>45</v>
      </c>
      <c r="P1223" s="656"/>
      <c r="Q1223" s="636"/>
      <c r="R1223" s="636"/>
      <c r="S1223" s="636"/>
      <c r="T1223" s="636"/>
      <c r="U1223" s="636"/>
      <c r="V1223" s="636"/>
      <c r="W1223" s="636"/>
      <c r="X1223" s="636"/>
      <c r="Y1223" s="636"/>
      <c r="Z1223" s="636"/>
    </row>
    <row r="1224">
      <c r="A1224" s="650" t="s">
        <v>78</v>
      </c>
      <c r="B1224" s="651">
        <v>9.0</v>
      </c>
      <c r="C1224" s="652">
        <v>0.0</v>
      </c>
      <c r="D1224" s="652">
        <v>1.0</v>
      </c>
      <c r="E1224" s="652">
        <v>0.0</v>
      </c>
      <c r="F1224" s="652"/>
      <c r="G1224" s="653"/>
      <c r="H1224" s="654">
        <f t="shared" si="649"/>
        <v>10</v>
      </c>
      <c r="I1224" s="655"/>
      <c r="J1224" s="729" t="s">
        <v>206</v>
      </c>
      <c r="K1224" s="655" t="s">
        <v>78</v>
      </c>
      <c r="L1224" s="656" t="s">
        <v>79</v>
      </c>
      <c r="M1224" s="655" t="s">
        <v>79</v>
      </c>
      <c r="N1224" s="652" t="s">
        <v>79</v>
      </c>
      <c r="O1224" s="655" t="s">
        <v>79</v>
      </c>
      <c r="P1224" s="656"/>
      <c r="Q1224" s="636"/>
      <c r="R1224" s="636"/>
      <c r="S1224" s="636"/>
      <c r="T1224" s="636"/>
      <c r="U1224" s="636"/>
      <c r="V1224" s="636"/>
      <c r="W1224" s="636"/>
      <c r="X1224" s="636"/>
      <c r="Y1224" s="636"/>
      <c r="Z1224" s="636"/>
    </row>
    <row r="1225">
      <c r="A1225" s="643" t="s">
        <v>81</v>
      </c>
      <c r="B1225" s="648">
        <v>8.0</v>
      </c>
      <c r="C1225" s="648">
        <v>3.0</v>
      </c>
      <c r="D1225" s="648">
        <v>3.0</v>
      </c>
      <c r="E1225" s="648">
        <v>0.0</v>
      </c>
      <c r="F1225" s="648"/>
      <c r="G1225" s="644"/>
      <c r="H1225" s="645">
        <f t="shared" si="649"/>
        <v>14</v>
      </c>
      <c r="I1225" s="646">
        <f>sum(H1225:H1227)</f>
        <v>14</v>
      </c>
      <c r="J1225" s="657" t="s">
        <v>79</v>
      </c>
      <c r="K1225" s="646" t="s">
        <v>81</v>
      </c>
      <c r="L1225" s="646">
        <f t="shared" ref="L1225:L1226" si="652">(O983)</f>
        <v>26</v>
      </c>
      <c r="M1225" s="646">
        <f>(L1225-H1225)</f>
        <v>12</v>
      </c>
      <c r="N1225" s="644">
        <v>30.0</v>
      </c>
      <c r="O1225" s="646">
        <f t="shared" ref="O1225:O1226" si="653">sum(M1225,N1225)</f>
        <v>42</v>
      </c>
      <c r="P1225" s="646"/>
      <c r="Q1225" s="730" t="s">
        <v>309</v>
      </c>
      <c r="R1225" s="731" t="s">
        <v>307</v>
      </c>
      <c r="S1225" s="731" t="s">
        <v>308</v>
      </c>
      <c r="T1225" s="636"/>
      <c r="U1225" s="636"/>
      <c r="V1225" s="636"/>
      <c r="W1225" s="636"/>
      <c r="X1225" s="636"/>
      <c r="Y1225" s="636"/>
      <c r="Z1225" s="636"/>
    </row>
    <row r="1226">
      <c r="A1226" s="650" t="s">
        <v>77</v>
      </c>
      <c r="B1226" s="651">
        <v>0.0</v>
      </c>
      <c r="C1226" s="652">
        <v>0.0</v>
      </c>
      <c r="D1226" s="652">
        <v>0.0</v>
      </c>
      <c r="E1226" s="652">
        <v>0.0</v>
      </c>
      <c r="F1226" s="652"/>
      <c r="G1226" s="652"/>
      <c r="H1226" s="654">
        <f t="shared" si="649"/>
        <v>0</v>
      </c>
      <c r="I1226" s="434">
        <f>(I1225/60)</f>
        <v>0.2333333333</v>
      </c>
      <c r="J1226" s="657" t="s">
        <v>206</v>
      </c>
      <c r="K1226" s="655" t="s">
        <v>77</v>
      </c>
      <c r="L1226" s="656">
        <f t="shared" si="652"/>
        <v>1</v>
      </c>
      <c r="M1226" s="656">
        <f>(L1226-H1226-H1227)</f>
        <v>1</v>
      </c>
      <c r="N1226" s="652">
        <v>0.0</v>
      </c>
      <c r="O1226" s="655">
        <f t="shared" si="653"/>
        <v>1</v>
      </c>
      <c r="P1226" s="655"/>
      <c r="Q1226" s="732"/>
      <c r="R1226" s="649"/>
      <c r="S1226" s="649"/>
      <c r="T1226" s="636"/>
      <c r="U1226" s="636"/>
      <c r="V1226" s="636"/>
      <c r="W1226" s="636"/>
      <c r="X1226" s="636"/>
      <c r="Y1226" s="636"/>
      <c r="Z1226" s="636"/>
    </row>
    <row r="1227">
      <c r="A1227" s="650" t="s">
        <v>78</v>
      </c>
      <c r="B1227" s="651">
        <v>0.0</v>
      </c>
      <c r="C1227" s="652">
        <v>0.0</v>
      </c>
      <c r="D1227" s="652">
        <v>0.0</v>
      </c>
      <c r="E1227" s="652">
        <v>0.0</v>
      </c>
      <c r="F1227" s="652"/>
      <c r="G1227" s="652"/>
      <c r="H1227" s="654">
        <f t="shared" si="649"/>
        <v>0</v>
      </c>
      <c r="I1227" s="655"/>
      <c r="J1227" s="657" t="s">
        <v>206</v>
      </c>
      <c r="K1227" s="655" t="s">
        <v>78</v>
      </c>
      <c r="L1227" s="656" t="s">
        <v>79</v>
      </c>
      <c r="M1227" s="655" t="s">
        <v>79</v>
      </c>
      <c r="N1227" s="652" t="s">
        <v>79</v>
      </c>
      <c r="O1227" s="655" t="s">
        <v>79</v>
      </c>
      <c r="P1227" s="655"/>
      <c r="Q1227" s="732"/>
      <c r="R1227" s="649"/>
      <c r="S1227" s="649"/>
      <c r="T1227" s="636"/>
      <c r="U1227" s="636"/>
      <c r="V1227" s="636"/>
      <c r="W1227" s="636"/>
      <c r="X1227" s="636"/>
      <c r="Y1227" s="636"/>
      <c r="Z1227" s="636"/>
    </row>
    <row r="1228">
      <c r="A1228" s="643"/>
      <c r="B1228" s="644">
        <v>0.0</v>
      </c>
      <c r="C1228" s="644">
        <v>0.0</v>
      </c>
      <c r="D1228" s="644">
        <v>0.0</v>
      </c>
      <c r="E1228" s="644">
        <v>0.0</v>
      </c>
      <c r="F1228" s="644"/>
      <c r="G1228" s="644"/>
      <c r="H1228" s="645">
        <f t="shared" si="649"/>
        <v>0</v>
      </c>
      <c r="I1228" s="646">
        <f>sum(H1228:H1230)</f>
        <v>0</v>
      </c>
      <c r="J1228" s="657" t="s">
        <v>206</v>
      </c>
      <c r="K1228" s="646"/>
      <c r="L1228" s="646">
        <f t="shared" ref="L1228:L1229" si="654">(O986)</f>
        <v>35</v>
      </c>
      <c r="M1228" s="646">
        <f>(L1228-H1228)</f>
        <v>35</v>
      </c>
      <c r="N1228" s="644" t="s">
        <v>79</v>
      </c>
      <c r="O1228" s="646">
        <f t="shared" ref="O1228:O1229" si="655">sum(M1228,N1228)</f>
        <v>35</v>
      </c>
      <c r="P1228" s="646"/>
      <c r="Q1228" s="732"/>
      <c r="R1228" s="649"/>
      <c r="S1228" s="649"/>
      <c r="T1228" s="636"/>
      <c r="U1228" s="636"/>
      <c r="V1228" s="636"/>
      <c r="W1228" s="636"/>
      <c r="X1228" s="636"/>
      <c r="Y1228" s="636"/>
      <c r="Z1228" s="636"/>
    </row>
    <row r="1229">
      <c r="A1229" s="650" t="s">
        <v>77</v>
      </c>
      <c r="B1229" s="651">
        <v>0.0</v>
      </c>
      <c r="C1229" s="652">
        <v>0.0</v>
      </c>
      <c r="D1229" s="652">
        <v>0.0</v>
      </c>
      <c r="E1229" s="652">
        <v>0.0</v>
      </c>
      <c r="F1229" s="652"/>
      <c r="G1229" s="653"/>
      <c r="H1229" s="654">
        <f t="shared" si="649"/>
        <v>0</v>
      </c>
      <c r="I1229" s="434">
        <f>(I1228/60)</f>
        <v>0</v>
      </c>
      <c r="J1229" s="657" t="s">
        <v>206</v>
      </c>
      <c r="K1229" s="655" t="s">
        <v>77</v>
      </c>
      <c r="L1229" s="656">
        <f t="shared" si="654"/>
        <v>0</v>
      </c>
      <c r="M1229" s="656">
        <f>(L1229-H1229-H1230)</f>
        <v>0</v>
      </c>
      <c r="N1229" s="652" t="s">
        <v>79</v>
      </c>
      <c r="O1229" s="655">
        <f t="shared" si="655"/>
        <v>0</v>
      </c>
      <c r="P1229" s="656"/>
      <c r="Q1229" s="732"/>
      <c r="R1229" s="649"/>
      <c r="S1229" s="649"/>
      <c r="T1229" s="636"/>
      <c r="U1229" s="636"/>
      <c r="V1229" s="636"/>
      <c r="W1229" s="636"/>
      <c r="X1229" s="636"/>
      <c r="Y1229" s="636"/>
      <c r="Z1229" s="636"/>
    </row>
    <row r="1230">
      <c r="A1230" s="650" t="s">
        <v>78</v>
      </c>
      <c r="B1230" s="651">
        <v>0.0</v>
      </c>
      <c r="C1230" s="652">
        <v>0.0</v>
      </c>
      <c r="D1230" s="652">
        <v>0.0</v>
      </c>
      <c r="E1230" s="652">
        <v>0.0</v>
      </c>
      <c r="F1230" s="652"/>
      <c r="G1230" s="653"/>
      <c r="H1230" s="654">
        <f t="shared" si="649"/>
        <v>0</v>
      </c>
      <c r="I1230" s="655"/>
      <c r="J1230" s="657" t="s">
        <v>206</v>
      </c>
      <c r="K1230" s="655" t="s">
        <v>78</v>
      </c>
      <c r="L1230" s="656" t="s">
        <v>79</v>
      </c>
      <c r="M1230" s="655" t="s">
        <v>79</v>
      </c>
      <c r="N1230" s="652" t="s">
        <v>79</v>
      </c>
      <c r="O1230" s="655" t="s">
        <v>79</v>
      </c>
      <c r="P1230" s="656"/>
      <c r="Q1230" s="732"/>
      <c r="R1230" s="649"/>
      <c r="S1230" s="649"/>
      <c r="T1230" s="636"/>
      <c r="U1230" s="636"/>
      <c r="V1230" s="636"/>
      <c r="W1230" s="636"/>
      <c r="X1230" s="636"/>
      <c r="Y1230" s="636"/>
      <c r="Z1230" s="636"/>
    </row>
    <row r="1231">
      <c r="A1231" s="643" t="s">
        <v>287</v>
      </c>
      <c r="B1231" s="644">
        <v>0.0</v>
      </c>
      <c r="C1231" s="644">
        <v>0.0</v>
      </c>
      <c r="D1231" s="644">
        <v>0.0</v>
      </c>
      <c r="E1231" s="644">
        <v>0.0</v>
      </c>
      <c r="F1231" s="644"/>
      <c r="G1231" s="644"/>
      <c r="H1231" s="645">
        <f t="shared" si="649"/>
        <v>0</v>
      </c>
      <c r="I1231" s="646">
        <f>sum(H1231:H1233)</f>
        <v>0</v>
      </c>
      <c r="J1231" s="657" t="s">
        <v>79</v>
      </c>
      <c r="K1231" s="646" t="s">
        <v>287</v>
      </c>
      <c r="L1231" s="646">
        <f t="shared" ref="L1231:L1232" si="656">(O989)</f>
        <v>70</v>
      </c>
      <c r="M1231" s="646">
        <f>(L1231-H1231)</f>
        <v>70</v>
      </c>
      <c r="N1231" s="644" t="s">
        <v>79</v>
      </c>
      <c r="O1231" s="646">
        <f t="shared" ref="O1231:O1232" si="657">sum(M1231,N1231)</f>
        <v>70</v>
      </c>
      <c r="P1231" s="646"/>
      <c r="Q1231" s="730" t="s">
        <v>310</v>
      </c>
      <c r="R1231" s="649"/>
      <c r="S1231" s="649"/>
      <c r="T1231" s="636"/>
      <c r="U1231" s="636"/>
      <c r="V1231" s="636"/>
      <c r="W1231" s="636"/>
      <c r="X1231" s="636"/>
      <c r="Y1231" s="636"/>
      <c r="Z1231" s="636"/>
    </row>
    <row r="1232">
      <c r="A1232" s="650" t="s">
        <v>77</v>
      </c>
      <c r="B1232" s="651">
        <v>0.0</v>
      </c>
      <c r="C1232" s="652">
        <v>0.0</v>
      </c>
      <c r="D1232" s="652">
        <v>0.0</v>
      </c>
      <c r="E1232" s="652">
        <v>0.0</v>
      </c>
      <c r="F1232" s="652"/>
      <c r="G1232" s="653"/>
      <c r="H1232" s="654">
        <f t="shared" si="649"/>
        <v>0</v>
      </c>
      <c r="I1232" s="434">
        <f>(I1231/60)</f>
        <v>0</v>
      </c>
      <c r="J1232" s="657" t="s">
        <v>79</v>
      </c>
      <c r="K1232" s="655" t="s">
        <v>77</v>
      </c>
      <c r="L1232" s="656">
        <f t="shared" si="656"/>
        <v>11</v>
      </c>
      <c r="M1232" s="656">
        <f>(L1232-H1232-H1233)</f>
        <v>11</v>
      </c>
      <c r="N1232" s="652" t="s">
        <v>79</v>
      </c>
      <c r="O1232" s="655">
        <f t="shared" si="657"/>
        <v>11</v>
      </c>
      <c r="P1232" s="656"/>
      <c r="Q1232" s="730" t="s">
        <v>311</v>
      </c>
      <c r="R1232" s="649"/>
      <c r="S1232" s="649"/>
      <c r="T1232" s="636"/>
      <c r="U1232" s="636"/>
      <c r="V1232" s="636"/>
      <c r="W1232" s="636"/>
      <c r="X1232" s="636"/>
      <c r="Y1232" s="636"/>
      <c r="Z1232" s="636"/>
    </row>
    <row r="1233">
      <c r="A1233" s="650" t="s">
        <v>78</v>
      </c>
      <c r="B1233" s="651">
        <v>0.0</v>
      </c>
      <c r="C1233" s="652">
        <v>0.0</v>
      </c>
      <c r="D1233" s="652">
        <v>0.0</v>
      </c>
      <c r="E1233" s="652">
        <v>0.0</v>
      </c>
      <c r="F1233" s="652"/>
      <c r="G1233" s="653"/>
      <c r="H1233" s="654">
        <f t="shared" si="649"/>
        <v>0</v>
      </c>
      <c r="I1233" s="655"/>
      <c r="J1233" s="657" t="s">
        <v>206</v>
      </c>
      <c r="K1233" s="655" t="s">
        <v>78</v>
      </c>
      <c r="L1233" s="656" t="s">
        <v>79</v>
      </c>
      <c r="M1233" s="655" t="s">
        <v>79</v>
      </c>
      <c r="N1233" s="652" t="s">
        <v>79</v>
      </c>
      <c r="O1233" s="655" t="s">
        <v>79</v>
      </c>
      <c r="P1233" s="656"/>
      <c r="Q1233" s="649"/>
      <c r="R1233" s="649"/>
      <c r="S1233" s="649"/>
      <c r="T1233" s="636"/>
      <c r="U1233" s="636"/>
      <c r="V1233" s="636"/>
      <c r="W1233" s="636"/>
      <c r="X1233" s="636"/>
      <c r="Y1233" s="636"/>
      <c r="Z1233" s="636"/>
    </row>
    <row r="1234">
      <c r="A1234" s="640" t="s">
        <v>268</v>
      </c>
      <c r="B1234" s="641"/>
      <c r="C1234" s="641">
        <f t="shared" ref="C1234:E1234" si="658"> sum(C1235, C1236, C1237, C1238,C1239,C1240,C1241,C1242,C1243,C1244,C1245,C1246)</f>
        <v>3</v>
      </c>
      <c r="D1234" s="641">
        <f t="shared" si="658"/>
        <v>23</v>
      </c>
      <c r="E1234" s="641">
        <f t="shared" si="658"/>
        <v>6</v>
      </c>
      <c r="F1234" s="641"/>
      <c r="G1234" s="641"/>
      <c r="H1234" s="642">
        <f t="shared" si="649"/>
        <v>32</v>
      </c>
      <c r="I1234" s="641">
        <v>0.0</v>
      </c>
      <c r="J1234" s="635"/>
      <c r="K1234" s="642" t="s">
        <v>268</v>
      </c>
      <c r="L1234" s="641"/>
      <c r="M1234" s="641"/>
      <c r="N1234" s="641"/>
      <c r="O1234" s="641"/>
      <c r="P1234" s="641"/>
      <c r="Q1234" s="636"/>
      <c r="R1234" s="636"/>
      <c r="S1234" s="636"/>
      <c r="T1234" s="636"/>
      <c r="U1234" s="636"/>
      <c r="V1234" s="636"/>
      <c r="W1234" s="636"/>
      <c r="X1234" s="636"/>
      <c r="Y1234" s="636"/>
      <c r="Z1234" s="636"/>
    </row>
    <row r="1235">
      <c r="A1235" s="643" t="s">
        <v>212</v>
      </c>
      <c r="B1235" s="644">
        <v>0.0</v>
      </c>
      <c r="C1235" s="644">
        <v>0.0</v>
      </c>
      <c r="D1235" s="644">
        <v>10.0</v>
      </c>
      <c r="E1235" s="644">
        <v>0.0</v>
      </c>
      <c r="F1235" s="644"/>
      <c r="G1235" s="644"/>
      <c r="H1235" s="645">
        <f t="shared" si="649"/>
        <v>10</v>
      </c>
      <c r="I1235" s="646">
        <f>sum(H1235:H1237)</f>
        <v>12</v>
      </c>
      <c r="J1235" s="657" t="s">
        <v>79</v>
      </c>
      <c r="K1235" s="646" t="s">
        <v>82</v>
      </c>
      <c r="L1235" s="646">
        <f t="shared" ref="L1235:L1236" si="659">(O993)</f>
        <v>57</v>
      </c>
      <c r="M1235" s="646">
        <f>(L1235-H1235)</f>
        <v>47</v>
      </c>
      <c r="N1235" s="644">
        <v>0.0</v>
      </c>
      <c r="O1235" s="646">
        <f t="shared" ref="O1235:O1236" si="660">sum(M1235,N1235)</f>
        <v>47</v>
      </c>
      <c r="P1235" s="648"/>
      <c r="Q1235" s="730" t="s">
        <v>312</v>
      </c>
      <c r="R1235" s="649"/>
      <c r="S1235" s="649"/>
      <c r="T1235" s="636"/>
      <c r="U1235" s="636"/>
      <c r="V1235" s="636"/>
      <c r="W1235" s="636"/>
      <c r="X1235" s="636"/>
      <c r="Y1235" s="636"/>
      <c r="Z1235" s="636"/>
    </row>
    <row r="1236">
      <c r="A1236" s="650" t="s">
        <v>77</v>
      </c>
      <c r="B1236" s="651">
        <v>0.0</v>
      </c>
      <c r="C1236" s="652">
        <v>0.0</v>
      </c>
      <c r="D1236" s="652">
        <v>0.0</v>
      </c>
      <c r="E1236" s="652">
        <v>0.0</v>
      </c>
      <c r="F1236" s="652"/>
      <c r="G1236" s="653"/>
      <c r="H1236" s="654">
        <f t="shared" si="649"/>
        <v>0</v>
      </c>
      <c r="I1236" s="434">
        <f>(I1235/60)</f>
        <v>0.2</v>
      </c>
      <c r="J1236" s="657" t="s">
        <v>79</v>
      </c>
      <c r="K1236" s="655" t="s">
        <v>77</v>
      </c>
      <c r="L1236" s="656">
        <f t="shared" si="659"/>
        <v>13</v>
      </c>
      <c r="M1236" s="656">
        <f>(L1236-H1236-H1237)</f>
        <v>11</v>
      </c>
      <c r="N1236" s="652">
        <v>0.0</v>
      </c>
      <c r="O1236" s="655">
        <f t="shared" si="660"/>
        <v>11</v>
      </c>
      <c r="P1236" s="656"/>
      <c r="Q1236" s="733"/>
      <c r="R1236" s="649"/>
      <c r="S1236" s="649"/>
      <c r="T1236" s="636"/>
      <c r="U1236" s="636"/>
      <c r="V1236" s="636"/>
      <c r="W1236" s="636"/>
      <c r="X1236" s="636"/>
      <c r="Y1236" s="636"/>
      <c r="Z1236" s="636"/>
    </row>
    <row r="1237">
      <c r="A1237" s="650" t="s">
        <v>78</v>
      </c>
      <c r="B1237" s="651">
        <v>0.0</v>
      </c>
      <c r="C1237" s="652">
        <v>1.0</v>
      </c>
      <c r="D1237" s="652">
        <v>1.0</v>
      </c>
      <c r="E1237" s="652">
        <v>0.0</v>
      </c>
      <c r="F1237" s="652"/>
      <c r="G1237" s="653"/>
      <c r="H1237" s="654">
        <f t="shared" si="649"/>
        <v>2</v>
      </c>
      <c r="I1237" s="655"/>
      <c r="J1237" s="657" t="s">
        <v>206</v>
      </c>
      <c r="K1237" s="655" t="s">
        <v>78</v>
      </c>
      <c r="L1237" s="656" t="s">
        <v>79</v>
      </c>
      <c r="M1237" s="655" t="s">
        <v>79</v>
      </c>
      <c r="N1237" s="652" t="s">
        <v>79</v>
      </c>
      <c r="O1237" s="655" t="s">
        <v>79</v>
      </c>
      <c r="P1237" s="656"/>
      <c r="Q1237" s="732"/>
      <c r="R1237" s="649"/>
      <c r="S1237" s="649"/>
      <c r="T1237" s="636"/>
      <c r="U1237" s="636"/>
      <c r="V1237" s="636"/>
      <c r="W1237" s="636"/>
      <c r="X1237" s="636"/>
      <c r="Y1237" s="636"/>
      <c r="Z1237" s="636"/>
    </row>
    <row r="1238">
      <c r="A1238" s="643" t="s">
        <v>237</v>
      </c>
      <c r="B1238" s="644">
        <v>14.0</v>
      </c>
      <c r="C1238" s="644">
        <v>0.0</v>
      </c>
      <c r="D1238" s="644">
        <v>4.0</v>
      </c>
      <c r="E1238" s="644">
        <v>0.0</v>
      </c>
      <c r="F1238" s="644"/>
      <c r="G1238" s="644"/>
      <c r="H1238" s="645">
        <f t="shared" si="649"/>
        <v>18</v>
      </c>
      <c r="I1238" s="646">
        <f>sum(H1238:H1240)</f>
        <v>22</v>
      </c>
      <c r="J1238" s="657" t="s">
        <v>206</v>
      </c>
      <c r="K1238" s="646" t="s">
        <v>237</v>
      </c>
      <c r="L1238" s="646">
        <f t="shared" ref="L1238:L1239" si="661">(O996)</f>
        <v>82</v>
      </c>
      <c r="M1238" s="646">
        <f>(L1238-H1238)</f>
        <v>64</v>
      </c>
      <c r="N1238" s="644">
        <v>49.0</v>
      </c>
      <c r="O1238" s="646">
        <f t="shared" ref="O1238:O1239" si="662">sum(M1238,N1238)</f>
        <v>113</v>
      </c>
      <c r="P1238" s="648"/>
      <c r="Q1238" s="733"/>
      <c r="R1238" s="649"/>
      <c r="S1238" s="649"/>
      <c r="T1238" s="636"/>
      <c r="U1238" s="636"/>
      <c r="V1238" s="636"/>
      <c r="W1238" s="636"/>
      <c r="X1238" s="636"/>
      <c r="Y1238" s="636"/>
      <c r="Z1238" s="636"/>
    </row>
    <row r="1239">
      <c r="A1239" s="650" t="s">
        <v>77</v>
      </c>
      <c r="B1239" s="651">
        <v>0.0</v>
      </c>
      <c r="C1239" s="652">
        <v>0.0</v>
      </c>
      <c r="D1239" s="652">
        <v>0.0</v>
      </c>
      <c r="E1239" s="652">
        <v>0.0</v>
      </c>
      <c r="F1239" s="652"/>
      <c r="G1239" s="653"/>
      <c r="H1239" s="654">
        <f t="shared" si="649"/>
        <v>0</v>
      </c>
      <c r="I1239" s="434">
        <f>(I1238/60)</f>
        <v>0.3666666667</v>
      </c>
      <c r="J1239" s="657" t="s">
        <v>206</v>
      </c>
      <c r="K1239" s="655" t="s">
        <v>77</v>
      </c>
      <c r="L1239" s="656">
        <f t="shared" si="661"/>
        <v>19</v>
      </c>
      <c r="M1239" s="656">
        <f>(L1239-H1239-H1240)</f>
        <v>15</v>
      </c>
      <c r="N1239" s="652">
        <v>15.0</v>
      </c>
      <c r="O1239" s="655">
        <f t="shared" si="662"/>
        <v>30</v>
      </c>
      <c r="P1239" s="656"/>
      <c r="Q1239" s="732"/>
      <c r="R1239" s="649"/>
      <c r="S1239" s="649"/>
      <c r="T1239" s="636"/>
      <c r="U1239" s="636"/>
      <c r="V1239" s="636"/>
      <c r="W1239" s="636"/>
      <c r="X1239" s="636"/>
      <c r="Y1239" s="636"/>
      <c r="Z1239" s="636"/>
    </row>
    <row r="1240">
      <c r="A1240" s="650" t="s">
        <v>78</v>
      </c>
      <c r="B1240" s="651">
        <v>3.0</v>
      </c>
      <c r="C1240" s="652">
        <v>0.0</v>
      </c>
      <c r="D1240" s="652">
        <v>1.0</v>
      </c>
      <c r="E1240" s="652">
        <v>0.0</v>
      </c>
      <c r="F1240" s="652"/>
      <c r="G1240" s="653"/>
      <c r="H1240" s="654">
        <f t="shared" si="649"/>
        <v>4</v>
      </c>
      <c r="I1240" s="655"/>
      <c r="J1240" s="657" t="s">
        <v>206</v>
      </c>
      <c r="K1240" s="655" t="s">
        <v>78</v>
      </c>
      <c r="L1240" s="656" t="s">
        <v>79</v>
      </c>
      <c r="M1240" s="655" t="s">
        <v>79</v>
      </c>
      <c r="N1240" s="652" t="s">
        <v>79</v>
      </c>
      <c r="O1240" s="655" t="s">
        <v>79</v>
      </c>
      <c r="P1240" s="656"/>
      <c r="Q1240" s="732"/>
      <c r="R1240" s="649"/>
      <c r="S1240" s="649"/>
      <c r="T1240" s="636"/>
      <c r="U1240" s="636"/>
      <c r="V1240" s="636"/>
      <c r="W1240" s="636"/>
      <c r="X1240" s="636"/>
      <c r="Y1240" s="636"/>
      <c r="Z1240" s="636"/>
    </row>
    <row r="1241">
      <c r="A1241" s="643" t="s">
        <v>269</v>
      </c>
      <c r="B1241" s="644">
        <v>8.0</v>
      </c>
      <c r="C1241" s="644">
        <v>1.0</v>
      </c>
      <c r="D1241" s="644">
        <v>7.0</v>
      </c>
      <c r="E1241" s="644">
        <v>6.0</v>
      </c>
      <c r="F1241" s="644"/>
      <c r="G1241" s="644"/>
      <c r="H1241" s="645">
        <f t="shared" ref="H1241:H1246" si="663">sum(B1241:G1241)</f>
        <v>22</v>
      </c>
      <c r="I1241" s="646">
        <f>sum(H1241:H1243)</f>
        <v>25</v>
      </c>
      <c r="J1241" s="657" t="s">
        <v>206</v>
      </c>
      <c r="K1241" s="646" t="s">
        <v>269</v>
      </c>
      <c r="L1241" s="646">
        <f t="shared" ref="L1241:L1242" si="664">(O999)</f>
        <v>80</v>
      </c>
      <c r="M1241" s="646">
        <f>(L1241-H1241)</f>
        <v>58</v>
      </c>
      <c r="N1241" s="644" t="s">
        <v>79</v>
      </c>
      <c r="O1241" s="646">
        <f t="shared" ref="O1241:O1242" si="665">sum(M1241,N1241)</f>
        <v>58</v>
      </c>
      <c r="P1241" s="648"/>
      <c r="Q1241" s="734"/>
      <c r="R1241" s="636"/>
      <c r="S1241" s="636"/>
      <c r="T1241" s="636"/>
      <c r="U1241" s="636"/>
      <c r="V1241" s="636"/>
      <c r="W1241" s="636"/>
      <c r="X1241" s="636"/>
      <c r="Y1241" s="636"/>
      <c r="Z1241" s="636"/>
    </row>
    <row r="1242">
      <c r="A1242" s="650" t="s">
        <v>77</v>
      </c>
      <c r="B1242" s="653">
        <v>0.0</v>
      </c>
      <c r="C1242" s="653">
        <v>0.0</v>
      </c>
      <c r="D1242" s="652">
        <v>0.0</v>
      </c>
      <c r="E1242" s="652">
        <v>0.0</v>
      </c>
      <c r="F1242" s="652"/>
      <c r="G1242" s="652"/>
      <c r="H1242" s="654">
        <f t="shared" si="663"/>
        <v>0</v>
      </c>
      <c r="I1242" s="434">
        <f>(I1241/60)</f>
        <v>0.4166666667</v>
      </c>
      <c r="J1242" s="657" t="s">
        <v>206</v>
      </c>
      <c r="K1242" s="655" t="s">
        <v>77</v>
      </c>
      <c r="L1242" s="656">
        <f t="shared" si="664"/>
        <v>10</v>
      </c>
      <c r="M1242" s="656">
        <f>(L1242-H1242-H1243)</f>
        <v>7</v>
      </c>
      <c r="N1242" s="652" t="s">
        <v>79</v>
      </c>
      <c r="O1242" s="655">
        <f t="shared" si="665"/>
        <v>7</v>
      </c>
      <c r="P1242" s="651"/>
      <c r="Q1242" s="734"/>
      <c r="R1242" s="636"/>
      <c r="S1242" s="636"/>
      <c r="T1242" s="636"/>
      <c r="U1242" s="636"/>
      <c r="V1242" s="636"/>
      <c r="W1242" s="636"/>
      <c r="X1242" s="636"/>
      <c r="Y1242" s="636"/>
      <c r="Z1242" s="636"/>
    </row>
    <row r="1243">
      <c r="A1243" s="650" t="s">
        <v>78</v>
      </c>
      <c r="B1243" s="653">
        <v>2.0</v>
      </c>
      <c r="C1243" s="653">
        <v>1.0</v>
      </c>
      <c r="D1243" s="652">
        <v>0.0</v>
      </c>
      <c r="E1243" s="652">
        <v>0.0</v>
      </c>
      <c r="F1243" s="652"/>
      <c r="G1243" s="652"/>
      <c r="H1243" s="654">
        <f t="shared" si="663"/>
        <v>3</v>
      </c>
      <c r="I1243" s="655"/>
      <c r="J1243" s="657" t="s">
        <v>206</v>
      </c>
      <c r="K1243" s="655" t="s">
        <v>78</v>
      </c>
      <c r="L1243" s="656" t="s">
        <v>79</v>
      </c>
      <c r="M1243" s="655" t="s">
        <v>79</v>
      </c>
      <c r="N1243" s="652" t="s">
        <v>79</v>
      </c>
      <c r="O1243" s="655" t="s">
        <v>79</v>
      </c>
      <c r="P1243" s="656"/>
      <c r="Q1243" s="734"/>
      <c r="R1243" s="636"/>
      <c r="S1243" s="636"/>
      <c r="T1243" s="636"/>
      <c r="U1243" s="636"/>
      <c r="V1243" s="636"/>
      <c r="W1243" s="636"/>
      <c r="X1243" s="636"/>
      <c r="Y1243" s="636"/>
      <c r="Z1243" s="636"/>
    </row>
    <row r="1244">
      <c r="A1244" s="643" t="s">
        <v>117</v>
      </c>
      <c r="B1244" s="644">
        <v>0.0</v>
      </c>
      <c r="C1244" s="644">
        <v>0.0</v>
      </c>
      <c r="D1244" s="644">
        <v>0.0</v>
      </c>
      <c r="E1244" s="644">
        <v>0.0</v>
      </c>
      <c r="F1244" s="644"/>
      <c r="G1244" s="644"/>
      <c r="H1244" s="645">
        <f t="shared" si="663"/>
        <v>0</v>
      </c>
      <c r="I1244" s="646">
        <f>sum(H1244:H1246)</f>
        <v>0</v>
      </c>
      <c r="J1244" s="657" t="s">
        <v>206</v>
      </c>
      <c r="K1244" s="646" t="s">
        <v>117</v>
      </c>
      <c r="L1244" s="646">
        <f t="shared" ref="L1244:L1245" si="666">(O1002)</f>
        <v>71</v>
      </c>
      <c r="M1244" s="646">
        <f>(L1244-H1244)</f>
        <v>71</v>
      </c>
      <c r="N1244" s="644" t="s">
        <v>79</v>
      </c>
      <c r="O1244" s="646">
        <f t="shared" ref="O1244:O1245" si="667">sum(M1244,N1244)</f>
        <v>71</v>
      </c>
      <c r="P1244" s="646"/>
      <c r="Q1244" s="734"/>
      <c r="R1244" s="636"/>
      <c r="S1244" s="636"/>
      <c r="T1244" s="636"/>
      <c r="U1244" s="636"/>
      <c r="V1244" s="636"/>
      <c r="W1244" s="636"/>
      <c r="X1244" s="636"/>
      <c r="Y1244" s="636"/>
      <c r="Z1244" s="636"/>
    </row>
    <row r="1245">
      <c r="A1245" s="650" t="s">
        <v>77</v>
      </c>
      <c r="B1245" s="653">
        <v>0.0</v>
      </c>
      <c r="C1245" s="653">
        <v>0.0</v>
      </c>
      <c r="D1245" s="653">
        <v>0.0</v>
      </c>
      <c r="E1245" s="653">
        <v>0.0</v>
      </c>
      <c r="F1245" s="653"/>
      <c r="G1245" s="653"/>
      <c r="H1245" s="660">
        <f t="shared" si="663"/>
        <v>0</v>
      </c>
      <c r="I1245" s="434">
        <f>(I1244/60)</f>
        <v>0</v>
      </c>
      <c r="J1245" s="657" t="s">
        <v>206</v>
      </c>
      <c r="K1245" s="655" t="s">
        <v>77</v>
      </c>
      <c r="L1245" s="656">
        <f t="shared" si="666"/>
        <v>10</v>
      </c>
      <c r="M1245" s="656">
        <f>(L1245-H1245-H1246)</f>
        <v>10</v>
      </c>
      <c r="N1245" s="652" t="s">
        <v>79</v>
      </c>
      <c r="O1245" s="655">
        <f t="shared" si="667"/>
        <v>10</v>
      </c>
      <c r="P1245" s="656"/>
      <c r="Q1245" s="734"/>
      <c r="R1245" s="636"/>
      <c r="S1245" s="636"/>
      <c r="T1245" s="636"/>
      <c r="U1245" s="636"/>
      <c r="V1245" s="636"/>
      <c r="W1245" s="636"/>
      <c r="X1245" s="636"/>
      <c r="Y1245" s="636"/>
      <c r="Z1245" s="636"/>
    </row>
    <row r="1246">
      <c r="A1246" s="650" t="s">
        <v>78</v>
      </c>
      <c r="B1246" s="653">
        <v>0.0</v>
      </c>
      <c r="C1246" s="653">
        <v>0.0</v>
      </c>
      <c r="D1246" s="653">
        <v>0.0</v>
      </c>
      <c r="E1246" s="653">
        <v>0.0</v>
      </c>
      <c r="F1246" s="653"/>
      <c r="G1246" s="653"/>
      <c r="H1246" s="660">
        <f t="shared" si="663"/>
        <v>0</v>
      </c>
      <c r="I1246" s="655"/>
      <c r="J1246" s="657" t="s">
        <v>206</v>
      </c>
      <c r="K1246" s="655" t="s">
        <v>78</v>
      </c>
      <c r="L1246" s="656" t="s">
        <v>79</v>
      </c>
      <c r="M1246" s="655" t="s">
        <v>79</v>
      </c>
      <c r="N1246" s="652" t="s">
        <v>79</v>
      </c>
      <c r="O1246" s="655" t="s">
        <v>79</v>
      </c>
      <c r="P1246" s="656"/>
      <c r="Q1246" s="734"/>
      <c r="R1246" s="636"/>
      <c r="S1246" s="636"/>
      <c r="T1246" s="636"/>
      <c r="U1246" s="636"/>
      <c r="V1246" s="636"/>
      <c r="W1246" s="636"/>
      <c r="X1246" s="636"/>
      <c r="Y1246" s="636"/>
      <c r="Z1246" s="636"/>
    </row>
    <row r="1247">
      <c r="A1247" s="640" t="s">
        <v>87</v>
      </c>
      <c r="B1247" s="641"/>
      <c r="C1247" s="641">
        <f t="shared" ref="C1247:E1247" si="668"> sum(C1248, C1249, C1250, C1251,C1252,C1253,C1254,C1255,C1256,C1257,C1258,C1259)</f>
        <v>2</v>
      </c>
      <c r="D1247" s="641">
        <f t="shared" si="668"/>
        <v>40</v>
      </c>
      <c r="E1247" s="641">
        <f t="shared" si="668"/>
        <v>34</v>
      </c>
      <c r="F1247" s="641"/>
      <c r="G1247" s="641"/>
      <c r="H1247" s="642">
        <f t="shared" ref="H1247:H1250" si="669">SUM(B1247:G1247)</f>
        <v>76</v>
      </c>
      <c r="I1247" s="641">
        <v>0.0</v>
      </c>
      <c r="J1247" s="647"/>
      <c r="K1247" s="642" t="s">
        <v>87</v>
      </c>
      <c r="L1247" s="661"/>
      <c r="M1247" s="661"/>
      <c r="N1247" s="661"/>
      <c r="O1247" s="661"/>
      <c r="P1247" s="661"/>
      <c r="Q1247" s="734"/>
      <c r="R1247" s="636"/>
      <c r="S1247" s="636"/>
      <c r="T1247" s="636"/>
      <c r="U1247" s="636"/>
      <c r="V1247" s="636"/>
      <c r="W1247" s="636"/>
      <c r="X1247" s="636"/>
      <c r="Y1247" s="636"/>
      <c r="Z1247" s="636"/>
    </row>
    <row r="1248">
      <c r="A1248" s="643" t="s">
        <v>24</v>
      </c>
      <c r="B1248" s="644">
        <v>10.0</v>
      </c>
      <c r="C1248" s="644">
        <v>0.0</v>
      </c>
      <c r="D1248" s="644">
        <v>12.0</v>
      </c>
      <c r="E1248" s="644">
        <v>12.0</v>
      </c>
      <c r="F1248" s="644"/>
      <c r="G1248" s="644"/>
      <c r="H1248" s="645">
        <f t="shared" si="669"/>
        <v>34</v>
      </c>
      <c r="I1248" s="646">
        <f>sum(H1248:H1250)</f>
        <v>39</v>
      </c>
      <c r="J1248" s="735" t="s">
        <v>79</v>
      </c>
      <c r="K1248" s="646" t="s">
        <v>24</v>
      </c>
      <c r="L1248" s="646">
        <f t="shared" ref="L1248:L1249" si="670">(O1006)</f>
        <v>65</v>
      </c>
      <c r="M1248" s="646">
        <f>(L1248-H1248)</f>
        <v>31</v>
      </c>
      <c r="N1248" s="644">
        <v>85.0</v>
      </c>
      <c r="O1248" s="646">
        <f t="shared" ref="O1248:O1249" si="671">sum(M1248,N1248)</f>
        <v>116</v>
      </c>
      <c r="P1248" s="648"/>
      <c r="Q1248" s="730" t="s">
        <v>313</v>
      </c>
      <c r="R1248" s="649"/>
      <c r="S1248" s="649"/>
      <c r="T1248" s="636"/>
      <c r="U1248" s="636"/>
      <c r="V1248" s="636"/>
      <c r="W1248" s="636"/>
      <c r="X1248" s="636"/>
      <c r="Y1248" s="636"/>
      <c r="Z1248" s="636"/>
    </row>
    <row r="1249">
      <c r="A1249" s="650" t="s">
        <v>77</v>
      </c>
      <c r="B1249" s="651">
        <v>0.0</v>
      </c>
      <c r="C1249" s="652">
        <v>0.0</v>
      </c>
      <c r="D1249" s="652">
        <v>0.0</v>
      </c>
      <c r="E1249" s="652">
        <v>0.0</v>
      </c>
      <c r="F1249" s="652"/>
      <c r="G1249" s="653"/>
      <c r="H1249" s="654">
        <f t="shared" si="669"/>
        <v>0</v>
      </c>
      <c r="I1249" s="434">
        <f>(I1248/60)</f>
        <v>0.65</v>
      </c>
      <c r="J1249" s="735" t="s">
        <v>79</v>
      </c>
      <c r="K1249" s="655" t="s">
        <v>77</v>
      </c>
      <c r="L1249" s="656">
        <f t="shared" si="670"/>
        <v>17</v>
      </c>
      <c r="M1249" s="656">
        <f>(L1249-H1249-H1250)</f>
        <v>12</v>
      </c>
      <c r="N1249" s="652">
        <v>10.0</v>
      </c>
      <c r="O1249" s="655">
        <f t="shared" si="671"/>
        <v>22</v>
      </c>
      <c r="P1249" s="656"/>
      <c r="Q1249" s="730" t="s">
        <v>314</v>
      </c>
      <c r="R1249" s="649"/>
      <c r="S1249" s="649"/>
      <c r="T1249" s="636"/>
      <c r="U1249" s="636"/>
      <c r="V1249" s="636"/>
      <c r="W1249" s="636"/>
      <c r="X1249" s="636"/>
      <c r="Y1249" s="636"/>
      <c r="Z1249" s="636"/>
    </row>
    <row r="1250">
      <c r="A1250" s="650" t="s">
        <v>78</v>
      </c>
      <c r="B1250" s="651">
        <v>4.0</v>
      </c>
      <c r="C1250" s="652">
        <v>0.0</v>
      </c>
      <c r="D1250" s="652">
        <v>1.0</v>
      </c>
      <c r="E1250" s="652">
        <v>0.0</v>
      </c>
      <c r="F1250" s="652"/>
      <c r="G1250" s="653"/>
      <c r="H1250" s="654">
        <f t="shared" si="669"/>
        <v>5</v>
      </c>
      <c r="I1250" s="655"/>
      <c r="J1250" s="735" t="s">
        <v>79</v>
      </c>
      <c r="K1250" s="655" t="s">
        <v>78</v>
      </c>
      <c r="L1250" s="656" t="s">
        <v>79</v>
      </c>
      <c r="M1250" s="655" t="s">
        <v>79</v>
      </c>
      <c r="N1250" s="652" t="s">
        <v>79</v>
      </c>
      <c r="O1250" s="655" t="s">
        <v>79</v>
      </c>
      <c r="P1250" s="656"/>
      <c r="Q1250" s="732"/>
      <c r="R1250" s="649"/>
      <c r="S1250" s="649"/>
      <c r="T1250" s="636"/>
      <c r="U1250" s="636"/>
      <c r="V1250" s="636"/>
      <c r="W1250" s="636"/>
      <c r="X1250" s="636"/>
      <c r="Y1250" s="636"/>
      <c r="Z1250" s="636"/>
    </row>
    <row r="1251">
      <c r="A1251" s="643" t="s">
        <v>96</v>
      </c>
      <c r="B1251" s="644">
        <v>9.0</v>
      </c>
      <c r="C1251" s="644">
        <v>2.0</v>
      </c>
      <c r="D1251" s="644">
        <v>7.0</v>
      </c>
      <c r="E1251" s="644">
        <v>5.0</v>
      </c>
      <c r="F1251" s="644"/>
      <c r="G1251" s="644"/>
      <c r="H1251" s="645">
        <f t="shared" ref="H1251:H1256" si="672">sum(B1251:G1251)</f>
        <v>23</v>
      </c>
      <c r="I1251" s="646">
        <f>sum(H1251:H1253)</f>
        <v>23</v>
      </c>
      <c r="J1251" s="657" t="s">
        <v>206</v>
      </c>
      <c r="K1251" s="646" t="s">
        <v>96</v>
      </c>
      <c r="L1251" s="646">
        <f t="shared" ref="L1251:L1252" si="673">(O1009)</f>
        <v>50</v>
      </c>
      <c r="M1251" s="646">
        <f>(L1251-H1251)</f>
        <v>27</v>
      </c>
      <c r="N1251" s="644">
        <v>60.0</v>
      </c>
      <c r="O1251" s="646">
        <f t="shared" ref="O1251:O1252" si="674">sum(M1251,N1251)</f>
        <v>87</v>
      </c>
      <c r="P1251" s="648"/>
      <c r="Q1251" s="663"/>
      <c r="R1251" s="636"/>
      <c r="S1251" s="636"/>
      <c r="T1251" s="636"/>
      <c r="U1251" s="636"/>
      <c r="V1251" s="636"/>
      <c r="W1251" s="636"/>
      <c r="X1251" s="636"/>
      <c r="Y1251" s="636"/>
      <c r="Z1251" s="636"/>
    </row>
    <row r="1252">
      <c r="A1252" s="650" t="s">
        <v>77</v>
      </c>
      <c r="B1252" s="653">
        <v>0.0</v>
      </c>
      <c r="C1252" s="653">
        <v>0.0</v>
      </c>
      <c r="D1252" s="653">
        <v>0.0</v>
      </c>
      <c r="E1252" s="653">
        <v>0.0</v>
      </c>
      <c r="F1252" s="653"/>
      <c r="G1252" s="653"/>
      <c r="H1252" s="654">
        <f t="shared" si="672"/>
        <v>0</v>
      </c>
      <c r="I1252" s="434">
        <f>(I1251/60)</f>
        <v>0.3833333333</v>
      </c>
      <c r="J1252" s="657" t="s">
        <v>206</v>
      </c>
      <c r="K1252" s="655" t="s">
        <v>77</v>
      </c>
      <c r="L1252" s="656">
        <f t="shared" si="673"/>
        <v>2</v>
      </c>
      <c r="M1252" s="656">
        <f>(L1252-H1252-H1253)</f>
        <v>2</v>
      </c>
      <c r="N1252" s="652">
        <v>5.0</v>
      </c>
      <c r="O1252" s="655">
        <f t="shared" si="674"/>
        <v>7</v>
      </c>
      <c r="P1252" s="655"/>
      <c r="Q1252" s="734"/>
      <c r="R1252" s="636"/>
      <c r="S1252" s="636"/>
      <c r="T1252" s="636"/>
      <c r="U1252" s="636"/>
      <c r="V1252" s="636"/>
      <c r="W1252" s="636"/>
      <c r="X1252" s="636"/>
      <c r="Y1252" s="636"/>
      <c r="Z1252" s="636"/>
    </row>
    <row r="1253">
      <c r="A1253" s="650" t="s">
        <v>78</v>
      </c>
      <c r="B1253" s="653">
        <v>0.0</v>
      </c>
      <c r="C1253" s="653">
        <v>0.0</v>
      </c>
      <c r="D1253" s="653">
        <v>0.0</v>
      </c>
      <c r="E1253" s="653">
        <v>0.0</v>
      </c>
      <c r="F1253" s="653"/>
      <c r="G1253" s="653"/>
      <c r="H1253" s="654">
        <f t="shared" si="672"/>
        <v>0</v>
      </c>
      <c r="I1253" s="655"/>
      <c r="J1253" s="657" t="s">
        <v>206</v>
      </c>
      <c r="K1253" s="655" t="s">
        <v>78</v>
      </c>
      <c r="L1253" s="656" t="s">
        <v>79</v>
      </c>
      <c r="M1253" s="655" t="s">
        <v>79</v>
      </c>
      <c r="N1253" s="652" t="s">
        <v>79</v>
      </c>
      <c r="O1253" s="655" t="s">
        <v>79</v>
      </c>
      <c r="P1253" s="655"/>
      <c r="Q1253" s="734"/>
      <c r="R1253" s="636"/>
      <c r="S1253" s="636"/>
      <c r="T1253" s="636"/>
      <c r="U1253" s="636"/>
      <c r="V1253" s="636"/>
      <c r="W1253" s="636"/>
      <c r="X1253" s="636"/>
      <c r="Y1253" s="636"/>
      <c r="Z1253" s="636"/>
    </row>
    <row r="1254">
      <c r="A1254" s="643" t="s">
        <v>260</v>
      </c>
      <c r="B1254" s="644">
        <v>0.0</v>
      </c>
      <c r="C1254" s="644">
        <v>0.0</v>
      </c>
      <c r="D1254" s="644">
        <v>0.0</v>
      </c>
      <c r="E1254" s="644">
        <v>3.0</v>
      </c>
      <c r="F1254" s="644"/>
      <c r="G1254" s="644"/>
      <c r="H1254" s="645">
        <f t="shared" si="672"/>
        <v>3</v>
      </c>
      <c r="I1254" s="646">
        <f>sum(H1254:H1256)</f>
        <v>3</v>
      </c>
      <c r="J1254" s="736"/>
      <c r="K1254" s="646" t="s">
        <v>260</v>
      </c>
      <c r="L1254" s="646">
        <f t="shared" ref="L1254:L1255" si="675">(O1012)</f>
        <v>49</v>
      </c>
      <c r="M1254" s="646">
        <f>(L1254-H1254)</f>
        <v>46</v>
      </c>
      <c r="N1254" s="644">
        <v>0.0</v>
      </c>
      <c r="O1254" s="646">
        <f t="shared" ref="O1254:O1255" si="676">sum(M1254,N1254)</f>
        <v>46</v>
      </c>
      <c r="P1254" s="646"/>
      <c r="Q1254" s="734"/>
      <c r="R1254" s="636"/>
      <c r="S1254" s="636"/>
      <c r="T1254" s="636"/>
      <c r="U1254" s="636"/>
      <c r="V1254" s="636"/>
      <c r="W1254" s="636"/>
      <c r="X1254" s="636"/>
      <c r="Y1254" s="636"/>
      <c r="Z1254" s="636"/>
    </row>
    <row r="1255">
      <c r="A1255" s="650" t="s">
        <v>77</v>
      </c>
      <c r="B1255" s="662">
        <v>0.0</v>
      </c>
      <c r="C1255" s="653">
        <v>0.0</v>
      </c>
      <c r="D1255" s="653">
        <v>0.0</v>
      </c>
      <c r="E1255" s="653">
        <v>0.0</v>
      </c>
      <c r="F1255" s="653"/>
      <c r="G1255" s="653"/>
      <c r="H1255" s="654">
        <f t="shared" si="672"/>
        <v>0</v>
      </c>
      <c r="I1255" s="434">
        <f>(I1254/60)</f>
        <v>0.05</v>
      </c>
      <c r="J1255" s="736"/>
      <c r="K1255" s="655" t="s">
        <v>77</v>
      </c>
      <c r="L1255" s="656">
        <f t="shared" si="675"/>
        <v>5</v>
      </c>
      <c r="M1255" s="656">
        <f>(L1255-H1255-H1256)</f>
        <v>5</v>
      </c>
      <c r="N1255" s="652">
        <v>0.0</v>
      </c>
      <c r="O1255" s="655">
        <f t="shared" si="676"/>
        <v>5</v>
      </c>
      <c r="P1255" s="656"/>
      <c r="Q1255" s="734"/>
      <c r="R1255" s="636"/>
      <c r="S1255" s="636"/>
      <c r="T1255" s="636"/>
      <c r="U1255" s="636"/>
      <c r="V1255" s="636"/>
      <c r="W1255" s="636"/>
      <c r="X1255" s="636"/>
      <c r="Y1255" s="636"/>
      <c r="Z1255" s="636"/>
    </row>
    <row r="1256">
      <c r="A1256" s="650" t="s">
        <v>78</v>
      </c>
      <c r="B1256" s="662">
        <v>0.0</v>
      </c>
      <c r="C1256" s="653">
        <v>0.0</v>
      </c>
      <c r="D1256" s="653">
        <v>0.0</v>
      </c>
      <c r="E1256" s="653">
        <v>0.0</v>
      </c>
      <c r="F1256" s="653"/>
      <c r="G1256" s="653"/>
      <c r="H1256" s="654">
        <f t="shared" si="672"/>
        <v>0</v>
      </c>
      <c r="I1256" s="655"/>
      <c r="J1256" s="736"/>
      <c r="K1256" s="655" t="s">
        <v>78</v>
      </c>
      <c r="L1256" s="656" t="s">
        <v>79</v>
      </c>
      <c r="M1256" s="655" t="s">
        <v>79</v>
      </c>
      <c r="N1256" s="652" t="s">
        <v>79</v>
      </c>
      <c r="O1256" s="655" t="s">
        <v>79</v>
      </c>
      <c r="P1256" s="656"/>
      <c r="Q1256" s="734"/>
      <c r="R1256" s="636"/>
      <c r="S1256" s="636"/>
      <c r="T1256" s="636"/>
      <c r="U1256" s="636"/>
      <c r="V1256" s="636"/>
      <c r="W1256" s="636"/>
      <c r="X1256" s="636"/>
      <c r="Y1256" s="636"/>
      <c r="Z1256" s="636"/>
    </row>
    <row r="1257">
      <c r="A1257" s="643" t="s">
        <v>90</v>
      </c>
      <c r="B1257" s="644">
        <v>0.0</v>
      </c>
      <c r="C1257" s="644">
        <v>0.0</v>
      </c>
      <c r="D1257" s="644">
        <v>16.0</v>
      </c>
      <c r="E1257" s="644">
        <v>14.0</v>
      </c>
      <c r="F1257" s="644"/>
      <c r="G1257" s="644"/>
      <c r="H1257" s="645">
        <f t="shared" ref="H1257:H1269" si="677">SUM(B1257:G1257)</f>
        <v>30</v>
      </c>
      <c r="I1257" s="646">
        <f>sum(H1257:H1259)</f>
        <v>34</v>
      </c>
      <c r="J1257" s="657" t="s">
        <v>79</v>
      </c>
      <c r="K1257" s="646" t="s">
        <v>90</v>
      </c>
      <c r="L1257" s="646">
        <f t="shared" ref="L1257:L1258" si="678">(O1015)</f>
        <v>59</v>
      </c>
      <c r="M1257" s="646">
        <f>(L1257-H1257)</f>
        <v>29</v>
      </c>
      <c r="N1257" s="644">
        <v>34.0</v>
      </c>
      <c r="O1257" s="646">
        <f t="shared" ref="O1257:O1258" si="679">sum(M1257,N1257)</f>
        <v>63</v>
      </c>
      <c r="P1257" s="648"/>
      <c r="Q1257" s="730" t="s">
        <v>315</v>
      </c>
      <c r="R1257" s="636"/>
      <c r="S1257" s="636"/>
      <c r="T1257" s="636"/>
      <c r="U1257" s="636"/>
      <c r="V1257" s="636"/>
      <c r="W1257" s="636"/>
      <c r="X1257" s="636"/>
      <c r="Y1257" s="636"/>
      <c r="Z1257" s="636"/>
    </row>
    <row r="1258">
      <c r="A1258" s="650" t="s">
        <v>77</v>
      </c>
      <c r="B1258" s="652">
        <v>0.0</v>
      </c>
      <c r="C1258" s="652">
        <v>0.0</v>
      </c>
      <c r="D1258" s="653">
        <v>1.0</v>
      </c>
      <c r="E1258" s="653">
        <v>0.0</v>
      </c>
      <c r="F1258" s="653"/>
      <c r="G1258" s="653"/>
      <c r="H1258" s="654">
        <f t="shared" si="677"/>
        <v>1</v>
      </c>
      <c r="I1258" s="434">
        <f>(I1257/60)</f>
        <v>0.5666666667</v>
      </c>
      <c r="J1258" s="657" t="s">
        <v>79</v>
      </c>
      <c r="K1258" s="655" t="s">
        <v>77</v>
      </c>
      <c r="L1258" s="656">
        <f t="shared" si="678"/>
        <v>5</v>
      </c>
      <c r="M1258" s="656">
        <f>(L1258-H1258-H1259)</f>
        <v>1</v>
      </c>
      <c r="N1258" s="652">
        <v>5.0</v>
      </c>
      <c r="O1258" s="655">
        <f t="shared" si="679"/>
        <v>6</v>
      </c>
      <c r="P1258" s="652"/>
      <c r="Q1258" s="734"/>
      <c r="R1258" s="636"/>
      <c r="S1258" s="636"/>
      <c r="T1258" s="636"/>
      <c r="U1258" s="636"/>
      <c r="V1258" s="636"/>
      <c r="W1258" s="636"/>
      <c r="X1258" s="636"/>
      <c r="Y1258" s="636"/>
      <c r="Z1258" s="636"/>
    </row>
    <row r="1259">
      <c r="A1259" s="650" t="s">
        <v>78</v>
      </c>
      <c r="B1259" s="652">
        <v>0.0</v>
      </c>
      <c r="C1259" s="652">
        <v>0.0</v>
      </c>
      <c r="D1259" s="653">
        <v>3.0</v>
      </c>
      <c r="E1259" s="653">
        <v>0.0</v>
      </c>
      <c r="F1259" s="653"/>
      <c r="G1259" s="653"/>
      <c r="H1259" s="654">
        <f t="shared" si="677"/>
        <v>3</v>
      </c>
      <c r="I1259" s="655"/>
      <c r="J1259" s="657" t="s">
        <v>79</v>
      </c>
      <c r="K1259" s="655" t="s">
        <v>78</v>
      </c>
      <c r="L1259" s="656" t="s">
        <v>79</v>
      </c>
      <c r="M1259" s="655" t="s">
        <v>79</v>
      </c>
      <c r="N1259" s="652" t="s">
        <v>79</v>
      </c>
      <c r="O1259" s="655" t="s">
        <v>79</v>
      </c>
      <c r="P1259" s="655"/>
      <c r="Q1259" s="734"/>
      <c r="R1259" s="636"/>
      <c r="S1259" s="636"/>
      <c r="T1259" s="636"/>
      <c r="U1259" s="636"/>
      <c r="V1259" s="636"/>
      <c r="W1259" s="636"/>
      <c r="X1259" s="636"/>
      <c r="Y1259" s="636"/>
      <c r="Z1259" s="636"/>
    </row>
    <row r="1260">
      <c r="A1260" s="640" t="s">
        <v>270</v>
      </c>
      <c r="B1260" s="641"/>
      <c r="C1260" s="641">
        <f t="shared" ref="C1260:E1260" si="680"> sum(C1261, C1262, C1263, C1264,C1265,C1266,C1267,C1268,C1269,C1270,C1271,C1272)</f>
        <v>13</v>
      </c>
      <c r="D1260" s="641">
        <f t="shared" si="680"/>
        <v>47</v>
      </c>
      <c r="E1260" s="641">
        <f t="shared" si="680"/>
        <v>28</v>
      </c>
      <c r="F1260" s="641"/>
      <c r="G1260" s="641"/>
      <c r="H1260" s="642">
        <f t="shared" si="677"/>
        <v>88</v>
      </c>
      <c r="I1260" s="641">
        <v>0.0</v>
      </c>
      <c r="J1260" s="635"/>
      <c r="K1260" s="642" t="s">
        <v>270</v>
      </c>
      <c r="L1260" s="661"/>
      <c r="M1260" s="661"/>
      <c r="N1260" s="661"/>
      <c r="O1260" s="661"/>
      <c r="P1260" s="661"/>
      <c r="Q1260" s="734"/>
      <c r="R1260" s="636"/>
      <c r="S1260" s="636"/>
      <c r="T1260" s="636"/>
      <c r="U1260" s="636"/>
      <c r="V1260" s="636"/>
      <c r="W1260" s="636"/>
      <c r="X1260" s="636"/>
      <c r="Y1260" s="636"/>
      <c r="Z1260" s="636"/>
    </row>
    <row r="1261">
      <c r="A1261" s="643" t="s">
        <v>89</v>
      </c>
      <c r="B1261" s="644">
        <v>26.0</v>
      </c>
      <c r="C1261" s="644">
        <v>3.0</v>
      </c>
      <c r="D1261" s="644">
        <v>19.0</v>
      </c>
      <c r="E1261" s="644">
        <v>15.0</v>
      </c>
      <c r="F1261" s="644"/>
      <c r="G1261" s="644"/>
      <c r="H1261" s="645">
        <f t="shared" si="677"/>
        <v>63</v>
      </c>
      <c r="I1261" s="646">
        <f>sum(H1261:H1263)</f>
        <v>76</v>
      </c>
      <c r="J1261" s="657" t="s">
        <v>206</v>
      </c>
      <c r="K1261" s="646" t="s">
        <v>89</v>
      </c>
      <c r="L1261" s="646">
        <f t="shared" ref="L1261:L1262" si="681">(O1019)</f>
        <v>142</v>
      </c>
      <c r="M1261" s="646">
        <f>(L1261-H1261)</f>
        <v>79</v>
      </c>
      <c r="N1261" s="644">
        <v>110.0</v>
      </c>
      <c r="O1261" s="646">
        <f t="shared" ref="O1261:O1262" si="682">sum(M1261,N1261)</f>
        <v>189</v>
      </c>
      <c r="P1261" s="648"/>
      <c r="Q1261" s="734"/>
      <c r="R1261" s="636"/>
      <c r="S1261" s="636"/>
      <c r="T1261" s="636"/>
      <c r="U1261" s="636"/>
      <c r="V1261" s="636"/>
      <c r="W1261" s="636"/>
      <c r="X1261" s="636"/>
      <c r="Y1261" s="636"/>
      <c r="Z1261" s="636"/>
    </row>
    <row r="1262">
      <c r="A1262" s="650" t="s">
        <v>77</v>
      </c>
      <c r="B1262" s="653">
        <v>0.0</v>
      </c>
      <c r="C1262" s="653">
        <v>0.0</v>
      </c>
      <c r="D1262" s="653">
        <v>0.0</v>
      </c>
      <c r="E1262" s="653">
        <v>0.0</v>
      </c>
      <c r="F1262" s="653"/>
      <c r="G1262" s="653"/>
      <c r="H1262" s="654">
        <f t="shared" si="677"/>
        <v>0</v>
      </c>
      <c r="I1262" s="434">
        <f>(I1261/60)</f>
        <v>1.266666667</v>
      </c>
      <c r="J1262" s="657" t="s">
        <v>206</v>
      </c>
      <c r="K1262" s="655" t="s">
        <v>77</v>
      </c>
      <c r="L1262" s="656">
        <f t="shared" si="681"/>
        <v>29</v>
      </c>
      <c r="M1262" s="656">
        <f>(L1262-H1262-H1263)</f>
        <v>16</v>
      </c>
      <c r="N1262" s="652">
        <v>30.0</v>
      </c>
      <c r="O1262" s="655">
        <f t="shared" si="682"/>
        <v>46</v>
      </c>
      <c r="P1262" s="656"/>
      <c r="Q1262" s="734"/>
      <c r="R1262" s="636"/>
      <c r="S1262" s="636"/>
      <c r="T1262" s="636"/>
      <c r="U1262" s="636"/>
      <c r="V1262" s="636"/>
      <c r="W1262" s="636"/>
      <c r="X1262" s="636"/>
      <c r="Y1262" s="636"/>
      <c r="Z1262" s="636"/>
    </row>
    <row r="1263">
      <c r="A1263" s="650" t="s">
        <v>78</v>
      </c>
      <c r="B1263" s="653">
        <v>3.0</v>
      </c>
      <c r="C1263" s="653">
        <v>3.0</v>
      </c>
      <c r="D1263" s="653">
        <v>4.0</v>
      </c>
      <c r="E1263" s="653">
        <v>3.0</v>
      </c>
      <c r="F1263" s="653"/>
      <c r="G1263" s="653"/>
      <c r="H1263" s="654">
        <f t="shared" si="677"/>
        <v>13</v>
      </c>
      <c r="I1263" s="655"/>
      <c r="J1263" s="657" t="s">
        <v>206</v>
      </c>
      <c r="K1263" s="655" t="s">
        <v>78</v>
      </c>
      <c r="L1263" s="656" t="s">
        <v>79</v>
      </c>
      <c r="M1263" s="655" t="s">
        <v>79</v>
      </c>
      <c r="N1263" s="652" t="s">
        <v>79</v>
      </c>
      <c r="O1263" s="655" t="s">
        <v>79</v>
      </c>
      <c r="P1263" s="656"/>
      <c r="Q1263" s="734"/>
      <c r="R1263" s="636"/>
      <c r="S1263" s="636"/>
      <c r="T1263" s="636"/>
      <c r="U1263" s="636"/>
      <c r="V1263" s="636"/>
      <c r="W1263" s="636"/>
      <c r="X1263" s="636"/>
      <c r="Y1263" s="636"/>
      <c r="Z1263" s="636"/>
    </row>
    <row r="1264">
      <c r="A1264" s="643" t="s">
        <v>88</v>
      </c>
      <c r="B1264" s="644">
        <v>13.0</v>
      </c>
      <c r="C1264" s="644">
        <v>2.0</v>
      </c>
      <c r="D1264" s="644">
        <v>14.0</v>
      </c>
      <c r="E1264" s="644">
        <v>5.0</v>
      </c>
      <c r="F1264" s="644"/>
      <c r="G1264" s="644"/>
      <c r="H1264" s="645">
        <f t="shared" si="677"/>
        <v>34</v>
      </c>
      <c r="I1264" s="646">
        <f>sum(H1264:H1266)</f>
        <v>38</v>
      </c>
      <c r="J1264" s="657" t="s">
        <v>206</v>
      </c>
      <c r="K1264" s="646" t="s">
        <v>88</v>
      </c>
      <c r="L1264" s="646">
        <f t="shared" ref="L1264:L1265" si="683">(O1022)</f>
        <v>74</v>
      </c>
      <c r="M1264" s="646">
        <f>(L1264-H1264)</f>
        <v>40</v>
      </c>
      <c r="N1264" s="644">
        <v>80.0</v>
      </c>
      <c r="O1264" s="646">
        <f t="shared" ref="O1264:O1265" si="684">sum(M1264,N1264)</f>
        <v>120</v>
      </c>
      <c r="P1264" s="648"/>
      <c r="Q1264" s="732"/>
      <c r="R1264" s="649"/>
      <c r="S1264" s="649"/>
      <c r="T1264" s="636"/>
      <c r="U1264" s="636"/>
      <c r="V1264" s="636"/>
      <c r="W1264" s="636"/>
      <c r="X1264" s="636"/>
      <c r="Y1264" s="636"/>
      <c r="Z1264" s="636"/>
    </row>
    <row r="1265">
      <c r="A1265" s="650" t="s">
        <v>77</v>
      </c>
      <c r="B1265" s="652">
        <v>0.0</v>
      </c>
      <c r="C1265" s="652">
        <v>0.0</v>
      </c>
      <c r="D1265" s="652">
        <v>0.0</v>
      </c>
      <c r="E1265" s="652">
        <v>0.0</v>
      </c>
      <c r="F1265" s="652"/>
      <c r="G1265" s="653"/>
      <c r="H1265" s="654">
        <f t="shared" si="677"/>
        <v>0</v>
      </c>
      <c r="I1265" s="434">
        <f>(I1264/60)</f>
        <v>0.6333333333</v>
      </c>
      <c r="J1265" s="657" t="s">
        <v>206</v>
      </c>
      <c r="K1265" s="655" t="s">
        <v>77</v>
      </c>
      <c r="L1265" s="656">
        <f t="shared" si="683"/>
        <v>13</v>
      </c>
      <c r="M1265" s="656">
        <f>(L1265-H1265-H1266)</f>
        <v>9</v>
      </c>
      <c r="N1265" s="652">
        <v>15.0</v>
      </c>
      <c r="O1265" s="655">
        <f t="shared" si="684"/>
        <v>24</v>
      </c>
      <c r="P1265" s="655"/>
      <c r="Q1265" s="732"/>
      <c r="R1265" s="649"/>
      <c r="S1265" s="649"/>
      <c r="T1265" s="636"/>
      <c r="U1265" s="636"/>
      <c r="V1265" s="636"/>
      <c r="W1265" s="636"/>
      <c r="X1265" s="636"/>
      <c r="Y1265" s="636"/>
      <c r="Z1265" s="636"/>
    </row>
    <row r="1266">
      <c r="A1266" s="650" t="s">
        <v>78</v>
      </c>
      <c r="B1266" s="652">
        <v>2.0</v>
      </c>
      <c r="C1266" s="652">
        <v>0.0</v>
      </c>
      <c r="D1266" s="652">
        <v>2.0</v>
      </c>
      <c r="E1266" s="652">
        <v>0.0</v>
      </c>
      <c r="F1266" s="651"/>
      <c r="G1266" s="653"/>
      <c r="H1266" s="654">
        <f t="shared" si="677"/>
        <v>4</v>
      </c>
      <c r="I1266" s="655"/>
      <c r="J1266" s="657" t="s">
        <v>206</v>
      </c>
      <c r="K1266" s="655" t="s">
        <v>78</v>
      </c>
      <c r="L1266" s="656" t="s">
        <v>79</v>
      </c>
      <c r="M1266" s="655" t="s">
        <v>79</v>
      </c>
      <c r="N1266" s="652" t="s">
        <v>79</v>
      </c>
      <c r="O1266" s="655" t="s">
        <v>79</v>
      </c>
      <c r="P1266" s="655"/>
      <c r="Q1266" s="732"/>
      <c r="R1266" s="649"/>
      <c r="S1266" s="649"/>
      <c r="T1266" s="636"/>
      <c r="U1266" s="636"/>
      <c r="V1266" s="636"/>
      <c r="W1266" s="636"/>
      <c r="X1266" s="636"/>
      <c r="Y1266" s="636"/>
      <c r="Z1266" s="636"/>
    </row>
    <row r="1267">
      <c r="A1267" s="643" t="s">
        <v>238</v>
      </c>
      <c r="B1267" s="644">
        <v>5.0</v>
      </c>
      <c r="C1267" s="644">
        <v>2.0</v>
      </c>
      <c r="D1267" s="644">
        <v>3.0</v>
      </c>
      <c r="E1267" s="644">
        <v>1.0</v>
      </c>
      <c r="F1267" s="644"/>
      <c r="G1267" s="644"/>
      <c r="H1267" s="645">
        <f t="shared" si="677"/>
        <v>11</v>
      </c>
      <c r="I1267" s="646">
        <f>sum(H1267:H1269)</f>
        <v>11</v>
      </c>
      <c r="J1267" s="657" t="s">
        <v>79</v>
      </c>
      <c r="K1267" s="646" t="s">
        <v>238</v>
      </c>
      <c r="L1267" s="646">
        <f t="shared" ref="L1267:L1268" si="685">(O1025)</f>
        <v>17</v>
      </c>
      <c r="M1267" s="646">
        <f>(L1267-H1267)</f>
        <v>6</v>
      </c>
      <c r="N1267" s="644">
        <v>20.0</v>
      </c>
      <c r="O1267" s="646">
        <f t="shared" ref="O1267:O1268" si="686">sum(M1267,N1267)</f>
        <v>26</v>
      </c>
      <c r="P1267" s="646"/>
      <c r="Q1267" s="730" t="s">
        <v>316</v>
      </c>
      <c r="R1267" s="649"/>
      <c r="S1267" s="649"/>
      <c r="T1267" s="636"/>
      <c r="U1267" s="636"/>
      <c r="V1267" s="636"/>
      <c r="W1267" s="636"/>
      <c r="X1267" s="636"/>
      <c r="Y1267" s="636"/>
      <c r="Z1267" s="636"/>
    </row>
    <row r="1268">
      <c r="A1268" s="650" t="s">
        <v>77</v>
      </c>
      <c r="B1268" s="651">
        <v>0.0</v>
      </c>
      <c r="C1268" s="652">
        <v>0.0</v>
      </c>
      <c r="D1268" s="652">
        <v>0.0</v>
      </c>
      <c r="E1268" s="652">
        <v>0.0</v>
      </c>
      <c r="F1268" s="652"/>
      <c r="G1268" s="653"/>
      <c r="H1268" s="654">
        <f t="shared" si="677"/>
        <v>0</v>
      </c>
      <c r="I1268" s="434">
        <f>(I1267/60)</f>
        <v>0.1833333333</v>
      </c>
      <c r="J1268" s="657" t="s">
        <v>79</v>
      </c>
      <c r="K1268" s="655" t="s">
        <v>77</v>
      </c>
      <c r="L1268" s="656">
        <f t="shared" si="685"/>
        <v>1</v>
      </c>
      <c r="M1268" s="656">
        <f>(L1268-H1268-H1269)</f>
        <v>1</v>
      </c>
      <c r="N1268" s="652">
        <v>5.0</v>
      </c>
      <c r="O1268" s="655">
        <f t="shared" si="686"/>
        <v>6</v>
      </c>
      <c r="P1268" s="656"/>
      <c r="Q1268" s="730" t="s">
        <v>317</v>
      </c>
      <c r="R1268" s="649"/>
      <c r="S1268" s="649"/>
      <c r="T1268" s="636"/>
      <c r="U1268" s="636"/>
      <c r="V1268" s="636"/>
      <c r="W1268" s="636"/>
      <c r="X1268" s="636"/>
      <c r="Y1268" s="636"/>
      <c r="Z1268" s="636"/>
    </row>
    <row r="1269">
      <c r="A1269" s="650" t="s">
        <v>78</v>
      </c>
      <c r="B1269" s="651">
        <v>0.0</v>
      </c>
      <c r="C1269" s="652">
        <v>0.0</v>
      </c>
      <c r="D1269" s="652">
        <v>0.0</v>
      </c>
      <c r="E1269" s="652">
        <v>0.0</v>
      </c>
      <c r="F1269" s="652"/>
      <c r="G1269" s="653"/>
      <c r="H1269" s="654">
        <f t="shared" si="677"/>
        <v>0</v>
      </c>
      <c r="I1269" s="655"/>
      <c r="J1269" s="657" t="s">
        <v>206</v>
      </c>
      <c r="K1269" s="655" t="s">
        <v>78</v>
      </c>
      <c r="L1269" s="656" t="s">
        <v>79</v>
      </c>
      <c r="M1269" s="655" t="s">
        <v>79</v>
      </c>
      <c r="N1269" s="652" t="s">
        <v>79</v>
      </c>
      <c r="O1269" s="655" t="s">
        <v>79</v>
      </c>
      <c r="P1269" s="656"/>
      <c r="Q1269" s="732"/>
      <c r="R1269" s="649"/>
      <c r="S1269" s="649"/>
      <c r="T1269" s="636"/>
      <c r="U1269" s="636"/>
      <c r="V1269" s="636"/>
      <c r="W1269" s="636"/>
      <c r="X1269" s="636"/>
      <c r="Y1269" s="636"/>
      <c r="Z1269" s="636"/>
    </row>
    <row r="1270">
      <c r="A1270" s="643" t="s">
        <v>102</v>
      </c>
      <c r="B1270" s="644">
        <v>8.0</v>
      </c>
      <c r="C1270" s="644">
        <v>2.0</v>
      </c>
      <c r="D1270" s="644">
        <v>4.0</v>
      </c>
      <c r="E1270" s="644">
        <v>4.0</v>
      </c>
      <c r="F1270" s="644"/>
      <c r="G1270" s="644"/>
      <c r="H1270" s="645">
        <f t="shared" ref="H1270:H1272" si="687">sum(B1270:G1270)</f>
        <v>18</v>
      </c>
      <c r="I1270" s="646">
        <f>sum(H1270:H1272)</f>
        <v>20</v>
      </c>
      <c r="J1270" s="735"/>
      <c r="K1270" s="646" t="s">
        <v>102</v>
      </c>
      <c r="L1270" s="646">
        <f t="shared" ref="L1270:L1271" si="688">(O1028)</f>
        <v>51</v>
      </c>
      <c r="M1270" s="646">
        <f>(L1270-H1270)</f>
        <v>33</v>
      </c>
      <c r="N1270" s="644">
        <v>10.0</v>
      </c>
      <c r="O1270" s="646">
        <f t="shared" ref="O1270:O1271" si="689">sum(M1270,N1270)</f>
        <v>43</v>
      </c>
      <c r="P1270" s="648"/>
      <c r="Q1270" s="734"/>
      <c r="R1270" s="636"/>
      <c r="S1270" s="636"/>
      <c r="T1270" s="636"/>
      <c r="U1270" s="636"/>
      <c r="V1270" s="636"/>
      <c r="W1270" s="636"/>
      <c r="X1270" s="636"/>
      <c r="Y1270" s="636"/>
      <c r="Z1270" s="636"/>
    </row>
    <row r="1271">
      <c r="A1271" s="650" t="s">
        <v>77</v>
      </c>
      <c r="B1271" s="652">
        <v>0.0</v>
      </c>
      <c r="C1271" s="653">
        <v>0.0</v>
      </c>
      <c r="D1271" s="653">
        <v>0.0</v>
      </c>
      <c r="E1271" s="653">
        <v>0.0</v>
      </c>
      <c r="F1271" s="653"/>
      <c r="G1271" s="653"/>
      <c r="H1271" s="660">
        <f t="shared" si="687"/>
        <v>0</v>
      </c>
      <c r="I1271" s="434">
        <f>(I1270/60)</f>
        <v>0.3333333333</v>
      </c>
      <c r="J1271" s="735"/>
      <c r="K1271" s="655" t="s">
        <v>77</v>
      </c>
      <c r="L1271" s="656">
        <f t="shared" si="688"/>
        <v>14</v>
      </c>
      <c r="M1271" s="656">
        <f>(L1271-H1271-H1272)</f>
        <v>12</v>
      </c>
      <c r="N1271" s="652">
        <v>0.0</v>
      </c>
      <c r="O1271" s="655">
        <f t="shared" si="689"/>
        <v>12</v>
      </c>
      <c r="P1271" s="655"/>
      <c r="Q1271" s="734"/>
      <c r="R1271" s="636"/>
      <c r="S1271" s="636"/>
      <c r="T1271" s="636"/>
      <c r="U1271" s="636"/>
      <c r="V1271" s="636"/>
      <c r="W1271" s="636"/>
      <c r="X1271" s="636"/>
      <c r="Y1271" s="636"/>
      <c r="Z1271" s="636"/>
    </row>
    <row r="1272">
      <c r="A1272" s="650" t="s">
        <v>78</v>
      </c>
      <c r="B1272" s="652">
        <v>0.0</v>
      </c>
      <c r="C1272" s="653">
        <v>1.0</v>
      </c>
      <c r="D1272" s="653">
        <v>1.0</v>
      </c>
      <c r="E1272" s="653">
        <v>0.0</v>
      </c>
      <c r="F1272" s="653"/>
      <c r="G1272" s="653"/>
      <c r="H1272" s="660">
        <f t="shared" si="687"/>
        <v>2</v>
      </c>
      <c r="I1272" s="655"/>
      <c r="J1272" s="735"/>
      <c r="K1272" s="655" t="s">
        <v>78</v>
      </c>
      <c r="L1272" s="656" t="s">
        <v>79</v>
      </c>
      <c r="M1272" s="655" t="s">
        <v>79</v>
      </c>
      <c r="N1272" s="652" t="s">
        <v>79</v>
      </c>
      <c r="O1272" s="655" t="s">
        <v>79</v>
      </c>
      <c r="P1272" s="655"/>
      <c r="Q1272" s="734"/>
      <c r="R1272" s="636"/>
      <c r="S1272" s="636"/>
      <c r="T1272" s="636"/>
      <c r="U1272" s="636"/>
      <c r="V1272" s="636"/>
      <c r="W1272" s="636"/>
      <c r="X1272" s="636"/>
      <c r="Y1272" s="636"/>
      <c r="Z1272" s="636"/>
    </row>
    <row r="1273">
      <c r="A1273" s="664" t="s">
        <v>91</v>
      </c>
      <c r="B1273" s="641"/>
      <c r="C1273" s="641">
        <f t="shared" ref="C1273:E1273" si="690"> sum(C1274, C1275, C1276, C1277,C1278,C1279,C1280,C1281,C1282,C1283,C1284,C1285)</f>
        <v>15</v>
      </c>
      <c r="D1273" s="641">
        <f t="shared" si="690"/>
        <v>55</v>
      </c>
      <c r="E1273" s="641">
        <f t="shared" si="690"/>
        <v>27</v>
      </c>
      <c r="F1273" s="641"/>
      <c r="G1273" s="641"/>
      <c r="H1273" s="642">
        <f>SUM(B1273:G1273)</f>
        <v>97</v>
      </c>
      <c r="I1273" s="641">
        <v>0.0</v>
      </c>
      <c r="J1273" s="635"/>
      <c r="K1273" s="641" t="s">
        <v>91</v>
      </c>
      <c r="L1273" s="661"/>
      <c r="M1273" s="661"/>
      <c r="N1273" s="661"/>
      <c r="O1273" s="661"/>
      <c r="P1273" s="661"/>
      <c r="Q1273" s="734"/>
      <c r="R1273" s="636"/>
      <c r="S1273" s="636"/>
      <c r="T1273" s="636"/>
      <c r="U1273" s="636"/>
      <c r="V1273" s="636"/>
      <c r="W1273" s="636"/>
      <c r="X1273" s="636"/>
      <c r="Y1273" s="636"/>
      <c r="Z1273" s="636"/>
    </row>
    <row r="1274">
      <c r="A1274" s="665" t="s">
        <v>92</v>
      </c>
      <c r="B1274" s="644">
        <v>0.0</v>
      </c>
      <c r="C1274" s="644">
        <v>2.0</v>
      </c>
      <c r="D1274" s="644">
        <v>15.0</v>
      </c>
      <c r="E1274" s="644">
        <v>10.0</v>
      </c>
      <c r="F1274" s="644"/>
      <c r="G1274" s="644"/>
      <c r="H1274" s="645">
        <f t="shared" ref="H1274:H1285" si="691">sum(B1274:G1274)</f>
        <v>27</v>
      </c>
      <c r="I1274" s="646">
        <f>sum(H1274:H1276)</f>
        <v>42</v>
      </c>
      <c r="J1274" s="657" t="s">
        <v>206</v>
      </c>
      <c r="K1274" s="645" t="s">
        <v>92</v>
      </c>
      <c r="L1274" s="646">
        <f t="shared" ref="L1274:L1275" si="692">(O1032)</f>
        <v>70</v>
      </c>
      <c r="M1274" s="646">
        <f>(L1274-H1274)</f>
        <v>43</v>
      </c>
      <c r="N1274" s="644">
        <v>78.0</v>
      </c>
      <c r="O1274" s="646">
        <f t="shared" ref="O1274:O1275" si="693">sum(M1274,N1274)</f>
        <v>121</v>
      </c>
      <c r="P1274" s="648"/>
      <c r="Q1274" s="732"/>
      <c r="R1274" s="649"/>
      <c r="S1274" s="649"/>
      <c r="T1274" s="636"/>
      <c r="U1274" s="636"/>
      <c r="V1274" s="636"/>
      <c r="W1274" s="636"/>
      <c r="X1274" s="636"/>
      <c r="Y1274" s="636"/>
      <c r="Z1274" s="636"/>
    </row>
    <row r="1275">
      <c r="A1275" s="650" t="s">
        <v>77</v>
      </c>
      <c r="B1275" s="662">
        <v>0.0</v>
      </c>
      <c r="C1275" s="653">
        <v>0.0</v>
      </c>
      <c r="D1275" s="653">
        <v>6.0</v>
      </c>
      <c r="E1275" s="653">
        <v>0.0</v>
      </c>
      <c r="F1275" s="653"/>
      <c r="G1275" s="653"/>
      <c r="H1275" s="654">
        <f t="shared" si="691"/>
        <v>6</v>
      </c>
      <c r="I1275" s="434">
        <f>(I1274/60)</f>
        <v>0.7</v>
      </c>
      <c r="J1275" s="657" t="s">
        <v>206</v>
      </c>
      <c r="K1275" s="655" t="s">
        <v>77</v>
      </c>
      <c r="L1275" s="656">
        <f t="shared" si="692"/>
        <v>16</v>
      </c>
      <c r="M1275" s="656">
        <f>(L1275-H1275-H1276)</f>
        <v>1</v>
      </c>
      <c r="N1275" s="652">
        <v>15.0</v>
      </c>
      <c r="O1275" s="655">
        <f t="shared" si="693"/>
        <v>16</v>
      </c>
      <c r="P1275" s="656"/>
      <c r="Q1275" s="732"/>
      <c r="R1275" s="649"/>
      <c r="S1275" s="649"/>
      <c r="T1275" s="636"/>
      <c r="U1275" s="636"/>
      <c r="V1275" s="636"/>
      <c r="W1275" s="636"/>
      <c r="X1275" s="636"/>
      <c r="Y1275" s="636"/>
      <c r="Z1275" s="636"/>
    </row>
    <row r="1276">
      <c r="A1276" s="650" t="s">
        <v>78</v>
      </c>
      <c r="B1276" s="662">
        <v>0.0</v>
      </c>
      <c r="C1276" s="653">
        <v>3.0</v>
      </c>
      <c r="D1276" s="653">
        <v>6.0</v>
      </c>
      <c r="E1276" s="653">
        <v>0.0</v>
      </c>
      <c r="F1276" s="653"/>
      <c r="G1276" s="653"/>
      <c r="H1276" s="654">
        <f t="shared" si="691"/>
        <v>9</v>
      </c>
      <c r="I1276" s="655"/>
      <c r="J1276" s="657" t="s">
        <v>206</v>
      </c>
      <c r="K1276" s="655" t="s">
        <v>78</v>
      </c>
      <c r="L1276" s="656" t="s">
        <v>79</v>
      </c>
      <c r="M1276" s="655" t="s">
        <v>79</v>
      </c>
      <c r="N1276" s="652" t="s">
        <v>79</v>
      </c>
      <c r="O1276" s="655" t="s">
        <v>79</v>
      </c>
      <c r="P1276" s="656"/>
      <c r="Q1276" s="732"/>
      <c r="R1276" s="649"/>
      <c r="S1276" s="649"/>
      <c r="T1276" s="636"/>
      <c r="U1276" s="636"/>
      <c r="V1276" s="636"/>
      <c r="W1276" s="636"/>
      <c r="X1276" s="636"/>
      <c r="Y1276" s="636"/>
      <c r="Z1276" s="636"/>
    </row>
    <row r="1277">
      <c r="A1277" s="643" t="s">
        <v>95</v>
      </c>
      <c r="B1277" s="644">
        <v>9.0</v>
      </c>
      <c r="C1277" s="644">
        <v>2.0</v>
      </c>
      <c r="D1277" s="644">
        <v>12.0</v>
      </c>
      <c r="E1277" s="644">
        <v>12.0</v>
      </c>
      <c r="F1277" s="644"/>
      <c r="G1277" s="644"/>
      <c r="H1277" s="645">
        <f t="shared" si="691"/>
        <v>35</v>
      </c>
      <c r="I1277" s="646">
        <f>sum(H1277:H1279)</f>
        <v>42</v>
      </c>
      <c r="J1277" s="657" t="s">
        <v>206</v>
      </c>
      <c r="K1277" s="646" t="s">
        <v>95</v>
      </c>
      <c r="L1277" s="646">
        <f t="shared" ref="L1277:L1278" si="694">(O1035)</f>
        <v>80</v>
      </c>
      <c r="M1277" s="646">
        <f>(L1277-H1277)</f>
        <v>45</v>
      </c>
      <c r="N1277" s="644">
        <v>60.0</v>
      </c>
      <c r="O1277" s="646">
        <f t="shared" ref="O1277:O1278" si="695">sum(M1277,N1277)</f>
        <v>105</v>
      </c>
      <c r="P1277" s="648"/>
      <c r="Q1277" s="734"/>
      <c r="R1277" s="636"/>
      <c r="S1277" s="636"/>
      <c r="T1277" s="636"/>
      <c r="U1277" s="636"/>
      <c r="V1277" s="636"/>
      <c r="W1277" s="636"/>
      <c r="X1277" s="636"/>
      <c r="Y1277" s="636"/>
      <c r="Z1277" s="636"/>
    </row>
    <row r="1278">
      <c r="A1278" s="650" t="s">
        <v>77</v>
      </c>
      <c r="B1278" s="653">
        <v>0.0</v>
      </c>
      <c r="C1278" s="653">
        <v>0.0</v>
      </c>
      <c r="D1278" s="653">
        <v>0.0</v>
      </c>
      <c r="E1278" s="653">
        <v>0.0</v>
      </c>
      <c r="F1278" s="653"/>
      <c r="G1278" s="653"/>
      <c r="H1278" s="666">
        <f t="shared" si="691"/>
        <v>0</v>
      </c>
      <c r="I1278" s="434">
        <f>(I1277/60)</f>
        <v>0.7</v>
      </c>
      <c r="J1278" s="657" t="s">
        <v>206</v>
      </c>
      <c r="K1278" s="655" t="s">
        <v>77</v>
      </c>
      <c r="L1278" s="656">
        <f t="shared" si="694"/>
        <v>12</v>
      </c>
      <c r="M1278" s="656">
        <f>(L1278-H1278-H1279)</f>
        <v>5</v>
      </c>
      <c r="N1278" s="652">
        <v>12.0</v>
      </c>
      <c r="O1278" s="655">
        <f t="shared" si="695"/>
        <v>17</v>
      </c>
      <c r="P1278" s="656"/>
      <c r="Q1278" s="734"/>
      <c r="R1278" s="636"/>
      <c r="S1278" s="636"/>
      <c r="T1278" s="636"/>
      <c r="U1278" s="636"/>
      <c r="V1278" s="636"/>
      <c r="W1278" s="636"/>
      <c r="X1278" s="636"/>
      <c r="Y1278" s="636"/>
      <c r="Z1278" s="636"/>
    </row>
    <row r="1279">
      <c r="A1279" s="650" t="s">
        <v>78</v>
      </c>
      <c r="B1279" s="653">
        <v>0.0</v>
      </c>
      <c r="C1279" s="653">
        <v>2.0</v>
      </c>
      <c r="D1279" s="653">
        <v>4.0</v>
      </c>
      <c r="E1279" s="653">
        <v>1.0</v>
      </c>
      <c r="F1279" s="653"/>
      <c r="G1279" s="653"/>
      <c r="H1279" s="666">
        <f t="shared" si="691"/>
        <v>7</v>
      </c>
      <c r="I1279" s="655"/>
      <c r="J1279" s="657" t="s">
        <v>206</v>
      </c>
      <c r="K1279" s="655" t="s">
        <v>78</v>
      </c>
      <c r="L1279" s="656" t="s">
        <v>79</v>
      </c>
      <c r="M1279" s="655" t="s">
        <v>79</v>
      </c>
      <c r="N1279" s="652" t="s">
        <v>79</v>
      </c>
      <c r="O1279" s="655" t="s">
        <v>79</v>
      </c>
      <c r="P1279" s="656"/>
      <c r="Q1279" s="636"/>
      <c r="R1279" s="636"/>
      <c r="S1279" s="636"/>
      <c r="T1279" s="636"/>
      <c r="U1279" s="636"/>
      <c r="V1279" s="636"/>
      <c r="W1279" s="636"/>
      <c r="X1279" s="636"/>
      <c r="Y1279" s="636"/>
      <c r="Z1279" s="636"/>
    </row>
    <row r="1280">
      <c r="A1280" s="643" t="s">
        <v>265</v>
      </c>
      <c r="B1280" s="644">
        <v>6.0</v>
      </c>
      <c r="C1280" s="644">
        <v>1.0</v>
      </c>
      <c r="D1280" s="644">
        <v>1.0</v>
      </c>
      <c r="E1280" s="644">
        <v>1.0</v>
      </c>
      <c r="F1280" s="644"/>
      <c r="G1280" s="644"/>
      <c r="H1280" s="645">
        <f t="shared" si="691"/>
        <v>9</v>
      </c>
      <c r="I1280" s="646">
        <f>sum(H1280:H1282)</f>
        <v>9</v>
      </c>
      <c r="J1280" s="667" t="s">
        <v>79</v>
      </c>
      <c r="K1280" s="646" t="s">
        <v>265</v>
      </c>
      <c r="L1280" s="646">
        <f t="shared" ref="L1280:L1281" si="696">(O1038)</f>
        <v>46</v>
      </c>
      <c r="M1280" s="646">
        <f>(L1280-H1280)</f>
        <v>37</v>
      </c>
      <c r="N1280" s="644">
        <v>0.0</v>
      </c>
      <c r="O1280" s="646">
        <f>sum(M1280,N1280)</f>
        <v>37</v>
      </c>
      <c r="P1280" s="646"/>
      <c r="Q1280" s="730" t="s">
        <v>318</v>
      </c>
      <c r="R1280" s="731" t="s">
        <v>307</v>
      </c>
      <c r="S1280" s="731" t="s">
        <v>308</v>
      </c>
      <c r="T1280" s="636"/>
      <c r="U1280" s="636"/>
      <c r="V1280" s="636"/>
      <c r="W1280" s="636"/>
      <c r="X1280" s="636"/>
      <c r="Y1280" s="636"/>
      <c r="Z1280" s="636"/>
    </row>
    <row r="1281">
      <c r="A1281" s="650" t="s">
        <v>77</v>
      </c>
      <c r="B1281" s="653">
        <v>0.0</v>
      </c>
      <c r="C1281" s="653">
        <v>0.0</v>
      </c>
      <c r="D1281" s="653">
        <v>0.0</v>
      </c>
      <c r="E1281" s="653">
        <v>0.0</v>
      </c>
      <c r="F1281" s="653"/>
      <c r="G1281" s="653"/>
      <c r="H1281" s="654">
        <f t="shared" si="691"/>
        <v>0</v>
      </c>
      <c r="I1281" s="434">
        <f>(I1280/60)</f>
        <v>0.15</v>
      </c>
      <c r="J1281" s="657" t="s">
        <v>79</v>
      </c>
      <c r="K1281" s="655" t="s">
        <v>77</v>
      </c>
      <c r="L1281" s="656">
        <f t="shared" si="696"/>
        <v>5</v>
      </c>
      <c r="M1281" s="656">
        <f>(L1281-H1281-H1282)</f>
        <v>5</v>
      </c>
      <c r="N1281" s="652">
        <v>0.0</v>
      </c>
      <c r="O1281" s="655">
        <v>5.0</v>
      </c>
      <c r="P1281" s="656"/>
      <c r="Q1281" s="730" t="s">
        <v>319</v>
      </c>
      <c r="R1281" s="636"/>
      <c r="S1281" s="636"/>
      <c r="T1281" s="636"/>
      <c r="U1281" s="636"/>
      <c r="V1281" s="636"/>
      <c r="W1281" s="636"/>
      <c r="X1281" s="636"/>
      <c r="Y1281" s="636"/>
      <c r="Z1281" s="636"/>
    </row>
    <row r="1282">
      <c r="A1282" s="650" t="s">
        <v>78</v>
      </c>
      <c r="B1282" s="653">
        <v>0.0</v>
      </c>
      <c r="C1282" s="653">
        <v>0.0</v>
      </c>
      <c r="D1282" s="653">
        <v>0.0</v>
      </c>
      <c r="E1282" s="653">
        <v>0.0</v>
      </c>
      <c r="F1282" s="653"/>
      <c r="G1282" s="653"/>
      <c r="H1282" s="654">
        <f t="shared" si="691"/>
        <v>0</v>
      </c>
      <c r="I1282" s="655"/>
      <c r="J1282" s="657" t="s">
        <v>79</v>
      </c>
      <c r="K1282" s="655" t="s">
        <v>78</v>
      </c>
      <c r="L1282" s="656" t="s">
        <v>79</v>
      </c>
      <c r="M1282" s="655" t="s">
        <v>79</v>
      </c>
      <c r="N1282" s="668" t="s">
        <v>79</v>
      </c>
      <c r="O1282" s="655" t="s">
        <v>79</v>
      </c>
      <c r="P1282" s="656"/>
      <c r="Q1282" s="636"/>
      <c r="R1282" s="636"/>
      <c r="S1282" s="636"/>
      <c r="T1282" s="636"/>
      <c r="U1282" s="636"/>
      <c r="V1282" s="636"/>
      <c r="W1282" s="636"/>
      <c r="X1282" s="636"/>
      <c r="Y1282" s="636"/>
      <c r="Z1282" s="636"/>
    </row>
    <row r="1283">
      <c r="A1283" s="643" t="s">
        <v>254</v>
      </c>
      <c r="B1283" s="644">
        <v>2.0</v>
      </c>
      <c r="C1283" s="644">
        <v>5.0</v>
      </c>
      <c r="D1283" s="644">
        <v>4.0</v>
      </c>
      <c r="E1283" s="644">
        <v>3.0</v>
      </c>
      <c r="F1283" s="644"/>
      <c r="G1283" s="644"/>
      <c r="H1283" s="645">
        <f t="shared" si="691"/>
        <v>14</v>
      </c>
      <c r="I1283" s="646">
        <f>sum(H1283:H1285)</f>
        <v>21</v>
      </c>
      <c r="J1283" s="657" t="s">
        <v>79</v>
      </c>
      <c r="K1283" s="646" t="s">
        <v>254</v>
      </c>
      <c r="L1283" s="646">
        <f t="shared" ref="L1283:L1284" si="697">(O1041)</f>
        <v>51</v>
      </c>
      <c r="M1283" s="646">
        <f>(L1283-H1283)</f>
        <v>37</v>
      </c>
      <c r="N1283" s="644">
        <v>50.0</v>
      </c>
      <c r="O1283" s="646">
        <f t="shared" ref="O1283:O1284" si="698">sum(M1283,N1283)</f>
        <v>87</v>
      </c>
      <c r="P1283" s="648"/>
      <c r="Q1283" s="737" t="s">
        <v>320</v>
      </c>
      <c r="R1283" s="649"/>
      <c r="S1283" s="649"/>
      <c r="T1283" s="636"/>
      <c r="U1283" s="636"/>
      <c r="V1283" s="636"/>
      <c r="W1283" s="636"/>
      <c r="X1283" s="636"/>
      <c r="Y1283" s="636"/>
      <c r="Z1283" s="636"/>
    </row>
    <row r="1284">
      <c r="A1284" s="650" t="s">
        <v>77</v>
      </c>
      <c r="B1284" s="669">
        <v>0.0</v>
      </c>
      <c r="C1284" s="669">
        <v>0.0</v>
      </c>
      <c r="D1284" s="669">
        <v>2.0</v>
      </c>
      <c r="E1284" s="669">
        <v>0.0</v>
      </c>
      <c r="F1284" s="669"/>
      <c r="G1284" s="669"/>
      <c r="H1284" s="660">
        <f t="shared" si="691"/>
        <v>2</v>
      </c>
      <c r="I1284" s="434">
        <f>(I1283/60)</f>
        <v>0.35</v>
      </c>
      <c r="J1284" s="657" t="s">
        <v>206</v>
      </c>
      <c r="K1284" s="655" t="s">
        <v>77</v>
      </c>
      <c r="L1284" s="656">
        <f t="shared" si="697"/>
        <v>15</v>
      </c>
      <c r="M1284" s="656">
        <f>(L1284-H1284-H1285)</f>
        <v>8</v>
      </c>
      <c r="N1284" s="669">
        <v>15.0</v>
      </c>
      <c r="O1284" s="655">
        <f t="shared" si="698"/>
        <v>23</v>
      </c>
      <c r="P1284" s="738"/>
      <c r="Q1284" s="649"/>
      <c r="R1284" s="671"/>
      <c r="S1284" s="671"/>
      <c r="T1284" s="671"/>
      <c r="U1284" s="671"/>
      <c r="V1284" s="671"/>
      <c r="W1284" s="671"/>
      <c r="X1284" s="671"/>
      <c r="Y1284" s="671"/>
      <c r="Z1284" s="671"/>
    </row>
    <row r="1285">
      <c r="A1285" s="650" t="s">
        <v>78</v>
      </c>
      <c r="B1285" s="669">
        <v>0.0</v>
      </c>
      <c r="C1285" s="669">
        <v>0.0</v>
      </c>
      <c r="D1285" s="669">
        <v>5.0</v>
      </c>
      <c r="E1285" s="669">
        <v>0.0</v>
      </c>
      <c r="F1285" s="669"/>
      <c r="G1285" s="669"/>
      <c r="H1285" s="660">
        <f t="shared" si="691"/>
        <v>5</v>
      </c>
      <c r="I1285" s="655"/>
      <c r="J1285" s="657" t="s">
        <v>206</v>
      </c>
      <c r="K1285" s="655" t="s">
        <v>78</v>
      </c>
      <c r="L1285" s="656" t="s">
        <v>79</v>
      </c>
      <c r="M1285" s="655" t="s">
        <v>79</v>
      </c>
      <c r="N1285" s="669" t="s">
        <v>79</v>
      </c>
      <c r="O1285" s="655" t="s">
        <v>79</v>
      </c>
      <c r="P1285" s="670"/>
      <c r="Q1285" s="649"/>
      <c r="R1285" s="671"/>
      <c r="S1285" s="671"/>
      <c r="T1285" s="671"/>
      <c r="U1285" s="671"/>
      <c r="V1285" s="671"/>
      <c r="W1285" s="671"/>
      <c r="X1285" s="671"/>
      <c r="Y1285" s="671"/>
      <c r="Z1285" s="671"/>
    </row>
    <row r="1286">
      <c r="A1286" s="664" t="s">
        <v>98</v>
      </c>
      <c r="B1286" s="641"/>
      <c r="C1286" s="641">
        <f t="shared" ref="C1286:E1286" si="699"> sum(C1287, C1288, C1289, C1290,C1291,C1292,C1293,C1294,C1295,C1296,C1297,C1298)</f>
        <v>10</v>
      </c>
      <c r="D1286" s="641">
        <f t="shared" si="699"/>
        <v>24</v>
      </c>
      <c r="E1286" s="641">
        <f t="shared" si="699"/>
        <v>13</v>
      </c>
      <c r="F1286" s="641"/>
      <c r="G1286" s="641"/>
      <c r="H1286" s="642">
        <f>SUM(B1286:G1286)</f>
        <v>47</v>
      </c>
      <c r="I1286" s="641">
        <v>0.0</v>
      </c>
      <c r="J1286" s="635"/>
      <c r="K1286" s="641" t="s">
        <v>98</v>
      </c>
      <c r="L1286" s="661"/>
      <c r="M1286" s="661"/>
      <c r="N1286" s="661"/>
      <c r="O1286" s="661"/>
      <c r="P1286" s="661"/>
      <c r="Q1286" s="649"/>
      <c r="R1286" s="636"/>
      <c r="S1286" s="636"/>
      <c r="T1286" s="636"/>
      <c r="U1286" s="636"/>
      <c r="V1286" s="636"/>
      <c r="W1286" s="636"/>
      <c r="X1286" s="636"/>
      <c r="Y1286" s="636"/>
      <c r="Z1286" s="636"/>
    </row>
    <row r="1287">
      <c r="A1287" s="643" t="s">
        <v>99</v>
      </c>
      <c r="B1287" s="644">
        <v>9.0</v>
      </c>
      <c r="C1287" s="644">
        <v>4.0</v>
      </c>
      <c r="D1287" s="644">
        <v>14.0</v>
      </c>
      <c r="E1287" s="644">
        <v>4.0</v>
      </c>
      <c r="F1287" s="644"/>
      <c r="G1287" s="644"/>
      <c r="H1287" s="645">
        <f t="shared" ref="H1287:H1298" si="700">sum(B1287:G1287)</f>
        <v>31</v>
      </c>
      <c r="I1287" s="646">
        <f>sum(H1287:H1289)</f>
        <v>33</v>
      </c>
      <c r="J1287" s="657" t="s">
        <v>206</v>
      </c>
      <c r="K1287" s="646" t="s">
        <v>99</v>
      </c>
      <c r="L1287" s="646">
        <f t="shared" ref="L1287:L1288" si="701">(O1045)</f>
        <v>66</v>
      </c>
      <c r="M1287" s="646">
        <f>(L1287-H1287)</f>
        <v>35</v>
      </c>
      <c r="N1287" s="644">
        <v>60.0</v>
      </c>
      <c r="O1287" s="646">
        <f t="shared" ref="O1287:O1288" si="702">sum(M1287,N1287)</f>
        <v>95</v>
      </c>
      <c r="P1287" s="646"/>
      <c r="Q1287" s="636"/>
      <c r="R1287" s="636"/>
      <c r="S1287" s="636"/>
      <c r="T1287" s="636"/>
      <c r="U1287" s="636"/>
      <c r="V1287" s="636"/>
      <c r="W1287" s="636"/>
      <c r="X1287" s="636"/>
      <c r="Y1287" s="636"/>
      <c r="Z1287" s="636"/>
    </row>
    <row r="1288">
      <c r="A1288" s="650" t="s">
        <v>77</v>
      </c>
      <c r="B1288" s="662">
        <v>0.0</v>
      </c>
      <c r="C1288" s="653">
        <v>0.0</v>
      </c>
      <c r="D1288" s="653">
        <v>0.0</v>
      </c>
      <c r="E1288" s="653">
        <v>0.0</v>
      </c>
      <c r="F1288" s="653"/>
      <c r="G1288" s="653"/>
      <c r="H1288" s="654">
        <f t="shared" si="700"/>
        <v>0</v>
      </c>
      <c r="I1288" s="434">
        <f>(I1287/60)</f>
        <v>0.55</v>
      </c>
      <c r="J1288" s="657" t="s">
        <v>206</v>
      </c>
      <c r="K1288" s="655" t="s">
        <v>77</v>
      </c>
      <c r="L1288" s="656">
        <f t="shared" si="701"/>
        <v>8</v>
      </c>
      <c r="M1288" s="656">
        <f>(L1288-H1288-H1289)</f>
        <v>6</v>
      </c>
      <c r="N1288" s="652">
        <v>20.0</v>
      </c>
      <c r="O1288" s="655">
        <f t="shared" si="702"/>
        <v>26</v>
      </c>
      <c r="P1288" s="656"/>
      <c r="Q1288" s="636"/>
      <c r="R1288" s="649"/>
      <c r="S1288" s="649"/>
      <c r="T1288" s="636"/>
      <c r="U1288" s="636"/>
      <c r="V1288" s="636"/>
      <c r="W1288" s="636"/>
      <c r="X1288" s="636"/>
      <c r="Y1288" s="636"/>
      <c r="Z1288" s="636"/>
    </row>
    <row r="1289">
      <c r="A1289" s="650" t="s">
        <v>78</v>
      </c>
      <c r="B1289" s="662">
        <v>2.0</v>
      </c>
      <c r="C1289" s="653">
        <v>0.0</v>
      </c>
      <c r="D1289" s="653">
        <v>0.0</v>
      </c>
      <c r="E1289" s="653">
        <v>0.0</v>
      </c>
      <c r="F1289" s="653"/>
      <c r="G1289" s="653"/>
      <c r="H1289" s="654">
        <f t="shared" si="700"/>
        <v>2</v>
      </c>
      <c r="I1289" s="655"/>
      <c r="J1289" s="657" t="s">
        <v>206</v>
      </c>
      <c r="K1289" s="655" t="s">
        <v>78</v>
      </c>
      <c r="L1289" s="656" t="s">
        <v>79</v>
      </c>
      <c r="M1289" s="655" t="s">
        <v>79</v>
      </c>
      <c r="N1289" s="652" t="s">
        <v>79</v>
      </c>
      <c r="O1289" s="655" t="s">
        <v>79</v>
      </c>
      <c r="P1289" s="656"/>
      <c r="Q1289" s="636"/>
      <c r="R1289" s="649"/>
      <c r="S1289" s="649"/>
      <c r="T1289" s="636"/>
      <c r="U1289" s="636"/>
      <c r="V1289" s="636"/>
      <c r="W1289" s="636"/>
      <c r="X1289" s="636"/>
      <c r="Y1289" s="636"/>
      <c r="Z1289" s="636"/>
    </row>
    <row r="1290">
      <c r="A1290" s="643" t="s">
        <v>225</v>
      </c>
      <c r="B1290" s="644">
        <v>6.0</v>
      </c>
      <c r="C1290" s="644">
        <v>5.0</v>
      </c>
      <c r="D1290" s="644">
        <v>3.0</v>
      </c>
      <c r="E1290" s="644">
        <v>8.0</v>
      </c>
      <c r="F1290" s="644"/>
      <c r="G1290" s="644"/>
      <c r="H1290" s="645">
        <f t="shared" si="700"/>
        <v>22</v>
      </c>
      <c r="I1290" s="646">
        <f>sum(H1290:H1292)</f>
        <v>25</v>
      </c>
      <c r="J1290" s="657" t="s">
        <v>206</v>
      </c>
      <c r="K1290" s="646" t="s">
        <v>225</v>
      </c>
      <c r="L1290" s="646">
        <f t="shared" ref="L1290:L1291" si="703">(O1048)</f>
        <v>46</v>
      </c>
      <c r="M1290" s="646">
        <f>(L1290-H1290)</f>
        <v>24</v>
      </c>
      <c r="N1290" s="644">
        <v>85.0</v>
      </c>
      <c r="O1290" s="646">
        <f t="shared" ref="O1290:O1291" si="704">sum(M1290,N1290)</f>
        <v>109</v>
      </c>
      <c r="P1290" s="648"/>
      <c r="Q1290" s="649"/>
      <c r="R1290" s="649"/>
      <c r="S1290" s="649"/>
      <c r="T1290" s="636"/>
      <c r="U1290" s="636"/>
      <c r="V1290" s="636"/>
      <c r="W1290" s="636"/>
      <c r="X1290" s="636"/>
      <c r="Y1290" s="636"/>
      <c r="Z1290" s="636"/>
    </row>
    <row r="1291">
      <c r="A1291" s="650" t="s">
        <v>77</v>
      </c>
      <c r="B1291" s="651">
        <v>0.0</v>
      </c>
      <c r="C1291" s="652">
        <v>0.0</v>
      </c>
      <c r="D1291" s="652">
        <v>0.0</v>
      </c>
      <c r="E1291" s="652">
        <v>0.0</v>
      </c>
      <c r="F1291" s="652"/>
      <c r="G1291" s="653"/>
      <c r="H1291" s="660">
        <f t="shared" si="700"/>
        <v>0</v>
      </c>
      <c r="I1291" s="434">
        <f>(I1290/60)</f>
        <v>0.4166666667</v>
      </c>
      <c r="J1291" s="657" t="s">
        <v>206</v>
      </c>
      <c r="K1291" s="655" t="s">
        <v>77</v>
      </c>
      <c r="L1291" s="656">
        <f t="shared" si="703"/>
        <v>6</v>
      </c>
      <c r="M1291" s="656">
        <f>(L1291-H1291-H1292)</f>
        <v>3</v>
      </c>
      <c r="N1291" s="652">
        <v>8.0</v>
      </c>
      <c r="O1291" s="655">
        <f t="shared" si="704"/>
        <v>11</v>
      </c>
      <c r="P1291" s="655"/>
      <c r="Q1291" s="649"/>
      <c r="R1291" s="649"/>
      <c r="S1291" s="649"/>
      <c r="T1291" s="636"/>
      <c r="U1291" s="636"/>
      <c r="V1291" s="636"/>
      <c r="W1291" s="636"/>
      <c r="X1291" s="636"/>
      <c r="Y1291" s="636"/>
      <c r="Z1291" s="636"/>
    </row>
    <row r="1292">
      <c r="A1292" s="650" t="s">
        <v>78</v>
      </c>
      <c r="B1292" s="651">
        <v>1.0</v>
      </c>
      <c r="C1292" s="652">
        <v>1.0</v>
      </c>
      <c r="D1292" s="652">
        <v>0.0</v>
      </c>
      <c r="E1292" s="652">
        <v>1.0</v>
      </c>
      <c r="F1292" s="652"/>
      <c r="G1292" s="653"/>
      <c r="H1292" s="660">
        <f t="shared" si="700"/>
        <v>3</v>
      </c>
      <c r="I1292" s="655"/>
      <c r="J1292" s="657" t="s">
        <v>206</v>
      </c>
      <c r="K1292" s="655" t="s">
        <v>78</v>
      </c>
      <c r="L1292" s="656" t="s">
        <v>79</v>
      </c>
      <c r="M1292" s="655" t="s">
        <v>79</v>
      </c>
      <c r="N1292" s="652" t="s">
        <v>79</v>
      </c>
      <c r="O1292" s="655" t="s">
        <v>79</v>
      </c>
      <c r="P1292" s="655"/>
      <c r="Q1292" s="649"/>
      <c r="R1292" s="649"/>
      <c r="S1292" s="649"/>
      <c r="T1292" s="636"/>
      <c r="U1292" s="636"/>
      <c r="V1292" s="636"/>
      <c r="W1292" s="636"/>
      <c r="X1292" s="636"/>
      <c r="Y1292" s="636"/>
      <c r="Z1292" s="636"/>
    </row>
    <row r="1293">
      <c r="A1293" s="643" t="s">
        <v>93</v>
      </c>
      <c r="B1293" s="644">
        <v>6.0</v>
      </c>
      <c r="C1293" s="644">
        <v>0.0</v>
      </c>
      <c r="D1293" s="644">
        <v>6.0</v>
      </c>
      <c r="E1293" s="644">
        <v>0.0</v>
      </c>
      <c r="F1293" s="644"/>
      <c r="G1293" s="644"/>
      <c r="H1293" s="645">
        <f t="shared" si="700"/>
        <v>12</v>
      </c>
      <c r="I1293" s="646">
        <f>sum(H1293:H1295)</f>
        <v>13</v>
      </c>
      <c r="J1293" s="657" t="s">
        <v>206</v>
      </c>
      <c r="K1293" s="646" t="s">
        <v>94</v>
      </c>
      <c r="L1293" s="646">
        <f t="shared" ref="L1293:L1294" si="705">(O1051)</f>
        <v>31</v>
      </c>
      <c r="M1293" s="646">
        <f>(L1293-H1293)</f>
        <v>19</v>
      </c>
      <c r="N1293" s="644">
        <v>40.0</v>
      </c>
      <c r="O1293" s="646">
        <f t="shared" ref="O1293:O1294" si="706">sum(M1293,N1293)</f>
        <v>59</v>
      </c>
      <c r="P1293" s="648"/>
      <c r="Q1293" s="649"/>
      <c r="R1293" s="649"/>
      <c r="S1293" s="649"/>
      <c r="T1293" s="636"/>
      <c r="U1293" s="636"/>
      <c r="V1293" s="636"/>
      <c r="W1293" s="636"/>
      <c r="X1293" s="636"/>
      <c r="Y1293" s="636"/>
      <c r="Z1293" s="636"/>
    </row>
    <row r="1294">
      <c r="A1294" s="650" t="s">
        <v>77</v>
      </c>
      <c r="B1294" s="653">
        <v>0.0</v>
      </c>
      <c r="C1294" s="653">
        <v>0.0</v>
      </c>
      <c r="D1294" s="653">
        <v>0.0</v>
      </c>
      <c r="E1294" s="653">
        <v>0.0</v>
      </c>
      <c r="F1294" s="653"/>
      <c r="G1294" s="653"/>
      <c r="H1294" s="654">
        <f t="shared" si="700"/>
        <v>0</v>
      </c>
      <c r="I1294" s="434">
        <f>(I1293/60)</f>
        <v>0.2166666667</v>
      </c>
      <c r="J1294" s="657" t="s">
        <v>206</v>
      </c>
      <c r="K1294" s="655" t="s">
        <v>77</v>
      </c>
      <c r="L1294" s="656">
        <f t="shared" si="705"/>
        <v>7</v>
      </c>
      <c r="M1294" s="656">
        <f>(L1294-H1294-H1295)</f>
        <v>6</v>
      </c>
      <c r="N1294" s="652">
        <v>0.0</v>
      </c>
      <c r="O1294" s="655">
        <f t="shared" si="706"/>
        <v>6</v>
      </c>
      <c r="P1294" s="655"/>
      <c r="Q1294" s="636"/>
      <c r="R1294" s="636"/>
      <c r="S1294" s="636"/>
      <c r="T1294" s="636"/>
      <c r="U1294" s="636"/>
      <c r="V1294" s="636"/>
      <c r="W1294" s="636"/>
      <c r="X1294" s="636"/>
      <c r="Y1294" s="636"/>
      <c r="Z1294" s="636"/>
    </row>
    <row r="1295">
      <c r="A1295" s="650" t="s">
        <v>78</v>
      </c>
      <c r="B1295" s="653">
        <v>0.0</v>
      </c>
      <c r="C1295" s="653">
        <v>0.0</v>
      </c>
      <c r="D1295" s="653">
        <v>1.0</v>
      </c>
      <c r="E1295" s="653">
        <v>0.0</v>
      </c>
      <c r="F1295" s="653"/>
      <c r="G1295" s="653"/>
      <c r="H1295" s="654">
        <f t="shared" si="700"/>
        <v>1</v>
      </c>
      <c r="I1295" s="655"/>
      <c r="J1295" s="657" t="s">
        <v>206</v>
      </c>
      <c r="K1295" s="655" t="s">
        <v>78</v>
      </c>
      <c r="L1295" s="656" t="s">
        <v>79</v>
      </c>
      <c r="M1295" s="655" t="s">
        <v>79</v>
      </c>
      <c r="N1295" s="652" t="s">
        <v>79</v>
      </c>
      <c r="O1295" s="655" t="s">
        <v>79</v>
      </c>
      <c r="P1295" s="655"/>
      <c r="Q1295" s="636"/>
      <c r="R1295" s="636"/>
      <c r="S1295" s="636"/>
      <c r="T1295" s="636"/>
      <c r="U1295" s="636"/>
      <c r="V1295" s="636"/>
      <c r="W1295" s="636"/>
      <c r="X1295" s="636"/>
      <c r="Y1295" s="636"/>
      <c r="Z1295" s="636"/>
    </row>
    <row r="1296">
      <c r="A1296" s="643" t="s">
        <v>122</v>
      </c>
      <c r="B1296" s="644">
        <v>0.0</v>
      </c>
      <c r="C1296" s="644">
        <v>0.0</v>
      </c>
      <c r="D1296" s="644">
        <v>0.0</v>
      </c>
      <c r="E1296" s="644">
        <v>0.0</v>
      </c>
      <c r="F1296" s="644"/>
      <c r="G1296" s="644"/>
      <c r="H1296" s="645">
        <f t="shared" si="700"/>
        <v>0</v>
      </c>
      <c r="I1296" s="646">
        <f>sum(H1296:H1298)</f>
        <v>0</v>
      </c>
      <c r="J1296" s="657" t="s">
        <v>206</v>
      </c>
      <c r="K1296" s="646" t="s">
        <v>122</v>
      </c>
      <c r="L1296" s="646">
        <f t="shared" ref="L1296:L1297" si="707">(O1054)</f>
        <v>79</v>
      </c>
      <c r="M1296" s="646">
        <f>(L1296-H1296)</f>
        <v>79</v>
      </c>
      <c r="N1296" s="644">
        <v>0.0</v>
      </c>
      <c r="O1296" s="646">
        <f t="shared" ref="O1296:O1297" si="708">sum(M1296,N1296)</f>
        <v>79</v>
      </c>
      <c r="P1296" s="646"/>
      <c r="Q1296" s="636"/>
      <c r="R1296" s="636"/>
      <c r="S1296" s="636"/>
      <c r="T1296" s="636"/>
      <c r="U1296" s="636"/>
      <c r="V1296" s="636"/>
      <c r="W1296" s="636"/>
      <c r="X1296" s="636"/>
      <c r="Y1296" s="636"/>
      <c r="Z1296" s="636"/>
    </row>
    <row r="1297">
      <c r="A1297" s="650" t="s">
        <v>77</v>
      </c>
      <c r="B1297" s="662">
        <v>0.0</v>
      </c>
      <c r="C1297" s="653">
        <v>0.0</v>
      </c>
      <c r="D1297" s="653">
        <v>0.0</v>
      </c>
      <c r="E1297" s="653">
        <v>0.0</v>
      </c>
      <c r="F1297" s="653"/>
      <c r="G1297" s="653"/>
      <c r="H1297" s="654">
        <f t="shared" si="700"/>
        <v>0</v>
      </c>
      <c r="I1297" s="434">
        <f>(I1296/60)</f>
        <v>0</v>
      </c>
      <c r="J1297" s="657" t="s">
        <v>206</v>
      </c>
      <c r="K1297" s="655" t="s">
        <v>77</v>
      </c>
      <c r="L1297" s="656">
        <f t="shared" si="707"/>
        <v>5</v>
      </c>
      <c r="M1297" s="656">
        <f>(L1297-H1297-H1298)</f>
        <v>5</v>
      </c>
      <c r="N1297" s="652">
        <v>10.0</v>
      </c>
      <c r="O1297" s="655">
        <f t="shared" si="708"/>
        <v>15</v>
      </c>
      <c r="P1297" s="655"/>
      <c r="Q1297" s="636"/>
      <c r="R1297" s="636"/>
      <c r="S1297" s="636"/>
      <c r="T1297" s="636"/>
      <c r="U1297" s="636"/>
      <c r="V1297" s="636"/>
      <c r="W1297" s="636"/>
      <c r="X1297" s="636"/>
      <c r="Y1297" s="636"/>
      <c r="Z1297" s="636"/>
    </row>
    <row r="1298">
      <c r="A1298" s="650" t="s">
        <v>78</v>
      </c>
      <c r="B1298" s="653">
        <v>0.0</v>
      </c>
      <c r="C1298" s="653">
        <v>0.0</v>
      </c>
      <c r="D1298" s="653">
        <v>0.0</v>
      </c>
      <c r="E1298" s="653">
        <v>0.0</v>
      </c>
      <c r="F1298" s="653"/>
      <c r="G1298" s="653"/>
      <c r="H1298" s="654">
        <f t="shared" si="700"/>
        <v>0</v>
      </c>
      <c r="I1298" s="655"/>
      <c r="J1298" s="657" t="s">
        <v>206</v>
      </c>
      <c r="K1298" s="655" t="s">
        <v>78</v>
      </c>
      <c r="L1298" s="656" t="s">
        <v>79</v>
      </c>
      <c r="M1298" s="655" t="s">
        <v>79</v>
      </c>
      <c r="N1298" s="652" t="s">
        <v>79</v>
      </c>
      <c r="O1298" s="655" t="s">
        <v>79</v>
      </c>
      <c r="P1298" s="655"/>
      <c r="Q1298" s="636"/>
      <c r="R1298" s="636"/>
      <c r="S1298" s="636"/>
      <c r="T1298" s="636"/>
      <c r="U1298" s="636"/>
      <c r="V1298" s="636"/>
      <c r="W1298" s="636"/>
      <c r="X1298" s="636"/>
      <c r="Y1298" s="636"/>
      <c r="Z1298" s="636"/>
    </row>
    <row r="1299">
      <c r="A1299" s="664" t="s">
        <v>105</v>
      </c>
      <c r="B1299" s="641"/>
      <c r="C1299" s="641">
        <f t="shared" ref="C1299:E1299" si="709"> sum(C1300, C1301, C1302, C1303,C1304,C1305,C1306,C1307,C1308,C1309,C1310,C1311)</f>
        <v>21</v>
      </c>
      <c r="D1299" s="641">
        <f t="shared" si="709"/>
        <v>17</v>
      </c>
      <c r="E1299" s="641">
        <f t="shared" si="709"/>
        <v>25</v>
      </c>
      <c r="F1299" s="641"/>
      <c r="G1299" s="641"/>
      <c r="H1299" s="642">
        <f>SUM(B1299:G1299)</f>
        <v>63</v>
      </c>
      <c r="I1299" s="641">
        <v>0.0</v>
      </c>
      <c r="J1299" s="635"/>
      <c r="K1299" s="641" t="s">
        <v>105</v>
      </c>
      <c r="L1299" s="661"/>
      <c r="M1299" s="661"/>
      <c r="N1299" s="661"/>
      <c r="O1299" s="661"/>
      <c r="P1299" s="661"/>
      <c r="Q1299" s="636"/>
      <c r="R1299" s="636"/>
      <c r="S1299" s="636"/>
      <c r="T1299" s="636"/>
      <c r="U1299" s="636"/>
      <c r="V1299" s="636"/>
      <c r="W1299" s="636"/>
      <c r="X1299" s="636"/>
      <c r="Y1299" s="636"/>
      <c r="Z1299" s="636"/>
    </row>
    <row r="1300">
      <c r="A1300" s="643" t="s">
        <v>106</v>
      </c>
      <c r="B1300" s="644">
        <v>9.0</v>
      </c>
      <c r="C1300" s="644">
        <v>7.0</v>
      </c>
      <c r="D1300" s="644">
        <v>4.0</v>
      </c>
      <c r="E1300" s="644">
        <v>7.0</v>
      </c>
      <c r="F1300" s="644"/>
      <c r="G1300" s="644"/>
      <c r="H1300" s="645">
        <f t="shared" ref="H1300:H1311" si="710">sum(B1300:G1300)</f>
        <v>27</v>
      </c>
      <c r="I1300" s="646">
        <f>sum(H1300:H1302)</f>
        <v>33</v>
      </c>
      <c r="J1300" s="657" t="s">
        <v>79</v>
      </c>
      <c r="K1300" s="646" t="s">
        <v>106</v>
      </c>
      <c r="L1300" s="646">
        <f t="shared" ref="L1300:L1301" si="711">(O1058)</f>
        <v>56</v>
      </c>
      <c r="M1300" s="646">
        <f>(L1300-H1300)</f>
        <v>29</v>
      </c>
      <c r="N1300" s="644">
        <v>80.0</v>
      </c>
      <c r="O1300" s="646">
        <f t="shared" ref="O1300:O1301" si="712">sum(M1300,N1300)</f>
        <v>109</v>
      </c>
      <c r="P1300" s="648"/>
      <c r="Q1300" s="730" t="s">
        <v>321</v>
      </c>
      <c r="R1300" s="636"/>
      <c r="S1300" s="636"/>
      <c r="T1300" s="636"/>
      <c r="U1300" s="636"/>
      <c r="V1300" s="636"/>
      <c r="W1300" s="636"/>
      <c r="X1300" s="636"/>
      <c r="Y1300" s="636"/>
      <c r="Z1300" s="636"/>
    </row>
    <row r="1301">
      <c r="A1301" s="650" t="s">
        <v>77</v>
      </c>
      <c r="B1301" s="662">
        <v>0.0</v>
      </c>
      <c r="C1301" s="653">
        <v>0.0</v>
      </c>
      <c r="D1301" s="653">
        <v>0.0</v>
      </c>
      <c r="E1301" s="653">
        <v>0.0</v>
      </c>
      <c r="F1301" s="653"/>
      <c r="G1301" s="653"/>
      <c r="H1301" s="654">
        <f t="shared" si="710"/>
        <v>0</v>
      </c>
      <c r="I1301" s="434">
        <f>(I1300/60)</f>
        <v>0.55</v>
      </c>
      <c r="J1301" s="657" t="s">
        <v>206</v>
      </c>
      <c r="K1301" s="655" t="s">
        <v>77</v>
      </c>
      <c r="L1301" s="656">
        <f t="shared" si="711"/>
        <v>10</v>
      </c>
      <c r="M1301" s="656">
        <f>(L1301-H1301-H1302)</f>
        <v>4</v>
      </c>
      <c r="N1301" s="652">
        <v>5.0</v>
      </c>
      <c r="O1301" s="655">
        <f t="shared" si="712"/>
        <v>9</v>
      </c>
      <c r="P1301" s="656"/>
      <c r="Q1301" s="636"/>
      <c r="R1301" s="636"/>
      <c r="S1301" s="636"/>
      <c r="T1301" s="636"/>
      <c r="U1301" s="636"/>
      <c r="V1301" s="636"/>
      <c r="W1301" s="636"/>
      <c r="X1301" s="636"/>
      <c r="Y1301" s="636"/>
      <c r="Z1301" s="636"/>
    </row>
    <row r="1302">
      <c r="A1302" s="650" t="s">
        <v>78</v>
      </c>
      <c r="B1302" s="662">
        <v>3.0</v>
      </c>
      <c r="C1302" s="653">
        <v>2.0</v>
      </c>
      <c r="D1302" s="653">
        <v>1.0</v>
      </c>
      <c r="E1302" s="653">
        <v>0.0</v>
      </c>
      <c r="F1302" s="653"/>
      <c r="G1302" s="653"/>
      <c r="H1302" s="654">
        <f t="shared" si="710"/>
        <v>6</v>
      </c>
      <c r="I1302" s="655"/>
      <c r="J1302" s="657" t="s">
        <v>206</v>
      </c>
      <c r="K1302" s="655" t="s">
        <v>78</v>
      </c>
      <c r="L1302" s="656" t="s">
        <v>79</v>
      </c>
      <c r="M1302" s="655" t="s">
        <v>79</v>
      </c>
      <c r="N1302" s="652" t="s">
        <v>79</v>
      </c>
      <c r="O1302" s="655" t="s">
        <v>79</v>
      </c>
      <c r="P1302" s="656"/>
      <c r="Q1302" s="636"/>
      <c r="R1302" s="636"/>
      <c r="S1302" s="636"/>
      <c r="T1302" s="636"/>
      <c r="U1302" s="636"/>
      <c r="V1302" s="636"/>
      <c r="W1302" s="636"/>
      <c r="X1302" s="636"/>
      <c r="Y1302" s="636"/>
      <c r="Z1302" s="636"/>
    </row>
    <row r="1303">
      <c r="A1303" s="643" t="s">
        <v>108</v>
      </c>
      <c r="B1303" s="644">
        <v>0.0</v>
      </c>
      <c r="C1303" s="644">
        <v>7.0</v>
      </c>
      <c r="D1303" s="644">
        <v>6.0</v>
      </c>
      <c r="E1303" s="644">
        <v>5.0</v>
      </c>
      <c r="F1303" s="644"/>
      <c r="G1303" s="644"/>
      <c r="H1303" s="645">
        <f t="shared" si="710"/>
        <v>18</v>
      </c>
      <c r="I1303" s="646">
        <f>sum(H1303:H1305)</f>
        <v>19</v>
      </c>
      <c r="J1303" s="657" t="s">
        <v>206</v>
      </c>
      <c r="K1303" s="646" t="s">
        <v>108</v>
      </c>
      <c r="L1303" s="646">
        <f t="shared" ref="L1303:L1304" si="713">(O1061)</f>
        <v>73</v>
      </c>
      <c r="M1303" s="646">
        <f>(L1303-H1303)</f>
        <v>55</v>
      </c>
      <c r="N1303" s="644">
        <v>55.0</v>
      </c>
      <c r="O1303" s="646">
        <f t="shared" ref="O1303:O1304" si="714">sum(M1303,N1303)</f>
        <v>110</v>
      </c>
      <c r="P1303" s="648"/>
      <c r="Q1303" s="636"/>
      <c r="R1303" s="636"/>
      <c r="S1303" s="636"/>
      <c r="T1303" s="636"/>
      <c r="U1303" s="636"/>
      <c r="V1303" s="636"/>
      <c r="W1303" s="636"/>
      <c r="X1303" s="636"/>
      <c r="Y1303" s="636"/>
      <c r="Z1303" s="636"/>
    </row>
    <row r="1304">
      <c r="A1304" s="650" t="s">
        <v>77</v>
      </c>
      <c r="B1304" s="653">
        <v>0.0</v>
      </c>
      <c r="C1304" s="653">
        <v>0.0</v>
      </c>
      <c r="D1304" s="652">
        <v>0.0</v>
      </c>
      <c r="E1304" s="652">
        <v>0.0</v>
      </c>
      <c r="F1304" s="652"/>
      <c r="G1304" s="652"/>
      <c r="H1304" s="654">
        <f t="shared" si="710"/>
        <v>0</v>
      </c>
      <c r="I1304" s="434">
        <f>(I1303/60)</f>
        <v>0.3166666667</v>
      </c>
      <c r="J1304" s="657" t="s">
        <v>206</v>
      </c>
      <c r="K1304" s="655" t="s">
        <v>77</v>
      </c>
      <c r="L1304" s="656">
        <f t="shared" si="713"/>
        <v>2</v>
      </c>
      <c r="M1304" s="656">
        <f>(L1304-H1304-H1305)</f>
        <v>1</v>
      </c>
      <c r="N1304" s="652">
        <v>20.0</v>
      </c>
      <c r="O1304" s="655">
        <f t="shared" si="714"/>
        <v>21</v>
      </c>
      <c r="P1304" s="656"/>
      <c r="Q1304" s="636"/>
      <c r="R1304" s="636"/>
      <c r="S1304" s="636"/>
      <c r="T1304" s="636"/>
      <c r="U1304" s="636"/>
      <c r="V1304" s="636"/>
      <c r="W1304" s="636"/>
      <c r="X1304" s="636"/>
      <c r="Y1304" s="636"/>
      <c r="Z1304" s="636"/>
    </row>
    <row r="1305">
      <c r="A1305" s="650" t="s">
        <v>78</v>
      </c>
      <c r="B1305" s="653">
        <v>0.0</v>
      </c>
      <c r="C1305" s="653">
        <v>1.0</v>
      </c>
      <c r="D1305" s="652">
        <v>0.0</v>
      </c>
      <c r="E1305" s="652">
        <v>0.0</v>
      </c>
      <c r="F1305" s="652"/>
      <c r="G1305" s="652"/>
      <c r="H1305" s="654">
        <f t="shared" si="710"/>
        <v>1</v>
      </c>
      <c r="I1305" s="655"/>
      <c r="J1305" s="657" t="s">
        <v>206</v>
      </c>
      <c r="K1305" s="655" t="s">
        <v>78</v>
      </c>
      <c r="L1305" s="656" t="s">
        <v>79</v>
      </c>
      <c r="M1305" s="655" t="s">
        <v>79</v>
      </c>
      <c r="N1305" s="652" t="s">
        <v>79</v>
      </c>
      <c r="O1305" s="655" t="s">
        <v>79</v>
      </c>
      <c r="P1305" s="656"/>
      <c r="Q1305" s="636"/>
      <c r="R1305" s="636"/>
      <c r="S1305" s="636"/>
      <c r="T1305" s="636"/>
      <c r="U1305" s="636"/>
      <c r="V1305" s="636"/>
      <c r="W1305" s="636"/>
      <c r="X1305" s="636"/>
      <c r="Y1305" s="636"/>
      <c r="Z1305" s="636"/>
    </row>
    <row r="1306">
      <c r="A1306" s="643" t="s">
        <v>111</v>
      </c>
      <c r="B1306" s="644">
        <v>0.0</v>
      </c>
      <c r="C1306" s="644">
        <v>0.0</v>
      </c>
      <c r="D1306" s="644">
        <v>0.0</v>
      </c>
      <c r="E1306" s="644">
        <v>4.0</v>
      </c>
      <c r="F1306" s="644"/>
      <c r="G1306" s="644"/>
      <c r="H1306" s="645">
        <f t="shared" si="710"/>
        <v>4</v>
      </c>
      <c r="I1306" s="646">
        <f>sum(H1306:H1308)</f>
        <v>4</v>
      </c>
      <c r="J1306" s="657" t="s">
        <v>79</v>
      </c>
      <c r="K1306" s="646" t="s">
        <v>111</v>
      </c>
      <c r="L1306" s="646">
        <f t="shared" ref="L1306:L1307" si="715">(O1064)</f>
        <v>60</v>
      </c>
      <c r="M1306" s="646">
        <f>(L1306-H1306)</f>
        <v>56</v>
      </c>
      <c r="N1306" s="644">
        <v>0.0</v>
      </c>
      <c r="O1306" s="646">
        <f t="shared" ref="O1306:O1307" si="716">sum(M1306,N1306)</f>
        <v>56</v>
      </c>
      <c r="P1306" s="646"/>
      <c r="Q1306" s="733"/>
      <c r="R1306" s="636"/>
      <c r="S1306" s="636"/>
      <c r="T1306" s="636"/>
      <c r="U1306" s="636"/>
      <c r="V1306" s="636"/>
      <c r="W1306" s="636"/>
      <c r="X1306" s="636"/>
      <c r="Y1306" s="636"/>
      <c r="Z1306" s="636"/>
    </row>
    <row r="1307">
      <c r="A1307" s="650" t="s">
        <v>77</v>
      </c>
      <c r="B1307" s="653">
        <v>0.0</v>
      </c>
      <c r="C1307" s="653">
        <v>0.0</v>
      </c>
      <c r="D1307" s="653">
        <v>0.0</v>
      </c>
      <c r="E1307" s="653">
        <v>0.0</v>
      </c>
      <c r="F1307" s="653"/>
      <c r="G1307" s="653"/>
      <c r="H1307" s="654">
        <f t="shared" si="710"/>
        <v>0</v>
      </c>
      <c r="I1307" s="434">
        <f>(I1306/60)</f>
        <v>0.06666666667</v>
      </c>
      <c r="J1307" s="657" t="s">
        <v>206</v>
      </c>
      <c r="K1307" s="655" t="s">
        <v>77</v>
      </c>
      <c r="L1307" s="656">
        <f t="shared" si="715"/>
        <v>2</v>
      </c>
      <c r="M1307" s="656">
        <f>(L1307-H1307-H1308)</f>
        <v>2</v>
      </c>
      <c r="N1307" s="652">
        <v>5.0</v>
      </c>
      <c r="O1307" s="655">
        <f t="shared" si="716"/>
        <v>7</v>
      </c>
      <c r="P1307" s="656"/>
      <c r="Q1307" s="636"/>
      <c r="R1307" s="636"/>
      <c r="S1307" s="636"/>
      <c r="T1307" s="636"/>
      <c r="U1307" s="636"/>
      <c r="V1307" s="636"/>
      <c r="W1307" s="636"/>
      <c r="X1307" s="636"/>
      <c r="Y1307" s="636"/>
      <c r="Z1307" s="636"/>
    </row>
    <row r="1308">
      <c r="A1308" s="650" t="s">
        <v>78</v>
      </c>
      <c r="B1308" s="653">
        <v>0.0</v>
      </c>
      <c r="C1308" s="653">
        <v>0.0</v>
      </c>
      <c r="D1308" s="653">
        <v>0.0</v>
      </c>
      <c r="E1308" s="653">
        <v>0.0</v>
      </c>
      <c r="F1308" s="653"/>
      <c r="G1308" s="653"/>
      <c r="H1308" s="654">
        <f t="shared" si="710"/>
        <v>0</v>
      </c>
      <c r="I1308" s="655"/>
      <c r="J1308" s="657" t="s">
        <v>206</v>
      </c>
      <c r="K1308" s="655" t="s">
        <v>78</v>
      </c>
      <c r="L1308" s="656" t="s">
        <v>79</v>
      </c>
      <c r="M1308" s="655" t="s">
        <v>79</v>
      </c>
      <c r="N1308" s="652" t="s">
        <v>79</v>
      </c>
      <c r="O1308" s="655" t="s">
        <v>79</v>
      </c>
      <c r="P1308" s="656"/>
      <c r="Q1308" s="636"/>
      <c r="R1308" s="636"/>
      <c r="S1308" s="636"/>
      <c r="T1308" s="636"/>
      <c r="U1308" s="636"/>
      <c r="V1308" s="636"/>
      <c r="W1308" s="636"/>
      <c r="X1308" s="636"/>
      <c r="Y1308" s="636"/>
      <c r="Z1308" s="636"/>
    </row>
    <row r="1309">
      <c r="A1309" s="643" t="s">
        <v>244</v>
      </c>
      <c r="B1309" s="644">
        <v>0.0</v>
      </c>
      <c r="C1309" s="644">
        <v>4.0</v>
      </c>
      <c r="D1309" s="644">
        <v>6.0</v>
      </c>
      <c r="E1309" s="644">
        <v>8.0</v>
      </c>
      <c r="F1309" s="644"/>
      <c r="G1309" s="644"/>
      <c r="H1309" s="645">
        <f t="shared" si="710"/>
        <v>18</v>
      </c>
      <c r="I1309" s="646">
        <f>sum(H1309:H1311)</f>
        <v>19</v>
      </c>
      <c r="J1309" s="657" t="s">
        <v>79</v>
      </c>
      <c r="K1309" s="646" t="s">
        <v>244</v>
      </c>
      <c r="L1309" s="646">
        <f t="shared" ref="L1309:L1310" si="717">(O1067)</f>
        <v>44</v>
      </c>
      <c r="M1309" s="646">
        <f>(L1309-H1309)</f>
        <v>26</v>
      </c>
      <c r="N1309" s="644">
        <v>25.0</v>
      </c>
      <c r="O1309" s="646">
        <f t="shared" ref="O1309:O1310" si="718">sum(M1309,N1309)</f>
        <v>51</v>
      </c>
      <c r="P1309" s="646"/>
      <c r="Q1309" s="730" t="s">
        <v>322</v>
      </c>
      <c r="R1309" s="731" t="s">
        <v>307</v>
      </c>
      <c r="S1309" s="731" t="s">
        <v>308</v>
      </c>
      <c r="T1309" s="636"/>
      <c r="U1309" s="636"/>
      <c r="V1309" s="636"/>
      <c r="W1309" s="636"/>
      <c r="X1309" s="636"/>
      <c r="Y1309" s="636"/>
      <c r="Z1309" s="636"/>
    </row>
    <row r="1310">
      <c r="A1310" s="650" t="s">
        <v>77</v>
      </c>
      <c r="B1310" s="653">
        <v>0.0</v>
      </c>
      <c r="C1310" s="653">
        <v>0.0</v>
      </c>
      <c r="D1310" s="653">
        <v>0.0</v>
      </c>
      <c r="E1310" s="653">
        <v>0.0</v>
      </c>
      <c r="F1310" s="653"/>
      <c r="G1310" s="653"/>
      <c r="H1310" s="654">
        <f t="shared" si="710"/>
        <v>0</v>
      </c>
      <c r="I1310" s="434">
        <f>(I1309/60)</f>
        <v>0.3166666667</v>
      </c>
      <c r="J1310" s="657" t="s">
        <v>206</v>
      </c>
      <c r="K1310" s="655" t="s">
        <v>77</v>
      </c>
      <c r="L1310" s="656">
        <f t="shared" si="717"/>
        <v>5</v>
      </c>
      <c r="M1310" s="656">
        <f>(L1310-H1310-H1311)</f>
        <v>4</v>
      </c>
      <c r="N1310" s="652">
        <v>0.0</v>
      </c>
      <c r="O1310" s="655">
        <f t="shared" si="718"/>
        <v>4</v>
      </c>
      <c r="P1310" s="656"/>
      <c r="Q1310" s="636"/>
      <c r="R1310" s="636"/>
      <c r="S1310" s="636"/>
      <c r="T1310" s="636"/>
      <c r="U1310" s="636"/>
      <c r="V1310" s="636"/>
      <c r="W1310" s="636"/>
      <c r="X1310" s="636"/>
      <c r="Y1310" s="636"/>
      <c r="Z1310" s="636"/>
    </row>
    <row r="1311">
      <c r="A1311" s="650" t="s">
        <v>78</v>
      </c>
      <c r="B1311" s="653">
        <v>0.0</v>
      </c>
      <c r="C1311" s="653">
        <v>0.0</v>
      </c>
      <c r="D1311" s="653">
        <v>0.0</v>
      </c>
      <c r="E1311" s="653">
        <v>1.0</v>
      </c>
      <c r="F1311" s="653"/>
      <c r="G1311" s="653"/>
      <c r="H1311" s="654">
        <f t="shared" si="710"/>
        <v>1</v>
      </c>
      <c r="I1311" s="655"/>
      <c r="J1311" s="657" t="s">
        <v>206</v>
      </c>
      <c r="K1311" s="655" t="s">
        <v>78</v>
      </c>
      <c r="L1311" s="656" t="s">
        <v>79</v>
      </c>
      <c r="M1311" s="655" t="s">
        <v>79</v>
      </c>
      <c r="N1311" s="652" t="s">
        <v>79</v>
      </c>
      <c r="O1311" s="655" t="s">
        <v>79</v>
      </c>
      <c r="P1311" s="656"/>
      <c r="Q1311" s="636"/>
      <c r="R1311" s="636"/>
      <c r="S1311" s="636"/>
      <c r="T1311" s="636"/>
      <c r="U1311" s="636"/>
      <c r="V1311" s="636"/>
      <c r="W1311" s="636"/>
      <c r="X1311" s="636"/>
      <c r="Y1311" s="636"/>
      <c r="Z1311" s="636"/>
    </row>
    <row r="1312">
      <c r="A1312" s="664" t="s">
        <v>271</v>
      </c>
      <c r="B1312" s="641"/>
      <c r="C1312" s="641">
        <f t="shared" ref="C1312:E1312" si="719"> sum(C1313, C1314, C1315, C1316,C1317,C1318,C1319,C1320,C1321,C1322,C1323,C1324)</f>
        <v>4</v>
      </c>
      <c r="D1312" s="641">
        <f t="shared" si="719"/>
        <v>11</v>
      </c>
      <c r="E1312" s="641">
        <f t="shared" si="719"/>
        <v>5</v>
      </c>
      <c r="F1312" s="641"/>
      <c r="G1312" s="641"/>
      <c r="H1312" s="642">
        <f>SUM(B1312:G1312)</f>
        <v>20</v>
      </c>
      <c r="I1312" s="641">
        <v>0.0</v>
      </c>
      <c r="J1312" s="635"/>
      <c r="K1312" s="641" t="s">
        <v>271</v>
      </c>
      <c r="L1312" s="661"/>
      <c r="M1312" s="661"/>
      <c r="N1312" s="661"/>
      <c r="O1312" s="661"/>
      <c r="P1312" s="661"/>
      <c r="Q1312" s="636"/>
      <c r="R1312" s="636"/>
      <c r="S1312" s="636"/>
      <c r="T1312" s="636"/>
      <c r="U1312" s="636"/>
      <c r="V1312" s="636"/>
      <c r="W1312" s="636"/>
      <c r="X1312" s="636"/>
      <c r="Y1312" s="636"/>
      <c r="Z1312" s="636"/>
    </row>
    <row r="1313">
      <c r="A1313" s="643" t="s">
        <v>240</v>
      </c>
      <c r="B1313" s="644">
        <v>10.0</v>
      </c>
      <c r="C1313" s="644">
        <v>3.0</v>
      </c>
      <c r="D1313" s="644">
        <v>5.0</v>
      </c>
      <c r="E1313" s="644">
        <v>5.0</v>
      </c>
      <c r="F1313" s="644"/>
      <c r="G1313" s="644"/>
      <c r="H1313" s="645">
        <f t="shared" ref="H1313:H1324" si="720">sum(B1313:G1313)</f>
        <v>23</v>
      </c>
      <c r="I1313" s="646">
        <f>sum(H1313:H1315)</f>
        <v>25</v>
      </c>
      <c r="J1313" s="657" t="s">
        <v>206</v>
      </c>
      <c r="K1313" s="646" t="s">
        <v>240</v>
      </c>
      <c r="L1313" s="646">
        <f t="shared" ref="L1313:L1314" si="721">(O1071)</f>
        <v>37</v>
      </c>
      <c r="M1313" s="646">
        <f>(L1313-H1313)</f>
        <v>14</v>
      </c>
      <c r="N1313" s="644">
        <v>36.0</v>
      </c>
      <c r="O1313" s="646">
        <f t="shared" ref="O1313:O1314" si="722">sum(M1313,N1313)</f>
        <v>50</v>
      </c>
      <c r="P1313" s="648"/>
      <c r="Q1313" s="733"/>
      <c r="R1313" s="636"/>
      <c r="S1313" s="636"/>
      <c r="T1313" s="636"/>
      <c r="U1313" s="636"/>
      <c r="V1313" s="636"/>
      <c r="W1313" s="636"/>
      <c r="X1313" s="636"/>
      <c r="Y1313" s="636"/>
      <c r="Z1313" s="636"/>
    </row>
    <row r="1314">
      <c r="A1314" s="650" t="s">
        <v>77</v>
      </c>
      <c r="B1314" s="653">
        <v>0.0</v>
      </c>
      <c r="C1314" s="653">
        <v>0.0</v>
      </c>
      <c r="D1314" s="653">
        <v>0.0</v>
      </c>
      <c r="E1314" s="653">
        <v>0.0</v>
      </c>
      <c r="F1314" s="653"/>
      <c r="G1314" s="653"/>
      <c r="H1314" s="660">
        <f t="shared" si="720"/>
        <v>0</v>
      </c>
      <c r="I1314" s="434">
        <f>(I1313/60)</f>
        <v>0.4166666667</v>
      </c>
      <c r="J1314" s="657" t="s">
        <v>206</v>
      </c>
      <c r="K1314" s="655" t="s">
        <v>77</v>
      </c>
      <c r="L1314" s="656">
        <f t="shared" si="721"/>
        <v>4</v>
      </c>
      <c r="M1314" s="656">
        <f>(L1314-H1314-H1315)</f>
        <v>2</v>
      </c>
      <c r="N1314" s="652">
        <v>5.0</v>
      </c>
      <c r="O1314" s="655">
        <f t="shared" si="722"/>
        <v>7</v>
      </c>
      <c r="P1314" s="656"/>
      <c r="Q1314" s="636"/>
      <c r="R1314" s="636"/>
      <c r="S1314" s="636"/>
      <c r="T1314" s="636"/>
      <c r="U1314" s="636"/>
      <c r="V1314" s="636"/>
      <c r="W1314" s="636"/>
      <c r="X1314" s="636"/>
      <c r="Y1314" s="636"/>
      <c r="Z1314" s="636"/>
    </row>
    <row r="1315">
      <c r="A1315" s="650" t="s">
        <v>78</v>
      </c>
      <c r="B1315" s="653">
        <v>0.0</v>
      </c>
      <c r="C1315" s="653">
        <v>0.0</v>
      </c>
      <c r="D1315" s="653">
        <v>2.0</v>
      </c>
      <c r="E1315" s="653">
        <v>0.0</v>
      </c>
      <c r="F1315" s="653"/>
      <c r="G1315" s="653"/>
      <c r="H1315" s="660">
        <f t="shared" si="720"/>
        <v>2</v>
      </c>
      <c r="I1315" s="655"/>
      <c r="J1315" s="657" t="s">
        <v>206</v>
      </c>
      <c r="K1315" s="655" t="s">
        <v>78</v>
      </c>
      <c r="L1315" s="656" t="s">
        <v>79</v>
      </c>
      <c r="M1315" s="655" t="s">
        <v>79</v>
      </c>
      <c r="N1315" s="652" t="s">
        <v>79</v>
      </c>
      <c r="O1315" s="655" t="s">
        <v>79</v>
      </c>
      <c r="P1315" s="656"/>
      <c r="Q1315" s="636"/>
      <c r="R1315" s="636"/>
      <c r="S1315" s="636"/>
      <c r="T1315" s="636"/>
      <c r="U1315" s="636"/>
      <c r="V1315" s="636"/>
      <c r="W1315" s="636"/>
      <c r="X1315" s="636"/>
      <c r="Y1315" s="636"/>
      <c r="Z1315" s="636"/>
    </row>
    <row r="1316">
      <c r="A1316" s="643" t="s">
        <v>14</v>
      </c>
      <c r="B1316" s="644">
        <v>7.0</v>
      </c>
      <c r="C1316" s="648">
        <v>1.0</v>
      </c>
      <c r="D1316" s="644">
        <v>4.0</v>
      </c>
      <c r="E1316" s="644">
        <v>0.0</v>
      </c>
      <c r="F1316" s="644"/>
      <c r="G1316" s="644"/>
      <c r="H1316" s="645">
        <f t="shared" si="720"/>
        <v>12</v>
      </c>
      <c r="I1316" s="646">
        <f>sum(H1316:H1318)</f>
        <v>12</v>
      </c>
      <c r="J1316" s="657" t="s">
        <v>79</v>
      </c>
      <c r="K1316" s="646" t="s">
        <v>14</v>
      </c>
      <c r="L1316" s="646">
        <f t="shared" ref="L1316:L1317" si="723">(O1074)</f>
        <v>38</v>
      </c>
      <c r="M1316" s="646">
        <f>(L1316-H1316)</f>
        <v>26</v>
      </c>
      <c r="N1316" s="644">
        <v>25.0</v>
      </c>
      <c r="O1316" s="646">
        <f t="shared" ref="O1316:O1317" si="724">sum(M1316,N1316)</f>
        <v>51</v>
      </c>
      <c r="P1316" s="646"/>
      <c r="Q1316" s="730" t="s">
        <v>323</v>
      </c>
      <c r="R1316" s="731" t="s">
        <v>307</v>
      </c>
      <c r="S1316" s="731" t="s">
        <v>308</v>
      </c>
      <c r="T1316" s="636"/>
      <c r="U1316" s="636"/>
      <c r="V1316" s="636"/>
      <c r="W1316" s="636"/>
      <c r="X1316" s="636"/>
      <c r="Y1316" s="636"/>
      <c r="Z1316" s="636"/>
    </row>
    <row r="1317">
      <c r="A1317" s="650" t="s">
        <v>77</v>
      </c>
      <c r="B1317" s="662">
        <v>0.0</v>
      </c>
      <c r="C1317" s="653">
        <v>0.0</v>
      </c>
      <c r="D1317" s="653">
        <v>0.0</v>
      </c>
      <c r="E1317" s="653">
        <v>0.0</v>
      </c>
      <c r="F1317" s="653"/>
      <c r="G1317" s="653"/>
      <c r="H1317" s="654">
        <f t="shared" si="720"/>
        <v>0</v>
      </c>
      <c r="I1317" s="434">
        <f>(I1316/60)</f>
        <v>0.2</v>
      </c>
      <c r="J1317" s="657" t="s">
        <v>206</v>
      </c>
      <c r="K1317" s="655" t="s">
        <v>77</v>
      </c>
      <c r="L1317" s="656">
        <f t="shared" si="723"/>
        <v>1</v>
      </c>
      <c r="M1317" s="656">
        <f>(L1317-H1317-H1318)</f>
        <v>1</v>
      </c>
      <c r="N1317" s="652">
        <v>0.0</v>
      </c>
      <c r="O1317" s="655">
        <f t="shared" si="724"/>
        <v>1</v>
      </c>
      <c r="P1317" s="656"/>
      <c r="Q1317" s="636"/>
      <c r="R1317" s="636"/>
      <c r="S1317" s="636"/>
      <c r="T1317" s="636"/>
      <c r="U1317" s="636"/>
      <c r="V1317" s="636"/>
      <c r="W1317" s="636"/>
      <c r="X1317" s="636"/>
      <c r="Y1317" s="636"/>
      <c r="Z1317" s="636"/>
    </row>
    <row r="1318">
      <c r="A1318" s="650" t="s">
        <v>78</v>
      </c>
      <c r="B1318" s="662">
        <v>0.0</v>
      </c>
      <c r="C1318" s="653">
        <v>0.0</v>
      </c>
      <c r="D1318" s="653">
        <v>0.0</v>
      </c>
      <c r="E1318" s="653">
        <v>0.0</v>
      </c>
      <c r="F1318" s="653"/>
      <c r="G1318" s="653"/>
      <c r="H1318" s="654">
        <f t="shared" si="720"/>
        <v>0</v>
      </c>
      <c r="I1318" s="655"/>
      <c r="J1318" s="657" t="s">
        <v>206</v>
      </c>
      <c r="K1318" s="655" t="s">
        <v>78</v>
      </c>
      <c r="L1318" s="656" t="s">
        <v>79</v>
      </c>
      <c r="M1318" s="655" t="s">
        <v>79</v>
      </c>
      <c r="N1318" s="652" t="s">
        <v>79</v>
      </c>
      <c r="O1318" s="655" t="s">
        <v>79</v>
      </c>
      <c r="P1318" s="656"/>
      <c r="Q1318" s="636"/>
      <c r="R1318" s="636"/>
      <c r="S1318" s="636"/>
      <c r="T1318" s="636"/>
      <c r="U1318" s="636"/>
      <c r="V1318" s="636"/>
      <c r="W1318" s="636"/>
      <c r="X1318" s="636"/>
      <c r="Y1318" s="636"/>
      <c r="Z1318" s="636"/>
    </row>
    <row r="1319">
      <c r="A1319" s="643" t="s">
        <v>120</v>
      </c>
      <c r="B1319" s="644">
        <v>0.0</v>
      </c>
      <c r="C1319" s="644">
        <v>0.0</v>
      </c>
      <c r="D1319" s="644">
        <v>0.0</v>
      </c>
      <c r="E1319" s="644">
        <v>0.0</v>
      </c>
      <c r="F1319" s="644"/>
      <c r="G1319" s="644"/>
      <c r="H1319" s="645">
        <f t="shared" si="720"/>
        <v>0</v>
      </c>
      <c r="I1319" s="646">
        <f>sum(H1319:H1321)</f>
        <v>0</v>
      </c>
      <c r="J1319" s="657" t="s">
        <v>206</v>
      </c>
      <c r="K1319" s="646" t="s">
        <v>120</v>
      </c>
      <c r="L1319" s="646">
        <f t="shared" ref="L1319:L1320" si="725">(O1077)</f>
        <v>44</v>
      </c>
      <c r="M1319" s="646">
        <f>(L1319-H1319)</f>
        <v>44</v>
      </c>
      <c r="N1319" s="644">
        <v>0.0</v>
      </c>
      <c r="O1319" s="646">
        <f t="shared" ref="O1319:O1320" si="726">sum(M1319,N1319)</f>
        <v>44</v>
      </c>
      <c r="P1319" s="646"/>
      <c r="Q1319" s="636"/>
      <c r="R1319" s="636"/>
      <c r="S1319" s="636"/>
      <c r="T1319" s="636"/>
      <c r="U1319" s="636"/>
      <c r="V1319" s="636"/>
      <c r="W1319" s="636"/>
      <c r="X1319" s="636"/>
      <c r="Y1319" s="636"/>
      <c r="Z1319" s="636"/>
    </row>
    <row r="1320">
      <c r="A1320" s="650" t="s">
        <v>77</v>
      </c>
      <c r="B1320" s="653">
        <v>0.0</v>
      </c>
      <c r="C1320" s="653">
        <v>0.0</v>
      </c>
      <c r="D1320" s="653">
        <v>0.0</v>
      </c>
      <c r="E1320" s="653">
        <v>0.0</v>
      </c>
      <c r="F1320" s="653"/>
      <c r="G1320" s="653"/>
      <c r="H1320" s="654">
        <f t="shared" si="720"/>
        <v>0</v>
      </c>
      <c r="I1320" s="434">
        <f>(I1319/60)</f>
        <v>0</v>
      </c>
      <c r="J1320" s="657" t="s">
        <v>206</v>
      </c>
      <c r="K1320" s="655" t="s">
        <v>77</v>
      </c>
      <c r="L1320" s="656">
        <f t="shared" si="725"/>
        <v>6</v>
      </c>
      <c r="M1320" s="656">
        <f>(L1320-H1320-H1321)</f>
        <v>6</v>
      </c>
      <c r="N1320" s="652">
        <v>0.0</v>
      </c>
      <c r="O1320" s="655">
        <f t="shared" si="726"/>
        <v>6</v>
      </c>
      <c r="P1320" s="656"/>
      <c r="Q1320" s="636"/>
      <c r="R1320" s="636"/>
      <c r="S1320" s="636"/>
      <c r="T1320" s="636"/>
      <c r="U1320" s="636"/>
      <c r="V1320" s="636"/>
      <c r="W1320" s="636"/>
      <c r="X1320" s="636"/>
      <c r="Y1320" s="636"/>
      <c r="Z1320" s="636"/>
    </row>
    <row r="1321">
      <c r="A1321" s="650" t="s">
        <v>78</v>
      </c>
      <c r="B1321" s="653">
        <v>0.0</v>
      </c>
      <c r="C1321" s="653">
        <v>0.0</v>
      </c>
      <c r="D1321" s="653">
        <v>0.0</v>
      </c>
      <c r="E1321" s="653">
        <v>0.0</v>
      </c>
      <c r="F1321" s="653"/>
      <c r="G1321" s="653"/>
      <c r="H1321" s="654">
        <f t="shared" si="720"/>
        <v>0</v>
      </c>
      <c r="I1321" s="655"/>
      <c r="J1321" s="657" t="s">
        <v>206</v>
      </c>
      <c r="K1321" s="655" t="s">
        <v>78</v>
      </c>
      <c r="L1321" s="656" t="s">
        <v>79</v>
      </c>
      <c r="M1321" s="655" t="s">
        <v>79</v>
      </c>
      <c r="N1321" s="652" t="s">
        <v>79</v>
      </c>
      <c r="O1321" s="655" t="s">
        <v>79</v>
      </c>
      <c r="P1321" s="656"/>
      <c r="Q1321" s="636"/>
      <c r="R1321" s="636"/>
      <c r="S1321" s="636"/>
      <c r="T1321" s="636"/>
      <c r="U1321" s="636"/>
      <c r="V1321" s="636"/>
      <c r="W1321" s="636"/>
      <c r="X1321" s="636"/>
      <c r="Y1321" s="636"/>
      <c r="Z1321" s="636"/>
    </row>
    <row r="1322">
      <c r="A1322" s="643" t="s">
        <v>85</v>
      </c>
      <c r="B1322" s="644">
        <v>0.0</v>
      </c>
      <c r="C1322" s="644">
        <v>0.0</v>
      </c>
      <c r="D1322" s="644">
        <v>0.0</v>
      </c>
      <c r="E1322" s="644">
        <v>0.0</v>
      </c>
      <c r="F1322" s="644"/>
      <c r="G1322" s="644"/>
      <c r="H1322" s="645">
        <f t="shared" si="720"/>
        <v>0</v>
      </c>
      <c r="I1322" s="646">
        <f>sum(H1322:H1324)</f>
        <v>0</v>
      </c>
      <c r="J1322" s="647" t="s">
        <v>206</v>
      </c>
      <c r="K1322" s="646" t="s">
        <v>85</v>
      </c>
      <c r="L1322" s="646">
        <f t="shared" ref="L1322:L1323" si="727">(O1080)</f>
        <v>76</v>
      </c>
      <c r="M1322" s="646">
        <f>(L1322-H1322)</f>
        <v>76</v>
      </c>
      <c r="N1322" s="644" t="s">
        <v>79</v>
      </c>
      <c r="O1322" s="646">
        <f t="shared" ref="O1322:O1323" si="728">sum(M1322,N1322)</f>
        <v>76</v>
      </c>
      <c r="P1322" s="646"/>
      <c r="Q1322" s="649"/>
      <c r="R1322" s="649"/>
      <c r="S1322" s="649"/>
      <c r="T1322" s="636"/>
      <c r="U1322" s="636"/>
      <c r="V1322" s="636"/>
      <c r="W1322" s="636"/>
      <c r="X1322" s="636"/>
      <c r="Y1322" s="636"/>
      <c r="Z1322" s="636"/>
    </row>
    <row r="1323">
      <c r="A1323" s="650" t="s">
        <v>77</v>
      </c>
      <c r="B1323" s="651">
        <v>0.0</v>
      </c>
      <c r="C1323" s="652">
        <v>0.0</v>
      </c>
      <c r="D1323" s="652">
        <v>0.0</v>
      </c>
      <c r="E1323" s="652">
        <v>0.0</v>
      </c>
      <c r="F1323" s="652"/>
      <c r="G1323" s="653"/>
      <c r="H1323" s="654">
        <f t="shared" si="720"/>
        <v>0</v>
      </c>
      <c r="I1323" s="434">
        <f>(I1322/60)</f>
        <v>0</v>
      </c>
      <c r="J1323" s="647" t="s">
        <v>206</v>
      </c>
      <c r="K1323" s="655" t="s">
        <v>77</v>
      </c>
      <c r="L1323" s="656">
        <f t="shared" si="727"/>
        <v>6</v>
      </c>
      <c r="M1323" s="656">
        <f>(L1323-H1323-H1324)</f>
        <v>6</v>
      </c>
      <c r="N1323" s="652" t="s">
        <v>79</v>
      </c>
      <c r="O1323" s="655">
        <f t="shared" si="728"/>
        <v>6</v>
      </c>
      <c r="P1323" s="655"/>
      <c r="Q1323" s="649"/>
      <c r="R1323" s="649"/>
      <c r="S1323" s="649"/>
      <c r="T1323" s="636"/>
      <c r="U1323" s="636"/>
      <c r="V1323" s="636"/>
      <c r="W1323" s="636"/>
      <c r="X1323" s="636"/>
      <c r="Y1323" s="636"/>
      <c r="Z1323" s="636"/>
    </row>
    <row r="1324">
      <c r="A1324" s="650" t="s">
        <v>78</v>
      </c>
      <c r="B1324" s="651">
        <v>0.0</v>
      </c>
      <c r="C1324" s="652">
        <v>0.0</v>
      </c>
      <c r="D1324" s="652">
        <v>0.0</v>
      </c>
      <c r="E1324" s="652">
        <v>0.0</v>
      </c>
      <c r="F1324" s="652"/>
      <c r="G1324" s="653"/>
      <c r="H1324" s="654">
        <f t="shared" si="720"/>
        <v>0</v>
      </c>
      <c r="I1324" s="655"/>
      <c r="J1324" s="647" t="s">
        <v>206</v>
      </c>
      <c r="K1324" s="655" t="s">
        <v>78</v>
      </c>
      <c r="L1324" s="656" t="s">
        <v>79</v>
      </c>
      <c r="M1324" s="655" t="s">
        <v>79</v>
      </c>
      <c r="N1324" s="652" t="s">
        <v>79</v>
      </c>
      <c r="O1324" s="655" t="s">
        <v>79</v>
      </c>
      <c r="P1324" s="655"/>
      <c r="Q1324" s="649"/>
      <c r="R1324" s="649"/>
      <c r="S1324" s="649"/>
      <c r="T1324" s="636"/>
      <c r="U1324" s="636"/>
      <c r="V1324" s="636"/>
      <c r="W1324" s="636"/>
      <c r="X1324" s="636"/>
      <c r="Y1324" s="636"/>
      <c r="Z1324" s="636"/>
    </row>
    <row r="1325">
      <c r="A1325" s="664" t="s">
        <v>116</v>
      </c>
      <c r="B1325" s="641"/>
      <c r="C1325" s="641">
        <f t="shared" ref="C1325:E1325" si="729"> sum(C1326, C1327, C1328, C1329,C1330,C1331,C1332,C1333,C1334)</f>
        <v>32</v>
      </c>
      <c r="D1325" s="641">
        <f t="shared" si="729"/>
        <v>37</v>
      </c>
      <c r="E1325" s="641">
        <f t="shared" si="729"/>
        <v>24</v>
      </c>
      <c r="F1325" s="641"/>
      <c r="G1325" s="641"/>
      <c r="H1325" s="642">
        <f>SUM(B1325:G1325)</f>
        <v>93</v>
      </c>
      <c r="I1325" s="641">
        <v>0.0</v>
      </c>
      <c r="J1325" s="635"/>
      <c r="K1325" s="641" t="s">
        <v>116</v>
      </c>
      <c r="L1325" s="661"/>
      <c r="M1325" s="661"/>
      <c r="N1325" s="661"/>
      <c r="O1325" s="661"/>
      <c r="P1325" s="661"/>
      <c r="Q1325" s="649"/>
      <c r="R1325" s="636"/>
      <c r="S1325" s="636"/>
      <c r="T1325" s="636"/>
      <c r="U1325" s="636"/>
      <c r="V1325" s="636"/>
      <c r="W1325" s="636"/>
      <c r="X1325" s="636"/>
      <c r="Y1325" s="636"/>
      <c r="Z1325" s="636"/>
    </row>
    <row r="1326">
      <c r="A1326" s="643" t="s">
        <v>113</v>
      </c>
      <c r="B1326" s="644">
        <v>10.0</v>
      </c>
      <c r="C1326" s="648">
        <v>11.0</v>
      </c>
      <c r="D1326" s="644">
        <v>19.0</v>
      </c>
      <c r="E1326" s="644">
        <v>9.0</v>
      </c>
      <c r="F1326" s="644"/>
      <c r="G1326" s="644"/>
      <c r="H1326" s="645">
        <f t="shared" ref="H1326:H1334" si="730">sum(B1326:G1326)</f>
        <v>49</v>
      </c>
      <c r="I1326" s="646">
        <f>sum(H1326:H1328)</f>
        <v>59</v>
      </c>
      <c r="J1326" s="647" t="s">
        <v>206</v>
      </c>
      <c r="K1326" s="646" t="s">
        <v>113</v>
      </c>
      <c r="L1326" s="646">
        <f t="shared" ref="L1326:L1327" si="731">(O1084)</f>
        <v>141</v>
      </c>
      <c r="M1326" s="646">
        <f>(L1326-H1326)</f>
        <v>92</v>
      </c>
      <c r="N1326" s="644">
        <v>140.0</v>
      </c>
      <c r="O1326" s="646">
        <f t="shared" ref="O1326:O1327" si="732">sum(M1326,N1326)</f>
        <v>232</v>
      </c>
      <c r="P1326" s="648"/>
      <c r="Q1326" s="649"/>
      <c r="R1326" s="636"/>
      <c r="S1326" s="636"/>
      <c r="T1326" s="636"/>
      <c r="U1326" s="636"/>
      <c r="V1326" s="636"/>
      <c r="W1326" s="636"/>
      <c r="X1326" s="636"/>
      <c r="Y1326" s="636"/>
      <c r="Z1326" s="636"/>
    </row>
    <row r="1327">
      <c r="A1327" s="650" t="s">
        <v>77</v>
      </c>
      <c r="B1327" s="662">
        <v>0.0</v>
      </c>
      <c r="C1327" s="653">
        <v>0.0</v>
      </c>
      <c r="D1327" s="653">
        <v>0.0</v>
      </c>
      <c r="E1327" s="653">
        <v>0.0</v>
      </c>
      <c r="F1327" s="653"/>
      <c r="G1327" s="653"/>
      <c r="H1327" s="654">
        <f t="shared" si="730"/>
        <v>0</v>
      </c>
      <c r="I1327" s="434">
        <f>(I1326/60)</f>
        <v>0.9833333333</v>
      </c>
      <c r="J1327" s="647" t="s">
        <v>206</v>
      </c>
      <c r="K1327" s="655" t="s">
        <v>77</v>
      </c>
      <c r="L1327" s="656">
        <f t="shared" si="731"/>
        <v>14</v>
      </c>
      <c r="M1327" s="656">
        <f>(L1327-H1327-H1328)</f>
        <v>4</v>
      </c>
      <c r="N1327" s="652">
        <v>10.0</v>
      </c>
      <c r="O1327" s="655">
        <f t="shared" si="732"/>
        <v>14</v>
      </c>
      <c r="P1327" s="655"/>
      <c r="Q1327" s="649"/>
      <c r="R1327" s="636"/>
      <c r="S1327" s="636"/>
      <c r="T1327" s="636"/>
      <c r="U1327" s="636"/>
      <c r="V1327" s="636"/>
      <c r="W1327" s="636"/>
      <c r="X1327" s="636"/>
      <c r="Y1327" s="636"/>
      <c r="Z1327" s="636"/>
    </row>
    <row r="1328">
      <c r="A1328" s="650" t="s">
        <v>78</v>
      </c>
      <c r="B1328" s="662">
        <v>2.0</v>
      </c>
      <c r="C1328" s="653">
        <v>2.0</v>
      </c>
      <c r="D1328" s="653">
        <v>6.0</v>
      </c>
      <c r="E1328" s="653">
        <v>0.0</v>
      </c>
      <c r="F1328" s="653"/>
      <c r="G1328" s="653"/>
      <c r="H1328" s="654">
        <f t="shared" si="730"/>
        <v>10</v>
      </c>
      <c r="I1328" s="655"/>
      <c r="J1328" s="647" t="s">
        <v>206</v>
      </c>
      <c r="K1328" s="655" t="s">
        <v>78</v>
      </c>
      <c r="L1328" s="656" t="s">
        <v>79</v>
      </c>
      <c r="M1328" s="655" t="s">
        <v>79</v>
      </c>
      <c r="N1328" s="652" t="s">
        <v>79</v>
      </c>
      <c r="O1328" s="655" t="s">
        <v>79</v>
      </c>
      <c r="P1328" s="655"/>
      <c r="Q1328" s="636"/>
      <c r="R1328" s="636"/>
      <c r="S1328" s="636"/>
      <c r="T1328" s="636"/>
      <c r="U1328" s="636"/>
      <c r="V1328" s="636"/>
      <c r="W1328" s="636"/>
      <c r="X1328" s="636"/>
      <c r="Y1328" s="636"/>
      <c r="Z1328" s="636"/>
    </row>
    <row r="1329">
      <c r="A1329" s="643" t="s">
        <v>114</v>
      </c>
      <c r="B1329" s="644">
        <v>10.0</v>
      </c>
      <c r="C1329" s="648">
        <v>5.0</v>
      </c>
      <c r="D1329" s="648">
        <v>3.0</v>
      </c>
      <c r="E1329" s="644">
        <v>5.0</v>
      </c>
      <c r="F1329" s="644"/>
      <c r="G1329" s="644"/>
      <c r="H1329" s="645">
        <f t="shared" si="730"/>
        <v>23</v>
      </c>
      <c r="I1329" s="646">
        <f>sum(H1329:H1331)</f>
        <v>27</v>
      </c>
      <c r="J1329" s="657" t="s">
        <v>206</v>
      </c>
      <c r="K1329" s="646" t="s">
        <v>114</v>
      </c>
      <c r="L1329" s="646">
        <f t="shared" ref="L1329:L1330" si="733">(O1087)</f>
        <v>72</v>
      </c>
      <c r="M1329" s="646">
        <f>(L1329-H1329)</f>
        <v>49</v>
      </c>
      <c r="N1329" s="644">
        <v>10.0</v>
      </c>
      <c r="O1329" s="646">
        <f t="shared" ref="O1329:O1330" si="734">sum(M1329,N1329)</f>
        <v>59</v>
      </c>
      <c r="P1329" s="646"/>
      <c r="Q1329" s="636"/>
      <c r="R1329" s="636"/>
      <c r="S1329" s="636"/>
      <c r="T1329" s="636"/>
      <c r="U1329" s="636"/>
      <c r="V1329" s="636"/>
      <c r="W1329" s="636"/>
      <c r="X1329" s="636"/>
      <c r="Y1329" s="636"/>
      <c r="Z1329" s="636"/>
    </row>
    <row r="1330">
      <c r="A1330" s="650" t="s">
        <v>77</v>
      </c>
      <c r="B1330" s="653">
        <v>0.0</v>
      </c>
      <c r="C1330" s="653">
        <v>0.0</v>
      </c>
      <c r="D1330" s="652">
        <v>0.0</v>
      </c>
      <c r="E1330" s="652">
        <v>0.0</v>
      </c>
      <c r="F1330" s="652"/>
      <c r="G1330" s="653"/>
      <c r="H1330" s="654">
        <f t="shared" si="730"/>
        <v>0</v>
      </c>
      <c r="I1330" s="434">
        <f>(I1329/60)</f>
        <v>0.45</v>
      </c>
      <c r="J1330" s="657" t="s">
        <v>206</v>
      </c>
      <c r="K1330" s="655" t="s">
        <v>77</v>
      </c>
      <c r="L1330" s="656">
        <f t="shared" si="733"/>
        <v>6</v>
      </c>
      <c r="M1330" s="656">
        <f>(L1330-H1330-H1331)</f>
        <v>2</v>
      </c>
      <c r="N1330" s="652">
        <v>10.0</v>
      </c>
      <c r="O1330" s="655">
        <f t="shared" si="734"/>
        <v>12</v>
      </c>
      <c r="P1330" s="656"/>
      <c r="Q1330" s="636"/>
      <c r="R1330" s="636"/>
      <c r="S1330" s="636"/>
      <c r="T1330" s="636"/>
      <c r="U1330" s="636"/>
      <c r="V1330" s="636"/>
      <c r="W1330" s="636"/>
      <c r="X1330" s="636"/>
      <c r="Y1330" s="636"/>
      <c r="Z1330" s="636"/>
    </row>
    <row r="1331">
      <c r="A1331" s="650" t="s">
        <v>78</v>
      </c>
      <c r="B1331" s="653">
        <v>0.0</v>
      </c>
      <c r="C1331" s="653">
        <v>4.0</v>
      </c>
      <c r="D1331" s="652">
        <v>0.0</v>
      </c>
      <c r="E1331" s="652">
        <v>0.0</v>
      </c>
      <c r="F1331" s="652"/>
      <c r="G1331" s="653"/>
      <c r="H1331" s="654">
        <f t="shared" si="730"/>
        <v>4</v>
      </c>
      <c r="I1331" s="655"/>
      <c r="J1331" s="657" t="s">
        <v>206</v>
      </c>
      <c r="K1331" s="655" t="s">
        <v>78</v>
      </c>
      <c r="L1331" s="656" t="s">
        <v>79</v>
      </c>
      <c r="M1331" s="655" t="s">
        <v>79</v>
      </c>
      <c r="N1331" s="652" t="s">
        <v>79</v>
      </c>
      <c r="O1331" s="655" t="s">
        <v>79</v>
      </c>
      <c r="P1331" s="656"/>
      <c r="Q1331" s="636"/>
      <c r="R1331" s="636"/>
      <c r="S1331" s="636"/>
      <c r="T1331" s="636"/>
      <c r="U1331" s="636"/>
      <c r="V1331" s="636"/>
      <c r="W1331" s="636"/>
      <c r="X1331" s="636"/>
      <c r="Y1331" s="636"/>
      <c r="Z1331" s="636"/>
    </row>
    <row r="1332">
      <c r="A1332" s="643" t="s">
        <v>115</v>
      </c>
      <c r="B1332" s="644">
        <v>10.0</v>
      </c>
      <c r="C1332" s="648">
        <v>9.0</v>
      </c>
      <c r="D1332" s="644">
        <v>7.0</v>
      </c>
      <c r="E1332" s="644">
        <v>10.0</v>
      </c>
      <c r="F1332" s="644"/>
      <c r="G1332" s="644"/>
      <c r="H1332" s="645">
        <f t="shared" si="730"/>
        <v>36</v>
      </c>
      <c r="I1332" s="646">
        <f>sum(H1332:H1334)</f>
        <v>39</v>
      </c>
      <c r="J1332" s="657" t="s">
        <v>206</v>
      </c>
      <c r="K1332" s="646" t="s">
        <v>115</v>
      </c>
      <c r="L1332" s="646">
        <f t="shared" ref="L1332:L1333" si="735">(O1090)</f>
        <v>54</v>
      </c>
      <c r="M1332" s="646">
        <f>(L1332-H1332)</f>
        <v>18</v>
      </c>
      <c r="N1332" s="644">
        <v>75.0</v>
      </c>
      <c r="O1332" s="646">
        <f t="shared" ref="O1332:O1333" si="736">sum(M1332,N1332)</f>
        <v>93</v>
      </c>
      <c r="P1332" s="648"/>
      <c r="Q1332" s="636"/>
      <c r="R1332" s="636"/>
      <c r="S1332" s="636"/>
      <c r="T1332" s="636"/>
      <c r="U1332" s="636"/>
      <c r="V1332" s="636"/>
      <c r="W1332" s="636"/>
      <c r="X1332" s="636"/>
      <c r="Y1332" s="636"/>
      <c r="Z1332" s="636"/>
    </row>
    <row r="1333">
      <c r="A1333" s="650" t="s">
        <v>77</v>
      </c>
      <c r="B1333" s="653">
        <v>0.0</v>
      </c>
      <c r="C1333" s="653">
        <v>0.0</v>
      </c>
      <c r="D1333" s="653">
        <v>0.0</v>
      </c>
      <c r="E1333" s="653">
        <v>0.0</v>
      </c>
      <c r="F1333" s="653"/>
      <c r="G1333" s="653"/>
      <c r="H1333" s="654">
        <f t="shared" si="730"/>
        <v>0</v>
      </c>
      <c r="I1333" s="434">
        <f>(I1332/60)</f>
        <v>0.65</v>
      </c>
      <c r="J1333" s="657" t="s">
        <v>79</v>
      </c>
      <c r="K1333" s="655" t="s">
        <v>77</v>
      </c>
      <c r="L1333" s="656">
        <f t="shared" si="735"/>
        <v>3</v>
      </c>
      <c r="M1333" s="656">
        <f>(L1333-H1333-H1334)</f>
        <v>0</v>
      </c>
      <c r="N1333" s="652">
        <v>6.0</v>
      </c>
      <c r="O1333" s="655">
        <f t="shared" si="736"/>
        <v>6</v>
      </c>
      <c r="P1333" s="672"/>
      <c r="Q1333" s="730" t="s">
        <v>324</v>
      </c>
      <c r="R1333" s="739" t="s">
        <v>325</v>
      </c>
      <c r="S1333" s="636"/>
      <c r="T1333" s="636"/>
      <c r="U1333" s="636"/>
      <c r="V1333" s="636"/>
      <c r="W1333" s="636"/>
      <c r="X1333" s="636"/>
      <c r="Y1333" s="636"/>
      <c r="Z1333" s="636"/>
    </row>
    <row r="1334">
      <c r="A1334" s="650" t="s">
        <v>78</v>
      </c>
      <c r="B1334" s="653">
        <v>0.0</v>
      </c>
      <c r="C1334" s="653">
        <v>1.0</v>
      </c>
      <c r="D1334" s="653">
        <v>2.0</v>
      </c>
      <c r="E1334" s="653">
        <v>0.0</v>
      </c>
      <c r="F1334" s="653"/>
      <c r="G1334" s="653"/>
      <c r="H1334" s="654">
        <f t="shared" si="730"/>
        <v>3</v>
      </c>
      <c r="I1334" s="655"/>
      <c r="J1334" s="657" t="s">
        <v>206</v>
      </c>
      <c r="K1334" s="655" t="s">
        <v>78</v>
      </c>
      <c r="L1334" s="656" t="s">
        <v>79</v>
      </c>
      <c r="M1334" s="655" t="s">
        <v>79</v>
      </c>
      <c r="N1334" s="652" t="s">
        <v>79</v>
      </c>
      <c r="O1334" s="655" t="s">
        <v>79</v>
      </c>
      <c r="P1334" s="672"/>
      <c r="Q1334" s="636"/>
      <c r="R1334" s="636"/>
      <c r="S1334" s="636"/>
      <c r="T1334" s="636"/>
      <c r="U1334" s="636"/>
      <c r="V1334" s="636"/>
      <c r="W1334" s="636"/>
      <c r="X1334" s="636"/>
      <c r="Y1334" s="636"/>
      <c r="Z1334" s="636"/>
    </row>
    <row r="1335">
      <c r="A1335" s="664"/>
      <c r="B1335" s="661"/>
      <c r="C1335" s="661"/>
      <c r="D1335" s="661"/>
      <c r="E1335" s="661"/>
      <c r="F1335" s="661"/>
      <c r="G1335" s="661"/>
      <c r="H1335" s="661"/>
      <c r="I1335" s="661"/>
      <c r="J1335" s="635"/>
      <c r="K1335" s="641"/>
      <c r="L1335" s="661"/>
      <c r="M1335" s="661"/>
      <c r="N1335" s="661"/>
      <c r="O1335" s="661"/>
      <c r="P1335" s="641"/>
      <c r="Q1335" s="636"/>
      <c r="R1335" s="636"/>
      <c r="S1335" s="636"/>
      <c r="T1335" s="636"/>
      <c r="U1335" s="636"/>
      <c r="V1335" s="636"/>
      <c r="W1335" s="636"/>
      <c r="X1335" s="636"/>
      <c r="Y1335" s="636"/>
      <c r="Z1335" s="636"/>
    </row>
    <row r="1336">
      <c r="A1336" s="673" t="s">
        <v>121</v>
      </c>
      <c r="B1336" s="639">
        <f t="shared" ref="B1336:H1336" si="737">SUM(B1222,B1225,B1228,B1231,B1235, B1238,B1241,B1244,B1248,B1251,B1254,B1257, B1261, B1264, B1267, B1270, B1274,B1277,B1280, B1283, B1287, B1290,B1293, B1296, B1300,B1303,B1306,B1309,B1313,  B1316,B1319,B1322,B1326,B1329, B1332)</f>
        <v>212</v>
      </c>
      <c r="C1336" s="639">
        <f t="shared" si="737"/>
        <v>84</v>
      </c>
      <c r="D1336" s="639">
        <f t="shared" si="737"/>
        <v>215</v>
      </c>
      <c r="E1336" s="639">
        <f t="shared" si="737"/>
        <v>156</v>
      </c>
      <c r="F1336" s="639">
        <f t="shared" si="737"/>
        <v>0</v>
      </c>
      <c r="G1336" s="639">
        <f t="shared" si="737"/>
        <v>0</v>
      </c>
      <c r="H1336" s="639">
        <f t="shared" si="737"/>
        <v>667</v>
      </c>
      <c r="I1336" s="674"/>
      <c r="J1336" s="635"/>
      <c r="K1336" s="639" t="s">
        <v>121</v>
      </c>
      <c r="L1336" s="639">
        <f t="shared" ref="L1336:O1336" si="738">SUM(L1222,L1225,L1228,L1231,L1235, L1238,L1241,L1244,L1248,L1251,L1254,L1257, L1261, L1264, L1267, L1270, L1274,L1277,L1280, L1283, L1287, L1290,L1293, L1296, L1300,L1303,L1306,L1309,L1313,  L1316,L1319,L1322,L1326,L1329, L1332)</f>
        <v>2160</v>
      </c>
      <c r="M1336" s="639">
        <f t="shared" si="738"/>
        <v>1493</v>
      </c>
      <c r="N1336" s="639">
        <f t="shared" si="738"/>
        <v>1361</v>
      </c>
      <c r="O1336" s="639">
        <f t="shared" si="738"/>
        <v>2854</v>
      </c>
      <c r="P1336" s="639"/>
      <c r="Q1336" s="636"/>
      <c r="R1336" s="636"/>
      <c r="S1336" s="636"/>
      <c r="T1336" s="636"/>
      <c r="U1336" s="636"/>
      <c r="V1336" s="636"/>
      <c r="W1336" s="636"/>
      <c r="X1336" s="636"/>
      <c r="Y1336" s="636"/>
      <c r="Z1336" s="636"/>
    </row>
    <row r="1337">
      <c r="A1337" s="673" t="s">
        <v>77</v>
      </c>
      <c r="B1337" s="639">
        <f t="shared" ref="B1337:H1337" si="739">SUM(B1223,B1226,B1229,B1232,B1236, B1239,B1242,B1245,B1249,B1252,B1255,B1258, B1262, B1265, B1268, B1271, B1275,B1278,B1281, B1284, B1288, B1291,B1294, B1297, B1301,B1304,B1307,B1310,B1314,  B1317,B1320,B1323,B1327,B1330, B1333)</f>
        <v>0</v>
      </c>
      <c r="C1337" s="639">
        <f t="shared" si="739"/>
        <v>0</v>
      </c>
      <c r="D1337" s="639">
        <f t="shared" si="739"/>
        <v>9</v>
      </c>
      <c r="E1337" s="639">
        <f t="shared" si="739"/>
        <v>0</v>
      </c>
      <c r="F1337" s="639">
        <f t="shared" si="739"/>
        <v>0</v>
      </c>
      <c r="G1337" s="639">
        <f t="shared" si="739"/>
        <v>0</v>
      </c>
      <c r="H1337" s="639">
        <f t="shared" si="739"/>
        <v>9</v>
      </c>
      <c r="I1337" s="674"/>
      <c r="J1337" s="635"/>
      <c r="K1337" s="639" t="s">
        <v>77</v>
      </c>
      <c r="L1337" s="639">
        <f t="shared" ref="L1337:O1337" si="740">SUM(L1223,L1226,L1229,L1232,L1236, L1239,L1242,L1245,L1249,L1252,L1255,L1258, L1262, L1265, L1268, L1271, L1275,L1278,L1281, L1284, L1288, L1291,L1294, L1297, L1301,L1304,L1307,L1310,L1314,  L1317,L1320,L1323,L1327,L1330, L1333)</f>
        <v>308</v>
      </c>
      <c r="M1337" s="639">
        <f t="shared" si="740"/>
        <v>199</v>
      </c>
      <c r="N1337" s="639">
        <f t="shared" si="740"/>
        <v>256</v>
      </c>
      <c r="O1337" s="639">
        <f t="shared" si="740"/>
        <v>455</v>
      </c>
      <c r="P1337" s="639"/>
      <c r="Q1337" s="636"/>
      <c r="R1337" s="636"/>
      <c r="S1337" s="636"/>
      <c r="T1337" s="636"/>
      <c r="U1337" s="636"/>
      <c r="V1337" s="636"/>
      <c r="W1337" s="636"/>
      <c r="X1337" s="636"/>
      <c r="Y1337" s="636"/>
      <c r="Z1337" s="636"/>
    </row>
    <row r="1338">
      <c r="A1338" s="673" t="s">
        <v>78</v>
      </c>
      <c r="B1338" s="639">
        <f t="shared" ref="B1338:H1338" si="741">SUM(B1224,B1227,B1230,B1233,B1237, B1240,B1243,B1246,B1250,B1253,B1256,B1259, B1263, B1266, B1269, B1272, B1276,B1279,B1282, B1285, B1289, B1292,B1295, B1298, B1302,B1305,B1308,B1311,B1315,  B1318,B1321,B1324,B1328,B1331, B1334)</f>
        <v>31</v>
      </c>
      <c r="C1338" s="639">
        <f t="shared" si="741"/>
        <v>22</v>
      </c>
      <c r="D1338" s="639">
        <f t="shared" si="741"/>
        <v>41</v>
      </c>
      <c r="E1338" s="639">
        <f t="shared" si="741"/>
        <v>6</v>
      </c>
      <c r="F1338" s="639">
        <f t="shared" si="741"/>
        <v>0</v>
      </c>
      <c r="G1338" s="639">
        <f t="shared" si="741"/>
        <v>0</v>
      </c>
      <c r="H1338" s="639">
        <f t="shared" si="741"/>
        <v>100</v>
      </c>
      <c r="I1338" s="674"/>
      <c r="J1338" s="635"/>
      <c r="K1338" s="639" t="s">
        <v>78</v>
      </c>
      <c r="L1338" s="639">
        <f t="shared" ref="L1338:O1338" si="742">SUM(L1224,L1227,L1230,L1233,L1237, L1240,L1243,L1246,L1250,L1253,L1256,L1259, L1263, L1266, L1269, L1272, L1276,L1279,L1282, L1285, L1289, L1292,L1295, L1298, L1302,L1305,L1308,L1311,L1315,  L1318,L1321,L1324,L1328,L1331, L1334)</f>
        <v>0</v>
      </c>
      <c r="M1338" s="639">
        <f t="shared" si="742"/>
        <v>0</v>
      </c>
      <c r="N1338" s="639">
        <f t="shared" si="742"/>
        <v>0</v>
      </c>
      <c r="O1338" s="639">
        <f t="shared" si="742"/>
        <v>0</v>
      </c>
      <c r="P1338" s="639"/>
      <c r="Q1338" s="636"/>
      <c r="R1338" s="636"/>
      <c r="S1338" s="636"/>
      <c r="T1338" s="636"/>
      <c r="U1338" s="636"/>
      <c r="V1338" s="636"/>
      <c r="W1338" s="636"/>
      <c r="X1338" s="636"/>
      <c r="Y1338" s="636"/>
      <c r="Z1338" s="636"/>
    </row>
    <row r="1339">
      <c r="A1339" s="664" t="s">
        <v>9</v>
      </c>
      <c r="B1339" s="641">
        <f t="shared" ref="B1339:H1339" si="743">sum(B1336:B1338)</f>
        <v>243</v>
      </c>
      <c r="C1339" s="641">
        <f t="shared" si="743"/>
        <v>106</v>
      </c>
      <c r="D1339" s="641">
        <f t="shared" si="743"/>
        <v>265</v>
      </c>
      <c r="E1339" s="641">
        <f t="shared" si="743"/>
        <v>162</v>
      </c>
      <c r="F1339" s="641">
        <f t="shared" si="743"/>
        <v>0</v>
      </c>
      <c r="G1339" s="641">
        <f t="shared" si="743"/>
        <v>0</v>
      </c>
      <c r="H1339" s="641">
        <f t="shared" si="743"/>
        <v>776</v>
      </c>
      <c r="I1339" s="661"/>
      <c r="J1339" s="635"/>
      <c r="K1339" s="641" t="s">
        <v>9</v>
      </c>
      <c r="L1339" s="641">
        <f t="shared" ref="L1339:O1339" si="744">sum(L1336:L1338)</f>
        <v>2468</v>
      </c>
      <c r="M1339" s="641">
        <f t="shared" si="744"/>
        <v>1692</v>
      </c>
      <c r="N1339" s="641">
        <f t="shared" si="744"/>
        <v>1617</v>
      </c>
      <c r="O1339" s="641">
        <f t="shared" si="744"/>
        <v>3309</v>
      </c>
      <c r="P1339" s="641"/>
      <c r="Q1339" s="636"/>
      <c r="R1339" s="636"/>
      <c r="S1339" s="636"/>
      <c r="T1339" s="636"/>
      <c r="U1339" s="636"/>
      <c r="V1339" s="636"/>
      <c r="W1339" s="636"/>
      <c r="X1339" s="636"/>
      <c r="Y1339" s="636"/>
      <c r="Z1339" s="636"/>
    </row>
    <row r="1340">
      <c r="A1340" s="675"/>
      <c r="B1340" s="675"/>
      <c r="C1340" s="675"/>
      <c r="D1340" s="675"/>
      <c r="E1340" s="675"/>
      <c r="F1340" s="675"/>
      <c r="G1340" s="675"/>
      <c r="H1340" s="675"/>
      <c r="I1340" s="636"/>
      <c r="J1340" s="649"/>
      <c r="K1340" s="636"/>
      <c r="L1340" s="636"/>
      <c r="M1340" s="636"/>
      <c r="N1340" s="636"/>
      <c r="O1340" s="636"/>
      <c r="P1340" s="636"/>
      <c r="Q1340" s="636"/>
      <c r="R1340" s="636"/>
      <c r="S1340" s="636"/>
      <c r="T1340" s="636"/>
      <c r="U1340" s="636"/>
      <c r="V1340" s="636"/>
      <c r="W1340" s="636"/>
      <c r="X1340" s="636"/>
      <c r="Y1340" s="636"/>
      <c r="Z1340" s="636"/>
    </row>
    <row r="1341">
      <c r="A1341" s="664" t="s">
        <v>123</v>
      </c>
      <c r="B1341" s="641" t="s">
        <v>2</v>
      </c>
      <c r="C1341" s="641" t="s">
        <v>3</v>
      </c>
      <c r="D1341" s="641" t="s">
        <v>4</v>
      </c>
      <c r="E1341" s="641" t="s">
        <v>5</v>
      </c>
      <c r="F1341" s="641" t="s">
        <v>6</v>
      </c>
      <c r="G1341" s="641" t="s">
        <v>7</v>
      </c>
      <c r="H1341" s="641" t="s">
        <v>9</v>
      </c>
      <c r="I1341" s="636"/>
      <c r="J1341" s="649"/>
      <c r="K1341" s="636"/>
      <c r="L1341" s="636"/>
      <c r="M1341" s="636"/>
      <c r="N1341" s="636"/>
      <c r="O1341" s="636"/>
      <c r="P1341" s="636"/>
      <c r="Q1341" s="636"/>
      <c r="R1341" s="636"/>
      <c r="S1341" s="636"/>
      <c r="T1341" s="636"/>
      <c r="U1341" s="636"/>
      <c r="V1341" s="636"/>
      <c r="W1341" s="636"/>
      <c r="X1341" s="636"/>
      <c r="Y1341" s="636"/>
      <c r="Z1341" s="636"/>
    </row>
    <row r="1342">
      <c r="A1342" s="673" t="s">
        <v>124</v>
      </c>
      <c r="B1342" s="639">
        <f t="shared" ref="B1342:H1342" si="745">sum(B1337:B1338)</f>
        <v>31</v>
      </c>
      <c r="C1342" s="639">
        <f t="shared" si="745"/>
        <v>22</v>
      </c>
      <c r="D1342" s="639">
        <f t="shared" si="745"/>
        <v>50</v>
      </c>
      <c r="E1342" s="639">
        <f t="shared" si="745"/>
        <v>6</v>
      </c>
      <c r="F1342" s="639">
        <f t="shared" si="745"/>
        <v>0</v>
      </c>
      <c r="G1342" s="639">
        <f t="shared" si="745"/>
        <v>0</v>
      </c>
      <c r="H1342" s="639">
        <f t="shared" si="745"/>
        <v>109</v>
      </c>
      <c r="I1342" s="636"/>
      <c r="J1342" s="649"/>
      <c r="K1342" s="636"/>
      <c r="L1342" s="636"/>
      <c r="M1342" s="636"/>
      <c r="N1342" s="636"/>
      <c r="O1342" s="636"/>
      <c r="P1342" s="636"/>
      <c r="Q1342" s="636"/>
      <c r="R1342" s="636"/>
      <c r="S1342" s="636"/>
      <c r="T1342" s="636"/>
      <c r="U1342" s="636"/>
      <c r="V1342" s="636"/>
      <c r="W1342" s="636"/>
      <c r="X1342" s="636"/>
      <c r="Y1342" s="636"/>
      <c r="Z1342" s="636"/>
    </row>
    <row r="1343">
      <c r="A1343" s="470" t="s">
        <v>126</v>
      </c>
      <c r="B1343" s="585">
        <f t="shared" ref="B1343:H1343" si="746">(B1342*30)</f>
        <v>930</v>
      </c>
      <c r="C1343" s="585">
        <f t="shared" si="746"/>
        <v>660</v>
      </c>
      <c r="D1343" s="585">
        <f t="shared" si="746"/>
        <v>1500</v>
      </c>
      <c r="E1343" s="585">
        <f t="shared" si="746"/>
        <v>180</v>
      </c>
      <c r="F1343" s="585">
        <f t="shared" si="746"/>
        <v>0</v>
      </c>
      <c r="G1343" s="585">
        <f t="shared" si="746"/>
        <v>0</v>
      </c>
      <c r="H1343" s="585">
        <f t="shared" si="746"/>
        <v>3270</v>
      </c>
      <c r="I1343" s="676"/>
      <c r="J1343" s="577"/>
      <c r="K1343" s="576"/>
      <c r="L1343" s="576"/>
      <c r="M1343" s="576"/>
      <c r="N1343" s="576"/>
      <c r="O1343" s="576"/>
      <c r="P1343" s="576"/>
      <c r="Q1343" s="576"/>
      <c r="R1343" s="576"/>
      <c r="S1343" s="576"/>
      <c r="T1343" s="576"/>
      <c r="U1343" s="576"/>
      <c r="V1343" s="576"/>
      <c r="W1343" s="576"/>
      <c r="X1343" s="576"/>
      <c r="Y1343" s="576"/>
      <c r="Z1343" s="576"/>
    </row>
    <row r="1344">
      <c r="A1344" s="584"/>
      <c r="B1344" s="677"/>
      <c r="C1344" s="677"/>
      <c r="D1344" s="677"/>
      <c r="E1344" s="677"/>
      <c r="F1344" s="677"/>
      <c r="G1344" s="677"/>
      <c r="H1344" s="678"/>
      <c r="I1344" s="676"/>
      <c r="J1344" s="577"/>
      <c r="K1344" s="576"/>
      <c r="L1344" s="576"/>
      <c r="M1344" s="576"/>
      <c r="N1344" s="576"/>
      <c r="O1344" s="576"/>
      <c r="P1344" s="576"/>
      <c r="Q1344" s="576"/>
      <c r="R1344" s="576"/>
      <c r="S1344" s="576"/>
      <c r="T1344" s="576"/>
      <c r="U1344" s="576"/>
      <c r="V1344" s="576"/>
      <c r="W1344" s="576"/>
      <c r="X1344" s="576"/>
      <c r="Y1344" s="576"/>
      <c r="Z1344" s="576"/>
    </row>
    <row r="1345">
      <c r="A1345" s="586"/>
      <c r="B1345" s="587">
        <f t="shared" ref="B1345:H1345" si="747">(B1339*22.5)</f>
        <v>5467.5</v>
      </c>
      <c r="C1345" s="587">
        <f t="shared" si="747"/>
        <v>2385</v>
      </c>
      <c r="D1345" s="587">
        <f t="shared" si="747"/>
        <v>5962.5</v>
      </c>
      <c r="E1345" s="587">
        <f t="shared" si="747"/>
        <v>3645</v>
      </c>
      <c r="F1345" s="587">
        <f t="shared" si="747"/>
        <v>0</v>
      </c>
      <c r="G1345" s="587">
        <f t="shared" si="747"/>
        <v>0</v>
      </c>
      <c r="H1345" s="587">
        <f t="shared" si="747"/>
        <v>17460</v>
      </c>
      <c r="I1345" s="676"/>
      <c r="J1345" s="577"/>
      <c r="K1345" s="576"/>
      <c r="L1345" s="576"/>
      <c r="M1345" s="576"/>
      <c r="N1345" s="576"/>
      <c r="O1345" s="576"/>
      <c r="P1345" s="576"/>
      <c r="Q1345" s="576"/>
      <c r="R1345" s="576"/>
      <c r="S1345" s="576"/>
      <c r="T1345" s="576"/>
      <c r="U1345" s="576"/>
      <c r="V1345" s="576"/>
      <c r="W1345" s="576"/>
      <c r="X1345" s="576"/>
      <c r="Y1345" s="576"/>
      <c r="Z1345" s="576"/>
    </row>
    <row r="1346">
      <c r="A1346" s="576"/>
      <c r="B1346" s="676"/>
      <c r="C1346" s="676"/>
      <c r="D1346" s="676"/>
      <c r="E1346" s="676"/>
      <c r="F1346" s="676"/>
      <c r="G1346" s="677"/>
      <c r="H1346" s="678"/>
      <c r="I1346" s="676"/>
      <c r="J1346" s="577"/>
      <c r="K1346" s="576"/>
      <c r="L1346" s="576"/>
      <c r="M1346" s="576"/>
      <c r="N1346" s="576"/>
      <c r="O1346" s="576"/>
      <c r="P1346" s="576"/>
      <c r="Q1346" s="576"/>
      <c r="R1346" s="576"/>
      <c r="S1346" s="576"/>
      <c r="T1346" s="576"/>
      <c r="U1346" s="576"/>
      <c r="V1346" s="576"/>
      <c r="W1346" s="576"/>
      <c r="X1346" s="576"/>
      <c r="Y1346" s="576"/>
      <c r="Z1346" s="576"/>
    </row>
    <row r="1347">
      <c r="A1347" s="576"/>
      <c r="B1347" s="676"/>
      <c r="C1347" s="676"/>
      <c r="D1347" s="676"/>
      <c r="E1347" s="676"/>
      <c r="F1347" s="679"/>
      <c r="G1347" s="680" t="s">
        <v>35</v>
      </c>
      <c r="H1347" s="681" t="s">
        <v>36</v>
      </c>
      <c r="I1347" s="676"/>
      <c r="J1347" s="577"/>
      <c r="K1347" s="576"/>
      <c r="L1347" s="576"/>
      <c r="M1347" s="576"/>
      <c r="N1347" s="576"/>
      <c r="O1347" s="576"/>
      <c r="P1347" s="576"/>
      <c r="Q1347" s="576"/>
      <c r="R1347" s="576"/>
      <c r="S1347" s="577"/>
      <c r="T1347" s="576"/>
      <c r="U1347" s="576"/>
      <c r="V1347" s="576"/>
      <c r="W1347" s="576"/>
      <c r="X1347" s="576"/>
      <c r="Y1347" s="576"/>
      <c r="Z1347" s="576"/>
    </row>
    <row r="1348">
      <c r="A1348" s="576"/>
      <c r="B1348" s="676"/>
      <c r="C1348" s="676"/>
      <c r="D1348" s="676"/>
      <c r="E1348" s="676"/>
      <c r="F1348" s="679"/>
      <c r="G1348" s="431" t="s">
        <v>326</v>
      </c>
      <c r="H1348" s="656">
        <v>1245.0</v>
      </c>
      <c r="I1348" s="676"/>
      <c r="J1348" s="577"/>
      <c r="K1348" s="576"/>
      <c r="L1348" s="576"/>
      <c r="M1348" s="576"/>
      <c r="N1348" s="576"/>
      <c r="O1348" s="576"/>
      <c r="P1348" s="576"/>
      <c r="Q1348" s="576"/>
      <c r="R1348" s="576"/>
      <c r="S1348" s="576"/>
      <c r="T1348" s="576"/>
      <c r="U1348" s="576"/>
      <c r="V1348" s="576"/>
      <c r="W1348" s="576"/>
      <c r="X1348" s="576"/>
      <c r="Y1348" s="576"/>
      <c r="Z1348" s="576"/>
    </row>
    <row r="1349">
      <c r="A1349" s="576"/>
      <c r="B1349" s="676"/>
      <c r="C1349" s="676"/>
      <c r="D1349" s="676"/>
      <c r="E1349" s="676"/>
      <c r="F1349" s="679"/>
      <c r="G1349" s="431" t="s">
        <v>327</v>
      </c>
      <c r="H1349" s="656">
        <v>1375.0</v>
      </c>
      <c r="I1349" s="676"/>
      <c r="J1349" s="577"/>
      <c r="K1349" s="576"/>
      <c r="L1349" s="576"/>
      <c r="M1349" s="576"/>
      <c r="N1349" s="576"/>
      <c r="O1349" s="576"/>
      <c r="P1349" s="576"/>
      <c r="Q1349" s="576"/>
      <c r="R1349" s="576"/>
      <c r="S1349" s="576"/>
      <c r="T1349" s="576"/>
      <c r="U1349" s="576"/>
      <c r="V1349" s="576"/>
      <c r="W1349" s="576"/>
      <c r="X1349" s="576"/>
      <c r="Y1349" s="576"/>
      <c r="Z1349" s="576"/>
    </row>
    <row r="1350">
      <c r="A1350" s="576"/>
      <c r="B1350" s="676"/>
      <c r="C1350" s="676"/>
      <c r="D1350" s="676"/>
      <c r="E1350" s="676"/>
      <c r="F1350" s="679"/>
      <c r="G1350" s="431" t="s">
        <v>328</v>
      </c>
      <c r="H1350" s="651">
        <v>1392.0</v>
      </c>
      <c r="I1350" s="676"/>
      <c r="J1350" s="577"/>
      <c r="K1350" s="576"/>
      <c r="L1350" s="576"/>
      <c r="M1350" s="576"/>
      <c r="N1350" s="576"/>
      <c r="O1350" s="576"/>
      <c r="P1350" s="576"/>
      <c r="Q1350" s="576"/>
      <c r="R1350" s="576"/>
      <c r="S1350" s="576"/>
      <c r="T1350" s="576"/>
      <c r="U1350" s="576"/>
      <c r="V1350" s="576"/>
      <c r="W1350" s="576"/>
      <c r="X1350" s="576"/>
      <c r="Y1350" s="576"/>
      <c r="Z1350" s="576"/>
    </row>
    <row r="1351">
      <c r="A1351" s="576"/>
      <c r="B1351" s="676"/>
      <c r="C1351" s="676"/>
      <c r="D1351" s="676"/>
      <c r="E1351" s="676"/>
      <c r="F1351" s="679"/>
      <c r="G1351" s="431" t="s">
        <v>329</v>
      </c>
      <c r="H1351" s="651">
        <v>1222.0</v>
      </c>
      <c r="I1351" s="676"/>
      <c r="J1351" s="577"/>
      <c r="K1351" s="576"/>
      <c r="L1351" s="576"/>
      <c r="M1351" s="576"/>
      <c r="N1351" s="576"/>
      <c r="O1351" s="576"/>
      <c r="P1351" s="576"/>
      <c r="Q1351" s="576"/>
      <c r="R1351" s="576"/>
      <c r="S1351" s="576"/>
      <c r="T1351" s="576"/>
      <c r="U1351" s="576"/>
      <c r="V1351" s="576"/>
      <c r="W1351" s="576"/>
      <c r="X1351" s="576"/>
      <c r="Y1351" s="576"/>
      <c r="Z1351" s="576"/>
    </row>
    <row r="1352">
      <c r="A1352" s="576"/>
      <c r="B1352" s="676"/>
      <c r="C1352" s="676"/>
      <c r="D1352" s="676"/>
      <c r="E1352" s="676"/>
      <c r="F1352" s="679"/>
      <c r="G1352" s="431" t="s">
        <v>330</v>
      </c>
      <c r="H1352" s="651">
        <f>(H1339)</f>
        <v>776</v>
      </c>
      <c r="I1352" s="676"/>
      <c r="J1352" s="577"/>
      <c r="K1352" s="576"/>
      <c r="L1352" s="576"/>
      <c r="M1352" s="576"/>
      <c r="N1352" s="576"/>
      <c r="O1352" s="576"/>
      <c r="P1352" s="576"/>
      <c r="Q1352" s="576"/>
      <c r="R1352" s="576"/>
      <c r="S1352" s="576"/>
      <c r="T1352" s="576"/>
      <c r="U1352" s="576"/>
      <c r="V1352" s="576"/>
      <c r="W1352" s="576"/>
      <c r="X1352" s="576"/>
      <c r="Y1352" s="576"/>
      <c r="Z1352" s="576"/>
    </row>
    <row r="1353">
      <c r="A1353" s="576"/>
      <c r="B1353" s="676"/>
      <c r="C1353" s="676"/>
      <c r="D1353" s="676"/>
      <c r="E1353" s="676"/>
      <c r="F1353" s="679"/>
      <c r="G1353" s="680" t="s">
        <v>9</v>
      </c>
      <c r="H1353" s="682">
        <f>SUM(H1348:H1352)</f>
        <v>6010</v>
      </c>
      <c r="I1353" s="676"/>
      <c r="J1353" s="577"/>
      <c r="K1353" s="576"/>
      <c r="L1353" s="576"/>
      <c r="M1353" s="576"/>
      <c r="N1353" s="576"/>
      <c r="O1353" s="576"/>
      <c r="P1353" s="576"/>
      <c r="Q1353" s="576"/>
      <c r="R1353" s="576"/>
      <c r="S1353" s="576"/>
      <c r="T1353" s="576"/>
      <c r="U1353" s="576"/>
      <c r="V1353" s="576"/>
      <c r="W1353" s="576"/>
      <c r="X1353" s="576"/>
      <c r="Y1353" s="576"/>
      <c r="Z1353" s="576"/>
    </row>
    <row r="1354">
      <c r="A1354" s="576"/>
      <c r="B1354" s="676"/>
      <c r="C1354" s="676"/>
      <c r="D1354" s="676"/>
      <c r="E1354" s="676"/>
      <c r="F1354" s="676"/>
      <c r="G1354" s="677"/>
      <c r="H1354" s="678"/>
      <c r="I1354" s="677"/>
      <c r="J1354" s="577"/>
      <c r="K1354" s="576"/>
      <c r="L1354" s="576"/>
      <c r="M1354" s="576"/>
      <c r="N1354" s="576"/>
      <c r="O1354" s="576"/>
      <c r="P1354" s="576"/>
      <c r="Q1354" s="576"/>
      <c r="R1354" s="576"/>
      <c r="S1354" s="576"/>
      <c r="T1354" s="576"/>
      <c r="U1354" s="576"/>
      <c r="V1354" s="576"/>
      <c r="W1354" s="576"/>
      <c r="X1354" s="576"/>
      <c r="Y1354" s="576"/>
      <c r="Z1354" s="576"/>
    </row>
    <row r="1355">
      <c r="A1355" s="576"/>
      <c r="B1355" s="676"/>
      <c r="C1355" s="676"/>
      <c r="D1355" s="676"/>
      <c r="E1355" s="676"/>
      <c r="F1355" s="679"/>
      <c r="G1355" s="683" t="s">
        <v>131</v>
      </c>
      <c r="H1355" s="684">
        <f>(6500-H1353)</f>
        <v>490</v>
      </c>
      <c r="I1355" s="486">
        <f>(H1353/6500)</f>
        <v>0.9246153846</v>
      </c>
      <c r="J1355" s="577"/>
      <c r="K1355" s="576"/>
      <c r="L1355" s="576"/>
      <c r="M1355" s="576"/>
      <c r="N1355" s="576"/>
      <c r="O1355" s="576"/>
      <c r="P1355" s="576"/>
      <c r="Q1355" s="576"/>
      <c r="R1355" s="576"/>
      <c r="S1355" s="576"/>
      <c r="T1355" s="576"/>
      <c r="U1355" s="576"/>
      <c r="V1355" s="576"/>
      <c r="W1355" s="576"/>
      <c r="X1355" s="576"/>
      <c r="Y1355" s="576"/>
      <c r="Z1355" s="576"/>
    </row>
    <row r="1356">
      <c r="A1356" s="584"/>
      <c r="B1356" s="677"/>
      <c r="C1356" s="677"/>
      <c r="D1356" s="677"/>
      <c r="E1356" s="677"/>
      <c r="F1356" s="677"/>
      <c r="G1356" s="677"/>
      <c r="H1356" s="678"/>
      <c r="I1356" s="677"/>
      <c r="J1356" s="577"/>
      <c r="K1356" s="584"/>
      <c r="L1356" s="584"/>
      <c r="M1356" s="584"/>
      <c r="N1356" s="584"/>
      <c r="O1356" s="584"/>
      <c r="P1356" s="584"/>
      <c r="Q1356" s="576"/>
      <c r="R1356" s="576"/>
      <c r="S1356" s="576"/>
      <c r="T1356" s="576"/>
      <c r="U1356" s="576"/>
      <c r="V1356" s="576"/>
      <c r="W1356" s="576"/>
      <c r="X1356" s="576"/>
      <c r="Y1356" s="576"/>
      <c r="Z1356" s="576"/>
    </row>
    <row r="1357">
      <c r="A1357" s="632" t="s">
        <v>304</v>
      </c>
      <c r="B1357" s="633">
        <v>28.0</v>
      </c>
      <c r="C1357" s="633">
        <v>29.0</v>
      </c>
      <c r="D1357" s="633">
        <v>30.0</v>
      </c>
      <c r="E1357" s="633">
        <v>31.0</v>
      </c>
      <c r="F1357" s="633">
        <v>1.0</v>
      </c>
      <c r="G1357" s="633">
        <v>2.0</v>
      </c>
      <c r="H1357" s="634"/>
      <c r="I1357" s="634"/>
      <c r="J1357" s="635"/>
      <c r="K1357" s="632" t="s">
        <v>304</v>
      </c>
      <c r="L1357" s="634"/>
      <c r="M1357" s="634"/>
      <c r="N1357" s="634"/>
      <c r="O1357" s="634"/>
      <c r="P1357" s="634"/>
      <c r="Q1357" s="636"/>
      <c r="R1357" s="636"/>
      <c r="S1357" s="636"/>
      <c r="T1357" s="636"/>
      <c r="U1357" s="636"/>
      <c r="V1357" s="636"/>
      <c r="W1357" s="636"/>
      <c r="X1357" s="636"/>
      <c r="Y1357" s="636"/>
      <c r="Z1357" s="636"/>
    </row>
    <row r="1358">
      <c r="A1358" s="728" t="s">
        <v>331</v>
      </c>
      <c r="B1358" s="638" t="s">
        <v>2</v>
      </c>
      <c r="C1358" s="638" t="s">
        <v>3</v>
      </c>
      <c r="D1358" s="638" t="s">
        <v>4</v>
      </c>
      <c r="E1358" s="638" t="s">
        <v>5</v>
      </c>
      <c r="F1358" s="638" t="s">
        <v>6</v>
      </c>
      <c r="G1358" s="638" t="s">
        <v>7</v>
      </c>
      <c r="H1358" s="638" t="s">
        <v>9</v>
      </c>
      <c r="I1358" s="638" t="s">
        <v>71</v>
      </c>
      <c r="J1358" s="635"/>
      <c r="K1358" s="638" t="s">
        <v>70</v>
      </c>
      <c r="L1358" s="638" t="s">
        <v>72</v>
      </c>
      <c r="M1358" s="638" t="s">
        <v>13</v>
      </c>
      <c r="N1358" s="639" t="s">
        <v>73</v>
      </c>
      <c r="O1358" s="638" t="s">
        <v>13</v>
      </c>
      <c r="P1358" s="639" t="s">
        <v>74</v>
      </c>
      <c r="Q1358" s="636"/>
      <c r="R1358" s="636"/>
      <c r="S1358" s="636"/>
      <c r="T1358" s="636"/>
      <c r="U1358" s="636"/>
      <c r="V1358" s="636"/>
      <c r="W1358" s="636"/>
      <c r="X1358" s="636"/>
      <c r="Y1358" s="636"/>
      <c r="Z1358" s="636"/>
    </row>
    <row r="1359">
      <c r="A1359" s="640" t="s">
        <v>75</v>
      </c>
      <c r="B1359" s="641">
        <f t="shared" ref="B1359:G1359" si="748"> sum(B1360, B1361, B1362, B1363,B1364,B1365,B1366,B1367,B1368,B1369,B1370,B1371)</f>
        <v>0</v>
      </c>
      <c r="C1359" s="641">
        <f t="shared" si="748"/>
        <v>0</v>
      </c>
      <c r="D1359" s="641">
        <f t="shared" si="748"/>
        <v>0</v>
      </c>
      <c r="E1359" s="641">
        <f t="shared" si="748"/>
        <v>0</v>
      </c>
      <c r="F1359" s="641">
        <f t="shared" si="748"/>
        <v>0</v>
      </c>
      <c r="G1359" s="641">
        <f t="shared" si="748"/>
        <v>0</v>
      </c>
      <c r="H1359" s="642">
        <f t="shared" ref="H1359:H1371" si="749">SUM(B1359:G1359)</f>
        <v>0</v>
      </c>
      <c r="I1359" s="641">
        <v>0.0</v>
      </c>
      <c r="J1359" s="635"/>
      <c r="K1359" s="642" t="s">
        <v>75</v>
      </c>
      <c r="L1359" s="641"/>
      <c r="M1359" s="641"/>
      <c r="N1359" s="641"/>
      <c r="O1359" s="641"/>
      <c r="P1359" s="641"/>
      <c r="Q1359" s="576"/>
      <c r="R1359" s="636"/>
      <c r="S1359" s="636"/>
      <c r="T1359" s="636"/>
      <c r="U1359" s="636"/>
      <c r="V1359" s="636"/>
      <c r="W1359" s="636"/>
      <c r="X1359" s="636"/>
      <c r="Y1359" s="636"/>
      <c r="Z1359" s="636"/>
    </row>
    <row r="1360">
      <c r="A1360" s="740" t="s">
        <v>332</v>
      </c>
      <c r="B1360" s="644"/>
      <c r="C1360" s="644"/>
      <c r="D1360" s="644"/>
      <c r="E1360" s="644"/>
      <c r="F1360" s="644"/>
      <c r="G1360" s="644"/>
      <c r="H1360" s="645">
        <f t="shared" si="749"/>
        <v>0</v>
      </c>
      <c r="I1360" s="646">
        <f>sum(H1360:H1362)</f>
        <v>0</v>
      </c>
      <c r="J1360" s="729" t="s">
        <v>79</v>
      </c>
      <c r="K1360" s="740" t="s">
        <v>332</v>
      </c>
      <c r="L1360" s="648">
        <v>0.0</v>
      </c>
      <c r="M1360" s="646">
        <f>(L1360-H1360)</f>
        <v>0</v>
      </c>
      <c r="N1360" s="644">
        <v>30.0</v>
      </c>
      <c r="O1360" s="646">
        <f t="shared" ref="O1360:O1361" si="750">sum(M1360,N1360)</f>
        <v>30</v>
      </c>
      <c r="P1360" s="648"/>
      <c r="Q1360" s="576"/>
      <c r="R1360" s="649"/>
      <c r="S1360" s="649"/>
      <c r="T1360" s="636"/>
      <c r="U1360" s="636"/>
      <c r="V1360" s="636"/>
      <c r="W1360" s="636"/>
      <c r="X1360" s="636"/>
      <c r="Y1360" s="636"/>
      <c r="Z1360" s="636"/>
    </row>
    <row r="1361">
      <c r="A1361" s="650" t="s">
        <v>77</v>
      </c>
      <c r="B1361" s="651"/>
      <c r="C1361" s="652"/>
      <c r="D1361" s="652"/>
      <c r="E1361" s="652"/>
      <c r="F1361" s="652"/>
      <c r="G1361" s="653"/>
      <c r="H1361" s="654">
        <f t="shared" si="749"/>
        <v>0</v>
      </c>
      <c r="I1361" s="655">
        <f>(I1360/60)</f>
        <v>0</v>
      </c>
      <c r="J1361" s="729" t="s">
        <v>206</v>
      </c>
      <c r="K1361" s="650" t="s">
        <v>77</v>
      </c>
      <c r="L1361" s="651">
        <v>0.0</v>
      </c>
      <c r="M1361" s="656">
        <f>(L1361-H1361-H1362)</f>
        <v>0</v>
      </c>
      <c r="N1361" s="652">
        <v>0.0</v>
      </c>
      <c r="O1361" s="655">
        <f t="shared" si="750"/>
        <v>0</v>
      </c>
      <c r="P1361" s="656"/>
      <c r="Q1361" s="576"/>
      <c r="R1361" s="636"/>
      <c r="S1361" s="636"/>
      <c r="T1361" s="636"/>
      <c r="U1361" s="636"/>
      <c r="V1361" s="636"/>
      <c r="W1361" s="636"/>
      <c r="X1361" s="636"/>
      <c r="Y1361" s="636"/>
      <c r="Z1361" s="636"/>
    </row>
    <row r="1362">
      <c r="A1362" s="650" t="s">
        <v>78</v>
      </c>
      <c r="B1362" s="651"/>
      <c r="C1362" s="652"/>
      <c r="D1362" s="652"/>
      <c r="E1362" s="652"/>
      <c r="F1362" s="652"/>
      <c r="G1362" s="653"/>
      <c r="H1362" s="654">
        <f t="shared" si="749"/>
        <v>0</v>
      </c>
      <c r="I1362" s="655"/>
      <c r="J1362" s="729" t="s">
        <v>206</v>
      </c>
      <c r="K1362" s="650" t="s">
        <v>78</v>
      </c>
      <c r="L1362" s="656" t="s">
        <v>79</v>
      </c>
      <c r="M1362" s="655" t="s">
        <v>79</v>
      </c>
      <c r="N1362" s="652" t="s">
        <v>79</v>
      </c>
      <c r="O1362" s="655" t="s">
        <v>79</v>
      </c>
      <c r="P1362" s="656"/>
      <c r="Q1362" s="576"/>
      <c r="R1362" s="636"/>
      <c r="S1362" s="636"/>
      <c r="T1362" s="636"/>
      <c r="U1362" s="636"/>
      <c r="V1362" s="636"/>
      <c r="W1362" s="636"/>
      <c r="X1362" s="636"/>
      <c r="Y1362" s="636"/>
      <c r="Z1362" s="636"/>
    </row>
    <row r="1363">
      <c r="A1363" s="740" t="s">
        <v>333</v>
      </c>
      <c r="B1363" s="648"/>
      <c r="C1363" s="648"/>
      <c r="D1363" s="648"/>
      <c r="E1363" s="648"/>
      <c r="F1363" s="648"/>
      <c r="G1363" s="644"/>
      <c r="H1363" s="645">
        <f t="shared" si="749"/>
        <v>0</v>
      </c>
      <c r="I1363" s="646">
        <f>sum(H1363:H1365)</f>
        <v>0</v>
      </c>
      <c r="J1363" s="657" t="s">
        <v>79</v>
      </c>
      <c r="K1363" s="740" t="s">
        <v>333</v>
      </c>
      <c r="L1363" s="648">
        <v>0.0</v>
      </c>
      <c r="M1363" s="646">
        <f>(L1363-H1363)</f>
        <v>0</v>
      </c>
      <c r="N1363" s="644">
        <v>30.0</v>
      </c>
      <c r="O1363" s="646">
        <f t="shared" ref="O1363:O1364" si="751">sum(M1363,N1363)</f>
        <v>30</v>
      </c>
      <c r="P1363" s="646"/>
      <c r="Q1363" s="576"/>
      <c r="R1363" s="636"/>
      <c r="S1363" s="636"/>
      <c r="T1363" s="636"/>
      <c r="U1363" s="636"/>
      <c r="V1363" s="636"/>
      <c r="W1363" s="636"/>
      <c r="X1363" s="636"/>
      <c r="Y1363" s="636"/>
      <c r="Z1363" s="636"/>
    </row>
    <row r="1364">
      <c r="A1364" s="650" t="s">
        <v>77</v>
      </c>
      <c r="B1364" s="651"/>
      <c r="C1364" s="652"/>
      <c r="D1364" s="652"/>
      <c r="E1364" s="652"/>
      <c r="F1364" s="652"/>
      <c r="G1364" s="652"/>
      <c r="H1364" s="654">
        <f t="shared" si="749"/>
        <v>0</v>
      </c>
      <c r="I1364" s="655">
        <f>(I1363/60)</f>
        <v>0</v>
      </c>
      <c r="J1364" s="657" t="s">
        <v>206</v>
      </c>
      <c r="K1364" s="650" t="s">
        <v>77</v>
      </c>
      <c r="L1364" s="651">
        <v>0.0</v>
      </c>
      <c r="M1364" s="656">
        <f>(L1364-H1364-H1365)</f>
        <v>0</v>
      </c>
      <c r="N1364" s="652">
        <v>0.0</v>
      </c>
      <c r="O1364" s="655">
        <f t="shared" si="751"/>
        <v>0</v>
      </c>
      <c r="P1364" s="655"/>
      <c r="Q1364" s="576"/>
      <c r="R1364" s="649"/>
      <c r="S1364" s="649"/>
      <c r="T1364" s="636"/>
      <c r="U1364" s="636"/>
      <c r="V1364" s="636"/>
      <c r="W1364" s="636"/>
      <c r="X1364" s="636"/>
      <c r="Y1364" s="636"/>
      <c r="Z1364" s="636"/>
    </row>
    <row r="1365">
      <c r="A1365" s="650" t="s">
        <v>78</v>
      </c>
      <c r="B1365" s="651"/>
      <c r="C1365" s="652"/>
      <c r="D1365" s="652"/>
      <c r="E1365" s="652"/>
      <c r="F1365" s="652"/>
      <c r="G1365" s="652"/>
      <c r="H1365" s="654">
        <f t="shared" si="749"/>
        <v>0</v>
      </c>
      <c r="I1365" s="655"/>
      <c r="J1365" s="657" t="s">
        <v>206</v>
      </c>
      <c r="K1365" s="650" t="s">
        <v>78</v>
      </c>
      <c r="L1365" s="656" t="s">
        <v>79</v>
      </c>
      <c r="M1365" s="655" t="s">
        <v>79</v>
      </c>
      <c r="N1365" s="652" t="s">
        <v>79</v>
      </c>
      <c r="O1365" s="655" t="s">
        <v>79</v>
      </c>
      <c r="P1365" s="655"/>
      <c r="Q1365" s="732"/>
      <c r="R1365" s="649"/>
      <c r="S1365" s="649"/>
      <c r="T1365" s="636"/>
      <c r="U1365" s="636"/>
      <c r="V1365" s="636"/>
      <c r="W1365" s="636"/>
      <c r="X1365" s="636"/>
      <c r="Y1365" s="636"/>
      <c r="Z1365" s="636"/>
    </row>
    <row r="1366">
      <c r="A1366" s="740" t="s">
        <v>334</v>
      </c>
      <c r="B1366" s="644"/>
      <c r="C1366" s="644"/>
      <c r="D1366" s="644"/>
      <c r="E1366" s="644"/>
      <c r="F1366" s="644"/>
      <c r="G1366" s="644"/>
      <c r="H1366" s="645">
        <f t="shared" si="749"/>
        <v>0</v>
      </c>
      <c r="I1366" s="646">
        <f>sum(H1366:H1368)</f>
        <v>0</v>
      </c>
      <c r="J1366" s="657" t="s">
        <v>206</v>
      </c>
      <c r="K1366" s="643"/>
      <c r="L1366" s="648">
        <v>0.0</v>
      </c>
      <c r="M1366" s="646">
        <f>(L1366-H1366)</f>
        <v>0</v>
      </c>
      <c r="N1366" s="644">
        <v>0.0</v>
      </c>
      <c r="O1366" s="646">
        <f t="shared" ref="O1366:O1367" si="752">sum(M1366,N1366)</f>
        <v>0</v>
      </c>
      <c r="P1366" s="646"/>
      <c r="Q1366" s="732"/>
      <c r="R1366" s="649"/>
      <c r="S1366" s="649"/>
      <c r="T1366" s="636"/>
      <c r="U1366" s="636"/>
      <c r="V1366" s="636"/>
      <c r="W1366" s="636"/>
      <c r="X1366" s="636"/>
      <c r="Y1366" s="636"/>
      <c r="Z1366" s="636"/>
    </row>
    <row r="1367">
      <c r="A1367" s="650" t="s">
        <v>77</v>
      </c>
      <c r="B1367" s="651"/>
      <c r="C1367" s="652"/>
      <c r="D1367" s="652"/>
      <c r="E1367" s="652"/>
      <c r="F1367" s="652"/>
      <c r="G1367" s="653"/>
      <c r="H1367" s="654">
        <f t="shared" si="749"/>
        <v>0</v>
      </c>
      <c r="I1367" s="655">
        <f>(I1366/60)</f>
        <v>0</v>
      </c>
      <c r="J1367" s="657" t="s">
        <v>206</v>
      </c>
      <c r="K1367" s="650" t="s">
        <v>77</v>
      </c>
      <c r="L1367" s="651">
        <v>0.0</v>
      </c>
      <c r="M1367" s="656">
        <f>(L1367-H1367-H1368)</f>
        <v>0</v>
      </c>
      <c r="N1367" s="652">
        <v>0.0</v>
      </c>
      <c r="O1367" s="655">
        <f t="shared" si="752"/>
        <v>0</v>
      </c>
      <c r="P1367" s="656"/>
      <c r="Q1367" s="732"/>
      <c r="R1367" s="649"/>
      <c r="S1367" s="649"/>
      <c r="T1367" s="636"/>
      <c r="U1367" s="636"/>
      <c r="V1367" s="636"/>
      <c r="W1367" s="636"/>
      <c r="X1367" s="636"/>
      <c r="Y1367" s="636"/>
      <c r="Z1367" s="636"/>
    </row>
    <row r="1368">
      <c r="A1368" s="650" t="s">
        <v>78</v>
      </c>
      <c r="B1368" s="651"/>
      <c r="C1368" s="652"/>
      <c r="D1368" s="652"/>
      <c r="E1368" s="652"/>
      <c r="F1368" s="652"/>
      <c r="G1368" s="653"/>
      <c r="H1368" s="654">
        <f t="shared" si="749"/>
        <v>0</v>
      </c>
      <c r="I1368" s="655"/>
      <c r="J1368" s="657" t="s">
        <v>206</v>
      </c>
      <c r="K1368" s="650" t="s">
        <v>78</v>
      </c>
      <c r="L1368" s="656" t="s">
        <v>79</v>
      </c>
      <c r="M1368" s="655" t="s">
        <v>79</v>
      </c>
      <c r="N1368" s="652" t="s">
        <v>79</v>
      </c>
      <c r="O1368" s="655" t="s">
        <v>79</v>
      </c>
      <c r="P1368" s="656"/>
      <c r="Q1368" s="576"/>
      <c r="R1368" s="649"/>
      <c r="S1368" s="649"/>
      <c r="T1368" s="636"/>
      <c r="U1368" s="636"/>
      <c r="V1368" s="636"/>
      <c r="W1368" s="636"/>
      <c r="X1368" s="636"/>
      <c r="Y1368" s="636"/>
      <c r="Z1368" s="636"/>
    </row>
    <row r="1369">
      <c r="A1369" s="643"/>
      <c r="B1369" s="644"/>
      <c r="C1369" s="644"/>
      <c r="D1369" s="644"/>
      <c r="E1369" s="644"/>
      <c r="F1369" s="644"/>
      <c r="G1369" s="644"/>
      <c r="H1369" s="645">
        <f t="shared" si="749"/>
        <v>0</v>
      </c>
      <c r="I1369" s="646">
        <f>sum(H1369:H1371)</f>
        <v>0</v>
      </c>
      <c r="J1369" s="657" t="s">
        <v>79</v>
      </c>
      <c r="K1369" s="643"/>
      <c r="L1369" s="646">
        <f t="shared" ref="L1369:L1370" si="753">(O1127)</f>
        <v>0</v>
      </c>
      <c r="M1369" s="646">
        <f>(L1369-H1369)</f>
        <v>0</v>
      </c>
      <c r="N1369" s="644">
        <v>0.0</v>
      </c>
      <c r="O1369" s="646">
        <f t="shared" ref="O1369:O1370" si="754">sum(M1369,N1369)</f>
        <v>0</v>
      </c>
      <c r="P1369" s="646"/>
      <c r="Q1369" s="576"/>
      <c r="R1369" s="649"/>
      <c r="S1369" s="649"/>
      <c r="T1369" s="636"/>
      <c r="U1369" s="636"/>
      <c r="V1369" s="636"/>
      <c r="W1369" s="636"/>
      <c r="X1369" s="636"/>
      <c r="Y1369" s="636"/>
      <c r="Z1369" s="636"/>
    </row>
    <row r="1370">
      <c r="A1370" s="650" t="s">
        <v>77</v>
      </c>
      <c r="B1370" s="651"/>
      <c r="C1370" s="652"/>
      <c r="D1370" s="652"/>
      <c r="E1370" s="652"/>
      <c r="F1370" s="652"/>
      <c r="G1370" s="653"/>
      <c r="H1370" s="654">
        <f t="shared" si="749"/>
        <v>0</v>
      </c>
      <c r="I1370" s="655">
        <f>(I1369/60)</f>
        <v>0</v>
      </c>
      <c r="J1370" s="657" t="s">
        <v>79</v>
      </c>
      <c r="K1370" s="650" t="s">
        <v>77</v>
      </c>
      <c r="L1370" s="656">
        <f t="shared" si="753"/>
        <v>0</v>
      </c>
      <c r="M1370" s="656">
        <f>(L1370-H1370-H1371)</f>
        <v>0</v>
      </c>
      <c r="N1370" s="652">
        <v>0.0</v>
      </c>
      <c r="O1370" s="655">
        <f t="shared" si="754"/>
        <v>0</v>
      </c>
      <c r="P1370" s="656"/>
      <c r="Q1370" s="576"/>
      <c r="R1370" s="649"/>
      <c r="S1370" s="649"/>
      <c r="T1370" s="636"/>
      <c r="U1370" s="636"/>
      <c r="V1370" s="636"/>
      <c r="W1370" s="636"/>
      <c r="X1370" s="636"/>
      <c r="Y1370" s="636"/>
      <c r="Z1370" s="636"/>
    </row>
    <row r="1371">
      <c r="A1371" s="650" t="s">
        <v>78</v>
      </c>
      <c r="B1371" s="651"/>
      <c r="C1371" s="652"/>
      <c r="D1371" s="652"/>
      <c r="E1371" s="652"/>
      <c r="F1371" s="652"/>
      <c r="G1371" s="653"/>
      <c r="H1371" s="654">
        <f t="shared" si="749"/>
        <v>0</v>
      </c>
      <c r="I1371" s="655"/>
      <c r="J1371" s="657" t="s">
        <v>206</v>
      </c>
      <c r="K1371" s="650" t="s">
        <v>78</v>
      </c>
      <c r="L1371" s="656" t="s">
        <v>79</v>
      </c>
      <c r="M1371" s="655" t="s">
        <v>79</v>
      </c>
      <c r="N1371" s="652" t="s">
        <v>79</v>
      </c>
      <c r="O1371" s="655" t="s">
        <v>79</v>
      </c>
      <c r="P1371" s="656"/>
      <c r="Q1371" s="576"/>
      <c r="R1371" s="649"/>
      <c r="S1371" s="649"/>
      <c r="T1371" s="636"/>
      <c r="U1371" s="636"/>
      <c r="V1371" s="636"/>
      <c r="W1371" s="636"/>
      <c r="X1371" s="636"/>
      <c r="Y1371" s="636"/>
      <c r="Z1371" s="636"/>
    </row>
    <row r="1372">
      <c r="A1372" s="741"/>
      <c r="B1372" s="742"/>
      <c r="C1372" s="742"/>
      <c r="D1372" s="742"/>
      <c r="E1372" s="742"/>
      <c r="F1372" s="742"/>
      <c r="G1372" s="742"/>
      <c r="H1372" s="742"/>
      <c r="I1372" s="742"/>
      <c r="J1372" s="635"/>
      <c r="K1372" s="641"/>
      <c r="L1372" s="661"/>
      <c r="M1372" s="661"/>
      <c r="N1372" s="661"/>
      <c r="O1372" s="661"/>
      <c r="P1372" s="641"/>
      <c r="Q1372" s="576"/>
      <c r="R1372" s="636"/>
      <c r="S1372" s="636"/>
      <c r="T1372" s="636"/>
      <c r="U1372" s="636"/>
      <c r="V1372" s="636"/>
      <c r="W1372" s="636"/>
      <c r="X1372" s="636"/>
      <c r="Y1372" s="636"/>
      <c r="Z1372" s="636"/>
    </row>
    <row r="1373">
      <c r="A1373" s="743" t="s">
        <v>121</v>
      </c>
      <c r="B1373" s="639">
        <f t="shared" ref="B1373:H1373" si="755">SUM(B1360,B1363,B1366, B1369)</f>
        <v>0</v>
      </c>
      <c r="C1373" s="639">
        <f t="shared" si="755"/>
        <v>0</v>
      </c>
      <c r="D1373" s="639">
        <f t="shared" si="755"/>
        <v>0</v>
      </c>
      <c r="E1373" s="639">
        <f t="shared" si="755"/>
        <v>0</v>
      </c>
      <c r="F1373" s="639">
        <f t="shared" si="755"/>
        <v>0</v>
      </c>
      <c r="G1373" s="639">
        <f t="shared" si="755"/>
        <v>0</v>
      </c>
      <c r="H1373" s="639">
        <f t="shared" si="755"/>
        <v>0</v>
      </c>
      <c r="I1373" s="744"/>
      <c r="J1373" s="635"/>
      <c r="K1373" s="639" t="s">
        <v>121</v>
      </c>
      <c r="L1373" s="639">
        <f t="shared" ref="L1373:O1373" si="756">SUM(L1360,L1363,L1366, L1369)</f>
        <v>0</v>
      </c>
      <c r="M1373" s="639">
        <f t="shared" si="756"/>
        <v>0</v>
      </c>
      <c r="N1373" s="639">
        <f t="shared" si="756"/>
        <v>60</v>
      </c>
      <c r="O1373" s="639">
        <f t="shared" si="756"/>
        <v>60</v>
      </c>
      <c r="P1373" s="639"/>
      <c r="Q1373" s="576"/>
      <c r="R1373" s="636"/>
      <c r="S1373" s="636"/>
      <c r="T1373" s="636"/>
      <c r="U1373" s="636"/>
      <c r="V1373" s="636"/>
      <c r="W1373" s="636"/>
      <c r="X1373" s="636"/>
      <c r="Y1373" s="636"/>
      <c r="Z1373" s="636"/>
    </row>
    <row r="1374">
      <c r="A1374" s="743" t="s">
        <v>77</v>
      </c>
      <c r="B1374" s="639">
        <f t="shared" ref="B1374:H1374" si="757">SUM(B1361,B1364,B1367, B1370)</f>
        <v>0</v>
      </c>
      <c r="C1374" s="639">
        <f t="shared" si="757"/>
        <v>0</v>
      </c>
      <c r="D1374" s="639">
        <f t="shared" si="757"/>
        <v>0</v>
      </c>
      <c r="E1374" s="639">
        <f t="shared" si="757"/>
        <v>0</v>
      </c>
      <c r="F1374" s="639">
        <f t="shared" si="757"/>
        <v>0</v>
      </c>
      <c r="G1374" s="639">
        <f t="shared" si="757"/>
        <v>0</v>
      </c>
      <c r="H1374" s="639">
        <f t="shared" si="757"/>
        <v>0</v>
      </c>
      <c r="I1374" s="744"/>
      <c r="J1374" s="635"/>
      <c r="K1374" s="639" t="s">
        <v>77</v>
      </c>
      <c r="L1374" s="639">
        <f t="shared" ref="L1374:O1374" si="758">SUM(L1361,L1364,L1367, L1370)</f>
        <v>0</v>
      </c>
      <c r="M1374" s="639">
        <f t="shared" si="758"/>
        <v>0</v>
      </c>
      <c r="N1374" s="639">
        <f t="shared" si="758"/>
        <v>0</v>
      </c>
      <c r="O1374" s="639">
        <f t="shared" si="758"/>
        <v>0</v>
      </c>
      <c r="P1374" s="639"/>
      <c r="Q1374" s="636"/>
      <c r="R1374" s="636"/>
      <c r="S1374" s="636"/>
      <c r="T1374" s="636"/>
      <c r="U1374" s="636"/>
      <c r="V1374" s="636"/>
      <c r="W1374" s="636"/>
      <c r="X1374" s="636"/>
      <c r="Y1374" s="636"/>
      <c r="Z1374" s="636"/>
    </row>
    <row r="1375">
      <c r="A1375" s="743" t="s">
        <v>78</v>
      </c>
      <c r="B1375" s="639">
        <f t="shared" ref="B1375:H1375" si="759">SUM(B1362,B1365,B1368, B1371)</f>
        <v>0</v>
      </c>
      <c r="C1375" s="639">
        <f t="shared" si="759"/>
        <v>0</v>
      </c>
      <c r="D1375" s="639">
        <f t="shared" si="759"/>
        <v>0</v>
      </c>
      <c r="E1375" s="639">
        <f t="shared" si="759"/>
        <v>0</v>
      </c>
      <c r="F1375" s="639">
        <f t="shared" si="759"/>
        <v>0</v>
      </c>
      <c r="G1375" s="639">
        <f t="shared" si="759"/>
        <v>0</v>
      </c>
      <c r="H1375" s="639">
        <f t="shared" si="759"/>
        <v>0</v>
      </c>
      <c r="I1375" s="744"/>
      <c r="J1375" s="635"/>
      <c r="K1375" s="639" t="s">
        <v>78</v>
      </c>
      <c r="L1375" s="639">
        <f t="shared" ref="L1375:O1375" si="760">SUM(L1362,L1365,L1368, L1371)</f>
        <v>0</v>
      </c>
      <c r="M1375" s="639">
        <f t="shared" si="760"/>
        <v>0</v>
      </c>
      <c r="N1375" s="639">
        <f t="shared" si="760"/>
        <v>0</v>
      </c>
      <c r="O1375" s="639">
        <f t="shared" si="760"/>
        <v>0</v>
      </c>
      <c r="P1375" s="639"/>
      <c r="Q1375" s="636"/>
      <c r="R1375" s="636"/>
      <c r="S1375" s="636"/>
      <c r="T1375" s="636"/>
      <c r="U1375" s="636"/>
      <c r="V1375" s="636"/>
      <c r="W1375" s="636"/>
      <c r="X1375" s="636"/>
      <c r="Y1375" s="636"/>
      <c r="Z1375" s="636"/>
    </row>
    <row r="1376">
      <c r="A1376" s="741" t="s">
        <v>9</v>
      </c>
      <c r="B1376" s="745">
        <f t="shared" ref="B1376:H1376" si="761">sum(B1373:B1375)</f>
        <v>0</v>
      </c>
      <c r="C1376" s="745">
        <f t="shared" si="761"/>
        <v>0</v>
      </c>
      <c r="D1376" s="745">
        <f t="shared" si="761"/>
        <v>0</v>
      </c>
      <c r="E1376" s="745">
        <f t="shared" si="761"/>
        <v>0</v>
      </c>
      <c r="F1376" s="745">
        <f t="shared" si="761"/>
        <v>0</v>
      </c>
      <c r="G1376" s="745">
        <f t="shared" si="761"/>
        <v>0</v>
      </c>
      <c r="H1376" s="745">
        <f t="shared" si="761"/>
        <v>0</v>
      </c>
      <c r="I1376" s="742"/>
      <c r="J1376" s="635"/>
      <c r="K1376" s="745" t="s">
        <v>9</v>
      </c>
      <c r="L1376" s="745">
        <f t="shared" ref="L1376:O1376" si="762">sum(L1373:L1375)</f>
        <v>0</v>
      </c>
      <c r="M1376" s="745">
        <f t="shared" si="762"/>
        <v>0</v>
      </c>
      <c r="N1376" s="745">
        <f t="shared" si="762"/>
        <v>60</v>
      </c>
      <c r="O1376" s="745">
        <f t="shared" si="762"/>
        <v>60</v>
      </c>
      <c r="P1376" s="745"/>
      <c r="Q1376" s="636"/>
      <c r="R1376" s="636"/>
      <c r="S1376" s="636"/>
      <c r="T1376" s="636"/>
      <c r="U1376" s="636"/>
      <c r="V1376" s="636"/>
      <c r="W1376" s="636"/>
      <c r="X1376" s="636"/>
      <c r="Y1376" s="636"/>
      <c r="Z1376" s="636"/>
    </row>
    <row r="1377">
      <c r="A1377" s="576"/>
      <c r="B1377" s="676"/>
      <c r="C1377" s="676"/>
      <c r="D1377" s="676"/>
      <c r="E1377" s="676"/>
      <c r="F1377" s="676"/>
      <c r="G1377" s="676"/>
      <c r="H1377" s="727"/>
      <c r="I1377" s="676"/>
      <c r="J1377" s="577"/>
      <c r="K1377" s="576"/>
      <c r="L1377" s="576"/>
      <c r="M1377" s="576"/>
      <c r="N1377" s="576"/>
      <c r="O1377" s="576"/>
      <c r="P1377" s="576"/>
      <c r="Q1377" s="576"/>
      <c r="R1377" s="576"/>
      <c r="S1377" s="576"/>
      <c r="T1377" s="576"/>
      <c r="U1377" s="576"/>
      <c r="V1377" s="576"/>
      <c r="W1377" s="576"/>
      <c r="X1377" s="576"/>
      <c r="Y1377" s="576"/>
      <c r="Z1377" s="576"/>
    </row>
    <row r="1378">
      <c r="A1378" s="741" t="s">
        <v>123</v>
      </c>
      <c r="B1378" s="741" t="s">
        <v>2</v>
      </c>
      <c r="C1378" s="741" t="s">
        <v>3</v>
      </c>
      <c r="D1378" s="741" t="s">
        <v>4</v>
      </c>
      <c r="E1378" s="741" t="s">
        <v>5</v>
      </c>
      <c r="F1378" s="741" t="s">
        <v>6</v>
      </c>
      <c r="G1378" s="741" t="s">
        <v>7</v>
      </c>
      <c r="H1378" s="741" t="s">
        <v>9</v>
      </c>
      <c r="I1378" s="636"/>
      <c r="J1378" s="649"/>
      <c r="K1378" s="636"/>
      <c r="L1378" s="636"/>
      <c r="M1378" s="636"/>
      <c r="N1378" s="636"/>
      <c r="O1378" s="636"/>
      <c r="P1378" s="636"/>
      <c r="Q1378" s="636"/>
      <c r="R1378" s="636"/>
      <c r="S1378" s="636"/>
      <c r="T1378" s="636"/>
      <c r="U1378" s="636"/>
      <c r="V1378" s="636"/>
      <c r="W1378" s="636"/>
      <c r="X1378" s="636"/>
      <c r="Y1378" s="636"/>
      <c r="Z1378" s="636"/>
    </row>
    <row r="1379">
      <c r="A1379" s="743" t="s">
        <v>124</v>
      </c>
      <c r="B1379" s="743">
        <f t="shared" ref="B1379:H1379" si="763">sum(B1374:B1375)</f>
        <v>0</v>
      </c>
      <c r="C1379" s="743">
        <f t="shared" si="763"/>
        <v>0</v>
      </c>
      <c r="D1379" s="743">
        <f t="shared" si="763"/>
        <v>0</v>
      </c>
      <c r="E1379" s="743">
        <f t="shared" si="763"/>
        <v>0</v>
      </c>
      <c r="F1379" s="743">
        <f t="shared" si="763"/>
        <v>0</v>
      </c>
      <c r="G1379" s="743">
        <f t="shared" si="763"/>
        <v>0</v>
      </c>
      <c r="H1379" s="743">
        <f t="shared" si="763"/>
        <v>0</v>
      </c>
      <c r="I1379" s="636"/>
      <c r="J1379" s="649"/>
      <c r="K1379" s="636"/>
      <c r="L1379" s="636"/>
      <c r="M1379" s="636"/>
      <c r="N1379" s="636"/>
      <c r="O1379" s="636"/>
      <c r="P1379" s="636"/>
      <c r="Q1379" s="636"/>
      <c r="R1379" s="636"/>
      <c r="S1379" s="636"/>
      <c r="T1379" s="636"/>
      <c r="U1379" s="636"/>
      <c r="V1379" s="636"/>
      <c r="W1379" s="636"/>
      <c r="X1379" s="636"/>
      <c r="Y1379" s="636"/>
      <c r="Z1379" s="636"/>
    </row>
    <row r="1380">
      <c r="A1380" s="746" t="s">
        <v>126</v>
      </c>
      <c r="B1380" s="747">
        <f t="shared" ref="B1380:H1380" si="764">(B1379*30)</f>
        <v>0</v>
      </c>
      <c r="C1380" s="747">
        <f t="shared" si="764"/>
        <v>0</v>
      </c>
      <c r="D1380" s="747">
        <f t="shared" si="764"/>
        <v>0</v>
      </c>
      <c r="E1380" s="747">
        <f t="shared" si="764"/>
        <v>0</v>
      </c>
      <c r="F1380" s="747">
        <f t="shared" si="764"/>
        <v>0</v>
      </c>
      <c r="G1380" s="747">
        <f t="shared" si="764"/>
        <v>0</v>
      </c>
      <c r="H1380" s="747">
        <f t="shared" si="764"/>
        <v>0</v>
      </c>
      <c r="I1380" s="676"/>
      <c r="J1380" s="577"/>
      <c r="K1380" s="576"/>
      <c r="L1380" s="576"/>
      <c r="M1380" s="576"/>
      <c r="N1380" s="576"/>
      <c r="O1380" s="576"/>
      <c r="P1380" s="576"/>
      <c r="Q1380" s="576"/>
      <c r="R1380" s="576"/>
      <c r="S1380" s="576"/>
      <c r="T1380" s="576"/>
      <c r="U1380" s="576"/>
      <c r="V1380" s="576"/>
      <c r="W1380" s="576"/>
      <c r="X1380" s="576"/>
      <c r="Y1380" s="576"/>
      <c r="Z1380" s="576"/>
    </row>
    <row r="1381">
      <c r="A1381" s="584"/>
      <c r="B1381" s="677"/>
      <c r="C1381" s="677"/>
      <c r="D1381" s="677"/>
      <c r="E1381" s="677"/>
      <c r="F1381" s="677"/>
      <c r="G1381" s="677"/>
      <c r="H1381" s="678"/>
      <c r="I1381" s="676"/>
      <c r="J1381" s="577"/>
      <c r="K1381" s="576"/>
      <c r="L1381" s="576"/>
      <c r="M1381" s="576"/>
      <c r="N1381" s="576"/>
      <c r="O1381" s="576"/>
      <c r="P1381" s="576"/>
      <c r="Q1381" s="576"/>
      <c r="R1381" s="576"/>
      <c r="S1381" s="576"/>
      <c r="T1381" s="576"/>
      <c r="U1381" s="576"/>
      <c r="V1381" s="576"/>
      <c r="W1381" s="576"/>
      <c r="X1381" s="576"/>
      <c r="Y1381" s="576"/>
      <c r="Z1381" s="576"/>
    </row>
    <row r="1382">
      <c r="A1382" s="586"/>
      <c r="B1382" s="587">
        <f t="shared" ref="B1382:H1382" si="765">(B1376*22.5)</f>
        <v>0</v>
      </c>
      <c r="C1382" s="587">
        <f t="shared" si="765"/>
        <v>0</v>
      </c>
      <c r="D1382" s="587">
        <f t="shared" si="765"/>
        <v>0</v>
      </c>
      <c r="E1382" s="587">
        <f t="shared" si="765"/>
        <v>0</v>
      </c>
      <c r="F1382" s="587">
        <f t="shared" si="765"/>
        <v>0</v>
      </c>
      <c r="G1382" s="587">
        <f t="shared" si="765"/>
        <v>0</v>
      </c>
      <c r="H1382" s="587">
        <f t="shared" si="765"/>
        <v>0</v>
      </c>
      <c r="I1382" s="676"/>
      <c r="J1382" s="577"/>
      <c r="K1382" s="576"/>
      <c r="L1382" s="576"/>
      <c r="M1382" s="576"/>
      <c r="N1382" s="576"/>
      <c r="O1382" s="576"/>
      <c r="P1382" s="576"/>
      <c r="Q1382" s="576"/>
      <c r="R1382" s="576"/>
      <c r="S1382" s="576"/>
      <c r="T1382" s="576"/>
      <c r="U1382" s="576"/>
      <c r="V1382" s="576"/>
      <c r="W1382" s="576"/>
      <c r="X1382" s="576"/>
      <c r="Y1382" s="576"/>
      <c r="Z1382" s="576"/>
    </row>
    <row r="1383">
      <c r="A1383" s="576"/>
      <c r="B1383" s="676"/>
      <c r="C1383" s="676"/>
      <c r="D1383" s="676"/>
      <c r="E1383" s="676"/>
      <c r="F1383" s="676"/>
      <c r="G1383" s="676"/>
      <c r="H1383" s="727"/>
      <c r="I1383" s="676"/>
      <c r="J1383" s="577"/>
      <c r="K1383" s="576"/>
      <c r="L1383" s="576"/>
      <c r="M1383" s="576"/>
      <c r="N1383" s="576"/>
      <c r="O1383" s="576"/>
      <c r="P1383" s="576"/>
      <c r="Q1383" s="576"/>
      <c r="R1383" s="576"/>
      <c r="S1383" s="576"/>
      <c r="T1383" s="576"/>
      <c r="U1383" s="576"/>
      <c r="V1383" s="576"/>
      <c r="W1383" s="576"/>
      <c r="X1383" s="576"/>
      <c r="Y1383" s="576"/>
      <c r="Z1383" s="576"/>
    </row>
    <row r="1384">
      <c r="A1384" s="576"/>
      <c r="B1384" s="676"/>
      <c r="C1384" s="676"/>
      <c r="D1384" s="676"/>
      <c r="E1384" s="676"/>
      <c r="F1384" s="676"/>
      <c r="G1384" s="748" t="s">
        <v>35</v>
      </c>
      <c r="H1384" s="749" t="s">
        <v>36</v>
      </c>
      <c r="I1384" s="676"/>
      <c r="J1384" s="577"/>
      <c r="K1384" s="576"/>
      <c r="L1384" s="576"/>
      <c r="M1384" s="576"/>
      <c r="N1384" s="576"/>
      <c r="O1384" s="576"/>
      <c r="P1384" s="576"/>
      <c r="Q1384" s="576"/>
      <c r="R1384" s="576"/>
      <c r="S1384" s="576"/>
      <c r="T1384" s="576"/>
      <c r="U1384" s="576"/>
      <c r="V1384" s="576"/>
      <c r="W1384" s="576"/>
      <c r="X1384" s="576"/>
      <c r="Y1384" s="576"/>
      <c r="Z1384" s="576"/>
    </row>
    <row r="1385">
      <c r="A1385" s="576"/>
      <c r="B1385" s="676"/>
      <c r="C1385" s="676"/>
      <c r="D1385" s="676"/>
      <c r="E1385" s="676"/>
      <c r="F1385" s="676"/>
      <c r="G1385" s="466" t="s">
        <v>330</v>
      </c>
      <c r="H1385" s="750">
        <f>(H1366)</f>
        <v>0</v>
      </c>
      <c r="I1385" s="676"/>
      <c r="J1385" s="577"/>
      <c r="K1385" s="576"/>
      <c r="L1385" s="576"/>
      <c r="M1385" s="576"/>
      <c r="N1385" s="576"/>
      <c r="O1385" s="576"/>
      <c r="P1385" s="576"/>
      <c r="Q1385" s="576"/>
      <c r="R1385" s="576"/>
      <c r="S1385" s="576"/>
      <c r="T1385" s="576"/>
      <c r="U1385" s="576"/>
      <c r="V1385" s="576"/>
      <c r="W1385" s="576"/>
      <c r="X1385" s="576"/>
      <c r="Y1385" s="576"/>
      <c r="Z1385" s="576"/>
    </row>
    <row r="1386">
      <c r="A1386" s="576"/>
      <c r="B1386" s="676"/>
      <c r="C1386" s="676"/>
      <c r="D1386" s="676"/>
      <c r="E1386" s="676"/>
      <c r="F1386" s="676"/>
      <c r="G1386" s="748" t="s">
        <v>9</v>
      </c>
      <c r="H1386" s="751">
        <f>SUM(H1375:H1385)</f>
        <v>0</v>
      </c>
      <c r="I1386" s="676"/>
      <c r="J1386" s="577"/>
      <c r="K1386" s="576"/>
      <c r="L1386" s="576"/>
      <c r="M1386" s="576"/>
      <c r="N1386" s="576"/>
      <c r="O1386" s="576"/>
      <c r="P1386" s="576"/>
      <c r="Q1386" s="576"/>
      <c r="R1386" s="576"/>
      <c r="S1386" s="576"/>
      <c r="T1386" s="576"/>
      <c r="U1386" s="576"/>
      <c r="V1386" s="576"/>
      <c r="W1386" s="576"/>
      <c r="X1386" s="576"/>
      <c r="Y1386" s="576"/>
      <c r="Z1386" s="576"/>
    </row>
    <row r="1387">
      <c r="A1387" s="576"/>
      <c r="B1387" s="676"/>
      <c r="C1387" s="676"/>
      <c r="D1387" s="676"/>
      <c r="E1387" s="676"/>
      <c r="F1387" s="676"/>
      <c r="G1387" s="676"/>
      <c r="H1387" s="727"/>
      <c r="I1387" s="676"/>
      <c r="J1387" s="577"/>
      <c r="K1387" s="576"/>
      <c r="L1387" s="576"/>
      <c r="M1387" s="576"/>
      <c r="N1387" s="576"/>
      <c r="O1387" s="576"/>
      <c r="P1387" s="576"/>
      <c r="Q1387" s="576"/>
      <c r="R1387" s="576"/>
      <c r="S1387" s="576"/>
      <c r="T1387" s="576"/>
      <c r="U1387" s="576"/>
      <c r="V1387" s="576"/>
      <c r="W1387" s="576"/>
      <c r="X1387" s="576"/>
      <c r="Y1387" s="576"/>
      <c r="Z1387" s="576"/>
    </row>
    <row r="1388">
      <c r="A1388" s="576"/>
      <c r="B1388" s="676"/>
      <c r="C1388" s="676"/>
      <c r="D1388" s="676"/>
      <c r="E1388" s="676"/>
      <c r="F1388" s="676"/>
      <c r="G1388" s="718" t="s">
        <v>131</v>
      </c>
      <c r="H1388" s="719">
        <f>(6500-H1386)</f>
        <v>6500</v>
      </c>
      <c r="I1388" s="553">
        <f>(H1386/6500)</f>
        <v>0</v>
      </c>
      <c r="J1388" s="577"/>
      <c r="K1388" s="576"/>
      <c r="L1388" s="576"/>
      <c r="M1388" s="576"/>
      <c r="N1388" s="576"/>
      <c r="O1388" s="576"/>
      <c r="P1388" s="576"/>
      <c r="Q1388" s="576"/>
      <c r="R1388" s="576"/>
      <c r="S1388" s="576"/>
      <c r="T1388" s="576"/>
      <c r="U1388" s="576"/>
      <c r="V1388" s="576"/>
      <c r="W1388" s="576"/>
      <c r="X1388" s="576"/>
      <c r="Y1388" s="576"/>
      <c r="Z1388" s="576"/>
    </row>
    <row r="1389">
      <c r="A1389" s="576"/>
      <c r="B1389" s="676"/>
      <c r="C1389" s="676"/>
      <c r="D1389" s="676"/>
      <c r="E1389" s="676"/>
      <c r="F1389" s="676"/>
      <c r="G1389" s="676"/>
      <c r="H1389" s="727"/>
      <c r="I1389" s="676"/>
      <c r="J1389" s="577"/>
      <c r="K1389" s="576"/>
      <c r="L1389" s="576"/>
      <c r="M1389" s="576"/>
      <c r="N1389" s="576"/>
      <c r="O1389" s="576"/>
      <c r="P1389" s="576"/>
      <c r="Q1389" s="576"/>
      <c r="R1389" s="576"/>
      <c r="S1389" s="576"/>
      <c r="T1389" s="576"/>
      <c r="U1389" s="576"/>
      <c r="V1389" s="576"/>
      <c r="W1389" s="576"/>
      <c r="X1389" s="576"/>
      <c r="Y1389" s="576"/>
      <c r="Z1389" s="576"/>
    </row>
    <row r="1390">
      <c r="A1390" s="632" t="s">
        <v>304</v>
      </c>
      <c r="B1390" s="632">
        <v>28.0</v>
      </c>
      <c r="C1390" s="632">
        <v>29.0</v>
      </c>
      <c r="D1390" s="632">
        <v>30.0</v>
      </c>
      <c r="E1390" s="632">
        <v>31.0</v>
      </c>
      <c r="F1390" s="632">
        <v>1.0</v>
      </c>
      <c r="G1390" s="632">
        <v>2.0</v>
      </c>
      <c r="H1390" s="744"/>
      <c r="I1390" s="744"/>
      <c r="J1390" s="635"/>
      <c r="K1390" s="728" t="s">
        <v>304</v>
      </c>
      <c r="L1390" s="415"/>
      <c r="M1390" s="415"/>
      <c r="N1390" s="415"/>
      <c r="O1390" s="415"/>
      <c r="P1390" s="415"/>
      <c r="Q1390" s="576"/>
      <c r="R1390" s="576"/>
      <c r="S1390" s="576"/>
      <c r="T1390" s="576"/>
      <c r="U1390" s="576"/>
      <c r="V1390" s="576"/>
      <c r="W1390" s="576"/>
      <c r="X1390" s="576"/>
      <c r="Y1390" s="576"/>
      <c r="Z1390" s="576"/>
    </row>
    <row r="1391">
      <c r="A1391" s="414" t="s">
        <v>132</v>
      </c>
      <c r="B1391" s="752" t="s">
        <v>2</v>
      </c>
      <c r="C1391" s="752" t="s">
        <v>3</v>
      </c>
      <c r="D1391" s="752" t="s">
        <v>4</v>
      </c>
      <c r="E1391" s="752" t="s">
        <v>5</v>
      </c>
      <c r="F1391" s="752" t="s">
        <v>6</v>
      </c>
      <c r="G1391" s="752" t="s">
        <v>7</v>
      </c>
      <c r="H1391" s="753" t="s">
        <v>9</v>
      </c>
      <c r="I1391" s="752" t="s">
        <v>71</v>
      </c>
      <c r="J1391" s="575"/>
      <c r="K1391" s="413" t="s">
        <v>132</v>
      </c>
      <c r="L1391" s="413" t="s">
        <v>72</v>
      </c>
      <c r="M1391" s="413" t="s">
        <v>13</v>
      </c>
      <c r="N1391" s="415" t="s">
        <v>73</v>
      </c>
      <c r="O1391" s="415" t="s">
        <v>133</v>
      </c>
      <c r="P1391" s="415" t="s">
        <v>74</v>
      </c>
      <c r="Q1391" s="576"/>
      <c r="R1391" s="576"/>
      <c r="S1391" s="576"/>
      <c r="T1391" s="576"/>
      <c r="U1391" s="576"/>
      <c r="V1391" s="576"/>
      <c r="W1391" s="576"/>
      <c r="X1391" s="576"/>
      <c r="Y1391" s="576"/>
      <c r="Z1391" s="576"/>
    </row>
    <row r="1392">
      <c r="A1392" s="495" t="s">
        <v>1</v>
      </c>
      <c r="B1392" s="754"/>
      <c r="C1392" s="754"/>
      <c r="D1392" s="754"/>
      <c r="E1392" s="754"/>
      <c r="F1392" s="754"/>
      <c r="G1392" s="754"/>
      <c r="H1392" s="755"/>
      <c r="I1392" s="754"/>
      <c r="J1392" s="575"/>
      <c r="K1392" s="422" t="s">
        <v>1</v>
      </c>
      <c r="L1392" s="423"/>
      <c r="M1392" s="423"/>
      <c r="N1392" s="423"/>
      <c r="O1392" s="423"/>
      <c r="P1392" s="423"/>
      <c r="Q1392" s="576"/>
      <c r="R1392" s="576"/>
      <c r="S1392" s="576"/>
      <c r="T1392" s="576"/>
      <c r="U1392" s="576"/>
      <c r="V1392" s="576"/>
      <c r="W1392" s="576"/>
      <c r="X1392" s="576"/>
      <c r="Y1392" s="576"/>
      <c r="Z1392" s="576"/>
    </row>
    <row r="1393">
      <c r="A1393" s="756" t="s">
        <v>273</v>
      </c>
      <c r="B1393" s="741">
        <f t="shared" ref="B1393:G1393" si="766"> sum(B1394, B1395, B1396)</f>
        <v>10</v>
      </c>
      <c r="C1393" s="741">
        <f t="shared" si="766"/>
        <v>5</v>
      </c>
      <c r="D1393" s="741">
        <f t="shared" si="766"/>
        <v>15</v>
      </c>
      <c r="E1393" s="741">
        <f t="shared" si="766"/>
        <v>0</v>
      </c>
      <c r="F1393" s="741">
        <f t="shared" si="766"/>
        <v>17</v>
      </c>
      <c r="G1393" s="741">
        <f t="shared" si="766"/>
        <v>0</v>
      </c>
      <c r="H1393" s="757">
        <f t="shared" ref="H1393:H1409" si="767">SUM(B1393:G1393)</f>
        <v>47</v>
      </c>
      <c r="I1393" s="758"/>
      <c r="J1393" s="575"/>
      <c r="K1393" s="417" t="s">
        <v>273</v>
      </c>
      <c r="L1393" s="578"/>
      <c r="M1393" s="578"/>
      <c r="N1393" s="578"/>
      <c r="O1393" s="578"/>
      <c r="P1393" s="578"/>
      <c r="Q1393" s="576"/>
      <c r="R1393" s="576"/>
      <c r="S1393" s="576"/>
      <c r="T1393" s="576"/>
      <c r="U1393" s="576"/>
      <c r="V1393" s="576"/>
      <c r="W1393" s="576"/>
      <c r="X1393" s="576"/>
      <c r="Y1393" s="576"/>
      <c r="Z1393" s="576"/>
    </row>
    <row r="1394">
      <c r="A1394" s="759" t="s">
        <v>134</v>
      </c>
      <c r="B1394" s="760"/>
      <c r="C1394" s="760">
        <v>2.0</v>
      </c>
      <c r="D1394" s="760">
        <v>6.0</v>
      </c>
      <c r="E1394" s="750">
        <v>0.0</v>
      </c>
      <c r="F1394" s="750">
        <v>7.0</v>
      </c>
      <c r="G1394" s="761"/>
      <c r="H1394" s="762">
        <f t="shared" si="767"/>
        <v>15</v>
      </c>
      <c r="I1394" s="508">
        <f t="shared" ref="I1394:I1396" si="768">(H1394/60)</f>
        <v>0.25</v>
      </c>
      <c r="J1394" s="424" t="s">
        <v>206</v>
      </c>
      <c r="K1394" s="532" t="s">
        <v>134</v>
      </c>
      <c r="L1394" s="655">
        <f t="shared" ref="L1394:L1396" si="769">(O1118)</f>
        <v>47</v>
      </c>
      <c r="M1394" s="656">
        <f t="shared" ref="M1394:M1396" si="770">(L1394-H1394)</f>
        <v>32</v>
      </c>
      <c r="N1394" s="453">
        <v>0.0</v>
      </c>
      <c r="O1394" s="656">
        <f t="shared" ref="O1394:O1396" si="771">sum(M1394,N1394)</f>
        <v>32</v>
      </c>
      <c r="P1394" s="431"/>
      <c r="Q1394" s="576"/>
      <c r="R1394" s="576"/>
      <c r="S1394" s="576"/>
      <c r="T1394" s="576"/>
      <c r="U1394" s="576"/>
      <c r="V1394" s="576"/>
      <c r="W1394" s="576"/>
      <c r="X1394" s="576"/>
      <c r="Y1394" s="576"/>
      <c r="Z1394" s="576"/>
    </row>
    <row r="1395">
      <c r="A1395" s="759" t="s">
        <v>199</v>
      </c>
      <c r="B1395" s="760">
        <v>10.0</v>
      </c>
      <c r="C1395" s="760">
        <v>3.0</v>
      </c>
      <c r="D1395" s="760">
        <v>9.0</v>
      </c>
      <c r="E1395" s="760">
        <v>0.0</v>
      </c>
      <c r="F1395" s="750">
        <v>10.0</v>
      </c>
      <c r="G1395" s="750"/>
      <c r="H1395" s="762">
        <f t="shared" si="767"/>
        <v>32</v>
      </c>
      <c r="I1395" s="508">
        <f t="shared" si="768"/>
        <v>0.5333333333</v>
      </c>
      <c r="J1395" s="763"/>
      <c r="K1395" s="532" t="s">
        <v>199</v>
      </c>
      <c r="L1395" s="655">
        <f t="shared" si="769"/>
        <v>58</v>
      </c>
      <c r="M1395" s="656">
        <f t="shared" si="770"/>
        <v>26</v>
      </c>
      <c r="N1395" s="453">
        <v>20.0</v>
      </c>
      <c r="O1395" s="656">
        <f t="shared" si="771"/>
        <v>46</v>
      </c>
      <c r="P1395" s="435"/>
      <c r="Q1395" s="576"/>
      <c r="R1395" s="576"/>
      <c r="S1395" s="576"/>
      <c r="T1395" s="576"/>
      <c r="U1395" s="576"/>
      <c r="V1395" s="576"/>
      <c r="W1395" s="576"/>
      <c r="X1395" s="576"/>
      <c r="Y1395" s="576"/>
      <c r="Z1395" s="576"/>
    </row>
    <row r="1396">
      <c r="A1396" s="487" t="s">
        <v>335</v>
      </c>
      <c r="B1396" s="654"/>
      <c r="C1396" s="654"/>
      <c r="D1396" s="653"/>
      <c r="E1396" s="654"/>
      <c r="F1396" s="656"/>
      <c r="G1396" s="656"/>
      <c r="H1396" s="654">
        <f t="shared" si="767"/>
        <v>0</v>
      </c>
      <c r="I1396" s="434">
        <f t="shared" si="768"/>
        <v>0</v>
      </c>
      <c r="J1396" s="409"/>
      <c r="K1396" s="430" t="s">
        <v>335</v>
      </c>
      <c r="L1396" s="655">
        <f t="shared" si="769"/>
        <v>0</v>
      </c>
      <c r="M1396" s="656">
        <f t="shared" si="770"/>
        <v>0</v>
      </c>
      <c r="N1396" s="453">
        <v>20.0</v>
      </c>
      <c r="O1396" s="656">
        <f t="shared" si="771"/>
        <v>20</v>
      </c>
      <c r="P1396" s="435"/>
      <c r="Q1396" s="576"/>
      <c r="R1396" s="576"/>
      <c r="S1396" s="576"/>
      <c r="T1396" s="576"/>
      <c r="U1396" s="576"/>
      <c r="V1396" s="576"/>
      <c r="W1396" s="576"/>
      <c r="X1396" s="576"/>
      <c r="Y1396" s="576"/>
      <c r="Z1396" s="576"/>
    </row>
    <row r="1397">
      <c r="A1397" s="451" t="s">
        <v>275</v>
      </c>
      <c r="B1397" s="641">
        <f t="shared" ref="B1397:G1397" si="772"> sum(B1398, B1399, B1400)</f>
        <v>5</v>
      </c>
      <c r="C1397" s="641">
        <f t="shared" si="772"/>
        <v>7</v>
      </c>
      <c r="D1397" s="641">
        <f t="shared" si="772"/>
        <v>8</v>
      </c>
      <c r="E1397" s="641">
        <f t="shared" si="772"/>
        <v>0</v>
      </c>
      <c r="F1397" s="641">
        <f t="shared" si="772"/>
        <v>6</v>
      </c>
      <c r="G1397" s="641">
        <f t="shared" si="772"/>
        <v>2</v>
      </c>
      <c r="H1397" s="642">
        <f t="shared" si="767"/>
        <v>28</v>
      </c>
      <c r="I1397" s="689"/>
      <c r="J1397" s="575"/>
      <c r="K1397" s="417" t="s">
        <v>275</v>
      </c>
      <c r="L1397" s="578"/>
      <c r="M1397" s="578"/>
      <c r="N1397" s="578"/>
      <c r="O1397" s="578"/>
      <c r="P1397" s="578"/>
      <c r="Q1397" s="576"/>
      <c r="R1397" s="576"/>
      <c r="S1397" s="576"/>
      <c r="T1397" s="576"/>
      <c r="U1397" s="576"/>
      <c r="V1397" s="576"/>
      <c r="W1397" s="576"/>
      <c r="X1397" s="576"/>
      <c r="Y1397" s="576"/>
      <c r="Z1397" s="576"/>
    </row>
    <row r="1398">
      <c r="A1398" s="491" t="s">
        <v>230</v>
      </c>
      <c r="B1398" s="653">
        <v>2.0</v>
      </c>
      <c r="C1398" s="653">
        <v>4.0</v>
      </c>
      <c r="D1398" s="653">
        <v>8.0</v>
      </c>
      <c r="E1398" s="653">
        <v>0.0</v>
      </c>
      <c r="F1398" s="651">
        <v>6.0</v>
      </c>
      <c r="G1398" s="651">
        <v>2.0</v>
      </c>
      <c r="H1398" s="654">
        <f t="shared" si="767"/>
        <v>22</v>
      </c>
      <c r="I1398" s="434">
        <f t="shared" ref="I1398:I1400" si="773">(H1398/60)</f>
        <v>0.3666666667</v>
      </c>
      <c r="J1398" s="424" t="s">
        <v>206</v>
      </c>
      <c r="K1398" s="532" t="s">
        <v>230</v>
      </c>
      <c r="L1398" s="655">
        <f>(O1123)</f>
        <v>36</v>
      </c>
      <c r="M1398" s="656">
        <f t="shared" ref="M1398:M1400" si="774">(L1398-H1398)</f>
        <v>14</v>
      </c>
      <c r="N1398" s="453">
        <v>0.0</v>
      </c>
      <c r="O1398" s="656">
        <f t="shared" ref="O1398:O1400" si="775">sum(M1398,N1398)</f>
        <v>14</v>
      </c>
      <c r="P1398" s="435"/>
      <c r="Q1398" s="576"/>
      <c r="R1398" s="576"/>
      <c r="S1398" s="576"/>
      <c r="T1398" s="576"/>
      <c r="U1398" s="576"/>
      <c r="V1398" s="576"/>
      <c r="W1398" s="576"/>
      <c r="X1398" s="576"/>
      <c r="Y1398" s="576"/>
      <c r="Z1398" s="576"/>
    </row>
    <row r="1399">
      <c r="A1399" s="491" t="s">
        <v>200</v>
      </c>
      <c r="B1399" s="653">
        <v>3.0</v>
      </c>
      <c r="C1399" s="653">
        <v>3.0</v>
      </c>
      <c r="D1399" s="653">
        <v>0.0</v>
      </c>
      <c r="E1399" s="653">
        <v>0.0</v>
      </c>
      <c r="F1399" s="651">
        <v>0.0</v>
      </c>
      <c r="G1399" s="656"/>
      <c r="H1399" s="654">
        <f t="shared" si="767"/>
        <v>6</v>
      </c>
      <c r="I1399" s="434">
        <f t="shared" si="773"/>
        <v>0.1</v>
      </c>
      <c r="J1399" s="424" t="s">
        <v>206</v>
      </c>
      <c r="K1399" s="532" t="s">
        <v>200</v>
      </c>
      <c r="L1399" s="655">
        <f>(O1122)</f>
        <v>39</v>
      </c>
      <c r="M1399" s="656">
        <f t="shared" si="774"/>
        <v>33</v>
      </c>
      <c r="N1399" s="453">
        <v>0.0</v>
      </c>
      <c r="O1399" s="656">
        <f t="shared" si="775"/>
        <v>33</v>
      </c>
      <c r="P1399" s="435"/>
      <c r="Q1399" s="576"/>
      <c r="R1399" s="576"/>
      <c r="S1399" s="576"/>
      <c r="T1399" s="576"/>
      <c r="U1399" s="576"/>
      <c r="V1399" s="576"/>
      <c r="W1399" s="576"/>
      <c r="X1399" s="576"/>
      <c r="Y1399" s="576"/>
      <c r="Z1399" s="576"/>
    </row>
    <row r="1400">
      <c r="A1400" s="491" t="s">
        <v>274</v>
      </c>
      <c r="B1400" s="654"/>
      <c r="C1400" s="654"/>
      <c r="D1400" s="654"/>
      <c r="E1400" s="654"/>
      <c r="F1400" s="656"/>
      <c r="G1400" s="656"/>
      <c r="H1400" s="654">
        <f t="shared" si="767"/>
        <v>0</v>
      </c>
      <c r="I1400" s="434">
        <f t="shared" si="773"/>
        <v>0</v>
      </c>
      <c r="J1400" s="409"/>
      <c r="K1400" s="532" t="s">
        <v>274</v>
      </c>
      <c r="L1400" s="655">
        <f>(O1124)</f>
        <v>0</v>
      </c>
      <c r="M1400" s="656">
        <f t="shared" si="774"/>
        <v>0</v>
      </c>
      <c r="N1400" s="453">
        <v>0.0</v>
      </c>
      <c r="O1400" s="656">
        <f t="shared" si="775"/>
        <v>0</v>
      </c>
      <c r="P1400" s="435"/>
      <c r="Q1400" s="576"/>
      <c r="R1400" s="576"/>
      <c r="S1400" s="576"/>
      <c r="T1400" s="576"/>
      <c r="U1400" s="576"/>
      <c r="V1400" s="576"/>
      <c r="W1400" s="576"/>
      <c r="X1400" s="576"/>
      <c r="Y1400" s="576"/>
      <c r="Z1400" s="576"/>
    </row>
    <row r="1401">
      <c r="A1401" s="451" t="s">
        <v>276</v>
      </c>
      <c r="B1401" s="641">
        <f t="shared" ref="B1401:G1401" si="776"> sum(B1402, B1403, B1404)</f>
        <v>0</v>
      </c>
      <c r="C1401" s="641">
        <f t="shared" si="776"/>
        <v>0</v>
      </c>
      <c r="D1401" s="641">
        <f t="shared" si="776"/>
        <v>0</v>
      </c>
      <c r="E1401" s="641">
        <f t="shared" si="776"/>
        <v>0</v>
      </c>
      <c r="F1401" s="641">
        <f t="shared" si="776"/>
        <v>0</v>
      </c>
      <c r="G1401" s="641">
        <f t="shared" si="776"/>
        <v>0</v>
      </c>
      <c r="H1401" s="642">
        <f t="shared" si="767"/>
        <v>0</v>
      </c>
      <c r="I1401" s="689"/>
      <c r="J1401" s="575"/>
      <c r="K1401" s="417" t="s">
        <v>276</v>
      </c>
      <c r="L1401" s="578"/>
      <c r="M1401" s="578"/>
      <c r="N1401" s="578"/>
      <c r="O1401" s="578"/>
      <c r="P1401" s="578"/>
      <c r="Q1401" s="576"/>
      <c r="R1401" s="576"/>
      <c r="S1401" s="576"/>
      <c r="T1401" s="576"/>
      <c r="U1401" s="576"/>
      <c r="V1401" s="576"/>
      <c r="W1401" s="576"/>
      <c r="X1401" s="576"/>
      <c r="Y1401" s="576"/>
      <c r="Z1401" s="576"/>
    </row>
    <row r="1402">
      <c r="A1402" s="491" t="s">
        <v>274</v>
      </c>
      <c r="B1402" s="654"/>
      <c r="C1402" s="654"/>
      <c r="D1402" s="654"/>
      <c r="E1402" s="654"/>
      <c r="F1402" s="656"/>
      <c r="G1402" s="656"/>
      <c r="H1402" s="654">
        <f t="shared" si="767"/>
        <v>0</v>
      </c>
      <c r="I1402" s="434">
        <f t="shared" ref="I1402:I1404" si="777">(H1402/60)</f>
        <v>0</v>
      </c>
      <c r="J1402" s="409"/>
      <c r="K1402" s="491" t="s">
        <v>274</v>
      </c>
      <c r="L1402" s="655">
        <f t="shared" ref="L1402:L1404" si="778">(O1126)</f>
        <v>40</v>
      </c>
      <c r="M1402" s="656">
        <f t="shared" ref="M1402:M1404" si="779">(L1402-H1402)</f>
        <v>40</v>
      </c>
      <c r="N1402" s="453">
        <v>0.0</v>
      </c>
      <c r="O1402" s="656">
        <f t="shared" ref="O1402:O1404" si="780">sum(M1402,N1402)</f>
        <v>40</v>
      </c>
      <c r="P1402" s="435"/>
      <c r="Q1402" s="576"/>
      <c r="R1402" s="576"/>
      <c r="S1402" s="576"/>
      <c r="T1402" s="576"/>
      <c r="U1402" s="576"/>
      <c r="V1402" s="576"/>
      <c r="W1402" s="576"/>
      <c r="X1402" s="576"/>
      <c r="Y1402" s="576"/>
      <c r="Z1402" s="576"/>
    </row>
    <row r="1403">
      <c r="A1403" s="491" t="s">
        <v>274</v>
      </c>
      <c r="B1403" s="654"/>
      <c r="C1403" s="654"/>
      <c r="D1403" s="654"/>
      <c r="E1403" s="654"/>
      <c r="F1403" s="656"/>
      <c r="G1403" s="656"/>
      <c r="H1403" s="654">
        <f t="shared" si="767"/>
        <v>0</v>
      </c>
      <c r="I1403" s="434">
        <f t="shared" si="777"/>
        <v>0</v>
      </c>
      <c r="J1403" s="409"/>
      <c r="K1403" s="532" t="s">
        <v>274</v>
      </c>
      <c r="L1403" s="655">
        <f t="shared" si="778"/>
        <v>0</v>
      </c>
      <c r="M1403" s="656">
        <f t="shared" si="779"/>
        <v>0</v>
      </c>
      <c r="N1403" s="453">
        <v>0.0</v>
      </c>
      <c r="O1403" s="656">
        <f t="shared" si="780"/>
        <v>0</v>
      </c>
      <c r="P1403" s="435"/>
      <c r="Q1403" s="576"/>
      <c r="R1403" s="576"/>
      <c r="S1403" s="576"/>
      <c r="T1403" s="576"/>
      <c r="U1403" s="576"/>
      <c r="V1403" s="576"/>
      <c r="W1403" s="576"/>
      <c r="X1403" s="576"/>
      <c r="Y1403" s="576"/>
      <c r="Z1403" s="576"/>
    </row>
    <row r="1404">
      <c r="A1404" s="491" t="s">
        <v>274</v>
      </c>
      <c r="B1404" s="654"/>
      <c r="C1404" s="654"/>
      <c r="D1404" s="654"/>
      <c r="E1404" s="654"/>
      <c r="F1404" s="656"/>
      <c r="G1404" s="656"/>
      <c r="H1404" s="654">
        <f t="shared" si="767"/>
        <v>0</v>
      </c>
      <c r="I1404" s="434">
        <f t="shared" si="777"/>
        <v>0</v>
      </c>
      <c r="J1404" s="409"/>
      <c r="K1404" s="532" t="s">
        <v>274</v>
      </c>
      <c r="L1404" s="655">
        <f t="shared" si="778"/>
        <v>0</v>
      </c>
      <c r="M1404" s="656">
        <f t="shared" si="779"/>
        <v>0</v>
      </c>
      <c r="N1404" s="453">
        <v>0.0</v>
      </c>
      <c r="O1404" s="656">
        <f t="shared" si="780"/>
        <v>0</v>
      </c>
      <c r="P1404" s="435"/>
      <c r="Q1404" s="576"/>
      <c r="R1404" s="576"/>
      <c r="S1404" s="576"/>
      <c r="T1404" s="576"/>
      <c r="U1404" s="576"/>
      <c r="V1404" s="576"/>
      <c r="W1404" s="576"/>
      <c r="X1404" s="576"/>
      <c r="Y1404" s="576"/>
      <c r="Z1404" s="576"/>
    </row>
    <row r="1405">
      <c r="A1405" s="451" t="s">
        <v>277</v>
      </c>
      <c r="B1405" s="641">
        <f t="shared" ref="B1405:G1405" si="781"> sum(B1406, B1407, B1408)</f>
        <v>0</v>
      </c>
      <c r="C1405" s="641">
        <f t="shared" si="781"/>
        <v>0</v>
      </c>
      <c r="D1405" s="641">
        <f t="shared" si="781"/>
        <v>0</v>
      </c>
      <c r="E1405" s="641">
        <f t="shared" si="781"/>
        <v>0</v>
      </c>
      <c r="F1405" s="641">
        <f t="shared" si="781"/>
        <v>0</v>
      </c>
      <c r="G1405" s="641">
        <f t="shared" si="781"/>
        <v>0</v>
      </c>
      <c r="H1405" s="642">
        <f t="shared" si="767"/>
        <v>0</v>
      </c>
      <c r="I1405" s="689"/>
      <c r="J1405" s="575"/>
      <c r="K1405" s="417" t="s">
        <v>277</v>
      </c>
      <c r="L1405" s="578"/>
      <c r="M1405" s="578"/>
      <c r="N1405" s="578"/>
      <c r="O1405" s="578"/>
      <c r="P1405" s="578"/>
      <c r="Q1405" s="576"/>
      <c r="R1405" s="576"/>
      <c r="S1405" s="576"/>
      <c r="T1405" s="576"/>
      <c r="U1405" s="576"/>
      <c r="V1405" s="576"/>
      <c r="W1405" s="576"/>
      <c r="X1405" s="576"/>
      <c r="Y1405" s="576"/>
      <c r="Z1405" s="576"/>
    </row>
    <row r="1406">
      <c r="A1406" s="491" t="s">
        <v>274</v>
      </c>
      <c r="B1406" s="654"/>
      <c r="C1406" s="654"/>
      <c r="D1406" s="654"/>
      <c r="E1406" s="654"/>
      <c r="F1406" s="656"/>
      <c r="G1406" s="656"/>
      <c r="H1406" s="654">
        <f t="shared" si="767"/>
        <v>0</v>
      </c>
      <c r="I1406" s="434">
        <f t="shared" ref="I1406:I1408" si="782">(H1406/60)</f>
        <v>0</v>
      </c>
      <c r="J1406" s="409"/>
      <c r="K1406" s="532" t="s">
        <v>274</v>
      </c>
      <c r="L1406" s="655">
        <f t="shared" ref="L1406:L1408" si="783">(O1130)</f>
        <v>0</v>
      </c>
      <c r="M1406" s="656">
        <f t="shared" ref="M1406:M1408" si="784">(L1406-H1406)</f>
        <v>0</v>
      </c>
      <c r="N1406" s="453">
        <v>0.0</v>
      </c>
      <c r="O1406" s="656">
        <f t="shared" ref="O1406:O1408" si="785">sum(M1406,N1406)</f>
        <v>0</v>
      </c>
      <c r="P1406" s="435"/>
      <c r="Q1406" s="576"/>
      <c r="R1406" s="576"/>
      <c r="S1406" s="576"/>
      <c r="T1406" s="576"/>
      <c r="U1406" s="576"/>
      <c r="V1406" s="576"/>
      <c r="W1406" s="576"/>
      <c r="X1406" s="576"/>
      <c r="Y1406" s="576"/>
      <c r="Z1406" s="576"/>
    </row>
    <row r="1407">
      <c r="A1407" s="491" t="s">
        <v>274</v>
      </c>
      <c r="B1407" s="654"/>
      <c r="C1407" s="654"/>
      <c r="D1407" s="654"/>
      <c r="E1407" s="654"/>
      <c r="F1407" s="656"/>
      <c r="G1407" s="656"/>
      <c r="H1407" s="654">
        <f t="shared" si="767"/>
        <v>0</v>
      </c>
      <c r="I1407" s="434">
        <f t="shared" si="782"/>
        <v>0</v>
      </c>
      <c r="J1407" s="409"/>
      <c r="K1407" s="532" t="s">
        <v>274</v>
      </c>
      <c r="L1407" s="655">
        <f t="shared" si="783"/>
        <v>0</v>
      </c>
      <c r="M1407" s="656">
        <f t="shared" si="784"/>
        <v>0</v>
      </c>
      <c r="N1407" s="453">
        <v>0.0</v>
      </c>
      <c r="O1407" s="656">
        <f t="shared" si="785"/>
        <v>0</v>
      </c>
      <c r="P1407" s="435"/>
      <c r="Q1407" s="576"/>
      <c r="R1407" s="576"/>
      <c r="S1407" s="576"/>
      <c r="T1407" s="576"/>
      <c r="U1407" s="576"/>
      <c r="V1407" s="576"/>
      <c r="W1407" s="576"/>
      <c r="X1407" s="576"/>
      <c r="Y1407" s="576"/>
      <c r="Z1407" s="576"/>
    </row>
    <row r="1408">
      <c r="A1408" s="491" t="s">
        <v>274</v>
      </c>
      <c r="B1408" s="654"/>
      <c r="C1408" s="654"/>
      <c r="D1408" s="654"/>
      <c r="E1408" s="654"/>
      <c r="F1408" s="656"/>
      <c r="G1408" s="656"/>
      <c r="H1408" s="654">
        <f t="shared" si="767"/>
        <v>0</v>
      </c>
      <c r="I1408" s="434">
        <f t="shared" si="782"/>
        <v>0</v>
      </c>
      <c r="J1408" s="409"/>
      <c r="K1408" s="532" t="s">
        <v>274</v>
      </c>
      <c r="L1408" s="655">
        <f t="shared" si="783"/>
        <v>0</v>
      </c>
      <c r="M1408" s="656">
        <f t="shared" si="784"/>
        <v>0</v>
      </c>
      <c r="N1408" s="453">
        <v>0.0</v>
      </c>
      <c r="O1408" s="656">
        <f t="shared" si="785"/>
        <v>0</v>
      </c>
      <c r="P1408" s="435"/>
      <c r="Q1408" s="576"/>
      <c r="R1408" s="576"/>
      <c r="S1408" s="576"/>
      <c r="T1408" s="576"/>
      <c r="U1408" s="576"/>
      <c r="V1408" s="576"/>
      <c r="W1408" s="576"/>
      <c r="X1408" s="576"/>
      <c r="Y1408" s="576"/>
      <c r="Z1408" s="576"/>
    </row>
    <row r="1409">
      <c r="A1409" s="420"/>
      <c r="B1409" s="646">
        <f t="shared" ref="B1409:G1409" si="786">SUM(B1394,B1395, B1396,B1398,B1399, B1400, B1402,B1403,B1404, B1406,B1407,B1408)</f>
        <v>15</v>
      </c>
      <c r="C1409" s="646">
        <f t="shared" si="786"/>
        <v>12</v>
      </c>
      <c r="D1409" s="646">
        <f t="shared" si="786"/>
        <v>23</v>
      </c>
      <c r="E1409" s="646">
        <f t="shared" si="786"/>
        <v>0</v>
      </c>
      <c r="F1409" s="646">
        <f t="shared" si="786"/>
        <v>23</v>
      </c>
      <c r="G1409" s="646">
        <f t="shared" si="786"/>
        <v>2</v>
      </c>
      <c r="H1409" s="646">
        <f t="shared" si="767"/>
        <v>75</v>
      </c>
      <c r="I1409" s="589"/>
      <c r="J1409" s="575"/>
      <c r="K1409" s="423" t="s">
        <v>9</v>
      </c>
      <c r="L1409" s="646">
        <f t="shared" ref="L1409:O1409" si="787">SUM(L1394:L1399)</f>
        <v>180</v>
      </c>
      <c r="M1409" s="646">
        <f t="shared" si="787"/>
        <v>105</v>
      </c>
      <c r="N1409" s="423">
        <f t="shared" si="787"/>
        <v>40</v>
      </c>
      <c r="O1409" s="646">
        <f t="shared" si="787"/>
        <v>145</v>
      </c>
      <c r="P1409" s="423"/>
      <c r="Q1409" s="576"/>
      <c r="R1409" s="576"/>
      <c r="S1409" s="576"/>
      <c r="T1409" s="576"/>
      <c r="U1409" s="576"/>
      <c r="V1409" s="576"/>
      <c r="W1409" s="576"/>
      <c r="X1409" s="576"/>
      <c r="Y1409" s="576"/>
      <c r="Z1409" s="576"/>
    </row>
    <row r="1410">
      <c r="A1410" s="584"/>
      <c r="B1410" s="677"/>
      <c r="C1410" s="677"/>
      <c r="D1410" s="677"/>
      <c r="E1410" s="677"/>
      <c r="F1410" s="677"/>
      <c r="G1410" s="677"/>
      <c r="H1410" s="678"/>
      <c r="I1410" s="676"/>
      <c r="J1410" s="577"/>
      <c r="K1410" s="576"/>
      <c r="L1410" s="576"/>
      <c r="M1410" s="576"/>
      <c r="N1410" s="576"/>
      <c r="O1410" s="576"/>
      <c r="P1410" s="576"/>
      <c r="Q1410" s="576"/>
      <c r="R1410" s="576"/>
      <c r="S1410" s="576"/>
      <c r="T1410" s="576"/>
      <c r="U1410" s="576"/>
      <c r="V1410" s="576"/>
      <c r="W1410" s="576"/>
      <c r="X1410" s="576"/>
      <c r="Y1410" s="576"/>
      <c r="Z1410" s="576"/>
    </row>
    <row r="1411">
      <c r="A1411" s="586"/>
      <c r="B1411" s="493">
        <f t="shared" ref="B1411:H1411" si="788">(B1409*32)</f>
        <v>480</v>
      </c>
      <c r="C1411" s="493">
        <f t="shared" si="788"/>
        <v>384</v>
      </c>
      <c r="D1411" s="493">
        <f t="shared" si="788"/>
        <v>736</v>
      </c>
      <c r="E1411" s="493">
        <f t="shared" si="788"/>
        <v>0</v>
      </c>
      <c r="F1411" s="493">
        <f t="shared" si="788"/>
        <v>736</v>
      </c>
      <c r="G1411" s="493">
        <f t="shared" si="788"/>
        <v>64</v>
      </c>
      <c r="H1411" s="493">
        <f t="shared" si="788"/>
        <v>2400</v>
      </c>
      <c r="I1411" s="676"/>
      <c r="J1411" s="577"/>
      <c r="K1411" s="576"/>
      <c r="L1411" s="576"/>
      <c r="M1411" s="576"/>
      <c r="N1411" s="576"/>
      <c r="O1411" s="576"/>
      <c r="P1411" s="576"/>
      <c r="Q1411" s="576"/>
      <c r="R1411" s="576"/>
      <c r="S1411" s="576"/>
      <c r="T1411" s="576"/>
      <c r="U1411" s="576"/>
      <c r="V1411" s="576"/>
      <c r="W1411" s="576"/>
      <c r="X1411" s="576"/>
      <c r="Y1411" s="576"/>
      <c r="Z1411" s="576"/>
    </row>
    <row r="1412">
      <c r="A1412" s="576"/>
      <c r="B1412" s="676"/>
      <c r="C1412" s="676"/>
      <c r="D1412" s="676"/>
      <c r="E1412" s="676"/>
      <c r="F1412" s="676"/>
      <c r="G1412" s="677"/>
      <c r="H1412" s="678"/>
      <c r="I1412" s="676"/>
      <c r="J1412" s="577"/>
      <c r="K1412" s="576"/>
      <c r="L1412" s="576"/>
      <c r="M1412" s="576"/>
      <c r="N1412" s="576"/>
      <c r="O1412" s="576"/>
      <c r="P1412" s="576"/>
      <c r="Q1412" s="576"/>
      <c r="R1412" s="576"/>
      <c r="S1412" s="576"/>
      <c r="T1412" s="576"/>
      <c r="U1412" s="576"/>
      <c r="V1412" s="576"/>
      <c r="W1412" s="576"/>
      <c r="X1412" s="576"/>
      <c r="Y1412" s="576"/>
      <c r="Z1412" s="576"/>
    </row>
    <row r="1413">
      <c r="A1413" s="576"/>
      <c r="B1413" s="676"/>
      <c r="C1413" s="764" t="s">
        <v>336</v>
      </c>
      <c r="D1413" s="676"/>
      <c r="E1413" s="676"/>
      <c r="F1413" s="679"/>
      <c r="G1413" s="680" t="s">
        <v>35</v>
      </c>
      <c r="H1413" s="681" t="s">
        <v>36</v>
      </c>
      <c r="I1413" s="676"/>
      <c r="J1413" s="577"/>
      <c r="K1413" s="576"/>
      <c r="L1413" s="576"/>
      <c r="M1413" s="576"/>
      <c r="N1413" s="576"/>
      <c r="O1413" s="576"/>
      <c r="P1413" s="576"/>
      <c r="Q1413" s="576"/>
      <c r="R1413" s="576"/>
      <c r="S1413" s="576"/>
      <c r="T1413" s="576"/>
      <c r="U1413" s="576"/>
      <c r="V1413" s="576"/>
      <c r="W1413" s="576"/>
      <c r="X1413" s="576"/>
      <c r="Y1413" s="576"/>
      <c r="Z1413" s="576"/>
    </row>
    <row r="1414">
      <c r="A1414" s="576"/>
      <c r="B1414" s="676"/>
      <c r="C1414" s="676"/>
      <c r="D1414" s="676"/>
      <c r="E1414" s="676"/>
      <c r="F1414" s="679"/>
      <c r="G1414" s="431" t="s">
        <v>326</v>
      </c>
      <c r="H1414" s="656">
        <v>89.0</v>
      </c>
      <c r="I1414" s="676"/>
      <c r="J1414" s="577"/>
      <c r="K1414" s="576"/>
      <c r="L1414" s="576"/>
      <c r="M1414" s="576"/>
      <c r="N1414" s="576"/>
      <c r="O1414" s="576"/>
      <c r="P1414" s="576"/>
      <c r="Q1414" s="576"/>
      <c r="R1414" s="576"/>
      <c r="S1414" s="576"/>
      <c r="T1414" s="576"/>
      <c r="U1414" s="576"/>
      <c r="V1414" s="576"/>
      <c r="W1414" s="576"/>
      <c r="X1414" s="576"/>
      <c r="Y1414" s="576"/>
      <c r="Z1414" s="576"/>
    </row>
    <row r="1415">
      <c r="A1415" s="576"/>
      <c r="B1415" s="676"/>
      <c r="C1415" s="676"/>
      <c r="D1415" s="676"/>
      <c r="E1415" s="676"/>
      <c r="F1415" s="679"/>
      <c r="G1415" s="431" t="s">
        <v>327</v>
      </c>
      <c r="H1415" s="656">
        <v>99.0</v>
      </c>
      <c r="I1415" s="676"/>
      <c r="J1415" s="577"/>
      <c r="K1415" s="576"/>
      <c r="L1415" s="576"/>
      <c r="M1415" s="576"/>
      <c r="N1415" s="576"/>
      <c r="O1415" s="576"/>
      <c r="P1415" s="576"/>
      <c r="Q1415" s="576"/>
      <c r="R1415" s="576"/>
      <c r="S1415" s="576"/>
      <c r="T1415" s="576"/>
      <c r="U1415" s="576"/>
      <c r="V1415" s="576"/>
      <c r="W1415" s="576"/>
      <c r="X1415" s="576"/>
      <c r="Y1415" s="576"/>
      <c r="Z1415" s="576"/>
    </row>
    <row r="1416">
      <c r="A1416" s="576"/>
      <c r="B1416" s="676"/>
      <c r="C1416" s="676"/>
      <c r="D1416" s="676"/>
      <c r="E1416" s="676"/>
      <c r="F1416" s="679"/>
      <c r="G1416" s="431" t="s">
        <v>328</v>
      </c>
      <c r="H1416" s="651">
        <v>82.0</v>
      </c>
      <c r="I1416" s="676"/>
      <c r="J1416" s="577"/>
      <c r="K1416" s="576"/>
      <c r="L1416" s="576"/>
      <c r="M1416" s="576"/>
      <c r="N1416" s="576"/>
      <c r="O1416" s="576"/>
      <c r="P1416" s="576"/>
      <c r="Q1416" s="576"/>
      <c r="R1416" s="576"/>
      <c r="S1416" s="576"/>
      <c r="T1416" s="576"/>
      <c r="U1416" s="576"/>
      <c r="V1416" s="576"/>
      <c r="W1416" s="576"/>
      <c r="X1416" s="576"/>
      <c r="Y1416" s="576"/>
      <c r="Z1416" s="576"/>
    </row>
    <row r="1417">
      <c r="A1417" s="576"/>
      <c r="B1417" s="676"/>
      <c r="C1417" s="676"/>
      <c r="D1417" s="676"/>
      <c r="E1417" s="676"/>
      <c r="F1417" s="679"/>
      <c r="G1417" s="431" t="s">
        <v>329</v>
      </c>
      <c r="H1417" s="651">
        <v>85.0</v>
      </c>
      <c r="I1417" s="676"/>
      <c r="J1417" s="577"/>
      <c r="K1417" s="576"/>
      <c r="L1417" s="576"/>
      <c r="M1417" s="576"/>
      <c r="N1417" s="576"/>
      <c r="O1417" s="576"/>
      <c r="P1417" s="576"/>
      <c r="Q1417" s="576"/>
      <c r="R1417" s="576"/>
      <c r="S1417" s="576"/>
      <c r="T1417" s="576"/>
      <c r="U1417" s="576"/>
      <c r="V1417" s="576"/>
      <c r="W1417" s="576"/>
      <c r="X1417" s="576"/>
      <c r="Y1417" s="576"/>
      <c r="Z1417" s="576"/>
    </row>
    <row r="1418">
      <c r="A1418" s="576"/>
      <c r="B1418" s="676"/>
      <c r="C1418" s="676"/>
      <c r="D1418" s="676"/>
      <c r="E1418" s="676"/>
      <c r="F1418" s="679"/>
      <c r="G1418" s="431" t="s">
        <v>330</v>
      </c>
      <c r="H1418" s="651">
        <f>(H1409)</f>
        <v>75</v>
      </c>
      <c r="I1418" s="676"/>
      <c r="J1418" s="577"/>
      <c r="K1418" s="576"/>
      <c r="L1418" s="576"/>
      <c r="M1418" s="576"/>
      <c r="N1418" s="576"/>
      <c r="O1418" s="576"/>
      <c r="P1418" s="576"/>
      <c r="Q1418" s="576"/>
      <c r="R1418" s="576"/>
      <c r="S1418" s="576"/>
      <c r="T1418" s="576"/>
      <c r="U1418" s="576"/>
      <c r="V1418" s="576"/>
      <c r="W1418" s="576"/>
      <c r="X1418" s="576"/>
      <c r="Y1418" s="576"/>
      <c r="Z1418" s="576"/>
    </row>
    <row r="1419">
      <c r="A1419" s="576"/>
      <c r="B1419" s="676"/>
      <c r="C1419" s="676"/>
      <c r="D1419" s="676"/>
      <c r="E1419" s="676"/>
      <c r="F1419" s="679"/>
      <c r="G1419" s="680" t="s">
        <v>9</v>
      </c>
      <c r="H1419" s="682">
        <f>SUM(H1414:H1418)</f>
        <v>430</v>
      </c>
      <c r="I1419" s="676"/>
      <c r="J1419" s="577"/>
      <c r="K1419" s="576"/>
      <c r="L1419" s="576"/>
      <c r="M1419" s="576"/>
      <c r="N1419" s="576"/>
      <c r="O1419" s="576"/>
      <c r="P1419" s="576"/>
      <c r="Q1419" s="576"/>
      <c r="R1419" s="576"/>
      <c r="S1419" s="576"/>
      <c r="T1419" s="576"/>
      <c r="U1419" s="576"/>
      <c r="V1419" s="576"/>
      <c r="W1419" s="576"/>
      <c r="X1419" s="576"/>
      <c r="Y1419" s="576"/>
      <c r="Z1419" s="576"/>
    </row>
    <row r="1420">
      <c r="A1420" s="576"/>
      <c r="B1420" s="676"/>
      <c r="C1420" s="676"/>
      <c r="D1420" s="676"/>
      <c r="E1420" s="676"/>
      <c r="F1420" s="676"/>
      <c r="G1420" s="677"/>
      <c r="H1420" s="678"/>
      <c r="I1420" s="677"/>
      <c r="J1420" s="577"/>
      <c r="K1420" s="576"/>
      <c r="L1420" s="576"/>
      <c r="M1420" s="576"/>
      <c r="N1420" s="576"/>
      <c r="O1420" s="576"/>
      <c r="P1420" s="576"/>
      <c r="Q1420" s="576"/>
      <c r="R1420" s="576"/>
      <c r="S1420" s="576"/>
      <c r="T1420" s="576"/>
      <c r="U1420" s="576"/>
      <c r="V1420" s="576"/>
      <c r="W1420" s="576"/>
      <c r="X1420" s="576"/>
      <c r="Y1420" s="576"/>
      <c r="Z1420" s="576"/>
    </row>
    <row r="1421">
      <c r="A1421" s="576"/>
      <c r="B1421" s="676"/>
      <c r="C1421" s="676"/>
      <c r="D1421" s="676"/>
      <c r="E1421" s="676"/>
      <c r="F1421" s="679"/>
      <c r="G1421" s="683" t="s">
        <v>131</v>
      </c>
      <c r="H1421" s="684">
        <f>(1000-H1419)</f>
        <v>570</v>
      </c>
      <c r="I1421" s="486">
        <f>(H1419/1000)</f>
        <v>0.43</v>
      </c>
      <c r="J1421" s="577"/>
      <c r="K1421" s="576"/>
      <c r="L1421" s="576"/>
      <c r="M1421" s="576"/>
      <c r="N1421" s="576"/>
      <c r="O1421" s="576"/>
      <c r="P1421" s="576"/>
      <c r="Q1421" s="576"/>
      <c r="R1421" s="576"/>
      <c r="S1421" s="576"/>
      <c r="T1421" s="576"/>
      <c r="U1421" s="576"/>
      <c r="V1421" s="576"/>
      <c r="W1421" s="576"/>
      <c r="X1421" s="576"/>
      <c r="Y1421" s="576"/>
      <c r="Z1421" s="576"/>
    </row>
    <row r="1422">
      <c r="A1422" s="584"/>
      <c r="B1422" s="677"/>
      <c r="C1422" s="677"/>
      <c r="D1422" s="677"/>
      <c r="E1422" s="677"/>
      <c r="F1422" s="677"/>
      <c r="G1422" s="677"/>
      <c r="H1422" s="678"/>
      <c r="I1422" s="677"/>
      <c r="J1422" s="577"/>
      <c r="K1422" s="584"/>
      <c r="L1422" s="584"/>
      <c r="M1422" s="584"/>
      <c r="N1422" s="584"/>
      <c r="O1422" s="584"/>
      <c r="P1422" s="584"/>
      <c r="Q1422" s="576"/>
      <c r="R1422" s="576"/>
      <c r="S1422" s="576"/>
      <c r="T1422" s="576"/>
      <c r="U1422" s="576"/>
      <c r="V1422" s="576"/>
      <c r="W1422" s="576"/>
      <c r="X1422" s="576"/>
      <c r="Y1422" s="576"/>
      <c r="Z1422" s="576"/>
    </row>
    <row r="1423">
      <c r="A1423" s="632" t="s">
        <v>304</v>
      </c>
      <c r="B1423" s="633">
        <v>28.0</v>
      </c>
      <c r="C1423" s="633">
        <v>29.0</v>
      </c>
      <c r="D1423" s="633">
        <v>30.0</v>
      </c>
      <c r="E1423" s="633">
        <v>31.0</v>
      </c>
      <c r="F1423" s="633">
        <v>1.0</v>
      </c>
      <c r="G1423" s="633">
        <v>2.0</v>
      </c>
      <c r="H1423" s="634"/>
      <c r="I1423" s="634"/>
      <c r="J1423" s="635"/>
      <c r="K1423" s="632" t="s">
        <v>304</v>
      </c>
      <c r="L1423" s="415"/>
      <c r="M1423" s="415"/>
      <c r="N1423" s="415"/>
      <c r="O1423" s="415"/>
      <c r="P1423" s="415"/>
      <c r="Q1423" s="576"/>
      <c r="R1423" s="576"/>
      <c r="S1423" s="576"/>
      <c r="T1423" s="576"/>
      <c r="U1423" s="576"/>
      <c r="V1423" s="576"/>
      <c r="W1423" s="576"/>
      <c r="X1423" s="576"/>
      <c r="Y1423" s="576"/>
      <c r="Z1423" s="576"/>
    </row>
    <row r="1424">
      <c r="A1424" s="412" t="s">
        <v>144</v>
      </c>
      <c r="B1424" s="685" t="s">
        <v>2</v>
      </c>
      <c r="C1424" s="685" t="s">
        <v>3</v>
      </c>
      <c r="D1424" s="685" t="s">
        <v>4</v>
      </c>
      <c r="E1424" s="685" t="s">
        <v>5</v>
      </c>
      <c r="F1424" s="685" t="s">
        <v>6</v>
      </c>
      <c r="G1424" s="685" t="s">
        <v>7</v>
      </c>
      <c r="H1424" s="686" t="s">
        <v>9</v>
      </c>
      <c r="I1424" s="685" t="s">
        <v>71</v>
      </c>
      <c r="J1424" s="575"/>
      <c r="K1424" s="413" t="s">
        <v>144</v>
      </c>
      <c r="L1424" s="413" t="s">
        <v>72</v>
      </c>
      <c r="M1424" s="413" t="s">
        <v>13</v>
      </c>
      <c r="N1424" s="415" t="s">
        <v>73</v>
      </c>
      <c r="O1424" s="415" t="s">
        <v>133</v>
      </c>
      <c r="P1424" s="415" t="s">
        <v>74</v>
      </c>
      <c r="Q1424" s="576"/>
      <c r="R1424" s="576"/>
      <c r="S1424" s="576"/>
      <c r="T1424" s="576"/>
      <c r="U1424" s="576"/>
      <c r="V1424" s="576"/>
      <c r="W1424" s="576"/>
      <c r="X1424" s="576"/>
      <c r="Y1424" s="576"/>
      <c r="Z1424" s="576"/>
    </row>
    <row r="1425">
      <c r="A1425" s="452" t="s">
        <v>1</v>
      </c>
      <c r="B1425" s="687"/>
      <c r="C1425" s="687"/>
      <c r="D1425" s="687"/>
      <c r="E1425" s="687"/>
      <c r="F1425" s="687"/>
      <c r="G1425" s="687"/>
      <c r="H1425" s="688"/>
      <c r="I1425" s="687"/>
      <c r="J1425" s="575"/>
      <c r="K1425" s="498" t="s">
        <v>1</v>
      </c>
      <c r="L1425" s="590"/>
      <c r="M1425" s="590"/>
      <c r="N1425" s="590"/>
      <c r="O1425" s="590"/>
      <c r="P1425" s="590"/>
      <c r="Q1425" s="576"/>
      <c r="R1425" s="576"/>
      <c r="S1425" s="576"/>
      <c r="T1425" s="576"/>
      <c r="U1425" s="576"/>
      <c r="V1425" s="576"/>
      <c r="W1425" s="576"/>
      <c r="X1425" s="576"/>
      <c r="Y1425" s="576"/>
      <c r="Z1425" s="576"/>
    </row>
    <row r="1426">
      <c r="A1426" s="451" t="s">
        <v>275</v>
      </c>
      <c r="B1426" s="641">
        <f t="shared" ref="B1426:E1426" si="789"> sum(B1427, B1428)</f>
        <v>9</v>
      </c>
      <c r="C1426" s="641">
        <f t="shared" si="789"/>
        <v>10</v>
      </c>
      <c r="D1426" s="641">
        <f t="shared" si="789"/>
        <v>25</v>
      </c>
      <c r="E1426" s="641">
        <f t="shared" si="789"/>
        <v>5</v>
      </c>
      <c r="F1426" s="641"/>
      <c r="G1426" s="641"/>
      <c r="H1426" s="642">
        <f t="shared" ref="H1426:H1453" si="790">SUM(B1426:G1426)</f>
        <v>49</v>
      </c>
      <c r="I1426" s="689"/>
      <c r="J1426" s="575"/>
      <c r="K1426" s="417" t="s">
        <v>275</v>
      </c>
      <c r="L1426" s="578"/>
      <c r="M1426" s="578"/>
      <c r="N1426" s="578"/>
      <c r="O1426" s="578"/>
      <c r="P1426" s="578"/>
      <c r="Q1426" s="576"/>
      <c r="R1426" s="576"/>
      <c r="S1426" s="576"/>
      <c r="T1426" s="576"/>
      <c r="U1426" s="576"/>
      <c r="V1426" s="576"/>
      <c r="W1426" s="576"/>
      <c r="X1426" s="576"/>
      <c r="Y1426" s="576"/>
      <c r="Z1426" s="576"/>
    </row>
    <row r="1427">
      <c r="A1427" s="591" t="s">
        <v>145</v>
      </c>
      <c r="B1427" s="690">
        <v>9.0</v>
      </c>
      <c r="C1427" s="690">
        <v>10.0</v>
      </c>
      <c r="D1427" s="691">
        <v>23.0</v>
      </c>
      <c r="E1427" s="690">
        <v>3.0</v>
      </c>
      <c r="F1427" s="690">
        <v>11.0</v>
      </c>
      <c r="G1427" s="692">
        <v>0.0</v>
      </c>
      <c r="H1427" s="693">
        <f t="shared" si="790"/>
        <v>56</v>
      </c>
      <c r="I1427" s="596">
        <f>(H1427:H1428/60)</f>
        <v>0.9333333333</v>
      </c>
      <c r="J1427" s="424"/>
      <c r="K1427" s="595" t="s">
        <v>145</v>
      </c>
      <c r="L1427" s="694">
        <f t="shared" ref="L1427:L1432" si="791">(O1150)</f>
        <v>110</v>
      </c>
      <c r="M1427" s="694">
        <f t="shared" ref="M1427:M1432" si="792">(L1427-H1427)</f>
        <v>54</v>
      </c>
      <c r="N1427" s="695">
        <v>45.0</v>
      </c>
      <c r="O1427" s="694">
        <f t="shared" ref="O1427:O1432" si="793">sum(M1427,N1427)</f>
        <v>99</v>
      </c>
      <c r="P1427" s="694"/>
      <c r="Q1427" s="576"/>
      <c r="R1427" s="576"/>
      <c r="S1427" s="576"/>
      <c r="T1427" s="576"/>
      <c r="U1427" s="576"/>
      <c r="V1427" s="576"/>
      <c r="W1427" s="576"/>
      <c r="X1427" s="576"/>
      <c r="Y1427" s="576"/>
      <c r="Z1427" s="576"/>
    </row>
    <row r="1428">
      <c r="A1428" s="491" t="s">
        <v>121</v>
      </c>
      <c r="B1428" s="653">
        <v>0.0</v>
      </c>
      <c r="C1428" s="653">
        <v>0.0</v>
      </c>
      <c r="D1428" s="662">
        <v>2.0</v>
      </c>
      <c r="E1428" s="653">
        <v>2.0</v>
      </c>
      <c r="F1428" s="653">
        <v>0.0</v>
      </c>
      <c r="G1428" s="651">
        <v>0.0</v>
      </c>
      <c r="H1428" s="654">
        <f t="shared" si="790"/>
        <v>4</v>
      </c>
      <c r="I1428" s="599"/>
      <c r="J1428" s="424"/>
      <c r="K1428" s="532" t="s">
        <v>121</v>
      </c>
      <c r="L1428" s="655">
        <f t="shared" si="791"/>
        <v>4</v>
      </c>
      <c r="M1428" s="655">
        <f t="shared" si="792"/>
        <v>0</v>
      </c>
      <c r="N1428" s="653">
        <v>0.0</v>
      </c>
      <c r="O1428" s="655">
        <f t="shared" si="793"/>
        <v>0</v>
      </c>
      <c r="P1428" s="655"/>
      <c r="Q1428" s="576"/>
      <c r="R1428" s="576"/>
      <c r="S1428" s="576"/>
      <c r="T1428" s="576"/>
      <c r="U1428" s="576"/>
      <c r="V1428" s="576"/>
      <c r="W1428" s="576"/>
      <c r="X1428" s="576"/>
      <c r="Y1428" s="576"/>
      <c r="Z1428" s="576"/>
    </row>
    <row r="1429">
      <c r="A1429" s="600" t="s">
        <v>257</v>
      </c>
      <c r="B1429" s="695">
        <v>2.0</v>
      </c>
      <c r="C1429" s="695">
        <v>4.0</v>
      </c>
      <c r="D1429" s="695">
        <v>9.0</v>
      </c>
      <c r="E1429" s="695">
        <v>8.0</v>
      </c>
      <c r="F1429" s="695">
        <v>7.0</v>
      </c>
      <c r="G1429" s="696">
        <v>0.0</v>
      </c>
      <c r="H1429" s="697">
        <f t="shared" si="790"/>
        <v>30</v>
      </c>
      <c r="I1429" s="602">
        <f>(H1429/60)</f>
        <v>0.5</v>
      </c>
      <c r="J1429" s="409"/>
      <c r="K1429" s="597" t="s">
        <v>257</v>
      </c>
      <c r="L1429" s="694">
        <f t="shared" si="791"/>
        <v>56</v>
      </c>
      <c r="M1429" s="694">
        <f t="shared" si="792"/>
        <v>26</v>
      </c>
      <c r="N1429" s="695">
        <v>24.0</v>
      </c>
      <c r="O1429" s="694">
        <f t="shared" si="793"/>
        <v>50</v>
      </c>
      <c r="P1429" s="694"/>
      <c r="Q1429" s="576"/>
      <c r="R1429" s="576"/>
      <c r="S1429" s="576"/>
      <c r="T1429" s="576"/>
      <c r="U1429" s="576"/>
      <c r="V1429" s="576"/>
      <c r="W1429" s="576"/>
      <c r="X1429" s="576"/>
      <c r="Y1429" s="576"/>
      <c r="Z1429" s="576"/>
    </row>
    <row r="1430">
      <c r="A1430" s="491" t="s">
        <v>121</v>
      </c>
      <c r="B1430" s="653">
        <v>0.0</v>
      </c>
      <c r="C1430" s="653">
        <v>0.0</v>
      </c>
      <c r="D1430" s="653">
        <v>0.0</v>
      </c>
      <c r="E1430" s="653">
        <v>0.0</v>
      </c>
      <c r="F1430" s="653">
        <v>0.0</v>
      </c>
      <c r="G1430" s="651">
        <v>0.0</v>
      </c>
      <c r="H1430" s="654">
        <f t="shared" si="790"/>
        <v>0</v>
      </c>
      <c r="I1430" s="599"/>
      <c r="J1430" s="409"/>
      <c r="K1430" s="532" t="s">
        <v>121</v>
      </c>
      <c r="L1430" s="655">
        <f t="shared" si="791"/>
        <v>0</v>
      </c>
      <c r="M1430" s="655">
        <f t="shared" si="792"/>
        <v>0</v>
      </c>
      <c r="N1430" s="653">
        <v>0.0</v>
      </c>
      <c r="O1430" s="655">
        <f t="shared" si="793"/>
        <v>0</v>
      </c>
      <c r="P1430" s="655"/>
      <c r="Q1430" s="698" t="s">
        <v>100</v>
      </c>
      <c r="R1430" s="576"/>
      <c r="S1430" s="576"/>
      <c r="T1430" s="576"/>
      <c r="U1430" s="576"/>
      <c r="V1430" s="576"/>
      <c r="W1430" s="576"/>
      <c r="X1430" s="576"/>
      <c r="Y1430" s="576"/>
      <c r="Z1430" s="576"/>
    </row>
    <row r="1431">
      <c r="A1431" s="699" t="s">
        <v>298</v>
      </c>
      <c r="B1431" s="695">
        <v>0.0</v>
      </c>
      <c r="C1431" s="695">
        <v>1.0</v>
      </c>
      <c r="D1431" s="695">
        <v>5.0</v>
      </c>
      <c r="E1431" s="695">
        <v>1.0</v>
      </c>
      <c r="F1431" s="695">
        <v>6.0</v>
      </c>
      <c r="G1431" s="696">
        <v>0.0</v>
      </c>
      <c r="H1431" s="697">
        <f t="shared" si="790"/>
        <v>13</v>
      </c>
      <c r="I1431" s="602">
        <f>(H1431/60)</f>
        <v>0.2166666667</v>
      </c>
      <c r="J1431" s="424" t="s">
        <v>206</v>
      </c>
      <c r="K1431" s="603" t="s">
        <v>298</v>
      </c>
      <c r="L1431" s="694">
        <f t="shared" si="791"/>
        <v>15</v>
      </c>
      <c r="M1431" s="694">
        <f t="shared" si="792"/>
        <v>2</v>
      </c>
      <c r="N1431" s="695">
        <v>25.0</v>
      </c>
      <c r="O1431" s="694">
        <f t="shared" si="793"/>
        <v>27</v>
      </c>
      <c r="P1431" s="694"/>
      <c r="Q1431" s="576"/>
      <c r="R1431" s="576"/>
      <c r="S1431" s="576"/>
      <c r="T1431" s="576"/>
      <c r="U1431" s="576"/>
      <c r="V1431" s="576"/>
      <c r="W1431" s="576"/>
      <c r="X1431" s="576"/>
      <c r="Y1431" s="576"/>
      <c r="Z1431" s="576"/>
    </row>
    <row r="1432">
      <c r="A1432" s="491" t="s">
        <v>121</v>
      </c>
      <c r="B1432" s="653">
        <v>0.0</v>
      </c>
      <c r="C1432" s="653">
        <v>0.0</v>
      </c>
      <c r="D1432" s="653">
        <v>0.0</v>
      </c>
      <c r="E1432" s="653">
        <v>0.0</v>
      </c>
      <c r="F1432" s="653">
        <v>0.0</v>
      </c>
      <c r="G1432" s="651">
        <v>0.0</v>
      </c>
      <c r="H1432" s="654">
        <f t="shared" si="790"/>
        <v>0</v>
      </c>
      <c r="I1432" s="599"/>
      <c r="J1432" s="424" t="s">
        <v>206</v>
      </c>
      <c r="K1432" s="532" t="s">
        <v>121</v>
      </c>
      <c r="L1432" s="655">
        <f t="shared" si="791"/>
        <v>0</v>
      </c>
      <c r="M1432" s="655">
        <f t="shared" si="792"/>
        <v>0</v>
      </c>
      <c r="N1432" s="653">
        <v>0.0</v>
      </c>
      <c r="O1432" s="655">
        <f t="shared" si="793"/>
        <v>0</v>
      </c>
      <c r="P1432" s="655"/>
      <c r="Q1432" s="576"/>
      <c r="R1432" s="576"/>
      <c r="S1432" s="576"/>
      <c r="T1432" s="576"/>
      <c r="U1432" s="576"/>
      <c r="V1432" s="576"/>
      <c r="W1432" s="576"/>
      <c r="X1432" s="576"/>
      <c r="Y1432" s="576"/>
      <c r="Z1432" s="576"/>
    </row>
    <row r="1433">
      <c r="A1433" s="451" t="s">
        <v>275</v>
      </c>
      <c r="B1433" s="641">
        <f> sum(B1434, B1435)</f>
        <v>23</v>
      </c>
      <c r="C1433" s="641">
        <v>0.0</v>
      </c>
      <c r="D1433" s="641">
        <f t="shared" ref="D1433:E1433" si="794"> sum(D1434, D1435)</f>
        <v>10</v>
      </c>
      <c r="E1433" s="641">
        <f t="shared" si="794"/>
        <v>0</v>
      </c>
      <c r="F1433" s="641"/>
      <c r="G1433" s="765">
        <v>0.0</v>
      </c>
      <c r="H1433" s="642">
        <f t="shared" si="790"/>
        <v>33</v>
      </c>
      <c r="I1433" s="689"/>
      <c r="J1433" s="575"/>
      <c r="K1433" s="417" t="s">
        <v>275</v>
      </c>
      <c r="L1433" s="661"/>
      <c r="M1433" s="661"/>
      <c r="N1433" s="661"/>
      <c r="O1433" s="661"/>
      <c r="P1433" s="661"/>
      <c r="Q1433" s="576"/>
      <c r="R1433" s="576"/>
      <c r="S1433" s="576"/>
      <c r="T1433" s="576"/>
      <c r="U1433" s="576"/>
      <c r="V1433" s="576"/>
      <c r="W1433" s="576"/>
      <c r="X1433" s="576"/>
      <c r="Y1433" s="576"/>
      <c r="Z1433" s="576"/>
    </row>
    <row r="1434">
      <c r="A1434" s="591" t="s">
        <v>153</v>
      </c>
      <c r="B1434" s="690">
        <v>23.0</v>
      </c>
      <c r="C1434" s="690">
        <v>12.0</v>
      </c>
      <c r="D1434" s="690">
        <v>10.0</v>
      </c>
      <c r="E1434" s="690">
        <v>0.0</v>
      </c>
      <c r="F1434" s="690">
        <v>0.0</v>
      </c>
      <c r="G1434" s="692">
        <v>0.0</v>
      </c>
      <c r="H1434" s="693">
        <f t="shared" si="790"/>
        <v>45</v>
      </c>
      <c r="I1434" s="596">
        <f>(H1434/60)</f>
        <v>0.75</v>
      </c>
      <c r="J1434" s="424" t="s">
        <v>206</v>
      </c>
      <c r="K1434" s="595" t="s">
        <v>153</v>
      </c>
      <c r="L1434" s="694">
        <f t="shared" ref="L1434:L1439" si="795">(O1157)</f>
        <v>49</v>
      </c>
      <c r="M1434" s="694">
        <f t="shared" ref="M1434:M1439" si="796">(L1434-H1434)</f>
        <v>4</v>
      </c>
      <c r="N1434" s="695">
        <v>70.0</v>
      </c>
      <c r="O1434" s="694">
        <f t="shared" ref="O1434:O1439" si="797">sum(M1434,N1434)</f>
        <v>74</v>
      </c>
      <c r="P1434" s="696"/>
      <c r="Q1434" s="766"/>
      <c r="R1434" s="576"/>
      <c r="S1434" s="576"/>
      <c r="T1434" s="576"/>
      <c r="U1434" s="576"/>
      <c r="V1434" s="576"/>
      <c r="W1434" s="576"/>
      <c r="X1434" s="576"/>
      <c r="Y1434" s="576"/>
      <c r="Z1434" s="576"/>
    </row>
    <row r="1435">
      <c r="A1435" s="491" t="s">
        <v>121</v>
      </c>
      <c r="B1435" s="653">
        <v>0.0</v>
      </c>
      <c r="C1435" s="653">
        <v>0.0</v>
      </c>
      <c r="D1435" s="653">
        <v>0.0</v>
      </c>
      <c r="E1435" s="653">
        <v>0.0</v>
      </c>
      <c r="F1435" s="653">
        <v>0.0</v>
      </c>
      <c r="G1435" s="651">
        <v>0.0</v>
      </c>
      <c r="H1435" s="654">
        <f t="shared" si="790"/>
        <v>0</v>
      </c>
      <c r="I1435" s="599"/>
      <c r="J1435" s="424" t="s">
        <v>206</v>
      </c>
      <c r="K1435" s="532" t="s">
        <v>121</v>
      </c>
      <c r="L1435" s="655">
        <f t="shared" si="795"/>
        <v>0</v>
      </c>
      <c r="M1435" s="655">
        <f t="shared" si="796"/>
        <v>0</v>
      </c>
      <c r="N1435" s="653">
        <v>0.0</v>
      </c>
      <c r="O1435" s="655">
        <f t="shared" si="797"/>
        <v>0</v>
      </c>
      <c r="P1435" s="655"/>
      <c r="Q1435" s="576"/>
      <c r="R1435" s="576"/>
      <c r="S1435" s="576"/>
      <c r="T1435" s="576"/>
      <c r="U1435" s="576"/>
      <c r="V1435" s="576"/>
      <c r="W1435" s="576"/>
      <c r="X1435" s="576"/>
      <c r="Y1435" s="576"/>
      <c r="Z1435" s="576"/>
    </row>
    <row r="1436">
      <c r="A1436" s="600" t="s">
        <v>203</v>
      </c>
      <c r="B1436" s="695">
        <v>11.0</v>
      </c>
      <c r="C1436" s="695">
        <v>3.0</v>
      </c>
      <c r="D1436" s="695">
        <v>8.0</v>
      </c>
      <c r="E1436" s="695">
        <v>11.0</v>
      </c>
      <c r="F1436" s="695">
        <v>5.0</v>
      </c>
      <c r="G1436" s="696">
        <v>0.0</v>
      </c>
      <c r="H1436" s="697">
        <f t="shared" si="790"/>
        <v>38</v>
      </c>
      <c r="I1436" s="602">
        <f>(H1436/60)</f>
        <v>0.6333333333</v>
      </c>
      <c r="J1436" s="424" t="s">
        <v>206</v>
      </c>
      <c r="K1436" s="597" t="s">
        <v>203</v>
      </c>
      <c r="L1436" s="694">
        <f t="shared" si="795"/>
        <v>84</v>
      </c>
      <c r="M1436" s="694">
        <f t="shared" si="796"/>
        <v>46</v>
      </c>
      <c r="N1436" s="695">
        <v>45.0</v>
      </c>
      <c r="O1436" s="694">
        <f t="shared" si="797"/>
        <v>91</v>
      </c>
      <c r="P1436" s="696"/>
      <c r="Q1436" s="576"/>
      <c r="R1436" s="576"/>
      <c r="S1436" s="576"/>
      <c r="T1436" s="576"/>
      <c r="U1436" s="576"/>
      <c r="V1436" s="576"/>
      <c r="W1436" s="576"/>
      <c r="X1436" s="576"/>
      <c r="Y1436" s="576"/>
      <c r="Z1436" s="576"/>
    </row>
    <row r="1437">
      <c r="A1437" s="491" t="s">
        <v>121</v>
      </c>
      <c r="B1437" s="653">
        <v>0.0</v>
      </c>
      <c r="C1437" s="653">
        <v>0.0</v>
      </c>
      <c r="D1437" s="653">
        <v>0.0</v>
      </c>
      <c r="E1437" s="653">
        <v>0.0</v>
      </c>
      <c r="F1437" s="653">
        <v>0.0</v>
      </c>
      <c r="G1437" s="651">
        <v>0.0</v>
      </c>
      <c r="H1437" s="654">
        <f t="shared" si="790"/>
        <v>0</v>
      </c>
      <c r="I1437" s="599"/>
      <c r="J1437" s="424" t="s">
        <v>206</v>
      </c>
      <c r="K1437" s="532" t="s">
        <v>121</v>
      </c>
      <c r="L1437" s="655">
        <f t="shared" si="795"/>
        <v>0</v>
      </c>
      <c r="M1437" s="655">
        <f t="shared" si="796"/>
        <v>0</v>
      </c>
      <c r="N1437" s="653">
        <v>0.0</v>
      </c>
      <c r="O1437" s="655">
        <f t="shared" si="797"/>
        <v>0</v>
      </c>
      <c r="P1437" s="655"/>
      <c r="Q1437" s="576"/>
      <c r="R1437" s="576"/>
      <c r="S1437" s="576"/>
      <c r="T1437" s="576"/>
      <c r="U1437" s="576"/>
      <c r="V1437" s="576"/>
      <c r="W1437" s="576"/>
      <c r="X1437" s="576"/>
      <c r="Y1437" s="576"/>
      <c r="Z1437" s="576"/>
    </row>
    <row r="1438">
      <c r="A1438" s="600" t="s">
        <v>241</v>
      </c>
      <c r="B1438" s="695">
        <v>2.0</v>
      </c>
      <c r="C1438" s="695">
        <v>5.0</v>
      </c>
      <c r="D1438" s="695">
        <v>13.0</v>
      </c>
      <c r="E1438" s="695">
        <v>3.0</v>
      </c>
      <c r="F1438" s="695">
        <v>0.0</v>
      </c>
      <c r="G1438" s="696">
        <v>0.0</v>
      </c>
      <c r="H1438" s="697">
        <f t="shared" si="790"/>
        <v>23</v>
      </c>
      <c r="I1438" s="602">
        <f>(H1438/60)</f>
        <v>0.3833333333</v>
      </c>
      <c r="J1438" s="424" t="s">
        <v>79</v>
      </c>
      <c r="K1438" s="597" t="s">
        <v>241</v>
      </c>
      <c r="L1438" s="694">
        <f t="shared" si="795"/>
        <v>52</v>
      </c>
      <c r="M1438" s="694">
        <f t="shared" si="796"/>
        <v>29</v>
      </c>
      <c r="N1438" s="695">
        <v>20.0</v>
      </c>
      <c r="O1438" s="694">
        <f t="shared" si="797"/>
        <v>49</v>
      </c>
      <c r="P1438" s="696"/>
      <c r="Q1438" s="767" t="s">
        <v>337</v>
      </c>
      <c r="R1438" s="576"/>
      <c r="S1438" s="576"/>
      <c r="T1438" s="576"/>
      <c r="U1438" s="576"/>
      <c r="V1438" s="576"/>
      <c r="W1438" s="576"/>
      <c r="X1438" s="576"/>
      <c r="Y1438" s="576"/>
      <c r="Z1438" s="576"/>
    </row>
    <row r="1439">
      <c r="A1439" s="491" t="s">
        <v>121</v>
      </c>
      <c r="B1439" s="653">
        <v>0.0</v>
      </c>
      <c r="C1439" s="653">
        <v>2.0</v>
      </c>
      <c r="D1439" s="653">
        <v>0.0</v>
      </c>
      <c r="E1439" s="653">
        <v>0.0</v>
      </c>
      <c r="F1439" s="653">
        <v>0.0</v>
      </c>
      <c r="G1439" s="651">
        <v>0.0</v>
      </c>
      <c r="H1439" s="654">
        <f t="shared" si="790"/>
        <v>2</v>
      </c>
      <c r="I1439" s="599"/>
      <c r="J1439" s="424" t="s">
        <v>206</v>
      </c>
      <c r="K1439" s="532" t="s">
        <v>121</v>
      </c>
      <c r="L1439" s="655">
        <f t="shared" si="795"/>
        <v>2</v>
      </c>
      <c r="M1439" s="655">
        <f t="shared" si="796"/>
        <v>0</v>
      </c>
      <c r="N1439" s="653">
        <v>0.0</v>
      </c>
      <c r="O1439" s="655">
        <f t="shared" si="797"/>
        <v>0</v>
      </c>
      <c r="P1439" s="655"/>
      <c r="Q1439" s="576"/>
      <c r="R1439" s="576"/>
      <c r="S1439" s="576"/>
      <c r="T1439" s="576"/>
      <c r="U1439" s="576"/>
      <c r="V1439" s="576"/>
      <c r="W1439" s="576"/>
      <c r="X1439" s="576"/>
      <c r="Y1439" s="576"/>
      <c r="Z1439" s="576"/>
    </row>
    <row r="1440">
      <c r="A1440" s="451" t="s">
        <v>275</v>
      </c>
      <c r="B1440" s="641">
        <f t="shared" ref="B1440:E1440" si="798"> sum(B1441, B1442)</f>
        <v>4</v>
      </c>
      <c r="C1440" s="641">
        <f t="shared" si="798"/>
        <v>5</v>
      </c>
      <c r="D1440" s="641">
        <f t="shared" si="798"/>
        <v>1</v>
      </c>
      <c r="E1440" s="641">
        <f t="shared" si="798"/>
        <v>0</v>
      </c>
      <c r="F1440" s="641"/>
      <c r="G1440" s="765">
        <v>0.0</v>
      </c>
      <c r="H1440" s="642">
        <f t="shared" si="790"/>
        <v>10</v>
      </c>
      <c r="I1440" s="689"/>
      <c r="J1440" s="575"/>
      <c r="K1440" s="417" t="s">
        <v>275</v>
      </c>
      <c r="L1440" s="661"/>
      <c r="M1440" s="661"/>
      <c r="N1440" s="661"/>
      <c r="O1440" s="661"/>
      <c r="P1440" s="661"/>
      <c r="Q1440" s="576"/>
      <c r="R1440" s="576"/>
      <c r="S1440" s="576"/>
      <c r="T1440" s="576"/>
      <c r="U1440" s="576"/>
      <c r="V1440" s="576"/>
      <c r="W1440" s="576"/>
      <c r="X1440" s="576"/>
      <c r="Y1440" s="576"/>
      <c r="Z1440" s="576"/>
    </row>
    <row r="1441">
      <c r="A1441" s="600" t="s">
        <v>258</v>
      </c>
      <c r="B1441" s="695">
        <v>4.0</v>
      </c>
      <c r="C1441" s="695">
        <v>5.0</v>
      </c>
      <c r="D1441" s="695">
        <v>1.0</v>
      </c>
      <c r="E1441" s="695">
        <v>0.0</v>
      </c>
      <c r="F1441" s="695">
        <v>2.0</v>
      </c>
      <c r="G1441" s="696">
        <v>0.0</v>
      </c>
      <c r="H1441" s="697">
        <f t="shared" si="790"/>
        <v>12</v>
      </c>
      <c r="I1441" s="602">
        <f>(H1441/60)</f>
        <v>0.2</v>
      </c>
      <c r="J1441" s="409"/>
      <c r="K1441" s="597" t="s">
        <v>258</v>
      </c>
      <c r="L1441" s="694">
        <f t="shared" ref="L1441:L1446" si="799">(O1164)</f>
        <v>40</v>
      </c>
      <c r="M1441" s="694">
        <f t="shared" ref="M1441:M1446" si="800">(L1441-H1441)</f>
        <v>28</v>
      </c>
      <c r="N1441" s="695">
        <v>0.0</v>
      </c>
      <c r="O1441" s="694">
        <f t="shared" ref="O1441:O1446" si="801">sum(M1441,N1441)</f>
        <v>28</v>
      </c>
      <c r="P1441" s="694"/>
      <c r="Q1441" s="576"/>
      <c r="R1441" s="576"/>
      <c r="S1441" s="576"/>
      <c r="T1441" s="576"/>
      <c r="U1441" s="576"/>
      <c r="V1441" s="576"/>
      <c r="W1441" s="576"/>
      <c r="X1441" s="576"/>
      <c r="Y1441" s="576"/>
      <c r="Z1441" s="576"/>
    </row>
    <row r="1442">
      <c r="A1442" s="491" t="s">
        <v>121</v>
      </c>
      <c r="B1442" s="653">
        <v>0.0</v>
      </c>
      <c r="C1442" s="653">
        <v>0.0</v>
      </c>
      <c r="D1442" s="653">
        <v>0.0</v>
      </c>
      <c r="E1442" s="653">
        <v>0.0</v>
      </c>
      <c r="F1442" s="653">
        <v>0.0</v>
      </c>
      <c r="G1442" s="651">
        <v>0.0</v>
      </c>
      <c r="H1442" s="654">
        <f t="shared" si="790"/>
        <v>0</v>
      </c>
      <c r="I1442" s="599"/>
      <c r="J1442" s="409"/>
      <c r="K1442" s="532" t="s">
        <v>121</v>
      </c>
      <c r="L1442" s="655">
        <f t="shared" si="799"/>
        <v>8</v>
      </c>
      <c r="M1442" s="655">
        <f t="shared" si="800"/>
        <v>8</v>
      </c>
      <c r="N1442" s="653">
        <v>0.0</v>
      </c>
      <c r="O1442" s="655">
        <f t="shared" si="801"/>
        <v>8</v>
      </c>
      <c r="P1442" s="655"/>
      <c r="Q1442" s="576"/>
      <c r="R1442" s="576"/>
      <c r="S1442" s="576"/>
      <c r="T1442" s="576"/>
      <c r="U1442" s="576"/>
      <c r="V1442" s="576"/>
      <c r="W1442" s="576"/>
      <c r="X1442" s="576"/>
      <c r="Y1442" s="576"/>
      <c r="Z1442" s="576"/>
    </row>
    <row r="1443">
      <c r="A1443" s="591" t="s">
        <v>152</v>
      </c>
      <c r="B1443" s="690">
        <v>5.0</v>
      </c>
      <c r="C1443" s="690">
        <v>4.0</v>
      </c>
      <c r="D1443" s="690">
        <v>1.0</v>
      </c>
      <c r="E1443" s="690">
        <v>0.0</v>
      </c>
      <c r="F1443" s="690">
        <v>3.0</v>
      </c>
      <c r="G1443" s="692">
        <v>0.0</v>
      </c>
      <c r="H1443" s="693">
        <f t="shared" si="790"/>
        <v>13</v>
      </c>
      <c r="I1443" s="596">
        <f>(H1443/60)</f>
        <v>0.2166666667</v>
      </c>
      <c r="J1443" s="424"/>
      <c r="K1443" s="595" t="s">
        <v>152</v>
      </c>
      <c r="L1443" s="694">
        <f t="shared" si="799"/>
        <v>72</v>
      </c>
      <c r="M1443" s="694">
        <f t="shared" si="800"/>
        <v>59</v>
      </c>
      <c r="N1443" s="695">
        <v>20.0</v>
      </c>
      <c r="O1443" s="694">
        <f t="shared" si="801"/>
        <v>79</v>
      </c>
      <c r="P1443" s="696"/>
      <c r="Q1443" s="576"/>
      <c r="R1443" s="576"/>
      <c r="S1443" s="576"/>
      <c r="T1443" s="576"/>
      <c r="U1443" s="576"/>
      <c r="V1443" s="576"/>
      <c r="W1443" s="576"/>
      <c r="X1443" s="576"/>
      <c r="Y1443" s="576"/>
      <c r="Z1443" s="576"/>
    </row>
    <row r="1444">
      <c r="A1444" s="491" t="s">
        <v>121</v>
      </c>
      <c r="B1444" s="653">
        <v>0.0</v>
      </c>
      <c r="C1444" s="653">
        <v>0.0</v>
      </c>
      <c r="D1444" s="653">
        <v>2.0</v>
      </c>
      <c r="E1444" s="653">
        <v>0.0</v>
      </c>
      <c r="F1444" s="653">
        <v>0.0</v>
      </c>
      <c r="G1444" s="651">
        <v>0.0</v>
      </c>
      <c r="H1444" s="654">
        <f t="shared" si="790"/>
        <v>2</v>
      </c>
      <c r="I1444" s="599"/>
      <c r="J1444" s="424"/>
      <c r="K1444" s="532" t="s">
        <v>121</v>
      </c>
      <c r="L1444" s="655">
        <f t="shared" si="799"/>
        <v>5</v>
      </c>
      <c r="M1444" s="655">
        <f t="shared" si="800"/>
        <v>3</v>
      </c>
      <c r="N1444" s="653">
        <v>0.0</v>
      </c>
      <c r="O1444" s="655">
        <f t="shared" si="801"/>
        <v>3</v>
      </c>
      <c r="P1444" s="655"/>
      <c r="Q1444" s="576"/>
      <c r="R1444" s="576"/>
      <c r="S1444" s="576"/>
      <c r="T1444" s="576"/>
      <c r="U1444" s="576"/>
      <c r="V1444" s="576"/>
      <c r="W1444" s="576"/>
      <c r="X1444" s="576"/>
      <c r="Y1444" s="576"/>
      <c r="Z1444" s="576"/>
    </row>
    <row r="1445">
      <c r="A1445" s="591" t="s">
        <v>150</v>
      </c>
      <c r="B1445" s="690">
        <v>1.0</v>
      </c>
      <c r="C1445" s="690">
        <v>0.0</v>
      </c>
      <c r="D1445" s="690">
        <v>0.0</v>
      </c>
      <c r="E1445" s="690">
        <v>0.0</v>
      </c>
      <c r="F1445" s="690">
        <v>0.0</v>
      </c>
      <c r="G1445" s="692">
        <v>0.0</v>
      </c>
      <c r="H1445" s="693">
        <f t="shared" si="790"/>
        <v>1</v>
      </c>
      <c r="I1445" s="596">
        <f>(H1445/60)</f>
        <v>0.01666666667</v>
      </c>
      <c r="J1445" s="424"/>
      <c r="K1445" s="595" t="s">
        <v>150</v>
      </c>
      <c r="L1445" s="694">
        <f t="shared" si="799"/>
        <v>33</v>
      </c>
      <c r="M1445" s="694">
        <f t="shared" si="800"/>
        <v>32</v>
      </c>
      <c r="N1445" s="695">
        <v>0.0</v>
      </c>
      <c r="O1445" s="694">
        <f t="shared" si="801"/>
        <v>32</v>
      </c>
      <c r="P1445" s="694"/>
      <c r="Q1445" s="576"/>
      <c r="R1445" s="576"/>
      <c r="S1445" s="576"/>
      <c r="T1445" s="576"/>
      <c r="U1445" s="576"/>
      <c r="V1445" s="576"/>
      <c r="W1445" s="576"/>
      <c r="X1445" s="576"/>
      <c r="Y1445" s="576"/>
      <c r="Z1445" s="576"/>
    </row>
    <row r="1446">
      <c r="A1446" s="491" t="s">
        <v>121</v>
      </c>
      <c r="B1446" s="653">
        <v>0.0</v>
      </c>
      <c r="C1446" s="653">
        <v>0.0</v>
      </c>
      <c r="D1446" s="653">
        <v>0.0</v>
      </c>
      <c r="E1446" s="653">
        <v>0.0</v>
      </c>
      <c r="F1446" s="653">
        <v>0.0</v>
      </c>
      <c r="G1446" s="651">
        <v>0.0</v>
      </c>
      <c r="H1446" s="654">
        <f t="shared" si="790"/>
        <v>0</v>
      </c>
      <c r="I1446" s="599"/>
      <c r="J1446" s="424"/>
      <c r="K1446" s="532" t="s">
        <v>121</v>
      </c>
      <c r="L1446" s="655">
        <f t="shared" si="799"/>
        <v>13</v>
      </c>
      <c r="M1446" s="655">
        <f t="shared" si="800"/>
        <v>13</v>
      </c>
      <c r="N1446" s="653">
        <v>0.0</v>
      </c>
      <c r="O1446" s="655">
        <f t="shared" si="801"/>
        <v>13</v>
      </c>
      <c r="P1446" s="655"/>
      <c r="Q1446" s="576"/>
      <c r="R1446" s="576"/>
      <c r="S1446" s="576"/>
      <c r="T1446" s="576"/>
      <c r="U1446" s="576"/>
      <c r="V1446" s="576"/>
      <c r="W1446" s="576"/>
      <c r="X1446" s="576"/>
      <c r="Y1446" s="576"/>
      <c r="Z1446" s="576"/>
    </row>
    <row r="1447">
      <c r="A1447" s="451" t="s">
        <v>275</v>
      </c>
      <c r="B1447" s="641">
        <f t="shared" ref="B1447:D1447" si="802"> sum(B1448, B1449)</f>
        <v>5</v>
      </c>
      <c r="C1447" s="641">
        <f t="shared" si="802"/>
        <v>7</v>
      </c>
      <c r="D1447" s="641">
        <f t="shared" si="802"/>
        <v>4</v>
      </c>
      <c r="E1447" s="765">
        <v>0.0</v>
      </c>
      <c r="F1447" s="641"/>
      <c r="G1447" s="765">
        <v>0.0</v>
      </c>
      <c r="H1447" s="642">
        <f t="shared" si="790"/>
        <v>16</v>
      </c>
      <c r="I1447" s="689"/>
      <c r="J1447" s="575"/>
      <c r="K1447" s="417" t="s">
        <v>275</v>
      </c>
      <c r="L1447" s="661"/>
      <c r="M1447" s="661"/>
      <c r="N1447" s="661"/>
      <c r="O1447" s="661"/>
      <c r="P1447" s="661"/>
      <c r="Q1447" s="576"/>
      <c r="R1447" s="576"/>
      <c r="S1447" s="576"/>
      <c r="T1447" s="576"/>
      <c r="U1447" s="576"/>
      <c r="V1447" s="576"/>
      <c r="W1447" s="576"/>
      <c r="X1447" s="576"/>
      <c r="Y1447" s="576"/>
      <c r="Z1447" s="576"/>
    </row>
    <row r="1448">
      <c r="A1448" s="600" t="s">
        <v>278</v>
      </c>
      <c r="B1448" s="695">
        <v>5.0</v>
      </c>
      <c r="C1448" s="695">
        <v>7.0</v>
      </c>
      <c r="D1448" s="695">
        <v>4.0</v>
      </c>
      <c r="E1448" s="695">
        <v>0.0</v>
      </c>
      <c r="F1448" s="695">
        <v>0.0</v>
      </c>
      <c r="G1448" s="696">
        <v>0.0</v>
      </c>
      <c r="H1448" s="697">
        <f t="shared" si="790"/>
        <v>16</v>
      </c>
      <c r="I1448" s="602">
        <f>(H1448/60)</f>
        <v>0.2666666667</v>
      </c>
      <c r="J1448" s="409"/>
      <c r="K1448" s="600" t="s">
        <v>278</v>
      </c>
      <c r="L1448" s="694">
        <f t="shared" ref="L1448:L1451" si="803">(O1171)</f>
        <v>29</v>
      </c>
      <c r="M1448" s="694">
        <f t="shared" ref="M1448:M1453" si="804">(L1448-H1448)</f>
        <v>13</v>
      </c>
      <c r="N1448" s="695">
        <v>20.0</v>
      </c>
      <c r="O1448" s="694">
        <f t="shared" ref="O1448:O1453" si="805">sum(M1448,N1448)</f>
        <v>33</v>
      </c>
      <c r="P1448" s="694"/>
      <c r="Q1448" s="576"/>
      <c r="R1448" s="576"/>
      <c r="S1448" s="576"/>
      <c r="T1448" s="576"/>
      <c r="U1448" s="576"/>
      <c r="V1448" s="576"/>
      <c r="W1448" s="576"/>
      <c r="X1448" s="576"/>
      <c r="Y1448" s="576"/>
      <c r="Z1448" s="576"/>
    </row>
    <row r="1449">
      <c r="A1449" s="491" t="s">
        <v>121</v>
      </c>
      <c r="B1449" s="653">
        <v>0.0</v>
      </c>
      <c r="C1449" s="653">
        <v>0.0</v>
      </c>
      <c r="D1449" s="653">
        <v>0.0</v>
      </c>
      <c r="E1449" s="653">
        <v>0.0</v>
      </c>
      <c r="F1449" s="653">
        <v>0.0</v>
      </c>
      <c r="G1449" s="651">
        <v>0.0</v>
      </c>
      <c r="H1449" s="654">
        <f t="shared" si="790"/>
        <v>0</v>
      </c>
      <c r="I1449" s="599"/>
      <c r="J1449" s="409"/>
      <c r="K1449" s="532" t="s">
        <v>121</v>
      </c>
      <c r="L1449" s="655">
        <f t="shared" si="803"/>
        <v>0</v>
      </c>
      <c r="M1449" s="655">
        <f t="shared" si="804"/>
        <v>0</v>
      </c>
      <c r="N1449" s="653">
        <v>0.0</v>
      </c>
      <c r="O1449" s="655">
        <f t="shared" si="805"/>
        <v>0</v>
      </c>
      <c r="P1449" s="655"/>
      <c r="Q1449" s="576"/>
      <c r="R1449" s="576"/>
      <c r="S1449" s="576"/>
      <c r="T1449" s="576"/>
      <c r="U1449" s="576"/>
      <c r="V1449" s="576"/>
      <c r="W1449" s="576"/>
      <c r="X1449" s="576"/>
      <c r="Y1449" s="576"/>
      <c r="Z1449" s="576"/>
    </row>
    <row r="1450">
      <c r="A1450" s="591" t="s">
        <v>293</v>
      </c>
      <c r="B1450" s="690">
        <v>0.0</v>
      </c>
      <c r="C1450" s="690">
        <v>5.0</v>
      </c>
      <c r="D1450" s="690">
        <v>4.0</v>
      </c>
      <c r="E1450" s="690">
        <v>8.0</v>
      </c>
      <c r="F1450" s="690">
        <v>2.0</v>
      </c>
      <c r="G1450" s="692">
        <v>0.0</v>
      </c>
      <c r="H1450" s="693">
        <f t="shared" si="790"/>
        <v>19</v>
      </c>
      <c r="I1450" s="596">
        <f>(H1450/60)</f>
        <v>0.3166666667</v>
      </c>
      <c r="J1450" s="424"/>
      <c r="K1450" s="595" t="s">
        <v>293</v>
      </c>
      <c r="L1450" s="694">
        <f t="shared" si="803"/>
        <v>21</v>
      </c>
      <c r="M1450" s="694">
        <f t="shared" si="804"/>
        <v>2</v>
      </c>
      <c r="N1450" s="695">
        <v>30.0</v>
      </c>
      <c r="O1450" s="694">
        <f t="shared" si="805"/>
        <v>32</v>
      </c>
      <c r="P1450" s="696"/>
      <c r="Q1450" s="576"/>
      <c r="R1450" s="576"/>
      <c r="S1450" s="576"/>
      <c r="T1450" s="576"/>
      <c r="U1450" s="576"/>
      <c r="V1450" s="576"/>
      <c r="W1450" s="576"/>
      <c r="X1450" s="576"/>
      <c r="Y1450" s="576"/>
      <c r="Z1450" s="576"/>
    </row>
    <row r="1451">
      <c r="A1451" s="491" t="s">
        <v>121</v>
      </c>
      <c r="B1451" s="653">
        <v>0.0</v>
      </c>
      <c r="C1451" s="653">
        <v>0.0</v>
      </c>
      <c r="D1451" s="653">
        <v>0.0</v>
      </c>
      <c r="E1451" s="653">
        <v>0.0</v>
      </c>
      <c r="F1451" s="653">
        <v>0.0</v>
      </c>
      <c r="G1451" s="651">
        <v>0.0</v>
      </c>
      <c r="H1451" s="654">
        <f t="shared" si="790"/>
        <v>0</v>
      </c>
      <c r="I1451" s="599"/>
      <c r="J1451" s="424"/>
      <c r="K1451" s="532" t="s">
        <v>121</v>
      </c>
      <c r="L1451" s="655">
        <f t="shared" si="803"/>
        <v>0</v>
      </c>
      <c r="M1451" s="655">
        <f t="shared" si="804"/>
        <v>0</v>
      </c>
      <c r="N1451" s="653">
        <v>0.0</v>
      </c>
      <c r="O1451" s="655">
        <f t="shared" si="805"/>
        <v>0</v>
      </c>
      <c r="P1451" s="655"/>
      <c r="Q1451" s="576"/>
      <c r="R1451" s="576"/>
      <c r="S1451" s="576"/>
      <c r="T1451" s="576"/>
      <c r="U1451" s="576"/>
      <c r="V1451" s="576"/>
      <c r="W1451" s="576"/>
      <c r="X1451" s="576"/>
      <c r="Y1451" s="576"/>
      <c r="Z1451" s="576"/>
    </row>
    <row r="1452">
      <c r="A1452" s="700" t="s">
        <v>338</v>
      </c>
      <c r="B1452" s="690">
        <v>0.0</v>
      </c>
      <c r="C1452" s="690">
        <v>0.0</v>
      </c>
      <c r="D1452" s="690">
        <v>0.0</v>
      </c>
      <c r="E1452" s="690">
        <v>0.0</v>
      </c>
      <c r="F1452" s="690">
        <v>0.0</v>
      </c>
      <c r="G1452" s="692">
        <v>0.0</v>
      </c>
      <c r="H1452" s="693">
        <f t="shared" si="790"/>
        <v>0</v>
      </c>
      <c r="I1452" s="596">
        <f>(H1452/60)</f>
        <v>0</v>
      </c>
      <c r="J1452" s="409"/>
      <c r="K1452" s="702" t="s">
        <v>338</v>
      </c>
      <c r="L1452" s="696">
        <v>0.0</v>
      </c>
      <c r="M1452" s="694">
        <f t="shared" si="804"/>
        <v>0</v>
      </c>
      <c r="N1452" s="695">
        <v>15.0</v>
      </c>
      <c r="O1452" s="694">
        <f t="shared" si="805"/>
        <v>15</v>
      </c>
      <c r="P1452" s="694"/>
      <c r="Q1452" s="576"/>
      <c r="R1452" s="576"/>
      <c r="S1452" s="576"/>
      <c r="T1452" s="576"/>
      <c r="U1452" s="576"/>
      <c r="V1452" s="576"/>
      <c r="W1452" s="576"/>
      <c r="X1452" s="576"/>
      <c r="Y1452" s="576"/>
      <c r="Z1452" s="576"/>
    </row>
    <row r="1453">
      <c r="A1453" s="491" t="s">
        <v>121</v>
      </c>
      <c r="B1453" s="653">
        <v>0.0</v>
      </c>
      <c r="C1453" s="653">
        <v>0.0</v>
      </c>
      <c r="D1453" s="653">
        <v>0.0</v>
      </c>
      <c r="E1453" s="653">
        <v>0.0</v>
      </c>
      <c r="F1453" s="653">
        <v>0.0</v>
      </c>
      <c r="G1453" s="651">
        <v>0.0</v>
      </c>
      <c r="H1453" s="654">
        <f t="shared" si="790"/>
        <v>0</v>
      </c>
      <c r="I1453" s="599"/>
      <c r="J1453" s="409"/>
      <c r="K1453" s="532" t="s">
        <v>121</v>
      </c>
      <c r="L1453" s="655">
        <f>(O1176)</f>
        <v>0</v>
      </c>
      <c r="M1453" s="655">
        <f t="shared" si="804"/>
        <v>0</v>
      </c>
      <c r="N1453" s="653">
        <v>0.0</v>
      </c>
      <c r="O1453" s="655">
        <f t="shared" si="805"/>
        <v>0</v>
      </c>
      <c r="P1453" s="655"/>
      <c r="Q1453" s="576"/>
      <c r="R1453" s="576"/>
      <c r="S1453" s="576"/>
      <c r="T1453" s="576"/>
      <c r="U1453" s="576"/>
      <c r="V1453" s="576"/>
      <c r="W1453" s="576"/>
      <c r="X1453" s="576"/>
      <c r="Y1453" s="576"/>
      <c r="Z1453" s="576"/>
    </row>
    <row r="1454">
      <c r="A1454" s="604"/>
      <c r="B1454" s="703"/>
      <c r="C1454" s="703"/>
      <c r="D1454" s="703"/>
      <c r="E1454" s="703"/>
      <c r="F1454" s="703"/>
      <c r="G1454" s="703"/>
      <c r="H1454" s="703"/>
      <c r="I1454" s="606"/>
      <c r="J1454" s="575"/>
      <c r="K1454" s="605"/>
      <c r="L1454" s="703"/>
      <c r="M1454" s="703"/>
      <c r="N1454" s="703"/>
      <c r="O1454" s="703"/>
      <c r="P1454" s="703"/>
      <c r="Q1454" s="576"/>
      <c r="R1454" s="576"/>
      <c r="S1454" s="576"/>
      <c r="T1454" s="576"/>
      <c r="U1454" s="576"/>
      <c r="V1454" s="576"/>
      <c r="W1454" s="576"/>
      <c r="X1454" s="576"/>
      <c r="Y1454" s="576"/>
      <c r="Z1454" s="576"/>
    </row>
    <row r="1455">
      <c r="A1455" s="607" t="s">
        <v>252</v>
      </c>
      <c r="B1455" s="704">
        <f t="shared" ref="B1455:B1456" si="808">SUM(B1427,B1429,B1431,B1434,B1436,B1438,B1441,B1443, B1445,B1448, B1450, B1452)</f>
        <v>62</v>
      </c>
      <c r="C1455" s="704">
        <f>SUM(C1427,C1429,C1431,C1434,C1436,C1437,C1441,C1443, C1445,C1448, C1450, C1452,C1438)</f>
        <v>56</v>
      </c>
      <c r="D1455" s="704">
        <f t="shared" ref="D1455:F1455" si="806">SUM(D1427,D1429,D1431,D1434,D1436,D1438,D1441,D1443, D1445,D1448, D1450, D1452)</f>
        <v>78</v>
      </c>
      <c r="E1455" s="704">
        <f t="shared" si="806"/>
        <v>34</v>
      </c>
      <c r="F1455" s="704">
        <f t="shared" si="806"/>
        <v>36</v>
      </c>
      <c r="G1455" s="704">
        <f>SUM(G1427,G1429,G1431,G1434,G1436,G1438,G1441,G1443, G1445,G1448,G1450)</f>
        <v>0</v>
      </c>
      <c r="H1455" s="704">
        <f t="shared" ref="H1455:H1457" si="810">SUM(B1455:G1455)</f>
        <v>266</v>
      </c>
      <c r="I1455" s="705"/>
      <c r="J1455" s="575"/>
      <c r="K1455" s="608" t="s">
        <v>252</v>
      </c>
      <c r="L1455" s="704">
        <f t="shared" ref="L1455:O1455" si="807">SUM(L1427,L1429,L1431,L1434,L1436,L1438,L1441,L1443, L1445,L1448)</f>
        <v>540</v>
      </c>
      <c r="M1455" s="704">
        <f t="shared" si="807"/>
        <v>293</v>
      </c>
      <c r="N1455" s="704">
        <f t="shared" si="807"/>
        <v>269</v>
      </c>
      <c r="O1455" s="704">
        <f t="shared" si="807"/>
        <v>562</v>
      </c>
      <c r="P1455" s="704"/>
      <c r="Q1455" s="576"/>
      <c r="R1455" s="576"/>
      <c r="S1455" s="576"/>
      <c r="T1455" s="576"/>
      <c r="U1455" s="576"/>
      <c r="V1455" s="576"/>
      <c r="W1455" s="576"/>
      <c r="X1455" s="576"/>
      <c r="Y1455" s="576"/>
      <c r="Z1455" s="576"/>
    </row>
    <row r="1456">
      <c r="A1456" s="607" t="s">
        <v>121</v>
      </c>
      <c r="B1456" s="704">
        <f t="shared" si="808"/>
        <v>0</v>
      </c>
      <c r="C1456" s="704">
        <f t="shared" ref="C1456:F1456" si="809">SUM(C1428,C1430,C1432,C1435,C1437,C1439,C1442,C1444, C1446,C1449, C1451, C1453)</f>
        <v>2</v>
      </c>
      <c r="D1456" s="704">
        <f t="shared" si="809"/>
        <v>4</v>
      </c>
      <c r="E1456" s="704">
        <f t="shared" si="809"/>
        <v>2</v>
      </c>
      <c r="F1456" s="704">
        <f t="shared" si="809"/>
        <v>0</v>
      </c>
      <c r="G1456" s="704">
        <f>SUM(G1428,G1430,G1432,G1435,G1437,G1439,G1442,G1444, G1446,G1449)</f>
        <v>0</v>
      </c>
      <c r="H1456" s="704">
        <f t="shared" si="810"/>
        <v>8</v>
      </c>
      <c r="I1456" s="705"/>
      <c r="J1456" s="575"/>
      <c r="K1456" s="608" t="s">
        <v>121</v>
      </c>
      <c r="L1456" s="704">
        <f t="shared" ref="L1456:O1456" si="811">SUM(L1428,L1430,L1432,L1435,L1437,L1439,L1442,L1444, L1446,L1449)</f>
        <v>32</v>
      </c>
      <c r="M1456" s="704">
        <f t="shared" si="811"/>
        <v>24</v>
      </c>
      <c r="N1456" s="704">
        <f t="shared" si="811"/>
        <v>0</v>
      </c>
      <c r="O1456" s="704">
        <f t="shared" si="811"/>
        <v>24</v>
      </c>
      <c r="P1456" s="704"/>
      <c r="Q1456" s="576"/>
      <c r="R1456" s="576"/>
      <c r="S1456" s="576"/>
      <c r="T1456" s="576"/>
      <c r="U1456" s="576"/>
      <c r="V1456" s="576"/>
      <c r="W1456" s="576"/>
      <c r="X1456" s="576"/>
      <c r="Y1456" s="576"/>
      <c r="Z1456" s="576"/>
    </row>
    <row r="1457">
      <c r="A1457" s="420" t="s">
        <v>9</v>
      </c>
      <c r="B1457" s="646">
        <f t="shared" ref="B1457:G1457" si="812">sum(B1455:B1456)</f>
        <v>62</v>
      </c>
      <c r="C1457" s="646">
        <f t="shared" si="812"/>
        <v>58</v>
      </c>
      <c r="D1457" s="646">
        <f t="shared" si="812"/>
        <v>82</v>
      </c>
      <c r="E1457" s="646">
        <f t="shared" si="812"/>
        <v>36</v>
      </c>
      <c r="F1457" s="646">
        <f t="shared" si="812"/>
        <v>36</v>
      </c>
      <c r="G1457" s="646">
        <f t="shared" si="812"/>
        <v>0</v>
      </c>
      <c r="H1457" s="706">
        <f t="shared" si="810"/>
        <v>274</v>
      </c>
      <c r="I1457" s="687"/>
      <c r="J1457" s="575"/>
      <c r="K1457" s="423" t="s">
        <v>9</v>
      </c>
      <c r="L1457" s="646">
        <f t="shared" ref="L1457:O1457" si="813">sum(L1455:L1456)</f>
        <v>572</v>
      </c>
      <c r="M1457" s="646">
        <f t="shared" si="813"/>
        <v>317</v>
      </c>
      <c r="N1457" s="646">
        <f t="shared" si="813"/>
        <v>269</v>
      </c>
      <c r="O1457" s="646">
        <f t="shared" si="813"/>
        <v>586</v>
      </c>
      <c r="P1457" s="646"/>
      <c r="Q1457" s="576"/>
      <c r="R1457" s="576"/>
      <c r="S1457" s="576"/>
      <c r="T1457" s="576"/>
      <c r="U1457" s="576"/>
      <c r="V1457" s="576"/>
      <c r="W1457" s="576"/>
      <c r="X1457" s="576"/>
      <c r="Y1457" s="576"/>
      <c r="Z1457" s="576"/>
    </row>
    <row r="1458">
      <c r="A1458" s="584"/>
      <c r="B1458" s="677"/>
      <c r="C1458" s="677"/>
      <c r="D1458" s="677"/>
      <c r="E1458" s="677"/>
      <c r="F1458" s="677"/>
      <c r="G1458" s="677"/>
      <c r="H1458" s="678"/>
      <c r="I1458" s="676"/>
      <c r="J1458" s="577"/>
      <c r="K1458" s="576"/>
      <c r="L1458" s="636"/>
      <c r="M1458" s="636"/>
      <c r="N1458" s="636"/>
      <c r="O1458" s="636"/>
      <c r="P1458" s="636"/>
      <c r="Q1458" s="576"/>
      <c r="R1458" s="576"/>
      <c r="S1458" s="576"/>
      <c r="T1458" s="576"/>
      <c r="U1458" s="576"/>
      <c r="V1458" s="576"/>
      <c r="W1458" s="576"/>
      <c r="X1458" s="576"/>
      <c r="Y1458" s="576"/>
      <c r="Z1458" s="576"/>
    </row>
    <row r="1459">
      <c r="A1459" s="604"/>
      <c r="B1459" s="707" t="s">
        <v>2</v>
      </c>
      <c r="C1459" s="707" t="s">
        <v>3</v>
      </c>
      <c r="D1459" s="707" t="s">
        <v>4</v>
      </c>
      <c r="E1459" s="707" t="s">
        <v>5</v>
      </c>
      <c r="F1459" s="707" t="s">
        <v>6</v>
      </c>
      <c r="G1459" s="707" t="s">
        <v>7</v>
      </c>
      <c r="H1459" s="708" t="s">
        <v>9</v>
      </c>
      <c r="I1459" s="676"/>
      <c r="J1459" s="577"/>
      <c r="K1459" s="576"/>
      <c r="L1459" s="636"/>
      <c r="M1459" s="636"/>
      <c r="N1459" s="636"/>
      <c r="O1459" s="636"/>
      <c r="P1459" s="636"/>
      <c r="Q1459" s="576"/>
      <c r="R1459" s="576"/>
      <c r="S1459" s="576"/>
      <c r="T1459" s="576"/>
      <c r="U1459" s="576"/>
      <c r="V1459" s="576"/>
      <c r="W1459" s="576"/>
      <c r="X1459" s="576"/>
      <c r="Y1459" s="576"/>
      <c r="Z1459" s="576"/>
    </row>
    <row r="1460">
      <c r="A1460" s="607" t="s">
        <v>252</v>
      </c>
      <c r="B1460" s="704">
        <f t="shared" ref="B1460:G1460" si="814">(B1455*130)</f>
        <v>8060</v>
      </c>
      <c r="C1460" s="704">
        <f t="shared" si="814"/>
        <v>7280</v>
      </c>
      <c r="D1460" s="704">
        <f t="shared" si="814"/>
        <v>10140</v>
      </c>
      <c r="E1460" s="704">
        <f t="shared" si="814"/>
        <v>4420</v>
      </c>
      <c r="F1460" s="704">
        <f t="shared" si="814"/>
        <v>4680</v>
      </c>
      <c r="G1460" s="704">
        <f t="shared" si="814"/>
        <v>0</v>
      </c>
      <c r="H1460" s="704">
        <f t="shared" ref="H1460:H1461" si="816">SUM(B1460:G1460)</f>
        <v>34580</v>
      </c>
      <c r="I1460" s="676"/>
      <c r="J1460" s="577"/>
      <c r="K1460" s="576"/>
      <c r="L1460" s="576"/>
      <c r="M1460" s="576"/>
      <c r="N1460" s="576"/>
      <c r="O1460" s="576"/>
      <c r="P1460" s="576"/>
      <c r="Q1460" s="576"/>
      <c r="R1460" s="576"/>
      <c r="S1460" s="576"/>
      <c r="T1460" s="576"/>
      <c r="U1460" s="576"/>
      <c r="V1460" s="576"/>
      <c r="W1460" s="576"/>
      <c r="X1460" s="576"/>
      <c r="Y1460" s="576"/>
      <c r="Z1460" s="576"/>
    </row>
    <row r="1461">
      <c r="A1461" s="607" t="s">
        <v>121</v>
      </c>
      <c r="B1461" s="704">
        <f t="shared" ref="B1461:G1461" si="815">(B1456*30)</f>
        <v>0</v>
      </c>
      <c r="C1461" s="704">
        <f t="shared" si="815"/>
        <v>60</v>
      </c>
      <c r="D1461" s="704">
        <f t="shared" si="815"/>
        <v>120</v>
      </c>
      <c r="E1461" s="704">
        <f t="shared" si="815"/>
        <v>60</v>
      </c>
      <c r="F1461" s="704">
        <f t="shared" si="815"/>
        <v>0</v>
      </c>
      <c r="G1461" s="704">
        <f t="shared" si="815"/>
        <v>0</v>
      </c>
      <c r="H1461" s="704">
        <f t="shared" si="816"/>
        <v>240</v>
      </c>
      <c r="I1461" s="676"/>
      <c r="J1461" s="577"/>
      <c r="K1461" s="576"/>
      <c r="L1461" s="576"/>
      <c r="M1461" s="576"/>
      <c r="N1461" s="576"/>
      <c r="O1461" s="576"/>
      <c r="P1461" s="576"/>
      <c r="Q1461" s="576"/>
      <c r="R1461" s="576"/>
      <c r="S1461" s="576"/>
      <c r="T1461" s="576"/>
      <c r="U1461" s="576"/>
      <c r="V1461" s="576"/>
      <c r="W1461" s="576"/>
      <c r="X1461" s="576"/>
      <c r="Y1461" s="576"/>
      <c r="Z1461" s="576"/>
    </row>
    <row r="1462">
      <c r="A1462" s="420" t="s">
        <v>9</v>
      </c>
      <c r="B1462" s="646">
        <f t="shared" ref="B1462:H1462" si="817">sum(B1460:B1461)</f>
        <v>8060</v>
      </c>
      <c r="C1462" s="646">
        <f t="shared" si="817"/>
        <v>7340</v>
      </c>
      <c r="D1462" s="646">
        <f t="shared" si="817"/>
        <v>10260</v>
      </c>
      <c r="E1462" s="646">
        <f t="shared" si="817"/>
        <v>4480</v>
      </c>
      <c r="F1462" s="646">
        <f t="shared" si="817"/>
        <v>4680</v>
      </c>
      <c r="G1462" s="646">
        <f t="shared" si="817"/>
        <v>0</v>
      </c>
      <c r="H1462" s="646">
        <f t="shared" si="817"/>
        <v>34820</v>
      </c>
      <c r="I1462" s="676"/>
      <c r="J1462" s="577"/>
      <c r="K1462" s="576"/>
      <c r="L1462" s="576"/>
      <c r="M1462" s="576"/>
      <c r="N1462" s="576"/>
      <c r="O1462" s="576"/>
      <c r="P1462" s="576"/>
      <c r="Q1462" s="576"/>
      <c r="R1462" s="576"/>
      <c r="S1462" s="576"/>
      <c r="T1462" s="576"/>
      <c r="U1462" s="576"/>
      <c r="V1462" s="576"/>
      <c r="W1462" s="576"/>
      <c r="X1462" s="576"/>
      <c r="Y1462" s="576"/>
      <c r="Z1462" s="576"/>
    </row>
    <row r="1463">
      <c r="A1463" s="584"/>
      <c r="B1463" s="677"/>
      <c r="C1463" s="677"/>
      <c r="D1463" s="677"/>
      <c r="E1463" s="677"/>
      <c r="F1463" s="677"/>
      <c r="G1463" s="677"/>
      <c r="H1463" s="678"/>
      <c r="I1463" s="676"/>
      <c r="J1463" s="577"/>
      <c r="K1463" s="576"/>
      <c r="L1463" s="576"/>
      <c r="M1463" s="576"/>
      <c r="N1463" s="576"/>
      <c r="O1463" s="576"/>
      <c r="P1463" s="576"/>
      <c r="Q1463" s="576"/>
      <c r="R1463" s="576"/>
      <c r="S1463" s="576"/>
      <c r="T1463" s="576"/>
      <c r="U1463" s="576"/>
      <c r="V1463" s="576"/>
      <c r="W1463" s="576"/>
      <c r="X1463" s="576"/>
      <c r="Y1463" s="576"/>
      <c r="Z1463" s="576"/>
    </row>
    <row r="1464">
      <c r="A1464" s="586"/>
      <c r="B1464" s="493">
        <f t="shared" ref="B1464:H1464" si="818">(B1462)</f>
        <v>8060</v>
      </c>
      <c r="C1464" s="493">
        <f t="shared" si="818"/>
        <v>7340</v>
      </c>
      <c r="D1464" s="493">
        <f t="shared" si="818"/>
        <v>10260</v>
      </c>
      <c r="E1464" s="493">
        <f t="shared" si="818"/>
        <v>4480</v>
      </c>
      <c r="F1464" s="493">
        <f t="shared" si="818"/>
        <v>4680</v>
      </c>
      <c r="G1464" s="493">
        <f t="shared" si="818"/>
        <v>0</v>
      </c>
      <c r="H1464" s="493">
        <f t="shared" si="818"/>
        <v>34820</v>
      </c>
      <c r="I1464" s="676"/>
      <c r="J1464" s="577"/>
      <c r="K1464" s="576"/>
      <c r="L1464" s="584"/>
      <c r="M1464" s="584"/>
      <c r="N1464" s="584"/>
      <c r="O1464" s="584"/>
      <c r="P1464" s="584"/>
      <c r="Q1464" s="584"/>
      <c r="R1464" s="584"/>
      <c r="S1464" s="584"/>
      <c r="T1464" s="584"/>
      <c r="U1464" s="576"/>
      <c r="V1464" s="576"/>
      <c r="W1464" s="576"/>
      <c r="X1464" s="576"/>
      <c r="Y1464" s="576"/>
      <c r="Z1464" s="576"/>
    </row>
    <row r="1465">
      <c r="A1465" s="576"/>
      <c r="B1465" s="676"/>
      <c r="C1465" s="676"/>
      <c r="D1465" s="676"/>
      <c r="E1465" s="676"/>
      <c r="F1465" s="676"/>
      <c r="G1465" s="677"/>
      <c r="H1465" s="678"/>
      <c r="I1465" s="676"/>
      <c r="J1465" s="577"/>
      <c r="K1465" s="588"/>
      <c r="L1465" s="612" t="s">
        <v>279</v>
      </c>
      <c r="M1465" s="612" t="s">
        <v>280</v>
      </c>
      <c r="N1465" s="709" t="s">
        <v>299</v>
      </c>
      <c r="O1465" s="612" t="s">
        <v>131</v>
      </c>
      <c r="P1465" s="612" t="s">
        <v>282</v>
      </c>
      <c r="Q1465" s="612" t="s">
        <v>283</v>
      </c>
      <c r="R1465" s="612" t="s">
        <v>284</v>
      </c>
      <c r="S1465" s="612" t="s">
        <v>285</v>
      </c>
      <c r="T1465" s="612" t="s">
        <v>284</v>
      </c>
      <c r="U1465" s="576"/>
      <c r="V1465" s="576"/>
      <c r="W1465" s="576"/>
      <c r="X1465" s="576"/>
      <c r="Y1465" s="576"/>
      <c r="Z1465" s="576"/>
    </row>
    <row r="1466">
      <c r="A1466" s="576"/>
      <c r="B1466" s="676"/>
      <c r="C1466" s="676"/>
      <c r="D1466" s="676"/>
      <c r="E1466" s="676"/>
      <c r="F1466" s="679"/>
      <c r="G1466" s="680" t="s">
        <v>35</v>
      </c>
      <c r="H1466" s="681" t="s">
        <v>36</v>
      </c>
      <c r="I1466" s="676"/>
      <c r="J1466" s="577"/>
      <c r="K1466" s="588"/>
      <c r="L1466" s="532" t="s">
        <v>70</v>
      </c>
      <c r="M1466" s="430">
        <v>35.0</v>
      </c>
      <c r="N1466" s="710">
        <v>34.0</v>
      </c>
      <c r="O1466" s="711">
        <f t="shared" ref="O1466:O1469" si="819">(M1466-N1466)</f>
        <v>1</v>
      </c>
      <c r="P1466" s="614">
        <v>6500.0</v>
      </c>
      <c r="Q1466" s="712">
        <f>(H1353)</f>
        <v>6010</v>
      </c>
      <c r="R1466" s="615">
        <f t="shared" ref="R1466:R1469" si="820">(Q1466/P1466)</f>
        <v>0.9246153846</v>
      </c>
      <c r="S1466" s="712">
        <f t="shared" ref="S1466:S1468" si="821">(Q1466/23*23)</f>
        <v>6010</v>
      </c>
      <c r="T1466" s="617">
        <f t="shared" ref="T1466:T1469" si="822">(S1466/P1466)</f>
        <v>0.9246153846</v>
      </c>
      <c r="U1466" s="576"/>
      <c r="V1466" s="576"/>
      <c r="W1466" s="576"/>
      <c r="X1466" s="576"/>
      <c r="Y1466" s="576"/>
      <c r="Z1466" s="576"/>
    </row>
    <row r="1467">
      <c r="A1467" s="576"/>
      <c r="B1467" s="676"/>
      <c r="C1467" s="676"/>
      <c r="D1467" s="676"/>
      <c r="E1467" s="676"/>
      <c r="F1467" s="679"/>
      <c r="G1467" s="431" t="s">
        <v>326</v>
      </c>
      <c r="H1467" s="656">
        <v>236.0</v>
      </c>
      <c r="I1467" s="676"/>
      <c r="J1467" s="577"/>
      <c r="K1467" s="588"/>
      <c r="L1467" s="532" t="s">
        <v>132</v>
      </c>
      <c r="M1467" s="430">
        <v>12.0</v>
      </c>
      <c r="N1467" s="710">
        <v>4.0</v>
      </c>
      <c r="O1467" s="711">
        <f t="shared" si="819"/>
        <v>8</v>
      </c>
      <c r="P1467" s="614">
        <v>1000.0</v>
      </c>
      <c r="Q1467" s="712">
        <f>(H1419)</f>
        <v>430</v>
      </c>
      <c r="R1467" s="615">
        <f t="shared" si="820"/>
        <v>0.43</v>
      </c>
      <c r="S1467" s="712">
        <f t="shared" si="821"/>
        <v>430</v>
      </c>
      <c r="T1467" s="618">
        <f t="shared" si="822"/>
        <v>0.43</v>
      </c>
      <c r="U1467" s="576"/>
      <c r="V1467" s="576"/>
      <c r="W1467" s="576"/>
      <c r="X1467" s="576"/>
      <c r="Y1467" s="576"/>
      <c r="Z1467" s="576"/>
    </row>
    <row r="1468">
      <c r="A1468" s="576"/>
      <c r="B1468" s="676"/>
      <c r="C1468" s="676"/>
      <c r="D1468" s="676"/>
      <c r="E1468" s="676"/>
      <c r="F1468" s="679"/>
      <c r="G1468" s="431" t="s">
        <v>327</v>
      </c>
      <c r="H1468" s="656">
        <v>306.0</v>
      </c>
      <c r="I1468" s="676"/>
      <c r="J1468" s="577"/>
      <c r="K1468" s="588"/>
      <c r="L1468" s="532" t="s">
        <v>144</v>
      </c>
      <c r="M1468" s="430">
        <v>12.0</v>
      </c>
      <c r="N1468" s="710">
        <v>10.0</v>
      </c>
      <c r="O1468" s="711">
        <f t="shared" si="819"/>
        <v>2</v>
      </c>
      <c r="P1468" s="614">
        <v>1500.0</v>
      </c>
      <c r="Q1468" s="712">
        <f>(H1472)</f>
        <v>1396</v>
      </c>
      <c r="R1468" s="615">
        <f t="shared" si="820"/>
        <v>0.9306666667</v>
      </c>
      <c r="S1468" s="712">
        <f t="shared" si="821"/>
        <v>1396</v>
      </c>
      <c r="T1468" s="617">
        <f t="shared" si="822"/>
        <v>0.9306666667</v>
      </c>
      <c r="U1468" s="576"/>
      <c r="V1468" s="576"/>
      <c r="W1468" s="576"/>
      <c r="X1468" s="576"/>
      <c r="Y1468" s="576"/>
      <c r="Z1468" s="576"/>
    </row>
    <row r="1469">
      <c r="A1469" s="576"/>
      <c r="B1469" s="676"/>
      <c r="C1469" s="676"/>
      <c r="D1469" s="676"/>
      <c r="E1469" s="676"/>
      <c r="F1469" s="679"/>
      <c r="G1469" s="431" t="s">
        <v>328</v>
      </c>
      <c r="H1469" s="651">
        <v>280.0</v>
      </c>
      <c r="I1469" s="676"/>
      <c r="J1469" s="577"/>
      <c r="K1469" s="588"/>
      <c r="L1469" s="532" t="s">
        <v>156</v>
      </c>
      <c r="M1469" s="532">
        <v>44.0</v>
      </c>
      <c r="N1469" s="710">
        <v>36.0</v>
      </c>
      <c r="O1469" s="711">
        <f t="shared" si="819"/>
        <v>8</v>
      </c>
      <c r="P1469" s="619">
        <v>75000.0</v>
      </c>
      <c r="Q1469" s="713">
        <f>sum(F1492,G1492,H1492)</f>
        <v>45021.55</v>
      </c>
      <c r="R1469" s="615">
        <f t="shared" si="820"/>
        <v>0.6002873333</v>
      </c>
      <c r="S1469" s="714">
        <f>(Q1469/31*31)</f>
        <v>45021.55</v>
      </c>
      <c r="T1469" s="622">
        <f t="shared" si="822"/>
        <v>0.6002873333</v>
      </c>
      <c r="U1469" s="576"/>
      <c r="V1469" s="576"/>
      <c r="W1469" s="576"/>
      <c r="X1469" s="576"/>
      <c r="Y1469" s="576"/>
      <c r="Z1469" s="576"/>
    </row>
    <row r="1470">
      <c r="A1470" s="715"/>
      <c r="B1470" s="676"/>
      <c r="C1470" s="676"/>
      <c r="D1470" s="676"/>
      <c r="E1470" s="676"/>
      <c r="F1470" s="679"/>
      <c r="G1470" s="431" t="s">
        <v>329</v>
      </c>
      <c r="H1470" s="651">
        <v>300.0</v>
      </c>
      <c r="I1470" s="676"/>
      <c r="J1470" s="577"/>
      <c r="K1470" s="576"/>
      <c r="L1470" s="410"/>
      <c r="M1470" s="410"/>
      <c r="N1470" s="576"/>
      <c r="O1470" s="576"/>
      <c r="P1470" s="576"/>
      <c r="Q1470" s="576"/>
      <c r="R1470" s="576"/>
      <c r="S1470" s="576"/>
      <c r="T1470" s="576"/>
      <c r="U1470" s="576"/>
      <c r="V1470" s="576"/>
      <c r="W1470" s="576"/>
      <c r="X1470" s="576"/>
      <c r="Y1470" s="576"/>
      <c r="Z1470" s="576"/>
    </row>
    <row r="1471">
      <c r="A1471" s="715"/>
      <c r="B1471" s="676"/>
      <c r="C1471" s="676"/>
      <c r="D1471" s="676"/>
      <c r="E1471" s="676"/>
      <c r="F1471" s="679"/>
      <c r="G1471" s="431" t="s">
        <v>330</v>
      </c>
      <c r="H1471" s="651">
        <f>(H1457)</f>
        <v>274</v>
      </c>
      <c r="I1471" s="676"/>
      <c r="J1471" s="577"/>
      <c r="K1471" s="576"/>
      <c r="L1471" s="410"/>
      <c r="M1471" s="410"/>
      <c r="N1471" s="576"/>
      <c r="O1471" s="576"/>
      <c r="P1471" s="576"/>
      <c r="Q1471" s="576"/>
      <c r="R1471" s="576"/>
      <c r="S1471" s="576"/>
      <c r="T1471" s="576"/>
      <c r="U1471" s="576"/>
      <c r="V1471" s="576"/>
      <c r="W1471" s="576"/>
      <c r="X1471" s="576"/>
      <c r="Y1471" s="576"/>
      <c r="Z1471" s="576"/>
    </row>
    <row r="1472">
      <c r="A1472" s="576"/>
      <c r="B1472" s="676"/>
      <c r="C1472" s="676"/>
      <c r="D1472" s="676"/>
      <c r="E1472" s="676"/>
      <c r="F1472" s="679"/>
      <c r="G1472" s="680" t="s">
        <v>9</v>
      </c>
      <c r="H1472" s="682">
        <f>SUM(H1467:H1471)</f>
        <v>1396</v>
      </c>
      <c r="I1472" s="676"/>
      <c r="J1472" s="577"/>
      <c r="K1472" s="576"/>
      <c r="L1472" s="576"/>
      <c r="M1472" s="576"/>
      <c r="N1472" s="576"/>
      <c r="O1472" s="576"/>
      <c r="P1472" s="576"/>
      <c r="Q1472" s="576"/>
      <c r="R1472" s="576"/>
      <c r="S1472" s="716" t="s">
        <v>300</v>
      </c>
      <c r="T1472" s="576"/>
      <c r="U1472" s="576"/>
      <c r="V1472" s="576"/>
      <c r="W1472" s="576"/>
      <c r="X1472" s="576"/>
      <c r="Y1472" s="576"/>
      <c r="Z1472" s="576"/>
    </row>
    <row r="1473">
      <c r="A1473" s="576"/>
      <c r="B1473" s="676"/>
      <c r="C1473" s="676"/>
      <c r="D1473" s="676"/>
      <c r="E1473" s="676"/>
      <c r="F1473" s="676"/>
      <c r="G1473" s="677"/>
      <c r="H1473" s="678"/>
      <c r="I1473" s="676"/>
      <c r="J1473" s="577"/>
      <c r="K1473" s="576"/>
      <c r="L1473" s="576"/>
      <c r="M1473" s="576"/>
      <c r="N1473" s="576"/>
      <c r="O1473" s="576"/>
      <c r="P1473" s="576"/>
      <c r="Q1473" s="576"/>
      <c r="R1473" s="576"/>
      <c r="S1473" s="717" t="s">
        <v>301</v>
      </c>
      <c r="T1473" s="576"/>
      <c r="U1473" s="576"/>
      <c r="V1473" s="576"/>
      <c r="W1473" s="576"/>
      <c r="X1473" s="576"/>
      <c r="Y1473" s="576"/>
      <c r="Z1473" s="576"/>
    </row>
    <row r="1474">
      <c r="A1474" s="576"/>
      <c r="B1474" s="676"/>
      <c r="C1474" s="676"/>
      <c r="D1474" s="676"/>
      <c r="E1474" s="676"/>
      <c r="F1474" s="676"/>
      <c r="G1474" s="718" t="s">
        <v>131</v>
      </c>
      <c r="H1474" s="719">
        <f>(1500-H1472)</f>
        <v>104</v>
      </c>
      <c r="I1474" s="553">
        <f>(H1472/1500)</f>
        <v>0.9306666667</v>
      </c>
      <c r="J1474" s="577"/>
      <c r="K1474" s="576"/>
      <c r="L1474" s="576"/>
      <c r="M1474" s="576"/>
      <c r="N1474" s="698" t="s">
        <v>100</v>
      </c>
      <c r="O1474" s="576"/>
      <c r="P1474" s="576"/>
      <c r="Q1474" s="576"/>
      <c r="R1474" s="576"/>
      <c r="S1474" s="720" t="s">
        <v>302</v>
      </c>
      <c r="T1474" s="576"/>
      <c r="U1474" s="576"/>
      <c r="V1474" s="576"/>
      <c r="W1474" s="576"/>
      <c r="X1474" s="576"/>
      <c r="Y1474" s="576"/>
      <c r="Z1474" s="576"/>
    </row>
    <row r="1475">
      <c r="A1475" s="721"/>
      <c r="B1475" s="722"/>
      <c r="C1475" s="722"/>
      <c r="D1475" s="722"/>
      <c r="E1475" s="722"/>
      <c r="F1475" s="722"/>
      <c r="G1475" s="723"/>
      <c r="H1475" s="655"/>
      <c r="I1475" s="434"/>
      <c r="J1475" s="577"/>
      <c r="K1475" s="577"/>
      <c r="L1475" s="577"/>
      <c r="M1475" s="577"/>
      <c r="N1475" s="577"/>
      <c r="O1475" s="577"/>
      <c r="P1475" s="577"/>
      <c r="Q1475" s="577"/>
      <c r="R1475" s="577"/>
      <c r="S1475" s="724" t="s">
        <v>303</v>
      </c>
      <c r="T1475" s="577"/>
      <c r="U1475" s="577"/>
      <c r="V1475" s="577"/>
      <c r="W1475" s="577"/>
      <c r="X1475" s="577"/>
      <c r="Y1475" s="577"/>
      <c r="Z1475" s="577"/>
    </row>
    <row r="1476">
      <c r="A1476" s="632" t="s">
        <v>304</v>
      </c>
      <c r="B1476" s="633">
        <v>28.0</v>
      </c>
      <c r="C1476" s="633">
        <v>29.0</v>
      </c>
      <c r="D1476" s="633">
        <v>30.0</v>
      </c>
      <c r="E1476" s="633">
        <v>31.0</v>
      </c>
      <c r="F1476" s="633">
        <v>1.0</v>
      </c>
      <c r="G1476" s="633">
        <v>2.0</v>
      </c>
      <c r="H1476" s="725">
        <v>3.0</v>
      </c>
      <c r="I1476" s="634"/>
      <c r="J1476" s="635"/>
      <c r="K1476" s="576"/>
      <c r="L1476" s="576"/>
      <c r="M1476" s="576"/>
      <c r="N1476" s="576"/>
      <c r="O1476" s="576"/>
      <c r="P1476" s="576"/>
      <c r="Q1476" s="576"/>
      <c r="R1476" s="576"/>
      <c r="S1476" s="576"/>
      <c r="T1476" s="576"/>
      <c r="U1476" s="584"/>
      <c r="V1476" s="576"/>
      <c r="W1476" s="576"/>
      <c r="X1476" s="576"/>
      <c r="Y1476" s="576"/>
      <c r="Z1476" s="576"/>
    </row>
    <row r="1477">
      <c r="A1477" s="412" t="s">
        <v>156</v>
      </c>
      <c r="B1477" s="685" t="s">
        <v>2</v>
      </c>
      <c r="C1477" s="685" t="s">
        <v>3</v>
      </c>
      <c r="D1477" s="685" t="s">
        <v>4</v>
      </c>
      <c r="E1477" s="685" t="s">
        <v>5</v>
      </c>
      <c r="F1477" s="685" t="s">
        <v>6</v>
      </c>
      <c r="G1477" s="685" t="s">
        <v>7</v>
      </c>
      <c r="H1477" s="686" t="s">
        <v>8</v>
      </c>
      <c r="I1477" s="685" t="s">
        <v>9</v>
      </c>
      <c r="J1477" s="577"/>
      <c r="K1477" s="576"/>
      <c r="L1477" s="576"/>
      <c r="M1477" s="576"/>
      <c r="N1477" s="576"/>
      <c r="O1477" s="576"/>
      <c r="P1477" s="576"/>
      <c r="Q1477" s="576"/>
      <c r="R1477" s="576"/>
      <c r="S1477" s="576"/>
      <c r="T1477" s="588"/>
      <c r="U1477" s="623"/>
      <c r="V1477" s="576"/>
      <c r="W1477" s="576"/>
      <c r="X1477" s="576"/>
      <c r="Y1477" s="576"/>
      <c r="Z1477" s="576"/>
    </row>
    <row r="1478">
      <c r="A1478" s="524" t="s">
        <v>163</v>
      </c>
      <c r="B1478" s="624"/>
      <c r="C1478" s="624"/>
      <c r="D1478" s="624"/>
      <c r="E1478" s="624"/>
      <c r="F1478" s="624"/>
      <c r="G1478" s="624"/>
      <c r="H1478" s="624"/>
      <c r="I1478" s="624"/>
      <c r="J1478" s="625"/>
      <c r="K1478" s="576"/>
      <c r="L1478" s="576"/>
      <c r="M1478" s="576"/>
      <c r="N1478" s="576"/>
      <c r="O1478" s="576"/>
      <c r="P1478" s="576"/>
      <c r="Q1478" s="576"/>
      <c r="R1478" s="576"/>
      <c r="S1478" s="626"/>
      <c r="T1478" s="576"/>
      <c r="U1478" s="576"/>
      <c r="V1478" s="576"/>
      <c r="W1478" s="576"/>
      <c r="X1478" s="576"/>
      <c r="Y1478" s="576"/>
      <c r="Z1478" s="576"/>
    </row>
    <row r="1479">
      <c r="A1479" s="491" t="s">
        <v>164</v>
      </c>
      <c r="B1479" s="528">
        <v>537.75</v>
      </c>
      <c r="C1479" s="528">
        <v>847.35</v>
      </c>
      <c r="D1479" s="528">
        <v>781.99</v>
      </c>
      <c r="E1479" s="529">
        <v>790.22</v>
      </c>
      <c r="F1479" s="529"/>
      <c r="G1479" s="529"/>
      <c r="H1479" s="530"/>
      <c r="I1479" s="531">
        <f t="shared" ref="I1479:I1481" si="823">SUM(B1479:H1479)</f>
        <v>2957.31</v>
      </c>
      <c r="J1479" s="577"/>
      <c r="K1479" s="576"/>
      <c r="L1479" s="576"/>
      <c r="M1479" s="576"/>
      <c r="N1479" s="576"/>
      <c r="O1479" s="576"/>
      <c r="P1479" s="576"/>
      <c r="Q1479" s="576"/>
      <c r="R1479" s="576"/>
      <c r="S1479" s="576"/>
      <c r="T1479" s="576"/>
      <c r="U1479" s="576"/>
      <c r="V1479" s="576"/>
      <c r="W1479" s="576"/>
      <c r="X1479" s="576"/>
      <c r="Y1479" s="576"/>
      <c r="Z1479" s="576"/>
    </row>
    <row r="1480">
      <c r="A1480" s="491" t="s">
        <v>165</v>
      </c>
      <c r="B1480" s="528">
        <v>487.9</v>
      </c>
      <c r="C1480" s="528">
        <v>248.15</v>
      </c>
      <c r="D1480" s="528">
        <v>538.16</v>
      </c>
      <c r="E1480" s="529">
        <v>600.12</v>
      </c>
      <c r="F1480" s="529"/>
      <c r="G1480" s="529"/>
      <c r="H1480" s="530"/>
      <c r="I1480" s="531">
        <f t="shared" si="823"/>
        <v>1874.33</v>
      </c>
      <c r="J1480" s="577"/>
      <c r="K1480" s="576"/>
      <c r="L1480" s="576"/>
      <c r="M1480" s="576"/>
      <c r="N1480" s="576"/>
      <c r="O1480" s="576"/>
      <c r="P1480" s="576"/>
      <c r="Q1480" s="576"/>
      <c r="R1480" s="576"/>
      <c r="S1480" s="576"/>
      <c r="T1480" s="576"/>
      <c r="U1480" s="576"/>
      <c r="V1480" s="576"/>
      <c r="W1480" s="576"/>
      <c r="X1480" s="576"/>
      <c r="Y1480" s="576"/>
      <c r="Z1480" s="576"/>
    </row>
    <row r="1481">
      <c r="A1481" s="491" t="s">
        <v>166</v>
      </c>
      <c r="B1481" s="528">
        <v>774.59</v>
      </c>
      <c r="C1481" s="528">
        <v>759.31</v>
      </c>
      <c r="D1481" s="528">
        <v>509.16</v>
      </c>
      <c r="E1481" s="528">
        <v>629.15</v>
      </c>
      <c r="F1481" s="529"/>
      <c r="G1481" s="529"/>
      <c r="H1481" s="530"/>
      <c r="I1481" s="531">
        <f t="shared" si="823"/>
        <v>2672.21</v>
      </c>
      <c r="J1481" s="577"/>
      <c r="K1481" s="576"/>
      <c r="L1481" s="576"/>
      <c r="M1481" s="576"/>
      <c r="N1481" s="576"/>
      <c r="O1481" s="576"/>
      <c r="P1481" s="576"/>
      <c r="Q1481" s="576"/>
      <c r="R1481" s="576"/>
      <c r="S1481" s="576"/>
      <c r="T1481" s="576"/>
      <c r="U1481" s="576"/>
      <c r="V1481" s="576"/>
      <c r="W1481" s="576"/>
      <c r="X1481" s="576"/>
      <c r="Y1481" s="576"/>
      <c r="Z1481" s="576"/>
    </row>
    <row r="1482">
      <c r="A1482" s="535" t="s">
        <v>9</v>
      </c>
      <c r="B1482" s="536">
        <f t="shared" ref="B1482:I1482" si="824">sum(B1479:B1481)</f>
        <v>1800.24</v>
      </c>
      <c r="C1482" s="536">
        <f t="shared" si="824"/>
        <v>1854.81</v>
      </c>
      <c r="D1482" s="536">
        <f t="shared" si="824"/>
        <v>1829.31</v>
      </c>
      <c r="E1482" s="536">
        <f t="shared" si="824"/>
        <v>2019.49</v>
      </c>
      <c r="F1482" s="536">
        <f t="shared" si="824"/>
        <v>0</v>
      </c>
      <c r="G1482" s="536">
        <f t="shared" si="824"/>
        <v>0</v>
      </c>
      <c r="H1482" s="536">
        <f t="shared" si="824"/>
        <v>0</v>
      </c>
      <c r="I1482" s="536">
        <f t="shared" si="824"/>
        <v>7503.85</v>
      </c>
      <c r="J1482" s="577"/>
      <c r="K1482" s="576"/>
      <c r="L1482" s="576"/>
      <c r="M1482" s="576"/>
      <c r="N1482" s="576"/>
      <c r="O1482" s="576"/>
      <c r="P1482" s="576"/>
      <c r="Q1482" s="576"/>
      <c r="R1482" s="576"/>
      <c r="S1482" s="576"/>
      <c r="T1482" s="576"/>
      <c r="U1482" s="576"/>
      <c r="V1482" s="576"/>
      <c r="W1482" s="576"/>
      <c r="X1482" s="576"/>
      <c r="Y1482" s="576"/>
      <c r="Z1482" s="576"/>
    </row>
    <row r="1483">
      <c r="A1483" s="584"/>
      <c r="B1483" s="677"/>
      <c r="C1483" s="677"/>
      <c r="D1483" s="677"/>
      <c r="E1483" s="677"/>
      <c r="F1483" s="677"/>
      <c r="G1483" s="677"/>
      <c r="H1483" s="678"/>
      <c r="I1483" s="677"/>
      <c r="J1483" s="577"/>
      <c r="K1483" s="576"/>
      <c r="L1483" s="576"/>
      <c r="M1483" s="576"/>
      <c r="N1483" s="576"/>
      <c r="O1483" s="576"/>
      <c r="P1483" s="576"/>
      <c r="Q1483" s="576"/>
      <c r="R1483" s="576"/>
      <c r="S1483" s="576"/>
      <c r="T1483" s="576"/>
      <c r="U1483" s="576"/>
      <c r="V1483" s="576"/>
      <c r="W1483" s="576"/>
      <c r="X1483" s="576"/>
      <c r="Y1483" s="576"/>
      <c r="Z1483" s="576"/>
    </row>
    <row r="1484">
      <c r="A1484" s="586"/>
      <c r="B1484" s="493">
        <f t="shared" ref="B1484:I1484" si="825">(B1482)</f>
        <v>1800.24</v>
      </c>
      <c r="C1484" s="493">
        <f t="shared" si="825"/>
        <v>1854.81</v>
      </c>
      <c r="D1484" s="493">
        <f t="shared" si="825"/>
        <v>1829.31</v>
      </c>
      <c r="E1484" s="493">
        <f t="shared" si="825"/>
        <v>2019.49</v>
      </c>
      <c r="F1484" s="493">
        <f t="shared" si="825"/>
        <v>0</v>
      </c>
      <c r="G1484" s="493">
        <f t="shared" si="825"/>
        <v>0</v>
      </c>
      <c r="H1484" s="493">
        <f t="shared" si="825"/>
        <v>0</v>
      </c>
      <c r="I1484" s="493">
        <f t="shared" si="825"/>
        <v>7503.85</v>
      </c>
      <c r="J1484" s="577"/>
      <c r="K1484" s="576"/>
      <c r="L1484" s="576"/>
      <c r="M1484" s="576"/>
      <c r="N1484" s="576"/>
      <c r="O1484" s="576"/>
      <c r="P1484" s="576"/>
      <c r="Q1484" s="576"/>
      <c r="R1484" s="576"/>
      <c r="S1484" s="576"/>
      <c r="T1484" s="576"/>
      <c r="U1484" s="576"/>
      <c r="V1484" s="576"/>
      <c r="W1484" s="576"/>
      <c r="X1484" s="576"/>
      <c r="Y1484" s="576"/>
      <c r="Z1484" s="576"/>
    </row>
    <row r="1485">
      <c r="A1485" s="576"/>
      <c r="B1485" s="676"/>
      <c r="C1485" s="676"/>
      <c r="D1485" s="676"/>
      <c r="E1485" s="677"/>
      <c r="F1485" s="677"/>
      <c r="G1485" s="677"/>
      <c r="H1485" s="678"/>
      <c r="I1485" s="676"/>
      <c r="J1485" s="577"/>
      <c r="K1485" s="576"/>
      <c r="L1485" s="576"/>
      <c r="M1485" s="576"/>
      <c r="N1485" s="576"/>
      <c r="O1485" s="576"/>
      <c r="P1485" s="576"/>
      <c r="Q1485" s="576"/>
      <c r="R1485" s="576"/>
      <c r="S1485" s="576"/>
      <c r="T1485" s="576"/>
      <c r="U1485" s="576"/>
      <c r="V1485" s="576"/>
      <c r="W1485" s="576"/>
      <c r="X1485" s="576"/>
      <c r="Y1485" s="576"/>
      <c r="Z1485" s="576"/>
    </row>
    <row r="1486">
      <c r="A1486" s="576"/>
      <c r="B1486" s="676"/>
      <c r="C1486" s="676"/>
      <c r="D1486" s="679"/>
      <c r="E1486" s="680" t="s">
        <v>35</v>
      </c>
      <c r="F1486" s="680" t="s">
        <v>164</v>
      </c>
      <c r="G1486" s="680" t="s">
        <v>165</v>
      </c>
      <c r="H1486" s="681" t="s">
        <v>166</v>
      </c>
      <c r="I1486" s="676"/>
      <c r="J1486" s="577"/>
      <c r="K1486" s="576"/>
      <c r="L1486" s="576"/>
      <c r="M1486" s="576"/>
      <c r="N1486" s="576"/>
      <c r="O1486" s="576"/>
      <c r="P1486" s="576"/>
      <c r="Q1486" s="576"/>
      <c r="R1486" s="576"/>
      <c r="S1486" s="576"/>
      <c r="T1486" s="576"/>
      <c r="U1486" s="576"/>
      <c r="V1486" s="576"/>
      <c r="W1486" s="576"/>
      <c r="X1486" s="576"/>
      <c r="Y1486" s="576"/>
      <c r="Z1486" s="576"/>
    </row>
    <row r="1487">
      <c r="A1487" s="576"/>
      <c r="B1487" s="676"/>
      <c r="C1487" s="676"/>
      <c r="D1487" s="679"/>
      <c r="E1487" s="431" t="s">
        <v>326</v>
      </c>
      <c r="F1487" s="540">
        <v>4680.93</v>
      </c>
      <c r="G1487" s="540">
        <v>3245.8</v>
      </c>
      <c r="H1487" s="540">
        <v>5007.97</v>
      </c>
      <c r="I1487" s="676"/>
      <c r="J1487" s="577"/>
      <c r="K1487" s="576"/>
      <c r="L1487" s="576"/>
      <c r="M1487" s="576"/>
      <c r="N1487" s="576"/>
      <c r="O1487" s="576"/>
      <c r="P1487" s="576"/>
      <c r="Q1487" s="576"/>
      <c r="R1487" s="576"/>
      <c r="S1487" s="576"/>
      <c r="T1487" s="576"/>
      <c r="U1487" s="576"/>
      <c r="V1487" s="576"/>
      <c r="W1487" s="576"/>
      <c r="X1487" s="576"/>
      <c r="Y1487" s="576"/>
      <c r="Z1487" s="576"/>
    </row>
    <row r="1488">
      <c r="A1488" s="576"/>
      <c r="B1488" s="676"/>
      <c r="C1488" s="676"/>
      <c r="D1488" s="679"/>
      <c r="E1488" s="431" t="s">
        <v>327</v>
      </c>
      <c r="F1488" s="540">
        <v>5046.47</v>
      </c>
      <c r="G1488" s="540">
        <v>3726.28</v>
      </c>
      <c r="H1488" s="540">
        <v>5829.52</v>
      </c>
      <c r="I1488" s="676"/>
      <c r="J1488" s="577"/>
      <c r="K1488" s="576"/>
      <c r="L1488" s="576"/>
      <c r="M1488" s="576"/>
      <c r="N1488" s="576"/>
      <c r="O1488" s="576"/>
      <c r="P1488" s="576"/>
      <c r="Q1488" s="576"/>
      <c r="R1488" s="576"/>
      <c r="S1488" s="576"/>
      <c r="T1488" s="576"/>
      <c r="U1488" s="576"/>
      <c r="V1488" s="576"/>
      <c r="W1488" s="576"/>
      <c r="X1488" s="576"/>
      <c r="Y1488" s="576"/>
      <c r="Z1488" s="576"/>
    </row>
    <row r="1489">
      <c r="A1489" s="576"/>
      <c r="B1489" s="676"/>
      <c r="C1489" s="676"/>
      <c r="D1489" s="679"/>
      <c r="E1489" s="431" t="s">
        <v>328</v>
      </c>
      <c r="F1489" s="539">
        <v>4609.19</v>
      </c>
      <c r="G1489" s="539">
        <v>4160.68</v>
      </c>
      <c r="H1489" s="539">
        <v>5886.65</v>
      </c>
      <c r="I1489" s="676"/>
      <c r="J1489" s="577"/>
      <c r="K1489" s="576"/>
      <c r="L1489" s="576"/>
      <c r="M1489" s="576"/>
      <c r="N1489" s="576"/>
      <c r="O1489" s="576"/>
      <c r="P1489" s="576"/>
      <c r="Q1489" s="576"/>
      <c r="R1489" s="576"/>
      <c r="S1489" s="576"/>
      <c r="T1489" s="576"/>
      <c r="U1489" s="576"/>
      <c r="V1489" s="576"/>
      <c r="W1489" s="576"/>
      <c r="X1489" s="576"/>
      <c r="Y1489" s="576"/>
      <c r="Z1489" s="576"/>
    </row>
    <row r="1490">
      <c r="A1490" s="576"/>
      <c r="B1490" s="676"/>
      <c r="C1490" s="676"/>
      <c r="D1490" s="679"/>
      <c r="E1490" s="431" t="s">
        <v>329</v>
      </c>
      <c r="F1490" s="539">
        <v>5738.09</v>
      </c>
      <c r="G1490" s="539">
        <v>3891.49</v>
      </c>
      <c r="H1490" s="539">
        <v>5769.31</v>
      </c>
      <c r="I1490" s="676"/>
      <c r="J1490" s="577"/>
      <c r="K1490" s="576"/>
      <c r="L1490" s="576"/>
      <c r="M1490" s="576"/>
      <c r="N1490" s="576"/>
      <c r="O1490" s="576"/>
      <c r="P1490" s="576"/>
      <c r="Q1490" s="576"/>
      <c r="R1490" s="576"/>
      <c r="S1490" s="576"/>
      <c r="T1490" s="576"/>
      <c r="U1490" s="576"/>
      <c r="V1490" s="576"/>
      <c r="W1490" s="576"/>
      <c r="X1490" s="576"/>
      <c r="Y1490" s="576"/>
      <c r="Z1490" s="576"/>
    </row>
    <row r="1491">
      <c r="A1491" s="576"/>
      <c r="B1491" s="676"/>
      <c r="C1491" s="676"/>
      <c r="D1491" s="679"/>
      <c r="E1491" s="431" t="s">
        <v>330</v>
      </c>
      <c r="F1491" s="539">
        <f>(I1479)</f>
        <v>2957.31</v>
      </c>
      <c r="G1491" s="539">
        <f>(I1480)</f>
        <v>1874.33</v>
      </c>
      <c r="H1491" s="539">
        <f>(I1481)</f>
        <v>2672.21</v>
      </c>
      <c r="I1491" s="676"/>
      <c r="J1491" s="577"/>
      <c r="K1491" s="576"/>
      <c r="L1491" s="576"/>
      <c r="M1491" s="576"/>
      <c r="N1491" s="576"/>
      <c r="O1491" s="576"/>
      <c r="P1491" s="576"/>
      <c r="Q1491" s="576"/>
      <c r="R1491" s="576"/>
      <c r="S1491" s="576"/>
      <c r="T1491" s="576"/>
      <c r="U1491" s="576"/>
      <c r="V1491" s="576"/>
      <c r="W1491" s="576"/>
      <c r="X1491" s="576"/>
      <c r="Y1491" s="576"/>
      <c r="Z1491" s="576"/>
    </row>
    <row r="1492">
      <c r="A1492" s="576"/>
      <c r="B1492" s="676"/>
      <c r="C1492" s="676"/>
      <c r="D1492" s="679"/>
      <c r="E1492" s="541" t="s">
        <v>9</v>
      </c>
      <c r="F1492" s="542">
        <f>SUM(F1491)</f>
        <v>2957.31</v>
      </c>
      <c r="G1492" s="542">
        <f t="shared" ref="G1492:H1492" si="826">SUM(G1487:G1491)</f>
        <v>16898.58</v>
      </c>
      <c r="H1492" s="542">
        <f t="shared" si="826"/>
        <v>25165.66</v>
      </c>
      <c r="I1492" s="676"/>
      <c r="J1492" s="577"/>
      <c r="K1492" s="629"/>
      <c r="L1492" s="629"/>
      <c r="M1492" s="629"/>
      <c r="N1492" s="576"/>
      <c r="O1492" s="576"/>
      <c r="P1492" s="576"/>
      <c r="Q1492" s="576"/>
      <c r="R1492" s="576"/>
      <c r="S1492" s="576"/>
      <c r="T1492" s="576"/>
      <c r="U1492" s="576"/>
      <c r="V1492" s="576"/>
      <c r="W1492" s="576"/>
      <c r="X1492" s="576"/>
      <c r="Y1492" s="576"/>
      <c r="Z1492" s="576"/>
    </row>
    <row r="1493">
      <c r="A1493" s="576"/>
      <c r="B1493" s="676"/>
      <c r="C1493" s="676"/>
      <c r="D1493" s="679"/>
      <c r="E1493" s="748" t="s">
        <v>167</v>
      </c>
      <c r="F1493" s="768">
        <f>(F1491/24000)</f>
        <v>0.12322125</v>
      </c>
      <c r="G1493" s="768">
        <f>(G1491/18000)</f>
        <v>0.1041294444</v>
      </c>
      <c r="H1493" s="768">
        <f>(H1491/24000)</f>
        <v>0.1113420833</v>
      </c>
      <c r="I1493" s="676"/>
      <c r="J1493" s="577"/>
      <c r="K1493" s="576"/>
      <c r="L1493" s="576"/>
      <c r="M1493" s="576"/>
      <c r="N1493" s="576"/>
      <c r="O1493" s="576"/>
      <c r="P1493" s="576"/>
      <c r="Q1493" s="576"/>
      <c r="R1493" s="576"/>
      <c r="S1493" s="576"/>
      <c r="T1493" s="576"/>
      <c r="U1493" s="576"/>
      <c r="V1493" s="576"/>
      <c r="W1493" s="576"/>
      <c r="X1493" s="576"/>
      <c r="Y1493" s="576"/>
      <c r="Z1493" s="576"/>
    </row>
    <row r="1494">
      <c r="A1494" s="576"/>
      <c r="B1494" s="676"/>
      <c r="C1494" s="676"/>
      <c r="D1494" s="676"/>
      <c r="E1494" s="769" t="s">
        <v>339</v>
      </c>
      <c r="F1494" s="681">
        <f t="shared" ref="F1494:H1494" si="827">(F1492/31*31)</f>
        <v>2957.31</v>
      </c>
      <c r="G1494" s="681">
        <f t="shared" si="827"/>
        <v>16898.58</v>
      </c>
      <c r="H1494" s="681">
        <f t="shared" si="827"/>
        <v>25165.66</v>
      </c>
      <c r="I1494" s="676"/>
      <c r="J1494" s="577"/>
      <c r="K1494" s="576"/>
      <c r="L1494" s="576"/>
      <c r="M1494" s="576"/>
      <c r="N1494" s="576"/>
      <c r="O1494" s="576"/>
      <c r="P1494" s="576"/>
      <c r="Q1494" s="576"/>
      <c r="R1494" s="576"/>
      <c r="S1494" s="576"/>
      <c r="T1494" s="576"/>
      <c r="U1494" s="576"/>
      <c r="V1494" s="576"/>
      <c r="W1494" s="576"/>
      <c r="X1494" s="576"/>
      <c r="Y1494" s="576"/>
      <c r="Z1494" s="576"/>
    </row>
    <row r="1495">
      <c r="A1495" s="584"/>
      <c r="B1495" s="677"/>
      <c r="C1495" s="677"/>
      <c r="D1495" s="677"/>
      <c r="E1495" s="677"/>
      <c r="F1495" s="677"/>
      <c r="G1495" s="677"/>
      <c r="H1495" s="678"/>
      <c r="I1495" s="677"/>
      <c r="J1495" s="577"/>
      <c r="K1495" s="576"/>
      <c r="L1495" s="576"/>
      <c r="M1495" s="576"/>
      <c r="N1495" s="576"/>
      <c r="O1495" s="576"/>
      <c r="P1495" s="576"/>
      <c r="Q1495" s="576"/>
      <c r="R1495" s="576"/>
      <c r="S1495" s="576"/>
      <c r="T1495" s="576"/>
      <c r="U1495" s="576"/>
      <c r="V1495" s="576"/>
      <c r="W1495" s="576"/>
      <c r="X1495" s="576"/>
      <c r="Y1495" s="576"/>
      <c r="Z1495" s="576"/>
    </row>
    <row r="1496">
      <c r="A1496" s="470"/>
      <c r="B1496" s="585"/>
      <c r="C1496" s="585"/>
      <c r="D1496" s="585"/>
      <c r="E1496" s="585"/>
      <c r="F1496" s="585"/>
      <c r="G1496" s="585"/>
      <c r="H1496" s="726"/>
      <c r="I1496" s="585" t="s">
        <v>9</v>
      </c>
      <c r="J1496" s="577"/>
      <c r="K1496" s="576"/>
      <c r="L1496" s="576"/>
      <c r="M1496" s="576"/>
      <c r="N1496" s="576"/>
      <c r="O1496" s="576"/>
      <c r="P1496" s="576"/>
      <c r="Q1496" s="576"/>
      <c r="R1496" s="576"/>
      <c r="S1496" s="576"/>
      <c r="T1496" s="576"/>
      <c r="U1496" s="576"/>
      <c r="V1496" s="576"/>
      <c r="W1496" s="576"/>
      <c r="X1496" s="576"/>
      <c r="Y1496" s="576"/>
      <c r="Z1496" s="576"/>
    </row>
    <row r="1497">
      <c r="A1497" s="586" t="s">
        <v>168</v>
      </c>
      <c r="B1497" s="545">
        <f t="shared" ref="B1497:G1497" si="828">sum(B1345,B1411,B1464,B1484)</f>
        <v>15807.74</v>
      </c>
      <c r="C1497" s="545">
        <f t="shared" si="828"/>
        <v>11963.81</v>
      </c>
      <c r="D1497" s="545">
        <f t="shared" si="828"/>
        <v>18787.81</v>
      </c>
      <c r="E1497" s="545">
        <f t="shared" si="828"/>
        <v>10144.49</v>
      </c>
      <c r="F1497" s="545">
        <f t="shared" si="828"/>
        <v>5416</v>
      </c>
      <c r="G1497" s="545">
        <f t="shared" si="828"/>
        <v>64</v>
      </c>
      <c r="H1497" s="493">
        <f>SUM(H1484)</f>
        <v>0</v>
      </c>
      <c r="I1497" s="545">
        <f>SUM(H1345,H1411,H1464,I1484)</f>
        <v>62183.85</v>
      </c>
      <c r="J1497" s="577"/>
      <c r="K1497" s="576"/>
      <c r="L1497" s="576"/>
      <c r="M1497" s="576"/>
      <c r="N1497" s="576"/>
      <c r="O1497" s="576"/>
      <c r="P1497" s="576"/>
      <c r="Q1497" s="576"/>
      <c r="R1497" s="576"/>
      <c r="S1497" s="576"/>
      <c r="T1497" s="576"/>
      <c r="U1497" s="576"/>
      <c r="V1497" s="576"/>
      <c r="W1497" s="576"/>
      <c r="X1497" s="576"/>
      <c r="Y1497" s="576"/>
      <c r="Z1497" s="576"/>
    </row>
  </sheetData>
  <printOptions gridLines="1" horizontalCentered="1"/>
  <pageMargins bottom="0.75" footer="0.0" header="0.0" left="0.7" right="0.7" top="0.75"/>
  <pageSetup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30.71"/>
    <col customWidth="1" min="2" max="5" width="12.57"/>
    <col customWidth="1" min="6" max="6" width="14.14"/>
    <col customWidth="1" min="7" max="7" width="13.86"/>
    <col customWidth="1" min="8" max="8" width="14.14"/>
    <col customWidth="1" min="9" max="9" width="14.0"/>
    <col customWidth="1" min="10" max="10" width="13.71"/>
    <col customWidth="1" min="11" max="11" width="27.86"/>
    <col customWidth="1" min="12" max="12" width="23.14"/>
    <col customWidth="1" min="13" max="13" width="22.43"/>
    <col customWidth="1" min="14" max="14" width="20.57"/>
    <col customWidth="1" min="15" max="15" width="22.43"/>
    <col customWidth="1" min="16" max="16" width="18.43"/>
    <col customWidth="1" min="17" max="17" width="30.14"/>
    <col customWidth="1" min="18" max="18" width="8.86"/>
    <col customWidth="1" min="19" max="19" width="27.86"/>
    <col customWidth="1" min="20" max="20" width="23.14"/>
    <col customWidth="1" min="21" max="21" width="23.0"/>
    <col customWidth="1" min="22" max="22" width="13.71"/>
  </cols>
  <sheetData>
    <row r="1">
      <c r="A1" s="770" t="s">
        <v>340</v>
      </c>
      <c r="B1" s="771"/>
      <c r="C1" s="771"/>
      <c r="D1" s="771"/>
      <c r="E1" s="771"/>
      <c r="F1" s="771">
        <v>1.0</v>
      </c>
      <c r="G1" s="771">
        <v>2.0</v>
      </c>
      <c r="H1" s="772"/>
      <c r="I1" s="772"/>
      <c r="J1" s="773"/>
      <c r="K1" s="770" t="s">
        <v>340</v>
      </c>
      <c r="L1" s="772"/>
      <c r="M1" s="772"/>
      <c r="N1" s="772"/>
      <c r="O1" s="772"/>
      <c r="P1" s="772"/>
      <c r="Q1" s="774"/>
      <c r="R1" s="774"/>
      <c r="S1" s="774"/>
      <c r="T1" s="774"/>
      <c r="U1" s="774"/>
      <c r="V1" s="774"/>
      <c r="W1" s="774"/>
      <c r="X1" s="774"/>
      <c r="Y1" s="774"/>
      <c r="Z1" s="774"/>
      <c r="AA1" s="774"/>
      <c r="AB1" s="774"/>
    </row>
    <row r="2">
      <c r="A2" s="775" t="s">
        <v>305</v>
      </c>
      <c r="B2" s="776" t="s">
        <v>2</v>
      </c>
      <c r="C2" s="776" t="s">
        <v>3</v>
      </c>
      <c r="D2" s="776" t="s">
        <v>4</v>
      </c>
      <c r="E2" s="776" t="s">
        <v>5</v>
      </c>
      <c r="F2" s="776" t="s">
        <v>6</v>
      </c>
      <c r="G2" s="776" t="s">
        <v>7</v>
      </c>
      <c r="H2" s="776" t="s">
        <v>9</v>
      </c>
      <c r="I2" s="776" t="s">
        <v>71</v>
      </c>
      <c r="J2" s="773"/>
      <c r="K2" s="776" t="s">
        <v>70</v>
      </c>
      <c r="L2" s="776" t="s">
        <v>72</v>
      </c>
      <c r="M2" s="776" t="s">
        <v>13</v>
      </c>
      <c r="N2" s="777" t="s">
        <v>73</v>
      </c>
      <c r="O2" s="776" t="s">
        <v>13</v>
      </c>
      <c r="P2" s="777" t="s">
        <v>74</v>
      </c>
      <c r="Q2" s="774"/>
      <c r="R2" s="774"/>
      <c r="S2" s="774"/>
      <c r="T2" s="774"/>
      <c r="U2" s="774"/>
      <c r="V2" s="774"/>
      <c r="W2" s="774"/>
      <c r="X2" s="774"/>
      <c r="Y2" s="774"/>
      <c r="Z2" s="774"/>
      <c r="AA2" s="774"/>
      <c r="AB2" s="774"/>
    </row>
    <row r="3">
      <c r="A3" s="778" t="s">
        <v>75</v>
      </c>
      <c r="B3" s="779">
        <f t="shared" ref="B3:G3" si="1"> sum(B4, B5, B6, B7,B8,B9,B10,B11,B12,B13,B14,B15)</f>
        <v>0</v>
      </c>
      <c r="C3" s="779">
        <f t="shared" si="1"/>
        <v>0</v>
      </c>
      <c r="D3" s="779">
        <f t="shared" si="1"/>
        <v>0</v>
      </c>
      <c r="E3" s="779">
        <f t="shared" si="1"/>
        <v>0</v>
      </c>
      <c r="F3" s="779">
        <f t="shared" si="1"/>
        <v>13</v>
      </c>
      <c r="G3" s="779">
        <f t="shared" si="1"/>
        <v>11</v>
      </c>
      <c r="H3" s="780">
        <f t="shared" ref="H3:H22" si="2">SUM(B3:G3)</f>
        <v>24</v>
      </c>
      <c r="I3" s="779">
        <v>0.0</v>
      </c>
      <c r="J3" s="773"/>
      <c r="K3" s="778" t="s">
        <v>75</v>
      </c>
      <c r="L3" s="779"/>
      <c r="M3" s="779"/>
      <c r="N3" s="779"/>
      <c r="O3" s="779"/>
      <c r="P3" s="779"/>
      <c r="Q3" s="774"/>
      <c r="R3" s="774"/>
      <c r="S3" s="774"/>
      <c r="T3" s="774"/>
      <c r="U3" s="774"/>
      <c r="V3" s="774"/>
      <c r="W3" s="774"/>
      <c r="X3" s="774"/>
      <c r="Y3" s="774"/>
      <c r="Z3" s="774"/>
      <c r="AA3" s="774"/>
      <c r="AB3" s="774"/>
    </row>
    <row r="4">
      <c r="A4" s="781" t="s">
        <v>76</v>
      </c>
      <c r="B4" s="782"/>
      <c r="C4" s="782"/>
      <c r="D4" s="782"/>
      <c r="E4" s="782"/>
      <c r="F4" s="644">
        <v>3.0</v>
      </c>
      <c r="G4" s="644">
        <v>0.0</v>
      </c>
      <c r="H4" s="783">
        <f t="shared" si="2"/>
        <v>3</v>
      </c>
      <c r="I4" s="784">
        <f>sum(H4:H6)</f>
        <v>3</v>
      </c>
      <c r="J4" s="785"/>
      <c r="K4" s="781" t="s">
        <v>76</v>
      </c>
      <c r="L4" s="786">
        <v>51.0</v>
      </c>
      <c r="M4" s="784">
        <f>(L4-H4)</f>
        <v>48</v>
      </c>
      <c r="N4" s="782"/>
      <c r="O4" s="784">
        <f t="shared" ref="O4:O5" si="3">sum(M4,N4)</f>
        <v>48</v>
      </c>
      <c r="P4" s="786"/>
      <c r="Q4" s="787"/>
      <c r="R4" s="774"/>
      <c r="S4" s="774"/>
      <c r="T4" s="774"/>
      <c r="U4" s="774"/>
      <c r="V4" s="774"/>
      <c r="W4" s="774"/>
      <c r="X4" s="774"/>
      <c r="Y4" s="774"/>
      <c r="Z4" s="774"/>
      <c r="AA4" s="774"/>
      <c r="AB4" s="774"/>
    </row>
    <row r="5">
      <c r="A5" s="788" t="s">
        <v>77</v>
      </c>
      <c r="B5" s="789"/>
      <c r="C5" s="790"/>
      <c r="D5" s="790"/>
      <c r="E5" s="790"/>
      <c r="F5" s="652">
        <v>0.0</v>
      </c>
      <c r="G5" s="653">
        <v>0.0</v>
      </c>
      <c r="H5" s="791">
        <f t="shared" si="2"/>
        <v>0</v>
      </c>
      <c r="I5" s="792">
        <f>(I4/60)</f>
        <v>0.05</v>
      </c>
      <c r="J5" s="785"/>
      <c r="K5" s="788" t="s">
        <v>77</v>
      </c>
      <c r="L5" s="789">
        <v>30.0</v>
      </c>
      <c r="M5" s="793">
        <f>(L5-H5-H6)</f>
        <v>30</v>
      </c>
      <c r="N5" s="790"/>
      <c r="O5" s="792">
        <f t="shared" si="3"/>
        <v>30</v>
      </c>
      <c r="P5" s="793"/>
      <c r="Q5" s="774"/>
      <c r="R5" s="774"/>
      <c r="S5" s="774"/>
      <c r="T5" s="774"/>
      <c r="U5" s="774"/>
      <c r="V5" s="774"/>
      <c r="W5" s="774"/>
      <c r="X5" s="774"/>
      <c r="Y5" s="774"/>
      <c r="Z5" s="774"/>
      <c r="AA5" s="774"/>
      <c r="AB5" s="774"/>
    </row>
    <row r="6">
      <c r="A6" s="788" t="s">
        <v>78</v>
      </c>
      <c r="B6" s="789"/>
      <c r="C6" s="790"/>
      <c r="D6" s="790"/>
      <c r="E6" s="790"/>
      <c r="F6" s="652">
        <v>0.0</v>
      </c>
      <c r="G6" s="653">
        <v>0.0</v>
      </c>
      <c r="H6" s="791">
        <f t="shared" si="2"/>
        <v>0</v>
      </c>
      <c r="I6" s="792"/>
      <c r="J6" s="785"/>
      <c r="K6" s="788" t="s">
        <v>78</v>
      </c>
      <c r="L6" s="793" t="s">
        <v>79</v>
      </c>
      <c r="M6" s="792" t="s">
        <v>79</v>
      </c>
      <c r="N6" s="790"/>
      <c r="O6" s="792" t="s">
        <v>79</v>
      </c>
      <c r="P6" s="793"/>
      <c r="Q6" s="774"/>
      <c r="R6" s="774"/>
      <c r="S6" s="774"/>
      <c r="T6" s="774"/>
      <c r="U6" s="774"/>
      <c r="V6" s="774"/>
      <c r="W6" s="774"/>
      <c r="X6" s="774"/>
      <c r="Y6" s="774"/>
      <c r="Z6" s="774"/>
      <c r="AA6" s="774"/>
      <c r="AB6" s="774"/>
    </row>
    <row r="7">
      <c r="A7" s="781" t="s">
        <v>81</v>
      </c>
      <c r="B7" s="786"/>
      <c r="C7" s="786"/>
      <c r="D7" s="786"/>
      <c r="E7" s="786"/>
      <c r="F7" s="648">
        <v>2.0</v>
      </c>
      <c r="G7" s="644">
        <v>0.0</v>
      </c>
      <c r="H7" s="783">
        <f t="shared" si="2"/>
        <v>2</v>
      </c>
      <c r="I7" s="784">
        <f>sum(H7:H9)</f>
        <v>2</v>
      </c>
      <c r="J7" s="794"/>
      <c r="K7" s="781" t="s">
        <v>81</v>
      </c>
      <c r="L7" s="786">
        <v>34.0</v>
      </c>
      <c r="M7" s="784">
        <f>(L7-H7)</f>
        <v>32</v>
      </c>
      <c r="N7" s="782"/>
      <c r="O7" s="784">
        <f t="shared" ref="O7:O8" si="4">sum(M7,N7)</f>
        <v>32</v>
      </c>
      <c r="P7" s="784"/>
      <c r="Q7" s="774"/>
      <c r="R7" s="774"/>
      <c r="S7" s="774"/>
      <c r="T7" s="774"/>
      <c r="U7" s="774"/>
      <c r="V7" s="774"/>
      <c r="W7" s="774"/>
      <c r="X7" s="774"/>
      <c r="Y7" s="774"/>
      <c r="Z7" s="774"/>
      <c r="AA7" s="774"/>
      <c r="AB7" s="774"/>
    </row>
    <row r="8">
      <c r="A8" s="788" t="s">
        <v>77</v>
      </c>
      <c r="B8" s="789"/>
      <c r="C8" s="790"/>
      <c r="D8" s="790"/>
      <c r="E8" s="790"/>
      <c r="F8" s="652">
        <v>0.0</v>
      </c>
      <c r="G8" s="652">
        <v>0.0</v>
      </c>
      <c r="H8" s="791">
        <f t="shared" si="2"/>
        <v>0</v>
      </c>
      <c r="I8" s="792">
        <f>(I7/60)</f>
        <v>0.03333333333</v>
      </c>
      <c r="J8" s="794"/>
      <c r="K8" s="788" t="s">
        <v>77</v>
      </c>
      <c r="L8" s="789">
        <v>0.0</v>
      </c>
      <c r="M8" s="793">
        <f>(L8-H8-H9)</f>
        <v>0</v>
      </c>
      <c r="N8" s="790"/>
      <c r="O8" s="792">
        <f t="shared" si="4"/>
        <v>0</v>
      </c>
      <c r="P8" s="792"/>
      <c r="Q8" s="787"/>
      <c r="R8" s="774"/>
      <c r="S8" s="774"/>
      <c r="T8" s="774"/>
      <c r="U8" s="774"/>
      <c r="V8" s="774"/>
      <c r="W8" s="774"/>
      <c r="X8" s="774"/>
      <c r="Y8" s="774"/>
      <c r="Z8" s="774"/>
      <c r="AA8" s="774"/>
      <c r="AB8" s="774"/>
    </row>
    <row r="9">
      <c r="A9" s="788" t="s">
        <v>78</v>
      </c>
      <c r="B9" s="789"/>
      <c r="C9" s="790"/>
      <c r="D9" s="790"/>
      <c r="E9" s="790"/>
      <c r="F9" s="652">
        <v>0.0</v>
      </c>
      <c r="G9" s="652">
        <v>0.0</v>
      </c>
      <c r="H9" s="791">
        <f t="shared" si="2"/>
        <v>0</v>
      </c>
      <c r="I9" s="792"/>
      <c r="J9" s="794"/>
      <c r="K9" s="788" t="s">
        <v>78</v>
      </c>
      <c r="L9" s="793" t="s">
        <v>79</v>
      </c>
      <c r="M9" s="792" t="s">
        <v>79</v>
      </c>
      <c r="N9" s="790"/>
      <c r="O9" s="792" t="s">
        <v>79</v>
      </c>
      <c r="P9" s="792"/>
      <c r="Q9" s="787"/>
      <c r="R9" s="774"/>
      <c r="S9" s="774"/>
      <c r="T9" s="774"/>
      <c r="U9" s="774"/>
      <c r="V9" s="774"/>
      <c r="W9" s="774"/>
      <c r="X9" s="774"/>
      <c r="Y9" s="774"/>
      <c r="Z9" s="774"/>
      <c r="AA9" s="774"/>
      <c r="AB9" s="774"/>
    </row>
    <row r="10">
      <c r="A10" s="781" t="s">
        <v>287</v>
      </c>
      <c r="B10" s="782"/>
      <c r="C10" s="782"/>
      <c r="D10" s="782"/>
      <c r="E10" s="782"/>
      <c r="F10" s="644">
        <v>8.0</v>
      </c>
      <c r="G10" s="644">
        <v>9.0</v>
      </c>
      <c r="H10" s="783">
        <f t="shared" si="2"/>
        <v>17</v>
      </c>
      <c r="I10" s="784">
        <f>sum(H10:H12)</f>
        <v>19</v>
      </c>
      <c r="J10" s="794"/>
      <c r="K10" s="781" t="s">
        <v>287</v>
      </c>
      <c r="L10" s="786">
        <v>63.0</v>
      </c>
      <c r="M10" s="784">
        <f>(L10-H10)</f>
        <v>46</v>
      </c>
      <c r="N10" s="782"/>
      <c r="O10" s="784">
        <f t="shared" ref="O10:O11" si="5">sum(M10,N10)</f>
        <v>46</v>
      </c>
      <c r="P10" s="784"/>
      <c r="Q10" s="787"/>
      <c r="R10" s="774"/>
      <c r="S10" s="774"/>
      <c r="T10" s="774"/>
      <c r="U10" s="774"/>
      <c r="V10" s="774"/>
      <c r="W10" s="774"/>
      <c r="X10" s="774"/>
      <c r="Y10" s="774"/>
      <c r="Z10" s="774"/>
      <c r="AA10" s="774"/>
      <c r="AB10" s="774"/>
    </row>
    <row r="11">
      <c r="A11" s="788" t="s">
        <v>77</v>
      </c>
      <c r="B11" s="789"/>
      <c r="C11" s="790"/>
      <c r="D11" s="790"/>
      <c r="E11" s="790"/>
      <c r="F11" s="652">
        <v>0.0</v>
      </c>
      <c r="G11" s="653">
        <v>0.0</v>
      </c>
      <c r="H11" s="791">
        <f t="shared" si="2"/>
        <v>0</v>
      </c>
      <c r="I11" s="792">
        <f>(I10/60)</f>
        <v>0.3166666667</v>
      </c>
      <c r="J11" s="794"/>
      <c r="K11" s="788" t="s">
        <v>77</v>
      </c>
      <c r="L11" s="789">
        <v>4.0</v>
      </c>
      <c r="M11" s="793">
        <f>(L11-H11-H12)</f>
        <v>2</v>
      </c>
      <c r="N11" s="790"/>
      <c r="O11" s="792">
        <f t="shared" si="5"/>
        <v>2</v>
      </c>
      <c r="P11" s="793"/>
      <c r="Q11" s="787"/>
      <c r="R11" s="774"/>
      <c r="S11" s="774"/>
      <c r="T11" s="774"/>
      <c r="U11" s="774"/>
      <c r="V11" s="774"/>
      <c r="W11" s="774"/>
      <c r="X11" s="774"/>
      <c r="Y11" s="774"/>
      <c r="Z11" s="774"/>
      <c r="AA11" s="774"/>
      <c r="AB11" s="774"/>
    </row>
    <row r="12">
      <c r="A12" s="788" t="s">
        <v>78</v>
      </c>
      <c r="B12" s="789"/>
      <c r="C12" s="790"/>
      <c r="D12" s="790"/>
      <c r="E12" s="790"/>
      <c r="F12" s="652">
        <v>0.0</v>
      </c>
      <c r="G12" s="653">
        <v>2.0</v>
      </c>
      <c r="H12" s="791">
        <f t="shared" si="2"/>
        <v>2</v>
      </c>
      <c r="I12" s="792"/>
      <c r="J12" s="794"/>
      <c r="K12" s="788" t="s">
        <v>78</v>
      </c>
      <c r="L12" s="793" t="s">
        <v>79</v>
      </c>
      <c r="M12" s="792" t="s">
        <v>79</v>
      </c>
      <c r="N12" s="790"/>
      <c r="O12" s="792" t="s">
        <v>79</v>
      </c>
      <c r="P12" s="793"/>
      <c r="Q12" s="787"/>
      <c r="R12" s="774"/>
      <c r="S12" s="774"/>
      <c r="T12" s="774"/>
      <c r="U12" s="774"/>
      <c r="V12" s="774"/>
      <c r="W12" s="774"/>
      <c r="X12" s="774"/>
      <c r="Y12" s="774"/>
      <c r="Z12" s="774"/>
      <c r="AA12" s="774"/>
      <c r="AB12" s="774"/>
    </row>
    <row r="13">
      <c r="A13" s="795" t="s">
        <v>341</v>
      </c>
      <c r="B13" s="782"/>
      <c r="C13" s="782"/>
      <c r="D13" s="782"/>
      <c r="E13" s="782"/>
      <c r="F13" s="782">
        <v>0.0</v>
      </c>
      <c r="G13" s="782">
        <v>0.0</v>
      </c>
      <c r="H13" s="783">
        <f t="shared" si="2"/>
        <v>0</v>
      </c>
      <c r="I13" s="784">
        <f>sum(H13:H15)</f>
        <v>0</v>
      </c>
      <c r="J13" s="794"/>
      <c r="K13" s="795" t="s">
        <v>341</v>
      </c>
      <c r="L13" s="786">
        <v>0.0</v>
      </c>
      <c r="M13" s="784">
        <f>(L13-H13)</f>
        <v>0</v>
      </c>
      <c r="N13" s="782"/>
      <c r="O13" s="784">
        <f t="shared" ref="O13:O14" si="6">sum(M13,N13)</f>
        <v>0</v>
      </c>
      <c r="P13" s="784"/>
      <c r="Q13" s="787"/>
      <c r="R13" s="774"/>
      <c r="S13" s="774"/>
      <c r="T13" s="774"/>
      <c r="U13" s="774"/>
      <c r="V13" s="774"/>
      <c r="W13" s="774"/>
      <c r="X13" s="774"/>
      <c r="Y13" s="774"/>
      <c r="Z13" s="774"/>
      <c r="AA13" s="774"/>
      <c r="AB13" s="774"/>
    </row>
    <row r="14">
      <c r="A14" s="788" t="s">
        <v>77</v>
      </c>
      <c r="B14" s="789"/>
      <c r="C14" s="790"/>
      <c r="D14" s="790"/>
      <c r="E14" s="790"/>
      <c r="F14" s="790">
        <v>0.0</v>
      </c>
      <c r="G14" s="796">
        <v>0.0</v>
      </c>
      <c r="H14" s="791">
        <f t="shared" si="2"/>
        <v>0</v>
      </c>
      <c r="I14" s="792">
        <f>(I13/60)</f>
        <v>0</v>
      </c>
      <c r="J14" s="794"/>
      <c r="K14" s="788" t="s">
        <v>77</v>
      </c>
      <c r="L14" s="789">
        <v>0.0</v>
      </c>
      <c r="M14" s="793">
        <f>(L14-H14-H15)</f>
        <v>0</v>
      </c>
      <c r="N14" s="790"/>
      <c r="O14" s="792">
        <f t="shared" si="6"/>
        <v>0</v>
      </c>
      <c r="P14" s="793"/>
      <c r="Q14" s="787"/>
      <c r="R14" s="774"/>
      <c r="S14" s="774"/>
      <c r="T14" s="774"/>
      <c r="U14" s="774"/>
      <c r="V14" s="774"/>
      <c r="W14" s="774"/>
      <c r="X14" s="774"/>
      <c r="Y14" s="774"/>
      <c r="Z14" s="774"/>
      <c r="AA14" s="774"/>
      <c r="AB14" s="774"/>
    </row>
    <row r="15">
      <c r="A15" s="788" t="s">
        <v>78</v>
      </c>
      <c r="B15" s="789"/>
      <c r="C15" s="790"/>
      <c r="D15" s="790"/>
      <c r="E15" s="790"/>
      <c r="F15" s="790">
        <v>0.0</v>
      </c>
      <c r="G15" s="796">
        <v>0.0</v>
      </c>
      <c r="H15" s="791">
        <f t="shared" si="2"/>
        <v>0</v>
      </c>
      <c r="I15" s="792"/>
      <c r="J15" s="794"/>
      <c r="K15" s="788" t="s">
        <v>78</v>
      </c>
      <c r="L15" s="793" t="s">
        <v>79</v>
      </c>
      <c r="M15" s="792" t="s">
        <v>79</v>
      </c>
      <c r="N15" s="790"/>
      <c r="O15" s="792" t="s">
        <v>79</v>
      </c>
      <c r="P15" s="793"/>
      <c r="Q15" s="787"/>
      <c r="R15" s="774"/>
      <c r="S15" s="774"/>
      <c r="T15" s="774"/>
      <c r="U15" s="774"/>
      <c r="V15" s="774"/>
      <c r="W15" s="774"/>
      <c r="X15" s="774"/>
      <c r="Y15" s="774"/>
      <c r="Z15" s="774"/>
      <c r="AA15" s="774"/>
      <c r="AB15" s="774"/>
    </row>
    <row r="16">
      <c r="A16" s="778" t="s">
        <v>268</v>
      </c>
      <c r="B16" s="779">
        <f t="shared" ref="B16:G16" si="7"> sum(B17, B18, B19, B20,B21,B22,B23,B24,B25,B26,B27,B28)</f>
        <v>0</v>
      </c>
      <c r="C16" s="779">
        <f t="shared" si="7"/>
        <v>0</v>
      </c>
      <c r="D16" s="779">
        <f t="shared" si="7"/>
        <v>0</v>
      </c>
      <c r="E16" s="779">
        <f t="shared" si="7"/>
        <v>0</v>
      </c>
      <c r="F16" s="779">
        <f t="shared" si="7"/>
        <v>21</v>
      </c>
      <c r="G16" s="779">
        <f t="shared" si="7"/>
        <v>13</v>
      </c>
      <c r="H16" s="780">
        <f t="shared" si="2"/>
        <v>34</v>
      </c>
      <c r="I16" s="779">
        <v>0.0</v>
      </c>
      <c r="J16" s="773"/>
      <c r="K16" s="778" t="s">
        <v>268</v>
      </c>
      <c r="L16" s="779"/>
      <c r="M16" s="779"/>
      <c r="N16" s="779"/>
      <c r="O16" s="779"/>
      <c r="P16" s="779"/>
      <c r="Q16" s="774"/>
      <c r="R16" s="774"/>
      <c r="S16" s="774"/>
      <c r="T16" s="774"/>
      <c r="U16" s="774"/>
      <c r="V16" s="774"/>
      <c r="W16" s="774"/>
      <c r="X16" s="774"/>
      <c r="Y16" s="774"/>
      <c r="Z16" s="774"/>
      <c r="AA16" s="774"/>
      <c r="AB16" s="774"/>
    </row>
    <row r="17">
      <c r="A17" s="781" t="s">
        <v>212</v>
      </c>
      <c r="B17" s="782"/>
      <c r="C17" s="782"/>
      <c r="D17" s="782"/>
      <c r="E17" s="782"/>
      <c r="F17" s="644">
        <v>0.0</v>
      </c>
      <c r="G17" s="644">
        <v>0.0</v>
      </c>
      <c r="H17" s="783">
        <f t="shared" si="2"/>
        <v>0</v>
      </c>
      <c r="I17" s="784">
        <f>sum(H17:H19)</f>
        <v>0</v>
      </c>
      <c r="J17" s="794"/>
      <c r="K17" s="781" t="s">
        <v>212</v>
      </c>
      <c r="L17" s="786">
        <v>77.0</v>
      </c>
      <c r="M17" s="784">
        <f>(L17-H17)</f>
        <v>77</v>
      </c>
      <c r="N17" s="782"/>
      <c r="O17" s="784">
        <f t="shared" ref="O17:O18" si="8">sum(M17,N17)</f>
        <v>77</v>
      </c>
      <c r="P17" s="786"/>
      <c r="Q17" s="787"/>
      <c r="R17" s="774"/>
      <c r="S17" s="774"/>
      <c r="T17" s="774"/>
      <c r="U17" s="774"/>
      <c r="V17" s="774"/>
      <c r="W17" s="774"/>
      <c r="X17" s="774"/>
      <c r="Y17" s="774"/>
      <c r="Z17" s="774"/>
      <c r="AA17" s="774"/>
      <c r="AB17" s="774"/>
    </row>
    <row r="18">
      <c r="A18" s="788" t="s">
        <v>77</v>
      </c>
      <c r="B18" s="789"/>
      <c r="C18" s="790"/>
      <c r="D18" s="790"/>
      <c r="E18" s="790"/>
      <c r="F18" s="652">
        <v>0.0</v>
      </c>
      <c r="G18" s="653">
        <v>0.0</v>
      </c>
      <c r="H18" s="791">
        <f t="shared" si="2"/>
        <v>0</v>
      </c>
      <c r="I18" s="792">
        <f>(I17/60)</f>
        <v>0</v>
      </c>
      <c r="J18" s="794"/>
      <c r="K18" s="788" t="s">
        <v>77</v>
      </c>
      <c r="L18" s="789">
        <v>23.0</v>
      </c>
      <c r="M18" s="793">
        <f>(L18-H18-H19)</f>
        <v>23</v>
      </c>
      <c r="N18" s="790"/>
      <c r="O18" s="792">
        <f t="shared" si="8"/>
        <v>23</v>
      </c>
      <c r="P18" s="793"/>
      <c r="Q18" s="787"/>
      <c r="R18" s="774"/>
      <c r="S18" s="774"/>
      <c r="T18" s="774"/>
      <c r="U18" s="774"/>
      <c r="V18" s="774"/>
      <c r="W18" s="774"/>
      <c r="X18" s="774"/>
      <c r="Y18" s="774"/>
      <c r="Z18" s="774"/>
      <c r="AA18" s="774"/>
      <c r="AB18" s="774"/>
    </row>
    <row r="19">
      <c r="A19" s="788" t="s">
        <v>78</v>
      </c>
      <c r="B19" s="789"/>
      <c r="C19" s="790"/>
      <c r="D19" s="790"/>
      <c r="E19" s="790"/>
      <c r="F19" s="652">
        <v>0.0</v>
      </c>
      <c r="G19" s="653">
        <v>0.0</v>
      </c>
      <c r="H19" s="791">
        <f t="shared" si="2"/>
        <v>0</v>
      </c>
      <c r="I19" s="792"/>
      <c r="J19" s="794"/>
      <c r="K19" s="788" t="s">
        <v>78</v>
      </c>
      <c r="L19" s="793" t="s">
        <v>79</v>
      </c>
      <c r="M19" s="792" t="s">
        <v>79</v>
      </c>
      <c r="N19" s="790"/>
      <c r="O19" s="792" t="s">
        <v>79</v>
      </c>
      <c r="P19" s="793"/>
      <c r="Q19" s="787"/>
      <c r="R19" s="774"/>
      <c r="S19" s="774"/>
      <c r="T19" s="774"/>
      <c r="U19" s="774"/>
      <c r="V19" s="774"/>
      <c r="W19" s="774"/>
      <c r="X19" s="774"/>
      <c r="Y19" s="774"/>
      <c r="Z19" s="774"/>
      <c r="AA19" s="774"/>
      <c r="AB19" s="774"/>
    </row>
    <row r="20">
      <c r="A20" s="781" t="s">
        <v>237</v>
      </c>
      <c r="B20" s="782"/>
      <c r="C20" s="782"/>
      <c r="D20" s="782"/>
      <c r="E20" s="782"/>
      <c r="F20" s="644">
        <v>13.0</v>
      </c>
      <c r="G20" s="644">
        <v>12.0</v>
      </c>
      <c r="H20" s="783">
        <f t="shared" si="2"/>
        <v>25</v>
      </c>
      <c r="I20" s="784">
        <f>sum(H20:H22)</f>
        <v>30</v>
      </c>
      <c r="J20" s="794"/>
      <c r="K20" s="781" t="s">
        <v>237</v>
      </c>
      <c r="L20" s="786">
        <v>64.0</v>
      </c>
      <c r="M20" s="784">
        <f>(L20-H20)</f>
        <v>39</v>
      </c>
      <c r="N20" s="782"/>
      <c r="O20" s="784">
        <f t="shared" ref="O20:O21" si="9">sum(M20,N20)</f>
        <v>39</v>
      </c>
      <c r="P20" s="786"/>
      <c r="Q20" s="787"/>
      <c r="R20" s="774"/>
      <c r="S20" s="774"/>
      <c r="T20" s="774"/>
      <c r="U20" s="774"/>
      <c r="V20" s="774"/>
      <c r="W20" s="774"/>
      <c r="X20" s="774"/>
      <c r="Y20" s="774"/>
      <c r="Z20" s="774"/>
      <c r="AA20" s="774"/>
      <c r="AB20" s="774"/>
    </row>
    <row r="21">
      <c r="A21" s="788" t="s">
        <v>77</v>
      </c>
      <c r="B21" s="789"/>
      <c r="C21" s="790"/>
      <c r="D21" s="790"/>
      <c r="E21" s="790"/>
      <c r="F21" s="652">
        <v>0.0</v>
      </c>
      <c r="G21" s="653">
        <v>0.0</v>
      </c>
      <c r="H21" s="791">
        <f t="shared" si="2"/>
        <v>0</v>
      </c>
      <c r="I21" s="792">
        <f>(I20/60)</f>
        <v>0.5</v>
      </c>
      <c r="J21" s="794"/>
      <c r="K21" s="788" t="s">
        <v>77</v>
      </c>
      <c r="L21" s="789">
        <v>20.0</v>
      </c>
      <c r="M21" s="793">
        <f>(L21-H21-H22)</f>
        <v>15</v>
      </c>
      <c r="N21" s="790"/>
      <c r="O21" s="792">
        <f t="shared" si="9"/>
        <v>15</v>
      </c>
      <c r="P21" s="793"/>
      <c r="Q21" s="787"/>
      <c r="R21" s="774"/>
      <c r="S21" s="774"/>
      <c r="T21" s="774"/>
      <c r="U21" s="774"/>
      <c r="V21" s="774"/>
      <c r="W21" s="774"/>
      <c r="X21" s="774"/>
      <c r="Y21" s="774"/>
      <c r="Z21" s="774"/>
      <c r="AA21" s="774"/>
      <c r="AB21" s="774"/>
    </row>
    <row r="22">
      <c r="A22" s="788" t="s">
        <v>78</v>
      </c>
      <c r="B22" s="789"/>
      <c r="C22" s="790"/>
      <c r="D22" s="790"/>
      <c r="E22" s="790"/>
      <c r="F22" s="652">
        <v>4.0</v>
      </c>
      <c r="G22" s="653">
        <v>1.0</v>
      </c>
      <c r="H22" s="791">
        <f t="shared" si="2"/>
        <v>5</v>
      </c>
      <c r="I22" s="792"/>
      <c r="J22" s="794"/>
      <c r="K22" s="788" t="s">
        <v>78</v>
      </c>
      <c r="L22" s="793" t="s">
        <v>79</v>
      </c>
      <c r="M22" s="792" t="s">
        <v>79</v>
      </c>
      <c r="N22" s="790"/>
      <c r="O22" s="792" t="s">
        <v>79</v>
      </c>
      <c r="P22" s="793"/>
      <c r="Q22" s="787"/>
      <c r="R22" s="774"/>
      <c r="S22" s="774"/>
      <c r="T22" s="774"/>
      <c r="U22" s="774"/>
      <c r="V22" s="774"/>
      <c r="W22" s="774"/>
      <c r="X22" s="774"/>
      <c r="Y22" s="774"/>
      <c r="Z22" s="774"/>
      <c r="AA22" s="774"/>
      <c r="AB22" s="774"/>
    </row>
    <row r="23">
      <c r="A23" s="781" t="s">
        <v>269</v>
      </c>
      <c r="B23" s="782"/>
      <c r="C23" s="782"/>
      <c r="D23" s="782"/>
      <c r="E23" s="782"/>
      <c r="F23" s="644">
        <v>2.0</v>
      </c>
      <c r="G23" s="644">
        <v>0.0</v>
      </c>
      <c r="H23" s="783">
        <f t="shared" ref="H23:H28" si="10">sum(B23:G23)</f>
        <v>2</v>
      </c>
      <c r="I23" s="784">
        <f>sum(H23:H25)</f>
        <v>4</v>
      </c>
      <c r="J23" s="794"/>
      <c r="K23" s="781" t="s">
        <v>269</v>
      </c>
      <c r="L23" s="786">
        <v>52.0</v>
      </c>
      <c r="M23" s="784">
        <f>(L23-H23)</f>
        <v>50</v>
      </c>
      <c r="N23" s="782"/>
      <c r="O23" s="784">
        <f t="shared" ref="O23:O24" si="11">sum(M23,N23)</f>
        <v>50</v>
      </c>
      <c r="P23" s="784"/>
      <c r="Q23" s="774"/>
      <c r="R23" s="774"/>
      <c r="S23" s="774"/>
      <c r="T23" s="774"/>
      <c r="U23" s="774"/>
      <c r="V23" s="774"/>
      <c r="W23" s="774"/>
      <c r="X23" s="774"/>
      <c r="Y23" s="774"/>
      <c r="Z23" s="774"/>
      <c r="AA23" s="774"/>
      <c r="AB23" s="774"/>
    </row>
    <row r="24">
      <c r="A24" s="788" t="s">
        <v>77</v>
      </c>
      <c r="B24" s="796"/>
      <c r="C24" s="796"/>
      <c r="D24" s="790"/>
      <c r="E24" s="790"/>
      <c r="F24" s="652">
        <v>0.0</v>
      </c>
      <c r="G24" s="652">
        <v>0.0</v>
      </c>
      <c r="H24" s="791">
        <f t="shared" si="10"/>
        <v>0</v>
      </c>
      <c r="I24" s="792">
        <f>(I23/60)</f>
        <v>0.06666666667</v>
      </c>
      <c r="J24" s="794"/>
      <c r="K24" s="788" t="s">
        <v>77</v>
      </c>
      <c r="L24" s="789">
        <v>6.0</v>
      </c>
      <c r="M24" s="793">
        <f>(L24-H24-H25)</f>
        <v>4</v>
      </c>
      <c r="N24" s="790"/>
      <c r="O24" s="792">
        <f t="shared" si="11"/>
        <v>4</v>
      </c>
      <c r="P24" s="793"/>
      <c r="Q24" s="774"/>
      <c r="R24" s="774"/>
      <c r="S24" s="774"/>
      <c r="T24" s="774"/>
      <c r="U24" s="774"/>
      <c r="V24" s="774"/>
      <c r="W24" s="774"/>
      <c r="X24" s="774"/>
      <c r="Y24" s="774"/>
      <c r="Z24" s="774"/>
      <c r="AA24" s="774"/>
      <c r="AB24" s="774"/>
    </row>
    <row r="25">
      <c r="A25" s="788" t="s">
        <v>78</v>
      </c>
      <c r="B25" s="796"/>
      <c r="C25" s="796"/>
      <c r="D25" s="790"/>
      <c r="E25" s="790"/>
      <c r="F25" s="652">
        <v>2.0</v>
      </c>
      <c r="G25" s="652">
        <v>0.0</v>
      </c>
      <c r="H25" s="791">
        <f t="shared" si="10"/>
        <v>2</v>
      </c>
      <c r="I25" s="792"/>
      <c r="J25" s="794"/>
      <c r="K25" s="788" t="s">
        <v>78</v>
      </c>
      <c r="L25" s="793" t="s">
        <v>79</v>
      </c>
      <c r="M25" s="792" t="s">
        <v>79</v>
      </c>
      <c r="N25" s="790"/>
      <c r="O25" s="792" t="s">
        <v>79</v>
      </c>
      <c r="P25" s="793"/>
      <c r="Q25" s="774"/>
      <c r="R25" s="774"/>
      <c r="S25" s="774"/>
      <c r="T25" s="774"/>
      <c r="U25" s="774"/>
      <c r="V25" s="774"/>
      <c r="W25" s="774"/>
      <c r="X25" s="774"/>
      <c r="Y25" s="774"/>
      <c r="Z25" s="774"/>
      <c r="AA25" s="774"/>
      <c r="AB25" s="774"/>
    </row>
    <row r="26">
      <c r="A26" s="781" t="s">
        <v>117</v>
      </c>
      <c r="B26" s="782"/>
      <c r="C26" s="782"/>
      <c r="D26" s="782"/>
      <c r="E26" s="782"/>
      <c r="F26" s="644">
        <v>0.0</v>
      </c>
      <c r="G26" s="644">
        <v>0.0</v>
      </c>
      <c r="H26" s="783">
        <f t="shared" si="10"/>
        <v>0</v>
      </c>
      <c r="I26" s="784">
        <f>sum(H26:H28)</f>
        <v>0</v>
      </c>
      <c r="J26" s="794"/>
      <c r="K26" s="781" t="s">
        <v>117</v>
      </c>
      <c r="L26" s="786">
        <v>71.0</v>
      </c>
      <c r="M26" s="784">
        <f>(L26-H26)</f>
        <v>71</v>
      </c>
      <c r="N26" s="782"/>
      <c r="O26" s="784">
        <f t="shared" ref="O26:O27" si="12">sum(M26,N26)</f>
        <v>71</v>
      </c>
      <c r="P26" s="784"/>
      <c r="Q26" s="774"/>
      <c r="R26" s="774"/>
      <c r="S26" s="774"/>
      <c r="T26" s="774"/>
      <c r="U26" s="774"/>
      <c r="V26" s="774"/>
      <c r="W26" s="774"/>
      <c r="X26" s="774"/>
      <c r="Y26" s="774"/>
      <c r="Z26" s="774"/>
      <c r="AA26" s="774"/>
      <c r="AB26" s="774"/>
    </row>
    <row r="27">
      <c r="A27" s="788" t="s">
        <v>77</v>
      </c>
      <c r="B27" s="796"/>
      <c r="C27" s="796"/>
      <c r="D27" s="796"/>
      <c r="E27" s="796"/>
      <c r="F27" s="653">
        <v>0.0</v>
      </c>
      <c r="G27" s="653">
        <v>0.0</v>
      </c>
      <c r="H27" s="797">
        <f t="shared" si="10"/>
        <v>0</v>
      </c>
      <c r="I27" s="792">
        <f>(I26/60)</f>
        <v>0</v>
      </c>
      <c r="J27" s="794"/>
      <c r="K27" s="788" t="s">
        <v>77</v>
      </c>
      <c r="L27" s="789">
        <v>10.0</v>
      </c>
      <c r="M27" s="793">
        <f>(L27-H27-H28)</f>
        <v>10</v>
      </c>
      <c r="N27" s="790"/>
      <c r="O27" s="792">
        <f t="shared" si="12"/>
        <v>10</v>
      </c>
      <c r="P27" s="793"/>
      <c r="Q27" s="774"/>
      <c r="R27" s="774"/>
      <c r="S27" s="774"/>
      <c r="T27" s="774"/>
      <c r="U27" s="774"/>
      <c r="V27" s="774"/>
      <c r="W27" s="774"/>
      <c r="X27" s="774"/>
      <c r="Y27" s="774"/>
      <c r="Z27" s="774"/>
      <c r="AA27" s="774"/>
      <c r="AB27" s="774"/>
    </row>
    <row r="28">
      <c r="A28" s="788" t="s">
        <v>78</v>
      </c>
      <c r="B28" s="796"/>
      <c r="C28" s="796"/>
      <c r="D28" s="796"/>
      <c r="E28" s="796"/>
      <c r="F28" s="653">
        <v>0.0</v>
      </c>
      <c r="G28" s="653">
        <v>0.0</v>
      </c>
      <c r="H28" s="797">
        <f t="shared" si="10"/>
        <v>0</v>
      </c>
      <c r="I28" s="792"/>
      <c r="J28" s="794"/>
      <c r="K28" s="788" t="s">
        <v>78</v>
      </c>
      <c r="L28" s="793" t="s">
        <v>79</v>
      </c>
      <c r="M28" s="792" t="s">
        <v>79</v>
      </c>
      <c r="N28" s="790"/>
      <c r="O28" s="792" t="s">
        <v>79</v>
      </c>
      <c r="P28" s="793"/>
      <c r="Q28" s="774"/>
      <c r="R28" s="774"/>
      <c r="S28" s="774"/>
      <c r="T28" s="774"/>
      <c r="U28" s="774"/>
      <c r="V28" s="774"/>
      <c r="W28" s="774"/>
      <c r="X28" s="774"/>
      <c r="Y28" s="774"/>
      <c r="Z28" s="774"/>
      <c r="AA28" s="774"/>
      <c r="AB28" s="774"/>
    </row>
    <row r="29">
      <c r="A29" s="778" t="s">
        <v>87</v>
      </c>
      <c r="B29" s="779">
        <f t="shared" ref="B29:G29" si="13"> sum(B30, B31, B32, B33,B34,B35,B36,B37,B38,B39,B40,B41)</f>
        <v>0</v>
      </c>
      <c r="C29" s="779">
        <f t="shared" si="13"/>
        <v>0</v>
      </c>
      <c r="D29" s="779">
        <f t="shared" si="13"/>
        <v>0</v>
      </c>
      <c r="E29" s="779">
        <f t="shared" si="13"/>
        <v>0</v>
      </c>
      <c r="F29" s="779">
        <f t="shared" si="13"/>
        <v>21</v>
      </c>
      <c r="G29" s="779">
        <f t="shared" si="13"/>
        <v>1</v>
      </c>
      <c r="H29" s="780">
        <f t="shared" ref="H29:H32" si="14">SUM(B29:G29)</f>
        <v>22</v>
      </c>
      <c r="I29" s="779">
        <v>0.0</v>
      </c>
      <c r="J29" s="785"/>
      <c r="K29" s="778" t="s">
        <v>87</v>
      </c>
      <c r="L29" s="798"/>
      <c r="M29" s="798"/>
      <c r="N29" s="798"/>
      <c r="O29" s="798"/>
      <c r="P29" s="798"/>
      <c r="Q29" s="774"/>
      <c r="R29" s="774"/>
      <c r="S29" s="774"/>
      <c r="T29" s="774"/>
      <c r="U29" s="774"/>
      <c r="V29" s="774"/>
      <c r="W29" s="774"/>
      <c r="X29" s="774"/>
      <c r="Y29" s="774"/>
      <c r="Z29" s="774"/>
      <c r="AA29" s="774"/>
      <c r="AB29" s="774"/>
    </row>
    <row r="30">
      <c r="A30" s="781" t="s">
        <v>24</v>
      </c>
      <c r="B30" s="782"/>
      <c r="C30" s="782"/>
      <c r="D30" s="782"/>
      <c r="E30" s="782"/>
      <c r="F30" s="644">
        <v>7.0</v>
      </c>
      <c r="G30" s="644">
        <v>0.0</v>
      </c>
      <c r="H30" s="783">
        <f t="shared" si="14"/>
        <v>7</v>
      </c>
      <c r="I30" s="784">
        <f>sum(H30:H32)</f>
        <v>9</v>
      </c>
      <c r="J30" s="794"/>
      <c r="K30" s="781" t="s">
        <v>24</v>
      </c>
      <c r="L30" s="786">
        <v>24.0</v>
      </c>
      <c r="M30" s="784">
        <f>(L30-H30)</f>
        <v>17</v>
      </c>
      <c r="N30" s="782"/>
      <c r="O30" s="784">
        <f t="shared" ref="O30:O31" si="15">sum(M30,N30)</f>
        <v>17</v>
      </c>
      <c r="P30" s="786"/>
      <c r="Q30" s="787"/>
      <c r="R30" s="774"/>
      <c r="S30" s="774"/>
      <c r="T30" s="774"/>
      <c r="U30" s="774"/>
      <c r="V30" s="774"/>
      <c r="W30" s="774"/>
      <c r="X30" s="774"/>
      <c r="Y30" s="774"/>
      <c r="Z30" s="774"/>
      <c r="AA30" s="774"/>
      <c r="AB30" s="774"/>
    </row>
    <row r="31">
      <c r="A31" s="788" t="s">
        <v>77</v>
      </c>
      <c r="B31" s="789"/>
      <c r="C31" s="790"/>
      <c r="D31" s="790"/>
      <c r="E31" s="790"/>
      <c r="F31" s="652">
        <v>0.0</v>
      </c>
      <c r="G31" s="653">
        <v>0.0</v>
      </c>
      <c r="H31" s="791">
        <f t="shared" si="14"/>
        <v>0</v>
      </c>
      <c r="I31" s="792">
        <f>(I30/60)</f>
        <v>0.15</v>
      </c>
      <c r="J31" s="794"/>
      <c r="K31" s="788" t="s">
        <v>77</v>
      </c>
      <c r="L31" s="789">
        <v>7.0</v>
      </c>
      <c r="M31" s="793">
        <f>(L31-H31-H32)</f>
        <v>5</v>
      </c>
      <c r="N31" s="790"/>
      <c r="O31" s="792">
        <f t="shared" si="15"/>
        <v>5</v>
      </c>
      <c r="P31" s="793"/>
      <c r="Q31" s="787"/>
      <c r="R31" s="774"/>
      <c r="S31" s="774"/>
      <c r="T31" s="774"/>
      <c r="U31" s="774"/>
      <c r="V31" s="774"/>
      <c r="W31" s="774"/>
      <c r="X31" s="774"/>
      <c r="Y31" s="774"/>
      <c r="Z31" s="774"/>
      <c r="AA31" s="774"/>
      <c r="AB31" s="774"/>
    </row>
    <row r="32">
      <c r="A32" s="788" t="s">
        <v>78</v>
      </c>
      <c r="B32" s="789"/>
      <c r="C32" s="790"/>
      <c r="D32" s="790"/>
      <c r="E32" s="790"/>
      <c r="F32" s="652">
        <v>2.0</v>
      </c>
      <c r="G32" s="653">
        <v>0.0</v>
      </c>
      <c r="H32" s="791">
        <f t="shared" si="14"/>
        <v>2</v>
      </c>
      <c r="I32" s="792"/>
      <c r="J32" s="794"/>
      <c r="K32" s="788" t="s">
        <v>78</v>
      </c>
      <c r="L32" s="793" t="s">
        <v>79</v>
      </c>
      <c r="M32" s="792" t="s">
        <v>79</v>
      </c>
      <c r="N32" s="790"/>
      <c r="O32" s="792" t="s">
        <v>79</v>
      </c>
      <c r="P32" s="793"/>
      <c r="Q32" s="787"/>
      <c r="R32" s="774"/>
      <c r="S32" s="774"/>
      <c r="T32" s="774"/>
      <c r="U32" s="774"/>
      <c r="V32" s="774"/>
      <c r="W32" s="774"/>
      <c r="X32" s="774"/>
      <c r="Y32" s="774"/>
      <c r="Z32" s="774"/>
      <c r="AA32" s="774"/>
      <c r="AB32" s="774"/>
    </row>
    <row r="33">
      <c r="A33" s="781" t="s">
        <v>96</v>
      </c>
      <c r="B33" s="782"/>
      <c r="C33" s="782"/>
      <c r="D33" s="782"/>
      <c r="E33" s="782"/>
      <c r="F33" s="644">
        <v>12.0</v>
      </c>
      <c r="G33" s="644">
        <v>0.0</v>
      </c>
      <c r="H33" s="783">
        <f t="shared" ref="H33:H38" si="16">sum(B33:G33)</f>
        <v>12</v>
      </c>
      <c r="I33" s="784">
        <f>sum(H33:H35)</f>
        <v>12</v>
      </c>
      <c r="J33" s="794"/>
      <c r="K33" s="781" t="s">
        <v>96</v>
      </c>
      <c r="L33" s="786">
        <v>28.0</v>
      </c>
      <c r="M33" s="784">
        <f>(L33-H33)</f>
        <v>16</v>
      </c>
      <c r="N33" s="782"/>
      <c r="O33" s="784">
        <f t="shared" ref="O33:O34" si="17">sum(M33,N33)</f>
        <v>16</v>
      </c>
      <c r="P33" s="786"/>
      <c r="Q33" s="774"/>
      <c r="R33" s="774"/>
      <c r="S33" s="774"/>
      <c r="T33" s="774"/>
      <c r="U33" s="774"/>
      <c r="V33" s="774"/>
      <c r="W33" s="774"/>
      <c r="X33" s="774"/>
      <c r="Y33" s="774"/>
      <c r="Z33" s="774"/>
      <c r="AA33" s="774"/>
      <c r="AB33" s="774"/>
    </row>
    <row r="34">
      <c r="A34" s="788" t="s">
        <v>77</v>
      </c>
      <c r="B34" s="796"/>
      <c r="C34" s="796"/>
      <c r="D34" s="796"/>
      <c r="E34" s="796"/>
      <c r="F34" s="653">
        <v>0.0</v>
      </c>
      <c r="G34" s="653">
        <v>0.0</v>
      </c>
      <c r="H34" s="791">
        <f t="shared" si="16"/>
        <v>0</v>
      </c>
      <c r="I34" s="792">
        <f>(I33/60)</f>
        <v>0.2</v>
      </c>
      <c r="J34" s="794"/>
      <c r="K34" s="788" t="s">
        <v>77</v>
      </c>
      <c r="L34" s="789">
        <v>6.0</v>
      </c>
      <c r="M34" s="793">
        <f>(L34-H34-H35)</f>
        <v>6</v>
      </c>
      <c r="N34" s="790"/>
      <c r="O34" s="792">
        <f t="shared" si="17"/>
        <v>6</v>
      </c>
      <c r="P34" s="792"/>
      <c r="Q34" s="774"/>
      <c r="R34" s="774"/>
      <c r="S34" s="774"/>
      <c r="T34" s="774"/>
      <c r="U34" s="774"/>
      <c r="V34" s="774"/>
      <c r="W34" s="774"/>
      <c r="X34" s="774"/>
      <c r="Y34" s="774"/>
      <c r="Z34" s="774"/>
      <c r="AA34" s="774"/>
      <c r="AB34" s="774"/>
    </row>
    <row r="35">
      <c r="A35" s="788" t="s">
        <v>78</v>
      </c>
      <c r="B35" s="796"/>
      <c r="C35" s="796"/>
      <c r="D35" s="796"/>
      <c r="E35" s="796"/>
      <c r="F35" s="653">
        <v>0.0</v>
      </c>
      <c r="G35" s="653">
        <v>0.0</v>
      </c>
      <c r="H35" s="791">
        <f t="shared" si="16"/>
        <v>0</v>
      </c>
      <c r="I35" s="792"/>
      <c r="J35" s="794"/>
      <c r="K35" s="788" t="s">
        <v>78</v>
      </c>
      <c r="L35" s="793" t="s">
        <v>79</v>
      </c>
      <c r="M35" s="792" t="s">
        <v>79</v>
      </c>
      <c r="N35" s="790"/>
      <c r="O35" s="792" t="s">
        <v>79</v>
      </c>
      <c r="P35" s="792"/>
      <c r="Q35" s="774"/>
      <c r="R35" s="774"/>
      <c r="S35" s="774"/>
      <c r="T35" s="774"/>
      <c r="U35" s="774"/>
      <c r="V35" s="774"/>
      <c r="W35" s="774"/>
      <c r="X35" s="774"/>
      <c r="Y35" s="774"/>
      <c r="Z35" s="774"/>
      <c r="AA35" s="774"/>
      <c r="AB35" s="774"/>
    </row>
    <row r="36">
      <c r="A36" s="781" t="s">
        <v>260</v>
      </c>
      <c r="B36" s="782"/>
      <c r="C36" s="782"/>
      <c r="D36" s="782"/>
      <c r="E36" s="782"/>
      <c r="F36" s="644">
        <v>0.0</v>
      </c>
      <c r="G36" s="644">
        <v>0.0</v>
      </c>
      <c r="H36" s="783">
        <f t="shared" si="16"/>
        <v>0</v>
      </c>
      <c r="I36" s="784">
        <f>sum(H36:H38)</f>
        <v>0</v>
      </c>
      <c r="J36" s="799"/>
      <c r="K36" s="781" t="s">
        <v>260</v>
      </c>
      <c r="L36" s="786">
        <v>34.0</v>
      </c>
      <c r="M36" s="784">
        <f>(L36-H36)</f>
        <v>34</v>
      </c>
      <c r="N36" s="782"/>
      <c r="O36" s="784">
        <f t="shared" ref="O36:O37" si="18">sum(M36,N36)</f>
        <v>34</v>
      </c>
      <c r="P36" s="784"/>
      <c r="Q36" s="774"/>
      <c r="R36" s="774"/>
      <c r="S36" s="774"/>
      <c r="T36" s="774"/>
      <c r="U36" s="774"/>
      <c r="V36" s="774"/>
      <c r="W36" s="774"/>
      <c r="X36" s="774"/>
      <c r="Y36" s="774"/>
      <c r="Z36" s="774"/>
      <c r="AA36" s="774"/>
      <c r="AB36" s="774"/>
    </row>
    <row r="37">
      <c r="A37" s="788" t="s">
        <v>77</v>
      </c>
      <c r="B37" s="800"/>
      <c r="C37" s="796"/>
      <c r="D37" s="796"/>
      <c r="E37" s="796"/>
      <c r="F37" s="653">
        <v>0.0</v>
      </c>
      <c r="G37" s="653">
        <v>0.0</v>
      </c>
      <c r="H37" s="791">
        <f t="shared" si="16"/>
        <v>0</v>
      </c>
      <c r="I37" s="792">
        <f>(I36/60)</f>
        <v>0</v>
      </c>
      <c r="J37" s="799"/>
      <c r="K37" s="788" t="s">
        <v>77</v>
      </c>
      <c r="L37" s="789">
        <v>4.0</v>
      </c>
      <c r="M37" s="793">
        <f>(L37-H37-H38)</f>
        <v>4</v>
      </c>
      <c r="N37" s="790"/>
      <c r="O37" s="792">
        <f t="shared" si="18"/>
        <v>4</v>
      </c>
      <c r="P37" s="793"/>
      <c r="Q37" s="774"/>
      <c r="R37" s="774"/>
      <c r="S37" s="774"/>
      <c r="T37" s="774"/>
      <c r="U37" s="774"/>
      <c r="V37" s="774"/>
      <c r="W37" s="774"/>
      <c r="X37" s="774"/>
      <c r="Y37" s="774"/>
      <c r="Z37" s="774"/>
      <c r="AA37" s="774"/>
      <c r="AB37" s="774"/>
    </row>
    <row r="38">
      <c r="A38" s="788" t="s">
        <v>78</v>
      </c>
      <c r="B38" s="800"/>
      <c r="C38" s="796"/>
      <c r="D38" s="796"/>
      <c r="E38" s="796"/>
      <c r="F38" s="653">
        <v>0.0</v>
      </c>
      <c r="G38" s="653">
        <v>0.0</v>
      </c>
      <c r="H38" s="791">
        <f t="shared" si="16"/>
        <v>0</v>
      </c>
      <c r="I38" s="792"/>
      <c r="J38" s="799"/>
      <c r="K38" s="788" t="s">
        <v>78</v>
      </c>
      <c r="L38" s="793" t="s">
        <v>79</v>
      </c>
      <c r="M38" s="792" t="s">
        <v>79</v>
      </c>
      <c r="N38" s="790"/>
      <c r="O38" s="792" t="s">
        <v>79</v>
      </c>
      <c r="P38" s="793"/>
      <c r="Q38" s="774"/>
      <c r="R38" s="774"/>
      <c r="S38" s="774"/>
      <c r="T38" s="774"/>
      <c r="U38" s="774"/>
      <c r="V38" s="774"/>
      <c r="W38" s="774"/>
      <c r="X38" s="774"/>
      <c r="Y38" s="774"/>
      <c r="Z38" s="774"/>
      <c r="AA38" s="774"/>
      <c r="AB38" s="774"/>
    </row>
    <row r="39">
      <c r="A39" s="781" t="s">
        <v>90</v>
      </c>
      <c r="B39" s="782"/>
      <c r="C39" s="782"/>
      <c r="D39" s="782"/>
      <c r="E39" s="782"/>
      <c r="F39" s="644">
        <v>0.0</v>
      </c>
      <c r="G39" s="644">
        <v>1.0</v>
      </c>
      <c r="H39" s="783">
        <f t="shared" ref="H39:H51" si="19">SUM(B39:G39)</f>
        <v>1</v>
      </c>
      <c r="I39" s="784">
        <f>sum(H39:H41)</f>
        <v>1</v>
      </c>
      <c r="J39" s="794"/>
      <c r="K39" s="781" t="s">
        <v>90</v>
      </c>
      <c r="L39" s="786">
        <v>10.0</v>
      </c>
      <c r="M39" s="784">
        <f>(L39-H39)</f>
        <v>9</v>
      </c>
      <c r="N39" s="782"/>
      <c r="O39" s="784">
        <f t="shared" ref="O39:O40" si="20">sum(M39,N39)</f>
        <v>9</v>
      </c>
      <c r="P39" s="784"/>
      <c r="Q39" s="774"/>
      <c r="R39" s="774"/>
      <c r="S39" s="774"/>
      <c r="T39" s="774"/>
      <c r="U39" s="774"/>
      <c r="V39" s="774"/>
      <c r="W39" s="774"/>
      <c r="X39" s="774"/>
      <c r="Y39" s="774"/>
      <c r="Z39" s="774"/>
      <c r="AA39" s="774"/>
      <c r="AB39" s="774"/>
    </row>
    <row r="40">
      <c r="A40" s="788" t="s">
        <v>77</v>
      </c>
      <c r="B40" s="790"/>
      <c r="C40" s="790"/>
      <c r="D40" s="796"/>
      <c r="E40" s="796"/>
      <c r="F40" s="653">
        <v>0.0</v>
      </c>
      <c r="G40" s="653">
        <v>0.0</v>
      </c>
      <c r="H40" s="791">
        <f t="shared" si="19"/>
        <v>0</v>
      </c>
      <c r="I40" s="792">
        <f>(I39/60)</f>
        <v>0.01666666667</v>
      </c>
      <c r="J40" s="794"/>
      <c r="K40" s="788" t="s">
        <v>77</v>
      </c>
      <c r="L40" s="789">
        <v>5.0</v>
      </c>
      <c r="M40" s="793">
        <f>(L40-H40-H41)</f>
        <v>5</v>
      </c>
      <c r="N40" s="790"/>
      <c r="O40" s="792">
        <f t="shared" si="20"/>
        <v>5</v>
      </c>
      <c r="P40" s="792"/>
      <c r="Q40" s="774"/>
      <c r="R40" s="774"/>
      <c r="S40" s="774"/>
      <c r="T40" s="774"/>
      <c r="U40" s="774"/>
      <c r="V40" s="774"/>
      <c r="W40" s="774"/>
      <c r="X40" s="774"/>
      <c r="Y40" s="774"/>
      <c r="Z40" s="774"/>
      <c r="AA40" s="774"/>
      <c r="AB40" s="774"/>
    </row>
    <row r="41">
      <c r="A41" s="788" t="s">
        <v>78</v>
      </c>
      <c r="B41" s="790"/>
      <c r="C41" s="790"/>
      <c r="D41" s="796"/>
      <c r="E41" s="796"/>
      <c r="F41" s="653">
        <v>0.0</v>
      </c>
      <c r="G41" s="653">
        <v>0.0</v>
      </c>
      <c r="H41" s="791">
        <f t="shared" si="19"/>
        <v>0</v>
      </c>
      <c r="I41" s="792"/>
      <c r="J41" s="794"/>
      <c r="K41" s="788" t="s">
        <v>78</v>
      </c>
      <c r="L41" s="793" t="s">
        <v>79</v>
      </c>
      <c r="M41" s="792" t="s">
        <v>79</v>
      </c>
      <c r="N41" s="790"/>
      <c r="O41" s="792" t="s">
        <v>79</v>
      </c>
      <c r="P41" s="792"/>
      <c r="Q41" s="774"/>
      <c r="R41" s="774"/>
      <c r="S41" s="774"/>
      <c r="T41" s="774"/>
      <c r="U41" s="774"/>
      <c r="V41" s="774"/>
      <c r="W41" s="774"/>
      <c r="X41" s="774"/>
      <c r="Y41" s="774"/>
      <c r="Z41" s="774"/>
      <c r="AA41" s="774"/>
      <c r="AB41" s="774"/>
    </row>
    <row r="42">
      <c r="A42" s="778" t="s">
        <v>270</v>
      </c>
      <c r="B42" s="779">
        <f t="shared" ref="B42:G42" si="21"> sum(B43, B44, B45, B46,B47,B48,B49,B50,B51,B52,B53,B54)</f>
        <v>0</v>
      </c>
      <c r="C42" s="779">
        <f t="shared" si="21"/>
        <v>0</v>
      </c>
      <c r="D42" s="779">
        <f t="shared" si="21"/>
        <v>0</v>
      </c>
      <c r="E42" s="779">
        <f t="shared" si="21"/>
        <v>0</v>
      </c>
      <c r="F42" s="779">
        <f t="shared" si="21"/>
        <v>24</v>
      </c>
      <c r="G42" s="779">
        <f t="shared" si="21"/>
        <v>0</v>
      </c>
      <c r="H42" s="780">
        <f t="shared" si="19"/>
        <v>24</v>
      </c>
      <c r="I42" s="779">
        <v>0.0</v>
      </c>
      <c r="J42" s="773"/>
      <c r="K42" s="778" t="s">
        <v>270</v>
      </c>
      <c r="L42" s="798"/>
      <c r="M42" s="798"/>
      <c r="N42" s="798"/>
      <c r="O42" s="798"/>
      <c r="P42" s="798"/>
      <c r="Q42" s="774"/>
      <c r="R42" s="774"/>
      <c r="S42" s="774"/>
      <c r="T42" s="774"/>
      <c r="U42" s="774"/>
      <c r="V42" s="774"/>
      <c r="W42" s="774"/>
      <c r="X42" s="774"/>
      <c r="Y42" s="774"/>
      <c r="Z42" s="774"/>
      <c r="AA42" s="774"/>
      <c r="AB42" s="774"/>
    </row>
    <row r="43">
      <c r="A43" s="781" t="s">
        <v>89</v>
      </c>
      <c r="B43" s="782"/>
      <c r="C43" s="782"/>
      <c r="D43" s="782"/>
      <c r="E43" s="782"/>
      <c r="F43" s="644">
        <v>17.0</v>
      </c>
      <c r="G43" s="644">
        <v>0.0</v>
      </c>
      <c r="H43" s="783">
        <f t="shared" si="19"/>
        <v>17</v>
      </c>
      <c r="I43" s="784">
        <f>sum(H43:H45)</f>
        <v>18</v>
      </c>
      <c r="J43" s="794"/>
      <c r="K43" s="781" t="s">
        <v>89</v>
      </c>
      <c r="L43" s="786">
        <v>111.0</v>
      </c>
      <c r="M43" s="784">
        <f>(L43-H43)</f>
        <v>94</v>
      </c>
      <c r="N43" s="782"/>
      <c r="O43" s="784">
        <f t="shared" ref="O43:O44" si="22">sum(M43,N43)</f>
        <v>94</v>
      </c>
      <c r="P43" s="784"/>
      <c r="Q43" s="774"/>
      <c r="R43" s="774"/>
      <c r="S43" s="774"/>
      <c r="T43" s="774"/>
      <c r="U43" s="774"/>
      <c r="V43" s="774"/>
      <c r="W43" s="774"/>
      <c r="X43" s="774"/>
      <c r="Y43" s="774"/>
      <c r="Z43" s="774"/>
      <c r="AA43" s="774"/>
      <c r="AB43" s="774"/>
    </row>
    <row r="44">
      <c r="A44" s="788" t="s">
        <v>77</v>
      </c>
      <c r="B44" s="796"/>
      <c r="C44" s="796"/>
      <c r="D44" s="796"/>
      <c r="E44" s="796"/>
      <c r="F44" s="653">
        <v>0.0</v>
      </c>
      <c r="G44" s="653">
        <v>0.0</v>
      </c>
      <c r="H44" s="791">
        <f t="shared" si="19"/>
        <v>0</v>
      </c>
      <c r="I44" s="792">
        <f>(I43/60)</f>
        <v>0.3</v>
      </c>
      <c r="J44" s="794"/>
      <c r="K44" s="788" t="s">
        <v>77</v>
      </c>
      <c r="L44" s="789">
        <v>32.0</v>
      </c>
      <c r="M44" s="793">
        <f>(L44-H44-H45)</f>
        <v>31</v>
      </c>
      <c r="N44" s="790"/>
      <c r="O44" s="792">
        <f t="shared" si="22"/>
        <v>31</v>
      </c>
      <c r="P44" s="793"/>
      <c r="Q44" s="774"/>
      <c r="R44" s="774"/>
      <c r="S44" s="774"/>
      <c r="T44" s="774"/>
      <c r="U44" s="774"/>
      <c r="V44" s="774"/>
      <c r="W44" s="774"/>
      <c r="X44" s="774"/>
      <c r="Y44" s="774"/>
      <c r="Z44" s="774"/>
      <c r="AA44" s="774"/>
      <c r="AB44" s="774"/>
    </row>
    <row r="45">
      <c r="A45" s="788" t="s">
        <v>78</v>
      </c>
      <c r="B45" s="796"/>
      <c r="C45" s="796"/>
      <c r="D45" s="796"/>
      <c r="E45" s="796"/>
      <c r="F45" s="653">
        <v>1.0</v>
      </c>
      <c r="G45" s="653">
        <v>0.0</v>
      </c>
      <c r="H45" s="791">
        <f t="shared" si="19"/>
        <v>1</v>
      </c>
      <c r="I45" s="792"/>
      <c r="J45" s="794"/>
      <c r="K45" s="788" t="s">
        <v>78</v>
      </c>
      <c r="L45" s="793" t="s">
        <v>79</v>
      </c>
      <c r="M45" s="792" t="s">
        <v>79</v>
      </c>
      <c r="N45" s="790"/>
      <c r="O45" s="792" t="s">
        <v>79</v>
      </c>
      <c r="P45" s="793"/>
      <c r="Q45" s="774"/>
      <c r="R45" s="774"/>
      <c r="S45" s="774"/>
      <c r="T45" s="774"/>
      <c r="U45" s="774"/>
      <c r="V45" s="774"/>
      <c r="W45" s="774"/>
      <c r="X45" s="774"/>
      <c r="Y45" s="774"/>
      <c r="Z45" s="774"/>
      <c r="AA45" s="774"/>
      <c r="AB45" s="774"/>
    </row>
    <row r="46">
      <c r="A46" s="781" t="s">
        <v>88</v>
      </c>
      <c r="B46" s="782"/>
      <c r="C46" s="782"/>
      <c r="D46" s="782"/>
      <c r="E46" s="782"/>
      <c r="F46" s="644">
        <v>6.0</v>
      </c>
      <c r="G46" s="644">
        <v>0.0</v>
      </c>
      <c r="H46" s="783">
        <f t="shared" si="19"/>
        <v>6</v>
      </c>
      <c r="I46" s="784">
        <f>sum(H46:H48)</f>
        <v>6</v>
      </c>
      <c r="J46" s="794"/>
      <c r="K46" s="781" t="s">
        <v>88</v>
      </c>
      <c r="L46" s="786">
        <v>30.0</v>
      </c>
      <c r="M46" s="784">
        <f>(L46-H46)</f>
        <v>24</v>
      </c>
      <c r="N46" s="782"/>
      <c r="O46" s="784">
        <f t="shared" ref="O46:O47" si="23">sum(M46,N46)</f>
        <v>24</v>
      </c>
      <c r="P46" s="784"/>
      <c r="Q46" s="787"/>
      <c r="R46" s="774"/>
      <c r="S46" s="774"/>
      <c r="T46" s="774"/>
      <c r="U46" s="774"/>
      <c r="V46" s="774"/>
      <c r="W46" s="774"/>
      <c r="X46" s="774"/>
      <c r="Y46" s="774"/>
      <c r="Z46" s="774"/>
      <c r="AA46" s="774"/>
      <c r="AB46" s="774"/>
    </row>
    <row r="47">
      <c r="A47" s="788" t="s">
        <v>77</v>
      </c>
      <c r="B47" s="790"/>
      <c r="C47" s="790"/>
      <c r="D47" s="790"/>
      <c r="E47" s="790"/>
      <c r="F47" s="652">
        <v>0.0</v>
      </c>
      <c r="G47" s="653">
        <v>0.0</v>
      </c>
      <c r="H47" s="791">
        <f t="shared" si="19"/>
        <v>0</v>
      </c>
      <c r="I47" s="792">
        <f>(I46/60)</f>
        <v>0.1</v>
      </c>
      <c r="J47" s="794"/>
      <c r="K47" s="788" t="s">
        <v>77</v>
      </c>
      <c r="L47" s="789">
        <v>11.0</v>
      </c>
      <c r="M47" s="793">
        <f>(L47-H47-H48)</f>
        <v>11</v>
      </c>
      <c r="N47" s="790"/>
      <c r="O47" s="792">
        <f t="shared" si="23"/>
        <v>11</v>
      </c>
      <c r="P47" s="792"/>
      <c r="Q47" s="787"/>
      <c r="R47" s="774"/>
      <c r="S47" s="774"/>
      <c r="T47" s="774"/>
      <c r="U47" s="774"/>
      <c r="V47" s="774"/>
      <c r="W47" s="774"/>
      <c r="X47" s="774"/>
      <c r="Y47" s="774"/>
      <c r="Z47" s="774"/>
      <c r="AA47" s="774"/>
      <c r="AB47" s="774"/>
    </row>
    <row r="48">
      <c r="A48" s="788" t="s">
        <v>78</v>
      </c>
      <c r="B48" s="790"/>
      <c r="C48" s="790"/>
      <c r="D48" s="790"/>
      <c r="E48" s="790"/>
      <c r="F48" s="651">
        <v>0.0</v>
      </c>
      <c r="G48" s="653">
        <v>0.0</v>
      </c>
      <c r="H48" s="791">
        <f t="shared" si="19"/>
        <v>0</v>
      </c>
      <c r="I48" s="792"/>
      <c r="J48" s="794"/>
      <c r="K48" s="788" t="s">
        <v>78</v>
      </c>
      <c r="L48" s="793" t="s">
        <v>79</v>
      </c>
      <c r="M48" s="792" t="s">
        <v>79</v>
      </c>
      <c r="N48" s="790"/>
      <c r="O48" s="792" t="s">
        <v>79</v>
      </c>
      <c r="P48" s="792"/>
      <c r="Q48" s="787"/>
      <c r="R48" s="774"/>
      <c r="S48" s="774"/>
      <c r="T48" s="774"/>
      <c r="U48" s="774"/>
      <c r="V48" s="774"/>
      <c r="W48" s="774"/>
      <c r="X48" s="774"/>
      <c r="Y48" s="774"/>
      <c r="Z48" s="774"/>
      <c r="AA48" s="774"/>
      <c r="AB48" s="774"/>
    </row>
    <row r="49">
      <c r="A49" s="781" t="s">
        <v>238</v>
      </c>
      <c r="B49" s="782"/>
      <c r="C49" s="782"/>
      <c r="D49" s="782"/>
      <c r="E49" s="782"/>
      <c r="F49" s="644">
        <v>0.0</v>
      </c>
      <c r="G49" s="644">
        <v>0.0</v>
      </c>
      <c r="H49" s="783">
        <f t="shared" si="19"/>
        <v>0</v>
      </c>
      <c r="I49" s="784">
        <f>sum(H49:H51)</f>
        <v>0</v>
      </c>
      <c r="J49" s="794"/>
      <c r="K49" s="781" t="s">
        <v>238</v>
      </c>
      <c r="L49" s="786">
        <v>11.0</v>
      </c>
      <c r="M49" s="784">
        <f>(L49-H49)</f>
        <v>11</v>
      </c>
      <c r="N49" s="782"/>
      <c r="O49" s="784">
        <f t="shared" ref="O49:O50" si="24">sum(M49,N49)</f>
        <v>11</v>
      </c>
      <c r="P49" s="784"/>
      <c r="Q49" s="787"/>
      <c r="R49" s="774"/>
      <c r="S49" s="774"/>
      <c r="T49" s="774"/>
      <c r="U49" s="774"/>
      <c r="V49" s="774"/>
      <c r="W49" s="774"/>
      <c r="X49" s="774"/>
      <c r="Y49" s="774"/>
      <c r="Z49" s="774"/>
      <c r="AA49" s="774"/>
      <c r="AB49" s="774"/>
    </row>
    <row r="50">
      <c r="A50" s="788" t="s">
        <v>77</v>
      </c>
      <c r="B50" s="789"/>
      <c r="C50" s="790"/>
      <c r="D50" s="790"/>
      <c r="E50" s="790"/>
      <c r="F50" s="652">
        <v>0.0</v>
      </c>
      <c r="G50" s="653">
        <v>0.0</v>
      </c>
      <c r="H50" s="791">
        <f t="shared" si="19"/>
        <v>0</v>
      </c>
      <c r="I50" s="792">
        <f>(I49/60)</f>
        <v>0</v>
      </c>
      <c r="J50" s="794"/>
      <c r="K50" s="788" t="s">
        <v>77</v>
      </c>
      <c r="L50" s="789">
        <v>0.0</v>
      </c>
      <c r="M50" s="793">
        <f>(L50-H50-H51)</f>
        <v>0</v>
      </c>
      <c r="N50" s="790"/>
      <c r="O50" s="792">
        <f t="shared" si="24"/>
        <v>0</v>
      </c>
      <c r="P50" s="793"/>
      <c r="Q50" s="787"/>
      <c r="R50" s="774"/>
      <c r="S50" s="774"/>
      <c r="T50" s="774"/>
      <c r="U50" s="774"/>
      <c r="V50" s="774"/>
      <c r="W50" s="774"/>
      <c r="X50" s="774"/>
      <c r="Y50" s="774"/>
      <c r="Z50" s="774"/>
      <c r="AA50" s="774"/>
      <c r="AB50" s="774"/>
    </row>
    <row r="51">
      <c r="A51" s="788" t="s">
        <v>78</v>
      </c>
      <c r="B51" s="789"/>
      <c r="C51" s="790"/>
      <c r="D51" s="790"/>
      <c r="E51" s="790"/>
      <c r="F51" s="652">
        <v>0.0</v>
      </c>
      <c r="G51" s="653">
        <v>0.0</v>
      </c>
      <c r="H51" s="791">
        <f t="shared" si="19"/>
        <v>0</v>
      </c>
      <c r="I51" s="792"/>
      <c r="J51" s="794"/>
      <c r="K51" s="788" t="s">
        <v>78</v>
      </c>
      <c r="L51" s="793" t="s">
        <v>79</v>
      </c>
      <c r="M51" s="792" t="s">
        <v>79</v>
      </c>
      <c r="N51" s="790"/>
      <c r="O51" s="792" t="s">
        <v>79</v>
      </c>
      <c r="P51" s="793"/>
      <c r="Q51" s="787"/>
      <c r="R51" s="774"/>
      <c r="S51" s="774"/>
      <c r="T51" s="774"/>
      <c r="U51" s="774"/>
      <c r="V51" s="774"/>
      <c r="W51" s="774"/>
      <c r="X51" s="774"/>
      <c r="Y51" s="774"/>
      <c r="Z51" s="774"/>
      <c r="AA51" s="774"/>
      <c r="AB51" s="774"/>
    </row>
    <row r="52">
      <c r="A52" s="781" t="s">
        <v>102</v>
      </c>
      <c r="B52" s="782"/>
      <c r="C52" s="782"/>
      <c r="D52" s="782"/>
      <c r="E52" s="782"/>
      <c r="F52" s="644">
        <v>0.0</v>
      </c>
      <c r="G52" s="644">
        <v>0.0</v>
      </c>
      <c r="H52" s="783">
        <f t="shared" ref="H52:H54" si="25">sum(B52:G52)</f>
        <v>0</v>
      </c>
      <c r="I52" s="784">
        <f>sum(H52:H54)</f>
        <v>0</v>
      </c>
      <c r="J52" s="794"/>
      <c r="K52" s="781" t="s">
        <v>102</v>
      </c>
      <c r="L52" s="786">
        <v>30.0</v>
      </c>
      <c r="M52" s="784">
        <f>(L52-H52)</f>
        <v>30</v>
      </c>
      <c r="N52" s="782"/>
      <c r="O52" s="784">
        <f t="shared" ref="O52:O53" si="26">sum(M52,N52)</f>
        <v>30</v>
      </c>
      <c r="P52" s="784"/>
      <c r="Q52" s="774"/>
      <c r="R52" s="774"/>
      <c r="S52" s="774"/>
      <c r="T52" s="774"/>
      <c r="U52" s="774"/>
      <c r="V52" s="774"/>
      <c r="W52" s="774"/>
      <c r="X52" s="774"/>
      <c r="Y52" s="774"/>
      <c r="Z52" s="774"/>
      <c r="AA52" s="774"/>
      <c r="AB52" s="774"/>
    </row>
    <row r="53">
      <c r="A53" s="788" t="s">
        <v>77</v>
      </c>
      <c r="B53" s="790"/>
      <c r="C53" s="796"/>
      <c r="D53" s="796"/>
      <c r="E53" s="796"/>
      <c r="F53" s="653">
        <v>0.0</v>
      </c>
      <c r="G53" s="653">
        <v>0.0</v>
      </c>
      <c r="H53" s="797">
        <f t="shared" si="25"/>
        <v>0</v>
      </c>
      <c r="I53" s="792">
        <f>(I52/60)</f>
        <v>0</v>
      </c>
      <c r="J53" s="794"/>
      <c r="K53" s="788" t="s">
        <v>77</v>
      </c>
      <c r="L53" s="789">
        <v>11.0</v>
      </c>
      <c r="M53" s="793">
        <f>(L53-H53-H54)</f>
        <v>11</v>
      </c>
      <c r="N53" s="790"/>
      <c r="O53" s="792">
        <f t="shared" si="26"/>
        <v>11</v>
      </c>
      <c r="P53" s="792"/>
      <c r="Q53" s="774"/>
      <c r="R53" s="774"/>
      <c r="S53" s="774"/>
      <c r="T53" s="774"/>
      <c r="U53" s="774"/>
      <c r="V53" s="774"/>
      <c r="W53" s="774"/>
      <c r="X53" s="774"/>
      <c r="Y53" s="774"/>
      <c r="Z53" s="774"/>
      <c r="AA53" s="774"/>
      <c r="AB53" s="774"/>
    </row>
    <row r="54">
      <c r="A54" s="788" t="s">
        <v>78</v>
      </c>
      <c r="B54" s="790"/>
      <c r="C54" s="796"/>
      <c r="D54" s="796"/>
      <c r="E54" s="796"/>
      <c r="F54" s="653">
        <v>0.0</v>
      </c>
      <c r="G54" s="653">
        <v>0.0</v>
      </c>
      <c r="H54" s="797">
        <f t="shared" si="25"/>
        <v>0</v>
      </c>
      <c r="I54" s="792"/>
      <c r="J54" s="794"/>
      <c r="K54" s="788" t="s">
        <v>78</v>
      </c>
      <c r="L54" s="793" t="s">
        <v>79</v>
      </c>
      <c r="M54" s="792" t="s">
        <v>79</v>
      </c>
      <c r="N54" s="790"/>
      <c r="O54" s="792" t="s">
        <v>79</v>
      </c>
      <c r="P54" s="792"/>
      <c r="Q54" s="774"/>
      <c r="R54" s="774"/>
      <c r="S54" s="774"/>
      <c r="T54" s="774"/>
      <c r="U54" s="774"/>
      <c r="V54" s="774"/>
      <c r="W54" s="774"/>
      <c r="X54" s="774"/>
      <c r="Y54" s="774"/>
      <c r="Z54" s="774"/>
      <c r="AA54" s="774"/>
      <c r="AB54" s="774"/>
    </row>
    <row r="55">
      <c r="A55" s="801" t="s">
        <v>91</v>
      </c>
      <c r="B55" s="779">
        <f t="shared" ref="B55:G55" si="27"> sum(B56, B57, B58, B59,B60,B61,B62,B63,B64,B65,B66,B67)</f>
        <v>0</v>
      </c>
      <c r="C55" s="779">
        <f t="shared" si="27"/>
        <v>0</v>
      </c>
      <c r="D55" s="779">
        <f t="shared" si="27"/>
        <v>0</v>
      </c>
      <c r="E55" s="779">
        <f t="shared" si="27"/>
        <v>0</v>
      </c>
      <c r="F55" s="779">
        <f t="shared" si="27"/>
        <v>40</v>
      </c>
      <c r="G55" s="779">
        <f t="shared" si="27"/>
        <v>2</v>
      </c>
      <c r="H55" s="780">
        <f>SUM(B55:G55)</f>
        <v>42</v>
      </c>
      <c r="I55" s="779">
        <v>0.0</v>
      </c>
      <c r="J55" s="773"/>
      <c r="K55" s="801" t="s">
        <v>91</v>
      </c>
      <c r="L55" s="798"/>
      <c r="M55" s="798"/>
      <c r="N55" s="798"/>
      <c r="O55" s="798"/>
      <c r="P55" s="798"/>
      <c r="Q55" s="774"/>
      <c r="R55" s="774"/>
      <c r="S55" s="774"/>
      <c r="T55" s="774"/>
      <c r="U55" s="774"/>
      <c r="V55" s="774"/>
      <c r="W55" s="774"/>
      <c r="X55" s="774"/>
      <c r="Y55" s="774"/>
      <c r="Z55" s="774"/>
      <c r="AA55" s="774"/>
      <c r="AB55" s="774"/>
    </row>
    <row r="56">
      <c r="A56" s="802" t="s">
        <v>92</v>
      </c>
      <c r="B56" s="782"/>
      <c r="C56" s="782"/>
      <c r="D56" s="782"/>
      <c r="E56" s="782"/>
      <c r="F56" s="644">
        <v>15.0</v>
      </c>
      <c r="G56" s="644">
        <v>2.0</v>
      </c>
      <c r="H56" s="783">
        <f t="shared" ref="H56:H67" si="28">sum(B56:G56)</f>
        <v>17</v>
      </c>
      <c r="I56" s="784">
        <f>sum(H56:H58)</f>
        <v>17</v>
      </c>
      <c r="J56" s="794"/>
      <c r="K56" s="802" t="s">
        <v>92</v>
      </c>
      <c r="L56" s="786">
        <v>67.0</v>
      </c>
      <c r="M56" s="784">
        <f>(L56-H56)</f>
        <v>50</v>
      </c>
      <c r="N56" s="782"/>
      <c r="O56" s="784">
        <f t="shared" ref="O56:O57" si="29">sum(M56,N56)</f>
        <v>50</v>
      </c>
      <c r="P56" s="786"/>
      <c r="Q56" s="787"/>
      <c r="R56" s="774"/>
      <c r="S56" s="774"/>
      <c r="T56" s="774"/>
      <c r="U56" s="774"/>
      <c r="V56" s="774"/>
      <c r="W56" s="774"/>
      <c r="X56" s="774"/>
      <c r="Y56" s="774"/>
      <c r="Z56" s="774"/>
      <c r="AA56" s="774"/>
      <c r="AB56" s="774"/>
    </row>
    <row r="57">
      <c r="A57" s="788" t="s">
        <v>77</v>
      </c>
      <c r="B57" s="800"/>
      <c r="C57" s="796"/>
      <c r="D57" s="796"/>
      <c r="E57" s="796"/>
      <c r="F57" s="653">
        <v>0.0</v>
      </c>
      <c r="G57" s="653">
        <v>0.0</v>
      </c>
      <c r="H57" s="791">
        <f t="shared" si="28"/>
        <v>0</v>
      </c>
      <c r="I57" s="792">
        <f>(I56/60)</f>
        <v>0.2833333333</v>
      </c>
      <c r="J57" s="794"/>
      <c r="K57" s="788" t="s">
        <v>77</v>
      </c>
      <c r="L57" s="789">
        <v>15.0</v>
      </c>
      <c r="M57" s="793">
        <f>(L57-H57-H58)</f>
        <v>15</v>
      </c>
      <c r="N57" s="790"/>
      <c r="O57" s="792">
        <f t="shared" si="29"/>
        <v>15</v>
      </c>
      <c r="P57" s="793"/>
      <c r="Q57" s="787"/>
      <c r="R57" s="774"/>
      <c r="S57" s="774"/>
      <c r="T57" s="774"/>
      <c r="U57" s="774"/>
      <c r="V57" s="774"/>
      <c r="W57" s="774"/>
      <c r="X57" s="774"/>
      <c r="Y57" s="774"/>
      <c r="Z57" s="774"/>
      <c r="AA57" s="774"/>
      <c r="AB57" s="774"/>
    </row>
    <row r="58">
      <c r="A58" s="788" t="s">
        <v>78</v>
      </c>
      <c r="B58" s="800"/>
      <c r="C58" s="796"/>
      <c r="D58" s="796"/>
      <c r="E58" s="796"/>
      <c r="F58" s="653">
        <v>0.0</v>
      </c>
      <c r="G58" s="653">
        <v>0.0</v>
      </c>
      <c r="H58" s="791">
        <f t="shared" si="28"/>
        <v>0</v>
      </c>
      <c r="I58" s="792"/>
      <c r="J58" s="794"/>
      <c r="K58" s="788" t="s">
        <v>78</v>
      </c>
      <c r="L58" s="793" t="s">
        <v>79</v>
      </c>
      <c r="M58" s="792" t="s">
        <v>79</v>
      </c>
      <c r="N58" s="790"/>
      <c r="O58" s="792" t="s">
        <v>79</v>
      </c>
      <c r="P58" s="793"/>
      <c r="Q58" s="787"/>
      <c r="R58" s="774"/>
      <c r="S58" s="774"/>
      <c r="T58" s="774"/>
      <c r="U58" s="774"/>
      <c r="V58" s="774"/>
      <c r="W58" s="774"/>
      <c r="X58" s="774"/>
      <c r="Y58" s="774"/>
      <c r="Z58" s="774"/>
      <c r="AA58" s="774"/>
      <c r="AB58" s="774"/>
    </row>
    <row r="59">
      <c r="A59" s="781" t="s">
        <v>95</v>
      </c>
      <c r="B59" s="782"/>
      <c r="C59" s="782"/>
      <c r="D59" s="782"/>
      <c r="E59" s="782"/>
      <c r="F59" s="644">
        <v>9.0</v>
      </c>
      <c r="G59" s="644">
        <v>0.0</v>
      </c>
      <c r="H59" s="783">
        <f t="shared" si="28"/>
        <v>9</v>
      </c>
      <c r="I59" s="784">
        <f>sum(H59:H61)</f>
        <v>11</v>
      </c>
      <c r="J59" s="794"/>
      <c r="K59" s="781" t="s">
        <v>95</v>
      </c>
      <c r="L59" s="786">
        <v>67.0</v>
      </c>
      <c r="M59" s="784">
        <f>(L59-H59)</f>
        <v>58</v>
      </c>
      <c r="N59" s="782"/>
      <c r="O59" s="784">
        <f t="shared" ref="O59:O60" si="30">sum(M59,N59)</f>
        <v>58</v>
      </c>
      <c r="P59" s="784"/>
      <c r="Q59" s="774"/>
      <c r="R59" s="774"/>
      <c r="S59" s="774"/>
      <c r="T59" s="774"/>
      <c r="U59" s="774"/>
      <c r="V59" s="774"/>
      <c r="W59" s="774"/>
      <c r="X59" s="774"/>
      <c r="Y59" s="774"/>
      <c r="Z59" s="774"/>
      <c r="AA59" s="774"/>
      <c r="AB59" s="774"/>
    </row>
    <row r="60">
      <c r="A60" s="788" t="s">
        <v>77</v>
      </c>
      <c r="B60" s="796"/>
      <c r="C60" s="796"/>
      <c r="D60" s="796"/>
      <c r="E60" s="796"/>
      <c r="F60" s="653">
        <v>0.0</v>
      </c>
      <c r="G60" s="653">
        <v>0.0</v>
      </c>
      <c r="H60" s="803">
        <f t="shared" si="28"/>
        <v>0</v>
      </c>
      <c r="I60" s="792">
        <f>(I59/60)</f>
        <v>0.1833333333</v>
      </c>
      <c r="J60" s="794"/>
      <c r="K60" s="788" t="s">
        <v>77</v>
      </c>
      <c r="L60" s="789">
        <v>14.0</v>
      </c>
      <c r="M60" s="793">
        <f>(L60-H60-H61)</f>
        <v>12</v>
      </c>
      <c r="N60" s="790"/>
      <c r="O60" s="792">
        <f t="shared" si="30"/>
        <v>12</v>
      </c>
      <c r="P60" s="793"/>
      <c r="Q60" s="774"/>
      <c r="R60" s="774"/>
      <c r="S60" s="774"/>
      <c r="T60" s="774"/>
      <c r="U60" s="774"/>
      <c r="V60" s="774"/>
      <c r="W60" s="774"/>
      <c r="X60" s="774"/>
      <c r="Y60" s="774"/>
      <c r="Z60" s="774"/>
      <c r="AA60" s="774"/>
      <c r="AB60" s="774"/>
    </row>
    <row r="61">
      <c r="A61" s="788" t="s">
        <v>78</v>
      </c>
      <c r="B61" s="796"/>
      <c r="C61" s="796"/>
      <c r="D61" s="796"/>
      <c r="E61" s="796"/>
      <c r="F61" s="653">
        <v>2.0</v>
      </c>
      <c r="G61" s="653">
        <v>0.0</v>
      </c>
      <c r="H61" s="803">
        <f t="shared" si="28"/>
        <v>2</v>
      </c>
      <c r="I61" s="792"/>
      <c r="J61" s="794"/>
      <c r="K61" s="788" t="s">
        <v>78</v>
      </c>
      <c r="L61" s="793" t="s">
        <v>79</v>
      </c>
      <c r="M61" s="792" t="s">
        <v>79</v>
      </c>
      <c r="N61" s="790"/>
      <c r="O61" s="792" t="s">
        <v>79</v>
      </c>
      <c r="P61" s="793"/>
      <c r="Q61" s="774"/>
      <c r="R61" s="774"/>
      <c r="S61" s="774"/>
      <c r="T61" s="774"/>
      <c r="U61" s="774"/>
      <c r="V61" s="774"/>
      <c r="W61" s="774"/>
      <c r="X61" s="774"/>
      <c r="Y61" s="774"/>
      <c r="Z61" s="774"/>
      <c r="AA61" s="774"/>
      <c r="AB61" s="774"/>
    </row>
    <row r="62">
      <c r="A62" s="781" t="s">
        <v>265</v>
      </c>
      <c r="B62" s="782"/>
      <c r="C62" s="782"/>
      <c r="D62" s="782"/>
      <c r="E62" s="782"/>
      <c r="F62" s="644">
        <v>3.0</v>
      </c>
      <c r="G62" s="644">
        <v>0.0</v>
      </c>
      <c r="H62" s="783">
        <f t="shared" si="28"/>
        <v>3</v>
      </c>
      <c r="I62" s="784">
        <f>sum(H62:H64)</f>
        <v>3</v>
      </c>
      <c r="J62" s="804"/>
      <c r="K62" s="781" t="s">
        <v>265</v>
      </c>
      <c r="L62" s="786">
        <v>20.0</v>
      </c>
      <c r="M62" s="784">
        <f>(L62-H62)</f>
        <v>17</v>
      </c>
      <c r="N62" s="782"/>
      <c r="O62" s="784">
        <f>sum(M62,N62)</f>
        <v>17</v>
      </c>
      <c r="P62" s="784"/>
      <c r="Q62" s="774"/>
      <c r="R62" s="774"/>
      <c r="S62" s="774"/>
      <c r="T62" s="774"/>
      <c r="U62" s="774"/>
      <c r="V62" s="774"/>
      <c r="W62" s="774"/>
      <c r="X62" s="774"/>
      <c r="Y62" s="774"/>
      <c r="Z62" s="774"/>
      <c r="AA62" s="774"/>
      <c r="AB62" s="774"/>
    </row>
    <row r="63">
      <c r="A63" s="788" t="s">
        <v>77</v>
      </c>
      <c r="B63" s="796"/>
      <c r="C63" s="796"/>
      <c r="D63" s="796"/>
      <c r="E63" s="796"/>
      <c r="F63" s="653">
        <v>0.0</v>
      </c>
      <c r="G63" s="653">
        <v>0.0</v>
      </c>
      <c r="H63" s="791">
        <f t="shared" si="28"/>
        <v>0</v>
      </c>
      <c r="I63" s="792">
        <f>(I62/60)</f>
        <v>0.05</v>
      </c>
      <c r="J63" s="794"/>
      <c r="K63" s="788" t="s">
        <v>77</v>
      </c>
      <c r="L63" s="789">
        <v>0.0</v>
      </c>
      <c r="M63" s="793">
        <f>(L63-H63-H64)</f>
        <v>0</v>
      </c>
      <c r="N63" s="790"/>
      <c r="O63" s="792">
        <v>5.0</v>
      </c>
      <c r="P63" s="793"/>
      <c r="Q63" s="774"/>
      <c r="R63" s="774"/>
      <c r="S63" s="774"/>
      <c r="T63" s="774"/>
      <c r="U63" s="774"/>
      <c r="V63" s="774"/>
      <c r="W63" s="774"/>
      <c r="X63" s="774"/>
      <c r="Y63" s="774"/>
      <c r="Z63" s="774"/>
      <c r="AA63" s="774"/>
      <c r="AB63" s="774"/>
    </row>
    <row r="64">
      <c r="A64" s="788" t="s">
        <v>78</v>
      </c>
      <c r="B64" s="796"/>
      <c r="C64" s="796"/>
      <c r="D64" s="796"/>
      <c r="E64" s="796"/>
      <c r="F64" s="653">
        <v>0.0</v>
      </c>
      <c r="G64" s="653">
        <v>0.0</v>
      </c>
      <c r="H64" s="791">
        <f t="shared" si="28"/>
        <v>0</v>
      </c>
      <c r="I64" s="792"/>
      <c r="J64" s="794"/>
      <c r="K64" s="788" t="s">
        <v>78</v>
      </c>
      <c r="L64" s="793" t="s">
        <v>79</v>
      </c>
      <c r="M64" s="792" t="s">
        <v>79</v>
      </c>
      <c r="N64" s="805"/>
      <c r="O64" s="792" t="s">
        <v>79</v>
      </c>
      <c r="P64" s="793"/>
      <c r="Q64" s="774"/>
      <c r="R64" s="774"/>
      <c r="S64" s="774"/>
      <c r="T64" s="774"/>
      <c r="U64" s="774"/>
      <c r="V64" s="774"/>
      <c r="W64" s="774"/>
      <c r="X64" s="774"/>
      <c r="Y64" s="774"/>
      <c r="Z64" s="774"/>
      <c r="AA64" s="774"/>
      <c r="AB64" s="774"/>
    </row>
    <row r="65">
      <c r="A65" s="781" t="s">
        <v>254</v>
      </c>
      <c r="B65" s="782"/>
      <c r="C65" s="782"/>
      <c r="D65" s="782"/>
      <c r="E65" s="782"/>
      <c r="F65" s="644">
        <v>8.0</v>
      </c>
      <c r="G65" s="644">
        <v>0.0</v>
      </c>
      <c r="H65" s="783">
        <f t="shared" si="28"/>
        <v>8</v>
      </c>
      <c r="I65" s="784">
        <f>sum(H65:H67)</f>
        <v>11</v>
      </c>
      <c r="J65" s="794"/>
      <c r="K65" s="781" t="s">
        <v>254</v>
      </c>
      <c r="L65" s="786">
        <v>25.0</v>
      </c>
      <c r="M65" s="784">
        <f>(L65-H65)</f>
        <v>17</v>
      </c>
      <c r="N65" s="782"/>
      <c r="O65" s="784">
        <f t="shared" ref="O65:O66" si="31">sum(M65,N65)</f>
        <v>17</v>
      </c>
      <c r="P65" s="786"/>
      <c r="Q65" s="787"/>
      <c r="R65" s="774"/>
      <c r="S65" s="774"/>
      <c r="T65" s="774"/>
      <c r="U65" s="774"/>
      <c r="V65" s="774"/>
      <c r="W65" s="774"/>
      <c r="X65" s="774"/>
      <c r="Y65" s="774"/>
      <c r="Z65" s="774"/>
      <c r="AA65" s="774"/>
      <c r="AB65" s="774"/>
    </row>
    <row r="66">
      <c r="A66" s="788" t="s">
        <v>77</v>
      </c>
      <c r="B66" s="806"/>
      <c r="C66" s="806"/>
      <c r="D66" s="806"/>
      <c r="E66" s="806"/>
      <c r="F66" s="669">
        <v>0.0</v>
      </c>
      <c r="G66" s="669">
        <v>0.0</v>
      </c>
      <c r="H66" s="797">
        <f t="shared" si="28"/>
        <v>0</v>
      </c>
      <c r="I66" s="792">
        <f>(I65/60)</f>
        <v>0.1833333333</v>
      </c>
      <c r="J66" s="794"/>
      <c r="K66" s="788" t="s">
        <v>77</v>
      </c>
      <c r="L66" s="789">
        <v>3.0</v>
      </c>
      <c r="M66" s="793">
        <f>(L66-H66-H67)</f>
        <v>0</v>
      </c>
      <c r="N66" s="806"/>
      <c r="O66" s="792">
        <f t="shared" si="31"/>
        <v>0</v>
      </c>
      <c r="P66" s="807"/>
      <c r="Q66" s="808"/>
      <c r="R66" s="808"/>
      <c r="S66" s="808"/>
      <c r="T66" s="808"/>
      <c r="U66" s="808"/>
      <c r="V66" s="808"/>
      <c r="W66" s="808"/>
      <c r="X66" s="808"/>
      <c r="Y66" s="808"/>
      <c r="Z66" s="808"/>
      <c r="AA66" s="808"/>
      <c r="AB66" s="808"/>
    </row>
    <row r="67">
      <c r="A67" s="788" t="s">
        <v>78</v>
      </c>
      <c r="B67" s="806"/>
      <c r="C67" s="806"/>
      <c r="D67" s="806"/>
      <c r="E67" s="806"/>
      <c r="F67" s="669">
        <v>3.0</v>
      </c>
      <c r="G67" s="669">
        <v>0.0</v>
      </c>
      <c r="H67" s="797">
        <f t="shared" si="28"/>
        <v>3</v>
      </c>
      <c r="I67" s="792"/>
      <c r="J67" s="794"/>
      <c r="K67" s="788" t="s">
        <v>78</v>
      </c>
      <c r="L67" s="793" t="s">
        <v>79</v>
      </c>
      <c r="M67" s="792" t="s">
        <v>79</v>
      </c>
      <c r="N67" s="806"/>
      <c r="O67" s="792" t="s">
        <v>79</v>
      </c>
      <c r="P67" s="807"/>
      <c r="Q67" s="808"/>
      <c r="R67" s="808"/>
      <c r="S67" s="808"/>
      <c r="T67" s="808"/>
      <c r="U67" s="808"/>
      <c r="V67" s="808"/>
      <c r="W67" s="808"/>
      <c r="X67" s="808"/>
      <c r="Y67" s="808"/>
      <c r="Z67" s="808"/>
      <c r="AA67" s="808"/>
      <c r="AB67" s="808"/>
    </row>
    <row r="68">
      <c r="A68" s="801" t="s">
        <v>98</v>
      </c>
      <c r="B68" s="779">
        <f t="shared" ref="B68:G68" si="32"> sum(B69, B70, B71, B72,B73,B74,B75,B76,B77,B78,B79,B80)</f>
        <v>0</v>
      </c>
      <c r="C68" s="779">
        <f t="shared" si="32"/>
        <v>0</v>
      </c>
      <c r="D68" s="779">
        <f t="shared" si="32"/>
        <v>0</v>
      </c>
      <c r="E68" s="779">
        <f t="shared" si="32"/>
        <v>0</v>
      </c>
      <c r="F68" s="779">
        <f t="shared" si="32"/>
        <v>15</v>
      </c>
      <c r="G68" s="779">
        <f t="shared" si="32"/>
        <v>0</v>
      </c>
      <c r="H68" s="780">
        <f>SUM(B68:G68)</f>
        <v>15</v>
      </c>
      <c r="I68" s="779">
        <v>0.0</v>
      </c>
      <c r="J68" s="773"/>
      <c r="K68" s="801" t="s">
        <v>98</v>
      </c>
      <c r="L68" s="798"/>
      <c r="M68" s="798"/>
      <c r="N68" s="798"/>
      <c r="O68" s="798"/>
      <c r="P68" s="798"/>
      <c r="Q68" s="774"/>
      <c r="R68" s="774"/>
      <c r="S68" s="774"/>
      <c r="T68" s="774"/>
      <c r="U68" s="774"/>
      <c r="V68" s="774"/>
      <c r="W68" s="774"/>
      <c r="X68" s="774"/>
      <c r="Y68" s="774"/>
      <c r="Z68" s="774"/>
      <c r="AA68" s="774"/>
      <c r="AB68" s="774"/>
    </row>
    <row r="69">
      <c r="A69" s="781" t="s">
        <v>99</v>
      </c>
      <c r="B69" s="782"/>
      <c r="C69" s="782"/>
      <c r="D69" s="782"/>
      <c r="E69" s="782"/>
      <c r="F69" s="644">
        <v>7.0</v>
      </c>
      <c r="G69" s="644">
        <v>0.0</v>
      </c>
      <c r="H69" s="783">
        <f t="shared" ref="H69:H80" si="33">sum(B69:G69)</f>
        <v>7</v>
      </c>
      <c r="I69" s="784">
        <f>sum(H69:H71)</f>
        <v>7</v>
      </c>
      <c r="J69" s="794"/>
      <c r="K69" s="781" t="s">
        <v>99</v>
      </c>
      <c r="L69" s="786">
        <v>78.0</v>
      </c>
      <c r="M69" s="784">
        <f>(L69-H69)</f>
        <v>71</v>
      </c>
      <c r="N69" s="782"/>
      <c r="O69" s="784">
        <f t="shared" ref="O69:O70" si="34">sum(M69,N69)</f>
        <v>71</v>
      </c>
      <c r="P69" s="784"/>
      <c r="Q69" s="774"/>
      <c r="R69" s="774"/>
      <c r="S69" s="774"/>
      <c r="T69" s="774"/>
      <c r="U69" s="774"/>
      <c r="V69" s="774"/>
      <c r="W69" s="774"/>
      <c r="X69" s="774"/>
      <c r="Y69" s="774"/>
      <c r="Z69" s="774"/>
      <c r="AA69" s="774"/>
      <c r="AB69" s="774"/>
    </row>
    <row r="70">
      <c r="A70" s="788" t="s">
        <v>77</v>
      </c>
      <c r="B70" s="800"/>
      <c r="C70" s="796"/>
      <c r="D70" s="796"/>
      <c r="E70" s="796"/>
      <c r="F70" s="653">
        <v>0.0</v>
      </c>
      <c r="G70" s="653">
        <v>0.0</v>
      </c>
      <c r="H70" s="791">
        <f t="shared" si="33"/>
        <v>0</v>
      </c>
      <c r="I70" s="792">
        <f>(I69/60)</f>
        <v>0.1166666667</v>
      </c>
      <c r="J70" s="794"/>
      <c r="K70" s="788" t="s">
        <v>77</v>
      </c>
      <c r="L70" s="789">
        <v>20.0</v>
      </c>
      <c r="M70" s="793">
        <f>(L70-H70-H71)</f>
        <v>20</v>
      </c>
      <c r="N70" s="790"/>
      <c r="O70" s="792">
        <f t="shared" si="34"/>
        <v>20</v>
      </c>
      <c r="P70" s="793"/>
      <c r="Q70" s="787"/>
      <c r="R70" s="774"/>
      <c r="S70" s="774"/>
      <c r="T70" s="774"/>
      <c r="U70" s="774"/>
      <c r="V70" s="774"/>
      <c r="W70" s="774"/>
      <c r="X70" s="774"/>
      <c r="Y70" s="774"/>
      <c r="Z70" s="774"/>
      <c r="AA70" s="774"/>
      <c r="AB70" s="774"/>
    </row>
    <row r="71">
      <c r="A71" s="788" t="s">
        <v>78</v>
      </c>
      <c r="B71" s="800"/>
      <c r="C71" s="796"/>
      <c r="D71" s="796"/>
      <c r="E71" s="796"/>
      <c r="F71" s="653">
        <v>0.0</v>
      </c>
      <c r="G71" s="653">
        <v>0.0</v>
      </c>
      <c r="H71" s="791">
        <f t="shared" si="33"/>
        <v>0</v>
      </c>
      <c r="I71" s="792"/>
      <c r="J71" s="794"/>
      <c r="K71" s="788" t="s">
        <v>78</v>
      </c>
      <c r="L71" s="793" t="s">
        <v>79</v>
      </c>
      <c r="M71" s="792" t="s">
        <v>79</v>
      </c>
      <c r="N71" s="790"/>
      <c r="O71" s="792" t="s">
        <v>79</v>
      </c>
      <c r="P71" s="793"/>
      <c r="Q71" s="787"/>
      <c r="R71" s="774"/>
      <c r="S71" s="774"/>
      <c r="T71" s="774"/>
      <c r="U71" s="774"/>
      <c r="V71" s="774"/>
      <c r="W71" s="774"/>
      <c r="X71" s="774"/>
      <c r="Y71" s="774"/>
      <c r="Z71" s="774"/>
      <c r="AA71" s="774"/>
      <c r="AB71" s="774"/>
    </row>
    <row r="72">
      <c r="A72" s="781" t="s">
        <v>225</v>
      </c>
      <c r="B72" s="782"/>
      <c r="C72" s="782"/>
      <c r="D72" s="782"/>
      <c r="E72" s="782"/>
      <c r="F72" s="644">
        <v>6.0</v>
      </c>
      <c r="G72" s="644">
        <v>0.0</v>
      </c>
      <c r="H72" s="783">
        <f t="shared" si="33"/>
        <v>6</v>
      </c>
      <c r="I72" s="784">
        <f>sum(H72:H74)</f>
        <v>6</v>
      </c>
      <c r="J72" s="794"/>
      <c r="K72" s="781" t="s">
        <v>225</v>
      </c>
      <c r="L72" s="786">
        <v>71.0</v>
      </c>
      <c r="M72" s="784">
        <f>(L72-H72)</f>
        <v>65</v>
      </c>
      <c r="N72" s="782"/>
      <c r="O72" s="784">
        <f t="shared" ref="O72:O73" si="35">sum(M72,N72)</f>
        <v>65</v>
      </c>
      <c r="P72" s="786"/>
      <c r="Q72" s="787"/>
      <c r="R72" s="774"/>
      <c r="S72" s="774"/>
      <c r="T72" s="774"/>
      <c r="U72" s="774"/>
      <c r="V72" s="774"/>
      <c r="W72" s="774"/>
      <c r="X72" s="774"/>
      <c r="Y72" s="774"/>
      <c r="Z72" s="774"/>
      <c r="AA72" s="774"/>
      <c r="AB72" s="774"/>
    </row>
    <row r="73">
      <c r="A73" s="788" t="s">
        <v>77</v>
      </c>
      <c r="B73" s="789"/>
      <c r="C73" s="790"/>
      <c r="D73" s="790"/>
      <c r="E73" s="790"/>
      <c r="F73" s="652">
        <v>0.0</v>
      </c>
      <c r="G73" s="653">
        <v>0.0</v>
      </c>
      <c r="H73" s="797">
        <f t="shared" si="33"/>
        <v>0</v>
      </c>
      <c r="I73" s="792">
        <f>(I72/60)</f>
        <v>0.1</v>
      </c>
      <c r="J73" s="794"/>
      <c r="K73" s="788" t="s">
        <v>77</v>
      </c>
      <c r="L73" s="789">
        <v>7.0</v>
      </c>
      <c r="M73" s="793">
        <f>(L73-H73-H74)</f>
        <v>7</v>
      </c>
      <c r="N73" s="790"/>
      <c r="O73" s="792">
        <f t="shared" si="35"/>
        <v>7</v>
      </c>
      <c r="P73" s="792"/>
      <c r="Q73" s="787"/>
      <c r="R73" s="774"/>
      <c r="S73" s="774"/>
      <c r="T73" s="774"/>
      <c r="U73" s="774"/>
      <c r="V73" s="774"/>
      <c r="W73" s="774"/>
      <c r="X73" s="774"/>
      <c r="Y73" s="774"/>
      <c r="Z73" s="774"/>
      <c r="AA73" s="774"/>
      <c r="AB73" s="774"/>
    </row>
    <row r="74">
      <c r="A74" s="788" t="s">
        <v>78</v>
      </c>
      <c r="B74" s="789"/>
      <c r="C74" s="790"/>
      <c r="D74" s="790"/>
      <c r="E74" s="790"/>
      <c r="F74" s="652">
        <v>0.0</v>
      </c>
      <c r="G74" s="653">
        <v>0.0</v>
      </c>
      <c r="H74" s="797">
        <f t="shared" si="33"/>
        <v>0</v>
      </c>
      <c r="I74" s="792"/>
      <c r="J74" s="794"/>
      <c r="K74" s="788" t="s">
        <v>78</v>
      </c>
      <c r="L74" s="793" t="s">
        <v>79</v>
      </c>
      <c r="M74" s="792" t="s">
        <v>79</v>
      </c>
      <c r="N74" s="790"/>
      <c r="O74" s="792" t="s">
        <v>79</v>
      </c>
      <c r="P74" s="792"/>
      <c r="Q74" s="787"/>
      <c r="R74" s="774"/>
      <c r="S74" s="774"/>
      <c r="T74" s="774"/>
      <c r="U74" s="774"/>
      <c r="V74" s="774"/>
      <c r="W74" s="774"/>
      <c r="X74" s="774"/>
      <c r="Y74" s="774"/>
      <c r="Z74" s="774"/>
      <c r="AA74" s="774"/>
      <c r="AB74" s="774"/>
    </row>
    <row r="75">
      <c r="A75" s="781" t="s">
        <v>93</v>
      </c>
      <c r="B75" s="782"/>
      <c r="C75" s="782"/>
      <c r="D75" s="782"/>
      <c r="E75" s="782"/>
      <c r="F75" s="644">
        <v>1.0</v>
      </c>
      <c r="G75" s="644">
        <v>0.0</v>
      </c>
      <c r="H75" s="783">
        <f t="shared" si="33"/>
        <v>1</v>
      </c>
      <c r="I75" s="784">
        <f>sum(H75:H77)</f>
        <v>2</v>
      </c>
      <c r="J75" s="794"/>
      <c r="K75" s="781" t="s">
        <v>93</v>
      </c>
      <c r="L75" s="786">
        <v>35.0</v>
      </c>
      <c r="M75" s="784">
        <f>(L75-H75)</f>
        <v>34</v>
      </c>
      <c r="N75" s="782"/>
      <c r="O75" s="784">
        <f t="shared" ref="O75:O76" si="36">sum(M75,N75)</f>
        <v>34</v>
      </c>
      <c r="P75" s="784"/>
      <c r="Q75" s="787"/>
      <c r="R75" s="774"/>
      <c r="S75" s="774"/>
      <c r="T75" s="774"/>
      <c r="U75" s="774"/>
      <c r="V75" s="774"/>
      <c r="W75" s="774"/>
      <c r="X75" s="774"/>
      <c r="Y75" s="774"/>
      <c r="Z75" s="774"/>
      <c r="AA75" s="774"/>
      <c r="AB75" s="774"/>
    </row>
    <row r="76">
      <c r="A76" s="788" t="s">
        <v>77</v>
      </c>
      <c r="B76" s="796"/>
      <c r="C76" s="796"/>
      <c r="D76" s="796"/>
      <c r="E76" s="796"/>
      <c r="F76" s="653">
        <v>0.0</v>
      </c>
      <c r="G76" s="653">
        <v>0.0</v>
      </c>
      <c r="H76" s="791">
        <f t="shared" si="33"/>
        <v>0</v>
      </c>
      <c r="I76" s="792">
        <f>(I75/60)</f>
        <v>0.03333333333</v>
      </c>
      <c r="J76" s="794"/>
      <c r="K76" s="788" t="s">
        <v>77</v>
      </c>
      <c r="L76" s="789">
        <v>4.0</v>
      </c>
      <c r="M76" s="793">
        <f>(L76-H76-H77)</f>
        <v>3</v>
      </c>
      <c r="N76" s="790"/>
      <c r="O76" s="792">
        <f t="shared" si="36"/>
        <v>3</v>
      </c>
      <c r="P76" s="792"/>
      <c r="Q76" s="774"/>
      <c r="R76" s="774"/>
      <c r="S76" s="774"/>
      <c r="T76" s="774"/>
      <c r="U76" s="774"/>
      <c r="V76" s="774"/>
      <c r="W76" s="774"/>
      <c r="X76" s="774"/>
      <c r="Y76" s="774"/>
      <c r="Z76" s="774"/>
      <c r="AA76" s="774"/>
      <c r="AB76" s="774"/>
    </row>
    <row r="77">
      <c r="A77" s="788" t="s">
        <v>78</v>
      </c>
      <c r="B77" s="796"/>
      <c r="C77" s="796"/>
      <c r="D77" s="796"/>
      <c r="E77" s="796"/>
      <c r="F77" s="653">
        <v>1.0</v>
      </c>
      <c r="G77" s="653">
        <v>0.0</v>
      </c>
      <c r="H77" s="791">
        <f t="shared" si="33"/>
        <v>1</v>
      </c>
      <c r="I77" s="792"/>
      <c r="J77" s="794"/>
      <c r="K77" s="788" t="s">
        <v>78</v>
      </c>
      <c r="L77" s="793" t="s">
        <v>79</v>
      </c>
      <c r="M77" s="792" t="s">
        <v>79</v>
      </c>
      <c r="N77" s="790"/>
      <c r="O77" s="792" t="s">
        <v>79</v>
      </c>
      <c r="P77" s="792"/>
      <c r="Q77" s="774"/>
      <c r="R77" s="774"/>
      <c r="S77" s="774"/>
      <c r="T77" s="774"/>
      <c r="U77" s="774"/>
      <c r="V77" s="774"/>
      <c r="W77" s="774"/>
      <c r="X77" s="774"/>
      <c r="Y77" s="774"/>
      <c r="Z77" s="774"/>
      <c r="AA77" s="774"/>
      <c r="AB77" s="774"/>
    </row>
    <row r="78">
      <c r="A78" s="795" t="s">
        <v>122</v>
      </c>
      <c r="B78" s="782"/>
      <c r="C78" s="782"/>
      <c r="D78" s="782"/>
      <c r="E78" s="782"/>
      <c r="F78" s="644">
        <v>0.0</v>
      </c>
      <c r="G78" s="644">
        <v>0.0</v>
      </c>
      <c r="H78" s="783">
        <f t="shared" si="33"/>
        <v>0</v>
      </c>
      <c r="I78" s="784">
        <f>sum(H78:H80)</f>
        <v>0</v>
      </c>
      <c r="J78" s="794"/>
      <c r="K78" s="795" t="s">
        <v>122</v>
      </c>
      <c r="L78" s="786">
        <v>64.0</v>
      </c>
      <c r="M78" s="784">
        <f>(L78-H78)</f>
        <v>64</v>
      </c>
      <c r="N78" s="782"/>
      <c r="O78" s="784">
        <f t="shared" ref="O78:O79" si="37">sum(M78,N78)</f>
        <v>64</v>
      </c>
      <c r="P78" s="784"/>
      <c r="Q78" s="774"/>
      <c r="R78" s="774"/>
      <c r="S78" s="774"/>
      <c r="T78" s="774"/>
      <c r="U78" s="774"/>
      <c r="V78" s="774"/>
      <c r="W78" s="774"/>
      <c r="X78" s="774"/>
      <c r="Y78" s="774"/>
      <c r="Z78" s="774"/>
      <c r="AA78" s="774"/>
      <c r="AB78" s="774"/>
    </row>
    <row r="79">
      <c r="A79" s="788" t="s">
        <v>77</v>
      </c>
      <c r="B79" s="800"/>
      <c r="C79" s="796"/>
      <c r="D79" s="796"/>
      <c r="E79" s="796"/>
      <c r="F79" s="653">
        <v>0.0</v>
      </c>
      <c r="G79" s="653">
        <v>0.0</v>
      </c>
      <c r="H79" s="791">
        <f t="shared" si="33"/>
        <v>0</v>
      </c>
      <c r="I79" s="792">
        <f>(I78/60)</f>
        <v>0</v>
      </c>
      <c r="J79" s="794"/>
      <c r="K79" s="788" t="s">
        <v>77</v>
      </c>
      <c r="L79" s="789">
        <v>10.0</v>
      </c>
      <c r="M79" s="793">
        <f>(L79-H79-H80)</f>
        <v>10</v>
      </c>
      <c r="N79" s="790"/>
      <c r="O79" s="792">
        <f t="shared" si="37"/>
        <v>10</v>
      </c>
      <c r="P79" s="792"/>
      <c r="Q79" s="774"/>
      <c r="R79" s="774"/>
      <c r="S79" s="774"/>
      <c r="T79" s="774"/>
      <c r="U79" s="774"/>
      <c r="V79" s="774"/>
      <c r="W79" s="774"/>
      <c r="X79" s="774"/>
      <c r="Y79" s="774"/>
      <c r="Z79" s="774"/>
      <c r="AA79" s="774"/>
      <c r="AB79" s="774"/>
    </row>
    <row r="80">
      <c r="A80" s="788" t="s">
        <v>78</v>
      </c>
      <c r="B80" s="796"/>
      <c r="C80" s="796"/>
      <c r="D80" s="796"/>
      <c r="E80" s="796"/>
      <c r="F80" s="653">
        <v>0.0</v>
      </c>
      <c r="G80" s="653">
        <v>0.0</v>
      </c>
      <c r="H80" s="791">
        <f t="shared" si="33"/>
        <v>0</v>
      </c>
      <c r="I80" s="792"/>
      <c r="J80" s="794"/>
      <c r="K80" s="788" t="s">
        <v>78</v>
      </c>
      <c r="L80" s="793" t="s">
        <v>79</v>
      </c>
      <c r="M80" s="792" t="s">
        <v>79</v>
      </c>
      <c r="N80" s="790"/>
      <c r="O80" s="792" t="s">
        <v>79</v>
      </c>
      <c r="P80" s="792"/>
      <c r="Q80" s="774"/>
      <c r="R80" s="774"/>
      <c r="S80" s="774"/>
      <c r="T80" s="774"/>
      <c r="U80" s="774"/>
      <c r="V80" s="774"/>
      <c r="W80" s="774"/>
      <c r="X80" s="774"/>
      <c r="Y80" s="774"/>
      <c r="Z80" s="774"/>
      <c r="AA80" s="774"/>
      <c r="AB80" s="774"/>
    </row>
    <row r="81">
      <c r="A81" s="801" t="s">
        <v>105</v>
      </c>
      <c r="B81" s="779">
        <f t="shared" ref="B81:G81" si="38"> sum(B82, B83, B84, B85,B86,B87,B88,B89,B90,B91,B92,B93)</f>
        <v>0</v>
      </c>
      <c r="C81" s="779">
        <f t="shared" si="38"/>
        <v>0</v>
      </c>
      <c r="D81" s="779">
        <f t="shared" si="38"/>
        <v>0</v>
      </c>
      <c r="E81" s="779">
        <f t="shared" si="38"/>
        <v>0</v>
      </c>
      <c r="F81" s="779">
        <f t="shared" si="38"/>
        <v>15</v>
      </c>
      <c r="G81" s="779">
        <f t="shared" si="38"/>
        <v>18</v>
      </c>
      <c r="H81" s="780">
        <f>SUM(B81:G81)</f>
        <v>33</v>
      </c>
      <c r="I81" s="779">
        <v>0.0</v>
      </c>
      <c r="J81" s="773"/>
      <c r="K81" s="801" t="s">
        <v>105</v>
      </c>
      <c r="L81" s="798"/>
      <c r="M81" s="798"/>
      <c r="N81" s="798"/>
      <c r="O81" s="798"/>
      <c r="P81" s="798"/>
      <c r="Q81" s="774"/>
      <c r="R81" s="774"/>
      <c r="S81" s="774"/>
      <c r="T81" s="774"/>
      <c r="U81" s="774"/>
      <c r="V81" s="774"/>
      <c r="W81" s="774"/>
      <c r="X81" s="774"/>
      <c r="Y81" s="774"/>
      <c r="Z81" s="774"/>
      <c r="AA81" s="774"/>
      <c r="AB81" s="774"/>
    </row>
    <row r="82">
      <c r="A82" s="781" t="s">
        <v>106</v>
      </c>
      <c r="B82" s="782"/>
      <c r="C82" s="782"/>
      <c r="D82" s="782"/>
      <c r="E82" s="782"/>
      <c r="F82" s="644">
        <v>3.0</v>
      </c>
      <c r="G82" s="644">
        <v>0.0</v>
      </c>
      <c r="H82" s="783">
        <f t="shared" ref="H82:H93" si="39">sum(B82:G82)</f>
        <v>3</v>
      </c>
      <c r="I82" s="784">
        <f>sum(H82:H84)</f>
        <v>4</v>
      </c>
      <c r="J82" s="794"/>
      <c r="K82" s="781" t="s">
        <v>106</v>
      </c>
      <c r="L82" s="786">
        <v>64.0</v>
      </c>
      <c r="M82" s="784">
        <f>(L82-H82)</f>
        <v>61</v>
      </c>
      <c r="N82" s="782"/>
      <c r="O82" s="784">
        <f t="shared" ref="O82:O83" si="40">sum(M82,N82)</f>
        <v>61</v>
      </c>
      <c r="P82" s="784"/>
      <c r="Q82" s="774"/>
      <c r="R82" s="774"/>
      <c r="S82" s="774"/>
      <c r="T82" s="774"/>
      <c r="U82" s="774"/>
      <c r="V82" s="774"/>
      <c r="W82" s="774"/>
      <c r="X82" s="774"/>
      <c r="Y82" s="774"/>
      <c r="Z82" s="774"/>
      <c r="AA82" s="774"/>
      <c r="AB82" s="774"/>
    </row>
    <row r="83">
      <c r="A83" s="788" t="s">
        <v>77</v>
      </c>
      <c r="B83" s="800"/>
      <c r="C83" s="796"/>
      <c r="D83" s="796"/>
      <c r="E83" s="796"/>
      <c r="F83" s="653">
        <v>0.0</v>
      </c>
      <c r="G83" s="653">
        <v>0.0</v>
      </c>
      <c r="H83" s="791">
        <f t="shared" si="39"/>
        <v>0</v>
      </c>
      <c r="I83" s="792">
        <f>(I82/60)</f>
        <v>0.06666666667</v>
      </c>
      <c r="J83" s="794"/>
      <c r="K83" s="788" t="s">
        <v>77</v>
      </c>
      <c r="L83" s="789">
        <v>8.0</v>
      </c>
      <c r="M83" s="793">
        <f>(L83-H83-H84)</f>
        <v>7</v>
      </c>
      <c r="N83" s="790"/>
      <c r="O83" s="792">
        <f t="shared" si="40"/>
        <v>7</v>
      </c>
      <c r="P83" s="793"/>
      <c r="Q83" s="774"/>
      <c r="R83" s="774"/>
      <c r="S83" s="774"/>
      <c r="T83" s="774"/>
      <c r="U83" s="774"/>
      <c r="V83" s="774"/>
      <c r="W83" s="774"/>
      <c r="X83" s="774"/>
      <c r="Y83" s="774"/>
      <c r="Z83" s="774"/>
      <c r="AA83" s="774"/>
      <c r="AB83" s="774"/>
    </row>
    <row r="84">
      <c r="A84" s="788" t="s">
        <v>78</v>
      </c>
      <c r="B84" s="800"/>
      <c r="C84" s="796"/>
      <c r="D84" s="796"/>
      <c r="E84" s="796"/>
      <c r="F84" s="653">
        <v>1.0</v>
      </c>
      <c r="G84" s="653">
        <v>0.0</v>
      </c>
      <c r="H84" s="791">
        <f t="shared" si="39"/>
        <v>1</v>
      </c>
      <c r="I84" s="792"/>
      <c r="J84" s="794"/>
      <c r="K84" s="788" t="s">
        <v>78</v>
      </c>
      <c r="L84" s="793" t="s">
        <v>79</v>
      </c>
      <c r="M84" s="792" t="s">
        <v>79</v>
      </c>
      <c r="N84" s="790"/>
      <c r="O84" s="792" t="s">
        <v>79</v>
      </c>
      <c r="P84" s="793"/>
      <c r="Q84" s="774"/>
      <c r="R84" s="774"/>
      <c r="S84" s="774"/>
      <c r="T84" s="774"/>
      <c r="U84" s="774"/>
      <c r="V84" s="774"/>
      <c r="W84" s="774"/>
      <c r="X84" s="774"/>
      <c r="Y84" s="774"/>
      <c r="Z84" s="774"/>
      <c r="AA84" s="774"/>
      <c r="AB84" s="774"/>
    </row>
    <row r="85">
      <c r="A85" s="781" t="s">
        <v>108</v>
      </c>
      <c r="B85" s="782"/>
      <c r="C85" s="782"/>
      <c r="D85" s="782"/>
      <c r="E85" s="782"/>
      <c r="F85" s="644">
        <v>6.0</v>
      </c>
      <c r="G85" s="644">
        <v>7.0</v>
      </c>
      <c r="H85" s="783">
        <f t="shared" si="39"/>
        <v>13</v>
      </c>
      <c r="I85" s="784">
        <f>sum(H85:H87)</f>
        <v>13</v>
      </c>
      <c r="J85" s="794"/>
      <c r="K85" s="781" t="s">
        <v>108</v>
      </c>
      <c r="L85" s="786">
        <v>70.0</v>
      </c>
      <c r="M85" s="784">
        <f>(L85-H85)</f>
        <v>57</v>
      </c>
      <c r="N85" s="782"/>
      <c r="O85" s="784">
        <f t="shared" ref="O85:O86" si="41">sum(M85,N85)</f>
        <v>57</v>
      </c>
      <c r="P85" s="786"/>
      <c r="Q85" s="774"/>
      <c r="R85" s="774"/>
      <c r="S85" s="774"/>
      <c r="T85" s="774"/>
      <c r="U85" s="774"/>
      <c r="V85" s="774"/>
      <c r="W85" s="774"/>
      <c r="X85" s="774"/>
      <c r="Y85" s="774"/>
      <c r="Z85" s="774"/>
      <c r="AA85" s="774"/>
      <c r="AB85" s="774"/>
    </row>
    <row r="86">
      <c r="A86" s="788" t="s">
        <v>77</v>
      </c>
      <c r="B86" s="796"/>
      <c r="C86" s="796"/>
      <c r="D86" s="790"/>
      <c r="E86" s="790"/>
      <c r="F86" s="652">
        <v>0.0</v>
      </c>
      <c r="G86" s="652">
        <v>0.0</v>
      </c>
      <c r="H86" s="791">
        <f t="shared" si="39"/>
        <v>0</v>
      </c>
      <c r="I86" s="792">
        <f>(I85/60)</f>
        <v>0.2166666667</v>
      </c>
      <c r="J86" s="794"/>
      <c r="K86" s="788" t="s">
        <v>77</v>
      </c>
      <c r="L86" s="789">
        <v>20.0</v>
      </c>
      <c r="M86" s="793">
        <f>(L86-H86-H87)</f>
        <v>20</v>
      </c>
      <c r="N86" s="790"/>
      <c r="O86" s="792">
        <f t="shared" si="41"/>
        <v>20</v>
      </c>
      <c r="P86" s="793"/>
      <c r="Q86" s="774"/>
      <c r="R86" s="774"/>
      <c r="S86" s="774"/>
      <c r="T86" s="774"/>
      <c r="U86" s="774"/>
      <c r="V86" s="774"/>
      <c r="W86" s="774"/>
      <c r="X86" s="774"/>
      <c r="Y86" s="774"/>
      <c r="Z86" s="774"/>
      <c r="AA86" s="774"/>
      <c r="AB86" s="774"/>
    </row>
    <row r="87">
      <c r="A87" s="788" t="s">
        <v>78</v>
      </c>
      <c r="B87" s="796"/>
      <c r="C87" s="796"/>
      <c r="D87" s="790"/>
      <c r="E87" s="790"/>
      <c r="F87" s="652">
        <v>0.0</v>
      </c>
      <c r="G87" s="652">
        <v>0.0</v>
      </c>
      <c r="H87" s="791">
        <f t="shared" si="39"/>
        <v>0</v>
      </c>
      <c r="I87" s="792"/>
      <c r="J87" s="794"/>
      <c r="K87" s="788" t="s">
        <v>78</v>
      </c>
      <c r="L87" s="793" t="s">
        <v>79</v>
      </c>
      <c r="M87" s="792" t="s">
        <v>79</v>
      </c>
      <c r="N87" s="790"/>
      <c r="O87" s="792" t="s">
        <v>79</v>
      </c>
      <c r="P87" s="793"/>
      <c r="Q87" s="774"/>
      <c r="R87" s="774"/>
      <c r="S87" s="774"/>
      <c r="T87" s="774"/>
      <c r="U87" s="774"/>
      <c r="V87" s="774"/>
      <c r="W87" s="774"/>
      <c r="X87" s="774"/>
      <c r="Y87" s="774"/>
      <c r="Z87" s="774"/>
      <c r="AA87" s="774"/>
      <c r="AB87" s="774"/>
    </row>
    <row r="88">
      <c r="A88" s="781" t="s">
        <v>111</v>
      </c>
      <c r="B88" s="782"/>
      <c r="C88" s="782"/>
      <c r="D88" s="782"/>
      <c r="E88" s="782"/>
      <c r="F88" s="644">
        <v>5.0</v>
      </c>
      <c r="G88" s="644">
        <v>7.0</v>
      </c>
      <c r="H88" s="783">
        <f t="shared" si="39"/>
        <v>12</v>
      </c>
      <c r="I88" s="784">
        <f>sum(H88:H90)</f>
        <v>12</v>
      </c>
      <c r="J88" s="794"/>
      <c r="K88" s="781" t="s">
        <v>111</v>
      </c>
      <c r="L88" s="786">
        <v>18.0</v>
      </c>
      <c r="M88" s="784">
        <f>(L88-H88)</f>
        <v>6</v>
      </c>
      <c r="N88" s="782"/>
      <c r="O88" s="784">
        <f t="shared" ref="O88:O89" si="42">sum(M88,N88)</f>
        <v>6</v>
      </c>
      <c r="P88" s="784"/>
      <c r="Q88" s="774"/>
      <c r="R88" s="774"/>
      <c r="S88" s="774"/>
      <c r="T88" s="774"/>
      <c r="U88" s="774"/>
      <c r="V88" s="774"/>
      <c r="W88" s="774"/>
      <c r="X88" s="774"/>
      <c r="Y88" s="774"/>
      <c r="Z88" s="774"/>
      <c r="AA88" s="774"/>
      <c r="AB88" s="774"/>
    </row>
    <row r="89">
      <c r="A89" s="788" t="s">
        <v>77</v>
      </c>
      <c r="B89" s="796"/>
      <c r="C89" s="796"/>
      <c r="D89" s="796"/>
      <c r="E89" s="796"/>
      <c r="F89" s="653">
        <v>0.0</v>
      </c>
      <c r="G89" s="653">
        <v>0.0</v>
      </c>
      <c r="H89" s="791">
        <f t="shared" si="39"/>
        <v>0</v>
      </c>
      <c r="I89" s="792">
        <f>(I88/60)</f>
        <v>0.2</v>
      </c>
      <c r="J89" s="794"/>
      <c r="K89" s="788" t="s">
        <v>77</v>
      </c>
      <c r="L89" s="789">
        <v>4.0</v>
      </c>
      <c r="M89" s="793">
        <f>(L89-H89-H90)</f>
        <v>4</v>
      </c>
      <c r="N89" s="790"/>
      <c r="O89" s="792">
        <f t="shared" si="42"/>
        <v>4</v>
      </c>
      <c r="P89" s="793"/>
      <c r="Q89" s="774"/>
      <c r="R89" s="774"/>
      <c r="S89" s="774"/>
      <c r="T89" s="774"/>
      <c r="U89" s="774"/>
      <c r="V89" s="774"/>
      <c r="W89" s="774"/>
      <c r="X89" s="774"/>
      <c r="Y89" s="774"/>
      <c r="Z89" s="774"/>
      <c r="AA89" s="774"/>
      <c r="AB89" s="774"/>
    </row>
    <row r="90">
      <c r="A90" s="788" t="s">
        <v>78</v>
      </c>
      <c r="B90" s="796"/>
      <c r="C90" s="796"/>
      <c r="D90" s="796"/>
      <c r="E90" s="796"/>
      <c r="F90" s="653">
        <v>0.0</v>
      </c>
      <c r="G90" s="653">
        <v>0.0</v>
      </c>
      <c r="H90" s="791">
        <f t="shared" si="39"/>
        <v>0</v>
      </c>
      <c r="I90" s="792"/>
      <c r="J90" s="794"/>
      <c r="K90" s="788" t="s">
        <v>78</v>
      </c>
      <c r="L90" s="793" t="s">
        <v>79</v>
      </c>
      <c r="M90" s="792" t="s">
        <v>79</v>
      </c>
      <c r="N90" s="790"/>
      <c r="O90" s="792" t="s">
        <v>79</v>
      </c>
      <c r="P90" s="793"/>
      <c r="Q90" s="774"/>
      <c r="R90" s="774"/>
      <c r="S90" s="774"/>
      <c r="T90" s="774"/>
      <c r="U90" s="774"/>
      <c r="V90" s="774"/>
      <c r="W90" s="774"/>
      <c r="X90" s="774"/>
      <c r="Y90" s="774"/>
      <c r="Z90" s="774"/>
      <c r="AA90" s="774"/>
      <c r="AB90" s="774"/>
    </row>
    <row r="91">
      <c r="A91" s="781" t="s">
        <v>244</v>
      </c>
      <c r="B91" s="782"/>
      <c r="C91" s="782"/>
      <c r="D91" s="782"/>
      <c r="E91" s="782"/>
      <c r="F91" s="644">
        <v>0.0</v>
      </c>
      <c r="G91" s="644">
        <v>4.0</v>
      </c>
      <c r="H91" s="783">
        <f t="shared" si="39"/>
        <v>4</v>
      </c>
      <c r="I91" s="784">
        <f>sum(H91:H93)</f>
        <v>4</v>
      </c>
      <c r="J91" s="794"/>
      <c r="K91" s="781" t="s">
        <v>244</v>
      </c>
      <c r="L91" s="786">
        <v>30.0</v>
      </c>
      <c r="M91" s="784">
        <f>(L91-H91)</f>
        <v>26</v>
      </c>
      <c r="N91" s="782"/>
      <c r="O91" s="784">
        <f t="shared" ref="O91:O92" si="43">sum(M91,N91)</f>
        <v>26</v>
      </c>
      <c r="P91" s="784"/>
      <c r="Q91" s="774"/>
      <c r="R91" s="774"/>
      <c r="S91" s="774"/>
      <c r="T91" s="774"/>
      <c r="U91" s="774"/>
      <c r="V91" s="774"/>
      <c r="W91" s="774"/>
      <c r="X91" s="774"/>
      <c r="Y91" s="774"/>
      <c r="Z91" s="774"/>
      <c r="AA91" s="774"/>
      <c r="AB91" s="774"/>
    </row>
    <row r="92">
      <c r="A92" s="788" t="s">
        <v>77</v>
      </c>
      <c r="B92" s="796"/>
      <c r="C92" s="796"/>
      <c r="D92" s="796"/>
      <c r="E92" s="796"/>
      <c r="F92" s="653">
        <v>0.0</v>
      </c>
      <c r="G92" s="653">
        <v>0.0</v>
      </c>
      <c r="H92" s="791">
        <f t="shared" si="39"/>
        <v>0</v>
      </c>
      <c r="I92" s="792">
        <f>(I91/60)</f>
        <v>0.06666666667</v>
      </c>
      <c r="J92" s="794"/>
      <c r="K92" s="788" t="s">
        <v>77</v>
      </c>
      <c r="L92" s="789">
        <v>4.0</v>
      </c>
      <c r="M92" s="793">
        <f>(L92-H92-H93)</f>
        <v>4</v>
      </c>
      <c r="N92" s="790"/>
      <c r="O92" s="792">
        <f t="shared" si="43"/>
        <v>4</v>
      </c>
      <c r="P92" s="793"/>
      <c r="Q92" s="774"/>
      <c r="R92" s="774"/>
      <c r="S92" s="774"/>
      <c r="T92" s="774"/>
      <c r="U92" s="774"/>
      <c r="V92" s="774"/>
      <c r="W92" s="774"/>
      <c r="X92" s="774"/>
      <c r="Y92" s="774"/>
      <c r="Z92" s="774"/>
      <c r="AA92" s="774"/>
      <c r="AB92" s="774"/>
    </row>
    <row r="93">
      <c r="A93" s="788" t="s">
        <v>78</v>
      </c>
      <c r="B93" s="796"/>
      <c r="C93" s="796"/>
      <c r="D93" s="796"/>
      <c r="E93" s="796"/>
      <c r="F93" s="653">
        <v>0.0</v>
      </c>
      <c r="G93" s="653">
        <v>0.0</v>
      </c>
      <c r="H93" s="791">
        <f t="shared" si="39"/>
        <v>0</v>
      </c>
      <c r="I93" s="792"/>
      <c r="J93" s="794"/>
      <c r="K93" s="788" t="s">
        <v>78</v>
      </c>
      <c r="L93" s="793" t="s">
        <v>79</v>
      </c>
      <c r="M93" s="792" t="s">
        <v>79</v>
      </c>
      <c r="N93" s="790"/>
      <c r="O93" s="792" t="s">
        <v>79</v>
      </c>
      <c r="P93" s="793"/>
      <c r="Q93" s="774"/>
      <c r="R93" s="774"/>
      <c r="S93" s="774"/>
      <c r="T93" s="774"/>
      <c r="U93" s="774"/>
      <c r="V93" s="774"/>
      <c r="W93" s="774"/>
      <c r="X93" s="774"/>
      <c r="Y93" s="774"/>
      <c r="Z93" s="774"/>
      <c r="AA93" s="774"/>
      <c r="AB93" s="774"/>
    </row>
    <row r="94">
      <c r="A94" s="801" t="s">
        <v>271</v>
      </c>
      <c r="B94" s="779">
        <f t="shared" ref="B94:G94" si="44"> sum(B95, B96, B97, B98,B99,B100,B101,B102,B103,B104,B105,B106)</f>
        <v>0</v>
      </c>
      <c r="C94" s="779">
        <f t="shared" si="44"/>
        <v>0</v>
      </c>
      <c r="D94" s="779">
        <f t="shared" si="44"/>
        <v>0</v>
      </c>
      <c r="E94" s="779">
        <f t="shared" si="44"/>
        <v>0</v>
      </c>
      <c r="F94" s="779">
        <f t="shared" si="44"/>
        <v>2</v>
      </c>
      <c r="G94" s="779">
        <f t="shared" si="44"/>
        <v>4</v>
      </c>
      <c r="H94" s="780">
        <f>SUM(B94:G94)</f>
        <v>6</v>
      </c>
      <c r="I94" s="779">
        <v>0.0</v>
      </c>
      <c r="J94" s="773"/>
      <c r="K94" s="801" t="s">
        <v>271</v>
      </c>
      <c r="L94" s="798"/>
      <c r="M94" s="798"/>
      <c r="N94" s="798"/>
      <c r="O94" s="798"/>
      <c r="P94" s="798"/>
      <c r="Q94" s="774"/>
      <c r="R94" s="774"/>
      <c r="S94" s="774"/>
      <c r="T94" s="774"/>
      <c r="U94" s="774"/>
      <c r="V94" s="774"/>
      <c r="W94" s="774"/>
      <c r="X94" s="774"/>
      <c r="Y94" s="774"/>
      <c r="Z94" s="774"/>
      <c r="AA94" s="774"/>
      <c r="AB94" s="774"/>
    </row>
    <row r="95">
      <c r="A95" s="781" t="s">
        <v>240</v>
      </c>
      <c r="B95" s="782"/>
      <c r="C95" s="782"/>
      <c r="D95" s="782"/>
      <c r="E95" s="782"/>
      <c r="F95" s="644">
        <v>1.0</v>
      </c>
      <c r="G95" s="644">
        <v>0.0</v>
      </c>
      <c r="H95" s="783">
        <f t="shared" ref="H95:H106" si="45">sum(B95:G95)</f>
        <v>1</v>
      </c>
      <c r="I95" s="784">
        <f>sum(H95:H97)</f>
        <v>1</v>
      </c>
      <c r="J95" s="794"/>
      <c r="K95" s="781" t="s">
        <v>240</v>
      </c>
      <c r="L95" s="786">
        <v>30.0</v>
      </c>
      <c r="M95" s="784">
        <f>(L95-H95)</f>
        <v>29</v>
      </c>
      <c r="N95" s="782"/>
      <c r="O95" s="784">
        <f t="shared" ref="O95:O96" si="46">sum(M95,N95)</f>
        <v>29</v>
      </c>
      <c r="P95" s="786"/>
      <c r="Q95" s="774"/>
      <c r="R95" s="774"/>
      <c r="S95" s="774"/>
      <c r="T95" s="774"/>
      <c r="U95" s="774"/>
      <c r="V95" s="774"/>
      <c r="W95" s="774"/>
      <c r="X95" s="774"/>
      <c r="Y95" s="774"/>
      <c r="Z95" s="774"/>
      <c r="AA95" s="774"/>
      <c r="AB95" s="774"/>
    </row>
    <row r="96">
      <c r="A96" s="788" t="s">
        <v>77</v>
      </c>
      <c r="B96" s="796"/>
      <c r="C96" s="796"/>
      <c r="D96" s="796"/>
      <c r="E96" s="796"/>
      <c r="F96" s="653">
        <v>0.0</v>
      </c>
      <c r="G96" s="653">
        <v>0.0</v>
      </c>
      <c r="H96" s="797">
        <f t="shared" si="45"/>
        <v>0</v>
      </c>
      <c r="I96" s="792">
        <f>(I95/60)</f>
        <v>0.01666666667</v>
      </c>
      <c r="J96" s="794"/>
      <c r="K96" s="788" t="s">
        <v>77</v>
      </c>
      <c r="L96" s="789">
        <v>5.0</v>
      </c>
      <c r="M96" s="793">
        <f>(L96-H96-H97)</f>
        <v>5</v>
      </c>
      <c r="N96" s="790"/>
      <c r="O96" s="792">
        <f t="shared" si="46"/>
        <v>5</v>
      </c>
      <c r="P96" s="793"/>
      <c r="Q96" s="774"/>
      <c r="R96" s="774"/>
      <c r="S96" s="774"/>
      <c r="T96" s="774"/>
      <c r="U96" s="774"/>
      <c r="V96" s="774"/>
      <c r="W96" s="774"/>
      <c r="X96" s="774"/>
      <c r="Y96" s="774"/>
      <c r="Z96" s="774"/>
      <c r="AA96" s="774"/>
      <c r="AB96" s="774"/>
    </row>
    <row r="97">
      <c r="A97" s="788" t="s">
        <v>78</v>
      </c>
      <c r="B97" s="796"/>
      <c r="C97" s="796"/>
      <c r="D97" s="796"/>
      <c r="E97" s="796"/>
      <c r="F97" s="653">
        <v>0.0</v>
      </c>
      <c r="G97" s="653">
        <v>0.0</v>
      </c>
      <c r="H97" s="797">
        <f t="shared" si="45"/>
        <v>0</v>
      </c>
      <c r="I97" s="792"/>
      <c r="J97" s="794"/>
      <c r="K97" s="788" t="s">
        <v>78</v>
      </c>
      <c r="L97" s="793" t="s">
        <v>79</v>
      </c>
      <c r="M97" s="792" t="s">
        <v>79</v>
      </c>
      <c r="N97" s="790"/>
      <c r="O97" s="792" t="s">
        <v>79</v>
      </c>
      <c r="P97" s="793"/>
      <c r="Q97" s="774"/>
      <c r="R97" s="774"/>
      <c r="S97" s="774"/>
      <c r="T97" s="774"/>
      <c r="U97" s="774"/>
      <c r="V97" s="774"/>
      <c r="W97" s="774"/>
      <c r="X97" s="774"/>
      <c r="Y97" s="774"/>
      <c r="Z97" s="774"/>
      <c r="AA97" s="774"/>
      <c r="AB97" s="774"/>
    </row>
    <row r="98">
      <c r="A98" s="781" t="s">
        <v>14</v>
      </c>
      <c r="B98" s="782"/>
      <c r="C98" s="786"/>
      <c r="D98" s="782"/>
      <c r="E98" s="782"/>
      <c r="F98" s="644">
        <v>1.0</v>
      </c>
      <c r="G98" s="644">
        <v>0.0</v>
      </c>
      <c r="H98" s="783">
        <f t="shared" si="45"/>
        <v>1</v>
      </c>
      <c r="I98" s="784">
        <f>sum(H98:H100)</f>
        <v>1</v>
      </c>
      <c r="J98" s="794"/>
      <c r="K98" s="781" t="s">
        <v>14</v>
      </c>
      <c r="L98" s="786">
        <v>14.0</v>
      </c>
      <c r="M98" s="784">
        <f>(L98-H98)</f>
        <v>13</v>
      </c>
      <c r="N98" s="782"/>
      <c r="O98" s="784">
        <f t="shared" ref="O98:O99" si="47">sum(M98,N98)</f>
        <v>13</v>
      </c>
      <c r="P98" s="784"/>
      <c r="Q98" s="774"/>
      <c r="R98" s="774"/>
      <c r="S98" s="774"/>
      <c r="T98" s="774"/>
      <c r="U98" s="774"/>
      <c r="V98" s="774"/>
      <c r="W98" s="774"/>
      <c r="X98" s="774"/>
      <c r="Y98" s="774"/>
      <c r="Z98" s="774"/>
      <c r="AA98" s="774"/>
      <c r="AB98" s="774"/>
    </row>
    <row r="99">
      <c r="A99" s="788" t="s">
        <v>77</v>
      </c>
      <c r="B99" s="800"/>
      <c r="C99" s="796"/>
      <c r="D99" s="796"/>
      <c r="E99" s="796"/>
      <c r="F99" s="653">
        <v>0.0</v>
      </c>
      <c r="G99" s="653">
        <v>0.0</v>
      </c>
      <c r="H99" s="791">
        <f t="shared" si="45"/>
        <v>0</v>
      </c>
      <c r="I99" s="792">
        <f>(I98/60)</f>
        <v>0.01666666667</v>
      </c>
      <c r="J99" s="794"/>
      <c r="K99" s="788" t="s">
        <v>77</v>
      </c>
      <c r="L99" s="789">
        <v>5.0</v>
      </c>
      <c r="M99" s="793">
        <f>(L99-H99-H100)</f>
        <v>5</v>
      </c>
      <c r="N99" s="790"/>
      <c r="O99" s="792">
        <f t="shared" si="47"/>
        <v>5</v>
      </c>
      <c r="P99" s="793"/>
      <c r="Q99" s="774"/>
      <c r="R99" s="774"/>
      <c r="S99" s="774"/>
      <c r="T99" s="774"/>
      <c r="U99" s="774"/>
      <c r="V99" s="774"/>
      <c r="W99" s="774"/>
      <c r="X99" s="774"/>
      <c r="Y99" s="774"/>
      <c r="Z99" s="774"/>
      <c r="AA99" s="774"/>
      <c r="AB99" s="774"/>
    </row>
    <row r="100">
      <c r="A100" s="788" t="s">
        <v>78</v>
      </c>
      <c r="B100" s="800"/>
      <c r="C100" s="796"/>
      <c r="D100" s="796"/>
      <c r="E100" s="796"/>
      <c r="F100" s="653">
        <v>0.0</v>
      </c>
      <c r="G100" s="653">
        <v>0.0</v>
      </c>
      <c r="H100" s="791">
        <f t="shared" si="45"/>
        <v>0</v>
      </c>
      <c r="I100" s="792"/>
      <c r="J100" s="794"/>
      <c r="K100" s="788" t="s">
        <v>78</v>
      </c>
      <c r="L100" s="793" t="s">
        <v>79</v>
      </c>
      <c r="M100" s="792" t="s">
        <v>79</v>
      </c>
      <c r="N100" s="790"/>
      <c r="O100" s="792" t="s">
        <v>79</v>
      </c>
      <c r="P100" s="793"/>
      <c r="Q100" s="774"/>
      <c r="R100" s="774"/>
      <c r="S100" s="774"/>
      <c r="T100" s="774"/>
      <c r="U100" s="774"/>
      <c r="V100" s="774"/>
      <c r="W100" s="774"/>
      <c r="X100" s="774"/>
      <c r="Y100" s="774"/>
      <c r="Z100" s="774"/>
      <c r="AA100" s="774"/>
      <c r="AB100" s="774"/>
    </row>
    <row r="101">
      <c r="A101" s="781" t="s">
        <v>120</v>
      </c>
      <c r="B101" s="782"/>
      <c r="C101" s="782"/>
      <c r="D101" s="782"/>
      <c r="E101" s="782"/>
      <c r="F101" s="644">
        <v>0.0</v>
      </c>
      <c r="G101" s="644">
        <v>4.0</v>
      </c>
      <c r="H101" s="783">
        <f t="shared" si="45"/>
        <v>4</v>
      </c>
      <c r="I101" s="784">
        <f>sum(H101:H103)</f>
        <v>4</v>
      </c>
      <c r="J101" s="794"/>
      <c r="K101" s="781" t="s">
        <v>120</v>
      </c>
      <c r="L101" s="786">
        <v>36.0</v>
      </c>
      <c r="M101" s="784">
        <f>(L101-H101)</f>
        <v>32</v>
      </c>
      <c r="N101" s="782"/>
      <c r="O101" s="784">
        <f t="shared" ref="O101:O102" si="48">sum(M101,N101)</f>
        <v>32</v>
      </c>
      <c r="P101" s="784"/>
      <c r="Q101" s="774"/>
      <c r="R101" s="774"/>
      <c r="S101" s="774"/>
      <c r="T101" s="774"/>
      <c r="U101" s="774"/>
      <c r="V101" s="774"/>
      <c r="W101" s="774"/>
      <c r="X101" s="774"/>
      <c r="Y101" s="774"/>
      <c r="Z101" s="774"/>
      <c r="AA101" s="774"/>
      <c r="AB101" s="774"/>
    </row>
    <row r="102">
      <c r="A102" s="788" t="s">
        <v>77</v>
      </c>
      <c r="B102" s="796"/>
      <c r="C102" s="796"/>
      <c r="D102" s="796"/>
      <c r="E102" s="796"/>
      <c r="F102" s="653">
        <v>0.0</v>
      </c>
      <c r="G102" s="653">
        <v>0.0</v>
      </c>
      <c r="H102" s="791">
        <f t="shared" si="45"/>
        <v>0</v>
      </c>
      <c r="I102" s="792">
        <f>(I101/60)</f>
        <v>0.06666666667</v>
      </c>
      <c r="J102" s="794"/>
      <c r="K102" s="788" t="s">
        <v>77</v>
      </c>
      <c r="L102" s="789">
        <v>1.0</v>
      </c>
      <c r="M102" s="793">
        <f>(L102-H102-H103)</f>
        <v>1</v>
      </c>
      <c r="N102" s="790"/>
      <c r="O102" s="792">
        <f t="shared" si="48"/>
        <v>1</v>
      </c>
      <c r="P102" s="793"/>
      <c r="Q102" s="774"/>
      <c r="R102" s="774"/>
      <c r="S102" s="774"/>
      <c r="T102" s="774"/>
      <c r="U102" s="774"/>
      <c r="V102" s="774"/>
      <c r="W102" s="774"/>
      <c r="X102" s="774"/>
      <c r="Y102" s="774"/>
      <c r="Z102" s="774"/>
      <c r="AA102" s="774"/>
      <c r="AB102" s="774"/>
    </row>
    <row r="103">
      <c r="A103" s="788" t="s">
        <v>78</v>
      </c>
      <c r="B103" s="796"/>
      <c r="C103" s="796"/>
      <c r="D103" s="796"/>
      <c r="E103" s="796"/>
      <c r="F103" s="653">
        <v>0.0</v>
      </c>
      <c r="G103" s="653">
        <v>0.0</v>
      </c>
      <c r="H103" s="791">
        <f t="shared" si="45"/>
        <v>0</v>
      </c>
      <c r="I103" s="792"/>
      <c r="J103" s="794"/>
      <c r="K103" s="788" t="s">
        <v>78</v>
      </c>
      <c r="L103" s="793" t="s">
        <v>79</v>
      </c>
      <c r="M103" s="792" t="s">
        <v>79</v>
      </c>
      <c r="N103" s="790"/>
      <c r="O103" s="792" t="s">
        <v>79</v>
      </c>
      <c r="P103" s="793"/>
      <c r="Q103" s="774"/>
      <c r="R103" s="774"/>
      <c r="S103" s="774"/>
      <c r="T103" s="774"/>
      <c r="U103" s="774"/>
      <c r="V103" s="774"/>
      <c r="W103" s="774"/>
      <c r="X103" s="774"/>
      <c r="Y103" s="774"/>
      <c r="Z103" s="774"/>
      <c r="AA103" s="774"/>
      <c r="AB103" s="774"/>
    </row>
    <row r="104">
      <c r="A104" s="795" t="s">
        <v>342</v>
      </c>
      <c r="B104" s="782"/>
      <c r="C104" s="782"/>
      <c r="D104" s="782"/>
      <c r="E104" s="782"/>
      <c r="F104" s="644">
        <v>0.0</v>
      </c>
      <c r="G104" s="644">
        <v>0.0</v>
      </c>
      <c r="H104" s="783">
        <f t="shared" si="45"/>
        <v>0</v>
      </c>
      <c r="I104" s="784">
        <f>sum(H104:H106)</f>
        <v>0</v>
      </c>
      <c r="J104" s="785"/>
      <c r="K104" s="795" t="s">
        <v>342</v>
      </c>
      <c r="L104" s="786">
        <v>0.0</v>
      </c>
      <c r="M104" s="784">
        <f>(L104-H104)</f>
        <v>0</v>
      </c>
      <c r="N104" s="782"/>
      <c r="O104" s="784">
        <f t="shared" ref="O104:O105" si="49">sum(M104,N104)</f>
        <v>0</v>
      </c>
      <c r="P104" s="784"/>
      <c r="Q104" s="787"/>
      <c r="R104" s="774"/>
      <c r="S104" s="774"/>
      <c r="T104" s="774"/>
      <c r="U104" s="774"/>
      <c r="V104" s="774"/>
      <c r="W104" s="774"/>
      <c r="X104" s="774"/>
      <c r="Y104" s="774"/>
      <c r="Z104" s="774"/>
      <c r="AA104" s="774"/>
      <c r="AB104" s="774"/>
    </row>
    <row r="105">
      <c r="A105" s="788" t="s">
        <v>77</v>
      </c>
      <c r="B105" s="789"/>
      <c r="C105" s="790"/>
      <c r="D105" s="790"/>
      <c r="E105" s="790"/>
      <c r="F105" s="652">
        <v>0.0</v>
      </c>
      <c r="G105" s="653">
        <v>0.0</v>
      </c>
      <c r="H105" s="791">
        <f t="shared" si="45"/>
        <v>0</v>
      </c>
      <c r="I105" s="792">
        <f>(I104/60)</f>
        <v>0</v>
      </c>
      <c r="J105" s="785"/>
      <c r="K105" s="788" t="s">
        <v>77</v>
      </c>
      <c r="L105" s="789">
        <v>0.0</v>
      </c>
      <c r="M105" s="793">
        <f>(L105-H105-H106)</f>
        <v>0</v>
      </c>
      <c r="N105" s="790"/>
      <c r="O105" s="792">
        <f t="shared" si="49"/>
        <v>0</v>
      </c>
      <c r="P105" s="792"/>
      <c r="Q105" s="787"/>
      <c r="R105" s="774"/>
      <c r="S105" s="774"/>
      <c r="T105" s="774"/>
      <c r="U105" s="774"/>
      <c r="V105" s="774"/>
      <c r="W105" s="774"/>
      <c r="X105" s="774"/>
      <c r="Y105" s="774"/>
      <c r="Z105" s="774"/>
      <c r="AA105" s="774"/>
      <c r="AB105" s="774"/>
    </row>
    <row r="106">
      <c r="A106" s="788" t="s">
        <v>78</v>
      </c>
      <c r="B106" s="789"/>
      <c r="C106" s="790"/>
      <c r="D106" s="790"/>
      <c r="E106" s="790"/>
      <c r="F106" s="652">
        <v>0.0</v>
      </c>
      <c r="G106" s="653">
        <v>0.0</v>
      </c>
      <c r="H106" s="791">
        <f t="shared" si="45"/>
        <v>0</v>
      </c>
      <c r="I106" s="792"/>
      <c r="J106" s="785"/>
      <c r="K106" s="788" t="s">
        <v>78</v>
      </c>
      <c r="L106" s="793" t="s">
        <v>79</v>
      </c>
      <c r="M106" s="792" t="s">
        <v>79</v>
      </c>
      <c r="N106" s="790"/>
      <c r="O106" s="792" t="s">
        <v>79</v>
      </c>
      <c r="P106" s="792"/>
      <c r="Q106" s="787"/>
      <c r="R106" s="774"/>
      <c r="S106" s="774"/>
      <c r="T106" s="774"/>
      <c r="U106" s="774"/>
      <c r="V106" s="774"/>
      <c r="W106" s="774"/>
      <c r="X106" s="774"/>
      <c r="Y106" s="774"/>
      <c r="Z106" s="774"/>
      <c r="AA106" s="774"/>
      <c r="AB106" s="774"/>
    </row>
    <row r="107">
      <c r="A107" s="801" t="s">
        <v>116</v>
      </c>
      <c r="B107" s="779">
        <f t="shared" ref="B107:G107" si="50"> sum(B108, B109, B110, B111,B112,B113,B114,B115,B116)</f>
        <v>0</v>
      </c>
      <c r="C107" s="779">
        <f t="shared" si="50"/>
        <v>0</v>
      </c>
      <c r="D107" s="779">
        <f t="shared" si="50"/>
        <v>0</v>
      </c>
      <c r="E107" s="779">
        <f t="shared" si="50"/>
        <v>0</v>
      </c>
      <c r="F107" s="779">
        <f t="shared" si="50"/>
        <v>25</v>
      </c>
      <c r="G107" s="779">
        <f t="shared" si="50"/>
        <v>9</v>
      </c>
      <c r="H107" s="780">
        <f>SUM(B107:G107)</f>
        <v>34</v>
      </c>
      <c r="I107" s="779">
        <v>0.0</v>
      </c>
      <c r="J107" s="773"/>
      <c r="K107" s="801" t="s">
        <v>116</v>
      </c>
      <c r="L107" s="798"/>
      <c r="M107" s="798"/>
      <c r="N107" s="798"/>
      <c r="O107" s="798"/>
      <c r="P107" s="798"/>
      <c r="Q107" s="774"/>
      <c r="R107" s="774"/>
      <c r="S107" s="774"/>
      <c r="T107" s="774"/>
      <c r="U107" s="774"/>
      <c r="V107" s="774"/>
      <c r="W107" s="774"/>
      <c r="X107" s="774"/>
      <c r="Y107" s="774"/>
      <c r="Z107" s="774"/>
      <c r="AA107" s="774"/>
      <c r="AB107" s="774"/>
    </row>
    <row r="108">
      <c r="A108" s="781" t="s">
        <v>113</v>
      </c>
      <c r="B108" s="782"/>
      <c r="C108" s="786"/>
      <c r="D108" s="782"/>
      <c r="E108" s="782"/>
      <c r="F108" s="644">
        <v>14.0</v>
      </c>
      <c r="G108" s="644">
        <v>9.0</v>
      </c>
      <c r="H108" s="783">
        <f t="shared" ref="H108:H116" si="51">sum(B108:G108)</f>
        <v>23</v>
      </c>
      <c r="I108" s="784">
        <f>sum(H108:H110)</f>
        <v>23</v>
      </c>
      <c r="J108" s="785"/>
      <c r="K108" s="781" t="s">
        <v>113</v>
      </c>
      <c r="L108" s="786">
        <v>104.0</v>
      </c>
      <c r="M108" s="784">
        <f>(L108-H108)</f>
        <v>81</v>
      </c>
      <c r="N108" s="782"/>
      <c r="O108" s="784">
        <f t="shared" ref="O108:O109" si="52">sum(M108,N108)</f>
        <v>81</v>
      </c>
      <c r="P108" s="786"/>
      <c r="Q108" s="774"/>
      <c r="R108" s="774"/>
      <c r="S108" s="774"/>
      <c r="T108" s="774"/>
      <c r="U108" s="774"/>
      <c r="V108" s="774"/>
      <c r="W108" s="774"/>
      <c r="X108" s="774"/>
      <c r="Y108" s="774"/>
      <c r="Z108" s="774"/>
      <c r="AA108" s="774"/>
      <c r="AB108" s="774"/>
    </row>
    <row r="109">
      <c r="A109" s="788" t="s">
        <v>77</v>
      </c>
      <c r="B109" s="800"/>
      <c r="C109" s="796"/>
      <c r="D109" s="796"/>
      <c r="E109" s="796"/>
      <c r="F109" s="653">
        <v>0.0</v>
      </c>
      <c r="G109" s="653">
        <v>0.0</v>
      </c>
      <c r="H109" s="791">
        <f t="shared" si="51"/>
        <v>0</v>
      </c>
      <c r="I109" s="792">
        <f>(I108/60)</f>
        <v>0.3833333333</v>
      </c>
      <c r="J109" s="785"/>
      <c r="K109" s="788" t="s">
        <v>77</v>
      </c>
      <c r="L109" s="789">
        <v>12.0</v>
      </c>
      <c r="M109" s="793">
        <f>(L109-H109-H110)</f>
        <v>12</v>
      </c>
      <c r="N109" s="790"/>
      <c r="O109" s="792">
        <f t="shared" si="52"/>
        <v>12</v>
      </c>
      <c r="P109" s="792"/>
      <c r="Q109" s="774"/>
      <c r="R109" s="774"/>
      <c r="S109" s="774"/>
      <c r="T109" s="774"/>
      <c r="U109" s="774"/>
      <c r="V109" s="774"/>
      <c r="W109" s="774"/>
      <c r="X109" s="774"/>
      <c r="Y109" s="774"/>
      <c r="Z109" s="774"/>
      <c r="AA109" s="774"/>
      <c r="AB109" s="774"/>
    </row>
    <row r="110">
      <c r="A110" s="788" t="s">
        <v>78</v>
      </c>
      <c r="B110" s="800"/>
      <c r="C110" s="796"/>
      <c r="D110" s="796"/>
      <c r="E110" s="796"/>
      <c r="F110" s="653">
        <v>0.0</v>
      </c>
      <c r="G110" s="653">
        <v>0.0</v>
      </c>
      <c r="H110" s="791">
        <f t="shared" si="51"/>
        <v>0</v>
      </c>
      <c r="I110" s="792"/>
      <c r="J110" s="785"/>
      <c r="K110" s="788" t="s">
        <v>78</v>
      </c>
      <c r="L110" s="793" t="s">
        <v>79</v>
      </c>
      <c r="M110" s="792" t="s">
        <v>79</v>
      </c>
      <c r="N110" s="790"/>
      <c r="O110" s="792" t="s">
        <v>79</v>
      </c>
      <c r="P110" s="792"/>
      <c r="Q110" s="774"/>
      <c r="R110" s="774"/>
      <c r="S110" s="774"/>
      <c r="T110" s="774"/>
      <c r="U110" s="774"/>
      <c r="V110" s="774"/>
      <c r="W110" s="774"/>
      <c r="X110" s="774"/>
      <c r="Y110" s="774"/>
      <c r="Z110" s="774"/>
      <c r="AA110" s="774"/>
      <c r="AB110" s="774"/>
    </row>
    <row r="111">
      <c r="A111" s="781" t="s">
        <v>114</v>
      </c>
      <c r="B111" s="782"/>
      <c r="C111" s="786"/>
      <c r="D111" s="786"/>
      <c r="E111" s="782"/>
      <c r="F111" s="644">
        <v>5.0</v>
      </c>
      <c r="G111" s="644">
        <v>0.0</v>
      </c>
      <c r="H111" s="783">
        <f t="shared" si="51"/>
        <v>5</v>
      </c>
      <c r="I111" s="784">
        <f>sum(H111:H113)</f>
        <v>5</v>
      </c>
      <c r="J111" s="794"/>
      <c r="K111" s="781" t="s">
        <v>114</v>
      </c>
      <c r="L111" s="786">
        <v>37.0</v>
      </c>
      <c r="M111" s="784">
        <f>(L111-H111)</f>
        <v>32</v>
      </c>
      <c r="N111" s="782"/>
      <c r="O111" s="784">
        <f t="shared" ref="O111:O112" si="53">sum(M111,N111)</f>
        <v>32</v>
      </c>
      <c r="P111" s="784"/>
      <c r="Q111" s="774"/>
      <c r="R111" s="774"/>
      <c r="S111" s="774"/>
      <c r="T111" s="774"/>
      <c r="U111" s="774"/>
      <c r="V111" s="774"/>
      <c r="W111" s="774"/>
      <c r="X111" s="774"/>
      <c r="Y111" s="774"/>
      <c r="Z111" s="774"/>
      <c r="AA111" s="774"/>
      <c r="AB111" s="774"/>
    </row>
    <row r="112">
      <c r="A112" s="788" t="s">
        <v>77</v>
      </c>
      <c r="B112" s="796"/>
      <c r="C112" s="796"/>
      <c r="D112" s="790"/>
      <c r="E112" s="790"/>
      <c r="F112" s="652">
        <v>0.0</v>
      </c>
      <c r="G112" s="653">
        <v>0.0</v>
      </c>
      <c r="H112" s="791">
        <f t="shared" si="51"/>
        <v>0</v>
      </c>
      <c r="I112" s="792">
        <f>(I111/60)</f>
        <v>0.08333333333</v>
      </c>
      <c r="J112" s="794"/>
      <c r="K112" s="788" t="s">
        <v>77</v>
      </c>
      <c r="L112" s="789">
        <v>10.0</v>
      </c>
      <c r="M112" s="793">
        <f>(L112-H112-H113)</f>
        <v>10</v>
      </c>
      <c r="N112" s="790"/>
      <c r="O112" s="792">
        <f t="shared" si="53"/>
        <v>10</v>
      </c>
      <c r="P112" s="793"/>
      <c r="Q112" s="774"/>
      <c r="R112" s="774"/>
      <c r="S112" s="774"/>
      <c r="T112" s="774"/>
      <c r="U112" s="774"/>
      <c r="V112" s="774"/>
      <c r="W112" s="774"/>
      <c r="X112" s="774"/>
      <c r="Y112" s="774"/>
      <c r="Z112" s="774"/>
      <c r="AA112" s="774"/>
      <c r="AB112" s="774"/>
    </row>
    <row r="113">
      <c r="A113" s="788" t="s">
        <v>78</v>
      </c>
      <c r="B113" s="796"/>
      <c r="C113" s="796"/>
      <c r="D113" s="790"/>
      <c r="E113" s="790"/>
      <c r="F113" s="652">
        <v>0.0</v>
      </c>
      <c r="G113" s="653">
        <v>0.0</v>
      </c>
      <c r="H113" s="791">
        <f t="shared" si="51"/>
        <v>0</v>
      </c>
      <c r="I113" s="792"/>
      <c r="J113" s="794"/>
      <c r="K113" s="788" t="s">
        <v>78</v>
      </c>
      <c r="L113" s="793" t="s">
        <v>79</v>
      </c>
      <c r="M113" s="792" t="s">
        <v>79</v>
      </c>
      <c r="N113" s="790"/>
      <c r="O113" s="792" t="s">
        <v>79</v>
      </c>
      <c r="P113" s="793"/>
      <c r="Q113" s="774"/>
      <c r="R113" s="774"/>
      <c r="S113" s="774"/>
      <c r="T113" s="774"/>
      <c r="U113" s="774"/>
      <c r="V113" s="774"/>
      <c r="W113" s="774"/>
      <c r="X113" s="774"/>
      <c r="Y113" s="774"/>
      <c r="Z113" s="774"/>
      <c r="AA113" s="774"/>
      <c r="AB113" s="774"/>
    </row>
    <row r="114">
      <c r="A114" s="781" t="s">
        <v>115</v>
      </c>
      <c r="B114" s="782"/>
      <c r="C114" s="786"/>
      <c r="D114" s="782"/>
      <c r="E114" s="782"/>
      <c r="F114" s="644">
        <v>6.0</v>
      </c>
      <c r="G114" s="644">
        <v>0.0</v>
      </c>
      <c r="H114" s="783">
        <f t="shared" si="51"/>
        <v>6</v>
      </c>
      <c r="I114" s="784">
        <f>sum(H114:H116)</f>
        <v>6</v>
      </c>
      <c r="J114" s="794"/>
      <c r="K114" s="781" t="s">
        <v>115</v>
      </c>
      <c r="L114" s="786">
        <v>63.0</v>
      </c>
      <c r="M114" s="784">
        <f>(L114-H114)</f>
        <v>57</v>
      </c>
      <c r="N114" s="782"/>
      <c r="O114" s="784">
        <f t="shared" ref="O114:O115" si="54">sum(M114,N114)</f>
        <v>57</v>
      </c>
      <c r="P114" s="786"/>
      <c r="Q114" s="774"/>
      <c r="R114" s="774"/>
      <c r="S114" s="774"/>
      <c r="T114" s="774"/>
      <c r="U114" s="774"/>
      <c r="V114" s="774"/>
      <c r="W114" s="774"/>
      <c r="X114" s="774"/>
      <c r="Y114" s="774"/>
      <c r="Z114" s="774"/>
      <c r="AA114" s="774"/>
      <c r="AB114" s="774"/>
    </row>
    <row r="115">
      <c r="A115" s="788" t="s">
        <v>77</v>
      </c>
      <c r="B115" s="796"/>
      <c r="C115" s="796"/>
      <c r="D115" s="796"/>
      <c r="E115" s="796"/>
      <c r="F115" s="653">
        <v>0.0</v>
      </c>
      <c r="G115" s="653">
        <v>0.0</v>
      </c>
      <c r="H115" s="791">
        <f t="shared" si="51"/>
        <v>0</v>
      </c>
      <c r="I115" s="792">
        <f>(I114/60)</f>
        <v>0.1</v>
      </c>
      <c r="J115" s="794"/>
      <c r="K115" s="788" t="s">
        <v>77</v>
      </c>
      <c r="L115" s="789">
        <v>3.0</v>
      </c>
      <c r="M115" s="793">
        <f>(L115-H115-H116)</f>
        <v>3</v>
      </c>
      <c r="N115" s="790"/>
      <c r="O115" s="792">
        <f t="shared" si="54"/>
        <v>3</v>
      </c>
      <c r="P115" s="809"/>
      <c r="Q115" s="774"/>
      <c r="R115" s="774"/>
      <c r="S115" s="774"/>
      <c r="T115" s="774"/>
      <c r="U115" s="774"/>
      <c r="V115" s="774"/>
      <c r="W115" s="774"/>
      <c r="X115" s="774"/>
      <c r="Y115" s="774"/>
      <c r="Z115" s="774"/>
      <c r="AA115" s="774"/>
      <c r="AB115" s="774"/>
    </row>
    <row r="116">
      <c r="A116" s="788" t="s">
        <v>78</v>
      </c>
      <c r="B116" s="796"/>
      <c r="C116" s="796"/>
      <c r="D116" s="796"/>
      <c r="E116" s="796"/>
      <c r="F116" s="653">
        <v>0.0</v>
      </c>
      <c r="G116" s="653">
        <v>0.0</v>
      </c>
      <c r="H116" s="791">
        <f t="shared" si="51"/>
        <v>0</v>
      </c>
      <c r="I116" s="792"/>
      <c r="J116" s="794"/>
      <c r="K116" s="788" t="s">
        <v>78</v>
      </c>
      <c r="L116" s="793" t="s">
        <v>79</v>
      </c>
      <c r="M116" s="792" t="s">
        <v>79</v>
      </c>
      <c r="N116" s="790"/>
      <c r="O116" s="792" t="s">
        <v>79</v>
      </c>
      <c r="P116" s="809"/>
      <c r="Q116" s="774"/>
      <c r="R116" s="774"/>
      <c r="S116" s="774"/>
      <c r="T116" s="774"/>
      <c r="U116" s="774"/>
      <c r="V116" s="774"/>
      <c r="W116" s="774"/>
      <c r="X116" s="774"/>
      <c r="Y116" s="774"/>
      <c r="Z116" s="774"/>
      <c r="AA116" s="774"/>
      <c r="AB116" s="774"/>
    </row>
    <row r="117">
      <c r="A117" s="801"/>
      <c r="B117" s="798"/>
      <c r="C117" s="798"/>
      <c r="D117" s="798"/>
      <c r="E117" s="798"/>
      <c r="F117" s="798"/>
      <c r="G117" s="798"/>
      <c r="H117" s="798"/>
      <c r="I117" s="798"/>
      <c r="J117" s="773"/>
      <c r="K117" s="801"/>
      <c r="L117" s="798"/>
      <c r="M117" s="798"/>
      <c r="N117" s="798"/>
      <c r="O117" s="798"/>
      <c r="P117" s="779"/>
      <c r="Q117" s="774"/>
      <c r="R117" s="774"/>
      <c r="S117" s="774"/>
      <c r="T117" s="774"/>
      <c r="U117" s="774"/>
      <c r="V117" s="774"/>
      <c r="W117" s="774"/>
      <c r="X117" s="774"/>
      <c r="Y117" s="774"/>
      <c r="Z117" s="774"/>
      <c r="AA117" s="774"/>
      <c r="AB117" s="774"/>
    </row>
    <row r="118">
      <c r="A118" s="810" t="s">
        <v>121</v>
      </c>
      <c r="B118" s="777">
        <f t="shared" ref="B118:H118" si="55">SUM(B4,B7,B10,B13,B17, B20,B23,B26,B30,B33,B36,B39, B43, B46, B49, B52, B56,B59,B62, B65, B69, B72,B75, B78, B82,B85,B88,B91,B95,  B98,B101,B104,B108,B111, B114)</f>
        <v>0</v>
      </c>
      <c r="C118" s="777">
        <f t="shared" si="55"/>
        <v>0</v>
      </c>
      <c r="D118" s="777">
        <f t="shared" si="55"/>
        <v>0</v>
      </c>
      <c r="E118" s="777">
        <f t="shared" si="55"/>
        <v>0</v>
      </c>
      <c r="F118" s="777">
        <f t="shared" si="55"/>
        <v>160</v>
      </c>
      <c r="G118" s="777">
        <f t="shared" si="55"/>
        <v>55</v>
      </c>
      <c r="H118" s="777">
        <f t="shared" si="55"/>
        <v>215</v>
      </c>
      <c r="I118" s="811"/>
      <c r="J118" s="773"/>
      <c r="K118" s="777" t="s">
        <v>121</v>
      </c>
      <c r="L118" s="777">
        <f t="shared" ref="L118:O118" si="56">SUM(L4,L7,L10,L13,L17, L20,L23,L26,L30,L33,L36,L39, L43, L46, L49, L52, L56,L59,L62, L65, L69, L72,L75, L78, L82,L85,L88,L91,L95,  L98,L101,L104,L108,L111, L114)</f>
        <v>1583</v>
      </c>
      <c r="M118" s="777">
        <f t="shared" si="56"/>
        <v>1368</v>
      </c>
      <c r="N118" s="777">
        <f t="shared" si="56"/>
        <v>0</v>
      </c>
      <c r="O118" s="777">
        <f t="shared" si="56"/>
        <v>1368</v>
      </c>
      <c r="P118" s="777"/>
      <c r="Q118" s="774"/>
      <c r="R118" s="774"/>
      <c r="S118" s="774"/>
      <c r="T118" s="774"/>
      <c r="U118" s="774"/>
      <c r="V118" s="774"/>
      <c r="W118" s="774"/>
      <c r="X118" s="774"/>
      <c r="Y118" s="774"/>
      <c r="Z118" s="774"/>
      <c r="AA118" s="774"/>
      <c r="AB118" s="774"/>
    </row>
    <row r="119">
      <c r="A119" s="810" t="s">
        <v>77</v>
      </c>
      <c r="B119" s="777">
        <f t="shared" ref="B119:H119" si="57">SUM(B5,B8,B11,B14,B18, B21,B24,B27,B31,B34,B37,B40, B44, B47, B50, B53, B57,B60,B63, B66, B70, B73,B76, B79, B83,B86,B89,B92,B96,  B99,B102,B105,B109,B112, B115)</f>
        <v>0</v>
      </c>
      <c r="C119" s="777">
        <f t="shared" si="57"/>
        <v>0</v>
      </c>
      <c r="D119" s="777">
        <f t="shared" si="57"/>
        <v>0</v>
      </c>
      <c r="E119" s="777">
        <f t="shared" si="57"/>
        <v>0</v>
      </c>
      <c r="F119" s="777">
        <f t="shared" si="57"/>
        <v>0</v>
      </c>
      <c r="G119" s="777">
        <f t="shared" si="57"/>
        <v>0</v>
      </c>
      <c r="H119" s="777">
        <f t="shared" si="57"/>
        <v>0</v>
      </c>
      <c r="I119" s="811"/>
      <c r="J119" s="773"/>
      <c r="K119" s="777" t="s">
        <v>77</v>
      </c>
      <c r="L119" s="777">
        <f t="shared" ref="L119:O119" si="58">SUM(L5,L8,L11,L14,L18, L21,L24,L27,L31,L34,L37,L40, L44, L47, L50, L53, L57,L60,L63, L66, L70, L73,L76, L79, L83,L86,L89,L92,L96,  L99,L102,L105,L109,L112, L115)</f>
        <v>314</v>
      </c>
      <c r="M119" s="777">
        <f t="shared" si="58"/>
        <v>295</v>
      </c>
      <c r="N119" s="777">
        <f t="shared" si="58"/>
        <v>0</v>
      </c>
      <c r="O119" s="777">
        <f t="shared" si="58"/>
        <v>300</v>
      </c>
      <c r="P119" s="777"/>
      <c r="Q119" s="774"/>
      <c r="R119" s="774"/>
      <c r="S119" s="774"/>
      <c r="T119" s="774"/>
      <c r="U119" s="774"/>
      <c r="V119" s="774"/>
      <c r="W119" s="774"/>
      <c r="X119" s="774"/>
      <c r="Y119" s="774"/>
      <c r="Z119" s="774"/>
      <c r="AA119" s="774"/>
      <c r="AB119" s="774"/>
    </row>
    <row r="120">
      <c r="A120" s="810" t="s">
        <v>78</v>
      </c>
      <c r="B120" s="777">
        <f t="shared" ref="B120:H120" si="59">SUM(B6,B9,B12,B15,B19, B22,B25,B28,B32,B35,B38,B41, B45, B48, B51, B54, B58,B61,B64, B67, B71, B74,B77, B80, B84,B87,B90,B93,B97,  B100,B103,B106,B110,B113, B116)</f>
        <v>0</v>
      </c>
      <c r="C120" s="777">
        <f t="shared" si="59"/>
        <v>0</v>
      </c>
      <c r="D120" s="777">
        <f t="shared" si="59"/>
        <v>0</v>
      </c>
      <c r="E120" s="777">
        <f t="shared" si="59"/>
        <v>0</v>
      </c>
      <c r="F120" s="777">
        <f t="shared" si="59"/>
        <v>16</v>
      </c>
      <c r="G120" s="777">
        <f t="shared" si="59"/>
        <v>3</v>
      </c>
      <c r="H120" s="777">
        <f t="shared" si="59"/>
        <v>19</v>
      </c>
      <c r="I120" s="811"/>
      <c r="J120" s="773"/>
      <c r="K120" s="777" t="s">
        <v>78</v>
      </c>
      <c r="L120" s="777">
        <f t="shared" ref="L120:O120" si="60">SUM(L6,L9,L12,L15,L19, L22,L25,L28,L32,L35,L38,L41, L45, L48, L51, L54, L58,L61,L64, L67, L71, L74,L77, L80, L84,L87,L90,L93,L97,  L100,L103,L106,L110,L113, L116)</f>
        <v>0</v>
      </c>
      <c r="M120" s="777">
        <f t="shared" si="60"/>
        <v>0</v>
      </c>
      <c r="N120" s="777">
        <f t="shared" si="60"/>
        <v>0</v>
      </c>
      <c r="O120" s="777">
        <f t="shared" si="60"/>
        <v>0</v>
      </c>
      <c r="P120" s="777"/>
      <c r="Q120" s="774"/>
      <c r="R120" s="774"/>
      <c r="S120" s="774"/>
      <c r="T120" s="774"/>
      <c r="U120" s="774"/>
      <c r="V120" s="774"/>
      <c r="W120" s="774"/>
      <c r="X120" s="774"/>
      <c r="Y120" s="774"/>
      <c r="Z120" s="774"/>
      <c r="AA120" s="774"/>
      <c r="AB120" s="774"/>
    </row>
    <row r="121">
      <c r="A121" s="801" t="s">
        <v>9</v>
      </c>
      <c r="B121" s="779">
        <f t="shared" ref="B121:H121" si="61">sum(B118:B120)</f>
        <v>0</v>
      </c>
      <c r="C121" s="779">
        <f t="shared" si="61"/>
        <v>0</v>
      </c>
      <c r="D121" s="779">
        <f t="shared" si="61"/>
        <v>0</v>
      </c>
      <c r="E121" s="779">
        <f t="shared" si="61"/>
        <v>0</v>
      </c>
      <c r="F121" s="779">
        <f t="shared" si="61"/>
        <v>176</v>
      </c>
      <c r="G121" s="779">
        <f t="shared" si="61"/>
        <v>58</v>
      </c>
      <c r="H121" s="779">
        <f t="shared" si="61"/>
        <v>234</v>
      </c>
      <c r="I121" s="798"/>
      <c r="J121" s="773"/>
      <c r="K121" s="779" t="s">
        <v>9</v>
      </c>
      <c r="L121" s="779">
        <f t="shared" ref="L121:O121" si="62">sum(L118:L120)</f>
        <v>1897</v>
      </c>
      <c r="M121" s="779">
        <f t="shared" si="62"/>
        <v>1663</v>
      </c>
      <c r="N121" s="779">
        <f t="shared" si="62"/>
        <v>0</v>
      </c>
      <c r="O121" s="779">
        <f t="shared" si="62"/>
        <v>1668</v>
      </c>
      <c r="P121" s="779"/>
      <c r="Q121" s="774"/>
      <c r="R121" s="774"/>
      <c r="S121" s="774"/>
      <c r="T121" s="774"/>
      <c r="U121" s="774"/>
      <c r="V121" s="774"/>
      <c r="W121" s="774"/>
      <c r="X121" s="774"/>
      <c r="Y121" s="774"/>
      <c r="Z121" s="774"/>
      <c r="AA121" s="774"/>
      <c r="AB121" s="774"/>
    </row>
    <row r="122">
      <c r="A122" s="812"/>
      <c r="B122" s="812"/>
      <c r="C122" s="812"/>
      <c r="D122" s="812"/>
      <c r="E122" s="812"/>
      <c r="F122" s="812"/>
      <c r="G122" s="812"/>
      <c r="H122" s="812"/>
      <c r="I122" s="774"/>
      <c r="J122" s="774"/>
      <c r="K122" s="774"/>
      <c r="L122" s="774"/>
      <c r="M122" s="774"/>
      <c r="N122" s="774"/>
      <c r="O122" s="774"/>
      <c r="P122" s="774"/>
      <c r="Q122" s="774"/>
      <c r="R122" s="774"/>
      <c r="S122" s="774"/>
      <c r="T122" s="774"/>
      <c r="U122" s="774"/>
      <c r="V122" s="774"/>
      <c r="W122" s="774"/>
      <c r="X122" s="774"/>
      <c r="Y122" s="774"/>
      <c r="Z122" s="774"/>
      <c r="AA122" s="774"/>
      <c r="AB122" s="774"/>
    </row>
    <row r="123">
      <c r="A123" s="801" t="s">
        <v>123</v>
      </c>
      <c r="B123" s="779" t="s">
        <v>2</v>
      </c>
      <c r="C123" s="779" t="s">
        <v>3</v>
      </c>
      <c r="D123" s="779" t="s">
        <v>4</v>
      </c>
      <c r="E123" s="779" t="s">
        <v>5</v>
      </c>
      <c r="F123" s="779" t="s">
        <v>6</v>
      </c>
      <c r="G123" s="779" t="s">
        <v>7</v>
      </c>
      <c r="H123" s="779" t="s">
        <v>9</v>
      </c>
      <c r="I123" s="774"/>
      <c r="J123" s="774"/>
      <c r="K123" s="774"/>
      <c r="L123" s="774"/>
      <c r="M123" s="774"/>
      <c r="N123" s="774"/>
      <c r="O123" s="774"/>
      <c r="P123" s="774"/>
      <c r="Q123" s="774"/>
      <c r="R123" s="774"/>
      <c r="S123" s="774"/>
      <c r="T123" s="774"/>
      <c r="U123" s="774"/>
      <c r="V123" s="774"/>
      <c r="W123" s="774"/>
      <c r="X123" s="774"/>
      <c r="Y123" s="774"/>
      <c r="Z123" s="774"/>
      <c r="AA123" s="774"/>
      <c r="AB123" s="774"/>
    </row>
    <row r="124">
      <c r="A124" s="810" t="s">
        <v>124</v>
      </c>
      <c r="B124" s="777">
        <f t="shared" ref="B124:H124" si="63">sum(B119:B120)</f>
        <v>0</v>
      </c>
      <c r="C124" s="777">
        <f t="shared" si="63"/>
        <v>0</v>
      </c>
      <c r="D124" s="777">
        <f t="shared" si="63"/>
        <v>0</v>
      </c>
      <c r="E124" s="777">
        <f t="shared" si="63"/>
        <v>0</v>
      </c>
      <c r="F124" s="777">
        <f t="shared" si="63"/>
        <v>16</v>
      </c>
      <c r="G124" s="777">
        <f t="shared" si="63"/>
        <v>3</v>
      </c>
      <c r="H124" s="777">
        <f t="shared" si="63"/>
        <v>19</v>
      </c>
      <c r="I124" s="774"/>
      <c r="J124" s="774"/>
      <c r="K124" s="774"/>
      <c r="L124" s="774"/>
      <c r="M124" s="774"/>
      <c r="N124" s="774"/>
      <c r="O124" s="774"/>
      <c r="P124" s="774"/>
      <c r="Q124" s="774"/>
      <c r="R124" s="774"/>
      <c r="S124" s="774"/>
      <c r="T124" s="774"/>
      <c r="U124" s="774"/>
      <c r="V124" s="774"/>
      <c r="W124" s="774"/>
      <c r="X124" s="774"/>
      <c r="Y124" s="774"/>
      <c r="Z124" s="774"/>
      <c r="AA124" s="774"/>
      <c r="AB124" s="774"/>
    </row>
    <row r="125">
      <c r="A125" s="320" t="s">
        <v>126</v>
      </c>
      <c r="B125" s="813">
        <f t="shared" ref="B125:H125" si="64">(B124*30)</f>
        <v>0</v>
      </c>
      <c r="C125" s="813">
        <f t="shared" si="64"/>
        <v>0</v>
      </c>
      <c r="D125" s="813">
        <f t="shared" si="64"/>
        <v>0</v>
      </c>
      <c r="E125" s="813">
        <f t="shared" si="64"/>
        <v>0</v>
      </c>
      <c r="F125" s="813">
        <f t="shared" si="64"/>
        <v>480</v>
      </c>
      <c r="G125" s="813">
        <f t="shared" si="64"/>
        <v>90</v>
      </c>
      <c r="H125" s="813">
        <f t="shared" si="64"/>
        <v>570</v>
      </c>
      <c r="I125" s="814"/>
      <c r="J125" s="815"/>
      <c r="K125" s="815"/>
      <c r="L125" s="815"/>
      <c r="M125" s="815"/>
      <c r="N125" s="815"/>
      <c r="O125" s="815"/>
      <c r="P125" s="815"/>
      <c r="Q125" s="815"/>
      <c r="R125" s="815"/>
      <c r="S125" s="815"/>
      <c r="T125" s="815"/>
      <c r="U125" s="815"/>
      <c r="V125" s="815"/>
      <c r="W125" s="815"/>
      <c r="X125" s="815"/>
      <c r="Y125" s="815"/>
      <c r="Z125" s="815"/>
      <c r="AA125" s="815"/>
      <c r="AB125" s="815"/>
    </row>
    <row r="126">
      <c r="A126" s="816"/>
      <c r="B126" s="817"/>
      <c r="C126" s="817"/>
      <c r="D126" s="817"/>
      <c r="E126" s="817"/>
      <c r="F126" s="817"/>
      <c r="G126" s="817"/>
      <c r="H126" s="818"/>
      <c r="I126" s="814"/>
      <c r="J126" s="815"/>
      <c r="K126" s="815"/>
      <c r="L126" s="815"/>
      <c r="M126" s="815"/>
      <c r="N126" s="815"/>
      <c r="O126" s="815"/>
      <c r="P126" s="815"/>
      <c r="Q126" s="815"/>
      <c r="R126" s="815"/>
      <c r="S126" s="815"/>
      <c r="T126" s="815"/>
      <c r="U126" s="815"/>
      <c r="V126" s="815"/>
      <c r="W126" s="815"/>
      <c r="X126" s="815"/>
      <c r="Y126" s="815"/>
      <c r="Z126" s="815"/>
      <c r="AA126" s="815"/>
      <c r="AB126" s="815"/>
    </row>
    <row r="127">
      <c r="A127" s="819"/>
      <c r="B127" s="820"/>
      <c r="C127" s="820"/>
      <c r="D127" s="820"/>
      <c r="E127" s="820"/>
      <c r="F127" s="820"/>
      <c r="G127" s="820"/>
      <c r="H127" s="820"/>
      <c r="I127" s="814"/>
      <c r="J127" s="815"/>
      <c r="K127" s="815"/>
      <c r="L127" s="815"/>
      <c r="M127" s="815"/>
      <c r="N127" s="815"/>
      <c r="O127" s="815"/>
      <c r="P127" s="815"/>
      <c r="Q127" s="815"/>
      <c r="R127" s="815"/>
      <c r="S127" s="815"/>
      <c r="T127" s="815"/>
      <c r="U127" s="815"/>
      <c r="V127" s="815"/>
      <c r="W127" s="815"/>
      <c r="X127" s="815"/>
      <c r="Y127" s="815"/>
      <c r="Z127" s="815"/>
      <c r="AA127" s="815"/>
      <c r="AB127" s="815"/>
    </row>
    <row r="128">
      <c r="A128" s="815"/>
      <c r="B128" s="814"/>
      <c r="C128" s="814"/>
      <c r="D128" s="814"/>
      <c r="E128" s="814"/>
      <c r="F128" s="814"/>
      <c r="G128" s="817"/>
      <c r="H128" s="818"/>
      <c r="I128" s="814"/>
      <c r="J128" s="815"/>
      <c r="K128" s="815"/>
      <c r="L128" s="815"/>
      <c r="M128" s="815"/>
      <c r="N128" s="815"/>
      <c r="O128" s="815"/>
      <c r="P128" s="815"/>
      <c r="Q128" s="815"/>
      <c r="R128" s="815"/>
      <c r="S128" s="815"/>
      <c r="T128" s="815"/>
      <c r="U128" s="815"/>
      <c r="V128" s="815"/>
      <c r="W128" s="815"/>
      <c r="X128" s="815"/>
      <c r="Y128" s="815"/>
      <c r="Z128" s="815"/>
      <c r="AA128" s="815"/>
      <c r="AB128" s="815"/>
    </row>
    <row r="129">
      <c r="A129" s="815"/>
      <c r="B129" s="814"/>
      <c r="C129" s="814"/>
      <c r="D129" s="814"/>
      <c r="E129" s="814"/>
      <c r="F129" s="821"/>
      <c r="G129" s="822" t="s">
        <v>35</v>
      </c>
      <c r="H129" s="823" t="s">
        <v>36</v>
      </c>
      <c r="I129" s="814"/>
      <c r="J129" s="815"/>
      <c r="K129" s="815"/>
      <c r="L129" s="815"/>
      <c r="M129" s="815"/>
      <c r="N129" s="815"/>
      <c r="O129" s="815"/>
      <c r="P129" s="815"/>
      <c r="Q129" s="824"/>
      <c r="R129" s="815"/>
      <c r="S129" s="815"/>
      <c r="T129" s="815"/>
      <c r="U129" s="815"/>
      <c r="V129" s="815"/>
      <c r="W129" s="815"/>
      <c r="X129" s="815"/>
      <c r="Y129" s="815"/>
      <c r="Z129" s="815"/>
      <c r="AA129" s="815"/>
      <c r="AB129" s="815"/>
    </row>
    <row r="130">
      <c r="A130" s="825" t="s">
        <v>343</v>
      </c>
      <c r="B130" s="814"/>
      <c r="C130" s="814"/>
      <c r="D130" s="814"/>
      <c r="E130" s="814"/>
      <c r="F130" s="821"/>
      <c r="G130" s="221" t="s">
        <v>330</v>
      </c>
      <c r="H130" s="793">
        <f>(H121)</f>
        <v>234</v>
      </c>
      <c r="I130" s="814"/>
      <c r="J130" s="815"/>
      <c r="K130" s="815"/>
      <c r="L130" s="815"/>
      <c r="M130" s="815"/>
      <c r="N130" s="815"/>
      <c r="O130" s="815"/>
      <c r="P130" s="815"/>
      <c r="Q130" s="815"/>
      <c r="R130" s="815"/>
      <c r="S130" s="815"/>
      <c r="T130" s="815"/>
      <c r="U130" s="815"/>
      <c r="V130" s="815"/>
      <c r="W130" s="815"/>
      <c r="X130" s="815"/>
      <c r="Y130" s="815"/>
      <c r="Z130" s="815"/>
      <c r="AA130" s="815"/>
      <c r="AB130" s="815"/>
    </row>
    <row r="131">
      <c r="A131" s="815"/>
      <c r="B131" s="814"/>
      <c r="C131" s="814"/>
      <c r="D131" s="814"/>
      <c r="E131" s="814"/>
      <c r="F131" s="821"/>
      <c r="G131" s="822" t="s">
        <v>9</v>
      </c>
      <c r="H131" s="826">
        <f>SUM(H130)</f>
        <v>234</v>
      </c>
      <c r="I131" s="814"/>
      <c r="J131" s="815"/>
      <c r="K131" s="815"/>
      <c r="L131" s="815"/>
      <c r="M131" s="815"/>
      <c r="N131" s="815"/>
      <c r="O131" s="815"/>
      <c r="P131" s="815"/>
      <c r="Q131" s="815"/>
      <c r="R131" s="815"/>
      <c r="S131" s="815"/>
      <c r="T131" s="815"/>
      <c r="U131" s="815"/>
      <c r="V131" s="815"/>
      <c r="W131" s="815"/>
      <c r="X131" s="815"/>
      <c r="Y131" s="815"/>
      <c r="Z131" s="815"/>
      <c r="AA131" s="815"/>
      <c r="AB131" s="815"/>
    </row>
    <row r="132">
      <c r="A132" s="815"/>
      <c r="B132" s="814"/>
      <c r="C132" s="814"/>
      <c r="D132" s="814"/>
      <c r="E132" s="814"/>
      <c r="F132" s="814"/>
      <c r="G132" s="817"/>
      <c r="H132" s="818"/>
      <c r="I132" s="817"/>
      <c r="J132" s="815"/>
      <c r="K132" s="815"/>
      <c r="L132" s="815"/>
      <c r="M132" s="815"/>
      <c r="N132" s="815"/>
      <c r="O132" s="815"/>
      <c r="P132" s="815"/>
      <c r="Q132" s="815"/>
      <c r="R132" s="815"/>
      <c r="S132" s="815"/>
      <c r="T132" s="815"/>
      <c r="U132" s="815"/>
      <c r="V132" s="815"/>
      <c r="W132" s="815"/>
      <c r="X132" s="815"/>
      <c r="Y132" s="815"/>
      <c r="Z132" s="815"/>
      <c r="AA132" s="815"/>
      <c r="AB132" s="815"/>
    </row>
    <row r="133">
      <c r="A133" s="815"/>
      <c r="B133" s="814"/>
      <c r="C133" s="814"/>
      <c r="D133" s="814"/>
      <c r="E133" s="814"/>
      <c r="F133" s="821"/>
      <c r="G133" s="827" t="s">
        <v>131</v>
      </c>
      <c r="H133" s="828">
        <f>(6500-H131)</f>
        <v>6266</v>
      </c>
      <c r="I133" s="401">
        <f>(H131/6500)</f>
        <v>0.036</v>
      </c>
      <c r="J133" s="815"/>
      <c r="K133" s="815"/>
      <c r="L133" s="815"/>
      <c r="M133" s="815"/>
      <c r="N133" s="815"/>
      <c r="O133" s="815"/>
      <c r="P133" s="815"/>
      <c r="Q133" s="815"/>
      <c r="R133" s="815"/>
      <c r="S133" s="815"/>
      <c r="T133" s="815"/>
      <c r="U133" s="815"/>
      <c r="V133" s="815"/>
      <c r="W133" s="815"/>
      <c r="X133" s="815"/>
      <c r="Y133" s="815"/>
      <c r="Z133" s="815"/>
      <c r="AA133" s="815"/>
      <c r="AB133" s="815"/>
    </row>
    <row r="134">
      <c r="A134" s="816"/>
      <c r="B134" s="817"/>
      <c r="C134" s="817"/>
      <c r="D134" s="817"/>
      <c r="E134" s="817"/>
      <c r="F134" s="817"/>
      <c r="G134" s="817"/>
      <c r="H134" s="818"/>
      <c r="I134" s="817"/>
      <c r="J134" s="815"/>
      <c r="K134" s="816"/>
      <c r="L134" s="816"/>
      <c r="M134" s="816"/>
      <c r="N134" s="816"/>
      <c r="O134" s="816"/>
      <c r="P134" s="816"/>
      <c r="Q134" s="815"/>
      <c r="R134" s="815"/>
      <c r="S134" s="815"/>
      <c r="T134" s="815"/>
      <c r="U134" s="815"/>
      <c r="V134" s="815"/>
      <c r="W134" s="815"/>
      <c r="X134" s="815"/>
      <c r="Y134" s="815"/>
      <c r="Z134" s="815"/>
      <c r="AA134" s="815"/>
      <c r="AB134" s="815"/>
    </row>
    <row r="135">
      <c r="A135" s="770" t="s">
        <v>340</v>
      </c>
      <c r="B135" s="771"/>
      <c r="C135" s="771"/>
      <c r="D135" s="771"/>
      <c r="E135" s="771"/>
      <c r="F135" s="771">
        <v>1.0</v>
      </c>
      <c r="G135" s="771">
        <v>2.0</v>
      </c>
      <c r="H135" s="772"/>
      <c r="I135" s="772"/>
      <c r="J135" s="773"/>
      <c r="K135" s="770" t="s">
        <v>340</v>
      </c>
      <c r="L135" s="772"/>
      <c r="M135" s="772"/>
      <c r="N135" s="772"/>
      <c r="O135" s="772"/>
      <c r="P135" s="772"/>
      <c r="Q135" s="774"/>
      <c r="R135" s="774"/>
      <c r="S135" s="774"/>
      <c r="T135" s="774"/>
      <c r="U135" s="774"/>
      <c r="V135" s="774"/>
      <c r="W135" s="774"/>
      <c r="X135" s="774"/>
      <c r="Y135" s="774"/>
      <c r="Z135" s="774"/>
      <c r="AA135" s="774"/>
      <c r="AB135" s="774"/>
    </row>
    <row r="136">
      <c r="A136" s="775" t="s">
        <v>331</v>
      </c>
      <c r="B136" s="776" t="s">
        <v>2</v>
      </c>
      <c r="C136" s="776" t="s">
        <v>3</v>
      </c>
      <c r="D136" s="776" t="s">
        <v>4</v>
      </c>
      <c r="E136" s="776" t="s">
        <v>5</v>
      </c>
      <c r="F136" s="776" t="s">
        <v>6</v>
      </c>
      <c r="G136" s="776" t="s">
        <v>7</v>
      </c>
      <c r="H136" s="776" t="s">
        <v>9</v>
      </c>
      <c r="I136" s="776" t="s">
        <v>71</v>
      </c>
      <c r="J136" s="773"/>
      <c r="K136" s="776" t="s">
        <v>70</v>
      </c>
      <c r="L136" s="776" t="s">
        <v>72</v>
      </c>
      <c r="M136" s="776" t="s">
        <v>13</v>
      </c>
      <c r="N136" s="777" t="s">
        <v>73</v>
      </c>
      <c r="O136" s="776" t="s">
        <v>13</v>
      </c>
      <c r="P136" s="777" t="s">
        <v>74</v>
      </c>
      <c r="Q136" s="774"/>
      <c r="R136" s="774"/>
      <c r="S136" s="774"/>
      <c r="T136" s="774"/>
      <c r="U136" s="774"/>
      <c r="V136" s="774"/>
      <c r="W136" s="774"/>
      <c r="X136" s="774"/>
      <c r="Y136" s="774"/>
      <c r="Z136" s="774"/>
      <c r="AA136" s="774"/>
      <c r="AB136" s="774"/>
    </row>
    <row r="137">
      <c r="A137" s="778" t="s">
        <v>75</v>
      </c>
      <c r="B137" s="779">
        <f t="shared" ref="B137:G137" si="65"> sum(B138, B139, B140, B141,B142,B143,B144,B145,B146,B157,B158,B159)</f>
        <v>0</v>
      </c>
      <c r="C137" s="779">
        <f t="shared" si="65"/>
        <v>0</v>
      </c>
      <c r="D137" s="779">
        <f t="shared" si="65"/>
        <v>0</v>
      </c>
      <c r="E137" s="779">
        <f t="shared" si="65"/>
        <v>0</v>
      </c>
      <c r="F137" s="779">
        <f t="shared" si="65"/>
        <v>23</v>
      </c>
      <c r="G137" s="779">
        <f t="shared" si="65"/>
        <v>2</v>
      </c>
      <c r="H137" s="780">
        <f t="shared" ref="H137:H195" si="66">SUM(B137:G137)</f>
        <v>25</v>
      </c>
      <c r="I137" s="779">
        <v>0.0</v>
      </c>
      <c r="J137" s="773"/>
      <c r="K137" s="778" t="s">
        <v>75</v>
      </c>
      <c r="L137" s="779"/>
      <c r="M137" s="779"/>
      <c r="N137" s="779"/>
      <c r="O137" s="779"/>
      <c r="P137" s="779"/>
      <c r="Q137" s="774"/>
      <c r="R137" s="774"/>
      <c r="S137" s="774"/>
      <c r="T137" s="774"/>
      <c r="U137" s="774"/>
      <c r="V137" s="774"/>
      <c r="W137" s="774"/>
      <c r="X137" s="774"/>
      <c r="Y137" s="774"/>
      <c r="Z137" s="774"/>
      <c r="AA137" s="774"/>
      <c r="AB137" s="774"/>
    </row>
    <row r="138">
      <c r="A138" s="829" t="s">
        <v>134</v>
      </c>
      <c r="B138" s="782"/>
      <c r="C138" s="782"/>
      <c r="D138" s="782"/>
      <c r="E138" s="782"/>
      <c r="F138" s="782">
        <v>7.0</v>
      </c>
      <c r="G138" s="782"/>
      <c r="H138" s="783">
        <f t="shared" si="66"/>
        <v>7</v>
      </c>
      <c r="I138" s="784">
        <f>sum(H138:H140)</f>
        <v>7</v>
      </c>
      <c r="J138" s="785"/>
      <c r="K138" s="829" t="s">
        <v>134</v>
      </c>
      <c r="L138" s="786">
        <v>60.0</v>
      </c>
      <c r="M138" s="784">
        <f>(L138-H138)</f>
        <v>53</v>
      </c>
      <c r="N138" s="782"/>
      <c r="O138" s="784">
        <f t="shared" ref="O138:O139" si="67">sum(M138,N138)</f>
        <v>53</v>
      </c>
      <c r="P138" s="786"/>
      <c r="Q138" s="787"/>
      <c r="R138" s="774"/>
      <c r="S138" s="774"/>
      <c r="T138" s="774"/>
      <c r="U138" s="774"/>
      <c r="V138" s="774"/>
      <c r="W138" s="774"/>
      <c r="X138" s="774"/>
      <c r="Y138" s="774"/>
      <c r="Z138" s="774"/>
      <c r="AA138" s="774"/>
      <c r="AB138" s="774"/>
    </row>
    <row r="139">
      <c r="A139" s="788" t="s">
        <v>77</v>
      </c>
      <c r="B139" s="789"/>
      <c r="C139" s="790"/>
      <c r="D139" s="790"/>
      <c r="E139" s="790"/>
      <c r="F139" s="790"/>
      <c r="G139" s="796"/>
      <c r="H139" s="791">
        <f t="shared" si="66"/>
        <v>0</v>
      </c>
      <c r="I139" s="792">
        <f>(I138/60)</f>
        <v>0.1166666667</v>
      </c>
      <c r="J139" s="785"/>
      <c r="K139" s="788" t="s">
        <v>77</v>
      </c>
      <c r="L139" s="789">
        <v>5.0</v>
      </c>
      <c r="M139" s="793">
        <f>(L139-H139-H140)</f>
        <v>5</v>
      </c>
      <c r="N139" s="790"/>
      <c r="O139" s="792">
        <f t="shared" si="67"/>
        <v>5</v>
      </c>
      <c r="P139" s="793"/>
      <c r="Q139" s="774"/>
      <c r="R139" s="774"/>
      <c r="S139" s="774"/>
      <c r="T139" s="774"/>
      <c r="U139" s="774"/>
      <c r="V139" s="774"/>
      <c r="W139" s="774"/>
      <c r="X139" s="774"/>
      <c r="Y139" s="774"/>
      <c r="Z139" s="774"/>
      <c r="AA139" s="774"/>
      <c r="AB139" s="774"/>
    </row>
    <row r="140">
      <c r="A140" s="788" t="s">
        <v>78</v>
      </c>
      <c r="B140" s="789"/>
      <c r="C140" s="790"/>
      <c r="D140" s="790"/>
      <c r="E140" s="790"/>
      <c r="F140" s="790"/>
      <c r="G140" s="796"/>
      <c r="H140" s="791">
        <f t="shared" si="66"/>
        <v>0</v>
      </c>
      <c r="I140" s="792"/>
      <c r="J140" s="785"/>
      <c r="K140" s="788" t="s">
        <v>78</v>
      </c>
      <c r="L140" s="793" t="s">
        <v>79</v>
      </c>
      <c r="M140" s="792" t="s">
        <v>79</v>
      </c>
      <c r="N140" s="790"/>
      <c r="O140" s="792" t="s">
        <v>79</v>
      </c>
      <c r="P140" s="793"/>
      <c r="Q140" s="774"/>
      <c r="R140" s="774"/>
      <c r="S140" s="774"/>
      <c r="T140" s="774"/>
      <c r="U140" s="774"/>
      <c r="V140" s="774"/>
      <c r="W140" s="774"/>
      <c r="X140" s="774"/>
      <c r="Y140" s="774"/>
      <c r="Z140" s="774"/>
      <c r="AA140" s="774"/>
      <c r="AB140" s="774"/>
    </row>
    <row r="141">
      <c r="A141" s="829" t="s">
        <v>199</v>
      </c>
      <c r="B141" s="786"/>
      <c r="C141" s="786"/>
      <c r="D141" s="786"/>
      <c r="E141" s="786"/>
      <c r="F141" s="786">
        <v>10.0</v>
      </c>
      <c r="G141" s="782"/>
      <c r="H141" s="783">
        <f t="shared" si="66"/>
        <v>10</v>
      </c>
      <c r="I141" s="784">
        <f>sum(H141:H143)</f>
        <v>10</v>
      </c>
      <c r="J141" s="794"/>
      <c r="K141" s="829" t="s">
        <v>199</v>
      </c>
      <c r="L141" s="786">
        <v>60.0</v>
      </c>
      <c r="M141" s="784">
        <f>(L141-H141)</f>
        <v>50</v>
      </c>
      <c r="N141" s="782"/>
      <c r="O141" s="784">
        <f t="shared" ref="O141:O142" si="68">sum(M141,N141)</f>
        <v>50</v>
      </c>
      <c r="P141" s="784"/>
      <c r="Q141" s="774"/>
      <c r="R141" s="774"/>
      <c r="S141" s="774"/>
      <c r="T141" s="774"/>
      <c r="U141" s="774"/>
      <c r="V141" s="774"/>
      <c r="W141" s="774"/>
      <c r="X141" s="774"/>
      <c r="Y141" s="774"/>
      <c r="Z141" s="774"/>
      <c r="AA141" s="774"/>
      <c r="AB141" s="774"/>
    </row>
    <row r="142">
      <c r="A142" s="788" t="s">
        <v>77</v>
      </c>
      <c r="B142" s="789"/>
      <c r="C142" s="790"/>
      <c r="D142" s="790"/>
      <c r="E142" s="790"/>
      <c r="F142" s="790"/>
      <c r="G142" s="790"/>
      <c r="H142" s="791">
        <f t="shared" si="66"/>
        <v>0</v>
      </c>
      <c r="I142" s="792">
        <f>(I141/60)</f>
        <v>0.1666666667</v>
      </c>
      <c r="J142" s="794"/>
      <c r="K142" s="788" t="s">
        <v>77</v>
      </c>
      <c r="L142" s="789">
        <v>5.0</v>
      </c>
      <c r="M142" s="793">
        <f>(L142-H142-H143)</f>
        <v>5</v>
      </c>
      <c r="N142" s="790"/>
      <c r="O142" s="792">
        <f t="shared" si="68"/>
        <v>5</v>
      </c>
      <c r="P142" s="792"/>
      <c r="Q142" s="787"/>
      <c r="R142" s="774"/>
      <c r="S142" s="774"/>
      <c r="T142" s="774"/>
      <c r="U142" s="774"/>
      <c r="V142" s="774"/>
      <c r="W142" s="774"/>
      <c r="X142" s="774"/>
      <c r="Y142" s="774"/>
      <c r="Z142" s="774"/>
      <c r="AA142" s="774"/>
      <c r="AB142" s="774"/>
    </row>
    <row r="143">
      <c r="A143" s="788" t="s">
        <v>78</v>
      </c>
      <c r="B143" s="789"/>
      <c r="C143" s="790"/>
      <c r="D143" s="790"/>
      <c r="E143" s="790"/>
      <c r="F143" s="790"/>
      <c r="G143" s="790"/>
      <c r="H143" s="791">
        <f t="shared" si="66"/>
        <v>0</v>
      </c>
      <c r="I143" s="792"/>
      <c r="J143" s="794"/>
      <c r="K143" s="788" t="s">
        <v>78</v>
      </c>
      <c r="L143" s="793" t="s">
        <v>79</v>
      </c>
      <c r="M143" s="792" t="s">
        <v>79</v>
      </c>
      <c r="N143" s="790"/>
      <c r="O143" s="792" t="s">
        <v>79</v>
      </c>
      <c r="P143" s="792"/>
      <c r="Q143" s="787"/>
      <c r="R143" s="774"/>
      <c r="S143" s="774"/>
      <c r="T143" s="774"/>
      <c r="U143" s="774"/>
      <c r="V143" s="774"/>
      <c r="W143" s="774"/>
      <c r="X143" s="774"/>
      <c r="Y143" s="774"/>
      <c r="Z143" s="774"/>
      <c r="AA143" s="774"/>
      <c r="AB143" s="774"/>
    </row>
    <row r="144">
      <c r="A144" s="830" t="s">
        <v>230</v>
      </c>
      <c r="B144" s="782"/>
      <c r="C144" s="782"/>
      <c r="D144" s="782"/>
      <c r="E144" s="782"/>
      <c r="F144" s="782">
        <v>6.0</v>
      </c>
      <c r="G144" s="782">
        <v>2.0</v>
      </c>
      <c r="H144" s="783">
        <f t="shared" si="66"/>
        <v>8</v>
      </c>
      <c r="I144" s="784">
        <f>sum(H144:H146)</f>
        <v>8</v>
      </c>
      <c r="J144" s="794"/>
      <c r="K144" s="830" t="s">
        <v>230</v>
      </c>
      <c r="L144" s="786">
        <v>40.0</v>
      </c>
      <c r="M144" s="784">
        <f>(L144-H144)</f>
        <v>32</v>
      </c>
      <c r="N144" s="782"/>
      <c r="O144" s="784">
        <f t="shared" ref="O144:O145" si="69">sum(M144,N144)</f>
        <v>32</v>
      </c>
      <c r="P144" s="784"/>
      <c r="Q144" s="787"/>
      <c r="R144" s="774"/>
      <c r="S144" s="774"/>
      <c r="T144" s="774"/>
      <c r="U144" s="774"/>
      <c r="V144" s="774"/>
      <c r="W144" s="774"/>
      <c r="X144" s="774"/>
      <c r="Y144" s="774"/>
      <c r="Z144" s="774"/>
      <c r="AA144" s="774"/>
      <c r="AB144" s="774"/>
    </row>
    <row r="145">
      <c r="A145" s="788" t="s">
        <v>77</v>
      </c>
      <c r="B145" s="789"/>
      <c r="C145" s="790"/>
      <c r="D145" s="790"/>
      <c r="E145" s="790"/>
      <c r="F145" s="790"/>
      <c r="G145" s="796"/>
      <c r="H145" s="791">
        <f t="shared" si="66"/>
        <v>0</v>
      </c>
      <c r="I145" s="792">
        <f>(I144/60)</f>
        <v>0.1333333333</v>
      </c>
      <c r="J145" s="794"/>
      <c r="K145" s="788" t="s">
        <v>77</v>
      </c>
      <c r="L145" s="789">
        <v>5.0</v>
      </c>
      <c r="M145" s="793">
        <f>(L145-H145-H146)</f>
        <v>5</v>
      </c>
      <c r="N145" s="790"/>
      <c r="O145" s="792">
        <f t="shared" si="69"/>
        <v>5</v>
      </c>
      <c r="P145" s="793"/>
      <c r="Q145" s="787"/>
      <c r="R145" s="774"/>
      <c r="S145" s="774"/>
      <c r="T145" s="774"/>
      <c r="U145" s="774"/>
      <c r="V145" s="774"/>
      <c r="W145" s="774"/>
      <c r="X145" s="774"/>
      <c r="Y145" s="774"/>
      <c r="Z145" s="774"/>
      <c r="AA145" s="774"/>
      <c r="AB145" s="774"/>
    </row>
    <row r="146">
      <c r="A146" s="788" t="s">
        <v>78</v>
      </c>
      <c r="B146" s="789"/>
      <c r="C146" s="790"/>
      <c r="D146" s="790"/>
      <c r="E146" s="790"/>
      <c r="F146" s="790"/>
      <c r="G146" s="796"/>
      <c r="H146" s="791">
        <f t="shared" si="66"/>
        <v>0</v>
      </c>
      <c r="I146" s="792"/>
      <c r="J146" s="794"/>
      <c r="K146" s="788" t="s">
        <v>78</v>
      </c>
      <c r="L146" s="793" t="s">
        <v>79</v>
      </c>
      <c r="M146" s="792" t="s">
        <v>79</v>
      </c>
      <c r="N146" s="790"/>
      <c r="O146" s="792" t="s">
        <v>79</v>
      </c>
      <c r="P146" s="793"/>
      <c r="Q146" s="787"/>
      <c r="R146" s="774"/>
      <c r="S146" s="774"/>
      <c r="T146" s="774"/>
      <c r="U146" s="774"/>
      <c r="V146" s="774"/>
      <c r="W146" s="774"/>
      <c r="X146" s="774"/>
      <c r="Y146" s="774"/>
      <c r="Z146" s="774"/>
      <c r="AA146" s="774"/>
      <c r="AB146" s="774"/>
    </row>
    <row r="147">
      <c r="A147" s="830" t="s">
        <v>200</v>
      </c>
      <c r="B147" s="782"/>
      <c r="C147" s="782"/>
      <c r="D147" s="782"/>
      <c r="E147" s="782"/>
      <c r="F147" s="782"/>
      <c r="G147" s="782"/>
      <c r="H147" s="783">
        <f t="shared" si="66"/>
        <v>0</v>
      </c>
      <c r="I147" s="784">
        <f>sum(H147:H149)</f>
        <v>0</v>
      </c>
      <c r="J147" s="785"/>
      <c r="K147" s="830" t="s">
        <v>200</v>
      </c>
      <c r="L147" s="786">
        <v>40.0</v>
      </c>
      <c r="M147" s="784">
        <f>(L147-H147)</f>
        <v>40</v>
      </c>
      <c r="N147" s="782"/>
      <c r="O147" s="784">
        <f t="shared" ref="O147:O148" si="70">sum(M147,N147)</f>
        <v>40</v>
      </c>
      <c r="P147" s="786"/>
      <c r="Q147" s="787"/>
      <c r="R147" s="774"/>
      <c r="S147" s="774"/>
      <c r="T147" s="774"/>
      <c r="U147" s="774"/>
      <c r="V147" s="774"/>
      <c r="W147" s="774"/>
      <c r="X147" s="774"/>
      <c r="Y147" s="774"/>
      <c r="Z147" s="774"/>
      <c r="AA147" s="774"/>
      <c r="AB147" s="774"/>
    </row>
    <row r="148">
      <c r="A148" s="788" t="s">
        <v>77</v>
      </c>
      <c r="B148" s="789"/>
      <c r="C148" s="790"/>
      <c r="D148" s="790"/>
      <c r="E148" s="790"/>
      <c r="F148" s="790"/>
      <c r="G148" s="796"/>
      <c r="H148" s="791">
        <f t="shared" si="66"/>
        <v>0</v>
      </c>
      <c r="I148" s="792">
        <f>(I147/60)</f>
        <v>0</v>
      </c>
      <c r="J148" s="785"/>
      <c r="K148" s="788" t="s">
        <v>77</v>
      </c>
      <c r="L148" s="789">
        <v>5.0</v>
      </c>
      <c r="M148" s="793">
        <f>(L148-H148-H149)</f>
        <v>5</v>
      </c>
      <c r="N148" s="790"/>
      <c r="O148" s="792">
        <f t="shared" si="70"/>
        <v>5</v>
      </c>
      <c r="P148" s="793"/>
      <c r="Q148" s="774"/>
      <c r="R148" s="774"/>
      <c r="S148" s="774"/>
      <c r="T148" s="774"/>
      <c r="U148" s="774"/>
      <c r="V148" s="774"/>
      <c r="W148" s="774"/>
      <c r="X148" s="774"/>
      <c r="Y148" s="774"/>
      <c r="Z148" s="774"/>
      <c r="AA148" s="774"/>
      <c r="AB148" s="774"/>
    </row>
    <row r="149">
      <c r="A149" s="788" t="s">
        <v>78</v>
      </c>
      <c r="B149" s="789"/>
      <c r="C149" s="790"/>
      <c r="D149" s="790"/>
      <c r="E149" s="790"/>
      <c r="F149" s="790"/>
      <c r="G149" s="796"/>
      <c r="H149" s="791">
        <f t="shared" si="66"/>
        <v>0</v>
      </c>
      <c r="I149" s="792"/>
      <c r="J149" s="785"/>
      <c r="K149" s="788" t="s">
        <v>78</v>
      </c>
      <c r="L149" s="793" t="s">
        <v>79</v>
      </c>
      <c r="M149" s="792" t="s">
        <v>79</v>
      </c>
      <c r="N149" s="790"/>
      <c r="O149" s="792" t="s">
        <v>79</v>
      </c>
      <c r="P149" s="793"/>
      <c r="Q149" s="774"/>
      <c r="R149" s="774"/>
      <c r="S149" s="774"/>
      <c r="T149" s="774"/>
      <c r="U149" s="774"/>
      <c r="V149" s="774"/>
      <c r="W149" s="774"/>
      <c r="X149" s="774"/>
      <c r="Y149" s="774"/>
      <c r="Z149" s="774"/>
      <c r="AA149" s="774"/>
      <c r="AB149" s="774"/>
    </row>
    <row r="150">
      <c r="A150" s="778" t="s">
        <v>268</v>
      </c>
      <c r="B150" s="779">
        <f t="shared" ref="B150:G150" si="71"> sum(B151, B152, B153, B154,B155,B156,B157,B158,B159,B160,B161,B162)</f>
        <v>0</v>
      </c>
      <c r="C150" s="779">
        <f t="shared" si="71"/>
        <v>0</v>
      </c>
      <c r="D150" s="779">
        <f t="shared" si="71"/>
        <v>0</v>
      </c>
      <c r="E150" s="779">
        <f t="shared" si="71"/>
        <v>0</v>
      </c>
      <c r="F150" s="779">
        <f t="shared" si="71"/>
        <v>0</v>
      </c>
      <c r="G150" s="779">
        <f t="shared" si="71"/>
        <v>0</v>
      </c>
      <c r="H150" s="780">
        <f t="shared" si="66"/>
        <v>0</v>
      </c>
      <c r="I150" s="779">
        <v>0.0</v>
      </c>
      <c r="J150" s="773"/>
      <c r="K150" s="778" t="s">
        <v>268</v>
      </c>
      <c r="L150" s="779"/>
      <c r="M150" s="779"/>
      <c r="N150" s="779"/>
      <c r="O150" s="779"/>
      <c r="P150" s="779"/>
      <c r="Q150" s="774"/>
      <c r="R150" s="774"/>
      <c r="S150" s="774"/>
      <c r="T150" s="774"/>
      <c r="U150" s="774"/>
      <c r="V150" s="774"/>
      <c r="W150" s="774"/>
      <c r="X150" s="774"/>
      <c r="Y150" s="774"/>
      <c r="Z150" s="774"/>
      <c r="AA150" s="774"/>
      <c r="AB150" s="774"/>
    </row>
    <row r="151">
      <c r="A151" s="795" t="s">
        <v>344</v>
      </c>
      <c r="B151" s="786"/>
      <c r="C151" s="786"/>
      <c r="D151" s="786"/>
      <c r="E151" s="786"/>
      <c r="F151" s="786"/>
      <c r="G151" s="782"/>
      <c r="H151" s="783">
        <f t="shared" si="66"/>
        <v>0</v>
      </c>
      <c r="I151" s="784">
        <f>sum(H151:H153)</f>
        <v>0</v>
      </c>
      <c r="J151" s="794"/>
      <c r="K151" s="795" t="s">
        <v>344</v>
      </c>
      <c r="L151" s="786">
        <v>40.0</v>
      </c>
      <c r="M151" s="784">
        <f>(L151-H151)</f>
        <v>40</v>
      </c>
      <c r="N151" s="782"/>
      <c r="O151" s="784">
        <f t="shared" ref="O151:O152" si="72">sum(M151,N151)</f>
        <v>40</v>
      </c>
      <c r="P151" s="784"/>
      <c r="Q151" s="774"/>
      <c r="R151" s="774"/>
      <c r="S151" s="774"/>
      <c r="T151" s="774"/>
      <c r="U151" s="774"/>
      <c r="V151" s="774"/>
      <c r="W151" s="774"/>
      <c r="X151" s="774"/>
      <c r="Y151" s="774"/>
      <c r="Z151" s="774"/>
      <c r="AA151" s="774"/>
      <c r="AB151" s="774"/>
    </row>
    <row r="152">
      <c r="A152" s="788" t="s">
        <v>77</v>
      </c>
      <c r="B152" s="789"/>
      <c r="C152" s="790"/>
      <c r="D152" s="790"/>
      <c r="E152" s="790"/>
      <c r="F152" s="790"/>
      <c r="G152" s="790"/>
      <c r="H152" s="791">
        <f t="shared" si="66"/>
        <v>0</v>
      </c>
      <c r="I152" s="792">
        <f>(I151/60)</f>
        <v>0</v>
      </c>
      <c r="J152" s="794"/>
      <c r="K152" s="788" t="s">
        <v>77</v>
      </c>
      <c r="L152" s="789">
        <v>5.0</v>
      </c>
      <c r="M152" s="793">
        <f>(L152-H152-H153)</f>
        <v>5</v>
      </c>
      <c r="N152" s="790"/>
      <c r="O152" s="792">
        <f t="shared" si="72"/>
        <v>5</v>
      </c>
      <c r="P152" s="792"/>
      <c r="Q152" s="787"/>
      <c r="R152" s="774"/>
      <c r="S152" s="774"/>
      <c r="T152" s="774"/>
      <c r="U152" s="774"/>
      <c r="V152" s="774"/>
      <c r="W152" s="774"/>
      <c r="X152" s="774"/>
      <c r="Y152" s="774"/>
      <c r="Z152" s="774"/>
      <c r="AA152" s="774"/>
      <c r="AB152" s="774"/>
    </row>
    <row r="153">
      <c r="A153" s="788" t="s">
        <v>78</v>
      </c>
      <c r="B153" s="789"/>
      <c r="C153" s="790"/>
      <c r="D153" s="790"/>
      <c r="E153" s="790"/>
      <c r="F153" s="790"/>
      <c r="G153" s="790"/>
      <c r="H153" s="791">
        <f t="shared" si="66"/>
        <v>0</v>
      </c>
      <c r="I153" s="792"/>
      <c r="J153" s="794"/>
      <c r="K153" s="788" t="s">
        <v>78</v>
      </c>
      <c r="L153" s="793" t="s">
        <v>79</v>
      </c>
      <c r="M153" s="792" t="s">
        <v>79</v>
      </c>
      <c r="N153" s="790"/>
      <c r="O153" s="792" t="s">
        <v>79</v>
      </c>
      <c r="P153" s="792"/>
      <c r="Q153" s="787"/>
      <c r="R153" s="774"/>
      <c r="S153" s="774"/>
      <c r="T153" s="774"/>
      <c r="U153" s="774"/>
      <c r="V153" s="774"/>
      <c r="W153" s="774"/>
      <c r="X153" s="774"/>
      <c r="Y153" s="774"/>
      <c r="Z153" s="774"/>
      <c r="AA153" s="774"/>
      <c r="AB153" s="774"/>
    </row>
    <row r="154">
      <c r="A154" s="795" t="s">
        <v>345</v>
      </c>
      <c r="B154" s="782"/>
      <c r="C154" s="782"/>
      <c r="D154" s="782"/>
      <c r="E154" s="782"/>
      <c r="F154" s="782"/>
      <c r="G154" s="782"/>
      <c r="H154" s="783">
        <f t="shared" si="66"/>
        <v>0</v>
      </c>
      <c r="I154" s="784">
        <f>sum(H154:H156)</f>
        <v>0</v>
      </c>
      <c r="J154" s="794"/>
      <c r="K154" s="795" t="s">
        <v>345</v>
      </c>
      <c r="L154" s="786">
        <v>40.0</v>
      </c>
      <c r="M154" s="784">
        <f>(L154-H154)</f>
        <v>40</v>
      </c>
      <c r="N154" s="782"/>
      <c r="O154" s="784">
        <f t="shared" ref="O154:O155" si="73">sum(M154,N154)</f>
        <v>40</v>
      </c>
      <c r="P154" s="784"/>
      <c r="Q154" s="787"/>
      <c r="R154" s="774"/>
      <c r="S154" s="774"/>
      <c r="T154" s="774"/>
      <c r="U154" s="774"/>
      <c r="V154" s="774"/>
      <c r="W154" s="774"/>
      <c r="X154" s="774"/>
      <c r="Y154" s="774"/>
      <c r="Z154" s="774"/>
      <c r="AA154" s="774"/>
      <c r="AB154" s="774"/>
    </row>
    <row r="155">
      <c r="A155" s="788" t="s">
        <v>77</v>
      </c>
      <c r="B155" s="789"/>
      <c r="C155" s="790"/>
      <c r="D155" s="790"/>
      <c r="E155" s="790"/>
      <c r="F155" s="790"/>
      <c r="G155" s="796"/>
      <c r="H155" s="791">
        <f t="shared" si="66"/>
        <v>0</v>
      </c>
      <c r="I155" s="792">
        <f>(I154/60)</f>
        <v>0</v>
      </c>
      <c r="J155" s="794"/>
      <c r="K155" s="788" t="s">
        <v>77</v>
      </c>
      <c r="L155" s="789">
        <v>5.0</v>
      </c>
      <c r="M155" s="793">
        <f>(L155-H155-H156)</f>
        <v>5</v>
      </c>
      <c r="N155" s="790"/>
      <c r="O155" s="792">
        <f t="shared" si="73"/>
        <v>5</v>
      </c>
      <c r="P155" s="793"/>
      <c r="Q155" s="787"/>
      <c r="R155" s="774"/>
      <c r="S155" s="774"/>
      <c r="T155" s="774"/>
      <c r="U155" s="774"/>
      <c r="V155" s="774"/>
      <c r="W155" s="774"/>
      <c r="X155" s="774"/>
      <c r="Y155" s="774"/>
      <c r="Z155" s="774"/>
      <c r="AA155" s="774"/>
      <c r="AB155" s="774"/>
    </row>
    <row r="156">
      <c r="A156" s="788" t="s">
        <v>78</v>
      </c>
      <c r="B156" s="789"/>
      <c r="C156" s="790"/>
      <c r="D156" s="790"/>
      <c r="E156" s="790"/>
      <c r="F156" s="790"/>
      <c r="G156" s="796"/>
      <c r="H156" s="791">
        <f t="shared" si="66"/>
        <v>0</v>
      </c>
      <c r="I156" s="792"/>
      <c r="J156" s="794"/>
      <c r="K156" s="788" t="s">
        <v>78</v>
      </c>
      <c r="L156" s="793" t="s">
        <v>79</v>
      </c>
      <c r="M156" s="792" t="s">
        <v>79</v>
      </c>
      <c r="N156" s="790"/>
      <c r="O156" s="792" t="s">
        <v>79</v>
      </c>
      <c r="P156" s="793"/>
      <c r="Q156" s="787"/>
      <c r="R156" s="774"/>
      <c r="S156" s="774"/>
      <c r="T156" s="774"/>
      <c r="U156" s="774"/>
      <c r="V156" s="774"/>
      <c r="W156" s="774"/>
      <c r="X156" s="774"/>
      <c r="Y156" s="774"/>
      <c r="Z156" s="774"/>
      <c r="AA156" s="774"/>
      <c r="AB156" s="774"/>
    </row>
    <row r="157">
      <c r="A157" s="795" t="s">
        <v>346</v>
      </c>
      <c r="B157" s="782"/>
      <c r="C157" s="782"/>
      <c r="D157" s="782"/>
      <c r="E157" s="782"/>
      <c r="F157" s="782"/>
      <c r="G157" s="782"/>
      <c r="H157" s="783">
        <f t="shared" si="66"/>
        <v>0</v>
      </c>
      <c r="I157" s="784">
        <f>sum(H157:H159)</f>
        <v>0</v>
      </c>
      <c r="J157" s="794"/>
      <c r="K157" s="795" t="s">
        <v>346</v>
      </c>
      <c r="L157" s="786">
        <v>40.0</v>
      </c>
      <c r="M157" s="784">
        <f>(L157-H157)</f>
        <v>40</v>
      </c>
      <c r="N157" s="782"/>
      <c r="O157" s="784">
        <f t="shared" ref="O157:O158" si="74">sum(M157,N157)</f>
        <v>40</v>
      </c>
      <c r="P157" s="786"/>
      <c r="Q157" s="787"/>
      <c r="R157" s="774"/>
      <c r="S157" s="774"/>
      <c r="T157" s="774"/>
      <c r="U157" s="774"/>
      <c r="V157" s="774"/>
      <c r="W157" s="774"/>
      <c r="X157" s="774"/>
      <c r="Y157" s="774"/>
      <c r="Z157" s="774"/>
      <c r="AA157" s="774"/>
      <c r="AB157" s="774"/>
    </row>
    <row r="158">
      <c r="A158" s="788" t="s">
        <v>77</v>
      </c>
      <c r="B158" s="789"/>
      <c r="C158" s="790"/>
      <c r="D158" s="790"/>
      <c r="E158" s="790"/>
      <c r="F158" s="790"/>
      <c r="G158" s="796"/>
      <c r="H158" s="791">
        <f t="shared" si="66"/>
        <v>0</v>
      </c>
      <c r="I158" s="792">
        <f>(I157/60)</f>
        <v>0</v>
      </c>
      <c r="J158" s="794"/>
      <c r="K158" s="788" t="s">
        <v>77</v>
      </c>
      <c r="L158" s="789">
        <v>5.0</v>
      </c>
      <c r="M158" s="793">
        <f>(L158-H158-H159)</f>
        <v>5</v>
      </c>
      <c r="N158" s="790"/>
      <c r="O158" s="792">
        <f t="shared" si="74"/>
        <v>5</v>
      </c>
      <c r="P158" s="793"/>
      <c r="Q158" s="787"/>
      <c r="R158" s="774"/>
      <c r="S158" s="774"/>
      <c r="T158" s="774"/>
      <c r="U158" s="774"/>
      <c r="V158" s="774"/>
      <c r="W158" s="774"/>
      <c r="X158" s="774"/>
      <c r="Y158" s="774"/>
      <c r="Z158" s="774"/>
      <c r="AA158" s="774"/>
      <c r="AB158" s="774"/>
    </row>
    <row r="159">
      <c r="A159" s="788" t="s">
        <v>78</v>
      </c>
      <c r="B159" s="789"/>
      <c r="C159" s="790"/>
      <c r="D159" s="790"/>
      <c r="E159" s="790"/>
      <c r="F159" s="790"/>
      <c r="G159" s="796"/>
      <c r="H159" s="791">
        <f t="shared" si="66"/>
        <v>0</v>
      </c>
      <c r="I159" s="792"/>
      <c r="J159" s="794"/>
      <c r="K159" s="788" t="s">
        <v>78</v>
      </c>
      <c r="L159" s="793" t="s">
        <v>79</v>
      </c>
      <c r="M159" s="792" t="s">
        <v>79</v>
      </c>
      <c r="N159" s="790"/>
      <c r="O159" s="792" t="s">
        <v>79</v>
      </c>
      <c r="P159" s="793"/>
      <c r="Q159" s="787"/>
      <c r="R159" s="774"/>
      <c r="S159" s="774"/>
      <c r="T159" s="774"/>
      <c r="U159" s="774"/>
      <c r="V159" s="774"/>
      <c r="W159" s="774"/>
      <c r="X159" s="774"/>
      <c r="Y159" s="774"/>
      <c r="Z159" s="774"/>
      <c r="AA159" s="774"/>
      <c r="AB159" s="774"/>
    </row>
    <row r="160">
      <c r="A160" s="795" t="s">
        <v>335</v>
      </c>
      <c r="B160" s="786"/>
      <c r="C160" s="786"/>
      <c r="D160" s="786"/>
      <c r="E160" s="786"/>
      <c r="F160" s="786"/>
      <c r="G160" s="782"/>
      <c r="H160" s="783">
        <f t="shared" si="66"/>
        <v>0</v>
      </c>
      <c r="I160" s="784">
        <f>sum(H160:H162)</f>
        <v>0</v>
      </c>
      <c r="J160" s="794"/>
      <c r="K160" s="795" t="s">
        <v>335</v>
      </c>
      <c r="L160" s="786">
        <v>40.0</v>
      </c>
      <c r="M160" s="784">
        <f>(L160-H160)</f>
        <v>40</v>
      </c>
      <c r="N160" s="782"/>
      <c r="O160" s="784">
        <f t="shared" ref="O160:O161" si="75">sum(M160,N160)</f>
        <v>40</v>
      </c>
      <c r="P160" s="784"/>
      <c r="Q160" s="774"/>
      <c r="R160" s="774"/>
      <c r="S160" s="774"/>
      <c r="T160" s="774"/>
      <c r="U160" s="774"/>
      <c r="V160" s="774"/>
      <c r="W160" s="774"/>
      <c r="X160" s="774"/>
      <c r="Y160" s="774"/>
      <c r="Z160" s="774"/>
      <c r="AA160" s="774"/>
      <c r="AB160" s="774"/>
    </row>
    <row r="161">
      <c r="A161" s="788" t="s">
        <v>77</v>
      </c>
      <c r="B161" s="789"/>
      <c r="C161" s="790"/>
      <c r="D161" s="790"/>
      <c r="E161" s="790"/>
      <c r="F161" s="790"/>
      <c r="G161" s="790"/>
      <c r="H161" s="791">
        <f t="shared" si="66"/>
        <v>0</v>
      </c>
      <c r="I161" s="792">
        <f>(I160/60)</f>
        <v>0</v>
      </c>
      <c r="J161" s="794"/>
      <c r="K161" s="788" t="s">
        <v>77</v>
      </c>
      <c r="L161" s="789">
        <v>5.0</v>
      </c>
      <c r="M161" s="793">
        <f>(L161-H161-H162)</f>
        <v>5</v>
      </c>
      <c r="N161" s="790"/>
      <c r="O161" s="792">
        <f t="shared" si="75"/>
        <v>5</v>
      </c>
      <c r="P161" s="792"/>
      <c r="Q161" s="787"/>
      <c r="R161" s="774"/>
      <c r="S161" s="774"/>
      <c r="T161" s="774"/>
      <c r="U161" s="774"/>
      <c r="V161" s="774"/>
      <c r="W161" s="774"/>
      <c r="X161" s="774"/>
      <c r="Y161" s="774"/>
      <c r="Z161" s="774"/>
      <c r="AA161" s="774"/>
      <c r="AB161" s="774"/>
    </row>
    <row r="162">
      <c r="A162" s="788" t="s">
        <v>78</v>
      </c>
      <c r="B162" s="789"/>
      <c r="C162" s="790"/>
      <c r="D162" s="790"/>
      <c r="E162" s="790"/>
      <c r="F162" s="790"/>
      <c r="G162" s="790"/>
      <c r="H162" s="791">
        <f t="shared" si="66"/>
        <v>0</v>
      </c>
      <c r="I162" s="792"/>
      <c r="J162" s="794"/>
      <c r="K162" s="788" t="s">
        <v>78</v>
      </c>
      <c r="L162" s="793" t="s">
        <v>79</v>
      </c>
      <c r="M162" s="792" t="s">
        <v>79</v>
      </c>
      <c r="N162" s="790"/>
      <c r="O162" s="792" t="s">
        <v>79</v>
      </c>
      <c r="P162" s="792"/>
      <c r="Q162" s="787"/>
      <c r="R162" s="774"/>
      <c r="S162" s="774"/>
      <c r="T162" s="774"/>
      <c r="U162" s="774"/>
      <c r="V162" s="774"/>
      <c r="W162" s="774"/>
      <c r="X162" s="774"/>
      <c r="Y162" s="774"/>
      <c r="Z162" s="774"/>
      <c r="AA162" s="774"/>
      <c r="AB162" s="774"/>
    </row>
    <row r="163">
      <c r="A163" s="778" t="s">
        <v>87</v>
      </c>
      <c r="B163" s="779">
        <f t="shared" ref="B163:G163" si="76"> sum(B164, B165, B166, B167,B168,B169,B170,B171,B172,B173,B174,B175)</f>
        <v>0</v>
      </c>
      <c r="C163" s="779">
        <f t="shared" si="76"/>
        <v>0</v>
      </c>
      <c r="D163" s="779">
        <f t="shared" si="76"/>
        <v>0</v>
      </c>
      <c r="E163" s="779">
        <f t="shared" si="76"/>
        <v>0</v>
      </c>
      <c r="F163" s="779">
        <f t="shared" si="76"/>
        <v>0</v>
      </c>
      <c r="G163" s="779">
        <f t="shared" si="76"/>
        <v>0</v>
      </c>
      <c r="H163" s="780">
        <f t="shared" si="66"/>
        <v>0</v>
      </c>
      <c r="I163" s="779">
        <v>0.0</v>
      </c>
      <c r="J163" s="785"/>
      <c r="K163" s="778" t="s">
        <v>87</v>
      </c>
      <c r="L163" s="798"/>
      <c r="M163" s="798"/>
      <c r="N163" s="798"/>
      <c r="O163" s="798"/>
      <c r="P163" s="798"/>
      <c r="Q163" s="774"/>
      <c r="R163" s="774"/>
      <c r="S163" s="774"/>
      <c r="T163" s="774"/>
      <c r="U163" s="774"/>
      <c r="V163" s="774"/>
      <c r="W163" s="774"/>
      <c r="X163" s="774"/>
      <c r="Y163" s="774"/>
      <c r="Z163" s="774"/>
      <c r="AA163" s="774"/>
      <c r="AB163" s="774"/>
    </row>
    <row r="164">
      <c r="A164" s="795" t="s">
        <v>347</v>
      </c>
      <c r="B164" s="782"/>
      <c r="C164" s="782"/>
      <c r="D164" s="782"/>
      <c r="E164" s="782"/>
      <c r="F164" s="782"/>
      <c r="G164" s="782"/>
      <c r="H164" s="783">
        <f t="shared" si="66"/>
        <v>0</v>
      </c>
      <c r="I164" s="784">
        <f>sum(H164:H166)</f>
        <v>0</v>
      </c>
      <c r="J164" s="794"/>
      <c r="K164" s="795" t="s">
        <v>347</v>
      </c>
      <c r="L164" s="786">
        <v>40.0</v>
      </c>
      <c r="M164" s="784">
        <f>(L164-H164)</f>
        <v>40</v>
      </c>
      <c r="N164" s="782"/>
      <c r="O164" s="784">
        <f t="shared" ref="O164:O165" si="77">sum(M164,N164)</f>
        <v>40</v>
      </c>
      <c r="P164" s="784"/>
      <c r="Q164" s="787"/>
      <c r="R164" s="774"/>
      <c r="S164" s="774"/>
      <c r="T164" s="774"/>
      <c r="U164" s="774"/>
      <c r="V164" s="774"/>
      <c r="W164" s="774"/>
      <c r="X164" s="774"/>
      <c r="Y164" s="774"/>
      <c r="Z164" s="774"/>
      <c r="AA164" s="774"/>
      <c r="AB164" s="774"/>
    </row>
    <row r="165">
      <c r="A165" s="788" t="s">
        <v>77</v>
      </c>
      <c r="B165" s="789"/>
      <c r="C165" s="790"/>
      <c r="D165" s="790"/>
      <c r="E165" s="790"/>
      <c r="F165" s="790"/>
      <c r="G165" s="796"/>
      <c r="H165" s="791">
        <f t="shared" si="66"/>
        <v>0</v>
      </c>
      <c r="I165" s="792">
        <f>(I164/60)</f>
        <v>0</v>
      </c>
      <c r="J165" s="794"/>
      <c r="K165" s="788" t="s">
        <v>77</v>
      </c>
      <c r="L165" s="789">
        <v>5.0</v>
      </c>
      <c r="M165" s="793">
        <f>(L165-H165-H166)</f>
        <v>5</v>
      </c>
      <c r="N165" s="790"/>
      <c r="O165" s="792">
        <f t="shared" si="77"/>
        <v>5</v>
      </c>
      <c r="P165" s="793"/>
      <c r="Q165" s="787"/>
      <c r="R165" s="774"/>
      <c r="S165" s="774"/>
      <c r="T165" s="774"/>
      <c r="U165" s="774"/>
      <c r="V165" s="774"/>
      <c r="W165" s="774"/>
      <c r="X165" s="774"/>
      <c r="Y165" s="774"/>
      <c r="Z165" s="774"/>
      <c r="AA165" s="774"/>
      <c r="AB165" s="774"/>
    </row>
    <row r="166">
      <c r="A166" s="788" t="s">
        <v>78</v>
      </c>
      <c r="B166" s="789"/>
      <c r="C166" s="790"/>
      <c r="D166" s="790"/>
      <c r="E166" s="790"/>
      <c r="F166" s="790"/>
      <c r="G166" s="796"/>
      <c r="H166" s="791">
        <f t="shared" si="66"/>
        <v>0</v>
      </c>
      <c r="I166" s="792"/>
      <c r="J166" s="794"/>
      <c r="K166" s="788" t="s">
        <v>78</v>
      </c>
      <c r="L166" s="793" t="s">
        <v>79</v>
      </c>
      <c r="M166" s="792" t="s">
        <v>79</v>
      </c>
      <c r="N166" s="790"/>
      <c r="O166" s="792" t="s">
        <v>79</v>
      </c>
      <c r="P166" s="793"/>
      <c r="Q166" s="787"/>
      <c r="R166" s="774"/>
      <c r="S166" s="774"/>
      <c r="T166" s="774"/>
      <c r="U166" s="774"/>
      <c r="V166" s="774"/>
      <c r="W166" s="774"/>
      <c r="X166" s="774"/>
      <c r="Y166" s="774"/>
      <c r="Z166" s="774"/>
      <c r="AA166" s="774"/>
      <c r="AB166" s="774"/>
    </row>
    <row r="167">
      <c r="A167" s="795" t="s">
        <v>332</v>
      </c>
      <c r="B167" s="782"/>
      <c r="C167" s="782"/>
      <c r="D167" s="782"/>
      <c r="E167" s="782"/>
      <c r="F167" s="782"/>
      <c r="G167" s="782"/>
      <c r="H167" s="783">
        <f t="shared" si="66"/>
        <v>0</v>
      </c>
      <c r="I167" s="784">
        <f>sum(H167:H169)</f>
        <v>0</v>
      </c>
      <c r="J167" s="794"/>
      <c r="K167" s="795" t="s">
        <v>332</v>
      </c>
      <c r="L167" s="786">
        <v>40.0</v>
      </c>
      <c r="M167" s="784">
        <f>(L167-H167)</f>
        <v>40</v>
      </c>
      <c r="N167" s="782"/>
      <c r="O167" s="784">
        <f t="shared" ref="O167:O168" si="78">sum(M167,N167)</f>
        <v>40</v>
      </c>
      <c r="P167" s="786"/>
      <c r="Q167" s="787"/>
      <c r="R167" s="774"/>
      <c r="S167" s="774"/>
      <c r="T167" s="774"/>
      <c r="U167" s="774"/>
      <c r="V167" s="774"/>
      <c r="W167" s="774"/>
      <c r="X167" s="774"/>
      <c r="Y167" s="774"/>
      <c r="Z167" s="774"/>
      <c r="AA167" s="774"/>
      <c r="AB167" s="774"/>
    </row>
    <row r="168">
      <c r="A168" s="788" t="s">
        <v>77</v>
      </c>
      <c r="B168" s="789"/>
      <c r="C168" s="790"/>
      <c r="D168" s="790"/>
      <c r="E168" s="790"/>
      <c r="F168" s="790"/>
      <c r="G168" s="796"/>
      <c r="H168" s="791">
        <f t="shared" si="66"/>
        <v>0</v>
      </c>
      <c r="I168" s="792">
        <f>(I167/60)</f>
        <v>0</v>
      </c>
      <c r="J168" s="794"/>
      <c r="K168" s="788" t="s">
        <v>77</v>
      </c>
      <c r="L168" s="789">
        <v>5.0</v>
      </c>
      <c r="M168" s="793">
        <f>(L168-H168-H169)</f>
        <v>5</v>
      </c>
      <c r="N168" s="790"/>
      <c r="O168" s="792">
        <f t="shared" si="78"/>
        <v>5</v>
      </c>
      <c r="P168" s="793"/>
      <c r="Q168" s="787"/>
      <c r="R168" s="774"/>
      <c r="S168" s="774"/>
      <c r="T168" s="774"/>
      <c r="U168" s="774"/>
      <c r="V168" s="774"/>
      <c r="W168" s="774"/>
      <c r="X168" s="774"/>
      <c r="Y168" s="774"/>
      <c r="Z168" s="774"/>
      <c r="AA168" s="774"/>
      <c r="AB168" s="774"/>
    </row>
    <row r="169">
      <c r="A169" s="788" t="s">
        <v>78</v>
      </c>
      <c r="B169" s="789"/>
      <c r="C169" s="790"/>
      <c r="D169" s="790"/>
      <c r="E169" s="790"/>
      <c r="F169" s="790"/>
      <c r="G169" s="796"/>
      <c r="H169" s="791">
        <f t="shared" si="66"/>
        <v>0</v>
      </c>
      <c r="I169" s="792"/>
      <c r="J169" s="794"/>
      <c r="K169" s="788" t="s">
        <v>78</v>
      </c>
      <c r="L169" s="793" t="s">
        <v>79</v>
      </c>
      <c r="M169" s="792" t="s">
        <v>79</v>
      </c>
      <c r="N169" s="790"/>
      <c r="O169" s="792" t="s">
        <v>79</v>
      </c>
      <c r="P169" s="793"/>
      <c r="Q169" s="787"/>
      <c r="R169" s="774"/>
      <c r="S169" s="774"/>
      <c r="T169" s="774"/>
      <c r="U169" s="774"/>
      <c r="V169" s="774"/>
      <c r="W169" s="774"/>
      <c r="X169" s="774"/>
      <c r="Y169" s="774"/>
      <c r="Z169" s="774"/>
      <c r="AA169" s="774"/>
      <c r="AB169" s="774"/>
    </row>
    <row r="170">
      <c r="A170" s="795" t="s">
        <v>348</v>
      </c>
      <c r="B170" s="782"/>
      <c r="C170" s="782"/>
      <c r="D170" s="782"/>
      <c r="E170" s="782"/>
      <c r="F170" s="782"/>
      <c r="G170" s="782"/>
      <c r="H170" s="783">
        <f t="shared" si="66"/>
        <v>0</v>
      </c>
      <c r="I170" s="784">
        <f>sum(H170:H172)</f>
        <v>0</v>
      </c>
      <c r="J170" s="794"/>
      <c r="K170" s="795" t="s">
        <v>348</v>
      </c>
      <c r="L170" s="786">
        <v>40.0</v>
      </c>
      <c r="M170" s="784">
        <f>(L170-H170)</f>
        <v>40</v>
      </c>
      <c r="N170" s="782"/>
      <c r="O170" s="784">
        <f t="shared" ref="O170:O171" si="79">sum(M170,N170)</f>
        <v>40</v>
      </c>
      <c r="P170" s="784"/>
      <c r="Q170" s="787"/>
      <c r="R170" s="774"/>
      <c r="S170" s="774"/>
      <c r="T170" s="774"/>
      <c r="U170" s="774"/>
      <c r="V170" s="774"/>
      <c r="W170" s="774"/>
      <c r="X170" s="774"/>
      <c r="Y170" s="774"/>
      <c r="Z170" s="774"/>
      <c r="AA170" s="774"/>
      <c r="AB170" s="774"/>
    </row>
    <row r="171">
      <c r="A171" s="788" t="s">
        <v>77</v>
      </c>
      <c r="B171" s="789"/>
      <c r="C171" s="790"/>
      <c r="D171" s="790"/>
      <c r="E171" s="790"/>
      <c r="F171" s="790"/>
      <c r="G171" s="796"/>
      <c r="H171" s="791">
        <f t="shared" si="66"/>
        <v>0</v>
      </c>
      <c r="I171" s="792">
        <f>(I170/60)</f>
        <v>0</v>
      </c>
      <c r="J171" s="794"/>
      <c r="K171" s="788" t="s">
        <v>77</v>
      </c>
      <c r="L171" s="789">
        <v>5.0</v>
      </c>
      <c r="M171" s="793">
        <f>(L171-H171-H172)</f>
        <v>5</v>
      </c>
      <c r="N171" s="790"/>
      <c r="O171" s="792">
        <f t="shared" si="79"/>
        <v>5</v>
      </c>
      <c r="P171" s="792"/>
      <c r="Q171" s="787"/>
      <c r="R171" s="774"/>
      <c r="S171" s="774"/>
      <c r="T171" s="774"/>
      <c r="U171" s="774"/>
      <c r="V171" s="774"/>
      <c r="W171" s="774"/>
      <c r="X171" s="774"/>
      <c r="Y171" s="774"/>
      <c r="Z171" s="774"/>
      <c r="AA171" s="774"/>
      <c r="AB171" s="774"/>
    </row>
    <row r="172">
      <c r="A172" s="788" t="s">
        <v>78</v>
      </c>
      <c r="B172" s="789"/>
      <c r="C172" s="790"/>
      <c r="D172" s="790"/>
      <c r="E172" s="790"/>
      <c r="F172" s="790"/>
      <c r="G172" s="796"/>
      <c r="H172" s="791">
        <f t="shared" si="66"/>
        <v>0</v>
      </c>
      <c r="I172" s="792"/>
      <c r="J172" s="794"/>
      <c r="K172" s="788" t="s">
        <v>78</v>
      </c>
      <c r="L172" s="793" t="s">
        <v>79</v>
      </c>
      <c r="M172" s="792" t="s">
        <v>79</v>
      </c>
      <c r="N172" s="790"/>
      <c r="O172" s="792" t="s">
        <v>79</v>
      </c>
      <c r="P172" s="792"/>
      <c r="Q172" s="787"/>
      <c r="R172" s="774"/>
      <c r="S172" s="774"/>
      <c r="T172" s="774"/>
      <c r="U172" s="774"/>
      <c r="V172" s="774"/>
      <c r="W172" s="774"/>
      <c r="X172" s="774"/>
      <c r="Y172" s="774"/>
      <c r="Z172" s="774"/>
      <c r="AA172" s="774"/>
      <c r="AB172" s="774"/>
    </row>
    <row r="173">
      <c r="A173" s="795" t="s">
        <v>333</v>
      </c>
      <c r="B173" s="782"/>
      <c r="C173" s="782"/>
      <c r="D173" s="782"/>
      <c r="E173" s="782"/>
      <c r="F173" s="782"/>
      <c r="G173" s="782"/>
      <c r="H173" s="783">
        <f t="shared" si="66"/>
        <v>0</v>
      </c>
      <c r="I173" s="784">
        <f>sum(H173:H175)</f>
        <v>0</v>
      </c>
      <c r="J173" s="794"/>
      <c r="K173" s="795" t="s">
        <v>333</v>
      </c>
      <c r="L173" s="786">
        <v>40.0</v>
      </c>
      <c r="M173" s="784">
        <f>(L173-H173)</f>
        <v>40</v>
      </c>
      <c r="N173" s="782"/>
      <c r="O173" s="784">
        <f t="shared" ref="O173:O174" si="80">sum(M173,N173)</f>
        <v>40</v>
      </c>
      <c r="P173" s="784"/>
      <c r="Q173" s="787"/>
      <c r="R173" s="774"/>
      <c r="S173" s="774"/>
      <c r="T173" s="774"/>
      <c r="U173" s="774"/>
      <c r="V173" s="774"/>
      <c r="W173" s="774"/>
      <c r="X173" s="774"/>
      <c r="Y173" s="774"/>
      <c r="Z173" s="774"/>
      <c r="AA173" s="774"/>
      <c r="AB173" s="774"/>
    </row>
    <row r="174">
      <c r="A174" s="788" t="s">
        <v>77</v>
      </c>
      <c r="B174" s="789"/>
      <c r="C174" s="790"/>
      <c r="D174" s="790"/>
      <c r="E174" s="790"/>
      <c r="F174" s="790"/>
      <c r="G174" s="796"/>
      <c r="H174" s="791">
        <f t="shared" si="66"/>
        <v>0</v>
      </c>
      <c r="I174" s="792">
        <f>(I173/60)</f>
        <v>0</v>
      </c>
      <c r="J174" s="794"/>
      <c r="K174" s="788" t="s">
        <v>77</v>
      </c>
      <c r="L174" s="789">
        <v>5.0</v>
      </c>
      <c r="M174" s="793">
        <f>(L174-H174-H175)</f>
        <v>5</v>
      </c>
      <c r="N174" s="790"/>
      <c r="O174" s="792">
        <f t="shared" si="80"/>
        <v>5</v>
      </c>
      <c r="P174" s="793"/>
      <c r="Q174" s="787"/>
      <c r="R174" s="774"/>
      <c r="S174" s="774"/>
      <c r="T174" s="774"/>
      <c r="U174" s="774"/>
      <c r="V174" s="774"/>
      <c r="W174" s="774"/>
      <c r="X174" s="774"/>
      <c r="Y174" s="774"/>
      <c r="Z174" s="774"/>
      <c r="AA174" s="774"/>
      <c r="AB174" s="774"/>
    </row>
    <row r="175">
      <c r="A175" s="788" t="s">
        <v>78</v>
      </c>
      <c r="B175" s="789"/>
      <c r="C175" s="790"/>
      <c r="D175" s="790"/>
      <c r="E175" s="790"/>
      <c r="F175" s="790"/>
      <c r="G175" s="796"/>
      <c r="H175" s="791">
        <f t="shared" si="66"/>
        <v>0</v>
      </c>
      <c r="I175" s="792"/>
      <c r="J175" s="794"/>
      <c r="K175" s="788" t="s">
        <v>78</v>
      </c>
      <c r="L175" s="793" t="s">
        <v>79</v>
      </c>
      <c r="M175" s="792" t="s">
        <v>79</v>
      </c>
      <c r="N175" s="790"/>
      <c r="O175" s="792" t="s">
        <v>79</v>
      </c>
      <c r="P175" s="793"/>
      <c r="Q175" s="787"/>
      <c r="R175" s="774"/>
      <c r="S175" s="774"/>
      <c r="T175" s="774"/>
      <c r="U175" s="774"/>
      <c r="V175" s="774"/>
      <c r="W175" s="774"/>
      <c r="X175" s="774"/>
      <c r="Y175" s="774"/>
      <c r="Z175" s="774"/>
      <c r="AA175" s="774"/>
      <c r="AB175" s="774"/>
    </row>
    <row r="176">
      <c r="A176" s="778" t="s">
        <v>270</v>
      </c>
      <c r="B176" s="779">
        <f t="shared" ref="B176:G176" si="81"> sum(B177, B178, B179, B180,B181,B182,B183,B184,B185,B186,B187,B188)</f>
        <v>0</v>
      </c>
      <c r="C176" s="779">
        <f t="shared" si="81"/>
        <v>0</v>
      </c>
      <c r="D176" s="779">
        <f t="shared" si="81"/>
        <v>0</v>
      </c>
      <c r="E176" s="779">
        <f t="shared" si="81"/>
        <v>0</v>
      </c>
      <c r="F176" s="779">
        <f t="shared" si="81"/>
        <v>0</v>
      </c>
      <c r="G176" s="779">
        <f t="shared" si="81"/>
        <v>0</v>
      </c>
      <c r="H176" s="780">
        <f t="shared" si="66"/>
        <v>0</v>
      </c>
      <c r="I176" s="779">
        <v>0.0</v>
      </c>
      <c r="J176" s="773"/>
      <c r="K176" s="778" t="s">
        <v>270</v>
      </c>
      <c r="L176" s="798"/>
      <c r="M176" s="798"/>
      <c r="N176" s="798"/>
      <c r="O176" s="798"/>
      <c r="P176" s="798"/>
      <c r="Q176" s="774"/>
      <c r="R176" s="774"/>
      <c r="S176" s="774"/>
      <c r="T176" s="774"/>
      <c r="U176" s="774"/>
      <c r="V176" s="774"/>
      <c r="W176" s="774"/>
      <c r="X176" s="774"/>
      <c r="Y176" s="774"/>
      <c r="Z176" s="774"/>
      <c r="AA176" s="774"/>
      <c r="AB176" s="774"/>
    </row>
    <row r="177">
      <c r="A177" s="781"/>
      <c r="B177" s="782"/>
      <c r="C177" s="782"/>
      <c r="D177" s="782"/>
      <c r="E177" s="782"/>
      <c r="F177" s="782"/>
      <c r="G177" s="782"/>
      <c r="H177" s="783">
        <f t="shared" si="66"/>
        <v>0</v>
      </c>
      <c r="I177" s="784">
        <f>sum(H177:H179)</f>
        <v>0</v>
      </c>
      <c r="J177" s="794"/>
      <c r="K177" s="781"/>
      <c r="L177" s="786">
        <v>0.0</v>
      </c>
      <c r="M177" s="784">
        <f>(L177-H177)</f>
        <v>0</v>
      </c>
      <c r="N177" s="782"/>
      <c r="O177" s="784">
        <f t="shared" ref="O177:O178" si="82">sum(M177,N177)</f>
        <v>0</v>
      </c>
      <c r="P177" s="786"/>
      <c r="Q177" s="787"/>
      <c r="R177" s="774"/>
      <c r="S177" s="774"/>
      <c r="T177" s="774"/>
      <c r="U177" s="774"/>
      <c r="V177" s="774"/>
      <c r="W177" s="774"/>
      <c r="X177" s="774"/>
      <c r="Y177" s="774"/>
      <c r="Z177" s="774"/>
      <c r="AA177" s="774"/>
      <c r="AB177" s="774"/>
    </row>
    <row r="178">
      <c r="A178" s="788" t="s">
        <v>77</v>
      </c>
      <c r="B178" s="789"/>
      <c r="C178" s="790"/>
      <c r="D178" s="790"/>
      <c r="E178" s="790"/>
      <c r="F178" s="790"/>
      <c r="G178" s="796"/>
      <c r="H178" s="791">
        <f t="shared" si="66"/>
        <v>0</v>
      </c>
      <c r="I178" s="792">
        <f>(I177/60)</f>
        <v>0</v>
      </c>
      <c r="J178" s="794"/>
      <c r="K178" s="788" t="s">
        <v>77</v>
      </c>
      <c r="L178" s="789">
        <v>0.0</v>
      </c>
      <c r="M178" s="793">
        <f>(L178-H178-H179)</f>
        <v>0</v>
      </c>
      <c r="N178" s="790"/>
      <c r="O178" s="792">
        <f t="shared" si="82"/>
        <v>0</v>
      </c>
      <c r="P178" s="793"/>
      <c r="Q178" s="787"/>
      <c r="R178" s="774"/>
      <c r="S178" s="774"/>
      <c r="T178" s="774"/>
      <c r="U178" s="774"/>
      <c r="V178" s="774"/>
      <c r="W178" s="774"/>
      <c r="X178" s="774"/>
      <c r="Y178" s="774"/>
      <c r="Z178" s="774"/>
      <c r="AA178" s="774"/>
      <c r="AB178" s="774"/>
    </row>
    <row r="179">
      <c r="A179" s="788" t="s">
        <v>78</v>
      </c>
      <c r="B179" s="789"/>
      <c r="C179" s="790"/>
      <c r="D179" s="790"/>
      <c r="E179" s="790"/>
      <c r="F179" s="790"/>
      <c r="G179" s="796"/>
      <c r="H179" s="791">
        <f t="shared" si="66"/>
        <v>0</v>
      </c>
      <c r="I179" s="792"/>
      <c r="J179" s="794"/>
      <c r="K179" s="788" t="s">
        <v>78</v>
      </c>
      <c r="L179" s="793" t="s">
        <v>79</v>
      </c>
      <c r="M179" s="792" t="s">
        <v>79</v>
      </c>
      <c r="N179" s="790"/>
      <c r="O179" s="792" t="s">
        <v>79</v>
      </c>
      <c r="P179" s="793"/>
      <c r="Q179" s="787"/>
      <c r="R179" s="774"/>
      <c r="S179" s="774"/>
      <c r="T179" s="774"/>
      <c r="U179" s="774"/>
      <c r="V179" s="774"/>
      <c r="W179" s="774"/>
      <c r="X179" s="774"/>
      <c r="Y179" s="774"/>
      <c r="Z179" s="774"/>
      <c r="AA179" s="774"/>
      <c r="AB179" s="774"/>
    </row>
    <row r="180">
      <c r="A180" s="781"/>
      <c r="B180" s="782"/>
      <c r="C180" s="782"/>
      <c r="D180" s="782"/>
      <c r="E180" s="782"/>
      <c r="F180" s="782"/>
      <c r="G180" s="782"/>
      <c r="H180" s="783">
        <f t="shared" si="66"/>
        <v>0</v>
      </c>
      <c r="I180" s="784">
        <f>sum(H180:H182)</f>
        <v>0</v>
      </c>
      <c r="J180" s="794"/>
      <c r="K180" s="781"/>
      <c r="L180" s="786">
        <v>0.0</v>
      </c>
      <c r="M180" s="784">
        <f>(L180-H180)</f>
        <v>0</v>
      </c>
      <c r="N180" s="782"/>
      <c r="O180" s="784">
        <f t="shared" ref="O180:O181" si="83">sum(M180,N180)</f>
        <v>0</v>
      </c>
      <c r="P180" s="784"/>
      <c r="Q180" s="787"/>
      <c r="R180" s="774"/>
      <c r="S180" s="774"/>
      <c r="T180" s="774"/>
      <c r="U180" s="774"/>
      <c r="V180" s="774"/>
      <c r="W180" s="774"/>
      <c r="X180" s="774"/>
      <c r="Y180" s="774"/>
      <c r="Z180" s="774"/>
      <c r="AA180" s="774"/>
      <c r="AB180" s="774"/>
    </row>
    <row r="181">
      <c r="A181" s="788" t="s">
        <v>77</v>
      </c>
      <c r="B181" s="789"/>
      <c r="C181" s="790"/>
      <c r="D181" s="790"/>
      <c r="E181" s="790"/>
      <c r="F181" s="790"/>
      <c r="G181" s="796"/>
      <c r="H181" s="791">
        <f t="shared" si="66"/>
        <v>0</v>
      </c>
      <c r="I181" s="792">
        <f>(I180/60)</f>
        <v>0</v>
      </c>
      <c r="J181" s="794"/>
      <c r="K181" s="788" t="s">
        <v>77</v>
      </c>
      <c r="L181" s="789">
        <v>0.0</v>
      </c>
      <c r="M181" s="793">
        <f>(L181-H181-H182)</f>
        <v>0</v>
      </c>
      <c r="N181" s="790"/>
      <c r="O181" s="792">
        <f t="shared" si="83"/>
        <v>0</v>
      </c>
      <c r="P181" s="792"/>
      <c r="Q181" s="787"/>
      <c r="R181" s="774"/>
      <c r="S181" s="774"/>
      <c r="T181" s="774"/>
      <c r="U181" s="774"/>
      <c r="V181" s="774"/>
      <c r="W181" s="774"/>
      <c r="X181" s="774"/>
      <c r="Y181" s="774"/>
      <c r="Z181" s="774"/>
      <c r="AA181" s="774"/>
      <c r="AB181" s="774"/>
    </row>
    <row r="182">
      <c r="A182" s="788" t="s">
        <v>78</v>
      </c>
      <c r="B182" s="789"/>
      <c r="C182" s="790"/>
      <c r="D182" s="790"/>
      <c r="E182" s="790"/>
      <c r="F182" s="790"/>
      <c r="G182" s="796"/>
      <c r="H182" s="791">
        <f t="shared" si="66"/>
        <v>0</v>
      </c>
      <c r="I182" s="792"/>
      <c r="J182" s="794"/>
      <c r="K182" s="788" t="s">
        <v>78</v>
      </c>
      <c r="L182" s="793" t="s">
        <v>79</v>
      </c>
      <c r="M182" s="792" t="s">
        <v>79</v>
      </c>
      <c r="N182" s="790"/>
      <c r="O182" s="792" t="s">
        <v>79</v>
      </c>
      <c r="P182" s="792"/>
      <c r="Q182" s="787"/>
      <c r="R182" s="774"/>
      <c r="S182" s="774"/>
      <c r="T182" s="774"/>
      <c r="U182" s="774"/>
      <c r="V182" s="774"/>
      <c r="W182" s="774"/>
      <c r="X182" s="774"/>
      <c r="Y182" s="774"/>
      <c r="Z182" s="774"/>
      <c r="AA182" s="774"/>
      <c r="AB182" s="774"/>
    </row>
    <row r="183">
      <c r="A183" s="781"/>
      <c r="B183" s="782"/>
      <c r="C183" s="782"/>
      <c r="D183" s="782"/>
      <c r="E183" s="782"/>
      <c r="F183" s="782"/>
      <c r="G183" s="782"/>
      <c r="H183" s="783">
        <f t="shared" si="66"/>
        <v>0</v>
      </c>
      <c r="I183" s="784">
        <f>sum(H183:H185)</f>
        <v>0</v>
      </c>
      <c r="J183" s="794"/>
      <c r="K183" s="781"/>
      <c r="L183" s="786">
        <v>0.0</v>
      </c>
      <c r="M183" s="784">
        <f>(L183-H183)</f>
        <v>0</v>
      </c>
      <c r="N183" s="782"/>
      <c r="O183" s="784">
        <f t="shared" ref="O183:O184" si="84">sum(M183,N183)</f>
        <v>0</v>
      </c>
      <c r="P183" s="784"/>
      <c r="Q183" s="787"/>
      <c r="R183" s="774"/>
      <c r="S183" s="774"/>
      <c r="T183" s="774"/>
      <c r="U183" s="774"/>
      <c r="V183" s="774"/>
      <c r="W183" s="774"/>
      <c r="X183" s="774"/>
      <c r="Y183" s="774"/>
      <c r="Z183" s="774"/>
      <c r="AA183" s="774"/>
      <c r="AB183" s="774"/>
    </row>
    <row r="184">
      <c r="A184" s="788" t="s">
        <v>77</v>
      </c>
      <c r="B184" s="789"/>
      <c r="C184" s="790"/>
      <c r="D184" s="790"/>
      <c r="E184" s="790"/>
      <c r="F184" s="790"/>
      <c r="G184" s="796"/>
      <c r="H184" s="791">
        <f t="shared" si="66"/>
        <v>0</v>
      </c>
      <c r="I184" s="792">
        <f>(I183/60)</f>
        <v>0</v>
      </c>
      <c r="J184" s="794"/>
      <c r="K184" s="788" t="s">
        <v>77</v>
      </c>
      <c r="L184" s="789">
        <v>0.0</v>
      </c>
      <c r="M184" s="793">
        <f>(L184-H184-H185)</f>
        <v>0</v>
      </c>
      <c r="N184" s="790"/>
      <c r="O184" s="792">
        <f t="shared" si="84"/>
        <v>0</v>
      </c>
      <c r="P184" s="793"/>
      <c r="Q184" s="787"/>
      <c r="R184" s="774"/>
      <c r="S184" s="774"/>
      <c r="T184" s="774"/>
      <c r="U184" s="774"/>
      <c r="V184" s="774"/>
      <c r="W184" s="774"/>
      <c r="X184" s="774"/>
      <c r="Y184" s="774"/>
      <c r="Z184" s="774"/>
      <c r="AA184" s="774"/>
      <c r="AB184" s="774"/>
    </row>
    <row r="185">
      <c r="A185" s="788" t="s">
        <v>78</v>
      </c>
      <c r="B185" s="789"/>
      <c r="C185" s="790"/>
      <c r="D185" s="790"/>
      <c r="E185" s="790"/>
      <c r="F185" s="790"/>
      <c r="G185" s="796"/>
      <c r="H185" s="791">
        <f t="shared" si="66"/>
        <v>0</v>
      </c>
      <c r="I185" s="792"/>
      <c r="J185" s="794"/>
      <c r="K185" s="788" t="s">
        <v>78</v>
      </c>
      <c r="L185" s="793" t="s">
        <v>79</v>
      </c>
      <c r="M185" s="792" t="s">
        <v>79</v>
      </c>
      <c r="N185" s="790"/>
      <c r="O185" s="792" t="s">
        <v>79</v>
      </c>
      <c r="P185" s="793"/>
      <c r="Q185" s="787"/>
      <c r="R185" s="774"/>
      <c r="S185" s="774"/>
      <c r="T185" s="774"/>
      <c r="U185" s="774"/>
      <c r="V185" s="774"/>
      <c r="W185" s="774"/>
      <c r="X185" s="774"/>
      <c r="Y185" s="774"/>
      <c r="Z185" s="774"/>
      <c r="AA185" s="774"/>
      <c r="AB185" s="774"/>
    </row>
    <row r="186">
      <c r="A186" s="795"/>
      <c r="B186" s="782"/>
      <c r="C186" s="782"/>
      <c r="D186" s="782"/>
      <c r="E186" s="782"/>
      <c r="F186" s="782"/>
      <c r="G186" s="782"/>
      <c r="H186" s="783">
        <f t="shared" si="66"/>
        <v>0</v>
      </c>
      <c r="I186" s="784">
        <f>sum(H186:H188)</f>
        <v>0</v>
      </c>
      <c r="J186" s="794"/>
      <c r="K186" s="795"/>
      <c r="L186" s="786">
        <v>0.0</v>
      </c>
      <c r="M186" s="784">
        <f>(L186-H186)</f>
        <v>0</v>
      </c>
      <c r="N186" s="782"/>
      <c r="O186" s="784">
        <f t="shared" ref="O186:O187" si="85">sum(M186,N186)</f>
        <v>0</v>
      </c>
      <c r="P186" s="786"/>
      <c r="Q186" s="787"/>
      <c r="R186" s="774"/>
      <c r="S186" s="774"/>
      <c r="T186" s="774"/>
      <c r="U186" s="774"/>
      <c r="V186" s="774"/>
      <c r="W186" s="774"/>
      <c r="X186" s="774"/>
      <c r="Y186" s="774"/>
      <c r="Z186" s="774"/>
      <c r="AA186" s="774"/>
      <c r="AB186" s="774"/>
    </row>
    <row r="187">
      <c r="A187" s="788" t="s">
        <v>77</v>
      </c>
      <c r="B187" s="789"/>
      <c r="C187" s="790"/>
      <c r="D187" s="790"/>
      <c r="E187" s="790"/>
      <c r="F187" s="790"/>
      <c r="G187" s="796"/>
      <c r="H187" s="791">
        <f t="shared" si="66"/>
        <v>0</v>
      </c>
      <c r="I187" s="792">
        <f>(I186/60)</f>
        <v>0</v>
      </c>
      <c r="J187" s="794"/>
      <c r="K187" s="788" t="s">
        <v>77</v>
      </c>
      <c r="L187" s="789">
        <v>0.0</v>
      </c>
      <c r="M187" s="793">
        <f>(L187-H187-H188)</f>
        <v>0</v>
      </c>
      <c r="N187" s="790"/>
      <c r="O187" s="792">
        <f t="shared" si="85"/>
        <v>0</v>
      </c>
      <c r="P187" s="793"/>
      <c r="Q187" s="787"/>
      <c r="R187" s="774"/>
      <c r="S187" s="774"/>
      <c r="T187" s="774"/>
      <c r="U187" s="774"/>
      <c r="V187" s="774"/>
      <c r="W187" s="774"/>
      <c r="X187" s="774"/>
      <c r="Y187" s="774"/>
      <c r="Z187" s="774"/>
      <c r="AA187" s="774"/>
      <c r="AB187" s="774"/>
    </row>
    <row r="188">
      <c r="A188" s="788" t="s">
        <v>78</v>
      </c>
      <c r="B188" s="789"/>
      <c r="C188" s="790"/>
      <c r="D188" s="790"/>
      <c r="E188" s="790"/>
      <c r="F188" s="790"/>
      <c r="G188" s="796"/>
      <c r="H188" s="791">
        <f t="shared" si="66"/>
        <v>0</v>
      </c>
      <c r="I188" s="792"/>
      <c r="J188" s="794"/>
      <c r="K188" s="788" t="s">
        <v>78</v>
      </c>
      <c r="L188" s="793" t="s">
        <v>79</v>
      </c>
      <c r="M188" s="792" t="s">
        <v>79</v>
      </c>
      <c r="N188" s="790"/>
      <c r="O188" s="792" t="s">
        <v>79</v>
      </c>
      <c r="P188" s="793"/>
      <c r="Q188" s="787"/>
      <c r="R188" s="774"/>
      <c r="S188" s="774"/>
      <c r="T188" s="774"/>
      <c r="U188" s="774"/>
      <c r="V188" s="774"/>
      <c r="W188" s="774"/>
      <c r="X188" s="774"/>
      <c r="Y188" s="774"/>
      <c r="Z188" s="774"/>
      <c r="AA188" s="774"/>
      <c r="AB188" s="774"/>
    </row>
    <row r="189">
      <c r="A189" s="801" t="s">
        <v>91</v>
      </c>
      <c r="B189" s="779">
        <f t="shared" ref="B189:G189" si="86"> sum(B190, B191, B192, B193,B194,B195)</f>
        <v>0</v>
      </c>
      <c r="C189" s="779">
        <f t="shared" si="86"/>
        <v>0</v>
      </c>
      <c r="D189" s="779">
        <f t="shared" si="86"/>
        <v>0</v>
      </c>
      <c r="E189" s="779">
        <f t="shared" si="86"/>
        <v>0</v>
      </c>
      <c r="F189" s="779">
        <f t="shared" si="86"/>
        <v>0</v>
      </c>
      <c r="G189" s="779">
        <f t="shared" si="86"/>
        <v>0</v>
      </c>
      <c r="H189" s="780">
        <f t="shared" si="66"/>
        <v>0</v>
      </c>
      <c r="I189" s="779">
        <v>0.0</v>
      </c>
      <c r="J189" s="773"/>
      <c r="K189" s="801" t="s">
        <v>91</v>
      </c>
      <c r="L189" s="798"/>
      <c r="M189" s="798"/>
      <c r="N189" s="798"/>
      <c r="O189" s="798"/>
      <c r="P189" s="798"/>
      <c r="Q189" s="774"/>
      <c r="R189" s="774"/>
      <c r="S189" s="774"/>
      <c r="T189" s="774"/>
      <c r="U189" s="774"/>
      <c r="V189" s="774"/>
      <c r="W189" s="774"/>
      <c r="X189" s="774"/>
      <c r="Y189" s="774"/>
      <c r="Z189" s="774"/>
      <c r="AA189" s="774"/>
      <c r="AB189" s="774"/>
    </row>
    <row r="190">
      <c r="A190" s="781"/>
      <c r="B190" s="782"/>
      <c r="C190" s="782"/>
      <c r="D190" s="782"/>
      <c r="E190" s="782"/>
      <c r="F190" s="782"/>
      <c r="G190" s="782"/>
      <c r="H190" s="783">
        <f t="shared" si="66"/>
        <v>0</v>
      </c>
      <c r="I190" s="784">
        <f>sum(H190:H192)</f>
        <v>0</v>
      </c>
      <c r="J190" s="794"/>
      <c r="K190" s="781"/>
      <c r="L190" s="786">
        <v>0.0</v>
      </c>
      <c r="M190" s="784">
        <f>(L190-H190)</f>
        <v>0</v>
      </c>
      <c r="N190" s="782"/>
      <c r="O190" s="784">
        <f t="shared" ref="O190:O191" si="87">sum(M190,N190)</f>
        <v>0</v>
      </c>
      <c r="P190" s="784"/>
      <c r="Q190" s="787"/>
      <c r="R190" s="774"/>
      <c r="S190" s="774"/>
      <c r="T190" s="774"/>
      <c r="U190" s="774"/>
      <c r="V190" s="774"/>
      <c r="W190" s="774"/>
      <c r="X190" s="774"/>
      <c r="Y190" s="774"/>
      <c r="Z190" s="774"/>
      <c r="AA190" s="774"/>
      <c r="AB190" s="774"/>
    </row>
    <row r="191">
      <c r="A191" s="788" t="s">
        <v>77</v>
      </c>
      <c r="B191" s="789"/>
      <c r="C191" s="790"/>
      <c r="D191" s="790"/>
      <c r="E191" s="790"/>
      <c r="F191" s="790"/>
      <c r="G191" s="796"/>
      <c r="H191" s="791">
        <f t="shared" si="66"/>
        <v>0</v>
      </c>
      <c r="I191" s="792">
        <f>(I190/60)</f>
        <v>0</v>
      </c>
      <c r="J191" s="794"/>
      <c r="K191" s="788" t="s">
        <v>77</v>
      </c>
      <c r="L191" s="789">
        <v>0.0</v>
      </c>
      <c r="M191" s="793">
        <f>(L191-H191-H192)</f>
        <v>0</v>
      </c>
      <c r="N191" s="790"/>
      <c r="O191" s="792">
        <f t="shared" si="87"/>
        <v>0</v>
      </c>
      <c r="P191" s="792"/>
      <c r="Q191" s="787"/>
      <c r="R191" s="774"/>
      <c r="S191" s="774"/>
      <c r="T191" s="774"/>
      <c r="U191" s="774"/>
      <c r="V191" s="774"/>
      <c r="W191" s="774"/>
      <c r="X191" s="774"/>
      <c r="Y191" s="774"/>
      <c r="Z191" s="774"/>
      <c r="AA191" s="774"/>
      <c r="AB191" s="774"/>
    </row>
    <row r="192">
      <c r="A192" s="788" t="s">
        <v>78</v>
      </c>
      <c r="B192" s="789"/>
      <c r="C192" s="790"/>
      <c r="D192" s="790"/>
      <c r="E192" s="790"/>
      <c r="F192" s="790"/>
      <c r="G192" s="796"/>
      <c r="H192" s="791">
        <f t="shared" si="66"/>
        <v>0</v>
      </c>
      <c r="I192" s="792"/>
      <c r="J192" s="794"/>
      <c r="K192" s="788" t="s">
        <v>78</v>
      </c>
      <c r="L192" s="793" t="s">
        <v>79</v>
      </c>
      <c r="M192" s="792" t="s">
        <v>79</v>
      </c>
      <c r="N192" s="790"/>
      <c r="O192" s="792" t="s">
        <v>79</v>
      </c>
      <c r="P192" s="792"/>
      <c r="Q192" s="787"/>
      <c r="R192" s="774"/>
      <c r="S192" s="774"/>
      <c r="T192" s="774"/>
      <c r="U192" s="774"/>
      <c r="V192" s="774"/>
      <c r="W192" s="774"/>
      <c r="X192" s="774"/>
      <c r="Y192" s="774"/>
      <c r="Z192" s="774"/>
      <c r="AA192" s="774"/>
      <c r="AB192" s="774"/>
    </row>
    <row r="193">
      <c r="A193" s="781"/>
      <c r="B193" s="782"/>
      <c r="C193" s="782"/>
      <c r="D193" s="782"/>
      <c r="E193" s="782"/>
      <c r="F193" s="782"/>
      <c r="G193" s="782"/>
      <c r="H193" s="783">
        <f t="shared" si="66"/>
        <v>0</v>
      </c>
      <c r="I193" s="784">
        <f>sum(H193:H195)</f>
        <v>0</v>
      </c>
      <c r="J193" s="794"/>
      <c r="K193" s="781"/>
      <c r="L193" s="786">
        <v>0.0</v>
      </c>
      <c r="M193" s="784">
        <f>(L193-H193)</f>
        <v>0</v>
      </c>
      <c r="N193" s="782"/>
      <c r="O193" s="784">
        <f t="shared" ref="O193:O194" si="88">sum(M193,N193)</f>
        <v>0</v>
      </c>
      <c r="P193" s="784"/>
      <c r="Q193" s="787"/>
      <c r="R193" s="774"/>
      <c r="S193" s="774"/>
      <c r="T193" s="774"/>
      <c r="U193" s="774"/>
      <c r="V193" s="774"/>
      <c r="W193" s="774"/>
      <c r="X193" s="774"/>
      <c r="Y193" s="774"/>
      <c r="Z193" s="774"/>
      <c r="AA193" s="774"/>
      <c r="AB193" s="774"/>
    </row>
    <row r="194">
      <c r="A194" s="788" t="s">
        <v>77</v>
      </c>
      <c r="B194" s="789"/>
      <c r="C194" s="790"/>
      <c r="D194" s="790"/>
      <c r="E194" s="790"/>
      <c r="F194" s="790"/>
      <c r="G194" s="796"/>
      <c r="H194" s="791">
        <f t="shared" si="66"/>
        <v>0</v>
      </c>
      <c r="I194" s="792">
        <f>(I193/60)</f>
        <v>0</v>
      </c>
      <c r="J194" s="794"/>
      <c r="K194" s="788" t="s">
        <v>77</v>
      </c>
      <c r="L194" s="789">
        <v>0.0</v>
      </c>
      <c r="M194" s="793">
        <f>(L194-H194-H195)</f>
        <v>0</v>
      </c>
      <c r="N194" s="790"/>
      <c r="O194" s="792">
        <f t="shared" si="88"/>
        <v>0</v>
      </c>
      <c r="P194" s="793"/>
      <c r="Q194" s="787"/>
      <c r="R194" s="774"/>
      <c r="S194" s="774"/>
      <c r="T194" s="774"/>
      <c r="U194" s="774"/>
      <c r="V194" s="774"/>
      <c r="W194" s="774"/>
      <c r="X194" s="774"/>
      <c r="Y194" s="774"/>
      <c r="Z194" s="774"/>
      <c r="AA194" s="774"/>
      <c r="AB194" s="774"/>
    </row>
    <row r="195">
      <c r="A195" s="788" t="s">
        <v>78</v>
      </c>
      <c r="B195" s="789"/>
      <c r="C195" s="790"/>
      <c r="D195" s="790"/>
      <c r="E195" s="790"/>
      <c r="F195" s="790"/>
      <c r="G195" s="796"/>
      <c r="H195" s="791">
        <f t="shared" si="66"/>
        <v>0</v>
      </c>
      <c r="I195" s="792"/>
      <c r="J195" s="794"/>
      <c r="K195" s="788" t="s">
        <v>78</v>
      </c>
      <c r="L195" s="793" t="s">
        <v>79</v>
      </c>
      <c r="M195" s="792" t="s">
        <v>79</v>
      </c>
      <c r="N195" s="790"/>
      <c r="O195" s="792" t="s">
        <v>79</v>
      </c>
      <c r="P195" s="793"/>
      <c r="Q195" s="787"/>
      <c r="R195" s="774"/>
      <c r="S195" s="774"/>
      <c r="T195" s="774"/>
      <c r="U195" s="774"/>
      <c r="V195" s="774"/>
      <c r="W195" s="774"/>
      <c r="X195" s="774"/>
      <c r="Y195" s="774"/>
      <c r="Z195" s="774"/>
      <c r="AA195" s="774"/>
      <c r="AB195" s="774"/>
    </row>
    <row r="196">
      <c r="A196" s="831"/>
      <c r="B196" s="832"/>
      <c r="C196" s="832"/>
      <c r="D196" s="832"/>
      <c r="E196" s="832"/>
      <c r="F196" s="832"/>
      <c r="G196" s="832"/>
      <c r="H196" s="832"/>
      <c r="I196" s="832"/>
      <c r="J196" s="773"/>
      <c r="K196" s="831"/>
      <c r="L196" s="798"/>
      <c r="M196" s="798"/>
      <c r="N196" s="798"/>
      <c r="O196" s="798"/>
      <c r="P196" s="779"/>
      <c r="Q196" s="774"/>
      <c r="R196" s="774"/>
      <c r="S196" s="774"/>
      <c r="T196" s="774"/>
      <c r="U196" s="774"/>
      <c r="V196" s="774"/>
      <c r="W196" s="774"/>
      <c r="X196" s="774"/>
      <c r="Y196" s="774"/>
      <c r="Z196" s="774"/>
      <c r="AA196" s="774"/>
      <c r="AB196" s="774"/>
    </row>
    <row r="197">
      <c r="A197" s="833" t="s">
        <v>121</v>
      </c>
      <c r="B197" s="777">
        <f t="shared" ref="B197:H197" si="89">SUM(B138,B141, B144, B147, B151,B154, B157, B160,B164,B167,B170,B173,  B177,B180,B183,B186,B190, B193)</f>
        <v>0</v>
      </c>
      <c r="C197" s="777">
        <f t="shared" si="89"/>
        <v>0</v>
      </c>
      <c r="D197" s="777">
        <f t="shared" si="89"/>
        <v>0</v>
      </c>
      <c r="E197" s="777">
        <f t="shared" si="89"/>
        <v>0</v>
      </c>
      <c r="F197" s="777">
        <f t="shared" si="89"/>
        <v>23</v>
      </c>
      <c r="G197" s="777">
        <f t="shared" si="89"/>
        <v>2</v>
      </c>
      <c r="H197" s="777">
        <f t="shared" si="89"/>
        <v>25</v>
      </c>
      <c r="I197" s="834"/>
      <c r="J197" s="773"/>
      <c r="K197" s="777" t="s">
        <v>121</v>
      </c>
      <c r="L197" s="777">
        <f t="shared" ref="L197:O197" si="90">SUM(L138,L141, L144, L147, L151,L154, L157, L160,L164,L167,L170,L173,  L177,L180,L183,L186,L190, L193)</f>
        <v>520</v>
      </c>
      <c r="M197" s="777">
        <f t="shared" si="90"/>
        <v>495</v>
      </c>
      <c r="N197" s="777">
        <f t="shared" si="90"/>
        <v>0</v>
      </c>
      <c r="O197" s="777">
        <f t="shared" si="90"/>
        <v>495</v>
      </c>
      <c r="P197" s="777"/>
      <c r="Q197" s="774"/>
      <c r="R197" s="774"/>
      <c r="S197" s="774"/>
      <c r="T197" s="774"/>
      <c r="U197" s="774"/>
      <c r="V197" s="774"/>
      <c r="W197" s="774"/>
      <c r="X197" s="774"/>
      <c r="Y197" s="774"/>
      <c r="Z197" s="774"/>
      <c r="AA197" s="774"/>
      <c r="AB197" s="774"/>
    </row>
    <row r="198">
      <c r="A198" s="833" t="s">
        <v>77</v>
      </c>
      <c r="B198" s="777">
        <f t="shared" ref="B198:H198" si="91">SUM(B139,B142, B145, B148, B152,B155, B158, B161,B165,B168,B171,B174,  B178,B181,B184,B187,B191, B194)</f>
        <v>0</v>
      </c>
      <c r="C198" s="777">
        <f t="shared" si="91"/>
        <v>0</v>
      </c>
      <c r="D198" s="777">
        <f t="shared" si="91"/>
        <v>0</v>
      </c>
      <c r="E198" s="777">
        <f t="shared" si="91"/>
        <v>0</v>
      </c>
      <c r="F198" s="777">
        <f t="shared" si="91"/>
        <v>0</v>
      </c>
      <c r="G198" s="777">
        <f t="shared" si="91"/>
        <v>0</v>
      </c>
      <c r="H198" s="777">
        <f t="shared" si="91"/>
        <v>0</v>
      </c>
      <c r="I198" s="834"/>
      <c r="J198" s="773"/>
      <c r="K198" s="777" t="s">
        <v>77</v>
      </c>
      <c r="L198" s="777">
        <f t="shared" ref="L198:O198" si="92">SUM(L139,L142, L145, L148, L152,L155, L158, L161,L165,L168,L171,L174,  L178,L181,L184,L187,L191, L194)</f>
        <v>60</v>
      </c>
      <c r="M198" s="777">
        <f t="shared" si="92"/>
        <v>60</v>
      </c>
      <c r="N198" s="777">
        <f t="shared" si="92"/>
        <v>0</v>
      </c>
      <c r="O198" s="777">
        <f t="shared" si="92"/>
        <v>60</v>
      </c>
      <c r="P198" s="777"/>
      <c r="Q198" s="774"/>
      <c r="R198" s="774"/>
      <c r="S198" s="774"/>
      <c r="T198" s="774"/>
      <c r="U198" s="774"/>
      <c r="V198" s="774"/>
      <c r="W198" s="774"/>
      <c r="X198" s="774"/>
      <c r="Y198" s="774"/>
      <c r="Z198" s="774"/>
      <c r="AA198" s="774"/>
      <c r="AB198" s="774"/>
    </row>
    <row r="199">
      <c r="A199" s="833" t="s">
        <v>78</v>
      </c>
      <c r="B199" s="777">
        <f t="shared" ref="B199:H199" si="93">SUM(B140,B143, B146, B149, B153,B156, B159, B162,B166,B169,B172,B175,  B179,B182,B185,B188,B192, B195)</f>
        <v>0</v>
      </c>
      <c r="C199" s="777">
        <f t="shared" si="93"/>
        <v>0</v>
      </c>
      <c r="D199" s="777">
        <f t="shared" si="93"/>
        <v>0</v>
      </c>
      <c r="E199" s="777">
        <f t="shared" si="93"/>
        <v>0</v>
      </c>
      <c r="F199" s="777">
        <f t="shared" si="93"/>
        <v>0</v>
      </c>
      <c r="G199" s="777">
        <f t="shared" si="93"/>
        <v>0</v>
      </c>
      <c r="H199" s="777">
        <f t="shared" si="93"/>
        <v>0</v>
      </c>
      <c r="I199" s="834"/>
      <c r="J199" s="773"/>
      <c r="K199" s="777" t="s">
        <v>78</v>
      </c>
      <c r="L199" s="777">
        <f t="shared" ref="L199:O199" si="94">SUM(L140,L143, L146, L149, L153,L156, L159, L162,L166,L169,L172,L175,  L179,L182,L185,L188,L192, L195)</f>
        <v>0</v>
      </c>
      <c r="M199" s="777">
        <f t="shared" si="94"/>
        <v>0</v>
      </c>
      <c r="N199" s="777">
        <f t="shared" si="94"/>
        <v>0</v>
      </c>
      <c r="O199" s="777">
        <f t="shared" si="94"/>
        <v>0</v>
      </c>
      <c r="P199" s="777"/>
      <c r="Q199" s="774"/>
      <c r="R199" s="774"/>
      <c r="S199" s="774"/>
      <c r="T199" s="774"/>
      <c r="U199" s="774"/>
      <c r="V199" s="774"/>
      <c r="W199" s="774"/>
      <c r="X199" s="774"/>
      <c r="Y199" s="774"/>
      <c r="Z199" s="774"/>
      <c r="AA199" s="774"/>
      <c r="AB199" s="774"/>
    </row>
    <row r="200">
      <c r="A200" s="831" t="s">
        <v>9</v>
      </c>
      <c r="B200" s="779">
        <f t="shared" ref="B200:H200" si="95">sum(B197:B199)</f>
        <v>0</v>
      </c>
      <c r="C200" s="779">
        <f t="shared" si="95"/>
        <v>0</v>
      </c>
      <c r="D200" s="779">
        <f t="shared" si="95"/>
        <v>0</v>
      </c>
      <c r="E200" s="779">
        <f t="shared" si="95"/>
        <v>0</v>
      </c>
      <c r="F200" s="779">
        <f t="shared" si="95"/>
        <v>23</v>
      </c>
      <c r="G200" s="779">
        <f t="shared" si="95"/>
        <v>2</v>
      </c>
      <c r="H200" s="779">
        <f t="shared" si="95"/>
        <v>25</v>
      </c>
      <c r="I200" s="832"/>
      <c r="J200" s="773"/>
      <c r="K200" s="835" t="s">
        <v>9</v>
      </c>
      <c r="L200" s="779">
        <f t="shared" ref="L200:O200" si="96">sum(L197:L199)</f>
        <v>580</v>
      </c>
      <c r="M200" s="779">
        <f t="shared" si="96"/>
        <v>555</v>
      </c>
      <c r="N200" s="779">
        <f t="shared" si="96"/>
        <v>0</v>
      </c>
      <c r="O200" s="779">
        <f t="shared" si="96"/>
        <v>555</v>
      </c>
      <c r="P200" s="835"/>
      <c r="Q200" s="774"/>
      <c r="R200" s="774"/>
      <c r="S200" s="774"/>
      <c r="T200" s="774"/>
      <c r="U200" s="774"/>
      <c r="V200" s="774"/>
      <c r="W200" s="774"/>
      <c r="X200" s="774"/>
      <c r="Y200" s="774"/>
      <c r="Z200" s="774"/>
      <c r="AA200" s="774"/>
      <c r="AB200" s="774"/>
    </row>
    <row r="201">
      <c r="A201" s="815"/>
      <c r="B201" s="814"/>
      <c r="C201" s="814"/>
      <c r="D201" s="814"/>
      <c r="E201" s="814"/>
      <c r="F201" s="814"/>
      <c r="G201" s="814"/>
      <c r="H201" s="836"/>
      <c r="I201" s="814"/>
      <c r="J201" s="815"/>
      <c r="K201" s="815"/>
      <c r="L201" s="815"/>
      <c r="M201" s="815"/>
      <c r="N201" s="815"/>
      <c r="O201" s="815"/>
      <c r="P201" s="815"/>
      <c r="Q201" s="815"/>
      <c r="R201" s="815"/>
      <c r="S201" s="815"/>
      <c r="T201" s="815"/>
      <c r="U201" s="815"/>
      <c r="V201" s="815"/>
      <c r="W201" s="815"/>
      <c r="X201" s="815"/>
      <c r="Y201" s="815"/>
      <c r="Z201" s="815"/>
      <c r="AA201" s="815"/>
      <c r="AB201" s="815"/>
    </row>
    <row r="202">
      <c r="A202" s="831" t="s">
        <v>123</v>
      </c>
      <c r="B202" s="831" t="s">
        <v>2</v>
      </c>
      <c r="C202" s="831" t="s">
        <v>3</v>
      </c>
      <c r="D202" s="831" t="s">
        <v>4</v>
      </c>
      <c r="E202" s="831" t="s">
        <v>5</v>
      </c>
      <c r="F202" s="831" t="s">
        <v>6</v>
      </c>
      <c r="G202" s="831" t="s">
        <v>7</v>
      </c>
      <c r="H202" s="831" t="s">
        <v>9</v>
      </c>
      <c r="I202" s="774"/>
      <c r="J202" s="774"/>
      <c r="K202" s="774"/>
      <c r="L202" s="774"/>
      <c r="M202" s="774"/>
      <c r="N202" s="774"/>
      <c r="O202" s="774"/>
      <c r="P202" s="774"/>
      <c r="Q202" s="774"/>
      <c r="R202" s="774"/>
      <c r="S202" s="774"/>
      <c r="T202" s="774"/>
      <c r="U202" s="774"/>
      <c r="V202" s="774"/>
      <c r="W202" s="774"/>
      <c r="X202" s="774"/>
      <c r="Y202" s="774"/>
      <c r="Z202" s="774"/>
      <c r="AA202" s="774"/>
      <c r="AB202" s="774"/>
    </row>
    <row r="203">
      <c r="A203" s="833" t="s">
        <v>124</v>
      </c>
      <c r="B203" s="833">
        <f t="shared" ref="B203:H203" si="97">sum(B198:B199)</f>
        <v>0</v>
      </c>
      <c r="C203" s="833">
        <f t="shared" si="97"/>
        <v>0</v>
      </c>
      <c r="D203" s="833">
        <f t="shared" si="97"/>
        <v>0</v>
      </c>
      <c r="E203" s="833">
        <f t="shared" si="97"/>
        <v>0</v>
      </c>
      <c r="F203" s="833">
        <f t="shared" si="97"/>
        <v>0</v>
      </c>
      <c r="G203" s="833">
        <f t="shared" si="97"/>
        <v>0</v>
      </c>
      <c r="H203" s="833">
        <f t="shared" si="97"/>
        <v>0</v>
      </c>
      <c r="I203" s="774"/>
      <c r="J203" s="774"/>
      <c r="K203" s="774"/>
      <c r="L203" s="774"/>
      <c r="M203" s="774"/>
      <c r="N203" s="774"/>
      <c r="O203" s="774"/>
      <c r="P203" s="774"/>
      <c r="Q203" s="774"/>
      <c r="R203" s="774"/>
      <c r="S203" s="774"/>
      <c r="T203" s="774"/>
      <c r="U203" s="774"/>
      <c r="V203" s="774"/>
      <c r="W203" s="774"/>
      <c r="X203" s="774"/>
      <c r="Y203" s="774"/>
      <c r="Z203" s="774"/>
      <c r="AA203" s="774"/>
      <c r="AB203" s="774"/>
    </row>
    <row r="204">
      <c r="A204" s="363" t="s">
        <v>126</v>
      </c>
      <c r="B204" s="837">
        <f t="shared" ref="B204:H204" si="98">(B203*30)</f>
        <v>0</v>
      </c>
      <c r="C204" s="837">
        <f t="shared" si="98"/>
        <v>0</v>
      </c>
      <c r="D204" s="837">
        <f t="shared" si="98"/>
        <v>0</v>
      </c>
      <c r="E204" s="837">
        <f t="shared" si="98"/>
        <v>0</v>
      </c>
      <c r="F204" s="837">
        <f t="shared" si="98"/>
        <v>0</v>
      </c>
      <c r="G204" s="837">
        <f t="shared" si="98"/>
        <v>0</v>
      </c>
      <c r="H204" s="837">
        <f t="shared" si="98"/>
        <v>0</v>
      </c>
      <c r="I204" s="814"/>
      <c r="J204" s="815"/>
      <c r="K204" s="815"/>
      <c r="L204" s="815"/>
      <c r="M204" s="815"/>
      <c r="N204" s="815"/>
      <c r="O204" s="815"/>
      <c r="P204" s="815"/>
      <c r="Q204" s="815"/>
      <c r="R204" s="815"/>
      <c r="S204" s="815"/>
      <c r="T204" s="815"/>
      <c r="U204" s="815"/>
      <c r="V204" s="815"/>
      <c r="W204" s="815"/>
      <c r="X204" s="815"/>
      <c r="Y204" s="815"/>
      <c r="Z204" s="815"/>
      <c r="AA204" s="815"/>
      <c r="AB204" s="815"/>
    </row>
    <row r="205">
      <c r="A205" s="816"/>
      <c r="B205" s="817"/>
      <c r="C205" s="817"/>
      <c r="D205" s="817"/>
      <c r="E205" s="817"/>
      <c r="F205" s="817"/>
      <c r="G205" s="817"/>
      <c r="H205" s="818"/>
      <c r="I205" s="814"/>
      <c r="J205" s="815"/>
      <c r="K205" s="815"/>
      <c r="L205" s="815"/>
      <c r="M205" s="815"/>
      <c r="N205" s="815"/>
      <c r="O205" s="815"/>
      <c r="P205" s="815"/>
      <c r="Q205" s="815"/>
      <c r="R205" s="815"/>
      <c r="S205" s="815"/>
      <c r="T205" s="815"/>
      <c r="U205" s="815"/>
      <c r="V205" s="815"/>
      <c r="W205" s="815"/>
      <c r="X205" s="815"/>
      <c r="Y205" s="815"/>
      <c r="Z205" s="815"/>
      <c r="AA205" s="815"/>
      <c r="AB205" s="815"/>
    </row>
    <row r="206">
      <c r="A206" s="819"/>
      <c r="B206" s="820"/>
      <c r="C206" s="820"/>
      <c r="D206" s="820"/>
      <c r="E206" s="820"/>
      <c r="F206" s="820"/>
      <c r="G206" s="820"/>
      <c r="H206" s="820"/>
      <c r="I206" s="814"/>
      <c r="J206" s="815"/>
      <c r="K206" s="815"/>
      <c r="L206" s="815"/>
      <c r="M206" s="815"/>
      <c r="N206" s="815"/>
      <c r="O206" s="815"/>
      <c r="P206" s="815"/>
      <c r="Q206" s="815"/>
      <c r="R206" s="815"/>
      <c r="S206" s="815"/>
      <c r="T206" s="815"/>
      <c r="U206" s="815"/>
      <c r="V206" s="815"/>
      <c r="W206" s="815"/>
      <c r="X206" s="815"/>
      <c r="Y206" s="815"/>
      <c r="Z206" s="815"/>
      <c r="AA206" s="815"/>
      <c r="AB206" s="815"/>
    </row>
    <row r="207">
      <c r="A207" s="815"/>
      <c r="B207" s="814"/>
      <c r="C207" s="814"/>
      <c r="D207" s="814"/>
      <c r="E207" s="814"/>
      <c r="F207" s="814"/>
      <c r="G207" s="814"/>
      <c r="H207" s="836"/>
      <c r="I207" s="814"/>
      <c r="J207" s="815"/>
      <c r="K207" s="815"/>
      <c r="L207" s="815"/>
      <c r="M207" s="815"/>
      <c r="N207" s="815"/>
      <c r="O207" s="815"/>
      <c r="P207" s="815"/>
      <c r="Q207" s="815"/>
      <c r="R207" s="815"/>
      <c r="S207" s="815"/>
      <c r="T207" s="815"/>
      <c r="U207" s="815"/>
      <c r="V207" s="815"/>
      <c r="W207" s="815"/>
      <c r="X207" s="815"/>
      <c r="Y207" s="815"/>
      <c r="Z207" s="815"/>
      <c r="AA207" s="815"/>
      <c r="AB207" s="815"/>
    </row>
    <row r="208">
      <c r="A208" s="815"/>
      <c r="B208" s="814"/>
      <c r="C208" s="814"/>
      <c r="D208" s="814"/>
      <c r="E208" s="814"/>
      <c r="F208" s="814"/>
      <c r="G208" s="838" t="s">
        <v>35</v>
      </c>
      <c r="H208" s="839" t="s">
        <v>36</v>
      </c>
      <c r="I208" s="814"/>
      <c r="J208" s="815"/>
      <c r="K208" s="815"/>
      <c r="L208" s="815"/>
      <c r="M208" s="815"/>
      <c r="N208" s="815"/>
      <c r="O208" s="815"/>
      <c r="P208" s="815"/>
      <c r="Q208" s="815"/>
      <c r="R208" s="815"/>
      <c r="S208" s="815"/>
      <c r="T208" s="815"/>
      <c r="U208" s="815"/>
      <c r="V208" s="815"/>
      <c r="W208" s="815"/>
      <c r="X208" s="815"/>
      <c r="Y208" s="815"/>
      <c r="Z208" s="815"/>
      <c r="AA208" s="815"/>
      <c r="AB208" s="815"/>
    </row>
    <row r="209">
      <c r="A209" s="825" t="s">
        <v>349</v>
      </c>
      <c r="B209" s="814"/>
      <c r="C209" s="814"/>
      <c r="D209" s="814"/>
      <c r="E209" s="814"/>
      <c r="F209" s="814"/>
      <c r="G209" s="232" t="s">
        <v>330</v>
      </c>
      <c r="H209" s="840">
        <f>(H200)</f>
        <v>25</v>
      </c>
      <c r="I209" s="814"/>
      <c r="J209" s="815"/>
      <c r="K209" s="815"/>
      <c r="L209" s="815"/>
      <c r="M209" s="815"/>
      <c r="N209" s="815"/>
      <c r="O209" s="815"/>
      <c r="P209" s="815"/>
      <c r="Q209" s="815"/>
      <c r="R209" s="815"/>
      <c r="S209" s="815"/>
      <c r="T209" s="815"/>
      <c r="U209" s="815"/>
      <c r="V209" s="815"/>
      <c r="W209" s="815"/>
      <c r="X209" s="815"/>
      <c r="Y209" s="815"/>
      <c r="Z209" s="815"/>
      <c r="AA209" s="815"/>
      <c r="AB209" s="815"/>
    </row>
    <row r="210">
      <c r="A210" s="815"/>
      <c r="B210" s="814"/>
      <c r="C210" s="814"/>
      <c r="D210" s="814"/>
      <c r="E210" s="814"/>
      <c r="F210" s="814"/>
      <c r="G210" s="838" t="s">
        <v>9</v>
      </c>
      <c r="H210" s="841">
        <f>SUM(H209)</f>
        <v>25</v>
      </c>
      <c r="I210" s="814"/>
      <c r="J210" s="815"/>
      <c r="K210" s="815"/>
      <c r="L210" s="815"/>
      <c r="M210" s="815"/>
      <c r="N210" s="815"/>
      <c r="O210" s="815"/>
      <c r="P210" s="815"/>
      <c r="Q210" s="815"/>
      <c r="R210" s="815"/>
      <c r="S210" s="815"/>
      <c r="T210" s="815"/>
      <c r="U210" s="815"/>
      <c r="V210" s="815"/>
      <c r="W210" s="815"/>
      <c r="X210" s="815"/>
      <c r="Y210" s="815"/>
      <c r="Z210" s="815"/>
      <c r="AA210" s="815"/>
      <c r="AB210" s="815"/>
    </row>
    <row r="211">
      <c r="A211" s="815"/>
      <c r="B211" s="814"/>
      <c r="C211" s="814"/>
      <c r="D211" s="814"/>
      <c r="E211" s="814"/>
      <c r="F211" s="814"/>
      <c r="G211" s="814"/>
      <c r="H211" s="836"/>
      <c r="I211" s="814"/>
      <c r="J211" s="815"/>
      <c r="K211" s="815"/>
      <c r="L211" s="815"/>
      <c r="M211" s="815"/>
      <c r="N211" s="815"/>
      <c r="O211" s="815"/>
      <c r="P211" s="815"/>
      <c r="Q211" s="815"/>
      <c r="R211" s="815"/>
      <c r="S211" s="815"/>
      <c r="T211" s="815"/>
      <c r="U211" s="815"/>
      <c r="V211" s="815"/>
      <c r="W211" s="815"/>
      <c r="X211" s="815"/>
      <c r="Y211" s="815"/>
      <c r="Z211" s="815"/>
      <c r="AA211" s="815"/>
      <c r="AB211" s="815"/>
    </row>
    <row r="212">
      <c r="A212" s="815"/>
      <c r="B212" s="814"/>
      <c r="C212" s="814"/>
      <c r="D212" s="814"/>
      <c r="E212" s="814"/>
      <c r="F212" s="814"/>
      <c r="G212" s="842" t="s">
        <v>131</v>
      </c>
      <c r="H212" s="843">
        <f>(3500-H210)</f>
        <v>3475</v>
      </c>
      <c r="I212" s="844">
        <f>(H210/3500)</f>
        <v>0.007142857143</v>
      </c>
      <c r="J212" s="815"/>
      <c r="K212" s="815"/>
      <c r="L212" s="815"/>
      <c r="M212" s="815"/>
      <c r="N212" s="815"/>
      <c r="O212" s="815"/>
      <c r="P212" s="815"/>
      <c r="Q212" s="815"/>
      <c r="R212" s="815"/>
      <c r="S212" s="815"/>
      <c r="T212" s="815"/>
      <c r="U212" s="815"/>
      <c r="V212" s="815"/>
      <c r="W212" s="815"/>
      <c r="X212" s="815"/>
      <c r="Y212" s="815"/>
      <c r="Z212" s="815"/>
      <c r="AA212" s="815"/>
      <c r="AB212" s="815"/>
    </row>
    <row r="213">
      <c r="A213" s="815"/>
      <c r="B213" s="814"/>
      <c r="C213" s="814"/>
      <c r="D213" s="814"/>
      <c r="E213" s="814"/>
      <c r="F213" s="814"/>
      <c r="G213" s="814"/>
      <c r="H213" s="836"/>
      <c r="I213" s="814"/>
      <c r="J213" s="815"/>
      <c r="K213" s="815"/>
      <c r="L213" s="815"/>
      <c r="M213" s="815"/>
      <c r="N213" s="815"/>
      <c r="O213" s="815"/>
      <c r="P213" s="815"/>
      <c r="Q213" s="815"/>
      <c r="R213" s="815"/>
      <c r="S213" s="815"/>
      <c r="T213" s="815"/>
      <c r="U213" s="815"/>
      <c r="V213" s="815"/>
      <c r="W213" s="815"/>
      <c r="X213" s="815"/>
      <c r="Y213" s="815"/>
      <c r="Z213" s="815"/>
      <c r="AA213" s="815"/>
      <c r="AB213" s="815"/>
    </row>
    <row r="214">
      <c r="A214" s="770" t="s">
        <v>340</v>
      </c>
      <c r="B214" s="771"/>
      <c r="C214" s="771"/>
      <c r="D214" s="771"/>
      <c r="E214" s="771"/>
      <c r="F214" s="771">
        <v>1.0</v>
      </c>
      <c r="G214" s="771">
        <v>2.0</v>
      </c>
      <c r="H214" s="772"/>
      <c r="I214" s="772"/>
      <c r="J214" s="773"/>
      <c r="K214" s="770" t="s">
        <v>340</v>
      </c>
      <c r="L214" s="772"/>
      <c r="M214" s="772"/>
      <c r="N214" s="772"/>
      <c r="O214" s="772"/>
      <c r="P214" s="772"/>
      <c r="Q214" s="774"/>
      <c r="R214" s="774"/>
      <c r="S214" s="774"/>
      <c r="T214" s="774"/>
      <c r="U214" s="774"/>
      <c r="V214" s="774"/>
      <c r="W214" s="774"/>
      <c r="X214" s="774"/>
      <c r="Y214" s="774"/>
      <c r="Z214" s="774"/>
      <c r="AA214" s="774"/>
      <c r="AB214" s="774"/>
    </row>
    <row r="215">
      <c r="A215" s="775" t="s">
        <v>350</v>
      </c>
      <c r="B215" s="776" t="s">
        <v>2</v>
      </c>
      <c r="C215" s="776" t="s">
        <v>3</v>
      </c>
      <c r="D215" s="776" t="s">
        <v>4</v>
      </c>
      <c r="E215" s="776" t="s">
        <v>5</v>
      </c>
      <c r="F215" s="776" t="s">
        <v>6</v>
      </c>
      <c r="G215" s="776" t="s">
        <v>7</v>
      </c>
      <c r="H215" s="776" t="s">
        <v>9</v>
      </c>
      <c r="I215" s="776" t="s">
        <v>71</v>
      </c>
      <c r="J215" s="773"/>
      <c r="K215" s="776" t="s">
        <v>70</v>
      </c>
      <c r="L215" s="776" t="s">
        <v>72</v>
      </c>
      <c r="M215" s="776" t="s">
        <v>13</v>
      </c>
      <c r="N215" s="777" t="s">
        <v>73</v>
      </c>
      <c r="O215" s="776" t="s">
        <v>13</v>
      </c>
      <c r="P215" s="777" t="s">
        <v>74</v>
      </c>
      <c r="Q215" s="774"/>
      <c r="R215" s="774"/>
      <c r="S215" s="774"/>
      <c r="T215" s="774"/>
      <c r="U215" s="774"/>
      <c r="V215" s="774"/>
      <c r="W215" s="774"/>
      <c r="X215" s="774"/>
      <c r="Y215" s="774"/>
      <c r="Z215" s="774"/>
      <c r="AA215" s="774"/>
      <c r="AB215" s="774"/>
    </row>
    <row r="216">
      <c r="A216" s="845" t="s">
        <v>351</v>
      </c>
      <c r="B216" s="779">
        <f t="shared" ref="B216:H216" si="99"> sum(B217:B231)</f>
        <v>0</v>
      </c>
      <c r="C216" s="779">
        <f t="shared" si="99"/>
        <v>0</v>
      </c>
      <c r="D216" s="779">
        <f t="shared" si="99"/>
        <v>0</v>
      </c>
      <c r="E216" s="779">
        <f t="shared" si="99"/>
        <v>0</v>
      </c>
      <c r="F216" s="779">
        <f t="shared" si="99"/>
        <v>0</v>
      </c>
      <c r="G216" s="779">
        <f t="shared" si="99"/>
        <v>0</v>
      </c>
      <c r="H216" s="779">
        <f t="shared" si="99"/>
        <v>0</v>
      </c>
      <c r="I216" s="779"/>
      <c r="J216" s="773"/>
      <c r="K216" s="778" t="s">
        <v>75</v>
      </c>
      <c r="L216" s="779"/>
      <c r="M216" s="779"/>
      <c r="N216" s="779"/>
      <c r="O216" s="779"/>
      <c r="P216" s="779"/>
      <c r="Q216" s="774"/>
      <c r="R216" s="774"/>
      <c r="S216" s="774"/>
      <c r="T216" s="774"/>
      <c r="U216" s="774"/>
      <c r="V216" s="774"/>
      <c r="W216" s="774"/>
      <c r="X216" s="774"/>
      <c r="Y216" s="774"/>
      <c r="Z216" s="774"/>
      <c r="AA216" s="774"/>
      <c r="AB216" s="774"/>
    </row>
    <row r="217">
      <c r="A217" s="781"/>
      <c r="B217" s="782"/>
      <c r="C217" s="782"/>
      <c r="D217" s="782"/>
      <c r="E217" s="782"/>
      <c r="F217" s="782"/>
      <c r="G217" s="782"/>
      <c r="H217" s="783">
        <f t="shared" ref="H217:H231" si="100">SUM(B217:G217)</f>
        <v>0</v>
      </c>
      <c r="I217" s="784">
        <f>sum(H217:H219)</f>
        <v>0</v>
      </c>
      <c r="J217" s="794"/>
      <c r="K217" s="781"/>
      <c r="L217" s="786">
        <v>0.0</v>
      </c>
      <c r="M217" s="784">
        <f>(L217-H217)</f>
        <v>0</v>
      </c>
      <c r="N217" s="782"/>
      <c r="O217" s="784">
        <f t="shared" ref="O217:O218" si="101">sum(M217,N217)</f>
        <v>0</v>
      </c>
      <c r="P217" s="786"/>
      <c r="Q217" s="787"/>
      <c r="R217" s="774"/>
      <c r="S217" s="774"/>
      <c r="T217" s="774"/>
      <c r="U217" s="774"/>
      <c r="V217" s="774"/>
      <c r="W217" s="774"/>
      <c r="X217" s="774"/>
      <c r="Y217" s="774"/>
      <c r="Z217" s="774"/>
      <c r="AA217" s="774"/>
      <c r="AB217" s="774"/>
    </row>
    <row r="218">
      <c r="A218" s="788" t="s">
        <v>77</v>
      </c>
      <c r="B218" s="789"/>
      <c r="C218" s="790"/>
      <c r="D218" s="790"/>
      <c r="E218" s="790"/>
      <c r="F218" s="790"/>
      <c r="G218" s="796"/>
      <c r="H218" s="791">
        <f t="shared" si="100"/>
        <v>0</v>
      </c>
      <c r="I218" s="792">
        <f>(I217/70)</f>
        <v>0</v>
      </c>
      <c r="J218" s="794"/>
      <c r="K218" s="788" t="s">
        <v>77</v>
      </c>
      <c r="L218" s="789">
        <v>0.0</v>
      </c>
      <c r="M218" s="793">
        <f>(L218-H218-H219)</f>
        <v>0</v>
      </c>
      <c r="N218" s="790"/>
      <c r="O218" s="792">
        <f t="shared" si="101"/>
        <v>0</v>
      </c>
      <c r="P218" s="793"/>
      <c r="Q218" s="787"/>
      <c r="R218" s="774"/>
      <c r="S218" s="774"/>
      <c r="T218" s="774"/>
      <c r="U218" s="774"/>
      <c r="V218" s="774"/>
      <c r="W218" s="774"/>
      <c r="X218" s="774"/>
      <c r="Y218" s="774"/>
      <c r="Z218" s="774"/>
      <c r="AA218" s="774"/>
      <c r="AB218" s="774"/>
    </row>
    <row r="219">
      <c r="A219" s="788" t="s">
        <v>78</v>
      </c>
      <c r="B219" s="789"/>
      <c r="C219" s="790"/>
      <c r="D219" s="790"/>
      <c r="E219" s="790"/>
      <c r="F219" s="790"/>
      <c r="G219" s="796"/>
      <c r="H219" s="791">
        <f t="shared" si="100"/>
        <v>0</v>
      </c>
      <c r="I219" s="792"/>
      <c r="J219" s="794"/>
      <c r="K219" s="788" t="s">
        <v>78</v>
      </c>
      <c r="L219" s="793" t="s">
        <v>79</v>
      </c>
      <c r="M219" s="792" t="s">
        <v>79</v>
      </c>
      <c r="N219" s="790"/>
      <c r="O219" s="792" t="s">
        <v>79</v>
      </c>
      <c r="P219" s="793"/>
      <c r="Q219" s="787"/>
      <c r="R219" s="774"/>
      <c r="S219" s="774"/>
      <c r="T219" s="774"/>
      <c r="U219" s="774"/>
      <c r="V219" s="774"/>
      <c r="W219" s="774"/>
      <c r="X219" s="774"/>
      <c r="Y219" s="774"/>
      <c r="Z219" s="774"/>
      <c r="AA219" s="774"/>
      <c r="AB219" s="774"/>
    </row>
    <row r="220">
      <c r="A220" s="781"/>
      <c r="B220" s="782"/>
      <c r="C220" s="782"/>
      <c r="D220" s="782"/>
      <c r="E220" s="782"/>
      <c r="F220" s="782"/>
      <c r="G220" s="782"/>
      <c r="H220" s="783">
        <f t="shared" si="100"/>
        <v>0</v>
      </c>
      <c r="I220" s="784">
        <f>sum(H220:H222)</f>
        <v>0</v>
      </c>
      <c r="J220" s="794"/>
      <c r="K220" s="781"/>
      <c r="L220" s="786">
        <v>0.0</v>
      </c>
      <c r="M220" s="784">
        <f>(L220-H220)</f>
        <v>0</v>
      </c>
      <c r="N220" s="782"/>
      <c r="O220" s="784">
        <f t="shared" ref="O220:O221" si="102">sum(M220,N220)</f>
        <v>0</v>
      </c>
      <c r="P220" s="784"/>
      <c r="Q220" s="787"/>
      <c r="R220" s="774"/>
      <c r="S220" s="774"/>
      <c r="T220" s="774"/>
      <c r="U220" s="774"/>
      <c r="V220" s="774"/>
      <c r="W220" s="774"/>
      <c r="X220" s="774"/>
      <c r="Y220" s="774"/>
      <c r="Z220" s="774"/>
      <c r="AA220" s="774"/>
      <c r="AB220" s="774"/>
    </row>
    <row r="221">
      <c r="A221" s="788" t="s">
        <v>77</v>
      </c>
      <c r="B221" s="789"/>
      <c r="C221" s="790"/>
      <c r="D221" s="790"/>
      <c r="E221" s="790"/>
      <c r="F221" s="790"/>
      <c r="G221" s="796"/>
      <c r="H221" s="791">
        <f t="shared" si="100"/>
        <v>0</v>
      </c>
      <c r="I221" s="792">
        <f>(I220/70)</f>
        <v>0</v>
      </c>
      <c r="J221" s="794"/>
      <c r="K221" s="788" t="s">
        <v>77</v>
      </c>
      <c r="L221" s="789">
        <v>0.0</v>
      </c>
      <c r="M221" s="793">
        <f>(L221-H221-H222)</f>
        <v>0</v>
      </c>
      <c r="N221" s="790"/>
      <c r="O221" s="792">
        <f t="shared" si="102"/>
        <v>0</v>
      </c>
      <c r="P221" s="792"/>
      <c r="Q221" s="787"/>
      <c r="R221" s="774"/>
      <c r="S221" s="774"/>
      <c r="T221" s="774"/>
      <c r="U221" s="774"/>
      <c r="V221" s="774"/>
      <c r="W221" s="774"/>
      <c r="X221" s="774"/>
      <c r="Y221" s="774"/>
      <c r="Z221" s="774"/>
      <c r="AA221" s="774"/>
      <c r="AB221" s="774"/>
    </row>
    <row r="222">
      <c r="A222" s="788" t="s">
        <v>78</v>
      </c>
      <c r="B222" s="789"/>
      <c r="C222" s="790"/>
      <c r="D222" s="790"/>
      <c r="E222" s="790"/>
      <c r="F222" s="790"/>
      <c r="G222" s="796"/>
      <c r="H222" s="791">
        <f t="shared" si="100"/>
        <v>0</v>
      </c>
      <c r="I222" s="792"/>
      <c r="J222" s="794"/>
      <c r="K222" s="788" t="s">
        <v>78</v>
      </c>
      <c r="L222" s="793" t="s">
        <v>79</v>
      </c>
      <c r="M222" s="792" t="s">
        <v>79</v>
      </c>
      <c r="N222" s="790"/>
      <c r="O222" s="792" t="s">
        <v>79</v>
      </c>
      <c r="P222" s="792"/>
      <c r="Q222" s="787"/>
      <c r="R222" s="774"/>
      <c r="S222" s="774"/>
      <c r="T222" s="774"/>
      <c r="U222" s="774"/>
      <c r="V222" s="774"/>
      <c r="W222" s="774"/>
      <c r="X222" s="774"/>
      <c r="Y222" s="774"/>
      <c r="Z222" s="774"/>
      <c r="AA222" s="774"/>
      <c r="AB222" s="774"/>
    </row>
    <row r="223">
      <c r="A223" s="781"/>
      <c r="B223" s="782"/>
      <c r="C223" s="782"/>
      <c r="D223" s="782"/>
      <c r="E223" s="782"/>
      <c r="F223" s="782"/>
      <c r="G223" s="782"/>
      <c r="H223" s="783">
        <f t="shared" si="100"/>
        <v>0</v>
      </c>
      <c r="I223" s="784">
        <f>sum(H223:H225)</f>
        <v>0</v>
      </c>
      <c r="J223" s="794"/>
      <c r="K223" s="781"/>
      <c r="L223" s="786">
        <v>0.0</v>
      </c>
      <c r="M223" s="784">
        <f>(L223-H223)</f>
        <v>0</v>
      </c>
      <c r="N223" s="782"/>
      <c r="O223" s="784">
        <f t="shared" ref="O223:O224" si="103">sum(M223,N223)</f>
        <v>0</v>
      </c>
      <c r="P223" s="784"/>
      <c r="Q223" s="787"/>
      <c r="R223" s="774"/>
      <c r="S223" s="774"/>
      <c r="T223" s="774"/>
      <c r="U223" s="774"/>
      <c r="V223" s="774"/>
      <c r="W223" s="774"/>
      <c r="X223" s="774"/>
      <c r="Y223" s="774"/>
      <c r="Z223" s="774"/>
      <c r="AA223" s="774"/>
      <c r="AB223" s="774"/>
    </row>
    <row r="224">
      <c r="A224" s="788" t="s">
        <v>77</v>
      </c>
      <c r="B224" s="789"/>
      <c r="C224" s="790"/>
      <c r="D224" s="790"/>
      <c r="E224" s="790"/>
      <c r="F224" s="790"/>
      <c r="G224" s="796"/>
      <c r="H224" s="791">
        <f t="shared" si="100"/>
        <v>0</v>
      </c>
      <c r="I224" s="792">
        <f>(I223/70)</f>
        <v>0</v>
      </c>
      <c r="J224" s="794"/>
      <c r="K224" s="788" t="s">
        <v>77</v>
      </c>
      <c r="L224" s="789">
        <v>0.0</v>
      </c>
      <c r="M224" s="793">
        <f>(L224-H224-H225)</f>
        <v>0</v>
      </c>
      <c r="N224" s="790"/>
      <c r="O224" s="792">
        <f t="shared" si="103"/>
        <v>0</v>
      </c>
      <c r="P224" s="793"/>
      <c r="Q224" s="787"/>
      <c r="R224" s="774"/>
      <c r="S224" s="774"/>
      <c r="T224" s="774"/>
      <c r="U224" s="774"/>
      <c r="V224" s="774"/>
      <c r="W224" s="774"/>
      <c r="X224" s="774"/>
      <c r="Y224" s="774"/>
      <c r="Z224" s="774"/>
      <c r="AA224" s="774"/>
      <c r="AB224" s="774"/>
    </row>
    <row r="225">
      <c r="A225" s="788" t="s">
        <v>78</v>
      </c>
      <c r="B225" s="789"/>
      <c r="C225" s="790"/>
      <c r="D225" s="790"/>
      <c r="E225" s="790"/>
      <c r="F225" s="790"/>
      <c r="G225" s="796"/>
      <c r="H225" s="791">
        <f t="shared" si="100"/>
        <v>0</v>
      </c>
      <c r="I225" s="792"/>
      <c r="J225" s="794"/>
      <c r="K225" s="788" t="s">
        <v>78</v>
      </c>
      <c r="L225" s="793" t="s">
        <v>79</v>
      </c>
      <c r="M225" s="792" t="s">
        <v>79</v>
      </c>
      <c r="N225" s="790"/>
      <c r="O225" s="792" t="s">
        <v>79</v>
      </c>
      <c r="P225" s="793"/>
      <c r="Q225" s="787"/>
      <c r="R225" s="774"/>
      <c r="S225" s="774"/>
      <c r="T225" s="774"/>
      <c r="U225" s="774"/>
      <c r="V225" s="774"/>
      <c r="W225" s="774"/>
      <c r="X225" s="774"/>
      <c r="Y225" s="774"/>
      <c r="Z225" s="774"/>
      <c r="AA225" s="774"/>
      <c r="AB225" s="774"/>
    </row>
    <row r="226">
      <c r="A226" s="795"/>
      <c r="B226" s="782"/>
      <c r="C226" s="782"/>
      <c r="D226" s="782"/>
      <c r="E226" s="782"/>
      <c r="F226" s="782"/>
      <c r="G226" s="782"/>
      <c r="H226" s="783">
        <f t="shared" si="100"/>
        <v>0</v>
      </c>
      <c r="I226" s="784">
        <f>sum(H226:H228)</f>
        <v>0</v>
      </c>
      <c r="J226" s="794"/>
      <c r="K226" s="795"/>
      <c r="L226" s="786">
        <v>0.0</v>
      </c>
      <c r="M226" s="784">
        <f>(L226-H226)</f>
        <v>0</v>
      </c>
      <c r="N226" s="782"/>
      <c r="O226" s="784">
        <f t="shared" ref="O226:O227" si="104">sum(M226,N226)</f>
        <v>0</v>
      </c>
      <c r="P226" s="786"/>
      <c r="Q226" s="787"/>
      <c r="R226" s="774"/>
      <c r="S226" s="774"/>
      <c r="T226" s="774"/>
      <c r="U226" s="774"/>
      <c r="V226" s="774"/>
      <c r="W226" s="774"/>
      <c r="X226" s="774"/>
      <c r="Y226" s="774"/>
      <c r="Z226" s="774"/>
      <c r="AA226" s="774"/>
      <c r="AB226" s="774"/>
    </row>
    <row r="227">
      <c r="A227" s="788" t="s">
        <v>77</v>
      </c>
      <c r="B227" s="789"/>
      <c r="C227" s="790"/>
      <c r="D227" s="790"/>
      <c r="E227" s="790"/>
      <c r="F227" s="790"/>
      <c r="G227" s="796"/>
      <c r="H227" s="791">
        <f t="shared" si="100"/>
        <v>0</v>
      </c>
      <c r="I227" s="792">
        <f>(I226/70)</f>
        <v>0</v>
      </c>
      <c r="J227" s="794"/>
      <c r="K227" s="788" t="s">
        <v>77</v>
      </c>
      <c r="L227" s="789">
        <v>0.0</v>
      </c>
      <c r="M227" s="793">
        <f>(L227-H227-H228)</f>
        <v>0</v>
      </c>
      <c r="N227" s="790"/>
      <c r="O227" s="792">
        <f t="shared" si="104"/>
        <v>0</v>
      </c>
      <c r="P227" s="793"/>
      <c r="Q227" s="787"/>
      <c r="R227" s="774"/>
      <c r="S227" s="774"/>
      <c r="T227" s="774"/>
      <c r="U227" s="774"/>
      <c r="V227" s="774"/>
      <c r="W227" s="774"/>
      <c r="X227" s="774"/>
      <c r="Y227" s="774"/>
      <c r="Z227" s="774"/>
      <c r="AA227" s="774"/>
      <c r="AB227" s="774"/>
    </row>
    <row r="228">
      <c r="A228" s="788" t="s">
        <v>78</v>
      </c>
      <c r="B228" s="789"/>
      <c r="C228" s="790"/>
      <c r="D228" s="790"/>
      <c r="E228" s="790"/>
      <c r="F228" s="790"/>
      <c r="G228" s="796"/>
      <c r="H228" s="791">
        <f t="shared" si="100"/>
        <v>0</v>
      </c>
      <c r="I228" s="792"/>
      <c r="J228" s="794"/>
      <c r="K228" s="788" t="s">
        <v>78</v>
      </c>
      <c r="L228" s="793" t="s">
        <v>79</v>
      </c>
      <c r="M228" s="792" t="s">
        <v>79</v>
      </c>
      <c r="N228" s="790"/>
      <c r="O228" s="792" t="s">
        <v>79</v>
      </c>
      <c r="P228" s="793"/>
      <c r="Q228" s="787"/>
      <c r="R228" s="774"/>
      <c r="S228" s="774"/>
      <c r="T228" s="774"/>
      <c r="U228" s="774"/>
      <c r="V228" s="774"/>
      <c r="W228" s="774"/>
      <c r="X228" s="774"/>
      <c r="Y228" s="774"/>
      <c r="Z228" s="774"/>
      <c r="AA228" s="774"/>
      <c r="AB228" s="774"/>
    </row>
    <row r="229">
      <c r="A229" s="795"/>
      <c r="B229" s="782"/>
      <c r="C229" s="782"/>
      <c r="D229" s="782"/>
      <c r="E229" s="782"/>
      <c r="F229" s="782"/>
      <c r="G229" s="782"/>
      <c r="H229" s="783">
        <f t="shared" si="100"/>
        <v>0</v>
      </c>
      <c r="I229" s="784">
        <f>sum(H229:H231)</f>
        <v>0</v>
      </c>
      <c r="J229" s="794"/>
      <c r="K229" s="795"/>
      <c r="L229" s="786">
        <v>0.0</v>
      </c>
      <c r="M229" s="784">
        <f>(L229-H229)</f>
        <v>0</v>
      </c>
      <c r="N229" s="782"/>
      <c r="O229" s="784">
        <f t="shared" ref="O229:O230" si="105">sum(M229,N229)</f>
        <v>0</v>
      </c>
      <c r="P229" s="786"/>
      <c r="Q229" s="787"/>
      <c r="R229" s="774"/>
      <c r="S229" s="774"/>
      <c r="T229" s="774"/>
      <c r="U229" s="774"/>
      <c r="V229" s="774"/>
      <c r="W229" s="774"/>
      <c r="X229" s="774"/>
      <c r="Y229" s="774"/>
      <c r="Z229" s="774"/>
      <c r="AA229" s="774"/>
      <c r="AB229" s="774"/>
    </row>
    <row r="230">
      <c r="A230" s="788" t="s">
        <v>77</v>
      </c>
      <c r="B230" s="789"/>
      <c r="C230" s="790"/>
      <c r="D230" s="790"/>
      <c r="E230" s="790"/>
      <c r="F230" s="790"/>
      <c r="G230" s="796"/>
      <c r="H230" s="791">
        <f t="shared" si="100"/>
        <v>0</v>
      </c>
      <c r="I230" s="792">
        <f>(I229/70)</f>
        <v>0</v>
      </c>
      <c r="J230" s="794"/>
      <c r="K230" s="788" t="s">
        <v>77</v>
      </c>
      <c r="L230" s="789">
        <v>0.0</v>
      </c>
      <c r="M230" s="793">
        <f>(L230-H230-H231)</f>
        <v>0</v>
      </c>
      <c r="N230" s="790"/>
      <c r="O230" s="792">
        <f t="shared" si="105"/>
        <v>0</v>
      </c>
      <c r="P230" s="793"/>
      <c r="Q230" s="787"/>
      <c r="R230" s="774"/>
      <c r="S230" s="774"/>
      <c r="T230" s="774"/>
      <c r="U230" s="774"/>
      <c r="V230" s="774"/>
      <c r="W230" s="774"/>
      <c r="X230" s="774"/>
      <c r="Y230" s="774"/>
      <c r="Z230" s="774"/>
      <c r="AA230" s="774"/>
      <c r="AB230" s="774"/>
    </row>
    <row r="231">
      <c r="A231" s="788" t="s">
        <v>78</v>
      </c>
      <c r="B231" s="789"/>
      <c r="C231" s="790"/>
      <c r="D231" s="790"/>
      <c r="E231" s="790"/>
      <c r="F231" s="790"/>
      <c r="G231" s="796"/>
      <c r="H231" s="791">
        <f t="shared" si="100"/>
        <v>0</v>
      </c>
      <c r="I231" s="792"/>
      <c r="J231" s="794"/>
      <c r="K231" s="788" t="s">
        <v>78</v>
      </c>
      <c r="L231" s="793" t="s">
        <v>79</v>
      </c>
      <c r="M231" s="792" t="s">
        <v>79</v>
      </c>
      <c r="N231" s="790"/>
      <c r="O231" s="792" t="s">
        <v>79</v>
      </c>
      <c r="P231" s="793"/>
      <c r="Q231" s="787"/>
      <c r="R231" s="774"/>
      <c r="S231" s="774"/>
      <c r="T231" s="774"/>
      <c r="U231" s="774"/>
      <c r="V231" s="774"/>
      <c r="W231" s="774"/>
      <c r="X231" s="774"/>
      <c r="Y231" s="774"/>
      <c r="Z231" s="774"/>
      <c r="AA231" s="774"/>
      <c r="AB231" s="774"/>
    </row>
    <row r="232">
      <c r="A232" s="845" t="s">
        <v>352</v>
      </c>
      <c r="B232" s="779">
        <f t="shared" ref="B232:H232" si="106"> sum(B233:B241)</f>
        <v>0</v>
      </c>
      <c r="C232" s="779">
        <f t="shared" si="106"/>
        <v>0</v>
      </c>
      <c r="D232" s="779">
        <f t="shared" si="106"/>
        <v>0</v>
      </c>
      <c r="E232" s="779">
        <f t="shared" si="106"/>
        <v>0</v>
      </c>
      <c r="F232" s="779">
        <f t="shared" si="106"/>
        <v>0</v>
      </c>
      <c r="G232" s="779">
        <f t="shared" si="106"/>
        <v>0</v>
      </c>
      <c r="H232" s="779">
        <f t="shared" si="106"/>
        <v>0</v>
      </c>
      <c r="I232" s="779"/>
      <c r="J232" s="773"/>
      <c r="K232" s="778" t="s">
        <v>75</v>
      </c>
      <c r="L232" s="779"/>
      <c r="M232" s="779"/>
      <c r="N232" s="779"/>
      <c r="O232" s="779"/>
      <c r="P232" s="779"/>
      <c r="Q232" s="774"/>
      <c r="R232" s="774"/>
      <c r="S232" s="774"/>
      <c r="T232" s="774"/>
      <c r="U232" s="774"/>
      <c r="V232" s="774"/>
      <c r="W232" s="774"/>
      <c r="X232" s="774"/>
      <c r="Y232" s="774"/>
      <c r="Z232" s="774"/>
      <c r="AA232" s="774"/>
      <c r="AB232" s="774"/>
    </row>
    <row r="233">
      <c r="A233" s="781"/>
      <c r="B233" s="782"/>
      <c r="C233" s="782"/>
      <c r="D233" s="782"/>
      <c r="E233" s="782"/>
      <c r="F233" s="782"/>
      <c r="G233" s="782"/>
      <c r="H233" s="783">
        <f t="shared" ref="H233:H241" si="107">SUM(B233:G233)</f>
        <v>0</v>
      </c>
      <c r="I233" s="784">
        <f>sum(H233:H235)</f>
        <v>0</v>
      </c>
      <c r="J233" s="794"/>
      <c r="K233" s="781"/>
      <c r="L233" s="786">
        <v>0.0</v>
      </c>
      <c r="M233" s="784">
        <f>(L233-H233)</f>
        <v>0</v>
      </c>
      <c r="N233" s="782"/>
      <c r="O233" s="784">
        <f t="shared" ref="O233:O234" si="108">sum(M233,N233)</f>
        <v>0</v>
      </c>
      <c r="P233" s="786"/>
      <c r="Q233" s="787"/>
      <c r="R233" s="774"/>
      <c r="S233" s="774"/>
      <c r="T233" s="774"/>
      <c r="U233" s="774"/>
      <c r="V233" s="774"/>
      <c r="W233" s="774"/>
      <c r="X233" s="774"/>
      <c r="Y233" s="774"/>
      <c r="Z233" s="774"/>
      <c r="AA233" s="774"/>
      <c r="AB233" s="774"/>
    </row>
    <row r="234">
      <c r="A234" s="788" t="s">
        <v>77</v>
      </c>
      <c r="B234" s="789"/>
      <c r="C234" s="790"/>
      <c r="D234" s="790"/>
      <c r="E234" s="790"/>
      <c r="F234" s="790"/>
      <c r="G234" s="796"/>
      <c r="H234" s="791">
        <f t="shared" si="107"/>
        <v>0</v>
      </c>
      <c r="I234" s="792">
        <f>(I233/10)</f>
        <v>0</v>
      </c>
      <c r="J234" s="794"/>
      <c r="K234" s="788" t="s">
        <v>77</v>
      </c>
      <c r="L234" s="789">
        <v>0.0</v>
      </c>
      <c r="M234" s="793">
        <f>(L234-H234-H235)</f>
        <v>0</v>
      </c>
      <c r="N234" s="790"/>
      <c r="O234" s="792">
        <f t="shared" si="108"/>
        <v>0</v>
      </c>
      <c r="P234" s="793"/>
      <c r="Q234" s="787"/>
      <c r="R234" s="774"/>
      <c r="S234" s="774"/>
      <c r="T234" s="774"/>
      <c r="U234" s="774"/>
      <c r="V234" s="774"/>
      <c r="W234" s="774"/>
      <c r="X234" s="774"/>
      <c r="Y234" s="774"/>
      <c r="Z234" s="774"/>
      <c r="AA234" s="774"/>
      <c r="AB234" s="774"/>
    </row>
    <row r="235">
      <c r="A235" s="788" t="s">
        <v>78</v>
      </c>
      <c r="B235" s="789"/>
      <c r="C235" s="790"/>
      <c r="D235" s="790"/>
      <c r="E235" s="790"/>
      <c r="F235" s="790"/>
      <c r="G235" s="796"/>
      <c r="H235" s="791">
        <f t="shared" si="107"/>
        <v>0</v>
      </c>
      <c r="I235" s="792"/>
      <c r="J235" s="794"/>
      <c r="K235" s="788" t="s">
        <v>78</v>
      </c>
      <c r="L235" s="793" t="s">
        <v>79</v>
      </c>
      <c r="M235" s="792" t="s">
        <v>79</v>
      </c>
      <c r="N235" s="790"/>
      <c r="O235" s="792" t="s">
        <v>79</v>
      </c>
      <c r="P235" s="793"/>
      <c r="Q235" s="787"/>
      <c r="R235" s="774"/>
      <c r="S235" s="774"/>
      <c r="T235" s="774"/>
      <c r="U235" s="774"/>
      <c r="V235" s="774"/>
      <c r="W235" s="774"/>
      <c r="X235" s="774"/>
      <c r="Y235" s="774"/>
      <c r="Z235" s="774"/>
      <c r="AA235" s="774"/>
      <c r="AB235" s="774"/>
    </row>
    <row r="236">
      <c r="A236" s="781"/>
      <c r="B236" s="782"/>
      <c r="C236" s="782"/>
      <c r="D236" s="782"/>
      <c r="E236" s="782"/>
      <c r="F236" s="782"/>
      <c r="G236" s="782"/>
      <c r="H236" s="783">
        <f t="shared" si="107"/>
        <v>0</v>
      </c>
      <c r="I236" s="784">
        <f>sum(H236:H238)</f>
        <v>0</v>
      </c>
      <c r="J236" s="794"/>
      <c r="K236" s="781"/>
      <c r="L236" s="786">
        <v>0.0</v>
      </c>
      <c r="M236" s="784">
        <f>(L236-H236)</f>
        <v>0</v>
      </c>
      <c r="N236" s="782"/>
      <c r="O236" s="784">
        <f t="shared" ref="O236:O237" si="109">sum(M236,N236)</f>
        <v>0</v>
      </c>
      <c r="P236" s="786"/>
      <c r="Q236" s="787"/>
      <c r="R236" s="774"/>
      <c r="S236" s="774"/>
      <c r="T236" s="774"/>
      <c r="U236" s="774"/>
      <c r="V236" s="774"/>
      <c r="W236" s="774"/>
      <c r="X236" s="774"/>
      <c r="Y236" s="774"/>
      <c r="Z236" s="774"/>
      <c r="AA236" s="774"/>
      <c r="AB236" s="774"/>
    </row>
    <row r="237">
      <c r="A237" s="788" t="s">
        <v>77</v>
      </c>
      <c r="B237" s="789"/>
      <c r="C237" s="790"/>
      <c r="D237" s="790"/>
      <c r="E237" s="790"/>
      <c r="F237" s="790"/>
      <c r="G237" s="796"/>
      <c r="H237" s="791">
        <f t="shared" si="107"/>
        <v>0</v>
      </c>
      <c r="I237" s="792">
        <f>(I236/10)</f>
        <v>0</v>
      </c>
      <c r="J237" s="794"/>
      <c r="K237" s="788" t="s">
        <v>77</v>
      </c>
      <c r="L237" s="789">
        <v>0.0</v>
      </c>
      <c r="M237" s="793">
        <f>(L237-H237-H238)</f>
        <v>0</v>
      </c>
      <c r="N237" s="790"/>
      <c r="O237" s="792">
        <f t="shared" si="109"/>
        <v>0</v>
      </c>
      <c r="P237" s="793"/>
      <c r="Q237" s="787"/>
      <c r="R237" s="774"/>
      <c r="S237" s="774"/>
      <c r="T237" s="774"/>
      <c r="U237" s="774"/>
      <c r="V237" s="774"/>
      <c r="W237" s="774"/>
      <c r="X237" s="774"/>
      <c r="Y237" s="774"/>
      <c r="Z237" s="774"/>
      <c r="AA237" s="774"/>
      <c r="AB237" s="774"/>
    </row>
    <row r="238">
      <c r="A238" s="788" t="s">
        <v>78</v>
      </c>
      <c r="B238" s="789"/>
      <c r="C238" s="790"/>
      <c r="D238" s="790"/>
      <c r="E238" s="790"/>
      <c r="F238" s="790"/>
      <c r="G238" s="796"/>
      <c r="H238" s="791">
        <f t="shared" si="107"/>
        <v>0</v>
      </c>
      <c r="I238" s="792"/>
      <c r="J238" s="794"/>
      <c r="K238" s="788" t="s">
        <v>78</v>
      </c>
      <c r="L238" s="793" t="s">
        <v>79</v>
      </c>
      <c r="M238" s="792" t="s">
        <v>79</v>
      </c>
      <c r="N238" s="790"/>
      <c r="O238" s="792" t="s">
        <v>79</v>
      </c>
      <c r="P238" s="793"/>
      <c r="Q238" s="787"/>
      <c r="R238" s="774"/>
      <c r="S238" s="774"/>
      <c r="T238" s="774"/>
      <c r="U238" s="774"/>
      <c r="V238" s="774"/>
      <c r="W238" s="774"/>
      <c r="X238" s="774"/>
      <c r="Y238" s="774"/>
      <c r="Z238" s="774"/>
      <c r="AA238" s="774"/>
      <c r="AB238" s="774"/>
    </row>
    <row r="239">
      <c r="A239" s="781"/>
      <c r="B239" s="782"/>
      <c r="C239" s="782"/>
      <c r="D239" s="782"/>
      <c r="E239" s="782"/>
      <c r="F239" s="782"/>
      <c r="G239" s="782"/>
      <c r="H239" s="783">
        <f t="shared" si="107"/>
        <v>0</v>
      </c>
      <c r="I239" s="784">
        <f>sum(H239:H241)</f>
        <v>0</v>
      </c>
      <c r="J239" s="794"/>
      <c r="K239" s="781"/>
      <c r="L239" s="786">
        <v>0.0</v>
      </c>
      <c r="M239" s="784">
        <f>(L239-H239)</f>
        <v>0</v>
      </c>
      <c r="N239" s="782"/>
      <c r="O239" s="784">
        <f t="shared" ref="O239:O240" si="110">sum(M239,N239)</f>
        <v>0</v>
      </c>
      <c r="P239" s="786"/>
      <c r="Q239" s="787"/>
      <c r="R239" s="774"/>
      <c r="S239" s="774"/>
      <c r="T239" s="774"/>
      <c r="U239" s="774"/>
      <c r="V239" s="774"/>
      <c r="W239" s="774"/>
      <c r="X239" s="774"/>
      <c r="Y239" s="774"/>
      <c r="Z239" s="774"/>
      <c r="AA239" s="774"/>
      <c r="AB239" s="774"/>
    </row>
    <row r="240">
      <c r="A240" s="788" t="s">
        <v>77</v>
      </c>
      <c r="B240" s="789"/>
      <c r="C240" s="790"/>
      <c r="D240" s="790"/>
      <c r="E240" s="790"/>
      <c r="F240" s="790"/>
      <c r="G240" s="796"/>
      <c r="H240" s="791">
        <f t="shared" si="107"/>
        <v>0</v>
      </c>
      <c r="I240" s="792">
        <f>(I239/10)</f>
        <v>0</v>
      </c>
      <c r="J240" s="794"/>
      <c r="K240" s="788" t="s">
        <v>77</v>
      </c>
      <c r="L240" s="789">
        <v>0.0</v>
      </c>
      <c r="M240" s="793">
        <f>(L240-H240-H241)</f>
        <v>0</v>
      </c>
      <c r="N240" s="790"/>
      <c r="O240" s="792">
        <f t="shared" si="110"/>
        <v>0</v>
      </c>
      <c r="P240" s="793"/>
      <c r="Q240" s="787"/>
      <c r="R240" s="774"/>
      <c r="S240" s="774"/>
      <c r="T240" s="774"/>
      <c r="U240" s="774"/>
      <c r="V240" s="774"/>
      <c r="W240" s="774"/>
      <c r="X240" s="774"/>
      <c r="Y240" s="774"/>
      <c r="Z240" s="774"/>
      <c r="AA240" s="774"/>
      <c r="AB240" s="774"/>
    </row>
    <row r="241">
      <c r="A241" s="788" t="s">
        <v>78</v>
      </c>
      <c r="B241" s="789"/>
      <c r="C241" s="790"/>
      <c r="D241" s="790"/>
      <c r="E241" s="790"/>
      <c r="F241" s="790"/>
      <c r="G241" s="796"/>
      <c r="H241" s="791">
        <f t="shared" si="107"/>
        <v>0</v>
      </c>
      <c r="I241" s="792"/>
      <c r="J241" s="794"/>
      <c r="K241" s="788" t="s">
        <v>78</v>
      </c>
      <c r="L241" s="793" t="s">
        <v>79</v>
      </c>
      <c r="M241" s="792" t="s">
        <v>79</v>
      </c>
      <c r="N241" s="790"/>
      <c r="O241" s="792" t="s">
        <v>79</v>
      </c>
      <c r="P241" s="793"/>
      <c r="Q241" s="787"/>
      <c r="R241" s="774"/>
      <c r="S241" s="774"/>
      <c r="T241" s="774"/>
      <c r="U241" s="774"/>
      <c r="V241" s="774"/>
      <c r="W241" s="774"/>
      <c r="X241" s="774"/>
      <c r="Y241" s="774"/>
      <c r="Z241" s="774"/>
      <c r="AA241" s="774"/>
      <c r="AB241" s="774"/>
    </row>
    <row r="242">
      <c r="A242" s="832"/>
      <c r="B242" s="846"/>
      <c r="C242" s="846"/>
      <c r="D242" s="846"/>
      <c r="E242" s="846"/>
      <c r="F242" s="846"/>
      <c r="G242" s="846"/>
      <c r="H242" s="846"/>
      <c r="I242" s="846"/>
      <c r="J242" s="773"/>
      <c r="K242" s="846"/>
      <c r="L242" s="846"/>
      <c r="M242" s="846"/>
      <c r="N242" s="846"/>
      <c r="O242" s="846"/>
      <c r="P242" s="846"/>
      <c r="Q242" s="774"/>
      <c r="R242" s="774"/>
      <c r="S242" s="774"/>
      <c r="T242" s="774"/>
      <c r="U242" s="774"/>
      <c r="V242" s="774"/>
      <c r="W242" s="774"/>
      <c r="X242" s="774"/>
      <c r="Y242" s="774"/>
      <c r="Z242" s="774"/>
      <c r="AA242" s="774"/>
      <c r="AB242" s="774"/>
    </row>
    <row r="243">
      <c r="A243" s="810" t="s">
        <v>121</v>
      </c>
      <c r="B243" s="777">
        <f t="shared" ref="B243:H243" si="111">SUM(B217,B220,  B223,B226,B229,B233,B236, B239)</f>
        <v>0</v>
      </c>
      <c r="C243" s="777">
        <f t="shared" si="111"/>
        <v>0</v>
      </c>
      <c r="D243" s="777">
        <f t="shared" si="111"/>
        <v>0</v>
      </c>
      <c r="E243" s="777">
        <f t="shared" si="111"/>
        <v>0</v>
      </c>
      <c r="F243" s="777">
        <f t="shared" si="111"/>
        <v>0</v>
      </c>
      <c r="G243" s="777">
        <f t="shared" si="111"/>
        <v>0</v>
      </c>
      <c r="H243" s="777">
        <f t="shared" si="111"/>
        <v>0</v>
      </c>
      <c r="I243" s="811"/>
      <c r="J243" s="773"/>
      <c r="K243" s="777" t="s">
        <v>121</v>
      </c>
      <c r="L243" s="777">
        <f t="shared" ref="L243:O243" si="112">SUM(L217,L220,  L223,L226,L229,L233,L236, L239)</f>
        <v>0</v>
      </c>
      <c r="M243" s="777">
        <f t="shared" si="112"/>
        <v>0</v>
      </c>
      <c r="N243" s="777">
        <f t="shared" si="112"/>
        <v>0</v>
      </c>
      <c r="O243" s="777">
        <f t="shared" si="112"/>
        <v>0</v>
      </c>
      <c r="P243" s="777"/>
      <c r="Q243" s="774"/>
      <c r="R243" s="774"/>
      <c r="S243" s="774"/>
      <c r="T243" s="774"/>
      <c r="U243" s="774"/>
      <c r="V243" s="774"/>
      <c r="W243" s="774"/>
      <c r="X243" s="774"/>
      <c r="Y243" s="774"/>
      <c r="Z243" s="774"/>
      <c r="AA243" s="774"/>
      <c r="AB243" s="774"/>
    </row>
    <row r="244">
      <c r="A244" s="810" t="s">
        <v>77</v>
      </c>
      <c r="B244" s="777">
        <f t="shared" ref="B244:H244" si="113">SUM(B218,B221,  B224,B227,B230,B234,B237, B240)</f>
        <v>0</v>
      </c>
      <c r="C244" s="777">
        <f t="shared" si="113"/>
        <v>0</v>
      </c>
      <c r="D244" s="777">
        <f t="shared" si="113"/>
        <v>0</v>
      </c>
      <c r="E244" s="777">
        <f t="shared" si="113"/>
        <v>0</v>
      </c>
      <c r="F244" s="777">
        <f t="shared" si="113"/>
        <v>0</v>
      </c>
      <c r="G244" s="777">
        <f t="shared" si="113"/>
        <v>0</v>
      </c>
      <c r="H244" s="777">
        <f t="shared" si="113"/>
        <v>0</v>
      </c>
      <c r="I244" s="811"/>
      <c r="J244" s="773"/>
      <c r="K244" s="777" t="s">
        <v>77</v>
      </c>
      <c r="L244" s="777">
        <f t="shared" ref="L244:O244" si="114">SUM(L218,L221,  L224,L227,L230,L234,L237, L240)</f>
        <v>0</v>
      </c>
      <c r="M244" s="777">
        <f t="shared" si="114"/>
        <v>0</v>
      </c>
      <c r="N244" s="777">
        <f t="shared" si="114"/>
        <v>0</v>
      </c>
      <c r="O244" s="777">
        <f t="shared" si="114"/>
        <v>0</v>
      </c>
      <c r="P244" s="777"/>
      <c r="Q244" s="774"/>
      <c r="R244" s="774"/>
      <c r="S244" s="774"/>
      <c r="T244" s="774"/>
      <c r="U244" s="774"/>
      <c r="V244" s="774"/>
      <c r="W244" s="774"/>
      <c r="X244" s="774"/>
      <c r="Y244" s="774"/>
      <c r="Z244" s="774"/>
      <c r="AA244" s="774"/>
      <c r="AB244" s="774"/>
    </row>
    <row r="245">
      <c r="A245" s="810" t="s">
        <v>78</v>
      </c>
      <c r="B245" s="777">
        <f t="shared" ref="B245:H245" si="115">SUM(B219,B222,  B225,B228,B231,B235,B238, B241)</f>
        <v>0</v>
      </c>
      <c r="C245" s="777">
        <f t="shared" si="115"/>
        <v>0</v>
      </c>
      <c r="D245" s="777">
        <f t="shared" si="115"/>
        <v>0</v>
      </c>
      <c r="E245" s="777">
        <f t="shared" si="115"/>
        <v>0</v>
      </c>
      <c r="F245" s="777">
        <f t="shared" si="115"/>
        <v>0</v>
      </c>
      <c r="G245" s="777">
        <f t="shared" si="115"/>
        <v>0</v>
      </c>
      <c r="H245" s="777">
        <f t="shared" si="115"/>
        <v>0</v>
      </c>
      <c r="I245" s="811"/>
      <c r="J245" s="773"/>
      <c r="K245" s="777" t="s">
        <v>78</v>
      </c>
      <c r="L245" s="777">
        <f t="shared" ref="L245:O245" si="116">SUM(L219,L222,  L225,L228,L231,L235,L238, L241)</f>
        <v>0</v>
      </c>
      <c r="M245" s="777">
        <f t="shared" si="116"/>
        <v>0</v>
      </c>
      <c r="N245" s="777">
        <f t="shared" si="116"/>
        <v>0</v>
      </c>
      <c r="O245" s="777">
        <f t="shared" si="116"/>
        <v>0</v>
      </c>
      <c r="P245" s="777"/>
      <c r="Q245" s="774"/>
      <c r="R245" s="774"/>
      <c r="S245" s="774"/>
      <c r="T245" s="774"/>
      <c r="U245" s="774"/>
      <c r="V245" s="774"/>
      <c r="W245" s="774"/>
      <c r="X245" s="774"/>
      <c r="Y245" s="774"/>
      <c r="Z245" s="774"/>
      <c r="AA245" s="774"/>
      <c r="AB245" s="774"/>
    </row>
    <row r="246">
      <c r="A246" s="847" t="s">
        <v>9</v>
      </c>
      <c r="B246" s="798">
        <f t="shared" ref="B246:H246" si="117">sum(B243:B245)</f>
        <v>0</v>
      </c>
      <c r="C246" s="798">
        <f t="shared" si="117"/>
        <v>0</v>
      </c>
      <c r="D246" s="798">
        <f t="shared" si="117"/>
        <v>0</v>
      </c>
      <c r="E246" s="798">
        <f t="shared" si="117"/>
        <v>0</v>
      </c>
      <c r="F246" s="798">
        <f t="shared" si="117"/>
        <v>0</v>
      </c>
      <c r="G246" s="798">
        <f t="shared" si="117"/>
        <v>0</v>
      </c>
      <c r="H246" s="798">
        <f t="shared" si="117"/>
        <v>0</v>
      </c>
      <c r="I246" s="798"/>
      <c r="J246" s="773"/>
      <c r="K246" s="835" t="s">
        <v>9</v>
      </c>
      <c r="L246" s="798">
        <f t="shared" ref="L246:O246" si="118">sum(L243:L245)</f>
        <v>0</v>
      </c>
      <c r="M246" s="798">
        <f t="shared" si="118"/>
        <v>0</v>
      </c>
      <c r="N246" s="798">
        <f t="shared" si="118"/>
        <v>0</v>
      </c>
      <c r="O246" s="798">
        <f t="shared" si="118"/>
        <v>0</v>
      </c>
      <c r="P246" s="835"/>
      <c r="Q246" s="774"/>
      <c r="R246" s="774"/>
      <c r="S246" s="774"/>
      <c r="T246" s="774"/>
      <c r="U246" s="774"/>
      <c r="V246" s="774"/>
      <c r="W246" s="774"/>
      <c r="X246" s="774"/>
      <c r="Y246" s="774"/>
      <c r="Z246" s="774"/>
      <c r="AA246" s="774"/>
      <c r="AB246" s="774"/>
    </row>
    <row r="247">
      <c r="A247" s="816"/>
      <c r="B247" s="817"/>
      <c r="C247" s="817"/>
      <c r="D247" s="817"/>
      <c r="E247" s="817"/>
      <c r="F247" s="817"/>
      <c r="G247" s="817"/>
      <c r="H247" s="818"/>
      <c r="I247" s="814"/>
      <c r="J247" s="815"/>
      <c r="K247" s="815"/>
      <c r="L247" s="815"/>
      <c r="M247" s="815"/>
      <c r="N247" s="815"/>
      <c r="O247" s="815"/>
      <c r="P247" s="815"/>
      <c r="Q247" s="815"/>
      <c r="R247" s="815"/>
      <c r="S247" s="815"/>
      <c r="T247" s="815"/>
      <c r="U247" s="815"/>
      <c r="V247" s="815"/>
      <c r="W247" s="815"/>
      <c r="X247" s="815"/>
      <c r="Y247" s="815"/>
      <c r="Z247" s="815"/>
      <c r="AA247" s="815"/>
      <c r="AB247" s="815"/>
    </row>
    <row r="248">
      <c r="A248" s="847" t="s">
        <v>123</v>
      </c>
      <c r="B248" s="798" t="s">
        <v>2</v>
      </c>
      <c r="C248" s="798" t="s">
        <v>3</v>
      </c>
      <c r="D248" s="798" t="s">
        <v>4</v>
      </c>
      <c r="E248" s="798" t="s">
        <v>5</v>
      </c>
      <c r="F248" s="798" t="s">
        <v>6</v>
      </c>
      <c r="G248" s="798" t="s">
        <v>7</v>
      </c>
      <c r="H248" s="798" t="s">
        <v>9</v>
      </c>
      <c r="I248" s="774"/>
      <c r="J248" s="774"/>
      <c r="K248" s="774"/>
      <c r="L248" s="774"/>
      <c r="M248" s="774"/>
      <c r="N248" s="774"/>
      <c r="O248" s="774"/>
      <c r="P248" s="774"/>
      <c r="Q248" s="774"/>
      <c r="R248" s="774"/>
      <c r="S248" s="774"/>
      <c r="T248" s="774"/>
      <c r="U248" s="774"/>
      <c r="V248" s="774"/>
      <c r="W248" s="774"/>
      <c r="X248" s="774"/>
      <c r="Y248" s="774"/>
      <c r="Z248" s="774"/>
      <c r="AA248" s="774"/>
      <c r="AB248" s="774"/>
    </row>
    <row r="249">
      <c r="A249" s="810" t="s">
        <v>124</v>
      </c>
      <c r="B249" s="777">
        <f t="shared" ref="B249:H249" si="119">sum(B244:B245)</f>
        <v>0</v>
      </c>
      <c r="C249" s="777">
        <f t="shared" si="119"/>
        <v>0</v>
      </c>
      <c r="D249" s="777">
        <f t="shared" si="119"/>
        <v>0</v>
      </c>
      <c r="E249" s="777">
        <f t="shared" si="119"/>
        <v>0</v>
      </c>
      <c r="F249" s="777">
        <f t="shared" si="119"/>
        <v>0</v>
      </c>
      <c r="G249" s="777">
        <f t="shared" si="119"/>
        <v>0</v>
      </c>
      <c r="H249" s="777">
        <f t="shared" si="119"/>
        <v>0</v>
      </c>
      <c r="I249" s="774"/>
      <c r="J249" s="774"/>
      <c r="K249" s="774"/>
      <c r="L249" s="774"/>
      <c r="M249" s="774"/>
      <c r="N249" s="774"/>
      <c r="O249" s="774"/>
      <c r="P249" s="774"/>
      <c r="Q249" s="774"/>
      <c r="R249" s="774"/>
      <c r="S249" s="774"/>
      <c r="T249" s="774"/>
      <c r="U249" s="774"/>
      <c r="V249" s="774"/>
      <c r="W249" s="774"/>
      <c r="X249" s="774"/>
      <c r="Y249" s="774"/>
      <c r="Z249" s="774"/>
      <c r="AA249" s="774"/>
      <c r="AB249" s="774"/>
    </row>
    <row r="250">
      <c r="A250" s="320" t="s">
        <v>126</v>
      </c>
      <c r="B250" s="813">
        <f t="shared" ref="B250:H250" si="120">(B249*30)</f>
        <v>0</v>
      </c>
      <c r="C250" s="813">
        <f t="shared" si="120"/>
        <v>0</v>
      </c>
      <c r="D250" s="813">
        <f t="shared" si="120"/>
        <v>0</v>
      </c>
      <c r="E250" s="813">
        <f t="shared" si="120"/>
        <v>0</v>
      </c>
      <c r="F250" s="813">
        <f t="shared" si="120"/>
        <v>0</v>
      </c>
      <c r="G250" s="813">
        <f t="shared" si="120"/>
        <v>0</v>
      </c>
      <c r="H250" s="813">
        <f t="shared" si="120"/>
        <v>0</v>
      </c>
      <c r="I250" s="814"/>
      <c r="J250" s="815"/>
      <c r="K250" s="815"/>
      <c r="L250" s="815"/>
      <c r="M250" s="815"/>
      <c r="N250" s="815"/>
      <c r="O250" s="815"/>
      <c r="P250" s="815"/>
      <c r="Q250" s="815"/>
      <c r="R250" s="815"/>
      <c r="S250" s="815"/>
      <c r="T250" s="815"/>
      <c r="U250" s="815"/>
      <c r="V250" s="815"/>
      <c r="W250" s="815"/>
      <c r="X250" s="815"/>
      <c r="Y250" s="815"/>
      <c r="Z250" s="815"/>
      <c r="AA250" s="815"/>
      <c r="AB250" s="815"/>
    </row>
    <row r="251">
      <c r="A251" s="816"/>
      <c r="B251" s="817"/>
      <c r="C251" s="817"/>
      <c r="D251" s="817"/>
      <c r="E251" s="817"/>
      <c r="F251" s="817"/>
      <c r="G251" s="817"/>
      <c r="H251" s="818"/>
      <c r="I251" s="814"/>
      <c r="J251" s="815"/>
      <c r="K251" s="815"/>
      <c r="L251" s="815"/>
      <c r="M251" s="815"/>
      <c r="N251" s="815"/>
      <c r="O251" s="815"/>
      <c r="P251" s="815"/>
      <c r="Q251" s="815"/>
      <c r="R251" s="815"/>
      <c r="S251" s="815"/>
      <c r="T251" s="815"/>
      <c r="U251" s="815"/>
      <c r="V251" s="815"/>
      <c r="W251" s="815"/>
      <c r="X251" s="815"/>
      <c r="Y251" s="815"/>
      <c r="Z251" s="815"/>
      <c r="AA251" s="815"/>
      <c r="AB251" s="815"/>
    </row>
    <row r="252">
      <c r="A252" s="819"/>
      <c r="B252" s="820"/>
      <c r="C252" s="820"/>
      <c r="D252" s="820"/>
      <c r="E252" s="820"/>
      <c r="F252" s="820"/>
      <c r="G252" s="820"/>
      <c r="H252" s="820"/>
      <c r="I252" s="814"/>
      <c r="J252" s="815"/>
      <c r="K252" s="815"/>
      <c r="L252" s="815"/>
      <c r="M252" s="815"/>
      <c r="N252" s="815"/>
      <c r="O252" s="815"/>
      <c r="P252" s="815"/>
      <c r="Q252" s="815"/>
      <c r="R252" s="815"/>
      <c r="S252" s="815"/>
      <c r="T252" s="815"/>
      <c r="U252" s="815"/>
      <c r="V252" s="815"/>
      <c r="W252" s="815"/>
      <c r="X252" s="815"/>
      <c r="Y252" s="815"/>
      <c r="Z252" s="815"/>
      <c r="AA252" s="815"/>
      <c r="AB252" s="815"/>
    </row>
    <row r="253">
      <c r="A253" s="815"/>
      <c r="B253" s="814"/>
      <c r="C253" s="814"/>
      <c r="D253" s="814"/>
      <c r="E253" s="814"/>
      <c r="F253" s="814"/>
      <c r="G253" s="817"/>
      <c r="H253" s="818"/>
      <c r="I253" s="814"/>
      <c r="J253" s="815"/>
      <c r="K253" s="815"/>
      <c r="L253" s="815"/>
      <c r="M253" s="815"/>
      <c r="N253" s="815"/>
      <c r="O253" s="815"/>
      <c r="P253" s="815"/>
      <c r="Q253" s="815"/>
      <c r="R253" s="815"/>
      <c r="S253" s="815"/>
      <c r="T253" s="815"/>
      <c r="U253" s="815"/>
      <c r="V253" s="815"/>
      <c r="W253" s="815"/>
      <c r="X253" s="815"/>
      <c r="Y253" s="815"/>
      <c r="Z253" s="815"/>
      <c r="AA253" s="815"/>
      <c r="AB253" s="815"/>
    </row>
    <row r="254">
      <c r="A254" s="815"/>
      <c r="B254" s="814"/>
      <c r="C254" s="814"/>
      <c r="D254" s="814"/>
      <c r="E254" s="814"/>
      <c r="F254" s="821"/>
      <c r="G254" s="822" t="s">
        <v>35</v>
      </c>
      <c r="H254" s="823" t="s">
        <v>36</v>
      </c>
      <c r="I254" s="814"/>
      <c r="J254" s="815"/>
      <c r="K254" s="815"/>
      <c r="L254" s="815"/>
      <c r="M254" s="815"/>
      <c r="N254" s="815"/>
      <c r="O254" s="815"/>
      <c r="P254" s="815"/>
      <c r="Q254" s="815"/>
      <c r="R254" s="815"/>
      <c r="S254" s="815"/>
      <c r="T254" s="815"/>
      <c r="U254" s="815"/>
      <c r="V254" s="815"/>
      <c r="W254" s="815"/>
      <c r="X254" s="815"/>
      <c r="Y254" s="815"/>
      <c r="Z254" s="815"/>
      <c r="AA254" s="815"/>
      <c r="AB254" s="815"/>
    </row>
    <row r="255">
      <c r="A255" s="825" t="s">
        <v>353</v>
      </c>
      <c r="B255" s="814"/>
      <c r="C255" s="814"/>
      <c r="D255" s="814"/>
      <c r="E255" s="814"/>
      <c r="F255" s="821"/>
      <c r="G255" s="848" t="s">
        <v>330</v>
      </c>
      <c r="H255" s="793">
        <f>(H246)</f>
        <v>0</v>
      </c>
      <c r="I255" s="814"/>
      <c r="J255" s="815"/>
      <c r="K255" s="815"/>
      <c r="L255" s="815"/>
      <c r="M255" s="815"/>
      <c r="N255" s="815"/>
      <c r="O255" s="815"/>
      <c r="P255" s="815"/>
      <c r="Q255" s="815"/>
      <c r="R255" s="815"/>
      <c r="S255" s="815"/>
      <c r="T255" s="815"/>
      <c r="U255" s="815"/>
      <c r="V255" s="815"/>
      <c r="W255" s="815"/>
      <c r="X255" s="815"/>
      <c r="Y255" s="815"/>
      <c r="Z255" s="815"/>
      <c r="AA255" s="815"/>
      <c r="AB255" s="815"/>
    </row>
    <row r="256">
      <c r="A256" s="815"/>
      <c r="B256" s="814"/>
      <c r="C256" s="814"/>
      <c r="D256" s="814"/>
      <c r="E256" s="814"/>
      <c r="F256" s="821"/>
      <c r="G256" s="822" t="s">
        <v>9</v>
      </c>
      <c r="H256" s="826">
        <f>SUM(H255)</f>
        <v>0</v>
      </c>
      <c r="I256" s="814"/>
      <c r="J256" s="815"/>
      <c r="K256" s="815"/>
      <c r="L256" s="815"/>
      <c r="M256" s="815"/>
      <c r="N256" s="815"/>
      <c r="O256" s="815"/>
      <c r="P256" s="815"/>
      <c r="Q256" s="815"/>
      <c r="R256" s="815"/>
      <c r="S256" s="815"/>
      <c r="T256" s="815"/>
      <c r="U256" s="815"/>
      <c r="V256" s="815"/>
      <c r="W256" s="815"/>
      <c r="X256" s="815"/>
      <c r="Y256" s="815"/>
      <c r="Z256" s="815"/>
      <c r="AA256" s="815"/>
      <c r="AB256" s="815"/>
    </row>
    <row r="257">
      <c r="A257" s="815"/>
      <c r="B257" s="814"/>
      <c r="C257" s="814"/>
      <c r="D257" s="814"/>
      <c r="E257" s="814"/>
      <c r="F257" s="814"/>
      <c r="G257" s="817"/>
      <c r="H257" s="818"/>
      <c r="I257" s="817"/>
      <c r="J257" s="815"/>
      <c r="K257" s="815"/>
      <c r="L257" s="815"/>
      <c r="M257" s="815"/>
      <c r="N257" s="815"/>
      <c r="O257" s="815"/>
      <c r="P257" s="815"/>
      <c r="Q257" s="815"/>
      <c r="R257" s="815"/>
      <c r="S257" s="815"/>
      <c r="T257" s="815"/>
      <c r="U257" s="815"/>
      <c r="V257" s="815"/>
      <c r="W257" s="815"/>
      <c r="X257" s="815"/>
      <c r="Y257" s="815"/>
      <c r="Z257" s="815"/>
      <c r="AA257" s="815"/>
      <c r="AB257" s="815"/>
    </row>
    <row r="258">
      <c r="A258" s="774"/>
      <c r="B258" s="814"/>
      <c r="C258" s="814"/>
      <c r="D258" s="814"/>
      <c r="E258" s="814"/>
      <c r="F258" s="821"/>
      <c r="G258" s="827" t="s">
        <v>131</v>
      </c>
      <c r="H258" s="828">
        <f>(1500-H256)</f>
        <v>1500</v>
      </c>
      <c r="I258" s="401">
        <f>(H256/1500)</f>
        <v>0</v>
      </c>
      <c r="J258" s="774"/>
      <c r="K258" s="774"/>
      <c r="L258" s="815"/>
      <c r="M258" s="815"/>
      <c r="N258" s="815"/>
      <c r="O258" s="815"/>
      <c r="P258" s="815"/>
      <c r="Q258" s="815"/>
      <c r="R258" s="815"/>
      <c r="S258" s="815"/>
      <c r="T258" s="815"/>
      <c r="U258" s="815"/>
      <c r="V258" s="815"/>
      <c r="W258" s="815"/>
      <c r="X258" s="815"/>
      <c r="Y258" s="815"/>
      <c r="Z258" s="815"/>
      <c r="AA258" s="815"/>
      <c r="AB258" s="815"/>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c r="A260" s="770" t="s">
        <v>340</v>
      </c>
      <c r="B260" s="771"/>
      <c r="C260" s="771"/>
      <c r="D260" s="771"/>
      <c r="E260" s="771"/>
      <c r="F260" s="771">
        <v>1.0</v>
      </c>
      <c r="G260" s="771">
        <v>2.0</v>
      </c>
      <c r="H260" s="772"/>
      <c r="I260" s="772"/>
      <c r="J260" s="773"/>
      <c r="K260" s="770" t="s">
        <v>340</v>
      </c>
      <c r="L260" s="772"/>
      <c r="M260" s="772"/>
      <c r="N260" s="772"/>
      <c r="O260" s="772"/>
      <c r="P260" s="772"/>
      <c r="Q260" s="774"/>
      <c r="R260" s="774"/>
      <c r="S260" s="774"/>
      <c r="T260" s="774"/>
      <c r="U260" s="774"/>
      <c r="V260" s="774"/>
      <c r="W260" s="774"/>
      <c r="X260" s="774"/>
      <c r="Y260" s="774"/>
      <c r="Z260" s="774"/>
      <c r="AA260" s="774"/>
      <c r="AB260" s="774"/>
    </row>
    <row r="261">
      <c r="A261" s="290" t="s">
        <v>144</v>
      </c>
      <c r="B261" s="849" t="s">
        <v>2</v>
      </c>
      <c r="C261" s="849" t="s">
        <v>3</v>
      </c>
      <c r="D261" s="849" t="s">
        <v>4</v>
      </c>
      <c r="E261" s="849" t="s">
        <v>5</v>
      </c>
      <c r="F261" s="849" t="s">
        <v>6</v>
      </c>
      <c r="G261" s="849" t="s">
        <v>7</v>
      </c>
      <c r="H261" s="850" t="s">
        <v>9</v>
      </c>
      <c r="I261" s="849" t="s">
        <v>71</v>
      </c>
      <c r="J261" s="851"/>
      <c r="K261" s="290" t="s">
        <v>144</v>
      </c>
      <c r="L261" s="290" t="s">
        <v>72</v>
      </c>
      <c r="M261" s="290" t="s">
        <v>13</v>
      </c>
      <c r="N261" s="363" t="s">
        <v>73</v>
      </c>
      <c r="O261" s="363" t="s">
        <v>133</v>
      </c>
      <c r="P261" s="363" t="s">
        <v>74</v>
      </c>
      <c r="Q261" s="815"/>
      <c r="R261" s="815"/>
      <c r="S261" s="815"/>
      <c r="T261" s="815"/>
      <c r="U261" s="815"/>
      <c r="V261" s="815"/>
      <c r="W261" s="815"/>
      <c r="X261" s="815"/>
      <c r="Y261" s="815"/>
      <c r="Z261" s="815"/>
      <c r="AA261" s="815"/>
      <c r="AB261" s="815"/>
    </row>
    <row r="262">
      <c r="A262" s="364" t="s">
        <v>1</v>
      </c>
      <c r="B262" s="852"/>
      <c r="C262" s="852"/>
      <c r="D262" s="852"/>
      <c r="E262" s="852"/>
      <c r="F262" s="852"/>
      <c r="G262" s="852"/>
      <c r="H262" s="853"/>
      <c r="I262" s="852"/>
      <c r="J262" s="851"/>
      <c r="K262" s="854" t="s">
        <v>1</v>
      </c>
      <c r="L262" s="855"/>
      <c r="M262" s="855"/>
      <c r="N262" s="855"/>
      <c r="O262" s="855"/>
      <c r="P262" s="855"/>
      <c r="Q262" s="815"/>
      <c r="R262" s="815"/>
      <c r="S262" s="815"/>
      <c r="T262" s="815"/>
      <c r="U262" s="815"/>
      <c r="V262" s="815"/>
      <c r="W262" s="815"/>
      <c r="X262" s="815"/>
      <c r="Y262" s="815"/>
      <c r="Z262" s="815"/>
      <c r="AA262" s="815"/>
      <c r="AB262" s="815"/>
    </row>
    <row r="263">
      <c r="A263" s="856" t="s">
        <v>275</v>
      </c>
      <c r="B263" s="831">
        <f t="shared" ref="B263:H263" si="121"> sum(B264:B269)</f>
        <v>11</v>
      </c>
      <c r="C263" s="831">
        <f t="shared" si="121"/>
        <v>15</v>
      </c>
      <c r="D263" s="831">
        <f t="shared" si="121"/>
        <v>39</v>
      </c>
      <c r="E263" s="831">
        <f t="shared" si="121"/>
        <v>14</v>
      </c>
      <c r="F263" s="831">
        <f t="shared" si="121"/>
        <v>24</v>
      </c>
      <c r="G263" s="831">
        <f t="shared" si="121"/>
        <v>0</v>
      </c>
      <c r="H263" s="831">
        <f t="shared" si="121"/>
        <v>103</v>
      </c>
      <c r="I263" s="857"/>
      <c r="J263" s="851"/>
      <c r="K263" s="856" t="s">
        <v>275</v>
      </c>
      <c r="L263" s="858"/>
      <c r="M263" s="858"/>
      <c r="N263" s="858"/>
      <c r="O263" s="858"/>
      <c r="P263" s="858"/>
      <c r="Q263" s="815"/>
      <c r="R263" s="815"/>
      <c r="S263" s="815"/>
      <c r="T263" s="815"/>
      <c r="U263" s="815"/>
      <c r="V263" s="815"/>
      <c r="W263" s="815"/>
      <c r="X263" s="815"/>
      <c r="Y263" s="815"/>
      <c r="Z263" s="815"/>
      <c r="AA263" s="815"/>
      <c r="AB263" s="815"/>
    </row>
    <row r="264">
      <c r="A264" s="366" t="s">
        <v>145</v>
      </c>
      <c r="B264" s="859">
        <v>9.0</v>
      </c>
      <c r="C264" s="859">
        <v>10.0</v>
      </c>
      <c r="D264" s="860">
        <v>23.0</v>
      </c>
      <c r="E264" s="859">
        <v>3.0</v>
      </c>
      <c r="F264" s="859">
        <v>11.0</v>
      </c>
      <c r="G264" s="861">
        <v>0.0</v>
      </c>
      <c r="H264" s="862">
        <f t="shared" ref="H264:H269" si="122">SUM(B264:G264)</f>
        <v>56</v>
      </c>
      <c r="I264" s="370">
        <f>(H264:H265/60)</f>
        <v>0.9333333333</v>
      </c>
      <c r="J264" s="299"/>
      <c r="K264" s="366" t="s">
        <v>145</v>
      </c>
      <c r="L264" s="863">
        <v>90.0</v>
      </c>
      <c r="M264" s="864">
        <f t="shared" ref="M264:M269" si="123">(L264-H264)</f>
        <v>34</v>
      </c>
      <c r="N264" s="865"/>
      <c r="O264" s="864">
        <f t="shared" ref="O264:O269" si="124">sum(M264,N264)</f>
        <v>34</v>
      </c>
      <c r="P264" s="864"/>
      <c r="Q264" s="815"/>
      <c r="R264" s="815"/>
      <c r="S264" s="815"/>
      <c r="T264" s="815"/>
      <c r="U264" s="815"/>
      <c r="V264" s="815"/>
      <c r="W264" s="815"/>
      <c r="X264" s="815"/>
      <c r="Y264" s="815"/>
      <c r="Z264" s="815"/>
      <c r="AA264" s="815"/>
      <c r="AB264" s="815"/>
    </row>
    <row r="265">
      <c r="A265" s="331" t="s">
        <v>121</v>
      </c>
      <c r="B265" s="866">
        <v>0.0</v>
      </c>
      <c r="C265" s="866">
        <v>0.0</v>
      </c>
      <c r="D265" s="867">
        <v>2.0</v>
      </c>
      <c r="E265" s="866">
        <v>2.0</v>
      </c>
      <c r="F265" s="866">
        <v>0.0</v>
      </c>
      <c r="G265" s="840">
        <v>0.0</v>
      </c>
      <c r="H265" s="868">
        <f t="shared" si="122"/>
        <v>4</v>
      </c>
      <c r="I265" s="869"/>
      <c r="J265" s="299"/>
      <c r="K265" s="331" t="s">
        <v>121</v>
      </c>
      <c r="L265" s="790">
        <v>5.0</v>
      </c>
      <c r="M265" s="792">
        <f t="shared" si="123"/>
        <v>1</v>
      </c>
      <c r="N265" s="796"/>
      <c r="O265" s="792">
        <f t="shared" si="124"/>
        <v>1</v>
      </c>
      <c r="P265" s="792"/>
      <c r="Q265" s="815"/>
      <c r="R265" s="815"/>
      <c r="S265" s="815"/>
      <c r="T265" s="815"/>
      <c r="U265" s="815"/>
      <c r="V265" s="815"/>
      <c r="W265" s="815"/>
      <c r="X265" s="815"/>
      <c r="Y265" s="815"/>
      <c r="Z265" s="815"/>
      <c r="AA265" s="815"/>
      <c r="AB265" s="815"/>
    </row>
    <row r="266">
      <c r="A266" s="377" t="s">
        <v>257</v>
      </c>
      <c r="B266" s="870">
        <v>2.0</v>
      </c>
      <c r="C266" s="870">
        <v>4.0</v>
      </c>
      <c r="D266" s="870">
        <v>9.0</v>
      </c>
      <c r="E266" s="870">
        <v>8.0</v>
      </c>
      <c r="F266" s="870">
        <v>7.0</v>
      </c>
      <c r="G266" s="871">
        <v>0.0</v>
      </c>
      <c r="H266" s="872">
        <f t="shared" si="122"/>
        <v>30</v>
      </c>
      <c r="I266" s="381">
        <f>(H266/60)</f>
        <v>0.5</v>
      </c>
      <c r="J266" s="286"/>
      <c r="K266" s="377" t="s">
        <v>257</v>
      </c>
      <c r="L266" s="863">
        <v>37.0</v>
      </c>
      <c r="M266" s="864">
        <f t="shared" si="123"/>
        <v>7</v>
      </c>
      <c r="N266" s="865"/>
      <c r="O266" s="864">
        <f t="shared" si="124"/>
        <v>7</v>
      </c>
      <c r="P266" s="864"/>
      <c r="Q266" s="815"/>
      <c r="R266" s="815"/>
      <c r="S266" s="815"/>
      <c r="T266" s="815"/>
      <c r="U266" s="815"/>
      <c r="V266" s="815"/>
      <c r="W266" s="815"/>
      <c r="X266" s="815"/>
      <c r="Y266" s="815"/>
      <c r="Z266" s="815"/>
      <c r="AA266" s="815"/>
      <c r="AB266" s="815"/>
    </row>
    <row r="267">
      <c r="A267" s="330" t="s">
        <v>121</v>
      </c>
      <c r="B267" s="796">
        <v>0.0</v>
      </c>
      <c r="C267" s="796">
        <v>0.0</v>
      </c>
      <c r="D267" s="796">
        <v>0.0</v>
      </c>
      <c r="E267" s="796">
        <v>0.0</v>
      </c>
      <c r="F267" s="796">
        <v>0.0</v>
      </c>
      <c r="G267" s="789">
        <v>0.0</v>
      </c>
      <c r="H267" s="791">
        <f t="shared" si="122"/>
        <v>0</v>
      </c>
      <c r="I267" s="873"/>
      <c r="J267" s="286"/>
      <c r="K267" s="330" t="s">
        <v>121</v>
      </c>
      <c r="L267" s="790">
        <v>0.0</v>
      </c>
      <c r="M267" s="792">
        <f t="shared" si="123"/>
        <v>0</v>
      </c>
      <c r="N267" s="796"/>
      <c r="O267" s="792">
        <f t="shared" si="124"/>
        <v>0</v>
      </c>
      <c r="P267" s="792"/>
      <c r="Q267" s="815"/>
      <c r="R267" s="815"/>
      <c r="S267" s="815"/>
      <c r="T267" s="815"/>
      <c r="U267" s="815"/>
      <c r="V267" s="815"/>
      <c r="W267" s="815"/>
      <c r="X267" s="815"/>
      <c r="Y267" s="815"/>
      <c r="Z267" s="815"/>
      <c r="AA267" s="815"/>
      <c r="AB267" s="815"/>
    </row>
    <row r="268">
      <c r="A268" s="874" t="s">
        <v>298</v>
      </c>
      <c r="B268" s="865">
        <v>0.0</v>
      </c>
      <c r="C268" s="865">
        <v>1.0</v>
      </c>
      <c r="D268" s="865">
        <v>5.0</v>
      </c>
      <c r="E268" s="865">
        <v>1.0</v>
      </c>
      <c r="F268" s="865">
        <v>6.0</v>
      </c>
      <c r="G268" s="863">
        <v>0.0</v>
      </c>
      <c r="H268" s="875">
        <f t="shared" si="122"/>
        <v>13</v>
      </c>
      <c r="I268" s="876">
        <f>(H268/60)</f>
        <v>0.2166666667</v>
      </c>
      <c r="J268" s="299"/>
      <c r="K268" s="874" t="s">
        <v>298</v>
      </c>
      <c r="L268" s="863">
        <v>33.0</v>
      </c>
      <c r="M268" s="864">
        <f t="shared" si="123"/>
        <v>20</v>
      </c>
      <c r="N268" s="865"/>
      <c r="O268" s="864">
        <f t="shared" si="124"/>
        <v>20</v>
      </c>
      <c r="P268" s="864"/>
      <c r="Q268" s="815"/>
      <c r="R268" s="815"/>
      <c r="S268" s="815"/>
      <c r="T268" s="815"/>
      <c r="U268" s="815"/>
      <c r="V268" s="815"/>
      <c r="W268" s="815"/>
      <c r="X268" s="815"/>
      <c r="Y268" s="815"/>
      <c r="Z268" s="815"/>
      <c r="AA268" s="815"/>
      <c r="AB268" s="815"/>
    </row>
    <row r="269">
      <c r="A269" s="330" t="s">
        <v>121</v>
      </c>
      <c r="B269" s="796">
        <v>0.0</v>
      </c>
      <c r="C269" s="796">
        <v>0.0</v>
      </c>
      <c r="D269" s="796">
        <v>0.0</v>
      </c>
      <c r="E269" s="796">
        <v>0.0</v>
      </c>
      <c r="F269" s="796">
        <v>0.0</v>
      </c>
      <c r="G269" s="789">
        <v>0.0</v>
      </c>
      <c r="H269" s="791">
        <f t="shared" si="122"/>
        <v>0</v>
      </c>
      <c r="I269" s="873"/>
      <c r="J269" s="299"/>
      <c r="K269" s="330" t="s">
        <v>121</v>
      </c>
      <c r="L269" s="790">
        <v>0.0</v>
      </c>
      <c r="M269" s="792">
        <f t="shared" si="123"/>
        <v>0</v>
      </c>
      <c r="N269" s="796"/>
      <c r="O269" s="792">
        <f t="shared" si="124"/>
        <v>0</v>
      </c>
      <c r="P269" s="792"/>
      <c r="Q269" s="815"/>
      <c r="R269" s="815"/>
      <c r="S269" s="815"/>
      <c r="T269" s="815"/>
      <c r="U269" s="815"/>
      <c r="V269" s="815"/>
      <c r="W269" s="815"/>
      <c r="X269" s="815"/>
      <c r="Y269" s="815"/>
      <c r="Z269" s="815"/>
      <c r="AA269" s="815"/>
      <c r="AB269" s="815"/>
    </row>
    <row r="270">
      <c r="A270" s="311" t="s">
        <v>275</v>
      </c>
      <c r="B270" s="831">
        <f t="shared" ref="B270:H270" si="125"> sum(B271:B276)</f>
        <v>36</v>
      </c>
      <c r="C270" s="831">
        <f t="shared" si="125"/>
        <v>22</v>
      </c>
      <c r="D270" s="831">
        <f t="shared" si="125"/>
        <v>31</v>
      </c>
      <c r="E270" s="831">
        <f t="shared" si="125"/>
        <v>14</v>
      </c>
      <c r="F270" s="831">
        <f t="shared" si="125"/>
        <v>5</v>
      </c>
      <c r="G270" s="831">
        <f t="shared" si="125"/>
        <v>0</v>
      </c>
      <c r="H270" s="831">
        <f t="shared" si="125"/>
        <v>108</v>
      </c>
      <c r="I270" s="877"/>
      <c r="J270" s="851"/>
      <c r="K270" s="311" t="s">
        <v>275</v>
      </c>
      <c r="L270" s="798"/>
      <c r="M270" s="798"/>
      <c r="N270" s="798"/>
      <c r="O270" s="798"/>
      <c r="P270" s="798"/>
      <c r="Q270" s="815"/>
      <c r="R270" s="815"/>
      <c r="S270" s="815"/>
      <c r="T270" s="815"/>
      <c r="U270" s="815"/>
      <c r="V270" s="815"/>
      <c r="W270" s="815"/>
      <c r="X270" s="815"/>
      <c r="Y270" s="815"/>
      <c r="Z270" s="815"/>
      <c r="AA270" s="815"/>
      <c r="AB270" s="815"/>
    </row>
    <row r="271">
      <c r="A271" s="878" t="s">
        <v>153</v>
      </c>
      <c r="B271" s="879">
        <v>23.0</v>
      </c>
      <c r="C271" s="879">
        <v>12.0</v>
      </c>
      <c r="D271" s="879">
        <v>10.0</v>
      </c>
      <c r="E271" s="879">
        <v>0.0</v>
      </c>
      <c r="F271" s="879">
        <v>0.0</v>
      </c>
      <c r="G271" s="880">
        <v>0.0</v>
      </c>
      <c r="H271" s="862">
        <f t="shared" ref="H271:H276" si="126">SUM(B271:G271)</f>
        <v>45</v>
      </c>
      <c r="I271" s="881">
        <f>(H271/60)</f>
        <v>0.75</v>
      </c>
      <c r="J271" s="299"/>
      <c r="K271" s="878" t="s">
        <v>153</v>
      </c>
      <c r="L271" s="863">
        <v>51.0</v>
      </c>
      <c r="M271" s="864">
        <f t="shared" ref="M271:M276" si="127">(L271-H271)</f>
        <v>6</v>
      </c>
      <c r="N271" s="865"/>
      <c r="O271" s="864">
        <f t="shared" ref="O271:O276" si="128">sum(M271,N271)</f>
        <v>6</v>
      </c>
      <c r="P271" s="863"/>
      <c r="Q271" s="815"/>
      <c r="R271" s="815"/>
      <c r="S271" s="815"/>
      <c r="T271" s="815"/>
      <c r="U271" s="815"/>
      <c r="V271" s="815"/>
      <c r="W271" s="815"/>
      <c r="X271" s="815"/>
      <c r="Y271" s="815"/>
      <c r="Z271" s="815"/>
      <c r="AA271" s="815"/>
      <c r="AB271" s="815"/>
    </row>
    <row r="272">
      <c r="A272" s="330" t="s">
        <v>121</v>
      </c>
      <c r="B272" s="796">
        <v>0.0</v>
      </c>
      <c r="C272" s="796">
        <v>0.0</v>
      </c>
      <c r="D272" s="796">
        <v>0.0</v>
      </c>
      <c r="E272" s="796">
        <v>0.0</v>
      </c>
      <c r="F272" s="796">
        <v>0.0</v>
      </c>
      <c r="G272" s="789">
        <v>0.0</v>
      </c>
      <c r="H272" s="868">
        <f t="shared" si="126"/>
        <v>0</v>
      </c>
      <c r="I272" s="873"/>
      <c r="J272" s="299"/>
      <c r="K272" s="330" t="s">
        <v>121</v>
      </c>
      <c r="L272" s="790">
        <v>0.0</v>
      </c>
      <c r="M272" s="792">
        <f t="shared" si="127"/>
        <v>0</v>
      </c>
      <c r="N272" s="796"/>
      <c r="O272" s="792">
        <f t="shared" si="128"/>
        <v>0</v>
      </c>
      <c r="P272" s="792"/>
      <c r="Q272" s="815"/>
      <c r="R272" s="815"/>
      <c r="S272" s="815"/>
      <c r="T272" s="815"/>
      <c r="U272" s="815"/>
      <c r="V272" s="815"/>
      <c r="W272" s="815"/>
      <c r="X272" s="815"/>
      <c r="Y272" s="815"/>
      <c r="Z272" s="815"/>
      <c r="AA272" s="815"/>
      <c r="AB272" s="815"/>
    </row>
    <row r="273">
      <c r="A273" s="882" t="s">
        <v>203</v>
      </c>
      <c r="B273" s="865">
        <v>11.0</v>
      </c>
      <c r="C273" s="865">
        <v>3.0</v>
      </c>
      <c r="D273" s="865">
        <v>8.0</v>
      </c>
      <c r="E273" s="865">
        <v>11.0</v>
      </c>
      <c r="F273" s="865">
        <v>5.0</v>
      </c>
      <c r="G273" s="863">
        <v>0.0</v>
      </c>
      <c r="H273" s="872">
        <f t="shared" si="126"/>
        <v>38</v>
      </c>
      <c r="I273" s="876">
        <f>(H273/60)</f>
        <v>0.6333333333</v>
      </c>
      <c r="J273" s="299"/>
      <c r="K273" s="882" t="s">
        <v>203</v>
      </c>
      <c r="L273" s="863">
        <v>67.0</v>
      </c>
      <c r="M273" s="864">
        <f t="shared" si="127"/>
        <v>29</v>
      </c>
      <c r="N273" s="865"/>
      <c r="O273" s="864">
        <f t="shared" si="128"/>
        <v>29</v>
      </c>
      <c r="P273" s="863"/>
      <c r="Q273" s="815"/>
      <c r="R273" s="815"/>
      <c r="S273" s="815"/>
      <c r="T273" s="815"/>
      <c r="U273" s="815"/>
      <c r="V273" s="815"/>
      <c r="W273" s="815"/>
      <c r="X273" s="815"/>
      <c r="Y273" s="815"/>
      <c r="Z273" s="815"/>
      <c r="AA273" s="815"/>
      <c r="AB273" s="815"/>
    </row>
    <row r="274">
      <c r="A274" s="330" t="s">
        <v>121</v>
      </c>
      <c r="B274" s="796">
        <v>0.0</v>
      </c>
      <c r="C274" s="796">
        <v>0.0</v>
      </c>
      <c r="D274" s="796">
        <v>0.0</v>
      </c>
      <c r="E274" s="796">
        <v>0.0</v>
      </c>
      <c r="F274" s="796">
        <v>0.0</v>
      </c>
      <c r="G274" s="789">
        <v>0.0</v>
      </c>
      <c r="H274" s="791">
        <f t="shared" si="126"/>
        <v>0</v>
      </c>
      <c r="I274" s="873"/>
      <c r="J274" s="299"/>
      <c r="K274" s="330" t="s">
        <v>121</v>
      </c>
      <c r="L274" s="790">
        <v>0.0</v>
      </c>
      <c r="M274" s="792">
        <f t="shared" si="127"/>
        <v>0</v>
      </c>
      <c r="N274" s="796"/>
      <c r="O274" s="792">
        <f t="shared" si="128"/>
        <v>0</v>
      </c>
      <c r="P274" s="792"/>
      <c r="Q274" s="815"/>
      <c r="R274" s="815"/>
      <c r="S274" s="815"/>
      <c r="T274" s="815"/>
      <c r="U274" s="815"/>
      <c r="V274" s="815"/>
      <c r="W274" s="815"/>
      <c r="X274" s="815"/>
      <c r="Y274" s="815"/>
      <c r="Z274" s="815"/>
      <c r="AA274" s="815"/>
      <c r="AB274" s="815"/>
    </row>
    <row r="275">
      <c r="A275" s="882" t="s">
        <v>241</v>
      </c>
      <c r="B275" s="865">
        <v>2.0</v>
      </c>
      <c r="C275" s="865">
        <v>5.0</v>
      </c>
      <c r="D275" s="865">
        <v>13.0</v>
      </c>
      <c r="E275" s="865">
        <v>3.0</v>
      </c>
      <c r="F275" s="865">
        <v>0.0</v>
      </c>
      <c r="G275" s="863">
        <v>0.0</v>
      </c>
      <c r="H275" s="875">
        <f t="shared" si="126"/>
        <v>23</v>
      </c>
      <c r="I275" s="876">
        <f>(H275/60)</f>
        <v>0.3833333333</v>
      </c>
      <c r="J275" s="299"/>
      <c r="K275" s="882" t="s">
        <v>241</v>
      </c>
      <c r="L275" s="863">
        <v>34.0</v>
      </c>
      <c r="M275" s="864">
        <f t="shared" si="127"/>
        <v>11</v>
      </c>
      <c r="N275" s="865"/>
      <c r="O275" s="864">
        <f t="shared" si="128"/>
        <v>11</v>
      </c>
      <c r="P275" s="863"/>
      <c r="Q275" s="815"/>
      <c r="R275" s="815"/>
      <c r="S275" s="815"/>
      <c r="T275" s="815"/>
      <c r="U275" s="815"/>
      <c r="V275" s="815"/>
      <c r="W275" s="815"/>
      <c r="X275" s="815"/>
      <c r="Y275" s="815"/>
      <c r="Z275" s="815"/>
      <c r="AA275" s="815"/>
      <c r="AB275" s="815"/>
    </row>
    <row r="276">
      <c r="A276" s="330" t="s">
        <v>121</v>
      </c>
      <c r="B276" s="796">
        <v>0.0</v>
      </c>
      <c r="C276" s="796">
        <v>2.0</v>
      </c>
      <c r="D276" s="796">
        <v>0.0</v>
      </c>
      <c r="E276" s="796">
        <v>0.0</v>
      </c>
      <c r="F276" s="796">
        <v>0.0</v>
      </c>
      <c r="G276" s="789">
        <v>0.0</v>
      </c>
      <c r="H276" s="791">
        <f t="shared" si="126"/>
        <v>2</v>
      </c>
      <c r="I276" s="873"/>
      <c r="J276" s="299"/>
      <c r="K276" s="330" t="s">
        <v>121</v>
      </c>
      <c r="L276" s="790">
        <v>0.0</v>
      </c>
      <c r="M276" s="792">
        <f t="shared" si="127"/>
        <v>-2</v>
      </c>
      <c r="N276" s="796"/>
      <c r="O276" s="792">
        <f t="shared" si="128"/>
        <v>-2</v>
      </c>
      <c r="P276" s="792"/>
      <c r="Q276" s="815"/>
      <c r="R276" s="815"/>
      <c r="S276" s="815"/>
      <c r="T276" s="815"/>
      <c r="U276" s="815"/>
      <c r="V276" s="815"/>
      <c r="W276" s="815"/>
      <c r="X276" s="815"/>
      <c r="Y276" s="815"/>
      <c r="Z276" s="815"/>
      <c r="AA276" s="815"/>
      <c r="AB276" s="815"/>
    </row>
    <row r="277">
      <c r="A277" s="311" t="s">
        <v>275</v>
      </c>
      <c r="B277" s="831">
        <f t="shared" ref="B277:F277" si="129"> sum(B278:B283)</f>
        <v>10</v>
      </c>
      <c r="C277" s="831">
        <f t="shared" si="129"/>
        <v>9</v>
      </c>
      <c r="D277" s="831">
        <f t="shared" si="129"/>
        <v>4</v>
      </c>
      <c r="E277" s="831">
        <f t="shared" si="129"/>
        <v>0</v>
      </c>
      <c r="F277" s="831">
        <f t="shared" si="129"/>
        <v>5</v>
      </c>
      <c r="G277" s="883">
        <v>0.0</v>
      </c>
      <c r="H277" s="831">
        <f> sum(H278:H283)</f>
        <v>28</v>
      </c>
      <c r="I277" s="877"/>
      <c r="J277" s="851"/>
      <c r="K277" s="311" t="s">
        <v>275</v>
      </c>
      <c r="L277" s="798"/>
      <c r="M277" s="798"/>
      <c r="N277" s="798"/>
      <c r="O277" s="798"/>
      <c r="P277" s="798"/>
      <c r="Q277" s="815"/>
      <c r="R277" s="815"/>
      <c r="S277" s="815"/>
      <c r="T277" s="815"/>
      <c r="U277" s="815"/>
      <c r="V277" s="815"/>
      <c r="W277" s="815"/>
      <c r="X277" s="815"/>
      <c r="Y277" s="815"/>
      <c r="Z277" s="815"/>
      <c r="AA277" s="815"/>
      <c r="AB277" s="815"/>
    </row>
    <row r="278">
      <c r="A278" s="882" t="s">
        <v>258</v>
      </c>
      <c r="B278" s="865">
        <v>4.0</v>
      </c>
      <c r="C278" s="865">
        <v>5.0</v>
      </c>
      <c r="D278" s="865">
        <v>1.0</v>
      </c>
      <c r="E278" s="865">
        <v>0.0</v>
      </c>
      <c r="F278" s="865">
        <v>2.0</v>
      </c>
      <c r="G278" s="863">
        <v>0.0</v>
      </c>
      <c r="H278" s="862">
        <f t="shared" ref="H278:H283" si="130">SUM(B278:G278)</f>
        <v>12</v>
      </c>
      <c r="I278" s="876">
        <f>(H278/60)</f>
        <v>0.2</v>
      </c>
      <c r="J278" s="286"/>
      <c r="K278" s="882" t="s">
        <v>258</v>
      </c>
      <c r="L278" s="863">
        <v>34.0</v>
      </c>
      <c r="M278" s="864">
        <f t="shared" ref="M278:M283" si="131">(L278-H278)</f>
        <v>22</v>
      </c>
      <c r="N278" s="865"/>
      <c r="O278" s="864">
        <f t="shared" ref="O278:O283" si="132">sum(M278,N278)</f>
        <v>22</v>
      </c>
      <c r="P278" s="864"/>
      <c r="Q278" s="815"/>
      <c r="R278" s="815"/>
      <c r="S278" s="815"/>
      <c r="T278" s="815"/>
      <c r="U278" s="815"/>
      <c r="V278" s="815"/>
      <c r="W278" s="815"/>
      <c r="X278" s="815"/>
      <c r="Y278" s="815"/>
      <c r="Z278" s="815"/>
      <c r="AA278" s="815"/>
      <c r="AB278" s="815"/>
    </row>
    <row r="279">
      <c r="A279" s="330" t="s">
        <v>121</v>
      </c>
      <c r="B279" s="796">
        <v>0.0</v>
      </c>
      <c r="C279" s="796">
        <v>0.0</v>
      </c>
      <c r="D279" s="796">
        <v>0.0</v>
      </c>
      <c r="E279" s="796">
        <v>0.0</v>
      </c>
      <c r="F279" s="796">
        <v>0.0</v>
      </c>
      <c r="G279" s="789">
        <v>0.0</v>
      </c>
      <c r="H279" s="868">
        <f t="shared" si="130"/>
        <v>0</v>
      </c>
      <c r="I279" s="873"/>
      <c r="J279" s="286"/>
      <c r="K279" s="330" t="s">
        <v>121</v>
      </c>
      <c r="L279" s="790">
        <v>3.0</v>
      </c>
      <c r="M279" s="792">
        <f t="shared" si="131"/>
        <v>3</v>
      </c>
      <c r="N279" s="796"/>
      <c r="O279" s="792">
        <f t="shared" si="132"/>
        <v>3</v>
      </c>
      <c r="P279" s="792"/>
      <c r="Q279" s="815"/>
      <c r="R279" s="815"/>
      <c r="S279" s="815"/>
      <c r="T279" s="815"/>
      <c r="U279" s="815"/>
      <c r="V279" s="815"/>
      <c r="W279" s="815"/>
      <c r="X279" s="815"/>
      <c r="Y279" s="815"/>
      <c r="Z279" s="815"/>
      <c r="AA279" s="815"/>
      <c r="AB279" s="815"/>
    </row>
    <row r="280">
      <c r="A280" s="878" t="s">
        <v>152</v>
      </c>
      <c r="B280" s="879">
        <v>5.0</v>
      </c>
      <c r="C280" s="879">
        <v>4.0</v>
      </c>
      <c r="D280" s="879">
        <v>1.0</v>
      </c>
      <c r="E280" s="879">
        <v>0.0</v>
      </c>
      <c r="F280" s="879">
        <v>3.0</v>
      </c>
      <c r="G280" s="880">
        <v>0.0</v>
      </c>
      <c r="H280" s="872">
        <f t="shared" si="130"/>
        <v>13</v>
      </c>
      <c r="I280" s="881">
        <f>(H280/60)</f>
        <v>0.2166666667</v>
      </c>
      <c r="J280" s="299"/>
      <c r="K280" s="878" t="s">
        <v>152</v>
      </c>
      <c r="L280" s="863">
        <v>56.0</v>
      </c>
      <c r="M280" s="864">
        <f t="shared" si="131"/>
        <v>43</v>
      </c>
      <c r="N280" s="865"/>
      <c r="O280" s="864">
        <f t="shared" si="132"/>
        <v>43</v>
      </c>
      <c r="P280" s="863"/>
      <c r="Q280" s="815"/>
      <c r="R280" s="815"/>
      <c r="S280" s="815"/>
      <c r="T280" s="815"/>
      <c r="U280" s="815"/>
      <c r="V280" s="815"/>
      <c r="W280" s="815"/>
      <c r="X280" s="815"/>
      <c r="Y280" s="815"/>
      <c r="Z280" s="815"/>
      <c r="AA280" s="815"/>
      <c r="AB280" s="815"/>
    </row>
    <row r="281">
      <c r="A281" s="330" t="s">
        <v>121</v>
      </c>
      <c r="B281" s="796">
        <v>0.0</v>
      </c>
      <c r="C281" s="796">
        <v>0.0</v>
      </c>
      <c r="D281" s="796">
        <v>2.0</v>
      </c>
      <c r="E281" s="796">
        <v>0.0</v>
      </c>
      <c r="F281" s="796">
        <v>0.0</v>
      </c>
      <c r="G281" s="789">
        <v>0.0</v>
      </c>
      <c r="H281" s="791">
        <f t="shared" si="130"/>
        <v>2</v>
      </c>
      <c r="I281" s="873"/>
      <c r="J281" s="299"/>
      <c r="K281" s="330" t="s">
        <v>121</v>
      </c>
      <c r="L281" s="790">
        <v>3.0</v>
      </c>
      <c r="M281" s="792">
        <f t="shared" si="131"/>
        <v>1</v>
      </c>
      <c r="N281" s="796"/>
      <c r="O281" s="792">
        <f t="shared" si="132"/>
        <v>1</v>
      </c>
      <c r="P281" s="792"/>
      <c r="Q281" s="815"/>
      <c r="R281" s="815"/>
      <c r="S281" s="815"/>
      <c r="T281" s="815"/>
      <c r="U281" s="815"/>
      <c r="V281" s="815"/>
      <c r="W281" s="815"/>
      <c r="X281" s="815"/>
      <c r="Y281" s="815"/>
      <c r="Z281" s="815"/>
      <c r="AA281" s="815"/>
      <c r="AB281" s="815"/>
    </row>
    <row r="282">
      <c r="A282" s="884" t="s">
        <v>150</v>
      </c>
      <c r="B282" s="879">
        <v>1.0</v>
      </c>
      <c r="C282" s="879">
        <v>0.0</v>
      </c>
      <c r="D282" s="879">
        <v>0.0</v>
      </c>
      <c r="E282" s="879">
        <v>0.0</v>
      </c>
      <c r="F282" s="879">
        <v>0.0</v>
      </c>
      <c r="G282" s="880">
        <v>0.0</v>
      </c>
      <c r="H282" s="875">
        <f t="shared" si="130"/>
        <v>1</v>
      </c>
      <c r="I282" s="881">
        <f>(H282/60)</f>
        <v>0.01666666667</v>
      </c>
      <c r="J282" s="299"/>
      <c r="K282" s="884" t="s">
        <v>150</v>
      </c>
      <c r="L282" s="863">
        <v>0.0</v>
      </c>
      <c r="M282" s="864">
        <f t="shared" si="131"/>
        <v>-1</v>
      </c>
      <c r="N282" s="865"/>
      <c r="O282" s="864">
        <f t="shared" si="132"/>
        <v>-1</v>
      </c>
      <c r="P282" s="864"/>
      <c r="Q282" s="815"/>
      <c r="R282" s="815"/>
      <c r="S282" s="815"/>
      <c r="T282" s="815"/>
      <c r="U282" s="815"/>
      <c r="V282" s="815"/>
      <c r="W282" s="815"/>
      <c r="X282" s="815"/>
      <c r="Y282" s="815"/>
      <c r="Z282" s="815"/>
      <c r="AA282" s="815"/>
      <c r="AB282" s="815"/>
    </row>
    <row r="283">
      <c r="A283" s="330" t="s">
        <v>121</v>
      </c>
      <c r="B283" s="796">
        <v>0.0</v>
      </c>
      <c r="C283" s="796">
        <v>0.0</v>
      </c>
      <c r="D283" s="796">
        <v>0.0</v>
      </c>
      <c r="E283" s="796">
        <v>0.0</v>
      </c>
      <c r="F283" s="796">
        <v>0.0</v>
      </c>
      <c r="G283" s="789">
        <v>0.0</v>
      </c>
      <c r="H283" s="791">
        <f t="shared" si="130"/>
        <v>0</v>
      </c>
      <c r="I283" s="873"/>
      <c r="J283" s="299"/>
      <c r="K283" s="330" t="s">
        <v>121</v>
      </c>
      <c r="L283" s="790">
        <v>0.0</v>
      </c>
      <c r="M283" s="792">
        <f t="shared" si="131"/>
        <v>0</v>
      </c>
      <c r="N283" s="796"/>
      <c r="O283" s="792">
        <f t="shared" si="132"/>
        <v>0</v>
      </c>
      <c r="P283" s="792"/>
      <c r="Q283" s="815"/>
      <c r="R283" s="815"/>
      <c r="S283" s="815"/>
      <c r="T283" s="815"/>
      <c r="U283" s="815"/>
      <c r="V283" s="815"/>
      <c r="W283" s="815"/>
      <c r="X283" s="815"/>
      <c r="Y283" s="815"/>
      <c r="Z283" s="815"/>
      <c r="AA283" s="815"/>
      <c r="AB283" s="815"/>
    </row>
    <row r="284">
      <c r="A284" s="311" t="s">
        <v>275</v>
      </c>
      <c r="B284" s="831">
        <f t="shared" ref="B284:H284" si="133"> sum(B285:B290)</f>
        <v>5</v>
      </c>
      <c r="C284" s="831">
        <f t="shared" si="133"/>
        <v>12</v>
      </c>
      <c r="D284" s="831">
        <f t="shared" si="133"/>
        <v>8</v>
      </c>
      <c r="E284" s="831">
        <f t="shared" si="133"/>
        <v>8</v>
      </c>
      <c r="F284" s="831">
        <f t="shared" si="133"/>
        <v>2</v>
      </c>
      <c r="G284" s="831">
        <f t="shared" si="133"/>
        <v>0</v>
      </c>
      <c r="H284" s="831">
        <f t="shared" si="133"/>
        <v>35</v>
      </c>
      <c r="I284" s="877"/>
      <c r="J284" s="851"/>
      <c r="K284" s="311" t="s">
        <v>275</v>
      </c>
      <c r="L284" s="798"/>
      <c r="M284" s="798"/>
      <c r="N284" s="798"/>
      <c r="O284" s="798"/>
      <c r="P284" s="798"/>
      <c r="Q284" s="815"/>
      <c r="R284" s="815"/>
      <c r="S284" s="815"/>
      <c r="T284" s="815"/>
      <c r="U284" s="815"/>
      <c r="V284" s="815"/>
      <c r="W284" s="815"/>
      <c r="X284" s="815"/>
      <c r="Y284" s="815"/>
      <c r="Z284" s="815"/>
      <c r="AA284" s="815"/>
      <c r="AB284" s="815"/>
    </row>
    <row r="285">
      <c r="A285" s="882" t="s">
        <v>278</v>
      </c>
      <c r="B285" s="865">
        <v>5.0</v>
      </c>
      <c r="C285" s="865">
        <v>7.0</v>
      </c>
      <c r="D285" s="865">
        <v>4.0</v>
      </c>
      <c r="E285" s="865">
        <v>4.0</v>
      </c>
      <c r="F285" s="865">
        <v>0.0</v>
      </c>
      <c r="G285" s="863">
        <v>0.0</v>
      </c>
      <c r="H285" s="862">
        <f t="shared" ref="H285:H290" si="134">SUM(B285:G285)</f>
        <v>20</v>
      </c>
      <c r="I285" s="876">
        <f>(H285/60)</f>
        <v>0.3333333333</v>
      </c>
      <c r="J285" s="286"/>
      <c r="K285" s="882" t="s">
        <v>278</v>
      </c>
      <c r="L285" s="863">
        <v>17.0</v>
      </c>
      <c r="M285" s="864">
        <f t="shared" ref="M285:M290" si="135">(L285-H285)</f>
        <v>-3</v>
      </c>
      <c r="N285" s="865"/>
      <c r="O285" s="864">
        <f t="shared" ref="O285:O290" si="136">sum(M285,N285)</f>
        <v>-3</v>
      </c>
      <c r="P285" s="864"/>
      <c r="Q285" s="815"/>
      <c r="R285" s="815"/>
      <c r="S285" s="815"/>
      <c r="T285" s="815"/>
      <c r="U285" s="815"/>
      <c r="V285" s="815"/>
      <c r="W285" s="815"/>
      <c r="X285" s="815"/>
      <c r="Y285" s="815"/>
      <c r="Z285" s="815"/>
      <c r="AA285" s="815"/>
      <c r="AB285" s="815"/>
    </row>
    <row r="286">
      <c r="A286" s="330" t="s">
        <v>121</v>
      </c>
      <c r="B286" s="796">
        <v>0.0</v>
      </c>
      <c r="C286" s="796">
        <v>0.0</v>
      </c>
      <c r="D286" s="796">
        <v>0.0</v>
      </c>
      <c r="E286" s="796">
        <v>0.0</v>
      </c>
      <c r="F286" s="796">
        <v>0.0</v>
      </c>
      <c r="G286" s="789">
        <v>0.0</v>
      </c>
      <c r="H286" s="868">
        <f t="shared" si="134"/>
        <v>0</v>
      </c>
      <c r="I286" s="873"/>
      <c r="J286" s="286"/>
      <c r="K286" s="330" t="s">
        <v>121</v>
      </c>
      <c r="L286" s="790">
        <v>0.0</v>
      </c>
      <c r="M286" s="792">
        <f t="shared" si="135"/>
        <v>0</v>
      </c>
      <c r="N286" s="796"/>
      <c r="O286" s="792">
        <f t="shared" si="136"/>
        <v>0</v>
      </c>
      <c r="P286" s="792"/>
      <c r="Q286" s="815"/>
      <c r="R286" s="815"/>
      <c r="S286" s="815"/>
      <c r="T286" s="815"/>
      <c r="U286" s="815"/>
      <c r="V286" s="815"/>
      <c r="W286" s="815"/>
      <c r="X286" s="815"/>
      <c r="Y286" s="815"/>
      <c r="Z286" s="815"/>
      <c r="AA286" s="815"/>
      <c r="AB286" s="815"/>
    </row>
    <row r="287">
      <c r="A287" s="878" t="s">
        <v>293</v>
      </c>
      <c r="B287" s="879">
        <v>0.0</v>
      </c>
      <c r="C287" s="879">
        <v>5.0</v>
      </c>
      <c r="D287" s="879">
        <v>4.0</v>
      </c>
      <c r="E287" s="879">
        <v>4.0</v>
      </c>
      <c r="F287" s="879">
        <v>2.0</v>
      </c>
      <c r="G287" s="880">
        <v>0.0</v>
      </c>
      <c r="H287" s="872">
        <f t="shared" si="134"/>
        <v>15</v>
      </c>
      <c r="I287" s="881">
        <f>(H287/60)</f>
        <v>0.25</v>
      </c>
      <c r="J287" s="299"/>
      <c r="K287" s="878" t="s">
        <v>293</v>
      </c>
      <c r="L287" s="863">
        <v>24.0</v>
      </c>
      <c r="M287" s="864">
        <f t="shared" si="135"/>
        <v>9</v>
      </c>
      <c r="N287" s="865"/>
      <c r="O287" s="864">
        <f t="shared" si="136"/>
        <v>9</v>
      </c>
      <c r="P287" s="863"/>
      <c r="Q287" s="815"/>
      <c r="R287" s="815"/>
      <c r="S287" s="815"/>
      <c r="T287" s="815"/>
      <c r="U287" s="815"/>
      <c r="V287" s="815"/>
      <c r="W287" s="815"/>
      <c r="X287" s="815"/>
      <c r="Y287" s="815"/>
      <c r="Z287" s="815"/>
      <c r="AA287" s="815"/>
      <c r="AB287" s="815"/>
    </row>
    <row r="288">
      <c r="A288" s="330" t="s">
        <v>121</v>
      </c>
      <c r="B288" s="796">
        <v>0.0</v>
      </c>
      <c r="C288" s="796">
        <v>0.0</v>
      </c>
      <c r="D288" s="796">
        <v>0.0</v>
      </c>
      <c r="E288" s="796">
        <v>0.0</v>
      </c>
      <c r="F288" s="796">
        <v>0.0</v>
      </c>
      <c r="G288" s="789">
        <v>0.0</v>
      </c>
      <c r="H288" s="791">
        <f t="shared" si="134"/>
        <v>0</v>
      </c>
      <c r="I288" s="873"/>
      <c r="J288" s="299"/>
      <c r="K288" s="330" t="s">
        <v>121</v>
      </c>
      <c r="L288" s="790">
        <v>0.0</v>
      </c>
      <c r="M288" s="792">
        <f t="shared" si="135"/>
        <v>0</v>
      </c>
      <c r="N288" s="796"/>
      <c r="O288" s="792">
        <f t="shared" si="136"/>
        <v>0</v>
      </c>
      <c r="P288" s="792"/>
      <c r="Q288" s="815"/>
      <c r="R288" s="815"/>
      <c r="S288" s="815"/>
      <c r="T288" s="815"/>
      <c r="U288" s="815"/>
      <c r="V288" s="815"/>
      <c r="W288" s="815"/>
      <c r="X288" s="815"/>
      <c r="Y288" s="815"/>
      <c r="Z288" s="815"/>
      <c r="AA288" s="815"/>
      <c r="AB288" s="815"/>
    </row>
    <row r="289">
      <c r="A289" s="884" t="s">
        <v>338</v>
      </c>
      <c r="B289" s="879">
        <v>0.0</v>
      </c>
      <c r="C289" s="879">
        <v>0.0</v>
      </c>
      <c r="D289" s="879">
        <v>0.0</v>
      </c>
      <c r="E289" s="879">
        <v>0.0</v>
      </c>
      <c r="F289" s="879">
        <v>0.0</v>
      </c>
      <c r="G289" s="880">
        <v>0.0</v>
      </c>
      <c r="H289" s="875">
        <f t="shared" si="134"/>
        <v>0</v>
      </c>
      <c r="I289" s="881">
        <f>(H289/60)</f>
        <v>0</v>
      </c>
      <c r="J289" s="286"/>
      <c r="K289" s="884" t="s">
        <v>338</v>
      </c>
      <c r="L289" s="863">
        <v>0.0</v>
      </c>
      <c r="M289" s="864">
        <f t="shared" si="135"/>
        <v>0</v>
      </c>
      <c r="N289" s="865"/>
      <c r="O289" s="864">
        <f t="shared" si="136"/>
        <v>0</v>
      </c>
      <c r="P289" s="864"/>
      <c r="Q289" s="815"/>
      <c r="R289" s="815"/>
      <c r="S289" s="815"/>
      <c r="T289" s="815"/>
      <c r="U289" s="815"/>
      <c r="V289" s="815"/>
      <c r="W289" s="815"/>
      <c r="X289" s="815"/>
      <c r="Y289" s="815"/>
      <c r="Z289" s="815"/>
      <c r="AA289" s="815"/>
      <c r="AB289" s="815"/>
    </row>
    <row r="290">
      <c r="A290" s="330" t="s">
        <v>121</v>
      </c>
      <c r="B290" s="796">
        <v>0.0</v>
      </c>
      <c r="C290" s="796">
        <v>0.0</v>
      </c>
      <c r="D290" s="796">
        <v>0.0</v>
      </c>
      <c r="E290" s="796">
        <v>0.0</v>
      </c>
      <c r="F290" s="796">
        <v>0.0</v>
      </c>
      <c r="G290" s="789">
        <v>0.0</v>
      </c>
      <c r="H290" s="791">
        <f t="shared" si="134"/>
        <v>0</v>
      </c>
      <c r="I290" s="873"/>
      <c r="J290" s="286"/>
      <c r="K290" s="330" t="s">
        <v>121</v>
      </c>
      <c r="L290" s="790">
        <v>0.0</v>
      </c>
      <c r="M290" s="792">
        <f t="shared" si="135"/>
        <v>0</v>
      </c>
      <c r="N290" s="796"/>
      <c r="O290" s="792">
        <f t="shared" si="136"/>
        <v>0</v>
      </c>
      <c r="P290" s="792"/>
      <c r="Q290" s="815"/>
      <c r="R290" s="815"/>
      <c r="S290" s="815"/>
      <c r="T290" s="815"/>
      <c r="U290" s="815"/>
      <c r="V290" s="815"/>
      <c r="W290" s="815"/>
      <c r="X290" s="815"/>
      <c r="Y290" s="815"/>
      <c r="Z290" s="815"/>
      <c r="AA290" s="815"/>
      <c r="AB290" s="815"/>
    </row>
    <row r="291">
      <c r="A291" s="885"/>
      <c r="B291" s="886"/>
      <c r="C291" s="886"/>
      <c r="D291" s="886"/>
      <c r="E291" s="886"/>
      <c r="F291" s="887">
        <v>0.0</v>
      </c>
      <c r="G291" s="887">
        <v>0.0</v>
      </c>
      <c r="H291" s="886"/>
      <c r="I291" s="888"/>
      <c r="J291" s="851"/>
      <c r="K291" s="885"/>
      <c r="L291" s="886"/>
      <c r="M291" s="886"/>
      <c r="N291" s="886"/>
      <c r="O291" s="886"/>
      <c r="P291" s="886"/>
      <c r="Q291" s="815"/>
      <c r="R291" s="815"/>
      <c r="S291" s="815"/>
      <c r="T291" s="815"/>
      <c r="U291" s="815"/>
      <c r="V291" s="815"/>
      <c r="W291" s="815"/>
      <c r="X291" s="815"/>
      <c r="Y291" s="815"/>
      <c r="Z291" s="815"/>
      <c r="AA291" s="815"/>
      <c r="AB291" s="815"/>
    </row>
    <row r="292">
      <c r="A292" s="889" t="s">
        <v>252</v>
      </c>
      <c r="B292" s="890">
        <f t="shared" ref="B292:H292" si="137">SUM(B264,B266,B268,B271,B273,B275,B278,B280, B282,B285, B287, B289)</f>
        <v>62</v>
      </c>
      <c r="C292" s="890">
        <f t="shared" si="137"/>
        <v>56</v>
      </c>
      <c r="D292" s="890">
        <f t="shared" si="137"/>
        <v>78</v>
      </c>
      <c r="E292" s="890">
        <f t="shared" si="137"/>
        <v>34</v>
      </c>
      <c r="F292" s="890">
        <f t="shared" si="137"/>
        <v>36</v>
      </c>
      <c r="G292" s="890">
        <f t="shared" si="137"/>
        <v>0</v>
      </c>
      <c r="H292" s="890">
        <f t="shared" si="137"/>
        <v>266</v>
      </c>
      <c r="I292" s="891"/>
      <c r="J292" s="851"/>
      <c r="K292" s="892" t="s">
        <v>252</v>
      </c>
      <c r="L292" s="890">
        <f t="shared" ref="L292:O292" si="138">SUM(L264,L266,L268,L271,L273,L275,L278,L280, L282,L285, L287, L289)</f>
        <v>443</v>
      </c>
      <c r="M292" s="890">
        <f t="shared" si="138"/>
        <v>177</v>
      </c>
      <c r="N292" s="890">
        <f t="shared" si="138"/>
        <v>0</v>
      </c>
      <c r="O292" s="890">
        <f t="shared" si="138"/>
        <v>177</v>
      </c>
      <c r="P292" s="890"/>
      <c r="Q292" s="815"/>
      <c r="R292" s="815"/>
      <c r="S292" s="815"/>
      <c r="T292" s="815"/>
      <c r="U292" s="815"/>
      <c r="V292" s="815"/>
      <c r="W292" s="815"/>
      <c r="X292" s="815"/>
      <c r="Y292" s="815"/>
      <c r="Z292" s="815"/>
      <c r="AA292" s="815"/>
      <c r="AB292" s="815"/>
    </row>
    <row r="293">
      <c r="A293" s="889" t="s">
        <v>121</v>
      </c>
      <c r="B293" s="890">
        <f t="shared" ref="B293:H293" si="139">SUM(B265,B267,B269,B272,B274,B276,B279,B281, B283,B286, B288, B290)</f>
        <v>0</v>
      </c>
      <c r="C293" s="890">
        <f t="shared" si="139"/>
        <v>2</v>
      </c>
      <c r="D293" s="890">
        <f t="shared" si="139"/>
        <v>4</v>
      </c>
      <c r="E293" s="890">
        <f t="shared" si="139"/>
        <v>2</v>
      </c>
      <c r="F293" s="890">
        <f t="shared" si="139"/>
        <v>0</v>
      </c>
      <c r="G293" s="890">
        <f t="shared" si="139"/>
        <v>0</v>
      </c>
      <c r="H293" s="890">
        <f t="shared" si="139"/>
        <v>8</v>
      </c>
      <c r="I293" s="891"/>
      <c r="J293" s="851"/>
      <c r="K293" s="892" t="s">
        <v>121</v>
      </c>
      <c r="L293" s="890">
        <f t="shared" ref="L293:O293" si="140">SUM(L265,L267,L269,L272,L274,L276,L279,L281, L283,L286, L288, L290)</f>
        <v>11</v>
      </c>
      <c r="M293" s="890">
        <f t="shared" si="140"/>
        <v>3</v>
      </c>
      <c r="N293" s="890">
        <f t="shared" si="140"/>
        <v>0</v>
      </c>
      <c r="O293" s="890">
        <f t="shared" si="140"/>
        <v>3</v>
      </c>
      <c r="P293" s="890"/>
      <c r="Q293" s="815"/>
      <c r="R293" s="815"/>
      <c r="S293" s="815"/>
      <c r="T293" s="815"/>
      <c r="U293" s="815"/>
      <c r="V293" s="815"/>
      <c r="W293" s="815"/>
      <c r="X293" s="815"/>
      <c r="Y293" s="815"/>
      <c r="Z293" s="815"/>
      <c r="AA293" s="815"/>
      <c r="AB293" s="815"/>
    </row>
    <row r="294">
      <c r="A294" s="295" t="s">
        <v>9</v>
      </c>
      <c r="B294" s="784">
        <f t="shared" ref="B294:H294" si="141">sum(B292:B293)</f>
        <v>62</v>
      </c>
      <c r="C294" s="784">
        <f t="shared" si="141"/>
        <v>58</v>
      </c>
      <c r="D294" s="784">
        <f t="shared" si="141"/>
        <v>82</v>
      </c>
      <c r="E294" s="784">
        <f t="shared" si="141"/>
        <v>36</v>
      </c>
      <c r="F294" s="784">
        <f t="shared" si="141"/>
        <v>36</v>
      </c>
      <c r="G294" s="784">
        <f t="shared" si="141"/>
        <v>0</v>
      </c>
      <c r="H294" s="784">
        <f t="shared" si="141"/>
        <v>274</v>
      </c>
      <c r="I294" s="893"/>
      <c r="J294" s="851"/>
      <c r="K294" s="298" t="s">
        <v>9</v>
      </c>
      <c r="L294" s="784">
        <f t="shared" ref="L294:O294" si="142">sum(L292:L293)</f>
        <v>454</v>
      </c>
      <c r="M294" s="784">
        <f t="shared" si="142"/>
        <v>180</v>
      </c>
      <c r="N294" s="784">
        <f t="shared" si="142"/>
        <v>0</v>
      </c>
      <c r="O294" s="784">
        <f t="shared" si="142"/>
        <v>180</v>
      </c>
      <c r="P294" s="784"/>
      <c r="Q294" s="815"/>
      <c r="R294" s="815"/>
      <c r="S294" s="815"/>
      <c r="T294" s="815"/>
      <c r="U294" s="815"/>
      <c r="V294" s="815"/>
      <c r="W294" s="815"/>
      <c r="X294" s="815"/>
      <c r="Y294" s="815"/>
      <c r="Z294" s="815"/>
      <c r="AA294" s="815"/>
      <c r="AB294" s="815"/>
    </row>
    <row r="295">
      <c r="A295" s="816"/>
      <c r="B295" s="817"/>
      <c r="C295" s="817"/>
      <c r="D295" s="817"/>
      <c r="E295" s="817"/>
      <c r="F295" s="817"/>
      <c r="G295" s="817"/>
      <c r="H295" s="818"/>
      <c r="I295" s="814"/>
      <c r="J295" s="815"/>
      <c r="K295" s="815"/>
      <c r="L295" s="774"/>
      <c r="M295" s="774"/>
      <c r="N295" s="774"/>
      <c r="O295" s="774"/>
      <c r="P295" s="774"/>
      <c r="Q295" s="815"/>
      <c r="R295" s="815"/>
      <c r="S295" s="815"/>
      <c r="T295" s="815"/>
      <c r="U295" s="815"/>
      <c r="V295" s="815"/>
      <c r="W295" s="815"/>
      <c r="X295" s="815"/>
      <c r="Y295" s="815"/>
      <c r="Z295" s="815"/>
      <c r="AA295" s="815"/>
      <c r="AB295" s="815"/>
    </row>
    <row r="296">
      <c r="A296" s="885"/>
      <c r="B296" s="894" t="s">
        <v>2</v>
      </c>
      <c r="C296" s="894" t="s">
        <v>3</v>
      </c>
      <c r="D296" s="894" t="s">
        <v>4</v>
      </c>
      <c r="E296" s="894" t="s">
        <v>5</v>
      </c>
      <c r="F296" s="894" t="s">
        <v>6</v>
      </c>
      <c r="G296" s="894" t="s">
        <v>7</v>
      </c>
      <c r="H296" s="895" t="s">
        <v>9</v>
      </c>
      <c r="I296" s="814"/>
      <c r="J296" s="815"/>
      <c r="K296" s="815"/>
      <c r="L296" s="774"/>
      <c r="M296" s="774"/>
      <c r="N296" s="774"/>
      <c r="O296" s="774"/>
      <c r="P296" s="774"/>
      <c r="Q296" s="815"/>
      <c r="R296" s="815"/>
      <c r="S296" s="815"/>
      <c r="T296" s="815"/>
      <c r="U296" s="815"/>
      <c r="V296" s="815"/>
      <c r="W296" s="815"/>
      <c r="X296" s="815"/>
      <c r="Y296" s="815"/>
      <c r="Z296" s="815"/>
      <c r="AA296" s="815"/>
      <c r="AB296" s="815"/>
    </row>
    <row r="297">
      <c r="A297" s="889" t="s">
        <v>252</v>
      </c>
      <c r="B297" s="890">
        <f t="shared" ref="B297:G297" si="143">(B292*130)</f>
        <v>8060</v>
      </c>
      <c r="C297" s="890">
        <f t="shared" si="143"/>
        <v>7280</v>
      </c>
      <c r="D297" s="890">
        <f t="shared" si="143"/>
        <v>10140</v>
      </c>
      <c r="E297" s="890">
        <f t="shared" si="143"/>
        <v>4420</v>
      </c>
      <c r="F297" s="890">
        <f t="shared" si="143"/>
        <v>4680</v>
      </c>
      <c r="G297" s="890">
        <f t="shared" si="143"/>
        <v>0</v>
      </c>
      <c r="H297" s="890">
        <f t="shared" ref="H297:H298" si="145">SUM(B297:G297)</f>
        <v>34580</v>
      </c>
      <c r="I297" s="814"/>
      <c r="J297" s="815"/>
      <c r="K297" s="815"/>
      <c r="L297" s="815"/>
      <c r="M297" s="815"/>
      <c r="N297" s="815"/>
      <c r="O297" s="815"/>
      <c r="P297" s="815"/>
      <c r="Q297" s="815"/>
      <c r="R297" s="815"/>
      <c r="S297" s="815"/>
      <c r="T297" s="815"/>
      <c r="U297" s="815"/>
      <c r="V297" s="815"/>
      <c r="W297" s="815"/>
      <c r="X297" s="815"/>
      <c r="Y297" s="815"/>
      <c r="Z297" s="815"/>
      <c r="AA297" s="815"/>
      <c r="AB297" s="815"/>
    </row>
    <row r="298">
      <c r="A298" s="889" t="s">
        <v>121</v>
      </c>
      <c r="B298" s="890">
        <f t="shared" ref="B298:G298" si="144">(B293*30)</f>
        <v>0</v>
      </c>
      <c r="C298" s="890">
        <f t="shared" si="144"/>
        <v>60</v>
      </c>
      <c r="D298" s="890">
        <f t="shared" si="144"/>
        <v>120</v>
      </c>
      <c r="E298" s="890">
        <f t="shared" si="144"/>
        <v>60</v>
      </c>
      <c r="F298" s="890">
        <f t="shared" si="144"/>
        <v>0</v>
      </c>
      <c r="G298" s="890">
        <f t="shared" si="144"/>
        <v>0</v>
      </c>
      <c r="H298" s="890">
        <f t="shared" si="145"/>
        <v>240</v>
      </c>
      <c r="I298" s="814"/>
      <c r="J298" s="815"/>
      <c r="K298" s="815"/>
      <c r="L298" s="815"/>
      <c r="M298" s="815"/>
      <c r="N298" s="815"/>
      <c r="O298" s="815"/>
      <c r="P298" s="815"/>
      <c r="Q298" s="815"/>
      <c r="R298" s="815"/>
      <c r="S298" s="815"/>
      <c r="T298" s="815"/>
      <c r="U298" s="815"/>
      <c r="V298" s="815"/>
      <c r="W298" s="815"/>
      <c r="X298" s="815"/>
      <c r="Y298" s="815"/>
      <c r="Z298" s="815"/>
      <c r="AA298" s="815"/>
      <c r="AB298" s="815"/>
    </row>
    <row r="299">
      <c r="A299" s="295" t="s">
        <v>9</v>
      </c>
      <c r="B299" s="784">
        <f t="shared" ref="B299:H299" si="146">sum(B297:B298)</f>
        <v>8060</v>
      </c>
      <c r="C299" s="784">
        <f t="shared" si="146"/>
        <v>7340</v>
      </c>
      <c r="D299" s="784">
        <f t="shared" si="146"/>
        <v>10260</v>
      </c>
      <c r="E299" s="784">
        <f t="shared" si="146"/>
        <v>4480</v>
      </c>
      <c r="F299" s="784">
        <f t="shared" si="146"/>
        <v>4680</v>
      </c>
      <c r="G299" s="784">
        <f t="shared" si="146"/>
        <v>0</v>
      </c>
      <c r="H299" s="784">
        <f t="shared" si="146"/>
        <v>34820</v>
      </c>
      <c r="I299" s="814"/>
      <c r="J299" s="815"/>
      <c r="K299" s="815"/>
      <c r="L299" s="815"/>
      <c r="M299" s="815"/>
      <c r="N299" s="815"/>
      <c r="O299" s="815"/>
      <c r="P299" s="815"/>
      <c r="Q299" s="815"/>
      <c r="R299" s="815"/>
      <c r="S299" s="815"/>
      <c r="T299" s="815"/>
      <c r="U299" s="815"/>
      <c r="V299" s="815"/>
      <c r="W299" s="815"/>
      <c r="X299" s="815"/>
      <c r="Y299" s="815"/>
      <c r="Z299" s="815"/>
      <c r="AA299" s="815"/>
      <c r="AB299" s="815"/>
    </row>
    <row r="300">
      <c r="A300" s="816"/>
      <c r="B300" s="817"/>
      <c r="C300" s="817"/>
      <c r="D300" s="817"/>
      <c r="E300" s="817"/>
      <c r="F300" s="817"/>
      <c r="G300" s="817"/>
      <c r="H300" s="818"/>
      <c r="I300" s="814"/>
      <c r="J300" s="815"/>
      <c r="K300" s="815"/>
      <c r="L300" s="815"/>
      <c r="M300" s="815"/>
      <c r="N300" s="815"/>
      <c r="O300" s="815"/>
      <c r="P300" s="815"/>
      <c r="Q300" s="815"/>
      <c r="R300" s="815"/>
      <c r="S300" s="815"/>
      <c r="T300" s="815"/>
      <c r="U300" s="815"/>
      <c r="V300" s="815"/>
      <c r="W300" s="815"/>
      <c r="X300" s="815"/>
      <c r="Y300" s="815"/>
      <c r="Z300" s="815"/>
      <c r="AA300" s="815"/>
      <c r="AB300" s="815"/>
    </row>
    <row r="301">
      <c r="A301" s="819"/>
      <c r="B301" s="334"/>
      <c r="C301" s="334"/>
      <c r="D301" s="334"/>
      <c r="E301" s="334"/>
      <c r="F301" s="334"/>
      <c r="G301" s="334"/>
      <c r="H301" s="334"/>
      <c r="I301" s="814"/>
      <c r="J301" s="815"/>
      <c r="K301" s="815"/>
      <c r="L301" s="816"/>
      <c r="M301" s="816"/>
      <c r="N301" s="816"/>
      <c r="O301" s="816"/>
      <c r="P301" s="816"/>
      <c r="Q301" s="816"/>
      <c r="R301" s="816"/>
      <c r="S301" s="815"/>
      <c r="T301" s="815"/>
      <c r="U301" s="815"/>
      <c r="V301" s="815"/>
      <c r="W301" s="815"/>
      <c r="X301" s="815"/>
      <c r="Y301" s="815"/>
      <c r="Z301" s="815"/>
      <c r="AA301" s="815"/>
      <c r="AB301" s="815"/>
    </row>
    <row r="302">
      <c r="A302" s="815"/>
      <c r="B302" s="814"/>
      <c r="C302" s="814"/>
      <c r="D302" s="814"/>
      <c r="E302" s="814"/>
      <c r="F302" s="814"/>
      <c r="G302" s="817"/>
      <c r="H302" s="818"/>
      <c r="I302" s="814"/>
      <c r="J302" s="815"/>
      <c r="K302" s="851"/>
      <c r="L302" s="896" t="s">
        <v>279</v>
      </c>
      <c r="M302" s="896" t="s">
        <v>280</v>
      </c>
      <c r="N302" s="897" t="s">
        <v>299</v>
      </c>
      <c r="O302" s="896" t="s">
        <v>131</v>
      </c>
      <c r="P302" s="896" t="s">
        <v>282</v>
      </c>
      <c r="Q302" s="897" t="s">
        <v>283</v>
      </c>
      <c r="R302" s="896" t="s">
        <v>284</v>
      </c>
      <c r="S302" s="896"/>
      <c r="T302" s="896"/>
      <c r="U302" s="897" t="s">
        <v>354</v>
      </c>
      <c r="V302" s="897" t="s">
        <v>284</v>
      </c>
      <c r="W302" s="815"/>
      <c r="X302" s="815"/>
      <c r="Y302" s="815"/>
      <c r="Z302" s="815"/>
      <c r="AA302" s="815"/>
      <c r="AB302" s="815"/>
    </row>
    <row r="303">
      <c r="A303" s="815"/>
      <c r="B303" s="814"/>
      <c r="C303" s="814"/>
      <c r="D303" s="814"/>
      <c r="E303" s="814"/>
      <c r="F303" s="821"/>
      <c r="G303" s="822" t="s">
        <v>35</v>
      </c>
      <c r="H303" s="823" t="s">
        <v>36</v>
      </c>
      <c r="I303" s="814"/>
      <c r="J303" s="815"/>
      <c r="K303" s="851"/>
      <c r="L303" s="362" t="s">
        <v>305</v>
      </c>
      <c r="M303" s="362">
        <v>35.0</v>
      </c>
      <c r="N303" s="898">
        <v>32.0</v>
      </c>
      <c r="O303" s="899">
        <f t="shared" ref="O303:O307" si="147">(M303-N303)</f>
        <v>3</v>
      </c>
      <c r="P303" s="900">
        <v>6500.0</v>
      </c>
      <c r="Q303" s="901">
        <f>(H131)</f>
        <v>234</v>
      </c>
      <c r="R303" s="902">
        <f t="shared" ref="R303:R307" si="148">(Q303/P303)</f>
        <v>0.036</v>
      </c>
      <c r="S303" s="902"/>
      <c r="T303" s="902"/>
      <c r="U303" s="899">
        <f t="shared" ref="U303:U306" si="149">(Q303/1*21)</f>
        <v>4914</v>
      </c>
      <c r="V303" s="903">
        <f t="shared" ref="V303:V307" si="150">(U303/P303)</f>
        <v>0.756</v>
      </c>
      <c r="W303" s="815"/>
      <c r="X303" s="815"/>
      <c r="Y303" s="815"/>
      <c r="Z303" s="815"/>
      <c r="AA303" s="815"/>
      <c r="AB303" s="815"/>
    </row>
    <row r="304">
      <c r="A304" s="825" t="s">
        <v>355</v>
      </c>
      <c r="B304" s="814"/>
      <c r="C304" s="814"/>
      <c r="D304" s="814"/>
      <c r="E304" s="814"/>
      <c r="F304" s="821"/>
      <c r="G304" s="221" t="s">
        <v>326</v>
      </c>
      <c r="H304" s="793">
        <f>H294</f>
        <v>274</v>
      </c>
      <c r="I304" s="814"/>
      <c r="J304" s="815"/>
      <c r="K304" s="851"/>
      <c r="L304" s="362" t="s">
        <v>331</v>
      </c>
      <c r="M304" s="362">
        <v>20.0</v>
      </c>
      <c r="N304" s="898">
        <v>12.0</v>
      </c>
      <c r="O304" s="899">
        <f t="shared" si="147"/>
        <v>8</v>
      </c>
      <c r="P304" s="904">
        <v>3500.0</v>
      </c>
      <c r="Q304" s="901">
        <f>(H210)</f>
        <v>25</v>
      </c>
      <c r="R304" s="902">
        <f t="shared" si="148"/>
        <v>0.007142857143</v>
      </c>
      <c r="S304" s="902"/>
      <c r="T304" s="902"/>
      <c r="U304" s="899">
        <f t="shared" si="149"/>
        <v>525</v>
      </c>
      <c r="V304" s="903">
        <f t="shared" si="150"/>
        <v>0.15</v>
      </c>
      <c r="W304" s="815"/>
      <c r="X304" s="815"/>
      <c r="Y304" s="815"/>
      <c r="Z304" s="815"/>
      <c r="AA304" s="815"/>
      <c r="AB304" s="815"/>
    </row>
    <row r="305">
      <c r="A305" s="815"/>
      <c r="B305" s="814"/>
      <c r="C305" s="814"/>
      <c r="D305" s="814"/>
      <c r="E305" s="814"/>
      <c r="F305" s="821"/>
      <c r="G305" s="822" t="s">
        <v>9</v>
      </c>
      <c r="H305" s="826">
        <f>SUM(H304)</f>
        <v>274</v>
      </c>
      <c r="I305" s="814"/>
      <c r="J305" s="815"/>
      <c r="K305" s="815"/>
      <c r="L305" s="362" t="s">
        <v>356</v>
      </c>
      <c r="M305" s="362">
        <v>10.0</v>
      </c>
      <c r="N305" s="898">
        <v>0.0</v>
      </c>
      <c r="O305" s="899">
        <f t="shared" si="147"/>
        <v>10</v>
      </c>
      <c r="P305" s="904">
        <v>1500.0</v>
      </c>
      <c r="Q305" s="901">
        <f>(H256)</f>
        <v>0</v>
      </c>
      <c r="R305" s="902">
        <f t="shared" si="148"/>
        <v>0</v>
      </c>
      <c r="S305" s="902"/>
      <c r="T305" s="902"/>
      <c r="U305" s="899">
        <f t="shared" si="149"/>
        <v>0</v>
      </c>
      <c r="V305" s="903">
        <f t="shared" si="150"/>
        <v>0</v>
      </c>
      <c r="W305" s="815"/>
      <c r="X305" s="815"/>
      <c r="Y305" s="815"/>
      <c r="Z305" s="815"/>
      <c r="AA305" s="815"/>
      <c r="AB305" s="815"/>
    </row>
    <row r="306">
      <c r="A306" s="815"/>
      <c r="B306" s="814"/>
      <c r="C306" s="814"/>
      <c r="D306" s="814"/>
      <c r="E306" s="814"/>
      <c r="F306" s="814"/>
      <c r="G306" s="817"/>
      <c r="H306" s="818"/>
      <c r="I306" s="814"/>
      <c r="J306" s="815"/>
      <c r="K306" s="815"/>
      <c r="L306" s="362" t="s">
        <v>144</v>
      </c>
      <c r="M306" s="362">
        <v>15.0</v>
      </c>
      <c r="N306" s="898">
        <v>11.0</v>
      </c>
      <c r="O306" s="899">
        <f t="shared" si="147"/>
        <v>4</v>
      </c>
      <c r="P306" s="904">
        <v>1800.0</v>
      </c>
      <c r="Q306" s="901">
        <f>(H305)</f>
        <v>274</v>
      </c>
      <c r="R306" s="902">
        <f t="shared" si="148"/>
        <v>0.1522222222</v>
      </c>
      <c r="S306" s="902"/>
      <c r="T306" s="902"/>
      <c r="U306" s="899">
        <f t="shared" si="149"/>
        <v>5754</v>
      </c>
      <c r="V306" s="903">
        <f t="shared" si="150"/>
        <v>3.196666667</v>
      </c>
      <c r="W306" s="815"/>
      <c r="X306" s="815"/>
      <c r="Y306" s="815"/>
      <c r="Z306" s="815"/>
      <c r="AA306" s="815"/>
      <c r="AB306" s="815"/>
    </row>
    <row r="307">
      <c r="A307" s="815"/>
      <c r="B307" s="814"/>
      <c r="C307" s="814"/>
      <c r="D307" s="814"/>
      <c r="E307" s="814"/>
      <c r="F307" s="814"/>
      <c r="G307" s="842" t="s">
        <v>131</v>
      </c>
      <c r="H307" s="843">
        <f>(1800-H305)</f>
        <v>1526</v>
      </c>
      <c r="I307" s="844">
        <f>(H305/1800)</f>
        <v>0.1522222222</v>
      </c>
      <c r="J307" s="815"/>
      <c r="K307" s="815"/>
      <c r="L307" s="362" t="s">
        <v>156</v>
      </c>
      <c r="M307" s="362">
        <v>44.0</v>
      </c>
      <c r="N307" s="898">
        <v>38.0</v>
      </c>
      <c r="O307" s="899">
        <f t="shared" si="147"/>
        <v>6</v>
      </c>
      <c r="P307" s="904">
        <v>100000.0</v>
      </c>
      <c r="Q307" s="901" t="str">
        <f>(I318)</f>
        <v/>
      </c>
      <c r="R307" s="902">
        <f t="shared" si="148"/>
        <v>0</v>
      </c>
      <c r="S307" s="902"/>
      <c r="T307" s="902"/>
      <c r="U307" s="905">
        <f>(Q307/3*30)</f>
        <v>0</v>
      </c>
      <c r="V307" s="906">
        <f t="shared" si="150"/>
        <v>0</v>
      </c>
      <c r="W307" s="815"/>
      <c r="X307" s="815"/>
      <c r="Y307" s="815"/>
      <c r="Z307" s="815"/>
      <c r="AA307" s="815"/>
      <c r="AB307" s="815"/>
    </row>
    <row r="308">
      <c r="A308" s="907"/>
      <c r="B308" s="908"/>
      <c r="C308" s="908"/>
      <c r="D308" s="908"/>
      <c r="E308" s="908"/>
      <c r="F308" s="908"/>
      <c r="G308" s="848"/>
      <c r="H308" s="792"/>
      <c r="I308" s="306"/>
      <c r="J308" s="815"/>
      <c r="K308" s="824"/>
      <c r="L308" s="824"/>
      <c r="M308" s="824"/>
      <c r="N308" s="824"/>
      <c r="O308" s="824"/>
      <c r="P308" s="824"/>
      <c r="Q308" s="815"/>
      <c r="R308" s="824"/>
      <c r="S308" s="824"/>
      <c r="T308" s="824"/>
      <c r="U308" s="815"/>
      <c r="V308" s="815"/>
      <c r="W308" s="824"/>
      <c r="X308" s="824"/>
      <c r="Y308" s="824"/>
      <c r="Z308" s="824"/>
      <c r="AA308" s="824"/>
      <c r="AB308" s="824"/>
    </row>
    <row r="309">
      <c r="A309" s="770" t="s">
        <v>340</v>
      </c>
      <c r="B309" s="771"/>
      <c r="C309" s="771"/>
      <c r="D309" s="771"/>
      <c r="E309" s="771"/>
      <c r="F309" s="771">
        <v>1.0</v>
      </c>
      <c r="G309" s="771">
        <v>2.0</v>
      </c>
      <c r="H309" s="909">
        <v>3.0</v>
      </c>
      <c r="I309" s="772"/>
      <c r="J309" s="773"/>
      <c r="K309" s="815"/>
      <c r="L309" s="815"/>
      <c r="M309" s="815"/>
      <c r="N309" s="815"/>
      <c r="O309" s="815"/>
      <c r="P309" s="815"/>
      <c r="Q309" s="815"/>
      <c r="R309" s="815"/>
      <c r="S309" s="815"/>
      <c r="T309" s="815"/>
      <c r="U309" s="815"/>
      <c r="V309" s="815"/>
      <c r="W309" s="816"/>
      <c r="X309" s="815"/>
      <c r="Y309" s="815"/>
      <c r="Z309" s="815"/>
      <c r="AA309" s="815"/>
      <c r="AB309" s="815"/>
    </row>
    <row r="310">
      <c r="A310" s="288" t="s">
        <v>156</v>
      </c>
      <c r="B310" s="910" t="s">
        <v>2</v>
      </c>
      <c r="C310" s="910" t="s">
        <v>3</v>
      </c>
      <c r="D310" s="910" t="s">
        <v>4</v>
      </c>
      <c r="E310" s="910" t="s">
        <v>5</v>
      </c>
      <c r="F310" s="910" t="s">
        <v>6</v>
      </c>
      <c r="G310" s="910" t="s">
        <v>7</v>
      </c>
      <c r="H310" s="911" t="s">
        <v>8</v>
      </c>
      <c r="I310" s="910" t="s">
        <v>9</v>
      </c>
      <c r="J310" s="815"/>
      <c r="K310" s="815"/>
      <c r="L310" s="815"/>
      <c r="M310" s="815"/>
      <c r="N310" s="815"/>
      <c r="O310" s="815"/>
      <c r="P310" s="815"/>
      <c r="Q310" s="815"/>
      <c r="R310" s="851"/>
      <c r="S310" s="815"/>
      <c r="T310" s="815"/>
      <c r="U310" s="815"/>
      <c r="V310" s="716" t="s">
        <v>300</v>
      </c>
      <c r="W310" s="815"/>
      <c r="X310" s="815"/>
      <c r="Y310" s="815"/>
      <c r="Z310" s="815"/>
      <c r="AA310" s="815"/>
      <c r="AB310" s="815"/>
    </row>
    <row r="311">
      <c r="A311" s="340" t="s">
        <v>163</v>
      </c>
      <c r="B311" s="912"/>
      <c r="C311" s="912"/>
      <c r="D311" s="912"/>
      <c r="E311" s="912"/>
      <c r="F311" s="912"/>
      <c r="G311" s="912"/>
      <c r="H311" s="912"/>
      <c r="I311" s="912"/>
      <c r="J311" s="913"/>
      <c r="K311" s="815"/>
      <c r="L311" s="815"/>
      <c r="M311" s="815"/>
      <c r="N311" s="815"/>
      <c r="O311" s="913"/>
      <c r="P311" s="815"/>
      <c r="Q311" s="913"/>
      <c r="R311" s="815"/>
      <c r="S311" s="815"/>
      <c r="T311" s="815"/>
      <c r="U311" s="815"/>
      <c r="V311" s="717" t="s">
        <v>301</v>
      </c>
      <c r="W311" s="815"/>
      <c r="X311" s="815"/>
      <c r="Y311" s="815"/>
      <c r="Z311" s="815"/>
      <c r="AA311" s="815"/>
      <c r="AB311" s="815"/>
    </row>
    <row r="312">
      <c r="A312" s="330" t="s">
        <v>164</v>
      </c>
      <c r="B312" s="344"/>
      <c r="C312" s="344"/>
      <c r="D312" s="344"/>
      <c r="E312" s="345"/>
      <c r="F312" s="529">
        <v>1159.0</v>
      </c>
      <c r="G312" s="529">
        <v>979.44</v>
      </c>
      <c r="H312" s="530">
        <v>908.19</v>
      </c>
      <c r="I312" s="347">
        <f t="shared" ref="I312:I315" si="151">SUM(B312:H312)</f>
        <v>3046.63</v>
      </c>
      <c r="J312" s="815"/>
      <c r="K312" s="815"/>
      <c r="L312" s="815"/>
      <c r="M312" s="815"/>
      <c r="N312" s="815"/>
      <c r="O312" s="815"/>
      <c r="P312" s="815"/>
      <c r="Q312" s="815"/>
      <c r="R312" s="815"/>
      <c r="S312" s="815"/>
      <c r="T312" s="815"/>
      <c r="U312" s="815"/>
      <c r="V312" s="720" t="s">
        <v>302</v>
      </c>
      <c r="W312" s="815"/>
      <c r="X312" s="815"/>
      <c r="Y312" s="815"/>
      <c r="Z312" s="815"/>
      <c r="AA312" s="815"/>
      <c r="AB312" s="815"/>
    </row>
    <row r="313">
      <c r="A313" s="330" t="s">
        <v>165</v>
      </c>
      <c r="B313" s="344"/>
      <c r="C313" s="344"/>
      <c r="D313" s="344"/>
      <c r="E313" s="345"/>
      <c r="F313" s="529">
        <v>753.08</v>
      </c>
      <c r="G313" s="529">
        <v>689.6</v>
      </c>
      <c r="H313" s="530">
        <v>511.35</v>
      </c>
      <c r="I313" s="347">
        <f t="shared" si="151"/>
        <v>1954.03</v>
      </c>
      <c r="J313" s="815"/>
      <c r="K313" s="815"/>
      <c r="L313" s="815"/>
      <c r="M313" s="815"/>
      <c r="N313" s="815"/>
      <c r="O313" s="815"/>
      <c r="P313" s="815"/>
      <c r="Q313" s="815"/>
      <c r="R313" s="815"/>
      <c r="S313" s="815"/>
      <c r="T313" s="815"/>
      <c r="U313" s="815"/>
      <c r="V313" s="724" t="s">
        <v>303</v>
      </c>
      <c r="W313" s="815"/>
      <c r="X313" s="815"/>
      <c r="Y313" s="815"/>
      <c r="Z313" s="815"/>
      <c r="AA313" s="815"/>
      <c r="AB313" s="815"/>
    </row>
    <row r="314">
      <c r="A314" s="330" t="s">
        <v>166</v>
      </c>
      <c r="B314" s="344"/>
      <c r="C314" s="344"/>
      <c r="D314" s="344"/>
      <c r="E314" s="344"/>
      <c r="F314" s="529">
        <v>1488.29</v>
      </c>
      <c r="G314" s="529">
        <v>886.9</v>
      </c>
      <c r="H314" s="530">
        <v>1055.21</v>
      </c>
      <c r="I314" s="347">
        <f t="shared" si="151"/>
        <v>3430.4</v>
      </c>
      <c r="J314" s="815"/>
      <c r="K314" s="815"/>
      <c r="L314" s="815"/>
      <c r="M314" s="815"/>
      <c r="N314" s="815"/>
      <c r="O314" s="815"/>
      <c r="P314" s="815"/>
      <c r="Q314" s="815"/>
      <c r="R314" s="815"/>
      <c r="S314" s="815"/>
      <c r="T314" s="815"/>
      <c r="U314" s="815"/>
      <c r="V314" s="815"/>
      <c r="W314" s="815"/>
      <c r="X314" s="815"/>
      <c r="Y314" s="815"/>
      <c r="Z314" s="815"/>
      <c r="AA314" s="815"/>
      <c r="AB314" s="815"/>
    </row>
    <row r="315">
      <c r="A315" s="361" t="s">
        <v>357</v>
      </c>
      <c r="B315" s="344"/>
      <c r="C315" s="344"/>
      <c r="D315" s="344"/>
      <c r="E315" s="344"/>
      <c r="F315" s="345">
        <v>0.0</v>
      </c>
      <c r="G315" s="345">
        <v>0.0</v>
      </c>
      <c r="H315" s="346">
        <v>0.0</v>
      </c>
      <c r="I315" s="347">
        <f t="shared" si="151"/>
        <v>0</v>
      </c>
      <c r="J315" s="815"/>
      <c r="K315" s="815"/>
      <c r="L315" s="815"/>
      <c r="M315" s="815"/>
      <c r="N315" s="815"/>
      <c r="O315" s="815"/>
      <c r="P315" s="815"/>
      <c r="Q315" s="815"/>
      <c r="R315" s="815"/>
      <c r="S315" s="815"/>
      <c r="T315" s="815"/>
      <c r="U315" s="815"/>
      <c r="V315" s="815"/>
      <c r="W315" s="815"/>
      <c r="X315" s="815"/>
      <c r="Y315" s="815"/>
      <c r="Z315" s="815"/>
      <c r="AA315" s="815"/>
      <c r="AB315" s="815"/>
    </row>
    <row r="316">
      <c r="A316" s="348" t="s">
        <v>9</v>
      </c>
      <c r="B316" s="349">
        <f t="shared" ref="B316:I316" si="152">sum(B312:B315)</f>
        <v>0</v>
      </c>
      <c r="C316" s="349">
        <f t="shared" si="152"/>
        <v>0</v>
      </c>
      <c r="D316" s="349">
        <f t="shared" si="152"/>
        <v>0</v>
      </c>
      <c r="E316" s="349">
        <f t="shared" si="152"/>
        <v>0</v>
      </c>
      <c r="F316" s="349">
        <f t="shared" si="152"/>
        <v>3400.37</v>
      </c>
      <c r="G316" s="349">
        <f t="shared" si="152"/>
        <v>2555.94</v>
      </c>
      <c r="H316" s="349">
        <f t="shared" si="152"/>
        <v>2474.75</v>
      </c>
      <c r="I316" s="349">
        <f t="shared" si="152"/>
        <v>8431.06</v>
      </c>
      <c r="J316" s="815"/>
      <c r="K316" s="815"/>
      <c r="L316" s="815"/>
      <c r="M316" s="815"/>
      <c r="N316" s="815"/>
      <c r="O316" s="815"/>
      <c r="P316" s="815"/>
      <c r="Q316" s="815"/>
      <c r="R316" s="815"/>
      <c r="S316" s="815"/>
      <c r="T316" s="815"/>
      <c r="U316" s="815"/>
      <c r="V316" s="815"/>
      <c r="W316" s="815"/>
      <c r="X316" s="815"/>
      <c r="Y316" s="815"/>
      <c r="Z316" s="815"/>
      <c r="AA316" s="815"/>
      <c r="AB316" s="815"/>
    </row>
    <row r="317">
      <c r="A317" s="816"/>
      <c r="B317" s="817"/>
      <c r="C317" s="817"/>
      <c r="D317" s="817"/>
      <c r="E317" s="817"/>
      <c r="F317" s="817"/>
      <c r="G317" s="817"/>
      <c r="H317" s="818"/>
      <c r="I317" s="817"/>
      <c r="J317" s="815"/>
      <c r="K317" s="815"/>
      <c r="L317" s="815"/>
      <c r="M317" s="815"/>
      <c r="N317" s="815"/>
      <c r="O317" s="815"/>
      <c r="P317" s="815"/>
      <c r="Q317" s="815"/>
      <c r="R317" s="815"/>
      <c r="S317" s="815"/>
      <c r="T317" s="815"/>
      <c r="U317" s="815"/>
      <c r="V317" s="815"/>
      <c r="W317" s="815"/>
      <c r="X317" s="815"/>
      <c r="Y317" s="815"/>
      <c r="Z317" s="815"/>
      <c r="AA317" s="815"/>
      <c r="AB317" s="815"/>
    </row>
    <row r="318">
      <c r="A318" s="819"/>
      <c r="B318" s="334"/>
      <c r="C318" s="334"/>
      <c r="D318" s="334"/>
      <c r="E318" s="334"/>
      <c r="F318" s="334"/>
      <c r="G318" s="334"/>
      <c r="H318" s="334"/>
      <c r="I318" s="334"/>
      <c r="J318" s="815"/>
      <c r="K318" s="815"/>
      <c r="L318" s="815"/>
      <c r="M318" s="815"/>
      <c r="N318" s="815"/>
      <c r="O318" s="815"/>
      <c r="P318" s="815"/>
      <c r="Q318" s="815"/>
      <c r="R318" s="815"/>
      <c r="S318" s="815"/>
      <c r="T318" s="815"/>
      <c r="U318" s="815"/>
      <c r="V318" s="815"/>
      <c r="W318" s="815"/>
      <c r="X318" s="815"/>
      <c r="Y318" s="815"/>
      <c r="Z318" s="815"/>
      <c r="AA318" s="815"/>
      <c r="AB318" s="815"/>
    </row>
    <row r="319">
      <c r="A319" s="815"/>
      <c r="B319" s="814"/>
      <c r="C319" s="814"/>
      <c r="D319" s="814"/>
      <c r="E319" s="817"/>
      <c r="F319" s="817"/>
      <c r="G319" s="817"/>
      <c r="H319" s="818"/>
      <c r="I319" s="814"/>
      <c r="J319" s="815"/>
      <c r="K319" s="815"/>
      <c r="L319" s="815"/>
      <c r="M319" s="815"/>
      <c r="N319" s="815"/>
      <c r="O319" s="815"/>
      <c r="P319" s="815"/>
      <c r="Q319" s="815"/>
      <c r="R319" s="815"/>
      <c r="S319" s="815"/>
      <c r="T319" s="815"/>
      <c r="U319" s="815"/>
      <c r="V319" s="815"/>
      <c r="W319" s="815"/>
      <c r="X319" s="815"/>
      <c r="Y319" s="815"/>
      <c r="Z319" s="815"/>
      <c r="AA319" s="815"/>
      <c r="AB319" s="815"/>
    </row>
    <row r="320">
      <c r="A320" s="815"/>
      <c r="B320" s="814"/>
      <c r="C320" s="814"/>
      <c r="D320" s="821"/>
      <c r="E320" s="822" t="s">
        <v>35</v>
      </c>
      <c r="F320" s="822" t="s">
        <v>164</v>
      </c>
      <c r="G320" s="822" t="s">
        <v>165</v>
      </c>
      <c r="H320" s="823" t="s">
        <v>166</v>
      </c>
      <c r="I320" s="914" t="s">
        <v>357</v>
      </c>
      <c r="J320" s="815"/>
      <c r="K320" s="815"/>
      <c r="L320" s="815"/>
      <c r="M320" s="815"/>
      <c r="N320" s="815"/>
      <c r="O320" s="815"/>
      <c r="P320" s="815"/>
      <c r="Q320" s="815"/>
      <c r="R320" s="815"/>
      <c r="S320" s="815"/>
      <c r="T320" s="815"/>
      <c r="U320" s="815"/>
      <c r="V320" s="815"/>
      <c r="W320" s="815"/>
      <c r="X320" s="815"/>
      <c r="Y320" s="815"/>
      <c r="Z320" s="815"/>
      <c r="AA320" s="815"/>
      <c r="AB320" s="815"/>
    </row>
    <row r="321">
      <c r="A321" s="815"/>
      <c r="B321" s="814"/>
      <c r="C321" s="814"/>
      <c r="D321" s="821"/>
      <c r="E321" s="221" t="s">
        <v>326</v>
      </c>
      <c r="F321" s="403">
        <f>(I312)</f>
        <v>3046.63</v>
      </c>
      <c r="G321" s="403">
        <f>(I313)</f>
        <v>1954.03</v>
      </c>
      <c r="H321" s="403">
        <f>(I314)</f>
        <v>3430.4</v>
      </c>
      <c r="I321" s="403">
        <f>(I315)</f>
        <v>0</v>
      </c>
      <c r="J321" s="815"/>
      <c r="K321" s="815"/>
      <c r="L321" s="815"/>
      <c r="M321" s="815"/>
      <c r="N321" s="815"/>
      <c r="O321" s="815"/>
      <c r="P321" s="815"/>
      <c r="Q321" s="815"/>
      <c r="R321" s="815"/>
      <c r="S321" s="815"/>
      <c r="T321" s="815"/>
      <c r="U321" s="815"/>
      <c r="V321" s="815"/>
      <c r="W321" s="815"/>
      <c r="X321" s="815"/>
      <c r="Y321" s="815"/>
      <c r="Z321" s="815"/>
      <c r="AA321" s="815"/>
      <c r="AB321" s="815"/>
    </row>
    <row r="322">
      <c r="A322" s="815"/>
      <c r="B322" s="814"/>
      <c r="C322" s="814"/>
      <c r="D322" s="821"/>
      <c r="E322" s="353" t="s">
        <v>9</v>
      </c>
      <c r="F322" s="354">
        <f t="shared" ref="F322:I322" si="153">SUM(F321)</f>
        <v>3046.63</v>
      </c>
      <c r="G322" s="354">
        <f t="shared" si="153"/>
        <v>1954.03</v>
      </c>
      <c r="H322" s="354">
        <f t="shared" si="153"/>
        <v>3430.4</v>
      </c>
      <c r="I322" s="354">
        <f t="shared" si="153"/>
        <v>0</v>
      </c>
      <c r="J322" s="815"/>
      <c r="K322" s="915"/>
      <c r="L322" s="915"/>
      <c r="M322" s="915"/>
      <c r="N322" s="815"/>
      <c r="O322" s="815"/>
      <c r="P322" s="815"/>
      <c r="Q322" s="815"/>
      <c r="R322" s="815"/>
      <c r="S322" s="815"/>
      <c r="T322" s="815"/>
      <c r="U322" s="815"/>
      <c r="V322" s="815"/>
      <c r="W322" s="815"/>
      <c r="X322" s="815"/>
      <c r="Y322" s="815"/>
      <c r="Z322" s="815"/>
      <c r="AA322" s="815"/>
      <c r="AB322" s="815"/>
    </row>
    <row r="323">
      <c r="A323" s="815"/>
      <c r="B323" s="814"/>
      <c r="C323" s="814"/>
      <c r="D323" s="821"/>
      <c r="E323" s="838" t="s">
        <v>167</v>
      </c>
      <c r="F323" s="916">
        <f>(F322/28000)</f>
        <v>0.1088082143</v>
      </c>
      <c r="G323" s="916">
        <f>(G322/25000)</f>
        <v>0.0781612</v>
      </c>
      <c r="H323" s="916">
        <f t="shared" ref="H323:I323" si="154">(H322/28000)</f>
        <v>0.1225142857</v>
      </c>
      <c r="I323" s="916">
        <f t="shared" si="154"/>
        <v>0</v>
      </c>
      <c r="J323" s="815"/>
      <c r="K323" s="815"/>
      <c r="L323" s="815"/>
      <c r="M323" s="815"/>
      <c r="N323" s="815"/>
      <c r="O323" s="815"/>
      <c r="P323" s="815"/>
      <c r="Q323" s="815"/>
      <c r="R323" s="815"/>
      <c r="S323" s="815"/>
      <c r="T323" s="815"/>
      <c r="U323" s="815"/>
      <c r="V323" s="815"/>
      <c r="W323" s="815"/>
      <c r="X323" s="815"/>
      <c r="Y323" s="815"/>
      <c r="Z323" s="815"/>
      <c r="AA323" s="815"/>
      <c r="AB323" s="815"/>
    </row>
    <row r="324">
      <c r="A324" s="815"/>
      <c r="B324" s="814"/>
      <c r="C324" s="814"/>
      <c r="D324" s="814"/>
      <c r="E324" s="917" t="s">
        <v>339</v>
      </c>
      <c r="F324" s="823">
        <f t="shared" ref="F324:H324" si="155">(F322/3*30)</f>
        <v>30466.3</v>
      </c>
      <c r="G324" s="823">
        <f t="shared" si="155"/>
        <v>19540.3</v>
      </c>
      <c r="H324" s="823">
        <f t="shared" si="155"/>
        <v>34304</v>
      </c>
      <c r="I324" s="823">
        <f>(I322/1*30)</f>
        <v>0</v>
      </c>
      <c r="J324" s="815"/>
      <c r="K324" s="815"/>
      <c r="L324" s="815"/>
      <c r="M324" s="815"/>
      <c r="N324" s="815"/>
      <c r="O324" s="815"/>
      <c r="P324" s="815"/>
      <c r="Q324" s="815"/>
      <c r="R324" s="815"/>
      <c r="S324" s="815"/>
      <c r="T324" s="815"/>
      <c r="U324" s="815"/>
      <c r="V324" s="815"/>
      <c r="W324" s="815"/>
      <c r="X324" s="815"/>
      <c r="Y324" s="815"/>
      <c r="Z324" s="815"/>
      <c r="AA324" s="815"/>
      <c r="AB324" s="815"/>
    </row>
    <row r="325">
      <c r="A325" s="816"/>
      <c r="B325" s="817"/>
      <c r="C325" s="817"/>
      <c r="D325" s="817"/>
      <c r="E325" s="817"/>
      <c r="F325" s="817"/>
      <c r="G325" s="817"/>
      <c r="H325" s="818"/>
      <c r="I325" s="817"/>
      <c r="J325" s="815"/>
      <c r="K325" s="815"/>
      <c r="L325" s="815"/>
      <c r="M325" s="815"/>
      <c r="N325" s="815"/>
      <c r="O325" s="815"/>
      <c r="P325" s="815"/>
      <c r="Q325" s="815"/>
      <c r="R325" s="815"/>
      <c r="S325" s="815"/>
      <c r="T325" s="815"/>
      <c r="U325" s="815"/>
      <c r="V325" s="815"/>
      <c r="W325" s="815"/>
      <c r="X325" s="815"/>
      <c r="Y325" s="815"/>
      <c r="Z325" s="815"/>
      <c r="AA325" s="815"/>
      <c r="AB325" s="815"/>
    </row>
    <row r="326">
      <c r="A326" s="320"/>
      <c r="B326" s="813"/>
      <c r="C326" s="813"/>
      <c r="D326" s="813"/>
      <c r="E326" s="813"/>
      <c r="F326" s="813"/>
      <c r="G326" s="813"/>
      <c r="H326" s="918"/>
      <c r="I326" s="813" t="s">
        <v>9</v>
      </c>
      <c r="J326" s="815"/>
      <c r="K326" s="815"/>
      <c r="L326" s="815"/>
      <c r="M326" s="815"/>
      <c r="N326" s="815"/>
      <c r="O326" s="815"/>
      <c r="P326" s="815"/>
      <c r="Q326" s="815"/>
      <c r="R326" s="815"/>
      <c r="S326" s="815"/>
      <c r="T326" s="815"/>
      <c r="U326" s="815"/>
      <c r="V326" s="815"/>
      <c r="W326" s="815"/>
      <c r="X326" s="815"/>
      <c r="Y326" s="815"/>
      <c r="Z326" s="815"/>
      <c r="AA326" s="815"/>
      <c r="AB326" s="815"/>
    </row>
    <row r="327">
      <c r="A327" s="819"/>
      <c r="B327" s="356"/>
      <c r="C327" s="356"/>
      <c r="D327" s="356"/>
      <c r="E327" s="356"/>
      <c r="F327" s="356"/>
      <c r="G327" s="356"/>
      <c r="H327" s="334"/>
      <c r="I327" s="356"/>
      <c r="J327" s="815"/>
      <c r="K327" s="815"/>
      <c r="L327" s="815"/>
      <c r="M327" s="815"/>
      <c r="N327" s="815"/>
      <c r="O327" s="815"/>
      <c r="P327" s="815"/>
      <c r="Q327" s="815"/>
      <c r="R327" s="815"/>
      <c r="S327" s="815"/>
      <c r="T327" s="815"/>
      <c r="U327" s="815"/>
      <c r="V327" s="815"/>
      <c r="W327" s="815"/>
      <c r="X327" s="815"/>
      <c r="Y327" s="815"/>
      <c r="Z327" s="815"/>
      <c r="AA327" s="815"/>
      <c r="AB327" s="815"/>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row>
    <row r="330">
      <c r="A330" s="770" t="s">
        <v>358</v>
      </c>
      <c r="B330" s="771">
        <v>4.0</v>
      </c>
      <c r="C330" s="771">
        <v>5.0</v>
      </c>
      <c r="D330" s="771">
        <v>6.0</v>
      </c>
      <c r="E330" s="771">
        <v>7.0</v>
      </c>
      <c r="F330" s="771">
        <v>8.0</v>
      </c>
      <c r="G330" s="771">
        <v>9.0</v>
      </c>
      <c r="H330" s="772"/>
      <c r="I330" s="772"/>
      <c r="J330" s="773"/>
      <c r="K330" s="770" t="s">
        <v>358</v>
      </c>
      <c r="L330" s="772"/>
      <c r="M330" s="772"/>
      <c r="N330" s="772"/>
      <c r="O330" s="772"/>
      <c r="P330" s="772"/>
      <c r="Q330" s="774"/>
      <c r="R330" s="774"/>
      <c r="S330" s="774"/>
      <c r="T330" s="774"/>
      <c r="U330" s="774"/>
      <c r="V330" s="774"/>
      <c r="W330" s="774"/>
      <c r="X330" s="774"/>
      <c r="Y330" s="774"/>
      <c r="Z330" s="774"/>
      <c r="AA330" s="774"/>
      <c r="AB330" s="774"/>
    </row>
    <row r="331">
      <c r="A331" s="775" t="s">
        <v>305</v>
      </c>
      <c r="B331" s="776" t="s">
        <v>2</v>
      </c>
      <c r="C331" s="776" t="s">
        <v>3</v>
      </c>
      <c r="D331" s="776" t="s">
        <v>4</v>
      </c>
      <c r="E331" s="776" t="s">
        <v>5</v>
      </c>
      <c r="F331" s="776" t="s">
        <v>6</v>
      </c>
      <c r="G331" s="776" t="s">
        <v>7</v>
      </c>
      <c r="H331" s="776" t="s">
        <v>9</v>
      </c>
      <c r="I331" s="776" t="s">
        <v>71</v>
      </c>
      <c r="J331" s="773"/>
      <c r="K331" s="776" t="s">
        <v>70</v>
      </c>
      <c r="L331" s="776" t="s">
        <v>72</v>
      </c>
      <c r="M331" s="776" t="s">
        <v>13</v>
      </c>
      <c r="N331" s="777" t="s">
        <v>73</v>
      </c>
      <c r="O331" s="776" t="s">
        <v>13</v>
      </c>
      <c r="P331" s="777" t="s">
        <v>74</v>
      </c>
      <c r="Q331" s="774"/>
      <c r="R331" s="774"/>
      <c r="S331" s="774"/>
      <c r="T331" s="774"/>
      <c r="U331" s="774"/>
      <c r="V331" s="774"/>
      <c r="W331" s="774"/>
      <c r="X331" s="774"/>
      <c r="Y331" s="774"/>
      <c r="Z331" s="774"/>
      <c r="AA331" s="774"/>
      <c r="AB331" s="774"/>
    </row>
    <row r="332">
      <c r="A332" s="778" t="s">
        <v>75</v>
      </c>
      <c r="B332" s="779">
        <f t="shared" ref="B332:G332" si="156"> sum(B333, B334, B335, B336,B337,B338,B339,B340,B341,B342,B343,B344)</f>
        <v>29</v>
      </c>
      <c r="C332" s="779">
        <f t="shared" si="156"/>
        <v>35</v>
      </c>
      <c r="D332" s="779">
        <f t="shared" si="156"/>
        <v>7</v>
      </c>
      <c r="E332" s="779">
        <f t="shared" si="156"/>
        <v>27</v>
      </c>
      <c r="F332" s="779">
        <f t="shared" si="156"/>
        <v>23</v>
      </c>
      <c r="G332" s="779">
        <f t="shared" si="156"/>
        <v>8</v>
      </c>
      <c r="H332" s="780">
        <f t="shared" ref="H332:H351" si="157">SUM(B332:G332)</f>
        <v>129</v>
      </c>
      <c r="I332" s="779">
        <v>0.0</v>
      </c>
      <c r="J332" s="773"/>
      <c r="K332" s="778" t="s">
        <v>75</v>
      </c>
      <c r="L332" s="779"/>
      <c r="M332" s="779"/>
      <c r="N332" s="779"/>
      <c r="O332" s="779"/>
      <c r="P332" s="779"/>
      <c r="Q332" s="774"/>
      <c r="R332" s="774"/>
      <c r="S332" s="774"/>
      <c r="T332" s="774"/>
      <c r="U332" s="774"/>
      <c r="V332" s="774"/>
      <c r="W332" s="774"/>
      <c r="X332" s="774"/>
      <c r="Y332" s="774"/>
      <c r="Z332" s="774"/>
      <c r="AA332" s="774"/>
      <c r="AB332" s="774"/>
    </row>
    <row r="333">
      <c r="A333" s="781" t="s">
        <v>76</v>
      </c>
      <c r="B333" s="782">
        <v>24.0</v>
      </c>
      <c r="C333" s="782">
        <v>20.0</v>
      </c>
      <c r="D333" s="782">
        <v>0.0</v>
      </c>
      <c r="E333" s="782">
        <v>18.0</v>
      </c>
      <c r="F333" s="782">
        <v>11.0</v>
      </c>
      <c r="G333" s="782">
        <v>0.0</v>
      </c>
      <c r="H333" s="783">
        <f t="shared" si="157"/>
        <v>73</v>
      </c>
      <c r="I333" s="784">
        <f>sum(H333:H335)</f>
        <v>99</v>
      </c>
      <c r="J333" s="785"/>
      <c r="K333" s="781" t="s">
        <v>76</v>
      </c>
      <c r="L333" s="786">
        <v>84.0</v>
      </c>
      <c r="M333" s="784">
        <f>(L333-H333)</f>
        <v>11</v>
      </c>
      <c r="N333" s="782">
        <v>95.0</v>
      </c>
      <c r="O333" s="784">
        <f t="shared" ref="O333:O334" si="158">sum(M333,N333)</f>
        <v>106</v>
      </c>
      <c r="P333" s="786"/>
      <c r="Q333" s="919"/>
      <c r="R333" s="774"/>
      <c r="S333" s="774"/>
      <c r="T333" s="774"/>
      <c r="U333" s="774"/>
      <c r="V333" s="774"/>
      <c r="W333" s="774"/>
      <c r="X333" s="774"/>
      <c r="Y333" s="774"/>
      <c r="Z333" s="774"/>
      <c r="AA333" s="774"/>
      <c r="AB333" s="774"/>
    </row>
    <row r="334">
      <c r="A334" s="788" t="s">
        <v>77</v>
      </c>
      <c r="B334" s="789">
        <v>0.0</v>
      </c>
      <c r="C334" s="790">
        <v>0.0</v>
      </c>
      <c r="D334" s="790">
        <v>0.0</v>
      </c>
      <c r="E334" s="790">
        <v>0.0</v>
      </c>
      <c r="F334" s="790">
        <v>0.0</v>
      </c>
      <c r="G334" s="796">
        <v>0.0</v>
      </c>
      <c r="H334" s="791">
        <f t="shared" si="157"/>
        <v>0</v>
      </c>
      <c r="I334" s="306">
        <f>(I333/60)</f>
        <v>1.65</v>
      </c>
      <c r="J334" s="785"/>
      <c r="K334" s="788" t="s">
        <v>77</v>
      </c>
      <c r="L334" s="789">
        <v>30.0</v>
      </c>
      <c r="M334" s="793">
        <f>(L334-H334-H335)</f>
        <v>4</v>
      </c>
      <c r="N334" s="790">
        <v>30.0</v>
      </c>
      <c r="O334" s="792">
        <f t="shared" si="158"/>
        <v>34</v>
      </c>
      <c r="P334" s="793"/>
      <c r="Q334" s="774"/>
      <c r="R334" s="774"/>
      <c r="S334" s="774"/>
      <c r="T334" s="774"/>
      <c r="U334" s="774"/>
      <c r="V334" s="774"/>
      <c r="W334" s="774"/>
      <c r="X334" s="774"/>
      <c r="Y334" s="774"/>
      <c r="Z334" s="774"/>
      <c r="AA334" s="774"/>
      <c r="AB334" s="774"/>
    </row>
    <row r="335">
      <c r="A335" s="788" t="s">
        <v>78</v>
      </c>
      <c r="B335" s="789">
        <v>5.0</v>
      </c>
      <c r="C335" s="790">
        <v>7.0</v>
      </c>
      <c r="D335" s="790">
        <v>0.0</v>
      </c>
      <c r="E335" s="790">
        <v>8.0</v>
      </c>
      <c r="F335" s="790">
        <v>6.0</v>
      </c>
      <c r="G335" s="796">
        <v>0.0</v>
      </c>
      <c r="H335" s="791">
        <f t="shared" si="157"/>
        <v>26</v>
      </c>
      <c r="I335" s="792"/>
      <c r="J335" s="785"/>
      <c r="K335" s="788" t="s">
        <v>78</v>
      </c>
      <c r="L335" s="793" t="s">
        <v>79</v>
      </c>
      <c r="M335" s="792" t="s">
        <v>79</v>
      </c>
      <c r="N335" s="790" t="s">
        <v>79</v>
      </c>
      <c r="O335" s="792" t="s">
        <v>79</v>
      </c>
      <c r="P335" s="793"/>
      <c r="Q335" s="774"/>
      <c r="R335" s="774"/>
      <c r="S335" s="774"/>
      <c r="T335" s="774"/>
      <c r="U335" s="774"/>
      <c r="V335" s="774"/>
      <c r="W335" s="774"/>
      <c r="X335" s="774"/>
      <c r="Y335" s="774"/>
      <c r="Z335" s="774"/>
      <c r="AA335" s="774"/>
      <c r="AB335" s="774"/>
    </row>
    <row r="336">
      <c r="A336" s="781" t="s">
        <v>81</v>
      </c>
      <c r="B336" s="786">
        <v>0.0</v>
      </c>
      <c r="C336" s="786">
        <v>5.0</v>
      </c>
      <c r="D336" s="786">
        <v>7.0</v>
      </c>
      <c r="E336" s="786">
        <v>0.0</v>
      </c>
      <c r="F336" s="786">
        <v>6.0</v>
      </c>
      <c r="G336" s="782">
        <v>5.0</v>
      </c>
      <c r="H336" s="783">
        <f t="shared" si="157"/>
        <v>23</v>
      </c>
      <c r="I336" s="784">
        <f>sum(H336:H338)</f>
        <v>23</v>
      </c>
      <c r="J336" s="794"/>
      <c r="K336" s="781" t="s">
        <v>81</v>
      </c>
      <c r="L336" s="786">
        <v>35.0</v>
      </c>
      <c r="M336" s="784">
        <f>(L336-H336)</f>
        <v>12</v>
      </c>
      <c r="N336" s="782">
        <v>15.0</v>
      </c>
      <c r="O336" s="784">
        <f t="shared" ref="O336:O337" si="159">sum(M336,N336)</f>
        <v>27</v>
      </c>
      <c r="P336" s="784"/>
      <c r="Q336" s="919"/>
      <c r="R336" s="774"/>
      <c r="S336" s="774"/>
      <c r="T336" s="774"/>
      <c r="U336" s="774"/>
      <c r="V336" s="774"/>
      <c r="W336" s="774"/>
      <c r="X336" s="774"/>
      <c r="Y336" s="774"/>
      <c r="Z336" s="774"/>
      <c r="AA336" s="774"/>
      <c r="AB336" s="774"/>
    </row>
    <row r="337">
      <c r="A337" s="788" t="s">
        <v>77</v>
      </c>
      <c r="B337" s="789">
        <v>0.0</v>
      </c>
      <c r="C337" s="790">
        <v>0.0</v>
      </c>
      <c r="D337" s="790">
        <v>0.0</v>
      </c>
      <c r="E337" s="790">
        <v>0.0</v>
      </c>
      <c r="F337" s="790">
        <v>0.0</v>
      </c>
      <c r="G337" s="790">
        <v>0.0</v>
      </c>
      <c r="H337" s="791">
        <f t="shared" si="157"/>
        <v>0</v>
      </c>
      <c r="I337" s="306">
        <f>(I336/60)</f>
        <v>0.3833333333</v>
      </c>
      <c r="J337" s="794"/>
      <c r="K337" s="788" t="s">
        <v>77</v>
      </c>
      <c r="L337" s="789">
        <v>0.0</v>
      </c>
      <c r="M337" s="793">
        <f>(L337-H337-H338)</f>
        <v>0</v>
      </c>
      <c r="N337" s="790">
        <v>0.0</v>
      </c>
      <c r="O337" s="792">
        <f t="shared" si="159"/>
        <v>0</v>
      </c>
      <c r="P337" s="792"/>
      <c r="Q337" s="787"/>
      <c r="R337" s="774"/>
      <c r="S337" s="774"/>
      <c r="T337" s="774"/>
      <c r="U337" s="774"/>
      <c r="V337" s="774"/>
      <c r="W337" s="774"/>
      <c r="X337" s="774"/>
      <c r="Y337" s="774"/>
      <c r="Z337" s="774"/>
      <c r="AA337" s="774"/>
      <c r="AB337" s="774"/>
    </row>
    <row r="338">
      <c r="A338" s="788" t="s">
        <v>78</v>
      </c>
      <c r="B338" s="789">
        <v>0.0</v>
      </c>
      <c r="C338" s="790">
        <v>0.0</v>
      </c>
      <c r="D338" s="790">
        <v>0.0</v>
      </c>
      <c r="E338" s="790">
        <v>0.0</v>
      </c>
      <c r="F338" s="790">
        <v>0.0</v>
      </c>
      <c r="G338" s="790">
        <v>0.0</v>
      </c>
      <c r="H338" s="791">
        <f t="shared" si="157"/>
        <v>0</v>
      </c>
      <c r="I338" s="792"/>
      <c r="J338" s="794"/>
      <c r="K338" s="788" t="s">
        <v>78</v>
      </c>
      <c r="L338" s="793" t="s">
        <v>79</v>
      </c>
      <c r="M338" s="792" t="s">
        <v>79</v>
      </c>
      <c r="N338" s="790" t="s">
        <v>79</v>
      </c>
      <c r="O338" s="792" t="s">
        <v>79</v>
      </c>
      <c r="P338" s="792"/>
      <c r="Q338" s="787"/>
      <c r="R338" s="774"/>
      <c r="S338" s="774"/>
      <c r="T338" s="774"/>
      <c r="U338" s="774"/>
      <c r="V338" s="774"/>
      <c r="W338" s="774"/>
      <c r="X338" s="774"/>
      <c r="Y338" s="774"/>
      <c r="Z338" s="774"/>
      <c r="AA338" s="774"/>
      <c r="AB338" s="774"/>
    </row>
    <row r="339">
      <c r="A339" s="781" t="s">
        <v>287</v>
      </c>
      <c r="B339" s="782">
        <v>0.0</v>
      </c>
      <c r="C339" s="782">
        <v>3.0</v>
      </c>
      <c r="D339" s="782">
        <v>0.0</v>
      </c>
      <c r="E339" s="782">
        <v>1.0</v>
      </c>
      <c r="F339" s="782">
        <v>0.0</v>
      </c>
      <c r="G339" s="782">
        <v>2.0</v>
      </c>
      <c r="H339" s="783">
        <f t="shared" si="157"/>
        <v>6</v>
      </c>
      <c r="I339" s="784">
        <f>sum(H339:H341)</f>
        <v>7</v>
      </c>
      <c r="J339" s="920"/>
      <c r="K339" s="781" t="s">
        <v>287</v>
      </c>
      <c r="L339" s="786">
        <v>47.0</v>
      </c>
      <c r="M339" s="784">
        <f>(L339-H339)</f>
        <v>41</v>
      </c>
      <c r="N339" s="782">
        <v>0.0</v>
      </c>
      <c r="O339" s="784">
        <f t="shared" ref="O339:O340" si="160">sum(M339,N339)</f>
        <v>41</v>
      </c>
      <c r="P339" s="784"/>
      <c r="Q339" s="787"/>
      <c r="R339" s="774"/>
      <c r="S339" s="774"/>
      <c r="T339" s="774"/>
      <c r="U339" s="774"/>
      <c r="V339" s="774"/>
      <c r="W339" s="774"/>
      <c r="X339" s="774"/>
      <c r="Y339" s="774"/>
      <c r="Z339" s="774"/>
      <c r="AA339" s="774"/>
      <c r="AB339" s="774"/>
    </row>
    <row r="340">
      <c r="A340" s="788" t="s">
        <v>77</v>
      </c>
      <c r="B340" s="789">
        <v>0.0</v>
      </c>
      <c r="C340" s="790">
        <v>0.0</v>
      </c>
      <c r="D340" s="790">
        <v>0.0</v>
      </c>
      <c r="E340" s="790">
        <v>0.0</v>
      </c>
      <c r="F340" s="790">
        <v>0.0</v>
      </c>
      <c r="G340" s="796">
        <v>0.0</v>
      </c>
      <c r="H340" s="791">
        <f t="shared" si="157"/>
        <v>0</v>
      </c>
      <c r="I340" s="306">
        <f>(I339/60)</f>
        <v>0.1166666667</v>
      </c>
      <c r="J340" s="920"/>
      <c r="K340" s="788" t="s">
        <v>77</v>
      </c>
      <c r="L340" s="789">
        <v>7.0</v>
      </c>
      <c r="M340" s="793">
        <f>(L340-H340-H341)</f>
        <v>6</v>
      </c>
      <c r="N340" s="790">
        <v>0.0</v>
      </c>
      <c r="O340" s="792">
        <f t="shared" si="160"/>
        <v>6</v>
      </c>
      <c r="P340" s="793"/>
      <c r="Q340" s="787"/>
      <c r="R340" s="774"/>
      <c r="S340" s="774"/>
      <c r="T340" s="774"/>
      <c r="U340" s="774"/>
      <c r="V340" s="774"/>
      <c r="W340" s="774"/>
      <c r="X340" s="774"/>
      <c r="Y340" s="774"/>
      <c r="Z340" s="774"/>
      <c r="AA340" s="774"/>
      <c r="AB340" s="774"/>
    </row>
    <row r="341">
      <c r="A341" s="788" t="s">
        <v>78</v>
      </c>
      <c r="B341" s="789">
        <v>0.0</v>
      </c>
      <c r="C341" s="790">
        <v>0.0</v>
      </c>
      <c r="D341" s="790">
        <v>0.0</v>
      </c>
      <c r="E341" s="790">
        <v>0.0</v>
      </c>
      <c r="F341" s="790">
        <v>0.0</v>
      </c>
      <c r="G341" s="796">
        <v>1.0</v>
      </c>
      <c r="H341" s="791">
        <f t="shared" si="157"/>
        <v>1</v>
      </c>
      <c r="I341" s="792"/>
      <c r="J341" s="921"/>
      <c r="K341" s="788" t="s">
        <v>78</v>
      </c>
      <c r="L341" s="793" t="s">
        <v>79</v>
      </c>
      <c r="M341" s="792" t="s">
        <v>79</v>
      </c>
      <c r="N341" s="790" t="s">
        <v>79</v>
      </c>
      <c r="O341" s="792" t="s">
        <v>79</v>
      </c>
      <c r="P341" s="793"/>
      <c r="Q341" s="787"/>
      <c r="R341" s="774"/>
      <c r="S341" s="774"/>
      <c r="T341" s="774"/>
      <c r="U341" s="774"/>
      <c r="V341" s="774"/>
      <c r="W341" s="774"/>
      <c r="X341" s="774"/>
      <c r="Y341" s="774"/>
      <c r="Z341" s="774"/>
      <c r="AA341" s="774"/>
      <c r="AB341" s="774"/>
    </row>
    <row r="342">
      <c r="A342" s="795" t="s">
        <v>341</v>
      </c>
      <c r="B342" s="782">
        <v>0.0</v>
      </c>
      <c r="C342" s="782">
        <v>0.0</v>
      </c>
      <c r="D342" s="782">
        <v>0.0</v>
      </c>
      <c r="E342" s="782">
        <v>0.0</v>
      </c>
      <c r="F342" s="782">
        <v>0.0</v>
      </c>
      <c r="G342" s="782">
        <v>0.0</v>
      </c>
      <c r="H342" s="783">
        <f t="shared" si="157"/>
        <v>0</v>
      </c>
      <c r="I342" s="784">
        <f>sum(H342:H344)</f>
        <v>0</v>
      </c>
      <c r="J342" s="794"/>
      <c r="K342" s="795" t="s">
        <v>341</v>
      </c>
      <c r="L342" s="786">
        <v>0.0</v>
      </c>
      <c r="M342" s="784">
        <f>(L342-H342)</f>
        <v>0</v>
      </c>
      <c r="N342" s="782">
        <v>40.0</v>
      </c>
      <c r="O342" s="784">
        <f t="shared" ref="O342:O343" si="161">sum(M342,N342)</f>
        <v>40</v>
      </c>
      <c r="P342" s="784"/>
      <c r="Q342" s="787"/>
      <c r="R342" s="774"/>
      <c r="S342" s="774"/>
      <c r="T342" s="774"/>
      <c r="U342" s="774"/>
      <c r="V342" s="774"/>
      <c r="W342" s="774"/>
      <c r="X342" s="774"/>
      <c r="Y342" s="774"/>
      <c r="Z342" s="774"/>
      <c r="AA342" s="774"/>
      <c r="AB342" s="774"/>
    </row>
    <row r="343">
      <c r="A343" s="788" t="s">
        <v>77</v>
      </c>
      <c r="B343" s="789">
        <v>0.0</v>
      </c>
      <c r="C343" s="790">
        <v>0.0</v>
      </c>
      <c r="D343" s="790">
        <v>0.0</v>
      </c>
      <c r="E343" s="790">
        <v>0.0</v>
      </c>
      <c r="F343" s="790">
        <v>0.0</v>
      </c>
      <c r="G343" s="796">
        <v>0.0</v>
      </c>
      <c r="H343" s="791">
        <f t="shared" si="157"/>
        <v>0</v>
      </c>
      <c r="I343" s="306">
        <f>(I342/60)</f>
        <v>0</v>
      </c>
      <c r="J343" s="794"/>
      <c r="K343" s="788" t="s">
        <v>77</v>
      </c>
      <c r="L343" s="789">
        <v>0.0</v>
      </c>
      <c r="M343" s="793">
        <f>(L343-H343-H344)</f>
        <v>0</v>
      </c>
      <c r="N343" s="790">
        <v>5.0</v>
      </c>
      <c r="O343" s="792">
        <f t="shared" si="161"/>
        <v>5</v>
      </c>
      <c r="P343" s="793"/>
      <c r="Q343" s="787"/>
      <c r="R343" s="774"/>
      <c r="S343" s="774"/>
      <c r="T343" s="774"/>
      <c r="U343" s="774"/>
      <c r="V343" s="774"/>
      <c r="W343" s="774"/>
      <c r="X343" s="774"/>
      <c r="Y343" s="774"/>
      <c r="Z343" s="774"/>
      <c r="AA343" s="774"/>
      <c r="AB343" s="774"/>
    </row>
    <row r="344">
      <c r="A344" s="788" t="s">
        <v>78</v>
      </c>
      <c r="B344" s="789">
        <v>0.0</v>
      </c>
      <c r="C344" s="790">
        <v>0.0</v>
      </c>
      <c r="D344" s="790">
        <v>0.0</v>
      </c>
      <c r="E344" s="790">
        <v>0.0</v>
      </c>
      <c r="F344" s="790">
        <v>0.0</v>
      </c>
      <c r="G344" s="796">
        <v>0.0</v>
      </c>
      <c r="H344" s="791">
        <f t="shared" si="157"/>
        <v>0</v>
      </c>
      <c r="I344" s="792"/>
      <c r="J344" s="794"/>
      <c r="K344" s="788" t="s">
        <v>78</v>
      </c>
      <c r="L344" s="793" t="s">
        <v>79</v>
      </c>
      <c r="M344" s="792" t="s">
        <v>79</v>
      </c>
      <c r="N344" s="790" t="s">
        <v>79</v>
      </c>
      <c r="O344" s="792" t="s">
        <v>79</v>
      </c>
      <c r="P344" s="793"/>
      <c r="Q344" s="787"/>
      <c r="R344" s="774"/>
      <c r="S344" s="774"/>
      <c r="T344" s="774"/>
      <c r="U344" s="774"/>
      <c r="V344" s="774"/>
      <c r="W344" s="774"/>
      <c r="X344" s="774"/>
      <c r="Y344" s="774"/>
      <c r="Z344" s="774"/>
      <c r="AA344" s="774"/>
      <c r="AB344" s="774"/>
    </row>
    <row r="345">
      <c r="A345" s="778" t="s">
        <v>268</v>
      </c>
      <c r="B345" s="779">
        <f t="shared" ref="B345:G345" si="162"> sum(B346, B347, B348, B349,B350,B351,B352,B353,B354,B355,B356,B357)</f>
        <v>16</v>
      </c>
      <c r="C345" s="779">
        <f t="shared" si="162"/>
        <v>27</v>
      </c>
      <c r="D345" s="779">
        <f t="shared" si="162"/>
        <v>4</v>
      </c>
      <c r="E345" s="779">
        <f t="shared" si="162"/>
        <v>23</v>
      </c>
      <c r="F345" s="779">
        <f t="shared" si="162"/>
        <v>17</v>
      </c>
      <c r="G345" s="779">
        <f t="shared" si="162"/>
        <v>11</v>
      </c>
      <c r="H345" s="780">
        <f t="shared" si="157"/>
        <v>98</v>
      </c>
      <c r="I345" s="779">
        <v>0.0</v>
      </c>
      <c r="J345" s="773"/>
      <c r="K345" s="778" t="s">
        <v>268</v>
      </c>
      <c r="L345" s="779"/>
      <c r="M345" s="779"/>
      <c r="N345" s="779"/>
      <c r="O345" s="779"/>
      <c r="P345" s="779"/>
      <c r="Q345" s="774"/>
      <c r="R345" s="774"/>
      <c r="S345" s="774"/>
      <c r="T345" s="774"/>
      <c r="U345" s="774"/>
      <c r="V345" s="774"/>
      <c r="W345" s="774"/>
      <c r="X345" s="774"/>
      <c r="Y345" s="774"/>
      <c r="Z345" s="774"/>
      <c r="AA345" s="774"/>
      <c r="AB345" s="774"/>
    </row>
    <row r="346">
      <c r="A346" s="781" t="s">
        <v>212</v>
      </c>
      <c r="B346" s="922">
        <v>0.0</v>
      </c>
      <c r="C346" s="782">
        <v>0.0</v>
      </c>
      <c r="D346" s="782">
        <v>0.0</v>
      </c>
      <c r="E346" s="782">
        <v>0.0</v>
      </c>
      <c r="F346" s="782">
        <v>0.0</v>
      </c>
      <c r="G346" s="782">
        <v>0.0</v>
      </c>
      <c r="H346" s="783">
        <f t="shared" si="157"/>
        <v>0</v>
      </c>
      <c r="I346" s="784">
        <f>sum(H346:H348)</f>
        <v>0</v>
      </c>
      <c r="J346" s="920"/>
      <c r="K346" s="781" t="s">
        <v>212</v>
      </c>
      <c r="L346" s="786">
        <v>47.0</v>
      </c>
      <c r="M346" s="784">
        <f>(L346-H346)</f>
        <v>47</v>
      </c>
      <c r="N346" s="782">
        <v>0.0</v>
      </c>
      <c r="O346" s="784">
        <f t="shared" ref="O346:O347" si="163">sum(M346,N346)</f>
        <v>47</v>
      </c>
      <c r="P346" s="786"/>
      <c r="Q346" s="787"/>
      <c r="R346" s="774"/>
      <c r="S346" s="774"/>
      <c r="T346" s="774"/>
      <c r="U346" s="774"/>
      <c r="V346" s="774"/>
      <c r="W346" s="774"/>
      <c r="X346" s="774"/>
      <c r="Y346" s="774"/>
      <c r="Z346" s="774"/>
      <c r="AA346" s="774"/>
      <c r="AB346" s="774"/>
    </row>
    <row r="347">
      <c r="A347" s="788" t="s">
        <v>77</v>
      </c>
      <c r="B347" s="923">
        <v>0.0</v>
      </c>
      <c r="C347" s="790">
        <v>0.0</v>
      </c>
      <c r="D347" s="790">
        <v>0.0</v>
      </c>
      <c r="E347" s="790">
        <v>0.0</v>
      </c>
      <c r="F347" s="790">
        <v>0.0</v>
      </c>
      <c r="G347" s="796">
        <v>0.0</v>
      </c>
      <c r="H347" s="791">
        <f t="shared" si="157"/>
        <v>0</v>
      </c>
      <c r="I347" s="306">
        <f>(I346/60)</f>
        <v>0</v>
      </c>
      <c r="J347" s="920"/>
      <c r="K347" s="788" t="s">
        <v>77</v>
      </c>
      <c r="L347" s="789">
        <v>11.0</v>
      </c>
      <c r="M347" s="793">
        <f>(L347-H347-H348)</f>
        <v>11</v>
      </c>
      <c r="N347" s="790">
        <v>0.0</v>
      </c>
      <c r="O347" s="792">
        <f t="shared" si="163"/>
        <v>11</v>
      </c>
      <c r="P347" s="793"/>
      <c r="Q347" s="787"/>
      <c r="R347" s="774"/>
      <c r="S347" s="774"/>
      <c r="T347" s="774"/>
      <c r="U347" s="774"/>
      <c r="V347" s="774"/>
      <c r="W347" s="774"/>
      <c r="X347" s="774"/>
      <c r="Y347" s="774"/>
      <c r="Z347" s="774"/>
      <c r="AA347" s="774"/>
      <c r="AB347" s="774"/>
    </row>
    <row r="348">
      <c r="A348" s="788" t="s">
        <v>78</v>
      </c>
      <c r="B348" s="923">
        <v>0.0</v>
      </c>
      <c r="C348" s="790">
        <v>0.0</v>
      </c>
      <c r="D348" s="790">
        <v>0.0</v>
      </c>
      <c r="E348" s="790">
        <v>0.0</v>
      </c>
      <c r="F348" s="790">
        <v>0.0</v>
      </c>
      <c r="G348" s="796">
        <v>0.0</v>
      </c>
      <c r="H348" s="791">
        <f t="shared" si="157"/>
        <v>0</v>
      </c>
      <c r="I348" s="792"/>
      <c r="J348" s="794"/>
      <c r="K348" s="788" t="s">
        <v>78</v>
      </c>
      <c r="L348" s="793" t="s">
        <v>79</v>
      </c>
      <c r="M348" s="792" t="s">
        <v>79</v>
      </c>
      <c r="N348" s="790" t="s">
        <v>79</v>
      </c>
      <c r="O348" s="792" t="s">
        <v>79</v>
      </c>
      <c r="P348" s="793"/>
      <c r="Q348" s="787"/>
      <c r="R348" s="774"/>
      <c r="S348" s="774"/>
      <c r="T348" s="774"/>
      <c r="U348" s="774"/>
      <c r="V348" s="774"/>
      <c r="W348" s="774"/>
      <c r="X348" s="774"/>
      <c r="Y348" s="774"/>
      <c r="Z348" s="774"/>
      <c r="AA348" s="774"/>
      <c r="AB348" s="774"/>
    </row>
    <row r="349">
      <c r="A349" s="781" t="s">
        <v>237</v>
      </c>
      <c r="B349" s="924">
        <v>10.0</v>
      </c>
      <c r="C349" s="782">
        <v>14.0</v>
      </c>
      <c r="D349" s="782">
        <v>0.0</v>
      </c>
      <c r="E349" s="782">
        <v>11.0</v>
      </c>
      <c r="F349" s="782">
        <v>10.0</v>
      </c>
      <c r="G349" s="782">
        <v>10.0</v>
      </c>
      <c r="H349" s="783">
        <f t="shared" si="157"/>
        <v>55</v>
      </c>
      <c r="I349" s="784">
        <f>sum(H349:H351)</f>
        <v>69</v>
      </c>
      <c r="J349" s="794"/>
      <c r="K349" s="781" t="s">
        <v>237</v>
      </c>
      <c r="L349" s="786">
        <v>58.0</v>
      </c>
      <c r="M349" s="784">
        <f>(L349-H349)</f>
        <v>3</v>
      </c>
      <c r="N349" s="782">
        <v>74.0</v>
      </c>
      <c r="O349" s="784">
        <f t="shared" ref="O349:O350" si="164">sum(M349,N349)</f>
        <v>77</v>
      </c>
      <c r="P349" s="786"/>
      <c r="Q349" s="787"/>
      <c r="R349" s="774"/>
      <c r="S349" s="774"/>
      <c r="T349" s="774"/>
      <c r="U349" s="774"/>
      <c r="V349" s="774"/>
      <c r="W349" s="774"/>
      <c r="X349" s="774"/>
      <c r="Y349" s="774"/>
      <c r="Z349" s="774"/>
      <c r="AA349" s="774"/>
      <c r="AB349" s="774"/>
    </row>
    <row r="350">
      <c r="A350" s="788" t="s">
        <v>77</v>
      </c>
      <c r="B350" s="923">
        <v>0.0</v>
      </c>
      <c r="C350" s="790">
        <v>0.0</v>
      </c>
      <c r="D350" s="790">
        <v>0.0</v>
      </c>
      <c r="E350" s="790">
        <v>0.0</v>
      </c>
      <c r="F350" s="790">
        <v>0.0</v>
      </c>
      <c r="G350" s="796">
        <v>0.0</v>
      </c>
      <c r="H350" s="791">
        <f t="shared" si="157"/>
        <v>0</v>
      </c>
      <c r="I350" s="306">
        <f>(I349/60)</f>
        <v>1.15</v>
      </c>
      <c r="J350" s="794"/>
      <c r="K350" s="788" t="s">
        <v>77</v>
      </c>
      <c r="L350" s="789">
        <v>15.0</v>
      </c>
      <c r="M350" s="793">
        <f>(L350-H350-H351)</f>
        <v>1</v>
      </c>
      <c r="N350" s="790">
        <v>12.0</v>
      </c>
      <c r="O350" s="792">
        <f t="shared" si="164"/>
        <v>13</v>
      </c>
      <c r="P350" s="793"/>
      <c r="Q350" s="787"/>
      <c r="R350" s="774"/>
      <c r="S350" s="774"/>
      <c r="T350" s="774"/>
      <c r="U350" s="774"/>
      <c r="V350" s="774"/>
      <c r="W350" s="774"/>
      <c r="X350" s="774"/>
      <c r="Y350" s="774"/>
      <c r="Z350" s="774"/>
      <c r="AA350" s="774"/>
      <c r="AB350" s="774"/>
    </row>
    <row r="351">
      <c r="A351" s="788" t="s">
        <v>78</v>
      </c>
      <c r="B351" s="923">
        <v>1.0</v>
      </c>
      <c r="C351" s="790">
        <v>4.0</v>
      </c>
      <c r="D351" s="790">
        <v>0.0</v>
      </c>
      <c r="E351" s="790">
        <v>7.0</v>
      </c>
      <c r="F351" s="790">
        <v>1.0</v>
      </c>
      <c r="G351" s="796">
        <v>1.0</v>
      </c>
      <c r="H351" s="791">
        <f t="shared" si="157"/>
        <v>14</v>
      </c>
      <c r="I351" s="792"/>
      <c r="J351" s="794"/>
      <c r="K351" s="788" t="s">
        <v>78</v>
      </c>
      <c r="L351" s="793" t="s">
        <v>79</v>
      </c>
      <c r="M351" s="792" t="s">
        <v>79</v>
      </c>
      <c r="N351" s="790" t="s">
        <v>79</v>
      </c>
      <c r="O351" s="792" t="s">
        <v>79</v>
      </c>
      <c r="P351" s="793"/>
      <c r="Q351" s="787"/>
      <c r="R351" s="774"/>
      <c r="S351" s="774"/>
      <c r="T351" s="774"/>
      <c r="U351" s="774"/>
      <c r="V351" s="774"/>
      <c r="W351" s="774"/>
      <c r="X351" s="774"/>
      <c r="Y351" s="774"/>
      <c r="Z351" s="774"/>
      <c r="AA351" s="774"/>
      <c r="AB351" s="774"/>
    </row>
    <row r="352">
      <c r="A352" s="781" t="s">
        <v>269</v>
      </c>
      <c r="B352" s="802">
        <v>3.0</v>
      </c>
      <c r="C352" s="782">
        <v>7.0</v>
      </c>
      <c r="D352" s="782">
        <v>4.0</v>
      </c>
      <c r="E352" s="782">
        <v>5.0</v>
      </c>
      <c r="F352" s="782">
        <v>6.0</v>
      </c>
      <c r="G352" s="782">
        <v>0.0</v>
      </c>
      <c r="H352" s="783">
        <f t="shared" ref="H352:H357" si="165">sum(B352:G352)</f>
        <v>25</v>
      </c>
      <c r="I352" s="784">
        <f>sum(H352:H354)</f>
        <v>29</v>
      </c>
      <c r="J352" s="794"/>
      <c r="K352" s="781" t="s">
        <v>269</v>
      </c>
      <c r="L352" s="786">
        <v>50.0</v>
      </c>
      <c r="M352" s="784">
        <f>(L352-H352)</f>
        <v>25</v>
      </c>
      <c r="N352" s="782">
        <v>10.0</v>
      </c>
      <c r="O352" s="784">
        <f t="shared" ref="O352:O353" si="166">sum(M352,N352)</f>
        <v>35</v>
      </c>
      <c r="P352" s="784"/>
      <c r="Q352" s="925"/>
      <c r="R352" s="774"/>
      <c r="S352" s="774"/>
      <c r="T352" s="774"/>
      <c r="U352" s="774"/>
      <c r="V352" s="774"/>
      <c r="W352" s="774"/>
      <c r="X352" s="774"/>
      <c r="Y352" s="774"/>
      <c r="Z352" s="774"/>
      <c r="AA352" s="774"/>
      <c r="AB352" s="774"/>
    </row>
    <row r="353">
      <c r="A353" s="788" t="s">
        <v>77</v>
      </c>
      <c r="B353" s="926">
        <v>0.0</v>
      </c>
      <c r="C353" s="796">
        <v>0.0</v>
      </c>
      <c r="D353" s="790">
        <v>0.0</v>
      </c>
      <c r="E353" s="790">
        <v>0.0</v>
      </c>
      <c r="F353" s="790">
        <v>0.0</v>
      </c>
      <c r="G353" s="790">
        <v>0.0</v>
      </c>
      <c r="H353" s="791">
        <f t="shared" si="165"/>
        <v>0</v>
      </c>
      <c r="I353" s="306">
        <f>(I352/60)</f>
        <v>0.4833333333</v>
      </c>
      <c r="J353" s="794"/>
      <c r="K353" s="788" t="s">
        <v>77</v>
      </c>
      <c r="L353" s="789">
        <v>5.0</v>
      </c>
      <c r="M353" s="793">
        <f>(L353-H353-H354)</f>
        <v>1</v>
      </c>
      <c r="N353" s="790">
        <v>15.0</v>
      </c>
      <c r="O353" s="792">
        <f t="shared" si="166"/>
        <v>16</v>
      </c>
      <c r="P353" s="793"/>
      <c r="Q353" s="927" t="s">
        <v>359</v>
      </c>
      <c r="R353" s="774"/>
      <c r="S353" s="774"/>
      <c r="T353" s="774"/>
      <c r="U353" s="774"/>
      <c r="V353" s="774"/>
      <c r="W353" s="774"/>
      <c r="X353" s="774"/>
      <c r="Y353" s="774"/>
      <c r="Z353" s="774"/>
      <c r="AA353" s="774"/>
      <c r="AB353" s="774"/>
    </row>
    <row r="354">
      <c r="A354" s="788" t="s">
        <v>78</v>
      </c>
      <c r="B354" s="926">
        <v>2.0</v>
      </c>
      <c r="C354" s="796">
        <v>2.0</v>
      </c>
      <c r="D354" s="790">
        <v>0.0</v>
      </c>
      <c r="E354" s="790">
        <v>0.0</v>
      </c>
      <c r="F354" s="790">
        <v>0.0</v>
      </c>
      <c r="G354" s="790">
        <v>0.0</v>
      </c>
      <c r="H354" s="791">
        <f t="shared" si="165"/>
        <v>4</v>
      </c>
      <c r="I354" s="792"/>
      <c r="J354" s="794"/>
      <c r="K354" s="788" t="s">
        <v>78</v>
      </c>
      <c r="L354" s="793" t="s">
        <v>79</v>
      </c>
      <c r="M354" s="792" t="s">
        <v>79</v>
      </c>
      <c r="N354" s="790" t="s">
        <v>79</v>
      </c>
      <c r="O354" s="792" t="s">
        <v>79</v>
      </c>
      <c r="P354" s="793"/>
      <c r="Q354" s="774"/>
      <c r="R354" s="774"/>
      <c r="S354" s="774"/>
      <c r="T354" s="774"/>
      <c r="U354" s="774"/>
      <c r="V354" s="774"/>
      <c r="W354" s="774"/>
      <c r="X354" s="774"/>
      <c r="Y354" s="774"/>
      <c r="Z354" s="774"/>
      <c r="AA354" s="774"/>
      <c r="AB354" s="774"/>
    </row>
    <row r="355">
      <c r="A355" s="781" t="s">
        <v>117</v>
      </c>
      <c r="B355" s="802">
        <v>0.0</v>
      </c>
      <c r="C355" s="782">
        <v>0.0</v>
      </c>
      <c r="D355" s="782">
        <v>0.0</v>
      </c>
      <c r="E355" s="782">
        <v>0.0</v>
      </c>
      <c r="F355" s="782">
        <v>0.0</v>
      </c>
      <c r="G355" s="782">
        <v>0.0</v>
      </c>
      <c r="H355" s="783">
        <f t="shared" si="165"/>
        <v>0</v>
      </c>
      <c r="I355" s="784">
        <f>sum(H355:H357)</f>
        <v>0</v>
      </c>
      <c r="J355" s="794"/>
      <c r="K355" s="781" t="s">
        <v>117</v>
      </c>
      <c r="L355" s="786">
        <v>0.0</v>
      </c>
      <c r="M355" s="784">
        <f>(L355-H355)</f>
        <v>0</v>
      </c>
      <c r="N355" s="782">
        <v>0.0</v>
      </c>
      <c r="O355" s="784">
        <f t="shared" ref="O355:O356" si="167">sum(M355,N355)</f>
        <v>0</v>
      </c>
      <c r="P355" s="784"/>
      <c r="Q355" s="774"/>
      <c r="R355" s="774"/>
      <c r="S355" s="774"/>
      <c r="T355" s="774"/>
      <c r="U355" s="774"/>
      <c r="V355" s="774"/>
      <c r="W355" s="774"/>
      <c r="X355" s="774"/>
      <c r="Y355" s="774"/>
      <c r="Z355" s="774"/>
      <c r="AA355" s="774"/>
      <c r="AB355" s="774"/>
    </row>
    <row r="356">
      <c r="A356" s="788" t="s">
        <v>77</v>
      </c>
      <c r="B356" s="926">
        <v>0.0</v>
      </c>
      <c r="C356" s="796">
        <v>0.0</v>
      </c>
      <c r="D356" s="796">
        <v>0.0</v>
      </c>
      <c r="E356" s="796">
        <v>0.0</v>
      </c>
      <c r="F356" s="796">
        <v>0.0</v>
      </c>
      <c r="G356" s="796">
        <v>0.0</v>
      </c>
      <c r="H356" s="797">
        <f t="shared" si="165"/>
        <v>0</v>
      </c>
      <c r="I356" s="306">
        <f>(I355/60)</f>
        <v>0</v>
      </c>
      <c r="J356" s="794"/>
      <c r="K356" s="788" t="s">
        <v>77</v>
      </c>
      <c r="L356" s="789">
        <v>0.0</v>
      </c>
      <c r="M356" s="793">
        <f>(L356-H356-H357)</f>
        <v>0</v>
      </c>
      <c r="N356" s="790">
        <v>0.0</v>
      </c>
      <c r="O356" s="792">
        <f t="shared" si="167"/>
        <v>0</v>
      </c>
      <c r="P356" s="793"/>
      <c r="Q356" s="774"/>
      <c r="R356" s="774"/>
      <c r="S356" s="774"/>
      <c r="T356" s="774"/>
      <c r="U356" s="774"/>
      <c r="V356" s="774"/>
      <c r="W356" s="774"/>
      <c r="X356" s="774"/>
      <c r="Y356" s="774"/>
      <c r="Z356" s="774"/>
      <c r="AA356" s="774"/>
      <c r="AB356" s="774"/>
    </row>
    <row r="357">
      <c r="A357" s="788" t="s">
        <v>78</v>
      </c>
      <c r="B357" s="926">
        <v>0.0</v>
      </c>
      <c r="C357" s="796">
        <v>0.0</v>
      </c>
      <c r="D357" s="796">
        <v>0.0</v>
      </c>
      <c r="E357" s="796">
        <v>0.0</v>
      </c>
      <c r="F357" s="796">
        <v>0.0</v>
      </c>
      <c r="G357" s="796">
        <v>0.0</v>
      </c>
      <c r="H357" s="797">
        <f t="shared" si="165"/>
        <v>0</v>
      </c>
      <c r="I357" s="792"/>
      <c r="J357" s="794"/>
      <c r="K357" s="788" t="s">
        <v>78</v>
      </c>
      <c r="L357" s="793" t="s">
        <v>79</v>
      </c>
      <c r="M357" s="792" t="s">
        <v>79</v>
      </c>
      <c r="N357" s="790" t="s">
        <v>79</v>
      </c>
      <c r="O357" s="792" t="s">
        <v>79</v>
      </c>
      <c r="P357" s="793"/>
      <c r="Q357" s="774"/>
      <c r="R357" s="774"/>
      <c r="S357" s="774"/>
      <c r="T357" s="774"/>
      <c r="U357" s="774"/>
      <c r="V357" s="774"/>
      <c r="W357" s="774"/>
      <c r="X357" s="774"/>
      <c r="Y357" s="774"/>
      <c r="Z357" s="774"/>
      <c r="AA357" s="774"/>
      <c r="AB357" s="774"/>
    </row>
    <row r="358">
      <c r="A358" s="778" t="s">
        <v>87</v>
      </c>
      <c r="B358" s="779">
        <f t="shared" ref="B358:G358" si="168"> sum(B359, B360, B361, B362,B363,B364,B365,B366,B367,B368,B369,B370)</f>
        <v>13</v>
      </c>
      <c r="C358" s="779">
        <f t="shared" si="168"/>
        <v>11</v>
      </c>
      <c r="D358" s="779">
        <f t="shared" si="168"/>
        <v>13</v>
      </c>
      <c r="E358" s="779">
        <f t="shared" si="168"/>
        <v>8</v>
      </c>
      <c r="F358" s="779">
        <f t="shared" si="168"/>
        <v>13</v>
      </c>
      <c r="G358" s="779">
        <f t="shared" si="168"/>
        <v>6</v>
      </c>
      <c r="H358" s="780">
        <f t="shared" ref="H358:H361" si="169">SUM(B358:G358)</f>
        <v>64</v>
      </c>
      <c r="I358" s="779">
        <v>0.0</v>
      </c>
      <c r="J358" s="785"/>
      <c r="K358" s="778" t="s">
        <v>87</v>
      </c>
      <c r="L358" s="798"/>
      <c r="M358" s="798"/>
      <c r="N358" s="798"/>
      <c r="O358" s="798"/>
      <c r="P358" s="798"/>
      <c r="Q358" s="774"/>
      <c r="R358" s="774"/>
      <c r="S358" s="774"/>
      <c r="T358" s="774"/>
      <c r="U358" s="774"/>
      <c r="V358" s="774"/>
      <c r="W358" s="774"/>
      <c r="X358" s="774"/>
      <c r="Y358" s="774"/>
      <c r="Z358" s="774"/>
      <c r="AA358" s="774"/>
      <c r="AB358" s="774"/>
    </row>
    <row r="359">
      <c r="A359" s="781" t="s">
        <v>24</v>
      </c>
      <c r="B359" s="922">
        <v>8.0</v>
      </c>
      <c r="C359" s="782">
        <v>0.0</v>
      </c>
      <c r="D359" s="782">
        <v>8.0</v>
      </c>
      <c r="E359" s="782">
        <v>3.0</v>
      </c>
      <c r="F359" s="782">
        <v>0.0</v>
      </c>
      <c r="G359" s="782">
        <v>0.0</v>
      </c>
      <c r="H359" s="783">
        <f t="shared" si="169"/>
        <v>19</v>
      </c>
      <c r="I359" s="784">
        <f>sum(H359:H361)</f>
        <v>25</v>
      </c>
      <c r="J359" s="794"/>
      <c r="K359" s="781" t="s">
        <v>24</v>
      </c>
      <c r="L359" s="786">
        <v>90.0</v>
      </c>
      <c r="M359" s="784">
        <f>(L359-H359)</f>
        <v>71</v>
      </c>
      <c r="N359" s="782">
        <v>0.0</v>
      </c>
      <c r="O359" s="784">
        <f t="shared" ref="O359:O360" si="170">sum(M359,N359)</f>
        <v>71</v>
      </c>
      <c r="P359" s="786"/>
      <c r="Q359" s="919"/>
      <c r="R359" s="774"/>
      <c r="S359" s="774"/>
      <c r="T359" s="774"/>
      <c r="U359" s="774"/>
      <c r="V359" s="774"/>
      <c r="W359" s="774"/>
      <c r="X359" s="774"/>
      <c r="Y359" s="774"/>
      <c r="Z359" s="774"/>
      <c r="AA359" s="774"/>
      <c r="AB359" s="774"/>
    </row>
    <row r="360">
      <c r="A360" s="788" t="s">
        <v>77</v>
      </c>
      <c r="B360" s="923">
        <v>0.0</v>
      </c>
      <c r="C360" s="790">
        <v>0.0</v>
      </c>
      <c r="D360" s="790">
        <v>0.0</v>
      </c>
      <c r="E360" s="790">
        <v>0.0</v>
      </c>
      <c r="F360" s="790">
        <v>0.0</v>
      </c>
      <c r="G360" s="796">
        <v>0.0</v>
      </c>
      <c r="H360" s="791">
        <f t="shared" si="169"/>
        <v>0</v>
      </c>
      <c r="I360" s="306">
        <f>(I359/60)</f>
        <v>0.4166666667</v>
      </c>
      <c r="J360" s="794"/>
      <c r="K360" s="788" t="s">
        <v>77</v>
      </c>
      <c r="L360" s="789">
        <v>15.0</v>
      </c>
      <c r="M360" s="793">
        <f>(L360-H360-H361)</f>
        <v>9</v>
      </c>
      <c r="N360" s="790">
        <v>30.0</v>
      </c>
      <c r="O360" s="792">
        <f t="shared" si="170"/>
        <v>39</v>
      </c>
      <c r="P360" s="793"/>
      <c r="Q360" s="927" t="s">
        <v>360</v>
      </c>
      <c r="R360" s="774"/>
      <c r="S360" s="774"/>
      <c r="T360" s="774"/>
      <c r="U360" s="774"/>
      <c r="V360" s="774"/>
      <c r="W360" s="774"/>
      <c r="X360" s="774"/>
      <c r="Y360" s="774"/>
      <c r="Z360" s="774"/>
      <c r="AA360" s="774"/>
      <c r="AB360" s="774"/>
    </row>
    <row r="361">
      <c r="A361" s="788" t="s">
        <v>78</v>
      </c>
      <c r="B361" s="923">
        <v>5.0</v>
      </c>
      <c r="C361" s="790">
        <v>0.0</v>
      </c>
      <c r="D361" s="790">
        <v>1.0</v>
      </c>
      <c r="E361" s="790">
        <v>0.0</v>
      </c>
      <c r="F361" s="790">
        <v>0.0</v>
      </c>
      <c r="G361" s="796">
        <v>0.0</v>
      </c>
      <c r="H361" s="791">
        <f t="shared" si="169"/>
        <v>6</v>
      </c>
      <c r="I361" s="792"/>
      <c r="J361" s="794"/>
      <c r="K361" s="788" t="s">
        <v>78</v>
      </c>
      <c r="L361" s="793" t="s">
        <v>79</v>
      </c>
      <c r="M361" s="792" t="s">
        <v>79</v>
      </c>
      <c r="N361" s="790" t="s">
        <v>79</v>
      </c>
      <c r="O361" s="792" t="s">
        <v>79</v>
      </c>
      <c r="P361" s="793"/>
      <c r="Q361" s="787"/>
      <c r="R361" s="774"/>
      <c r="S361" s="774"/>
      <c r="T361" s="774"/>
      <c r="U361" s="774"/>
      <c r="V361" s="774"/>
      <c r="W361" s="774"/>
      <c r="X361" s="774"/>
      <c r="Y361" s="774"/>
      <c r="Z361" s="774"/>
      <c r="AA361" s="774"/>
      <c r="AB361" s="774"/>
    </row>
    <row r="362">
      <c r="A362" s="781" t="s">
        <v>96</v>
      </c>
      <c r="B362" s="802">
        <v>0.0</v>
      </c>
      <c r="C362" s="782">
        <v>6.0</v>
      </c>
      <c r="D362" s="782">
        <v>4.0</v>
      </c>
      <c r="E362" s="782">
        <v>5.0</v>
      </c>
      <c r="F362" s="782">
        <v>9.0</v>
      </c>
      <c r="G362" s="782">
        <v>0.0</v>
      </c>
      <c r="H362" s="783">
        <f t="shared" ref="H362:H367" si="171">sum(B362:G362)</f>
        <v>24</v>
      </c>
      <c r="I362" s="784">
        <f>sum(H362:H364)</f>
        <v>25</v>
      </c>
      <c r="J362" s="794"/>
      <c r="K362" s="781" t="s">
        <v>96</v>
      </c>
      <c r="L362" s="786">
        <v>61.0</v>
      </c>
      <c r="M362" s="784">
        <f>(L362-H362)</f>
        <v>37</v>
      </c>
      <c r="N362" s="782">
        <v>10.0</v>
      </c>
      <c r="O362" s="784">
        <f t="shared" ref="O362:O363" si="172">sum(M362,N362)</f>
        <v>47</v>
      </c>
      <c r="P362" s="786"/>
      <c r="Q362" s="774"/>
      <c r="R362" s="774"/>
      <c r="S362" s="774"/>
      <c r="T362" s="774"/>
      <c r="U362" s="774"/>
      <c r="V362" s="774"/>
      <c r="W362" s="774"/>
      <c r="X362" s="774"/>
      <c r="Y362" s="774"/>
      <c r="Z362" s="774"/>
      <c r="AA362" s="774"/>
      <c r="AB362" s="774"/>
    </row>
    <row r="363">
      <c r="A363" s="788" t="s">
        <v>77</v>
      </c>
      <c r="B363" s="926">
        <v>0.0</v>
      </c>
      <c r="C363" s="796">
        <v>0.0</v>
      </c>
      <c r="D363" s="796">
        <v>0.0</v>
      </c>
      <c r="E363" s="796">
        <v>0.0</v>
      </c>
      <c r="F363" s="796">
        <v>0.0</v>
      </c>
      <c r="G363" s="796">
        <v>0.0</v>
      </c>
      <c r="H363" s="791">
        <f t="shared" si="171"/>
        <v>0</v>
      </c>
      <c r="I363" s="306">
        <f>(I362/60)</f>
        <v>0.4166666667</v>
      </c>
      <c r="J363" s="794"/>
      <c r="K363" s="788" t="s">
        <v>77</v>
      </c>
      <c r="L363" s="789">
        <v>6.0</v>
      </c>
      <c r="M363" s="793">
        <f>(L363-H363-H364)</f>
        <v>5</v>
      </c>
      <c r="N363" s="790">
        <v>5.0</v>
      </c>
      <c r="O363" s="792">
        <f t="shared" si="172"/>
        <v>10</v>
      </c>
      <c r="P363" s="792"/>
      <c r="Q363" s="774"/>
      <c r="R363" s="774"/>
      <c r="S363" s="774"/>
      <c r="T363" s="774"/>
      <c r="U363" s="774"/>
      <c r="V363" s="774"/>
      <c r="W363" s="774"/>
      <c r="X363" s="774"/>
      <c r="Y363" s="774"/>
      <c r="Z363" s="774"/>
      <c r="AA363" s="774"/>
      <c r="AB363" s="774"/>
    </row>
    <row r="364">
      <c r="A364" s="788" t="s">
        <v>78</v>
      </c>
      <c r="B364" s="926">
        <v>0.0</v>
      </c>
      <c r="C364" s="796">
        <v>1.0</v>
      </c>
      <c r="D364" s="796">
        <v>0.0</v>
      </c>
      <c r="E364" s="796">
        <v>0.0</v>
      </c>
      <c r="F364" s="796">
        <v>0.0</v>
      </c>
      <c r="G364" s="796">
        <v>0.0</v>
      </c>
      <c r="H364" s="791">
        <f t="shared" si="171"/>
        <v>1</v>
      </c>
      <c r="I364" s="792"/>
      <c r="J364" s="794"/>
      <c r="K364" s="788" t="s">
        <v>78</v>
      </c>
      <c r="L364" s="793" t="s">
        <v>79</v>
      </c>
      <c r="M364" s="792" t="s">
        <v>79</v>
      </c>
      <c r="N364" s="790" t="s">
        <v>79</v>
      </c>
      <c r="O364" s="792" t="s">
        <v>79</v>
      </c>
      <c r="P364" s="792"/>
      <c r="Q364" s="774"/>
      <c r="R364" s="774"/>
      <c r="S364" s="774"/>
      <c r="T364" s="774"/>
      <c r="U364" s="774"/>
      <c r="V364" s="774"/>
      <c r="W364" s="774"/>
      <c r="X364" s="774"/>
      <c r="Y364" s="774"/>
      <c r="Z364" s="774"/>
      <c r="AA364" s="774"/>
      <c r="AB364" s="774"/>
    </row>
    <row r="365">
      <c r="A365" s="781" t="s">
        <v>260</v>
      </c>
      <c r="B365" s="802">
        <v>0.0</v>
      </c>
      <c r="C365" s="782">
        <v>4.0</v>
      </c>
      <c r="D365" s="782">
        <v>0.0</v>
      </c>
      <c r="E365" s="782">
        <v>0.0</v>
      </c>
      <c r="F365" s="782">
        <v>0.0</v>
      </c>
      <c r="G365" s="782">
        <v>0.0</v>
      </c>
      <c r="H365" s="783">
        <f t="shared" si="171"/>
        <v>4</v>
      </c>
      <c r="I365" s="784">
        <f>sum(H365:H367)</f>
        <v>4</v>
      </c>
      <c r="J365" s="920"/>
      <c r="K365" s="781" t="s">
        <v>260</v>
      </c>
      <c r="L365" s="786">
        <v>34.0</v>
      </c>
      <c r="M365" s="784">
        <f>(L365-H365)</f>
        <v>30</v>
      </c>
      <c r="N365" s="782">
        <v>15.0</v>
      </c>
      <c r="O365" s="784">
        <f t="shared" ref="O365:O366" si="173">sum(M365,N365)</f>
        <v>45</v>
      </c>
      <c r="P365" s="784"/>
      <c r="Q365" s="774"/>
      <c r="R365" s="774"/>
      <c r="S365" s="774"/>
      <c r="T365" s="774"/>
      <c r="U365" s="774"/>
      <c r="V365" s="774"/>
      <c r="W365" s="774"/>
      <c r="X365" s="774"/>
      <c r="Y365" s="774"/>
      <c r="Z365" s="774"/>
      <c r="AA365" s="774"/>
      <c r="AB365" s="774"/>
    </row>
    <row r="366">
      <c r="A366" s="788" t="s">
        <v>77</v>
      </c>
      <c r="B366" s="928">
        <v>0.0</v>
      </c>
      <c r="C366" s="796">
        <v>0.0</v>
      </c>
      <c r="D366" s="796">
        <v>0.0</v>
      </c>
      <c r="E366" s="796">
        <v>0.0</v>
      </c>
      <c r="F366" s="796">
        <v>0.0</v>
      </c>
      <c r="G366" s="796">
        <v>0.0</v>
      </c>
      <c r="H366" s="791">
        <f t="shared" si="171"/>
        <v>0</v>
      </c>
      <c r="I366" s="306">
        <f>(I365/60)</f>
        <v>0.06666666667</v>
      </c>
      <c r="J366" s="920"/>
      <c r="K366" s="788" t="s">
        <v>77</v>
      </c>
      <c r="L366" s="789">
        <v>4.0</v>
      </c>
      <c r="M366" s="793">
        <f>(L366-H366-H367)</f>
        <v>4</v>
      </c>
      <c r="N366" s="790">
        <v>0.0</v>
      </c>
      <c r="O366" s="792">
        <f t="shared" si="173"/>
        <v>4</v>
      </c>
      <c r="P366" s="793"/>
      <c r="Q366" s="774"/>
      <c r="R366" s="774"/>
      <c r="S366" s="774"/>
      <c r="T366" s="774"/>
      <c r="U366" s="774"/>
      <c r="V366" s="774"/>
      <c r="W366" s="774"/>
      <c r="X366" s="774"/>
      <c r="Y366" s="774"/>
      <c r="Z366" s="774"/>
      <c r="AA366" s="774"/>
      <c r="AB366" s="774"/>
    </row>
    <row r="367">
      <c r="A367" s="788" t="s">
        <v>78</v>
      </c>
      <c r="B367" s="928">
        <v>0.0</v>
      </c>
      <c r="C367" s="796">
        <v>0.0</v>
      </c>
      <c r="D367" s="796">
        <v>0.0</v>
      </c>
      <c r="E367" s="796">
        <v>0.0</v>
      </c>
      <c r="F367" s="796">
        <v>0.0</v>
      </c>
      <c r="G367" s="796">
        <v>0.0</v>
      </c>
      <c r="H367" s="791">
        <f t="shared" si="171"/>
        <v>0</v>
      </c>
      <c r="I367" s="792"/>
      <c r="J367" s="799"/>
      <c r="K367" s="788" t="s">
        <v>78</v>
      </c>
      <c r="L367" s="793" t="s">
        <v>79</v>
      </c>
      <c r="M367" s="792" t="s">
        <v>79</v>
      </c>
      <c r="N367" s="790" t="s">
        <v>79</v>
      </c>
      <c r="O367" s="792" t="s">
        <v>79</v>
      </c>
      <c r="P367" s="793"/>
      <c r="Q367" s="774"/>
      <c r="R367" s="774"/>
      <c r="S367" s="774"/>
      <c r="T367" s="774"/>
      <c r="U367" s="774"/>
      <c r="V367" s="774"/>
      <c r="W367" s="774"/>
      <c r="X367" s="774"/>
      <c r="Y367" s="774"/>
      <c r="Z367" s="774"/>
      <c r="AA367" s="774"/>
      <c r="AB367" s="774"/>
    </row>
    <row r="368">
      <c r="A368" s="781" t="s">
        <v>90</v>
      </c>
      <c r="B368" s="802">
        <v>0.0</v>
      </c>
      <c r="C368" s="782">
        <v>0.0</v>
      </c>
      <c r="D368" s="782">
        <v>0.0</v>
      </c>
      <c r="E368" s="782">
        <v>0.0</v>
      </c>
      <c r="F368" s="782">
        <v>4.0</v>
      </c>
      <c r="G368" s="782">
        <v>6.0</v>
      </c>
      <c r="H368" s="783">
        <f t="shared" ref="H368:H380" si="174">SUM(B368:G368)</f>
        <v>10</v>
      </c>
      <c r="I368" s="784">
        <f>sum(H368:H370)</f>
        <v>10</v>
      </c>
      <c r="J368" s="794"/>
      <c r="K368" s="781" t="s">
        <v>90</v>
      </c>
      <c r="L368" s="786">
        <v>52.0</v>
      </c>
      <c r="M368" s="784">
        <f>(L368-H368)</f>
        <v>42</v>
      </c>
      <c r="N368" s="782">
        <v>0.0</v>
      </c>
      <c r="O368" s="784">
        <f t="shared" ref="O368:O369" si="175">sum(M368,N368)</f>
        <v>42</v>
      </c>
      <c r="P368" s="784"/>
      <c r="Q368" s="929" t="s">
        <v>361</v>
      </c>
      <c r="R368" s="774"/>
      <c r="S368" s="774"/>
      <c r="T368" s="774"/>
      <c r="U368" s="774"/>
      <c r="V368" s="774"/>
      <c r="W368" s="774"/>
      <c r="X368" s="774"/>
      <c r="Y368" s="774"/>
      <c r="Z368" s="774"/>
      <c r="AA368" s="774"/>
      <c r="AB368" s="774"/>
    </row>
    <row r="369">
      <c r="A369" s="788" t="s">
        <v>77</v>
      </c>
      <c r="B369" s="788">
        <v>0.0</v>
      </c>
      <c r="C369" s="790">
        <v>0.0</v>
      </c>
      <c r="D369" s="796">
        <v>0.0</v>
      </c>
      <c r="E369" s="796">
        <v>0.0</v>
      </c>
      <c r="F369" s="796">
        <v>0.0</v>
      </c>
      <c r="G369" s="796">
        <v>0.0</v>
      </c>
      <c r="H369" s="791">
        <f t="shared" si="174"/>
        <v>0</v>
      </c>
      <c r="I369" s="306">
        <f>(I368/60)</f>
        <v>0.1666666667</v>
      </c>
      <c r="J369" s="794"/>
      <c r="K369" s="788" t="s">
        <v>77</v>
      </c>
      <c r="L369" s="789">
        <v>5.0</v>
      </c>
      <c r="M369" s="793">
        <f>(L369-H369-H370)</f>
        <v>5</v>
      </c>
      <c r="N369" s="790">
        <v>0.0</v>
      </c>
      <c r="O369" s="792">
        <f t="shared" si="175"/>
        <v>5</v>
      </c>
      <c r="P369" s="792"/>
      <c r="Q369" s="774"/>
      <c r="R369" s="774"/>
      <c r="S369" s="774"/>
      <c r="T369" s="774"/>
      <c r="U369" s="774"/>
      <c r="V369" s="774"/>
      <c r="W369" s="774"/>
      <c r="X369" s="774"/>
      <c r="Y369" s="774"/>
      <c r="Z369" s="774"/>
      <c r="AA369" s="774"/>
      <c r="AB369" s="774"/>
    </row>
    <row r="370">
      <c r="A370" s="788" t="s">
        <v>78</v>
      </c>
      <c r="B370" s="788">
        <v>0.0</v>
      </c>
      <c r="C370" s="790">
        <v>0.0</v>
      </c>
      <c r="D370" s="796">
        <v>0.0</v>
      </c>
      <c r="E370" s="796">
        <v>0.0</v>
      </c>
      <c r="F370" s="796">
        <v>0.0</v>
      </c>
      <c r="G370" s="796">
        <v>0.0</v>
      </c>
      <c r="H370" s="791">
        <f t="shared" si="174"/>
        <v>0</v>
      </c>
      <c r="I370" s="792"/>
      <c r="J370" s="794"/>
      <c r="K370" s="788" t="s">
        <v>78</v>
      </c>
      <c r="L370" s="793" t="s">
        <v>79</v>
      </c>
      <c r="M370" s="792" t="s">
        <v>79</v>
      </c>
      <c r="N370" s="790" t="s">
        <v>79</v>
      </c>
      <c r="O370" s="792" t="s">
        <v>79</v>
      </c>
      <c r="P370" s="792"/>
      <c r="Q370" s="774"/>
      <c r="R370" s="774"/>
      <c r="S370" s="774"/>
      <c r="T370" s="774"/>
      <c r="U370" s="774"/>
      <c r="V370" s="774"/>
      <c r="W370" s="774"/>
      <c r="X370" s="774"/>
      <c r="Y370" s="774"/>
      <c r="Z370" s="774"/>
      <c r="AA370" s="774"/>
      <c r="AB370" s="774"/>
    </row>
    <row r="371">
      <c r="A371" s="778" t="s">
        <v>270</v>
      </c>
      <c r="B371" s="779">
        <f t="shared" ref="B371:G371" si="176"> sum(B372, B373, B374, B375,B376,B377,B378,B379,B380,B381,B382,B383)</f>
        <v>52</v>
      </c>
      <c r="C371" s="779">
        <f t="shared" si="176"/>
        <v>42</v>
      </c>
      <c r="D371" s="779">
        <f t="shared" si="176"/>
        <v>43</v>
      </c>
      <c r="E371" s="779">
        <f t="shared" si="176"/>
        <v>20</v>
      </c>
      <c r="F371" s="779">
        <f t="shared" si="176"/>
        <v>19</v>
      </c>
      <c r="G371" s="779">
        <f t="shared" si="176"/>
        <v>12</v>
      </c>
      <c r="H371" s="780">
        <f t="shared" si="174"/>
        <v>188</v>
      </c>
      <c r="I371" s="779">
        <v>0.0</v>
      </c>
      <c r="J371" s="773"/>
      <c r="K371" s="778" t="s">
        <v>270</v>
      </c>
      <c r="L371" s="798"/>
      <c r="M371" s="798"/>
      <c r="N371" s="798"/>
      <c r="O371" s="798"/>
      <c r="P371" s="798"/>
      <c r="Q371" s="774"/>
      <c r="R371" s="774"/>
      <c r="S371" s="774"/>
      <c r="T371" s="774"/>
      <c r="U371" s="774"/>
      <c r="V371" s="774"/>
      <c r="W371" s="774"/>
      <c r="X371" s="774"/>
      <c r="Y371" s="774"/>
      <c r="Z371" s="774"/>
      <c r="AA371" s="774"/>
      <c r="AB371" s="774"/>
    </row>
    <row r="372">
      <c r="A372" s="781" t="s">
        <v>89</v>
      </c>
      <c r="B372" s="922">
        <v>23.0</v>
      </c>
      <c r="C372" s="782">
        <v>18.0</v>
      </c>
      <c r="D372" s="782">
        <v>16.0</v>
      </c>
      <c r="E372" s="782">
        <v>13.0</v>
      </c>
      <c r="F372" s="782">
        <v>0.0</v>
      </c>
      <c r="G372" s="782">
        <v>12.0</v>
      </c>
      <c r="H372" s="783">
        <f t="shared" si="174"/>
        <v>82</v>
      </c>
      <c r="I372" s="784">
        <f>sum(H372:H374)</f>
        <v>104</v>
      </c>
      <c r="J372" s="794"/>
      <c r="K372" s="781" t="s">
        <v>89</v>
      </c>
      <c r="L372" s="786">
        <v>134.0</v>
      </c>
      <c r="M372" s="784">
        <f>(L372-H372)</f>
        <v>52</v>
      </c>
      <c r="N372" s="782">
        <v>90.0</v>
      </c>
      <c r="O372" s="784">
        <f t="shared" ref="O372:O373" si="177">sum(M372,N372)</f>
        <v>142</v>
      </c>
      <c r="P372" s="784"/>
      <c r="Q372" s="919"/>
      <c r="R372" s="774"/>
      <c r="S372" s="774"/>
      <c r="T372" s="774"/>
      <c r="U372" s="774"/>
      <c r="V372" s="774"/>
      <c r="W372" s="774"/>
      <c r="X372" s="774"/>
      <c r="Y372" s="774"/>
      <c r="Z372" s="774"/>
      <c r="AA372" s="774"/>
      <c r="AB372" s="774"/>
    </row>
    <row r="373">
      <c r="A373" s="788" t="s">
        <v>77</v>
      </c>
      <c r="B373" s="926">
        <v>0.0</v>
      </c>
      <c r="C373" s="796">
        <v>0.0</v>
      </c>
      <c r="D373" s="796">
        <v>0.0</v>
      </c>
      <c r="E373" s="796">
        <v>0.0</v>
      </c>
      <c r="F373" s="796">
        <v>0.0</v>
      </c>
      <c r="G373" s="796">
        <v>0.0</v>
      </c>
      <c r="H373" s="791">
        <f t="shared" si="174"/>
        <v>0</v>
      </c>
      <c r="I373" s="306">
        <f>(I372/60)</f>
        <v>1.733333333</v>
      </c>
      <c r="J373" s="794"/>
      <c r="K373" s="788" t="s">
        <v>77</v>
      </c>
      <c r="L373" s="789">
        <v>31.0</v>
      </c>
      <c r="M373" s="793">
        <f>(L373-H373-H374)</f>
        <v>9</v>
      </c>
      <c r="N373" s="790">
        <v>20.0</v>
      </c>
      <c r="O373" s="792">
        <f t="shared" si="177"/>
        <v>29</v>
      </c>
      <c r="P373" s="793"/>
      <c r="Q373" s="919"/>
      <c r="R373" s="774"/>
      <c r="S373" s="774"/>
      <c r="T373" s="774"/>
      <c r="U373" s="774"/>
      <c r="V373" s="774"/>
      <c r="W373" s="774"/>
      <c r="X373" s="774"/>
      <c r="Y373" s="774"/>
      <c r="Z373" s="774"/>
      <c r="AA373" s="774"/>
      <c r="AB373" s="774"/>
    </row>
    <row r="374">
      <c r="A374" s="788" t="s">
        <v>78</v>
      </c>
      <c r="B374" s="926">
        <v>5.0</v>
      </c>
      <c r="C374" s="796">
        <v>5.0</v>
      </c>
      <c r="D374" s="796">
        <v>6.0</v>
      </c>
      <c r="E374" s="796">
        <v>6.0</v>
      </c>
      <c r="F374" s="796">
        <v>0.0</v>
      </c>
      <c r="G374" s="796">
        <v>0.0</v>
      </c>
      <c r="H374" s="791">
        <f t="shared" si="174"/>
        <v>22</v>
      </c>
      <c r="I374" s="792"/>
      <c r="J374" s="794"/>
      <c r="K374" s="788" t="s">
        <v>78</v>
      </c>
      <c r="L374" s="793" t="s">
        <v>79</v>
      </c>
      <c r="M374" s="792" t="s">
        <v>79</v>
      </c>
      <c r="N374" s="790" t="s">
        <v>79</v>
      </c>
      <c r="O374" s="792" t="s">
        <v>79</v>
      </c>
      <c r="P374" s="793"/>
      <c r="Q374" s="774"/>
      <c r="R374" s="774"/>
      <c r="S374" s="774"/>
      <c r="T374" s="774"/>
      <c r="U374" s="774"/>
      <c r="V374" s="774"/>
      <c r="W374" s="774"/>
      <c r="X374" s="774"/>
      <c r="Y374" s="774"/>
      <c r="Z374" s="774"/>
      <c r="AA374" s="774"/>
      <c r="AB374" s="774"/>
    </row>
    <row r="375">
      <c r="A375" s="781" t="s">
        <v>88</v>
      </c>
      <c r="B375" s="924">
        <v>14.0</v>
      </c>
      <c r="C375" s="782">
        <v>11.0</v>
      </c>
      <c r="D375" s="782">
        <v>13.0</v>
      </c>
      <c r="E375" s="782">
        <v>0.0</v>
      </c>
      <c r="F375" s="782">
        <v>11.0</v>
      </c>
      <c r="G375" s="782">
        <v>0.0</v>
      </c>
      <c r="H375" s="783">
        <f t="shared" si="174"/>
        <v>49</v>
      </c>
      <c r="I375" s="784">
        <f>sum(H375:H377)</f>
        <v>59</v>
      </c>
      <c r="J375" s="794"/>
      <c r="K375" s="781" t="s">
        <v>88</v>
      </c>
      <c r="L375" s="786">
        <v>87.0</v>
      </c>
      <c r="M375" s="784">
        <f>(L375-H375)</f>
        <v>38</v>
      </c>
      <c r="N375" s="782">
        <v>50.0</v>
      </c>
      <c r="O375" s="784">
        <f t="shared" ref="O375:O376" si="178">sum(M375,N375)</f>
        <v>88</v>
      </c>
      <c r="P375" s="784"/>
      <c r="Q375" s="787"/>
      <c r="R375" s="774"/>
      <c r="S375" s="774"/>
      <c r="T375" s="774"/>
      <c r="U375" s="774"/>
      <c r="V375" s="774"/>
      <c r="W375" s="774"/>
      <c r="X375" s="774"/>
      <c r="Y375" s="774"/>
      <c r="Z375" s="774"/>
      <c r="AA375" s="774"/>
      <c r="AB375" s="774"/>
    </row>
    <row r="376">
      <c r="A376" s="788" t="s">
        <v>77</v>
      </c>
      <c r="B376" s="788">
        <v>0.0</v>
      </c>
      <c r="C376" s="790">
        <v>0.0</v>
      </c>
      <c r="D376" s="790">
        <v>0.0</v>
      </c>
      <c r="E376" s="790">
        <v>0.0</v>
      </c>
      <c r="F376" s="790">
        <v>0.0</v>
      </c>
      <c r="G376" s="796">
        <v>0.0</v>
      </c>
      <c r="H376" s="791">
        <f t="shared" si="174"/>
        <v>0</v>
      </c>
      <c r="I376" s="306">
        <f>(I375/60)</f>
        <v>0.9833333333</v>
      </c>
      <c r="J376" s="794"/>
      <c r="K376" s="788" t="s">
        <v>77</v>
      </c>
      <c r="L376" s="789">
        <v>21.0</v>
      </c>
      <c r="M376" s="793">
        <f>(L376-H376-H377)</f>
        <v>11</v>
      </c>
      <c r="N376" s="790">
        <v>10.0</v>
      </c>
      <c r="O376" s="792">
        <f t="shared" si="178"/>
        <v>21</v>
      </c>
      <c r="P376" s="792"/>
      <c r="Q376" s="787"/>
      <c r="R376" s="774"/>
      <c r="S376" s="774"/>
      <c r="T376" s="774"/>
      <c r="U376" s="774"/>
      <c r="V376" s="774"/>
      <c r="W376" s="774"/>
      <c r="X376" s="774"/>
      <c r="Y376" s="774"/>
      <c r="Z376" s="774"/>
      <c r="AA376" s="774"/>
      <c r="AB376" s="774"/>
    </row>
    <row r="377">
      <c r="A377" s="788" t="s">
        <v>78</v>
      </c>
      <c r="B377" s="930">
        <v>2.0</v>
      </c>
      <c r="C377" s="790">
        <v>3.0</v>
      </c>
      <c r="D377" s="790">
        <v>0.0</v>
      </c>
      <c r="E377" s="790">
        <v>0.0</v>
      </c>
      <c r="F377" s="789">
        <v>5.0</v>
      </c>
      <c r="G377" s="796">
        <v>0.0</v>
      </c>
      <c r="H377" s="791">
        <f t="shared" si="174"/>
        <v>10</v>
      </c>
      <c r="I377" s="792"/>
      <c r="J377" s="794"/>
      <c r="K377" s="788" t="s">
        <v>78</v>
      </c>
      <c r="L377" s="793" t="s">
        <v>79</v>
      </c>
      <c r="M377" s="792" t="s">
        <v>79</v>
      </c>
      <c r="N377" s="790" t="s">
        <v>79</v>
      </c>
      <c r="O377" s="792" t="s">
        <v>79</v>
      </c>
      <c r="P377" s="792"/>
      <c r="Q377" s="787"/>
      <c r="R377" s="774"/>
      <c r="S377" s="774"/>
      <c r="T377" s="774"/>
      <c r="U377" s="774"/>
      <c r="V377" s="774"/>
      <c r="W377" s="774"/>
      <c r="X377" s="774"/>
      <c r="Y377" s="774"/>
      <c r="Z377" s="774"/>
      <c r="AA377" s="774"/>
      <c r="AB377" s="774"/>
    </row>
    <row r="378">
      <c r="A378" s="781" t="s">
        <v>238</v>
      </c>
      <c r="B378" s="924">
        <v>5.0</v>
      </c>
      <c r="C378" s="782">
        <v>4.0</v>
      </c>
      <c r="D378" s="782">
        <v>8.0</v>
      </c>
      <c r="E378" s="782">
        <v>1.0</v>
      </c>
      <c r="F378" s="782">
        <v>1.0</v>
      </c>
      <c r="G378" s="782">
        <v>0.0</v>
      </c>
      <c r="H378" s="783">
        <f t="shared" si="174"/>
        <v>19</v>
      </c>
      <c r="I378" s="784">
        <f>sum(H378:H380)</f>
        <v>20</v>
      </c>
      <c r="J378" s="794"/>
      <c r="K378" s="781" t="s">
        <v>238</v>
      </c>
      <c r="L378" s="786">
        <v>25.0</v>
      </c>
      <c r="M378" s="784">
        <f>(L378-H378)</f>
        <v>6</v>
      </c>
      <c r="N378" s="782">
        <v>30.0</v>
      </c>
      <c r="O378" s="784">
        <f t="shared" ref="O378:O379" si="179">sum(M378,N378)</f>
        <v>36</v>
      </c>
      <c r="P378" s="784"/>
      <c r="Q378" s="925"/>
      <c r="R378" s="774"/>
      <c r="S378" s="774"/>
      <c r="T378" s="774"/>
      <c r="U378" s="774"/>
      <c r="V378" s="774"/>
      <c r="W378" s="774"/>
      <c r="X378" s="774"/>
      <c r="Y378" s="774"/>
      <c r="Z378" s="774"/>
      <c r="AA378" s="774"/>
      <c r="AB378" s="774"/>
    </row>
    <row r="379">
      <c r="A379" s="788" t="s">
        <v>77</v>
      </c>
      <c r="B379" s="923">
        <v>0.0</v>
      </c>
      <c r="C379" s="790">
        <v>0.0</v>
      </c>
      <c r="D379" s="790">
        <v>0.0</v>
      </c>
      <c r="E379" s="790">
        <v>0.0</v>
      </c>
      <c r="F379" s="790">
        <v>0.0</v>
      </c>
      <c r="G379" s="796">
        <v>0.0</v>
      </c>
      <c r="H379" s="791">
        <f t="shared" si="174"/>
        <v>0</v>
      </c>
      <c r="I379" s="306">
        <f>(I378/60)</f>
        <v>0.3333333333</v>
      </c>
      <c r="J379" s="794"/>
      <c r="K379" s="788" t="s">
        <v>77</v>
      </c>
      <c r="L379" s="789">
        <v>6.0</v>
      </c>
      <c r="M379" s="793">
        <f>(L379-H379-H380)</f>
        <v>5</v>
      </c>
      <c r="N379" s="790">
        <v>5.0</v>
      </c>
      <c r="O379" s="792">
        <f t="shared" si="179"/>
        <v>10</v>
      </c>
      <c r="P379" s="793"/>
      <c r="Q379" s="925"/>
      <c r="R379" s="774"/>
      <c r="S379" s="774"/>
      <c r="T379" s="774"/>
      <c r="U379" s="774"/>
      <c r="V379" s="774"/>
      <c r="W379" s="774"/>
      <c r="X379" s="774"/>
      <c r="Y379" s="774"/>
      <c r="Z379" s="774"/>
      <c r="AA379" s="774"/>
      <c r="AB379" s="774"/>
    </row>
    <row r="380">
      <c r="A380" s="788" t="s">
        <v>78</v>
      </c>
      <c r="B380" s="923">
        <v>0.0</v>
      </c>
      <c r="C380" s="790">
        <v>1.0</v>
      </c>
      <c r="D380" s="790">
        <v>0.0</v>
      </c>
      <c r="E380" s="790">
        <v>0.0</v>
      </c>
      <c r="F380" s="790">
        <v>0.0</v>
      </c>
      <c r="G380" s="796">
        <v>0.0</v>
      </c>
      <c r="H380" s="791">
        <f t="shared" si="174"/>
        <v>1</v>
      </c>
      <c r="I380" s="792"/>
      <c r="J380" s="794"/>
      <c r="K380" s="788" t="s">
        <v>78</v>
      </c>
      <c r="L380" s="793" t="s">
        <v>79</v>
      </c>
      <c r="M380" s="792" t="s">
        <v>79</v>
      </c>
      <c r="N380" s="790" t="s">
        <v>79</v>
      </c>
      <c r="O380" s="792" t="s">
        <v>79</v>
      </c>
      <c r="P380" s="793"/>
      <c r="Q380" s="787"/>
      <c r="R380" s="774"/>
      <c r="S380" s="774"/>
      <c r="T380" s="774"/>
      <c r="U380" s="774"/>
      <c r="V380" s="774"/>
      <c r="W380" s="774"/>
      <c r="X380" s="774"/>
      <c r="Y380" s="774"/>
      <c r="Z380" s="774"/>
      <c r="AA380" s="774"/>
      <c r="AB380" s="774"/>
    </row>
    <row r="381">
      <c r="A381" s="781" t="s">
        <v>102</v>
      </c>
      <c r="B381" s="924">
        <v>2.0</v>
      </c>
      <c r="C381" s="782">
        <v>0.0</v>
      </c>
      <c r="D381" s="782">
        <v>0.0</v>
      </c>
      <c r="E381" s="782">
        <v>0.0</v>
      </c>
      <c r="F381" s="782">
        <v>2.0</v>
      </c>
      <c r="G381" s="782">
        <v>0.0</v>
      </c>
      <c r="H381" s="783">
        <f t="shared" ref="H381:H383" si="180">sum(B381:G381)</f>
        <v>4</v>
      </c>
      <c r="I381" s="784">
        <f>sum(H381:H383)</f>
        <v>5</v>
      </c>
      <c r="J381" s="794"/>
      <c r="K381" s="781" t="s">
        <v>102</v>
      </c>
      <c r="L381" s="786">
        <v>29.0</v>
      </c>
      <c r="M381" s="784">
        <f>(L381-H381)</f>
        <v>25</v>
      </c>
      <c r="N381" s="782">
        <v>20.0</v>
      </c>
      <c r="O381" s="784">
        <f t="shared" ref="O381:O382" si="181">sum(M381,N381)</f>
        <v>45</v>
      </c>
      <c r="P381" s="784"/>
      <c r="Q381" s="919"/>
      <c r="R381" s="774"/>
      <c r="S381" s="774"/>
      <c r="T381" s="774"/>
      <c r="U381" s="774"/>
      <c r="V381" s="774"/>
      <c r="W381" s="774"/>
      <c r="X381" s="774"/>
      <c r="Y381" s="774"/>
      <c r="Z381" s="774"/>
      <c r="AA381" s="774"/>
      <c r="AB381" s="774"/>
    </row>
    <row r="382">
      <c r="A382" s="788" t="s">
        <v>77</v>
      </c>
      <c r="B382" s="788">
        <v>0.0</v>
      </c>
      <c r="C382" s="796">
        <v>0.0</v>
      </c>
      <c r="D382" s="796">
        <v>0.0</v>
      </c>
      <c r="E382" s="796">
        <v>0.0</v>
      </c>
      <c r="F382" s="796">
        <v>0.0</v>
      </c>
      <c r="G382" s="796">
        <v>0.0</v>
      </c>
      <c r="H382" s="797">
        <f t="shared" si="180"/>
        <v>0</v>
      </c>
      <c r="I382" s="306">
        <f>(I381/60)</f>
        <v>0.08333333333</v>
      </c>
      <c r="J382" s="794"/>
      <c r="K382" s="788" t="s">
        <v>77</v>
      </c>
      <c r="L382" s="789">
        <v>11.0</v>
      </c>
      <c r="M382" s="793">
        <f>(L382-H382-H383)</f>
        <v>10</v>
      </c>
      <c r="N382" s="790">
        <v>0.0</v>
      </c>
      <c r="O382" s="792">
        <f t="shared" si="181"/>
        <v>10</v>
      </c>
      <c r="P382" s="792"/>
      <c r="Q382" s="774"/>
      <c r="R382" s="774"/>
      <c r="S382" s="774"/>
      <c r="T382" s="774"/>
      <c r="U382" s="774"/>
      <c r="V382" s="774"/>
      <c r="W382" s="774"/>
      <c r="X382" s="774"/>
      <c r="Y382" s="774"/>
      <c r="Z382" s="774"/>
      <c r="AA382" s="774"/>
      <c r="AB382" s="774"/>
    </row>
    <row r="383">
      <c r="A383" s="788" t="s">
        <v>78</v>
      </c>
      <c r="B383" s="788">
        <v>1.0</v>
      </c>
      <c r="C383" s="796">
        <v>0.0</v>
      </c>
      <c r="D383" s="796">
        <v>0.0</v>
      </c>
      <c r="E383" s="796">
        <v>0.0</v>
      </c>
      <c r="F383" s="796">
        <v>0.0</v>
      </c>
      <c r="G383" s="796">
        <v>0.0</v>
      </c>
      <c r="H383" s="797">
        <f t="shared" si="180"/>
        <v>1</v>
      </c>
      <c r="I383" s="792"/>
      <c r="J383" s="794"/>
      <c r="K383" s="788" t="s">
        <v>78</v>
      </c>
      <c r="L383" s="793" t="s">
        <v>79</v>
      </c>
      <c r="M383" s="792" t="s">
        <v>79</v>
      </c>
      <c r="N383" s="790" t="s">
        <v>79</v>
      </c>
      <c r="O383" s="792" t="s">
        <v>79</v>
      </c>
      <c r="P383" s="792"/>
      <c r="Q383" s="774"/>
      <c r="R383" s="774"/>
      <c r="S383" s="774"/>
      <c r="T383" s="774"/>
      <c r="U383" s="774"/>
      <c r="V383" s="774"/>
      <c r="W383" s="774"/>
      <c r="X383" s="774"/>
      <c r="Y383" s="774"/>
      <c r="Z383" s="774"/>
      <c r="AA383" s="774"/>
      <c r="AB383" s="774"/>
    </row>
    <row r="384">
      <c r="A384" s="801" t="s">
        <v>91</v>
      </c>
      <c r="B384" s="779">
        <f t="shared" ref="B384:G384" si="182"> sum(B385, B386, B387, B388,B389,B390,B391,B392,B393,B394,B395,B396)</f>
        <v>21</v>
      </c>
      <c r="C384" s="779">
        <f t="shared" si="182"/>
        <v>61</v>
      </c>
      <c r="D384" s="779">
        <f t="shared" si="182"/>
        <v>35</v>
      </c>
      <c r="E384" s="779">
        <f t="shared" si="182"/>
        <v>26</v>
      </c>
      <c r="F384" s="779">
        <f t="shared" si="182"/>
        <v>26</v>
      </c>
      <c r="G384" s="779">
        <f t="shared" si="182"/>
        <v>0</v>
      </c>
      <c r="H384" s="780">
        <f>SUM(B384:G384)</f>
        <v>169</v>
      </c>
      <c r="I384" s="779">
        <v>0.0</v>
      </c>
      <c r="J384" s="773"/>
      <c r="K384" s="801" t="s">
        <v>91</v>
      </c>
      <c r="L384" s="798"/>
      <c r="M384" s="798"/>
      <c r="N384" s="798"/>
      <c r="O384" s="798"/>
      <c r="P384" s="798"/>
      <c r="Q384" s="774"/>
      <c r="R384" s="774"/>
      <c r="S384" s="774"/>
      <c r="T384" s="774"/>
      <c r="U384" s="774"/>
      <c r="V384" s="774"/>
      <c r="W384" s="774"/>
      <c r="X384" s="774"/>
      <c r="Y384" s="774"/>
      <c r="Z384" s="774"/>
      <c r="AA384" s="774"/>
      <c r="AB384" s="774"/>
    </row>
    <row r="385">
      <c r="A385" s="802" t="s">
        <v>92</v>
      </c>
      <c r="B385" s="931">
        <v>3.0</v>
      </c>
      <c r="C385" s="782">
        <v>15.0</v>
      </c>
      <c r="D385" s="782">
        <v>9.0</v>
      </c>
      <c r="E385" s="782">
        <v>11.0</v>
      </c>
      <c r="F385" s="782">
        <v>6.0</v>
      </c>
      <c r="G385" s="782">
        <v>0.0</v>
      </c>
      <c r="H385" s="783">
        <f t="shared" ref="H385:H396" si="183">sum(B385:G385)</f>
        <v>44</v>
      </c>
      <c r="I385" s="784">
        <f>sum(H385:H387)</f>
        <v>59</v>
      </c>
      <c r="J385" s="794"/>
      <c r="K385" s="802" t="s">
        <v>92</v>
      </c>
      <c r="L385" s="786">
        <v>88.0</v>
      </c>
      <c r="M385" s="784">
        <f>(L385-H385)</f>
        <v>44</v>
      </c>
      <c r="N385" s="782">
        <v>10.0</v>
      </c>
      <c r="O385" s="784">
        <f t="shared" ref="O385:O386" si="184">sum(M385,N385)</f>
        <v>54</v>
      </c>
      <c r="P385" s="786"/>
      <c r="Q385" s="787"/>
      <c r="R385" s="774"/>
      <c r="S385" s="774"/>
      <c r="T385" s="774"/>
      <c r="U385" s="774"/>
      <c r="V385" s="774"/>
      <c r="W385" s="774"/>
      <c r="X385" s="774"/>
      <c r="Y385" s="774"/>
      <c r="Z385" s="774"/>
      <c r="AA385" s="774"/>
      <c r="AB385" s="774"/>
    </row>
    <row r="386">
      <c r="A386" s="788" t="s">
        <v>77</v>
      </c>
      <c r="B386" s="928">
        <v>0.0</v>
      </c>
      <c r="C386" s="796">
        <v>3.0</v>
      </c>
      <c r="D386" s="796">
        <v>0.0</v>
      </c>
      <c r="E386" s="796">
        <v>0.0</v>
      </c>
      <c r="F386" s="796">
        <v>0.0</v>
      </c>
      <c r="G386" s="796">
        <v>0.0</v>
      </c>
      <c r="H386" s="791">
        <f t="shared" si="183"/>
        <v>3</v>
      </c>
      <c r="I386" s="306">
        <f>(I385/60)</f>
        <v>0.9833333333</v>
      </c>
      <c r="J386" s="794"/>
      <c r="K386" s="788" t="s">
        <v>77</v>
      </c>
      <c r="L386" s="789">
        <v>15.0</v>
      </c>
      <c r="M386" s="793">
        <f>(L386-H386-H387)</f>
        <v>0</v>
      </c>
      <c r="N386" s="790">
        <v>25.0</v>
      </c>
      <c r="O386" s="792">
        <f t="shared" si="184"/>
        <v>25</v>
      </c>
      <c r="P386" s="793"/>
      <c r="Q386" s="787"/>
      <c r="R386" s="774"/>
      <c r="S386" s="774"/>
      <c r="T386" s="774"/>
      <c r="U386" s="774"/>
      <c r="V386" s="774"/>
      <c r="W386" s="774"/>
      <c r="X386" s="774"/>
      <c r="Y386" s="774"/>
      <c r="Z386" s="774"/>
      <c r="AA386" s="774"/>
      <c r="AB386" s="774"/>
    </row>
    <row r="387">
      <c r="A387" s="788" t="s">
        <v>78</v>
      </c>
      <c r="B387" s="928">
        <v>0.0</v>
      </c>
      <c r="C387" s="796">
        <v>12.0</v>
      </c>
      <c r="D387" s="796">
        <v>0.0</v>
      </c>
      <c r="E387" s="796">
        <v>0.0</v>
      </c>
      <c r="F387" s="796">
        <v>0.0</v>
      </c>
      <c r="G387" s="796">
        <v>0.0</v>
      </c>
      <c r="H387" s="791">
        <f t="shared" si="183"/>
        <v>12</v>
      </c>
      <c r="I387" s="792"/>
      <c r="J387" s="794"/>
      <c r="K387" s="788" t="s">
        <v>78</v>
      </c>
      <c r="L387" s="793" t="s">
        <v>79</v>
      </c>
      <c r="M387" s="792" t="s">
        <v>79</v>
      </c>
      <c r="N387" s="790" t="s">
        <v>79</v>
      </c>
      <c r="O387" s="792" t="s">
        <v>79</v>
      </c>
      <c r="P387" s="793"/>
      <c r="Q387" s="787"/>
      <c r="R387" s="774"/>
      <c r="S387" s="774"/>
      <c r="T387" s="774"/>
      <c r="U387" s="774"/>
      <c r="V387" s="774"/>
      <c r="W387" s="774"/>
      <c r="X387" s="774"/>
      <c r="Y387" s="774"/>
      <c r="Z387" s="774"/>
      <c r="AA387" s="774"/>
      <c r="AB387" s="774"/>
    </row>
    <row r="388">
      <c r="A388" s="781" t="s">
        <v>95</v>
      </c>
      <c r="B388" s="802">
        <v>7.0</v>
      </c>
      <c r="C388" s="782">
        <v>13.0</v>
      </c>
      <c r="D388" s="782">
        <v>8.0</v>
      </c>
      <c r="E388" s="782">
        <v>9.0</v>
      </c>
      <c r="F388" s="782">
        <v>6.0</v>
      </c>
      <c r="G388" s="782">
        <v>0.0</v>
      </c>
      <c r="H388" s="783">
        <f t="shared" si="183"/>
        <v>43</v>
      </c>
      <c r="I388" s="784">
        <f>sum(H388:H390)</f>
        <v>55</v>
      </c>
      <c r="J388" s="794"/>
      <c r="K388" s="781" t="s">
        <v>95</v>
      </c>
      <c r="L388" s="786">
        <v>78.0</v>
      </c>
      <c r="M388" s="784">
        <f>(L388-H388)</f>
        <v>35</v>
      </c>
      <c r="N388" s="782">
        <v>30.0</v>
      </c>
      <c r="O388" s="784">
        <f t="shared" ref="O388:O389" si="185">sum(M388,N388)</f>
        <v>65</v>
      </c>
      <c r="P388" s="784"/>
      <c r="Q388" s="925"/>
      <c r="R388" s="774"/>
      <c r="S388" s="774"/>
      <c r="T388" s="774"/>
      <c r="U388" s="774"/>
      <c r="V388" s="774"/>
      <c r="W388" s="774"/>
      <c r="X388" s="774"/>
      <c r="Y388" s="774"/>
      <c r="Z388" s="774"/>
      <c r="AA388" s="774"/>
      <c r="AB388" s="774"/>
    </row>
    <row r="389">
      <c r="A389" s="788" t="s">
        <v>77</v>
      </c>
      <c r="B389" s="926">
        <v>0.0</v>
      </c>
      <c r="C389" s="796">
        <v>0.0</v>
      </c>
      <c r="D389" s="796">
        <v>1.0</v>
      </c>
      <c r="E389" s="796">
        <v>0.0</v>
      </c>
      <c r="F389" s="796">
        <v>0.0</v>
      </c>
      <c r="G389" s="796">
        <v>0.0</v>
      </c>
      <c r="H389" s="803">
        <f t="shared" si="183"/>
        <v>1</v>
      </c>
      <c r="I389" s="306">
        <f>(I388/60)</f>
        <v>0.9166666667</v>
      </c>
      <c r="J389" s="794"/>
      <c r="K389" s="788" t="s">
        <v>77</v>
      </c>
      <c r="L389" s="789">
        <v>12.0</v>
      </c>
      <c r="M389" s="793">
        <f>(L389-H389-H390)</f>
        <v>0</v>
      </c>
      <c r="N389" s="790">
        <v>15.0</v>
      </c>
      <c r="O389" s="792">
        <f t="shared" si="185"/>
        <v>15</v>
      </c>
      <c r="P389" s="793"/>
      <c r="Q389" s="774"/>
      <c r="R389" s="774"/>
      <c r="S389" s="774"/>
      <c r="T389" s="774"/>
      <c r="U389" s="774"/>
      <c r="V389" s="774"/>
      <c r="W389" s="774"/>
      <c r="X389" s="774"/>
      <c r="Y389" s="774"/>
      <c r="Z389" s="774"/>
      <c r="AA389" s="774"/>
      <c r="AB389" s="774"/>
    </row>
    <row r="390">
      <c r="A390" s="788" t="s">
        <v>78</v>
      </c>
      <c r="B390" s="932">
        <v>4.0</v>
      </c>
      <c r="C390" s="796">
        <v>3.0</v>
      </c>
      <c r="D390" s="796">
        <v>3.0</v>
      </c>
      <c r="E390" s="796">
        <v>1.0</v>
      </c>
      <c r="F390" s="796">
        <v>0.0</v>
      </c>
      <c r="G390" s="796">
        <v>0.0</v>
      </c>
      <c r="H390" s="803">
        <f t="shared" si="183"/>
        <v>11</v>
      </c>
      <c r="I390" s="792"/>
      <c r="J390" s="794"/>
      <c r="K390" s="788" t="s">
        <v>78</v>
      </c>
      <c r="L390" s="793" t="s">
        <v>79</v>
      </c>
      <c r="M390" s="792" t="s">
        <v>79</v>
      </c>
      <c r="N390" s="790" t="s">
        <v>79</v>
      </c>
      <c r="O390" s="792" t="s">
        <v>79</v>
      </c>
      <c r="P390" s="793"/>
      <c r="Q390" s="774"/>
      <c r="R390" s="774"/>
      <c r="S390" s="774"/>
      <c r="T390" s="774"/>
      <c r="U390" s="774"/>
      <c r="V390" s="774"/>
      <c r="W390" s="774"/>
      <c r="X390" s="774"/>
      <c r="Y390" s="774"/>
      <c r="Z390" s="774"/>
      <c r="AA390" s="774"/>
      <c r="AB390" s="774"/>
    </row>
    <row r="391">
      <c r="A391" s="781" t="s">
        <v>265</v>
      </c>
      <c r="B391" s="802">
        <v>2.0</v>
      </c>
      <c r="C391" s="782">
        <v>1.0</v>
      </c>
      <c r="D391" s="782">
        <v>0.0</v>
      </c>
      <c r="E391" s="782">
        <v>0.0</v>
      </c>
      <c r="F391" s="782">
        <v>0.0</v>
      </c>
      <c r="G391" s="782">
        <v>0.0</v>
      </c>
      <c r="H391" s="783">
        <f t="shared" si="183"/>
        <v>3</v>
      </c>
      <c r="I391" s="784">
        <f>sum(H391:H393)</f>
        <v>3</v>
      </c>
      <c r="J391" s="794"/>
      <c r="K391" s="781" t="s">
        <v>265</v>
      </c>
      <c r="L391" s="786">
        <v>27.0</v>
      </c>
      <c r="M391" s="784">
        <f>(L391-H391)</f>
        <v>24</v>
      </c>
      <c r="N391" s="782">
        <v>0.0</v>
      </c>
      <c r="O391" s="784">
        <f>sum(M391,N391)</f>
        <v>24</v>
      </c>
      <c r="P391" s="784"/>
      <c r="Q391" s="774"/>
      <c r="R391" s="774"/>
      <c r="S391" s="774"/>
      <c r="T391" s="774"/>
      <c r="U391" s="774"/>
      <c r="V391" s="774"/>
      <c r="W391" s="774"/>
      <c r="X391" s="774"/>
      <c r="Y391" s="774"/>
      <c r="Z391" s="774"/>
      <c r="AA391" s="774"/>
      <c r="AB391" s="774"/>
    </row>
    <row r="392">
      <c r="A392" s="788" t="s">
        <v>77</v>
      </c>
      <c r="B392" s="926">
        <v>0.0</v>
      </c>
      <c r="C392" s="796">
        <v>0.0</v>
      </c>
      <c r="D392" s="796">
        <v>0.0</v>
      </c>
      <c r="E392" s="796">
        <v>0.0</v>
      </c>
      <c r="F392" s="796">
        <v>0.0</v>
      </c>
      <c r="G392" s="796">
        <v>0.0</v>
      </c>
      <c r="H392" s="791">
        <f t="shared" si="183"/>
        <v>0</v>
      </c>
      <c r="I392" s="306">
        <f>(I391/60)</f>
        <v>0.05</v>
      </c>
      <c r="J392" s="794"/>
      <c r="K392" s="788" t="s">
        <v>77</v>
      </c>
      <c r="L392" s="789">
        <v>5.0</v>
      </c>
      <c r="M392" s="793">
        <f>(L392-H392-H393)</f>
        <v>5</v>
      </c>
      <c r="N392" s="790">
        <v>0.0</v>
      </c>
      <c r="O392" s="792">
        <v>5.0</v>
      </c>
      <c r="P392" s="793"/>
      <c r="Q392" s="774"/>
      <c r="R392" s="774"/>
      <c r="S392" s="774"/>
      <c r="T392" s="774"/>
      <c r="U392" s="774"/>
      <c r="V392" s="774"/>
      <c r="W392" s="774"/>
      <c r="X392" s="774"/>
      <c r="Y392" s="774"/>
      <c r="Z392" s="774"/>
      <c r="AA392" s="774"/>
      <c r="AB392" s="774"/>
    </row>
    <row r="393">
      <c r="A393" s="788" t="s">
        <v>78</v>
      </c>
      <c r="B393" s="926">
        <v>0.0</v>
      </c>
      <c r="C393" s="796">
        <v>0.0</v>
      </c>
      <c r="D393" s="796">
        <v>0.0</v>
      </c>
      <c r="E393" s="796">
        <v>0.0</v>
      </c>
      <c r="F393" s="796">
        <v>0.0</v>
      </c>
      <c r="G393" s="796">
        <v>0.0</v>
      </c>
      <c r="H393" s="791">
        <f t="shared" si="183"/>
        <v>0</v>
      </c>
      <c r="I393" s="792"/>
      <c r="J393" s="794"/>
      <c r="K393" s="788" t="s">
        <v>78</v>
      </c>
      <c r="L393" s="793" t="s">
        <v>79</v>
      </c>
      <c r="M393" s="792" t="s">
        <v>79</v>
      </c>
      <c r="N393" s="805" t="s">
        <v>79</v>
      </c>
      <c r="O393" s="792" t="s">
        <v>79</v>
      </c>
      <c r="P393" s="793"/>
      <c r="Q393" s="774"/>
      <c r="R393" s="774"/>
      <c r="S393" s="774"/>
      <c r="T393" s="774"/>
      <c r="U393" s="774"/>
      <c r="V393" s="774"/>
      <c r="W393" s="774"/>
      <c r="X393" s="774"/>
      <c r="Y393" s="774"/>
      <c r="Z393" s="774"/>
      <c r="AA393" s="774"/>
      <c r="AB393" s="774"/>
    </row>
    <row r="394">
      <c r="A394" s="781" t="s">
        <v>254</v>
      </c>
      <c r="B394" s="802">
        <v>5.0</v>
      </c>
      <c r="C394" s="782">
        <v>9.0</v>
      </c>
      <c r="D394" s="782">
        <v>11.0</v>
      </c>
      <c r="E394" s="782">
        <v>4.0</v>
      </c>
      <c r="F394" s="782">
        <v>9.0</v>
      </c>
      <c r="G394" s="782">
        <v>0.0</v>
      </c>
      <c r="H394" s="783">
        <f t="shared" si="183"/>
        <v>38</v>
      </c>
      <c r="I394" s="784">
        <f>sum(H394:H396)</f>
        <v>52</v>
      </c>
      <c r="J394" s="794"/>
      <c r="K394" s="781" t="s">
        <v>254</v>
      </c>
      <c r="L394" s="786">
        <v>67.0</v>
      </c>
      <c r="M394" s="784">
        <f>(L394-H394)</f>
        <v>29</v>
      </c>
      <c r="N394" s="782">
        <v>15.0</v>
      </c>
      <c r="O394" s="784">
        <f t="shared" ref="O394:O395" si="186">sum(M394,N394)</f>
        <v>44</v>
      </c>
      <c r="P394" s="786"/>
      <c r="Q394" s="787"/>
      <c r="R394" s="774"/>
      <c r="S394" s="774"/>
      <c r="T394" s="774"/>
      <c r="U394" s="774"/>
      <c r="V394" s="774"/>
      <c r="W394" s="774"/>
      <c r="X394" s="774"/>
      <c r="Y394" s="774"/>
      <c r="Z394" s="774"/>
      <c r="AA394" s="774"/>
      <c r="AB394" s="774"/>
    </row>
    <row r="395">
      <c r="A395" s="788" t="s">
        <v>77</v>
      </c>
      <c r="B395" s="933">
        <v>0.0</v>
      </c>
      <c r="C395" s="806">
        <v>1.0</v>
      </c>
      <c r="D395" s="806">
        <v>1.0</v>
      </c>
      <c r="E395" s="806">
        <v>1.0</v>
      </c>
      <c r="F395" s="806">
        <v>1.0</v>
      </c>
      <c r="G395" s="806">
        <v>0.0</v>
      </c>
      <c r="H395" s="797">
        <f t="shared" si="183"/>
        <v>4</v>
      </c>
      <c r="I395" s="306">
        <f>(I394/60)</f>
        <v>0.8666666667</v>
      </c>
      <c r="J395" s="794"/>
      <c r="K395" s="788" t="s">
        <v>77</v>
      </c>
      <c r="L395" s="789">
        <v>15.0</v>
      </c>
      <c r="M395" s="793">
        <f>(L395-H395-H396)</f>
        <v>1</v>
      </c>
      <c r="N395" s="806">
        <v>10.0</v>
      </c>
      <c r="O395" s="792">
        <f t="shared" si="186"/>
        <v>11</v>
      </c>
      <c r="P395" s="807"/>
      <c r="Q395" s="808"/>
      <c r="R395" s="808"/>
      <c r="S395" s="808"/>
      <c r="T395" s="808"/>
      <c r="U395" s="808"/>
      <c r="V395" s="808"/>
      <c r="W395" s="808"/>
      <c r="X395" s="808"/>
      <c r="Y395" s="808"/>
      <c r="Z395" s="808"/>
      <c r="AA395" s="808"/>
      <c r="AB395" s="808"/>
    </row>
    <row r="396">
      <c r="A396" s="788" t="s">
        <v>78</v>
      </c>
      <c r="B396" s="933">
        <v>0.0</v>
      </c>
      <c r="C396" s="806">
        <v>4.0</v>
      </c>
      <c r="D396" s="806">
        <v>2.0</v>
      </c>
      <c r="E396" s="806">
        <v>0.0</v>
      </c>
      <c r="F396" s="806">
        <v>4.0</v>
      </c>
      <c r="G396" s="806">
        <v>0.0</v>
      </c>
      <c r="H396" s="797">
        <f t="shared" si="183"/>
        <v>10</v>
      </c>
      <c r="I396" s="792"/>
      <c r="J396" s="794"/>
      <c r="K396" s="788" t="s">
        <v>78</v>
      </c>
      <c r="L396" s="793" t="s">
        <v>79</v>
      </c>
      <c r="M396" s="792" t="s">
        <v>79</v>
      </c>
      <c r="N396" s="806" t="s">
        <v>79</v>
      </c>
      <c r="O396" s="792" t="s">
        <v>79</v>
      </c>
      <c r="P396" s="807"/>
      <c r="Q396" s="808"/>
      <c r="R396" s="808"/>
      <c r="S396" s="808"/>
      <c r="T396" s="808"/>
      <c r="U396" s="808"/>
      <c r="V396" s="808"/>
      <c r="W396" s="808"/>
      <c r="X396" s="808"/>
      <c r="Y396" s="808"/>
      <c r="Z396" s="808"/>
      <c r="AA396" s="808"/>
      <c r="AB396" s="808"/>
    </row>
    <row r="397">
      <c r="A397" s="801" t="s">
        <v>98</v>
      </c>
      <c r="B397" s="779">
        <f t="shared" ref="B397:G397" si="187"> sum(B398, B399, B400, B401,B402,B403,B404,B405,B406,B407,B408,B409)</f>
        <v>5</v>
      </c>
      <c r="C397" s="779">
        <f t="shared" si="187"/>
        <v>24</v>
      </c>
      <c r="D397" s="779">
        <f t="shared" si="187"/>
        <v>12</v>
      </c>
      <c r="E397" s="779">
        <f t="shared" si="187"/>
        <v>18</v>
      </c>
      <c r="F397" s="779">
        <f t="shared" si="187"/>
        <v>18</v>
      </c>
      <c r="G397" s="779">
        <f t="shared" si="187"/>
        <v>13</v>
      </c>
      <c r="H397" s="780">
        <f>SUM(B397:G397)</f>
        <v>90</v>
      </c>
      <c r="I397" s="779">
        <v>0.0</v>
      </c>
      <c r="J397" s="773"/>
      <c r="K397" s="801" t="s">
        <v>98</v>
      </c>
      <c r="L397" s="798"/>
      <c r="M397" s="798"/>
      <c r="N397" s="798"/>
      <c r="O397" s="798"/>
      <c r="P397" s="798"/>
      <c r="Q397" s="774"/>
      <c r="R397" s="774"/>
      <c r="S397" s="774"/>
      <c r="T397" s="774"/>
      <c r="U397" s="774"/>
      <c r="V397" s="774"/>
      <c r="W397" s="774"/>
      <c r="X397" s="774"/>
      <c r="Y397" s="774"/>
      <c r="Z397" s="774"/>
      <c r="AA397" s="774"/>
      <c r="AB397" s="774"/>
    </row>
    <row r="398">
      <c r="A398" s="781" t="s">
        <v>99</v>
      </c>
      <c r="B398" s="782">
        <v>0.0</v>
      </c>
      <c r="C398" s="782">
        <v>5.0</v>
      </c>
      <c r="D398" s="782">
        <v>4.0</v>
      </c>
      <c r="E398" s="782">
        <v>7.0</v>
      </c>
      <c r="F398" s="782">
        <v>6.0</v>
      </c>
      <c r="G398" s="782">
        <v>4.0</v>
      </c>
      <c r="H398" s="783">
        <f t="shared" ref="H398:H409" si="188">sum(B398:G398)</f>
        <v>26</v>
      </c>
      <c r="I398" s="784">
        <f>sum(H398:H400)</f>
        <v>44</v>
      </c>
      <c r="J398" s="794"/>
      <c r="K398" s="781" t="s">
        <v>99</v>
      </c>
      <c r="L398" s="786">
        <v>69.0</v>
      </c>
      <c r="M398" s="784">
        <f>(L398-H398)</f>
        <v>43</v>
      </c>
      <c r="N398" s="782">
        <v>0.0</v>
      </c>
      <c r="O398" s="784">
        <f t="shared" ref="O398:O399" si="189">sum(M398,N398)</f>
        <v>43</v>
      </c>
      <c r="P398" s="784"/>
      <c r="Q398" s="774"/>
      <c r="R398" s="774"/>
      <c r="S398" s="774"/>
      <c r="T398" s="774"/>
      <c r="U398" s="774"/>
      <c r="V398" s="774"/>
      <c r="W398" s="774"/>
      <c r="X398" s="774"/>
      <c r="Y398" s="774"/>
      <c r="Z398" s="774"/>
      <c r="AA398" s="774"/>
      <c r="AB398" s="774"/>
    </row>
    <row r="399">
      <c r="A399" s="788" t="s">
        <v>77</v>
      </c>
      <c r="B399" s="800">
        <v>0.0</v>
      </c>
      <c r="C399" s="796">
        <v>0.0</v>
      </c>
      <c r="D399" s="796">
        <v>0.0</v>
      </c>
      <c r="E399" s="796">
        <v>0.0</v>
      </c>
      <c r="F399" s="796">
        <v>0.0</v>
      </c>
      <c r="G399" s="796">
        <v>0.0</v>
      </c>
      <c r="H399" s="791">
        <f t="shared" si="188"/>
        <v>0</v>
      </c>
      <c r="I399" s="306">
        <f>(I398/60)</f>
        <v>0.7333333333</v>
      </c>
      <c r="J399" s="794"/>
      <c r="K399" s="788" t="s">
        <v>77</v>
      </c>
      <c r="L399" s="789">
        <v>20.0</v>
      </c>
      <c r="M399" s="793">
        <f>(L399-H399-H400)</f>
        <v>2</v>
      </c>
      <c r="N399" s="790">
        <v>0.0</v>
      </c>
      <c r="O399" s="792">
        <f t="shared" si="189"/>
        <v>2</v>
      </c>
      <c r="P399" s="793"/>
      <c r="Q399" s="787"/>
      <c r="R399" s="774"/>
      <c r="S399" s="774"/>
      <c r="T399" s="774"/>
      <c r="U399" s="774"/>
      <c r="V399" s="774"/>
      <c r="W399" s="774"/>
      <c r="X399" s="774"/>
      <c r="Y399" s="774"/>
      <c r="Z399" s="774"/>
      <c r="AA399" s="774"/>
      <c r="AB399" s="774"/>
    </row>
    <row r="400">
      <c r="A400" s="788" t="s">
        <v>78</v>
      </c>
      <c r="B400" s="800">
        <v>0.0</v>
      </c>
      <c r="C400" s="796">
        <v>1.0</v>
      </c>
      <c r="D400" s="796">
        <v>0.0</v>
      </c>
      <c r="E400" s="796">
        <v>5.0</v>
      </c>
      <c r="F400" s="796">
        <v>7.0</v>
      </c>
      <c r="G400" s="796">
        <v>5.0</v>
      </c>
      <c r="H400" s="791">
        <f t="shared" si="188"/>
        <v>18</v>
      </c>
      <c r="I400" s="792"/>
      <c r="J400" s="794"/>
      <c r="K400" s="788" t="s">
        <v>78</v>
      </c>
      <c r="L400" s="793" t="s">
        <v>79</v>
      </c>
      <c r="M400" s="792" t="s">
        <v>79</v>
      </c>
      <c r="N400" s="790" t="s">
        <v>79</v>
      </c>
      <c r="O400" s="792" t="s">
        <v>79</v>
      </c>
      <c r="P400" s="793"/>
      <c r="Q400" s="787"/>
      <c r="R400" s="774"/>
      <c r="S400" s="774"/>
      <c r="T400" s="774"/>
      <c r="U400" s="774"/>
      <c r="V400" s="774"/>
      <c r="W400" s="774"/>
      <c r="X400" s="774"/>
      <c r="Y400" s="774"/>
      <c r="Z400" s="774"/>
      <c r="AA400" s="774"/>
      <c r="AB400" s="774"/>
    </row>
    <row r="401">
      <c r="A401" s="781" t="s">
        <v>225</v>
      </c>
      <c r="B401" s="782">
        <v>0.0</v>
      </c>
      <c r="C401" s="782">
        <v>9.0</v>
      </c>
      <c r="D401" s="782">
        <v>6.0</v>
      </c>
      <c r="E401" s="782">
        <v>5.0</v>
      </c>
      <c r="F401" s="782">
        <v>4.0</v>
      </c>
      <c r="G401" s="782">
        <v>1.0</v>
      </c>
      <c r="H401" s="783">
        <f t="shared" si="188"/>
        <v>25</v>
      </c>
      <c r="I401" s="784">
        <f>sum(H401:H403)</f>
        <v>33</v>
      </c>
      <c r="J401" s="794"/>
      <c r="K401" s="781" t="s">
        <v>225</v>
      </c>
      <c r="L401" s="786">
        <v>85.0</v>
      </c>
      <c r="M401" s="784">
        <f>(L401-H401)</f>
        <v>60</v>
      </c>
      <c r="N401" s="782">
        <v>15.0</v>
      </c>
      <c r="O401" s="784">
        <f t="shared" ref="O401:O402" si="190">sum(M401,N401)</f>
        <v>75</v>
      </c>
      <c r="P401" s="786"/>
      <c r="Q401" s="787"/>
      <c r="R401" s="774"/>
      <c r="S401" s="774"/>
      <c r="T401" s="774"/>
      <c r="U401" s="774"/>
      <c r="V401" s="774"/>
      <c r="W401" s="774"/>
      <c r="X401" s="774"/>
      <c r="Y401" s="774"/>
      <c r="Z401" s="774"/>
      <c r="AA401" s="774"/>
      <c r="AB401" s="774"/>
    </row>
    <row r="402">
      <c r="A402" s="788" t="s">
        <v>77</v>
      </c>
      <c r="B402" s="789">
        <v>0.0</v>
      </c>
      <c r="C402" s="790">
        <v>0.0</v>
      </c>
      <c r="D402" s="790">
        <v>0.0</v>
      </c>
      <c r="E402" s="790">
        <v>0.0</v>
      </c>
      <c r="F402" s="790">
        <v>0.0</v>
      </c>
      <c r="G402" s="796">
        <v>0.0</v>
      </c>
      <c r="H402" s="797">
        <f t="shared" si="188"/>
        <v>0</v>
      </c>
      <c r="I402" s="306">
        <f>(I401/60)</f>
        <v>0.55</v>
      </c>
      <c r="J402" s="794"/>
      <c r="K402" s="788" t="s">
        <v>77</v>
      </c>
      <c r="L402" s="789">
        <v>7.0</v>
      </c>
      <c r="M402" s="793">
        <f>(L402-H402-H403)</f>
        <v>-1</v>
      </c>
      <c r="N402" s="790">
        <v>10.0</v>
      </c>
      <c r="O402" s="792">
        <f t="shared" si="190"/>
        <v>9</v>
      </c>
      <c r="P402" s="792"/>
      <c r="Q402" s="787"/>
      <c r="R402" s="774"/>
      <c r="S402" s="774"/>
      <c r="T402" s="774"/>
      <c r="U402" s="774"/>
      <c r="V402" s="774"/>
      <c r="W402" s="774"/>
      <c r="X402" s="774"/>
      <c r="Y402" s="774"/>
      <c r="Z402" s="774"/>
      <c r="AA402" s="774"/>
      <c r="AB402" s="774"/>
    </row>
    <row r="403">
      <c r="A403" s="788" t="s">
        <v>78</v>
      </c>
      <c r="B403" s="789">
        <v>0.0</v>
      </c>
      <c r="C403" s="790">
        <v>4.0</v>
      </c>
      <c r="D403" s="790">
        <v>2.0</v>
      </c>
      <c r="E403" s="790">
        <v>1.0</v>
      </c>
      <c r="F403" s="790">
        <v>1.0</v>
      </c>
      <c r="G403" s="796">
        <v>0.0</v>
      </c>
      <c r="H403" s="797">
        <f t="shared" si="188"/>
        <v>8</v>
      </c>
      <c r="I403" s="792"/>
      <c r="J403" s="794"/>
      <c r="K403" s="788" t="s">
        <v>78</v>
      </c>
      <c r="L403" s="793" t="s">
        <v>79</v>
      </c>
      <c r="M403" s="792" t="s">
        <v>79</v>
      </c>
      <c r="N403" s="790" t="s">
        <v>79</v>
      </c>
      <c r="O403" s="792" t="s">
        <v>79</v>
      </c>
      <c r="P403" s="792"/>
      <c r="Q403" s="787"/>
      <c r="R403" s="774"/>
      <c r="S403" s="774"/>
      <c r="T403" s="774"/>
      <c r="U403" s="774"/>
      <c r="V403" s="774"/>
      <c r="W403" s="774"/>
      <c r="X403" s="774"/>
      <c r="Y403" s="774"/>
      <c r="Z403" s="774"/>
      <c r="AA403" s="774"/>
      <c r="AB403" s="774"/>
    </row>
    <row r="404">
      <c r="A404" s="781" t="s">
        <v>93</v>
      </c>
      <c r="B404" s="782">
        <v>5.0</v>
      </c>
      <c r="C404" s="782">
        <v>4.0</v>
      </c>
      <c r="D404" s="782">
        <v>0.0</v>
      </c>
      <c r="E404" s="782">
        <v>0.0</v>
      </c>
      <c r="F404" s="782">
        <v>0.0</v>
      </c>
      <c r="G404" s="782">
        <v>3.0</v>
      </c>
      <c r="H404" s="783">
        <f t="shared" si="188"/>
        <v>12</v>
      </c>
      <c r="I404" s="784">
        <f>sum(H404:H406)</f>
        <v>13</v>
      </c>
      <c r="J404" s="794"/>
      <c r="K404" s="781" t="s">
        <v>93</v>
      </c>
      <c r="L404" s="786">
        <v>54.0</v>
      </c>
      <c r="M404" s="784">
        <f>(L404-H404)</f>
        <v>42</v>
      </c>
      <c r="N404" s="782">
        <v>15.0</v>
      </c>
      <c r="O404" s="784">
        <f t="shared" ref="O404:O405" si="191">sum(M404,N404)</f>
        <v>57</v>
      </c>
      <c r="P404" s="784"/>
      <c r="Q404" s="925"/>
      <c r="R404" s="774"/>
      <c r="S404" s="774"/>
      <c r="T404" s="774"/>
      <c r="U404" s="774"/>
      <c r="V404" s="774"/>
      <c r="W404" s="774"/>
      <c r="X404" s="774"/>
      <c r="Y404" s="774"/>
      <c r="Z404" s="774"/>
      <c r="AA404" s="774"/>
      <c r="AB404" s="774"/>
    </row>
    <row r="405">
      <c r="A405" s="788" t="s">
        <v>77</v>
      </c>
      <c r="B405" s="796">
        <v>0.0</v>
      </c>
      <c r="C405" s="796">
        <v>1.0</v>
      </c>
      <c r="D405" s="796">
        <v>0.0</v>
      </c>
      <c r="E405" s="796">
        <v>0.0</v>
      </c>
      <c r="F405" s="796">
        <v>0.0</v>
      </c>
      <c r="G405" s="796">
        <v>0.0</v>
      </c>
      <c r="H405" s="791">
        <f t="shared" si="188"/>
        <v>1</v>
      </c>
      <c r="I405" s="306">
        <f>(I404/60)</f>
        <v>0.2166666667</v>
      </c>
      <c r="J405" s="794"/>
      <c r="K405" s="788" t="s">
        <v>77</v>
      </c>
      <c r="L405" s="789">
        <v>3.0</v>
      </c>
      <c r="M405" s="793">
        <f>(L405-H405-H406)</f>
        <v>2</v>
      </c>
      <c r="N405" s="790">
        <v>10.0</v>
      </c>
      <c r="O405" s="792">
        <f t="shared" si="191"/>
        <v>12</v>
      </c>
      <c r="P405" s="792"/>
      <c r="Q405" s="774"/>
      <c r="R405" s="774"/>
      <c r="S405" s="774"/>
      <c r="T405" s="774"/>
      <c r="U405" s="774"/>
      <c r="V405" s="774"/>
      <c r="W405" s="774"/>
      <c r="X405" s="774"/>
      <c r="Y405" s="774"/>
      <c r="Z405" s="774"/>
      <c r="AA405" s="774"/>
      <c r="AB405" s="774"/>
    </row>
    <row r="406">
      <c r="A406" s="788" t="s">
        <v>78</v>
      </c>
      <c r="B406" s="796">
        <v>0.0</v>
      </c>
      <c r="C406" s="796">
        <v>0.0</v>
      </c>
      <c r="D406" s="796">
        <v>0.0</v>
      </c>
      <c r="E406" s="796">
        <v>0.0</v>
      </c>
      <c r="F406" s="796">
        <v>0.0</v>
      </c>
      <c r="G406" s="796">
        <v>0.0</v>
      </c>
      <c r="H406" s="791">
        <f t="shared" si="188"/>
        <v>0</v>
      </c>
      <c r="I406" s="792"/>
      <c r="J406" s="794"/>
      <c r="K406" s="788" t="s">
        <v>78</v>
      </c>
      <c r="L406" s="793" t="s">
        <v>79</v>
      </c>
      <c r="M406" s="792" t="s">
        <v>79</v>
      </c>
      <c r="N406" s="790" t="s">
        <v>79</v>
      </c>
      <c r="O406" s="792" t="s">
        <v>79</v>
      </c>
      <c r="P406" s="792"/>
      <c r="Q406" s="774"/>
      <c r="R406" s="774"/>
      <c r="S406" s="774"/>
      <c r="T406" s="774"/>
      <c r="U406" s="774"/>
      <c r="V406" s="774"/>
      <c r="W406" s="774"/>
      <c r="X406" s="774"/>
      <c r="Y406" s="774"/>
      <c r="Z406" s="774"/>
      <c r="AA406" s="774"/>
      <c r="AB406" s="774"/>
    </row>
    <row r="407">
      <c r="A407" s="795" t="s">
        <v>122</v>
      </c>
      <c r="B407" s="782">
        <v>0.0</v>
      </c>
      <c r="C407" s="782">
        <v>0.0</v>
      </c>
      <c r="D407" s="782">
        <v>0.0</v>
      </c>
      <c r="E407" s="782">
        <v>0.0</v>
      </c>
      <c r="F407" s="782">
        <v>0.0</v>
      </c>
      <c r="G407" s="782">
        <v>0.0</v>
      </c>
      <c r="H407" s="783">
        <f t="shared" si="188"/>
        <v>0</v>
      </c>
      <c r="I407" s="784">
        <f>sum(H407:H409)</f>
        <v>0</v>
      </c>
      <c r="J407" s="920"/>
      <c r="K407" s="795" t="s">
        <v>122</v>
      </c>
      <c r="L407" s="786">
        <v>64.0</v>
      </c>
      <c r="M407" s="784">
        <f>(L407-H407)</f>
        <v>64</v>
      </c>
      <c r="N407" s="782">
        <v>0.0</v>
      </c>
      <c r="O407" s="784">
        <f t="shared" ref="O407:O408" si="192">sum(M407,N407)</f>
        <v>64</v>
      </c>
      <c r="P407" s="784"/>
      <c r="Q407" s="774"/>
      <c r="R407" s="774"/>
      <c r="S407" s="774"/>
      <c r="T407" s="774"/>
      <c r="U407" s="774"/>
      <c r="V407" s="774"/>
      <c r="W407" s="774"/>
      <c r="X407" s="774"/>
      <c r="Y407" s="774"/>
      <c r="Z407" s="774"/>
      <c r="AA407" s="774"/>
      <c r="AB407" s="774"/>
    </row>
    <row r="408">
      <c r="A408" s="788" t="s">
        <v>77</v>
      </c>
      <c r="B408" s="800">
        <v>0.0</v>
      </c>
      <c r="C408" s="796">
        <v>0.0</v>
      </c>
      <c r="D408" s="796">
        <v>0.0</v>
      </c>
      <c r="E408" s="796">
        <v>0.0</v>
      </c>
      <c r="F408" s="796">
        <v>0.0</v>
      </c>
      <c r="G408" s="796">
        <v>0.0</v>
      </c>
      <c r="H408" s="791">
        <f t="shared" si="188"/>
        <v>0</v>
      </c>
      <c r="I408" s="306">
        <f>(I407/60)</f>
        <v>0</v>
      </c>
      <c r="J408" s="920"/>
      <c r="K408" s="788" t="s">
        <v>77</v>
      </c>
      <c r="L408" s="789">
        <v>10.0</v>
      </c>
      <c r="M408" s="793">
        <f>(L408-H408-H409)</f>
        <v>10</v>
      </c>
      <c r="N408" s="790">
        <v>0.0</v>
      </c>
      <c r="O408" s="792">
        <f t="shared" si="192"/>
        <v>10</v>
      </c>
      <c r="P408" s="792"/>
      <c r="Q408" s="774"/>
      <c r="R408" s="774"/>
      <c r="S408" s="774"/>
      <c r="T408" s="774"/>
      <c r="U408" s="774"/>
      <c r="V408" s="774"/>
      <c r="W408" s="774"/>
      <c r="X408" s="774"/>
      <c r="Y408" s="774"/>
      <c r="Z408" s="774"/>
      <c r="AA408" s="774"/>
      <c r="AB408" s="774"/>
    </row>
    <row r="409">
      <c r="A409" s="788" t="s">
        <v>78</v>
      </c>
      <c r="B409" s="796">
        <v>0.0</v>
      </c>
      <c r="C409" s="796">
        <v>0.0</v>
      </c>
      <c r="D409" s="796">
        <v>0.0</v>
      </c>
      <c r="E409" s="796">
        <v>0.0</v>
      </c>
      <c r="F409" s="796">
        <v>0.0</v>
      </c>
      <c r="G409" s="796">
        <v>0.0</v>
      </c>
      <c r="H409" s="791">
        <f t="shared" si="188"/>
        <v>0</v>
      </c>
      <c r="I409" s="792"/>
      <c r="J409" s="794"/>
      <c r="K409" s="788" t="s">
        <v>78</v>
      </c>
      <c r="L409" s="793" t="s">
        <v>79</v>
      </c>
      <c r="M409" s="792" t="s">
        <v>79</v>
      </c>
      <c r="N409" s="790" t="s">
        <v>79</v>
      </c>
      <c r="O409" s="792" t="s">
        <v>79</v>
      </c>
      <c r="P409" s="792"/>
      <c r="Q409" s="774"/>
      <c r="R409" s="774"/>
      <c r="S409" s="774"/>
      <c r="T409" s="774"/>
      <c r="U409" s="774"/>
      <c r="V409" s="774"/>
      <c r="W409" s="774"/>
      <c r="X409" s="774"/>
      <c r="Y409" s="774"/>
      <c r="Z409" s="774"/>
      <c r="AA409" s="774"/>
      <c r="AB409" s="774"/>
    </row>
    <row r="410">
      <c r="A410" s="801" t="s">
        <v>105</v>
      </c>
      <c r="B410" s="779">
        <f t="shared" ref="B410:G410" si="193"> sum(B411, B412, B413, B414,B415,B416,B417,B418,B419,B420,B421,B422)</f>
        <v>29</v>
      </c>
      <c r="C410" s="779">
        <f t="shared" si="193"/>
        <v>34</v>
      </c>
      <c r="D410" s="779">
        <f t="shared" si="193"/>
        <v>29</v>
      </c>
      <c r="E410" s="779">
        <f t="shared" si="193"/>
        <v>16</v>
      </c>
      <c r="F410" s="779">
        <f t="shared" si="193"/>
        <v>27</v>
      </c>
      <c r="G410" s="779">
        <f t="shared" si="193"/>
        <v>3</v>
      </c>
      <c r="H410" s="780">
        <f>SUM(B410:G410)</f>
        <v>138</v>
      </c>
      <c r="I410" s="779">
        <v>0.0</v>
      </c>
      <c r="J410" s="773"/>
      <c r="K410" s="801" t="s">
        <v>105</v>
      </c>
      <c r="L410" s="798"/>
      <c r="M410" s="798"/>
      <c r="N410" s="798"/>
      <c r="O410" s="798"/>
      <c r="P410" s="798"/>
      <c r="Q410" s="774"/>
      <c r="R410" s="774"/>
      <c r="S410" s="774"/>
      <c r="T410" s="774"/>
      <c r="U410" s="774"/>
      <c r="V410" s="774"/>
      <c r="W410" s="774"/>
      <c r="X410" s="774"/>
      <c r="Y410" s="774"/>
      <c r="Z410" s="774"/>
      <c r="AA410" s="774"/>
      <c r="AB410" s="774"/>
    </row>
    <row r="411">
      <c r="A411" s="781" t="s">
        <v>106</v>
      </c>
      <c r="B411" s="782">
        <v>7.0</v>
      </c>
      <c r="C411" s="782">
        <v>11.0</v>
      </c>
      <c r="D411" s="782">
        <v>9.0</v>
      </c>
      <c r="E411" s="782">
        <v>5.0</v>
      </c>
      <c r="F411" s="782">
        <v>11.0</v>
      </c>
      <c r="G411" s="782">
        <v>0.0</v>
      </c>
      <c r="H411" s="783">
        <f t="shared" ref="H411:H422" si="194">sum(B411:G411)</f>
        <v>43</v>
      </c>
      <c r="I411" s="784">
        <f>sum(H411:H413)</f>
        <v>50</v>
      </c>
      <c r="J411" s="794"/>
      <c r="K411" s="781" t="s">
        <v>106</v>
      </c>
      <c r="L411" s="786">
        <v>87.0</v>
      </c>
      <c r="M411" s="784">
        <f>(L411-H411)</f>
        <v>44</v>
      </c>
      <c r="N411" s="782">
        <v>20.0</v>
      </c>
      <c r="O411" s="784">
        <f t="shared" ref="O411:O412" si="195">sum(M411,N411)</f>
        <v>64</v>
      </c>
      <c r="P411" s="784"/>
      <c r="Q411" s="774"/>
      <c r="R411" s="774"/>
      <c r="S411" s="774"/>
      <c r="T411" s="774"/>
      <c r="U411" s="774"/>
      <c r="V411" s="774"/>
      <c r="W411" s="774"/>
      <c r="X411" s="774"/>
      <c r="Y411" s="774"/>
      <c r="Z411" s="774"/>
      <c r="AA411" s="774"/>
      <c r="AB411" s="774"/>
    </row>
    <row r="412">
      <c r="A412" s="788" t="s">
        <v>77</v>
      </c>
      <c r="B412" s="800">
        <v>0.0</v>
      </c>
      <c r="C412" s="796">
        <v>0.0</v>
      </c>
      <c r="D412" s="796">
        <v>0.0</v>
      </c>
      <c r="E412" s="796">
        <v>0.0</v>
      </c>
      <c r="F412" s="796">
        <v>0.0</v>
      </c>
      <c r="G412" s="796">
        <v>0.0</v>
      </c>
      <c r="H412" s="791">
        <f t="shared" si="194"/>
        <v>0</v>
      </c>
      <c r="I412" s="306">
        <f>(I411/60)</f>
        <v>0.8333333333</v>
      </c>
      <c r="J412" s="794"/>
      <c r="K412" s="788" t="s">
        <v>77</v>
      </c>
      <c r="L412" s="789">
        <v>7.0</v>
      </c>
      <c r="M412" s="793">
        <f>(L412-H412-H413)</f>
        <v>0</v>
      </c>
      <c r="N412" s="790">
        <v>20.0</v>
      </c>
      <c r="O412" s="792">
        <f t="shared" si="195"/>
        <v>20</v>
      </c>
      <c r="P412" s="793"/>
      <c r="Q412" s="774"/>
      <c r="R412" s="774"/>
      <c r="S412" s="774"/>
      <c r="T412" s="774"/>
      <c r="U412" s="774"/>
      <c r="V412" s="774"/>
      <c r="W412" s="774"/>
      <c r="X412" s="774"/>
      <c r="Y412" s="774"/>
      <c r="Z412" s="774"/>
      <c r="AA412" s="774"/>
      <c r="AB412" s="774"/>
    </row>
    <row r="413">
      <c r="A413" s="788" t="s">
        <v>78</v>
      </c>
      <c r="B413" s="800">
        <v>1.0</v>
      </c>
      <c r="C413" s="796">
        <v>6.0</v>
      </c>
      <c r="D413" s="796">
        <v>0.0</v>
      </c>
      <c r="E413" s="796">
        <v>0.0</v>
      </c>
      <c r="F413" s="796">
        <v>0.0</v>
      </c>
      <c r="G413" s="796">
        <v>0.0</v>
      </c>
      <c r="H413" s="791">
        <f t="shared" si="194"/>
        <v>7</v>
      </c>
      <c r="I413" s="792"/>
      <c r="J413" s="794"/>
      <c r="K413" s="788" t="s">
        <v>78</v>
      </c>
      <c r="L413" s="793" t="s">
        <v>79</v>
      </c>
      <c r="M413" s="792" t="s">
        <v>79</v>
      </c>
      <c r="N413" s="790" t="s">
        <v>79</v>
      </c>
      <c r="O413" s="792" t="s">
        <v>79</v>
      </c>
      <c r="P413" s="793"/>
      <c r="Q413" s="774"/>
      <c r="R413" s="774"/>
      <c r="S413" s="774"/>
      <c r="T413" s="774"/>
      <c r="U413" s="774"/>
      <c r="V413" s="774"/>
      <c r="W413" s="774"/>
      <c r="X413" s="774"/>
      <c r="Y413" s="774"/>
      <c r="Z413" s="774"/>
      <c r="AA413" s="774"/>
      <c r="AB413" s="774"/>
    </row>
    <row r="414">
      <c r="A414" s="781" t="s">
        <v>108</v>
      </c>
      <c r="B414" s="782">
        <v>11.0</v>
      </c>
      <c r="C414" s="782">
        <v>6.0</v>
      </c>
      <c r="D414" s="782">
        <v>9.0</v>
      </c>
      <c r="E414" s="782">
        <v>5.0</v>
      </c>
      <c r="F414" s="782">
        <v>0.0</v>
      </c>
      <c r="G414" s="782">
        <v>0.0</v>
      </c>
      <c r="H414" s="783">
        <f t="shared" si="194"/>
        <v>31</v>
      </c>
      <c r="I414" s="784">
        <f>sum(H414:H416)</f>
        <v>36</v>
      </c>
      <c r="J414" s="794"/>
      <c r="K414" s="781" t="s">
        <v>108</v>
      </c>
      <c r="L414" s="786">
        <v>62.0</v>
      </c>
      <c r="M414" s="784">
        <f>(L414-H414)</f>
        <v>31</v>
      </c>
      <c r="N414" s="782">
        <v>40.0</v>
      </c>
      <c r="O414" s="784">
        <f t="shared" ref="O414:O415" si="196">sum(M414,N414)</f>
        <v>71</v>
      </c>
      <c r="P414" s="786"/>
      <c r="Q414" s="774"/>
      <c r="R414" s="774"/>
      <c r="S414" s="774"/>
      <c r="T414" s="774"/>
      <c r="U414" s="774"/>
      <c r="V414" s="774"/>
      <c r="W414" s="774"/>
      <c r="X414" s="774"/>
      <c r="Y414" s="774"/>
      <c r="Z414" s="774"/>
      <c r="AA414" s="774"/>
      <c r="AB414" s="774"/>
    </row>
    <row r="415">
      <c r="A415" s="788" t="s">
        <v>77</v>
      </c>
      <c r="B415" s="796">
        <v>0.0</v>
      </c>
      <c r="C415" s="796">
        <v>0.0</v>
      </c>
      <c r="D415" s="790">
        <v>0.0</v>
      </c>
      <c r="E415" s="790">
        <v>0.0</v>
      </c>
      <c r="F415" s="790">
        <v>0.0</v>
      </c>
      <c r="G415" s="790">
        <v>0.0</v>
      </c>
      <c r="H415" s="791">
        <f t="shared" si="194"/>
        <v>0</v>
      </c>
      <c r="I415" s="306">
        <f>(I414/60)</f>
        <v>0.6</v>
      </c>
      <c r="J415" s="794"/>
      <c r="K415" s="788" t="s">
        <v>77</v>
      </c>
      <c r="L415" s="789">
        <v>20.0</v>
      </c>
      <c r="M415" s="793">
        <f>(L415-H415-H416)</f>
        <v>15</v>
      </c>
      <c r="N415" s="790">
        <v>0.0</v>
      </c>
      <c r="O415" s="792">
        <f t="shared" si="196"/>
        <v>15</v>
      </c>
      <c r="P415" s="793"/>
      <c r="Q415" s="774"/>
      <c r="R415" s="774"/>
      <c r="S415" s="774"/>
      <c r="T415" s="774"/>
      <c r="U415" s="774"/>
      <c r="V415" s="774"/>
      <c r="W415" s="774"/>
      <c r="X415" s="774"/>
      <c r="Y415" s="774"/>
      <c r="Z415" s="774"/>
      <c r="AA415" s="774"/>
      <c r="AB415" s="774"/>
    </row>
    <row r="416">
      <c r="A416" s="788" t="s">
        <v>78</v>
      </c>
      <c r="B416" s="796">
        <v>0.0</v>
      </c>
      <c r="C416" s="796">
        <v>0.0</v>
      </c>
      <c r="D416" s="790">
        <v>4.0</v>
      </c>
      <c r="E416" s="790">
        <v>1.0</v>
      </c>
      <c r="F416" s="790">
        <v>0.0</v>
      </c>
      <c r="G416" s="790">
        <v>0.0</v>
      </c>
      <c r="H416" s="791">
        <f t="shared" si="194"/>
        <v>5</v>
      </c>
      <c r="I416" s="792"/>
      <c r="J416" s="794"/>
      <c r="K416" s="788" t="s">
        <v>78</v>
      </c>
      <c r="L416" s="793" t="s">
        <v>79</v>
      </c>
      <c r="M416" s="792" t="s">
        <v>79</v>
      </c>
      <c r="N416" s="790" t="s">
        <v>79</v>
      </c>
      <c r="O416" s="792" t="s">
        <v>79</v>
      </c>
      <c r="P416" s="793"/>
      <c r="Q416" s="774"/>
      <c r="R416" s="774"/>
      <c r="S416" s="774"/>
      <c r="T416" s="774"/>
      <c r="U416" s="774"/>
      <c r="V416" s="774"/>
      <c r="W416" s="774"/>
      <c r="X416" s="774"/>
      <c r="Y416" s="774"/>
      <c r="Z416" s="774"/>
      <c r="AA416" s="774"/>
      <c r="AB416" s="774"/>
    </row>
    <row r="417">
      <c r="A417" s="781" t="s">
        <v>111</v>
      </c>
      <c r="B417" s="782">
        <v>4.0</v>
      </c>
      <c r="C417" s="782">
        <v>5.0</v>
      </c>
      <c r="D417" s="782">
        <v>5.0</v>
      </c>
      <c r="E417" s="782">
        <v>5.0</v>
      </c>
      <c r="F417" s="782">
        <v>5.0</v>
      </c>
      <c r="G417" s="782">
        <v>0.0</v>
      </c>
      <c r="H417" s="783">
        <f t="shared" si="194"/>
        <v>24</v>
      </c>
      <c r="I417" s="784">
        <f>sum(H417:H419)</f>
        <v>26</v>
      </c>
      <c r="J417" s="920"/>
      <c r="K417" s="781" t="s">
        <v>111</v>
      </c>
      <c r="L417" s="786">
        <v>25.0</v>
      </c>
      <c r="M417" s="784">
        <f>(L417-H417)</f>
        <v>1</v>
      </c>
      <c r="N417" s="782">
        <v>30.0</v>
      </c>
      <c r="O417" s="784">
        <f t="shared" ref="O417:O418" si="197">sum(M417,N417)</f>
        <v>31</v>
      </c>
      <c r="P417" s="784"/>
      <c r="Q417" s="774"/>
      <c r="R417" s="774"/>
      <c r="S417" s="774"/>
      <c r="T417" s="774"/>
      <c r="U417" s="774"/>
      <c r="V417" s="774"/>
      <c r="W417" s="774"/>
      <c r="X417" s="774"/>
      <c r="Y417" s="774"/>
      <c r="Z417" s="774"/>
      <c r="AA417" s="774"/>
      <c r="AB417" s="774"/>
    </row>
    <row r="418">
      <c r="A418" s="788" t="s">
        <v>77</v>
      </c>
      <c r="B418" s="796">
        <v>0.0</v>
      </c>
      <c r="C418" s="796">
        <v>1.0</v>
      </c>
      <c r="D418" s="796">
        <v>0.0</v>
      </c>
      <c r="E418" s="796">
        <v>0.0</v>
      </c>
      <c r="F418" s="796">
        <v>0.0</v>
      </c>
      <c r="G418" s="796">
        <v>0.0</v>
      </c>
      <c r="H418" s="791">
        <f t="shared" si="194"/>
        <v>1</v>
      </c>
      <c r="I418" s="306">
        <f>(I417/60)</f>
        <v>0.4333333333</v>
      </c>
      <c r="J418" s="920"/>
      <c r="K418" s="788" t="s">
        <v>77</v>
      </c>
      <c r="L418" s="789">
        <v>7.0</v>
      </c>
      <c r="M418" s="793">
        <f>(L418-H418-H419)</f>
        <v>5</v>
      </c>
      <c r="N418" s="790">
        <v>10.0</v>
      </c>
      <c r="O418" s="792">
        <f t="shared" si="197"/>
        <v>15</v>
      </c>
      <c r="P418" s="793"/>
      <c r="Q418" s="774"/>
      <c r="R418" s="774"/>
      <c r="S418" s="774"/>
      <c r="T418" s="774"/>
      <c r="U418" s="774"/>
      <c r="V418" s="774"/>
      <c r="W418" s="774"/>
      <c r="X418" s="774"/>
      <c r="Y418" s="774"/>
      <c r="Z418" s="774"/>
      <c r="AA418" s="774"/>
      <c r="AB418" s="774"/>
    </row>
    <row r="419">
      <c r="A419" s="788" t="s">
        <v>78</v>
      </c>
      <c r="B419" s="796">
        <v>0.0</v>
      </c>
      <c r="C419" s="796">
        <v>1.0</v>
      </c>
      <c r="D419" s="796">
        <v>0.0</v>
      </c>
      <c r="E419" s="796">
        <v>0.0</v>
      </c>
      <c r="F419" s="796">
        <v>0.0</v>
      </c>
      <c r="G419" s="796">
        <v>0.0</v>
      </c>
      <c r="H419" s="791">
        <f t="shared" si="194"/>
        <v>1</v>
      </c>
      <c r="I419" s="792"/>
      <c r="J419" s="920"/>
      <c r="K419" s="788" t="s">
        <v>78</v>
      </c>
      <c r="L419" s="793" t="s">
        <v>79</v>
      </c>
      <c r="M419" s="792" t="s">
        <v>79</v>
      </c>
      <c r="N419" s="790" t="s">
        <v>79</v>
      </c>
      <c r="O419" s="792" t="s">
        <v>79</v>
      </c>
      <c r="P419" s="793"/>
      <c r="Q419" s="774"/>
      <c r="R419" s="774"/>
      <c r="S419" s="774"/>
      <c r="T419" s="774"/>
      <c r="U419" s="774"/>
      <c r="V419" s="774"/>
      <c r="W419" s="774"/>
      <c r="X419" s="774"/>
      <c r="Y419" s="774"/>
      <c r="Z419" s="774"/>
      <c r="AA419" s="774"/>
      <c r="AB419" s="774"/>
    </row>
    <row r="420">
      <c r="A420" s="781" t="s">
        <v>244</v>
      </c>
      <c r="B420" s="782">
        <v>6.0</v>
      </c>
      <c r="C420" s="782">
        <v>4.0</v>
      </c>
      <c r="D420" s="782">
        <v>2.0</v>
      </c>
      <c r="E420" s="782">
        <v>0.0</v>
      </c>
      <c r="F420" s="782">
        <v>8.0</v>
      </c>
      <c r="G420" s="782">
        <v>3.0</v>
      </c>
      <c r="H420" s="783">
        <f t="shared" si="194"/>
        <v>23</v>
      </c>
      <c r="I420" s="784">
        <f>sum(H420:H422)</f>
        <v>26</v>
      </c>
      <c r="J420" s="920"/>
      <c r="K420" s="781" t="s">
        <v>244</v>
      </c>
      <c r="L420" s="786">
        <v>37.0</v>
      </c>
      <c r="M420" s="784">
        <f>(L420-H420)</f>
        <v>14</v>
      </c>
      <c r="N420" s="782">
        <v>20.0</v>
      </c>
      <c r="O420" s="784">
        <f t="shared" ref="O420:O421" si="198">sum(M420,N420)</f>
        <v>34</v>
      </c>
      <c r="P420" s="784"/>
      <c r="Q420" s="774"/>
      <c r="R420" s="774"/>
      <c r="S420" s="774"/>
      <c r="T420" s="774"/>
      <c r="U420" s="774"/>
      <c r="V420" s="774"/>
      <c r="W420" s="774"/>
      <c r="X420" s="774"/>
      <c r="Y420" s="774"/>
      <c r="Z420" s="774"/>
      <c r="AA420" s="774"/>
      <c r="AB420" s="774"/>
    </row>
    <row r="421">
      <c r="A421" s="788" t="s">
        <v>77</v>
      </c>
      <c r="B421" s="796">
        <v>0.0</v>
      </c>
      <c r="C421" s="796">
        <v>0.0</v>
      </c>
      <c r="D421" s="796">
        <v>0.0</v>
      </c>
      <c r="E421" s="796">
        <v>0.0</v>
      </c>
      <c r="F421" s="796">
        <v>1.0</v>
      </c>
      <c r="G421" s="796">
        <v>0.0</v>
      </c>
      <c r="H421" s="791">
        <f t="shared" si="194"/>
        <v>1</v>
      </c>
      <c r="I421" s="306">
        <f>(I420/60)</f>
        <v>0.4333333333</v>
      </c>
      <c r="J421" s="920"/>
      <c r="K421" s="788" t="s">
        <v>77</v>
      </c>
      <c r="L421" s="789">
        <v>4.0</v>
      </c>
      <c r="M421" s="793">
        <f>(L421-H421-H422)</f>
        <v>1</v>
      </c>
      <c r="N421" s="790">
        <v>5.0</v>
      </c>
      <c r="O421" s="792">
        <f t="shared" si="198"/>
        <v>6</v>
      </c>
      <c r="P421" s="793"/>
      <c r="Q421" s="774"/>
      <c r="R421" s="774"/>
      <c r="S421" s="774"/>
      <c r="T421" s="774"/>
      <c r="U421" s="774"/>
      <c r="V421" s="774"/>
      <c r="W421" s="774"/>
      <c r="X421" s="774"/>
      <c r="Y421" s="774"/>
      <c r="Z421" s="774"/>
      <c r="AA421" s="774"/>
      <c r="AB421" s="774"/>
    </row>
    <row r="422">
      <c r="A422" s="788" t="s">
        <v>78</v>
      </c>
      <c r="B422" s="796">
        <v>0.0</v>
      </c>
      <c r="C422" s="796">
        <v>0.0</v>
      </c>
      <c r="D422" s="796">
        <v>0.0</v>
      </c>
      <c r="E422" s="796">
        <v>0.0</v>
      </c>
      <c r="F422" s="796">
        <v>2.0</v>
      </c>
      <c r="G422" s="796">
        <v>0.0</v>
      </c>
      <c r="H422" s="791">
        <f t="shared" si="194"/>
        <v>2</v>
      </c>
      <c r="I422" s="792"/>
      <c r="J422" s="33"/>
      <c r="K422" s="788" t="s">
        <v>78</v>
      </c>
      <c r="L422" s="793" t="s">
        <v>79</v>
      </c>
      <c r="M422" s="792" t="s">
        <v>79</v>
      </c>
      <c r="N422" s="790" t="s">
        <v>79</v>
      </c>
      <c r="O422" s="792" t="s">
        <v>79</v>
      </c>
      <c r="P422" s="793"/>
      <c r="Q422" s="774"/>
      <c r="R422" s="774"/>
      <c r="S422" s="774"/>
      <c r="T422" s="774"/>
      <c r="U422" s="774"/>
      <c r="V422" s="774"/>
      <c r="W422" s="774"/>
      <c r="X422" s="774"/>
      <c r="Y422" s="774"/>
      <c r="Z422" s="774"/>
      <c r="AA422" s="774"/>
      <c r="AB422" s="774"/>
    </row>
    <row r="423">
      <c r="A423" s="801" t="s">
        <v>271</v>
      </c>
      <c r="B423" s="779">
        <f t="shared" ref="B423:G423" si="199"> sum(B424, B425, B426, B427,B428,B429,B430,B431,B432,B433,B434,B435)</f>
        <v>14</v>
      </c>
      <c r="C423" s="779">
        <f t="shared" si="199"/>
        <v>10</v>
      </c>
      <c r="D423" s="779">
        <f t="shared" si="199"/>
        <v>13</v>
      </c>
      <c r="E423" s="779">
        <f t="shared" si="199"/>
        <v>3</v>
      </c>
      <c r="F423" s="779">
        <f t="shared" si="199"/>
        <v>6</v>
      </c>
      <c r="G423" s="779">
        <f t="shared" si="199"/>
        <v>9</v>
      </c>
      <c r="H423" s="780">
        <f>SUM(B423:G423)</f>
        <v>55</v>
      </c>
      <c r="I423" s="779">
        <v>0.0</v>
      </c>
      <c r="J423" s="773"/>
      <c r="K423" s="801" t="s">
        <v>271</v>
      </c>
      <c r="L423" s="798"/>
      <c r="M423" s="798"/>
      <c r="N423" s="798"/>
      <c r="O423" s="798"/>
      <c r="P423" s="798"/>
      <c r="Q423" s="774"/>
      <c r="R423" s="774"/>
      <c r="S423" s="774"/>
      <c r="T423" s="774"/>
      <c r="U423" s="774"/>
      <c r="V423" s="774"/>
      <c r="W423" s="774"/>
      <c r="X423" s="774"/>
      <c r="Y423" s="774"/>
      <c r="Z423" s="774"/>
      <c r="AA423" s="774"/>
      <c r="AB423" s="774"/>
    </row>
    <row r="424">
      <c r="A424" s="781" t="s">
        <v>240</v>
      </c>
      <c r="B424" s="782">
        <v>4.0</v>
      </c>
      <c r="C424" s="782">
        <v>2.0</v>
      </c>
      <c r="D424" s="782">
        <v>5.0</v>
      </c>
      <c r="E424" s="782">
        <v>0.0</v>
      </c>
      <c r="F424" s="782">
        <v>0.0</v>
      </c>
      <c r="G424" s="782">
        <v>5.0</v>
      </c>
      <c r="H424" s="783">
        <f t="shared" ref="H424:H435" si="200">sum(B424:G424)</f>
        <v>16</v>
      </c>
      <c r="I424" s="784">
        <f>sum(H424:H426)</f>
        <v>18</v>
      </c>
      <c r="J424" s="794"/>
      <c r="K424" s="781" t="s">
        <v>240</v>
      </c>
      <c r="L424" s="786">
        <v>49.0</v>
      </c>
      <c r="M424" s="784">
        <f>(L424-H424)</f>
        <v>33</v>
      </c>
      <c r="N424" s="782">
        <v>0.0</v>
      </c>
      <c r="O424" s="784">
        <f t="shared" ref="O424:O425" si="201">sum(M424,N424)</f>
        <v>33</v>
      </c>
      <c r="P424" s="786"/>
      <c r="Q424" s="774"/>
      <c r="R424" s="774"/>
      <c r="S424" s="774"/>
      <c r="T424" s="774"/>
      <c r="U424" s="774"/>
      <c r="V424" s="774"/>
      <c r="W424" s="774"/>
      <c r="X424" s="774"/>
      <c r="Y424" s="774"/>
      <c r="Z424" s="774"/>
      <c r="AA424" s="774"/>
      <c r="AB424" s="774"/>
    </row>
    <row r="425">
      <c r="A425" s="788" t="s">
        <v>77</v>
      </c>
      <c r="B425" s="796">
        <v>0.0</v>
      </c>
      <c r="C425" s="796">
        <v>0.0</v>
      </c>
      <c r="D425" s="796">
        <v>0.0</v>
      </c>
      <c r="E425" s="796">
        <v>0.0</v>
      </c>
      <c r="F425" s="796">
        <v>0.0</v>
      </c>
      <c r="G425" s="796">
        <v>0.0</v>
      </c>
      <c r="H425" s="797">
        <f t="shared" si="200"/>
        <v>0</v>
      </c>
      <c r="I425" s="306">
        <f>(I424/60)</f>
        <v>0.3</v>
      </c>
      <c r="J425" s="794"/>
      <c r="K425" s="788" t="s">
        <v>77</v>
      </c>
      <c r="L425" s="789">
        <v>5.0</v>
      </c>
      <c r="M425" s="793">
        <f>(L425-H425-H426)</f>
        <v>3</v>
      </c>
      <c r="N425" s="790">
        <v>0.0</v>
      </c>
      <c r="O425" s="792">
        <f t="shared" si="201"/>
        <v>3</v>
      </c>
      <c r="P425" s="793"/>
      <c r="Q425" s="774"/>
      <c r="R425" s="774"/>
      <c r="S425" s="774"/>
      <c r="T425" s="774"/>
      <c r="U425" s="774"/>
      <c r="V425" s="774"/>
      <c r="W425" s="774"/>
      <c r="X425" s="774"/>
      <c r="Y425" s="774"/>
      <c r="Z425" s="774"/>
      <c r="AA425" s="774"/>
      <c r="AB425" s="774"/>
    </row>
    <row r="426">
      <c r="A426" s="788" t="s">
        <v>78</v>
      </c>
      <c r="B426" s="796">
        <v>0.0</v>
      </c>
      <c r="C426" s="796">
        <v>0.0</v>
      </c>
      <c r="D426" s="796">
        <v>1.0</v>
      </c>
      <c r="E426" s="796">
        <v>0.0</v>
      </c>
      <c r="F426" s="796">
        <v>0.0</v>
      </c>
      <c r="G426" s="796">
        <v>1.0</v>
      </c>
      <c r="H426" s="797">
        <f t="shared" si="200"/>
        <v>2</v>
      </c>
      <c r="I426" s="792"/>
      <c r="J426" s="794"/>
      <c r="K426" s="788" t="s">
        <v>78</v>
      </c>
      <c r="L426" s="793" t="s">
        <v>79</v>
      </c>
      <c r="M426" s="792" t="s">
        <v>79</v>
      </c>
      <c r="N426" s="790" t="s">
        <v>79</v>
      </c>
      <c r="O426" s="792" t="s">
        <v>79</v>
      </c>
      <c r="P426" s="793"/>
      <c r="Q426" s="774"/>
      <c r="R426" s="774"/>
      <c r="S426" s="774"/>
      <c r="T426" s="774"/>
      <c r="U426" s="774"/>
      <c r="V426" s="774"/>
      <c r="W426" s="774"/>
      <c r="X426" s="774"/>
      <c r="Y426" s="774"/>
      <c r="Z426" s="774"/>
      <c r="AA426" s="774"/>
      <c r="AB426" s="774"/>
    </row>
    <row r="427">
      <c r="A427" s="781" t="s">
        <v>14</v>
      </c>
      <c r="B427" s="782">
        <v>4.0</v>
      </c>
      <c r="C427" s="786">
        <v>3.0</v>
      </c>
      <c r="D427" s="782">
        <v>3.0</v>
      </c>
      <c r="E427" s="782">
        <v>0.0</v>
      </c>
      <c r="F427" s="782">
        <v>0.0</v>
      </c>
      <c r="G427" s="782">
        <v>3.0</v>
      </c>
      <c r="H427" s="783">
        <f t="shared" si="200"/>
        <v>13</v>
      </c>
      <c r="I427" s="784">
        <f>sum(H427:H429)</f>
        <v>14</v>
      </c>
      <c r="J427" s="794"/>
      <c r="K427" s="781" t="s">
        <v>14</v>
      </c>
      <c r="L427" s="786">
        <v>36.0</v>
      </c>
      <c r="M427" s="784">
        <f>(L427-H427)</f>
        <v>23</v>
      </c>
      <c r="N427" s="782">
        <v>15.0</v>
      </c>
      <c r="O427" s="784">
        <f t="shared" ref="O427:O428" si="202">sum(M427,N427)</f>
        <v>38</v>
      </c>
      <c r="P427" s="784"/>
      <c r="Q427" s="925"/>
      <c r="R427" s="774"/>
      <c r="S427" s="774"/>
      <c r="T427" s="774"/>
      <c r="U427" s="774"/>
      <c r="V427" s="774"/>
      <c r="W427" s="774"/>
      <c r="X427" s="774"/>
      <c r="Y427" s="774"/>
      <c r="Z427" s="774"/>
      <c r="AA427" s="774"/>
      <c r="AB427" s="774"/>
    </row>
    <row r="428">
      <c r="A428" s="788" t="s">
        <v>77</v>
      </c>
      <c r="B428" s="800">
        <v>0.0</v>
      </c>
      <c r="C428" s="796">
        <v>0.0</v>
      </c>
      <c r="D428" s="796">
        <v>0.0</v>
      </c>
      <c r="E428" s="796">
        <v>0.0</v>
      </c>
      <c r="F428" s="796">
        <v>0.0</v>
      </c>
      <c r="G428" s="796">
        <v>0.0</v>
      </c>
      <c r="H428" s="791">
        <f t="shared" si="200"/>
        <v>0</v>
      </c>
      <c r="I428" s="306">
        <f>(I427/60)</f>
        <v>0.2333333333</v>
      </c>
      <c r="J428" s="794"/>
      <c r="K428" s="788" t="s">
        <v>77</v>
      </c>
      <c r="L428" s="789">
        <v>1.0</v>
      </c>
      <c r="M428" s="793">
        <f>(L428-H428-H429)</f>
        <v>0</v>
      </c>
      <c r="N428" s="790">
        <v>5.0</v>
      </c>
      <c r="O428" s="792">
        <f t="shared" si="202"/>
        <v>5</v>
      </c>
      <c r="P428" s="793"/>
      <c r="Q428" s="774"/>
      <c r="R428" s="774"/>
      <c r="S428" s="774"/>
      <c r="T428" s="774"/>
      <c r="U428" s="774"/>
      <c r="V428" s="774"/>
      <c r="W428" s="774"/>
      <c r="X428" s="774"/>
      <c r="Y428" s="774"/>
      <c r="Z428" s="774"/>
      <c r="AA428" s="774"/>
      <c r="AB428" s="774"/>
    </row>
    <row r="429">
      <c r="A429" s="788" t="s">
        <v>78</v>
      </c>
      <c r="B429" s="800">
        <v>1.0</v>
      </c>
      <c r="C429" s="796">
        <v>0.0</v>
      </c>
      <c r="D429" s="796">
        <v>0.0</v>
      </c>
      <c r="E429" s="796">
        <v>0.0</v>
      </c>
      <c r="F429" s="796">
        <v>0.0</v>
      </c>
      <c r="G429" s="796">
        <v>0.0</v>
      </c>
      <c r="H429" s="791">
        <f t="shared" si="200"/>
        <v>1</v>
      </c>
      <c r="I429" s="792"/>
      <c r="J429" s="794"/>
      <c r="K429" s="788" t="s">
        <v>78</v>
      </c>
      <c r="L429" s="793" t="s">
        <v>79</v>
      </c>
      <c r="M429" s="792" t="s">
        <v>79</v>
      </c>
      <c r="N429" s="790" t="s">
        <v>79</v>
      </c>
      <c r="O429" s="792" t="s">
        <v>79</v>
      </c>
      <c r="P429" s="793"/>
      <c r="Q429" s="774"/>
      <c r="R429" s="774"/>
      <c r="S429" s="774"/>
      <c r="T429" s="774"/>
      <c r="U429" s="774"/>
      <c r="V429" s="774"/>
      <c r="W429" s="774"/>
      <c r="X429" s="774"/>
      <c r="Y429" s="774"/>
      <c r="Z429" s="774"/>
      <c r="AA429" s="774"/>
      <c r="AB429" s="774"/>
    </row>
    <row r="430">
      <c r="A430" s="781" t="s">
        <v>120</v>
      </c>
      <c r="B430" s="782">
        <v>5.0</v>
      </c>
      <c r="C430" s="782">
        <v>5.0</v>
      </c>
      <c r="D430" s="782">
        <v>4.0</v>
      </c>
      <c r="E430" s="782">
        <v>3.0</v>
      </c>
      <c r="F430" s="782">
        <v>6.0</v>
      </c>
      <c r="G430" s="782">
        <v>0.0</v>
      </c>
      <c r="H430" s="783">
        <f t="shared" si="200"/>
        <v>23</v>
      </c>
      <c r="I430" s="784">
        <f>sum(H430:H432)</f>
        <v>23</v>
      </c>
      <c r="J430" s="794"/>
      <c r="K430" s="781" t="s">
        <v>120</v>
      </c>
      <c r="L430" s="786">
        <v>32.0</v>
      </c>
      <c r="M430" s="784">
        <f>(L430-H430)</f>
        <v>9</v>
      </c>
      <c r="N430" s="782">
        <v>25.0</v>
      </c>
      <c r="O430" s="784">
        <f t="shared" ref="O430:O431" si="203">sum(M430,N430)</f>
        <v>34</v>
      </c>
      <c r="P430" s="784"/>
      <c r="Q430" s="927" t="s">
        <v>362</v>
      </c>
      <c r="R430" s="774"/>
      <c r="S430" s="774"/>
      <c r="T430" s="774"/>
      <c r="U430" s="774"/>
      <c r="V430" s="774"/>
      <c r="W430" s="774"/>
      <c r="X430" s="774"/>
      <c r="Y430" s="774"/>
      <c r="Z430" s="774"/>
      <c r="AA430" s="774"/>
      <c r="AB430" s="774"/>
    </row>
    <row r="431">
      <c r="A431" s="788" t="s">
        <v>77</v>
      </c>
      <c r="B431" s="796">
        <v>0.0</v>
      </c>
      <c r="C431" s="796">
        <v>0.0</v>
      </c>
      <c r="D431" s="796">
        <v>0.0</v>
      </c>
      <c r="E431" s="796">
        <v>0.0</v>
      </c>
      <c r="F431" s="796">
        <v>0.0</v>
      </c>
      <c r="G431" s="796">
        <v>0.0</v>
      </c>
      <c r="H431" s="791">
        <f t="shared" si="200"/>
        <v>0</v>
      </c>
      <c r="I431" s="306">
        <f>(I430/60)</f>
        <v>0.3833333333</v>
      </c>
      <c r="J431" s="794"/>
      <c r="K431" s="788" t="s">
        <v>77</v>
      </c>
      <c r="L431" s="789">
        <v>1.0</v>
      </c>
      <c r="M431" s="793">
        <f>(L431-H431-H432)</f>
        <v>1</v>
      </c>
      <c r="N431" s="790">
        <v>5.0</v>
      </c>
      <c r="O431" s="792">
        <f t="shared" si="203"/>
        <v>6</v>
      </c>
      <c r="P431" s="793"/>
      <c r="Q431" s="927" t="s">
        <v>363</v>
      </c>
      <c r="R431" s="774"/>
      <c r="S431" s="774"/>
      <c r="T431" s="774"/>
      <c r="U431" s="774"/>
      <c r="V431" s="774"/>
      <c r="W431" s="774"/>
      <c r="X431" s="774"/>
      <c r="Y431" s="774"/>
      <c r="Z431" s="774"/>
      <c r="AA431" s="774"/>
      <c r="AB431" s="774"/>
    </row>
    <row r="432">
      <c r="A432" s="788" t="s">
        <v>78</v>
      </c>
      <c r="B432" s="796">
        <v>0.0</v>
      </c>
      <c r="C432" s="796">
        <v>0.0</v>
      </c>
      <c r="D432" s="796">
        <v>0.0</v>
      </c>
      <c r="E432" s="796">
        <v>0.0</v>
      </c>
      <c r="F432" s="796">
        <v>0.0</v>
      </c>
      <c r="G432" s="796">
        <v>0.0</v>
      </c>
      <c r="H432" s="791">
        <f t="shared" si="200"/>
        <v>0</v>
      </c>
      <c r="I432" s="792"/>
      <c r="J432" s="794"/>
      <c r="K432" s="788" t="s">
        <v>78</v>
      </c>
      <c r="L432" s="793" t="s">
        <v>79</v>
      </c>
      <c r="M432" s="792" t="s">
        <v>79</v>
      </c>
      <c r="N432" s="790" t="s">
        <v>79</v>
      </c>
      <c r="O432" s="792" t="s">
        <v>79</v>
      </c>
      <c r="P432" s="793"/>
      <c r="Q432" s="774"/>
      <c r="R432" s="774"/>
      <c r="S432" s="774"/>
      <c r="T432" s="774"/>
      <c r="U432" s="774"/>
      <c r="V432" s="774"/>
      <c r="W432" s="774"/>
      <c r="X432" s="774"/>
      <c r="Y432" s="774"/>
      <c r="Z432" s="774"/>
      <c r="AA432" s="774"/>
      <c r="AB432" s="774"/>
    </row>
    <row r="433">
      <c r="A433" s="795" t="s">
        <v>342</v>
      </c>
      <c r="B433" s="782">
        <v>0.0</v>
      </c>
      <c r="C433" s="782">
        <v>0.0</v>
      </c>
      <c r="D433" s="782">
        <v>0.0</v>
      </c>
      <c r="E433" s="782">
        <v>0.0</v>
      </c>
      <c r="F433" s="782">
        <v>0.0</v>
      </c>
      <c r="G433" s="782">
        <v>0.0</v>
      </c>
      <c r="H433" s="783">
        <f t="shared" si="200"/>
        <v>0</v>
      </c>
      <c r="I433" s="784">
        <f>sum(H433:H435)</f>
        <v>0</v>
      </c>
      <c r="J433" s="785"/>
      <c r="K433" s="795" t="s">
        <v>342</v>
      </c>
      <c r="L433" s="786">
        <v>40.0</v>
      </c>
      <c r="M433" s="784">
        <f>(L433-H433)</f>
        <v>40</v>
      </c>
      <c r="N433" s="782">
        <v>0.0</v>
      </c>
      <c r="O433" s="784">
        <f t="shared" ref="O433:O434" si="204">sum(M433,N433)</f>
        <v>40</v>
      </c>
      <c r="P433" s="784"/>
      <c r="Q433" s="787"/>
      <c r="R433" s="774"/>
      <c r="S433" s="774"/>
      <c r="T433" s="774"/>
      <c r="U433" s="774"/>
      <c r="V433" s="774"/>
      <c r="W433" s="774"/>
      <c r="X433" s="774"/>
      <c r="Y433" s="774"/>
      <c r="Z433" s="774"/>
      <c r="AA433" s="774"/>
      <c r="AB433" s="774"/>
    </row>
    <row r="434">
      <c r="A434" s="788" t="s">
        <v>77</v>
      </c>
      <c r="B434" s="789">
        <v>0.0</v>
      </c>
      <c r="C434" s="790">
        <v>0.0</v>
      </c>
      <c r="D434" s="790">
        <v>0.0</v>
      </c>
      <c r="E434" s="790">
        <v>0.0</v>
      </c>
      <c r="F434" s="790">
        <v>0.0</v>
      </c>
      <c r="G434" s="796">
        <v>0.0</v>
      </c>
      <c r="H434" s="791">
        <f t="shared" si="200"/>
        <v>0</v>
      </c>
      <c r="I434" s="306">
        <f>(I433/60)</f>
        <v>0</v>
      </c>
      <c r="J434" s="785"/>
      <c r="K434" s="788" t="s">
        <v>77</v>
      </c>
      <c r="L434" s="789">
        <v>5.0</v>
      </c>
      <c r="M434" s="793">
        <f>(L434-H434-H435)</f>
        <v>5</v>
      </c>
      <c r="N434" s="790">
        <v>0.0</v>
      </c>
      <c r="O434" s="792">
        <f t="shared" si="204"/>
        <v>5</v>
      </c>
      <c r="P434" s="792"/>
      <c r="Q434" s="787"/>
      <c r="R434" s="774"/>
      <c r="S434" s="774"/>
      <c r="T434" s="774"/>
      <c r="U434" s="774"/>
      <c r="V434" s="774"/>
      <c r="W434" s="774"/>
      <c r="X434" s="774"/>
      <c r="Y434" s="774"/>
      <c r="Z434" s="774"/>
      <c r="AA434" s="774"/>
      <c r="AB434" s="774"/>
    </row>
    <row r="435">
      <c r="A435" s="788" t="s">
        <v>78</v>
      </c>
      <c r="B435" s="789">
        <v>0.0</v>
      </c>
      <c r="C435" s="790">
        <v>0.0</v>
      </c>
      <c r="D435" s="790">
        <v>0.0</v>
      </c>
      <c r="E435" s="790">
        <v>0.0</v>
      </c>
      <c r="F435" s="790">
        <v>0.0</v>
      </c>
      <c r="G435" s="796">
        <v>0.0</v>
      </c>
      <c r="H435" s="791">
        <f t="shared" si="200"/>
        <v>0</v>
      </c>
      <c r="I435" s="792"/>
      <c r="J435" s="785"/>
      <c r="K435" s="788" t="s">
        <v>78</v>
      </c>
      <c r="L435" s="793" t="s">
        <v>79</v>
      </c>
      <c r="M435" s="792" t="s">
        <v>79</v>
      </c>
      <c r="N435" s="790" t="s">
        <v>79</v>
      </c>
      <c r="O435" s="792" t="s">
        <v>79</v>
      </c>
      <c r="P435" s="792"/>
      <c r="Q435" s="787"/>
      <c r="R435" s="774"/>
      <c r="S435" s="774"/>
      <c r="T435" s="774"/>
      <c r="U435" s="774"/>
      <c r="V435" s="774"/>
      <c r="W435" s="774"/>
      <c r="X435" s="774"/>
      <c r="Y435" s="774"/>
      <c r="Z435" s="774"/>
      <c r="AA435" s="774"/>
      <c r="AB435" s="774"/>
    </row>
    <row r="436">
      <c r="A436" s="801" t="s">
        <v>116</v>
      </c>
      <c r="B436" s="779">
        <f t="shared" ref="B436:G436" si="205"> sum(B437, B438, B439, B440,B441,B442,B443,B444,B445)</f>
        <v>21</v>
      </c>
      <c r="C436" s="779">
        <f t="shared" si="205"/>
        <v>31</v>
      </c>
      <c r="D436" s="779">
        <f t="shared" si="205"/>
        <v>28</v>
      </c>
      <c r="E436" s="779">
        <f t="shared" si="205"/>
        <v>13</v>
      </c>
      <c r="F436" s="779">
        <f t="shared" si="205"/>
        <v>13</v>
      </c>
      <c r="G436" s="779">
        <f t="shared" si="205"/>
        <v>0</v>
      </c>
      <c r="H436" s="780">
        <f>SUM(B436:G436)</f>
        <v>106</v>
      </c>
      <c r="I436" s="779">
        <v>0.0</v>
      </c>
      <c r="J436" s="773"/>
      <c r="K436" s="801" t="s">
        <v>116</v>
      </c>
      <c r="L436" s="798"/>
      <c r="M436" s="798"/>
      <c r="N436" s="798"/>
      <c r="O436" s="798"/>
      <c r="P436" s="798"/>
      <c r="Q436" s="774"/>
      <c r="R436" s="774"/>
      <c r="S436" s="774"/>
      <c r="T436" s="774"/>
      <c r="U436" s="774"/>
      <c r="V436" s="774"/>
      <c r="W436" s="774"/>
      <c r="X436" s="774"/>
      <c r="Y436" s="774"/>
      <c r="Z436" s="774"/>
      <c r="AA436" s="774"/>
      <c r="AB436" s="774"/>
    </row>
    <row r="437">
      <c r="A437" s="781" t="s">
        <v>113</v>
      </c>
      <c r="B437" s="782">
        <v>18.0</v>
      </c>
      <c r="C437" s="786">
        <v>14.0</v>
      </c>
      <c r="D437" s="782">
        <v>10.0</v>
      </c>
      <c r="E437" s="782">
        <v>9.0</v>
      </c>
      <c r="F437" s="782">
        <v>10.0</v>
      </c>
      <c r="G437" s="782">
        <v>0.0</v>
      </c>
      <c r="H437" s="783">
        <f t="shared" ref="H437:H445" si="206">sum(B437:G437)</f>
        <v>61</v>
      </c>
      <c r="I437" s="784">
        <f>sum(H437:H439)</f>
        <v>66</v>
      </c>
      <c r="J437" s="785"/>
      <c r="K437" s="781" t="s">
        <v>113</v>
      </c>
      <c r="L437" s="786">
        <v>158.0</v>
      </c>
      <c r="M437" s="784">
        <f>(L437-H437)</f>
        <v>97</v>
      </c>
      <c r="N437" s="782">
        <v>20.0</v>
      </c>
      <c r="O437" s="784">
        <f t="shared" ref="O437:O438" si="207">sum(M437,N437)</f>
        <v>117</v>
      </c>
      <c r="P437" s="786"/>
      <c r="Q437" s="774"/>
      <c r="R437" s="774"/>
      <c r="S437" s="774"/>
      <c r="T437" s="774"/>
      <c r="U437" s="774"/>
      <c r="V437" s="774"/>
      <c r="W437" s="774"/>
      <c r="X437" s="774"/>
      <c r="Y437" s="774"/>
      <c r="Z437" s="774"/>
      <c r="AA437" s="774"/>
      <c r="AB437" s="774"/>
    </row>
    <row r="438">
      <c r="A438" s="788" t="s">
        <v>77</v>
      </c>
      <c r="B438" s="800">
        <v>0.0</v>
      </c>
      <c r="C438" s="796">
        <v>0.0</v>
      </c>
      <c r="D438" s="796">
        <v>0.0</v>
      </c>
      <c r="E438" s="796">
        <v>0.0</v>
      </c>
      <c r="F438" s="796">
        <v>0.0</v>
      </c>
      <c r="G438" s="796">
        <v>0.0</v>
      </c>
      <c r="H438" s="791">
        <f t="shared" si="206"/>
        <v>0</v>
      </c>
      <c r="I438" s="306">
        <f>(I437/60)</f>
        <v>1.1</v>
      </c>
      <c r="J438" s="785"/>
      <c r="K438" s="788" t="s">
        <v>77</v>
      </c>
      <c r="L438" s="789">
        <v>12.0</v>
      </c>
      <c r="M438" s="793">
        <f>(L438-H438-H439)</f>
        <v>7</v>
      </c>
      <c r="N438" s="790">
        <v>15.0</v>
      </c>
      <c r="O438" s="792">
        <f t="shared" si="207"/>
        <v>22</v>
      </c>
      <c r="P438" s="792"/>
      <c r="Q438" s="774"/>
      <c r="R438" s="774"/>
      <c r="S438" s="774"/>
      <c r="T438" s="774"/>
      <c r="U438" s="774"/>
      <c r="V438" s="774"/>
      <c r="W438" s="774"/>
      <c r="X438" s="774"/>
      <c r="Y438" s="774"/>
      <c r="Z438" s="774"/>
      <c r="AA438" s="774"/>
      <c r="AB438" s="774"/>
    </row>
    <row r="439">
      <c r="A439" s="788" t="s">
        <v>78</v>
      </c>
      <c r="B439" s="800">
        <v>0.0</v>
      </c>
      <c r="C439" s="796">
        <v>4.0</v>
      </c>
      <c r="D439" s="796">
        <v>0.0</v>
      </c>
      <c r="E439" s="796">
        <v>0.0</v>
      </c>
      <c r="F439" s="796">
        <v>1.0</v>
      </c>
      <c r="G439" s="796">
        <v>0.0</v>
      </c>
      <c r="H439" s="791">
        <f t="shared" si="206"/>
        <v>5</v>
      </c>
      <c r="I439" s="792"/>
      <c r="J439" s="785"/>
      <c r="K439" s="788" t="s">
        <v>78</v>
      </c>
      <c r="L439" s="793" t="s">
        <v>79</v>
      </c>
      <c r="M439" s="792" t="s">
        <v>79</v>
      </c>
      <c r="N439" s="790" t="s">
        <v>79</v>
      </c>
      <c r="O439" s="792" t="s">
        <v>79</v>
      </c>
      <c r="P439" s="792"/>
      <c r="Q439" s="774"/>
      <c r="R439" s="774"/>
      <c r="S439" s="774"/>
      <c r="T439" s="774"/>
      <c r="U439" s="774"/>
      <c r="V439" s="774"/>
      <c r="W439" s="774"/>
      <c r="X439" s="774"/>
      <c r="Y439" s="774"/>
      <c r="Z439" s="774"/>
      <c r="AA439" s="774"/>
      <c r="AB439" s="774"/>
    </row>
    <row r="440">
      <c r="A440" s="781" t="s">
        <v>114</v>
      </c>
      <c r="B440" s="782">
        <v>0.0</v>
      </c>
      <c r="C440" s="786">
        <v>0.0</v>
      </c>
      <c r="D440" s="786">
        <v>8.0</v>
      </c>
      <c r="E440" s="782">
        <v>0.0</v>
      </c>
      <c r="F440" s="782">
        <v>0.0</v>
      </c>
      <c r="G440" s="782">
        <v>0.0</v>
      </c>
      <c r="H440" s="783">
        <f t="shared" si="206"/>
        <v>8</v>
      </c>
      <c r="I440" s="784">
        <f>sum(H440:H442)</f>
        <v>10</v>
      </c>
      <c r="J440" s="794"/>
      <c r="K440" s="781" t="s">
        <v>114</v>
      </c>
      <c r="L440" s="786">
        <v>42.0</v>
      </c>
      <c r="M440" s="784">
        <f>(L440-H440)</f>
        <v>34</v>
      </c>
      <c r="N440" s="782">
        <v>0.0</v>
      </c>
      <c r="O440" s="784">
        <f t="shared" ref="O440:O441" si="208">sum(M440,N440)</f>
        <v>34</v>
      </c>
      <c r="P440" s="784"/>
      <c r="Q440" s="774"/>
      <c r="R440" s="774"/>
      <c r="S440" s="774"/>
      <c r="T440" s="774"/>
      <c r="U440" s="774"/>
      <c r="V440" s="774"/>
      <c r="W440" s="774"/>
      <c r="X440" s="774"/>
      <c r="Y440" s="774"/>
      <c r="Z440" s="774"/>
      <c r="AA440" s="774"/>
      <c r="AB440" s="774"/>
    </row>
    <row r="441">
      <c r="A441" s="788" t="s">
        <v>77</v>
      </c>
      <c r="B441" s="796">
        <v>0.0</v>
      </c>
      <c r="C441" s="796">
        <v>0.0</v>
      </c>
      <c r="D441" s="790">
        <v>0.0</v>
      </c>
      <c r="E441" s="790">
        <v>0.0</v>
      </c>
      <c r="F441" s="790">
        <v>0.0</v>
      </c>
      <c r="G441" s="796">
        <v>0.0</v>
      </c>
      <c r="H441" s="791">
        <f t="shared" si="206"/>
        <v>0</v>
      </c>
      <c r="I441" s="306">
        <f>(I440/60)</f>
        <v>0.1666666667</v>
      </c>
      <c r="J441" s="794"/>
      <c r="K441" s="788" t="s">
        <v>77</v>
      </c>
      <c r="L441" s="789">
        <v>10.0</v>
      </c>
      <c r="M441" s="793">
        <f>(L441-H441-H442)</f>
        <v>8</v>
      </c>
      <c r="N441" s="790">
        <v>0.0</v>
      </c>
      <c r="O441" s="792">
        <f t="shared" si="208"/>
        <v>8</v>
      </c>
      <c r="P441" s="793"/>
      <c r="Q441" s="774"/>
      <c r="R441" s="774"/>
      <c r="S441" s="774"/>
      <c r="T441" s="774"/>
      <c r="U441" s="774"/>
      <c r="V441" s="774"/>
      <c r="W441" s="774"/>
      <c r="X441" s="774"/>
      <c r="Y441" s="774"/>
      <c r="Z441" s="774"/>
      <c r="AA441" s="774"/>
      <c r="AB441" s="774"/>
    </row>
    <row r="442">
      <c r="A442" s="788" t="s">
        <v>78</v>
      </c>
      <c r="B442" s="796">
        <v>0.0</v>
      </c>
      <c r="C442" s="796">
        <v>0.0</v>
      </c>
      <c r="D442" s="790">
        <v>2.0</v>
      </c>
      <c r="E442" s="790">
        <v>0.0</v>
      </c>
      <c r="F442" s="790">
        <v>0.0</v>
      </c>
      <c r="G442" s="796">
        <v>0.0</v>
      </c>
      <c r="H442" s="791">
        <f t="shared" si="206"/>
        <v>2</v>
      </c>
      <c r="I442" s="792"/>
      <c r="J442" s="794"/>
      <c r="K442" s="788" t="s">
        <v>78</v>
      </c>
      <c r="L442" s="793" t="s">
        <v>79</v>
      </c>
      <c r="M442" s="792" t="s">
        <v>79</v>
      </c>
      <c r="N442" s="790" t="s">
        <v>79</v>
      </c>
      <c r="O442" s="792" t="s">
        <v>79</v>
      </c>
      <c r="P442" s="793"/>
      <c r="Q442" s="774"/>
      <c r="R442" s="774"/>
      <c r="S442" s="774"/>
      <c r="T442" s="774"/>
      <c r="U442" s="774"/>
      <c r="V442" s="774"/>
      <c r="W442" s="774"/>
      <c r="X442" s="774"/>
      <c r="Y442" s="774"/>
      <c r="Z442" s="774"/>
      <c r="AA442" s="774"/>
      <c r="AB442" s="774"/>
    </row>
    <row r="443">
      <c r="A443" s="781" t="s">
        <v>115</v>
      </c>
      <c r="B443" s="782">
        <v>3.0</v>
      </c>
      <c r="C443" s="786">
        <v>13.0</v>
      </c>
      <c r="D443" s="782">
        <v>7.0</v>
      </c>
      <c r="E443" s="782">
        <v>3.0</v>
      </c>
      <c r="F443" s="782">
        <v>2.0</v>
      </c>
      <c r="G443" s="782">
        <v>0.0</v>
      </c>
      <c r="H443" s="783">
        <f t="shared" si="206"/>
        <v>28</v>
      </c>
      <c r="I443" s="784">
        <f>sum(H443:H445)</f>
        <v>30</v>
      </c>
      <c r="J443" s="794"/>
      <c r="K443" s="781" t="s">
        <v>115</v>
      </c>
      <c r="L443" s="786">
        <v>82.0</v>
      </c>
      <c r="M443" s="784">
        <f>(L443-H443)</f>
        <v>54</v>
      </c>
      <c r="N443" s="782">
        <v>10.0</v>
      </c>
      <c r="O443" s="784">
        <f t="shared" ref="O443:O444" si="209">sum(M443,N443)</f>
        <v>64</v>
      </c>
      <c r="P443" s="786"/>
      <c r="Q443" s="774"/>
      <c r="R443" s="774"/>
      <c r="S443" s="774"/>
      <c r="T443" s="774"/>
      <c r="U443" s="774"/>
      <c r="V443" s="774"/>
      <c r="W443" s="774"/>
      <c r="X443" s="774"/>
      <c r="Y443" s="774"/>
      <c r="Z443" s="774"/>
      <c r="AA443" s="774"/>
      <c r="AB443" s="774"/>
    </row>
    <row r="444">
      <c r="A444" s="788" t="s">
        <v>77</v>
      </c>
      <c r="B444" s="796">
        <v>0.0</v>
      </c>
      <c r="C444" s="796">
        <v>0.0</v>
      </c>
      <c r="D444" s="796">
        <v>0.0</v>
      </c>
      <c r="E444" s="796">
        <v>0.0</v>
      </c>
      <c r="F444" s="796">
        <v>0.0</v>
      </c>
      <c r="G444" s="796">
        <v>0.0</v>
      </c>
      <c r="H444" s="791">
        <f t="shared" si="206"/>
        <v>0</v>
      </c>
      <c r="I444" s="306">
        <f>(I443/60)</f>
        <v>0.5</v>
      </c>
      <c r="J444" s="794"/>
      <c r="K444" s="788" t="s">
        <v>77</v>
      </c>
      <c r="L444" s="789">
        <v>6.0</v>
      </c>
      <c r="M444" s="793">
        <f>(L444-H444-H445)</f>
        <v>4</v>
      </c>
      <c r="N444" s="790">
        <v>0.0</v>
      </c>
      <c r="O444" s="792">
        <f t="shared" si="209"/>
        <v>4</v>
      </c>
      <c r="P444" s="809"/>
      <c r="Q444" s="774"/>
      <c r="R444" s="774"/>
      <c r="S444" s="774"/>
      <c r="T444" s="774"/>
      <c r="U444" s="774"/>
      <c r="V444" s="774"/>
      <c r="W444" s="774"/>
      <c r="X444" s="774"/>
      <c r="Y444" s="774"/>
      <c r="Z444" s="774"/>
      <c r="AA444" s="774"/>
      <c r="AB444" s="774"/>
    </row>
    <row r="445">
      <c r="A445" s="788" t="s">
        <v>78</v>
      </c>
      <c r="B445" s="796">
        <v>0.0</v>
      </c>
      <c r="C445" s="796">
        <v>0.0</v>
      </c>
      <c r="D445" s="796">
        <v>1.0</v>
      </c>
      <c r="E445" s="796">
        <v>1.0</v>
      </c>
      <c r="F445" s="796">
        <v>0.0</v>
      </c>
      <c r="G445" s="796">
        <v>0.0</v>
      </c>
      <c r="H445" s="791">
        <f t="shared" si="206"/>
        <v>2</v>
      </c>
      <c r="I445" s="792"/>
      <c r="J445" s="794"/>
      <c r="K445" s="788" t="s">
        <v>78</v>
      </c>
      <c r="L445" s="793" t="s">
        <v>79</v>
      </c>
      <c r="M445" s="792" t="s">
        <v>79</v>
      </c>
      <c r="N445" s="790" t="s">
        <v>79</v>
      </c>
      <c r="O445" s="792" t="s">
        <v>79</v>
      </c>
      <c r="P445" s="809"/>
      <c r="Q445" s="774"/>
      <c r="R445" s="774"/>
      <c r="S445" s="774"/>
      <c r="T445" s="774"/>
      <c r="U445" s="774"/>
      <c r="V445" s="774"/>
      <c r="W445" s="774"/>
      <c r="X445" s="774"/>
      <c r="Y445" s="774"/>
      <c r="Z445" s="774"/>
      <c r="AA445" s="774"/>
      <c r="AB445" s="774"/>
    </row>
    <row r="446">
      <c r="A446" s="801"/>
      <c r="B446" s="798"/>
      <c r="C446" s="798"/>
      <c r="D446" s="798"/>
      <c r="E446" s="798"/>
      <c r="F446" s="798"/>
      <c r="G446" s="798"/>
      <c r="H446" s="798"/>
      <c r="I446" s="798"/>
      <c r="J446" s="773"/>
      <c r="K446" s="801"/>
      <c r="L446" s="798"/>
      <c r="M446" s="798"/>
      <c r="N446" s="798"/>
      <c r="O446" s="798"/>
      <c r="P446" s="779"/>
      <c r="Q446" s="774"/>
      <c r="R446" s="774"/>
      <c r="S446" s="774"/>
      <c r="T446" s="774"/>
      <c r="U446" s="774"/>
      <c r="V446" s="774"/>
      <c r="W446" s="774"/>
      <c r="X446" s="774"/>
      <c r="Y446" s="774"/>
      <c r="Z446" s="774"/>
      <c r="AA446" s="774"/>
      <c r="AB446" s="774"/>
    </row>
    <row r="447">
      <c r="A447" s="810" t="s">
        <v>121</v>
      </c>
      <c r="B447" s="777">
        <f t="shared" ref="B447:H447" si="210">SUM(B333,B336,B339,B342,B346, B349,B352,B355,B359,B362,B365,B368, B372, B375, B378, B381, B385,B388,B391, B394, B398, B401,B404, B407, B411,B414,B417,B420,B424,  B427,B430,B433,B437,B440, B443)</f>
        <v>173</v>
      </c>
      <c r="C447" s="777">
        <f t="shared" si="210"/>
        <v>211</v>
      </c>
      <c r="D447" s="777">
        <f t="shared" si="210"/>
        <v>160</v>
      </c>
      <c r="E447" s="777">
        <f t="shared" si="210"/>
        <v>123</v>
      </c>
      <c r="F447" s="777">
        <f t="shared" si="210"/>
        <v>133</v>
      </c>
      <c r="G447" s="777">
        <f t="shared" si="210"/>
        <v>54</v>
      </c>
      <c r="H447" s="777">
        <f t="shared" si="210"/>
        <v>854</v>
      </c>
      <c r="I447" s="811"/>
      <c r="J447" s="773"/>
      <c r="K447" s="777" t="s">
        <v>121</v>
      </c>
      <c r="L447" s="777">
        <f t="shared" ref="L447:O447" si="211">SUM(L333,L336,L339,L342,L346, L349,L352,L355,L359,L362,L365,L368, L372, L375, L378, L381, L385,L388,L391, L394, L398, L401,L404, L407, L411,L414,L417,L420,L424,  L427,L430,L433,L437,L440, L443)</f>
        <v>2015</v>
      </c>
      <c r="M447" s="777">
        <f t="shared" si="211"/>
        <v>1161</v>
      </c>
      <c r="N447" s="777">
        <f t="shared" si="211"/>
        <v>714</v>
      </c>
      <c r="O447" s="777">
        <f t="shared" si="211"/>
        <v>1875</v>
      </c>
      <c r="P447" s="777"/>
      <c r="Q447" s="774"/>
      <c r="R447" s="774"/>
      <c r="S447" s="774"/>
      <c r="T447" s="774"/>
      <c r="U447" s="774"/>
      <c r="V447" s="774"/>
      <c r="W447" s="774"/>
      <c r="X447" s="774"/>
      <c r="Y447" s="774"/>
      <c r="Z447" s="774"/>
      <c r="AA447" s="774"/>
      <c r="AB447" s="774"/>
    </row>
    <row r="448">
      <c r="A448" s="810" t="s">
        <v>77</v>
      </c>
      <c r="B448" s="777">
        <f t="shared" ref="B448:H448" si="212">SUM(B334,B337,B340,B343,B347, B350,B353,B356,B360,B363,B366,B369, B373, B376, B379, B382, B386,B389,B392, B395, B399, B402,B405, B408, B412,B415,B418,B421,B425,  B428,B431,B434,B438,B441, B444)</f>
        <v>0</v>
      </c>
      <c r="C448" s="777">
        <f t="shared" si="212"/>
        <v>6</v>
      </c>
      <c r="D448" s="777">
        <f t="shared" si="212"/>
        <v>2</v>
      </c>
      <c r="E448" s="777">
        <f t="shared" si="212"/>
        <v>1</v>
      </c>
      <c r="F448" s="777">
        <f t="shared" si="212"/>
        <v>2</v>
      </c>
      <c r="G448" s="777">
        <f t="shared" si="212"/>
        <v>0</v>
      </c>
      <c r="H448" s="777">
        <f t="shared" si="212"/>
        <v>11</v>
      </c>
      <c r="I448" s="811"/>
      <c r="J448" s="773"/>
      <c r="K448" s="777" t="s">
        <v>77</v>
      </c>
      <c r="L448" s="777">
        <f t="shared" ref="L448:O448" si="213">SUM(L334,L337,L340,L343,L347, L350,L353,L356,L360,L363,L366,L369, L373, L376, L379, L382, L386,L389,L392, L395, L399, L402,L405, L408, L412,L415,L418,L421,L425,  L428,L431,L434,L438,L441, L444)</f>
        <v>332</v>
      </c>
      <c r="M448" s="777">
        <f t="shared" si="213"/>
        <v>149</v>
      </c>
      <c r="N448" s="777">
        <f t="shared" si="213"/>
        <v>262</v>
      </c>
      <c r="O448" s="777">
        <f t="shared" si="213"/>
        <v>411</v>
      </c>
      <c r="P448" s="777"/>
      <c r="Q448" s="774"/>
      <c r="R448" s="774"/>
      <c r="S448" s="774"/>
      <c r="T448" s="774"/>
      <c r="U448" s="774"/>
      <c r="V448" s="774"/>
      <c r="W448" s="774"/>
      <c r="X448" s="774"/>
      <c r="Y448" s="774"/>
      <c r="Z448" s="774"/>
      <c r="AA448" s="774"/>
      <c r="AB448" s="774"/>
    </row>
    <row r="449">
      <c r="A449" s="810" t="s">
        <v>78</v>
      </c>
      <c r="B449" s="777">
        <f t="shared" ref="B449:H449" si="214">SUM(B335,B338,B341,B344,B348, B351,B354,B357,B361,B364,B367,B370, B374, B377, B380, B383, B387,B390,B393, B396, B400, B403,B406, B409, B413,B416,B419,B422,B426,  B429,B432,B435,B439,B442, B445)</f>
        <v>27</v>
      </c>
      <c r="C449" s="777">
        <f t="shared" si="214"/>
        <v>58</v>
      </c>
      <c r="D449" s="777">
        <f t="shared" si="214"/>
        <v>22</v>
      </c>
      <c r="E449" s="777">
        <f t="shared" si="214"/>
        <v>30</v>
      </c>
      <c r="F449" s="777">
        <f t="shared" si="214"/>
        <v>27</v>
      </c>
      <c r="G449" s="777">
        <f t="shared" si="214"/>
        <v>8</v>
      </c>
      <c r="H449" s="777">
        <f t="shared" si="214"/>
        <v>172</v>
      </c>
      <c r="I449" s="811"/>
      <c r="J449" s="773"/>
      <c r="K449" s="777" t="s">
        <v>78</v>
      </c>
      <c r="L449" s="777">
        <f t="shared" ref="L449:O449" si="215">SUM(L335,L338,L341,L344,L348, L351,L354,L357,L361,L364,L367,L370, L374, L377, L380, L383, L387,L390,L393, L396, L400, L403,L406, L409, L413,L416,L419,L422,L426,  L429,L432,L435,L439,L442, L445)</f>
        <v>0</v>
      </c>
      <c r="M449" s="777">
        <f t="shared" si="215"/>
        <v>0</v>
      </c>
      <c r="N449" s="777">
        <f t="shared" si="215"/>
        <v>0</v>
      </c>
      <c r="O449" s="777">
        <f t="shared" si="215"/>
        <v>0</v>
      </c>
      <c r="P449" s="777"/>
      <c r="Q449" s="774"/>
      <c r="R449" s="774"/>
      <c r="S449" s="774"/>
      <c r="T449" s="774"/>
      <c r="U449" s="774"/>
      <c r="V449" s="774"/>
      <c r="W449" s="774"/>
      <c r="X449" s="774"/>
      <c r="Y449" s="774"/>
      <c r="Z449" s="774"/>
      <c r="AA449" s="774"/>
      <c r="AB449" s="774"/>
    </row>
    <row r="450">
      <c r="A450" s="801" t="s">
        <v>9</v>
      </c>
      <c r="B450" s="779">
        <f t="shared" ref="B450:H450" si="216">sum(B447:B449)</f>
        <v>200</v>
      </c>
      <c r="C450" s="779">
        <f t="shared" si="216"/>
        <v>275</v>
      </c>
      <c r="D450" s="779">
        <f t="shared" si="216"/>
        <v>184</v>
      </c>
      <c r="E450" s="779">
        <f t="shared" si="216"/>
        <v>154</v>
      </c>
      <c r="F450" s="779">
        <f t="shared" si="216"/>
        <v>162</v>
      </c>
      <c r="G450" s="779">
        <f t="shared" si="216"/>
        <v>62</v>
      </c>
      <c r="H450" s="779">
        <f t="shared" si="216"/>
        <v>1037</v>
      </c>
      <c r="I450" s="798"/>
      <c r="J450" s="773"/>
      <c r="K450" s="779" t="s">
        <v>9</v>
      </c>
      <c r="L450" s="779">
        <f t="shared" ref="L450:O450" si="217">sum(L447:L449)</f>
        <v>2347</v>
      </c>
      <c r="M450" s="779">
        <f t="shared" si="217"/>
        <v>1310</v>
      </c>
      <c r="N450" s="779">
        <f t="shared" si="217"/>
        <v>976</v>
      </c>
      <c r="O450" s="779">
        <f t="shared" si="217"/>
        <v>2286</v>
      </c>
      <c r="P450" s="779"/>
      <c r="Q450" s="774"/>
      <c r="R450" s="774"/>
      <c r="S450" s="774"/>
      <c r="T450" s="774"/>
      <c r="U450" s="774"/>
      <c r="V450" s="774"/>
      <c r="W450" s="774"/>
      <c r="X450" s="774"/>
      <c r="Y450" s="774"/>
      <c r="Z450" s="774"/>
      <c r="AA450" s="774"/>
      <c r="AB450" s="774"/>
    </row>
    <row r="451">
      <c r="A451" s="812"/>
      <c r="B451" s="812"/>
      <c r="C451" s="812"/>
      <c r="D451" s="812"/>
      <c r="E451" s="812"/>
      <c r="F451" s="812"/>
      <c r="G451" s="812"/>
      <c r="H451" s="812"/>
      <c r="I451" s="774"/>
      <c r="J451" s="774"/>
      <c r="K451" s="774"/>
      <c r="L451" s="774"/>
      <c r="M451" s="774"/>
      <c r="N451" s="774"/>
      <c r="O451" s="774"/>
      <c r="P451" s="774"/>
      <c r="Q451" s="774"/>
      <c r="R451" s="774"/>
      <c r="S451" s="774"/>
      <c r="T451" s="774"/>
      <c r="U451" s="774"/>
      <c r="V451" s="774"/>
      <c r="W451" s="774"/>
      <c r="X451" s="774"/>
      <c r="Y451" s="774"/>
      <c r="Z451" s="774"/>
      <c r="AA451" s="774"/>
      <c r="AB451" s="774"/>
    </row>
    <row r="452">
      <c r="A452" s="801" t="s">
        <v>123</v>
      </c>
      <c r="B452" s="779" t="s">
        <v>2</v>
      </c>
      <c r="C452" s="779" t="s">
        <v>3</v>
      </c>
      <c r="D452" s="779" t="s">
        <v>4</v>
      </c>
      <c r="E452" s="779" t="s">
        <v>5</v>
      </c>
      <c r="F452" s="779" t="s">
        <v>6</v>
      </c>
      <c r="G452" s="779" t="s">
        <v>7</v>
      </c>
      <c r="H452" s="779" t="s">
        <v>9</v>
      </c>
      <c r="I452" s="774"/>
      <c r="J452" s="774"/>
      <c r="K452" s="774"/>
      <c r="L452" s="774"/>
      <c r="M452" s="774"/>
      <c r="N452" s="774"/>
      <c r="O452" s="774"/>
      <c r="P452" s="774"/>
      <c r="Q452" s="774"/>
      <c r="R452" s="774"/>
      <c r="S452" s="774"/>
      <c r="T452" s="774"/>
      <c r="U452" s="774"/>
      <c r="V452" s="774"/>
      <c r="W452" s="774"/>
      <c r="X452" s="774"/>
      <c r="Y452" s="774"/>
      <c r="Z452" s="774"/>
      <c r="AA452" s="774"/>
      <c r="AB452" s="774"/>
    </row>
    <row r="453">
      <c r="A453" s="810" t="s">
        <v>124</v>
      </c>
      <c r="B453" s="777">
        <f t="shared" ref="B453:H453" si="218">sum(B448:B449)</f>
        <v>27</v>
      </c>
      <c r="C453" s="777">
        <f t="shared" si="218"/>
        <v>64</v>
      </c>
      <c r="D453" s="777">
        <f t="shared" si="218"/>
        <v>24</v>
      </c>
      <c r="E453" s="777">
        <f t="shared" si="218"/>
        <v>31</v>
      </c>
      <c r="F453" s="777">
        <f t="shared" si="218"/>
        <v>29</v>
      </c>
      <c r="G453" s="777">
        <f t="shared" si="218"/>
        <v>8</v>
      </c>
      <c r="H453" s="777">
        <f t="shared" si="218"/>
        <v>183</v>
      </c>
      <c r="I453" s="774"/>
      <c r="J453" s="774"/>
      <c r="K453" s="774"/>
      <c r="L453" s="774"/>
      <c r="M453" s="774"/>
      <c r="N453" s="774"/>
      <c r="O453" s="774"/>
      <c r="P453" s="774"/>
      <c r="Q453" s="774"/>
      <c r="R453" s="774"/>
      <c r="S453" s="774"/>
      <c r="T453" s="774"/>
      <c r="U453" s="774"/>
      <c r="V453" s="774"/>
      <c r="W453" s="774"/>
      <c r="X453" s="774"/>
      <c r="Y453" s="774"/>
      <c r="Z453" s="774"/>
      <c r="AA453" s="774"/>
      <c r="AB453" s="774"/>
    </row>
    <row r="454">
      <c r="A454" s="320" t="s">
        <v>126</v>
      </c>
      <c r="B454" s="813">
        <f t="shared" ref="B454:H454" si="219">(B453*30)</f>
        <v>810</v>
      </c>
      <c r="C454" s="813">
        <f t="shared" si="219"/>
        <v>1920</v>
      </c>
      <c r="D454" s="813">
        <f t="shared" si="219"/>
        <v>720</v>
      </c>
      <c r="E454" s="813">
        <f t="shared" si="219"/>
        <v>930</v>
      </c>
      <c r="F454" s="813">
        <f t="shared" si="219"/>
        <v>870</v>
      </c>
      <c r="G454" s="813">
        <f t="shared" si="219"/>
        <v>240</v>
      </c>
      <c r="H454" s="813">
        <f t="shared" si="219"/>
        <v>5490</v>
      </c>
      <c r="I454" s="814"/>
      <c r="J454" s="815"/>
      <c r="K454" s="815"/>
      <c r="L454" s="815"/>
      <c r="M454" s="815"/>
      <c r="N454" s="815"/>
      <c r="O454" s="815"/>
      <c r="P454" s="815"/>
      <c r="Q454" s="815"/>
      <c r="R454" s="815"/>
      <c r="S454" s="815"/>
      <c r="T454" s="815"/>
      <c r="U454" s="815"/>
      <c r="V454" s="815"/>
      <c r="W454" s="815"/>
      <c r="X454" s="815"/>
      <c r="Y454" s="815"/>
      <c r="Z454" s="815"/>
      <c r="AA454" s="815"/>
      <c r="AB454" s="815"/>
    </row>
    <row r="455">
      <c r="A455" s="816"/>
      <c r="B455" s="817"/>
      <c r="C455" s="817"/>
      <c r="D455" s="817"/>
      <c r="E455" s="817"/>
      <c r="F455" s="817"/>
      <c r="G455" s="817"/>
      <c r="H455" s="818"/>
      <c r="I455" s="814"/>
      <c r="J455" s="815"/>
      <c r="K455" s="815"/>
      <c r="L455" s="815"/>
      <c r="M455" s="815"/>
      <c r="N455" s="815"/>
      <c r="O455" s="815"/>
      <c r="P455" s="815"/>
      <c r="Q455" s="815"/>
      <c r="R455" s="815"/>
      <c r="S455" s="815"/>
      <c r="T455" s="815"/>
      <c r="U455" s="815"/>
      <c r="V455" s="815"/>
      <c r="W455" s="815"/>
      <c r="X455" s="815"/>
      <c r="Y455" s="815"/>
      <c r="Z455" s="815"/>
      <c r="AA455" s="815"/>
      <c r="AB455" s="815"/>
    </row>
    <row r="456">
      <c r="A456" s="819"/>
      <c r="B456" s="820"/>
      <c r="C456" s="820"/>
      <c r="D456" s="820"/>
      <c r="E456" s="820"/>
      <c r="F456" s="820"/>
      <c r="G456" s="820"/>
      <c r="H456" s="820"/>
      <c r="I456" s="814"/>
      <c r="J456" s="815"/>
      <c r="K456" s="815"/>
      <c r="L456" s="815"/>
      <c r="M456" s="815"/>
      <c r="N456" s="815"/>
      <c r="O456" s="815"/>
      <c r="P456" s="815"/>
      <c r="Q456" s="815"/>
      <c r="R456" s="815"/>
      <c r="S456" s="815"/>
      <c r="T456" s="815"/>
      <c r="U456" s="815"/>
      <c r="V456" s="815"/>
      <c r="W456" s="815"/>
      <c r="X456" s="815"/>
      <c r="Y456" s="815"/>
      <c r="Z456" s="815"/>
      <c r="AA456" s="815"/>
      <c r="AB456" s="815"/>
    </row>
    <row r="457">
      <c r="A457" s="815"/>
      <c r="B457" s="814"/>
      <c r="C457" s="814"/>
      <c r="D457" s="814"/>
      <c r="E457" s="814"/>
      <c r="F457" s="814"/>
      <c r="G457" s="817"/>
      <c r="H457" s="818"/>
      <c r="I457" s="814"/>
      <c r="J457" s="815"/>
      <c r="K457" s="815"/>
      <c r="L457" s="815"/>
      <c r="M457" s="815"/>
      <c r="N457" s="815"/>
      <c r="O457" s="815"/>
      <c r="P457" s="815"/>
      <c r="Q457" s="815"/>
      <c r="R457" s="815"/>
      <c r="S457" s="815"/>
      <c r="T457" s="815"/>
      <c r="U457" s="815"/>
      <c r="V457" s="815"/>
      <c r="W457" s="815"/>
      <c r="X457" s="815"/>
      <c r="Y457" s="815"/>
      <c r="Z457" s="815"/>
      <c r="AA457" s="815"/>
      <c r="AB457" s="815"/>
    </row>
    <row r="458">
      <c r="A458" s="815"/>
      <c r="B458" s="814"/>
      <c r="C458" s="814"/>
      <c r="D458" s="814"/>
      <c r="E458" s="814"/>
      <c r="F458" s="821"/>
      <c r="G458" s="822" t="s">
        <v>35</v>
      </c>
      <c r="H458" s="823" t="s">
        <v>36</v>
      </c>
      <c r="I458" s="814"/>
      <c r="J458" s="815"/>
      <c r="K458" s="815"/>
      <c r="L458" s="815"/>
      <c r="M458" s="815"/>
      <c r="N458" s="815"/>
      <c r="O458" s="815"/>
      <c r="P458" s="815"/>
      <c r="Q458" s="824"/>
      <c r="R458" s="815"/>
      <c r="S458" s="815"/>
      <c r="T458" s="815"/>
      <c r="U458" s="815"/>
      <c r="V458" s="815"/>
      <c r="W458" s="815"/>
      <c r="X458" s="815"/>
      <c r="Y458" s="815"/>
      <c r="Z458" s="815"/>
      <c r="AA458" s="815"/>
      <c r="AB458" s="815"/>
    </row>
    <row r="459">
      <c r="A459" s="825" t="s">
        <v>364</v>
      </c>
      <c r="B459" s="814"/>
      <c r="C459" s="814"/>
      <c r="D459" s="814"/>
      <c r="E459" s="814"/>
      <c r="F459" s="821"/>
      <c r="G459" s="221" t="s">
        <v>330</v>
      </c>
      <c r="H459" s="789">
        <v>235.0</v>
      </c>
      <c r="I459" s="814"/>
      <c r="J459" s="815"/>
      <c r="K459" s="815"/>
      <c r="L459" s="815"/>
      <c r="M459" s="815"/>
      <c r="N459" s="815"/>
      <c r="O459" s="815"/>
      <c r="P459" s="815"/>
      <c r="Q459" s="815"/>
      <c r="R459" s="815"/>
      <c r="S459" s="815"/>
      <c r="T459" s="815"/>
      <c r="U459" s="815"/>
      <c r="V459" s="815"/>
      <c r="W459" s="815"/>
      <c r="X459" s="815"/>
      <c r="Y459" s="815"/>
      <c r="Z459" s="815"/>
      <c r="AA459" s="815"/>
      <c r="AB459" s="815"/>
    </row>
    <row r="460">
      <c r="A460" s="815"/>
      <c r="B460" s="814"/>
      <c r="C460" s="814"/>
      <c r="D460" s="814"/>
      <c r="E460" s="814"/>
      <c r="F460" s="821"/>
      <c r="G460" s="221" t="s">
        <v>365</v>
      </c>
      <c r="H460" s="789">
        <f>(H450)</f>
        <v>1037</v>
      </c>
      <c r="I460" s="814"/>
      <c r="J460" s="815"/>
      <c r="K460" s="815"/>
      <c r="L460" s="815"/>
      <c r="M460" s="815"/>
      <c r="N460" s="815"/>
      <c r="O460" s="815"/>
      <c r="P460" s="815"/>
      <c r="Q460" s="815"/>
      <c r="R460" s="815"/>
      <c r="S460" s="815"/>
      <c r="T460" s="815"/>
      <c r="U460" s="815"/>
      <c r="V460" s="815"/>
      <c r="W460" s="815"/>
      <c r="X460" s="815"/>
      <c r="Y460" s="815"/>
      <c r="Z460" s="815"/>
      <c r="AA460" s="815"/>
      <c r="AB460" s="815"/>
    </row>
    <row r="461">
      <c r="A461" s="815"/>
      <c r="B461" s="814"/>
      <c r="C461" s="814"/>
      <c r="D461" s="814"/>
      <c r="E461" s="814"/>
      <c r="F461" s="821"/>
      <c r="G461" s="822" t="s">
        <v>9</v>
      </c>
      <c r="H461" s="826">
        <f>SUM(H459:H460)</f>
        <v>1272</v>
      </c>
      <c r="I461" s="814"/>
      <c r="J461" s="815"/>
      <c r="K461" s="815"/>
      <c r="L461" s="815"/>
      <c r="M461" s="815"/>
      <c r="N461" s="815"/>
      <c r="O461" s="815"/>
      <c r="P461" s="815"/>
      <c r="Q461" s="815"/>
      <c r="R461" s="815"/>
      <c r="S461" s="815"/>
      <c r="T461" s="815"/>
      <c r="U461" s="815"/>
      <c r="V461" s="815"/>
      <c r="W461" s="815"/>
      <c r="X461" s="815"/>
      <c r="Y461" s="815"/>
      <c r="Z461" s="815"/>
      <c r="AA461" s="815"/>
      <c r="AB461" s="815"/>
    </row>
    <row r="462">
      <c r="A462" s="815"/>
      <c r="B462" s="814"/>
      <c r="C462" s="814"/>
      <c r="D462" s="814"/>
      <c r="E462" s="814"/>
      <c r="F462" s="814"/>
      <c r="G462" s="817"/>
      <c r="H462" s="818"/>
      <c r="I462" s="817"/>
      <c r="J462" s="815"/>
      <c r="K462" s="815"/>
      <c r="L462" s="815"/>
      <c r="M462" s="815"/>
      <c r="N462" s="815"/>
      <c r="O462" s="815"/>
      <c r="P462" s="815"/>
      <c r="Q462" s="815"/>
      <c r="R462" s="815"/>
      <c r="S462" s="815"/>
      <c r="T462" s="815"/>
      <c r="U462" s="815"/>
      <c r="V462" s="815"/>
      <c r="W462" s="815"/>
      <c r="X462" s="815"/>
      <c r="Y462" s="815"/>
      <c r="Z462" s="815"/>
      <c r="AA462" s="815"/>
      <c r="AB462" s="815"/>
    </row>
    <row r="463">
      <c r="A463" s="815"/>
      <c r="B463" s="814"/>
      <c r="C463" s="814"/>
      <c r="D463" s="814"/>
      <c r="E463" s="814"/>
      <c r="F463" s="821"/>
      <c r="G463" s="827" t="s">
        <v>131</v>
      </c>
      <c r="H463" s="828">
        <f>(6500-H461)</f>
        <v>5228</v>
      </c>
      <c r="I463" s="401">
        <f>(H461/6500)</f>
        <v>0.1956923077</v>
      </c>
      <c r="J463" s="815"/>
      <c r="K463" s="815"/>
      <c r="L463" s="815"/>
      <c r="M463" s="815"/>
      <c r="N463" s="815"/>
      <c r="O463" s="815"/>
      <c r="P463" s="815"/>
      <c r="Q463" s="815"/>
      <c r="R463" s="815"/>
      <c r="S463" s="815"/>
      <c r="T463" s="815"/>
      <c r="U463" s="815"/>
      <c r="V463" s="815"/>
      <c r="W463" s="815"/>
      <c r="X463" s="815"/>
      <c r="Y463" s="815"/>
      <c r="Z463" s="815"/>
      <c r="AA463" s="815"/>
      <c r="AB463" s="815"/>
    </row>
    <row r="464">
      <c r="A464" s="816"/>
      <c r="B464" s="817"/>
      <c r="C464" s="817"/>
      <c r="D464" s="817"/>
      <c r="E464" s="817"/>
      <c r="F464" s="817"/>
      <c r="G464" s="817"/>
      <c r="H464" s="818"/>
      <c r="I464" s="817"/>
      <c r="J464" s="815"/>
      <c r="K464" s="816"/>
      <c r="L464" s="816"/>
      <c r="M464" s="816"/>
      <c r="N464" s="816"/>
      <c r="O464" s="816"/>
      <c r="P464" s="816"/>
      <c r="Q464" s="815"/>
      <c r="R464" s="815"/>
      <c r="S464" s="815"/>
      <c r="T464" s="815"/>
      <c r="U464" s="815"/>
      <c r="V464" s="815"/>
      <c r="W464" s="815"/>
      <c r="X464" s="815"/>
      <c r="Y464" s="815"/>
      <c r="Z464" s="815"/>
      <c r="AA464" s="815"/>
      <c r="AB464" s="815"/>
    </row>
    <row r="465">
      <c r="A465" s="770" t="s">
        <v>358</v>
      </c>
      <c r="B465" s="771">
        <v>4.0</v>
      </c>
      <c r="C465" s="771">
        <v>5.0</v>
      </c>
      <c r="D465" s="771">
        <v>6.0</v>
      </c>
      <c r="E465" s="771">
        <v>7.0</v>
      </c>
      <c r="F465" s="771">
        <v>8.0</v>
      </c>
      <c r="G465" s="771">
        <v>9.0</v>
      </c>
      <c r="H465" s="772"/>
      <c r="I465" s="772"/>
      <c r="J465" s="773"/>
      <c r="K465" s="770" t="s">
        <v>358</v>
      </c>
      <c r="L465" s="772"/>
      <c r="M465" s="772"/>
      <c r="N465" s="772"/>
      <c r="O465" s="772"/>
      <c r="P465" s="772"/>
      <c r="Q465" s="774"/>
      <c r="R465" s="774"/>
      <c r="S465" s="774"/>
      <c r="T465" s="774"/>
      <c r="U465" s="774"/>
      <c r="V465" s="774"/>
      <c r="W465" s="774"/>
      <c r="X465" s="774"/>
      <c r="Y465" s="774"/>
      <c r="Z465" s="774"/>
      <c r="AA465" s="774"/>
      <c r="AB465" s="774"/>
    </row>
    <row r="466">
      <c r="A466" s="775" t="s">
        <v>331</v>
      </c>
      <c r="B466" s="776" t="s">
        <v>2</v>
      </c>
      <c r="C466" s="776" t="s">
        <v>3</v>
      </c>
      <c r="D466" s="776" t="s">
        <v>4</v>
      </c>
      <c r="E466" s="776" t="s">
        <v>5</v>
      </c>
      <c r="F466" s="776" t="s">
        <v>6</v>
      </c>
      <c r="G466" s="776" t="s">
        <v>7</v>
      </c>
      <c r="H466" s="776" t="s">
        <v>9</v>
      </c>
      <c r="I466" s="776" t="s">
        <v>71</v>
      </c>
      <c r="J466" s="773"/>
      <c r="K466" s="776" t="s">
        <v>70</v>
      </c>
      <c r="L466" s="776" t="s">
        <v>72</v>
      </c>
      <c r="M466" s="776" t="s">
        <v>13</v>
      </c>
      <c r="N466" s="777" t="s">
        <v>73</v>
      </c>
      <c r="O466" s="776" t="s">
        <v>13</v>
      </c>
      <c r="P466" s="777" t="s">
        <v>74</v>
      </c>
      <c r="Q466" s="774"/>
      <c r="R466" s="774"/>
      <c r="S466" s="774"/>
      <c r="T466" s="774"/>
      <c r="U466" s="774"/>
      <c r="V466" s="774"/>
      <c r="W466" s="774"/>
      <c r="X466" s="774"/>
      <c r="Y466" s="774"/>
      <c r="Z466" s="774"/>
      <c r="AA466" s="774"/>
      <c r="AB466" s="774"/>
    </row>
    <row r="467">
      <c r="A467" s="778" t="s">
        <v>75</v>
      </c>
      <c r="B467" s="779">
        <f t="shared" ref="B467:G467" si="220"> sum(B468, B469, B470, B471,B472,B473,B474,B475,B476,B487,B488,B489)</f>
        <v>8</v>
      </c>
      <c r="C467" s="779">
        <f t="shared" si="220"/>
        <v>15</v>
      </c>
      <c r="D467" s="779">
        <f t="shared" si="220"/>
        <v>5</v>
      </c>
      <c r="E467" s="779">
        <f t="shared" si="220"/>
        <v>7</v>
      </c>
      <c r="F467" s="779">
        <f t="shared" si="220"/>
        <v>0</v>
      </c>
      <c r="G467" s="779">
        <f t="shared" si="220"/>
        <v>0</v>
      </c>
      <c r="H467" s="780">
        <f t="shared" ref="H467:H525" si="221">SUM(B467:G467)</f>
        <v>35</v>
      </c>
      <c r="I467" s="779">
        <v>0.0</v>
      </c>
      <c r="J467" s="773"/>
      <c r="K467" s="778" t="s">
        <v>75</v>
      </c>
      <c r="L467" s="779"/>
      <c r="M467" s="779"/>
      <c r="N467" s="779"/>
      <c r="O467" s="779"/>
      <c r="P467" s="779"/>
      <c r="Q467" s="774"/>
      <c r="R467" s="774"/>
      <c r="S467" s="774"/>
      <c r="T467" s="774"/>
      <c r="U467" s="774"/>
      <c r="V467" s="774"/>
      <c r="W467" s="774"/>
      <c r="X467" s="774"/>
      <c r="Y467" s="774"/>
      <c r="Z467" s="774"/>
      <c r="AA467" s="774"/>
      <c r="AB467" s="774"/>
    </row>
    <row r="468">
      <c r="A468" s="829" t="s">
        <v>134</v>
      </c>
      <c r="B468" s="782">
        <v>5.0</v>
      </c>
      <c r="C468" s="782">
        <v>5.0</v>
      </c>
      <c r="D468" s="782">
        <v>5.0</v>
      </c>
      <c r="E468" s="782">
        <v>6.0</v>
      </c>
      <c r="F468" s="782">
        <v>0.0</v>
      </c>
      <c r="G468" s="782"/>
      <c r="H468" s="783">
        <f t="shared" si="221"/>
        <v>21</v>
      </c>
      <c r="I468" s="784">
        <f>sum(H468:H470)</f>
        <v>21</v>
      </c>
      <c r="J468" s="785"/>
      <c r="K468" s="829" t="s">
        <v>134</v>
      </c>
      <c r="L468" s="786">
        <v>27.0</v>
      </c>
      <c r="M468" s="784">
        <f>(L468-H468)</f>
        <v>6</v>
      </c>
      <c r="N468" s="782">
        <v>70.0</v>
      </c>
      <c r="O468" s="784">
        <f t="shared" ref="O468:O469" si="222">sum(M468,N468)</f>
        <v>76</v>
      </c>
      <c r="P468" s="786"/>
      <c r="Q468" s="787"/>
      <c r="R468" s="774"/>
      <c r="S468" s="774"/>
      <c r="T468" s="774"/>
      <c r="U468" s="774"/>
      <c r="V468" s="774"/>
      <c r="W468" s="774"/>
      <c r="X468" s="774"/>
      <c r="Y468" s="774"/>
      <c r="Z468" s="774"/>
      <c r="AA468" s="774"/>
      <c r="AB468" s="774"/>
    </row>
    <row r="469">
      <c r="A469" s="788" t="s">
        <v>77</v>
      </c>
      <c r="B469" s="789"/>
      <c r="C469" s="790"/>
      <c r="D469" s="790"/>
      <c r="E469" s="790"/>
      <c r="F469" s="790"/>
      <c r="G469" s="796"/>
      <c r="H469" s="791">
        <f t="shared" si="221"/>
        <v>0</v>
      </c>
      <c r="I469" s="792">
        <f>(I468/60)</f>
        <v>0.35</v>
      </c>
      <c r="J469" s="785"/>
      <c r="K469" s="788" t="s">
        <v>77</v>
      </c>
      <c r="L469" s="789">
        <v>0.0</v>
      </c>
      <c r="M469" s="793">
        <f>(L469-H469-H470)</f>
        <v>0</v>
      </c>
      <c r="N469" s="790">
        <v>5.0</v>
      </c>
      <c r="O469" s="792">
        <f t="shared" si="222"/>
        <v>5</v>
      </c>
      <c r="P469" s="793"/>
      <c r="Q469" s="774"/>
      <c r="R469" s="774"/>
      <c r="S469" s="774"/>
      <c r="T469" s="774"/>
      <c r="U469" s="774"/>
      <c r="V469" s="774"/>
      <c r="W469" s="774"/>
      <c r="X469" s="774"/>
      <c r="Y469" s="774"/>
      <c r="Z469" s="774"/>
      <c r="AA469" s="774"/>
      <c r="AB469" s="774"/>
    </row>
    <row r="470">
      <c r="A470" s="788" t="s">
        <v>78</v>
      </c>
      <c r="B470" s="789"/>
      <c r="C470" s="790"/>
      <c r="D470" s="790"/>
      <c r="E470" s="790"/>
      <c r="F470" s="790"/>
      <c r="G470" s="796"/>
      <c r="H470" s="791">
        <f t="shared" si="221"/>
        <v>0</v>
      </c>
      <c r="I470" s="792"/>
      <c r="J470" s="785"/>
      <c r="K470" s="788" t="s">
        <v>78</v>
      </c>
      <c r="L470" s="793" t="s">
        <v>79</v>
      </c>
      <c r="M470" s="792" t="s">
        <v>79</v>
      </c>
      <c r="N470" s="790" t="s">
        <v>79</v>
      </c>
      <c r="O470" s="792" t="s">
        <v>79</v>
      </c>
      <c r="P470" s="793"/>
      <c r="Q470" s="774"/>
      <c r="R470" s="774"/>
      <c r="S470" s="774"/>
      <c r="T470" s="774"/>
      <c r="U470" s="774"/>
      <c r="V470" s="774"/>
      <c r="W470" s="774"/>
      <c r="X470" s="774"/>
      <c r="Y470" s="774"/>
      <c r="Z470" s="774"/>
      <c r="AA470" s="774"/>
      <c r="AB470" s="774"/>
    </row>
    <row r="471">
      <c r="A471" s="829" t="s">
        <v>199</v>
      </c>
      <c r="B471" s="786">
        <v>3.0</v>
      </c>
      <c r="C471" s="786">
        <v>10.0</v>
      </c>
      <c r="D471" s="786">
        <v>0.0</v>
      </c>
      <c r="E471" s="786">
        <v>1.0</v>
      </c>
      <c r="F471" s="786">
        <v>0.0</v>
      </c>
      <c r="G471" s="782"/>
      <c r="H471" s="783">
        <f t="shared" si="221"/>
        <v>14</v>
      </c>
      <c r="I471" s="784">
        <f>sum(H471:H473)</f>
        <v>14</v>
      </c>
      <c r="J471" s="794"/>
      <c r="K471" s="829" t="s">
        <v>199</v>
      </c>
      <c r="L471" s="786">
        <v>25.0</v>
      </c>
      <c r="M471" s="784">
        <f>(L471-H471)</f>
        <v>11</v>
      </c>
      <c r="N471" s="782">
        <v>70.0</v>
      </c>
      <c r="O471" s="784">
        <f t="shared" ref="O471:O472" si="223">sum(M471,N471)</f>
        <v>81</v>
      </c>
      <c r="P471" s="784"/>
      <c r="Q471" s="774"/>
      <c r="R471" s="774"/>
      <c r="S471" s="774"/>
      <c r="T471" s="774"/>
      <c r="U471" s="774"/>
      <c r="V471" s="774"/>
      <c r="W471" s="774"/>
      <c r="X471" s="774"/>
      <c r="Y471" s="774"/>
      <c r="Z471" s="774"/>
      <c r="AA471" s="774"/>
      <c r="AB471" s="774"/>
    </row>
    <row r="472">
      <c r="A472" s="788" t="s">
        <v>77</v>
      </c>
      <c r="B472" s="789"/>
      <c r="C472" s="790"/>
      <c r="D472" s="790"/>
      <c r="E472" s="790"/>
      <c r="F472" s="790"/>
      <c r="G472" s="790"/>
      <c r="H472" s="791">
        <f t="shared" si="221"/>
        <v>0</v>
      </c>
      <c r="I472" s="792">
        <f>(I471/60)</f>
        <v>0.2333333333</v>
      </c>
      <c r="J472" s="794"/>
      <c r="K472" s="788" t="s">
        <v>77</v>
      </c>
      <c r="L472" s="789">
        <v>0.0</v>
      </c>
      <c r="M472" s="793">
        <f>(L472-H472-H473)</f>
        <v>0</v>
      </c>
      <c r="N472" s="790">
        <v>5.0</v>
      </c>
      <c r="O472" s="792">
        <f t="shared" si="223"/>
        <v>5</v>
      </c>
      <c r="P472" s="792"/>
      <c r="Q472" s="787"/>
      <c r="R472" s="774"/>
      <c r="S472" s="774"/>
      <c r="T472" s="774"/>
      <c r="U472" s="774"/>
      <c r="V472" s="774"/>
      <c r="W472" s="774"/>
      <c r="X472" s="774"/>
      <c r="Y472" s="774"/>
      <c r="Z472" s="774"/>
      <c r="AA472" s="774"/>
      <c r="AB472" s="774"/>
    </row>
    <row r="473">
      <c r="A473" s="788" t="s">
        <v>78</v>
      </c>
      <c r="B473" s="789"/>
      <c r="C473" s="790"/>
      <c r="D473" s="790"/>
      <c r="E473" s="790"/>
      <c r="F473" s="790"/>
      <c r="G473" s="790"/>
      <c r="H473" s="791">
        <f t="shared" si="221"/>
        <v>0</v>
      </c>
      <c r="I473" s="792"/>
      <c r="J473" s="794"/>
      <c r="K473" s="788" t="s">
        <v>78</v>
      </c>
      <c r="L473" s="793" t="s">
        <v>79</v>
      </c>
      <c r="M473" s="792" t="s">
        <v>79</v>
      </c>
      <c r="N473" s="790" t="s">
        <v>79</v>
      </c>
      <c r="O473" s="792" t="s">
        <v>79</v>
      </c>
      <c r="P473" s="792"/>
      <c r="Q473" s="787"/>
      <c r="R473" s="774"/>
      <c r="S473" s="774"/>
      <c r="T473" s="774"/>
      <c r="U473" s="774"/>
      <c r="V473" s="774"/>
      <c r="W473" s="774"/>
      <c r="X473" s="774"/>
      <c r="Y473" s="774"/>
      <c r="Z473" s="774"/>
      <c r="AA473" s="774"/>
      <c r="AB473" s="774"/>
    </row>
    <row r="474">
      <c r="A474" s="830" t="s">
        <v>230</v>
      </c>
      <c r="B474" s="782">
        <v>0.0</v>
      </c>
      <c r="C474" s="782">
        <v>0.0</v>
      </c>
      <c r="D474" s="782">
        <v>0.0</v>
      </c>
      <c r="E474" s="782">
        <v>0.0</v>
      </c>
      <c r="F474" s="782">
        <v>0.0</v>
      </c>
      <c r="G474" s="782"/>
      <c r="H474" s="783">
        <f t="shared" si="221"/>
        <v>0</v>
      </c>
      <c r="I474" s="784">
        <f>sum(H474:H476)</f>
        <v>0</v>
      </c>
      <c r="J474" s="794"/>
      <c r="K474" s="830" t="s">
        <v>230</v>
      </c>
      <c r="L474" s="786">
        <v>14.0</v>
      </c>
      <c r="M474" s="784">
        <f>(L474-H474)</f>
        <v>14</v>
      </c>
      <c r="N474" s="782">
        <v>40.0</v>
      </c>
      <c r="O474" s="784">
        <f t="shared" ref="O474:O475" si="224">sum(M474,N474)</f>
        <v>54</v>
      </c>
      <c r="P474" s="784"/>
      <c r="Q474" s="787"/>
      <c r="R474" s="774"/>
      <c r="S474" s="774"/>
      <c r="T474" s="774"/>
      <c r="U474" s="774"/>
      <c r="V474" s="774"/>
      <c r="W474" s="774"/>
      <c r="X474" s="774"/>
      <c r="Y474" s="774"/>
      <c r="Z474" s="774"/>
      <c r="AA474" s="774"/>
      <c r="AB474" s="774"/>
    </row>
    <row r="475">
      <c r="A475" s="788" t="s">
        <v>77</v>
      </c>
      <c r="B475" s="789"/>
      <c r="C475" s="790"/>
      <c r="D475" s="790"/>
      <c r="E475" s="790"/>
      <c r="F475" s="790"/>
      <c r="G475" s="796"/>
      <c r="H475" s="791">
        <f t="shared" si="221"/>
        <v>0</v>
      </c>
      <c r="I475" s="792">
        <f>(I474/60)</f>
        <v>0</v>
      </c>
      <c r="J475" s="794"/>
      <c r="K475" s="788" t="s">
        <v>77</v>
      </c>
      <c r="L475" s="789">
        <v>0.0</v>
      </c>
      <c r="M475" s="793">
        <f>(L475-H475-H476)</f>
        <v>0</v>
      </c>
      <c r="N475" s="790">
        <v>5.0</v>
      </c>
      <c r="O475" s="792">
        <f t="shared" si="224"/>
        <v>5</v>
      </c>
      <c r="P475" s="793"/>
      <c r="Q475" s="787"/>
      <c r="R475" s="774"/>
      <c r="S475" s="774"/>
      <c r="T475" s="774"/>
      <c r="U475" s="774"/>
      <c r="V475" s="774"/>
      <c r="W475" s="774"/>
      <c r="X475" s="774"/>
      <c r="Y475" s="774"/>
      <c r="Z475" s="774"/>
      <c r="AA475" s="774"/>
      <c r="AB475" s="774"/>
    </row>
    <row r="476">
      <c r="A476" s="788" t="s">
        <v>78</v>
      </c>
      <c r="B476" s="789"/>
      <c r="C476" s="790"/>
      <c r="D476" s="790"/>
      <c r="E476" s="790"/>
      <c r="F476" s="790"/>
      <c r="G476" s="796"/>
      <c r="H476" s="791">
        <f t="shared" si="221"/>
        <v>0</v>
      </c>
      <c r="I476" s="792"/>
      <c r="J476" s="794"/>
      <c r="K476" s="788" t="s">
        <v>78</v>
      </c>
      <c r="L476" s="793" t="s">
        <v>79</v>
      </c>
      <c r="M476" s="792" t="s">
        <v>79</v>
      </c>
      <c r="N476" s="790" t="s">
        <v>79</v>
      </c>
      <c r="O476" s="792" t="s">
        <v>79</v>
      </c>
      <c r="P476" s="793"/>
      <c r="Q476" s="787"/>
      <c r="R476" s="774"/>
      <c r="S476" s="774"/>
      <c r="T476" s="774"/>
      <c r="U476" s="774"/>
      <c r="V476" s="774"/>
      <c r="W476" s="774"/>
      <c r="X476" s="774"/>
      <c r="Y476" s="774"/>
      <c r="Z476" s="774"/>
      <c r="AA476" s="774"/>
      <c r="AB476" s="774"/>
    </row>
    <row r="477">
      <c r="A477" s="830" t="s">
        <v>200</v>
      </c>
      <c r="B477" s="782">
        <v>0.0</v>
      </c>
      <c r="C477" s="782">
        <v>6.0</v>
      </c>
      <c r="D477" s="782">
        <v>3.0</v>
      </c>
      <c r="E477" s="782">
        <v>0.0</v>
      </c>
      <c r="F477" s="782">
        <v>2.0</v>
      </c>
      <c r="G477" s="782"/>
      <c r="H477" s="783">
        <f t="shared" si="221"/>
        <v>11</v>
      </c>
      <c r="I477" s="784">
        <f>sum(H477:H479)</f>
        <v>11</v>
      </c>
      <c r="J477" s="785"/>
      <c r="K477" s="830" t="s">
        <v>200</v>
      </c>
      <c r="L477" s="786">
        <v>33.0</v>
      </c>
      <c r="M477" s="784">
        <f>(L477-H477)</f>
        <v>22</v>
      </c>
      <c r="N477" s="782">
        <v>40.0</v>
      </c>
      <c r="O477" s="784">
        <f t="shared" ref="O477:O478" si="225">sum(M477,N477)</f>
        <v>62</v>
      </c>
      <c r="P477" s="786"/>
      <c r="Q477" s="787"/>
      <c r="R477" s="774"/>
      <c r="S477" s="774"/>
      <c r="T477" s="774"/>
      <c r="U477" s="774"/>
      <c r="V477" s="774"/>
      <c r="W477" s="774"/>
      <c r="X477" s="774"/>
      <c r="Y477" s="774"/>
      <c r="Z477" s="774"/>
      <c r="AA477" s="774"/>
      <c r="AB477" s="774"/>
    </row>
    <row r="478">
      <c r="A478" s="788" t="s">
        <v>77</v>
      </c>
      <c r="B478" s="789"/>
      <c r="C478" s="790"/>
      <c r="D478" s="790"/>
      <c r="E478" s="790"/>
      <c r="F478" s="790"/>
      <c r="G478" s="796"/>
      <c r="H478" s="791">
        <f t="shared" si="221"/>
        <v>0</v>
      </c>
      <c r="I478" s="792">
        <f>(I477/60)</f>
        <v>0.1833333333</v>
      </c>
      <c r="J478" s="785"/>
      <c r="K478" s="788" t="s">
        <v>77</v>
      </c>
      <c r="L478" s="789">
        <v>0.0</v>
      </c>
      <c r="M478" s="793">
        <f>(L478-H478-H479)</f>
        <v>0</v>
      </c>
      <c r="N478" s="790">
        <v>5.0</v>
      </c>
      <c r="O478" s="792">
        <f t="shared" si="225"/>
        <v>5</v>
      </c>
      <c r="P478" s="793"/>
      <c r="Q478" s="774"/>
      <c r="R478" s="774"/>
      <c r="S478" s="774"/>
      <c r="T478" s="774"/>
      <c r="U478" s="774"/>
      <c r="V478" s="774"/>
      <c r="W478" s="774"/>
      <c r="X478" s="774"/>
      <c r="Y478" s="774"/>
      <c r="Z478" s="774"/>
      <c r="AA478" s="774"/>
      <c r="AB478" s="774"/>
    </row>
    <row r="479">
      <c r="A479" s="788" t="s">
        <v>78</v>
      </c>
      <c r="B479" s="789"/>
      <c r="C479" s="790"/>
      <c r="D479" s="790"/>
      <c r="E479" s="790"/>
      <c r="F479" s="790"/>
      <c r="G479" s="796"/>
      <c r="H479" s="791">
        <f t="shared" si="221"/>
        <v>0</v>
      </c>
      <c r="I479" s="792"/>
      <c r="J479" s="785"/>
      <c r="K479" s="788" t="s">
        <v>78</v>
      </c>
      <c r="L479" s="793" t="s">
        <v>79</v>
      </c>
      <c r="M479" s="792" t="s">
        <v>79</v>
      </c>
      <c r="N479" s="790" t="s">
        <v>79</v>
      </c>
      <c r="O479" s="792" t="s">
        <v>79</v>
      </c>
      <c r="P479" s="793"/>
      <c r="Q479" s="774"/>
      <c r="R479" s="774"/>
      <c r="S479" s="774"/>
      <c r="T479" s="774"/>
      <c r="U479" s="774"/>
      <c r="V479" s="774"/>
      <c r="W479" s="774"/>
      <c r="X479" s="774"/>
      <c r="Y479" s="774"/>
      <c r="Z479" s="774"/>
      <c r="AA479" s="774"/>
      <c r="AB479" s="774"/>
    </row>
    <row r="480">
      <c r="A480" s="778" t="s">
        <v>268</v>
      </c>
      <c r="B480" s="779">
        <f t="shared" ref="B480:G480" si="226"> sum(B481, B482, B483, B484,B485,B486,B487,B488,B489,B490,B491,B492)</f>
        <v>0</v>
      </c>
      <c r="C480" s="779">
        <f t="shared" si="226"/>
        <v>0</v>
      </c>
      <c r="D480" s="779">
        <f t="shared" si="226"/>
        <v>0</v>
      </c>
      <c r="E480" s="779">
        <f t="shared" si="226"/>
        <v>0</v>
      </c>
      <c r="F480" s="779">
        <f t="shared" si="226"/>
        <v>0</v>
      </c>
      <c r="G480" s="779">
        <f t="shared" si="226"/>
        <v>0</v>
      </c>
      <c r="H480" s="780">
        <f t="shared" si="221"/>
        <v>0</v>
      </c>
      <c r="I480" s="779">
        <v>0.0</v>
      </c>
      <c r="J480" s="773"/>
      <c r="K480" s="778" t="s">
        <v>268</v>
      </c>
      <c r="L480" s="779"/>
      <c r="M480" s="779"/>
      <c r="N480" s="779"/>
      <c r="O480" s="779"/>
      <c r="P480" s="779"/>
      <c r="Q480" s="774"/>
      <c r="R480" s="774"/>
      <c r="S480" s="774"/>
      <c r="T480" s="774"/>
      <c r="U480" s="774"/>
      <c r="V480" s="774"/>
      <c r="W480" s="774"/>
      <c r="X480" s="774"/>
      <c r="Y480" s="774"/>
      <c r="Z480" s="774"/>
      <c r="AA480" s="774"/>
      <c r="AB480" s="774"/>
    </row>
    <row r="481">
      <c r="A481" s="795" t="s">
        <v>344</v>
      </c>
      <c r="B481" s="786"/>
      <c r="C481" s="786"/>
      <c r="D481" s="786"/>
      <c r="E481" s="786"/>
      <c r="F481" s="786"/>
      <c r="G481" s="782"/>
      <c r="H481" s="783">
        <f t="shared" si="221"/>
        <v>0</v>
      </c>
      <c r="I481" s="784">
        <f>sum(H481:H483)</f>
        <v>0</v>
      </c>
      <c r="J481" s="794"/>
      <c r="K481" s="795" t="s">
        <v>344</v>
      </c>
      <c r="L481" s="786">
        <v>0.0</v>
      </c>
      <c r="M481" s="784">
        <f>(L481-H481)</f>
        <v>0</v>
      </c>
      <c r="N481" s="782">
        <v>40.0</v>
      </c>
      <c r="O481" s="784">
        <f t="shared" ref="O481:O482" si="227">sum(M481,N481)</f>
        <v>40</v>
      </c>
      <c r="P481" s="784"/>
      <c r="Q481" s="774"/>
      <c r="R481" s="774"/>
      <c r="S481" s="774"/>
      <c r="T481" s="774"/>
      <c r="U481" s="774"/>
      <c r="V481" s="774"/>
      <c r="W481" s="774"/>
      <c r="X481" s="774"/>
      <c r="Y481" s="774"/>
      <c r="Z481" s="774"/>
      <c r="AA481" s="774"/>
      <c r="AB481" s="774"/>
    </row>
    <row r="482">
      <c r="A482" s="788" t="s">
        <v>77</v>
      </c>
      <c r="B482" s="789"/>
      <c r="C482" s="790"/>
      <c r="D482" s="790"/>
      <c r="E482" s="790"/>
      <c r="F482" s="790"/>
      <c r="G482" s="790"/>
      <c r="H482" s="791">
        <f t="shared" si="221"/>
        <v>0</v>
      </c>
      <c r="I482" s="792">
        <f>(I481/60)</f>
        <v>0</v>
      </c>
      <c r="J482" s="794"/>
      <c r="K482" s="788" t="s">
        <v>77</v>
      </c>
      <c r="L482" s="789">
        <v>0.0</v>
      </c>
      <c r="M482" s="793">
        <f>(L482-H482-H483)</f>
        <v>0</v>
      </c>
      <c r="N482" s="790">
        <v>5.0</v>
      </c>
      <c r="O482" s="792">
        <f t="shared" si="227"/>
        <v>5</v>
      </c>
      <c r="P482" s="792"/>
      <c r="Q482" s="787"/>
      <c r="R482" s="774"/>
      <c r="S482" s="774"/>
      <c r="T482" s="774"/>
      <c r="U482" s="774"/>
      <c r="V482" s="774"/>
      <c r="W482" s="774"/>
      <c r="X482" s="774"/>
      <c r="Y482" s="774"/>
      <c r="Z482" s="774"/>
      <c r="AA482" s="774"/>
      <c r="AB482" s="774"/>
    </row>
    <row r="483">
      <c r="A483" s="788" t="s">
        <v>78</v>
      </c>
      <c r="B483" s="789"/>
      <c r="C483" s="790"/>
      <c r="D483" s="790"/>
      <c r="E483" s="790"/>
      <c r="F483" s="790"/>
      <c r="G483" s="790"/>
      <c r="H483" s="791">
        <f t="shared" si="221"/>
        <v>0</v>
      </c>
      <c r="I483" s="792"/>
      <c r="J483" s="794"/>
      <c r="K483" s="788" t="s">
        <v>78</v>
      </c>
      <c r="L483" s="793" t="s">
        <v>79</v>
      </c>
      <c r="M483" s="792" t="s">
        <v>79</v>
      </c>
      <c r="N483" s="790" t="s">
        <v>79</v>
      </c>
      <c r="O483" s="792" t="s">
        <v>79</v>
      </c>
      <c r="P483" s="792"/>
      <c r="Q483" s="787"/>
      <c r="R483" s="774"/>
      <c r="S483" s="774"/>
      <c r="T483" s="774"/>
      <c r="U483" s="774"/>
      <c r="V483" s="774"/>
      <c r="W483" s="774"/>
      <c r="X483" s="774"/>
      <c r="Y483" s="774"/>
      <c r="Z483" s="774"/>
      <c r="AA483" s="774"/>
      <c r="AB483" s="774"/>
    </row>
    <row r="484">
      <c r="A484" s="795" t="s">
        <v>366</v>
      </c>
      <c r="B484" s="782"/>
      <c r="C484" s="782"/>
      <c r="D484" s="782"/>
      <c r="E484" s="782"/>
      <c r="F484" s="782"/>
      <c r="G484" s="782"/>
      <c r="H484" s="783">
        <f t="shared" si="221"/>
        <v>0</v>
      </c>
      <c r="I484" s="784">
        <f>sum(H484:H486)</f>
        <v>0</v>
      </c>
      <c r="J484" s="794"/>
      <c r="K484" s="795" t="s">
        <v>366</v>
      </c>
      <c r="L484" s="786">
        <v>0.0</v>
      </c>
      <c r="M484" s="784">
        <f>(L484-H484)</f>
        <v>0</v>
      </c>
      <c r="N484" s="782">
        <v>40.0</v>
      </c>
      <c r="O484" s="784">
        <f t="shared" ref="O484:O485" si="228">sum(M484,N484)</f>
        <v>40</v>
      </c>
      <c r="P484" s="784"/>
      <c r="Q484" s="787"/>
      <c r="R484" s="774"/>
      <c r="S484" s="774"/>
      <c r="T484" s="774"/>
      <c r="U484" s="774"/>
      <c r="V484" s="774"/>
      <c r="W484" s="774"/>
      <c r="X484" s="774"/>
      <c r="Y484" s="774"/>
      <c r="Z484" s="774"/>
      <c r="AA484" s="774"/>
      <c r="AB484" s="774"/>
    </row>
    <row r="485">
      <c r="A485" s="788" t="s">
        <v>77</v>
      </c>
      <c r="B485" s="789"/>
      <c r="C485" s="790"/>
      <c r="D485" s="790"/>
      <c r="E485" s="790"/>
      <c r="F485" s="790"/>
      <c r="G485" s="796"/>
      <c r="H485" s="791">
        <f t="shared" si="221"/>
        <v>0</v>
      </c>
      <c r="I485" s="792">
        <f>(I484/60)</f>
        <v>0</v>
      </c>
      <c r="J485" s="794"/>
      <c r="K485" s="788" t="s">
        <v>77</v>
      </c>
      <c r="L485" s="789">
        <v>0.0</v>
      </c>
      <c r="M485" s="793">
        <f>(L485-H485-H486)</f>
        <v>0</v>
      </c>
      <c r="N485" s="790">
        <v>5.0</v>
      </c>
      <c r="O485" s="792">
        <f t="shared" si="228"/>
        <v>5</v>
      </c>
      <c r="P485" s="793"/>
      <c r="Q485" s="787"/>
      <c r="R485" s="774"/>
      <c r="S485" s="774"/>
      <c r="T485" s="774"/>
      <c r="U485" s="774"/>
      <c r="V485" s="774"/>
      <c r="W485" s="774"/>
      <c r="X485" s="774"/>
      <c r="Y485" s="774"/>
      <c r="Z485" s="774"/>
      <c r="AA485" s="774"/>
      <c r="AB485" s="774"/>
    </row>
    <row r="486">
      <c r="A486" s="788" t="s">
        <v>78</v>
      </c>
      <c r="B486" s="789"/>
      <c r="C486" s="790"/>
      <c r="D486" s="790"/>
      <c r="E486" s="790"/>
      <c r="F486" s="790"/>
      <c r="G486" s="796"/>
      <c r="H486" s="791">
        <f t="shared" si="221"/>
        <v>0</v>
      </c>
      <c r="I486" s="792"/>
      <c r="J486" s="794"/>
      <c r="K486" s="788" t="s">
        <v>78</v>
      </c>
      <c r="L486" s="793" t="s">
        <v>79</v>
      </c>
      <c r="M486" s="792" t="s">
        <v>79</v>
      </c>
      <c r="N486" s="790" t="s">
        <v>79</v>
      </c>
      <c r="O486" s="792" t="s">
        <v>79</v>
      </c>
      <c r="P486" s="793"/>
      <c r="Q486" s="787"/>
      <c r="R486" s="774"/>
      <c r="S486" s="774"/>
      <c r="T486" s="774"/>
      <c r="U486" s="774"/>
      <c r="V486" s="774"/>
      <c r="W486" s="774"/>
      <c r="X486" s="774"/>
      <c r="Y486" s="774"/>
      <c r="Z486" s="774"/>
      <c r="AA486" s="774"/>
      <c r="AB486" s="774"/>
    </row>
    <row r="487">
      <c r="A487" s="795" t="s">
        <v>333</v>
      </c>
      <c r="B487" s="782"/>
      <c r="C487" s="782"/>
      <c r="D487" s="782"/>
      <c r="E487" s="782"/>
      <c r="F487" s="782"/>
      <c r="G487" s="782"/>
      <c r="H487" s="783">
        <f t="shared" si="221"/>
        <v>0</v>
      </c>
      <c r="I487" s="784">
        <f>sum(H487:H489)</f>
        <v>0</v>
      </c>
      <c r="J487" s="794"/>
      <c r="K487" s="795" t="s">
        <v>333</v>
      </c>
      <c r="L487" s="786">
        <v>0.0</v>
      </c>
      <c r="M487" s="784">
        <f>(L487-H487)</f>
        <v>0</v>
      </c>
      <c r="N487" s="782">
        <v>40.0</v>
      </c>
      <c r="O487" s="784">
        <f t="shared" ref="O487:O488" si="229">sum(M487,N487)</f>
        <v>40</v>
      </c>
      <c r="P487" s="786"/>
      <c r="Q487" s="787"/>
      <c r="R487" s="774"/>
      <c r="S487" s="774"/>
      <c r="T487" s="774"/>
      <c r="U487" s="774"/>
      <c r="V487" s="774"/>
      <c r="W487" s="774"/>
      <c r="X487" s="774"/>
      <c r="Y487" s="774"/>
      <c r="Z487" s="774"/>
      <c r="AA487" s="774"/>
      <c r="AB487" s="774"/>
    </row>
    <row r="488">
      <c r="A488" s="788" t="s">
        <v>77</v>
      </c>
      <c r="B488" s="789"/>
      <c r="C488" s="790"/>
      <c r="D488" s="790"/>
      <c r="E488" s="790"/>
      <c r="F488" s="790"/>
      <c r="G488" s="796"/>
      <c r="H488" s="791">
        <f t="shared" si="221"/>
        <v>0</v>
      </c>
      <c r="I488" s="792">
        <f>(I487/60)</f>
        <v>0</v>
      </c>
      <c r="J488" s="794"/>
      <c r="K488" s="788" t="s">
        <v>77</v>
      </c>
      <c r="L488" s="789">
        <v>0.0</v>
      </c>
      <c r="M488" s="793">
        <f>(L488-H488-H489)</f>
        <v>0</v>
      </c>
      <c r="N488" s="790">
        <v>5.0</v>
      </c>
      <c r="O488" s="792">
        <f t="shared" si="229"/>
        <v>5</v>
      </c>
      <c r="P488" s="793"/>
      <c r="Q488" s="787"/>
      <c r="R488" s="774"/>
      <c r="S488" s="774"/>
      <c r="T488" s="774"/>
      <c r="U488" s="774"/>
      <c r="V488" s="774"/>
      <c r="W488" s="774"/>
      <c r="X488" s="774"/>
      <c r="Y488" s="774"/>
      <c r="Z488" s="774"/>
      <c r="AA488" s="774"/>
      <c r="AB488" s="774"/>
    </row>
    <row r="489">
      <c r="A489" s="788" t="s">
        <v>78</v>
      </c>
      <c r="B489" s="789"/>
      <c r="C489" s="790"/>
      <c r="D489" s="790"/>
      <c r="E489" s="790"/>
      <c r="F489" s="790"/>
      <c r="G489" s="796"/>
      <c r="H489" s="791">
        <f t="shared" si="221"/>
        <v>0</v>
      </c>
      <c r="I489" s="792"/>
      <c r="J489" s="794"/>
      <c r="K489" s="788" t="s">
        <v>78</v>
      </c>
      <c r="L489" s="793" t="s">
        <v>79</v>
      </c>
      <c r="M489" s="792" t="s">
        <v>79</v>
      </c>
      <c r="N489" s="790" t="s">
        <v>79</v>
      </c>
      <c r="O489" s="792" t="s">
        <v>79</v>
      </c>
      <c r="P489" s="793"/>
      <c r="Q489" s="787"/>
      <c r="R489" s="774"/>
      <c r="S489" s="774"/>
      <c r="T489" s="774"/>
      <c r="U489" s="774"/>
      <c r="V489" s="774"/>
      <c r="W489" s="774"/>
      <c r="X489" s="774"/>
      <c r="Y489" s="774"/>
      <c r="Z489" s="774"/>
      <c r="AA489" s="774"/>
      <c r="AB489" s="774"/>
    </row>
    <row r="490">
      <c r="A490" s="795" t="s">
        <v>335</v>
      </c>
      <c r="B490" s="786"/>
      <c r="C490" s="786"/>
      <c r="D490" s="786"/>
      <c r="E490" s="786"/>
      <c r="F490" s="786"/>
      <c r="G490" s="782"/>
      <c r="H490" s="783">
        <f t="shared" si="221"/>
        <v>0</v>
      </c>
      <c r="I490" s="784">
        <f>sum(H490:H492)</f>
        <v>0</v>
      </c>
      <c r="J490" s="794"/>
      <c r="K490" s="795" t="s">
        <v>335</v>
      </c>
      <c r="L490" s="786">
        <v>20.0</v>
      </c>
      <c r="M490" s="784">
        <f>(L490-H490)</f>
        <v>20</v>
      </c>
      <c r="N490" s="782">
        <v>40.0</v>
      </c>
      <c r="O490" s="784">
        <f t="shared" ref="O490:O491" si="230">sum(M490,N490)</f>
        <v>60</v>
      </c>
      <c r="P490" s="784"/>
      <c r="Q490" s="774"/>
      <c r="R490" s="774"/>
      <c r="S490" s="774"/>
      <c r="T490" s="774"/>
      <c r="U490" s="774"/>
      <c r="V490" s="774"/>
      <c r="W490" s="774"/>
      <c r="X490" s="774"/>
      <c r="Y490" s="774"/>
      <c r="Z490" s="774"/>
      <c r="AA490" s="774"/>
      <c r="AB490" s="774"/>
    </row>
    <row r="491">
      <c r="A491" s="788" t="s">
        <v>77</v>
      </c>
      <c r="B491" s="789"/>
      <c r="C491" s="790"/>
      <c r="D491" s="790"/>
      <c r="E491" s="790"/>
      <c r="F491" s="790"/>
      <c r="G491" s="790"/>
      <c r="H491" s="791">
        <f t="shared" si="221"/>
        <v>0</v>
      </c>
      <c r="I491" s="792">
        <f>(I490/60)</f>
        <v>0</v>
      </c>
      <c r="J491" s="794"/>
      <c r="K491" s="788" t="s">
        <v>77</v>
      </c>
      <c r="L491" s="789">
        <v>0.0</v>
      </c>
      <c r="M491" s="793">
        <f>(L491-H491-H492)</f>
        <v>0</v>
      </c>
      <c r="N491" s="790">
        <v>5.0</v>
      </c>
      <c r="O491" s="792">
        <f t="shared" si="230"/>
        <v>5</v>
      </c>
      <c r="P491" s="792"/>
      <c r="Q491" s="787"/>
      <c r="R491" s="774"/>
      <c r="S491" s="774"/>
      <c r="T491" s="774"/>
      <c r="U491" s="774"/>
      <c r="V491" s="774"/>
      <c r="W491" s="774"/>
      <c r="X491" s="774"/>
      <c r="Y491" s="774"/>
      <c r="Z491" s="774"/>
      <c r="AA491" s="774"/>
      <c r="AB491" s="774"/>
    </row>
    <row r="492">
      <c r="A492" s="788" t="s">
        <v>78</v>
      </c>
      <c r="B492" s="789"/>
      <c r="C492" s="790"/>
      <c r="D492" s="790"/>
      <c r="E492" s="790"/>
      <c r="F492" s="790"/>
      <c r="G492" s="790"/>
      <c r="H492" s="791">
        <f t="shared" si="221"/>
        <v>0</v>
      </c>
      <c r="I492" s="792"/>
      <c r="J492" s="794"/>
      <c r="K492" s="788" t="s">
        <v>78</v>
      </c>
      <c r="L492" s="793" t="s">
        <v>79</v>
      </c>
      <c r="M492" s="792" t="s">
        <v>79</v>
      </c>
      <c r="N492" s="790" t="s">
        <v>79</v>
      </c>
      <c r="O492" s="792" t="s">
        <v>79</v>
      </c>
      <c r="P492" s="792"/>
      <c r="Q492" s="787"/>
      <c r="R492" s="774"/>
      <c r="S492" s="774"/>
      <c r="T492" s="774"/>
      <c r="U492" s="774"/>
      <c r="V492" s="774"/>
      <c r="W492" s="774"/>
      <c r="X492" s="774"/>
      <c r="Y492" s="774"/>
      <c r="Z492" s="774"/>
      <c r="AA492" s="774"/>
      <c r="AB492" s="774"/>
    </row>
    <row r="493">
      <c r="A493" s="778" t="s">
        <v>87</v>
      </c>
      <c r="B493" s="779">
        <f t="shared" ref="B493:G493" si="231"> sum(B494, B495, B496, B497,B498,B499,B500,B501,B502,B503,B504,B505)</f>
        <v>0</v>
      </c>
      <c r="C493" s="779">
        <f t="shared" si="231"/>
        <v>0</v>
      </c>
      <c r="D493" s="779">
        <f t="shared" si="231"/>
        <v>0</v>
      </c>
      <c r="E493" s="779">
        <f t="shared" si="231"/>
        <v>0</v>
      </c>
      <c r="F493" s="779">
        <f t="shared" si="231"/>
        <v>0</v>
      </c>
      <c r="G493" s="779">
        <f t="shared" si="231"/>
        <v>0</v>
      </c>
      <c r="H493" s="780">
        <f t="shared" si="221"/>
        <v>0</v>
      </c>
      <c r="I493" s="779">
        <v>0.0</v>
      </c>
      <c r="J493" s="785"/>
      <c r="K493" s="778" t="s">
        <v>87</v>
      </c>
      <c r="L493" s="798"/>
      <c r="M493" s="798"/>
      <c r="N493" s="798"/>
      <c r="O493" s="798"/>
      <c r="P493" s="798"/>
      <c r="Q493" s="774"/>
      <c r="R493" s="774"/>
      <c r="S493" s="774"/>
      <c r="T493" s="774"/>
      <c r="U493" s="774"/>
      <c r="V493" s="774"/>
      <c r="W493" s="774"/>
      <c r="X493" s="774"/>
      <c r="Y493" s="774"/>
      <c r="Z493" s="774"/>
      <c r="AA493" s="774"/>
      <c r="AB493" s="774"/>
    </row>
    <row r="494">
      <c r="A494" s="795" t="s">
        <v>347</v>
      </c>
      <c r="B494" s="782"/>
      <c r="C494" s="782"/>
      <c r="D494" s="782"/>
      <c r="E494" s="782"/>
      <c r="F494" s="782"/>
      <c r="G494" s="782"/>
      <c r="H494" s="783">
        <f t="shared" si="221"/>
        <v>0</v>
      </c>
      <c r="I494" s="784">
        <f>sum(H494:H496)</f>
        <v>0</v>
      </c>
      <c r="J494" s="794"/>
      <c r="K494" s="795" t="s">
        <v>347</v>
      </c>
      <c r="L494" s="786">
        <v>0.0</v>
      </c>
      <c r="M494" s="784">
        <f>(L494-H494)</f>
        <v>0</v>
      </c>
      <c r="N494" s="782">
        <v>40.0</v>
      </c>
      <c r="O494" s="784">
        <f t="shared" ref="O494:O495" si="232">sum(M494,N494)</f>
        <v>40</v>
      </c>
      <c r="P494" s="784"/>
      <c r="Q494" s="787"/>
      <c r="R494" s="774"/>
      <c r="S494" s="774"/>
      <c r="T494" s="774"/>
      <c r="U494" s="774"/>
      <c r="V494" s="774"/>
      <c r="W494" s="774"/>
      <c r="X494" s="774"/>
      <c r="Y494" s="774"/>
      <c r="Z494" s="774"/>
      <c r="AA494" s="774"/>
      <c r="AB494" s="774"/>
    </row>
    <row r="495">
      <c r="A495" s="788" t="s">
        <v>77</v>
      </c>
      <c r="B495" s="789"/>
      <c r="C495" s="790"/>
      <c r="D495" s="790"/>
      <c r="E495" s="790"/>
      <c r="F495" s="790"/>
      <c r="G495" s="796"/>
      <c r="H495" s="791">
        <f t="shared" si="221"/>
        <v>0</v>
      </c>
      <c r="I495" s="792">
        <f>(I494/60)</f>
        <v>0</v>
      </c>
      <c r="J495" s="794"/>
      <c r="K495" s="788" t="s">
        <v>77</v>
      </c>
      <c r="L495" s="789">
        <v>0.0</v>
      </c>
      <c r="M495" s="793">
        <f>(L495-H495-H496)</f>
        <v>0</v>
      </c>
      <c r="N495" s="790">
        <v>5.0</v>
      </c>
      <c r="O495" s="792">
        <f t="shared" si="232"/>
        <v>5</v>
      </c>
      <c r="P495" s="793"/>
      <c r="Q495" s="787"/>
      <c r="R495" s="774"/>
      <c r="S495" s="774"/>
      <c r="T495" s="774"/>
      <c r="U495" s="774"/>
      <c r="V495" s="774"/>
      <c r="W495" s="774"/>
      <c r="X495" s="774"/>
      <c r="Y495" s="774"/>
      <c r="Z495" s="774"/>
      <c r="AA495" s="774"/>
      <c r="AB495" s="774"/>
    </row>
    <row r="496">
      <c r="A496" s="788" t="s">
        <v>78</v>
      </c>
      <c r="B496" s="789"/>
      <c r="C496" s="790"/>
      <c r="D496" s="790"/>
      <c r="E496" s="790"/>
      <c r="F496" s="790"/>
      <c r="G496" s="796"/>
      <c r="H496" s="791">
        <f t="shared" si="221"/>
        <v>0</v>
      </c>
      <c r="I496" s="792"/>
      <c r="J496" s="794"/>
      <c r="K496" s="788" t="s">
        <v>78</v>
      </c>
      <c r="L496" s="793" t="s">
        <v>79</v>
      </c>
      <c r="M496" s="792" t="s">
        <v>79</v>
      </c>
      <c r="N496" s="790" t="s">
        <v>79</v>
      </c>
      <c r="O496" s="792" t="s">
        <v>79</v>
      </c>
      <c r="P496" s="793"/>
      <c r="Q496" s="787"/>
      <c r="R496" s="774"/>
      <c r="S496" s="774"/>
      <c r="T496" s="774"/>
      <c r="U496" s="774"/>
      <c r="V496" s="774"/>
      <c r="W496" s="774"/>
      <c r="X496" s="774"/>
      <c r="Y496" s="774"/>
      <c r="Z496" s="774"/>
      <c r="AA496" s="774"/>
      <c r="AB496" s="774"/>
    </row>
    <row r="497">
      <c r="A497" s="795" t="s">
        <v>367</v>
      </c>
      <c r="B497" s="782"/>
      <c r="C497" s="782"/>
      <c r="D497" s="782"/>
      <c r="E497" s="782"/>
      <c r="F497" s="782"/>
      <c r="G497" s="782"/>
      <c r="H497" s="783">
        <f t="shared" si="221"/>
        <v>0</v>
      </c>
      <c r="I497" s="784">
        <f>sum(H497:H499)</f>
        <v>0</v>
      </c>
      <c r="J497" s="794"/>
      <c r="K497" s="795" t="s">
        <v>367</v>
      </c>
      <c r="L497" s="786">
        <v>0.0</v>
      </c>
      <c r="M497" s="784">
        <f>(L497-H497)</f>
        <v>0</v>
      </c>
      <c r="N497" s="782">
        <v>40.0</v>
      </c>
      <c r="O497" s="784">
        <f t="shared" ref="O497:O498" si="233">sum(M497,N497)</f>
        <v>40</v>
      </c>
      <c r="P497" s="786"/>
      <c r="Q497" s="787"/>
      <c r="R497" s="774"/>
      <c r="S497" s="774"/>
      <c r="T497" s="774"/>
      <c r="U497" s="774"/>
      <c r="V497" s="774"/>
      <c r="W497" s="774"/>
      <c r="X497" s="774"/>
      <c r="Y497" s="774"/>
      <c r="Z497" s="774"/>
      <c r="AA497" s="774"/>
      <c r="AB497" s="774"/>
    </row>
    <row r="498">
      <c r="A498" s="788" t="s">
        <v>77</v>
      </c>
      <c r="B498" s="789"/>
      <c r="C498" s="790"/>
      <c r="D498" s="790"/>
      <c r="E498" s="790"/>
      <c r="F498" s="790"/>
      <c r="G498" s="796"/>
      <c r="H498" s="791">
        <f t="shared" si="221"/>
        <v>0</v>
      </c>
      <c r="I498" s="792">
        <f>(I497/60)</f>
        <v>0</v>
      </c>
      <c r="J498" s="794"/>
      <c r="K498" s="788" t="s">
        <v>77</v>
      </c>
      <c r="L498" s="789">
        <v>0.0</v>
      </c>
      <c r="M498" s="793">
        <f>(L498-H498-H499)</f>
        <v>0</v>
      </c>
      <c r="N498" s="790">
        <v>5.0</v>
      </c>
      <c r="O498" s="792">
        <f t="shared" si="233"/>
        <v>5</v>
      </c>
      <c r="P498" s="793"/>
      <c r="Q498" s="787"/>
      <c r="R498" s="774"/>
      <c r="S498" s="774"/>
      <c r="T498" s="774"/>
      <c r="U498" s="774"/>
      <c r="V498" s="774"/>
      <c r="W498" s="774"/>
      <c r="X498" s="774"/>
      <c r="Y498" s="774"/>
      <c r="Z498" s="774"/>
      <c r="AA498" s="774"/>
      <c r="AB498" s="774"/>
    </row>
    <row r="499">
      <c r="A499" s="788" t="s">
        <v>78</v>
      </c>
      <c r="B499" s="789"/>
      <c r="C499" s="790"/>
      <c r="D499" s="790"/>
      <c r="E499" s="790"/>
      <c r="F499" s="790"/>
      <c r="G499" s="796"/>
      <c r="H499" s="791">
        <f t="shared" si="221"/>
        <v>0</v>
      </c>
      <c r="I499" s="792"/>
      <c r="J499" s="794"/>
      <c r="K499" s="788" t="s">
        <v>78</v>
      </c>
      <c r="L499" s="793" t="s">
        <v>79</v>
      </c>
      <c r="M499" s="792" t="s">
        <v>79</v>
      </c>
      <c r="N499" s="790" t="s">
        <v>79</v>
      </c>
      <c r="O499" s="792" t="s">
        <v>79</v>
      </c>
      <c r="P499" s="793"/>
      <c r="Q499" s="787"/>
      <c r="R499" s="774"/>
      <c r="S499" s="774"/>
      <c r="T499" s="774"/>
      <c r="U499" s="774"/>
      <c r="V499" s="774"/>
      <c r="W499" s="774"/>
      <c r="X499" s="774"/>
      <c r="Y499" s="774"/>
      <c r="Z499" s="774"/>
      <c r="AA499" s="774"/>
      <c r="AB499" s="774"/>
    </row>
    <row r="500">
      <c r="A500" s="795" t="s">
        <v>368</v>
      </c>
      <c r="B500" s="782"/>
      <c r="C500" s="782"/>
      <c r="D500" s="782"/>
      <c r="E500" s="782"/>
      <c r="F500" s="782"/>
      <c r="G500" s="782"/>
      <c r="H500" s="783">
        <f t="shared" si="221"/>
        <v>0</v>
      </c>
      <c r="I500" s="784">
        <f>sum(H500:H502)</f>
        <v>0</v>
      </c>
      <c r="J500" s="794"/>
      <c r="K500" s="795" t="s">
        <v>368</v>
      </c>
      <c r="L500" s="786">
        <v>0.0</v>
      </c>
      <c r="M500" s="784">
        <f>(L500-H500)</f>
        <v>0</v>
      </c>
      <c r="N500" s="782">
        <v>40.0</v>
      </c>
      <c r="O500" s="784">
        <f t="shared" ref="O500:O501" si="234">sum(M500,N500)</f>
        <v>40</v>
      </c>
      <c r="P500" s="784"/>
      <c r="Q500" s="787"/>
      <c r="R500" s="774"/>
      <c r="S500" s="774"/>
      <c r="T500" s="774"/>
      <c r="U500" s="774"/>
      <c r="V500" s="774"/>
      <c r="W500" s="774"/>
      <c r="X500" s="774"/>
      <c r="Y500" s="774"/>
      <c r="Z500" s="774"/>
      <c r="AA500" s="774"/>
      <c r="AB500" s="774"/>
    </row>
    <row r="501">
      <c r="A501" s="788" t="s">
        <v>77</v>
      </c>
      <c r="B501" s="789"/>
      <c r="C501" s="790"/>
      <c r="D501" s="790"/>
      <c r="E501" s="790"/>
      <c r="F501" s="790"/>
      <c r="G501" s="796"/>
      <c r="H501" s="791">
        <f t="shared" si="221"/>
        <v>0</v>
      </c>
      <c r="I501" s="792">
        <f>(I500/60)</f>
        <v>0</v>
      </c>
      <c r="J501" s="794"/>
      <c r="K501" s="788" t="s">
        <v>77</v>
      </c>
      <c r="L501" s="789">
        <v>0.0</v>
      </c>
      <c r="M501" s="793">
        <f>(L501-H501-H502)</f>
        <v>0</v>
      </c>
      <c r="N501" s="790">
        <v>5.0</v>
      </c>
      <c r="O501" s="792">
        <f t="shared" si="234"/>
        <v>5</v>
      </c>
      <c r="P501" s="792"/>
      <c r="Q501" s="787"/>
      <c r="R501" s="774"/>
      <c r="S501" s="774"/>
      <c r="T501" s="774"/>
      <c r="U501" s="774"/>
      <c r="V501" s="774"/>
      <c r="W501" s="774"/>
      <c r="X501" s="774"/>
      <c r="Y501" s="774"/>
      <c r="Z501" s="774"/>
      <c r="AA501" s="774"/>
      <c r="AB501" s="774"/>
    </row>
    <row r="502">
      <c r="A502" s="788" t="s">
        <v>78</v>
      </c>
      <c r="B502" s="789"/>
      <c r="C502" s="790"/>
      <c r="D502" s="790"/>
      <c r="E502" s="790"/>
      <c r="F502" s="790"/>
      <c r="G502" s="796"/>
      <c r="H502" s="791">
        <f t="shared" si="221"/>
        <v>0</v>
      </c>
      <c r="I502" s="792"/>
      <c r="J502" s="794"/>
      <c r="K502" s="788" t="s">
        <v>78</v>
      </c>
      <c r="L502" s="793" t="s">
        <v>79</v>
      </c>
      <c r="M502" s="792" t="s">
        <v>79</v>
      </c>
      <c r="N502" s="790" t="s">
        <v>79</v>
      </c>
      <c r="O502" s="792" t="s">
        <v>79</v>
      </c>
      <c r="P502" s="792"/>
      <c r="Q502" s="787"/>
      <c r="R502" s="774"/>
      <c r="S502" s="774"/>
      <c r="T502" s="774"/>
      <c r="U502" s="774"/>
      <c r="V502" s="774"/>
      <c r="W502" s="774"/>
      <c r="X502" s="774"/>
      <c r="Y502" s="774"/>
      <c r="Z502" s="774"/>
      <c r="AA502" s="774"/>
      <c r="AB502" s="774"/>
    </row>
    <row r="503">
      <c r="A503" s="795" t="s">
        <v>369</v>
      </c>
      <c r="B503" s="782"/>
      <c r="C503" s="782"/>
      <c r="D503" s="782"/>
      <c r="E503" s="782"/>
      <c r="F503" s="782"/>
      <c r="G503" s="782"/>
      <c r="H503" s="783">
        <f t="shared" si="221"/>
        <v>0</v>
      </c>
      <c r="I503" s="784">
        <f>sum(H503:H505)</f>
        <v>0</v>
      </c>
      <c r="J503" s="794"/>
      <c r="K503" s="795" t="s">
        <v>369</v>
      </c>
      <c r="L503" s="786">
        <v>0.0</v>
      </c>
      <c r="M503" s="784">
        <f>(L503-H503)</f>
        <v>0</v>
      </c>
      <c r="N503" s="782">
        <v>40.0</v>
      </c>
      <c r="O503" s="784">
        <f t="shared" ref="O503:O504" si="235">sum(M503,N503)</f>
        <v>40</v>
      </c>
      <c r="P503" s="784"/>
      <c r="Q503" s="787"/>
      <c r="R503" s="774"/>
      <c r="S503" s="774"/>
      <c r="T503" s="774"/>
      <c r="U503" s="774"/>
      <c r="V503" s="774"/>
      <c r="W503" s="774"/>
      <c r="X503" s="774"/>
      <c r="Y503" s="774"/>
      <c r="Z503" s="774"/>
      <c r="AA503" s="774"/>
      <c r="AB503" s="774"/>
    </row>
    <row r="504">
      <c r="A504" s="788" t="s">
        <v>77</v>
      </c>
      <c r="B504" s="789"/>
      <c r="C504" s="790"/>
      <c r="D504" s="790"/>
      <c r="E504" s="790"/>
      <c r="F504" s="790"/>
      <c r="G504" s="796"/>
      <c r="H504" s="791">
        <f t="shared" si="221"/>
        <v>0</v>
      </c>
      <c r="I504" s="792">
        <f>(I503/60)</f>
        <v>0</v>
      </c>
      <c r="J504" s="794"/>
      <c r="K504" s="788" t="s">
        <v>77</v>
      </c>
      <c r="L504" s="789">
        <v>0.0</v>
      </c>
      <c r="M504" s="793">
        <f>(L504-H504-H505)</f>
        <v>0</v>
      </c>
      <c r="N504" s="790">
        <v>5.0</v>
      </c>
      <c r="O504" s="792">
        <f t="shared" si="235"/>
        <v>5</v>
      </c>
      <c r="P504" s="793"/>
      <c r="Q504" s="787"/>
      <c r="R504" s="774"/>
      <c r="S504" s="774"/>
      <c r="T504" s="774"/>
      <c r="U504" s="774"/>
      <c r="V504" s="774"/>
      <c r="W504" s="774"/>
      <c r="X504" s="774"/>
      <c r="Y504" s="774"/>
      <c r="Z504" s="774"/>
      <c r="AA504" s="774"/>
      <c r="AB504" s="774"/>
    </row>
    <row r="505">
      <c r="A505" s="788" t="s">
        <v>78</v>
      </c>
      <c r="B505" s="789"/>
      <c r="C505" s="790"/>
      <c r="D505" s="790"/>
      <c r="E505" s="790"/>
      <c r="F505" s="790"/>
      <c r="G505" s="796"/>
      <c r="H505" s="791">
        <f t="shared" si="221"/>
        <v>0</v>
      </c>
      <c r="I505" s="792"/>
      <c r="J505" s="794"/>
      <c r="K505" s="788" t="s">
        <v>78</v>
      </c>
      <c r="L505" s="793" t="s">
        <v>79</v>
      </c>
      <c r="M505" s="792" t="s">
        <v>79</v>
      </c>
      <c r="N505" s="790" t="s">
        <v>79</v>
      </c>
      <c r="O505" s="792" t="s">
        <v>79</v>
      </c>
      <c r="P505" s="793"/>
      <c r="Q505" s="787"/>
      <c r="R505" s="774"/>
      <c r="S505" s="774"/>
      <c r="T505" s="774"/>
      <c r="U505" s="774"/>
      <c r="V505" s="774"/>
      <c r="W505" s="774"/>
      <c r="X505" s="774"/>
      <c r="Y505" s="774"/>
      <c r="Z505" s="774"/>
      <c r="AA505" s="774"/>
      <c r="AB505" s="774"/>
    </row>
    <row r="506">
      <c r="A506" s="778" t="s">
        <v>270</v>
      </c>
      <c r="B506" s="779">
        <f t="shared" ref="B506:G506" si="236"> sum(B507, B508, B509, B510,B511,B512,B513,B514,B515,B516,B517,B518)</f>
        <v>0</v>
      </c>
      <c r="C506" s="779">
        <f t="shared" si="236"/>
        <v>0</v>
      </c>
      <c r="D506" s="779">
        <f t="shared" si="236"/>
        <v>0</v>
      </c>
      <c r="E506" s="779">
        <f t="shared" si="236"/>
        <v>0</v>
      </c>
      <c r="F506" s="779">
        <f t="shared" si="236"/>
        <v>0</v>
      </c>
      <c r="G506" s="779">
        <f t="shared" si="236"/>
        <v>0</v>
      </c>
      <c r="H506" s="780">
        <f t="shared" si="221"/>
        <v>0</v>
      </c>
      <c r="I506" s="779">
        <v>0.0</v>
      </c>
      <c r="J506" s="773"/>
      <c r="K506" s="778" t="s">
        <v>270</v>
      </c>
      <c r="L506" s="798"/>
      <c r="M506" s="798"/>
      <c r="N506" s="798"/>
      <c r="O506" s="798"/>
      <c r="P506" s="798"/>
      <c r="Q506" s="774"/>
      <c r="R506" s="774"/>
      <c r="S506" s="774"/>
      <c r="T506" s="774"/>
      <c r="U506" s="774"/>
      <c r="V506" s="774"/>
      <c r="W506" s="774"/>
      <c r="X506" s="774"/>
      <c r="Y506" s="774"/>
      <c r="Z506" s="774"/>
      <c r="AA506" s="774"/>
      <c r="AB506" s="774"/>
    </row>
    <row r="507">
      <c r="A507" s="795"/>
      <c r="B507" s="782"/>
      <c r="C507" s="782"/>
      <c r="D507" s="782"/>
      <c r="E507" s="782"/>
      <c r="F507" s="782"/>
      <c r="G507" s="782"/>
      <c r="H507" s="783">
        <f t="shared" si="221"/>
        <v>0</v>
      </c>
      <c r="I507" s="784">
        <f>sum(H507:H509)</f>
        <v>0</v>
      </c>
      <c r="J507" s="794"/>
      <c r="K507" s="795"/>
      <c r="L507" s="786">
        <v>0.0</v>
      </c>
      <c r="M507" s="784">
        <f>(L507-H507)</f>
        <v>0</v>
      </c>
      <c r="N507" s="782">
        <v>0.0</v>
      </c>
      <c r="O507" s="784">
        <f t="shared" ref="O507:O508" si="237">sum(M507,N507)</f>
        <v>0</v>
      </c>
      <c r="P507" s="786"/>
      <c r="Q507" s="787"/>
      <c r="R507" s="774"/>
      <c r="S507" s="774"/>
      <c r="T507" s="774"/>
      <c r="U507" s="774"/>
      <c r="V507" s="774"/>
      <c r="W507" s="774"/>
      <c r="X507" s="774"/>
      <c r="Y507" s="774"/>
      <c r="Z507" s="774"/>
      <c r="AA507" s="774"/>
      <c r="AB507" s="774"/>
    </row>
    <row r="508">
      <c r="A508" s="788" t="s">
        <v>77</v>
      </c>
      <c r="B508" s="789"/>
      <c r="C508" s="790"/>
      <c r="D508" s="790"/>
      <c r="E508" s="790"/>
      <c r="F508" s="790"/>
      <c r="G508" s="796"/>
      <c r="H508" s="791">
        <f t="shared" si="221"/>
        <v>0</v>
      </c>
      <c r="I508" s="792">
        <f>(I507/60)</f>
        <v>0</v>
      </c>
      <c r="J508" s="794"/>
      <c r="K508" s="788" t="s">
        <v>77</v>
      </c>
      <c r="L508" s="789">
        <v>0.0</v>
      </c>
      <c r="M508" s="793">
        <f>(L508-H508-H509)</f>
        <v>0</v>
      </c>
      <c r="N508" s="790">
        <v>0.0</v>
      </c>
      <c r="O508" s="792">
        <f t="shared" si="237"/>
        <v>0</v>
      </c>
      <c r="P508" s="793"/>
      <c r="Q508" s="787"/>
      <c r="R508" s="774"/>
      <c r="S508" s="774"/>
      <c r="T508" s="774"/>
      <c r="U508" s="774"/>
      <c r="V508" s="774"/>
      <c r="W508" s="774"/>
      <c r="X508" s="774"/>
      <c r="Y508" s="774"/>
      <c r="Z508" s="774"/>
      <c r="AA508" s="774"/>
      <c r="AB508" s="774"/>
    </row>
    <row r="509">
      <c r="A509" s="788" t="s">
        <v>78</v>
      </c>
      <c r="B509" s="789"/>
      <c r="C509" s="790"/>
      <c r="D509" s="790"/>
      <c r="E509" s="790"/>
      <c r="F509" s="790"/>
      <c r="G509" s="796"/>
      <c r="H509" s="791">
        <f t="shared" si="221"/>
        <v>0</v>
      </c>
      <c r="I509" s="792"/>
      <c r="J509" s="794"/>
      <c r="K509" s="788" t="s">
        <v>78</v>
      </c>
      <c r="L509" s="793" t="s">
        <v>79</v>
      </c>
      <c r="M509" s="792" t="s">
        <v>79</v>
      </c>
      <c r="N509" s="790" t="s">
        <v>79</v>
      </c>
      <c r="O509" s="792" t="s">
        <v>79</v>
      </c>
      <c r="P509" s="793"/>
      <c r="Q509" s="787"/>
      <c r="R509" s="774"/>
      <c r="S509" s="774"/>
      <c r="T509" s="774"/>
      <c r="U509" s="774"/>
      <c r="V509" s="774"/>
      <c r="W509" s="774"/>
      <c r="X509" s="774"/>
      <c r="Y509" s="774"/>
      <c r="Z509" s="774"/>
      <c r="AA509" s="774"/>
      <c r="AB509" s="774"/>
    </row>
    <row r="510">
      <c r="A510" s="781"/>
      <c r="B510" s="782"/>
      <c r="C510" s="782"/>
      <c r="D510" s="782"/>
      <c r="E510" s="782"/>
      <c r="F510" s="782"/>
      <c r="G510" s="782"/>
      <c r="H510" s="783">
        <f t="shared" si="221"/>
        <v>0</v>
      </c>
      <c r="I510" s="784">
        <f>sum(H510:H512)</f>
        <v>0</v>
      </c>
      <c r="J510" s="794"/>
      <c r="K510" s="781"/>
      <c r="L510" s="786">
        <v>0.0</v>
      </c>
      <c r="M510" s="784">
        <f>(L510-H510)</f>
        <v>0</v>
      </c>
      <c r="N510" s="782">
        <v>0.0</v>
      </c>
      <c r="O510" s="784">
        <f t="shared" ref="O510:O511" si="238">sum(M510,N510)</f>
        <v>0</v>
      </c>
      <c r="P510" s="784"/>
      <c r="Q510" s="787"/>
      <c r="R510" s="774"/>
      <c r="S510" s="774"/>
      <c r="T510" s="774"/>
      <c r="U510" s="774"/>
      <c r="V510" s="774"/>
      <c r="W510" s="774"/>
      <c r="X510" s="774"/>
      <c r="Y510" s="774"/>
      <c r="Z510" s="774"/>
      <c r="AA510" s="774"/>
      <c r="AB510" s="774"/>
    </row>
    <row r="511">
      <c r="A511" s="788" t="s">
        <v>77</v>
      </c>
      <c r="B511" s="789"/>
      <c r="C511" s="790"/>
      <c r="D511" s="790"/>
      <c r="E511" s="790"/>
      <c r="F511" s="790"/>
      <c r="G511" s="796"/>
      <c r="H511" s="791">
        <f t="shared" si="221"/>
        <v>0</v>
      </c>
      <c r="I511" s="792">
        <f>(I510/60)</f>
        <v>0</v>
      </c>
      <c r="J511" s="794"/>
      <c r="K511" s="788" t="s">
        <v>77</v>
      </c>
      <c r="L511" s="789">
        <v>0.0</v>
      </c>
      <c r="M511" s="793">
        <f>(L511-H511-H512)</f>
        <v>0</v>
      </c>
      <c r="N511" s="790">
        <v>0.0</v>
      </c>
      <c r="O511" s="792">
        <f t="shared" si="238"/>
        <v>0</v>
      </c>
      <c r="P511" s="792"/>
      <c r="Q511" s="787"/>
      <c r="R511" s="774"/>
      <c r="S511" s="774"/>
      <c r="T511" s="774"/>
      <c r="U511" s="774"/>
      <c r="V511" s="774"/>
      <c r="W511" s="774"/>
      <c r="X511" s="774"/>
      <c r="Y511" s="774"/>
      <c r="Z511" s="774"/>
      <c r="AA511" s="774"/>
      <c r="AB511" s="774"/>
    </row>
    <row r="512">
      <c r="A512" s="788" t="s">
        <v>78</v>
      </c>
      <c r="B512" s="789"/>
      <c r="C512" s="790"/>
      <c r="D512" s="790"/>
      <c r="E512" s="790"/>
      <c r="F512" s="790"/>
      <c r="G512" s="796"/>
      <c r="H512" s="791">
        <f t="shared" si="221"/>
        <v>0</v>
      </c>
      <c r="I512" s="792"/>
      <c r="J512" s="794"/>
      <c r="K512" s="788" t="s">
        <v>78</v>
      </c>
      <c r="L512" s="793" t="s">
        <v>79</v>
      </c>
      <c r="M512" s="792" t="s">
        <v>79</v>
      </c>
      <c r="N512" s="790" t="s">
        <v>79</v>
      </c>
      <c r="O512" s="792" t="s">
        <v>79</v>
      </c>
      <c r="P512" s="792"/>
      <c r="Q512" s="787"/>
      <c r="R512" s="774"/>
      <c r="S512" s="774"/>
      <c r="T512" s="774"/>
      <c r="U512" s="774"/>
      <c r="V512" s="774"/>
      <c r="W512" s="774"/>
      <c r="X512" s="774"/>
      <c r="Y512" s="774"/>
      <c r="Z512" s="774"/>
      <c r="AA512" s="774"/>
      <c r="AB512" s="774"/>
    </row>
    <row r="513">
      <c r="A513" s="781"/>
      <c r="B513" s="782"/>
      <c r="C513" s="782"/>
      <c r="D513" s="782"/>
      <c r="E513" s="782"/>
      <c r="F513" s="782"/>
      <c r="G513" s="782"/>
      <c r="H513" s="783">
        <f t="shared" si="221"/>
        <v>0</v>
      </c>
      <c r="I513" s="784">
        <f>sum(H513:H515)</f>
        <v>0</v>
      </c>
      <c r="J513" s="794"/>
      <c r="K513" s="781"/>
      <c r="L513" s="786">
        <v>0.0</v>
      </c>
      <c r="M513" s="784">
        <f>(L513-H513)</f>
        <v>0</v>
      </c>
      <c r="N513" s="782">
        <v>0.0</v>
      </c>
      <c r="O513" s="784">
        <f t="shared" ref="O513:O514" si="239">sum(M513,N513)</f>
        <v>0</v>
      </c>
      <c r="P513" s="784"/>
      <c r="Q513" s="787"/>
      <c r="R513" s="774"/>
      <c r="S513" s="774"/>
      <c r="T513" s="774"/>
      <c r="U513" s="774"/>
      <c r="V513" s="774"/>
      <c r="W513" s="774"/>
      <c r="X513" s="774"/>
      <c r="Y513" s="774"/>
      <c r="Z513" s="774"/>
      <c r="AA513" s="774"/>
      <c r="AB513" s="774"/>
    </row>
    <row r="514">
      <c r="A514" s="788" t="s">
        <v>77</v>
      </c>
      <c r="B514" s="789"/>
      <c r="C514" s="790"/>
      <c r="D514" s="790"/>
      <c r="E514" s="790"/>
      <c r="F514" s="790"/>
      <c r="G514" s="796"/>
      <c r="H514" s="791">
        <f t="shared" si="221"/>
        <v>0</v>
      </c>
      <c r="I514" s="792">
        <f>(I513/60)</f>
        <v>0</v>
      </c>
      <c r="J514" s="794"/>
      <c r="K514" s="788" t="s">
        <v>77</v>
      </c>
      <c r="L514" s="789">
        <v>0.0</v>
      </c>
      <c r="M514" s="793">
        <f>(L514-H514-H515)</f>
        <v>0</v>
      </c>
      <c r="N514" s="790">
        <v>0.0</v>
      </c>
      <c r="O514" s="792">
        <f t="shared" si="239"/>
        <v>0</v>
      </c>
      <c r="P514" s="793"/>
      <c r="Q514" s="787"/>
      <c r="R514" s="774"/>
      <c r="S514" s="774"/>
      <c r="T514" s="774"/>
      <c r="U514" s="774"/>
      <c r="V514" s="774"/>
      <c r="W514" s="774"/>
      <c r="X514" s="774"/>
      <c r="Y514" s="774"/>
      <c r="Z514" s="774"/>
      <c r="AA514" s="774"/>
      <c r="AB514" s="774"/>
    </row>
    <row r="515">
      <c r="A515" s="788" t="s">
        <v>78</v>
      </c>
      <c r="B515" s="789"/>
      <c r="C515" s="790"/>
      <c r="D515" s="790"/>
      <c r="E515" s="790"/>
      <c r="F515" s="790"/>
      <c r="G515" s="796"/>
      <c r="H515" s="791">
        <f t="shared" si="221"/>
        <v>0</v>
      </c>
      <c r="I515" s="792"/>
      <c r="J515" s="794"/>
      <c r="K515" s="788" t="s">
        <v>78</v>
      </c>
      <c r="L515" s="793" t="s">
        <v>79</v>
      </c>
      <c r="M515" s="792" t="s">
        <v>79</v>
      </c>
      <c r="N515" s="790" t="s">
        <v>79</v>
      </c>
      <c r="O515" s="792" t="s">
        <v>79</v>
      </c>
      <c r="P515" s="793"/>
      <c r="Q515" s="787"/>
      <c r="R515" s="774"/>
      <c r="S515" s="774"/>
      <c r="T515" s="774"/>
      <c r="U515" s="774"/>
      <c r="V515" s="774"/>
      <c r="W515" s="774"/>
      <c r="X515" s="774"/>
      <c r="Y515" s="774"/>
      <c r="Z515" s="774"/>
      <c r="AA515" s="774"/>
      <c r="AB515" s="774"/>
    </row>
    <row r="516">
      <c r="A516" s="795"/>
      <c r="B516" s="782"/>
      <c r="C516" s="782"/>
      <c r="D516" s="782"/>
      <c r="E516" s="782"/>
      <c r="F516" s="782"/>
      <c r="G516" s="782"/>
      <c r="H516" s="783">
        <f t="shared" si="221"/>
        <v>0</v>
      </c>
      <c r="I516" s="784">
        <f>sum(H516:H518)</f>
        <v>0</v>
      </c>
      <c r="J516" s="794"/>
      <c r="K516" s="795"/>
      <c r="L516" s="786">
        <v>0.0</v>
      </c>
      <c r="M516" s="784">
        <f>(L516-H516)</f>
        <v>0</v>
      </c>
      <c r="N516" s="782">
        <v>0.0</v>
      </c>
      <c r="O516" s="784">
        <f t="shared" ref="O516:O517" si="240">sum(M516,N516)</f>
        <v>0</v>
      </c>
      <c r="P516" s="786"/>
      <c r="Q516" s="787"/>
      <c r="R516" s="774"/>
      <c r="S516" s="774"/>
      <c r="T516" s="774"/>
      <c r="U516" s="774"/>
      <c r="V516" s="774"/>
      <c r="W516" s="774"/>
      <c r="X516" s="774"/>
      <c r="Y516" s="774"/>
      <c r="Z516" s="774"/>
      <c r="AA516" s="774"/>
      <c r="AB516" s="774"/>
    </row>
    <row r="517">
      <c r="A517" s="788" t="s">
        <v>77</v>
      </c>
      <c r="B517" s="789"/>
      <c r="C517" s="790"/>
      <c r="D517" s="790"/>
      <c r="E517" s="790"/>
      <c r="F517" s="790"/>
      <c r="G517" s="796"/>
      <c r="H517" s="791">
        <f t="shared" si="221"/>
        <v>0</v>
      </c>
      <c r="I517" s="792">
        <f>(I516/60)</f>
        <v>0</v>
      </c>
      <c r="J517" s="794"/>
      <c r="K517" s="788" t="s">
        <v>77</v>
      </c>
      <c r="L517" s="789">
        <v>0.0</v>
      </c>
      <c r="M517" s="793">
        <f>(L517-H517-H518)</f>
        <v>0</v>
      </c>
      <c r="N517" s="790">
        <v>0.0</v>
      </c>
      <c r="O517" s="792">
        <f t="shared" si="240"/>
        <v>0</v>
      </c>
      <c r="P517" s="793"/>
      <c r="Q517" s="787"/>
      <c r="R517" s="774"/>
      <c r="S517" s="774"/>
      <c r="T517" s="774"/>
      <c r="U517" s="774"/>
      <c r="V517" s="774"/>
      <c r="W517" s="774"/>
      <c r="X517" s="774"/>
      <c r="Y517" s="774"/>
      <c r="Z517" s="774"/>
      <c r="AA517" s="774"/>
      <c r="AB517" s="774"/>
    </row>
    <row r="518">
      <c r="A518" s="788" t="s">
        <v>78</v>
      </c>
      <c r="B518" s="789"/>
      <c r="C518" s="790"/>
      <c r="D518" s="790"/>
      <c r="E518" s="790"/>
      <c r="F518" s="790"/>
      <c r="G518" s="796"/>
      <c r="H518" s="791">
        <f t="shared" si="221"/>
        <v>0</v>
      </c>
      <c r="I518" s="792"/>
      <c r="J518" s="794"/>
      <c r="K518" s="788" t="s">
        <v>78</v>
      </c>
      <c r="L518" s="793" t="s">
        <v>79</v>
      </c>
      <c r="M518" s="792" t="s">
        <v>79</v>
      </c>
      <c r="N518" s="790" t="s">
        <v>79</v>
      </c>
      <c r="O518" s="792" t="s">
        <v>79</v>
      </c>
      <c r="P518" s="793"/>
      <c r="Q518" s="787"/>
      <c r="R518" s="774"/>
      <c r="S518" s="774"/>
      <c r="T518" s="774"/>
      <c r="U518" s="774"/>
      <c r="V518" s="774"/>
      <c r="W518" s="774"/>
      <c r="X518" s="774"/>
      <c r="Y518" s="774"/>
      <c r="Z518" s="774"/>
      <c r="AA518" s="774"/>
      <c r="AB518" s="774"/>
    </row>
    <row r="519">
      <c r="A519" s="801" t="s">
        <v>91</v>
      </c>
      <c r="B519" s="779">
        <f t="shared" ref="B519:G519" si="241"> sum(B520, B521, B522, B523,B524,B525)</f>
        <v>0</v>
      </c>
      <c r="C519" s="779">
        <f t="shared" si="241"/>
        <v>0</v>
      </c>
      <c r="D519" s="779">
        <f t="shared" si="241"/>
        <v>0</v>
      </c>
      <c r="E519" s="779">
        <f t="shared" si="241"/>
        <v>0</v>
      </c>
      <c r="F519" s="779">
        <f t="shared" si="241"/>
        <v>0</v>
      </c>
      <c r="G519" s="779">
        <f t="shared" si="241"/>
        <v>0</v>
      </c>
      <c r="H519" s="780">
        <f t="shared" si="221"/>
        <v>0</v>
      </c>
      <c r="I519" s="779">
        <v>0.0</v>
      </c>
      <c r="J519" s="773"/>
      <c r="K519" s="801" t="s">
        <v>91</v>
      </c>
      <c r="L519" s="798"/>
      <c r="M519" s="798"/>
      <c r="N519" s="798"/>
      <c r="O519" s="798"/>
      <c r="P519" s="798"/>
      <c r="Q519" s="774"/>
      <c r="R519" s="774"/>
      <c r="S519" s="774"/>
      <c r="T519" s="774"/>
      <c r="U519" s="774"/>
      <c r="V519" s="774"/>
      <c r="W519" s="774"/>
      <c r="X519" s="774"/>
      <c r="Y519" s="774"/>
      <c r="Z519" s="774"/>
      <c r="AA519" s="774"/>
      <c r="AB519" s="774"/>
    </row>
    <row r="520">
      <c r="A520" s="781"/>
      <c r="B520" s="782"/>
      <c r="C520" s="782"/>
      <c r="D520" s="782"/>
      <c r="E520" s="782"/>
      <c r="F520" s="782"/>
      <c r="G520" s="782"/>
      <c r="H520" s="783">
        <f t="shared" si="221"/>
        <v>0</v>
      </c>
      <c r="I520" s="784">
        <f>sum(H520:H522)</f>
        <v>0</v>
      </c>
      <c r="J520" s="794"/>
      <c r="K520" s="781"/>
      <c r="L520" s="786">
        <v>0.0</v>
      </c>
      <c r="M520" s="784">
        <f>(L520-H520)</f>
        <v>0</v>
      </c>
      <c r="N520" s="782">
        <v>0.0</v>
      </c>
      <c r="O520" s="784">
        <f t="shared" ref="O520:O521" si="242">sum(M520,N520)</f>
        <v>0</v>
      </c>
      <c r="P520" s="784"/>
      <c r="Q520" s="787"/>
      <c r="R520" s="774"/>
      <c r="S520" s="774"/>
      <c r="T520" s="774"/>
      <c r="U520" s="774"/>
      <c r="V520" s="774"/>
      <c r="W520" s="774"/>
      <c r="X520" s="774"/>
      <c r="Y520" s="774"/>
      <c r="Z520" s="774"/>
      <c r="AA520" s="774"/>
      <c r="AB520" s="774"/>
    </row>
    <row r="521">
      <c r="A521" s="788" t="s">
        <v>77</v>
      </c>
      <c r="B521" s="789"/>
      <c r="C521" s="790"/>
      <c r="D521" s="790"/>
      <c r="E521" s="790"/>
      <c r="F521" s="790"/>
      <c r="G521" s="796"/>
      <c r="H521" s="791">
        <f t="shared" si="221"/>
        <v>0</v>
      </c>
      <c r="I521" s="792">
        <f>(I520/60)</f>
        <v>0</v>
      </c>
      <c r="J521" s="794"/>
      <c r="K521" s="788" t="s">
        <v>77</v>
      </c>
      <c r="L521" s="789">
        <v>0.0</v>
      </c>
      <c r="M521" s="793">
        <f>(L521-H521-H522)</f>
        <v>0</v>
      </c>
      <c r="N521" s="790">
        <v>0.0</v>
      </c>
      <c r="O521" s="792">
        <f t="shared" si="242"/>
        <v>0</v>
      </c>
      <c r="P521" s="792"/>
      <c r="Q521" s="787"/>
      <c r="R521" s="774"/>
      <c r="S521" s="774"/>
      <c r="T521" s="774"/>
      <c r="U521" s="774"/>
      <c r="V521" s="774"/>
      <c r="W521" s="774"/>
      <c r="X521" s="774"/>
      <c r="Y521" s="774"/>
      <c r="Z521" s="774"/>
      <c r="AA521" s="774"/>
      <c r="AB521" s="774"/>
    </row>
    <row r="522">
      <c r="A522" s="788" t="s">
        <v>78</v>
      </c>
      <c r="B522" s="789"/>
      <c r="C522" s="790"/>
      <c r="D522" s="790"/>
      <c r="E522" s="790"/>
      <c r="F522" s="790"/>
      <c r="G522" s="796"/>
      <c r="H522" s="791">
        <f t="shared" si="221"/>
        <v>0</v>
      </c>
      <c r="I522" s="792"/>
      <c r="J522" s="794"/>
      <c r="K522" s="788" t="s">
        <v>78</v>
      </c>
      <c r="L522" s="793" t="s">
        <v>79</v>
      </c>
      <c r="M522" s="792" t="s">
        <v>79</v>
      </c>
      <c r="N522" s="790" t="s">
        <v>79</v>
      </c>
      <c r="O522" s="792" t="s">
        <v>79</v>
      </c>
      <c r="P522" s="792"/>
      <c r="Q522" s="787"/>
      <c r="R522" s="774"/>
      <c r="S522" s="774"/>
      <c r="T522" s="774"/>
      <c r="U522" s="774"/>
      <c r="V522" s="774"/>
      <c r="W522" s="774"/>
      <c r="X522" s="774"/>
      <c r="Y522" s="774"/>
      <c r="Z522" s="774"/>
      <c r="AA522" s="774"/>
      <c r="AB522" s="774"/>
    </row>
    <row r="523">
      <c r="A523" s="781"/>
      <c r="B523" s="782"/>
      <c r="C523" s="782"/>
      <c r="D523" s="782"/>
      <c r="E523" s="782"/>
      <c r="F523" s="782"/>
      <c r="G523" s="782"/>
      <c r="H523" s="783">
        <f t="shared" si="221"/>
        <v>0</v>
      </c>
      <c r="I523" s="784">
        <f>sum(H523:H525)</f>
        <v>0</v>
      </c>
      <c r="J523" s="794"/>
      <c r="K523" s="781"/>
      <c r="L523" s="786">
        <v>0.0</v>
      </c>
      <c r="M523" s="784">
        <f>(L523-H523)</f>
        <v>0</v>
      </c>
      <c r="N523" s="782">
        <v>0.0</v>
      </c>
      <c r="O523" s="784">
        <f t="shared" ref="O523:O524" si="243">sum(M523,N523)</f>
        <v>0</v>
      </c>
      <c r="P523" s="784"/>
      <c r="Q523" s="787"/>
      <c r="R523" s="774"/>
      <c r="S523" s="774"/>
      <c r="T523" s="774"/>
      <c r="U523" s="774"/>
      <c r="V523" s="774"/>
      <c r="W523" s="774"/>
      <c r="X523" s="774"/>
      <c r="Y523" s="774"/>
      <c r="Z523" s="774"/>
      <c r="AA523" s="774"/>
      <c r="AB523" s="774"/>
    </row>
    <row r="524">
      <c r="A524" s="788" t="s">
        <v>77</v>
      </c>
      <c r="B524" s="789"/>
      <c r="C524" s="790"/>
      <c r="D524" s="790"/>
      <c r="E524" s="790"/>
      <c r="F524" s="790"/>
      <c r="G524" s="796"/>
      <c r="H524" s="791">
        <f t="shared" si="221"/>
        <v>0</v>
      </c>
      <c r="I524" s="792">
        <f>(I523/60)</f>
        <v>0</v>
      </c>
      <c r="J524" s="794"/>
      <c r="K524" s="788" t="s">
        <v>77</v>
      </c>
      <c r="L524" s="789">
        <v>0.0</v>
      </c>
      <c r="M524" s="793">
        <f>(L524-H524-H525)</f>
        <v>0</v>
      </c>
      <c r="N524" s="790">
        <v>0.0</v>
      </c>
      <c r="O524" s="792">
        <f t="shared" si="243"/>
        <v>0</v>
      </c>
      <c r="P524" s="793"/>
      <c r="Q524" s="787"/>
      <c r="R524" s="774"/>
      <c r="S524" s="774"/>
      <c r="T524" s="774"/>
      <c r="U524" s="774"/>
      <c r="V524" s="774"/>
      <c r="W524" s="774"/>
      <c r="X524" s="774"/>
      <c r="Y524" s="774"/>
      <c r="Z524" s="774"/>
      <c r="AA524" s="774"/>
      <c r="AB524" s="774"/>
    </row>
    <row r="525">
      <c r="A525" s="788" t="s">
        <v>78</v>
      </c>
      <c r="B525" s="789"/>
      <c r="C525" s="790"/>
      <c r="D525" s="790"/>
      <c r="E525" s="790"/>
      <c r="F525" s="790"/>
      <c r="G525" s="796"/>
      <c r="H525" s="791">
        <f t="shared" si="221"/>
        <v>0</v>
      </c>
      <c r="I525" s="792"/>
      <c r="J525" s="794"/>
      <c r="K525" s="788" t="s">
        <v>78</v>
      </c>
      <c r="L525" s="793" t="s">
        <v>79</v>
      </c>
      <c r="M525" s="792" t="s">
        <v>79</v>
      </c>
      <c r="N525" s="790" t="s">
        <v>79</v>
      </c>
      <c r="O525" s="792" t="s">
        <v>79</v>
      </c>
      <c r="P525" s="793"/>
      <c r="Q525" s="787"/>
      <c r="R525" s="774"/>
      <c r="S525" s="774"/>
      <c r="T525" s="774"/>
      <c r="U525" s="774"/>
      <c r="V525" s="774"/>
      <c r="W525" s="774"/>
      <c r="X525" s="774"/>
      <c r="Y525" s="774"/>
      <c r="Z525" s="774"/>
      <c r="AA525" s="774"/>
      <c r="AB525" s="774"/>
    </row>
    <row r="526">
      <c r="A526" s="831"/>
      <c r="B526" s="832"/>
      <c r="C526" s="832"/>
      <c r="D526" s="832"/>
      <c r="E526" s="832"/>
      <c r="F526" s="832"/>
      <c r="G526" s="832"/>
      <c r="H526" s="832"/>
      <c r="I526" s="832"/>
      <c r="J526" s="773"/>
      <c r="K526" s="831"/>
      <c r="L526" s="798"/>
      <c r="M526" s="798"/>
      <c r="N526" s="798"/>
      <c r="O526" s="798"/>
      <c r="P526" s="779"/>
      <c r="Q526" s="774"/>
      <c r="R526" s="774"/>
      <c r="S526" s="774"/>
      <c r="T526" s="774"/>
      <c r="U526" s="774"/>
      <c r="V526" s="774"/>
      <c r="W526" s="774"/>
      <c r="X526" s="774"/>
      <c r="Y526" s="774"/>
      <c r="Z526" s="774"/>
      <c r="AA526" s="774"/>
      <c r="AB526" s="774"/>
    </row>
    <row r="527">
      <c r="A527" s="833" t="s">
        <v>121</v>
      </c>
      <c r="B527" s="777">
        <f t="shared" ref="B527:H527" si="244">SUM(B468,B471, B474, B477, B481,B484, B487, B490,B494,B497,B500,B503,  B507,B510,B513,B516,B520, B523)</f>
        <v>8</v>
      </c>
      <c r="C527" s="777">
        <f t="shared" si="244"/>
        <v>21</v>
      </c>
      <c r="D527" s="777">
        <f t="shared" si="244"/>
        <v>8</v>
      </c>
      <c r="E527" s="777">
        <f t="shared" si="244"/>
        <v>7</v>
      </c>
      <c r="F527" s="777">
        <f t="shared" si="244"/>
        <v>2</v>
      </c>
      <c r="G527" s="777">
        <f t="shared" si="244"/>
        <v>0</v>
      </c>
      <c r="H527" s="777">
        <f t="shared" si="244"/>
        <v>46</v>
      </c>
      <c r="I527" s="834"/>
      <c r="J527" s="773"/>
      <c r="K527" s="833" t="s">
        <v>121</v>
      </c>
      <c r="L527" s="777">
        <f t="shared" ref="L527:O527" si="245">SUM(L468,L471, L474, L477, L481,L484, L487, L490,L494,L497,L500,L503,  L507,L510,L513,L516,L520, L523)</f>
        <v>119</v>
      </c>
      <c r="M527" s="777">
        <f t="shared" si="245"/>
        <v>73</v>
      </c>
      <c r="N527" s="777">
        <f t="shared" si="245"/>
        <v>540</v>
      </c>
      <c r="O527" s="777">
        <f t="shared" si="245"/>
        <v>613</v>
      </c>
      <c r="P527" s="777"/>
      <c r="Q527" s="774"/>
      <c r="R527" s="774"/>
      <c r="S527" s="774"/>
      <c r="T527" s="774"/>
      <c r="U527" s="774"/>
      <c r="V527" s="774"/>
      <c r="W527" s="774"/>
      <c r="X527" s="774"/>
      <c r="Y527" s="774"/>
      <c r="Z527" s="774"/>
      <c r="AA527" s="774"/>
      <c r="AB527" s="774"/>
    </row>
    <row r="528">
      <c r="A528" s="833" t="s">
        <v>77</v>
      </c>
      <c r="B528" s="777">
        <f t="shared" ref="B528:H528" si="246">SUM(B469,B472, B475, B478, B482,B485, B488, B491,B495,B498,B501,B504,  B508,B511,B514,B517,B521, B524)</f>
        <v>0</v>
      </c>
      <c r="C528" s="777">
        <f t="shared" si="246"/>
        <v>0</v>
      </c>
      <c r="D528" s="777">
        <f t="shared" si="246"/>
        <v>0</v>
      </c>
      <c r="E528" s="777">
        <f t="shared" si="246"/>
        <v>0</v>
      </c>
      <c r="F528" s="777">
        <f t="shared" si="246"/>
        <v>0</v>
      </c>
      <c r="G528" s="777">
        <f t="shared" si="246"/>
        <v>0</v>
      </c>
      <c r="H528" s="777">
        <f t="shared" si="246"/>
        <v>0</v>
      </c>
      <c r="I528" s="834"/>
      <c r="J528" s="773"/>
      <c r="K528" s="777" t="s">
        <v>77</v>
      </c>
      <c r="L528" s="777">
        <f t="shared" ref="L528:O528" si="247">SUM(L469,L472, L475, L478, L482,L485, L488, L491,L495,L498,L501,L504,  L508,L511,L514,L517,L521, L524)</f>
        <v>0</v>
      </c>
      <c r="M528" s="777">
        <f t="shared" si="247"/>
        <v>0</v>
      </c>
      <c r="N528" s="777">
        <f t="shared" si="247"/>
        <v>60</v>
      </c>
      <c r="O528" s="777">
        <f t="shared" si="247"/>
        <v>60</v>
      </c>
      <c r="P528" s="777"/>
      <c r="Q528" s="774"/>
      <c r="R528" s="774"/>
      <c r="S528" s="774"/>
      <c r="T528" s="774"/>
      <c r="U528" s="774"/>
      <c r="V528" s="774"/>
      <c r="W528" s="774"/>
      <c r="X528" s="774"/>
      <c r="Y528" s="774"/>
      <c r="Z528" s="774"/>
      <c r="AA528" s="774"/>
      <c r="AB528" s="774"/>
    </row>
    <row r="529">
      <c r="A529" s="833" t="s">
        <v>78</v>
      </c>
      <c r="B529" s="777">
        <f t="shared" ref="B529:H529" si="248">SUM(B470,B473, B476, B479, B483,B486, B489, B492,B496,B499,B502,B505,  B509,B512,B515,B518,B522, B525)</f>
        <v>0</v>
      </c>
      <c r="C529" s="777">
        <f t="shared" si="248"/>
        <v>0</v>
      </c>
      <c r="D529" s="777">
        <f t="shared" si="248"/>
        <v>0</v>
      </c>
      <c r="E529" s="777">
        <f t="shared" si="248"/>
        <v>0</v>
      </c>
      <c r="F529" s="777">
        <f t="shared" si="248"/>
        <v>0</v>
      </c>
      <c r="G529" s="777">
        <f t="shared" si="248"/>
        <v>0</v>
      </c>
      <c r="H529" s="777">
        <f t="shared" si="248"/>
        <v>0</v>
      </c>
      <c r="I529" s="834"/>
      <c r="J529" s="773"/>
      <c r="K529" s="777" t="s">
        <v>78</v>
      </c>
      <c r="L529" s="777">
        <f t="shared" ref="L529:O529" si="249">SUM(L470,L473, L476, L479, L483,L486, L489, L492,L496,L499,L502,L505,  L509,L512,L515,L518,L522, L525)</f>
        <v>0</v>
      </c>
      <c r="M529" s="777">
        <f t="shared" si="249"/>
        <v>0</v>
      </c>
      <c r="N529" s="777">
        <f t="shared" si="249"/>
        <v>0</v>
      </c>
      <c r="O529" s="777">
        <f t="shared" si="249"/>
        <v>0</v>
      </c>
      <c r="P529" s="777"/>
      <c r="Q529" s="774"/>
      <c r="R529" s="774"/>
      <c r="S529" s="774"/>
      <c r="T529" s="774"/>
      <c r="U529" s="774"/>
      <c r="V529" s="774"/>
      <c r="W529" s="774"/>
      <c r="X529" s="774"/>
      <c r="Y529" s="774"/>
      <c r="Z529" s="774"/>
      <c r="AA529" s="774"/>
      <c r="AB529" s="774"/>
    </row>
    <row r="530">
      <c r="A530" s="831" t="s">
        <v>9</v>
      </c>
      <c r="B530" s="779">
        <f t="shared" ref="B530:H530" si="250">sum(B527:B529)</f>
        <v>8</v>
      </c>
      <c r="C530" s="779">
        <f t="shared" si="250"/>
        <v>21</v>
      </c>
      <c r="D530" s="779">
        <f t="shared" si="250"/>
        <v>8</v>
      </c>
      <c r="E530" s="779">
        <f t="shared" si="250"/>
        <v>7</v>
      </c>
      <c r="F530" s="779">
        <f t="shared" si="250"/>
        <v>2</v>
      </c>
      <c r="G530" s="779">
        <f t="shared" si="250"/>
        <v>0</v>
      </c>
      <c r="H530" s="779">
        <f t="shared" si="250"/>
        <v>46</v>
      </c>
      <c r="I530" s="832"/>
      <c r="J530" s="773"/>
      <c r="K530" s="835" t="s">
        <v>9</v>
      </c>
      <c r="L530" s="779">
        <f t="shared" ref="L530:O530" si="251">sum(L527:L529)</f>
        <v>119</v>
      </c>
      <c r="M530" s="779">
        <f t="shared" si="251"/>
        <v>73</v>
      </c>
      <c r="N530" s="779">
        <f t="shared" si="251"/>
        <v>600</v>
      </c>
      <c r="O530" s="779">
        <f t="shared" si="251"/>
        <v>673</v>
      </c>
      <c r="P530" s="835"/>
      <c r="Q530" s="774"/>
      <c r="R530" s="774"/>
      <c r="S530" s="774"/>
      <c r="T530" s="774"/>
      <c r="U530" s="774"/>
      <c r="V530" s="774"/>
      <c r="W530" s="774"/>
      <c r="X530" s="774"/>
      <c r="Y530" s="774"/>
      <c r="Z530" s="774"/>
      <c r="AA530" s="774"/>
      <c r="AB530" s="774"/>
    </row>
    <row r="531">
      <c r="A531" s="815"/>
      <c r="B531" s="814"/>
      <c r="C531" s="814"/>
      <c r="D531" s="814"/>
      <c r="E531" s="814"/>
      <c r="F531" s="814"/>
      <c r="G531" s="814"/>
      <c r="H531" s="836"/>
      <c r="I531" s="814"/>
      <c r="J531" s="815"/>
      <c r="K531" s="815"/>
      <c r="L531" s="815"/>
      <c r="M531" s="815"/>
      <c r="N531" s="815"/>
      <c r="O531" s="815"/>
      <c r="P531" s="815"/>
      <c r="Q531" s="815"/>
      <c r="R531" s="815"/>
      <c r="S531" s="815"/>
      <c r="T531" s="815"/>
      <c r="U531" s="815"/>
      <c r="V531" s="815"/>
      <c r="W531" s="815"/>
      <c r="X531" s="815"/>
      <c r="Y531" s="815"/>
      <c r="Z531" s="815"/>
      <c r="AA531" s="815"/>
      <c r="AB531" s="815"/>
    </row>
    <row r="532">
      <c r="A532" s="831" t="s">
        <v>123</v>
      </c>
      <c r="B532" s="831" t="s">
        <v>2</v>
      </c>
      <c r="C532" s="831" t="s">
        <v>3</v>
      </c>
      <c r="D532" s="831" t="s">
        <v>4</v>
      </c>
      <c r="E532" s="831" t="s">
        <v>5</v>
      </c>
      <c r="F532" s="831" t="s">
        <v>6</v>
      </c>
      <c r="G532" s="831" t="s">
        <v>7</v>
      </c>
      <c r="H532" s="831" t="s">
        <v>9</v>
      </c>
      <c r="I532" s="774"/>
      <c r="J532" s="774"/>
      <c r="K532" s="774"/>
      <c r="L532" s="774"/>
      <c r="M532" s="774"/>
      <c r="N532" s="774"/>
      <c r="O532" s="774"/>
      <c r="P532" s="774"/>
      <c r="Q532" s="774"/>
      <c r="R532" s="774"/>
      <c r="S532" s="774"/>
      <c r="T532" s="774"/>
      <c r="U532" s="774"/>
      <c r="V532" s="774"/>
      <c r="W532" s="774"/>
      <c r="X532" s="774"/>
      <c r="Y532" s="774"/>
      <c r="Z532" s="774"/>
      <c r="AA532" s="774"/>
      <c r="AB532" s="774"/>
    </row>
    <row r="533">
      <c r="A533" s="833" t="s">
        <v>124</v>
      </c>
      <c r="B533" s="833">
        <f t="shared" ref="B533:H533" si="252">sum(B528:B529)</f>
        <v>0</v>
      </c>
      <c r="C533" s="833">
        <f t="shared" si="252"/>
        <v>0</v>
      </c>
      <c r="D533" s="833">
        <f t="shared" si="252"/>
        <v>0</v>
      </c>
      <c r="E533" s="833">
        <f t="shared" si="252"/>
        <v>0</v>
      </c>
      <c r="F533" s="833">
        <f t="shared" si="252"/>
        <v>0</v>
      </c>
      <c r="G533" s="833">
        <f t="shared" si="252"/>
        <v>0</v>
      </c>
      <c r="H533" s="833">
        <f t="shared" si="252"/>
        <v>0</v>
      </c>
      <c r="I533" s="774"/>
      <c r="J533" s="774"/>
      <c r="K533" s="774"/>
      <c r="L533" s="774"/>
      <c r="M533" s="774"/>
      <c r="N533" s="774"/>
      <c r="O533" s="774"/>
      <c r="P533" s="774"/>
      <c r="Q533" s="774"/>
      <c r="R533" s="774"/>
      <c r="S533" s="774"/>
      <c r="T533" s="774"/>
      <c r="U533" s="774"/>
      <c r="V533" s="774"/>
      <c r="W533" s="774"/>
      <c r="X533" s="774"/>
      <c r="Y533" s="774"/>
      <c r="Z533" s="774"/>
      <c r="AA533" s="774"/>
      <c r="AB533" s="774"/>
    </row>
    <row r="534">
      <c r="A534" s="363" t="s">
        <v>126</v>
      </c>
      <c r="B534" s="837">
        <f t="shared" ref="B534:H534" si="253">(B533*30)</f>
        <v>0</v>
      </c>
      <c r="C534" s="837">
        <f t="shared" si="253"/>
        <v>0</v>
      </c>
      <c r="D534" s="837">
        <f t="shared" si="253"/>
        <v>0</v>
      </c>
      <c r="E534" s="837">
        <f t="shared" si="253"/>
        <v>0</v>
      </c>
      <c r="F534" s="837">
        <f t="shared" si="253"/>
        <v>0</v>
      </c>
      <c r="G534" s="837">
        <f t="shared" si="253"/>
        <v>0</v>
      </c>
      <c r="H534" s="837">
        <f t="shared" si="253"/>
        <v>0</v>
      </c>
      <c r="I534" s="814"/>
      <c r="J534" s="815"/>
      <c r="K534" s="815"/>
      <c r="L534" s="815"/>
      <c r="M534" s="815"/>
      <c r="N534" s="815"/>
      <c r="O534" s="815"/>
      <c r="P534" s="815"/>
      <c r="Q534" s="815"/>
      <c r="R534" s="815"/>
      <c r="S534" s="815"/>
      <c r="T534" s="815"/>
      <c r="U534" s="815"/>
      <c r="V534" s="815"/>
      <c r="W534" s="815"/>
      <c r="X534" s="815"/>
      <c r="Y534" s="815"/>
      <c r="Z534" s="815"/>
      <c r="AA534" s="815"/>
      <c r="AB534" s="815"/>
    </row>
    <row r="535">
      <c r="A535" s="816"/>
      <c r="B535" s="817"/>
      <c r="C535" s="817"/>
      <c r="D535" s="817"/>
      <c r="E535" s="817"/>
      <c r="F535" s="817"/>
      <c r="G535" s="817"/>
      <c r="H535" s="818"/>
      <c r="I535" s="814"/>
      <c r="J535" s="815"/>
      <c r="K535" s="815"/>
      <c r="L535" s="815"/>
      <c r="M535" s="815"/>
      <c r="N535" s="815"/>
      <c r="O535" s="815"/>
      <c r="P535" s="815"/>
      <c r="Q535" s="815"/>
      <c r="R535" s="815"/>
      <c r="S535" s="815"/>
      <c r="T535" s="815"/>
      <c r="U535" s="815"/>
      <c r="V535" s="815"/>
      <c r="W535" s="815"/>
      <c r="X535" s="815"/>
      <c r="Y535" s="815"/>
      <c r="Z535" s="815"/>
      <c r="AA535" s="815"/>
      <c r="AB535" s="815"/>
    </row>
    <row r="536">
      <c r="A536" s="819"/>
      <c r="B536" s="820"/>
      <c r="C536" s="820"/>
      <c r="D536" s="820"/>
      <c r="E536" s="820"/>
      <c r="F536" s="820"/>
      <c r="G536" s="820"/>
      <c r="H536" s="820"/>
      <c r="I536" s="814"/>
      <c r="J536" s="815"/>
      <c r="K536" s="815"/>
      <c r="L536" s="815"/>
      <c r="M536" s="815"/>
      <c r="N536" s="815"/>
      <c r="O536" s="815"/>
      <c r="P536" s="815"/>
      <c r="Q536" s="815"/>
      <c r="R536" s="815"/>
      <c r="S536" s="815"/>
      <c r="T536" s="815"/>
      <c r="U536" s="815"/>
      <c r="V536" s="815"/>
      <c r="W536" s="815"/>
      <c r="X536" s="815"/>
      <c r="Y536" s="815"/>
      <c r="Z536" s="815"/>
      <c r="AA536" s="815"/>
      <c r="AB536" s="815"/>
    </row>
    <row r="537">
      <c r="A537" s="815"/>
      <c r="B537" s="814"/>
      <c r="C537" s="814"/>
      <c r="D537" s="814"/>
      <c r="E537" s="814"/>
      <c r="F537" s="814"/>
      <c r="G537" s="814"/>
      <c r="H537" s="836"/>
      <c r="I537" s="814"/>
      <c r="J537" s="815"/>
      <c r="K537" s="815"/>
      <c r="L537" s="815"/>
      <c r="M537" s="815"/>
      <c r="N537" s="815"/>
      <c r="O537" s="815"/>
      <c r="P537" s="815"/>
      <c r="Q537" s="815"/>
      <c r="R537" s="815"/>
      <c r="S537" s="815"/>
      <c r="T537" s="815"/>
      <c r="U537" s="815"/>
      <c r="V537" s="815"/>
      <c r="W537" s="815"/>
      <c r="X537" s="815"/>
      <c r="Y537" s="815"/>
      <c r="Z537" s="815"/>
      <c r="AA537" s="815"/>
      <c r="AB537" s="815"/>
    </row>
    <row r="538">
      <c r="A538" s="815"/>
      <c r="B538" s="814"/>
      <c r="C538" s="814"/>
      <c r="D538" s="814"/>
      <c r="E538" s="814"/>
      <c r="F538" s="814"/>
      <c r="G538" s="838" t="s">
        <v>35</v>
      </c>
      <c r="H538" s="839" t="s">
        <v>36</v>
      </c>
      <c r="I538" s="814"/>
      <c r="J538" s="815"/>
      <c r="K538" s="815"/>
      <c r="L538" s="815"/>
      <c r="M538" s="815"/>
      <c r="N538" s="815"/>
      <c r="O538" s="815"/>
      <c r="P538" s="815"/>
      <c r="Q538" s="815"/>
      <c r="R538" s="815"/>
      <c r="S538" s="815"/>
      <c r="T538" s="815"/>
      <c r="U538" s="815"/>
      <c r="V538" s="815"/>
      <c r="W538" s="815"/>
      <c r="X538" s="815"/>
      <c r="Y538" s="815"/>
      <c r="Z538" s="815"/>
      <c r="AA538" s="815"/>
      <c r="AB538" s="815"/>
    </row>
    <row r="539">
      <c r="A539" s="825" t="s">
        <v>370</v>
      </c>
      <c r="B539" s="814"/>
      <c r="C539" s="814"/>
      <c r="D539" s="814"/>
      <c r="E539" s="814"/>
      <c r="F539" s="814"/>
      <c r="G539" s="232" t="s">
        <v>330</v>
      </c>
      <c r="H539" s="840">
        <v>25.0</v>
      </c>
      <c r="I539" s="814"/>
      <c r="J539" s="815"/>
      <c r="K539" s="815"/>
      <c r="L539" s="815"/>
      <c r="M539" s="815"/>
      <c r="N539" s="815"/>
      <c r="O539" s="815"/>
      <c r="P539" s="815"/>
      <c r="Q539" s="815"/>
      <c r="R539" s="815"/>
      <c r="S539" s="815"/>
      <c r="T539" s="815"/>
      <c r="U539" s="815"/>
      <c r="V539" s="815"/>
      <c r="W539" s="815"/>
      <c r="X539" s="815"/>
      <c r="Y539" s="815"/>
      <c r="Z539" s="815"/>
      <c r="AA539" s="815"/>
      <c r="AB539" s="815"/>
    </row>
    <row r="540">
      <c r="A540" s="815"/>
      <c r="B540" s="814"/>
      <c r="C540" s="814"/>
      <c r="D540" s="814"/>
      <c r="E540" s="814"/>
      <c r="F540" s="814"/>
      <c r="G540" s="232" t="s">
        <v>365</v>
      </c>
      <c r="H540" s="840">
        <f>(H530)</f>
        <v>46</v>
      </c>
      <c r="I540" s="814"/>
      <c r="J540" s="815"/>
      <c r="K540" s="815"/>
      <c r="L540" s="815"/>
      <c r="M540" s="815"/>
      <c r="N540" s="815"/>
      <c r="O540" s="815"/>
      <c r="P540" s="934" t="s">
        <v>100</v>
      </c>
      <c r="Q540" s="815"/>
      <c r="R540" s="815"/>
      <c r="S540" s="815"/>
      <c r="T540" s="815"/>
      <c r="U540" s="815"/>
      <c r="V540" s="815"/>
      <c r="W540" s="815"/>
      <c r="X540" s="815"/>
      <c r="Y540" s="815"/>
      <c r="Z540" s="815"/>
      <c r="AA540" s="815"/>
      <c r="AB540" s="815"/>
    </row>
    <row r="541">
      <c r="A541" s="815"/>
      <c r="B541" s="814"/>
      <c r="C541" s="814"/>
      <c r="D541" s="814"/>
      <c r="E541" s="814"/>
      <c r="F541" s="814"/>
      <c r="G541" s="838" t="s">
        <v>9</v>
      </c>
      <c r="H541" s="841">
        <f>SUM(H539:H540)</f>
        <v>71</v>
      </c>
      <c r="I541" s="814"/>
      <c r="J541" s="815"/>
      <c r="K541" s="815"/>
      <c r="L541" s="815"/>
      <c r="M541" s="815"/>
      <c r="N541" s="815"/>
      <c r="O541" s="815"/>
      <c r="P541" s="815"/>
      <c r="Q541" s="815"/>
      <c r="R541" s="815"/>
      <c r="S541" s="815"/>
      <c r="T541" s="815"/>
      <c r="U541" s="815"/>
      <c r="V541" s="815"/>
      <c r="W541" s="815"/>
      <c r="X541" s="815"/>
      <c r="Y541" s="815"/>
      <c r="Z541" s="815"/>
      <c r="AA541" s="815"/>
      <c r="AB541" s="815"/>
    </row>
    <row r="542">
      <c r="A542" s="815"/>
      <c r="B542" s="814"/>
      <c r="C542" s="814"/>
      <c r="D542" s="814"/>
      <c r="E542" s="814"/>
      <c r="F542" s="814"/>
      <c r="G542" s="814"/>
      <c r="H542" s="836"/>
      <c r="I542" s="814"/>
      <c r="J542" s="815"/>
      <c r="K542" s="815"/>
      <c r="L542" s="815"/>
      <c r="M542" s="815"/>
      <c r="N542" s="815"/>
      <c r="O542" s="815"/>
      <c r="P542" s="815"/>
      <c r="Q542" s="815"/>
      <c r="R542" s="815"/>
      <c r="S542" s="815"/>
      <c r="T542" s="815"/>
      <c r="U542" s="815"/>
      <c r="V542" s="815"/>
      <c r="W542" s="815"/>
      <c r="X542" s="815"/>
      <c r="Y542" s="815"/>
      <c r="Z542" s="815"/>
      <c r="AA542" s="815"/>
      <c r="AB542" s="815"/>
    </row>
    <row r="543">
      <c r="A543" s="815"/>
      <c r="B543" s="814"/>
      <c r="C543" s="814"/>
      <c r="D543" s="814"/>
      <c r="E543" s="814"/>
      <c r="F543" s="814"/>
      <c r="G543" s="842" t="s">
        <v>131</v>
      </c>
      <c r="H543" s="843">
        <f>(3500-H541)</f>
        <v>3429</v>
      </c>
      <c r="I543" s="844">
        <f>(H541/3500)</f>
        <v>0.02028571429</v>
      </c>
      <c r="J543" s="815"/>
      <c r="K543" s="815"/>
      <c r="L543" s="815"/>
      <c r="M543" s="815"/>
      <c r="N543" s="815"/>
      <c r="O543" s="815"/>
      <c r="P543" s="815"/>
      <c r="Q543" s="815"/>
      <c r="R543" s="815"/>
      <c r="S543" s="815"/>
      <c r="T543" s="815"/>
      <c r="U543" s="815"/>
      <c r="V543" s="815"/>
      <c r="W543" s="815"/>
      <c r="X543" s="815"/>
      <c r="Y543" s="815"/>
      <c r="Z543" s="815"/>
      <c r="AA543" s="815"/>
      <c r="AB543" s="815"/>
    </row>
    <row r="544">
      <c r="A544" s="815"/>
      <c r="B544" s="814"/>
      <c r="C544" s="814"/>
      <c r="D544" s="814"/>
      <c r="E544" s="814"/>
      <c r="F544" s="814"/>
      <c r="G544" s="814"/>
      <c r="H544" s="836"/>
      <c r="I544" s="814"/>
      <c r="J544" s="815"/>
      <c r="K544" s="815"/>
      <c r="L544" s="815"/>
      <c r="M544" s="815"/>
      <c r="N544" s="815"/>
      <c r="O544" s="815"/>
      <c r="P544" s="815"/>
      <c r="Q544" s="815"/>
      <c r="R544" s="815"/>
      <c r="S544" s="815"/>
      <c r="T544" s="815"/>
      <c r="U544" s="815"/>
      <c r="V544" s="815"/>
      <c r="W544" s="815"/>
      <c r="X544" s="815"/>
      <c r="Y544" s="815"/>
      <c r="Z544" s="815"/>
      <c r="AA544" s="815"/>
      <c r="AB544" s="815"/>
    </row>
    <row r="545">
      <c r="A545" s="770" t="s">
        <v>358</v>
      </c>
      <c r="B545" s="771">
        <v>4.0</v>
      </c>
      <c r="C545" s="771">
        <v>5.0</v>
      </c>
      <c r="D545" s="771">
        <v>6.0</v>
      </c>
      <c r="E545" s="771">
        <v>7.0</v>
      </c>
      <c r="F545" s="771">
        <v>8.0</v>
      </c>
      <c r="G545" s="771">
        <v>9.0</v>
      </c>
      <c r="H545" s="772"/>
      <c r="I545" s="772"/>
      <c r="J545" s="773"/>
      <c r="K545" s="770" t="s">
        <v>358</v>
      </c>
      <c r="L545" s="772"/>
      <c r="M545" s="772"/>
      <c r="N545" s="772"/>
      <c r="O545" s="772"/>
      <c r="P545" s="772"/>
      <c r="Q545" s="774"/>
      <c r="R545" s="774"/>
      <c r="S545" s="774"/>
      <c r="T545" s="774"/>
      <c r="U545" s="774"/>
      <c r="V545" s="774"/>
      <c r="W545" s="774"/>
      <c r="X545" s="774"/>
      <c r="Y545" s="774"/>
      <c r="Z545" s="774"/>
      <c r="AA545" s="774"/>
      <c r="AB545" s="774"/>
    </row>
    <row r="546">
      <c r="A546" s="775" t="s">
        <v>350</v>
      </c>
      <c r="B546" s="776" t="s">
        <v>2</v>
      </c>
      <c r="C546" s="776" t="s">
        <v>3</v>
      </c>
      <c r="D546" s="776" t="s">
        <v>4</v>
      </c>
      <c r="E546" s="776" t="s">
        <v>5</v>
      </c>
      <c r="F546" s="776" t="s">
        <v>6</v>
      </c>
      <c r="G546" s="776" t="s">
        <v>7</v>
      </c>
      <c r="H546" s="776" t="s">
        <v>9</v>
      </c>
      <c r="I546" s="776" t="s">
        <v>71</v>
      </c>
      <c r="J546" s="773"/>
      <c r="K546" s="776" t="s">
        <v>70</v>
      </c>
      <c r="L546" s="776" t="s">
        <v>72</v>
      </c>
      <c r="M546" s="776" t="s">
        <v>13</v>
      </c>
      <c r="N546" s="777" t="s">
        <v>73</v>
      </c>
      <c r="O546" s="776" t="s">
        <v>13</v>
      </c>
      <c r="P546" s="777" t="s">
        <v>74</v>
      </c>
      <c r="Q546" s="774"/>
      <c r="R546" s="774"/>
      <c r="S546" s="774"/>
      <c r="T546" s="774"/>
      <c r="U546" s="774"/>
      <c r="V546" s="774"/>
      <c r="W546" s="774"/>
      <c r="X546" s="774"/>
      <c r="Y546" s="774"/>
      <c r="Z546" s="774"/>
      <c r="AA546" s="774"/>
      <c r="AB546" s="774"/>
    </row>
    <row r="547">
      <c r="A547" s="845" t="s">
        <v>351</v>
      </c>
      <c r="B547" s="779">
        <f t="shared" ref="B547:H547" si="254"> sum(B548:B562)</f>
        <v>0</v>
      </c>
      <c r="C547" s="779">
        <f t="shared" si="254"/>
        <v>0</v>
      </c>
      <c r="D547" s="779">
        <f t="shared" si="254"/>
        <v>0</v>
      </c>
      <c r="E547" s="779">
        <f t="shared" si="254"/>
        <v>0</v>
      </c>
      <c r="F547" s="779">
        <f t="shared" si="254"/>
        <v>0</v>
      </c>
      <c r="G547" s="779">
        <f t="shared" si="254"/>
        <v>0</v>
      </c>
      <c r="H547" s="779">
        <f t="shared" si="254"/>
        <v>0</v>
      </c>
      <c r="I547" s="779"/>
      <c r="J547" s="773"/>
      <c r="K547" s="778" t="s">
        <v>75</v>
      </c>
      <c r="L547" s="779"/>
      <c r="M547" s="779"/>
      <c r="N547" s="779"/>
      <c r="O547" s="779"/>
      <c r="P547" s="779"/>
      <c r="Q547" s="774"/>
      <c r="R547" s="774"/>
      <c r="S547" s="774"/>
      <c r="T547" s="774"/>
      <c r="U547" s="774"/>
      <c r="V547" s="774"/>
      <c r="W547" s="774"/>
      <c r="X547" s="774"/>
      <c r="Y547" s="774"/>
      <c r="Z547" s="774"/>
      <c r="AA547" s="774"/>
      <c r="AB547" s="774"/>
    </row>
    <row r="548">
      <c r="A548" s="781"/>
      <c r="B548" s="782"/>
      <c r="C548" s="782"/>
      <c r="D548" s="782"/>
      <c r="E548" s="782"/>
      <c r="F548" s="782"/>
      <c r="G548" s="782"/>
      <c r="H548" s="783">
        <f t="shared" ref="H548:H562" si="255">SUM(B548:G548)</f>
        <v>0</v>
      </c>
      <c r="I548" s="784">
        <f>sum(H548:H550)</f>
        <v>0</v>
      </c>
      <c r="J548" s="794"/>
      <c r="K548" s="781"/>
      <c r="L548" s="786">
        <v>0.0</v>
      </c>
      <c r="M548" s="784">
        <f>(L548-H548)</f>
        <v>0</v>
      </c>
      <c r="N548" s="782">
        <v>0.0</v>
      </c>
      <c r="O548" s="784">
        <f t="shared" ref="O548:O549" si="256">sum(M548,N548)</f>
        <v>0</v>
      </c>
      <c r="P548" s="786"/>
      <c r="Q548" s="787"/>
      <c r="R548" s="774"/>
      <c r="S548" s="774"/>
      <c r="T548" s="774"/>
      <c r="U548" s="774"/>
      <c r="V548" s="774"/>
      <c r="W548" s="774"/>
      <c r="X548" s="774"/>
      <c r="Y548" s="774"/>
      <c r="Z548" s="774"/>
      <c r="AA548" s="774"/>
      <c r="AB548" s="774"/>
    </row>
    <row r="549">
      <c r="A549" s="788" t="s">
        <v>77</v>
      </c>
      <c r="B549" s="789"/>
      <c r="C549" s="790"/>
      <c r="D549" s="790"/>
      <c r="E549" s="790"/>
      <c r="F549" s="790"/>
      <c r="G549" s="796"/>
      <c r="H549" s="791">
        <f t="shared" si="255"/>
        <v>0</v>
      </c>
      <c r="I549" s="792">
        <f>(I548/70)</f>
        <v>0</v>
      </c>
      <c r="J549" s="794"/>
      <c r="K549" s="788" t="s">
        <v>77</v>
      </c>
      <c r="L549" s="789">
        <v>0.0</v>
      </c>
      <c r="M549" s="793">
        <f>(L549-H549-H550)</f>
        <v>0</v>
      </c>
      <c r="N549" s="790">
        <v>0.0</v>
      </c>
      <c r="O549" s="792">
        <f t="shared" si="256"/>
        <v>0</v>
      </c>
      <c r="P549" s="793"/>
      <c r="Q549" s="787"/>
      <c r="R549" s="774"/>
      <c r="S549" s="774"/>
      <c r="T549" s="774"/>
      <c r="U549" s="774"/>
      <c r="V549" s="774"/>
      <c r="W549" s="774"/>
      <c r="X549" s="774"/>
      <c r="Y549" s="774"/>
      <c r="Z549" s="774"/>
      <c r="AA549" s="774"/>
      <c r="AB549" s="774"/>
    </row>
    <row r="550">
      <c r="A550" s="788" t="s">
        <v>78</v>
      </c>
      <c r="B550" s="789"/>
      <c r="C550" s="790"/>
      <c r="D550" s="790"/>
      <c r="E550" s="790"/>
      <c r="F550" s="790"/>
      <c r="G550" s="796"/>
      <c r="H550" s="791">
        <f t="shared" si="255"/>
        <v>0</v>
      </c>
      <c r="I550" s="792"/>
      <c r="J550" s="794"/>
      <c r="K550" s="788" t="s">
        <v>78</v>
      </c>
      <c r="L550" s="793" t="s">
        <v>79</v>
      </c>
      <c r="M550" s="792" t="s">
        <v>79</v>
      </c>
      <c r="N550" s="790" t="s">
        <v>79</v>
      </c>
      <c r="O550" s="792" t="s">
        <v>79</v>
      </c>
      <c r="P550" s="793"/>
      <c r="Q550" s="787"/>
      <c r="R550" s="774"/>
      <c r="S550" s="774"/>
      <c r="T550" s="774"/>
      <c r="U550" s="774"/>
      <c r="V550" s="774"/>
      <c r="W550" s="774"/>
      <c r="X550" s="774"/>
      <c r="Y550" s="774"/>
      <c r="Z550" s="774"/>
      <c r="AA550" s="774"/>
      <c r="AB550" s="774"/>
    </row>
    <row r="551">
      <c r="A551" s="781"/>
      <c r="B551" s="782"/>
      <c r="C551" s="782"/>
      <c r="D551" s="782"/>
      <c r="E551" s="782"/>
      <c r="F551" s="782"/>
      <c r="G551" s="782"/>
      <c r="H551" s="783">
        <f t="shared" si="255"/>
        <v>0</v>
      </c>
      <c r="I551" s="784">
        <f>sum(H551:H553)</f>
        <v>0</v>
      </c>
      <c r="J551" s="794"/>
      <c r="K551" s="781"/>
      <c r="L551" s="786">
        <v>0.0</v>
      </c>
      <c r="M551" s="784">
        <f>(L551-H551)</f>
        <v>0</v>
      </c>
      <c r="N551" s="782">
        <v>0.0</v>
      </c>
      <c r="O551" s="784">
        <f t="shared" ref="O551:O552" si="257">sum(M551,N551)</f>
        <v>0</v>
      </c>
      <c r="P551" s="784"/>
      <c r="Q551" s="787"/>
      <c r="R551" s="774"/>
      <c r="S551" s="774"/>
      <c r="T551" s="774"/>
      <c r="U551" s="774"/>
      <c r="V551" s="774"/>
      <c r="W551" s="774"/>
      <c r="X551" s="774"/>
      <c r="Y551" s="774"/>
      <c r="Z551" s="774"/>
      <c r="AA551" s="774"/>
      <c r="AB551" s="774"/>
    </row>
    <row r="552">
      <c r="A552" s="788" t="s">
        <v>77</v>
      </c>
      <c r="B552" s="789"/>
      <c r="C552" s="790"/>
      <c r="D552" s="790"/>
      <c r="E552" s="790"/>
      <c r="F552" s="790"/>
      <c r="G552" s="796"/>
      <c r="H552" s="791">
        <f t="shared" si="255"/>
        <v>0</v>
      </c>
      <c r="I552" s="792">
        <f>(I551/70)</f>
        <v>0</v>
      </c>
      <c r="J552" s="794"/>
      <c r="K552" s="788" t="s">
        <v>77</v>
      </c>
      <c r="L552" s="789">
        <v>0.0</v>
      </c>
      <c r="M552" s="793">
        <f>(L552-H552-H553)</f>
        <v>0</v>
      </c>
      <c r="N552" s="790">
        <v>0.0</v>
      </c>
      <c r="O552" s="792">
        <f t="shared" si="257"/>
        <v>0</v>
      </c>
      <c r="P552" s="792"/>
      <c r="Q552" s="787"/>
      <c r="R552" s="774"/>
      <c r="S552" s="774"/>
      <c r="T552" s="774"/>
      <c r="U552" s="774"/>
      <c r="V552" s="774"/>
      <c r="W552" s="774"/>
      <c r="X552" s="774"/>
      <c r="Y552" s="774"/>
      <c r="Z552" s="774"/>
      <c r="AA552" s="774"/>
      <c r="AB552" s="774"/>
    </row>
    <row r="553">
      <c r="A553" s="788" t="s">
        <v>78</v>
      </c>
      <c r="B553" s="789"/>
      <c r="C553" s="790"/>
      <c r="D553" s="790"/>
      <c r="E553" s="790"/>
      <c r="F553" s="790"/>
      <c r="G553" s="796"/>
      <c r="H553" s="791">
        <f t="shared" si="255"/>
        <v>0</v>
      </c>
      <c r="I553" s="792"/>
      <c r="J553" s="794"/>
      <c r="K553" s="788" t="s">
        <v>78</v>
      </c>
      <c r="L553" s="793" t="s">
        <v>79</v>
      </c>
      <c r="M553" s="792" t="s">
        <v>79</v>
      </c>
      <c r="N553" s="790" t="s">
        <v>79</v>
      </c>
      <c r="O553" s="792" t="s">
        <v>79</v>
      </c>
      <c r="P553" s="792"/>
      <c r="Q553" s="787"/>
      <c r="R553" s="774"/>
      <c r="S553" s="774"/>
      <c r="T553" s="774"/>
      <c r="U553" s="774"/>
      <c r="V553" s="774"/>
      <c r="W553" s="774"/>
      <c r="X553" s="774"/>
      <c r="Y553" s="774"/>
      <c r="Z553" s="774"/>
      <c r="AA553" s="774"/>
      <c r="AB553" s="774"/>
    </row>
    <row r="554">
      <c r="A554" s="781"/>
      <c r="B554" s="782"/>
      <c r="C554" s="782"/>
      <c r="D554" s="782"/>
      <c r="E554" s="782"/>
      <c r="F554" s="782"/>
      <c r="G554" s="782"/>
      <c r="H554" s="783">
        <f t="shared" si="255"/>
        <v>0</v>
      </c>
      <c r="I554" s="784">
        <f>sum(H554:H556)</f>
        <v>0</v>
      </c>
      <c r="J554" s="794"/>
      <c r="K554" s="781"/>
      <c r="L554" s="786">
        <v>0.0</v>
      </c>
      <c r="M554" s="784">
        <f>(L554-H554)</f>
        <v>0</v>
      </c>
      <c r="N554" s="782">
        <v>0.0</v>
      </c>
      <c r="O554" s="784">
        <f t="shared" ref="O554:O555" si="258">sum(M554,N554)</f>
        <v>0</v>
      </c>
      <c r="P554" s="784"/>
      <c r="Q554" s="787"/>
      <c r="R554" s="774"/>
      <c r="S554" s="774"/>
      <c r="T554" s="774"/>
      <c r="U554" s="774"/>
      <c r="V554" s="774"/>
      <c r="W554" s="774"/>
      <c r="X554" s="774"/>
      <c r="Y554" s="774"/>
      <c r="Z554" s="774"/>
      <c r="AA554" s="774"/>
      <c r="AB554" s="774"/>
    </row>
    <row r="555">
      <c r="A555" s="788" t="s">
        <v>77</v>
      </c>
      <c r="B555" s="789"/>
      <c r="C555" s="790"/>
      <c r="D555" s="790"/>
      <c r="E555" s="790"/>
      <c r="F555" s="790"/>
      <c r="G555" s="796"/>
      <c r="H555" s="791">
        <f t="shared" si="255"/>
        <v>0</v>
      </c>
      <c r="I555" s="792">
        <f>(I554/70)</f>
        <v>0</v>
      </c>
      <c r="J555" s="794"/>
      <c r="K555" s="788" t="s">
        <v>77</v>
      </c>
      <c r="L555" s="789">
        <v>0.0</v>
      </c>
      <c r="M555" s="793">
        <f>(L555-H555-H556)</f>
        <v>0</v>
      </c>
      <c r="N555" s="790">
        <v>0.0</v>
      </c>
      <c r="O555" s="792">
        <f t="shared" si="258"/>
        <v>0</v>
      </c>
      <c r="P555" s="793"/>
      <c r="Q555" s="787"/>
      <c r="R555" s="774"/>
      <c r="S555" s="774"/>
      <c r="T555" s="774"/>
      <c r="U555" s="774"/>
      <c r="V555" s="774"/>
      <c r="W555" s="774"/>
      <c r="X555" s="774"/>
      <c r="Y555" s="774"/>
      <c r="Z555" s="774"/>
      <c r="AA555" s="774"/>
      <c r="AB555" s="774"/>
    </row>
    <row r="556">
      <c r="A556" s="788" t="s">
        <v>78</v>
      </c>
      <c r="B556" s="789"/>
      <c r="C556" s="790"/>
      <c r="D556" s="790"/>
      <c r="E556" s="790"/>
      <c r="F556" s="790"/>
      <c r="G556" s="796"/>
      <c r="H556" s="791">
        <f t="shared" si="255"/>
        <v>0</v>
      </c>
      <c r="I556" s="792"/>
      <c r="J556" s="794"/>
      <c r="K556" s="788" t="s">
        <v>78</v>
      </c>
      <c r="L556" s="793" t="s">
        <v>79</v>
      </c>
      <c r="M556" s="792" t="s">
        <v>79</v>
      </c>
      <c r="N556" s="790" t="s">
        <v>79</v>
      </c>
      <c r="O556" s="792" t="s">
        <v>79</v>
      </c>
      <c r="P556" s="793"/>
      <c r="Q556" s="787"/>
      <c r="R556" s="774"/>
      <c r="S556" s="774"/>
      <c r="T556" s="774"/>
      <c r="U556" s="774"/>
      <c r="V556" s="774"/>
      <c r="W556" s="774"/>
      <c r="X556" s="774"/>
      <c r="Y556" s="774"/>
      <c r="Z556" s="774"/>
      <c r="AA556" s="774"/>
      <c r="AB556" s="774"/>
    </row>
    <row r="557">
      <c r="A557" s="795"/>
      <c r="B557" s="782"/>
      <c r="C557" s="782"/>
      <c r="D557" s="782"/>
      <c r="E557" s="782"/>
      <c r="F557" s="782"/>
      <c r="G557" s="782"/>
      <c r="H557" s="783">
        <f t="shared" si="255"/>
        <v>0</v>
      </c>
      <c r="I557" s="784">
        <f>sum(H557:H559)</f>
        <v>0</v>
      </c>
      <c r="J557" s="794"/>
      <c r="K557" s="795"/>
      <c r="L557" s="786">
        <v>0.0</v>
      </c>
      <c r="M557" s="784">
        <f>(L557-H557)</f>
        <v>0</v>
      </c>
      <c r="N557" s="782">
        <v>0.0</v>
      </c>
      <c r="O557" s="784">
        <f t="shared" ref="O557:O558" si="259">sum(M557,N557)</f>
        <v>0</v>
      </c>
      <c r="P557" s="786"/>
      <c r="Q557" s="787"/>
      <c r="R557" s="774"/>
      <c r="S557" s="774"/>
      <c r="T557" s="774"/>
      <c r="U557" s="774"/>
      <c r="V557" s="774"/>
      <c r="W557" s="774"/>
      <c r="X557" s="774"/>
      <c r="Y557" s="774"/>
      <c r="Z557" s="774"/>
      <c r="AA557" s="774"/>
      <c r="AB557" s="774"/>
    </row>
    <row r="558">
      <c r="A558" s="788" t="s">
        <v>77</v>
      </c>
      <c r="B558" s="789"/>
      <c r="C558" s="790"/>
      <c r="D558" s="790"/>
      <c r="E558" s="790"/>
      <c r="F558" s="790"/>
      <c r="G558" s="796"/>
      <c r="H558" s="791">
        <f t="shared" si="255"/>
        <v>0</v>
      </c>
      <c r="I558" s="792">
        <f>(I557/70)</f>
        <v>0</v>
      </c>
      <c r="J558" s="794"/>
      <c r="K558" s="788" t="s">
        <v>77</v>
      </c>
      <c r="L558" s="789">
        <v>0.0</v>
      </c>
      <c r="M558" s="793">
        <f>(L558-H558-H559)</f>
        <v>0</v>
      </c>
      <c r="N558" s="790">
        <v>0.0</v>
      </c>
      <c r="O558" s="792">
        <f t="shared" si="259"/>
        <v>0</v>
      </c>
      <c r="P558" s="793"/>
      <c r="Q558" s="787"/>
      <c r="R558" s="774"/>
      <c r="S558" s="774"/>
      <c r="T558" s="774"/>
      <c r="U558" s="774"/>
      <c r="V558" s="774"/>
      <c r="W558" s="774"/>
      <c r="X558" s="774"/>
      <c r="Y558" s="774"/>
      <c r="Z558" s="774"/>
      <c r="AA558" s="774"/>
      <c r="AB558" s="774"/>
    </row>
    <row r="559">
      <c r="A559" s="788" t="s">
        <v>78</v>
      </c>
      <c r="B559" s="789"/>
      <c r="C559" s="790"/>
      <c r="D559" s="790"/>
      <c r="E559" s="790"/>
      <c r="F559" s="790"/>
      <c r="G559" s="796"/>
      <c r="H559" s="791">
        <f t="shared" si="255"/>
        <v>0</v>
      </c>
      <c r="I559" s="792"/>
      <c r="J559" s="794"/>
      <c r="K559" s="788" t="s">
        <v>78</v>
      </c>
      <c r="L559" s="793" t="s">
        <v>79</v>
      </c>
      <c r="M559" s="792" t="s">
        <v>79</v>
      </c>
      <c r="N559" s="790" t="s">
        <v>79</v>
      </c>
      <c r="O559" s="792" t="s">
        <v>79</v>
      </c>
      <c r="P559" s="793"/>
      <c r="Q559" s="787"/>
      <c r="R559" s="774"/>
      <c r="S559" s="774"/>
      <c r="T559" s="774"/>
      <c r="U559" s="774"/>
      <c r="V559" s="774"/>
      <c r="W559" s="774"/>
      <c r="X559" s="774"/>
      <c r="Y559" s="774"/>
      <c r="Z559" s="774"/>
      <c r="AA559" s="774"/>
      <c r="AB559" s="774"/>
    </row>
    <row r="560">
      <c r="A560" s="795"/>
      <c r="B560" s="782"/>
      <c r="C560" s="782"/>
      <c r="D560" s="782"/>
      <c r="E560" s="782"/>
      <c r="F560" s="782"/>
      <c r="G560" s="782"/>
      <c r="H560" s="783">
        <f t="shared" si="255"/>
        <v>0</v>
      </c>
      <c r="I560" s="784">
        <f>sum(H560:H562)</f>
        <v>0</v>
      </c>
      <c r="J560" s="794"/>
      <c r="K560" s="795"/>
      <c r="L560" s="786">
        <v>0.0</v>
      </c>
      <c r="M560" s="784">
        <f>(L560-H560)</f>
        <v>0</v>
      </c>
      <c r="N560" s="782">
        <v>0.0</v>
      </c>
      <c r="O560" s="784">
        <f t="shared" ref="O560:O561" si="260">sum(M560,N560)</f>
        <v>0</v>
      </c>
      <c r="P560" s="786"/>
      <c r="Q560" s="787"/>
      <c r="R560" s="774"/>
      <c r="S560" s="774"/>
      <c r="T560" s="774"/>
      <c r="U560" s="774"/>
      <c r="V560" s="774"/>
      <c r="W560" s="774"/>
      <c r="X560" s="774"/>
      <c r="Y560" s="774"/>
      <c r="Z560" s="774"/>
      <c r="AA560" s="774"/>
      <c r="AB560" s="774"/>
    </row>
    <row r="561">
      <c r="A561" s="788" t="s">
        <v>77</v>
      </c>
      <c r="B561" s="789"/>
      <c r="C561" s="790"/>
      <c r="D561" s="790"/>
      <c r="E561" s="790"/>
      <c r="F561" s="790"/>
      <c r="G561" s="796"/>
      <c r="H561" s="791">
        <f t="shared" si="255"/>
        <v>0</v>
      </c>
      <c r="I561" s="792">
        <f>(I560/70)</f>
        <v>0</v>
      </c>
      <c r="J561" s="794"/>
      <c r="K561" s="788" t="s">
        <v>77</v>
      </c>
      <c r="L561" s="789">
        <v>0.0</v>
      </c>
      <c r="M561" s="793">
        <f>(L561-H561-H562)</f>
        <v>0</v>
      </c>
      <c r="N561" s="790">
        <v>0.0</v>
      </c>
      <c r="O561" s="792">
        <f t="shared" si="260"/>
        <v>0</v>
      </c>
      <c r="P561" s="793"/>
      <c r="Q561" s="787"/>
      <c r="R561" s="774"/>
      <c r="S561" s="774"/>
      <c r="T561" s="774"/>
      <c r="U561" s="774"/>
      <c r="V561" s="774"/>
      <c r="W561" s="774"/>
      <c r="X561" s="774"/>
      <c r="Y561" s="774"/>
      <c r="Z561" s="774"/>
      <c r="AA561" s="774"/>
      <c r="AB561" s="774"/>
    </row>
    <row r="562">
      <c r="A562" s="788" t="s">
        <v>78</v>
      </c>
      <c r="B562" s="789"/>
      <c r="C562" s="790"/>
      <c r="D562" s="790"/>
      <c r="E562" s="790"/>
      <c r="F562" s="790"/>
      <c r="G562" s="796"/>
      <c r="H562" s="791">
        <f t="shared" si="255"/>
        <v>0</v>
      </c>
      <c r="I562" s="792"/>
      <c r="J562" s="794"/>
      <c r="K562" s="788" t="s">
        <v>78</v>
      </c>
      <c r="L562" s="793" t="s">
        <v>79</v>
      </c>
      <c r="M562" s="792" t="s">
        <v>79</v>
      </c>
      <c r="N562" s="790" t="s">
        <v>79</v>
      </c>
      <c r="O562" s="792" t="s">
        <v>79</v>
      </c>
      <c r="P562" s="793"/>
      <c r="Q562" s="787"/>
      <c r="R562" s="774"/>
      <c r="S562" s="774"/>
      <c r="T562" s="774"/>
      <c r="U562" s="774"/>
      <c r="V562" s="774"/>
      <c r="W562" s="774"/>
      <c r="X562" s="774"/>
      <c r="Y562" s="774"/>
      <c r="Z562" s="774"/>
      <c r="AA562" s="774"/>
      <c r="AB562" s="774"/>
    </row>
    <row r="563">
      <c r="A563" s="845" t="s">
        <v>352</v>
      </c>
      <c r="B563" s="779">
        <f t="shared" ref="B563:H563" si="261"> sum(B564:B572)</f>
        <v>0</v>
      </c>
      <c r="C563" s="779">
        <f t="shared" si="261"/>
        <v>0</v>
      </c>
      <c r="D563" s="779">
        <f t="shared" si="261"/>
        <v>0</v>
      </c>
      <c r="E563" s="779">
        <f t="shared" si="261"/>
        <v>0</v>
      </c>
      <c r="F563" s="779">
        <f t="shared" si="261"/>
        <v>0</v>
      </c>
      <c r="G563" s="779">
        <f t="shared" si="261"/>
        <v>0</v>
      </c>
      <c r="H563" s="779">
        <f t="shared" si="261"/>
        <v>0</v>
      </c>
      <c r="I563" s="779"/>
      <c r="J563" s="773"/>
      <c r="K563" s="778" t="s">
        <v>75</v>
      </c>
      <c r="L563" s="779"/>
      <c r="M563" s="779"/>
      <c r="N563" s="779"/>
      <c r="O563" s="779"/>
      <c r="P563" s="779"/>
      <c r="Q563" s="774"/>
      <c r="R563" s="774"/>
      <c r="S563" s="774"/>
      <c r="T563" s="774"/>
      <c r="U563" s="774"/>
      <c r="V563" s="774"/>
      <c r="W563" s="774"/>
      <c r="X563" s="774"/>
      <c r="Y563" s="774"/>
      <c r="Z563" s="774"/>
      <c r="AA563" s="774"/>
      <c r="AB563" s="774"/>
    </row>
    <row r="564">
      <c r="A564" s="781"/>
      <c r="B564" s="782"/>
      <c r="C564" s="782"/>
      <c r="D564" s="782"/>
      <c r="E564" s="782"/>
      <c r="F564" s="782"/>
      <c r="G564" s="782"/>
      <c r="H564" s="783">
        <f t="shared" ref="H564:H572" si="262">SUM(B564:G564)</f>
        <v>0</v>
      </c>
      <c r="I564" s="784">
        <f>sum(H564:H566)</f>
        <v>0</v>
      </c>
      <c r="J564" s="794"/>
      <c r="K564" s="781"/>
      <c r="L564" s="786">
        <v>0.0</v>
      </c>
      <c r="M564" s="784">
        <f>(L564-H564)</f>
        <v>0</v>
      </c>
      <c r="N564" s="782">
        <v>0.0</v>
      </c>
      <c r="O564" s="784">
        <f t="shared" ref="O564:O565" si="263">sum(M564,N564)</f>
        <v>0</v>
      </c>
      <c r="P564" s="786"/>
      <c r="Q564" s="787"/>
      <c r="R564" s="774"/>
      <c r="S564" s="774"/>
      <c r="T564" s="774"/>
      <c r="U564" s="774"/>
      <c r="V564" s="774"/>
      <c r="W564" s="774"/>
      <c r="X564" s="774"/>
      <c r="Y564" s="774"/>
      <c r="Z564" s="774"/>
      <c r="AA564" s="774"/>
      <c r="AB564" s="774"/>
    </row>
    <row r="565">
      <c r="A565" s="788" t="s">
        <v>77</v>
      </c>
      <c r="B565" s="789"/>
      <c r="C565" s="790"/>
      <c r="D565" s="790"/>
      <c r="E565" s="790"/>
      <c r="F565" s="790"/>
      <c r="G565" s="796"/>
      <c r="H565" s="791">
        <f t="shared" si="262"/>
        <v>0</v>
      </c>
      <c r="I565" s="792">
        <f>(I564/10)</f>
        <v>0</v>
      </c>
      <c r="J565" s="794"/>
      <c r="K565" s="788" t="s">
        <v>77</v>
      </c>
      <c r="L565" s="789">
        <v>0.0</v>
      </c>
      <c r="M565" s="793">
        <f>(L565-H565-H566)</f>
        <v>0</v>
      </c>
      <c r="N565" s="790">
        <v>0.0</v>
      </c>
      <c r="O565" s="792">
        <f t="shared" si="263"/>
        <v>0</v>
      </c>
      <c r="P565" s="793"/>
      <c r="Q565" s="787"/>
      <c r="R565" s="774"/>
      <c r="S565" s="774"/>
      <c r="T565" s="774"/>
      <c r="U565" s="774"/>
      <c r="V565" s="774"/>
      <c r="W565" s="774"/>
      <c r="X565" s="774"/>
      <c r="Y565" s="774"/>
      <c r="Z565" s="774"/>
      <c r="AA565" s="774"/>
      <c r="AB565" s="774"/>
    </row>
    <row r="566">
      <c r="A566" s="788" t="s">
        <v>78</v>
      </c>
      <c r="B566" s="789"/>
      <c r="C566" s="790"/>
      <c r="D566" s="790"/>
      <c r="E566" s="790"/>
      <c r="F566" s="790"/>
      <c r="G566" s="796"/>
      <c r="H566" s="791">
        <f t="shared" si="262"/>
        <v>0</v>
      </c>
      <c r="I566" s="792"/>
      <c r="J566" s="794"/>
      <c r="K566" s="788" t="s">
        <v>78</v>
      </c>
      <c r="L566" s="793" t="s">
        <v>79</v>
      </c>
      <c r="M566" s="792" t="s">
        <v>79</v>
      </c>
      <c r="N566" s="790" t="s">
        <v>79</v>
      </c>
      <c r="O566" s="792" t="s">
        <v>79</v>
      </c>
      <c r="P566" s="793"/>
      <c r="Q566" s="787"/>
      <c r="R566" s="774"/>
      <c r="S566" s="774"/>
      <c r="T566" s="774"/>
      <c r="U566" s="774"/>
      <c r="V566" s="774"/>
      <c r="W566" s="774"/>
      <c r="X566" s="774"/>
      <c r="Y566" s="774"/>
      <c r="Z566" s="774"/>
      <c r="AA566" s="774"/>
      <c r="AB566" s="774"/>
    </row>
    <row r="567">
      <c r="A567" s="781"/>
      <c r="B567" s="782"/>
      <c r="C567" s="782"/>
      <c r="D567" s="782"/>
      <c r="E567" s="782"/>
      <c r="F567" s="782"/>
      <c r="G567" s="782"/>
      <c r="H567" s="783">
        <f t="shared" si="262"/>
        <v>0</v>
      </c>
      <c r="I567" s="784">
        <f>sum(H567:H569)</f>
        <v>0</v>
      </c>
      <c r="J567" s="794"/>
      <c r="K567" s="781"/>
      <c r="L567" s="786">
        <v>0.0</v>
      </c>
      <c r="M567" s="784">
        <f>(L567-H567)</f>
        <v>0</v>
      </c>
      <c r="N567" s="782">
        <v>0.0</v>
      </c>
      <c r="O567" s="784">
        <f t="shared" ref="O567:O568" si="264">sum(M567,N567)</f>
        <v>0</v>
      </c>
      <c r="P567" s="786"/>
      <c r="Q567" s="787"/>
      <c r="R567" s="774"/>
      <c r="S567" s="774"/>
      <c r="T567" s="774"/>
      <c r="U567" s="774"/>
      <c r="V567" s="774"/>
      <c r="W567" s="774"/>
      <c r="X567" s="774"/>
      <c r="Y567" s="774"/>
      <c r="Z567" s="774"/>
      <c r="AA567" s="774"/>
      <c r="AB567" s="774"/>
    </row>
    <row r="568">
      <c r="A568" s="788" t="s">
        <v>77</v>
      </c>
      <c r="B568" s="789"/>
      <c r="C568" s="790"/>
      <c r="D568" s="790"/>
      <c r="E568" s="790"/>
      <c r="F568" s="790"/>
      <c r="G568" s="796"/>
      <c r="H568" s="791">
        <f t="shared" si="262"/>
        <v>0</v>
      </c>
      <c r="I568" s="792">
        <f>(I567/10)</f>
        <v>0</v>
      </c>
      <c r="J568" s="794"/>
      <c r="K568" s="788" t="s">
        <v>77</v>
      </c>
      <c r="L568" s="789">
        <v>0.0</v>
      </c>
      <c r="M568" s="793">
        <f>(L568-H568-H569)</f>
        <v>0</v>
      </c>
      <c r="N568" s="790">
        <v>0.0</v>
      </c>
      <c r="O568" s="792">
        <f t="shared" si="264"/>
        <v>0</v>
      </c>
      <c r="P568" s="793"/>
      <c r="Q568" s="787"/>
      <c r="R568" s="774"/>
      <c r="S568" s="774"/>
      <c r="T568" s="774"/>
      <c r="U568" s="774"/>
      <c r="V568" s="774"/>
      <c r="W568" s="774"/>
      <c r="X568" s="774"/>
      <c r="Y568" s="774"/>
      <c r="Z568" s="774"/>
      <c r="AA568" s="774"/>
      <c r="AB568" s="774"/>
    </row>
    <row r="569">
      <c r="A569" s="788" t="s">
        <v>78</v>
      </c>
      <c r="B569" s="789"/>
      <c r="C569" s="790"/>
      <c r="D569" s="790"/>
      <c r="E569" s="790"/>
      <c r="F569" s="790"/>
      <c r="G569" s="796"/>
      <c r="H569" s="791">
        <f t="shared" si="262"/>
        <v>0</v>
      </c>
      <c r="I569" s="792"/>
      <c r="J569" s="794"/>
      <c r="K569" s="788" t="s">
        <v>78</v>
      </c>
      <c r="L569" s="793" t="s">
        <v>79</v>
      </c>
      <c r="M569" s="792" t="s">
        <v>79</v>
      </c>
      <c r="N569" s="790" t="s">
        <v>79</v>
      </c>
      <c r="O569" s="792" t="s">
        <v>79</v>
      </c>
      <c r="P569" s="793"/>
      <c r="Q569" s="787"/>
      <c r="R569" s="774"/>
      <c r="S569" s="774"/>
      <c r="T569" s="774"/>
      <c r="U569" s="774"/>
      <c r="V569" s="774"/>
      <c r="W569" s="774"/>
      <c r="X569" s="774"/>
      <c r="Y569" s="774"/>
      <c r="Z569" s="774"/>
      <c r="AA569" s="774"/>
      <c r="AB569" s="774"/>
    </row>
    <row r="570">
      <c r="A570" s="781"/>
      <c r="B570" s="782"/>
      <c r="C570" s="782"/>
      <c r="D570" s="782"/>
      <c r="E570" s="782"/>
      <c r="F570" s="782"/>
      <c r="G570" s="782"/>
      <c r="H570" s="783">
        <f t="shared" si="262"/>
        <v>0</v>
      </c>
      <c r="I570" s="784">
        <f>sum(H570:H572)</f>
        <v>0</v>
      </c>
      <c r="J570" s="794"/>
      <c r="K570" s="781"/>
      <c r="L570" s="786">
        <v>0.0</v>
      </c>
      <c r="M570" s="784">
        <f>(L570-H570)</f>
        <v>0</v>
      </c>
      <c r="N570" s="782">
        <v>0.0</v>
      </c>
      <c r="O570" s="784">
        <f t="shared" ref="O570:O571" si="265">sum(M570,N570)</f>
        <v>0</v>
      </c>
      <c r="P570" s="786"/>
      <c r="Q570" s="787"/>
      <c r="R570" s="774"/>
      <c r="S570" s="774"/>
      <c r="T570" s="774"/>
      <c r="U570" s="774"/>
      <c r="V570" s="774"/>
      <c r="W570" s="774"/>
      <c r="X570" s="774"/>
      <c r="Y570" s="774"/>
      <c r="Z570" s="774"/>
      <c r="AA570" s="774"/>
      <c r="AB570" s="774"/>
    </row>
    <row r="571">
      <c r="A571" s="788" t="s">
        <v>77</v>
      </c>
      <c r="B571" s="789"/>
      <c r="C571" s="790"/>
      <c r="D571" s="790"/>
      <c r="E571" s="790"/>
      <c r="F571" s="790"/>
      <c r="G571" s="796"/>
      <c r="H571" s="791">
        <f t="shared" si="262"/>
        <v>0</v>
      </c>
      <c r="I571" s="792">
        <f>(I570/10)</f>
        <v>0</v>
      </c>
      <c r="J571" s="794"/>
      <c r="K571" s="788" t="s">
        <v>77</v>
      </c>
      <c r="L571" s="789">
        <v>0.0</v>
      </c>
      <c r="M571" s="793">
        <f>(L571-H571-H572)</f>
        <v>0</v>
      </c>
      <c r="N571" s="790">
        <v>0.0</v>
      </c>
      <c r="O571" s="792">
        <f t="shared" si="265"/>
        <v>0</v>
      </c>
      <c r="P571" s="793"/>
      <c r="Q571" s="787"/>
      <c r="R571" s="774"/>
      <c r="S571" s="774"/>
      <c r="T571" s="774"/>
      <c r="U571" s="774"/>
      <c r="V571" s="774"/>
      <c r="W571" s="774"/>
      <c r="X571" s="774"/>
      <c r="Y571" s="774"/>
      <c r="Z571" s="774"/>
      <c r="AA571" s="774"/>
      <c r="AB571" s="774"/>
    </row>
    <row r="572">
      <c r="A572" s="788" t="s">
        <v>78</v>
      </c>
      <c r="B572" s="789"/>
      <c r="C572" s="790"/>
      <c r="D572" s="790"/>
      <c r="E572" s="790"/>
      <c r="F572" s="790"/>
      <c r="G572" s="796"/>
      <c r="H572" s="791">
        <f t="shared" si="262"/>
        <v>0</v>
      </c>
      <c r="I572" s="792"/>
      <c r="J572" s="794"/>
      <c r="K572" s="788" t="s">
        <v>78</v>
      </c>
      <c r="L572" s="793" t="s">
        <v>79</v>
      </c>
      <c r="M572" s="792" t="s">
        <v>79</v>
      </c>
      <c r="N572" s="790" t="s">
        <v>79</v>
      </c>
      <c r="O572" s="792" t="s">
        <v>79</v>
      </c>
      <c r="P572" s="793"/>
      <c r="Q572" s="787"/>
      <c r="R572" s="774"/>
      <c r="S572" s="774"/>
      <c r="T572" s="774"/>
      <c r="U572" s="774"/>
      <c r="V572" s="774"/>
      <c r="W572" s="774"/>
      <c r="X572" s="774"/>
      <c r="Y572" s="774"/>
      <c r="Z572" s="774"/>
      <c r="AA572" s="774"/>
      <c r="AB572" s="774"/>
    </row>
    <row r="573">
      <c r="A573" s="832"/>
      <c r="B573" s="846"/>
      <c r="C573" s="846"/>
      <c r="D573" s="846"/>
      <c r="E573" s="846"/>
      <c r="F573" s="846"/>
      <c r="G573" s="846"/>
      <c r="H573" s="846"/>
      <c r="I573" s="846"/>
      <c r="J573" s="773"/>
      <c r="K573" s="846"/>
      <c r="L573" s="846"/>
      <c r="M573" s="846"/>
      <c r="N573" s="846"/>
      <c r="O573" s="846"/>
      <c r="P573" s="846"/>
      <c r="Q573" s="774"/>
      <c r="R573" s="774"/>
      <c r="S573" s="774"/>
      <c r="T573" s="774"/>
      <c r="U573" s="774"/>
      <c r="V573" s="774"/>
      <c r="W573" s="774"/>
      <c r="X573" s="774"/>
      <c r="Y573" s="774"/>
      <c r="Z573" s="774"/>
      <c r="AA573" s="774"/>
      <c r="AB573" s="774"/>
    </row>
    <row r="574">
      <c r="A574" s="810" t="s">
        <v>121</v>
      </c>
      <c r="B574" s="777">
        <f t="shared" ref="B574:H574" si="266">SUM(B548,B551,  B554,B557,B560,B564,B567, B570)</f>
        <v>0</v>
      </c>
      <c r="C574" s="777">
        <f t="shared" si="266"/>
        <v>0</v>
      </c>
      <c r="D574" s="777">
        <f t="shared" si="266"/>
        <v>0</v>
      </c>
      <c r="E574" s="777">
        <f t="shared" si="266"/>
        <v>0</v>
      </c>
      <c r="F574" s="777">
        <f t="shared" si="266"/>
        <v>0</v>
      </c>
      <c r="G574" s="777">
        <f t="shared" si="266"/>
        <v>0</v>
      </c>
      <c r="H574" s="777">
        <f t="shared" si="266"/>
        <v>0</v>
      </c>
      <c r="I574" s="811"/>
      <c r="J574" s="773"/>
      <c r="K574" s="777" t="s">
        <v>121</v>
      </c>
      <c r="L574" s="777">
        <f t="shared" ref="L574:O574" si="267">SUM(L548,L551,  L554,L557,L560,L564,L567, L570)</f>
        <v>0</v>
      </c>
      <c r="M574" s="777">
        <f t="shared" si="267"/>
        <v>0</v>
      </c>
      <c r="N574" s="777">
        <f t="shared" si="267"/>
        <v>0</v>
      </c>
      <c r="O574" s="777">
        <f t="shared" si="267"/>
        <v>0</v>
      </c>
      <c r="P574" s="777"/>
      <c r="Q574" s="774"/>
      <c r="R574" s="774"/>
      <c r="S574" s="774"/>
      <c r="T574" s="774"/>
      <c r="U574" s="774"/>
      <c r="V574" s="774"/>
      <c r="W574" s="774"/>
      <c r="X574" s="774"/>
      <c r="Y574" s="774"/>
      <c r="Z574" s="774"/>
      <c r="AA574" s="774"/>
      <c r="AB574" s="774"/>
    </row>
    <row r="575">
      <c r="A575" s="810" t="s">
        <v>77</v>
      </c>
      <c r="B575" s="777">
        <f t="shared" ref="B575:H575" si="268">SUM(B549,B552,  B555,B558,B561,B565,B568, B571)</f>
        <v>0</v>
      </c>
      <c r="C575" s="777">
        <f t="shared" si="268"/>
        <v>0</v>
      </c>
      <c r="D575" s="777">
        <f t="shared" si="268"/>
        <v>0</v>
      </c>
      <c r="E575" s="777">
        <f t="shared" si="268"/>
        <v>0</v>
      </c>
      <c r="F575" s="777">
        <f t="shared" si="268"/>
        <v>0</v>
      </c>
      <c r="G575" s="777">
        <f t="shared" si="268"/>
        <v>0</v>
      </c>
      <c r="H575" s="777">
        <f t="shared" si="268"/>
        <v>0</v>
      </c>
      <c r="I575" s="811"/>
      <c r="J575" s="773"/>
      <c r="K575" s="777" t="s">
        <v>77</v>
      </c>
      <c r="L575" s="777">
        <f t="shared" ref="L575:O575" si="269">SUM(L549,L552,  L555,L558,L561,L565,L568, L571)</f>
        <v>0</v>
      </c>
      <c r="M575" s="777">
        <f t="shared" si="269"/>
        <v>0</v>
      </c>
      <c r="N575" s="777">
        <f t="shared" si="269"/>
        <v>0</v>
      </c>
      <c r="O575" s="777">
        <f t="shared" si="269"/>
        <v>0</v>
      </c>
      <c r="P575" s="777"/>
      <c r="Q575" s="774"/>
      <c r="R575" s="774"/>
      <c r="S575" s="774"/>
      <c r="T575" s="774"/>
      <c r="U575" s="774"/>
      <c r="V575" s="774"/>
      <c r="W575" s="774"/>
      <c r="X575" s="774"/>
      <c r="Y575" s="774"/>
      <c r="Z575" s="774"/>
      <c r="AA575" s="774"/>
      <c r="AB575" s="774"/>
    </row>
    <row r="576">
      <c r="A576" s="810" t="s">
        <v>78</v>
      </c>
      <c r="B576" s="777">
        <f t="shared" ref="B576:H576" si="270">SUM(B550,B553,  B556,B559,B562,B566,B569, B572)</f>
        <v>0</v>
      </c>
      <c r="C576" s="777">
        <f t="shared" si="270"/>
        <v>0</v>
      </c>
      <c r="D576" s="777">
        <f t="shared" si="270"/>
        <v>0</v>
      </c>
      <c r="E576" s="777">
        <f t="shared" si="270"/>
        <v>0</v>
      </c>
      <c r="F576" s="777">
        <f t="shared" si="270"/>
        <v>0</v>
      </c>
      <c r="G576" s="777">
        <f t="shared" si="270"/>
        <v>0</v>
      </c>
      <c r="H576" s="777">
        <f t="shared" si="270"/>
        <v>0</v>
      </c>
      <c r="I576" s="811"/>
      <c r="J576" s="773"/>
      <c r="K576" s="777" t="s">
        <v>78</v>
      </c>
      <c r="L576" s="777">
        <f t="shared" ref="L576:O576" si="271">SUM(L550,L553,  L556,L559,L562,L566,L569, L572)</f>
        <v>0</v>
      </c>
      <c r="M576" s="777">
        <f t="shared" si="271"/>
        <v>0</v>
      </c>
      <c r="N576" s="777">
        <f t="shared" si="271"/>
        <v>0</v>
      </c>
      <c r="O576" s="777">
        <f t="shared" si="271"/>
        <v>0</v>
      </c>
      <c r="P576" s="777"/>
      <c r="Q576" s="774"/>
      <c r="R576" s="774"/>
      <c r="S576" s="774"/>
      <c r="T576" s="774"/>
      <c r="U576" s="774"/>
      <c r="V576" s="774"/>
      <c r="W576" s="774"/>
      <c r="X576" s="774"/>
      <c r="Y576" s="774"/>
      <c r="Z576" s="774"/>
      <c r="AA576" s="774"/>
      <c r="AB576" s="774"/>
    </row>
    <row r="577">
      <c r="A577" s="847" t="s">
        <v>9</v>
      </c>
      <c r="B577" s="798">
        <f t="shared" ref="B577:H577" si="272">sum(B574:B576)</f>
        <v>0</v>
      </c>
      <c r="C577" s="798">
        <f t="shared" si="272"/>
        <v>0</v>
      </c>
      <c r="D577" s="798">
        <f t="shared" si="272"/>
        <v>0</v>
      </c>
      <c r="E577" s="798">
        <f t="shared" si="272"/>
        <v>0</v>
      </c>
      <c r="F577" s="798">
        <f t="shared" si="272"/>
        <v>0</v>
      </c>
      <c r="G577" s="798">
        <f t="shared" si="272"/>
        <v>0</v>
      </c>
      <c r="H577" s="798">
        <f t="shared" si="272"/>
        <v>0</v>
      </c>
      <c r="I577" s="798"/>
      <c r="J577" s="773"/>
      <c r="K577" s="835" t="s">
        <v>9</v>
      </c>
      <c r="L577" s="798">
        <f t="shared" ref="L577:O577" si="273">sum(L574:L576)</f>
        <v>0</v>
      </c>
      <c r="M577" s="798">
        <f t="shared" si="273"/>
        <v>0</v>
      </c>
      <c r="N577" s="798">
        <f t="shared" si="273"/>
        <v>0</v>
      </c>
      <c r="O577" s="798">
        <f t="shared" si="273"/>
        <v>0</v>
      </c>
      <c r="P577" s="835"/>
      <c r="Q577" s="774"/>
      <c r="R577" s="774"/>
      <c r="S577" s="774"/>
      <c r="T577" s="774"/>
      <c r="U577" s="774"/>
      <c r="V577" s="774"/>
      <c r="W577" s="774"/>
      <c r="X577" s="774"/>
      <c r="Y577" s="774"/>
      <c r="Z577" s="774"/>
      <c r="AA577" s="774"/>
      <c r="AB577" s="774"/>
    </row>
    <row r="578">
      <c r="A578" s="816"/>
      <c r="B578" s="817"/>
      <c r="C578" s="817"/>
      <c r="D578" s="817"/>
      <c r="E578" s="817"/>
      <c r="F578" s="817"/>
      <c r="G578" s="817"/>
      <c r="H578" s="818"/>
      <c r="I578" s="814"/>
      <c r="J578" s="815"/>
      <c r="K578" s="815"/>
      <c r="L578" s="815"/>
      <c r="M578" s="815"/>
      <c r="N578" s="815"/>
      <c r="O578" s="815"/>
      <c r="P578" s="815"/>
      <c r="Q578" s="815"/>
      <c r="R578" s="815"/>
      <c r="S578" s="815"/>
      <c r="T578" s="815"/>
      <c r="U578" s="815"/>
      <c r="V578" s="815"/>
      <c r="W578" s="815"/>
      <c r="X578" s="815"/>
      <c r="Y578" s="815"/>
      <c r="Z578" s="815"/>
      <c r="AA578" s="815"/>
      <c r="AB578" s="815"/>
    </row>
    <row r="579">
      <c r="A579" s="847" t="s">
        <v>123</v>
      </c>
      <c r="B579" s="798" t="s">
        <v>2</v>
      </c>
      <c r="C579" s="798" t="s">
        <v>3</v>
      </c>
      <c r="D579" s="798" t="s">
        <v>4</v>
      </c>
      <c r="E579" s="798" t="s">
        <v>5</v>
      </c>
      <c r="F579" s="798" t="s">
        <v>6</v>
      </c>
      <c r="G579" s="798" t="s">
        <v>7</v>
      </c>
      <c r="H579" s="798" t="s">
        <v>9</v>
      </c>
      <c r="I579" s="774"/>
      <c r="J579" s="774"/>
      <c r="K579" s="774"/>
      <c r="L579" s="774"/>
      <c r="M579" s="774"/>
      <c r="N579" s="774"/>
      <c r="O579" s="774"/>
      <c r="P579" s="774"/>
      <c r="Q579" s="774"/>
      <c r="R579" s="774"/>
      <c r="S579" s="774"/>
      <c r="T579" s="774"/>
      <c r="U579" s="774"/>
      <c r="V579" s="774"/>
      <c r="W579" s="774"/>
      <c r="X579" s="774"/>
      <c r="Y579" s="774"/>
      <c r="Z579" s="774"/>
      <c r="AA579" s="774"/>
      <c r="AB579" s="774"/>
    </row>
    <row r="580">
      <c r="A580" s="810" t="s">
        <v>124</v>
      </c>
      <c r="B580" s="777">
        <f t="shared" ref="B580:H580" si="274">sum(B575:B576)</f>
        <v>0</v>
      </c>
      <c r="C580" s="777">
        <f t="shared" si="274"/>
        <v>0</v>
      </c>
      <c r="D580" s="777">
        <f t="shared" si="274"/>
        <v>0</v>
      </c>
      <c r="E580" s="777">
        <f t="shared" si="274"/>
        <v>0</v>
      </c>
      <c r="F580" s="777">
        <f t="shared" si="274"/>
        <v>0</v>
      </c>
      <c r="G580" s="777">
        <f t="shared" si="274"/>
        <v>0</v>
      </c>
      <c r="H580" s="777">
        <f t="shared" si="274"/>
        <v>0</v>
      </c>
      <c r="I580" s="774"/>
      <c r="J580" s="774"/>
      <c r="K580" s="774"/>
      <c r="L580" s="774"/>
      <c r="M580" s="774"/>
      <c r="N580" s="774"/>
      <c r="O580" s="774"/>
      <c r="P580" s="774"/>
      <c r="Q580" s="774"/>
      <c r="R580" s="774"/>
      <c r="S580" s="774"/>
      <c r="T580" s="774"/>
      <c r="U580" s="774"/>
      <c r="V580" s="774"/>
      <c r="W580" s="774"/>
      <c r="X580" s="774"/>
      <c r="Y580" s="774"/>
      <c r="Z580" s="774"/>
      <c r="AA580" s="774"/>
      <c r="AB580" s="774"/>
    </row>
    <row r="581">
      <c r="A581" s="320" t="s">
        <v>126</v>
      </c>
      <c r="B581" s="813">
        <f t="shared" ref="B581:H581" si="275">(B580*30)</f>
        <v>0</v>
      </c>
      <c r="C581" s="813">
        <f t="shared" si="275"/>
        <v>0</v>
      </c>
      <c r="D581" s="813">
        <f t="shared" si="275"/>
        <v>0</v>
      </c>
      <c r="E581" s="813">
        <f t="shared" si="275"/>
        <v>0</v>
      </c>
      <c r="F581" s="813">
        <f t="shared" si="275"/>
        <v>0</v>
      </c>
      <c r="G581" s="813">
        <f t="shared" si="275"/>
        <v>0</v>
      </c>
      <c r="H581" s="813">
        <f t="shared" si="275"/>
        <v>0</v>
      </c>
      <c r="I581" s="814"/>
      <c r="J581" s="815"/>
      <c r="K581" s="815"/>
      <c r="L581" s="815"/>
      <c r="M581" s="815"/>
      <c r="N581" s="815"/>
      <c r="O581" s="815"/>
      <c r="P581" s="815"/>
      <c r="Q581" s="815"/>
      <c r="R581" s="815"/>
      <c r="S581" s="815"/>
      <c r="T581" s="815"/>
      <c r="U581" s="815"/>
      <c r="V581" s="815"/>
      <c r="W581" s="815"/>
      <c r="X581" s="815"/>
      <c r="Y581" s="815"/>
      <c r="Z581" s="815"/>
      <c r="AA581" s="815"/>
      <c r="AB581" s="815"/>
    </row>
    <row r="582">
      <c r="A582" s="816"/>
      <c r="B582" s="817"/>
      <c r="C582" s="817"/>
      <c r="D582" s="817"/>
      <c r="E582" s="817"/>
      <c r="F582" s="817"/>
      <c r="G582" s="817"/>
      <c r="H582" s="818"/>
      <c r="I582" s="814"/>
      <c r="J582" s="815"/>
      <c r="K582" s="815"/>
      <c r="L582" s="815"/>
      <c r="M582" s="815"/>
      <c r="N582" s="815"/>
      <c r="O582" s="815"/>
      <c r="P582" s="815"/>
      <c r="Q582" s="815"/>
      <c r="R582" s="815"/>
      <c r="S582" s="815"/>
      <c r="T582" s="815"/>
      <c r="U582" s="815"/>
      <c r="V582" s="815"/>
      <c r="W582" s="815"/>
      <c r="X582" s="815"/>
      <c r="Y582" s="815"/>
      <c r="Z582" s="815"/>
      <c r="AA582" s="815"/>
      <c r="AB582" s="815"/>
    </row>
    <row r="583">
      <c r="A583" s="819"/>
      <c r="B583" s="820"/>
      <c r="C583" s="820"/>
      <c r="D583" s="820"/>
      <c r="E583" s="820"/>
      <c r="F583" s="820"/>
      <c r="G583" s="820"/>
      <c r="H583" s="820"/>
      <c r="I583" s="814"/>
      <c r="J583" s="815"/>
      <c r="K583" s="815"/>
      <c r="L583" s="815"/>
      <c r="M583" s="815"/>
      <c r="N583" s="815"/>
      <c r="O583" s="815"/>
      <c r="P583" s="815"/>
      <c r="Q583" s="815"/>
      <c r="R583" s="815"/>
      <c r="S583" s="815"/>
      <c r="T583" s="815"/>
      <c r="U583" s="815"/>
      <c r="V583" s="815"/>
      <c r="W583" s="815"/>
      <c r="X583" s="815"/>
      <c r="Y583" s="815"/>
      <c r="Z583" s="815"/>
      <c r="AA583" s="815"/>
      <c r="AB583" s="815"/>
    </row>
    <row r="584">
      <c r="A584" s="815"/>
      <c r="B584" s="814"/>
      <c r="C584" s="814"/>
      <c r="D584" s="814"/>
      <c r="E584" s="814"/>
      <c r="F584" s="814"/>
      <c r="G584" s="817"/>
      <c r="H584" s="818"/>
      <c r="I584" s="814"/>
      <c r="J584" s="815"/>
      <c r="K584" s="815"/>
      <c r="L584" s="815"/>
      <c r="M584" s="815"/>
      <c r="N584" s="815"/>
      <c r="O584" s="815"/>
      <c r="P584" s="815"/>
      <c r="Q584" s="815"/>
      <c r="R584" s="815"/>
      <c r="S584" s="815"/>
      <c r="T584" s="815"/>
      <c r="U584" s="815"/>
      <c r="V584" s="815"/>
      <c r="W584" s="815"/>
      <c r="X584" s="815"/>
      <c r="Y584" s="815"/>
      <c r="Z584" s="815"/>
      <c r="AA584" s="815"/>
      <c r="AB584" s="815"/>
    </row>
    <row r="585">
      <c r="A585" s="825" t="s">
        <v>371</v>
      </c>
      <c r="B585" s="814"/>
      <c r="C585" s="814"/>
      <c r="D585" s="814"/>
      <c r="E585" s="814"/>
      <c r="F585" s="821"/>
      <c r="G585" s="822" t="s">
        <v>35</v>
      </c>
      <c r="H585" s="823" t="s">
        <v>36</v>
      </c>
      <c r="I585" s="814"/>
      <c r="J585" s="815"/>
      <c r="K585" s="815"/>
      <c r="L585" s="815"/>
      <c r="M585" s="815"/>
      <c r="N585" s="815"/>
      <c r="O585" s="815"/>
      <c r="P585" s="815"/>
      <c r="Q585" s="815"/>
      <c r="R585" s="815"/>
      <c r="S585" s="815"/>
      <c r="T585" s="815"/>
      <c r="U585" s="815"/>
      <c r="V585" s="815"/>
      <c r="W585" s="815"/>
      <c r="X585" s="815"/>
      <c r="Y585" s="815"/>
      <c r="Z585" s="815"/>
      <c r="AA585" s="815"/>
      <c r="AB585" s="815"/>
    </row>
    <row r="586">
      <c r="A586" s="825" t="s">
        <v>353</v>
      </c>
      <c r="B586" s="814"/>
      <c r="C586" s="814"/>
      <c r="D586" s="814"/>
      <c r="E586" s="814"/>
      <c r="F586" s="821"/>
      <c r="G586" s="848" t="s">
        <v>330</v>
      </c>
      <c r="H586" s="793">
        <f>(H577)</f>
        <v>0</v>
      </c>
      <c r="I586" s="814"/>
      <c r="J586" s="815"/>
      <c r="K586" s="815"/>
      <c r="L586" s="815"/>
      <c r="M586" s="815"/>
      <c r="N586" s="815"/>
      <c r="O586" s="815"/>
      <c r="P586" s="815"/>
      <c r="Q586" s="815"/>
      <c r="R586" s="815"/>
      <c r="S586" s="815"/>
      <c r="T586" s="815"/>
      <c r="U586" s="815"/>
      <c r="V586" s="815"/>
      <c r="W586" s="815"/>
      <c r="X586" s="815"/>
      <c r="Y586" s="815"/>
      <c r="Z586" s="815"/>
      <c r="AA586" s="815"/>
      <c r="AB586" s="815"/>
    </row>
    <row r="587">
      <c r="A587" s="815"/>
      <c r="B587" s="814"/>
      <c r="C587" s="814"/>
      <c r="D587" s="814"/>
      <c r="E587" s="814"/>
      <c r="F587" s="821"/>
      <c r="G587" s="935" t="s">
        <v>365</v>
      </c>
      <c r="H587" s="793">
        <f>(H577)</f>
        <v>0</v>
      </c>
      <c r="I587" s="814"/>
      <c r="J587" s="815"/>
      <c r="K587" s="815"/>
      <c r="L587" s="815"/>
      <c r="M587" s="815"/>
      <c r="N587" s="815"/>
      <c r="O587" s="815"/>
      <c r="P587" s="815"/>
      <c r="Q587" s="815"/>
      <c r="R587" s="815"/>
      <c r="S587" s="815"/>
      <c r="T587" s="815"/>
      <c r="U587" s="815"/>
      <c r="V587" s="815"/>
      <c r="W587" s="815"/>
      <c r="X587" s="815"/>
      <c r="Y587" s="815"/>
      <c r="Z587" s="815"/>
      <c r="AA587" s="815"/>
      <c r="AB587" s="815"/>
    </row>
    <row r="588">
      <c r="A588" s="815"/>
      <c r="B588" s="814"/>
      <c r="C588" s="814"/>
      <c r="D588" s="814"/>
      <c r="E588" s="814"/>
      <c r="F588" s="821"/>
      <c r="G588" s="822" t="s">
        <v>9</v>
      </c>
      <c r="H588" s="826">
        <f>SUM(H586:H587)</f>
        <v>0</v>
      </c>
      <c r="I588" s="814"/>
      <c r="J588" s="815"/>
      <c r="K588" s="815"/>
      <c r="L588" s="815"/>
      <c r="M588" s="815"/>
      <c r="N588" s="815"/>
      <c r="O588" s="815"/>
      <c r="P588" s="815"/>
      <c r="Q588" s="815"/>
      <c r="R588" s="815"/>
      <c r="S588" s="815"/>
      <c r="T588" s="815"/>
      <c r="U588" s="815"/>
      <c r="V588" s="815"/>
      <c r="W588" s="815"/>
      <c r="X588" s="815"/>
      <c r="Y588" s="815"/>
      <c r="Z588" s="815"/>
      <c r="AA588" s="815"/>
      <c r="AB588" s="815"/>
    </row>
    <row r="589">
      <c r="A589" s="815"/>
      <c r="B589" s="814"/>
      <c r="C589" s="814"/>
      <c r="D589" s="814"/>
      <c r="E589" s="814"/>
      <c r="F589" s="814"/>
      <c r="G589" s="817"/>
      <c r="H589" s="818"/>
      <c r="I589" s="817"/>
      <c r="J589" s="815"/>
      <c r="K589" s="815"/>
      <c r="L589" s="815"/>
      <c r="M589" s="815"/>
      <c r="N589" s="815"/>
      <c r="O589" s="815"/>
      <c r="P589" s="815"/>
      <c r="Q589" s="815"/>
      <c r="R589" s="815"/>
      <c r="S589" s="815"/>
      <c r="T589" s="815"/>
      <c r="U589" s="815"/>
      <c r="V589" s="815"/>
      <c r="W589" s="815"/>
      <c r="X589" s="815"/>
      <c r="Y589" s="815"/>
      <c r="Z589" s="815"/>
      <c r="AA589" s="815"/>
      <c r="AB589" s="815"/>
    </row>
    <row r="590">
      <c r="A590" s="774"/>
      <c r="B590" s="814"/>
      <c r="C590" s="814"/>
      <c r="D590" s="814"/>
      <c r="E590" s="814"/>
      <c r="F590" s="821"/>
      <c r="G590" s="827" t="s">
        <v>131</v>
      </c>
      <c r="H590" s="828">
        <f>(1500-H588)</f>
        <v>1500</v>
      </c>
      <c r="I590" s="401">
        <f>(H588/1500)</f>
        <v>0</v>
      </c>
      <c r="J590" s="774"/>
      <c r="K590" s="774"/>
      <c r="L590" s="815"/>
      <c r="M590" s="815"/>
      <c r="N590" s="815"/>
      <c r="O590" s="815"/>
      <c r="P590" s="815"/>
      <c r="Q590" s="815"/>
      <c r="R590" s="815"/>
      <c r="S590" s="815"/>
      <c r="T590" s="815"/>
      <c r="U590" s="815"/>
      <c r="V590" s="815"/>
      <c r="W590" s="815"/>
      <c r="X590" s="815"/>
      <c r="Y590" s="815"/>
      <c r="Z590" s="815"/>
      <c r="AA590" s="815"/>
      <c r="AB590" s="815"/>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c r="A592" s="770" t="s">
        <v>358</v>
      </c>
      <c r="B592" s="771">
        <v>4.0</v>
      </c>
      <c r="C592" s="771">
        <v>5.0</v>
      </c>
      <c r="D592" s="771">
        <v>6.0</v>
      </c>
      <c r="E592" s="771">
        <v>7.0</v>
      </c>
      <c r="F592" s="771">
        <v>8.0</v>
      </c>
      <c r="G592" s="771">
        <v>9.0</v>
      </c>
      <c r="H592" s="772"/>
      <c r="I592" s="772"/>
      <c r="J592" s="773"/>
      <c r="K592" s="770" t="s">
        <v>358</v>
      </c>
      <c r="L592" s="772"/>
      <c r="M592" s="772"/>
      <c r="N592" s="772"/>
      <c r="O592" s="772"/>
      <c r="P592" s="772"/>
      <c r="Q592" s="774"/>
      <c r="R592" s="774"/>
      <c r="S592" s="774"/>
      <c r="T592" s="774"/>
      <c r="U592" s="774"/>
      <c r="V592" s="774"/>
      <c r="W592" s="774"/>
      <c r="X592" s="774"/>
      <c r="Y592" s="774"/>
      <c r="Z592" s="774"/>
      <c r="AA592" s="774"/>
      <c r="AB592" s="774"/>
    </row>
    <row r="593">
      <c r="A593" s="290" t="s">
        <v>144</v>
      </c>
      <c r="B593" s="849" t="s">
        <v>2</v>
      </c>
      <c r="C593" s="849" t="s">
        <v>3</v>
      </c>
      <c r="D593" s="849" t="s">
        <v>4</v>
      </c>
      <c r="E593" s="849" t="s">
        <v>5</v>
      </c>
      <c r="F593" s="849" t="s">
        <v>6</v>
      </c>
      <c r="G593" s="849" t="s">
        <v>7</v>
      </c>
      <c r="H593" s="850" t="s">
        <v>9</v>
      </c>
      <c r="I593" s="849" t="s">
        <v>71</v>
      </c>
      <c r="J593" s="851"/>
      <c r="K593" s="290" t="s">
        <v>144</v>
      </c>
      <c r="L593" s="290" t="s">
        <v>72</v>
      </c>
      <c r="M593" s="290" t="s">
        <v>13</v>
      </c>
      <c r="N593" s="363" t="s">
        <v>73</v>
      </c>
      <c r="O593" s="363" t="s">
        <v>133</v>
      </c>
      <c r="P593" s="363" t="s">
        <v>74</v>
      </c>
      <c r="Q593" s="815"/>
      <c r="R593" s="815"/>
      <c r="S593" s="815"/>
      <c r="T593" s="815"/>
      <c r="U593" s="815"/>
      <c r="V593" s="815"/>
      <c r="W593" s="815"/>
      <c r="X593" s="815"/>
      <c r="Y593" s="815"/>
      <c r="Z593" s="815"/>
      <c r="AA593" s="815"/>
      <c r="AB593" s="815"/>
    </row>
    <row r="594">
      <c r="A594" s="364" t="s">
        <v>1</v>
      </c>
      <c r="B594" s="852"/>
      <c r="C594" s="852"/>
      <c r="D594" s="852"/>
      <c r="E594" s="852"/>
      <c r="F594" s="852"/>
      <c r="G594" s="852"/>
      <c r="H594" s="853"/>
      <c r="I594" s="852"/>
      <c r="J594" s="851"/>
      <c r="K594" s="854" t="s">
        <v>1</v>
      </c>
      <c r="L594" s="855"/>
      <c r="M594" s="855"/>
      <c r="N594" s="855"/>
      <c r="O594" s="855"/>
      <c r="P594" s="855"/>
      <c r="Q594" s="815"/>
      <c r="R594" s="815"/>
      <c r="S594" s="815"/>
      <c r="T594" s="815"/>
      <c r="U594" s="815"/>
      <c r="V594" s="815"/>
      <c r="W594" s="815"/>
      <c r="X594" s="815"/>
      <c r="Y594" s="815"/>
      <c r="Z594" s="815"/>
      <c r="AA594" s="815"/>
      <c r="AB594" s="815"/>
    </row>
    <row r="595">
      <c r="A595" s="856" t="s">
        <v>275</v>
      </c>
      <c r="B595" s="831">
        <f t="shared" ref="B595:H595" si="276"> sum(B596:B601)</f>
        <v>3</v>
      </c>
      <c r="C595" s="831">
        <f t="shared" si="276"/>
        <v>1</v>
      </c>
      <c r="D595" s="831">
        <f t="shared" si="276"/>
        <v>3</v>
      </c>
      <c r="E595" s="831">
        <f t="shared" si="276"/>
        <v>4</v>
      </c>
      <c r="F595" s="831">
        <f t="shared" si="276"/>
        <v>5</v>
      </c>
      <c r="G595" s="831">
        <f t="shared" si="276"/>
        <v>0</v>
      </c>
      <c r="H595" s="831">
        <f t="shared" si="276"/>
        <v>16</v>
      </c>
      <c r="I595" s="857"/>
      <c r="J595" s="851"/>
      <c r="K595" s="856" t="s">
        <v>275</v>
      </c>
      <c r="L595" s="858"/>
      <c r="M595" s="858"/>
      <c r="N595" s="858"/>
      <c r="O595" s="858"/>
      <c r="P595" s="858"/>
      <c r="Q595" s="815"/>
      <c r="R595" s="815"/>
      <c r="S595" s="815"/>
      <c r="T595" s="815"/>
      <c r="U595" s="815"/>
      <c r="V595" s="815"/>
      <c r="W595" s="815"/>
      <c r="X595" s="815"/>
      <c r="Y595" s="815"/>
      <c r="Z595" s="815"/>
      <c r="AA595" s="815"/>
      <c r="AB595" s="815"/>
    </row>
    <row r="596">
      <c r="A596" s="366" t="s">
        <v>145</v>
      </c>
      <c r="B596" s="859">
        <v>0.0</v>
      </c>
      <c r="C596" s="859">
        <v>0.0</v>
      </c>
      <c r="D596" s="860">
        <v>0.0</v>
      </c>
      <c r="E596" s="859">
        <v>0.0</v>
      </c>
      <c r="F596" s="859">
        <v>0.0</v>
      </c>
      <c r="G596" s="861">
        <v>0.0</v>
      </c>
      <c r="H596" s="862">
        <f t="shared" ref="H596:H601" si="277">SUM(B596:G596)</f>
        <v>0</v>
      </c>
      <c r="I596" s="370">
        <f>(H596:H597/60)</f>
        <v>0</v>
      </c>
      <c r="J596" s="920"/>
      <c r="K596" s="366" t="s">
        <v>145</v>
      </c>
      <c r="L596" s="863">
        <v>99.0</v>
      </c>
      <c r="M596" s="864">
        <f t="shared" ref="M596:M601" si="278">(L596-H596)</f>
        <v>99</v>
      </c>
      <c r="N596" s="865">
        <v>0.0</v>
      </c>
      <c r="O596" s="864">
        <f t="shared" ref="O596:O601" si="279">sum(M596,N596)</f>
        <v>99</v>
      </c>
      <c r="P596" s="864"/>
      <c r="Q596" s="815"/>
      <c r="R596" s="815"/>
      <c r="S596" s="815"/>
      <c r="T596" s="815"/>
      <c r="U596" s="815"/>
      <c r="V596" s="815"/>
      <c r="W596" s="815"/>
      <c r="X596" s="815"/>
      <c r="Y596" s="815"/>
      <c r="Z596" s="815"/>
      <c r="AA596" s="815"/>
      <c r="AB596" s="815"/>
    </row>
    <row r="597">
      <c r="A597" s="331" t="s">
        <v>121</v>
      </c>
      <c r="B597" s="866">
        <v>0.0</v>
      </c>
      <c r="C597" s="866">
        <v>0.0</v>
      </c>
      <c r="D597" s="867">
        <v>0.0</v>
      </c>
      <c r="E597" s="866">
        <v>0.0</v>
      </c>
      <c r="F597" s="866">
        <v>0.0</v>
      </c>
      <c r="G597" s="840">
        <v>0.0</v>
      </c>
      <c r="H597" s="868">
        <f t="shared" si="277"/>
        <v>0</v>
      </c>
      <c r="I597" s="869"/>
      <c r="J597" s="920"/>
      <c r="K597" s="331" t="s">
        <v>121</v>
      </c>
      <c r="L597" s="790">
        <v>0.0</v>
      </c>
      <c r="M597" s="792">
        <f t="shared" si="278"/>
        <v>0</v>
      </c>
      <c r="N597" s="796">
        <v>0.0</v>
      </c>
      <c r="O597" s="792">
        <f t="shared" si="279"/>
        <v>0</v>
      </c>
      <c r="P597" s="792"/>
      <c r="Q597" s="815"/>
      <c r="R597" s="815"/>
      <c r="S597" s="815"/>
      <c r="T597" s="815"/>
      <c r="U597" s="815"/>
      <c r="V597" s="815"/>
      <c r="W597" s="815"/>
      <c r="X597" s="815"/>
      <c r="Y597" s="815"/>
      <c r="Z597" s="815"/>
      <c r="AA597" s="815"/>
      <c r="AB597" s="815"/>
    </row>
    <row r="598">
      <c r="A598" s="377" t="s">
        <v>257</v>
      </c>
      <c r="B598" s="870">
        <v>3.0</v>
      </c>
      <c r="C598" s="870">
        <v>0.0</v>
      </c>
      <c r="D598" s="870">
        <v>3.0</v>
      </c>
      <c r="E598" s="870">
        <v>4.0</v>
      </c>
      <c r="F598" s="870">
        <v>2.0</v>
      </c>
      <c r="G598" s="871">
        <v>0.0</v>
      </c>
      <c r="H598" s="872">
        <f t="shared" si="277"/>
        <v>12</v>
      </c>
      <c r="I598" s="381">
        <f>(H598/60)</f>
        <v>0.2</v>
      </c>
      <c r="J598" s="299"/>
      <c r="K598" s="377" t="s">
        <v>257</v>
      </c>
      <c r="L598" s="863">
        <v>56.0</v>
      </c>
      <c r="M598" s="864">
        <f t="shared" si="278"/>
        <v>44</v>
      </c>
      <c r="N598" s="865">
        <v>0.0</v>
      </c>
      <c r="O598" s="864">
        <f t="shared" si="279"/>
        <v>44</v>
      </c>
      <c r="P598" s="864"/>
      <c r="Q598" s="815"/>
      <c r="R598" s="815"/>
      <c r="S598" s="815"/>
      <c r="T598" s="815"/>
      <c r="U598" s="815"/>
      <c r="V598" s="815"/>
      <c r="W598" s="815"/>
      <c r="X598" s="815"/>
      <c r="Y598" s="815"/>
      <c r="Z598" s="815"/>
      <c r="AA598" s="815"/>
      <c r="AB598" s="815"/>
    </row>
    <row r="599">
      <c r="A599" s="330" t="s">
        <v>121</v>
      </c>
      <c r="B599" s="796">
        <v>0.0</v>
      </c>
      <c r="C599" s="796">
        <v>0.0</v>
      </c>
      <c r="D599" s="796">
        <v>0.0</v>
      </c>
      <c r="E599" s="796">
        <v>0.0</v>
      </c>
      <c r="F599" s="796">
        <v>0.0</v>
      </c>
      <c r="G599" s="789">
        <v>0.0</v>
      </c>
      <c r="H599" s="791">
        <f t="shared" si="277"/>
        <v>0</v>
      </c>
      <c r="I599" s="873"/>
      <c r="J599" s="299"/>
      <c r="K599" s="330" t="s">
        <v>121</v>
      </c>
      <c r="L599" s="790">
        <v>0.0</v>
      </c>
      <c r="M599" s="792">
        <f t="shared" si="278"/>
        <v>0</v>
      </c>
      <c r="N599" s="796">
        <v>0.0</v>
      </c>
      <c r="O599" s="792">
        <f t="shared" si="279"/>
        <v>0</v>
      </c>
      <c r="P599" s="792"/>
      <c r="Q599" s="815"/>
      <c r="R599" s="815"/>
      <c r="S599" s="815"/>
      <c r="T599" s="815"/>
      <c r="U599" s="815"/>
      <c r="V599" s="815"/>
      <c r="W599" s="815"/>
      <c r="X599" s="815"/>
      <c r="Y599" s="815"/>
      <c r="Z599" s="815"/>
      <c r="AA599" s="815"/>
      <c r="AB599" s="815"/>
    </row>
    <row r="600">
      <c r="A600" s="874" t="s">
        <v>298</v>
      </c>
      <c r="B600" s="865">
        <v>0.0</v>
      </c>
      <c r="C600" s="865">
        <v>1.0</v>
      </c>
      <c r="D600" s="865">
        <v>0.0</v>
      </c>
      <c r="E600" s="865">
        <v>0.0</v>
      </c>
      <c r="F600" s="865">
        <v>3.0</v>
      </c>
      <c r="G600" s="863">
        <v>0.0</v>
      </c>
      <c r="H600" s="875">
        <f t="shared" si="277"/>
        <v>4</v>
      </c>
      <c r="I600" s="876">
        <f>(H600/60)</f>
        <v>0.06666666667</v>
      </c>
      <c r="J600" s="299"/>
      <c r="K600" s="874" t="s">
        <v>298</v>
      </c>
      <c r="L600" s="863">
        <v>27.0</v>
      </c>
      <c r="M600" s="864">
        <f t="shared" si="278"/>
        <v>23</v>
      </c>
      <c r="N600" s="865">
        <v>0.0</v>
      </c>
      <c r="O600" s="864">
        <f t="shared" si="279"/>
        <v>23</v>
      </c>
      <c r="P600" s="864"/>
      <c r="Q600" s="815"/>
      <c r="R600" s="815"/>
      <c r="S600" s="815"/>
      <c r="T600" s="815"/>
      <c r="U600" s="815"/>
      <c r="V600" s="815"/>
      <c r="W600" s="815"/>
      <c r="X600" s="815"/>
      <c r="Y600" s="815"/>
      <c r="Z600" s="815"/>
      <c r="AA600" s="815"/>
      <c r="AB600" s="815"/>
    </row>
    <row r="601">
      <c r="A601" s="330" t="s">
        <v>121</v>
      </c>
      <c r="B601" s="796">
        <v>0.0</v>
      </c>
      <c r="C601" s="796">
        <v>0.0</v>
      </c>
      <c r="D601" s="796">
        <v>0.0</v>
      </c>
      <c r="E601" s="796">
        <v>0.0</v>
      </c>
      <c r="F601" s="796">
        <v>0.0</v>
      </c>
      <c r="G601" s="789">
        <v>0.0</v>
      </c>
      <c r="H601" s="791">
        <f t="shared" si="277"/>
        <v>0</v>
      </c>
      <c r="I601" s="873"/>
      <c r="J601" s="299"/>
      <c r="K601" s="330" t="s">
        <v>121</v>
      </c>
      <c r="L601" s="790">
        <v>0.0</v>
      </c>
      <c r="M601" s="792">
        <f t="shared" si="278"/>
        <v>0</v>
      </c>
      <c r="N601" s="796">
        <v>0.0</v>
      </c>
      <c r="O601" s="792">
        <f t="shared" si="279"/>
        <v>0</v>
      </c>
      <c r="P601" s="792"/>
      <c r="Q601" s="815"/>
      <c r="R601" s="815"/>
      <c r="S601" s="815"/>
      <c r="T601" s="815"/>
      <c r="U601" s="815"/>
      <c r="V601" s="815"/>
      <c r="W601" s="815"/>
      <c r="X601" s="815"/>
      <c r="Y601" s="815"/>
      <c r="Z601" s="815"/>
      <c r="AA601" s="815"/>
      <c r="AB601" s="815"/>
    </row>
    <row r="602">
      <c r="A602" s="311" t="s">
        <v>275</v>
      </c>
      <c r="B602" s="831">
        <f t="shared" ref="B602:H602" si="280"> sum(B603:B608)</f>
        <v>22</v>
      </c>
      <c r="C602" s="831">
        <f t="shared" si="280"/>
        <v>38</v>
      </c>
      <c r="D602" s="831">
        <f t="shared" si="280"/>
        <v>9</v>
      </c>
      <c r="E602" s="831">
        <f t="shared" si="280"/>
        <v>11</v>
      </c>
      <c r="F602" s="831">
        <f t="shared" si="280"/>
        <v>8</v>
      </c>
      <c r="G602" s="831">
        <f t="shared" si="280"/>
        <v>13</v>
      </c>
      <c r="H602" s="831">
        <f t="shared" si="280"/>
        <v>101</v>
      </c>
      <c r="I602" s="877"/>
      <c r="J602" s="851"/>
      <c r="K602" s="311" t="s">
        <v>275</v>
      </c>
      <c r="L602" s="798"/>
      <c r="M602" s="798"/>
      <c r="N602" s="798"/>
      <c r="O602" s="798"/>
      <c r="P602" s="798"/>
      <c r="Q602" s="815"/>
      <c r="R602" s="815"/>
      <c r="S602" s="815"/>
      <c r="T602" s="815"/>
      <c r="U602" s="815"/>
      <c r="V602" s="815"/>
      <c r="W602" s="815"/>
      <c r="X602" s="815"/>
      <c r="Y602" s="815"/>
      <c r="Z602" s="815"/>
      <c r="AA602" s="815"/>
      <c r="AB602" s="815"/>
    </row>
    <row r="603">
      <c r="A603" s="878" t="s">
        <v>153</v>
      </c>
      <c r="B603" s="879">
        <v>14.0</v>
      </c>
      <c r="C603" s="879">
        <v>19.0</v>
      </c>
      <c r="D603" s="879">
        <v>0.0</v>
      </c>
      <c r="E603" s="879">
        <v>8.0</v>
      </c>
      <c r="F603" s="879">
        <v>0.0</v>
      </c>
      <c r="G603" s="880">
        <v>11.0</v>
      </c>
      <c r="H603" s="862">
        <f t="shared" ref="H603:H608" si="281">SUM(B603:G603)</f>
        <v>52</v>
      </c>
      <c r="I603" s="881">
        <f>(H603/60)</f>
        <v>0.8666666667</v>
      </c>
      <c r="J603" s="299"/>
      <c r="K603" s="878" t="s">
        <v>153</v>
      </c>
      <c r="L603" s="863">
        <v>71.0</v>
      </c>
      <c r="M603" s="864">
        <f t="shared" ref="M603:M608" si="282">(L603-H603)</f>
        <v>19</v>
      </c>
      <c r="N603" s="865">
        <v>80.0</v>
      </c>
      <c r="O603" s="864">
        <f t="shared" ref="O603:O608" si="283">sum(M603,N603)</f>
        <v>99</v>
      </c>
      <c r="P603" s="863"/>
      <c r="Q603" s="815"/>
      <c r="R603" s="815"/>
      <c r="S603" s="815"/>
      <c r="T603" s="815"/>
      <c r="U603" s="815"/>
      <c r="V603" s="815"/>
      <c r="W603" s="815"/>
      <c r="X603" s="815"/>
      <c r="Y603" s="815"/>
      <c r="Z603" s="815"/>
      <c r="AA603" s="815"/>
      <c r="AB603" s="815"/>
    </row>
    <row r="604">
      <c r="A604" s="330" t="s">
        <v>121</v>
      </c>
      <c r="B604" s="796">
        <v>0.0</v>
      </c>
      <c r="C604" s="796">
        <v>0.0</v>
      </c>
      <c r="D604" s="796">
        <v>0.0</v>
      </c>
      <c r="E604" s="796">
        <v>0.0</v>
      </c>
      <c r="F604" s="796">
        <v>0.0</v>
      </c>
      <c r="G604" s="789">
        <v>0.0</v>
      </c>
      <c r="H604" s="868">
        <f t="shared" si="281"/>
        <v>0</v>
      </c>
      <c r="I604" s="873"/>
      <c r="J604" s="299"/>
      <c r="K604" s="330" t="s">
        <v>121</v>
      </c>
      <c r="L604" s="790">
        <v>0.0</v>
      </c>
      <c r="M604" s="792">
        <f t="shared" si="282"/>
        <v>0</v>
      </c>
      <c r="N604" s="796">
        <v>0.0</v>
      </c>
      <c r="O604" s="792">
        <f t="shared" si="283"/>
        <v>0</v>
      </c>
      <c r="P604" s="792"/>
      <c r="Q604" s="815"/>
      <c r="R604" s="815"/>
      <c r="S604" s="815"/>
      <c r="T604" s="815"/>
      <c r="U604" s="815"/>
      <c r="V604" s="815"/>
      <c r="W604" s="815"/>
      <c r="X604" s="815"/>
      <c r="Y604" s="815"/>
      <c r="Z604" s="815"/>
      <c r="AA604" s="815"/>
      <c r="AB604" s="815"/>
    </row>
    <row r="605">
      <c r="A605" s="882" t="s">
        <v>203</v>
      </c>
      <c r="B605" s="865">
        <v>7.0</v>
      </c>
      <c r="C605" s="865">
        <v>10.0</v>
      </c>
      <c r="D605" s="865">
        <v>5.0</v>
      </c>
      <c r="E605" s="865">
        <v>0.0</v>
      </c>
      <c r="F605" s="865">
        <v>8.0</v>
      </c>
      <c r="G605" s="863">
        <v>2.0</v>
      </c>
      <c r="H605" s="872">
        <f t="shared" si="281"/>
        <v>32</v>
      </c>
      <c r="I605" s="876">
        <f>(H605/60)</f>
        <v>0.5333333333</v>
      </c>
      <c r="J605" s="299"/>
      <c r="K605" s="882" t="s">
        <v>203</v>
      </c>
      <c r="L605" s="863">
        <v>60.0</v>
      </c>
      <c r="M605" s="864">
        <f t="shared" si="282"/>
        <v>28</v>
      </c>
      <c r="N605" s="865">
        <v>40.0</v>
      </c>
      <c r="O605" s="864">
        <f t="shared" si="283"/>
        <v>68</v>
      </c>
      <c r="P605" s="863"/>
      <c r="Q605" s="815"/>
      <c r="R605" s="815"/>
      <c r="S605" s="815"/>
      <c r="T605" s="815"/>
      <c r="U605" s="815"/>
      <c r="V605" s="815"/>
      <c r="W605" s="815"/>
      <c r="X605" s="815"/>
      <c r="Y605" s="815"/>
      <c r="Z605" s="815"/>
      <c r="AA605" s="815"/>
      <c r="AB605" s="815"/>
    </row>
    <row r="606">
      <c r="A606" s="330" t="s">
        <v>121</v>
      </c>
      <c r="B606" s="796">
        <v>0.0</v>
      </c>
      <c r="C606" s="796">
        <v>0.0</v>
      </c>
      <c r="D606" s="796">
        <v>0.0</v>
      </c>
      <c r="E606" s="796">
        <v>0.0</v>
      </c>
      <c r="F606" s="796">
        <v>0.0</v>
      </c>
      <c r="G606" s="789">
        <v>0.0</v>
      </c>
      <c r="H606" s="791">
        <f t="shared" si="281"/>
        <v>0</v>
      </c>
      <c r="I606" s="873"/>
      <c r="J606" s="299"/>
      <c r="K606" s="330" t="s">
        <v>121</v>
      </c>
      <c r="L606" s="790">
        <v>0.0</v>
      </c>
      <c r="M606" s="792">
        <f t="shared" si="282"/>
        <v>0</v>
      </c>
      <c r="N606" s="796">
        <v>0.0</v>
      </c>
      <c r="O606" s="792">
        <f t="shared" si="283"/>
        <v>0</v>
      </c>
      <c r="P606" s="792"/>
      <c r="Q606" s="815"/>
      <c r="R606" s="815"/>
      <c r="S606" s="815"/>
      <c r="T606" s="815"/>
      <c r="U606" s="815"/>
      <c r="V606" s="815"/>
      <c r="W606" s="815"/>
      <c r="X606" s="815"/>
      <c r="Y606" s="815"/>
      <c r="Z606" s="815"/>
      <c r="AA606" s="815"/>
      <c r="AB606" s="815"/>
    </row>
    <row r="607">
      <c r="A607" s="882" t="s">
        <v>241</v>
      </c>
      <c r="B607" s="865">
        <v>1.0</v>
      </c>
      <c r="C607" s="865">
        <v>9.0</v>
      </c>
      <c r="D607" s="865">
        <v>4.0</v>
      </c>
      <c r="E607" s="865">
        <v>3.0</v>
      </c>
      <c r="F607" s="865">
        <v>0.0</v>
      </c>
      <c r="G607" s="863">
        <v>0.0</v>
      </c>
      <c r="H607" s="875">
        <f t="shared" si="281"/>
        <v>17</v>
      </c>
      <c r="I607" s="876">
        <f>(H607/60)</f>
        <v>0.2833333333</v>
      </c>
      <c r="J607" s="299"/>
      <c r="K607" s="882" t="s">
        <v>241</v>
      </c>
      <c r="L607" s="863">
        <v>34.0</v>
      </c>
      <c r="M607" s="864">
        <f t="shared" si="282"/>
        <v>17</v>
      </c>
      <c r="N607" s="865">
        <v>20.0</v>
      </c>
      <c r="O607" s="864">
        <f t="shared" si="283"/>
        <v>37</v>
      </c>
      <c r="P607" s="863"/>
      <c r="Q607" s="936" t="s">
        <v>372</v>
      </c>
      <c r="R607" s="815"/>
      <c r="S607" s="815"/>
      <c r="T607" s="815"/>
      <c r="U607" s="815"/>
      <c r="V607" s="815"/>
      <c r="W607" s="815"/>
      <c r="X607" s="815"/>
      <c r="Y607" s="815"/>
      <c r="Z607" s="815"/>
      <c r="AA607" s="815"/>
      <c r="AB607" s="815"/>
    </row>
    <row r="608">
      <c r="A608" s="330" t="s">
        <v>121</v>
      </c>
      <c r="B608" s="796">
        <v>0.0</v>
      </c>
      <c r="C608" s="796">
        <v>0.0</v>
      </c>
      <c r="D608" s="796">
        <v>0.0</v>
      </c>
      <c r="E608" s="796">
        <v>0.0</v>
      </c>
      <c r="F608" s="796">
        <v>0.0</v>
      </c>
      <c r="G608" s="789">
        <v>0.0</v>
      </c>
      <c r="H608" s="791">
        <f t="shared" si="281"/>
        <v>0</v>
      </c>
      <c r="I608" s="873"/>
      <c r="J608" s="299"/>
      <c r="K608" s="330" t="s">
        <v>121</v>
      </c>
      <c r="L608" s="790">
        <v>0.0</v>
      </c>
      <c r="M608" s="792">
        <f t="shared" si="282"/>
        <v>0</v>
      </c>
      <c r="N608" s="796">
        <v>0.0</v>
      </c>
      <c r="O608" s="792">
        <f t="shared" si="283"/>
        <v>0</v>
      </c>
      <c r="P608" s="792"/>
      <c r="Q608" s="815"/>
      <c r="R608" s="815"/>
      <c r="S608" s="815"/>
      <c r="T608" s="815"/>
      <c r="U608" s="815"/>
      <c r="V608" s="815"/>
      <c r="W608" s="815"/>
      <c r="X608" s="815"/>
      <c r="Y608" s="815"/>
      <c r="Z608" s="815"/>
      <c r="AA608" s="815"/>
      <c r="AB608" s="815"/>
    </row>
    <row r="609">
      <c r="A609" s="311" t="s">
        <v>275</v>
      </c>
      <c r="B609" s="831">
        <f t="shared" ref="B609:F609" si="284"> sum(B610:B615)</f>
        <v>4</v>
      </c>
      <c r="C609" s="831">
        <f t="shared" si="284"/>
        <v>7</v>
      </c>
      <c r="D609" s="831">
        <f t="shared" si="284"/>
        <v>0</v>
      </c>
      <c r="E609" s="831">
        <f t="shared" si="284"/>
        <v>10</v>
      </c>
      <c r="F609" s="831">
        <f t="shared" si="284"/>
        <v>11</v>
      </c>
      <c r="G609" s="883">
        <v>0.0</v>
      </c>
      <c r="H609" s="831">
        <f> sum(H610:H615)</f>
        <v>33</v>
      </c>
      <c r="I609" s="877"/>
      <c r="J609" s="851"/>
      <c r="K609" s="311" t="s">
        <v>275</v>
      </c>
      <c r="L609" s="798"/>
      <c r="M609" s="798"/>
      <c r="N609" s="798"/>
      <c r="O609" s="798"/>
      <c r="P609" s="798"/>
      <c r="Q609" s="815"/>
      <c r="R609" s="815"/>
      <c r="S609" s="815"/>
      <c r="T609" s="815"/>
      <c r="U609" s="815"/>
      <c r="V609" s="815"/>
      <c r="W609" s="815"/>
      <c r="X609" s="815"/>
      <c r="Y609" s="815"/>
      <c r="Z609" s="815"/>
      <c r="AA609" s="815"/>
      <c r="AB609" s="815"/>
    </row>
    <row r="610">
      <c r="A610" s="882" t="s">
        <v>258</v>
      </c>
      <c r="B610" s="865">
        <v>4.0</v>
      </c>
      <c r="C610" s="865">
        <v>0.0</v>
      </c>
      <c r="D610" s="865">
        <v>0.0</v>
      </c>
      <c r="E610" s="865">
        <v>0.0</v>
      </c>
      <c r="F610" s="865">
        <v>10.0</v>
      </c>
      <c r="G610" s="863">
        <v>1.0</v>
      </c>
      <c r="H610" s="862">
        <f t="shared" ref="H610:H615" si="285">SUM(B610:G610)</f>
        <v>15</v>
      </c>
      <c r="I610" s="876">
        <f>(H610/60)</f>
        <v>0.25</v>
      </c>
      <c r="J610" s="920"/>
      <c r="K610" s="882" t="s">
        <v>258</v>
      </c>
      <c r="L610" s="863">
        <v>28.0</v>
      </c>
      <c r="M610" s="864">
        <f t="shared" ref="M610:M615" si="286">(L610-H610)</f>
        <v>13</v>
      </c>
      <c r="N610" s="865">
        <v>20.0</v>
      </c>
      <c r="O610" s="864">
        <f t="shared" ref="O610:O615" si="287">sum(M610,N610)</f>
        <v>33</v>
      </c>
      <c r="P610" s="864"/>
      <c r="Q610" s="815"/>
      <c r="R610" s="815"/>
      <c r="S610" s="815"/>
      <c r="T610" s="815"/>
      <c r="U610" s="815"/>
      <c r="V610" s="815"/>
      <c r="W610" s="815"/>
      <c r="X610" s="815"/>
      <c r="Y610" s="815"/>
      <c r="Z610" s="815"/>
      <c r="AA610" s="815"/>
      <c r="AB610" s="815"/>
    </row>
    <row r="611">
      <c r="A611" s="330" t="s">
        <v>121</v>
      </c>
      <c r="B611" s="796">
        <v>0.0</v>
      </c>
      <c r="C611" s="796">
        <v>0.0</v>
      </c>
      <c r="D611" s="796">
        <v>0.0</v>
      </c>
      <c r="E611" s="796">
        <v>0.0</v>
      </c>
      <c r="F611" s="796">
        <v>0.0</v>
      </c>
      <c r="G611" s="789">
        <v>0.0</v>
      </c>
      <c r="H611" s="868">
        <f t="shared" si="285"/>
        <v>0</v>
      </c>
      <c r="I611" s="873"/>
      <c r="J611" s="920"/>
      <c r="K611" s="330" t="s">
        <v>121</v>
      </c>
      <c r="L611" s="790">
        <v>3.0</v>
      </c>
      <c r="M611" s="792">
        <f t="shared" si="286"/>
        <v>3</v>
      </c>
      <c r="N611" s="796">
        <v>0.0</v>
      </c>
      <c r="O611" s="792">
        <f t="shared" si="287"/>
        <v>3</v>
      </c>
      <c r="P611" s="792"/>
      <c r="Q611" s="815"/>
      <c r="R611" s="815"/>
      <c r="S611" s="815"/>
      <c r="T611" s="815"/>
      <c r="U611" s="815"/>
      <c r="V611" s="815"/>
      <c r="W611" s="815"/>
      <c r="X611" s="815"/>
      <c r="Y611" s="815"/>
      <c r="Z611" s="815"/>
      <c r="AA611" s="815"/>
      <c r="AB611" s="815"/>
    </row>
    <row r="612">
      <c r="A612" s="878" t="s">
        <v>152</v>
      </c>
      <c r="B612" s="879">
        <v>0.0</v>
      </c>
      <c r="C612" s="879">
        <v>7.0</v>
      </c>
      <c r="D612" s="879">
        <v>0.0</v>
      </c>
      <c r="E612" s="879">
        <v>10.0</v>
      </c>
      <c r="F612" s="879">
        <v>1.0</v>
      </c>
      <c r="G612" s="880">
        <v>0.0</v>
      </c>
      <c r="H612" s="872">
        <f t="shared" si="285"/>
        <v>18</v>
      </c>
      <c r="I612" s="881">
        <f>(H612/60)</f>
        <v>0.3</v>
      </c>
      <c r="J612" s="920"/>
      <c r="K612" s="878" t="s">
        <v>152</v>
      </c>
      <c r="L612" s="863">
        <v>53.0</v>
      </c>
      <c r="M612" s="864">
        <f t="shared" si="286"/>
        <v>35</v>
      </c>
      <c r="N612" s="865">
        <v>25.0</v>
      </c>
      <c r="O612" s="864">
        <f t="shared" si="287"/>
        <v>60</v>
      </c>
      <c r="P612" s="863"/>
      <c r="Q612" s="815"/>
      <c r="R612" s="815"/>
      <c r="S612" s="815"/>
      <c r="T612" s="815"/>
      <c r="U612" s="815"/>
      <c r="V612" s="815"/>
      <c r="W612" s="815"/>
      <c r="X612" s="815"/>
      <c r="Y612" s="815"/>
      <c r="Z612" s="815"/>
      <c r="AA612" s="815"/>
      <c r="AB612" s="815"/>
    </row>
    <row r="613">
      <c r="A613" s="330" t="s">
        <v>121</v>
      </c>
      <c r="B613" s="796">
        <v>0.0</v>
      </c>
      <c r="C613" s="796">
        <v>0.0</v>
      </c>
      <c r="D613" s="796">
        <v>0.0</v>
      </c>
      <c r="E613" s="796">
        <v>0.0</v>
      </c>
      <c r="F613" s="796">
        <v>0.0</v>
      </c>
      <c r="G613" s="789">
        <v>0.0</v>
      </c>
      <c r="H613" s="791">
        <f t="shared" si="285"/>
        <v>0</v>
      </c>
      <c r="I613" s="873"/>
      <c r="J613" s="920"/>
      <c r="K613" s="330" t="s">
        <v>121</v>
      </c>
      <c r="L613" s="790">
        <v>3.0</v>
      </c>
      <c r="M613" s="792">
        <f t="shared" si="286"/>
        <v>3</v>
      </c>
      <c r="N613" s="796">
        <v>0.0</v>
      </c>
      <c r="O613" s="792">
        <f t="shared" si="287"/>
        <v>3</v>
      </c>
      <c r="P613" s="792"/>
      <c r="Q613" s="815"/>
      <c r="R613" s="815"/>
      <c r="S613" s="815"/>
      <c r="T613" s="815"/>
      <c r="U613" s="815"/>
      <c r="V613" s="815"/>
      <c r="W613" s="815"/>
      <c r="X613" s="815"/>
      <c r="Y613" s="815"/>
      <c r="Z613" s="815"/>
      <c r="AA613" s="815"/>
      <c r="AB613" s="815"/>
    </row>
    <row r="614">
      <c r="A614" s="884" t="s">
        <v>274</v>
      </c>
      <c r="B614" s="879">
        <v>0.0</v>
      </c>
      <c r="C614" s="879">
        <v>0.0</v>
      </c>
      <c r="D614" s="879">
        <v>0.0</v>
      </c>
      <c r="E614" s="879">
        <v>0.0</v>
      </c>
      <c r="F614" s="879">
        <v>0.0</v>
      </c>
      <c r="G614" s="880">
        <v>0.0</v>
      </c>
      <c r="H614" s="875">
        <f t="shared" si="285"/>
        <v>0</v>
      </c>
      <c r="I614" s="881">
        <f>(H614/60)</f>
        <v>0</v>
      </c>
      <c r="J614" s="299"/>
      <c r="K614" s="884" t="s">
        <v>274</v>
      </c>
      <c r="L614" s="863">
        <v>0.0</v>
      </c>
      <c r="M614" s="864">
        <f t="shared" si="286"/>
        <v>0</v>
      </c>
      <c r="N614" s="865">
        <v>0.0</v>
      </c>
      <c r="O614" s="864">
        <f t="shared" si="287"/>
        <v>0</v>
      </c>
      <c r="P614" s="864"/>
      <c r="Q614" s="815"/>
      <c r="R614" s="815"/>
      <c r="S614" s="815"/>
      <c r="T614" s="815"/>
      <c r="U614" s="815"/>
      <c r="V614" s="815"/>
      <c r="W614" s="815"/>
      <c r="X614" s="815"/>
      <c r="Y614" s="815"/>
      <c r="Z614" s="815"/>
      <c r="AA614" s="815"/>
      <c r="AB614" s="815"/>
    </row>
    <row r="615">
      <c r="A615" s="330" t="s">
        <v>121</v>
      </c>
      <c r="B615" s="796">
        <v>0.0</v>
      </c>
      <c r="C615" s="796">
        <v>0.0</v>
      </c>
      <c r="D615" s="796">
        <v>0.0</v>
      </c>
      <c r="E615" s="796">
        <v>0.0</v>
      </c>
      <c r="F615" s="796">
        <v>0.0</v>
      </c>
      <c r="G615" s="789">
        <v>0.0</v>
      </c>
      <c r="H615" s="791">
        <f t="shared" si="285"/>
        <v>0</v>
      </c>
      <c r="I615" s="873"/>
      <c r="J615" s="299"/>
      <c r="K615" s="330" t="s">
        <v>121</v>
      </c>
      <c r="L615" s="790">
        <v>0.0</v>
      </c>
      <c r="M615" s="792">
        <f t="shared" si="286"/>
        <v>0</v>
      </c>
      <c r="N615" s="796">
        <v>0.0</v>
      </c>
      <c r="O615" s="792">
        <f t="shared" si="287"/>
        <v>0</v>
      </c>
      <c r="P615" s="792"/>
      <c r="Q615" s="815"/>
      <c r="R615" s="815"/>
      <c r="S615" s="815"/>
      <c r="T615" s="815"/>
      <c r="U615" s="815"/>
      <c r="V615" s="815"/>
      <c r="W615" s="815"/>
      <c r="X615" s="815"/>
      <c r="Y615" s="815"/>
      <c r="Z615" s="815"/>
      <c r="AA615" s="815"/>
      <c r="AB615" s="815"/>
    </row>
    <row r="616">
      <c r="A616" s="311" t="s">
        <v>275</v>
      </c>
      <c r="B616" s="831">
        <f t="shared" ref="B616:C616" si="288"> sum(B617:B622)</f>
        <v>0</v>
      </c>
      <c r="C616" s="831">
        <f t="shared" si="288"/>
        <v>4</v>
      </c>
      <c r="D616" s="883">
        <v>0.0</v>
      </c>
      <c r="E616" s="883">
        <v>0.0</v>
      </c>
      <c r="F616" s="831">
        <f t="shared" ref="F616:H616" si="289"> sum(F617:F622)</f>
        <v>4</v>
      </c>
      <c r="G616" s="831">
        <f t="shared" si="289"/>
        <v>3</v>
      </c>
      <c r="H616" s="831">
        <f t="shared" si="289"/>
        <v>18</v>
      </c>
      <c r="I616" s="877"/>
      <c r="J616" s="851"/>
      <c r="K616" s="311" t="s">
        <v>275</v>
      </c>
      <c r="L616" s="798"/>
      <c r="M616" s="798"/>
      <c r="N616" s="798"/>
      <c r="O616" s="798"/>
      <c r="P616" s="798"/>
      <c r="Q616" s="815"/>
      <c r="R616" s="815"/>
      <c r="S616" s="815"/>
      <c r="T616" s="815"/>
      <c r="U616" s="815"/>
      <c r="V616" s="815"/>
      <c r="W616" s="815"/>
      <c r="X616" s="815"/>
      <c r="Y616" s="815"/>
      <c r="Z616" s="815"/>
      <c r="AA616" s="815"/>
      <c r="AB616" s="815"/>
    </row>
    <row r="617">
      <c r="A617" s="882" t="s">
        <v>278</v>
      </c>
      <c r="B617" s="865">
        <v>0.0</v>
      </c>
      <c r="C617" s="865">
        <v>0.0</v>
      </c>
      <c r="D617" s="865">
        <v>0.0</v>
      </c>
      <c r="E617" s="865">
        <v>1.0</v>
      </c>
      <c r="F617" s="865">
        <v>0.0</v>
      </c>
      <c r="G617" s="863">
        <v>0.0</v>
      </c>
      <c r="H617" s="862">
        <f t="shared" ref="H617:H622" si="290">SUM(B617:G617)</f>
        <v>1</v>
      </c>
      <c r="I617" s="876">
        <f>(H617/60)</f>
        <v>0.01666666667</v>
      </c>
      <c r="J617" s="920"/>
      <c r="K617" s="882" t="s">
        <v>278</v>
      </c>
      <c r="L617" s="863">
        <v>27.0</v>
      </c>
      <c r="M617" s="864">
        <f t="shared" ref="M617:M622" si="291">(L617-H617)</f>
        <v>26</v>
      </c>
      <c r="N617" s="865">
        <v>0.0</v>
      </c>
      <c r="O617" s="864">
        <f t="shared" ref="O617:O622" si="292">sum(M617,N617)</f>
        <v>26</v>
      </c>
      <c r="P617" s="864"/>
      <c r="Q617" s="815"/>
      <c r="R617" s="815"/>
      <c r="S617" s="815"/>
      <c r="T617" s="815"/>
      <c r="U617" s="815"/>
      <c r="V617" s="815"/>
      <c r="W617" s="815"/>
      <c r="X617" s="815"/>
      <c r="Y617" s="815"/>
      <c r="Z617" s="815"/>
      <c r="AA617" s="815"/>
      <c r="AB617" s="815"/>
    </row>
    <row r="618">
      <c r="A618" s="330" t="s">
        <v>121</v>
      </c>
      <c r="B618" s="796">
        <v>0.0</v>
      </c>
      <c r="C618" s="796">
        <v>0.0</v>
      </c>
      <c r="D618" s="796">
        <v>0.0</v>
      </c>
      <c r="E618" s="796">
        <v>0.0</v>
      </c>
      <c r="F618" s="796">
        <v>0.0</v>
      </c>
      <c r="G618" s="789">
        <v>0.0</v>
      </c>
      <c r="H618" s="868">
        <f t="shared" si="290"/>
        <v>0</v>
      </c>
      <c r="I618" s="873"/>
      <c r="J618" s="920"/>
      <c r="K618" s="330" t="s">
        <v>121</v>
      </c>
      <c r="L618" s="790">
        <v>0.0</v>
      </c>
      <c r="M618" s="792">
        <f t="shared" si="291"/>
        <v>0</v>
      </c>
      <c r="N618" s="796">
        <v>0.0</v>
      </c>
      <c r="O618" s="792">
        <f t="shared" si="292"/>
        <v>0</v>
      </c>
      <c r="P618" s="792"/>
      <c r="Q618" s="815"/>
      <c r="R618" s="815"/>
      <c r="S618" s="815"/>
      <c r="T618" s="815"/>
      <c r="U618" s="815"/>
      <c r="V618" s="815"/>
      <c r="W618" s="815"/>
      <c r="X618" s="815"/>
      <c r="Y618" s="815"/>
      <c r="Z618" s="815"/>
      <c r="AA618" s="815"/>
      <c r="AB618" s="815"/>
    </row>
    <row r="619">
      <c r="A619" s="878" t="s">
        <v>293</v>
      </c>
      <c r="B619" s="879">
        <v>0.0</v>
      </c>
      <c r="C619" s="879">
        <v>4.0</v>
      </c>
      <c r="D619" s="879">
        <v>0.0</v>
      </c>
      <c r="E619" s="879">
        <v>6.0</v>
      </c>
      <c r="F619" s="879">
        <v>4.0</v>
      </c>
      <c r="G619" s="880">
        <v>3.0</v>
      </c>
      <c r="H619" s="872">
        <f t="shared" si="290"/>
        <v>17</v>
      </c>
      <c r="I619" s="881">
        <f>(H619/60)</f>
        <v>0.2833333333</v>
      </c>
      <c r="J619" s="299"/>
      <c r="K619" s="878" t="s">
        <v>293</v>
      </c>
      <c r="L619" s="863">
        <v>32.0</v>
      </c>
      <c r="M619" s="864">
        <f t="shared" si="291"/>
        <v>15</v>
      </c>
      <c r="N619" s="865">
        <v>15.0</v>
      </c>
      <c r="O619" s="864">
        <f t="shared" si="292"/>
        <v>30</v>
      </c>
      <c r="P619" s="863"/>
      <c r="Q619" s="815"/>
      <c r="R619" s="815"/>
      <c r="S619" s="815"/>
      <c r="T619" s="815"/>
      <c r="U619" s="815"/>
      <c r="V619" s="815"/>
      <c r="W619" s="815"/>
      <c r="X619" s="815"/>
      <c r="Y619" s="815"/>
      <c r="Z619" s="815"/>
      <c r="AA619" s="815"/>
      <c r="AB619" s="815"/>
    </row>
    <row r="620">
      <c r="A620" s="330" t="s">
        <v>121</v>
      </c>
      <c r="B620" s="796">
        <v>0.0</v>
      </c>
      <c r="C620" s="796">
        <v>0.0</v>
      </c>
      <c r="D620" s="796">
        <v>0.0</v>
      </c>
      <c r="E620" s="796">
        <v>0.0</v>
      </c>
      <c r="F620" s="796">
        <v>0.0</v>
      </c>
      <c r="G620" s="789">
        <v>0.0</v>
      </c>
      <c r="H620" s="791">
        <f t="shared" si="290"/>
        <v>0</v>
      </c>
      <c r="I620" s="873"/>
      <c r="J620" s="299"/>
      <c r="K620" s="330" t="s">
        <v>121</v>
      </c>
      <c r="L620" s="790">
        <v>0.0</v>
      </c>
      <c r="M620" s="792">
        <f t="shared" si="291"/>
        <v>0</v>
      </c>
      <c r="N620" s="796">
        <v>0.0</v>
      </c>
      <c r="O620" s="792">
        <f t="shared" si="292"/>
        <v>0</v>
      </c>
      <c r="P620" s="792"/>
      <c r="Q620" s="815"/>
      <c r="R620" s="815"/>
      <c r="S620" s="815"/>
      <c r="T620" s="815"/>
      <c r="U620" s="815"/>
      <c r="V620" s="815"/>
      <c r="W620" s="815"/>
      <c r="X620" s="815"/>
      <c r="Y620" s="815"/>
      <c r="Z620" s="815"/>
      <c r="AA620" s="815"/>
      <c r="AB620" s="815"/>
    </row>
    <row r="621">
      <c r="A621" s="884" t="s">
        <v>338</v>
      </c>
      <c r="B621" s="879">
        <v>0.0</v>
      </c>
      <c r="C621" s="879">
        <v>0.0</v>
      </c>
      <c r="D621" s="879">
        <v>0.0</v>
      </c>
      <c r="E621" s="879">
        <v>0.0</v>
      </c>
      <c r="F621" s="879">
        <v>0.0</v>
      </c>
      <c r="G621" s="880">
        <v>0.0</v>
      </c>
      <c r="H621" s="875">
        <f t="shared" si="290"/>
        <v>0</v>
      </c>
      <c r="I621" s="881">
        <f>(H621/60)</f>
        <v>0</v>
      </c>
      <c r="J621" s="920"/>
      <c r="K621" s="884" t="s">
        <v>338</v>
      </c>
      <c r="L621" s="863">
        <v>15.0</v>
      </c>
      <c r="M621" s="864">
        <f t="shared" si="291"/>
        <v>15</v>
      </c>
      <c r="N621" s="865">
        <v>0.0</v>
      </c>
      <c r="O621" s="864">
        <f t="shared" si="292"/>
        <v>15</v>
      </c>
      <c r="P621" s="864"/>
      <c r="Q621" s="815"/>
      <c r="R621" s="815"/>
      <c r="S621" s="815"/>
      <c r="T621" s="815"/>
      <c r="U621" s="815"/>
      <c r="V621" s="815"/>
      <c r="W621" s="815"/>
      <c r="X621" s="815"/>
      <c r="Y621" s="815"/>
      <c r="Z621" s="815"/>
      <c r="AA621" s="815"/>
      <c r="AB621" s="815"/>
    </row>
    <row r="622">
      <c r="A622" s="330" t="s">
        <v>121</v>
      </c>
      <c r="B622" s="796">
        <v>0.0</v>
      </c>
      <c r="C622" s="796">
        <v>0.0</v>
      </c>
      <c r="D622" s="796">
        <v>0.0</v>
      </c>
      <c r="E622" s="796">
        <v>0.0</v>
      </c>
      <c r="F622" s="796">
        <v>0.0</v>
      </c>
      <c r="G622" s="789">
        <v>0.0</v>
      </c>
      <c r="H622" s="791">
        <f t="shared" si="290"/>
        <v>0</v>
      </c>
      <c r="I622" s="873"/>
      <c r="J622" s="920"/>
      <c r="K622" s="330" t="s">
        <v>121</v>
      </c>
      <c r="L622" s="790">
        <v>0.0</v>
      </c>
      <c r="M622" s="792">
        <f t="shared" si="291"/>
        <v>0</v>
      </c>
      <c r="N622" s="796">
        <v>0.0</v>
      </c>
      <c r="O622" s="792">
        <f t="shared" si="292"/>
        <v>0</v>
      </c>
      <c r="P622" s="792"/>
      <c r="Q622" s="815"/>
      <c r="R622" s="815"/>
      <c r="S622" s="815"/>
      <c r="T622" s="815"/>
      <c r="U622" s="815"/>
      <c r="V622" s="815"/>
      <c r="W622" s="815"/>
      <c r="X622" s="815"/>
      <c r="Y622" s="815"/>
      <c r="Z622" s="815"/>
      <c r="AA622" s="815"/>
      <c r="AB622" s="815"/>
    </row>
    <row r="623">
      <c r="A623" s="885"/>
      <c r="B623" s="886"/>
      <c r="C623" s="886"/>
      <c r="D623" s="886"/>
      <c r="E623" s="886"/>
      <c r="F623" s="886"/>
      <c r="G623" s="886"/>
      <c r="H623" s="886"/>
      <c r="I623" s="888"/>
      <c r="J623" s="851"/>
      <c r="K623" s="885"/>
      <c r="L623" s="886"/>
      <c r="M623" s="886"/>
      <c r="N623" s="886"/>
      <c r="O623" s="886"/>
      <c r="P623" s="886"/>
      <c r="Q623" s="815"/>
      <c r="R623" s="815"/>
      <c r="S623" s="815"/>
      <c r="T623" s="815"/>
      <c r="U623" s="815"/>
      <c r="V623" s="815"/>
      <c r="W623" s="815"/>
      <c r="X623" s="815"/>
      <c r="Y623" s="815"/>
      <c r="Z623" s="815"/>
      <c r="AA623" s="815"/>
      <c r="AB623" s="815"/>
    </row>
    <row r="624">
      <c r="A624" s="889" t="s">
        <v>252</v>
      </c>
      <c r="B624" s="890">
        <f t="shared" ref="B624:H624" si="293">SUM(B596,B598,B600,B603,B605,B607,B610,B612, B614,B617, B619, B621)</f>
        <v>29</v>
      </c>
      <c r="C624" s="890">
        <f t="shared" si="293"/>
        <v>50</v>
      </c>
      <c r="D624" s="890">
        <f t="shared" si="293"/>
        <v>12</v>
      </c>
      <c r="E624" s="890">
        <f t="shared" si="293"/>
        <v>32</v>
      </c>
      <c r="F624" s="890">
        <f t="shared" si="293"/>
        <v>28</v>
      </c>
      <c r="G624" s="890">
        <f t="shared" si="293"/>
        <v>17</v>
      </c>
      <c r="H624" s="890">
        <f t="shared" si="293"/>
        <v>168</v>
      </c>
      <c r="I624" s="891"/>
      <c r="J624" s="851"/>
      <c r="K624" s="892" t="s">
        <v>252</v>
      </c>
      <c r="L624" s="890">
        <f t="shared" ref="L624:O624" si="294">SUM(L596,L598,L600,L603,L605,L607,L610,L612, L614,L617, L619, L621)</f>
        <v>502</v>
      </c>
      <c r="M624" s="890">
        <f t="shared" si="294"/>
        <v>334</v>
      </c>
      <c r="N624" s="890">
        <f t="shared" si="294"/>
        <v>200</v>
      </c>
      <c r="O624" s="890">
        <f t="shared" si="294"/>
        <v>534</v>
      </c>
      <c r="P624" s="890"/>
      <c r="Q624" s="815"/>
      <c r="R624" s="815"/>
      <c r="S624" s="815"/>
      <c r="T624" s="815"/>
      <c r="U624" s="815"/>
      <c r="V624" s="815"/>
      <c r="W624" s="815"/>
      <c r="X624" s="815"/>
      <c r="Y624" s="815"/>
      <c r="Z624" s="815"/>
      <c r="AA624" s="815"/>
      <c r="AB624" s="815"/>
    </row>
    <row r="625">
      <c r="A625" s="889" t="s">
        <v>121</v>
      </c>
      <c r="B625" s="890">
        <f t="shared" ref="B625:H625" si="295">SUM(B597,B599,B601,B604,B606,B608,B611,B613, B615,B618, B620, B622)</f>
        <v>0</v>
      </c>
      <c r="C625" s="890">
        <f t="shared" si="295"/>
        <v>0</v>
      </c>
      <c r="D625" s="890">
        <f t="shared" si="295"/>
        <v>0</v>
      </c>
      <c r="E625" s="890">
        <f t="shared" si="295"/>
        <v>0</v>
      </c>
      <c r="F625" s="890">
        <f t="shared" si="295"/>
        <v>0</v>
      </c>
      <c r="G625" s="890">
        <f t="shared" si="295"/>
        <v>0</v>
      </c>
      <c r="H625" s="890">
        <f t="shared" si="295"/>
        <v>0</v>
      </c>
      <c r="I625" s="891"/>
      <c r="J625" s="851"/>
      <c r="K625" s="892" t="s">
        <v>121</v>
      </c>
      <c r="L625" s="890">
        <f t="shared" ref="L625:O625" si="296">SUM(L597,L599,L601,L604,L606,L608,L611,L613, L615,L618, L620, L622)</f>
        <v>6</v>
      </c>
      <c r="M625" s="890">
        <f t="shared" si="296"/>
        <v>6</v>
      </c>
      <c r="N625" s="890">
        <f t="shared" si="296"/>
        <v>0</v>
      </c>
      <c r="O625" s="890">
        <f t="shared" si="296"/>
        <v>6</v>
      </c>
      <c r="P625" s="890"/>
      <c r="Q625" s="815"/>
      <c r="R625" s="815"/>
      <c r="S625" s="815"/>
      <c r="T625" s="815"/>
      <c r="U625" s="815"/>
      <c r="V625" s="815"/>
      <c r="W625" s="815"/>
      <c r="X625" s="815"/>
      <c r="Y625" s="815"/>
      <c r="Z625" s="815"/>
      <c r="AA625" s="815"/>
      <c r="AB625" s="815"/>
    </row>
    <row r="626">
      <c r="A626" s="295" t="s">
        <v>9</v>
      </c>
      <c r="B626" s="784">
        <f t="shared" ref="B626:H626" si="297">sum(B624:B625)</f>
        <v>29</v>
      </c>
      <c r="C626" s="784">
        <f t="shared" si="297"/>
        <v>50</v>
      </c>
      <c r="D626" s="784">
        <f t="shared" si="297"/>
        <v>12</v>
      </c>
      <c r="E626" s="784">
        <f t="shared" si="297"/>
        <v>32</v>
      </c>
      <c r="F626" s="784">
        <f t="shared" si="297"/>
        <v>28</v>
      </c>
      <c r="G626" s="784">
        <f t="shared" si="297"/>
        <v>17</v>
      </c>
      <c r="H626" s="784">
        <f t="shared" si="297"/>
        <v>168</v>
      </c>
      <c r="I626" s="893"/>
      <c r="J626" s="851"/>
      <c r="K626" s="298" t="s">
        <v>9</v>
      </c>
      <c r="L626" s="784">
        <f t="shared" ref="L626:O626" si="298">sum(L624:L625)</f>
        <v>508</v>
      </c>
      <c r="M626" s="784">
        <f t="shared" si="298"/>
        <v>340</v>
      </c>
      <c r="N626" s="784">
        <f t="shared" si="298"/>
        <v>200</v>
      </c>
      <c r="O626" s="784">
        <f t="shared" si="298"/>
        <v>540</v>
      </c>
      <c r="P626" s="784"/>
      <c r="Q626" s="815"/>
      <c r="R626" s="815"/>
      <c r="S626" s="815"/>
      <c r="T626" s="815"/>
      <c r="U626" s="815"/>
      <c r="V626" s="815"/>
      <c r="W626" s="815"/>
      <c r="X626" s="815"/>
      <c r="Y626" s="815"/>
      <c r="Z626" s="815"/>
      <c r="AA626" s="815"/>
      <c r="AB626" s="815"/>
    </row>
    <row r="627">
      <c r="A627" s="816"/>
      <c r="B627" s="817"/>
      <c r="C627" s="817"/>
      <c r="D627" s="817"/>
      <c r="E627" s="817"/>
      <c r="F627" s="817"/>
      <c r="G627" s="817"/>
      <c r="H627" s="818"/>
      <c r="I627" s="814"/>
      <c r="J627" s="815"/>
      <c r="K627" s="815"/>
      <c r="L627" s="774"/>
      <c r="M627" s="774"/>
      <c r="N627" s="774"/>
      <c r="O627" s="774"/>
      <c r="P627" s="774"/>
      <c r="Q627" s="815"/>
      <c r="R627" s="815"/>
      <c r="S627" s="815"/>
      <c r="T627" s="815"/>
      <c r="U627" s="815"/>
      <c r="V627" s="815"/>
      <c r="W627" s="815"/>
      <c r="X627" s="815"/>
      <c r="Y627" s="815"/>
      <c r="Z627" s="815"/>
      <c r="AA627" s="815"/>
      <c r="AB627" s="815"/>
    </row>
    <row r="628">
      <c r="A628" s="885"/>
      <c r="B628" s="894" t="s">
        <v>2</v>
      </c>
      <c r="C628" s="894" t="s">
        <v>3</v>
      </c>
      <c r="D628" s="894" t="s">
        <v>4</v>
      </c>
      <c r="E628" s="894" t="s">
        <v>5</v>
      </c>
      <c r="F628" s="894" t="s">
        <v>6</v>
      </c>
      <c r="G628" s="894" t="s">
        <v>7</v>
      </c>
      <c r="H628" s="895" t="s">
        <v>9</v>
      </c>
      <c r="I628" s="814"/>
      <c r="J628" s="815"/>
      <c r="K628" s="815"/>
      <c r="L628" s="774"/>
      <c r="M628" s="774"/>
      <c r="N628" s="774"/>
      <c r="O628" s="774"/>
      <c r="P628" s="774"/>
      <c r="Q628" s="815"/>
      <c r="R628" s="815"/>
      <c r="S628" s="815"/>
      <c r="T628" s="815"/>
      <c r="U628" s="815"/>
      <c r="V628" s="815"/>
      <c r="W628" s="815"/>
      <c r="X628" s="815"/>
      <c r="Y628" s="815"/>
      <c r="Z628" s="815"/>
      <c r="AA628" s="815"/>
      <c r="AB628" s="815"/>
    </row>
    <row r="629">
      <c r="A629" s="889" t="s">
        <v>252</v>
      </c>
      <c r="B629" s="890">
        <f t="shared" ref="B629:G629" si="299">(B624*130)</f>
        <v>3770</v>
      </c>
      <c r="C629" s="890">
        <f t="shared" si="299"/>
        <v>6500</v>
      </c>
      <c r="D629" s="890">
        <f t="shared" si="299"/>
        <v>1560</v>
      </c>
      <c r="E629" s="890">
        <f t="shared" si="299"/>
        <v>4160</v>
      </c>
      <c r="F629" s="890">
        <f t="shared" si="299"/>
        <v>3640</v>
      </c>
      <c r="G629" s="890">
        <f t="shared" si="299"/>
        <v>2210</v>
      </c>
      <c r="H629" s="890">
        <f t="shared" ref="H629:H630" si="301">SUM(B629:G629)</f>
        <v>21840</v>
      </c>
      <c r="I629" s="814"/>
      <c r="J629" s="815"/>
      <c r="K629" s="815"/>
      <c r="L629" s="815"/>
      <c r="M629" s="815"/>
      <c r="N629" s="815"/>
      <c r="O629" s="815"/>
      <c r="P629" s="815"/>
      <c r="Q629" s="815"/>
      <c r="R629" s="815"/>
      <c r="S629" s="815"/>
      <c r="T629" s="815"/>
      <c r="U629" s="815"/>
      <c r="V629" s="815"/>
      <c r="W629" s="815"/>
      <c r="X629" s="815"/>
      <c r="Y629" s="815"/>
      <c r="Z629" s="815"/>
      <c r="AA629" s="815"/>
      <c r="AB629" s="815"/>
    </row>
    <row r="630">
      <c r="A630" s="889" t="s">
        <v>121</v>
      </c>
      <c r="B630" s="890">
        <f t="shared" ref="B630:G630" si="300">(B625*30)</f>
        <v>0</v>
      </c>
      <c r="C630" s="890">
        <f t="shared" si="300"/>
        <v>0</v>
      </c>
      <c r="D630" s="890">
        <f t="shared" si="300"/>
        <v>0</v>
      </c>
      <c r="E630" s="890">
        <f t="shared" si="300"/>
        <v>0</v>
      </c>
      <c r="F630" s="890">
        <f t="shared" si="300"/>
        <v>0</v>
      </c>
      <c r="G630" s="890">
        <f t="shared" si="300"/>
        <v>0</v>
      </c>
      <c r="H630" s="890">
        <f t="shared" si="301"/>
        <v>0</v>
      </c>
      <c r="I630" s="814"/>
      <c r="J630" s="815"/>
      <c r="K630" s="815"/>
      <c r="L630" s="815"/>
      <c r="M630" s="815"/>
      <c r="N630" s="815"/>
      <c r="O630" s="815"/>
      <c r="P630" s="815"/>
      <c r="Q630" s="815"/>
      <c r="R630" s="815"/>
      <c r="S630" s="815"/>
      <c r="T630" s="815"/>
      <c r="U630" s="815"/>
      <c r="V630" s="815"/>
      <c r="W630" s="815"/>
      <c r="X630" s="815"/>
      <c r="Y630" s="815"/>
      <c r="Z630" s="815"/>
      <c r="AA630" s="815"/>
      <c r="AB630" s="815"/>
    </row>
    <row r="631">
      <c r="A631" s="295" t="s">
        <v>9</v>
      </c>
      <c r="B631" s="784">
        <f t="shared" ref="B631:H631" si="302">sum(B629:B630)</f>
        <v>3770</v>
      </c>
      <c r="C631" s="784">
        <f t="shared" si="302"/>
        <v>6500</v>
      </c>
      <c r="D631" s="784">
        <f t="shared" si="302"/>
        <v>1560</v>
      </c>
      <c r="E631" s="784">
        <f t="shared" si="302"/>
        <v>4160</v>
      </c>
      <c r="F631" s="784">
        <f t="shared" si="302"/>
        <v>3640</v>
      </c>
      <c r="G631" s="784">
        <f t="shared" si="302"/>
        <v>2210</v>
      </c>
      <c r="H631" s="784">
        <f t="shared" si="302"/>
        <v>21840</v>
      </c>
      <c r="I631" s="814"/>
      <c r="J631" s="815"/>
      <c r="K631" s="815"/>
      <c r="L631" s="815"/>
      <c r="M631" s="815"/>
      <c r="N631" s="815"/>
      <c r="O631" s="815"/>
      <c r="P631" s="815"/>
      <c r="Q631" s="815"/>
      <c r="R631" s="815"/>
      <c r="S631" s="815"/>
      <c r="T631" s="815"/>
      <c r="U631" s="815"/>
      <c r="V631" s="815"/>
      <c r="W631" s="815"/>
      <c r="X631" s="815"/>
      <c r="Y631" s="815"/>
      <c r="Z631" s="815"/>
      <c r="AA631" s="815"/>
      <c r="AB631" s="815"/>
    </row>
    <row r="632">
      <c r="A632" s="816"/>
      <c r="B632" s="817"/>
      <c r="C632" s="817"/>
      <c r="D632" s="817"/>
      <c r="E632" s="817"/>
      <c r="F632" s="817"/>
      <c r="G632" s="817"/>
      <c r="H632" s="818"/>
      <c r="I632" s="814"/>
      <c r="J632" s="815"/>
      <c r="K632" s="815"/>
      <c r="L632" s="815"/>
      <c r="M632" s="815"/>
      <c r="N632" s="815"/>
      <c r="O632" s="815"/>
      <c r="P632" s="815"/>
      <c r="Q632" s="815"/>
      <c r="R632" s="815"/>
      <c r="S632" s="815"/>
      <c r="T632" s="815"/>
      <c r="U632" s="815"/>
      <c r="V632" s="815"/>
      <c r="W632" s="815"/>
      <c r="X632" s="815"/>
      <c r="Y632" s="815"/>
      <c r="Z632" s="815"/>
      <c r="AA632" s="815"/>
      <c r="AB632" s="815"/>
    </row>
    <row r="633">
      <c r="A633" s="819"/>
      <c r="B633" s="334"/>
      <c r="C633" s="334"/>
      <c r="D633" s="334"/>
      <c r="E633" s="334"/>
      <c r="F633" s="334"/>
      <c r="G633" s="334"/>
      <c r="H633" s="334"/>
      <c r="I633" s="814"/>
      <c r="J633" s="815"/>
      <c r="K633" s="815"/>
      <c r="L633" s="816"/>
      <c r="M633" s="816"/>
      <c r="N633" s="816"/>
      <c r="O633" s="816"/>
      <c r="P633" s="816"/>
      <c r="Q633" s="816"/>
      <c r="R633" s="816"/>
      <c r="S633" s="815"/>
      <c r="T633" s="815"/>
      <c r="U633" s="815"/>
      <c r="V633" s="815"/>
      <c r="W633" s="815"/>
      <c r="X633" s="815"/>
      <c r="Y633" s="815"/>
      <c r="Z633" s="815"/>
      <c r="AA633" s="815"/>
      <c r="AB633" s="815"/>
    </row>
    <row r="634">
      <c r="A634" s="815"/>
      <c r="B634" s="814"/>
      <c r="C634" s="814"/>
      <c r="D634" s="814"/>
      <c r="E634" s="814"/>
      <c r="F634" s="814"/>
      <c r="G634" s="817"/>
      <c r="H634" s="818"/>
      <c r="I634" s="814"/>
      <c r="J634" s="815"/>
      <c r="K634" s="897" t="s">
        <v>373</v>
      </c>
      <c r="L634" s="897" t="s">
        <v>374</v>
      </c>
      <c r="M634" s="896" t="s">
        <v>280</v>
      </c>
      <c r="N634" s="897" t="s">
        <v>299</v>
      </c>
      <c r="O634" s="896" t="s">
        <v>131</v>
      </c>
      <c r="P634" s="896" t="s">
        <v>282</v>
      </c>
      <c r="Q634" s="897" t="s">
        <v>283</v>
      </c>
      <c r="R634" s="896" t="s">
        <v>284</v>
      </c>
      <c r="S634" s="896"/>
      <c r="T634" s="896"/>
      <c r="U634" s="897" t="s">
        <v>354</v>
      </c>
      <c r="V634" s="897" t="s">
        <v>284</v>
      </c>
      <c r="W634" s="815"/>
      <c r="X634" s="815"/>
      <c r="Y634" s="815"/>
      <c r="Z634" s="815"/>
      <c r="AA634" s="815"/>
      <c r="AB634" s="815"/>
    </row>
    <row r="635">
      <c r="A635" s="815"/>
      <c r="B635" s="814"/>
      <c r="C635" s="814"/>
      <c r="D635" s="814"/>
      <c r="E635" s="814"/>
      <c r="F635" s="821"/>
      <c r="G635" s="822" t="s">
        <v>35</v>
      </c>
      <c r="H635" s="823" t="s">
        <v>36</v>
      </c>
      <c r="I635" s="814"/>
      <c r="J635" s="815"/>
      <c r="K635" s="937" t="s">
        <v>305</v>
      </c>
      <c r="L635" s="937" t="s">
        <v>375</v>
      </c>
      <c r="M635" s="937">
        <v>35.0</v>
      </c>
      <c r="N635" s="937">
        <v>35.0</v>
      </c>
      <c r="O635" s="938">
        <f t="shared" ref="O635:O642" si="303">(M635-N635)</f>
        <v>0</v>
      </c>
      <c r="P635" s="939">
        <v>6500.0</v>
      </c>
      <c r="Q635" s="940">
        <f>(H461)</f>
        <v>1272</v>
      </c>
      <c r="R635" s="941">
        <f t="shared" ref="R635:R641" si="304">(Q635/P635)</f>
        <v>0.1956923077</v>
      </c>
      <c r="S635" s="941"/>
      <c r="T635" s="941"/>
      <c r="U635" s="899">
        <f t="shared" ref="U635:U637" si="305">(Q635/6*21)</f>
        <v>4452</v>
      </c>
      <c r="V635" s="942">
        <f t="shared" ref="V635:V641" si="306">(U635/P635)</f>
        <v>0.6849230769</v>
      </c>
      <c r="W635" s="815"/>
      <c r="X635" s="815"/>
      <c r="Y635" s="815"/>
      <c r="Z635" s="815"/>
      <c r="AA635" s="815"/>
      <c r="AB635" s="815"/>
    </row>
    <row r="636">
      <c r="A636" s="825" t="s">
        <v>376</v>
      </c>
      <c r="B636" s="814"/>
      <c r="C636" s="814"/>
      <c r="D636" s="814"/>
      <c r="E636" s="814"/>
      <c r="F636" s="821"/>
      <c r="G636" s="221" t="s">
        <v>326</v>
      </c>
      <c r="H636" s="789">
        <v>36.0</v>
      </c>
      <c r="I636" s="814"/>
      <c r="J636" s="815"/>
      <c r="K636" s="943" t="s">
        <v>331</v>
      </c>
      <c r="L636" s="943" t="s">
        <v>377</v>
      </c>
      <c r="M636" s="943">
        <v>20.0</v>
      </c>
      <c r="N636" s="943">
        <v>15.0</v>
      </c>
      <c r="O636" s="938">
        <f t="shared" si="303"/>
        <v>5</v>
      </c>
      <c r="P636" s="944">
        <v>3500.0</v>
      </c>
      <c r="Q636" s="940">
        <f>(H541)</f>
        <v>71</v>
      </c>
      <c r="R636" s="945">
        <f t="shared" si="304"/>
        <v>0.02028571429</v>
      </c>
      <c r="S636" s="945"/>
      <c r="T636" s="945"/>
      <c r="U636" s="899">
        <f t="shared" si="305"/>
        <v>248.5</v>
      </c>
      <c r="V636" s="942">
        <f t="shared" si="306"/>
        <v>0.071</v>
      </c>
      <c r="W636" s="815"/>
      <c r="X636" s="815"/>
      <c r="Y636" s="815"/>
      <c r="Z636" s="815"/>
      <c r="AA636" s="815"/>
      <c r="AB636" s="815"/>
    </row>
    <row r="637">
      <c r="A637" s="815"/>
      <c r="B637" s="814"/>
      <c r="C637" s="814"/>
      <c r="D637" s="814"/>
      <c r="E637" s="814"/>
      <c r="F637" s="821"/>
      <c r="G637" s="221" t="s">
        <v>365</v>
      </c>
      <c r="H637" s="793">
        <f>(H626)</f>
        <v>168</v>
      </c>
      <c r="I637" s="814"/>
      <c r="J637" s="815"/>
      <c r="K637" s="937" t="s">
        <v>144</v>
      </c>
      <c r="L637" s="937" t="s">
        <v>378</v>
      </c>
      <c r="M637" s="937">
        <v>15.0</v>
      </c>
      <c r="N637" s="937">
        <v>12.0</v>
      </c>
      <c r="O637" s="938">
        <f t="shared" si="303"/>
        <v>3</v>
      </c>
      <c r="P637" s="946">
        <v>1800.0</v>
      </c>
      <c r="Q637" s="940">
        <f>(H638)</f>
        <v>204</v>
      </c>
      <c r="R637" s="941">
        <f t="shared" si="304"/>
        <v>0.1133333333</v>
      </c>
      <c r="S637" s="941"/>
      <c r="T637" s="941"/>
      <c r="U637" s="899">
        <f t="shared" si="305"/>
        <v>714</v>
      </c>
      <c r="V637" s="942">
        <f t="shared" si="306"/>
        <v>0.3966666667</v>
      </c>
      <c r="W637" s="815"/>
      <c r="X637" s="815"/>
      <c r="Y637" s="815"/>
      <c r="Z637" s="815"/>
      <c r="AA637" s="815"/>
      <c r="AB637" s="815"/>
    </row>
    <row r="638">
      <c r="A638" s="815"/>
      <c r="B638" s="814"/>
      <c r="C638" s="814"/>
      <c r="D638" s="814"/>
      <c r="E638" s="814"/>
      <c r="F638" s="821"/>
      <c r="G638" s="822" t="s">
        <v>9</v>
      </c>
      <c r="H638" s="826">
        <f>SUM(H636:H637)</f>
        <v>204</v>
      </c>
      <c r="I638" s="814"/>
      <c r="J638" s="815"/>
      <c r="K638" s="379" t="s">
        <v>379</v>
      </c>
      <c r="L638" s="379" t="s">
        <v>380</v>
      </c>
      <c r="M638" s="379">
        <v>44.0</v>
      </c>
      <c r="N638" s="379">
        <v>37.0</v>
      </c>
      <c r="O638" s="938">
        <f t="shared" si="303"/>
        <v>7</v>
      </c>
      <c r="P638" s="947">
        <f t="shared" ref="P638:Q638" si="307">sum(P639:P642)</f>
        <v>77000</v>
      </c>
      <c r="Q638" s="948">
        <f t="shared" si="307"/>
        <v>23489.69</v>
      </c>
      <c r="R638" s="381">
        <f t="shared" si="304"/>
        <v>0.3050609091</v>
      </c>
      <c r="S638" s="381"/>
      <c r="T638" s="381"/>
      <c r="U638" s="905">
        <f t="shared" ref="U638:U641" si="308">(Q638/10*30)</f>
        <v>70469.07</v>
      </c>
      <c r="V638" s="902">
        <f t="shared" si="306"/>
        <v>0.9151827273</v>
      </c>
      <c r="W638" s="815"/>
      <c r="X638" s="815"/>
      <c r="Y638" s="815"/>
      <c r="Z638" s="815"/>
      <c r="AA638" s="815"/>
      <c r="AB638" s="815"/>
    </row>
    <row r="639">
      <c r="A639" s="815"/>
      <c r="B639" s="814"/>
      <c r="C639" s="814"/>
      <c r="D639" s="814"/>
      <c r="E639" s="814"/>
      <c r="F639" s="814"/>
      <c r="G639" s="817"/>
      <c r="H639" s="818"/>
      <c r="I639" s="814"/>
      <c r="J639" s="815"/>
      <c r="K639" s="379" t="s">
        <v>164</v>
      </c>
      <c r="L639" s="379" t="s">
        <v>380</v>
      </c>
      <c r="M639" s="379">
        <v>11.0</v>
      </c>
      <c r="N639" s="379">
        <v>11.0</v>
      </c>
      <c r="O639" s="938">
        <f t="shared" si="303"/>
        <v>0</v>
      </c>
      <c r="P639" s="947">
        <v>27000.0</v>
      </c>
      <c r="Q639" s="949">
        <f>(F655)</f>
        <v>9516.36</v>
      </c>
      <c r="R639" s="381">
        <f t="shared" si="304"/>
        <v>0.3524577778</v>
      </c>
      <c r="S639" s="381"/>
      <c r="T639" s="381"/>
      <c r="U639" s="905">
        <f t="shared" si="308"/>
        <v>28549.08</v>
      </c>
      <c r="V639" s="902">
        <f t="shared" si="306"/>
        <v>1.057373333</v>
      </c>
      <c r="W639" s="815"/>
      <c r="X639" s="815"/>
      <c r="Y639" s="815"/>
      <c r="Z639" s="815"/>
      <c r="AA639" s="815"/>
      <c r="AB639" s="815"/>
    </row>
    <row r="640">
      <c r="A640" s="815"/>
      <c r="B640" s="814"/>
      <c r="C640" s="814"/>
      <c r="D640" s="814"/>
      <c r="E640" s="814"/>
      <c r="F640" s="814"/>
      <c r="G640" s="842" t="s">
        <v>131</v>
      </c>
      <c r="H640" s="843">
        <f>(1800-H638)</f>
        <v>1596</v>
      </c>
      <c r="I640" s="844">
        <f>(H638/1800)</f>
        <v>0.1133333333</v>
      </c>
      <c r="J640" s="815"/>
      <c r="K640" s="379" t="s">
        <v>165</v>
      </c>
      <c r="L640" s="379" t="s">
        <v>380</v>
      </c>
      <c r="M640" s="379">
        <v>11.0</v>
      </c>
      <c r="N640" s="379">
        <v>8.0</v>
      </c>
      <c r="O640" s="938">
        <f t="shared" si="303"/>
        <v>3</v>
      </c>
      <c r="P640" s="947">
        <v>21000.0</v>
      </c>
      <c r="Q640" s="949">
        <f>(G655)</f>
        <v>5080.78</v>
      </c>
      <c r="R640" s="381">
        <f t="shared" si="304"/>
        <v>0.2419419048</v>
      </c>
      <c r="S640" s="381"/>
      <c r="T640" s="381"/>
      <c r="U640" s="905">
        <f t="shared" si="308"/>
        <v>15242.34</v>
      </c>
      <c r="V640" s="950">
        <f t="shared" si="306"/>
        <v>0.7258257143</v>
      </c>
      <c r="W640" s="815"/>
      <c r="X640" s="815"/>
      <c r="Y640" s="815"/>
      <c r="Z640" s="815"/>
      <c r="AA640" s="815"/>
      <c r="AB640" s="815"/>
    </row>
    <row r="641">
      <c r="A641" s="907"/>
      <c r="B641" s="908"/>
      <c r="C641" s="908"/>
      <c r="D641" s="908"/>
      <c r="E641" s="908"/>
      <c r="F641" s="908"/>
      <c r="G641" s="848"/>
      <c r="H641" s="792"/>
      <c r="I641" s="306"/>
      <c r="J641" s="815"/>
      <c r="K641" s="379" t="s">
        <v>166</v>
      </c>
      <c r="L641" s="379" t="s">
        <v>380</v>
      </c>
      <c r="M641" s="379">
        <v>11.0</v>
      </c>
      <c r="N641" s="379">
        <v>10.0</v>
      </c>
      <c r="O641" s="938">
        <f t="shared" si="303"/>
        <v>1</v>
      </c>
      <c r="P641" s="947">
        <v>29000.0</v>
      </c>
      <c r="Q641" s="949">
        <f>(H655)</f>
        <v>8892.55</v>
      </c>
      <c r="R641" s="381">
        <f t="shared" si="304"/>
        <v>0.3066396552</v>
      </c>
      <c r="S641" s="381"/>
      <c r="T641" s="381"/>
      <c r="U641" s="905">
        <f t="shared" si="308"/>
        <v>26677.65</v>
      </c>
      <c r="V641" s="902">
        <f t="shared" si="306"/>
        <v>0.9199189655</v>
      </c>
      <c r="W641" s="815"/>
      <c r="X641" s="824"/>
      <c r="Y641" s="824"/>
      <c r="Z641" s="824"/>
      <c r="AA641" s="824"/>
      <c r="AB641" s="824"/>
    </row>
    <row r="642">
      <c r="A642" s="770" t="s">
        <v>358</v>
      </c>
      <c r="B642" s="771">
        <v>4.0</v>
      </c>
      <c r="C642" s="771">
        <v>5.0</v>
      </c>
      <c r="D642" s="771">
        <v>6.0</v>
      </c>
      <c r="E642" s="771">
        <v>7.0</v>
      </c>
      <c r="F642" s="771">
        <v>8.0</v>
      </c>
      <c r="G642" s="771">
        <v>9.0</v>
      </c>
      <c r="H642" s="772"/>
      <c r="I642" s="772"/>
      <c r="J642" s="773"/>
      <c r="K642" s="379" t="s">
        <v>357</v>
      </c>
      <c r="L642" s="379" t="s">
        <v>380</v>
      </c>
      <c r="M642" s="379">
        <v>11.0</v>
      </c>
      <c r="N642" s="379">
        <v>8.0</v>
      </c>
      <c r="O642" s="938">
        <f t="shared" si="303"/>
        <v>3</v>
      </c>
      <c r="P642" s="947">
        <v>0.0</v>
      </c>
      <c r="Q642" s="949" t="str">
        <f>(I654)</f>
        <v/>
      </c>
      <c r="R642" s="951">
        <v>0.0</v>
      </c>
      <c r="S642" s="951"/>
      <c r="T642" s="951"/>
      <c r="U642" s="905">
        <f>(Q642/3*30)</f>
        <v>0</v>
      </c>
      <c r="V642" s="951">
        <v>0.0</v>
      </c>
      <c r="W642" s="815"/>
      <c r="X642" s="815"/>
      <c r="Y642" s="815"/>
      <c r="Z642" s="815"/>
      <c r="AA642" s="815"/>
      <c r="AB642" s="815"/>
    </row>
    <row r="643">
      <c r="A643" s="288" t="s">
        <v>156</v>
      </c>
      <c r="B643" s="910" t="s">
        <v>2</v>
      </c>
      <c r="C643" s="910" t="s">
        <v>3</v>
      </c>
      <c r="D643" s="910" t="s">
        <v>4</v>
      </c>
      <c r="E643" s="910" t="s">
        <v>5</v>
      </c>
      <c r="F643" s="910" t="s">
        <v>6</v>
      </c>
      <c r="G643" s="910" t="s">
        <v>7</v>
      </c>
      <c r="H643" s="911" t="s">
        <v>8</v>
      </c>
      <c r="I643" s="910" t="s">
        <v>9</v>
      </c>
      <c r="J643" s="815"/>
      <c r="K643" s="815"/>
      <c r="L643" s="287"/>
      <c r="M643" s="287"/>
      <c r="N643" s="287"/>
      <c r="O643" s="287"/>
      <c r="P643" s="287"/>
      <c r="Q643" s="287"/>
      <c r="R643" s="287"/>
      <c r="S643" s="287"/>
      <c r="T643" s="287"/>
      <c r="U643" s="287"/>
      <c r="V643" s="287"/>
      <c r="W643" s="815"/>
      <c r="X643" s="815"/>
      <c r="Y643" s="815"/>
      <c r="Z643" s="815"/>
      <c r="AA643" s="815"/>
      <c r="AB643" s="815"/>
    </row>
    <row r="644">
      <c r="A644" s="340" t="s">
        <v>163</v>
      </c>
      <c r="B644" s="912"/>
      <c r="C644" s="912"/>
      <c r="D644" s="912"/>
      <c r="E644" s="912"/>
      <c r="F644" s="912"/>
      <c r="G644" s="912"/>
      <c r="H644" s="912"/>
      <c r="I644" s="912"/>
      <c r="J644" s="913"/>
      <c r="K644" s="815"/>
      <c r="L644" s="287"/>
      <c r="M644" s="287"/>
      <c r="N644" s="287"/>
      <c r="O644" s="287"/>
      <c r="P644" s="287"/>
      <c r="Q644" s="287"/>
      <c r="R644" s="287"/>
      <c r="S644" s="287"/>
      <c r="T644" s="287"/>
      <c r="U644" s="287"/>
      <c r="V644" s="287"/>
      <c r="W644" s="815"/>
      <c r="X644" s="815"/>
      <c r="Y644" s="815"/>
      <c r="Z644" s="815"/>
      <c r="AA644" s="815"/>
      <c r="AB644" s="815"/>
    </row>
    <row r="645">
      <c r="A645" s="330" t="s">
        <v>164</v>
      </c>
      <c r="B645" s="344">
        <v>820.37</v>
      </c>
      <c r="C645" s="344">
        <v>854.55</v>
      </c>
      <c r="D645" s="344">
        <v>789.0</v>
      </c>
      <c r="E645" s="345">
        <v>1337.0</v>
      </c>
      <c r="F645" s="529">
        <v>957.72</v>
      </c>
      <c r="G645" s="529">
        <v>857.91</v>
      </c>
      <c r="H645" s="530">
        <v>853.18</v>
      </c>
      <c r="I645" s="347">
        <f t="shared" ref="I645:I647" si="309">SUM(B645:H645)</f>
        <v>6469.73</v>
      </c>
      <c r="J645" s="815"/>
      <c r="K645" s="815"/>
      <c r="L645" s="287"/>
      <c r="M645" s="287"/>
      <c r="N645" s="287"/>
      <c r="O645" s="287"/>
      <c r="P645" s="287"/>
      <c r="Q645" s="287"/>
      <c r="R645" s="287"/>
      <c r="S645" s="287"/>
      <c r="T645" s="287"/>
      <c r="U645" s="287"/>
      <c r="V645" s="952" t="s">
        <v>300</v>
      </c>
      <c r="W645" s="815"/>
      <c r="X645" s="815"/>
      <c r="Y645" s="815"/>
      <c r="Z645" s="815"/>
      <c r="AA645" s="815"/>
      <c r="AB645" s="815"/>
    </row>
    <row r="646">
      <c r="A646" s="330" t="s">
        <v>165</v>
      </c>
      <c r="B646" s="344">
        <v>417.14</v>
      </c>
      <c r="C646" s="344">
        <v>360.11</v>
      </c>
      <c r="D646" s="344">
        <v>474.76</v>
      </c>
      <c r="E646" s="345">
        <v>0.0</v>
      </c>
      <c r="F646" s="529">
        <v>901.8</v>
      </c>
      <c r="G646" s="529">
        <v>104.76</v>
      </c>
      <c r="H646" s="530">
        <v>868.18</v>
      </c>
      <c r="I646" s="347">
        <f t="shared" si="309"/>
        <v>3126.75</v>
      </c>
      <c r="J646" s="815"/>
      <c r="K646" s="815"/>
      <c r="L646" s="287"/>
      <c r="M646" s="287"/>
      <c r="N646" s="287"/>
      <c r="O646" s="287"/>
      <c r="P646" s="287"/>
      <c r="Q646" s="287"/>
      <c r="R646" s="287"/>
      <c r="S646" s="287"/>
      <c r="T646" s="287"/>
      <c r="U646" s="287"/>
      <c r="V646" s="953" t="s">
        <v>301</v>
      </c>
      <c r="W646" s="815"/>
      <c r="X646" s="815"/>
      <c r="Y646" s="815"/>
      <c r="Z646" s="815"/>
      <c r="AA646" s="815"/>
      <c r="AB646" s="815"/>
    </row>
    <row r="647">
      <c r="A647" s="330" t="s">
        <v>166</v>
      </c>
      <c r="B647" s="344">
        <v>700.52</v>
      </c>
      <c r="C647" s="344">
        <v>545.5</v>
      </c>
      <c r="D647" s="344">
        <v>802.79</v>
      </c>
      <c r="E647" s="344">
        <v>650.69</v>
      </c>
      <c r="F647" s="529">
        <v>940.51</v>
      </c>
      <c r="G647" s="529">
        <v>1100.53</v>
      </c>
      <c r="H647" s="530">
        <v>721.61</v>
      </c>
      <c r="I647" s="347">
        <f t="shared" si="309"/>
        <v>5462.15</v>
      </c>
      <c r="J647" s="815"/>
      <c r="K647" s="815"/>
      <c r="L647" s="287"/>
      <c r="M647" s="287"/>
      <c r="N647" s="287"/>
      <c r="O647" s="287"/>
      <c r="P647" s="287"/>
      <c r="Q647" s="287"/>
      <c r="R647" s="287"/>
      <c r="S647" s="287"/>
      <c r="T647" s="287"/>
      <c r="U647" s="287"/>
      <c r="V647" s="954" t="s">
        <v>302</v>
      </c>
      <c r="W647" s="815"/>
      <c r="X647" s="815"/>
      <c r="Y647" s="815"/>
      <c r="Z647" s="815"/>
      <c r="AA647" s="815"/>
      <c r="AB647" s="815"/>
    </row>
    <row r="648">
      <c r="A648" s="348" t="s">
        <v>9</v>
      </c>
      <c r="B648" s="349">
        <f t="shared" ref="B648:I648" si="310">sum(B645:B647)</f>
        <v>1938.03</v>
      </c>
      <c r="C648" s="349">
        <f t="shared" si="310"/>
        <v>1760.16</v>
      </c>
      <c r="D648" s="349">
        <f t="shared" si="310"/>
        <v>2066.55</v>
      </c>
      <c r="E648" s="349">
        <f t="shared" si="310"/>
        <v>1987.69</v>
      </c>
      <c r="F648" s="349">
        <f t="shared" si="310"/>
        <v>2800.03</v>
      </c>
      <c r="G648" s="349">
        <f t="shared" si="310"/>
        <v>2063.2</v>
      </c>
      <c r="H648" s="349">
        <f t="shared" si="310"/>
        <v>2442.97</v>
      </c>
      <c r="I648" s="349">
        <f t="shared" si="310"/>
        <v>15058.63</v>
      </c>
      <c r="J648" s="815"/>
      <c r="K648" s="815"/>
      <c r="L648" s="815"/>
      <c r="M648" s="815"/>
      <c r="N648" s="815"/>
      <c r="O648" s="815"/>
      <c r="P648" s="815"/>
      <c r="Q648" s="815"/>
      <c r="R648" s="815"/>
      <c r="S648" s="815"/>
      <c r="T648" s="815"/>
      <c r="U648" s="815"/>
      <c r="V648" s="955" t="s">
        <v>303</v>
      </c>
      <c r="W648" s="815"/>
      <c r="X648" s="815"/>
      <c r="Y648" s="815"/>
      <c r="Z648" s="815"/>
      <c r="AA648" s="815"/>
      <c r="AB648" s="815"/>
    </row>
    <row r="649">
      <c r="A649" s="816"/>
      <c r="B649" s="817"/>
      <c r="C649" s="817"/>
      <c r="D649" s="817"/>
      <c r="E649" s="817"/>
      <c r="F649" s="817"/>
      <c r="G649" s="817"/>
      <c r="H649" s="818"/>
      <c r="I649" s="817"/>
      <c r="J649" s="815"/>
      <c r="K649" s="815"/>
      <c r="L649" s="815"/>
      <c r="M649" s="815"/>
      <c r="N649" s="815"/>
      <c r="O649" s="815"/>
      <c r="P649" s="815"/>
      <c r="Q649" s="815"/>
      <c r="R649" s="815"/>
      <c r="S649" s="815"/>
      <c r="T649" s="815"/>
      <c r="U649" s="815"/>
      <c r="V649" s="815"/>
      <c r="W649" s="815"/>
      <c r="X649" s="815"/>
      <c r="Y649" s="815"/>
      <c r="Z649" s="815"/>
      <c r="AA649" s="815"/>
      <c r="AB649" s="815"/>
    </row>
    <row r="650">
      <c r="A650" s="819"/>
      <c r="B650" s="334"/>
      <c r="C650" s="334"/>
      <c r="D650" s="334"/>
      <c r="E650" s="334"/>
      <c r="F650" s="334"/>
      <c r="G650" s="334"/>
      <c r="H650" s="334"/>
      <c r="I650" s="334"/>
      <c r="J650" s="815"/>
      <c r="K650" s="815"/>
      <c r="L650" s="815"/>
      <c r="M650" s="815"/>
      <c r="N650" s="815"/>
      <c r="O650" s="815"/>
      <c r="P650" s="815"/>
      <c r="Q650" s="815"/>
      <c r="R650" s="815"/>
      <c r="S650" s="815"/>
      <c r="T650" s="815"/>
      <c r="U650" s="815"/>
      <c r="V650" s="815"/>
      <c r="W650" s="815"/>
      <c r="X650" s="815"/>
      <c r="Y650" s="815"/>
      <c r="Z650" s="815"/>
      <c r="AA650" s="815"/>
      <c r="AB650" s="815"/>
    </row>
    <row r="651">
      <c r="A651" s="815"/>
      <c r="B651" s="814"/>
      <c r="C651" s="814"/>
      <c r="D651" s="814"/>
      <c r="E651" s="817"/>
      <c r="F651" s="817"/>
      <c r="G651" s="817"/>
      <c r="H651" s="818"/>
      <c r="I651" s="814"/>
      <c r="J651" s="815"/>
      <c r="K651" s="815"/>
      <c r="L651" s="815"/>
      <c r="M651" s="815"/>
      <c r="N651" s="815"/>
      <c r="O651" s="815"/>
      <c r="P651" s="815"/>
      <c r="Q651" s="815"/>
      <c r="R651" s="815"/>
      <c r="S651" s="815"/>
      <c r="T651" s="815"/>
      <c r="U651" s="815"/>
      <c r="V651" s="815"/>
      <c r="W651" s="815"/>
      <c r="X651" s="815"/>
      <c r="Y651" s="815"/>
      <c r="Z651" s="815"/>
      <c r="AA651" s="815"/>
      <c r="AB651" s="815"/>
    </row>
    <row r="652">
      <c r="A652" s="815"/>
      <c r="B652" s="814"/>
      <c r="C652" s="814"/>
      <c r="D652" s="821"/>
      <c r="E652" s="822" t="s">
        <v>35</v>
      </c>
      <c r="F652" s="822" t="s">
        <v>164</v>
      </c>
      <c r="G652" s="822" t="s">
        <v>165</v>
      </c>
      <c r="H652" s="823" t="s">
        <v>166</v>
      </c>
      <c r="I652" s="6"/>
      <c r="J652" s="815"/>
      <c r="K652" s="815"/>
      <c r="L652" s="915"/>
      <c r="M652" s="915"/>
      <c r="N652" s="815"/>
      <c r="O652" s="815"/>
      <c r="P652" s="815"/>
      <c r="Q652" s="815"/>
      <c r="R652" s="815"/>
      <c r="S652" s="815"/>
      <c r="T652" s="815"/>
      <c r="U652" s="815"/>
      <c r="V652" s="815"/>
      <c r="W652" s="815"/>
      <c r="X652" s="815"/>
      <c r="Y652" s="815"/>
      <c r="Z652" s="815"/>
      <c r="AA652" s="815"/>
      <c r="AB652" s="815"/>
    </row>
    <row r="653">
      <c r="A653" s="815"/>
      <c r="B653" s="814"/>
      <c r="C653" s="814"/>
      <c r="D653" s="821"/>
      <c r="E653" s="221" t="s">
        <v>326</v>
      </c>
      <c r="F653" s="403">
        <f t="shared" ref="F653:H653" si="311">(F321)</f>
        <v>3046.63</v>
      </c>
      <c r="G653" s="403">
        <f t="shared" si="311"/>
        <v>1954.03</v>
      </c>
      <c r="H653" s="403">
        <f t="shared" si="311"/>
        <v>3430.4</v>
      </c>
      <c r="I653" s="6"/>
      <c r="J653" s="815"/>
      <c r="K653" s="815"/>
      <c r="L653" s="915"/>
      <c r="M653" s="915"/>
      <c r="N653" s="815"/>
      <c r="O653" s="815"/>
      <c r="P653" s="815"/>
      <c r="Q653" s="815"/>
      <c r="R653" s="815"/>
      <c r="S653" s="815"/>
      <c r="T653" s="815"/>
      <c r="U653" s="815"/>
      <c r="V653" s="815"/>
      <c r="W653" s="815"/>
      <c r="X653" s="815"/>
      <c r="Y653" s="815"/>
      <c r="Z653" s="815"/>
      <c r="AA653" s="815"/>
      <c r="AB653" s="815"/>
    </row>
    <row r="654">
      <c r="A654" s="815"/>
      <c r="B654" s="814"/>
      <c r="C654" s="814"/>
      <c r="D654" s="821"/>
      <c r="E654" s="221" t="s">
        <v>365</v>
      </c>
      <c r="F654" s="403">
        <f>(I645)</f>
        <v>6469.73</v>
      </c>
      <c r="G654" s="403">
        <f>(I646)</f>
        <v>3126.75</v>
      </c>
      <c r="H654" s="403">
        <f>(I647)</f>
        <v>5462.15</v>
      </c>
      <c r="I654" s="6"/>
      <c r="J654" s="815"/>
      <c r="K654" s="915"/>
      <c r="L654" s="815"/>
      <c r="M654" s="815"/>
      <c r="N654" s="815"/>
      <c r="O654" s="815"/>
      <c r="P654" s="815"/>
      <c r="Q654" s="815"/>
      <c r="R654" s="815"/>
      <c r="S654" s="815"/>
      <c r="T654" s="815"/>
      <c r="U654" s="815"/>
      <c r="V654" s="815"/>
      <c r="W654" s="815"/>
      <c r="X654" s="815"/>
      <c r="Y654" s="815"/>
      <c r="Z654" s="815"/>
      <c r="AA654" s="815"/>
      <c r="AB654" s="815"/>
    </row>
    <row r="655">
      <c r="A655" s="815"/>
      <c r="B655" s="814"/>
      <c r="C655" s="814"/>
      <c r="D655" s="821"/>
      <c r="E655" s="353" t="s">
        <v>9</v>
      </c>
      <c r="F655" s="354">
        <f t="shared" ref="F655:H655" si="312">SUM(F653:F654)</f>
        <v>9516.36</v>
      </c>
      <c r="G655" s="354">
        <f t="shared" si="312"/>
        <v>5080.78</v>
      </c>
      <c r="H655" s="354">
        <f t="shared" si="312"/>
        <v>8892.55</v>
      </c>
      <c r="I655" s="6"/>
      <c r="J655" s="815"/>
      <c r="K655" s="915"/>
      <c r="L655" s="815"/>
      <c r="M655" s="815"/>
      <c r="N655" s="815"/>
      <c r="O655" s="815"/>
      <c r="P655" s="815"/>
      <c r="Q655" s="815"/>
      <c r="R655" s="815"/>
      <c r="S655" s="815"/>
      <c r="T655" s="815"/>
      <c r="U655" s="815"/>
      <c r="V655" s="815"/>
      <c r="W655" s="815"/>
      <c r="X655" s="815"/>
      <c r="Y655" s="815"/>
      <c r="Z655" s="815"/>
      <c r="AA655" s="815"/>
      <c r="AB655" s="815"/>
    </row>
    <row r="656">
      <c r="A656" s="815"/>
      <c r="B656" s="814"/>
      <c r="C656" s="814"/>
      <c r="D656" s="821"/>
      <c r="E656" s="838" t="s">
        <v>167</v>
      </c>
      <c r="F656" s="916">
        <f>(F655/27000)</f>
        <v>0.3524577778</v>
      </c>
      <c r="G656" s="916">
        <f>(G655/21000)</f>
        <v>0.2419419048</v>
      </c>
      <c r="H656" s="916">
        <f>(H655/29000)</f>
        <v>0.3066396552</v>
      </c>
      <c r="I656" s="6"/>
      <c r="J656" s="815"/>
      <c r="K656" s="815"/>
      <c r="L656" s="815"/>
      <c r="M656" s="815"/>
      <c r="N656" s="815"/>
      <c r="O656" s="815"/>
      <c r="P656" s="815"/>
      <c r="Q656" s="815"/>
      <c r="R656" s="815"/>
      <c r="S656" s="815"/>
      <c r="T656" s="815"/>
      <c r="U656" s="815"/>
      <c r="V656" s="815"/>
      <c r="W656" s="815"/>
      <c r="X656" s="815"/>
      <c r="Y656" s="815"/>
      <c r="Z656" s="815"/>
      <c r="AA656" s="815"/>
      <c r="AB656" s="815"/>
    </row>
    <row r="657">
      <c r="A657" s="815"/>
      <c r="B657" s="814"/>
      <c r="C657" s="814"/>
      <c r="D657" s="814"/>
      <c r="E657" s="917" t="s">
        <v>339</v>
      </c>
      <c r="F657" s="823">
        <f t="shared" ref="F657:H657" si="313">(F655/10*30)</f>
        <v>28549.08</v>
      </c>
      <c r="G657" s="823">
        <f t="shared" si="313"/>
        <v>15242.34</v>
      </c>
      <c r="H657" s="823">
        <f t="shared" si="313"/>
        <v>26677.65</v>
      </c>
      <c r="I657" s="6"/>
      <c r="J657" s="815"/>
      <c r="K657" s="815"/>
      <c r="L657" s="815"/>
      <c r="M657" s="815"/>
      <c r="N657" s="815"/>
      <c r="O657" s="815"/>
      <c r="P657" s="815"/>
      <c r="Q657" s="815"/>
      <c r="R657" s="815"/>
      <c r="S657" s="815"/>
      <c r="T657" s="815"/>
      <c r="U657" s="815"/>
      <c r="V657" s="815"/>
      <c r="W657" s="815"/>
      <c r="X657" s="815"/>
      <c r="Y657" s="815"/>
      <c r="Z657" s="815"/>
      <c r="AA657" s="815"/>
      <c r="AB657" s="815"/>
    </row>
    <row r="658">
      <c r="A658" s="816"/>
      <c r="B658" s="817"/>
      <c r="C658" s="817"/>
      <c r="D658" s="817"/>
      <c r="E658" s="817"/>
      <c r="F658" s="817"/>
      <c r="G658" s="817"/>
      <c r="H658" s="818"/>
      <c r="I658" s="817"/>
      <c r="J658" s="815"/>
      <c r="K658" s="815"/>
      <c r="L658" s="815"/>
      <c r="M658" s="815"/>
      <c r="N658" s="815"/>
      <c r="O658" s="815"/>
      <c r="P658" s="815"/>
      <c r="Q658" s="815"/>
      <c r="R658" s="815"/>
      <c r="S658" s="815"/>
      <c r="T658" s="815"/>
      <c r="U658" s="815"/>
      <c r="V658" s="815"/>
      <c r="W658" s="815"/>
      <c r="X658" s="815"/>
      <c r="Y658" s="815"/>
      <c r="Z658" s="815"/>
      <c r="AA658" s="815"/>
      <c r="AB658" s="815"/>
    </row>
    <row r="659">
      <c r="A659" s="320"/>
      <c r="B659" s="813"/>
      <c r="C659" s="813"/>
      <c r="D659" s="813"/>
      <c r="E659" s="813"/>
      <c r="F659" s="813"/>
      <c r="G659" s="813"/>
      <c r="H659" s="918"/>
      <c r="I659" s="813" t="s">
        <v>9</v>
      </c>
      <c r="J659" s="815"/>
      <c r="K659" s="815"/>
      <c r="L659" s="815"/>
      <c r="M659" s="815"/>
      <c r="N659" s="815"/>
      <c r="O659" s="815"/>
      <c r="P659" s="815"/>
      <c r="Q659" s="815"/>
      <c r="R659" s="815"/>
      <c r="S659" s="815"/>
      <c r="T659" s="815"/>
      <c r="U659" s="815"/>
      <c r="V659" s="815"/>
      <c r="W659" s="815"/>
      <c r="X659" s="815"/>
      <c r="Y659" s="815"/>
      <c r="Z659" s="815"/>
      <c r="AA659" s="815"/>
      <c r="AB659" s="815"/>
    </row>
    <row r="660">
      <c r="A660" s="819" t="s">
        <v>168</v>
      </c>
      <c r="B660" s="356">
        <f t="shared" ref="B660:G660" si="314">sum(B456, B536, B583,B633,B650)</f>
        <v>0</v>
      </c>
      <c r="C660" s="356">
        <f t="shared" si="314"/>
        <v>0</v>
      </c>
      <c r="D660" s="356">
        <f t="shared" si="314"/>
        <v>0</v>
      </c>
      <c r="E660" s="356">
        <f t="shared" si="314"/>
        <v>0</v>
      </c>
      <c r="F660" s="356">
        <f t="shared" si="314"/>
        <v>0</v>
      </c>
      <c r="G660" s="356">
        <f t="shared" si="314"/>
        <v>0</v>
      </c>
      <c r="H660" s="334">
        <f>SUM(H650)</f>
        <v>0</v>
      </c>
      <c r="I660" s="356">
        <f>SUM(B660:H660)</f>
        <v>0</v>
      </c>
      <c r="J660" s="815"/>
      <c r="K660" s="815"/>
      <c r="L660" s="815"/>
      <c r="M660" s="815"/>
      <c r="N660" s="815"/>
      <c r="O660" s="815"/>
      <c r="P660" s="815"/>
      <c r="Q660" s="815"/>
      <c r="R660" s="815"/>
      <c r="S660" s="815"/>
      <c r="T660" s="815"/>
      <c r="U660" s="815"/>
      <c r="V660" s="815"/>
      <c r="W660" s="815"/>
      <c r="X660" s="815"/>
      <c r="Y660" s="815"/>
      <c r="Z660" s="815"/>
      <c r="AA660" s="815"/>
      <c r="AB660" s="815"/>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c r="A663" s="770" t="s">
        <v>381</v>
      </c>
      <c r="B663" s="771">
        <v>11.0</v>
      </c>
      <c r="C663" s="771">
        <v>12.0</v>
      </c>
      <c r="D663" s="771">
        <v>13.0</v>
      </c>
      <c r="E663" s="771">
        <v>14.0</v>
      </c>
      <c r="F663" s="771">
        <v>15.0</v>
      </c>
      <c r="G663" s="771">
        <v>16.0</v>
      </c>
      <c r="H663" s="772"/>
      <c r="I663" s="772"/>
      <c r="J663" s="773"/>
      <c r="K663" s="770" t="s">
        <v>381</v>
      </c>
      <c r="L663" s="772"/>
      <c r="M663" s="772"/>
      <c r="N663" s="772"/>
      <c r="O663" s="772"/>
      <c r="P663" s="772"/>
      <c r="Q663" s="774"/>
      <c r="R663" s="774"/>
      <c r="S663" s="774"/>
      <c r="T663" s="774"/>
      <c r="U663" s="774"/>
      <c r="V663" s="774"/>
      <c r="W663" s="774"/>
      <c r="X663" s="774"/>
      <c r="Y663" s="774"/>
      <c r="Z663" s="774"/>
      <c r="AA663" s="774"/>
      <c r="AB663" s="774"/>
    </row>
    <row r="664">
      <c r="A664" s="775" t="s">
        <v>305</v>
      </c>
      <c r="B664" s="776" t="s">
        <v>2</v>
      </c>
      <c r="C664" s="776" t="s">
        <v>3</v>
      </c>
      <c r="D664" s="776" t="s">
        <v>4</v>
      </c>
      <c r="E664" s="776" t="s">
        <v>5</v>
      </c>
      <c r="F664" s="776" t="s">
        <v>6</v>
      </c>
      <c r="G664" s="776" t="s">
        <v>7</v>
      </c>
      <c r="H664" s="776" t="s">
        <v>9</v>
      </c>
      <c r="I664" s="776" t="s">
        <v>71</v>
      </c>
      <c r="J664" s="773"/>
      <c r="K664" s="776" t="s">
        <v>70</v>
      </c>
      <c r="L664" s="776" t="s">
        <v>72</v>
      </c>
      <c r="M664" s="776" t="s">
        <v>13</v>
      </c>
      <c r="N664" s="777" t="s">
        <v>73</v>
      </c>
      <c r="O664" s="776" t="s">
        <v>13</v>
      </c>
      <c r="P664" s="777" t="s">
        <v>74</v>
      </c>
      <c r="Q664" s="774"/>
      <c r="R664" s="774"/>
      <c r="S664" s="774"/>
      <c r="T664" s="774"/>
      <c r="U664" s="774"/>
      <c r="V664" s="774"/>
      <c r="W664" s="774"/>
      <c r="X664" s="774"/>
      <c r="Y664" s="774"/>
      <c r="Z664" s="774"/>
      <c r="AA664" s="774"/>
      <c r="AB664" s="774"/>
    </row>
    <row r="665">
      <c r="A665" s="778" t="s">
        <v>75</v>
      </c>
      <c r="B665" s="779">
        <f t="shared" ref="B665:G665" si="315"> sum(B666, B667, B668, B669,B670,B671,B672,B673,B674,B675,B676,B677)</f>
        <v>12</v>
      </c>
      <c r="C665" s="779">
        <f t="shared" si="315"/>
        <v>55</v>
      </c>
      <c r="D665" s="779">
        <f t="shared" si="315"/>
        <v>38</v>
      </c>
      <c r="E665" s="779">
        <f t="shared" si="315"/>
        <v>34</v>
      </c>
      <c r="F665" s="779">
        <f t="shared" si="315"/>
        <v>2</v>
      </c>
      <c r="G665" s="779">
        <f t="shared" si="315"/>
        <v>4</v>
      </c>
      <c r="H665" s="780">
        <f t="shared" ref="H665:H684" si="316">SUM(B665:G665)</f>
        <v>145</v>
      </c>
      <c r="I665" s="779">
        <v>0.0</v>
      </c>
      <c r="J665" s="773"/>
      <c r="K665" s="778" t="s">
        <v>75</v>
      </c>
      <c r="L665" s="779"/>
      <c r="M665" s="779"/>
      <c r="N665" s="779"/>
      <c r="O665" s="779"/>
      <c r="P665" s="779"/>
      <c r="Q665" s="774"/>
      <c r="R665" s="774"/>
      <c r="S665" s="774"/>
      <c r="T665" s="774"/>
      <c r="U665" s="774"/>
      <c r="V665" s="774"/>
      <c r="W665" s="774"/>
      <c r="X665" s="774"/>
      <c r="Y665" s="774"/>
      <c r="Z665" s="774"/>
      <c r="AA665" s="774"/>
      <c r="AB665" s="774"/>
    </row>
    <row r="666">
      <c r="A666" s="781" t="s">
        <v>76</v>
      </c>
      <c r="B666" s="782">
        <v>0.0</v>
      </c>
      <c r="C666" s="782">
        <v>26.0</v>
      </c>
      <c r="D666" s="782">
        <v>13.0</v>
      </c>
      <c r="E666" s="782">
        <v>11.0</v>
      </c>
      <c r="F666" s="782">
        <v>0.0</v>
      </c>
      <c r="G666" s="782">
        <v>0.0</v>
      </c>
      <c r="H666" s="783">
        <f t="shared" si="316"/>
        <v>50</v>
      </c>
      <c r="I666" s="784">
        <f>sum(H666:H668)</f>
        <v>74</v>
      </c>
      <c r="J666" s="785"/>
      <c r="K666" s="781" t="s">
        <v>76</v>
      </c>
      <c r="L666" s="786">
        <v>110.0</v>
      </c>
      <c r="M666" s="784">
        <f>(L666-H666)</f>
        <v>60</v>
      </c>
      <c r="N666" s="782">
        <v>40.0</v>
      </c>
      <c r="O666" s="784">
        <f t="shared" ref="O666:O667" si="317">sum(M666,N666)</f>
        <v>100</v>
      </c>
      <c r="P666" s="786" t="s">
        <v>382</v>
      </c>
      <c r="Q666" s="956"/>
      <c r="R666" s="774"/>
      <c r="S666" s="774"/>
      <c r="T666" s="774"/>
      <c r="U666" s="774"/>
      <c r="V666" s="774"/>
      <c r="W666" s="774"/>
      <c r="X666" s="774"/>
      <c r="Y666" s="774"/>
      <c r="Z666" s="774"/>
      <c r="AA666" s="774"/>
      <c r="AB666" s="774"/>
    </row>
    <row r="667">
      <c r="A667" s="788" t="s">
        <v>77</v>
      </c>
      <c r="B667" s="789">
        <v>0.0</v>
      </c>
      <c r="C667" s="790">
        <v>2.0</v>
      </c>
      <c r="D667" s="790">
        <v>0.0</v>
      </c>
      <c r="E667" s="790">
        <v>0.0</v>
      </c>
      <c r="F667" s="790">
        <v>0.0</v>
      </c>
      <c r="G667" s="796">
        <v>0.0</v>
      </c>
      <c r="H667" s="791">
        <f t="shared" si="316"/>
        <v>2</v>
      </c>
      <c r="I667" s="306">
        <f>(I666/60)</f>
        <v>1.233333333</v>
      </c>
      <c r="J667" s="785"/>
      <c r="K667" s="788" t="s">
        <v>77</v>
      </c>
      <c r="L667" s="789">
        <v>35.0</v>
      </c>
      <c r="M667" s="793">
        <f>(L667-H667-H668)</f>
        <v>11</v>
      </c>
      <c r="N667" s="790">
        <v>15.0</v>
      </c>
      <c r="O667" s="792">
        <f t="shared" si="317"/>
        <v>26</v>
      </c>
      <c r="P667" s="793"/>
      <c r="Q667" s="774"/>
      <c r="R667" s="774"/>
      <c r="S667" s="774"/>
      <c r="T667" s="774"/>
      <c r="U667" s="774"/>
      <c r="V667" s="774"/>
      <c r="W667" s="774"/>
      <c r="X667" s="774"/>
      <c r="Y667" s="774"/>
      <c r="Z667" s="774"/>
      <c r="AA667" s="774"/>
      <c r="AB667" s="774"/>
    </row>
    <row r="668">
      <c r="A668" s="788" t="s">
        <v>78</v>
      </c>
      <c r="B668" s="789">
        <v>0.0</v>
      </c>
      <c r="C668" s="790">
        <v>9.0</v>
      </c>
      <c r="D668" s="790">
        <v>3.0</v>
      </c>
      <c r="E668" s="790">
        <v>10.0</v>
      </c>
      <c r="F668" s="790">
        <v>0.0</v>
      </c>
      <c r="G668" s="796">
        <v>0.0</v>
      </c>
      <c r="H668" s="791">
        <f t="shared" si="316"/>
        <v>22</v>
      </c>
      <c r="I668" s="792"/>
      <c r="J668" s="785"/>
      <c r="K668" s="788" t="s">
        <v>78</v>
      </c>
      <c r="L668" s="793" t="s">
        <v>79</v>
      </c>
      <c r="M668" s="792" t="s">
        <v>79</v>
      </c>
      <c r="N668" s="790" t="s">
        <v>79</v>
      </c>
      <c r="O668" s="792" t="s">
        <v>79</v>
      </c>
      <c r="P668" s="793"/>
      <c r="Q668" s="774"/>
      <c r="R668" s="774"/>
      <c r="S668" s="774"/>
      <c r="T668" s="774"/>
      <c r="U668" s="774"/>
      <c r="V668" s="774"/>
      <c r="W668" s="774"/>
      <c r="X668" s="774"/>
      <c r="Y668" s="774"/>
      <c r="Z668" s="774"/>
      <c r="AA668" s="774"/>
      <c r="AB668" s="774"/>
    </row>
    <row r="669">
      <c r="A669" s="781" t="s">
        <v>81</v>
      </c>
      <c r="B669" s="786">
        <v>3.0</v>
      </c>
      <c r="C669" s="786">
        <v>2.0</v>
      </c>
      <c r="D669" s="786">
        <v>7.0</v>
      </c>
      <c r="E669" s="786">
        <v>5.0</v>
      </c>
      <c r="F669" s="786">
        <v>0.0</v>
      </c>
      <c r="G669" s="782">
        <v>4.0</v>
      </c>
      <c r="H669" s="783">
        <f t="shared" si="316"/>
        <v>21</v>
      </c>
      <c r="I669" s="784">
        <f>sum(H669:H671)</f>
        <v>21</v>
      </c>
      <c r="J669" s="794"/>
      <c r="K669" s="781" t="s">
        <v>81</v>
      </c>
      <c r="L669" s="786">
        <v>25.0</v>
      </c>
      <c r="M669" s="784">
        <f>(L669-H669)</f>
        <v>4</v>
      </c>
      <c r="N669" s="782">
        <v>20.0</v>
      </c>
      <c r="O669" s="784">
        <f t="shared" ref="O669:O670" si="318">sum(M669,N669)</f>
        <v>24</v>
      </c>
      <c r="P669" s="786" t="s">
        <v>382</v>
      </c>
      <c r="Q669" s="957" t="s">
        <v>383</v>
      </c>
      <c r="R669" s="774"/>
      <c r="S669" s="774"/>
      <c r="T669" s="774"/>
      <c r="U669" s="774"/>
      <c r="V669" s="774"/>
      <c r="W669" s="774"/>
      <c r="X669" s="774"/>
      <c r="Y669" s="774"/>
      <c r="Z669" s="774"/>
      <c r="AA669" s="774"/>
      <c r="AB669" s="774"/>
    </row>
    <row r="670">
      <c r="A670" s="788" t="s">
        <v>77</v>
      </c>
      <c r="B670" s="789">
        <v>0.0</v>
      </c>
      <c r="C670" s="790">
        <v>0.0</v>
      </c>
      <c r="D670" s="790">
        <v>0.0</v>
      </c>
      <c r="E670" s="790">
        <v>0.0</v>
      </c>
      <c r="F670" s="790">
        <v>0.0</v>
      </c>
      <c r="G670" s="790">
        <v>0.0</v>
      </c>
      <c r="H670" s="791">
        <f t="shared" si="316"/>
        <v>0</v>
      </c>
      <c r="I670" s="306">
        <f>(I669/60)</f>
        <v>0.35</v>
      </c>
      <c r="J670" s="794"/>
      <c r="K670" s="788" t="s">
        <v>77</v>
      </c>
      <c r="L670" s="789">
        <v>0.0</v>
      </c>
      <c r="M670" s="793">
        <f>(L670-H670-H671)</f>
        <v>0</v>
      </c>
      <c r="N670" s="790">
        <v>0.0</v>
      </c>
      <c r="O670" s="792">
        <f t="shared" si="318"/>
        <v>0</v>
      </c>
      <c r="P670" s="792"/>
      <c r="Q670" s="774"/>
      <c r="R670" s="774"/>
      <c r="S670" s="774"/>
      <c r="T670" s="774"/>
      <c r="U670" s="774"/>
      <c r="V670" s="774"/>
      <c r="W670" s="774"/>
      <c r="X670" s="774"/>
      <c r="Y670" s="774"/>
      <c r="Z670" s="774"/>
      <c r="AA670" s="774"/>
      <c r="AB670" s="774"/>
    </row>
    <row r="671">
      <c r="A671" s="788" t="s">
        <v>78</v>
      </c>
      <c r="B671" s="789">
        <v>0.0</v>
      </c>
      <c r="C671" s="790">
        <v>0.0</v>
      </c>
      <c r="D671" s="790">
        <v>0.0</v>
      </c>
      <c r="E671" s="790">
        <v>0.0</v>
      </c>
      <c r="F671" s="790">
        <v>0.0</v>
      </c>
      <c r="G671" s="790">
        <v>0.0</v>
      </c>
      <c r="H671" s="791">
        <f t="shared" si="316"/>
        <v>0</v>
      </c>
      <c r="I671" s="792"/>
      <c r="J671" s="794"/>
      <c r="K671" s="788" t="s">
        <v>78</v>
      </c>
      <c r="L671" s="793" t="s">
        <v>79</v>
      </c>
      <c r="M671" s="792" t="s">
        <v>79</v>
      </c>
      <c r="N671" s="790" t="s">
        <v>79</v>
      </c>
      <c r="O671" s="792" t="s">
        <v>79</v>
      </c>
      <c r="P671" s="792"/>
      <c r="Q671" s="774"/>
      <c r="R671" s="774"/>
      <c r="S671" s="774"/>
      <c r="T671" s="774"/>
      <c r="U671" s="774"/>
      <c r="V671" s="774"/>
      <c r="W671" s="774"/>
      <c r="X671" s="774"/>
      <c r="Y671" s="774"/>
      <c r="Z671" s="774"/>
      <c r="AA671" s="774"/>
      <c r="AB671" s="774"/>
    </row>
    <row r="672">
      <c r="A672" s="781" t="s">
        <v>287</v>
      </c>
      <c r="B672" s="782">
        <v>0.0</v>
      </c>
      <c r="C672" s="782">
        <v>1.0</v>
      </c>
      <c r="D672" s="782">
        <v>0.0</v>
      </c>
      <c r="E672" s="782">
        <v>5.0</v>
      </c>
      <c r="F672" s="782">
        <v>0.0</v>
      </c>
      <c r="G672" s="782">
        <v>0.0</v>
      </c>
      <c r="H672" s="783">
        <f t="shared" si="316"/>
        <v>6</v>
      </c>
      <c r="I672" s="784">
        <f>sum(H672:H674)</f>
        <v>7</v>
      </c>
      <c r="J672" s="920"/>
      <c r="K672" s="781" t="s">
        <v>287</v>
      </c>
      <c r="L672" s="786">
        <v>41.0</v>
      </c>
      <c r="M672" s="784">
        <f>(L672-H672)</f>
        <v>35</v>
      </c>
      <c r="N672" s="782">
        <v>0.0</v>
      </c>
      <c r="O672" s="784">
        <f t="shared" ref="O672:O673" si="319">sum(M672,N672)</f>
        <v>35</v>
      </c>
      <c r="P672" s="784"/>
      <c r="Q672" s="956" t="s">
        <v>384</v>
      </c>
      <c r="R672" s="774"/>
      <c r="S672" s="774"/>
      <c r="T672" s="774"/>
      <c r="U672" s="774"/>
      <c r="V672" s="774"/>
      <c r="W672" s="774"/>
      <c r="X672" s="774"/>
      <c r="Y672" s="774"/>
      <c r="Z672" s="774"/>
      <c r="AA672" s="774"/>
      <c r="AB672" s="774"/>
    </row>
    <row r="673">
      <c r="A673" s="788" t="s">
        <v>77</v>
      </c>
      <c r="B673" s="789">
        <v>0.0</v>
      </c>
      <c r="C673" s="790">
        <v>0.0</v>
      </c>
      <c r="D673" s="790">
        <v>0.0</v>
      </c>
      <c r="E673" s="790">
        <v>0.0</v>
      </c>
      <c r="F673" s="790">
        <v>0.0</v>
      </c>
      <c r="G673" s="796">
        <v>0.0</v>
      </c>
      <c r="H673" s="791">
        <f t="shared" si="316"/>
        <v>0</v>
      </c>
      <c r="I673" s="306">
        <f>(I672/60)</f>
        <v>0.1166666667</v>
      </c>
      <c r="J673" s="920"/>
      <c r="K673" s="788" t="s">
        <v>77</v>
      </c>
      <c r="L673" s="789">
        <v>6.0</v>
      </c>
      <c r="M673" s="793">
        <f>(L673-H673-H674)</f>
        <v>5</v>
      </c>
      <c r="N673" s="790">
        <v>0.0</v>
      </c>
      <c r="O673" s="792">
        <f t="shared" si="319"/>
        <v>5</v>
      </c>
      <c r="P673" s="793"/>
      <c r="Q673" s="774"/>
      <c r="R673" s="774"/>
      <c r="S673" s="774"/>
      <c r="T673" s="774"/>
      <c r="U673" s="774"/>
      <c r="V673" s="774"/>
      <c r="W673" s="774"/>
      <c r="X673" s="774"/>
      <c r="Y673" s="774"/>
      <c r="Z673" s="774"/>
      <c r="AA673" s="774"/>
      <c r="AB673" s="774"/>
    </row>
    <row r="674">
      <c r="A674" s="788" t="s">
        <v>78</v>
      </c>
      <c r="B674" s="789">
        <v>0.0</v>
      </c>
      <c r="C674" s="790">
        <v>1.0</v>
      </c>
      <c r="D674" s="790">
        <v>0.0</v>
      </c>
      <c r="E674" s="790">
        <v>0.0</v>
      </c>
      <c r="F674" s="790">
        <v>0.0</v>
      </c>
      <c r="G674" s="796">
        <v>0.0</v>
      </c>
      <c r="H674" s="791">
        <f t="shared" si="316"/>
        <v>1</v>
      </c>
      <c r="I674" s="792"/>
      <c r="J674" s="958"/>
      <c r="K674" s="788" t="s">
        <v>78</v>
      </c>
      <c r="L674" s="793" t="s">
        <v>79</v>
      </c>
      <c r="M674" s="792" t="s">
        <v>79</v>
      </c>
      <c r="N674" s="790" t="s">
        <v>79</v>
      </c>
      <c r="O674" s="792" t="s">
        <v>79</v>
      </c>
      <c r="P674" s="793"/>
      <c r="Q674" s="774"/>
      <c r="R674" s="774"/>
      <c r="S674" s="774"/>
      <c r="T674" s="774"/>
      <c r="U674" s="774"/>
      <c r="V674" s="774"/>
      <c r="W674" s="774"/>
      <c r="X674" s="774"/>
      <c r="Y674" s="774"/>
      <c r="Z674" s="774"/>
      <c r="AA674" s="774"/>
      <c r="AB674" s="774"/>
    </row>
    <row r="675">
      <c r="A675" s="795" t="s">
        <v>341</v>
      </c>
      <c r="B675" s="782">
        <v>8.0</v>
      </c>
      <c r="C675" s="782">
        <v>11.0</v>
      </c>
      <c r="D675" s="782">
        <v>14.0</v>
      </c>
      <c r="E675" s="782">
        <v>3.0</v>
      </c>
      <c r="F675" s="782">
        <v>2.0</v>
      </c>
      <c r="G675" s="782">
        <v>0.0</v>
      </c>
      <c r="H675" s="783">
        <f t="shared" si="316"/>
        <v>38</v>
      </c>
      <c r="I675" s="784">
        <f>sum(H675:H677)</f>
        <v>43</v>
      </c>
      <c r="J675" s="794"/>
      <c r="K675" s="795" t="s">
        <v>341</v>
      </c>
      <c r="L675" s="786">
        <v>40.0</v>
      </c>
      <c r="M675" s="784">
        <f>(L675-H675)</f>
        <v>2</v>
      </c>
      <c r="N675" s="782">
        <v>60.0</v>
      </c>
      <c r="O675" s="784">
        <f t="shared" ref="O675:O676" si="320">sum(M675,N675)</f>
        <v>62</v>
      </c>
      <c r="P675" s="786" t="s">
        <v>382</v>
      </c>
      <c r="Q675" s="956"/>
      <c r="R675" s="774"/>
      <c r="S675" s="774"/>
      <c r="T675" s="774"/>
      <c r="U675" s="774"/>
      <c r="V675" s="774"/>
      <c r="W675" s="774"/>
      <c r="X675" s="774"/>
      <c r="Y675" s="774"/>
      <c r="Z675" s="774"/>
      <c r="AA675" s="774"/>
      <c r="AB675" s="774"/>
    </row>
    <row r="676">
      <c r="A676" s="788" t="s">
        <v>77</v>
      </c>
      <c r="B676" s="789">
        <v>0.0</v>
      </c>
      <c r="C676" s="790">
        <v>0.0</v>
      </c>
      <c r="D676" s="790">
        <v>0.0</v>
      </c>
      <c r="E676" s="790">
        <v>0.0</v>
      </c>
      <c r="F676" s="790">
        <v>0.0</v>
      </c>
      <c r="G676" s="796">
        <v>0.0</v>
      </c>
      <c r="H676" s="791">
        <f t="shared" si="316"/>
        <v>0</v>
      </c>
      <c r="I676" s="306">
        <f>(I675/60)</f>
        <v>0.7166666667</v>
      </c>
      <c r="J676" s="794"/>
      <c r="K676" s="788" t="s">
        <v>77</v>
      </c>
      <c r="L676" s="789">
        <v>5.0</v>
      </c>
      <c r="M676" s="793">
        <f>(L676-H676-H677)</f>
        <v>0</v>
      </c>
      <c r="N676" s="790">
        <v>5.0</v>
      </c>
      <c r="O676" s="792">
        <f t="shared" si="320"/>
        <v>5</v>
      </c>
      <c r="P676" s="793"/>
      <c r="Q676" s="774"/>
      <c r="R676" s="774"/>
      <c r="S676" s="774"/>
      <c r="T676" s="774"/>
      <c r="U676" s="774"/>
      <c r="V676" s="774"/>
      <c r="W676" s="774"/>
      <c r="X676" s="774"/>
      <c r="Y676" s="774"/>
      <c r="Z676" s="774"/>
      <c r="AA676" s="774"/>
      <c r="AB676" s="774"/>
    </row>
    <row r="677">
      <c r="A677" s="788" t="s">
        <v>78</v>
      </c>
      <c r="B677" s="789">
        <v>1.0</v>
      </c>
      <c r="C677" s="790">
        <v>3.0</v>
      </c>
      <c r="D677" s="790">
        <v>1.0</v>
      </c>
      <c r="E677" s="790">
        <v>0.0</v>
      </c>
      <c r="F677" s="790">
        <v>0.0</v>
      </c>
      <c r="G677" s="796">
        <v>0.0</v>
      </c>
      <c r="H677" s="791">
        <f t="shared" si="316"/>
        <v>5</v>
      </c>
      <c r="I677" s="792"/>
      <c r="J677" s="794"/>
      <c r="K677" s="788" t="s">
        <v>78</v>
      </c>
      <c r="L677" s="793" t="s">
        <v>79</v>
      </c>
      <c r="M677" s="792" t="s">
        <v>79</v>
      </c>
      <c r="N677" s="790" t="s">
        <v>79</v>
      </c>
      <c r="O677" s="792" t="s">
        <v>79</v>
      </c>
      <c r="P677" s="793"/>
      <c r="Q677" s="774"/>
      <c r="R677" s="774"/>
      <c r="S677" s="774"/>
      <c r="T677" s="774"/>
      <c r="U677" s="774"/>
      <c r="V677" s="774"/>
      <c r="W677" s="774"/>
      <c r="X677" s="774"/>
      <c r="Y677" s="774"/>
      <c r="Z677" s="774"/>
      <c r="AA677" s="774"/>
      <c r="AB677" s="774"/>
    </row>
    <row r="678">
      <c r="A678" s="778" t="s">
        <v>268</v>
      </c>
      <c r="B678" s="779">
        <f t="shared" ref="B678:G678" si="321"> sum(B679, B680, B681, B682,B683,B684,B685,B686,B687,B688,B689,B690)</f>
        <v>14</v>
      </c>
      <c r="C678" s="779">
        <f t="shared" si="321"/>
        <v>30</v>
      </c>
      <c r="D678" s="779">
        <f t="shared" si="321"/>
        <v>39</v>
      </c>
      <c r="E678" s="779">
        <f t="shared" si="321"/>
        <v>24</v>
      </c>
      <c r="F678" s="779">
        <f t="shared" si="321"/>
        <v>0</v>
      </c>
      <c r="G678" s="779">
        <f t="shared" si="321"/>
        <v>22</v>
      </c>
      <c r="H678" s="780">
        <f t="shared" si="316"/>
        <v>129</v>
      </c>
      <c r="I678" s="779">
        <v>0.0</v>
      </c>
      <c r="J678" s="773"/>
      <c r="K678" s="778" t="s">
        <v>268</v>
      </c>
      <c r="L678" s="779"/>
      <c r="M678" s="779"/>
      <c r="N678" s="779"/>
      <c r="O678" s="779"/>
      <c r="P678" s="779"/>
      <c r="Q678" s="774"/>
      <c r="R678" s="774"/>
      <c r="S678" s="774"/>
      <c r="T678" s="774"/>
      <c r="U678" s="774"/>
      <c r="V678" s="774"/>
      <c r="W678" s="774"/>
      <c r="X678" s="774"/>
      <c r="Y678" s="774"/>
      <c r="Z678" s="774"/>
      <c r="AA678" s="774"/>
      <c r="AB678" s="774"/>
    </row>
    <row r="679">
      <c r="A679" s="781" t="s">
        <v>212</v>
      </c>
      <c r="B679" s="782">
        <v>5.0</v>
      </c>
      <c r="C679" s="782">
        <v>13.0</v>
      </c>
      <c r="D679" s="782">
        <v>4.0</v>
      </c>
      <c r="E679" s="782">
        <v>6.0</v>
      </c>
      <c r="F679" s="782">
        <v>0.0</v>
      </c>
      <c r="G679" s="782">
        <v>3.0</v>
      </c>
      <c r="H679" s="783">
        <f t="shared" si="316"/>
        <v>31</v>
      </c>
      <c r="I679" s="784">
        <f>sum(H679:H681)</f>
        <v>33</v>
      </c>
      <c r="J679" s="920"/>
      <c r="K679" s="781" t="s">
        <v>212</v>
      </c>
      <c r="L679" s="786">
        <v>47.0</v>
      </c>
      <c r="M679" s="784">
        <f>(L679-H679)</f>
        <v>16</v>
      </c>
      <c r="N679" s="782">
        <v>65.0</v>
      </c>
      <c r="O679" s="784">
        <f t="shared" ref="O679:O680" si="322">sum(M679,N679)</f>
        <v>81</v>
      </c>
      <c r="P679" s="786" t="s">
        <v>382</v>
      </c>
      <c r="Q679" s="957" t="s">
        <v>385</v>
      </c>
      <c r="R679" s="774"/>
      <c r="S679" s="774"/>
      <c r="T679" s="774"/>
      <c r="U679" s="774"/>
      <c r="V679" s="774"/>
      <c r="W679" s="774"/>
      <c r="X679" s="774"/>
      <c r="Y679" s="774"/>
      <c r="Z679" s="774"/>
      <c r="AA679" s="774"/>
      <c r="AB679" s="774"/>
    </row>
    <row r="680">
      <c r="A680" s="788" t="s">
        <v>77</v>
      </c>
      <c r="B680" s="789">
        <v>0.0</v>
      </c>
      <c r="C680" s="790">
        <v>0.0</v>
      </c>
      <c r="D680" s="790">
        <v>0.0</v>
      </c>
      <c r="E680" s="790">
        <v>0.0</v>
      </c>
      <c r="F680" s="790">
        <v>0.0</v>
      </c>
      <c r="G680" s="796">
        <v>0.0</v>
      </c>
      <c r="H680" s="791">
        <f t="shared" si="316"/>
        <v>0</v>
      </c>
      <c r="I680" s="306">
        <f>(I679/60)</f>
        <v>0.55</v>
      </c>
      <c r="J680" s="920"/>
      <c r="K680" s="788" t="s">
        <v>77</v>
      </c>
      <c r="L680" s="789">
        <v>11.0</v>
      </c>
      <c r="M680" s="793">
        <f>(L680-H680-H681)</f>
        <v>9</v>
      </c>
      <c r="N680" s="790">
        <v>10.0</v>
      </c>
      <c r="O680" s="792">
        <f t="shared" si="322"/>
        <v>19</v>
      </c>
      <c r="P680" s="793"/>
      <c r="Q680" s="774"/>
      <c r="R680" s="774"/>
      <c r="S680" s="774"/>
      <c r="T680" s="774"/>
      <c r="U680" s="774"/>
      <c r="V680" s="774"/>
      <c r="W680" s="774"/>
      <c r="X680" s="774"/>
      <c r="Y680" s="774"/>
      <c r="Z680" s="774"/>
      <c r="AA680" s="774"/>
      <c r="AB680" s="774"/>
    </row>
    <row r="681">
      <c r="A681" s="788" t="s">
        <v>78</v>
      </c>
      <c r="B681" s="789">
        <v>2.0</v>
      </c>
      <c r="C681" s="790">
        <v>0.0</v>
      </c>
      <c r="D681" s="790">
        <v>0.0</v>
      </c>
      <c r="E681" s="790">
        <v>0.0</v>
      </c>
      <c r="F681" s="790">
        <v>0.0</v>
      </c>
      <c r="G681" s="796">
        <v>0.0</v>
      </c>
      <c r="H681" s="791">
        <f t="shared" si="316"/>
        <v>2</v>
      </c>
      <c r="I681" s="792"/>
      <c r="J681" s="804"/>
      <c r="K681" s="788" t="s">
        <v>78</v>
      </c>
      <c r="L681" s="793" t="s">
        <v>79</v>
      </c>
      <c r="M681" s="792" t="s">
        <v>79</v>
      </c>
      <c r="N681" s="790"/>
      <c r="O681" s="792" t="s">
        <v>79</v>
      </c>
      <c r="P681" s="793"/>
      <c r="Q681" s="774"/>
      <c r="R681" s="774"/>
      <c r="S681" s="774"/>
      <c r="T681" s="774"/>
      <c r="U681" s="774"/>
      <c r="V681" s="774"/>
      <c r="W681" s="774"/>
      <c r="X681" s="774"/>
      <c r="Y681" s="774"/>
      <c r="Z681" s="774"/>
      <c r="AA681" s="774"/>
      <c r="AB681" s="774"/>
    </row>
    <row r="682">
      <c r="A682" s="781" t="s">
        <v>237</v>
      </c>
      <c r="B682" s="786">
        <v>0.0</v>
      </c>
      <c r="C682" s="786">
        <v>8.0</v>
      </c>
      <c r="D682" s="786">
        <v>17.0</v>
      </c>
      <c r="E682" s="786">
        <v>14.0</v>
      </c>
      <c r="F682" s="786">
        <v>0.0</v>
      </c>
      <c r="G682" s="782">
        <v>14.0</v>
      </c>
      <c r="H682" s="783">
        <f t="shared" si="316"/>
        <v>53</v>
      </c>
      <c r="I682" s="784">
        <f>sum(H682:H684)</f>
        <v>65</v>
      </c>
      <c r="J682" s="794"/>
      <c r="K682" s="781" t="s">
        <v>237</v>
      </c>
      <c r="L682" s="786">
        <v>77.0</v>
      </c>
      <c r="M682" s="784">
        <f>(L682-H682)</f>
        <v>24</v>
      </c>
      <c r="N682" s="782">
        <v>20.0</v>
      </c>
      <c r="O682" s="784">
        <f t="shared" ref="O682:O683" si="323">sum(M682,N682)</f>
        <v>44</v>
      </c>
      <c r="P682" s="786" t="s">
        <v>382</v>
      </c>
      <c r="Q682" s="774"/>
      <c r="R682" s="774"/>
      <c r="S682" s="774"/>
      <c r="T682" s="774"/>
      <c r="U682" s="774"/>
      <c r="V682" s="774"/>
      <c r="W682" s="774"/>
      <c r="X682" s="774"/>
      <c r="Y682" s="774"/>
      <c r="Z682" s="774"/>
      <c r="AA682" s="774"/>
      <c r="AB682" s="774"/>
    </row>
    <row r="683">
      <c r="A683" s="788" t="s">
        <v>77</v>
      </c>
      <c r="B683" s="789">
        <v>0.0</v>
      </c>
      <c r="C683" s="790">
        <v>0.0</v>
      </c>
      <c r="D683" s="790">
        <v>0.0</v>
      </c>
      <c r="E683" s="790">
        <v>0.0</v>
      </c>
      <c r="F683" s="790">
        <v>0.0</v>
      </c>
      <c r="G683" s="790">
        <v>0.0</v>
      </c>
      <c r="H683" s="791">
        <f t="shared" si="316"/>
        <v>0</v>
      </c>
      <c r="I683" s="306">
        <f>(I682/60)</f>
        <v>1.083333333</v>
      </c>
      <c r="J683" s="794"/>
      <c r="K683" s="788" t="s">
        <v>77</v>
      </c>
      <c r="L683" s="789">
        <v>13.0</v>
      </c>
      <c r="M683" s="793">
        <f>(L683-H683-H684)</f>
        <v>1</v>
      </c>
      <c r="N683" s="790">
        <v>15.0</v>
      </c>
      <c r="O683" s="792">
        <f t="shared" si="323"/>
        <v>16</v>
      </c>
      <c r="P683" s="793"/>
      <c r="Q683" s="774"/>
      <c r="R683" s="774"/>
      <c r="S683" s="774"/>
      <c r="T683" s="774"/>
      <c r="U683" s="774"/>
      <c r="V683" s="774"/>
      <c r="W683" s="774"/>
      <c r="X683" s="774"/>
      <c r="Y683" s="774"/>
      <c r="Z683" s="774"/>
      <c r="AA683" s="774"/>
      <c r="AB683" s="774"/>
    </row>
    <row r="684">
      <c r="A684" s="788" t="s">
        <v>78</v>
      </c>
      <c r="B684" s="789">
        <v>0.0</v>
      </c>
      <c r="C684" s="790">
        <v>3.0</v>
      </c>
      <c r="D684" s="790">
        <v>7.0</v>
      </c>
      <c r="E684" s="790">
        <v>2.0</v>
      </c>
      <c r="F684" s="790">
        <v>0.0</v>
      </c>
      <c r="G684" s="790">
        <v>0.0</v>
      </c>
      <c r="H684" s="791">
        <f t="shared" si="316"/>
        <v>12</v>
      </c>
      <c r="I684" s="792"/>
      <c r="J684" s="794"/>
      <c r="K684" s="788" t="s">
        <v>78</v>
      </c>
      <c r="L684" s="793" t="s">
        <v>79</v>
      </c>
      <c r="M684" s="792" t="s">
        <v>79</v>
      </c>
      <c r="N684" s="790" t="s">
        <v>79</v>
      </c>
      <c r="O684" s="792" t="s">
        <v>79</v>
      </c>
      <c r="P684" s="793"/>
      <c r="Q684" s="774"/>
      <c r="R684" s="774"/>
      <c r="S684" s="774"/>
      <c r="T684" s="774"/>
      <c r="U684" s="774"/>
      <c r="V684" s="774"/>
      <c r="W684" s="774"/>
      <c r="X684" s="774"/>
      <c r="Y684" s="774"/>
      <c r="Z684" s="774"/>
      <c r="AA684" s="774"/>
      <c r="AB684" s="774"/>
    </row>
    <row r="685">
      <c r="A685" s="781" t="s">
        <v>269</v>
      </c>
      <c r="B685" s="782">
        <v>6.0</v>
      </c>
      <c r="C685" s="782">
        <v>6.0</v>
      </c>
      <c r="D685" s="782">
        <v>8.0</v>
      </c>
      <c r="E685" s="782">
        <v>2.0</v>
      </c>
      <c r="F685" s="782">
        <v>0.0</v>
      </c>
      <c r="G685" s="782">
        <v>4.0</v>
      </c>
      <c r="H685" s="783">
        <f t="shared" ref="H685:H690" si="324">sum(B685:G685)</f>
        <v>26</v>
      </c>
      <c r="I685" s="784">
        <f>sum(H685:H687)</f>
        <v>31</v>
      </c>
      <c r="J685" s="794"/>
      <c r="K685" s="781" t="s">
        <v>269</v>
      </c>
      <c r="L685" s="786">
        <v>35.0</v>
      </c>
      <c r="M685" s="784">
        <f>(L685-H685)</f>
        <v>9</v>
      </c>
      <c r="N685" s="782">
        <v>30.0</v>
      </c>
      <c r="O685" s="784">
        <f t="shared" ref="O685:O686" si="325">sum(M685,N685)</f>
        <v>39</v>
      </c>
      <c r="P685" s="786" t="s">
        <v>382</v>
      </c>
      <c r="Q685" s="957" t="s">
        <v>386</v>
      </c>
      <c r="R685" s="774"/>
      <c r="S685" s="774"/>
      <c r="T685" s="774"/>
      <c r="U685" s="774"/>
      <c r="V685" s="774"/>
      <c r="W685" s="774"/>
      <c r="X685" s="774"/>
      <c r="Y685" s="774"/>
      <c r="Z685" s="774"/>
      <c r="AA685" s="774"/>
      <c r="AB685" s="774"/>
    </row>
    <row r="686">
      <c r="A686" s="788" t="s">
        <v>77</v>
      </c>
      <c r="B686" s="789">
        <v>0.0</v>
      </c>
      <c r="C686" s="790">
        <v>0.0</v>
      </c>
      <c r="D686" s="790">
        <v>0.0</v>
      </c>
      <c r="E686" s="790">
        <v>0.0</v>
      </c>
      <c r="F686" s="790">
        <v>0.0</v>
      </c>
      <c r="G686" s="796">
        <v>0.0</v>
      </c>
      <c r="H686" s="791">
        <f t="shared" si="324"/>
        <v>0</v>
      </c>
      <c r="I686" s="306">
        <f>(I685/60)</f>
        <v>0.5166666667</v>
      </c>
      <c r="J686" s="794"/>
      <c r="K686" s="788" t="s">
        <v>77</v>
      </c>
      <c r="L686" s="789">
        <v>16.0</v>
      </c>
      <c r="M686" s="793">
        <f>(L686-H686-H687)</f>
        <v>11</v>
      </c>
      <c r="N686" s="790" t="s">
        <v>79</v>
      </c>
      <c r="O686" s="792">
        <f t="shared" si="325"/>
        <v>11</v>
      </c>
      <c r="P686" s="793"/>
      <c r="Q686" s="956"/>
      <c r="R686" s="774"/>
      <c r="S686" s="774"/>
      <c r="T686" s="774"/>
      <c r="U686" s="774"/>
      <c r="V686" s="774"/>
      <c r="W686" s="774"/>
      <c r="X686" s="774"/>
      <c r="Y686" s="774"/>
      <c r="Z686" s="774"/>
      <c r="AA686" s="774"/>
      <c r="AB686" s="774"/>
    </row>
    <row r="687">
      <c r="A687" s="788" t="s">
        <v>78</v>
      </c>
      <c r="B687" s="789">
        <v>1.0</v>
      </c>
      <c r="C687" s="790">
        <v>0.0</v>
      </c>
      <c r="D687" s="790">
        <v>3.0</v>
      </c>
      <c r="E687" s="790">
        <v>0.0</v>
      </c>
      <c r="F687" s="790">
        <v>0.0</v>
      </c>
      <c r="G687" s="796">
        <v>1.0</v>
      </c>
      <c r="H687" s="791">
        <f t="shared" si="324"/>
        <v>5</v>
      </c>
      <c r="I687" s="792"/>
      <c r="J687" s="794"/>
      <c r="K687" s="788" t="s">
        <v>78</v>
      </c>
      <c r="L687" s="793" t="s">
        <v>79</v>
      </c>
      <c r="M687" s="792" t="s">
        <v>79</v>
      </c>
      <c r="N687" s="790" t="s">
        <v>79</v>
      </c>
      <c r="O687" s="792" t="s">
        <v>79</v>
      </c>
      <c r="P687" s="793"/>
      <c r="Q687" s="774"/>
      <c r="R687" s="774"/>
      <c r="S687" s="774"/>
      <c r="T687" s="774"/>
      <c r="U687" s="774"/>
      <c r="V687" s="774"/>
      <c r="W687" s="774"/>
      <c r="X687" s="774"/>
      <c r="Y687" s="774"/>
      <c r="Z687" s="774"/>
      <c r="AA687" s="774"/>
      <c r="AB687" s="774"/>
    </row>
    <row r="688">
      <c r="A688" s="781" t="s">
        <v>117</v>
      </c>
      <c r="B688" s="782">
        <v>0.0</v>
      </c>
      <c r="C688" s="782">
        <v>0.0</v>
      </c>
      <c r="D688" s="782">
        <v>0.0</v>
      </c>
      <c r="E688" s="782">
        <v>0.0</v>
      </c>
      <c r="F688" s="782">
        <v>0.0</v>
      </c>
      <c r="G688" s="782">
        <v>0.0</v>
      </c>
      <c r="H688" s="783">
        <f t="shared" si="324"/>
        <v>0</v>
      </c>
      <c r="I688" s="784">
        <f>sum(H688:H690)</f>
        <v>0</v>
      </c>
      <c r="J688" s="794"/>
      <c r="K688" s="781" t="s">
        <v>117</v>
      </c>
      <c r="L688" s="786">
        <v>0.0</v>
      </c>
      <c r="M688" s="784">
        <f>(L688-H688)</f>
        <v>0</v>
      </c>
      <c r="N688" s="782">
        <v>0.0</v>
      </c>
      <c r="O688" s="784">
        <f t="shared" ref="O688:O689" si="326">sum(M688,N688)</f>
        <v>0</v>
      </c>
      <c r="P688" s="784"/>
      <c r="Q688" s="774"/>
      <c r="R688" s="774"/>
      <c r="S688" s="774"/>
      <c r="T688" s="774"/>
      <c r="U688" s="774"/>
      <c r="V688" s="774"/>
      <c r="W688" s="774"/>
      <c r="X688" s="774"/>
      <c r="Y688" s="774"/>
      <c r="Z688" s="774"/>
      <c r="AA688" s="774"/>
      <c r="AB688" s="774"/>
    </row>
    <row r="689">
      <c r="A689" s="788" t="s">
        <v>77</v>
      </c>
      <c r="B689" s="789">
        <v>0.0</v>
      </c>
      <c r="C689" s="790">
        <v>0.0</v>
      </c>
      <c r="D689" s="790">
        <v>0.0</v>
      </c>
      <c r="E689" s="790">
        <v>0.0</v>
      </c>
      <c r="F689" s="790">
        <v>0.0</v>
      </c>
      <c r="G689" s="796">
        <v>0.0</v>
      </c>
      <c r="H689" s="797">
        <f t="shared" si="324"/>
        <v>0</v>
      </c>
      <c r="I689" s="306">
        <f>(I688/60)</f>
        <v>0</v>
      </c>
      <c r="J689" s="794"/>
      <c r="K689" s="788" t="s">
        <v>77</v>
      </c>
      <c r="L689" s="789">
        <v>0.0</v>
      </c>
      <c r="M689" s="793">
        <f>(L689-H689-H690)</f>
        <v>0</v>
      </c>
      <c r="N689" s="790">
        <v>0.0</v>
      </c>
      <c r="O689" s="792">
        <f t="shared" si="326"/>
        <v>0</v>
      </c>
      <c r="P689" s="793"/>
      <c r="Q689" s="774"/>
      <c r="R689" s="774"/>
      <c r="S689" s="774"/>
      <c r="T689" s="774"/>
      <c r="U689" s="774"/>
      <c r="V689" s="774"/>
      <c r="W689" s="774"/>
      <c r="X689" s="774"/>
      <c r="Y689" s="774"/>
      <c r="Z689" s="774"/>
      <c r="AA689" s="774"/>
      <c r="AB689" s="774"/>
    </row>
    <row r="690">
      <c r="A690" s="788" t="s">
        <v>78</v>
      </c>
      <c r="B690" s="789">
        <v>0.0</v>
      </c>
      <c r="C690" s="790">
        <v>0.0</v>
      </c>
      <c r="D690" s="790">
        <v>0.0</v>
      </c>
      <c r="E690" s="790">
        <v>0.0</v>
      </c>
      <c r="F690" s="790">
        <v>0.0</v>
      </c>
      <c r="G690" s="796">
        <v>0.0</v>
      </c>
      <c r="H690" s="797">
        <f t="shared" si="324"/>
        <v>0</v>
      </c>
      <c r="I690" s="792"/>
      <c r="J690" s="794"/>
      <c r="K690" s="788" t="s">
        <v>78</v>
      </c>
      <c r="L690" s="793" t="s">
        <v>79</v>
      </c>
      <c r="M690" s="792" t="s">
        <v>79</v>
      </c>
      <c r="N690" s="790" t="s">
        <v>79</v>
      </c>
      <c r="O690" s="792" t="s">
        <v>79</v>
      </c>
      <c r="P690" s="793"/>
      <c r="Q690" s="774"/>
      <c r="R690" s="774"/>
      <c r="S690" s="774"/>
      <c r="T690" s="774"/>
      <c r="U690" s="774"/>
      <c r="V690" s="774"/>
      <c r="W690" s="774"/>
      <c r="X690" s="774"/>
      <c r="Y690" s="774"/>
      <c r="Z690" s="774"/>
      <c r="AA690" s="774"/>
      <c r="AB690" s="774"/>
    </row>
    <row r="691">
      <c r="A691" s="778" t="s">
        <v>87</v>
      </c>
      <c r="B691" s="779">
        <f t="shared" ref="B691:G691" si="327"> sum(B692, B693, B694, B695,B696,B697,B698,B699,B700,B701,B702,B703)</f>
        <v>18</v>
      </c>
      <c r="C691" s="779">
        <f t="shared" si="327"/>
        <v>39</v>
      </c>
      <c r="D691" s="779">
        <f t="shared" si="327"/>
        <v>24</v>
      </c>
      <c r="E691" s="779">
        <f t="shared" si="327"/>
        <v>7</v>
      </c>
      <c r="F691" s="779">
        <f t="shared" si="327"/>
        <v>0</v>
      </c>
      <c r="G691" s="779">
        <f t="shared" si="327"/>
        <v>0</v>
      </c>
      <c r="H691" s="780">
        <f t="shared" ref="H691:H694" si="328">SUM(B691:G691)</f>
        <v>88</v>
      </c>
      <c r="I691" s="779">
        <v>0.0</v>
      </c>
      <c r="J691" s="785"/>
      <c r="K691" s="778" t="s">
        <v>87</v>
      </c>
      <c r="L691" s="798"/>
      <c r="M691" s="798"/>
      <c r="N691" s="798"/>
      <c r="O691" s="798"/>
      <c r="P691" s="798"/>
      <c r="Q691" s="774"/>
      <c r="R691" s="774"/>
      <c r="S691" s="774"/>
      <c r="T691" s="774"/>
      <c r="U691" s="774"/>
      <c r="V691" s="774"/>
      <c r="W691" s="774"/>
      <c r="X691" s="774"/>
      <c r="Y691" s="774"/>
      <c r="Z691" s="774"/>
      <c r="AA691" s="774"/>
      <c r="AB691" s="774"/>
    </row>
    <row r="692">
      <c r="A692" s="781" t="s">
        <v>24</v>
      </c>
      <c r="B692" s="782">
        <v>3.0</v>
      </c>
      <c r="C692" s="782">
        <v>11.0</v>
      </c>
      <c r="D692" s="782">
        <v>11.0</v>
      </c>
      <c r="E692" s="782">
        <v>4.0</v>
      </c>
      <c r="F692" s="782">
        <v>0.0</v>
      </c>
      <c r="G692" s="782">
        <v>0.0</v>
      </c>
      <c r="H692" s="783">
        <f t="shared" si="328"/>
        <v>29</v>
      </c>
      <c r="I692" s="784">
        <f>sum(H692:H694)</f>
        <v>37</v>
      </c>
      <c r="J692" s="794"/>
      <c r="K692" s="781" t="s">
        <v>24</v>
      </c>
      <c r="L692" s="786">
        <v>71.0</v>
      </c>
      <c r="M692" s="784">
        <f>(L692-H692)</f>
        <v>42</v>
      </c>
      <c r="N692" s="782">
        <v>20.0</v>
      </c>
      <c r="O692" s="784">
        <f t="shared" ref="O692:O693" si="329">sum(M692,N692)</f>
        <v>62</v>
      </c>
      <c r="P692" s="786" t="s">
        <v>387</v>
      </c>
      <c r="Q692" s="957" t="s">
        <v>388</v>
      </c>
      <c r="R692" s="774"/>
      <c r="S692" s="774"/>
      <c r="T692" s="774"/>
      <c r="U692" s="774"/>
      <c r="V692" s="774"/>
      <c r="W692" s="774"/>
      <c r="X692" s="774"/>
      <c r="Y692" s="774"/>
      <c r="Z692" s="774"/>
      <c r="AA692" s="774"/>
      <c r="AB692" s="774"/>
    </row>
    <row r="693">
      <c r="A693" s="788" t="s">
        <v>77</v>
      </c>
      <c r="B693" s="789">
        <v>0.0</v>
      </c>
      <c r="C693" s="790">
        <v>1.0</v>
      </c>
      <c r="D693" s="790">
        <v>0.0</v>
      </c>
      <c r="E693" s="790">
        <v>1.0</v>
      </c>
      <c r="F693" s="790">
        <v>0.0</v>
      </c>
      <c r="G693" s="796">
        <v>0.0</v>
      </c>
      <c r="H693" s="791">
        <f t="shared" si="328"/>
        <v>2</v>
      </c>
      <c r="I693" s="306">
        <f>(I692/60)</f>
        <v>0.6166666667</v>
      </c>
      <c r="J693" s="794"/>
      <c r="K693" s="788" t="s">
        <v>77</v>
      </c>
      <c r="L693" s="789">
        <v>39.0</v>
      </c>
      <c r="M693" s="793">
        <f>(L693-H693-H694)</f>
        <v>31</v>
      </c>
      <c r="N693" s="790" t="s">
        <v>79</v>
      </c>
      <c r="O693" s="792">
        <f t="shared" si="329"/>
        <v>31</v>
      </c>
      <c r="P693" s="793"/>
      <c r="Q693" s="957" t="s">
        <v>389</v>
      </c>
      <c r="R693" s="774"/>
      <c r="S693" s="774"/>
      <c r="T693" s="774"/>
      <c r="U693" s="774"/>
      <c r="V693" s="774"/>
      <c r="W693" s="774"/>
      <c r="X693" s="774"/>
      <c r="Y693" s="774"/>
      <c r="Z693" s="774"/>
      <c r="AA693" s="774"/>
      <c r="AB693" s="774"/>
    </row>
    <row r="694">
      <c r="A694" s="788" t="s">
        <v>78</v>
      </c>
      <c r="B694" s="789">
        <v>0.0</v>
      </c>
      <c r="C694" s="790">
        <v>3.0</v>
      </c>
      <c r="D694" s="790">
        <v>3.0</v>
      </c>
      <c r="E694" s="790">
        <v>0.0</v>
      </c>
      <c r="F694" s="790">
        <v>0.0</v>
      </c>
      <c r="G694" s="796">
        <v>0.0</v>
      </c>
      <c r="H694" s="791">
        <f t="shared" si="328"/>
        <v>6</v>
      </c>
      <c r="I694" s="792"/>
      <c r="J694" s="794"/>
      <c r="K694" s="788" t="s">
        <v>78</v>
      </c>
      <c r="L694" s="793" t="s">
        <v>79</v>
      </c>
      <c r="M694" s="792" t="s">
        <v>79</v>
      </c>
      <c r="N694" s="790" t="s">
        <v>79</v>
      </c>
      <c r="O694" s="792" t="s">
        <v>79</v>
      </c>
      <c r="P694" s="793"/>
      <c r="Q694" s="774"/>
      <c r="R694" s="774"/>
      <c r="S694" s="774"/>
      <c r="T694" s="774"/>
      <c r="U694" s="774"/>
      <c r="V694" s="774"/>
      <c r="W694" s="774"/>
      <c r="X694" s="774"/>
      <c r="Y694" s="774"/>
      <c r="Z694" s="774"/>
      <c r="AA694" s="774"/>
      <c r="AB694" s="774"/>
    </row>
    <row r="695">
      <c r="A695" s="781" t="s">
        <v>96</v>
      </c>
      <c r="B695" s="786">
        <v>6.0</v>
      </c>
      <c r="C695" s="786">
        <v>9.0</v>
      </c>
      <c r="D695" s="786">
        <v>8.0</v>
      </c>
      <c r="E695" s="786">
        <v>0.0</v>
      </c>
      <c r="F695" s="786">
        <v>0.0</v>
      </c>
      <c r="G695" s="782">
        <v>0.0</v>
      </c>
      <c r="H695" s="783">
        <f t="shared" ref="H695:H700" si="330">sum(B695:G695)</f>
        <v>23</v>
      </c>
      <c r="I695" s="784">
        <f>sum(H695:H697)</f>
        <v>27</v>
      </c>
      <c r="J695" s="920"/>
      <c r="K695" s="781" t="s">
        <v>96</v>
      </c>
      <c r="L695" s="786">
        <v>47.0</v>
      </c>
      <c r="M695" s="784">
        <f>(L695-H695)</f>
        <v>24</v>
      </c>
      <c r="N695" s="782">
        <v>30.0</v>
      </c>
      <c r="O695" s="784">
        <f t="shared" ref="O695:O696" si="331">sum(M695,N695)</f>
        <v>54</v>
      </c>
      <c r="P695" s="786" t="s">
        <v>382</v>
      </c>
      <c r="Q695" s="774"/>
      <c r="R695" s="774"/>
      <c r="S695" s="774"/>
      <c r="T695" s="774"/>
      <c r="U695" s="774"/>
      <c r="V695" s="774"/>
      <c r="W695" s="774"/>
      <c r="X695" s="774"/>
      <c r="Y695" s="774"/>
      <c r="Z695" s="774"/>
      <c r="AA695" s="774"/>
      <c r="AB695" s="774"/>
    </row>
    <row r="696">
      <c r="A696" s="788" t="s">
        <v>77</v>
      </c>
      <c r="B696" s="789">
        <v>0.0</v>
      </c>
      <c r="C696" s="790">
        <v>0.0</v>
      </c>
      <c r="D696" s="790">
        <v>0.0</v>
      </c>
      <c r="E696" s="790">
        <v>0.0</v>
      </c>
      <c r="F696" s="790">
        <v>0.0</v>
      </c>
      <c r="G696" s="790">
        <v>0.0</v>
      </c>
      <c r="H696" s="791">
        <f t="shared" si="330"/>
        <v>0</v>
      </c>
      <c r="I696" s="306">
        <f>(I695/60)</f>
        <v>0.45</v>
      </c>
      <c r="J696" s="920"/>
      <c r="K696" s="788" t="s">
        <v>77</v>
      </c>
      <c r="L696" s="789">
        <v>10.0</v>
      </c>
      <c r="M696" s="793">
        <f>(L696-H696-H697)</f>
        <v>6</v>
      </c>
      <c r="N696" s="790">
        <v>7.0</v>
      </c>
      <c r="O696" s="792">
        <f t="shared" si="331"/>
        <v>13</v>
      </c>
      <c r="P696" s="792"/>
      <c r="Q696" s="774"/>
      <c r="R696" s="774"/>
      <c r="S696" s="774"/>
      <c r="T696" s="774"/>
      <c r="U696" s="774"/>
      <c r="V696" s="774"/>
      <c r="W696" s="774"/>
      <c r="X696" s="774"/>
      <c r="Y696" s="774"/>
      <c r="Z696" s="774"/>
      <c r="AA696" s="774"/>
      <c r="AB696" s="774"/>
    </row>
    <row r="697">
      <c r="A697" s="788" t="s">
        <v>78</v>
      </c>
      <c r="B697" s="789">
        <v>0.0</v>
      </c>
      <c r="C697" s="790">
        <v>3.0</v>
      </c>
      <c r="D697" s="790">
        <v>1.0</v>
      </c>
      <c r="E697" s="790">
        <v>0.0</v>
      </c>
      <c r="F697" s="790">
        <v>0.0</v>
      </c>
      <c r="G697" s="790">
        <v>0.0</v>
      </c>
      <c r="H697" s="791">
        <f t="shared" si="330"/>
        <v>4</v>
      </c>
      <c r="I697" s="792"/>
      <c r="J697" s="794"/>
      <c r="K697" s="788" t="s">
        <v>78</v>
      </c>
      <c r="L697" s="793" t="s">
        <v>79</v>
      </c>
      <c r="M697" s="792" t="s">
        <v>79</v>
      </c>
      <c r="N697" s="790" t="s">
        <v>79</v>
      </c>
      <c r="O697" s="792" t="s">
        <v>79</v>
      </c>
      <c r="P697" s="792"/>
      <c r="Q697" s="774"/>
      <c r="R697" s="774"/>
      <c r="S697" s="774"/>
      <c r="T697" s="774"/>
      <c r="U697" s="774"/>
      <c r="V697" s="774"/>
      <c r="W697" s="774"/>
      <c r="X697" s="774"/>
      <c r="Y697" s="774"/>
      <c r="Z697" s="774"/>
      <c r="AA697" s="774"/>
      <c r="AB697" s="774"/>
    </row>
    <row r="698">
      <c r="A698" s="781" t="s">
        <v>260</v>
      </c>
      <c r="B698" s="782">
        <v>1.0</v>
      </c>
      <c r="C698" s="782">
        <v>2.0</v>
      </c>
      <c r="D698" s="782">
        <v>1.0</v>
      </c>
      <c r="E698" s="782">
        <v>0.0</v>
      </c>
      <c r="F698" s="782">
        <v>0.0</v>
      </c>
      <c r="G698" s="782">
        <v>0.0</v>
      </c>
      <c r="H698" s="783">
        <f t="shared" si="330"/>
        <v>4</v>
      </c>
      <c r="I698" s="784">
        <f>sum(H698:H700)</f>
        <v>4</v>
      </c>
      <c r="J698" s="920"/>
      <c r="K698" s="781" t="s">
        <v>260</v>
      </c>
      <c r="L698" s="786">
        <v>45.0</v>
      </c>
      <c r="M698" s="784">
        <f>(L698-H698)</f>
        <v>41</v>
      </c>
      <c r="N698" s="782">
        <v>0.0</v>
      </c>
      <c r="O698" s="784">
        <f t="shared" ref="O698:O699" si="332">sum(M698,N698)</f>
        <v>41</v>
      </c>
      <c r="P698" s="784"/>
      <c r="Q698" s="774"/>
      <c r="R698" s="774"/>
      <c r="S698" s="774"/>
      <c r="T698" s="774"/>
      <c r="U698" s="774"/>
      <c r="V698" s="774"/>
      <c r="W698" s="774"/>
      <c r="X698" s="774"/>
      <c r="Y698" s="774"/>
      <c r="Z698" s="774"/>
      <c r="AA698" s="774"/>
      <c r="AB698" s="774"/>
    </row>
    <row r="699">
      <c r="A699" s="788" t="s">
        <v>77</v>
      </c>
      <c r="B699" s="789">
        <v>0.0</v>
      </c>
      <c r="C699" s="790">
        <v>0.0</v>
      </c>
      <c r="D699" s="790">
        <v>0.0</v>
      </c>
      <c r="E699" s="790">
        <v>0.0</v>
      </c>
      <c r="F699" s="790">
        <v>0.0</v>
      </c>
      <c r="G699" s="796">
        <v>0.0</v>
      </c>
      <c r="H699" s="791">
        <f t="shared" si="330"/>
        <v>0</v>
      </c>
      <c r="I699" s="306">
        <f>(I698/60)</f>
        <v>0.06666666667</v>
      </c>
      <c r="J699" s="920"/>
      <c r="K699" s="788" t="s">
        <v>77</v>
      </c>
      <c r="L699" s="789">
        <v>4.0</v>
      </c>
      <c r="M699" s="793">
        <f>(L699-H699-H700)</f>
        <v>4</v>
      </c>
      <c r="N699" s="790">
        <v>0.0</v>
      </c>
      <c r="O699" s="792">
        <f t="shared" si="332"/>
        <v>4</v>
      </c>
      <c r="P699" s="793"/>
      <c r="Q699" s="774"/>
      <c r="R699" s="774"/>
      <c r="S699" s="774"/>
      <c r="T699" s="774"/>
      <c r="U699" s="774"/>
      <c r="V699" s="774"/>
      <c r="W699" s="774"/>
      <c r="X699" s="774"/>
      <c r="Y699" s="774"/>
      <c r="Z699" s="774"/>
      <c r="AA699" s="774"/>
      <c r="AB699" s="774"/>
    </row>
    <row r="700">
      <c r="A700" s="788" t="s">
        <v>78</v>
      </c>
      <c r="B700" s="789">
        <v>0.0</v>
      </c>
      <c r="C700" s="790">
        <v>0.0</v>
      </c>
      <c r="D700" s="790">
        <v>0.0</v>
      </c>
      <c r="E700" s="790">
        <v>0.0</v>
      </c>
      <c r="F700" s="790">
        <v>0.0</v>
      </c>
      <c r="G700" s="796">
        <v>0.0</v>
      </c>
      <c r="H700" s="791">
        <f t="shared" si="330"/>
        <v>0</v>
      </c>
      <c r="I700" s="792"/>
      <c r="J700" s="794"/>
      <c r="K700" s="788" t="s">
        <v>78</v>
      </c>
      <c r="L700" s="793" t="s">
        <v>79</v>
      </c>
      <c r="M700" s="792" t="s">
        <v>79</v>
      </c>
      <c r="N700" s="790" t="s">
        <v>79</v>
      </c>
      <c r="O700" s="792" t="s">
        <v>79</v>
      </c>
      <c r="P700" s="793"/>
      <c r="Q700" s="774"/>
      <c r="R700" s="774"/>
      <c r="S700" s="774"/>
      <c r="T700" s="774"/>
      <c r="U700" s="774"/>
      <c r="V700" s="774"/>
      <c r="W700" s="774"/>
      <c r="X700" s="774"/>
      <c r="Y700" s="774"/>
      <c r="Z700" s="774"/>
      <c r="AA700" s="774"/>
      <c r="AB700" s="774"/>
    </row>
    <row r="701">
      <c r="A701" s="781" t="s">
        <v>90</v>
      </c>
      <c r="B701" s="782">
        <v>8.0</v>
      </c>
      <c r="C701" s="782">
        <v>9.0</v>
      </c>
      <c r="D701" s="782">
        <v>0.0</v>
      </c>
      <c r="E701" s="782">
        <v>2.0</v>
      </c>
      <c r="F701" s="782">
        <v>0.0</v>
      </c>
      <c r="G701" s="782">
        <v>0.0</v>
      </c>
      <c r="H701" s="783">
        <f t="shared" ref="H701:H713" si="333">SUM(B701:G701)</f>
        <v>19</v>
      </c>
      <c r="I701" s="784">
        <f>sum(H701:H703)</f>
        <v>20</v>
      </c>
      <c r="J701" s="920"/>
      <c r="K701" s="781" t="s">
        <v>90</v>
      </c>
      <c r="L701" s="786">
        <v>42.0</v>
      </c>
      <c r="M701" s="784">
        <f>(L701-H701)</f>
        <v>23</v>
      </c>
      <c r="N701" s="782">
        <v>50.0</v>
      </c>
      <c r="O701" s="784">
        <f t="shared" ref="O701:O702" si="334">sum(M701,N701)</f>
        <v>73</v>
      </c>
      <c r="P701" s="786" t="s">
        <v>382</v>
      </c>
      <c r="Q701" s="956"/>
      <c r="R701" s="774"/>
      <c r="S701" s="774"/>
      <c r="T701" s="774"/>
      <c r="U701" s="774"/>
      <c r="V701" s="774"/>
      <c r="W701" s="774"/>
      <c r="X701" s="774"/>
      <c r="Y701" s="774"/>
      <c r="Z701" s="774"/>
      <c r="AA701" s="774"/>
      <c r="AB701" s="774"/>
    </row>
    <row r="702">
      <c r="A702" s="788" t="s">
        <v>77</v>
      </c>
      <c r="B702" s="789">
        <v>0.0</v>
      </c>
      <c r="C702" s="790">
        <v>0.0</v>
      </c>
      <c r="D702" s="790">
        <v>0.0</v>
      </c>
      <c r="E702" s="790">
        <v>0.0</v>
      </c>
      <c r="F702" s="790">
        <v>0.0</v>
      </c>
      <c r="G702" s="796">
        <v>0.0</v>
      </c>
      <c r="H702" s="791">
        <f t="shared" si="333"/>
        <v>0</v>
      </c>
      <c r="I702" s="306">
        <f>(I701/60)</f>
        <v>0.3333333333</v>
      </c>
      <c r="J702" s="920"/>
      <c r="K702" s="788" t="s">
        <v>77</v>
      </c>
      <c r="L702" s="789">
        <v>5.0</v>
      </c>
      <c r="M702" s="793">
        <f>(L702-H702-H703)</f>
        <v>4</v>
      </c>
      <c r="N702" s="790">
        <v>5.0</v>
      </c>
      <c r="O702" s="792">
        <f t="shared" si="334"/>
        <v>9</v>
      </c>
      <c r="P702" s="792"/>
      <c r="Q702" s="774"/>
      <c r="R702" s="774"/>
      <c r="S702" s="774"/>
      <c r="T702" s="774"/>
      <c r="U702" s="774"/>
      <c r="V702" s="774"/>
      <c r="W702" s="774"/>
      <c r="X702" s="774"/>
      <c r="Y702" s="774"/>
      <c r="Z702" s="774"/>
      <c r="AA702" s="774"/>
      <c r="AB702" s="774"/>
    </row>
    <row r="703">
      <c r="A703" s="788" t="s">
        <v>78</v>
      </c>
      <c r="B703" s="789">
        <v>0.0</v>
      </c>
      <c r="C703" s="790">
        <v>1.0</v>
      </c>
      <c r="D703" s="790">
        <v>0.0</v>
      </c>
      <c r="E703" s="790">
        <v>0.0</v>
      </c>
      <c r="F703" s="790">
        <v>0.0</v>
      </c>
      <c r="G703" s="796">
        <v>0.0</v>
      </c>
      <c r="H703" s="791">
        <f t="shared" si="333"/>
        <v>1</v>
      </c>
      <c r="I703" s="792"/>
      <c r="J703" s="794"/>
      <c r="K703" s="788" t="s">
        <v>78</v>
      </c>
      <c r="L703" s="793" t="s">
        <v>79</v>
      </c>
      <c r="M703" s="792" t="s">
        <v>79</v>
      </c>
      <c r="N703" s="790" t="s">
        <v>79</v>
      </c>
      <c r="O703" s="792" t="s">
        <v>79</v>
      </c>
      <c r="P703" s="792"/>
      <c r="Q703" s="774"/>
      <c r="R703" s="774"/>
      <c r="S703" s="774"/>
      <c r="T703" s="774"/>
      <c r="U703" s="774"/>
      <c r="V703" s="774"/>
      <c r="W703" s="774"/>
      <c r="X703" s="774"/>
      <c r="Y703" s="774"/>
      <c r="Z703" s="774"/>
      <c r="AA703" s="774"/>
      <c r="AB703" s="774"/>
    </row>
    <row r="704">
      <c r="A704" s="778" t="s">
        <v>270</v>
      </c>
      <c r="B704" s="779">
        <f t="shared" ref="B704:G704" si="335"> sum(B705, B706, B707, B708,B709,B710,B711,B712,B713,B714,B715,B716)</f>
        <v>39</v>
      </c>
      <c r="C704" s="779">
        <f t="shared" si="335"/>
        <v>38</v>
      </c>
      <c r="D704" s="779">
        <f t="shared" si="335"/>
        <v>40</v>
      </c>
      <c r="E704" s="779">
        <f t="shared" si="335"/>
        <v>37</v>
      </c>
      <c r="F704" s="779">
        <f t="shared" si="335"/>
        <v>0</v>
      </c>
      <c r="G704" s="779">
        <f t="shared" si="335"/>
        <v>11</v>
      </c>
      <c r="H704" s="780">
        <f t="shared" si="333"/>
        <v>165</v>
      </c>
      <c r="I704" s="779">
        <v>0.0</v>
      </c>
      <c r="J704" s="773"/>
      <c r="K704" s="778" t="s">
        <v>270</v>
      </c>
      <c r="L704" s="798"/>
      <c r="M704" s="798"/>
      <c r="N704" s="798"/>
      <c r="O704" s="798"/>
      <c r="P704" s="798"/>
      <c r="Q704" s="774"/>
      <c r="R704" s="774"/>
      <c r="S704" s="774"/>
      <c r="T704" s="774"/>
      <c r="U704" s="774"/>
      <c r="V704" s="774"/>
      <c r="W704" s="774"/>
      <c r="X704" s="774"/>
      <c r="Y704" s="774"/>
      <c r="Z704" s="774"/>
      <c r="AA704" s="774"/>
      <c r="AB704" s="774"/>
    </row>
    <row r="705">
      <c r="A705" s="781" t="s">
        <v>89</v>
      </c>
      <c r="B705" s="782">
        <v>22.0</v>
      </c>
      <c r="C705" s="782">
        <v>19.0</v>
      </c>
      <c r="D705" s="782">
        <v>18.0</v>
      </c>
      <c r="E705" s="782">
        <v>15.0</v>
      </c>
      <c r="F705" s="782">
        <v>0.0</v>
      </c>
      <c r="G705" s="782">
        <v>3.0</v>
      </c>
      <c r="H705" s="783">
        <f t="shared" si="333"/>
        <v>77</v>
      </c>
      <c r="I705" s="784">
        <f>sum(H705:H707)</f>
        <v>92</v>
      </c>
      <c r="J705" s="794"/>
      <c r="K705" s="781" t="s">
        <v>89</v>
      </c>
      <c r="L705" s="786">
        <v>142.0</v>
      </c>
      <c r="M705" s="784">
        <f>(L705-H705)</f>
        <v>65</v>
      </c>
      <c r="N705" s="782">
        <v>40.0</v>
      </c>
      <c r="O705" s="784">
        <f t="shared" ref="O705:O706" si="336">sum(M705,N705)</f>
        <v>105</v>
      </c>
      <c r="P705" s="786" t="s">
        <v>382</v>
      </c>
      <c r="Q705" s="957" t="s">
        <v>390</v>
      </c>
      <c r="R705" s="774"/>
      <c r="S705" s="774"/>
      <c r="T705" s="774"/>
      <c r="U705" s="774"/>
      <c r="V705" s="774"/>
      <c r="W705" s="774"/>
      <c r="X705" s="774"/>
      <c r="Y705" s="774"/>
      <c r="Z705" s="774"/>
      <c r="AA705" s="774"/>
      <c r="AB705" s="774"/>
    </row>
    <row r="706">
      <c r="A706" s="788" t="s">
        <v>77</v>
      </c>
      <c r="B706" s="789">
        <v>0.0</v>
      </c>
      <c r="C706" s="790">
        <v>0.0</v>
      </c>
      <c r="D706" s="790">
        <v>0.0</v>
      </c>
      <c r="E706" s="790">
        <v>0.0</v>
      </c>
      <c r="F706" s="790">
        <v>0.0</v>
      </c>
      <c r="G706" s="796">
        <v>0.0</v>
      </c>
      <c r="H706" s="791">
        <f t="shared" si="333"/>
        <v>0</v>
      </c>
      <c r="I706" s="306">
        <f>(I705/60)</f>
        <v>1.533333333</v>
      </c>
      <c r="J706" s="794"/>
      <c r="K706" s="788" t="s">
        <v>77</v>
      </c>
      <c r="L706" s="789">
        <v>29.0</v>
      </c>
      <c r="M706" s="793">
        <f>(L706-H706-H707)</f>
        <v>14</v>
      </c>
      <c r="N706" s="790">
        <v>0.0</v>
      </c>
      <c r="O706" s="792">
        <f t="shared" si="336"/>
        <v>14</v>
      </c>
      <c r="P706" s="793"/>
      <c r="Q706" s="957" t="s">
        <v>386</v>
      </c>
      <c r="R706" s="774"/>
      <c r="S706" s="774"/>
      <c r="T706" s="774"/>
      <c r="U706" s="774"/>
      <c r="V706" s="774"/>
      <c r="W706" s="774"/>
      <c r="X706" s="774"/>
      <c r="Y706" s="774"/>
      <c r="Z706" s="774"/>
      <c r="AA706" s="774"/>
      <c r="AB706" s="774"/>
    </row>
    <row r="707">
      <c r="A707" s="788" t="s">
        <v>78</v>
      </c>
      <c r="B707" s="789">
        <v>4.0</v>
      </c>
      <c r="C707" s="790">
        <v>6.0</v>
      </c>
      <c r="D707" s="790">
        <v>2.0</v>
      </c>
      <c r="E707" s="790">
        <v>2.0</v>
      </c>
      <c r="F707" s="790">
        <v>0.0</v>
      </c>
      <c r="G707" s="796">
        <v>1.0</v>
      </c>
      <c r="H707" s="791">
        <f t="shared" si="333"/>
        <v>15</v>
      </c>
      <c r="I707" s="792"/>
      <c r="J707" s="794"/>
      <c r="K707" s="788" t="s">
        <v>78</v>
      </c>
      <c r="L707" s="793" t="s">
        <v>79</v>
      </c>
      <c r="M707" s="792" t="s">
        <v>79</v>
      </c>
      <c r="N707" s="790" t="s">
        <v>79</v>
      </c>
      <c r="O707" s="792" t="s">
        <v>79</v>
      </c>
      <c r="P707" s="793"/>
      <c r="Q707" s="774"/>
      <c r="R707" s="774"/>
      <c r="S707" s="774"/>
      <c r="T707" s="774"/>
      <c r="U707" s="774"/>
      <c r="V707" s="774"/>
      <c r="W707" s="774"/>
      <c r="X707" s="774"/>
      <c r="Y707" s="774"/>
      <c r="Z707" s="774"/>
      <c r="AA707" s="774"/>
      <c r="AB707" s="774"/>
    </row>
    <row r="708">
      <c r="A708" s="781" t="s">
        <v>88</v>
      </c>
      <c r="B708" s="786">
        <v>6.0</v>
      </c>
      <c r="C708" s="786">
        <v>10.0</v>
      </c>
      <c r="D708" s="786">
        <v>12.0</v>
      </c>
      <c r="E708" s="786">
        <v>9.0</v>
      </c>
      <c r="F708" s="786">
        <v>0.0</v>
      </c>
      <c r="G708" s="782">
        <v>0.0</v>
      </c>
      <c r="H708" s="783">
        <f t="shared" si="333"/>
        <v>37</v>
      </c>
      <c r="I708" s="784">
        <f>sum(H708:H710)</f>
        <v>48</v>
      </c>
      <c r="J708" s="794"/>
      <c r="K708" s="781" t="s">
        <v>88</v>
      </c>
      <c r="L708" s="786">
        <v>87.0</v>
      </c>
      <c r="M708" s="784">
        <f>(L708-H708)</f>
        <v>50</v>
      </c>
      <c r="N708" s="782">
        <v>20.0</v>
      </c>
      <c r="O708" s="784">
        <f t="shared" ref="O708:O709" si="337">sum(M708,N708)</f>
        <v>70</v>
      </c>
      <c r="P708" s="786" t="s">
        <v>382</v>
      </c>
      <c r="Q708" s="774"/>
      <c r="R708" s="774"/>
      <c r="S708" s="774"/>
      <c r="T708" s="774"/>
      <c r="U708" s="774"/>
      <c r="V708" s="774"/>
      <c r="W708" s="774"/>
      <c r="X708" s="774"/>
      <c r="Y708" s="774"/>
      <c r="Z708" s="774"/>
      <c r="AA708" s="774"/>
      <c r="AB708" s="774"/>
    </row>
    <row r="709">
      <c r="A709" s="788" t="s">
        <v>77</v>
      </c>
      <c r="B709" s="789">
        <v>0.0</v>
      </c>
      <c r="C709" s="790">
        <v>0.0</v>
      </c>
      <c r="D709" s="790">
        <v>0.0</v>
      </c>
      <c r="E709" s="790">
        <v>0.0</v>
      </c>
      <c r="F709" s="790">
        <v>0.0</v>
      </c>
      <c r="G709" s="790">
        <v>0.0</v>
      </c>
      <c r="H709" s="791">
        <f t="shared" si="333"/>
        <v>0</v>
      </c>
      <c r="I709" s="306">
        <f>(I708/60)</f>
        <v>0.8</v>
      </c>
      <c r="J709" s="794"/>
      <c r="K709" s="788" t="s">
        <v>77</v>
      </c>
      <c r="L709" s="789">
        <v>21.0</v>
      </c>
      <c r="M709" s="793">
        <f>(L709-H709-H710)</f>
        <v>10</v>
      </c>
      <c r="N709" s="790">
        <v>5.0</v>
      </c>
      <c r="O709" s="792">
        <f t="shared" si="337"/>
        <v>15</v>
      </c>
      <c r="P709" s="792"/>
      <c r="Q709" s="774"/>
      <c r="R709" s="774"/>
      <c r="S709" s="774"/>
      <c r="T709" s="774"/>
      <c r="U709" s="774"/>
      <c r="V709" s="774"/>
      <c r="W709" s="774"/>
      <c r="X709" s="774"/>
      <c r="Y709" s="774"/>
      <c r="Z709" s="774"/>
      <c r="AA709" s="774"/>
      <c r="AB709" s="774"/>
    </row>
    <row r="710">
      <c r="A710" s="788" t="s">
        <v>78</v>
      </c>
      <c r="B710" s="789">
        <v>2.0</v>
      </c>
      <c r="C710" s="790">
        <v>2.0</v>
      </c>
      <c r="D710" s="790">
        <v>4.0</v>
      </c>
      <c r="E710" s="790">
        <v>3.0</v>
      </c>
      <c r="F710" s="790">
        <v>0.0</v>
      </c>
      <c r="G710" s="790">
        <v>0.0</v>
      </c>
      <c r="H710" s="791">
        <f t="shared" si="333"/>
        <v>11</v>
      </c>
      <c r="I710" s="792"/>
      <c r="J710" s="794"/>
      <c r="K710" s="788" t="s">
        <v>78</v>
      </c>
      <c r="L710" s="793" t="s">
        <v>79</v>
      </c>
      <c r="M710" s="792" t="s">
        <v>79</v>
      </c>
      <c r="N710" s="790" t="s">
        <v>79</v>
      </c>
      <c r="O710" s="792" t="s">
        <v>79</v>
      </c>
      <c r="P710" s="792"/>
      <c r="Q710" s="774"/>
      <c r="R710" s="774"/>
      <c r="S710" s="774"/>
      <c r="T710" s="774"/>
      <c r="U710" s="774"/>
      <c r="V710" s="774"/>
      <c r="W710" s="774"/>
      <c r="X710" s="774"/>
      <c r="Y710" s="774"/>
      <c r="Z710" s="774"/>
      <c r="AA710" s="774"/>
      <c r="AB710" s="774"/>
    </row>
    <row r="711">
      <c r="A711" s="781" t="s">
        <v>238</v>
      </c>
      <c r="B711" s="782">
        <v>3.0</v>
      </c>
      <c r="C711" s="782">
        <v>0.0</v>
      </c>
      <c r="D711" s="782">
        <v>4.0</v>
      </c>
      <c r="E711" s="782">
        <v>4.0</v>
      </c>
      <c r="F711" s="782">
        <v>0.0</v>
      </c>
      <c r="G711" s="782">
        <v>6.0</v>
      </c>
      <c r="H711" s="783">
        <f t="shared" si="333"/>
        <v>17</v>
      </c>
      <c r="I711" s="784">
        <f>sum(H711:H713)</f>
        <v>19</v>
      </c>
      <c r="J711" s="794"/>
      <c r="K711" s="781" t="s">
        <v>238</v>
      </c>
      <c r="L711" s="786">
        <v>36.0</v>
      </c>
      <c r="M711" s="784">
        <f>(L711-H711)</f>
        <v>19</v>
      </c>
      <c r="N711" s="782">
        <v>10.0</v>
      </c>
      <c r="O711" s="784">
        <f t="shared" ref="O711:O712" si="338">sum(M711,N711)</f>
        <v>29</v>
      </c>
      <c r="P711" s="786" t="s">
        <v>382</v>
      </c>
      <c r="Q711" s="957" t="s">
        <v>391</v>
      </c>
      <c r="R711" s="774"/>
      <c r="S711" s="774"/>
      <c r="T711" s="774"/>
      <c r="U711" s="774"/>
      <c r="V711" s="774"/>
      <c r="W711" s="774"/>
      <c r="X711" s="774"/>
      <c r="Y711" s="774"/>
      <c r="Z711" s="774"/>
      <c r="AA711" s="774"/>
      <c r="AB711" s="774"/>
    </row>
    <row r="712">
      <c r="A712" s="788" t="s">
        <v>77</v>
      </c>
      <c r="B712" s="789">
        <v>0.0</v>
      </c>
      <c r="C712" s="790">
        <v>0.0</v>
      </c>
      <c r="D712" s="790">
        <v>0.0</v>
      </c>
      <c r="E712" s="790">
        <v>0.0</v>
      </c>
      <c r="F712" s="790">
        <v>0.0</v>
      </c>
      <c r="G712" s="796">
        <v>1.0</v>
      </c>
      <c r="H712" s="791">
        <f t="shared" si="333"/>
        <v>1</v>
      </c>
      <c r="I712" s="306">
        <f>(I711/60)</f>
        <v>0.3166666667</v>
      </c>
      <c r="J712" s="794"/>
      <c r="K712" s="788" t="s">
        <v>77</v>
      </c>
      <c r="L712" s="789">
        <v>9.0</v>
      </c>
      <c r="M712" s="793">
        <f>(L712-H712-H713)</f>
        <v>7</v>
      </c>
      <c r="N712" s="790">
        <v>0.0</v>
      </c>
      <c r="O712" s="792">
        <f t="shared" si="338"/>
        <v>7</v>
      </c>
      <c r="P712" s="793"/>
      <c r="Q712" s="957" t="s">
        <v>392</v>
      </c>
      <c r="R712" s="774"/>
      <c r="S712" s="774"/>
      <c r="T712" s="774"/>
      <c r="U712" s="774"/>
      <c r="V712" s="774"/>
      <c r="W712" s="774"/>
      <c r="X712" s="774"/>
      <c r="Y712" s="774"/>
      <c r="Z712" s="774"/>
      <c r="AA712" s="774"/>
      <c r="AB712" s="774"/>
    </row>
    <row r="713">
      <c r="A713" s="788" t="s">
        <v>78</v>
      </c>
      <c r="B713" s="789">
        <v>0.0</v>
      </c>
      <c r="C713" s="790">
        <v>0.0</v>
      </c>
      <c r="D713" s="790">
        <v>0.0</v>
      </c>
      <c r="E713" s="790">
        <v>1.0</v>
      </c>
      <c r="F713" s="790">
        <v>0.0</v>
      </c>
      <c r="G713" s="796">
        <v>0.0</v>
      </c>
      <c r="H713" s="791">
        <f t="shared" si="333"/>
        <v>1</v>
      </c>
      <c r="I713" s="792"/>
      <c r="J713" s="794"/>
      <c r="K713" s="788" t="s">
        <v>78</v>
      </c>
      <c r="L713" s="793" t="s">
        <v>79</v>
      </c>
      <c r="M713" s="792" t="s">
        <v>79</v>
      </c>
      <c r="N713" s="790" t="s">
        <v>79</v>
      </c>
      <c r="O713" s="792" t="s">
        <v>79</v>
      </c>
      <c r="P713" s="793"/>
      <c r="Q713" s="774"/>
      <c r="R713" s="774"/>
      <c r="S713" s="774"/>
      <c r="T713" s="774"/>
      <c r="U713" s="774"/>
      <c r="V713" s="774"/>
      <c r="W713" s="774"/>
      <c r="X713" s="774"/>
      <c r="Y713" s="774"/>
      <c r="Z713" s="774"/>
      <c r="AA713" s="774"/>
      <c r="AB713" s="774"/>
    </row>
    <row r="714">
      <c r="A714" s="781" t="s">
        <v>102</v>
      </c>
      <c r="B714" s="782">
        <v>2.0</v>
      </c>
      <c r="C714" s="782">
        <v>1.0</v>
      </c>
      <c r="D714" s="782">
        <v>0.0</v>
      </c>
      <c r="E714" s="782">
        <v>1.0</v>
      </c>
      <c r="F714" s="782">
        <v>0.0</v>
      </c>
      <c r="G714" s="782">
        <v>0.0</v>
      </c>
      <c r="H714" s="783">
        <f t="shared" ref="H714:H716" si="339">sum(B714:G714)</f>
        <v>4</v>
      </c>
      <c r="I714" s="784">
        <f>sum(H714:H716)</f>
        <v>6</v>
      </c>
      <c r="J714" s="794"/>
      <c r="K714" s="781" t="s">
        <v>102</v>
      </c>
      <c r="L714" s="786">
        <v>45.0</v>
      </c>
      <c r="M714" s="784">
        <f>(L714-H714)</f>
        <v>41</v>
      </c>
      <c r="N714" s="782">
        <v>0.0</v>
      </c>
      <c r="O714" s="784">
        <f t="shared" ref="O714:O715" si="340">sum(M714,N714)</f>
        <v>41</v>
      </c>
      <c r="P714" s="784"/>
      <c r="Q714" s="956"/>
      <c r="R714" s="774"/>
      <c r="S714" s="774"/>
      <c r="T714" s="774"/>
      <c r="U714" s="774"/>
      <c r="V714" s="774"/>
      <c r="W714" s="774"/>
      <c r="X714" s="774"/>
      <c r="Y714" s="774"/>
      <c r="Z714" s="774"/>
      <c r="AA714" s="774"/>
      <c r="AB714" s="774"/>
    </row>
    <row r="715">
      <c r="A715" s="788" t="s">
        <v>77</v>
      </c>
      <c r="B715" s="789">
        <v>0.0</v>
      </c>
      <c r="C715" s="790">
        <v>0.0</v>
      </c>
      <c r="D715" s="790">
        <v>0.0</v>
      </c>
      <c r="E715" s="790">
        <v>0.0</v>
      </c>
      <c r="F715" s="790">
        <v>0.0</v>
      </c>
      <c r="G715" s="796">
        <v>0.0</v>
      </c>
      <c r="H715" s="797">
        <f t="shared" si="339"/>
        <v>0</v>
      </c>
      <c r="I715" s="306">
        <f>(I714/60)</f>
        <v>0.1</v>
      </c>
      <c r="J715" s="794"/>
      <c r="K715" s="788" t="s">
        <v>77</v>
      </c>
      <c r="L715" s="789">
        <v>10.0</v>
      </c>
      <c r="M715" s="793">
        <f>(L715-H715-H716)</f>
        <v>8</v>
      </c>
      <c r="N715" s="790">
        <v>0.0</v>
      </c>
      <c r="O715" s="792">
        <f t="shared" si="340"/>
        <v>8</v>
      </c>
      <c r="P715" s="792"/>
      <c r="Q715" s="774"/>
      <c r="R715" s="774"/>
      <c r="S715" s="774"/>
      <c r="T715" s="774"/>
      <c r="U715" s="774"/>
      <c r="V715" s="774"/>
      <c r="W715" s="774"/>
      <c r="X715" s="774"/>
      <c r="Y715" s="774"/>
      <c r="Z715" s="774"/>
      <c r="AA715" s="774"/>
      <c r="AB715" s="774"/>
    </row>
    <row r="716">
      <c r="A716" s="788" t="s">
        <v>78</v>
      </c>
      <c r="B716" s="789">
        <v>0.0</v>
      </c>
      <c r="C716" s="790">
        <v>0.0</v>
      </c>
      <c r="D716" s="790">
        <v>0.0</v>
      </c>
      <c r="E716" s="790">
        <v>2.0</v>
      </c>
      <c r="F716" s="790">
        <v>0.0</v>
      </c>
      <c r="G716" s="796">
        <v>0.0</v>
      </c>
      <c r="H716" s="797">
        <f t="shared" si="339"/>
        <v>2</v>
      </c>
      <c r="I716" s="792"/>
      <c r="J716" s="794"/>
      <c r="K716" s="788" t="s">
        <v>78</v>
      </c>
      <c r="L716" s="793" t="s">
        <v>79</v>
      </c>
      <c r="M716" s="792" t="s">
        <v>79</v>
      </c>
      <c r="N716" s="790" t="s">
        <v>79</v>
      </c>
      <c r="O716" s="792" t="s">
        <v>79</v>
      </c>
      <c r="P716" s="792"/>
      <c r="Q716" s="774"/>
      <c r="R716" s="774"/>
      <c r="S716" s="774"/>
      <c r="T716" s="774"/>
      <c r="U716" s="774"/>
      <c r="V716" s="774"/>
      <c r="W716" s="774"/>
      <c r="X716" s="774"/>
      <c r="Y716" s="774"/>
      <c r="Z716" s="774"/>
      <c r="AA716" s="774"/>
      <c r="AB716" s="774"/>
    </row>
    <row r="717">
      <c r="A717" s="801" t="s">
        <v>91</v>
      </c>
      <c r="B717" s="779">
        <f t="shared" ref="B717:G717" si="341"> sum(B718, B719, B720, B721,B722,B723,B724,B725,B726,B727,B728,B729)</f>
        <v>39</v>
      </c>
      <c r="C717" s="779">
        <f t="shared" si="341"/>
        <v>53</v>
      </c>
      <c r="D717" s="779">
        <f t="shared" si="341"/>
        <v>47</v>
      </c>
      <c r="E717" s="779">
        <f t="shared" si="341"/>
        <v>21</v>
      </c>
      <c r="F717" s="779">
        <f t="shared" si="341"/>
        <v>0</v>
      </c>
      <c r="G717" s="779">
        <f t="shared" si="341"/>
        <v>6</v>
      </c>
      <c r="H717" s="780">
        <f>SUM(B717:G717)</f>
        <v>166</v>
      </c>
      <c r="I717" s="779">
        <v>0.0</v>
      </c>
      <c r="J717" s="773"/>
      <c r="K717" s="801" t="s">
        <v>91</v>
      </c>
      <c r="L717" s="798"/>
      <c r="M717" s="798"/>
      <c r="N717" s="798"/>
      <c r="O717" s="798"/>
      <c r="P717" s="798"/>
      <c r="Q717" s="774"/>
      <c r="R717" s="774"/>
      <c r="S717" s="774"/>
      <c r="T717" s="774"/>
      <c r="U717" s="774"/>
      <c r="V717" s="774"/>
      <c r="W717" s="774"/>
      <c r="X717" s="774"/>
      <c r="Y717" s="774"/>
      <c r="Z717" s="774"/>
      <c r="AA717" s="774"/>
      <c r="AB717" s="774"/>
    </row>
    <row r="718">
      <c r="A718" s="802" t="s">
        <v>92</v>
      </c>
      <c r="B718" s="782">
        <v>14.0</v>
      </c>
      <c r="C718" s="782">
        <v>11.0</v>
      </c>
      <c r="D718" s="782">
        <v>17.0</v>
      </c>
      <c r="E718" s="782">
        <v>8.0</v>
      </c>
      <c r="F718" s="782">
        <v>0.0</v>
      </c>
      <c r="G718" s="782">
        <v>0.0</v>
      </c>
      <c r="H718" s="783">
        <f t="shared" ref="H718:H729" si="342">sum(B718:G718)</f>
        <v>50</v>
      </c>
      <c r="I718" s="784">
        <f>sum(H718:H720)</f>
        <v>71</v>
      </c>
      <c r="J718" s="794"/>
      <c r="K718" s="802" t="s">
        <v>92</v>
      </c>
      <c r="L718" s="786">
        <v>50.0</v>
      </c>
      <c r="M718" s="784">
        <f>(L718-H718)</f>
        <v>0</v>
      </c>
      <c r="N718" s="782">
        <v>90.0</v>
      </c>
      <c r="O718" s="784">
        <f t="shared" ref="O718:O719" si="343">sum(M718,N718)</f>
        <v>90</v>
      </c>
      <c r="P718" s="786" t="s">
        <v>382</v>
      </c>
      <c r="Q718" s="774"/>
      <c r="R718" s="774"/>
      <c r="S718" s="774"/>
      <c r="T718" s="774"/>
      <c r="U718" s="774"/>
      <c r="V718" s="774"/>
      <c r="W718" s="774"/>
      <c r="X718" s="774"/>
      <c r="Y718" s="774"/>
      <c r="Z718" s="774"/>
      <c r="AA718" s="774"/>
      <c r="AB718" s="774"/>
    </row>
    <row r="719">
      <c r="A719" s="788" t="s">
        <v>77</v>
      </c>
      <c r="B719" s="789">
        <v>1.0</v>
      </c>
      <c r="C719" s="790">
        <v>0.0</v>
      </c>
      <c r="D719" s="790">
        <v>2.0</v>
      </c>
      <c r="E719" s="790">
        <v>0.0</v>
      </c>
      <c r="F719" s="790">
        <v>0.0</v>
      </c>
      <c r="G719" s="796">
        <v>0.0</v>
      </c>
      <c r="H719" s="791">
        <f t="shared" si="342"/>
        <v>3</v>
      </c>
      <c r="I719" s="306">
        <f>(I718/60)</f>
        <v>1.183333333</v>
      </c>
      <c r="J719" s="794"/>
      <c r="K719" s="788" t="s">
        <v>77</v>
      </c>
      <c r="L719" s="789">
        <v>25.0</v>
      </c>
      <c r="M719" s="793">
        <f>(L719-H719-H720)</f>
        <v>4</v>
      </c>
      <c r="N719" s="790">
        <v>5.0</v>
      </c>
      <c r="O719" s="792">
        <f t="shared" si="343"/>
        <v>9</v>
      </c>
      <c r="P719" s="793"/>
      <c r="Q719" s="774"/>
      <c r="R719" s="774"/>
      <c r="S719" s="774"/>
      <c r="T719" s="774"/>
      <c r="U719" s="774"/>
      <c r="V719" s="774"/>
      <c r="W719" s="774"/>
      <c r="X719" s="774"/>
      <c r="Y719" s="774"/>
      <c r="Z719" s="774"/>
      <c r="AA719" s="774"/>
      <c r="AB719" s="774"/>
    </row>
    <row r="720">
      <c r="A720" s="788" t="s">
        <v>78</v>
      </c>
      <c r="B720" s="789">
        <v>2.0</v>
      </c>
      <c r="C720" s="790">
        <v>5.0</v>
      </c>
      <c r="D720" s="790">
        <v>10.0</v>
      </c>
      <c r="E720" s="790">
        <v>1.0</v>
      </c>
      <c r="F720" s="790">
        <v>0.0</v>
      </c>
      <c r="G720" s="796">
        <v>0.0</v>
      </c>
      <c r="H720" s="791">
        <f t="shared" si="342"/>
        <v>18</v>
      </c>
      <c r="I720" s="792"/>
      <c r="J720" s="794"/>
      <c r="K720" s="788" t="s">
        <v>78</v>
      </c>
      <c r="L720" s="793" t="s">
        <v>79</v>
      </c>
      <c r="M720" s="792" t="s">
        <v>79</v>
      </c>
      <c r="N720" s="790" t="s">
        <v>79</v>
      </c>
      <c r="O720" s="792" t="s">
        <v>79</v>
      </c>
      <c r="P720" s="793"/>
      <c r="Q720" s="774"/>
      <c r="R720" s="774"/>
      <c r="S720" s="774"/>
      <c r="T720" s="774"/>
      <c r="U720" s="774"/>
      <c r="V720" s="774"/>
      <c r="W720" s="774"/>
      <c r="X720" s="774"/>
      <c r="Y720" s="774"/>
      <c r="Z720" s="774"/>
      <c r="AA720" s="774"/>
      <c r="AB720" s="774"/>
    </row>
    <row r="721">
      <c r="A721" s="781" t="s">
        <v>95</v>
      </c>
      <c r="B721" s="786">
        <v>8.0</v>
      </c>
      <c r="C721" s="786">
        <v>13.0</v>
      </c>
      <c r="D721" s="786">
        <v>8.0</v>
      </c>
      <c r="E721" s="786">
        <v>5.0</v>
      </c>
      <c r="F721" s="786">
        <v>0.0</v>
      </c>
      <c r="G721" s="782">
        <v>1.0</v>
      </c>
      <c r="H721" s="783">
        <f t="shared" si="342"/>
        <v>35</v>
      </c>
      <c r="I721" s="784">
        <f>sum(H721:H723)</f>
        <v>50</v>
      </c>
      <c r="J721" s="794"/>
      <c r="K721" s="781" t="s">
        <v>95</v>
      </c>
      <c r="L721" s="786">
        <v>65.0</v>
      </c>
      <c r="M721" s="784">
        <f>(L721-H721)</f>
        <v>30</v>
      </c>
      <c r="N721" s="782">
        <v>55.0</v>
      </c>
      <c r="O721" s="784">
        <f t="shared" ref="O721:O722" si="344">sum(M721,N721)</f>
        <v>85</v>
      </c>
      <c r="P721" s="786" t="s">
        <v>382</v>
      </c>
      <c r="Q721" s="957" t="s">
        <v>393</v>
      </c>
      <c r="R721" s="774"/>
      <c r="S721" s="774"/>
      <c r="T721" s="774"/>
      <c r="U721" s="774"/>
      <c r="V721" s="774"/>
      <c r="W721" s="774"/>
      <c r="X721" s="774"/>
      <c r="Y721" s="774"/>
      <c r="Z721" s="774"/>
      <c r="AA721" s="774"/>
      <c r="AB721" s="774"/>
    </row>
    <row r="722">
      <c r="A722" s="788" t="s">
        <v>77</v>
      </c>
      <c r="B722" s="789">
        <v>0.0</v>
      </c>
      <c r="C722" s="790">
        <v>4.0</v>
      </c>
      <c r="D722" s="790">
        <v>1.0</v>
      </c>
      <c r="E722" s="790">
        <v>1.0</v>
      </c>
      <c r="F722" s="790">
        <v>0.0</v>
      </c>
      <c r="G722" s="790">
        <v>0.0</v>
      </c>
      <c r="H722" s="803">
        <f t="shared" si="342"/>
        <v>6</v>
      </c>
      <c r="I722" s="306">
        <f>(I721/60)</f>
        <v>0.8333333333</v>
      </c>
      <c r="J722" s="794"/>
      <c r="K722" s="788" t="s">
        <v>77</v>
      </c>
      <c r="L722" s="789">
        <v>15.0</v>
      </c>
      <c r="M722" s="793">
        <f>(L722-H722-H723)</f>
        <v>0</v>
      </c>
      <c r="N722" s="790">
        <v>10.0</v>
      </c>
      <c r="O722" s="792">
        <f t="shared" si="344"/>
        <v>10</v>
      </c>
      <c r="P722" s="793"/>
      <c r="Q722" s="774"/>
      <c r="R722" s="774"/>
      <c r="S722" s="774"/>
      <c r="T722" s="774"/>
      <c r="U722" s="774"/>
      <c r="V722" s="774"/>
      <c r="W722" s="774"/>
      <c r="X722" s="774"/>
      <c r="Y722" s="774"/>
      <c r="Z722" s="774"/>
      <c r="AA722" s="774"/>
      <c r="AB722" s="774"/>
    </row>
    <row r="723">
      <c r="A723" s="788" t="s">
        <v>78</v>
      </c>
      <c r="B723" s="789">
        <v>1.0</v>
      </c>
      <c r="C723" s="790">
        <v>3.0</v>
      </c>
      <c r="D723" s="790">
        <v>3.0</v>
      </c>
      <c r="E723" s="790">
        <v>2.0</v>
      </c>
      <c r="F723" s="790">
        <v>0.0</v>
      </c>
      <c r="G723" s="790">
        <v>0.0</v>
      </c>
      <c r="H723" s="803">
        <f t="shared" si="342"/>
        <v>9</v>
      </c>
      <c r="I723" s="792"/>
      <c r="J723" s="794"/>
      <c r="K723" s="788" t="s">
        <v>78</v>
      </c>
      <c r="L723" s="793" t="s">
        <v>79</v>
      </c>
      <c r="M723" s="792" t="s">
        <v>79</v>
      </c>
      <c r="N723" s="790"/>
      <c r="O723" s="792" t="s">
        <v>79</v>
      </c>
      <c r="P723" s="793"/>
      <c r="Q723" s="774"/>
      <c r="R723" s="774"/>
      <c r="S723" s="774"/>
      <c r="T723" s="774"/>
      <c r="U723" s="774"/>
      <c r="V723" s="774"/>
      <c r="W723" s="774"/>
      <c r="X723" s="774"/>
      <c r="Y723" s="774"/>
      <c r="Z723" s="774"/>
      <c r="AA723" s="774"/>
      <c r="AB723" s="774"/>
    </row>
    <row r="724">
      <c r="A724" s="781" t="s">
        <v>265</v>
      </c>
      <c r="B724" s="782">
        <v>0.0</v>
      </c>
      <c r="C724" s="782">
        <v>3.0</v>
      </c>
      <c r="D724" s="782">
        <v>0.0</v>
      </c>
      <c r="E724" s="782">
        <v>0.0</v>
      </c>
      <c r="F724" s="782">
        <v>0.0</v>
      </c>
      <c r="G724" s="782">
        <v>0.0</v>
      </c>
      <c r="H724" s="783">
        <f t="shared" si="342"/>
        <v>3</v>
      </c>
      <c r="I724" s="784">
        <f>sum(H724:H726)</f>
        <v>3</v>
      </c>
      <c r="J724" s="794"/>
      <c r="K724" s="781" t="s">
        <v>265</v>
      </c>
      <c r="L724" s="786">
        <v>16.0</v>
      </c>
      <c r="M724" s="784">
        <f>(L724-H724)</f>
        <v>13</v>
      </c>
      <c r="N724" s="782">
        <v>20.0</v>
      </c>
      <c r="O724" s="784">
        <f>sum(M724,N724)</f>
        <v>33</v>
      </c>
      <c r="P724" s="786" t="s">
        <v>382</v>
      </c>
      <c r="Q724" s="959"/>
      <c r="R724" s="774"/>
      <c r="S724" s="774"/>
      <c r="T724" s="774"/>
      <c r="U724" s="774"/>
      <c r="V724" s="774"/>
      <c r="W724" s="774"/>
      <c r="X724" s="774"/>
      <c r="Y724" s="774"/>
      <c r="Z724" s="774"/>
      <c r="AA724" s="774"/>
      <c r="AB724" s="774"/>
    </row>
    <row r="725">
      <c r="A725" s="788" t="s">
        <v>77</v>
      </c>
      <c r="B725" s="789">
        <v>0.0</v>
      </c>
      <c r="C725" s="790">
        <v>0.0</v>
      </c>
      <c r="D725" s="790">
        <v>0.0</v>
      </c>
      <c r="E725" s="790">
        <v>0.0</v>
      </c>
      <c r="F725" s="790">
        <v>0.0</v>
      </c>
      <c r="G725" s="796">
        <v>0.0</v>
      </c>
      <c r="H725" s="791">
        <f t="shared" si="342"/>
        <v>0</v>
      </c>
      <c r="I725" s="306">
        <f>(I724/60)</f>
        <v>0.05</v>
      </c>
      <c r="J725" s="794"/>
      <c r="K725" s="788" t="s">
        <v>77</v>
      </c>
      <c r="L725" s="789">
        <v>5.0</v>
      </c>
      <c r="M725" s="793">
        <f>(L725-H725-H726)</f>
        <v>5</v>
      </c>
      <c r="N725" s="790">
        <v>0.0</v>
      </c>
      <c r="O725" s="792">
        <v>5.0</v>
      </c>
      <c r="P725" s="793"/>
      <c r="Q725" s="957" t="s">
        <v>394</v>
      </c>
      <c r="R725" s="774"/>
      <c r="S725" s="774"/>
      <c r="T725" s="774"/>
      <c r="U725" s="774"/>
      <c r="V725" s="774"/>
      <c r="W725" s="774"/>
      <c r="X725" s="774"/>
      <c r="Y725" s="774"/>
      <c r="Z725" s="774"/>
      <c r="AA725" s="774"/>
      <c r="AB725" s="774"/>
    </row>
    <row r="726">
      <c r="A726" s="788" t="s">
        <v>78</v>
      </c>
      <c r="B726" s="789">
        <v>0.0</v>
      </c>
      <c r="C726" s="790">
        <v>0.0</v>
      </c>
      <c r="D726" s="790">
        <v>0.0</v>
      </c>
      <c r="E726" s="790">
        <v>0.0</v>
      </c>
      <c r="F726" s="790">
        <v>0.0</v>
      </c>
      <c r="G726" s="796">
        <v>0.0</v>
      </c>
      <c r="H726" s="791">
        <f t="shared" si="342"/>
        <v>0</v>
      </c>
      <c r="I726" s="792"/>
      <c r="J726" s="794"/>
      <c r="K726" s="788" t="s">
        <v>78</v>
      </c>
      <c r="L726" s="793" t="s">
        <v>79</v>
      </c>
      <c r="M726" s="792" t="s">
        <v>79</v>
      </c>
      <c r="N726" s="805" t="s">
        <v>79</v>
      </c>
      <c r="O726" s="792" t="s">
        <v>79</v>
      </c>
      <c r="P726" s="793"/>
      <c r="Q726" s="774"/>
      <c r="R726" s="774"/>
      <c r="S726" s="774"/>
      <c r="T726" s="774"/>
      <c r="U726" s="774"/>
      <c r="V726" s="774"/>
      <c r="W726" s="774"/>
      <c r="X726" s="774"/>
      <c r="Y726" s="774"/>
      <c r="Z726" s="774"/>
      <c r="AA726" s="774"/>
      <c r="AB726" s="774"/>
    </row>
    <row r="727">
      <c r="A727" s="781" t="s">
        <v>254</v>
      </c>
      <c r="B727" s="782">
        <v>8.0</v>
      </c>
      <c r="C727" s="782">
        <v>8.0</v>
      </c>
      <c r="D727" s="782">
        <v>6.0</v>
      </c>
      <c r="E727" s="782">
        <v>4.0</v>
      </c>
      <c r="F727" s="782">
        <v>0.0</v>
      </c>
      <c r="G727" s="782">
        <v>5.0</v>
      </c>
      <c r="H727" s="783">
        <f t="shared" si="342"/>
        <v>31</v>
      </c>
      <c r="I727" s="784">
        <f>sum(H727:H729)</f>
        <v>42</v>
      </c>
      <c r="J727" s="794"/>
      <c r="K727" s="781" t="s">
        <v>254</v>
      </c>
      <c r="L727" s="786">
        <v>44.0</v>
      </c>
      <c r="M727" s="784">
        <f>(L727-H727)</f>
        <v>13</v>
      </c>
      <c r="N727" s="782">
        <v>40.0</v>
      </c>
      <c r="O727" s="784">
        <f t="shared" ref="O727:O728" si="345">sum(M727,N727)</f>
        <v>53</v>
      </c>
      <c r="P727" s="786" t="s">
        <v>382</v>
      </c>
      <c r="Q727" s="774"/>
      <c r="R727" s="774"/>
      <c r="S727" s="774"/>
      <c r="T727" s="774"/>
      <c r="U727" s="774"/>
      <c r="V727" s="774"/>
      <c r="W727" s="774"/>
      <c r="X727" s="774"/>
      <c r="Y727" s="774"/>
      <c r="Z727" s="774"/>
      <c r="AA727" s="774"/>
      <c r="AB727" s="774"/>
    </row>
    <row r="728">
      <c r="A728" s="788" t="s">
        <v>77</v>
      </c>
      <c r="B728" s="789">
        <v>1.0</v>
      </c>
      <c r="C728" s="790">
        <v>2.0</v>
      </c>
      <c r="D728" s="790">
        <v>0.0</v>
      </c>
      <c r="E728" s="790">
        <v>0.0</v>
      </c>
      <c r="F728" s="790">
        <v>0.0</v>
      </c>
      <c r="G728" s="796">
        <v>0.0</v>
      </c>
      <c r="H728" s="797">
        <f t="shared" si="342"/>
        <v>3</v>
      </c>
      <c r="I728" s="306">
        <f>(I727/60)</f>
        <v>0.7</v>
      </c>
      <c r="J728" s="794"/>
      <c r="K728" s="788" t="s">
        <v>77</v>
      </c>
      <c r="L728" s="789">
        <v>11.0</v>
      </c>
      <c r="M728" s="793">
        <f>(L728-H728-H729)</f>
        <v>0</v>
      </c>
      <c r="N728" s="806">
        <v>20.0</v>
      </c>
      <c r="O728" s="792">
        <f t="shared" si="345"/>
        <v>20</v>
      </c>
      <c r="P728" s="807"/>
      <c r="Q728" s="774"/>
      <c r="R728" s="808"/>
      <c r="S728" s="808"/>
      <c r="T728" s="808"/>
      <c r="U728" s="808"/>
      <c r="V728" s="808"/>
      <c r="W728" s="808"/>
      <c r="X728" s="808"/>
      <c r="Y728" s="808"/>
      <c r="Z728" s="808"/>
      <c r="AA728" s="808"/>
      <c r="AB728" s="808"/>
    </row>
    <row r="729">
      <c r="A729" s="788" t="s">
        <v>78</v>
      </c>
      <c r="B729" s="789">
        <v>4.0</v>
      </c>
      <c r="C729" s="790">
        <v>4.0</v>
      </c>
      <c r="D729" s="790">
        <v>0.0</v>
      </c>
      <c r="E729" s="790">
        <v>0.0</v>
      </c>
      <c r="F729" s="790">
        <v>0.0</v>
      </c>
      <c r="G729" s="796">
        <v>0.0</v>
      </c>
      <c r="H729" s="797">
        <f t="shared" si="342"/>
        <v>8</v>
      </c>
      <c r="I729" s="792"/>
      <c r="J729" s="794"/>
      <c r="K729" s="788" t="s">
        <v>78</v>
      </c>
      <c r="L729" s="793" t="s">
        <v>79</v>
      </c>
      <c r="M729" s="792" t="s">
        <v>79</v>
      </c>
      <c r="N729" s="806" t="s">
        <v>79</v>
      </c>
      <c r="O729" s="792" t="s">
        <v>79</v>
      </c>
      <c r="P729" s="807"/>
      <c r="Q729" s="774"/>
      <c r="R729" s="808"/>
      <c r="S729" s="808"/>
      <c r="T729" s="808"/>
      <c r="U729" s="808"/>
      <c r="V729" s="808"/>
      <c r="W729" s="808"/>
      <c r="X729" s="808"/>
      <c r="Y729" s="808"/>
      <c r="Z729" s="808"/>
      <c r="AA729" s="808"/>
      <c r="AB729" s="808"/>
    </row>
    <row r="730">
      <c r="A730" s="801" t="s">
        <v>98</v>
      </c>
      <c r="B730" s="779">
        <f t="shared" ref="B730:G730" si="346"> sum(B731, B732, B733, B734,B735,B736,B737,B738,B739,B740,B741,B742)</f>
        <v>12</v>
      </c>
      <c r="C730" s="779">
        <f t="shared" si="346"/>
        <v>25</v>
      </c>
      <c r="D730" s="779">
        <f t="shared" si="346"/>
        <v>21</v>
      </c>
      <c r="E730" s="779">
        <f t="shared" si="346"/>
        <v>16</v>
      </c>
      <c r="F730" s="779">
        <f t="shared" si="346"/>
        <v>0</v>
      </c>
      <c r="G730" s="779">
        <f t="shared" si="346"/>
        <v>1</v>
      </c>
      <c r="H730" s="780">
        <f>SUM(B730:G730)</f>
        <v>75</v>
      </c>
      <c r="I730" s="779">
        <v>0.0</v>
      </c>
      <c r="J730" s="773"/>
      <c r="K730" s="801" t="s">
        <v>98</v>
      </c>
      <c r="L730" s="798"/>
      <c r="M730" s="798"/>
      <c r="N730" s="798"/>
      <c r="O730" s="798"/>
      <c r="P730" s="798"/>
      <c r="Q730" s="774"/>
      <c r="R730" s="774"/>
      <c r="S730" s="774"/>
      <c r="T730" s="774"/>
      <c r="U730" s="774"/>
      <c r="V730" s="774"/>
      <c r="W730" s="774"/>
      <c r="X730" s="774"/>
      <c r="Y730" s="774"/>
      <c r="Z730" s="774"/>
      <c r="AA730" s="774"/>
      <c r="AB730" s="774"/>
    </row>
    <row r="731">
      <c r="A731" s="781" t="s">
        <v>99</v>
      </c>
      <c r="B731" s="782">
        <v>2.0</v>
      </c>
      <c r="C731" s="782">
        <v>7.0</v>
      </c>
      <c r="D731" s="782">
        <v>8.0</v>
      </c>
      <c r="E731" s="782">
        <v>10.0</v>
      </c>
      <c r="F731" s="782">
        <v>0.0</v>
      </c>
      <c r="G731" s="782">
        <v>0.0</v>
      </c>
      <c r="H731" s="783">
        <f t="shared" ref="H731:H742" si="347">sum(B731:G731)</f>
        <v>27</v>
      </c>
      <c r="I731" s="784">
        <f>sum(H731:H733)</f>
        <v>29</v>
      </c>
      <c r="J731" s="794"/>
      <c r="K731" s="781" t="s">
        <v>99</v>
      </c>
      <c r="L731" s="786">
        <v>43.0</v>
      </c>
      <c r="M731" s="784">
        <f>(L731-H731)</f>
        <v>16</v>
      </c>
      <c r="N731" s="782">
        <v>40.0</v>
      </c>
      <c r="O731" s="784">
        <f t="shared" ref="O731:O732" si="348">sum(M731,N731)</f>
        <v>56</v>
      </c>
      <c r="P731" s="786" t="s">
        <v>382</v>
      </c>
      <c r="Q731" s="956"/>
      <c r="R731" s="774"/>
      <c r="S731" s="774"/>
      <c r="T731" s="774"/>
      <c r="U731" s="774"/>
      <c r="V731" s="774"/>
      <c r="W731" s="774"/>
      <c r="X731" s="774"/>
      <c r="Y731" s="774"/>
      <c r="Z731" s="774"/>
      <c r="AA731" s="774"/>
      <c r="AB731" s="774"/>
    </row>
    <row r="732">
      <c r="A732" s="788" t="s">
        <v>77</v>
      </c>
      <c r="B732" s="789">
        <v>0.0</v>
      </c>
      <c r="C732" s="790">
        <v>0.0</v>
      </c>
      <c r="D732" s="790">
        <v>0.0</v>
      </c>
      <c r="E732" s="790">
        <v>0.0</v>
      </c>
      <c r="F732" s="790">
        <v>0.0</v>
      </c>
      <c r="G732" s="796">
        <v>0.0</v>
      </c>
      <c r="H732" s="791">
        <f t="shared" si="347"/>
        <v>0</v>
      </c>
      <c r="I732" s="306">
        <f>(I731/60)</f>
        <v>0.4833333333</v>
      </c>
      <c r="J732" s="794"/>
      <c r="K732" s="788" t="s">
        <v>77</v>
      </c>
      <c r="L732" s="789">
        <v>2.0</v>
      </c>
      <c r="M732" s="793">
        <f>(L732-H732-H733)</f>
        <v>0</v>
      </c>
      <c r="N732" s="790">
        <v>30.0</v>
      </c>
      <c r="O732" s="792">
        <f t="shared" si="348"/>
        <v>30</v>
      </c>
      <c r="P732" s="793"/>
      <c r="Q732" s="774"/>
      <c r="R732" s="774"/>
      <c r="S732" s="774"/>
      <c r="T732" s="774"/>
      <c r="U732" s="774"/>
      <c r="V732" s="774"/>
      <c r="W732" s="774"/>
      <c r="X732" s="774"/>
      <c r="Y732" s="774"/>
      <c r="Z732" s="774"/>
      <c r="AA732" s="774"/>
      <c r="AB732" s="774"/>
    </row>
    <row r="733">
      <c r="A733" s="788" t="s">
        <v>78</v>
      </c>
      <c r="B733" s="789">
        <v>1.0</v>
      </c>
      <c r="C733" s="790">
        <v>1.0</v>
      </c>
      <c r="D733" s="790">
        <v>0.0</v>
      </c>
      <c r="E733" s="790">
        <v>0.0</v>
      </c>
      <c r="F733" s="790">
        <v>0.0</v>
      </c>
      <c r="G733" s="796">
        <v>0.0</v>
      </c>
      <c r="H733" s="791">
        <f t="shared" si="347"/>
        <v>2</v>
      </c>
      <c r="I733" s="792"/>
      <c r="J733" s="794"/>
      <c r="K733" s="788" t="s">
        <v>78</v>
      </c>
      <c r="L733" s="793" t="s">
        <v>79</v>
      </c>
      <c r="M733" s="792" t="s">
        <v>79</v>
      </c>
      <c r="N733" s="790"/>
      <c r="O733" s="792" t="s">
        <v>79</v>
      </c>
      <c r="P733" s="793"/>
      <c r="Q733" s="774"/>
      <c r="R733" s="774"/>
      <c r="S733" s="774"/>
      <c r="T733" s="774"/>
      <c r="U733" s="774"/>
      <c r="V733" s="774"/>
      <c r="W733" s="774"/>
      <c r="X733" s="774"/>
      <c r="Y733" s="774"/>
      <c r="Z733" s="774"/>
      <c r="AA733" s="774"/>
      <c r="AB733" s="774"/>
    </row>
    <row r="734">
      <c r="A734" s="781" t="s">
        <v>225</v>
      </c>
      <c r="B734" s="786">
        <v>0.0</v>
      </c>
      <c r="C734" s="786">
        <v>7.0</v>
      </c>
      <c r="D734" s="786">
        <v>2.0</v>
      </c>
      <c r="E734" s="786">
        <v>4.0</v>
      </c>
      <c r="F734" s="786">
        <v>0.0</v>
      </c>
      <c r="G734" s="782">
        <v>1.0</v>
      </c>
      <c r="H734" s="783">
        <f t="shared" si="347"/>
        <v>14</v>
      </c>
      <c r="I734" s="784">
        <f>sum(H734:H736)</f>
        <v>24</v>
      </c>
      <c r="J734" s="794"/>
      <c r="K734" s="781" t="s">
        <v>225</v>
      </c>
      <c r="L734" s="786">
        <v>75.0</v>
      </c>
      <c r="M734" s="784">
        <f>(L734-H734)</f>
        <v>61</v>
      </c>
      <c r="N734" s="782">
        <v>0.0</v>
      </c>
      <c r="O734" s="784">
        <f t="shared" ref="O734:O735" si="349">sum(M734,N734)</f>
        <v>61</v>
      </c>
      <c r="P734" s="786" t="s">
        <v>382</v>
      </c>
      <c r="Q734" s="774"/>
      <c r="R734" s="774"/>
      <c r="S734" s="774"/>
      <c r="T734" s="774"/>
      <c r="U734" s="774"/>
      <c r="V734" s="774"/>
      <c r="W734" s="774"/>
      <c r="X734" s="774"/>
      <c r="Y734" s="774"/>
      <c r="Z734" s="774"/>
      <c r="AA734" s="774"/>
      <c r="AB734" s="774"/>
    </row>
    <row r="735">
      <c r="A735" s="788" t="s">
        <v>77</v>
      </c>
      <c r="B735" s="789">
        <v>0.0</v>
      </c>
      <c r="C735" s="790">
        <v>0.0</v>
      </c>
      <c r="D735" s="790">
        <v>0.0</v>
      </c>
      <c r="E735" s="790">
        <v>0.0</v>
      </c>
      <c r="F735" s="790">
        <v>0.0</v>
      </c>
      <c r="G735" s="790">
        <v>0.0</v>
      </c>
      <c r="H735" s="797">
        <f t="shared" si="347"/>
        <v>0</v>
      </c>
      <c r="I735" s="306">
        <f>(I734/60)</f>
        <v>0.4</v>
      </c>
      <c r="J735" s="794"/>
      <c r="K735" s="788" t="s">
        <v>77</v>
      </c>
      <c r="L735" s="789">
        <v>10.0</v>
      </c>
      <c r="M735" s="793">
        <f>(L735-H735-H736)</f>
        <v>0</v>
      </c>
      <c r="N735" s="790">
        <v>10.0</v>
      </c>
      <c r="O735" s="792">
        <f t="shared" si="349"/>
        <v>10</v>
      </c>
      <c r="P735" s="792"/>
      <c r="Q735" s="774"/>
      <c r="R735" s="774"/>
      <c r="S735" s="774"/>
      <c r="T735" s="774"/>
      <c r="U735" s="774"/>
      <c r="V735" s="774"/>
      <c r="W735" s="774"/>
      <c r="X735" s="774"/>
      <c r="Y735" s="774"/>
      <c r="Z735" s="774"/>
      <c r="AA735" s="774"/>
      <c r="AB735" s="774"/>
    </row>
    <row r="736">
      <c r="A736" s="788" t="s">
        <v>78</v>
      </c>
      <c r="B736" s="789">
        <v>0.0</v>
      </c>
      <c r="C736" s="790">
        <v>6.0</v>
      </c>
      <c r="D736" s="790">
        <v>2.0</v>
      </c>
      <c r="E736" s="790">
        <v>2.0</v>
      </c>
      <c r="F736" s="790">
        <v>0.0</v>
      </c>
      <c r="G736" s="790">
        <v>0.0</v>
      </c>
      <c r="H736" s="797">
        <f t="shared" si="347"/>
        <v>10</v>
      </c>
      <c r="I736" s="792"/>
      <c r="J736" s="794"/>
      <c r="K736" s="788" t="s">
        <v>78</v>
      </c>
      <c r="L736" s="793" t="s">
        <v>79</v>
      </c>
      <c r="M736" s="792" t="s">
        <v>79</v>
      </c>
      <c r="N736" s="790" t="s">
        <v>79</v>
      </c>
      <c r="O736" s="792" t="s">
        <v>79</v>
      </c>
      <c r="P736" s="792"/>
      <c r="Q736" s="774"/>
      <c r="R736" s="774"/>
      <c r="S736" s="774"/>
      <c r="T736" s="774"/>
      <c r="U736" s="774"/>
      <c r="V736" s="774"/>
      <c r="W736" s="774"/>
      <c r="X736" s="774"/>
      <c r="Y736" s="774"/>
      <c r="Z736" s="774"/>
      <c r="AA736" s="774"/>
      <c r="AB736" s="774"/>
    </row>
    <row r="737">
      <c r="A737" s="781" t="s">
        <v>93</v>
      </c>
      <c r="B737" s="782">
        <v>4.0</v>
      </c>
      <c r="C737" s="782">
        <v>4.0</v>
      </c>
      <c r="D737" s="782">
        <v>6.0</v>
      </c>
      <c r="E737" s="782">
        <v>0.0</v>
      </c>
      <c r="F737" s="782">
        <v>0.0</v>
      </c>
      <c r="G737" s="782">
        <v>0.0</v>
      </c>
      <c r="H737" s="783">
        <f t="shared" si="347"/>
        <v>14</v>
      </c>
      <c r="I737" s="784">
        <f>sum(H737:H739)</f>
        <v>22</v>
      </c>
      <c r="J737" s="794"/>
      <c r="K737" s="781" t="s">
        <v>93</v>
      </c>
      <c r="L737" s="786">
        <v>57.0</v>
      </c>
      <c r="M737" s="784">
        <f>(L737-H737)</f>
        <v>43</v>
      </c>
      <c r="N737" s="782">
        <v>0.0</v>
      </c>
      <c r="O737" s="784">
        <f t="shared" ref="O737:O738" si="350">sum(M737,N737)</f>
        <v>43</v>
      </c>
      <c r="P737" s="784"/>
      <c r="Q737" s="957" t="s">
        <v>395</v>
      </c>
      <c r="R737" s="774"/>
      <c r="S737" s="774"/>
      <c r="T737" s="774"/>
      <c r="U737" s="774"/>
      <c r="V737" s="774"/>
      <c r="W737" s="774"/>
      <c r="X737" s="774"/>
      <c r="Y737" s="774"/>
      <c r="Z737" s="774"/>
      <c r="AA737" s="774"/>
      <c r="AB737" s="774"/>
    </row>
    <row r="738">
      <c r="A738" s="788" t="s">
        <v>77</v>
      </c>
      <c r="B738" s="789">
        <v>5.0</v>
      </c>
      <c r="C738" s="790">
        <v>0.0</v>
      </c>
      <c r="D738" s="790">
        <v>1.0</v>
      </c>
      <c r="E738" s="790">
        <v>0.0</v>
      </c>
      <c r="F738" s="790">
        <v>0.0</v>
      </c>
      <c r="G738" s="796">
        <v>0.0</v>
      </c>
      <c r="H738" s="791">
        <f t="shared" si="347"/>
        <v>6</v>
      </c>
      <c r="I738" s="306">
        <f>(I737/60)</f>
        <v>0.3666666667</v>
      </c>
      <c r="J738" s="794"/>
      <c r="K738" s="788" t="s">
        <v>77</v>
      </c>
      <c r="L738" s="789">
        <v>12.0</v>
      </c>
      <c r="M738" s="793">
        <f>(L738-H738-H739)</f>
        <v>4</v>
      </c>
      <c r="N738" s="790">
        <v>0.0</v>
      </c>
      <c r="O738" s="792">
        <f t="shared" si="350"/>
        <v>4</v>
      </c>
      <c r="P738" s="792"/>
      <c r="Q738" s="774"/>
      <c r="R738" s="774"/>
      <c r="S738" s="774"/>
      <c r="T738" s="774"/>
      <c r="U738" s="774"/>
      <c r="V738" s="774"/>
      <c r="W738" s="774"/>
      <c r="X738" s="774"/>
      <c r="Y738" s="774"/>
      <c r="Z738" s="774"/>
      <c r="AA738" s="774"/>
      <c r="AB738" s="774"/>
    </row>
    <row r="739">
      <c r="A739" s="788" t="s">
        <v>78</v>
      </c>
      <c r="B739" s="789">
        <v>0.0</v>
      </c>
      <c r="C739" s="790">
        <v>0.0</v>
      </c>
      <c r="D739" s="790">
        <v>2.0</v>
      </c>
      <c r="E739" s="790">
        <v>0.0</v>
      </c>
      <c r="F739" s="790">
        <v>0.0</v>
      </c>
      <c r="G739" s="796">
        <v>0.0</v>
      </c>
      <c r="H739" s="791">
        <f t="shared" si="347"/>
        <v>2</v>
      </c>
      <c r="I739" s="792"/>
      <c r="J739" s="794"/>
      <c r="K739" s="788" t="s">
        <v>78</v>
      </c>
      <c r="L739" s="793" t="s">
        <v>79</v>
      </c>
      <c r="M739" s="792" t="s">
        <v>79</v>
      </c>
      <c r="N739" s="790" t="s">
        <v>79</v>
      </c>
      <c r="O739" s="792" t="s">
        <v>79</v>
      </c>
      <c r="P739" s="792"/>
      <c r="Q739" s="774"/>
      <c r="R739" s="774"/>
      <c r="S739" s="774"/>
      <c r="T739" s="774"/>
      <c r="U739" s="774"/>
      <c r="V739" s="774"/>
      <c r="W739" s="774"/>
      <c r="X739" s="774"/>
      <c r="Y739" s="774"/>
      <c r="Z739" s="774"/>
      <c r="AA739" s="774"/>
      <c r="AB739" s="774"/>
    </row>
    <row r="740">
      <c r="A740" s="795" t="s">
        <v>122</v>
      </c>
      <c r="B740" s="782">
        <v>0.0</v>
      </c>
      <c r="C740" s="782">
        <v>0.0</v>
      </c>
      <c r="D740" s="782">
        <v>0.0</v>
      </c>
      <c r="E740" s="782">
        <v>0.0</v>
      </c>
      <c r="F740" s="782">
        <v>0.0</v>
      </c>
      <c r="G740" s="782">
        <v>0.0</v>
      </c>
      <c r="H740" s="783">
        <f t="shared" si="347"/>
        <v>0</v>
      </c>
      <c r="I740" s="784">
        <f>sum(H740:H742)</f>
        <v>0</v>
      </c>
      <c r="J740" s="920"/>
      <c r="K740" s="795" t="s">
        <v>122</v>
      </c>
      <c r="L740" s="786">
        <v>64.0</v>
      </c>
      <c r="M740" s="784">
        <f>(L740-H740)</f>
        <v>64</v>
      </c>
      <c r="N740" s="782">
        <v>0.0</v>
      </c>
      <c r="O740" s="784">
        <f t="shared" ref="O740:O741" si="351">sum(M740,N740)</f>
        <v>64</v>
      </c>
      <c r="P740" s="784"/>
      <c r="Q740" s="956" t="s">
        <v>396</v>
      </c>
      <c r="R740" s="774"/>
      <c r="S740" s="774"/>
      <c r="T740" s="774"/>
      <c r="U740" s="774"/>
      <c r="V740" s="774"/>
      <c r="W740" s="774"/>
      <c r="X740" s="774"/>
      <c r="Y740" s="774"/>
      <c r="Z740" s="774"/>
      <c r="AA740" s="774"/>
      <c r="AB740" s="774"/>
    </row>
    <row r="741">
      <c r="A741" s="788" t="s">
        <v>77</v>
      </c>
      <c r="B741" s="789">
        <v>0.0</v>
      </c>
      <c r="C741" s="790">
        <v>0.0</v>
      </c>
      <c r="D741" s="790">
        <v>0.0</v>
      </c>
      <c r="E741" s="790">
        <v>0.0</v>
      </c>
      <c r="F741" s="790">
        <v>0.0</v>
      </c>
      <c r="G741" s="796">
        <v>0.0</v>
      </c>
      <c r="H741" s="791">
        <f t="shared" si="347"/>
        <v>0</v>
      </c>
      <c r="I741" s="306">
        <f>(I740/60)</f>
        <v>0</v>
      </c>
      <c r="J741" s="920"/>
      <c r="K741" s="788" t="s">
        <v>77</v>
      </c>
      <c r="L741" s="789">
        <v>10.0</v>
      </c>
      <c r="M741" s="793">
        <f>(L741-H741-H742)</f>
        <v>10</v>
      </c>
      <c r="N741" s="790">
        <v>0.0</v>
      </c>
      <c r="O741" s="792">
        <f t="shared" si="351"/>
        <v>10</v>
      </c>
      <c r="P741" s="792"/>
      <c r="Q741" s="774"/>
      <c r="R741" s="774"/>
      <c r="S741" s="774"/>
      <c r="T741" s="774"/>
      <c r="U741" s="774"/>
      <c r="V741" s="774"/>
      <c r="W741" s="774"/>
      <c r="X741" s="774"/>
      <c r="Y741" s="774"/>
      <c r="Z741" s="774"/>
      <c r="AA741" s="774"/>
      <c r="AB741" s="774"/>
    </row>
    <row r="742">
      <c r="A742" s="788" t="s">
        <v>78</v>
      </c>
      <c r="B742" s="789">
        <v>0.0</v>
      </c>
      <c r="C742" s="790">
        <v>0.0</v>
      </c>
      <c r="D742" s="790">
        <v>0.0</v>
      </c>
      <c r="E742" s="790">
        <v>0.0</v>
      </c>
      <c r="F742" s="790">
        <v>0.0</v>
      </c>
      <c r="G742" s="796">
        <v>0.0</v>
      </c>
      <c r="H742" s="791">
        <f t="shared" si="347"/>
        <v>0</v>
      </c>
      <c r="I742" s="792"/>
      <c r="J742" s="794"/>
      <c r="K742" s="788" t="s">
        <v>78</v>
      </c>
      <c r="L742" s="793" t="s">
        <v>79</v>
      </c>
      <c r="M742" s="792" t="s">
        <v>79</v>
      </c>
      <c r="N742" s="790" t="s">
        <v>79</v>
      </c>
      <c r="O742" s="792" t="s">
        <v>79</v>
      </c>
      <c r="P742" s="792"/>
      <c r="Q742" s="774"/>
      <c r="R742" s="774"/>
      <c r="S742" s="774"/>
      <c r="T742" s="774"/>
      <c r="U742" s="774"/>
      <c r="V742" s="774"/>
      <c r="W742" s="774"/>
      <c r="X742" s="774"/>
      <c r="Y742" s="774"/>
      <c r="Z742" s="774"/>
      <c r="AA742" s="774"/>
      <c r="AB742" s="774"/>
    </row>
    <row r="743">
      <c r="A743" s="801" t="s">
        <v>105</v>
      </c>
      <c r="B743" s="779">
        <f t="shared" ref="B743:G743" si="352"> sum(B744, B745, B746, B747,B748,B749,B750,B751,B752,B753,B754,B755)</f>
        <v>37</v>
      </c>
      <c r="C743" s="779">
        <f t="shared" si="352"/>
        <v>43</v>
      </c>
      <c r="D743" s="779">
        <f t="shared" si="352"/>
        <v>33</v>
      </c>
      <c r="E743" s="779">
        <f t="shared" si="352"/>
        <v>21</v>
      </c>
      <c r="F743" s="779">
        <f t="shared" si="352"/>
        <v>0</v>
      </c>
      <c r="G743" s="779">
        <f t="shared" si="352"/>
        <v>14</v>
      </c>
      <c r="H743" s="780">
        <f>SUM(B743:G743)</f>
        <v>148</v>
      </c>
      <c r="I743" s="779">
        <v>0.0</v>
      </c>
      <c r="J743" s="773"/>
      <c r="K743" s="801" t="s">
        <v>105</v>
      </c>
      <c r="L743" s="798"/>
      <c r="M743" s="798"/>
      <c r="N743" s="798"/>
      <c r="O743" s="798"/>
      <c r="P743" s="798"/>
      <c r="Q743" s="774"/>
      <c r="R743" s="774"/>
      <c r="S743" s="774"/>
      <c r="T743" s="774"/>
      <c r="U743" s="774"/>
      <c r="V743" s="774"/>
      <c r="W743" s="774"/>
      <c r="X743" s="774"/>
      <c r="Y743" s="774"/>
      <c r="Z743" s="774"/>
      <c r="AA743" s="774"/>
      <c r="AB743" s="774"/>
    </row>
    <row r="744">
      <c r="A744" s="781" t="s">
        <v>106</v>
      </c>
      <c r="B744" s="782">
        <v>4.0</v>
      </c>
      <c r="C744" s="782">
        <v>10.0</v>
      </c>
      <c r="D744" s="782">
        <v>6.0</v>
      </c>
      <c r="E744" s="782">
        <v>5.0</v>
      </c>
      <c r="F744" s="782">
        <v>0.0</v>
      </c>
      <c r="G744" s="782">
        <v>7.0</v>
      </c>
      <c r="H744" s="783">
        <f t="shared" ref="H744:H755" si="353">sum(B744:G744)</f>
        <v>32</v>
      </c>
      <c r="I744" s="784">
        <f>sum(H744:H746)</f>
        <v>40</v>
      </c>
      <c r="J744" s="794"/>
      <c r="K744" s="781" t="s">
        <v>106</v>
      </c>
      <c r="L744" s="786">
        <v>64.0</v>
      </c>
      <c r="M744" s="784">
        <f>(L744-H744)</f>
        <v>32</v>
      </c>
      <c r="N744" s="782">
        <v>40.0</v>
      </c>
      <c r="O744" s="784">
        <f t="shared" ref="O744:O745" si="354">sum(M744,N744)</f>
        <v>72</v>
      </c>
      <c r="P744" s="786" t="s">
        <v>387</v>
      </c>
      <c r="Q744" s="774"/>
      <c r="R744" s="774"/>
      <c r="S744" s="774"/>
      <c r="T744" s="774"/>
      <c r="U744" s="774"/>
      <c r="V744" s="774"/>
      <c r="W744" s="774"/>
      <c r="X744" s="774"/>
      <c r="Y744" s="774"/>
      <c r="Z744" s="774"/>
      <c r="AA744" s="774"/>
      <c r="AB744" s="774"/>
    </row>
    <row r="745">
      <c r="A745" s="788" t="s">
        <v>77</v>
      </c>
      <c r="B745" s="789">
        <v>0.0</v>
      </c>
      <c r="C745" s="790">
        <v>0.0</v>
      </c>
      <c r="D745" s="790">
        <v>0.0</v>
      </c>
      <c r="E745" s="790">
        <v>0.0</v>
      </c>
      <c r="F745" s="790">
        <v>0.0</v>
      </c>
      <c r="G745" s="796">
        <v>0.0</v>
      </c>
      <c r="H745" s="791">
        <f t="shared" si="353"/>
        <v>0</v>
      </c>
      <c r="I745" s="306">
        <f>(I744/60)</f>
        <v>0.6666666667</v>
      </c>
      <c r="J745" s="794"/>
      <c r="K745" s="788" t="s">
        <v>77</v>
      </c>
      <c r="L745" s="789">
        <v>20.0</v>
      </c>
      <c r="M745" s="793">
        <f>(L745-H745-H746)</f>
        <v>12</v>
      </c>
      <c r="N745" s="790">
        <v>0.0</v>
      </c>
      <c r="O745" s="792">
        <f t="shared" si="354"/>
        <v>12</v>
      </c>
      <c r="P745" s="793"/>
      <c r="Q745" s="774"/>
      <c r="R745" s="774"/>
      <c r="S745" s="774"/>
      <c r="T745" s="774"/>
      <c r="U745" s="774"/>
      <c r="V745" s="774"/>
      <c r="W745" s="774"/>
      <c r="X745" s="774"/>
      <c r="Y745" s="774"/>
      <c r="Z745" s="774"/>
      <c r="AA745" s="774"/>
      <c r="AB745" s="774"/>
    </row>
    <row r="746">
      <c r="A746" s="788" t="s">
        <v>78</v>
      </c>
      <c r="B746" s="789">
        <v>0.0</v>
      </c>
      <c r="C746" s="790">
        <v>3.0</v>
      </c>
      <c r="D746" s="790">
        <v>2.0</v>
      </c>
      <c r="E746" s="790">
        <v>2.0</v>
      </c>
      <c r="F746" s="790">
        <v>0.0</v>
      </c>
      <c r="G746" s="796">
        <v>1.0</v>
      </c>
      <c r="H746" s="791">
        <f t="shared" si="353"/>
        <v>8</v>
      </c>
      <c r="I746" s="792"/>
      <c r="J746" s="794"/>
      <c r="K746" s="788" t="s">
        <v>78</v>
      </c>
      <c r="L746" s="793" t="s">
        <v>79</v>
      </c>
      <c r="M746" s="792" t="s">
        <v>79</v>
      </c>
      <c r="N746" s="790" t="s">
        <v>79</v>
      </c>
      <c r="O746" s="792" t="s">
        <v>79</v>
      </c>
      <c r="P746" s="793"/>
      <c r="Q746" s="774"/>
      <c r="R746" s="774"/>
      <c r="S746" s="774"/>
      <c r="T746" s="774"/>
      <c r="U746" s="774"/>
      <c r="V746" s="774"/>
      <c r="W746" s="774"/>
      <c r="X746" s="774"/>
      <c r="Y746" s="774"/>
      <c r="Z746" s="774"/>
      <c r="AA746" s="774"/>
      <c r="AB746" s="774"/>
    </row>
    <row r="747">
      <c r="A747" s="781" t="s">
        <v>108</v>
      </c>
      <c r="B747" s="786">
        <v>13.0</v>
      </c>
      <c r="C747" s="786">
        <v>10.0</v>
      </c>
      <c r="D747" s="786">
        <v>8.0</v>
      </c>
      <c r="E747" s="786">
        <v>9.0</v>
      </c>
      <c r="F747" s="786">
        <v>0.0</v>
      </c>
      <c r="G747" s="782">
        <v>5.0</v>
      </c>
      <c r="H747" s="783">
        <f t="shared" si="353"/>
        <v>45</v>
      </c>
      <c r="I747" s="784">
        <f>sum(H747:H749)</f>
        <v>60</v>
      </c>
      <c r="J747" s="794"/>
      <c r="K747" s="781" t="s">
        <v>108</v>
      </c>
      <c r="L747" s="786">
        <v>71.0</v>
      </c>
      <c r="M747" s="784">
        <f>(L747-H747)</f>
        <v>26</v>
      </c>
      <c r="N747" s="782">
        <v>50.0</v>
      </c>
      <c r="O747" s="784">
        <f t="shared" ref="O747:O748" si="355">sum(M747,N747)</f>
        <v>76</v>
      </c>
      <c r="P747" s="786" t="s">
        <v>387</v>
      </c>
      <c r="Q747" s="774"/>
      <c r="R747" s="774"/>
      <c r="S747" s="774"/>
      <c r="T747" s="774"/>
      <c r="U747" s="774"/>
      <c r="V747" s="774"/>
      <c r="W747" s="774"/>
      <c r="X747" s="774"/>
      <c r="Y747" s="774"/>
      <c r="Z747" s="774"/>
      <c r="AA747" s="774"/>
      <c r="AB747" s="774"/>
    </row>
    <row r="748">
      <c r="A748" s="788" t="s">
        <v>77</v>
      </c>
      <c r="B748" s="789">
        <v>0.0</v>
      </c>
      <c r="C748" s="790">
        <v>1.0</v>
      </c>
      <c r="D748" s="790">
        <v>0.0</v>
      </c>
      <c r="E748" s="790">
        <v>0.0</v>
      </c>
      <c r="F748" s="790">
        <v>0.0</v>
      </c>
      <c r="G748" s="790">
        <v>0.0</v>
      </c>
      <c r="H748" s="791">
        <f t="shared" si="353"/>
        <v>1</v>
      </c>
      <c r="I748" s="306">
        <f>(I747/60)</f>
        <v>1</v>
      </c>
      <c r="J748" s="794"/>
      <c r="K748" s="788" t="s">
        <v>77</v>
      </c>
      <c r="L748" s="789">
        <v>15.0</v>
      </c>
      <c r="M748" s="793">
        <f>(L748-H748-H749)</f>
        <v>0</v>
      </c>
      <c r="N748" s="790">
        <v>20.0</v>
      </c>
      <c r="O748" s="792">
        <f t="shared" si="355"/>
        <v>20</v>
      </c>
      <c r="P748" s="793"/>
      <c r="Q748" s="774"/>
      <c r="R748" s="774"/>
      <c r="S748" s="774"/>
      <c r="T748" s="774"/>
      <c r="U748" s="774"/>
      <c r="V748" s="774"/>
      <c r="W748" s="774"/>
      <c r="X748" s="774"/>
      <c r="Y748" s="774"/>
      <c r="Z748" s="774"/>
      <c r="AA748" s="774"/>
      <c r="AB748" s="774"/>
    </row>
    <row r="749">
      <c r="A749" s="788" t="s">
        <v>78</v>
      </c>
      <c r="B749" s="789">
        <v>5.0</v>
      </c>
      <c r="C749" s="790">
        <v>5.0</v>
      </c>
      <c r="D749" s="790">
        <v>4.0</v>
      </c>
      <c r="E749" s="790">
        <v>0.0</v>
      </c>
      <c r="F749" s="790">
        <v>0.0</v>
      </c>
      <c r="G749" s="790">
        <v>0.0</v>
      </c>
      <c r="H749" s="791">
        <f t="shared" si="353"/>
        <v>14</v>
      </c>
      <c r="I749" s="792"/>
      <c r="J749" s="794"/>
      <c r="K749" s="788" t="s">
        <v>78</v>
      </c>
      <c r="L749" s="793" t="s">
        <v>79</v>
      </c>
      <c r="M749" s="792" t="s">
        <v>79</v>
      </c>
      <c r="N749" s="790" t="s">
        <v>79</v>
      </c>
      <c r="O749" s="792" t="s">
        <v>79</v>
      </c>
      <c r="P749" s="793"/>
      <c r="Q749" s="774"/>
      <c r="R749" s="774"/>
      <c r="S749" s="774"/>
      <c r="T749" s="774"/>
      <c r="U749" s="774"/>
      <c r="V749" s="774"/>
      <c r="W749" s="774"/>
      <c r="X749" s="774"/>
      <c r="Y749" s="774"/>
      <c r="Z749" s="774"/>
      <c r="AA749" s="774"/>
      <c r="AB749" s="774"/>
    </row>
    <row r="750">
      <c r="A750" s="781" t="s">
        <v>111</v>
      </c>
      <c r="B750" s="782">
        <v>6.0</v>
      </c>
      <c r="C750" s="782">
        <v>7.0</v>
      </c>
      <c r="D750" s="782">
        <v>4.0</v>
      </c>
      <c r="E750" s="782">
        <v>4.0</v>
      </c>
      <c r="F750" s="782">
        <v>0.0</v>
      </c>
      <c r="G750" s="782">
        <v>0.0</v>
      </c>
      <c r="H750" s="783">
        <f t="shared" si="353"/>
        <v>21</v>
      </c>
      <c r="I750" s="784">
        <f>sum(H750:H752)</f>
        <v>25</v>
      </c>
      <c r="J750" s="920"/>
      <c r="K750" s="781" t="s">
        <v>111</v>
      </c>
      <c r="L750" s="786">
        <v>31.0</v>
      </c>
      <c r="M750" s="784">
        <f>(L750-H750)</f>
        <v>10</v>
      </c>
      <c r="N750" s="782">
        <v>50.0</v>
      </c>
      <c r="O750" s="784">
        <f t="shared" ref="O750:O751" si="356">sum(M750,N750)</f>
        <v>60</v>
      </c>
      <c r="P750" s="786" t="s">
        <v>387</v>
      </c>
      <c r="Q750" s="774"/>
      <c r="R750" s="774"/>
      <c r="S750" s="774"/>
      <c r="T750" s="774"/>
      <c r="U750" s="774"/>
      <c r="V750" s="774"/>
      <c r="W750" s="774"/>
      <c r="X750" s="774"/>
      <c r="Y750" s="774"/>
      <c r="Z750" s="774"/>
      <c r="AA750" s="774"/>
      <c r="AB750" s="774"/>
    </row>
    <row r="751">
      <c r="A751" s="788" t="s">
        <v>77</v>
      </c>
      <c r="B751" s="789">
        <v>0.0</v>
      </c>
      <c r="C751" s="790">
        <v>0.0</v>
      </c>
      <c r="D751" s="790">
        <v>0.0</v>
      </c>
      <c r="E751" s="790">
        <v>0.0</v>
      </c>
      <c r="F751" s="790">
        <v>0.0</v>
      </c>
      <c r="G751" s="796">
        <v>0.0</v>
      </c>
      <c r="H751" s="791">
        <f t="shared" si="353"/>
        <v>0</v>
      </c>
      <c r="I751" s="306">
        <f>(I750/60)</f>
        <v>0.4166666667</v>
      </c>
      <c r="J751" s="920"/>
      <c r="K751" s="788" t="s">
        <v>77</v>
      </c>
      <c r="L751" s="789">
        <v>15.0</v>
      </c>
      <c r="M751" s="793">
        <f>(L751-H751-H752)</f>
        <v>11</v>
      </c>
      <c r="N751" s="790">
        <v>0.0</v>
      </c>
      <c r="O751" s="792">
        <f t="shared" si="356"/>
        <v>11</v>
      </c>
      <c r="P751" s="793"/>
      <c r="Q751" s="774"/>
      <c r="R751" s="774"/>
      <c r="S751" s="774"/>
      <c r="T751" s="774"/>
      <c r="U751" s="774"/>
      <c r="V751" s="774"/>
      <c r="W751" s="774"/>
      <c r="X751" s="774"/>
      <c r="Y751" s="774"/>
      <c r="Z751" s="774"/>
      <c r="AA751" s="774"/>
      <c r="AB751" s="774"/>
    </row>
    <row r="752">
      <c r="A752" s="788" t="s">
        <v>78</v>
      </c>
      <c r="B752" s="789">
        <v>1.0</v>
      </c>
      <c r="C752" s="790">
        <v>2.0</v>
      </c>
      <c r="D752" s="790">
        <v>0.0</v>
      </c>
      <c r="E752" s="790">
        <v>1.0</v>
      </c>
      <c r="F752" s="790">
        <v>0.0</v>
      </c>
      <c r="G752" s="796">
        <v>0.0</v>
      </c>
      <c r="H752" s="791">
        <f t="shared" si="353"/>
        <v>4</v>
      </c>
      <c r="I752" s="792"/>
      <c r="J752" s="920"/>
      <c r="K752" s="788" t="s">
        <v>78</v>
      </c>
      <c r="L752" s="793" t="s">
        <v>79</v>
      </c>
      <c r="M752" s="792" t="s">
        <v>79</v>
      </c>
      <c r="N752" s="790" t="s">
        <v>79</v>
      </c>
      <c r="O752" s="792" t="s">
        <v>79</v>
      </c>
      <c r="P752" s="793"/>
      <c r="Q752" s="774"/>
      <c r="R752" s="774"/>
      <c r="S752" s="774"/>
      <c r="T752" s="774"/>
      <c r="U752" s="774"/>
      <c r="V752" s="774"/>
      <c r="W752" s="774"/>
      <c r="X752" s="774"/>
      <c r="Y752" s="774"/>
      <c r="Z752" s="774"/>
      <c r="AA752" s="774"/>
      <c r="AB752" s="774"/>
    </row>
    <row r="753">
      <c r="A753" s="781" t="s">
        <v>244</v>
      </c>
      <c r="B753" s="782">
        <v>7.0</v>
      </c>
      <c r="C753" s="782">
        <v>5.0</v>
      </c>
      <c r="D753" s="782">
        <v>7.0</v>
      </c>
      <c r="E753" s="782">
        <v>0.0</v>
      </c>
      <c r="F753" s="782">
        <v>0.0</v>
      </c>
      <c r="G753" s="782">
        <v>1.0</v>
      </c>
      <c r="H753" s="783">
        <f t="shared" si="353"/>
        <v>20</v>
      </c>
      <c r="I753" s="784">
        <f>sum(H753:H755)</f>
        <v>23</v>
      </c>
      <c r="J753" s="920"/>
      <c r="K753" s="781" t="s">
        <v>244</v>
      </c>
      <c r="L753" s="786">
        <v>34.0</v>
      </c>
      <c r="M753" s="784">
        <f>(L753-H753)</f>
        <v>14</v>
      </c>
      <c r="N753" s="782">
        <v>25.0</v>
      </c>
      <c r="O753" s="784">
        <f t="shared" ref="O753:O754" si="357">sum(M753,N753)</f>
        <v>39</v>
      </c>
      <c r="P753" s="786" t="s">
        <v>387</v>
      </c>
      <c r="Q753" s="774"/>
      <c r="R753" s="774"/>
      <c r="S753" s="774"/>
      <c r="T753" s="774"/>
      <c r="U753" s="774"/>
      <c r="V753" s="774"/>
      <c r="W753" s="774"/>
      <c r="X753" s="774"/>
      <c r="Y753" s="774"/>
      <c r="Z753" s="774"/>
      <c r="AA753" s="774"/>
      <c r="AB753" s="774"/>
    </row>
    <row r="754">
      <c r="A754" s="788" t="s">
        <v>77</v>
      </c>
      <c r="B754" s="789">
        <v>1.0</v>
      </c>
      <c r="C754" s="790">
        <v>0.0</v>
      </c>
      <c r="D754" s="790">
        <v>1.0</v>
      </c>
      <c r="E754" s="790">
        <v>0.0</v>
      </c>
      <c r="F754" s="790">
        <v>0.0</v>
      </c>
      <c r="G754" s="796">
        <v>0.0</v>
      </c>
      <c r="H754" s="791">
        <f t="shared" si="353"/>
        <v>2</v>
      </c>
      <c r="I754" s="306">
        <f>(I753/60)</f>
        <v>0.3833333333</v>
      </c>
      <c r="J754" s="920"/>
      <c r="K754" s="788" t="s">
        <v>77</v>
      </c>
      <c r="L754" s="789">
        <v>6.0</v>
      </c>
      <c r="M754" s="793">
        <f>(L754-H754-H755)</f>
        <v>3</v>
      </c>
      <c r="N754" s="790">
        <v>0.0</v>
      </c>
      <c r="O754" s="792">
        <f t="shared" si="357"/>
        <v>3</v>
      </c>
      <c r="P754" s="793"/>
      <c r="Q754" s="774"/>
      <c r="R754" s="774"/>
      <c r="S754" s="774"/>
      <c r="T754" s="774"/>
      <c r="U754" s="774"/>
      <c r="V754" s="774"/>
      <c r="W754" s="774"/>
      <c r="X754" s="774"/>
      <c r="Y754" s="774"/>
      <c r="Z754" s="774"/>
      <c r="AA754" s="774"/>
      <c r="AB754" s="774"/>
    </row>
    <row r="755">
      <c r="A755" s="788" t="s">
        <v>78</v>
      </c>
      <c r="B755" s="789">
        <v>0.0</v>
      </c>
      <c r="C755" s="790">
        <v>0.0</v>
      </c>
      <c r="D755" s="790">
        <v>1.0</v>
      </c>
      <c r="E755" s="790">
        <v>0.0</v>
      </c>
      <c r="F755" s="790">
        <v>0.0</v>
      </c>
      <c r="G755" s="796">
        <v>0.0</v>
      </c>
      <c r="H755" s="791">
        <f t="shared" si="353"/>
        <v>1</v>
      </c>
      <c r="I755" s="792"/>
      <c r="J755" s="33"/>
      <c r="K755" s="788" t="s">
        <v>78</v>
      </c>
      <c r="L755" s="793" t="s">
        <v>79</v>
      </c>
      <c r="M755" s="792" t="s">
        <v>79</v>
      </c>
      <c r="N755" s="790" t="s">
        <v>79</v>
      </c>
      <c r="O755" s="792" t="s">
        <v>79</v>
      </c>
      <c r="P755" s="793"/>
      <c r="Q755" s="774"/>
      <c r="R755" s="774"/>
      <c r="S755" s="774"/>
      <c r="T755" s="774"/>
      <c r="U755" s="774"/>
      <c r="V755" s="774"/>
      <c r="W755" s="774"/>
      <c r="X755" s="774"/>
      <c r="Y755" s="774"/>
      <c r="Z755" s="774"/>
      <c r="AA755" s="774"/>
      <c r="AB755" s="774"/>
    </row>
    <row r="756">
      <c r="A756" s="801" t="s">
        <v>271</v>
      </c>
      <c r="B756" s="779">
        <f t="shared" ref="B756:G756" si="358"> sum(B757, B758, B759, B760,B761,B762,B763,B764,B765,B766,B767,B768)</f>
        <v>8</v>
      </c>
      <c r="C756" s="779">
        <f t="shared" si="358"/>
        <v>17</v>
      </c>
      <c r="D756" s="779">
        <f t="shared" si="358"/>
        <v>26</v>
      </c>
      <c r="E756" s="779">
        <f t="shared" si="358"/>
        <v>19</v>
      </c>
      <c r="F756" s="779">
        <f t="shared" si="358"/>
        <v>0</v>
      </c>
      <c r="G756" s="779">
        <f t="shared" si="358"/>
        <v>17</v>
      </c>
      <c r="H756" s="780">
        <f>SUM(B756:G756)</f>
        <v>87</v>
      </c>
      <c r="I756" s="779">
        <v>0.0</v>
      </c>
      <c r="J756" s="773"/>
      <c r="K756" s="801" t="s">
        <v>271</v>
      </c>
      <c r="L756" s="798"/>
      <c r="M756" s="798"/>
      <c r="N756" s="798"/>
      <c r="O756" s="798"/>
      <c r="P756" s="798"/>
      <c r="Q756" s="774"/>
      <c r="R756" s="774"/>
      <c r="S756" s="774"/>
      <c r="T756" s="774"/>
      <c r="U756" s="774"/>
      <c r="V756" s="774"/>
      <c r="W756" s="774"/>
      <c r="X756" s="774"/>
      <c r="Y756" s="774"/>
      <c r="Z756" s="774"/>
      <c r="AA756" s="774"/>
      <c r="AB756" s="774"/>
    </row>
    <row r="757">
      <c r="A757" s="781" t="s">
        <v>240</v>
      </c>
      <c r="B757" s="782">
        <v>0.0</v>
      </c>
      <c r="C757" s="782">
        <v>6.0</v>
      </c>
      <c r="D757" s="782">
        <v>8.0</v>
      </c>
      <c r="E757" s="782">
        <v>2.0</v>
      </c>
      <c r="F757" s="782">
        <v>0.0</v>
      </c>
      <c r="G757" s="782">
        <v>4.0</v>
      </c>
      <c r="H757" s="783">
        <f t="shared" ref="H757:H768" si="359">sum(B757:G757)</f>
        <v>20</v>
      </c>
      <c r="I757" s="784">
        <f>sum(H757:H759)</f>
        <v>23</v>
      </c>
      <c r="J757" s="794"/>
      <c r="K757" s="781" t="s">
        <v>240</v>
      </c>
      <c r="L757" s="786">
        <v>29.0</v>
      </c>
      <c r="M757" s="784">
        <f>(L757-H757)</f>
        <v>9</v>
      </c>
      <c r="N757" s="782">
        <v>30.0</v>
      </c>
      <c r="O757" s="784">
        <f t="shared" ref="O757:O758" si="360">sum(M757,N757)</f>
        <v>39</v>
      </c>
      <c r="P757" s="786" t="s">
        <v>387</v>
      </c>
      <c r="Q757" s="959"/>
      <c r="R757" s="774"/>
      <c r="S757" s="774"/>
      <c r="T757" s="774"/>
      <c r="U757" s="774"/>
      <c r="V757" s="774"/>
      <c r="W757" s="774"/>
      <c r="X757" s="774"/>
      <c r="Y757" s="774"/>
      <c r="Z757" s="774"/>
      <c r="AA757" s="774"/>
      <c r="AB757" s="774"/>
    </row>
    <row r="758">
      <c r="A758" s="788" t="s">
        <v>77</v>
      </c>
      <c r="B758" s="789">
        <v>0.0</v>
      </c>
      <c r="C758" s="790">
        <v>0.0</v>
      </c>
      <c r="D758" s="790">
        <v>0.0</v>
      </c>
      <c r="E758" s="790">
        <v>0.0</v>
      </c>
      <c r="F758" s="790">
        <v>0.0</v>
      </c>
      <c r="G758" s="796">
        <v>0.0</v>
      </c>
      <c r="H758" s="797">
        <f t="shared" si="359"/>
        <v>0</v>
      </c>
      <c r="I758" s="306">
        <f>(I757/60)</f>
        <v>0.3833333333</v>
      </c>
      <c r="J758" s="794"/>
      <c r="K758" s="788" t="s">
        <v>77</v>
      </c>
      <c r="L758" s="789">
        <v>3.0</v>
      </c>
      <c r="M758" s="793">
        <f>(L758-H758-H759)</f>
        <v>0</v>
      </c>
      <c r="N758" s="790">
        <v>3.0</v>
      </c>
      <c r="O758" s="792">
        <f t="shared" si="360"/>
        <v>3</v>
      </c>
      <c r="P758" s="793"/>
      <c r="Q758" s="774"/>
      <c r="R758" s="774"/>
      <c r="S758" s="774"/>
      <c r="T758" s="774"/>
      <c r="U758" s="774"/>
      <c r="V758" s="774"/>
      <c r="W758" s="774"/>
      <c r="X758" s="774"/>
      <c r="Y758" s="774"/>
      <c r="Z758" s="774"/>
      <c r="AA758" s="774"/>
      <c r="AB758" s="774"/>
    </row>
    <row r="759">
      <c r="A759" s="788" t="s">
        <v>78</v>
      </c>
      <c r="B759" s="789">
        <v>0.0</v>
      </c>
      <c r="C759" s="790">
        <v>1.0</v>
      </c>
      <c r="D759" s="790">
        <v>2.0</v>
      </c>
      <c r="E759" s="790">
        <v>0.0</v>
      </c>
      <c r="F759" s="790">
        <v>0.0</v>
      </c>
      <c r="G759" s="796">
        <v>0.0</v>
      </c>
      <c r="H759" s="797">
        <f t="shared" si="359"/>
        <v>3</v>
      </c>
      <c r="I759" s="792"/>
      <c r="J759" s="794"/>
      <c r="K759" s="788" t="s">
        <v>78</v>
      </c>
      <c r="L759" s="793" t="s">
        <v>79</v>
      </c>
      <c r="M759" s="792" t="s">
        <v>79</v>
      </c>
      <c r="N759" s="790" t="s">
        <v>79</v>
      </c>
      <c r="O759" s="792" t="s">
        <v>79</v>
      </c>
      <c r="P759" s="793"/>
      <c r="Q759" s="774"/>
      <c r="R759" s="774"/>
      <c r="S759" s="774"/>
      <c r="T759" s="774"/>
      <c r="U759" s="774"/>
      <c r="V759" s="774"/>
      <c r="W759" s="774"/>
      <c r="X759" s="774"/>
      <c r="Y759" s="774"/>
      <c r="Z759" s="774"/>
      <c r="AA759" s="774"/>
      <c r="AB759" s="774"/>
    </row>
    <row r="760">
      <c r="A760" s="781" t="s">
        <v>14</v>
      </c>
      <c r="B760" s="786">
        <v>3.0</v>
      </c>
      <c r="C760" s="786">
        <v>2.0</v>
      </c>
      <c r="D760" s="786">
        <v>3.0</v>
      </c>
      <c r="E760" s="786">
        <v>6.0</v>
      </c>
      <c r="F760" s="786">
        <v>0.0</v>
      </c>
      <c r="G760" s="782">
        <v>2.0</v>
      </c>
      <c r="H760" s="783">
        <f t="shared" si="359"/>
        <v>16</v>
      </c>
      <c r="I760" s="784">
        <f>sum(H760:H762)</f>
        <v>19</v>
      </c>
      <c r="J760" s="794"/>
      <c r="K760" s="781" t="s">
        <v>14</v>
      </c>
      <c r="L760" s="786">
        <v>38.0</v>
      </c>
      <c r="M760" s="784">
        <f>(L760-H760)</f>
        <v>22</v>
      </c>
      <c r="N760" s="782">
        <v>0.0</v>
      </c>
      <c r="O760" s="784">
        <f t="shared" ref="O760:O761" si="361">sum(M760,N760)</f>
        <v>22</v>
      </c>
      <c r="P760" s="784"/>
      <c r="Q760" s="925"/>
      <c r="R760" s="774"/>
      <c r="S760" s="774"/>
      <c r="T760" s="774"/>
      <c r="U760" s="774"/>
      <c r="V760" s="774"/>
      <c r="W760" s="774"/>
      <c r="X760" s="774"/>
      <c r="Y760" s="774"/>
      <c r="Z760" s="774"/>
      <c r="AA760" s="774"/>
      <c r="AB760" s="774"/>
    </row>
    <row r="761">
      <c r="A761" s="788" t="s">
        <v>77</v>
      </c>
      <c r="B761" s="789">
        <v>0.0</v>
      </c>
      <c r="C761" s="790">
        <v>0.0</v>
      </c>
      <c r="D761" s="790">
        <v>0.0</v>
      </c>
      <c r="E761" s="790">
        <v>0.0</v>
      </c>
      <c r="F761" s="790">
        <v>0.0</v>
      </c>
      <c r="G761" s="790">
        <v>0.0</v>
      </c>
      <c r="H761" s="791">
        <f t="shared" si="359"/>
        <v>0</v>
      </c>
      <c r="I761" s="306">
        <f>(I760/60)</f>
        <v>0.3166666667</v>
      </c>
      <c r="J761" s="794"/>
      <c r="K761" s="788" t="s">
        <v>77</v>
      </c>
      <c r="L761" s="789">
        <v>5.0</v>
      </c>
      <c r="M761" s="793">
        <f>(L761-H761-H762)</f>
        <v>2</v>
      </c>
      <c r="N761" s="790">
        <v>0.0</v>
      </c>
      <c r="O761" s="792">
        <f t="shared" si="361"/>
        <v>2</v>
      </c>
      <c r="P761" s="793"/>
      <c r="Q761" s="774"/>
      <c r="R761" s="774"/>
      <c r="S761" s="774"/>
      <c r="T761" s="774"/>
      <c r="U761" s="774"/>
      <c r="V761" s="774"/>
      <c r="W761" s="774"/>
      <c r="X761" s="774"/>
      <c r="Y761" s="774"/>
      <c r="Z761" s="774"/>
      <c r="AA761" s="774"/>
      <c r="AB761" s="774"/>
    </row>
    <row r="762">
      <c r="A762" s="788" t="s">
        <v>78</v>
      </c>
      <c r="B762" s="789">
        <v>0.0</v>
      </c>
      <c r="C762" s="790">
        <v>0.0</v>
      </c>
      <c r="D762" s="790">
        <v>1.0</v>
      </c>
      <c r="E762" s="790">
        <v>1.0</v>
      </c>
      <c r="F762" s="790">
        <v>0.0</v>
      </c>
      <c r="G762" s="790">
        <v>1.0</v>
      </c>
      <c r="H762" s="791">
        <f t="shared" si="359"/>
        <v>3</v>
      </c>
      <c r="I762" s="792"/>
      <c r="J762" s="794"/>
      <c r="K762" s="788" t="s">
        <v>78</v>
      </c>
      <c r="L762" s="793" t="s">
        <v>79</v>
      </c>
      <c r="M762" s="792" t="s">
        <v>79</v>
      </c>
      <c r="N762" s="790" t="s">
        <v>79</v>
      </c>
      <c r="O762" s="792" t="s">
        <v>79</v>
      </c>
      <c r="P762" s="793"/>
      <c r="Q762" s="787"/>
      <c r="R762" s="774"/>
      <c r="S762" s="774"/>
      <c r="T762" s="774"/>
      <c r="U762" s="774"/>
      <c r="V762" s="774"/>
      <c r="W762" s="774"/>
      <c r="X762" s="774"/>
      <c r="Y762" s="774"/>
      <c r="Z762" s="774"/>
      <c r="AA762" s="774"/>
      <c r="AB762" s="774"/>
    </row>
    <row r="763">
      <c r="A763" s="781" t="s">
        <v>120</v>
      </c>
      <c r="B763" s="782">
        <v>5.0</v>
      </c>
      <c r="C763" s="782">
        <v>6.0</v>
      </c>
      <c r="D763" s="782">
        <v>3.0</v>
      </c>
      <c r="E763" s="782">
        <v>4.0</v>
      </c>
      <c r="F763" s="782">
        <v>0.0</v>
      </c>
      <c r="G763" s="782">
        <v>0.0</v>
      </c>
      <c r="H763" s="783">
        <f t="shared" si="359"/>
        <v>18</v>
      </c>
      <c r="I763" s="784">
        <f>sum(H763:H765)</f>
        <v>23</v>
      </c>
      <c r="J763" s="920"/>
      <c r="K763" s="781" t="s">
        <v>120</v>
      </c>
      <c r="L763" s="786">
        <v>34.0</v>
      </c>
      <c r="M763" s="784">
        <f>(L763-H763)</f>
        <v>16</v>
      </c>
      <c r="N763" s="782">
        <v>30.0</v>
      </c>
      <c r="O763" s="784">
        <f t="shared" ref="O763:O764" si="362">sum(M763,N763)</f>
        <v>46</v>
      </c>
      <c r="P763" s="786" t="s">
        <v>387</v>
      </c>
      <c r="Q763" s="787"/>
      <c r="R763" s="774"/>
      <c r="S763" s="774"/>
      <c r="T763" s="774"/>
      <c r="U763" s="774"/>
      <c r="V763" s="774"/>
      <c r="W763" s="774"/>
      <c r="X763" s="774"/>
      <c r="Y763" s="774"/>
      <c r="Z763" s="774"/>
      <c r="AA763" s="774"/>
      <c r="AB763" s="774"/>
    </row>
    <row r="764">
      <c r="A764" s="788" t="s">
        <v>77</v>
      </c>
      <c r="B764" s="789">
        <v>0.0</v>
      </c>
      <c r="C764" s="790">
        <v>0.0</v>
      </c>
      <c r="D764" s="790">
        <v>0.0</v>
      </c>
      <c r="E764" s="790">
        <v>0.0</v>
      </c>
      <c r="F764" s="790">
        <v>0.0</v>
      </c>
      <c r="G764" s="796">
        <v>0.0</v>
      </c>
      <c r="H764" s="791">
        <f t="shared" si="359"/>
        <v>0</v>
      </c>
      <c r="I764" s="306">
        <f>(I763/60)</f>
        <v>0.3833333333</v>
      </c>
      <c r="J764" s="920"/>
      <c r="K764" s="788" t="s">
        <v>77</v>
      </c>
      <c r="L764" s="789">
        <v>6.0</v>
      </c>
      <c r="M764" s="793">
        <f>(L764-H764-H765)</f>
        <v>1</v>
      </c>
      <c r="N764" s="790">
        <v>10.0</v>
      </c>
      <c r="O764" s="792">
        <f t="shared" si="362"/>
        <v>11</v>
      </c>
      <c r="P764" s="793"/>
      <c r="Q764" s="787"/>
      <c r="R764" s="774"/>
      <c r="S764" s="774"/>
      <c r="T764" s="774"/>
      <c r="U764" s="774"/>
      <c r="V764" s="774"/>
      <c r="W764" s="774"/>
      <c r="X764" s="774"/>
      <c r="Y764" s="774"/>
      <c r="Z764" s="774"/>
      <c r="AA764" s="774"/>
      <c r="AB764" s="774"/>
    </row>
    <row r="765">
      <c r="A765" s="788" t="s">
        <v>78</v>
      </c>
      <c r="B765" s="789">
        <v>0.0</v>
      </c>
      <c r="C765" s="790">
        <v>2.0</v>
      </c>
      <c r="D765" s="790">
        <v>2.0</v>
      </c>
      <c r="E765" s="790">
        <v>1.0</v>
      </c>
      <c r="F765" s="790">
        <v>0.0</v>
      </c>
      <c r="G765" s="796">
        <v>0.0</v>
      </c>
      <c r="H765" s="791">
        <f t="shared" si="359"/>
        <v>5</v>
      </c>
      <c r="I765" s="792"/>
      <c r="J765" s="794"/>
      <c r="K765" s="788" t="s">
        <v>78</v>
      </c>
      <c r="L765" s="793" t="s">
        <v>79</v>
      </c>
      <c r="M765" s="792" t="s">
        <v>79</v>
      </c>
      <c r="N765" s="790" t="s">
        <v>79</v>
      </c>
      <c r="O765" s="792" t="s">
        <v>79</v>
      </c>
      <c r="P765" s="793"/>
      <c r="Q765" s="774"/>
      <c r="R765" s="774"/>
      <c r="S765" s="774"/>
      <c r="T765" s="774"/>
      <c r="U765" s="774"/>
      <c r="V765" s="774"/>
      <c r="W765" s="774"/>
      <c r="X765" s="774"/>
      <c r="Y765" s="774"/>
      <c r="Z765" s="774"/>
      <c r="AA765" s="774"/>
      <c r="AB765" s="774"/>
    </row>
    <row r="766">
      <c r="A766" s="795" t="s">
        <v>342</v>
      </c>
      <c r="B766" s="782">
        <v>0.0</v>
      </c>
      <c r="C766" s="782">
        <v>0.0</v>
      </c>
      <c r="D766" s="782">
        <v>5.0</v>
      </c>
      <c r="E766" s="782">
        <v>3.0</v>
      </c>
      <c r="F766" s="782">
        <v>0.0</v>
      </c>
      <c r="G766" s="782">
        <v>9.0</v>
      </c>
      <c r="H766" s="783">
        <f t="shared" si="359"/>
        <v>17</v>
      </c>
      <c r="I766" s="784">
        <f>sum(H766:H768)</f>
        <v>22</v>
      </c>
      <c r="J766" s="920"/>
      <c r="K766" s="795" t="s">
        <v>342</v>
      </c>
      <c r="L766" s="786">
        <v>40.0</v>
      </c>
      <c r="M766" s="784">
        <f>(L766-H766)</f>
        <v>23</v>
      </c>
      <c r="N766" s="782">
        <v>0.0</v>
      </c>
      <c r="O766" s="784">
        <f t="shared" ref="O766:O767" si="363">sum(M766,N766)</f>
        <v>23</v>
      </c>
      <c r="P766" s="784"/>
      <c r="Q766" s="774"/>
      <c r="R766" s="774"/>
      <c r="S766" s="774"/>
      <c r="T766" s="774"/>
      <c r="U766" s="774"/>
      <c r="V766" s="774"/>
      <c r="W766" s="774"/>
      <c r="X766" s="774"/>
      <c r="Y766" s="774"/>
      <c r="Z766" s="774"/>
      <c r="AA766" s="774"/>
      <c r="AB766" s="774"/>
    </row>
    <row r="767">
      <c r="A767" s="788" t="s">
        <v>77</v>
      </c>
      <c r="B767" s="789">
        <v>0.0</v>
      </c>
      <c r="C767" s="790">
        <v>0.0</v>
      </c>
      <c r="D767" s="790">
        <v>2.0</v>
      </c>
      <c r="E767" s="790">
        <v>2.0</v>
      </c>
      <c r="F767" s="790">
        <v>0.0</v>
      </c>
      <c r="G767" s="796">
        <v>1.0</v>
      </c>
      <c r="H767" s="791">
        <f t="shared" si="359"/>
        <v>5</v>
      </c>
      <c r="I767" s="306">
        <f>(I766/60)</f>
        <v>0.3666666667</v>
      </c>
      <c r="J767" s="920"/>
      <c r="K767" s="788" t="s">
        <v>77</v>
      </c>
      <c r="L767" s="789">
        <v>5.0</v>
      </c>
      <c r="M767" s="793">
        <f>(L767-H767-H768)</f>
        <v>0</v>
      </c>
      <c r="N767" s="790">
        <v>0.0</v>
      </c>
      <c r="O767" s="792">
        <f t="shared" si="363"/>
        <v>0</v>
      </c>
      <c r="P767" s="792"/>
      <c r="Q767" s="787"/>
      <c r="R767" s="774"/>
      <c r="S767" s="774"/>
      <c r="T767" s="774"/>
      <c r="U767" s="774"/>
      <c r="V767" s="774"/>
      <c r="W767" s="774"/>
      <c r="X767" s="774"/>
      <c r="Y767" s="774"/>
      <c r="Z767" s="774"/>
      <c r="AA767" s="774"/>
      <c r="AB767" s="774"/>
    </row>
    <row r="768">
      <c r="A768" s="788" t="s">
        <v>78</v>
      </c>
      <c r="B768" s="789">
        <v>0.0</v>
      </c>
      <c r="C768" s="790">
        <v>0.0</v>
      </c>
      <c r="D768" s="790">
        <v>0.0</v>
      </c>
      <c r="E768" s="790">
        <v>0.0</v>
      </c>
      <c r="F768" s="790">
        <v>0.0</v>
      </c>
      <c r="G768" s="796">
        <v>0.0</v>
      </c>
      <c r="H768" s="791">
        <f t="shared" si="359"/>
        <v>0</v>
      </c>
      <c r="I768" s="792"/>
      <c r="J768" s="785"/>
      <c r="K768" s="788" t="s">
        <v>78</v>
      </c>
      <c r="L768" s="793" t="s">
        <v>79</v>
      </c>
      <c r="M768" s="792" t="s">
        <v>79</v>
      </c>
      <c r="N768" s="790" t="s">
        <v>79</v>
      </c>
      <c r="O768" s="792" t="s">
        <v>79</v>
      </c>
      <c r="P768" s="792"/>
      <c r="Q768" s="787"/>
      <c r="R768" s="774"/>
      <c r="S768" s="774"/>
      <c r="T768" s="774"/>
      <c r="U768" s="774"/>
      <c r="V768" s="774"/>
      <c r="W768" s="774"/>
      <c r="X768" s="774"/>
      <c r="Y768" s="774"/>
      <c r="Z768" s="774"/>
      <c r="AA768" s="774"/>
      <c r="AB768" s="774"/>
    </row>
    <row r="769">
      <c r="A769" s="801" t="s">
        <v>116</v>
      </c>
      <c r="B769" s="779">
        <f t="shared" ref="B769:G769" si="364"> sum(B770, B771, B772, B773,B774,B775,B776,B777,B778)</f>
        <v>37</v>
      </c>
      <c r="C769" s="779">
        <f t="shared" si="364"/>
        <v>35</v>
      </c>
      <c r="D769" s="779">
        <f t="shared" si="364"/>
        <v>28</v>
      </c>
      <c r="E769" s="779">
        <f t="shared" si="364"/>
        <v>10</v>
      </c>
      <c r="F769" s="779">
        <f t="shared" si="364"/>
        <v>0</v>
      </c>
      <c r="G769" s="779">
        <f t="shared" si="364"/>
        <v>3</v>
      </c>
      <c r="H769" s="780">
        <f>SUM(B769:G769)</f>
        <v>113</v>
      </c>
      <c r="I769" s="779">
        <v>0.0</v>
      </c>
      <c r="J769" s="773"/>
      <c r="K769" s="801" t="s">
        <v>116</v>
      </c>
      <c r="L769" s="798"/>
      <c r="M769" s="798"/>
      <c r="N769" s="798"/>
      <c r="O769" s="798"/>
      <c r="P769" s="798"/>
      <c r="Q769" s="774"/>
      <c r="R769" s="774"/>
      <c r="S769" s="774"/>
      <c r="T769" s="774"/>
      <c r="U769" s="774"/>
      <c r="V769" s="774"/>
      <c r="W769" s="774"/>
      <c r="X769" s="774"/>
      <c r="Y769" s="774"/>
      <c r="Z769" s="774"/>
      <c r="AA769" s="774"/>
      <c r="AB769" s="774"/>
    </row>
    <row r="770">
      <c r="A770" s="781" t="s">
        <v>113</v>
      </c>
      <c r="B770" s="782">
        <v>19.0</v>
      </c>
      <c r="C770" s="786">
        <v>19.0</v>
      </c>
      <c r="D770" s="782">
        <v>16.0</v>
      </c>
      <c r="E770" s="782">
        <v>7.0</v>
      </c>
      <c r="F770" s="782">
        <v>0.0</v>
      </c>
      <c r="G770" s="782">
        <v>3.0</v>
      </c>
      <c r="H770" s="783">
        <f t="shared" ref="H770:H778" si="365">sum(B770:G770)</f>
        <v>64</v>
      </c>
      <c r="I770" s="784">
        <f>sum(H770:H772)</f>
        <v>80</v>
      </c>
      <c r="J770" s="785"/>
      <c r="K770" s="781" t="s">
        <v>113</v>
      </c>
      <c r="L770" s="786">
        <v>115.0</v>
      </c>
      <c r="M770" s="784">
        <f>(L770-H770)</f>
        <v>51</v>
      </c>
      <c r="N770" s="782">
        <v>90.0</v>
      </c>
      <c r="O770" s="784">
        <f t="shared" ref="O770:O771" si="366">sum(M770,N770)</f>
        <v>141</v>
      </c>
      <c r="P770" s="786" t="s">
        <v>387</v>
      </c>
      <c r="Q770" s="919"/>
      <c r="R770" s="774"/>
      <c r="S770" s="774"/>
      <c r="T770" s="774"/>
      <c r="U770" s="774"/>
      <c r="V770" s="774"/>
      <c r="W770" s="774"/>
      <c r="X770" s="774"/>
      <c r="Y770" s="774"/>
      <c r="Z770" s="774"/>
      <c r="AA770" s="774"/>
      <c r="AB770" s="774"/>
    </row>
    <row r="771">
      <c r="A771" s="788" t="s">
        <v>77</v>
      </c>
      <c r="B771" s="800">
        <v>0.0</v>
      </c>
      <c r="C771" s="796">
        <v>0.0</v>
      </c>
      <c r="D771" s="796">
        <v>0.0</v>
      </c>
      <c r="E771" s="796">
        <v>0.0</v>
      </c>
      <c r="F771" s="796">
        <v>0.0</v>
      </c>
      <c r="G771" s="796">
        <v>0.0</v>
      </c>
      <c r="H771" s="791">
        <f t="shared" si="365"/>
        <v>0</v>
      </c>
      <c r="I771" s="306">
        <f>(I770/60)</f>
        <v>1.333333333</v>
      </c>
      <c r="J771" s="785"/>
      <c r="K771" s="788" t="s">
        <v>77</v>
      </c>
      <c r="L771" s="789">
        <v>22.0</v>
      </c>
      <c r="M771" s="793">
        <f>(L771-H771-H772)</f>
        <v>6</v>
      </c>
      <c r="N771" s="790">
        <v>5.0</v>
      </c>
      <c r="O771" s="792">
        <f t="shared" si="366"/>
        <v>11</v>
      </c>
      <c r="P771" s="792"/>
      <c r="Q771" s="957" t="s">
        <v>397</v>
      </c>
      <c r="R771" s="774"/>
      <c r="S771" s="774"/>
      <c r="T771" s="774"/>
      <c r="U771" s="774"/>
      <c r="V771" s="774"/>
      <c r="W771" s="774"/>
      <c r="X771" s="774"/>
      <c r="Y771" s="774"/>
      <c r="Z771" s="774"/>
      <c r="AA771" s="774"/>
      <c r="AB771" s="774"/>
    </row>
    <row r="772">
      <c r="A772" s="788" t="s">
        <v>78</v>
      </c>
      <c r="B772" s="800">
        <v>4.0</v>
      </c>
      <c r="C772" s="796">
        <v>6.0</v>
      </c>
      <c r="D772" s="796">
        <v>6.0</v>
      </c>
      <c r="E772" s="796">
        <v>0.0</v>
      </c>
      <c r="F772" s="796">
        <v>0.0</v>
      </c>
      <c r="G772" s="796">
        <v>0.0</v>
      </c>
      <c r="H772" s="791">
        <f t="shared" si="365"/>
        <v>16</v>
      </c>
      <c r="I772" s="792"/>
      <c r="J772" s="785"/>
      <c r="K772" s="788" t="s">
        <v>78</v>
      </c>
      <c r="L772" s="793" t="s">
        <v>79</v>
      </c>
      <c r="M772" s="792" t="s">
        <v>79</v>
      </c>
      <c r="N772" s="790" t="s">
        <v>79</v>
      </c>
      <c r="O772" s="792" t="s">
        <v>79</v>
      </c>
      <c r="P772" s="792"/>
      <c r="Q772" s="774"/>
      <c r="R772" s="774"/>
      <c r="S772" s="774"/>
      <c r="T772" s="774"/>
      <c r="U772" s="774"/>
      <c r="V772" s="774"/>
      <c r="W772" s="774"/>
      <c r="X772" s="774"/>
      <c r="Y772" s="774"/>
      <c r="Z772" s="774"/>
      <c r="AA772" s="774"/>
      <c r="AB772" s="774"/>
    </row>
    <row r="773">
      <c r="A773" s="781" t="s">
        <v>114</v>
      </c>
      <c r="B773" s="782">
        <v>0.0</v>
      </c>
      <c r="C773" s="786">
        <v>5.0</v>
      </c>
      <c r="D773" s="786">
        <v>0.0</v>
      </c>
      <c r="E773" s="782">
        <v>0.0</v>
      </c>
      <c r="F773" s="782">
        <v>0.0</v>
      </c>
      <c r="G773" s="782">
        <v>0.0</v>
      </c>
      <c r="H773" s="783">
        <f t="shared" si="365"/>
        <v>5</v>
      </c>
      <c r="I773" s="784">
        <f>sum(H773:H775)</f>
        <v>5</v>
      </c>
      <c r="J773" s="794"/>
      <c r="K773" s="781" t="s">
        <v>114</v>
      </c>
      <c r="L773" s="786">
        <v>34.0</v>
      </c>
      <c r="M773" s="784">
        <f>(L773-H773)</f>
        <v>29</v>
      </c>
      <c r="N773" s="782">
        <v>0.0</v>
      </c>
      <c r="O773" s="784">
        <f t="shared" ref="O773:O774" si="367">sum(M773,N773)</f>
        <v>29</v>
      </c>
      <c r="P773" s="784"/>
      <c r="Q773" s="957" t="s">
        <v>398</v>
      </c>
      <c r="R773" s="774"/>
      <c r="S773" s="774"/>
      <c r="T773" s="774"/>
      <c r="U773" s="774"/>
      <c r="V773" s="774"/>
      <c r="W773" s="774"/>
      <c r="X773" s="774"/>
      <c r="Y773" s="774"/>
      <c r="Z773" s="774"/>
      <c r="AA773" s="774"/>
      <c r="AB773" s="774"/>
    </row>
    <row r="774">
      <c r="A774" s="788" t="s">
        <v>77</v>
      </c>
      <c r="B774" s="796">
        <v>0.0</v>
      </c>
      <c r="C774" s="796">
        <v>0.0</v>
      </c>
      <c r="D774" s="790">
        <v>0.0</v>
      </c>
      <c r="E774" s="790">
        <v>0.0</v>
      </c>
      <c r="F774" s="790">
        <v>0.0</v>
      </c>
      <c r="G774" s="796">
        <v>0.0</v>
      </c>
      <c r="H774" s="791">
        <f t="shared" si="365"/>
        <v>0</v>
      </c>
      <c r="I774" s="306">
        <f>(I773/60)</f>
        <v>0.08333333333</v>
      </c>
      <c r="J774" s="794"/>
      <c r="K774" s="788" t="s">
        <v>77</v>
      </c>
      <c r="L774" s="789">
        <v>8.0</v>
      </c>
      <c r="M774" s="793">
        <f>(L774-H774-H775)</f>
        <v>8</v>
      </c>
      <c r="N774" s="790">
        <v>0.0</v>
      </c>
      <c r="O774" s="792">
        <f t="shared" si="367"/>
        <v>8</v>
      </c>
      <c r="P774" s="793"/>
      <c r="Q774" s="774"/>
      <c r="R774" s="774"/>
      <c r="S774" s="774"/>
      <c r="T774" s="774"/>
      <c r="U774" s="774"/>
      <c r="V774" s="774"/>
      <c r="W774" s="774"/>
      <c r="X774" s="774"/>
      <c r="Y774" s="774"/>
      <c r="Z774" s="774"/>
      <c r="AA774" s="774"/>
      <c r="AB774" s="774"/>
    </row>
    <row r="775">
      <c r="A775" s="788" t="s">
        <v>78</v>
      </c>
      <c r="B775" s="796">
        <v>0.0</v>
      </c>
      <c r="C775" s="796">
        <v>0.0</v>
      </c>
      <c r="D775" s="790">
        <v>0.0</v>
      </c>
      <c r="E775" s="790">
        <v>0.0</v>
      </c>
      <c r="F775" s="790">
        <v>0.0</v>
      </c>
      <c r="G775" s="796">
        <v>0.0</v>
      </c>
      <c r="H775" s="791">
        <f t="shared" si="365"/>
        <v>0</v>
      </c>
      <c r="I775" s="792"/>
      <c r="J775" s="794"/>
      <c r="K775" s="788" t="s">
        <v>78</v>
      </c>
      <c r="L775" s="793" t="s">
        <v>79</v>
      </c>
      <c r="M775" s="792" t="s">
        <v>79</v>
      </c>
      <c r="N775" s="790" t="s">
        <v>79</v>
      </c>
      <c r="O775" s="792" t="s">
        <v>79</v>
      </c>
      <c r="P775" s="793"/>
      <c r="Q775" s="774"/>
      <c r="R775" s="774"/>
      <c r="S775" s="774"/>
      <c r="T775" s="774"/>
      <c r="U775" s="774"/>
      <c r="V775" s="774"/>
      <c r="W775" s="774"/>
      <c r="X775" s="774"/>
      <c r="Y775" s="774"/>
      <c r="Z775" s="774"/>
      <c r="AA775" s="774"/>
      <c r="AB775" s="774"/>
    </row>
    <row r="776">
      <c r="A776" s="781" t="s">
        <v>115</v>
      </c>
      <c r="B776" s="782">
        <v>11.0</v>
      </c>
      <c r="C776" s="786">
        <v>4.0</v>
      </c>
      <c r="D776" s="782">
        <v>6.0</v>
      </c>
      <c r="E776" s="782">
        <v>3.0</v>
      </c>
      <c r="F776" s="782">
        <v>0.0</v>
      </c>
      <c r="G776" s="782">
        <v>0.0</v>
      </c>
      <c r="H776" s="783">
        <f t="shared" si="365"/>
        <v>24</v>
      </c>
      <c r="I776" s="784">
        <f>sum(H776:H778)</f>
        <v>28</v>
      </c>
      <c r="J776" s="794"/>
      <c r="K776" s="781" t="s">
        <v>115</v>
      </c>
      <c r="L776" s="786">
        <v>64.0</v>
      </c>
      <c r="M776" s="784">
        <f>(L776-H776)</f>
        <v>40</v>
      </c>
      <c r="N776" s="782">
        <v>25.0</v>
      </c>
      <c r="O776" s="784">
        <f t="shared" ref="O776:O777" si="368">sum(M776,N776)</f>
        <v>65</v>
      </c>
      <c r="P776" s="786" t="s">
        <v>387</v>
      </c>
      <c r="Q776" s="774"/>
      <c r="R776" s="774"/>
      <c r="S776" s="774"/>
      <c r="T776" s="774"/>
      <c r="U776" s="774"/>
      <c r="V776" s="774"/>
      <c r="W776" s="774"/>
      <c r="X776" s="774"/>
      <c r="Y776" s="774"/>
      <c r="Z776" s="774"/>
      <c r="AA776" s="774"/>
      <c r="AB776" s="774"/>
    </row>
    <row r="777">
      <c r="A777" s="788" t="s">
        <v>77</v>
      </c>
      <c r="B777" s="796">
        <v>0.0</v>
      </c>
      <c r="C777" s="796">
        <v>0.0</v>
      </c>
      <c r="D777" s="796">
        <v>0.0</v>
      </c>
      <c r="E777" s="796">
        <v>0.0</v>
      </c>
      <c r="F777" s="796">
        <v>0.0</v>
      </c>
      <c r="G777" s="796">
        <v>0.0</v>
      </c>
      <c r="H777" s="791">
        <f t="shared" si="365"/>
        <v>0</v>
      </c>
      <c r="I777" s="306">
        <f>(I776/60)</f>
        <v>0.4666666667</v>
      </c>
      <c r="J777" s="794"/>
      <c r="K777" s="788" t="s">
        <v>77</v>
      </c>
      <c r="L777" s="789">
        <v>4.0</v>
      </c>
      <c r="M777" s="793">
        <f>(L777-H777-H778)</f>
        <v>0</v>
      </c>
      <c r="N777" s="790">
        <v>5.0</v>
      </c>
      <c r="O777" s="792">
        <f t="shared" si="368"/>
        <v>5</v>
      </c>
      <c r="P777" s="809"/>
      <c r="Q777" s="774"/>
      <c r="R777" s="774"/>
      <c r="S777" s="774"/>
      <c r="T777" s="774"/>
      <c r="U777" s="774"/>
      <c r="V777" s="774"/>
      <c r="W777" s="774"/>
      <c r="X777" s="774"/>
      <c r="Y777" s="774"/>
      <c r="Z777" s="774"/>
      <c r="AA777" s="774"/>
      <c r="AB777" s="774"/>
    </row>
    <row r="778">
      <c r="A778" s="788" t="s">
        <v>78</v>
      </c>
      <c r="B778" s="796">
        <v>3.0</v>
      </c>
      <c r="C778" s="796">
        <v>1.0</v>
      </c>
      <c r="D778" s="796">
        <v>0.0</v>
      </c>
      <c r="E778" s="796">
        <v>0.0</v>
      </c>
      <c r="F778" s="796">
        <v>0.0</v>
      </c>
      <c r="G778" s="796">
        <v>0.0</v>
      </c>
      <c r="H778" s="791">
        <f t="shared" si="365"/>
        <v>4</v>
      </c>
      <c r="I778" s="792"/>
      <c r="J778" s="794"/>
      <c r="K778" s="788" t="s">
        <v>78</v>
      </c>
      <c r="L778" s="793" t="s">
        <v>79</v>
      </c>
      <c r="M778" s="792" t="s">
        <v>79</v>
      </c>
      <c r="N778" s="790"/>
      <c r="O778" s="792" t="s">
        <v>79</v>
      </c>
      <c r="P778" s="809"/>
      <c r="Q778" s="774"/>
      <c r="R778" s="774"/>
      <c r="S778" s="774"/>
      <c r="T778" s="774"/>
      <c r="U778" s="774"/>
      <c r="V778" s="774"/>
      <c r="W778" s="774"/>
      <c r="X778" s="774"/>
      <c r="Y778" s="774"/>
      <c r="Z778" s="774"/>
      <c r="AA778" s="774"/>
      <c r="AB778" s="774"/>
    </row>
    <row r="779">
      <c r="A779" s="801"/>
      <c r="B779" s="798"/>
      <c r="C779" s="798"/>
      <c r="D779" s="798"/>
      <c r="E779" s="798"/>
      <c r="F779" s="798"/>
      <c r="G779" s="798"/>
      <c r="H779" s="798"/>
      <c r="I779" s="798"/>
      <c r="J779" s="773"/>
      <c r="K779" s="801"/>
      <c r="L779" s="798"/>
      <c r="M779" s="798"/>
      <c r="N779" s="798"/>
      <c r="O779" s="798"/>
      <c r="P779" s="779"/>
      <c r="Q779" s="774"/>
      <c r="R779" s="774"/>
      <c r="S779" s="774"/>
      <c r="T779" s="774"/>
      <c r="U779" s="774"/>
      <c r="V779" s="774"/>
      <c r="W779" s="774"/>
      <c r="X779" s="774"/>
      <c r="Y779" s="774"/>
      <c r="Z779" s="774"/>
      <c r="AA779" s="774"/>
      <c r="AB779" s="774"/>
    </row>
    <row r="780">
      <c r="A780" s="810" t="s">
        <v>121</v>
      </c>
      <c r="B780" s="777">
        <f t="shared" ref="B780:H780" si="369">SUM(B666,B669,B672,B675,B679, B682,B685,B688,B692,B695,B698,B701, B705, B708, B711, B714, B718,B721,B724, B727, B731, B734,B737, B740, B744,B747,B750,B753,B757,  B760,B763,B766,B770,B773, B776)</f>
        <v>177</v>
      </c>
      <c r="C780" s="777">
        <f t="shared" si="369"/>
        <v>255</v>
      </c>
      <c r="D780" s="777">
        <f t="shared" si="369"/>
        <v>230</v>
      </c>
      <c r="E780" s="777">
        <f t="shared" si="369"/>
        <v>155</v>
      </c>
      <c r="F780" s="777">
        <f t="shared" si="369"/>
        <v>2</v>
      </c>
      <c r="G780" s="777">
        <f t="shared" si="369"/>
        <v>72</v>
      </c>
      <c r="H780" s="777">
        <f t="shared" si="369"/>
        <v>891</v>
      </c>
      <c r="I780" s="811"/>
      <c r="J780" s="773"/>
      <c r="K780" s="777" t="s">
        <v>121</v>
      </c>
      <c r="L780" s="777">
        <f t="shared" ref="L780:O780" si="370">SUM(L666,L669,L672,L675,L679, L682,L685,L688,L692,L695,L698,L701, L705, L708, L711, L714, L718,L721,L724, L727, L731, L734,L737, L740, L744,L747,L750,L753,L757,  L760,L763,L766,L770,L773, L776)</f>
        <v>1858</v>
      </c>
      <c r="M780" s="777">
        <f t="shared" si="370"/>
        <v>967</v>
      </c>
      <c r="N780" s="777">
        <f t="shared" si="370"/>
        <v>990</v>
      </c>
      <c r="O780" s="777">
        <f t="shared" si="370"/>
        <v>1957</v>
      </c>
      <c r="P780" s="777"/>
      <c r="Q780" s="774"/>
      <c r="R780" s="774"/>
      <c r="S780" s="774"/>
      <c r="T780" s="774"/>
      <c r="U780" s="774"/>
      <c r="V780" s="774"/>
      <c r="W780" s="774"/>
      <c r="X780" s="774"/>
      <c r="Y780" s="774"/>
      <c r="Z780" s="774"/>
      <c r="AA780" s="774"/>
      <c r="AB780" s="774"/>
    </row>
    <row r="781">
      <c r="A781" s="810" t="s">
        <v>77</v>
      </c>
      <c r="B781" s="777">
        <f t="shared" ref="B781:H781" si="371">SUM(B667,B670,B673,B676,B680, B683,B686,B689,B693,B696,B699,B702, B706, B709, B712, B715, B719,B722,B725, B728, B732, B735,B738, B741, B745,B748,B751,B754,B758,  B761,B764,B767,B771,B774, B777)</f>
        <v>8</v>
      </c>
      <c r="C781" s="777">
        <f t="shared" si="371"/>
        <v>10</v>
      </c>
      <c r="D781" s="777">
        <f t="shared" si="371"/>
        <v>7</v>
      </c>
      <c r="E781" s="777">
        <f t="shared" si="371"/>
        <v>4</v>
      </c>
      <c r="F781" s="777">
        <f t="shared" si="371"/>
        <v>0</v>
      </c>
      <c r="G781" s="777">
        <f t="shared" si="371"/>
        <v>2</v>
      </c>
      <c r="H781" s="777">
        <f t="shared" si="371"/>
        <v>31</v>
      </c>
      <c r="I781" s="811"/>
      <c r="J781" s="773"/>
      <c r="K781" s="777" t="s">
        <v>77</v>
      </c>
      <c r="L781" s="777">
        <f t="shared" ref="L781:O781" si="372">SUM(L667,L670,L673,L676,L680, L683,L686,L689,L693,L696,L699,L702, L706, L709, L712, L715, L719,L722,L725, L728, L732, L735,L738, L741, L745,L748,L751,L754,L758,  L761,L764,L767,L771,L774, L777)</f>
        <v>412</v>
      </c>
      <c r="M781" s="777">
        <f t="shared" si="372"/>
        <v>187</v>
      </c>
      <c r="N781" s="777">
        <f t="shared" si="372"/>
        <v>180</v>
      </c>
      <c r="O781" s="777">
        <f t="shared" si="372"/>
        <v>367</v>
      </c>
      <c r="P781" s="777"/>
      <c r="Q781" s="774"/>
      <c r="R781" s="774"/>
      <c r="S781" s="774"/>
      <c r="T781" s="774"/>
      <c r="U781" s="774"/>
      <c r="V781" s="774"/>
      <c r="W781" s="774"/>
      <c r="X781" s="774"/>
      <c r="Y781" s="774"/>
      <c r="Z781" s="774"/>
      <c r="AA781" s="774"/>
      <c r="AB781" s="774"/>
    </row>
    <row r="782">
      <c r="A782" s="810" t="s">
        <v>78</v>
      </c>
      <c r="B782" s="777">
        <f t="shared" ref="B782:H782" si="373">SUM(B668,B671,B674,B677,B681, B684,B687,B690,B694,B697,B700,B703, B707, B710, B713, B716, B720,B723,B726, B729, B733, B736,B739, B742, B746,B749,B752,B755,B759,  B762,B765,B768,B772,B775, B778)</f>
        <v>31</v>
      </c>
      <c r="C782" s="777">
        <f t="shared" si="373"/>
        <v>70</v>
      </c>
      <c r="D782" s="777">
        <f t="shared" si="373"/>
        <v>59</v>
      </c>
      <c r="E782" s="777">
        <f t="shared" si="373"/>
        <v>30</v>
      </c>
      <c r="F782" s="777">
        <f t="shared" si="373"/>
        <v>0</v>
      </c>
      <c r="G782" s="777">
        <f t="shared" si="373"/>
        <v>4</v>
      </c>
      <c r="H782" s="777">
        <f t="shared" si="373"/>
        <v>194</v>
      </c>
      <c r="I782" s="811"/>
      <c r="J782" s="773"/>
      <c r="K782" s="777" t="s">
        <v>78</v>
      </c>
      <c r="L782" s="777">
        <f t="shared" ref="L782:O782" si="374">SUM(L668,L671,L674,L677,L681, L684,L687,L690,L694,L697,L700,L703, L707, L710, L713, L716, L720,L723,L726, L729, L733, L736,L739, L742, L746,L749,L752,L755,L759,  L762,L765,L768,L772,L775, L778)</f>
        <v>0</v>
      </c>
      <c r="M782" s="777">
        <f t="shared" si="374"/>
        <v>0</v>
      </c>
      <c r="N782" s="777">
        <f t="shared" si="374"/>
        <v>0</v>
      </c>
      <c r="O782" s="777">
        <f t="shared" si="374"/>
        <v>0</v>
      </c>
      <c r="P782" s="777"/>
      <c r="Q782" s="774"/>
      <c r="R782" s="774"/>
      <c r="S782" s="774"/>
      <c r="T782" s="774"/>
      <c r="U782" s="774"/>
      <c r="V782" s="774"/>
      <c r="W782" s="774"/>
      <c r="X782" s="774"/>
      <c r="Y782" s="774"/>
      <c r="Z782" s="774"/>
      <c r="AA782" s="774"/>
      <c r="AB782" s="774"/>
    </row>
    <row r="783">
      <c r="A783" s="801" t="s">
        <v>9</v>
      </c>
      <c r="B783" s="779">
        <f t="shared" ref="B783:H783" si="375">sum(B780:B782)</f>
        <v>216</v>
      </c>
      <c r="C783" s="779">
        <f t="shared" si="375"/>
        <v>335</v>
      </c>
      <c r="D783" s="779">
        <f t="shared" si="375"/>
        <v>296</v>
      </c>
      <c r="E783" s="779">
        <f t="shared" si="375"/>
        <v>189</v>
      </c>
      <c r="F783" s="779">
        <f t="shared" si="375"/>
        <v>2</v>
      </c>
      <c r="G783" s="779">
        <f t="shared" si="375"/>
        <v>78</v>
      </c>
      <c r="H783" s="779">
        <f t="shared" si="375"/>
        <v>1116</v>
      </c>
      <c r="I783" s="798"/>
      <c r="J783" s="773"/>
      <c r="K783" s="779" t="s">
        <v>9</v>
      </c>
      <c r="L783" s="779">
        <f t="shared" ref="L783:O783" si="376">sum(L780:L782)</f>
        <v>2270</v>
      </c>
      <c r="M783" s="779">
        <f t="shared" si="376"/>
        <v>1154</v>
      </c>
      <c r="N783" s="779">
        <f t="shared" si="376"/>
        <v>1170</v>
      </c>
      <c r="O783" s="779">
        <f t="shared" si="376"/>
        <v>2324</v>
      </c>
      <c r="P783" s="779"/>
      <c r="Q783" s="774"/>
      <c r="R783" s="774"/>
      <c r="S783" s="774"/>
      <c r="T783" s="774"/>
      <c r="U783" s="774"/>
      <c r="V783" s="774"/>
      <c r="W783" s="774"/>
      <c r="X783" s="774"/>
      <c r="Y783" s="774"/>
      <c r="Z783" s="774"/>
      <c r="AA783" s="774"/>
      <c r="AB783" s="774"/>
    </row>
    <row r="784">
      <c r="A784" s="812"/>
      <c r="B784" s="812"/>
      <c r="C784" s="812"/>
      <c r="D784" s="812"/>
      <c r="E784" s="812"/>
      <c r="F784" s="812"/>
      <c r="G784" s="812"/>
      <c r="H784" s="812"/>
      <c r="I784" s="774"/>
      <c r="J784" s="774"/>
      <c r="K784" s="774"/>
      <c r="L784" s="774"/>
      <c r="M784" s="774"/>
      <c r="N784" s="774"/>
      <c r="O784" s="774"/>
      <c r="P784" s="774"/>
      <c r="Q784" s="774"/>
      <c r="R784" s="774"/>
      <c r="S784" s="774"/>
      <c r="T784" s="774"/>
      <c r="U784" s="774"/>
      <c r="V784" s="774"/>
      <c r="W784" s="774"/>
      <c r="X784" s="774"/>
      <c r="Y784" s="774"/>
      <c r="Z784" s="774"/>
      <c r="AA784" s="774"/>
      <c r="AB784" s="774"/>
    </row>
    <row r="785">
      <c r="A785" s="801" t="s">
        <v>123</v>
      </c>
      <c r="B785" s="779" t="s">
        <v>2</v>
      </c>
      <c r="C785" s="779" t="s">
        <v>3</v>
      </c>
      <c r="D785" s="779" t="s">
        <v>4</v>
      </c>
      <c r="E785" s="779" t="s">
        <v>5</v>
      </c>
      <c r="F785" s="779" t="s">
        <v>6</v>
      </c>
      <c r="G785" s="779" t="s">
        <v>7</v>
      </c>
      <c r="H785" s="779" t="s">
        <v>9</v>
      </c>
      <c r="I785" s="774"/>
      <c r="J785" s="774"/>
      <c r="K785" s="774"/>
      <c r="L785" s="774"/>
      <c r="M785" s="774"/>
      <c r="N785" s="774"/>
      <c r="O785" s="774"/>
      <c r="P785" s="774"/>
      <c r="Q785" s="774"/>
      <c r="R785" s="774"/>
      <c r="S785" s="774"/>
      <c r="T785" s="774"/>
      <c r="U785" s="774"/>
      <c r="V785" s="774"/>
      <c r="W785" s="774"/>
      <c r="X785" s="774"/>
      <c r="Y785" s="774"/>
      <c r="Z785" s="774"/>
      <c r="AA785" s="774"/>
      <c r="AB785" s="774"/>
    </row>
    <row r="786">
      <c r="A786" s="810" t="s">
        <v>124</v>
      </c>
      <c r="B786" s="777">
        <f t="shared" ref="B786:H786" si="377">sum(B781:B782)</f>
        <v>39</v>
      </c>
      <c r="C786" s="777">
        <f t="shared" si="377"/>
        <v>80</v>
      </c>
      <c r="D786" s="777">
        <f t="shared" si="377"/>
        <v>66</v>
      </c>
      <c r="E786" s="777">
        <f t="shared" si="377"/>
        <v>34</v>
      </c>
      <c r="F786" s="777">
        <f t="shared" si="377"/>
        <v>0</v>
      </c>
      <c r="G786" s="777">
        <f t="shared" si="377"/>
        <v>6</v>
      </c>
      <c r="H786" s="777">
        <f t="shared" si="377"/>
        <v>225</v>
      </c>
      <c r="I786" s="774"/>
      <c r="J786" s="774"/>
      <c r="K786" s="774"/>
      <c r="L786" s="774"/>
      <c r="M786" s="774"/>
      <c r="N786" s="774"/>
      <c r="O786" s="774"/>
      <c r="P786" s="774"/>
      <c r="Q786" s="774"/>
      <c r="R786" s="774"/>
      <c r="S786" s="774"/>
      <c r="T786" s="774"/>
      <c r="U786" s="774"/>
      <c r="V786" s="774"/>
      <c r="W786" s="774"/>
      <c r="X786" s="774"/>
      <c r="Y786" s="774"/>
      <c r="Z786" s="774"/>
      <c r="AA786" s="774"/>
      <c r="AB786" s="774"/>
    </row>
    <row r="787">
      <c r="A787" s="320" t="s">
        <v>126</v>
      </c>
      <c r="B787" s="813">
        <f t="shared" ref="B787:H787" si="378">(B786*30)</f>
        <v>1170</v>
      </c>
      <c r="C787" s="813">
        <f t="shared" si="378"/>
        <v>2400</v>
      </c>
      <c r="D787" s="813">
        <f t="shared" si="378"/>
        <v>1980</v>
      </c>
      <c r="E787" s="813">
        <f t="shared" si="378"/>
        <v>1020</v>
      </c>
      <c r="F787" s="813">
        <f t="shared" si="378"/>
        <v>0</v>
      </c>
      <c r="G787" s="813">
        <f t="shared" si="378"/>
        <v>180</v>
      </c>
      <c r="H787" s="813">
        <f t="shared" si="378"/>
        <v>6750</v>
      </c>
      <c r="I787" s="814"/>
      <c r="J787" s="815"/>
      <c r="K787" s="815"/>
      <c r="L787" s="815"/>
      <c r="M787" s="815"/>
      <c r="N787" s="815"/>
      <c r="O787" s="815"/>
      <c r="P787" s="815"/>
      <c r="Q787" s="815"/>
      <c r="R787" s="815"/>
      <c r="S787" s="815"/>
      <c r="T787" s="815"/>
      <c r="U787" s="815"/>
      <c r="V787" s="815"/>
      <c r="W787" s="815"/>
      <c r="X787" s="815"/>
      <c r="Y787" s="815"/>
      <c r="Z787" s="815"/>
      <c r="AA787" s="815"/>
      <c r="AB787" s="815"/>
    </row>
    <row r="788">
      <c r="A788" s="816"/>
      <c r="B788" s="817"/>
      <c r="C788" s="817"/>
      <c r="D788" s="817"/>
      <c r="E788" s="817"/>
      <c r="F788" s="817"/>
      <c r="G788" s="817"/>
      <c r="H788" s="818"/>
      <c r="I788" s="814"/>
      <c r="J788" s="815"/>
      <c r="K788" s="815"/>
      <c r="L788" s="815"/>
      <c r="M788" s="815"/>
      <c r="N788" s="815"/>
      <c r="O788" s="815"/>
      <c r="P788" s="815"/>
      <c r="Q788" s="815"/>
      <c r="R788" s="815"/>
      <c r="S788" s="815"/>
      <c r="T788" s="815"/>
      <c r="U788" s="815"/>
      <c r="V788" s="815"/>
      <c r="W788" s="815"/>
      <c r="X788" s="815"/>
      <c r="Y788" s="815"/>
      <c r="Z788" s="815"/>
      <c r="AA788" s="815"/>
      <c r="AB788" s="815"/>
    </row>
    <row r="789">
      <c r="A789" s="819"/>
      <c r="B789" s="820"/>
      <c r="C789" s="820"/>
      <c r="D789" s="820"/>
      <c r="E789" s="820"/>
      <c r="F789" s="820"/>
      <c r="G789" s="820"/>
      <c r="H789" s="820"/>
      <c r="I789" s="814"/>
      <c r="J789" s="815"/>
      <c r="K789" s="815"/>
      <c r="L789" s="815"/>
      <c r="M789" s="815"/>
      <c r="N789" s="815"/>
      <c r="O789" s="815"/>
      <c r="P789" s="815"/>
      <c r="Q789" s="815"/>
      <c r="R789" s="815"/>
      <c r="S789" s="815"/>
      <c r="T789" s="815"/>
      <c r="U789" s="815"/>
      <c r="V789" s="815"/>
      <c r="W789" s="815"/>
      <c r="X789" s="815"/>
      <c r="Y789" s="815"/>
      <c r="Z789" s="815"/>
      <c r="AA789" s="815"/>
      <c r="AB789" s="815"/>
    </row>
    <row r="790">
      <c r="A790" s="815"/>
      <c r="B790" s="814"/>
      <c r="C790" s="814"/>
      <c r="D790" s="814"/>
      <c r="E790" s="814"/>
      <c r="F790" s="814"/>
      <c r="G790" s="817"/>
      <c r="H790" s="818"/>
      <c r="I790" s="814"/>
      <c r="J790" s="815"/>
      <c r="K790" s="815"/>
      <c r="L790" s="815"/>
      <c r="M790" s="815"/>
      <c r="N790" s="815"/>
      <c r="O790" s="815"/>
      <c r="P790" s="815"/>
      <c r="Q790" s="815"/>
      <c r="R790" s="815"/>
      <c r="S790" s="815"/>
      <c r="T790" s="815"/>
      <c r="U790" s="815"/>
      <c r="V790" s="815"/>
      <c r="W790" s="815"/>
      <c r="X790" s="815"/>
      <c r="Y790" s="815"/>
      <c r="Z790" s="815"/>
      <c r="AA790" s="815"/>
      <c r="AB790" s="815"/>
    </row>
    <row r="791">
      <c r="A791" s="815"/>
      <c r="B791" s="814"/>
      <c r="C791" s="814"/>
      <c r="D791" s="814"/>
      <c r="E791" s="814"/>
      <c r="F791" s="821"/>
      <c r="G791" s="822" t="s">
        <v>35</v>
      </c>
      <c r="H791" s="823" t="s">
        <v>36</v>
      </c>
      <c r="I791" s="814"/>
      <c r="J791" s="815"/>
      <c r="K791" s="815"/>
      <c r="L791" s="815"/>
      <c r="M791" s="815"/>
      <c r="N791" s="815"/>
      <c r="O791" s="815"/>
      <c r="P791" s="815"/>
      <c r="Q791" s="824"/>
      <c r="R791" s="815"/>
      <c r="S791" s="815"/>
      <c r="T791" s="815"/>
      <c r="U791" s="815"/>
      <c r="V791" s="815"/>
      <c r="W791" s="815"/>
      <c r="X791" s="815"/>
      <c r="Y791" s="815"/>
      <c r="Z791" s="815"/>
      <c r="AA791" s="815"/>
      <c r="AB791" s="815"/>
    </row>
    <row r="792">
      <c r="A792" s="815"/>
      <c r="B792" s="814"/>
      <c r="C792" s="814"/>
      <c r="D792" s="814"/>
      <c r="E792" s="814"/>
      <c r="F792" s="821"/>
      <c r="G792" s="221" t="s">
        <v>330</v>
      </c>
      <c r="H792" s="789">
        <v>235.0</v>
      </c>
      <c r="I792" s="814"/>
      <c r="J792" s="815"/>
      <c r="K792" s="815"/>
      <c r="L792" s="815"/>
      <c r="M792" s="815"/>
      <c r="N792" s="815"/>
      <c r="O792" s="815"/>
      <c r="P792" s="815"/>
      <c r="Q792" s="815"/>
      <c r="R792" s="815"/>
      <c r="S792" s="815"/>
      <c r="T792" s="815"/>
      <c r="U792" s="815"/>
      <c r="V792" s="815"/>
      <c r="W792" s="815"/>
      <c r="X792" s="815"/>
      <c r="Y792" s="815"/>
      <c r="Z792" s="815"/>
      <c r="AA792" s="815"/>
      <c r="AB792" s="815"/>
    </row>
    <row r="793">
      <c r="A793" s="815"/>
      <c r="B793" s="814"/>
      <c r="C793" s="814"/>
      <c r="D793" s="814"/>
      <c r="E793" s="814"/>
      <c r="F793" s="821"/>
      <c r="G793" s="221" t="s">
        <v>365</v>
      </c>
      <c r="H793" s="789">
        <f>(H450)</f>
        <v>1037</v>
      </c>
      <c r="I793" s="814"/>
      <c r="J793" s="815"/>
      <c r="K793" s="815"/>
      <c r="L793" s="815"/>
      <c r="M793" s="815"/>
      <c r="N793" s="815"/>
      <c r="O793" s="815"/>
      <c r="P793" s="815"/>
      <c r="Q793" s="815"/>
      <c r="R793" s="815"/>
      <c r="S793" s="815"/>
      <c r="T793" s="815"/>
      <c r="U793" s="815"/>
      <c r="V793" s="815"/>
      <c r="W793" s="815"/>
      <c r="X793" s="815"/>
      <c r="Y793" s="815"/>
      <c r="Z793" s="815"/>
      <c r="AA793" s="815"/>
      <c r="AB793" s="815"/>
    </row>
    <row r="794">
      <c r="A794" s="815"/>
      <c r="B794" s="814"/>
      <c r="C794" s="814"/>
      <c r="D794" s="814"/>
      <c r="E794" s="814"/>
      <c r="F794" s="821"/>
      <c r="G794" s="221" t="s">
        <v>399</v>
      </c>
      <c r="H794" s="789">
        <f>(H783)</f>
        <v>1116</v>
      </c>
      <c r="I794" s="814"/>
      <c r="J794" s="815"/>
      <c r="K794" s="815"/>
      <c r="L794" s="815"/>
      <c r="M794" s="815"/>
      <c r="N794" s="815"/>
      <c r="O794" s="815"/>
      <c r="P794" s="815"/>
      <c r="Q794" s="815"/>
      <c r="R794" s="815"/>
      <c r="S794" s="815"/>
      <c r="T794" s="815"/>
      <c r="U794" s="815"/>
      <c r="V794" s="815"/>
      <c r="W794" s="815"/>
      <c r="X794" s="815"/>
      <c r="Y794" s="815"/>
      <c r="Z794" s="815"/>
      <c r="AA794" s="815"/>
      <c r="AB794" s="815"/>
    </row>
    <row r="795">
      <c r="A795" s="815"/>
      <c r="B795" s="814"/>
      <c r="C795" s="814"/>
      <c r="D795" s="814"/>
      <c r="E795" s="814"/>
      <c r="F795" s="821"/>
      <c r="G795" s="822" t="s">
        <v>9</v>
      </c>
      <c r="H795" s="826">
        <f>SUM(H792:H794)</f>
        <v>2388</v>
      </c>
      <c r="I795" s="814"/>
      <c r="J795" s="815"/>
      <c r="K795" s="815"/>
      <c r="L795" s="815"/>
      <c r="M795" s="815"/>
      <c r="N795" s="815"/>
      <c r="O795" s="815"/>
      <c r="P795" s="815"/>
      <c r="Q795" s="815"/>
      <c r="R795" s="815"/>
      <c r="S795" s="815"/>
      <c r="T795" s="815"/>
      <c r="U795" s="815"/>
      <c r="V795" s="815"/>
      <c r="W795" s="815"/>
      <c r="X795" s="815"/>
      <c r="Y795" s="815"/>
      <c r="Z795" s="815"/>
      <c r="AA795" s="815"/>
      <c r="AB795" s="815"/>
    </row>
    <row r="796">
      <c r="A796" s="815"/>
      <c r="B796" s="814"/>
      <c r="C796" s="814"/>
      <c r="D796" s="814"/>
      <c r="E796" s="814"/>
      <c r="F796" s="814"/>
      <c r="G796" s="817"/>
      <c r="H796" s="818"/>
      <c r="I796" s="817"/>
      <c r="J796" s="815"/>
      <c r="K796" s="815"/>
      <c r="L796" s="815"/>
      <c r="M796" s="815"/>
      <c r="N796" s="815"/>
      <c r="O796" s="815"/>
      <c r="P796" s="815"/>
      <c r="Q796" s="815"/>
      <c r="R796" s="815"/>
      <c r="S796" s="815"/>
      <c r="T796" s="815"/>
      <c r="U796" s="815"/>
      <c r="V796" s="815"/>
      <c r="W796" s="815"/>
      <c r="X796" s="815"/>
      <c r="Y796" s="815"/>
      <c r="Z796" s="815"/>
      <c r="AA796" s="815"/>
      <c r="AB796" s="815"/>
    </row>
    <row r="797">
      <c r="A797" s="815"/>
      <c r="B797" s="814"/>
      <c r="C797" s="814"/>
      <c r="D797" s="814"/>
      <c r="E797" s="814"/>
      <c r="F797" s="821"/>
      <c r="G797" s="827" t="s">
        <v>131</v>
      </c>
      <c r="H797" s="828">
        <f>(6500-H795)</f>
        <v>4112</v>
      </c>
      <c r="I797" s="401">
        <f>(H795/6500)</f>
        <v>0.3673846154</v>
      </c>
      <c r="J797" s="815"/>
      <c r="K797" s="815"/>
      <c r="L797" s="815"/>
      <c r="M797" s="815"/>
      <c r="N797" s="815"/>
      <c r="O797" s="815"/>
      <c r="P797" s="815"/>
      <c r="Q797" s="815"/>
      <c r="R797" s="815"/>
      <c r="S797" s="815"/>
      <c r="T797" s="815"/>
      <c r="U797" s="815"/>
      <c r="V797" s="815"/>
      <c r="W797" s="815"/>
      <c r="X797" s="815"/>
      <c r="Y797" s="815"/>
      <c r="Z797" s="815"/>
      <c r="AA797" s="815"/>
      <c r="AB797" s="815"/>
    </row>
    <row r="798">
      <c r="A798" s="816"/>
      <c r="B798" s="817"/>
      <c r="C798" s="817"/>
      <c r="D798" s="817"/>
      <c r="E798" s="817"/>
      <c r="F798" s="817"/>
      <c r="G798" s="817"/>
      <c r="H798" s="818"/>
      <c r="I798" s="817"/>
      <c r="J798" s="815"/>
      <c r="K798" s="816"/>
      <c r="L798" s="816"/>
      <c r="M798" s="816"/>
      <c r="N798" s="816"/>
      <c r="O798" s="816"/>
      <c r="P798" s="816"/>
      <c r="Q798" s="815"/>
      <c r="R798" s="815"/>
      <c r="S798" s="815"/>
      <c r="T798" s="815"/>
      <c r="U798" s="815"/>
      <c r="V798" s="815"/>
      <c r="W798" s="815"/>
      <c r="X798" s="815"/>
      <c r="Y798" s="815"/>
      <c r="Z798" s="815"/>
      <c r="AA798" s="815"/>
      <c r="AB798" s="815"/>
    </row>
    <row r="799">
      <c r="A799" s="770" t="s">
        <v>381</v>
      </c>
      <c r="B799" s="771">
        <v>11.0</v>
      </c>
      <c r="C799" s="771">
        <v>12.0</v>
      </c>
      <c r="D799" s="771">
        <v>13.0</v>
      </c>
      <c r="E799" s="771">
        <v>14.0</v>
      </c>
      <c r="F799" s="771">
        <v>15.0</v>
      </c>
      <c r="G799" s="771">
        <v>16.0</v>
      </c>
      <c r="H799" s="772"/>
      <c r="I799" s="772"/>
      <c r="J799" s="773"/>
      <c r="K799" s="770" t="s">
        <v>381</v>
      </c>
      <c r="L799" s="772"/>
      <c r="M799" s="772"/>
      <c r="N799" s="772"/>
      <c r="O799" s="772"/>
      <c r="P799" s="772"/>
      <c r="Q799" s="774"/>
      <c r="R799" s="774"/>
      <c r="S799" s="774"/>
      <c r="T799" s="774"/>
      <c r="U799" s="774"/>
      <c r="V799" s="774"/>
      <c r="W799" s="774"/>
      <c r="X799" s="774"/>
      <c r="Y799" s="774"/>
      <c r="Z799" s="774"/>
      <c r="AA799" s="774"/>
      <c r="AB799" s="774"/>
    </row>
    <row r="800">
      <c r="A800" s="775" t="s">
        <v>331</v>
      </c>
      <c r="B800" s="776" t="s">
        <v>2</v>
      </c>
      <c r="C800" s="776" t="s">
        <v>3</v>
      </c>
      <c r="D800" s="776" t="s">
        <v>4</v>
      </c>
      <c r="E800" s="776" t="s">
        <v>5</v>
      </c>
      <c r="F800" s="776" t="s">
        <v>6</v>
      </c>
      <c r="G800" s="776" t="s">
        <v>7</v>
      </c>
      <c r="H800" s="776" t="s">
        <v>9</v>
      </c>
      <c r="I800" s="776" t="s">
        <v>71</v>
      </c>
      <c r="J800" s="773"/>
      <c r="K800" s="776" t="s">
        <v>70</v>
      </c>
      <c r="L800" s="776" t="s">
        <v>72</v>
      </c>
      <c r="M800" s="776" t="s">
        <v>13</v>
      </c>
      <c r="N800" s="777" t="s">
        <v>73</v>
      </c>
      <c r="O800" s="776" t="s">
        <v>13</v>
      </c>
      <c r="P800" s="777" t="s">
        <v>74</v>
      </c>
      <c r="Q800" s="774"/>
      <c r="R800" s="774"/>
      <c r="S800" s="774"/>
      <c r="T800" s="774"/>
      <c r="U800" s="774"/>
      <c r="V800" s="774"/>
      <c r="W800" s="774"/>
      <c r="X800" s="774"/>
      <c r="Y800" s="774"/>
      <c r="Z800" s="774"/>
      <c r="AA800" s="774"/>
      <c r="AB800" s="774"/>
    </row>
    <row r="801">
      <c r="A801" s="778" t="s">
        <v>75</v>
      </c>
      <c r="B801" s="779">
        <f t="shared" ref="B801:G801" si="379"> sum(B802, B803, B804, B805,B806,B807,B808,B809,B810,B821,B822,B823)</f>
        <v>0</v>
      </c>
      <c r="C801" s="779">
        <f t="shared" si="379"/>
        <v>11</v>
      </c>
      <c r="D801" s="779">
        <f t="shared" si="379"/>
        <v>5</v>
      </c>
      <c r="E801" s="779">
        <f t="shared" si="379"/>
        <v>11</v>
      </c>
      <c r="F801" s="779">
        <f t="shared" si="379"/>
        <v>0</v>
      </c>
      <c r="G801" s="779">
        <f t="shared" si="379"/>
        <v>12</v>
      </c>
      <c r="H801" s="780">
        <f t="shared" ref="H801:H859" si="380">SUM(B801:G801)</f>
        <v>39</v>
      </c>
      <c r="I801" s="779">
        <v>0.0</v>
      </c>
      <c r="J801" s="773"/>
      <c r="K801" s="778" t="s">
        <v>75</v>
      </c>
      <c r="L801" s="779"/>
      <c r="M801" s="779"/>
      <c r="N801" s="779"/>
      <c r="O801" s="779"/>
      <c r="P801" s="779"/>
      <c r="Q801" s="774"/>
      <c r="R801" s="774"/>
      <c r="S801" s="774"/>
      <c r="T801" s="774"/>
      <c r="U801" s="774"/>
      <c r="V801" s="774"/>
      <c r="W801" s="774"/>
      <c r="X801" s="774"/>
      <c r="Y801" s="774"/>
      <c r="Z801" s="774"/>
      <c r="AA801" s="774"/>
      <c r="AB801" s="774"/>
    </row>
    <row r="802">
      <c r="A802" s="829" t="s">
        <v>134</v>
      </c>
      <c r="B802" s="782"/>
      <c r="C802" s="782"/>
      <c r="D802" s="782"/>
      <c r="E802" s="782"/>
      <c r="F802" s="782"/>
      <c r="G802" s="782"/>
      <c r="H802" s="783">
        <f t="shared" si="380"/>
        <v>0</v>
      </c>
      <c r="I802" s="333">
        <f>(H802/60)</f>
        <v>0</v>
      </c>
      <c r="J802" s="785"/>
      <c r="K802" s="829" t="s">
        <v>134</v>
      </c>
      <c r="L802" s="786">
        <v>70.0</v>
      </c>
      <c r="M802" s="784">
        <f>(L802-H802)</f>
        <v>70</v>
      </c>
      <c r="N802" s="782">
        <v>0.0</v>
      </c>
      <c r="O802" s="784">
        <f t="shared" ref="O802:O803" si="381">sum(M802,N802)</f>
        <v>70</v>
      </c>
      <c r="P802" s="786" t="s">
        <v>382</v>
      </c>
      <c r="Q802" s="787"/>
      <c r="R802" s="774"/>
      <c r="S802" s="774"/>
      <c r="T802" s="774"/>
      <c r="U802" s="774"/>
      <c r="V802" s="774"/>
      <c r="W802" s="774"/>
      <c r="X802" s="774"/>
      <c r="Y802" s="774"/>
      <c r="Z802" s="774"/>
      <c r="AA802" s="774"/>
      <c r="AB802" s="774"/>
    </row>
    <row r="803">
      <c r="A803" s="788" t="s">
        <v>77</v>
      </c>
      <c r="B803" s="789"/>
      <c r="C803" s="790"/>
      <c r="D803" s="790"/>
      <c r="E803" s="790"/>
      <c r="F803" s="790"/>
      <c r="G803" s="796"/>
      <c r="H803" s="791">
        <f t="shared" si="380"/>
        <v>0</v>
      </c>
      <c r="I803" s="792">
        <f>(I802/60)</f>
        <v>0</v>
      </c>
      <c r="J803" s="785"/>
      <c r="K803" s="788" t="s">
        <v>77</v>
      </c>
      <c r="L803" s="789">
        <v>5.0</v>
      </c>
      <c r="M803" s="793">
        <f>(L803-H803-H804)</f>
        <v>5</v>
      </c>
      <c r="N803" s="790">
        <v>0.0</v>
      </c>
      <c r="O803" s="792">
        <f t="shared" si="381"/>
        <v>5</v>
      </c>
      <c r="P803" s="793"/>
      <c r="Q803" s="774"/>
      <c r="R803" s="774"/>
      <c r="S803" s="774"/>
      <c r="T803" s="774"/>
      <c r="U803" s="774"/>
      <c r="V803" s="774"/>
      <c r="W803" s="774"/>
      <c r="X803" s="774"/>
      <c r="Y803" s="774"/>
      <c r="Z803" s="774"/>
      <c r="AA803" s="774"/>
      <c r="AB803" s="774"/>
    </row>
    <row r="804">
      <c r="A804" s="788" t="s">
        <v>78</v>
      </c>
      <c r="B804" s="789"/>
      <c r="C804" s="790"/>
      <c r="D804" s="790"/>
      <c r="E804" s="790"/>
      <c r="F804" s="790"/>
      <c r="G804" s="796"/>
      <c r="H804" s="791">
        <f t="shared" si="380"/>
        <v>0</v>
      </c>
      <c r="I804" s="792"/>
      <c r="J804" s="785"/>
      <c r="K804" s="788" t="s">
        <v>78</v>
      </c>
      <c r="L804" s="793" t="s">
        <v>79</v>
      </c>
      <c r="M804" s="792" t="s">
        <v>79</v>
      </c>
      <c r="N804" s="790" t="s">
        <v>79</v>
      </c>
      <c r="O804" s="792" t="s">
        <v>79</v>
      </c>
      <c r="P804" s="793"/>
      <c r="Q804" s="774"/>
      <c r="R804" s="774"/>
      <c r="S804" s="774"/>
      <c r="T804" s="774"/>
      <c r="U804" s="774"/>
      <c r="V804" s="774"/>
      <c r="W804" s="774"/>
      <c r="X804" s="774"/>
      <c r="Y804" s="774"/>
      <c r="Z804" s="774"/>
      <c r="AA804" s="774"/>
      <c r="AB804" s="774"/>
    </row>
    <row r="805">
      <c r="A805" s="829" t="s">
        <v>199</v>
      </c>
      <c r="B805" s="786"/>
      <c r="C805" s="786"/>
      <c r="D805" s="786"/>
      <c r="E805" s="786"/>
      <c r="F805" s="786"/>
      <c r="G805" s="782"/>
      <c r="H805" s="783">
        <f t="shared" si="380"/>
        <v>0</v>
      </c>
      <c r="I805" s="333">
        <f>(H805/60)</f>
        <v>0</v>
      </c>
      <c r="J805" s="794"/>
      <c r="K805" s="829" t="s">
        <v>199</v>
      </c>
      <c r="L805" s="786">
        <v>81.0</v>
      </c>
      <c r="M805" s="784">
        <f>(L805-H805)</f>
        <v>81</v>
      </c>
      <c r="N805" s="782">
        <v>0.0</v>
      </c>
      <c r="O805" s="784">
        <f t="shared" ref="O805:O806" si="382">sum(M805,N805)</f>
        <v>81</v>
      </c>
      <c r="P805" s="786" t="s">
        <v>382</v>
      </c>
      <c r="Q805" s="774"/>
      <c r="R805" s="774"/>
      <c r="S805" s="774"/>
      <c r="T805" s="774"/>
      <c r="U805" s="774"/>
      <c r="V805" s="774"/>
      <c r="W805" s="774"/>
      <c r="X805" s="774"/>
      <c r="Y805" s="774"/>
      <c r="Z805" s="774"/>
      <c r="AA805" s="774"/>
      <c r="AB805" s="774"/>
    </row>
    <row r="806">
      <c r="A806" s="788" t="s">
        <v>77</v>
      </c>
      <c r="B806" s="789"/>
      <c r="C806" s="790"/>
      <c r="D806" s="790"/>
      <c r="E806" s="790"/>
      <c r="F806" s="790"/>
      <c r="G806" s="790"/>
      <c r="H806" s="791">
        <f t="shared" si="380"/>
        <v>0</v>
      </c>
      <c r="I806" s="792">
        <f>(I805/60)</f>
        <v>0</v>
      </c>
      <c r="J806" s="794"/>
      <c r="K806" s="788" t="s">
        <v>77</v>
      </c>
      <c r="L806" s="789">
        <v>5.0</v>
      </c>
      <c r="M806" s="793">
        <f>(L806-H806-H807)</f>
        <v>5</v>
      </c>
      <c r="N806" s="790">
        <v>0.0</v>
      </c>
      <c r="O806" s="792">
        <f t="shared" si="382"/>
        <v>5</v>
      </c>
      <c r="P806" s="792"/>
      <c r="Q806" s="787"/>
      <c r="R806" s="774"/>
      <c r="S806" s="774"/>
      <c r="T806" s="774"/>
      <c r="U806" s="774"/>
      <c r="V806" s="774"/>
      <c r="W806" s="774"/>
      <c r="X806" s="774"/>
      <c r="Y806" s="774"/>
      <c r="Z806" s="774"/>
      <c r="AA806" s="774"/>
      <c r="AB806" s="774"/>
    </row>
    <row r="807">
      <c r="A807" s="788" t="s">
        <v>78</v>
      </c>
      <c r="B807" s="789"/>
      <c r="C807" s="790"/>
      <c r="D807" s="790"/>
      <c r="E807" s="790"/>
      <c r="F807" s="790"/>
      <c r="G807" s="790"/>
      <c r="H807" s="791">
        <f t="shared" si="380"/>
        <v>0</v>
      </c>
      <c r="I807" s="792"/>
      <c r="J807" s="794"/>
      <c r="K807" s="788" t="s">
        <v>78</v>
      </c>
      <c r="L807" s="793" t="s">
        <v>79</v>
      </c>
      <c r="M807" s="792" t="s">
        <v>79</v>
      </c>
      <c r="N807" s="790" t="s">
        <v>79</v>
      </c>
      <c r="O807" s="792" t="s">
        <v>79</v>
      </c>
      <c r="P807" s="792"/>
      <c r="Q807" s="787"/>
      <c r="R807" s="774"/>
      <c r="S807" s="774"/>
      <c r="T807" s="774"/>
      <c r="U807" s="774"/>
      <c r="V807" s="774"/>
      <c r="W807" s="774"/>
      <c r="X807" s="774"/>
      <c r="Y807" s="774"/>
      <c r="Z807" s="774"/>
      <c r="AA807" s="774"/>
      <c r="AB807" s="774"/>
    </row>
    <row r="808">
      <c r="A808" s="830" t="s">
        <v>230</v>
      </c>
      <c r="B808" s="782">
        <v>0.0</v>
      </c>
      <c r="C808" s="782">
        <v>10.0</v>
      </c>
      <c r="D808" s="782">
        <v>0.0</v>
      </c>
      <c r="E808" s="782">
        <v>11.0</v>
      </c>
      <c r="F808" s="782">
        <v>0.0</v>
      </c>
      <c r="G808" s="782">
        <v>9.0</v>
      </c>
      <c r="H808" s="783">
        <f t="shared" si="380"/>
        <v>30</v>
      </c>
      <c r="I808" s="333">
        <f>(H808/60)</f>
        <v>0.5</v>
      </c>
      <c r="J808" s="794"/>
      <c r="K808" s="830" t="s">
        <v>230</v>
      </c>
      <c r="L808" s="786">
        <v>40.0</v>
      </c>
      <c r="M808" s="784">
        <f>(L808-H808)</f>
        <v>10</v>
      </c>
      <c r="N808" s="782">
        <v>20.0</v>
      </c>
      <c r="O808" s="784">
        <f t="shared" ref="O808:O809" si="383">sum(M808,N808)</f>
        <v>30</v>
      </c>
      <c r="P808" s="786" t="s">
        <v>382</v>
      </c>
      <c r="Q808" s="787"/>
      <c r="R808" s="774"/>
      <c r="S808" s="774"/>
      <c r="T808" s="774"/>
      <c r="U808" s="774"/>
      <c r="V808" s="774"/>
      <c r="W808" s="774"/>
      <c r="X808" s="774"/>
      <c r="Y808" s="774"/>
      <c r="Z808" s="774"/>
      <c r="AA808" s="774"/>
      <c r="AB808" s="774"/>
    </row>
    <row r="809">
      <c r="A809" s="788" t="s">
        <v>77</v>
      </c>
      <c r="B809" s="789">
        <v>0.0</v>
      </c>
      <c r="C809" s="790">
        <v>0.0</v>
      </c>
      <c r="D809" s="790">
        <v>0.0</v>
      </c>
      <c r="E809" s="790">
        <v>0.0</v>
      </c>
      <c r="F809" s="790">
        <v>0.0</v>
      </c>
      <c r="G809" s="796">
        <v>0.0</v>
      </c>
      <c r="H809" s="791">
        <f t="shared" si="380"/>
        <v>0</v>
      </c>
      <c r="I809" s="792">
        <f>(I808/60)</f>
        <v>0.008333333333</v>
      </c>
      <c r="J809" s="794"/>
      <c r="K809" s="788" t="s">
        <v>77</v>
      </c>
      <c r="L809" s="789">
        <v>5.0</v>
      </c>
      <c r="M809" s="793">
        <f>(L809-H809-H810)</f>
        <v>2</v>
      </c>
      <c r="N809" s="790">
        <v>0.0</v>
      </c>
      <c r="O809" s="792">
        <f t="shared" si="383"/>
        <v>2</v>
      </c>
      <c r="P809" s="793"/>
      <c r="Q809" s="787"/>
      <c r="R809" s="774"/>
      <c r="S809" s="774"/>
      <c r="T809" s="774"/>
      <c r="U809" s="774"/>
      <c r="V809" s="774"/>
      <c r="W809" s="774"/>
      <c r="X809" s="774"/>
      <c r="Y809" s="774"/>
      <c r="Z809" s="774"/>
      <c r="AA809" s="774"/>
      <c r="AB809" s="774"/>
    </row>
    <row r="810">
      <c r="A810" s="788" t="s">
        <v>78</v>
      </c>
      <c r="B810" s="789">
        <v>0.0</v>
      </c>
      <c r="C810" s="790">
        <v>1.0</v>
      </c>
      <c r="D810" s="790">
        <v>0.0</v>
      </c>
      <c r="E810" s="790">
        <v>0.0</v>
      </c>
      <c r="F810" s="790">
        <v>0.0</v>
      </c>
      <c r="G810" s="796">
        <v>2.0</v>
      </c>
      <c r="H810" s="791">
        <f t="shared" si="380"/>
        <v>3</v>
      </c>
      <c r="I810" s="792"/>
      <c r="J810" s="794"/>
      <c r="K810" s="788" t="s">
        <v>78</v>
      </c>
      <c r="L810" s="793" t="s">
        <v>79</v>
      </c>
      <c r="M810" s="792" t="s">
        <v>79</v>
      </c>
      <c r="N810" s="790" t="s">
        <v>79</v>
      </c>
      <c r="O810" s="792" t="s">
        <v>79</v>
      </c>
      <c r="P810" s="793"/>
      <c r="Q810" s="787"/>
      <c r="R810" s="774"/>
      <c r="S810" s="774"/>
      <c r="T810" s="774"/>
      <c r="U810" s="774"/>
      <c r="V810" s="774"/>
      <c r="W810" s="774"/>
      <c r="X810" s="774"/>
      <c r="Y810" s="774"/>
      <c r="Z810" s="774"/>
      <c r="AA810" s="774"/>
      <c r="AB810" s="774"/>
    </row>
    <row r="811">
      <c r="A811" s="830" t="s">
        <v>200</v>
      </c>
      <c r="B811" s="782">
        <v>4.0</v>
      </c>
      <c r="C811" s="782"/>
      <c r="D811" s="782"/>
      <c r="E811" s="782"/>
      <c r="F811" s="782"/>
      <c r="G811" s="782"/>
      <c r="H811" s="783">
        <f t="shared" si="380"/>
        <v>4</v>
      </c>
      <c r="I811" s="333">
        <f>(H811/60)</f>
        <v>0.06666666667</v>
      </c>
      <c r="J811" s="920"/>
      <c r="K811" s="830" t="s">
        <v>200</v>
      </c>
      <c r="L811" s="786">
        <v>62.0</v>
      </c>
      <c r="M811" s="784">
        <f>(L811-H811)</f>
        <v>58</v>
      </c>
      <c r="N811" s="782">
        <v>0.0</v>
      </c>
      <c r="O811" s="784">
        <f t="shared" ref="O811:O812" si="384">sum(M811,N811)</f>
        <v>58</v>
      </c>
      <c r="P811" s="786" t="s">
        <v>382</v>
      </c>
      <c r="Q811" s="787"/>
      <c r="R811" s="774"/>
      <c r="S811" s="774"/>
      <c r="T811" s="774"/>
      <c r="U811" s="774"/>
      <c r="V811" s="774"/>
      <c r="W811" s="774"/>
      <c r="X811" s="774"/>
      <c r="Y811" s="774"/>
      <c r="Z811" s="774"/>
      <c r="AA811" s="774"/>
      <c r="AB811" s="774"/>
    </row>
    <row r="812">
      <c r="A812" s="788" t="s">
        <v>77</v>
      </c>
      <c r="B812" s="789">
        <v>0.0</v>
      </c>
      <c r="C812" s="790"/>
      <c r="D812" s="790"/>
      <c r="E812" s="790"/>
      <c r="F812" s="790"/>
      <c r="G812" s="796"/>
      <c r="H812" s="791">
        <f t="shared" si="380"/>
        <v>0</v>
      </c>
      <c r="I812" s="792">
        <f>(I811/60)</f>
        <v>0.001111111111</v>
      </c>
      <c r="J812" s="920"/>
      <c r="K812" s="788" t="s">
        <v>77</v>
      </c>
      <c r="L812" s="789">
        <v>5.0</v>
      </c>
      <c r="M812" s="793">
        <f>(L812-H812-H813)</f>
        <v>5</v>
      </c>
      <c r="N812" s="790">
        <v>0.0</v>
      </c>
      <c r="O812" s="792">
        <f t="shared" si="384"/>
        <v>5</v>
      </c>
      <c r="P812" s="793"/>
      <c r="Q812" s="774"/>
      <c r="R812" s="774"/>
      <c r="S812" s="774"/>
      <c r="T812" s="774"/>
      <c r="U812" s="774"/>
      <c r="V812" s="774"/>
      <c r="W812" s="774"/>
      <c r="X812" s="774"/>
      <c r="Y812" s="774"/>
      <c r="Z812" s="774"/>
      <c r="AA812" s="774"/>
      <c r="AB812" s="774"/>
    </row>
    <row r="813">
      <c r="A813" s="788" t="s">
        <v>78</v>
      </c>
      <c r="B813" s="789">
        <v>0.0</v>
      </c>
      <c r="C813" s="790"/>
      <c r="D813" s="790"/>
      <c r="E813" s="790"/>
      <c r="F813" s="790"/>
      <c r="G813" s="796"/>
      <c r="H813" s="791">
        <f t="shared" si="380"/>
        <v>0</v>
      </c>
      <c r="I813" s="792"/>
      <c r="J813" s="785"/>
      <c r="K813" s="788" t="s">
        <v>78</v>
      </c>
      <c r="L813" s="793" t="s">
        <v>79</v>
      </c>
      <c r="M813" s="792" t="s">
        <v>79</v>
      </c>
      <c r="N813" s="790" t="s">
        <v>79</v>
      </c>
      <c r="O813" s="792" t="s">
        <v>79</v>
      </c>
      <c r="P813" s="793"/>
      <c r="Q813" s="774"/>
      <c r="R813" s="774"/>
      <c r="S813" s="774"/>
      <c r="T813" s="774"/>
      <c r="U813" s="774"/>
      <c r="V813" s="774"/>
      <c r="W813" s="774"/>
      <c r="X813" s="774"/>
      <c r="Y813" s="774"/>
      <c r="Z813" s="774"/>
      <c r="AA813" s="774"/>
      <c r="AB813" s="774"/>
    </row>
    <row r="814">
      <c r="A814" s="778" t="s">
        <v>268</v>
      </c>
      <c r="B814" s="779">
        <f t="shared" ref="B814:G814" si="385"> sum(B815, B816, B817, B818,B819,B820,B821,B822,B823,B824,B825,B826)</f>
        <v>0</v>
      </c>
      <c r="C814" s="779">
        <f t="shared" si="385"/>
        <v>0</v>
      </c>
      <c r="D814" s="779">
        <f t="shared" si="385"/>
        <v>5</v>
      </c>
      <c r="E814" s="779">
        <f t="shared" si="385"/>
        <v>0</v>
      </c>
      <c r="F814" s="779">
        <f t="shared" si="385"/>
        <v>0</v>
      </c>
      <c r="G814" s="779">
        <f t="shared" si="385"/>
        <v>1</v>
      </c>
      <c r="H814" s="780">
        <f t="shared" si="380"/>
        <v>6</v>
      </c>
      <c r="I814" s="779">
        <v>0.0</v>
      </c>
      <c r="J814" s="773"/>
      <c r="K814" s="778" t="s">
        <v>268</v>
      </c>
      <c r="L814" s="779"/>
      <c r="M814" s="779"/>
      <c r="N814" s="779"/>
      <c r="O814" s="779"/>
      <c r="P814" s="779"/>
      <c r="Q814" s="774"/>
      <c r="R814" s="774"/>
      <c r="S814" s="774"/>
      <c r="T814" s="774"/>
      <c r="U814" s="774"/>
      <c r="V814" s="774"/>
      <c r="W814" s="774"/>
      <c r="X814" s="774"/>
      <c r="Y814" s="774"/>
      <c r="Z814" s="774"/>
      <c r="AA814" s="774"/>
      <c r="AB814" s="774"/>
    </row>
    <row r="815">
      <c r="A815" s="795" t="s">
        <v>344</v>
      </c>
      <c r="B815" s="786"/>
      <c r="C815" s="786"/>
      <c r="D815" s="786"/>
      <c r="E815" s="786"/>
      <c r="F815" s="786"/>
      <c r="G815" s="782"/>
      <c r="H815" s="783">
        <f t="shared" si="380"/>
        <v>0</v>
      </c>
      <c r="I815" s="333">
        <f>(H815/60)</f>
        <v>0</v>
      </c>
      <c r="J815" s="794"/>
      <c r="K815" s="795" t="s">
        <v>344</v>
      </c>
      <c r="L815" s="786">
        <v>40.0</v>
      </c>
      <c r="M815" s="784">
        <f>(L815-H815)</f>
        <v>40</v>
      </c>
      <c r="N815" s="782">
        <v>0.0</v>
      </c>
      <c r="O815" s="784">
        <f t="shared" ref="O815:O816" si="386">sum(M815,N815)</f>
        <v>40</v>
      </c>
      <c r="P815" s="786" t="s">
        <v>382</v>
      </c>
      <c r="Q815" s="774"/>
      <c r="R815" s="774"/>
      <c r="S815" s="774"/>
      <c r="T815" s="774"/>
      <c r="U815" s="774"/>
      <c r="V815" s="774"/>
      <c r="W815" s="774"/>
      <c r="X815" s="774"/>
      <c r="Y815" s="774"/>
      <c r="Z815" s="774"/>
      <c r="AA815" s="774"/>
      <c r="AB815" s="774"/>
    </row>
    <row r="816">
      <c r="A816" s="788" t="s">
        <v>77</v>
      </c>
      <c r="B816" s="789"/>
      <c r="C816" s="790"/>
      <c r="D816" s="790"/>
      <c r="E816" s="790"/>
      <c r="F816" s="790"/>
      <c r="G816" s="790"/>
      <c r="H816" s="791">
        <f t="shared" si="380"/>
        <v>0</v>
      </c>
      <c r="I816" s="792">
        <f>(I815/60)</f>
        <v>0</v>
      </c>
      <c r="J816" s="794"/>
      <c r="K816" s="788" t="s">
        <v>77</v>
      </c>
      <c r="L816" s="789">
        <v>5.0</v>
      </c>
      <c r="M816" s="793">
        <f>(L816-H816-H817)</f>
        <v>5</v>
      </c>
      <c r="N816" s="790">
        <v>0.0</v>
      </c>
      <c r="O816" s="792">
        <f t="shared" si="386"/>
        <v>5</v>
      </c>
      <c r="P816" s="792"/>
      <c r="Q816" s="787"/>
      <c r="R816" s="774"/>
      <c r="S816" s="774"/>
      <c r="T816" s="774"/>
      <c r="U816" s="774"/>
      <c r="V816" s="774"/>
      <c r="W816" s="774"/>
      <c r="X816" s="774"/>
      <c r="Y816" s="774"/>
      <c r="Z816" s="774"/>
      <c r="AA816" s="774"/>
      <c r="AB816" s="774"/>
    </row>
    <row r="817">
      <c r="A817" s="788" t="s">
        <v>78</v>
      </c>
      <c r="B817" s="789"/>
      <c r="C817" s="790"/>
      <c r="D817" s="790"/>
      <c r="E817" s="790"/>
      <c r="F817" s="790"/>
      <c r="G817" s="790"/>
      <c r="H817" s="791">
        <f t="shared" si="380"/>
        <v>0</v>
      </c>
      <c r="I817" s="792"/>
      <c r="J817" s="794"/>
      <c r="K817" s="788" t="s">
        <v>78</v>
      </c>
      <c r="L817" s="793" t="s">
        <v>79</v>
      </c>
      <c r="M817" s="792" t="s">
        <v>79</v>
      </c>
      <c r="N817" s="790" t="s">
        <v>79</v>
      </c>
      <c r="O817" s="792" t="s">
        <v>79</v>
      </c>
      <c r="P817" s="792"/>
      <c r="Q817" s="787"/>
      <c r="R817" s="774"/>
      <c r="S817" s="774"/>
      <c r="T817" s="774"/>
      <c r="U817" s="774"/>
      <c r="V817" s="774"/>
      <c r="W817" s="774"/>
      <c r="X817" s="774"/>
      <c r="Y817" s="774"/>
      <c r="Z817" s="774"/>
      <c r="AA817" s="774"/>
      <c r="AB817" s="774"/>
    </row>
    <row r="818">
      <c r="A818" s="795" t="s">
        <v>366</v>
      </c>
      <c r="B818" s="782"/>
      <c r="C818" s="782"/>
      <c r="D818" s="782"/>
      <c r="E818" s="782"/>
      <c r="F818" s="782"/>
      <c r="G818" s="782"/>
      <c r="H818" s="783">
        <f t="shared" si="380"/>
        <v>0</v>
      </c>
      <c r="I818" s="333">
        <f>(H818/60)</f>
        <v>0</v>
      </c>
      <c r="J818" s="794"/>
      <c r="K818" s="795" t="s">
        <v>366</v>
      </c>
      <c r="L818" s="786">
        <v>40.0</v>
      </c>
      <c r="M818" s="784">
        <f>(L818-H818)</f>
        <v>40</v>
      </c>
      <c r="N818" s="782">
        <v>0.0</v>
      </c>
      <c r="O818" s="784">
        <f t="shared" ref="O818:O819" si="387">sum(M818,N818)</f>
        <v>40</v>
      </c>
      <c r="P818" s="784"/>
      <c r="Q818" s="787"/>
      <c r="R818" s="774"/>
      <c r="S818" s="774"/>
      <c r="T818" s="774"/>
      <c r="U818" s="774"/>
      <c r="V818" s="774"/>
      <c r="W818" s="774"/>
      <c r="X818" s="774"/>
      <c r="Y818" s="774"/>
      <c r="Z818" s="774"/>
      <c r="AA818" s="774"/>
      <c r="AB818" s="774"/>
    </row>
    <row r="819">
      <c r="A819" s="788" t="s">
        <v>77</v>
      </c>
      <c r="B819" s="789"/>
      <c r="C819" s="790"/>
      <c r="D819" s="790"/>
      <c r="E819" s="790"/>
      <c r="F819" s="790"/>
      <c r="G819" s="796"/>
      <c r="H819" s="791">
        <f t="shared" si="380"/>
        <v>0</v>
      </c>
      <c r="I819" s="792">
        <f>(I818/60)</f>
        <v>0</v>
      </c>
      <c r="J819" s="794"/>
      <c r="K819" s="788" t="s">
        <v>77</v>
      </c>
      <c r="L819" s="789">
        <v>5.0</v>
      </c>
      <c r="M819" s="793">
        <f>(L819-H819-H820)</f>
        <v>5</v>
      </c>
      <c r="N819" s="790">
        <v>0.0</v>
      </c>
      <c r="O819" s="792">
        <f t="shared" si="387"/>
        <v>5</v>
      </c>
      <c r="P819" s="793"/>
      <c r="Q819" s="787"/>
      <c r="R819" s="774"/>
      <c r="S819" s="774"/>
      <c r="T819" s="774"/>
      <c r="U819" s="774"/>
      <c r="V819" s="774"/>
      <c r="W819" s="774"/>
      <c r="X819" s="774"/>
      <c r="Y819" s="774"/>
      <c r="Z819" s="774"/>
      <c r="AA819" s="774"/>
      <c r="AB819" s="774"/>
    </row>
    <row r="820">
      <c r="A820" s="788" t="s">
        <v>78</v>
      </c>
      <c r="B820" s="789"/>
      <c r="C820" s="790"/>
      <c r="D820" s="790"/>
      <c r="E820" s="790"/>
      <c r="F820" s="790"/>
      <c r="G820" s="796"/>
      <c r="H820" s="791">
        <f t="shared" si="380"/>
        <v>0</v>
      </c>
      <c r="I820" s="792"/>
      <c r="J820" s="794"/>
      <c r="K820" s="788" t="s">
        <v>78</v>
      </c>
      <c r="L820" s="793" t="s">
        <v>79</v>
      </c>
      <c r="M820" s="792" t="s">
        <v>79</v>
      </c>
      <c r="N820" s="790" t="s">
        <v>79</v>
      </c>
      <c r="O820" s="792" t="s">
        <v>79</v>
      </c>
      <c r="P820" s="793"/>
      <c r="Q820" s="787"/>
      <c r="R820" s="774"/>
      <c r="S820" s="774"/>
      <c r="T820" s="774"/>
      <c r="U820" s="774"/>
      <c r="V820" s="774"/>
      <c r="W820" s="774"/>
      <c r="X820" s="774"/>
      <c r="Y820" s="774"/>
      <c r="Z820" s="774"/>
      <c r="AA820" s="774"/>
      <c r="AB820" s="774"/>
    </row>
    <row r="821">
      <c r="A821" s="795" t="s">
        <v>333</v>
      </c>
      <c r="B821" s="782"/>
      <c r="C821" s="782"/>
      <c r="D821" s="782">
        <v>5.0</v>
      </c>
      <c r="E821" s="782">
        <v>0.0</v>
      </c>
      <c r="F821" s="782">
        <v>0.0</v>
      </c>
      <c r="G821" s="782">
        <v>1.0</v>
      </c>
      <c r="H821" s="783">
        <f t="shared" si="380"/>
        <v>6</v>
      </c>
      <c r="I821" s="333">
        <f>(H821/60)</f>
        <v>0.1</v>
      </c>
      <c r="J821" s="920"/>
      <c r="K821" s="795" t="s">
        <v>333</v>
      </c>
      <c r="L821" s="786">
        <v>40.0</v>
      </c>
      <c r="M821" s="784">
        <f>(L821-H821)</f>
        <v>34</v>
      </c>
      <c r="N821" s="782">
        <v>0.0</v>
      </c>
      <c r="O821" s="784">
        <f t="shared" ref="O821:O822" si="388">sum(M821,N821)</f>
        <v>34</v>
      </c>
      <c r="P821" s="786"/>
      <c r="Q821" s="787"/>
      <c r="R821" s="774"/>
      <c r="S821" s="774"/>
      <c r="T821" s="774"/>
      <c r="U821" s="774"/>
      <c r="V821" s="774"/>
      <c r="W821" s="774"/>
      <c r="X821" s="774"/>
      <c r="Y821" s="774"/>
      <c r="Z821" s="774"/>
      <c r="AA821" s="774"/>
      <c r="AB821" s="774"/>
    </row>
    <row r="822">
      <c r="A822" s="788" t="s">
        <v>77</v>
      </c>
      <c r="B822" s="789"/>
      <c r="C822" s="790"/>
      <c r="D822" s="790"/>
      <c r="E822" s="790"/>
      <c r="F822" s="790"/>
      <c r="G822" s="796"/>
      <c r="H822" s="791">
        <f t="shared" si="380"/>
        <v>0</v>
      </c>
      <c r="I822" s="792">
        <f>(I821/60)</f>
        <v>0.001666666667</v>
      </c>
      <c r="J822" s="920"/>
      <c r="K822" s="788" t="s">
        <v>77</v>
      </c>
      <c r="L822" s="789">
        <v>5.0</v>
      </c>
      <c r="M822" s="793">
        <f>(L822-H822-H823)</f>
        <v>5</v>
      </c>
      <c r="N822" s="790">
        <v>0.0</v>
      </c>
      <c r="O822" s="792">
        <f t="shared" si="388"/>
        <v>5</v>
      </c>
      <c r="P822" s="793"/>
      <c r="Q822" s="787"/>
      <c r="R822" s="774"/>
      <c r="S822" s="774"/>
      <c r="T822" s="774"/>
      <c r="U822" s="774"/>
      <c r="V822" s="774"/>
      <c r="W822" s="774"/>
      <c r="X822" s="774"/>
      <c r="Y822" s="774"/>
      <c r="Z822" s="774"/>
      <c r="AA822" s="774"/>
      <c r="AB822" s="774"/>
    </row>
    <row r="823">
      <c r="A823" s="788" t="s">
        <v>78</v>
      </c>
      <c r="B823" s="789"/>
      <c r="C823" s="790"/>
      <c r="D823" s="790"/>
      <c r="E823" s="790"/>
      <c r="F823" s="790"/>
      <c r="G823" s="796"/>
      <c r="H823" s="791">
        <f t="shared" si="380"/>
        <v>0</v>
      </c>
      <c r="I823" s="792"/>
      <c r="J823" s="794"/>
      <c r="K823" s="788" t="s">
        <v>78</v>
      </c>
      <c r="L823" s="793" t="s">
        <v>79</v>
      </c>
      <c r="M823" s="792" t="s">
        <v>79</v>
      </c>
      <c r="N823" s="790" t="s">
        <v>79</v>
      </c>
      <c r="O823" s="792" t="s">
        <v>79</v>
      </c>
      <c r="P823" s="793"/>
      <c r="Q823" s="787"/>
      <c r="R823" s="774"/>
      <c r="S823" s="774"/>
      <c r="T823" s="774"/>
      <c r="U823" s="774"/>
      <c r="V823" s="774"/>
      <c r="W823" s="774"/>
      <c r="X823" s="774"/>
      <c r="Y823" s="774"/>
      <c r="Z823" s="774"/>
      <c r="AA823" s="774"/>
      <c r="AB823" s="774"/>
    </row>
    <row r="824">
      <c r="A824" s="795" t="s">
        <v>335</v>
      </c>
      <c r="B824" s="786"/>
      <c r="C824" s="786"/>
      <c r="D824" s="786"/>
      <c r="E824" s="786"/>
      <c r="F824" s="786"/>
      <c r="G824" s="782"/>
      <c r="H824" s="783">
        <f t="shared" si="380"/>
        <v>0</v>
      </c>
      <c r="I824" s="333">
        <f>(H824/60)</f>
        <v>0</v>
      </c>
      <c r="J824" s="794"/>
      <c r="K824" s="795" t="s">
        <v>335</v>
      </c>
      <c r="L824" s="786">
        <v>40.0</v>
      </c>
      <c r="M824" s="784">
        <f>(L824-H824)</f>
        <v>40</v>
      </c>
      <c r="N824" s="782">
        <v>0.0</v>
      </c>
      <c r="O824" s="784">
        <f t="shared" ref="O824:O825" si="389">sum(M824,N824)</f>
        <v>40</v>
      </c>
      <c r="P824" s="784"/>
      <c r="Q824" s="774"/>
      <c r="R824" s="774"/>
      <c r="S824" s="774"/>
      <c r="T824" s="774"/>
      <c r="U824" s="774"/>
      <c r="V824" s="774"/>
      <c r="W824" s="774"/>
      <c r="X824" s="774"/>
      <c r="Y824" s="774"/>
      <c r="Z824" s="774"/>
      <c r="AA824" s="774"/>
      <c r="AB824" s="774"/>
    </row>
    <row r="825">
      <c r="A825" s="788" t="s">
        <v>77</v>
      </c>
      <c r="B825" s="789"/>
      <c r="C825" s="790"/>
      <c r="D825" s="790"/>
      <c r="E825" s="790"/>
      <c r="F825" s="790"/>
      <c r="G825" s="790"/>
      <c r="H825" s="791">
        <f t="shared" si="380"/>
        <v>0</v>
      </c>
      <c r="I825" s="792">
        <f>(I824/60)</f>
        <v>0</v>
      </c>
      <c r="J825" s="794"/>
      <c r="K825" s="788" t="s">
        <v>77</v>
      </c>
      <c r="L825" s="789">
        <v>5.0</v>
      </c>
      <c r="M825" s="793">
        <f>(L825-H825-H826)</f>
        <v>5</v>
      </c>
      <c r="N825" s="790">
        <v>0.0</v>
      </c>
      <c r="O825" s="792">
        <f t="shared" si="389"/>
        <v>5</v>
      </c>
      <c r="P825" s="792"/>
      <c r="Q825" s="787"/>
      <c r="R825" s="774"/>
      <c r="S825" s="774"/>
      <c r="T825" s="774"/>
      <c r="U825" s="774"/>
      <c r="V825" s="774"/>
      <c r="W825" s="774"/>
      <c r="X825" s="774"/>
      <c r="Y825" s="774"/>
      <c r="Z825" s="774"/>
      <c r="AA825" s="774"/>
      <c r="AB825" s="774"/>
    </row>
    <row r="826">
      <c r="A826" s="788" t="s">
        <v>78</v>
      </c>
      <c r="B826" s="789"/>
      <c r="C826" s="790"/>
      <c r="D826" s="790"/>
      <c r="E826" s="790"/>
      <c r="F826" s="790"/>
      <c r="G826" s="790"/>
      <c r="H826" s="791">
        <f t="shared" si="380"/>
        <v>0</v>
      </c>
      <c r="I826" s="792"/>
      <c r="J826" s="794"/>
      <c r="K826" s="788" t="s">
        <v>78</v>
      </c>
      <c r="L826" s="793" t="s">
        <v>79</v>
      </c>
      <c r="M826" s="792" t="s">
        <v>79</v>
      </c>
      <c r="N826" s="790" t="s">
        <v>79</v>
      </c>
      <c r="O826" s="792" t="s">
        <v>79</v>
      </c>
      <c r="P826" s="792"/>
      <c r="Q826" s="787"/>
      <c r="R826" s="774"/>
      <c r="S826" s="774"/>
      <c r="T826" s="774"/>
      <c r="U826" s="774"/>
      <c r="V826" s="774"/>
      <c r="W826" s="774"/>
      <c r="X826" s="774"/>
      <c r="Y826" s="774"/>
      <c r="Z826" s="774"/>
      <c r="AA826" s="774"/>
      <c r="AB826" s="774"/>
    </row>
    <row r="827">
      <c r="A827" s="778" t="s">
        <v>87</v>
      </c>
      <c r="B827" s="779">
        <f t="shared" ref="B827:G827" si="390"> sum(B828, B829, B830, B831,B832,B833,B834,B835,B836,B837,B838,B839)</f>
        <v>0</v>
      </c>
      <c r="C827" s="779">
        <f t="shared" si="390"/>
        <v>0</v>
      </c>
      <c r="D827" s="779">
        <f t="shared" si="390"/>
        <v>0</v>
      </c>
      <c r="E827" s="779">
        <f t="shared" si="390"/>
        <v>0</v>
      </c>
      <c r="F827" s="779">
        <f t="shared" si="390"/>
        <v>0</v>
      </c>
      <c r="G827" s="779">
        <f t="shared" si="390"/>
        <v>0</v>
      </c>
      <c r="H827" s="780">
        <f t="shared" si="380"/>
        <v>0</v>
      </c>
      <c r="I827" s="779">
        <v>0.0</v>
      </c>
      <c r="J827" s="785"/>
      <c r="K827" s="778" t="s">
        <v>87</v>
      </c>
      <c r="L827" s="798"/>
      <c r="M827" s="798"/>
      <c r="N827" s="798"/>
      <c r="O827" s="798"/>
      <c r="P827" s="798"/>
      <c r="Q827" s="774"/>
      <c r="R827" s="774"/>
      <c r="S827" s="774"/>
      <c r="T827" s="774"/>
      <c r="U827" s="774"/>
      <c r="V827" s="774"/>
      <c r="W827" s="774"/>
      <c r="X827" s="774"/>
      <c r="Y827" s="774"/>
      <c r="Z827" s="774"/>
      <c r="AA827" s="774"/>
      <c r="AB827" s="774"/>
    </row>
    <row r="828">
      <c r="A828" s="795" t="s">
        <v>347</v>
      </c>
      <c r="B828" s="782"/>
      <c r="C828" s="782"/>
      <c r="D828" s="782"/>
      <c r="E828" s="782"/>
      <c r="F828" s="782"/>
      <c r="G828" s="782"/>
      <c r="H828" s="783">
        <f t="shared" si="380"/>
        <v>0</v>
      </c>
      <c r="I828" s="333">
        <f>(H828/60)</f>
        <v>0</v>
      </c>
      <c r="J828" s="794"/>
      <c r="K828" s="795" t="s">
        <v>347</v>
      </c>
      <c r="L828" s="786">
        <v>40.0</v>
      </c>
      <c r="M828" s="784">
        <f>(L828-H828)</f>
        <v>40</v>
      </c>
      <c r="N828" s="782">
        <v>0.0</v>
      </c>
      <c r="O828" s="784">
        <f t="shared" ref="O828:O829" si="391">sum(M828,N828)</f>
        <v>40</v>
      </c>
      <c r="P828" s="784"/>
      <c r="Q828" s="787"/>
      <c r="R828" s="774"/>
      <c r="S828" s="774"/>
      <c r="T828" s="774"/>
      <c r="U828" s="774"/>
      <c r="V828" s="774"/>
      <c r="W828" s="774"/>
      <c r="X828" s="774"/>
      <c r="Y828" s="774"/>
      <c r="Z828" s="774"/>
      <c r="AA828" s="774"/>
      <c r="AB828" s="774"/>
    </row>
    <row r="829">
      <c r="A829" s="788" t="s">
        <v>77</v>
      </c>
      <c r="B829" s="789"/>
      <c r="C829" s="790"/>
      <c r="D829" s="790"/>
      <c r="E829" s="790"/>
      <c r="F829" s="790"/>
      <c r="G829" s="796"/>
      <c r="H829" s="791">
        <f t="shared" si="380"/>
        <v>0</v>
      </c>
      <c r="I829" s="792">
        <f>(I828/60)</f>
        <v>0</v>
      </c>
      <c r="J829" s="794"/>
      <c r="K829" s="788" t="s">
        <v>77</v>
      </c>
      <c r="L829" s="789">
        <v>5.0</v>
      </c>
      <c r="M829" s="793">
        <f>(L829-H829-H830)</f>
        <v>5</v>
      </c>
      <c r="N829" s="790">
        <v>0.0</v>
      </c>
      <c r="O829" s="792">
        <f t="shared" si="391"/>
        <v>5</v>
      </c>
      <c r="P829" s="793"/>
      <c r="Q829" s="787"/>
      <c r="R829" s="774"/>
      <c r="S829" s="774"/>
      <c r="T829" s="774"/>
      <c r="U829" s="774"/>
      <c r="V829" s="774"/>
      <c r="W829" s="774"/>
      <c r="X829" s="774"/>
      <c r="Y829" s="774"/>
      <c r="Z829" s="774"/>
      <c r="AA829" s="774"/>
      <c r="AB829" s="774"/>
    </row>
    <row r="830">
      <c r="A830" s="788" t="s">
        <v>78</v>
      </c>
      <c r="B830" s="789"/>
      <c r="C830" s="790"/>
      <c r="D830" s="790"/>
      <c r="E830" s="790"/>
      <c r="F830" s="790"/>
      <c r="G830" s="796"/>
      <c r="H830" s="791">
        <f t="shared" si="380"/>
        <v>0</v>
      </c>
      <c r="I830" s="792"/>
      <c r="J830" s="794"/>
      <c r="K830" s="788" t="s">
        <v>78</v>
      </c>
      <c r="L830" s="793" t="s">
        <v>79</v>
      </c>
      <c r="M830" s="792" t="s">
        <v>79</v>
      </c>
      <c r="N830" s="790" t="s">
        <v>79</v>
      </c>
      <c r="O830" s="792" t="s">
        <v>79</v>
      </c>
      <c r="P830" s="793"/>
      <c r="Q830" s="787"/>
      <c r="R830" s="774"/>
      <c r="S830" s="774"/>
      <c r="T830" s="774"/>
      <c r="U830" s="774"/>
      <c r="V830" s="774"/>
      <c r="W830" s="774"/>
      <c r="X830" s="774"/>
      <c r="Y830" s="774"/>
      <c r="Z830" s="774"/>
      <c r="AA830" s="774"/>
      <c r="AB830" s="774"/>
    </row>
    <row r="831">
      <c r="A831" s="795" t="s">
        <v>367</v>
      </c>
      <c r="B831" s="782"/>
      <c r="C831" s="782"/>
      <c r="D831" s="782"/>
      <c r="E831" s="782"/>
      <c r="F831" s="782"/>
      <c r="G831" s="782"/>
      <c r="H831" s="783">
        <f t="shared" si="380"/>
        <v>0</v>
      </c>
      <c r="I831" s="333">
        <f>(H831/60)</f>
        <v>0</v>
      </c>
      <c r="J831" s="794"/>
      <c r="K831" s="795" t="s">
        <v>367</v>
      </c>
      <c r="L831" s="786">
        <v>40.0</v>
      </c>
      <c r="M831" s="784">
        <f>(L831-H831)</f>
        <v>40</v>
      </c>
      <c r="N831" s="782">
        <v>0.0</v>
      </c>
      <c r="O831" s="784">
        <f t="shared" ref="O831:O832" si="392">sum(M831,N831)</f>
        <v>40</v>
      </c>
      <c r="P831" s="786"/>
      <c r="Q831" s="787"/>
      <c r="R831" s="774"/>
      <c r="S831" s="774"/>
      <c r="T831" s="774"/>
      <c r="U831" s="774"/>
      <c r="V831" s="774"/>
      <c r="W831" s="774"/>
      <c r="X831" s="774"/>
      <c r="Y831" s="774"/>
      <c r="Z831" s="774"/>
      <c r="AA831" s="774"/>
      <c r="AB831" s="774"/>
    </row>
    <row r="832">
      <c r="A832" s="788" t="s">
        <v>77</v>
      </c>
      <c r="B832" s="789"/>
      <c r="C832" s="790"/>
      <c r="D832" s="790"/>
      <c r="E832" s="790"/>
      <c r="F832" s="790"/>
      <c r="G832" s="796"/>
      <c r="H832" s="791">
        <f t="shared" si="380"/>
        <v>0</v>
      </c>
      <c r="I832" s="792">
        <f>(I831/60)</f>
        <v>0</v>
      </c>
      <c r="J832" s="794"/>
      <c r="K832" s="788" t="s">
        <v>77</v>
      </c>
      <c r="L832" s="789">
        <v>5.0</v>
      </c>
      <c r="M832" s="793">
        <f>(L832-H832-H833)</f>
        <v>5</v>
      </c>
      <c r="N832" s="790">
        <v>0.0</v>
      </c>
      <c r="O832" s="792">
        <f t="shared" si="392"/>
        <v>5</v>
      </c>
      <c r="P832" s="793"/>
      <c r="Q832" s="787"/>
      <c r="R832" s="774"/>
      <c r="S832" s="774"/>
      <c r="T832" s="774"/>
      <c r="U832" s="774"/>
      <c r="V832" s="774"/>
      <c r="W832" s="774"/>
      <c r="X832" s="774"/>
      <c r="Y832" s="774"/>
      <c r="Z832" s="774"/>
      <c r="AA832" s="774"/>
      <c r="AB832" s="774"/>
    </row>
    <row r="833">
      <c r="A833" s="788" t="s">
        <v>78</v>
      </c>
      <c r="B833" s="789"/>
      <c r="C833" s="790"/>
      <c r="D833" s="790"/>
      <c r="E833" s="790"/>
      <c r="F833" s="790"/>
      <c r="G833" s="796"/>
      <c r="H833" s="791">
        <f t="shared" si="380"/>
        <v>0</v>
      </c>
      <c r="I833" s="792"/>
      <c r="J833" s="794"/>
      <c r="K833" s="788" t="s">
        <v>78</v>
      </c>
      <c r="L833" s="793" t="s">
        <v>79</v>
      </c>
      <c r="M833" s="792" t="s">
        <v>79</v>
      </c>
      <c r="N833" s="790" t="s">
        <v>79</v>
      </c>
      <c r="O833" s="792" t="s">
        <v>79</v>
      </c>
      <c r="P833" s="793"/>
      <c r="Q833" s="787"/>
      <c r="R833" s="774"/>
      <c r="S833" s="774"/>
      <c r="T833" s="774"/>
      <c r="U833" s="774"/>
      <c r="V833" s="774"/>
      <c r="W833" s="774"/>
      <c r="X833" s="774"/>
      <c r="Y833" s="774"/>
      <c r="Z833" s="774"/>
      <c r="AA833" s="774"/>
      <c r="AB833" s="774"/>
    </row>
    <row r="834">
      <c r="A834" s="795" t="s">
        <v>368</v>
      </c>
      <c r="B834" s="782"/>
      <c r="C834" s="782"/>
      <c r="D834" s="782"/>
      <c r="E834" s="782"/>
      <c r="F834" s="782"/>
      <c r="G834" s="782"/>
      <c r="H834" s="783">
        <f t="shared" si="380"/>
        <v>0</v>
      </c>
      <c r="I834" s="333">
        <f>(H834/60)</f>
        <v>0</v>
      </c>
      <c r="J834" s="794"/>
      <c r="K834" s="795" t="s">
        <v>368</v>
      </c>
      <c r="L834" s="786">
        <v>40.0</v>
      </c>
      <c r="M834" s="784">
        <f>(L834-H834)</f>
        <v>40</v>
      </c>
      <c r="N834" s="782">
        <v>0.0</v>
      </c>
      <c r="O834" s="784">
        <f t="shared" ref="O834:O835" si="393">sum(M834,N834)</f>
        <v>40</v>
      </c>
      <c r="P834" s="784"/>
      <c r="Q834" s="787"/>
      <c r="R834" s="774"/>
      <c r="S834" s="774"/>
      <c r="T834" s="774"/>
      <c r="U834" s="774"/>
      <c r="V834" s="774"/>
      <c r="W834" s="774"/>
      <c r="X834" s="774"/>
      <c r="Y834" s="774"/>
      <c r="Z834" s="774"/>
      <c r="AA834" s="774"/>
      <c r="AB834" s="774"/>
    </row>
    <row r="835">
      <c r="A835" s="788" t="s">
        <v>77</v>
      </c>
      <c r="B835" s="789"/>
      <c r="C835" s="790"/>
      <c r="D835" s="790"/>
      <c r="E835" s="790"/>
      <c r="F835" s="790"/>
      <c r="G835" s="796"/>
      <c r="H835" s="791">
        <f t="shared" si="380"/>
        <v>0</v>
      </c>
      <c r="I835" s="792">
        <f>(I834/60)</f>
        <v>0</v>
      </c>
      <c r="J835" s="794"/>
      <c r="K835" s="788" t="s">
        <v>77</v>
      </c>
      <c r="L835" s="789">
        <v>5.0</v>
      </c>
      <c r="M835" s="793">
        <f>(L835-H835-H836)</f>
        <v>5</v>
      </c>
      <c r="N835" s="790">
        <v>0.0</v>
      </c>
      <c r="O835" s="792">
        <f t="shared" si="393"/>
        <v>5</v>
      </c>
      <c r="P835" s="792"/>
      <c r="Q835" s="787"/>
      <c r="R835" s="774"/>
      <c r="S835" s="774"/>
      <c r="T835" s="774"/>
      <c r="U835" s="774"/>
      <c r="V835" s="774"/>
      <c r="W835" s="774"/>
      <c r="X835" s="774"/>
      <c r="Y835" s="774"/>
      <c r="Z835" s="774"/>
      <c r="AA835" s="774"/>
      <c r="AB835" s="774"/>
    </row>
    <row r="836">
      <c r="A836" s="788" t="s">
        <v>78</v>
      </c>
      <c r="B836" s="789"/>
      <c r="C836" s="790"/>
      <c r="D836" s="790"/>
      <c r="E836" s="790"/>
      <c r="F836" s="790"/>
      <c r="G836" s="796"/>
      <c r="H836" s="791">
        <f t="shared" si="380"/>
        <v>0</v>
      </c>
      <c r="I836" s="792"/>
      <c r="J836" s="794"/>
      <c r="K836" s="788" t="s">
        <v>78</v>
      </c>
      <c r="L836" s="793" t="s">
        <v>79</v>
      </c>
      <c r="M836" s="792" t="s">
        <v>79</v>
      </c>
      <c r="N836" s="790" t="s">
        <v>79</v>
      </c>
      <c r="O836" s="792" t="s">
        <v>79</v>
      </c>
      <c r="P836" s="792"/>
      <c r="Q836" s="787"/>
      <c r="R836" s="774"/>
      <c r="S836" s="774"/>
      <c r="T836" s="774"/>
      <c r="U836" s="774"/>
      <c r="V836" s="774"/>
      <c r="W836" s="774"/>
      <c r="X836" s="774"/>
      <c r="Y836" s="774"/>
      <c r="Z836" s="774"/>
      <c r="AA836" s="774"/>
      <c r="AB836" s="774"/>
    </row>
    <row r="837">
      <c r="A837" s="795" t="s">
        <v>369</v>
      </c>
      <c r="B837" s="782"/>
      <c r="C837" s="782"/>
      <c r="D837" s="782"/>
      <c r="E837" s="782"/>
      <c r="F837" s="782"/>
      <c r="G837" s="782"/>
      <c r="H837" s="783">
        <f t="shared" si="380"/>
        <v>0</v>
      </c>
      <c r="I837" s="333">
        <f>(H837/60)</f>
        <v>0</v>
      </c>
      <c r="J837" s="794"/>
      <c r="K837" s="795" t="s">
        <v>369</v>
      </c>
      <c r="L837" s="786">
        <v>40.0</v>
      </c>
      <c r="M837" s="784">
        <f>(L837-H837)</f>
        <v>40</v>
      </c>
      <c r="N837" s="782">
        <v>0.0</v>
      </c>
      <c r="O837" s="784">
        <f t="shared" ref="O837:O838" si="394">sum(M837,N837)</f>
        <v>40</v>
      </c>
      <c r="P837" s="784"/>
      <c r="Q837" s="787"/>
      <c r="R837" s="774"/>
      <c r="S837" s="774"/>
      <c r="T837" s="774"/>
      <c r="U837" s="774"/>
      <c r="V837" s="774"/>
      <c r="W837" s="774"/>
      <c r="X837" s="774"/>
      <c r="Y837" s="774"/>
      <c r="Z837" s="774"/>
      <c r="AA837" s="774"/>
      <c r="AB837" s="774"/>
    </row>
    <row r="838">
      <c r="A838" s="788" t="s">
        <v>77</v>
      </c>
      <c r="B838" s="789"/>
      <c r="C838" s="790"/>
      <c r="D838" s="790"/>
      <c r="E838" s="790"/>
      <c r="F838" s="790"/>
      <c r="G838" s="796"/>
      <c r="H838" s="791">
        <f t="shared" si="380"/>
        <v>0</v>
      </c>
      <c r="I838" s="792">
        <f>(I837/60)</f>
        <v>0</v>
      </c>
      <c r="J838" s="794"/>
      <c r="K838" s="788" t="s">
        <v>77</v>
      </c>
      <c r="L838" s="789">
        <v>5.0</v>
      </c>
      <c r="M838" s="793">
        <f>(L838-H838-H839)</f>
        <v>5</v>
      </c>
      <c r="N838" s="790">
        <v>0.0</v>
      </c>
      <c r="O838" s="792">
        <f t="shared" si="394"/>
        <v>5</v>
      </c>
      <c r="P838" s="793"/>
      <c r="Q838" s="787"/>
      <c r="R838" s="774"/>
      <c r="S838" s="774"/>
      <c r="T838" s="774"/>
      <c r="U838" s="774"/>
      <c r="V838" s="774"/>
      <c r="W838" s="774"/>
      <c r="X838" s="774"/>
      <c r="Y838" s="774"/>
      <c r="Z838" s="774"/>
      <c r="AA838" s="774"/>
      <c r="AB838" s="774"/>
    </row>
    <row r="839">
      <c r="A839" s="788" t="s">
        <v>78</v>
      </c>
      <c r="B839" s="789"/>
      <c r="C839" s="790"/>
      <c r="D839" s="790"/>
      <c r="E839" s="790"/>
      <c r="F839" s="790"/>
      <c r="G839" s="796"/>
      <c r="H839" s="791">
        <f t="shared" si="380"/>
        <v>0</v>
      </c>
      <c r="I839" s="792"/>
      <c r="J839" s="794"/>
      <c r="K839" s="788" t="s">
        <v>78</v>
      </c>
      <c r="L839" s="793" t="s">
        <v>79</v>
      </c>
      <c r="M839" s="792" t="s">
        <v>79</v>
      </c>
      <c r="N839" s="790" t="s">
        <v>79</v>
      </c>
      <c r="O839" s="792" t="s">
        <v>79</v>
      </c>
      <c r="P839" s="793"/>
      <c r="Q839" s="787"/>
      <c r="R839" s="774"/>
      <c r="S839" s="774"/>
      <c r="T839" s="774"/>
      <c r="U839" s="774"/>
      <c r="V839" s="774"/>
      <c r="W839" s="774"/>
      <c r="X839" s="774"/>
      <c r="Y839" s="774"/>
      <c r="Z839" s="774"/>
      <c r="AA839" s="774"/>
      <c r="AB839" s="774"/>
    </row>
    <row r="840" hidden="1">
      <c r="A840" s="778" t="s">
        <v>270</v>
      </c>
      <c r="B840" s="779">
        <f t="shared" ref="B840:G840" si="395"> sum(B841, B842, B843, B844,B845,B846,B847,B848,B849,B850,B851,B852)</f>
        <v>0</v>
      </c>
      <c r="C840" s="779">
        <f t="shared" si="395"/>
        <v>0</v>
      </c>
      <c r="D840" s="779">
        <f t="shared" si="395"/>
        <v>0</v>
      </c>
      <c r="E840" s="779">
        <f t="shared" si="395"/>
        <v>0</v>
      </c>
      <c r="F840" s="779">
        <f t="shared" si="395"/>
        <v>0</v>
      </c>
      <c r="G840" s="779">
        <f t="shared" si="395"/>
        <v>0</v>
      </c>
      <c r="H840" s="780">
        <f t="shared" si="380"/>
        <v>0</v>
      </c>
      <c r="I840" s="779">
        <v>0.0</v>
      </c>
      <c r="J840" s="773"/>
      <c r="K840" s="778" t="s">
        <v>270</v>
      </c>
      <c r="L840" s="798"/>
      <c r="M840" s="798"/>
      <c r="N840" s="798"/>
      <c r="O840" s="798"/>
      <c r="P840" s="798"/>
      <c r="Q840" s="774"/>
      <c r="R840" s="774"/>
      <c r="S840" s="774"/>
      <c r="T840" s="774"/>
      <c r="U840" s="774"/>
      <c r="V840" s="774"/>
      <c r="W840" s="774"/>
      <c r="X840" s="774"/>
      <c r="Y840" s="774"/>
      <c r="Z840" s="774"/>
      <c r="AA840" s="774"/>
      <c r="AB840" s="774"/>
    </row>
    <row r="841" hidden="1">
      <c r="A841" s="795"/>
      <c r="B841" s="782"/>
      <c r="C841" s="782"/>
      <c r="D841" s="782"/>
      <c r="E841" s="782"/>
      <c r="F841" s="782"/>
      <c r="G841" s="782"/>
      <c r="H841" s="783">
        <f t="shared" si="380"/>
        <v>0</v>
      </c>
      <c r="I841" s="784">
        <f>sum(H841:H843)</f>
        <v>0</v>
      </c>
      <c r="J841" s="794"/>
      <c r="K841" s="795"/>
      <c r="L841" s="786">
        <v>0.0</v>
      </c>
      <c r="M841" s="784">
        <f>(L841-H841)</f>
        <v>0</v>
      </c>
      <c r="N841" s="782">
        <v>0.0</v>
      </c>
      <c r="O841" s="784">
        <f t="shared" ref="O841:O842" si="396">sum(M841,N841)</f>
        <v>0</v>
      </c>
      <c r="P841" s="786"/>
      <c r="Q841" s="787"/>
      <c r="R841" s="774"/>
      <c r="S841" s="774"/>
      <c r="T841" s="774"/>
      <c r="U841" s="774"/>
      <c r="V841" s="774"/>
      <c r="W841" s="774"/>
      <c r="X841" s="774"/>
      <c r="Y841" s="774"/>
      <c r="Z841" s="774"/>
      <c r="AA841" s="774"/>
      <c r="AB841" s="774"/>
    </row>
    <row r="842" hidden="1">
      <c r="A842" s="788" t="s">
        <v>77</v>
      </c>
      <c r="B842" s="789"/>
      <c r="C842" s="790"/>
      <c r="D842" s="790"/>
      <c r="E842" s="790"/>
      <c r="F842" s="790"/>
      <c r="G842" s="796"/>
      <c r="H842" s="791">
        <f t="shared" si="380"/>
        <v>0</v>
      </c>
      <c r="I842" s="792">
        <f>(I841/60)</f>
        <v>0</v>
      </c>
      <c r="J842" s="794"/>
      <c r="K842" s="788" t="s">
        <v>77</v>
      </c>
      <c r="L842" s="789">
        <v>0.0</v>
      </c>
      <c r="M842" s="793">
        <f>(L842-H842-H843)</f>
        <v>0</v>
      </c>
      <c r="N842" s="790">
        <v>0.0</v>
      </c>
      <c r="O842" s="792">
        <f t="shared" si="396"/>
        <v>0</v>
      </c>
      <c r="P842" s="793"/>
      <c r="Q842" s="787"/>
      <c r="R842" s="774"/>
      <c r="S842" s="774"/>
      <c r="T842" s="774"/>
      <c r="U842" s="774"/>
      <c r="V842" s="774"/>
      <c r="W842" s="774"/>
      <c r="X842" s="774"/>
      <c r="Y842" s="774"/>
      <c r="Z842" s="774"/>
      <c r="AA842" s="774"/>
      <c r="AB842" s="774"/>
    </row>
    <row r="843" hidden="1">
      <c r="A843" s="788" t="s">
        <v>78</v>
      </c>
      <c r="B843" s="789"/>
      <c r="C843" s="790"/>
      <c r="D843" s="790"/>
      <c r="E843" s="790"/>
      <c r="F843" s="790"/>
      <c r="G843" s="796"/>
      <c r="H843" s="791">
        <f t="shared" si="380"/>
        <v>0</v>
      </c>
      <c r="I843" s="792"/>
      <c r="J843" s="794"/>
      <c r="K843" s="788" t="s">
        <v>78</v>
      </c>
      <c r="L843" s="793" t="s">
        <v>79</v>
      </c>
      <c r="M843" s="792" t="s">
        <v>79</v>
      </c>
      <c r="N843" s="790" t="s">
        <v>79</v>
      </c>
      <c r="O843" s="792" t="s">
        <v>79</v>
      </c>
      <c r="P843" s="793"/>
      <c r="Q843" s="787"/>
      <c r="R843" s="774"/>
      <c r="S843" s="774"/>
      <c r="T843" s="774"/>
      <c r="U843" s="774"/>
      <c r="V843" s="774"/>
      <c r="W843" s="774"/>
      <c r="X843" s="774"/>
      <c r="Y843" s="774"/>
      <c r="Z843" s="774"/>
      <c r="AA843" s="774"/>
      <c r="AB843" s="774"/>
    </row>
    <row r="844" hidden="1">
      <c r="A844" s="781"/>
      <c r="B844" s="782"/>
      <c r="C844" s="782"/>
      <c r="D844" s="782"/>
      <c r="E844" s="782"/>
      <c r="F844" s="782"/>
      <c r="G844" s="782"/>
      <c r="H844" s="783">
        <f t="shared" si="380"/>
        <v>0</v>
      </c>
      <c r="I844" s="784">
        <f>sum(H844:H846)</f>
        <v>0</v>
      </c>
      <c r="J844" s="794"/>
      <c r="K844" s="781"/>
      <c r="L844" s="786">
        <v>0.0</v>
      </c>
      <c r="M844" s="784">
        <f>(L844-H844)</f>
        <v>0</v>
      </c>
      <c r="N844" s="782">
        <v>0.0</v>
      </c>
      <c r="O844" s="784">
        <f t="shared" ref="O844:O845" si="397">sum(M844,N844)</f>
        <v>0</v>
      </c>
      <c r="P844" s="784"/>
      <c r="Q844" s="787"/>
      <c r="R844" s="774"/>
      <c r="S844" s="774"/>
      <c r="T844" s="774"/>
      <c r="U844" s="774"/>
      <c r="V844" s="774"/>
      <c r="W844" s="774"/>
      <c r="X844" s="774"/>
      <c r="Y844" s="774"/>
      <c r="Z844" s="774"/>
      <c r="AA844" s="774"/>
      <c r="AB844" s="774"/>
    </row>
    <row r="845" hidden="1">
      <c r="A845" s="788" t="s">
        <v>77</v>
      </c>
      <c r="B845" s="789"/>
      <c r="C845" s="790"/>
      <c r="D845" s="790"/>
      <c r="E845" s="790"/>
      <c r="F845" s="790"/>
      <c r="G845" s="796"/>
      <c r="H845" s="791">
        <f t="shared" si="380"/>
        <v>0</v>
      </c>
      <c r="I845" s="792">
        <f>(I844/60)</f>
        <v>0</v>
      </c>
      <c r="J845" s="794"/>
      <c r="K845" s="788" t="s">
        <v>77</v>
      </c>
      <c r="L845" s="789">
        <v>0.0</v>
      </c>
      <c r="M845" s="793">
        <f>(L845-H845-H846)</f>
        <v>0</v>
      </c>
      <c r="N845" s="790">
        <v>0.0</v>
      </c>
      <c r="O845" s="792">
        <f t="shared" si="397"/>
        <v>0</v>
      </c>
      <c r="P845" s="792"/>
      <c r="Q845" s="787"/>
      <c r="R845" s="774"/>
      <c r="S845" s="774"/>
      <c r="T845" s="774"/>
      <c r="U845" s="774"/>
      <c r="V845" s="774"/>
      <c r="W845" s="774"/>
      <c r="X845" s="774"/>
      <c r="Y845" s="774"/>
      <c r="Z845" s="774"/>
      <c r="AA845" s="774"/>
      <c r="AB845" s="774"/>
    </row>
    <row r="846" hidden="1">
      <c r="A846" s="788" t="s">
        <v>78</v>
      </c>
      <c r="B846" s="789"/>
      <c r="C846" s="790"/>
      <c r="D846" s="790"/>
      <c r="E846" s="790"/>
      <c r="F846" s="790"/>
      <c r="G846" s="796"/>
      <c r="H846" s="791">
        <f t="shared" si="380"/>
        <v>0</v>
      </c>
      <c r="I846" s="792"/>
      <c r="J846" s="794"/>
      <c r="K846" s="788" t="s">
        <v>78</v>
      </c>
      <c r="L846" s="793" t="s">
        <v>79</v>
      </c>
      <c r="M846" s="792" t="s">
        <v>79</v>
      </c>
      <c r="N846" s="790" t="s">
        <v>79</v>
      </c>
      <c r="O846" s="792" t="s">
        <v>79</v>
      </c>
      <c r="P846" s="792"/>
      <c r="Q846" s="787"/>
      <c r="R846" s="774"/>
      <c r="S846" s="774"/>
      <c r="T846" s="774"/>
      <c r="U846" s="774"/>
      <c r="V846" s="774"/>
      <c r="W846" s="774"/>
      <c r="X846" s="774"/>
      <c r="Y846" s="774"/>
      <c r="Z846" s="774"/>
      <c r="AA846" s="774"/>
      <c r="AB846" s="774"/>
    </row>
    <row r="847" hidden="1">
      <c r="A847" s="781"/>
      <c r="B847" s="782"/>
      <c r="C847" s="782"/>
      <c r="D847" s="782"/>
      <c r="E847" s="782"/>
      <c r="F847" s="782"/>
      <c r="G847" s="782"/>
      <c r="H847" s="783">
        <f t="shared" si="380"/>
        <v>0</v>
      </c>
      <c r="I847" s="784">
        <f>sum(H847:H849)</f>
        <v>0</v>
      </c>
      <c r="J847" s="794"/>
      <c r="K847" s="781"/>
      <c r="L847" s="786">
        <v>0.0</v>
      </c>
      <c r="M847" s="784">
        <f>(L847-H847)</f>
        <v>0</v>
      </c>
      <c r="N847" s="782">
        <v>0.0</v>
      </c>
      <c r="O847" s="784">
        <f t="shared" ref="O847:O848" si="398">sum(M847,N847)</f>
        <v>0</v>
      </c>
      <c r="P847" s="784"/>
      <c r="Q847" s="787"/>
      <c r="R847" s="774"/>
      <c r="S847" s="774"/>
      <c r="T847" s="774"/>
      <c r="U847" s="774"/>
      <c r="V847" s="774"/>
      <c r="W847" s="774"/>
      <c r="X847" s="774"/>
      <c r="Y847" s="774"/>
      <c r="Z847" s="774"/>
      <c r="AA847" s="774"/>
      <c r="AB847" s="774"/>
    </row>
    <row r="848" hidden="1">
      <c r="A848" s="788" t="s">
        <v>77</v>
      </c>
      <c r="B848" s="789"/>
      <c r="C848" s="790"/>
      <c r="D848" s="790"/>
      <c r="E848" s="790"/>
      <c r="F848" s="790"/>
      <c r="G848" s="796"/>
      <c r="H848" s="791">
        <f t="shared" si="380"/>
        <v>0</v>
      </c>
      <c r="I848" s="792">
        <f>(I847/60)</f>
        <v>0</v>
      </c>
      <c r="J848" s="794"/>
      <c r="K848" s="788" t="s">
        <v>77</v>
      </c>
      <c r="L848" s="789">
        <v>0.0</v>
      </c>
      <c r="M848" s="793">
        <f>(L848-H848-H849)</f>
        <v>0</v>
      </c>
      <c r="N848" s="790">
        <v>0.0</v>
      </c>
      <c r="O848" s="792">
        <f t="shared" si="398"/>
        <v>0</v>
      </c>
      <c r="P848" s="793"/>
      <c r="Q848" s="787"/>
      <c r="R848" s="774"/>
      <c r="S848" s="774"/>
      <c r="T848" s="774"/>
      <c r="U848" s="774"/>
      <c r="V848" s="774"/>
      <c r="W848" s="774"/>
      <c r="X848" s="774"/>
      <c r="Y848" s="774"/>
      <c r="Z848" s="774"/>
      <c r="AA848" s="774"/>
      <c r="AB848" s="774"/>
    </row>
    <row r="849" hidden="1">
      <c r="A849" s="788" t="s">
        <v>78</v>
      </c>
      <c r="B849" s="789"/>
      <c r="C849" s="790"/>
      <c r="D849" s="790"/>
      <c r="E849" s="790"/>
      <c r="F849" s="790"/>
      <c r="G849" s="796"/>
      <c r="H849" s="791">
        <f t="shared" si="380"/>
        <v>0</v>
      </c>
      <c r="I849" s="792"/>
      <c r="J849" s="794"/>
      <c r="K849" s="788" t="s">
        <v>78</v>
      </c>
      <c r="L849" s="793" t="s">
        <v>79</v>
      </c>
      <c r="M849" s="792" t="s">
        <v>79</v>
      </c>
      <c r="N849" s="790" t="s">
        <v>79</v>
      </c>
      <c r="O849" s="792" t="s">
        <v>79</v>
      </c>
      <c r="P849" s="793"/>
      <c r="Q849" s="787"/>
      <c r="R849" s="774"/>
      <c r="S849" s="774"/>
      <c r="T849" s="774"/>
      <c r="U849" s="774"/>
      <c r="V849" s="774"/>
      <c r="W849" s="774"/>
      <c r="X849" s="774"/>
      <c r="Y849" s="774"/>
      <c r="Z849" s="774"/>
      <c r="AA849" s="774"/>
      <c r="AB849" s="774"/>
    </row>
    <row r="850" hidden="1">
      <c r="A850" s="795"/>
      <c r="B850" s="782"/>
      <c r="C850" s="782"/>
      <c r="D850" s="782"/>
      <c r="E850" s="782"/>
      <c r="F850" s="782"/>
      <c r="G850" s="782"/>
      <c r="H850" s="783">
        <f t="shared" si="380"/>
        <v>0</v>
      </c>
      <c r="I850" s="784">
        <f>sum(H850:H852)</f>
        <v>0</v>
      </c>
      <c r="J850" s="794"/>
      <c r="K850" s="795"/>
      <c r="L850" s="786">
        <v>0.0</v>
      </c>
      <c r="M850" s="784">
        <f>(L850-H850)</f>
        <v>0</v>
      </c>
      <c r="N850" s="782">
        <v>0.0</v>
      </c>
      <c r="O850" s="784">
        <f t="shared" ref="O850:O851" si="399">sum(M850,N850)</f>
        <v>0</v>
      </c>
      <c r="P850" s="786"/>
      <c r="Q850" s="787"/>
      <c r="R850" s="774"/>
      <c r="S850" s="774"/>
      <c r="T850" s="774"/>
      <c r="U850" s="774"/>
      <c r="V850" s="774"/>
      <c r="W850" s="774"/>
      <c r="X850" s="774"/>
      <c r="Y850" s="774"/>
      <c r="Z850" s="774"/>
      <c r="AA850" s="774"/>
      <c r="AB850" s="774"/>
    </row>
    <row r="851" hidden="1">
      <c r="A851" s="788" t="s">
        <v>77</v>
      </c>
      <c r="B851" s="789"/>
      <c r="C851" s="790"/>
      <c r="D851" s="790"/>
      <c r="E851" s="790"/>
      <c r="F851" s="790"/>
      <c r="G851" s="796"/>
      <c r="H851" s="791">
        <f t="shared" si="380"/>
        <v>0</v>
      </c>
      <c r="I851" s="792">
        <f>(I850/60)</f>
        <v>0</v>
      </c>
      <c r="J851" s="794"/>
      <c r="K851" s="788" t="s">
        <v>77</v>
      </c>
      <c r="L851" s="789">
        <v>0.0</v>
      </c>
      <c r="M851" s="793">
        <f>(L851-H851-H852)</f>
        <v>0</v>
      </c>
      <c r="N851" s="790">
        <v>0.0</v>
      </c>
      <c r="O851" s="792">
        <f t="shared" si="399"/>
        <v>0</v>
      </c>
      <c r="P851" s="793"/>
      <c r="Q851" s="787"/>
      <c r="R851" s="774"/>
      <c r="S851" s="774"/>
      <c r="T851" s="774"/>
      <c r="U851" s="774"/>
      <c r="V851" s="774"/>
      <c r="W851" s="774"/>
      <c r="X851" s="774"/>
      <c r="Y851" s="774"/>
      <c r="Z851" s="774"/>
      <c r="AA851" s="774"/>
      <c r="AB851" s="774"/>
    </row>
    <row r="852" hidden="1">
      <c r="A852" s="788" t="s">
        <v>78</v>
      </c>
      <c r="B852" s="789"/>
      <c r="C852" s="790"/>
      <c r="D852" s="790"/>
      <c r="E852" s="790"/>
      <c r="F852" s="790"/>
      <c r="G852" s="796"/>
      <c r="H852" s="791">
        <f t="shared" si="380"/>
        <v>0</v>
      </c>
      <c r="I852" s="792"/>
      <c r="J852" s="794"/>
      <c r="K852" s="788" t="s">
        <v>78</v>
      </c>
      <c r="L852" s="793" t="s">
        <v>79</v>
      </c>
      <c r="M852" s="792" t="s">
        <v>79</v>
      </c>
      <c r="N852" s="790" t="s">
        <v>79</v>
      </c>
      <c r="O852" s="792" t="s">
        <v>79</v>
      </c>
      <c r="P852" s="793"/>
      <c r="Q852" s="787"/>
      <c r="R852" s="774"/>
      <c r="S852" s="774"/>
      <c r="T852" s="774"/>
      <c r="U852" s="774"/>
      <c r="V852" s="774"/>
      <c r="W852" s="774"/>
      <c r="X852" s="774"/>
      <c r="Y852" s="774"/>
      <c r="Z852" s="774"/>
      <c r="AA852" s="774"/>
      <c r="AB852" s="774"/>
    </row>
    <row r="853" hidden="1">
      <c r="A853" s="801" t="s">
        <v>91</v>
      </c>
      <c r="B853" s="779">
        <f t="shared" ref="B853:G853" si="400"> sum(B854, B855, B856, B857,B858,B859)</f>
        <v>0</v>
      </c>
      <c r="C853" s="779">
        <f t="shared" si="400"/>
        <v>0</v>
      </c>
      <c r="D853" s="779">
        <f t="shared" si="400"/>
        <v>0</v>
      </c>
      <c r="E853" s="779">
        <f t="shared" si="400"/>
        <v>0</v>
      </c>
      <c r="F853" s="779">
        <f t="shared" si="400"/>
        <v>0</v>
      </c>
      <c r="G853" s="779">
        <f t="shared" si="400"/>
        <v>0</v>
      </c>
      <c r="H853" s="780">
        <f t="shared" si="380"/>
        <v>0</v>
      </c>
      <c r="I853" s="779">
        <v>0.0</v>
      </c>
      <c r="J853" s="773"/>
      <c r="K853" s="801" t="s">
        <v>91</v>
      </c>
      <c r="L853" s="798"/>
      <c r="M853" s="798"/>
      <c r="N853" s="798"/>
      <c r="O853" s="798"/>
      <c r="P853" s="798"/>
      <c r="Q853" s="774"/>
      <c r="R853" s="774"/>
      <c r="S853" s="774"/>
      <c r="T853" s="774"/>
      <c r="U853" s="774"/>
      <c r="V853" s="774"/>
      <c r="W853" s="774"/>
      <c r="X853" s="774"/>
      <c r="Y853" s="774"/>
      <c r="Z853" s="774"/>
      <c r="AA853" s="774"/>
      <c r="AB853" s="774"/>
    </row>
    <row r="854" hidden="1">
      <c r="A854" s="781"/>
      <c r="B854" s="782"/>
      <c r="C854" s="782"/>
      <c r="D854" s="782"/>
      <c r="E854" s="782"/>
      <c r="F854" s="782"/>
      <c r="G854" s="782"/>
      <c r="H854" s="783">
        <f t="shared" si="380"/>
        <v>0</v>
      </c>
      <c r="I854" s="784">
        <f>sum(H854:H856)</f>
        <v>0</v>
      </c>
      <c r="J854" s="794"/>
      <c r="K854" s="781"/>
      <c r="L854" s="786">
        <v>0.0</v>
      </c>
      <c r="M854" s="784">
        <f>(L854-H854)</f>
        <v>0</v>
      </c>
      <c r="N854" s="782">
        <v>0.0</v>
      </c>
      <c r="O854" s="784">
        <f t="shared" ref="O854:O855" si="401">sum(M854,N854)</f>
        <v>0</v>
      </c>
      <c r="P854" s="784"/>
      <c r="Q854" s="787"/>
      <c r="R854" s="774"/>
      <c r="S854" s="774"/>
      <c r="T854" s="774"/>
      <c r="U854" s="774"/>
      <c r="V854" s="774"/>
      <c r="W854" s="774"/>
      <c r="X854" s="774"/>
      <c r="Y854" s="774"/>
      <c r="Z854" s="774"/>
      <c r="AA854" s="774"/>
      <c r="AB854" s="774"/>
    </row>
    <row r="855" hidden="1">
      <c r="A855" s="788" t="s">
        <v>77</v>
      </c>
      <c r="B855" s="789"/>
      <c r="C855" s="790"/>
      <c r="D855" s="790"/>
      <c r="E855" s="790"/>
      <c r="F855" s="790"/>
      <c r="G855" s="796"/>
      <c r="H855" s="791">
        <f t="shared" si="380"/>
        <v>0</v>
      </c>
      <c r="I855" s="792">
        <f>(I854/60)</f>
        <v>0</v>
      </c>
      <c r="J855" s="794"/>
      <c r="K855" s="788" t="s">
        <v>77</v>
      </c>
      <c r="L855" s="789">
        <v>0.0</v>
      </c>
      <c r="M855" s="793">
        <f>(L855-H855-H856)</f>
        <v>0</v>
      </c>
      <c r="N855" s="790">
        <v>0.0</v>
      </c>
      <c r="O855" s="792">
        <f t="shared" si="401"/>
        <v>0</v>
      </c>
      <c r="P855" s="792"/>
      <c r="Q855" s="787"/>
      <c r="R855" s="774"/>
      <c r="S855" s="774"/>
      <c r="T855" s="774"/>
      <c r="U855" s="774"/>
      <c r="V855" s="774"/>
      <c r="W855" s="774"/>
      <c r="X855" s="774"/>
      <c r="Y855" s="774"/>
      <c r="Z855" s="774"/>
      <c r="AA855" s="774"/>
      <c r="AB855" s="774"/>
    </row>
    <row r="856" hidden="1">
      <c r="A856" s="788" t="s">
        <v>78</v>
      </c>
      <c r="B856" s="789"/>
      <c r="C856" s="790"/>
      <c r="D856" s="790"/>
      <c r="E856" s="790"/>
      <c r="F856" s="790"/>
      <c r="G856" s="796"/>
      <c r="H856" s="791">
        <f t="shared" si="380"/>
        <v>0</v>
      </c>
      <c r="I856" s="792"/>
      <c r="J856" s="794"/>
      <c r="K856" s="788" t="s">
        <v>78</v>
      </c>
      <c r="L856" s="793" t="s">
        <v>79</v>
      </c>
      <c r="M856" s="792" t="s">
        <v>79</v>
      </c>
      <c r="N856" s="790" t="s">
        <v>79</v>
      </c>
      <c r="O856" s="792" t="s">
        <v>79</v>
      </c>
      <c r="P856" s="792"/>
      <c r="Q856" s="787"/>
      <c r="R856" s="774"/>
      <c r="S856" s="774"/>
      <c r="T856" s="774"/>
      <c r="U856" s="774"/>
      <c r="V856" s="774"/>
      <c r="W856" s="774"/>
      <c r="X856" s="774"/>
      <c r="Y856" s="774"/>
      <c r="Z856" s="774"/>
      <c r="AA856" s="774"/>
      <c r="AB856" s="774"/>
    </row>
    <row r="857" hidden="1">
      <c r="A857" s="781"/>
      <c r="B857" s="782"/>
      <c r="C857" s="782"/>
      <c r="D857" s="782"/>
      <c r="E857" s="782"/>
      <c r="F857" s="782"/>
      <c r="G857" s="782"/>
      <c r="H857" s="783">
        <f t="shared" si="380"/>
        <v>0</v>
      </c>
      <c r="I857" s="784">
        <f>sum(H857:H859)</f>
        <v>0</v>
      </c>
      <c r="J857" s="794"/>
      <c r="K857" s="781"/>
      <c r="L857" s="786">
        <v>0.0</v>
      </c>
      <c r="M857" s="784">
        <f>(L857-H857)</f>
        <v>0</v>
      </c>
      <c r="N857" s="782">
        <v>0.0</v>
      </c>
      <c r="O857" s="784">
        <f t="shared" ref="O857:O858" si="402">sum(M857,N857)</f>
        <v>0</v>
      </c>
      <c r="P857" s="784"/>
      <c r="Q857" s="787"/>
      <c r="R857" s="774"/>
      <c r="S857" s="774"/>
      <c r="T857" s="774"/>
      <c r="U857" s="774"/>
      <c r="V857" s="774"/>
      <c r="W857" s="774"/>
      <c r="X857" s="774"/>
      <c r="Y857" s="774"/>
      <c r="Z857" s="774"/>
      <c r="AA857" s="774"/>
      <c r="AB857" s="774"/>
    </row>
    <row r="858" hidden="1">
      <c r="A858" s="788" t="s">
        <v>77</v>
      </c>
      <c r="B858" s="789"/>
      <c r="C858" s="790"/>
      <c r="D858" s="790"/>
      <c r="E858" s="790"/>
      <c r="F858" s="790"/>
      <c r="G858" s="796"/>
      <c r="H858" s="791">
        <f t="shared" si="380"/>
        <v>0</v>
      </c>
      <c r="I858" s="792">
        <f>(I857/60)</f>
        <v>0</v>
      </c>
      <c r="J858" s="794"/>
      <c r="K858" s="788" t="s">
        <v>77</v>
      </c>
      <c r="L858" s="789">
        <v>0.0</v>
      </c>
      <c r="M858" s="793">
        <f>(L858-H858-H859)</f>
        <v>0</v>
      </c>
      <c r="N858" s="790">
        <v>0.0</v>
      </c>
      <c r="O858" s="792">
        <f t="shared" si="402"/>
        <v>0</v>
      </c>
      <c r="P858" s="793"/>
      <c r="Q858" s="787"/>
      <c r="R858" s="774"/>
      <c r="S858" s="774"/>
      <c r="T858" s="774"/>
      <c r="U858" s="774"/>
      <c r="V858" s="774"/>
      <c r="W858" s="774"/>
      <c r="X858" s="774"/>
      <c r="Y858" s="774"/>
      <c r="Z858" s="774"/>
      <c r="AA858" s="774"/>
      <c r="AB858" s="774"/>
    </row>
    <row r="859" hidden="1">
      <c r="A859" s="788" t="s">
        <v>78</v>
      </c>
      <c r="B859" s="789"/>
      <c r="C859" s="790"/>
      <c r="D859" s="790"/>
      <c r="E859" s="790"/>
      <c r="F859" s="790"/>
      <c r="G859" s="796"/>
      <c r="H859" s="791">
        <f t="shared" si="380"/>
        <v>0</v>
      </c>
      <c r="I859" s="792"/>
      <c r="J859" s="794"/>
      <c r="K859" s="788" t="s">
        <v>78</v>
      </c>
      <c r="L859" s="793" t="s">
        <v>79</v>
      </c>
      <c r="M859" s="792" t="s">
        <v>79</v>
      </c>
      <c r="N859" s="790" t="s">
        <v>79</v>
      </c>
      <c r="O859" s="792" t="s">
        <v>79</v>
      </c>
      <c r="P859" s="793"/>
      <c r="Q859" s="787"/>
      <c r="R859" s="774"/>
      <c r="S859" s="774"/>
      <c r="T859" s="774"/>
      <c r="U859" s="774"/>
      <c r="V859" s="774"/>
      <c r="W859" s="774"/>
      <c r="X859" s="774"/>
      <c r="Y859" s="774"/>
      <c r="Z859" s="774"/>
      <c r="AA859" s="774"/>
      <c r="AB859" s="774"/>
    </row>
    <row r="860">
      <c r="A860" s="831"/>
      <c r="B860" s="832"/>
      <c r="C860" s="832"/>
      <c r="D860" s="832"/>
      <c r="E860" s="832"/>
      <c r="F860" s="832"/>
      <c r="G860" s="832"/>
      <c r="H860" s="832"/>
      <c r="I860" s="832"/>
      <c r="J860" s="773"/>
      <c r="K860" s="831"/>
      <c r="L860" s="798"/>
      <c r="M860" s="798"/>
      <c r="N860" s="798"/>
      <c r="O860" s="798"/>
      <c r="P860" s="779"/>
      <c r="Q860" s="774"/>
      <c r="R860" s="774"/>
      <c r="S860" s="774"/>
      <c r="T860" s="774"/>
      <c r="U860" s="774"/>
      <c r="V860" s="774"/>
      <c r="W860" s="774"/>
      <c r="X860" s="774"/>
      <c r="Y860" s="774"/>
      <c r="Z860" s="774"/>
      <c r="AA860" s="774"/>
      <c r="AB860" s="774"/>
    </row>
    <row r="861">
      <c r="A861" s="833" t="s">
        <v>121</v>
      </c>
      <c r="B861" s="777">
        <f t="shared" ref="B861:H861" si="403">SUM(B802,B805, B808, B811, B815,B818, B821, B824,B828,B831,B834,B837,  B841,B844,B847,B850,B854, B857)</f>
        <v>4</v>
      </c>
      <c r="C861" s="777">
        <f t="shared" si="403"/>
        <v>10</v>
      </c>
      <c r="D861" s="777">
        <f t="shared" si="403"/>
        <v>5</v>
      </c>
      <c r="E861" s="777">
        <f t="shared" si="403"/>
        <v>11</v>
      </c>
      <c r="F861" s="777">
        <f t="shared" si="403"/>
        <v>0</v>
      </c>
      <c r="G861" s="777">
        <f t="shared" si="403"/>
        <v>10</v>
      </c>
      <c r="H861" s="777">
        <f t="shared" si="403"/>
        <v>40</v>
      </c>
      <c r="I861" s="834"/>
      <c r="J861" s="773"/>
      <c r="K861" s="833" t="s">
        <v>121</v>
      </c>
      <c r="L861" s="777">
        <f t="shared" ref="L861:O861" si="404">SUM(L802,L805, L808, L811, L815,L818, L821, L824,L828,L831,L834,L837,  L841,L844,L847,L850,L854, L857)</f>
        <v>573</v>
      </c>
      <c r="M861" s="777">
        <f t="shared" si="404"/>
        <v>533</v>
      </c>
      <c r="N861" s="777">
        <f t="shared" si="404"/>
        <v>20</v>
      </c>
      <c r="O861" s="777">
        <f t="shared" si="404"/>
        <v>553</v>
      </c>
      <c r="P861" s="777"/>
      <c r="Q861" s="774"/>
      <c r="R861" s="774"/>
      <c r="S861" s="774"/>
      <c r="T861" s="774"/>
      <c r="U861" s="774"/>
      <c r="V861" s="774"/>
      <c r="W861" s="774"/>
      <c r="X861" s="774"/>
      <c r="Y861" s="774"/>
      <c r="Z861" s="774"/>
      <c r="AA861" s="774"/>
      <c r="AB861" s="774"/>
    </row>
    <row r="862">
      <c r="A862" s="833" t="s">
        <v>77</v>
      </c>
      <c r="B862" s="777">
        <f t="shared" ref="B862:H862" si="405">SUM(B803,B806, B809, B812, B816,B819, B822, B825,B829,B832,B835,B838,  B842,B845,B848,B851,B855, B858)</f>
        <v>0</v>
      </c>
      <c r="C862" s="777">
        <f t="shared" si="405"/>
        <v>0</v>
      </c>
      <c r="D862" s="777">
        <f t="shared" si="405"/>
        <v>0</v>
      </c>
      <c r="E862" s="777">
        <f t="shared" si="405"/>
        <v>0</v>
      </c>
      <c r="F862" s="777">
        <f t="shared" si="405"/>
        <v>0</v>
      </c>
      <c r="G862" s="777">
        <f t="shared" si="405"/>
        <v>0</v>
      </c>
      <c r="H862" s="777">
        <f t="shared" si="405"/>
        <v>0</v>
      </c>
      <c r="I862" s="834"/>
      <c r="J862" s="773"/>
      <c r="K862" s="777" t="s">
        <v>77</v>
      </c>
      <c r="L862" s="777">
        <f t="shared" ref="L862:O862" si="406">SUM(L803,L806, L809, L812, L816,L819, L822, L825,L829,L832,L835,L838,  L842,L845,L848,L851,L855, L858)</f>
        <v>60</v>
      </c>
      <c r="M862" s="777">
        <f t="shared" si="406"/>
        <v>57</v>
      </c>
      <c r="N862" s="777">
        <f t="shared" si="406"/>
        <v>0</v>
      </c>
      <c r="O862" s="777">
        <f t="shared" si="406"/>
        <v>57</v>
      </c>
      <c r="P862" s="777"/>
      <c r="Q862" s="774"/>
      <c r="R862" s="774"/>
      <c r="S862" s="774"/>
      <c r="T862" s="774"/>
      <c r="U862" s="774"/>
      <c r="V862" s="774"/>
      <c r="W862" s="774"/>
      <c r="X862" s="774"/>
      <c r="Y862" s="774"/>
      <c r="Z862" s="774"/>
      <c r="AA862" s="774"/>
      <c r="AB862" s="774"/>
    </row>
    <row r="863">
      <c r="A863" s="833" t="s">
        <v>78</v>
      </c>
      <c r="B863" s="777">
        <f t="shared" ref="B863:H863" si="407">SUM(B804,B807, B810, B813, B817,B820, B823, B826,B830,B833,B836,B839,  B843,B846,B849,B852,B856, B859)</f>
        <v>0</v>
      </c>
      <c r="C863" s="777">
        <f t="shared" si="407"/>
        <v>1</v>
      </c>
      <c r="D863" s="777">
        <f t="shared" si="407"/>
        <v>0</v>
      </c>
      <c r="E863" s="777">
        <f t="shared" si="407"/>
        <v>0</v>
      </c>
      <c r="F863" s="777">
        <f t="shared" si="407"/>
        <v>0</v>
      </c>
      <c r="G863" s="777">
        <f t="shared" si="407"/>
        <v>2</v>
      </c>
      <c r="H863" s="777">
        <f t="shared" si="407"/>
        <v>3</v>
      </c>
      <c r="I863" s="834"/>
      <c r="J863" s="773"/>
      <c r="K863" s="777" t="s">
        <v>78</v>
      </c>
      <c r="L863" s="777">
        <f t="shared" ref="L863:O863" si="408">SUM(L804,L807, L810, L813, L817,L820, L823, L826,L830,L833,L836,L839,  L843,L846,L849,L852,L856, L859)</f>
        <v>0</v>
      </c>
      <c r="M863" s="777">
        <f t="shared" si="408"/>
        <v>0</v>
      </c>
      <c r="N863" s="777">
        <f t="shared" si="408"/>
        <v>0</v>
      </c>
      <c r="O863" s="777">
        <f t="shared" si="408"/>
        <v>0</v>
      </c>
      <c r="P863" s="777"/>
      <c r="Q863" s="774"/>
      <c r="R863" s="774"/>
      <c r="S863" s="774"/>
      <c r="T863" s="774"/>
      <c r="U863" s="774"/>
      <c r="V863" s="774"/>
      <c r="W863" s="774"/>
      <c r="X863" s="774"/>
      <c r="Y863" s="774"/>
      <c r="Z863" s="774"/>
      <c r="AA863" s="774"/>
      <c r="AB863" s="774"/>
    </row>
    <row r="864">
      <c r="A864" s="831" t="s">
        <v>9</v>
      </c>
      <c r="B864" s="779">
        <f t="shared" ref="B864:H864" si="409">sum(B861:B863)</f>
        <v>4</v>
      </c>
      <c r="C864" s="779">
        <f t="shared" si="409"/>
        <v>11</v>
      </c>
      <c r="D864" s="779">
        <f t="shared" si="409"/>
        <v>5</v>
      </c>
      <c r="E864" s="779">
        <f t="shared" si="409"/>
        <v>11</v>
      </c>
      <c r="F864" s="779">
        <f t="shared" si="409"/>
        <v>0</v>
      </c>
      <c r="G864" s="779">
        <f t="shared" si="409"/>
        <v>12</v>
      </c>
      <c r="H864" s="779">
        <f t="shared" si="409"/>
        <v>43</v>
      </c>
      <c r="I864" s="832"/>
      <c r="J864" s="773"/>
      <c r="K864" s="835" t="s">
        <v>9</v>
      </c>
      <c r="L864" s="779">
        <f t="shared" ref="L864:O864" si="410">sum(L861:L863)</f>
        <v>633</v>
      </c>
      <c r="M864" s="779">
        <f t="shared" si="410"/>
        <v>590</v>
      </c>
      <c r="N864" s="779">
        <f t="shared" si="410"/>
        <v>20</v>
      </c>
      <c r="O864" s="779">
        <f t="shared" si="410"/>
        <v>610</v>
      </c>
      <c r="P864" s="835"/>
      <c r="Q864" s="774"/>
      <c r="R864" s="774"/>
      <c r="S864" s="774"/>
      <c r="T864" s="774"/>
      <c r="U864" s="774"/>
      <c r="V864" s="774"/>
      <c r="W864" s="774"/>
      <c r="X864" s="774"/>
      <c r="Y864" s="774"/>
      <c r="Z864" s="774"/>
      <c r="AA864" s="774"/>
      <c r="AB864" s="774"/>
    </row>
    <row r="865">
      <c r="A865" s="815"/>
      <c r="B865" s="814"/>
      <c r="C865" s="814"/>
      <c r="D865" s="814"/>
      <c r="E865" s="814"/>
      <c r="F865" s="814"/>
      <c r="G865" s="814"/>
      <c r="H865" s="836"/>
      <c r="I865" s="814"/>
      <c r="J865" s="815"/>
      <c r="K865" s="815"/>
      <c r="L865" s="815"/>
      <c r="M865" s="815"/>
      <c r="N865" s="815"/>
      <c r="O865" s="815"/>
      <c r="P865" s="815"/>
      <c r="Q865" s="815"/>
      <c r="R865" s="815"/>
      <c r="S865" s="815"/>
      <c r="T865" s="815"/>
      <c r="U865" s="815"/>
      <c r="V865" s="815"/>
      <c r="W865" s="815"/>
      <c r="X865" s="815"/>
      <c r="Y865" s="815"/>
      <c r="Z865" s="815"/>
      <c r="AA865" s="815"/>
      <c r="AB865" s="815"/>
    </row>
    <row r="866">
      <c r="A866" s="831" t="s">
        <v>123</v>
      </c>
      <c r="B866" s="831" t="s">
        <v>2</v>
      </c>
      <c r="C866" s="831" t="s">
        <v>3</v>
      </c>
      <c r="D866" s="831" t="s">
        <v>4</v>
      </c>
      <c r="E866" s="831" t="s">
        <v>5</v>
      </c>
      <c r="F866" s="831" t="s">
        <v>6</v>
      </c>
      <c r="G866" s="831" t="s">
        <v>7</v>
      </c>
      <c r="H866" s="831" t="s">
        <v>9</v>
      </c>
      <c r="I866" s="774"/>
      <c r="J866" s="774"/>
      <c r="K866" s="774"/>
      <c r="L866" s="774"/>
      <c r="M866" s="774"/>
      <c r="N866" s="774"/>
      <c r="O866" s="774"/>
      <c r="P866" s="774"/>
      <c r="Q866" s="774"/>
      <c r="R866" s="774"/>
      <c r="S866" s="774"/>
      <c r="T866" s="774"/>
      <c r="U866" s="774"/>
      <c r="V866" s="774"/>
      <c r="W866" s="774"/>
      <c r="X866" s="774"/>
      <c r="Y866" s="774"/>
      <c r="Z866" s="774"/>
      <c r="AA866" s="774"/>
      <c r="AB866" s="774"/>
    </row>
    <row r="867">
      <c r="A867" s="833" t="s">
        <v>124</v>
      </c>
      <c r="B867" s="833">
        <f t="shared" ref="B867:H867" si="411">sum(B862:B863)</f>
        <v>0</v>
      </c>
      <c r="C867" s="833">
        <f t="shared" si="411"/>
        <v>1</v>
      </c>
      <c r="D867" s="833">
        <f t="shared" si="411"/>
        <v>0</v>
      </c>
      <c r="E867" s="833">
        <f t="shared" si="411"/>
        <v>0</v>
      </c>
      <c r="F867" s="833">
        <f t="shared" si="411"/>
        <v>0</v>
      </c>
      <c r="G867" s="833">
        <f t="shared" si="411"/>
        <v>2</v>
      </c>
      <c r="H867" s="833">
        <f t="shared" si="411"/>
        <v>3</v>
      </c>
      <c r="I867" s="774"/>
      <c r="J867" s="774"/>
      <c r="K867" s="774"/>
      <c r="L867" s="774"/>
      <c r="M867" s="774"/>
      <c r="N867" s="774"/>
      <c r="O867" s="774"/>
      <c r="P867" s="774"/>
      <c r="Q867" s="774"/>
      <c r="R867" s="774"/>
      <c r="S867" s="774"/>
      <c r="T867" s="774"/>
      <c r="U867" s="774"/>
      <c r="V867" s="774"/>
      <c r="W867" s="774"/>
      <c r="X867" s="774"/>
      <c r="Y867" s="774"/>
      <c r="Z867" s="774"/>
      <c r="AA867" s="774"/>
      <c r="AB867" s="774"/>
    </row>
    <row r="868">
      <c r="A868" s="363" t="s">
        <v>126</v>
      </c>
      <c r="B868" s="837">
        <f t="shared" ref="B868:H868" si="412">(B867*30)</f>
        <v>0</v>
      </c>
      <c r="C868" s="837">
        <f t="shared" si="412"/>
        <v>30</v>
      </c>
      <c r="D868" s="837">
        <f t="shared" si="412"/>
        <v>0</v>
      </c>
      <c r="E868" s="837">
        <f t="shared" si="412"/>
        <v>0</v>
      </c>
      <c r="F868" s="837">
        <f t="shared" si="412"/>
        <v>0</v>
      </c>
      <c r="G868" s="837">
        <f t="shared" si="412"/>
        <v>60</v>
      </c>
      <c r="H868" s="837">
        <f t="shared" si="412"/>
        <v>90</v>
      </c>
      <c r="I868" s="814"/>
      <c r="J868" s="815"/>
      <c r="K868" s="815"/>
      <c r="L868" s="815"/>
      <c r="M868" s="815"/>
      <c r="N868" s="815"/>
      <c r="O868" s="815"/>
      <c r="P868" s="815"/>
      <c r="Q868" s="815"/>
      <c r="R868" s="815"/>
      <c r="S868" s="815"/>
      <c r="T868" s="815"/>
      <c r="U868" s="815"/>
      <c r="V868" s="815"/>
      <c r="W868" s="815"/>
      <c r="X868" s="815"/>
      <c r="Y868" s="815"/>
      <c r="Z868" s="815"/>
      <c r="AA868" s="815"/>
      <c r="AB868" s="815"/>
    </row>
    <row r="869">
      <c r="A869" s="816"/>
      <c r="B869" s="817"/>
      <c r="C869" s="817"/>
      <c r="D869" s="817"/>
      <c r="E869" s="817"/>
      <c r="F869" s="817"/>
      <c r="G869" s="817"/>
      <c r="H869" s="818"/>
      <c r="I869" s="814"/>
      <c r="J869" s="815"/>
      <c r="K869" s="815"/>
      <c r="L869" s="815"/>
      <c r="M869" s="815"/>
      <c r="N869" s="815"/>
      <c r="O869" s="815"/>
      <c r="P869" s="815"/>
      <c r="Q869" s="815"/>
      <c r="R869" s="815"/>
      <c r="S869" s="815"/>
      <c r="T869" s="815"/>
      <c r="U869" s="815"/>
      <c r="V869" s="815"/>
      <c r="W869" s="815"/>
      <c r="X869" s="815"/>
      <c r="Y869" s="815"/>
      <c r="Z869" s="815"/>
      <c r="AA869" s="815"/>
      <c r="AB869" s="815"/>
    </row>
    <row r="870">
      <c r="A870" s="819"/>
      <c r="B870" s="820"/>
      <c r="C870" s="820"/>
      <c r="D870" s="820"/>
      <c r="E870" s="820"/>
      <c r="F870" s="820"/>
      <c r="G870" s="820"/>
      <c r="H870" s="820"/>
      <c r="I870" s="814"/>
      <c r="J870" s="815"/>
      <c r="K870" s="815"/>
      <c r="L870" s="815"/>
      <c r="M870" s="815"/>
      <c r="N870" s="815"/>
      <c r="O870" s="815"/>
      <c r="P870" s="815"/>
      <c r="Q870" s="815"/>
      <c r="R870" s="815"/>
      <c r="S870" s="815"/>
      <c r="T870" s="815"/>
      <c r="U870" s="815"/>
      <c r="V870" s="815"/>
      <c r="W870" s="815"/>
      <c r="X870" s="815"/>
      <c r="Y870" s="815"/>
      <c r="Z870" s="815"/>
      <c r="AA870" s="815"/>
      <c r="AB870" s="815"/>
    </row>
    <row r="871">
      <c r="A871" s="815"/>
      <c r="B871" s="814"/>
      <c r="C871" s="814"/>
      <c r="D871" s="814"/>
      <c r="E871" s="814"/>
      <c r="F871" s="814"/>
      <c r="G871" s="814"/>
      <c r="H871" s="836"/>
      <c r="I871" s="814"/>
      <c r="J871" s="815"/>
      <c r="K871" s="815"/>
      <c r="L871" s="815"/>
      <c r="M871" s="815"/>
      <c r="N871" s="815"/>
      <c r="O871" s="815"/>
      <c r="P871" s="815"/>
      <c r="Q871" s="815"/>
      <c r="R871" s="815"/>
      <c r="S871" s="815"/>
      <c r="T871" s="815"/>
      <c r="U871" s="815"/>
      <c r="V871" s="815"/>
      <c r="W871" s="815"/>
      <c r="X871" s="815"/>
      <c r="Y871" s="815"/>
      <c r="Z871" s="815"/>
      <c r="AA871" s="815"/>
      <c r="AB871" s="815"/>
    </row>
    <row r="872">
      <c r="A872" s="815"/>
      <c r="B872" s="814"/>
      <c r="C872" s="814"/>
      <c r="D872" s="814"/>
      <c r="E872" s="814"/>
      <c r="F872" s="814"/>
      <c r="G872" s="838" t="s">
        <v>35</v>
      </c>
      <c r="H872" s="839" t="s">
        <v>36</v>
      </c>
      <c r="I872" s="814"/>
      <c r="J872" s="815"/>
      <c r="K872" s="815"/>
      <c r="L872" s="815"/>
      <c r="M872" s="815"/>
      <c r="N872" s="815"/>
      <c r="O872" s="815"/>
      <c r="P872" s="815"/>
      <c r="Q872" s="815"/>
      <c r="R872" s="815"/>
      <c r="S872" s="815"/>
      <c r="T872" s="815"/>
      <c r="U872" s="815"/>
      <c r="V872" s="815"/>
      <c r="W872" s="815"/>
      <c r="X872" s="815"/>
      <c r="Y872" s="815"/>
      <c r="Z872" s="815"/>
      <c r="AA872" s="815"/>
      <c r="AB872" s="815"/>
    </row>
    <row r="873">
      <c r="A873" s="825" t="s">
        <v>400</v>
      </c>
      <c r="B873" s="814"/>
      <c r="C873" s="814"/>
      <c r="D873" s="814"/>
      <c r="E873" s="814"/>
      <c r="F873" s="814"/>
      <c r="G873" s="232" t="s">
        <v>330</v>
      </c>
      <c r="H873" s="840">
        <v>25.0</v>
      </c>
      <c r="I873" s="814"/>
      <c r="J873" s="815"/>
      <c r="K873" s="815"/>
      <c r="L873" s="815"/>
      <c r="M873" s="815"/>
      <c r="N873" s="815"/>
      <c r="O873" s="815"/>
      <c r="P873" s="815"/>
      <c r="Q873" s="815"/>
      <c r="R873" s="815"/>
      <c r="S873" s="815"/>
      <c r="T873" s="815"/>
      <c r="U873" s="815"/>
      <c r="V873" s="815"/>
      <c r="W873" s="815"/>
      <c r="X873" s="815"/>
      <c r="Y873" s="815"/>
      <c r="Z873" s="815"/>
      <c r="AA873" s="815"/>
      <c r="AB873" s="815"/>
    </row>
    <row r="874">
      <c r="A874" s="815"/>
      <c r="B874" s="814"/>
      <c r="C874" s="814"/>
      <c r="D874" s="814"/>
      <c r="E874" s="814"/>
      <c r="F874" s="814"/>
      <c r="G874" s="232" t="s">
        <v>365</v>
      </c>
      <c r="H874" s="840">
        <v>46.0</v>
      </c>
      <c r="I874" s="814"/>
      <c r="J874" s="815"/>
      <c r="K874" s="815"/>
      <c r="L874" s="815"/>
      <c r="M874" s="815"/>
      <c r="N874" s="815"/>
      <c r="O874" s="815"/>
      <c r="P874" s="934" t="s">
        <v>100</v>
      </c>
      <c r="Q874" s="815"/>
      <c r="R874" s="815"/>
      <c r="S874" s="815"/>
      <c r="T874" s="815"/>
      <c r="U874" s="815"/>
      <c r="V874" s="815"/>
      <c r="W874" s="815"/>
      <c r="X874" s="815"/>
      <c r="Y874" s="815"/>
      <c r="Z874" s="815"/>
      <c r="AA874" s="815"/>
      <c r="AB874" s="815"/>
    </row>
    <row r="875">
      <c r="A875" s="815"/>
      <c r="B875" s="814"/>
      <c r="C875" s="814"/>
      <c r="D875" s="814"/>
      <c r="E875" s="814"/>
      <c r="F875" s="814"/>
      <c r="G875" s="232" t="s">
        <v>399</v>
      </c>
      <c r="H875" s="840">
        <f>(H864)</f>
        <v>43</v>
      </c>
      <c r="I875" s="814"/>
      <c r="J875" s="815"/>
      <c r="K875" s="815"/>
      <c r="L875" s="815"/>
      <c r="M875" s="815"/>
      <c r="N875" s="815"/>
      <c r="O875" s="815"/>
      <c r="P875" s="934"/>
      <c r="Q875" s="815"/>
      <c r="R875" s="815"/>
      <c r="S875" s="815"/>
      <c r="T875" s="815"/>
      <c r="U875" s="815"/>
      <c r="V875" s="815"/>
      <c r="W875" s="815"/>
      <c r="X875" s="815"/>
      <c r="Y875" s="815"/>
      <c r="Z875" s="815"/>
      <c r="AA875" s="815"/>
      <c r="AB875" s="815"/>
    </row>
    <row r="876">
      <c r="A876" s="815"/>
      <c r="B876" s="814"/>
      <c r="C876" s="814"/>
      <c r="D876" s="814"/>
      <c r="E876" s="814"/>
      <c r="F876" s="814"/>
      <c r="G876" s="838" t="s">
        <v>9</v>
      </c>
      <c r="H876" s="841">
        <f>SUM(H873:H875)</f>
        <v>114</v>
      </c>
      <c r="I876" s="814"/>
      <c r="J876" s="815"/>
      <c r="K876" s="815"/>
      <c r="L876" s="815"/>
      <c r="M876" s="815"/>
      <c r="N876" s="815"/>
      <c r="O876" s="815"/>
      <c r="P876" s="815"/>
      <c r="Q876" s="815"/>
      <c r="R876" s="815"/>
      <c r="S876" s="815"/>
      <c r="T876" s="815"/>
      <c r="U876" s="815"/>
      <c r="V876" s="815"/>
      <c r="W876" s="815"/>
      <c r="X876" s="815"/>
      <c r="Y876" s="815"/>
      <c r="Z876" s="815"/>
      <c r="AA876" s="815"/>
      <c r="AB876" s="815"/>
    </row>
    <row r="877">
      <c r="A877" s="815"/>
      <c r="B877" s="814"/>
      <c r="C877" s="814"/>
      <c r="D877" s="814"/>
      <c r="E877" s="814"/>
      <c r="F877" s="814"/>
      <c r="G877" s="814"/>
      <c r="H877" s="836"/>
      <c r="I877" s="814"/>
      <c r="J877" s="815"/>
      <c r="K877" s="815"/>
      <c r="L877" s="815"/>
      <c r="M877" s="815"/>
      <c r="N877" s="815"/>
      <c r="O877" s="815"/>
      <c r="P877" s="815"/>
      <c r="Q877" s="815"/>
      <c r="R877" s="815"/>
      <c r="S877" s="815"/>
      <c r="T877" s="815"/>
      <c r="U877" s="815"/>
      <c r="V877" s="815"/>
      <c r="W877" s="815"/>
      <c r="X877" s="815"/>
      <c r="Y877" s="815"/>
      <c r="Z877" s="815"/>
      <c r="AA877" s="815"/>
      <c r="AB877" s="815"/>
    </row>
    <row r="878">
      <c r="A878" s="815"/>
      <c r="B878" s="814"/>
      <c r="C878" s="814"/>
      <c r="D878" s="814"/>
      <c r="E878" s="814"/>
      <c r="F878" s="814"/>
      <c r="G878" s="842" t="s">
        <v>131</v>
      </c>
      <c r="H878" s="843">
        <f>(3500-H876)</f>
        <v>3386</v>
      </c>
      <c r="I878" s="844">
        <f>(H876/3500)</f>
        <v>0.03257142857</v>
      </c>
      <c r="J878" s="815"/>
      <c r="K878" s="815"/>
      <c r="L878" s="815"/>
      <c r="M878" s="815"/>
      <c r="N878" s="815"/>
      <c r="O878" s="815"/>
      <c r="P878" s="815"/>
      <c r="Q878" s="815"/>
      <c r="R878" s="815"/>
      <c r="S878" s="815"/>
      <c r="T878" s="815"/>
      <c r="U878" s="815"/>
      <c r="V878" s="815"/>
      <c r="W878" s="815"/>
      <c r="X878" s="815"/>
      <c r="Y878" s="815"/>
      <c r="Z878" s="815"/>
      <c r="AA878" s="815"/>
      <c r="AB878" s="815"/>
    </row>
    <row r="879">
      <c r="A879" s="815"/>
      <c r="B879" s="814"/>
      <c r="C879" s="814"/>
      <c r="D879" s="814"/>
      <c r="E879" s="814"/>
      <c r="F879" s="814"/>
      <c r="G879" s="814"/>
      <c r="H879" s="836"/>
      <c r="I879" s="814"/>
      <c r="J879" s="815"/>
      <c r="K879" s="815"/>
      <c r="L879" s="815"/>
      <c r="M879" s="815"/>
      <c r="N879" s="815"/>
      <c r="O879" s="815"/>
      <c r="P879" s="815"/>
      <c r="Q879" s="815"/>
      <c r="R879" s="815"/>
      <c r="S879" s="815"/>
      <c r="T879" s="815"/>
      <c r="U879" s="815"/>
      <c r="V879" s="815"/>
      <c r="W879" s="815"/>
      <c r="X879" s="815"/>
      <c r="Y879" s="815"/>
      <c r="Z879" s="815"/>
      <c r="AA879" s="815"/>
      <c r="AB879" s="815"/>
    </row>
    <row r="880" hidden="1">
      <c r="A880" s="770" t="s">
        <v>381</v>
      </c>
      <c r="B880" s="771">
        <v>11.0</v>
      </c>
      <c r="C880" s="771">
        <v>12.0</v>
      </c>
      <c r="D880" s="771">
        <v>13.0</v>
      </c>
      <c r="E880" s="771">
        <v>14.0</v>
      </c>
      <c r="F880" s="771">
        <v>15.0</v>
      </c>
      <c r="G880" s="771">
        <v>16.0</v>
      </c>
      <c r="H880" s="772"/>
      <c r="I880" s="772"/>
      <c r="J880" s="773"/>
      <c r="K880" s="770" t="s">
        <v>358</v>
      </c>
      <c r="L880" s="772"/>
      <c r="M880" s="772"/>
      <c r="N880" s="772"/>
      <c r="O880" s="772"/>
      <c r="P880" s="772"/>
      <c r="Q880" s="774"/>
      <c r="R880" s="774"/>
      <c r="S880" s="774"/>
      <c r="T880" s="774"/>
      <c r="U880" s="774"/>
      <c r="V880" s="774"/>
      <c r="W880" s="774"/>
      <c r="X880" s="774"/>
      <c r="Y880" s="774"/>
      <c r="Z880" s="774"/>
      <c r="AA880" s="774"/>
      <c r="AB880" s="774"/>
    </row>
    <row r="881" hidden="1">
      <c r="A881" s="775" t="s">
        <v>350</v>
      </c>
      <c r="B881" s="776" t="s">
        <v>2</v>
      </c>
      <c r="C881" s="776" t="s">
        <v>3</v>
      </c>
      <c r="D881" s="776" t="s">
        <v>4</v>
      </c>
      <c r="E881" s="776" t="s">
        <v>5</v>
      </c>
      <c r="F881" s="776" t="s">
        <v>6</v>
      </c>
      <c r="G881" s="776" t="s">
        <v>7</v>
      </c>
      <c r="H881" s="776" t="s">
        <v>9</v>
      </c>
      <c r="I881" s="776" t="s">
        <v>71</v>
      </c>
      <c r="J881" s="773"/>
      <c r="K881" s="776" t="s">
        <v>70</v>
      </c>
      <c r="L881" s="776" t="s">
        <v>72</v>
      </c>
      <c r="M881" s="776" t="s">
        <v>13</v>
      </c>
      <c r="N881" s="777" t="s">
        <v>73</v>
      </c>
      <c r="O881" s="776" t="s">
        <v>13</v>
      </c>
      <c r="P881" s="777" t="s">
        <v>74</v>
      </c>
      <c r="Q881" s="774"/>
      <c r="R881" s="774"/>
      <c r="S881" s="774"/>
      <c r="T881" s="774"/>
      <c r="U881" s="774"/>
      <c r="V881" s="774"/>
      <c r="W881" s="774"/>
      <c r="X881" s="774"/>
      <c r="Y881" s="774"/>
      <c r="Z881" s="774"/>
      <c r="AA881" s="774"/>
      <c r="AB881" s="774"/>
    </row>
    <row r="882" hidden="1">
      <c r="A882" s="845" t="s">
        <v>351</v>
      </c>
      <c r="B882" s="779">
        <f t="shared" ref="B882:H882" si="413"> sum(B883:B897)</f>
        <v>0</v>
      </c>
      <c r="C882" s="779">
        <f t="shared" si="413"/>
        <v>0</v>
      </c>
      <c r="D882" s="779">
        <f t="shared" si="413"/>
        <v>0</v>
      </c>
      <c r="E882" s="779">
        <f t="shared" si="413"/>
        <v>0</v>
      </c>
      <c r="F882" s="779">
        <f t="shared" si="413"/>
        <v>0</v>
      </c>
      <c r="G882" s="779">
        <f t="shared" si="413"/>
        <v>0</v>
      </c>
      <c r="H882" s="779">
        <f t="shared" si="413"/>
        <v>0</v>
      </c>
      <c r="I882" s="779"/>
      <c r="J882" s="773"/>
      <c r="K882" s="778" t="s">
        <v>75</v>
      </c>
      <c r="L882" s="779"/>
      <c r="M882" s="779"/>
      <c r="N882" s="779"/>
      <c r="O882" s="779"/>
      <c r="P882" s="779"/>
      <c r="Q882" s="774"/>
      <c r="R882" s="774"/>
      <c r="S882" s="774"/>
      <c r="T882" s="774"/>
      <c r="U882" s="774"/>
      <c r="V882" s="774"/>
      <c r="W882" s="774"/>
      <c r="X882" s="774"/>
      <c r="Y882" s="774"/>
      <c r="Z882" s="774"/>
      <c r="AA882" s="774"/>
      <c r="AB882" s="774"/>
    </row>
    <row r="883" hidden="1">
      <c r="A883" s="781"/>
      <c r="B883" s="782"/>
      <c r="C883" s="782"/>
      <c r="D883" s="782"/>
      <c r="E883" s="782"/>
      <c r="F883" s="782"/>
      <c r="G883" s="782"/>
      <c r="H883" s="783">
        <f t="shared" ref="H883:H897" si="414">SUM(B883:G883)</f>
        <v>0</v>
      </c>
      <c r="I883" s="784">
        <f>sum(H883:H885)</f>
        <v>0</v>
      </c>
      <c r="J883" s="794"/>
      <c r="K883" s="781"/>
      <c r="L883" s="786">
        <v>0.0</v>
      </c>
      <c r="M883" s="784">
        <f>(L883-H883)</f>
        <v>0</v>
      </c>
      <c r="N883" s="782">
        <v>0.0</v>
      </c>
      <c r="O883" s="784">
        <f t="shared" ref="O883:O884" si="415">sum(M883,N883)</f>
        <v>0</v>
      </c>
      <c r="P883" s="786"/>
      <c r="Q883" s="787"/>
      <c r="R883" s="774"/>
      <c r="S883" s="774"/>
      <c r="T883" s="774"/>
      <c r="U883" s="774"/>
      <c r="V883" s="774"/>
      <c r="W883" s="774"/>
      <c r="X883" s="774"/>
      <c r="Y883" s="774"/>
      <c r="Z883" s="774"/>
      <c r="AA883" s="774"/>
      <c r="AB883" s="774"/>
    </row>
    <row r="884" hidden="1">
      <c r="A884" s="788" t="s">
        <v>77</v>
      </c>
      <c r="B884" s="789"/>
      <c r="C884" s="790"/>
      <c r="D884" s="790"/>
      <c r="E884" s="790"/>
      <c r="F884" s="790"/>
      <c r="G884" s="796"/>
      <c r="H884" s="791">
        <f t="shared" si="414"/>
        <v>0</v>
      </c>
      <c r="I884" s="792">
        <f>(I883/70)</f>
        <v>0</v>
      </c>
      <c r="J884" s="794"/>
      <c r="K884" s="788" t="s">
        <v>77</v>
      </c>
      <c r="L884" s="789">
        <v>0.0</v>
      </c>
      <c r="M884" s="793">
        <f>(L884-H884-H885)</f>
        <v>0</v>
      </c>
      <c r="N884" s="790">
        <v>0.0</v>
      </c>
      <c r="O884" s="792">
        <f t="shared" si="415"/>
        <v>0</v>
      </c>
      <c r="P884" s="793"/>
      <c r="Q884" s="787"/>
      <c r="R884" s="774"/>
      <c r="S884" s="774"/>
      <c r="T884" s="774"/>
      <c r="U884" s="774"/>
      <c r="V884" s="774"/>
      <c r="W884" s="774"/>
      <c r="X884" s="774"/>
      <c r="Y884" s="774"/>
      <c r="Z884" s="774"/>
      <c r="AA884" s="774"/>
      <c r="AB884" s="774"/>
    </row>
    <row r="885" hidden="1">
      <c r="A885" s="788" t="s">
        <v>78</v>
      </c>
      <c r="B885" s="789"/>
      <c r="C885" s="790"/>
      <c r="D885" s="790"/>
      <c r="E885" s="790"/>
      <c r="F885" s="790"/>
      <c r="G885" s="796"/>
      <c r="H885" s="791">
        <f t="shared" si="414"/>
        <v>0</v>
      </c>
      <c r="I885" s="792"/>
      <c r="J885" s="794"/>
      <c r="K885" s="788" t="s">
        <v>78</v>
      </c>
      <c r="L885" s="793" t="s">
        <v>79</v>
      </c>
      <c r="M885" s="792" t="s">
        <v>79</v>
      </c>
      <c r="N885" s="790" t="s">
        <v>79</v>
      </c>
      <c r="O885" s="792" t="s">
        <v>79</v>
      </c>
      <c r="P885" s="793"/>
      <c r="Q885" s="787"/>
      <c r="R885" s="774"/>
      <c r="S885" s="774"/>
      <c r="T885" s="774"/>
      <c r="U885" s="774"/>
      <c r="V885" s="774"/>
      <c r="W885" s="774"/>
      <c r="X885" s="774"/>
      <c r="Y885" s="774"/>
      <c r="Z885" s="774"/>
      <c r="AA885" s="774"/>
      <c r="AB885" s="774"/>
    </row>
    <row r="886" hidden="1">
      <c r="A886" s="781"/>
      <c r="B886" s="782"/>
      <c r="C886" s="782"/>
      <c r="D886" s="782"/>
      <c r="E886" s="782"/>
      <c r="F886" s="782"/>
      <c r="G886" s="782"/>
      <c r="H886" s="783">
        <f t="shared" si="414"/>
        <v>0</v>
      </c>
      <c r="I886" s="784">
        <f>sum(H886:H888)</f>
        <v>0</v>
      </c>
      <c r="J886" s="794"/>
      <c r="K886" s="781"/>
      <c r="L886" s="786">
        <v>0.0</v>
      </c>
      <c r="M886" s="784">
        <f>(L886-H886)</f>
        <v>0</v>
      </c>
      <c r="N886" s="782">
        <v>0.0</v>
      </c>
      <c r="O886" s="784">
        <f t="shared" ref="O886:O887" si="416">sum(M886,N886)</f>
        <v>0</v>
      </c>
      <c r="P886" s="784"/>
      <c r="Q886" s="787"/>
      <c r="R886" s="774"/>
      <c r="S886" s="774"/>
      <c r="T886" s="774"/>
      <c r="U886" s="774"/>
      <c r="V886" s="774"/>
      <c r="W886" s="774"/>
      <c r="X886" s="774"/>
      <c r="Y886" s="774"/>
      <c r="Z886" s="774"/>
      <c r="AA886" s="774"/>
      <c r="AB886" s="774"/>
    </row>
    <row r="887" hidden="1">
      <c r="A887" s="788" t="s">
        <v>77</v>
      </c>
      <c r="B887" s="789"/>
      <c r="C887" s="790"/>
      <c r="D887" s="790"/>
      <c r="E887" s="790"/>
      <c r="F887" s="790"/>
      <c r="G887" s="796"/>
      <c r="H887" s="791">
        <f t="shared" si="414"/>
        <v>0</v>
      </c>
      <c r="I887" s="792">
        <f>(I886/70)</f>
        <v>0</v>
      </c>
      <c r="J887" s="794"/>
      <c r="K887" s="788" t="s">
        <v>77</v>
      </c>
      <c r="L887" s="789">
        <v>0.0</v>
      </c>
      <c r="M887" s="793">
        <f>(L887-H887-H888)</f>
        <v>0</v>
      </c>
      <c r="N887" s="790">
        <v>0.0</v>
      </c>
      <c r="O887" s="792">
        <f t="shared" si="416"/>
        <v>0</v>
      </c>
      <c r="P887" s="792"/>
      <c r="Q887" s="787"/>
      <c r="R887" s="774"/>
      <c r="S887" s="774"/>
      <c r="T887" s="774"/>
      <c r="U887" s="774"/>
      <c r="V887" s="774"/>
      <c r="W887" s="774"/>
      <c r="X887" s="774"/>
      <c r="Y887" s="774"/>
      <c r="Z887" s="774"/>
      <c r="AA887" s="774"/>
      <c r="AB887" s="774"/>
    </row>
    <row r="888" hidden="1">
      <c r="A888" s="788" t="s">
        <v>78</v>
      </c>
      <c r="B888" s="789"/>
      <c r="C888" s="790"/>
      <c r="D888" s="790"/>
      <c r="E888" s="790"/>
      <c r="F888" s="790"/>
      <c r="G888" s="796"/>
      <c r="H888" s="791">
        <f t="shared" si="414"/>
        <v>0</v>
      </c>
      <c r="I888" s="792"/>
      <c r="J888" s="794"/>
      <c r="K888" s="788" t="s">
        <v>78</v>
      </c>
      <c r="L888" s="793" t="s">
        <v>79</v>
      </c>
      <c r="M888" s="792" t="s">
        <v>79</v>
      </c>
      <c r="N888" s="790" t="s">
        <v>79</v>
      </c>
      <c r="O888" s="792" t="s">
        <v>79</v>
      </c>
      <c r="P888" s="792"/>
      <c r="Q888" s="787"/>
      <c r="R888" s="774"/>
      <c r="S888" s="774"/>
      <c r="T888" s="774"/>
      <c r="U888" s="774"/>
      <c r="V888" s="774"/>
      <c r="W888" s="774"/>
      <c r="X888" s="774"/>
      <c r="Y888" s="774"/>
      <c r="Z888" s="774"/>
      <c r="AA888" s="774"/>
      <c r="AB888" s="774"/>
    </row>
    <row r="889" hidden="1">
      <c r="A889" s="781"/>
      <c r="B889" s="782"/>
      <c r="C889" s="782"/>
      <c r="D889" s="782"/>
      <c r="E889" s="782"/>
      <c r="F889" s="782"/>
      <c r="G889" s="782"/>
      <c r="H889" s="783">
        <f t="shared" si="414"/>
        <v>0</v>
      </c>
      <c r="I889" s="784">
        <f>sum(H889:H891)</f>
        <v>0</v>
      </c>
      <c r="J889" s="794"/>
      <c r="K889" s="781"/>
      <c r="L889" s="786">
        <v>0.0</v>
      </c>
      <c r="M889" s="784">
        <f>(L889-H889)</f>
        <v>0</v>
      </c>
      <c r="N889" s="782">
        <v>0.0</v>
      </c>
      <c r="O889" s="784">
        <f t="shared" ref="O889:O890" si="417">sum(M889,N889)</f>
        <v>0</v>
      </c>
      <c r="P889" s="784"/>
      <c r="Q889" s="787"/>
      <c r="R889" s="774"/>
      <c r="S889" s="774"/>
      <c r="T889" s="774"/>
      <c r="U889" s="774"/>
      <c r="V889" s="774"/>
      <c r="W889" s="774"/>
      <c r="X889" s="774"/>
      <c r="Y889" s="774"/>
      <c r="Z889" s="774"/>
      <c r="AA889" s="774"/>
      <c r="AB889" s="774"/>
    </row>
    <row r="890" hidden="1">
      <c r="A890" s="788" t="s">
        <v>77</v>
      </c>
      <c r="B890" s="789"/>
      <c r="C890" s="790"/>
      <c r="D890" s="790"/>
      <c r="E890" s="790"/>
      <c r="F890" s="790"/>
      <c r="G890" s="796"/>
      <c r="H890" s="791">
        <f t="shared" si="414"/>
        <v>0</v>
      </c>
      <c r="I890" s="792">
        <f>(I889/70)</f>
        <v>0</v>
      </c>
      <c r="J890" s="794"/>
      <c r="K890" s="788" t="s">
        <v>77</v>
      </c>
      <c r="L890" s="789">
        <v>0.0</v>
      </c>
      <c r="M890" s="793">
        <f>(L890-H890-H891)</f>
        <v>0</v>
      </c>
      <c r="N890" s="790">
        <v>0.0</v>
      </c>
      <c r="O890" s="792">
        <f t="shared" si="417"/>
        <v>0</v>
      </c>
      <c r="P890" s="793"/>
      <c r="Q890" s="787"/>
      <c r="R890" s="774"/>
      <c r="S890" s="774"/>
      <c r="T890" s="774"/>
      <c r="U890" s="774"/>
      <c r="V890" s="774"/>
      <c r="W890" s="774"/>
      <c r="X890" s="774"/>
      <c r="Y890" s="774"/>
      <c r="Z890" s="774"/>
      <c r="AA890" s="774"/>
      <c r="AB890" s="774"/>
    </row>
    <row r="891" hidden="1">
      <c r="A891" s="788" t="s">
        <v>78</v>
      </c>
      <c r="B891" s="789"/>
      <c r="C891" s="790"/>
      <c r="D891" s="790"/>
      <c r="E891" s="790"/>
      <c r="F891" s="790"/>
      <c r="G891" s="796"/>
      <c r="H891" s="791">
        <f t="shared" si="414"/>
        <v>0</v>
      </c>
      <c r="I891" s="792"/>
      <c r="J891" s="794"/>
      <c r="K891" s="788" t="s">
        <v>78</v>
      </c>
      <c r="L891" s="793" t="s">
        <v>79</v>
      </c>
      <c r="M891" s="792" t="s">
        <v>79</v>
      </c>
      <c r="N891" s="790" t="s">
        <v>79</v>
      </c>
      <c r="O891" s="792" t="s">
        <v>79</v>
      </c>
      <c r="P891" s="793"/>
      <c r="Q891" s="787"/>
      <c r="R891" s="774"/>
      <c r="S891" s="774"/>
      <c r="T891" s="774"/>
      <c r="U891" s="774"/>
      <c r="V891" s="774"/>
      <c r="W891" s="774"/>
      <c r="X891" s="774"/>
      <c r="Y891" s="774"/>
      <c r="Z891" s="774"/>
      <c r="AA891" s="774"/>
      <c r="AB891" s="774"/>
    </row>
    <row r="892" hidden="1">
      <c r="A892" s="795"/>
      <c r="B892" s="782"/>
      <c r="C892" s="782"/>
      <c r="D892" s="782"/>
      <c r="E892" s="782"/>
      <c r="F892" s="782"/>
      <c r="G892" s="782"/>
      <c r="H892" s="783">
        <f t="shared" si="414"/>
        <v>0</v>
      </c>
      <c r="I892" s="784">
        <f>sum(H892:H894)</f>
        <v>0</v>
      </c>
      <c r="J892" s="794"/>
      <c r="K892" s="795"/>
      <c r="L892" s="786">
        <v>0.0</v>
      </c>
      <c r="M892" s="784">
        <f>(L892-H892)</f>
        <v>0</v>
      </c>
      <c r="N892" s="782">
        <v>0.0</v>
      </c>
      <c r="O892" s="784">
        <f t="shared" ref="O892:O893" si="418">sum(M892,N892)</f>
        <v>0</v>
      </c>
      <c r="P892" s="786"/>
      <c r="Q892" s="787"/>
      <c r="R892" s="774"/>
      <c r="S892" s="774"/>
      <c r="T892" s="774"/>
      <c r="U892" s="774"/>
      <c r="V892" s="774"/>
      <c r="W892" s="774"/>
      <c r="X892" s="774"/>
      <c r="Y892" s="774"/>
      <c r="Z892" s="774"/>
      <c r="AA892" s="774"/>
      <c r="AB892" s="774"/>
    </row>
    <row r="893" hidden="1">
      <c r="A893" s="788" t="s">
        <v>77</v>
      </c>
      <c r="B893" s="789"/>
      <c r="C893" s="790"/>
      <c r="D893" s="790"/>
      <c r="E893" s="790"/>
      <c r="F893" s="790"/>
      <c r="G893" s="796"/>
      <c r="H893" s="791">
        <f t="shared" si="414"/>
        <v>0</v>
      </c>
      <c r="I893" s="792">
        <f>(I892/70)</f>
        <v>0</v>
      </c>
      <c r="J893" s="794"/>
      <c r="K893" s="788" t="s">
        <v>77</v>
      </c>
      <c r="L893" s="789">
        <v>0.0</v>
      </c>
      <c r="M893" s="793">
        <f>(L893-H893-H894)</f>
        <v>0</v>
      </c>
      <c r="N893" s="790">
        <v>0.0</v>
      </c>
      <c r="O893" s="792">
        <f t="shared" si="418"/>
        <v>0</v>
      </c>
      <c r="P893" s="793"/>
      <c r="Q893" s="787"/>
      <c r="R893" s="774"/>
      <c r="S893" s="774"/>
      <c r="T893" s="774"/>
      <c r="U893" s="774"/>
      <c r="V893" s="774"/>
      <c r="W893" s="774"/>
      <c r="X893" s="774"/>
      <c r="Y893" s="774"/>
      <c r="Z893" s="774"/>
      <c r="AA893" s="774"/>
      <c r="AB893" s="774"/>
    </row>
    <row r="894" hidden="1">
      <c r="A894" s="788" t="s">
        <v>78</v>
      </c>
      <c r="B894" s="789"/>
      <c r="C894" s="790"/>
      <c r="D894" s="790"/>
      <c r="E894" s="790"/>
      <c r="F894" s="790"/>
      <c r="G894" s="796"/>
      <c r="H894" s="791">
        <f t="shared" si="414"/>
        <v>0</v>
      </c>
      <c r="I894" s="792"/>
      <c r="J894" s="794"/>
      <c r="K894" s="788" t="s">
        <v>78</v>
      </c>
      <c r="L894" s="793" t="s">
        <v>79</v>
      </c>
      <c r="M894" s="792" t="s">
        <v>79</v>
      </c>
      <c r="N894" s="790" t="s">
        <v>79</v>
      </c>
      <c r="O894" s="792" t="s">
        <v>79</v>
      </c>
      <c r="P894" s="793"/>
      <c r="Q894" s="787"/>
      <c r="R894" s="774"/>
      <c r="S894" s="774"/>
      <c r="T894" s="774"/>
      <c r="U894" s="774"/>
      <c r="V894" s="774"/>
      <c r="W894" s="774"/>
      <c r="X894" s="774"/>
      <c r="Y894" s="774"/>
      <c r="Z894" s="774"/>
      <c r="AA894" s="774"/>
      <c r="AB894" s="774"/>
    </row>
    <row r="895" hidden="1">
      <c r="A895" s="795"/>
      <c r="B895" s="782"/>
      <c r="C895" s="782"/>
      <c r="D895" s="782"/>
      <c r="E895" s="782"/>
      <c r="F895" s="782"/>
      <c r="G895" s="782"/>
      <c r="H895" s="783">
        <f t="shared" si="414"/>
        <v>0</v>
      </c>
      <c r="I895" s="784">
        <f>sum(H895:H897)</f>
        <v>0</v>
      </c>
      <c r="J895" s="794"/>
      <c r="K895" s="795"/>
      <c r="L895" s="786">
        <v>0.0</v>
      </c>
      <c r="M895" s="784">
        <f>(L895-H895)</f>
        <v>0</v>
      </c>
      <c r="N895" s="782">
        <v>0.0</v>
      </c>
      <c r="O895" s="784">
        <f t="shared" ref="O895:O896" si="419">sum(M895,N895)</f>
        <v>0</v>
      </c>
      <c r="P895" s="786"/>
      <c r="Q895" s="787"/>
      <c r="R895" s="774"/>
      <c r="S895" s="774"/>
      <c r="T895" s="774"/>
      <c r="U895" s="774"/>
      <c r="V895" s="774"/>
      <c r="W895" s="774"/>
      <c r="X895" s="774"/>
      <c r="Y895" s="774"/>
      <c r="Z895" s="774"/>
      <c r="AA895" s="774"/>
      <c r="AB895" s="774"/>
    </row>
    <row r="896" hidden="1">
      <c r="A896" s="788" t="s">
        <v>77</v>
      </c>
      <c r="B896" s="789"/>
      <c r="C896" s="790"/>
      <c r="D896" s="790"/>
      <c r="E896" s="790"/>
      <c r="F896" s="790"/>
      <c r="G896" s="796"/>
      <c r="H896" s="791">
        <f t="shared" si="414"/>
        <v>0</v>
      </c>
      <c r="I896" s="792">
        <f>(I895/70)</f>
        <v>0</v>
      </c>
      <c r="J896" s="794"/>
      <c r="K896" s="788" t="s">
        <v>77</v>
      </c>
      <c r="L896" s="789">
        <v>0.0</v>
      </c>
      <c r="M896" s="793">
        <f>(L896-H896-H897)</f>
        <v>0</v>
      </c>
      <c r="N896" s="790">
        <v>0.0</v>
      </c>
      <c r="O896" s="792">
        <f t="shared" si="419"/>
        <v>0</v>
      </c>
      <c r="P896" s="793"/>
      <c r="Q896" s="787"/>
      <c r="R896" s="774"/>
      <c r="S896" s="774"/>
      <c r="T896" s="774"/>
      <c r="U896" s="774"/>
      <c r="V896" s="774"/>
      <c r="W896" s="774"/>
      <c r="X896" s="774"/>
      <c r="Y896" s="774"/>
      <c r="Z896" s="774"/>
      <c r="AA896" s="774"/>
      <c r="AB896" s="774"/>
    </row>
    <row r="897" hidden="1">
      <c r="A897" s="788" t="s">
        <v>78</v>
      </c>
      <c r="B897" s="789"/>
      <c r="C897" s="790"/>
      <c r="D897" s="790"/>
      <c r="E897" s="790"/>
      <c r="F897" s="790"/>
      <c r="G897" s="796"/>
      <c r="H897" s="791">
        <f t="shared" si="414"/>
        <v>0</v>
      </c>
      <c r="I897" s="792"/>
      <c r="J897" s="794"/>
      <c r="K897" s="788" t="s">
        <v>78</v>
      </c>
      <c r="L897" s="793" t="s">
        <v>79</v>
      </c>
      <c r="M897" s="792" t="s">
        <v>79</v>
      </c>
      <c r="N897" s="790" t="s">
        <v>79</v>
      </c>
      <c r="O897" s="792" t="s">
        <v>79</v>
      </c>
      <c r="P897" s="793"/>
      <c r="Q897" s="787"/>
      <c r="R897" s="774"/>
      <c r="S897" s="774"/>
      <c r="T897" s="774"/>
      <c r="U897" s="774"/>
      <c r="V897" s="774"/>
      <c r="W897" s="774"/>
      <c r="X897" s="774"/>
      <c r="Y897" s="774"/>
      <c r="Z897" s="774"/>
      <c r="AA897" s="774"/>
      <c r="AB897" s="774"/>
    </row>
    <row r="898" hidden="1">
      <c r="A898" s="845" t="s">
        <v>352</v>
      </c>
      <c r="B898" s="779">
        <f t="shared" ref="B898:H898" si="420"> sum(B899:B907)</f>
        <v>0</v>
      </c>
      <c r="C898" s="779">
        <f t="shared" si="420"/>
        <v>0</v>
      </c>
      <c r="D898" s="779">
        <f t="shared" si="420"/>
        <v>0</v>
      </c>
      <c r="E898" s="779">
        <f t="shared" si="420"/>
        <v>0</v>
      </c>
      <c r="F898" s="779">
        <f t="shared" si="420"/>
        <v>0</v>
      </c>
      <c r="G898" s="779">
        <f t="shared" si="420"/>
        <v>0</v>
      </c>
      <c r="H898" s="779">
        <f t="shared" si="420"/>
        <v>0</v>
      </c>
      <c r="I898" s="779"/>
      <c r="J898" s="773"/>
      <c r="K898" s="778" t="s">
        <v>75</v>
      </c>
      <c r="L898" s="779"/>
      <c r="M898" s="779"/>
      <c r="N898" s="779"/>
      <c r="O898" s="779"/>
      <c r="P898" s="779"/>
      <c r="Q898" s="774"/>
      <c r="R898" s="774"/>
      <c r="S898" s="774"/>
      <c r="T898" s="774"/>
      <c r="U898" s="774"/>
      <c r="V898" s="774"/>
      <c r="W898" s="774"/>
      <c r="X898" s="774"/>
      <c r="Y898" s="774"/>
      <c r="Z898" s="774"/>
      <c r="AA898" s="774"/>
      <c r="AB898" s="774"/>
    </row>
    <row r="899" hidden="1">
      <c r="A899" s="781"/>
      <c r="B899" s="782"/>
      <c r="C899" s="782"/>
      <c r="D899" s="782"/>
      <c r="E899" s="782"/>
      <c r="F899" s="782"/>
      <c r="G899" s="782"/>
      <c r="H899" s="783">
        <f t="shared" ref="H899:H907" si="421">SUM(B899:G899)</f>
        <v>0</v>
      </c>
      <c r="I899" s="784">
        <f>sum(H899:H901)</f>
        <v>0</v>
      </c>
      <c r="J899" s="794"/>
      <c r="K899" s="781"/>
      <c r="L899" s="786">
        <v>0.0</v>
      </c>
      <c r="M899" s="784">
        <f>(L899-H899)</f>
        <v>0</v>
      </c>
      <c r="N899" s="782">
        <v>0.0</v>
      </c>
      <c r="O899" s="784">
        <f t="shared" ref="O899:O900" si="422">sum(M899,N899)</f>
        <v>0</v>
      </c>
      <c r="P899" s="786"/>
      <c r="Q899" s="787"/>
      <c r="R899" s="774"/>
      <c r="S899" s="774"/>
      <c r="T899" s="774"/>
      <c r="U899" s="774"/>
      <c r="V899" s="774"/>
      <c r="W899" s="774"/>
      <c r="X899" s="774"/>
      <c r="Y899" s="774"/>
      <c r="Z899" s="774"/>
      <c r="AA899" s="774"/>
      <c r="AB899" s="774"/>
    </row>
    <row r="900" hidden="1">
      <c r="A900" s="788" t="s">
        <v>77</v>
      </c>
      <c r="B900" s="789"/>
      <c r="C900" s="790"/>
      <c r="D900" s="790"/>
      <c r="E900" s="790"/>
      <c r="F900" s="790"/>
      <c r="G900" s="796"/>
      <c r="H900" s="791">
        <f t="shared" si="421"/>
        <v>0</v>
      </c>
      <c r="I900" s="792">
        <f>(I899/10)</f>
        <v>0</v>
      </c>
      <c r="J900" s="794"/>
      <c r="K900" s="788" t="s">
        <v>77</v>
      </c>
      <c r="L900" s="789">
        <v>0.0</v>
      </c>
      <c r="M900" s="793">
        <f>(L900-H900-H901)</f>
        <v>0</v>
      </c>
      <c r="N900" s="790">
        <v>0.0</v>
      </c>
      <c r="O900" s="792">
        <f t="shared" si="422"/>
        <v>0</v>
      </c>
      <c r="P900" s="793"/>
      <c r="Q900" s="787"/>
      <c r="R900" s="774"/>
      <c r="S900" s="774"/>
      <c r="T900" s="774"/>
      <c r="U900" s="774"/>
      <c r="V900" s="774"/>
      <c r="W900" s="774"/>
      <c r="X900" s="774"/>
      <c r="Y900" s="774"/>
      <c r="Z900" s="774"/>
      <c r="AA900" s="774"/>
      <c r="AB900" s="774"/>
    </row>
    <row r="901" hidden="1">
      <c r="A901" s="788" t="s">
        <v>78</v>
      </c>
      <c r="B901" s="789"/>
      <c r="C901" s="790"/>
      <c r="D901" s="790"/>
      <c r="E901" s="790"/>
      <c r="F901" s="790"/>
      <c r="G901" s="796"/>
      <c r="H901" s="791">
        <f t="shared" si="421"/>
        <v>0</v>
      </c>
      <c r="I901" s="792"/>
      <c r="J901" s="794"/>
      <c r="K901" s="788" t="s">
        <v>78</v>
      </c>
      <c r="L901" s="793" t="s">
        <v>79</v>
      </c>
      <c r="M901" s="792" t="s">
        <v>79</v>
      </c>
      <c r="N901" s="790" t="s">
        <v>79</v>
      </c>
      <c r="O901" s="792" t="s">
        <v>79</v>
      </c>
      <c r="P901" s="793"/>
      <c r="Q901" s="787"/>
      <c r="R901" s="774"/>
      <c r="S901" s="774"/>
      <c r="T901" s="774"/>
      <c r="U901" s="774"/>
      <c r="V901" s="774"/>
      <c r="W901" s="774"/>
      <c r="X901" s="774"/>
      <c r="Y901" s="774"/>
      <c r="Z901" s="774"/>
      <c r="AA901" s="774"/>
      <c r="AB901" s="774"/>
    </row>
    <row r="902" hidden="1">
      <c r="A902" s="781"/>
      <c r="B902" s="782"/>
      <c r="C902" s="782"/>
      <c r="D902" s="782"/>
      <c r="E902" s="782"/>
      <c r="F902" s="782"/>
      <c r="G902" s="782"/>
      <c r="H902" s="783">
        <f t="shared" si="421"/>
        <v>0</v>
      </c>
      <c r="I902" s="784">
        <f>sum(H902:H904)</f>
        <v>0</v>
      </c>
      <c r="J902" s="794"/>
      <c r="K902" s="781"/>
      <c r="L902" s="786">
        <v>0.0</v>
      </c>
      <c r="M902" s="784">
        <f>(L902-H902)</f>
        <v>0</v>
      </c>
      <c r="N902" s="782">
        <v>0.0</v>
      </c>
      <c r="O902" s="784">
        <f t="shared" ref="O902:O903" si="423">sum(M902,N902)</f>
        <v>0</v>
      </c>
      <c r="P902" s="786"/>
      <c r="Q902" s="787"/>
      <c r="R902" s="774"/>
      <c r="S902" s="774"/>
      <c r="T902" s="774"/>
      <c r="U902" s="774"/>
      <c r="V902" s="774"/>
      <c r="W902" s="774"/>
      <c r="X902" s="774"/>
      <c r="Y902" s="774"/>
      <c r="Z902" s="774"/>
      <c r="AA902" s="774"/>
      <c r="AB902" s="774"/>
    </row>
    <row r="903" hidden="1">
      <c r="A903" s="788" t="s">
        <v>77</v>
      </c>
      <c r="B903" s="789"/>
      <c r="C903" s="790"/>
      <c r="D903" s="790"/>
      <c r="E903" s="790"/>
      <c r="F903" s="790"/>
      <c r="G903" s="796"/>
      <c r="H903" s="791">
        <f t="shared" si="421"/>
        <v>0</v>
      </c>
      <c r="I903" s="792">
        <f>(I902/10)</f>
        <v>0</v>
      </c>
      <c r="J903" s="794"/>
      <c r="K903" s="788" t="s">
        <v>77</v>
      </c>
      <c r="L903" s="789">
        <v>0.0</v>
      </c>
      <c r="M903" s="793">
        <f>(L903-H903-H904)</f>
        <v>0</v>
      </c>
      <c r="N903" s="790">
        <v>0.0</v>
      </c>
      <c r="O903" s="792">
        <f t="shared" si="423"/>
        <v>0</v>
      </c>
      <c r="P903" s="793"/>
      <c r="Q903" s="787"/>
      <c r="R903" s="774"/>
      <c r="S903" s="774"/>
      <c r="T903" s="774"/>
      <c r="U903" s="774"/>
      <c r="V903" s="774"/>
      <c r="W903" s="774"/>
      <c r="X903" s="774"/>
      <c r="Y903" s="774"/>
      <c r="Z903" s="774"/>
      <c r="AA903" s="774"/>
      <c r="AB903" s="774"/>
    </row>
    <row r="904" hidden="1">
      <c r="A904" s="788" t="s">
        <v>78</v>
      </c>
      <c r="B904" s="789"/>
      <c r="C904" s="790"/>
      <c r="D904" s="790"/>
      <c r="E904" s="790"/>
      <c r="F904" s="790"/>
      <c r="G904" s="796"/>
      <c r="H904" s="791">
        <f t="shared" si="421"/>
        <v>0</v>
      </c>
      <c r="I904" s="792"/>
      <c r="J904" s="794"/>
      <c r="K904" s="788" t="s">
        <v>78</v>
      </c>
      <c r="L904" s="793" t="s">
        <v>79</v>
      </c>
      <c r="M904" s="792" t="s">
        <v>79</v>
      </c>
      <c r="N904" s="790" t="s">
        <v>79</v>
      </c>
      <c r="O904" s="792" t="s">
        <v>79</v>
      </c>
      <c r="P904" s="793"/>
      <c r="Q904" s="787"/>
      <c r="R904" s="774"/>
      <c r="S904" s="774"/>
      <c r="T904" s="774"/>
      <c r="U904" s="774"/>
      <c r="V904" s="774"/>
      <c r="W904" s="774"/>
      <c r="X904" s="774"/>
      <c r="Y904" s="774"/>
      <c r="Z904" s="774"/>
      <c r="AA904" s="774"/>
      <c r="AB904" s="774"/>
    </row>
    <row r="905" hidden="1">
      <c r="A905" s="781"/>
      <c r="B905" s="782"/>
      <c r="C905" s="782"/>
      <c r="D905" s="782"/>
      <c r="E905" s="782"/>
      <c r="F905" s="782"/>
      <c r="G905" s="782"/>
      <c r="H905" s="783">
        <f t="shared" si="421"/>
        <v>0</v>
      </c>
      <c r="I905" s="784">
        <f>sum(H905:H907)</f>
        <v>0</v>
      </c>
      <c r="J905" s="794"/>
      <c r="K905" s="781"/>
      <c r="L905" s="786">
        <v>0.0</v>
      </c>
      <c r="M905" s="784">
        <f>(L905-H905)</f>
        <v>0</v>
      </c>
      <c r="N905" s="782">
        <v>0.0</v>
      </c>
      <c r="O905" s="784">
        <f t="shared" ref="O905:O906" si="424">sum(M905,N905)</f>
        <v>0</v>
      </c>
      <c r="P905" s="786"/>
      <c r="Q905" s="787"/>
      <c r="R905" s="774"/>
      <c r="S905" s="774"/>
      <c r="T905" s="774"/>
      <c r="U905" s="774"/>
      <c r="V905" s="774"/>
      <c r="W905" s="774"/>
      <c r="X905" s="774"/>
      <c r="Y905" s="774"/>
      <c r="Z905" s="774"/>
      <c r="AA905" s="774"/>
      <c r="AB905" s="774"/>
    </row>
    <row r="906" hidden="1">
      <c r="A906" s="788" t="s">
        <v>77</v>
      </c>
      <c r="B906" s="789"/>
      <c r="C906" s="790"/>
      <c r="D906" s="790"/>
      <c r="E906" s="790"/>
      <c r="F906" s="790"/>
      <c r="G906" s="796"/>
      <c r="H906" s="791">
        <f t="shared" si="421"/>
        <v>0</v>
      </c>
      <c r="I906" s="792">
        <f>(I905/10)</f>
        <v>0</v>
      </c>
      <c r="J906" s="794"/>
      <c r="K906" s="788" t="s">
        <v>77</v>
      </c>
      <c r="L906" s="789">
        <v>0.0</v>
      </c>
      <c r="M906" s="793">
        <f>(L906-H906-H907)</f>
        <v>0</v>
      </c>
      <c r="N906" s="790">
        <v>0.0</v>
      </c>
      <c r="O906" s="792">
        <f t="shared" si="424"/>
        <v>0</v>
      </c>
      <c r="P906" s="793"/>
      <c r="Q906" s="787"/>
      <c r="R906" s="774"/>
      <c r="S906" s="774"/>
      <c r="T906" s="774"/>
      <c r="U906" s="774"/>
      <c r="V906" s="774"/>
      <c r="W906" s="774"/>
      <c r="X906" s="774"/>
      <c r="Y906" s="774"/>
      <c r="Z906" s="774"/>
      <c r="AA906" s="774"/>
      <c r="AB906" s="774"/>
    </row>
    <row r="907" hidden="1">
      <c r="A907" s="788" t="s">
        <v>78</v>
      </c>
      <c r="B907" s="789"/>
      <c r="C907" s="790"/>
      <c r="D907" s="790"/>
      <c r="E907" s="790"/>
      <c r="F907" s="790"/>
      <c r="G907" s="796"/>
      <c r="H907" s="791">
        <f t="shared" si="421"/>
        <v>0</v>
      </c>
      <c r="I907" s="792"/>
      <c r="J907" s="794"/>
      <c r="K907" s="788" t="s">
        <v>78</v>
      </c>
      <c r="L907" s="793" t="s">
        <v>79</v>
      </c>
      <c r="M907" s="792" t="s">
        <v>79</v>
      </c>
      <c r="N907" s="790" t="s">
        <v>79</v>
      </c>
      <c r="O907" s="792" t="s">
        <v>79</v>
      </c>
      <c r="P907" s="793"/>
      <c r="Q907" s="787"/>
      <c r="R907" s="774"/>
      <c r="S907" s="774"/>
      <c r="T907" s="774"/>
      <c r="U907" s="774"/>
      <c r="V907" s="774"/>
      <c r="W907" s="774"/>
      <c r="X907" s="774"/>
      <c r="Y907" s="774"/>
      <c r="Z907" s="774"/>
      <c r="AA907" s="774"/>
      <c r="AB907" s="774"/>
    </row>
    <row r="908" hidden="1">
      <c r="A908" s="832"/>
      <c r="B908" s="846"/>
      <c r="C908" s="846"/>
      <c r="D908" s="846"/>
      <c r="E908" s="846"/>
      <c r="F908" s="846"/>
      <c r="G908" s="846"/>
      <c r="H908" s="846"/>
      <c r="I908" s="846"/>
      <c r="J908" s="773"/>
      <c r="K908" s="846"/>
      <c r="L908" s="846"/>
      <c r="M908" s="846"/>
      <c r="N908" s="846"/>
      <c r="O908" s="846"/>
      <c r="P908" s="846"/>
      <c r="Q908" s="774"/>
      <c r="R908" s="774"/>
      <c r="S908" s="774"/>
      <c r="T908" s="774"/>
      <c r="U908" s="774"/>
      <c r="V908" s="774"/>
      <c r="W908" s="774"/>
      <c r="X908" s="774"/>
      <c r="Y908" s="774"/>
      <c r="Z908" s="774"/>
      <c r="AA908" s="774"/>
      <c r="AB908" s="774"/>
    </row>
    <row r="909" hidden="1">
      <c r="A909" s="810" t="s">
        <v>121</v>
      </c>
      <c r="B909" s="777">
        <f t="shared" ref="B909:H909" si="425">SUM(B883,B886,  B889,B892,B895,B899,B902, B905)</f>
        <v>0</v>
      </c>
      <c r="C909" s="777">
        <f t="shared" si="425"/>
        <v>0</v>
      </c>
      <c r="D909" s="777">
        <f t="shared" si="425"/>
        <v>0</v>
      </c>
      <c r="E909" s="777">
        <f t="shared" si="425"/>
        <v>0</v>
      </c>
      <c r="F909" s="777">
        <f t="shared" si="425"/>
        <v>0</v>
      </c>
      <c r="G909" s="777">
        <f t="shared" si="425"/>
        <v>0</v>
      </c>
      <c r="H909" s="777">
        <f t="shared" si="425"/>
        <v>0</v>
      </c>
      <c r="I909" s="811"/>
      <c r="J909" s="773"/>
      <c r="K909" s="777" t="s">
        <v>121</v>
      </c>
      <c r="L909" s="777">
        <f t="shared" ref="L909:O909" si="426">SUM(L883,L886,  L889,L892,L895,L899,L902, L905)</f>
        <v>0</v>
      </c>
      <c r="M909" s="777">
        <f t="shared" si="426"/>
        <v>0</v>
      </c>
      <c r="N909" s="777">
        <f t="shared" si="426"/>
        <v>0</v>
      </c>
      <c r="O909" s="777">
        <f t="shared" si="426"/>
        <v>0</v>
      </c>
      <c r="P909" s="777"/>
      <c r="Q909" s="774"/>
      <c r="R909" s="774"/>
      <c r="S909" s="774"/>
      <c r="T909" s="774"/>
      <c r="U909" s="774"/>
      <c r="V909" s="774"/>
      <c r="W909" s="774"/>
      <c r="X909" s="774"/>
      <c r="Y909" s="774"/>
      <c r="Z909" s="774"/>
      <c r="AA909" s="774"/>
      <c r="AB909" s="774"/>
    </row>
    <row r="910" hidden="1">
      <c r="A910" s="810" t="s">
        <v>77</v>
      </c>
      <c r="B910" s="777">
        <f t="shared" ref="B910:H910" si="427">SUM(B884,B887,  B890,B893,B896,B900,B903, B906)</f>
        <v>0</v>
      </c>
      <c r="C910" s="777">
        <f t="shared" si="427"/>
        <v>0</v>
      </c>
      <c r="D910" s="777">
        <f t="shared" si="427"/>
        <v>0</v>
      </c>
      <c r="E910" s="777">
        <f t="shared" si="427"/>
        <v>0</v>
      </c>
      <c r="F910" s="777">
        <f t="shared" si="427"/>
        <v>0</v>
      </c>
      <c r="G910" s="777">
        <f t="shared" si="427"/>
        <v>0</v>
      </c>
      <c r="H910" s="777">
        <f t="shared" si="427"/>
        <v>0</v>
      </c>
      <c r="I910" s="811"/>
      <c r="J910" s="773"/>
      <c r="K910" s="777" t="s">
        <v>77</v>
      </c>
      <c r="L910" s="777">
        <f t="shared" ref="L910:O910" si="428">SUM(L884,L887,  L890,L893,L896,L900,L903, L906)</f>
        <v>0</v>
      </c>
      <c r="M910" s="777">
        <f t="shared" si="428"/>
        <v>0</v>
      </c>
      <c r="N910" s="777">
        <f t="shared" si="428"/>
        <v>0</v>
      </c>
      <c r="O910" s="777">
        <f t="shared" si="428"/>
        <v>0</v>
      </c>
      <c r="P910" s="777"/>
      <c r="Q910" s="774"/>
      <c r="R910" s="774"/>
      <c r="S910" s="774"/>
      <c r="T910" s="774"/>
      <c r="U910" s="774"/>
      <c r="V910" s="774"/>
      <c r="W910" s="774"/>
      <c r="X910" s="774"/>
      <c r="Y910" s="774"/>
      <c r="Z910" s="774"/>
      <c r="AA910" s="774"/>
      <c r="AB910" s="774"/>
    </row>
    <row r="911" hidden="1">
      <c r="A911" s="810" t="s">
        <v>78</v>
      </c>
      <c r="B911" s="777">
        <f t="shared" ref="B911:H911" si="429">SUM(B885,B888,  B891,B894,B897,B901,B904, B907)</f>
        <v>0</v>
      </c>
      <c r="C911" s="777">
        <f t="shared" si="429"/>
        <v>0</v>
      </c>
      <c r="D911" s="777">
        <f t="shared" si="429"/>
        <v>0</v>
      </c>
      <c r="E911" s="777">
        <f t="shared" si="429"/>
        <v>0</v>
      </c>
      <c r="F911" s="777">
        <f t="shared" si="429"/>
        <v>0</v>
      </c>
      <c r="G911" s="777">
        <f t="shared" si="429"/>
        <v>0</v>
      </c>
      <c r="H911" s="777">
        <f t="shared" si="429"/>
        <v>0</v>
      </c>
      <c r="I911" s="811"/>
      <c r="J911" s="773"/>
      <c r="K911" s="777" t="s">
        <v>78</v>
      </c>
      <c r="L911" s="777">
        <f t="shared" ref="L911:O911" si="430">SUM(L885,L888,  L891,L894,L897,L901,L904, L907)</f>
        <v>0</v>
      </c>
      <c r="M911" s="777">
        <f t="shared" si="430"/>
        <v>0</v>
      </c>
      <c r="N911" s="777">
        <f t="shared" si="430"/>
        <v>0</v>
      </c>
      <c r="O911" s="777">
        <f t="shared" si="430"/>
        <v>0</v>
      </c>
      <c r="P911" s="777"/>
      <c r="Q911" s="774"/>
      <c r="R911" s="774"/>
      <c r="S911" s="774"/>
      <c r="T911" s="774"/>
      <c r="U911" s="774"/>
      <c r="V911" s="774"/>
      <c r="W911" s="774"/>
      <c r="X911" s="774"/>
      <c r="Y911" s="774"/>
      <c r="Z911" s="774"/>
      <c r="AA911" s="774"/>
      <c r="AB911" s="774"/>
    </row>
    <row r="912" hidden="1">
      <c r="A912" s="847" t="s">
        <v>9</v>
      </c>
      <c r="B912" s="798">
        <f t="shared" ref="B912:H912" si="431">sum(B909:B911)</f>
        <v>0</v>
      </c>
      <c r="C912" s="798">
        <f t="shared" si="431"/>
        <v>0</v>
      </c>
      <c r="D912" s="798">
        <f t="shared" si="431"/>
        <v>0</v>
      </c>
      <c r="E912" s="798">
        <f t="shared" si="431"/>
        <v>0</v>
      </c>
      <c r="F912" s="798">
        <f t="shared" si="431"/>
        <v>0</v>
      </c>
      <c r="G912" s="798">
        <f t="shared" si="431"/>
        <v>0</v>
      </c>
      <c r="H912" s="798">
        <f t="shared" si="431"/>
        <v>0</v>
      </c>
      <c r="I912" s="798"/>
      <c r="J912" s="773"/>
      <c r="K912" s="835" t="s">
        <v>9</v>
      </c>
      <c r="L912" s="798">
        <f t="shared" ref="L912:O912" si="432">sum(L909:L911)</f>
        <v>0</v>
      </c>
      <c r="M912" s="798">
        <f t="shared" si="432"/>
        <v>0</v>
      </c>
      <c r="N912" s="798">
        <f t="shared" si="432"/>
        <v>0</v>
      </c>
      <c r="O912" s="798">
        <f t="shared" si="432"/>
        <v>0</v>
      </c>
      <c r="P912" s="835"/>
      <c r="Q912" s="774"/>
      <c r="R912" s="774"/>
      <c r="S912" s="774"/>
      <c r="T912" s="774"/>
      <c r="U912" s="774"/>
      <c r="V912" s="774"/>
      <c r="W912" s="774"/>
      <c r="X912" s="774"/>
      <c r="Y912" s="774"/>
      <c r="Z912" s="774"/>
      <c r="AA912" s="774"/>
      <c r="AB912" s="774"/>
    </row>
    <row r="913" hidden="1">
      <c r="A913" s="816"/>
      <c r="B913" s="817"/>
      <c r="C913" s="817"/>
      <c r="D913" s="817"/>
      <c r="E913" s="817"/>
      <c r="F913" s="817"/>
      <c r="G913" s="817"/>
      <c r="H913" s="818"/>
      <c r="I913" s="814"/>
      <c r="J913" s="815"/>
      <c r="K913" s="815"/>
      <c r="L913" s="815"/>
      <c r="M913" s="815"/>
      <c r="N913" s="815"/>
      <c r="O913" s="815"/>
      <c r="P913" s="815"/>
      <c r="Q913" s="815"/>
      <c r="R913" s="815"/>
      <c r="S913" s="815"/>
      <c r="T913" s="815"/>
      <c r="U913" s="815"/>
      <c r="V913" s="815"/>
      <c r="W913" s="815"/>
      <c r="X913" s="815"/>
      <c r="Y913" s="815"/>
      <c r="Z913" s="815"/>
      <c r="AA913" s="815"/>
      <c r="AB913" s="815"/>
    </row>
    <row r="914" hidden="1">
      <c r="A914" s="847" t="s">
        <v>123</v>
      </c>
      <c r="B914" s="798" t="s">
        <v>2</v>
      </c>
      <c r="C914" s="798" t="s">
        <v>3</v>
      </c>
      <c r="D914" s="798" t="s">
        <v>4</v>
      </c>
      <c r="E914" s="798" t="s">
        <v>5</v>
      </c>
      <c r="F914" s="798" t="s">
        <v>6</v>
      </c>
      <c r="G914" s="798" t="s">
        <v>7</v>
      </c>
      <c r="H914" s="798" t="s">
        <v>9</v>
      </c>
      <c r="I914" s="774"/>
      <c r="J914" s="774"/>
      <c r="K914" s="774"/>
      <c r="L914" s="774"/>
      <c r="M914" s="774"/>
      <c r="N914" s="774"/>
      <c r="O914" s="774"/>
      <c r="P914" s="774"/>
      <c r="Q914" s="774"/>
      <c r="R914" s="774"/>
      <c r="S914" s="774"/>
      <c r="T914" s="774"/>
      <c r="U914" s="774"/>
      <c r="V914" s="774"/>
      <c r="W914" s="774"/>
      <c r="X914" s="774"/>
      <c r="Y914" s="774"/>
      <c r="Z914" s="774"/>
      <c r="AA914" s="774"/>
      <c r="AB914" s="774"/>
    </row>
    <row r="915" hidden="1">
      <c r="A915" s="810" t="s">
        <v>124</v>
      </c>
      <c r="B915" s="777">
        <f t="shared" ref="B915:H915" si="433">sum(B910:B911)</f>
        <v>0</v>
      </c>
      <c r="C915" s="777">
        <f t="shared" si="433"/>
        <v>0</v>
      </c>
      <c r="D915" s="777">
        <f t="shared" si="433"/>
        <v>0</v>
      </c>
      <c r="E915" s="777">
        <f t="shared" si="433"/>
        <v>0</v>
      </c>
      <c r="F915" s="777">
        <f t="shared" si="433"/>
        <v>0</v>
      </c>
      <c r="G915" s="777">
        <f t="shared" si="433"/>
        <v>0</v>
      </c>
      <c r="H915" s="777">
        <f t="shared" si="433"/>
        <v>0</v>
      </c>
      <c r="I915" s="774"/>
      <c r="J915" s="774"/>
      <c r="K915" s="774"/>
      <c r="L915" s="774"/>
      <c r="M915" s="774"/>
      <c r="N915" s="774"/>
      <c r="O915" s="774"/>
      <c r="P915" s="774"/>
      <c r="Q915" s="774"/>
      <c r="R915" s="774"/>
      <c r="S915" s="774"/>
      <c r="T915" s="774"/>
      <c r="U915" s="774"/>
      <c r="V915" s="774"/>
      <c r="W915" s="774"/>
      <c r="X915" s="774"/>
      <c r="Y915" s="774"/>
      <c r="Z915" s="774"/>
      <c r="AA915" s="774"/>
      <c r="AB915" s="774"/>
    </row>
    <row r="916" hidden="1">
      <c r="A916" s="320" t="s">
        <v>126</v>
      </c>
      <c r="B916" s="813">
        <f t="shared" ref="B916:H916" si="434">(B915*30)</f>
        <v>0</v>
      </c>
      <c r="C916" s="813">
        <f t="shared" si="434"/>
        <v>0</v>
      </c>
      <c r="D916" s="813">
        <f t="shared" si="434"/>
        <v>0</v>
      </c>
      <c r="E916" s="813">
        <f t="shared" si="434"/>
        <v>0</v>
      </c>
      <c r="F916" s="813">
        <f t="shared" si="434"/>
        <v>0</v>
      </c>
      <c r="G916" s="813">
        <f t="shared" si="434"/>
        <v>0</v>
      </c>
      <c r="H916" s="813">
        <f t="shared" si="434"/>
        <v>0</v>
      </c>
      <c r="I916" s="814"/>
      <c r="J916" s="815"/>
      <c r="K916" s="815"/>
      <c r="L916" s="815"/>
      <c r="M916" s="815"/>
      <c r="N916" s="815"/>
      <c r="O916" s="815"/>
      <c r="P916" s="815"/>
      <c r="Q916" s="815"/>
      <c r="R916" s="815"/>
      <c r="S916" s="815"/>
      <c r="T916" s="815"/>
      <c r="U916" s="815"/>
      <c r="V916" s="815"/>
      <c r="W916" s="815"/>
      <c r="X916" s="815"/>
      <c r="Y916" s="815"/>
      <c r="Z916" s="815"/>
      <c r="AA916" s="815"/>
      <c r="AB916" s="815"/>
    </row>
    <row r="917" hidden="1">
      <c r="A917" s="816"/>
      <c r="B917" s="817"/>
      <c r="C917" s="817"/>
      <c r="D917" s="817"/>
      <c r="E917" s="817"/>
      <c r="F917" s="817"/>
      <c r="G917" s="817"/>
      <c r="H917" s="818"/>
      <c r="I917" s="814"/>
      <c r="J917" s="815"/>
      <c r="K917" s="815"/>
      <c r="L917" s="815"/>
      <c r="M917" s="815"/>
      <c r="N917" s="815"/>
      <c r="O917" s="815"/>
      <c r="P917" s="815"/>
      <c r="Q917" s="815"/>
      <c r="R917" s="815"/>
      <c r="S917" s="815"/>
      <c r="T917" s="815"/>
      <c r="U917" s="815"/>
      <c r="V917" s="815"/>
      <c r="W917" s="815"/>
      <c r="X917" s="815"/>
      <c r="Y917" s="815"/>
      <c r="Z917" s="815"/>
      <c r="AA917" s="815"/>
      <c r="AB917" s="815"/>
    </row>
    <row r="918" hidden="1">
      <c r="A918" s="819"/>
      <c r="B918" s="820">
        <f t="shared" ref="B918:H918" si="435">(B912*22.5)</f>
        <v>0</v>
      </c>
      <c r="C918" s="820">
        <f t="shared" si="435"/>
        <v>0</v>
      </c>
      <c r="D918" s="820">
        <f t="shared" si="435"/>
        <v>0</v>
      </c>
      <c r="E918" s="820">
        <f t="shared" si="435"/>
        <v>0</v>
      </c>
      <c r="F918" s="820">
        <f t="shared" si="435"/>
        <v>0</v>
      </c>
      <c r="G918" s="820">
        <f t="shared" si="435"/>
        <v>0</v>
      </c>
      <c r="H918" s="820">
        <f t="shared" si="435"/>
        <v>0</v>
      </c>
      <c r="I918" s="814"/>
      <c r="J918" s="815"/>
      <c r="K918" s="815"/>
      <c r="L918" s="815"/>
      <c r="M918" s="815"/>
      <c r="N918" s="815"/>
      <c r="O918" s="815"/>
      <c r="P918" s="815"/>
      <c r="Q918" s="815"/>
      <c r="R918" s="815"/>
      <c r="S918" s="815"/>
      <c r="T918" s="815"/>
      <c r="U918" s="815"/>
      <c r="V918" s="815"/>
      <c r="W918" s="815"/>
      <c r="X918" s="815"/>
      <c r="Y918" s="815"/>
      <c r="Z918" s="815"/>
      <c r="AA918" s="815"/>
      <c r="AB918" s="815"/>
    </row>
    <row r="919" hidden="1">
      <c r="A919" s="815"/>
      <c r="B919" s="814"/>
      <c r="C919" s="814"/>
      <c r="D919" s="814"/>
      <c r="E919" s="814"/>
      <c r="F919" s="814"/>
      <c r="G919" s="817"/>
      <c r="H919" s="818"/>
      <c r="I919" s="814"/>
      <c r="J919" s="815"/>
      <c r="K919" s="815"/>
      <c r="L919" s="815"/>
      <c r="M919" s="815"/>
      <c r="N919" s="815"/>
      <c r="O919" s="815"/>
      <c r="P919" s="815"/>
      <c r="Q919" s="815"/>
      <c r="R919" s="815"/>
      <c r="S919" s="815"/>
      <c r="T919" s="815"/>
      <c r="U919" s="815"/>
      <c r="V919" s="815"/>
      <c r="W919" s="815"/>
      <c r="X919" s="815"/>
      <c r="Y919" s="815"/>
      <c r="Z919" s="815"/>
      <c r="AA919" s="815"/>
      <c r="AB919" s="815"/>
    </row>
    <row r="920" hidden="1">
      <c r="A920" s="825" t="s">
        <v>371</v>
      </c>
      <c r="B920" s="814"/>
      <c r="C920" s="814"/>
      <c r="D920" s="814"/>
      <c r="E920" s="814"/>
      <c r="F920" s="821"/>
      <c r="G920" s="822" t="s">
        <v>35</v>
      </c>
      <c r="H920" s="823" t="s">
        <v>36</v>
      </c>
      <c r="I920" s="814"/>
      <c r="J920" s="815"/>
      <c r="K920" s="815"/>
      <c r="L920" s="815"/>
      <c r="M920" s="815"/>
      <c r="N920" s="815"/>
      <c r="O920" s="815"/>
      <c r="P920" s="815"/>
      <c r="Q920" s="815"/>
      <c r="R920" s="815"/>
      <c r="S920" s="815"/>
      <c r="T920" s="815"/>
      <c r="U920" s="815"/>
      <c r="V920" s="815"/>
      <c r="W920" s="815"/>
      <c r="X920" s="815"/>
      <c r="Y920" s="815"/>
      <c r="Z920" s="815"/>
      <c r="AA920" s="815"/>
      <c r="AB920" s="815"/>
    </row>
    <row r="921" hidden="1">
      <c r="A921" s="825" t="s">
        <v>353</v>
      </c>
      <c r="B921" s="814"/>
      <c r="C921" s="814"/>
      <c r="D921" s="814"/>
      <c r="E921" s="814"/>
      <c r="F921" s="821"/>
      <c r="G921" s="848" t="s">
        <v>330</v>
      </c>
      <c r="H921" s="793">
        <f>(H912)</f>
        <v>0</v>
      </c>
      <c r="I921" s="814"/>
      <c r="J921" s="815"/>
      <c r="K921" s="815"/>
      <c r="L921" s="815"/>
      <c r="M921" s="815"/>
      <c r="N921" s="815"/>
      <c r="O921" s="815"/>
      <c r="P921" s="815"/>
      <c r="Q921" s="815"/>
      <c r="R921" s="815"/>
      <c r="S921" s="815"/>
      <c r="T921" s="815"/>
      <c r="U921" s="815"/>
      <c r="V921" s="815"/>
      <c r="W921" s="815"/>
      <c r="X921" s="815"/>
      <c r="Y921" s="815"/>
      <c r="Z921" s="815"/>
      <c r="AA921" s="815"/>
      <c r="AB921" s="815"/>
    </row>
    <row r="922" hidden="1">
      <c r="A922" s="815"/>
      <c r="B922" s="814"/>
      <c r="C922" s="814"/>
      <c r="D922" s="814"/>
      <c r="E922" s="814"/>
      <c r="F922" s="821"/>
      <c r="G922" s="935" t="s">
        <v>365</v>
      </c>
      <c r="H922" s="793">
        <f>(H912)</f>
        <v>0</v>
      </c>
      <c r="I922" s="814"/>
      <c r="J922" s="815"/>
      <c r="K922" s="815"/>
      <c r="L922" s="815"/>
      <c r="M922" s="815"/>
      <c r="N922" s="815"/>
      <c r="O922" s="815"/>
      <c r="P922" s="815"/>
      <c r="Q922" s="815"/>
      <c r="R922" s="815"/>
      <c r="S922" s="815"/>
      <c r="T922" s="815"/>
      <c r="U922" s="815"/>
      <c r="V922" s="815"/>
      <c r="W922" s="815"/>
      <c r="X922" s="815"/>
      <c r="Y922" s="815"/>
      <c r="Z922" s="815"/>
      <c r="AA922" s="815"/>
      <c r="AB922" s="815"/>
    </row>
    <row r="923" hidden="1">
      <c r="A923" s="815"/>
      <c r="B923" s="814"/>
      <c r="C923" s="814"/>
      <c r="D923" s="814"/>
      <c r="E923" s="814"/>
      <c r="F923" s="821"/>
      <c r="G923" s="822" t="s">
        <v>9</v>
      </c>
      <c r="H923" s="826">
        <f>SUM(H921:H922)</f>
        <v>0</v>
      </c>
      <c r="I923" s="814"/>
      <c r="J923" s="815"/>
      <c r="K923" s="815"/>
      <c r="L923" s="815"/>
      <c r="M923" s="815"/>
      <c r="N923" s="815"/>
      <c r="O923" s="815"/>
      <c r="P923" s="815"/>
      <c r="Q923" s="815"/>
      <c r="R923" s="815"/>
      <c r="S923" s="815"/>
      <c r="T923" s="815"/>
      <c r="U923" s="815"/>
      <c r="V923" s="815"/>
      <c r="W923" s="815"/>
      <c r="X923" s="815"/>
      <c r="Y923" s="815"/>
      <c r="Z923" s="815"/>
      <c r="AA923" s="815"/>
      <c r="AB923" s="815"/>
    </row>
    <row r="924" hidden="1">
      <c r="A924" s="815"/>
      <c r="B924" s="814"/>
      <c r="C924" s="814"/>
      <c r="D924" s="814"/>
      <c r="E924" s="814"/>
      <c r="F924" s="814"/>
      <c r="G924" s="817"/>
      <c r="H924" s="818"/>
      <c r="I924" s="817"/>
      <c r="J924" s="815"/>
      <c r="K924" s="815"/>
      <c r="L924" s="815"/>
      <c r="M924" s="815"/>
      <c r="N924" s="815"/>
      <c r="O924" s="815"/>
      <c r="P924" s="815"/>
      <c r="Q924" s="815"/>
      <c r="R924" s="815"/>
      <c r="S924" s="815"/>
      <c r="T924" s="815"/>
      <c r="U924" s="815"/>
      <c r="V924" s="815"/>
      <c r="W924" s="815"/>
      <c r="X924" s="815"/>
      <c r="Y924" s="815"/>
      <c r="Z924" s="815"/>
      <c r="AA924" s="815"/>
      <c r="AB924" s="815"/>
    </row>
    <row r="925" hidden="1">
      <c r="A925" s="774"/>
      <c r="B925" s="814"/>
      <c r="C925" s="814"/>
      <c r="D925" s="814"/>
      <c r="E925" s="814"/>
      <c r="F925" s="821"/>
      <c r="G925" s="827" t="s">
        <v>131</v>
      </c>
      <c r="H925" s="828">
        <f>(1500-H923)</f>
        <v>1500</v>
      </c>
      <c r="I925" s="401">
        <f>(H923/1500)</f>
        <v>0</v>
      </c>
      <c r="J925" s="774"/>
      <c r="K925" s="774"/>
      <c r="L925" s="815"/>
      <c r="M925" s="815"/>
      <c r="N925" s="815"/>
      <c r="O925" s="815"/>
      <c r="P925" s="815"/>
      <c r="Q925" s="815"/>
      <c r="R925" s="815"/>
      <c r="S925" s="815"/>
      <c r="T925" s="815"/>
      <c r="U925" s="815"/>
      <c r="V925" s="815"/>
      <c r="W925" s="815"/>
      <c r="X925" s="815"/>
      <c r="Y925" s="815"/>
      <c r="Z925" s="815"/>
      <c r="AA925" s="815"/>
      <c r="AB925" s="815"/>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row>
    <row r="927">
      <c r="A927" s="770" t="s">
        <v>381</v>
      </c>
      <c r="B927" s="771">
        <v>11.0</v>
      </c>
      <c r="C927" s="771">
        <v>12.0</v>
      </c>
      <c r="D927" s="771">
        <v>13.0</v>
      </c>
      <c r="E927" s="771">
        <v>14.0</v>
      </c>
      <c r="F927" s="771">
        <v>15.0</v>
      </c>
      <c r="G927" s="771">
        <v>16.0</v>
      </c>
      <c r="H927" s="772"/>
      <c r="I927" s="772"/>
      <c r="J927" s="773"/>
      <c r="K927" s="770" t="s">
        <v>381</v>
      </c>
      <c r="L927" s="772"/>
      <c r="M927" s="772"/>
      <c r="N927" s="772"/>
      <c r="O927" s="772"/>
      <c r="P927" s="772"/>
      <c r="Q927" s="774"/>
      <c r="R927" s="774"/>
      <c r="S927" s="774"/>
      <c r="T927" s="774"/>
      <c r="U927" s="774"/>
      <c r="V927" s="774"/>
      <c r="W927" s="774"/>
      <c r="X927" s="774"/>
      <c r="Y927" s="774"/>
      <c r="Z927" s="774"/>
      <c r="AA927" s="774"/>
      <c r="AB927" s="774"/>
    </row>
    <row r="928">
      <c r="A928" s="290" t="s">
        <v>144</v>
      </c>
      <c r="B928" s="849" t="s">
        <v>2</v>
      </c>
      <c r="C928" s="849" t="s">
        <v>3</v>
      </c>
      <c r="D928" s="849" t="s">
        <v>4</v>
      </c>
      <c r="E928" s="849" t="s">
        <v>5</v>
      </c>
      <c r="F928" s="849" t="s">
        <v>6</v>
      </c>
      <c r="G928" s="849" t="s">
        <v>7</v>
      </c>
      <c r="H928" s="850" t="s">
        <v>9</v>
      </c>
      <c r="I928" s="849" t="s">
        <v>71</v>
      </c>
      <c r="J928" s="851"/>
      <c r="K928" s="290" t="s">
        <v>144</v>
      </c>
      <c r="L928" s="290" t="s">
        <v>72</v>
      </c>
      <c r="M928" s="290" t="s">
        <v>13</v>
      </c>
      <c r="N928" s="363" t="s">
        <v>73</v>
      </c>
      <c r="O928" s="363" t="s">
        <v>133</v>
      </c>
      <c r="P928" s="363" t="s">
        <v>74</v>
      </c>
      <c r="Q928" s="815"/>
      <c r="R928" s="815"/>
      <c r="S928" s="815"/>
      <c r="T928" s="815"/>
      <c r="U928" s="815"/>
      <c r="V928" s="815"/>
      <c r="W928" s="815"/>
      <c r="X928" s="815"/>
      <c r="Y928" s="815"/>
      <c r="Z928" s="815"/>
      <c r="AA928" s="815"/>
      <c r="AB928" s="815"/>
    </row>
    <row r="929">
      <c r="A929" s="364" t="s">
        <v>1</v>
      </c>
      <c r="B929" s="852"/>
      <c r="C929" s="852"/>
      <c r="D929" s="852"/>
      <c r="E929" s="852"/>
      <c r="F929" s="852"/>
      <c r="G929" s="852"/>
      <c r="H929" s="853"/>
      <c r="I929" s="852"/>
      <c r="J929" s="851"/>
      <c r="K929" s="854" t="s">
        <v>1</v>
      </c>
      <c r="L929" s="855"/>
      <c r="M929" s="855"/>
      <c r="N929" s="855"/>
      <c r="O929" s="855"/>
      <c r="P929" s="855"/>
      <c r="Q929" s="815"/>
      <c r="R929" s="815"/>
      <c r="S929" s="815"/>
      <c r="T929" s="815"/>
      <c r="U929" s="815"/>
      <c r="V929" s="815"/>
      <c r="W929" s="815"/>
      <c r="X929" s="815"/>
      <c r="Y929" s="815"/>
      <c r="Z929" s="815"/>
      <c r="AA929" s="815"/>
      <c r="AB929" s="815"/>
    </row>
    <row r="930">
      <c r="A930" s="856" t="s">
        <v>275</v>
      </c>
      <c r="B930" s="831">
        <f t="shared" ref="B930:F930" si="436"> sum(B931:B936)</f>
        <v>1</v>
      </c>
      <c r="C930" s="831">
        <f t="shared" si="436"/>
        <v>9</v>
      </c>
      <c r="D930" s="831">
        <f t="shared" si="436"/>
        <v>0</v>
      </c>
      <c r="E930" s="831">
        <f t="shared" si="436"/>
        <v>0</v>
      </c>
      <c r="F930" s="831">
        <f t="shared" si="436"/>
        <v>0</v>
      </c>
      <c r="G930" s="831"/>
      <c r="H930" s="831">
        <f> sum(H931:H936)</f>
        <v>17</v>
      </c>
      <c r="I930" s="857"/>
      <c r="J930" s="851"/>
      <c r="K930" s="856" t="s">
        <v>275</v>
      </c>
      <c r="L930" s="858"/>
      <c r="M930" s="858"/>
      <c r="N930" s="858"/>
      <c r="O930" s="858"/>
      <c r="P930" s="858"/>
      <c r="Q930" s="815"/>
      <c r="R930" s="815"/>
      <c r="S930" s="815"/>
      <c r="T930" s="815"/>
      <c r="U930" s="815"/>
      <c r="V930" s="815"/>
      <c r="W930" s="815"/>
      <c r="X930" s="815"/>
      <c r="Y930" s="815"/>
      <c r="Z930" s="815"/>
      <c r="AA930" s="815"/>
      <c r="AB930" s="815"/>
    </row>
    <row r="931">
      <c r="A931" s="366" t="s">
        <v>145</v>
      </c>
      <c r="B931" s="859">
        <v>0.0</v>
      </c>
      <c r="C931" s="859">
        <v>9.0</v>
      </c>
      <c r="D931" s="860">
        <v>0.0</v>
      </c>
      <c r="E931" s="859">
        <v>0.0</v>
      </c>
      <c r="F931" s="859"/>
      <c r="G931" s="861">
        <v>0.0</v>
      </c>
      <c r="H931" s="862">
        <f t="shared" ref="H931:H936" si="437">SUM(B931:G931)</f>
        <v>9</v>
      </c>
      <c r="I931" s="370">
        <f>(H931:H932/60)</f>
        <v>0.15</v>
      </c>
      <c r="J931" s="920"/>
      <c r="K931" s="366" t="s">
        <v>145</v>
      </c>
      <c r="L931" s="863">
        <v>75.0</v>
      </c>
      <c r="M931" s="864">
        <f t="shared" ref="M931:M936" si="438">(L931-H931)</f>
        <v>66</v>
      </c>
      <c r="N931" s="865">
        <v>0.0</v>
      </c>
      <c r="O931" s="864">
        <f t="shared" ref="O931:O936" si="439">sum(M931,N931)</f>
        <v>66</v>
      </c>
      <c r="P931" s="864"/>
      <c r="Q931" s="960" t="s">
        <v>401</v>
      </c>
      <c r="R931" s="815"/>
      <c r="S931" s="815"/>
      <c r="T931" s="815"/>
      <c r="U931" s="815"/>
      <c r="V931" s="815"/>
      <c r="W931" s="815"/>
      <c r="X931" s="815"/>
      <c r="Y931" s="815"/>
      <c r="Z931" s="815"/>
      <c r="AA931" s="815"/>
      <c r="AB931" s="815"/>
    </row>
    <row r="932">
      <c r="A932" s="331" t="s">
        <v>121</v>
      </c>
      <c r="B932" s="866">
        <v>0.0</v>
      </c>
      <c r="C932" s="866">
        <v>0.0</v>
      </c>
      <c r="D932" s="867">
        <v>0.0</v>
      </c>
      <c r="E932" s="866">
        <v>0.0</v>
      </c>
      <c r="F932" s="866"/>
      <c r="G932" s="840">
        <v>0.0</v>
      </c>
      <c r="H932" s="868">
        <f t="shared" si="437"/>
        <v>0</v>
      </c>
      <c r="I932" s="869"/>
      <c r="J932" s="920"/>
      <c r="K932" s="331" t="s">
        <v>121</v>
      </c>
      <c r="L932" s="790">
        <v>0.0</v>
      </c>
      <c r="M932" s="792">
        <f t="shared" si="438"/>
        <v>0</v>
      </c>
      <c r="N932" s="796">
        <v>0.0</v>
      </c>
      <c r="O932" s="792">
        <f t="shared" si="439"/>
        <v>0</v>
      </c>
      <c r="P932" s="792"/>
      <c r="Q932" s="815"/>
      <c r="R932" s="815"/>
      <c r="S932" s="815"/>
      <c r="T932" s="815"/>
      <c r="U932" s="815"/>
      <c r="V932" s="815"/>
      <c r="W932" s="815"/>
      <c r="X932" s="815"/>
      <c r="Y932" s="815"/>
      <c r="Z932" s="815"/>
      <c r="AA932" s="815"/>
      <c r="AB932" s="815"/>
    </row>
    <row r="933">
      <c r="A933" s="377" t="s">
        <v>257</v>
      </c>
      <c r="B933" s="870">
        <v>0.0</v>
      </c>
      <c r="C933" s="870">
        <v>0.0</v>
      </c>
      <c r="D933" s="870">
        <v>0.0</v>
      </c>
      <c r="E933" s="870">
        <v>0.0</v>
      </c>
      <c r="F933" s="870"/>
      <c r="G933" s="871">
        <v>7.0</v>
      </c>
      <c r="H933" s="872">
        <f t="shared" si="437"/>
        <v>7</v>
      </c>
      <c r="I933" s="381">
        <f>(H933/60)</f>
        <v>0.1166666667</v>
      </c>
      <c r="J933" s="920"/>
      <c r="K933" s="377" t="s">
        <v>257</v>
      </c>
      <c r="L933" s="863">
        <v>44.0</v>
      </c>
      <c r="M933" s="864">
        <f t="shared" si="438"/>
        <v>37</v>
      </c>
      <c r="N933" s="865">
        <v>0.0</v>
      </c>
      <c r="O933" s="864">
        <f t="shared" si="439"/>
        <v>37</v>
      </c>
      <c r="P933" s="864"/>
      <c r="Q933" s="815"/>
      <c r="R933" s="815"/>
      <c r="S933" s="815"/>
      <c r="T933" s="815"/>
      <c r="U933" s="815"/>
      <c r="V933" s="815"/>
      <c r="W933" s="815"/>
      <c r="X933" s="815"/>
      <c r="Y933" s="815"/>
      <c r="Z933" s="815"/>
      <c r="AA933" s="815"/>
      <c r="AB933" s="815"/>
    </row>
    <row r="934">
      <c r="A934" s="330" t="s">
        <v>121</v>
      </c>
      <c r="B934" s="796">
        <v>0.0</v>
      </c>
      <c r="C934" s="796">
        <v>0.0</v>
      </c>
      <c r="D934" s="796">
        <v>0.0</v>
      </c>
      <c r="E934" s="796">
        <v>0.0</v>
      </c>
      <c r="F934" s="796"/>
      <c r="G934" s="789">
        <v>0.0</v>
      </c>
      <c r="H934" s="791">
        <f t="shared" si="437"/>
        <v>0</v>
      </c>
      <c r="I934" s="873"/>
      <c r="J934" s="920"/>
      <c r="K934" s="330" t="s">
        <v>121</v>
      </c>
      <c r="L934" s="790">
        <v>0.0</v>
      </c>
      <c r="M934" s="792">
        <f t="shared" si="438"/>
        <v>0</v>
      </c>
      <c r="N934" s="796">
        <v>0.0</v>
      </c>
      <c r="O934" s="792">
        <f t="shared" si="439"/>
        <v>0</v>
      </c>
      <c r="P934" s="792"/>
      <c r="Q934" s="815"/>
      <c r="R934" s="815"/>
      <c r="S934" s="815"/>
      <c r="T934" s="815"/>
      <c r="U934" s="815"/>
      <c r="V934" s="815"/>
      <c r="W934" s="815"/>
      <c r="X934" s="815"/>
      <c r="Y934" s="815"/>
      <c r="Z934" s="815"/>
      <c r="AA934" s="815"/>
      <c r="AB934" s="815"/>
    </row>
    <row r="935">
      <c r="A935" s="874" t="s">
        <v>298</v>
      </c>
      <c r="B935" s="865">
        <v>1.0</v>
      </c>
      <c r="C935" s="865">
        <v>0.0</v>
      </c>
      <c r="D935" s="865">
        <v>0.0</v>
      </c>
      <c r="E935" s="865">
        <v>0.0</v>
      </c>
      <c r="F935" s="865"/>
      <c r="G935" s="863">
        <v>0.0</v>
      </c>
      <c r="H935" s="875">
        <f t="shared" si="437"/>
        <v>1</v>
      </c>
      <c r="I935" s="876">
        <f>(H935/60)</f>
        <v>0.01666666667</v>
      </c>
      <c r="J935" s="920"/>
      <c r="K935" s="874" t="s">
        <v>298</v>
      </c>
      <c r="L935" s="863">
        <v>23.0</v>
      </c>
      <c r="M935" s="864">
        <f t="shared" si="438"/>
        <v>22</v>
      </c>
      <c r="N935" s="865">
        <v>0.0</v>
      </c>
      <c r="O935" s="864">
        <f t="shared" si="439"/>
        <v>22</v>
      </c>
      <c r="P935" s="863" t="s">
        <v>402</v>
      </c>
      <c r="Q935" s="961" t="s">
        <v>403</v>
      </c>
      <c r="R935" s="815"/>
      <c r="S935" s="815"/>
      <c r="T935" s="815"/>
      <c r="U935" s="815"/>
      <c r="V935" s="815"/>
      <c r="W935" s="815"/>
      <c r="X935" s="815"/>
      <c r="Y935" s="815"/>
      <c r="Z935" s="815"/>
      <c r="AA935" s="815"/>
      <c r="AB935" s="815"/>
    </row>
    <row r="936">
      <c r="A936" s="330" t="s">
        <v>121</v>
      </c>
      <c r="B936" s="796">
        <v>0.0</v>
      </c>
      <c r="C936" s="796">
        <v>0.0</v>
      </c>
      <c r="D936" s="796">
        <v>0.0</v>
      </c>
      <c r="E936" s="796">
        <v>0.0</v>
      </c>
      <c r="F936" s="796"/>
      <c r="G936" s="789">
        <v>0.0</v>
      </c>
      <c r="H936" s="791">
        <f t="shared" si="437"/>
        <v>0</v>
      </c>
      <c r="I936" s="873"/>
      <c r="J936" s="920"/>
      <c r="K936" s="330" t="s">
        <v>121</v>
      </c>
      <c r="L936" s="790">
        <v>0.0</v>
      </c>
      <c r="M936" s="792">
        <f t="shared" si="438"/>
        <v>0</v>
      </c>
      <c r="N936" s="796">
        <v>0.0</v>
      </c>
      <c r="O936" s="792">
        <f t="shared" si="439"/>
        <v>0</v>
      </c>
      <c r="P936" s="792"/>
      <c r="Q936" s="815"/>
      <c r="R936" s="815"/>
      <c r="S936" s="815"/>
      <c r="T936" s="815"/>
      <c r="U936" s="815"/>
      <c r="V936" s="815"/>
      <c r="W936" s="815"/>
      <c r="X936" s="815"/>
      <c r="Y936" s="815"/>
      <c r="Z936" s="815"/>
      <c r="AA936" s="815"/>
      <c r="AB936" s="815"/>
    </row>
    <row r="937">
      <c r="A937" s="311" t="s">
        <v>275</v>
      </c>
      <c r="B937" s="831">
        <f t="shared" ref="B937:F937" si="440"> sum(B938:B943)</f>
        <v>30</v>
      </c>
      <c r="C937" s="831">
        <f t="shared" si="440"/>
        <v>9</v>
      </c>
      <c r="D937" s="831">
        <f t="shared" si="440"/>
        <v>22</v>
      </c>
      <c r="E937" s="831">
        <f t="shared" si="440"/>
        <v>27</v>
      </c>
      <c r="F937" s="831">
        <f t="shared" si="440"/>
        <v>0</v>
      </c>
      <c r="G937" s="831"/>
      <c r="H937" s="831">
        <f> sum(H938:H943)</f>
        <v>108</v>
      </c>
      <c r="I937" s="877"/>
      <c r="J937" s="851"/>
      <c r="K937" s="311" t="s">
        <v>275</v>
      </c>
      <c r="L937" s="798"/>
      <c r="M937" s="798"/>
      <c r="N937" s="798"/>
      <c r="O937" s="798"/>
      <c r="P937" s="798"/>
      <c r="Q937" s="815"/>
      <c r="R937" s="815"/>
      <c r="S937" s="815"/>
      <c r="T937" s="815"/>
      <c r="U937" s="815"/>
      <c r="V937" s="815"/>
      <c r="W937" s="815"/>
      <c r="X937" s="815"/>
      <c r="Y937" s="815"/>
      <c r="Z937" s="815"/>
      <c r="AA937" s="815"/>
      <c r="AB937" s="815"/>
    </row>
    <row r="938">
      <c r="A938" s="878" t="s">
        <v>153</v>
      </c>
      <c r="B938" s="859">
        <v>20.0</v>
      </c>
      <c r="C938" s="859">
        <v>0.0</v>
      </c>
      <c r="D938" s="860">
        <v>20.0</v>
      </c>
      <c r="E938" s="859">
        <v>20.0</v>
      </c>
      <c r="F938" s="859"/>
      <c r="G938" s="861">
        <v>16.0</v>
      </c>
      <c r="H938" s="862">
        <f t="shared" ref="H938:H943" si="441">SUM(B938:G938)</f>
        <v>76</v>
      </c>
      <c r="I938" s="881">
        <f>(H938/60)</f>
        <v>1.266666667</v>
      </c>
      <c r="J938" s="299"/>
      <c r="K938" s="878" t="s">
        <v>153</v>
      </c>
      <c r="L938" s="863">
        <v>98.0</v>
      </c>
      <c r="M938" s="864">
        <f t="shared" ref="M938:M943" si="442">(L938-H938)</f>
        <v>22</v>
      </c>
      <c r="N938" s="865">
        <v>20.0</v>
      </c>
      <c r="O938" s="864">
        <f t="shared" ref="O938:O943" si="443">sum(M938,N938)</f>
        <v>42</v>
      </c>
      <c r="P938" s="863" t="s">
        <v>382</v>
      </c>
      <c r="Q938" s="815"/>
      <c r="R938" s="815"/>
      <c r="S938" s="815"/>
      <c r="T938" s="815"/>
      <c r="U938" s="815"/>
      <c r="V938" s="815"/>
      <c r="W938" s="815"/>
      <c r="X938" s="815"/>
      <c r="Y938" s="815"/>
      <c r="Z938" s="815"/>
      <c r="AA938" s="815"/>
      <c r="AB938" s="815"/>
    </row>
    <row r="939">
      <c r="A939" s="330" t="s">
        <v>121</v>
      </c>
      <c r="B939" s="866">
        <v>0.0</v>
      </c>
      <c r="C939" s="866">
        <v>0.0</v>
      </c>
      <c r="D939" s="867">
        <v>0.0</v>
      </c>
      <c r="E939" s="866">
        <v>0.0</v>
      </c>
      <c r="F939" s="866"/>
      <c r="G939" s="840">
        <v>0.0</v>
      </c>
      <c r="H939" s="868">
        <f t="shared" si="441"/>
        <v>0</v>
      </c>
      <c r="I939" s="873"/>
      <c r="J939" s="299"/>
      <c r="K939" s="330" t="s">
        <v>121</v>
      </c>
      <c r="L939" s="790">
        <v>0.0</v>
      </c>
      <c r="M939" s="792">
        <f t="shared" si="442"/>
        <v>0</v>
      </c>
      <c r="N939" s="796">
        <v>30.0</v>
      </c>
      <c r="O939" s="792">
        <f t="shared" si="443"/>
        <v>30</v>
      </c>
      <c r="P939" s="792"/>
      <c r="Q939" s="815"/>
      <c r="R939" s="815"/>
      <c r="S939" s="815"/>
      <c r="T939" s="815"/>
      <c r="U939" s="815"/>
      <c r="V939" s="815"/>
      <c r="W939" s="815"/>
      <c r="X939" s="815"/>
      <c r="Y939" s="815"/>
      <c r="Z939" s="815"/>
      <c r="AA939" s="815"/>
      <c r="AB939" s="815"/>
    </row>
    <row r="940">
      <c r="A940" s="882" t="s">
        <v>203</v>
      </c>
      <c r="B940" s="870">
        <v>6.0</v>
      </c>
      <c r="C940" s="870">
        <v>6.0</v>
      </c>
      <c r="D940" s="870">
        <v>2.0</v>
      </c>
      <c r="E940" s="870">
        <v>7.0</v>
      </c>
      <c r="F940" s="870"/>
      <c r="G940" s="871">
        <v>4.0</v>
      </c>
      <c r="H940" s="872">
        <f t="shared" si="441"/>
        <v>25</v>
      </c>
      <c r="I940" s="876">
        <f>(H940/60)</f>
        <v>0.4166666667</v>
      </c>
      <c r="J940" s="299"/>
      <c r="K940" s="882" t="s">
        <v>203</v>
      </c>
      <c r="L940" s="863">
        <v>68.0</v>
      </c>
      <c r="M940" s="864">
        <f t="shared" si="442"/>
        <v>43</v>
      </c>
      <c r="N940" s="865">
        <v>10.0</v>
      </c>
      <c r="O940" s="864">
        <f t="shared" si="443"/>
        <v>53</v>
      </c>
      <c r="P940" s="863" t="s">
        <v>382</v>
      </c>
      <c r="Q940" s="815"/>
      <c r="R940" s="815"/>
      <c r="S940" s="815"/>
      <c r="T940" s="815"/>
      <c r="U940" s="815"/>
      <c r="V940" s="815"/>
      <c r="W940" s="815"/>
      <c r="X940" s="815"/>
      <c r="Y940" s="815"/>
      <c r="Z940" s="815"/>
      <c r="AA940" s="815"/>
      <c r="AB940" s="815"/>
    </row>
    <row r="941">
      <c r="A941" s="330" t="s">
        <v>121</v>
      </c>
      <c r="B941" s="796">
        <v>0.0</v>
      </c>
      <c r="C941" s="796">
        <v>0.0</v>
      </c>
      <c r="D941" s="796">
        <v>0.0</v>
      </c>
      <c r="E941" s="796">
        <v>0.0</v>
      </c>
      <c r="F941" s="796"/>
      <c r="G941" s="789">
        <v>0.0</v>
      </c>
      <c r="H941" s="791">
        <f t="shared" si="441"/>
        <v>0</v>
      </c>
      <c r="I941" s="873"/>
      <c r="J941" s="299"/>
      <c r="K941" s="330" t="s">
        <v>121</v>
      </c>
      <c r="L941" s="790">
        <v>0.0</v>
      </c>
      <c r="M941" s="792">
        <f t="shared" si="442"/>
        <v>0</v>
      </c>
      <c r="N941" s="796">
        <v>25.0</v>
      </c>
      <c r="O941" s="792">
        <f t="shared" si="443"/>
        <v>25</v>
      </c>
      <c r="P941" s="792"/>
      <c r="Q941" s="815"/>
      <c r="R941" s="815"/>
      <c r="S941" s="815"/>
      <c r="T941" s="815"/>
      <c r="U941" s="815"/>
      <c r="V941" s="815"/>
      <c r="W941" s="815"/>
      <c r="X941" s="815"/>
      <c r="Y941" s="815"/>
      <c r="Z941" s="815"/>
      <c r="AA941" s="815"/>
      <c r="AB941" s="815"/>
    </row>
    <row r="942">
      <c r="A942" s="882" t="s">
        <v>241</v>
      </c>
      <c r="B942" s="865">
        <v>4.0</v>
      </c>
      <c r="C942" s="865">
        <v>3.0</v>
      </c>
      <c r="D942" s="865">
        <v>0.0</v>
      </c>
      <c r="E942" s="865">
        <v>0.0</v>
      </c>
      <c r="F942" s="865"/>
      <c r="G942" s="863">
        <v>0.0</v>
      </c>
      <c r="H942" s="875">
        <f t="shared" si="441"/>
        <v>7</v>
      </c>
      <c r="I942" s="876">
        <f>(H942/60)</f>
        <v>0.1166666667</v>
      </c>
      <c r="J942" s="920"/>
      <c r="K942" s="882" t="s">
        <v>241</v>
      </c>
      <c r="L942" s="863">
        <v>37.0</v>
      </c>
      <c r="M942" s="864">
        <f t="shared" si="442"/>
        <v>30</v>
      </c>
      <c r="N942" s="865">
        <v>10.0</v>
      </c>
      <c r="O942" s="864">
        <f t="shared" si="443"/>
        <v>40</v>
      </c>
      <c r="P942" s="863" t="s">
        <v>382</v>
      </c>
      <c r="Q942" s="815"/>
      <c r="R942" s="815"/>
      <c r="S942" s="815"/>
      <c r="T942" s="815"/>
      <c r="U942" s="815"/>
      <c r="V942" s="815"/>
      <c r="W942" s="815"/>
      <c r="X942" s="815"/>
      <c r="Y942" s="815"/>
      <c r="Z942" s="815"/>
      <c r="AA942" s="815"/>
      <c r="AB942" s="815"/>
    </row>
    <row r="943">
      <c r="A943" s="330" t="s">
        <v>121</v>
      </c>
      <c r="B943" s="796">
        <v>0.0</v>
      </c>
      <c r="C943" s="796">
        <v>0.0</v>
      </c>
      <c r="D943" s="796">
        <v>0.0</v>
      </c>
      <c r="E943" s="796">
        <v>0.0</v>
      </c>
      <c r="F943" s="796"/>
      <c r="G943" s="789">
        <v>0.0</v>
      </c>
      <c r="H943" s="791">
        <f t="shared" si="441"/>
        <v>0</v>
      </c>
      <c r="I943" s="873"/>
      <c r="J943" s="920"/>
      <c r="K943" s="330" t="s">
        <v>121</v>
      </c>
      <c r="L943" s="790">
        <v>0.0</v>
      </c>
      <c r="M943" s="792">
        <f t="shared" si="442"/>
        <v>0</v>
      </c>
      <c r="N943" s="796">
        <v>0.0</v>
      </c>
      <c r="O943" s="792">
        <f t="shared" si="443"/>
        <v>0</v>
      </c>
      <c r="P943" s="792"/>
      <c r="Q943" s="815"/>
      <c r="R943" s="815"/>
      <c r="S943" s="815"/>
      <c r="T943" s="815"/>
      <c r="U943" s="815"/>
      <c r="V943" s="815"/>
      <c r="W943" s="815"/>
      <c r="X943" s="815"/>
      <c r="Y943" s="815"/>
      <c r="Z943" s="815"/>
      <c r="AA943" s="815"/>
      <c r="AB943" s="815"/>
    </row>
    <row r="944">
      <c r="A944" s="311" t="s">
        <v>275</v>
      </c>
      <c r="B944" s="831">
        <f t="shared" ref="B944:F944" si="444"> sum(B945:B950)</f>
        <v>12</v>
      </c>
      <c r="C944" s="831">
        <f t="shared" si="444"/>
        <v>10</v>
      </c>
      <c r="D944" s="831">
        <f t="shared" si="444"/>
        <v>2</v>
      </c>
      <c r="E944" s="831">
        <f t="shared" si="444"/>
        <v>12</v>
      </c>
      <c r="F944" s="831">
        <f t="shared" si="444"/>
        <v>0</v>
      </c>
      <c r="G944" s="883"/>
      <c r="H944" s="831">
        <f> sum(H945:H950)</f>
        <v>39</v>
      </c>
      <c r="I944" s="877"/>
      <c r="J944" s="851"/>
      <c r="K944" s="311" t="s">
        <v>275</v>
      </c>
      <c r="L944" s="798"/>
      <c r="M944" s="798"/>
      <c r="N944" s="798"/>
      <c r="O944" s="798"/>
      <c r="P944" s="798"/>
      <c r="Q944" s="815"/>
      <c r="R944" s="815"/>
      <c r="S944" s="815"/>
      <c r="T944" s="815"/>
      <c r="U944" s="815"/>
      <c r="V944" s="815"/>
      <c r="W944" s="815"/>
      <c r="X944" s="815"/>
      <c r="Y944" s="815"/>
      <c r="Z944" s="815"/>
      <c r="AA944" s="815"/>
      <c r="AB944" s="815"/>
    </row>
    <row r="945">
      <c r="A945" s="882" t="s">
        <v>258</v>
      </c>
      <c r="B945" s="859">
        <v>3.0</v>
      </c>
      <c r="C945" s="859">
        <v>2.0</v>
      </c>
      <c r="D945" s="860">
        <v>2.0</v>
      </c>
      <c r="E945" s="859">
        <v>3.0</v>
      </c>
      <c r="F945" s="859"/>
      <c r="G945" s="861">
        <v>3.0</v>
      </c>
      <c r="H945" s="862">
        <f t="shared" ref="H945:H950" si="445">SUM(B945:G945)</f>
        <v>13</v>
      </c>
      <c r="I945" s="876">
        <f>(H945/60)</f>
        <v>0.2166666667</v>
      </c>
      <c r="J945" s="920"/>
      <c r="K945" s="882" t="s">
        <v>258</v>
      </c>
      <c r="L945" s="863">
        <v>33.0</v>
      </c>
      <c r="M945" s="864">
        <f t="shared" ref="M945:M950" si="446">(L945-H945)</f>
        <v>20</v>
      </c>
      <c r="N945" s="865">
        <v>0.0</v>
      </c>
      <c r="O945" s="864">
        <f t="shared" ref="O945:O950" si="447">sum(M945,N945)</f>
        <v>20</v>
      </c>
      <c r="P945" s="864"/>
      <c r="Q945" s="815"/>
      <c r="R945" s="815"/>
      <c r="S945" s="815"/>
      <c r="T945" s="815"/>
      <c r="U945" s="815"/>
      <c r="V945" s="815"/>
      <c r="W945" s="815"/>
      <c r="X945" s="815"/>
      <c r="Y945" s="815"/>
      <c r="Z945" s="815"/>
      <c r="AA945" s="815"/>
      <c r="AB945" s="815"/>
    </row>
    <row r="946">
      <c r="A946" s="330" t="s">
        <v>121</v>
      </c>
      <c r="B946" s="866">
        <v>0.0</v>
      </c>
      <c r="C946" s="866">
        <v>0.0</v>
      </c>
      <c r="D946" s="867">
        <v>0.0</v>
      </c>
      <c r="E946" s="866">
        <v>0.0</v>
      </c>
      <c r="F946" s="866"/>
      <c r="G946" s="840">
        <v>0.0</v>
      </c>
      <c r="H946" s="868">
        <f t="shared" si="445"/>
        <v>0</v>
      </c>
      <c r="I946" s="873"/>
      <c r="J946" s="920"/>
      <c r="K946" s="330" t="s">
        <v>121</v>
      </c>
      <c r="L946" s="790">
        <v>0.0</v>
      </c>
      <c r="M946" s="792">
        <f t="shared" si="446"/>
        <v>0</v>
      </c>
      <c r="N946" s="796">
        <v>0.0</v>
      </c>
      <c r="O946" s="792">
        <f t="shared" si="447"/>
        <v>0</v>
      </c>
      <c r="P946" s="792"/>
      <c r="Q946" s="815"/>
      <c r="R946" s="815"/>
      <c r="S946" s="815"/>
      <c r="T946" s="815"/>
      <c r="U946" s="815"/>
      <c r="V946" s="815"/>
      <c r="W946" s="815"/>
      <c r="X946" s="815"/>
      <c r="Y946" s="815"/>
      <c r="Z946" s="815"/>
      <c r="AA946" s="815"/>
      <c r="AB946" s="815"/>
    </row>
    <row r="947">
      <c r="A947" s="878" t="s">
        <v>152</v>
      </c>
      <c r="B947" s="870">
        <v>9.0</v>
      </c>
      <c r="C947" s="870">
        <v>8.0</v>
      </c>
      <c r="D947" s="870">
        <v>0.0</v>
      </c>
      <c r="E947" s="870">
        <v>9.0</v>
      </c>
      <c r="F947" s="870"/>
      <c r="G947" s="871">
        <v>0.0</v>
      </c>
      <c r="H947" s="872">
        <f t="shared" si="445"/>
        <v>26</v>
      </c>
      <c r="I947" s="881">
        <f>(H947/60)</f>
        <v>0.4333333333</v>
      </c>
      <c r="J947" s="920"/>
      <c r="K947" s="878" t="s">
        <v>152</v>
      </c>
      <c r="L947" s="863">
        <v>60.0</v>
      </c>
      <c r="M947" s="864">
        <f t="shared" si="446"/>
        <v>34</v>
      </c>
      <c r="N947" s="865">
        <v>30.0</v>
      </c>
      <c r="O947" s="864">
        <f t="shared" si="447"/>
        <v>64</v>
      </c>
      <c r="P947" s="863" t="s">
        <v>387</v>
      </c>
      <c r="Q947" s="815"/>
      <c r="R947" s="815"/>
      <c r="S947" s="815"/>
      <c r="T947" s="815"/>
      <c r="U947" s="815"/>
      <c r="V947" s="815"/>
      <c r="W947" s="815"/>
      <c r="X947" s="815"/>
      <c r="Y947" s="815"/>
      <c r="Z947" s="815"/>
      <c r="AA947" s="815"/>
      <c r="AB947" s="815"/>
    </row>
    <row r="948">
      <c r="A948" s="330" t="s">
        <v>121</v>
      </c>
      <c r="B948" s="796">
        <v>0.0</v>
      </c>
      <c r="C948" s="796">
        <v>0.0</v>
      </c>
      <c r="D948" s="796">
        <v>0.0</v>
      </c>
      <c r="E948" s="796">
        <v>0.0</v>
      </c>
      <c r="F948" s="796"/>
      <c r="G948" s="789">
        <v>0.0</v>
      </c>
      <c r="H948" s="791">
        <f t="shared" si="445"/>
        <v>0</v>
      </c>
      <c r="I948" s="873"/>
      <c r="J948" s="920"/>
      <c r="K948" s="330" t="s">
        <v>121</v>
      </c>
      <c r="L948" s="790">
        <v>3.0</v>
      </c>
      <c r="M948" s="792">
        <f t="shared" si="446"/>
        <v>3</v>
      </c>
      <c r="N948" s="796">
        <v>8.0</v>
      </c>
      <c r="O948" s="792">
        <f t="shared" si="447"/>
        <v>11</v>
      </c>
      <c r="P948" s="792"/>
      <c r="Q948" s="815"/>
      <c r="R948" s="815"/>
      <c r="S948" s="815"/>
      <c r="T948" s="815"/>
      <c r="U948" s="815"/>
      <c r="V948" s="815"/>
      <c r="W948" s="815"/>
      <c r="X948" s="815"/>
      <c r="Y948" s="815"/>
      <c r="Z948" s="815"/>
      <c r="AA948" s="815"/>
      <c r="AB948" s="815"/>
    </row>
    <row r="949">
      <c r="A949" s="884" t="s">
        <v>274</v>
      </c>
      <c r="B949" s="865">
        <v>0.0</v>
      </c>
      <c r="C949" s="865"/>
      <c r="D949" s="865"/>
      <c r="E949" s="865">
        <v>0.0</v>
      </c>
      <c r="F949" s="865"/>
      <c r="G949" s="863">
        <v>0.0</v>
      </c>
      <c r="H949" s="875">
        <f t="shared" si="445"/>
        <v>0</v>
      </c>
      <c r="I949" s="881">
        <f>(H949/60)</f>
        <v>0</v>
      </c>
      <c r="J949" s="299"/>
      <c r="K949" s="884" t="s">
        <v>274</v>
      </c>
      <c r="L949" s="863">
        <v>0.0</v>
      </c>
      <c r="M949" s="864">
        <f t="shared" si="446"/>
        <v>0</v>
      </c>
      <c r="N949" s="865">
        <v>0.0</v>
      </c>
      <c r="O949" s="864">
        <f t="shared" si="447"/>
        <v>0</v>
      </c>
      <c r="P949" s="864"/>
      <c r="Q949" s="815"/>
      <c r="R949" s="815"/>
      <c r="S949" s="815"/>
      <c r="T949" s="815"/>
      <c r="U949" s="815"/>
      <c r="V949" s="815"/>
      <c r="W949" s="815"/>
      <c r="X949" s="815"/>
      <c r="Y949" s="815"/>
      <c r="Z949" s="815"/>
      <c r="AA949" s="815"/>
      <c r="AB949" s="815"/>
    </row>
    <row r="950">
      <c r="A950" s="330" t="s">
        <v>121</v>
      </c>
      <c r="B950" s="796">
        <v>0.0</v>
      </c>
      <c r="C950" s="796"/>
      <c r="D950" s="796"/>
      <c r="E950" s="796">
        <v>0.0</v>
      </c>
      <c r="F950" s="796"/>
      <c r="G950" s="789">
        <v>0.0</v>
      </c>
      <c r="H950" s="791">
        <f t="shared" si="445"/>
        <v>0</v>
      </c>
      <c r="I950" s="873"/>
      <c r="J950" s="299"/>
      <c r="K950" s="330" t="s">
        <v>121</v>
      </c>
      <c r="L950" s="790">
        <v>0.0</v>
      </c>
      <c r="M950" s="792">
        <f t="shared" si="446"/>
        <v>0</v>
      </c>
      <c r="N950" s="796">
        <v>0.0</v>
      </c>
      <c r="O950" s="792">
        <f t="shared" si="447"/>
        <v>0</v>
      </c>
      <c r="P950" s="792"/>
      <c r="Q950" s="815"/>
      <c r="R950" s="815"/>
      <c r="S950" s="815"/>
      <c r="T950" s="815"/>
      <c r="U950" s="815"/>
      <c r="V950" s="815"/>
      <c r="W950" s="815"/>
      <c r="X950" s="815"/>
      <c r="Y950" s="815"/>
      <c r="Z950" s="815"/>
      <c r="AA950" s="815"/>
      <c r="AB950" s="815"/>
    </row>
    <row r="951">
      <c r="A951" s="311" t="s">
        <v>275</v>
      </c>
      <c r="B951" s="831">
        <f t="shared" ref="B951:C951" si="448"> sum(B952:B957)</f>
        <v>4</v>
      </c>
      <c r="C951" s="831">
        <f t="shared" si="448"/>
        <v>2</v>
      </c>
      <c r="D951" s="883">
        <v>0.0</v>
      </c>
      <c r="E951" s="883">
        <v>0.0</v>
      </c>
      <c r="F951" s="831">
        <f> sum(F952:F957)</f>
        <v>0</v>
      </c>
      <c r="G951" s="831"/>
      <c r="H951" s="831">
        <f> sum(H952:H957)</f>
        <v>24</v>
      </c>
      <c r="I951" s="877"/>
      <c r="J951" s="851"/>
      <c r="K951" s="311" t="s">
        <v>275</v>
      </c>
      <c r="L951" s="798"/>
      <c r="M951" s="798"/>
      <c r="N951" s="798"/>
      <c r="O951" s="798"/>
      <c r="P951" s="798"/>
      <c r="Q951" s="815"/>
      <c r="R951" s="815"/>
      <c r="S951" s="815"/>
      <c r="T951" s="815"/>
      <c r="U951" s="815"/>
      <c r="V951" s="815"/>
      <c r="W951" s="815"/>
      <c r="X951" s="815"/>
      <c r="Y951" s="815"/>
      <c r="Z951" s="815"/>
      <c r="AA951" s="815"/>
      <c r="AB951" s="815"/>
    </row>
    <row r="952">
      <c r="A952" s="882" t="s">
        <v>278</v>
      </c>
      <c r="B952" s="859">
        <v>0.0</v>
      </c>
      <c r="C952" s="859">
        <v>0.0</v>
      </c>
      <c r="D952" s="860">
        <v>0.0</v>
      </c>
      <c r="E952" s="859">
        <v>0.0</v>
      </c>
      <c r="F952" s="859"/>
      <c r="G952" s="861">
        <v>0.0</v>
      </c>
      <c r="H952" s="862">
        <f t="shared" ref="H952:H957" si="449">SUM(B952:G952)</f>
        <v>0</v>
      </c>
      <c r="I952" s="876">
        <f>(H952/60)</f>
        <v>0</v>
      </c>
      <c r="J952" s="920"/>
      <c r="K952" s="882" t="s">
        <v>278</v>
      </c>
      <c r="L952" s="863">
        <v>26.0</v>
      </c>
      <c r="M952" s="864">
        <f t="shared" ref="M952:M957" si="450">(L952-H952)</f>
        <v>26</v>
      </c>
      <c r="N952" s="865">
        <v>0.0</v>
      </c>
      <c r="O952" s="864">
        <f t="shared" ref="O952:O957" si="451">sum(M952,N952)</f>
        <v>26</v>
      </c>
      <c r="P952" s="863" t="s">
        <v>402</v>
      </c>
      <c r="Q952" s="815"/>
      <c r="R952" s="815"/>
      <c r="S952" s="815"/>
      <c r="T952" s="815"/>
      <c r="U952" s="815"/>
      <c r="V952" s="815"/>
      <c r="W952" s="815"/>
      <c r="X952" s="815"/>
      <c r="Y952" s="815"/>
      <c r="Z952" s="815"/>
      <c r="AA952" s="815"/>
      <c r="AB952" s="815"/>
    </row>
    <row r="953">
      <c r="A953" s="330" t="s">
        <v>121</v>
      </c>
      <c r="B953" s="866">
        <v>0.0</v>
      </c>
      <c r="C953" s="866">
        <v>0.0</v>
      </c>
      <c r="D953" s="867">
        <v>0.0</v>
      </c>
      <c r="E953" s="866">
        <v>0.0</v>
      </c>
      <c r="F953" s="866"/>
      <c r="G953" s="840">
        <v>0.0</v>
      </c>
      <c r="H953" s="868">
        <f t="shared" si="449"/>
        <v>0</v>
      </c>
      <c r="I953" s="873"/>
      <c r="J953" s="920"/>
      <c r="K953" s="330" t="s">
        <v>121</v>
      </c>
      <c r="L953" s="790">
        <v>0.0</v>
      </c>
      <c r="M953" s="792">
        <f t="shared" si="450"/>
        <v>0</v>
      </c>
      <c r="N953" s="796">
        <v>0.0</v>
      </c>
      <c r="O953" s="792">
        <f t="shared" si="451"/>
        <v>0</v>
      </c>
      <c r="P953" s="792"/>
      <c r="Q953" s="815"/>
      <c r="R953" s="815"/>
      <c r="S953" s="815"/>
      <c r="T953" s="815"/>
      <c r="U953" s="815"/>
      <c r="V953" s="815"/>
      <c r="W953" s="815"/>
      <c r="X953" s="815"/>
      <c r="Y953" s="815"/>
      <c r="Z953" s="815"/>
      <c r="AA953" s="815"/>
      <c r="AB953" s="815"/>
    </row>
    <row r="954">
      <c r="A954" s="878" t="s">
        <v>293</v>
      </c>
      <c r="B954" s="870">
        <v>2.0</v>
      </c>
      <c r="C954" s="870">
        <v>0.0</v>
      </c>
      <c r="D954" s="870">
        <v>6.0</v>
      </c>
      <c r="E954" s="870">
        <v>5.0</v>
      </c>
      <c r="F954" s="870"/>
      <c r="G954" s="871">
        <v>0.0</v>
      </c>
      <c r="H954" s="872">
        <f t="shared" si="449"/>
        <v>13</v>
      </c>
      <c r="I954" s="881">
        <f>(H954/60)</f>
        <v>0.2166666667</v>
      </c>
      <c r="J954" s="299"/>
      <c r="K954" s="878" t="s">
        <v>293</v>
      </c>
      <c r="L954" s="863">
        <v>30.0</v>
      </c>
      <c r="M954" s="864">
        <f t="shared" si="450"/>
        <v>17</v>
      </c>
      <c r="N954" s="865">
        <v>0.0</v>
      </c>
      <c r="O954" s="864">
        <f t="shared" si="451"/>
        <v>17</v>
      </c>
      <c r="P954" s="863"/>
      <c r="Q954" s="815"/>
      <c r="R954" s="815"/>
      <c r="S954" s="815"/>
      <c r="T954" s="815"/>
      <c r="U954" s="815"/>
      <c r="V954" s="815"/>
      <c r="W954" s="815"/>
      <c r="X954" s="815"/>
      <c r="Y954" s="815"/>
      <c r="Z954" s="815"/>
      <c r="AA954" s="815"/>
      <c r="AB954" s="815"/>
    </row>
    <row r="955">
      <c r="A955" s="330" t="s">
        <v>121</v>
      </c>
      <c r="B955" s="796">
        <v>0.0</v>
      </c>
      <c r="C955" s="796">
        <v>0.0</v>
      </c>
      <c r="D955" s="796">
        <v>0.0</v>
      </c>
      <c r="E955" s="796">
        <v>0.0</v>
      </c>
      <c r="F955" s="796"/>
      <c r="G955" s="789">
        <v>0.0</v>
      </c>
      <c r="H955" s="791">
        <f t="shared" si="449"/>
        <v>0</v>
      </c>
      <c r="I955" s="873"/>
      <c r="J955" s="299"/>
      <c r="K955" s="330" t="s">
        <v>121</v>
      </c>
      <c r="L955" s="790">
        <v>0.0</v>
      </c>
      <c r="M955" s="792">
        <f t="shared" si="450"/>
        <v>0</v>
      </c>
      <c r="N955" s="796">
        <v>0.0</v>
      </c>
      <c r="O955" s="792">
        <f t="shared" si="451"/>
        <v>0</v>
      </c>
      <c r="P955" s="792"/>
      <c r="Q955" s="815"/>
      <c r="R955" s="815"/>
      <c r="S955" s="815"/>
      <c r="T955" s="815"/>
      <c r="U955" s="815"/>
      <c r="V955" s="815"/>
      <c r="W955" s="815"/>
      <c r="X955" s="815"/>
      <c r="Y955" s="815"/>
      <c r="Z955" s="815"/>
      <c r="AA955" s="815"/>
      <c r="AB955" s="815"/>
    </row>
    <row r="956">
      <c r="A956" s="884" t="s">
        <v>338</v>
      </c>
      <c r="B956" s="865">
        <v>2.0</v>
      </c>
      <c r="C956" s="865">
        <v>2.0</v>
      </c>
      <c r="D956" s="865">
        <v>1.0</v>
      </c>
      <c r="E956" s="865">
        <v>4.0</v>
      </c>
      <c r="F956" s="865"/>
      <c r="G956" s="863">
        <v>2.0</v>
      </c>
      <c r="H956" s="875">
        <f t="shared" si="449"/>
        <v>11</v>
      </c>
      <c r="I956" s="881">
        <f>(H956/60)</f>
        <v>0.1833333333</v>
      </c>
      <c r="J956" s="920"/>
      <c r="K956" s="884" t="s">
        <v>338</v>
      </c>
      <c r="L956" s="863">
        <v>15.0</v>
      </c>
      <c r="M956" s="864">
        <f t="shared" si="450"/>
        <v>4</v>
      </c>
      <c r="N956" s="865">
        <v>15.0</v>
      </c>
      <c r="O956" s="864">
        <f t="shared" si="451"/>
        <v>19</v>
      </c>
      <c r="P956" s="863" t="s">
        <v>382</v>
      </c>
      <c r="Q956" s="815"/>
      <c r="R956" s="815"/>
      <c r="S956" s="815"/>
      <c r="T956" s="815"/>
      <c r="U956" s="815"/>
      <c r="V956" s="815"/>
      <c r="W956" s="815"/>
      <c r="X956" s="815"/>
      <c r="Y956" s="815"/>
      <c r="Z956" s="815"/>
      <c r="AA956" s="815"/>
      <c r="AB956" s="815"/>
    </row>
    <row r="957">
      <c r="A957" s="330" t="s">
        <v>121</v>
      </c>
      <c r="B957" s="796">
        <v>0.0</v>
      </c>
      <c r="C957" s="796">
        <v>0.0</v>
      </c>
      <c r="D957" s="796">
        <v>0.0</v>
      </c>
      <c r="E957" s="796">
        <v>0.0</v>
      </c>
      <c r="F957" s="796"/>
      <c r="G957" s="789">
        <v>0.0</v>
      </c>
      <c r="H957" s="791">
        <f t="shared" si="449"/>
        <v>0</v>
      </c>
      <c r="I957" s="873"/>
      <c r="J957" s="920"/>
      <c r="K957" s="330" t="s">
        <v>121</v>
      </c>
      <c r="L957" s="790">
        <v>0.0</v>
      </c>
      <c r="M957" s="792">
        <f t="shared" si="450"/>
        <v>0</v>
      </c>
      <c r="N957" s="796">
        <v>0.0</v>
      </c>
      <c r="O957" s="792">
        <f t="shared" si="451"/>
        <v>0</v>
      </c>
      <c r="P957" s="792"/>
      <c r="Q957" s="815"/>
      <c r="R957" s="815"/>
      <c r="S957" s="815"/>
      <c r="T957" s="815"/>
      <c r="U957" s="815"/>
      <c r="V957" s="815"/>
      <c r="W957" s="815"/>
      <c r="X957" s="815"/>
      <c r="Y957" s="815"/>
      <c r="Z957" s="815"/>
      <c r="AA957" s="815"/>
      <c r="AB957" s="815"/>
    </row>
    <row r="958">
      <c r="A958" s="885"/>
      <c r="B958" s="886"/>
      <c r="C958" s="886"/>
      <c r="D958" s="886"/>
      <c r="E958" s="886"/>
      <c r="F958" s="886"/>
      <c r="G958" s="886"/>
      <c r="H958" s="886"/>
      <c r="I958" s="888"/>
      <c r="J958" s="851"/>
      <c r="K958" s="885"/>
      <c r="L958" s="886"/>
      <c r="M958" s="886"/>
      <c r="N958" s="886"/>
      <c r="O958" s="886"/>
      <c r="P958" s="886"/>
      <c r="Q958" s="815"/>
      <c r="R958" s="815"/>
      <c r="S958" s="815"/>
      <c r="T958" s="815"/>
      <c r="U958" s="815"/>
      <c r="V958" s="815"/>
      <c r="W958" s="815"/>
      <c r="X958" s="815"/>
      <c r="Y958" s="815"/>
      <c r="Z958" s="815"/>
      <c r="AA958" s="815"/>
      <c r="AB958" s="815"/>
    </row>
    <row r="959">
      <c r="A959" s="889" t="s">
        <v>252</v>
      </c>
      <c r="B959" s="890">
        <f t="shared" ref="B959:H959" si="452">SUM(B931,B933,B935,B938,B940,B942,B945,B947, B949,B952, B954, B956)</f>
        <v>47</v>
      </c>
      <c r="C959" s="890">
        <f t="shared" si="452"/>
        <v>30</v>
      </c>
      <c r="D959" s="890">
        <f t="shared" si="452"/>
        <v>31</v>
      </c>
      <c r="E959" s="890">
        <f t="shared" si="452"/>
        <v>48</v>
      </c>
      <c r="F959" s="890">
        <f t="shared" si="452"/>
        <v>0</v>
      </c>
      <c r="G959" s="890">
        <f t="shared" si="452"/>
        <v>32</v>
      </c>
      <c r="H959" s="890">
        <f t="shared" si="452"/>
        <v>188</v>
      </c>
      <c r="I959" s="891"/>
      <c r="J959" s="851"/>
      <c r="K959" s="892" t="s">
        <v>252</v>
      </c>
      <c r="L959" s="890">
        <f t="shared" ref="L959:O959" si="453">SUM(L931,L933,L935,L938,L940,L942,L945,L947, L949,L952, L954, L956)</f>
        <v>509</v>
      </c>
      <c r="M959" s="890">
        <f t="shared" si="453"/>
        <v>321</v>
      </c>
      <c r="N959" s="890">
        <f t="shared" si="453"/>
        <v>85</v>
      </c>
      <c r="O959" s="890">
        <f t="shared" si="453"/>
        <v>406</v>
      </c>
      <c r="P959" s="890"/>
      <c r="Q959" s="815"/>
      <c r="R959" s="815"/>
      <c r="S959" s="815"/>
      <c r="T959" s="815"/>
      <c r="U959" s="815"/>
      <c r="V959" s="815"/>
      <c r="W959" s="815"/>
      <c r="X959" s="815"/>
      <c r="Y959" s="815"/>
      <c r="Z959" s="815"/>
      <c r="AA959" s="815"/>
      <c r="AB959" s="815"/>
    </row>
    <row r="960">
      <c r="A960" s="889" t="s">
        <v>121</v>
      </c>
      <c r="B960" s="890">
        <f t="shared" ref="B960:H960" si="454">SUM(B932,B934,B936,B939,B941,B943,B946,B948, B950,B953, B955, B957)</f>
        <v>0</v>
      </c>
      <c r="C960" s="890">
        <f t="shared" si="454"/>
        <v>0</v>
      </c>
      <c r="D960" s="890">
        <f t="shared" si="454"/>
        <v>0</v>
      </c>
      <c r="E960" s="890">
        <f t="shared" si="454"/>
        <v>0</v>
      </c>
      <c r="F960" s="890">
        <f t="shared" si="454"/>
        <v>0</v>
      </c>
      <c r="G960" s="890">
        <f t="shared" si="454"/>
        <v>0</v>
      </c>
      <c r="H960" s="890">
        <f t="shared" si="454"/>
        <v>0</v>
      </c>
      <c r="I960" s="891"/>
      <c r="J960" s="851"/>
      <c r="K960" s="892" t="s">
        <v>121</v>
      </c>
      <c r="L960" s="890">
        <f t="shared" ref="L960:O960" si="455">SUM(L932,L934,L936,L939,L941,L943,L946,L948, L950,L953, L955, L957)</f>
        <v>3</v>
      </c>
      <c r="M960" s="890">
        <f t="shared" si="455"/>
        <v>3</v>
      </c>
      <c r="N960" s="890">
        <f t="shared" si="455"/>
        <v>63</v>
      </c>
      <c r="O960" s="890">
        <f t="shared" si="455"/>
        <v>66</v>
      </c>
      <c r="P960" s="890"/>
      <c r="Q960" s="815"/>
      <c r="R960" s="815"/>
      <c r="S960" s="815"/>
      <c r="T960" s="815"/>
      <c r="U960" s="815"/>
      <c r="V960" s="815"/>
      <c r="W960" s="815"/>
      <c r="X960" s="815"/>
      <c r="Y960" s="815"/>
      <c r="Z960" s="815"/>
      <c r="AA960" s="815"/>
      <c r="AB960" s="815"/>
    </row>
    <row r="961">
      <c r="A961" s="295" t="s">
        <v>9</v>
      </c>
      <c r="B961" s="784">
        <f t="shared" ref="B961:H961" si="456">sum(B959:B960)</f>
        <v>47</v>
      </c>
      <c r="C961" s="784">
        <f t="shared" si="456"/>
        <v>30</v>
      </c>
      <c r="D961" s="784">
        <f t="shared" si="456"/>
        <v>31</v>
      </c>
      <c r="E961" s="784">
        <f t="shared" si="456"/>
        <v>48</v>
      </c>
      <c r="F961" s="784">
        <f t="shared" si="456"/>
        <v>0</v>
      </c>
      <c r="G961" s="784">
        <f t="shared" si="456"/>
        <v>32</v>
      </c>
      <c r="H961" s="784">
        <f t="shared" si="456"/>
        <v>188</v>
      </c>
      <c r="I961" s="893"/>
      <c r="J961" s="851"/>
      <c r="K961" s="298" t="s">
        <v>9</v>
      </c>
      <c r="L961" s="784">
        <f t="shared" ref="L961:O961" si="457">sum(L959:L960)</f>
        <v>512</v>
      </c>
      <c r="M961" s="784">
        <f t="shared" si="457"/>
        <v>324</v>
      </c>
      <c r="N961" s="784">
        <f t="shared" si="457"/>
        <v>148</v>
      </c>
      <c r="O961" s="784">
        <f t="shared" si="457"/>
        <v>472</v>
      </c>
      <c r="P961" s="784"/>
      <c r="Q961" s="815"/>
      <c r="R961" s="815"/>
      <c r="S961" s="815"/>
      <c r="T961" s="815"/>
      <c r="U961" s="815"/>
      <c r="V961" s="815"/>
      <c r="W961" s="815"/>
      <c r="X961" s="815"/>
      <c r="Y961" s="815"/>
      <c r="Z961" s="815"/>
      <c r="AA961" s="815"/>
      <c r="AB961" s="815"/>
    </row>
    <row r="962">
      <c r="A962" s="816"/>
      <c r="B962" s="817"/>
      <c r="C962" s="817"/>
      <c r="D962" s="817"/>
      <c r="E962" s="817"/>
      <c r="F962" s="817"/>
      <c r="G962" s="817"/>
      <c r="H962" s="818"/>
      <c r="I962" s="814"/>
      <c r="J962" s="815"/>
      <c r="K962" s="815"/>
      <c r="L962" s="774"/>
      <c r="M962" s="774"/>
      <c r="N962" s="774"/>
      <c r="O962" s="774"/>
      <c r="P962" s="774"/>
      <c r="Q962" s="815"/>
      <c r="R962" s="815"/>
      <c r="S962" s="815"/>
      <c r="T962" s="815"/>
      <c r="U962" s="815"/>
      <c r="V962" s="815"/>
      <c r="W962" s="815"/>
      <c r="X962" s="815"/>
      <c r="Y962" s="815"/>
      <c r="Z962" s="815"/>
      <c r="AA962" s="815"/>
      <c r="AB962" s="815"/>
    </row>
    <row r="963">
      <c r="A963" s="885"/>
      <c r="B963" s="894" t="s">
        <v>2</v>
      </c>
      <c r="C963" s="894" t="s">
        <v>3</v>
      </c>
      <c r="D963" s="894" t="s">
        <v>4</v>
      </c>
      <c r="E963" s="894" t="s">
        <v>5</v>
      </c>
      <c r="F963" s="894" t="s">
        <v>6</v>
      </c>
      <c r="G963" s="894" t="s">
        <v>7</v>
      </c>
      <c r="H963" s="895" t="s">
        <v>9</v>
      </c>
      <c r="I963" s="814"/>
      <c r="J963" s="815"/>
      <c r="K963" s="934"/>
      <c r="L963" s="774"/>
      <c r="M963" s="774"/>
      <c r="N963" s="774"/>
      <c r="O963" s="774"/>
      <c r="P963" s="774"/>
      <c r="Q963" s="815"/>
      <c r="R963" s="815"/>
      <c r="S963" s="815"/>
      <c r="T963" s="815"/>
      <c r="U963" s="815"/>
      <c r="V963" s="815"/>
      <c r="W963" s="815"/>
      <c r="X963" s="815"/>
      <c r="Y963" s="815"/>
      <c r="Z963" s="815"/>
      <c r="AA963" s="815"/>
      <c r="AB963" s="815"/>
    </row>
    <row r="964">
      <c r="A964" s="889" t="s">
        <v>252</v>
      </c>
      <c r="B964" s="890">
        <f t="shared" ref="B964:G964" si="458">(B959*130)</f>
        <v>6110</v>
      </c>
      <c r="C964" s="890">
        <f t="shared" si="458"/>
        <v>3900</v>
      </c>
      <c r="D964" s="890">
        <f t="shared" si="458"/>
        <v>4030</v>
      </c>
      <c r="E964" s="890">
        <f t="shared" si="458"/>
        <v>6240</v>
      </c>
      <c r="F964" s="890">
        <f t="shared" si="458"/>
        <v>0</v>
      </c>
      <c r="G964" s="890">
        <f t="shared" si="458"/>
        <v>4160</v>
      </c>
      <c r="H964" s="890">
        <f t="shared" ref="H964:H965" si="460">SUM(B964:G964)</f>
        <v>24440</v>
      </c>
      <c r="I964" s="814"/>
      <c r="J964" s="815"/>
      <c r="K964" s="815"/>
      <c r="L964" s="815"/>
      <c r="M964" s="815"/>
      <c r="N964" s="815"/>
      <c r="O964" s="815"/>
      <c r="P964" s="815"/>
      <c r="Q964" s="815"/>
      <c r="R964" s="815"/>
      <c r="S964" s="815"/>
      <c r="T964" s="815"/>
      <c r="U964" s="815"/>
      <c r="V964" s="815"/>
      <c r="W964" s="815"/>
      <c r="X964" s="815"/>
      <c r="Y964" s="815"/>
      <c r="Z964" s="815"/>
      <c r="AA964" s="815"/>
      <c r="AB964" s="815"/>
    </row>
    <row r="965">
      <c r="A965" s="889" t="s">
        <v>121</v>
      </c>
      <c r="B965" s="890">
        <f t="shared" ref="B965:G965" si="459">(B960*30)</f>
        <v>0</v>
      </c>
      <c r="C965" s="890">
        <f t="shared" si="459"/>
        <v>0</v>
      </c>
      <c r="D965" s="890">
        <f t="shared" si="459"/>
        <v>0</v>
      </c>
      <c r="E965" s="890">
        <f t="shared" si="459"/>
        <v>0</v>
      </c>
      <c r="F965" s="890">
        <f t="shared" si="459"/>
        <v>0</v>
      </c>
      <c r="G965" s="890">
        <f t="shared" si="459"/>
        <v>0</v>
      </c>
      <c r="H965" s="890">
        <f t="shared" si="460"/>
        <v>0</v>
      </c>
      <c r="I965" s="814"/>
      <c r="J965" s="815"/>
      <c r="K965" s="815"/>
      <c r="L965" s="815"/>
      <c r="M965" s="815"/>
      <c r="N965" s="815"/>
      <c r="O965" s="815"/>
      <c r="P965" s="815"/>
      <c r="Q965" s="815"/>
      <c r="R965" s="815"/>
      <c r="S965" s="815"/>
      <c r="T965" s="815"/>
      <c r="U965" s="815"/>
      <c r="V965" s="815"/>
      <c r="W965" s="815"/>
      <c r="X965" s="815"/>
      <c r="Y965" s="815"/>
      <c r="Z965" s="815"/>
      <c r="AA965" s="815"/>
      <c r="AB965" s="815"/>
    </row>
    <row r="966">
      <c r="A966" s="295" t="s">
        <v>9</v>
      </c>
      <c r="B966" s="784">
        <f t="shared" ref="B966:H966" si="461">sum(B964:B965)</f>
        <v>6110</v>
      </c>
      <c r="C966" s="784">
        <f t="shared" si="461"/>
        <v>3900</v>
      </c>
      <c r="D966" s="784">
        <f t="shared" si="461"/>
        <v>4030</v>
      </c>
      <c r="E966" s="784">
        <f t="shared" si="461"/>
        <v>6240</v>
      </c>
      <c r="F966" s="784">
        <f t="shared" si="461"/>
        <v>0</v>
      </c>
      <c r="G966" s="784">
        <f t="shared" si="461"/>
        <v>4160</v>
      </c>
      <c r="H966" s="784">
        <f t="shared" si="461"/>
        <v>24440</v>
      </c>
      <c r="I966" s="814"/>
      <c r="J966" s="815"/>
      <c r="K966" s="815"/>
      <c r="L966" s="815"/>
      <c r="M966" s="815"/>
      <c r="N966" s="815"/>
      <c r="O966" s="815"/>
      <c r="P966" s="815"/>
      <c r="Q966" s="815"/>
      <c r="R966" s="815"/>
      <c r="S966" s="815"/>
      <c r="T966" s="815"/>
      <c r="U966" s="815"/>
      <c r="V966" s="815"/>
      <c r="W966" s="815"/>
      <c r="X966" s="815"/>
      <c r="Y966" s="815"/>
      <c r="Z966" s="815"/>
      <c r="AA966" s="815"/>
      <c r="AB966" s="815"/>
    </row>
    <row r="967">
      <c r="A967" s="816"/>
      <c r="B967" s="817"/>
      <c r="C967" s="817"/>
      <c r="D967" s="817"/>
      <c r="E967" s="817"/>
      <c r="F967" s="817"/>
      <c r="G967" s="817"/>
      <c r="H967" s="818"/>
      <c r="I967" s="814"/>
      <c r="J967" s="815"/>
      <c r="K967" s="815"/>
      <c r="L967" s="815"/>
      <c r="M967" s="815"/>
      <c r="N967" s="815"/>
      <c r="O967" s="815"/>
      <c r="P967" s="815"/>
      <c r="Q967" s="815"/>
      <c r="R967" s="815"/>
      <c r="S967" s="815"/>
      <c r="T967" s="815"/>
      <c r="U967" s="815"/>
      <c r="V967" s="815"/>
      <c r="W967" s="815"/>
      <c r="X967" s="815"/>
      <c r="Y967" s="815"/>
      <c r="Z967" s="815"/>
      <c r="AA967" s="815"/>
      <c r="AB967" s="815"/>
    </row>
    <row r="968">
      <c r="A968" s="819"/>
      <c r="B968" s="334"/>
      <c r="C968" s="334"/>
      <c r="D968" s="334"/>
      <c r="E968" s="334"/>
      <c r="F968" s="334"/>
      <c r="G968" s="334"/>
      <c r="H968" s="334"/>
      <c r="I968" s="814"/>
      <c r="J968" s="815"/>
      <c r="K968" s="815"/>
      <c r="L968" s="816"/>
      <c r="M968" s="816"/>
      <c r="N968" s="816"/>
      <c r="O968" s="816"/>
      <c r="P968" s="816"/>
      <c r="Q968" s="816"/>
      <c r="R968" s="816"/>
      <c r="S968" s="815"/>
      <c r="T968" s="815"/>
      <c r="U968" s="815"/>
      <c r="V968" s="815"/>
      <c r="W968" s="815"/>
      <c r="X968" s="815"/>
      <c r="Y968" s="815"/>
      <c r="Z968" s="815"/>
      <c r="AA968" s="815"/>
      <c r="AB968" s="815"/>
    </row>
    <row r="969">
      <c r="A969" s="815"/>
      <c r="B969" s="814"/>
      <c r="C969" s="814"/>
      <c r="D969" s="814"/>
      <c r="E969" s="814"/>
      <c r="F969" s="814"/>
      <c r="G969" s="817"/>
      <c r="H969" s="818"/>
      <c r="I969" s="814"/>
      <c r="J969" s="815"/>
      <c r="K969" s="897" t="s">
        <v>373</v>
      </c>
      <c r="L969" s="897" t="s">
        <v>374</v>
      </c>
      <c r="M969" s="896" t="s">
        <v>280</v>
      </c>
      <c r="N969" s="897" t="s">
        <v>299</v>
      </c>
      <c r="O969" s="896" t="s">
        <v>131</v>
      </c>
      <c r="P969" s="896" t="s">
        <v>282</v>
      </c>
      <c r="Q969" s="897" t="s">
        <v>283</v>
      </c>
      <c r="R969" s="896" t="s">
        <v>284</v>
      </c>
      <c r="S969" s="896"/>
      <c r="T969" s="896"/>
      <c r="U969" s="897" t="s">
        <v>354</v>
      </c>
      <c r="V969" s="897" t="s">
        <v>284</v>
      </c>
      <c r="W969" s="815"/>
      <c r="X969" s="815"/>
      <c r="Y969" s="815"/>
      <c r="Z969" s="815"/>
      <c r="AA969" s="815"/>
      <c r="AB969" s="815"/>
    </row>
    <row r="970">
      <c r="A970" s="815"/>
      <c r="B970" s="814"/>
      <c r="C970" s="814"/>
      <c r="D970" s="814"/>
      <c r="E970" s="814"/>
      <c r="F970" s="821"/>
      <c r="G970" s="822" t="s">
        <v>35</v>
      </c>
      <c r="H970" s="823" t="s">
        <v>36</v>
      </c>
      <c r="I970" s="814"/>
      <c r="J970" s="815"/>
      <c r="K970" s="937" t="s">
        <v>305</v>
      </c>
      <c r="L970" s="937" t="s">
        <v>375</v>
      </c>
      <c r="M970" s="937">
        <v>35.0</v>
      </c>
      <c r="N970" s="937">
        <v>35.0</v>
      </c>
      <c r="O970" s="938">
        <f t="shared" ref="O970:O972" si="462">(M970-N970)</f>
        <v>0</v>
      </c>
      <c r="P970" s="939">
        <v>6500.0</v>
      </c>
      <c r="Q970" s="940">
        <f>(H795)</f>
        <v>2388</v>
      </c>
      <c r="R970" s="941">
        <f t="shared" ref="R970:R972" si="463">(Q970/P970)</f>
        <v>0.3673846154</v>
      </c>
      <c r="S970" s="941"/>
      <c r="T970" s="941"/>
      <c r="U970" s="962">
        <f t="shared" ref="U970:U972" si="464">(Q970/11*21)</f>
        <v>4558.909091</v>
      </c>
      <c r="V970" s="942">
        <f t="shared" ref="V970:V972" si="465">(U970/P970)</f>
        <v>0.7013706294</v>
      </c>
      <c r="W970" s="815"/>
      <c r="X970" s="815"/>
      <c r="Y970" s="815"/>
      <c r="Z970" s="815"/>
      <c r="AA970" s="815"/>
      <c r="AB970" s="815"/>
    </row>
    <row r="971">
      <c r="A971" s="825" t="s">
        <v>376</v>
      </c>
      <c r="B971" s="814"/>
      <c r="C971" s="814"/>
      <c r="D971" s="814"/>
      <c r="E971" s="814"/>
      <c r="F971" s="821"/>
      <c r="G971" s="221" t="s">
        <v>326</v>
      </c>
      <c r="H971" s="789">
        <v>36.0</v>
      </c>
      <c r="I971" s="814"/>
      <c r="J971" s="815"/>
      <c r="K971" s="943" t="s">
        <v>331</v>
      </c>
      <c r="L971" s="943" t="s">
        <v>377</v>
      </c>
      <c r="M971" s="943">
        <v>20.0</v>
      </c>
      <c r="N971" s="943">
        <v>15.0</v>
      </c>
      <c r="O971" s="938">
        <f t="shared" si="462"/>
        <v>5</v>
      </c>
      <c r="P971" s="944">
        <v>3500.0</v>
      </c>
      <c r="Q971" s="940">
        <f>(H876)</f>
        <v>114</v>
      </c>
      <c r="R971" s="945">
        <f t="shared" si="463"/>
        <v>0.03257142857</v>
      </c>
      <c r="S971" s="945"/>
      <c r="T971" s="945"/>
      <c r="U971" s="962">
        <f t="shared" si="464"/>
        <v>217.6363636</v>
      </c>
      <c r="V971" s="942">
        <f t="shared" si="465"/>
        <v>0.06218181818</v>
      </c>
      <c r="W971" s="815"/>
      <c r="X971" s="815"/>
      <c r="Y971" s="815"/>
      <c r="Z971" s="815"/>
      <c r="AA971" s="815"/>
      <c r="AB971" s="815"/>
    </row>
    <row r="972">
      <c r="A972" s="815"/>
      <c r="B972" s="814"/>
      <c r="C972" s="814"/>
      <c r="D972" s="814"/>
      <c r="E972" s="814"/>
      <c r="F972" s="821"/>
      <c r="G972" s="221" t="s">
        <v>365</v>
      </c>
      <c r="H972" s="789">
        <v>169.0</v>
      </c>
      <c r="I972" s="814"/>
      <c r="J972" s="815"/>
      <c r="K972" s="937" t="s">
        <v>144</v>
      </c>
      <c r="L972" s="937" t="s">
        <v>378</v>
      </c>
      <c r="M972" s="937">
        <v>15.0</v>
      </c>
      <c r="N972" s="937">
        <v>9.0</v>
      </c>
      <c r="O972" s="938">
        <f t="shared" si="462"/>
        <v>6</v>
      </c>
      <c r="P972" s="946">
        <v>1800.0</v>
      </c>
      <c r="Q972" s="940">
        <f>(H974)</f>
        <v>393</v>
      </c>
      <c r="R972" s="941">
        <f t="shared" si="463"/>
        <v>0.2183333333</v>
      </c>
      <c r="S972" s="941"/>
      <c r="T972" s="941"/>
      <c r="U972" s="962">
        <f t="shared" si="464"/>
        <v>750.2727273</v>
      </c>
      <c r="V972" s="942">
        <f t="shared" si="465"/>
        <v>0.4168181818</v>
      </c>
      <c r="W972" s="815"/>
      <c r="X972" s="815"/>
      <c r="Y972" s="815"/>
      <c r="Z972" s="815"/>
      <c r="AA972" s="815"/>
      <c r="AB972" s="815"/>
    </row>
    <row r="973">
      <c r="A973" s="815"/>
      <c r="B973" s="814"/>
      <c r="C973" s="814"/>
      <c r="D973" s="814"/>
      <c r="E973" s="814"/>
      <c r="F973" s="821"/>
      <c r="G973" s="221" t="s">
        <v>399</v>
      </c>
      <c r="H973" s="793">
        <f>(H961)</f>
        <v>188</v>
      </c>
      <c r="I973" s="814"/>
      <c r="J973" s="815"/>
      <c r="K973" s="815"/>
      <c r="L973" s="915"/>
      <c r="M973" s="915"/>
      <c r="N973" s="815"/>
      <c r="O973" s="815"/>
      <c r="P973" s="815"/>
      <c r="Q973" s="815"/>
      <c r="R973" s="815"/>
      <c r="S973" s="815"/>
      <c r="T973" s="815"/>
      <c r="U973" s="815"/>
      <c r="V973" s="815"/>
      <c r="W973" s="815"/>
      <c r="X973" s="815"/>
      <c r="Y973" s="815"/>
      <c r="Z973" s="815"/>
      <c r="AA973" s="815"/>
      <c r="AB973" s="815"/>
    </row>
    <row r="974">
      <c r="A974" s="815"/>
      <c r="B974" s="814"/>
      <c r="C974" s="814"/>
      <c r="D974" s="814"/>
      <c r="E974" s="814"/>
      <c r="F974" s="821"/>
      <c r="G974" s="822" t="s">
        <v>9</v>
      </c>
      <c r="H974" s="826">
        <f>SUM(H971:H973)</f>
        <v>393</v>
      </c>
      <c r="I974" s="814"/>
      <c r="J974" s="815"/>
      <c r="K974" s="379" t="s">
        <v>379</v>
      </c>
      <c r="L974" s="379"/>
      <c r="M974" s="379">
        <v>44.0</v>
      </c>
      <c r="N974" s="379">
        <v>37.0</v>
      </c>
      <c r="O974" s="938">
        <f t="shared" ref="O974:O977" si="467">(M974-N974)</f>
        <v>7</v>
      </c>
      <c r="P974" s="947">
        <f t="shared" ref="P974:Q974" si="466">sum(P975:P978)</f>
        <v>77000</v>
      </c>
      <c r="Q974" s="948">
        <f t="shared" si="466"/>
        <v>45466.07</v>
      </c>
      <c r="R974" s="381">
        <f t="shared" ref="R974:R977" si="468">(Q974/P974)</f>
        <v>0.5904684416</v>
      </c>
      <c r="S974" s="381"/>
      <c r="T974" s="381"/>
      <c r="U974" s="905">
        <f t="shared" ref="U974:U977" si="469">(Q974/16*30)</f>
        <v>85248.88125</v>
      </c>
      <c r="V974" s="902">
        <f t="shared" ref="V974:V977" si="470">(U974/P974)</f>
        <v>1.107128328</v>
      </c>
      <c r="W974" s="815"/>
      <c r="X974" s="815"/>
      <c r="Y974" s="815"/>
      <c r="Z974" s="815"/>
      <c r="AA974" s="815"/>
      <c r="AB974" s="815"/>
    </row>
    <row r="975">
      <c r="A975" s="815"/>
      <c r="B975" s="814"/>
      <c r="C975" s="814"/>
      <c r="D975" s="814"/>
      <c r="E975" s="814"/>
      <c r="F975" s="814"/>
      <c r="G975" s="817"/>
      <c r="H975" s="818"/>
      <c r="I975" s="814"/>
      <c r="J975" s="815"/>
      <c r="K975" s="379" t="s">
        <v>164</v>
      </c>
      <c r="L975" s="379"/>
      <c r="M975" s="379">
        <v>11.0</v>
      </c>
      <c r="N975" s="379">
        <v>11.0</v>
      </c>
      <c r="O975" s="938">
        <f t="shared" si="467"/>
        <v>0</v>
      </c>
      <c r="P975" s="947">
        <v>27000.0</v>
      </c>
      <c r="Q975" s="949">
        <f>(F992)</f>
        <v>18623.46</v>
      </c>
      <c r="R975" s="381">
        <f t="shared" si="468"/>
        <v>0.6897577778</v>
      </c>
      <c r="S975" s="381"/>
      <c r="T975" s="381"/>
      <c r="U975" s="905">
        <f t="shared" si="469"/>
        <v>34918.9875</v>
      </c>
      <c r="V975" s="902">
        <f t="shared" si="470"/>
        <v>1.293295833</v>
      </c>
      <c r="W975" s="815"/>
      <c r="X975" s="815"/>
      <c r="Y975" s="815"/>
      <c r="Z975" s="815"/>
      <c r="AA975" s="815"/>
      <c r="AB975" s="815"/>
    </row>
    <row r="976">
      <c r="A976" s="815"/>
      <c r="B976" s="814"/>
      <c r="C976" s="814"/>
      <c r="D976" s="814"/>
      <c r="E976" s="814"/>
      <c r="F976" s="814"/>
      <c r="G976" s="842" t="s">
        <v>131</v>
      </c>
      <c r="H976" s="843">
        <f>(1800-H974)</f>
        <v>1407</v>
      </c>
      <c r="I976" s="844">
        <f>(H974/1800)</f>
        <v>0.2183333333</v>
      </c>
      <c r="J976" s="815"/>
      <c r="K976" s="963" t="s">
        <v>165</v>
      </c>
      <c r="L976" s="379"/>
      <c r="M976" s="379">
        <v>11.0</v>
      </c>
      <c r="N976" s="379">
        <v>8.0</v>
      </c>
      <c r="O976" s="938">
        <f t="shared" si="467"/>
        <v>3</v>
      </c>
      <c r="P976" s="947">
        <v>21000.0</v>
      </c>
      <c r="Q976" s="949">
        <f>(G992)</f>
        <v>9545.37</v>
      </c>
      <c r="R976" s="381">
        <f t="shared" si="468"/>
        <v>0.4545414286</v>
      </c>
      <c r="S976" s="381"/>
      <c r="T976" s="381"/>
      <c r="U976" s="905">
        <f t="shared" si="469"/>
        <v>17897.56875</v>
      </c>
      <c r="V976" s="906">
        <f t="shared" si="470"/>
        <v>0.8522651786</v>
      </c>
      <c r="W976" s="815"/>
      <c r="X976" s="815"/>
      <c r="Y976" s="815"/>
      <c r="Z976" s="815"/>
      <c r="AA976" s="815"/>
      <c r="AB976" s="815"/>
    </row>
    <row r="977">
      <c r="A977" s="907"/>
      <c r="B977" s="908"/>
      <c r="C977" s="908"/>
      <c r="D977" s="908"/>
      <c r="E977" s="908"/>
      <c r="F977" s="908"/>
      <c r="G977" s="848"/>
      <c r="H977" s="792"/>
      <c r="I977" s="306"/>
      <c r="J977" s="815"/>
      <c r="K977" s="964" t="s">
        <v>166</v>
      </c>
      <c r="L977" s="965"/>
      <c r="M977" s="379">
        <v>11.0</v>
      </c>
      <c r="N977" s="379">
        <v>10.0</v>
      </c>
      <c r="O977" s="938">
        <f t="shared" si="467"/>
        <v>1</v>
      </c>
      <c r="P977" s="947">
        <v>29000.0</v>
      </c>
      <c r="Q977" s="949">
        <f>(H992)</f>
        <v>17297.24</v>
      </c>
      <c r="R977" s="381">
        <f t="shared" si="468"/>
        <v>0.5964565517</v>
      </c>
      <c r="S977" s="381"/>
      <c r="T977" s="381"/>
      <c r="U977" s="905">
        <f t="shared" si="469"/>
        <v>32432.325</v>
      </c>
      <c r="V977" s="902">
        <f t="shared" si="470"/>
        <v>1.118356034</v>
      </c>
      <c r="W977" s="815"/>
      <c r="X977" s="824"/>
      <c r="Y977" s="824"/>
      <c r="Z977" s="824"/>
      <c r="AA977" s="824"/>
      <c r="AB977" s="824"/>
    </row>
    <row r="978">
      <c r="A978" s="770" t="s">
        <v>381</v>
      </c>
      <c r="B978" s="771">
        <v>11.0</v>
      </c>
      <c r="C978" s="771">
        <v>12.0</v>
      </c>
      <c r="D978" s="771">
        <v>13.0</v>
      </c>
      <c r="E978" s="771">
        <v>14.0</v>
      </c>
      <c r="F978" s="771">
        <v>15.0</v>
      </c>
      <c r="G978" s="771">
        <v>16.0</v>
      </c>
      <c r="H978" s="772"/>
      <c r="I978" s="772"/>
      <c r="J978" s="774"/>
      <c r="K978" s="815"/>
      <c r="L978" s="915"/>
      <c r="M978" s="915"/>
      <c r="N978" s="815"/>
      <c r="O978" s="815"/>
      <c r="P978" s="815"/>
      <c r="Q978" s="815"/>
      <c r="R978" s="815"/>
      <c r="S978" s="815"/>
      <c r="T978" s="815"/>
      <c r="U978" s="815"/>
      <c r="V978" s="815"/>
      <c r="W978" s="815"/>
      <c r="X978" s="815"/>
      <c r="Y978" s="815"/>
      <c r="Z978" s="815"/>
      <c r="AA978" s="815"/>
      <c r="AB978" s="815"/>
    </row>
    <row r="979">
      <c r="A979" s="288" t="s">
        <v>156</v>
      </c>
      <c r="B979" s="910" t="s">
        <v>2</v>
      </c>
      <c r="C979" s="910" t="s">
        <v>3</v>
      </c>
      <c r="D979" s="910" t="s">
        <v>4</v>
      </c>
      <c r="E979" s="910" t="s">
        <v>5</v>
      </c>
      <c r="F979" s="910" t="s">
        <v>6</v>
      </c>
      <c r="G979" s="910" t="s">
        <v>7</v>
      </c>
      <c r="H979" s="911" t="s">
        <v>8</v>
      </c>
      <c r="I979" s="910" t="s">
        <v>9</v>
      </c>
      <c r="J979" s="815"/>
      <c r="K979" s="815"/>
      <c r="L979" s="287"/>
      <c r="M979" s="287"/>
      <c r="N979" s="287"/>
      <c r="O979" s="287"/>
      <c r="P979" s="287"/>
      <c r="Q979" s="287"/>
      <c r="R979" s="287"/>
      <c r="S979" s="287"/>
      <c r="T979" s="287"/>
      <c r="U979" s="287"/>
      <c r="V979" s="952" t="s">
        <v>300</v>
      </c>
      <c r="W979" s="815"/>
      <c r="X979" s="815"/>
      <c r="Y979" s="815"/>
      <c r="Z979" s="815"/>
      <c r="AA979" s="815"/>
      <c r="AB979" s="815"/>
    </row>
    <row r="980">
      <c r="A980" s="340" t="s">
        <v>163</v>
      </c>
      <c r="B980" s="912"/>
      <c r="C980" s="912"/>
      <c r="D980" s="912"/>
      <c r="E980" s="912"/>
      <c r="F980" s="912"/>
      <c r="G980" s="912"/>
      <c r="H980" s="912"/>
      <c r="I980" s="912"/>
      <c r="J980" s="913"/>
      <c r="K980" s="815"/>
      <c r="L980" s="287"/>
      <c r="M980" s="287"/>
      <c r="N980" s="287"/>
      <c r="O980" s="287"/>
      <c r="P980" s="287"/>
      <c r="Q980" s="287"/>
      <c r="R980" s="287"/>
      <c r="S980" s="287"/>
      <c r="T980" s="287"/>
      <c r="U980" s="287"/>
      <c r="V980" s="953" t="s">
        <v>301</v>
      </c>
      <c r="W980" s="815"/>
      <c r="X980" s="815"/>
      <c r="Y980" s="815"/>
      <c r="Z980" s="815"/>
      <c r="AA980" s="815"/>
      <c r="AB980" s="815"/>
    </row>
    <row r="981">
      <c r="A981" s="330" t="s">
        <v>164</v>
      </c>
      <c r="B981" s="344">
        <v>477.13</v>
      </c>
      <c r="C981" s="344">
        <v>661.53</v>
      </c>
      <c r="D981" s="344">
        <v>781.84</v>
      </c>
      <c r="E981" s="345">
        <v>833.26</v>
      </c>
      <c r="F981" s="529">
        <v>1314.47</v>
      </c>
      <c r="G981" s="529">
        <v>769.5</v>
      </c>
      <c r="H981" s="530">
        <v>846.27</v>
      </c>
      <c r="I981" s="347">
        <f t="shared" ref="I981:I983" si="471">SUM(B981:H981)</f>
        <v>5684</v>
      </c>
      <c r="J981" s="815"/>
      <c r="K981" s="815"/>
      <c r="L981" s="287"/>
      <c r="M981" s="287"/>
      <c r="N981" s="287"/>
      <c r="O981" s="287"/>
      <c r="P981" s="287"/>
      <c r="Q981" s="287"/>
      <c r="R981" s="287"/>
      <c r="S981" s="287"/>
      <c r="T981" s="287"/>
      <c r="U981" s="287"/>
      <c r="V981" s="954" t="s">
        <v>302</v>
      </c>
      <c r="W981" s="815"/>
      <c r="X981" s="815"/>
      <c r="Y981" s="815"/>
      <c r="Z981" s="815"/>
      <c r="AA981" s="815"/>
      <c r="AB981" s="815"/>
    </row>
    <row r="982">
      <c r="A982" s="330" t="s">
        <v>165</v>
      </c>
      <c r="B982" s="344">
        <v>170.67</v>
      </c>
      <c r="C982" s="344">
        <v>275.43</v>
      </c>
      <c r="D982" s="344">
        <v>563.3</v>
      </c>
      <c r="E982" s="345">
        <v>633.37</v>
      </c>
      <c r="F982" s="529">
        <v>700.1</v>
      </c>
      <c r="G982" s="529">
        <v>558.47</v>
      </c>
      <c r="H982" s="530">
        <v>390.53</v>
      </c>
      <c r="I982" s="347">
        <f t="shared" si="471"/>
        <v>3291.87</v>
      </c>
      <c r="J982" s="815"/>
      <c r="K982" s="815"/>
      <c r="L982" s="287"/>
      <c r="M982" s="287"/>
      <c r="N982" s="287"/>
      <c r="O982" s="287"/>
      <c r="P982" s="287"/>
      <c r="Q982" s="287"/>
      <c r="R982" s="287"/>
      <c r="S982" s="287"/>
      <c r="T982" s="287"/>
      <c r="U982" s="287"/>
      <c r="V982" s="955" t="s">
        <v>303</v>
      </c>
      <c r="W982" s="815"/>
      <c r="X982" s="815"/>
      <c r="Y982" s="815"/>
      <c r="Z982" s="815"/>
      <c r="AA982" s="815"/>
      <c r="AB982" s="815"/>
    </row>
    <row r="983">
      <c r="A983" s="330" t="s">
        <v>166</v>
      </c>
      <c r="B983" s="344">
        <v>886.42</v>
      </c>
      <c r="C983" s="344">
        <v>680.15</v>
      </c>
      <c r="D983" s="344">
        <v>868.84</v>
      </c>
      <c r="E983" s="344">
        <v>893.92</v>
      </c>
      <c r="F983" s="529">
        <v>1172.21</v>
      </c>
      <c r="G983" s="529">
        <v>889.39</v>
      </c>
      <c r="H983" s="530">
        <v>982.01</v>
      </c>
      <c r="I983" s="347">
        <f t="shared" si="471"/>
        <v>6372.94</v>
      </c>
      <c r="J983" s="815"/>
      <c r="K983" s="815"/>
      <c r="L983" s="287"/>
      <c r="M983" s="287"/>
      <c r="N983" s="287"/>
      <c r="O983" s="287"/>
      <c r="P983" s="287"/>
      <c r="Q983" s="287"/>
      <c r="R983" s="287"/>
      <c r="S983" s="287"/>
      <c r="T983" s="287"/>
      <c r="U983" s="287"/>
      <c r="V983" s="815"/>
      <c r="W983" s="815"/>
      <c r="X983" s="815"/>
      <c r="Y983" s="815"/>
      <c r="Z983" s="815"/>
      <c r="AA983" s="815"/>
      <c r="AB983" s="815"/>
    </row>
    <row r="984">
      <c r="A984" s="348" t="s">
        <v>9</v>
      </c>
      <c r="B984" s="349">
        <f t="shared" ref="B984:I984" si="472">sum(B981:B983)</f>
        <v>1534.22</v>
      </c>
      <c r="C984" s="349">
        <f t="shared" si="472"/>
        <v>1617.11</v>
      </c>
      <c r="D984" s="349">
        <f t="shared" si="472"/>
        <v>2213.98</v>
      </c>
      <c r="E984" s="349">
        <f t="shared" si="472"/>
        <v>2360.55</v>
      </c>
      <c r="F984" s="349">
        <f t="shared" si="472"/>
        <v>3186.78</v>
      </c>
      <c r="G984" s="349">
        <f t="shared" si="472"/>
        <v>2217.36</v>
      </c>
      <c r="H984" s="349">
        <f t="shared" si="472"/>
        <v>2218.81</v>
      </c>
      <c r="I984" s="349">
        <f t="shared" si="472"/>
        <v>15348.81</v>
      </c>
      <c r="J984" s="815"/>
      <c r="K984" s="815"/>
      <c r="L984" s="815"/>
      <c r="M984" s="815"/>
      <c r="N984" s="815"/>
      <c r="O984" s="815"/>
      <c r="P984" s="815"/>
      <c r="Q984" s="815"/>
      <c r="R984" s="815"/>
      <c r="S984" s="815"/>
      <c r="T984" s="815"/>
      <c r="U984" s="815"/>
      <c r="V984" s="815"/>
      <c r="W984" s="815"/>
      <c r="X984" s="815"/>
      <c r="Y984" s="815"/>
      <c r="Z984" s="815"/>
      <c r="AA984" s="815"/>
      <c r="AB984" s="815"/>
    </row>
    <row r="985">
      <c r="A985" s="816"/>
      <c r="B985" s="817"/>
      <c r="C985" s="817"/>
      <c r="D985" s="817"/>
      <c r="E985" s="817"/>
      <c r="F985" s="817"/>
      <c r="G985" s="817"/>
      <c r="H985" s="818"/>
      <c r="I985" s="817"/>
      <c r="J985" s="815"/>
      <c r="K985" s="815"/>
      <c r="L985" s="815"/>
      <c r="M985" s="815"/>
      <c r="N985" s="815"/>
      <c r="O985" s="815"/>
      <c r="P985" s="815"/>
      <c r="Q985" s="815"/>
      <c r="R985" s="815"/>
      <c r="S985" s="815"/>
      <c r="T985" s="815"/>
      <c r="U985" s="815"/>
      <c r="V985" s="815"/>
      <c r="W985" s="815"/>
      <c r="X985" s="815"/>
      <c r="Y985" s="815"/>
      <c r="Z985" s="815"/>
      <c r="AA985" s="815"/>
      <c r="AB985" s="815"/>
    </row>
    <row r="986">
      <c r="A986" s="819"/>
      <c r="B986" s="334"/>
      <c r="C986" s="334"/>
      <c r="D986" s="334"/>
      <c r="E986" s="334"/>
      <c r="F986" s="334"/>
      <c r="G986" s="334"/>
      <c r="H986" s="334"/>
      <c r="I986" s="334"/>
      <c r="J986" s="815"/>
      <c r="K986" s="815"/>
      <c r="L986" s="815"/>
      <c r="M986" s="815"/>
      <c r="N986" s="815"/>
      <c r="O986" s="815"/>
      <c r="P986" s="815"/>
      <c r="Q986" s="815"/>
      <c r="R986" s="815"/>
      <c r="S986" s="815"/>
      <c r="T986" s="815"/>
      <c r="U986" s="815"/>
      <c r="V986" s="815"/>
      <c r="W986" s="815"/>
      <c r="X986" s="815"/>
      <c r="Y986" s="815"/>
      <c r="Z986" s="815"/>
      <c r="AA986" s="815"/>
      <c r="AB986" s="815"/>
    </row>
    <row r="987">
      <c r="A987" s="815"/>
      <c r="B987" s="814"/>
      <c r="C987" s="814"/>
      <c r="D987" s="814"/>
      <c r="E987" s="817"/>
      <c r="F987" s="817"/>
      <c r="G987" s="817"/>
      <c r="H987" s="818"/>
      <c r="I987" s="814"/>
      <c r="J987" s="815"/>
      <c r="K987" s="815"/>
      <c r="L987" s="815"/>
      <c r="M987" s="815"/>
      <c r="N987" s="815"/>
      <c r="O987" s="815"/>
      <c r="P987" s="815"/>
      <c r="Q987" s="815"/>
      <c r="R987" s="815"/>
      <c r="S987" s="815"/>
      <c r="T987" s="815"/>
      <c r="U987" s="815"/>
      <c r="V987" s="815"/>
      <c r="W987" s="815"/>
      <c r="X987" s="815"/>
      <c r="Y987" s="815"/>
      <c r="Z987" s="815"/>
      <c r="AA987" s="815"/>
      <c r="AB987" s="815"/>
    </row>
    <row r="988">
      <c r="A988" s="815"/>
      <c r="B988" s="814"/>
      <c r="C988" s="814"/>
      <c r="D988" s="821"/>
      <c r="E988" s="822" t="s">
        <v>35</v>
      </c>
      <c r="F988" s="822" t="s">
        <v>164</v>
      </c>
      <c r="G988" s="822" t="s">
        <v>165</v>
      </c>
      <c r="H988" s="823" t="s">
        <v>166</v>
      </c>
      <c r="I988" s="6"/>
      <c r="J988" s="815"/>
      <c r="K988" s="815"/>
      <c r="L988" s="915"/>
      <c r="M988" s="915"/>
      <c r="N988" s="815"/>
      <c r="O988" s="815"/>
      <c r="P988" s="815"/>
      <c r="Q988" s="815"/>
      <c r="R988" s="815"/>
      <c r="S988" s="815"/>
      <c r="T988" s="815"/>
      <c r="U988" s="815"/>
      <c r="V988" s="815"/>
      <c r="W988" s="815"/>
      <c r="X988" s="815"/>
      <c r="Y988" s="815"/>
      <c r="Z988" s="815"/>
      <c r="AA988" s="815"/>
      <c r="AB988" s="815"/>
    </row>
    <row r="989">
      <c r="A989" s="815"/>
      <c r="B989" s="814"/>
      <c r="C989" s="814"/>
      <c r="D989" s="821"/>
      <c r="E989" s="221" t="s">
        <v>326</v>
      </c>
      <c r="F989" s="403">
        <f t="shared" ref="F989:H989" si="473">(F654)</f>
        <v>6469.73</v>
      </c>
      <c r="G989" s="403">
        <f t="shared" si="473"/>
        <v>3126.75</v>
      </c>
      <c r="H989" s="403">
        <f t="shared" si="473"/>
        <v>5462.15</v>
      </c>
      <c r="I989" s="6"/>
      <c r="J989" s="815"/>
      <c r="K989" s="815"/>
      <c r="L989" s="915"/>
      <c r="M989" s="915"/>
      <c r="N989" s="815"/>
      <c r="O989" s="815"/>
      <c r="P989" s="815"/>
      <c r="Q989" s="815"/>
      <c r="R989" s="815"/>
      <c r="S989" s="815"/>
      <c r="T989" s="815"/>
      <c r="U989" s="815"/>
      <c r="V989" s="815"/>
      <c r="W989" s="815"/>
      <c r="X989" s="815"/>
      <c r="Y989" s="815"/>
      <c r="Z989" s="815"/>
      <c r="AA989" s="815"/>
      <c r="AB989" s="815"/>
    </row>
    <row r="990">
      <c r="A990" s="815"/>
      <c r="B990" s="814"/>
      <c r="C990" s="814"/>
      <c r="D990" s="821"/>
      <c r="E990" s="221" t="s">
        <v>365</v>
      </c>
      <c r="F990" s="351">
        <v>6469.73</v>
      </c>
      <c r="G990" s="351">
        <v>3126.75</v>
      </c>
      <c r="H990" s="351">
        <v>5462.15</v>
      </c>
      <c r="I990" s="6"/>
      <c r="J990" s="815"/>
      <c r="K990" s="915"/>
      <c r="L990" s="815"/>
      <c r="M990" s="815"/>
      <c r="N990" s="815"/>
      <c r="O990" s="815"/>
      <c r="P990" s="815"/>
      <c r="Q990" s="815"/>
      <c r="R990" s="815"/>
      <c r="S990" s="815"/>
      <c r="T990" s="815"/>
      <c r="U990" s="815"/>
      <c r="V990" s="815"/>
      <c r="W990" s="815"/>
      <c r="X990" s="815"/>
      <c r="Y990" s="815"/>
      <c r="Z990" s="815"/>
      <c r="AA990" s="815"/>
      <c r="AB990" s="815"/>
    </row>
    <row r="991">
      <c r="A991" s="815"/>
      <c r="B991" s="814"/>
      <c r="C991" s="814"/>
      <c r="D991" s="821"/>
      <c r="E991" s="221" t="s">
        <v>399</v>
      </c>
      <c r="F991" s="351">
        <f>(I981)</f>
        <v>5684</v>
      </c>
      <c r="G991" s="351">
        <f>(I982)</f>
        <v>3291.87</v>
      </c>
      <c r="H991" s="351">
        <f>(I983)</f>
        <v>6372.94</v>
      </c>
      <c r="I991" s="6"/>
      <c r="J991" s="815"/>
      <c r="K991" s="915"/>
      <c r="L991" s="815"/>
      <c r="M991" s="815"/>
      <c r="N991" s="815"/>
      <c r="O991" s="815"/>
      <c r="P991" s="815"/>
      <c r="Q991" s="815"/>
      <c r="R991" s="815"/>
      <c r="S991" s="815"/>
      <c r="T991" s="815"/>
      <c r="U991" s="815"/>
      <c r="V991" s="815"/>
      <c r="W991" s="815"/>
      <c r="X991" s="815"/>
      <c r="Y991" s="815"/>
      <c r="Z991" s="815"/>
      <c r="AA991" s="815"/>
      <c r="AB991" s="815"/>
    </row>
    <row r="992">
      <c r="A992" s="815"/>
      <c r="B992" s="814"/>
      <c r="C992" s="814"/>
      <c r="D992" s="821"/>
      <c r="E992" s="353" t="s">
        <v>9</v>
      </c>
      <c r="F992" s="354">
        <f t="shared" ref="F992:H992" si="474">SUM(F989:F991)</f>
        <v>18623.46</v>
      </c>
      <c r="G992" s="354">
        <f t="shared" si="474"/>
        <v>9545.37</v>
      </c>
      <c r="H992" s="354">
        <f t="shared" si="474"/>
        <v>17297.24</v>
      </c>
      <c r="I992" s="6"/>
      <c r="J992" s="815"/>
      <c r="K992" s="915"/>
      <c r="L992" s="815"/>
      <c r="M992" s="815"/>
      <c r="N992" s="815"/>
      <c r="O992" s="815"/>
      <c r="P992" s="815"/>
      <c r="Q992" s="815"/>
      <c r="R992" s="815"/>
      <c r="S992" s="815"/>
      <c r="T992" s="815"/>
      <c r="U992" s="815"/>
      <c r="V992" s="815"/>
      <c r="W992" s="815"/>
      <c r="X992" s="815"/>
      <c r="Y992" s="815"/>
      <c r="Z992" s="815"/>
      <c r="AA992" s="815"/>
      <c r="AB992" s="815"/>
    </row>
    <row r="993">
      <c r="A993" s="815"/>
      <c r="B993" s="814"/>
      <c r="C993" s="814"/>
      <c r="D993" s="821"/>
      <c r="E993" s="838" t="s">
        <v>167</v>
      </c>
      <c r="F993" s="916">
        <f>(F992/27000)</f>
        <v>0.6897577778</v>
      </c>
      <c r="G993" s="916">
        <f>(G992/21000)</f>
        <v>0.4545414286</v>
      </c>
      <c r="H993" s="916">
        <f>(H992/29000)</f>
        <v>0.5964565517</v>
      </c>
      <c r="I993" s="6"/>
      <c r="J993" s="815"/>
      <c r="K993" s="815"/>
      <c r="L993" s="815"/>
      <c r="M993" s="815"/>
      <c r="N993" s="815"/>
      <c r="O993" s="815"/>
      <c r="P993" s="815"/>
      <c r="Q993" s="815"/>
      <c r="R993" s="815"/>
      <c r="S993" s="815"/>
      <c r="T993" s="815"/>
      <c r="U993" s="815"/>
      <c r="V993" s="815"/>
      <c r="W993" s="815"/>
      <c r="X993" s="815"/>
      <c r="Y993" s="815"/>
      <c r="Z993" s="815"/>
      <c r="AA993" s="815"/>
      <c r="AB993" s="815"/>
    </row>
    <row r="994">
      <c r="A994" s="815"/>
      <c r="B994" s="814"/>
      <c r="C994" s="814"/>
      <c r="D994" s="814"/>
      <c r="E994" s="917" t="s">
        <v>339</v>
      </c>
      <c r="F994" s="823">
        <f t="shared" ref="F994:H994" si="475">(F992/16*30)</f>
        <v>34918.9875</v>
      </c>
      <c r="G994" s="823">
        <f t="shared" si="475"/>
        <v>17897.56875</v>
      </c>
      <c r="H994" s="823">
        <f t="shared" si="475"/>
        <v>32432.325</v>
      </c>
      <c r="I994" s="6"/>
      <c r="J994" s="815"/>
      <c r="K994" s="815"/>
      <c r="L994" s="815"/>
      <c r="M994" s="815"/>
      <c r="N994" s="815"/>
      <c r="O994" s="815"/>
      <c r="P994" s="815"/>
      <c r="Q994" s="815"/>
      <c r="R994" s="815"/>
      <c r="S994" s="815"/>
      <c r="T994" s="815"/>
      <c r="U994" s="815"/>
      <c r="V994" s="815"/>
      <c r="W994" s="815"/>
      <c r="X994" s="815"/>
      <c r="Y994" s="815"/>
      <c r="Z994" s="815"/>
      <c r="AA994" s="815"/>
      <c r="AB994" s="815"/>
    </row>
    <row r="995">
      <c r="A995" s="816"/>
      <c r="B995" s="817"/>
      <c r="C995" s="817"/>
      <c r="D995" s="817"/>
      <c r="E995" s="817"/>
      <c r="F995" s="817"/>
      <c r="G995" s="817"/>
      <c r="H995" s="818"/>
      <c r="I995" s="817"/>
      <c r="J995" s="815"/>
      <c r="K995" s="815"/>
      <c r="L995" s="815"/>
      <c r="M995" s="815"/>
      <c r="N995" s="815"/>
      <c r="O995" s="815"/>
      <c r="P995" s="815"/>
      <c r="Q995" s="815"/>
      <c r="R995" s="815"/>
      <c r="S995" s="815"/>
      <c r="T995" s="815"/>
      <c r="U995" s="815"/>
      <c r="V995" s="815"/>
      <c r="W995" s="815"/>
      <c r="X995" s="815"/>
      <c r="Y995" s="815"/>
      <c r="Z995" s="815"/>
      <c r="AA995" s="815"/>
      <c r="AB995" s="815"/>
    </row>
    <row r="996">
      <c r="A996" s="320"/>
      <c r="B996" s="813"/>
      <c r="C996" s="813"/>
      <c r="D996" s="813"/>
      <c r="E996" s="813"/>
      <c r="F996" s="813"/>
      <c r="G996" s="813"/>
      <c r="H996" s="918"/>
      <c r="I996" s="813" t="s">
        <v>9</v>
      </c>
      <c r="J996" s="815"/>
      <c r="K996" s="815"/>
      <c r="L996" s="815"/>
      <c r="M996" s="815"/>
      <c r="N996" s="815"/>
      <c r="O996" s="815"/>
      <c r="P996" s="815"/>
      <c r="Q996" s="815"/>
      <c r="R996" s="815"/>
      <c r="S996" s="815"/>
      <c r="T996" s="815"/>
      <c r="U996" s="815"/>
      <c r="V996" s="815"/>
      <c r="W996" s="815"/>
      <c r="X996" s="815"/>
      <c r="Y996" s="815"/>
      <c r="Z996" s="815"/>
      <c r="AA996" s="815"/>
      <c r="AB996" s="815"/>
    </row>
    <row r="997">
      <c r="A997" s="819" t="s">
        <v>168</v>
      </c>
      <c r="B997" s="356">
        <f t="shared" ref="B997:G997" si="476">sum(B789, B870, B918,B968,B986)</f>
        <v>0</v>
      </c>
      <c r="C997" s="356">
        <f t="shared" si="476"/>
        <v>0</v>
      </c>
      <c r="D997" s="356">
        <f t="shared" si="476"/>
        <v>0</v>
      </c>
      <c r="E997" s="356">
        <f t="shared" si="476"/>
        <v>0</v>
      </c>
      <c r="F997" s="356">
        <f t="shared" si="476"/>
        <v>0</v>
      </c>
      <c r="G997" s="356">
        <f t="shared" si="476"/>
        <v>0</v>
      </c>
      <c r="H997" s="334">
        <f>SUM(H986)</f>
        <v>0</v>
      </c>
      <c r="I997" s="356">
        <f>SUM(B997:H997)</f>
        <v>0</v>
      </c>
      <c r="J997" s="815"/>
      <c r="K997" s="815"/>
      <c r="L997" s="815"/>
      <c r="M997" s="815"/>
      <c r="N997" s="815"/>
      <c r="O997" s="815"/>
      <c r="P997" s="815"/>
      <c r="Q997" s="815"/>
      <c r="R997" s="815"/>
      <c r="S997" s="815"/>
      <c r="T997" s="815"/>
      <c r="U997" s="815"/>
      <c r="V997" s="815"/>
      <c r="W997" s="815"/>
      <c r="X997" s="815"/>
      <c r="Y997" s="815"/>
      <c r="Z997" s="815"/>
      <c r="AA997" s="815"/>
      <c r="AB997" s="815"/>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row>
    <row r="1000">
      <c r="A1000" s="770" t="s">
        <v>404</v>
      </c>
      <c r="B1000" s="771">
        <v>18.0</v>
      </c>
      <c r="C1000" s="771">
        <v>19.0</v>
      </c>
      <c r="D1000" s="771">
        <v>20.0</v>
      </c>
      <c r="E1000" s="771">
        <v>21.0</v>
      </c>
      <c r="F1000" s="771">
        <v>22.0</v>
      </c>
      <c r="G1000" s="771">
        <v>23.0</v>
      </c>
      <c r="H1000" s="772"/>
      <c r="I1000" s="772"/>
      <c r="J1000" s="773"/>
      <c r="K1000" s="770" t="s">
        <v>404</v>
      </c>
      <c r="L1000" s="772"/>
      <c r="M1000" s="772"/>
      <c r="N1000" s="772"/>
      <c r="O1000" s="772"/>
      <c r="P1000" s="772"/>
      <c r="Q1000" s="774"/>
      <c r="R1000" s="774"/>
      <c r="S1000" s="774"/>
      <c r="T1000" s="774"/>
      <c r="U1000" s="774"/>
      <c r="V1000" s="774"/>
      <c r="W1000" s="774"/>
      <c r="X1000" s="774"/>
      <c r="Y1000" s="774"/>
      <c r="Z1000" s="774"/>
      <c r="AA1000" s="774"/>
      <c r="AB1000" s="774"/>
    </row>
    <row r="1001">
      <c r="A1001" s="775" t="s">
        <v>305</v>
      </c>
      <c r="B1001" s="776" t="s">
        <v>2</v>
      </c>
      <c r="C1001" s="776" t="s">
        <v>3</v>
      </c>
      <c r="D1001" s="776" t="s">
        <v>4</v>
      </c>
      <c r="E1001" s="776" t="s">
        <v>5</v>
      </c>
      <c r="F1001" s="776" t="s">
        <v>6</v>
      </c>
      <c r="G1001" s="776" t="s">
        <v>7</v>
      </c>
      <c r="H1001" s="776" t="s">
        <v>9</v>
      </c>
      <c r="I1001" s="776" t="s">
        <v>71</v>
      </c>
      <c r="J1001" s="773"/>
      <c r="K1001" s="776" t="s">
        <v>70</v>
      </c>
      <c r="L1001" s="776" t="s">
        <v>72</v>
      </c>
      <c r="M1001" s="776" t="s">
        <v>13</v>
      </c>
      <c r="N1001" s="777" t="s">
        <v>73</v>
      </c>
      <c r="O1001" s="776" t="s">
        <v>13</v>
      </c>
      <c r="P1001" s="777" t="s">
        <v>74</v>
      </c>
      <c r="Q1001" s="774"/>
      <c r="R1001" s="774"/>
      <c r="S1001" s="774"/>
      <c r="T1001" s="774"/>
      <c r="U1001" s="774"/>
      <c r="V1001" s="774"/>
      <c r="W1001" s="774"/>
      <c r="X1001" s="774"/>
      <c r="Y1001" s="774"/>
      <c r="Z1001" s="774"/>
      <c r="AA1001" s="774"/>
      <c r="AB1001" s="774"/>
    </row>
    <row r="1002">
      <c r="A1002" s="778" t="s">
        <v>75</v>
      </c>
      <c r="B1002" s="779">
        <f t="shared" ref="B1002:G1002" si="477"> sum(B1003, B1004, B1005, B1006,B1007,B1008,B1009,B1010,B1011,B1012,B1013,B1014)</f>
        <v>8</v>
      </c>
      <c r="C1002" s="779">
        <f t="shared" si="477"/>
        <v>40</v>
      </c>
      <c r="D1002" s="779">
        <f t="shared" si="477"/>
        <v>20</v>
      </c>
      <c r="E1002" s="779">
        <f t="shared" si="477"/>
        <v>41</v>
      </c>
      <c r="F1002" s="779">
        <f t="shared" si="477"/>
        <v>27</v>
      </c>
      <c r="G1002" s="779">
        <f t="shared" si="477"/>
        <v>10</v>
      </c>
      <c r="H1002" s="780">
        <f t="shared" ref="H1002:H1021" si="478">SUM(B1002:G1002)</f>
        <v>146</v>
      </c>
      <c r="I1002" s="779">
        <v>0.0</v>
      </c>
      <c r="J1002" s="773"/>
      <c r="K1002" s="778" t="s">
        <v>75</v>
      </c>
      <c r="L1002" s="779"/>
      <c r="M1002" s="779"/>
      <c r="N1002" s="779"/>
      <c r="O1002" s="779"/>
      <c r="P1002" s="779"/>
      <c r="Q1002" s="774"/>
      <c r="R1002" s="774"/>
      <c r="S1002" s="774"/>
      <c r="T1002" s="774"/>
      <c r="U1002" s="774"/>
      <c r="V1002" s="774"/>
      <c r="W1002" s="774"/>
      <c r="X1002" s="774"/>
      <c r="Y1002" s="774"/>
      <c r="Z1002" s="774"/>
      <c r="AA1002" s="774"/>
      <c r="AB1002" s="774"/>
    </row>
    <row r="1003">
      <c r="A1003" s="781" t="s">
        <v>76</v>
      </c>
      <c r="B1003" s="782">
        <v>0.0</v>
      </c>
      <c r="C1003" s="782">
        <v>14.0</v>
      </c>
      <c r="D1003" s="782">
        <v>8.0</v>
      </c>
      <c r="E1003" s="782">
        <v>12.0</v>
      </c>
      <c r="F1003" s="782">
        <v>6.0</v>
      </c>
      <c r="G1003" s="782">
        <v>6.0</v>
      </c>
      <c r="H1003" s="783">
        <f t="shared" si="478"/>
        <v>46</v>
      </c>
      <c r="I1003" s="784">
        <f>sum(H1003:H1005)</f>
        <v>64</v>
      </c>
      <c r="J1003" s="785"/>
      <c r="K1003" s="781" t="s">
        <v>76</v>
      </c>
      <c r="L1003" s="786">
        <v>100.0</v>
      </c>
      <c r="M1003" s="784">
        <f>(L1003-H1003)</f>
        <v>54</v>
      </c>
      <c r="N1003" s="782">
        <v>20.0</v>
      </c>
      <c r="O1003" s="784">
        <f t="shared" ref="O1003:O1004" si="479">sum(M1003,N1003)</f>
        <v>74</v>
      </c>
      <c r="P1003" s="786">
        <v>4.0</v>
      </c>
      <c r="Q1003" s="966" t="s">
        <v>405</v>
      </c>
      <c r="R1003" s="774"/>
      <c r="S1003" s="774"/>
      <c r="T1003" s="774"/>
      <c r="U1003" s="774"/>
      <c r="V1003" s="774"/>
      <c r="W1003" s="774"/>
      <c r="X1003" s="774"/>
      <c r="Y1003" s="774"/>
      <c r="Z1003" s="774"/>
      <c r="AA1003" s="774"/>
      <c r="AB1003" s="774"/>
    </row>
    <row r="1004">
      <c r="A1004" s="788" t="s">
        <v>77</v>
      </c>
      <c r="B1004" s="789">
        <v>0.0</v>
      </c>
      <c r="C1004" s="790">
        <v>0.0</v>
      </c>
      <c r="D1004" s="790">
        <v>0.0</v>
      </c>
      <c r="E1004" s="790">
        <v>0.0</v>
      </c>
      <c r="F1004" s="790">
        <v>0.0</v>
      </c>
      <c r="G1004" s="796">
        <v>0.0</v>
      </c>
      <c r="H1004" s="791">
        <f t="shared" si="478"/>
        <v>0</v>
      </c>
      <c r="I1004" s="306">
        <f>(I1003/60)</f>
        <v>1.066666667</v>
      </c>
      <c r="J1004" s="785"/>
      <c r="K1004" s="788" t="s">
        <v>77</v>
      </c>
      <c r="L1004" s="789">
        <v>26.0</v>
      </c>
      <c r="M1004" s="793">
        <f>(L1004-H1004-H1005)</f>
        <v>8</v>
      </c>
      <c r="N1004" s="790">
        <v>20.0</v>
      </c>
      <c r="O1004" s="792">
        <f t="shared" si="479"/>
        <v>28</v>
      </c>
      <c r="P1004" s="793"/>
      <c r="Q1004" s="966" t="s">
        <v>406</v>
      </c>
      <c r="R1004" s="774"/>
      <c r="S1004" s="774"/>
      <c r="T1004" s="774"/>
      <c r="U1004" s="774"/>
      <c r="V1004" s="774"/>
      <c r="W1004" s="774"/>
      <c r="X1004" s="774"/>
      <c r="Y1004" s="774"/>
      <c r="Z1004" s="774"/>
      <c r="AA1004" s="774"/>
      <c r="AB1004" s="774"/>
    </row>
    <row r="1005">
      <c r="A1005" s="788" t="s">
        <v>78</v>
      </c>
      <c r="B1005" s="789">
        <v>0.0</v>
      </c>
      <c r="C1005" s="790">
        <v>10.0</v>
      </c>
      <c r="D1005" s="790">
        <v>2.0</v>
      </c>
      <c r="E1005" s="790">
        <v>6.0</v>
      </c>
      <c r="F1005" s="790">
        <v>0.0</v>
      </c>
      <c r="G1005" s="796">
        <v>0.0</v>
      </c>
      <c r="H1005" s="791">
        <f t="shared" si="478"/>
        <v>18</v>
      </c>
      <c r="I1005" s="792"/>
      <c r="J1005" s="785"/>
      <c r="K1005" s="788" t="s">
        <v>78</v>
      </c>
      <c r="L1005" s="793" t="s">
        <v>79</v>
      </c>
      <c r="M1005" s="792" t="s">
        <v>79</v>
      </c>
      <c r="N1005" s="790" t="s">
        <v>79</v>
      </c>
      <c r="O1005" s="792" t="s">
        <v>79</v>
      </c>
      <c r="P1005" s="793"/>
      <c r="Q1005" s="774"/>
      <c r="R1005" s="774"/>
      <c r="S1005" s="774"/>
      <c r="T1005" s="774"/>
      <c r="U1005" s="774"/>
      <c r="V1005" s="774"/>
      <c r="W1005" s="774"/>
      <c r="X1005" s="774"/>
      <c r="Y1005" s="774"/>
      <c r="Z1005" s="774"/>
      <c r="AA1005" s="774"/>
      <c r="AB1005" s="774"/>
    </row>
    <row r="1006">
      <c r="A1006" s="781" t="s">
        <v>81</v>
      </c>
      <c r="B1006" s="786">
        <v>4.0</v>
      </c>
      <c r="C1006" s="786">
        <v>0.0</v>
      </c>
      <c r="D1006" s="786">
        <v>1.0</v>
      </c>
      <c r="E1006" s="786">
        <v>4.0</v>
      </c>
      <c r="F1006" s="786">
        <v>9.0</v>
      </c>
      <c r="G1006" s="782">
        <v>4.0</v>
      </c>
      <c r="H1006" s="783">
        <f t="shared" si="478"/>
        <v>22</v>
      </c>
      <c r="I1006" s="784">
        <f>sum(H1006:H1008)</f>
        <v>22</v>
      </c>
      <c r="J1006" s="794"/>
      <c r="K1006" s="781" t="s">
        <v>81</v>
      </c>
      <c r="L1006" s="786">
        <v>22.0</v>
      </c>
      <c r="M1006" s="784">
        <f>(L1006-H1006)</f>
        <v>0</v>
      </c>
      <c r="N1006" s="782">
        <v>25.0</v>
      </c>
      <c r="O1006" s="784">
        <f t="shared" ref="O1006:O1007" si="480">sum(M1006,N1006)</f>
        <v>25</v>
      </c>
      <c r="P1006" s="786">
        <v>3.0</v>
      </c>
      <c r="Q1006" s="774"/>
      <c r="R1006" s="774"/>
      <c r="S1006" s="774"/>
      <c r="T1006" s="774"/>
      <c r="U1006" s="774"/>
      <c r="V1006" s="774"/>
      <c r="W1006" s="774"/>
      <c r="X1006" s="774"/>
      <c r="Y1006" s="774"/>
      <c r="Z1006" s="774"/>
      <c r="AA1006" s="774"/>
      <c r="AB1006" s="774"/>
    </row>
    <row r="1007">
      <c r="A1007" s="788" t="s">
        <v>77</v>
      </c>
      <c r="B1007" s="789">
        <v>0.0</v>
      </c>
      <c r="C1007" s="790">
        <v>0.0</v>
      </c>
      <c r="D1007" s="790">
        <v>0.0</v>
      </c>
      <c r="E1007" s="790">
        <v>0.0</v>
      </c>
      <c r="F1007" s="790">
        <v>0.0</v>
      </c>
      <c r="G1007" s="790">
        <v>0.0</v>
      </c>
      <c r="H1007" s="791">
        <f t="shared" si="478"/>
        <v>0</v>
      </c>
      <c r="I1007" s="306">
        <f>(I1006/60)</f>
        <v>0.3666666667</v>
      </c>
      <c r="J1007" s="794"/>
      <c r="K1007" s="788" t="s">
        <v>77</v>
      </c>
      <c r="L1007" s="789">
        <v>0.0</v>
      </c>
      <c r="M1007" s="793">
        <f>(L1007-H1007-H1008)</f>
        <v>0</v>
      </c>
      <c r="N1007" s="790">
        <v>5.0</v>
      </c>
      <c r="O1007" s="792">
        <f t="shared" si="480"/>
        <v>5</v>
      </c>
      <c r="P1007" s="792"/>
      <c r="Q1007" s="774"/>
      <c r="R1007" s="774"/>
      <c r="S1007" s="774"/>
      <c r="T1007" s="774"/>
      <c r="U1007" s="774"/>
      <c r="V1007" s="774"/>
      <c r="W1007" s="774"/>
      <c r="X1007" s="774"/>
      <c r="Y1007" s="774"/>
      <c r="Z1007" s="774"/>
      <c r="AA1007" s="774"/>
      <c r="AB1007" s="774"/>
    </row>
    <row r="1008">
      <c r="A1008" s="788" t="s">
        <v>78</v>
      </c>
      <c r="B1008" s="789">
        <v>0.0</v>
      </c>
      <c r="C1008" s="790">
        <v>0.0</v>
      </c>
      <c r="D1008" s="790">
        <v>0.0</v>
      </c>
      <c r="E1008" s="790">
        <v>0.0</v>
      </c>
      <c r="F1008" s="790">
        <v>0.0</v>
      </c>
      <c r="G1008" s="790">
        <v>0.0</v>
      </c>
      <c r="H1008" s="791">
        <f t="shared" si="478"/>
        <v>0</v>
      </c>
      <c r="I1008" s="792"/>
      <c r="J1008" s="794"/>
      <c r="K1008" s="788" t="s">
        <v>78</v>
      </c>
      <c r="L1008" s="793" t="s">
        <v>79</v>
      </c>
      <c r="M1008" s="792" t="s">
        <v>79</v>
      </c>
      <c r="N1008" s="790" t="s">
        <v>79</v>
      </c>
      <c r="O1008" s="792" t="s">
        <v>79</v>
      </c>
      <c r="P1008" s="792"/>
      <c r="Q1008" s="774"/>
      <c r="R1008" s="774"/>
      <c r="S1008" s="774"/>
      <c r="T1008" s="774"/>
      <c r="U1008" s="774"/>
      <c r="V1008" s="774"/>
      <c r="W1008" s="774"/>
      <c r="X1008" s="774"/>
      <c r="Y1008" s="774"/>
      <c r="Z1008" s="774"/>
      <c r="AA1008" s="774"/>
      <c r="AB1008" s="774"/>
    </row>
    <row r="1009">
      <c r="A1009" s="781"/>
      <c r="B1009" s="782">
        <v>0.0</v>
      </c>
      <c r="C1009" s="782">
        <v>0.0</v>
      </c>
      <c r="D1009" s="782">
        <v>0.0</v>
      </c>
      <c r="E1009" s="782">
        <v>0.0</v>
      </c>
      <c r="F1009" s="782">
        <v>0.0</v>
      </c>
      <c r="G1009" s="782">
        <v>0.0</v>
      </c>
      <c r="H1009" s="783">
        <f t="shared" si="478"/>
        <v>0</v>
      </c>
      <c r="I1009" s="784">
        <f>sum(H1009:H1011)</f>
        <v>0</v>
      </c>
      <c r="J1009" s="920"/>
      <c r="K1009" s="781"/>
      <c r="L1009" s="786">
        <v>35.0</v>
      </c>
      <c r="M1009" s="784">
        <f>(L1009-H1009)</f>
        <v>35</v>
      </c>
      <c r="N1009" s="782"/>
      <c r="O1009" s="784">
        <f t="shared" ref="O1009:O1010" si="481">sum(M1009,N1009)</f>
        <v>35</v>
      </c>
      <c r="P1009" s="784"/>
      <c r="Q1009" s="774"/>
      <c r="R1009" s="774"/>
      <c r="S1009" s="774"/>
      <c r="T1009" s="774"/>
      <c r="U1009" s="774"/>
      <c r="V1009" s="774"/>
      <c r="W1009" s="774"/>
      <c r="X1009" s="774"/>
      <c r="Y1009" s="774"/>
      <c r="Z1009" s="774"/>
      <c r="AA1009" s="774"/>
      <c r="AB1009" s="774"/>
    </row>
    <row r="1010">
      <c r="A1010" s="788" t="s">
        <v>77</v>
      </c>
      <c r="B1010" s="789">
        <v>0.0</v>
      </c>
      <c r="C1010" s="790">
        <v>0.0</v>
      </c>
      <c r="D1010" s="790">
        <v>0.0</v>
      </c>
      <c r="E1010" s="790">
        <v>0.0</v>
      </c>
      <c r="F1010" s="790">
        <v>0.0</v>
      </c>
      <c r="G1010" s="796">
        <v>0.0</v>
      </c>
      <c r="H1010" s="791">
        <f t="shared" si="478"/>
        <v>0</v>
      </c>
      <c r="I1010" s="306">
        <f>(I1009/60)</f>
        <v>0</v>
      </c>
      <c r="J1010" s="920"/>
      <c r="K1010" s="788" t="s">
        <v>77</v>
      </c>
      <c r="L1010" s="789">
        <v>5.0</v>
      </c>
      <c r="M1010" s="793">
        <f>(L1010-H1010-H1011)</f>
        <v>5</v>
      </c>
      <c r="N1010" s="790"/>
      <c r="O1010" s="792">
        <f t="shared" si="481"/>
        <v>5</v>
      </c>
      <c r="P1010" s="793"/>
      <c r="Q1010" s="774"/>
      <c r="R1010" s="774"/>
      <c r="S1010" s="774"/>
      <c r="T1010" s="774"/>
      <c r="U1010" s="774"/>
      <c r="V1010" s="774"/>
      <c r="W1010" s="774"/>
      <c r="X1010" s="774"/>
      <c r="Y1010" s="774"/>
      <c r="Z1010" s="774"/>
      <c r="AA1010" s="774"/>
      <c r="AB1010" s="774"/>
    </row>
    <row r="1011">
      <c r="A1011" s="788" t="s">
        <v>78</v>
      </c>
      <c r="B1011" s="789">
        <v>0.0</v>
      </c>
      <c r="C1011" s="790">
        <v>0.0</v>
      </c>
      <c r="D1011" s="790">
        <v>0.0</v>
      </c>
      <c r="E1011" s="790">
        <v>0.0</v>
      </c>
      <c r="F1011" s="790">
        <v>0.0</v>
      </c>
      <c r="G1011" s="796">
        <v>0.0</v>
      </c>
      <c r="H1011" s="791">
        <f t="shared" si="478"/>
        <v>0</v>
      </c>
      <c r="I1011" s="792"/>
      <c r="J1011" s="958"/>
      <c r="K1011" s="788" t="s">
        <v>78</v>
      </c>
      <c r="L1011" s="793" t="s">
        <v>79</v>
      </c>
      <c r="M1011" s="792" t="s">
        <v>79</v>
      </c>
      <c r="N1011" s="790" t="s">
        <v>79</v>
      </c>
      <c r="O1011" s="792" t="s">
        <v>79</v>
      </c>
      <c r="P1011" s="793"/>
      <c r="Q1011" s="774"/>
      <c r="R1011" s="774"/>
      <c r="S1011" s="774"/>
      <c r="T1011" s="774"/>
      <c r="U1011" s="774"/>
      <c r="V1011" s="774"/>
      <c r="W1011" s="774"/>
      <c r="X1011" s="774"/>
      <c r="Y1011" s="774"/>
      <c r="Z1011" s="774"/>
      <c r="AA1011" s="774"/>
      <c r="AB1011" s="774"/>
    </row>
    <row r="1012">
      <c r="A1012" s="795" t="s">
        <v>341</v>
      </c>
      <c r="B1012" s="782">
        <v>4.0</v>
      </c>
      <c r="C1012" s="782">
        <v>14.0</v>
      </c>
      <c r="D1012" s="782">
        <v>8.0</v>
      </c>
      <c r="E1012" s="782">
        <v>17.0</v>
      </c>
      <c r="F1012" s="782">
        <v>12.0</v>
      </c>
      <c r="G1012" s="782">
        <v>0.0</v>
      </c>
      <c r="H1012" s="783">
        <f t="shared" si="478"/>
        <v>55</v>
      </c>
      <c r="I1012" s="784">
        <f>sum(H1012:H1014)</f>
        <v>60</v>
      </c>
      <c r="J1012" s="794"/>
      <c r="K1012" s="795" t="s">
        <v>341</v>
      </c>
      <c r="L1012" s="786">
        <v>60.0</v>
      </c>
      <c r="M1012" s="784">
        <f>(L1012-H1012)</f>
        <v>5</v>
      </c>
      <c r="N1012" s="782">
        <v>80.0</v>
      </c>
      <c r="O1012" s="784">
        <f t="shared" ref="O1012:O1013" si="482">sum(M1012,N1012)</f>
        <v>85</v>
      </c>
      <c r="P1012" s="786">
        <v>1.0</v>
      </c>
      <c r="Q1012" s="774"/>
      <c r="R1012" s="774"/>
      <c r="S1012" s="774"/>
      <c r="T1012" s="774"/>
      <c r="U1012" s="774"/>
      <c r="V1012" s="774"/>
      <c r="W1012" s="774"/>
      <c r="X1012" s="774"/>
      <c r="Y1012" s="774"/>
      <c r="Z1012" s="774"/>
      <c r="AA1012" s="774"/>
      <c r="AB1012" s="774"/>
    </row>
    <row r="1013">
      <c r="A1013" s="788" t="s">
        <v>77</v>
      </c>
      <c r="B1013" s="789">
        <v>0.0</v>
      </c>
      <c r="C1013" s="790">
        <v>0.0</v>
      </c>
      <c r="D1013" s="790">
        <v>0.0</v>
      </c>
      <c r="E1013" s="790">
        <v>0.0</v>
      </c>
      <c r="F1013" s="790">
        <v>0.0</v>
      </c>
      <c r="G1013" s="796">
        <v>0.0</v>
      </c>
      <c r="H1013" s="791">
        <f t="shared" si="478"/>
        <v>0</v>
      </c>
      <c r="I1013" s="306">
        <f>(I1012/60)</f>
        <v>1</v>
      </c>
      <c r="J1013" s="794"/>
      <c r="K1013" s="788" t="s">
        <v>77</v>
      </c>
      <c r="L1013" s="789">
        <v>5.0</v>
      </c>
      <c r="M1013" s="793">
        <f>(L1013-H1013-H1014)</f>
        <v>0</v>
      </c>
      <c r="N1013" s="790">
        <v>10.0</v>
      </c>
      <c r="O1013" s="792">
        <f t="shared" si="482"/>
        <v>10</v>
      </c>
      <c r="P1013" s="793"/>
      <c r="Q1013" s="774"/>
      <c r="R1013" s="774"/>
      <c r="S1013" s="774"/>
      <c r="T1013" s="774"/>
      <c r="U1013" s="774"/>
      <c r="V1013" s="774"/>
      <c r="W1013" s="774"/>
      <c r="X1013" s="774"/>
      <c r="Y1013" s="774"/>
      <c r="Z1013" s="774"/>
      <c r="AA1013" s="774"/>
      <c r="AB1013" s="774"/>
    </row>
    <row r="1014">
      <c r="A1014" s="788" t="s">
        <v>78</v>
      </c>
      <c r="B1014" s="789">
        <v>0.0</v>
      </c>
      <c r="C1014" s="790">
        <v>2.0</v>
      </c>
      <c r="D1014" s="790">
        <v>1.0</v>
      </c>
      <c r="E1014" s="790">
        <v>2.0</v>
      </c>
      <c r="F1014" s="790">
        <v>0.0</v>
      </c>
      <c r="G1014" s="796">
        <v>0.0</v>
      </c>
      <c r="H1014" s="791">
        <f t="shared" si="478"/>
        <v>5</v>
      </c>
      <c r="I1014" s="792"/>
      <c r="J1014" s="794"/>
      <c r="K1014" s="788" t="s">
        <v>78</v>
      </c>
      <c r="L1014" s="793" t="s">
        <v>79</v>
      </c>
      <c r="M1014" s="792" t="s">
        <v>79</v>
      </c>
      <c r="N1014" s="790" t="s">
        <v>79</v>
      </c>
      <c r="O1014" s="792" t="s">
        <v>79</v>
      </c>
      <c r="P1014" s="793"/>
      <c r="Q1014" s="774"/>
      <c r="R1014" s="774"/>
      <c r="S1014" s="774"/>
      <c r="T1014" s="774"/>
      <c r="U1014" s="774"/>
      <c r="V1014" s="774"/>
      <c r="W1014" s="774"/>
      <c r="X1014" s="774"/>
      <c r="Y1014" s="774"/>
      <c r="Z1014" s="774"/>
      <c r="AA1014" s="774"/>
      <c r="AB1014" s="774"/>
    </row>
    <row r="1015">
      <c r="A1015" s="778" t="s">
        <v>268</v>
      </c>
      <c r="B1015" s="779">
        <f t="shared" ref="B1015:G1015" si="483"> sum(B1016, B1017, B1018, B1019,B1020,B1021,B1022,B1023,B1024,B1025,B1026,B1027)</f>
        <v>19</v>
      </c>
      <c r="C1015" s="779">
        <f t="shared" si="483"/>
        <v>11</v>
      </c>
      <c r="D1015" s="779">
        <f t="shared" si="483"/>
        <v>36</v>
      </c>
      <c r="E1015" s="779">
        <f t="shared" si="483"/>
        <v>7</v>
      </c>
      <c r="F1015" s="779">
        <f t="shared" si="483"/>
        <v>2</v>
      </c>
      <c r="G1015" s="779">
        <f t="shared" si="483"/>
        <v>0</v>
      </c>
      <c r="H1015" s="780">
        <f t="shared" si="478"/>
        <v>75</v>
      </c>
      <c r="I1015" s="779">
        <v>0.0</v>
      </c>
      <c r="J1015" s="773"/>
      <c r="K1015" s="778" t="s">
        <v>268</v>
      </c>
      <c r="L1015" s="779"/>
      <c r="M1015" s="779"/>
      <c r="N1015" s="779"/>
      <c r="O1015" s="779"/>
      <c r="P1015" s="779"/>
      <c r="Q1015" s="774"/>
      <c r="R1015" s="774"/>
      <c r="S1015" s="774"/>
      <c r="T1015" s="774"/>
      <c r="U1015" s="774"/>
      <c r="V1015" s="774"/>
      <c r="W1015" s="774"/>
      <c r="X1015" s="774"/>
      <c r="Y1015" s="774"/>
      <c r="Z1015" s="774"/>
      <c r="AA1015" s="774"/>
      <c r="AB1015" s="774"/>
    </row>
    <row r="1016">
      <c r="A1016" s="781" t="s">
        <v>212</v>
      </c>
      <c r="B1016" s="782">
        <v>3.0</v>
      </c>
      <c r="C1016" s="782">
        <v>0.0</v>
      </c>
      <c r="D1016" s="782">
        <v>8.0</v>
      </c>
      <c r="E1016" s="782">
        <v>0.0</v>
      </c>
      <c r="F1016" s="782">
        <v>0.0</v>
      </c>
      <c r="G1016" s="782">
        <v>0.0</v>
      </c>
      <c r="H1016" s="783">
        <f t="shared" si="478"/>
        <v>11</v>
      </c>
      <c r="I1016" s="784">
        <f>sum(H1016:H1018)</f>
        <v>21</v>
      </c>
      <c r="J1016" s="920"/>
      <c r="K1016" s="781" t="s">
        <v>212</v>
      </c>
      <c r="L1016" s="786">
        <v>81.0</v>
      </c>
      <c r="M1016" s="784">
        <f>(L1016-H1016)</f>
        <v>70</v>
      </c>
      <c r="N1016" s="782"/>
      <c r="O1016" s="784">
        <f t="shared" ref="O1016:O1017" si="484">sum(M1016,N1016)</f>
        <v>70</v>
      </c>
      <c r="P1016" s="786">
        <v>2.0</v>
      </c>
      <c r="Q1016" s="966" t="s">
        <v>407</v>
      </c>
      <c r="R1016" s="774"/>
      <c r="S1016" s="774"/>
      <c r="T1016" s="774"/>
      <c r="U1016" s="774"/>
      <c r="V1016" s="774"/>
      <c r="W1016" s="774"/>
      <c r="X1016" s="774"/>
      <c r="Y1016" s="774"/>
      <c r="Z1016" s="774"/>
      <c r="AA1016" s="774"/>
      <c r="AB1016" s="774"/>
    </row>
    <row r="1017">
      <c r="A1017" s="788" t="s">
        <v>77</v>
      </c>
      <c r="B1017" s="789">
        <v>0.0</v>
      </c>
      <c r="C1017" s="790">
        <v>0.0</v>
      </c>
      <c r="D1017" s="790">
        <v>0.0</v>
      </c>
      <c r="E1017" s="790">
        <v>0.0</v>
      </c>
      <c r="F1017" s="790">
        <v>0.0</v>
      </c>
      <c r="G1017" s="796">
        <v>0.0</v>
      </c>
      <c r="H1017" s="791">
        <f t="shared" si="478"/>
        <v>0</v>
      </c>
      <c r="I1017" s="306">
        <f>(I1016/60)</f>
        <v>0.35</v>
      </c>
      <c r="J1017" s="920"/>
      <c r="K1017" s="788" t="s">
        <v>77</v>
      </c>
      <c r="L1017" s="789">
        <v>19.0</v>
      </c>
      <c r="M1017" s="793">
        <f>(L1017-H1017-H1018)</f>
        <v>9</v>
      </c>
      <c r="N1017" s="790">
        <v>10.0</v>
      </c>
      <c r="O1017" s="792">
        <f t="shared" si="484"/>
        <v>19</v>
      </c>
      <c r="P1017" s="789"/>
      <c r="Q1017" s="966" t="s">
        <v>408</v>
      </c>
      <c r="R1017" s="774"/>
      <c r="S1017" s="774"/>
      <c r="T1017" s="774"/>
      <c r="U1017" s="774"/>
      <c r="V1017" s="774"/>
      <c r="W1017" s="774"/>
      <c r="X1017" s="774"/>
      <c r="Y1017" s="774"/>
      <c r="Z1017" s="774"/>
      <c r="AA1017" s="774"/>
      <c r="AB1017" s="774"/>
    </row>
    <row r="1018">
      <c r="A1018" s="788" t="s">
        <v>78</v>
      </c>
      <c r="B1018" s="789">
        <v>0.0</v>
      </c>
      <c r="C1018" s="790">
        <v>0.0</v>
      </c>
      <c r="D1018" s="790">
        <v>10.0</v>
      </c>
      <c r="E1018" s="790">
        <v>0.0</v>
      </c>
      <c r="F1018" s="790">
        <v>0.0</v>
      </c>
      <c r="G1018" s="796">
        <v>0.0</v>
      </c>
      <c r="H1018" s="791">
        <f t="shared" si="478"/>
        <v>10</v>
      </c>
      <c r="I1018" s="792"/>
      <c r="J1018" s="804"/>
      <c r="K1018" s="788" t="s">
        <v>78</v>
      </c>
      <c r="L1018" s="793" t="s">
        <v>79</v>
      </c>
      <c r="M1018" s="792" t="s">
        <v>79</v>
      </c>
      <c r="N1018" s="790" t="s">
        <v>79</v>
      </c>
      <c r="O1018" s="792" t="s">
        <v>79</v>
      </c>
      <c r="P1018" s="793"/>
      <c r="Q1018" s="774"/>
      <c r="R1018" s="774"/>
      <c r="S1018" s="774"/>
      <c r="T1018" s="774"/>
      <c r="U1018" s="774"/>
      <c r="V1018" s="774"/>
      <c r="W1018" s="774"/>
      <c r="X1018" s="774"/>
      <c r="Y1018" s="774"/>
      <c r="Z1018" s="774"/>
      <c r="AA1018" s="774"/>
      <c r="AB1018" s="774"/>
    </row>
    <row r="1019">
      <c r="A1019" s="781" t="s">
        <v>237</v>
      </c>
      <c r="B1019" s="786">
        <v>9.0</v>
      </c>
      <c r="C1019" s="786">
        <v>11.0</v>
      </c>
      <c r="D1019" s="786">
        <v>13.0</v>
      </c>
      <c r="E1019" s="786">
        <v>6.0</v>
      </c>
      <c r="F1019" s="786">
        <v>1.0</v>
      </c>
      <c r="G1019" s="782">
        <v>0.0</v>
      </c>
      <c r="H1019" s="783">
        <f t="shared" si="478"/>
        <v>40</v>
      </c>
      <c r="I1019" s="784">
        <f>sum(H1019:H1021)</f>
        <v>53</v>
      </c>
      <c r="J1019" s="794"/>
      <c r="K1019" s="781" t="s">
        <v>237</v>
      </c>
      <c r="L1019" s="786">
        <v>42.0</v>
      </c>
      <c r="M1019" s="784">
        <f>(L1019-H1019)</f>
        <v>2</v>
      </c>
      <c r="N1019" s="782">
        <v>85.0</v>
      </c>
      <c r="O1019" s="784">
        <f t="shared" ref="O1019:O1020" si="485">sum(M1019,N1019)</f>
        <v>87</v>
      </c>
      <c r="P1019" s="786">
        <v>1.0</v>
      </c>
      <c r="Q1019" s="774"/>
      <c r="R1019" s="774"/>
      <c r="S1019" s="774"/>
      <c r="T1019" s="774"/>
      <c r="U1019" s="774"/>
      <c r="V1019" s="774"/>
      <c r="W1019" s="774"/>
      <c r="X1019" s="774"/>
      <c r="Y1019" s="774"/>
      <c r="Z1019" s="774"/>
      <c r="AA1019" s="774"/>
      <c r="AB1019" s="774"/>
    </row>
    <row r="1020">
      <c r="A1020" s="788" t="s">
        <v>77</v>
      </c>
      <c r="B1020" s="789">
        <v>0.0</v>
      </c>
      <c r="C1020" s="790">
        <v>0.0</v>
      </c>
      <c r="D1020" s="790">
        <v>0.0</v>
      </c>
      <c r="E1020" s="790">
        <v>0.0</v>
      </c>
      <c r="F1020" s="790">
        <v>0.0</v>
      </c>
      <c r="G1020" s="790">
        <v>0.0</v>
      </c>
      <c r="H1020" s="791">
        <f t="shared" si="478"/>
        <v>0</v>
      </c>
      <c r="I1020" s="306">
        <f>(I1019/60)</f>
        <v>0.8833333333</v>
      </c>
      <c r="J1020" s="794"/>
      <c r="K1020" s="788" t="s">
        <v>77</v>
      </c>
      <c r="L1020" s="789">
        <v>16.0</v>
      </c>
      <c r="M1020" s="793">
        <f>(L1020-H1020-H1021)</f>
        <v>3</v>
      </c>
      <c r="N1020" s="790">
        <v>15.0</v>
      </c>
      <c r="O1020" s="792">
        <f t="shared" si="485"/>
        <v>18</v>
      </c>
      <c r="P1020" s="793"/>
      <c r="Q1020" s="774"/>
      <c r="R1020" s="774"/>
      <c r="S1020" s="774"/>
      <c r="T1020" s="774"/>
      <c r="U1020" s="774"/>
      <c r="V1020" s="774"/>
      <c r="W1020" s="774"/>
      <c r="X1020" s="774"/>
      <c r="Y1020" s="774"/>
      <c r="Z1020" s="774"/>
      <c r="AA1020" s="774"/>
      <c r="AB1020" s="774"/>
    </row>
    <row r="1021">
      <c r="A1021" s="788" t="s">
        <v>78</v>
      </c>
      <c r="B1021" s="789">
        <v>7.0</v>
      </c>
      <c r="C1021" s="790">
        <v>0.0</v>
      </c>
      <c r="D1021" s="790">
        <v>4.0</v>
      </c>
      <c r="E1021" s="790">
        <v>1.0</v>
      </c>
      <c r="F1021" s="790">
        <v>1.0</v>
      </c>
      <c r="G1021" s="790">
        <v>0.0</v>
      </c>
      <c r="H1021" s="791">
        <f t="shared" si="478"/>
        <v>13</v>
      </c>
      <c r="I1021" s="792"/>
      <c r="J1021" s="794"/>
      <c r="K1021" s="788" t="s">
        <v>78</v>
      </c>
      <c r="L1021" s="793" t="s">
        <v>79</v>
      </c>
      <c r="M1021" s="792" t="s">
        <v>79</v>
      </c>
      <c r="N1021" s="790" t="s">
        <v>79</v>
      </c>
      <c r="O1021" s="792" t="s">
        <v>79</v>
      </c>
      <c r="P1021" s="793"/>
      <c r="Q1021" s="774"/>
      <c r="R1021" s="774"/>
      <c r="S1021" s="774"/>
      <c r="T1021" s="774"/>
      <c r="U1021" s="774"/>
      <c r="V1021" s="774"/>
      <c r="W1021" s="774"/>
      <c r="X1021" s="774"/>
      <c r="Y1021" s="774"/>
      <c r="Z1021" s="774"/>
      <c r="AA1021" s="774"/>
      <c r="AB1021" s="774"/>
    </row>
    <row r="1022">
      <c r="A1022" s="781" t="s">
        <v>269</v>
      </c>
      <c r="B1022" s="782">
        <v>0.0</v>
      </c>
      <c r="C1022" s="782">
        <v>0.0</v>
      </c>
      <c r="D1022" s="782">
        <v>1.0</v>
      </c>
      <c r="E1022" s="782">
        <v>0.0</v>
      </c>
      <c r="F1022" s="782">
        <v>0.0</v>
      </c>
      <c r="G1022" s="782">
        <v>0.0</v>
      </c>
      <c r="H1022" s="783">
        <f t="shared" ref="H1022:H1027" si="486">sum(B1022:G1022)</f>
        <v>1</v>
      </c>
      <c r="I1022" s="784">
        <f>sum(H1022:H1024)</f>
        <v>1</v>
      </c>
      <c r="J1022" s="794"/>
      <c r="K1022" s="781" t="s">
        <v>269</v>
      </c>
      <c r="L1022" s="786">
        <v>39.0</v>
      </c>
      <c r="M1022" s="784">
        <f>(L1022-H1022)</f>
        <v>38</v>
      </c>
      <c r="N1022" s="782"/>
      <c r="O1022" s="784">
        <f t="shared" ref="O1022:O1023" si="487">sum(M1022,N1022)</f>
        <v>38</v>
      </c>
      <c r="P1022" s="786" t="s">
        <v>409</v>
      </c>
      <c r="Q1022" s="966" t="s">
        <v>410</v>
      </c>
      <c r="R1022" s="774"/>
      <c r="S1022" s="774"/>
      <c r="T1022" s="774"/>
      <c r="U1022" s="774"/>
      <c r="V1022" s="774"/>
      <c r="W1022" s="774"/>
      <c r="X1022" s="774"/>
      <c r="Y1022" s="774"/>
      <c r="Z1022" s="774"/>
      <c r="AA1022" s="774"/>
      <c r="AB1022" s="774"/>
    </row>
    <row r="1023">
      <c r="A1023" s="788" t="s">
        <v>77</v>
      </c>
      <c r="B1023" s="789">
        <v>0.0</v>
      </c>
      <c r="C1023" s="790">
        <v>0.0</v>
      </c>
      <c r="D1023" s="790">
        <v>0.0</v>
      </c>
      <c r="E1023" s="790">
        <v>0.0</v>
      </c>
      <c r="F1023" s="790">
        <v>0.0</v>
      </c>
      <c r="G1023" s="796">
        <v>0.0</v>
      </c>
      <c r="H1023" s="791">
        <f t="shared" si="486"/>
        <v>0</v>
      </c>
      <c r="I1023" s="306">
        <f>(I1022/60)</f>
        <v>0.01666666667</v>
      </c>
      <c r="J1023" s="794"/>
      <c r="K1023" s="788" t="s">
        <v>77</v>
      </c>
      <c r="L1023" s="789">
        <v>11.0</v>
      </c>
      <c r="M1023" s="793">
        <f>(L1023-H1023-H1024)</f>
        <v>11</v>
      </c>
      <c r="N1023" s="790"/>
      <c r="O1023" s="792">
        <f t="shared" si="487"/>
        <v>11</v>
      </c>
      <c r="P1023" s="793"/>
      <c r="Q1023" s="966" t="s">
        <v>411</v>
      </c>
      <c r="R1023" s="774"/>
      <c r="S1023" s="774"/>
      <c r="T1023" s="774"/>
      <c r="U1023" s="774"/>
      <c r="V1023" s="774"/>
      <c r="W1023" s="774"/>
      <c r="X1023" s="774"/>
      <c r="Y1023" s="774"/>
      <c r="Z1023" s="774"/>
      <c r="AA1023" s="774"/>
      <c r="AB1023" s="774"/>
    </row>
    <row r="1024">
      <c r="A1024" s="788" t="s">
        <v>78</v>
      </c>
      <c r="B1024" s="789">
        <v>0.0</v>
      </c>
      <c r="C1024" s="790">
        <v>0.0</v>
      </c>
      <c r="D1024" s="790">
        <v>0.0</v>
      </c>
      <c r="E1024" s="790">
        <v>0.0</v>
      </c>
      <c r="F1024" s="790">
        <v>0.0</v>
      </c>
      <c r="G1024" s="796">
        <v>0.0</v>
      </c>
      <c r="H1024" s="791">
        <f t="shared" si="486"/>
        <v>0</v>
      </c>
      <c r="I1024" s="792"/>
      <c r="J1024" s="794"/>
      <c r="K1024" s="788" t="s">
        <v>78</v>
      </c>
      <c r="L1024" s="793" t="s">
        <v>79</v>
      </c>
      <c r="M1024" s="792" t="s">
        <v>79</v>
      </c>
      <c r="N1024" s="790" t="s">
        <v>79</v>
      </c>
      <c r="O1024" s="792" t="s">
        <v>79</v>
      </c>
      <c r="P1024" s="793"/>
      <c r="Q1024" s="774"/>
      <c r="R1024" s="774"/>
      <c r="S1024" s="774"/>
      <c r="T1024" s="774"/>
      <c r="U1024" s="774"/>
      <c r="V1024" s="774"/>
      <c r="W1024" s="774"/>
      <c r="X1024" s="774"/>
      <c r="Y1024" s="774"/>
      <c r="Z1024" s="774"/>
      <c r="AA1024" s="774"/>
      <c r="AB1024" s="774"/>
    </row>
    <row r="1025">
      <c r="A1025" s="781" t="s">
        <v>117</v>
      </c>
      <c r="B1025" s="782">
        <v>0.0</v>
      </c>
      <c r="C1025" s="782">
        <v>0.0</v>
      </c>
      <c r="D1025" s="782">
        <v>0.0</v>
      </c>
      <c r="E1025" s="782">
        <v>0.0</v>
      </c>
      <c r="F1025" s="782">
        <v>0.0</v>
      </c>
      <c r="G1025" s="782">
        <v>0.0</v>
      </c>
      <c r="H1025" s="783">
        <f t="shared" si="486"/>
        <v>0</v>
      </c>
      <c r="I1025" s="784">
        <f>sum(H1025:H1027)</f>
        <v>0</v>
      </c>
      <c r="J1025" s="794"/>
      <c r="K1025" s="781" t="s">
        <v>117</v>
      </c>
      <c r="L1025" s="786">
        <v>0.0</v>
      </c>
      <c r="M1025" s="784">
        <f>(L1025-H1025)</f>
        <v>0</v>
      </c>
      <c r="N1025" s="782"/>
      <c r="O1025" s="784">
        <f t="shared" ref="O1025:O1026" si="488">sum(M1025,N1025)</f>
        <v>0</v>
      </c>
      <c r="P1025" s="784"/>
      <c r="Q1025" s="774"/>
      <c r="R1025" s="774"/>
      <c r="S1025" s="774"/>
      <c r="T1025" s="774"/>
      <c r="U1025" s="774"/>
      <c r="V1025" s="774"/>
      <c r="W1025" s="774"/>
      <c r="X1025" s="774"/>
      <c r="Y1025" s="774"/>
      <c r="Z1025" s="774"/>
      <c r="AA1025" s="774"/>
      <c r="AB1025" s="774"/>
    </row>
    <row r="1026">
      <c r="A1026" s="788" t="s">
        <v>77</v>
      </c>
      <c r="B1026" s="789">
        <v>0.0</v>
      </c>
      <c r="C1026" s="790">
        <v>0.0</v>
      </c>
      <c r="D1026" s="790">
        <v>0.0</v>
      </c>
      <c r="E1026" s="790">
        <v>0.0</v>
      </c>
      <c r="F1026" s="790">
        <v>0.0</v>
      </c>
      <c r="G1026" s="796">
        <v>0.0</v>
      </c>
      <c r="H1026" s="797">
        <f t="shared" si="486"/>
        <v>0</v>
      </c>
      <c r="I1026" s="306">
        <f>(I1025/60)</f>
        <v>0</v>
      </c>
      <c r="J1026" s="794"/>
      <c r="K1026" s="788" t="s">
        <v>77</v>
      </c>
      <c r="L1026" s="789">
        <v>0.0</v>
      </c>
      <c r="M1026" s="793">
        <f>(L1026-H1026-H1027)</f>
        <v>0</v>
      </c>
      <c r="N1026" s="790"/>
      <c r="O1026" s="792">
        <f t="shared" si="488"/>
        <v>0</v>
      </c>
      <c r="P1026" s="793"/>
      <c r="Q1026" s="774"/>
      <c r="R1026" s="774"/>
      <c r="S1026" s="774"/>
      <c r="T1026" s="774"/>
      <c r="U1026" s="774"/>
      <c r="V1026" s="774"/>
      <c r="W1026" s="774"/>
      <c r="X1026" s="774"/>
      <c r="Y1026" s="774"/>
      <c r="Z1026" s="774"/>
      <c r="AA1026" s="774"/>
      <c r="AB1026" s="774"/>
    </row>
    <row r="1027">
      <c r="A1027" s="788" t="s">
        <v>78</v>
      </c>
      <c r="B1027" s="789">
        <v>0.0</v>
      </c>
      <c r="C1027" s="790">
        <v>0.0</v>
      </c>
      <c r="D1027" s="790">
        <v>0.0</v>
      </c>
      <c r="E1027" s="790">
        <v>0.0</v>
      </c>
      <c r="F1027" s="790">
        <v>0.0</v>
      </c>
      <c r="G1027" s="796">
        <v>0.0</v>
      </c>
      <c r="H1027" s="797">
        <f t="shared" si="486"/>
        <v>0</v>
      </c>
      <c r="I1027" s="792"/>
      <c r="J1027" s="794"/>
      <c r="K1027" s="788" t="s">
        <v>78</v>
      </c>
      <c r="L1027" s="793" t="s">
        <v>79</v>
      </c>
      <c r="M1027" s="792" t="s">
        <v>79</v>
      </c>
      <c r="N1027" s="790" t="s">
        <v>79</v>
      </c>
      <c r="O1027" s="792" t="s">
        <v>79</v>
      </c>
      <c r="P1027" s="793"/>
      <c r="Q1027" s="774"/>
      <c r="R1027" s="774"/>
      <c r="S1027" s="774"/>
      <c r="T1027" s="774"/>
      <c r="U1027" s="774"/>
      <c r="V1027" s="774"/>
      <c r="W1027" s="774"/>
      <c r="X1027" s="774"/>
      <c r="Y1027" s="774"/>
      <c r="Z1027" s="774"/>
      <c r="AA1027" s="774"/>
      <c r="AB1027" s="774"/>
    </row>
    <row r="1028">
      <c r="A1028" s="778" t="s">
        <v>87</v>
      </c>
      <c r="B1028" s="779">
        <f t="shared" ref="B1028:G1028" si="489"> sum(B1029, B1030, B1031, B1032,B1033,B1034,B1035,B1036,B1037,B1038,B1039,B1040)</f>
        <v>2</v>
      </c>
      <c r="C1028" s="779">
        <f t="shared" si="489"/>
        <v>12</v>
      </c>
      <c r="D1028" s="779">
        <f t="shared" si="489"/>
        <v>28</v>
      </c>
      <c r="E1028" s="779">
        <f t="shared" si="489"/>
        <v>16</v>
      </c>
      <c r="F1028" s="779">
        <f t="shared" si="489"/>
        <v>6</v>
      </c>
      <c r="G1028" s="779">
        <f t="shared" si="489"/>
        <v>0</v>
      </c>
      <c r="H1028" s="780">
        <f t="shared" ref="H1028:H1031" si="490">SUM(B1028:G1028)</f>
        <v>64</v>
      </c>
      <c r="I1028" s="779">
        <v>0.0</v>
      </c>
      <c r="J1028" s="785"/>
      <c r="K1028" s="778" t="s">
        <v>87</v>
      </c>
      <c r="L1028" s="798"/>
      <c r="M1028" s="798"/>
      <c r="N1028" s="798"/>
      <c r="O1028" s="798"/>
      <c r="P1028" s="798"/>
      <c r="Q1028" s="774"/>
      <c r="R1028" s="774"/>
      <c r="S1028" s="774"/>
      <c r="T1028" s="774"/>
      <c r="U1028" s="774"/>
      <c r="V1028" s="774"/>
      <c r="W1028" s="774"/>
      <c r="X1028" s="774"/>
      <c r="Y1028" s="774"/>
      <c r="Z1028" s="774"/>
      <c r="AA1028" s="774"/>
      <c r="AB1028" s="774"/>
    </row>
    <row r="1029">
      <c r="A1029" s="781" t="s">
        <v>24</v>
      </c>
      <c r="B1029" s="782">
        <v>0.0</v>
      </c>
      <c r="C1029" s="782">
        <v>6.0</v>
      </c>
      <c r="D1029" s="782">
        <v>7.0</v>
      </c>
      <c r="E1029" s="782">
        <v>8.0</v>
      </c>
      <c r="F1029" s="782">
        <v>0.0</v>
      </c>
      <c r="G1029" s="782">
        <v>0.0</v>
      </c>
      <c r="H1029" s="783">
        <f t="shared" si="490"/>
        <v>21</v>
      </c>
      <c r="I1029" s="784">
        <f>sum(H1029:H1031)</f>
        <v>30</v>
      </c>
      <c r="J1029" s="804"/>
      <c r="K1029" s="781" t="s">
        <v>24</v>
      </c>
      <c r="L1029" s="786">
        <v>62.0</v>
      </c>
      <c r="M1029" s="784">
        <f>(L1029-H1029)</f>
        <v>41</v>
      </c>
      <c r="N1029" s="782" t="s">
        <v>79</v>
      </c>
      <c r="O1029" s="784">
        <f t="shared" ref="O1029:O1030" si="491">sum(M1029,N1029)</f>
        <v>41</v>
      </c>
      <c r="P1029" s="786"/>
      <c r="Q1029" s="774"/>
      <c r="R1029" s="774"/>
      <c r="S1029" s="774"/>
      <c r="T1029" s="774"/>
      <c r="U1029" s="774"/>
      <c r="V1029" s="774"/>
      <c r="W1029" s="774"/>
      <c r="X1029" s="774"/>
      <c r="Y1029" s="774"/>
      <c r="Z1029" s="774"/>
      <c r="AA1029" s="774"/>
      <c r="AB1029" s="774"/>
    </row>
    <row r="1030">
      <c r="A1030" s="788" t="s">
        <v>77</v>
      </c>
      <c r="B1030" s="789">
        <v>0.0</v>
      </c>
      <c r="C1030" s="790">
        <v>1.0</v>
      </c>
      <c r="D1030" s="790">
        <v>1.0</v>
      </c>
      <c r="E1030" s="790">
        <v>0.0</v>
      </c>
      <c r="F1030" s="790">
        <v>0.0</v>
      </c>
      <c r="G1030" s="796">
        <v>0.0</v>
      </c>
      <c r="H1030" s="791">
        <f t="shared" si="490"/>
        <v>2</v>
      </c>
      <c r="I1030" s="306">
        <f>(I1029/60)</f>
        <v>0.5</v>
      </c>
      <c r="J1030" s="794"/>
      <c r="K1030" s="788" t="s">
        <v>77</v>
      </c>
      <c r="L1030" s="789">
        <v>31.0</v>
      </c>
      <c r="M1030" s="793">
        <f>(L1030-H1030-H1031)</f>
        <v>22</v>
      </c>
      <c r="N1030" s="790" t="s">
        <v>79</v>
      </c>
      <c r="O1030" s="792">
        <f t="shared" si="491"/>
        <v>22</v>
      </c>
      <c r="P1030" s="793"/>
      <c r="Q1030" s="774"/>
      <c r="R1030" s="774"/>
      <c r="S1030" s="774"/>
      <c r="T1030" s="774"/>
      <c r="U1030" s="774"/>
      <c r="V1030" s="774"/>
      <c r="W1030" s="774"/>
      <c r="X1030" s="774"/>
      <c r="Y1030" s="774"/>
      <c r="Z1030" s="774"/>
      <c r="AA1030" s="774"/>
      <c r="AB1030" s="774"/>
    </row>
    <row r="1031">
      <c r="A1031" s="788" t="s">
        <v>78</v>
      </c>
      <c r="B1031" s="789">
        <v>0.0</v>
      </c>
      <c r="C1031" s="790">
        <v>3.0</v>
      </c>
      <c r="D1031" s="790">
        <v>4.0</v>
      </c>
      <c r="E1031" s="790">
        <v>0.0</v>
      </c>
      <c r="F1031" s="790">
        <v>0.0</v>
      </c>
      <c r="G1031" s="796">
        <v>0.0</v>
      </c>
      <c r="H1031" s="791">
        <f t="shared" si="490"/>
        <v>7</v>
      </c>
      <c r="I1031" s="792"/>
      <c r="J1031" s="794"/>
      <c r="K1031" s="788" t="s">
        <v>78</v>
      </c>
      <c r="L1031" s="793" t="s">
        <v>79</v>
      </c>
      <c r="M1031" s="792" t="s">
        <v>79</v>
      </c>
      <c r="N1031" s="790"/>
      <c r="O1031" s="792" t="s">
        <v>79</v>
      </c>
      <c r="P1031" s="793"/>
      <c r="Q1031" s="774"/>
      <c r="R1031" s="774"/>
      <c r="S1031" s="774"/>
      <c r="T1031" s="774"/>
      <c r="U1031" s="774"/>
      <c r="V1031" s="774"/>
      <c r="W1031" s="774"/>
      <c r="X1031" s="774"/>
      <c r="Y1031" s="774"/>
      <c r="Z1031" s="774"/>
      <c r="AA1031" s="774"/>
      <c r="AB1031" s="774"/>
    </row>
    <row r="1032">
      <c r="A1032" s="781" t="s">
        <v>96</v>
      </c>
      <c r="B1032" s="786">
        <v>0.0</v>
      </c>
      <c r="C1032" s="786">
        <v>2.0</v>
      </c>
      <c r="D1032" s="786">
        <v>8.0</v>
      </c>
      <c r="E1032" s="786">
        <v>1.0</v>
      </c>
      <c r="F1032" s="786">
        <v>0.0</v>
      </c>
      <c r="G1032" s="782">
        <v>0.0</v>
      </c>
      <c r="H1032" s="783">
        <f t="shared" ref="H1032:H1037" si="492">sum(B1032:G1032)</f>
        <v>11</v>
      </c>
      <c r="I1032" s="784">
        <f>sum(H1032:H1034)</f>
        <v>11</v>
      </c>
      <c r="J1032" s="804"/>
      <c r="K1032" s="781" t="s">
        <v>96</v>
      </c>
      <c r="L1032" s="786">
        <v>54.0</v>
      </c>
      <c r="M1032" s="784">
        <f>(L1032-H1032)</f>
        <v>43</v>
      </c>
      <c r="N1032" s="782" t="s">
        <v>79</v>
      </c>
      <c r="O1032" s="784">
        <f t="shared" ref="O1032:O1033" si="493">sum(M1032,N1032)</f>
        <v>43</v>
      </c>
      <c r="P1032" s="786"/>
      <c r="Q1032" s="774"/>
      <c r="R1032" s="774"/>
      <c r="S1032" s="774"/>
      <c r="T1032" s="774"/>
      <c r="U1032" s="774"/>
      <c r="V1032" s="774"/>
      <c r="W1032" s="774"/>
      <c r="X1032" s="774"/>
      <c r="Y1032" s="774"/>
      <c r="Z1032" s="774"/>
      <c r="AA1032" s="774"/>
      <c r="AB1032" s="774"/>
    </row>
    <row r="1033">
      <c r="A1033" s="788" t="s">
        <v>77</v>
      </c>
      <c r="B1033" s="789">
        <v>0.0</v>
      </c>
      <c r="C1033" s="790">
        <v>0.0</v>
      </c>
      <c r="D1033" s="790">
        <v>0.0</v>
      </c>
      <c r="E1033" s="790">
        <v>0.0</v>
      </c>
      <c r="F1033" s="790">
        <v>0.0</v>
      </c>
      <c r="G1033" s="790">
        <v>0.0</v>
      </c>
      <c r="H1033" s="791">
        <f t="shared" si="492"/>
        <v>0</v>
      </c>
      <c r="I1033" s="306">
        <f>(I1032/60)</f>
        <v>0.1833333333</v>
      </c>
      <c r="J1033" s="299"/>
      <c r="K1033" s="788" t="s">
        <v>77</v>
      </c>
      <c r="L1033" s="789">
        <v>13.0</v>
      </c>
      <c r="M1033" s="793">
        <f>(L1033-H1033-H1034)</f>
        <v>13</v>
      </c>
      <c r="N1033" s="790" t="s">
        <v>79</v>
      </c>
      <c r="O1033" s="792">
        <f t="shared" si="493"/>
        <v>13</v>
      </c>
      <c r="P1033" s="792"/>
      <c r="Q1033" s="966" t="s">
        <v>412</v>
      </c>
      <c r="R1033" s="774"/>
      <c r="S1033" s="774"/>
      <c r="T1033" s="774"/>
      <c r="U1033" s="774"/>
      <c r="V1033" s="774"/>
      <c r="W1033" s="774"/>
      <c r="X1033" s="774"/>
      <c r="Y1033" s="774"/>
      <c r="Z1033" s="774"/>
      <c r="AA1033" s="774"/>
      <c r="AB1033" s="774"/>
    </row>
    <row r="1034">
      <c r="A1034" s="788" t="s">
        <v>78</v>
      </c>
      <c r="B1034" s="789">
        <v>0.0</v>
      </c>
      <c r="C1034" s="790">
        <v>0.0</v>
      </c>
      <c r="D1034" s="790">
        <v>0.0</v>
      </c>
      <c r="E1034" s="790">
        <v>0.0</v>
      </c>
      <c r="F1034" s="790">
        <v>0.0</v>
      </c>
      <c r="G1034" s="790">
        <v>0.0</v>
      </c>
      <c r="H1034" s="791">
        <f t="shared" si="492"/>
        <v>0</v>
      </c>
      <c r="I1034" s="792"/>
      <c r="J1034" s="794"/>
      <c r="K1034" s="788" t="s">
        <v>78</v>
      </c>
      <c r="L1034" s="793" t="s">
        <v>79</v>
      </c>
      <c r="M1034" s="792" t="s">
        <v>79</v>
      </c>
      <c r="N1034" s="790"/>
      <c r="O1034" s="792" t="s">
        <v>79</v>
      </c>
      <c r="P1034" s="792"/>
      <c r="Q1034" s="774"/>
      <c r="R1034" s="774"/>
      <c r="S1034" s="774"/>
      <c r="T1034" s="774"/>
      <c r="U1034" s="774"/>
      <c r="V1034" s="774"/>
      <c r="W1034" s="774"/>
      <c r="X1034" s="774"/>
      <c r="Y1034" s="774"/>
      <c r="Z1034" s="774"/>
      <c r="AA1034" s="774"/>
      <c r="AB1034" s="774"/>
    </row>
    <row r="1035">
      <c r="A1035" s="781" t="s">
        <v>260</v>
      </c>
      <c r="B1035" s="782">
        <v>0.0</v>
      </c>
      <c r="C1035" s="782">
        <v>0.0</v>
      </c>
      <c r="D1035" s="782">
        <v>0.0</v>
      </c>
      <c r="E1035" s="782">
        <v>0.0</v>
      </c>
      <c r="F1035" s="782">
        <v>0.0</v>
      </c>
      <c r="G1035" s="782">
        <v>0.0</v>
      </c>
      <c r="H1035" s="783">
        <f t="shared" si="492"/>
        <v>0</v>
      </c>
      <c r="I1035" s="784">
        <f>sum(H1035:H1037)</f>
        <v>0</v>
      </c>
      <c r="J1035" s="920"/>
      <c r="K1035" s="781" t="s">
        <v>260</v>
      </c>
      <c r="L1035" s="786">
        <v>41.0</v>
      </c>
      <c r="M1035" s="784">
        <f>(L1035-H1035)</f>
        <v>41</v>
      </c>
      <c r="N1035" s="782">
        <v>0.0</v>
      </c>
      <c r="O1035" s="784">
        <f t="shared" ref="O1035:O1036" si="494">sum(M1035,N1035)</f>
        <v>41</v>
      </c>
      <c r="P1035" s="784"/>
      <c r="Q1035" s="774"/>
      <c r="R1035" s="774"/>
      <c r="S1035" s="774"/>
      <c r="T1035" s="774"/>
      <c r="U1035" s="774"/>
      <c r="V1035" s="774"/>
      <c r="W1035" s="774"/>
      <c r="X1035" s="774"/>
      <c r="Y1035" s="774"/>
      <c r="Z1035" s="774"/>
      <c r="AA1035" s="774"/>
      <c r="AB1035" s="774"/>
    </row>
    <row r="1036">
      <c r="A1036" s="788" t="s">
        <v>77</v>
      </c>
      <c r="B1036" s="789">
        <v>0.0</v>
      </c>
      <c r="C1036" s="790">
        <v>0.0</v>
      </c>
      <c r="D1036" s="790">
        <v>0.0</v>
      </c>
      <c r="E1036" s="790">
        <v>0.0</v>
      </c>
      <c r="F1036" s="790">
        <v>0.0</v>
      </c>
      <c r="G1036" s="796">
        <v>0.0</v>
      </c>
      <c r="H1036" s="791">
        <f t="shared" si="492"/>
        <v>0</v>
      </c>
      <c r="I1036" s="306">
        <f>(I1035/60)</f>
        <v>0</v>
      </c>
      <c r="J1036" s="299"/>
      <c r="K1036" s="788" t="s">
        <v>77</v>
      </c>
      <c r="L1036" s="789">
        <v>4.0</v>
      </c>
      <c r="M1036" s="793">
        <f>(L1036-H1036-H1037)</f>
        <v>4</v>
      </c>
      <c r="N1036" s="790">
        <v>0.0</v>
      </c>
      <c r="O1036" s="792">
        <f t="shared" si="494"/>
        <v>4</v>
      </c>
      <c r="P1036" s="793"/>
      <c r="Q1036" s="774"/>
      <c r="R1036" s="774"/>
      <c r="S1036" s="774"/>
      <c r="T1036" s="774"/>
      <c r="U1036" s="774"/>
      <c r="V1036" s="774"/>
      <c r="W1036" s="774"/>
      <c r="X1036" s="774"/>
      <c r="Y1036" s="774"/>
      <c r="Z1036" s="774"/>
      <c r="AA1036" s="774"/>
      <c r="AB1036" s="774"/>
    </row>
    <row r="1037">
      <c r="A1037" s="788" t="s">
        <v>78</v>
      </c>
      <c r="B1037" s="789">
        <v>0.0</v>
      </c>
      <c r="C1037" s="790">
        <v>0.0</v>
      </c>
      <c r="D1037" s="790">
        <v>0.0</v>
      </c>
      <c r="E1037" s="790">
        <v>0.0</v>
      </c>
      <c r="F1037" s="790">
        <v>0.0</v>
      </c>
      <c r="G1037" s="796">
        <v>0.0</v>
      </c>
      <c r="H1037" s="791">
        <f t="shared" si="492"/>
        <v>0</v>
      </c>
      <c r="I1037" s="792"/>
      <c r="J1037" s="794"/>
      <c r="K1037" s="788" t="s">
        <v>78</v>
      </c>
      <c r="L1037" s="793" t="s">
        <v>79</v>
      </c>
      <c r="M1037" s="792" t="s">
        <v>79</v>
      </c>
      <c r="N1037" s="790" t="s">
        <v>79</v>
      </c>
      <c r="O1037" s="792" t="s">
        <v>79</v>
      </c>
      <c r="P1037" s="793"/>
      <c r="Q1037" s="774"/>
      <c r="R1037" s="774"/>
      <c r="S1037" s="774"/>
      <c r="T1037" s="774"/>
      <c r="U1037" s="774"/>
      <c r="V1037" s="774"/>
      <c r="W1037" s="774"/>
      <c r="X1037" s="774"/>
      <c r="Y1037" s="774"/>
      <c r="Z1037" s="774"/>
      <c r="AA1037" s="774"/>
      <c r="AB1037" s="774"/>
    </row>
    <row r="1038">
      <c r="A1038" s="781" t="s">
        <v>90</v>
      </c>
      <c r="B1038" s="782">
        <v>2.0</v>
      </c>
      <c r="C1038" s="782">
        <v>0.0</v>
      </c>
      <c r="D1038" s="782">
        <v>7.0</v>
      </c>
      <c r="E1038" s="782">
        <v>7.0</v>
      </c>
      <c r="F1038" s="782">
        <v>5.0</v>
      </c>
      <c r="G1038" s="782">
        <v>0.0</v>
      </c>
      <c r="H1038" s="783">
        <f t="shared" ref="H1038:H1050" si="495">SUM(B1038:G1038)</f>
        <v>21</v>
      </c>
      <c r="I1038" s="784">
        <f>sum(H1038:H1040)</f>
        <v>23</v>
      </c>
      <c r="J1038" s="920"/>
      <c r="K1038" s="781" t="s">
        <v>90</v>
      </c>
      <c r="L1038" s="786">
        <v>65.0</v>
      </c>
      <c r="M1038" s="784">
        <f>(L1038-H1038)</f>
        <v>44</v>
      </c>
      <c r="N1038" s="782" t="s">
        <v>79</v>
      </c>
      <c r="O1038" s="784">
        <f t="shared" ref="O1038:O1039" si="496">sum(M1038,N1038)</f>
        <v>44</v>
      </c>
      <c r="P1038" s="786"/>
      <c r="Q1038" s="774"/>
      <c r="R1038" s="774"/>
      <c r="S1038" s="774"/>
      <c r="T1038" s="774"/>
      <c r="U1038" s="774"/>
      <c r="V1038" s="774"/>
      <c r="W1038" s="774"/>
      <c r="X1038" s="774"/>
      <c r="Y1038" s="774"/>
      <c r="Z1038" s="774"/>
      <c r="AA1038" s="774"/>
      <c r="AB1038" s="774"/>
    </row>
    <row r="1039">
      <c r="A1039" s="788" t="s">
        <v>77</v>
      </c>
      <c r="B1039" s="789">
        <v>0.0</v>
      </c>
      <c r="C1039" s="790">
        <v>0.0</v>
      </c>
      <c r="D1039" s="790">
        <v>1.0</v>
      </c>
      <c r="E1039" s="790">
        <v>0.0</v>
      </c>
      <c r="F1039" s="790">
        <v>0.0</v>
      </c>
      <c r="G1039" s="796">
        <v>0.0</v>
      </c>
      <c r="H1039" s="791">
        <f t="shared" si="495"/>
        <v>1</v>
      </c>
      <c r="I1039" s="306">
        <f>(I1038/60)</f>
        <v>0.3833333333</v>
      </c>
      <c r="J1039" s="920"/>
      <c r="K1039" s="788" t="s">
        <v>77</v>
      </c>
      <c r="L1039" s="789">
        <v>9.0</v>
      </c>
      <c r="M1039" s="793">
        <f>(L1039-H1039-H1040)</f>
        <v>7</v>
      </c>
      <c r="N1039" s="790" t="s">
        <v>79</v>
      </c>
      <c r="O1039" s="792">
        <f t="shared" si="496"/>
        <v>7</v>
      </c>
      <c r="P1039" s="792"/>
      <c r="Q1039" s="774"/>
      <c r="R1039" s="774"/>
      <c r="S1039" s="774"/>
      <c r="T1039" s="774"/>
      <c r="U1039" s="774"/>
      <c r="V1039" s="774"/>
      <c r="W1039" s="774"/>
      <c r="X1039" s="774"/>
      <c r="Y1039" s="774"/>
      <c r="Z1039" s="774"/>
      <c r="AA1039" s="774"/>
      <c r="AB1039" s="774"/>
    </row>
    <row r="1040">
      <c r="A1040" s="788" t="s">
        <v>78</v>
      </c>
      <c r="B1040" s="789">
        <v>0.0</v>
      </c>
      <c r="C1040" s="790">
        <v>0.0</v>
      </c>
      <c r="D1040" s="790">
        <v>0.0</v>
      </c>
      <c r="E1040" s="790">
        <v>0.0</v>
      </c>
      <c r="F1040" s="790">
        <v>1.0</v>
      </c>
      <c r="G1040" s="796">
        <v>0.0</v>
      </c>
      <c r="H1040" s="791">
        <f t="shared" si="495"/>
        <v>1</v>
      </c>
      <c r="I1040" s="792"/>
      <c r="J1040" s="794"/>
      <c r="K1040" s="788" t="s">
        <v>78</v>
      </c>
      <c r="L1040" s="793" t="s">
        <v>79</v>
      </c>
      <c r="M1040" s="792" t="s">
        <v>79</v>
      </c>
      <c r="N1040" s="790"/>
      <c r="O1040" s="792" t="s">
        <v>79</v>
      </c>
      <c r="P1040" s="792"/>
      <c r="Q1040" s="774"/>
      <c r="R1040" s="774"/>
      <c r="S1040" s="774"/>
      <c r="T1040" s="774"/>
      <c r="U1040" s="774"/>
      <c r="V1040" s="774"/>
      <c r="W1040" s="774"/>
      <c r="X1040" s="774"/>
      <c r="Y1040" s="774"/>
      <c r="Z1040" s="774"/>
      <c r="AA1040" s="774"/>
      <c r="AB1040" s="774"/>
    </row>
    <row r="1041">
      <c r="A1041" s="778" t="s">
        <v>270</v>
      </c>
      <c r="B1041" s="779">
        <f t="shared" ref="B1041:G1041" si="497"> sum(B1042, B1043, B1044, B1045,B1046,B1047,B1048,B1049,B1050,B1051,B1052,B1053)</f>
        <v>22</v>
      </c>
      <c r="C1041" s="779">
        <f t="shared" si="497"/>
        <v>36</v>
      </c>
      <c r="D1041" s="779">
        <f t="shared" si="497"/>
        <v>36</v>
      </c>
      <c r="E1041" s="779">
        <f t="shared" si="497"/>
        <v>36</v>
      </c>
      <c r="F1041" s="779">
        <f t="shared" si="497"/>
        <v>39</v>
      </c>
      <c r="G1041" s="779">
        <f t="shared" si="497"/>
        <v>1</v>
      </c>
      <c r="H1041" s="780">
        <f t="shared" si="495"/>
        <v>170</v>
      </c>
      <c r="I1041" s="779">
        <v>0.0</v>
      </c>
      <c r="J1041" s="773"/>
      <c r="K1041" s="778" t="s">
        <v>270</v>
      </c>
      <c r="L1041" s="798"/>
      <c r="M1041" s="798"/>
      <c r="N1041" s="798"/>
      <c r="O1041" s="798"/>
      <c r="P1041" s="798"/>
      <c r="Q1041" s="774"/>
      <c r="R1041" s="774"/>
      <c r="S1041" s="774"/>
      <c r="T1041" s="774"/>
      <c r="U1041" s="774"/>
      <c r="V1041" s="774"/>
      <c r="W1041" s="774"/>
      <c r="X1041" s="774"/>
      <c r="Y1041" s="774"/>
      <c r="Z1041" s="774"/>
      <c r="AA1041" s="774"/>
      <c r="AB1041" s="774"/>
    </row>
    <row r="1042">
      <c r="A1042" s="781" t="s">
        <v>89</v>
      </c>
      <c r="B1042" s="782">
        <v>17.0</v>
      </c>
      <c r="C1042" s="782">
        <v>10.0</v>
      </c>
      <c r="D1042" s="782">
        <v>9.0</v>
      </c>
      <c r="E1042" s="782">
        <v>11.0</v>
      </c>
      <c r="F1042" s="782">
        <v>20.0</v>
      </c>
      <c r="G1042" s="782">
        <v>0.0</v>
      </c>
      <c r="H1042" s="783">
        <f t="shared" si="495"/>
        <v>67</v>
      </c>
      <c r="I1042" s="784">
        <f>sum(H1042:H1044)</f>
        <v>80</v>
      </c>
      <c r="J1042" s="794"/>
      <c r="K1042" s="781" t="s">
        <v>89</v>
      </c>
      <c r="L1042" s="786">
        <v>100.0</v>
      </c>
      <c r="M1042" s="784">
        <f>(L1042-H1042)</f>
        <v>33</v>
      </c>
      <c r="N1042" s="782">
        <v>80.0</v>
      </c>
      <c r="O1042" s="784">
        <f t="shared" ref="O1042:O1043" si="498">sum(M1042,N1042)</f>
        <v>113</v>
      </c>
      <c r="P1042" s="786"/>
      <c r="Q1042" s="774"/>
      <c r="R1042" s="774"/>
      <c r="S1042" s="774"/>
      <c r="T1042" s="774"/>
      <c r="U1042" s="774"/>
      <c r="V1042" s="774"/>
      <c r="W1042" s="774"/>
      <c r="X1042" s="774"/>
      <c r="Y1042" s="774"/>
      <c r="Z1042" s="774"/>
      <c r="AA1042" s="774"/>
      <c r="AB1042" s="774"/>
    </row>
    <row r="1043">
      <c r="A1043" s="788" t="s">
        <v>77</v>
      </c>
      <c r="B1043" s="789">
        <v>0.0</v>
      </c>
      <c r="C1043" s="790">
        <v>0.0</v>
      </c>
      <c r="D1043" s="790">
        <v>0.0</v>
      </c>
      <c r="E1043" s="790">
        <v>0.0</v>
      </c>
      <c r="F1043" s="790">
        <v>0.0</v>
      </c>
      <c r="G1043" s="796">
        <v>0.0</v>
      </c>
      <c r="H1043" s="791">
        <f t="shared" si="495"/>
        <v>0</v>
      </c>
      <c r="I1043" s="306">
        <f>(I1042/60)</f>
        <v>1.333333333</v>
      </c>
      <c r="J1043" s="804"/>
      <c r="K1043" s="788" t="s">
        <v>77</v>
      </c>
      <c r="L1043" s="789">
        <v>14.0</v>
      </c>
      <c r="M1043" s="793">
        <f>(L1043-H1043-H1044)</f>
        <v>1</v>
      </c>
      <c r="N1043" s="790">
        <v>25.0</v>
      </c>
      <c r="O1043" s="792">
        <f t="shared" si="498"/>
        <v>26</v>
      </c>
      <c r="P1043" s="793"/>
      <c r="Q1043" s="966" t="s">
        <v>408</v>
      </c>
      <c r="R1043" s="774"/>
      <c r="S1043" s="774"/>
      <c r="T1043" s="774"/>
      <c r="U1043" s="774"/>
      <c r="V1043" s="774"/>
      <c r="W1043" s="774"/>
      <c r="X1043" s="774"/>
      <c r="Y1043" s="774"/>
      <c r="Z1043" s="774"/>
      <c r="AA1043" s="774"/>
      <c r="AB1043" s="774"/>
    </row>
    <row r="1044">
      <c r="A1044" s="788" t="s">
        <v>78</v>
      </c>
      <c r="B1044" s="789">
        <v>3.0</v>
      </c>
      <c r="C1044" s="790">
        <v>2.0</v>
      </c>
      <c r="D1044" s="790">
        <v>4.0</v>
      </c>
      <c r="E1044" s="790">
        <v>4.0</v>
      </c>
      <c r="F1044" s="790">
        <v>0.0</v>
      </c>
      <c r="G1044" s="796">
        <v>0.0</v>
      </c>
      <c r="H1044" s="791">
        <f t="shared" si="495"/>
        <v>13</v>
      </c>
      <c r="I1044" s="792"/>
      <c r="J1044" s="794"/>
      <c r="K1044" s="788" t="s">
        <v>78</v>
      </c>
      <c r="L1044" s="793" t="s">
        <v>79</v>
      </c>
      <c r="M1044" s="792" t="s">
        <v>79</v>
      </c>
      <c r="N1044" s="790" t="s">
        <v>79</v>
      </c>
      <c r="O1044" s="792" t="s">
        <v>79</v>
      </c>
      <c r="P1044" s="793"/>
      <c r="Q1044" s="774"/>
      <c r="R1044" s="774"/>
      <c r="S1044" s="774"/>
      <c r="T1044" s="774"/>
      <c r="U1044" s="774"/>
      <c r="V1044" s="774"/>
      <c r="W1044" s="774"/>
      <c r="X1044" s="774"/>
      <c r="Y1044" s="774"/>
      <c r="Z1044" s="774"/>
      <c r="AA1044" s="774"/>
      <c r="AB1044" s="774"/>
    </row>
    <row r="1045">
      <c r="A1045" s="781" t="s">
        <v>88</v>
      </c>
      <c r="B1045" s="786">
        <v>2.0</v>
      </c>
      <c r="C1045" s="786">
        <v>5.0</v>
      </c>
      <c r="D1045" s="786">
        <v>9.0</v>
      </c>
      <c r="E1045" s="786">
        <v>9.0</v>
      </c>
      <c r="F1045" s="786">
        <v>9.0</v>
      </c>
      <c r="G1045" s="782">
        <v>0.0</v>
      </c>
      <c r="H1045" s="783">
        <f t="shared" si="495"/>
        <v>34</v>
      </c>
      <c r="I1045" s="784">
        <f>sum(H1045:H1047)</f>
        <v>49</v>
      </c>
      <c r="J1045" s="794"/>
      <c r="K1045" s="781" t="s">
        <v>88</v>
      </c>
      <c r="L1045" s="786">
        <v>69.0</v>
      </c>
      <c r="M1045" s="784">
        <f>(L1045-H1045)</f>
        <v>35</v>
      </c>
      <c r="N1045" s="782">
        <v>0.0</v>
      </c>
      <c r="O1045" s="784">
        <f t="shared" ref="O1045:O1046" si="499">sum(M1045,N1045)</f>
        <v>35</v>
      </c>
      <c r="P1045" s="786">
        <v>10.0</v>
      </c>
      <c r="Q1045" s="774"/>
      <c r="R1045" s="774"/>
      <c r="S1045" s="774"/>
      <c r="T1045" s="774"/>
      <c r="U1045" s="774"/>
      <c r="V1045" s="774"/>
      <c r="W1045" s="774"/>
      <c r="X1045" s="774"/>
      <c r="Y1045" s="774"/>
      <c r="Z1045" s="774"/>
      <c r="AA1045" s="774"/>
      <c r="AB1045" s="774"/>
    </row>
    <row r="1046">
      <c r="A1046" s="788" t="s">
        <v>77</v>
      </c>
      <c r="B1046" s="789">
        <v>0.0</v>
      </c>
      <c r="C1046" s="790">
        <v>0.0</v>
      </c>
      <c r="D1046" s="790">
        <v>0.0</v>
      </c>
      <c r="E1046" s="790">
        <v>0.0</v>
      </c>
      <c r="F1046" s="790">
        <v>0.0</v>
      </c>
      <c r="G1046" s="790">
        <v>0.0</v>
      </c>
      <c r="H1046" s="791">
        <f t="shared" si="495"/>
        <v>0</v>
      </c>
      <c r="I1046" s="306">
        <f>(I1045/60)</f>
        <v>0.8166666667</v>
      </c>
      <c r="J1046" s="794"/>
      <c r="K1046" s="788" t="s">
        <v>77</v>
      </c>
      <c r="L1046" s="789">
        <v>15.0</v>
      </c>
      <c r="M1046" s="793">
        <f>(L1046-H1046-H1047)</f>
        <v>0</v>
      </c>
      <c r="N1046" s="790">
        <v>0.0</v>
      </c>
      <c r="O1046" s="792">
        <f t="shared" si="499"/>
        <v>0</v>
      </c>
      <c r="P1046" s="792"/>
      <c r="Q1046" s="774"/>
      <c r="R1046" s="774"/>
      <c r="S1046" s="774"/>
      <c r="T1046" s="774"/>
      <c r="U1046" s="774"/>
      <c r="V1046" s="774"/>
      <c r="W1046" s="774"/>
      <c r="X1046" s="774"/>
      <c r="Y1046" s="774"/>
      <c r="Z1046" s="774"/>
      <c r="AA1046" s="774"/>
      <c r="AB1046" s="774"/>
    </row>
    <row r="1047">
      <c r="A1047" s="788" t="s">
        <v>78</v>
      </c>
      <c r="B1047" s="789">
        <v>0.0</v>
      </c>
      <c r="C1047" s="790">
        <v>3.0</v>
      </c>
      <c r="D1047" s="790">
        <v>2.0</v>
      </c>
      <c r="E1047" s="790">
        <v>4.0</v>
      </c>
      <c r="F1047" s="790">
        <v>6.0</v>
      </c>
      <c r="G1047" s="790">
        <v>0.0</v>
      </c>
      <c r="H1047" s="791">
        <f t="shared" si="495"/>
        <v>15</v>
      </c>
      <c r="I1047" s="792"/>
      <c r="J1047" s="794"/>
      <c r="K1047" s="788" t="s">
        <v>78</v>
      </c>
      <c r="L1047" s="793" t="s">
        <v>79</v>
      </c>
      <c r="M1047" s="792" t="s">
        <v>79</v>
      </c>
      <c r="N1047" s="790" t="s">
        <v>79</v>
      </c>
      <c r="O1047" s="792" t="s">
        <v>79</v>
      </c>
      <c r="P1047" s="792"/>
      <c r="Q1047" s="774"/>
      <c r="R1047" s="774"/>
      <c r="S1047" s="774"/>
      <c r="T1047" s="774"/>
      <c r="U1047" s="774"/>
      <c r="V1047" s="774"/>
      <c r="W1047" s="774"/>
      <c r="X1047" s="774"/>
      <c r="Y1047" s="774"/>
      <c r="Z1047" s="774"/>
      <c r="AA1047" s="774"/>
      <c r="AB1047" s="774"/>
    </row>
    <row r="1048">
      <c r="A1048" s="781" t="s">
        <v>238</v>
      </c>
      <c r="B1048" s="782">
        <v>0.0</v>
      </c>
      <c r="C1048" s="782">
        <v>8.0</v>
      </c>
      <c r="D1048" s="782">
        <v>5.0</v>
      </c>
      <c r="E1048" s="782">
        <v>4.0</v>
      </c>
      <c r="F1048" s="782">
        <v>1.0</v>
      </c>
      <c r="G1048" s="782">
        <v>1.0</v>
      </c>
      <c r="H1048" s="783">
        <f t="shared" si="495"/>
        <v>19</v>
      </c>
      <c r="I1048" s="784">
        <f>sum(H1048:H1050)</f>
        <v>24</v>
      </c>
      <c r="J1048" s="804"/>
      <c r="K1048" s="781" t="s">
        <v>238</v>
      </c>
      <c r="L1048" s="786">
        <v>31.0</v>
      </c>
      <c r="M1048" s="784">
        <f>(L1048-H1048)</f>
        <v>12</v>
      </c>
      <c r="N1048" s="782">
        <v>15.0</v>
      </c>
      <c r="O1048" s="784">
        <f t="shared" ref="O1048:O1049" si="500">sum(M1048,N1048)</f>
        <v>27</v>
      </c>
      <c r="P1048" s="786">
        <v>4.0</v>
      </c>
      <c r="Q1048" s="966" t="s">
        <v>413</v>
      </c>
      <c r="R1048" s="774"/>
      <c r="S1048" s="774"/>
      <c r="T1048" s="774"/>
      <c r="U1048" s="774"/>
      <c r="V1048" s="774"/>
      <c r="W1048" s="774"/>
      <c r="X1048" s="774"/>
      <c r="Y1048" s="774"/>
      <c r="Z1048" s="774"/>
      <c r="AA1048" s="774"/>
      <c r="AB1048" s="774"/>
    </row>
    <row r="1049">
      <c r="A1049" s="788" t="s">
        <v>77</v>
      </c>
      <c r="B1049" s="789">
        <v>0.0</v>
      </c>
      <c r="C1049" s="790">
        <v>0.0</v>
      </c>
      <c r="D1049" s="790">
        <v>0.0</v>
      </c>
      <c r="E1049" s="790">
        <v>0.0</v>
      </c>
      <c r="F1049" s="790">
        <v>0.0</v>
      </c>
      <c r="G1049" s="796">
        <v>0.0</v>
      </c>
      <c r="H1049" s="791">
        <f t="shared" si="495"/>
        <v>0</v>
      </c>
      <c r="I1049" s="306">
        <f>(I1048/60)</f>
        <v>0.4</v>
      </c>
      <c r="J1049" s="794"/>
      <c r="K1049" s="788" t="s">
        <v>77</v>
      </c>
      <c r="L1049" s="789">
        <v>7.0</v>
      </c>
      <c r="M1049" s="793">
        <f>(L1049-H1049-H1050)</f>
        <v>2</v>
      </c>
      <c r="N1049" s="790" t="s">
        <v>79</v>
      </c>
      <c r="O1049" s="792">
        <f t="shared" si="500"/>
        <v>2</v>
      </c>
      <c r="P1049" s="793"/>
      <c r="Q1049" s="774"/>
      <c r="R1049" s="774"/>
      <c r="S1049" s="774"/>
      <c r="T1049" s="774"/>
      <c r="U1049" s="774"/>
      <c r="V1049" s="774"/>
      <c r="W1049" s="774"/>
      <c r="X1049" s="774"/>
      <c r="Y1049" s="774"/>
      <c r="Z1049" s="774"/>
      <c r="AA1049" s="774"/>
      <c r="AB1049" s="774"/>
    </row>
    <row r="1050">
      <c r="A1050" s="788" t="s">
        <v>78</v>
      </c>
      <c r="B1050" s="789">
        <v>0.0</v>
      </c>
      <c r="C1050" s="790">
        <v>1.0</v>
      </c>
      <c r="D1050" s="790">
        <v>3.0</v>
      </c>
      <c r="E1050" s="790">
        <v>1.0</v>
      </c>
      <c r="F1050" s="790">
        <v>0.0</v>
      </c>
      <c r="G1050" s="796">
        <v>0.0</v>
      </c>
      <c r="H1050" s="791">
        <f t="shared" si="495"/>
        <v>5</v>
      </c>
      <c r="I1050" s="792"/>
      <c r="J1050" s="794"/>
      <c r="K1050" s="788" t="s">
        <v>78</v>
      </c>
      <c r="L1050" s="793" t="s">
        <v>79</v>
      </c>
      <c r="M1050" s="792" t="s">
        <v>79</v>
      </c>
      <c r="N1050" s="790" t="s">
        <v>79</v>
      </c>
      <c r="O1050" s="792" t="s">
        <v>79</v>
      </c>
      <c r="P1050" s="793"/>
      <c r="Q1050" s="774"/>
      <c r="R1050" s="774"/>
      <c r="S1050" s="774"/>
      <c r="T1050" s="774"/>
      <c r="U1050" s="774"/>
      <c r="V1050" s="774"/>
      <c r="W1050" s="774"/>
      <c r="X1050" s="774"/>
      <c r="Y1050" s="774"/>
      <c r="Z1050" s="774"/>
      <c r="AA1050" s="774"/>
      <c r="AB1050" s="774"/>
    </row>
    <row r="1051">
      <c r="A1051" s="781" t="s">
        <v>102</v>
      </c>
      <c r="B1051" s="782">
        <v>0.0</v>
      </c>
      <c r="C1051" s="782">
        <v>5.0</v>
      </c>
      <c r="D1051" s="782">
        <v>4.0</v>
      </c>
      <c r="E1051" s="782">
        <v>3.0</v>
      </c>
      <c r="F1051" s="782">
        <v>3.0</v>
      </c>
      <c r="G1051" s="782">
        <v>0.0</v>
      </c>
      <c r="H1051" s="783">
        <f t="shared" ref="H1051:H1053" si="501">sum(B1051:G1051)</f>
        <v>15</v>
      </c>
      <c r="I1051" s="784">
        <f>sum(H1051:H1053)</f>
        <v>17</v>
      </c>
      <c r="J1051" s="794"/>
      <c r="K1051" s="781" t="s">
        <v>102</v>
      </c>
      <c r="L1051" s="786">
        <v>41.0</v>
      </c>
      <c r="M1051" s="784">
        <f>(L1051-H1051)</f>
        <v>26</v>
      </c>
      <c r="N1051" s="782">
        <v>10.0</v>
      </c>
      <c r="O1051" s="784">
        <f t="shared" ref="O1051:O1052" si="502">sum(M1051,N1051)</f>
        <v>36</v>
      </c>
      <c r="P1051" s="786">
        <v>10.0</v>
      </c>
      <c r="Q1051" s="774"/>
      <c r="R1051" s="774"/>
      <c r="S1051" s="774"/>
      <c r="T1051" s="774"/>
      <c r="U1051" s="774"/>
      <c r="V1051" s="774"/>
      <c r="W1051" s="774"/>
      <c r="X1051" s="774"/>
      <c r="Y1051" s="774"/>
      <c r="Z1051" s="774"/>
      <c r="AA1051" s="774"/>
      <c r="AB1051" s="774"/>
    </row>
    <row r="1052">
      <c r="A1052" s="788" t="s">
        <v>77</v>
      </c>
      <c r="B1052" s="789">
        <v>0.0</v>
      </c>
      <c r="C1052" s="790">
        <v>0.0</v>
      </c>
      <c r="D1052" s="790">
        <v>0.0</v>
      </c>
      <c r="E1052" s="790">
        <v>0.0</v>
      </c>
      <c r="F1052" s="790">
        <v>0.0</v>
      </c>
      <c r="G1052" s="796">
        <v>0.0</v>
      </c>
      <c r="H1052" s="797">
        <f t="shared" si="501"/>
        <v>0</v>
      </c>
      <c r="I1052" s="306">
        <f>(I1051/60)</f>
        <v>0.2833333333</v>
      </c>
      <c r="J1052" s="794"/>
      <c r="K1052" s="788" t="s">
        <v>77</v>
      </c>
      <c r="L1052" s="789">
        <v>8.0</v>
      </c>
      <c r="M1052" s="793">
        <f>(L1052-H1052-H1053)</f>
        <v>6</v>
      </c>
      <c r="N1052" s="790" t="s">
        <v>79</v>
      </c>
      <c r="O1052" s="792">
        <f t="shared" si="502"/>
        <v>6</v>
      </c>
      <c r="P1052" s="792"/>
      <c r="Q1052" s="774"/>
      <c r="R1052" s="774"/>
      <c r="S1052" s="774"/>
      <c r="T1052" s="774"/>
      <c r="U1052" s="774"/>
      <c r="V1052" s="774"/>
      <c r="W1052" s="774"/>
      <c r="X1052" s="774"/>
      <c r="Y1052" s="774"/>
      <c r="Z1052" s="774"/>
      <c r="AA1052" s="774"/>
      <c r="AB1052" s="774"/>
    </row>
    <row r="1053">
      <c r="A1053" s="788" t="s">
        <v>78</v>
      </c>
      <c r="B1053" s="789">
        <v>0.0</v>
      </c>
      <c r="C1053" s="790">
        <v>2.0</v>
      </c>
      <c r="D1053" s="790">
        <v>0.0</v>
      </c>
      <c r="E1053" s="790">
        <v>0.0</v>
      </c>
      <c r="F1053" s="790">
        <v>0.0</v>
      </c>
      <c r="G1053" s="796">
        <v>0.0</v>
      </c>
      <c r="H1053" s="797">
        <f t="shared" si="501"/>
        <v>2</v>
      </c>
      <c r="I1053" s="792"/>
      <c r="J1053" s="794"/>
      <c r="K1053" s="788" t="s">
        <v>78</v>
      </c>
      <c r="L1053" s="793" t="s">
        <v>79</v>
      </c>
      <c r="M1053" s="792" t="s">
        <v>79</v>
      </c>
      <c r="N1053" s="790" t="s">
        <v>79</v>
      </c>
      <c r="O1053" s="792" t="s">
        <v>79</v>
      </c>
      <c r="P1053" s="792"/>
      <c r="Q1053" s="774"/>
      <c r="R1053" s="774"/>
      <c r="S1053" s="774"/>
      <c r="T1053" s="774"/>
      <c r="U1053" s="774"/>
      <c r="V1053" s="774"/>
      <c r="W1053" s="774"/>
      <c r="X1053" s="774"/>
      <c r="Y1053" s="774"/>
      <c r="Z1053" s="774"/>
      <c r="AA1053" s="774"/>
      <c r="AB1053" s="774"/>
    </row>
    <row r="1054">
      <c r="A1054" s="801" t="s">
        <v>91</v>
      </c>
      <c r="B1054" s="779">
        <f t="shared" ref="B1054:G1054" si="503"> sum(B1055, B1056, B1057, B1058,B1059,B1060,B1061,B1062,B1063,B1064,B1065,B1066)</f>
        <v>13</v>
      </c>
      <c r="C1054" s="779">
        <f t="shared" si="503"/>
        <v>16</v>
      </c>
      <c r="D1054" s="779">
        <f t="shared" si="503"/>
        <v>51</v>
      </c>
      <c r="E1054" s="779">
        <f t="shared" si="503"/>
        <v>36</v>
      </c>
      <c r="F1054" s="779">
        <f t="shared" si="503"/>
        <v>27</v>
      </c>
      <c r="G1054" s="779">
        <f t="shared" si="503"/>
        <v>3</v>
      </c>
      <c r="H1054" s="780">
        <f>SUM(B1054:G1054)</f>
        <v>146</v>
      </c>
      <c r="I1054" s="779">
        <v>0.0</v>
      </c>
      <c r="J1054" s="773"/>
      <c r="K1054" s="801" t="s">
        <v>91</v>
      </c>
      <c r="L1054" s="798"/>
      <c r="M1054" s="798"/>
      <c r="N1054" s="798"/>
      <c r="O1054" s="798"/>
      <c r="P1054" s="798"/>
      <c r="Q1054" s="774"/>
      <c r="R1054" s="774"/>
      <c r="S1054" s="774"/>
      <c r="T1054" s="774"/>
      <c r="U1054" s="774"/>
      <c r="V1054" s="774"/>
      <c r="W1054" s="774"/>
      <c r="X1054" s="774"/>
      <c r="Y1054" s="774"/>
      <c r="Z1054" s="774"/>
      <c r="AA1054" s="774"/>
      <c r="AB1054" s="774"/>
    </row>
    <row r="1055">
      <c r="A1055" s="802" t="s">
        <v>92</v>
      </c>
      <c r="B1055" s="782">
        <v>0.0</v>
      </c>
      <c r="C1055" s="782">
        <v>0.0</v>
      </c>
      <c r="D1055" s="782">
        <v>19.0</v>
      </c>
      <c r="E1055" s="782">
        <v>15.0</v>
      </c>
      <c r="F1055" s="782">
        <v>17.0</v>
      </c>
      <c r="G1055" s="782">
        <v>3.0</v>
      </c>
      <c r="H1055" s="783">
        <f t="shared" ref="H1055:H1066" si="504">sum(B1055:G1055)</f>
        <v>54</v>
      </c>
      <c r="I1055" s="784">
        <f>sum(H1055:H1057)</f>
        <v>61</v>
      </c>
      <c r="J1055" s="794"/>
      <c r="K1055" s="802" t="s">
        <v>92</v>
      </c>
      <c r="L1055" s="786">
        <v>90.0</v>
      </c>
      <c r="M1055" s="784">
        <f>(L1055-H1055)</f>
        <v>36</v>
      </c>
      <c r="N1055" s="782">
        <v>60.0</v>
      </c>
      <c r="O1055" s="784">
        <f t="shared" ref="O1055:O1056" si="505">sum(M1055,N1055)</f>
        <v>96</v>
      </c>
      <c r="P1055" s="786">
        <v>14.0</v>
      </c>
      <c r="Q1055" s="774"/>
      <c r="R1055" s="774"/>
      <c r="S1055" s="774"/>
      <c r="T1055" s="774"/>
      <c r="U1055" s="774"/>
      <c r="V1055" s="774"/>
      <c r="W1055" s="774"/>
      <c r="X1055" s="774"/>
      <c r="Y1055" s="774"/>
      <c r="Z1055" s="774"/>
      <c r="AA1055" s="774"/>
      <c r="AB1055" s="774"/>
    </row>
    <row r="1056">
      <c r="A1056" s="788" t="s">
        <v>77</v>
      </c>
      <c r="B1056" s="789">
        <v>0.0</v>
      </c>
      <c r="C1056" s="790">
        <v>0.0</v>
      </c>
      <c r="D1056" s="790">
        <v>1.0</v>
      </c>
      <c r="E1056" s="790">
        <v>0.0</v>
      </c>
      <c r="F1056" s="790">
        <v>0.0</v>
      </c>
      <c r="G1056" s="796">
        <v>0.0</v>
      </c>
      <c r="H1056" s="791">
        <f t="shared" si="504"/>
        <v>1</v>
      </c>
      <c r="I1056" s="306">
        <f>(I1055/60)</f>
        <v>1.016666667</v>
      </c>
      <c r="J1056" s="804"/>
      <c r="K1056" s="788" t="s">
        <v>77</v>
      </c>
      <c r="L1056" s="789">
        <v>9.0</v>
      </c>
      <c r="M1056" s="793">
        <f>(L1056-H1056-H1057)</f>
        <v>2</v>
      </c>
      <c r="N1056" s="790">
        <v>10.0</v>
      </c>
      <c r="O1056" s="792">
        <f t="shared" si="505"/>
        <v>12</v>
      </c>
      <c r="P1056" s="793"/>
      <c r="Q1056" s="967" t="s">
        <v>414</v>
      </c>
      <c r="R1056" s="774"/>
      <c r="S1056" s="774"/>
      <c r="T1056" s="774"/>
      <c r="U1056" s="774"/>
      <c r="V1056" s="774"/>
      <c r="W1056" s="774"/>
      <c r="X1056" s="774"/>
      <c r="Y1056" s="774"/>
      <c r="Z1056" s="774"/>
      <c r="AA1056" s="774"/>
      <c r="AB1056" s="774"/>
    </row>
    <row r="1057">
      <c r="A1057" s="788" t="s">
        <v>78</v>
      </c>
      <c r="B1057" s="789">
        <v>0.0</v>
      </c>
      <c r="C1057" s="790">
        <v>0.0</v>
      </c>
      <c r="D1057" s="790">
        <v>6.0</v>
      </c>
      <c r="E1057" s="790">
        <v>0.0</v>
      </c>
      <c r="F1057" s="790">
        <v>0.0</v>
      </c>
      <c r="G1057" s="796">
        <v>0.0</v>
      </c>
      <c r="H1057" s="791">
        <f t="shared" si="504"/>
        <v>6</v>
      </c>
      <c r="I1057" s="792"/>
      <c r="J1057" s="794"/>
      <c r="K1057" s="788" t="s">
        <v>78</v>
      </c>
      <c r="L1057" s="793" t="s">
        <v>79</v>
      </c>
      <c r="M1057" s="792" t="s">
        <v>79</v>
      </c>
      <c r="N1057" s="790" t="s">
        <v>79</v>
      </c>
      <c r="O1057" s="792" t="s">
        <v>79</v>
      </c>
      <c r="P1057" s="793"/>
      <c r="Q1057" s="774"/>
      <c r="R1057" s="774"/>
      <c r="S1057" s="774"/>
      <c r="T1057" s="774"/>
      <c r="U1057" s="774"/>
      <c r="V1057" s="774"/>
      <c r="W1057" s="774"/>
      <c r="X1057" s="774"/>
      <c r="Y1057" s="774"/>
      <c r="Z1057" s="774"/>
      <c r="AA1057" s="774"/>
      <c r="AB1057" s="774"/>
    </row>
    <row r="1058">
      <c r="A1058" s="781" t="s">
        <v>95</v>
      </c>
      <c r="B1058" s="786">
        <v>6.0</v>
      </c>
      <c r="C1058" s="786">
        <v>6.0</v>
      </c>
      <c r="D1058" s="786">
        <v>8.0</v>
      </c>
      <c r="E1058" s="786">
        <v>8.0</v>
      </c>
      <c r="F1058" s="786">
        <v>5.0</v>
      </c>
      <c r="G1058" s="782">
        <v>0.0</v>
      </c>
      <c r="H1058" s="783">
        <f t="shared" si="504"/>
        <v>33</v>
      </c>
      <c r="I1058" s="784">
        <f>sum(H1058:H1060)</f>
        <v>43</v>
      </c>
      <c r="J1058" s="794"/>
      <c r="K1058" s="781" t="s">
        <v>95</v>
      </c>
      <c r="L1058" s="786">
        <v>86.0</v>
      </c>
      <c r="M1058" s="784">
        <f>(L1058-H1058)</f>
        <v>53</v>
      </c>
      <c r="N1058" s="782">
        <v>20.0</v>
      </c>
      <c r="O1058" s="784">
        <f t="shared" ref="O1058:O1059" si="506">sum(M1058,N1058)</f>
        <v>73</v>
      </c>
      <c r="P1058" s="786">
        <v>15.0</v>
      </c>
      <c r="Q1058" s="967" t="s">
        <v>415</v>
      </c>
      <c r="R1058" s="774"/>
      <c r="S1058" s="774"/>
      <c r="T1058" s="774"/>
      <c r="U1058" s="774"/>
      <c r="V1058" s="774"/>
      <c r="W1058" s="774"/>
      <c r="X1058" s="774"/>
      <c r="Y1058" s="774"/>
      <c r="Z1058" s="774"/>
      <c r="AA1058" s="774"/>
      <c r="AB1058" s="774"/>
    </row>
    <row r="1059">
      <c r="A1059" s="788" t="s">
        <v>77</v>
      </c>
      <c r="B1059" s="789">
        <v>0.0</v>
      </c>
      <c r="C1059" s="790">
        <v>0.0</v>
      </c>
      <c r="D1059" s="790">
        <v>1.0</v>
      </c>
      <c r="E1059" s="790">
        <v>0.0</v>
      </c>
      <c r="F1059" s="790">
        <v>0.0</v>
      </c>
      <c r="G1059" s="790">
        <v>0.0</v>
      </c>
      <c r="H1059" s="803">
        <f t="shared" si="504"/>
        <v>1</v>
      </c>
      <c r="I1059" s="306">
        <f>(I1058/60)</f>
        <v>0.7166666667</v>
      </c>
      <c r="J1059" s="794"/>
      <c r="K1059" s="788" t="s">
        <v>77</v>
      </c>
      <c r="L1059" s="789">
        <v>10.0</v>
      </c>
      <c r="M1059" s="793">
        <f>(L1059-H1059-H1060)</f>
        <v>0</v>
      </c>
      <c r="N1059" s="790">
        <v>10.0</v>
      </c>
      <c r="O1059" s="792">
        <f t="shared" si="506"/>
        <v>10</v>
      </c>
      <c r="P1059" s="793"/>
      <c r="Q1059" s="774"/>
      <c r="R1059" s="774"/>
      <c r="S1059" s="774"/>
      <c r="T1059" s="774"/>
      <c r="U1059" s="774"/>
      <c r="V1059" s="774"/>
      <c r="W1059" s="774"/>
      <c r="X1059" s="774"/>
      <c r="Y1059" s="774"/>
      <c r="Z1059" s="774"/>
      <c r="AA1059" s="774"/>
      <c r="AB1059" s="774"/>
    </row>
    <row r="1060">
      <c r="A1060" s="788" t="s">
        <v>78</v>
      </c>
      <c r="B1060" s="789">
        <v>0.0</v>
      </c>
      <c r="C1060" s="790">
        <v>4.0</v>
      </c>
      <c r="D1060" s="790">
        <v>2.0</v>
      </c>
      <c r="E1060" s="790">
        <v>3.0</v>
      </c>
      <c r="F1060" s="790">
        <v>0.0</v>
      </c>
      <c r="G1060" s="790">
        <v>0.0</v>
      </c>
      <c r="H1060" s="803">
        <f t="shared" si="504"/>
        <v>9</v>
      </c>
      <c r="I1060" s="792"/>
      <c r="J1060" s="794"/>
      <c r="K1060" s="788" t="s">
        <v>78</v>
      </c>
      <c r="L1060" s="793" t="s">
        <v>79</v>
      </c>
      <c r="M1060" s="792" t="s">
        <v>79</v>
      </c>
      <c r="N1060" s="790" t="s">
        <v>79</v>
      </c>
      <c r="O1060" s="792" t="s">
        <v>79</v>
      </c>
      <c r="P1060" s="793"/>
      <c r="Q1060" s="774"/>
      <c r="R1060" s="774"/>
      <c r="S1060" s="774"/>
      <c r="T1060" s="774"/>
      <c r="U1060" s="774"/>
      <c r="V1060" s="774"/>
      <c r="W1060" s="774"/>
      <c r="X1060" s="774"/>
      <c r="Y1060" s="774"/>
      <c r="Z1060" s="774"/>
      <c r="AA1060" s="774"/>
      <c r="AB1060" s="774"/>
    </row>
    <row r="1061">
      <c r="A1061" s="781" t="s">
        <v>265</v>
      </c>
      <c r="B1061" s="782">
        <v>0.0</v>
      </c>
      <c r="C1061" s="782">
        <v>0.0</v>
      </c>
      <c r="D1061" s="782">
        <v>0.0</v>
      </c>
      <c r="E1061" s="782">
        <v>1.0</v>
      </c>
      <c r="F1061" s="782">
        <v>0.0</v>
      </c>
      <c r="G1061" s="782">
        <v>0.0</v>
      </c>
      <c r="H1061" s="783">
        <f t="shared" si="504"/>
        <v>1</v>
      </c>
      <c r="I1061" s="784">
        <f>sum(H1061:H1063)</f>
        <v>1</v>
      </c>
      <c r="J1061" s="794"/>
      <c r="K1061" s="781" t="s">
        <v>265</v>
      </c>
      <c r="L1061" s="786">
        <v>33.0</v>
      </c>
      <c r="M1061" s="784">
        <f>(L1061-H1061)</f>
        <v>32</v>
      </c>
      <c r="N1061" s="782"/>
      <c r="O1061" s="784">
        <f>sum(M1061,N1061)</f>
        <v>32</v>
      </c>
      <c r="P1061" s="786"/>
      <c r="Q1061" s="966" t="s">
        <v>416</v>
      </c>
      <c r="R1061" s="774"/>
      <c r="S1061" s="774"/>
      <c r="T1061" s="774"/>
      <c r="U1061" s="774"/>
      <c r="V1061" s="774"/>
      <c r="W1061" s="774"/>
      <c r="X1061" s="774"/>
      <c r="Y1061" s="774"/>
      <c r="Z1061" s="774"/>
      <c r="AA1061" s="774"/>
      <c r="AB1061" s="774"/>
    </row>
    <row r="1062">
      <c r="A1062" s="788" t="s">
        <v>77</v>
      </c>
      <c r="B1062" s="789">
        <v>0.0</v>
      </c>
      <c r="C1062" s="790">
        <v>0.0</v>
      </c>
      <c r="D1062" s="790">
        <v>0.0</v>
      </c>
      <c r="E1062" s="790">
        <v>0.0</v>
      </c>
      <c r="F1062" s="790">
        <v>0.0</v>
      </c>
      <c r="G1062" s="796">
        <v>0.0</v>
      </c>
      <c r="H1062" s="791">
        <f t="shared" si="504"/>
        <v>0</v>
      </c>
      <c r="I1062" s="306">
        <f>(I1061/60)</f>
        <v>0.01666666667</v>
      </c>
      <c r="J1062" s="794"/>
      <c r="K1062" s="788" t="s">
        <v>77</v>
      </c>
      <c r="L1062" s="789">
        <v>5.0</v>
      </c>
      <c r="M1062" s="793">
        <f>(L1062-H1062-H1063)</f>
        <v>5</v>
      </c>
      <c r="N1062" s="790"/>
      <c r="O1062" s="792">
        <v>5.0</v>
      </c>
      <c r="P1062" s="793"/>
      <c r="Q1062" s="774"/>
      <c r="R1062" s="774"/>
      <c r="S1062" s="774"/>
      <c r="T1062" s="774"/>
      <c r="U1062" s="774"/>
      <c r="V1062" s="774"/>
      <c r="W1062" s="774"/>
      <c r="X1062" s="774"/>
      <c r="Y1062" s="774"/>
      <c r="Z1062" s="774"/>
      <c r="AA1062" s="774"/>
      <c r="AB1062" s="774"/>
    </row>
    <row r="1063">
      <c r="A1063" s="788" t="s">
        <v>78</v>
      </c>
      <c r="B1063" s="789">
        <v>0.0</v>
      </c>
      <c r="C1063" s="790">
        <v>0.0</v>
      </c>
      <c r="D1063" s="790">
        <v>0.0</v>
      </c>
      <c r="E1063" s="790">
        <v>0.0</v>
      </c>
      <c r="F1063" s="790">
        <v>0.0</v>
      </c>
      <c r="G1063" s="796">
        <v>0.0</v>
      </c>
      <c r="H1063" s="791">
        <f t="shared" si="504"/>
        <v>0</v>
      </c>
      <c r="I1063" s="792"/>
      <c r="J1063" s="794"/>
      <c r="K1063" s="788" t="s">
        <v>78</v>
      </c>
      <c r="L1063" s="793" t="s">
        <v>79</v>
      </c>
      <c r="M1063" s="792" t="s">
        <v>79</v>
      </c>
      <c r="N1063" s="805" t="s">
        <v>79</v>
      </c>
      <c r="O1063" s="792" t="s">
        <v>79</v>
      </c>
      <c r="P1063" s="793"/>
      <c r="Q1063" s="774"/>
      <c r="R1063" s="774"/>
      <c r="S1063" s="774"/>
      <c r="T1063" s="774"/>
      <c r="U1063" s="774"/>
      <c r="V1063" s="774"/>
      <c r="W1063" s="774"/>
      <c r="X1063" s="774"/>
      <c r="Y1063" s="774"/>
      <c r="Z1063" s="774"/>
      <c r="AA1063" s="774"/>
      <c r="AB1063" s="774"/>
    </row>
    <row r="1064">
      <c r="A1064" s="781" t="s">
        <v>254</v>
      </c>
      <c r="B1064" s="782">
        <v>7.0</v>
      </c>
      <c r="C1064" s="782">
        <v>3.0</v>
      </c>
      <c r="D1064" s="782">
        <v>10.0</v>
      </c>
      <c r="E1064" s="782">
        <v>4.0</v>
      </c>
      <c r="F1064" s="782">
        <v>4.0</v>
      </c>
      <c r="G1064" s="782">
        <v>0.0</v>
      </c>
      <c r="H1064" s="783">
        <f t="shared" si="504"/>
        <v>28</v>
      </c>
      <c r="I1064" s="784">
        <f>sum(H1064:H1066)</f>
        <v>41</v>
      </c>
      <c r="J1064" s="794"/>
      <c r="K1064" s="781" t="s">
        <v>254</v>
      </c>
      <c r="L1064" s="786">
        <v>59.0</v>
      </c>
      <c r="M1064" s="784">
        <f>(L1064-H1064)</f>
        <v>31</v>
      </c>
      <c r="N1064" s="782">
        <v>15.0</v>
      </c>
      <c r="O1064" s="784">
        <f t="shared" ref="O1064:O1065" si="507">sum(M1064,N1064)</f>
        <v>46</v>
      </c>
      <c r="P1064" s="786">
        <v>15.0</v>
      </c>
      <c r="Q1064" s="774"/>
      <c r="R1064" s="774"/>
      <c r="S1064" s="774"/>
      <c r="T1064" s="774"/>
      <c r="U1064" s="774"/>
      <c r="V1064" s="774"/>
      <c r="W1064" s="774"/>
      <c r="X1064" s="774"/>
      <c r="Y1064" s="774"/>
      <c r="Z1064" s="774"/>
      <c r="AA1064" s="774"/>
      <c r="AB1064" s="774"/>
    </row>
    <row r="1065">
      <c r="A1065" s="788" t="s">
        <v>77</v>
      </c>
      <c r="B1065" s="789">
        <v>0.0</v>
      </c>
      <c r="C1065" s="790">
        <v>0.0</v>
      </c>
      <c r="D1065" s="790">
        <v>1.0</v>
      </c>
      <c r="E1065" s="790">
        <v>3.0</v>
      </c>
      <c r="F1065" s="790">
        <v>1.0</v>
      </c>
      <c r="G1065" s="796">
        <v>0.0</v>
      </c>
      <c r="H1065" s="797">
        <f t="shared" si="504"/>
        <v>5</v>
      </c>
      <c r="I1065" s="306">
        <f>(I1064/60)</f>
        <v>0.6833333333</v>
      </c>
      <c r="J1065" s="794"/>
      <c r="K1065" s="788" t="s">
        <v>77</v>
      </c>
      <c r="L1065" s="789">
        <v>20.0</v>
      </c>
      <c r="M1065" s="793">
        <f>(L1065-H1065-H1066)</f>
        <v>7</v>
      </c>
      <c r="N1065" s="806">
        <v>15.0</v>
      </c>
      <c r="O1065" s="792">
        <f t="shared" si="507"/>
        <v>22</v>
      </c>
      <c r="P1065" s="968"/>
      <c r="Q1065" s="808"/>
      <c r="R1065" s="808"/>
      <c r="S1065" s="808"/>
      <c r="T1065" s="808"/>
      <c r="U1065" s="808"/>
      <c r="V1065" s="808"/>
      <c r="W1065" s="808"/>
      <c r="X1065" s="808"/>
      <c r="Y1065" s="808"/>
      <c r="Z1065" s="808"/>
      <c r="AA1065" s="808"/>
      <c r="AB1065" s="808"/>
    </row>
    <row r="1066">
      <c r="A1066" s="788" t="s">
        <v>78</v>
      </c>
      <c r="B1066" s="789">
        <v>0.0</v>
      </c>
      <c r="C1066" s="790">
        <v>3.0</v>
      </c>
      <c r="D1066" s="790">
        <v>3.0</v>
      </c>
      <c r="E1066" s="790">
        <v>2.0</v>
      </c>
      <c r="F1066" s="790">
        <v>0.0</v>
      </c>
      <c r="G1066" s="796">
        <v>0.0</v>
      </c>
      <c r="H1066" s="797">
        <f t="shared" si="504"/>
        <v>8</v>
      </c>
      <c r="I1066" s="792"/>
      <c r="J1066" s="794"/>
      <c r="K1066" s="788" t="s">
        <v>78</v>
      </c>
      <c r="L1066" s="793" t="s">
        <v>79</v>
      </c>
      <c r="M1066" s="792" t="s">
        <v>79</v>
      </c>
      <c r="N1066" s="806" t="s">
        <v>79</v>
      </c>
      <c r="O1066" s="792" t="s">
        <v>79</v>
      </c>
      <c r="P1066" s="807"/>
      <c r="Q1066" s="808"/>
      <c r="R1066" s="808"/>
      <c r="S1066" s="808"/>
      <c r="T1066" s="808"/>
      <c r="U1066" s="808"/>
      <c r="V1066" s="808"/>
      <c r="W1066" s="808"/>
      <c r="X1066" s="808"/>
      <c r="Y1066" s="808"/>
      <c r="Z1066" s="808"/>
      <c r="AA1066" s="808"/>
      <c r="AB1066" s="808"/>
    </row>
    <row r="1067">
      <c r="A1067" s="801" t="s">
        <v>98</v>
      </c>
      <c r="B1067" s="779">
        <f t="shared" ref="B1067:G1067" si="508"> sum(B1068, B1069, B1070, B1071,B1072,B1073,B1074,B1075,B1076,B1077,B1078,B1079)</f>
        <v>20</v>
      </c>
      <c r="C1067" s="779">
        <f t="shared" si="508"/>
        <v>31</v>
      </c>
      <c r="D1067" s="779">
        <f t="shared" si="508"/>
        <v>14</v>
      </c>
      <c r="E1067" s="779">
        <f t="shared" si="508"/>
        <v>2</v>
      </c>
      <c r="F1067" s="779">
        <f t="shared" si="508"/>
        <v>17</v>
      </c>
      <c r="G1067" s="779">
        <f t="shared" si="508"/>
        <v>4</v>
      </c>
      <c r="H1067" s="780">
        <f>SUM(B1067:G1067)</f>
        <v>88</v>
      </c>
      <c r="I1067" s="779">
        <v>0.0</v>
      </c>
      <c r="J1067" s="773"/>
      <c r="K1067" s="801" t="s">
        <v>98</v>
      </c>
      <c r="L1067" s="798"/>
      <c r="M1067" s="798"/>
      <c r="N1067" s="798"/>
      <c r="O1067" s="798"/>
      <c r="P1067" s="798"/>
      <c r="Q1067" s="774"/>
      <c r="R1067" s="774"/>
      <c r="S1067" s="774"/>
      <c r="T1067" s="774"/>
      <c r="U1067" s="774"/>
      <c r="V1067" s="774"/>
      <c r="W1067" s="774"/>
      <c r="X1067" s="774"/>
      <c r="Y1067" s="774"/>
      <c r="Z1067" s="774"/>
      <c r="AA1067" s="774"/>
      <c r="AB1067" s="774"/>
    </row>
    <row r="1068">
      <c r="A1068" s="781" t="s">
        <v>99</v>
      </c>
      <c r="B1068" s="782">
        <v>6.0</v>
      </c>
      <c r="C1068" s="782">
        <v>9.0</v>
      </c>
      <c r="D1068" s="782">
        <v>1.0</v>
      </c>
      <c r="E1068" s="782">
        <v>0.0</v>
      </c>
      <c r="F1068" s="782">
        <v>10.0</v>
      </c>
      <c r="G1068" s="782">
        <v>4.0</v>
      </c>
      <c r="H1068" s="783">
        <f t="shared" ref="H1068:H1079" si="509">sum(B1068:G1068)</f>
        <v>30</v>
      </c>
      <c r="I1068" s="784">
        <f>sum(H1068:H1070)</f>
        <v>43</v>
      </c>
      <c r="J1068" s="794"/>
      <c r="K1068" s="781" t="s">
        <v>99</v>
      </c>
      <c r="L1068" s="786">
        <v>56.0</v>
      </c>
      <c r="M1068" s="784">
        <f>(L1068-H1068)</f>
        <v>26</v>
      </c>
      <c r="N1068" s="782">
        <v>30.0</v>
      </c>
      <c r="O1068" s="784">
        <f t="shared" ref="O1068:O1069" si="510">sum(M1068,N1068)</f>
        <v>56</v>
      </c>
      <c r="P1068" s="786">
        <v>12.0</v>
      </c>
      <c r="Q1068" s="774"/>
      <c r="R1068" s="774"/>
      <c r="S1068" s="774"/>
      <c r="T1068" s="774"/>
      <c r="U1068" s="774"/>
      <c r="V1068" s="774"/>
      <c r="W1068" s="774"/>
      <c r="X1068" s="774"/>
      <c r="Y1068" s="774"/>
      <c r="Z1068" s="774"/>
      <c r="AA1068" s="774"/>
      <c r="AB1068" s="774"/>
    </row>
    <row r="1069">
      <c r="A1069" s="788" t="s">
        <v>77</v>
      </c>
      <c r="B1069" s="789">
        <v>0.0</v>
      </c>
      <c r="C1069" s="790">
        <v>0.0</v>
      </c>
      <c r="D1069" s="790">
        <v>0.0</v>
      </c>
      <c r="E1069" s="790">
        <v>0.0</v>
      </c>
      <c r="F1069" s="790">
        <v>0.0</v>
      </c>
      <c r="G1069" s="796">
        <v>0.0</v>
      </c>
      <c r="H1069" s="791">
        <f t="shared" si="509"/>
        <v>0</v>
      </c>
      <c r="I1069" s="306">
        <f>(I1068/60)</f>
        <v>0.7166666667</v>
      </c>
      <c r="J1069" s="794"/>
      <c r="K1069" s="788" t="s">
        <v>77</v>
      </c>
      <c r="L1069" s="789">
        <v>30.0</v>
      </c>
      <c r="M1069" s="793">
        <f>(L1069-H1069-H1070)</f>
        <v>17</v>
      </c>
      <c r="N1069" s="790">
        <v>0.0</v>
      </c>
      <c r="O1069" s="792">
        <f t="shared" si="510"/>
        <v>17</v>
      </c>
      <c r="P1069" s="793"/>
      <c r="Q1069" s="774"/>
      <c r="R1069" s="774"/>
      <c r="S1069" s="774"/>
      <c r="T1069" s="774"/>
      <c r="U1069" s="774"/>
      <c r="V1069" s="774"/>
      <c r="W1069" s="774"/>
      <c r="X1069" s="774"/>
      <c r="Y1069" s="774"/>
      <c r="Z1069" s="774"/>
      <c r="AA1069" s="774"/>
      <c r="AB1069" s="774"/>
    </row>
    <row r="1070">
      <c r="A1070" s="788" t="s">
        <v>78</v>
      </c>
      <c r="B1070" s="789">
        <v>3.0</v>
      </c>
      <c r="C1070" s="790">
        <v>7.0</v>
      </c>
      <c r="D1070" s="790">
        <v>0.0</v>
      </c>
      <c r="E1070" s="790">
        <v>0.0</v>
      </c>
      <c r="F1070" s="790">
        <v>3.0</v>
      </c>
      <c r="G1070" s="796">
        <v>0.0</v>
      </c>
      <c r="H1070" s="791">
        <f t="shared" si="509"/>
        <v>13</v>
      </c>
      <c r="I1070" s="792"/>
      <c r="J1070" s="794"/>
      <c r="K1070" s="788" t="s">
        <v>78</v>
      </c>
      <c r="L1070" s="793" t="s">
        <v>79</v>
      </c>
      <c r="M1070" s="792" t="s">
        <v>79</v>
      </c>
      <c r="N1070" s="790" t="s">
        <v>79</v>
      </c>
      <c r="O1070" s="792" t="s">
        <v>79</v>
      </c>
      <c r="P1070" s="793"/>
      <c r="Q1070" s="774"/>
      <c r="R1070" s="774"/>
      <c r="S1070" s="774"/>
      <c r="T1070" s="774"/>
      <c r="U1070" s="774"/>
      <c r="V1070" s="774"/>
      <c r="W1070" s="774"/>
      <c r="X1070" s="774"/>
      <c r="Y1070" s="774"/>
      <c r="Z1070" s="774"/>
      <c r="AA1070" s="774"/>
      <c r="AB1070" s="774"/>
    </row>
    <row r="1071">
      <c r="A1071" s="781" t="s">
        <v>225</v>
      </c>
      <c r="B1071" s="786">
        <v>6.0</v>
      </c>
      <c r="C1071" s="786">
        <v>9.0</v>
      </c>
      <c r="D1071" s="786">
        <v>3.0</v>
      </c>
      <c r="E1071" s="786">
        <v>2.0</v>
      </c>
      <c r="F1071" s="786">
        <v>3.0</v>
      </c>
      <c r="G1071" s="782">
        <v>0.0</v>
      </c>
      <c r="H1071" s="783">
        <f t="shared" si="509"/>
        <v>23</v>
      </c>
      <c r="I1071" s="784">
        <f>sum(H1071:H1073)</f>
        <v>33</v>
      </c>
      <c r="J1071" s="794"/>
      <c r="K1071" s="781" t="s">
        <v>225</v>
      </c>
      <c r="L1071" s="786">
        <v>61.0</v>
      </c>
      <c r="M1071" s="784">
        <f>(L1071-H1071)</f>
        <v>38</v>
      </c>
      <c r="N1071" s="782">
        <v>25.0</v>
      </c>
      <c r="O1071" s="784">
        <f t="shared" ref="O1071:O1072" si="511">sum(M1071,N1071)</f>
        <v>63</v>
      </c>
      <c r="P1071" s="786">
        <v>14.0</v>
      </c>
      <c r="Q1071" s="774"/>
      <c r="R1071" s="774"/>
      <c r="S1071" s="774"/>
      <c r="T1071" s="774"/>
      <c r="U1071" s="774"/>
      <c r="V1071" s="774"/>
      <c r="W1071" s="774"/>
      <c r="X1071" s="774"/>
      <c r="Y1071" s="774"/>
      <c r="Z1071" s="774"/>
      <c r="AA1071" s="774"/>
      <c r="AB1071" s="774"/>
    </row>
    <row r="1072">
      <c r="A1072" s="788" t="s">
        <v>77</v>
      </c>
      <c r="B1072" s="789">
        <v>0.0</v>
      </c>
      <c r="C1072" s="790">
        <v>0.0</v>
      </c>
      <c r="D1072" s="790">
        <v>0.0</v>
      </c>
      <c r="E1072" s="790">
        <v>0.0</v>
      </c>
      <c r="F1072" s="790">
        <v>0.0</v>
      </c>
      <c r="G1072" s="790">
        <v>0.0</v>
      </c>
      <c r="H1072" s="797">
        <f t="shared" si="509"/>
        <v>0</v>
      </c>
      <c r="I1072" s="306">
        <f>(I1071/60)</f>
        <v>0.55</v>
      </c>
      <c r="J1072" s="794"/>
      <c r="K1072" s="788" t="s">
        <v>77</v>
      </c>
      <c r="L1072" s="789">
        <v>10.0</v>
      </c>
      <c r="M1072" s="793">
        <f>(L1072-H1072-H1073)</f>
        <v>0</v>
      </c>
      <c r="N1072" s="790">
        <v>15.0</v>
      </c>
      <c r="O1072" s="792">
        <f t="shared" si="511"/>
        <v>15</v>
      </c>
      <c r="P1072" s="792"/>
      <c r="Q1072" s="774"/>
      <c r="R1072" s="774"/>
      <c r="S1072" s="774"/>
      <c r="T1072" s="774"/>
      <c r="U1072" s="774"/>
      <c r="V1072" s="774"/>
      <c r="W1072" s="774"/>
      <c r="X1072" s="774"/>
      <c r="Y1072" s="774"/>
      <c r="Z1072" s="774"/>
      <c r="AA1072" s="774"/>
      <c r="AB1072" s="774"/>
    </row>
    <row r="1073">
      <c r="A1073" s="788" t="s">
        <v>78</v>
      </c>
      <c r="B1073" s="789">
        <v>0.0</v>
      </c>
      <c r="C1073" s="790">
        <v>6.0</v>
      </c>
      <c r="D1073" s="790">
        <v>3.0</v>
      </c>
      <c r="E1073" s="790">
        <v>0.0</v>
      </c>
      <c r="F1073" s="790">
        <v>1.0</v>
      </c>
      <c r="G1073" s="790">
        <v>0.0</v>
      </c>
      <c r="H1073" s="797">
        <f t="shared" si="509"/>
        <v>10</v>
      </c>
      <c r="I1073" s="792"/>
      <c r="J1073" s="794"/>
      <c r="K1073" s="788" t="s">
        <v>78</v>
      </c>
      <c r="L1073" s="793" t="s">
        <v>79</v>
      </c>
      <c r="M1073" s="792" t="s">
        <v>79</v>
      </c>
      <c r="N1073" s="790" t="s">
        <v>79</v>
      </c>
      <c r="O1073" s="792" t="s">
        <v>79</v>
      </c>
      <c r="P1073" s="792"/>
      <c r="Q1073" s="774"/>
      <c r="R1073" s="774"/>
      <c r="S1073" s="774"/>
      <c r="T1073" s="774"/>
      <c r="U1073" s="774"/>
      <c r="V1073" s="774"/>
      <c r="W1073" s="774"/>
      <c r="X1073" s="774"/>
      <c r="Y1073" s="774"/>
      <c r="Z1073" s="774"/>
      <c r="AA1073" s="774"/>
      <c r="AB1073" s="774"/>
    </row>
    <row r="1074">
      <c r="A1074" s="781" t="s">
        <v>93</v>
      </c>
      <c r="B1074" s="782">
        <v>3.0</v>
      </c>
      <c r="C1074" s="782">
        <v>0.0</v>
      </c>
      <c r="D1074" s="782">
        <v>6.0</v>
      </c>
      <c r="E1074" s="782">
        <v>0.0</v>
      </c>
      <c r="F1074" s="782">
        <v>0.0</v>
      </c>
      <c r="G1074" s="782">
        <v>0.0</v>
      </c>
      <c r="H1074" s="783">
        <f t="shared" si="509"/>
        <v>9</v>
      </c>
      <c r="I1074" s="784">
        <f>sum(H1074:H1076)</f>
        <v>12</v>
      </c>
      <c r="J1074" s="794"/>
      <c r="K1074" s="781" t="s">
        <v>93</v>
      </c>
      <c r="L1074" s="786">
        <v>43.0</v>
      </c>
      <c r="M1074" s="784">
        <f>(L1074-H1074)</f>
        <v>34</v>
      </c>
      <c r="N1074" s="782">
        <v>15.0</v>
      </c>
      <c r="O1074" s="784">
        <f t="shared" ref="O1074:O1075" si="512">sum(M1074,N1074)</f>
        <v>49</v>
      </c>
      <c r="P1074" s="786">
        <v>13.0</v>
      </c>
      <c r="Q1074" s="966" t="s">
        <v>417</v>
      </c>
      <c r="R1074" s="774"/>
      <c r="S1074" s="774"/>
      <c r="T1074" s="774"/>
      <c r="U1074" s="774"/>
      <c r="V1074" s="774"/>
      <c r="W1074" s="774"/>
      <c r="X1074" s="774"/>
      <c r="Y1074" s="774"/>
      <c r="Z1074" s="774"/>
      <c r="AA1074" s="774"/>
      <c r="AB1074" s="774"/>
    </row>
    <row r="1075">
      <c r="A1075" s="788" t="s">
        <v>77</v>
      </c>
      <c r="B1075" s="789">
        <v>1.0</v>
      </c>
      <c r="C1075" s="790">
        <v>0.0</v>
      </c>
      <c r="D1075" s="790">
        <v>0.0</v>
      </c>
      <c r="E1075" s="790">
        <v>0.0</v>
      </c>
      <c r="F1075" s="790">
        <v>0.0</v>
      </c>
      <c r="G1075" s="796">
        <v>0.0</v>
      </c>
      <c r="H1075" s="791">
        <f t="shared" si="509"/>
        <v>1</v>
      </c>
      <c r="I1075" s="306">
        <f>(I1074/60)</f>
        <v>0.2</v>
      </c>
      <c r="J1075" s="794"/>
      <c r="K1075" s="788" t="s">
        <v>77</v>
      </c>
      <c r="L1075" s="789">
        <v>4.0</v>
      </c>
      <c r="M1075" s="793">
        <f>(L1075-H1075-H1076)</f>
        <v>1</v>
      </c>
      <c r="N1075" s="790">
        <v>5.0</v>
      </c>
      <c r="O1075" s="792">
        <f t="shared" si="512"/>
        <v>6</v>
      </c>
      <c r="P1075" s="792"/>
      <c r="Q1075" s="774"/>
      <c r="R1075" s="774"/>
      <c r="S1075" s="774"/>
      <c r="T1075" s="774"/>
      <c r="U1075" s="774"/>
      <c r="V1075" s="774"/>
      <c r="W1075" s="774"/>
      <c r="X1075" s="774"/>
      <c r="Y1075" s="774"/>
      <c r="Z1075" s="774"/>
      <c r="AA1075" s="774"/>
      <c r="AB1075" s="774"/>
    </row>
    <row r="1076">
      <c r="A1076" s="788" t="s">
        <v>78</v>
      </c>
      <c r="B1076" s="789">
        <v>1.0</v>
      </c>
      <c r="C1076" s="790">
        <v>0.0</v>
      </c>
      <c r="D1076" s="790">
        <v>1.0</v>
      </c>
      <c r="E1076" s="790">
        <v>0.0</v>
      </c>
      <c r="F1076" s="790">
        <v>0.0</v>
      </c>
      <c r="G1076" s="796">
        <v>0.0</v>
      </c>
      <c r="H1076" s="791">
        <f t="shared" si="509"/>
        <v>2</v>
      </c>
      <c r="I1076" s="792"/>
      <c r="J1076" s="794"/>
      <c r="K1076" s="788" t="s">
        <v>78</v>
      </c>
      <c r="L1076" s="793" t="s">
        <v>79</v>
      </c>
      <c r="M1076" s="792" t="s">
        <v>79</v>
      </c>
      <c r="N1076" s="790" t="s">
        <v>79</v>
      </c>
      <c r="O1076" s="792" t="s">
        <v>79</v>
      </c>
      <c r="P1076" s="792"/>
      <c r="Q1076" s="774"/>
      <c r="R1076" s="774"/>
      <c r="S1076" s="774"/>
      <c r="T1076" s="774"/>
      <c r="U1076" s="774"/>
      <c r="V1076" s="774"/>
      <c r="W1076" s="774"/>
      <c r="X1076" s="774"/>
      <c r="Y1076" s="774"/>
      <c r="Z1076" s="774"/>
      <c r="AA1076" s="774"/>
      <c r="AB1076" s="774"/>
    </row>
    <row r="1077">
      <c r="A1077" s="795"/>
      <c r="B1077" s="782"/>
      <c r="C1077" s="782"/>
      <c r="D1077" s="782"/>
      <c r="E1077" s="782"/>
      <c r="F1077" s="782"/>
      <c r="G1077" s="782"/>
      <c r="H1077" s="783">
        <f t="shared" si="509"/>
        <v>0</v>
      </c>
      <c r="I1077" s="784">
        <f>sum(H1077:H1079)</f>
        <v>0</v>
      </c>
      <c r="J1077" s="920"/>
      <c r="K1077" s="795"/>
      <c r="L1077" s="786">
        <v>0.0</v>
      </c>
      <c r="M1077" s="784">
        <f>(L1077-H1077)</f>
        <v>0</v>
      </c>
      <c r="N1077" s="782"/>
      <c r="O1077" s="784">
        <f t="shared" ref="O1077:O1078" si="513">sum(M1077,N1077)</f>
        <v>0</v>
      </c>
      <c r="P1077" s="784"/>
      <c r="Q1077" s="774"/>
      <c r="R1077" s="774"/>
      <c r="S1077" s="774"/>
      <c r="T1077" s="774"/>
      <c r="U1077" s="774"/>
      <c r="V1077" s="774"/>
      <c r="W1077" s="774"/>
      <c r="X1077" s="774"/>
      <c r="Y1077" s="774"/>
      <c r="Z1077" s="774"/>
      <c r="AA1077" s="774"/>
      <c r="AB1077" s="774"/>
    </row>
    <row r="1078">
      <c r="A1078" s="788" t="s">
        <v>77</v>
      </c>
      <c r="B1078" s="789"/>
      <c r="C1078" s="790"/>
      <c r="D1078" s="790"/>
      <c r="E1078" s="790"/>
      <c r="F1078" s="790"/>
      <c r="G1078" s="796"/>
      <c r="H1078" s="791">
        <f t="shared" si="509"/>
        <v>0</v>
      </c>
      <c r="I1078" s="306">
        <f>(I1077/60)</f>
        <v>0</v>
      </c>
      <c r="J1078" s="920"/>
      <c r="K1078" s="788" t="s">
        <v>77</v>
      </c>
      <c r="L1078" s="789">
        <v>0.0</v>
      </c>
      <c r="M1078" s="793">
        <f>(L1078-H1078-H1079)</f>
        <v>0</v>
      </c>
      <c r="N1078" s="790"/>
      <c r="O1078" s="792">
        <f t="shared" si="513"/>
        <v>0</v>
      </c>
      <c r="P1078" s="792"/>
      <c r="Q1078" s="774"/>
      <c r="R1078" s="774"/>
      <c r="S1078" s="774"/>
      <c r="T1078" s="774"/>
      <c r="U1078" s="774"/>
      <c r="V1078" s="774"/>
      <c r="W1078" s="774"/>
      <c r="X1078" s="774"/>
      <c r="Y1078" s="774"/>
      <c r="Z1078" s="774"/>
      <c r="AA1078" s="774"/>
      <c r="AB1078" s="774"/>
    </row>
    <row r="1079">
      <c r="A1079" s="788" t="s">
        <v>78</v>
      </c>
      <c r="B1079" s="789"/>
      <c r="C1079" s="790"/>
      <c r="D1079" s="790"/>
      <c r="E1079" s="790"/>
      <c r="F1079" s="790"/>
      <c r="G1079" s="796"/>
      <c r="H1079" s="791">
        <f t="shared" si="509"/>
        <v>0</v>
      </c>
      <c r="I1079" s="792"/>
      <c r="J1079" s="794"/>
      <c r="K1079" s="788" t="s">
        <v>78</v>
      </c>
      <c r="L1079" s="793" t="s">
        <v>79</v>
      </c>
      <c r="M1079" s="792" t="s">
        <v>79</v>
      </c>
      <c r="N1079" s="790" t="s">
        <v>79</v>
      </c>
      <c r="O1079" s="792" t="s">
        <v>79</v>
      </c>
      <c r="P1079" s="792"/>
      <c r="Q1079" s="774"/>
      <c r="R1079" s="774"/>
      <c r="S1079" s="774"/>
      <c r="T1079" s="774"/>
      <c r="U1079" s="774"/>
      <c r="V1079" s="774"/>
      <c r="W1079" s="774"/>
      <c r="X1079" s="774"/>
      <c r="Y1079" s="774"/>
      <c r="Z1079" s="774"/>
      <c r="AA1079" s="774"/>
      <c r="AB1079" s="774"/>
    </row>
    <row r="1080">
      <c r="A1080" s="801" t="s">
        <v>105</v>
      </c>
      <c r="B1080" s="779">
        <f t="shared" ref="B1080:G1080" si="514"> sum(B1081, B1082, B1083, B1084,B1085,B1086,B1087,B1088,B1089,B1090,B1091,B1092)</f>
        <v>18</v>
      </c>
      <c r="C1080" s="779">
        <f t="shared" si="514"/>
        <v>32</v>
      </c>
      <c r="D1080" s="779">
        <f t="shared" si="514"/>
        <v>23</v>
      </c>
      <c r="E1080" s="779">
        <f t="shared" si="514"/>
        <v>43</v>
      </c>
      <c r="F1080" s="779">
        <f t="shared" si="514"/>
        <v>32</v>
      </c>
      <c r="G1080" s="779">
        <f t="shared" si="514"/>
        <v>14</v>
      </c>
      <c r="H1080" s="780">
        <f>SUM(B1080:G1080)</f>
        <v>162</v>
      </c>
      <c r="I1080" s="779">
        <v>0.0</v>
      </c>
      <c r="J1080" s="773"/>
      <c r="K1080" s="801" t="s">
        <v>105</v>
      </c>
      <c r="L1080" s="798"/>
      <c r="M1080" s="798"/>
      <c r="N1080" s="798"/>
      <c r="O1080" s="798"/>
      <c r="P1080" s="798"/>
      <c r="Q1080" s="774"/>
      <c r="R1080" s="774"/>
      <c r="S1080" s="774"/>
      <c r="T1080" s="774"/>
      <c r="U1080" s="774"/>
      <c r="V1080" s="774"/>
      <c r="W1080" s="774"/>
      <c r="X1080" s="774"/>
      <c r="Y1080" s="774"/>
      <c r="Z1080" s="774"/>
      <c r="AA1080" s="774"/>
      <c r="AB1080" s="774"/>
    </row>
    <row r="1081">
      <c r="A1081" s="781" t="s">
        <v>106</v>
      </c>
      <c r="B1081" s="782">
        <v>3.0</v>
      </c>
      <c r="C1081" s="782">
        <v>10.0</v>
      </c>
      <c r="D1081" s="782">
        <v>7.0</v>
      </c>
      <c r="E1081" s="782">
        <v>9.0</v>
      </c>
      <c r="F1081" s="782">
        <v>11.0</v>
      </c>
      <c r="G1081" s="782">
        <v>0.0</v>
      </c>
      <c r="H1081" s="783">
        <f t="shared" ref="H1081:H1092" si="515">sum(B1081:G1081)</f>
        <v>40</v>
      </c>
      <c r="I1081" s="784">
        <f>sum(H1081:H1083)</f>
        <v>53</v>
      </c>
      <c r="J1081" s="794"/>
      <c r="K1081" s="781" t="s">
        <v>106</v>
      </c>
      <c r="L1081" s="786">
        <v>71.0</v>
      </c>
      <c r="M1081" s="784">
        <f>(L1081-H1081)</f>
        <v>31</v>
      </c>
      <c r="N1081" s="782">
        <v>40.0</v>
      </c>
      <c r="O1081" s="784">
        <f t="shared" ref="O1081:O1082" si="516">sum(M1081,N1081)</f>
        <v>71</v>
      </c>
      <c r="P1081" s="786"/>
      <c r="Q1081" s="956"/>
      <c r="R1081" s="774"/>
      <c r="S1081" s="774"/>
      <c r="T1081" s="774"/>
      <c r="U1081" s="774"/>
      <c r="V1081" s="774"/>
      <c r="W1081" s="774"/>
      <c r="X1081" s="774"/>
      <c r="Y1081" s="774"/>
      <c r="Z1081" s="774"/>
      <c r="AA1081" s="774"/>
      <c r="AB1081" s="774"/>
    </row>
    <row r="1082">
      <c r="A1082" s="788" t="s">
        <v>77</v>
      </c>
      <c r="B1082" s="789">
        <v>0.0</v>
      </c>
      <c r="C1082" s="790">
        <v>0.0</v>
      </c>
      <c r="D1082" s="790">
        <v>0.0</v>
      </c>
      <c r="E1082" s="790">
        <v>0.0</v>
      </c>
      <c r="F1082" s="790">
        <v>0.0</v>
      </c>
      <c r="G1082" s="796">
        <v>0.0</v>
      </c>
      <c r="H1082" s="791">
        <f t="shared" si="515"/>
        <v>0</v>
      </c>
      <c r="I1082" s="306">
        <f>(I1081/60)</f>
        <v>0.8833333333</v>
      </c>
      <c r="J1082" s="794"/>
      <c r="K1082" s="788" t="s">
        <v>77</v>
      </c>
      <c r="L1082" s="789">
        <v>13.0</v>
      </c>
      <c r="M1082" s="793">
        <f>(L1082-H1082-H1083)</f>
        <v>0</v>
      </c>
      <c r="N1082" s="790">
        <v>6.0</v>
      </c>
      <c r="O1082" s="792">
        <f t="shared" si="516"/>
        <v>6</v>
      </c>
      <c r="P1082" s="793"/>
      <c r="Q1082" s="774"/>
      <c r="R1082" s="774"/>
      <c r="S1082" s="774"/>
      <c r="T1082" s="774"/>
      <c r="U1082" s="774"/>
      <c r="V1082" s="774"/>
      <c r="W1082" s="774"/>
      <c r="X1082" s="774"/>
      <c r="Y1082" s="774"/>
      <c r="Z1082" s="774"/>
      <c r="AA1082" s="774"/>
      <c r="AB1082" s="774"/>
    </row>
    <row r="1083">
      <c r="A1083" s="788" t="s">
        <v>78</v>
      </c>
      <c r="B1083" s="789">
        <v>1.0</v>
      </c>
      <c r="C1083" s="790">
        <v>2.0</v>
      </c>
      <c r="D1083" s="790">
        <v>3.0</v>
      </c>
      <c r="E1083" s="790">
        <v>5.0</v>
      </c>
      <c r="F1083" s="790">
        <v>2.0</v>
      </c>
      <c r="G1083" s="796">
        <v>0.0</v>
      </c>
      <c r="H1083" s="791">
        <f t="shared" si="515"/>
        <v>13</v>
      </c>
      <c r="I1083" s="792"/>
      <c r="J1083" s="794"/>
      <c r="K1083" s="788" t="s">
        <v>78</v>
      </c>
      <c r="L1083" s="793" t="s">
        <v>79</v>
      </c>
      <c r="M1083" s="792" t="s">
        <v>79</v>
      </c>
      <c r="N1083" s="790" t="s">
        <v>79</v>
      </c>
      <c r="O1083" s="792" t="s">
        <v>79</v>
      </c>
      <c r="P1083" s="793"/>
      <c r="Q1083" s="774"/>
      <c r="R1083" s="774"/>
      <c r="S1083" s="774"/>
      <c r="T1083" s="774"/>
      <c r="U1083" s="774"/>
      <c r="V1083" s="774"/>
      <c r="W1083" s="774"/>
      <c r="X1083" s="774"/>
      <c r="Y1083" s="774"/>
      <c r="Z1083" s="774"/>
      <c r="AA1083" s="774"/>
      <c r="AB1083" s="774"/>
    </row>
    <row r="1084">
      <c r="A1084" s="781" t="s">
        <v>108</v>
      </c>
      <c r="B1084" s="786">
        <v>9.0</v>
      </c>
      <c r="C1084" s="786">
        <v>13.0</v>
      </c>
      <c r="D1084" s="786">
        <v>0.0</v>
      </c>
      <c r="E1084" s="786">
        <v>15.0</v>
      </c>
      <c r="F1084" s="786">
        <v>9.0</v>
      </c>
      <c r="G1084" s="782">
        <v>8.0</v>
      </c>
      <c r="H1084" s="783">
        <f t="shared" si="515"/>
        <v>54</v>
      </c>
      <c r="I1084" s="784">
        <f>sum(H1084:H1086)</f>
        <v>62</v>
      </c>
      <c r="J1084" s="794"/>
      <c r="K1084" s="781" t="s">
        <v>108</v>
      </c>
      <c r="L1084" s="786">
        <v>95.0</v>
      </c>
      <c r="M1084" s="784">
        <f>(L1084-H1084)</f>
        <v>41</v>
      </c>
      <c r="N1084" s="782">
        <v>40.0</v>
      </c>
      <c r="O1084" s="784">
        <f t="shared" ref="O1084:O1085" si="517">sum(M1084,N1084)</f>
        <v>81</v>
      </c>
      <c r="P1084" s="786"/>
      <c r="Q1084" s="956"/>
      <c r="R1084" s="774"/>
      <c r="S1084" s="774"/>
      <c r="T1084" s="774"/>
      <c r="U1084" s="774"/>
      <c r="V1084" s="774"/>
      <c r="W1084" s="774"/>
      <c r="X1084" s="774"/>
      <c r="Y1084" s="774"/>
      <c r="Z1084" s="774"/>
      <c r="AA1084" s="774"/>
      <c r="AB1084" s="774"/>
    </row>
    <row r="1085">
      <c r="A1085" s="788" t="s">
        <v>77</v>
      </c>
      <c r="B1085" s="789">
        <v>0.0</v>
      </c>
      <c r="C1085" s="790">
        <v>0.0</v>
      </c>
      <c r="D1085" s="790">
        <v>0.0</v>
      </c>
      <c r="E1085" s="790">
        <v>0.0</v>
      </c>
      <c r="F1085" s="790">
        <v>0.0</v>
      </c>
      <c r="G1085" s="790">
        <v>0.0</v>
      </c>
      <c r="H1085" s="791">
        <f t="shared" si="515"/>
        <v>0</v>
      </c>
      <c r="I1085" s="306">
        <f>(I1084/60)</f>
        <v>1.033333333</v>
      </c>
      <c r="J1085" s="794"/>
      <c r="K1085" s="788" t="s">
        <v>77</v>
      </c>
      <c r="L1085" s="789">
        <v>20.0</v>
      </c>
      <c r="M1085" s="793">
        <f>(L1085-H1085-H1086)</f>
        <v>12</v>
      </c>
      <c r="N1085" s="790">
        <v>5.0</v>
      </c>
      <c r="O1085" s="792">
        <f t="shared" si="517"/>
        <v>17</v>
      </c>
      <c r="P1085" s="793"/>
      <c r="Q1085" s="956"/>
      <c r="R1085" s="774"/>
      <c r="S1085" s="774"/>
      <c r="T1085" s="774"/>
      <c r="U1085" s="774"/>
      <c r="V1085" s="774"/>
      <c r="W1085" s="774"/>
      <c r="X1085" s="774"/>
      <c r="Y1085" s="774"/>
      <c r="Z1085" s="774"/>
      <c r="AA1085" s="774"/>
      <c r="AB1085" s="774"/>
    </row>
    <row r="1086">
      <c r="A1086" s="788" t="s">
        <v>78</v>
      </c>
      <c r="B1086" s="789">
        <v>0.0</v>
      </c>
      <c r="C1086" s="790">
        <v>1.0</v>
      </c>
      <c r="D1086" s="790">
        <v>0.0</v>
      </c>
      <c r="E1086" s="790">
        <v>3.0</v>
      </c>
      <c r="F1086" s="790">
        <v>1.0</v>
      </c>
      <c r="G1086" s="790">
        <v>3.0</v>
      </c>
      <c r="H1086" s="791">
        <f t="shared" si="515"/>
        <v>8</v>
      </c>
      <c r="I1086" s="792"/>
      <c r="J1086" s="794"/>
      <c r="K1086" s="788" t="s">
        <v>78</v>
      </c>
      <c r="L1086" s="793" t="s">
        <v>79</v>
      </c>
      <c r="M1086" s="792" t="s">
        <v>79</v>
      </c>
      <c r="N1086" s="790" t="s">
        <v>79</v>
      </c>
      <c r="O1086" s="792" t="s">
        <v>79</v>
      </c>
      <c r="P1086" s="793"/>
      <c r="Q1086" s="774"/>
      <c r="R1086" s="774"/>
      <c r="S1086" s="774"/>
      <c r="T1086" s="774"/>
      <c r="U1086" s="774"/>
      <c r="V1086" s="774"/>
      <c r="W1086" s="774"/>
      <c r="X1086" s="774"/>
      <c r="Y1086" s="774"/>
      <c r="Z1086" s="774"/>
      <c r="AA1086" s="774"/>
      <c r="AB1086" s="774"/>
    </row>
    <row r="1087">
      <c r="A1087" s="781" t="s">
        <v>111</v>
      </c>
      <c r="B1087" s="782">
        <v>0.0</v>
      </c>
      <c r="C1087" s="782">
        <v>6.0</v>
      </c>
      <c r="D1087" s="782">
        <v>5.0</v>
      </c>
      <c r="E1087" s="782">
        <v>3.0</v>
      </c>
      <c r="F1087" s="782">
        <v>2.0</v>
      </c>
      <c r="G1087" s="782">
        <v>2.0</v>
      </c>
      <c r="H1087" s="783">
        <f t="shared" si="515"/>
        <v>18</v>
      </c>
      <c r="I1087" s="784">
        <f>sum(H1087:H1089)</f>
        <v>22</v>
      </c>
      <c r="J1087" s="920"/>
      <c r="K1087" s="781" t="s">
        <v>111</v>
      </c>
      <c r="L1087" s="786">
        <v>68.0</v>
      </c>
      <c r="M1087" s="784">
        <f>(L1087-H1087)</f>
        <v>50</v>
      </c>
      <c r="N1087" s="782">
        <v>0.0</v>
      </c>
      <c r="O1087" s="784">
        <f t="shared" ref="O1087:O1088" si="518">sum(M1087,N1087)</f>
        <v>50</v>
      </c>
      <c r="P1087" s="786"/>
      <c r="Q1087" s="774"/>
      <c r="R1087" s="774"/>
      <c r="S1087" s="774"/>
      <c r="T1087" s="774"/>
      <c r="U1087" s="774"/>
      <c r="V1087" s="774"/>
      <c r="W1087" s="774"/>
      <c r="X1087" s="774"/>
      <c r="Y1087" s="774"/>
      <c r="Z1087" s="774"/>
      <c r="AA1087" s="774"/>
      <c r="AB1087" s="774"/>
    </row>
    <row r="1088">
      <c r="A1088" s="788" t="s">
        <v>77</v>
      </c>
      <c r="B1088" s="789">
        <v>0.0</v>
      </c>
      <c r="C1088" s="790">
        <v>0.0</v>
      </c>
      <c r="D1088" s="790">
        <v>0.0</v>
      </c>
      <c r="E1088" s="790">
        <v>0.0</v>
      </c>
      <c r="F1088" s="790">
        <v>0.0</v>
      </c>
      <c r="G1088" s="796">
        <v>0.0</v>
      </c>
      <c r="H1088" s="791">
        <f t="shared" si="515"/>
        <v>0</v>
      </c>
      <c r="I1088" s="306">
        <f>(I1087/60)</f>
        <v>0.3666666667</v>
      </c>
      <c r="J1088" s="920"/>
      <c r="K1088" s="788" t="s">
        <v>77</v>
      </c>
      <c r="L1088" s="789">
        <v>11.0</v>
      </c>
      <c r="M1088" s="793">
        <f>(L1088-H1088-H1089)</f>
        <v>7</v>
      </c>
      <c r="N1088" s="790">
        <v>0.0</v>
      </c>
      <c r="O1088" s="792">
        <f t="shared" si="518"/>
        <v>7</v>
      </c>
      <c r="P1088" s="793"/>
      <c r="Q1088" s="774"/>
      <c r="R1088" s="774"/>
      <c r="S1088" s="774"/>
      <c r="T1088" s="774"/>
      <c r="U1088" s="774"/>
      <c r="V1088" s="774"/>
      <c r="W1088" s="774"/>
      <c r="X1088" s="774"/>
      <c r="Y1088" s="774"/>
      <c r="Z1088" s="774"/>
      <c r="AA1088" s="774"/>
      <c r="AB1088" s="774"/>
    </row>
    <row r="1089">
      <c r="A1089" s="788" t="s">
        <v>78</v>
      </c>
      <c r="B1089" s="789">
        <v>0.0</v>
      </c>
      <c r="C1089" s="790">
        <v>0.0</v>
      </c>
      <c r="D1089" s="790">
        <v>0.0</v>
      </c>
      <c r="E1089" s="790">
        <v>2.0</v>
      </c>
      <c r="F1089" s="790">
        <v>1.0</v>
      </c>
      <c r="G1089" s="796">
        <v>1.0</v>
      </c>
      <c r="H1089" s="791">
        <f t="shared" si="515"/>
        <v>4</v>
      </c>
      <c r="I1089" s="792"/>
      <c r="J1089" s="920"/>
      <c r="K1089" s="788" t="s">
        <v>78</v>
      </c>
      <c r="L1089" s="793" t="s">
        <v>79</v>
      </c>
      <c r="M1089" s="792" t="s">
        <v>79</v>
      </c>
      <c r="N1089" s="790" t="s">
        <v>79</v>
      </c>
      <c r="O1089" s="792" t="s">
        <v>79</v>
      </c>
      <c r="P1089" s="793"/>
      <c r="Q1089" s="774"/>
      <c r="R1089" s="774"/>
      <c r="S1089" s="774"/>
      <c r="T1089" s="774"/>
      <c r="U1089" s="774"/>
      <c r="V1089" s="774"/>
      <c r="W1089" s="774"/>
      <c r="X1089" s="774"/>
      <c r="Y1089" s="774"/>
      <c r="Z1089" s="774"/>
      <c r="AA1089" s="774"/>
      <c r="AB1089" s="774"/>
    </row>
    <row r="1090">
      <c r="A1090" s="781" t="s">
        <v>244</v>
      </c>
      <c r="B1090" s="782">
        <v>5.0</v>
      </c>
      <c r="C1090" s="782">
        <v>0.0</v>
      </c>
      <c r="D1090" s="782">
        <v>7.0</v>
      </c>
      <c r="E1090" s="782">
        <v>5.0</v>
      </c>
      <c r="F1090" s="782">
        <v>5.0</v>
      </c>
      <c r="G1090" s="782">
        <v>0.0</v>
      </c>
      <c r="H1090" s="783">
        <f t="shared" si="515"/>
        <v>22</v>
      </c>
      <c r="I1090" s="784">
        <f>sum(H1090:H1092)</f>
        <v>25</v>
      </c>
      <c r="J1090" s="920"/>
      <c r="K1090" s="781" t="s">
        <v>244</v>
      </c>
      <c r="L1090" s="786">
        <v>39.0</v>
      </c>
      <c r="M1090" s="784">
        <f>(L1090-H1090)</f>
        <v>17</v>
      </c>
      <c r="N1090" s="782">
        <v>20.0</v>
      </c>
      <c r="O1090" s="784">
        <f t="shared" ref="O1090:O1091" si="519">sum(M1090,N1090)</f>
        <v>37</v>
      </c>
      <c r="P1090" s="786"/>
      <c r="Q1090" s="774"/>
      <c r="R1090" s="774"/>
      <c r="S1090" s="774"/>
      <c r="T1090" s="774"/>
      <c r="U1090" s="774"/>
      <c r="V1090" s="774"/>
      <c r="W1090" s="774"/>
      <c r="X1090" s="774"/>
      <c r="Y1090" s="774"/>
      <c r="Z1090" s="774"/>
      <c r="AA1090" s="774"/>
      <c r="AB1090" s="774"/>
    </row>
    <row r="1091">
      <c r="A1091" s="788" t="s">
        <v>77</v>
      </c>
      <c r="B1091" s="789">
        <v>0.0</v>
      </c>
      <c r="C1091" s="790">
        <v>0.0</v>
      </c>
      <c r="D1091" s="790">
        <v>0.0</v>
      </c>
      <c r="E1091" s="790">
        <v>0.0</v>
      </c>
      <c r="F1091" s="790">
        <v>0.0</v>
      </c>
      <c r="G1091" s="796">
        <v>0.0</v>
      </c>
      <c r="H1091" s="791">
        <f t="shared" si="515"/>
        <v>0</v>
      </c>
      <c r="I1091" s="306">
        <f>(I1090/60)</f>
        <v>0.4166666667</v>
      </c>
      <c r="J1091" s="920"/>
      <c r="K1091" s="788" t="s">
        <v>77</v>
      </c>
      <c r="L1091" s="789">
        <v>3.0</v>
      </c>
      <c r="M1091" s="793">
        <f>(L1091-H1091-H1092)</f>
        <v>0</v>
      </c>
      <c r="N1091" s="790">
        <v>5.0</v>
      </c>
      <c r="O1091" s="792">
        <f t="shared" si="519"/>
        <v>5</v>
      </c>
      <c r="P1091" s="793"/>
      <c r="Q1091" s="774"/>
      <c r="R1091" s="774"/>
      <c r="S1091" s="774"/>
      <c r="T1091" s="774"/>
      <c r="U1091" s="774"/>
      <c r="V1091" s="774"/>
      <c r="W1091" s="774"/>
      <c r="X1091" s="774"/>
      <c r="Y1091" s="774"/>
      <c r="Z1091" s="774"/>
      <c r="AA1091" s="774"/>
      <c r="AB1091" s="774"/>
    </row>
    <row r="1092">
      <c r="A1092" s="788" t="s">
        <v>78</v>
      </c>
      <c r="B1092" s="789">
        <v>0.0</v>
      </c>
      <c r="C1092" s="790">
        <v>0.0</v>
      </c>
      <c r="D1092" s="790">
        <v>1.0</v>
      </c>
      <c r="E1092" s="790">
        <v>1.0</v>
      </c>
      <c r="F1092" s="790">
        <v>1.0</v>
      </c>
      <c r="G1092" s="796">
        <v>0.0</v>
      </c>
      <c r="H1092" s="791">
        <f t="shared" si="515"/>
        <v>3</v>
      </c>
      <c r="I1092" s="792"/>
      <c r="J1092" s="33"/>
      <c r="K1092" s="788" t="s">
        <v>78</v>
      </c>
      <c r="L1092" s="793" t="s">
        <v>79</v>
      </c>
      <c r="M1092" s="792" t="s">
        <v>79</v>
      </c>
      <c r="N1092" s="790" t="s">
        <v>79</v>
      </c>
      <c r="O1092" s="792" t="s">
        <v>79</v>
      </c>
      <c r="P1092" s="793"/>
      <c r="Q1092" s="774"/>
      <c r="R1092" s="774"/>
      <c r="S1092" s="774"/>
      <c r="T1092" s="774"/>
      <c r="U1092" s="774"/>
      <c r="V1092" s="774"/>
      <c r="W1092" s="774"/>
      <c r="X1092" s="774"/>
      <c r="Y1092" s="774"/>
      <c r="Z1092" s="774"/>
      <c r="AA1092" s="774"/>
      <c r="AB1092" s="774"/>
    </row>
    <row r="1093">
      <c r="A1093" s="801" t="s">
        <v>271</v>
      </c>
      <c r="B1093" s="779">
        <f t="shared" ref="B1093:G1093" si="520"> sum(B1094, B1095, B1096, B1097,B1098,B1099,B1100,B1101,B1102,B1103,B1104,B1105)</f>
        <v>17</v>
      </c>
      <c r="C1093" s="779">
        <f t="shared" si="520"/>
        <v>14</v>
      </c>
      <c r="D1093" s="779">
        <f t="shared" si="520"/>
        <v>16</v>
      </c>
      <c r="E1093" s="779">
        <f t="shared" si="520"/>
        <v>19</v>
      </c>
      <c r="F1093" s="779">
        <f t="shared" si="520"/>
        <v>17</v>
      </c>
      <c r="G1093" s="779">
        <f t="shared" si="520"/>
        <v>7</v>
      </c>
      <c r="H1093" s="780">
        <f>SUM(B1093:G1093)</f>
        <v>90</v>
      </c>
      <c r="I1093" s="779">
        <v>0.0</v>
      </c>
      <c r="J1093" s="773"/>
      <c r="K1093" s="801" t="s">
        <v>271</v>
      </c>
      <c r="L1093" s="798"/>
      <c r="M1093" s="798"/>
      <c r="N1093" s="798"/>
      <c r="O1093" s="798"/>
      <c r="P1093" s="798"/>
      <c r="Q1093" s="774"/>
      <c r="R1093" s="774"/>
      <c r="S1093" s="774"/>
      <c r="T1093" s="774"/>
      <c r="U1093" s="774"/>
      <c r="V1093" s="774"/>
      <c r="W1093" s="774"/>
      <c r="X1093" s="774"/>
      <c r="Y1093" s="774"/>
      <c r="Z1093" s="774"/>
      <c r="AA1093" s="774"/>
      <c r="AB1093" s="774"/>
    </row>
    <row r="1094">
      <c r="A1094" s="781" t="s">
        <v>240</v>
      </c>
      <c r="B1094" s="782">
        <v>3.0</v>
      </c>
      <c r="C1094" s="782">
        <v>2.0</v>
      </c>
      <c r="D1094" s="782">
        <v>4.0</v>
      </c>
      <c r="E1094" s="782">
        <v>10.0</v>
      </c>
      <c r="F1094" s="782">
        <v>5.0</v>
      </c>
      <c r="G1094" s="782">
        <v>0.0</v>
      </c>
      <c r="H1094" s="783">
        <f t="shared" ref="H1094:H1105" si="521">sum(B1094:G1094)</f>
        <v>24</v>
      </c>
      <c r="I1094" s="784">
        <f>sum(H1094:H1096)</f>
        <v>27</v>
      </c>
      <c r="J1094" s="794"/>
      <c r="K1094" s="781" t="s">
        <v>240</v>
      </c>
      <c r="L1094" s="786">
        <v>39.0</v>
      </c>
      <c r="M1094" s="784">
        <f>(L1094-H1094)</f>
        <v>15</v>
      </c>
      <c r="N1094" s="782">
        <v>30.0</v>
      </c>
      <c r="O1094" s="784">
        <f t="shared" ref="O1094:O1095" si="522">sum(M1094,N1094)</f>
        <v>45</v>
      </c>
      <c r="P1094" s="786"/>
      <c r="Q1094" s="956"/>
      <c r="R1094" s="774"/>
      <c r="S1094" s="774"/>
      <c r="T1094" s="774"/>
      <c r="U1094" s="774"/>
      <c r="V1094" s="774"/>
      <c r="W1094" s="774"/>
      <c r="X1094" s="774"/>
      <c r="Y1094" s="774"/>
      <c r="Z1094" s="774"/>
      <c r="AA1094" s="774"/>
      <c r="AB1094" s="774"/>
    </row>
    <row r="1095">
      <c r="A1095" s="788" t="s">
        <v>77</v>
      </c>
      <c r="B1095" s="789">
        <v>0.0</v>
      </c>
      <c r="C1095" s="790">
        <v>0.0</v>
      </c>
      <c r="D1095" s="790">
        <v>0.0</v>
      </c>
      <c r="E1095" s="790">
        <v>0.0</v>
      </c>
      <c r="F1095" s="790">
        <v>0.0</v>
      </c>
      <c r="G1095" s="796">
        <v>0.0</v>
      </c>
      <c r="H1095" s="797">
        <f t="shared" si="521"/>
        <v>0</v>
      </c>
      <c r="I1095" s="306">
        <f>(I1094/60)</f>
        <v>0.45</v>
      </c>
      <c r="J1095" s="794"/>
      <c r="K1095" s="788" t="s">
        <v>77</v>
      </c>
      <c r="L1095" s="789">
        <v>3.0</v>
      </c>
      <c r="M1095" s="793">
        <f>(L1095-H1095-H1096)</f>
        <v>0</v>
      </c>
      <c r="N1095" s="790">
        <v>5.0</v>
      </c>
      <c r="O1095" s="792">
        <f t="shared" si="522"/>
        <v>5</v>
      </c>
      <c r="P1095" s="793"/>
      <c r="Q1095" s="774"/>
      <c r="R1095" s="774"/>
      <c r="S1095" s="774"/>
      <c r="T1095" s="774"/>
      <c r="U1095" s="774"/>
      <c r="V1095" s="774"/>
      <c r="W1095" s="774"/>
      <c r="X1095" s="774"/>
      <c r="Y1095" s="774"/>
      <c r="Z1095" s="774"/>
      <c r="AA1095" s="774"/>
      <c r="AB1095" s="774"/>
    </row>
    <row r="1096">
      <c r="A1096" s="788" t="s">
        <v>78</v>
      </c>
      <c r="B1096" s="789">
        <v>0.0</v>
      </c>
      <c r="C1096" s="790">
        <v>2.0</v>
      </c>
      <c r="D1096" s="790">
        <v>0.0</v>
      </c>
      <c r="E1096" s="790">
        <v>1.0</v>
      </c>
      <c r="F1096" s="790">
        <v>0.0</v>
      </c>
      <c r="G1096" s="796">
        <v>0.0</v>
      </c>
      <c r="H1096" s="797">
        <f t="shared" si="521"/>
        <v>3</v>
      </c>
      <c r="I1096" s="792"/>
      <c r="J1096" s="794"/>
      <c r="K1096" s="788" t="s">
        <v>78</v>
      </c>
      <c r="L1096" s="793" t="s">
        <v>79</v>
      </c>
      <c r="M1096" s="792" t="s">
        <v>79</v>
      </c>
      <c r="N1096" s="790" t="s">
        <v>79</v>
      </c>
      <c r="O1096" s="792" t="s">
        <v>79</v>
      </c>
      <c r="P1096" s="793"/>
      <c r="Q1096" s="774"/>
      <c r="R1096" s="774"/>
      <c r="S1096" s="774"/>
      <c r="T1096" s="774"/>
      <c r="U1096" s="774"/>
      <c r="V1096" s="774"/>
      <c r="W1096" s="774"/>
      <c r="X1096" s="774"/>
      <c r="Y1096" s="774"/>
      <c r="Z1096" s="774"/>
      <c r="AA1096" s="774"/>
      <c r="AB1096" s="774"/>
    </row>
    <row r="1097">
      <c r="A1097" s="781" t="s">
        <v>14</v>
      </c>
      <c r="B1097" s="786">
        <v>5.0</v>
      </c>
      <c r="C1097" s="786">
        <v>5.0</v>
      </c>
      <c r="D1097" s="786">
        <v>2.0</v>
      </c>
      <c r="E1097" s="786">
        <v>2.0</v>
      </c>
      <c r="F1097" s="786">
        <v>0.0</v>
      </c>
      <c r="G1097" s="782">
        <v>3.0</v>
      </c>
      <c r="H1097" s="783">
        <f t="shared" si="521"/>
        <v>17</v>
      </c>
      <c r="I1097" s="784">
        <f>sum(H1097:H1099)</f>
        <v>17</v>
      </c>
      <c r="J1097" s="794"/>
      <c r="K1097" s="781" t="s">
        <v>14</v>
      </c>
      <c r="L1097" s="786">
        <v>22.0</v>
      </c>
      <c r="M1097" s="784">
        <f>(L1097-H1097)</f>
        <v>5</v>
      </c>
      <c r="N1097" s="782">
        <v>25.0</v>
      </c>
      <c r="O1097" s="784">
        <f t="shared" ref="O1097:O1098" si="523">sum(M1097,N1097)</f>
        <v>30</v>
      </c>
      <c r="P1097" s="784"/>
      <c r="Q1097" s="774"/>
      <c r="R1097" s="774"/>
      <c r="S1097" s="774"/>
      <c r="T1097" s="774"/>
      <c r="U1097" s="774"/>
      <c r="V1097" s="774"/>
      <c r="W1097" s="774"/>
      <c r="X1097" s="774"/>
      <c r="Y1097" s="774"/>
      <c r="Z1097" s="774"/>
      <c r="AA1097" s="774"/>
      <c r="AB1097" s="774"/>
    </row>
    <row r="1098">
      <c r="A1098" s="788" t="s">
        <v>77</v>
      </c>
      <c r="B1098" s="789">
        <v>0.0</v>
      </c>
      <c r="C1098" s="790">
        <v>0.0</v>
      </c>
      <c r="D1098" s="790">
        <v>0.0</v>
      </c>
      <c r="E1098" s="790">
        <v>0.0</v>
      </c>
      <c r="F1098" s="790">
        <v>0.0</v>
      </c>
      <c r="G1098" s="790">
        <v>0.0</v>
      </c>
      <c r="H1098" s="791">
        <f t="shared" si="521"/>
        <v>0</v>
      </c>
      <c r="I1098" s="306">
        <f>(I1097/60)</f>
        <v>0.2833333333</v>
      </c>
      <c r="J1098" s="794"/>
      <c r="K1098" s="788" t="s">
        <v>77</v>
      </c>
      <c r="L1098" s="789">
        <v>3.0</v>
      </c>
      <c r="M1098" s="793">
        <f>(L1098-H1098-H1099)</f>
        <v>3</v>
      </c>
      <c r="N1098" s="790">
        <v>2.0</v>
      </c>
      <c r="O1098" s="792">
        <f t="shared" si="523"/>
        <v>5</v>
      </c>
      <c r="P1098" s="793"/>
      <c r="Q1098" s="774"/>
      <c r="R1098" s="774"/>
      <c r="S1098" s="774"/>
      <c r="T1098" s="774"/>
      <c r="U1098" s="774"/>
      <c r="V1098" s="774"/>
      <c r="W1098" s="774"/>
      <c r="X1098" s="774"/>
      <c r="Y1098" s="774"/>
      <c r="Z1098" s="774"/>
      <c r="AA1098" s="774"/>
      <c r="AB1098" s="774"/>
    </row>
    <row r="1099">
      <c r="A1099" s="788" t="s">
        <v>78</v>
      </c>
      <c r="B1099" s="789">
        <v>0.0</v>
      </c>
      <c r="C1099" s="790">
        <v>0.0</v>
      </c>
      <c r="D1099" s="790">
        <v>0.0</v>
      </c>
      <c r="E1099" s="790">
        <v>0.0</v>
      </c>
      <c r="F1099" s="790">
        <v>0.0</v>
      </c>
      <c r="G1099" s="790">
        <v>0.0</v>
      </c>
      <c r="H1099" s="791">
        <f t="shared" si="521"/>
        <v>0</v>
      </c>
      <c r="I1099" s="792"/>
      <c r="J1099" s="794"/>
      <c r="K1099" s="788" t="s">
        <v>78</v>
      </c>
      <c r="L1099" s="793" t="s">
        <v>79</v>
      </c>
      <c r="M1099" s="792" t="s">
        <v>79</v>
      </c>
      <c r="N1099" s="790" t="s">
        <v>79</v>
      </c>
      <c r="O1099" s="792" t="s">
        <v>79</v>
      </c>
      <c r="P1099" s="793"/>
      <c r="Q1099" s="774"/>
      <c r="R1099" s="774"/>
      <c r="S1099" s="774"/>
      <c r="T1099" s="774"/>
      <c r="U1099" s="774"/>
      <c r="V1099" s="774"/>
      <c r="W1099" s="774"/>
      <c r="X1099" s="774"/>
      <c r="Y1099" s="774"/>
      <c r="Z1099" s="774"/>
      <c r="AA1099" s="774"/>
      <c r="AB1099" s="774"/>
    </row>
    <row r="1100">
      <c r="A1100" s="781" t="s">
        <v>120</v>
      </c>
      <c r="B1100" s="782">
        <v>6.0</v>
      </c>
      <c r="C1100" s="782">
        <v>0.0</v>
      </c>
      <c r="D1100" s="782">
        <v>3.0</v>
      </c>
      <c r="E1100" s="782">
        <v>3.0</v>
      </c>
      <c r="F1100" s="782">
        <v>1.0</v>
      </c>
      <c r="G1100" s="782">
        <v>3.0</v>
      </c>
      <c r="H1100" s="783">
        <f t="shared" si="521"/>
        <v>16</v>
      </c>
      <c r="I1100" s="784">
        <f>sum(H1100:H1102)</f>
        <v>27</v>
      </c>
      <c r="J1100" s="920"/>
      <c r="K1100" s="781" t="s">
        <v>120</v>
      </c>
      <c r="L1100" s="786">
        <v>47.0</v>
      </c>
      <c r="M1100" s="784">
        <f>(L1100-H1100)</f>
        <v>31</v>
      </c>
      <c r="N1100" s="782"/>
      <c r="O1100" s="784">
        <f t="shared" ref="O1100:O1101" si="524">sum(M1100,N1100)</f>
        <v>31</v>
      </c>
      <c r="P1100" s="786"/>
      <c r="Q1100" s="774"/>
      <c r="R1100" s="774"/>
      <c r="S1100" s="774"/>
      <c r="T1100" s="774"/>
      <c r="U1100" s="774"/>
      <c r="V1100" s="774"/>
      <c r="W1100" s="774"/>
      <c r="X1100" s="774"/>
      <c r="Y1100" s="774"/>
      <c r="Z1100" s="774"/>
      <c r="AA1100" s="774"/>
      <c r="AB1100" s="774"/>
    </row>
    <row r="1101">
      <c r="A1101" s="788" t="s">
        <v>77</v>
      </c>
      <c r="B1101" s="789">
        <v>0.0</v>
      </c>
      <c r="C1101" s="790">
        <v>0.0</v>
      </c>
      <c r="D1101" s="790">
        <v>0.0</v>
      </c>
      <c r="E1101" s="790">
        <v>0.0</v>
      </c>
      <c r="F1101" s="790">
        <v>0.0</v>
      </c>
      <c r="G1101" s="796">
        <v>0.0</v>
      </c>
      <c r="H1101" s="791">
        <f t="shared" si="521"/>
        <v>0</v>
      </c>
      <c r="I1101" s="306">
        <f>(I1100/60)</f>
        <v>0.45</v>
      </c>
      <c r="J1101" s="920"/>
      <c r="K1101" s="788" t="s">
        <v>77</v>
      </c>
      <c r="L1101" s="789">
        <v>11.0</v>
      </c>
      <c r="M1101" s="793">
        <f>(L1101-H1101-H1102)</f>
        <v>0</v>
      </c>
      <c r="N1101" s="790">
        <v>15.0</v>
      </c>
      <c r="O1101" s="792">
        <f t="shared" si="524"/>
        <v>15</v>
      </c>
      <c r="P1101" s="793"/>
      <c r="Q1101" s="956"/>
      <c r="R1101" s="774"/>
      <c r="S1101" s="774"/>
      <c r="T1101" s="774"/>
      <c r="U1101" s="774"/>
      <c r="V1101" s="774"/>
      <c r="W1101" s="774"/>
      <c r="X1101" s="774"/>
      <c r="Y1101" s="774"/>
      <c r="Z1101" s="774"/>
      <c r="AA1101" s="774"/>
      <c r="AB1101" s="774"/>
    </row>
    <row r="1102">
      <c r="A1102" s="788" t="s">
        <v>78</v>
      </c>
      <c r="B1102" s="789">
        <v>0.0</v>
      </c>
      <c r="C1102" s="790">
        <v>0.0</v>
      </c>
      <c r="D1102" s="790">
        <v>6.0</v>
      </c>
      <c r="E1102" s="790">
        <v>3.0</v>
      </c>
      <c r="F1102" s="790">
        <v>1.0</v>
      </c>
      <c r="G1102" s="796">
        <v>1.0</v>
      </c>
      <c r="H1102" s="791">
        <f t="shared" si="521"/>
        <v>11</v>
      </c>
      <c r="I1102" s="792"/>
      <c r="J1102" s="804"/>
      <c r="K1102" s="788" t="s">
        <v>78</v>
      </c>
      <c r="L1102" s="793" t="s">
        <v>79</v>
      </c>
      <c r="M1102" s="792" t="s">
        <v>79</v>
      </c>
      <c r="N1102" s="790" t="s">
        <v>79</v>
      </c>
      <c r="O1102" s="792" t="s">
        <v>79</v>
      </c>
      <c r="P1102" s="793"/>
      <c r="Q1102" s="774"/>
      <c r="R1102" s="774"/>
      <c r="S1102" s="774"/>
      <c r="T1102" s="774"/>
      <c r="U1102" s="774"/>
      <c r="V1102" s="774"/>
      <c r="W1102" s="774"/>
      <c r="X1102" s="774"/>
      <c r="Y1102" s="774"/>
      <c r="Z1102" s="774"/>
      <c r="AA1102" s="774"/>
      <c r="AB1102" s="774"/>
    </row>
    <row r="1103">
      <c r="A1103" s="795" t="s">
        <v>342</v>
      </c>
      <c r="B1103" s="782">
        <v>3.0</v>
      </c>
      <c r="C1103" s="782">
        <v>5.0</v>
      </c>
      <c r="D1103" s="782">
        <v>1.0</v>
      </c>
      <c r="E1103" s="782">
        <v>0.0</v>
      </c>
      <c r="F1103" s="782">
        <v>10.0</v>
      </c>
      <c r="G1103" s="782">
        <v>0.0</v>
      </c>
      <c r="H1103" s="783">
        <f t="shared" si="521"/>
        <v>19</v>
      </c>
      <c r="I1103" s="784">
        <f>sum(H1103:H1105)</f>
        <v>19</v>
      </c>
      <c r="J1103" s="920"/>
      <c r="K1103" s="795" t="s">
        <v>342</v>
      </c>
      <c r="L1103" s="786">
        <v>23.0</v>
      </c>
      <c r="M1103" s="784">
        <f>(L1103-H1103)</f>
        <v>4</v>
      </c>
      <c r="N1103" s="782">
        <v>40.0</v>
      </c>
      <c r="O1103" s="784">
        <f t="shared" ref="O1103:O1104" si="525">sum(M1103,N1103)</f>
        <v>44</v>
      </c>
      <c r="P1103" s="784"/>
      <c r="Q1103" s="774"/>
      <c r="R1103" s="774"/>
      <c r="S1103" s="774"/>
      <c r="T1103" s="774"/>
      <c r="U1103" s="774"/>
      <c r="V1103" s="774"/>
      <c r="W1103" s="774"/>
      <c r="X1103" s="774"/>
      <c r="Y1103" s="774"/>
      <c r="Z1103" s="774"/>
      <c r="AA1103" s="774"/>
      <c r="AB1103" s="774"/>
    </row>
    <row r="1104">
      <c r="A1104" s="788" t="s">
        <v>77</v>
      </c>
      <c r="B1104" s="789">
        <v>0.0</v>
      </c>
      <c r="C1104" s="790">
        <v>0.0</v>
      </c>
      <c r="D1104" s="790">
        <v>0.0</v>
      </c>
      <c r="E1104" s="790">
        <v>0.0</v>
      </c>
      <c r="F1104" s="790">
        <v>0.0</v>
      </c>
      <c r="G1104" s="796">
        <v>0.0</v>
      </c>
      <c r="H1104" s="791">
        <f t="shared" si="521"/>
        <v>0</v>
      </c>
      <c r="I1104" s="306">
        <f>(I1103/60)</f>
        <v>0.3166666667</v>
      </c>
      <c r="J1104" s="299"/>
      <c r="K1104" s="788" t="s">
        <v>77</v>
      </c>
      <c r="L1104" s="789">
        <v>0.0</v>
      </c>
      <c r="M1104" s="793">
        <f>(L1104-H1104-H1105)</f>
        <v>0</v>
      </c>
      <c r="N1104" s="790">
        <v>10.0</v>
      </c>
      <c r="O1104" s="792">
        <f t="shared" si="525"/>
        <v>10</v>
      </c>
      <c r="P1104" s="792"/>
      <c r="Q1104" s="774"/>
      <c r="R1104" s="774"/>
      <c r="S1104" s="774"/>
      <c r="T1104" s="774"/>
      <c r="U1104" s="774"/>
      <c r="V1104" s="774"/>
      <c r="W1104" s="774"/>
      <c r="X1104" s="774"/>
      <c r="Y1104" s="774"/>
      <c r="Z1104" s="774"/>
      <c r="AA1104" s="774"/>
      <c r="AB1104" s="774"/>
    </row>
    <row r="1105">
      <c r="A1105" s="788" t="s">
        <v>78</v>
      </c>
      <c r="B1105" s="789">
        <v>0.0</v>
      </c>
      <c r="C1105" s="790">
        <v>0.0</v>
      </c>
      <c r="D1105" s="790">
        <v>0.0</v>
      </c>
      <c r="E1105" s="790">
        <v>0.0</v>
      </c>
      <c r="F1105" s="790">
        <v>0.0</v>
      </c>
      <c r="G1105" s="796">
        <v>0.0</v>
      </c>
      <c r="H1105" s="791">
        <f t="shared" si="521"/>
        <v>0</v>
      </c>
      <c r="I1105" s="792"/>
      <c r="J1105" s="785"/>
      <c r="K1105" s="788" t="s">
        <v>78</v>
      </c>
      <c r="L1105" s="793" t="s">
        <v>79</v>
      </c>
      <c r="M1105" s="792" t="s">
        <v>79</v>
      </c>
      <c r="N1105" s="790" t="s">
        <v>79</v>
      </c>
      <c r="O1105" s="792" t="s">
        <v>79</v>
      </c>
      <c r="P1105" s="792"/>
      <c r="Q1105" s="774"/>
      <c r="R1105" s="774"/>
      <c r="S1105" s="774"/>
      <c r="T1105" s="774"/>
      <c r="U1105" s="774"/>
      <c r="V1105" s="774"/>
      <c r="W1105" s="774"/>
      <c r="X1105" s="774"/>
      <c r="Y1105" s="774"/>
      <c r="Z1105" s="774"/>
      <c r="AA1105" s="774"/>
      <c r="AB1105" s="774"/>
    </row>
    <row r="1106">
      <c r="A1106" s="801" t="s">
        <v>116</v>
      </c>
      <c r="B1106" s="779">
        <f t="shared" ref="B1106:G1106" si="526"> sum(B1107, B1108, B1109, B1110,B1111,B1112,B1113,B1114,B1115)</f>
        <v>17</v>
      </c>
      <c r="C1106" s="779">
        <f t="shared" si="526"/>
        <v>23</v>
      </c>
      <c r="D1106" s="779">
        <f t="shared" si="526"/>
        <v>24</v>
      </c>
      <c r="E1106" s="779">
        <f t="shared" si="526"/>
        <v>19</v>
      </c>
      <c r="F1106" s="779">
        <f t="shared" si="526"/>
        <v>24</v>
      </c>
      <c r="G1106" s="779">
        <f t="shared" si="526"/>
        <v>7</v>
      </c>
      <c r="H1106" s="780">
        <f>SUM(B1106:G1106)</f>
        <v>114</v>
      </c>
      <c r="I1106" s="779">
        <v>0.0</v>
      </c>
      <c r="J1106" s="773"/>
      <c r="K1106" s="801" t="s">
        <v>116</v>
      </c>
      <c r="L1106" s="798"/>
      <c r="M1106" s="798"/>
      <c r="N1106" s="798"/>
      <c r="O1106" s="798"/>
      <c r="P1106" s="798"/>
      <c r="Q1106" s="774"/>
      <c r="R1106" s="774"/>
      <c r="S1106" s="774"/>
      <c r="T1106" s="774"/>
      <c r="U1106" s="774"/>
      <c r="V1106" s="774"/>
      <c r="W1106" s="774"/>
      <c r="X1106" s="774"/>
      <c r="Y1106" s="774"/>
      <c r="Z1106" s="774"/>
      <c r="AA1106" s="774"/>
      <c r="AB1106" s="774"/>
    </row>
    <row r="1107">
      <c r="A1107" s="781" t="s">
        <v>113</v>
      </c>
      <c r="B1107" s="782">
        <v>12.0</v>
      </c>
      <c r="C1107" s="782">
        <v>14.0</v>
      </c>
      <c r="D1107" s="782">
        <v>12.0</v>
      </c>
      <c r="E1107" s="782">
        <v>12.0</v>
      </c>
      <c r="F1107" s="782">
        <v>18.0</v>
      </c>
      <c r="G1107" s="782">
        <v>7.0</v>
      </c>
      <c r="H1107" s="783">
        <f t="shared" ref="H1107:H1115" si="527">sum(B1107:G1107)</f>
        <v>75</v>
      </c>
      <c r="I1107" s="784">
        <f>sum(H1107:H1109)</f>
        <v>87</v>
      </c>
      <c r="J1107" s="785"/>
      <c r="K1107" s="781" t="s">
        <v>113</v>
      </c>
      <c r="L1107" s="786">
        <v>141.0</v>
      </c>
      <c r="M1107" s="784">
        <f>(L1107-H1107)</f>
        <v>66</v>
      </c>
      <c r="N1107" s="782">
        <v>80.0</v>
      </c>
      <c r="O1107" s="784">
        <f t="shared" ref="O1107:O1108" si="528">sum(M1107,N1107)</f>
        <v>146</v>
      </c>
      <c r="P1107" s="786"/>
      <c r="Q1107" s="956"/>
      <c r="R1107" s="774"/>
      <c r="S1107" s="774"/>
      <c r="T1107" s="774"/>
      <c r="U1107" s="774"/>
      <c r="V1107" s="774"/>
      <c r="W1107" s="774"/>
      <c r="X1107" s="774"/>
      <c r="Y1107" s="774"/>
      <c r="Z1107" s="774"/>
      <c r="AA1107" s="774"/>
      <c r="AB1107" s="774"/>
    </row>
    <row r="1108">
      <c r="A1108" s="788" t="s">
        <v>77</v>
      </c>
      <c r="B1108" s="789">
        <v>0.0</v>
      </c>
      <c r="C1108" s="790">
        <v>0.0</v>
      </c>
      <c r="D1108" s="790">
        <v>0.0</v>
      </c>
      <c r="E1108" s="790">
        <v>0.0</v>
      </c>
      <c r="F1108" s="790">
        <v>0.0</v>
      </c>
      <c r="G1108" s="796">
        <v>0.0</v>
      </c>
      <c r="H1108" s="791">
        <f t="shared" si="527"/>
        <v>0</v>
      </c>
      <c r="I1108" s="306">
        <f>(I1107/60)</f>
        <v>1.45</v>
      </c>
      <c r="J1108" s="785"/>
      <c r="K1108" s="788" t="s">
        <v>77</v>
      </c>
      <c r="L1108" s="789">
        <v>12.0</v>
      </c>
      <c r="M1108" s="793">
        <f>(L1108-H1108-H1109)</f>
        <v>0</v>
      </c>
      <c r="N1108" s="790">
        <v>15.0</v>
      </c>
      <c r="O1108" s="792">
        <f t="shared" si="528"/>
        <v>15</v>
      </c>
      <c r="P1108" s="792"/>
      <c r="Q1108" s="774"/>
      <c r="R1108" s="774"/>
      <c r="S1108" s="774"/>
      <c r="T1108" s="774"/>
      <c r="U1108" s="774"/>
      <c r="V1108" s="774"/>
      <c r="W1108" s="774"/>
      <c r="X1108" s="774"/>
      <c r="Y1108" s="774"/>
      <c r="Z1108" s="774"/>
      <c r="AA1108" s="774"/>
      <c r="AB1108" s="774"/>
    </row>
    <row r="1109">
      <c r="A1109" s="788" t="s">
        <v>78</v>
      </c>
      <c r="B1109" s="789">
        <v>1.0</v>
      </c>
      <c r="C1109" s="790">
        <v>4.0</v>
      </c>
      <c r="D1109" s="790">
        <v>1.0</v>
      </c>
      <c r="E1109" s="790">
        <v>3.0</v>
      </c>
      <c r="F1109" s="790">
        <v>3.0</v>
      </c>
      <c r="G1109" s="796">
        <v>0.0</v>
      </c>
      <c r="H1109" s="791">
        <f t="shared" si="527"/>
        <v>12</v>
      </c>
      <c r="I1109" s="792"/>
      <c r="J1109" s="785"/>
      <c r="K1109" s="788" t="s">
        <v>78</v>
      </c>
      <c r="L1109" s="793" t="s">
        <v>79</v>
      </c>
      <c r="M1109" s="792" t="s">
        <v>79</v>
      </c>
      <c r="N1109" s="790" t="s">
        <v>79</v>
      </c>
      <c r="O1109" s="792" t="s">
        <v>79</v>
      </c>
      <c r="P1109" s="792"/>
      <c r="Q1109" s="956"/>
      <c r="R1109" s="774"/>
      <c r="S1109" s="774"/>
      <c r="T1109" s="774"/>
      <c r="U1109" s="774"/>
      <c r="V1109" s="774"/>
      <c r="W1109" s="774"/>
      <c r="X1109" s="774"/>
      <c r="Y1109" s="774"/>
      <c r="Z1109" s="774"/>
      <c r="AA1109" s="774"/>
      <c r="AB1109" s="774"/>
    </row>
    <row r="1110">
      <c r="A1110" s="781" t="s">
        <v>115</v>
      </c>
      <c r="B1110" s="782">
        <v>4.0</v>
      </c>
      <c r="C1110" s="782">
        <v>5.0</v>
      </c>
      <c r="D1110" s="782">
        <v>10.0</v>
      </c>
      <c r="E1110" s="782">
        <v>4.0</v>
      </c>
      <c r="F1110" s="782">
        <v>2.0</v>
      </c>
      <c r="G1110" s="782">
        <v>0.0</v>
      </c>
      <c r="H1110" s="783">
        <f t="shared" si="527"/>
        <v>25</v>
      </c>
      <c r="I1110" s="784">
        <f>sum(H1110:H1112)</f>
        <v>27</v>
      </c>
      <c r="J1110" s="794"/>
      <c r="K1110" s="781" t="s">
        <v>115</v>
      </c>
      <c r="L1110" s="786">
        <v>65.0</v>
      </c>
      <c r="M1110" s="784">
        <f>(L1110-H1110)</f>
        <v>40</v>
      </c>
      <c r="N1110" s="782">
        <v>10.0</v>
      </c>
      <c r="O1110" s="784">
        <f t="shared" ref="O1110:O1111" si="529">sum(M1110,N1110)</f>
        <v>50</v>
      </c>
      <c r="P1110" s="786"/>
      <c r="Q1110" s="774"/>
      <c r="R1110" s="774"/>
      <c r="S1110" s="774"/>
      <c r="T1110" s="774"/>
      <c r="U1110" s="774"/>
      <c r="V1110" s="774"/>
      <c r="W1110" s="774"/>
      <c r="X1110" s="774"/>
      <c r="Y1110" s="774"/>
      <c r="Z1110" s="774"/>
      <c r="AA1110" s="774"/>
      <c r="AB1110" s="774"/>
    </row>
    <row r="1111">
      <c r="A1111" s="788" t="s">
        <v>77</v>
      </c>
      <c r="B1111" s="789">
        <v>0.0</v>
      </c>
      <c r="C1111" s="790">
        <v>0.0</v>
      </c>
      <c r="D1111" s="790">
        <v>0.0</v>
      </c>
      <c r="E1111" s="790">
        <v>0.0</v>
      </c>
      <c r="F1111" s="790">
        <v>0.0</v>
      </c>
      <c r="G1111" s="796">
        <v>0.0</v>
      </c>
      <c r="H1111" s="791">
        <f t="shared" si="527"/>
        <v>0</v>
      </c>
      <c r="I1111" s="306">
        <f>(I1110/60)</f>
        <v>0.45</v>
      </c>
      <c r="J1111" s="794"/>
      <c r="K1111" s="788" t="s">
        <v>77</v>
      </c>
      <c r="L1111" s="789">
        <v>5.0</v>
      </c>
      <c r="M1111" s="793">
        <f>(L1111-H1111-H1112)</f>
        <v>3</v>
      </c>
      <c r="N1111" s="790">
        <v>0.0</v>
      </c>
      <c r="O1111" s="792">
        <f t="shared" si="529"/>
        <v>3</v>
      </c>
      <c r="P1111" s="809"/>
      <c r="Q1111" s="774"/>
      <c r="R1111" s="774"/>
      <c r="S1111" s="774"/>
      <c r="T1111" s="774"/>
      <c r="U1111" s="774"/>
      <c r="V1111" s="774"/>
      <c r="W1111" s="774"/>
      <c r="X1111" s="774"/>
      <c r="Y1111" s="774"/>
      <c r="Z1111" s="774"/>
      <c r="AA1111" s="774"/>
      <c r="AB1111" s="774"/>
    </row>
    <row r="1112">
      <c r="A1112" s="788" t="s">
        <v>78</v>
      </c>
      <c r="B1112" s="789">
        <v>0.0</v>
      </c>
      <c r="C1112" s="790">
        <v>0.0</v>
      </c>
      <c r="D1112" s="790">
        <v>1.0</v>
      </c>
      <c r="E1112" s="790">
        <v>0.0</v>
      </c>
      <c r="F1112" s="790">
        <v>1.0</v>
      </c>
      <c r="G1112" s="796">
        <v>0.0</v>
      </c>
      <c r="H1112" s="791">
        <f t="shared" si="527"/>
        <v>2</v>
      </c>
      <c r="I1112" s="792"/>
      <c r="J1112" s="794"/>
      <c r="K1112" s="788" t="s">
        <v>78</v>
      </c>
      <c r="L1112" s="793" t="s">
        <v>79</v>
      </c>
      <c r="M1112" s="792" t="s">
        <v>79</v>
      </c>
      <c r="N1112" s="790" t="s">
        <v>79</v>
      </c>
      <c r="O1112" s="792" t="s">
        <v>79</v>
      </c>
      <c r="P1112" s="809"/>
      <c r="Q1112" s="774"/>
      <c r="R1112" s="774"/>
      <c r="S1112" s="774"/>
      <c r="T1112" s="774"/>
      <c r="U1112" s="774"/>
      <c r="V1112" s="774"/>
      <c r="W1112" s="774"/>
      <c r="X1112" s="774"/>
      <c r="Y1112" s="774"/>
      <c r="Z1112" s="774"/>
      <c r="AA1112" s="774"/>
      <c r="AB1112" s="774"/>
    </row>
    <row r="1113">
      <c r="A1113" s="781"/>
      <c r="B1113" s="782"/>
      <c r="C1113" s="782"/>
      <c r="D1113" s="782"/>
      <c r="E1113" s="782"/>
      <c r="F1113" s="782"/>
      <c r="G1113" s="782"/>
      <c r="H1113" s="783">
        <f t="shared" si="527"/>
        <v>0</v>
      </c>
      <c r="I1113" s="784">
        <f>sum(H1113:H1115)</f>
        <v>0</v>
      </c>
      <c r="J1113" s="794"/>
      <c r="K1113" s="781"/>
      <c r="L1113" s="786">
        <v>0.0</v>
      </c>
      <c r="M1113" s="784">
        <f>(L1113-H1113)</f>
        <v>0</v>
      </c>
      <c r="N1113" s="782">
        <v>0.0</v>
      </c>
      <c r="O1113" s="784">
        <f t="shared" ref="O1113:O1114" si="530">sum(M1113,N1113)</f>
        <v>0</v>
      </c>
      <c r="P1113" s="786"/>
      <c r="Q1113" s="774"/>
      <c r="R1113" s="774"/>
      <c r="S1113" s="774"/>
      <c r="T1113" s="774"/>
      <c r="U1113" s="774"/>
      <c r="V1113" s="774"/>
      <c r="W1113" s="774"/>
      <c r="X1113" s="774"/>
      <c r="Y1113" s="774"/>
      <c r="Z1113" s="774"/>
      <c r="AA1113" s="774"/>
      <c r="AB1113" s="774"/>
    </row>
    <row r="1114">
      <c r="A1114" s="788" t="s">
        <v>77</v>
      </c>
      <c r="B1114" s="789"/>
      <c r="C1114" s="790"/>
      <c r="D1114" s="790"/>
      <c r="E1114" s="790"/>
      <c r="F1114" s="790"/>
      <c r="G1114" s="796"/>
      <c r="H1114" s="791">
        <f t="shared" si="527"/>
        <v>0</v>
      </c>
      <c r="I1114" s="306">
        <f>(I1113/60)</f>
        <v>0</v>
      </c>
      <c r="J1114" s="794"/>
      <c r="K1114" s="788" t="s">
        <v>77</v>
      </c>
      <c r="L1114" s="789">
        <v>0.0</v>
      </c>
      <c r="M1114" s="793">
        <f>(L1114-H1114-H1115)</f>
        <v>0</v>
      </c>
      <c r="N1114" s="790">
        <v>0.0</v>
      </c>
      <c r="O1114" s="792">
        <f t="shared" si="530"/>
        <v>0</v>
      </c>
      <c r="P1114" s="809"/>
      <c r="Q1114" s="774"/>
      <c r="R1114" s="774"/>
      <c r="S1114" s="774"/>
      <c r="T1114" s="774"/>
      <c r="U1114" s="774"/>
      <c r="V1114" s="774"/>
      <c r="W1114" s="774"/>
      <c r="X1114" s="774"/>
      <c r="Y1114" s="774"/>
      <c r="Z1114" s="774"/>
      <c r="AA1114" s="774"/>
      <c r="AB1114" s="774"/>
    </row>
    <row r="1115">
      <c r="A1115" s="788" t="s">
        <v>78</v>
      </c>
      <c r="B1115" s="789"/>
      <c r="C1115" s="790"/>
      <c r="D1115" s="790"/>
      <c r="E1115" s="790"/>
      <c r="F1115" s="790"/>
      <c r="G1115" s="796"/>
      <c r="H1115" s="791">
        <f t="shared" si="527"/>
        <v>0</v>
      </c>
      <c r="I1115" s="792"/>
      <c r="J1115" s="794"/>
      <c r="K1115" s="788" t="s">
        <v>78</v>
      </c>
      <c r="L1115" s="793" t="s">
        <v>79</v>
      </c>
      <c r="M1115" s="792" t="s">
        <v>79</v>
      </c>
      <c r="N1115" s="790" t="s">
        <v>79</v>
      </c>
      <c r="O1115" s="792" t="s">
        <v>79</v>
      </c>
      <c r="P1115" s="809"/>
      <c r="Q1115" s="774"/>
      <c r="R1115" s="774"/>
      <c r="S1115" s="774"/>
      <c r="T1115" s="774"/>
      <c r="U1115" s="774"/>
      <c r="V1115" s="774"/>
      <c r="W1115" s="774"/>
      <c r="X1115" s="774"/>
      <c r="Y1115" s="774"/>
      <c r="Z1115" s="774"/>
      <c r="AA1115" s="774"/>
      <c r="AB1115" s="774"/>
    </row>
    <row r="1116">
      <c r="A1116" s="801"/>
      <c r="B1116" s="798"/>
      <c r="C1116" s="798"/>
      <c r="D1116" s="798"/>
      <c r="E1116" s="798"/>
      <c r="F1116" s="798"/>
      <c r="G1116" s="798"/>
      <c r="H1116" s="798"/>
      <c r="I1116" s="798"/>
      <c r="J1116" s="773"/>
      <c r="K1116" s="801"/>
      <c r="L1116" s="798"/>
      <c r="M1116" s="798"/>
      <c r="N1116" s="798"/>
      <c r="O1116" s="798"/>
      <c r="P1116" s="779"/>
      <c r="Q1116" s="774"/>
      <c r="R1116" s="774"/>
      <c r="S1116" s="774"/>
      <c r="T1116" s="774"/>
      <c r="U1116" s="774"/>
      <c r="V1116" s="774"/>
      <c r="W1116" s="774"/>
      <c r="X1116" s="774"/>
      <c r="Y1116" s="774"/>
      <c r="Z1116" s="774"/>
      <c r="AA1116" s="774"/>
      <c r="AB1116" s="774"/>
    </row>
    <row r="1117">
      <c r="A1117" s="810" t="s">
        <v>121</v>
      </c>
      <c r="B1117" s="777">
        <f t="shared" ref="B1117:H1117" si="531">SUM(B1003,B1006,B1009,B1012,B1016, B1019,B1022,B1025,B1029,B1032,B1035,B1038, B1042, B1045, B1048, B1051, B1055,B1058,B1061, B1064, B1068, B1071,B1074, B1077, B1081,B1084,B1087,B1090,B1094,  B1097,B1100,B1103,B1107,B1110, B1113)</f>
        <v>119</v>
      </c>
      <c r="C1117" s="777">
        <f t="shared" si="531"/>
        <v>162</v>
      </c>
      <c r="D1117" s="777">
        <f t="shared" si="531"/>
        <v>186</v>
      </c>
      <c r="E1117" s="777">
        <f t="shared" si="531"/>
        <v>175</v>
      </c>
      <c r="F1117" s="777">
        <f t="shared" si="531"/>
        <v>168</v>
      </c>
      <c r="G1117" s="777">
        <f t="shared" si="531"/>
        <v>41</v>
      </c>
      <c r="H1117" s="777">
        <f t="shared" si="531"/>
        <v>851</v>
      </c>
      <c r="I1117" s="811"/>
      <c r="J1117" s="773"/>
      <c r="K1117" s="777" t="s">
        <v>121</v>
      </c>
      <c r="L1117" s="777">
        <f t="shared" ref="L1117:O1117" si="532">SUM(L1003,L1006,L1009,L1012,L1016, L1019,L1022,L1025,L1029,L1032,L1035,L1038, L1042, L1045, L1048, L1051, L1055,L1058,L1061, L1064, L1068, L1071,L1074, L1077, L1081,L1084,L1087,L1090,L1094,  L1097,L1100,L1103,L1107,L1110, L1113)</f>
        <v>1880</v>
      </c>
      <c r="M1117" s="777">
        <f t="shared" si="532"/>
        <v>1029</v>
      </c>
      <c r="N1117" s="777">
        <f t="shared" si="532"/>
        <v>765</v>
      </c>
      <c r="O1117" s="777">
        <f t="shared" si="532"/>
        <v>1794</v>
      </c>
      <c r="P1117" s="777"/>
      <c r="Q1117" s="774"/>
      <c r="R1117" s="774"/>
      <c r="S1117" s="774"/>
      <c r="T1117" s="774"/>
      <c r="U1117" s="774"/>
      <c r="V1117" s="774"/>
      <c r="W1117" s="774"/>
      <c r="X1117" s="774"/>
      <c r="Y1117" s="774"/>
      <c r="Z1117" s="774"/>
      <c r="AA1117" s="774"/>
      <c r="AB1117" s="774"/>
    </row>
    <row r="1118">
      <c r="A1118" s="810" t="s">
        <v>77</v>
      </c>
      <c r="B1118" s="777">
        <f t="shared" ref="B1118:H1118" si="533">SUM(B1004,B1007,B1010,B1013,B1017, B1020,B1023,B1026,B1030,B1033,B1036,B1039, B1043, B1046, B1049, B1052, B1056,B1059,B1062, B1065, B1069, B1072,B1075, B1078, B1082,B1085,B1088,B1091,B1095,  B1098,B1101,B1104,B1108,B1111, B1114)</f>
        <v>1</v>
      </c>
      <c r="C1118" s="777">
        <f t="shared" si="533"/>
        <v>1</v>
      </c>
      <c r="D1118" s="777">
        <f t="shared" si="533"/>
        <v>5</v>
      </c>
      <c r="E1118" s="777">
        <f t="shared" si="533"/>
        <v>3</v>
      </c>
      <c r="F1118" s="777">
        <f t="shared" si="533"/>
        <v>1</v>
      </c>
      <c r="G1118" s="777">
        <f t="shared" si="533"/>
        <v>0</v>
      </c>
      <c r="H1118" s="777">
        <f t="shared" si="533"/>
        <v>11</v>
      </c>
      <c r="I1118" s="811"/>
      <c r="J1118" s="773"/>
      <c r="K1118" s="777" t="s">
        <v>77</v>
      </c>
      <c r="L1118" s="777">
        <f t="shared" ref="L1118:O1118" si="534">SUM(L1004,L1007,L1010,L1013,L1017, L1020,L1023,L1026,L1030,L1033,L1036,L1039, L1043, L1046, L1049, L1052, L1056,L1059,L1062, L1065, L1069, L1072,L1075, L1078, L1082,L1085,L1088,L1091,L1095,  L1098,L1101,L1104,L1108,L1111, L1114)</f>
        <v>352</v>
      </c>
      <c r="M1118" s="777">
        <f t="shared" si="534"/>
        <v>148</v>
      </c>
      <c r="N1118" s="777">
        <f t="shared" si="534"/>
        <v>203</v>
      </c>
      <c r="O1118" s="777">
        <f t="shared" si="534"/>
        <v>351</v>
      </c>
      <c r="P1118" s="777"/>
      <c r="Q1118" s="774"/>
      <c r="R1118" s="774"/>
      <c r="S1118" s="774"/>
      <c r="T1118" s="774"/>
      <c r="U1118" s="774"/>
      <c r="V1118" s="774"/>
      <c r="W1118" s="774"/>
      <c r="X1118" s="774"/>
      <c r="Y1118" s="774"/>
      <c r="Z1118" s="774"/>
      <c r="AA1118" s="774"/>
      <c r="AB1118" s="774"/>
    </row>
    <row r="1119">
      <c r="A1119" s="810" t="s">
        <v>78</v>
      </c>
      <c r="B1119" s="777">
        <f t="shared" ref="B1119:H1119" si="535">SUM(B1005,B1008,B1011,B1014,B1018, B1021,B1024,B1027,B1031,B1034,B1037,B1040, B1044, B1047, B1050, B1053, B1057,B1060,B1063, B1066, B1070, B1073,B1076, B1079, B1083,B1086,B1089,B1092,B1096,  B1099,B1102,B1105,B1109,B1112, B1115)</f>
        <v>16</v>
      </c>
      <c r="C1119" s="777">
        <f t="shared" si="535"/>
        <v>52</v>
      </c>
      <c r="D1119" s="777">
        <f t="shared" si="535"/>
        <v>57</v>
      </c>
      <c r="E1119" s="777">
        <f t="shared" si="535"/>
        <v>41</v>
      </c>
      <c r="F1119" s="777">
        <f t="shared" si="535"/>
        <v>22</v>
      </c>
      <c r="G1119" s="777">
        <f t="shared" si="535"/>
        <v>5</v>
      </c>
      <c r="H1119" s="777">
        <f t="shared" si="535"/>
        <v>193</v>
      </c>
      <c r="I1119" s="811"/>
      <c r="J1119" s="773"/>
      <c r="K1119" s="777" t="s">
        <v>78</v>
      </c>
      <c r="L1119" s="777">
        <f t="shared" ref="L1119:O1119" si="536">SUM(L1005,L1008,L1011,L1014,L1018, L1021,L1024,L1027,L1031,L1034,L1037,L1040, L1044, L1047, L1050, L1053, L1057,L1060,L1063, L1066, L1070, L1073,L1076, L1079, L1083,L1086,L1089,L1092,L1096,  L1099,L1102,L1105,L1109,L1112, L1115)</f>
        <v>0</v>
      </c>
      <c r="M1119" s="777">
        <f t="shared" si="536"/>
        <v>0</v>
      </c>
      <c r="N1119" s="777">
        <f t="shared" si="536"/>
        <v>0</v>
      </c>
      <c r="O1119" s="777">
        <f t="shared" si="536"/>
        <v>0</v>
      </c>
      <c r="P1119" s="777"/>
      <c r="Q1119" s="774"/>
      <c r="R1119" s="774"/>
      <c r="S1119" s="774"/>
      <c r="T1119" s="774"/>
      <c r="U1119" s="774"/>
      <c r="V1119" s="774"/>
      <c r="W1119" s="774"/>
      <c r="X1119" s="774"/>
      <c r="Y1119" s="774"/>
      <c r="Z1119" s="774"/>
      <c r="AA1119" s="774"/>
      <c r="AB1119" s="774"/>
    </row>
    <row r="1120">
      <c r="A1120" s="801" t="s">
        <v>9</v>
      </c>
      <c r="B1120" s="779">
        <f t="shared" ref="B1120:H1120" si="537">sum(B1117:B1119)</f>
        <v>136</v>
      </c>
      <c r="C1120" s="779">
        <f t="shared" si="537"/>
        <v>215</v>
      </c>
      <c r="D1120" s="779">
        <f t="shared" si="537"/>
        <v>248</v>
      </c>
      <c r="E1120" s="779">
        <f t="shared" si="537"/>
        <v>219</v>
      </c>
      <c r="F1120" s="779">
        <f t="shared" si="537"/>
        <v>191</v>
      </c>
      <c r="G1120" s="779">
        <f t="shared" si="537"/>
        <v>46</v>
      </c>
      <c r="H1120" s="779">
        <f t="shared" si="537"/>
        <v>1055</v>
      </c>
      <c r="I1120" s="798"/>
      <c r="J1120" s="773"/>
      <c r="K1120" s="779" t="s">
        <v>9</v>
      </c>
      <c r="L1120" s="779">
        <f t="shared" ref="L1120:O1120" si="538">sum(L1117:L1119)</f>
        <v>2232</v>
      </c>
      <c r="M1120" s="779">
        <f t="shared" si="538"/>
        <v>1177</v>
      </c>
      <c r="N1120" s="779">
        <f t="shared" si="538"/>
        <v>968</v>
      </c>
      <c r="O1120" s="779">
        <f t="shared" si="538"/>
        <v>2145</v>
      </c>
      <c r="P1120" s="779"/>
      <c r="Q1120" s="774"/>
      <c r="R1120" s="774"/>
      <c r="S1120" s="774"/>
      <c r="T1120" s="774"/>
      <c r="U1120" s="774"/>
      <c r="V1120" s="774"/>
      <c r="W1120" s="774"/>
      <c r="X1120" s="774"/>
      <c r="Y1120" s="774"/>
      <c r="Z1120" s="774"/>
      <c r="AA1120" s="774"/>
      <c r="AB1120" s="774"/>
    </row>
    <row r="1121">
      <c r="A1121" s="812"/>
      <c r="B1121" s="812"/>
      <c r="C1121" s="812"/>
      <c r="D1121" s="812"/>
      <c r="E1121" s="812"/>
      <c r="F1121" s="812"/>
      <c r="G1121" s="812"/>
      <c r="H1121" s="812"/>
      <c r="I1121" s="774"/>
      <c r="J1121" s="774"/>
      <c r="K1121" s="774"/>
      <c r="L1121" s="774"/>
      <c r="M1121" s="774"/>
      <c r="N1121" s="774"/>
      <c r="O1121" s="774"/>
      <c r="P1121" s="774"/>
      <c r="Q1121" s="774"/>
      <c r="R1121" s="774"/>
      <c r="S1121" s="774"/>
      <c r="T1121" s="774"/>
      <c r="U1121" s="774"/>
      <c r="V1121" s="774"/>
      <c r="W1121" s="774"/>
      <c r="X1121" s="774"/>
      <c r="Y1121" s="774"/>
      <c r="Z1121" s="774"/>
      <c r="AA1121" s="774"/>
      <c r="AB1121" s="774"/>
    </row>
    <row r="1122">
      <c r="A1122" s="801" t="s">
        <v>123</v>
      </c>
      <c r="B1122" s="779" t="s">
        <v>2</v>
      </c>
      <c r="C1122" s="779" t="s">
        <v>3</v>
      </c>
      <c r="D1122" s="779" t="s">
        <v>4</v>
      </c>
      <c r="E1122" s="779" t="s">
        <v>5</v>
      </c>
      <c r="F1122" s="779" t="s">
        <v>6</v>
      </c>
      <c r="G1122" s="779" t="s">
        <v>7</v>
      </c>
      <c r="H1122" s="779" t="s">
        <v>9</v>
      </c>
      <c r="I1122" s="774"/>
      <c r="J1122" s="774"/>
      <c r="K1122" s="774"/>
      <c r="L1122" s="774"/>
      <c r="M1122" s="774"/>
      <c r="N1122" s="774"/>
      <c r="O1122" s="774"/>
      <c r="P1122" s="774"/>
      <c r="Q1122" s="774"/>
      <c r="R1122" s="774"/>
      <c r="S1122" s="774"/>
      <c r="T1122" s="774"/>
      <c r="U1122" s="774"/>
      <c r="V1122" s="774"/>
      <c r="W1122" s="774"/>
      <c r="X1122" s="774"/>
      <c r="Y1122" s="774"/>
      <c r="Z1122" s="774"/>
      <c r="AA1122" s="774"/>
      <c r="AB1122" s="774"/>
    </row>
    <row r="1123">
      <c r="A1123" s="810" t="s">
        <v>124</v>
      </c>
      <c r="B1123" s="777">
        <f t="shared" ref="B1123:H1123" si="539">sum(B1118:B1119)</f>
        <v>17</v>
      </c>
      <c r="C1123" s="777">
        <f t="shared" si="539"/>
        <v>53</v>
      </c>
      <c r="D1123" s="777">
        <f t="shared" si="539"/>
        <v>62</v>
      </c>
      <c r="E1123" s="777">
        <f t="shared" si="539"/>
        <v>44</v>
      </c>
      <c r="F1123" s="777">
        <f t="shared" si="539"/>
        <v>23</v>
      </c>
      <c r="G1123" s="777">
        <f t="shared" si="539"/>
        <v>5</v>
      </c>
      <c r="H1123" s="777">
        <f t="shared" si="539"/>
        <v>204</v>
      </c>
      <c r="I1123" s="774"/>
      <c r="J1123" s="774"/>
      <c r="K1123" s="774"/>
      <c r="L1123" s="774"/>
      <c r="M1123" s="774"/>
      <c r="N1123" s="774"/>
      <c r="O1123" s="774"/>
      <c r="P1123" s="774"/>
      <c r="Q1123" s="774"/>
      <c r="R1123" s="774"/>
      <c r="S1123" s="774"/>
      <c r="T1123" s="774"/>
      <c r="U1123" s="774"/>
      <c r="V1123" s="774"/>
      <c r="W1123" s="774"/>
      <c r="X1123" s="774"/>
      <c r="Y1123" s="774"/>
      <c r="Z1123" s="774"/>
      <c r="AA1123" s="774"/>
      <c r="AB1123" s="774"/>
    </row>
    <row r="1124">
      <c r="A1124" s="320" t="s">
        <v>126</v>
      </c>
      <c r="B1124" s="813">
        <f t="shared" ref="B1124:H1124" si="540">(B1123*30)</f>
        <v>510</v>
      </c>
      <c r="C1124" s="813">
        <f t="shared" si="540"/>
        <v>1590</v>
      </c>
      <c r="D1124" s="813">
        <f t="shared" si="540"/>
        <v>1860</v>
      </c>
      <c r="E1124" s="813">
        <f t="shared" si="540"/>
        <v>1320</v>
      </c>
      <c r="F1124" s="813">
        <f t="shared" si="540"/>
        <v>690</v>
      </c>
      <c r="G1124" s="813">
        <f t="shared" si="540"/>
        <v>150</v>
      </c>
      <c r="H1124" s="813">
        <f t="shared" si="540"/>
        <v>6120</v>
      </c>
      <c r="I1124" s="814"/>
      <c r="J1124" s="815"/>
      <c r="K1124" s="815"/>
      <c r="L1124" s="815"/>
      <c r="M1124" s="815"/>
      <c r="N1124" s="815"/>
      <c r="O1124" s="815"/>
      <c r="P1124" s="815"/>
      <c r="Q1124" s="815"/>
      <c r="R1124" s="815"/>
      <c r="S1124" s="815"/>
      <c r="T1124" s="815"/>
      <c r="U1124" s="815"/>
      <c r="V1124" s="815"/>
      <c r="W1124" s="815"/>
      <c r="X1124" s="815"/>
      <c r="Y1124" s="815"/>
      <c r="Z1124" s="815"/>
      <c r="AA1124" s="815"/>
      <c r="AB1124" s="815"/>
    </row>
    <row r="1125">
      <c r="A1125" s="816"/>
      <c r="B1125" s="817"/>
      <c r="C1125" s="817"/>
      <c r="D1125" s="817"/>
      <c r="E1125" s="817"/>
      <c r="F1125" s="817"/>
      <c r="G1125" s="817"/>
      <c r="H1125" s="818"/>
      <c r="I1125" s="814"/>
      <c r="J1125" s="815"/>
      <c r="K1125" s="815"/>
      <c r="L1125" s="815"/>
      <c r="M1125" s="815"/>
      <c r="N1125" s="815"/>
      <c r="O1125" s="815"/>
      <c r="P1125" s="815"/>
      <c r="Q1125" s="815"/>
      <c r="R1125" s="815"/>
      <c r="S1125" s="815"/>
      <c r="T1125" s="815"/>
      <c r="U1125" s="815"/>
      <c r="V1125" s="815"/>
      <c r="W1125" s="815"/>
      <c r="X1125" s="815"/>
      <c r="Y1125" s="815"/>
      <c r="Z1125" s="815"/>
      <c r="AA1125" s="815"/>
      <c r="AB1125" s="815"/>
    </row>
    <row r="1126">
      <c r="A1126" s="819"/>
      <c r="B1126" s="820"/>
      <c r="C1126" s="820"/>
      <c r="D1126" s="820"/>
      <c r="E1126" s="820"/>
      <c r="F1126" s="820"/>
      <c r="G1126" s="820"/>
      <c r="H1126" s="820"/>
      <c r="I1126" s="814"/>
      <c r="J1126" s="815"/>
      <c r="K1126" s="815"/>
      <c r="L1126" s="815"/>
      <c r="M1126" s="815"/>
      <c r="N1126" s="815"/>
      <c r="O1126" s="815"/>
      <c r="P1126" s="815"/>
      <c r="Q1126" s="815"/>
      <c r="R1126" s="815"/>
      <c r="S1126" s="815"/>
      <c r="T1126" s="815"/>
      <c r="U1126" s="815"/>
      <c r="V1126" s="815"/>
      <c r="W1126" s="815"/>
      <c r="X1126" s="815"/>
      <c r="Y1126" s="815"/>
      <c r="Z1126" s="815"/>
      <c r="AA1126" s="815"/>
      <c r="AB1126" s="815"/>
    </row>
    <row r="1127">
      <c r="A1127" s="815"/>
      <c r="B1127" s="814"/>
      <c r="C1127" s="814"/>
      <c r="D1127" s="814"/>
      <c r="E1127" s="814"/>
      <c r="F1127" s="814"/>
      <c r="G1127" s="817"/>
      <c r="H1127" s="818"/>
      <c r="I1127" s="814"/>
      <c r="J1127" s="815"/>
      <c r="K1127" s="815"/>
      <c r="L1127" s="815"/>
      <c r="M1127" s="815"/>
      <c r="N1127" s="815"/>
      <c r="O1127" s="815"/>
      <c r="P1127" s="815"/>
      <c r="Q1127" s="815"/>
      <c r="R1127" s="815"/>
      <c r="S1127" s="815"/>
      <c r="T1127" s="815"/>
      <c r="U1127" s="815"/>
      <c r="V1127" s="815"/>
      <c r="W1127" s="815"/>
      <c r="X1127" s="815"/>
      <c r="Y1127" s="815"/>
      <c r="Z1127" s="815"/>
      <c r="AA1127" s="815"/>
      <c r="AB1127" s="815"/>
    </row>
    <row r="1128">
      <c r="A1128" s="815"/>
      <c r="B1128" s="814"/>
      <c r="C1128" s="814"/>
      <c r="D1128" s="814"/>
      <c r="E1128" s="814"/>
      <c r="F1128" s="821"/>
      <c r="G1128" s="822" t="s">
        <v>35</v>
      </c>
      <c r="H1128" s="823" t="s">
        <v>36</v>
      </c>
      <c r="I1128" s="814"/>
      <c r="J1128" s="815"/>
      <c r="K1128" s="815"/>
      <c r="L1128" s="815"/>
      <c r="M1128" s="815"/>
      <c r="N1128" s="815"/>
      <c r="O1128" s="815"/>
      <c r="P1128" s="815"/>
      <c r="Q1128" s="824"/>
      <c r="R1128" s="815"/>
      <c r="S1128" s="815"/>
      <c r="T1128" s="815"/>
      <c r="U1128" s="815"/>
      <c r="V1128" s="815"/>
      <c r="W1128" s="815"/>
      <c r="X1128" s="815"/>
      <c r="Y1128" s="815"/>
      <c r="Z1128" s="815"/>
      <c r="AA1128" s="815"/>
      <c r="AB1128" s="815"/>
    </row>
    <row r="1129">
      <c r="A1129" s="815"/>
      <c r="B1129" s="814"/>
      <c r="C1129" s="814"/>
      <c r="D1129" s="814"/>
      <c r="E1129" s="814"/>
      <c r="F1129" s="821"/>
      <c r="G1129" s="221" t="s">
        <v>330</v>
      </c>
      <c r="H1129" s="789">
        <v>235.0</v>
      </c>
      <c r="I1129" s="814"/>
      <c r="J1129" s="815"/>
      <c r="K1129" s="815"/>
      <c r="L1129" s="815"/>
      <c r="M1129" s="815"/>
      <c r="N1129" s="815"/>
      <c r="O1129" s="815"/>
      <c r="P1129" s="815"/>
      <c r="Q1129" s="815"/>
      <c r="R1129" s="815"/>
      <c r="S1129" s="815"/>
      <c r="T1129" s="815"/>
      <c r="U1129" s="815"/>
      <c r="V1129" s="815"/>
      <c r="W1129" s="815"/>
      <c r="X1129" s="815"/>
      <c r="Y1129" s="815"/>
      <c r="Z1129" s="815"/>
      <c r="AA1129" s="815"/>
      <c r="AB1129" s="815"/>
    </row>
    <row r="1130">
      <c r="A1130" s="969" t="s">
        <v>210</v>
      </c>
      <c r="B1130" s="814"/>
      <c r="C1130" s="814"/>
      <c r="D1130" s="814"/>
      <c r="E1130" s="814"/>
      <c r="F1130" s="821"/>
      <c r="G1130" s="221" t="s">
        <v>365</v>
      </c>
      <c r="H1130" s="789">
        <v>1037.0</v>
      </c>
      <c r="I1130" s="814"/>
      <c r="J1130" s="815"/>
      <c r="K1130" s="815"/>
      <c r="L1130" s="815"/>
      <c r="M1130" s="815"/>
      <c r="N1130" s="815"/>
      <c r="O1130" s="815"/>
      <c r="P1130" s="815"/>
      <c r="Q1130" s="815"/>
      <c r="R1130" s="815"/>
      <c r="S1130" s="815"/>
      <c r="T1130" s="815"/>
      <c r="U1130" s="815"/>
      <c r="V1130" s="815"/>
      <c r="W1130" s="815"/>
      <c r="X1130" s="815"/>
      <c r="Y1130" s="815"/>
      <c r="Z1130" s="815"/>
      <c r="AA1130" s="815"/>
      <c r="AB1130" s="815"/>
    </row>
    <row r="1131">
      <c r="A1131" s="815"/>
      <c r="B1131" s="814"/>
      <c r="C1131" s="814"/>
      <c r="D1131" s="814"/>
      <c r="E1131" s="814"/>
      <c r="F1131" s="821"/>
      <c r="G1131" s="221" t="s">
        <v>399</v>
      </c>
      <c r="H1131" s="789">
        <v>1106.0</v>
      </c>
      <c r="I1131" s="814"/>
      <c r="J1131" s="815"/>
      <c r="K1131" s="815"/>
      <c r="L1131" s="815"/>
      <c r="M1131" s="815"/>
      <c r="N1131" s="815"/>
      <c r="O1131" s="815"/>
      <c r="P1131" s="815"/>
      <c r="Q1131" s="815"/>
      <c r="R1131" s="815"/>
      <c r="S1131" s="815"/>
      <c r="T1131" s="815"/>
      <c r="U1131" s="815"/>
      <c r="V1131" s="815"/>
      <c r="W1131" s="815"/>
      <c r="X1131" s="815"/>
      <c r="Y1131" s="815"/>
      <c r="Z1131" s="815"/>
      <c r="AA1131" s="815"/>
      <c r="AB1131" s="815"/>
    </row>
    <row r="1132">
      <c r="A1132" s="815"/>
      <c r="B1132" s="814"/>
      <c r="C1132" s="814"/>
      <c r="D1132" s="814"/>
      <c r="E1132" s="814"/>
      <c r="F1132" s="821"/>
      <c r="G1132" s="221" t="s">
        <v>418</v>
      </c>
      <c r="H1132" s="789">
        <f>(H1120)</f>
        <v>1055</v>
      </c>
      <c r="I1132" s="814"/>
      <c r="J1132" s="815"/>
      <c r="K1132" s="815"/>
      <c r="L1132" s="815"/>
      <c r="M1132" s="815"/>
      <c r="N1132" s="815"/>
      <c r="O1132" s="815"/>
      <c r="P1132" s="815"/>
      <c r="Q1132" s="815"/>
      <c r="R1132" s="815"/>
      <c r="S1132" s="815"/>
      <c r="T1132" s="815"/>
      <c r="U1132" s="815"/>
      <c r="V1132" s="815"/>
      <c r="W1132" s="815"/>
      <c r="X1132" s="815"/>
      <c r="Y1132" s="815"/>
      <c r="Z1132" s="815"/>
      <c r="AA1132" s="815"/>
      <c r="AB1132" s="815"/>
    </row>
    <row r="1133">
      <c r="A1133" s="815"/>
      <c r="B1133" s="814"/>
      <c r="C1133" s="814"/>
      <c r="D1133" s="814"/>
      <c r="E1133" s="814"/>
      <c r="F1133" s="821"/>
      <c r="G1133" s="822" t="s">
        <v>9</v>
      </c>
      <c r="H1133" s="826">
        <f>SUM(H1129:H1132)</f>
        <v>3433</v>
      </c>
      <c r="I1133" s="814"/>
      <c r="J1133" s="815"/>
      <c r="K1133" s="815"/>
      <c r="L1133" s="815"/>
      <c r="M1133" s="815"/>
      <c r="N1133" s="815"/>
      <c r="O1133" s="815"/>
      <c r="P1133" s="815"/>
      <c r="Q1133" s="815"/>
      <c r="R1133" s="815"/>
      <c r="S1133" s="815"/>
      <c r="T1133" s="815"/>
      <c r="U1133" s="815"/>
      <c r="V1133" s="815"/>
      <c r="W1133" s="815"/>
      <c r="X1133" s="815"/>
      <c r="Y1133" s="815"/>
      <c r="Z1133" s="815"/>
      <c r="AA1133" s="815"/>
      <c r="AB1133" s="815"/>
    </row>
    <row r="1134">
      <c r="A1134" s="815"/>
      <c r="B1134" s="814"/>
      <c r="C1134" s="814"/>
      <c r="D1134" s="814"/>
      <c r="E1134" s="814"/>
      <c r="F1134" s="814"/>
      <c r="G1134" s="817"/>
      <c r="H1134" s="818"/>
      <c r="I1134" s="817"/>
      <c r="J1134" s="815"/>
      <c r="K1134" s="815"/>
      <c r="L1134" s="815"/>
      <c r="M1134" s="815"/>
      <c r="N1134" s="815"/>
      <c r="O1134" s="815"/>
      <c r="P1134" s="815"/>
      <c r="Q1134" s="815"/>
      <c r="R1134" s="815"/>
      <c r="S1134" s="815"/>
      <c r="T1134" s="815"/>
      <c r="U1134" s="815"/>
      <c r="V1134" s="815"/>
      <c r="W1134" s="815"/>
      <c r="X1134" s="815"/>
      <c r="Y1134" s="815"/>
      <c r="Z1134" s="815"/>
      <c r="AA1134" s="815"/>
      <c r="AB1134" s="815"/>
    </row>
    <row r="1135">
      <c r="A1135" s="815"/>
      <c r="B1135" s="814"/>
      <c r="C1135" s="814"/>
      <c r="D1135" s="814"/>
      <c r="E1135" s="814"/>
      <c r="F1135" s="821"/>
      <c r="G1135" s="827" t="s">
        <v>131</v>
      </c>
      <c r="H1135" s="828">
        <f>(5500-H1133)</f>
        <v>2067</v>
      </c>
      <c r="I1135" s="401">
        <f>(H1133/6500)</f>
        <v>0.5281538462</v>
      </c>
      <c r="J1135" s="815"/>
      <c r="K1135" s="815"/>
      <c r="L1135" s="815"/>
      <c r="M1135" s="815"/>
      <c r="N1135" s="815"/>
      <c r="O1135" s="815"/>
      <c r="P1135" s="815"/>
      <c r="Q1135" s="815"/>
      <c r="R1135" s="815"/>
      <c r="S1135" s="815"/>
      <c r="T1135" s="815"/>
      <c r="U1135" s="815"/>
      <c r="V1135" s="815"/>
      <c r="W1135" s="815"/>
      <c r="X1135" s="815"/>
      <c r="Y1135" s="815"/>
      <c r="Z1135" s="815"/>
      <c r="AA1135" s="815"/>
      <c r="AB1135" s="815"/>
    </row>
    <row r="1136">
      <c r="A1136" s="815"/>
      <c r="B1136" s="814"/>
      <c r="C1136" s="814"/>
      <c r="D1136" s="814"/>
      <c r="E1136" s="814"/>
      <c r="F1136" s="814"/>
      <c r="G1136" s="404"/>
      <c r="H1136" s="970"/>
      <c r="I1136" s="971"/>
      <c r="J1136" s="815"/>
      <c r="K1136" s="815"/>
      <c r="L1136" s="815"/>
      <c r="M1136" s="815"/>
      <c r="N1136" s="815"/>
      <c r="O1136" s="815"/>
      <c r="P1136" s="815"/>
      <c r="Q1136" s="815"/>
      <c r="R1136" s="815"/>
      <c r="S1136" s="815"/>
      <c r="T1136" s="815"/>
      <c r="U1136" s="815"/>
      <c r="V1136" s="815"/>
      <c r="W1136" s="815"/>
      <c r="X1136" s="815"/>
      <c r="Y1136" s="815"/>
      <c r="Z1136" s="815"/>
      <c r="AA1136" s="815"/>
      <c r="AB1136" s="815"/>
    </row>
    <row r="1137">
      <c r="A1137" s="770" t="s">
        <v>404</v>
      </c>
      <c r="B1137" s="771">
        <v>18.0</v>
      </c>
      <c r="C1137" s="771">
        <v>19.0</v>
      </c>
      <c r="D1137" s="771">
        <v>20.0</v>
      </c>
      <c r="E1137" s="771">
        <v>21.0</v>
      </c>
      <c r="F1137" s="771">
        <v>22.0</v>
      </c>
      <c r="G1137" s="771">
        <v>23.0</v>
      </c>
      <c r="H1137" s="772"/>
      <c r="I1137" s="772"/>
      <c r="J1137" s="773"/>
      <c r="K1137" s="770" t="s">
        <v>404</v>
      </c>
      <c r="L1137" s="772"/>
      <c r="M1137" s="772"/>
      <c r="N1137" s="772"/>
      <c r="O1137" s="772"/>
      <c r="P1137" s="772"/>
      <c r="Q1137" s="774"/>
      <c r="R1137" s="774"/>
      <c r="S1137" s="774"/>
      <c r="T1137" s="774"/>
      <c r="U1137" s="774"/>
      <c r="V1137" s="774"/>
      <c r="W1137" s="774"/>
      <c r="X1137" s="774"/>
      <c r="Y1137" s="774"/>
      <c r="Z1137" s="774"/>
      <c r="AA1137" s="774"/>
      <c r="AB1137" s="774"/>
    </row>
    <row r="1138">
      <c r="A1138" s="775" t="s">
        <v>331</v>
      </c>
      <c r="B1138" s="776" t="s">
        <v>2</v>
      </c>
      <c r="C1138" s="776" t="s">
        <v>3</v>
      </c>
      <c r="D1138" s="776" t="s">
        <v>4</v>
      </c>
      <c r="E1138" s="776" t="s">
        <v>5</v>
      </c>
      <c r="F1138" s="776" t="s">
        <v>6</v>
      </c>
      <c r="G1138" s="776" t="s">
        <v>7</v>
      </c>
      <c r="H1138" s="776" t="s">
        <v>9</v>
      </c>
      <c r="I1138" s="776" t="s">
        <v>71</v>
      </c>
      <c r="J1138" s="773"/>
      <c r="K1138" s="776" t="s">
        <v>70</v>
      </c>
      <c r="L1138" s="776" t="s">
        <v>72</v>
      </c>
      <c r="M1138" s="776" t="s">
        <v>13</v>
      </c>
      <c r="N1138" s="777" t="s">
        <v>73</v>
      </c>
      <c r="O1138" s="776" t="s">
        <v>13</v>
      </c>
      <c r="P1138" s="777" t="s">
        <v>74</v>
      </c>
      <c r="Q1138" s="774"/>
      <c r="R1138" s="774"/>
      <c r="S1138" s="774"/>
      <c r="T1138" s="774"/>
      <c r="U1138" s="774"/>
      <c r="V1138" s="774"/>
      <c r="W1138" s="774"/>
      <c r="X1138" s="774"/>
      <c r="Y1138" s="774"/>
      <c r="Z1138" s="774"/>
      <c r="AA1138" s="774"/>
      <c r="AB1138" s="774"/>
    </row>
    <row r="1139">
      <c r="A1139" s="778" t="s">
        <v>75</v>
      </c>
      <c r="B1139" s="779">
        <f t="shared" ref="B1139:G1139" si="541"> SUM(B1140, B1141, B1142, B1143,B1144,B1145,B1146,B1147,B1148,B1149,B1150,B1151)</f>
        <v>29</v>
      </c>
      <c r="C1139" s="779">
        <f t="shared" si="541"/>
        <v>35</v>
      </c>
      <c r="D1139" s="779">
        <f t="shared" si="541"/>
        <v>37</v>
      </c>
      <c r="E1139" s="779">
        <f t="shared" si="541"/>
        <v>29</v>
      </c>
      <c r="F1139" s="779">
        <f t="shared" si="541"/>
        <v>26</v>
      </c>
      <c r="G1139" s="779">
        <f t="shared" si="541"/>
        <v>8</v>
      </c>
      <c r="H1139" s="780">
        <f t="shared" ref="H1139:H1197" si="542">SUM(B1139:G1139)</f>
        <v>164</v>
      </c>
      <c r="I1139" s="779">
        <v>0.0</v>
      </c>
      <c r="J1139" s="773"/>
      <c r="K1139" s="778" t="s">
        <v>75</v>
      </c>
      <c r="L1139" s="779"/>
      <c r="M1139" s="779"/>
      <c r="N1139" s="779"/>
      <c r="O1139" s="779"/>
      <c r="P1139" s="779"/>
      <c r="Q1139" s="774"/>
      <c r="R1139" s="774"/>
      <c r="S1139" s="774"/>
      <c r="T1139" s="774"/>
      <c r="U1139" s="774"/>
      <c r="V1139" s="774"/>
      <c r="W1139" s="774"/>
      <c r="X1139" s="774"/>
      <c r="Y1139" s="774"/>
      <c r="Z1139" s="774"/>
      <c r="AA1139" s="774"/>
      <c r="AB1139" s="774"/>
    </row>
    <row r="1140">
      <c r="A1140" s="829" t="s">
        <v>134</v>
      </c>
      <c r="B1140" s="782">
        <v>7.0</v>
      </c>
      <c r="C1140" s="782">
        <v>4.0</v>
      </c>
      <c r="D1140" s="782">
        <v>9.0</v>
      </c>
      <c r="E1140" s="782">
        <v>11.0</v>
      </c>
      <c r="F1140" s="782">
        <v>7.0</v>
      </c>
      <c r="G1140" s="782"/>
      <c r="H1140" s="783">
        <f t="shared" si="542"/>
        <v>38</v>
      </c>
      <c r="I1140" s="784">
        <f>sum(H1140:H1142)</f>
        <v>43</v>
      </c>
      <c r="J1140" s="785"/>
      <c r="K1140" s="829" t="s">
        <v>134</v>
      </c>
      <c r="L1140" s="786">
        <v>70.0</v>
      </c>
      <c r="M1140" s="784">
        <f>(L1140-H1140)</f>
        <v>32</v>
      </c>
      <c r="N1140" s="782">
        <v>15.0</v>
      </c>
      <c r="O1140" s="784">
        <f t="shared" ref="O1140:O1141" si="543">sum(M1140,N1140)</f>
        <v>47</v>
      </c>
      <c r="P1140" s="786">
        <v>2.0</v>
      </c>
      <c r="Q1140" s="787"/>
      <c r="R1140" s="774"/>
      <c r="S1140" s="774"/>
      <c r="T1140" s="774"/>
      <c r="U1140" s="774"/>
      <c r="V1140" s="774"/>
      <c r="W1140" s="774"/>
      <c r="X1140" s="774"/>
      <c r="Y1140" s="774"/>
      <c r="Z1140" s="774"/>
      <c r="AA1140" s="774"/>
      <c r="AB1140" s="774"/>
    </row>
    <row r="1141">
      <c r="A1141" s="788" t="s">
        <v>77</v>
      </c>
      <c r="B1141" s="789">
        <v>0.0</v>
      </c>
      <c r="C1141" s="790">
        <v>0.0</v>
      </c>
      <c r="D1141" s="790">
        <v>0.0</v>
      </c>
      <c r="E1141" s="790">
        <v>0.0</v>
      </c>
      <c r="F1141" s="790"/>
      <c r="G1141" s="796"/>
      <c r="H1141" s="791">
        <f t="shared" si="542"/>
        <v>0</v>
      </c>
      <c r="I1141" s="306">
        <f>(I1140/60)</f>
        <v>0.7166666667</v>
      </c>
      <c r="J1141" s="785"/>
      <c r="K1141" s="788" t="s">
        <v>77</v>
      </c>
      <c r="L1141" s="789">
        <v>5.0</v>
      </c>
      <c r="M1141" s="793">
        <f>(L1141-H1141-H1142)</f>
        <v>0</v>
      </c>
      <c r="N1141" s="790">
        <v>10.0</v>
      </c>
      <c r="O1141" s="792">
        <f t="shared" si="543"/>
        <v>10</v>
      </c>
      <c r="P1141" s="793"/>
      <c r="Q1141" s="774"/>
      <c r="R1141" s="774"/>
      <c r="S1141" s="774"/>
      <c r="T1141" s="774"/>
      <c r="U1141" s="774"/>
      <c r="V1141" s="774"/>
      <c r="W1141" s="774"/>
      <c r="X1141" s="774"/>
      <c r="Y1141" s="774"/>
      <c r="Z1141" s="774"/>
      <c r="AA1141" s="774"/>
      <c r="AB1141" s="774"/>
    </row>
    <row r="1142">
      <c r="A1142" s="788" t="s">
        <v>78</v>
      </c>
      <c r="B1142" s="789">
        <v>0.0</v>
      </c>
      <c r="C1142" s="790">
        <v>4.0</v>
      </c>
      <c r="D1142" s="790">
        <v>1.0</v>
      </c>
      <c r="E1142" s="790">
        <v>0.0</v>
      </c>
      <c r="F1142" s="790"/>
      <c r="G1142" s="796"/>
      <c r="H1142" s="791">
        <f t="shared" si="542"/>
        <v>5</v>
      </c>
      <c r="I1142" s="792"/>
      <c r="J1142" s="785"/>
      <c r="K1142" s="788" t="s">
        <v>78</v>
      </c>
      <c r="L1142" s="793" t="s">
        <v>79</v>
      </c>
      <c r="M1142" s="792" t="s">
        <v>79</v>
      </c>
      <c r="N1142" s="790" t="s">
        <v>79</v>
      </c>
      <c r="O1142" s="792" t="s">
        <v>79</v>
      </c>
      <c r="P1142" s="793"/>
      <c r="Q1142" s="774"/>
      <c r="R1142" s="774"/>
      <c r="S1142" s="774"/>
      <c r="T1142" s="774"/>
      <c r="U1142" s="774"/>
      <c r="V1142" s="774"/>
      <c r="W1142" s="774"/>
      <c r="X1142" s="774"/>
      <c r="Y1142" s="774"/>
      <c r="Z1142" s="774"/>
      <c r="AA1142" s="774"/>
      <c r="AB1142" s="774"/>
    </row>
    <row r="1143">
      <c r="A1143" s="829" t="s">
        <v>199</v>
      </c>
      <c r="B1143" s="786">
        <v>11.0</v>
      </c>
      <c r="C1143" s="786">
        <v>17.0</v>
      </c>
      <c r="D1143" s="786">
        <v>15.0</v>
      </c>
      <c r="E1143" s="786">
        <v>17.0</v>
      </c>
      <c r="F1143" s="786">
        <v>8.0</v>
      </c>
      <c r="G1143" s="782"/>
      <c r="H1143" s="783">
        <f t="shared" si="542"/>
        <v>68</v>
      </c>
      <c r="I1143" s="784">
        <f>sum(H1143:H1145)</f>
        <v>73</v>
      </c>
      <c r="J1143" s="794"/>
      <c r="K1143" s="829" t="s">
        <v>199</v>
      </c>
      <c r="L1143" s="786">
        <v>70.0</v>
      </c>
      <c r="M1143" s="784">
        <f>(L1143-H1143)</f>
        <v>2</v>
      </c>
      <c r="N1143" s="782">
        <v>90.0</v>
      </c>
      <c r="O1143" s="784">
        <f t="shared" ref="O1143:O1144" si="544">sum(M1143,N1143)</f>
        <v>92</v>
      </c>
      <c r="P1143" s="786">
        <v>7.0</v>
      </c>
      <c r="Q1143" s="774"/>
      <c r="R1143" s="774"/>
      <c r="S1143" s="774"/>
      <c r="T1143" s="774"/>
      <c r="U1143" s="774"/>
      <c r="V1143" s="774"/>
      <c r="W1143" s="774"/>
      <c r="X1143" s="774"/>
      <c r="Y1143" s="774"/>
      <c r="Z1143" s="774"/>
      <c r="AA1143" s="774"/>
      <c r="AB1143" s="774"/>
    </row>
    <row r="1144">
      <c r="A1144" s="788" t="s">
        <v>77</v>
      </c>
      <c r="B1144" s="789">
        <v>0.0</v>
      </c>
      <c r="C1144" s="790">
        <v>0.0</v>
      </c>
      <c r="D1144" s="790">
        <v>0.0</v>
      </c>
      <c r="E1144" s="790">
        <v>0.0</v>
      </c>
      <c r="F1144" s="790"/>
      <c r="G1144" s="790"/>
      <c r="H1144" s="791">
        <f t="shared" si="542"/>
        <v>0</v>
      </c>
      <c r="I1144" s="306">
        <f>(I1143/60)</f>
        <v>1.216666667</v>
      </c>
      <c r="J1144" s="794"/>
      <c r="K1144" s="788" t="s">
        <v>77</v>
      </c>
      <c r="L1144" s="789">
        <v>5.0</v>
      </c>
      <c r="M1144" s="793">
        <f>(L1144-H1144-H1145)</f>
        <v>0</v>
      </c>
      <c r="N1144" s="790">
        <v>10.0</v>
      </c>
      <c r="O1144" s="792">
        <f t="shared" si="544"/>
        <v>10</v>
      </c>
      <c r="P1144" s="792"/>
      <c r="Q1144" s="787"/>
      <c r="R1144" s="774"/>
      <c r="S1144" s="774"/>
      <c r="T1144" s="774"/>
      <c r="U1144" s="774"/>
      <c r="V1144" s="774"/>
      <c r="W1144" s="774"/>
      <c r="X1144" s="774"/>
      <c r="Y1144" s="774"/>
      <c r="Z1144" s="774"/>
      <c r="AA1144" s="774"/>
      <c r="AB1144" s="774"/>
    </row>
    <row r="1145">
      <c r="A1145" s="788" t="s">
        <v>78</v>
      </c>
      <c r="B1145" s="789">
        <v>3.0</v>
      </c>
      <c r="C1145" s="790">
        <v>2.0</v>
      </c>
      <c r="D1145" s="790">
        <v>0.0</v>
      </c>
      <c r="E1145" s="790">
        <v>0.0</v>
      </c>
      <c r="F1145" s="790"/>
      <c r="G1145" s="790"/>
      <c r="H1145" s="791">
        <f t="shared" si="542"/>
        <v>5</v>
      </c>
      <c r="I1145" s="792"/>
      <c r="J1145" s="794"/>
      <c r="K1145" s="788" t="s">
        <v>78</v>
      </c>
      <c r="L1145" s="793" t="s">
        <v>79</v>
      </c>
      <c r="M1145" s="792" t="s">
        <v>79</v>
      </c>
      <c r="N1145" s="790" t="s">
        <v>79</v>
      </c>
      <c r="O1145" s="792" t="s">
        <v>79</v>
      </c>
      <c r="P1145" s="792"/>
      <c r="Q1145" s="787"/>
      <c r="R1145" s="774"/>
      <c r="S1145" s="774"/>
      <c r="T1145" s="774"/>
      <c r="U1145" s="774"/>
      <c r="V1145" s="774"/>
      <c r="W1145" s="774"/>
      <c r="X1145" s="774"/>
      <c r="Y1145" s="774"/>
      <c r="Z1145" s="774"/>
      <c r="AA1145" s="774"/>
      <c r="AB1145" s="774"/>
    </row>
    <row r="1146">
      <c r="A1146" s="830" t="s">
        <v>230</v>
      </c>
      <c r="B1146" s="782">
        <v>8.0</v>
      </c>
      <c r="C1146" s="782">
        <v>5.0</v>
      </c>
      <c r="D1146" s="782">
        <v>6.0</v>
      </c>
      <c r="E1146" s="782">
        <v>1.0</v>
      </c>
      <c r="F1146" s="782">
        <v>9.0</v>
      </c>
      <c r="G1146" s="782"/>
      <c r="H1146" s="783">
        <f t="shared" si="542"/>
        <v>29</v>
      </c>
      <c r="I1146" s="784">
        <f>sum(H1146:H1148)</f>
        <v>30</v>
      </c>
      <c r="J1146" s="794"/>
      <c r="K1146" s="830" t="s">
        <v>230</v>
      </c>
      <c r="L1146" s="786">
        <v>30.0</v>
      </c>
      <c r="M1146" s="784">
        <f>(L1146-H1146)</f>
        <v>1</v>
      </c>
      <c r="N1146" s="782">
        <v>60.0</v>
      </c>
      <c r="O1146" s="784">
        <f t="shared" ref="O1146:O1147" si="545">sum(M1146,N1146)</f>
        <v>61</v>
      </c>
      <c r="P1146" s="786">
        <v>6.0</v>
      </c>
      <c r="Q1146" s="787"/>
      <c r="R1146" s="774"/>
      <c r="S1146" s="774"/>
      <c r="T1146" s="774"/>
      <c r="U1146" s="774"/>
      <c r="V1146" s="774"/>
      <c r="W1146" s="774"/>
      <c r="X1146" s="774"/>
      <c r="Y1146" s="774"/>
      <c r="Z1146" s="774"/>
      <c r="AA1146" s="774"/>
      <c r="AB1146" s="774"/>
    </row>
    <row r="1147">
      <c r="A1147" s="788" t="s">
        <v>77</v>
      </c>
      <c r="B1147" s="789">
        <v>0.0</v>
      </c>
      <c r="C1147" s="790">
        <v>0.0</v>
      </c>
      <c r="D1147" s="790">
        <v>0.0</v>
      </c>
      <c r="E1147" s="790">
        <v>0.0</v>
      </c>
      <c r="F1147" s="790"/>
      <c r="G1147" s="796"/>
      <c r="H1147" s="791">
        <f t="shared" si="542"/>
        <v>0</v>
      </c>
      <c r="I1147" s="306">
        <f>(I1146/60)</f>
        <v>0.5</v>
      </c>
      <c r="J1147" s="794"/>
      <c r="K1147" s="788" t="s">
        <v>77</v>
      </c>
      <c r="L1147" s="789">
        <v>2.0</v>
      </c>
      <c r="M1147" s="793">
        <f>(L1147-H1147-H1148)</f>
        <v>1</v>
      </c>
      <c r="N1147" s="790">
        <v>10.0</v>
      </c>
      <c r="O1147" s="792">
        <f t="shared" si="545"/>
        <v>11</v>
      </c>
      <c r="P1147" s="793"/>
      <c r="Q1147" s="787"/>
      <c r="R1147" s="774"/>
      <c r="S1147" s="774"/>
      <c r="T1147" s="774"/>
      <c r="U1147" s="774"/>
      <c r="V1147" s="774"/>
      <c r="W1147" s="774"/>
      <c r="X1147" s="774"/>
      <c r="Y1147" s="774"/>
      <c r="Z1147" s="774"/>
      <c r="AA1147" s="774"/>
      <c r="AB1147" s="774"/>
    </row>
    <row r="1148">
      <c r="A1148" s="788" t="s">
        <v>78</v>
      </c>
      <c r="B1148" s="789">
        <v>0.0</v>
      </c>
      <c r="C1148" s="790">
        <v>1.0</v>
      </c>
      <c r="D1148" s="790">
        <v>0.0</v>
      </c>
      <c r="E1148" s="790">
        <v>0.0</v>
      </c>
      <c r="F1148" s="790"/>
      <c r="G1148" s="796"/>
      <c r="H1148" s="791">
        <f t="shared" si="542"/>
        <v>1</v>
      </c>
      <c r="I1148" s="792"/>
      <c r="J1148" s="794"/>
      <c r="K1148" s="788" t="s">
        <v>78</v>
      </c>
      <c r="L1148" s="793" t="s">
        <v>79</v>
      </c>
      <c r="M1148" s="792" t="s">
        <v>79</v>
      </c>
      <c r="N1148" s="790" t="s">
        <v>79</v>
      </c>
      <c r="O1148" s="792" t="s">
        <v>79</v>
      </c>
      <c r="P1148" s="793"/>
      <c r="Q1148" s="787"/>
      <c r="R1148" s="774"/>
      <c r="S1148" s="774"/>
      <c r="T1148" s="774"/>
      <c r="U1148" s="774"/>
      <c r="V1148" s="774"/>
      <c r="W1148" s="774"/>
      <c r="X1148" s="774"/>
      <c r="Y1148" s="774"/>
      <c r="Z1148" s="774"/>
      <c r="AA1148" s="774"/>
      <c r="AB1148" s="774"/>
    </row>
    <row r="1149">
      <c r="A1149" s="830" t="s">
        <v>200</v>
      </c>
      <c r="B1149" s="782">
        <v>0.0</v>
      </c>
      <c r="C1149" s="782">
        <v>1.0</v>
      </c>
      <c r="D1149" s="782">
        <v>3.0</v>
      </c>
      <c r="E1149" s="782">
        <v>0.0</v>
      </c>
      <c r="F1149" s="782">
        <v>2.0</v>
      </c>
      <c r="G1149" s="782">
        <v>7.0</v>
      </c>
      <c r="H1149" s="783">
        <f t="shared" si="542"/>
        <v>13</v>
      </c>
      <c r="I1149" s="784">
        <f>sum(H1149:H1151)</f>
        <v>18</v>
      </c>
      <c r="J1149" s="920"/>
      <c r="K1149" s="830" t="s">
        <v>200</v>
      </c>
      <c r="L1149" s="786">
        <v>40.0</v>
      </c>
      <c r="M1149" s="784">
        <f>(L1149-H1149)</f>
        <v>27</v>
      </c>
      <c r="N1149" s="782">
        <v>0.0</v>
      </c>
      <c r="O1149" s="784">
        <f t="shared" ref="O1149:O1150" si="546">sum(M1149,N1149)</f>
        <v>27</v>
      </c>
      <c r="P1149" s="786"/>
      <c r="Q1149" s="787"/>
      <c r="R1149" s="774"/>
      <c r="S1149" s="774"/>
      <c r="T1149" s="774"/>
      <c r="U1149" s="774"/>
      <c r="V1149" s="774"/>
      <c r="W1149" s="774"/>
      <c r="X1149" s="774"/>
      <c r="Y1149" s="774"/>
      <c r="Z1149" s="774"/>
      <c r="AA1149" s="774"/>
      <c r="AB1149" s="774"/>
    </row>
    <row r="1150">
      <c r="A1150" s="788" t="s">
        <v>77</v>
      </c>
      <c r="B1150" s="789">
        <v>0.0</v>
      </c>
      <c r="C1150" s="790">
        <v>1.0</v>
      </c>
      <c r="D1150" s="790">
        <v>1.0</v>
      </c>
      <c r="E1150" s="790">
        <v>0.0</v>
      </c>
      <c r="F1150" s="790"/>
      <c r="G1150" s="796"/>
      <c r="H1150" s="791">
        <f t="shared" si="542"/>
        <v>2</v>
      </c>
      <c r="I1150" s="306">
        <f>(I1149/60)</f>
        <v>0.3</v>
      </c>
      <c r="J1150" s="920"/>
      <c r="K1150" s="788" t="s">
        <v>77</v>
      </c>
      <c r="L1150" s="789">
        <v>5.0</v>
      </c>
      <c r="M1150" s="793">
        <f>(L1150-H1150-H1151)</f>
        <v>0</v>
      </c>
      <c r="N1150" s="790">
        <v>0.0</v>
      </c>
      <c r="O1150" s="792">
        <f t="shared" si="546"/>
        <v>0</v>
      </c>
      <c r="P1150" s="793"/>
      <c r="Q1150" s="774"/>
      <c r="R1150" s="774"/>
      <c r="S1150" s="774"/>
      <c r="T1150" s="774"/>
      <c r="U1150" s="774"/>
      <c r="V1150" s="774"/>
      <c r="W1150" s="774"/>
      <c r="X1150" s="774"/>
      <c r="Y1150" s="774"/>
      <c r="Z1150" s="774"/>
      <c r="AA1150" s="774"/>
      <c r="AB1150" s="774"/>
    </row>
    <row r="1151">
      <c r="A1151" s="788" t="s">
        <v>78</v>
      </c>
      <c r="B1151" s="789">
        <v>0.0</v>
      </c>
      <c r="C1151" s="790">
        <v>0.0</v>
      </c>
      <c r="D1151" s="790">
        <v>2.0</v>
      </c>
      <c r="E1151" s="790">
        <v>0.0</v>
      </c>
      <c r="F1151" s="790"/>
      <c r="G1151" s="796">
        <v>1.0</v>
      </c>
      <c r="H1151" s="791">
        <f t="shared" si="542"/>
        <v>3</v>
      </c>
      <c r="I1151" s="792"/>
      <c r="J1151" s="785"/>
      <c r="K1151" s="788" t="s">
        <v>78</v>
      </c>
      <c r="L1151" s="793" t="s">
        <v>79</v>
      </c>
      <c r="M1151" s="792" t="s">
        <v>79</v>
      </c>
      <c r="N1151" s="790" t="s">
        <v>79</v>
      </c>
      <c r="O1151" s="792" t="s">
        <v>79</v>
      </c>
      <c r="P1151" s="793"/>
      <c r="Q1151" s="774"/>
      <c r="R1151" s="774"/>
      <c r="S1151" s="774"/>
      <c r="T1151" s="774"/>
      <c r="U1151" s="774"/>
      <c r="V1151" s="774"/>
      <c r="W1151" s="774"/>
      <c r="X1151" s="774"/>
      <c r="Y1151" s="774"/>
      <c r="Z1151" s="774"/>
      <c r="AA1151" s="774"/>
      <c r="AB1151" s="774"/>
    </row>
    <row r="1152">
      <c r="A1152" s="778" t="s">
        <v>268</v>
      </c>
      <c r="B1152" s="779">
        <f t="shared" ref="B1152:G1152" si="547"> sum(B1153, B1154, B1155, B1156,B1157,B1158,B1159,B1160,B1161,B1162,B1163,B1164)</f>
        <v>0</v>
      </c>
      <c r="C1152" s="779">
        <f t="shared" si="547"/>
        <v>5</v>
      </c>
      <c r="D1152" s="779">
        <f t="shared" si="547"/>
        <v>5</v>
      </c>
      <c r="E1152" s="779">
        <f t="shared" si="547"/>
        <v>0</v>
      </c>
      <c r="F1152" s="779">
        <f t="shared" si="547"/>
        <v>0</v>
      </c>
      <c r="G1152" s="779">
        <f t="shared" si="547"/>
        <v>0</v>
      </c>
      <c r="H1152" s="780">
        <f t="shared" si="542"/>
        <v>10</v>
      </c>
      <c r="I1152" s="779">
        <v>0.0</v>
      </c>
      <c r="J1152" s="773"/>
      <c r="K1152" s="778" t="s">
        <v>268</v>
      </c>
      <c r="L1152" s="779"/>
      <c r="M1152" s="779"/>
      <c r="N1152" s="779"/>
      <c r="O1152" s="779"/>
      <c r="P1152" s="779"/>
      <c r="Q1152" s="774"/>
      <c r="R1152" s="774"/>
      <c r="S1152" s="774"/>
      <c r="T1152" s="774"/>
      <c r="U1152" s="774"/>
      <c r="V1152" s="774"/>
      <c r="W1152" s="774"/>
      <c r="X1152" s="774"/>
      <c r="Y1152" s="774"/>
      <c r="Z1152" s="774"/>
      <c r="AA1152" s="774"/>
      <c r="AB1152" s="774"/>
    </row>
    <row r="1153">
      <c r="A1153" s="795" t="s">
        <v>344</v>
      </c>
      <c r="B1153" s="782">
        <v>0.0</v>
      </c>
      <c r="C1153" s="782">
        <v>4.0</v>
      </c>
      <c r="D1153" s="782">
        <v>4.0</v>
      </c>
      <c r="E1153" s="782">
        <v>0.0</v>
      </c>
      <c r="F1153" s="782">
        <v>0.0</v>
      </c>
      <c r="G1153" s="782"/>
      <c r="H1153" s="783">
        <f t="shared" si="542"/>
        <v>8</v>
      </c>
      <c r="I1153" s="784">
        <f>sum(H1153:H1155)</f>
        <v>10</v>
      </c>
      <c r="J1153" s="794"/>
      <c r="K1153" s="795" t="s">
        <v>344</v>
      </c>
      <c r="L1153" s="786">
        <v>40.0</v>
      </c>
      <c r="M1153" s="784">
        <f>(L1153-H1153)</f>
        <v>32</v>
      </c>
      <c r="N1153" s="782">
        <v>0.0</v>
      </c>
      <c r="O1153" s="784">
        <f t="shared" ref="O1153:O1154" si="548">sum(M1153,N1153)</f>
        <v>32</v>
      </c>
      <c r="P1153" s="786" t="s">
        <v>409</v>
      </c>
      <c r="Q1153" s="774"/>
      <c r="R1153" s="774"/>
      <c r="S1153" s="774"/>
      <c r="T1153" s="774"/>
      <c r="U1153" s="774"/>
      <c r="V1153" s="774"/>
      <c r="W1153" s="774"/>
      <c r="X1153" s="774"/>
      <c r="Y1153" s="774"/>
      <c r="Z1153" s="774"/>
      <c r="AA1153" s="774"/>
      <c r="AB1153" s="774"/>
    </row>
    <row r="1154">
      <c r="A1154" s="788" t="s">
        <v>77</v>
      </c>
      <c r="B1154" s="789">
        <v>0.0</v>
      </c>
      <c r="C1154" s="790">
        <v>1.0</v>
      </c>
      <c r="D1154" s="790">
        <v>1.0</v>
      </c>
      <c r="E1154" s="790">
        <v>0.0</v>
      </c>
      <c r="F1154" s="790"/>
      <c r="G1154" s="796"/>
      <c r="H1154" s="791">
        <f t="shared" si="542"/>
        <v>2</v>
      </c>
      <c r="I1154" s="306">
        <f>(I1153/60)</f>
        <v>0.1666666667</v>
      </c>
      <c r="J1154" s="794"/>
      <c r="K1154" s="788" t="s">
        <v>77</v>
      </c>
      <c r="L1154" s="789">
        <v>5.0</v>
      </c>
      <c r="M1154" s="793">
        <f>(L1154-H1154-H1155)</f>
        <v>3</v>
      </c>
      <c r="N1154" s="790">
        <v>0.0</v>
      </c>
      <c r="O1154" s="792">
        <f t="shared" si="548"/>
        <v>3</v>
      </c>
      <c r="P1154" s="792"/>
      <c r="Q1154" s="787"/>
      <c r="R1154" s="774"/>
      <c r="S1154" s="774"/>
      <c r="T1154" s="774"/>
      <c r="U1154" s="774"/>
      <c r="V1154" s="774"/>
      <c r="W1154" s="774"/>
      <c r="X1154" s="774"/>
      <c r="Y1154" s="774"/>
      <c r="Z1154" s="774"/>
      <c r="AA1154" s="774"/>
      <c r="AB1154" s="774"/>
    </row>
    <row r="1155">
      <c r="A1155" s="788" t="s">
        <v>78</v>
      </c>
      <c r="B1155" s="789">
        <v>0.0</v>
      </c>
      <c r="C1155" s="790">
        <v>0.0</v>
      </c>
      <c r="D1155" s="790">
        <v>0.0</v>
      </c>
      <c r="E1155" s="790">
        <v>0.0</v>
      </c>
      <c r="F1155" s="790"/>
      <c r="G1155" s="796"/>
      <c r="H1155" s="791">
        <f t="shared" si="542"/>
        <v>0</v>
      </c>
      <c r="I1155" s="792"/>
      <c r="J1155" s="794"/>
      <c r="K1155" s="788" t="s">
        <v>78</v>
      </c>
      <c r="L1155" s="793" t="s">
        <v>79</v>
      </c>
      <c r="M1155" s="792" t="s">
        <v>79</v>
      </c>
      <c r="N1155" s="790" t="s">
        <v>79</v>
      </c>
      <c r="O1155" s="792" t="s">
        <v>79</v>
      </c>
      <c r="P1155" s="792"/>
      <c r="Q1155" s="787"/>
      <c r="R1155" s="774"/>
      <c r="S1155" s="774"/>
      <c r="T1155" s="774"/>
      <c r="U1155" s="774"/>
      <c r="V1155" s="774"/>
      <c r="W1155" s="774"/>
      <c r="X1155" s="774"/>
      <c r="Y1155" s="774"/>
      <c r="Z1155" s="774"/>
      <c r="AA1155" s="774"/>
      <c r="AB1155" s="774"/>
    </row>
    <row r="1156">
      <c r="A1156" s="795" t="s">
        <v>333</v>
      </c>
      <c r="B1156" s="786">
        <v>0.0</v>
      </c>
      <c r="C1156" s="786">
        <v>0.0</v>
      </c>
      <c r="D1156" s="786">
        <v>0.0</v>
      </c>
      <c r="E1156" s="786">
        <v>0.0</v>
      </c>
      <c r="F1156" s="786"/>
      <c r="G1156" s="782"/>
      <c r="H1156" s="783">
        <f t="shared" si="542"/>
        <v>0</v>
      </c>
      <c r="I1156" s="784">
        <f>sum(H1156:H1158)</f>
        <v>0</v>
      </c>
      <c r="J1156" s="794"/>
      <c r="K1156" s="795" t="s">
        <v>333</v>
      </c>
      <c r="L1156" s="786">
        <v>35.0</v>
      </c>
      <c r="M1156" s="784">
        <f>(L1156-H1156)</f>
        <v>35</v>
      </c>
      <c r="N1156" s="782">
        <v>0.0</v>
      </c>
      <c r="O1156" s="784">
        <f t="shared" ref="O1156:O1157" si="549">sum(M1156,N1156)</f>
        <v>35</v>
      </c>
      <c r="P1156" s="784"/>
      <c r="Q1156" s="972" t="s">
        <v>419</v>
      </c>
      <c r="R1156" s="774"/>
      <c r="S1156" s="774"/>
      <c r="T1156" s="774"/>
      <c r="U1156" s="774"/>
      <c r="V1156" s="774"/>
      <c r="W1156" s="774"/>
      <c r="X1156" s="774"/>
      <c r="Y1156" s="774"/>
      <c r="Z1156" s="774"/>
      <c r="AA1156" s="774"/>
      <c r="AB1156" s="774"/>
    </row>
    <row r="1157">
      <c r="A1157" s="788" t="s">
        <v>77</v>
      </c>
      <c r="B1157" s="789">
        <v>0.0</v>
      </c>
      <c r="C1157" s="790">
        <v>0.0</v>
      </c>
      <c r="D1157" s="790">
        <v>0.0</v>
      </c>
      <c r="E1157" s="790">
        <v>0.0</v>
      </c>
      <c r="F1157" s="790"/>
      <c r="G1157" s="790"/>
      <c r="H1157" s="791">
        <f t="shared" si="542"/>
        <v>0</v>
      </c>
      <c r="I1157" s="306">
        <f>(I1156/60)</f>
        <v>0</v>
      </c>
      <c r="J1157" s="794"/>
      <c r="K1157" s="788" t="s">
        <v>77</v>
      </c>
      <c r="L1157" s="789">
        <v>5.0</v>
      </c>
      <c r="M1157" s="793">
        <f>(L1157-H1157-H1158)</f>
        <v>5</v>
      </c>
      <c r="N1157" s="790">
        <v>0.0</v>
      </c>
      <c r="O1157" s="792">
        <f t="shared" si="549"/>
        <v>5</v>
      </c>
      <c r="P1157" s="793"/>
      <c r="Q1157" s="787"/>
      <c r="R1157" s="774"/>
      <c r="S1157" s="774"/>
      <c r="T1157" s="774"/>
      <c r="U1157" s="774"/>
      <c r="V1157" s="774"/>
      <c r="W1157" s="774"/>
      <c r="X1157" s="774"/>
      <c r="Y1157" s="774"/>
      <c r="Z1157" s="774"/>
      <c r="AA1157" s="774"/>
      <c r="AB1157" s="774"/>
    </row>
    <row r="1158">
      <c r="A1158" s="788" t="s">
        <v>78</v>
      </c>
      <c r="B1158" s="789">
        <v>0.0</v>
      </c>
      <c r="C1158" s="790">
        <v>0.0</v>
      </c>
      <c r="D1158" s="790">
        <v>0.0</v>
      </c>
      <c r="E1158" s="790">
        <v>0.0</v>
      </c>
      <c r="F1158" s="790"/>
      <c r="G1158" s="790"/>
      <c r="H1158" s="791">
        <f t="shared" si="542"/>
        <v>0</v>
      </c>
      <c r="I1158" s="792"/>
      <c r="J1158" s="794"/>
      <c r="K1158" s="788" t="s">
        <v>78</v>
      </c>
      <c r="L1158" s="793" t="s">
        <v>79</v>
      </c>
      <c r="M1158" s="792" t="s">
        <v>79</v>
      </c>
      <c r="N1158" s="790" t="s">
        <v>79</v>
      </c>
      <c r="O1158" s="792" t="s">
        <v>79</v>
      </c>
      <c r="P1158" s="793"/>
      <c r="Q1158" s="787"/>
      <c r="R1158" s="774"/>
      <c r="S1158" s="774"/>
      <c r="T1158" s="774"/>
      <c r="U1158" s="774"/>
      <c r="V1158" s="774"/>
      <c r="W1158" s="774"/>
      <c r="X1158" s="774"/>
      <c r="Y1158" s="774"/>
      <c r="Z1158" s="774"/>
      <c r="AA1158" s="774"/>
      <c r="AB1158" s="774"/>
    </row>
    <row r="1159">
      <c r="A1159" s="795" t="s">
        <v>368</v>
      </c>
      <c r="B1159" s="782"/>
      <c r="C1159" s="782"/>
      <c r="D1159" s="782"/>
      <c r="E1159" s="782"/>
      <c r="F1159" s="782"/>
      <c r="G1159" s="782"/>
      <c r="H1159" s="783">
        <f t="shared" si="542"/>
        <v>0</v>
      </c>
      <c r="I1159" s="784">
        <f>sum(H1159:H1161)</f>
        <v>0</v>
      </c>
      <c r="J1159" s="920"/>
      <c r="K1159" s="795" t="s">
        <v>368</v>
      </c>
      <c r="L1159" s="786">
        <v>0.0</v>
      </c>
      <c r="M1159" s="784">
        <f>(L1159-H1159)</f>
        <v>0</v>
      </c>
      <c r="N1159" s="782"/>
      <c r="O1159" s="784">
        <f t="shared" ref="O1159:O1160" si="550">sum(M1159,N1159)</f>
        <v>0</v>
      </c>
      <c r="P1159" s="786"/>
      <c r="Q1159" s="787"/>
      <c r="R1159" s="774"/>
      <c r="S1159" s="774"/>
      <c r="T1159" s="774"/>
      <c r="U1159" s="774"/>
      <c r="V1159" s="774"/>
      <c r="W1159" s="774"/>
      <c r="X1159" s="774"/>
      <c r="Y1159" s="774"/>
      <c r="Z1159" s="774"/>
      <c r="AA1159" s="774"/>
      <c r="AB1159" s="774"/>
    </row>
    <row r="1160">
      <c r="A1160" s="788" t="s">
        <v>77</v>
      </c>
      <c r="B1160" s="789"/>
      <c r="C1160" s="790"/>
      <c r="D1160" s="790"/>
      <c r="E1160" s="790"/>
      <c r="F1160" s="790"/>
      <c r="G1160" s="796"/>
      <c r="H1160" s="791">
        <f t="shared" si="542"/>
        <v>0</v>
      </c>
      <c r="I1160" s="306">
        <f>(I1159/60)</f>
        <v>0</v>
      </c>
      <c r="J1160" s="920"/>
      <c r="K1160" s="788" t="s">
        <v>77</v>
      </c>
      <c r="L1160" s="789">
        <v>0.0</v>
      </c>
      <c r="M1160" s="793">
        <f>(L1160-H1160-H1161)</f>
        <v>0</v>
      </c>
      <c r="N1160" s="790"/>
      <c r="O1160" s="792">
        <f t="shared" si="550"/>
        <v>0</v>
      </c>
      <c r="P1160" s="793"/>
      <c r="Q1160" s="787"/>
      <c r="R1160" s="774"/>
      <c r="S1160" s="774"/>
      <c r="T1160" s="774"/>
      <c r="U1160" s="774"/>
      <c r="V1160" s="774"/>
      <c r="W1160" s="774"/>
      <c r="X1160" s="774"/>
      <c r="Y1160" s="774"/>
      <c r="Z1160" s="774"/>
      <c r="AA1160" s="774"/>
      <c r="AB1160" s="774"/>
    </row>
    <row r="1161">
      <c r="A1161" s="788" t="s">
        <v>78</v>
      </c>
      <c r="B1161" s="789"/>
      <c r="C1161" s="790"/>
      <c r="D1161" s="790"/>
      <c r="E1161" s="790"/>
      <c r="F1161" s="790"/>
      <c r="G1161" s="796"/>
      <c r="H1161" s="791">
        <f t="shared" si="542"/>
        <v>0</v>
      </c>
      <c r="I1161" s="792"/>
      <c r="J1161" s="794"/>
      <c r="K1161" s="788" t="s">
        <v>78</v>
      </c>
      <c r="L1161" s="793" t="s">
        <v>79</v>
      </c>
      <c r="M1161" s="792" t="s">
        <v>79</v>
      </c>
      <c r="N1161" s="790"/>
      <c r="O1161" s="792" t="s">
        <v>79</v>
      </c>
      <c r="P1161" s="793"/>
      <c r="Q1161" s="787"/>
      <c r="R1161" s="774"/>
      <c r="S1161" s="774"/>
      <c r="T1161" s="774"/>
      <c r="U1161" s="774"/>
      <c r="V1161" s="774"/>
      <c r="W1161" s="774"/>
      <c r="X1161" s="774"/>
      <c r="Y1161" s="774"/>
      <c r="Z1161" s="774"/>
      <c r="AA1161" s="774"/>
      <c r="AB1161" s="774"/>
    </row>
    <row r="1162">
      <c r="A1162" s="795" t="s">
        <v>420</v>
      </c>
      <c r="B1162" s="782"/>
      <c r="C1162" s="782"/>
      <c r="D1162" s="782"/>
      <c r="E1162" s="782"/>
      <c r="F1162" s="782"/>
      <c r="G1162" s="782"/>
      <c r="H1162" s="783">
        <f t="shared" si="542"/>
        <v>0</v>
      </c>
      <c r="I1162" s="784">
        <f>sum(H1162:H1164)</f>
        <v>0</v>
      </c>
      <c r="J1162" s="794"/>
      <c r="K1162" s="795" t="s">
        <v>420</v>
      </c>
      <c r="L1162" s="786">
        <v>0.0</v>
      </c>
      <c r="M1162" s="784">
        <f>(L1162-H1162)</f>
        <v>0</v>
      </c>
      <c r="N1162" s="782"/>
      <c r="O1162" s="784">
        <f t="shared" ref="O1162:O1163" si="551">sum(M1162,N1162)</f>
        <v>0</v>
      </c>
      <c r="P1162" s="784"/>
      <c r="Q1162" s="774"/>
      <c r="R1162" s="774"/>
      <c r="S1162" s="774"/>
      <c r="T1162" s="774"/>
      <c r="U1162" s="774"/>
      <c r="V1162" s="774"/>
      <c r="W1162" s="774"/>
      <c r="X1162" s="774"/>
      <c r="Y1162" s="774"/>
      <c r="Z1162" s="774"/>
      <c r="AA1162" s="774"/>
      <c r="AB1162" s="774"/>
    </row>
    <row r="1163">
      <c r="A1163" s="788" t="s">
        <v>77</v>
      </c>
      <c r="B1163" s="789"/>
      <c r="C1163" s="790"/>
      <c r="D1163" s="790"/>
      <c r="E1163" s="790"/>
      <c r="F1163" s="790"/>
      <c r="G1163" s="796"/>
      <c r="H1163" s="791">
        <f t="shared" si="542"/>
        <v>0</v>
      </c>
      <c r="I1163" s="306">
        <f>(I1162/60)</f>
        <v>0</v>
      </c>
      <c r="J1163" s="794"/>
      <c r="K1163" s="788" t="s">
        <v>77</v>
      </c>
      <c r="L1163" s="789">
        <v>0.0</v>
      </c>
      <c r="M1163" s="793">
        <f>(L1163-H1163-H1164)</f>
        <v>0</v>
      </c>
      <c r="N1163" s="790"/>
      <c r="O1163" s="792">
        <f t="shared" si="551"/>
        <v>0</v>
      </c>
      <c r="P1163" s="792"/>
      <c r="Q1163" s="787"/>
      <c r="R1163" s="774"/>
      <c r="S1163" s="774"/>
      <c r="T1163" s="774"/>
      <c r="U1163" s="774"/>
      <c r="V1163" s="774"/>
      <c r="W1163" s="774"/>
      <c r="X1163" s="774"/>
      <c r="Y1163" s="774"/>
      <c r="Z1163" s="774"/>
      <c r="AA1163" s="774"/>
      <c r="AB1163" s="774"/>
    </row>
    <row r="1164">
      <c r="A1164" s="788" t="s">
        <v>78</v>
      </c>
      <c r="B1164" s="789"/>
      <c r="C1164" s="790"/>
      <c r="D1164" s="790"/>
      <c r="E1164" s="790"/>
      <c r="F1164" s="790"/>
      <c r="G1164" s="796"/>
      <c r="H1164" s="791">
        <f t="shared" si="542"/>
        <v>0</v>
      </c>
      <c r="I1164" s="792"/>
      <c r="J1164" s="794"/>
      <c r="K1164" s="788" t="s">
        <v>78</v>
      </c>
      <c r="L1164" s="793" t="s">
        <v>79</v>
      </c>
      <c r="M1164" s="792" t="s">
        <v>79</v>
      </c>
      <c r="N1164" s="790"/>
      <c r="O1164" s="792" t="s">
        <v>79</v>
      </c>
      <c r="P1164" s="792"/>
      <c r="Q1164" s="787"/>
      <c r="R1164" s="774"/>
      <c r="S1164" s="774"/>
      <c r="T1164" s="774"/>
      <c r="U1164" s="774"/>
      <c r="V1164" s="774"/>
      <c r="W1164" s="774"/>
      <c r="X1164" s="774"/>
      <c r="Y1164" s="774"/>
      <c r="Z1164" s="774"/>
      <c r="AA1164" s="774"/>
      <c r="AB1164" s="774"/>
    </row>
    <row r="1165">
      <c r="A1165" s="778" t="s">
        <v>87</v>
      </c>
      <c r="B1165" s="779">
        <f t="shared" ref="B1165:G1165" si="552"> sum(B1166, B1167, B1168, B1169,B1170,B1171,B1172,B1173,B1174,B1175,B1176,B1177)</f>
        <v>0</v>
      </c>
      <c r="C1165" s="779">
        <f t="shared" si="552"/>
        <v>0</v>
      </c>
      <c r="D1165" s="779">
        <f t="shared" si="552"/>
        <v>0</v>
      </c>
      <c r="E1165" s="779">
        <f t="shared" si="552"/>
        <v>0</v>
      </c>
      <c r="F1165" s="779">
        <f t="shared" si="552"/>
        <v>0</v>
      </c>
      <c r="G1165" s="779">
        <f t="shared" si="552"/>
        <v>0</v>
      </c>
      <c r="H1165" s="780">
        <f t="shared" si="542"/>
        <v>0</v>
      </c>
      <c r="I1165" s="779">
        <v>0.0</v>
      </c>
      <c r="J1165" s="785"/>
      <c r="K1165" s="778" t="s">
        <v>87</v>
      </c>
      <c r="L1165" s="798"/>
      <c r="M1165" s="798"/>
      <c r="N1165" s="798"/>
      <c r="O1165" s="798"/>
      <c r="P1165" s="798"/>
      <c r="Q1165" s="774"/>
      <c r="R1165" s="774"/>
      <c r="S1165" s="774"/>
      <c r="T1165" s="774"/>
      <c r="U1165" s="774"/>
      <c r="V1165" s="774"/>
      <c r="W1165" s="774"/>
      <c r="X1165" s="774"/>
      <c r="Y1165" s="774"/>
      <c r="Z1165" s="774"/>
      <c r="AA1165" s="774"/>
      <c r="AB1165" s="774"/>
    </row>
    <row r="1166">
      <c r="A1166" s="795" t="s">
        <v>421</v>
      </c>
      <c r="B1166" s="782"/>
      <c r="C1166" s="782"/>
      <c r="D1166" s="782"/>
      <c r="E1166" s="782"/>
      <c r="F1166" s="782"/>
      <c r="G1166" s="782"/>
      <c r="H1166" s="783">
        <f t="shared" si="542"/>
        <v>0</v>
      </c>
      <c r="I1166" s="784">
        <f>sum(H1166:H1168)</f>
        <v>0</v>
      </c>
      <c r="J1166" s="794"/>
      <c r="K1166" s="795" t="s">
        <v>421</v>
      </c>
      <c r="L1166" s="786">
        <v>0.0</v>
      </c>
      <c r="M1166" s="784">
        <f>(L1166-H1166)</f>
        <v>0</v>
      </c>
      <c r="N1166" s="782"/>
      <c r="O1166" s="784">
        <f t="shared" ref="O1166:O1167" si="553">sum(M1166,N1166)</f>
        <v>0</v>
      </c>
      <c r="P1166" s="786"/>
      <c r="Q1166" s="787"/>
      <c r="R1166" s="774"/>
      <c r="S1166" s="774"/>
      <c r="T1166" s="774"/>
      <c r="U1166" s="774"/>
      <c r="V1166" s="774"/>
      <c r="W1166" s="774"/>
      <c r="X1166" s="774"/>
      <c r="Y1166" s="774"/>
      <c r="Z1166" s="774"/>
      <c r="AA1166" s="774"/>
      <c r="AB1166" s="774"/>
    </row>
    <row r="1167">
      <c r="A1167" s="788" t="s">
        <v>77</v>
      </c>
      <c r="B1167" s="789"/>
      <c r="C1167" s="790"/>
      <c r="D1167" s="790"/>
      <c r="E1167" s="790"/>
      <c r="F1167" s="790"/>
      <c r="G1167" s="796"/>
      <c r="H1167" s="791">
        <f t="shared" si="542"/>
        <v>0</v>
      </c>
      <c r="I1167" s="306">
        <f>(I1166/60)</f>
        <v>0</v>
      </c>
      <c r="J1167" s="794"/>
      <c r="K1167" s="788" t="s">
        <v>77</v>
      </c>
      <c r="L1167" s="789">
        <v>0.0</v>
      </c>
      <c r="M1167" s="793">
        <f>(L1167-H1167-H1168)</f>
        <v>0</v>
      </c>
      <c r="N1167" s="790"/>
      <c r="O1167" s="792">
        <f t="shared" si="553"/>
        <v>0</v>
      </c>
      <c r="P1167" s="793"/>
      <c r="Q1167" s="787"/>
      <c r="R1167" s="774"/>
      <c r="S1167" s="774"/>
      <c r="T1167" s="774"/>
      <c r="U1167" s="774"/>
      <c r="V1167" s="774"/>
      <c r="W1167" s="774"/>
      <c r="X1167" s="774"/>
      <c r="Y1167" s="774"/>
      <c r="Z1167" s="774"/>
      <c r="AA1167" s="774"/>
      <c r="AB1167" s="774"/>
    </row>
    <row r="1168">
      <c r="A1168" s="788" t="s">
        <v>78</v>
      </c>
      <c r="B1168" s="789"/>
      <c r="C1168" s="790"/>
      <c r="D1168" s="790"/>
      <c r="E1168" s="790"/>
      <c r="F1168" s="790"/>
      <c r="G1168" s="796"/>
      <c r="H1168" s="791">
        <f t="shared" si="542"/>
        <v>0</v>
      </c>
      <c r="I1168" s="792"/>
      <c r="J1168" s="794"/>
      <c r="K1168" s="788" t="s">
        <v>78</v>
      </c>
      <c r="L1168" s="793" t="s">
        <v>79</v>
      </c>
      <c r="M1168" s="792" t="s">
        <v>79</v>
      </c>
      <c r="N1168" s="790"/>
      <c r="O1168" s="792" t="s">
        <v>79</v>
      </c>
      <c r="P1168" s="793"/>
      <c r="Q1168" s="787"/>
      <c r="R1168" s="774"/>
      <c r="S1168" s="774"/>
      <c r="T1168" s="774"/>
      <c r="U1168" s="774"/>
      <c r="V1168" s="774"/>
      <c r="W1168" s="774"/>
      <c r="X1168" s="774"/>
      <c r="Y1168" s="774"/>
      <c r="Z1168" s="774"/>
      <c r="AA1168" s="774"/>
      <c r="AB1168" s="774"/>
    </row>
    <row r="1169">
      <c r="A1169" s="795" t="s">
        <v>422</v>
      </c>
      <c r="B1169" s="782"/>
      <c r="C1169" s="782"/>
      <c r="D1169" s="782"/>
      <c r="E1169" s="782"/>
      <c r="F1169" s="782"/>
      <c r="G1169" s="782"/>
      <c r="H1169" s="783">
        <f t="shared" si="542"/>
        <v>0</v>
      </c>
      <c r="I1169" s="784">
        <f>sum(H1169:H1171)</f>
        <v>0</v>
      </c>
      <c r="J1169" s="794"/>
      <c r="K1169" s="795" t="s">
        <v>422</v>
      </c>
      <c r="L1169" s="786">
        <v>0.0</v>
      </c>
      <c r="M1169" s="784">
        <f>(L1169-H1169)</f>
        <v>0</v>
      </c>
      <c r="N1169" s="782">
        <v>40.0</v>
      </c>
      <c r="O1169" s="784">
        <f t="shared" ref="O1169:O1170" si="554">sum(M1169,N1169)</f>
        <v>40</v>
      </c>
      <c r="P1169" s="786"/>
      <c r="Q1169" s="973" t="s">
        <v>423</v>
      </c>
      <c r="R1169" s="774"/>
      <c r="S1169" s="774"/>
      <c r="T1169" s="774"/>
      <c r="U1169" s="774"/>
      <c r="V1169" s="774"/>
      <c r="W1169" s="774"/>
      <c r="X1169" s="774"/>
      <c r="Y1169" s="774"/>
      <c r="Z1169" s="774"/>
      <c r="AA1169" s="774"/>
      <c r="AB1169" s="774"/>
    </row>
    <row r="1170">
      <c r="A1170" s="788" t="s">
        <v>77</v>
      </c>
      <c r="B1170" s="789"/>
      <c r="C1170" s="790"/>
      <c r="D1170" s="790"/>
      <c r="E1170" s="790"/>
      <c r="F1170" s="790"/>
      <c r="G1170" s="796"/>
      <c r="H1170" s="791">
        <f t="shared" si="542"/>
        <v>0</v>
      </c>
      <c r="I1170" s="306">
        <f>(I1169/60)</f>
        <v>0</v>
      </c>
      <c r="J1170" s="794"/>
      <c r="K1170" s="788" t="s">
        <v>77</v>
      </c>
      <c r="L1170" s="789">
        <v>0.0</v>
      </c>
      <c r="M1170" s="793">
        <f>(L1170-H1170-H1171)</f>
        <v>0</v>
      </c>
      <c r="N1170" s="790">
        <v>5.0</v>
      </c>
      <c r="O1170" s="792">
        <f t="shared" si="554"/>
        <v>5</v>
      </c>
      <c r="P1170" s="793"/>
      <c r="Q1170" s="787"/>
      <c r="R1170" s="774"/>
      <c r="S1170" s="774"/>
      <c r="T1170" s="774"/>
      <c r="U1170" s="774"/>
      <c r="V1170" s="774"/>
      <c r="W1170" s="774"/>
      <c r="X1170" s="774"/>
      <c r="Y1170" s="774"/>
      <c r="Z1170" s="774"/>
      <c r="AA1170" s="774"/>
      <c r="AB1170" s="774"/>
    </row>
    <row r="1171">
      <c r="A1171" s="788" t="s">
        <v>78</v>
      </c>
      <c r="B1171" s="789"/>
      <c r="C1171" s="790"/>
      <c r="D1171" s="790"/>
      <c r="E1171" s="790"/>
      <c r="F1171" s="790"/>
      <c r="G1171" s="796"/>
      <c r="H1171" s="791">
        <f t="shared" si="542"/>
        <v>0</v>
      </c>
      <c r="I1171" s="792"/>
      <c r="J1171" s="794"/>
      <c r="K1171" s="788" t="s">
        <v>78</v>
      </c>
      <c r="L1171" s="793" t="s">
        <v>79</v>
      </c>
      <c r="M1171" s="792" t="s">
        <v>79</v>
      </c>
      <c r="N1171" s="790" t="s">
        <v>79</v>
      </c>
      <c r="O1171" s="792" t="s">
        <v>79</v>
      </c>
      <c r="P1171" s="793"/>
      <c r="Q1171" s="787"/>
      <c r="R1171" s="774"/>
      <c r="S1171" s="774"/>
      <c r="T1171" s="774"/>
      <c r="U1171" s="774"/>
      <c r="V1171" s="774"/>
      <c r="W1171" s="774"/>
      <c r="X1171" s="774"/>
      <c r="Y1171" s="774"/>
      <c r="Z1171" s="774"/>
      <c r="AA1171" s="774"/>
      <c r="AB1171" s="774"/>
    </row>
    <row r="1172">
      <c r="A1172" s="795" t="s">
        <v>424</v>
      </c>
      <c r="B1172" s="782"/>
      <c r="C1172" s="782"/>
      <c r="D1172" s="782"/>
      <c r="E1172" s="782"/>
      <c r="F1172" s="782"/>
      <c r="G1172" s="782"/>
      <c r="H1172" s="783">
        <f t="shared" si="542"/>
        <v>0</v>
      </c>
      <c r="I1172" s="784">
        <f>sum(H1172:H1174)</f>
        <v>0</v>
      </c>
      <c r="J1172" s="794"/>
      <c r="K1172" s="795" t="s">
        <v>424</v>
      </c>
      <c r="L1172" s="786">
        <v>0.0</v>
      </c>
      <c r="M1172" s="784">
        <f>(L1172-H1172)</f>
        <v>0</v>
      </c>
      <c r="N1172" s="782"/>
      <c r="O1172" s="784">
        <f t="shared" ref="O1172:O1173" si="555">sum(M1172,N1172)</f>
        <v>0</v>
      </c>
      <c r="P1172" s="784"/>
      <c r="Q1172" s="787"/>
      <c r="R1172" s="774"/>
      <c r="S1172" s="774"/>
      <c r="T1172" s="774"/>
      <c r="U1172" s="774"/>
      <c r="V1172" s="774"/>
      <c r="W1172" s="774"/>
      <c r="X1172" s="774"/>
      <c r="Y1172" s="774"/>
      <c r="Z1172" s="774"/>
      <c r="AA1172" s="774"/>
      <c r="AB1172" s="774"/>
    </row>
    <row r="1173">
      <c r="A1173" s="788" t="s">
        <v>77</v>
      </c>
      <c r="B1173" s="789"/>
      <c r="C1173" s="790"/>
      <c r="D1173" s="790"/>
      <c r="E1173" s="790"/>
      <c r="F1173" s="790"/>
      <c r="G1173" s="796"/>
      <c r="H1173" s="791">
        <f t="shared" si="542"/>
        <v>0</v>
      </c>
      <c r="I1173" s="306">
        <f>(I1172/60)</f>
        <v>0</v>
      </c>
      <c r="J1173" s="794"/>
      <c r="K1173" s="788" t="s">
        <v>77</v>
      </c>
      <c r="L1173" s="789">
        <v>0.0</v>
      </c>
      <c r="M1173" s="793">
        <f>(L1173-H1173-H1174)</f>
        <v>0</v>
      </c>
      <c r="N1173" s="790"/>
      <c r="O1173" s="792">
        <f t="shared" si="555"/>
        <v>0</v>
      </c>
      <c r="P1173" s="792"/>
      <c r="Q1173" s="787"/>
      <c r="R1173" s="774"/>
      <c r="S1173" s="774"/>
      <c r="T1173" s="774"/>
      <c r="U1173" s="774"/>
      <c r="V1173" s="774"/>
      <c r="W1173" s="774"/>
      <c r="X1173" s="774"/>
      <c r="Y1173" s="774"/>
      <c r="Z1173" s="774"/>
      <c r="AA1173" s="774"/>
      <c r="AB1173" s="774"/>
    </row>
    <row r="1174">
      <c r="A1174" s="788" t="s">
        <v>78</v>
      </c>
      <c r="B1174" s="789"/>
      <c r="C1174" s="790"/>
      <c r="D1174" s="790"/>
      <c r="E1174" s="790"/>
      <c r="F1174" s="790"/>
      <c r="G1174" s="796"/>
      <c r="H1174" s="791">
        <f t="shared" si="542"/>
        <v>0</v>
      </c>
      <c r="I1174" s="792"/>
      <c r="J1174" s="794"/>
      <c r="K1174" s="788" t="s">
        <v>78</v>
      </c>
      <c r="L1174" s="793" t="s">
        <v>79</v>
      </c>
      <c r="M1174" s="792" t="s">
        <v>79</v>
      </c>
      <c r="N1174" s="790"/>
      <c r="O1174" s="792" t="s">
        <v>79</v>
      </c>
      <c r="P1174" s="792"/>
      <c r="Q1174" s="787"/>
      <c r="R1174" s="774"/>
      <c r="S1174" s="774"/>
      <c r="T1174" s="774"/>
      <c r="U1174" s="774"/>
      <c r="V1174" s="774"/>
      <c r="W1174" s="774"/>
      <c r="X1174" s="774"/>
      <c r="Y1174" s="774"/>
      <c r="Z1174" s="774"/>
      <c r="AA1174" s="774"/>
      <c r="AB1174" s="774"/>
    </row>
    <row r="1175">
      <c r="A1175" s="795"/>
      <c r="B1175" s="782"/>
      <c r="C1175" s="782"/>
      <c r="D1175" s="782"/>
      <c r="E1175" s="782"/>
      <c r="F1175" s="782"/>
      <c r="G1175" s="782"/>
      <c r="H1175" s="783">
        <f t="shared" si="542"/>
        <v>0</v>
      </c>
      <c r="I1175" s="784">
        <f>sum(H1175:H1177)</f>
        <v>0</v>
      </c>
      <c r="J1175" s="794"/>
      <c r="K1175" s="795"/>
      <c r="L1175" s="786">
        <v>0.0</v>
      </c>
      <c r="M1175" s="784">
        <f>(L1175-H1175)</f>
        <v>0</v>
      </c>
      <c r="N1175" s="782"/>
      <c r="O1175" s="784">
        <f t="shared" ref="O1175:O1176" si="556">sum(M1175,N1175)</f>
        <v>0</v>
      </c>
      <c r="P1175" s="784"/>
      <c r="Q1175" s="787"/>
      <c r="R1175" s="774"/>
      <c r="S1175" s="774"/>
      <c r="T1175" s="774"/>
      <c r="U1175" s="774"/>
      <c r="V1175" s="774"/>
      <c r="W1175" s="774"/>
      <c r="X1175" s="774"/>
      <c r="Y1175" s="774"/>
      <c r="Z1175" s="774"/>
      <c r="AA1175" s="774"/>
      <c r="AB1175" s="774"/>
    </row>
    <row r="1176">
      <c r="A1176" s="788" t="s">
        <v>77</v>
      </c>
      <c r="B1176" s="789"/>
      <c r="C1176" s="790"/>
      <c r="D1176" s="790"/>
      <c r="E1176" s="790"/>
      <c r="F1176" s="790"/>
      <c r="G1176" s="796"/>
      <c r="H1176" s="791">
        <f t="shared" si="542"/>
        <v>0</v>
      </c>
      <c r="I1176" s="306">
        <f>(I1175/60)</f>
        <v>0</v>
      </c>
      <c r="J1176" s="794"/>
      <c r="K1176" s="788" t="s">
        <v>77</v>
      </c>
      <c r="L1176" s="789">
        <v>0.0</v>
      </c>
      <c r="M1176" s="793">
        <f>(L1176-H1176-H1177)</f>
        <v>0</v>
      </c>
      <c r="N1176" s="790"/>
      <c r="O1176" s="792">
        <f t="shared" si="556"/>
        <v>0</v>
      </c>
      <c r="P1176" s="793"/>
      <c r="Q1176" s="787"/>
      <c r="R1176" s="774"/>
      <c r="S1176" s="774"/>
      <c r="T1176" s="774"/>
      <c r="U1176" s="774"/>
      <c r="V1176" s="774"/>
      <c r="W1176" s="774"/>
      <c r="X1176" s="774"/>
      <c r="Y1176" s="774"/>
      <c r="Z1176" s="774"/>
      <c r="AA1176" s="774"/>
      <c r="AB1176" s="774"/>
    </row>
    <row r="1177">
      <c r="A1177" s="788" t="s">
        <v>78</v>
      </c>
      <c r="B1177" s="789"/>
      <c r="C1177" s="790"/>
      <c r="D1177" s="790"/>
      <c r="E1177" s="790"/>
      <c r="F1177" s="790"/>
      <c r="G1177" s="796"/>
      <c r="H1177" s="791">
        <f t="shared" si="542"/>
        <v>0</v>
      </c>
      <c r="I1177" s="792"/>
      <c r="J1177" s="794"/>
      <c r="K1177" s="788" t="s">
        <v>78</v>
      </c>
      <c r="L1177" s="793" t="s">
        <v>79</v>
      </c>
      <c r="M1177" s="792" t="s">
        <v>79</v>
      </c>
      <c r="N1177" s="790"/>
      <c r="O1177" s="792" t="s">
        <v>79</v>
      </c>
      <c r="P1177" s="793"/>
      <c r="Q1177" s="787"/>
      <c r="R1177" s="774"/>
      <c r="S1177" s="774"/>
      <c r="T1177" s="774"/>
      <c r="U1177" s="774"/>
      <c r="V1177" s="774"/>
      <c r="W1177" s="774"/>
      <c r="X1177" s="774"/>
      <c r="Y1177" s="774"/>
      <c r="Z1177" s="774"/>
      <c r="AA1177" s="774"/>
      <c r="AB1177" s="774"/>
    </row>
    <row r="1178">
      <c r="A1178" s="778" t="s">
        <v>270</v>
      </c>
      <c r="B1178" s="779">
        <f t="shared" ref="B1178:G1178" si="557"> sum(B1179, B1180, B1181, B1182,B1183,B1184,B1185,B1186,B1187,B1188,B1189,B1190)</f>
        <v>0</v>
      </c>
      <c r="C1178" s="779">
        <f t="shared" si="557"/>
        <v>0</v>
      </c>
      <c r="D1178" s="779">
        <f t="shared" si="557"/>
        <v>2</v>
      </c>
      <c r="E1178" s="779">
        <f t="shared" si="557"/>
        <v>2</v>
      </c>
      <c r="F1178" s="779">
        <f t="shared" si="557"/>
        <v>2</v>
      </c>
      <c r="G1178" s="779">
        <f t="shared" si="557"/>
        <v>1</v>
      </c>
      <c r="H1178" s="780">
        <f t="shared" si="542"/>
        <v>7</v>
      </c>
      <c r="I1178" s="779">
        <v>0.0</v>
      </c>
      <c r="J1178" s="773"/>
      <c r="K1178" s="778" t="s">
        <v>270</v>
      </c>
      <c r="L1178" s="798"/>
      <c r="M1178" s="798"/>
      <c r="N1178" s="798"/>
      <c r="O1178" s="798"/>
      <c r="P1178" s="798"/>
      <c r="Q1178" s="774"/>
      <c r="R1178" s="774"/>
      <c r="S1178" s="774"/>
      <c r="T1178" s="774"/>
      <c r="U1178" s="774"/>
      <c r="V1178" s="774"/>
      <c r="W1178" s="774"/>
      <c r="X1178" s="774"/>
      <c r="Y1178" s="774"/>
      <c r="Z1178" s="774"/>
      <c r="AA1178" s="774"/>
      <c r="AB1178" s="774"/>
    </row>
    <row r="1179">
      <c r="A1179" s="795" t="s">
        <v>346</v>
      </c>
      <c r="B1179" s="782">
        <v>0.0</v>
      </c>
      <c r="C1179" s="782">
        <v>0.0</v>
      </c>
      <c r="D1179" s="782">
        <v>1.0</v>
      </c>
      <c r="E1179" s="782">
        <v>2.0</v>
      </c>
      <c r="F1179" s="782">
        <v>1.0</v>
      </c>
      <c r="G1179" s="782">
        <v>1.0</v>
      </c>
      <c r="H1179" s="783">
        <f t="shared" si="542"/>
        <v>5</v>
      </c>
      <c r="I1179" s="784">
        <f>sum(H1179:H1181)</f>
        <v>7</v>
      </c>
      <c r="J1179" s="974"/>
      <c r="K1179" s="795" t="s">
        <v>346</v>
      </c>
      <c r="L1179" s="786">
        <v>40.0</v>
      </c>
      <c r="M1179" s="784">
        <f>(L1179-H1179)</f>
        <v>35</v>
      </c>
      <c r="N1179" s="782"/>
      <c r="O1179" s="784">
        <f t="shared" ref="O1179:O1180" si="558">sum(M1179,N1179)</f>
        <v>35</v>
      </c>
      <c r="P1179" s="786"/>
      <c r="Q1179" s="787"/>
      <c r="R1179" s="774"/>
      <c r="S1179" s="774"/>
      <c r="T1179" s="774"/>
      <c r="U1179" s="774"/>
      <c r="V1179" s="774"/>
      <c r="W1179" s="774"/>
      <c r="X1179" s="774"/>
      <c r="Y1179" s="774"/>
      <c r="Z1179" s="774"/>
      <c r="AA1179" s="774"/>
      <c r="AB1179" s="774"/>
    </row>
    <row r="1180">
      <c r="A1180" s="788" t="s">
        <v>77</v>
      </c>
      <c r="B1180" s="789">
        <v>0.0</v>
      </c>
      <c r="C1180" s="790">
        <v>0.0</v>
      </c>
      <c r="D1180" s="790">
        <v>0.0</v>
      </c>
      <c r="E1180" s="790">
        <v>0.0</v>
      </c>
      <c r="F1180" s="790"/>
      <c r="G1180" s="796"/>
      <c r="H1180" s="791">
        <f t="shared" si="542"/>
        <v>0</v>
      </c>
      <c r="I1180" s="306">
        <f>(I1179/60)</f>
        <v>0.1166666667</v>
      </c>
      <c r="J1180" s="794"/>
      <c r="K1180" s="788" t="s">
        <v>77</v>
      </c>
      <c r="L1180" s="789">
        <v>5.0</v>
      </c>
      <c r="M1180" s="793">
        <f>(L1180-H1180-H1181)</f>
        <v>3</v>
      </c>
      <c r="N1180" s="790"/>
      <c r="O1180" s="792">
        <f t="shared" si="558"/>
        <v>3</v>
      </c>
      <c r="P1180" s="793"/>
      <c r="Q1180" s="787"/>
      <c r="R1180" s="774"/>
      <c r="S1180" s="774"/>
      <c r="T1180" s="774"/>
      <c r="U1180" s="774"/>
      <c r="V1180" s="774"/>
      <c r="W1180" s="774"/>
      <c r="X1180" s="774"/>
      <c r="Y1180" s="774"/>
      <c r="Z1180" s="774"/>
      <c r="AA1180" s="774"/>
      <c r="AB1180" s="774"/>
    </row>
    <row r="1181">
      <c r="A1181" s="788" t="s">
        <v>78</v>
      </c>
      <c r="B1181" s="789">
        <v>0.0</v>
      </c>
      <c r="C1181" s="790">
        <v>0.0</v>
      </c>
      <c r="D1181" s="790">
        <v>1.0</v>
      </c>
      <c r="E1181" s="790">
        <v>0.0</v>
      </c>
      <c r="F1181" s="790">
        <v>1.0</v>
      </c>
      <c r="G1181" s="796"/>
      <c r="H1181" s="791">
        <f t="shared" si="542"/>
        <v>2</v>
      </c>
      <c r="I1181" s="792"/>
      <c r="J1181" s="794"/>
      <c r="K1181" s="788" t="s">
        <v>78</v>
      </c>
      <c r="L1181" s="793" t="s">
        <v>79</v>
      </c>
      <c r="M1181" s="792" t="s">
        <v>79</v>
      </c>
      <c r="N1181" s="790"/>
      <c r="O1181" s="792" t="s">
        <v>79</v>
      </c>
      <c r="P1181" s="793"/>
      <c r="Q1181" s="787"/>
      <c r="R1181" s="774"/>
      <c r="S1181" s="774"/>
      <c r="T1181" s="774"/>
      <c r="U1181" s="774"/>
      <c r="V1181" s="774"/>
      <c r="W1181" s="774"/>
      <c r="X1181" s="774"/>
      <c r="Y1181" s="774"/>
      <c r="Z1181" s="774"/>
      <c r="AA1181" s="774"/>
      <c r="AB1181" s="774"/>
    </row>
    <row r="1182">
      <c r="A1182" s="795"/>
      <c r="B1182" s="782"/>
      <c r="C1182" s="782"/>
      <c r="D1182" s="782"/>
      <c r="E1182" s="782"/>
      <c r="F1182" s="782"/>
      <c r="G1182" s="782"/>
      <c r="H1182" s="783">
        <f t="shared" si="542"/>
        <v>0</v>
      </c>
      <c r="I1182" s="784">
        <f>sum(H1182:H1184)</f>
        <v>0</v>
      </c>
      <c r="J1182" s="794"/>
      <c r="K1182" s="795"/>
      <c r="L1182" s="786">
        <v>0.0</v>
      </c>
      <c r="M1182" s="784">
        <f>(L1182-H1182)</f>
        <v>0</v>
      </c>
      <c r="N1182" s="782"/>
      <c r="O1182" s="784">
        <f t="shared" ref="O1182:O1183" si="559">sum(M1182,N1182)</f>
        <v>0</v>
      </c>
      <c r="P1182" s="784"/>
      <c r="Q1182" s="787"/>
      <c r="R1182" s="774"/>
      <c r="S1182" s="774"/>
      <c r="T1182" s="774"/>
      <c r="U1182" s="774"/>
      <c r="V1182" s="774"/>
      <c r="W1182" s="774"/>
      <c r="X1182" s="774"/>
      <c r="Y1182" s="774"/>
      <c r="Z1182" s="774"/>
      <c r="AA1182" s="774"/>
      <c r="AB1182" s="774"/>
    </row>
    <row r="1183">
      <c r="A1183" s="788" t="s">
        <v>77</v>
      </c>
      <c r="B1183" s="789"/>
      <c r="C1183" s="790"/>
      <c r="D1183" s="790"/>
      <c r="E1183" s="790"/>
      <c r="F1183" s="790"/>
      <c r="G1183" s="796"/>
      <c r="H1183" s="791">
        <f t="shared" si="542"/>
        <v>0</v>
      </c>
      <c r="I1183" s="306">
        <f>(I1182/60)</f>
        <v>0</v>
      </c>
      <c r="J1183" s="794"/>
      <c r="K1183" s="788" t="s">
        <v>77</v>
      </c>
      <c r="L1183" s="789">
        <v>0.0</v>
      </c>
      <c r="M1183" s="793">
        <f>(L1183-H1183-H1184)</f>
        <v>0</v>
      </c>
      <c r="N1183" s="790"/>
      <c r="O1183" s="792">
        <f t="shared" si="559"/>
        <v>0</v>
      </c>
      <c r="P1183" s="792"/>
      <c r="Q1183" s="787"/>
      <c r="R1183" s="774"/>
      <c r="S1183" s="774"/>
      <c r="T1183" s="774"/>
      <c r="U1183" s="774"/>
      <c r="V1183" s="774"/>
      <c r="W1183" s="774"/>
      <c r="X1183" s="774"/>
      <c r="Y1183" s="774"/>
      <c r="Z1183" s="774"/>
      <c r="AA1183" s="774"/>
      <c r="AB1183" s="774"/>
    </row>
    <row r="1184">
      <c r="A1184" s="788" t="s">
        <v>78</v>
      </c>
      <c r="B1184" s="789"/>
      <c r="C1184" s="790"/>
      <c r="D1184" s="790"/>
      <c r="E1184" s="790"/>
      <c r="F1184" s="790"/>
      <c r="G1184" s="796"/>
      <c r="H1184" s="791">
        <f t="shared" si="542"/>
        <v>0</v>
      </c>
      <c r="I1184" s="792"/>
      <c r="J1184" s="794"/>
      <c r="K1184" s="788" t="s">
        <v>78</v>
      </c>
      <c r="L1184" s="793" t="s">
        <v>79</v>
      </c>
      <c r="M1184" s="792" t="s">
        <v>79</v>
      </c>
      <c r="N1184" s="790"/>
      <c r="O1184" s="792" t="s">
        <v>79</v>
      </c>
      <c r="P1184" s="792"/>
      <c r="Q1184" s="787"/>
      <c r="R1184" s="774"/>
      <c r="S1184" s="774"/>
      <c r="T1184" s="774"/>
      <c r="U1184" s="774"/>
      <c r="V1184" s="774"/>
      <c r="W1184" s="774"/>
      <c r="X1184" s="774"/>
      <c r="Y1184" s="774"/>
      <c r="Z1184" s="774"/>
      <c r="AA1184" s="774"/>
      <c r="AB1184" s="774"/>
    </row>
    <row r="1185">
      <c r="A1185" s="795"/>
      <c r="B1185" s="782"/>
      <c r="C1185" s="782"/>
      <c r="D1185" s="782"/>
      <c r="E1185" s="782"/>
      <c r="F1185" s="782"/>
      <c r="G1185" s="782"/>
      <c r="H1185" s="783">
        <f t="shared" si="542"/>
        <v>0</v>
      </c>
      <c r="I1185" s="784">
        <f>sum(H1185:H1187)</f>
        <v>0</v>
      </c>
      <c r="J1185" s="794"/>
      <c r="K1185" s="795"/>
      <c r="L1185" s="786">
        <v>0.0</v>
      </c>
      <c r="M1185" s="784">
        <f>(L1185-H1185)</f>
        <v>0</v>
      </c>
      <c r="N1185" s="782"/>
      <c r="O1185" s="784">
        <f t="shared" ref="O1185:O1186" si="560">sum(M1185,N1185)</f>
        <v>0</v>
      </c>
      <c r="P1185" s="784"/>
      <c r="Q1185" s="787"/>
      <c r="R1185" s="774"/>
      <c r="S1185" s="774"/>
      <c r="T1185" s="774"/>
      <c r="U1185" s="774"/>
      <c r="V1185" s="774"/>
      <c r="W1185" s="774"/>
      <c r="X1185" s="774"/>
      <c r="Y1185" s="774"/>
      <c r="Z1185" s="774"/>
      <c r="AA1185" s="774"/>
      <c r="AB1185" s="774"/>
    </row>
    <row r="1186">
      <c r="A1186" s="788" t="s">
        <v>77</v>
      </c>
      <c r="B1186" s="789"/>
      <c r="C1186" s="790"/>
      <c r="D1186" s="790"/>
      <c r="E1186" s="790"/>
      <c r="F1186" s="790"/>
      <c r="G1186" s="796"/>
      <c r="H1186" s="791">
        <f t="shared" si="542"/>
        <v>0</v>
      </c>
      <c r="I1186" s="306">
        <f>(I1185/60)</f>
        <v>0</v>
      </c>
      <c r="J1186" s="794"/>
      <c r="K1186" s="788" t="s">
        <v>77</v>
      </c>
      <c r="L1186" s="789">
        <v>0.0</v>
      </c>
      <c r="M1186" s="793">
        <f>(L1186-H1186-H1187)</f>
        <v>0</v>
      </c>
      <c r="N1186" s="790"/>
      <c r="O1186" s="792">
        <f t="shared" si="560"/>
        <v>0</v>
      </c>
      <c r="P1186" s="793"/>
      <c r="Q1186" s="787"/>
      <c r="R1186" s="774"/>
      <c r="S1186" s="774"/>
      <c r="T1186" s="774"/>
      <c r="U1186" s="774"/>
      <c r="V1186" s="774"/>
      <c r="W1186" s="774"/>
      <c r="X1186" s="774"/>
      <c r="Y1186" s="774"/>
      <c r="Z1186" s="774"/>
      <c r="AA1186" s="774"/>
      <c r="AB1186" s="774"/>
    </row>
    <row r="1187">
      <c r="A1187" s="788" t="s">
        <v>78</v>
      </c>
      <c r="B1187" s="789"/>
      <c r="C1187" s="790"/>
      <c r="D1187" s="790"/>
      <c r="E1187" s="790"/>
      <c r="F1187" s="790"/>
      <c r="G1187" s="796"/>
      <c r="H1187" s="791">
        <f t="shared" si="542"/>
        <v>0</v>
      </c>
      <c r="I1187" s="792"/>
      <c r="J1187" s="794"/>
      <c r="K1187" s="788" t="s">
        <v>78</v>
      </c>
      <c r="L1187" s="793" t="s">
        <v>79</v>
      </c>
      <c r="M1187" s="792" t="s">
        <v>79</v>
      </c>
      <c r="N1187" s="790"/>
      <c r="O1187" s="792" t="s">
        <v>79</v>
      </c>
      <c r="P1187" s="793"/>
      <c r="Q1187" s="787"/>
      <c r="R1187" s="774"/>
      <c r="S1187" s="774"/>
      <c r="T1187" s="774"/>
      <c r="U1187" s="774"/>
      <c r="V1187" s="774"/>
      <c r="W1187" s="774"/>
      <c r="X1187" s="774"/>
      <c r="Y1187" s="774"/>
      <c r="Z1187" s="774"/>
      <c r="AA1187" s="774"/>
      <c r="AB1187" s="774"/>
    </row>
    <row r="1188">
      <c r="A1188" s="795"/>
      <c r="B1188" s="782"/>
      <c r="C1188" s="782"/>
      <c r="D1188" s="782"/>
      <c r="E1188" s="782"/>
      <c r="F1188" s="782"/>
      <c r="G1188" s="782"/>
      <c r="H1188" s="783">
        <f t="shared" si="542"/>
        <v>0</v>
      </c>
      <c r="I1188" s="784">
        <f>sum(H1188:H1190)</f>
        <v>0</v>
      </c>
      <c r="J1188" s="794"/>
      <c r="K1188" s="795"/>
      <c r="L1188" s="786">
        <v>0.0</v>
      </c>
      <c r="M1188" s="784">
        <f>(L1188-H1188)</f>
        <v>0</v>
      </c>
      <c r="N1188" s="782"/>
      <c r="O1188" s="784">
        <f t="shared" ref="O1188:O1189" si="561">sum(M1188,N1188)</f>
        <v>0</v>
      </c>
      <c r="P1188" s="786"/>
      <c r="Q1188" s="787"/>
      <c r="R1188" s="774"/>
      <c r="S1188" s="774"/>
      <c r="T1188" s="774"/>
      <c r="U1188" s="774"/>
      <c r="V1188" s="774"/>
      <c r="W1188" s="774"/>
      <c r="X1188" s="774"/>
      <c r="Y1188" s="774"/>
      <c r="Z1188" s="774"/>
      <c r="AA1188" s="774"/>
      <c r="AB1188" s="774"/>
    </row>
    <row r="1189">
      <c r="A1189" s="788" t="s">
        <v>77</v>
      </c>
      <c r="B1189" s="789"/>
      <c r="C1189" s="790"/>
      <c r="D1189" s="790"/>
      <c r="E1189" s="790"/>
      <c r="F1189" s="790"/>
      <c r="G1189" s="796"/>
      <c r="H1189" s="791">
        <f t="shared" si="542"/>
        <v>0</v>
      </c>
      <c r="I1189" s="306">
        <f>(I1188/60)</f>
        <v>0</v>
      </c>
      <c r="J1189" s="794"/>
      <c r="K1189" s="788" t="s">
        <v>77</v>
      </c>
      <c r="L1189" s="789">
        <v>0.0</v>
      </c>
      <c r="M1189" s="793">
        <f>(L1189-H1189-H1190)</f>
        <v>0</v>
      </c>
      <c r="N1189" s="790"/>
      <c r="O1189" s="792">
        <f t="shared" si="561"/>
        <v>0</v>
      </c>
      <c r="P1189" s="793"/>
      <c r="Q1189" s="787"/>
      <c r="R1189" s="774"/>
      <c r="S1189" s="774"/>
      <c r="T1189" s="774"/>
      <c r="U1189" s="774"/>
      <c r="V1189" s="774"/>
      <c r="W1189" s="774"/>
      <c r="X1189" s="774"/>
      <c r="Y1189" s="774"/>
      <c r="Z1189" s="774"/>
      <c r="AA1189" s="774"/>
      <c r="AB1189" s="774"/>
    </row>
    <row r="1190">
      <c r="A1190" s="788" t="s">
        <v>78</v>
      </c>
      <c r="B1190" s="789"/>
      <c r="C1190" s="790"/>
      <c r="D1190" s="790"/>
      <c r="E1190" s="790"/>
      <c r="F1190" s="790"/>
      <c r="G1190" s="796"/>
      <c r="H1190" s="791">
        <f t="shared" si="542"/>
        <v>0</v>
      </c>
      <c r="I1190" s="792"/>
      <c r="J1190" s="794"/>
      <c r="K1190" s="788" t="s">
        <v>78</v>
      </c>
      <c r="L1190" s="793" t="s">
        <v>79</v>
      </c>
      <c r="M1190" s="792" t="s">
        <v>79</v>
      </c>
      <c r="N1190" s="790"/>
      <c r="O1190" s="792" t="s">
        <v>79</v>
      </c>
      <c r="P1190" s="793"/>
      <c r="Q1190" s="787"/>
      <c r="R1190" s="774"/>
      <c r="S1190" s="774"/>
      <c r="T1190" s="774"/>
      <c r="U1190" s="774"/>
      <c r="V1190" s="774"/>
      <c r="W1190" s="774"/>
      <c r="X1190" s="774"/>
      <c r="Y1190" s="774"/>
      <c r="Z1190" s="774"/>
      <c r="AA1190" s="774"/>
      <c r="AB1190" s="774"/>
    </row>
    <row r="1191">
      <c r="A1191" s="801" t="s">
        <v>91</v>
      </c>
      <c r="B1191" s="779">
        <f t="shared" ref="B1191:G1191" si="562"> sum(B1192, B1193, B1194, B1195,B1196,B1197)</f>
        <v>0</v>
      </c>
      <c r="C1191" s="779">
        <f t="shared" si="562"/>
        <v>0</v>
      </c>
      <c r="D1191" s="779">
        <f t="shared" si="562"/>
        <v>0</v>
      </c>
      <c r="E1191" s="779">
        <f t="shared" si="562"/>
        <v>0</v>
      </c>
      <c r="F1191" s="779">
        <f t="shared" si="562"/>
        <v>0</v>
      </c>
      <c r="G1191" s="779">
        <f t="shared" si="562"/>
        <v>0</v>
      </c>
      <c r="H1191" s="780">
        <f t="shared" si="542"/>
        <v>0</v>
      </c>
      <c r="I1191" s="779">
        <v>0.0</v>
      </c>
      <c r="J1191" s="773"/>
      <c r="K1191" s="801" t="s">
        <v>91</v>
      </c>
      <c r="L1191" s="798"/>
      <c r="M1191" s="798"/>
      <c r="N1191" s="798"/>
      <c r="O1191" s="798"/>
      <c r="P1191" s="798"/>
      <c r="Q1191" s="774"/>
      <c r="R1191" s="774"/>
      <c r="S1191" s="774"/>
      <c r="T1191" s="774"/>
      <c r="U1191" s="774"/>
      <c r="V1191" s="774"/>
      <c r="W1191" s="774"/>
      <c r="X1191" s="774"/>
      <c r="Y1191" s="774"/>
      <c r="Z1191" s="774"/>
      <c r="AA1191" s="774"/>
      <c r="AB1191" s="774"/>
    </row>
    <row r="1192">
      <c r="A1192" s="781"/>
      <c r="B1192" s="782"/>
      <c r="C1192" s="782"/>
      <c r="D1192" s="782"/>
      <c r="E1192" s="782"/>
      <c r="F1192" s="782"/>
      <c r="G1192" s="782"/>
      <c r="H1192" s="783">
        <f t="shared" si="542"/>
        <v>0</v>
      </c>
      <c r="I1192" s="784">
        <f>sum(H1192:H1194)</f>
        <v>0</v>
      </c>
      <c r="J1192" s="794"/>
      <c r="K1192" s="781"/>
      <c r="L1192" s="786">
        <v>0.0</v>
      </c>
      <c r="M1192" s="784">
        <f>(L1192-H1192)</f>
        <v>0</v>
      </c>
      <c r="N1192" s="782"/>
      <c r="O1192" s="784">
        <f t="shared" ref="O1192:O1193" si="563">sum(M1192,N1192)</f>
        <v>0</v>
      </c>
      <c r="P1192" s="784"/>
      <c r="Q1192" s="787"/>
      <c r="R1192" s="774"/>
      <c r="S1192" s="774"/>
      <c r="T1192" s="774"/>
      <c r="U1192" s="774"/>
      <c r="V1192" s="774"/>
      <c r="W1192" s="774"/>
      <c r="X1192" s="774"/>
      <c r="Y1192" s="774"/>
      <c r="Z1192" s="774"/>
      <c r="AA1192" s="774"/>
      <c r="AB1192" s="774"/>
    </row>
    <row r="1193">
      <c r="A1193" s="788" t="s">
        <v>77</v>
      </c>
      <c r="B1193" s="789"/>
      <c r="C1193" s="790"/>
      <c r="D1193" s="790"/>
      <c r="E1193" s="790"/>
      <c r="F1193" s="790"/>
      <c r="G1193" s="796"/>
      <c r="H1193" s="791">
        <f t="shared" si="542"/>
        <v>0</v>
      </c>
      <c r="I1193" s="306">
        <f>(I1192/60)</f>
        <v>0</v>
      </c>
      <c r="J1193" s="794"/>
      <c r="K1193" s="788" t="s">
        <v>77</v>
      </c>
      <c r="L1193" s="789">
        <v>0.0</v>
      </c>
      <c r="M1193" s="793">
        <f>(L1193-H1193-H1194)</f>
        <v>0</v>
      </c>
      <c r="N1193" s="790"/>
      <c r="O1193" s="792">
        <f t="shared" si="563"/>
        <v>0</v>
      </c>
      <c r="P1193" s="792"/>
      <c r="Q1193" s="787"/>
      <c r="R1193" s="774"/>
      <c r="S1193" s="774"/>
      <c r="T1193" s="774"/>
      <c r="U1193" s="774"/>
      <c r="V1193" s="774"/>
      <c r="W1193" s="774"/>
      <c r="X1193" s="774"/>
      <c r="Y1193" s="774"/>
      <c r="Z1193" s="774"/>
      <c r="AA1193" s="774"/>
      <c r="AB1193" s="774"/>
    </row>
    <row r="1194">
      <c r="A1194" s="788" t="s">
        <v>78</v>
      </c>
      <c r="B1194" s="789"/>
      <c r="C1194" s="790"/>
      <c r="D1194" s="790"/>
      <c r="E1194" s="790"/>
      <c r="F1194" s="790"/>
      <c r="G1194" s="796"/>
      <c r="H1194" s="791">
        <f t="shared" si="542"/>
        <v>0</v>
      </c>
      <c r="I1194" s="792"/>
      <c r="J1194" s="794"/>
      <c r="K1194" s="788" t="s">
        <v>78</v>
      </c>
      <c r="L1194" s="793" t="s">
        <v>79</v>
      </c>
      <c r="M1194" s="792" t="s">
        <v>79</v>
      </c>
      <c r="N1194" s="790"/>
      <c r="O1194" s="792" t="s">
        <v>79</v>
      </c>
      <c r="P1194" s="792"/>
      <c r="Q1194" s="787"/>
      <c r="R1194" s="774"/>
      <c r="S1194" s="774"/>
      <c r="T1194" s="774"/>
      <c r="U1194" s="774"/>
      <c r="V1194" s="774"/>
      <c r="W1194" s="774"/>
      <c r="X1194" s="774"/>
      <c r="Y1194" s="774"/>
      <c r="Z1194" s="774"/>
      <c r="AA1194" s="774"/>
      <c r="AB1194" s="774"/>
    </row>
    <row r="1195">
      <c r="A1195" s="781"/>
      <c r="B1195" s="782"/>
      <c r="C1195" s="782"/>
      <c r="D1195" s="782"/>
      <c r="E1195" s="782"/>
      <c r="F1195" s="782"/>
      <c r="G1195" s="782"/>
      <c r="H1195" s="783">
        <f t="shared" si="542"/>
        <v>0</v>
      </c>
      <c r="I1195" s="784">
        <f>sum(H1195:H1197)</f>
        <v>0</v>
      </c>
      <c r="J1195" s="794"/>
      <c r="K1195" s="781"/>
      <c r="L1195" s="786">
        <v>0.0</v>
      </c>
      <c r="M1195" s="784">
        <f>(L1195-H1195)</f>
        <v>0</v>
      </c>
      <c r="N1195" s="782"/>
      <c r="O1195" s="784">
        <f t="shared" ref="O1195:O1196" si="564">sum(M1195,N1195)</f>
        <v>0</v>
      </c>
      <c r="P1195" s="784"/>
      <c r="Q1195" s="787"/>
      <c r="R1195" s="774"/>
      <c r="S1195" s="774"/>
      <c r="T1195" s="774"/>
      <c r="U1195" s="774"/>
      <c r="V1195" s="774"/>
      <c r="W1195" s="774"/>
      <c r="X1195" s="774"/>
      <c r="Y1195" s="774"/>
      <c r="Z1195" s="774"/>
      <c r="AA1195" s="774"/>
      <c r="AB1195" s="774"/>
    </row>
    <row r="1196">
      <c r="A1196" s="788" t="s">
        <v>77</v>
      </c>
      <c r="B1196" s="789"/>
      <c r="C1196" s="790"/>
      <c r="D1196" s="790"/>
      <c r="E1196" s="790"/>
      <c r="F1196" s="790"/>
      <c r="G1196" s="796"/>
      <c r="H1196" s="791">
        <f t="shared" si="542"/>
        <v>0</v>
      </c>
      <c r="I1196" s="306">
        <f>(I1195/60)</f>
        <v>0</v>
      </c>
      <c r="J1196" s="794"/>
      <c r="K1196" s="788" t="s">
        <v>77</v>
      </c>
      <c r="L1196" s="789">
        <v>0.0</v>
      </c>
      <c r="M1196" s="793">
        <f>(L1196-H1196-H1197)</f>
        <v>0</v>
      </c>
      <c r="N1196" s="790"/>
      <c r="O1196" s="792">
        <f t="shared" si="564"/>
        <v>0</v>
      </c>
      <c r="P1196" s="793"/>
      <c r="Q1196" s="787"/>
      <c r="R1196" s="774"/>
      <c r="S1196" s="774"/>
      <c r="T1196" s="774"/>
      <c r="U1196" s="774"/>
      <c r="V1196" s="774"/>
      <c r="W1196" s="774"/>
      <c r="X1196" s="774"/>
      <c r="Y1196" s="774"/>
      <c r="Z1196" s="774"/>
      <c r="AA1196" s="774"/>
      <c r="AB1196" s="774"/>
    </row>
    <row r="1197">
      <c r="A1197" s="788" t="s">
        <v>78</v>
      </c>
      <c r="B1197" s="789"/>
      <c r="C1197" s="790"/>
      <c r="D1197" s="790"/>
      <c r="E1197" s="790"/>
      <c r="F1197" s="790"/>
      <c r="G1197" s="796"/>
      <c r="H1197" s="791">
        <f t="shared" si="542"/>
        <v>0</v>
      </c>
      <c r="I1197" s="792"/>
      <c r="J1197" s="794"/>
      <c r="K1197" s="788" t="s">
        <v>78</v>
      </c>
      <c r="L1197" s="793" t="s">
        <v>79</v>
      </c>
      <c r="M1197" s="792" t="s">
        <v>79</v>
      </c>
      <c r="N1197" s="790"/>
      <c r="O1197" s="792" t="s">
        <v>79</v>
      </c>
      <c r="P1197" s="793"/>
      <c r="Q1197" s="787"/>
      <c r="R1197" s="774"/>
      <c r="S1197" s="774"/>
      <c r="T1197" s="774"/>
      <c r="U1197" s="774"/>
      <c r="V1197" s="774"/>
      <c r="W1197" s="774"/>
      <c r="X1197" s="774"/>
      <c r="Y1197" s="774"/>
      <c r="Z1197" s="774"/>
      <c r="AA1197" s="774"/>
      <c r="AB1197" s="774"/>
    </row>
    <row r="1198">
      <c r="A1198" s="831"/>
      <c r="B1198" s="832"/>
      <c r="C1198" s="832"/>
      <c r="D1198" s="832"/>
      <c r="E1198" s="832"/>
      <c r="F1198" s="832"/>
      <c r="G1198" s="832"/>
      <c r="H1198" s="832"/>
      <c r="I1198" s="832"/>
      <c r="J1198" s="773"/>
      <c r="K1198" s="831"/>
      <c r="L1198" s="798"/>
      <c r="M1198" s="798"/>
      <c r="N1198" s="798"/>
      <c r="O1198" s="798"/>
      <c r="P1198" s="779"/>
      <c r="Q1198" s="774"/>
      <c r="R1198" s="774"/>
      <c r="S1198" s="774"/>
      <c r="T1198" s="774"/>
      <c r="U1198" s="774"/>
      <c r="V1198" s="774"/>
      <c r="W1198" s="774"/>
      <c r="X1198" s="774"/>
      <c r="Y1198" s="774"/>
      <c r="Z1198" s="774"/>
      <c r="AA1198" s="774"/>
      <c r="AB1198" s="774"/>
    </row>
    <row r="1199">
      <c r="A1199" s="833" t="s">
        <v>121</v>
      </c>
      <c r="B1199" s="777">
        <f t="shared" ref="B1199:H1199" si="565">SUM(B1140,B1143, B1146, B1149, B1153,B1156, B1159, B1162,B1166,B1169,B1172,B1175,  B1179,B1182,B1185,B1188,B1192, B1195)</f>
        <v>26</v>
      </c>
      <c r="C1199" s="777">
        <f t="shared" si="565"/>
        <v>31</v>
      </c>
      <c r="D1199" s="777">
        <f t="shared" si="565"/>
        <v>38</v>
      </c>
      <c r="E1199" s="777">
        <f t="shared" si="565"/>
        <v>31</v>
      </c>
      <c r="F1199" s="777">
        <f t="shared" si="565"/>
        <v>27</v>
      </c>
      <c r="G1199" s="777">
        <f t="shared" si="565"/>
        <v>8</v>
      </c>
      <c r="H1199" s="777">
        <f t="shared" si="565"/>
        <v>161</v>
      </c>
      <c r="I1199" s="834"/>
      <c r="J1199" s="773"/>
      <c r="K1199" s="833" t="s">
        <v>121</v>
      </c>
      <c r="L1199" s="777">
        <f t="shared" ref="L1199:O1199" si="566">SUM(L1140,L1143, L1146, L1149, L1153,L1156, L1159, L1162,L1166,L1169,L1172,L1175,  L1179,L1182,L1185,L1188,L1192, L1195)</f>
        <v>325</v>
      </c>
      <c r="M1199" s="777">
        <f t="shared" si="566"/>
        <v>164</v>
      </c>
      <c r="N1199" s="777">
        <f t="shared" si="566"/>
        <v>205</v>
      </c>
      <c r="O1199" s="777">
        <f t="shared" si="566"/>
        <v>369</v>
      </c>
      <c r="P1199" s="777"/>
      <c r="Q1199" s="774"/>
      <c r="R1199" s="774"/>
      <c r="S1199" s="774"/>
      <c r="T1199" s="774"/>
      <c r="U1199" s="774"/>
      <c r="V1199" s="774"/>
      <c r="W1199" s="774"/>
      <c r="X1199" s="774"/>
      <c r="Y1199" s="774"/>
      <c r="Z1199" s="774"/>
      <c r="AA1199" s="774"/>
      <c r="AB1199" s="774"/>
    </row>
    <row r="1200">
      <c r="A1200" s="833" t="s">
        <v>77</v>
      </c>
      <c r="B1200" s="777">
        <f t="shared" ref="B1200:H1200" si="567">SUM(B1141,B1144, B1147, B1150, B1154,B1157, B1160, B1163,B1167,B1170,B1173,B1176,  B1180,B1183,B1186,B1189,B1193, B1196)</f>
        <v>0</v>
      </c>
      <c r="C1200" s="777">
        <f t="shared" si="567"/>
        <v>2</v>
      </c>
      <c r="D1200" s="777">
        <f t="shared" si="567"/>
        <v>2</v>
      </c>
      <c r="E1200" s="777">
        <f t="shared" si="567"/>
        <v>0</v>
      </c>
      <c r="F1200" s="777">
        <f t="shared" si="567"/>
        <v>0</v>
      </c>
      <c r="G1200" s="777">
        <f t="shared" si="567"/>
        <v>0</v>
      </c>
      <c r="H1200" s="777">
        <f t="shared" si="567"/>
        <v>4</v>
      </c>
      <c r="I1200" s="834"/>
      <c r="J1200" s="773"/>
      <c r="K1200" s="777" t="s">
        <v>77</v>
      </c>
      <c r="L1200" s="777">
        <f t="shared" ref="L1200:O1200" si="568">SUM(L1141,L1144, L1147, L1150, L1154,L1157, L1160, L1163,L1167,L1170,L1173,L1176,  L1180,L1183,L1186,L1189,L1193, L1196)</f>
        <v>32</v>
      </c>
      <c r="M1200" s="777">
        <f t="shared" si="568"/>
        <v>12</v>
      </c>
      <c r="N1200" s="777">
        <f t="shared" si="568"/>
        <v>35</v>
      </c>
      <c r="O1200" s="777">
        <f t="shared" si="568"/>
        <v>47</v>
      </c>
      <c r="P1200" s="777"/>
      <c r="Q1200" s="774"/>
      <c r="R1200" s="774"/>
      <c r="S1200" s="774"/>
      <c r="T1200" s="774"/>
      <c r="U1200" s="774"/>
      <c r="V1200" s="774"/>
      <c r="W1200" s="774"/>
      <c r="X1200" s="774"/>
      <c r="Y1200" s="774"/>
      <c r="Z1200" s="774"/>
      <c r="AA1200" s="774"/>
      <c r="AB1200" s="774"/>
    </row>
    <row r="1201">
      <c r="A1201" s="833" t="s">
        <v>78</v>
      </c>
      <c r="B1201" s="777">
        <f t="shared" ref="B1201:H1201" si="569">SUM(B1142,B1145, B1148, B1151, B1155,B1158, B1161, B1164,B1168,B1171,B1174,B1177,  B1181,B1184,B1187,B1190,B1194, B1197)</f>
        <v>3</v>
      </c>
      <c r="C1201" s="777">
        <f t="shared" si="569"/>
        <v>7</v>
      </c>
      <c r="D1201" s="777">
        <f t="shared" si="569"/>
        <v>4</v>
      </c>
      <c r="E1201" s="777">
        <f t="shared" si="569"/>
        <v>0</v>
      </c>
      <c r="F1201" s="777">
        <f t="shared" si="569"/>
        <v>1</v>
      </c>
      <c r="G1201" s="777">
        <f t="shared" si="569"/>
        <v>1</v>
      </c>
      <c r="H1201" s="777">
        <f t="shared" si="569"/>
        <v>16</v>
      </c>
      <c r="I1201" s="834"/>
      <c r="J1201" s="773"/>
      <c r="K1201" s="777" t="s">
        <v>78</v>
      </c>
      <c r="L1201" s="777">
        <f t="shared" ref="L1201:O1201" si="570">SUM(L1142,L1145, L1148, L1151, L1155,L1158, L1161, L1164,L1168,L1171,L1174,L1177,  L1181,L1184,L1187,L1190,L1194, L1197)</f>
        <v>0</v>
      </c>
      <c r="M1201" s="777">
        <f t="shared" si="570"/>
        <v>0</v>
      </c>
      <c r="N1201" s="777">
        <f t="shared" si="570"/>
        <v>0</v>
      </c>
      <c r="O1201" s="777">
        <f t="shared" si="570"/>
        <v>0</v>
      </c>
      <c r="P1201" s="777"/>
      <c r="Q1201" s="774"/>
      <c r="R1201" s="774"/>
      <c r="S1201" s="774"/>
      <c r="T1201" s="774"/>
      <c r="U1201" s="774"/>
      <c r="V1201" s="774"/>
      <c r="W1201" s="774"/>
      <c r="X1201" s="774"/>
      <c r="Y1201" s="774"/>
      <c r="Z1201" s="774"/>
      <c r="AA1201" s="774"/>
      <c r="AB1201" s="774"/>
    </row>
    <row r="1202">
      <c r="A1202" s="831" t="s">
        <v>9</v>
      </c>
      <c r="B1202" s="779">
        <f t="shared" ref="B1202:H1202" si="571">sum(B1199:B1201)</f>
        <v>29</v>
      </c>
      <c r="C1202" s="779">
        <f t="shared" si="571"/>
        <v>40</v>
      </c>
      <c r="D1202" s="779">
        <f t="shared" si="571"/>
        <v>44</v>
      </c>
      <c r="E1202" s="779">
        <f t="shared" si="571"/>
        <v>31</v>
      </c>
      <c r="F1202" s="779">
        <f t="shared" si="571"/>
        <v>28</v>
      </c>
      <c r="G1202" s="779">
        <f t="shared" si="571"/>
        <v>9</v>
      </c>
      <c r="H1202" s="779">
        <f t="shared" si="571"/>
        <v>181</v>
      </c>
      <c r="I1202" s="832"/>
      <c r="J1202" s="773"/>
      <c r="K1202" s="835" t="s">
        <v>9</v>
      </c>
      <c r="L1202" s="779">
        <f t="shared" ref="L1202:O1202" si="572">sum(L1199:L1201)</f>
        <v>357</v>
      </c>
      <c r="M1202" s="779">
        <f t="shared" si="572"/>
        <v>176</v>
      </c>
      <c r="N1202" s="779">
        <f t="shared" si="572"/>
        <v>240</v>
      </c>
      <c r="O1202" s="779">
        <f t="shared" si="572"/>
        <v>416</v>
      </c>
      <c r="P1202" s="835"/>
      <c r="Q1202" s="774"/>
      <c r="R1202" s="774"/>
      <c r="S1202" s="774"/>
      <c r="T1202" s="774"/>
      <c r="U1202" s="774"/>
      <c r="V1202" s="774"/>
      <c r="W1202" s="774"/>
      <c r="X1202" s="774"/>
      <c r="Y1202" s="774"/>
      <c r="Z1202" s="774"/>
      <c r="AA1202" s="774"/>
      <c r="AB1202" s="774"/>
    </row>
    <row r="1203">
      <c r="A1203" s="815"/>
      <c r="B1203" s="814"/>
      <c r="C1203" s="814"/>
      <c r="D1203" s="814"/>
      <c r="E1203" s="814"/>
      <c r="F1203" s="814"/>
      <c r="G1203" s="814"/>
      <c r="H1203" s="836"/>
      <c r="I1203" s="814"/>
      <c r="J1203" s="815"/>
      <c r="K1203" s="815"/>
      <c r="L1203" s="815"/>
      <c r="M1203" s="815"/>
      <c r="N1203" s="815"/>
      <c r="O1203" s="815"/>
      <c r="P1203" s="815"/>
      <c r="Q1203" s="815"/>
      <c r="R1203" s="815"/>
      <c r="S1203" s="815"/>
      <c r="T1203" s="815"/>
      <c r="U1203" s="815"/>
      <c r="V1203" s="815"/>
      <c r="W1203" s="815"/>
      <c r="X1203" s="815"/>
      <c r="Y1203" s="815"/>
      <c r="Z1203" s="815"/>
      <c r="AA1203" s="815"/>
      <c r="AB1203" s="815"/>
    </row>
    <row r="1204">
      <c r="A1204" s="831" t="s">
        <v>123</v>
      </c>
      <c r="B1204" s="831" t="s">
        <v>2</v>
      </c>
      <c r="C1204" s="831" t="s">
        <v>3</v>
      </c>
      <c r="D1204" s="831" t="s">
        <v>4</v>
      </c>
      <c r="E1204" s="831" t="s">
        <v>5</v>
      </c>
      <c r="F1204" s="831" t="s">
        <v>6</v>
      </c>
      <c r="G1204" s="831" t="s">
        <v>7</v>
      </c>
      <c r="H1204" s="831" t="s">
        <v>9</v>
      </c>
      <c r="I1204" s="774"/>
      <c r="J1204" s="774"/>
      <c r="K1204" s="774"/>
      <c r="L1204" s="774"/>
      <c r="M1204" s="774"/>
      <c r="N1204" s="774"/>
      <c r="O1204" s="774"/>
      <c r="P1204" s="774"/>
      <c r="Q1204" s="774"/>
      <c r="R1204" s="774"/>
      <c r="S1204" s="774"/>
      <c r="T1204" s="774"/>
      <c r="U1204" s="774"/>
      <c r="V1204" s="774"/>
      <c r="W1204" s="774"/>
      <c r="X1204" s="774"/>
      <c r="Y1204" s="774"/>
      <c r="Z1204" s="774"/>
      <c r="AA1204" s="774"/>
      <c r="AB1204" s="774"/>
    </row>
    <row r="1205">
      <c r="A1205" s="833" t="s">
        <v>124</v>
      </c>
      <c r="B1205" s="833">
        <f t="shared" ref="B1205:H1205" si="573">sum(B1200:B1201)</f>
        <v>3</v>
      </c>
      <c r="C1205" s="833">
        <f t="shared" si="573"/>
        <v>9</v>
      </c>
      <c r="D1205" s="833">
        <f t="shared" si="573"/>
        <v>6</v>
      </c>
      <c r="E1205" s="833">
        <f t="shared" si="573"/>
        <v>0</v>
      </c>
      <c r="F1205" s="833">
        <f t="shared" si="573"/>
        <v>1</v>
      </c>
      <c r="G1205" s="833">
        <f t="shared" si="573"/>
        <v>1</v>
      </c>
      <c r="H1205" s="833">
        <f t="shared" si="573"/>
        <v>20</v>
      </c>
      <c r="I1205" s="774"/>
      <c r="J1205" s="774"/>
      <c r="K1205" s="774"/>
      <c r="L1205" s="774"/>
      <c r="M1205" s="774"/>
      <c r="N1205" s="774"/>
      <c r="O1205" s="774"/>
      <c r="P1205" s="774"/>
      <c r="Q1205" s="774"/>
      <c r="R1205" s="774"/>
      <c r="S1205" s="774"/>
      <c r="T1205" s="774"/>
      <c r="U1205" s="774"/>
      <c r="V1205" s="774"/>
      <c r="W1205" s="774"/>
      <c r="X1205" s="774"/>
      <c r="Y1205" s="774"/>
      <c r="Z1205" s="774"/>
      <c r="AA1205" s="774"/>
      <c r="AB1205" s="774"/>
    </row>
    <row r="1206">
      <c r="A1206" s="363" t="s">
        <v>126</v>
      </c>
      <c r="B1206" s="837">
        <f t="shared" ref="B1206:H1206" si="574">(B1205*30)</f>
        <v>90</v>
      </c>
      <c r="C1206" s="837">
        <f t="shared" si="574"/>
        <v>270</v>
      </c>
      <c r="D1206" s="837">
        <f t="shared" si="574"/>
        <v>180</v>
      </c>
      <c r="E1206" s="837">
        <f t="shared" si="574"/>
        <v>0</v>
      </c>
      <c r="F1206" s="837">
        <f t="shared" si="574"/>
        <v>30</v>
      </c>
      <c r="G1206" s="837">
        <f t="shared" si="574"/>
        <v>30</v>
      </c>
      <c r="H1206" s="837">
        <f t="shared" si="574"/>
        <v>600</v>
      </c>
      <c r="I1206" s="814"/>
      <c r="J1206" s="815"/>
      <c r="K1206" s="815"/>
      <c r="L1206" s="815"/>
      <c r="M1206" s="815"/>
      <c r="N1206" s="815"/>
      <c r="O1206" s="815"/>
      <c r="P1206" s="815"/>
      <c r="Q1206" s="815"/>
      <c r="R1206" s="815"/>
      <c r="S1206" s="815"/>
      <c r="T1206" s="815"/>
      <c r="U1206" s="815"/>
      <c r="V1206" s="815"/>
      <c r="W1206" s="815"/>
      <c r="X1206" s="815"/>
      <c r="Y1206" s="815"/>
      <c r="Z1206" s="815"/>
      <c r="AA1206" s="815"/>
      <c r="AB1206" s="815"/>
    </row>
    <row r="1207">
      <c r="A1207" s="816"/>
      <c r="B1207" s="817"/>
      <c r="C1207" s="817"/>
      <c r="D1207" s="817"/>
      <c r="E1207" s="817"/>
      <c r="F1207" s="817"/>
      <c r="G1207" s="817"/>
      <c r="H1207" s="818"/>
      <c r="I1207" s="814"/>
      <c r="J1207" s="815"/>
      <c r="K1207" s="815"/>
      <c r="L1207" s="815"/>
      <c r="M1207" s="815"/>
      <c r="N1207" s="815"/>
      <c r="O1207" s="815"/>
      <c r="P1207" s="815"/>
      <c r="Q1207" s="815"/>
      <c r="R1207" s="815"/>
      <c r="S1207" s="815"/>
      <c r="T1207" s="815"/>
      <c r="U1207" s="815"/>
      <c r="V1207" s="815"/>
      <c r="W1207" s="815"/>
      <c r="X1207" s="815"/>
      <c r="Y1207" s="815"/>
      <c r="Z1207" s="815"/>
      <c r="AA1207" s="815"/>
      <c r="AB1207" s="815"/>
    </row>
    <row r="1208">
      <c r="A1208" s="819"/>
      <c r="B1208" s="820"/>
      <c r="C1208" s="820"/>
      <c r="D1208" s="820"/>
      <c r="E1208" s="820"/>
      <c r="F1208" s="820"/>
      <c r="G1208" s="820"/>
      <c r="H1208" s="820"/>
      <c r="I1208" s="814"/>
      <c r="J1208" s="815"/>
      <c r="K1208" s="815"/>
      <c r="L1208" s="815"/>
      <c r="M1208" s="815"/>
      <c r="N1208" s="815"/>
      <c r="O1208" s="815"/>
      <c r="P1208" s="815"/>
      <c r="Q1208" s="815"/>
      <c r="R1208" s="815"/>
      <c r="S1208" s="815"/>
      <c r="T1208" s="815"/>
      <c r="U1208" s="815"/>
      <c r="V1208" s="815"/>
      <c r="W1208" s="815"/>
      <c r="X1208" s="815"/>
      <c r="Y1208" s="815"/>
      <c r="Z1208" s="815"/>
      <c r="AA1208" s="815"/>
      <c r="AB1208" s="815"/>
    </row>
    <row r="1209">
      <c r="A1209" s="815"/>
      <c r="B1209" s="814"/>
      <c r="C1209" s="814"/>
      <c r="D1209" s="814"/>
      <c r="E1209" s="814"/>
      <c r="F1209" s="814"/>
      <c r="G1209" s="814"/>
      <c r="H1209" s="836"/>
      <c r="I1209" s="814"/>
      <c r="J1209" s="815"/>
      <c r="K1209" s="815"/>
      <c r="L1209" s="815"/>
      <c r="M1209" s="815"/>
      <c r="N1209" s="815"/>
      <c r="O1209" s="815"/>
      <c r="P1209" s="815"/>
      <c r="Q1209" s="815"/>
      <c r="R1209" s="815"/>
      <c r="S1209" s="815"/>
      <c r="T1209" s="815"/>
      <c r="U1209" s="815"/>
      <c r="V1209" s="815"/>
      <c r="W1209" s="815"/>
      <c r="X1209" s="815"/>
      <c r="Y1209" s="815"/>
      <c r="Z1209" s="815"/>
      <c r="AA1209" s="815"/>
      <c r="AB1209" s="815"/>
    </row>
    <row r="1210">
      <c r="A1210" s="815"/>
      <c r="B1210" s="814"/>
      <c r="C1210" s="814"/>
      <c r="D1210" s="814"/>
      <c r="E1210" s="814"/>
      <c r="F1210" s="814"/>
      <c r="G1210" s="838" t="s">
        <v>35</v>
      </c>
      <c r="H1210" s="839" t="s">
        <v>36</v>
      </c>
      <c r="I1210" s="814"/>
      <c r="J1210" s="815"/>
      <c r="K1210" s="815"/>
      <c r="L1210" s="815"/>
      <c r="M1210" s="815"/>
      <c r="N1210" s="815"/>
      <c r="O1210" s="815"/>
      <c r="P1210" s="815"/>
      <c r="Q1210" s="815"/>
      <c r="R1210" s="815"/>
      <c r="S1210" s="815"/>
      <c r="T1210" s="815"/>
      <c r="U1210" s="815"/>
      <c r="V1210" s="815"/>
      <c r="W1210" s="815"/>
      <c r="X1210" s="815"/>
      <c r="Y1210" s="815"/>
      <c r="Z1210" s="815"/>
      <c r="AA1210" s="815"/>
      <c r="AB1210" s="815"/>
    </row>
    <row r="1211">
      <c r="A1211" s="825" t="s">
        <v>425</v>
      </c>
      <c r="B1211" s="814"/>
      <c r="C1211" s="814"/>
      <c r="D1211" s="814"/>
      <c r="E1211" s="814"/>
      <c r="F1211" s="814"/>
      <c r="G1211" s="232" t="s">
        <v>330</v>
      </c>
      <c r="H1211" s="840">
        <v>25.0</v>
      </c>
      <c r="I1211" s="814"/>
      <c r="J1211" s="815"/>
      <c r="K1211" s="815"/>
      <c r="L1211" s="815"/>
      <c r="M1211" s="815"/>
      <c r="N1211" s="815"/>
      <c r="O1211" s="815"/>
      <c r="P1211" s="815"/>
      <c r="Q1211" s="815"/>
      <c r="R1211" s="815"/>
      <c r="S1211" s="815"/>
      <c r="T1211" s="815"/>
      <c r="U1211" s="815"/>
      <c r="V1211" s="815"/>
      <c r="W1211" s="815"/>
      <c r="X1211" s="815"/>
      <c r="Y1211" s="815"/>
      <c r="Z1211" s="815"/>
      <c r="AA1211" s="815"/>
      <c r="AB1211" s="815"/>
    </row>
    <row r="1212">
      <c r="A1212" s="815"/>
      <c r="B1212" s="814"/>
      <c r="C1212" s="814"/>
      <c r="D1212" s="814"/>
      <c r="E1212" s="814"/>
      <c r="F1212" s="814"/>
      <c r="G1212" s="232" t="s">
        <v>365</v>
      </c>
      <c r="H1212" s="840">
        <v>46.0</v>
      </c>
      <c r="I1212" s="814"/>
      <c r="J1212" s="815"/>
      <c r="K1212" s="815"/>
      <c r="L1212" s="815"/>
      <c r="M1212" s="815"/>
      <c r="N1212" s="815"/>
      <c r="O1212" s="815"/>
      <c r="P1212" s="934" t="s">
        <v>100</v>
      </c>
      <c r="Q1212" s="815"/>
      <c r="R1212" s="815"/>
      <c r="S1212" s="815"/>
      <c r="T1212" s="815"/>
      <c r="U1212" s="815"/>
      <c r="V1212" s="815"/>
      <c r="W1212" s="815"/>
      <c r="X1212" s="815"/>
      <c r="Y1212" s="815"/>
      <c r="Z1212" s="815"/>
      <c r="AA1212" s="815"/>
      <c r="AB1212" s="815"/>
    </row>
    <row r="1213">
      <c r="A1213" s="815"/>
      <c r="B1213" s="814"/>
      <c r="C1213" s="814"/>
      <c r="D1213" s="814"/>
      <c r="E1213" s="814"/>
      <c r="F1213" s="814"/>
      <c r="G1213" s="232" t="s">
        <v>399</v>
      </c>
      <c r="H1213" s="840">
        <v>31.0</v>
      </c>
      <c r="I1213" s="814"/>
      <c r="J1213" s="815"/>
      <c r="K1213" s="815"/>
      <c r="L1213" s="815"/>
      <c r="M1213" s="815"/>
      <c r="N1213" s="815"/>
      <c r="O1213" s="815"/>
      <c r="P1213" s="934"/>
      <c r="Q1213" s="815"/>
      <c r="R1213" s="815"/>
      <c r="S1213" s="815"/>
      <c r="T1213" s="815"/>
      <c r="U1213" s="815"/>
      <c r="V1213" s="815"/>
      <c r="W1213" s="815"/>
      <c r="X1213" s="815"/>
      <c r="Y1213" s="815"/>
      <c r="Z1213" s="815"/>
      <c r="AA1213" s="815"/>
      <c r="AB1213" s="815"/>
    </row>
    <row r="1214">
      <c r="A1214" s="815"/>
      <c r="B1214" s="814"/>
      <c r="C1214" s="814"/>
      <c r="D1214" s="814"/>
      <c r="E1214" s="814"/>
      <c r="F1214" s="814"/>
      <c r="G1214" s="232" t="s">
        <v>418</v>
      </c>
      <c r="H1214" s="840">
        <f>(H1202)</f>
        <v>181</v>
      </c>
      <c r="I1214" s="814"/>
      <c r="J1214" s="815"/>
      <c r="K1214" s="815"/>
      <c r="L1214" s="815"/>
      <c r="M1214" s="815"/>
      <c r="N1214" s="815"/>
      <c r="O1214" s="815"/>
      <c r="P1214" s="934"/>
      <c r="Q1214" s="815"/>
      <c r="R1214" s="815"/>
      <c r="S1214" s="815"/>
      <c r="T1214" s="815"/>
      <c r="U1214" s="815"/>
      <c r="V1214" s="815"/>
      <c r="W1214" s="815"/>
      <c r="X1214" s="815"/>
      <c r="Y1214" s="815"/>
      <c r="Z1214" s="815"/>
      <c r="AA1214" s="815"/>
      <c r="AB1214" s="815"/>
    </row>
    <row r="1215">
      <c r="A1215" s="815"/>
      <c r="B1215" s="814"/>
      <c r="C1215" s="814"/>
      <c r="D1215" s="814"/>
      <c r="E1215" s="814"/>
      <c r="F1215" s="814"/>
      <c r="G1215" s="838" t="s">
        <v>9</v>
      </c>
      <c r="H1215" s="841">
        <f>SUM(H1211:H1214)</f>
        <v>283</v>
      </c>
      <c r="I1215" s="814"/>
      <c r="J1215" s="815"/>
      <c r="K1215" s="815"/>
      <c r="L1215" s="815"/>
      <c r="M1215" s="815"/>
      <c r="N1215" s="815"/>
      <c r="O1215" s="815"/>
      <c r="P1215" s="815"/>
      <c r="Q1215" s="815"/>
      <c r="R1215" s="815"/>
      <c r="S1215" s="815"/>
      <c r="T1215" s="815"/>
      <c r="U1215" s="815"/>
      <c r="V1215" s="815"/>
      <c r="W1215" s="815"/>
      <c r="X1215" s="815"/>
      <c r="Y1215" s="815"/>
      <c r="Z1215" s="815"/>
      <c r="AA1215" s="815"/>
      <c r="AB1215" s="815"/>
    </row>
    <row r="1216">
      <c r="A1216" s="815"/>
      <c r="B1216" s="814"/>
      <c r="C1216" s="814"/>
      <c r="D1216" s="814"/>
      <c r="E1216" s="814"/>
      <c r="F1216" s="814"/>
      <c r="G1216" s="814"/>
      <c r="H1216" s="836"/>
      <c r="I1216" s="814"/>
      <c r="J1216" s="815"/>
      <c r="K1216" s="815"/>
      <c r="L1216" s="815"/>
      <c r="M1216" s="815"/>
      <c r="N1216" s="815"/>
      <c r="O1216" s="815"/>
      <c r="P1216" s="815"/>
      <c r="Q1216" s="815"/>
      <c r="R1216" s="815"/>
      <c r="S1216" s="815"/>
      <c r="T1216" s="815"/>
      <c r="U1216" s="815"/>
      <c r="V1216" s="815"/>
      <c r="W1216" s="815"/>
      <c r="X1216" s="815"/>
      <c r="Y1216" s="815"/>
      <c r="Z1216" s="815"/>
      <c r="AA1216" s="815"/>
      <c r="AB1216" s="815"/>
    </row>
    <row r="1217">
      <c r="A1217" s="815"/>
      <c r="B1217" s="814"/>
      <c r="C1217" s="814"/>
      <c r="D1217" s="814"/>
      <c r="E1217" s="814"/>
      <c r="F1217" s="814"/>
      <c r="G1217" s="842" t="s">
        <v>131</v>
      </c>
      <c r="H1217" s="843">
        <f>(2500-H1215)</f>
        <v>2217</v>
      </c>
      <c r="I1217" s="844">
        <f>(H1215/3500)</f>
        <v>0.08085714286</v>
      </c>
      <c r="J1217" s="815"/>
      <c r="K1217" s="815"/>
      <c r="L1217" s="815"/>
      <c r="M1217" s="815"/>
      <c r="N1217" s="815"/>
      <c r="O1217" s="815"/>
      <c r="P1217" s="815"/>
      <c r="Q1217" s="815"/>
      <c r="R1217" s="815"/>
      <c r="S1217" s="815"/>
      <c r="T1217" s="815"/>
      <c r="U1217" s="815"/>
      <c r="V1217" s="815"/>
      <c r="W1217" s="815"/>
      <c r="X1217" s="815"/>
      <c r="Y1217" s="815"/>
      <c r="Z1217" s="815"/>
      <c r="AA1217" s="815"/>
      <c r="AB1217" s="815"/>
    </row>
    <row r="1218">
      <c r="A1218" s="815"/>
      <c r="B1218" s="814"/>
      <c r="C1218" s="814"/>
      <c r="D1218" s="814"/>
      <c r="E1218" s="814"/>
      <c r="F1218" s="814"/>
      <c r="G1218" s="404"/>
      <c r="H1218" s="970"/>
      <c r="I1218" s="971"/>
      <c r="J1218" s="815"/>
      <c r="K1218" s="815"/>
      <c r="L1218" s="815"/>
      <c r="M1218" s="815"/>
      <c r="N1218" s="815"/>
      <c r="O1218" s="815"/>
      <c r="P1218" s="815"/>
      <c r="Q1218" s="815"/>
      <c r="R1218" s="815"/>
      <c r="S1218" s="815"/>
      <c r="T1218" s="815"/>
      <c r="U1218" s="815"/>
      <c r="V1218" s="815"/>
      <c r="W1218" s="815"/>
      <c r="X1218" s="815"/>
      <c r="Y1218" s="815"/>
      <c r="Z1218" s="815"/>
      <c r="AA1218" s="815"/>
      <c r="AB1218" s="815"/>
    </row>
    <row r="1219">
      <c r="A1219" s="770" t="s">
        <v>404</v>
      </c>
      <c r="B1219" s="771">
        <v>18.0</v>
      </c>
      <c r="C1219" s="771">
        <v>19.0</v>
      </c>
      <c r="D1219" s="771">
        <v>20.0</v>
      </c>
      <c r="E1219" s="771">
        <v>21.0</v>
      </c>
      <c r="F1219" s="771">
        <v>22.0</v>
      </c>
      <c r="G1219" s="771">
        <v>23.0</v>
      </c>
      <c r="H1219" s="772"/>
      <c r="I1219" s="772"/>
      <c r="J1219" s="773"/>
      <c r="K1219" s="770" t="s">
        <v>404</v>
      </c>
      <c r="L1219" s="772"/>
      <c r="M1219" s="772"/>
      <c r="N1219" s="772"/>
      <c r="O1219" s="772"/>
      <c r="P1219" s="772"/>
      <c r="Q1219" s="774"/>
      <c r="R1219" s="774"/>
      <c r="S1219" s="774"/>
      <c r="T1219" s="774"/>
      <c r="U1219" s="774"/>
      <c r="V1219" s="774"/>
      <c r="W1219" s="774"/>
      <c r="X1219" s="774"/>
      <c r="Y1219" s="774"/>
      <c r="Z1219" s="774"/>
      <c r="AA1219" s="774"/>
      <c r="AB1219" s="774"/>
    </row>
    <row r="1220">
      <c r="A1220" s="290" t="s">
        <v>144</v>
      </c>
      <c r="B1220" s="849" t="s">
        <v>2</v>
      </c>
      <c r="C1220" s="849" t="s">
        <v>3</v>
      </c>
      <c r="D1220" s="849" t="s">
        <v>4</v>
      </c>
      <c r="E1220" s="849" t="s">
        <v>5</v>
      </c>
      <c r="F1220" s="849" t="s">
        <v>6</v>
      </c>
      <c r="G1220" s="849" t="s">
        <v>7</v>
      </c>
      <c r="H1220" s="850" t="s">
        <v>9</v>
      </c>
      <c r="I1220" s="849" t="s">
        <v>71</v>
      </c>
      <c r="J1220" s="851"/>
      <c r="K1220" s="290" t="s">
        <v>144</v>
      </c>
      <c r="L1220" s="290" t="s">
        <v>72</v>
      </c>
      <c r="M1220" s="290" t="s">
        <v>13</v>
      </c>
      <c r="N1220" s="363" t="s">
        <v>73</v>
      </c>
      <c r="O1220" s="363" t="s">
        <v>133</v>
      </c>
      <c r="P1220" s="363" t="s">
        <v>74</v>
      </c>
      <c r="Q1220" s="815"/>
      <c r="R1220" s="815"/>
      <c r="S1220" s="815"/>
      <c r="T1220" s="815"/>
      <c r="U1220" s="815"/>
      <c r="V1220" s="815"/>
      <c r="W1220" s="815"/>
      <c r="X1220" s="815"/>
      <c r="Y1220" s="815"/>
      <c r="Z1220" s="815"/>
      <c r="AA1220" s="815"/>
      <c r="AB1220" s="815"/>
    </row>
    <row r="1221">
      <c r="A1221" s="364" t="s">
        <v>1</v>
      </c>
      <c r="B1221" s="852"/>
      <c r="C1221" s="852"/>
      <c r="D1221" s="852"/>
      <c r="E1221" s="852"/>
      <c r="F1221" s="852"/>
      <c r="G1221" s="852"/>
      <c r="H1221" s="853"/>
      <c r="I1221" s="852"/>
      <c r="J1221" s="851"/>
      <c r="K1221" s="854" t="s">
        <v>1</v>
      </c>
      <c r="L1221" s="855"/>
      <c r="M1221" s="855"/>
      <c r="N1221" s="855"/>
      <c r="O1221" s="855"/>
      <c r="P1221" s="855"/>
      <c r="Q1221" s="815"/>
      <c r="R1221" s="815"/>
      <c r="S1221" s="815"/>
      <c r="T1221" s="815"/>
      <c r="U1221" s="815"/>
      <c r="V1221" s="815"/>
      <c r="W1221" s="815"/>
      <c r="X1221" s="815"/>
      <c r="Y1221" s="815"/>
      <c r="Z1221" s="815"/>
      <c r="AA1221" s="815"/>
      <c r="AB1221" s="815"/>
    </row>
    <row r="1222">
      <c r="A1222" s="856" t="s">
        <v>275</v>
      </c>
      <c r="B1222" s="831">
        <f t="shared" ref="B1222:H1222" si="575"> sum(B1223:B1228)</f>
        <v>0</v>
      </c>
      <c r="C1222" s="831">
        <f t="shared" si="575"/>
        <v>2</v>
      </c>
      <c r="D1222" s="831">
        <f t="shared" si="575"/>
        <v>7</v>
      </c>
      <c r="E1222" s="831">
        <f t="shared" si="575"/>
        <v>7</v>
      </c>
      <c r="F1222" s="831">
        <f t="shared" si="575"/>
        <v>11</v>
      </c>
      <c r="G1222" s="831">
        <f t="shared" si="575"/>
        <v>1</v>
      </c>
      <c r="H1222" s="831">
        <f t="shared" si="575"/>
        <v>28</v>
      </c>
      <c r="I1222" s="857"/>
      <c r="J1222" s="851"/>
      <c r="K1222" s="856" t="s">
        <v>275</v>
      </c>
      <c r="L1222" s="858"/>
      <c r="M1222" s="858"/>
      <c r="N1222" s="858"/>
      <c r="O1222" s="858"/>
      <c r="P1222" s="858"/>
      <c r="Q1222" s="815"/>
      <c r="R1222" s="815"/>
      <c r="S1222" s="815"/>
      <c r="T1222" s="815"/>
      <c r="U1222" s="815"/>
      <c r="V1222" s="815"/>
      <c r="W1222" s="815"/>
      <c r="X1222" s="815"/>
      <c r="Y1222" s="815"/>
      <c r="Z1222" s="815"/>
      <c r="AA1222" s="815"/>
      <c r="AB1222" s="815"/>
    </row>
    <row r="1223">
      <c r="A1223" s="368" t="s">
        <v>145</v>
      </c>
      <c r="B1223" s="859">
        <v>0.0</v>
      </c>
      <c r="C1223" s="859">
        <v>0.0</v>
      </c>
      <c r="D1223" s="860">
        <v>0.0</v>
      </c>
      <c r="E1223" s="859">
        <v>0.0</v>
      </c>
      <c r="F1223" s="859">
        <v>0.0</v>
      </c>
      <c r="G1223" s="861">
        <v>0.0</v>
      </c>
      <c r="H1223" s="862">
        <f t="shared" ref="H1223:H1228" si="576">SUM(B1223:G1223)</f>
        <v>0</v>
      </c>
      <c r="I1223" s="370">
        <f>(H1223:H1224/60)</f>
        <v>0</v>
      </c>
      <c r="J1223" s="920"/>
      <c r="K1223" s="366" t="s">
        <v>145</v>
      </c>
      <c r="L1223" s="863">
        <v>66.0</v>
      </c>
      <c r="M1223" s="864">
        <f t="shared" ref="M1223:M1228" si="577">(L1223-H1223)</f>
        <v>66</v>
      </c>
      <c r="N1223" s="865">
        <v>0.0</v>
      </c>
      <c r="O1223" s="864">
        <f t="shared" ref="O1223:O1228" si="578">sum(M1223,N1223)</f>
        <v>66</v>
      </c>
      <c r="P1223" s="864"/>
      <c r="Q1223" s="815"/>
      <c r="R1223" s="815"/>
      <c r="S1223" s="815"/>
      <c r="T1223" s="815"/>
      <c r="U1223" s="815"/>
      <c r="V1223" s="815"/>
      <c r="W1223" s="815"/>
      <c r="X1223" s="815"/>
      <c r="Y1223" s="815"/>
      <c r="Z1223" s="815"/>
      <c r="AA1223" s="815"/>
      <c r="AB1223" s="815"/>
    </row>
    <row r="1224">
      <c r="A1224" s="331" t="s">
        <v>121</v>
      </c>
      <c r="B1224" s="866">
        <v>0.0</v>
      </c>
      <c r="C1224" s="866">
        <v>0.0</v>
      </c>
      <c r="D1224" s="867">
        <v>0.0</v>
      </c>
      <c r="E1224" s="866">
        <v>0.0</v>
      </c>
      <c r="F1224" s="866">
        <v>0.0</v>
      </c>
      <c r="G1224" s="840">
        <v>0.0</v>
      </c>
      <c r="H1224" s="868">
        <f t="shared" si="576"/>
        <v>0</v>
      </c>
      <c r="I1224" s="869"/>
      <c r="J1224" s="920"/>
      <c r="K1224" s="331" t="s">
        <v>121</v>
      </c>
      <c r="L1224" s="790">
        <v>0.0</v>
      </c>
      <c r="M1224" s="792">
        <f t="shared" si="577"/>
        <v>0</v>
      </c>
      <c r="N1224" s="796">
        <v>0.0</v>
      </c>
      <c r="O1224" s="792">
        <f t="shared" si="578"/>
        <v>0</v>
      </c>
      <c r="P1224" s="792"/>
      <c r="Q1224" s="815"/>
      <c r="R1224" s="815"/>
      <c r="S1224" s="815"/>
      <c r="T1224" s="815"/>
      <c r="U1224" s="815"/>
      <c r="V1224" s="815"/>
      <c r="W1224" s="815"/>
      <c r="X1224" s="815"/>
      <c r="Y1224" s="815"/>
      <c r="Z1224" s="815"/>
      <c r="AA1224" s="815"/>
      <c r="AB1224" s="815"/>
    </row>
    <row r="1225">
      <c r="A1225" s="377" t="s">
        <v>257</v>
      </c>
      <c r="B1225" s="870">
        <v>0.0</v>
      </c>
      <c r="C1225" s="870">
        <v>2.0</v>
      </c>
      <c r="D1225" s="870">
        <v>7.0</v>
      </c>
      <c r="E1225" s="870">
        <v>2.0</v>
      </c>
      <c r="F1225" s="870">
        <v>7.0</v>
      </c>
      <c r="G1225" s="871">
        <v>0.0</v>
      </c>
      <c r="H1225" s="872">
        <f t="shared" si="576"/>
        <v>18</v>
      </c>
      <c r="I1225" s="381">
        <f>(H1225/60)</f>
        <v>0.3</v>
      </c>
      <c r="J1225" s="920"/>
      <c r="K1225" s="377" t="s">
        <v>257</v>
      </c>
      <c r="L1225" s="863">
        <v>37.0</v>
      </c>
      <c r="M1225" s="864">
        <f t="shared" si="577"/>
        <v>19</v>
      </c>
      <c r="N1225" s="865">
        <v>20.0</v>
      </c>
      <c r="O1225" s="864">
        <f t="shared" si="578"/>
        <v>39</v>
      </c>
      <c r="P1225" s="864"/>
      <c r="Q1225" s="975" t="s">
        <v>426</v>
      </c>
      <c r="R1225" s="815"/>
      <c r="S1225" s="815"/>
      <c r="T1225" s="815"/>
      <c r="U1225" s="815"/>
      <c r="V1225" s="815"/>
      <c r="W1225" s="815"/>
      <c r="X1225" s="815"/>
      <c r="Y1225" s="815"/>
      <c r="Z1225" s="815"/>
      <c r="AA1225" s="815"/>
      <c r="AB1225" s="815"/>
    </row>
    <row r="1226">
      <c r="A1226" s="330" t="s">
        <v>121</v>
      </c>
      <c r="B1226" s="796">
        <v>0.0</v>
      </c>
      <c r="C1226" s="796">
        <v>0.0</v>
      </c>
      <c r="D1226" s="796">
        <v>0.0</v>
      </c>
      <c r="E1226" s="796">
        <v>0.0</v>
      </c>
      <c r="F1226" s="796">
        <v>0.0</v>
      </c>
      <c r="G1226" s="789">
        <v>0.0</v>
      </c>
      <c r="H1226" s="791">
        <f t="shared" si="576"/>
        <v>0</v>
      </c>
      <c r="I1226" s="873"/>
      <c r="J1226" s="920"/>
      <c r="K1226" s="330" t="s">
        <v>121</v>
      </c>
      <c r="L1226" s="790">
        <v>0.0</v>
      </c>
      <c r="M1226" s="792">
        <f t="shared" si="577"/>
        <v>0</v>
      </c>
      <c r="N1226" s="796">
        <v>0.0</v>
      </c>
      <c r="O1226" s="792">
        <f t="shared" si="578"/>
        <v>0</v>
      </c>
      <c r="P1226" s="792"/>
      <c r="Q1226" s="815"/>
      <c r="R1226" s="815"/>
      <c r="S1226" s="815"/>
      <c r="T1226" s="815"/>
      <c r="U1226" s="815"/>
      <c r="V1226" s="815"/>
      <c r="W1226" s="815"/>
      <c r="X1226" s="815"/>
      <c r="Y1226" s="815"/>
      <c r="Z1226" s="815"/>
      <c r="AA1226" s="815"/>
      <c r="AB1226" s="815"/>
    </row>
    <row r="1227">
      <c r="A1227" s="878" t="s">
        <v>293</v>
      </c>
      <c r="B1227" s="865">
        <v>0.0</v>
      </c>
      <c r="C1227" s="865">
        <v>0.0</v>
      </c>
      <c r="D1227" s="865">
        <v>0.0</v>
      </c>
      <c r="E1227" s="865">
        <v>5.0</v>
      </c>
      <c r="F1227" s="865">
        <v>4.0</v>
      </c>
      <c r="G1227" s="863">
        <v>1.0</v>
      </c>
      <c r="H1227" s="875">
        <f t="shared" si="576"/>
        <v>10</v>
      </c>
      <c r="I1227" s="876">
        <f>(H1227/60)</f>
        <v>0.1666666667</v>
      </c>
      <c r="J1227" s="920"/>
      <c r="K1227" s="878" t="s">
        <v>293</v>
      </c>
      <c r="L1227" s="863">
        <v>20.0</v>
      </c>
      <c r="M1227" s="864">
        <f t="shared" si="577"/>
        <v>10</v>
      </c>
      <c r="N1227" s="865">
        <v>20.0</v>
      </c>
      <c r="O1227" s="864">
        <f t="shared" si="578"/>
        <v>30</v>
      </c>
      <c r="P1227" s="863"/>
      <c r="Q1227" s="934"/>
      <c r="R1227" s="815"/>
      <c r="S1227" s="815"/>
      <c r="T1227" s="815"/>
      <c r="U1227" s="815"/>
      <c r="V1227" s="815"/>
      <c r="W1227" s="815"/>
      <c r="X1227" s="815"/>
      <c r="Y1227" s="815"/>
      <c r="Z1227" s="815"/>
      <c r="AA1227" s="815"/>
      <c r="AB1227" s="815"/>
    </row>
    <row r="1228">
      <c r="A1228" s="330" t="s">
        <v>121</v>
      </c>
      <c r="B1228" s="796">
        <v>0.0</v>
      </c>
      <c r="C1228" s="796">
        <v>0.0</v>
      </c>
      <c r="D1228" s="796">
        <v>0.0</v>
      </c>
      <c r="E1228" s="796">
        <v>0.0</v>
      </c>
      <c r="F1228" s="796">
        <v>0.0</v>
      </c>
      <c r="G1228" s="789">
        <v>0.0</v>
      </c>
      <c r="H1228" s="791">
        <f t="shared" si="576"/>
        <v>0</v>
      </c>
      <c r="I1228" s="873"/>
      <c r="J1228" s="920"/>
      <c r="K1228" s="330" t="s">
        <v>121</v>
      </c>
      <c r="L1228" s="790">
        <v>0.0</v>
      </c>
      <c r="M1228" s="792">
        <f t="shared" si="577"/>
        <v>0</v>
      </c>
      <c r="N1228" s="796">
        <v>0.0</v>
      </c>
      <c r="O1228" s="792">
        <f t="shared" si="578"/>
        <v>0</v>
      </c>
      <c r="P1228" s="792"/>
      <c r="Q1228" s="815"/>
      <c r="R1228" s="815"/>
      <c r="S1228" s="815"/>
      <c r="T1228" s="815"/>
      <c r="U1228" s="815"/>
      <c r="V1228" s="815"/>
      <c r="W1228" s="815"/>
      <c r="X1228" s="815"/>
      <c r="Y1228" s="815"/>
      <c r="Z1228" s="815"/>
      <c r="AA1228" s="815"/>
      <c r="AB1228" s="815"/>
    </row>
    <row r="1229">
      <c r="A1229" s="311" t="s">
        <v>275</v>
      </c>
      <c r="B1229" s="831">
        <f> sum(B1230:B1235)</f>
        <v>29</v>
      </c>
      <c r="C1229" s="883">
        <v>0.0</v>
      </c>
      <c r="D1229" s="831">
        <f t="shared" ref="D1229:H1229" si="579"> sum(D1230:D1235)</f>
        <v>24</v>
      </c>
      <c r="E1229" s="831">
        <f t="shared" si="579"/>
        <v>8</v>
      </c>
      <c r="F1229" s="831">
        <f t="shared" si="579"/>
        <v>14</v>
      </c>
      <c r="G1229" s="831">
        <f t="shared" si="579"/>
        <v>0</v>
      </c>
      <c r="H1229" s="831">
        <f t="shared" si="579"/>
        <v>95</v>
      </c>
      <c r="I1229" s="877"/>
      <c r="J1229" s="851"/>
      <c r="K1229" s="311" t="s">
        <v>275</v>
      </c>
      <c r="L1229" s="798"/>
      <c r="M1229" s="798"/>
      <c r="N1229" s="798"/>
      <c r="O1229" s="798"/>
      <c r="P1229" s="798"/>
      <c r="Q1229" s="815"/>
      <c r="R1229" s="815"/>
      <c r="S1229" s="815"/>
      <c r="T1229" s="815"/>
      <c r="U1229" s="815"/>
      <c r="V1229" s="815"/>
      <c r="W1229" s="815"/>
      <c r="X1229" s="815"/>
      <c r="Y1229" s="815"/>
      <c r="Z1229" s="815"/>
      <c r="AA1229" s="815"/>
      <c r="AB1229" s="815"/>
    </row>
    <row r="1230">
      <c r="A1230" s="878" t="s">
        <v>153</v>
      </c>
      <c r="B1230" s="859">
        <v>14.0</v>
      </c>
      <c r="C1230" s="859">
        <v>9.0</v>
      </c>
      <c r="D1230" s="860">
        <v>7.0</v>
      </c>
      <c r="E1230" s="859">
        <v>0.0</v>
      </c>
      <c r="F1230" s="859">
        <v>0.0</v>
      </c>
      <c r="G1230" s="861">
        <v>0.0</v>
      </c>
      <c r="H1230" s="862">
        <f t="shared" ref="H1230:H1235" si="580">SUM(B1230:G1230)</f>
        <v>30</v>
      </c>
      <c r="I1230" s="881">
        <f>(H1230/60)</f>
        <v>0.5</v>
      </c>
      <c r="J1230" s="299"/>
      <c r="K1230" s="878" t="s">
        <v>153</v>
      </c>
      <c r="L1230" s="863">
        <v>40.0</v>
      </c>
      <c r="M1230" s="864">
        <f t="shared" ref="M1230:M1235" si="581">(L1230-H1230)</f>
        <v>10</v>
      </c>
      <c r="N1230" s="865">
        <v>110.0</v>
      </c>
      <c r="O1230" s="864">
        <f t="shared" ref="O1230:O1235" si="582">sum(M1230,N1230)</f>
        <v>120</v>
      </c>
      <c r="P1230" s="863">
        <v>11.0</v>
      </c>
      <c r="Q1230" s="815"/>
      <c r="R1230" s="815"/>
      <c r="S1230" s="815"/>
      <c r="T1230" s="815"/>
      <c r="U1230" s="815"/>
      <c r="V1230" s="815"/>
      <c r="W1230" s="815"/>
      <c r="X1230" s="815"/>
      <c r="Y1230" s="815"/>
      <c r="Z1230" s="815"/>
      <c r="AA1230" s="815"/>
      <c r="AB1230" s="815"/>
    </row>
    <row r="1231">
      <c r="A1231" s="330" t="s">
        <v>121</v>
      </c>
      <c r="B1231" s="866">
        <v>4.0</v>
      </c>
      <c r="C1231" s="866">
        <v>4.0</v>
      </c>
      <c r="D1231" s="867">
        <v>7.0</v>
      </c>
      <c r="E1231" s="866">
        <v>8.0</v>
      </c>
      <c r="F1231" s="866">
        <v>0.0</v>
      </c>
      <c r="G1231" s="840">
        <v>0.0</v>
      </c>
      <c r="H1231" s="868">
        <f t="shared" si="580"/>
        <v>23</v>
      </c>
      <c r="I1231" s="873"/>
      <c r="J1231" s="299"/>
      <c r="K1231" s="330" t="s">
        <v>121</v>
      </c>
      <c r="L1231" s="790">
        <v>30.0</v>
      </c>
      <c r="M1231" s="792">
        <f t="shared" si="581"/>
        <v>7</v>
      </c>
      <c r="N1231" s="796">
        <v>0.0</v>
      </c>
      <c r="O1231" s="792">
        <f t="shared" si="582"/>
        <v>7</v>
      </c>
      <c r="P1231" s="792"/>
      <c r="Q1231" s="815"/>
      <c r="R1231" s="815"/>
      <c r="S1231" s="815"/>
      <c r="T1231" s="815"/>
      <c r="U1231" s="815"/>
      <c r="V1231" s="815"/>
      <c r="W1231" s="815"/>
      <c r="X1231" s="815"/>
      <c r="Y1231" s="815"/>
      <c r="Z1231" s="815"/>
      <c r="AA1231" s="815"/>
      <c r="AB1231" s="815"/>
    </row>
    <row r="1232">
      <c r="A1232" s="882" t="s">
        <v>203</v>
      </c>
      <c r="B1232" s="870">
        <v>9.0</v>
      </c>
      <c r="C1232" s="870">
        <v>5.0</v>
      </c>
      <c r="D1232" s="870">
        <v>6.0</v>
      </c>
      <c r="E1232" s="870">
        <v>0.0</v>
      </c>
      <c r="F1232" s="870">
        <v>13.0</v>
      </c>
      <c r="G1232" s="871">
        <v>0.0</v>
      </c>
      <c r="H1232" s="872">
        <f t="shared" si="580"/>
        <v>33</v>
      </c>
      <c r="I1232" s="876">
        <f>(H1232/60)</f>
        <v>0.55</v>
      </c>
      <c r="J1232" s="299"/>
      <c r="K1232" s="882" t="s">
        <v>203</v>
      </c>
      <c r="L1232" s="863">
        <v>53.0</v>
      </c>
      <c r="M1232" s="864">
        <f t="shared" si="581"/>
        <v>20</v>
      </c>
      <c r="N1232" s="865">
        <v>20.0</v>
      </c>
      <c r="O1232" s="864">
        <f t="shared" si="582"/>
        <v>40</v>
      </c>
      <c r="P1232" s="863">
        <v>8.0</v>
      </c>
      <c r="Q1232" s="815"/>
      <c r="R1232" s="815"/>
      <c r="S1232" s="815"/>
      <c r="T1232" s="815"/>
      <c r="U1232" s="815"/>
      <c r="V1232" s="815"/>
      <c r="W1232" s="815"/>
      <c r="X1232" s="815"/>
      <c r="Y1232" s="815"/>
      <c r="Z1232" s="815"/>
      <c r="AA1232" s="815"/>
      <c r="AB1232" s="815"/>
    </row>
    <row r="1233">
      <c r="A1233" s="330" t="s">
        <v>121</v>
      </c>
      <c r="B1233" s="796">
        <v>2.0</v>
      </c>
      <c r="C1233" s="796">
        <v>2.0</v>
      </c>
      <c r="D1233" s="796">
        <v>4.0</v>
      </c>
      <c r="E1233" s="796">
        <v>0.0</v>
      </c>
      <c r="F1233" s="796">
        <v>1.0</v>
      </c>
      <c r="G1233" s="789">
        <v>0.0</v>
      </c>
      <c r="H1233" s="791">
        <f t="shared" si="580"/>
        <v>9</v>
      </c>
      <c r="I1233" s="873"/>
      <c r="J1233" s="299"/>
      <c r="K1233" s="330" t="s">
        <v>121</v>
      </c>
      <c r="L1233" s="790">
        <v>25.0</v>
      </c>
      <c r="M1233" s="792">
        <f t="shared" si="581"/>
        <v>16</v>
      </c>
      <c r="N1233" s="796">
        <v>0.0</v>
      </c>
      <c r="O1233" s="792">
        <f t="shared" si="582"/>
        <v>16</v>
      </c>
      <c r="P1233" s="792"/>
      <c r="Q1233" s="815"/>
      <c r="R1233" s="815"/>
      <c r="S1233" s="815"/>
      <c r="T1233" s="815"/>
      <c r="U1233" s="815"/>
      <c r="V1233" s="815"/>
      <c r="W1233" s="815"/>
      <c r="X1233" s="815"/>
      <c r="Y1233" s="815"/>
      <c r="Z1233" s="815"/>
      <c r="AA1233" s="815"/>
      <c r="AB1233" s="815"/>
    </row>
    <row r="1234">
      <c r="A1234" s="874" t="s">
        <v>241</v>
      </c>
      <c r="B1234" s="865">
        <v>0.0</v>
      </c>
      <c r="C1234" s="865">
        <v>0.0</v>
      </c>
      <c r="D1234" s="865">
        <v>0.0</v>
      </c>
      <c r="E1234" s="865">
        <v>0.0</v>
      </c>
      <c r="F1234" s="865">
        <v>0.0</v>
      </c>
      <c r="G1234" s="863">
        <v>0.0</v>
      </c>
      <c r="H1234" s="875">
        <f t="shared" si="580"/>
        <v>0</v>
      </c>
      <c r="I1234" s="876">
        <f>(H1234/60)</f>
        <v>0</v>
      </c>
      <c r="J1234" s="920"/>
      <c r="K1234" s="882" t="s">
        <v>241</v>
      </c>
      <c r="L1234" s="863">
        <v>40.0</v>
      </c>
      <c r="M1234" s="864">
        <f t="shared" si="581"/>
        <v>40</v>
      </c>
      <c r="N1234" s="865">
        <v>0.0</v>
      </c>
      <c r="O1234" s="864">
        <f t="shared" si="582"/>
        <v>40</v>
      </c>
      <c r="P1234" s="863"/>
      <c r="Q1234" s="975"/>
      <c r="R1234" s="815"/>
      <c r="S1234" s="815"/>
      <c r="T1234" s="815"/>
      <c r="U1234" s="815"/>
      <c r="V1234" s="815"/>
      <c r="W1234" s="815"/>
      <c r="X1234" s="815"/>
      <c r="Y1234" s="815"/>
      <c r="Z1234" s="815"/>
      <c r="AA1234" s="815"/>
      <c r="AB1234" s="815"/>
    </row>
    <row r="1235">
      <c r="A1235" s="330" t="s">
        <v>121</v>
      </c>
      <c r="B1235" s="796">
        <v>0.0</v>
      </c>
      <c r="C1235" s="796">
        <v>0.0</v>
      </c>
      <c r="D1235" s="796">
        <v>0.0</v>
      </c>
      <c r="E1235" s="796">
        <v>0.0</v>
      </c>
      <c r="F1235" s="796">
        <v>0.0</v>
      </c>
      <c r="G1235" s="789">
        <v>0.0</v>
      </c>
      <c r="H1235" s="791">
        <f t="shared" si="580"/>
        <v>0</v>
      </c>
      <c r="I1235" s="873"/>
      <c r="J1235" s="920"/>
      <c r="K1235" s="330" t="s">
        <v>121</v>
      </c>
      <c r="L1235" s="790">
        <v>5.0</v>
      </c>
      <c r="M1235" s="792">
        <f t="shared" si="581"/>
        <v>5</v>
      </c>
      <c r="N1235" s="796">
        <v>0.0</v>
      </c>
      <c r="O1235" s="792">
        <f t="shared" si="582"/>
        <v>5</v>
      </c>
      <c r="P1235" s="792"/>
      <c r="Q1235" s="815"/>
      <c r="R1235" s="815"/>
      <c r="S1235" s="815"/>
      <c r="T1235" s="815"/>
      <c r="U1235" s="815"/>
      <c r="V1235" s="815"/>
      <c r="W1235" s="815"/>
      <c r="X1235" s="815"/>
      <c r="Y1235" s="815"/>
      <c r="Z1235" s="815"/>
      <c r="AA1235" s="815"/>
      <c r="AB1235" s="815"/>
    </row>
    <row r="1236">
      <c r="A1236" s="311" t="s">
        <v>275</v>
      </c>
      <c r="B1236" s="831">
        <f t="shared" ref="B1236:F1236" si="583"> sum(B1237:B1242)</f>
        <v>5</v>
      </c>
      <c r="C1236" s="831">
        <f t="shared" si="583"/>
        <v>12</v>
      </c>
      <c r="D1236" s="831">
        <f t="shared" si="583"/>
        <v>22</v>
      </c>
      <c r="E1236" s="831">
        <f t="shared" si="583"/>
        <v>5</v>
      </c>
      <c r="F1236" s="831">
        <f t="shared" si="583"/>
        <v>7</v>
      </c>
      <c r="G1236" s="883">
        <v>0.0</v>
      </c>
      <c r="H1236" s="831">
        <f> sum(H1237:H1242)</f>
        <v>51</v>
      </c>
      <c r="I1236" s="877"/>
      <c r="J1236" s="851"/>
      <c r="K1236" s="311" t="s">
        <v>275</v>
      </c>
      <c r="L1236" s="798"/>
      <c r="M1236" s="798"/>
      <c r="N1236" s="798"/>
      <c r="O1236" s="798"/>
      <c r="P1236" s="798"/>
      <c r="Q1236" s="815"/>
      <c r="R1236" s="815"/>
      <c r="S1236" s="815"/>
      <c r="T1236" s="815"/>
      <c r="U1236" s="815"/>
      <c r="V1236" s="815"/>
      <c r="W1236" s="815"/>
      <c r="X1236" s="815"/>
      <c r="Y1236" s="815"/>
      <c r="Z1236" s="815"/>
      <c r="AA1236" s="815"/>
      <c r="AB1236" s="815"/>
    </row>
    <row r="1237">
      <c r="A1237" s="882" t="s">
        <v>258</v>
      </c>
      <c r="B1237" s="859">
        <v>5.0</v>
      </c>
      <c r="C1237" s="859">
        <v>7.0</v>
      </c>
      <c r="D1237" s="860">
        <v>1.0</v>
      </c>
      <c r="E1237" s="859">
        <v>0.0</v>
      </c>
      <c r="F1237" s="859">
        <v>0.0</v>
      </c>
      <c r="G1237" s="861">
        <v>0.0</v>
      </c>
      <c r="H1237" s="862">
        <f t="shared" ref="H1237:H1242" si="584">SUM(B1237:G1237)</f>
        <v>13</v>
      </c>
      <c r="I1237" s="876">
        <f>(H1237/60)</f>
        <v>0.2166666667</v>
      </c>
      <c r="J1237" s="920"/>
      <c r="K1237" s="882" t="s">
        <v>258</v>
      </c>
      <c r="L1237" s="863">
        <v>30.0</v>
      </c>
      <c r="M1237" s="864">
        <f t="shared" ref="M1237:M1242" si="585">(L1237-H1237)</f>
        <v>17</v>
      </c>
      <c r="N1237" s="865">
        <v>15.0</v>
      </c>
      <c r="O1237" s="864">
        <f t="shared" ref="O1237:O1242" si="586">sum(M1237,N1237)</f>
        <v>32</v>
      </c>
      <c r="P1237" s="864"/>
      <c r="Q1237" s="815"/>
      <c r="R1237" s="815"/>
      <c r="S1237" s="815"/>
      <c r="T1237" s="815"/>
      <c r="U1237" s="815"/>
      <c r="V1237" s="815"/>
      <c r="W1237" s="815"/>
      <c r="X1237" s="815"/>
      <c r="Y1237" s="815"/>
      <c r="Z1237" s="815"/>
      <c r="AA1237" s="815"/>
      <c r="AB1237" s="815"/>
    </row>
    <row r="1238">
      <c r="A1238" s="330" t="s">
        <v>121</v>
      </c>
      <c r="B1238" s="866">
        <v>0.0</v>
      </c>
      <c r="C1238" s="866">
        <v>0.0</v>
      </c>
      <c r="D1238" s="867">
        <v>0.0</v>
      </c>
      <c r="E1238" s="866">
        <v>0.0</v>
      </c>
      <c r="F1238" s="866">
        <v>0.0</v>
      </c>
      <c r="G1238" s="840">
        <v>0.0</v>
      </c>
      <c r="H1238" s="868">
        <f t="shared" si="584"/>
        <v>0</v>
      </c>
      <c r="I1238" s="873"/>
      <c r="J1238" s="920"/>
      <c r="K1238" s="330" t="s">
        <v>121</v>
      </c>
      <c r="L1238" s="790">
        <v>0.0</v>
      </c>
      <c r="M1238" s="792">
        <f t="shared" si="585"/>
        <v>0</v>
      </c>
      <c r="N1238" s="796">
        <v>0.0</v>
      </c>
      <c r="O1238" s="792">
        <f t="shared" si="586"/>
        <v>0</v>
      </c>
      <c r="P1238" s="792"/>
      <c r="Q1238" s="815"/>
      <c r="R1238" s="815"/>
      <c r="S1238" s="815"/>
      <c r="T1238" s="815"/>
      <c r="U1238" s="815"/>
      <c r="V1238" s="815"/>
      <c r="W1238" s="815"/>
      <c r="X1238" s="815"/>
      <c r="Y1238" s="815"/>
      <c r="Z1238" s="815"/>
      <c r="AA1238" s="815"/>
      <c r="AB1238" s="815"/>
    </row>
    <row r="1239">
      <c r="A1239" s="878" t="s">
        <v>152</v>
      </c>
      <c r="B1239" s="870">
        <v>0.0</v>
      </c>
      <c r="C1239" s="870">
        <v>2.0</v>
      </c>
      <c r="D1239" s="870">
        <v>15.0</v>
      </c>
      <c r="E1239" s="870">
        <v>0.0</v>
      </c>
      <c r="F1239" s="870">
        <v>5.0</v>
      </c>
      <c r="G1239" s="871">
        <v>0.0</v>
      </c>
      <c r="H1239" s="872">
        <f t="shared" si="584"/>
        <v>22</v>
      </c>
      <c r="I1239" s="881">
        <f>(H1239/60)</f>
        <v>0.3666666667</v>
      </c>
      <c r="J1239" s="920"/>
      <c r="K1239" s="878" t="s">
        <v>152</v>
      </c>
      <c r="L1239" s="863">
        <v>40.0</v>
      </c>
      <c r="M1239" s="864">
        <f t="shared" si="585"/>
        <v>18</v>
      </c>
      <c r="N1239" s="865">
        <v>30.0</v>
      </c>
      <c r="O1239" s="864">
        <f t="shared" si="586"/>
        <v>48</v>
      </c>
      <c r="P1239" s="863"/>
      <c r="Q1239" s="934"/>
      <c r="R1239" s="815"/>
      <c r="S1239" s="815"/>
      <c r="T1239" s="815"/>
      <c r="U1239" s="815"/>
      <c r="V1239" s="815"/>
      <c r="W1239" s="815"/>
      <c r="X1239" s="815"/>
      <c r="Y1239" s="815"/>
      <c r="Z1239" s="815"/>
      <c r="AA1239" s="815"/>
      <c r="AB1239" s="815"/>
    </row>
    <row r="1240">
      <c r="A1240" s="330" t="s">
        <v>121</v>
      </c>
      <c r="B1240" s="796">
        <v>0.0</v>
      </c>
      <c r="C1240" s="796">
        <v>3.0</v>
      </c>
      <c r="D1240" s="796">
        <v>2.0</v>
      </c>
      <c r="E1240" s="796">
        <v>0.0</v>
      </c>
      <c r="F1240" s="796">
        <v>0.0</v>
      </c>
      <c r="G1240" s="789">
        <v>0.0</v>
      </c>
      <c r="H1240" s="791">
        <f t="shared" si="584"/>
        <v>5</v>
      </c>
      <c r="I1240" s="873"/>
      <c r="J1240" s="920"/>
      <c r="K1240" s="330" t="s">
        <v>121</v>
      </c>
      <c r="L1240" s="790">
        <v>11.0</v>
      </c>
      <c r="M1240" s="792">
        <f t="shared" si="585"/>
        <v>6</v>
      </c>
      <c r="N1240" s="796">
        <v>0.0</v>
      </c>
      <c r="O1240" s="792">
        <f t="shared" si="586"/>
        <v>6</v>
      </c>
      <c r="P1240" s="792"/>
      <c r="Q1240" s="815"/>
      <c r="R1240" s="815"/>
      <c r="S1240" s="815"/>
      <c r="T1240" s="815"/>
      <c r="U1240" s="815"/>
      <c r="V1240" s="815"/>
      <c r="W1240" s="815"/>
      <c r="X1240" s="815"/>
      <c r="Y1240" s="815"/>
      <c r="Z1240" s="815"/>
      <c r="AA1240" s="815"/>
      <c r="AB1240" s="815"/>
    </row>
    <row r="1241">
      <c r="A1241" s="884" t="s">
        <v>427</v>
      </c>
      <c r="B1241" s="865">
        <v>0.0</v>
      </c>
      <c r="C1241" s="865">
        <v>0.0</v>
      </c>
      <c r="D1241" s="865">
        <v>4.0</v>
      </c>
      <c r="E1241" s="865">
        <v>5.0</v>
      </c>
      <c r="F1241" s="865">
        <v>2.0</v>
      </c>
      <c r="G1241" s="863">
        <v>0.0</v>
      </c>
      <c r="H1241" s="875">
        <f t="shared" si="584"/>
        <v>11</v>
      </c>
      <c r="I1241" s="881">
        <f>(H1241/60)</f>
        <v>0.1833333333</v>
      </c>
      <c r="J1241" s="299"/>
      <c r="K1241" s="884" t="s">
        <v>427</v>
      </c>
      <c r="L1241" s="863">
        <v>15.0</v>
      </c>
      <c r="M1241" s="864">
        <f t="shared" si="585"/>
        <v>4</v>
      </c>
      <c r="N1241" s="865">
        <v>30.0</v>
      </c>
      <c r="O1241" s="864">
        <f t="shared" si="586"/>
        <v>34</v>
      </c>
      <c r="P1241" s="863">
        <v>5.0</v>
      </c>
      <c r="Q1241" s="815"/>
      <c r="R1241" s="815"/>
      <c r="S1241" s="815"/>
      <c r="T1241" s="815"/>
      <c r="U1241" s="815"/>
      <c r="V1241" s="815"/>
      <c r="W1241" s="815"/>
      <c r="X1241" s="815"/>
      <c r="Y1241" s="815"/>
      <c r="Z1241" s="815"/>
      <c r="AA1241" s="815"/>
      <c r="AB1241" s="815"/>
    </row>
    <row r="1242">
      <c r="A1242" s="330" t="s">
        <v>121</v>
      </c>
      <c r="B1242" s="796">
        <v>0.0</v>
      </c>
      <c r="C1242" s="796">
        <v>0.0</v>
      </c>
      <c r="D1242" s="796">
        <v>0.0</v>
      </c>
      <c r="E1242" s="796">
        <v>0.0</v>
      </c>
      <c r="F1242" s="796">
        <v>0.0</v>
      </c>
      <c r="G1242" s="789">
        <v>0.0</v>
      </c>
      <c r="H1242" s="791">
        <f t="shared" si="584"/>
        <v>0</v>
      </c>
      <c r="I1242" s="873"/>
      <c r="J1242" s="299"/>
      <c r="K1242" s="330" t="s">
        <v>121</v>
      </c>
      <c r="L1242" s="790">
        <v>0.0</v>
      </c>
      <c r="M1242" s="792">
        <f t="shared" si="585"/>
        <v>0</v>
      </c>
      <c r="N1242" s="796">
        <v>0.0</v>
      </c>
      <c r="O1242" s="792">
        <f t="shared" si="586"/>
        <v>0</v>
      </c>
      <c r="P1242" s="792"/>
      <c r="Q1242" s="815"/>
      <c r="R1242" s="815"/>
      <c r="S1242" s="815"/>
      <c r="T1242" s="815"/>
      <c r="U1242" s="815"/>
      <c r="V1242" s="815"/>
      <c r="W1242" s="815"/>
      <c r="X1242" s="815"/>
      <c r="Y1242" s="815"/>
      <c r="Z1242" s="815"/>
      <c r="AA1242" s="815"/>
      <c r="AB1242" s="815"/>
    </row>
    <row r="1243">
      <c r="A1243" s="311" t="s">
        <v>275</v>
      </c>
      <c r="B1243" s="831">
        <f t="shared" ref="B1243:C1243" si="587"> sum(B1244:B1249)</f>
        <v>3</v>
      </c>
      <c r="C1243" s="831">
        <f t="shared" si="587"/>
        <v>7</v>
      </c>
      <c r="D1243" s="883">
        <v>0.0</v>
      </c>
      <c r="E1243" s="883">
        <v>0.0</v>
      </c>
      <c r="F1243" s="831">
        <f t="shared" ref="F1243:H1243" si="588"> sum(F1244:F1249)</f>
        <v>2</v>
      </c>
      <c r="G1243" s="831">
        <f t="shared" si="588"/>
        <v>0</v>
      </c>
      <c r="H1243" s="831">
        <f t="shared" si="588"/>
        <v>16</v>
      </c>
      <c r="I1243" s="877"/>
      <c r="J1243" s="851"/>
      <c r="K1243" s="311" t="s">
        <v>275</v>
      </c>
      <c r="L1243" s="798"/>
      <c r="M1243" s="798"/>
      <c r="N1243" s="798"/>
      <c r="O1243" s="798"/>
      <c r="P1243" s="798"/>
      <c r="Q1243" s="815"/>
      <c r="R1243" s="815"/>
      <c r="S1243" s="815"/>
      <c r="T1243" s="815"/>
      <c r="U1243" s="815"/>
      <c r="V1243" s="815"/>
      <c r="W1243" s="815"/>
      <c r="X1243" s="815"/>
      <c r="Y1243" s="815"/>
      <c r="Z1243" s="815"/>
      <c r="AA1243" s="815"/>
      <c r="AB1243" s="815"/>
    </row>
    <row r="1244">
      <c r="A1244" s="884" t="s">
        <v>338</v>
      </c>
      <c r="B1244" s="859">
        <v>3.0</v>
      </c>
      <c r="C1244" s="859">
        <v>7.0</v>
      </c>
      <c r="D1244" s="860">
        <v>3.0</v>
      </c>
      <c r="E1244" s="859">
        <v>1.0</v>
      </c>
      <c r="F1244" s="859">
        <v>2.0</v>
      </c>
      <c r="G1244" s="861">
        <v>0.0</v>
      </c>
      <c r="H1244" s="862">
        <f t="shared" ref="H1244:H1249" si="589">SUM(B1244:G1244)</f>
        <v>16</v>
      </c>
      <c r="I1244" s="876">
        <f>(H1244/60)</f>
        <v>0.2666666667</v>
      </c>
      <c r="J1244" s="920"/>
      <c r="K1244" s="884" t="s">
        <v>338</v>
      </c>
      <c r="L1244" s="863">
        <v>17.0</v>
      </c>
      <c r="M1244" s="864">
        <f t="shared" ref="M1244:M1249" si="590">(L1244-H1244)</f>
        <v>1</v>
      </c>
      <c r="N1244" s="865">
        <v>35.0</v>
      </c>
      <c r="O1244" s="864">
        <f t="shared" ref="O1244:O1249" si="591">sum(M1244,N1244)</f>
        <v>36</v>
      </c>
      <c r="P1244" s="863">
        <v>9.0</v>
      </c>
      <c r="Q1244" s="934"/>
      <c r="R1244" s="815"/>
      <c r="S1244" s="815"/>
      <c r="T1244" s="815"/>
      <c r="U1244" s="815"/>
      <c r="V1244" s="815"/>
      <c r="W1244" s="815"/>
      <c r="X1244" s="815"/>
      <c r="Y1244" s="815"/>
      <c r="Z1244" s="815"/>
      <c r="AA1244" s="815"/>
      <c r="AB1244" s="815"/>
    </row>
    <row r="1245">
      <c r="A1245" s="330" t="s">
        <v>121</v>
      </c>
      <c r="B1245" s="866">
        <v>0.0</v>
      </c>
      <c r="C1245" s="866">
        <v>0.0</v>
      </c>
      <c r="D1245" s="867">
        <v>0.0</v>
      </c>
      <c r="E1245" s="866">
        <v>0.0</v>
      </c>
      <c r="F1245" s="866">
        <v>0.0</v>
      </c>
      <c r="G1245" s="840">
        <v>0.0</v>
      </c>
      <c r="H1245" s="868">
        <f t="shared" si="589"/>
        <v>0</v>
      </c>
      <c r="I1245" s="873"/>
      <c r="J1245" s="920"/>
      <c r="K1245" s="330" t="s">
        <v>121</v>
      </c>
      <c r="L1245" s="790">
        <v>0.0</v>
      </c>
      <c r="M1245" s="792">
        <f t="shared" si="590"/>
        <v>0</v>
      </c>
      <c r="N1245" s="796">
        <v>0.0</v>
      </c>
      <c r="O1245" s="792">
        <f t="shared" si="591"/>
        <v>0</v>
      </c>
      <c r="P1245" s="792"/>
      <c r="Q1245" s="815"/>
      <c r="R1245" s="815"/>
      <c r="S1245" s="815"/>
      <c r="T1245" s="815"/>
      <c r="U1245" s="815"/>
      <c r="V1245" s="815"/>
      <c r="W1245" s="815"/>
      <c r="X1245" s="815"/>
      <c r="Y1245" s="815"/>
      <c r="Z1245" s="815"/>
      <c r="AA1245" s="815"/>
      <c r="AB1245" s="815"/>
    </row>
    <row r="1246">
      <c r="A1246" s="884" t="s">
        <v>428</v>
      </c>
      <c r="B1246" s="870"/>
      <c r="C1246" s="870"/>
      <c r="D1246" s="870"/>
      <c r="E1246" s="870"/>
      <c r="F1246" s="870"/>
      <c r="G1246" s="871"/>
      <c r="H1246" s="872">
        <f t="shared" si="589"/>
        <v>0</v>
      </c>
      <c r="I1246" s="881">
        <f>(H1246/60)</f>
        <v>0</v>
      </c>
      <c r="J1246" s="299"/>
      <c r="K1246" s="884" t="s">
        <v>274</v>
      </c>
      <c r="L1246" s="863">
        <v>0.0</v>
      </c>
      <c r="M1246" s="864">
        <f t="shared" si="590"/>
        <v>0</v>
      </c>
      <c r="N1246" s="865"/>
      <c r="O1246" s="864">
        <f t="shared" si="591"/>
        <v>0</v>
      </c>
      <c r="P1246" s="863"/>
      <c r="Q1246" s="815"/>
      <c r="R1246" s="815"/>
      <c r="S1246" s="815"/>
      <c r="T1246" s="815"/>
      <c r="U1246" s="815"/>
      <c r="V1246" s="815"/>
      <c r="W1246" s="815"/>
      <c r="X1246" s="815"/>
      <c r="Y1246" s="815"/>
      <c r="Z1246" s="815"/>
      <c r="AA1246" s="815"/>
      <c r="AB1246" s="815"/>
    </row>
    <row r="1247">
      <c r="A1247" s="330" t="s">
        <v>121</v>
      </c>
      <c r="B1247" s="796"/>
      <c r="C1247" s="796"/>
      <c r="D1247" s="796"/>
      <c r="E1247" s="796"/>
      <c r="F1247" s="796"/>
      <c r="G1247" s="789"/>
      <c r="H1247" s="791">
        <f t="shared" si="589"/>
        <v>0</v>
      </c>
      <c r="I1247" s="873"/>
      <c r="J1247" s="299"/>
      <c r="K1247" s="330" t="s">
        <v>121</v>
      </c>
      <c r="L1247" s="790">
        <v>0.0</v>
      </c>
      <c r="M1247" s="792">
        <f t="shared" si="590"/>
        <v>0</v>
      </c>
      <c r="N1247" s="796"/>
      <c r="O1247" s="792">
        <f t="shared" si="591"/>
        <v>0</v>
      </c>
      <c r="P1247" s="792"/>
      <c r="Q1247" s="815"/>
      <c r="R1247" s="815"/>
      <c r="S1247" s="815"/>
      <c r="T1247" s="815"/>
      <c r="U1247" s="815"/>
      <c r="V1247" s="815"/>
      <c r="W1247" s="815"/>
      <c r="X1247" s="815"/>
      <c r="Y1247" s="815"/>
      <c r="Z1247" s="815"/>
      <c r="AA1247" s="815"/>
      <c r="AB1247" s="815"/>
    </row>
    <row r="1248">
      <c r="A1248" s="884"/>
      <c r="B1248" s="865"/>
      <c r="C1248" s="865"/>
      <c r="D1248" s="865"/>
      <c r="E1248" s="865"/>
      <c r="F1248" s="865"/>
      <c r="G1248" s="863"/>
      <c r="H1248" s="875">
        <f t="shared" si="589"/>
        <v>0</v>
      </c>
      <c r="I1248" s="881">
        <f>(H1248/60)</f>
        <v>0</v>
      </c>
      <c r="J1248" s="920"/>
      <c r="K1248" s="884" t="s">
        <v>274</v>
      </c>
      <c r="L1248" s="863">
        <v>0.0</v>
      </c>
      <c r="M1248" s="864">
        <f t="shared" si="590"/>
        <v>0</v>
      </c>
      <c r="N1248" s="865"/>
      <c r="O1248" s="864">
        <f t="shared" si="591"/>
        <v>0</v>
      </c>
      <c r="P1248" s="863"/>
      <c r="Q1248" s="815"/>
      <c r="R1248" s="815"/>
      <c r="S1248" s="815"/>
      <c r="T1248" s="815"/>
      <c r="U1248" s="815"/>
      <c r="V1248" s="815"/>
      <c r="W1248" s="815"/>
      <c r="X1248" s="815"/>
      <c r="Y1248" s="815"/>
      <c r="Z1248" s="815"/>
      <c r="AA1248" s="815"/>
      <c r="AB1248" s="815"/>
    </row>
    <row r="1249">
      <c r="A1249" s="330" t="s">
        <v>121</v>
      </c>
      <c r="B1249" s="796"/>
      <c r="C1249" s="796"/>
      <c r="D1249" s="796"/>
      <c r="E1249" s="796"/>
      <c r="F1249" s="796"/>
      <c r="G1249" s="789"/>
      <c r="H1249" s="791">
        <f t="shared" si="589"/>
        <v>0</v>
      </c>
      <c r="I1249" s="873"/>
      <c r="J1249" s="920"/>
      <c r="K1249" s="330" t="s">
        <v>121</v>
      </c>
      <c r="L1249" s="790">
        <v>0.0</v>
      </c>
      <c r="M1249" s="792">
        <f t="shared" si="590"/>
        <v>0</v>
      </c>
      <c r="N1249" s="796"/>
      <c r="O1249" s="792">
        <f t="shared" si="591"/>
        <v>0</v>
      </c>
      <c r="P1249" s="792"/>
      <c r="Q1249" s="815"/>
      <c r="R1249" s="815"/>
      <c r="S1249" s="815"/>
      <c r="T1249" s="815"/>
      <c r="U1249" s="815"/>
      <c r="V1249" s="815"/>
      <c r="W1249" s="815"/>
      <c r="X1249" s="815"/>
      <c r="Y1249" s="815"/>
      <c r="Z1249" s="815"/>
      <c r="AA1249" s="815"/>
      <c r="AB1249" s="815"/>
    </row>
    <row r="1250">
      <c r="A1250" s="885"/>
      <c r="B1250" s="886"/>
      <c r="C1250" s="886"/>
      <c r="D1250" s="886"/>
      <c r="E1250" s="886"/>
      <c r="F1250" s="886"/>
      <c r="G1250" s="886"/>
      <c r="H1250" s="886"/>
      <c r="I1250" s="888"/>
      <c r="J1250" s="851"/>
      <c r="K1250" s="885"/>
      <c r="L1250" s="886"/>
      <c r="M1250" s="886"/>
      <c r="N1250" s="886"/>
      <c r="O1250" s="886"/>
      <c r="P1250" s="886"/>
      <c r="Q1250" s="815"/>
      <c r="R1250" s="815"/>
      <c r="S1250" s="815"/>
      <c r="T1250" s="815"/>
      <c r="U1250" s="815"/>
      <c r="V1250" s="815"/>
      <c r="W1250" s="815"/>
      <c r="X1250" s="815"/>
      <c r="Y1250" s="815"/>
      <c r="Z1250" s="815"/>
      <c r="AA1250" s="815"/>
      <c r="AB1250" s="815"/>
    </row>
    <row r="1251">
      <c r="A1251" s="889" t="s">
        <v>252</v>
      </c>
      <c r="B1251" s="890">
        <f t="shared" ref="B1251:H1251" si="592">SUM(B1223,B1225,B1227,B1230,B1232,B1234,B1237,B1239, B1241,B1244, B1246, B1248)</f>
        <v>31</v>
      </c>
      <c r="C1251" s="890">
        <f t="shared" si="592"/>
        <v>32</v>
      </c>
      <c r="D1251" s="890">
        <f t="shared" si="592"/>
        <v>43</v>
      </c>
      <c r="E1251" s="890">
        <f t="shared" si="592"/>
        <v>13</v>
      </c>
      <c r="F1251" s="890">
        <f t="shared" si="592"/>
        <v>33</v>
      </c>
      <c r="G1251" s="890">
        <f t="shared" si="592"/>
        <v>1</v>
      </c>
      <c r="H1251" s="890">
        <f t="shared" si="592"/>
        <v>153</v>
      </c>
      <c r="I1251" s="891"/>
      <c r="J1251" s="851"/>
      <c r="K1251" s="892" t="s">
        <v>252</v>
      </c>
      <c r="L1251" s="890">
        <f t="shared" ref="L1251:O1251" si="593">SUM(L1223,L1225,L1227,L1230,L1232,L1234,L1237,L1239, L1241,L1244, L1246, L1248)</f>
        <v>358</v>
      </c>
      <c r="M1251" s="890">
        <f t="shared" si="593"/>
        <v>205</v>
      </c>
      <c r="N1251" s="890">
        <f t="shared" si="593"/>
        <v>280</v>
      </c>
      <c r="O1251" s="890">
        <f t="shared" si="593"/>
        <v>485</v>
      </c>
      <c r="P1251" s="890"/>
      <c r="Q1251" s="815"/>
      <c r="R1251" s="815"/>
      <c r="S1251" s="815"/>
      <c r="T1251" s="815"/>
      <c r="U1251" s="815"/>
      <c r="V1251" s="815"/>
      <c r="W1251" s="815"/>
      <c r="X1251" s="815"/>
      <c r="Y1251" s="815"/>
      <c r="Z1251" s="815"/>
      <c r="AA1251" s="815"/>
      <c r="AB1251" s="815"/>
    </row>
    <row r="1252">
      <c r="A1252" s="889" t="s">
        <v>121</v>
      </c>
      <c r="B1252" s="890">
        <f t="shared" ref="B1252:H1252" si="594">SUM(B1224,B1226,B1228,B1231,B1233,B1235,B1238,B1240, B1242,B1245, B1247, B1249)</f>
        <v>6</v>
      </c>
      <c r="C1252" s="890">
        <f t="shared" si="594"/>
        <v>9</v>
      </c>
      <c r="D1252" s="890">
        <f t="shared" si="594"/>
        <v>13</v>
      </c>
      <c r="E1252" s="890">
        <f t="shared" si="594"/>
        <v>8</v>
      </c>
      <c r="F1252" s="890">
        <f t="shared" si="594"/>
        <v>1</v>
      </c>
      <c r="G1252" s="890">
        <f t="shared" si="594"/>
        <v>0</v>
      </c>
      <c r="H1252" s="890">
        <f t="shared" si="594"/>
        <v>37</v>
      </c>
      <c r="I1252" s="891"/>
      <c r="J1252" s="851"/>
      <c r="K1252" s="892" t="s">
        <v>121</v>
      </c>
      <c r="L1252" s="890">
        <f t="shared" ref="L1252:O1252" si="595">SUM(L1224,L1226,L1228,L1231,L1233,L1235,L1238,L1240, L1242,L1245, L1247, L1249)</f>
        <v>71</v>
      </c>
      <c r="M1252" s="890">
        <f t="shared" si="595"/>
        <v>34</v>
      </c>
      <c r="N1252" s="890">
        <f t="shared" si="595"/>
        <v>0</v>
      </c>
      <c r="O1252" s="890">
        <f t="shared" si="595"/>
        <v>34</v>
      </c>
      <c r="P1252" s="890"/>
      <c r="Q1252" s="815"/>
      <c r="R1252" s="815"/>
      <c r="S1252" s="815"/>
      <c r="T1252" s="815"/>
      <c r="U1252" s="815"/>
      <c r="V1252" s="815"/>
      <c r="W1252" s="815"/>
      <c r="X1252" s="815"/>
      <c r="Y1252" s="815"/>
      <c r="Z1252" s="815"/>
      <c r="AA1252" s="815"/>
      <c r="AB1252" s="815"/>
    </row>
    <row r="1253">
      <c r="A1253" s="295" t="s">
        <v>9</v>
      </c>
      <c r="B1253" s="784">
        <f t="shared" ref="B1253:H1253" si="596">sum(B1251:B1252)</f>
        <v>37</v>
      </c>
      <c r="C1253" s="784">
        <f t="shared" si="596"/>
        <v>41</v>
      </c>
      <c r="D1253" s="784">
        <f t="shared" si="596"/>
        <v>56</v>
      </c>
      <c r="E1253" s="784">
        <f t="shared" si="596"/>
        <v>21</v>
      </c>
      <c r="F1253" s="784">
        <f t="shared" si="596"/>
        <v>34</v>
      </c>
      <c r="G1253" s="784">
        <f t="shared" si="596"/>
        <v>1</v>
      </c>
      <c r="H1253" s="784">
        <f t="shared" si="596"/>
        <v>190</v>
      </c>
      <c r="I1253" s="893"/>
      <c r="J1253" s="851"/>
      <c r="K1253" s="298" t="s">
        <v>9</v>
      </c>
      <c r="L1253" s="784">
        <f t="shared" ref="L1253:O1253" si="597">sum(L1251:L1252)</f>
        <v>429</v>
      </c>
      <c r="M1253" s="784">
        <f t="shared" si="597"/>
        <v>239</v>
      </c>
      <c r="N1253" s="784">
        <f t="shared" si="597"/>
        <v>280</v>
      </c>
      <c r="O1253" s="784">
        <f t="shared" si="597"/>
        <v>519</v>
      </c>
      <c r="P1253" s="784"/>
      <c r="Q1253" s="815"/>
      <c r="R1253" s="815"/>
      <c r="S1253" s="815"/>
      <c r="T1253" s="815"/>
      <c r="U1253" s="815"/>
      <c r="V1253" s="815"/>
      <c r="W1253" s="815"/>
      <c r="X1253" s="815"/>
      <c r="Y1253" s="815"/>
      <c r="Z1253" s="815"/>
      <c r="AA1253" s="815"/>
      <c r="AB1253" s="815"/>
    </row>
    <row r="1254">
      <c r="A1254" s="816"/>
      <c r="B1254" s="817"/>
      <c r="C1254" s="817"/>
      <c r="D1254" s="817"/>
      <c r="E1254" s="817"/>
      <c r="F1254" s="817"/>
      <c r="G1254" s="817"/>
      <c r="H1254" s="818"/>
      <c r="I1254" s="814"/>
      <c r="J1254" s="815"/>
      <c r="K1254" s="815"/>
      <c r="L1254" s="774"/>
      <c r="M1254" s="774"/>
      <c r="N1254" s="774"/>
      <c r="O1254" s="774"/>
      <c r="P1254" s="774"/>
      <c r="Q1254" s="815"/>
      <c r="R1254" s="815"/>
      <c r="S1254" s="815"/>
      <c r="T1254" s="815"/>
      <c r="U1254" s="815"/>
      <c r="V1254" s="815"/>
      <c r="W1254" s="815"/>
      <c r="X1254" s="815"/>
      <c r="Y1254" s="815"/>
      <c r="Z1254" s="815"/>
      <c r="AA1254" s="815"/>
      <c r="AB1254" s="815"/>
    </row>
    <row r="1255">
      <c r="A1255" s="885"/>
      <c r="B1255" s="894" t="s">
        <v>2</v>
      </c>
      <c r="C1255" s="894" t="s">
        <v>3</v>
      </c>
      <c r="D1255" s="894" t="s">
        <v>4</v>
      </c>
      <c r="E1255" s="894" t="s">
        <v>5</v>
      </c>
      <c r="F1255" s="894" t="s">
        <v>6</v>
      </c>
      <c r="G1255" s="894" t="s">
        <v>7</v>
      </c>
      <c r="H1255" s="895" t="s">
        <v>9</v>
      </c>
      <c r="I1255" s="814"/>
      <c r="J1255" s="815"/>
      <c r="K1255" s="815"/>
      <c r="L1255" s="774"/>
      <c r="M1255" s="774"/>
      <c r="N1255" s="774"/>
      <c r="O1255" s="774"/>
      <c r="P1255" s="774"/>
      <c r="Q1255" s="815"/>
      <c r="R1255" s="815"/>
      <c r="S1255" s="815"/>
      <c r="T1255" s="815"/>
      <c r="U1255" s="815"/>
      <c r="V1255" s="815"/>
      <c r="W1255" s="815"/>
      <c r="X1255" s="815"/>
      <c r="Y1255" s="815"/>
      <c r="Z1255" s="815"/>
      <c r="AA1255" s="815"/>
      <c r="AB1255" s="815"/>
    </row>
    <row r="1256">
      <c r="A1256" s="889" t="s">
        <v>252</v>
      </c>
      <c r="B1256" s="890">
        <f t="shared" ref="B1256:G1256" si="598">(B1251*130)</f>
        <v>4030</v>
      </c>
      <c r="C1256" s="890">
        <f t="shared" si="598"/>
        <v>4160</v>
      </c>
      <c r="D1256" s="890">
        <f t="shared" si="598"/>
        <v>5590</v>
      </c>
      <c r="E1256" s="890">
        <f t="shared" si="598"/>
        <v>1690</v>
      </c>
      <c r="F1256" s="890">
        <f t="shared" si="598"/>
        <v>4290</v>
      </c>
      <c r="G1256" s="890">
        <f t="shared" si="598"/>
        <v>130</v>
      </c>
      <c r="H1256" s="890">
        <f t="shared" ref="H1256:H1257" si="600">SUM(B1256:G1256)</f>
        <v>19890</v>
      </c>
      <c r="I1256" s="814"/>
      <c r="J1256" s="815"/>
      <c r="K1256" s="815"/>
      <c r="L1256" s="815"/>
      <c r="M1256" s="815"/>
      <c r="N1256" s="815"/>
      <c r="O1256" s="815"/>
      <c r="P1256" s="815"/>
      <c r="Q1256" s="815"/>
      <c r="R1256" s="815"/>
      <c r="S1256" s="815"/>
      <c r="T1256" s="815"/>
      <c r="U1256" s="815"/>
      <c r="V1256" s="815"/>
      <c r="W1256" s="815"/>
      <c r="X1256" s="815"/>
      <c r="Y1256" s="815"/>
      <c r="Z1256" s="815"/>
      <c r="AA1256" s="815"/>
      <c r="AB1256" s="815"/>
    </row>
    <row r="1257">
      <c r="A1257" s="889" t="s">
        <v>121</v>
      </c>
      <c r="B1257" s="890">
        <f t="shared" ref="B1257:G1257" si="599">(B1252*30)</f>
        <v>180</v>
      </c>
      <c r="C1257" s="890">
        <f t="shared" si="599"/>
        <v>270</v>
      </c>
      <c r="D1257" s="890">
        <f t="shared" si="599"/>
        <v>390</v>
      </c>
      <c r="E1257" s="890">
        <f t="shared" si="599"/>
        <v>240</v>
      </c>
      <c r="F1257" s="890">
        <f t="shared" si="599"/>
        <v>30</v>
      </c>
      <c r="G1257" s="890">
        <f t="shared" si="599"/>
        <v>0</v>
      </c>
      <c r="H1257" s="890">
        <f t="shared" si="600"/>
        <v>1110</v>
      </c>
      <c r="I1257" s="814"/>
      <c r="J1257" s="815"/>
      <c r="K1257" s="815"/>
      <c r="L1257" s="815"/>
      <c r="M1257" s="815"/>
      <c r="N1257" s="815"/>
      <c r="O1257" s="815"/>
      <c r="P1257" s="815"/>
      <c r="Q1257" s="815"/>
      <c r="R1257" s="815"/>
      <c r="S1257" s="815"/>
      <c r="T1257" s="815"/>
      <c r="U1257" s="815"/>
      <c r="V1257" s="815"/>
      <c r="W1257" s="815"/>
      <c r="X1257" s="815"/>
      <c r="Y1257" s="815"/>
      <c r="Z1257" s="815"/>
      <c r="AA1257" s="815"/>
      <c r="AB1257" s="815"/>
    </row>
    <row r="1258">
      <c r="A1258" s="295" t="s">
        <v>9</v>
      </c>
      <c r="B1258" s="784">
        <f t="shared" ref="B1258:H1258" si="601">sum(B1256:B1257)</f>
        <v>4210</v>
      </c>
      <c r="C1258" s="784">
        <f t="shared" si="601"/>
        <v>4430</v>
      </c>
      <c r="D1258" s="784">
        <f t="shared" si="601"/>
        <v>5980</v>
      </c>
      <c r="E1258" s="784">
        <f t="shared" si="601"/>
        <v>1930</v>
      </c>
      <c r="F1258" s="784">
        <f t="shared" si="601"/>
        <v>4320</v>
      </c>
      <c r="G1258" s="784">
        <f t="shared" si="601"/>
        <v>130</v>
      </c>
      <c r="H1258" s="784">
        <f t="shared" si="601"/>
        <v>21000</v>
      </c>
      <c r="I1258" s="814"/>
      <c r="J1258" s="815"/>
      <c r="K1258" s="815"/>
      <c r="L1258" s="815"/>
      <c r="M1258" s="815"/>
      <c r="N1258" s="815"/>
      <c r="O1258" s="815"/>
      <c r="P1258" s="815"/>
      <c r="Q1258" s="815"/>
      <c r="R1258" s="815"/>
      <c r="S1258" s="815"/>
      <c r="T1258" s="815"/>
      <c r="U1258" s="815"/>
      <c r="V1258" s="815"/>
      <c r="W1258" s="815"/>
      <c r="X1258" s="815"/>
      <c r="Y1258" s="815"/>
      <c r="Z1258" s="815"/>
      <c r="AA1258" s="815"/>
      <c r="AB1258" s="815"/>
    </row>
    <row r="1259">
      <c r="A1259" s="816"/>
      <c r="B1259" s="817"/>
      <c r="C1259" s="817"/>
      <c r="D1259" s="817"/>
      <c r="E1259" s="817"/>
      <c r="F1259" s="817"/>
      <c r="G1259" s="817"/>
      <c r="H1259" s="818"/>
      <c r="I1259" s="814"/>
      <c r="J1259" s="815"/>
      <c r="K1259" s="815"/>
      <c r="L1259" s="815"/>
      <c r="M1259" s="815"/>
      <c r="N1259" s="815"/>
      <c r="O1259" s="815"/>
      <c r="P1259" s="815"/>
      <c r="Q1259" s="815"/>
      <c r="R1259" s="815"/>
      <c r="S1259" s="815"/>
      <c r="T1259" s="815"/>
      <c r="U1259" s="815"/>
      <c r="V1259" s="815"/>
      <c r="W1259" s="815"/>
      <c r="X1259" s="815"/>
      <c r="Y1259" s="815"/>
      <c r="Z1259" s="815"/>
      <c r="AA1259" s="815"/>
      <c r="AB1259" s="815"/>
    </row>
    <row r="1260">
      <c r="A1260" s="819"/>
      <c r="B1260" s="334"/>
      <c r="C1260" s="334"/>
      <c r="D1260" s="334"/>
      <c r="E1260" s="334"/>
      <c r="F1260" s="334"/>
      <c r="G1260" s="334"/>
      <c r="H1260" s="334"/>
      <c r="I1260" s="814"/>
      <c r="J1260" s="815"/>
      <c r="K1260" s="815"/>
      <c r="L1260" s="816"/>
      <c r="M1260" s="816"/>
      <c r="N1260" s="816"/>
      <c r="O1260" s="816"/>
      <c r="P1260" s="816"/>
      <c r="Q1260" s="816"/>
      <c r="R1260" s="816"/>
      <c r="S1260" s="815"/>
      <c r="T1260" s="815"/>
      <c r="U1260" s="815"/>
      <c r="V1260" s="815"/>
      <c r="W1260" s="815"/>
      <c r="X1260" s="815"/>
      <c r="Y1260" s="815"/>
      <c r="Z1260" s="815"/>
      <c r="AA1260" s="815"/>
      <c r="AB1260" s="815"/>
    </row>
    <row r="1261">
      <c r="A1261" s="815"/>
      <c r="B1261" s="814"/>
      <c r="C1261" s="814"/>
      <c r="D1261" s="814"/>
      <c r="E1261" s="814"/>
      <c r="F1261" s="814"/>
      <c r="G1261" s="817"/>
      <c r="H1261" s="818"/>
      <c r="I1261" s="814"/>
      <c r="J1261" s="815"/>
      <c r="K1261" s="897" t="s">
        <v>373</v>
      </c>
      <c r="L1261" s="897" t="s">
        <v>374</v>
      </c>
      <c r="M1261" s="896" t="s">
        <v>280</v>
      </c>
      <c r="N1261" s="897" t="s">
        <v>299</v>
      </c>
      <c r="O1261" s="896" t="s">
        <v>131</v>
      </c>
      <c r="P1261" s="896" t="s">
        <v>282</v>
      </c>
      <c r="Q1261" s="897" t="s">
        <v>283</v>
      </c>
      <c r="R1261" s="896" t="s">
        <v>284</v>
      </c>
      <c r="S1261" s="897" t="s">
        <v>373</v>
      </c>
      <c r="T1261" s="897" t="s">
        <v>374</v>
      </c>
      <c r="U1261" s="897" t="s">
        <v>429</v>
      </c>
      <c r="V1261" s="897" t="s">
        <v>430</v>
      </c>
      <c r="W1261" s="815"/>
      <c r="X1261" s="815"/>
      <c r="Y1261" s="815"/>
      <c r="Z1261" s="815"/>
      <c r="AA1261" s="815"/>
      <c r="AB1261" s="815"/>
    </row>
    <row r="1262">
      <c r="A1262" s="815"/>
      <c r="B1262" s="814"/>
      <c r="C1262" s="814"/>
      <c r="D1262" s="814"/>
      <c r="E1262" s="814"/>
      <c r="F1262" s="821"/>
      <c r="G1262" s="822" t="s">
        <v>35</v>
      </c>
      <c r="H1262" s="823" t="s">
        <v>36</v>
      </c>
      <c r="I1262" s="814"/>
      <c r="J1262" s="815"/>
      <c r="K1262" s="937" t="s">
        <v>305</v>
      </c>
      <c r="L1262" s="937" t="s">
        <v>375</v>
      </c>
      <c r="M1262" s="937">
        <v>35.0</v>
      </c>
      <c r="N1262" s="937">
        <v>33.0</v>
      </c>
      <c r="O1262" s="938">
        <f t="shared" ref="O1262:O1268" si="602">(M1262-N1262)</f>
        <v>2</v>
      </c>
      <c r="P1262" s="946">
        <v>4800.0</v>
      </c>
      <c r="Q1262" s="940">
        <f>(H1133)</f>
        <v>3433</v>
      </c>
      <c r="R1262" s="941">
        <f t="shared" ref="R1262:R1268" si="603">(Q1262/P1262)</f>
        <v>0.7152083333</v>
      </c>
      <c r="S1262" s="937" t="s">
        <v>305</v>
      </c>
      <c r="T1262" s="937" t="s">
        <v>375</v>
      </c>
      <c r="U1262" s="962">
        <f t="shared" ref="U1262:U1264" si="604">(Q1262/16*21)</f>
        <v>4505.8125</v>
      </c>
      <c r="V1262" s="902">
        <f t="shared" ref="V1262:V1268" si="605">(U1262/P1262)</f>
        <v>0.9387109375</v>
      </c>
      <c r="W1262" s="815"/>
      <c r="X1262" s="815"/>
      <c r="Y1262" s="815"/>
      <c r="Z1262" s="815"/>
      <c r="AA1262" s="815"/>
      <c r="AB1262" s="815"/>
    </row>
    <row r="1263">
      <c r="A1263" s="825" t="s">
        <v>431</v>
      </c>
      <c r="B1263" s="814"/>
      <c r="C1263" s="814"/>
      <c r="D1263" s="814"/>
      <c r="E1263" s="814"/>
      <c r="F1263" s="821"/>
      <c r="G1263" s="221" t="s">
        <v>326</v>
      </c>
      <c r="H1263" s="789">
        <v>36.0</v>
      </c>
      <c r="I1263" s="814"/>
      <c r="J1263" s="815"/>
      <c r="K1263" s="943" t="s">
        <v>331</v>
      </c>
      <c r="L1263" s="943" t="s">
        <v>377</v>
      </c>
      <c r="M1263" s="943">
        <v>20.0</v>
      </c>
      <c r="N1263" s="943">
        <v>11.0</v>
      </c>
      <c r="O1263" s="938">
        <f t="shared" si="602"/>
        <v>9</v>
      </c>
      <c r="P1263" s="944">
        <v>1200.0</v>
      </c>
      <c r="Q1263" s="940">
        <f>(H1215)</f>
        <v>283</v>
      </c>
      <c r="R1263" s="945">
        <f t="shared" si="603"/>
        <v>0.2358333333</v>
      </c>
      <c r="S1263" s="943" t="s">
        <v>331</v>
      </c>
      <c r="T1263" s="943" t="s">
        <v>377</v>
      </c>
      <c r="U1263" s="962">
        <f t="shared" si="604"/>
        <v>371.4375</v>
      </c>
      <c r="V1263" s="942">
        <f t="shared" si="605"/>
        <v>0.30953125</v>
      </c>
      <c r="W1263" s="815"/>
      <c r="X1263" s="815"/>
      <c r="Y1263" s="815"/>
      <c r="Z1263" s="815"/>
      <c r="AA1263" s="815"/>
      <c r="AB1263" s="815"/>
    </row>
    <row r="1264">
      <c r="A1264" s="815"/>
      <c r="B1264" s="814"/>
      <c r="C1264" s="814"/>
      <c r="D1264" s="814"/>
      <c r="E1264" s="814"/>
      <c r="F1264" s="821"/>
      <c r="G1264" s="221" t="s">
        <v>365</v>
      </c>
      <c r="H1264" s="789">
        <v>169.0</v>
      </c>
      <c r="I1264" s="814"/>
      <c r="J1264" s="815"/>
      <c r="K1264" s="937" t="s">
        <v>144</v>
      </c>
      <c r="L1264" s="937" t="s">
        <v>378</v>
      </c>
      <c r="M1264" s="937">
        <v>15.0</v>
      </c>
      <c r="N1264" s="937">
        <v>11.0</v>
      </c>
      <c r="O1264" s="938">
        <f t="shared" si="602"/>
        <v>4</v>
      </c>
      <c r="P1264" s="946">
        <v>800.0</v>
      </c>
      <c r="Q1264" s="940">
        <f>(H1267)</f>
        <v>583</v>
      </c>
      <c r="R1264" s="941">
        <f t="shared" si="603"/>
        <v>0.72875</v>
      </c>
      <c r="S1264" s="937" t="s">
        <v>144</v>
      </c>
      <c r="T1264" s="937" t="s">
        <v>378</v>
      </c>
      <c r="U1264" s="962">
        <f t="shared" si="604"/>
        <v>765.1875</v>
      </c>
      <c r="V1264" s="902">
        <f t="shared" si="605"/>
        <v>0.956484375</v>
      </c>
      <c r="W1264" s="815"/>
      <c r="X1264" s="815"/>
      <c r="Y1264" s="815"/>
      <c r="Z1264" s="815"/>
      <c r="AA1264" s="815"/>
      <c r="AB1264" s="815"/>
    </row>
    <row r="1265">
      <c r="A1265" s="815"/>
      <c r="B1265" s="814"/>
      <c r="C1265" s="814"/>
      <c r="D1265" s="814"/>
      <c r="E1265" s="814"/>
      <c r="F1265" s="821"/>
      <c r="G1265" s="221" t="s">
        <v>399</v>
      </c>
      <c r="H1265" s="789">
        <v>188.0</v>
      </c>
      <c r="I1265" s="814"/>
      <c r="J1265" s="815"/>
      <c r="K1265" s="379" t="s">
        <v>379</v>
      </c>
      <c r="L1265" s="379"/>
      <c r="M1265" s="379">
        <v>44.0</v>
      </c>
      <c r="N1265" s="379">
        <v>37.0</v>
      </c>
      <c r="O1265" s="938">
        <f t="shared" si="602"/>
        <v>7</v>
      </c>
      <c r="P1265" s="947">
        <f t="shared" ref="P1265:Q1265" si="606">SUM(P1266:P1268)</f>
        <v>74000</v>
      </c>
      <c r="Q1265" s="948">
        <f t="shared" si="606"/>
        <v>51253.59</v>
      </c>
      <c r="R1265" s="381">
        <f t="shared" si="603"/>
        <v>0.6926160811</v>
      </c>
      <c r="S1265" s="379" t="s">
        <v>379</v>
      </c>
      <c r="T1265" s="379" t="s">
        <v>432</v>
      </c>
      <c r="U1265" s="905">
        <f t="shared" ref="U1265:U1268" si="607">(Q1265/23*30)</f>
        <v>66852.5087</v>
      </c>
      <c r="V1265" s="906">
        <f t="shared" si="605"/>
        <v>0.9034122797</v>
      </c>
      <c r="W1265" s="815"/>
      <c r="X1265" s="815"/>
      <c r="Y1265" s="815"/>
      <c r="Z1265" s="815"/>
      <c r="AA1265" s="815"/>
      <c r="AB1265" s="815"/>
    </row>
    <row r="1266">
      <c r="A1266" s="815"/>
      <c r="B1266" s="814"/>
      <c r="C1266" s="814"/>
      <c r="D1266" s="814"/>
      <c r="E1266" s="814"/>
      <c r="F1266" s="821"/>
      <c r="G1266" s="221" t="s">
        <v>418</v>
      </c>
      <c r="H1266" s="793">
        <f>(H1253)</f>
        <v>190</v>
      </c>
      <c r="I1266" s="814"/>
      <c r="J1266" s="815"/>
      <c r="K1266" s="379" t="s">
        <v>164</v>
      </c>
      <c r="L1266" s="379"/>
      <c r="M1266" s="379">
        <v>11.0</v>
      </c>
      <c r="N1266" s="379">
        <v>10.0</v>
      </c>
      <c r="O1266" s="938">
        <f t="shared" si="602"/>
        <v>1</v>
      </c>
      <c r="P1266" s="947">
        <v>27000.0</v>
      </c>
      <c r="Q1266" s="949">
        <f>(F1286)</f>
        <v>19906.35</v>
      </c>
      <c r="R1266" s="381">
        <f t="shared" si="603"/>
        <v>0.7372722222</v>
      </c>
      <c r="S1266" s="379" t="s">
        <v>164</v>
      </c>
      <c r="T1266" s="379" t="s">
        <v>432</v>
      </c>
      <c r="U1266" s="905">
        <f t="shared" si="607"/>
        <v>25964.80435</v>
      </c>
      <c r="V1266" s="906">
        <f t="shared" si="605"/>
        <v>0.9616594203</v>
      </c>
      <c r="W1266" s="815"/>
      <c r="X1266" s="815"/>
      <c r="Y1266" s="815"/>
      <c r="Z1266" s="815"/>
      <c r="AA1266" s="815"/>
      <c r="AB1266" s="815"/>
    </row>
    <row r="1267">
      <c r="A1267" s="815"/>
      <c r="B1267" s="814"/>
      <c r="C1267" s="814"/>
      <c r="D1267" s="814"/>
      <c r="E1267" s="814"/>
      <c r="F1267" s="821"/>
      <c r="G1267" s="822" t="s">
        <v>9</v>
      </c>
      <c r="H1267" s="826">
        <f>SUM(H1263:H1266)</f>
        <v>583</v>
      </c>
      <c r="I1267" s="814"/>
      <c r="J1267" s="815"/>
      <c r="K1267" s="963" t="s">
        <v>165</v>
      </c>
      <c r="L1267" s="379"/>
      <c r="M1267" s="379">
        <v>11.0</v>
      </c>
      <c r="N1267" s="379">
        <v>11.0</v>
      </c>
      <c r="O1267" s="938">
        <f t="shared" si="602"/>
        <v>0</v>
      </c>
      <c r="P1267" s="947">
        <v>20000.0</v>
      </c>
      <c r="Q1267" s="949">
        <f>(G1286)</f>
        <v>11272.88</v>
      </c>
      <c r="R1267" s="381">
        <f t="shared" si="603"/>
        <v>0.563644</v>
      </c>
      <c r="S1267" s="963" t="s">
        <v>165</v>
      </c>
      <c r="T1267" s="379" t="s">
        <v>432</v>
      </c>
      <c r="U1267" s="905">
        <f t="shared" si="607"/>
        <v>14703.75652</v>
      </c>
      <c r="V1267" s="942">
        <f t="shared" si="605"/>
        <v>0.7351878261</v>
      </c>
      <c r="W1267" s="815"/>
      <c r="X1267" s="815"/>
      <c r="Y1267" s="815"/>
      <c r="Z1267" s="815"/>
      <c r="AA1267" s="815"/>
      <c r="AB1267" s="815"/>
    </row>
    <row r="1268">
      <c r="A1268" s="815"/>
      <c r="B1268" s="814"/>
      <c r="C1268" s="814"/>
      <c r="D1268" s="814"/>
      <c r="E1268" s="814"/>
      <c r="F1268" s="814"/>
      <c r="G1268" s="817"/>
      <c r="H1268" s="818"/>
      <c r="I1268" s="814"/>
      <c r="J1268" s="815"/>
      <c r="K1268" s="964" t="s">
        <v>166</v>
      </c>
      <c r="L1268" s="965"/>
      <c r="M1268" s="379">
        <v>11.0</v>
      </c>
      <c r="N1268" s="379">
        <v>13.0</v>
      </c>
      <c r="O1268" s="938">
        <f t="shared" si="602"/>
        <v>-2</v>
      </c>
      <c r="P1268" s="947">
        <v>27000.0</v>
      </c>
      <c r="Q1268" s="949">
        <f>(H1286)</f>
        <v>20074.36</v>
      </c>
      <c r="R1268" s="381">
        <f t="shared" si="603"/>
        <v>0.7434948148</v>
      </c>
      <c r="S1268" s="964" t="s">
        <v>166</v>
      </c>
      <c r="T1268" s="379" t="s">
        <v>432</v>
      </c>
      <c r="U1268" s="905">
        <f t="shared" si="607"/>
        <v>26183.94783</v>
      </c>
      <c r="V1268" s="906">
        <f t="shared" si="605"/>
        <v>0.9697758454</v>
      </c>
      <c r="W1268" s="815"/>
      <c r="X1268" s="815"/>
      <c r="Y1268" s="815"/>
      <c r="Z1268" s="815"/>
      <c r="AA1268" s="815"/>
      <c r="AB1268" s="815"/>
    </row>
    <row r="1269">
      <c r="A1269" s="815"/>
      <c r="B1269" s="814"/>
      <c r="C1269" s="814"/>
      <c r="D1269" s="814"/>
      <c r="E1269" s="814"/>
      <c r="F1269" s="814"/>
      <c r="G1269" s="842" t="s">
        <v>131</v>
      </c>
      <c r="H1269" s="843">
        <f>(1000-H1267)</f>
        <v>417</v>
      </c>
      <c r="I1269" s="844">
        <f>(H1267/1800)</f>
        <v>0.3238888889</v>
      </c>
      <c r="J1269" s="815"/>
      <c r="K1269" s="815"/>
      <c r="L1269" s="915"/>
      <c r="M1269" s="915"/>
      <c r="N1269" s="815"/>
      <c r="O1269" s="815"/>
      <c r="P1269" s="815"/>
      <c r="Q1269" s="815"/>
      <c r="R1269" s="815"/>
      <c r="S1269" s="815"/>
      <c r="T1269" s="815"/>
      <c r="U1269" s="815"/>
      <c r="V1269" s="815"/>
      <c r="W1269" s="815"/>
      <c r="X1269" s="815"/>
      <c r="Y1269" s="815"/>
      <c r="Z1269" s="815"/>
      <c r="AA1269" s="815"/>
      <c r="AB1269" s="815"/>
    </row>
    <row r="1270">
      <c r="A1270" s="907"/>
      <c r="B1270" s="908"/>
      <c r="C1270" s="908"/>
      <c r="D1270" s="908"/>
      <c r="E1270" s="908"/>
      <c r="F1270" s="908"/>
      <c r="G1270" s="848"/>
      <c r="H1270" s="792"/>
      <c r="I1270" s="306"/>
      <c r="J1270" s="815"/>
      <c r="K1270" s="815"/>
      <c r="L1270" s="287"/>
      <c r="M1270" s="287"/>
      <c r="N1270" s="287"/>
      <c r="O1270" s="287"/>
      <c r="P1270" s="287"/>
      <c r="Q1270" s="287"/>
      <c r="R1270" s="287"/>
      <c r="S1270" s="287"/>
      <c r="T1270" s="287"/>
      <c r="U1270" s="287"/>
      <c r="V1270" s="952" t="s">
        <v>300</v>
      </c>
      <c r="W1270" s="815"/>
      <c r="X1270" s="824"/>
      <c r="Y1270" s="824"/>
      <c r="Z1270" s="824"/>
      <c r="AA1270" s="824"/>
      <c r="AB1270" s="824"/>
    </row>
    <row r="1271">
      <c r="A1271" s="770" t="s">
        <v>404</v>
      </c>
      <c r="B1271" s="771">
        <v>18.0</v>
      </c>
      <c r="C1271" s="771">
        <v>19.0</v>
      </c>
      <c r="D1271" s="771">
        <v>20.0</v>
      </c>
      <c r="E1271" s="771">
        <v>21.0</v>
      </c>
      <c r="F1271" s="771">
        <v>22.0</v>
      </c>
      <c r="G1271" s="771">
        <v>23.0</v>
      </c>
      <c r="H1271" s="909">
        <v>24.0</v>
      </c>
      <c r="I1271" s="772"/>
      <c r="J1271" s="774"/>
      <c r="K1271" s="815"/>
      <c r="L1271" s="287"/>
      <c r="M1271" s="287"/>
      <c r="N1271" s="287"/>
      <c r="O1271" s="287"/>
      <c r="P1271" s="287"/>
      <c r="Q1271" s="287"/>
      <c r="R1271" s="287"/>
      <c r="S1271" s="287"/>
      <c r="T1271" s="287"/>
      <c r="U1271" s="287"/>
      <c r="V1271" s="953" t="s">
        <v>301</v>
      </c>
      <c r="W1271" s="815"/>
      <c r="X1271" s="815"/>
      <c r="Y1271" s="815"/>
      <c r="Z1271" s="815"/>
      <c r="AA1271" s="815"/>
      <c r="AB1271" s="815"/>
    </row>
    <row r="1272">
      <c r="A1272" s="288" t="s">
        <v>156</v>
      </c>
      <c r="B1272" s="910" t="s">
        <v>2</v>
      </c>
      <c r="C1272" s="910" t="s">
        <v>3</v>
      </c>
      <c r="D1272" s="910" t="s">
        <v>4</v>
      </c>
      <c r="E1272" s="910" t="s">
        <v>5</v>
      </c>
      <c r="F1272" s="910" t="s">
        <v>6</v>
      </c>
      <c r="G1272" s="910" t="s">
        <v>7</v>
      </c>
      <c r="H1272" s="911" t="s">
        <v>8</v>
      </c>
      <c r="I1272" s="910" t="s">
        <v>9</v>
      </c>
      <c r="J1272" s="815"/>
      <c r="K1272" s="815"/>
      <c r="L1272" s="287"/>
      <c r="M1272" s="287"/>
      <c r="N1272" s="287"/>
      <c r="O1272" s="287"/>
      <c r="P1272" s="287"/>
      <c r="Q1272" s="287"/>
      <c r="R1272" s="287"/>
      <c r="S1272" s="287"/>
      <c r="T1272" s="287"/>
      <c r="U1272" s="287"/>
      <c r="V1272" s="954" t="s">
        <v>302</v>
      </c>
      <c r="W1272" s="815"/>
      <c r="X1272" s="815"/>
      <c r="Y1272" s="815"/>
      <c r="Z1272" s="815"/>
      <c r="AA1272" s="815"/>
      <c r="AB1272" s="815"/>
    </row>
    <row r="1273">
      <c r="A1273" s="340" t="s">
        <v>163</v>
      </c>
      <c r="B1273" s="912"/>
      <c r="C1273" s="912"/>
      <c r="D1273" s="912"/>
      <c r="E1273" s="912"/>
      <c r="F1273" s="912"/>
      <c r="G1273" s="912"/>
      <c r="H1273" s="912"/>
      <c r="I1273" s="912"/>
      <c r="J1273" s="913"/>
      <c r="K1273" s="815"/>
      <c r="L1273" s="287"/>
      <c r="M1273" s="287"/>
      <c r="N1273" s="287"/>
      <c r="O1273" s="287"/>
      <c r="P1273" s="287"/>
      <c r="Q1273" s="287"/>
      <c r="R1273" s="287"/>
      <c r="S1273" s="287"/>
      <c r="T1273" s="287"/>
      <c r="U1273" s="287"/>
      <c r="V1273" s="955" t="s">
        <v>303</v>
      </c>
      <c r="W1273" s="815"/>
      <c r="X1273" s="815"/>
      <c r="Y1273" s="815"/>
      <c r="Z1273" s="815"/>
      <c r="AA1273" s="815"/>
      <c r="AB1273" s="815"/>
    </row>
    <row r="1274">
      <c r="A1274" s="330" t="s">
        <v>164</v>
      </c>
      <c r="B1274" s="344">
        <v>524.34</v>
      </c>
      <c r="C1274" s="344">
        <v>594.9</v>
      </c>
      <c r="D1274" s="344">
        <v>748.53</v>
      </c>
      <c r="E1274" s="345">
        <v>732.91</v>
      </c>
      <c r="F1274" s="529">
        <v>613.45</v>
      </c>
      <c r="G1274" s="529">
        <v>704.03</v>
      </c>
      <c r="H1274" s="530">
        <v>787.83</v>
      </c>
      <c r="I1274" s="347">
        <f t="shared" ref="I1274:I1276" si="608">SUM(B1274:H1274)</f>
        <v>4705.99</v>
      </c>
      <c r="J1274" s="815"/>
      <c r="K1274" s="815"/>
      <c r="L1274" s="287"/>
      <c r="M1274" s="287"/>
      <c r="N1274" s="287"/>
      <c r="O1274" s="287"/>
      <c r="P1274" s="287"/>
      <c r="Q1274" s="287"/>
      <c r="R1274" s="287"/>
      <c r="S1274" s="287"/>
      <c r="T1274" s="287"/>
      <c r="U1274" s="287"/>
      <c r="V1274" s="815"/>
      <c r="W1274" s="815"/>
      <c r="X1274" s="815"/>
      <c r="Y1274" s="815"/>
      <c r="Z1274" s="815"/>
      <c r="AA1274" s="815"/>
      <c r="AB1274" s="815"/>
    </row>
    <row r="1275">
      <c r="A1275" s="330" t="s">
        <v>165</v>
      </c>
      <c r="B1275" s="344">
        <v>363.43</v>
      </c>
      <c r="C1275" s="344">
        <v>242.7</v>
      </c>
      <c r="D1275" s="344">
        <v>265.78</v>
      </c>
      <c r="E1275" s="345">
        <v>337.73</v>
      </c>
      <c r="F1275" s="529">
        <v>520.52</v>
      </c>
      <c r="G1275" s="529">
        <v>644.6</v>
      </c>
      <c r="H1275" s="530">
        <v>525.47</v>
      </c>
      <c r="I1275" s="347">
        <f t="shared" si="608"/>
        <v>2900.23</v>
      </c>
      <c r="J1275" s="815"/>
      <c r="K1275" s="815"/>
      <c r="L1275" s="815"/>
      <c r="M1275" s="815"/>
      <c r="N1275" s="815"/>
      <c r="O1275" s="815"/>
      <c r="P1275" s="815"/>
      <c r="Q1275" s="815"/>
      <c r="R1275" s="815"/>
      <c r="S1275" s="815"/>
      <c r="T1275" s="815"/>
      <c r="U1275" s="815"/>
      <c r="V1275" s="815"/>
      <c r="W1275" s="815"/>
      <c r="X1275" s="815"/>
      <c r="Y1275" s="815"/>
      <c r="Z1275" s="815"/>
      <c r="AA1275" s="815"/>
      <c r="AB1275" s="815"/>
    </row>
    <row r="1276">
      <c r="A1276" s="330" t="s">
        <v>166</v>
      </c>
      <c r="B1276" s="344">
        <v>610.83</v>
      </c>
      <c r="C1276" s="344">
        <v>545.34</v>
      </c>
      <c r="D1276" s="344">
        <v>709.76</v>
      </c>
      <c r="E1276" s="344">
        <v>682.43</v>
      </c>
      <c r="F1276" s="529">
        <v>641.7</v>
      </c>
      <c r="G1276" s="529">
        <v>852.72</v>
      </c>
      <c r="H1276" s="530">
        <v>766.09</v>
      </c>
      <c r="I1276" s="347">
        <f t="shared" si="608"/>
        <v>4808.87</v>
      </c>
      <c r="J1276" s="815"/>
      <c r="K1276" s="815"/>
      <c r="L1276" s="815"/>
      <c r="M1276" s="815"/>
      <c r="N1276" s="815"/>
      <c r="O1276" s="815"/>
      <c r="P1276" s="815"/>
      <c r="Q1276" s="815"/>
      <c r="R1276" s="815"/>
      <c r="S1276" s="815"/>
      <c r="T1276" s="815"/>
      <c r="U1276" s="815"/>
      <c r="V1276" s="815"/>
      <c r="W1276" s="815"/>
      <c r="X1276" s="815"/>
      <c r="Y1276" s="815"/>
      <c r="Z1276" s="815"/>
      <c r="AA1276" s="815"/>
      <c r="AB1276" s="815"/>
    </row>
    <row r="1277">
      <c r="A1277" s="348" t="s">
        <v>9</v>
      </c>
      <c r="B1277" s="349">
        <f t="shared" ref="B1277:I1277" si="609">sum(B1274:B1276)</f>
        <v>1498.6</v>
      </c>
      <c r="C1277" s="349">
        <f t="shared" si="609"/>
        <v>1382.94</v>
      </c>
      <c r="D1277" s="349">
        <f t="shared" si="609"/>
        <v>1724.07</v>
      </c>
      <c r="E1277" s="349">
        <f t="shared" si="609"/>
        <v>1753.07</v>
      </c>
      <c r="F1277" s="349">
        <f t="shared" si="609"/>
        <v>1775.67</v>
      </c>
      <c r="G1277" s="349">
        <f t="shared" si="609"/>
        <v>2201.35</v>
      </c>
      <c r="H1277" s="349">
        <f t="shared" si="609"/>
        <v>2079.39</v>
      </c>
      <c r="I1277" s="349">
        <f t="shared" si="609"/>
        <v>12415.09</v>
      </c>
      <c r="J1277" s="815"/>
      <c r="K1277" s="815"/>
      <c r="L1277" s="815"/>
      <c r="M1277" s="815"/>
      <c r="N1277" s="815"/>
      <c r="O1277" s="815"/>
      <c r="P1277" s="815"/>
      <c r="Q1277" s="815"/>
      <c r="R1277" s="815"/>
      <c r="S1277" s="815"/>
      <c r="T1277" s="815"/>
      <c r="U1277" s="815"/>
      <c r="V1277" s="815"/>
      <c r="W1277" s="815"/>
      <c r="X1277" s="815"/>
      <c r="Y1277" s="815"/>
      <c r="Z1277" s="815"/>
      <c r="AA1277" s="815"/>
      <c r="AB1277" s="815"/>
    </row>
    <row r="1278">
      <c r="A1278" s="816"/>
      <c r="B1278" s="817"/>
      <c r="C1278" s="817"/>
      <c r="D1278" s="817"/>
      <c r="E1278" s="817"/>
      <c r="F1278" s="817"/>
      <c r="G1278" s="817"/>
      <c r="H1278" s="818"/>
      <c r="I1278" s="817"/>
      <c r="J1278" s="815"/>
      <c r="K1278" s="815"/>
      <c r="L1278" s="815"/>
      <c r="M1278" s="815"/>
      <c r="N1278" s="815"/>
      <c r="O1278" s="815"/>
      <c r="P1278" s="815"/>
      <c r="Q1278" s="815"/>
      <c r="R1278" s="815"/>
      <c r="S1278" s="815"/>
      <c r="T1278" s="815"/>
      <c r="U1278" s="815"/>
      <c r="V1278" s="815"/>
      <c r="W1278" s="815"/>
      <c r="X1278" s="815"/>
      <c r="Y1278" s="815"/>
      <c r="Z1278" s="815"/>
      <c r="AA1278" s="815"/>
      <c r="AB1278" s="815"/>
    </row>
    <row r="1279">
      <c r="A1279" s="819"/>
      <c r="B1279" s="334"/>
      <c r="C1279" s="334"/>
      <c r="D1279" s="334"/>
      <c r="E1279" s="334"/>
      <c r="F1279" s="334"/>
      <c r="G1279" s="334"/>
      <c r="H1279" s="334"/>
      <c r="I1279" s="334"/>
      <c r="J1279" s="815"/>
      <c r="K1279" s="815"/>
      <c r="L1279" s="815"/>
      <c r="M1279" s="815"/>
      <c r="N1279" s="815"/>
      <c r="O1279" s="815"/>
      <c r="P1279" s="815"/>
      <c r="Q1279" s="815"/>
      <c r="R1279" s="815"/>
      <c r="S1279" s="815"/>
      <c r="T1279" s="815"/>
      <c r="U1279" s="815"/>
      <c r="V1279" s="815"/>
      <c r="W1279" s="815"/>
      <c r="X1279" s="815"/>
      <c r="Y1279" s="815"/>
      <c r="Z1279" s="815"/>
      <c r="AA1279" s="815"/>
      <c r="AB1279" s="815"/>
    </row>
    <row r="1280">
      <c r="A1280" s="815"/>
      <c r="B1280" s="814"/>
      <c r="C1280" s="814"/>
      <c r="D1280" s="814"/>
      <c r="E1280" s="817"/>
      <c r="F1280" s="817"/>
      <c r="G1280" s="817"/>
      <c r="H1280" s="818"/>
      <c r="I1280" s="814"/>
      <c r="J1280" s="815"/>
      <c r="K1280" s="815"/>
      <c r="L1280" s="815"/>
      <c r="M1280" s="815"/>
      <c r="N1280" s="815"/>
      <c r="O1280" s="815"/>
      <c r="P1280" s="815"/>
      <c r="Q1280" s="815"/>
      <c r="R1280" s="815"/>
      <c r="S1280" s="815"/>
      <c r="T1280" s="815"/>
      <c r="U1280" s="815"/>
      <c r="V1280" s="815"/>
      <c r="W1280" s="815"/>
      <c r="X1280" s="815"/>
      <c r="Y1280" s="815"/>
      <c r="Z1280" s="815"/>
      <c r="AA1280" s="815"/>
      <c r="AB1280" s="815"/>
    </row>
    <row r="1281">
      <c r="A1281" s="815"/>
      <c r="B1281" s="814"/>
      <c r="C1281" s="814"/>
      <c r="D1281" s="821"/>
      <c r="E1281" s="822" t="s">
        <v>35</v>
      </c>
      <c r="F1281" s="822" t="s">
        <v>164</v>
      </c>
      <c r="G1281" s="822" t="s">
        <v>165</v>
      </c>
      <c r="H1281" s="823" t="s">
        <v>166</v>
      </c>
      <c r="I1281" s="6"/>
      <c r="J1281" s="815"/>
      <c r="K1281" s="815"/>
      <c r="L1281" s="915"/>
      <c r="M1281" s="915"/>
      <c r="N1281" s="815"/>
      <c r="O1281" s="815"/>
      <c r="P1281" s="815"/>
      <c r="Q1281" s="815"/>
      <c r="R1281" s="815"/>
      <c r="S1281" s="815"/>
      <c r="T1281" s="815"/>
      <c r="U1281" s="815"/>
      <c r="V1281" s="815"/>
      <c r="W1281" s="815"/>
      <c r="X1281" s="815"/>
      <c r="Y1281" s="815"/>
      <c r="Z1281" s="815"/>
      <c r="AA1281" s="815"/>
      <c r="AB1281" s="815"/>
    </row>
    <row r="1282">
      <c r="A1282" s="815"/>
      <c r="B1282" s="814"/>
      <c r="C1282" s="814"/>
      <c r="D1282" s="821"/>
      <c r="E1282" s="221" t="s">
        <v>326</v>
      </c>
      <c r="F1282" s="351">
        <v>3046.63</v>
      </c>
      <c r="G1282" s="351">
        <v>1954.03</v>
      </c>
      <c r="H1282" s="351">
        <v>3430.4</v>
      </c>
      <c r="I1282" s="6"/>
      <c r="J1282" s="815"/>
      <c r="K1282" s="815"/>
      <c r="L1282" s="915"/>
      <c r="M1282" s="915"/>
      <c r="N1282" s="815"/>
      <c r="O1282" s="815"/>
      <c r="P1282" s="815"/>
      <c r="Q1282" s="815"/>
      <c r="R1282" s="815"/>
      <c r="S1282" s="815"/>
      <c r="T1282" s="815"/>
      <c r="U1282" s="815"/>
      <c r="V1282" s="815"/>
      <c r="W1282" s="815"/>
      <c r="X1282" s="815"/>
      <c r="Y1282" s="815"/>
      <c r="Z1282" s="815"/>
      <c r="AA1282" s="815"/>
      <c r="AB1282" s="815"/>
    </row>
    <row r="1283">
      <c r="A1283" s="815"/>
      <c r="B1283" s="814"/>
      <c r="C1283" s="814"/>
      <c r="D1283" s="821"/>
      <c r="E1283" s="221" t="s">
        <v>365</v>
      </c>
      <c r="F1283" s="351">
        <v>6469.73</v>
      </c>
      <c r="G1283" s="351">
        <v>3126.75</v>
      </c>
      <c r="H1283" s="351">
        <v>5462.15</v>
      </c>
      <c r="I1283" s="6"/>
      <c r="J1283" s="815"/>
      <c r="K1283" s="915"/>
      <c r="L1283" s="815"/>
      <c r="M1283" s="815"/>
      <c r="N1283" s="815"/>
      <c r="O1283" s="815"/>
      <c r="P1283" s="815"/>
      <c r="Q1283" s="815"/>
      <c r="R1283" s="815"/>
      <c r="S1283" s="815"/>
      <c r="T1283" s="815"/>
      <c r="U1283" s="815"/>
      <c r="V1283" s="815"/>
      <c r="W1283" s="815"/>
      <c r="X1283" s="815"/>
      <c r="Y1283" s="815"/>
      <c r="Z1283" s="815"/>
      <c r="AA1283" s="815"/>
      <c r="AB1283" s="815"/>
    </row>
    <row r="1284">
      <c r="A1284" s="815"/>
      <c r="B1284" s="814"/>
      <c r="C1284" s="814"/>
      <c r="D1284" s="821"/>
      <c r="E1284" s="221" t="s">
        <v>399</v>
      </c>
      <c r="F1284" s="351">
        <f>(I981)</f>
        <v>5684</v>
      </c>
      <c r="G1284" s="351">
        <f>(I982)</f>
        <v>3291.87</v>
      </c>
      <c r="H1284" s="351">
        <f>(I983)</f>
        <v>6372.94</v>
      </c>
      <c r="I1284" s="6"/>
      <c r="J1284" s="815"/>
      <c r="K1284" s="915"/>
      <c r="L1284" s="815"/>
      <c r="M1284" s="815"/>
      <c r="N1284" s="815"/>
      <c r="O1284" s="815"/>
      <c r="P1284" s="815"/>
      <c r="Q1284" s="815"/>
      <c r="R1284" s="815"/>
      <c r="S1284" s="815"/>
      <c r="T1284" s="815"/>
      <c r="U1284" s="815"/>
      <c r="V1284" s="815"/>
      <c r="W1284" s="815"/>
      <c r="X1284" s="815"/>
      <c r="Y1284" s="815"/>
      <c r="Z1284" s="815"/>
      <c r="AA1284" s="815"/>
      <c r="AB1284" s="815"/>
    </row>
    <row r="1285">
      <c r="A1285" s="815"/>
      <c r="B1285" s="814"/>
      <c r="C1285" s="814"/>
      <c r="D1285" s="821"/>
      <c r="E1285" s="221" t="s">
        <v>418</v>
      </c>
      <c r="F1285" s="351">
        <f>(I1274)</f>
        <v>4705.99</v>
      </c>
      <c r="G1285" s="351">
        <f>(I1275)</f>
        <v>2900.23</v>
      </c>
      <c r="H1285" s="351">
        <f>(I1276)</f>
        <v>4808.87</v>
      </c>
      <c r="I1285" s="6"/>
      <c r="J1285" s="815"/>
      <c r="K1285" s="915"/>
      <c r="L1285" s="815"/>
      <c r="M1285" s="815"/>
      <c r="N1285" s="815"/>
      <c r="O1285" s="815"/>
      <c r="P1285" s="815"/>
      <c r="Q1285" s="815"/>
      <c r="R1285" s="815"/>
      <c r="S1285" s="815"/>
      <c r="T1285" s="815"/>
      <c r="U1285" s="815"/>
      <c r="V1285" s="815"/>
      <c r="W1285" s="815"/>
      <c r="X1285" s="815"/>
      <c r="Y1285" s="815"/>
      <c r="Z1285" s="815"/>
      <c r="AA1285" s="815"/>
      <c r="AB1285" s="815"/>
    </row>
    <row r="1286">
      <c r="A1286" s="815"/>
      <c r="B1286" s="814"/>
      <c r="C1286" s="814"/>
      <c r="D1286" s="821"/>
      <c r="E1286" s="353" t="s">
        <v>9</v>
      </c>
      <c r="F1286" s="354">
        <f t="shared" ref="F1286:H1286" si="610">SUM(F1282:F1285)</f>
        <v>19906.35</v>
      </c>
      <c r="G1286" s="354">
        <f t="shared" si="610"/>
        <v>11272.88</v>
      </c>
      <c r="H1286" s="354">
        <f t="shared" si="610"/>
        <v>20074.36</v>
      </c>
      <c r="I1286" s="6"/>
      <c r="J1286" s="815"/>
      <c r="K1286" s="915"/>
      <c r="L1286" s="815"/>
      <c r="M1286" s="815"/>
      <c r="N1286" s="815"/>
      <c r="O1286" s="815"/>
      <c r="P1286" s="815"/>
      <c r="Q1286" s="815"/>
      <c r="R1286" s="815"/>
      <c r="S1286" s="815"/>
      <c r="T1286" s="815"/>
      <c r="U1286" s="815"/>
      <c r="V1286" s="815"/>
      <c r="W1286" s="815"/>
      <c r="X1286" s="815"/>
      <c r="Y1286" s="815"/>
      <c r="Z1286" s="815"/>
      <c r="AA1286" s="815"/>
      <c r="AB1286" s="815"/>
    </row>
    <row r="1287">
      <c r="A1287" s="815"/>
      <c r="B1287" s="814"/>
      <c r="C1287" s="814"/>
      <c r="D1287" s="821"/>
      <c r="E1287" s="838" t="s">
        <v>167</v>
      </c>
      <c r="F1287" s="916">
        <f>(F1286/27000)</f>
        <v>0.7372722222</v>
      </c>
      <c r="G1287" s="916">
        <f>(G1286/20000)</f>
        <v>0.563644</v>
      </c>
      <c r="H1287" s="916">
        <f>(H1286/27000)</f>
        <v>0.7434948148</v>
      </c>
      <c r="I1287" s="6"/>
      <c r="J1287" s="815"/>
      <c r="K1287" s="815"/>
      <c r="L1287" s="815"/>
      <c r="M1287" s="815"/>
      <c r="N1287" s="815"/>
      <c r="O1287" s="815"/>
      <c r="P1287" s="815"/>
      <c r="Q1287" s="815"/>
      <c r="R1287" s="815"/>
      <c r="S1287" s="815"/>
      <c r="T1287" s="815"/>
      <c r="U1287" s="815"/>
      <c r="V1287" s="815"/>
      <c r="W1287" s="815"/>
      <c r="X1287" s="815"/>
      <c r="Y1287" s="815"/>
      <c r="Z1287" s="815"/>
      <c r="AA1287" s="815"/>
      <c r="AB1287" s="815"/>
    </row>
    <row r="1288">
      <c r="A1288" s="815"/>
      <c r="B1288" s="814"/>
      <c r="C1288" s="814"/>
      <c r="D1288" s="814"/>
      <c r="E1288" s="917" t="s">
        <v>339</v>
      </c>
      <c r="F1288" s="823">
        <f t="shared" ref="F1288:H1288" si="611">(F1286/24*30)</f>
        <v>24882.9375</v>
      </c>
      <c r="G1288" s="823">
        <f t="shared" si="611"/>
        <v>14091.1</v>
      </c>
      <c r="H1288" s="823">
        <f t="shared" si="611"/>
        <v>25092.95</v>
      </c>
      <c r="I1288" s="6"/>
      <c r="J1288" s="815"/>
      <c r="K1288" s="815"/>
      <c r="L1288" s="815"/>
      <c r="M1288" s="815"/>
      <c r="N1288" s="815"/>
      <c r="O1288" s="815"/>
      <c r="P1288" s="815"/>
      <c r="Q1288" s="815"/>
      <c r="R1288" s="815"/>
      <c r="S1288" s="815"/>
      <c r="T1288" s="815"/>
      <c r="U1288" s="815"/>
      <c r="V1288" s="815"/>
      <c r="W1288" s="815"/>
      <c r="X1288" s="815"/>
      <c r="Y1288" s="815"/>
      <c r="Z1288" s="815"/>
      <c r="AA1288" s="815"/>
      <c r="AB1288" s="815"/>
    </row>
    <row r="1289">
      <c r="A1289" s="816"/>
      <c r="B1289" s="817"/>
      <c r="C1289" s="817"/>
      <c r="D1289" s="817"/>
      <c r="E1289" s="817"/>
      <c r="F1289" s="817"/>
      <c r="G1289" s="817"/>
      <c r="H1289" s="818"/>
      <c r="I1289" s="817"/>
      <c r="J1289" s="815"/>
      <c r="K1289" s="815"/>
      <c r="L1289" s="815"/>
      <c r="M1289" s="815"/>
      <c r="N1289" s="815"/>
      <c r="O1289" s="815"/>
      <c r="P1289" s="815"/>
      <c r="Q1289" s="815"/>
      <c r="R1289" s="815"/>
      <c r="S1289" s="815"/>
      <c r="T1289" s="815"/>
      <c r="U1289" s="815"/>
      <c r="V1289" s="815"/>
      <c r="W1289" s="815"/>
      <c r="X1289" s="815"/>
      <c r="Y1289" s="815"/>
      <c r="Z1289" s="815"/>
      <c r="AA1289" s="815"/>
      <c r="AB1289" s="815"/>
    </row>
    <row r="1290">
      <c r="A1290" s="320"/>
      <c r="B1290" s="813"/>
      <c r="C1290" s="813"/>
      <c r="D1290" s="813"/>
      <c r="E1290" s="813"/>
      <c r="F1290" s="813"/>
      <c r="G1290" s="813"/>
      <c r="H1290" s="918"/>
      <c r="I1290" s="813" t="s">
        <v>9</v>
      </c>
      <c r="J1290" s="815"/>
      <c r="K1290" s="815"/>
      <c r="L1290" s="815"/>
      <c r="M1290" s="815"/>
      <c r="N1290" s="815"/>
      <c r="O1290" s="815"/>
      <c r="P1290" s="815"/>
      <c r="Q1290" s="815"/>
      <c r="R1290" s="815"/>
      <c r="S1290" s="815"/>
      <c r="T1290" s="815"/>
      <c r="U1290" s="815"/>
      <c r="V1290" s="815"/>
      <c r="W1290" s="815"/>
      <c r="X1290" s="815"/>
      <c r="Y1290" s="815"/>
      <c r="Z1290" s="815"/>
      <c r="AA1290" s="815"/>
      <c r="AB1290" s="815"/>
    </row>
    <row r="1291">
      <c r="A1291" s="819" t="s">
        <v>168</v>
      </c>
      <c r="B1291" s="356">
        <f t="shared" ref="B1291:G1291" si="612">SUM(B1126, B1208, B1260,B1279)</f>
        <v>0</v>
      </c>
      <c r="C1291" s="356">
        <f t="shared" si="612"/>
        <v>0</v>
      </c>
      <c r="D1291" s="356">
        <f t="shared" si="612"/>
        <v>0</v>
      </c>
      <c r="E1291" s="356">
        <f t="shared" si="612"/>
        <v>0</v>
      </c>
      <c r="F1291" s="356">
        <f t="shared" si="612"/>
        <v>0</v>
      </c>
      <c r="G1291" s="356">
        <f t="shared" si="612"/>
        <v>0</v>
      </c>
      <c r="H1291" s="334">
        <f>SUM(H1279)</f>
        <v>0</v>
      </c>
      <c r="I1291" s="356">
        <f>SUM(B1291:H1291)</f>
        <v>0</v>
      </c>
      <c r="J1291" s="815"/>
      <c r="K1291" s="815"/>
      <c r="L1291" s="815"/>
      <c r="M1291" s="815"/>
      <c r="N1291" s="815"/>
      <c r="O1291" s="815"/>
      <c r="P1291" s="815"/>
      <c r="Q1291" s="815"/>
      <c r="R1291" s="815"/>
      <c r="S1291" s="815"/>
      <c r="T1291" s="815"/>
      <c r="U1291" s="815"/>
      <c r="V1291" s="815"/>
      <c r="W1291" s="815"/>
      <c r="X1291" s="815"/>
      <c r="Y1291" s="815"/>
      <c r="Z1291" s="815"/>
      <c r="AA1291" s="815"/>
      <c r="AB1291" s="815"/>
    </row>
    <row r="1292">
      <c r="A1292" s="815"/>
      <c r="B1292" s="404"/>
      <c r="C1292" s="404"/>
      <c r="D1292" s="404"/>
      <c r="E1292" s="404"/>
      <c r="F1292" s="404"/>
      <c r="G1292" s="404"/>
      <c r="H1292" s="405"/>
      <c r="I1292" s="404"/>
      <c r="J1292" s="815"/>
      <c r="K1292" s="815"/>
      <c r="L1292" s="815"/>
      <c r="M1292" s="815"/>
      <c r="N1292" s="815"/>
      <c r="O1292" s="815"/>
      <c r="P1292" s="815"/>
      <c r="Q1292" s="815"/>
      <c r="R1292" s="815"/>
      <c r="S1292" s="815"/>
      <c r="T1292" s="815"/>
      <c r="U1292" s="815"/>
      <c r="V1292" s="815"/>
      <c r="W1292" s="815"/>
      <c r="X1292" s="815"/>
      <c r="Y1292" s="815"/>
      <c r="Z1292" s="815"/>
      <c r="AA1292" s="815"/>
      <c r="AB1292" s="815"/>
    </row>
    <row r="1293">
      <c r="A1293" s="815"/>
      <c r="B1293" s="404"/>
      <c r="C1293" s="404"/>
      <c r="D1293" s="404"/>
      <c r="E1293" s="404"/>
      <c r="F1293" s="404"/>
      <c r="G1293" s="404"/>
      <c r="H1293" s="405"/>
      <c r="I1293" s="404"/>
      <c r="J1293" s="815"/>
      <c r="K1293" s="815"/>
      <c r="L1293" s="815"/>
      <c r="M1293" s="815"/>
      <c r="N1293" s="815"/>
      <c r="O1293" s="815"/>
      <c r="P1293" s="815"/>
      <c r="Q1293" s="815"/>
      <c r="R1293" s="815"/>
      <c r="S1293" s="815"/>
      <c r="T1293" s="815"/>
      <c r="U1293" s="815"/>
      <c r="V1293" s="815"/>
      <c r="W1293" s="815"/>
      <c r="X1293" s="815"/>
      <c r="Y1293" s="815"/>
      <c r="Z1293" s="815"/>
      <c r="AA1293" s="815"/>
      <c r="AB1293" s="815"/>
    </row>
    <row r="1294">
      <c r="A1294" s="770" t="s">
        <v>433</v>
      </c>
      <c r="B1294" s="771">
        <v>25.0</v>
      </c>
      <c r="C1294" s="771">
        <v>26.0</v>
      </c>
      <c r="D1294" s="771">
        <v>27.0</v>
      </c>
      <c r="E1294" s="771">
        <v>28.0</v>
      </c>
      <c r="F1294" s="771">
        <v>29.0</v>
      </c>
      <c r="G1294" s="771">
        <v>30.0</v>
      </c>
      <c r="H1294" s="772"/>
      <c r="I1294" s="772"/>
      <c r="J1294" s="773"/>
      <c r="K1294" s="770" t="s">
        <v>433</v>
      </c>
      <c r="L1294" s="772"/>
      <c r="M1294" s="772"/>
      <c r="N1294" s="772"/>
      <c r="O1294" s="772"/>
      <c r="P1294" s="772"/>
      <c r="Q1294" s="815"/>
      <c r="R1294" s="774"/>
      <c r="S1294" s="774"/>
      <c r="T1294" s="774"/>
      <c r="U1294" s="774"/>
      <c r="V1294" s="774"/>
      <c r="W1294" s="774"/>
      <c r="X1294" s="774"/>
      <c r="Y1294" s="774"/>
      <c r="Z1294" s="774"/>
      <c r="AA1294" s="774"/>
      <c r="AB1294" s="774"/>
    </row>
    <row r="1295">
      <c r="A1295" s="775" t="s">
        <v>305</v>
      </c>
      <c r="B1295" s="776" t="s">
        <v>2</v>
      </c>
      <c r="C1295" s="776" t="s">
        <v>3</v>
      </c>
      <c r="D1295" s="776" t="s">
        <v>4</v>
      </c>
      <c r="E1295" s="776" t="s">
        <v>5</v>
      </c>
      <c r="F1295" s="776" t="s">
        <v>6</v>
      </c>
      <c r="G1295" s="776" t="s">
        <v>7</v>
      </c>
      <c r="H1295" s="776" t="s">
        <v>9</v>
      </c>
      <c r="I1295" s="776" t="s">
        <v>71</v>
      </c>
      <c r="J1295" s="773"/>
      <c r="K1295" s="776" t="s">
        <v>70</v>
      </c>
      <c r="L1295" s="776" t="s">
        <v>72</v>
      </c>
      <c r="M1295" s="776" t="s">
        <v>13</v>
      </c>
      <c r="N1295" s="777" t="s">
        <v>73</v>
      </c>
      <c r="O1295" s="776" t="s">
        <v>13</v>
      </c>
      <c r="P1295" s="777" t="s">
        <v>74</v>
      </c>
      <c r="Q1295" s="774"/>
      <c r="R1295" s="774"/>
      <c r="S1295" s="774"/>
      <c r="T1295" s="774"/>
      <c r="U1295" s="774"/>
      <c r="V1295" s="774"/>
      <c r="W1295" s="774"/>
      <c r="X1295" s="774"/>
      <c r="Y1295" s="774"/>
      <c r="Z1295" s="774"/>
      <c r="AA1295" s="774"/>
      <c r="AB1295" s="774"/>
    </row>
    <row r="1296">
      <c r="A1296" s="778" t="s">
        <v>75</v>
      </c>
      <c r="B1296" s="779">
        <f t="shared" ref="B1296:G1296" si="613"> sum(B1297, B1298, B1299, B1300,B1301,B1302,B1303,B1304,B1305,B1306,B1307,B1308)</f>
        <v>48</v>
      </c>
      <c r="C1296" s="779">
        <f t="shared" si="613"/>
        <v>53</v>
      </c>
      <c r="D1296" s="779">
        <f t="shared" si="613"/>
        <v>18</v>
      </c>
      <c r="E1296" s="779">
        <f t="shared" si="613"/>
        <v>54</v>
      </c>
      <c r="F1296" s="779">
        <f t="shared" si="613"/>
        <v>2</v>
      </c>
      <c r="G1296" s="779">
        <f t="shared" si="613"/>
        <v>16</v>
      </c>
      <c r="H1296" s="780">
        <f t="shared" ref="H1296:H1312" si="614">SUM(B1296:G1296)</f>
        <v>191</v>
      </c>
      <c r="I1296" s="779">
        <v>0.0</v>
      </c>
      <c r="J1296" s="773"/>
      <c r="K1296" s="778" t="s">
        <v>75</v>
      </c>
      <c r="L1296" s="779"/>
      <c r="M1296" s="779"/>
      <c r="N1296" s="779"/>
      <c r="O1296" s="779"/>
      <c r="P1296" s="779"/>
      <c r="Q1296" s="774"/>
      <c r="R1296" s="774"/>
      <c r="S1296" s="774"/>
      <c r="T1296" s="774"/>
      <c r="U1296" s="774"/>
      <c r="V1296" s="774"/>
      <c r="W1296" s="774"/>
      <c r="X1296" s="774"/>
      <c r="Y1296" s="774"/>
      <c r="Z1296" s="774"/>
      <c r="AA1296" s="774"/>
      <c r="AB1296" s="774"/>
    </row>
    <row r="1297">
      <c r="A1297" s="781" t="s">
        <v>76</v>
      </c>
      <c r="B1297" s="782">
        <v>8.0</v>
      </c>
      <c r="C1297" s="782">
        <v>12.0</v>
      </c>
      <c r="D1297" s="782">
        <v>0.0</v>
      </c>
      <c r="E1297" s="782">
        <v>13.0</v>
      </c>
      <c r="F1297" s="782">
        <v>0.0</v>
      </c>
      <c r="G1297" s="782">
        <v>0.0</v>
      </c>
      <c r="H1297" s="783">
        <f t="shared" si="614"/>
        <v>33</v>
      </c>
      <c r="I1297" s="784">
        <f>sum(H1297:H1299)</f>
        <v>41</v>
      </c>
      <c r="J1297" s="785" t="s">
        <v>79</v>
      </c>
      <c r="K1297" s="781" t="s">
        <v>76</v>
      </c>
      <c r="L1297" s="786">
        <v>74.0</v>
      </c>
      <c r="M1297" s="784">
        <f>(L1297-H1297)</f>
        <v>41</v>
      </c>
      <c r="N1297" s="782">
        <v>20.0</v>
      </c>
      <c r="O1297" s="784">
        <f t="shared" ref="O1297:O1298" si="615">sum(M1297,N1297)</f>
        <v>61</v>
      </c>
      <c r="P1297" s="786"/>
      <c r="Q1297" s="774"/>
      <c r="R1297" s="774"/>
      <c r="S1297" s="774"/>
      <c r="T1297" s="774"/>
      <c r="U1297" s="774"/>
      <c r="V1297" s="774"/>
      <c r="W1297" s="774"/>
      <c r="X1297" s="774"/>
      <c r="Y1297" s="774"/>
      <c r="Z1297" s="774"/>
      <c r="AA1297" s="774"/>
      <c r="AB1297" s="774"/>
    </row>
    <row r="1298">
      <c r="A1298" s="788" t="s">
        <v>77</v>
      </c>
      <c r="B1298" s="789">
        <v>0.0</v>
      </c>
      <c r="C1298" s="790">
        <v>0.0</v>
      </c>
      <c r="D1298" s="790">
        <v>0.0</v>
      </c>
      <c r="E1298" s="790">
        <v>0.0</v>
      </c>
      <c r="F1298" s="790">
        <v>0.0</v>
      </c>
      <c r="G1298" s="796">
        <v>0.0</v>
      </c>
      <c r="H1298" s="791">
        <f t="shared" si="614"/>
        <v>0</v>
      </c>
      <c r="I1298" s="306">
        <f>(I1297/60)</f>
        <v>0.6833333333</v>
      </c>
      <c r="J1298" s="785" t="s">
        <v>206</v>
      </c>
      <c r="K1298" s="788" t="s">
        <v>77</v>
      </c>
      <c r="L1298" s="789">
        <v>28.0</v>
      </c>
      <c r="M1298" s="793">
        <f>(L1298-H1298-H1299)</f>
        <v>20</v>
      </c>
      <c r="N1298" s="790">
        <v>0.0</v>
      </c>
      <c r="O1298" s="792">
        <f t="shared" si="615"/>
        <v>20</v>
      </c>
      <c r="P1298" s="793"/>
      <c r="Q1298" s="774"/>
      <c r="R1298" s="774"/>
      <c r="S1298" s="774"/>
      <c r="T1298" s="774"/>
      <c r="U1298" s="774"/>
      <c r="V1298" s="774"/>
      <c r="W1298" s="774"/>
      <c r="X1298" s="774"/>
      <c r="Y1298" s="774"/>
      <c r="Z1298" s="774"/>
      <c r="AA1298" s="774"/>
      <c r="AB1298" s="774"/>
    </row>
    <row r="1299">
      <c r="A1299" s="788" t="s">
        <v>78</v>
      </c>
      <c r="B1299" s="789">
        <v>0.0</v>
      </c>
      <c r="C1299" s="790">
        <v>1.0</v>
      </c>
      <c r="D1299" s="790">
        <v>0.0</v>
      </c>
      <c r="E1299" s="790">
        <v>7.0</v>
      </c>
      <c r="F1299" s="790">
        <v>0.0</v>
      </c>
      <c r="G1299" s="796">
        <v>0.0</v>
      </c>
      <c r="H1299" s="791">
        <f t="shared" si="614"/>
        <v>8</v>
      </c>
      <c r="I1299" s="792"/>
      <c r="J1299" s="785" t="s">
        <v>206</v>
      </c>
      <c r="K1299" s="788" t="s">
        <v>78</v>
      </c>
      <c r="L1299" s="793" t="s">
        <v>79</v>
      </c>
      <c r="M1299" s="792" t="s">
        <v>79</v>
      </c>
      <c r="N1299" s="790" t="s">
        <v>79</v>
      </c>
      <c r="O1299" s="792" t="s">
        <v>79</v>
      </c>
      <c r="P1299" s="793"/>
      <c r="Q1299" s="774"/>
      <c r="R1299" s="774"/>
      <c r="S1299" s="774"/>
      <c r="T1299" s="774"/>
      <c r="U1299" s="774"/>
      <c r="V1299" s="774"/>
      <c r="W1299" s="774"/>
      <c r="X1299" s="774"/>
      <c r="Y1299" s="774"/>
      <c r="Z1299" s="774"/>
      <c r="AA1299" s="774"/>
      <c r="AB1299" s="774"/>
    </row>
    <row r="1300">
      <c r="A1300" s="781" t="s">
        <v>81</v>
      </c>
      <c r="B1300" s="786">
        <v>0.0</v>
      </c>
      <c r="C1300" s="786">
        <v>8.0</v>
      </c>
      <c r="D1300" s="786">
        <v>5.0</v>
      </c>
      <c r="E1300" s="786">
        <v>0.0</v>
      </c>
      <c r="F1300" s="786">
        <v>2.0</v>
      </c>
      <c r="G1300" s="782">
        <v>5.0</v>
      </c>
      <c r="H1300" s="783">
        <f t="shared" si="614"/>
        <v>20</v>
      </c>
      <c r="I1300" s="784">
        <f>sum(H1300:H1302)</f>
        <v>25</v>
      </c>
      <c r="J1300" s="794" t="s">
        <v>206</v>
      </c>
      <c r="K1300" s="781" t="s">
        <v>81</v>
      </c>
      <c r="L1300" s="786">
        <v>25.0</v>
      </c>
      <c r="M1300" s="784">
        <f>(L1300-H1300)</f>
        <v>5</v>
      </c>
      <c r="N1300" s="782">
        <v>30.0</v>
      </c>
      <c r="O1300" s="784">
        <f t="shared" ref="O1300:O1301" si="616">sum(M1300,N1300)</f>
        <v>35</v>
      </c>
      <c r="P1300" s="786"/>
      <c r="Q1300" s="774"/>
      <c r="R1300" s="774"/>
      <c r="S1300" s="774"/>
      <c r="T1300" s="774"/>
      <c r="U1300" s="774"/>
      <c r="V1300" s="774"/>
      <c r="W1300" s="774"/>
      <c r="X1300" s="774"/>
      <c r="Y1300" s="774"/>
      <c r="Z1300" s="774"/>
      <c r="AA1300" s="774"/>
      <c r="AB1300" s="774"/>
    </row>
    <row r="1301">
      <c r="A1301" s="788" t="s">
        <v>77</v>
      </c>
      <c r="B1301" s="789">
        <v>0.0</v>
      </c>
      <c r="C1301" s="790">
        <v>0.0</v>
      </c>
      <c r="D1301" s="790">
        <v>0.0</v>
      </c>
      <c r="E1301" s="790">
        <v>0.0</v>
      </c>
      <c r="F1301" s="790">
        <v>0.0</v>
      </c>
      <c r="G1301" s="790">
        <v>0.0</v>
      </c>
      <c r="H1301" s="791">
        <f t="shared" si="614"/>
        <v>0</v>
      </c>
      <c r="I1301" s="306">
        <f>(I1300/60)</f>
        <v>0.4166666667</v>
      </c>
      <c r="J1301" s="794" t="s">
        <v>206</v>
      </c>
      <c r="K1301" s="788" t="s">
        <v>77</v>
      </c>
      <c r="L1301" s="789">
        <v>5.0</v>
      </c>
      <c r="M1301" s="793">
        <f>(L1301-H1301-H1302)</f>
        <v>0</v>
      </c>
      <c r="N1301" s="790">
        <v>5.0</v>
      </c>
      <c r="O1301" s="792">
        <f t="shared" si="616"/>
        <v>5</v>
      </c>
      <c r="P1301" s="792"/>
      <c r="Q1301" s="774"/>
      <c r="R1301" s="774"/>
      <c r="S1301" s="774"/>
      <c r="T1301" s="774"/>
      <c r="U1301" s="774"/>
      <c r="V1301" s="774"/>
      <c r="W1301" s="774"/>
      <c r="X1301" s="774"/>
      <c r="Y1301" s="774"/>
      <c r="Z1301" s="774"/>
      <c r="AA1301" s="774"/>
      <c r="AB1301" s="774"/>
    </row>
    <row r="1302">
      <c r="A1302" s="788" t="s">
        <v>78</v>
      </c>
      <c r="B1302" s="789">
        <v>0.0</v>
      </c>
      <c r="C1302" s="790">
        <v>2.0</v>
      </c>
      <c r="D1302" s="790">
        <v>2.0</v>
      </c>
      <c r="E1302" s="790">
        <v>0.0</v>
      </c>
      <c r="F1302" s="790">
        <v>0.0</v>
      </c>
      <c r="G1302" s="790">
        <v>1.0</v>
      </c>
      <c r="H1302" s="791">
        <f t="shared" si="614"/>
        <v>5</v>
      </c>
      <c r="I1302" s="792"/>
      <c r="J1302" s="794" t="s">
        <v>206</v>
      </c>
      <c r="K1302" s="788" t="s">
        <v>78</v>
      </c>
      <c r="L1302" s="793" t="s">
        <v>79</v>
      </c>
      <c r="M1302" s="792" t="s">
        <v>79</v>
      </c>
      <c r="N1302" s="790" t="s">
        <v>79</v>
      </c>
      <c r="O1302" s="792" t="s">
        <v>79</v>
      </c>
      <c r="P1302" s="792"/>
      <c r="Q1302" s="774"/>
      <c r="R1302" s="774"/>
      <c r="S1302" s="774"/>
      <c r="T1302" s="774"/>
      <c r="U1302" s="774"/>
      <c r="V1302" s="774"/>
      <c r="W1302" s="774"/>
      <c r="X1302" s="774"/>
      <c r="Y1302" s="774"/>
      <c r="Z1302" s="774"/>
      <c r="AA1302" s="774"/>
      <c r="AB1302" s="774"/>
    </row>
    <row r="1303">
      <c r="A1303" s="795" t="s">
        <v>341</v>
      </c>
      <c r="B1303" s="782">
        <v>10.0</v>
      </c>
      <c r="C1303" s="782">
        <v>16.0</v>
      </c>
      <c r="D1303" s="782">
        <v>11.0</v>
      </c>
      <c r="E1303" s="782">
        <v>12.0</v>
      </c>
      <c r="F1303" s="782">
        <v>0.0</v>
      </c>
      <c r="G1303" s="782">
        <v>7.0</v>
      </c>
      <c r="H1303" s="783">
        <f t="shared" si="614"/>
        <v>56</v>
      </c>
      <c r="I1303" s="784">
        <f>sum(H1303:H1305)</f>
        <v>66</v>
      </c>
      <c r="J1303" s="794" t="s">
        <v>206</v>
      </c>
      <c r="K1303" s="795" t="s">
        <v>341</v>
      </c>
      <c r="L1303" s="786">
        <v>84.0</v>
      </c>
      <c r="M1303" s="784">
        <f>(L1303-H1303)</f>
        <v>28</v>
      </c>
      <c r="N1303" s="782">
        <v>60.0</v>
      </c>
      <c r="O1303" s="784">
        <f t="shared" ref="O1303:O1304" si="617">sum(M1303,N1303)</f>
        <v>88</v>
      </c>
      <c r="P1303" s="786"/>
      <c r="Q1303" s="774"/>
      <c r="R1303" s="774"/>
      <c r="S1303" s="774"/>
      <c r="T1303" s="774"/>
      <c r="U1303" s="774"/>
      <c r="V1303" s="774"/>
      <c r="W1303" s="774"/>
      <c r="X1303" s="774"/>
      <c r="Y1303" s="774"/>
      <c r="Z1303" s="774"/>
      <c r="AA1303" s="774"/>
      <c r="AB1303" s="774"/>
    </row>
    <row r="1304">
      <c r="A1304" s="788" t="s">
        <v>77</v>
      </c>
      <c r="B1304" s="789">
        <v>0.0</v>
      </c>
      <c r="C1304" s="790">
        <v>0.0</v>
      </c>
      <c r="D1304" s="790">
        <v>0.0</v>
      </c>
      <c r="E1304" s="790">
        <v>0.0</v>
      </c>
      <c r="F1304" s="790">
        <v>0.0</v>
      </c>
      <c r="G1304" s="796">
        <v>0.0</v>
      </c>
      <c r="H1304" s="791">
        <f t="shared" si="614"/>
        <v>0</v>
      </c>
      <c r="I1304" s="306">
        <f>(I1303/60)</f>
        <v>1.1</v>
      </c>
      <c r="J1304" s="794" t="s">
        <v>206</v>
      </c>
      <c r="K1304" s="788" t="s">
        <v>77</v>
      </c>
      <c r="L1304" s="789">
        <v>10.0</v>
      </c>
      <c r="M1304" s="793">
        <f>(L1304-H1304-H1305)</f>
        <v>0</v>
      </c>
      <c r="N1304" s="790">
        <v>20.0</v>
      </c>
      <c r="O1304" s="792">
        <f t="shared" si="617"/>
        <v>20</v>
      </c>
      <c r="P1304" s="793"/>
      <c r="Q1304" s="774"/>
      <c r="R1304" s="774"/>
      <c r="S1304" s="774"/>
      <c r="T1304" s="774"/>
      <c r="U1304" s="774"/>
      <c r="V1304" s="774"/>
      <c r="W1304" s="774"/>
      <c r="X1304" s="774"/>
      <c r="Y1304" s="774"/>
      <c r="Z1304" s="774"/>
      <c r="AA1304" s="774"/>
      <c r="AB1304" s="774"/>
    </row>
    <row r="1305">
      <c r="A1305" s="788" t="s">
        <v>78</v>
      </c>
      <c r="B1305" s="789">
        <v>5.0</v>
      </c>
      <c r="C1305" s="790">
        <v>5.0</v>
      </c>
      <c r="D1305" s="790">
        <v>0.0</v>
      </c>
      <c r="E1305" s="790">
        <v>0.0</v>
      </c>
      <c r="F1305" s="790">
        <v>0.0</v>
      </c>
      <c r="G1305" s="796">
        <v>0.0</v>
      </c>
      <c r="H1305" s="791">
        <f t="shared" si="614"/>
        <v>10</v>
      </c>
      <c r="I1305" s="792"/>
      <c r="J1305" s="794" t="s">
        <v>206</v>
      </c>
      <c r="K1305" s="788" t="s">
        <v>78</v>
      </c>
      <c r="L1305" s="793" t="s">
        <v>79</v>
      </c>
      <c r="M1305" s="792" t="s">
        <v>79</v>
      </c>
      <c r="N1305" s="790" t="s">
        <v>79</v>
      </c>
      <c r="O1305" s="792" t="s">
        <v>79</v>
      </c>
      <c r="P1305" s="793"/>
      <c r="Q1305" s="774"/>
      <c r="R1305" s="774"/>
      <c r="S1305" s="774"/>
      <c r="T1305" s="774"/>
      <c r="U1305" s="774"/>
      <c r="V1305" s="774"/>
      <c r="W1305" s="774"/>
      <c r="X1305" s="774"/>
      <c r="Y1305" s="774"/>
      <c r="Z1305" s="774"/>
      <c r="AA1305" s="774"/>
      <c r="AB1305" s="774"/>
    </row>
    <row r="1306">
      <c r="A1306" s="781" t="s">
        <v>237</v>
      </c>
      <c r="B1306" s="786">
        <v>19.0</v>
      </c>
      <c r="C1306" s="786">
        <v>8.0</v>
      </c>
      <c r="D1306" s="786">
        <v>0.0</v>
      </c>
      <c r="E1306" s="786">
        <v>17.0</v>
      </c>
      <c r="F1306" s="786">
        <v>0.0</v>
      </c>
      <c r="G1306" s="782">
        <v>3.0</v>
      </c>
      <c r="H1306" s="783">
        <f t="shared" si="614"/>
        <v>47</v>
      </c>
      <c r="I1306" s="784">
        <f>sum(H1306:H1308)</f>
        <v>59</v>
      </c>
      <c r="J1306" s="794" t="s">
        <v>206</v>
      </c>
      <c r="K1306" s="781" t="s">
        <v>237</v>
      </c>
      <c r="L1306" s="786">
        <v>87.0</v>
      </c>
      <c r="M1306" s="784">
        <f>(L1306-H1306)</f>
        <v>40</v>
      </c>
      <c r="N1306" s="782">
        <v>60.0</v>
      </c>
      <c r="O1306" s="784">
        <f t="shared" ref="O1306:O1307" si="618">sum(M1306,N1306)</f>
        <v>100</v>
      </c>
      <c r="P1306" s="786"/>
      <c r="Q1306" s="774"/>
      <c r="R1306" s="774"/>
      <c r="S1306" s="774"/>
      <c r="T1306" s="774"/>
      <c r="U1306" s="774"/>
      <c r="V1306" s="774"/>
      <c r="W1306" s="774"/>
      <c r="X1306" s="774"/>
      <c r="Y1306" s="774"/>
      <c r="Z1306" s="774"/>
      <c r="AA1306" s="774"/>
      <c r="AB1306" s="774"/>
    </row>
    <row r="1307">
      <c r="A1307" s="788" t="s">
        <v>77</v>
      </c>
      <c r="B1307" s="789">
        <v>0.0</v>
      </c>
      <c r="C1307" s="790">
        <v>0.0</v>
      </c>
      <c r="D1307" s="790">
        <v>0.0</v>
      </c>
      <c r="E1307" s="790">
        <v>0.0</v>
      </c>
      <c r="F1307" s="790">
        <v>0.0</v>
      </c>
      <c r="G1307" s="790">
        <v>0.0</v>
      </c>
      <c r="H1307" s="791">
        <f t="shared" si="614"/>
        <v>0</v>
      </c>
      <c r="I1307" s="306">
        <f>(I1306/60)</f>
        <v>0.9833333333</v>
      </c>
      <c r="J1307" s="794" t="s">
        <v>206</v>
      </c>
      <c r="K1307" s="788" t="s">
        <v>77</v>
      </c>
      <c r="L1307" s="789">
        <v>18.0</v>
      </c>
      <c r="M1307" s="793">
        <f>(L1307-H1307-H1308)</f>
        <v>6</v>
      </c>
      <c r="N1307" s="790">
        <v>20.0</v>
      </c>
      <c r="O1307" s="792">
        <f t="shared" si="618"/>
        <v>26</v>
      </c>
      <c r="P1307" s="793"/>
      <c r="Q1307" s="774"/>
      <c r="R1307" s="774"/>
      <c r="S1307" s="774"/>
      <c r="T1307" s="774"/>
      <c r="U1307" s="774"/>
      <c r="V1307" s="774"/>
      <c r="W1307" s="774"/>
      <c r="X1307" s="774"/>
      <c r="Y1307" s="774"/>
      <c r="Z1307" s="774"/>
      <c r="AA1307" s="774"/>
      <c r="AB1307" s="774"/>
    </row>
    <row r="1308">
      <c r="A1308" s="788" t="s">
        <v>78</v>
      </c>
      <c r="B1308" s="789">
        <v>6.0</v>
      </c>
      <c r="C1308" s="790">
        <v>1.0</v>
      </c>
      <c r="D1308" s="790">
        <v>0.0</v>
      </c>
      <c r="E1308" s="790">
        <v>5.0</v>
      </c>
      <c r="F1308" s="790">
        <v>0.0</v>
      </c>
      <c r="G1308" s="790">
        <v>0.0</v>
      </c>
      <c r="H1308" s="791">
        <f t="shared" si="614"/>
        <v>12</v>
      </c>
      <c r="I1308" s="792"/>
      <c r="J1308" s="794" t="s">
        <v>206</v>
      </c>
      <c r="K1308" s="788" t="s">
        <v>78</v>
      </c>
      <c r="L1308" s="793" t="s">
        <v>79</v>
      </c>
      <c r="M1308" s="792" t="s">
        <v>79</v>
      </c>
      <c r="N1308" s="790" t="s">
        <v>79</v>
      </c>
      <c r="O1308" s="792" t="s">
        <v>79</v>
      </c>
      <c r="P1308" s="793"/>
      <c r="Q1308" s="774"/>
      <c r="R1308" s="774"/>
      <c r="S1308" s="774"/>
      <c r="T1308" s="774"/>
      <c r="U1308" s="774"/>
      <c r="V1308" s="774"/>
      <c r="W1308" s="774"/>
      <c r="X1308" s="774"/>
      <c r="Y1308" s="774"/>
      <c r="Z1308" s="774"/>
      <c r="AA1308" s="774"/>
      <c r="AB1308" s="774"/>
    </row>
    <row r="1309">
      <c r="A1309" s="778" t="s">
        <v>87</v>
      </c>
      <c r="B1309" s="779">
        <f t="shared" ref="B1309:G1309" si="619"> sum(B1310, B1311, B1312, B1313,B1314,B1315,B1316,B1317,B1318,B1319,B1320,B1321)</f>
        <v>0</v>
      </c>
      <c r="C1309" s="779">
        <f t="shared" si="619"/>
        <v>17</v>
      </c>
      <c r="D1309" s="779">
        <f t="shared" si="619"/>
        <v>18</v>
      </c>
      <c r="E1309" s="779">
        <f t="shared" si="619"/>
        <v>7</v>
      </c>
      <c r="F1309" s="779">
        <f t="shared" si="619"/>
        <v>0</v>
      </c>
      <c r="G1309" s="779">
        <f t="shared" si="619"/>
        <v>0</v>
      </c>
      <c r="H1309" s="780">
        <f t="shared" si="614"/>
        <v>42</v>
      </c>
      <c r="I1309" s="779">
        <v>0.0</v>
      </c>
      <c r="J1309" s="785"/>
      <c r="K1309" s="778" t="s">
        <v>87</v>
      </c>
      <c r="L1309" s="798"/>
      <c r="M1309" s="798"/>
      <c r="N1309" s="798"/>
      <c r="O1309" s="798"/>
      <c r="P1309" s="798"/>
      <c r="Q1309" s="774"/>
      <c r="R1309" s="774"/>
      <c r="S1309" s="774"/>
      <c r="T1309" s="774"/>
      <c r="U1309" s="774"/>
      <c r="V1309" s="774"/>
      <c r="W1309" s="774"/>
      <c r="X1309" s="774"/>
      <c r="Y1309" s="774"/>
      <c r="Z1309" s="774"/>
      <c r="AA1309" s="774"/>
      <c r="AB1309" s="774"/>
    </row>
    <row r="1310">
      <c r="A1310" s="781" t="s">
        <v>24</v>
      </c>
      <c r="B1310" s="782">
        <v>0.0</v>
      </c>
      <c r="C1310" s="782">
        <v>1.0</v>
      </c>
      <c r="D1310" s="782">
        <v>3.0</v>
      </c>
      <c r="E1310" s="782">
        <v>4.0</v>
      </c>
      <c r="F1310" s="782">
        <v>0.0</v>
      </c>
      <c r="G1310" s="782">
        <v>0.0</v>
      </c>
      <c r="H1310" s="783">
        <f t="shared" si="614"/>
        <v>8</v>
      </c>
      <c r="I1310" s="784">
        <f>sum(H1310:H1312)</f>
        <v>13</v>
      </c>
      <c r="J1310" s="804" t="s">
        <v>79</v>
      </c>
      <c r="K1310" s="781" t="s">
        <v>24</v>
      </c>
      <c r="L1310" s="786">
        <v>41.0</v>
      </c>
      <c r="M1310" s="784">
        <f>(L1310-H1310)</f>
        <v>33</v>
      </c>
      <c r="N1310" s="782">
        <v>15.0</v>
      </c>
      <c r="O1310" s="784">
        <f t="shared" ref="O1310:O1311" si="620">sum(M1310,N1310)</f>
        <v>48</v>
      </c>
      <c r="P1310" s="786"/>
      <c r="Q1310" s="774"/>
      <c r="R1310" s="774"/>
      <c r="S1310" s="774"/>
      <c r="T1310" s="774"/>
      <c r="U1310" s="774"/>
      <c r="V1310" s="774"/>
      <c r="W1310" s="774"/>
      <c r="X1310" s="774"/>
      <c r="Y1310" s="774"/>
      <c r="Z1310" s="774"/>
      <c r="AA1310" s="774"/>
      <c r="AB1310" s="774"/>
    </row>
    <row r="1311">
      <c r="A1311" s="788" t="s">
        <v>77</v>
      </c>
      <c r="B1311" s="789">
        <v>0.0</v>
      </c>
      <c r="C1311" s="790">
        <v>0.0</v>
      </c>
      <c r="D1311" s="790">
        <v>0.0</v>
      </c>
      <c r="E1311" s="790">
        <v>2.0</v>
      </c>
      <c r="F1311" s="790">
        <v>0.0</v>
      </c>
      <c r="G1311" s="796">
        <v>0.0</v>
      </c>
      <c r="H1311" s="791">
        <f t="shared" si="614"/>
        <v>2</v>
      </c>
      <c r="I1311" s="306">
        <f>(I1310/60)</f>
        <v>0.2166666667</v>
      </c>
      <c r="J1311" s="804" t="s">
        <v>79</v>
      </c>
      <c r="K1311" s="788" t="s">
        <v>77</v>
      </c>
      <c r="L1311" s="789">
        <v>22.0</v>
      </c>
      <c r="M1311" s="793">
        <f>(L1311-H1311-H1312)</f>
        <v>17</v>
      </c>
      <c r="N1311" s="790">
        <v>0.0</v>
      </c>
      <c r="O1311" s="792">
        <f t="shared" si="620"/>
        <v>17</v>
      </c>
      <c r="P1311" s="793"/>
      <c r="Q1311" s="774"/>
      <c r="R1311" s="774"/>
      <c r="S1311" s="774"/>
      <c r="T1311" s="774"/>
      <c r="U1311" s="774"/>
      <c r="V1311" s="774"/>
      <c r="W1311" s="774"/>
      <c r="X1311" s="774"/>
      <c r="Y1311" s="774"/>
      <c r="Z1311" s="774"/>
      <c r="AA1311" s="774"/>
      <c r="AB1311" s="774"/>
    </row>
    <row r="1312">
      <c r="A1312" s="788" t="s">
        <v>78</v>
      </c>
      <c r="B1312" s="789">
        <v>0.0</v>
      </c>
      <c r="C1312" s="790">
        <v>2.0</v>
      </c>
      <c r="D1312" s="790">
        <v>0.0</v>
      </c>
      <c r="E1312" s="790">
        <v>1.0</v>
      </c>
      <c r="F1312" s="790">
        <v>0.0</v>
      </c>
      <c r="G1312" s="796">
        <v>0.0</v>
      </c>
      <c r="H1312" s="791">
        <f t="shared" si="614"/>
        <v>3</v>
      </c>
      <c r="I1312" s="792"/>
      <c r="J1312" s="804" t="s">
        <v>206</v>
      </c>
      <c r="K1312" s="788" t="s">
        <v>78</v>
      </c>
      <c r="L1312" s="793" t="s">
        <v>79</v>
      </c>
      <c r="M1312" s="792" t="s">
        <v>79</v>
      </c>
      <c r="N1312" s="790" t="s">
        <v>79</v>
      </c>
      <c r="O1312" s="792" t="s">
        <v>79</v>
      </c>
      <c r="P1312" s="793"/>
      <c r="Q1312" s="774"/>
      <c r="R1312" s="774"/>
      <c r="S1312" s="774"/>
      <c r="T1312" s="774"/>
      <c r="U1312" s="774"/>
      <c r="V1312" s="774"/>
      <c r="W1312" s="774"/>
      <c r="X1312" s="774"/>
      <c r="Y1312" s="774"/>
      <c r="Z1312" s="774"/>
      <c r="AA1312" s="774"/>
      <c r="AB1312" s="774"/>
    </row>
    <row r="1313">
      <c r="A1313" s="781" t="s">
        <v>96</v>
      </c>
      <c r="B1313" s="786">
        <v>0.0</v>
      </c>
      <c r="C1313" s="786">
        <v>0.0</v>
      </c>
      <c r="D1313" s="786">
        <v>0.0</v>
      </c>
      <c r="E1313" s="786">
        <v>0.0</v>
      </c>
      <c r="F1313" s="786">
        <v>0.0</v>
      </c>
      <c r="G1313" s="782">
        <v>0.0</v>
      </c>
      <c r="H1313" s="783">
        <f t="shared" ref="H1313:H1315" si="621">sum(B1313:G1313)</f>
        <v>0</v>
      </c>
      <c r="I1313" s="784">
        <f>sum(H1313:H1315)</f>
        <v>1</v>
      </c>
      <c r="J1313" s="976" t="s">
        <v>206</v>
      </c>
      <c r="K1313" s="781" t="s">
        <v>96</v>
      </c>
      <c r="L1313" s="786">
        <v>43.0</v>
      </c>
      <c r="M1313" s="784">
        <f>(L1313-H1313)</f>
        <v>43</v>
      </c>
      <c r="N1313" s="782">
        <v>0.0</v>
      </c>
      <c r="O1313" s="784">
        <f t="shared" ref="O1313:O1314" si="622">sum(M1313,N1313)</f>
        <v>43</v>
      </c>
      <c r="P1313" s="786"/>
      <c r="Q1313" s="774"/>
      <c r="R1313" s="774"/>
      <c r="S1313" s="774"/>
      <c r="T1313" s="774"/>
      <c r="U1313" s="774"/>
      <c r="V1313" s="774"/>
      <c r="W1313" s="774"/>
      <c r="X1313" s="774"/>
      <c r="Y1313" s="774"/>
      <c r="Z1313" s="774"/>
      <c r="AA1313" s="774"/>
      <c r="AB1313" s="774"/>
    </row>
    <row r="1314">
      <c r="A1314" s="788" t="s">
        <v>77</v>
      </c>
      <c r="B1314" s="789">
        <v>0.0</v>
      </c>
      <c r="C1314" s="790">
        <v>0.0</v>
      </c>
      <c r="D1314" s="790">
        <v>0.0</v>
      </c>
      <c r="E1314" s="790">
        <v>0.0</v>
      </c>
      <c r="F1314" s="790">
        <v>0.0</v>
      </c>
      <c r="G1314" s="790">
        <v>0.0</v>
      </c>
      <c r="H1314" s="791">
        <f t="shared" si="621"/>
        <v>0</v>
      </c>
      <c r="I1314" s="306">
        <f>(I1313/60)</f>
        <v>0.01666666667</v>
      </c>
      <c r="J1314" s="920" t="s">
        <v>206</v>
      </c>
      <c r="K1314" s="788" t="s">
        <v>77</v>
      </c>
      <c r="L1314" s="789">
        <v>13.0</v>
      </c>
      <c r="M1314" s="793">
        <f>(L1314-H1314-H1315)</f>
        <v>12</v>
      </c>
      <c r="N1314" s="790">
        <v>0.0</v>
      </c>
      <c r="O1314" s="792">
        <f t="shared" si="622"/>
        <v>12</v>
      </c>
      <c r="P1314" s="792"/>
      <c r="Q1314" s="774"/>
      <c r="R1314" s="774"/>
      <c r="S1314" s="774"/>
      <c r="T1314" s="774"/>
      <c r="U1314" s="774"/>
      <c r="V1314" s="774"/>
      <c r="W1314" s="774"/>
      <c r="X1314" s="774"/>
      <c r="Y1314" s="774"/>
      <c r="Z1314" s="774"/>
      <c r="AA1314" s="774"/>
      <c r="AB1314" s="774"/>
    </row>
    <row r="1315">
      <c r="A1315" s="788" t="s">
        <v>78</v>
      </c>
      <c r="B1315" s="789">
        <v>0.0</v>
      </c>
      <c r="C1315" s="790">
        <v>0.0</v>
      </c>
      <c r="D1315" s="790">
        <v>1.0</v>
      </c>
      <c r="E1315" s="790">
        <v>0.0</v>
      </c>
      <c r="F1315" s="790">
        <v>0.0</v>
      </c>
      <c r="G1315" s="790">
        <v>0.0</v>
      </c>
      <c r="H1315" s="791">
        <f t="shared" si="621"/>
        <v>1</v>
      </c>
      <c r="I1315" s="792"/>
      <c r="J1315" s="804" t="s">
        <v>206</v>
      </c>
      <c r="K1315" s="788" t="s">
        <v>78</v>
      </c>
      <c r="L1315" s="793" t="s">
        <v>79</v>
      </c>
      <c r="M1315" s="792" t="s">
        <v>79</v>
      </c>
      <c r="N1315" s="790" t="s">
        <v>79</v>
      </c>
      <c r="O1315" s="792" t="s">
        <v>79</v>
      </c>
      <c r="P1315" s="792"/>
      <c r="Q1315" s="774"/>
      <c r="R1315" s="774"/>
      <c r="S1315" s="774"/>
      <c r="T1315" s="774"/>
      <c r="U1315" s="774"/>
      <c r="V1315" s="774"/>
      <c r="W1315" s="774"/>
      <c r="X1315" s="774"/>
      <c r="Y1315" s="774"/>
      <c r="Z1315" s="774"/>
      <c r="AA1315" s="774"/>
      <c r="AB1315" s="774"/>
    </row>
    <row r="1316">
      <c r="A1316" s="781" t="s">
        <v>90</v>
      </c>
      <c r="B1316" s="782">
        <v>0.0</v>
      </c>
      <c r="C1316" s="782">
        <v>10.0</v>
      </c>
      <c r="D1316" s="782">
        <v>13.0</v>
      </c>
      <c r="E1316" s="782">
        <v>0.0</v>
      </c>
      <c r="F1316" s="782">
        <v>0.0</v>
      </c>
      <c r="G1316" s="782">
        <v>0.0</v>
      </c>
      <c r="H1316" s="783">
        <f t="shared" ref="H1316:H1331" si="623">SUM(B1316:G1316)</f>
        <v>23</v>
      </c>
      <c r="I1316" s="784">
        <f>sum(H1316:H1318)</f>
        <v>28</v>
      </c>
      <c r="J1316" s="977" t="s">
        <v>79</v>
      </c>
      <c r="K1316" s="781" t="s">
        <v>90</v>
      </c>
      <c r="L1316" s="786">
        <v>44.0</v>
      </c>
      <c r="M1316" s="784">
        <f>(L1316-H1316)</f>
        <v>21</v>
      </c>
      <c r="N1316" s="782">
        <v>40.0</v>
      </c>
      <c r="O1316" s="784">
        <f t="shared" ref="O1316:O1317" si="624">sum(M1316,N1316)</f>
        <v>61</v>
      </c>
      <c r="P1316" s="786"/>
      <c r="Q1316" s="774"/>
      <c r="R1316" s="774"/>
      <c r="S1316" s="774"/>
      <c r="T1316" s="774"/>
      <c r="U1316" s="774"/>
      <c r="V1316" s="774"/>
      <c r="W1316" s="774"/>
      <c r="X1316" s="774"/>
      <c r="Y1316" s="774"/>
      <c r="Z1316" s="774"/>
      <c r="AA1316" s="774"/>
      <c r="AB1316" s="774"/>
    </row>
    <row r="1317">
      <c r="A1317" s="788" t="s">
        <v>77</v>
      </c>
      <c r="B1317" s="789">
        <v>0.0</v>
      </c>
      <c r="C1317" s="790">
        <v>1.0</v>
      </c>
      <c r="D1317" s="790">
        <v>0.0</v>
      </c>
      <c r="E1317" s="790">
        <v>0.0</v>
      </c>
      <c r="F1317" s="790">
        <v>0.0</v>
      </c>
      <c r="G1317" s="796">
        <v>0.0</v>
      </c>
      <c r="H1317" s="791">
        <f t="shared" si="623"/>
        <v>1</v>
      </c>
      <c r="I1317" s="306">
        <f>(I1316/60)</f>
        <v>0.4666666667</v>
      </c>
      <c r="J1317" s="920" t="s">
        <v>206</v>
      </c>
      <c r="K1317" s="788" t="s">
        <v>77</v>
      </c>
      <c r="L1317" s="789">
        <v>7.0</v>
      </c>
      <c r="M1317" s="793">
        <f>(L1317-H1317-H1318)</f>
        <v>2</v>
      </c>
      <c r="N1317" s="790">
        <v>6.0</v>
      </c>
      <c r="O1317" s="792">
        <f t="shared" si="624"/>
        <v>8</v>
      </c>
      <c r="P1317" s="792"/>
      <c r="Q1317" s="774"/>
      <c r="R1317" s="774"/>
      <c r="S1317" s="774"/>
      <c r="T1317" s="774"/>
      <c r="U1317" s="774"/>
      <c r="V1317" s="774"/>
      <c r="W1317" s="774"/>
      <c r="X1317" s="774"/>
      <c r="Y1317" s="774"/>
      <c r="Z1317" s="774"/>
      <c r="AA1317" s="774"/>
      <c r="AB1317" s="774"/>
    </row>
    <row r="1318">
      <c r="A1318" s="788" t="s">
        <v>78</v>
      </c>
      <c r="B1318" s="789">
        <v>0.0</v>
      </c>
      <c r="C1318" s="790">
        <v>3.0</v>
      </c>
      <c r="D1318" s="790">
        <v>1.0</v>
      </c>
      <c r="E1318" s="790">
        <v>0.0</v>
      </c>
      <c r="F1318" s="790">
        <v>0.0</v>
      </c>
      <c r="G1318" s="796">
        <v>0.0</v>
      </c>
      <c r="H1318" s="791">
        <f t="shared" si="623"/>
        <v>4</v>
      </c>
      <c r="I1318" s="792"/>
      <c r="J1318" s="804" t="s">
        <v>206</v>
      </c>
      <c r="K1318" s="788" t="s">
        <v>78</v>
      </c>
      <c r="L1318" s="793" t="s">
        <v>79</v>
      </c>
      <c r="M1318" s="792" t="s">
        <v>79</v>
      </c>
      <c r="N1318" s="790" t="s">
        <v>79</v>
      </c>
      <c r="O1318" s="792" t="s">
        <v>79</v>
      </c>
      <c r="P1318" s="792"/>
      <c r="Q1318" s="774"/>
      <c r="R1318" s="774"/>
      <c r="S1318" s="774"/>
      <c r="T1318" s="774"/>
      <c r="U1318" s="774"/>
      <c r="V1318" s="774"/>
      <c r="W1318" s="774"/>
      <c r="X1318" s="774"/>
      <c r="Y1318" s="774"/>
      <c r="Z1318" s="774"/>
      <c r="AA1318" s="774"/>
      <c r="AB1318" s="774"/>
    </row>
    <row r="1319">
      <c r="A1319" s="781"/>
      <c r="B1319" s="782"/>
      <c r="C1319" s="782"/>
      <c r="D1319" s="782"/>
      <c r="E1319" s="782"/>
      <c r="F1319" s="782"/>
      <c r="G1319" s="782"/>
      <c r="H1319" s="783">
        <f t="shared" si="623"/>
        <v>0</v>
      </c>
      <c r="I1319" s="784">
        <f>sum(H1319:H1321)</f>
        <v>0</v>
      </c>
      <c r="J1319" s="920" t="s">
        <v>206</v>
      </c>
      <c r="K1319" s="781"/>
      <c r="L1319" s="786">
        <v>0.0</v>
      </c>
      <c r="M1319" s="784">
        <f>(L1319-H1319)</f>
        <v>0</v>
      </c>
      <c r="N1319" s="782"/>
      <c r="O1319" s="784">
        <f t="shared" ref="O1319:O1320" si="625">sum(M1319,N1319)</f>
        <v>0</v>
      </c>
      <c r="P1319" s="786"/>
      <c r="Q1319" s="774"/>
      <c r="R1319" s="774"/>
      <c r="S1319" s="774"/>
      <c r="T1319" s="774"/>
      <c r="U1319" s="774"/>
      <c r="V1319" s="774"/>
      <c r="W1319" s="774"/>
      <c r="X1319" s="774"/>
      <c r="Y1319" s="774"/>
      <c r="Z1319" s="774"/>
      <c r="AA1319" s="774"/>
      <c r="AB1319" s="774"/>
    </row>
    <row r="1320">
      <c r="A1320" s="788" t="s">
        <v>77</v>
      </c>
      <c r="B1320" s="789"/>
      <c r="C1320" s="790"/>
      <c r="D1320" s="790"/>
      <c r="E1320" s="790"/>
      <c r="F1320" s="790"/>
      <c r="G1320" s="796"/>
      <c r="H1320" s="791">
        <f t="shared" si="623"/>
        <v>0</v>
      </c>
      <c r="I1320" s="306">
        <f>(I1319/60)</f>
        <v>0</v>
      </c>
      <c r="J1320" s="920" t="s">
        <v>206</v>
      </c>
      <c r="K1320" s="788" t="s">
        <v>77</v>
      </c>
      <c r="L1320" s="789">
        <v>0.0</v>
      </c>
      <c r="M1320" s="793">
        <f>(L1320-H1320-H1321)</f>
        <v>0</v>
      </c>
      <c r="N1320" s="790"/>
      <c r="O1320" s="792">
        <f t="shared" si="625"/>
        <v>0</v>
      </c>
      <c r="P1320" s="792"/>
      <c r="Q1320" s="774"/>
      <c r="R1320" s="774"/>
      <c r="S1320" s="774"/>
      <c r="T1320" s="774"/>
      <c r="U1320" s="774"/>
      <c r="V1320" s="774"/>
      <c r="W1320" s="774"/>
      <c r="X1320" s="774"/>
      <c r="Y1320" s="774"/>
      <c r="Z1320" s="774"/>
      <c r="AA1320" s="774"/>
      <c r="AB1320" s="774"/>
    </row>
    <row r="1321">
      <c r="A1321" s="788" t="s">
        <v>78</v>
      </c>
      <c r="B1321" s="789"/>
      <c r="C1321" s="790"/>
      <c r="D1321" s="790"/>
      <c r="E1321" s="790"/>
      <c r="F1321" s="790"/>
      <c r="G1321" s="796"/>
      <c r="H1321" s="791">
        <f t="shared" si="623"/>
        <v>0</v>
      </c>
      <c r="I1321" s="792"/>
      <c r="J1321" s="804" t="s">
        <v>206</v>
      </c>
      <c r="K1321" s="788" t="s">
        <v>78</v>
      </c>
      <c r="L1321" s="793" t="s">
        <v>79</v>
      </c>
      <c r="M1321" s="792" t="s">
        <v>79</v>
      </c>
      <c r="N1321" s="790" t="s">
        <v>79</v>
      </c>
      <c r="O1321" s="792" t="s">
        <v>79</v>
      </c>
      <c r="P1321" s="792"/>
      <c r="Q1321" s="774"/>
      <c r="R1321" s="774"/>
      <c r="S1321" s="774"/>
      <c r="T1321" s="774"/>
      <c r="U1321" s="774"/>
      <c r="V1321" s="774"/>
      <c r="W1321" s="774"/>
      <c r="X1321" s="774"/>
      <c r="Y1321" s="774"/>
      <c r="Z1321" s="774"/>
      <c r="AA1321" s="774"/>
      <c r="AB1321" s="774"/>
    </row>
    <row r="1322">
      <c r="A1322" s="778" t="s">
        <v>270</v>
      </c>
      <c r="B1322" s="779">
        <f t="shared" ref="B1322:G1322" si="626"> sum(B1323, B1324, B1325, B1326,B1327,B1328,B1329,B1330,B1331,B1332,B1333,B1334)</f>
        <v>31</v>
      </c>
      <c r="C1322" s="779">
        <f t="shared" si="626"/>
        <v>30</v>
      </c>
      <c r="D1322" s="779">
        <f t="shared" si="626"/>
        <v>25</v>
      </c>
      <c r="E1322" s="779">
        <f t="shared" si="626"/>
        <v>15</v>
      </c>
      <c r="F1322" s="779">
        <f t="shared" si="626"/>
        <v>0</v>
      </c>
      <c r="G1322" s="779">
        <f t="shared" si="626"/>
        <v>13</v>
      </c>
      <c r="H1322" s="780">
        <f t="shared" si="623"/>
        <v>114</v>
      </c>
      <c r="I1322" s="779">
        <v>0.0</v>
      </c>
      <c r="J1322" s="978"/>
      <c r="K1322" s="778" t="s">
        <v>270</v>
      </c>
      <c r="L1322" s="798"/>
      <c r="M1322" s="798"/>
      <c r="N1322" s="798"/>
      <c r="O1322" s="798"/>
      <c r="P1322" s="798"/>
      <c r="Q1322" s="774"/>
      <c r="R1322" s="774"/>
      <c r="S1322" s="774"/>
      <c r="T1322" s="774"/>
      <c r="U1322" s="774"/>
      <c r="V1322" s="774"/>
      <c r="W1322" s="774"/>
      <c r="X1322" s="774"/>
      <c r="Y1322" s="774"/>
      <c r="Z1322" s="774"/>
      <c r="AA1322" s="774"/>
      <c r="AB1322" s="774"/>
    </row>
    <row r="1323">
      <c r="A1323" s="781" t="s">
        <v>89</v>
      </c>
      <c r="B1323" s="782">
        <v>19.0</v>
      </c>
      <c r="C1323" s="782">
        <v>19.0</v>
      </c>
      <c r="D1323" s="782">
        <v>16.0</v>
      </c>
      <c r="E1323" s="782">
        <v>13.0</v>
      </c>
      <c r="F1323" s="782">
        <v>0.0</v>
      </c>
      <c r="G1323" s="782">
        <v>12.0</v>
      </c>
      <c r="H1323" s="783">
        <f t="shared" si="623"/>
        <v>79</v>
      </c>
      <c r="I1323" s="784">
        <f>sum(H1323:H1325)</f>
        <v>93</v>
      </c>
      <c r="J1323" s="804" t="s">
        <v>206</v>
      </c>
      <c r="K1323" s="781" t="s">
        <v>89</v>
      </c>
      <c r="L1323" s="786">
        <v>113.0</v>
      </c>
      <c r="M1323" s="784">
        <f>(L1323-H1323)</f>
        <v>34</v>
      </c>
      <c r="N1323" s="782">
        <v>100.0</v>
      </c>
      <c r="O1323" s="784">
        <f t="shared" ref="O1323:O1324" si="627">sum(M1323,N1323)</f>
        <v>134</v>
      </c>
      <c r="P1323" s="786"/>
      <c r="Q1323" s="774"/>
      <c r="R1323" s="774"/>
      <c r="S1323" s="774"/>
      <c r="T1323" s="774"/>
      <c r="U1323" s="774"/>
      <c r="V1323" s="774"/>
      <c r="W1323" s="774"/>
      <c r="X1323" s="774"/>
      <c r="Y1323" s="774"/>
      <c r="Z1323" s="774"/>
      <c r="AA1323" s="774"/>
      <c r="AB1323" s="774"/>
    </row>
    <row r="1324">
      <c r="A1324" s="788" t="s">
        <v>77</v>
      </c>
      <c r="B1324" s="789">
        <v>0.0</v>
      </c>
      <c r="C1324" s="790">
        <v>0.0</v>
      </c>
      <c r="D1324" s="790">
        <v>0.0</v>
      </c>
      <c r="E1324" s="790">
        <v>0.0</v>
      </c>
      <c r="F1324" s="790">
        <v>0.0</v>
      </c>
      <c r="G1324" s="796">
        <v>0.0</v>
      </c>
      <c r="H1324" s="791">
        <f t="shared" si="623"/>
        <v>0</v>
      </c>
      <c r="I1324" s="306">
        <f>(I1323/60)</f>
        <v>1.55</v>
      </c>
      <c r="J1324" s="804" t="s">
        <v>206</v>
      </c>
      <c r="K1324" s="788" t="s">
        <v>77</v>
      </c>
      <c r="L1324" s="789">
        <v>26.0</v>
      </c>
      <c r="M1324" s="793">
        <f>(L1324-H1324-H1325)</f>
        <v>12</v>
      </c>
      <c r="N1324" s="790">
        <v>20.0</v>
      </c>
      <c r="O1324" s="792">
        <f t="shared" si="627"/>
        <v>32</v>
      </c>
      <c r="P1324" s="793"/>
      <c r="Q1324" s="774"/>
      <c r="R1324" s="774"/>
      <c r="S1324" s="774"/>
      <c r="T1324" s="774"/>
      <c r="U1324" s="774"/>
      <c r="V1324" s="774"/>
      <c r="W1324" s="774"/>
      <c r="X1324" s="774"/>
      <c r="Y1324" s="774"/>
      <c r="Z1324" s="774"/>
      <c r="AA1324" s="774"/>
      <c r="AB1324" s="774"/>
    </row>
    <row r="1325">
      <c r="A1325" s="788" t="s">
        <v>78</v>
      </c>
      <c r="B1325" s="789">
        <v>5.0</v>
      </c>
      <c r="C1325" s="790">
        <v>2.0</v>
      </c>
      <c r="D1325" s="790">
        <v>6.0</v>
      </c>
      <c r="E1325" s="790">
        <v>1.0</v>
      </c>
      <c r="F1325" s="790">
        <v>0.0</v>
      </c>
      <c r="G1325" s="796">
        <v>0.0</v>
      </c>
      <c r="H1325" s="791">
        <f t="shared" si="623"/>
        <v>14</v>
      </c>
      <c r="I1325" s="792"/>
      <c r="J1325" s="804" t="s">
        <v>206</v>
      </c>
      <c r="K1325" s="788" t="s">
        <v>78</v>
      </c>
      <c r="L1325" s="793" t="s">
        <v>79</v>
      </c>
      <c r="M1325" s="792" t="s">
        <v>79</v>
      </c>
      <c r="N1325" s="790" t="s">
        <v>79</v>
      </c>
      <c r="O1325" s="792" t="s">
        <v>79</v>
      </c>
      <c r="P1325" s="793"/>
      <c r="Q1325" s="774"/>
      <c r="R1325" s="774"/>
      <c r="S1325" s="774"/>
      <c r="T1325" s="774"/>
      <c r="U1325" s="774"/>
      <c r="V1325" s="774"/>
      <c r="W1325" s="774"/>
      <c r="X1325" s="774"/>
      <c r="Y1325" s="774"/>
      <c r="Z1325" s="774"/>
      <c r="AA1325" s="774"/>
      <c r="AB1325" s="774"/>
    </row>
    <row r="1326">
      <c r="A1326" s="781" t="s">
        <v>88</v>
      </c>
      <c r="B1326" s="786">
        <v>0.0</v>
      </c>
      <c r="C1326" s="786">
        <v>0.0</v>
      </c>
      <c r="D1326" s="786">
        <v>0.0</v>
      </c>
      <c r="E1326" s="786">
        <v>0.0</v>
      </c>
      <c r="F1326" s="786">
        <v>0.0</v>
      </c>
      <c r="G1326" s="782">
        <v>0.0</v>
      </c>
      <c r="H1326" s="783">
        <f t="shared" si="623"/>
        <v>0</v>
      </c>
      <c r="I1326" s="784">
        <f>sum(H1326:H1328)</f>
        <v>0</v>
      </c>
      <c r="J1326" s="976" t="s">
        <v>206</v>
      </c>
      <c r="K1326" s="781" t="s">
        <v>88</v>
      </c>
      <c r="L1326" s="786">
        <v>35.0</v>
      </c>
      <c r="M1326" s="784">
        <f>(L1326-H1326)</f>
        <v>35</v>
      </c>
      <c r="N1326" s="782" t="s">
        <v>79</v>
      </c>
      <c r="O1326" s="784">
        <f t="shared" ref="O1326:O1327" si="628">sum(M1326,N1326)</f>
        <v>35</v>
      </c>
      <c r="P1326" s="786"/>
      <c r="Q1326" s="774"/>
      <c r="R1326" s="774"/>
      <c r="S1326" s="774"/>
      <c r="T1326" s="774"/>
      <c r="U1326" s="774"/>
      <c r="V1326" s="774"/>
      <c r="W1326" s="774"/>
      <c r="X1326" s="774"/>
      <c r="Y1326" s="774"/>
      <c r="Z1326" s="774"/>
      <c r="AA1326" s="774"/>
      <c r="AB1326" s="774"/>
    </row>
    <row r="1327">
      <c r="A1327" s="788" t="s">
        <v>77</v>
      </c>
      <c r="B1327" s="789">
        <v>0.0</v>
      </c>
      <c r="C1327" s="790">
        <v>0.0</v>
      </c>
      <c r="D1327" s="790">
        <v>0.0</v>
      </c>
      <c r="E1327" s="790">
        <v>0.0</v>
      </c>
      <c r="F1327" s="790">
        <v>0.0</v>
      </c>
      <c r="G1327" s="790">
        <v>0.0</v>
      </c>
      <c r="H1327" s="791">
        <f t="shared" si="623"/>
        <v>0</v>
      </c>
      <c r="I1327" s="306">
        <f>(I1326/60)</f>
        <v>0</v>
      </c>
      <c r="J1327" s="804" t="s">
        <v>206</v>
      </c>
      <c r="K1327" s="788" t="s">
        <v>77</v>
      </c>
      <c r="L1327" s="789">
        <v>0.0</v>
      </c>
      <c r="M1327" s="793">
        <f>(L1327-H1327-H1328)</f>
        <v>0</v>
      </c>
      <c r="N1327" s="790" t="s">
        <v>79</v>
      </c>
      <c r="O1327" s="792">
        <f t="shared" si="628"/>
        <v>0</v>
      </c>
      <c r="P1327" s="792"/>
      <c r="Q1327" s="774"/>
      <c r="R1327" s="774"/>
      <c r="S1327" s="774"/>
      <c r="T1327" s="774"/>
      <c r="U1327" s="774"/>
      <c r="V1327" s="774"/>
      <c r="W1327" s="774"/>
      <c r="X1327" s="774"/>
      <c r="Y1327" s="774"/>
      <c r="Z1327" s="774"/>
      <c r="AA1327" s="774"/>
      <c r="AB1327" s="774"/>
    </row>
    <row r="1328">
      <c r="A1328" s="788" t="s">
        <v>78</v>
      </c>
      <c r="B1328" s="789">
        <v>0.0</v>
      </c>
      <c r="C1328" s="790">
        <v>0.0</v>
      </c>
      <c r="D1328" s="790">
        <v>0.0</v>
      </c>
      <c r="E1328" s="790">
        <v>0.0</v>
      </c>
      <c r="F1328" s="790">
        <v>0.0</v>
      </c>
      <c r="G1328" s="790">
        <v>0.0</v>
      </c>
      <c r="H1328" s="791">
        <f t="shared" si="623"/>
        <v>0</v>
      </c>
      <c r="I1328" s="792"/>
      <c r="J1328" s="804" t="s">
        <v>206</v>
      </c>
      <c r="K1328" s="788" t="s">
        <v>78</v>
      </c>
      <c r="L1328" s="793" t="s">
        <v>79</v>
      </c>
      <c r="M1328" s="792" t="s">
        <v>79</v>
      </c>
      <c r="N1328" s="790" t="s">
        <v>79</v>
      </c>
      <c r="O1328" s="792" t="s">
        <v>79</v>
      </c>
      <c r="P1328" s="792"/>
      <c r="Q1328" s="774"/>
      <c r="R1328" s="774"/>
      <c r="S1328" s="774"/>
      <c r="T1328" s="774"/>
      <c r="U1328" s="774"/>
      <c r="V1328" s="774"/>
      <c r="W1328" s="774"/>
      <c r="X1328" s="774"/>
      <c r="Y1328" s="774"/>
      <c r="Z1328" s="774"/>
      <c r="AA1328" s="774"/>
      <c r="AB1328" s="774"/>
    </row>
    <row r="1329">
      <c r="A1329" s="781" t="s">
        <v>238</v>
      </c>
      <c r="B1329" s="782">
        <v>6.0</v>
      </c>
      <c r="C1329" s="782">
        <v>8.0</v>
      </c>
      <c r="D1329" s="782">
        <v>2.0</v>
      </c>
      <c r="E1329" s="782">
        <v>1.0</v>
      </c>
      <c r="F1329" s="782">
        <v>0.0</v>
      </c>
      <c r="G1329" s="782">
        <v>0.0</v>
      </c>
      <c r="H1329" s="783">
        <f t="shared" si="623"/>
        <v>17</v>
      </c>
      <c r="I1329" s="784">
        <f>sum(H1329:H1331)</f>
        <v>18</v>
      </c>
      <c r="J1329" s="804" t="s">
        <v>206</v>
      </c>
      <c r="K1329" s="781" t="s">
        <v>238</v>
      </c>
      <c r="L1329" s="786">
        <v>20.0</v>
      </c>
      <c r="M1329" s="784">
        <f>(L1329-H1329)</f>
        <v>3</v>
      </c>
      <c r="N1329" s="782">
        <v>40.0</v>
      </c>
      <c r="O1329" s="784">
        <f t="shared" ref="O1329:O1330" si="629">sum(M1329,N1329)</f>
        <v>43</v>
      </c>
      <c r="P1329" s="786"/>
      <c r="Q1329" s="956"/>
      <c r="R1329" s="774"/>
      <c r="S1329" s="774"/>
      <c r="T1329" s="774"/>
      <c r="U1329" s="774"/>
      <c r="V1329" s="774"/>
      <c r="W1329" s="774"/>
      <c r="X1329" s="774"/>
      <c r="Y1329" s="774"/>
      <c r="Z1329" s="774"/>
      <c r="AA1329" s="774"/>
      <c r="AB1329" s="774"/>
    </row>
    <row r="1330">
      <c r="A1330" s="788" t="s">
        <v>77</v>
      </c>
      <c r="B1330" s="789">
        <v>1.0</v>
      </c>
      <c r="C1330" s="790">
        <v>0.0</v>
      </c>
      <c r="D1330" s="790">
        <v>0.0</v>
      </c>
      <c r="E1330" s="790">
        <v>0.0</v>
      </c>
      <c r="F1330" s="790">
        <v>0.0</v>
      </c>
      <c r="G1330" s="796">
        <v>0.0</v>
      </c>
      <c r="H1330" s="791">
        <f t="shared" si="623"/>
        <v>1</v>
      </c>
      <c r="I1330" s="306">
        <f>(I1329/60)</f>
        <v>0.3</v>
      </c>
      <c r="J1330" s="804" t="s">
        <v>79</v>
      </c>
      <c r="K1330" s="788" t="s">
        <v>77</v>
      </c>
      <c r="L1330" s="789">
        <v>2.0</v>
      </c>
      <c r="M1330" s="793">
        <f>(L1330-H1330-H1331)</f>
        <v>1</v>
      </c>
      <c r="N1330" s="790">
        <v>8.0</v>
      </c>
      <c r="O1330" s="792">
        <f t="shared" si="629"/>
        <v>9</v>
      </c>
      <c r="P1330" s="793"/>
      <c r="Q1330" s="774"/>
      <c r="R1330" s="774"/>
      <c r="S1330" s="774"/>
      <c r="T1330" s="774"/>
      <c r="U1330" s="774"/>
      <c r="V1330" s="774"/>
      <c r="W1330" s="774"/>
      <c r="X1330" s="774"/>
      <c r="Y1330" s="774"/>
      <c r="Z1330" s="774"/>
      <c r="AA1330" s="774"/>
      <c r="AB1330" s="774"/>
    </row>
    <row r="1331">
      <c r="A1331" s="788" t="s">
        <v>78</v>
      </c>
      <c r="B1331" s="789">
        <v>0.0</v>
      </c>
      <c r="C1331" s="790">
        <v>0.0</v>
      </c>
      <c r="D1331" s="790">
        <v>0.0</v>
      </c>
      <c r="E1331" s="790">
        <v>0.0</v>
      </c>
      <c r="F1331" s="790">
        <v>0.0</v>
      </c>
      <c r="G1331" s="796">
        <v>0.0</v>
      </c>
      <c r="H1331" s="791">
        <f t="shared" si="623"/>
        <v>0</v>
      </c>
      <c r="I1331" s="792"/>
      <c r="J1331" s="794" t="s">
        <v>206</v>
      </c>
      <c r="K1331" s="788" t="s">
        <v>78</v>
      </c>
      <c r="L1331" s="793" t="s">
        <v>79</v>
      </c>
      <c r="M1331" s="792" t="s">
        <v>79</v>
      </c>
      <c r="N1331" s="790" t="s">
        <v>79</v>
      </c>
      <c r="O1331" s="792" t="s">
        <v>79</v>
      </c>
      <c r="P1331" s="793"/>
      <c r="Q1331" s="774"/>
      <c r="R1331" s="774"/>
      <c r="S1331" s="774"/>
      <c r="T1331" s="774"/>
      <c r="U1331" s="774"/>
      <c r="V1331" s="774"/>
      <c r="W1331" s="774"/>
      <c r="X1331" s="774"/>
      <c r="Y1331" s="774"/>
      <c r="Z1331" s="774"/>
      <c r="AA1331" s="774"/>
      <c r="AB1331" s="774"/>
    </row>
    <row r="1332">
      <c r="A1332" s="781" t="s">
        <v>102</v>
      </c>
      <c r="B1332" s="782">
        <v>0.0</v>
      </c>
      <c r="C1332" s="782">
        <v>1.0</v>
      </c>
      <c r="D1332" s="782">
        <v>1.0</v>
      </c>
      <c r="E1332" s="782">
        <v>0.0</v>
      </c>
      <c r="F1332" s="782">
        <v>0.0</v>
      </c>
      <c r="G1332" s="782">
        <v>1.0</v>
      </c>
      <c r="H1332" s="783">
        <f t="shared" ref="H1332:H1334" si="630">sum(B1332:G1332)</f>
        <v>3</v>
      </c>
      <c r="I1332" s="784">
        <f>sum(H1332:H1334)</f>
        <v>3</v>
      </c>
      <c r="J1332" s="794" t="s">
        <v>206</v>
      </c>
      <c r="K1332" s="781" t="s">
        <v>102</v>
      </c>
      <c r="L1332" s="786">
        <v>36.0</v>
      </c>
      <c r="M1332" s="784">
        <f>(L1332-H1332)</f>
        <v>33</v>
      </c>
      <c r="N1332" s="782">
        <v>10.0</v>
      </c>
      <c r="O1332" s="784">
        <f t="shared" ref="O1332:O1333" si="631">sum(M1332,N1332)</f>
        <v>43</v>
      </c>
      <c r="P1332" s="786"/>
      <c r="Q1332" s="774"/>
      <c r="R1332" s="774"/>
      <c r="S1332" s="774"/>
      <c r="T1332" s="774"/>
      <c r="U1332" s="774"/>
      <c r="V1332" s="774"/>
      <c r="W1332" s="774"/>
      <c r="X1332" s="774"/>
      <c r="Y1332" s="774"/>
      <c r="Z1332" s="774"/>
      <c r="AA1332" s="774"/>
      <c r="AB1332" s="774"/>
    </row>
    <row r="1333">
      <c r="A1333" s="788" t="s">
        <v>77</v>
      </c>
      <c r="B1333" s="789">
        <v>0.0</v>
      </c>
      <c r="C1333" s="790">
        <v>0.0</v>
      </c>
      <c r="D1333" s="790">
        <v>0.0</v>
      </c>
      <c r="E1333" s="790">
        <v>0.0</v>
      </c>
      <c r="F1333" s="790">
        <v>0.0</v>
      </c>
      <c r="G1333" s="796">
        <v>0.0</v>
      </c>
      <c r="H1333" s="797">
        <f t="shared" si="630"/>
        <v>0</v>
      </c>
      <c r="I1333" s="306">
        <f>(I1332/60)</f>
        <v>0.05</v>
      </c>
      <c r="J1333" s="794" t="s">
        <v>206</v>
      </c>
      <c r="K1333" s="788" t="s">
        <v>77</v>
      </c>
      <c r="L1333" s="789">
        <v>6.0</v>
      </c>
      <c r="M1333" s="793">
        <f>(L1333-H1333-H1334)</f>
        <v>6</v>
      </c>
      <c r="N1333" s="790">
        <v>0.0</v>
      </c>
      <c r="O1333" s="792">
        <f t="shared" si="631"/>
        <v>6</v>
      </c>
      <c r="P1333" s="792"/>
      <c r="Q1333" s="774"/>
      <c r="R1333" s="774"/>
      <c r="S1333" s="774"/>
      <c r="T1333" s="774"/>
      <c r="U1333" s="774"/>
      <c r="V1333" s="774"/>
      <c r="W1333" s="774"/>
      <c r="X1333" s="774"/>
      <c r="Y1333" s="774"/>
      <c r="Z1333" s="774"/>
      <c r="AA1333" s="774"/>
      <c r="AB1333" s="774"/>
    </row>
    <row r="1334">
      <c r="A1334" s="788" t="s">
        <v>78</v>
      </c>
      <c r="B1334" s="789">
        <v>0.0</v>
      </c>
      <c r="C1334" s="790">
        <v>0.0</v>
      </c>
      <c r="D1334" s="790">
        <v>0.0</v>
      </c>
      <c r="E1334" s="790">
        <v>0.0</v>
      </c>
      <c r="F1334" s="790">
        <v>0.0</v>
      </c>
      <c r="G1334" s="796">
        <v>0.0</v>
      </c>
      <c r="H1334" s="797">
        <f t="shared" si="630"/>
        <v>0</v>
      </c>
      <c r="I1334" s="792"/>
      <c r="J1334" s="794" t="s">
        <v>206</v>
      </c>
      <c r="K1334" s="788" t="s">
        <v>78</v>
      </c>
      <c r="L1334" s="793" t="s">
        <v>79</v>
      </c>
      <c r="M1334" s="792" t="s">
        <v>79</v>
      </c>
      <c r="N1334" s="790" t="s">
        <v>79</v>
      </c>
      <c r="O1334" s="792" t="s">
        <v>79</v>
      </c>
      <c r="P1334" s="792"/>
      <c r="Q1334" s="774"/>
      <c r="R1334" s="774"/>
      <c r="S1334" s="774"/>
      <c r="T1334" s="774"/>
      <c r="U1334" s="774"/>
      <c r="V1334" s="774"/>
      <c r="W1334" s="774"/>
      <c r="X1334" s="774"/>
      <c r="Y1334" s="774"/>
      <c r="Z1334" s="774"/>
      <c r="AA1334" s="774"/>
      <c r="AB1334" s="774"/>
    </row>
    <row r="1335">
      <c r="A1335" s="801" t="s">
        <v>91</v>
      </c>
      <c r="B1335" s="779">
        <f t="shared" ref="B1335:G1335" si="632"> sum(B1336, B1337, B1338, B1339,B1340,B1341,B1342,B1343,B1344,B1345,B1346,B1347)</f>
        <v>22</v>
      </c>
      <c r="C1335" s="779">
        <f t="shared" si="632"/>
        <v>35</v>
      </c>
      <c r="D1335" s="779">
        <f t="shared" si="632"/>
        <v>23</v>
      </c>
      <c r="E1335" s="779">
        <f t="shared" si="632"/>
        <v>39</v>
      </c>
      <c r="F1335" s="779">
        <f t="shared" si="632"/>
        <v>2</v>
      </c>
      <c r="G1335" s="779">
        <f t="shared" si="632"/>
        <v>6</v>
      </c>
      <c r="H1335" s="780">
        <f>SUM(B1335:G1335)</f>
        <v>127</v>
      </c>
      <c r="I1335" s="779">
        <v>0.0</v>
      </c>
      <c r="J1335" s="773"/>
      <c r="K1335" s="801" t="s">
        <v>91</v>
      </c>
      <c r="L1335" s="798"/>
      <c r="M1335" s="798"/>
      <c r="N1335" s="798"/>
      <c r="O1335" s="798"/>
      <c r="P1335" s="798"/>
      <c r="Q1335" s="774"/>
      <c r="R1335" s="774"/>
      <c r="S1335" s="774"/>
      <c r="T1335" s="774"/>
      <c r="U1335" s="774"/>
      <c r="V1335" s="774"/>
      <c r="W1335" s="774"/>
      <c r="X1335" s="774"/>
      <c r="Y1335" s="774"/>
      <c r="Z1335" s="774"/>
      <c r="AA1335" s="774"/>
      <c r="AB1335" s="774"/>
    </row>
    <row r="1336">
      <c r="A1336" s="802" t="s">
        <v>92</v>
      </c>
      <c r="B1336" s="782">
        <v>0.0</v>
      </c>
      <c r="C1336" s="782">
        <v>7.0</v>
      </c>
      <c r="D1336" s="782">
        <v>13.0</v>
      </c>
      <c r="E1336" s="782">
        <v>13.0</v>
      </c>
      <c r="F1336" s="782">
        <v>0.0</v>
      </c>
      <c r="G1336" s="782">
        <v>1.0</v>
      </c>
      <c r="H1336" s="783">
        <f t="shared" ref="H1336:H1347" si="633">sum(B1336:G1336)</f>
        <v>34</v>
      </c>
      <c r="I1336" s="784">
        <f>sum(H1336:H1338)</f>
        <v>43</v>
      </c>
      <c r="J1336" s="979" t="s">
        <v>206</v>
      </c>
      <c r="K1336" s="802" t="s">
        <v>92</v>
      </c>
      <c r="L1336" s="786">
        <v>86.0</v>
      </c>
      <c r="M1336" s="784">
        <f>(L1336-H1336)</f>
        <v>52</v>
      </c>
      <c r="N1336" s="782">
        <v>60.0</v>
      </c>
      <c r="O1336" s="784">
        <f t="shared" ref="O1336:O1337" si="634">sum(M1336,N1336)</f>
        <v>112</v>
      </c>
      <c r="P1336" s="786"/>
      <c r="Q1336" s="774"/>
      <c r="R1336" s="774"/>
      <c r="S1336" s="774"/>
      <c r="T1336" s="774"/>
      <c r="U1336" s="774"/>
      <c r="V1336" s="774"/>
      <c r="W1336" s="774"/>
      <c r="X1336" s="774"/>
      <c r="Y1336" s="774"/>
      <c r="Z1336" s="774"/>
      <c r="AA1336" s="774"/>
      <c r="AB1336" s="774"/>
    </row>
    <row r="1337">
      <c r="A1337" s="788" t="s">
        <v>77</v>
      </c>
      <c r="B1337" s="789">
        <v>0.0</v>
      </c>
      <c r="C1337" s="790">
        <v>0.0</v>
      </c>
      <c r="D1337" s="790">
        <v>0.0</v>
      </c>
      <c r="E1337" s="790">
        <v>0.0</v>
      </c>
      <c r="F1337" s="790">
        <v>0.0</v>
      </c>
      <c r="G1337" s="796">
        <v>0.0</v>
      </c>
      <c r="H1337" s="791">
        <f t="shared" si="633"/>
        <v>0</v>
      </c>
      <c r="I1337" s="306">
        <f>(I1336/60)</f>
        <v>0.7166666667</v>
      </c>
      <c r="J1337" s="980" t="s">
        <v>79</v>
      </c>
      <c r="K1337" s="788" t="s">
        <v>77</v>
      </c>
      <c r="L1337" s="789">
        <v>12.0</v>
      </c>
      <c r="M1337" s="793">
        <f>(L1337-H1337-H1338)</f>
        <v>3</v>
      </c>
      <c r="N1337" s="790">
        <v>15.0</v>
      </c>
      <c r="O1337" s="792">
        <f t="shared" si="634"/>
        <v>18</v>
      </c>
      <c r="P1337" s="793"/>
      <c r="Q1337" s="774"/>
      <c r="R1337" s="774"/>
      <c r="S1337" s="774"/>
      <c r="T1337" s="774"/>
      <c r="U1337" s="774"/>
      <c r="V1337" s="774"/>
      <c r="W1337" s="774"/>
      <c r="X1337" s="774"/>
      <c r="Y1337" s="774"/>
      <c r="Z1337" s="774"/>
      <c r="AA1337" s="774"/>
      <c r="AB1337" s="774"/>
    </row>
    <row r="1338">
      <c r="A1338" s="788" t="s">
        <v>78</v>
      </c>
      <c r="B1338" s="789">
        <v>0.0</v>
      </c>
      <c r="C1338" s="790">
        <v>5.0</v>
      </c>
      <c r="D1338" s="790">
        <v>4.0</v>
      </c>
      <c r="E1338" s="790">
        <v>0.0</v>
      </c>
      <c r="F1338" s="790">
        <v>0.0</v>
      </c>
      <c r="G1338" s="796">
        <v>0.0</v>
      </c>
      <c r="H1338" s="791">
        <f t="shared" si="633"/>
        <v>9</v>
      </c>
      <c r="I1338" s="792"/>
      <c r="J1338" s="794" t="s">
        <v>206</v>
      </c>
      <c r="K1338" s="788" t="s">
        <v>78</v>
      </c>
      <c r="L1338" s="793" t="s">
        <v>79</v>
      </c>
      <c r="M1338" s="792" t="s">
        <v>79</v>
      </c>
      <c r="N1338" s="790" t="s">
        <v>79</v>
      </c>
      <c r="O1338" s="792" t="s">
        <v>79</v>
      </c>
      <c r="P1338" s="793"/>
      <c r="Q1338" s="774"/>
      <c r="R1338" s="774"/>
      <c r="S1338" s="774"/>
      <c r="T1338" s="774"/>
      <c r="U1338" s="774"/>
      <c r="V1338" s="774"/>
      <c r="W1338" s="774"/>
      <c r="X1338" s="774"/>
      <c r="Y1338" s="774"/>
      <c r="Z1338" s="774"/>
      <c r="AA1338" s="774"/>
      <c r="AB1338" s="774"/>
    </row>
    <row r="1339">
      <c r="A1339" s="781" t="s">
        <v>95</v>
      </c>
      <c r="B1339" s="786">
        <v>8.0</v>
      </c>
      <c r="C1339" s="786">
        <v>9.0</v>
      </c>
      <c r="D1339" s="786">
        <v>2.0</v>
      </c>
      <c r="E1339" s="786">
        <v>6.0</v>
      </c>
      <c r="F1339" s="786">
        <v>0.0</v>
      </c>
      <c r="G1339" s="782">
        <v>0.0</v>
      </c>
      <c r="H1339" s="783">
        <f t="shared" si="633"/>
        <v>25</v>
      </c>
      <c r="I1339" s="784">
        <f>sum(H1339:H1341)</f>
        <v>35</v>
      </c>
      <c r="J1339" s="804" t="s">
        <v>206</v>
      </c>
      <c r="K1339" s="781" t="s">
        <v>95</v>
      </c>
      <c r="L1339" s="786">
        <v>73.0</v>
      </c>
      <c r="M1339" s="784">
        <f>(L1339-H1339)</f>
        <v>48</v>
      </c>
      <c r="N1339" s="782">
        <v>30.0</v>
      </c>
      <c r="O1339" s="784">
        <f t="shared" ref="O1339:O1340" si="635">sum(M1339,N1339)</f>
        <v>78</v>
      </c>
      <c r="P1339" s="786"/>
      <c r="Q1339" s="774"/>
      <c r="R1339" s="774"/>
      <c r="S1339" s="774"/>
      <c r="T1339" s="774"/>
      <c r="U1339" s="774"/>
      <c r="V1339" s="774"/>
      <c r="W1339" s="774"/>
      <c r="X1339" s="774"/>
      <c r="Y1339" s="774"/>
      <c r="Z1339" s="774"/>
      <c r="AA1339" s="774"/>
      <c r="AB1339" s="774"/>
    </row>
    <row r="1340">
      <c r="A1340" s="788" t="s">
        <v>77</v>
      </c>
      <c r="B1340" s="789">
        <v>0.0</v>
      </c>
      <c r="C1340" s="790">
        <v>1.0</v>
      </c>
      <c r="D1340" s="790">
        <v>1.0</v>
      </c>
      <c r="E1340" s="790">
        <v>0.0</v>
      </c>
      <c r="F1340" s="790">
        <v>0.0</v>
      </c>
      <c r="G1340" s="790">
        <v>0.0</v>
      </c>
      <c r="H1340" s="803">
        <f t="shared" si="633"/>
        <v>2</v>
      </c>
      <c r="I1340" s="306">
        <f>(I1339/60)</f>
        <v>0.5833333333</v>
      </c>
      <c r="J1340" s="804" t="s">
        <v>206</v>
      </c>
      <c r="K1340" s="788" t="s">
        <v>77</v>
      </c>
      <c r="L1340" s="789">
        <v>10.0</v>
      </c>
      <c r="M1340" s="793">
        <f>(L1340-H1340-H1341)</f>
        <v>0</v>
      </c>
      <c r="N1340" s="790">
        <v>15.0</v>
      </c>
      <c r="O1340" s="792">
        <f t="shared" si="635"/>
        <v>15</v>
      </c>
      <c r="P1340" s="793"/>
      <c r="Q1340" s="774"/>
      <c r="R1340" s="774"/>
      <c r="S1340" s="774"/>
      <c r="T1340" s="774"/>
      <c r="U1340" s="774"/>
      <c r="V1340" s="774"/>
      <c r="W1340" s="774"/>
      <c r="X1340" s="774"/>
      <c r="Y1340" s="774"/>
      <c r="Z1340" s="774"/>
      <c r="AA1340" s="774"/>
      <c r="AB1340" s="774"/>
    </row>
    <row r="1341">
      <c r="A1341" s="788" t="s">
        <v>78</v>
      </c>
      <c r="B1341" s="789">
        <v>0.0</v>
      </c>
      <c r="C1341" s="790">
        <v>3.0</v>
      </c>
      <c r="D1341" s="790">
        <v>3.0</v>
      </c>
      <c r="E1341" s="790">
        <v>2.0</v>
      </c>
      <c r="F1341" s="790">
        <v>0.0</v>
      </c>
      <c r="G1341" s="790">
        <v>0.0</v>
      </c>
      <c r="H1341" s="803">
        <f t="shared" si="633"/>
        <v>8</v>
      </c>
      <c r="I1341" s="792"/>
      <c r="J1341" s="804" t="s">
        <v>206</v>
      </c>
      <c r="K1341" s="788" t="s">
        <v>78</v>
      </c>
      <c r="L1341" s="793" t="s">
        <v>79</v>
      </c>
      <c r="M1341" s="792" t="s">
        <v>79</v>
      </c>
      <c r="N1341" s="790" t="s">
        <v>79</v>
      </c>
      <c r="O1341" s="792" t="s">
        <v>79</v>
      </c>
      <c r="P1341" s="793"/>
      <c r="Q1341" s="774"/>
      <c r="R1341" s="774"/>
      <c r="S1341" s="774"/>
      <c r="T1341" s="774"/>
      <c r="U1341" s="774"/>
      <c r="V1341" s="774"/>
      <c r="W1341" s="774"/>
      <c r="X1341" s="774"/>
      <c r="Y1341" s="774"/>
      <c r="Z1341" s="774"/>
      <c r="AA1341" s="774"/>
      <c r="AB1341" s="774"/>
    </row>
    <row r="1342">
      <c r="A1342" s="781" t="s">
        <v>254</v>
      </c>
      <c r="B1342" s="782">
        <v>7.0</v>
      </c>
      <c r="C1342" s="782">
        <v>7.0</v>
      </c>
      <c r="D1342" s="782">
        <v>0.0</v>
      </c>
      <c r="E1342" s="782">
        <v>11.0</v>
      </c>
      <c r="F1342" s="782">
        <v>0.0</v>
      </c>
      <c r="G1342" s="782">
        <v>3.0</v>
      </c>
      <c r="H1342" s="783">
        <f t="shared" si="633"/>
        <v>28</v>
      </c>
      <c r="I1342" s="784">
        <f>sum(H1342:H1344)</f>
        <v>49</v>
      </c>
      <c r="J1342" s="804" t="s">
        <v>206</v>
      </c>
      <c r="K1342" s="781" t="s">
        <v>254</v>
      </c>
      <c r="L1342" s="786">
        <v>44.0</v>
      </c>
      <c r="M1342" s="784">
        <f>(L1342-H1342)</f>
        <v>16</v>
      </c>
      <c r="N1342" s="782">
        <v>55.0</v>
      </c>
      <c r="O1342" s="784">
        <f t="shared" ref="O1342:O1343" si="636">sum(M1342,N1342)</f>
        <v>71</v>
      </c>
      <c r="P1342" s="786"/>
      <c r="Q1342" s="956"/>
      <c r="R1342" s="774"/>
      <c r="S1342" s="774"/>
      <c r="T1342" s="774"/>
      <c r="U1342" s="774"/>
      <c r="V1342" s="774"/>
      <c r="W1342" s="774"/>
      <c r="X1342" s="774"/>
      <c r="Y1342" s="774"/>
      <c r="Z1342" s="774"/>
      <c r="AA1342" s="774"/>
      <c r="AB1342" s="774"/>
    </row>
    <row r="1343">
      <c r="A1343" s="788" t="s">
        <v>77</v>
      </c>
      <c r="B1343" s="789">
        <v>1.0</v>
      </c>
      <c r="C1343" s="790">
        <v>2.0</v>
      </c>
      <c r="D1343" s="790">
        <v>0.0</v>
      </c>
      <c r="E1343" s="790">
        <v>1.0</v>
      </c>
      <c r="F1343" s="790">
        <v>0.0</v>
      </c>
      <c r="G1343" s="796">
        <v>1.0</v>
      </c>
      <c r="H1343" s="797">
        <f t="shared" si="633"/>
        <v>5</v>
      </c>
      <c r="I1343" s="306">
        <f>(I1342/60)</f>
        <v>0.8166666667</v>
      </c>
      <c r="J1343" s="794" t="s">
        <v>206</v>
      </c>
      <c r="K1343" s="788" t="s">
        <v>77</v>
      </c>
      <c r="L1343" s="789">
        <v>22.0</v>
      </c>
      <c r="M1343" s="793">
        <f>(L1343-H1343-H1344)</f>
        <v>1</v>
      </c>
      <c r="N1343" s="806">
        <v>25.0</v>
      </c>
      <c r="O1343" s="792">
        <f t="shared" si="636"/>
        <v>26</v>
      </c>
      <c r="P1343" s="968"/>
      <c r="Q1343" s="774"/>
      <c r="R1343" s="808"/>
      <c r="S1343" s="808"/>
      <c r="T1343" s="808"/>
      <c r="U1343" s="808"/>
      <c r="V1343" s="808"/>
      <c r="W1343" s="808"/>
      <c r="X1343" s="808"/>
      <c r="Y1343" s="808"/>
      <c r="Z1343" s="808"/>
      <c r="AA1343" s="808"/>
      <c r="AB1343" s="808"/>
    </row>
    <row r="1344">
      <c r="A1344" s="788" t="s">
        <v>78</v>
      </c>
      <c r="B1344" s="789">
        <v>6.0</v>
      </c>
      <c r="C1344" s="790">
        <v>1.0</v>
      </c>
      <c r="D1344" s="790">
        <v>0.0</v>
      </c>
      <c r="E1344" s="790">
        <v>6.0</v>
      </c>
      <c r="F1344" s="790">
        <v>2.0</v>
      </c>
      <c r="G1344" s="796">
        <v>1.0</v>
      </c>
      <c r="H1344" s="797">
        <f t="shared" si="633"/>
        <v>16</v>
      </c>
      <c r="I1344" s="792"/>
      <c r="J1344" s="794" t="s">
        <v>206</v>
      </c>
      <c r="K1344" s="788" t="s">
        <v>78</v>
      </c>
      <c r="L1344" s="793" t="s">
        <v>79</v>
      </c>
      <c r="M1344" s="792" t="s">
        <v>79</v>
      </c>
      <c r="N1344" s="806" t="s">
        <v>79</v>
      </c>
      <c r="O1344" s="792" t="s">
        <v>79</v>
      </c>
      <c r="P1344" s="807"/>
      <c r="Q1344" s="808"/>
      <c r="R1344" s="808"/>
      <c r="S1344" s="808"/>
      <c r="T1344" s="808"/>
      <c r="U1344" s="808"/>
      <c r="V1344" s="808"/>
      <c r="W1344" s="808"/>
      <c r="X1344" s="808"/>
      <c r="Y1344" s="808"/>
      <c r="Z1344" s="808"/>
      <c r="AA1344" s="808"/>
      <c r="AB1344" s="808"/>
    </row>
    <row r="1345">
      <c r="A1345" s="795" t="s">
        <v>434</v>
      </c>
      <c r="B1345" s="782">
        <v>0.0</v>
      </c>
      <c r="C1345" s="782">
        <v>0.0</v>
      </c>
      <c r="D1345" s="782">
        <v>0.0</v>
      </c>
      <c r="E1345" s="782">
        <v>0.0</v>
      </c>
      <c r="F1345" s="782">
        <v>0.0</v>
      </c>
      <c r="G1345" s="782">
        <v>0.0</v>
      </c>
      <c r="H1345" s="783">
        <f t="shared" si="633"/>
        <v>0</v>
      </c>
      <c r="I1345" s="784">
        <f>sum(H1345:H1347)</f>
        <v>0</v>
      </c>
      <c r="J1345" s="794" t="s">
        <v>206</v>
      </c>
      <c r="K1345" s="795" t="s">
        <v>434</v>
      </c>
      <c r="L1345" s="786">
        <v>0.0</v>
      </c>
      <c r="M1345" s="784">
        <f>(L1345-H1345)</f>
        <v>0</v>
      </c>
      <c r="N1345" s="782">
        <v>40.0</v>
      </c>
      <c r="O1345" s="784">
        <f t="shared" ref="O1345:O1346" si="637">sum(M1345,N1345)</f>
        <v>40</v>
      </c>
      <c r="P1345" s="786"/>
      <c r="Q1345" s="774"/>
      <c r="R1345" s="774"/>
      <c r="S1345" s="774"/>
      <c r="T1345" s="774"/>
      <c r="U1345" s="774"/>
      <c r="V1345" s="774"/>
      <c r="W1345" s="774"/>
      <c r="X1345" s="774"/>
      <c r="Y1345" s="774"/>
      <c r="Z1345" s="774"/>
      <c r="AA1345" s="774"/>
      <c r="AB1345" s="774"/>
    </row>
    <row r="1346">
      <c r="A1346" s="788" t="s">
        <v>77</v>
      </c>
      <c r="B1346" s="789">
        <v>0.0</v>
      </c>
      <c r="C1346" s="790">
        <v>0.0</v>
      </c>
      <c r="D1346" s="790">
        <v>0.0</v>
      </c>
      <c r="E1346" s="790">
        <v>0.0</v>
      </c>
      <c r="F1346" s="790">
        <v>0.0</v>
      </c>
      <c r="G1346" s="796">
        <v>0.0</v>
      </c>
      <c r="H1346" s="797">
        <f t="shared" si="633"/>
        <v>0</v>
      </c>
      <c r="I1346" s="306">
        <f>(I1345/60)</f>
        <v>0</v>
      </c>
      <c r="J1346" s="794" t="s">
        <v>206</v>
      </c>
      <c r="K1346" s="788" t="s">
        <v>77</v>
      </c>
      <c r="L1346" s="789">
        <v>0.0</v>
      </c>
      <c r="M1346" s="793">
        <f>(L1346-H1346-H1347)</f>
        <v>0</v>
      </c>
      <c r="N1346" s="806">
        <v>5.0</v>
      </c>
      <c r="O1346" s="792">
        <f t="shared" si="637"/>
        <v>5</v>
      </c>
      <c r="P1346" s="968"/>
      <c r="Q1346" s="774"/>
      <c r="R1346" s="808"/>
      <c r="S1346" s="808"/>
      <c r="T1346" s="808"/>
      <c r="U1346" s="808"/>
      <c r="V1346" s="808"/>
      <c r="W1346" s="808"/>
      <c r="X1346" s="808"/>
      <c r="Y1346" s="808"/>
      <c r="Z1346" s="808"/>
      <c r="AA1346" s="808"/>
      <c r="AB1346" s="808"/>
    </row>
    <row r="1347">
      <c r="A1347" s="788" t="s">
        <v>78</v>
      </c>
      <c r="B1347" s="789">
        <v>0.0</v>
      </c>
      <c r="C1347" s="790">
        <v>0.0</v>
      </c>
      <c r="D1347" s="790">
        <v>0.0</v>
      </c>
      <c r="E1347" s="790">
        <v>0.0</v>
      </c>
      <c r="F1347" s="790">
        <v>0.0</v>
      </c>
      <c r="G1347" s="796">
        <v>0.0</v>
      </c>
      <c r="H1347" s="797">
        <f t="shared" si="633"/>
        <v>0</v>
      </c>
      <c r="I1347" s="792"/>
      <c r="J1347" s="794" t="s">
        <v>206</v>
      </c>
      <c r="K1347" s="788" t="s">
        <v>78</v>
      </c>
      <c r="L1347" s="793" t="s">
        <v>79</v>
      </c>
      <c r="M1347" s="792" t="s">
        <v>79</v>
      </c>
      <c r="N1347" s="806" t="s">
        <v>79</v>
      </c>
      <c r="O1347" s="792" t="s">
        <v>79</v>
      </c>
      <c r="P1347" s="807"/>
      <c r="Q1347" s="808"/>
      <c r="R1347" s="808"/>
      <c r="S1347" s="808"/>
      <c r="T1347" s="808"/>
      <c r="U1347" s="808"/>
      <c r="V1347" s="808"/>
      <c r="W1347" s="808"/>
      <c r="X1347" s="808"/>
      <c r="Y1347" s="808"/>
      <c r="Z1347" s="808"/>
      <c r="AA1347" s="808"/>
      <c r="AB1347" s="808"/>
    </row>
    <row r="1348">
      <c r="A1348" s="801" t="s">
        <v>98</v>
      </c>
      <c r="B1348" s="779">
        <f t="shared" ref="B1348:G1348" si="638"> sum(B1349, B1350, B1351, B1352,B1353,B1354,B1355,B1356,B1357,B1358,B1359,B1360)</f>
        <v>24</v>
      </c>
      <c r="C1348" s="779">
        <f t="shared" si="638"/>
        <v>31</v>
      </c>
      <c r="D1348" s="779">
        <f t="shared" si="638"/>
        <v>24</v>
      </c>
      <c r="E1348" s="779">
        <f t="shared" si="638"/>
        <v>25</v>
      </c>
      <c r="F1348" s="779">
        <f t="shared" si="638"/>
        <v>4</v>
      </c>
      <c r="G1348" s="779">
        <f t="shared" si="638"/>
        <v>1</v>
      </c>
      <c r="H1348" s="780">
        <f>SUM(B1348:G1348)</f>
        <v>109</v>
      </c>
      <c r="I1348" s="779">
        <v>0.0</v>
      </c>
      <c r="J1348" s="773"/>
      <c r="K1348" s="801" t="s">
        <v>98</v>
      </c>
      <c r="L1348" s="798"/>
      <c r="M1348" s="798"/>
      <c r="N1348" s="798"/>
      <c r="O1348" s="798"/>
      <c r="P1348" s="798"/>
      <c r="Q1348" s="808"/>
      <c r="R1348" s="774"/>
      <c r="S1348" s="774"/>
      <c r="T1348" s="774"/>
      <c r="U1348" s="774"/>
      <c r="V1348" s="774"/>
      <c r="W1348" s="774"/>
      <c r="X1348" s="774"/>
      <c r="Y1348" s="774"/>
      <c r="Z1348" s="774"/>
      <c r="AA1348" s="774"/>
      <c r="AB1348" s="774"/>
    </row>
    <row r="1349">
      <c r="A1349" s="781" t="s">
        <v>99</v>
      </c>
      <c r="B1349" s="782">
        <v>8.0</v>
      </c>
      <c r="C1349" s="782">
        <v>9.0</v>
      </c>
      <c r="D1349" s="782">
        <v>9.0</v>
      </c>
      <c r="E1349" s="782">
        <v>7.0</v>
      </c>
      <c r="F1349" s="782">
        <v>4.0</v>
      </c>
      <c r="G1349" s="782">
        <v>0.0</v>
      </c>
      <c r="H1349" s="783">
        <f t="shared" ref="H1349:H1360" si="639">sum(B1349:G1349)</f>
        <v>37</v>
      </c>
      <c r="I1349" s="784">
        <f>sum(H1349:H1351)</f>
        <v>54</v>
      </c>
      <c r="J1349" s="794" t="s">
        <v>206</v>
      </c>
      <c r="K1349" s="781" t="s">
        <v>99</v>
      </c>
      <c r="L1349" s="786">
        <v>56.0</v>
      </c>
      <c r="M1349" s="784">
        <f>(L1349-H1349)</f>
        <v>19</v>
      </c>
      <c r="N1349" s="782">
        <v>40.0</v>
      </c>
      <c r="O1349" s="784">
        <f t="shared" ref="O1349:O1350" si="640">sum(M1349,N1349)</f>
        <v>59</v>
      </c>
      <c r="P1349" s="786"/>
      <c r="Q1349" s="774"/>
      <c r="R1349" s="774"/>
      <c r="S1349" s="774"/>
      <c r="T1349" s="774"/>
      <c r="U1349" s="774"/>
      <c r="V1349" s="774"/>
      <c r="W1349" s="774"/>
      <c r="X1349" s="774"/>
      <c r="Y1349" s="774"/>
      <c r="Z1349" s="774"/>
      <c r="AA1349" s="774"/>
      <c r="AB1349" s="774"/>
    </row>
    <row r="1350">
      <c r="A1350" s="788" t="s">
        <v>77</v>
      </c>
      <c r="B1350" s="789">
        <v>0.0</v>
      </c>
      <c r="C1350" s="790">
        <v>0.0</v>
      </c>
      <c r="D1350" s="790">
        <v>0.0</v>
      </c>
      <c r="E1350" s="790">
        <v>0.0</v>
      </c>
      <c r="F1350" s="790">
        <v>0.0</v>
      </c>
      <c r="G1350" s="796">
        <v>0.0</v>
      </c>
      <c r="H1350" s="791">
        <f t="shared" si="639"/>
        <v>0</v>
      </c>
      <c r="I1350" s="306">
        <f>(I1349/60)</f>
        <v>0.9</v>
      </c>
      <c r="J1350" s="794" t="s">
        <v>206</v>
      </c>
      <c r="K1350" s="788" t="s">
        <v>77</v>
      </c>
      <c r="L1350" s="789">
        <v>17.0</v>
      </c>
      <c r="M1350" s="793">
        <f>(L1350-H1350-H1351)</f>
        <v>0</v>
      </c>
      <c r="N1350" s="790">
        <v>35.0</v>
      </c>
      <c r="O1350" s="792">
        <f t="shared" si="640"/>
        <v>35</v>
      </c>
      <c r="P1350" s="793"/>
      <c r="Q1350" s="774"/>
      <c r="R1350" s="774"/>
      <c r="S1350" s="774"/>
      <c r="T1350" s="774"/>
      <c r="U1350" s="774"/>
      <c r="V1350" s="774"/>
      <c r="W1350" s="774"/>
      <c r="X1350" s="774"/>
      <c r="Y1350" s="774"/>
      <c r="Z1350" s="774"/>
      <c r="AA1350" s="774"/>
      <c r="AB1350" s="774"/>
    </row>
    <row r="1351">
      <c r="A1351" s="788" t="s">
        <v>78</v>
      </c>
      <c r="B1351" s="789">
        <v>9.0</v>
      </c>
      <c r="C1351" s="790">
        <v>5.0</v>
      </c>
      <c r="D1351" s="790">
        <v>3.0</v>
      </c>
      <c r="E1351" s="790">
        <v>0.0</v>
      </c>
      <c r="F1351" s="790">
        <v>0.0</v>
      </c>
      <c r="G1351" s="796">
        <v>0.0</v>
      </c>
      <c r="H1351" s="791">
        <f t="shared" si="639"/>
        <v>17</v>
      </c>
      <c r="I1351" s="792"/>
      <c r="J1351" s="794" t="s">
        <v>206</v>
      </c>
      <c r="K1351" s="788" t="s">
        <v>78</v>
      </c>
      <c r="L1351" s="793" t="s">
        <v>79</v>
      </c>
      <c r="M1351" s="792" t="s">
        <v>79</v>
      </c>
      <c r="N1351" s="790" t="s">
        <v>79</v>
      </c>
      <c r="O1351" s="792" t="s">
        <v>79</v>
      </c>
      <c r="P1351" s="793"/>
      <c r="Q1351" s="774"/>
      <c r="R1351" s="774"/>
      <c r="S1351" s="774"/>
      <c r="T1351" s="774"/>
      <c r="U1351" s="774"/>
      <c r="V1351" s="774"/>
      <c r="W1351" s="774"/>
      <c r="X1351" s="774"/>
      <c r="Y1351" s="774"/>
      <c r="Z1351" s="774"/>
      <c r="AA1351" s="774"/>
      <c r="AB1351" s="774"/>
    </row>
    <row r="1352">
      <c r="A1352" s="781" t="s">
        <v>225</v>
      </c>
      <c r="B1352" s="786">
        <v>1.0</v>
      </c>
      <c r="C1352" s="786">
        <v>15.0</v>
      </c>
      <c r="D1352" s="786">
        <v>4.0</v>
      </c>
      <c r="E1352" s="786">
        <v>9.0</v>
      </c>
      <c r="F1352" s="786">
        <v>0.0</v>
      </c>
      <c r="G1352" s="782">
        <v>0.0</v>
      </c>
      <c r="H1352" s="783">
        <f t="shared" si="639"/>
        <v>29</v>
      </c>
      <c r="I1352" s="784">
        <f>sum(H1352:H1354)</f>
        <v>33</v>
      </c>
      <c r="J1352" s="794" t="s">
        <v>206</v>
      </c>
      <c r="K1352" s="781" t="s">
        <v>225</v>
      </c>
      <c r="L1352" s="786">
        <v>63.0</v>
      </c>
      <c r="M1352" s="784">
        <f>(L1352-H1352)</f>
        <v>34</v>
      </c>
      <c r="N1352" s="782">
        <v>20.0</v>
      </c>
      <c r="O1352" s="784">
        <f t="shared" ref="O1352:O1353" si="641">sum(M1352,N1352)</f>
        <v>54</v>
      </c>
      <c r="P1352" s="786"/>
      <c r="Q1352" s="774"/>
      <c r="R1352" s="774"/>
      <c r="S1352" s="774"/>
      <c r="T1352" s="774"/>
      <c r="U1352" s="774"/>
      <c r="V1352" s="774"/>
      <c r="W1352" s="774"/>
      <c r="X1352" s="774"/>
      <c r="Y1352" s="774"/>
      <c r="Z1352" s="774"/>
      <c r="AA1352" s="774"/>
      <c r="AB1352" s="774"/>
    </row>
    <row r="1353">
      <c r="A1353" s="788" t="s">
        <v>77</v>
      </c>
      <c r="B1353" s="789">
        <v>0.0</v>
      </c>
      <c r="C1353" s="790">
        <v>0.0</v>
      </c>
      <c r="D1353" s="790">
        <v>0.0</v>
      </c>
      <c r="E1353" s="790">
        <v>0.0</v>
      </c>
      <c r="F1353" s="790">
        <v>0.0</v>
      </c>
      <c r="G1353" s="790">
        <v>0.0</v>
      </c>
      <c r="H1353" s="797">
        <f t="shared" si="639"/>
        <v>0</v>
      </c>
      <c r="I1353" s="306">
        <f>(I1352/60)</f>
        <v>0.55</v>
      </c>
      <c r="J1353" s="794" t="s">
        <v>206</v>
      </c>
      <c r="K1353" s="788" t="s">
        <v>77</v>
      </c>
      <c r="L1353" s="789">
        <v>15.0</v>
      </c>
      <c r="M1353" s="793">
        <f>(L1353-H1353-H1354)</f>
        <v>11</v>
      </c>
      <c r="N1353" s="790">
        <v>0.0</v>
      </c>
      <c r="O1353" s="792">
        <f t="shared" si="641"/>
        <v>11</v>
      </c>
      <c r="P1353" s="792"/>
      <c r="Q1353" s="774"/>
      <c r="R1353" s="774"/>
      <c r="S1353" s="774"/>
      <c r="T1353" s="774"/>
      <c r="U1353" s="774"/>
      <c r="V1353" s="774"/>
      <c r="W1353" s="774"/>
      <c r="X1353" s="774"/>
      <c r="Y1353" s="774"/>
      <c r="Z1353" s="774"/>
      <c r="AA1353" s="774"/>
      <c r="AB1353" s="774"/>
    </row>
    <row r="1354">
      <c r="A1354" s="788" t="s">
        <v>78</v>
      </c>
      <c r="B1354" s="789">
        <v>0.0</v>
      </c>
      <c r="C1354" s="790">
        <v>2.0</v>
      </c>
      <c r="D1354" s="790">
        <v>1.0</v>
      </c>
      <c r="E1354" s="790">
        <v>1.0</v>
      </c>
      <c r="F1354" s="790">
        <v>0.0</v>
      </c>
      <c r="G1354" s="790">
        <v>0.0</v>
      </c>
      <c r="H1354" s="797">
        <f t="shared" si="639"/>
        <v>4</v>
      </c>
      <c r="I1354" s="792"/>
      <c r="J1354" s="794" t="s">
        <v>206</v>
      </c>
      <c r="K1354" s="788" t="s">
        <v>78</v>
      </c>
      <c r="L1354" s="793" t="s">
        <v>79</v>
      </c>
      <c r="M1354" s="792" t="s">
        <v>79</v>
      </c>
      <c r="N1354" s="790" t="s">
        <v>79</v>
      </c>
      <c r="O1354" s="792" t="s">
        <v>79</v>
      </c>
      <c r="P1354" s="792"/>
      <c r="Q1354" s="774"/>
      <c r="R1354" s="774"/>
      <c r="S1354" s="774"/>
      <c r="T1354" s="774"/>
      <c r="U1354" s="774"/>
      <c r="V1354" s="774"/>
      <c r="W1354" s="774"/>
      <c r="X1354" s="774"/>
      <c r="Y1354" s="774"/>
      <c r="Z1354" s="774"/>
      <c r="AA1354" s="774"/>
      <c r="AB1354" s="774"/>
    </row>
    <row r="1355">
      <c r="A1355" s="781" t="s">
        <v>93</v>
      </c>
      <c r="B1355" s="782">
        <v>5.0</v>
      </c>
      <c r="C1355" s="782">
        <v>0.0</v>
      </c>
      <c r="D1355" s="782">
        <v>3.0</v>
      </c>
      <c r="E1355" s="782">
        <v>7.0</v>
      </c>
      <c r="F1355" s="782">
        <v>0.0</v>
      </c>
      <c r="G1355" s="782">
        <v>1.0</v>
      </c>
      <c r="H1355" s="783">
        <f t="shared" si="639"/>
        <v>16</v>
      </c>
      <c r="I1355" s="784">
        <f>sum(H1355:H1357)</f>
        <v>22</v>
      </c>
      <c r="J1355" s="804" t="s">
        <v>206</v>
      </c>
      <c r="K1355" s="781" t="s">
        <v>93</v>
      </c>
      <c r="L1355" s="786">
        <v>49.0</v>
      </c>
      <c r="M1355" s="784">
        <f>(L1355-H1355)</f>
        <v>33</v>
      </c>
      <c r="N1355" s="782">
        <v>10.0</v>
      </c>
      <c r="O1355" s="784">
        <f t="shared" ref="O1355:O1356" si="642">sum(M1355,N1355)</f>
        <v>43</v>
      </c>
      <c r="P1355" s="786"/>
      <c r="Q1355" s="956"/>
      <c r="R1355" s="774"/>
      <c r="S1355" s="774"/>
      <c r="T1355" s="774"/>
      <c r="U1355" s="774"/>
      <c r="V1355" s="774"/>
      <c r="W1355" s="774"/>
      <c r="X1355" s="774"/>
      <c r="Y1355" s="774"/>
      <c r="Z1355" s="774"/>
      <c r="AA1355" s="774"/>
      <c r="AB1355" s="774"/>
    </row>
    <row r="1356">
      <c r="A1356" s="788" t="s">
        <v>77</v>
      </c>
      <c r="B1356" s="789">
        <v>0.0</v>
      </c>
      <c r="C1356" s="790">
        <v>0.0</v>
      </c>
      <c r="D1356" s="790">
        <v>0.0</v>
      </c>
      <c r="E1356" s="790">
        <v>1.0</v>
      </c>
      <c r="F1356" s="790">
        <v>0.0</v>
      </c>
      <c r="G1356" s="796">
        <v>0.0</v>
      </c>
      <c r="H1356" s="791">
        <f t="shared" si="639"/>
        <v>1</v>
      </c>
      <c r="I1356" s="306">
        <f>(I1355/60)</f>
        <v>0.3666666667</v>
      </c>
      <c r="J1356" s="794" t="s">
        <v>206</v>
      </c>
      <c r="K1356" s="788" t="s">
        <v>77</v>
      </c>
      <c r="L1356" s="789">
        <v>6.0</v>
      </c>
      <c r="M1356" s="793">
        <f>(L1356-H1356-H1357)</f>
        <v>0</v>
      </c>
      <c r="N1356" s="790">
        <v>5.0</v>
      </c>
      <c r="O1356" s="792">
        <f t="shared" si="642"/>
        <v>5</v>
      </c>
      <c r="P1356" s="792"/>
      <c r="Q1356" s="956"/>
      <c r="R1356" s="774"/>
      <c r="S1356" s="774"/>
      <c r="T1356" s="774"/>
      <c r="U1356" s="774"/>
      <c r="V1356" s="774"/>
      <c r="W1356" s="774"/>
      <c r="X1356" s="774"/>
      <c r="Y1356" s="774"/>
      <c r="Z1356" s="774"/>
      <c r="AA1356" s="774"/>
      <c r="AB1356" s="774"/>
    </row>
    <row r="1357">
      <c r="A1357" s="788" t="s">
        <v>78</v>
      </c>
      <c r="B1357" s="789">
        <v>1.0</v>
      </c>
      <c r="C1357" s="790">
        <v>0.0</v>
      </c>
      <c r="D1357" s="790">
        <v>4.0</v>
      </c>
      <c r="E1357" s="790">
        <v>0.0</v>
      </c>
      <c r="F1357" s="790">
        <v>0.0</v>
      </c>
      <c r="G1357" s="796">
        <v>0.0</v>
      </c>
      <c r="H1357" s="791">
        <f t="shared" si="639"/>
        <v>5</v>
      </c>
      <c r="I1357" s="792"/>
      <c r="J1357" s="794" t="s">
        <v>206</v>
      </c>
      <c r="K1357" s="788" t="s">
        <v>78</v>
      </c>
      <c r="L1357" s="793" t="s">
        <v>79</v>
      </c>
      <c r="M1357" s="792" t="s">
        <v>79</v>
      </c>
      <c r="N1357" s="790" t="s">
        <v>79</v>
      </c>
      <c r="O1357" s="792" t="s">
        <v>79</v>
      </c>
      <c r="P1357" s="792"/>
      <c r="Q1357" s="774"/>
      <c r="R1357" s="774"/>
      <c r="S1357" s="774"/>
      <c r="T1357" s="774"/>
      <c r="U1357" s="774"/>
      <c r="V1357" s="774"/>
      <c r="W1357" s="774"/>
      <c r="X1357" s="774"/>
      <c r="Y1357" s="774"/>
      <c r="Z1357" s="774"/>
      <c r="AA1357" s="774"/>
      <c r="AB1357" s="774"/>
    </row>
    <row r="1358">
      <c r="A1358" s="795"/>
      <c r="B1358" s="782"/>
      <c r="C1358" s="782"/>
      <c r="D1358" s="782"/>
      <c r="E1358" s="782"/>
      <c r="F1358" s="782"/>
      <c r="G1358" s="782"/>
      <c r="H1358" s="783">
        <f t="shared" si="639"/>
        <v>0</v>
      </c>
      <c r="I1358" s="784">
        <f>sum(H1358:H1360)</f>
        <v>0</v>
      </c>
      <c r="J1358" s="920" t="s">
        <v>206</v>
      </c>
      <c r="K1358" s="795"/>
      <c r="L1358" s="786">
        <v>0.0</v>
      </c>
      <c r="M1358" s="784">
        <f>(L1358-H1358)</f>
        <v>0</v>
      </c>
      <c r="N1358" s="782"/>
      <c r="O1358" s="784">
        <f t="shared" ref="O1358:O1359" si="643">sum(M1358,N1358)</f>
        <v>0</v>
      </c>
      <c r="P1358" s="784"/>
      <c r="Q1358" s="774"/>
      <c r="R1358" s="774"/>
      <c r="S1358" s="774"/>
      <c r="T1358" s="774"/>
      <c r="U1358" s="774"/>
      <c r="V1358" s="774"/>
      <c r="W1358" s="774"/>
      <c r="X1358" s="774"/>
      <c r="Y1358" s="774"/>
      <c r="Z1358" s="774"/>
      <c r="AA1358" s="774"/>
      <c r="AB1358" s="774"/>
    </row>
    <row r="1359">
      <c r="A1359" s="788" t="s">
        <v>77</v>
      </c>
      <c r="B1359" s="789"/>
      <c r="C1359" s="790"/>
      <c r="D1359" s="790"/>
      <c r="E1359" s="790"/>
      <c r="F1359" s="790"/>
      <c r="G1359" s="796"/>
      <c r="H1359" s="791">
        <f t="shared" si="639"/>
        <v>0</v>
      </c>
      <c r="I1359" s="306">
        <f>(I1358/60)</f>
        <v>0</v>
      </c>
      <c r="J1359" s="920" t="s">
        <v>206</v>
      </c>
      <c r="K1359" s="788" t="s">
        <v>77</v>
      </c>
      <c r="L1359" s="789">
        <v>0.0</v>
      </c>
      <c r="M1359" s="793">
        <f>(L1359-H1359-H1360)</f>
        <v>0</v>
      </c>
      <c r="N1359" s="790"/>
      <c r="O1359" s="792">
        <f t="shared" si="643"/>
        <v>0</v>
      </c>
      <c r="P1359" s="792"/>
      <c r="Q1359" s="774"/>
      <c r="R1359" s="774"/>
      <c r="S1359" s="774"/>
      <c r="T1359" s="774"/>
      <c r="U1359" s="774"/>
      <c r="V1359" s="774"/>
      <c r="W1359" s="774"/>
      <c r="X1359" s="774"/>
      <c r="Y1359" s="774"/>
      <c r="Z1359" s="774"/>
      <c r="AA1359" s="774"/>
      <c r="AB1359" s="774"/>
    </row>
    <row r="1360">
      <c r="A1360" s="788" t="s">
        <v>78</v>
      </c>
      <c r="B1360" s="789"/>
      <c r="C1360" s="790"/>
      <c r="D1360" s="790"/>
      <c r="E1360" s="790"/>
      <c r="F1360" s="790"/>
      <c r="G1360" s="796"/>
      <c r="H1360" s="791">
        <f t="shared" si="639"/>
        <v>0</v>
      </c>
      <c r="I1360" s="792"/>
      <c r="J1360" s="794" t="s">
        <v>206</v>
      </c>
      <c r="K1360" s="788" t="s">
        <v>78</v>
      </c>
      <c r="L1360" s="793" t="s">
        <v>79</v>
      </c>
      <c r="M1360" s="792" t="s">
        <v>79</v>
      </c>
      <c r="N1360" s="790" t="s">
        <v>79</v>
      </c>
      <c r="O1360" s="792" t="s">
        <v>79</v>
      </c>
      <c r="P1360" s="792"/>
      <c r="Q1360" s="774"/>
      <c r="R1360" s="774"/>
      <c r="S1360" s="774"/>
      <c r="T1360" s="774"/>
      <c r="U1360" s="774"/>
      <c r="V1360" s="774"/>
      <c r="W1360" s="774"/>
      <c r="X1360" s="774"/>
      <c r="Y1360" s="774"/>
      <c r="Z1360" s="774"/>
      <c r="AA1360" s="774"/>
      <c r="AB1360" s="774"/>
    </row>
    <row r="1361">
      <c r="A1361" s="801" t="s">
        <v>105</v>
      </c>
      <c r="B1361" s="779">
        <f t="shared" ref="B1361:G1361" si="644"> sum(B1362, B1363, B1364, B1365,B1366,B1367,B1368,B1369,B1370,B1371,B1372,B1373)</f>
        <v>9</v>
      </c>
      <c r="C1361" s="779">
        <f t="shared" si="644"/>
        <v>17</v>
      </c>
      <c r="D1361" s="779">
        <f t="shared" si="644"/>
        <v>15</v>
      </c>
      <c r="E1361" s="779">
        <f t="shared" si="644"/>
        <v>20</v>
      </c>
      <c r="F1361" s="779">
        <f t="shared" si="644"/>
        <v>5</v>
      </c>
      <c r="G1361" s="779">
        <f t="shared" si="644"/>
        <v>17</v>
      </c>
      <c r="H1361" s="780">
        <f>SUM(B1361:G1361)</f>
        <v>83</v>
      </c>
      <c r="I1361" s="779">
        <v>0.0</v>
      </c>
      <c r="J1361" s="773"/>
      <c r="K1361" s="801" t="s">
        <v>105</v>
      </c>
      <c r="L1361" s="798"/>
      <c r="M1361" s="798"/>
      <c r="N1361" s="798"/>
      <c r="O1361" s="798"/>
      <c r="P1361" s="798"/>
      <c r="Q1361" s="774"/>
      <c r="R1361" s="774"/>
      <c r="S1361" s="774"/>
      <c r="T1361" s="774"/>
      <c r="U1361" s="774"/>
      <c r="V1361" s="774"/>
      <c r="W1361" s="774"/>
      <c r="X1361" s="774"/>
      <c r="Y1361" s="774"/>
      <c r="Z1361" s="774"/>
      <c r="AA1361" s="774"/>
      <c r="AB1361" s="774"/>
    </row>
    <row r="1362">
      <c r="A1362" s="781" t="s">
        <v>106</v>
      </c>
      <c r="B1362" s="782">
        <v>2.0</v>
      </c>
      <c r="C1362" s="782">
        <v>6.0</v>
      </c>
      <c r="D1362" s="782">
        <v>0.0</v>
      </c>
      <c r="E1362" s="782">
        <v>1.0</v>
      </c>
      <c r="F1362" s="782">
        <v>0.0</v>
      </c>
      <c r="G1362" s="782">
        <v>1.0</v>
      </c>
      <c r="H1362" s="783">
        <f t="shared" ref="H1362:H1373" si="645">sum(B1362:G1362)</f>
        <v>10</v>
      </c>
      <c r="I1362" s="784">
        <f>sum(H1362:H1364)</f>
        <v>13</v>
      </c>
      <c r="J1362" s="794"/>
      <c r="K1362" s="781" t="s">
        <v>106</v>
      </c>
      <c r="L1362" s="786">
        <v>51.0</v>
      </c>
      <c r="M1362" s="784">
        <f>(L1362-H1362)</f>
        <v>41</v>
      </c>
      <c r="N1362" s="782">
        <v>40.0</v>
      </c>
      <c r="O1362" s="784">
        <f t="shared" ref="O1362:O1363" si="646">sum(M1362,N1362)</f>
        <v>81</v>
      </c>
      <c r="P1362" s="786"/>
      <c r="Q1362" s="956"/>
      <c r="R1362" s="774"/>
      <c r="S1362" s="774"/>
      <c r="T1362" s="774"/>
      <c r="U1362" s="774"/>
      <c r="V1362" s="774"/>
      <c r="W1362" s="774"/>
      <c r="X1362" s="774"/>
      <c r="Y1362" s="774"/>
      <c r="Z1362" s="774"/>
      <c r="AA1362" s="774"/>
      <c r="AB1362" s="774"/>
    </row>
    <row r="1363">
      <c r="A1363" s="788" t="s">
        <v>77</v>
      </c>
      <c r="B1363" s="789">
        <v>0.0</v>
      </c>
      <c r="C1363" s="790">
        <v>0.0</v>
      </c>
      <c r="D1363" s="790">
        <v>0.0</v>
      </c>
      <c r="E1363" s="790">
        <v>0.0</v>
      </c>
      <c r="F1363" s="790">
        <v>0.0</v>
      </c>
      <c r="G1363" s="796">
        <v>0.0</v>
      </c>
      <c r="H1363" s="791">
        <f t="shared" si="645"/>
        <v>0</v>
      </c>
      <c r="I1363" s="306">
        <f>(I1362/60)</f>
        <v>0.2166666667</v>
      </c>
      <c r="J1363" s="794"/>
      <c r="K1363" s="788" t="s">
        <v>77</v>
      </c>
      <c r="L1363" s="789">
        <v>5.0</v>
      </c>
      <c r="M1363" s="793">
        <f>(L1363-H1363-H1364)</f>
        <v>2</v>
      </c>
      <c r="N1363" s="790">
        <v>15.0</v>
      </c>
      <c r="O1363" s="792">
        <f t="shared" si="646"/>
        <v>17</v>
      </c>
      <c r="P1363" s="793"/>
      <c r="Q1363" s="774"/>
      <c r="R1363" s="774"/>
      <c r="S1363" s="774"/>
      <c r="T1363" s="774"/>
      <c r="U1363" s="774"/>
      <c r="V1363" s="774"/>
      <c r="W1363" s="774"/>
      <c r="X1363" s="774"/>
      <c r="Y1363" s="774"/>
      <c r="Z1363" s="774"/>
      <c r="AA1363" s="774"/>
      <c r="AB1363" s="774"/>
    </row>
    <row r="1364">
      <c r="A1364" s="788" t="s">
        <v>78</v>
      </c>
      <c r="B1364" s="789">
        <v>0.0</v>
      </c>
      <c r="C1364" s="790">
        <v>1.0</v>
      </c>
      <c r="D1364" s="790">
        <v>0.0</v>
      </c>
      <c r="E1364" s="790">
        <v>0.0</v>
      </c>
      <c r="F1364" s="790">
        <v>2.0</v>
      </c>
      <c r="G1364" s="796">
        <v>0.0</v>
      </c>
      <c r="H1364" s="791">
        <f t="shared" si="645"/>
        <v>3</v>
      </c>
      <c r="I1364" s="792"/>
      <c r="J1364" s="794"/>
      <c r="K1364" s="788" t="s">
        <v>78</v>
      </c>
      <c r="L1364" s="793" t="s">
        <v>79</v>
      </c>
      <c r="M1364" s="792" t="s">
        <v>79</v>
      </c>
      <c r="N1364" s="790" t="s">
        <v>79</v>
      </c>
      <c r="O1364" s="792" t="s">
        <v>79</v>
      </c>
      <c r="P1364" s="793"/>
      <c r="Q1364" s="774"/>
      <c r="R1364" s="774"/>
      <c r="S1364" s="774"/>
      <c r="T1364" s="774"/>
      <c r="U1364" s="774"/>
      <c r="V1364" s="774"/>
      <c r="W1364" s="774"/>
      <c r="X1364" s="774"/>
      <c r="Y1364" s="774"/>
      <c r="Z1364" s="774"/>
      <c r="AA1364" s="774"/>
      <c r="AB1364" s="774"/>
    </row>
    <row r="1365">
      <c r="A1365" s="781" t="s">
        <v>108</v>
      </c>
      <c r="B1365" s="786">
        <v>0.0</v>
      </c>
      <c r="C1365" s="786">
        <v>3.0</v>
      </c>
      <c r="D1365" s="786">
        <v>7.0</v>
      </c>
      <c r="E1365" s="786">
        <v>8.0</v>
      </c>
      <c r="F1365" s="786">
        <v>0.0</v>
      </c>
      <c r="G1365" s="782">
        <v>9.0</v>
      </c>
      <c r="H1365" s="783">
        <f t="shared" si="645"/>
        <v>27</v>
      </c>
      <c r="I1365" s="784">
        <f>sum(H1365:H1367)</f>
        <v>41</v>
      </c>
      <c r="J1365" s="794" t="s">
        <v>206</v>
      </c>
      <c r="K1365" s="781" t="s">
        <v>108</v>
      </c>
      <c r="L1365" s="786">
        <v>81.0</v>
      </c>
      <c r="M1365" s="784">
        <f>(L1365-H1365)</f>
        <v>54</v>
      </c>
      <c r="N1365" s="782">
        <v>15.0</v>
      </c>
      <c r="O1365" s="784">
        <f t="shared" ref="O1365:O1366" si="647">sum(M1365,N1365)</f>
        <v>69</v>
      </c>
      <c r="P1365" s="786"/>
      <c r="Q1365" s="774"/>
      <c r="R1365" s="774"/>
      <c r="S1365" s="774"/>
      <c r="T1365" s="774"/>
      <c r="U1365" s="774"/>
      <c r="V1365" s="774"/>
      <c r="W1365" s="774"/>
      <c r="X1365" s="774"/>
      <c r="Y1365" s="774"/>
      <c r="Z1365" s="774"/>
      <c r="AA1365" s="774"/>
      <c r="AB1365" s="774"/>
    </row>
    <row r="1366">
      <c r="A1366" s="788" t="s">
        <v>77</v>
      </c>
      <c r="B1366" s="789">
        <v>0.0</v>
      </c>
      <c r="C1366" s="790">
        <v>0.0</v>
      </c>
      <c r="D1366" s="790">
        <v>0.0</v>
      </c>
      <c r="E1366" s="790">
        <v>0.0</v>
      </c>
      <c r="F1366" s="790">
        <v>0.0</v>
      </c>
      <c r="G1366" s="790">
        <v>0.0</v>
      </c>
      <c r="H1366" s="791">
        <f t="shared" si="645"/>
        <v>0</v>
      </c>
      <c r="I1366" s="306">
        <f>(I1365/60)</f>
        <v>0.6833333333</v>
      </c>
      <c r="J1366" s="794" t="s">
        <v>206</v>
      </c>
      <c r="K1366" s="788" t="s">
        <v>77</v>
      </c>
      <c r="L1366" s="789">
        <v>17.0</v>
      </c>
      <c r="M1366" s="793">
        <f>(L1366-H1366-H1367)</f>
        <v>3</v>
      </c>
      <c r="N1366" s="790">
        <v>10.0</v>
      </c>
      <c r="O1366" s="792">
        <f t="shared" si="647"/>
        <v>13</v>
      </c>
      <c r="P1366" s="793"/>
      <c r="Q1366" s="774"/>
      <c r="R1366" s="774"/>
      <c r="S1366" s="774"/>
      <c r="T1366" s="774"/>
      <c r="U1366" s="774"/>
      <c r="V1366" s="774"/>
      <c r="W1366" s="774"/>
      <c r="X1366" s="774"/>
      <c r="Y1366" s="774"/>
      <c r="Z1366" s="774"/>
      <c r="AA1366" s="774"/>
      <c r="AB1366" s="774"/>
    </row>
    <row r="1367">
      <c r="A1367" s="788" t="s">
        <v>78</v>
      </c>
      <c r="B1367" s="789">
        <v>0.0</v>
      </c>
      <c r="C1367" s="790">
        <v>2.0</v>
      </c>
      <c r="D1367" s="790">
        <v>2.0</v>
      </c>
      <c r="E1367" s="790">
        <v>4.0</v>
      </c>
      <c r="F1367" s="790">
        <v>2.0</v>
      </c>
      <c r="G1367" s="790">
        <v>4.0</v>
      </c>
      <c r="H1367" s="791">
        <f t="shared" si="645"/>
        <v>14</v>
      </c>
      <c r="I1367" s="792"/>
      <c r="J1367" s="794" t="s">
        <v>206</v>
      </c>
      <c r="K1367" s="788" t="s">
        <v>78</v>
      </c>
      <c r="L1367" s="793" t="s">
        <v>79</v>
      </c>
      <c r="M1367" s="792" t="s">
        <v>79</v>
      </c>
      <c r="N1367" s="790" t="s">
        <v>79</v>
      </c>
      <c r="O1367" s="792" t="s">
        <v>79</v>
      </c>
      <c r="P1367" s="793"/>
      <c r="Q1367" s="774"/>
      <c r="R1367" s="774"/>
      <c r="S1367" s="774"/>
      <c r="T1367" s="774"/>
      <c r="U1367" s="774"/>
      <c r="V1367" s="774"/>
      <c r="W1367" s="774"/>
      <c r="X1367" s="774"/>
      <c r="Y1367" s="774"/>
      <c r="Z1367" s="774"/>
      <c r="AA1367" s="774"/>
      <c r="AB1367" s="774"/>
    </row>
    <row r="1368">
      <c r="A1368" s="781" t="s">
        <v>111</v>
      </c>
      <c r="B1368" s="782">
        <v>1.0</v>
      </c>
      <c r="C1368" s="782">
        <v>2.0</v>
      </c>
      <c r="D1368" s="782">
        <v>5.0</v>
      </c>
      <c r="E1368" s="782">
        <v>2.0</v>
      </c>
      <c r="F1368" s="782">
        <v>1.0</v>
      </c>
      <c r="G1368" s="782">
        <v>0.0</v>
      </c>
      <c r="H1368" s="783">
        <f t="shared" si="645"/>
        <v>11</v>
      </c>
      <c r="I1368" s="784">
        <f>sum(H1368:H1370)</f>
        <v>13</v>
      </c>
      <c r="J1368" s="920" t="s">
        <v>206</v>
      </c>
      <c r="K1368" s="781" t="s">
        <v>111</v>
      </c>
      <c r="L1368" s="786">
        <v>50.0</v>
      </c>
      <c r="M1368" s="784">
        <f>(L1368-H1368)</f>
        <v>39</v>
      </c>
      <c r="N1368" s="782">
        <v>20.0</v>
      </c>
      <c r="O1368" s="784">
        <f t="shared" ref="O1368:O1369" si="648">sum(M1368,N1368)</f>
        <v>59</v>
      </c>
      <c r="P1368" s="786"/>
      <c r="Q1368" s="774"/>
      <c r="R1368" s="774"/>
      <c r="S1368" s="774"/>
      <c r="T1368" s="774"/>
      <c r="U1368" s="774"/>
      <c r="V1368" s="774"/>
      <c r="W1368" s="774"/>
      <c r="X1368" s="774"/>
      <c r="Y1368" s="774"/>
      <c r="Z1368" s="774"/>
      <c r="AA1368" s="774"/>
      <c r="AB1368" s="774"/>
    </row>
    <row r="1369">
      <c r="A1369" s="788" t="s">
        <v>77</v>
      </c>
      <c r="B1369" s="789">
        <v>0.0</v>
      </c>
      <c r="C1369" s="790">
        <v>0.0</v>
      </c>
      <c r="D1369" s="790">
        <v>0.0</v>
      </c>
      <c r="E1369" s="790">
        <v>0.0</v>
      </c>
      <c r="F1369" s="790">
        <v>0.0</v>
      </c>
      <c r="G1369" s="796">
        <v>0.0</v>
      </c>
      <c r="H1369" s="791">
        <f t="shared" si="645"/>
        <v>0</v>
      </c>
      <c r="I1369" s="306">
        <f>(I1368/60)</f>
        <v>0.2166666667</v>
      </c>
      <c r="J1369" s="920" t="s">
        <v>206</v>
      </c>
      <c r="K1369" s="788" t="s">
        <v>77</v>
      </c>
      <c r="L1369" s="789">
        <v>7.0</v>
      </c>
      <c r="M1369" s="793">
        <f>(L1369-H1369-H1370)</f>
        <v>5</v>
      </c>
      <c r="N1369" s="790">
        <v>0.0</v>
      </c>
      <c r="O1369" s="792">
        <f t="shared" si="648"/>
        <v>5</v>
      </c>
      <c r="P1369" s="793"/>
      <c r="Q1369" s="774"/>
      <c r="R1369" s="774"/>
      <c r="S1369" s="774"/>
      <c r="T1369" s="774"/>
      <c r="U1369" s="774"/>
      <c r="V1369" s="774"/>
      <c r="W1369" s="774"/>
      <c r="X1369" s="774"/>
      <c r="Y1369" s="774"/>
      <c r="Z1369" s="774"/>
      <c r="AA1369" s="774"/>
      <c r="AB1369" s="774"/>
    </row>
    <row r="1370">
      <c r="A1370" s="788" t="s">
        <v>78</v>
      </c>
      <c r="B1370" s="789">
        <v>0.0</v>
      </c>
      <c r="C1370" s="790">
        <v>1.0</v>
      </c>
      <c r="D1370" s="790">
        <v>1.0</v>
      </c>
      <c r="E1370" s="790">
        <v>0.0</v>
      </c>
      <c r="F1370" s="790">
        <v>0.0</v>
      </c>
      <c r="G1370" s="796">
        <v>0.0</v>
      </c>
      <c r="H1370" s="791">
        <f t="shared" si="645"/>
        <v>2</v>
      </c>
      <c r="I1370" s="792"/>
      <c r="J1370" s="920"/>
      <c r="K1370" s="788" t="s">
        <v>78</v>
      </c>
      <c r="L1370" s="793" t="s">
        <v>79</v>
      </c>
      <c r="M1370" s="792" t="s">
        <v>79</v>
      </c>
      <c r="N1370" s="790" t="s">
        <v>79</v>
      </c>
      <c r="O1370" s="792" t="s">
        <v>79</v>
      </c>
      <c r="P1370" s="793"/>
      <c r="Q1370" s="774"/>
      <c r="R1370" s="774"/>
      <c r="S1370" s="774"/>
      <c r="T1370" s="774"/>
      <c r="U1370" s="774"/>
      <c r="V1370" s="774"/>
      <c r="W1370" s="774"/>
      <c r="X1370" s="774"/>
      <c r="Y1370" s="774"/>
      <c r="Z1370" s="774"/>
      <c r="AA1370" s="774"/>
      <c r="AB1370" s="774"/>
    </row>
    <row r="1371">
      <c r="A1371" s="781" t="s">
        <v>244</v>
      </c>
      <c r="B1371" s="782">
        <v>6.0</v>
      </c>
      <c r="C1371" s="782">
        <v>2.0</v>
      </c>
      <c r="D1371" s="782">
        <v>0.0</v>
      </c>
      <c r="E1371" s="782">
        <v>4.0</v>
      </c>
      <c r="F1371" s="782">
        <v>0.0</v>
      </c>
      <c r="G1371" s="782">
        <v>3.0</v>
      </c>
      <c r="H1371" s="783">
        <f t="shared" si="645"/>
        <v>15</v>
      </c>
      <c r="I1371" s="784">
        <f>sum(H1371:H1373)</f>
        <v>16</v>
      </c>
      <c r="J1371" s="920"/>
      <c r="K1371" s="781" t="s">
        <v>244</v>
      </c>
      <c r="L1371" s="786">
        <v>37.0</v>
      </c>
      <c r="M1371" s="784">
        <f>(L1371-H1371)</f>
        <v>22</v>
      </c>
      <c r="N1371" s="782">
        <v>20.0</v>
      </c>
      <c r="O1371" s="784">
        <f t="shared" ref="O1371:O1372" si="649">sum(M1371,N1371)</f>
        <v>42</v>
      </c>
      <c r="P1371" s="786"/>
      <c r="Q1371" s="956"/>
      <c r="R1371" s="774"/>
      <c r="S1371" s="774"/>
      <c r="T1371" s="774"/>
      <c r="U1371" s="774"/>
      <c r="V1371" s="774"/>
      <c r="W1371" s="774"/>
      <c r="X1371" s="774"/>
      <c r="Y1371" s="774"/>
      <c r="Z1371" s="774"/>
      <c r="AA1371" s="774"/>
      <c r="AB1371" s="774"/>
    </row>
    <row r="1372">
      <c r="A1372" s="788" t="s">
        <v>77</v>
      </c>
      <c r="B1372" s="789">
        <v>0.0</v>
      </c>
      <c r="C1372" s="790">
        <v>0.0</v>
      </c>
      <c r="D1372" s="790">
        <v>0.0</v>
      </c>
      <c r="E1372" s="790">
        <v>0.0</v>
      </c>
      <c r="F1372" s="790">
        <v>0.0</v>
      </c>
      <c r="G1372" s="796">
        <v>0.0</v>
      </c>
      <c r="H1372" s="791">
        <f t="shared" si="645"/>
        <v>0</v>
      </c>
      <c r="I1372" s="306">
        <f>(I1371/60)</f>
        <v>0.2666666667</v>
      </c>
      <c r="J1372" s="920"/>
      <c r="K1372" s="788" t="s">
        <v>77</v>
      </c>
      <c r="L1372" s="789">
        <v>5.0</v>
      </c>
      <c r="M1372" s="793">
        <f>(L1372-H1372-H1373)</f>
        <v>4</v>
      </c>
      <c r="N1372" s="790"/>
      <c r="O1372" s="792">
        <f t="shared" si="649"/>
        <v>4</v>
      </c>
      <c r="P1372" s="793"/>
      <c r="Q1372" s="774"/>
      <c r="R1372" s="774"/>
      <c r="S1372" s="774"/>
      <c r="T1372" s="774"/>
      <c r="U1372" s="774"/>
      <c r="V1372" s="774"/>
      <c r="W1372" s="774"/>
      <c r="X1372" s="774"/>
      <c r="Y1372" s="774"/>
      <c r="Z1372" s="774"/>
      <c r="AA1372" s="774"/>
      <c r="AB1372" s="774"/>
    </row>
    <row r="1373">
      <c r="A1373" s="788" t="s">
        <v>78</v>
      </c>
      <c r="B1373" s="789">
        <v>0.0</v>
      </c>
      <c r="C1373" s="790">
        <v>0.0</v>
      </c>
      <c r="D1373" s="790">
        <v>0.0</v>
      </c>
      <c r="E1373" s="790">
        <v>1.0</v>
      </c>
      <c r="F1373" s="790">
        <v>0.0</v>
      </c>
      <c r="G1373" s="796">
        <v>0.0</v>
      </c>
      <c r="H1373" s="791">
        <f t="shared" si="645"/>
        <v>1</v>
      </c>
      <c r="I1373" s="792"/>
      <c r="J1373" s="33"/>
      <c r="K1373" s="788" t="s">
        <v>78</v>
      </c>
      <c r="L1373" s="793" t="s">
        <v>79</v>
      </c>
      <c r="M1373" s="792" t="s">
        <v>79</v>
      </c>
      <c r="N1373" s="790" t="s">
        <v>79</v>
      </c>
      <c r="O1373" s="792" t="s">
        <v>79</v>
      </c>
      <c r="P1373" s="793"/>
      <c r="Q1373" s="774"/>
      <c r="R1373" s="774"/>
      <c r="S1373" s="774"/>
      <c r="T1373" s="774"/>
      <c r="U1373" s="774"/>
      <c r="V1373" s="774"/>
      <c r="W1373" s="774"/>
      <c r="X1373" s="774"/>
      <c r="Y1373" s="774"/>
      <c r="Z1373" s="774"/>
      <c r="AA1373" s="774"/>
      <c r="AB1373" s="774"/>
    </row>
    <row r="1374">
      <c r="A1374" s="801" t="s">
        <v>271</v>
      </c>
      <c r="B1374" s="779">
        <f t="shared" ref="B1374:G1374" si="650"> sum(B1375, B1376, B1377, B1378,B1379,B1380,B1381,B1382,B1383,B1384,B1385,B1386)</f>
        <v>18</v>
      </c>
      <c r="C1374" s="779">
        <f t="shared" si="650"/>
        <v>15</v>
      </c>
      <c r="D1374" s="779">
        <f t="shared" si="650"/>
        <v>16</v>
      </c>
      <c r="E1374" s="779">
        <f t="shared" si="650"/>
        <v>29</v>
      </c>
      <c r="F1374" s="779">
        <f t="shared" si="650"/>
        <v>5</v>
      </c>
      <c r="G1374" s="779">
        <f t="shared" si="650"/>
        <v>3</v>
      </c>
      <c r="H1374" s="780">
        <f>SUM(B1374:G1374)</f>
        <v>86</v>
      </c>
      <c r="I1374" s="779">
        <v>0.0</v>
      </c>
      <c r="J1374" s="773"/>
      <c r="K1374" s="801" t="s">
        <v>271</v>
      </c>
      <c r="L1374" s="798"/>
      <c r="M1374" s="798"/>
      <c r="N1374" s="798"/>
      <c r="O1374" s="798"/>
      <c r="P1374" s="798"/>
      <c r="Q1374" s="774"/>
      <c r="R1374" s="774"/>
      <c r="S1374" s="774"/>
      <c r="T1374" s="774"/>
      <c r="U1374" s="774"/>
      <c r="V1374" s="774"/>
      <c r="W1374" s="774"/>
      <c r="X1374" s="774"/>
      <c r="Y1374" s="774"/>
      <c r="Z1374" s="774"/>
      <c r="AA1374" s="774"/>
      <c r="AB1374" s="774"/>
    </row>
    <row r="1375">
      <c r="A1375" s="781" t="s">
        <v>240</v>
      </c>
      <c r="B1375" s="782">
        <v>8.0</v>
      </c>
      <c r="C1375" s="782">
        <v>6.0</v>
      </c>
      <c r="D1375" s="782">
        <v>4.0</v>
      </c>
      <c r="E1375" s="782">
        <v>8.0</v>
      </c>
      <c r="F1375" s="782">
        <v>0.0</v>
      </c>
      <c r="G1375" s="782">
        <v>0.0</v>
      </c>
      <c r="H1375" s="783">
        <f t="shared" ref="H1375:H1386" si="651">sum(B1375:G1375)</f>
        <v>26</v>
      </c>
      <c r="I1375" s="784">
        <f>sum(H1375:H1377)</f>
        <v>27</v>
      </c>
      <c r="J1375" s="794"/>
      <c r="K1375" s="781" t="s">
        <v>240</v>
      </c>
      <c r="L1375" s="786">
        <v>45.0</v>
      </c>
      <c r="M1375" s="784">
        <f>(L1375-H1375)</f>
        <v>19</v>
      </c>
      <c r="N1375" s="782">
        <v>40.0</v>
      </c>
      <c r="O1375" s="784">
        <f t="shared" ref="O1375:O1376" si="652">sum(M1375,N1375)</f>
        <v>59</v>
      </c>
      <c r="P1375" s="786"/>
      <c r="Q1375" s="956"/>
      <c r="R1375" s="774"/>
      <c r="S1375" s="774"/>
      <c r="T1375" s="774"/>
      <c r="U1375" s="774"/>
      <c r="V1375" s="774"/>
      <c r="W1375" s="774"/>
      <c r="X1375" s="774"/>
      <c r="Y1375" s="774"/>
      <c r="Z1375" s="774"/>
      <c r="AA1375" s="774"/>
      <c r="AB1375" s="774"/>
    </row>
    <row r="1376">
      <c r="A1376" s="788" t="s">
        <v>77</v>
      </c>
      <c r="B1376" s="789">
        <v>0.0</v>
      </c>
      <c r="C1376" s="790">
        <v>0.0</v>
      </c>
      <c r="D1376" s="790">
        <v>0.0</v>
      </c>
      <c r="E1376" s="790">
        <v>0.0</v>
      </c>
      <c r="F1376" s="790">
        <v>0.0</v>
      </c>
      <c r="G1376" s="796">
        <v>0.0</v>
      </c>
      <c r="H1376" s="797">
        <f t="shared" si="651"/>
        <v>0</v>
      </c>
      <c r="I1376" s="306">
        <f>(I1375/60)</f>
        <v>0.45</v>
      </c>
      <c r="J1376" s="794"/>
      <c r="K1376" s="788" t="s">
        <v>77</v>
      </c>
      <c r="L1376" s="789">
        <v>5.0</v>
      </c>
      <c r="M1376" s="793">
        <f>(L1376-H1376-H1377)</f>
        <v>4</v>
      </c>
      <c r="N1376" s="790"/>
      <c r="O1376" s="792">
        <f t="shared" si="652"/>
        <v>4</v>
      </c>
      <c r="P1376" s="793"/>
      <c r="Q1376" s="774"/>
      <c r="R1376" s="774"/>
      <c r="S1376" s="774"/>
      <c r="T1376" s="774"/>
      <c r="U1376" s="774"/>
      <c r="V1376" s="774"/>
      <c r="W1376" s="774"/>
      <c r="X1376" s="774"/>
      <c r="Y1376" s="774"/>
      <c r="Z1376" s="774"/>
      <c r="AA1376" s="774"/>
      <c r="AB1376" s="774"/>
    </row>
    <row r="1377">
      <c r="A1377" s="788" t="s">
        <v>78</v>
      </c>
      <c r="B1377" s="789">
        <v>0.0</v>
      </c>
      <c r="C1377" s="790">
        <v>1.0</v>
      </c>
      <c r="D1377" s="790">
        <v>0.0</v>
      </c>
      <c r="E1377" s="790">
        <v>0.0</v>
      </c>
      <c r="F1377" s="790">
        <v>0.0</v>
      </c>
      <c r="G1377" s="796">
        <v>0.0</v>
      </c>
      <c r="H1377" s="797">
        <f t="shared" si="651"/>
        <v>1</v>
      </c>
      <c r="I1377" s="792"/>
      <c r="J1377" s="794"/>
      <c r="K1377" s="788" t="s">
        <v>78</v>
      </c>
      <c r="L1377" s="793" t="s">
        <v>79</v>
      </c>
      <c r="M1377" s="792" t="s">
        <v>79</v>
      </c>
      <c r="N1377" s="790" t="s">
        <v>79</v>
      </c>
      <c r="O1377" s="792" t="s">
        <v>79</v>
      </c>
      <c r="P1377" s="793"/>
      <c r="Q1377" s="774"/>
      <c r="R1377" s="774"/>
      <c r="S1377" s="774"/>
      <c r="T1377" s="774"/>
      <c r="U1377" s="774"/>
      <c r="V1377" s="774"/>
      <c r="W1377" s="774"/>
      <c r="X1377" s="774"/>
      <c r="Y1377" s="774"/>
      <c r="Z1377" s="774"/>
      <c r="AA1377" s="774"/>
      <c r="AB1377" s="774"/>
    </row>
    <row r="1378">
      <c r="A1378" s="781" t="s">
        <v>14</v>
      </c>
      <c r="B1378" s="786">
        <v>1.0</v>
      </c>
      <c r="C1378" s="786">
        <v>2.0</v>
      </c>
      <c r="D1378" s="786">
        <v>3.0</v>
      </c>
      <c r="E1378" s="786">
        <v>3.0</v>
      </c>
      <c r="F1378" s="786">
        <v>0.0</v>
      </c>
      <c r="G1378" s="782">
        <v>0.0</v>
      </c>
      <c r="H1378" s="783">
        <f t="shared" si="651"/>
        <v>9</v>
      </c>
      <c r="I1378" s="784">
        <f>sum(H1378:H1380)</f>
        <v>11</v>
      </c>
      <c r="J1378" s="794"/>
      <c r="K1378" s="781" t="s">
        <v>14</v>
      </c>
      <c r="L1378" s="786">
        <v>30.0</v>
      </c>
      <c r="M1378" s="784">
        <f>(L1378-H1378)</f>
        <v>21</v>
      </c>
      <c r="N1378" s="782">
        <v>15.0</v>
      </c>
      <c r="O1378" s="784">
        <f t="shared" ref="O1378:O1379" si="653">sum(M1378,N1378)</f>
        <v>36</v>
      </c>
      <c r="P1378" s="784"/>
      <c r="Q1378" s="956"/>
      <c r="R1378" s="774"/>
      <c r="S1378" s="774"/>
      <c r="T1378" s="774"/>
      <c r="U1378" s="774"/>
      <c r="V1378" s="774"/>
      <c r="W1378" s="774"/>
      <c r="X1378" s="774"/>
      <c r="Y1378" s="774"/>
      <c r="Z1378" s="774"/>
      <c r="AA1378" s="774"/>
      <c r="AB1378" s="774"/>
    </row>
    <row r="1379">
      <c r="A1379" s="788" t="s">
        <v>77</v>
      </c>
      <c r="B1379" s="789">
        <v>0.0</v>
      </c>
      <c r="C1379" s="790">
        <v>0.0</v>
      </c>
      <c r="D1379" s="790">
        <v>0.0</v>
      </c>
      <c r="E1379" s="790">
        <v>0.0</v>
      </c>
      <c r="F1379" s="790">
        <v>0.0</v>
      </c>
      <c r="G1379" s="790">
        <v>0.0</v>
      </c>
      <c r="H1379" s="791">
        <f t="shared" si="651"/>
        <v>0</v>
      </c>
      <c r="I1379" s="306">
        <f>(I1378/60)</f>
        <v>0.1833333333</v>
      </c>
      <c r="J1379" s="794"/>
      <c r="K1379" s="788" t="s">
        <v>77</v>
      </c>
      <c r="L1379" s="789">
        <v>5.0</v>
      </c>
      <c r="M1379" s="793">
        <f>(L1379-H1379-H1380)</f>
        <v>3</v>
      </c>
      <c r="N1379" s="790"/>
      <c r="O1379" s="792">
        <f t="shared" si="653"/>
        <v>3</v>
      </c>
      <c r="P1379" s="793"/>
      <c r="Q1379" s="774"/>
      <c r="R1379" s="774"/>
      <c r="S1379" s="774"/>
      <c r="T1379" s="774"/>
      <c r="U1379" s="774"/>
      <c r="V1379" s="774"/>
      <c r="W1379" s="774"/>
      <c r="X1379" s="774"/>
      <c r="Y1379" s="774"/>
      <c r="Z1379" s="774"/>
      <c r="AA1379" s="774"/>
      <c r="AB1379" s="774"/>
    </row>
    <row r="1380">
      <c r="A1380" s="788" t="s">
        <v>78</v>
      </c>
      <c r="B1380" s="789">
        <v>0.0</v>
      </c>
      <c r="C1380" s="790">
        <v>0.0</v>
      </c>
      <c r="D1380" s="790">
        <v>0.0</v>
      </c>
      <c r="E1380" s="790">
        <v>2.0</v>
      </c>
      <c r="F1380" s="790">
        <v>0.0</v>
      </c>
      <c r="G1380" s="790">
        <v>0.0</v>
      </c>
      <c r="H1380" s="791">
        <f t="shared" si="651"/>
        <v>2</v>
      </c>
      <c r="I1380" s="792"/>
      <c r="J1380" s="794"/>
      <c r="K1380" s="788" t="s">
        <v>78</v>
      </c>
      <c r="L1380" s="793" t="s">
        <v>79</v>
      </c>
      <c r="M1380" s="792" t="s">
        <v>79</v>
      </c>
      <c r="N1380" s="790" t="s">
        <v>79</v>
      </c>
      <c r="O1380" s="792" t="s">
        <v>79</v>
      </c>
      <c r="P1380" s="793"/>
      <c r="Q1380" s="774"/>
      <c r="R1380" s="774"/>
      <c r="S1380" s="774"/>
      <c r="T1380" s="774"/>
      <c r="U1380" s="774"/>
      <c r="V1380" s="774"/>
      <c r="W1380" s="774"/>
      <c r="X1380" s="774"/>
      <c r="Y1380" s="774"/>
      <c r="Z1380" s="774"/>
      <c r="AA1380" s="774"/>
      <c r="AB1380" s="774"/>
    </row>
    <row r="1381">
      <c r="A1381" s="781" t="s">
        <v>120</v>
      </c>
      <c r="B1381" s="782">
        <v>9.0</v>
      </c>
      <c r="C1381" s="782">
        <v>2.0</v>
      </c>
      <c r="D1381" s="782">
        <v>2.0</v>
      </c>
      <c r="E1381" s="782">
        <v>1.0</v>
      </c>
      <c r="F1381" s="782">
        <v>3.0</v>
      </c>
      <c r="G1381" s="782">
        <v>0.0</v>
      </c>
      <c r="H1381" s="783">
        <f t="shared" si="651"/>
        <v>17</v>
      </c>
      <c r="I1381" s="784">
        <f>sum(H1381:H1383)</f>
        <v>32</v>
      </c>
      <c r="J1381" s="920" t="s">
        <v>206</v>
      </c>
      <c r="K1381" s="781" t="s">
        <v>120</v>
      </c>
      <c r="L1381" s="786">
        <v>23.0</v>
      </c>
      <c r="M1381" s="784">
        <f>(L1381-H1381)</f>
        <v>6</v>
      </c>
      <c r="N1381" s="782">
        <v>35.0</v>
      </c>
      <c r="O1381" s="784">
        <f t="shared" ref="O1381:O1382" si="654">sum(M1381,N1381)</f>
        <v>41</v>
      </c>
      <c r="P1381" s="786"/>
      <c r="Q1381" s="774"/>
      <c r="R1381" s="774"/>
      <c r="S1381" s="774"/>
      <c r="T1381" s="774"/>
      <c r="U1381" s="774"/>
      <c r="V1381" s="774"/>
      <c r="W1381" s="774"/>
      <c r="X1381" s="774"/>
      <c r="Y1381" s="774"/>
      <c r="Z1381" s="774"/>
      <c r="AA1381" s="774"/>
      <c r="AB1381" s="774"/>
    </row>
    <row r="1382">
      <c r="A1382" s="788" t="s">
        <v>77</v>
      </c>
      <c r="B1382" s="789">
        <v>0.0</v>
      </c>
      <c r="C1382" s="790">
        <v>0.0</v>
      </c>
      <c r="D1382" s="790">
        <v>0.0</v>
      </c>
      <c r="E1382" s="790">
        <v>0.0</v>
      </c>
      <c r="F1382" s="790">
        <v>0.0</v>
      </c>
      <c r="G1382" s="796">
        <v>0.0</v>
      </c>
      <c r="H1382" s="791">
        <f t="shared" si="651"/>
        <v>0</v>
      </c>
      <c r="I1382" s="306">
        <f>(I1381/60)</f>
        <v>0.5333333333</v>
      </c>
      <c r="J1382" s="920" t="s">
        <v>206</v>
      </c>
      <c r="K1382" s="788" t="s">
        <v>77</v>
      </c>
      <c r="L1382" s="789">
        <v>15.0</v>
      </c>
      <c r="M1382" s="793">
        <f>(L1382-H1382-H1383)</f>
        <v>0</v>
      </c>
      <c r="N1382" s="790">
        <v>15.0</v>
      </c>
      <c r="O1382" s="792">
        <f t="shared" si="654"/>
        <v>15</v>
      </c>
      <c r="P1382" s="793"/>
      <c r="Q1382" s="774"/>
      <c r="R1382" s="774"/>
      <c r="S1382" s="774"/>
      <c r="T1382" s="774"/>
      <c r="U1382" s="774"/>
      <c r="V1382" s="774"/>
      <c r="W1382" s="774"/>
      <c r="X1382" s="774"/>
      <c r="Y1382" s="774"/>
      <c r="Z1382" s="774"/>
      <c r="AA1382" s="774"/>
      <c r="AB1382" s="774"/>
    </row>
    <row r="1383">
      <c r="A1383" s="788" t="s">
        <v>78</v>
      </c>
      <c r="B1383" s="789">
        <v>0.0</v>
      </c>
      <c r="C1383" s="790">
        <v>4.0</v>
      </c>
      <c r="D1383" s="790">
        <v>5.0</v>
      </c>
      <c r="E1383" s="790">
        <v>4.0</v>
      </c>
      <c r="F1383" s="790">
        <v>2.0</v>
      </c>
      <c r="G1383" s="796">
        <v>0.0</v>
      </c>
      <c r="H1383" s="791">
        <f t="shared" si="651"/>
        <v>15</v>
      </c>
      <c r="I1383" s="792"/>
      <c r="J1383" s="804" t="s">
        <v>206</v>
      </c>
      <c r="K1383" s="788" t="s">
        <v>78</v>
      </c>
      <c r="L1383" s="793" t="s">
        <v>79</v>
      </c>
      <c r="M1383" s="792" t="s">
        <v>79</v>
      </c>
      <c r="N1383" s="790" t="s">
        <v>79</v>
      </c>
      <c r="O1383" s="792" t="s">
        <v>79</v>
      </c>
      <c r="P1383" s="793"/>
      <c r="Q1383" s="774"/>
      <c r="R1383" s="774"/>
      <c r="S1383" s="774"/>
      <c r="T1383" s="774"/>
      <c r="U1383" s="774"/>
      <c r="V1383" s="774"/>
      <c r="W1383" s="774"/>
      <c r="X1383" s="774"/>
      <c r="Y1383" s="774"/>
      <c r="Z1383" s="774"/>
      <c r="AA1383" s="774"/>
      <c r="AB1383" s="774"/>
    </row>
    <row r="1384">
      <c r="A1384" s="795" t="s">
        <v>342</v>
      </c>
      <c r="B1384" s="782">
        <v>0.0</v>
      </c>
      <c r="C1384" s="782">
        <v>0.0</v>
      </c>
      <c r="D1384" s="782">
        <v>2.0</v>
      </c>
      <c r="E1384" s="782">
        <v>9.0</v>
      </c>
      <c r="F1384" s="782">
        <v>0.0</v>
      </c>
      <c r="G1384" s="782">
        <v>1.0</v>
      </c>
      <c r="H1384" s="783">
        <f t="shared" si="651"/>
        <v>12</v>
      </c>
      <c r="I1384" s="784">
        <f>sum(H1384:H1386)</f>
        <v>16</v>
      </c>
      <c r="J1384" s="920" t="s">
        <v>206</v>
      </c>
      <c r="K1384" s="795" t="s">
        <v>342</v>
      </c>
      <c r="L1384" s="786">
        <v>42.0</v>
      </c>
      <c r="M1384" s="784">
        <f>(L1384-H1384)</f>
        <v>30</v>
      </c>
      <c r="N1384" s="782">
        <v>0.0</v>
      </c>
      <c r="O1384" s="784">
        <f t="shared" ref="O1384:O1385" si="655">sum(M1384,N1384)</f>
        <v>30</v>
      </c>
      <c r="P1384" s="784"/>
      <c r="Q1384" s="774"/>
      <c r="R1384" s="774"/>
      <c r="S1384" s="774"/>
      <c r="T1384" s="774"/>
      <c r="U1384" s="774"/>
      <c r="V1384" s="774"/>
      <c r="W1384" s="774"/>
      <c r="X1384" s="774"/>
      <c r="Y1384" s="774"/>
      <c r="Z1384" s="774"/>
      <c r="AA1384" s="774"/>
      <c r="AB1384" s="774"/>
    </row>
    <row r="1385">
      <c r="A1385" s="788" t="s">
        <v>77</v>
      </c>
      <c r="B1385" s="789">
        <v>0.0</v>
      </c>
      <c r="C1385" s="790">
        <v>0.0</v>
      </c>
      <c r="D1385" s="790">
        <v>0.0</v>
      </c>
      <c r="E1385" s="790">
        <v>1.0</v>
      </c>
      <c r="F1385" s="790">
        <v>0.0</v>
      </c>
      <c r="G1385" s="796">
        <v>1.0</v>
      </c>
      <c r="H1385" s="791">
        <f t="shared" si="651"/>
        <v>2</v>
      </c>
      <c r="I1385" s="306">
        <f>(I1384/60)</f>
        <v>0.2666666667</v>
      </c>
      <c r="J1385" s="299" t="s">
        <v>206</v>
      </c>
      <c r="K1385" s="788" t="s">
        <v>77</v>
      </c>
      <c r="L1385" s="789">
        <v>10.0</v>
      </c>
      <c r="M1385" s="793">
        <f>(L1385-H1385-H1386)</f>
        <v>6</v>
      </c>
      <c r="N1385" s="790">
        <v>0.0</v>
      </c>
      <c r="O1385" s="792">
        <f t="shared" si="655"/>
        <v>6</v>
      </c>
      <c r="P1385" s="792"/>
      <c r="Q1385" s="774"/>
      <c r="R1385" s="774"/>
      <c r="S1385" s="774"/>
      <c r="T1385" s="774"/>
      <c r="U1385" s="774"/>
      <c r="V1385" s="774"/>
      <c r="W1385" s="774"/>
      <c r="X1385" s="774"/>
      <c r="Y1385" s="774"/>
      <c r="Z1385" s="774"/>
      <c r="AA1385" s="774"/>
      <c r="AB1385" s="774"/>
    </row>
    <row r="1386">
      <c r="A1386" s="788" t="s">
        <v>78</v>
      </c>
      <c r="B1386" s="789">
        <v>0.0</v>
      </c>
      <c r="C1386" s="790">
        <v>0.0</v>
      </c>
      <c r="D1386" s="790">
        <v>0.0</v>
      </c>
      <c r="E1386" s="790">
        <v>1.0</v>
      </c>
      <c r="F1386" s="790">
        <v>0.0</v>
      </c>
      <c r="G1386" s="796">
        <v>1.0</v>
      </c>
      <c r="H1386" s="791">
        <f t="shared" si="651"/>
        <v>2</v>
      </c>
      <c r="I1386" s="792"/>
      <c r="J1386" s="785" t="s">
        <v>206</v>
      </c>
      <c r="K1386" s="788" t="s">
        <v>78</v>
      </c>
      <c r="L1386" s="793" t="s">
        <v>79</v>
      </c>
      <c r="M1386" s="792" t="s">
        <v>79</v>
      </c>
      <c r="N1386" s="790" t="s">
        <v>79</v>
      </c>
      <c r="O1386" s="792" t="s">
        <v>79</v>
      </c>
      <c r="P1386" s="792"/>
      <c r="Q1386" s="774"/>
      <c r="R1386" s="774"/>
      <c r="S1386" s="774"/>
      <c r="T1386" s="774"/>
      <c r="U1386" s="774"/>
      <c r="V1386" s="774"/>
      <c r="W1386" s="774"/>
      <c r="X1386" s="774"/>
      <c r="Y1386" s="774"/>
      <c r="Z1386" s="774"/>
      <c r="AA1386" s="774"/>
      <c r="AB1386" s="774"/>
    </row>
    <row r="1387">
      <c r="A1387" s="801" t="s">
        <v>116</v>
      </c>
      <c r="B1387" s="779">
        <f t="shared" ref="B1387:G1387" si="656"> SUM(B1388, B1389, B1390, B1391,B1392,B1393)</f>
        <v>18</v>
      </c>
      <c r="C1387" s="779">
        <f t="shared" si="656"/>
        <v>17</v>
      </c>
      <c r="D1387" s="779">
        <f t="shared" si="656"/>
        <v>24</v>
      </c>
      <c r="E1387" s="779">
        <f t="shared" si="656"/>
        <v>30</v>
      </c>
      <c r="F1387" s="779">
        <f t="shared" si="656"/>
        <v>8</v>
      </c>
      <c r="G1387" s="779">
        <f t="shared" si="656"/>
        <v>19</v>
      </c>
      <c r="H1387" s="780">
        <f>SUM(B1387:G1387)</f>
        <v>116</v>
      </c>
      <c r="I1387" s="779">
        <v>0.0</v>
      </c>
      <c r="J1387" s="773"/>
      <c r="K1387" s="801" t="s">
        <v>116</v>
      </c>
      <c r="L1387" s="798"/>
      <c r="M1387" s="798"/>
      <c r="N1387" s="798"/>
      <c r="O1387" s="798"/>
      <c r="P1387" s="798"/>
      <c r="Q1387" s="774"/>
      <c r="R1387" s="774"/>
      <c r="S1387" s="774"/>
      <c r="T1387" s="774"/>
      <c r="U1387" s="774"/>
      <c r="V1387" s="774"/>
      <c r="W1387" s="774"/>
      <c r="X1387" s="774"/>
      <c r="Y1387" s="774"/>
      <c r="Z1387" s="774"/>
      <c r="AA1387" s="774"/>
      <c r="AB1387" s="774"/>
    </row>
    <row r="1388">
      <c r="A1388" s="781" t="s">
        <v>113</v>
      </c>
      <c r="B1388" s="782">
        <v>14.0</v>
      </c>
      <c r="C1388" s="782">
        <v>11.0</v>
      </c>
      <c r="D1388" s="782">
        <v>15.0</v>
      </c>
      <c r="E1388" s="782">
        <v>15.0</v>
      </c>
      <c r="F1388" s="782">
        <v>4.0</v>
      </c>
      <c r="G1388" s="782">
        <v>11.0</v>
      </c>
      <c r="H1388" s="783">
        <f t="shared" ref="H1388:H1393" si="657">sum(B1388:G1388)</f>
        <v>70</v>
      </c>
      <c r="I1388" s="784">
        <f>sum(H1388:H1390)</f>
        <v>83</v>
      </c>
      <c r="J1388" s="785" t="s">
        <v>206</v>
      </c>
      <c r="K1388" s="781" t="s">
        <v>113</v>
      </c>
      <c r="L1388" s="786">
        <v>146.0</v>
      </c>
      <c r="M1388" s="784">
        <f>(L1388-H1388)</f>
        <v>76</v>
      </c>
      <c r="N1388" s="782">
        <v>40.0</v>
      </c>
      <c r="O1388" s="784">
        <f t="shared" ref="O1388:O1389" si="658">sum(M1388,N1388)</f>
        <v>116</v>
      </c>
      <c r="P1388" s="786"/>
      <c r="Q1388" s="956"/>
      <c r="R1388" s="774"/>
      <c r="S1388" s="774"/>
      <c r="T1388" s="774"/>
      <c r="U1388" s="774"/>
      <c r="V1388" s="774"/>
      <c r="W1388" s="774"/>
      <c r="X1388" s="774"/>
      <c r="Y1388" s="774"/>
      <c r="Z1388" s="774"/>
      <c r="AA1388" s="774"/>
      <c r="AB1388" s="774"/>
    </row>
    <row r="1389">
      <c r="A1389" s="788" t="s">
        <v>77</v>
      </c>
      <c r="B1389" s="789">
        <v>0.0</v>
      </c>
      <c r="C1389" s="790">
        <v>0.0</v>
      </c>
      <c r="D1389" s="790">
        <v>0.0</v>
      </c>
      <c r="E1389" s="790">
        <v>0.0</v>
      </c>
      <c r="F1389" s="790">
        <v>0.0</v>
      </c>
      <c r="G1389" s="796">
        <v>0.0</v>
      </c>
      <c r="H1389" s="791">
        <f t="shared" si="657"/>
        <v>0</v>
      </c>
      <c r="I1389" s="306">
        <f>(I1388/60)</f>
        <v>1.383333333</v>
      </c>
      <c r="J1389" s="785" t="s">
        <v>206</v>
      </c>
      <c r="K1389" s="788" t="s">
        <v>77</v>
      </c>
      <c r="L1389" s="789">
        <v>15.0</v>
      </c>
      <c r="M1389" s="793">
        <f>(L1389-H1389-H1390)</f>
        <v>2</v>
      </c>
      <c r="N1389" s="790">
        <v>15.0</v>
      </c>
      <c r="O1389" s="792">
        <f t="shared" si="658"/>
        <v>17</v>
      </c>
      <c r="P1389" s="792"/>
      <c r="Q1389" s="774"/>
      <c r="R1389" s="774"/>
      <c r="S1389" s="774"/>
      <c r="T1389" s="774"/>
      <c r="U1389" s="774"/>
      <c r="V1389" s="774"/>
      <c r="W1389" s="774"/>
      <c r="X1389" s="774"/>
      <c r="Y1389" s="774"/>
      <c r="Z1389" s="774"/>
      <c r="AA1389" s="774"/>
      <c r="AB1389" s="774"/>
    </row>
    <row r="1390">
      <c r="A1390" s="788" t="s">
        <v>78</v>
      </c>
      <c r="B1390" s="789">
        <v>0.0</v>
      </c>
      <c r="C1390" s="790">
        <v>3.0</v>
      </c>
      <c r="D1390" s="790">
        <v>1.0</v>
      </c>
      <c r="E1390" s="790">
        <v>5.0</v>
      </c>
      <c r="F1390" s="790">
        <v>4.0</v>
      </c>
      <c r="G1390" s="796">
        <v>0.0</v>
      </c>
      <c r="H1390" s="791">
        <f t="shared" si="657"/>
        <v>13</v>
      </c>
      <c r="I1390" s="792"/>
      <c r="J1390" s="785" t="s">
        <v>206</v>
      </c>
      <c r="K1390" s="788" t="s">
        <v>78</v>
      </c>
      <c r="L1390" s="793" t="s">
        <v>79</v>
      </c>
      <c r="M1390" s="792" t="s">
        <v>79</v>
      </c>
      <c r="N1390" s="790" t="s">
        <v>79</v>
      </c>
      <c r="O1390" s="792" t="s">
        <v>79</v>
      </c>
      <c r="P1390" s="792"/>
      <c r="Q1390" s="774"/>
      <c r="R1390" s="774"/>
      <c r="S1390" s="774"/>
      <c r="T1390" s="774"/>
      <c r="U1390" s="774"/>
      <c r="V1390" s="774"/>
      <c r="W1390" s="774"/>
      <c r="X1390" s="774"/>
      <c r="Y1390" s="774"/>
      <c r="Z1390" s="774"/>
      <c r="AA1390" s="774"/>
      <c r="AB1390" s="774"/>
    </row>
    <row r="1391">
      <c r="A1391" s="781" t="s">
        <v>115</v>
      </c>
      <c r="B1391" s="782">
        <v>4.0</v>
      </c>
      <c r="C1391" s="782">
        <v>3.0</v>
      </c>
      <c r="D1391" s="782">
        <v>6.0</v>
      </c>
      <c r="E1391" s="782">
        <v>10.0</v>
      </c>
      <c r="F1391" s="782">
        <v>0.0</v>
      </c>
      <c r="G1391" s="782">
        <v>7.0</v>
      </c>
      <c r="H1391" s="783">
        <f t="shared" si="657"/>
        <v>30</v>
      </c>
      <c r="I1391" s="784">
        <f>sum(H1391:H1393)</f>
        <v>33</v>
      </c>
      <c r="J1391" s="794" t="s">
        <v>206</v>
      </c>
      <c r="K1391" s="781" t="s">
        <v>115</v>
      </c>
      <c r="L1391" s="786">
        <v>50.0</v>
      </c>
      <c r="M1391" s="784">
        <f>(L1391-H1391)</f>
        <v>20</v>
      </c>
      <c r="N1391" s="782">
        <v>40.0</v>
      </c>
      <c r="O1391" s="784">
        <f t="shared" ref="O1391:O1392" si="659">sum(M1391,N1391)</f>
        <v>60</v>
      </c>
      <c r="P1391" s="786"/>
      <c r="Q1391" s="956"/>
      <c r="R1391" s="774"/>
      <c r="S1391" s="774"/>
      <c r="T1391" s="774"/>
      <c r="U1391" s="774"/>
      <c r="V1391" s="774"/>
      <c r="W1391" s="774"/>
      <c r="X1391" s="774"/>
      <c r="Y1391" s="774"/>
      <c r="Z1391" s="774"/>
      <c r="AA1391" s="774"/>
      <c r="AB1391" s="774"/>
    </row>
    <row r="1392">
      <c r="A1392" s="788" t="s">
        <v>77</v>
      </c>
      <c r="B1392" s="789">
        <v>0.0</v>
      </c>
      <c r="C1392" s="790">
        <v>0.0</v>
      </c>
      <c r="D1392" s="790">
        <v>0.0</v>
      </c>
      <c r="E1392" s="790">
        <v>0.0</v>
      </c>
      <c r="F1392" s="790">
        <v>0.0</v>
      </c>
      <c r="G1392" s="796">
        <v>0.0</v>
      </c>
      <c r="H1392" s="791">
        <f t="shared" si="657"/>
        <v>0</v>
      </c>
      <c r="I1392" s="306">
        <f>(I1391/60)</f>
        <v>0.55</v>
      </c>
      <c r="J1392" s="794" t="s">
        <v>206</v>
      </c>
      <c r="K1392" s="788" t="s">
        <v>77</v>
      </c>
      <c r="L1392" s="789">
        <v>4.0</v>
      </c>
      <c r="M1392" s="793">
        <f>(L1392-H1392-H1393)</f>
        <v>1</v>
      </c>
      <c r="N1392" s="790">
        <v>5.0</v>
      </c>
      <c r="O1392" s="792">
        <f t="shared" si="659"/>
        <v>6</v>
      </c>
      <c r="P1392" s="809"/>
      <c r="Q1392" s="774"/>
      <c r="R1392" s="774"/>
      <c r="S1392" s="774"/>
      <c r="T1392" s="774"/>
      <c r="U1392" s="774"/>
      <c r="V1392" s="774"/>
      <c r="W1392" s="774"/>
      <c r="X1392" s="774"/>
      <c r="Y1392" s="774"/>
      <c r="Z1392" s="774"/>
      <c r="AA1392" s="774"/>
      <c r="AB1392" s="774"/>
    </row>
    <row r="1393">
      <c r="A1393" s="788" t="s">
        <v>78</v>
      </c>
      <c r="B1393" s="789">
        <v>0.0</v>
      </c>
      <c r="C1393" s="790">
        <v>0.0</v>
      </c>
      <c r="D1393" s="790">
        <v>2.0</v>
      </c>
      <c r="E1393" s="790">
        <v>0.0</v>
      </c>
      <c r="F1393" s="790">
        <v>0.0</v>
      </c>
      <c r="G1393" s="796">
        <v>1.0</v>
      </c>
      <c r="H1393" s="791">
        <f t="shared" si="657"/>
        <v>3</v>
      </c>
      <c r="I1393" s="792"/>
      <c r="J1393" s="794" t="s">
        <v>206</v>
      </c>
      <c r="K1393" s="788" t="s">
        <v>78</v>
      </c>
      <c r="L1393" s="793" t="s">
        <v>79</v>
      </c>
      <c r="M1393" s="792" t="s">
        <v>79</v>
      </c>
      <c r="N1393" s="790" t="s">
        <v>79</v>
      </c>
      <c r="O1393" s="792" t="s">
        <v>79</v>
      </c>
      <c r="P1393" s="809"/>
      <c r="Q1393" s="774"/>
      <c r="R1393" s="774"/>
      <c r="S1393" s="774"/>
      <c r="T1393" s="774"/>
      <c r="U1393" s="774"/>
      <c r="V1393" s="774"/>
      <c r="W1393" s="774"/>
      <c r="X1393" s="774"/>
      <c r="Y1393" s="774"/>
      <c r="Z1393" s="774"/>
      <c r="AA1393" s="774"/>
      <c r="AB1393" s="774"/>
    </row>
    <row r="1394">
      <c r="A1394" s="801"/>
      <c r="B1394" s="798"/>
      <c r="C1394" s="798"/>
      <c r="D1394" s="798"/>
      <c r="E1394" s="798"/>
      <c r="F1394" s="798"/>
      <c r="G1394" s="798"/>
      <c r="H1394" s="798"/>
      <c r="I1394" s="798"/>
      <c r="J1394" s="773"/>
      <c r="K1394" s="801"/>
      <c r="L1394" s="798"/>
      <c r="M1394" s="798"/>
      <c r="N1394" s="798"/>
      <c r="O1394" s="798"/>
      <c r="P1394" s="779"/>
      <c r="Q1394" s="774"/>
      <c r="R1394" s="774"/>
      <c r="S1394" s="774"/>
      <c r="T1394" s="774"/>
      <c r="U1394" s="774"/>
      <c r="V1394" s="774"/>
      <c r="W1394" s="774"/>
      <c r="X1394" s="774"/>
      <c r="Y1394" s="774"/>
      <c r="Z1394" s="774"/>
      <c r="AA1394" s="774"/>
      <c r="AB1394" s="774"/>
    </row>
    <row r="1395">
      <c r="A1395" s="810" t="s">
        <v>121</v>
      </c>
      <c r="B1395" s="777">
        <f t="shared" ref="B1395:G1395" si="660">SUM(B1297,B1300,B1303,B1306 ,B1310,B1313,B1316,B1319, B1323, B1326, B1329, B1332, B1336,B1339,B1342, B1345, B1349, B1352,B1355, B1358, B1362,B1365,B1368,B1371,B1375,  B1378,B1381,B1384,B1388,B1391)</f>
        <v>136</v>
      </c>
      <c r="C1395" s="777">
        <f t="shared" si="660"/>
        <v>167</v>
      </c>
      <c r="D1395" s="777">
        <f t="shared" si="660"/>
        <v>126</v>
      </c>
      <c r="E1395" s="777">
        <f t="shared" si="660"/>
        <v>174</v>
      </c>
      <c r="F1395" s="777">
        <f t="shared" si="660"/>
        <v>14</v>
      </c>
      <c r="G1395" s="777">
        <f t="shared" si="660"/>
        <v>65</v>
      </c>
      <c r="H1395" s="981">
        <f t="shared" ref="H1395:H1397" si="663">sum(B1395:G1395)</f>
        <v>682</v>
      </c>
      <c r="I1395" s="811"/>
      <c r="J1395" s="773"/>
      <c r="K1395" s="777" t="s">
        <v>121</v>
      </c>
      <c r="L1395" s="777">
        <f t="shared" ref="L1395:O1395" si="661">SUM(L1281,L1284,L1287,L1290,L1294, L1297,L1300,L1303,L1307,L1310,L1313,L1316, L1320, L1323, L1326, L1329, L1333,L1336,L1339, L1342, L1346, L1349,L1352, L1355, L1359,L1362,L1365,L1368,L1372,  L1375,L1378,L1381,L1385,L1388, L1391)</f>
        <v>1365</v>
      </c>
      <c r="M1395" s="777">
        <f t="shared" si="661"/>
        <v>743</v>
      </c>
      <c r="N1395" s="777">
        <f t="shared" si="661"/>
        <v>790</v>
      </c>
      <c r="O1395" s="777">
        <f t="shared" si="661"/>
        <v>1533</v>
      </c>
      <c r="P1395" s="777"/>
      <c r="Q1395" s="774"/>
      <c r="R1395" s="774"/>
      <c r="S1395" s="774"/>
      <c r="T1395" s="774"/>
      <c r="U1395" s="774"/>
      <c r="V1395" s="774"/>
      <c r="W1395" s="774"/>
      <c r="X1395" s="774"/>
      <c r="Y1395" s="774"/>
      <c r="Z1395" s="774"/>
      <c r="AA1395" s="774"/>
      <c r="AB1395" s="774"/>
    </row>
    <row r="1396">
      <c r="A1396" s="810" t="s">
        <v>77</v>
      </c>
      <c r="B1396" s="777">
        <f t="shared" ref="B1396:G1396" si="662">SUM(B1298,B1301,B1304,B1307 ,B1311,B1314,B1317,B1320, B1324, B1327, B1330, B1333, B1337,B1340,B1343, B1346, B1350, B1353,B1356, B1359, B1363,B1366,B1369,B1372,B1376,  B1379,B1382,B1385,B1389,B1392)</f>
        <v>2</v>
      </c>
      <c r="C1396" s="777">
        <f t="shared" si="662"/>
        <v>4</v>
      </c>
      <c r="D1396" s="777">
        <f t="shared" si="662"/>
        <v>1</v>
      </c>
      <c r="E1396" s="777">
        <f t="shared" si="662"/>
        <v>5</v>
      </c>
      <c r="F1396" s="777">
        <f t="shared" si="662"/>
        <v>0</v>
      </c>
      <c r="G1396" s="777">
        <f t="shared" si="662"/>
        <v>2</v>
      </c>
      <c r="H1396" s="981">
        <f t="shared" si="663"/>
        <v>14</v>
      </c>
      <c r="I1396" s="811"/>
      <c r="J1396" s="773"/>
      <c r="K1396" s="777" t="s">
        <v>77</v>
      </c>
      <c r="L1396" s="777">
        <f t="shared" ref="L1396:O1396" si="664">SUM(L1282,L1285,L1288,L1291,L1295, L1298,L1301,L1304,L1308,L1311,L1314,L1317, L1321, L1324, L1327, L1330, L1334,L1337,L1340, L1343, L1347, L1350,L1353, L1356, L1360,L1363,L1366,L1369,L1373,  L1376,L1379,L1382,L1386,L1389, L1392)</f>
        <v>268</v>
      </c>
      <c r="M1396" s="777">
        <f t="shared" si="664"/>
        <v>99</v>
      </c>
      <c r="N1396" s="777">
        <f t="shared" si="664"/>
        <v>214</v>
      </c>
      <c r="O1396" s="777">
        <f t="shared" si="664"/>
        <v>313</v>
      </c>
      <c r="P1396" s="777"/>
      <c r="Q1396" s="774"/>
      <c r="R1396" s="774"/>
      <c r="S1396" s="774"/>
      <c r="T1396" s="774"/>
      <c r="U1396" s="774"/>
      <c r="V1396" s="774"/>
      <c r="W1396" s="774"/>
      <c r="X1396" s="774"/>
      <c r="Y1396" s="774"/>
      <c r="Z1396" s="774"/>
      <c r="AA1396" s="774"/>
      <c r="AB1396" s="774"/>
    </row>
    <row r="1397">
      <c r="A1397" s="810" t="s">
        <v>78</v>
      </c>
      <c r="B1397" s="777">
        <f t="shared" ref="B1397:G1397" si="665">SUM(B1299,B1302,B1305,B1308 ,B1312,B1315,B1318,B1321, B1325, B1328, B1331, B1334, B1338,B1341,B1344, B1347, B1351, B1354,B1357, B1360, B1364,B1367,B1370,B1373,B1377,  B1380,B1383,B1386,B1390,B1393)</f>
        <v>32</v>
      </c>
      <c r="C1397" s="777">
        <f t="shared" si="665"/>
        <v>44</v>
      </c>
      <c r="D1397" s="777">
        <f t="shared" si="665"/>
        <v>36</v>
      </c>
      <c r="E1397" s="777">
        <f t="shared" si="665"/>
        <v>40</v>
      </c>
      <c r="F1397" s="777">
        <f t="shared" si="665"/>
        <v>12</v>
      </c>
      <c r="G1397" s="777">
        <f t="shared" si="665"/>
        <v>8</v>
      </c>
      <c r="H1397" s="981">
        <f t="shared" si="663"/>
        <v>172</v>
      </c>
      <c r="I1397" s="811"/>
      <c r="J1397" s="773"/>
      <c r="K1397" s="777" t="s">
        <v>78</v>
      </c>
      <c r="L1397" s="777">
        <f t="shared" ref="L1397:O1397" si="666">SUM(L1283,L1286,L1289,L1292,L1296, L1299,L1302,L1305,L1309,L1312,L1315,L1318, L1322, L1325, L1328, L1331, L1335,L1338,L1341, L1344, L1348, L1351,L1354, L1357, L1361,L1364,L1367,L1370,L1374,  L1377,L1380,L1383,L1387,L1390, L1393)</f>
        <v>0</v>
      </c>
      <c r="M1397" s="777">
        <f t="shared" si="666"/>
        <v>0</v>
      </c>
      <c r="N1397" s="777">
        <f t="shared" si="666"/>
        <v>0</v>
      </c>
      <c r="O1397" s="777">
        <f t="shared" si="666"/>
        <v>0</v>
      </c>
      <c r="P1397" s="777"/>
      <c r="Q1397" s="774"/>
      <c r="R1397" s="774"/>
      <c r="S1397" s="774"/>
      <c r="T1397" s="774"/>
      <c r="U1397" s="774"/>
      <c r="V1397" s="774"/>
      <c r="W1397" s="774"/>
      <c r="X1397" s="774"/>
      <c r="Y1397" s="774"/>
      <c r="Z1397" s="774"/>
      <c r="AA1397" s="774"/>
      <c r="AB1397" s="774"/>
    </row>
    <row r="1398">
      <c r="A1398" s="801" t="s">
        <v>9</v>
      </c>
      <c r="B1398" s="779">
        <f t="shared" ref="B1398:H1398" si="667">sum(B1395:B1397)</f>
        <v>170</v>
      </c>
      <c r="C1398" s="779">
        <f t="shared" si="667"/>
        <v>215</v>
      </c>
      <c r="D1398" s="779">
        <f t="shared" si="667"/>
        <v>163</v>
      </c>
      <c r="E1398" s="779">
        <f t="shared" si="667"/>
        <v>219</v>
      </c>
      <c r="F1398" s="779">
        <f t="shared" si="667"/>
        <v>26</v>
      </c>
      <c r="G1398" s="779">
        <f t="shared" si="667"/>
        <v>75</v>
      </c>
      <c r="H1398" s="779">
        <f t="shared" si="667"/>
        <v>868</v>
      </c>
      <c r="I1398" s="798"/>
      <c r="J1398" s="773"/>
      <c r="K1398" s="779" t="s">
        <v>9</v>
      </c>
      <c r="L1398" s="779">
        <f t="shared" ref="L1398:O1398" si="668">sum(L1395:L1397)</f>
        <v>1633</v>
      </c>
      <c r="M1398" s="779">
        <f t="shared" si="668"/>
        <v>842</v>
      </c>
      <c r="N1398" s="779">
        <f t="shared" si="668"/>
        <v>1004</v>
      </c>
      <c r="O1398" s="779">
        <f t="shared" si="668"/>
        <v>1846</v>
      </c>
      <c r="P1398" s="779"/>
      <c r="Q1398" s="774"/>
      <c r="R1398" s="774"/>
      <c r="S1398" s="774"/>
      <c r="T1398" s="774"/>
      <c r="U1398" s="774"/>
      <c r="V1398" s="774"/>
      <c r="W1398" s="774"/>
      <c r="X1398" s="774"/>
      <c r="Y1398" s="774"/>
      <c r="Z1398" s="774"/>
      <c r="AA1398" s="774"/>
      <c r="AB1398" s="774"/>
    </row>
    <row r="1399">
      <c r="A1399" s="812"/>
      <c r="B1399" s="812"/>
      <c r="C1399" s="812"/>
      <c r="D1399" s="812"/>
      <c r="E1399" s="812"/>
      <c r="F1399" s="812"/>
      <c r="G1399" s="812"/>
      <c r="H1399" s="812"/>
      <c r="I1399" s="774"/>
      <c r="J1399" s="774"/>
      <c r="K1399" s="774"/>
      <c r="L1399" s="774"/>
      <c r="M1399" s="774"/>
      <c r="N1399" s="774"/>
      <c r="O1399" s="774"/>
      <c r="P1399" s="774"/>
      <c r="Q1399" s="774"/>
      <c r="R1399" s="774"/>
      <c r="S1399" s="774"/>
      <c r="T1399" s="774"/>
      <c r="U1399" s="774"/>
      <c r="V1399" s="774"/>
      <c r="W1399" s="774"/>
      <c r="X1399" s="774"/>
      <c r="Y1399" s="774"/>
      <c r="Z1399" s="774"/>
      <c r="AA1399" s="774"/>
      <c r="AB1399" s="774"/>
    </row>
    <row r="1400">
      <c r="A1400" s="801" t="s">
        <v>123</v>
      </c>
      <c r="B1400" s="779" t="s">
        <v>2</v>
      </c>
      <c r="C1400" s="779" t="s">
        <v>3</v>
      </c>
      <c r="D1400" s="779" t="s">
        <v>4</v>
      </c>
      <c r="E1400" s="779" t="s">
        <v>5</v>
      </c>
      <c r="F1400" s="779" t="s">
        <v>6</v>
      </c>
      <c r="G1400" s="779" t="s">
        <v>7</v>
      </c>
      <c r="H1400" s="779" t="s">
        <v>9</v>
      </c>
      <c r="I1400" s="774"/>
      <c r="J1400" s="774"/>
      <c r="K1400" s="774"/>
      <c r="L1400" s="774"/>
      <c r="M1400" s="774"/>
      <c r="N1400" s="774"/>
      <c r="O1400" s="774"/>
      <c r="P1400" s="774"/>
      <c r="Q1400" s="774"/>
      <c r="R1400" s="774"/>
      <c r="S1400" s="774"/>
      <c r="T1400" s="774"/>
      <c r="U1400" s="774"/>
      <c r="V1400" s="774"/>
      <c r="W1400" s="774"/>
      <c r="X1400" s="774"/>
      <c r="Y1400" s="774"/>
      <c r="Z1400" s="774"/>
      <c r="AA1400" s="774"/>
      <c r="AB1400" s="774"/>
    </row>
    <row r="1401">
      <c r="A1401" s="810" t="s">
        <v>124</v>
      </c>
      <c r="B1401" s="777">
        <f t="shared" ref="B1401:H1401" si="669">sum(B1396:B1397)</f>
        <v>34</v>
      </c>
      <c r="C1401" s="777">
        <f t="shared" si="669"/>
        <v>48</v>
      </c>
      <c r="D1401" s="777">
        <f t="shared" si="669"/>
        <v>37</v>
      </c>
      <c r="E1401" s="777">
        <f t="shared" si="669"/>
        <v>45</v>
      </c>
      <c r="F1401" s="777">
        <f t="shared" si="669"/>
        <v>12</v>
      </c>
      <c r="G1401" s="777">
        <f t="shared" si="669"/>
        <v>10</v>
      </c>
      <c r="H1401" s="777">
        <f t="shared" si="669"/>
        <v>186</v>
      </c>
      <c r="I1401" s="774"/>
      <c r="J1401" s="774"/>
      <c r="K1401" s="774"/>
      <c r="L1401" s="774"/>
      <c r="M1401" s="774"/>
      <c r="N1401" s="774"/>
      <c r="O1401" s="774"/>
      <c r="P1401" s="774"/>
      <c r="Q1401" s="774"/>
      <c r="R1401" s="774"/>
      <c r="S1401" s="774"/>
      <c r="T1401" s="774"/>
      <c r="U1401" s="774"/>
      <c r="V1401" s="774"/>
      <c r="W1401" s="774"/>
      <c r="X1401" s="774"/>
      <c r="Y1401" s="774"/>
      <c r="Z1401" s="774"/>
      <c r="AA1401" s="774"/>
      <c r="AB1401" s="774"/>
    </row>
    <row r="1402">
      <c r="A1402" s="320" t="s">
        <v>126</v>
      </c>
      <c r="B1402" s="813">
        <f t="shared" ref="B1402:H1402" si="670">(B1401*30)</f>
        <v>1020</v>
      </c>
      <c r="C1402" s="813">
        <f t="shared" si="670"/>
        <v>1440</v>
      </c>
      <c r="D1402" s="813">
        <f t="shared" si="670"/>
        <v>1110</v>
      </c>
      <c r="E1402" s="813">
        <f t="shared" si="670"/>
        <v>1350</v>
      </c>
      <c r="F1402" s="813">
        <f t="shared" si="670"/>
        <v>360</v>
      </c>
      <c r="G1402" s="813">
        <f t="shared" si="670"/>
        <v>300</v>
      </c>
      <c r="H1402" s="813">
        <f t="shared" si="670"/>
        <v>5580</v>
      </c>
      <c r="I1402" s="814"/>
      <c r="J1402" s="815"/>
      <c r="K1402" s="815"/>
      <c r="L1402" s="815"/>
      <c r="M1402" s="815"/>
      <c r="N1402" s="815"/>
      <c r="O1402" s="815"/>
      <c r="P1402" s="815"/>
      <c r="Q1402" s="815"/>
      <c r="R1402" s="815"/>
      <c r="S1402" s="815"/>
      <c r="T1402" s="815"/>
      <c r="U1402" s="815"/>
      <c r="V1402" s="815"/>
      <c r="W1402" s="815"/>
      <c r="X1402" s="815"/>
      <c r="Y1402" s="815"/>
      <c r="Z1402" s="815"/>
      <c r="AA1402" s="815"/>
      <c r="AB1402" s="815"/>
    </row>
    <row r="1403">
      <c r="A1403" s="816"/>
      <c r="B1403" s="817"/>
      <c r="C1403" s="817"/>
      <c r="D1403" s="817"/>
      <c r="E1403" s="817"/>
      <c r="F1403" s="817"/>
      <c r="G1403" s="817"/>
      <c r="H1403" s="818"/>
      <c r="I1403" s="814"/>
      <c r="J1403" s="815"/>
      <c r="K1403" s="815"/>
      <c r="L1403" s="815"/>
      <c r="M1403" s="815"/>
      <c r="N1403" s="815"/>
      <c r="O1403" s="815"/>
      <c r="P1403" s="815"/>
      <c r="Q1403" s="815"/>
      <c r="R1403" s="815"/>
      <c r="S1403" s="815"/>
      <c r="T1403" s="815"/>
      <c r="U1403" s="815"/>
      <c r="V1403" s="815"/>
      <c r="W1403" s="815"/>
      <c r="X1403" s="815"/>
      <c r="Y1403" s="815"/>
      <c r="Z1403" s="815"/>
      <c r="AA1403" s="815"/>
      <c r="AB1403" s="815"/>
    </row>
    <row r="1404">
      <c r="A1404" s="819"/>
      <c r="B1404" s="820"/>
      <c r="C1404" s="820"/>
      <c r="D1404" s="820"/>
      <c r="E1404" s="820"/>
      <c r="F1404" s="820"/>
      <c r="G1404" s="820"/>
      <c r="H1404" s="820"/>
      <c r="I1404" s="814"/>
      <c r="J1404" s="815"/>
      <c r="K1404" s="815"/>
      <c r="L1404" s="815"/>
      <c r="M1404" s="815"/>
      <c r="N1404" s="815"/>
      <c r="O1404" s="815"/>
      <c r="P1404" s="815"/>
      <c r="Q1404" s="815"/>
      <c r="R1404" s="815"/>
      <c r="S1404" s="815"/>
      <c r="T1404" s="815"/>
      <c r="U1404" s="815"/>
      <c r="V1404" s="815"/>
      <c r="W1404" s="815"/>
      <c r="X1404" s="815"/>
      <c r="Y1404" s="815"/>
      <c r="Z1404" s="815"/>
      <c r="AA1404" s="815"/>
      <c r="AB1404" s="815"/>
    </row>
    <row r="1405">
      <c r="A1405" s="815"/>
      <c r="B1405" s="814"/>
      <c r="C1405" s="814"/>
      <c r="D1405" s="814"/>
      <c r="E1405" s="814"/>
      <c r="F1405" s="814"/>
      <c r="G1405" s="817"/>
      <c r="H1405" s="818"/>
      <c r="I1405" s="814"/>
      <c r="J1405" s="815"/>
      <c r="K1405" s="815"/>
      <c r="L1405" s="815"/>
      <c r="M1405" s="815"/>
      <c r="N1405" s="815"/>
      <c r="O1405" s="815"/>
      <c r="P1405" s="815"/>
      <c r="Q1405" s="815"/>
      <c r="R1405" s="815"/>
      <c r="S1405" s="815"/>
      <c r="T1405" s="815"/>
      <c r="U1405" s="815"/>
      <c r="V1405" s="815"/>
      <c r="W1405" s="815"/>
      <c r="X1405" s="815"/>
      <c r="Y1405" s="815"/>
      <c r="Z1405" s="815"/>
      <c r="AA1405" s="815"/>
      <c r="AB1405" s="815"/>
    </row>
    <row r="1406">
      <c r="A1406" s="815"/>
      <c r="B1406" s="814"/>
      <c r="C1406" s="814"/>
      <c r="D1406" s="814"/>
      <c r="E1406" s="814"/>
      <c r="F1406" s="821"/>
      <c r="G1406" s="822" t="s">
        <v>35</v>
      </c>
      <c r="H1406" s="823" t="s">
        <v>36</v>
      </c>
      <c r="I1406" s="814"/>
      <c r="J1406" s="815"/>
      <c r="K1406" s="815"/>
      <c r="L1406" s="815"/>
      <c r="M1406" s="815"/>
      <c r="N1406" s="815"/>
      <c r="O1406" s="815"/>
      <c r="P1406" s="815"/>
      <c r="Q1406" s="824"/>
      <c r="R1406" s="815"/>
      <c r="S1406" s="815"/>
      <c r="T1406" s="815"/>
      <c r="U1406" s="815"/>
      <c r="V1406" s="815"/>
      <c r="W1406" s="815"/>
      <c r="X1406" s="815"/>
      <c r="Y1406" s="815"/>
      <c r="Z1406" s="815"/>
      <c r="AA1406" s="815"/>
      <c r="AB1406" s="815"/>
    </row>
    <row r="1407">
      <c r="A1407" s="815"/>
      <c r="B1407" s="814"/>
      <c r="C1407" s="814"/>
      <c r="D1407" s="814"/>
      <c r="E1407" s="814"/>
      <c r="F1407" s="821"/>
      <c r="G1407" s="221" t="s">
        <v>330</v>
      </c>
      <c r="H1407" s="789">
        <v>235.0</v>
      </c>
      <c r="I1407" s="814"/>
      <c r="J1407" s="815"/>
      <c r="K1407" s="815"/>
      <c r="L1407" s="815"/>
      <c r="M1407" s="815"/>
      <c r="N1407" s="815"/>
      <c r="O1407" s="815"/>
      <c r="P1407" s="815"/>
      <c r="Q1407" s="815"/>
      <c r="R1407" s="815"/>
      <c r="S1407" s="815"/>
      <c r="T1407" s="815"/>
      <c r="U1407" s="815"/>
      <c r="V1407" s="815"/>
      <c r="W1407" s="815"/>
      <c r="X1407" s="815"/>
      <c r="Y1407" s="815"/>
      <c r="Z1407" s="815"/>
      <c r="AA1407" s="815"/>
      <c r="AB1407" s="815"/>
    </row>
    <row r="1408">
      <c r="A1408" s="969" t="s">
        <v>210</v>
      </c>
      <c r="B1408" s="814"/>
      <c r="C1408" s="814"/>
      <c r="D1408" s="814"/>
      <c r="E1408" s="814"/>
      <c r="F1408" s="821"/>
      <c r="G1408" s="221" t="s">
        <v>365</v>
      </c>
      <c r="H1408" s="789">
        <v>1037.0</v>
      </c>
      <c r="I1408" s="814"/>
      <c r="J1408" s="815"/>
      <c r="K1408" s="815"/>
      <c r="L1408" s="815"/>
      <c r="M1408" s="815"/>
      <c r="N1408" s="815"/>
      <c r="O1408" s="815"/>
      <c r="P1408" s="815"/>
      <c r="Q1408" s="815"/>
      <c r="R1408" s="815"/>
      <c r="S1408" s="815"/>
      <c r="T1408" s="815"/>
      <c r="U1408" s="815"/>
      <c r="V1408" s="815"/>
      <c r="W1408" s="815"/>
      <c r="X1408" s="815"/>
      <c r="Y1408" s="815"/>
      <c r="Z1408" s="815"/>
      <c r="AA1408" s="815"/>
      <c r="AB1408" s="815"/>
    </row>
    <row r="1409">
      <c r="A1409" s="815"/>
      <c r="B1409" s="814"/>
      <c r="C1409" s="814"/>
      <c r="D1409" s="814"/>
      <c r="E1409" s="814"/>
      <c r="F1409" s="821"/>
      <c r="G1409" s="221" t="s">
        <v>399</v>
      </c>
      <c r="H1409" s="789">
        <v>1106.0</v>
      </c>
      <c r="I1409" s="814"/>
      <c r="J1409" s="815"/>
      <c r="K1409" s="815"/>
      <c r="L1409" s="815"/>
      <c r="M1409" s="815"/>
      <c r="N1409" s="815"/>
      <c r="O1409" s="815"/>
      <c r="P1409" s="815"/>
      <c r="Q1409" s="815"/>
      <c r="R1409" s="815"/>
      <c r="S1409" s="815"/>
      <c r="T1409" s="815"/>
      <c r="U1409" s="815"/>
      <c r="V1409" s="815"/>
      <c r="W1409" s="815"/>
      <c r="X1409" s="815"/>
      <c r="Y1409" s="815"/>
      <c r="Z1409" s="815"/>
      <c r="AA1409" s="815"/>
      <c r="AB1409" s="815"/>
    </row>
    <row r="1410">
      <c r="A1410" s="815"/>
      <c r="B1410" s="814"/>
      <c r="C1410" s="814"/>
      <c r="D1410" s="814"/>
      <c r="E1410" s="814"/>
      <c r="F1410" s="821"/>
      <c r="G1410" s="221" t="s">
        <v>418</v>
      </c>
      <c r="H1410" s="789">
        <v>1066.0</v>
      </c>
      <c r="I1410" s="814"/>
      <c r="J1410" s="815"/>
      <c r="K1410" s="815"/>
      <c r="L1410" s="815"/>
      <c r="M1410" s="815"/>
      <c r="N1410" s="815"/>
      <c r="O1410" s="815"/>
      <c r="P1410" s="815"/>
      <c r="Q1410" s="815"/>
      <c r="R1410" s="815"/>
      <c r="S1410" s="815"/>
      <c r="T1410" s="815"/>
      <c r="U1410" s="815"/>
      <c r="V1410" s="815"/>
      <c r="W1410" s="815"/>
      <c r="X1410" s="815"/>
      <c r="Y1410" s="815"/>
      <c r="Z1410" s="815"/>
      <c r="AA1410" s="815"/>
      <c r="AB1410" s="815"/>
    </row>
    <row r="1411">
      <c r="A1411" s="815"/>
      <c r="B1411" s="814"/>
      <c r="C1411" s="814"/>
      <c r="D1411" s="814"/>
      <c r="E1411" s="814"/>
      <c r="F1411" s="821"/>
      <c r="G1411" s="221" t="s">
        <v>435</v>
      </c>
      <c r="H1411" s="789">
        <f>(H1398)</f>
        <v>868</v>
      </c>
      <c r="I1411" s="814"/>
      <c r="J1411" s="815"/>
      <c r="K1411" s="815"/>
      <c r="L1411" s="815"/>
      <c r="M1411" s="815"/>
      <c r="N1411" s="815"/>
      <c r="O1411" s="815"/>
      <c r="P1411" s="815"/>
      <c r="Q1411" s="815"/>
      <c r="R1411" s="815"/>
      <c r="S1411" s="815"/>
      <c r="T1411" s="815"/>
      <c r="U1411" s="815"/>
      <c r="V1411" s="815"/>
      <c r="W1411" s="815"/>
      <c r="X1411" s="815"/>
      <c r="Y1411" s="815"/>
      <c r="Z1411" s="815"/>
      <c r="AA1411" s="815"/>
      <c r="AB1411" s="815"/>
    </row>
    <row r="1412">
      <c r="A1412" s="815"/>
      <c r="B1412" s="814"/>
      <c r="C1412" s="814"/>
      <c r="D1412" s="814"/>
      <c r="E1412" s="814"/>
      <c r="F1412" s="821"/>
      <c r="G1412" s="822" t="s">
        <v>9</v>
      </c>
      <c r="H1412" s="826">
        <f>SUM(H1407:H1411)</f>
        <v>4312</v>
      </c>
      <c r="I1412" s="814"/>
      <c r="J1412" s="815"/>
      <c r="K1412" s="815"/>
      <c r="L1412" s="815"/>
      <c r="M1412" s="815"/>
      <c r="N1412" s="815"/>
      <c r="O1412" s="815"/>
      <c r="P1412" s="815"/>
      <c r="Q1412" s="815"/>
      <c r="R1412" s="815"/>
      <c r="S1412" s="815"/>
      <c r="T1412" s="815"/>
      <c r="U1412" s="815"/>
      <c r="V1412" s="815"/>
      <c r="W1412" s="815"/>
      <c r="X1412" s="815"/>
      <c r="Y1412" s="815"/>
      <c r="Z1412" s="815"/>
      <c r="AA1412" s="815"/>
      <c r="AB1412" s="815"/>
    </row>
    <row r="1413">
      <c r="A1413" s="815"/>
      <c r="B1413" s="814"/>
      <c r="C1413" s="814"/>
      <c r="D1413" s="814"/>
      <c r="E1413" s="814"/>
      <c r="F1413" s="814"/>
      <c r="G1413" s="817"/>
      <c r="H1413" s="818"/>
      <c r="I1413" s="817"/>
      <c r="J1413" s="815"/>
      <c r="K1413" s="815"/>
      <c r="L1413" s="815"/>
      <c r="M1413" s="815"/>
      <c r="N1413" s="815"/>
      <c r="O1413" s="815"/>
      <c r="P1413" s="815"/>
      <c r="Q1413" s="815"/>
      <c r="R1413" s="815"/>
      <c r="S1413" s="815"/>
      <c r="T1413" s="815"/>
      <c r="U1413" s="815"/>
      <c r="V1413" s="815"/>
      <c r="W1413" s="815"/>
      <c r="X1413" s="815"/>
      <c r="Y1413" s="815"/>
      <c r="Z1413" s="815"/>
      <c r="AA1413" s="815"/>
      <c r="AB1413" s="815"/>
    </row>
    <row r="1414">
      <c r="A1414" s="815"/>
      <c r="B1414" s="814"/>
      <c r="C1414" s="814"/>
      <c r="D1414" s="814"/>
      <c r="E1414" s="814"/>
      <c r="F1414" s="821"/>
      <c r="G1414" s="827" t="s">
        <v>131</v>
      </c>
      <c r="H1414" s="828">
        <f>(5500-H1412)</f>
        <v>1188</v>
      </c>
      <c r="I1414" s="401">
        <f>(H1412/6500)</f>
        <v>0.6633846154</v>
      </c>
      <c r="J1414" s="815"/>
      <c r="K1414" s="815"/>
      <c r="L1414" s="815"/>
      <c r="M1414" s="815"/>
      <c r="N1414" s="815"/>
      <c r="O1414" s="815"/>
      <c r="P1414" s="815"/>
      <c r="Q1414" s="815"/>
      <c r="R1414" s="815"/>
      <c r="S1414" s="815"/>
      <c r="T1414" s="815"/>
      <c r="U1414" s="815"/>
      <c r="V1414" s="815"/>
      <c r="W1414" s="815"/>
      <c r="X1414" s="815"/>
      <c r="Y1414" s="815"/>
      <c r="Z1414" s="815"/>
      <c r="AA1414" s="815"/>
      <c r="AB1414" s="815"/>
    </row>
    <row r="1415">
      <c r="A1415" s="815"/>
      <c r="B1415" s="814"/>
      <c r="C1415" s="814"/>
      <c r="D1415" s="814"/>
      <c r="E1415" s="814"/>
      <c r="F1415" s="814"/>
      <c r="G1415" s="404"/>
      <c r="H1415" s="970"/>
      <c r="I1415" s="971"/>
      <c r="J1415" s="815"/>
      <c r="K1415" s="815"/>
      <c r="L1415" s="815"/>
      <c r="M1415" s="815"/>
      <c r="N1415" s="815"/>
      <c r="O1415" s="815"/>
      <c r="P1415" s="815"/>
      <c r="Q1415" s="815"/>
      <c r="R1415" s="815"/>
      <c r="S1415" s="815"/>
      <c r="T1415" s="815"/>
      <c r="U1415" s="815"/>
      <c r="V1415" s="815"/>
      <c r="W1415" s="815"/>
      <c r="X1415" s="815"/>
      <c r="Y1415" s="815"/>
      <c r="Z1415" s="815"/>
      <c r="AA1415" s="815"/>
      <c r="AB1415" s="815"/>
    </row>
    <row r="1416">
      <c r="A1416" s="770" t="s">
        <v>433</v>
      </c>
      <c r="B1416" s="771">
        <v>25.0</v>
      </c>
      <c r="C1416" s="771">
        <v>26.0</v>
      </c>
      <c r="D1416" s="771">
        <v>27.0</v>
      </c>
      <c r="E1416" s="771">
        <v>28.0</v>
      </c>
      <c r="F1416" s="771">
        <v>29.0</v>
      </c>
      <c r="G1416" s="771">
        <v>30.0</v>
      </c>
      <c r="H1416" s="772"/>
      <c r="I1416" s="772"/>
      <c r="J1416" s="794" t="s">
        <v>436</v>
      </c>
      <c r="K1416" s="770" t="s">
        <v>433</v>
      </c>
      <c r="L1416" s="772"/>
      <c r="M1416" s="772"/>
      <c r="N1416" s="772"/>
      <c r="O1416" s="772"/>
      <c r="P1416" s="772"/>
      <c r="Q1416" s="774"/>
      <c r="R1416" s="774"/>
      <c r="S1416" s="774"/>
      <c r="T1416" s="774"/>
      <c r="U1416" s="774"/>
      <c r="V1416" s="774"/>
      <c r="W1416" s="774"/>
      <c r="X1416" s="774"/>
      <c r="Y1416" s="774"/>
      <c r="Z1416" s="774"/>
      <c r="AA1416" s="774"/>
      <c r="AB1416" s="774"/>
    </row>
    <row r="1417">
      <c r="A1417" s="775" t="s">
        <v>331</v>
      </c>
      <c r="B1417" s="776" t="s">
        <v>2</v>
      </c>
      <c r="C1417" s="776" t="s">
        <v>3</v>
      </c>
      <c r="D1417" s="776" t="s">
        <v>4</v>
      </c>
      <c r="E1417" s="776" t="s">
        <v>5</v>
      </c>
      <c r="F1417" s="776" t="s">
        <v>6</v>
      </c>
      <c r="G1417" s="776" t="s">
        <v>7</v>
      </c>
      <c r="H1417" s="776" t="s">
        <v>9</v>
      </c>
      <c r="I1417" s="776" t="s">
        <v>71</v>
      </c>
      <c r="J1417" s="794" t="s">
        <v>437</v>
      </c>
      <c r="K1417" s="776" t="s">
        <v>70</v>
      </c>
      <c r="L1417" s="776" t="s">
        <v>72</v>
      </c>
      <c r="M1417" s="776" t="s">
        <v>13</v>
      </c>
      <c r="N1417" s="777" t="s">
        <v>73</v>
      </c>
      <c r="O1417" s="776" t="s">
        <v>13</v>
      </c>
      <c r="P1417" s="777" t="s">
        <v>74</v>
      </c>
      <c r="Q1417" s="774"/>
      <c r="R1417" s="774"/>
      <c r="S1417" s="774"/>
      <c r="T1417" s="774"/>
      <c r="U1417" s="774"/>
      <c r="V1417" s="774"/>
      <c r="W1417" s="774"/>
      <c r="X1417" s="774"/>
      <c r="Y1417" s="774"/>
      <c r="Z1417" s="774"/>
      <c r="AA1417" s="774"/>
      <c r="AB1417" s="774"/>
    </row>
    <row r="1418">
      <c r="A1418" s="778" t="s">
        <v>75</v>
      </c>
      <c r="B1418" s="779">
        <f t="shared" ref="B1418:G1418" si="671"> SUM(B1419, B1420, B1421, B1422,B1423,B1424,B1425,B1426,B1427,B1428,B1429,B1430)</f>
        <v>44</v>
      </c>
      <c r="C1418" s="779">
        <f t="shared" si="671"/>
        <v>44</v>
      </c>
      <c r="D1418" s="779">
        <f t="shared" si="671"/>
        <v>24</v>
      </c>
      <c r="E1418" s="779">
        <f t="shared" si="671"/>
        <v>34</v>
      </c>
      <c r="F1418" s="779">
        <f t="shared" si="671"/>
        <v>2</v>
      </c>
      <c r="G1418" s="779">
        <f t="shared" si="671"/>
        <v>23</v>
      </c>
      <c r="H1418" s="780">
        <f t="shared" ref="H1418:H1443" si="672">SUM(B1418:G1418)</f>
        <v>171</v>
      </c>
      <c r="I1418" s="779">
        <v>0.0</v>
      </c>
      <c r="J1418" s="773"/>
      <c r="K1418" s="778" t="s">
        <v>75</v>
      </c>
      <c r="L1418" s="779"/>
      <c r="M1418" s="779"/>
      <c r="N1418" s="779"/>
      <c r="O1418" s="779"/>
      <c r="P1418" s="779"/>
      <c r="Q1418" s="774"/>
      <c r="R1418" s="774"/>
      <c r="S1418" s="774"/>
      <c r="T1418" s="774"/>
      <c r="U1418" s="774"/>
      <c r="V1418" s="774"/>
      <c r="W1418" s="774"/>
      <c r="X1418" s="774"/>
      <c r="Y1418" s="774"/>
      <c r="Z1418" s="774"/>
      <c r="AA1418" s="774"/>
      <c r="AB1418" s="774"/>
    </row>
    <row r="1419">
      <c r="A1419" s="829" t="s">
        <v>134</v>
      </c>
      <c r="B1419" s="782">
        <v>7.0</v>
      </c>
      <c r="C1419" s="782">
        <v>8.0</v>
      </c>
      <c r="D1419" s="782">
        <v>0.0</v>
      </c>
      <c r="E1419" s="782">
        <v>7.0</v>
      </c>
      <c r="F1419" s="782">
        <v>0.0</v>
      </c>
      <c r="G1419" s="782">
        <v>14.0</v>
      </c>
      <c r="H1419" s="783">
        <f t="shared" si="672"/>
        <v>36</v>
      </c>
      <c r="I1419" s="784">
        <f>sum(H1419:H1421)</f>
        <v>46</v>
      </c>
      <c r="J1419" s="33" t="s">
        <v>206</v>
      </c>
      <c r="K1419" s="829" t="s">
        <v>134</v>
      </c>
      <c r="L1419" s="786">
        <v>47.0</v>
      </c>
      <c r="M1419" s="784">
        <f>(L1419-H1419)</f>
        <v>11</v>
      </c>
      <c r="N1419" s="782">
        <v>30.0</v>
      </c>
      <c r="O1419" s="784">
        <f t="shared" ref="O1419:O1420" si="673">sum(M1419,N1419)</f>
        <v>41</v>
      </c>
      <c r="P1419" s="786"/>
      <c r="Q1419" s="787"/>
      <c r="R1419" s="774"/>
      <c r="S1419" s="774"/>
      <c r="T1419" s="774"/>
      <c r="U1419" s="774"/>
      <c r="V1419" s="774"/>
      <c r="W1419" s="774"/>
      <c r="X1419" s="774"/>
      <c r="Y1419" s="774"/>
      <c r="Z1419" s="774"/>
      <c r="AA1419" s="774"/>
      <c r="AB1419" s="774"/>
    </row>
    <row r="1420">
      <c r="A1420" s="788" t="s">
        <v>77</v>
      </c>
      <c r="B1420" s="789">
        <v>0.0</v>
      </c>
      <c r="C1420" s="790">
        <v>0.0</v>
      </c>
      <c r="D1420" s="790">
        <v>0.0</v>
      </c>
      <c r="E1420" s="790">
        <v>0.0</v>
      </c>
      <c r="F1420" s="790">
        <v>0.0</v>
      </c>
      <c r="G1420" s="796">
        <v>0.0</v>
      </c>
      <c r="H1420" s="791">
        <f t="shared" si="672"/>
        <v>0</v>
      </c>
      <c r="I1420" s="306">
        <f>(I1419/60)</f>
        <v>0.7666666667</v>
      </c>
      <c r="J1420" s="33" t="s">
        <v>206</v>
      </c>
      <c r="K1420" s="788" t="s">
        <v>77</v>
      </c>
      <c r="L1420" s="789">
        <v>10.0</v>
      </c>
      <c r="M1420" s="793">
        <f>(L1420-H1420-H1421)</f>
        <v>0</v>
      </c>
      <c r="N1420" s="790">
        <v>20.0</v>
      </c>
      <c r="O1420" s="792">
        <f t="shared" si="673"/>
        <v>20</v>
      </c>
      <c r="P1420" s="793"/>
      <c r="Q1420" s="774"/>
      <c r="R1420" s="774"/>
      <c r="S1420" s="774"/>
      <c r="T1420" s="774"/>
      <c r="U1420" s="774"/>
      <c r="V1420" s="774"/>
      <c r="W1420" s="774"/>
      <c r="X1420" s="774"/>
      <c r="Y1420" s="774"/>
      <c r="Z1420" s="774"/>
      <c r="AA1420" s="774"/>
      <c r="AB1420" s="774"/>
    </row>
    <row r="1421">
      <c r="A1421" s="788" t="s">
        <v>78</v>
      </c>
      <c r="B1421" s="789">
        <v>7.0</v>
      </c>
      <c r="C1421" s="790">
        <v>2.0</v>
      </c>
      <c r="D1421" s="790">
        <v>0.0</v>
      </c>
      <c r="E1421" s="790">
        <v>1.0</v>
      </c>
      <c r="F1421" s="790">
        <v>0.0</v>
      </c>
      <c r="G1421" s="796">
        <v>0.0</v>
      </c>
      <c r="H1421" s="791">
        <f t="shared" si="672"/>
        <v>10</v>
      </c>
      <c r="I1421" s="792"/>
      <c r="J1421" s="785" t="s">
        <v>206</v>
      </c>
      <c r="K1421" s="788" t="s">
        <v>78</v>
      </c>
      <c r="L1421" s="793" t="s">
        <v>79</v>
      </c>
      <c r="M1421" s="792" t="s">
        <v>79</v>
      </c>
      <c r="N1421" s="790">
        <v>0.0</v>
      </c>
      <c r="O1421" s="792" t="s">
        <v>79</v>
      </c>
      <c r="P1421" s="793"/>
      <c r="Q1421" s="774"/>
      <c r="R1421" s="774"/>
      <c r="S1421" s="774"/>
      <c r="T1421" s="774"/>
      <c r="U1421" s="774"/>
      <c r="V1421" s="774"/>
      <c r="W1421" s="774"/>
      <c r="X1421" s="774"/>
      <c r="Y1421" s="774"/>
      <c r="Z1421" s="774"/>
      <c r="AA1421" s="774"/>
      <c r="AB1421" s="774"/>
    </row>
    <row r="1422">
      <c r="A1422" s="829" t="s">
        <v>199</v>
      </c>
      <c r="B1422" s="786">
        <v>17.0</v>
      </c>
      <c r="C1422" s="786">
        <v>20.0</v>
      </c>
      <c r="D1422" s="786">
        <v>12.0</v>
      </c>
      <c r="E1422" s="786">
        <v>13.0</v>
      </c>
      <c r="F1422" s="786">
        <v>0.0</v>
      </c>
      <c r="G1422" s="782">
        <v>0.0</v>
      </c>
      <c r="H1422" s="783">
        <f t="shared" si="672"/>
        <v>62</v>
      </c>
      <c r="I1422" s="784">
        <f>sum(H1422:H1424)</f>
        <v>72</v>
      </c>
      <c r="J1422" s="794" t="s">
        <v>206</v>
      </c>
      <c r="K1422" s="829" t="s">
        <v>199</v>
      </c>
      <c r="L1422" s="786">
        <v>90.0</v>
      </c>
      <c r="M1422" s="784">
        <f>(L1422-H1422)</f>
        <v>28</v>
      </c>
      <c r="N1422" s="782">
        <v>120.0</v>
      </c>
      <c r="O1422" s="784">
        <f t="shared" ref="O1422:O1423" si="674">sum(M1422,N1422)</f>
        <v>148</v>
      </c>
      <c r="P1422" s="786"/>
      <c r="Q1422" s="774"/>
      <c r="R1422" s="774"/>
      <c r="S1422" s="774"/>
      <c r="T1422" s="774"/>
      <c r="U1422" s="774"/>
      <c r="V1422" s="774"/>
      <c r="W1422" s="774"/>
      <c r="X1422" s="774"/>
      <c r="Y1422" s="774"/>
      <c r="Z1422" s="774"/>
      <c r="AA1422" s="774"/>
      <c r="AB1422" s="774"/>
    </row>
    <row r="1423">
      <c r="A1423" s="788" t="s">
        <v>77</v>
      </c>
      <c r="B1423" s="789">
        <v>0.0</v>
      </c>
      <c r="C1423" s="790">
        <v>0.0</v>
      </c>
      <c r="D1423" s="790">
        <v>0.0</v>
      </c>
      <c r="E1423" s="790">
        <v>0.0</v>
      </c>
      <c r="F1423" s="790">
        <v>0.0</v>
      </c>
      <c r="G1423" s="790">
        <v>0.0</v>
      </c>
      <c r="H1423" s="791">
        <f t="shared" si="672"/>
        <v>0</v>
      </c>
      <c r="I1423" s="306">
        <f>(I1422/60)</f>
        <v>1.2</v>
      </c>
      <c r="J1423" s="794" t="s">
        <v>206</v>
      </c>
      <c r="K1423" s="788" t="s">
        <v>77</v>
      </c>
      <c r="L1423" s="789">
        <v>10.0</v>
      </c>
      <c r="M1423" s="793">
        <f>(L1423-H1423-H1424)</f>
        <v>0</v>
      </c>
      <c r="N1423" s="790">
        <v>30.0</v>
      </c>
      <c r="O1423" s="792">
        <f t="shared" si="674"/>
        <v>30</v>
      </c>
      <c r="P1423" s="792"/>
      <c r="Q1423" s="787"/>
      <c r="R1423" s="774"/>
      <c r="S1423" s="774"/>
      <c r="T1423" s="774"/>
      <c r="U1423" s="774"/>
      <c r="V1423" s="774"/>
      <c r="W1423" s="774"/>
      <c r="X1423" s="774"/>
      <c r="Y1423" s="774"/>
      <c r="Z1423" s="774"/>
      <c r="AA1423" s="774"/>
      <c r="AB1423" s="774"/>
    </row>
    <row r="1424">
      <c r="A1424" s="788" t="s">
        <v>78</v>
      </c>
      <c r="B1424" s="789">
        <v>4.0</v>
      </c>
      <c r="C1424" s="790">
        <v>6.0</v>
      </c>
      <c r="D1424" s="790">
        <v>0.0</v>
      </c>
      <c r="E1424" s="790">
        <v>0.0</v>
      </c>
      <c r="F1424" s="790">
        <v>0.0</v>
      </c>
      <c r="G1424" s="790">
        <v>0.0</v>
      </c>
      <c r="H1424" s="791">
        <f t="shared" si="672"/>
        <v>10</v>
      </c>
      <c r="I1424" s="792"/>
      <c r="J1424" s="794" t="s">
        <v>206</v>
      </c>
      <c r="K1424" s="788" t="s">
        <v>78</v>
      </c>
      <c r="L1424" s="793" t="s">
        <v>79</v>
      </c>
      <c r="M1424" s="792" t="s">
        <v>79</v>
      </c>
      <c r="N1424" s="790">
        <v>0.0</v>
      </c>
      <c r="O1424" s="792" t="s">
        <v>79</v>
      </c>
      <c r="P1424" s="792"/>
      <c r="Q1424" s="787"/>
      <c r="R1424" s="774"/>
      <c r="S1424" s="774"/>
      <c r="T1424" s="774"/>
      <c r="U1424" s="774"/>
      <c r="V1424" s="774"/>
      <c r="W1424" s="774"/>
      <c r="X1424" s="774"/>
      <c r="Y1424" s="774"/>
      <c r="Z1424" s="774"/>
      <c r="AA1424" s="774"/>
      <c r="AB1424" s="774"/>
    </row>
    <row r="1425">
      <c r="A1425" s="830" t="s">
        <v>230</v>
      </c>
      <c r="B1425" s="782">
        <v>8.0</v>
      </c>
      <c r="C1425" s="782">
        <v>8.0</v>
      </c>
      <c r="D1425" s="782">
        <v>9.0</v>
      </c>
      <c r="E1425" s="782">
        <v>9.0</v>
      </c>
      <c r="F1425" s="782">
        <v>1.0</v>
      </c>
      <c r="G1425" s="782">
        <v>9.0</v>
      </c>
      <c r="H1425" s="783">
        <f t="shared" si="672"/>
        <v>44</v>
      </c>
      <c r="I1425" s="784">
        <f>sum(H1425:H1427)</f>
        <v>46</v>
      </c>
      <c r="J1425" s="794" t="s">
        <v>206</v>
      </c>
      <c r="K1425" s="830" t="s">
        <v>230</v>
      </c>
      <c r="L1425" s="786">
        <v>61.0</v>
      </c>
      <c r="M1425" s="784">
        <f>(L1425-H1425)</f>
        <v>17</v>
      </c>
      <c r="N1425" s="782">
        <v>30.0</v>
      </c>
      <c r="O1425" s="784">
        <f t="shared" ref="O1425:O1426" si="675">sum(M1425,N1425)</f>
        <v>47</v>
      </c>
      <c r="P1425" s="786"/>
      <c r="Q1425" s="787"/>
      <c r="R1425" s="774"/>
      <c r="S1425" s="774"/>
      <c r="T1425" s="774"/>
      <c r="U1425" s="774"/>
      <c r="V1425" s="774"/>
      <c r="W1425" s="774"/>
      <c r="X1425" s="774"/>
      <c r="Y1425" s="774"/>
      <c r="Z1425" s="774"/>
      <c r="AA1425" s="774"/>
      <c r="AB1425" s="774"/>
    </row>
    <row r="1426">
      <c r="A1426" s="788" t="s">
        <v>77</v>
      </c>
      <c r="B1426" s="789">
        <v>0.0</v>
      </c>
      <c r="C1426" s="790">
        <v>0.0</v>
      </c>
      <c r="D1426" s="790">
        <v>0.0</v>
      </c>
      <c r="E1426" s="790">
        <v>0.0</v>
      </c>
      <c r="F1426" s="790">
        <v>0.0</v>
      </c>
      <c r="G1426" s="796">
        <v>0.0</v>
      </c>
      <c r="H1426" s="791">
        <f t="shared" si="672"/>
        <v>0</v>
      </c>
      <c r="I1426" s="306">
        <f>(I1425/60)</f>
        <v>0.7666666667</v>
      </c>
      <c r="J1426" s="794" t="s">
        <v>206</v>
      </c>
      <c r="K1426" s="788" t="s">
        <v>77</v>
      </c>
      <c r="L1426" s="789">
        <v>11.0</v>
      </c>
      <c r="M1426" s="793">
        <f>(L1426-H1426-H1427)</f>
        <v>9</v>
      </c>
      <c r="N1426" s="790">
        <v>0.0</v>
      </c>
      <c r="O1426" s="792">
        <f t="shared" si="675"/>
        <v>9</v>
      </c>
      <c r="P1426" s="793"/>
      <c r="Q1426" s="787"/>
      <c r="R1426" s="774"/>
      <c r="S1426" s="774"/>
      <c r="T1426" s="774"/>
      <c r="U1426" s="774"/>
      <c r="V1426" s="774"/>
      <c r="W1426" s="774"/>
      <c r="X1426" s="774"/>
      <c r="Y1426" s="774"/>
      <c r="Z1426" s="774"/>
      <c r="AA1426" s="774"/>
      <c r="AB1426" s="774"/>
    </row>
    <row r="1427">
      <c r="A1427" s="788" t="s">
        <v>78</v>
      </c>
      <c r="B1427" s="789">
        <v>0.0</v>
      </c>
      <c r="C1427" s="790">
        <v>0.0</v>
      </c>
      <c r="D1427" s="790">
        <v>0.0</v>
      </c>
      <c r="E1427" s="790">
        <v>2.0</v>
      </c>
      <c r="F1427" s="790">
        <v>0.0</v>
      </c>
      <c r="G1427" s="796">
        <v>0.0</v>
      </c>
      <c r="H1427" s="791">
        <f t="shared" si="672"/>
        <v>2</v>
      </c>
      <c r="I1427" s="792"/>
      <c r="J1427" s="794" t="s">
        <v>206</v>
      </c>
      <c r="K1427" s="788" t="s">
        <v>78</v>
      </c>
      <c r="L1427" s="793" t="s">
        <v>79</v>
      </c>
      <c r="M1427" s="792" t="s">
        <v>79</v>
      </c>
      <c r="N1427" s="790">
        <v>0.0</v>
      </c>
      <c r="O1427" s="792" t="s">
        <v>79</v>
      </c>
      <c r="P1427" s="793"/>
      <c r="Q1427" s="787"/>
      <c r="R1427" s="774"/>
      <c r="S1427" s="774"/>
      <c r="T1427" s="774"/>
      <c r="U1427" s="774"/>
      <c r="V1427" s="774"/>
      <c r="W1427" s="774"/>
      <c r="X1427" s="774"/>
      <c r="Y1427" s="774"/>
      <c r="Z1427" s="774"/>
      <c r="AA1427" s="774"/>
      <c r="AB1427" s="774"/>
    </row>
    <row r="1428">
      <c r="A1428" s="830" t="s">
        <v>200</v>
      </c>
      <c r="B1428" s="782">
        <v>1.0</v>
      </c>
      <c r="C1428" s="782">
        <v>0.0</v>
      </c>
      <c r="D1428" s="782">
        <v>3.0</v>
      </c>
      <c r="E1428" s="782">
        <v>2.0</v>
      </c>
      <c r="F1428" s="782">
        <v>1.0</v>
      </c>
      <c r="G1428" s="782">
        <v>0.0</v>
      </c>
      <c r="H1428" s="783">
        <f t="shared" si="672"/>
        <v>7</v>
      </c>
      <c r="I1428" s="784">
        <f>sum(H1428:H1430)</f>
        <v>7</v>
      </c>
      <c r="J1428" s="920" t="s">
        <v>206</v>
      </c>
      <c r="K1428" s="830" t="s">
        <v>200</v>
      </c>
      <c r="L1428" s="786">
        <v>27.0</v>
      </c>
      <c r="M1428" s="784">
        <f>(L1428-H1428)</f>
        <v>20</v>
      </c>
      <c r="N1428" s="782">
        <v>10.0</v>
      </c>
      <c r="O1428" s="784">
        <f t="shared" ref="O1428:O1429" si="676">sum(M1428,N1428)</f>
        <v>30</v>
      </c>
      <c r="P1428" s="786"/>
      <c r="Q1428" s="774"/>
      <c r="R1428" s="774"/>
      <c r="S1428" s="774"/>
      <c r="T1428" s="774"/>
      <c r="U1428" s="774"/>
      <c r="V1428" s="774"/>
      <c r="W1428" s="774"/>
      <c r="X1428" s="774"/>
      <c r="Y1428" s="774"/>
      <c r="Z1428" s="774"/>
      <c r="AA1428" s="774"/>
      <c r="AB1428" s="774"/>
    </row>
    <row r="1429">
      <c r="A1429" s="788" t="s">
        <v>77</v>
      </c>
      <c r="B1429" s="789">
        <v>0.0</v>
      </c>
      <c r="C1429" s="790">
        <v>0.0</v>
      </c>
      <c r="D1429" s="790">
        <v>0.0</v>
      </c>
      <c r="E1429" s="790">
        <v>0.0</v>
      </c>
      <c r="F1429" s="790">
        <v>0.0</v>
      </c>
      <c r="G1429" s="796">
        <v>0.0</v>
      </c>
      <c r="H1429" s="791">
        <f t="shared" si="672"/>
        <v>0</v>
      </c>
      <c r="I1429" s="306">
        <f>(I1428/60)</f>
        <v>0.1166666667</v>
      </c>
      <c r="J1429" s="920" t="s">
        <v>206</v>
      </c>
      <c r="K1429" s="788" t="s">
        <v>77</v>
      </c>
      <c r="L1429" s="789">
        <v>0.0</v>
      </c>
      <c r="M1429" s="793">
        <f>(L1429-H1429-H1430)</f>
        <v>0</v>
      </c>
      <c r="N1429" s="790">
        <v>8.0</v>
      </c>
      <c r="O1429" s="792">
        <f t="shared" si="676"/>
        <v>8</v>
      </c>
      <c r="P1429" s="793"/>
      <c r="Q1429" s="774"/>
      <c r="R1429" s="774"/>
      <c r="S1429" s="774"/>
      <c r="T1429" s="774"/>
      <c r="U1429" s="774"/>
      <c r="V1429" s="774"/>
      <c r="W1429" s="774"/>
      <c r="X1429" s="774"/>
      <c r="Y1429" s="774"/>
      <c r="Z1429" s="774"/>
      <c r="AA1429" s="774"/>
      <c r="AB1429" s="774"/>
    </row>
    <row r="1430">
      <c r="A1430" s="788" t="s">
        <v>78</v>
      </c>
      <c r="B1430" s="789">
        <v>0.0</v>
      </c>
      <c r="C1430" s="790">
        <v>0.0</v>
      </c>
      <c r="D1430" s="790">
        <v>0.0</v>
      </c>
      <c r="E1430" s="790">
        <v>0.0</v>
      </c>
      <c r="F1430" s="790">
        <v>0.0</v>
      </c>
      <c r="G1430" s="796">
        <v>0.0</v>
      </c>
      <c r="H1430" s="791">
        <f t="shared" si="672"/>
        <v>0</v>
      </c>
      <c r="I1430" s="792"/>
      <c r="J1430" s="785" t="s">
        <v>206</v>
      </c>
      <c r="K1430" s="788" t="s">
        <v>78</v>
      </c>
      <c r="L1430" s="793" t="s">
        <v>79</v>
      </c>
      <c r="M1430" s="792" t="s">
        <v>79</v>
      </c>
      <c r="N1430" s="790">
        <v>0.0</v>
      </c>
      <c r="O1430" s="792" t="s">
        <v>79</v>
      </c>
      <c r="P1430" s="793"/>
      <c r="Q1430" s="774"/>
      <c r="R1430" s="774"/>
      <c r="S1430" s="774"/>
      <c r="T1430" s="774"/>
      <c r="U1430" s="774"/>
      <c r="V1430" s="774"/>
      <c r="W1430" s="774"/>
      <c r="X1430" s="774"/>
      <c r="Y1430" s="774"/>
      <c r="Z1430" s="774"/>
      <c r="AA1430" s="774"/>
      <c r="AB1430" s="774"/>
    </row>
    <row r="1431">
      <c r="A1431" s="778" t="s">
        <v>268</v>
      </c>
      <c r="B1431" s="779">
        <f t="shared" ref="B1431:G1431" si="677"> sum(B1432, B1433, B1434, B1435,B1436,B1437,B1438,B1439,B1440,B1441,B1442,B1443)</f>
        <v>11</v>
      </c>
      <c r="C1431" s="779">
        <f t="shared" si="677"/>
        <v>8</v>
      </c>
      <c r="D1431" s="779">
        <f t="shared" si="677"/>
        <v>9</v>
      </c>
      <c r="E1431" s="779">
        <f t="shared" si="677"/>
        <v>11</v>
      </c>
      <c r="F1431" s="779">
        <f t="shared" si="677"/>
        <v>0</v>
      </c>
      <c r="G1431" s="779">
        <f t="shared" si="677"/>
        <v>1</v>
      </c>
      <c r="H1431" s="780">
        <f t="shared" si="672"/>
        <v>40</v>
      </c>
      <c r="I1431" s="779">
        <v>0.0</v>
      </c>
      <c r="J1431" s="773"/>
      <c r="K1431" s="778" t="s">
        <v>268</v>
      </c>
      <c r="L1431" s="779"/>
      <c r="M1431" s="779"/>
      <c r="N1431" s="779"/>
      <c r="O1431" s="779"/>
      <c r="P1431" s="779"/>
      <c r="Q1431" s="774"/>
      <c r="R1431" s="774"/>
      <c r="S1431" s="774"/>
      <c r="T1431" s="774"/>
      <c r="U1431" s="774"/>
      <c r="V1431" s="774"/>
      <c r="W1431" s="774"/>
      <c r="X1431" s="774"/>
      <c r="Y1431" s="774"/>
      <c r="Z1431" s="774"/>
      <c r="AA1431" s="774"/>
      <c r="AB1431" s="774"/>
    </row>
    <row r="1432">
      <c r="A1432" s="795" t="s">
        <v>346</v>
      </c>
      <c r="B1432" s="782">
        <v>5.0</v>
      </c>
      <c r="C1432" s="782">
        <v>5.0</v>
      </c>
      <c r="D1432" s="782">
        <v>2.0</v>
      </c>
      <c r="E1432" s="782">
        <v>0.0</v>
      </c>
      <c r="F1432" s="782">
        <v>0.0</v>
      </c>
      <c r="G1432" s="782">
        <v>0.0</v>
      </c>
      <c r="H1432" s="783">
        <f t="shared" si="672"/>
        <v>12</v>
      </c>
      <c r="I1432" s="784">
        <f>sum(H1432:H1434)</f>
        <v>13</v>
      </c>
      <c r="J1432" s="982" t="s">
        <v>438</v>
      </c>
      <c r="K1432" s="795" t="s">
        <v>346</v>
      </c>
      <c r="L1432" s="786">
        <v>40.0</v>
      </c>
      <c r="M1432" s="784">
        <f>(L1432-H1432)</f>
        <v>28</v>
      </c>
      <c r="N1432" s="782">
        <v>0.0</v>
      </c>
      <c r="O1432" s="784">
        <f t="shared" ref="O1432:O1433" si="678">sum(M1432,N1432)</f>
        <v>28</v>
      </c>
      <c r="P1432" s="786"/>
      <c r="Q1432" s="774"/>
      <c r="R1432" s="774"/>
      <c r="S1432" s="774"/>
      <c r="T1432" s="774"/>
      <c r="U1432" s="774"/>
      <c r="V1432" s="774"/>
      <c r="W1432" s="774"/>
      <c r="X1432" s="774"/>
      <c r="Y1432" s="774"/>
      <c r="Z1432" s="774"/>
      <c r="AA1432" s="774"/>
      <c r="AB1432" s="774"/>
    </row>
    <row r="1433">
      <c r="A1433" s="788" t="s">
        <v>77</v>
      </c>
      <c r="B1433" s="789">
        <v>0.0</v>
      </c>
      <c r="C1433" s="790">
        <v>0.0</v>
      </c>
      <c r="D1433" s="790">
        <v>0.0</v>
      </c>
      <c r="E1433" s="790">
        <v>0.0</v>
      </c>
      <c r="F1433" s="790">
        <v>0.0</v>
      </c>
      <c r="G1433" s="796">
        <v>0.0</v>
      </c>
      <c r="H1433" s="791">
        <f t="shared" si="672"/>
        <v>0</v>
      </c>
      <c r="I1433" s="306">
        <f>(I1432/60)</f>
        <v>0.2166666667</v>
      </c>
      <c r="J1433" s="33" t="s">
        <v>79</v>
      </c>
      <c r="K1433" s="788" t="s">
        <v>77</v>
      </c>
      <c r="L1433" s="789">
        <v>5.0</v>
      </c>
      <c r="M1433" s="793">
        <f>(L1433-H1433-H1434)</f>
        <v>4</v>
      </c>
      <c r="N1433" s="790">
        <v>0.0</v>
      </c>
      <c r="O1433" s="792">
        <f t="shared" si="678"/>
        <v>4</v>
      </c>
      <c r="P1433" s="792"/>
      <c r="Q1433" s="774"/>
      <c r="R1433" s="774"/>
      <c r="S1433" s="774"/>
      <c r="T1433" s="774"/>
      <c r="U1433" s="774"/>
      <c r="V1433" s="774"/>
      <c r="W1433" s="774"/>
      <c r="X1433" s="774"/>
      <c r="Y1433" s="774"/>
      <c r="Z1433" s="774"/>
      <c r="AA1433" s="774"/>
      <c r="AB1433" s="774"/>
    </row>
    <row r="1434">
      <c r="A1434" s="788" t="s">
        <v>78</v>
      </c>
      <c r="B1434" s="789">
        <v>1.0</v>
      </c>
      <c r="C1434" s="790">
        <v>0.0</v>
      </c>
      <c r="D1434" s="790">
        <v>0.0</v>
      </c>
      <c r="E1434" s="790">
        <v>0.0</v>
      </c>
      <c r="F1434" s="790">
        <v>0.0</v>
      </c>
      <c r="G1434" s="796">
        <v>0.0</v>
      </c>
      <c r="H1434" s="791">
        <f t="shared" si="672"/>
        <v>1</v>
      </c>
      <c r="I1434" s="792"/>
      <c r="J1434" s="33" t="s">
        <v>206</v>
      </c>
      <c r="K1434" s="788" t="s">
        <v>78</v>
      </c>
      <c r="L1434" s="793" t="s">
        <v>79</v>
      </c>
      <c r="M1434" s="792" t="s">
        <v>79</v>
      </c>
      <c r="N1434" s="790" t="s">
        <v>79</v>
      </c>
      <c r="O1434" s="792" t="s">
        <v>79</v>
      </c>
      <c r="P1434" s="792"/>
      <c r="Q1434" s="774"/>
      <c r="R1434" s="774"/>
      <c r="S1434" s="774"/>
      <c r="T1434" s="774"/>
      <c r="U1434" s="774"/>
      <c r="V1434" s="774"/>
      <c r="W1434" s="774"/>
      <c r="X1434" s="774"/>
      <c r="Y1434" s="774"/>
      <c r="Z1434" s="774"/>
      <c r="AA1434" s="774"/>
      <c r="AB1434" s="774"/>
    </row>
    <row r="1435">
      <c r="A1435" s="795" t="s">
        <v>344</v>
      </c>
      <c r="B1435" s="786">
        <v>5.0</v>
      </c>
      <c r="C1435" s="786">
        <v>0.0</v>
      </c>
      <c r="D1435" s="786">
        <v>0.0</v>
      </c>
      <c r="E1435" s="786">
        <v>0.0</v>
      </c>
      <c r="F1435" s="786">
        <v>0.0</v>
      </c>
      <c r="G1435" s="782">
        <v>0.0</v>
      </c>
      <c r="H1435" s="783">
        <f t="shared" si="672"/>
        <v>5</v>
      </c>
      <c r="I1435" s="784">
        <f>sum(H1435:H1437)</f>
        <v>5</v>
      </c>
      <c r="J1435" s="18" t="s">
        <v>79</v>
      </c>
      <c r="K1435" s="795" t="s">
        <v>344</v>
      </c>
      <c r="L1435" s="786">
        <v>32.0</v>
      </c>
      <c r="M1435" s="784">
        <f>(L1435-H1435)</f>
        <v>27</v>
      </c>
      <c r="N1435" s="782">
        <v>0.0</v>
      </c>
      <c r="O1435" s="784">
        <f t="shared" ref="O1435:O1436" si="679">sum(M1435,N1435)</f>
        <v>27</v>
      </c>
      <c r="P1435" s="784"/>
      <c r="Q1435" s="774"/>
      <c r="R1435" s="774"/>
      <c r="S1435" s="774"/>
      <c r="T1435" s="774"/>
      <c r="U1435" s="774"/>
      <c r="V1435" s="774"/>
      <c r="W1435" s="774"/>
      <c r="X1435" s="774"/>
      <c r="Y1435" s="774"/>
      <c r="Z1435" s="774"/>
      <c r="AA1435" s="774"/>
      <c r="AB1435" s="774"/>
    </row>
    <row r="1436">
      <c r="A1436" s="788" t="s">
        <v>77</v>
      </c>
      <c r="B1436" s="789">
        <v>0.0</v>
      </c>
      <c r="C1436" s="790">
        <v>0.0</v>
      </c>
      <c r="D1436" s="790">
        <v>0.0</v>
      </c>
      <c r="E1436" s="790">
        <v>0.0</v>
      </c>
      <c r="F1436" s="790">
        <v>0.0</v>
      </c>
      <c r="G1436" s="790">
        <v>0.0</v>
      </c>
      <c r="H1436" s="791">
        <f t="shared" si="672"/>
        <v>0</v>
      </c>
      <c r="I1436" s="306">
        <f>(I1435/60)</f>
        <v>0.08333333333</v>
      </c>
      <c r="J1436" s="33" t="s">
        <v>79</v>
      </c>
      <c r="K1436" s="788" t="s">
        <v>77</v>
      </c>
      <c r="L1436" s="789">
        <v>3.0</v>
      </c>
      <c r="M1436" s="793">
        <f>(L1436-H1436-H1437)</f>
        <v>3</v>
      </c>
      <c r="N1436" s="790">
        <v>0.0</v>
      </c>
      <c r="O1436" s="792">
        <f t="shared" si="679"/>
        <v>3</v>
      </c>
      <c r="P1436" s="793"/>
      <c r="Q1436" s="774"/>
      <c r="R1436" s="774"/>
      <c r="S1436" s="774"/>
      <c r="T1436" s="774"/>
      <c r="U1436" s="774"/>
      <c r="V1436" s="774"/>
      <c r="W1436" s="774"/>
      <c r="X1436" s="774"/>
      <c r="Y1436" s="774"/>
      <c r="Z1436" s="774"/>
      <c r="AA1436" s="774"/>
      <c r="AB1436" s="774"/>
    </row>
    <row r="1437">
      <c r="A1437" s="788" t="s">
        <v>78</v>
      </c>
      <c r="B1437" s="789">
        <v>0.0</v>
      </c>
      <c r="C1437" s="790">
        <v>0.0</v>
      </c>
      <c r="D1437" s="790">
        <v>0.0</v>
      </c>
      <c r="E1437" s="790">
        <v>0.0</v>
      </c>
      <c r="F1437" s="790">
        <v>0.0</v>
      </c>
      <c r="G1437" s="790">
        <v>0.0</v>
      </c>
      <c r="H1437" s="791">
        <f t="shared" si="672"/>
        <v>0</v>
      </c>
      <c r="I1437" s="792"/>
      <c r="J1437" s="33" t="s">
        <v>206</v>
      </c>
      <c r="K1437" s="788" t="s">
        <v>78</v>
      </c>
      <c r="L1437" s="789">
        <v>0.0</v>
      </c>
      <c r="M1437" s="792" t="s">
        <v>79</v>
      </c>
      <c r="N1437" s="790" t="s">
        <v>79</v>
      </c>
      <c r="O1437" s="792" t="s">
        <v>79</v>
      </c>
      <c r="P1437" s="793"/>
      <c r="Q1437" s="774"/>
      <c r="R1437" s="774"/>
      <c r="S1437" s="774"/>
      <c r="T1437" s="774"/>
      <c r="U1437" s="774"/>
      <c r="V1437" s="774"/>
      <c r="W1437" s="774"/>
      <c r="X1437" s="774"/>
      <c r="Y1437" s="774"/>
      <c r="Z1437" s="774"/>
      <c r="AA1437" s="774"/>
      <c r="AB1437" s="774"/>
    </row>
    <row r="1438">
      <c r="A1438" s="795" t="s">
        <v>439</v>
      </c>
      <c r="B1438" s="782">
        <v>0.0</v>
      </c>
      <c r="C1438" s="782">
        <v>2.0</v>
      </c>
      <c r="D1438" s="782">
        <v>6.0</v>
      </c>
      <c r="E1438" s="782">
        <v>9.0</v>
      </c>
      <c r="F1438" s="782">
        <v>0.0</v>
      </c>
      <c r="G1438" s="782">
        <v>1.0</v>
      </c>
      <c r="H1438" s="783">
        <f t="shared" si="672"/>
        <v>18</v>
      </c>
      <c r="I1438" s="784">
        <f>sum(H1438:H1440)</f>
        <v>22</v>
      </c>
      <c r="J1438" s="920" t="s">
        <v>206</v>
      </c>
      <c r="K1438" s="795" t="s">
        <v>439</v>
      </c>
      <c r="L1438" s="786">
        <v>40.0</v>
      </c>
      <c r="M1438" s="784">
        <f>(L1438-H1438)</f>
        <v>22</v>
      </c>
      <c r="N1438" s="782">
        <v>20.0</v>
      </c>
      <c r="O1438" s="784">
        <f t="shared" ref="O1438:O1439" si="680">sum(M1438,N1438)</f>
        <v>42</v>
      </c>
      <c r="P1438" s="786"/>
      <c r="Q1438" s="774"/>
      <c r="R1438" s="774"/>
      <c r="S1438" s="774"/>
      <c r="T1438" s="774"/>
      <c r="U1438" s="774"/>
      <c r="V1438" s="774"/>
      <c r="W1438" s="774"/>
      <c r="X1438" s="774"/>
      <c r="Y1438" s="774"/>
      <c r="Z1438" s="774"/>
      <c r="AA1438" s="774"/>
      <c r="AB1438" s="774"/>
    </row>
    <row r="1439">
      <c r="A1439" s="788" t="s">
        <v>77</v>
      </c>
      <c r="B1439" s="789">
        <v>0.0</v>
      </c>
      <c r="C1439" s="790">
        <v>1.0</v>
      </c>
      <c r="D1439" s="790">
        <v>0.0</v>
      </c>
      <c r="E1439" s="790">
        <v>0.0</v>
      </c>
      <c r="F1439" s="790">
        <v>0.0</v>
      </c>
      <c r="G1439" s="796">
        <v>0.0</v>
      </c>
      <c r="H1439" s="791">
        <f t="shared" si="672"/>
        <v>1</v>
      </c>
      <c r="I1439" s="306">
        <f>(I1438/60)</f>
        <v>0.3666666667</v>
      </c>
      <c r="J1439" s="920" t="s">
        <v>206</v>
      </c>
      <c r="K1439" s="788" t="s">
        <v>77</v>
      </c>
      <c r="L1439" s="789">
        <v>5.0</v>
      </c>
      <c r="M1439" s="793">
        <f>(L1439-H1439-H1440)</f>
        <v>1</v>
      </c>
      <c r="N1439" s="790">
        <v>8.0</v>
      </c>
      <c r="O1439" s="792">
        <f t="shared" si="680"/>
        <v>9</v>
      </c>
      <c r="P1439" s="793"/>
      <c r="Q1439" s="774"/>
      <c r="R1439" s="774"/>
      <c r="S1439" s="774"/>
      <c r="T1439" s="774"/>
      <c r="U1439" s="774"/>
      <c r="V1439" s="774"/>
      <c r="W1439" s="774"/>
      <c r="X1439" s="774"/>
      <c r="Y1439" s="774"/>
      <c r="Z1439" s="774"/>
      <c r="AA1439" s="774"/>
      <c r="AB1439" s="774"/>
    </row>
    <row r="1440">
      <c r="A1440" s="788" t="s">
        <v>78</v>
      </c>
      <c r="B1440" s="789">
        <v>0.0</v>
      </c>
      <c r="C1440" s="790">
        <v>0.0</v>
      </c>
      <c r="D1440" s="790">
        <v>1.0</v>
      </c>
      <c r="E1440" s="790">
        <v>2.0</v>
      </c>
      <c r="F1440" s="790">
        <v>0.0</v>
      </c>
      <c r="G1440" s="796">
        <v>0.0</v>
      </c>
      <c r="H1440" s="791">
        <f t="shared" si="672"/>
        <v>3</v>
      </c>
      <c r="I1440" s="792"/>
      <c r="J1440" s="794" t="s">
        <v>206</v>
      </c>
      <c r="K1440" s="788" t="s">
        <v>78</v>
      </c>
      <c r="L1440" s="793" t="s">
        <v>79</v>
      </c>
      <c r="M1440" s="792" t="s">
        <v>79</v>
      </c>
      <c r="N1440" s="790"/>
      <c r="O1440" s="792" t="s">
        <v>79</v>
      </c>
      <c r="P1440" s="793"/>
      <c r="Q1440" s="774"/>
      <c r="R1440" s="774"/>
      <c r="S1440" s="774"/>
      <c r="T1440" s="774"/>
      <c r="U1440" s="774"/>
      <c r="V1440" s="774"/>
      <c r="W1440" s="774"/>
      <c r="X1440" s="774"/>
      <c r="Y1440" s="774"/>
      <c r="Z1440" s="774"/>
      <c r="AA1440" s="774"/>
      <c r="AB1440" s="774"/>
    </row>
    <row r="1441">
      <c r="A1441" s="795"/>
      <c r="B1441" s="782"/>
      <c r="C1441" s="782"/>
      <c r="D1441" s="782"/>
      <c r="E1441" s="782"/>
      <c r="F1441" s="782"/>
      <c r="G1441" s="782"/>
      <c r="H1441" s="783">
        <f t="shared" si="672"/>
        <v>0</v>
      </c>
      <c r="I1441" s="784">
        <f>sum(H1441:H1443)</f>
        <v>0</v>
      </c>
      <c r="J1441" s="794"/>
      <c r="K1441" s="795"/>
      <c r="L1441" s="786">
        <v>40.0</v>
      </c>
      <c r="M1441" s="784">
        <f>(L1441-H1441)</f>
        <v>40</v>
      </c>
      <c r="N1441" s="782"/>
      <c r="O1441" s="784">
        <f t="shared" ref="O1441:O1442" si="681">sum(M1441,N1441)</f>
        <v>40</v>
      </c>
      <c r="P1441" s="784"/>
      <c r="Q1441" s="774"/>
      <c r="R1441" s="774"/>
      <c r="S1441" s="774"/>
      <c r="T1441" s="774"/>
      <c r="U1441" s="774"/>
      <c r="V1441" s="774"/>
      <c r="W1441" s="774"/>
      <c r="X1441" s="774"/>
      <c r="Y1441" s="774"/>
      <c r="Z1441" s="774"/>
      <c r="AA1441" s="774"/>
      <c r="AB1441" s="774"/>
    </row>
    <row r="1442">
      <c r="A1442" s="788" t="s">
        <v>77</v>
      </c>
      <c r="B1442" s="789"/>
      <c r="C1442" s="790"/>
      <c r="D1442" s="790"/>
      <c r="E1442" s="790"/>
      <c r="F1442" s="790"/>
      <c r="G1442" s="796"/>
      <c r="H1442" s="791">
        <f t="shared" si="672"/>
        <v>0</v>
      </c>
      <c r="I1442" s="306">
        <f>(I1441/60)</f>
        <v>0</v>
      </c>
      <c r="J1442" s="794"/>
      <c r="K1442" s="788" t="s">
        <v>77</v>
      </c>
      <c r="L1442" s="789">
        <v>5.0</v>
      </c>
      <c r="M1442" s="793">
        <f>(L1442-H1442-H1443)</f>
        <v>5</v>
      </c>
      <c r="N1442" s="790"/>
      <c r="O1442" s="792">
        <f t="shared" si="681"/>
        <v>5</v>
      </c>
      <c r="P1442" s="792"/>
      <c r="Q1442" s="774"/>
      <c r="R1442" s="774"/>
      <c r="S1442" s="774"/>
      <c r="T1442" s="774"/>
      <c r="U1442" s="774"/>
      <c r="V1442" s="774"/>
      <c r="W1442" s="774"/>
      <c r="X1442" s="774"/>
      <c r="Y1442" s="774"/>
      <c r="Z1442" s="774"/>
      <c r="AA1442" s="774"/>
      <c r="AB1442" s="774"/>
    </row>
    <row r="1443">
      <c r="A1443" s="788" t="s">
        <v>78</v>
      </c>
      <c r="B1443" s="789"/>
      <c r="C1443" s="790"/>
      <c r="D1443" s="790"/>
      <c r="E1443" s="790"/>
      <c r="F1443" s="790"/>
      <c r="G1443" s="796"/>
      <c r="H1443" s="791">
        <f t="shared" si="672"/>
        <v>0</v>
      </c>
      <c r="I1443" s="792"/>
      <c r="J1443" s="794"/>
      <c r="K1443" s="788" t="s">
        <v>78</v>
      </c>
      <c r="L1443" s="793" t="s">
        <v>79</v>
      </c>
      <c r="M1443" s="792" t="s">
        <v>79</v>
      </c>
      <c r="N1443" s="790"/>
      <c r="O1443" s="792" t="s">
        <v>79</v>
      </c>
      <c r="P1443" s="792"/>
      <c r="Q1443" s="774"/>
      <c r="R1443" s="774"/>
      <c r="S1443" s="774"/>
      <c r="T1443" s="774"/>
      <c r="U1443" s="774"/>
      <c r="V1443" s="774"/>
      <c r="W1443" s="774"/>
      <c r="X1443" s="774"/>
      <c r="Y1443" s="774"/>
      <c r="Z1443" s="774"/>
      <c r="AA1443" s="774"/>
      <c r="AB1443" s="774"/>
    </row>
    <row r="1444">
      <c r="A1444" s="831"/>
      <c r="B1444" s="832"/>
      <c r="C1444" s="832"/>
      <c r="D1444" s="832"/>
      <c r="E1444" s="832"/>
      <c r="F1444" s="832"/>
      <c r="G1444" s="832"/>
      <c r="H1444" s="832"/>
      <c r="I1444" s="832"/>
      <c r="J1444" s="773"/>
      <c r="K1444" s="831"/>
      <c r="L1444" s="798"/>
      <c r="M1444" s="798"/>
      <c r="N1444" s="798"/>
      <c r="O1444" s="798"/>
      <c r="P1444" s="779"/>
      <c r="Q1444" s="774"/>
      <c r="R1444" s="774"/>
      <c r="S1444" s="774"/>
      <c r="T1444" s="774"/>
      <c r="U1444" s="774"/>
      <c r="V1444" s="774"/>
      <c r="W1444" s="774"/>
      <c r="X1444" s="774"/>
      <c r="Y1444" s="774"/>
      <c r="Z1444" s="774"/>
      <c r="AA1444" s="774"/>
      <c r="AB1444" s="774"/>
    </row>
    <row r="1445">
      <c r="A1445" s="833" t="s">
        <v>121</v>
      </c>
      <c r="B1445" s="777">
        <f t="shared" ref="B1445:G1445" si="682">SUM(B1419,B1422, B1425, B1428, B1432,B1435, B1438, B1441)</f>
        <v>43</v>
      </c>
      <c r="C1445" s="777">
        <f t="shared" si="682"/>
        <v>43</v>
      </c>
      <c r="D1445" s="777">
        <f t="shared" si="682"/>
        <v>32</v>
      </c>
      <c r="E1445" s="777">
        <f t="shared" si="682"/>
        <v>40</v>
      </c>
      <c r="F1445" s="777">
        <f t="shared" si="682"/>
        <v>2</v>
      </c>
      <c r="G1445" s="777">
        <f t="shared" si="682"/>
        <v>24</v>
      </c>
      <c r="H1445" s="981">
        <f t="shared" ref="H1445:H1447" si="685">sum(B1445:G1445)</f>
        <v>184</v>
      </c>
      <c r="I1445" s="834"/>
      <c r="J1445" s="773"/>
      <c r="K1445" s="833" t="s">
        <v>121</v>
      </c>
      <c r="L1445" s="777">
        <f t="shared" ref="L1445:O1445" si="683">SUM(L1419,L1422, L1425, L1428, L1432,L1435, L1438, L1441)</f>
        <v>377</v>
      </c>
      <c r="M1445" s="777">
        <f t="shared" si="683"/>
        <v>193</v>
      </c>
      <c r="N1445" s="777">
        <f t="shared" si="683"/>
        <v>210</v>
      </c>
      <c r="O1445" s="777">
        <f t="shared" si="683"/>
        <v>403</v>
      </c>
      <c r="P1445" s="777"/>
      <c r="Q1445" s="774"/>
      <c r="R1445" s="774"/>
      <c r="S1445" s="774"/>
      <c r="T1445" s="774"/>
      <c r="U1445" s="774"/>
      <c r="V1445" s="774"/>
      <c r="W1445" s="774"/>
      <c r="X1445" s="774"/>
      <c r="Y1445" s="774"/>
      <c r="Z1445" s="774"/>
      <c r="AA1445" s="774"/>
      <c r="AB1445" s="774"/>
    </row>
    <row r="1446">
      <c r="A1446" s="833" t="s">
        <v>77</v>
      </c>
      <c r="B1446" s="777">
        <f t="shared" ref="B1446:G1446" si="684">SUM(B1420,B1423, B1426, B1429, B1433,B1436, B1439, B1442)</f>
        <v>0</v>
      </c>
      <c r="C1446" s="777">
        <f t="shared" si="684"/>
        <v>1</v>
      </c>
      <c r="D1446" s="777">
        <f t="shared" si="684"/>
        <v>0</v>
      </c>
      <c r="E1446" s="777">
        <f t="shared" si="684"/>
        <v>0</v>
      </c>
      <c r="F1446" s="777">
        <f t="shared" si="684"/>
        <v>0</v>
      </c>
      <c r="G1446" s="777">
        <f t="shared" si="684"/>
        <v>0</v>
      </c>
      <c r="H1446" s="981">
        <f t="shared" si="685"/>
        <v>1</v>
      </c>
      <c r="I1446" s="834"/>
      <c r="J1446" s="773"/>
      <c r="K1446" s="777" t="s">
        <v>77</v>
      </c>
      <c r="L1446" s="777">
        <f t="shared" ref="L1446:O1446" si="686">SUM(L1420,L1423, L1426, L1429, L1433,L1436, L1439, L1442)</f>
        <v>49</v>
      </c>
      <c r="M1446" s="777">
        <f t="shared" si="686"/>
        <v>22</v>
      </c>
      <c r="N1446" s="777">
        <f t="shared" si="686"/>
        <v>66</v>
      </c>
      <c r="O1446" s="777">
        <f t="shared" si="686"/>
        <v>88</v>
      </c>
      <c r="P1446" s="777"/>
      <c r="Q1446" s="774"/>
      <c r="R1446" s="774"/>
      <c r="S1446" s="774"/>
      <c r="T1446" s="774"/>
      <c r="U1446" s="774"/>
      <c r="V1446" s="774"/>
      <c r="W1446" s="774"/>
      <c r="X1446" s="774"/>
      <c r="Y1446" s="774"/>
      <c r="Z1446" s="774"/>
      <c r="AA1446" s="774"/>
      <c r="AB1446" s="774"/>
    </row>
    <row r="1447">
      <c r="A1447" s="833" t="s">
        <v>78</v>
      </c>
      <c r="B1447" s="777">
        <f t="shared" ref="B1447:G1447" si="687">SUM(B1421,B1424, B1427, B1430, B1434,B1437, B1440, B1443)</f>
        <v>12</v>
      </c>
      <c r="C1447" s="777">
        <f t="shared" si="687"/>
        <v>8</v>
      </c>
      <c r="D1447" s="777">
        <f t="shared" si="687"/>
        <v>1</v>
      </c>
      <c r="E1447" s="777">
        <f t="shared" si="687"/>
        <v>5</v>
      </c>
      <c r="F1447" s="777">
        <f t="shared" si="687"/>
        <v>0</v>
      </c>
      <c r="G1447" s="777">
        <f t="shared" si="687"/>
        <v>0</v>
      </c>
      <c r="H1447" s="981">
        <f t="shared" si="685"/>
        <v>26</v>
      </c>
      <c r="I1447" s="834"/>
      <c r="J1447" s="773"/>
      <c r="K1447" s="777" t="s">
        <v>78</v>
      </c>
      <c r="L1447" s="777">
        <f t="shared" ref="L1447:O1447" si="688">SUM(L1421,L1424, L1427, L1430, L1434,L1437, L1440, L1443)</f>
        <v>0</v>
      </c>
      <c r="M1447" s="777">
        <f t="shared" si="688"/>
        <v>0</v>
      </c>
      <c r="N1447" s="777">
        <f t="shared" si="688"/>
        <v>0</v>
      </c>
      <c r="O1447" s="777">
        <f t="shared" si="688"/>
        <v>0</v>
      </c>
      <c r="P1447" s="777"/>
      <c r="Q1447" s="774"/>
      <c r="R1447" s="774"/>
      <c r="S1447" s="774"/>
      <c r="T1447" s="774"/>
      <c r="U1447" s="774"/>
      <c r="V1447" s="774"/>
      <c r="W1447" s="774"/>
      <c r="X1447" s="774"/>
      <c r="Y1447" s="774"/>
      <c r="Z1447" s="774"/>
      <c r="AA1447" s="774"/>
      <c r="AB1447" s="774"/>
    </row>
    <row r="1448">
      <c r="A1448" s="831" t="s">
        <v>9</v>
      </c>
      <c r="B1448" s="779">
        <f t="shared" ref="B1448:H1448" si="689">sum(B1445:B1447)</f>
        <v>55</v>
      </c>
      <c r="C1448" s="779">
        <f t="shared" si="689"/>
        <v>52</v>
      </c>
      <c r="D1448" s="779">
        <f t="shared" si="689"/>
        <v>33</v>
      </c>
      <c r="E1448" s="779">
        <f t="shared" si="689"/>
        <v>45</v>
      </c>
      <c r="F1448" s="779">
        <f t="shared" si="689"/>
        <v>2</v>
      </c>
      <c r="G1448" s="779">
        <f t="shared" si="689"/>
        <v>24</v>
      </c>
      <c r="H1448" s="779">
        <f t="shared" si="689"/>
        <v>211</v>
      </c>
      <c r="I1448" s="832"/>
      <c r="J1448" s="773"/>
      <c r="K1448" s="835" t="s">
        <v>9</v>
      </c>
      <c r="L1448" s="779">
        <f t="shared" ref="L1448:O1448" si="690">sum(L1445:L1447)</f>
        <v>426</v>
      </c>
      <c r="M1448" s="779">
        <f t="shared" si="690"/>
        <v>215</v>
      </c>
      <c r="N1448" s="779">
        <f t="shared" si="690"/>
        <v>276</v>
      </c>
      <c r="O1448" s="779">
        <f t="shared" si="690"/>
        <v>491</v>
      </c>
      <c r="P1448" s="835"/>
      <c r="Q1448" s="774"/>
      <c r="R1448" s="774"/>
      <c r="S1448" s="774"/>
      <c r="T1448" s="774"/>
      <c r="U1448" s="774"/>
      <c r="V1448" s="774"/>
      <c r="W1448" s="774"/>
      <c r="X1448" s="774"/>
      <c r="Y1448" s="774"/>
      <c r="Z1448" s="774"/>
      <c r="AA1448" s="774"/>
      <c r="AB1448" s="774"/>
    </row>
    <row r="1449">
      <c r="A1449" s="815"/>
      <c r="B1449" s="814"/>
      <c r="C1449" s="814"/>
      <c r="D1449" s="814"/>
      <c r="E1449" s="814"/>
      <c r="F1449" s="814"/>
      <c r="G1449" s="814"/>
      <c r="H1449" s="836"/>
      <c r="I1449" s="814"/>
      <c r="J1449" s="815"/>
      <c r="K1449" s="815"/>
      <c r="L1449" s="815"/>
      <c r="M1449" s="815"/>
      <c r="N1449" s="815"/>
      <c r="O1449" s="815"/>
      <c r="P1449" s="815"/>
      <c r="Q1449" s="815"/>
      <c r="R1449" s="815"/>
      <c r="S1449" s="815"/>
      <c r="T1449" s="815"/>
      <c r="U1449" s="815"/>
      <c r="V1449" s="815"/>
      <c r="W1449" s="815"/>
      <c r="X1449" s="815"/>
      <c r="Y1449" s="815"/>
      <c r="Z1449" s="815"/>
      <c r="AA1449" s="815"/>
      <c r="AB1449" s="815"/>
    </row>
    <row r="1450">
      <c r="A1450" s="831" t="s">
        <v>123</v>
      </c>
      <c r="B1450" s="831" t="s">
        <v>2</v>
      </c>
      <c r="C1450" s="831" t="s">
        <v>3</v>
      </c>
      <c r="D1450" s="831" t="s">
        <v>4</v>
      </c>
      <c r="E1450" s="831" t="s">
        <v>5</v>
      </c>
      <c r="F1450" s="831" t="s">
        <v>6</v>
      </c>
      <c r="G1450" s="831" t="s">
        <v>7</v>
      </c>
      <c r="H1450" s="831" t="s">
        <v>9</v>
      </c>
      <c r="I1450" s="774"/>
      <c r="J1450" s="774"/>
      <c r="K1450" s="774"/>
      <c r="L1450" s="774"/>
      <c r="M1450" s="774"/>
      <c r="N1450" s="774"/>
      <c r="O1450" s="774"/>
      <c r="P1450" s="774"/>
      <c r="Q1450" s="774"/>
      <c r="R1450" s="774"/>
      <c r="S1450" s="774"/>
      <c r="T1450" s="774"/>
      <c r="U1450" s="774"/>
      <c r="V1450" s="774"/>
      <c r="W1450" s="774"/>
      <c r="X1450" s="774"/>
      <c r="Y1450" s="774"/>
      <c r="Z1450" s="774"/>
      <c r="AA1450" s="774"/>
      <c r="AB1450" s="774"/>
    </row>
    <row r="1451">
      <c r="A1451" s="833" t="s">
        <v>124</v>
      </c>
      <c r="B1451" s="833">
        <f t="shared" ref="B1451:H1451" si="691">sum(B1446:B1447)</f>
        <v>12</v>
      </c>
      <c r="C1451" s="833">
        <f t="shared" si="691"/>
        <v>9</v>
      </c>
      <c r="D1451" s="833">
        <f t="shared" si="691"/>
        <v>1</v>
      </c>
      <c r="E1451" s="833">
        <f t="shared" si="691"/>
        <v>5</v>
      </c>
      <c r="F1451" s="833">
        <f t="shared" si="691"/>
        <v>0</v>
      </c>
      <c r="G1451" s="833">
        <f t="shared" si="691"/>
        <v>0</v>
      </c>
      <c r="H1451" s="833">
        <f t="shared" si="691"/>
        <v>27</v>
      </c>
      <c r="I1451" s="774"/>
      <c r="J1451" s="774"/>
      <c r="K1451" s="774"/>
      <c r="L1451" s="774"/>
      <c r="M1451" s="774"/>
      <c r="N1451" s="774"/>
      <c r="O1451" s="774"/>
      <c r="P1451" s="774"/>
      <c r="Q1451" s="774"/>
      <c r="R1451" s="774"/>
      <c r="S1451" s="774"/>
      <c r="T1451" s="774"/>
      <c r="U1451" s="774"/>
      <c r="V1451" s="774"/>
      <c r="W1451" s="774"/>
      <c r="X1451" s="774"/>
      <c r="Y1451" s="774"/>
      <c r="Z1451" s="774"/>
      <c r="AA1451" s="774"/>
      <c r="AB1451" s="774"/>
    </row>
    <row r="1452">
      <c r="A1452" s="363" t="s">
        <v>126</v>
      </c>
      <c r="B1452" s="837">
        <f t="shared" ref="B1452:H1452" si="692">(B1451*30)</f>
        <v>360</v>
      </c>
      <c r="C1452" s="837">
        <f t="shared" si="692"/>
        <v>270</v>
      </c>
      <c r="D1452" s="837">
        <f t="shared" si="692"/>
        <v>30</v>
      </c>
      <c r="E1452" s="837">
        <f t="shared" si="692"/>
        <v>150</v>
      </c>
      <c r="F1452" s="837">
        <f t="shared" si="692"/>
        <v>0</v>
      </c>
      <c r="G1452" s="837">
        <f t="shared" si="692"/>
        <v>0</v>
      </c>
      <c r="H1452" s="837">
        <f t="shared" si="692"/>
        <v>810</v>
      </c>
      <c r="I1452" s="814"/>
      <c r="J1452" s="815"/>
      <c r="K1452" s="815"/>
      <c r="L1452" s="815"/>
      <c r="M1452" s="815"/>
      <c r="N1452" s="815"/>
      <c r="O1452" s="815"/>
      <c r="P1452" s="815"/>
      <c r="Q1452" s="815"/>
      <c r="R1452" s="815"/>
      <c r="S1452" s="815"/>
      <c r="T1452" s="815"/>
      <c r="U1452" s="815"/>
      <c r="V1452" s="815"/>
      <c r="W1452" s="815"/>
      <c r="X1452" s="815"/>
      <c r="Y1452" s="815"/>
      <c r="Z1452" s="815"/>
      <c r="AA1452" s="815"/>
      <c r="AB1452" s="815"/>
    </row>
    <row r="1453">
      <c r="A1453" s="816"/>
      <c r="B1453" s="817"/>
      <c r="C1453" s="817"/>
      <c r="D1453" s="817"/>
      <c r="E1453" s="817"/>
      <c r="F1453" s="817"/>
      <c r="G1453" s="817"/>
      <c r="H1453" s="818"/>
      <c r="I1453" s="814"/>
      <c r="J1453" s="815"/>
      <c r="K1453" s="815"/>
      <c r="L1453" s="815"/>
      <c r="M1453" s="815"/>
      <c r="N1453" s="815"/>
      <c r="O1453" s="815"/>
      <c r="P1453" s="815"/>
      <c r="Q1453" s="815"/>
      <c r="R1453" s="815"/>
      <c r="S1453" s="815"/>
      <c r="T1453" s="815"/>
      <c r="U1453" s="815"/>
      <c r="V1453" s="815"/>
      <c r="W1453" s="815"/>
      <c r="X1453" s="815"/>
      <c r="Y1453" s="815"/>
      <c r="Z1453" s="815"/>
      <c r="AA1453" s="815"/>
      <c r="AB1453" s="815"/>
    </row>
    <row r="1454">
      <c r="A1454" s="819"/>
      <c r="B1454" s="820"/>
      <c r="C1454" s="820"/>
      <c r="D1454" s="820"/>
      <c r="E1454" s="820"/>
      <c r="F1454" s="820"/>
      <c r="G1454" s="820"/>
      <c r="H1454" s="820"/>
      <c r="I1454" s="814"/>
      <c r="J1454" s="815"/>
      <c r="K1454" s="815"/>
      <c r="L1454" s="815"/>
      <c r="M1454" s="815"/>
      <c r="N1454" s="815"/>
      <c r="O1454" s="815"/>
      <c r="P1454" s="815"/>
      <c r="Q1454" s="815"/>
      <c r="R1454" s="815"/>
      <c r="S1454" s="815"/>
      <c r="T1454" s="815"/>
      <c r="U1454" s="815"/>
      <c r="V1454" s="815"/>
      <c r="W1454" s="815"/>
      <c r="X1454" s="815"/>
      <c r="Y1454" s="815"/>
      <c r="Z1454" s="815"/>
      <c r="AA1454" s="815"/>
      <c r="AB1454" s="815"/>
    </row>
    <row r="1455">
      <c r="A1455" s="815"/>
      <c r="B1455" s="814"/>
      <c r="C1455" s="814"/>
      <c r="D1455" s="814"/>
      <c r="E1455" s="814"/>
      <c r="F1455" s="814"/>
      <c r="G1455" s="814"/>
      <c r="H1455" s="836"/>
      <c r="I1455" s="814"/>
      <c r="J1455" s="815"/>
      <c r="K1455" s="815"/>
      <c r="L1455" s="815"/>
      <c r="M1455" s="815"/>
      <c r="N1455" s="815"/>
      <c r="O1455" s="815"/>
      <c r="P1455" s="815"/>
      <c r="Q1455" s="815"/>
      <c r="R1455" s="815"/>
      <c r="S1455" s="815"/>
      <c r="T1455" s="815"/>
      <c r="U1455" s="815"/>
      <c r="V1455" s="815"/>
      <c r="W1455" s="815"/>
      <c r="X1455" s="815"/>
      <c r="Y1455" s="815"/>
      <c r="Z1455" s="815"/>
      <c r="AA1455" s="815"/>
      <c r="AB1455" s="815"/>
    </row>
    <row r="1456">
      <c r="A1456" s="815"/>
      <c r="B1456" s="814"/>
      <c r="C1456" s="814"/>
      <c r="D1456" s="814"/>
      <c r="E1456" s="814"/>
      <c r="F1456" s="814"/>
      <c r="G1456" s="838" t="s">
        <v>35</v>
      </c>
      <c r="H1456" s="839" t="s">
        <v>36</v>
      </c>
      <c r="I1456" s="814"/>
      <c r="J1456" s="815"/>
      <c r="K1456" s="815"/>
      <c r="L1456" s="815"/>
      <c r="M1456" s="815"/>
      <c r="N1456" s="815"/>
      <c r="O1456" s="815"/>
      <c r="P1456" s="815"/>
      <c r="Q1456" s="815"/>
      <c r="R1456" s="815"/>
      <c r="S1456" s="815"/>
      <c r="T1456" s="815"/>
      <c r="U1456" s="815"/>
      <c r="V1456" s="815"/>
      <c r="W1456" s="815"/>
      <c r="X1456" s="815"/>
      <c r="Y1456" s="815"/>
      <c r="Z1456" s="815"/>
      <c r="AA1456" s="815"/>
      <c r="AB1456" s="815"/>
    </row>
    <row r="1457">
      <c r="A1457" s="825" t="s">
        <v>440</v>
      </c>
      <c r="B1457" s="814"/>
      <c r="C1457" s="814"/>
      <c r="D1457" s="814"/>
      <c r="E1457" s="814"/>
      <c r="F1457" s="814"/>
      <c r="G1457" s="232" t="s">
        <v>330</v>
      </c>
      <c r="H1457" s="840">
        <v>25.0</v>
      </c>
      <c r="I1457" s="814"/>
      <c r="J1457" s="815"/>
      <c r="K1457" s="815"/>
      <c r="L1457" s="815"/>
      <c r="M1457" s="815"/>
      <c r="N1457" s="815"/>
      <c r="O1457" s="815"/>
      <c r="P1457" s="815"/>
      <c r="Q1457" s="815"/>
      <c r="R1457" s="815"/>
      <c r="S1457" s="815"/>
      <c r="T1457" s="815"/>
      <c r="U1457" s="815"/>
      <c r="V1457" s="815"/>
      <c r="W1457" s="815"/>
      <c r="X1457" s="815"/>
      <c r="Y1457" s="815"/>
      <c r="Z1457" s="815"/>
      <c r="AA1457" s="815"/>
      <c r="AB1457" s="815"/>
    </row>
    <row r="1458">
      <c r="A1458" s="815"/>
      <c r="B1458" s="814"/>
      <c r="C1458" s="814"/>
      <c r="D1458" s="814"/>
      <c r="E1458" s="814"/>
      <c r="F1458" s="814"/>
      <c r="G1458" s="232" t="s">
        <v>365</v>
      </c>
      <c r="H1458" s="840">
        <v>46.0</v>
      </c>
      <c r="I1458" s="814"/>
      <c r="J1458" s="815"/>
      <c r="K1458" s="815"/>
      <c r="L1458" s="815"/>
      <c r="M1458" s="815"/>
      <c r="N1458" s="815"/>
      <c r="O1458" s="815"/>
      <c r="P1458" s="934" t="s">
        <v>100</v>
      </c>
      <c r="Q1458" s="815"/>
      <c r="R1458" s="815"/>
      <c r="S1458" s="815"/>
      <c r="T1458" s="815"/>
      <c r="U1458" s="815"/>
      <c r="V1458" s="815"/>
      <c r="W1458" s="815"/>
      <c r="X1458" s="815"/>
      <c r="Y1458" s="815"/>
      <c r="Z1458" s="815"/>
      <c r="AA1458" s="815"/>
      <c r="AB1458" s="815"/>
    </row>
    <row r="1459">
      <c r="A1459" s="815"/>
      <c r="B1459" s="814"/>
      <c r="C1459" s="814"/>
      <c r="D1459" s="814"/>
      <c r="E1459" s="814"/>
      <c r="F1459" s="814"/>
      <c r="G1459" s="232" t="s">
        <v>399</v>
      </c>
      <c r="H1459" s="840">
        <v>31.0</v>
      </c>
      <c r="I1459" s="814"/>
      <c r="J1459" s="815"/>
      <c r="K1459" s="815"/>
      <c r="L1459" s="815"/>
      <c r="M1459" s="815"/>
      <c r="N1459" s="815"/>
      <c r="O1459" s="815"/>
      <c r="P1459" s="934"/>
      <c r="Q1459" s="815"/>
      <c r="R1459" s="815"/>
      <c r="S1459" s="815"/>
      <c r="T1459" s="815"/>
      <c r="U1459" s="815"/>
      <c r="V1459" s="815"/>
      <c r="W1459" s="815"/>
      <c r="X1459" s="815"/>
      <c r="Y1459" s="815"/>
      <c r="Z1459" s="815"/>
      <c r="AA1459" s="815"/>
      <c r="AB1459" s="815"/>
    </row>
    <row r="1460">
      <c r="A1460" s="815"/>
      <c r="B1460" s="814"/>
      <c r="C1460" s="814"/>
      <c r="D1460" s="814"/>
      <c r="E1460" s="814"/>
      <c r="F1460" s="814"/>
      <c r="G1460" s="232" t="s">
        <v>418</v>
      </c>
      <c r="H1460" s="840">
        <v>172.0</v>
      </c>
      <c r="I1460" s="814"/>
      <c r="J1460" s="815"/>
      <c r="K1460" s="815"/>
      <c r="L1460" s="815"/>
      <c r="M1460" s="815"/>
      <c r="N1460" s="815"/>
      <c r="O1460" s="815"/>
      <c r="P1460" s="934"/>
      <c r="Q1460" s="815"/>
      <c r="R1460" s="815"/>
      <c r="S1460" s="815"/>
      <c r="T1460" s="815"/>
      <c r="U1460" s="815"/>
      <c r="V1460" s="815"/>
      <c r="W1460" s="815"/>
      <c r="X1460" s="815"/>
      <c r="Y1460" s="815"/>
      <c r="Z1460" s="815"/>
      <c r="AA1460" s="815"/>
      <c r="AB1460" s="815"/>
    </row>
    <row r="1461">
      <c r="A1461" s="815"/>
      <c r="B1461" s="814"/>
      <c r="C1461" s="814"/>
      <c r="D1461" s="814"/>
      <c r="E1461" s="814"/>
      <c r="F1461" s="814"/>
      <c r="G1461" s="232" t="s">
        <v>435</v>
      </c>
      <c r="H1461" s="840">
        <f>(H1448)</f>
        <v>211</v>
      </c>
      <c r="I1461" s="814"/>
      <c r="J1461" s="815"/>
      <c r="K1461" s="815"/>
      <c r="L1461" s="815"/>
      <c r="M1461" s="815"/>
      <c r="N1461" s="815"/>
      <c r="O1461" s="815"/>
      <c r="P1461" s="934"/>
      <c r="Q1461" s="815"/>
      <c r="R1461" s="815"/>
      <c r="S1461" s="815"/>
      <c r="T1461" s="815"/>
      <c r="U1461" s="815"/>
      <c r="V1461" s="815"/>
      <c r="W1461" s="815"/>
      <c r="X1461" s="815"/>
      <c r="Y1461" s="815"/>
      <c r="Z1461" s="815"/>
      <c r="AA1461" s="815"/>
      <c r="AB1461" s="815"/>
    </row>
    <row r="1462">
      <c r="A1462" s="815"/>
      <c r="B1462" s="814"/>
      <c r="C1462" s="814"/>
      <c r="D1462" s="814"/>
      <c r="E1462" s="814"/>
      <c r="F1462" s="814"/>
      <c r="G1462" s="838" t="s">
        <v>9</v>
      </c>
      <c r="H1462" s="841">
        <f>SUM(H1457:H1461)</f>
        <v>485</v>
      </c>
      <c r="I1462" s="814"/>
      <c r="J1462" s="815"/>
      <c r="K1462" s="815"/>
      <c r="L1462" s="815"/>
      <c r="M1462" s="815"/>
      <c r="N1462" s="815"/>
      <c r="O1462" s="815"/>
      <c r="P1462" s="815"/>
      <c r="Q1462" s="815"/>
      <c r="R1462" s="815"/>
      <c r="S1462" s="815"/>
      <c r="T1462" s="815"/>
      <c r="U1462" s="815"/>
      <c r="V1462" s="815"/>
      <c r="W1462" s="815"/>
      <c r="X1462" s="815"/>
      <c r="Y1462" s="815"/>
      <c r="Z1462" s="815"/>
      <c r="AA1462" s="815"/>
      <c r="AB1462" s="815"/>
    </row>
    <row r="1463">
      <c r="A1463" s="815"/>
      <c r="B1463" s="814"/>
      <c r="C1463" s="814"/>
      <c r="D1463" s="814"/>
      <c r="E1463" s="814"/>
      <c r="F1463" s="814"/>
      <c r="G1463" s="814"/>
      <c r="H1463" s="836"/>
      <c r="I1463" s="814"/>
      <c r="J1463" s="815"/>
      <c r="K1463" s="815"/>
      <c r="L1463" s="815"/>
      <c r="M1463" s="815"/>
      <c r="N1463" s="815"/>
      <c r="O1463" s="815"/>
      <c r="P1463" s="815"/>
      <c r="Q1463" s="815"/>
      <c r="R1463" s="815"/>
      <c r="S1463" s="815"/>
      <c r="T1463" s="815"/>
      <c r="U1463" s="815"/>
      <c r="V1463" s="815"/>
      <c r="W1463" s="815"/>
      <c r="X1463" s="815"/>
      <c r="Y1463" s="815"/>
      <c r="Z1463" s="815"/>
      <c r="AA1463" s="815"/>
      <c r="AB1463" s="815"/>
    </row>
    <row r="1464">
      <c r="A1464" s="815"/>
      <c r="B1464" s="814"/>
      <c r="C1464" s="814"/>
      <c r="D1464" s="814"/>
      <c r="E1464" s="814"/>
      <c r="F1464" s="814"/>
      <c r="G1464" s="842" t="s">
        <v>131</v>
      </c>
      <c r="H1464" s="843">
        <f>(2500-H1462)</f>
        <v>2015</v>
      </c>
      <c r="I1464" s="844">
        <f>(H1462/3500)</f>
        <v>0.1385714286</v>
      </c>
      <c r="J1464" s="815"/>
      <c r="K1464" s="815"/>
      <c r="L1464" s="815"/>
      <c r="M1464" s="815"/>
      <c r="N1464" s="815"/>
      <c r="O1464" s="815"/>
      <c r="P1464" s="815"/>
      <c r="Q1464" s="815"/>
      <c r="R1464" s="815"/>
      <c r="S1464" s="815"/>
      <c r="T1464" s="815"/>
      <c r="U1464" s="815"/>
      <c r="V1464" s="815"/>
      <c r="W1464" s="815"/>
      <c r="X1464" s="815"/>
      <c r="Y1464" s="815"/>
      <c r="Z1464" s="815"/>
      <c r="AA1464" s="815"/>
      <c r="AB1464" s="815"/>
    </row>
    <row r="1465">
      <c r="A1465" s="815"/>
      <c r="B1465" s="814"/>
      <c r="C1465" s="814"/>
      <c r="D1465" s="814"/>
      <c r="E1465" s="814"/>
      <c r="F1465" s="814"/>
      <c r="G1465" s="404"/>
      <c r="H1465" s="970"/>
      <c r="I1465" s="971"/>
      <c r="J1465" s="815"/>
      <c r="K1465" s="815"/>
      <c r="L1465" s="815"/>
      <c r="M1465" s="815"/>
      <c r="N1465" s="815"/>
      <c r="O1465" s="815"/>
      <c r="P1465" s="815"/>
      <c r="Q1465" s="815"/>
      <c r="R1465" s="815"/>
      <c r="S1465" s="815"/>
      <c r="T1465" s="815"/>
      <c r="U1465" s="815"/>
      <c r="V1465" s="815"/>
      <c r="W1465" s="815"/>
      <c r="X1465" s="815"/>
      <c r="Y1465" s="815"/>
      <c r="Z1465" s="815"/>
      <c r="AA1465" s="815"/>
      <c r="AB1465" s="815"/>
    </row>
    <row r="1466">
      <c r="A1466" s="770" t="s">
        <v>433</v>
      </c>
      <c r="B1466" s="771">
        <v>25.0</v>
      </c>
      <c r="C1466" s="771">
        <v>26.0</v>
      </c>
      <c r="D1466" s="771">
        <v>27.0</v>
      </c>
      <c r="E1466" s="771">
        <v>28.0</v>
      </c>
      <c r="F1466" s="771">
        <v>29.0</v>
      </c>
      <c r="G1466" s="771">
        <v>30.0</v>
      </c>
      <c r="H1466" s="772"/>
      <c r="I1466" s="772"/>
      <c r="J1466" s="773"/>
      <c r="K1466" s="770" t="s">
        <v>433</v>
      </c>
      <c r="L1466" s="772"/>
      <c r="M1466" s="772"/>
      <c r="N1466" s="772"/>
      <c r="O1466" s="772"/>
      <c r="P1466" s="772"/>
      <c r="Q1466" s="774"/>
      <c r="R1466" s="774"/>
      <c r="S1466" s="774"/>
      <c r="T1466" s="774"/>
      <c r="U1466" s="774"/>
      <c r="V1466" s="774"/>
      <c r="W1466" s="774"/>
      <c r="X1466" s="774"/>
      <c r="Y1466" s="774"/>
      <c r="Z1466" s="774"/>
      <c r="AA1466" s="774"/>
      <c r="AB1466" s="774"/>
    </row>
    <row r="1467">
      <c r="A1467" s="290" t="s">
        <v>144</v>
      </c>
      <c r="B1467" s="849" t="s">
        <v>2</v>
      </c>
      <c r="C1467" s="849" t="s">
        <v>3</v>
      </c>
      <c r="D1467" s="849" t="s">
        <v>4</v>
      </c>
      <c r="E1467" s="849" t="s">
        <v>5</v>
      </c>
      <c r="F1467" s="849" t="s">
        <v>6</v>
      </c>
      <c r="G1467" s="849" t="s">
        <v>7</v>
      </c>
      <c r="H1467" s="850" t="s">
        <v>9</v>
      </c>
      <c r="I1467" s="849" t="s">
        <v>71</v>
      </c>
      <c r="J1467" s="851"/>
      <c r="K1467" s="290" t="s">
        <v>144</v>
      </c>
      <c r="L1467" s="290" t="s">
        <v>72</v>
      </c>
      <c r="M1467" s="290" t="s">
        <v>13</v>
      </c>
      <c r="N1467" s="363" t="s">
        <v>73</v>
      </c>
      <c r="O1467" s="363" t="s">
        <v>133</v>
      </c>
      <c r="P1467" s="363" t="s">
        <v>74</v>
      </c>
      <c r="Q1467" s="815"/>
      <c r="R1467" s="815"/>
      <c r="S1467" s="815"/>
      <c r="T1467" s="815"/>
      <c r="U1467" s="815"/>
      <c r="V1467" s="815"/>
      <c r="W1467" s="815"/>
      <c r="X1467" s="815"/>
      <c r="Y1467" s="815"/>
      <c r="Z1467" s="815"/>
      <c r="AA1467" s="815"/>
      <c r="AB1467" s="815"/>
    </row>
    <row r="1468">
      <c r="A1468" s="364" t="s">
        <v>1</v>
      </c>
      <c r="B1468" s="852"/>
      <c r="C1468" s="852"/>
      <c r="D1468" s="852"/>
      <c r="E1468" s="852"/>
      <c r="F1468" s="852"/>
      <c r="G1468" s="852"/>
      <c r="H1468" s="853"/>
      <c r="I1468" s="852"/>
      <c r="J1468" s="851"/>
      <c r="K1468" s="854" t="s">
        <v>1</v>
      </c>
      <c r="L1468" s="855"/>
      <c r="M1468" s="855"/>
      <c r="N1468" s="855"/>
      <c r="O1468" s="855"/>
      <c r="P1468" s="855"/>
      <c r="Q1468" s="815"/>
      <c r="R1468" s="815"/>
      <c r="S1468" s="815"/>
      <c r="T1468" s="815"/>
      <c r="U1468" s="815"/>
      <c r="V1468" s="815"/>
      <c r="W1468" s="815"/>
      <c r="X1468" s="815"/>
      <c r="Y1468" s="815"/>
      <c r="Z1468" s="815"/>
      <c r="AA1468" s="815"/>
      <c r="AB1468" s="815"/>
    </row>
    <row r="1469">
      <c r="A1469" s="856" t="s">
        <v>275</v>
      </c>
      <c r="B1469" s="831">
        <f t="shared" ref="B1469:H1469" si="693"> sum(B1470:B1475)</f>
        <v>4</v>
      </c>
      <c r="C1469" s="831">
        <f t="shared" si="693"/>
        <v>6</v>
      </c>
      <c r="D1469" s="831">
        <f t="shared" si="693"/>
        <v>12</v>
      </c>
      <c r="E1469" s="831">
        <f t="shared" si="693"/>
        <v>8</v>
      </c>
      <c r="F1469" s="831">
        <f t="shared" si="693"/>
        <v>5</v>
      </c>
      <c r="G1469" s="831">
        <f t="shared" si="693"/>
        <v>3</v>
      </c>
      <c r="H1469" s="831">
        <f t="shared" si="693"/>
        <v>38</v>
      </c>
      <c r="I1469" s="857"/>
      <c r="J1469" s="983"/>
      <c r="K1469" s="856" t="s">
        <v>275</v>
      </c>
      <c r="L1469" s="858"/>
      <c r="M1469" s="858"/>
      <c r="N1469" s="858"/>
      <c r="O1469" s="858"/>
      <c r="P1469" s="858"/>
      <c r="Q1469" s="815"/>
      <c r="R1469" s="815"/>
      <c r="S1469" s="815"/>
      <c r="T1469" s="815"/>
      <c r="U1469" s="815"/>
      <c r="V1469" s="815"/>
      <c r="W1469" s="815"/>
      <c r="X1469" s="815"/>
      <c r="Y1469" s="815"/>
      <c r="Z1469" s="815"/>
      <c r="AA1469" s="815"/>
      <c r="AB1469" s="815"/>
    </row>
    <row r="1470">
      <c r="A1470" s="377" t="s">
        <v>257</v>
      </c>
      <c r="B1470" s="870">
        <v>4.0</v>
      </c>
      <c r="C1470" s="870">
        <v>1.0</v>
      </c>
      <c r="D1470" s="870">
        <v>8.0</v>
      </c>
      <c r="E1470" s="870">
        <v>8.0</v>
      </c>
      <c r="F1470" s="870">
        <v>4.0</v>
      </c>
      <c r="G1470" s="871">
        <v>3.0</v>
      </c>
      <c r="H1470" s="872">
        <f t="shared" ref="H1470:H1475" si="694">SUM(B1470:G1470)</f>
        <v>28</v>
      </c>
      <c r="I1470" s="381">
        <f>(H1470/60)</f>
        <v>0.4666666667</v>
      </c>
      <c r="J1470" s="920" t="s">
        <v>79</v>
      </c>
      <c r="K1470" s="377" t="s">
        <v>257</v>
      </c>
      <c r="L1470" s="863">
        <v>39.0</v>
      </c>
      <c r="M1470" s="864">
        <f t="shared" ref="M1470:M1475" si="695">(L1470-H1470)</f>
        <v>11</v>
      </c>
      <c r="N1470" s="865"/>
      <c r="O1470" s="864">
        <f t="shared" ref="O1470:O1475" si="696">sum(M1470,N1470)</f>
        <v>11</v>
      </c>
      <c r="P1470" s="864"/>
      <c r="Q1470" s="815"/>
      <c r="R1470" s="815"/>
      <c r="S1470" s="815"/>
      <c r="T1470" s="815"/>
      <c r="U1470" s="815"/>
      <c r="V1470" s="815"/>
      <c r="W1470" s="815"/>
      <c r="X1470" s="815"/>
      <c r="Y1470" s="815"/>
      <c r="Z1470" s="815"/>
      <c r="AA1470" s="815"/>
      <c r="AB1470" s="815"/>
    </row>
    <row r="1471">
      <c r="A1471" s="330" t="s">
        <v>121</v>
      </c>
      <c r="B1471" s="796">
        <v>0.0</v>
      </c>
      <c r="C1471" s="796">
        <v>0.0</v>
      </c>
      <c r="D1471" s="796">
        <v>0.0</v>
      </c>
      <c r="E1471" s="796">
        <v>0.0</v>
      </c>
      <c r="F1471" s="796">
        <v>0.0</v>
      </c>
      <c r="G1471" s="789">
        <v>0.0</v>
      </c>
      <c r="H1471" s="791">
        <f t="shared" si="694"/>
        <v>0</v>
      </c>
      <c r="I1471" s="873"/>
      <c r="J1471" s="920" t="s">
        <v>206</v>
      </c>
      <c r="K1471" s="330" t="s">
        <v>121</v>
      </c>
      <c r="L1471" s="790">
        <v>0.0</v>
      </c>
      <c r="M1471" s="792">
        <f t="shared" si="695"/>
        <v>0</v>
      </c>
      <c r="N1471" s="796">
        <v>0.0</v>
      </c>
      <c r="O1471" s="792">
        <f t="shared" si="696"/>
        <v>0</v>
      </c>
      <c r="P1471" s="792"/>
      <c r="Q1471" s="815"/>
      <c r="R1471" s="815"/>
      <c r="S1471" s="815"/>
      <c r="T1471" s="815"/>
      <c r="U1471" s="815"/>
      <c r="V1471" s="815"/>
      <c r="W1471" s="815"/>
      <c r="X1471" s="815"/>
      <c r="Y1471" s="815"/>
      <c r="Z1471" s="815"/>
      <c r="AA1471" s="815"/>
      <c r="AB1471" s="815"/>
    </row>
    <row r="1472">
      <c r="A1472" s="878" t="s">
        <v>293</v>
      </c>
      <c r="B1472" s="865">
        <v>0.0</v>
      </c>
      <c r="C1472" s="865">
        <v>5.0</v>
      </c>
      <c r="D1472" s="865">
        <v>4.0</v>
      </c>
      <c r="E1472" s="865">
        <v>0.0</v>
      </c>
      <c r="F1472" s="865">
        <v>1.0</v>
      </c>
      <c r="G1472" s="863">
        <v>0.0</v>
      </c>
      <c r="H1472" s="875">
        <f t="shared" si="694"/>
        <v>10</v>
      </c>
      <c r="I1472" s="876">
        <f>(H1472/60)</f>
        <v>0.1666666667</v>
      </c>
      <c r="J1472" s="920" t="s">
        <v>206</v>
      </c>
      <c r="K1472" s="878" t="s">
        <v>293</v>
      </c>
      <c r="L1472" s="863">
        <v>30.0</v>
      </c>
      <c r="M1472" s="864">
        <f t="shared" si="695"/>
        <v>20</v>
      </c>
      <c r="N1472" s="865"/>
      <c r="O1472" s="864">
        <f t="shared" si="696"/>
        <v>20</v>
      </c>
      <c r="P1472" s="863"/>
      <c r="Q1472" s="815"/>
      <c r="R1472" s="815"/>
      <c r="S1472" s="815"/>
      <c r="T1472" s="815"/>
      <c r="U1472" s="815"/>
      <c r="V1472" s="815"/>
      <c r="W1472" s="815"/>
      <c r="X1472" s="815"/>
      <c r="Y1472" s="815"/>
      <c r="Z1472" s="815"/>
      <c r="AA1472" s="815"/>
      <c r="AB1472" s="815"/>
    </row>
    <row r="1473">
      <c r="A1473" s="330" t="s">
        <v>121</v>
      </c>
      <c r="B1473" s="796">
        <v>0.0</v>
      </c>
      <c r="C1473" s="796">
        <v>0.0</v>
      </c>
      <c r="D1473" s="796">
        <v>0.0</v>
      </c>
      <c r="E1473" s="796">
        <v>0.0</v>
      </c>
      <c r="F1473" s="796">
        <v>0.0</v>
      </c>
      <c r="G1473" s="789">
        <v>0.0</v>
      </c>
      <c r="H1473" s="791">
        <f t="shared" si="694"/>
        <v>0</v>
      </c>
      <c r="I1473" s="873"/>
      <c r="J1473" s="920" t="s">
        <v>206</v>
      </c>
      <c r="K1473" s="330" t="s">
        <v>121</v>
      </c>
      <c r="L1473" s="790">
        <v>0.0</v>
      </c>
      <c r="M1473" s="792">
        <f t="shared" si="695"/>
        <v>0</v>
      </c>
      <c r="N1473" s="796">
        <v>0.0</v>
      </c>
      <c r="O1473" s="792">
        <f t="shared" si="696"/>
        <v>0</v>
      </c>
      <c r="P1473" s="792"/>
      <c r="Q1473" s="815"/>
      <c r="R1473" s="815"/>
      <c r="S1473" s="815"/>
      <c r="T1473" s="815"/>
      <c r="U1473" s="815"/>
      <c r="V1473" s="815"/>
      <c r="W1473" s="815"/>
      <c r="X1473" s="815"/>
      <c r="Y1473" s="815"/>
      <c r="Z1473" s="815"/>
      <c r="AA1473" s="815"/>
      <c r="AB1473" s="815"/>
    </row>
    <row r="1474">
      <c r="A1474" s="878"/>
      <c r="B1474" s="865"/>
      <c r="C1474" s="865"/>
      <c r="D1474" s="865"/>
      <c r="E1474" s="865"/>
      <c r="F1474" s="865"/>
      <c r="G1474" s="863"/>
      <c r="H1474" s="875">
        <f t="shared" si="694"/>
        <v>0</v>
      </c>
      <c r="I1474" s="876">
        <f>(H1474/60)</f>
        <v>0</v>
      </c>
      <c r="J1474" s="920" t="s">
        <v>206</v>
      </c>
      <c r="K1474" s="884" t="s">
        <v>274</v>
      </c>
      <c r="L1474" s="863">
        <v>0.0</v>
      </c>
      <c r="M1474" s="864">
        <f t="shared" si="695"/>
        <v>0</v>
      </c>
      <c r="N1474" s="865">
        <v>0.0</v>
      </c>
      <c r="O1474" s="864">
        <f t="shared" si="696"/>
        <v>0</v>
      </c>
      <c r="P1474" s="863"/>
      <c r="Q1474" s="815"/>
      <c r="R1474" s="815"/>
      <c r="S1474" s="815"/>
      <c r="T1474" s="815"/>
      <c r="U1474" s="815"/>
      <c r="V1474" s="815"/>
      <c r="W1474" s="815"/>
      <c r="X1474" s="815"/>
      <c r="Y1474" s="815"/>
      <c r="Z1474" s="815"/>
      <c r="AA1474" s="815"/>
      <c r="AB1474" s="815"/>
    </row>
    <row r="1475">
      <c r="A1475" s="330" t="s">
        <v>121</v>
      </c>
      <c r="B1475" s="796"/>
      <c r="C1475" s="796"/>
      <c r="D1475" s="796"/>
      <c r="E1475" s="796"/>
      <c r="F1475" s="796"/>
      <c r="G1475" s="789"/>
      <c r="H1475" s="791">
        <f t="shared" si="694"/>
        <v>0</v>
      </c>
      <c r="I1475" s="873"/>
      <c r="J1475" s="920" t="s">
        <v>206</v>
      </c>
      <c r="K1475" s="330" t="s">
        <v>121</v>
      </c>
      <c r="L1475" s="790">
        <v>0.0</v>
      </c>
      <c r="M1475" s="792">
        <f t="shared" si="695"/>
        <v>0</v>
      </c>
      <c r="N1475" s="796">
        <v>0.0</v>
      </c>
      <c r="O1475" s="792">
        <f t="shared" si="696"/>
        <v>0</v>
      </c>
      <c r="P1475" s="792"/>
      <c r="Q1475" s="815"/>
      <c r="R1475" s="815"/>
      <c r="S1475" s="815"/>
      <c r="T1475" s="815"/>
      <c r="U1475" s="815"/>
      <c r="V1475" s="815"/>
      <c r="W1475" s="815"/>
      <c r="X1475" s="815"/>
      <c r="Y1475" s="815"/>
      <c r="Z1475" s="815"/>
      <c r="AA1475" s="815"/>
      <c r="AB1475" s="815"/>
    </row>
    <row r="1476">
      <c r="A1476" s="311" t="s">
        <v>275</v>
      </c>
      <c r="B1476" s="831">
        <f t="shared" ref="B1476:H1476" si="697"> sum(B1477:B1482)</f>
        <v>13</v>
      </c>
      <c r="C1476" s="831">
        <f t="shared" si="697"/>
        <v>26</v>
      </c>
      <c r="D1476" s="831">
        <f t="shared" si="697"/>
        <v>15</v>
      </c>
      <c r="E1476" s="831">
        <f t="shared" si="697"/>
        <v>26</v>
      </c>
      <c r="F1476" s="831">
        <f t="shared" si="697"/>
        <v>15</v>
      </c>
      <c r="G1476" s="831">
        <f t="shared" si="697"/>
        <v>0</v>
      </c>
      <c r="H1476" s="831">
        <f t="shared" si="697"/>
        <v>95</v>
      </c>
      <c r="I1476" s="877"/>
      <c r="J1476" s="851"/>
      <c r="K1476" s="311" t="s">
        <v>275</v>
      </c>
      <c r="L1476" s="798"/>
      <c r="M1476" s="798"/>
      <c r="N1476" s="798"/>
      <c r="O1476" s="798"/>
      <c r="P1476" s="798"/>
      <c r="Q1476" s="815"/>
      <c r="R1476" s="815"/>
      <c r="S1476" s="815"/>
      <c r="T1476" s="815"/>
      <c r="U1476" s="815"/>
      <c r="V1476" s="815"/>
      <c r="W1476" s="815"/>
      <c r="X1476" s="815"/>
      <c r="Y1476" s="815"/>
      <c r="Z1476" s="815"/>
      <c r="AA1476" s="815"/>
      <c r="AB1476" s="815"/>
    </row>
    <row r="1477">
      <c r="A1477" s="878" t="s">
        <v>153</v>
      </c>
      <c r="B1477" s="859">
        <v>1.0</v>
      </c>
      <c r="C1477" s="860">
        <v>13.0</v>
      </c>
      <c r="D1477" s="870">
        <v>11.0</v>
      </c>
      <c r="E1477" s="859">
        <v>17.0</v>
      </c>
      <c r="F1477" s="859">
        <v>10.0</v>
      </c>
      <c r="G1477" s="861">
        <v>0.0</v>
      </c>
      <c r="H1477" s="862">
        <f t="shared" ref="H1477:H1482" si="698">SUM(B1477:G1477)</f>
        <v>52</v>
      </c>
      <c r="I1477" s="881">
        <f>(H1477/60)</f>
        <v>0.8666666667</v>
      </c>
      <c r="J1477" s="299" t="s">
        <v>206</v>
      </c>
      <c r="K1477" s="878" t="s">
        <v>153</v>
      </c>
      <c r="L1477" s="863">
        <v>111.0</v>
      </c>
      <c r="M1477" s="864">
        <f t="shared" ref="M1477:M1482" si="699">(L1477-H1477)</f>
        <v>59</v>
      </c>
      <c r="N1477" s="865"/>
      <c r="O1477" s="864">
        <f t="shared" ref="O1477:O1482" si="700">sum(M1477,N1477)</f>
        <v>59</v>
      </c>
      <c r="P1477" s="863"/>
      <c r="Q1477" s="815"/>
      <c r="R1477" s="815"/>
      <c r="S1477" s="815"/>
      <c r="T1477" s="815"/>
      <c r="U1477" s="815"/>
      <c r="V1477" s="815"/>
      <c r="W1477" s="815"/>
      <c r="X1477" s="815"/>
      <c r="Y1477" s="815"/>
      <c r="Z1477" s="815"/>
      <c r="AA1477" s="815"/>
      <c r="AB1477" s="815"/>
    </row>
    <row r="1478">
      <c r="A1478" s="330" t="s">
        <v>121</v>
      </c>
      <c r="B1478" s="866">
        <v>0.0</v>
      </c>
      <c r="C1478" s="867">
        <v>7.0</v>
      </c>
      <c r="D1478" s="796">
        <v>0.0</v>
      </c>
      <c r="E1478" s="866">
        <v>0.0</v>
      </c>
      <c r="F1478" s="866">
        <v>0.0</v>
      </c>
      <c r="G1478" s="840">
        <v>0.0</v>
      </c>
      <c r="H1478" s="868">
        <f t="shared" si="698"/>
        <v>7</v>
      </c>
      <c r="I1478" s="873"/>
      <c r="J1478" s="299" t="s">
        <v>206</v>
      </c>
      <c r="K1478" s="330" t="s">
        <v>121</v>
      </c>
      <c r="L1478" s="790">
        <v>7.0</v>
      </c>
      <c r="M1478" s="792">
        <f t="shared" si="699"/>
        <v>0</v>
      </c>
      <c r="N1478" s="796"/>
      <c r="O1478" s="792">
        <f t="shared" si="700"/>
        <v>0</v>
      </c>
      <c r="P1478" s="792"/>
      <c r="Q1478" s="815"/>
      <c r="R1478" s="815"/>
      <c r="S1478" s="815"/>
      <c r="T1478" s="815"/>
      <c r="U1478" s="815"/>
      <c r="V1478" s="815"/>
      <c r="W1478" s="815"/>
      <c r="X1478" s="815"/>
      <c r="Y1478" s="815"/>
      <c r="Z1478" s="815"/>
      <c r="AA1478" s="815"/>
      <c r="AB1478" s="815"/>
    </row>
    <row r="1479">
      <c r="A1479" s="882" t="s">
        <v>203</v>
      </c>
      <c r="B1479" s="870">
        <v>3.0</v>
      </c>
      <c r="C1479" s="870">
        <v>3.0</v>
      </c>
      <c r="D1479" s="865">
        <v>2.0</v>
      </c>
      <c r="E1479" s="870">
        <v>7.0</v>
      </c>
      <c r="F1479" s="870">
        <v>5.0</v>
      </c>
      <c r="G1479" s="871">
        <v>0.0</v>
      </c>
      <c r="H1479" s="872">
        <f t="shared" si="698"/>
        <v>20</v>
      </c>
      <c r="I1479" s="876">
        <f>(H1479/60)</f>
        <v>0.3333333333</v>
      </c>
      <c r="J1479" s="299" t="s">
        <v>206</v>
      </c>
      <c r="K1479" s="882" t="s">
        <v>203</v>
      </c>
      <c r="L1479" s="863">
        <v>40.0</v>
      </c>
      <c r="M1479" s="864">
        <f t="shared" si="699"/>
        <v>20</v>
      </c>
      <c r="N1479" s="865"/>
      <c r="O1479" s="864">
        <f t="shared" si="700"/>
        <v>20</v>
      </c>
      <c r="P1479" s="863"/>
      <c r="Q1479" s="815"/>
      <c r="R1479" s="815"/>
      <c r="S1479" s="815"/>
      <c r="T1479" s="815"/>
      <c r="U1479" s="815"/>
      <c r="V1479" s="815"/>
      <c r="W1479" s="815"/>
      <c r="X1479" s="815"/>
      <c r="Y1479" s="815"/>
      <c r="Z1479" s="815"/>
      <c r="AA1479" s="815"/>
      <c r="AB1479" s="815"/>
    </row>
    <row r="1480">
      <c r="A1480" s="330" t="s">
        <v>121</v>
      </c>
      <c r="B1480" s="796">
        <v>9.0</v>
      </c>
      <c r="C1480" s="796">
        <v>3.0</v>
      </c>
      <c r="D1480" s="796">
        <v>2.0</v>
      </c>
      <c r="E1480" s="796">
        <v>2.0</v>
      </c>
      <c r="F1480" s="796">
        <v>0.0</v>
      </c>
      <c r="G1480" s="789">
        <v>0.0</v>
      </c>
      <c r="H1480" s="791">
        <f t="shared" si="698"/>
        <v>16</v>
      </c>
      <c r="I1480" s="873"/>
      <c r="J1480" s="299" t="s">
        <v>206</v>
      </c>
      <c r="K1480" s="330" t="s">
        <v>121</v>
      </c>
      <c r="L1480" s="790">
        <v>16.0</v>
      </c>
      <c r="M1480" s="792">
        <f t="shared" si="699"/>
        <v>0</v>
      </c>
      <c r="N1480" s="796"/>
      <c r="O1480" s="792">
        <f t="shared" si="700"/>
        <v>0</v>
      </c>
      <c r="P1480" s="792"/>
      <c r="Q1480" s="815"/>
      <c r="R1480" s="815"/>
      <c r="S1480" s="815"/>
      <c r="T1480" s="815"/>
      <c r="U1480" s="815"/>
      <c r="V1480" s="815"/>
      <c r="W1480" s="815"/>
      <c r="X1480" s="815"/>
      <c r="Y1480" s="815"/>
      <c r="Z1480" s="815"/>
      <c r="AA1480" s="815"/>
      <c r="AB1480" s="815"/>
    </row>
    <row r="1481">
      <c r="A1481" s="874"/>
      <c r="B1481" s="865"/>
      <c r="C1481" s="865"/>
      <c r="D1481" s="865"/>
      <c r="E1481" s="865"/>
      <c r="F1481" s="865"/>
      <c r="G1481" s="863"/>
      <c r="H1481" s="875">
        <f t="shared" si="698"/>
        <v>0</v>
      </c>
      <c r="I1481" s="876">
        <f>(H1481/60)</f>
        <v>0</v>
      </c>
      <c r="J1481" s="920" t="s">
        <v>206</v>
      </c>
      <c r="K1481" s="874" t="s">
        <v>274</v>
      </c>
      <c r="L1481" s="863">
        <v>0.0</v>
      </c>
      <c r="M1481" s="864">
        <f t="shared" si="699"/>
        <v>0</v>
      </c>
      <c r="N1481" s="865">
        <v>0.0</v>
      </c>
      <c r="O1481" s="864">
        <f t="shared" si="700"/>
        <v>0</v>
      </c>
      <c r="P1481" s="863"/>
      <c r="Q1481" s="815"/>
      <c r="R1481" s="815"/>
      <c r="S1481" s="815"/>
      <c r="T1481" s="815"/>
      <c r="U1481" s="815"/>
      <c r="V1481" s="815"/>
      <c r="W1481" s="815"/>
      <c r="X1481" s="815"/>
      <c r="Y1481" s="815"/>
      <c r="Z1481" s="815"/>
      <c r="AA1481" s="815"/>
      <c r="AB1481" s="815"/>
    </row>
    <row r="1482">
      <c r="A1482" s="330"/>
      <c r="B1482" s="796"/>
      <c r="C1482" s="796"/>
      <c r="D1482" s="796"/>
      <c r="E1482" s="796"/>
      <c r="F1482" s="796"/>
      <c r="G1482" s="789"/>
      <c r="H1482" s="791">
        <f t="shared" si="698"/>
        <v>0</v>
      </c>
      <c r="I1482" s="873"/>
      <c r="J1482" s="920" t="s">
        <v>206</v>
      </c>
      <c r="K1482" s="330" t="s">
        <v>121</v>
      </c>
      <c r="L1482" s="790">
        <v>0.0</v>
      </c>
      <c r="M1482" s="792">
        <f t="shared" si="699"/>
        <v>0</v>
      </c>
      <c r="N1482" s="796">
        <v>0.0</v>
      </c>
      <c r="O1482" s="792">
        <f t="shared" si="700"/>
        <v>0</v>
      </c>
      <c r="P1482" s="792"/>
      <c r="Q1482" s="815"/>
      <c r="R1482" s="815"/>
      <c r="S1482" s="815"/>
      <c r="T1482" s="815"/>
      <c r="U1482" s="815"/>
      <c r="V1482" s="815"/>
      <c r="W1482" s="815"/>
      <c r="X1482" s="815"/>
      <c r="Y1482" s="815"/>
      <c r="Z1482" s="815"/>
      <c r="AA1482" s="815"/>
      <c r="AB1482" s="815"/>
    </row>
    <row r="1483">
      <c r="A1483" s="311" t="s">
        <v>275</v>
      </c>
      <c r="B1483" s="831">
        <f t="shared" ref="B1483:F1483" si="701"> sum(B1484:B1489)</f>
        <v>7</v>
      </c>
      <c r="C1483" s="831">
        <f t="shared" si="701"/>
        <v>9</v>
      </c>
      <c r="D1483" s="831">
        <f t="shared" si="701"/>
        <v>11</v>
      </c>
      <c r="E1483" s="831">
        <f t="shared" si="701"/>
        <v>21</v>
      </c>
      <c r="F1483" s="831">
        <f t="shared" si="701"/>
        <v>9</v>
      </c>
      <c r="G1483" s="883">
        <v>0.0</v>
      </c>
      <c r="H1483" s="831">
        <f> sum(H1484:H1489)</f>
        <v>60</v>
      </c>
      <c r="I1483" s="877"/>
      <c r="J1483" s="851"/>
      <c r="K1483" s="311" t="s">
        <v>275</v>
      </c>
      <c r="L1483" s="798"/>
      <c r="M1483" s="798"/>
      <c r="N1483" s="798"/>
      <c r="O1483" s="798"/>
      <c r="P1483" s="798"/>
      <c r="Q1483" s="815"/>
      <c r="R1483" s="815"/>
      <c r="S1483" s="815"/>
      <c r="T1483" s="815"/>
      <c r="U1483" s="815"/>
      <c r="V1483" s="815"/>
      <c r="W1483" s="815"/>
      <c r="X1483" s="815"/>
      <c r="Y1483" s="815"/>
      <c r="Z1483" s="815"/>
      <c r="AA1483" s="815"/>
      <c r="AB1483" s="815"/>
    </row>
    <row r="1484">
      <c r="A1484" s="882" t="s">
        <v>258</v>
      </c>
      <c r="B1484" s="859">
        <v>2.0</v>
      </c>
      <c r="C1484" s="860">
        <v>0.0</v>
      </c>
      <c r="D1484" s="870">
        <v>3.0</v>
      </c>
      <c r="E1484" s="859">
        <v>6.0</v>
      </c>
      <c r="F1484" s="859">
        <v>4.0</v>
      </c>
      <c r="G1484" s="861">
        <v>3.0</v>
      </c>
      <c r="H1484" s="862">
        <f t="shared" ref="H1484:H1489" si="702">SUM(B1484:G1484)</f>
        <v>18</v>
      </c>
      <c r="I1484" s="876">
        <f>(H1484/60)</f>
        <v>0.3</v>
      </c>
      <c r="J1484" s="920" t="s">
        <v>206</v>
      </c>
      <c r="K1484" s="882" t="s">
        <v>258</v>
      </c>
      <c r="L1484" s="863">
        <v>32.0</v>
      </c>
      <c r="M1484" s="864">
        <f t="shared" ref="M1484:M1489" si="703">(L1484-H1484)</f>
        <v>14</v>
      </c>
      <c r="N1484" s="865">
        <v>0.0</v>
      </c>
      <c r="O1484" s="864">
        <f t="shared" ref="O1484:O1489" si="704">sum(M1484,N1484)</f>
        <v>14</v>
      </c>
      <c r="P1484" s="864"/>
      <c r="Q1484" s="815"/>
      <c r="R1484" s="815"/>
      <c r="S1484" s="815"/>
      <c r="T1484" s="815"/>
      <c r="U1484" s="815"/>
      <c r="V1484" s="815"/>
      <c r="W1484" s="815"/>
      <c r="X1484" s="815"/>
      <c r="Y1484" s="815"/>
      <c r="Z1484" s="815"/>
      <c r="AA1484" s="815"/>
      <c r="AB1484" s="815"/>
    </row>
    <row r="1485">
      <c r="A1485" s="330" t="s">
        <v>121</v>
      </c>
      <c r="B1485" s="866">
        <v>0.0</v>
      </c>
      <c r="C1485" s="867">
        <v>0.0</v>
      </c>
      <c r="D1485" s="796">
        <v>0.0</v>
      </c>
      <c r="E1485" s="866">
        <v>0.0</v>
      </c>
      <c r="F1485" s="866">
        <v>0.0</v>
      </c>
      <c r="G1485" s="840">
        <v>0.0</v>
      </c>
      <c r="H1485" s="868">
        <f t="shared" si="702"/>
        <v>0</v>
      </c>
      <c r="I1485" s="873"/>
      <c r="J1485" s="920" t="s">
        <v>206</v>
      </c>
      <c r="K1485" s="330" t="s">
        <v>121</v>
      </c>
      <c r="L1485" s="790">
        <v>0.0</v>
      </c>
      <c r="M1485" s="792">
        <f t="shared" si="703"/>
        <v>0</v>
      </c>
      <c r="N1485" s="796">
        <v>0.0</v>
      </c>
      <c r="O1485" s="792">
        <f t="shared" si="704"/>
        <v>0</v>
      </c>
      <c r="P1485" s="792"/>
      <c r="Q1485" s="815"/>
      <c r="R1485" s="815"/>
      <c r="S1485" s="815"/>
      <c r="T1485" s="815"/>
      <c r="U1485" s="815"/>
      <c r="V1485" s="815"/>
      <c r="W1485" s="815"/>
      <c r="X1485" s="815"/>
      <c r="Y1485" s="815"/>
      <c r="Z1485" s="815"/>
      <c r="AA1485" s="815"/>
      <c r="AB1485" s="815"/>
    </row>
    <row r="1486">
      <c r="A1486" s="878" t="s">
        <v>152</v>
      </c>
      <c r="B1486" s="870">
        <v>3.0</v>
      </c>
      <c r="C1486" s="870">
        <v>8.0</v>
      </c>
      <c r="D1486" s="865">
        <v>6.0</v>
      </c>
      <c r="E1486" s="870">
        <v>14.0</v>
      </c>
      <c r="F1486" s="870">
        <v>0.0</v>
      </c>
      <c r="G1486" s="871">
        <v>0.0</v>
      </c>
      <c r="H1486" s="872">
        <f t="shared" si="702"/>
        <v>31</v>
      </c>
      <c r="I1486" s="881">
        <f>(H1486/60)</f>
        <v>0.5166666667</v>
      </c>
      <c r="J1486" s="920" t="s">
        <v>79</v>
      </c>
      <c r="K1486" s="878" t="s">
        <v>152</v>
      </c>
      <c r="L1486" s="863">
        <v>44.0</v>
      </c>
      <c r="M1486" s="864">
        <f t="shared" si="703"/>
        <v>13</v>
      </c>
      <c r="N1486" s="865"/>
      <c r="O1486" s="864">
        <f t="shared" si="704"/>
        <v>13</v>
      </c>
      <c r="P1486" s="863"/>
      <c r="Q1486" s="815"/>
      <c r="R1486" s="815"/>
      <c r="S1486" s="815"/>
      <c r="T1486" s="815"/>
      <c r="U1486" s="815"/>
      <c r="V1486" s="815"/>
      <c r="W1486" s="815"/>
      <c r="X1486" s="815"/>
      <c r="Y1486" s="815"/>
      <c r="Z1486" s="815"/>
      <c r="AA1486" s="815"/>
      <c r="AB1486" s="815"/>
    </row>
    <row r="1487">
      <c r="A1487" s="330" t="s">
        <v>121</v>
      </c>
      <c r="B1487" s="796">
        <v>1.0</v>
      </c>
      <c r="C1487" s="796">
        <v>1.0</v>
      </c>
      <c r="D1487" s="796">
        <v>0.0</v>
      </c>
      <c r="E1487" s="796">
        <v>1.0</v>
      </c>
      <c r="F1487" s="796">
        <v>0.0</v>
      </c>
      <c r="G1487" s="789">
        <v>0.0</v>
      </c>
      <c r="H1487" s="791">
        <f t="shared" si="702"/>
        <v>3</v>
      </c>
      <c r="I1487" s="873"/>
      <c r="J1487" s="920" t="s">
        <v>79</v>
      </c>
      <c r="K1487" s="330" t="s">
        <v>121</v>
      </c>
      <c r="L1487" s="790">
        <v>11.0</v>
      </c>
      <c r="M1487" s="792">
        <f t="shared" si="703"/>
        <v>8</v>
      </c>
      <c r="N1487" s="796">
        <v>0.0</v>
      </c>
      <c r="O1487" s="792">
        <f t="shared" si="704"/>
        <v>8</v>
      </c>
      <c r="P1487" s="792"/>
      <c r="Q1487" s="815"/>
      <c r="R1487" s="815"/>
      <c r="S1487" s="815"/>
      <c r="T1487" s="815"/>
      <c r="U1487" s="815"/>
      <c r="V1487" s="815"/>
      <c r="W1487" s="815"/>
      <c r="X1487" s="815"/>
      <c r="Y1487" s="815"/>
      <c r="Z1487" s="815"/>
      <c r="AA1487" s="815"/>
      <c r="AB1487" s="815"/>
    </row>
    <row r="1488">
      <c r="A1488" s="884" t="s">
        <v>427</v>
      </c>
      <c r="B1488" s="865">
        <v>1.0</v>
      </c>
      <c r="C1488" s="865">
        <v>0.0</v>
      </c>
      <c r="D1488" s="865">
        <v>2.0</v>
      </c>
      <c r="E1488" s="865">
        <v>0.0</v>
      </c>
      <c r="F1488" s="865">
        <v>5.0</v>
      </c>
      <c r="G1488" s="863">
        <v>0.0</v>
      </c>
      <c r="H1488" s="875">
        <f t="shared" si="702"/>
        <v>8</v>
      </c>
      <c r="I1488" s="881">
        <f>(H1488/60)</f>
        <v>0.1333333333</v>
      </c>
      <c r="J1488" s="299" t="s">
        <v>206</v>
      </c>
      <c r="K1488" s="884" t="s">
        <v>427</v>
      </c>
      <c r="L1488" s="863">
        <v>34.0</v>
      </c>
      <c r="M1488" s="864">
        <f t="shared" si="703"/>
        <v>26</v>
      </c>
      <c r="N1488" s="865">
        <v>0.0</v>
      </c>
      <c r="O1488" s="864">
        <f t="shared" si="704"/>
        <v>26</v>
      </c>
      <c r="P1488" s="863"/>
      <c r="Q1488" s="815"/>
      <c r="R1488" s="815"/>
      <c r="S1488" s="815"/>
      <c r="T1488" s="815"/>
      <c r="U1488" s="815"/>
      <c r="V1488" s="815"/>
      <c r="W1488" s="815"/>
      <c r="X1488" s="815"/>
      <c r="Y1488" s="815"/>
      <c r="Z1488" s="815"/>
      <c r="AA1488" s="815"/>
      <c r="AB1488" s="815"/>
    </row>
    <row r="1489">
      <c r="A1489" s="330" t="s">
        <v>121</v>
      </c>
      <c r="B1489" s="796">
        <v>0.0</v>
      </c>
      <c r="C1489" s="796"/>
      <c r="D1489" s="796">
        <v>0.0</v>
      </c>
      <c r="E1489" s="796">
        <v>0.0</v>
      </c>
      <c r="F1489" s="796">
        <v>0.0</v>
      </c>
      <c r="G1489" s="789">
        <v>0.0</v>
      </c>
      <c r="H1489" s="791">
        <f t="shared" si="702"/>
        <v>0</v>
      </c>
      <c r="I1489" s="873"/>
      <c r="J1489" s="299" t="s">
        <v>206</v>
      </c>
      <c r="K1489" s="330" t="s">
        <v>121</v>
      </c>
      <c r="L1489" s="790">
        <v>0.0</v>
      </c>
      <c r="M1489" s="792">
        <f t="shared" si="703"/>
        <v>0</v>
      </c>
      <c r="N1489" s="796">
        <v>0.0</v>
      </c>
      <c r="O1489" s="792">
        <f t="shared" si="704"/>
        <v>0</v>
      </c>
      <c r="P1489" s="792"/>
      <c r="Q1489" s="815"/>
      <c r="R1489" s="815"/>
      <c r="S1489" s="815"/>
      <c r="T1489" s="815"/>
      <c r="U1489" s="815"/>
      <c r="V1489" s="815"/>
      <c r="W1489" s="815"/>
      <c r="X1489" s="815"/>
      <c r="Y1489" s="815"/>
      <c r="Z1489" s="815"/>
      <c r="AA1489" s="815"/>
      <c r="AB1489" s="815"/>
    </row>
    <row r="1490">
      <c r="A1490" s="311" t="s">
        <v>275</v>
      </c>
      <c r="B1490" s="831">
        <f> sum(B1491:B1496)</f>
        <v>1</v>
      </c>
      <c r="C1490" s="883">
        <v>0.0</v>
      </c>
      <c r="D1490" s="883">
        <v>0.0</v>
      </c>
      <c r="E1490" s="883">
        <v>0.0</v>
      </c>
      <c r="F1490" s="831">
        <f t="shared" ref="F1490:H1490" si="705"> sum(F1491:F1496)</f>
        <v>0</v>
      </c>
      <c r="G1490" s="831">
        <f t="shared" si="705"/>
        <v>14</v>
      </c>
      <c r="H1490" s="831">
        <f t="shared" si="705"/>
        <v>20</v>
      </c>
      <c r="I1490" s="877"/>
      <c r="J1490" s="851"/>
      <c r="K1490" s="311" t="s">
        <v>275</v>
      </c>
      <c r="L1490" s="798"/>
      <c r="M1490" s="798"/>
      <c r="N1490" s="798"/>
      <c r="O1490" s="798"/>
      <c r="P1490" s="798"/>
      <c r="Q1490" s="815"/>
      <c r="R1490" s="815"/>
      <c r="S1490" s="815"/>
      <c r="T1490" s="815"/>
      <c r="U1490" s="815"/>
      <c r="V1490" s="815"/>
      <c r="W1490" s="815"/>
      <c r="X1490" s="815"/>
      <c r="Y1490" s="815"/>
      <c r="Z1490" s="815"/>
      <c r="AA1490" s="815"/>
      <c r="AB1490" s="815"/>
    </row>
    <row r="1491">
      <c r="A1491" s="884" t="s">
        <v>338</v>
      </c>
      <c r="B1491" s="859">
        <v>1.0</v>
      </c>
      <c r="C1491" s="860">
        <v>3.0</v>
      </c>
      <c r="D1491" s="870">
        <v>0.0</v>
      </c>
      <c r="E1491" s="859">
        <v>2.0</v>
      </c>
      <c r="F1491" s="859">
        <v>0.0</v>
      </c>
      <c r="G1491" s="861">
        <v>14.0</v>
      </c>
      <c r="H1491" s="862">
        <f t="shared" ref="H1491:H1496" si="706">SUM(B1491:G1491)</f>
        <v>20</v>
      </c>
      <c r="I1491" s="876">
        <f>(H1491/60)</f>
        <v>0.3333333333</v>
      </c>
      <c r="J1491" s="920" t="s">
        <v>206</v>
      </c>
      <c r="K1491" s="884" t="s">
        <v>338</v>
      </c>
      <c r="L1491" s="863">
        <v>36.0</v>
      </c>
      <c r="M1491" s="864">
        <f t="shared" ref="M1491:M1496" si="707">(L1491-H1491)</f>
        <v>16</v>
      </c>
      <c r="N1491" s="865">
        <v>0.0</v>
      </c>
      <c r="O1491" s="864">
        <f t="shared" ref="O1491:O1496" si="708">sum(M1491,N1491)</f>
        <v>16</v>
      </c>
      <c r="P1491" s="863"/>
      <c r="Q1491" s="815"/>
      <c r="R1491" s="815"/>
      <c r="S1491" s="815"/>
      <c r="T1491" s="815"/>
      <c r="U1491" s="815"/>
      <c r="V1491" s="815"/>
      <c r="W1491" s="815"/>
      <c r="X1491" s="815"/>
      <c r="Y1491" s="815"/>
      <c r="Z1491" s="815"/>
      <c r="AA1491" s="815"/>
      <c r="AB1491" s="815"/>
    </row>
    <row r="1492">
      <c r="A1492" s="330" t="s">
        <v>121</v>
      </c>
      <c r="B1492" s="866">
        <v>0.0</v>
      </c>
      <c r="C1492" s="867">
        <v>0.0</v>
      </c>
      <c r="D1492" s="796">
        <v>0.0</v>
      </c>
      <c r="E1492" s="866">
        <v>0.0</v>
      </c>
      <c r="F1492" s="866">
        <v>0.0</v>
      </c>
      <c r="G1492" s="840">
        <v>0.0</v>
      </c>
      <c r="H1492" s="868">
        <f t="shared" si="706"/>
        <v>0</v>
      </c>
      <c r="I1492" s="873"/>
      <c r="J1492" s="920" t="s">
        <v>206</v>
      </c>
      <c r="K1492" s="330" t="s">
        <v>121</v>
      </c>
      <c r="L1492" s="790">
        <v>0.0</v>
      </c>
      <c r="M1492" s="792">
        <f t="shared" si="707"/>
        <v>0</v>
      </c>
      <c r="N1492" s="796">
        <v>0.0</v>
      </c>
      <c r="O1492" s="792">
        <f t="shared" si="708"/>
        <v>0</v>
      </c>
      <c r="P1492" s="792"/>
      <c r="Q1492" s="815"/>
      <c r="R1492" s="815"/>
      <c r="S1492" s="815"/>
      <c r="T1492" s="815"/>
      <c r="U1492" s="815"/>
      <c r="V1492" s="815"/>
      <c r="W1492" s="815"/>
      <c r="X1492" s="815"/>
      <c r="Y1492" s="815"/>
      <c r="Z1492" s="815"/>
      <c r="AA1492" s="815"/>
      <c r="AB1492" s="815"/>
    </row>
    <row r="1493">
      <c r="A1493" s="884" t="s">
        <v>428</v>
      </c>
      <c r="B1493" s="870">
        <v>0.0</v>
      </c>
      <c r="C1493" s="870"/>
      <c r="D1493" s="865"/>
      <c r="E1493" s="870"/>
      <c r="F1493" s="870"/>
      <c r="G1493" s="871"/>
      <c r="H1493" s="872">
        <f t="shared" si="706"/>
        <v>0</v>
      </c>
      <c r="I1493" s="881">
        <f>(H1493/60)</f>
        <v>0</v>
      </c>
      <c r="J1493" s="299"/>
      <c r="K1493" s="884"/>
      <c r="L1493" s="863">
        <v>0.0</v>
      </c>
      <c r="M1493" s="864">
        <f t="shared" si="707"/>
        <v>0</v>
      </c>
      <c r="N1493" s="865">
        <v>0.0</v>
      </c>
      <c r="O1493" s="864">
        <f t="shared" si="708"/>
        <v>0</v>
      </c>
      <c r="P1493" s="863"/>
      <c r="Q1493" s="815"/>
      <c r="R1493" s="815"/>
      <c r="S1493" s="815"/>
      <c r="T1493" s="815"/>
      <c r="U1493" s="815"/>
      <c r="V1493" s="815"/>
      <c r="W1493" s="815"/>
      <c r="X1493" s="815"/>
      <c r="Y1493" s="815"/>
      <c r="Z1493" s="815"/>
      <c r="AA1493" s="815"/>
      <c r="AB1493" s="815"/>
    </row>
    <row r="1494">
      <c r="A1494" s="330" t="s">
        <v>121</v>
      </c>
      <c r="B1494" s="796">
        <v>0.0</v>
      </c>
      <c r="C1494" s="796"/>
      <c r="D1494" s="796"/>
      <c r="E1494" s="796"/>
      <c r="F1494" s="796"/>
      <c r="G1494" s="789"/>
      <c r="H1494" s="791">
        <f t="shared" si="706"/>
        <v>0</v>
      </c>
      <c r="I1494" s="873"/>
      <c r="J1494" s="299"/>
      <c r="K1494" s="330" t="s">
        <v>121</v>
      </c>
      <c r="L1494" s="790">
        <v>0.0</v>
      </c>
      <c r="M1494" s="792">
        <f t="shared" si="707"/>
        <v>0</v>
      </c>
      <c r="N1494" s="796">
        <v>0.0</v>
      </c>
      <c r="O1494" s="792">
        <f t="shared" si="708"/>
        <v>0</v>
      </c>
      <c r="P1494" s="792"/>
      <c r="Q1494" s="815"/>
      <c r="R1494" s="815"/>
      <c r="S1494" s="815"/>
      <c r="T1494" s="815"/>
      <c r="U1494" s="815"/>
      <c r="V1494" s="815"/>
      <c r="W1494" s="815"/>
      <c r="X1494" s="815"/>
      <c r="Y1494" s="815"/>
      <c r="Z1494" s="815"/>
      <c r="AA1494" s="815"/>
      <c r="AB1494" s="815"/>
    </row>
    <row r="1495">
      <c r="A1495" s="884"/>
      <c r="B1495" s="865"/>
      <c r="C1495" s="865"/>
      <c r="D1495" s="865"/>
      <c r="E1495" s="865"/>
      <c r="F1495" s="865"/>
      <c r="G1495" s="863"/>
      <c r="H1495" s="875">
        <f t="shared" si="706"/>
        <v>0</v>
      </c>
      <c r="I1495" s="881">
        <f>(H1495/60)</f>
        <v>0</v>
      </c>
      <c r="J1495" s="920"/>
      <c r="K1495" s="884"/>
      <c r="L1495" s="863">
        <v>0.0</v>
      </c>
      <c r="M1495" s="864">
        <f t="shared" si="707"/>
        <v>0</v>
      </c>
      <c r="N1495" s="865">
        <v>0.0</v>
      </c>
      <c r="O1495" s="864">
        <f t="shared" si="708"/>
        <v>0</v>
      </c>
      <c r="P1495" s="863"/>
      <c r="Q1495" s="815"/>
      <c r="R1495" s="815"/>
      <c r="S1495" s="815"/>
      <c r="T1495" s="815"/>
      <c r="U1495" s="815"/>
      <c r="V1495" s="815"/>
      <c r="W1495" s="815"/>
      <c r="X1495" s="815"/>
      <c r="Y1495" s="815"/>
      <c r="Z1495" s="815"/>
      <c r="AA1495" s="815"/>
      <c r="AB1495" s="815"/>
    </row>
    <row r="1496">
      <c r="A1496" s="330" t="s">
        <v>121</v>
      </c>
      <c r="B1496" s="796"/>
      <c r="C1496" s="796"/>
      <c r="D1496" s="796"/>
      <c r="E1496" s="796"/>
      <c r="F1496" s="796"/>
      <c r="G1496" s="789"/>
      <c r="H1496" s="791">
        <f t="shared" si="706"/>
        <v>0</v>
      </c>
      <c r="I1496" s="873"/>
      <c r="J1496" s="920"/>
      <c r="K1496" s="330" t="s">
        <v>121</v>
      </c>
      <c r="L1496" s="790">
        <v>0.0</v>
      </c>
      <c r="M1496" s="792">
        <f t="shared" si="707"/>
        <v>0</v>
      </c>
      <c r="N1496" s="796">
        <v>0.0</v>
      </c>
      <c r="O1496" s="792">
        <f t="shared" si="708"/>
        <v>0</v>
      </c>
      <c r="P1496" s="792"/>
      <c r="Q1496" s="815"/>
      <c r="R1496" s="815"/>
      <c r="S1496" s="815"/>
      <c r="T1496" s="815"/>
      <c r="U1496" s="815"/>
      <c r="V1496" s="815"/>
      <c r="W1496" s="815"/>
      <c r="X1496" s="815"/>
      <c r="Y1496" s="815"/>
      <c r="Z1496" s="815"/>
      <c r="AA1496" s="815"/>
      <c r="AB1496" s="815"/>
    </row>
    <row r="1497">
      <c r="A1497" s="885"/>
      <c r="B1497" s="886"/>
      <c r="C1497" s="886"/>
      <c r="D1497" s="886"/>
      <c r="E1497" s="886"/>
      <c r="F1497" s="886"/>
      <c r="G1497" s="886"/>
      <c r="H1497" s="886"/>
      <c r="I1497" s="888"/>
      <c r="J1497" s="851"/>
      <c r="K1497" s="885"/>
      <c r="L1497" s="886"/>
      <c r="M1497" s="886"/>
      <c r="N1497" s="886"/>
      <c r="O1497" s="886"/>
      <c r="P1497" s="886"/>
      <c r="Q1497" s="815"/>
      <c r="R1497" s="815"/>
      <c r="S1497" s="815"/>
      <c r="T1497" s="815"/>
      <c r="U1497" s="815"/>
      <c r="V1497" s="815"/>
      <c r="W1497" s="815"/>
      <c r="X1497" s="815"/>
      <c r="Y1497" s="815"/>
      <c r="Z1497" s="815"/>
      <c r="AA1497" s="815"/>
      <c r="AB1497" s="815"/>
    </row>
    <row r="1498">
      <c r="A1498" s="889" t="s">
        <v>252</v>
      </c>
      <c r="B1498" s="890">
        <f t="shared" ref="B1498:H1498" si="709">SUM(B1470,B1472,B1474,B1477,B1479,B1481,B1484,B1486, B1488,B1491, B1493, B1495)</f>
        <v>15</v>
      </c>
      <c r="C1498" s="890">
        <f t="shared" si="709"/>
        <v>33</v>
      </c>
      <c r="D1498" s="890">
        <f t="shared" si="709"/>
        <v>36</v>
      </c>
      <c r="E1498" s="890">
        <f t="shared" si="709"/>
        <v>54</v>
      </c>
      <c r="F1498" s="890">
        <f t="shared" si="709"/>
        <v>29</v>
      </c>
      <c r="G1498" s="890">
        <f t="shared" si="709"/>
        <v>20</v>
      </c>
      <c r="H1498" s="890">
        <f t="shared" si="709"/>
        <v>187</v>
      </c>
      <c r="I1498" s="891"/>
      <c r="J1498" s="851"/>
      <c r="K1498" s="892" t="s">
        <v>252</v>
      </c>
      <c r="L1498" s="890">
        <f t="shared" ref="L1498:O1498" si="710">SUM(L1470,L1472,L1474,L1477,L1479,L1481,L1484,L1486, L1488,L1491, L1493, L1495)</f>
        <v>366</v>
      </c>
      <c r="M1498" s="890">
        <f t="shared" si="710"/>
        <v>179</v>
      </c>
      <c r="N1498" s="890">
        <f t="shared" si="710"/>
        <v>0</v>
      </c>
      <c r="O1498" s="890">
        <f t="shared" si="710"/>
        <v>179</v>
      </c>
      <c r="P1498" s="890"/>
      <c r="Q1498" s="815"/>
      <c r="R1498" s="815"/>
      <c r="S1498" s="815"/>
      <c r="T1498" s="815"/>
      <c r="U1498" s="815"/>
      <c r="V1498" s="815"/>
      <c r="W1498" s="815"/>
      <c r="X1498" s="815"/>
      <c r="Y1498" s="815"/>
      <c r="Z1498" s="815"/>
      <c r="AA1498" s="815"/>
      <c r="AB1498" s="815"/>
    </row>
    <row r="1499">
      <c r="A1499" s="889" t="s">
        <v>121</v>
      </c>
      <c r="B1499" s="890">
        <f t="shared" ref="B1499:H1499" si="711">SUM(B1471,B1473,B1475,B1478,B1480,B1482,B1485,B1487, B1489,B1492, B1494, B1496)</f>
        <v>10</v>
      </c>
      <c r="C1499" s="890">
        <f t="shared" si="711"/>
        <v>11</v>
      </c>
      <c r="D1499" s="890">
        <f t="shared" si="711"/>
        <v>2</v>
      </c>
      <c r="E1499" s="890">
        <f t="shared" si="711"/>
        <v>3</v>
      </c>
      <c r="F1499" s="890">
        <f t="shared" si="711"/>
        <v>0</v>
      </c>
      <c r="G1499" s="890">
        <f t="shared" si="711"/>
        <v>0</v>
      </c>
      <c r="H1499" s="890">
        <f t="shared" si="711"/>
        <v>26</v>
      </c>
      <c r="I1499" s="891"/>
      <c r="J1499" s="851"/>
      <c r="K1499" s="892" t="s">
        <v>121</v>
      </c>
      <c r="L1499" s="890">
        <f t="shared" ref="L1499:O1499" si="712">SUM(L1471,L1473,L1475,L1478,L1480,L1482,L1485,L1487, L1489,L1492, L1494, L1496)</f>
        <v>34</v>
      </c>
      <c r="M1499" s="890">
        <f t="shared" si="712"/>
        <v>8</v>
      </c>
      <c r="N1499" s="890">
        <f t="shared" si="712"/>
        <v>0</v>
      </c>
      <c r="O1499" s="890">
        <f t="shared" si="712"/>
        <v>8</v>
      </c>
      <c r="P1499" s="890"/>
      <c r="Q1499" s="815"/>
      <c r="R1499" s="815"/>
      <c r="S1499" s="815"/>
      <c r="T1499" s="815"/>
      <c r="U1499" s="815"/>
      <c r="V1499" s="815"/>
      <c r="W1499" s="815"/>
      <c r="X1499" s="815"/>
      <c r="Y1499" s="815"/>
      <c r="Z1499" s="815"/>
      <c r="AA1499" s="815"/>
      <c r="AB1499" s="815"/>
    </row>
    <row r="1500">
      <c r="A1500" s="295" t="s">
        <v>9</v>
      </c>
      <c r="B1500" s="784">
        <f t="shared" ref="B1500:H1500" si="713">sum(B1498:B1499)</f>
        <v>25</v>
      </c>
      <c r="C1500" s="784">
        <f t="shared" si="713"/>
        <v>44</v>
      </c>
      <c r="D1500" s="784">
        <f t="shared" si="713"/>
        <v>38</v>
      </c>
      <c r="E1500" s="784">
        <f t="shared" si="713"/>
        <v>57</v>
      </c>
      <c r="F1500" s="784">
        <f t="shared" si="713"/>
        <v>29</v>
      </c>
      <c r="G1500" s="784">
        <f t="shared" si="713"/>
        <v>20</v>
      </c>
      <c r="H1500" s="784">
        <f t="shared" si="713"/>
        <v>213</v>
      </c>
      <c r="I1500" s="893"/>
      <c r="J1500" s="851"/>
      <c r="K1500" s="298" t="s">
        <v>9</v>
      </c>
      <c r="L1500" s="784">
        <f t="shared" ref="L1500:O1500" si="714">sum(L1498:L1499)</f>
        <v>400</v>
      </c>
      <c r="M1500" s="784">
        <f t="shared" si="714"/>
        <v>187</v>
      </c>
      <c r="N1500" s="784">
        <f t="shared" si="714"/>
        <v>0</v>
      </c>
      <c r="O1500" s="784">
        <f t="shared" si="714"/>
        <v>187</v>
      </c>
      <c r="P1500" s="784"/>
      <c r="Q1500" s="815"/>
      <c r="R1500" s="815"/>
      <c r="S1500" s="815"/>
      <c r="T1500" s="815"/>
      <c r="U1500" s="815"/>
      <c r="V1500" s="815"/>
      <c r="W1500" s="815"/>
      <c r="X1500" s="815"/>
      <c r="Y1500" s="815"/>
      <c r="Z1500" s="815"/>
      <c r="AA1500" s="815"/>
      <c r="AB1500" s="815"/>
    </row>
    <row r="1501">
      <c r="A1501" s="816"/>
      <c r="B1501" s="817"/>
      <c r="C1501" s="817"/>
      <c r="D1501" s="817"/>
      <c r="E1501" s="817"/>
      <c r="F1501" s="817"/>
      <c r="G1501" s="817"/>
      <c r="H1501" s="818"/>
      <c r="I1501" s="814"/>
      <c r="J1501" s="815"/>
      <c r="K1501" s="815"/>
      <c r="L1501" s="774"/>
      <c r="M1501" s="774"/>
      <c r="N1501" s="774"/>
      <c r="O1501" s="774"/>
      <c r="P1501" s="774"/>
      <c r="Q1501" s="815"/>
      <c r="R1501" s="815"/>
      <c r="S1501" s="815"/>
      <c r="T1501" s="815"/>
      <c r="U1501" s="815"/>
      <c r="V1501" s="815"/>
      <c r="W1501" s="815"/>
      <c r="X1501" s="815"/>
      <c r="Y1501" s="815"/>
      <c r="Z1501" s="815"/>
      <c r="AA1501" s="815"/>
      <c r="AB1501" s="815"/>
    </row>
    <row r="1502">
      <c r="A1502" s="885"/>
      <c r="B1502" s="894" t="s">
        <v>2</v>
      </c>
      <c r="C1502" s="894" t="s">
        <v>3</v>
      </c>
      <c r="D1502" s="894" t="s">
        <v>4</v>
      </c>
      <c r="E1502" s="894" t="s">
        <v>5</v>
      </c>
      <c r="F1502" s="894" t="s">
        <v>6</v>
      </c>
      <c r="G1502" s="894" t="s">
        <v>7</v>
      </c>
      <c r="H1502" s="895" t="s">
        <v>9</v>
      </c>
      <c r="I1502" s="814"/>
      <c r="J1502" s="815"/>
      <c r="K1502" s="815"/>
      <c r="L1502" s="774"/>
      <c r="M1502" s="774"/>
      <c r="N1502" s="774"/>
      <c r="O1502" s="774"/>
      <c r="P1502" s="774"/>
      <c r="Q1502" s="815"/>
      <c r="R1502" s="815"/>
      <c r="S1502" s="815"/>
      <c r="T1502" s="815"/>
      <c r="U1502" s="815"/>
      <c r="V1502" s="815"/>
      <c r="W1502" s="815"/>
      <c r="X1502" s="815"/>
      <c r="Y1502" s="815"/>
      <c r="Z1502" s="815"/>
      <c r="AA1502" s="815"/>
      <c r="AB1502" s="815"/>
    </row>
    <row r="1503">
      <c r="A1503" s="889" t="s">
        <v>252</v>
      </c>
      <c r="B1503" s="890">
        <f t="shared" ref="B1503:G1503" si="715">(B1498*130)</f>
        <v>1950</v>
      </c>
      <c r="C1503" s="890">
        <f t="shared" si="715"/>
        <v>4290</v>
      </c>
      <c r="D1503" s="890">
        <f t="shared" si="715"/>
        <v>4680</v>
      </c>
      <c r="E1503" s="890">
        <f t="shared" si="715"/>
        <v>7020</v>
      </c>
      <c r="F1503" s="890">
        <f t="shared" si="715"/>
        <v>3770</v>
      </c>
      <c r="G1503" s="890">
        <f t="shared" si="715"/>
        <v>2600</v>
      </c>
      <c r="H1503" s="890">
        <f t="shared" ref="H1503:H1504" si="717">SUM(B1503:G1503)</f>
        <v>24310</v>
      </c>
      <c r="I1503" s="814"/>
      <c r="J1503" s="815"/>
      <c r="K1503" s="815"/>
      <c r="L1503" s="815"/>
      <c r="M1503" s="815"/>
      <c r="N1503" s="815"/>
      <c r="O1503" s="815"/>
      <c r="P1503" s="815"/>
      <c r="Q1503" s="815"/>
      <c r="R1503" s="815"/>
      <c r="S1503" s="815"/>
      <c r="T1503" s="815"/>
      <c r="U1503" s="815"/>
      <c r="V1503" s="815"/>
      <c r="W1503" s="815"/>
      <c r="X1503" s="815"/>
      <c r="Y1503" s="815"/>
      <c r="Z1503" s="815"/>
      <c r="AA1503" s="815"/>
      <c r="AB1503" s="815"/>
    </row>
    <row r="1504">
      <c r="A1504" s="889" t="s">
        <v>121</v>
      </c>
      <c r="B1504" s="890">
        <f t="shared" ref="B1504:G1504" si="716">(B1499*30)</f>
        <v>300</v>
      </c>
      <c r="C1504" s="890">
        <f t="shared" si="716"/>
        <v>330</v>
      </c>
      <c r="D1504" s="890">
        <f t="shared" si="716"/>
        <v>60</v>
      </c>
      <c r="E1504" s="890">
        <f t="shared" si="716"/>
        <v>90</v>
      </c>
      <c r="F1504" s="890">
        <f t="shared" si="716"/>
        <v>0</v>
      </c>
      <c r="G1504" s="890">
        <f t="shared" si="716"/>
        <v>0</v>
      </c>
      <c r="H1504" s="890">
        <f t="shared" si="717"/>
        <v>780</v>
      </c>
      <c r="I1504" s="814"/>
      <c r="J1504" s="815"/>
      <c r="K1504" s="815"/>
      <c r="L1504" s="815"/>
      <c r="M1504" s="815"/>
      <c r="N1504" s="815"/>
      <c r="O1504" s="815"/>
      <c r="P1504" s="815"/>
      <c r="Q1504" s="815"/>
      <c r="R1504" s="815"/>
      <c r="S1504" s="815"/>
      <c r="T1504" s="815"/>
      <c r="U1504" s="815"/>
      <c r="V1504" s="815"/>
      <c r="W1504" s="815"/>
      <c r="X1504" s="815"/>
      <c r="Y1504" s="815"/>
      <c r="Z1504" s="815"/>
      <c r="AA1504" s="815"/>
      <c r="AB1504" s="815"/>
    </row>
    <row r="1505">
      <c r="A1505" s="295" t="s">
        <v>9</v>
      </c>
      <c r="B1505" s="784">
        <f t="shared" ref="B1505:H1505" si="718">sum(B1503:B1504)</f>
        <v>2250</v>
      </c>
      <c r="C1505" s="784">
        <f t="shared" si="718"/>
        <v>4620</v>
      </c>
      <c r="D1505" s="784">
        <f t="shared" si="718"/>
        <v>4740</v>
      </c>
      <c r="E1505" s="784">
        <f t="shared" si="718"/>
        <v>7110</v>
      </c>
      <c r="F1505" s="784">
        <f t="shared" si="718"/>
        <v>3770</v>
      </c>
      <c r="G1505" s="784">
        <f t="shared" si="718"/>
        <v>2600</v>
      </c>
      <c r="H1505" s="784">
        <f t="shared" si="718"/>
        <v>25090</v>
      </c>
      <c r="I1505" s="814"/>
      <c r="J1505" s="815"/>
      <c r="K1505" s="815"/>
      <c r="L1505" s="815"/>
      <c r="M1505" s="815"/>
      <c r="N1505" s="815"/>
      <c r="O1505" s="815"/>
      <c r="P1505" s="815"/>
      <c r="Q1505" s="815"/>
      <c r="R1505" s="815"/>
      <c r="S1505" s="815"/>
      <c r="T1505" s="815"/>
      <c r="U1505" s="815"/>
      <c r="V1505" s="815"/>
      <c r="W1505" s="815"/>
      <c r="X1505" s="815"/>
      <c r="Y1505" s="815"/>
      <c r="Z1505" s="815"/>
      <c r="AA1505" s="815"/>
      <c r="AB1505" s="815"/>
    </row>
    <row r="1506">
      <c r="A1506" s="816"/>
      <c r="B1506" s="817"/>
      <c r="C1506" s="817"/>
      <c r="D1506" s="817"/>
      <c r="E1506" s="817"/>
      <c r="F1506" s="817"/>
      <c r="G1506" s="817"/>
      <c r="H1506" s="818"/>
      <c r="I1506" s="814"/>
      <c r="J1506" s="815"/>
      <c r="K1506" s="815"/>
      <c r="L1506" s="815"/>
      <c r="M1506" s="815"/>
      <c r="N1506" s="815"/>
      <c r="O1506" s="815"/>
      <c r="P1506" s="815"/>
      <c r="Q1506" s="815"/>
      <c r="R1506" s="815"/>
      <c r="S1506" s="815"/>
      <c r="T1506" s="815"/>
      <c r="U1506" s="815"/>
      <c r="V1506" s="815"/>
      <c r="W1506" s="815"/>
      <c r="X1506" s="815"/>
      <c r="Y1506" s="815"/>
      <c r="Z1506" s="815"/>
      <c r="AA1506" s="815"/>
      <c r="AB1506" s="815"/>
    </row>
    <row r="1507">
      <c r="A1507" s="819"/>
      <c r="B1507" s="334"/>
      <c r="C1507" s="334"/>
      <c r="D1507" s="334"/>
      <c r="E1507" s="334"/>
      <c r="F1507" s="334"/>
      <c r="G1507" s="334"/>
      <c r="H1507" s="334"/>
      <c r="I1507" s="814"/>
      <c r="J1507" s="815"/>
      <c r="K1507" s="815"/>
      <c r="L1507" s="816"/>
      <c r="M1507" s="816"/>
      <c r="N1507" s="816"/>
      <c r="O1507" s="816"/>
      <c r="P1507" s="816"/>
      <c r="Q1507" s="816"/>
      <c r="R1507" s="816"/>
      <c r="S1507" s="815"/>
      <c r="T1507" s="815"/>
      <c r="U1507" s="815"/>
      <c r="V1507" s="815"/>
      <c r="W1507" s="815"/>
      <c r="X1507" s="815"/>
      <c r="Y1507" s="815"/>
      <c r="Z1507" s="815"/>
      <c r="AA1507" s="815"/>
      <c r="AB1507" s="815"/>
    </row>
    <row r="1508">
      <c r="A1508" s="815"/>
      <c r="B1508" s="814"/>
      <c r="C1508" s="814"/>
      <c r="D1508" s="814"/>
      <c r="E1508" s="814"/>
      <c r="F1508" s="814"/>
      <c r="G1508" s="817"/>
      <c r="H1508" s="818"/>
      <c r="I1508" s="814"/>
      <c r="J1508" s="815"/>
      <c r="K1508" s="897" t="s">
        <v>373</v>
      </c>
      <c r="L1508" s="897" t="s">
        <v>374</v>
      </c>
      <c r="M1508" s="896" t="s">
        <v>280</v>
      </c>
      <c r="N1508" s="897" t="s">
        <v>299</v>
      </c>
      <c r="O1508" s="896" t="s">
        <v>131</v>
      </c>
      <c r="P1508" s="896" t="s">
        <v>282</v>
      </c>
      <c r="Q1508" s="897" t="s">
        <v>283</v>
      </c>
      <c r="R1508" s="896" t="s">
        <v>284</v>
      </c>
      <c r="S1508" s="897" t="s">
        <v>373</v>
      </c>
      <c r="T1508" s="897" t="s">
        <v>374</v>
      </c>
      <c r="U1508" s="897" t="s">
        <v>429</v>
      </c>
      <c r="V1508" s="897" t="s">
        <v>430</v>
      </c>
      <c r="W1508" s="815"/>
      <c r="X1508" s="815"/>
      <c r="Y1508" s="815"/>
      <c r="Z1508" s="815"/>
      <c r="AA1508" s="815"/>
      <c r="AB1508" s="815"/>
    </row>
    <row r="1509">
      <c r="A1509" s="815"/>
      <c r="B1509" s="814"/>
      <c r="C1509" s="814"/>
      <c r="D1509" s="814"/>
      <c r="E1509" s="814"/>
      <c r="F1509" s="821"/>
      <c r="G1509" s="822" t="s">
        <v>35</v>
      </c>
      <c r="H1509" s="823" t="s">
        <v>36</v>
      </c>
      <c r="I1509" s="814"/>
      <c r="J1509" s="815"/>
      <c r="K1509" s="937" t="s">
        <v>305</v>
      </c>
      <c r="L1509" s="937" t="s">
        <v>375</v>
      </c>
      <c r="M1509" s="937">
        <v>30.0</v>
      </c>
      <c r="N1509" s="937">
        <v>28.0</v>
      </c>
      <c r="O1509" s="938">
        <f t="shared" ref="O1509:O1510" si="719">(M1509-N1509)</f>
        <v>2</v>
      </c>
      <c r="P1509" s="946">
        <v>4800.0</v>
      </c>
      <c r="Q1509" s="940">
        <f>(H1412)</f>
        <v>4312</v>
      </c>
      <c r="R1509" s="941">
        <f t="shared" ref="R1509:R1510" si="720">(Q1509/P1509)</f>
        <v>0.8983333333</v>
      </c>
      <c r="S1509" s="937" t="s">
        <v>305</v>
      </c>
      <c r="T1509" s="937" t="s">
        <v>375</v>
      </c>
      <c r="U1509" s="962">
        <f t="shared" ref="U1509:U1510" si="721">(Q1509/21*21)</f>
        <v>4312</v>
      </c>
      <c r="V1509" s="906">
        <f t="shared" ref="V1509:V1510" si="722">(U1509/P1509)</f>
        <v>0.8983333333</v>
      </c>
      <c r="W1509" s="815"/>
      <c r="X1509" s="815"/>
      <c r="Y1509" s="815"/>
      <c r="Z1509" s="815"/>
      <c r="AA1509" s="815"/>
      <c r="AB1509" s="815"/>
    </row>
    <row r="1510">
      <c r="A1510" s="825" t="s">
        <v>431</v>
      </c>
      <c r="B1510" s="814"/>
      <c r="C1510" s="814"/>
      <c r="D1510" s="814"/>
      <c r="E1510" s="814"/>
      <c r="F1510" s="821"/>
      <c r="G1510" s="221" t="s">
        <v>326</v>
      </c>
      <c r="H1510" s="789">
        <v>36.0</v>
      </c>
      <c r="I1510" s="814"/>
      <c r="J1510" s="815"/>
      <c r="K1510" s="943" t="s">
        <v>331</v>
      </c>
      <c r="L1510" s="943" t="s">
        <v>377</v>
      </c>
      <c r="M1510" s="943">
        <v>20.0</v>
      </c>
      <c r="N1510" s="943">
        <v>8.0</v>
      </c>
      <c r="O1510" s="938">
        <f t="shared" si="719"/>
        <v>12</v>
      </c>
      <c r="P1510" s="944">
        <v>1200.0</v>
      </c>
      <c r="Q1510" s="940">
        <f>(H1462)</f>
        <v>485</v>
      </c>
      <c r="R1510" s="945">
        <f t="shared" si="720"/>
        <v>0.4041666667</v>
      </c>
      <c r="S1510" s="943" t="s">
        <v>331</v>
      </c>
      <c r="T1510" s="943" t="s">
        <v>377</v>
      </c>
      <c r="U1510" s="962">
        <f t="shared" si="721"/>
        <v>485</v>
      </c>
      <c r="V1510" s="942">
        <f t="shared" si="722"/>
        <v>0.4041666667</v>
      </c>
      <c r="W1510" s="815"/>
      <c r="X1510" s="815"/>
      <c r="Y1510" s="815"/>
      <c r="Z1510" s="815"/>
      <c r="AA1510" s="815"/>
      <c r="AB1510" s="815"/>
    </row>
    <row r="1511">
      <c r="A1511" s="984"/>
      <c r="B1511" s="814"/>
      <c r="C1511" s="814"/>
      <c r="D1511" s="814"/>
      <c r="E1511" s="814"/>
      <c r="F1511" s="821"/>
      <c r="G1511" s="221"/>
      <c r="H1511" s="789"/>
      <c r="I1511" s="814"/>
      <c r="J1511" s="815"/>
      <c r="K1511" s="898" t="s">
        <v>441</v>
      </c>
      <c r="L1511" s="898">
        <f t="shared" ref="L1511:V1511" si="723">sum(L1509:L1510)</f>
        <v>0</v>
      </c>
      <c r="M1511" s="898">
        <f t="shared" si="723"/>
        <v>50</v>
      </c>
      <c r="N1511" s="898">
        <f t="shared" si="723"/>
        <v>36</v>
      </c>
      <c r="O1511" s="898">
        <f t="shared" si="723"/>
        <v>14</v>
      </c>
      <c r="P1511" s="985">
        <f t="shared" si="723"/>
        <v>6000</v>
      </c>
      <c r="Q1511" s="986">
        <f t="shared" si="723"/>
        <v>4797</v>
      </c>
      <c r="R1511" s="987">
        <f t="shared" si="723"/>
        <v>1.3025</v>
      </c>
      <c r="S1511" s="898">
        <f t="shared" si="723"/>
        <v>0</v>
      </c>
      <c r="T1511" s="898">
        <f t="shared" si="723"/>
        <v>0</v>
      </c>
      <c r="U1511" s="988">
        <f t="shared" si="723"/>
        <v>4797</v>
      </c>
      <c r="V1511" s="989">
        <f t="shared" si="723"/>
        <v>1.3025</v>
      </c>
      <c r="W1511" s="815"/>
      <c r="X1511" s="815"/>
      <c r="Y1511" s="815"/>
      <c r="Z1511" s="815"/>
      <c r="AA1511" s="815"/>
      <c r="AB1511" s="815"/>
    </row>
    <row r="1512">
      <c r="A1512" s="815"/>
      <c r="B1512" s="814"/>
      <c r="C1512" s="814"/>
      <c r="D1512" s="814"/>
      <c r="E1512" s="814"/>
      <c r="F1512" s="821"/>
      <c r="G1512" s="221" t="s">
        <v>365</v>
      </c>
      <c r="H1512" s="789">
        <v>169.0</v>
      </c>
      <c r="I1512" s="814"/>
      <c r="J1512" s="815"/>
      <c r="K1512" s="937" t="s">
        <v>144</v>
      </c>
      <c r="L1512" s="937" t="s">
        <v>378</v>
      </c>
      <c r="M1512" s="937">
        <v>12.0</v>
      </c>
      <c r="N1512" s="937">
        <v>9.0</v>
      </c>
      <c r="O1512" s="938">
        <f t="shared" ref="O1512:O1517" si="724">(M1512-N1512)</f>
        <v>3</v>
      </c>
      <c r="P1512" s="946">
        <v>800.0</v>
      </c>
      <c r="Q1512" s="940">
        <f>(H1516)</f>
        <v>796</v>
      </c>
      <c r="R1512" s="941">
        <f t="shared" ref="R1512:R1516" si="726">(Q1512/P1512)</f>
        <v>0.995</v>
      </c>
      <c r="S1512" s="937" t="s">
        <v>144</v>
      </c>
      <c r="T1512" s="937" t="s">
        <v>378</v>
      </c>
      <c r="U1512" s="962">
        <f>(Q1512/21*21)</f>
        <v>796</v>
      </c>
      <c r="V1512" s="902">
        <f t="shared" ref="V1512:V1516" si="727">(U1512/P1512)</f>
        <v>0.995</v>
      </c>
      <c r="W1512" s="815"/>
      <c r="X1512" s="815"/>
      <c r="Y1512" s="815"/>
      <c r="Z1512" s="815"/>
      <c r="AA1512" s="815"/>
      <c r="AB1512" s="815"/>
    </row>
    <row r="1513">
      <c r="A1513" s="815"/>
      <c r="B1513" s="814"/>
      <c r="C1513" s="814"/>
      <c r="D1513" s="814"/>
      <c r="E1513" s="814"/>
      <c r="F1513" s="821"/>
      <c r="G1513" s="221" t="s">
        <v>399</v>
      </c>
      <c r="H1513" s="789">
        <v>188.0</v>
      </c>
      <c r="I1513" s="814"/>
      <c r="J1513" s="815"/>
      <c r="K1513" s="379" t="s">
        <v>379</v>
      </c>
      <c r="L1513" s="379" t="s">
        <v>432</v>
      </c>
      <c r="M1513" s="379">
        <v>44.0</v>
      </c>
      <c r="N1513" s="379">
        <f>sum(N1514:N1517)</f>
        <v>36</v>
      </c>
      <c r="O1513" s="938">
        <f t="shared" si="724"/>
        <v>8</v>
      </c>
      <c r="P1513" s="947">
        <f t="shared" ref="P1513:Q1513" si="725">SUM(P1514:P1517)</f>
        <v>72000</v>
      </c>
      <c r="Q1513" s="948">
        <f t="shared" si="725"/>
        <v>64269.87</v>
      </c>
      <c r="R1513" s="381">
        <f t="shared" si="726"/>
        <v>0.8926370833</v>
      </c>
      <c r="S1513" s="379" t="s">
        <v>379</v>
      </c>
      <c r="T1513" s="379" t="s">
        <v>432</v>
      </c>
      <c r="U1513" s="905">
        <f t="shared" ref="U1513:U1515" si="728">(Q1513/30*30)</f>
        <v>64269.87</v>
      </c>
      <c r="V1513" s="906">
        <f t="shared" si="727"/>
        <v>0.8926370833</v>
      </c>
      <c r="W1513" s="815"/>
      <c r="X1513" s="815"/>
      <c r="Y1513" s="815"/>
      <c r="Z1513" s="815"/>
      <c r="AA1513" s="815"/>
      <c r="AB1513" s="815"/>
    </row>
    <row r="1514">
      <c r="A1514" s="815"/>
      <c r="B1514" s="814"/>
      <c r="C1514" s="814"/>
      <c r="D1514" s="814"/>
      <c r="E1514" s="814"/>
      <c r="F1514" s="821"/>
      <c r="G1514" s="221" t="s">
        <v>418</v>
      </c>
      <c r="H1514" s="789">
        <v>190.0</v>
      </c>
      <c r="I1514" s="814"/>
      <c r="J1514" s="815"/>
      <c r="K1514" s="379" t="s">
        <v>164</v>
      </c>
      <c r="L1514" s="379" t="s">
        <v>432</v>
      </c>
      <c r="M1514" s="379">
        <v>11.0</v>
      </c>
      <c r="N1514" s="379">
        <v>10.0</v>
      </c>
      <c r="O1514" s="938">
        <f t="shared" si="724"/>
        <v>1</v>
      </c>
      <c r="P1514" s="947">
        <v>27000.0</v>
      </c>
      <c r="Q1514" s="949">
        <f>(F1536)</f>
        <v>24611.54</v>
      </c>
      <c r="R1514" s="381">
        <f t="shared" si="726"/>
        <v>0.9115385185</v>
      </c>
      <c r="S1514" s="379" t="s">
        <v>164</v>
      </c>
      <c r="T1514" s="379" t="s">
        <v>432</v>
      </c>
      <c r="U1514" s="905">
        <f t="shared" si="728"/>
        <v>24611.54</v>
      </c>
      <c r="V1514" s="906">
        <f t="shared" si="727"/>
        <v>0.9115385185</v>
      </c>
      <c r="W1514" s="815"/>
      <c r="X1514" s="815"/>
      <c r="Y1514" s="815"/>
      <c r="Z1514" s="815"/>
      <c r="AA1514" s="815"/>
      <c r="AB1514" s="815"/>
    </row>
    <row r="1515">
      <c r="A1515" s="815"/>
      <c r="B1515" s="814"/>
      <c r="C1515" s="814"/>
      <c r="D1515" s="814"/>
      <c r="E1515" s="814"/>
      <c r="F1515" s="821"/>
      <c r="G1515" s="221" t="s">
        <v>435</v>
      </c>
      <c r="H1515" s="789">
        <f>(H1500)</f>
        <v>213</v>
      </c>
      <c r="I1515" s="814"/>
      <c r="J1515" s="815"/>
      <c r="K1515" s="963" t="s">
        <v>165</v>
      </c>
      <c r="L1515" s="379" t="s">
        <v>432</v>
      </c>
      <c r="M1515" s="379">
        <v>11.0</v>
      </c>
      <c r="N1515" s="379">
        <v>10.0</v>
      </c>
      <c r="O1515" s="938">
        <f t="shared" si="724"/>
        <v>1</v>
      </c>
      <c r="P1515" s="947">
        <v>18000.0</v>
      </c>
      <c r="Q1515" s="949">
        <f>(G1536)</f>
        <v>14401.9</v>
      </c>
      <c r="R1515" s="381">
        <f t="shared" si="726"/>
        <v>0.8001055556</v>
      </c>
      <c r="S1515" s="963" t="s">
        <v>165</v>
      </c>
      <c r="T1515" s="379" t="s">
        <v>432</v>
      </c>
      <c r="U1515" s="905">
        <f t="shared" si="728"/>
        <v>14401.9</v>
      </c>
      <c r="V1515" s="950">
        <f t="shared" si="727"/>
        <v>0.8001055556</v>
      </c>
      <c r="W1515" s="815"/>
      <c r="X1515" s="815"/>
      <c r="Y1515" s="815"/>
      <c r="Z1515" s="815"/>
      <c r="AA1515" s="815"/>
      <c r="AB1515" s="815"/>
    </row>
    <row r="1516">
      <c r="A1516" s="815"/>
      <c r="B1516" s="814"/>
      <c r="C1516" s="814"/>
      <c r="D1516" s="814"/>
      <c r="E1516" s="814"/>
      <c r="F1516" s="821"/>
      <c r="G1516" s="822" t="s">
        <v>9</v>
      </c>
      <c r="H1516" s="826">
        <f>SUM(H1510:H1515)</f>
        <v>796</v>
      </c>
      <c r="I1516" s="814"/>
      <c r="J1516" s="815"/>
      <c r="K1516" s="964" t="s">
        <v>166</v>
      </c>
      <c r="L1516" s="379" t="s">
        <v>432</v>
      </c>
      <c r="M1516" s="379">
        <v>11.0</v>
      </c>
      <c r="N1516" s="379">
        <v>8.0</v>
      </c>
      <c r="O1516" s="938">
        <f t="shared" si="724"/>
        <v>3</v>
      </c>
      <c r="P1516" s="947">
        <v>27000.0</v>
      </c>
      <c r="Q1516" s="949">
        <f>(H1536)</f>
        <v>25256.43</v>
      </c>
      <c r="R1516" s="381">
        <f t="shared" si="726"/>
        <v>0.9354233333</v>
      </c>
      <c r="S1516" s="964" t="s">
        <v>166</v>
      </c>
      <c r="T1516" s="379" t="s">
        <v>432</v>
      </c>
      <c r="U1516" s="905">
        <f>(Q1516/29*30)</f>
        <v>26127.34138</v>
      </c>
      <c r="V1516" s="902">
        <f t="shared" si="727"/>
        <v>0.9676793103</v>
      </c>
      <c r="W1516" s="815"/>
      <c r="X1516" s="815"/>
      <c r="Y1516" s="815"/>
      <c r="Z1516" s="815"/>
      <c r="AA1516" s="815"/>
      <c r="AB1516" s="815"/>
    </row>
    <row r="1517">
      <c r="A1517" s="815"/>
      <c r="B1517" s="814"/>
      <c r="C1517" s="814"/>
      <c r="D1517" s="814"/>
      <c r="E1517" s="814"/>
      <c r="F1517" s="814"/>
      <c r="G1517" s="817"/>
      <c r="H1517" s="818"/>
      <c r="I1517" s="814"/>
      <c r="J1517" s="815"/>
      <c r="K1517" s="964" t="s">
        <v>442</v>
      </c>
      <c r="L1517" s="379" t="s">
        <v>432</v>
      </c>
      <c r="M1517" s="379">
        <v>11.0</v>
      </c>
      <c r="N1517" s="379">
        <v>8.0</v>
      </c>
      <c r="O1517" s="938">
        <f t="shared" si="724"/>
        <v>3</v>
      </c>
      <c r="P1517" s="947">
        <v>0.0</v>
      </c>
      <c r="Q1517" s="948">
        <v>0.0</v>
      </c>
      <c r="R1517" s="951">
        <v>0.0</v>
      </c>
      <c r="S1517" s="964" t="s">
        <v>442</v>
      </c>
      <c r="T1517" s="379" t="s">
        <v>432</v>
      </c>
      <c r="U1517" s="905">
        <f>(Q1517/23*30)</f>
        <v>0</v>
      </c>
      <c r="V1517" s="990">
        <v>1.0</v>
      </c>
      <c r="W1517" s="815"/>
      <c r="X1517" s="815"/>
      <c r="Y1517" s="815"/>
      <c r="Z1517" s="815"/>
      <c r="AA1517" s="815"/>
      <c r="AB1517" s="815"/>
    </row>
    <row r="1518">
      <c r="A1518" s="815"/>
      <c r="B1518" s="814"/>
      <c r="C1518" s="814"/>
      <c r="D1518" s="814"/>
      <c r="E1518" s="814"/>
      <c r="F1518" s="814"/>
      <c r="G1518" s="842" t="s">
        <v>131</v>
      </c>
      <c r="H1518" s="843">
        <f>(1000-H1516)</f>
        <v>204</v>
      </c>
      <c r="I1518" s="844">
        <f>(H1516/1800)</f>
        <v>0.4422222222</v>
      </c>
      <c r="J1518" s="815"/>
      <c r="K1518" s="815"/>
      <c r="L1518" s="915"/>
      <c r="M1518" s="915"/>
      <c r="N1518" s="815"/>
      <c r="O1518" s="815"/>
      <c r="P1518" s="815"/>
      <c r="Q1518" s="815"/>
      <c r="R1518" s="815"/>
      <c r="S1518" s="815"/>
      <c r="T1518" s="815"/>
      <c r="U1518" s="815"/>
      <c r="V1518" s="815"/>
      <c r="W1518" s="815"/>
      <c r="X1518" s="815"/>
      <c r="Y1518" s="815"/>
      <c r="Z1518" s="815"/>
      <c r="AA1518" s="815"/>
      <c r="AB1518" s="815"/>
    </row>
    <row r="1519">
      <c r="A1519" s="907"/>
      <c r="B1519" s="908"/>
      <c r="C1519" s="908"/>
      <c r="D1519" s="908"/>
      <c r="E1519" s="908"/>
      <c r="F1519" s="908"/>
      <c r="G1519" s="848"/>
      <c r="H1519" s="792"/>
      <c r="I1519" s="306"/>
      <c r="J1519" s="815"/>
      <c r="K1519" s="815"/>
      <c r="L1519" s="287"/>
      <c r="M1519" s="287"/>
      <c r="N1519" s="287"/>
      <c r="O1519" s="287"/>
      <c r="P1519" s="287"/>
      <c r="Q1519" s="287"/>
      <c r="R1519" s="287"/>
      <c r="S1519" s="287"/>
      <c r="T1519" s="287"/>
      <c r="U1519" s="287"/>
      <c r="V1519" s="952" t="s">
        <v>300</v>
      </c>
      <c r="W1519" s="815"/>
      <c r="X1519" s="824"/>
      <c r="Y1519" s="824"/>
      <c r="Z1519" s="824"/>
      <c r="AA1519" s="824"/>
      <c r="AB1519" s="824"/>
    </row>
    <row r="1520">
      <c r="A1520" s="770" t="s">
        <v>433</v>
      </c>
      <c r="B1520" s="771">
        <v>25.0</v>
      </c>
      <c r="C1520" s="771">
        <v>26.0</v>
      </c>
      <c r="D1520" s="771">
        <v>27.0</v>
      </c>
      <c r="E1520" s="771">
        <v>28.0</v>
      </c>
      <c r="F1520" s="771">
        <v>29.0</v>
      </c>
      <c r="G1520" s="771">
        <v>30.0</v>
      </c>
      <c r="H1520" s="909">
        <v>1.0</v>
      </c>
      <c r="I1520" s="772"/>
      <c r="J1520" s="774"/>
      <c r="K1520" s="815"/>
      <c r="L1520" s="287"/>
      <c r="M1520" s="287"/>
      <c r="N1520" s="287"/>
      <c r="O1520" s="287"/>
      <c r="P1520" s="287"/>
      <c r="Q1520" s="287"/>
      <c r="R1520" s="287"/>
      <c r="S1520" s="287"/>
      <c r="T1520" s="287"/>
      <c r="U1520" s="287"/>
      <c r="V1520" s="953" t="s">
        <v>301</v>
      </c>
      <c r="W1520" s="815"/>
      <c r="X1520" s="815"/>
      <c r="Y1520" s="815"/>
      <c r="Z1520" s="815"/>
      <c r="AA1520" s="815"/>
      <c r="AB1520" s="815"/>
    </row>
    <row r="1521">
      <c r="A1521" s="288" t="s">
        <v>156</v>
      </c>
      <c r="B1521" s="910" t="s">
        <v>2</v>
      </c>
      <c r="C1521" s="910" t="s">
        <v>3</v>
      </c>
      <c r="D1521" s="910" t="s">
        <v>4</v>
      </c>
      <c r="E1521" s="910" t="s">
        <v>5</v>
      </c>
      <c r="F1521" s="910" t="s">
        <v>6</v>
      </c>
      <c r="G1521" s="910" t="s">
        <v>7</v>
      </c>
      <c r="H1521" s="911" t="s">
        <v>8</v>
      </c>
      <c r="I1521" s="910" t="s">
        <v>9</v>
      </c>
      <c r="J1521" s="815"/>
      <c r="K1521" s="815"/>
      <c r="L1521" s="287"/>
      <c r="M1521" s="287"/>
      <c r="N1521" s="287"/>
      <c r="O1521" s="287"/>
      <c r="P1521" s="287"/>
      <c r="Q1521" s="287"/>
      <c r="R1521" s="287"/>
      <c r="S1521" s="287"/>
      <c r="T1521" s="287"/>
      <c r="U1521" s="287"/>
      <c r="V1521" s="954" t="s">
        <v>302</v>
      </c>
      <c r="W1521" s="815"/>
      <c r="X1521" s="815"/>
      <c r="Y1521" s="815"/>
      <c r="Z1521" s="815"/>
      <c r="AA1521" s="815"/>
      <c r="AB1521" s="815"/>
    </row>
    <row r="1522">
      <c r="A1522" s="340" t="s">
        <v>163</v>
      </c>
      <c r="B1522" s="912"/>
      <c r="C1522" s="912"/>
      <c r="D1522" s="912"/>
      <c r="E1522" s="912"/>
      <c r="F1522" s="912"/>
      <c r="G1522" s="912"/>
      <c r="H1522" s="912"/>
      <c r="I1522" s="912"/>
      <c r="J1522" s="913"/>
      <c r="K1522" s="815"/>
      <c r="L1522" s="287"/>
      <c r="M1522" s="287"/>
      <c r="N1522" s="287"/>
      <c r="O1522" s="287"/>
      <c r="P1522" s="287"/>
      <c r="Q1522" s="287"/>
      <c r="R1522" s="287"/>
      <c r="S1522" s="287"/>
      <c r="T1522" s="287"/>
      <c r="U1522" s="287"/>
      <c r="V1522" s="955" t="s">
        <v>303</v>
      </c>
      <c r="W1522" s="815"/>
      <c r="X1522" s="815"/>
      <c r="Y1522" s="815"/>
      <c r="Z1522" s="815"/>
      <c r="AA1522" s="815"/>
      <c r="AB1522" s="815"/>
    </row>
    <row r="1523">
      <c r="A1523" s="330" t="s">
        <v>164</v>
      </c>
      <c r="B1523" s="344">
        <v>478.57</v>
      </c>
      <c r="C1523" s="344">
        <v>901.07</v>
      </c>
      <c r="D1523" s="344">
        <v>516.23</v>
      </c>
      <c r="E1523" s="345">
        <v>686.32</v>
      </c>
      <c r="F1523" s="529">
        <v>667.74</v>
      </c>
      <c r="G1523" s="529">
        <v>653.95</v>
      </c>
      <c r="H1523" s="530">
        <v>801.31</v>
      </c>
      <c r="I1523" s="347">
        <f t="shared" ref="I1523:I1525" si="729">SUM(B1523:H1523)</f>
        <v>4705.19</v>
      </c>
      <c r="J1523" s="815"/>
      <c r="K1523" s="815"/>
      <c r="L1523" s="815"/>
      <c r="M1523" s="815"/>
      <c r="N1523" s="815"/>
      <c r="O1523" s="815"/>
      <c r="P1523" s="815"/>
      <c r="Q1523" s="815"/>
      <c r="R1523" s="815"/>
      <c r="S1523" s="815"/>
      <c r="T1523" s="815"/>
      <c r="U1523" s="815"/>
      <c r="V1523" s="815"/>
      <c r="W1523" s="815"/>
      <c r="X1523" s="815"/>
      <c r="Y1523" s="815"/>
      <c r="Z1523" s="815"/>
      <c r="AA1523" s="815"/>
      <c r="AB1523" s="815"/>
    </row>
    <row r="1524">
      <c r="A1524" s="330" t="s">
        <v>165</v>
      </c>
      <c r="B1524" s="344">
        <v>475.86</v>
      </c>
      <c r="C1524" s="344">
        <v>227.74</v>
      </c>
      <c r="D1524" s="344">
        <v>255.74</v>
      </c>
      <c r="E1524" s="345">
        <v>471.21</v>
      </c>
      <c r="F1524" s="345">
        <v>555.13</v>
      </c>
      <c r="G1524" s="529">
        <v>370.7</v>
      </c>
      <c r="H1524" s="530">
        <v>772.64</v>
      </c>
      <c r="I1524" s="347">
        <f t="shared" si="729"/>
        <v>3129.02</v>
      </c>
      <c r="J1524" s="815"/>
      <c r="K1524" s="815"/>
      <c r="L1524" s="815"/>
      <c r="M1524" s="815"/>
      <c r="N1524" s="815"/>
      <c r="O1524" s="815"/>
      <c r="P1524" s="815"/>
      <c r="Q1524" s="815"/>
      <c r="R1524" s="815"/>
      <c r="S1524" s="815"/>
      <c r="T1524" s="815"/>
      <c r="U1524" s="815"/>
      <c r="V1524" s="815"/>
      <c r="W1524" s="815"/>
      <c r="X1524" s="815"/>
      <c r="Y1524" s="815"/>
      <c r="Z1524" s="815"/>
      <c r="AA1524" s="815"/>
      <c r="AB1524" s="815"/>
    </row>
    <row r="1525">
      <c r="A1525" s="330" t="s">
        <v>166</v>
      </c>
      <c r="B1525" s="344">
        <v>545.12</v>
      </c>
      <c r="C1525" s="344">
        <v>548.84</v>
      </c>
      <c r="D1525" s="344">
        <v>629.81</v>
      </c>
      <c r="E1525" s="344">
        <v>759.86</v>
      </c>
      <c r="F1525" s="529">
        <v>746.63</v>
      </c>
      <c r="G1525" s="529">
        <v>1024.84</v>
      </c>
      <c r="H1525" s="530">
        <v>926.97</v>
      </c>
      <c r="I1525" s="347">
        <f t="shared" si="729"/>
        <v>5182.07</v>
      </c>
      <c r="J1525" s="815"/>
      <c r="K1525" s="815"/>
      <c r="L1525" s="815"/>
      <c r="M1525" s="815"/>
      <c r="N1525" s="815"/>
      <c r="O1525" s="815"/>
      <c r="P1525" s="815"/>
      <c r="Q1525" s="815"/>
      <c r="R1525" s="815"/>
      <c r="S1525" s="815"/>
      <c r="T1525" s="815"/>
      <c r="U1525" s="815"/>
      <c r="V1525" s="815"/>
      <c r="W1525" s="815"/>
      <c r="X1525" s="815"/>
      <c r="Y1525" s="815"/>
      <c r="Z1525" s="815"/>
      <c r="AA1525" s="815"/>
      <c r="AB1525" s="815"/>
    </row>
    <row r="1526">
      <c r="A1526" s="348" t="s">
        <v>9</v>
      </c>
      <c r="B1526" s="349">
        <f t="shared" ref="B1526:I1526" si="730">sum(B1523:B1525)</f>
        <v>1499.55</v>
      </c>
      <c r="C1526" s="349">
        <f t="shared" si="730"/>
        <v>1677.65</v>
      </c>
      <c r="D1526" s="349">
        <f t="shared" si="730"/>
        <v>1401.78</v>
      </c>
      <c r="E1526" s="349">
        <f t="shared" si="730"/>
        <v>1917.39</v>
      </c>
      <c r="F1526" s="349">
        <f t="shared" si="730"/>
        <v>1969.5</v>
      </c>
      <c r="G1526" s="349">
        <f t="shared" si="730"/>
        <v>2049.49</v>
      </c>
      <c r="H1526" s="349">
        <f t="shared" si="730"/>
        <v>2500.92</v>
      </c>
      <c r="I1526" s="349">
        <f t="shared" si="730"/>
        <v>13016.28</v>
      </c>
      <c r="J1526" s="815"/>
      <c r="K1526" s="815"/>
      <c r="L1526" s="815"/>
      <c r="M1526" s="815"/>
      <c r="N1526" s="815"/>
      <c r="O1526" s="815"/>
      <c r="P1526" s="815"/>
      <c r="Q1526" s="815"/>
      <c r="R1526" s="815"/>
      <c r="S1526" s="815"/>
      <c r="T1526" s="815"/>
      <c r="U1526" s="815"/>
      <c r="V1526" s="815"/>
      <c r="W1526" s="815"/>
      <c r="X1526" s="815"/>
      <c r="Y1526" s="815"/>
      <c r="Z1526" s="815"/>
      <c r="AA1526" s="815"/>
      <c r="AB1526" s="815"/>
    </row>
    <row r="1527">
      <c r="A1527" s="816"/>
      <c r="B1527" s="817"/>
      <c r="C1527" s="817"/>
      <c r="D1527" s="817"/>
      <c r="E1527" s="817"/>
      <c r="F1527" s="817"/>
      <c r="G1527" s="817"/>
      <c r="H1527" s="818"/>
      <c r="I1527" s="817"/>
      <c r="J1527" s="815"/>
      <c r="K1527" s="815"/>
      <c r="L1527" s="815"/>
      <c r="M1527" s="815"/>
      <c r="N1527" s="815"/>
      <c r="O1527" s="815"/>
      <c r="P1527" s="815"/>
      <c r="Q1527" s="815"/>
      <c r="R1527" s="815"/>
      <c r="S1527" s="815"/>
      <c r="T1527" s="815"/>
      <c r="U1527" s="815"/>
      <c r="V1527" s="815"/>
      <c r="W1527" s="815"/>
      <c r="X1527" s="815"/>
      <c r="Y1527" s="815"/>
      <c r="Z1527" s="815"/>
      <c r="AA1527" s="815"/>
      <c r="AB1527" s="815"/>
    </row>
    <row r="1528">
      <c r="A1528" s="819"/>
      <c r="B1528" s="334"/>
      <c r="C1528" s="334"/>
      <c r="D1528" s="334"/>
      <c r="E1528" s="334"/>
      <c r="F1528" s="334"/>
      <c r="G1528" s="334"/>
      <c r="H1528" s="334"/>
      <c r="I1528" s="334"/>
      <c r="J1528" s="815"/>
      <c r="K1528" s="815"/>
      <c r="L1528" s="815"/>
      <c r="M1528" s="815"/>
      <c r="N1528" s="815"/>
      <c r="O1528" s="815"/>
      <c r="P1528" s="815"/>
      <c r="Q1528" s="815"/>
      <c r="R1528" s="815"/>
      <c r="S1528" s="815"/>
      <c r="T1528" s="815"/>
      <c r="U1528" s="815"/>
      <c r="V1528" s="815"/>
      <c r="W1528" s="815"/>
      <c r="X1528" s="815"/>
      <c r="Y1528" s="815"/>
      <c r="Z1528" s="815"/>
      <c r="AA1528" s="815"/>
      <c r="AB1528" s="815"/>
    </row>
    <row r="1529">
      <c r="A1529" s="815"/>
      <c r="B1529" s="814"/>
      <c r="C1529" s="814"/>
      <c r="D1529" s="814"/>
      <c r="E1529" s="817"/>
      <c r="F1529" s="817"/>
      <c r="G1529" s="817"/>
      <c r="H1529" s="818"/>
      <c r="I1529" s="814"/>
      <c r="J1529" s="815"/>
      <c r="K1529" s="815"/>
      <c r="L1529" s="915"/>
      <c r="M1529" s="915"/>
      <c r="N1529" s="815"/>
      <c r="O1529" s="815"/>
      <c r="P1529" s="815"/>
      <c r="Q1529" s="815"/>
      <c r="R1529" s="815"/>
      <c r="S1529" s="815"/>
      <c r="T1529" s="815"/>
      <c r="U1529" s="815"/>
      <c r="V1529" s="815"/>
      <c r="W1529" s="815"/>
      <c r="X1529" s="815"/>
      <c r="Y1529" s="815"/>
      <c r="Z1529" s="815"/>
      <c r="AA1529" s="815"/>
      <c r="AB1529" s="815"/>
    </row>
    <row r="1530">
      <c r="A1530" s="815"/>
      <c r="B1530" s="814"/>
      <c r="C1530" s="814"/>
      <c r="D1530" s="821"/>
      <c r="E1530" s="822" t="s">
        <v>35</v>
      </c>
      <c r="F1530" s="822" t="s">
        <v>164</v>
      </c>
      <c r="G1530" s="822" t="s">
        <v>165</v>
      </c>
      <c r="H1530" s="823" t="s">
        <v>166</v>
      </c>
      <c r="I1530" s="6"/>
      <c r="J1530" s="815"/>
      <c r="K1530" s="815"/>
      <c r="L1530" s="915"/>
      <c r="M1530" s="915"/>
      <c r="N1530" s="815"/>
      <c r="O1530" s="815"/>
      <c r="P1530" s="815"/>
      <c r="Q1530" s="815"/>
      <c r="R1530" s="815"/>
      <c r="S1530" s="815"/>
      <c r="T1530" s="815"/>
      <c r="U1530" s="815"/>
      <c r="V1530" s="815"/>
      <c r="W1530" s="815"/>
      <c r="X1530" s="815"/>
      <c r="Y1530" s="815"/>
      <c r="Z1530" s="815"/>
      <c r="AA1530" s="815"/>
      <c r="AB1530" s="815"/>
    </row>
    <row r="1531">
      <c r="A1531" s="815"/>
      <c r="B1531" s="814"/>
      <c r="C1531" s="814"/>
      <c r="D1531" s="821"/>
      <c r="E1531" s="221" t="s">
        <v>326</v>
      </c>
      <c r="F1531" s="351">
        <v>3046.63</v>
      </c>
      <c r="G1531" s="351">
        <v>1954.03</v>
      </c>
      <c r="H1531" s="351">
        <v>3430.4</v>
      </c>
      <c r="I1531" s="6"/>
      <c r="J1531" s="815"/>
      <c r="K1531" s="915"/>
      <c r="L1531" s="815"/>
      <c r="M1531" s="815"/>
      <c r="N1531" s="815"/>
      <c r="O1531" s="815"/>
      <c r="P1531" s="815"/>
      <c r="Q1531" s="815"/>
      <c r="R1531" s="815"/>
      <c r="S1531" s="815"/>
      <c r="T1531" s="815"/>
      <c r="U1531" s="815"/>
      <c r="V1531" s="815"/>
      <c r="W1531" s="815"/>
      <c r="X1531" s="815"/>
      <c r="Y1531" s="815"/>
      <c r="Z1531" s="815"/>
      <c r="AA1531" s="815"/>
      <c r="AB1531" s="815"/>
    </row>
    <row r="1532">
      <c r="A1532" s="815"/>
      <c r="B1532" s="814"/>
      <c r="C1532" s="814"/>
      <c r="D1532" s="821"/>
      <c r="E1532" s="221" t="s">
        <v>365</v>
      </c>
      <c r="F1532" s="351">
        <v>6469.73</v>
      </c>
      <c r="G1532" s="351">
        <v>3126.75</v>
      </c>
      <c r="H1532" s="351">
        <v>5462.15</v>
      </c>
      <c r="I1532" s="18"/>
      <c r="J1532" s="815"/>
      <c r="K1532" s="915"/>
      <c r="L1532" s="815"/>
      <c r="M1532" s="815"/>
      <c r="N1532" s="815"/>
      <c r="O1532" s="815"/>
      <c r="P1532" s="815"/>
      <c r="Q1532" s="815"/>
      <c r="R1532" s="815"/>
      <c r="S1532" s="815"/>
      <c r="T1532" s="815"/>
      <c r="U1532" s="815"/>
      <c r="V1532" s="815"/>
      <c r="W1532" s="815"/>
      <c r="X1532" s="815"/>
      <c r="Y1532" s="815"/>
      <c r="Z1532" s="815"/>
      <c r="AA1532" s="815"/>
      <c r="AB1532" s="815"/>
    </row>
    <row r="1533">
      <c r="A1533" s="815"/>
      <c r="B1533" s="814"/>
      <c r="C1533" s="814"/>
      <c r="D1533" s="821"/>
      <c r="E1533" s="221" t="s">
        <v>399</v>
      </c>
      <c r="F1533" s="351">
        <v>5684.0</v>
      </c>
      <c r="G1533" s="351">
        <v>3291.87</v>
      </c>
      <c r="H1533" s="351">
        <v>6372.94</v>
      </c>
      <c r="I1533" s="18"/>
      <c r="J1533" s="934"/>
      <c r="K1533" s="915"/>
      <c r="L1533" s="815"/>
      <c r="M1533" s="815"/>
      <c r="N1533" s="815"/>
      <c r="O1533" s="815"/>
      <c r="P1533" s="815"/>
      <c r="Q1533" s="815"/>
      <c r="R1533" s="815"/>
      <c r="S1533" s="815"/>
      <c r="T1533" s="815"/>
      <c r="U1533" s="815"/>
      <c r="V1533" s="815"/>
      <c r="W1533" s="815"/>
      <c r="X1533" s="815"/>
      <c r="Y1533" s="815"/>
      <c r="Z1533" s="815"/>
      <c r="AA1533" s="815"/>
      <c r="AB1533" s="815"/>
    </row>
    <row r="1534">
      <c r="A1534" s="815"/>
      <c r="B1534" s="814"/>
      <c r="C1534" s="814"/>
      <c r="D1534" s="821"/>
      <c r="E1534" s="221" t="s">
        <v>418</v>
      </c>
      <c r="F1534" s="351">
        <f>(I1274)</f>
        <v>4705.99</v>
      </c>
      <c r="G1534" s="351">
        <f>(I1275)</f>
        <v>2900.23</v>
      </c>
      <c r="H1534" s="351">
        <f>(I1276)</f>
        <v>4808.87</v>
      </c>
      <c r="I1534" s="18"/>
      <c r="J1534" s="934"/>
      <c r="K1534" s="915"/>
      <c r="L1534" s="815"/>
      <c r="M1534" s="815"/>
      <c r="N1534" s="815"/>
      <c r="O1534" s="815"/>
      <c r="P1534" s="815"/>
      <c r="Q1534" s="815"/>
      <c r="R1534" s="815"/>
      <c r="S1534" s="815"/>
      <c r="T1534" s="815"/>
      <c r="U1534" s="815"/>
      <c r="V1534" s="815"/>
      <c r="W1534" s="815"/>
      <c r="X1534" s="815"/>
      <c r="Y1534" s="815"/>
      <c r="Z1534" s="815"/>
      <c r="AA1534" s="815"/>
      <c r="AB1534" s="815"/>
    </row>
    <row r="1535">
      <c r="A1535" s="815"/>
      <c r="B1535" s="814"/>
      <c r="C1535" s="814"/>
      <c r="D1535" s="821"/>
      <c r="E1535" s="221" t="s">
        <v>435</v>
      </c>
      <c r="F1535" s="351">
        <f>(I1523)</f>
        <v>4705.19</v>
      </c>
      <c r="G1535" s="351">
        <f>(I1524)</f>
        <v>3129.02</v>
      </c>
      <c r="H1535" s="351">
        <f>(I1525)</f>
        <v>5182.07</v>
      </c>
      <c r="I1535" s="6"/>
      <c r="J1535" s="815"/>
      <c r="K1535" s="915"/>
      <c r="L1535" s="815"/>
      <c r="M1535" s="815"/>
      <c r="N1535" s="815"/>
      <c r="O1535" s="815"/>
      <c r="P1535" s="815"/>
      <c r="Q1535" s="815"/>
      <c r="R1535" s="815"/>
      <c r="S1535" s="815"/>
      <c r="T1535" s="815"/>
      <c r="U1535" s="815"/>
      <c r="V1535" s="815"/>
      <c r="W1535" s="815"/>
      <c r="X1535" s="815"/>
      <c r="Y1535" s="815"/>
      <c r="Z1535" s="815"/>
      <c r="AA1535" s="815"/>
      <c r="AB1535" s="815"/>
    </row>
    <row r="1536">
      <c r="A1536" s="815"/>
      <c r="B1536" s="814"/>
      <c r="C1536" s="814"/>
      <c r="D1536" s="821"/>
      <c r="E1536" s="353" t="s">
        <v>9</v>
      </c>
      <c r="F1536" s="354">
        <f t="shared" ref="F1536:H1536" si="731">SUM(F1531:F1535)</f>
        <v>24611.54</v>
      </c>
      <c r="G1536" s="354">
        <f t="shared" si="731"/>
        <v>14401.9</v>
      </c>
      <c r="H1536" s="354">
        <f t="shared" si="731"/>
        <v>25256.43</v>
      </c>
      <c r="I1536" s="6"/>
      <c r="J1536" s="815"/>
      <c r="K1536" s="915"/>
      <c r="L1536" s="815"/>
      <c r="M1536" s="815"/>
      <c r="N1536" s="815"/>
      <c r="O1536" s="815"/>
      <c r="P1536" s="815"/>
      <c r="Q1536" s="815"/>
      <c r="R1536" s="815"/>
      <c r="S1536" s="815"/>
      <c r="T1536" s="815"/>
      <c r="U1536" s="815"/>
      <c r="V1536" s="815"/>
      <c r="W1536" s="815"/>
      <c r="X1536" s="815"/>
      <c r="Y1536" s="815"/>
      <c r="Z1536" s="815"/>
      <c r="AA1536" s="815"/>
      <c r="AB1536" s="815"/>
    </row>
    <row r="1537">
      <c r="A1537" s="815"/>
      <c r="B1537" s="814"/>
      <c r="C1537" s="814"/>
      <c r="D1537" s="821"/>
      <c r="E1537" s="838" t="s">
        <v>167</v>
      </c>
      <c r="F1537" s="916">
        <f>(F1536/27000)</f>
        <v>0.9115385185</v>
      </c>
      <c r="G1537" s="916">
        <f>(G1536/20000)</f>
        <v>0.720095</v>
      </c>
      <c r="H1537" s="916">
        <f>(H1536/27000)</f>
        <v>0.9354233333</v>
      </c>
      <c r="I1537" s="6"/>
      <c r="J1537" s="815"/>
      <c r="K1537" s="815"/>
      <c r="L1537" s="815"/>
      <c r="M1537" s="815"/>
      <c r="N1537" s="815"/>
      <c r="O1537" s="815"/>
      <c r="P1537" s="815"/>
      <c r="Q1537" s="815"/>
      <c r="R1537" s="815"/>
      <c r="S1537" s="815"/>
      <c r="T1537" s="815"/>
      <c r="U1537" s="815"/>
      <c r="V1537" s="815"/>
      <c r="W1537" s="815"/>
      <c r="X1537" s="815"/>
      <c r="Y1537" s="815"/>
      <c r="Z1537" s="815"/>
      <c r="AA1537" s="815"/>
      <c r="AB1537" s="815"/>
    </row>
    <row r="1538">
      <c r="A1538" s="815"/>
      <c r="B1538" s="814"/>
      <c r="C1538" s="814"/>
      <c r="D1538" s="814"/>
      <c r="E1538" s="917" t="s">
        <v>339</v>
      </c>
      <c r="F1538" s="823">
        <f t="shared" ref="F1538:H1538" si="732">(F1536/30*30)</f>
        <v>24611.54</v>
      </c>
      <c r="G1538" s="823">
        <f t="shared" si="732"/>
        <v>14401.9</v>
      </c>
      <c r="H1538" s="823">
        <f t="shared" si="732"/>
        <v>25256.43</v>
      </c>
      <c r="I1538" s="6"/>
      <c r="J1538" s="815"/>
      <c r="K1538" s="815"/>
      <c r="L1538" s="815"/>
      <c r="M1538" s="815"/>
      <c r="N1538" s="815"/>
      <c r="O1538" s="815"/>
      <c r="P1538" s="815"/>
      <c r="Q1538" s="815"/>
      <c r="R1538" s="815"/>
      <c r="S1538" s="815"/>
      <c r="T1538" s="815"/>
      <c r="U1538" s="815"/>
      <c r="V1538" s="815"/>
      <c r="W1538" s="815"/>
      <c r="X1538" s="815"/>
      <c r="Y1538" s="815"/>
      <c r="Z1538" s="815"/>
      <c r="AA1538" s="815"/>
      <c r="AB1538" s="815"/>
    </row>
    <row r="1539">
      <c r="A1539" s="816"/>
      <c r="B1539" s="817"/>
      <c r="C1539" s="817"/>
      <c r="D1539" s="817"/>
      <c r="E1539" s="817"/>
      <c r="F1539" s="817"/>
      <c r="G1539" s="817"/>
      <c r="H1539" s="818"/>
      <c r="I1539" s="817"/>
      <c r="J1539" s="815"/>
      <c r="K1539" s="815"/>
      <c r="L1539" s="815"/>
      <c r="M1539" s="815"/>
      <c r="N1539" s="815"/>
      <c r="O1539" s="815"/>
      <c r="P1539" s="815"/>
      <c r="Q1539" s="815"/>
      <c r="R1539" s="815"/>
      <c r="S1539" s="815"/>
      <c r="T1539" s="815"/>
      <c r="U1539" s="815"/>
      <c r="V1539" s="815"/>
      <c r="W1539" s="815"/>
      <c r="X1539" s="815"/>
      <c r="Y1539" s="815"/>
      <c r="Z1539" s="815"/>
      <c r="AA1539" s="815"/>
      <c r="AB1539" s="815"/>
    </row>
    <row r="1540">
      <c r="A1540" s="320"/>
      <c r="B1540" s="813"/>
      <c r="C1540" s="813"/>
      <c r="D1540" s="813"/>
      <c r="E1540" s="813"/>
      <c r="F1540" s="813"/>
      <c r="G1540" s="813"/>
      <c r="H1540" s="918"/>
      <c r="I1540" s="813" t="s">
        <v>9</v>
      </c>
      <c r="J1540" s="815"/>
      <c r="K1540" s="815"/>
      <c r="L1540" s="815"/>
      <c r="M1540" s="815"/>
      <c r="N1540" s="815"/>
      <c r="O1540" s="815"/>
      <c r="P1540" s="815"/>
      <c r="Q1540" s="815"/>
      <c r="R1540" s="815"/>
      <c r="S1540" s="815"/>
      <c r="T1540" s="815"/>
      <c r="U1540" s="815"/>
      <c r="V1540" s="815"/>
      <c r="W1540" s="815"/>
      <c r="X1540" s="815"/>
      <c r="Y1540" s="815"/>
      <c r="Z1540" s="815"/>
      <c r="AA1540" s="815"/>
      <c r="AB1540" s="815"/>
    </row>
    <row r="1541">
      <c r="A1541" s="819"/>
      <c r="B1541" s="356"/>
      <c r="C1541" s="356"/>
      <c r="D1541" s="356"/>
      <c r="E1541" s="356"/>
      <c r="F1541" s="356"/>
      <c r="G1541" s="356"/>
      <c r="H1541" s="334"/>
      <c r="I1541" s="356"/>
      <c r="J1541" s="815"/>
      <c r="K1541" s="815"/>
      <c r="L1541" s="815"/>
      <c r="M1541" s="815"/>
      <c r="N1541" s="815"/>
      <c r="O1541" s="815"/>
      <c r="P1541" s="815"/>
      <c r="Q1541" s="815"/>
      <c r="R1541" s="815"/>
      <c r="S1541" s="815"/>
      <c r="T1541" s="815"/>
      <c r="U1541" s="815"/>
      <c r="V1541" s="815"/>
      <c r="W1541" s="815"/>
      <c r="X1541" s="815"/>
      <c r="Y1541" s="815"/>
      <c r="Z1541" s="815"/>
      <c r="AA1541" s="815"/>
      <c r="AB1541" s="815"/>
    </row>
    <row r="1542">
      <c r="A1542" s="815"/>
      <c r="B1542" s="404"/>
      <c r="C1542" s="404"/>
      <c r="D1542" s="404"/>
      <c r="E1542" s="404"/>
      <c r="F1542" s="404"/>
      <c r="G1542" s="404"/>
      <c r="H1542" s="405"/>
      <c r="I1542" s="404"/>
      <c r="J1542" s="815"/>
      <c r="K1542" s="815"/>
      <c r="L1542" s="815"/>
      <c r="M1542" s="815"/>
      <c r="N1542" s="815"/>
      <c r="O1542" s="815"/>
      <c r="P1542" s="815"/>
      <c r="Q1542" s="815"/>
      <c r="R1542" s="815"/>
      <c r="S1542" s="815"/>
      <c r="T1542" s="815"/>
      <c r="U1542" s="815"/>
      <c r="V1542" s="815"/>
      <c r="W1542" s="815"/>
      <c r="X1542" s="815"/>
      <c r="Y1542" s="815"/>
      <c r="Z1542" s="815"/>
      <c r="AA1542" s="815"/>
      <c r="AB1542" s="815"/>
    </row>
    <row r="1543">
      <c r="A1543" s="815"/>
      <c r="B1543" s="404"/>
      <c r="C1543" s="404"/>
      <c r="D1543" s="404"/>
      <c r="E1543" s="404"/>
      <c r="F1543" s="404"/>
      <c r="G1543" s="404"/>
      <c r="H1543" s="405"/>
      <c r="I1543" s="404"/>
      <c r="J1543" s="815"/>
      <c r="K1543" s="815"/>
      <c r="L1543" s="815"/>
      <c r="M1543" s="815"/>
      <c r="N1543" s="815"/>
      <c r="O1543" s="815"/>
      <c r="P1543" s="815"/>
      <c r="Q1543" s="815"/>
      <c r="R1543" s="815"/>
      <c r="S1543" s="815"/>
      <c r="T1543" s="815"/>
      <c r="U1543" s="815"/>
      <c r="V1543" s="815"/>
      <c r="W1543" s="815"/>
      <c r="X1543" s="815"/>
      <c r="Y1543" s="815"/>
      <c r="Z1543" s="815"/>
      <c r="AA1543" s="815"/>
      <c r="AB1543" s="815"/>
    </row>
    <row r="1544">
      <c r="A1544" s="815"/>
      <c r="B1544" s="404"/>
      <c r="C1544" s="404"/>
      <c r="D1544" s="404"/>
      <c r="E1544" s="404"/>
      <c r="F1544" s="991"/>
      <c r="G1544" s="991"/>
      <c r="H1544" s="992"/>
      <c r="I1544" s="404"/>
      <c r="J1544" s="815"/>
      <c r="K1544" s="815"/>
      <c r="L1544" s="815"/>
      <c r="M1544" s="815"/>
      <c r="N1544" s="815"/>
      <c r="O1544" s="815"/>
      <c r="P1544" s="815"/>
      <c r="Q1544" s="815"/>
      <c r="R1544" s="815"/>
      <c r="S1544" s="815"/>
      <c r="T1544" s="815"/>
      <c r="U1544" s="815"/>
      <c r="V1544" s="815"/>
      <c r="W1544" s="815"/>
      <c r="X1544" s="815"/>
      <c r="Y1544" s="815"/>
      <c r="Z1544" s="815"/>
      <c r="AA1544" s="815"/>
      <c r="AB1544" s="815"/>
    </row>
    <row r="1545">
      <c r="A1545" s="815"/>
      <c r="B1545" s="404"/>
      <c r="C1545" s="404"/>
      <c r="D1545" s="404"/>
      <c r="E1545" s="991"/>
      <c r="F1545" s="404"/>
      <c r="G1545" s="404"/>
      <c r="H1545" s="404"/>
      <c r="I1545" s="404"/>
      <c r="J1545" s="815"/>
      <c r="K1545" s="815"/>
      <c r="L1545" s="815"/>
      <c r="M1545" s="815"/>
      <c r="N1545" s="815"/>
      <c r="O1545" s="815"/>
      <c r="P1545" s="815"/>
      <c r="Q1545" s="815"/>
      <c r="R1545" s="815"/>
      <c r="S1545" s="815"/>
      <c r="T1545" s="815"/>
      <c r="U1545" s="815"/>
      <c r="V1545" s="815"/>
      <c r="W1545" s="815"/>
      <c r="X1545" s="815"/>
      <c r="Y1545" s="815"/>
      <c r="Z1545" s="815"/>
      <c r="AA1545" s="815"/>
      <c r="AB1545" s="815"/>
    </row>
    <row r="1546">
      <c r="A1546" s="815"/>
      <c r="B1546" s="404"/>
      <c r="C1546" s="404"/>
      <c r="D1546" s="404"/>
      <c r="E1546" s="991"/>
      <c r="F1546" s="404"/>
      <c r="G1546" s="404"/>
      <c r="H1546" s="404"/>
      <c r="I1546" s="404"/>
      <c r="J1546" s="815"/>
      <c r="K1546" s="815"/>
      <c r="L1546" s="815"/>
      <c r="M1546" s="815"/>
      <c r="N1546" s="815"/>
      <c r="O1546" s="815"/>
      <c r="P1546" s="815"/>
      <c r="Q1546" s="815"/>
      <c r="R1546" s="815"/>
      <c r="S1546" s="815"/>
      <c r="T1546" s="815"/>
      <c r="U1546" s="815"/>
      <c r="V1546" s="815"/>
      <c r="W1546" s="815"/>
      <c r="X1546" s="815"/>
      <c r="Y1546" s="815"/>
      <c r="Z1546" s="815"/>
      <c r="AA1546" s="815"/>
      <c r="AB1546" s="815"/>
    </row>
    <row r="1547">
      <c r="A1547" s="815"/>
      <c r="B1547" s="404"/>
      <c r="C1547" s="404"/>
      <c r="D1547" s="404"/>
      <c r="E1547" s="991"/>
      <c r="F1547" s="404"/>
      <c r="G1547" s="404"/>
      <c r="H1547" s="405"/>
      <c r="I1547" s="404"/>
      <c r="J1547" s="815"/>
      <c r="K1547" s="815"/>
      <c r="L1547" s="815"/>
      <c r="M1547" s="815"/>
      <c r="N1547" s="815"/>
      <c r="O1547" s="815"/>
      <c r="P1547" s="815"/>
      <c r="Q1547" s="815"/>
      <c r="R1547" s="815"/>
      <c r="S1547" s="815"/>
      <c r="T1547" s="815"/>
      <c r="U1547" s="815"/>
      <c r="V1547" s="815"/>
      <c r="W1547" s="815"/>
      <c r="X1547" s="815"/>
      <c r="Y1547" s="815"/>
      <c r="Z1547" s="815"/>
      <c r="AA1547" s="815"/>
      <c r="AB1547" s="815"/>
    </row>
    <row r="1548">
      <c r="A1548" s="815"/>
      <c r="B1548" s="404"/>
      <c r="C1548" s="404"/>
      <c r="D1548" s="404"/>
      <c r="E1548" s="991"/>
      <c r="F1548" s="991"/>
      <c r="G1548" s="991"/>
      <c r="H1548" s="991"/>
      <c r="I1548" s="404"/>
      <c r="J1548" s="815"/>
      <c r="K1548" s="815"/>
      <c r="L1548" s="815"/>
      <c r="M1548" s="815"/>
      <c r="N1548" s="815"/>
      <c r="O1548" s="815"/>
      <c r="P1548" s="815"/>
      <c r="Q1548" s="815"/>
      <c r="R1548" s="815"/>
      <c r="S1548" s="815"/>
      <c r="T1548" s="815"/>
      <c r="U1548" s="815"/>
      <c r="V1548" s="815"/>
      <c r="W1548" s="815"/>
      <c r="X1548" s="815"/>
      <c r="Y1548" s="815"/>
      <c r="Z1548" s="815"/>
      <c r="AA1548" s="815"/>
      <c r="AB1548" s="815"/>
    </row>
    <row r="1549">
      <c r="A1549" s="815"/>
      <c r="B1549" s="404"/>
      <c r="C1549" s="404"/>
      <c r="D1549" s="404"/>
      <c r="E1549" s="991"/>
      <c r="F1549" s="404"/>
      <c r="G1549" s="404"/>
      <c r="H1549" s="404"/>
      <c r="I1549" s="404"/>
      <c r="J1549" s="815"/>
      <c r="K1549" s="815"/>
      <c r="L1549" s="815"/>
      <c r="M1549" s="815"/>
      <c r="N1549" s="815"/>
      <c r="O1549" s="815"/>
      <c r="P1549" s="815"/>
      <c r="Q1549" s="815"/>
      <c r="R1549" s="815"/>
      <c r="S1549" s="815"/>
      <c r="T1549" s="815"/>
      <c r="U1549" s="815"/>
      <c r="V1549" s="815"/>
      <c r="W1549" s="815"/>
      <c r="X1549" s="815"/>
      <c r="Y1549" s="815"/>
      <c r="Z1549" s="815"/>
      <c r="AA1549" s="815"/>
      <c r="AB1549" s="815"/>
    </row>
    <row r="1550">
      <c r="A1550" s="815"/>
      <c r="B1550" s="404"/>
      <c r="C1550" s="404"/>
      <c r="D1550" s="404"/>
      <c r="E1550" s="991"/>
      <c r="F1550" s="991"/>
      <c r="G1550" s="991"/>
      <c r="H1550" s="991"/>
      <c r="I1550" s="404"/>
      <c r="J1550" s="815"/>
      <c r="K1550" s="815"/>
      <c r="L1550" s="815"/>
      <c r="M1550" s="815"/>
      <c r="N1550" s="815"/>
      <c r="O1550" s="815"/>
      <c r="P1550" s="815"/>
      <c r="Q1550" s="815"/>
      <c r="R1550" s="815"/>
      <c r="S1550" s="815"/>
      <c r="T1550" s="815"/>
      <c r="U1550" s="815"/>
      <c r="V1550" s="815"/>
      <c r="W1550" s="815"/>
      <c r="X1550" s="815"/>
      <c r="Y1550" s="815"/>
      <c r="Z1550" s="815"/>
      <c r="AA1550" s="815"/>
      <c r="AB1550" s="815"/>
    </row>
    <row r="1551">
      <c r="A1551" s="815"/>
      <c r="B1551" s="404"/>
      <c r="C1551" s="404"/>
      <c r="D1551" s="404"/>
      <c r="E1551" s="991"/>
      <c r="F1551" s="991"/>
      <c r="G1551" s="991"/>
      <c r="H1551" s="991"/>
      <c r="I1551" s="404"/>
      <c r="J1551" s="815"/>
      <c r="K1551" s="815"/>
      <c r="L1551" s="815"/>
      <c r="M1551" s="815"/>
      <c r="N1551" s="815"/>
      <c r="O1551" s="815"/>
      <c r="P1551" s="815"/>
      <c r="Q1551" s="815"/>
      <c r="R1551" s="815"/>
      <c r="S1551" s="815"/>
      <c r="T1551" s="815"/>
      <c r="U1551" s="815"/>
      <c r="V1551" s="815"/>
      <c r="W1551" s="815"/>
      <c r="X1551" s="815"/>
      <c r="Y1551" s="815"/>
      <c r="Z1551" s="815"/>
      <c r="AA1551" s="815"/>
      <c r="AB1551" s="815"/>
    </row>
    <row r="1552">
      <c r="A1552" s="815"/>
      <c r="B1552" s="404"/>
      <c r="C1552" s="404"/>
      <c r="D1552" s="404"/>
      <c r="E1552" s="991"/>
      <c r="F1552" s="991"/>
      <c r="G1552" s="991"/>
      <c r="H1552" s="991"/>
      <c r="I1552" s="404"/>
      <c r="J1552" s="815"/>
      <c r="K1552" s="815"/>
      <c r="L1552" s="815"/>
      <c r="M1552" s="815"/>
      <c r="N1552" s="815"/>
      <c r="O1552" s="815"/>
      <c r="P1552" s="815"/>
      <c r="Q1552" s="815"/>
      <c r="R1552" s="815"/>
      <c r="S1552" s="815"/>
      <c r="T1552" s="815"/>
      <c r="U1552" s="815"/>
      <c r="V1552" s="815"/>
      <c r="W1552" s="815"/>
      <c r="X1552" s="815"/>
      <c r="Y1552" s="815"/>
      <c r="Z1552" s="815"/>
      <c r="AA1552" s="815"/>
      <c r="AB1552" s="815"/>
    </row>
    <row r="1553">
      <c r="A1553" s="815"/>
      <c r="B1553" s="404"/>
      <c r="C1553" s="404"/>
      <c r="D1553" s="404"/>
      <c r="E1553" s="991"/>
      <c r="F1553" s="991"/>
      <c r="G1553" s="991"/>
      <c r="H1553" s="991"/>
      <c r="I1553" s="404"/>
      <c r="J1553" s="815"/>
      <c r="K1553" s="815"/>
      <c r="L1553" s="815"/>
      <c r="M1553" s="815"/>
      <c r="N1553" s="815"/>
      <c r="O1553" s="815"/>
      <c r="P1553" s="815"/>
      <c r="Q1553" s="815"/>
      <c r="R1553" s="815"/>
      <c r="S1553" s="815"/>
      <c r="T1553" s="815"/>
      <c r="U1553" s="815"/>
      <c r="V1553" s="815"/>
      <c r="W1553" s="815"/>
      <c r="X1553" s="815"/>
      <c r="Y1553" s="815"/>
      <c r="Z1553" s="815"/>
      <c r="AA1553" s="815"/>
      <c r="AB1553" s="815"/>
    </row>
    <row r="1554">
      <c r="A1554" s="815"/>
      <c r="B1554" s="404"/>
      <c r="C1554" s="404"/>
      <c r="D1554" s="404"/>
      <c r="E1554" s="991"/>
      <c r="F1554" s="404"/>
      <c r="G1554" s="404"/>
      <c r="H1554" s="405"/>
      <c r="I1554" s="404"/>
      <c r="J1554" s="815"/>
      <c r="K1554" s="815"/>
      <c r="L1554" s="815"/>
      <c r="M1554" s="815"/>
      <c r="N1554" s="815"/>
      <c r="O1554" s="815"/>
      <c r="P1554" s="815"/>
      <c r="Q1554" s="815"/>
      <c r="R1554" s="815"/>
      <c r="S1554" s="815"/>
      <c r="T1554" s="815"/>
      <c r="U1554" s="815"/>
      <c r="V1554" s="815"/>
      <c r="W1554" s="815"/>
      <c r="X1554" s="815"/>
      <c r="Y1554" s="815"/>
      <c r="Z1554" s="815"/>
      <c r="AA1554" s="815"/>
      <c r="AB1554" s="815"/>
    </row>
    <row r="1555">
      <c r="A1555" s="815"/>
      <c r="B1555" s="404"/>
      <c r="C1555" s="404"/>
      <c r="D1555" s="404"/>
      <c r="E1555" s="991"/>
      <c r="F1555" s="404"/>
      <c r="G1555" s="404"/>
      <c r="H1555" s="404"/>
      <c r="I1555" s="404"/>
      <c r="J1555" s="815"/>
      <c r="K1555" s="815"/>
      <c r="L1555" s="815"/>
      <c r="M1555" s="815"/>
      <c r="N1555" s="815"/>
      <c r="O1555" s="815"/>
      <c r="P1555" s="815"/>
      <c r="Q1555" s="815"/>
      <c r="R1555" s="815"/>
      <c r="S1555" s="815"/>
      <c r="T1555" s="815"/>
      <c r="U1555" s="815"/>
      <c r="V1555" s="815"/>
      <c r="W1555" s="815"/>
      <c r="X1555" s="815"/>
      <c r="Y1555" s="815"/>
      <c r="Z1555" s="815"/>
      <c r="AA1555" s="815"/>
      <c r="AB1555" s="815"/>
    </row>
    <row r="1556">
      <c r="A1556" s="815"/>
      <c r="B1556" s="404"/>
      <c r="C1556" s="404"/>
      <c r="D1556" s="404"/>
      <c r="E1556" s="991"/>
      <c r="F1556" s="404"/>
      <c r="G1556" s="404"/>
      <c r="H1556" s="405"/>
      <c r="I1556" s="404"/>
      <c r="J1556" s="815"/>
      <c r="K1556" s="815"/>
      <c r="L1556" s="815"/>
      <c r="M1556" s="815"/>
      <c r="N1556" s="815"/>
      <c r="O1556" s="815"/>
      <c r="P1556" s="815"/>
      <c r="Q1556" s="815"/>
      <c r="R1556" s="815"/>
      <c r="S1556" s="815"/>
      <c r="T1556" s="815"/>
      <c r="U1556" s="815"/>
      <c r="V1556" s="815"/>
      <c r="W1556" s="815"/>
      <c r="X1556" s="815"/>
      <c r="Y1556" s="815"/>
      <c r="Z1556" s="815"/>
      <c r="AA1556" s="815"/>
      <c r="AB1556" s="815"/>
    </row>
    <row r="1557">
      <c r="A1557" s="815"/>
      <c r="B1557" s="404"/>
      <c r="C1557" s="404"/>
      <c r="D1557" s="404"/>
      <c r="E1557" s="991"/>
      <c r="F1557" s="404"/>
      <c r="G1557" s="404"/>
      <c r="H1557" s="404"/>
      <c r="I1557" s="404"/>
      <c r="J1557" s="815"/>
      <c r="K1557" s="815"/>
      <c r="L1557" s="815"/>
      <c r="M1557" s="815"/>
      <c r="N1557" s="815"/>
      <c r="O1557" s="815"/>
      <c r="P1557" s="815"/>
      <c r="Q1557" s="815"/>
      <c r="R1557" s="815"/>
      <c r="S1557" s="815"/>
      <c r="T1557" s="815"/>
      <c r="U1557" s="815"/>
      <c r="V1557" s="815"/>
      <c r="W1557" s="815"/>
      <c r="X1557" s="815"/>
      <c r="Y1557" s="815"/>
      <c r="Z1557" s="815"/>
      <c r="AA1557" s="815"/>
      <c r="AB1557" s="815"/>
    </row>
    <row r="1558">
      <c r="A1558" s="815"/>
      <c r="B1558" s="404"/>
      <c r="C1558" s="404"/>
      <c r="D1558" s="404"/>
      <c r="E1558" s="991"/>
      <c r="F1558" s="404"/>
      <c r="G1558" s="404"/>
      <c r="H1558" s="405"/>
      <c r="I1558" s="404"/>
      <c r="J1558" s="815"/>
      <c r="K1558" s="815"/>
      <c r="L1558" s="815"/>
      <c r="M1558" s="815"/>
      <c r="N1558" s="815"/>
      <c r="O1558" s="815"/>
      <c r="P1558" s="815"/>
      <c r="Q1558" s="815"/>
      <c r="R1558" s="815"/>
      <c r="S1558" s="815"/>
      <c r="T1558" s="815"/>
      <c r="U1558" s="815"/>
      <c r="V1558" s="815"/>
      <c r="W1558" s="815"/>
      <c r="X1558" s="815"/>
      <c r="Y1558" s="815"/>
      <c r="Z1558" s="815"/>
      <c r="AA1558" s="815"/>
      <c r="AB1558" s="815"/>
    </row>
    <row r="1559">
      <c r="A1559" s="815"/>
      <c r="B1559" s="404"/>
      <c r="C1559" s="404"/>
      <c r="D1559" s="404"/>
      <c r="E1559" s="991"/>
      <c r="F1559" s="404"/>
      <c r="G1559" s="404"/>
      <c r="H1559" s="405"/>
      <c r="I1559" s="404"/>
      <c r="J1559" s="815"/>
      <c r="K1559" s="815"/>
      <c r="L1559" s="815"/>
      <c r="M1559" s="815"/>
      <c r="N1559" s="815"/>
      <c r="O1559" s="815"/>
      <c r="P1559" s="815"/>
      <c r="Q1559" s="815"/>
      <c r="R1559" s="815"/>
      <c r="S1559" s="815"/>
      <c r="T1559" s="815"/>
      <c r="U1559" s="815"/>
      <c r="V1559" s="815"/>
      <c r="W1559" s="815"/>
      <c r="X1559" s="815"/>
      <c r="Y1559" s="815"/>
      <c r="Z1559" s="815"/>
      <c r="AA1559" s="815"/>
      <c r="AB1559" s="815"/>
    </row>
    <row r="1560">
      <c r="A1560" s="815"/>
      <c r="B1560" s="404"/>
      <c r="C1560" s="404"/>
      <c r="D1560" s="404"/>
      <c r="E1560" s="991"/>
      <c r="F1560" s="404"/>
      <c r="G1560" s="404"/>
      <c r="H1560" s="405"/>
      <c r="I1560" s="404"/>
      <c r="J1560" s="815"/>
      <c r="K1560" s="815"/>
      <c r="L1560" s="815"/>
      <c r="M1560" s="815"/>
      <c r="N1560" s="815"/>
      <c r="O1560" s="815"/>
      <c r="P1560" s="815"/>
      <c r="Q1560" s="815"/>
      <c r="R1560" s="815"/>
      <c r="S1560" s="815"/>
      <c r="T1560" s="815"/>
      <c r="U1560" s="815"/>
      <c r="V1560" s="815"/>
      <c r="W1560" s="815"/>
      <c r="X1560" s="815"/>
      <c r="Y1560" s="815"/>
      <c r="Z1560" s="815"/>
      <c r="AA1560" s="815"/>
      <c r="AB1560" s="815"/>
    </row>
    <row r="1561">
      <c r="A1561" s="815"/>
      <c r="B1561" s="404"/>
      <c r="C1561" s="404"/>
      <c r="D1561" s="404"/>
      <c r="E1561" s="991"/>
      <c r="F1561" s="404"/>
      <c r="G1561" s="404"/>
      <c r="H1561" s="405"/>
      <c r="I1561" s="404"/>
      <c r="J1561" s="815"/>
      <c r="K1561" s="815"/>
      <c r="L1561" s="815"/>
      <c r="M1561" s="815"/>
      <c r="N1561" s="815"/>
      <c r="O1561" s="815"/>
      <c r="P1561" s="815"/>
      <c r="Q1561" s="815"/>
      <c r="R1561" s="815"/>
      <c r="S1561" s="815"/>
      <c r="T1561" s="815"/>
      <c r="U1561" s="815"/>
      <c r="V1561" s="815"/>
      <c r="W1561" s="815"/>
      <c r="X1561" s="815"/>
      <c r="Y1561" s="815"/>
      <c r="Z1561" s="815"/>
      <c r="AA1561" s="815"/>
      <c r="AB1561" s="815"/>
    </row>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36.0"/>
    <col customWidth="1" min="2" max="4" width="9.29"/>
    <col customWidth="1" min="5" max="5" width="10.43"/>
    <col customWidth="1" min="6" max="6" width="11.71"/>
    <col customWidth="1" min="7" max="7" width="11.86"/>
    <col customWidth="1" min="8" max="8" width="11.71"/>
    <col customWidth="1" min="9" max="9" width="10.29"/>
    <col customWidth="1" min="10" max="10" width="16.57"/>
    <col customWidth="1" min="11" max="11" width="28.29"/>
    <col customWidth="1" min="12" max="12" width="19.71"/>
    <col customWidth="1" min="13" max="13" width="18.86"/>
    <col customWidth="1" min="14" max="14" width="17.0"/>
    <col customWidth="1" min="15" max="15" width="18.0"/>
    <col customWidth="1" min="16" max="16" width="14.86"/>
    <col customWidth="1" min="17" max="17" width="25.29"/>
    <col customWidth="1" min="18" max="18" width="17.86"/>
    <col customWidth="1" min="19" max="19" width="26.43"/>
    <col customWidth="1" min="20" max="20" width="22.71"/>
    <col customWidth="1" min="21" max="21" width="22.57"/>
    <col customWidth="1" min="22" max="22" width="13.43"/>
  </cols>
  <sheetData>
    <row r="1">
      <c r="A1" s="993" t="s">
        <v>100</v>
      </c>
      <c r="B1" s="994">
        <v>2.0</v>
      </c>
      <c r="C1" s="994">
        <v>3.0</v>
      </c>
      <c r="D1" s="994">
        <v>4.0</v>
      </c>
      <c r="E1" s="994">
        <v>5.0</v>
      </c>
      <c r="F1" s="994">
        <v>6.0</v>
      </c>
      <c r="G1" s="994">
        <v>7.0</v>
      </c>
      <c r="H1" s="995"/>
      <c r="I1" s="995"/>
      <c r="J1" s="996"/>
      <c r="K1" s="993" t="s">
        <v>443</v>
      </c>
      <c r="L1" s="995"/>
      <c r="M1" s="995"/>
      <c r="N1" s="995"/>
      <c r="O1" s="995"/>
      <c r="P1" s="995"/>
      <c r="Q1" s="997"/>
      <c r="R1" s="998"/>
      <c r="S1" s="998"/>
      <c r="T1" s="998"/>
      <c r="U1" s="998"/>
      <c r="V1" s="998"/>
      <c r="W1" s="998"/>
      <c r="X1" s="998"/>
      <c r="Y1" s="998"/>
      <c r="Z1" s="998"/>
      <c r="AA1" s="998"/>
      <c r="AB1" s="998"/>
    </row>
    <row r="2">
      <c r="A2" s="999" t="s">
        <v>441</v>
      </c>
      <c r="B2" s="1000" t="s">
        <v>2</v>
      </c>
      <c r="C2" s="1000" t="s">
        <v>3</v>
      </c>
      <c r="D2" s="1000" t="s">
        <v>4</v>
      </c>
      <c r="E2" s="1000" t="s">
        <v>5</v>
      </c>
      <c r="F2" s="1000" t="s">
        <v>6</v>
      </c>
      <c r="G2" s="1000" t="s">
        <v>7</v>
      </c>
      <c r="H2" s="1000" t="s">
        <v>9</v>
      </c>
      <c r="I2" s="1000" t="s">
        <v>71</v>
      </c>
      <c r="J2" s="996"/>
      <c r="K2" s="1000" t="s">
        <v>70</v>
      </c>
      <c r="L2" s="1000" t="s">
        <v>72</v>
      </c>
      <c r="M2" s="1000" t="s">
        <v>13</v>
      </c>
      <c r="N2" s="1001" t="s">
        <v>73</v>
      </c>
      <c r="O2" s="1000" t="s">
        <v>13</v>
      </c>
      <c r="P2" s="1001" t="s">
        <v>74</v>
      </c>
      <c r="Q2" s="998"/>
      <c r="R2" s="998"/>
      <c r="S2" s="998"/>
      <c r="T2" s="998"/>
      <c r="U2" s="998"/>
      <c r="V2" s="998"/>
      <c r="W2" s="998"/>
      <c r="X2" s="998"/>
      <c r="Y2" s="998"/>
      <c r="Z2" s="998"/>
      <c r="AA2" s="998"/>
      <c r="AB2" s="998"/>
    </row>
    <row r="3">
      <c r="A3" s="1002" t="s">
        <v>75</v>
      </c>
      <c r="B3" s="1003">
        <f t="shared" ref="B3:H3" si="1"> SUM(B4:B23)</f>
        <v>34</v>
      </c>
      <c r="C3" s="1003">
        <f t="shared" si="1"/>
        <v>59</v>
      </c>
      <c r="D3" s="1003">
        <f t="shared" si="1"/>
        <v>57</v>
      </c>
      <c r="E3" s="1003">
        <f t="shared" si="1"/>
        <v>60</v>
      </c>
      <c r="F3" s="1003">
        <f t="shared" si="1"/>
        <v>55</v>
      </c>
      <c r="G3" s="1003">
        <f t="shared" si="1"/>
        <v>9</v>
      </c>
      <c r="H3" s="1003">
        <f t="shared" si="1"/>
        <v>274</v>
      </c>
      <c r="I3" s="1003"/>
      <c r="J3" s="996"/>
      <c r="K3" s="1002" t="s">
        <v>75</v>
      </c>
      <c r="L3" s="1003"/>
      <c r="M3" s="1003"/>
      <c r="N3" s="1003"/>
      <c r="O3" s="1003"/>
      <c r="P3" s="1003"/>
      <c r="Q3" s="998"/>
      <c r="R3" s="998"/>
      <c r="S3" s="998"/>
      <c r="T3" s="998"/>
      <c r="U3" s="998"/>
      <c r="V3" s="998"/>
      <c r="W3" s="998"/>
      <c r="X3" s="998"/>
      <c r="Y3" s="998"/>
      <c r="Z3" s="998"/>
      <c r="AA3" s="998"/>
      <c r="AB3" s="998"/>
    </row>
    <row r="4">
      <c r="A4" s="1004" t="s">
        <v>76</v>
      </c>
      <c r="B4" s="1005">
        <v>7.0</v>
      </c>
      <c r="C4" s="1005">
        <v>0.0</v>
      </c>
      <c r="D4" s="1005">
        <v>11.0</v>
      </c>
      <c r="E4" s="1005">
        <v>15.0</v>
      </c>
      <c r="F4" s="1005">
        <v>7.0</v>
      </c>
      <c r="G4" s="1005">
        <v>0.0</v>
      </c>
      <c r="H4" s="1006">
        <f t="shared" ref="H4:H6" si="2">SUM(B4:G4)</f>
        <v>40</v>
      </c>
      <c r="I4" s="1007">
        <f>sum(H4:H7)</f>
        <v>59</v>
      </c>
      <c r="J4" s="1008"/>
      <c r="K4" s="1009" t="s">
        <v>76</v>
      </c>
      <c r="L4" s="1010">
        <v>52.0</v>
      </c>
      <c r="M4" s="1007">
        <f>(L4-H4)</f>
        <v>12</v>
      </c>
      <c r="N4" s="1005">
        <v>55.0</v>
      </c>
      <c r="O4" s="1007">
        <f t="shared" ref="O4:O5" si="3">sum(M4,N4)</f>
        <v>67</v>
      </c>
      <c r="P4" s="1010" t="s">
        <v>382</v>
      </c>
      <c r="Q4" s="1011" t="s">
        <v>444</v>
      </c>
      <c r="R4" s="998"/>
      <c r="S4" s="998"/>
      <c r="T4" s="998"/>
      <c r="U4" s="998"/>
      <c r="V4" s="998"/>
      <c r="W4" s="998"/>
      <c r="X4" s="998"/>
      <c r="Y4" s="998"/>
      <c r="Z4" s="998"/>
      <c r="AA4" s="998"/>
      <c r="AB4" s="998"/>
    </row>
    <row r="5">
      <c r="A5" s="1012" t="s">
        <v>77</v>
      </c>
      <c r="B5" s="1013">
        <v>0.0</v>
      </c>
      <c r="C5" s="1014">
        <v>0.0</v>
      </c>
      <c r="D5" s="1014">
        <v>0.0</v>
      </c>
      <c r="E5" s="1014">
        <v>0.0</v>
      </c>
      <c r="F5" s="1014">
        <v>0.0</v>
      </c>
      <c r="G5" s="1015">
        <v>0.0</v>
      </c>
      <c r="H5" s="1016">
        <f t="shared" si="2"/>
        <v>0</v>
      </c>
      <c r="I5" s="1017">
        <f>(I4/61)</f>
        <v>0.9672131148</v>
      </c>
      <c r="J5" s="1008"/>
      <c r="K5" s="1012" t="s">
        <v>77</v>
      </c>
      <c r="L5" s="1013">
        <v>20.0</v>
      </c>
      <c r="M5" s="1018">
        <f>(L5-H5-H6)</f>
        <v>1</v>
      </c>
      <c r="N5" s="1014">
        <v>10.0</v>
      </c>
      <c r="O5" s="1019">
        <f t="shared" si="3"/>
        <v>11</v>
      </c>
      <c r="P5" s="1013"/>
      <c r="Q5" s="1011" t="s">
        <v>445</v>
      </c>
      <c r="R5" s="998"/>
      <c r="S5" s="998"/>
      <c r="T5" s="998"/>
      <c r="U5" s="998"/>
      <c r="V5" s="998"/>
      <c r="W5" s="998"/>
      <c r="X5" s="998"/>
      <c r="Y5" s="998"/>
      <c r="Z5" s="998"/>
      <c r="AA5" s="998"/>
      <c r="AB5" s="998"/>
    </row>
    <row r="6">
      <c r="A6" s="1012" t="s">
        <v>78</v>
      </c>
      <c r="B6" s="1013">
        <v>1.0</v>
      </c>
      <c r="C6" s="1014">
        <v>1.0</v>
      </c>
      <c r="D6" s="1014">
        <v>5.0</v>
      </c>
      <c r="E6" s="1014">
        <v>6.0</v>
      </c>
      <c r="F6" s="1014">
        <v>6.0</v>
      </c>
      <c r="G6" s="1015">
        <v>0.0</v>
      </c>
      <c r="H6" s="1016">
        <f t="shared" si="2"/>
        <v>19</v>
      </c>
      <c r="I6" s="1019"/>
      <c r="J6" s="1020"/>
      <c r="K6" s="1012" t="s">
        <v>78</v>
      </c>
      <c r="L6" s="1018" t="s">
        <v>79</v>
      </c>
      <c r="M6" s="1019" t="s">
        <v>79</v>
      </c>
      <c r="N6" s="1014"/>
      <c r="O6" s="1019" t="s">
        <v>79</v>
      </c>
      <c r="P6" s="1018"/>
      <c r="Q6" s="998"/>
      <c r="R6" s="998"/>
      <c r="S6" s="998"/>
      <c r="T6" s="998"/>
      <c r="U6" s="998"/>
      <c r="V6" s="998"/>
      <c r="W6" s="998"/>
      <c r="X6" s="998"/>
      <c r="Y6" s="998"/>
      <c r="Z6" s="998"/>
      <c r="AA6" s="998"/>
      <c r="AB6" s="998"/>
    </row>
    <row r="7">
      <c r="A7" s="1021" t="s">
        <v>446</v>
      </c>
      <c r="B7" s="1013"/>
      <c r="C7" s="1014"/>
      <c r="D7" s="1014"/>
      <c r="E7" s="1014"/>
      <c r="F7" s="1014"/>
      <c r="G7" s="1015"/>
      <c r="H7" s="1016">
        <f>sum(B7:G7)</f>
        <v>0</v>
      </c>
      <c r="I7" s="1019"/>
      <c r="J7" s="1020"/>
      <c r="K7" s="1021" t="s">
        <v>446</v>
      </c>
      <c r="L7" s="1018"/>
      <c r="M7" s="1019">
        <f t="shared" ref="M7:M8" si="4">(L7-H7)</f>
        <v>0</v>
      </c>
      <c r="N7" s="1014">
        <v>14.0</v>
      </c>
      <c r="O7" s="1019">
        <f t="shared" ref="O7:O9" si="5">sum(M7,N7)</f>
        <v>14</v>
      </c>
      <c r="P7" s="1018"/>
      <c r="Q7" s="998"/>
      <c r="R7" s="998"/>
      <c r="S7" s="998"/>
      <c r="T7" s="998"/>
      <c r="U7" s="998"/>
      <c r="V7" s="998"/>
      <c r="W7" s="998"/>
      <c r="X7" s="998"/>
      <c r="Y7" s="998"/>
      <c r="Z7" s="998"/>
      <c r="AA7" s="998"/>
      <c r="AB7" s="998"/>
    </row>
    <row r="8">
      <c r="A8" s="1022" t="s">
        <v>81</v>
      </c>
      <c r="B8" s="1010">
        <v>4.0</v>
      </c>
      <c r="C8" s="1010">
        <v>7.0</v>
      </c>
      <c r="D8" s="1010">
        <v>4.0</v>
      </c>
      <c r="E8" s="1010">
        <v>0.0</v>
      </c>
      <c r="F8" s="1010">
        <v>3.0</v>
      </c>
      <c r="G8" s="1005">
        <v>0.0</v>
      </c>
      <c r="H8" s="1006">
        <f t="shared" ref="H8:H10" si="6">SUM(B8:G8)</f>
        <v>18</v>
      </c>
      <c r="I8" s="1007">
        <f>sum(H8:H11)</f>
        <v>22</v>
      </c>
      <c r="J8" s="1023"/>
      <c r="K8" s="1009" t="s">
        <v>81</v>
      </c>
      <c r="L8" s="1010">
        <v>35.0</v>
      </c>
      <c r="M8" s="1007">
        <f t="shared" si="4"/>
        <v>17</v>
      </c>
      <c r="N8" s="1005">
        <v>10.0</v>
      </c>
      <c r="O8" s="1007">
        <f t="shared" si="5"/>
        <v>27</v>
      </c>
      <c r="P8" s="1010" t="s">
        <v>382</v>
      </c>
      <c r="Q8" s="1024"/>
      <c r="R8" s="998"/>
      <c r="S8" s="998"/>
      <c r="T8" s="998"/>
      <c r="U8" s="998"/>
      <c r="V8" s="998"/>
      <c r="W8" s="998"/>
      <c r="X8" s="998"/>
      <c r="Y8" s="998"/>
      <c r="Z8" s="998"/>
      <c r="AA8" s="998"/>
      <c r="AB8" s="998"/>
    </row>
    <row r="9">
      <c r="A9" s="1012" t="s">
        <v>77</v>
      </c>
      <c r="B9" s="1013">
        <v>0.0</v>
      </c>
      <c r="C9" s="1014">
        <v>0.0</v>
      </c>
      <c r="D9" s="1014">
        <v>0.0</v>
      </c>
      <c r="E9" s="1014">
        <v>0.0</v>
      </c>
      <c r="F9" s="1014">
        <v>0.0</v>
      </c>
      <c r="G9" s="1014">
        <v>0.0</v>
      </c>
      <c r="H9" s="1016">
        <f t="shared" si="6"/>
        <v>0</v>
      </c>
      <c r="I9" s="1017">
        <f>(I8/60)</f>
        <v>0.3666666667</v>
      </c>
      <c r="J9" s="1025"/>
      <c r="K9" s="1012" t="s">
        <v>77</v>
      </c>
      <c r="L9" s="1013">
        <v>5.0</v>
      </c>
      <c r="M9" s="1018">
        <f>(L9-H9-H10)</f>
        <v>1</v>
      </c>
      <c r="N9" s="1014">
        <v>2.0</v>
      </c>
      <c r="O9" s="1019">
        <f t="shared" si="5"/>
        <v>3</v>
      </c>
      <c r="P9" s="1019"/>
      <c r="Q9" s="1026"/>
      <c r="R9" s="998"/>
      <c r="S9" s="998"/>
      <c r="T9" s="998"/>
      <c r="U9" s="998"/>
      <c r="V9" s="998"/>
      <c r="W9" s="998"/>
      <c r="X9" s="998"/>
      <c r="Y9" s="998"/>
      <c r="Z9" s="998"/>
      <c r="AA9" s="998"/>
      <c r="AB9" s="998"/>
    </row>
    <row r="10">
      <c r="A10" s="1012" t="s">
        <v>78</v>
      </c>
      <c r="B10" s="1013">
        <v>1.0</v>
      </c>
      <c r="C10" s="1014">
        <v>1.0</v>
      </c>
      <c r="D10" s="1014">
        <v>2.0</v>
      </c>
      <c r="E10" s="1014">
        <v>0.0</v>
      </c>
      <c r="F10" s="1014">
        <v>0.0</v>
      </c>
      <c r="G10" s="1014">
        <v>0.0</v>
      </c>
      <c r="H10" s="1016">
        <f t="shared" si="6"/>
        <v>4</v>
      </c>
      <c r="I10" s="1019"/>
      <c r="J10" s="1025"/>
      <c r="K10" s="1012" t="s">
        <v>78</v>
      </c>
      <c r="L10" s="1018" t="s">
        <v>79</v>
      </c>
      <c r="M10" s="1019" t="s">
        <v>79</v>
      </c>
      <c r="N10" s="1014" t="s">
        <v>79</v>
      </c>
      <c r="O10" s="1019" t="s">
        <v>79</v>
      </c>
      <c r="P10" s="1019"/>
      <c r="Q10" s="998"/>
      <c r="R10" s="998"/>
      <c r="S10" s="998"/>
      <c r="T10" s="998"/>
      <c r="U10" s="998"/>
      <c r="V10" s="998"/>
      <c r="W10" s="998"/>
      <c r="X10" s="998"/>
      <c r="Y10" s="998"/>
      <c r="Z10" s="998"/>
      <c r="AA10" s="998"/>
      <c r="AB10" s="998"/>
    </row>
    <row r="11">
      <c r="A11" s="1021" t="s">
        <v>446</v>
      </c>
      <c r="B11" s="1013"/>
      <c r="C11" s="1014"/>
      <c r="D11" s="1014"/>
      <c r="E11" s="1014"/>
      <c r="F11" s="1014"/>
      <c r="G11" s="1014"/>
      <c r="H11" s="1016">
        <f>sum(B11:G11)</f>
        <v>0</v>
      </c>
      <c r="I11" s="1019"/>
      <c r="J11" s="1025"/>
      <c r="K11" s="1021" t="s">
        <v>446</v>
      </c>
      <c r="L11" s="1018"/>
      <c r="M11" s="1019">
        <f t="shared" ref="M11:M12" si="7">(L11-H11)</f>
        <v>0</v>
      </c>
      <c r="N11" s="1014"/>
      <c r="O11" s="1019">
        <f t="shared" ref="O11:O13" si="8">sum(M11,N11)</f>
        <v>0</v>
      </c>
      <c r="P11" s="1019"/>
      <c r="Q11" s="998"/>
      <c r="R11" s="998"/>
      <c r="S11" s="998"/>
      <c r="T11" s="998"/>
      <c r="U11" s="998"/>
      <c r="V11" s="998"/>
      <c r="W11" s="998"/>
      <c r="X11" s="998"/>
      <c r="Y11" s="998"/>
      <c r="Z11" s="998"/>
      <c r="AA11" s="998"/>
      <c r="AB11" s="998"/>
    </row>
    <row r="12">
      <c r="A12" s="1027" t="s">
        <v>341</v>
      </c>
      <c r="B12" s="1005">
        <v>5.0</v>
      </c>
      <c r="C12" s="1005">
        <v>12.0</v>
      </c>
      <c r="D12" s="1005">
        <v>11.0</v>
      </c>
      <c r="E12" s="1005">
        <v>12.0</v>
      </c>
      <c r="F12" s="1005">
        <v>4.0</v>
      </c>
      <c r="G12" s="1005">
        <v>2.0</v>
      </c>
      <c r="H12" s="1006">
        <f t="shared" ref="H12:H14" si="9">SUM(B12:G12)</f>
        <v>46</v>
      </c>
      <c r="I12" s="1007">
        <f>sum(H12:H15)</f>
        <v>57</v>
      </c>
      <c r="J12" s="1023"/>
      <c r="K12" s="1027" t="s">
        <v>341</v>
      </c>
      <c r="L12" s="1010">
        <v>87.0</v>
      </c>
      <c r="M12" s="1007">
        <f t="shared" si="7"/>
        <v>41</v>
      </c>
      <c r="N12" s="1005">
        <v>35.0</v>
      </c>
      <c r="O12" s="1007">
        <f t="shared" si="8"/>
        <v>76</v>
      </c>
      <c r="P12" s="1010" t="s">
        <v>382</v>
      </c>
      <c r="Q12" s="1024"/>
      <c r="R12" s="998"/>
      <c r="S12" s="998"/>
      <c r="T12" s="998"/>
      <c r="U12" s="998"/>
      <c r="V12" s="998"/>
      <c r="W12" s="998"/>
      <c r="X12" s="998"/>
      <c r="Y12" s="998"/>
      <c r="Z12" s="998"/>
      <c r="AA12" s="998"/>
      <c r="AB12" s="998"/>
    </row>
    <row r="13">
      <c r="A13" s="1012" t="s">
        <v>77</v>
      </c>
      <c r="B13" s="1013">
        <v>0.0</v>
      </c>
      <c r="C13" s="1014">
        <v>0.0</v>
      </c>
      <c r="D13" s="1014">
        <v>0.0</v>
      </c>
      <c r="E13" s="1014">
        <v>0.0</v>
      </c>
      <c r="F13" s="1014">
        <v>0.0</v>
      </c>
      <c r="G13" s="1015">
        <v>0.0</v>
      </c>
      <c r="H13" s="1016">
        <f t="shared" si="9"/>
        <v>0</v>
      </c>
      <c r="I13" s="1017">
        <f>(I12/60)</f>
        <v>0.95</v>
      </c>
      <c r="J13" s="1025"/>
      <c r="K13" s="1012" t="s">
        <v>77</v>
      </c>
      <c r="L13" s="1013">
        <v>20.0</v>
      </c>
      <c r="M13" s="1018">
        <f>(L13-H13-H14)</f>
        <v>9</v>
      </c>
      <c r="N13" s="1014">
        <v>5.0</v>
      </c>
      <c r="O13" s="1019">
        <f t="shared" si="8"/>
        <v>14</v>
      </c>
      <c r="P13" s="1018"/>
      <c r="Q13" s="1026"/>
      <c r="R13" s="998"/>
      <c r="S13" s="998"/>
      <c r="T13" s="998"/>
      <c r="U13" s="998"/>
      <c r="V13" s="998"/>
      <c r="W13" s="998"/>
      <c r="X13" s="998"/>
      <c r="Y13" s="998"/>
      <c r="Z13" s="998"/>
      <c r="AA13" s="998"/>
      <c r="AB13" s="998"/>
    </row>
    <row r="14">
      <c r="A14" s="1012" t="s">
        <v>78</v>
      </c>
      <c r="B14" s="1013">
        <v>0.0</v>
      </c>
      <c r="C14" s="1014">
        <v>5.0</v>
      </c>
      <c r="D14" s="1014">
        <v>0.0</v>
      </c>
      <c r="E14" s="1014">
        <v>4.0</v>
      </c>
      <c r="F14" s="1014">
        <v>1.0</v>
      </c>
      <c r="G14" s="1015">
        <v>1.0</v>
      </c>
      <c r="H14" s="1016">
        <f t="shared" si="9"/>
        <v>11</v>
      </c>
      <c r="I14" s="1019"/>
      <c r="J14" s="1025"/>
      <c r="K14" s="1012" t="s">
        <v>78</v>
      </c>
      <c r="L14" s="1018" t="s">
        <v>79</v>
      </c>
      <c r="M14" s="1019" t="s">
        <v>79</v>
      </c>
      <c r="N14" s="1014" t="s">
        <v>79</v>
      </c>
      <c r="O14" s="1019" t="s">
        <v>79</v>
      </c>
      <c r="P14" s="1018"/>
      <c r="Q14" s="998"/>
      <c r="R14" s="998"/>
      <c r="S14" s="998"/>
      <c r="T14" s="998"/>
      <c r="U14" s="998"/>
      <c r="V14" s="998"/>
      <c r="W14" s="998"/>
      <c r="X14" s="998"/>
      <c r="Y14" s="998"/>
      <c r="Z14" s="998"/>
      <c r="AA14" s="998"/>
      <c r="AB14" s="998"/>
    </row>
    <row r="15">
      <c r="A15" s="1021" t="s">
        <v>446</v>
      </c>
      <c r="B15" s="1013"/>
      <c r="C15" s="1014"/>
      <c r="D15" s="1014"/>
      <c r="E15" s="1014"/>
      <c r="F15" s="1014"/>
      <c r="G15" s="1015"/>
      <c r="H15" s="1016">
        <f>sum(B15:G15)</f>
        <v>0</v>
      </c>
      <c r="I15" s="1019"/>
      <c r="J15" s="1025"/>
      <c r="K15" s="1021" t="s">
        <v>446</v>
      </c>
      <c r="L15" s="1018"/>
      <c r="M15" s="1019">
        <f t="shared" ref="M15:M16" si="10">(L15-H15)</f>
        <v>0</v>
      </c>
      <c r="N15" s="1014"/>
      <c r="O15" s="1019">
        <f t="shared" ref="O15:O16" si="11">sum(M15,N15)</f>
        <v>0</v>
      </c>
      <c r="P15" s="1018"/>
      <c r="Q15" s="998"/>
      <c r="R15" s="998"/>
      <c r="S15" s="998"/>
      <c r="T15" s="998"/>
      <c r="U15" s="998"/>
      <c r="V15" s="998"/>
      <c r="W15" s="998"/>
      <c r="X15" s="998"/>
      <c r="Y15" s="998"/>
      <c r="Z15" s="998"/>
      <c r="AA15" s="998"/>
      <c r="AB15" s="998"/>
    </row>
    <row r="16">
      <c r="A16" s="1009" t="s">
        <v>237</v>
      </c>
      <c r="B16" s="1010">
        <v>2.0</v>
      </c>
      <c r="C16" s="1010">
        <v>16.0</v>
      </c>
      <c r="D16" s="1010">
        <v>10.0</v>
      </c>
      <c r="E16" s="1010">
        <v>8.0</v>
      </c>
      <c r="F16" s="1010">
        <v>20.0</v>
      </c>
      <c r="G16" s="1005">
        <v>6.0</v>
      </c>
      <c r="H16" s="1006">
        <f t="shared" ref="H16:H18" si="12">SUM(B16:G16)</f>
        <v>62</v>
      </c>
      <c r="I16" s="1007">
        <f>sum(H16:H19)</f>
        <v>76</v>
      </c>
      <c r="J16" s="1025"/>
      <c r="K16" s="1009" t="s">
        <v>237</v>
      </c>
      <c r="L16" s="1010">
        <v>100.0</v>
      </c>
      <c r="M16" s="1007">
        <f t="shared" si="10"/>
        <v>38</v>
      </c>
      <c r="N16" s="1005">
        <v>30.0</v>
      </c>
      <c r="O16" s="1007">
        <f t="shared" si="11"/>
        <v>68</v>
      </c>
      <c r="P16" s="1010" t="s">
        <v>382</v>
      </c>
      <c r="Q16" s="998"/>
      <c r="R16" s="998"/>
      <c r="S16" s="998"/>
      <c r="T16" s="998"/>
      <c r="U16" s="998"/>
      <c r="V16" s="998"/>
      <c r="W16" s="998"/>
      <c r="X16" s="998"/>
      <c r="Y16" s="998"/>
      <c r="Z16" s="998"/>
      <c r="AA16" s="998"/>
      <c r="AB16" s="998"/>
    </row>
    <row r="17">
      <c r="A17" s="1012" t="s">
        <v>77</v>
      </c>
      <c r="B17" s="1013">
        <v>0.0</v>
      </c>
      <c r="C17" s="1014">
        <v>0.0</v>
      </c>
      <c r="D17" s="1014">
        <v>0.0</v>
      </c>
      <c r="E17" s="1014">
        <v>0.0</v>
      </c>
      <c r="F17" s="1014">
        <v>0.0</v>
      </c>
      <c r="G17" s="1014">
        <v>0.0</v>
      </c>
      <c r="H17" s="1016">
        <f t="shared" si="12"/>
        <v>0</v>
      </c>
      <c r="I17" s="1017">
        <f>(I16/60)</f>
        <v>1.266666667</v>
      </c>
      <c r="J17" s="1025"/>
      <c r="K17" s="1012" t="s">
        <v>77</v>
      </c>
      <c r="L17" s="1013">
        <v>26.0</v>
      </c>
      <c r="M17" s="1018">
        <f>(L17-H17-H18)</f>
        <v>12</v>
      </c>
      <c r="N17" s="1014">
        <v>5.0</v>
      </c>
      <c r="O17" s="1014">
        <f>SUM(M17,N17)</f>
        <v>17</v>
      </c>
      <c r="P17" s="1018"/>
      <c r="Q17" s="1026"/>
      <c r="R17" s="998"/>
      <c r="S17" s="998"/>
      <c r="T17" s="998"/>
      <c r="U17" s="998"/>
      <c r="V17" s="998"/>
      <c r="W17" s="998"/>
      <c r="X17" s="998"/>
      <c r="Y17" s="998"/>
      <c r="Z17" s="998"/>
      <c r="AA17" s="998"/>
      <c r="AB17" s="998"/>
    </row>
    <row r="18">
      <c r="A18" s="1012" t="s">
        <v>78</v>
      </c>
      <c r="B18" s="1013">
        <v>0.0</v>
      </c>
      <c r="C18" s="1014">
        <v>4.0</v>
      </c>
      <c r="D18" s="1014">
        <v>2.0</v>
      </c>
      <c r="E18" s="1014">
        <v>2.0</v>
      </c>
      <c r="F18" s="1014">
        <v>6.0</v>
      </c>
      <c r="G18" s="1014">
        <v>0.0</v>
      </c>
      <c r="H18" s="1016">
        <f t="shared" si="12"/>
        <v>14</v>
      </c>
      <c r="I18" s="1019"/>
      <c r="J18" s="1025"/>
      <c r="K18" s="1012" t="s">
        <v>78</v>
      </c>
      <c r="L18" s="1018" t="s">
        <v>79</v>
      </c>
      <c r="M18" s="1019" t="s">
        <v>79</v>
      </c>
      <c r="N18" s="1028" t="s">
        <v>79</v>
      </c>
      <c r="O18" s="1019" t="s">
        <v>79</v>
      </c>
      <c r="P18" s="1018"/>
      <c r="Q18" s="998"/>
      <c r="R18" s="998"/>
      <c r="S18" s="998"/>
      <c r="T18" s="998"/>
      <c r="U18" s="998"/>
      <c r="V18" s="998"/>
      <c r="W18" s="998"/>
      <c r="X18" s="998"/>
      <c r="Y18" s="998"/>
      <c r="Z18" s="998"/>
      <c r="AA18" s="998"/>
      <c r="AB18" s="998"/>
    </row>
    <row r="19">
      <c r="A19" s="1021" t="s">
        <v>446</v>
      </c>
      <c r="B19" s="1013"/>
      <c r="C19" s="1014"/>
      <c r="D19" s="1014"/>
      <c r="E19" s="1014"/>
      <c r="F19" s="1014"/>
      <c r="G19" s="1014"/>
      <c r="H19" s="1016">
        <f>sum(B19:G19)</f>
        <v>0</v>
      </c>
      <c r="I19" s="1019"/>
      <c r="J19" s="1029"/>
      <c r="K19" s="1021" t="s">
        <v>446</v>
      </c>
      <c r="L19" s="1018"/>
      <c r="M19" s="1019">
        <f t="shared" ref="M19:M20" si="13">(L19-H19)</f>
        <v>0</v>
      </c>
      <c r="N19" s="1030">
        <v>5.0</v>
      </c>
      <c r="O19" s="1019">
        <f t="shared" ref="O19:O21" si="14">sum(M19,N19)</f>
        <v>5</v>
      </c>
      <c r="P19" s="1018"/>
      <c r="Q19" s="998"/>
      <c r="R19" s="998"/>
      <c r="S19" s="998"/>
      <c r="T19" s="998"/>
      <c r="U19" s="998"/>
      <c r="V19" s="998"/>
      <c r="W19" s="998"/>
      <c r="X19" s="998"/>
      <c r="Y19" s="998"/>
      <c r="Z19" s="998"/>
      <c r="AA19" s="998"/>
      <c r="AB19" s="998"/>
    </row>
    <row r="20">
      <c r="A20" s="1031" t="s">
        <v>134</v>
      </c>
      <c r="B20" s="1005">
        <v>10.0</v>
      </c>
      <c r="C20" s="1005">
        <v>8.0</v>
      </c>
      <c r="D20" s="1005">
        <v>6.0</v>
      </c>
      <c r="E20" s="1005">
        <v>8.0</v>
      </c>
      <c r="F20" s="1005">
        <v>8.0</v>
      </c>
      <c r="G20" s="1005">
        <v>0.0</v>
      </c>
      <c r="H20" s="1006">
        <f t="shared" ref="H20:H22" si="15">SUM(B20:G20)</f>
        <v>40</v>
      </c>
      <c r="I20" s="1007">
        <f>sum(H20:H23)</f>
        <v>60</v>
      </c>
      <c r="J20" s="1032"/>
      <c r="K20" s="1031" t="s">
        <v>134</v>
      </c>
      <c r="L20" s="1010">
        <v>41.0</v>
      </c>
      <c r="M20" s="1007">
        <f t="shared" si="13"/>
        <v>1</v>
      </c>
      <c r="N20" s="1005">
        <v>60.0</v>
      </c>
      <c r="O20" s="1007">
        <f t="shared" si="14"/>
        <v>61</v>
      </c>
      <c r="P20" s="1010" t="s">
        <v>382</v>
      </c>
      <c r="Q20" s="998"/>
      <c r="R20" s="998"/>
      <c r="S20" s="998"/>
      <c r="T20" s="998"/>
      <c r="U20" s="998"/>
      <c r="V20" s="998"/>
      <c r="W20" s="998"/>
      <c r="X20" s="998"/>
      <c r="Y20" s="998"/>
      <c r="Z20" s="998"/>
      <c r="AA20" s="998"/>
      <c r="AB20" s="998"/>
    </row>
    <row r="21">
      <c r="A21" s="1012" t="s">
        <v>77</v>
      </c>
      <c r="B21" s="1013">
        <v>0.0</v>
      </c>
      <c r="C21" s="1014">
        <v>0.0</v>
      </c>
      <c r="D21" s="1014">
        <v>0.0</v>
      </c>
      <c r="E21" s="1014">
        <v>0.0</v>
      </c>
      <c r="F21" s="1014">
        <v>0.0</v>
      </c>
      <c r="G21" s="1015">
        <v>0.0</v>
      </c>
      <c r="H21" s="1016">
        <f t="shared" si="15"/>
        <v>0</v>
      </c>
      <c r="I21" s="1017">
        <f>(I20/60)</f>
        <v>1</v>
      </c>
      <c r="J21" s="1032"/>
      <c r="K21" s="1012" t="s">
        <v>77</v>
      </c>
      <c r="L21" s="1013">
        <v>20.0</v>
      </c>
      <c r="M21" s="1018">
        <f>(L21-H21-H22)</f>
        <v>0</v>
      </c>
      <c r="N21" s="1014">
        <v>30.0</v>
      </c>
      <c r="O21" s="1019">
        <f t="shared" si="14"/>
        <v>30</v>
      </c>
      <c r="P21" s="1018"/>
      <c r="Q21" s="1026"/>
      <c r="R21" s="998"/>
      <c r="S21" s="998"/>
      <c r="T21" s="998"/>
      <c r="U21" s="998"/>
      <c r="V21" s="998"/>
      <c r="W21" s="998"/>
      <c r="X21" s="998"/>
      <c r="Y21" s="998"/>
      <c r="Z21" s="998"/>
      <c r="AA21" s="998"/>
      <c r="AB21" s="998"/>
    </row>
    <row r="22">
      <c r="A22" s="1012" t="s">
        <v>78</v>
      </c>
      <c r="B22" s="1013">
        <v>4.0</v>
      </c>
      <c r="C22" s="1014">
        <v>5.0</v>
      </c>
      <c r="D22" s="1014">
        <v>6.0</v>
      </c>
      <c r="E22" s="1014">
        <v>5.0</v>
      </c>
      <c r="F22" s="1014">
        <v>0.0</v>
      </c>
      <c r="G22" s="1015">
        <v>0.0</v>
      </c>
      <c r="H22" s="1016">
        <f t="shared" si="15"/>
        <v>20</v>
      </c>
      <c r="I22" s="1019"/>
      <c r="J22" s="1020"/>
      <c r="K22" s="1012" t="s">
        <v>78</v>
      </c>
      <c r="L22" s="1018" t="s">
        <v>79</v>
      </c>
      <c r="M22" s="1019" t="s">
        <v>79</v>
      </c>
      <c r="N22" s="1014" t="s">
        <v>79</v>
      </c>
      <c r="O22" s="1019" t="s">
        <v>79</v>
      </c>
      <c r="P22" s="1018"/>
      <c r="Q22" s="998"/>
      <c r="R22" s="998"/>
      <c r="S22" s="998"/>
      <c r="T22" s="998"/>
      <c r="U22" s="998"/>
      <c r="V22" s="998"/>
      <c r="W22" s="998"/>
      <c r="X22" s="998"/>
      <c r="Y22" s="998"/>
      <c r="Z22" s="998"/>
      <c r="AA22" s="998"/>
      <c r="AB22" s="998"/>
    </row>
    <row r="23">
      <c r="A23" s="1021" t="s">
        <v>446</v>
      </c>
      <c r="B23" s="1013"/>
      <c r="C23" s="1014"/>
      <c r="D23" s="1014"/>
      <c r="E23" s="1014"/>
      <c r="F23" s="1014"/>
      <c r="G23" s="1015"/>
      <c r="H23" s="1016">
        <f>sum(B23:G23)</f>
        <v>0</v>
      </c>
      <c r="I23" s="1019"/>
      <c r="J23" s="1020"/>
      <c r="K23" s="1021" t="s">
        <v>446</v>
      </c>
      <c r="L23" s="1018"/>
      <c r="M23" s="1019">
        <f>(L23-H23)</f>
        <v>0</v>
      </c>
      <c r="N23" s="1014">
        <v>5.0</v>
      </c>
      <c r="O23" s="1019">
        <f>sum(M23,N23)</f>
        <v>5</v>
      </c>
      <c r="P23" s="1018"/>
      <c r="Q23" s="998"/>
      <c r="R23" s="998"/>
      <c r="S23" s="998"/>
      <c r="T23" s="998"/>
      <c r="U23" s="998"/>
      <c r="V23" s="998"/>
      <c r="W23" s="998"/>
      <c r="X23" s="998"/>
      <c r="Y23" s="998"/>
      <c r="Z23" s="998"/>
      <c r="AA23" s="998"/>
      <c r="AB23" s="998"/>
    </row>
    <row r="24">
      <c r="A24" s="1002" t="s">
        <v>87</v>
      </c>
      <c r="B24" s="1003">
        <f t="shared" ref="B24:G24" si="16"> SUM(B25:B44)</f>
        <v>30</v>
      </c>
      <c r="C24" s="1003">
        <f t="shared" si="16"/>
        <v>27</v>
      </c>
      <c r="D24" s="1003">
        <f t="shared" si="16"/>
        <v>22</v>
      </c>
      <c r="E24" s="1003">
        <f t="shared" si="16"/>
        <v>18</v>
      </c>
      <c r="F24" s="1003">
        <f t="shared" si="16"/>
        <v>26</v>
      </c>
      <c r="G24" s="1003">
        <f t="shared" si="16"/>
        <v>2</v>
      </c>
      <c r="H24" s="1003">
        <f> SUM(H25:H43)</f>
        <v>125</v>
      </c>
      <c r="I24" s="1003"/>
      <c r="J24" s="1020"/>
      <c r="K24" s="1002" t="s">
        <v>87</v>
      </c>
      <c r="L24" s="1033"/>
      <c r="M24" s="1033"/>
      <c r="N24" s="1033"/>
      <c r="O24" s="1033"/>
      <c r="P24" s="1033"/>
      <c r="Q24" s="998"/>
      <c r="R24" s="998"/>
      <c r="S24" s="998"/>
      <c r="T24" s="998"/>
      <c r="U24" s="998"/>
      <c r="V24" s="998"/>
      <c r="W24" s="998"/>
      <c r="X24" s="998"/>
      <c r="Y24" s="998"/>
      <c r="Z24" s="998"/>
      <c r="AA24" s="998"/>
      <c r="AB24" s="998"/>
    </row>
    <row r="25">
      <c r="A25" s="1034" t="s">
        <v>24</v>
      </c>
      <c r="B25" s="1005">
        <v>10.0</v>
      </c>
      <c r="C25" s="1005">
        <v>9.0</v>
      </c>
      <c r="D25" s="1005">
        <v>8.0</v>
      </c>
      <c r="E25" s="1005">
        <v>2.0</v>
      </c>
      <c r="F25" s="1005">
        <v>3.0</v>
      </c>
      <c r="G25" s="1005">
        <v>0.0</v>
      </c>
      <c r="H25" s="1006">
        <f t="shared" ref="H25:H27" si="17">SUM(B25:G25)</f>
        <v>32</v>
      </c>
      <c r="I25" s="1007">
        <f>sum(H25:H28)</f>
        <v>42</v>
      </c>
      <c r="J25" s="1023"/>
      <c r="K25" s="1009" t="s">
        <v>24</v>
      </c>
      <c r="L25" s="1010">
        <v>48.0</v>
      </c>
      <c r="M25" s="1007">
        <f>(L25-H25)</f>
        <v>16</v>
      </c>
      <c r="N25" s="1005">
        <v>60.0</v>
      </c>
      <c r="O25" s="1007">
        <f t="shared" ref="O25:O26" si="18">sum(M25,N25)</f>
        <v>76</v>
      </c>
      <c r="P25" s="1010" t="s">
        <v>387</v>
      </c>
      <c r="Q25" s="998"/>
      <c r="R25" s="998"/>
      <c r="S25" s="998"/>
      <c r="T25" s="998"/>
      <c r="U25" s="998"/>
      <c r="V25" s="998"/>
      <c r="W25" s="998"/>
      <c r="X25" s="998"/>
      <c r="Y25" s="998"/>
      <c r="Z25" s="998"/>
      <c r="AA25" s="998"/>
      <c r="AB25" s="998"/>
    </row>
    <row r="26">
      <c r="A26" s="1012" t="s">
        <v>77</v>
      </c>
      <c r="B26" s="1013">
        <v>1.0</v>
      </c>
      <c r="C26" s="1014">
        <v>1.0</v>
      </c>
      <c r="D26" s="1014">
        <v>0.0</v>
      </c>
      <c r="E26" s="1014">
        <v>0.0</v>
      </c>
      <c r="F26" s="1014">
        <v>0.0</v>
      </c>
      <c r="G26" s="1015">
        <v>0.0</v>
      </c>
      <c r="H26" s="1016">
        <f t="shared" si="17"/>
        <v>2</v>
      </c>
      <c r="I26" s="1017">
        <f>(I25/61)</f>
        <v>0.6885245902</v>
      </c>
      <c r="J26" s="1023"/>
      <c r="K26" s="1012" t="s">
        <v>77</v>
      </c>
      <c r="L26" s="1013">
        <v>17.0</v>
      </c>
      <c r="M26" s="1018">
        <f>(L26-H26-H27)</f>
        <v>7</v>
      </c>
      <c r="N26" s="1014">
        <v>10.0</v>
      </c>
      <c r="O26" s="1019">
        <f t="shared" si="18"/>
        <v>17</v>
      </c>
      <c r="P26" s="1018"/>
      <c r="Q26" s="998"/>
      <c r="R26" s="998"/>
      <c r="S26" s="998"/>
      <c r="T26" s="998"/>
      <c r="U26" s="998"/>
      <c r="V26" s="998"/>
      <c r="W26" s="998"/>
      <c r="X26" s="998"/>
      <c r="Y26" s="998"/>
      <c r="Z26" s="998"/>
      <c r="AA26" s="998"/>
      <c r="AB26" s="998"/>
    </row>
    <row r="27">
      <c r="A27" s="1012" t="s">
        <v>78</v>
      </c>
      <c r="B27" s="1013">
        <v>1.0</v>
      </c>
      <c r="C27" s="1014">
        <v>2.0</v>
      </c>
      <c r="D27" s="1014">
        <v>3.0</v>
      </c>
      <c r="E27" s="1014">
        <v>0.0</v>
      </c>
      <c r="F27" s="1014">
        <v>2.0</v>
      </c>
      <c r="G27" s="1015">
        <v>0.0</v>
      </c>
      <c r="H27" s="1016">
        <f t="shared" si="17"/>
        <v>8</v>
      </c>
      <c r="I27" s="1019"/>
      <c r="J27" s="1023"/>
      <c r="K27" s="1012" t="s">
        <v>78</v>
      </c>
      <c r="L27" s="1018" t="s">
        <v>79</v>
      </c>
      <c r="M27" s="1019" t="s">
        <v>79</v>
      </c>
      <c r="N27" s="1014"/>
      <c r="O27" s="1019" t="s">
        <v>79</v>
      </c>
      <c r="P27" s="1018"/>
      <c r="Q27" s="998"/>
      <c r="R27" s="998"/>
      <c r="S27" s="998"/>
      <c r="T27" s="998"/>
      <c r="U27" s="998"/>
      <c r="V27" s="998"/>
      <c r="W27" s="998"/>
      <c r="X27" s="998"/>
      <c r="Y27" s="998"/>
      <c r="Z27" s="998"/>
      <c r="AA27" s="998"/>
      <c r="AB27" s="998"/>
    </row>
    <row r="28">
      <c r="A28" s="1021" t="s">
        <v>446</v>
      </c>
      <c r="B28" s="1013"/>
      <c r="C28" s="1014"/>
      <c r="D28" s="1014"/>
      <c r="E28" s="1014"/>
      <c r="F28" s="1014"/>
      <c r="G28" s="1015"/>
      <c r="H28" s="1016">
        <f>sum(B28:G28)</f>
        <v>0</v>
      </c>
      <c r="I28" s="1019"/>
      <c r="J28" s="1023"/>
      <c r="K28" s="1021" t="s">
        <v>446</v>
      </c>
      <c r="L28" s="1018"/>
      <c r="M28" s="1019">
        <f t="shared" ref="M28:M29" si="19">(L28-H28)</f>
        <v>0</v>
      </c>
      <c r="N28" s="1014">
        <v>10.0</v>
      </c>
      <c r="O28" s="1019">
        <f t="shared" ref="O28:O30" si="20">sum(M28,N28)</f>
        <v>10</v>
      </c>
      <c r="P28" s="1018"/>
      <c r="Q28" s="998"/>
      <c r="R28" s="998"/>
      <c r="S28" s="998"/>
      <c r="T28" s="998"/>
      <c r="U28" s="998"/>
      <c r="V28" s="998"/>
      <c r="W28" s="998"/>
      <c r="X28" s="998"/>
      <c r="Y28" s="998"/>
      <c r="Z28" s="998"/>
      <c r="AA28" s="998"/>
      <c r="AB28" s="998"/>
    </row>
    <row r="29">
      <c r="A29" s="1022" t="s">
        <v>96</v>
      </c>
      <c r="B29" s="1010">
        <v>5.0</v>
      </c>
      <c r="C29" s="1010">
        <v>0.0</v>
      </c>
      <c r="D29" s="1010">
        <v>6.0</v>
      </c>
      <c r="E29" s="1010">
        <v>5.0</v>
      </c>
      <c r="F29" s="1010">
        <v>6.0</v>
      </c>
      <c r="G29" s="1005">
        <v>0.0</v>
      </c>
      <c r="H29" s="1006">
        <f t="shared" ref="H29:H31" si="21">SUM(B29:G29)</f>
        <v>22</v>
      </c>
      <c r="I29" s="1007">
        <f>sum(H29:H32)</f>
        <v>34</v>
      </c>
      <c r="J29" s="1023"/>
      <c r="K29" s="1009" t="s">
        <v>96</v>
      </c>
      <c r="L29" s="1010">
        <v>43.0</v>
      </c>
      <c r="M29" s="1007">
        <f t="shared" si="19"/>
        <v>21</v>
      </c>
      <c r="N29" s="1005">
        <v>30.0</v>
      </c>
      <c r="O29" s="1007">
        <f t="shared" si="20"/>
        <v>51</v>
      </c>
      <c r="P29" s="1010" t="s">
        <v>382</v>
      </c>
      <c r="Q29" s="998"/>
      <c r="R29" s="998"/>
      <c r="S29" s="998"/>
      <c r="T29" s="998"/>
      <c r="U29" s="998"/>
      <c r="V29" s="998"/>
      <c r="W29" s="998"/>
      <c r="X29" s="998"/>
      <c r="Y29" s="998"/>
      <c r="Z29" s="998"/>
      <c r="AA29" s="998"/>
      <c r="AB29" s="998"/>
    </row>
    <row r="30">
      <c r="A30" s="1012" t="s">
        <v>77</v>
      </c>
      <c r="B30" s="1013">
        <v>0.0</v>
      </c>
      <c r="C30" s="1014">
        <v>0.0</v>
      </c>
      <c r="D30" s="1014">
        <v>0.0</v>
      </c>
      <c r="E30" s="1014">
        <v>2.0</v>
      </c>
      <c r="F30" s="1014">
        <v>2.0</v>
      </c>
      <c r="G30" s="1014">
        <v>0.0</v>
      </c>
      <c r="H30" s="1016">
        <f t="shared" si="21"/>
        <v>4</v>
      </c>
      <c r="I30" s="1017">
        <f>(I29/60)</f>
        <v>0.5666666667</v>
      </c>
      <c r="J30" s="1035"/>
      <c r="K30" s="1012" t="s">
        <v>77</v>
      </c>
      <c r="L30" s="1013">
        <v>12.0</v>
      </c>
      <c r="M30" s="1018">
        <f>(L30-H30-H31)</f>
        <v>0</v>
      </c>
      <c r="N30" s="1014">
        <v>10.0</v>
      </c>
      <c r="O30" s="1019">
        <f t="shared" si="20"/>
        <v>10</v>
      </c>
      <c r="P30" s="1019"/>
      <c r="Q30" s="998"/>
      <c r="R30" s="998"/>
      <c r="S30" s="998"/>
      <c r="T30" s="998"/>
      <c r="U30" s="998"/>
      <c r="V30" s="998"/>
      <c r="W30" s="998"/>
      <c r="X30" s="998"/>
      <c r="Y30" s="998"/>
      <c r="Z30" s="998"/>
      <c r="AA30" s="998"/>
      <c r="AB30" s="998"/>
    </row>
    <row r="31">
      <c r="A31" s="1012" t="s">
        <v>78</v>
      </c>
      <c r="B31" s="1013">
        <v>2.0</v>
      </c>
      <c r="C31" s="1014">
        <v>0.0</v>
      </c>
      <c r="D31" s="1014">
        <v>1.0</v>
      </c>
      <c r="E31" s="1014">
        <v>3.0</v>
      </c>
      <c r="F31" s="1014">
        <v>2.0</v>
      </c>
      <c r="G31" s="1014">
        <v>0.0</v>
      </c>
      <c r="H31" s="1016">
        <f t="shared" si="21"/>
        <v>8</v>
      </c>
      <c r="I31" s="1019"/>
      <c r="J31" s="1023"/>
      <c r="K31" s="1012" t="s">
        <v>78</v>
      </c>
      <c r="L31" s="1018" t="s">
        <v>79</v>
      </c>
      <c r="M31" s="1019" t="s">
        <v>79</v>
      </c>
      <c r="N31" s="1014" t="s">
        <v>79</v>
      </c>
      <c r="O31" s="1019" t="s">
        <v>79</v>
      </c>
      <c r="P31" s="1019"/>
      <c r="Q31" s="998"/>
      <c r="R31" s="998"/>
      <c r="S31" s="998"/>
      <c r="T31" s="998"/>
      <c r="U31" s="998"/>
      <c r="V31" s="998"/>
      <c r="W31" s="998"/>
      <c r="X31" s="998"/>
      <c r="Y31" s="998"/>
      <c r="Z31" s="998"/>
      <c r="AA31" s="998"/>
      <c r="AB31" s="998"/>
    </row>
    <row r="32">
      <c r="A32" s="1021" t="s">
        <v>446</v>
      </c>
      <c r="B32" s="1013"/>
      <c r="C32" s="1014"/>
      <c r="D32" s="1014"/>
      <c r="E32" s="1014"/>
      <c r="F32" s="1014"/>
      <c r="G32" s="1014"/>
      <c r="H32" s="1016">
        <f>sum(B32:G32)</f>
        <v>0</v>
      </c>
      <c r="I32" s="1019"/>
      <c r="J32" s="1023"/>
      <c r="K32" s="1021" t="s">
        <v>446</v>
      </c>
      <c r="L32" s="1018"/>
      <c r="M32" s="1019">
        <f t="shared" ref="M32:M33" si="22">(L32-H32)</f>
        <v>0</v>
      </c>
      <c r="N32" s="1014"/>
      <c r="O32" s="1019">
        <f t="shared" ref="O32:O34" si="23">sum(M32,N32)</f>
        <v>0</v>
      </c>
      <c r="P32" s="1019"/>
      <c r="Q32" s="998"/>
      <c r="R32" s="998"/>
      <c r="S32" s="998"/>
      <c r="T32" s="998"/>
      <c r="U32" s="998"/>
      <c r="V32" s="998"/>
      <c r="W32" s="998"/>
      <c r="X32" s="998"/>
      <c r="Y32" s="998"/>
      <c r="Z32" s="998"/>
      <c r="AA32" s="998"/>
      <c r="AB32" s="998"/>
    </row>
    <row r="33">
      <c r="A33" s="1022" t="s">
        <v>90</v>
      </c>
      <c r="B33" s="1005">
        <v>0.0</v>
      </c>
      <c r="C33" s="1005">
        <v>0.0</v>
      </c>
      <c r="D33" s="1005">
        <v>0.0</v>
      </c>
      <c r="E33" s="1005">
        <v>0.0</v>
      </c>
      <c r="F33" s="1005">
        <v>0.0</v>
      </c>
      <c r="G33" s="1005">
        <v>0.0</v>
      </c>
      <c r="H33" s="1006">
        <f t="shared" ref="H33:H35" si="24">SUM(B33:G33)</f>
        <v>0</v>
      </c>
      <c r="I33" s="1007">
        <f>sum(H33:H36)</f>
        <v>0</v>
      </c>
      <c r="J33" s="1023"/>
      <c r="K33" s="1009" t="s">
        <v>90</v>
      </c>
      <c r="L33" s="1010">
        <v>61.0</v>
      </c>
      <c r="M33" s="1007">
        <f t="shared" si="22"/>
        <v>61</v>
      </c>
      <c r="N33" s="1005"/>
      <c r="O33" s="1007">
        <f t="shared" si="23"/>
        <v>61</v>
      </c>
      <c r="P33" s="1010" t="s">
        <v>447</v>
      </c>
      <c r="Q33" s="998"/>
      <c r="R33" s="998"/>
      <c r="S33" s="998"/>
      <c r="T33" s="998"/>
      <c r="U33" s="998"/>
      <c r="V33" s="998"/>
      <c r="W33" s="998"/>
      <c r="X33" s="998"/>
      <c r="Y33" s="998"/>
      <c r="Z33" s="998"/>
      <c r="AA33" s="998"/>
      <c r="AB33" s="998"/>
    </row>
    <row r="34">
      <c r="A34" s="1012" t="s">
        <v>77</v>
      </c>
      <c r="B34" s="1013">
        <v>0.0</v>
      </c>
      <c r="C34" s="1014">
        <v>0.0</v>
      </c>
      <c r="D34" s="1014">
        <v>0.0</v>
      </c>
      <c r="E34" s="1014">
        <v>0.0</v>
      </c>
      <c r="F34" s="1014">
        <v>0.0</v>
      </c>
      <c r="G34" s="1015">
        <v>0.0</v>
      </c>
      <c r="H34" s="1016">
        <f t="shared" si="24"/>
        <v>0</v>
      </c>
      <c r="I34" s="1017">
        <f>(I33/60)</f>
        <v>0</v>
      </c>
      <c r="J34" s="1035"/>
      <c r="K34" s="1012" t="s">
        <v>77</v>
      </c>
      <c r="L34" s="1013">
        <v>8.0</v>
      </c>
      <c r="M34" s="1018">
        <f>(L34-H34-H35)</f>
        <v>8</v>
      </c>
      <c r="N34" s="1014"/>
      <c r="O34" s="1019">
        <f t="shared" si="23"/>
        <v>8</v>
      </c>
      <c r="P34" s="1019"/>
      <c r="Q34" s="998"/>
      <c r="R34" s="998"/>
      <c r="S34" s="998"/>
      <c r="T34" s="998"/>
      <c r="U34" s="998"/>
      <c r="V34" s="998"/>
      <c r="W34" s="998"/>
      <c r="X34" s="998"/>
      <c r="Y34" s="998"/>
      <c r="Z34" s="998"/>
      <c r="AA34" s="998"/>
      <c r="AB34" s="998"/>
    </row>
    <row r="35">
      <c r="A35" s="1012" t="s">
        <v>78</v>
      </c>
      <c r="B35" s="1013">
        <v>0.0</v>
      </c>
      <c r="C35" s="1014">
        <v>0.0</v>
      </c>
      <c r="D35" s="1014">
        <v>0.0</v>
      </c>
      <c r="E35" s="1014">
        <v>0.0</v>
      </c>
      <c r="F35" s="1014">
        <v>0.0</v>
      </c>
      <c r="G35" s="1015">
        <v>0.0</v>
      </c>
      <c r="H35" s="1016">
        <f t="shared" si="24"/>
        <v>0</v>
      </c>
      <c r="I35" s="1019"/>
      <c r="J35" s="1023"/>
      <c r="K35" s="1012" t="s">
        <v>78</v>
      </c>
      <c r="L35" s="1018" t="s">
        <v>79</v>
      </c>
      <c r="M35" s="1019" t="s">
        <v>79</v>
      </c>
      <c r="N35" s="1014"/>
      <c r="O35" s="1019" t="s">
        <v>79</v>
      </c>
      <c r="P35" s="1019"/>
      <c r="Q35" s="998"/>
      <c r="R35" s="998"/>
      <c r="S35" s="998"/>
      <c r="T35" s="998"/>
      <c r="U35" s="998"/>
      <c r="V35" s="998"/>
      <c r="W35" s="998"/>
      <c r="X35" s="998"/>
      <c r="Y35" s="998"/>
      <c r="Z35" s="998"/>
      <c r="AA35" s="998"/>
      <c r="AB35" s="998"/>
    </row>
    <row r="36">
      <c r="A36" s="1021" t="s">
        <v>446</v>
      </c>
      <c r="B36" s="1013"/>
      <c r="C36" s="1014"/>
      <c r="D36" s="1014"/>
      <c r="E36" s="1014"/>
      <c r="F36" s="1014"/>
      <c r="G36" s="1015"/>
      <c r="H36" s="1016">
        <f>sum(B36:G36)</f>
        <v>0</v>
      </c>
      <c r="I36" s="1019"/>
      <c r="J36" s="1023"/>
      <c r="K36" s="1021" t="s">
        <v>446</v>
      </c>
      <c r="L36" s="1018"/>
      <c r="M36" s="1019">
        <f t="shared" ref="M36:M37" si="25">(L36-H36)</f>
        <v>0</v>
      </c>
      <c r="N36" s="1014"/>
      <c r="O36" s="1019">
        <f t="shared" ref="O36:O38" si="26">sum(M36,N36)</f>
        <v>0</v>
      </c>
      <c r="P36" s="1019"/>
      <c r="Q36" s="998"/>
      <c r="R36" s="998"/>
      <c r="S36" s="998"/>
      <c r="T36" s="998"/>
      <c r="U36" s="998"/>
      <c r="V36" s="998"/>
      <c r="W36" s="998"/>
      <c r="X36" s="998"/>
      <c r="Y36" s="998"/>
      <c r="Z36" s="998"/>
      <c r="AA36" s="998"/>
      <c r="AB36" s="998"/>
    </row>
    <row r="37">
      <c r="A37" s="1027" t="s">
        <v>439</v>
      </c>
      <c r="B37" s="1010">
        <v>11.0</v>
      </c>
      <c r="C37" s="1010">
        <v>7.0</v>
      </c>
      <c r="D37" s="1010">
        <v>4.0</v>
      </c>
      <c r="E37" s="1010">
        <v>6.0</v>
      </c>
      <c r="F37" s="1010">
        <v>11.0</v>
      </c>
      <c r="G37" s="1005">
        <v>0.0</v>
      </c>
      <c r="H37" s="1006">
        <f t="shared" ref="H37:H39" si="27">SUM(B37:G37)</f>
        <v>39</v>
      </c>
      <c r="I37" s="1007">
        <f>sum(H37:H40)</f>
        <v>47</v>
      </c>
      <c r="J37" s="1035"/>
      <c r="K37" s="1027" t="s">
        <v>439</v>
      </c>
      <c r="L37" s="1010">
        <v>41.0</v>
      </c>
      <c r="M37" s="1007">
        <f t="shared" si="25"/>
        <v>2</v>
      </c>
      <c r="N37" s="1005">
        <v>45.0</v>
      </c>
      <c r="O37" s="1007">
        <f t="shared" si="26"/>
        <v>47</v>
      </c>
      <c r="P37" s="1010" t="s">
        <v>382</v>
      </c>
      <c r="Q37" s="998"/>
      <c r="R37" s="998"/>
      <c r="S37" s="998"/>
      <c r="T37" s="998"/>
      <c r="U37" s="998"/>
      <c r="V37" s="998"/>
      <c r="W37" s="998"/>
      <c r="X37" s="998"/>
      <c r="Y37" s="998"/>
      <c r="Z37" s="998"/>
      <c r="AA37" s="998"/>
      <c r="AB37" s="998"/>
    </row>
    <row r="38">
      <c r="A38" s="1012" t="s">
        <v>77</v>
      </c>
      <c r="B38" s="1013">
        <v>0.0</v>
      </c>
      <c r="C38" s="1014">
        <v>0.0</v>
      </c>
      <c r="D38" s="1014">
        <v>0.0</v>
      </c>
      <c r="E38" s="1014">
        <v>0.0</v>
      </c>
      <c r="F38" s="1014">
        <v>0.0</v>
      </c>
      <c r="G38" s="1014">
        <v>0.0</v>
      </c>
      <c r="H38" s="1016">
        <f t="shared" si="27"/>
        <v>0</v>
      </c>
      <c r="I38" s="1017">
        <f>(I37/60)</f>
        <v>0.7833333333</v>
      </c>
      <c r="J38" s="1035"/>
      <c r="K38" s="1012" t="s">
        <v>77</v>
      </c>
      <c r="L38" s="1013">
        <v>9.0</v>
      </c>
      <c r="M38" s="1018">
        <f>(L38-H38-H39)</f>
        <v>1</v>
      </c>
      <c r="N38" s="1014">
        <v>10.0</v>
      </c>
      <c r="O38" s="1019">
        <f t="shared" si="26"/>
        <v>11</v>
      </c>
      <c r="P38" s="1019"/>
      <c r="Q38" s="1024"/>
      <c r="R38" s="998"/>
      <c r="S38" s="998"/>
      <c r="T38" s="998"/>
      <c r="U38" s="998"/>
      <c r="V38" s="998"/>
      <c r="W38" s="998"/>
      <c r="X38" s="998"/>
      <c r="Y38" s="998"/>
      <c r="Z38" s="998"/>
      <c r="AA38" s="998"/>
      <c r="AB38" s="998"/>
    </row>
    <row r="39">
      <c r="A39" s="1012" t="s">
        <v>78</v>
      </c>
      <c r="B39" s="1013">
        <v>0.0</v>
      </c>
      <c r="C39" s="1014">
        <v>8.0</v>
      </c>
      <c r="D39" s="1014">
        <v>0.0</v>
      </c>
      <c r="E39" s="1014">
        <v>0.0</v>
      </c>
      <c r="F39" s="1014">
        <v>0.0</v>
      </c>
      <c r="G39" s="1014">
        <v>0.0</v>
      </c>
      <c r="H39" s="1016">
        <f t="shared" si="27"/>
        <v>8</v>
      </c>
      <c r="I39" s="1019"/>
      <c r="J39" s="1023"/>
      <c r="K39" s="1012" t="s">
        <v>78</v>
      </c>
      <c r="L39" s="1018" t="s">
        <v>79</v>
      </c>
      <c r="M39" s="1019" t="s">
        <v>79</v>
      </c>
      <c r="N39" s="1014" t="s">
        <v>79</v>
      </c>
      <c r="O39" s="1019" t="s">
        <v>79</v>
      </c>
      <c r="P39" s="1019"/>
      <c r="Q39" s="998"/>
      <c r="R39" s="998"/>
      <c r="S39" s="998"/>
      <c r="T39" s="998"/>
      <c r="U39" s="998"/>
      <c r="V39" s="998"/>
      <c r="W39" s="998"/>
      <c r="X39" s="998"/>
      <c r="Y39" s="998"/>
      <c r="Z39" s="998"/>
      <c r="AA39" s="998"/>
      <c r="AB39" s="998"/>
    </row>
    <row r="40">
      <c r="A40" s="1021" t="s">
        <v>446</v>
      </c>
      <c r="B40" s="1013"/>
      <c r="C40" s="1014"/>
      <c r="D40" s="1014"/>
      <c r="E40" s="1014"/>
      <c r="F40" s="1014"/>
      <c r="G40" s="1014"/>
      <c r="H40" s="1016">
        <f>sum(B40:G40)</f>
        <v>0</v>
      </c>
      <c r="I40" s="1019"/>
      <c r="J40" s="1023"/>
      <c r="K40" s="1021" t="s">
        <v>446</v>
      </c>
      <c r="L40" s="1018"/>
      <c r="M40" s="1019">
        <f t="shared" ref="M40:M41" si="28">(L40-H40)</f>
        <v>0</v>
      </c>
      <c r="N40" s="1014"/>
      <c r="O40" s="1019">
        <f t="shared" ref="O40:O42" si="29">sum(M40,N40)</f>
        <v>0</v>
      </c>
      <c r="P40" s="1019"/>
      <c r="Q40" s="998"/>
      <c r="R40" s="998"/>
      <c r="S40" s="998"/>
      <c r="T40" s="998"/>
      <c r="U40" s="998"/>
      <c r="V40" s="998"/>
      <c r="W40" s="998"/>
      <c r="X40" s="998"/>
      <c r="Y40" s="998"/>
      <c r="Z40" s="998"/>
      <c r="AA40" s="998"/>
      <c r="AB40" s="998"/>
    </row>
    <row r="41">
      <c r="A41" s="1036" t="s">
        <v>342</v>
      </c>
      <c r="B41" s="1005">
        <v>0.0</v>
      </c>
      <c r="C41" s="1005">
        <v>0.0</v>
      </c>
      <c r="D41" s="1005">
        <v>0.0</v>
      </c>
      <c r="E41" s="1005">
        <v>0.0</v>
      </c>
      <c r="F41" s="1005">
        <v>0.0</v>
      </c>
      <c r="G41" s="1005">
        <v>2.0</v>
      </c>
      <c r="H41" s="1006">
        <f t="shared" ref="H41:H43" si="30">SUM(B41:G41)</f>
        <v>2</v>
      </c>
      <c r="I41" s="1007">
        <f>sum(H41:H44)</f>
        <v>2</v>
      </c>
      <c r="J41" s="1023"/>
      <c r="K41" s="1027" t="s">
        <v>342</v>
      </c>
      <c r="L41" s="1010">
        <v>30.0</v>
      </c>
      <c r="M41" s="1007">
        <f t="shared" si="28"/>
        <v>28</v>
      </c>
      <c r="N41" s="1005"/>
      <c r="O41" s="1007">
        <f t="shared" si="29"/>
        <v>28</v>
      </c>
      <c r="P41" s="1007"/>
      <c r="Q41" s="1026">
        <v>28.0</v>
      </c>
      <c r="R41" s="998"/>
      <c r="S41" s="998"/>
      <c r="T41" s="998"/>
      <c r="U41" s="998"/>
      <c r="V41" s="998"/>
      <c r="W41" s="998"/>
      <c r="X41" s="998"/>
      <c r="Y41" s="998"/>
      <c r="Z41" s="998"/>
      <c r="AA41" s="998"/>
      <c r="AB41" s="998"/>
    </row>
    <row r="42">
      <c r="A42" s="1012" t="s">
        <v>77</v>
      </c>
      <c r="B42" s="1013">
        <v>0.0</v>
      </c>
      <c r="C42" s="1014">
        <v>0.0</v>
      </c>
      <c r="D42" s="1014">
        <v>0.0</v>
      </c>
      <c r="E42" s="1014">
        <v>0.0</v>
      </c>
      <c r="F42" s="1014">
        <v>0.0</v>
      </c>
      <c r="G42" s="1015">
        <v>0.0</v>
      </c>
      <c r="H42" s="1016">
        <f t="shared" si="30"/>
        <v>0</v>
      </c>
      <c r="I42" s="1017">
        <f>(I41/60)</f>
        <v>0.03333333333</v>
      </c>
      <c r="J42" s="1037"/>
      <c r="K42" s="1012" t="s">
        <v>77</v>
      </c>
      <c r="L42" s="1013">
        <v>6.0</v>
      </c>
      <c r="M42" s="1018">
        <f>(L42-H42-H43)</f>
        <v>6</v>
      </c>
      <c r="N42" s="1014"/>
      <c r="O42" s="1019">
        <f t="shared" si="29"/>
        <v>6</v>
      </c>
      <c r="P42" s="1019"/>
      <c r="Q42" s="998"/>
      <c r="R42" s="998"/>
      <c r="S42" s="998"/>
      <c r="T42" s="998"/>
      <c r="U42" s="998"/>
      <c r="V42" s="998"/>
      <c r="W42" s="998"/>
      <c r="X42" s="998"/>
      <c r="Y42" s="998"/>
      <c r="Z42" s="998"/>
      <c r="AA42" s="998"/>
      <c r="AB42" s="998"/>
    </row>
    <row r="43">
      <c r="A43" s="1012" t="s">
        <v>78</v>
      </c>
      <c r="B43" s="1013">
        <v>0.0</v>
      </c>
      <c r="C43" s="1014">
        <v>0.0</v>
      </c>
      <c r="D43" s="1014">
        <v>0.0</v>
      </c>
      <c r="E43" s="1014">
        <v>0.0</v>
      </c>
      <c r="F43" s="1014">
        <v>0.0</v>
      </c>
      <c r="G43" s="1015">
        <v>0.0</v>
      </c>
      <c r="H43" s="1016">
        <f t="shared" si="30"/>
        <v>0</v>
      </c>
      <c r="I43" s="1019"/>
      <c r="J43" s="1020"/>
      <c r="K43" s="1012" t="s">
        <v>78</v>
      </c>
      <c r="L43" s="1018" t="s">
        <v>79</v>
      </c>
      <c r="M43" s="1019" t="s">
        <v>79</v>
      </c>
      <c r="N43" s="1014"/>
      <c r="O43" s="1019" t="s">
        <v>79</v>
      </c>
      <c r="P43" s="1019"/>
      <c r="Q43" s="998"/>
      <c r="R43" s="998"/>
      <c r="S43" s="998"/>
      <c r="T43" s="998"/>
      <c r="U43" s="998"/>
      <c r="V43" s="998"/>
      <c r="W43" s="998"/>
      <c r="X43" s="998"/>
      <c r="Y43" s="998"/>
      <c r="Z43" s="998"/>
      <c r="AA43" s="998"/>
      <c r="AB43" s="998"/>
    </row>
    <row r="44">
      <c r="A44" s="1021" t="s">
        <v>446</v>
      </c>
      <c r="B44" s="1013"/>
      <c r="C44" s="1014"/>
      <c r="D44" s="1014"/>
      <c r="E44" s="1014"/>
      <c r="F44" s="1014"/>
      <c r="G44" s="1015"/>
      <c r="H44" s="1016">
        <f>sum(B44:G44)</f>
        <v>0</v>
      </c>
      <c r="I44" s="1019"/>
      <c r="J44" s="1020"/>
      <c r="K44" s="1021" t="s">
        <v>446</v>
      </c>
      <c r="L44" s="1018"/>
      <c r="M44" s="1019">
        <f>(L44-H44)</f>
        <v>0</v>
      </c>
      <c r="N44" s="1014"/>
      <c r="O44" s="1019">
        <f>sum(M44,N44)</f>
        <v>0</v>
      </c>
      <c r="P44" s="1019"/>
      <c r="Q44" s="998"/>
      <c r="R44" s="998"/>
      <c r="S44" s="998"/>
      <c r="T44" s="998"/>
      <c r="U44" s="998"/>
      <c r="V44" s="998"/>
      <c r="W44" s="998"/>
      <c r="X44" s="998"/>
      <c r="Y44" s="998"/>
      <c r="Z44" s="998"/>
      <c r="AA44" s="998"/>
      <c r="AB44" s="998"/>
    </row>
    <row r="45">
      <c r="A45" s="1002" t="s">
        <v>270</v>
      </c>
      <c r="B45" s="1003">
        <f t="shared" ref="B45:G45" si="31"> SUM(B46:B65)</f>
        <v>66</v>
      </c>
      <c r="C45" s="1003">
        <f t="shared" si="31"/>
        <v>69</v>
      </c>
      <c r="D45" s="1003">
        <f t="shared" si="31"/>
        <v>68</v>
      </c>
      <c r="E45" s="1003">
        <f t="shared" si="31"/>
        <v>59</v>
      </c>
      <c r="F45" s="1003">
        <f t="shared" si="31"/>
        <v>34</v>
      </c>
      <c r="G45" s="1003">
        <f t="shared" si="31"/>
        <v>9</v>
      </c>
      <c r="H45" s="1003">
        <f> SUM(H46:H64)</f>
        <v>305</v>
      </c>
      <c r="I45" s="1003"/>
      <c r="J45" s="1038"/>
      <c r="K45" s="1002" t="s">
        <v>270</v>
      </c>
      <c r="L45" s="1033"/>
      <c r="M45" s="1033"/>
      <c r="N45" s="1033"/>
      <c r="O45" s="1033"/>
      <c r="P45" s="1033"/>
      <c r="Q45" s="998"/>
      <c r="R45" s="998"/>
      <c r="S45" s="998"/>
      <c r="T45" s="998"/>
      <c r="U45" s="998"/>
      <c r="V45" s="998"/>
      <c r="W45" s="998"/>
      <c r="X45" s="998"/>
      <c r="Y45" s="998"/>
      <c r="Z45" s="998"/>
      <c r="AA45" s="998"/>
      <c r="AB45" s="998"/>
    </row>
    <row r="46">
      <c r="A46" s="1034" t="s">
        <v>89</v>
      </c>
      <c r="B46" s="1005">
        <v>26.0</v>
      </c>
      <c r="C46" s="1005">
        <v>22.0</v>
      </c>
      <c r="D46" s="1005">
        <v>23.0</v>
      </c>
      <c r="E46" s="1005">
        <v>20.0</v>
      </c>
      <c r="F46" s="1005">
        <v>8.0</v>
      </c>
      <c r="G46" s="1005">
        <v>0.0</v>
      </c>
      <c r="H46" s="1006">
        <f t="shared" ref="H46:H48" si="32">SUM(B46:G46)</f>
        <v>99</v>
      </c>
      <c r="I46" s="1007">
        <f>sum(H46:H49)</f>
        <v>121</v>
      </c>
      <c r="J46" s="1023"/>
      <c r="K46" s="1009" t="s">
        <v>89</v>
      </c>
      <c r="L46" s="1010">
        <v>134.0</v>
      </c>
      <c r="M46" s="1007">
        <f>(L46-H46)</f>
        <v>35</v>
      </c>
      <c r="N46" s="1005">
        <v>100.0</v>
      </c>
      <c r="O46" s="1007">
        <f t="shared" ref="O46:O47" si="33">sum(M46,N46)</f>
        <v>135</v>
      </c>
      <c r="P46" s="1010" t="s">
        <v>382</v>
      </c>
      <c r="Q46" s="1039"/>
      <c r="R46" s="998"/>
      <c r="S46" s="998"/>
      <c r="T46" s="998"/>
      <c r="U46" s="998"/>
      <c r="V46" s="998"/>
      <c r="W46" s="998"/>
      <c r="X46" s="998"/>
      <c r="Y46" s="998"/>
      <c r="Z46" s="998"/>
      <c r="AA46" s="998"/>
      <c r="AB46" s="998"/>
    </row>
    <row r="47">
      <c r="A47" s="1012" t="s">
        <v>77</v>
      </c>
      <c r="B47" s="1013">
        <v>0.0</v>
      </c>
      <c r="C47" s="1014">
        <v>0.0</v>
      </c>
      <c r="D47" s="1014">
        <v>0.0</v>
      </c>
      <c r="E47" s="1014">
        <v>0.0</v>
      </c>
      <c r="F47" s="1014">
        <v>0.0</v>
      </c>
      <c r="G47" s="1015">
        <v>0.0</v>
      </c>
      <c r="H47" s="1016">
        <f t="shared" si="32"/>
        <v>0</v>
      </c>
      <c r="I47" s="1017">
        <f>(I46/61)</f>
        <v>1.983606557</v>
      </c>
      <c r="J47" s="1023"/>
      <c r="K47" s="1012" t="s">
        <v>77</v>
      </c>
      <c r="L47" s="1013">
        <v>32.0</v>
      </c>
      <c r="M47" s="1018">
        <f>(L47-H47-H48)</f>
        <v>10</v>
      </c>
      <c r="N47" s="1014">
        <v>10.0</v>
      </c>
      <c r="O47" s="1019">
        <f t="shared" si="33"/>
        <v>20</v>
      </c>
      <c r="P47" s="1018"/>
      <c r="Q47" s="1024"/>
      <c r="R47" s="998"/>
      <c r="S47" s="998"/>
      <c r="T47" s="998"/>
      <c r="U47" s="998"/>
      <c r="V47" s="998"/>
      <c r="W47" s="998"/>
      <c r="X47" s="998"/>
      <c r="Y47" s="998"/>
      <c r="Z47" s="998"/>
      <c r="AA47" s="998"/>
      <c r="AB47" s="998"/>
    </row>
    <row r="48">
      <c r="A48" s="1012" t="s">
        <v>78</v>
      </c>
      <c r="B48" s="1013">
        <v>7.0</v>
      </c>
      <c r="C48" s="1014">
        <v>7.0</v>
      </c>
      <c r="D48" s="1014">
        <v>3.0</v>
      </c>
      <c r="E48" s="1014">
        <v>4.0</v>
      </c>
      <c r="F48" s="1014">
        <v>1.0</v>
      </c>
      <c r="G48" s="1015">
        <v>0.0</v>
      </c>
      <c r="H48" s="1016">
        <f t="shared" si="32"/>
        <v>22</v>
      </c>
      <c r="I48" s="1019"/>
      <c r="J48" s="1023"/>
      <c r="K48" s="1012" t="s">
        <v>78</v>
      </c>
      <c r="L48" s="1018" t="s">
        <v>79</v>
      </c>
      <c r="M48" s="1019" t="s">
        <v>79</v>
      </c>
      <c r="N48" s="1014" t="s">
        <v>79</v>
      </c>
      <c r="O48" s="1019" t="s">
        <v>79</v>
      </c>
      <c r="P48" s="1018"/>
      <c r="Q48" s="998"/>
      <c r="R48" s="998"/>
      <c r="S48" s="998"/>
      <c r="T48" s="998"/>
      <c r="U48" s="998"/>
      <c r="V48" s="998"/>
      <c r="W48" s="998"/>
      <c r="X48" s="998"/>
      <c r="Y48" s="998"/>
      <c r="Z48" s="998"/>
      <c r="AA48" s="998"/>
      <c r="AB48" s="998"/>
    </row>
    <row r="49">
      <c r="A49" s="1021" t="s">
        <v>446</v>
      </c>
      <c r="B49" s="1013"/>
      <c r="C49" s="1014"/>
      <c r="D49" s="1014"/>
      <c r="E49" s="1014"/>
      <c r="F49" s="1014"/>
      <c r="G49" s="1015"/>
      <c r="H49" s="1016">
        <f>sum(B49:G49)</f>
        <v>0</v>
      </c>
      <c r="I49" s="1019"/>
      <c r="J49" s="1023"/>
      <c r="K49" s="1021" t="s">
        <v>446</v>
      </c>
      <c r="L49" s="1018"/>
      <c r="M49" s="1019">
        <f>(L49-H49)</f>
        <v>0</v>
      </c>
      <c r="N49" s="1014">
        <v>5.0</v>
      </c>
      <c r="O49" s="1019">
        <f t="shared" ref="O49:O51" si="34">sum(M49,N49)</f>
        <v>5</v>
      </c>
      <c r="P49" s="1018"/>
      <c r="Q49" s="998"/>
      <c r="R49" s="998"/>
      <c r="S49" s="998"/>
      <c r="T49" s="998"/>
      <c r="U49" s="998"/>
      <c r="V49" s="998"/>
      <c r="W49" s="998"/>
      <c r="X49" s="998"/>
      <c r="Y49" s="998"/>
      <c r="Z49" s="998"/>
      <c r="AA49" s="998"/>
      <c r="AB49" s="998"/>
    </row>
    <row r="50">
      <c r="A50" s="1022" t="s">
        <v>88</v>
      </c>
      <c r="B50" s="1010">
        <v>0.0</v>
      </c>
      <c r="C50" s="1010">
        <v>0.0</v>
      </c>
      <c r="D50" s="1010">
        <v>0.0</v>
      </c>
      <c r="E50" s="1010">
        <v>0.0</v>
      </c>
      <c r="F50" s="1010">
        <v>0.0</v>
      </c>
      <c r="G50" s="1005">
        <v>0.0</v>
      </c>
      <c r="H50" s="1006">
        <f t="shared" ref="H50:H52" si="35">SUM(B50:G50)</f>
        <v>0</v>
      </c>
      <c r="I50" s="1007">
        <f>sum(H50:H53)</f>
        <v>0</v>
      </c>
      <c r="J50" s="1023"/>
      <c r="K50" s="1009" t="s">
        <v>88</v>
      </c>
      <c r="L50" s="1010">
        <v>33.0</v>
      </c>
      <c r="M50" s="1010">
        <v>33.0</v>
      </c>
      <c r="N50" s="1005">
        <v>55.0</v>
      </c>
      <c r="O50" s="1007">
        <f t="shared" si="34"/>
        <v>88</v>
      </c>
      <c r="P50" s="1010"/>
      <c r="Q50" s="998"/>
      <c r="R50" s="998"/>
      <c r="S50" s="998"/>
      <c r="T50" s="998"/>
      <c r="U50" s="998"/>
      <c r="V50" s="998"/>
      <c r="W50" s="998"/>
      <c r="X50" s="998"/>
      <c r="Y50" s="998"/>
      <c r="Z50" s="998"/>
      <c r="AA50" s="998"/>
      <c r="AB50" s="998"/>
    </row>
    <row r="51">
      <c r="A51" s="1012" t="s">
        <v>77</v>
      </c>
      <c r="B51" s="1013">
        <v>0.0</v>
      </c>
      <c r="C51" s="1014">
        <v>0.0</v>
      </c>
      <c r="D51" s="1014">
        <v>0.0</v>
      </c>
      <c r="E51" s="1014">
        <v>0.0</v>
      </c>
      <c r="F51" s="1014">
        <v>0.0</v>
      </c>
      <c r="G51" s="1014">
        <v>0.0</v>
      </c>
      <c r="H51" s="1016">
        <f t="shared" si="35"/>
        <v>0</v>
      </c>
      <c r="I51" s="1017">
        <f>(I50/60)</f>
        <v>0</v>
      </c>
      <c r="J51" s="1023"/>
      <c r="K51" s="1012" t="s">
        <v>77</v>
      </c>
      <c r="L51" s="1013">
        <v>0.0</v>
      </c>
      <c r="M51" s="1018">
        <f>(L51-H51-H52)</f>
        <v>0</v>
      </c>
      <c r="N51" s="1014">
        <v>4.0</v>
      </c>
      <c r="O51" s="1019">
        <f t="shared" si="34"/>
        <v>4</v>
      </c>
      <c r="P51" s="1019"/>
      <c r="Q51" s="998"/>
      <c r="R51" s="998"/>
      <c r="S51" s="998"/>
      <c r="T51" s="998"/>
      <c r="U51" s="998"/>
      <c r="V51" s="998"/>
      <c r="W51" s="998"/>
      <c r="X51" s="998"/>
      <c r="Y51" s="998"/>
      <c r="Z51" s="998"/>
      <c r="AA51" s="998"/>
      <c r="AB51" s="998"/>
    </row>
    <row r="52">
      <c r="A52" s="1012" t="s">
        <v>78</v>
      </c>
      <c r="B52" s="1013">
        <v>0.0</v>
      </c>
      <c r="C52" s="1014">
        <v>0.0</v>
      </c>
      <c r="D52" s="1014">
        <v>0.0</v>
      </c>
      <c r="E52" s="1014">
        <v>0.0</v>
      </c>
      <c r="F52" s="1014">
        <v>0.0</v>
      </c>
      <c r="G52" s="1014">
        <v>0.0</v>
      </c>
      <c r="H52" s="1016">
        <f t="shared" si="35"/>
        <v>0</v>
      </c>
      <c r="I52" s="1019"/>
      <c r="J52" s="1023"/>
      <c r="K52" s="1012" t="s">
        <v>78</v>
      </c>
      <c r="L52" s="1018" t="s">
        <v>79</v>
      </c>
      <c r="M52" s="1019" t="s">
        <v>79</v>
      </c>
      <c r="N52" s="1014">
        <v>0.0</v>
      </c>
      <c r="O52" s="1019" t="s">
        <v>79</v>
      </c>
      <c r="P52" s="1019"/>
      <c r="Q52" s="998"/>
      <c r="R52" s="998"/>
      <c r="S52" s="998"/>
      <c r="T52" s="998"/>
      <c r="U52" s="998"/>
      <c r="V52" s="998"/>
      <c r="W52" s="998"/>
      <c r="X52" s="998"/>
      <c r="Y52" s="998"/>
      <c r="Z52" s="998"/>
      <c r="AA52" s="998"/>
      <c r="AB52" s="998"/>
    </row>
    <row r="53">
      <c r="A53" s="1021" t="s">
        <v>446</v>
      </c>
      <c r="B53" s="1013"/>
      <c r="C53" s="1014"/>
      <c r="D53" s="1014"/>
      <c r="E53" s="1014"/>
      <c r="F53" s="1014"/>
      <c r="G53" s="1014"/>
      <c r="H53" s="1016">
        <f>sum(B53:G53)</f>
        <v>0</v>
      </c>
      <c r="I53" s="1019"/>
      <c r="J53" s="1023"/>
      <c r="K53" s="1021" t="s">
        <v>446</v>
      </c>
      <c r="L53" s="1018"/>
      <c r="M53" s="1019">
        <f t="shared" ref="M53:M54" si="36">(L53-H53)</f>
        <v>0</v>
      </c>
      <c r="N53" s="1014">
        <v>5.0</v>
      </c>
      <c r="O53" s="1019">
        <f t="shared" ref="O53:O55" si="37">sum(M53,N53)</f>
        <v>5</v>
      </c>
      <c r="P53" s="1019"/>
      <c r="Q53" s="998"/>
      <c r="R53" s="998"/>
      <c r="S53" s="998"/>
      <c r="T53" s="998"/>
      <c r="U53" s="998"/>
      <c r="V53" s="998"/>
      <c r="W53" s="998"/>
      <c r="X53" s="998"/>
      <c r="Y53" s="998"/>
      <c r="Z53" s="998"/>
      <c r="AA53" s="998"/>
      <c r="AB53" s="998"/>
    </row>
    <row r="54">
      <c r="A54" s="1009" t="s">
        <v>238</v>
      </c>
      <c r="B54" s="1005">
        <v>6.0</v>
      </c>
      <c r="C54" s="1005">
        <v>5.0</v>
      </c>
      <c r="D54" s="1005">
        <v>3.0</v>
      </c>
      <c r="E54" s="1005">
        <v>10.0</v>
      </c>
      <c r="F54" s="1005">
        <v>9.0</v>
      </c>
      <c r="G54" s="1005">
        <v>0.0</v>
      </c>
      <c r="H54" s="1006">
        <f t="shared" ref="H54:H56" si="38">SUM(B54:G54)</f>
        <v>33</v>
      </c>
      <c r="I54" s="1007">
        <f>sum(H54:H57)</f>
        <v>42</v>
      </c>
      <c r="J54" s="1023"/>
      <c r="K54" s="1009" t="s">
        <v>238</v>
      </c>
      <c r="L54" s="1010">
        <v>33.0</v>
      </c>
      <c r="M54" s="1007">
        <f t="shared" si="36"/>
        <v>0</v>
      </c>
      <c r="N54" s="1005">
        <v>45.0</v>
      </c>
      <c r="O54" s="1007">
        <f t="shared" si="37"/>
        <v>45</v>
      </c>
      <c r="P54" s="1010" t="s">
        <v>382</v>
      </c>
      <c r="Q54" s="1026"/>
      <c r="R54" s="998"/>
      <c r="S54" s="998"/>
      <c r="T54" s="998"/>
      <c r="U54" s="998"/>
      <c r="V54" s="998"/>
      <c r="W54" s="998"/>
      <c r="X54" s="998"/>
      <c r="Y54" s="998"/>
      <c r="Z54" s="998"/>
      <c r="AA54" s="998"/>
      <c r="AB54" s="998"/>
    </row>
    <row r="55">
      <c r="A55" s="1012" t="s">
        <v>77</v>
      </c>
      <c r="B55" s="1013">
        <v>1.0</v>
      </c>
      <c r="C55" s="1014">
        <v>1.0</v>
      </c>
      <c r="D55" s="1014">
        <v>0.0</v>
      </c>
      <c r="E55" s="1014">
        <v>0.0</v>
      </c>
      <c r="F55" s="1014">
        <v>0.0</v>
      </c>
      <c r="G55" s="1015">
        <v>0.0</v>
      </c>
      <c r="H55" s="1016">
        <f t="shared" si="38"/>
        <v>2</v>
      </c>
      <c r="I55" s="1017">
        <f>(I54/60)</f>
        <v>0.7</v>
      </c>
      <c r="J55" s="1023"/>
      <c r="K55" s="1012" t="s">
        <v>77</v>
      </c>
      <c r="L55" s="1013">
        <v>9.0</v>
      </c>
      <c r="M55" s="1018">
        <f>(L55-H55-H56)</f>
        <v>0</v>
      </c>
      <c r="N55" s="1014">
        <v>10.0</v>
      </c>
      <c r="O55" s="1019">
        <f t="shared" si="37"/>
        <v>10</v>
      </c>
      <c r="P55" s="1018"/>
      <c r="Q55" s="998"/>
      <c r="R55" s="998"/>
      <c r="S55" s="998"/>
      <c r="T55" s="998"/>
      <c r="U55" s="998"/>
      <c r="V55" s="998"/>
      <c r="W55" s="998"/>
      <c r="X55" s="998"/>
      <c r="Y55" s="998"/>
      <c r="Z55" s="998"/>
      <c r="AA55" s="998"/>
      <c r="AB55" s="998"/>
    </row>
    <row r="56">
      <c r="A56" s="1012" t="s">
        <v>78</v>
      </c>
      <c r="B56" s="1013">
        <v>1.0</v>
      </c>
      <c r="C56" s="1014">
        <v>3.0</v>
      </c>
      <c r="D56" s="1014">
        <v>1.0</v>
      </c>
      <c r="E56" s="1014">
        <v>2.0</v>
      </c>
      <c r="F56" s="1014">
        <v>0.0</v>
      </c>
      <c r="G56" s="1015">
        <v>0.0</v>
      </c>
      <c r="H56" s="1016">
        <f t="shared" si="38"/>
        <v>7</v>
      </c>
      <c r="I56" s="1019"/>
      <c r="J56" s="1025"/>
      <c r="K56" s="1012" t="s">
        <v>78</v>
      </c>
      <c r="L56" s="1018" t="s">
        <v>79</v>
      </c>
      <c r="M56" s="1019" t="s">
        <v>79</v>
      </c>
      <c r="N56" s="1014" t="s">
        <v>79</v>
      </c>
      <c r="O56" s="1019" t="s">
        <v>79</v>
      </c>
      <c r="P56" s="1018"/>
      <c r="Q56" s="998"/>
      <c r="R56" s="998"/>
      <c r="S56" s="998"/>
      <c r="T56" s="998"/>
      <c r="U56" s="998"/>
      <c r="V56" s="998"/>
      <c r="W56" s="998"/>
      <c r="X56" s="998"/>
      <c r="Y56" s="998"/>
      <c r="Z56" s="998"/>
      <c r="AA56" s="998"/>
      <c r="AB56" s="998"/>
    </row>
    <row r="57">
      <c r="A57" s="1021" t="s">
        <v>446</v>
      </c>
      <c r="B57" s="1013"/>
      <c r="C57" s="1014"/>
      <c r="D57" s="1014"/>
      <c r="E57" s="1014"/>
      <c r="F57" s="1014"/>
      <c r="G57" s="1015"/>
      <c r="H57" s="1016">
        <f>sum(B57:G57)</f>
        <v>0</v>
      </c>
      <c r="I57" s="1019"/>
      <c r="J57" s="1025"/>
      <c r="K57" s="1021" t="s">
        <v>446</v>
      </c>
      <c r="L57" s="1018"/>
      <c r="M57" s="1019">
        <f t="shared" ref="M57:M58" si="39">(L57-H57)</f>
        <v>0</v>
      </c>
      <c r="N57" s="1014"/>
      <c r="O57" s="1019">
        <f t="shared" ref="O57:O59" si="40">sum(M57,N57)</f>
        <v>0</v>
      </c>
      <c r="P57" s="1018"/>
      <c r="Q57" s="998"/>
      <c r="R57" s="998"/>
      <c r="S57" s="998"/>
      <c r="T57" s="998"/>
      <c r="U57" s="998"/>
      <c r="V57" s="998"/>
      <c r="W57" s="998"/>
      <c r="X57" s="998"/>
      <c r="Y57" s="998"/>
      <c r="Z57" s="998"/>
      <c r="AA57" s="998"/>
      <c r="AB57" s="998"/>
    </row>
    <row r="58">
      <c r="A58" s="1009" t="s">
        <v>102</v>
      </c>
      <c r="B58" s="1010">
        <v>4.0</v>
      </c>
      <c r="C58" s="1010">
        <v>0.0</v>
      </c>
      <c r="D58" s="1010">
        <v>5.0</v>
      </c>
      <c r="E58" s="1010">
        <v>5.0</v>
      </c>
      <c r="F58" s="1010">
        <v>3.0</v>
      </c>
      <c r="G58" s="1005">
        <v>2.0</v>
      </c>
      <c r="H58" s="1006">
        <f t="shared" ref="H58:H60" si="41">SUM(B58:G58)</f>
        <v>19</v>
      </c>
      <c r="I58" s="1007">
        <f>sum(H58:H61)</f>
        <v>23</v>
      </c>
      <c r="J58" s="1023"/>
      <c r="K58" s="1009" t="s">
        <v>102</v>
      </c>
      <c r="L58" s="1010">
        <v>43.0</v>
      </c>
      <c r="M58" s="1007">
        <f t="shared" si="39"/>
        <v>24</v>
      </c>
      <c r="N58" s="1005">
        <v>25.0</v>
      </c>
      <c r="O58" s="1007">
        <f t="shared" si="40"/>
        <v>49</v>
      </c>
      <c r="P58" s="1010"/>
      <c r="Q58" s="1039"/>
      <c r="R58" s="998"/>
      <c r="S58" s="998"/>
      <c r="T58" s="998"/>
      <c r="U58" s="998"/>
      <c r="V58" s="998"/>
      <c r="W58" s="998"/>
      <c r="X58" s="998"/>
      <c r="Y58" s="998"/>
      <c r="Z58" s="998"/>
      <c r="AA58" s="998"/>
      <c r="AB58" s="998"/>
    </row>
    <row r="59">
      <c r="A59" s="1012" t="s">
        <v>77</v>
      </c>
      <c r="B59" s="1013">
        <v>0.0</v>
      </c>
      <c r="C59" s="1014">
        <v>0.0</v>
      </c>
      <c r="D59" s="1014">
        <v>0.0</v>
      </c>
      <c r="E59" s="1014">
        <v>0.0</v>
      </c>
      <c r="F59" s="1014">
        <v>0.0</v>
      </c>
      <c r="G59" s="1014">
        <v>0.0</v>
      </c>
      <c r="H59" s="1016">
        <f t="shared" si="41"/>
        <v>0</v>
      </c>
      <c r="I59" s="1017">
        <f>(I58/60)</f>
        <v>0.3833333333</v>
      </c>
      <c r="J59" s="1025"/>
      <c r="K59" s="1012" t="s">
        <v>77</v>
      </c>
      <c r="L59" s="1013">
        <v>6.0</v>
      </c>
      <c r="M59" s="1018">
        <f>(L59-H59-H60)</f>
        <v>2</v>
      </c>
      <c r="N59" s="1014">
        <v>0.0</v>
      </c>
      <c r="O59" s="1019">
        <f t="shared" si="40"/>
        <v>2</v>
      </c>
      <c r="P59" s="1019"/>
      <c r="Q59" s="998"/>
      <c r="R59" s="998"/>
      <c r="S59" s="998"/>
      <c r="T59" s="998"/>
      <c r="U59" s="998"/>
      <c r="V59" s="998"/>
      <c r="W59" s="998"/>
      <c r="X59" s="998"/>
      <c r="Y59" s="998"/>
      <c r="Z59" s="998"/>
      <c r="AA59" s="998"/>
      <c r="AB59" s="998"/>
    </row>
    <row r="60">
      <c r="A60" s="1012" t="s">
        <v>78</v>
      </c>
      <c r="B60" s="1013">
        <v>0.0</v>
      </c>
      <c r="C60" s="1014">
        <v>0.0</v>
      </c>
      <c r="D60" s="1014">
        <v>0.0</v>
      </c>
      <c r="E60" s="1014">
        <v>3.0</v>
      </c>
      <c r="F60" s="1014">
        <v>1.0</v>
      </c>
      <c r="G60" s="1014">
        <v>0.0</v>
      </c>
      <c r="H60" s="1016">
        <f t="shared" si="41"/>
        <v>4</v>
      </c>
      <c r="I60" s="1019"/>
      <c r="J60" s="1025"/>
      <c r="K60" s="1012" t="s">
        <v>78</v>
      </c>
      <c r="L60" s="1018" t="s">
        <v>79</v>
      </c>
      <c r="M60" s="1019" t="s">
        <v>79</v>
      </c>
      <c r="N60" s="1014" t="s">
        <v>79</v>
      </c>
      <c r="O60" s="1019" t="s">
        <v>79</v>
      </c>
      <c r="P60" s="1019"/>
      <c r="Q60" s="998"/>
      <c r="R60" s="998"/>
      <c r="S60" s="998"/>
      <c r="T60" s="998"/>
      <c r="U60" s="998"/>
      <c r="V60" s="998"/>
      <c r="W60" s="998"/>
      <c r="X60" s="998"/>
      <c r="Y60" s="998"/>
      <c r="Z60" s="998"/>
      <c r="AA60" s="998"/>
      <c r="AB60" s="998"/>
    </row>
    <row r="61">
      <c r="A61" s="1021" t="s">
        <v>446</v>
      </c>
      <c r="B61" s="1013"/>
      <c r="C61" s="1014"/>
      <c r="D61" s="1014"/>
      <c r="E61" s="1014"/>
      <c r="F61" s="1014"/>
      <c r="G61" s="1014"/>
      <c r="H61" s="1016">
        <f>sum(B61:G61)</f>
        <v>0</v>
      </c>
      <c r="I61" s="1019"/>
      <c r="J61" s="1025"/>
      <c r="K61" s="1021" t="s">
        <v>446</v>
      </c>
      <c r="L61" s="1018"/>
      <c r="M61" s="1019">
        <f t="shared" ref="M61:M62" si="42">(L61-H61)</f>
        <v>0</v>
      </c>
      <c r="N61" s="1014">
        <v>5.0</v>
      </c>
      <c r="O61" s="1019">
        <f t="shared" ref="O61:O63" si="43">sum(M61,N61)</f>
        <v>5</v>
      </c>
      <c r="P61" s="1019"/>
      <c r="Q61" s="998"/>
      <c r="R61" s="998"/>
      <c r="S61" s="998"/>
      <c r="T61" s="998"/>
      <c r="U61" s="998"/>
      <c r="V61" s="998"/>
      <c r="W61" s="998"/>
      <c r="X61" s="998"/>
      <c r="Y61" s="998"/>
      <c r="Z61" s="998"/>
      <c r="AA61" s="998"/>
      <c r="AB61" s="998"/>
    </row>
    <row r="62">
      <c r="A62" s="1031" t="s">
        <v>199</v>
      </c>
      <c r="B62" s="1005">
        <v>17.0</v>
      </c>
      <c r="C62" s="1005">
        <v>16.0</v>
      </c>
      <c r="D62" s="1005">
        <v>23.0</v>
      </c>
      <c r="E62" s="1005">
        <v>15.0</v>
      </c>
      <c r="F62" s="1005">
        <v>12.0</v>
      </c>
      <c r="G62" s="1005">
        <v>7.0</v>
      </c>
      <c r="H62" s="1006">
        <f t="shared" ref="H62:H64" si="44">SUM(B62:G62)</f>
        <v>90</v>
      </c>
      <c r="I62" s="1007">
        <f>sum(H62:H65)</f>
        <v>119</v>
      </c>
      <c r="J62" s="1025"/>
      <c r="K62" s="1031" t="s">
        <v>199</v>
      </c>
      <c r="L62" s="1010">
        <v>148.0</v>
      </c>
      <c r="M62" s="1007">
        <f t="shared" si="42"/>
        <v>58</v>
      </c>
      <c r="N62" s="1005">
        <v>50.0</v>
      </c>
      <c r="O62" s="1007">
        <f t="shared" si="43"/>
        <v>108</v>
      </c>
      <c r="P62" s="1010" t="s">
        <v>382</v>
      </c>
      <c r="Q62" s="1026"/>
      <c r="R62" s="998"/>
      <c r="S62" s="998"/>
      <c r="T62" s="998"/>
      <c r="U62" s="998"/>
      <c r="V62" s="998"/>
      <c r="W62" s="998"/>
      <c r="X62" s="998"/>
      <c r="Y62" s="998"/>
      <c r="Z62" s="998"/>
      <c r="AA62" s="998"/>
      <c r="AB62" s="998"/>
    </row>
    <row r="63">
      <c r="A63" s="1012" t="s">
        <v>77</v>
      </c>
      <c r="B63" s="1013">
        <v>0.0</v>
      </c>
      <c r="C63" s="1014">
        <v>0.0</v>
      </c>
      <c r="D63" s="1014">
        <v>0.0</v>
      </c>
      <c r="E63" s="1014">
        <v>0.0</v>
      </c>
      <c r="F63" s="1014">
        <v>0.0</v>
      </c>
      <c r="G63" s="1015">
        <v>0.0</v>
      </c>
      <c r="H63" s="1016">
        <f t="shared" si="44"/>
        <v>0</v>
      </c>
      <c r="I63" s="1017">
        <f>(I62/60)</f>
        <v>1.983333333</v>
      </c>
      <c r="J63" s="1025"/>
      <c r="K63" s="1012" t="s">
        <v>77</v>
      </c>
      <c r="L63" s="1013">
        <v>30.0</v>
      </c>
      <c r="M63" s="1018">
        <f>(L63-H63-H64)</f>
        <v>1</v>
      </c>
      <c r="N63" s="1014">
        <v>25.0</v>
      </c>
      <c r="O63" s="1019">
        <f t="shared" si="43"/>
        <v>26</v>
      </c>
      <c r="P63" s="1019"/>
      <c r="Q63" s="1026"/>
      <c r="R63" s="998"/>
      <c r="S63" s="998"/>
      <c r="T63" s="998"/>
      <c r="U63" s="998"/>
      <c r="V63" s="998"/>
      <c r="W63" s="998"/>
      <c r="X63" s="998"/>
      <c r="Y63" s="998"/>
      <c r="Z63" s="998"/>
      <c r="AA63" s="998"/>
      <c r="AB63" s="998"/>
    </row>
    <row r="64">
      <c r="A64" s="1012" t="s">
        <v>78</v>
      </c>
      <c r="B64" s="1013">
        <v>4.0</v>
      </c>
      <c r="C64" s="1014">
        <v>15.0</v>
      </c>
      <c r="D64" s="1014">
        <v>10.0</v>
      </c>
      <c r="E64" s="1014">
        <v>0.0</v>
      </c>
      <c r="F64" s="1014">
        <v>0.0</v>
      </c>
      <c r="G64" s="1015">
        <v>0.0</v>
      </c>
      <c r="H64" s="1016">
        <f t="shared" si="44"/>
        <v>29</v>
      </c>
      <c r="I64" s="1019"/>
      <c r="J64" s="1025"/>
      <c r="K64" s="1012" t="s">
        <v>78</v>
      </c>
      <c r="L64" s="1018" t="s">
        <v>79</v>
      </c>
      <c r="M64" s="1019" t="s">
        <v>79</v>
      </c>
      <c r="N64" s="1014" t="s">
        <v>79</v>
      </c>
      <c r="O64" s="1019" t="s">
        <v>79</v>
      </c>
      <c r="P64" s="1019"/>
      <c r="Q64" s="998"/>
      <c r="R64" s="998"/>
      <c r="S64" s="998"/>
      <c r="T64" s="998"/>
      <c r="U64" s="998"/>
      <c r="V64" s="998"/>
      <c r="W64" s="998"/>
      <c r="X64" s="998"/>
      <c r="Y64" s="998"/>
      <c r="Z64" s="998"/>
      <c r="AA64" s="998"/>
      <c r="AB64" s="998"/>
    </row>
    <row r="65">
      <c r="A65" s="1021" t="s">
        <v>446</v>
      </c>
      <c r="B65" s="1013"/>
      <c r="C65" s="1014"/>
      <c r="D65" s="1014"/>
      <c r="E65" s="1014"/>
      <c r="F65" s="1014"/>
      <c r="G65" s="1015"/>
      <c r="H65" s="1016">
        <f>sum(B65:G65)</f>
        <v>0</v>
      </c>
      <c r="I65" s="1019"/>
      <c r="J65" s="1025"/>
      <c r="K65" s="1021" t="s">
        <v>446</v>
      </c>
      <c r="L65" s="1018"/>
      <c r="M65" s="1019">
        <f>(L65-H65)</f>
        <v>0</v>
      </c>
      <c r="N65" s="1014">
        <v>5.0</v>
      </c>
      <c r="O65" s="1019">
        <f>sum(M65,N65)</f>
        <v>5</v>
      </c>
      <c r="P65" s="1019"/>
      <c r="Q65" s="998"/>
      <c r="R65" s="998"/>
      <c r="S65" s="998"/>
      <c r="T65" s="998"/>
      <c r="U65" s="998"/>
      <c r="V65" s="998"/>
      <c r="W65" s="998"/>
      <c r="X65" s="998"/>
      <c r="Y65" s="998"/>
      <c r="Z65" s="998"/>
      <c r="AA65" s="998"/>
      <c r="AB65" s="998"/>
    </row>
    <row r="66">
      <c r="A66" s="1040" t="s">
        <v>91</v>
      </c>
      <c r="B66" s="1003">
        <f t="shared" ref="B66:G66" si="45"> SUM(B67:B86)</f>
        <v>68</v>
      </c>
      <c r="C66" s="1003">
        <f t="shared" si="45"/>
        <v>91</v>
      </c>
      <c r="D66" s="1003">
        <f t="shared" si="45"/>
        <v>45</v>
      </c>
      <c r="E66" s="1003">
        <f t="shared" si="45"/>
        <v>31</v>
      </c>
      <c r="F66" s="1003">
        <f t="shared" si="45"/>
        <v>50</v>
      </c>
      <c r="G66" s="1003">
        <f t="shared" si="45"/>
        <v>4</v>
      </c>
      <c r="H66" s="1003">
        <f> SUM(H67:H85)</f>
        <v>289</v>
      </c>
      <c r="I66" s="1003"/>
      <c r="J66" s="996"/>
      <c r="K66" s="1040" t="s">
        <v>91</v>
      </c>
      <c r="L66" s="1033"/>
      <c r="M66" s="1033"/>
      <c r="N66" s="1033"/>
      <c r="O66" s="1033"/>
      <c r="P66" s="1033"/>
      <c r="Q66" s="998"/>
      <c r="R66" s="998"/>
      <c r="S66" s="998"/>
      <c r="T66" s="998"/>
      <c r="U66" s="998"/>
      <c r="V66" s="998"/>
      <c r="W66" s="998"/>
      <c r="X66" s="998"/>
      <c r="Y66" s="998"/>
      <c r="Z66" s="998"/>
      <c r="AA66" s="998"/>
      <c r="AB66" s="998"/>
    </row>
    <row r="67">
      <c r="A67" s="1041" t="s">
        <v>92</v>
      </c>
      <c r="B67" s="1005">
        <v>26.0</v>
      </c>
      <c r="C67" s="1005">
        <v>16.0</v>
      </c>
      <c r="D67" s="1005">
        <v>21.0</v>
      </c>
      <c r="E67" s="1005">
        <v>10.0</v>
      </c>
      <c r="F67" s="1005">
        <v>25.0</v>
      </c>
      <c r="G67" s="1005">
        <v>0.0</v>
      </c>
      <c r="H67" s="1006">
        <f t="shared" ref="H67:H69" si="46">SUM(B67:G67)</f>
        <v>98</v>
      </c>
      <c r="I67" s="1007">
        <f>sum(H67:H70)</f>
        <v>113</v>
      </c>
      <c r="J67" s="1023"/>
      <c r="K67" s="1042" t="s">
        <v>92</v>
      </c>
      <c r="L67" s="1010">
        <v>123.0</v>
      </c>
      <c r="M67" s="1007">
        <f>(L67-H67)</f>
        <v>25</v>
      </c>
      <c r="N67" s="1005">
        <v>50.0</v>
      </c>
      <c r="O67" s="1007">
        <f t="shared" ref="O67:O68" si="47">sum(M67,N67)</f>
        <v>75</v>
      </c>
      <c r="P67" s="1010" t="s">
        <v>382</v>
      </c>
      <c r="Q67" s="998"/>
      <c r="R67" s="998"/>
      <c r="S67" s="998"/>
      <c r="T67" s="998"/>
      <c r="U67" s="998"/>
      <c r="V67" s="998"/>
      <c r="W67" s="998"/>
      <c r="X67" s="998"/>
      <c r="Y67" s="998"/>
      <c r="Z67" s="998"/>
      <c r="AA67" s="998"/>
      <c r="AB67" s="998"/>
    </row>
    <row r="68">
      <c r="A68" s="1012" t="s">
        <v>77</v>
      </c>
      <c r="B68" s="1013">
        <v>0.0</v>
      </c>
      <c r="C68" s="1014">
        <v>1.0</v>
      </c>
      <c r="D68" s="1014">
        <v>0.0</v>
      </c>
      <c r="E68" s="1014">
        <v>0.0</v>
      </c>
      <c r="F68" s="1014">
        <v>0.0</v>
      </c>
      <c r="G68" s="1015">
        <v>0.0</v>
      </c>
      <c r="H68" s="1016">
        <f t="shared" si="46"/>
        <v>1</v>
      </c>
      <c r="I68" s="1017">
        <f>(I67/61)</f>
        <v>1.852459016</v>
      </c>
      <c r="J68" s="1023"/>
      <c r="K68" s="1012" t="s">
        <v>77</v>
      </c>
      <c r="L68" s="1013">
        <v>18.0</v>
      </c>
      <c r="M68" s="1018">
        <f>(L68-H68-H69)</f>
        <v>3</v>
      </c>
      <c r="N68" s="1014">
        <v>15.0</v>
      </c>
      <c r="O68" s="1019">
        <f t="shared" si="47"/>
        <v>18</v>
      </c>
      <c r="P68" s="1018"/>
      <c r="Q68" s="1026"/>
      <c r="R68" s="998"/>
      <c r="S68" s="998"/>
      <c r="T68" s="998"/>
      <c r="U68" s="998"/>
      <c r="V68" s="998"/>
      <c r="W68" s="998"/>
      <c r="X68" s="998"/>
      <c r="Y68" s="998"/>
      <c r="Z68" s="998"/>
      <c r="AA68" s="998"/>
      <c r="AB68" s="998"/>
    </row>
    <row r="69">
      <c r="A69" s="1012" t="s">
        <v>78</v>
      </c>
      <c r="B69" s="1013">
        <v>5.0</v>
      </c>
      <c r="C69" s="1014">
        <v>9.0</v>
      </c>
      <c r="D69" s="1014">
        <v>0.0</v>
      </c>
      <c r="E69" s="1014">
        <v>0.0</v>
      </c>
      <c r="F69" s="1014">
        <v>0.0</v>
      </c>
      <c r="G69" s="1015">
        <v>0.0</v>
      </c>
      <c r="H69" s="1016">
        <f t="shared" si="46"/>
        <v>14</v>
      </c>
      <c r="I69" s="1019"/>
      <c r="J69" s="1025"/>
      <c r="K69" s="1012" t="s">
        <v>78</v>
      </c>
      <c r="L69" s="1018" t="s">
        <v>79</v>
      </c>
      <c r="M69" s="1019" t="s">
        <v>79</v>
      </c>
      <c r="N69" s="1014" t="s">
        <v>79</v>
      </c>
      <c r="O69" s="1019" t="s">
        <v>79</v>
      </c>
      <c r="P69" s="1018"/>
      <c r="Q69" s="998"/>
      <c r="R69" s="998"/>
      <c r="S69" s="998"/>
      <c r="T69" s="998"/>
      <c r="U69" s="998"/>
      <c r="V69" s="998"/>
      <c r="W69" s="998"/>
      <c r="X69" s="998"/>
      <c r="Y69" s="998"/>
      <c r="Z69" s="998"/>
      <c r="AA69" s="998"/>
      <c r="AB69" s="998"/>
    </row>
    <row r="70">
      <c r="A70" s="1021" t="s">
        <v>446</v>
      </c>
      <c r="B70" s="1013"/>
      <c r="C70" s="1014"/>
      <c r="D70" s="1014"/>
      <c r="E70" s="1014"/>
      <c r="F70" s="1014"/>
      <c r="G70" s="1015"/>
      <c r="H70" s="1016">
        <f>sum(B70:G70)</f>
        <v>0</v>
      </c>
      <c r="I70" s="1019"/>
      <c r="J70" s="1025"/>
      <c r="K70" s="1021" t="s">
        <v>446</v>
      </c>
      <c r="L70" s="1018"/>
      <c r="M70" s="1019">
        <f t="shared" ref="M70:M71" si="48">(L70-H70)</f>
        <v>0</v>
      </c>
      <c r="N70" s="1014">
        <v>10.0</v>
      </c>
      <c r="O70" s="1019">
        <f t="shared" ref="O70:O72" si="49">sum(M70,N70)</f>
        <v>10</v>
      </c>
      <c r="P70" s="1018"/>
      <c r="Q70" s="998"/>
      <c r="R70" s="998"/>
      <c r="S70" s="998"/>
      <c r="T70" s="998"/>
      <c r="U70" s="998"/>
      <c r="V70" s="998"/>
      <c r="W70" s="998"/>
      <c r="X70" s="998"/>
      <c r="Y70" s="998"/>
      <c r="Z70" s="998"/>
      <c r="AA70" s="998"/>
      <c r="AB70" s="998"/>
    </row>
    <row r="71">
      <c r="A71" s="1009" t="s">
        <v>95</v>
      </c>
      <c r="B71" s="1010">
        <v>9.0</v>
      </c>
      <c r="C71" s="1010">
        <v>10.0</v>
      </c>
      <c r="D71" s="1010">
        <v>4.0</v>
      </c>
      <c r="E71" s="1010">
        <v>10.0</v>
      </c>
      <c r="F71" s="1010">
        <v>1.0</v>
      </c>
      <c r="G71" s="1005">
        <v>0.0</v>
      </c>
      <c r="H71" s="1006">
        <f t="shared" ref="H71:H73" si="50">SUM(B71:G71)</f>
        <v>34</v>
      </c>
      <c r="I71" s="1007">
        <f>sum(H71:H74)</f>
        <v>48</v>
      </c>
      <c r="J71" s="1023"/>
      <c r="K71" s="1009" t="s">
        <v>95</v>
      </c>
      <c r="L71" s="1010">
        <v>70.0</v>
      </c>
      <c r="M71" s="1007">
        <f t="shared" si="48"/>
        <v>36</v>
      </c>
      <c r="N71" s="1005">
        <v>35.0</v>
      </c>
      <c r="O71" s="1007">
        <f t="shared" si="49"/>
        <v>71</v>
      </c>
      <c r="P71" s="1010" t="s">
        <v>382</v>
      </c>
      <c r="Q71" s="998"/>
      <c r="R71" s="998"/>
      <c r="S71" s="998"/>
      <c r="T71" s="998"/>
      <c r="U71" s="998"/>
      <c r="V71" s="998"/>
      <c r="W71" s="998"/>
      <c r="X71" s="998"/>
      <c r="Y71" s="998"/>
      <c r="Z71" s="998"/>
      <c r="AA71" s="998"/>
      <c r="AB71" s="998"/>
    </row>
    <row r="72">
      <c r="A72" s="1012" t="s">
        <v>77</v>
      </c>
      <c r="B72" s="1013">
        <v>0.0</v>
      </c>
      <c r="C72" s="1014">
        <v>3.0</v>
      </c>
      <c r="D72" s="1014">
        <v>0.0</v>
      </c>
      <c r="E72" s="1014">
        <v>0.0</v>
      </c>
      <c r="F72" s="1014">
        <v>0.0</v>
      </c>
      <c r="G72" s="1014">
        <v>0.0</v>
      </c>
      <c r="H72" s="1016">
        <f t="shared" si="50"/>
        <v>3</v>
      </c>
      <c r="I72" s="1017">
        <f>(I71/60)</f>
        <v>0.8</v>
      </c>
      <c r="J72" s="1023"/>
      <c r="K72" s="1012" t="s">
        <v>77</v>
      </c>
      <c r="L72" s="1013">
        <v>15.0</v>
      </c>
      <c r="M72" s="1018">
        <f>(L72-H72-H73)</f>
        <v>1</v>
      </c>
      <c r="N72" s="1014">
        <v>15.0</v>
      </c>
      <c r="O72" s="1019">
        <f t="shared" si="49"/>
        <v>16</v>
      </c>
      <c r="P72" s="1018"/>
      <c r="Q72" s="1026"/>
      <c r="R72" s="998"/>
      <c r="S72" s="998"/>
      <c r="T72" s="998"/>
      <c r="U72" s="998"/>
      <c r="V72" s="998"/>
      <c r="W72" s="998"/>
      <c r="X72" s="998"/>
      <c r="Y72" s="998"/>
      <c r="Z72" s="998"/>
      <c r="AA72" s="998"/>
      <c r="AB72" s="998"/>
    </row>
    <row r="73">
      <c r="A73" s="1012" t="s">
        <v>78</v>
      </c>
      <c r="B73" s="1013">
        <v>3.0</v>
      </c>
      <c r="C73" s="1014">
        <v>7.0</v>
      </c>
      <c r="D73" s="1014">
        <v>1.0</v>
      </c>
      <c r="E73" s="1014">
        <v>0.0</v>
      </c>
      <c r="F73" s="1014">
        <v>0.0</v>
      </c>
      <c r="G73" s="1014">
        <v>0.0</v>
      </c>
      <c r="H73" s="1016">
        <f t="shared" si="50"/>
        <v>11</v>
      </c>
      <c r="I73" s="1019"/>
      <c r="J73" s="1023"/>
      <c r="K73" s="1012" t="s">
        <v>78</v>
      </c>
      <c r="L73" s="1018" t="s">
        <v>79</v>
      </c>
      <c r="M73" s="1019" t="s">
        <v>79</v>
      </c>
      <c r="N73" s="1014"/>
      <c r="O73" s="1019" t="s">
        <v>79</v>
      </c>
      <c r="P73" s="1018"/>
      <c r="Q73" s="998"/>
      <c r="R73" s="998"/>
      <c r="S73" s="998"/>
      <c r="T73" s="998"/>
      <c r="U73" s="998"/>
      <c r="V73" s="998"/>
      <c r="W73" s="998"/>
      <c r="X73" s="998"/>
      <c r="Y73" s="998"/>
      <c r="Z73" s="998"/>
      <c r="AA73" s="998"/>
      <c r="AB73" s="998"/>
    </row>
    <row r="74">
      <c r="A74" s="1021" t="s">
        <v>446</v>
      </c>
      <c r="B74" s="1013"/>
      <c r="C74" s="1014"/>
      <c r="D74" s="1014"/>
      <c r="E74" s="1014"/>
      <c r="F74" s="1014"/>
      <c r="G74" s="1014"/>
      <c r="H74" s="1016">
        <f>sum(B74:G74)</f>
        <v>0</v>
      </c>
      <c r="I74" s="1019"/>
      <c r="J74" s="1023"/>
      <c r="K74" s="1021" t="s">
        <v>446</v>
      </c>
      <c r="L74" s="1018"/>
      <c r="M74" s="1019">
        <f t="shared" ref="M74:M75" si="51">(L74-H74)</f>
        <v>0</v>
      </c>
      <c r="N74" s="1014">
        <v>5.0</v>
      </c>
      <c r="O74" s="1019">
        <f t="shared" ref="O74:O76" si="52">sum(M74,N74)</f>
        <v>5</v>
      </c>
      <c r="P74" s="1018"/>
      <c r="Q74" s="998"/>
      <c r="R74" s="998"/>
      <c r="S74" s="998"/>
      <c r="T74" s="998"/>
      <c r="U74" s="998"/>
      <c r="V74" s="998"/>
      <c r="W74" s="998"/>
      <c r="X74" s="998"/>
      <c r="Y74" s="998"/>
      <c r="Z74" s="998"/>
      <c r="AA74" s="998"/>
      <c r="AB74" s="998"/>
    </row>
    <row r="75">
      <c r="A75" s="1009" t="s">
        <v>254</v>
      </c>
      <c r="B75" s="1005">
        <v>13.0</v>
      </c>
      <c r="C75" s="1005">
        <v>9.0</v>
      </c>
      <c r="D75" s="1005">
        <v>8.0</v>
      </c>
      <c r="E75" s="1005">
        <v>3.0</v>
      </c>
      <c r="F75" s="1005">
        <v>10.0</v>
      </c>
      <c r="G75" s="1005">
        <v>0.0</v>
      </c>
      <c r="H75" s="1006">
        <f t="shared" ref="H75:H77" si="53">SUM(B75:G75)</f>
        <v>43</v>
      </c>
      <c r="I75" s="1007">
        <f>sum(H75:H78)</f>
        <v>69</v>
      </c>
      <c r="J75" s="1023"/>
      <c r="K75" s="1009" t="s">
        <v>254</v>
      </c>
      <c r="L75" s="1010">
        <v>71.0</v>
      </c>
      <c r="M75" s="1007">
        <f t="shared" si="51"/>
        <v>28</v>
      </c>
      <c r="N75" s="1005">
        <v>20.0</v>
      </c>
      <c r="O75" s="1007">
        <f t="shared" si="52"/>
        <v>48</v>
      </c>
      <c r="P75" s="1010" t="s">
        <v>382</v>
      </c>
      <c r="Q75" s="1043"/>
      <c r="R75" s="998"/>
      <c r="S75" s="998"/>
      <c r="T75" s="998"/>
      <c r="U75" s="998"/>
      <c r="V75" s="998"/>
      <c r="W75" s="998"/>
      <c r="X75" s="998"/>
      <c r="Y75" s="998"/>
      <c r="Z75" s="998"/>
      <c r="AA75" s="998"/>
      <c r="AB75" s="998"/>
    </row>
    <row r="76">
      <c r="A76" s="1012" t="s">
        <v>77</v>
      </c>
      <c r="B76" s="1013">
        <v>0.0</v>
      </c>
      <c r="C76" s="1014">
        <v>6.0</v>
      </c>
      <c r="D76" s="1014">
        <v>2.0</v>
      </c>
      <c r="E76" s="1014">
        <v>1.0</v>
      </c>
      <c r="F76" s="1014">
        <v>0.0</v>
      </c>
      <c r="G76" s="1015">
        <v>0.0</v>
      </c>
      <c r="H76" s="1016">
        <f t="shared" si="53"/>
        <v>9</v>
      </c>
      <c r="I76" s="1017">
        <f>(I75/60)</f>
        <v>1.15</v>
      </c>
      <c r="J76" s="1023"/>
      <c r="K76" s="1012" t="s">
        <v>77</v>
      </c>
      <c r="L76" s="1013">
        <v>26.0</v>
      </c>
      <c r="M76" s="1018">
        <f>(L76-H76-H77)</f>
        <v>0</v>
      </c>
      <c r="N76" s="1044">
        <v>25.0</v>
      </c>
      <c r="O76" s="1019">
        <f t="shared" si="52"/>
        <v>25</v>
      </c>
      <c r="P76" s="1045"/>
      <c r="Q76" s="1043"/>
      <c r="R76" s="998"/>
      <c r="S76" s="998"/>
      <c r="T76" s="998"/>
      <c r="U76" s="998"/>
      <c r="V76" s="998"/>
      <c r="W76" s="998"/>
      <c r="X76" s="998"/>
      <c r="Y76" s="998"/>
      <c r="Z76" s="998"/>
      <c r="AA76" s="998"/>
      <c r="AB76" s="998"/>
    </row>
    <row r="77">
      <c r="A77" s="1012" t="s">
        <v>78</v>
      </c>
      <c r="B77" s="1013">
        <v>0.0</v>
      </c>
      <c r="C77" s="1014">
        <v>11.0</v>
      </c>
      <c r="D77" s="1014">
        <v>6.0</v>
      </c>
      <c r="E77" s="1014">
        <v>0.0</v>
      </c>
      <c r="F77" s="1014">
        <v>0.0</v>
      </c>
      <c r="G77" s="1015">
        <v>0.0</v>
      </c>
      <c r="H77" s="1016">
        <f t="shared" si="53"/>
        <v>17</v>
      </c>
      <c r="I77" s="1019"/>
      <c r="J77" s="1025"/>
      <c r="K77" s="1012" t="s">
        <v>78</v>
      </c>
      <c r="L77" s="1018" t="s">
        <v>79</v>
      </c>
      <c r="M77" s="1019" t="s">
        <v>79</v>
      </c>
      <c r="N77" s="1044" t="s">
        <v>79</v>
      </c>
      <c r="O77" s="1019" t="s">
        <v>79</v>
      </c>
      <c r="P77" s="1046"/>
      <c r="Q77" s="998"/>
      <c r="R77" s="998"/>
      <c r="S77" s="998"/>
      <c r="T77" s="998"/>
      <c r="U77" s="998"/>
      <c r="V77" s="998"/>
      <c r="W77" s="998"/>
      <c r="X77" s="998"/>
      <c r="Y77" s="998"/>
      <c r="Z77" s="998"/>
      <c r="AA77" s="998"/>
      <c r="AB77" s="998"/>
    </row>
    <row r="78">
      <c r="A78" s="1021" t="s">
        <v>446</v>
      </c>
      <c r="B78" s="1013"/>
      <c r="C78" s="1014"/>
      <c r="D78" s="1014"/>
      <c r="E78" s="1014"/>
      <c r="F78" s="1014"/>
      <c r="G78" s="1015"/>
      <c r="H78" s="1016">
        <f>sum(B78:G78)</f>
        <v>0</v>
      </c>
      <c r="I78" s="1019"/>
      <c r="J78" s="1025"/>
      <c r="K78" s="1021" t="s">
        <v>446</v>
      </c>
      <c r="L78" s="1018"/>
      <c r="M78" s="1019">
        <f t="shared" ref="M78:M79" si="54">(L78-H78)</f>
        <v>0</v>
      </c>
      <c r="N78" s="1044">
        <v>5.0</v>
      </c>
      <c r="O78" s="1019">
        <f t="shared" ref="O78:O80" si="55">sum(M78,N78)</f>
        <v>5</v>
      </c>
      <c r="P78" s="1046"/>
      <c r="Q78" s="998"/>
      <c r="R78" s="998"/>
      <c r="S78" s="998"/>
      <c r="T78" s="998"/>
      <c r="U78" s="998"/>
      <c r="V78" s="998"/>
      <c r="W78" s="998"/>
      <c r="X78" s="998"/>
      <c r="Y78" s="998"/>
      <c r="Z78" s="998"/>
      <c r="AA78" s="998"/>
      <c r="AB78" s="998"/>
    </row>
    <row r="79">
      <c r="A79" s="1022" t="s">
        <v>225</v>
      </c>
      <c r="B79" s="1010">
        <v>5.0</v>
      </c>
      <c r="C79" s="1010">
        <v>8.0</v>
      </c>
      <c r="D79" s="1010">
        <v>0.0</v>
      </c>
      <c r="E79" s="1010">
        <v>4.0</v>
      </c>
      <c r="F79" s="1010">
        <v>4.0</v>
      </c>
      <c r="G79" s="1005">
        <v>4.0</v>
      </c>
      <c r="H79" s="1006">
        <f t="shared" ref="H79:H81" si="56">SUM(B79:G79)</f>
        <v>25</v>
      </c>
      <c r="I79" s="1007">
        <f>sum(H79:H82)</f>
        <v>36</v>
      </c>
      <c r="J79" s="1025"/>
      <c r="K79" s="1009" t="s">
        <v>225</v>
      </c>
      <c r="L79" s="1010">
        <v>54.0</v>
      </c>
      <c r="M79" s="1007">
        <f t="shared" si="54"/>
        <v>29</v>
      </c>
      <c r="N79" s="1005">
        <v>20.0</v>
      </c>
      <c r="O79" s="1007">
        <f t="shared" si="55"/>
        <v>49</v>
      </c>
      <c r="P79" s="1010" t="s">
        <v>382</v>
      </c>
      <c r="Q79" s="998"/>
      <c r="R79" s="998"/>
      <c r="S79" s="998"/>
      <c r="T79" s="998"/>
      <c r="U79" s="998"/>
      <c r="V79" s="998"/>
      <c r="W79" s="998"/>
      <c r="X79" s="998"/>
      <c r="Y79" s="998"/>
      <c r="Z79" s="998"/>
      <c r="AA79" s="998"/>
      <c r="AB79" s="998"/>
    </row>
    <row r="80">
      <c r="A80" s="1012" t="s">
        <v>77</v>
      </c>
      <c r="B80" s="1013">
        <v>0.0</v>
      </c>
      <c r="C80" s="1014">
        <v>1.0</v>
      </c>
      <c r="D80" s="1014">
        <v>0.0</v>
      </c>
      <c r="E80" s="1014">
        <v>0.0</v>
      </c>
      <c r="F80" s="1014">
        <v>0.0</v>
      </c>
      <c r="G80" s="1014">
        <v>0.0</v>
      </c>
      <c r="H80" s="1016">
        <f t="shared" si="56"/>
        <v>1</v>
      </c>
      <c r="I80" s="1017">
        <f>(I79/60)</f>
        <v>0.6</v>
      </c>
      <c r="J80" s="1025"/>
      <c r="K80" s="1012" t="s">
        <v>77</v>
      </c>
      <c r="L80" s="1013">
        <v>11.0</v>
      </c>
      <c r="M80" s="1018">
        <f>(L80-H80-H81)</f>
        <v>0</v>
      </c>
      <c r="N80" s="1014">
        <v>5.0</v>
      </c>
      <c r="O80" s="1019">
        <f t="shared" si="55"/>
        <v>5</v>
      </c>
      <c r="P80" s="1019"/>
      <c r="Q80" s="998"/>
      <c r="R80" s="998"/>
      <c r="S80" s="998"/>
      <c r="T80" s="998"/>
      <c r="U80" s="998"/>
      <c r="V80" s="998"/>
      <c r="W80" s="998"/>
      <c r="X80" s="998"/>
      <c r="Y80" s="998"/>
      <c r="Z80" s="998"/>
      <c r="AA80" s="998"/>
      <c r="AB80" s="998"/>
    </row>
    <row r="81">
      <c r="A81" s="1012" t="s">
        <v>78</v>
      </c>
      <c r="B81" s="1013">
        <v>4.0</v>
      </c>
      <c r="C81" s="1014">
        <v>3.0</v>
      </c>
      <c r="D81" s="1014">
        <v>0.0</v>
      </c>
      <c r="E81" s="1014">
        <v>3.0</v>
      </c>
      <c r="F81" s="1014">
        <v>0.0</v>
      </c>
      <c r="G81" s="1014">
        <v>0.0</v>
      </c>
      <c r="H81" s="1016">
        <f t="shared" si="56"/>
        <v>10</v>
      </c>
      <c r="I81" s="1019"/>
      <c r="J81" s="1025"/>
      <c r="K81" s="1012" t="s">
        <v>78</v>
      </c>
      <c r="L81" s="1018" t="s">
        <v>79</v>
      </c>
      <c r="M81" s="1019" t="s">
        <v>79</v>
      </c>
      <c r="N81" s="1014"/>
      <c r="O81" s="1019" t="s">
        <v>79</v>
      </c>
      <c r="P81" s="1019"/>
      <c r="Q81" s="998"/>
      <c r="R81" s="998"/>
      <c r="S81" s="998"/>
      <c r="T81" s="998"/>
      <c r="U81" s="998"/>
      <c r="V81" s="998"/>
      <c r="W81" s="998"/>
      <c r="X81" s="998"/>
      <c r="Y81" s="998"/>
      <c r="Z81" s="998"/>
      <c r="AA81" s="998"/>
      <c r="AB81" s="998"/>
    </row>
    <row r="82">
      <c r="A82" s="1021" t="s">
        <v>446</v>
      </c>
      <c r="B82" s="1013"/>
      <c r="C82" s="1014"/>
      <c r="D82" s="1014"/>
      <c r="E82" s="1014"/>
      <c r="F82" s="1014"/>
      <c r="G82" s="1014"/>
      <c r="H82" s="1016">
        <f>sum(B82:G82)</f>
        <v>0</v>
      </c>
      <c r="I82" s="1019"/>
      <c r="J82" s="1025"/>
      <c r="K82" s="1021" t="s">
        <v>446</v>
      </c>
      <c r="L82" s="1018"/>
      <c r="M82" s="1019">
        <f t="shared" ref="M82:M83" si="57">(L82-H82)</f>
        <v>0</v>
      </c>
      <c r="N82" s="1014">
        <v>3.0</v>
      </c>
      <c r="O82" s="1019">
        <f t="shared" ref="O82:O84" si="58">sum(M82,N82)</f>
        <v>3</v>
      </c>
      <c r="P82" s="1019"/>
      <c r="Q82" s="998"/>
      <c r="R82" s="998"/>
      <c r="S82" s="998"/>
      <c r="T82" s="998"/>
      <c r="U82" s="998"/>
      <c r="V82" s="998"/>
      <c r="W82" s="998"/>
      <c r="X82" s="998"/>
      <c r="Y82" s="998"/>
      <c r="Z82" s="998"/>
      <c r="AA82" s="998"/>
      <c r="AB82" s="998"/>
    </row>
    <row r="83">
      <c r="A83" s="1022" t="s">
        <v>93</v>
      </c>
      <c r="B83" s="1005">
        <v>3.0</v>
      </c>
      <c r="C83" s="1005">
        <v>5.0</v>
      </c>
      <c r="D83" s="1005">
        <v>1.0</v>
      </c>
      <c r="E83" s="1005">
        <v>0.0</v>
      </c>
      <c r="F83" s="1005">
        <v>10.0</v>
      </c>
      <c r="G83" s="1005">
        <v>0.0</v>
      </c>
      <c r="H83" s="1006">
        <f t="shared" ref="H83:H85" si="59">SUM(B83:G83)</f>
        <v>19</v>
      </c>
      <c r="I83" s="1007">
        <f>sum(H83:H86)</f>
        <v>23</v>
      </c>
      <c r="J83" s="1023"/>
      <c r="K83" s="1009" t="s">
        <v>93</v>
      </c>
      <c r="L83" s="1010">
        <v>43.0</v>
      </c>
      <c r="M83" s="1007">
        <f t="shared" si="57"/>
        <v>24</v>
      </c>
      <c r="N83" s="1005">
        <v>20.0</v>
      </c>
      <c r="O83" s="1007">
        <f t="shared" si="58"/>
        <v>44</v>
      </c>
      <c r="P83" s="1010" t="s">
        <v>382</v>
      </c>
      <c r="Q83" s="1024"/>
      <c r="R83" s="998"/>
      <c r="S83" s="998"/>
      <c r="T83" s="998"/>
      <c r="U83" s="998"/>
      <c r="V83" s="998"/>
      <c r="W83" s="998"/>
      <c r="X83" s="998"/>
      <c r="Y83" s="998"/>
      <c r="Z83" s="998"/>
      <c r="AA83" s="998"/>
      <c r="AB83" s="998"/>
    </row>
    <row r="84">
      <c r="A84" s="1012" t="s">
        <v>77</v>
      </c>
      <c r="B84" s="1013">
        <v>0.0</v>
      </c>
      <c r="C84" s="1014">
        <v>1.0</v>
      </c>
      <c r="D84" s="1014">
        <v>2.0</v>
      </c>
      <c r="E84" s="1014">
        <v>0.0</v>
      </c>
      <c r="F84" s="1014">
        <v>0.0</v>
      </c>
      <c r="G84" s="1015">
        <v>0.0</v>
      </c>
      <c r="H84" s="1016">
        <f t="shared" si="59"/>
        <v>3</v>
      </c>
      <c r="I84" s="1017">
        <f>(I83/60)</f>
        <v>0.3833333333</v>
      </c>
      <c r="J84" s="1025"/>
      <c r="K84" s="1012" t="s">
        <v>77</v>
      </c>
      <c r="L84" s="1013">
        <v>5.0</v>
      </c>
      <c r="M84" s="1018">
        <f>(L84-H84-H85)</f>
        <v>1</v>
      </c>
      <c r="N84" s="1014">
        <v>6.0</v>
      </c>
      <c r="O84" s="1019">
        <f t="shared" si="58"/>
        <v>7</v>
      </c>
      <c r="P84" s="1019"/>
      <c r="Q84" s="1026"/>
      <c r="R84" s="998"/>
      <c r="S84" s="998"/>
      <c r="T84" s="998"/>
      <c r="U84" s="998"/>
      <c r="V84" s="998"/>
      <c r="W84" s="998"/>
      <c r="X84" s="998"/>
      <c r="Y84" s="998"/>
      <c r="Z84" s="998"/>
      <c r="AA84" s="998"/>
      <c r="AB84" s="998"/>
    </row>
    <row r="85">
      <c r="A85" s="1012" t="s">
        <v>78</v>
      </c>
      <c r="B85" s="1013">
        <v>0.0</v>
      </c>
      <c r="C85" s="1014">
        <v>1.0</v>
      </c>
      <c r="D85" s="1014">
        <v>0.0</v>
      </c>
      <c r="E85" s="1014">
        <v>0.0</v>
      </c>
      <c r="F85" s="1014">
        <v>0.0</v>
      </c>
      <c r="G85" s="1015">
        <v>0.0</v>
      </c>
      <c r="H85" s="1016">
        <f t="shared" si="59"/>
        <v>1</v>
      </c>
      <c r="I85" s="1019"/>
      <c r="J85" s="1025"/>
      <c r="K85" s="1012" t="s">
        <v>78</v>
      </c>
      <c r="L85" s="1018" t="s">
        <v>79</v>
      </c>
      <c r="M85" s="1019" t="s">
        <v>79</v>
      </c>
      <c r="N85" s="1014" t="s">
        <v>79</v>
      </c>
      <c r="O85" s="1019" t="s">
        <v>79</v>
      </c>
      <c r="P85" s="1019"/>
      <c r="Q85" s="998"/>
      <c r="R85" s="998"/>
      <c r="S85" s="998"/>
      <c r="T85" s="998"/>
      <c r="U85" s="998"/>
      <c r="V85" s="998"/>
      <c r="W85" s="998"/>
      <c r="X85" s="998"/>
      <c r="Y85" s="998"/>
      <c r="Z85" s="998"/>
      <c r="AA85" s="998"/>
      <c r="AB85" s="998"/>
    </row>
    <row r="86">
      <c r="A86" s="1021" t="s">
        <v>446</v>
      </c>
      <c r="B86" s="1013"/>
      <c r="C86" s="1014"/>
      <c r="D86" s="1014"/>
      <c r="E86" s="1014"/>
      <c r="F86" s="1014"/>
      <c r="G86" s="1015"/>
      <c r="H86" s="1016">
        <f>sum(B86:G86)</f>
        <v>0</v>
      </c>
      <c r="I86" s="1019"/>
      <c r="J86" s="1025"/>
      <c r="K86" s="1021" t="s">
        <v>446</v>
      </c>
      <c r="L86" s="1018"/>
      <c r="M86" s="1019">
        <f>(L86-H86)</f>
        <v>0</v>
      </c>
      <c r="N86" s="1014">
        <v>5.0</v>
      </c>
      <c r="O86" s="1019">
        <f>sum(M86,N86)</f>
        <v>5</v>
      </c>
      <c r="P86" s="1019"/>
      <c r="Q86" s="998"/>
      <c r="R86" s="998"/>
      <c r="S86" s="998"/>
      <c r="T86" s="998"/>
      <c r="U86" s="998"/>
      <c r="V86" s="998"/>
      <c r="W86" s="998"/>
      <c r="X86" s="998"/>
      <c r="Y86" s="998"/>
      <c r="Z86" s="998"/>
      <c r="AA86" s="998"/>
      <c r="AB86" s="998"/>
    </row>
    <row r="87">
      <c r="A87" s="1040" t="s">
        <v>98</v>
      </c>
      <c r="B87" s="1003">
        <f t="shared" ref="B87:G87" si="60"> SUM(B88:B107)</f>
        <v>28</v>
      </c>
      <c r="C87" s="1003">
        <f t="shared" si="60"/>
        <v>26</v>
      </c>
      <c r="D87" s="1003">
        <f t="shared" si="60"/>
        <v>23</v>
      </c>
      <c r="E87" s="1003">
        <f t="shared" si="60"/>
        <v>30</v>
      </c>
      <c r="F87" s="1003">
        <f t="shared" si="60"/>
        <v>23</v>
      </c>
      <c r="G87" s="1003">
        <f t="shared" si="60"/>
        <v>6</v>
      </c>
      <c r="H87" s="1003">
        <f> SUM(H88:H106)</f>
        <v>136</v>
      </c>
      <c r="I87" s="1003"/>
      <c r="J87" s="996"/>
      <c r="K87" s="1040" t="s">
        <v>98</v>
      </c>
      <c r="L87" s="1033"/>
      <c r="M87" s="1033"/>
      <c r="N87" s="1033"/>
      <c r="O87" s="1033"/>
      <c r="P87" s="1033"/>
      <c r="Q87" s="998"/>
      <c r="R87" s="998"/>
      <c r="S87" s="998"/>
      <c r="T87" s="998"/>
      <c r="U87" s="998"/>
      <c r="V87" s="998"/>
      <c r="W87" s="998"/>
      <c r="X87" s="998"/>
      <c r="Y87" s="998"/>
      <c r="Z87" s="998"/>
      <c r="AA87" s="998"/>
      <c r="AB87" s="998"/>
    </row>
    <row r="88">
      <c r="A88" s="1034" t="s">
        <v>99</v>
      </c>
      <c r="B88" s="1005">
        <v>4.0</v>
      </c>
      <c r="C88" s="1005">
        <v>8.0</v>
      </c>
      <c r="D88" s="1005">
        <v>4.0</v>
      </c>
      <c r="E88" s="1005">
        <v>15.0</v>
      </c>
      <c r="F88" s="1005">
        <v>10.0</v>
      </c>
      <c r="G88" s="1005">
        <v>0.0</v>
      </c>
      <c r="H88" s="1006">
        <f t="shared" ref="H88:H90" si="61">SUM(B88:G88)</f>
        <v>41</v>
      </c>
      <c r="I88" s="1007">
        <f>sum(H88:H91)</f>
        <v>56</v>
      </c>
      <c r="J88" s="1025"/>
      <c r="K88" s="1009" t="s">
        <v>99</v>
      </c>
      <c r="L88" s="1010">
        <v>59.0</v>
      </c>
      <c r="M88" s="1007">
        <f>(L88-H88)</f>
        <v>18</v>
      </c>
      <c r="N88" s="1005">
        <v>30.0</v>
      </c>
      <c r="O88" s="1007">
        <f t="shared" ref="O88:O89" si="62">sum(M88,N88)</f>
        <v>48</v>
      </c>
      <c r="P88" s="1010" t="s">
        <v>382</v>
      </c>
      <c r="Q88" s="1043"/>
      <c r="R88" s="998"/>
      <c r="S88" s="998"/>
      <c r="T88" s="998"/>
      <c r="U88" s="998"/>
      <c r="V88" s="998"/>
      <c r="W88" s="998"/>
      <c r="X88" s="998"/>
      <c r="Y88" s="998"/>
      <c r="Z88" s="998"/>
      <c r="AA88" s="998"/>
      <c r="AB88" s="998"/>
    </row>
    <row r="89">
      <c r="A89" s="1012" t="s">
        <v>77</v>
      </c>
      <c r="B89" s="1013">
        <v>0.0</v>
      </c>
      <c r="C89" s="1014">
        <v>0.0</v>
      </c>
      <c r="D89" s="1014">
        <v>0.0</v>
      </c>
      <c r="E89" s="1014">
        <v>0.0</v>
      </c>
      <c r="F89" s="1014">
        <v>0.0</v>
      </c>
      <c r="G89" s="1015">
        <v>0.0</v>
      </c>
      <c r="H89" s="1016">
        <f t="shared" si="61"/>
        <v>0</v>
      </c>
      <c r="I89" s="1017">
        <f>(I88/61)</f>
        <v>0.9180327869</v>
      </c>
      <c r="J89" s="1025"/>
      <c r="K89" s="1012" t="s">
        <v>77</v>
      </c>
      <c r="L89" s="1013">
        <v>35.0</v>
      </c>
      <c r="M89" s="1018">
        <f>(L89-H89-H90)</f>
        <v>20</v>
      </c>
      <c r="N89" s="1014">
        <v>0.0</v>
      </c>
      <c r="O89" s="1019">
        <f t="shared" si="62"/>
        <v>20</v>
      </c>
      <c r="P89" s="1018"/>
      <c r="Q89" s="998"/>
      <c r="R89" s="998"/>
      <c r="S89" s="998"/>
      <c r="T89" s="998"/>
      <c r="U89" s="998"/>
      <c r="V89" s="998"/>
      <c r="W89" s="998"/>
      <c r="X89" s="998"/>
      <c r="Y89" s="998"/>
      <c r="Z89" s="998"/>
      <c r="AA89" s="998"/>
      <c r="AB89" s="998"/>
    </row>
    <row r="90">
      <c r="A90" s="1012" t="s">
        <v>78</v>
      </c>
      <c r="B90" s="1013">
        <v>2.0</v>
      </c>
      <c r="C90" s="1014">
        <v>5.0</v>
      </c>
      <c r="D90" s="1014">
        <v>3.0</v>
      </c>
      <c r="E90" s="1014">
        <v>3.0</v>
      </c>
      <c r="F90" s="1014">
        <v>2.0</v>
      </c>
      <c r="G90" s="1015">
        <v>0.0</v>
      </c>
      <c r="H90" s="1016">
        <f t="shared" si="61"/>
        <v>15</v>
      </c>
      <c r="I90" s="1019"/>
      <c r="J90" s="1025"/>
      <c r="K90" s="1012" t="s">
        <v>78</v>
      </c>
      <c r="L90" s="1018" t="s">
        <v>79</v>
      </c>
      <c r="M90" s="1019" t="s">
        <v>79</v>
      </c>
      <c r="N90" s="1014" t="s">
        <v>79</v>
      </c>
      <c r="O90" s="1019" t="s">
        <v>79</v>
      </c>
      <c r="P90" s="1018"/>
      <c r="Q90" s="998"/>
      <c r="R90" s="998"/>
      <c r="S90" s="998"/>
      <c r="T90" s="998"/>
      <c r="U90" s="998"/>
      <c r="V90" s="998"/>
      <c r="W90" s="998"/>
      <c r="X90" s="998"/>
      <c r="Y90" s="998"/>
      <c r="Z90" s="998"/>
      <c r="AA90" s="998"/>
      <c r="AB90" s="998"/>
    </row>
    <row r="91">
      <c r="A91" s="1021" t="s">
        <v>446</v>
      </c>
      <c r="B91" s="1013"/>
      <c r="C91" s="1014"/>
      <c r="D91" s="1014"/>
      <c r="E91" s="1014"/>
      <c r="F91" s="1014"/>
      <c r="G91" s="1015"/>
      <c r="H91" s="1016">
        <f>sum(B91:G91)</f>
        <v>0</v>
      </c>
      <c r="I91" s="1019"/>
      <c r="J91" s="1025"/>
      <c r="K91" s="1021" t="s">
        <v>446</v>
      </c>
      <c r="L91" s="1018"/>
      <c r="M91" s="1019">
        <f t="shared" ref="M91:M92" si="63">(L91-H91)</f>
        <v>0</v>
      </c>
      <c r="N91" s="1014">
        <v>5.0</v>
      </c>
      <c r="O91" s="1019">
        <f t="shared" ref="O91:O93" si="64">sum(M91,N91)</f>
        <v>5</v>
      </c>
      <c r="P91" s="1018"/>
      <c r="Q91" s="998"/>
      <c r="R91" s="998"/>
      <c r="S91" s="998"/>
      <c r="T91" s="998"/>
      <c r="U91" s="998"/>
      <c r="V91" s="998"/>
      <c r="W91" s="998"/>
      <c r="X91" s="998"/>
      <c r="Y91" s="998"/>
      <c r="Z91" s="998"/>
      <c r="AA91" s="998"/>
      <c r="AB91" s="998"/>
    </row>
    <row r="92">
      <c r="A92" s="1047" t="s">
        <v>230</v>
      </c>
      <c r="B92" s="1010">
        <v>12.0</v>
      </c>
      <c r="C92" s="1010">
        <v>9.0</v>
      </c>
      <c r="D92" s="1010">
        <v>0.0</v>
      </c>
      <c r="E92" s="1010">
        <v>3.0</v>
      </c>
      <c r="F92" s="1010">
        <v>7.0</v>
      </c>
      <c r="G92" s="1005">
        <v>0.0</v>
      </c>
      <c r="H92" s="1006">
        <f t="shared" ref="H92:H94" si="65">SUM(B92:G92)</f>
        <v>31</v>
      </c>
      <c r="I92" s="1007">
        <f>sum(H92:H95)</f>
        <v>35</v>
      </c>
      <c r="J92" s="1025"/>
      <c r="K92" s="1048" t="s">
        <v>230</v>
      </c>
      <c r="L92" s="1010">
        <v>47.0</v>
      </c>
      <c r="M92" s="1007">
        <f t="shared" si="63"/>
        <v>16</v>
      </c>
      <c r="N92" s="1005">
        <v>50.0</v>
      </c>
      <c r="O92" s="1007">
        <f t="shared" si="64"/>
        <v>66</v>
      </c>
      <c r="P92" s="1010" t="s">
        <v>382</v>
      </c>
      <c r="Q92" s="998"/>
      <c r="R92" s="998"/>
      <c r="S92" s="998"/>
      <c r="T92" s="998"/>
      <c r="U92" s="998"/>
      <c r="V92" s="998"/>
      <c r="W92" s="998"/>
      <c r="X92" s="998"/>
      <c r="Y92" s="998"/>
      <c r="Z92" s="998"/>
      <c r="AA92" s="998"/>
      <c r="AB92" s="998"/>
    </row>
    <row r="93">
      <c r="A93" s="1012" t="s">
        <v>77</v>
      </c>
      <c r="B93" s="1013">
        <v>0.0</v>
      </c>
      <c r="C93" s="1014">
        <v>0.0</v>
      </c>
      <c r="D93" s="1014">
        <v>0.0</v>
      </c>
      <c r="E93" s="1014">
        <v>0.0</v>
      </c>
      <c r="F93" s="1014">
        <v>0.0</v>
      </c>
      <c r="G93" s="1014">
        <v>0.0</v>
      </c>
      <c r="H93" s="1016">
        <f t="shared" si="65"/>
        <v>0</v>
      </c>
      <c r="I93" s="1017">
        <f>(I92/60)</f>
        <v>0.5833333333</v>
      </c>
      <c r="J93" s="1025"/>
      <c r="K93" s="1012" t="s">
        <v>77</v>
      </c>
      <c r="L93" s="1013">
        <v>9.0</v>
      </c>
      <c r="M93" s="1018">
        <f>(L93-H93-H94)</f>
        <v>5</v>
      </c>
      <c r="N93" s="1014">
        <v>0.0</v>
      </c>
      <c r="O93" s="1019">
        <f t="shared" si="64"/>
        <v>5</v>
      </c>
      <c r="P93" s="1018"/>
      <c r="Q93" s="1024"/>
      <c r="R93" s="1026" t="s">
        <v>448</v>
      </c>
      <c r="S93" s="1049"/>
      <c r="T93" s="998"/>
      <c r="U93" s="998"/>
      <c r="V93" s="998"/>
      <c r="W93" s="998"/>
      <c r="X93" s="998"/>
      <c r="Y93" s="998"/>
      <c r="Z93" s="998"/>
      <c r="AA93" s="998"/>
      <c r="AB93" s="998"/>
    </row>
    <row r="94">
      <c r="A94" s="1012" t="s">
        <v>78</v>
      </c>
      <c r="B94" s="1013">
        <v>1.0</v>
      </c>
      <c r="C94" s="1014">
        <v>0.0</v>
      </c>
      <c r="D94" s="1014">
        <v>0.0</v>
      </c>
      <c r="E94" s="1014">
        <v>1.0</v>
      </c>
      <c r="F94" s="1014">
        <v>2.0</v>
      </c>
      <c r="G94" s="1014">
        <v>0.0</v>
      </c>
      <c r="H94" s="1016">
        <f t="shared" si="65"/>
        <v>4</v>
      </c>
      <c r="I94" s="1019"/>
      <c r="J94" s="1025"/>
      <c r="K94" s="1012" t="s">
        <v>78</v>
      </c>
      <c r="L94" s="1018" t="s">
        <v>79</v>
      </c>
      <c r="M94" s="1019" t="s">
        <v>79</v>
      </c>
      <c r="N94" s="1014" t="s">
        <v>79</v>
      </c>
      <c r="O94" s="1019" t="s">
        <v>79</v>
      </c>
      <c r="P94" s="1018"/>
      <c r="Q94" s="998"/>
      <c r="R94" s="998"/>
      <c r="S94" s="998"/>
      <c r="T94" s="998"/>
      <c r="U94" s="998"/>
      <c r="V94" s="998"/>
      <c r="W94" s="998"/>
      <c r="X94" s="998"/>
      <c r="Y94" s="998"/>
      <c r="Z94" s="998"/>
      <c r="AA94" s="998"/>
      <c r="AB94" s="998"/>
    </row>
    <row r="95">
      <c r="A95" s="1021" t="s">
        <v>446</v>
      </c>
      <c r="B95" s="1013"/>
      <c r="C95" s="1014"/>
      <c r="D95" s="1014"/>
      <c r="E95" s="1014"/>
      <c r="F95" s="1014"/>
      <c r="G95" s="1014"/>
      <c r="H95" s="1016">
        <f>sum(B95:G95)</f>
        <v>0</v>
      </c>
      <c r="I95" s="1019"/>
      <c r="J95" s="1025"/>
      <c r="K95" s="1021" t="s">
        <v>446</v>
      </c>
      <c r="L95" s="1018"/>
      <c r="M95" s="1019">
        <f t="shared" ref="M95:M96" si="66">(L95-H95)</f>
        <v>0</v>
      </c>
      <c r="N95" s="1014"/>
      <c r="O95" s="1019">
        <f t="shared" ref="O95:O97" si="67">sum(M95,N95)</f>
        <v>0</v>
      </c>
      <c r="P95" s="1018"/>
      <c r="Q95" s="998"/>
      <c r="R95" s="998"/>
      <c r="S95" s="998"/>
      <c r="T95" s="998"/>
      <c r="U95" s="998"/>
      <c r="V95" s="998"/>
      <c r="W95" s="998"/>
      <c r="X95" s="998"/>
      <c r="Y95" s="998"/>
      <c r="Z95" s="998"/>
      <c r="AA95" s="998"/>
      <c r="AB95" s="998"/>
    </row>
    <row r="96">
      <c r="A96" s="1047" t="s">
        <v>200</v>
      </c>
      <c r="B96" s="1005">
        <v>1.0</v>
      </c>
      <c r="C96" s="1005">
        <v>1.0</v>
      </c>
      <c r="D96" s="1005">
        <v>6.0</v>
      </c>
      <c r="E96" s="1005">
        <v>0.0</v>
      </c>
      <c r="F96" s="1005">
        <v>0.0</v>
      </c>
      <c r="G96" s="1005">
        <v>1.0</v>
      </c>
      <c r="H96" s="1006">
        <f t="shared" ref="H96:H98" si="68">SUM(B96:G96)</f>
        <v>9</v>
      </c>
      <c r="I96" s="1007">
        <f>sum(H96:H99)</f>
        <v>17</v>
      </c>
      <c r="J96" s="1035"/>
      <c r="K96" s="1048" t="s">
        <v>200</v>
      </c>
      <c r="L96" s="1010">
        <v>31.0</v>
      </c>
      <c r="M96" s="1007">
        <f t="shared" si="66"/>
        <v>22</v>
      </c>
      <c r="N96" s="1005" t="s">
        <v>79</v>
      </c>
      <c r="O96" s="1007">
        <f t="shared" si="67"/>
        <v>22</v>
      </c>
      <c r="P96" s="1010"/>
      <c r="Q96" s="998"/>
      <c r="R96" s="998"/>
      <c r="S96" s="998"/>
      <c r="T96" s="998"/>
      <c r="U96" s="998"/>
      <c r="V96" s="998"/>
      <c r="W96" s="998"/>
      <c r="X96" s="998"/>
      <c r="Y96" s="998"/>
      <c r="Z96" s="998"/>
      <c r="AA96" s="998"/>
      <c r="AB96" s="998"/>
    </row>
    <row r="97">
      <c r="A97" s="1012" t="s">
        <v>77</v>
      </c>
      <c r="B97" s="1013">
        <v>0.0</v>
      </c>
      <c r="C97" s="1014">
        <v>2.0</v>
      </c>
      <c r="D97" s="1014">
        <v>1.0</v>
      </c>
      <c r="E97" s="1014">
        <v>0.0</v>
      </c>
      <c r="F97" s="1014">
        <v>2.0</v>
      </c>
      <c r="G97" s="1015">
        <v>1.0</v>
      </c>
      <c r="H97" s="1016">
        <f t="shared" si="68"/>
        <v>6</v>
      </c>
      <c r="I97" s="1017">
        <f>(I96/60)</f>
        <v>0.2833333333</v>
      </c>
      <c r="J97" s="1035"/>
      <c r="K97" s="1012" t="s">
        <v>77</v>
      </c>
      <c r="L97" s="1013">
        <v>8.0</v>
      </c>
      <c r="M97" s="1018">
        <f>(L97-H97-H98)</f>
        <v>0</v>
      </c>
      <c r="N97" s="1014" t="s">
        <v>79</v>
      </c>
      <c r="O97" s="1019">
        <f t="shared" si="67"/>
        <v>0</v>
      </c>
      <c r="P97" s="1018"/>
      <c r="Q97" s="998"/>
      <c r="R97" s="998"/>
      <c r="S97" s="998"/>
      <c r="T97" s="998"/>
      <c r="U97" s="998"/>
      <c r="V97" s="998"/>
      <c r="W97" s="998"/>
      <c r="X97" s="998"/>
      <c r="Y97" s="998"/>
      <c r="Z97" s="998"/>
      <c r="AA97" s="998"/>
      <c r="AB97" s="998"/>
    </row>
    <row r="98">
      <c r="A98" s="1012" t="s">
        <v>78</v>
      </c>
      <c r="B98" s="1013">
        <v>0.0</v>
      </c>
      <c r="C98" s="1014">
        <v>1.0</v>
      </c>
      <c r="D98" s="1014">
        <v>1.0</v>
      </c>
      <c r="E98" s="1014">
        <v>0.0</v>
      </c>
      <c r="F98" s="1014">
        <v>0.0</v>
      </c>
      <c r="G98" s="1015">
        <v>0.0</v>
      </c>
      <c r="H98" s="1016">
        <f t="shared" si="68"/>
        <v>2</v>
      </c>
      <c r="I98" s="1019"/>
      <c r="J98" s="1020"/>
      <c r="K98" s="1012" t="s">
        <v>78</v>
      </c>
      <c r="L98" s="1018" t="s">
        <v>79</v>
      </c>
      <c r="M98" s="1019" t="s">
        <v>79</v>
      </c>
      <c r="N98" s="1014" t="s">
        <v>79</v>
      </c>
      <c r="O98" s="1019" t="s">
        <v>79</v>
      </c>
      <c r="P98" s="1018"/>
      <c r="Q98" s="998"/>
      <c r="R98" s="998"/>
      <c r="S98" s="998"/>
      <c r="T98" s="998"/>
      <c r="U98" s="998"/>
      <c r="V98" s="998"/>
      <c r="W98" s="998"/>
      <c r="X98" s="998"/>
      <c r="Y98" s="998"/>
      <c r="Z98" s="998"/>
      <c r="AA98" s="998"/>
      <c r="AB98" s="998"/>
    </row>
    <row r="99">
      <c r="A99" s="1021" t="s">
        <v>446</v>
      </c>
      <c r="B99" s="1013"/>
      <c r="C99" s="1014"/>
      <c r="D99" s="1014"/>
      <c r="E99" s="1014"/>
      <c r="F99" s="1014"/>
      <c r="G99" s="1015"/>
      <c r="H99" s="1016">
        <f>sum(B99:G99)</f>
        <v>0</v>
      </c>
      <c r="I99" s="1019"/>
      <c r="J99" s="1020"/>
      <c r="K99" s="1021" t="s">
        <v>446</v>
      </c>
      <c r="L99" s="1018"/>
      <c r="M99" s="1019">
        <f t="shared" ref="M99:M100" si="69">(L99-H99)</f>
        <v>0</v>
      </c>
      <c r="N99" s="1014"/>
      <c r="O99" s="1019">
        <f t="shared" ref="O99:O101" si="70">sum(M99,N99)</f>
        <v>0</v>
      </c>
      <c r="P99" s="1018"/>
      <c r="Q99" s="998"/>
      <c r="R99" s="998"/>
      <c r="S99" s="998"/>
      <c r="T99" s="998"/>
      <c r="U99" s="998"/>
      <c r="V99" s="998"/>
      <c r="W99" s="998"/>
      <c r="X99" s="998"/>
      <c r="Y99" s="998"/>
      <c r="Z99" s="998"/>
      <c r="AA99" s="998"/>
      <c r="AB99" s="998"/>
    </row>
    <row r="100">
      <c r="A100" s="1036" t="s">
        <v>346</v>
      </c>
      <c r="B100" s="1010">
        <v>6.0</v>
      </c>
      <c r="C100" s="1010">
        <v>0.0</v>
      </c>
      <c r="D100" s="1010">
        <v>4.0</v>
      </c>
      <c r="E100" s="1010">
        <v>4.0</v>
      </c>
      <c r="F100" s="1010">
        <v>0.0</v>
      </c>
      <c r="G100" s="1005">
        <v>4.0</v>
      </c>
      <c r="H100" s="1006">
        <f t="shared" ref="H100:H102" si="71">SUM(B100:G100)</f>
        <v>18</v>
      </c>
      <c r="I100" s="1007">
        <f>sum(H100:H103)</f>
        <v>20</v>
      </c>
      <c r="J100" s="1023"/>
      <c r="K100" s="1027" t="s">
        <v>346</v>
      </c>
      <c r="L100" s="1010">
        <v>28.0</v>
      </c>
      <c r="M100" s="1007">
        <f t="shared" si="69"/>
        <v>10</v>
      </c>
      <c r="N100" s="1005" t="s">
        <v>79</v>
      </c>
      <c r="O100" s="1007">
        <f t="shared" si="70"/>
        <v>10</v>
      </c>
      <c r="P100" s="1010"/>
      <c r="Q100" s="998"/>
      <c r="R100" s="998"/>
      <c r="S100" s="998"/>
      <c r="T100" s="998"/>
      <c r="U100" s="998"/>
      <c r="V100" s="998"/>
      <c r="W100" s="998"/>
      <c r="X100" s="998"/>
      <c r="Y100" s="998"/>
      <c r="Z100" s="998"/>
      <c r="AA100" s="998"/>
      <c r="AB100" s="998"/>
    </row>
    <row r="101">
      <c r="A101" s="1012" t="s">
        <v>77</v>
      </c>
      <c r="B101" s="1013">
        <v>0.0</v>
      </c>
      <c r="C101" s="1014">
        <v>0.0</v>
      </c>
      <c r="D101" s="1014">
        <v>0.0</v>
      </c>
      <c r="E101" s="1014">
        <v>0.0</v>
      </c>
      <c r="F101" s="1014">
        <v>0.0</v>
      </c>
      <c r="G101" s="1014">
        <v>0.0</v>
      </c>
      <c r="H101" s="1016">
        <f t="shared" si="71"/>
        <v>0</v>
      </c>
      <c r="I101" s="1017">
        <f>(I100/60)</f>
        <v>0.3333333333</v>
      </c>
      <c r="J101" s="1032"/>
      <c r="K101" s="1012" t="s">
        <v>77</v>
      </c>
      <c r="L101" s="1013">
        <v>4.0</v>
      </c>
      <c r="M101" s="1018">
        <f>(L101-H101-H102)</f>
        <v>2</v>
      </c>
      <c r="N101" s="1014" t="s">
        <v>79</v>
      </c>
      <c r="O101" s="1019">
        <f t="shared" si="70"/>
        <v>2</v>
      </c>
      <c r="P101" s="1019"/>
      <c r="Q101" s="998"/>
      <c r="R101" s="998"/>
      <c r="S101" s="998"/>
      <c r="T101" s="998"/>
      <c r="U101" s="998"/>
      <c r="V101" s="998"/>
      <c r="W101" s="998"/>
      <c r="X101" s="998"/>
      <c r="Y101" s="998"/>
      <c r="Z101" s="998"/>
      <c r="AA101" s="998"/>
      <c r="AB101" s="998"/>
    </row>
    <row r="102">
      <c r="A102" s="1012" t="s">
        <v>78</v>
      </c>
      <c r="B102" s="1013">
        <v>1.0</v>
      </c>
      <c r="C102" s="1014">
        <v>0.0</v>
      </c>
      <c r="D102" s="1014">
        <v>1.0</v>
      </c>
      <c r="E102" s="1014">
        <v>0.0</v>
      </c>
      <c r="F102" s="1014">
        <v>0.0</v>
      </c>
      <c r="G102" s="1014">
        <v>0.0</v>
      </c>
      <c r="H102" s="1016">
        <f t="shared" si="71"/>
        <v>2</v>
      </c>
      <c r="I102" s="1019"/>
      <c r="J102" s="1032"/>
      <c r="K102" s="1012" t="s">
        <v>78</v>
      </c>
      <c r="L102" s="1018" t="s">
        <v>79</v>
      </c>
      <c r="M102" s="1019" t="s">
        <v>79</v>
      </c>
      <c r="N102" s="1014" t="s">
        <v>79</v>
      </c>
      <c r="O102" s="1019" t="s">
        <v>79</v>
      </c>
      <c r="P102" s="1019"/>
      <c r="Q102" s="998"/>
      <c r="R102" s="998"/>
      <c r="S102" s="998"/>
      <c r="T102" s="998"/>
      <c r="U102" s="998"/>
      <c r="V102" s="998"/>
      <c r="W102" s="998"/>
      <c r="X102" s="998"/>
      <c r="Y102" s="998"/>
      <c r="Z102" s="998"/>
      <c r="AA102" s="998"/>
      <c r="AB102" s="998"/>
    </row>
    <row r="103">
      <c r="A103" s="1021" t="s">
        <v>446</v>
      </c>
      <c r="B103" s="1013"/>
      <c r="C103" s="1014"/>
      <c r="D103" s="1014"/>
      <c r="E103" s="1014"/>
      <c r="F103" s="1014"/>
      <c r="G103" s="1014"/>
      <c r="H103" s="1016">
        <f>sum(B103:G103)</f>
        <v>0</v>
      </c>
      <c r="I103" s="1019"/>
      <c r="J103" s="1032"/>
      <c r="K103" s="1021" t="s">
        <v>446</v>
      </c>
      <c r="L103" s="1018"/>
      <c r="M103" s="1019">
        <f t="shared" ref="M103:M104" si="72">(L103-H103)</f>
        <v>0</v>
      </c>
      <c r="N103" s="1014"/>
      <c r="O103" s="1019">
        <f t="shared" ref="O103:O105" si="73">sum(M103,N103)</f>
        <v>0</v>
      </c>
      <c r="P103" s="1019"/>
      <c r="Q103" s="998"/>
      <c r="R103" s="998"/>
      <c r="S103" s="998"/>
      <c r="T103" s="998"/>
      <c r="U103" s="998"/>
      <c r="V103" s="998"/>
      <c r="W103" s="998"/>
      <c r="X103" s="998"/>
      <c r="Y103" s="998"/>
      <c r="Z103" s="998"/>
      <c r="AA103" s="998"/>
      <c r="AB103" s="998"/>
    </row>
    <row r="104">
      <c r="A104" s="1036" t="s">
        <v>344</v>
      </c>
      <c r="B104" s="1005">
        <v>1.0</v>
      </c>
      <c r="C104" s="1005">
        <v>0.0</v>
      </c>
      <c r="D104" s="1005">
        <v>3.0</v>
      </c>
      <c r="E104" s="1005">
        <v>1.0</v>
      </c>
      <c r="F104" s="1005">
        <v>0.0</v>
      </c>
      <c r="G104" s="1005">
        <v>0.0</v>
      </c>
      <c r="H104" s="1006">
        <f t="shared" ref="H104:H106" si="74">SUM(B104:G104)</f>
        <v>5</v>
      </c>
      <c r="I104" s="1007">
        <f>sum(H104:H107)</f>
        <v>8</v>
      </c>
      <c r="J104" s="1032"/>
      <c r="K104" s="1027" t="s">
        <v>344</v>
      </c>
      <c r="L104" s="1010">
        <v>27.0</v>
      </c>
      <c r="M104" s="1007">
        <f t="shared" si="72"/>
        <v>22</v>
      </c>
      <c r="N104" s="1005" t="s">
        <v>79</v>
      </c>
      <c r="O104" s="1007">
        <f t="shared" si="73"/>
        <v>22</v>
      </c>
      <c r="P104" s="1007"/>
      <c r="Q104" s="998"/>
      <c r="R104" s="998"/>
      <c r="S104" s="998"/>
      <c r="T104" s="998"/>
      <c r="U104" s="998"/>
      <c r="V104" s="998"/>
      <c r="W104" s="998"/>
      <c r="X104" s="998"/>
      <c r="Y104" s="998"/>
      <c r="Z104" s="998"/>
      <c r="AA104" s="998"/>
      <c r="AB104" s="998"/>
    </row>
    <row r="105">
      <c r="A105" s="1012" t="s">
        <v>77</v>
      </c>
      <c r="B105" s="1013">
        <v>0.0</v>
      </c>
      <c r="C105" s="1014">
        <v>0.0</v>
      </c>
      <c r="D105" s="1014">
        <v>0.0</v>
      </c>
      <c r="E105" s="1014">
        <v>1.0</v>
      </c>
      <c r="F105" s="1014">
        <v>0.0</v>
      </c>
      <c r="G105" s="1015">
        <v>0.0</v>
      </c>
      <c r="H105" s="1016">
        <f t="shared" si="74"/>
        <v>1</v>
      </c>
      <c r="I105" s="1017">
        <f>(I104/60)</f>
        <v>0.1333333333</v>
      </c>
      <c r="J105" s="1032"/>
      <c r="K105" s="1012" t="s">
        <v>77</v>
      </c>
      <c r="L105" s="1013">
        <v>3.0</v>
      </c>
      <c r="M105" s="1018">
        <f>(L105-H105-H106)</f>
        <v>0</v>
      </c>
      <c r="N105" s="1014" t="s">
        <v>79</v>
      </c>
      <c r="O105" s="1019">
        <f t="shared" si="73"/>
        <v>0</v>
      </c>
      <c r="P105" s="1018"/>
      <c r="Q105" s="998"/>
      <c r="R105" s="998"/>
      <c r="S105" s="998"/>
      <c r="T105" s="998"/>
      <c r="U105" s="998"/>
      <c r="V105" s="998"/>
      <c r="W105" s="998"/>
      <c r="X105" s="998"/>
      <c r="Y105" s="998"/>
      <c r="Z105" s="998"/>
      <c r="AA105" s="998"/>
      <c r="AB105" s="998"/>
    </row>
    <row r="106">
      <c r="A106" s="1012" t="s">
        <v>78</v>
      </c>
      <c r="B106" s="1013">
        <v>0.0</v>
      </c>
      <c r="C106" s="1014">
        <v>0.0</v>
      </c>
      <c r="D106" s="1014">
        <v>0.0</v>
      </c>
      <c r="E106" s="1014">
        <v>2.0</v>
      </c>
      <c r="F106" s="1014">
        <v>0.0</v>
      </c>
      <c r="G106" s="1015">
        <v>0.0</v>
      </c>
      <c r="H106" s="1016">
        <f t="shared" si="74"/>
        <v>2</v>
      </c>
      <c r="I106" s="1019"/>
      <c r="J106" s="1032"/>
      <c r="K106" s="1012" t="s">
        <v>78</v>
      </c>
      <c r="L106" s="1013">
        <v>0.0</v>
      </c>
      <c r="M106" s="1019" t="s">
        <v>79</v>
      </c>
      <c r="N106" s="1014" t="s">
        <v>79</v>
      </c>
      <c r="O106" s="1019" t="s">
        <v>79</v>
      </c>
      <c r="P106" s="1018"/>
      <c r="Q106" s="998"/>
      <c r="R106" s="998"/>
      <c r="S106" s="998"/>
      <c r="T106" s="998"/>
      <c r="U106" s="998"/>
      <c r="V106" s="998"/>
      <c r="W106" s="998"/>
      <c r="X106" s="998"/>
      <c r="Y106" s="998"/>
      <c r="Z106" s="998"/>
      <c r="AA106" s="998"/>
      <c r="AB106" s="998"/>
    </row>
    <row r="107">
      <c r="A107" s="1021" t="s">
        <v>446</v>
      </c>
      <c r="B107" s="1013"/>
      <c r="C107" s="1014"/>
      <c r="D107" s="1014"/>
      <c r="E107" s="1014"/>
      <c r="F107" s="1014"/>
      <c r="G107" s="1015"/>
      <c r="H107" s="1016">
        <f>sum(B107:G107)</f>
        <v>0</v>
      </c>
      <c r="I107" s="1019"/>
      <c r="J107" s="1032"/>
      <c r="K107" s="1021" t="s">
        <v>446</v>
      </c>
      <c r="L107" s="1013"/>
      <c r="M107" s="1019">
        <f>(L107-H107)</f>
        <v>0</v>
      </c>
      <c r="N107" s="1014"/>
      <c r="O107" s="1019">
        <f>sum(M107,N107)</f>
        <v>0</v>
      </c>
      <c r="P107" s="1018"/>
      <c r="Q107" s="998"/>
      <c r="R107" s="998"/>
      <c r="S107" s="998"/>
      <c r="T107" s="998"/>
      <c r="U107" s="998"/>
      <c r="V107" s="998"/>
      <c r="W107" s="998"/>
      <c r="X107" s="998"/>
      <c r="Y107" s="998"/>
      <c r="Z107" s="998"/>
      <c r="AA107" s="998"/>
      <c r="AB107" s="998"/>
    </row>
    <row r="108">
      <c r="A108" s="1040" t="s">
        <v>105</v>
      </c>
      <c r="B108" s="1003">
        <f t="shared" ref="B108:G108" si="75"> SUM(B109:B128)</f>
        <v>24</v>
      </c>
      <c r="C108" s="1003">
        <f t="shared" si="75"/>
        <v>28</v>
      </c>
      <c r="D108" s="1003">
        <f t="shared" si="75"/>
        <v>26</v>
      </c>
      <c r="E108" s="1003">
        <f t="shared" si="75"/>
        <v>28</v>
      </c>
      <c r="F108" s="1003">
        <f t="shared" si="75"/>
        <v>22</v>
      </c>
      <c r="G108" s="1003">
        <f t="shared" si="75"/>
        <v>9</v>
      </c>
      <c r="H108" s="1003">
        <f> SUM(H109:H127)</f>
        <v>137</v>
      </c>
      <c r="I108" s="1003"/>
      <c r="J108" s="996"/>
      <c r="K108" s="1040" t="s">
        <v>105</v>
      </c>
      <c r="L108" s="1033"/>
      <c r="M108" s="1033"/>
      <c r="N108" s="1033"/>
      <c r="O108" s="1033"/>
      <c r="P108" s="1033"/>
      <c r="Q108" s="998"/>
      <c r="R108" s="998"/>
      <c r="S108" s="998"/>
      <c r="T108" s="998"/>
      <c r="U108" s="998"/>
      <c r="V108" s="998"/>
      <c r="W108" s="998"/>
      <c r="X108" s="998"/>
      <c r="Y108" s="998"/>
      <c r="Z108" s="998"/>
      <c r="AA108" s="998"/>
      <c r="AB108" s="998"/>
    </row>
    <row r="109">
      <c r="A109" s="1034" t="s">
        <v>106</v>
      </c>
      <c r="B109" s="1005">
        <v>10.0</v>
      </c>
      <c r="C109" s="1005">
        <v>5.0</v>
      </c>
      <c r="D109" s="1005">
        <v>0.0</v>
      </c>
      <c r="E109" s="1005">
        <v>3.0</v>
      </c>
      <c r="F109" s="1005">
        <v>6.0</v>
      </c>
      <c r="G109" s="1005">
        <v>5.0</v>
      </c>
      <c r="H109" s="1006">
        <f t="shared" ref="H109:H111" si="76">SUM(B109:G109)</f>
        <v>29</v>
      </c>
      <c r="I109" s="1007">
        <f>sum(H109:H112)</f>
        <v>33</v>
      </c>
      <c r="J109" s="1025"/>
      <c r="K109" s="1009" t="s">
        <v>106</v>
      </c>
      <c r="L109" s="1010">
        <v>102.0</v>
      </c>
      <c r="M109" s="1007">
        <f>(L109-H109)</f>
        <v>73</v>
      </c>
      <c r="N109" s="1005">
        <v>0.0</v>
      </c>
      <c r="O109" s="1007">
        <f t="shared" ref="O109:O110" si="77">sum(M109,N109)</f>
        <v>73</v>
      </c>
      <c r="P109" s="1010"/>
      <c r="Q109" s="998"/>
      <c r="R109" s="998"/>
      <c r="S109" s="998"/>
      <c r="T109" s="998"/>
      <c r="U109" s="998"/>
      <c r="V109" s="998"/>
      <c r="W109" s="998"/>
      <c r="X109" s="998"/>
      <c r="Y109" s="998"/>
      <c r="Z109" s="998"/>
      <c r="AA109" s="998"/>
      <c r="AB109" s="998"/>
    </row>
    <row r="110">
      <c r="A110" s="1012" t="s">
        <v>77</v>
      </c>
      <c r="B110" s="1013">
        <v>0.0</v>
      </c>
      <c r="C110" s="1014">
        <v>0.0</v>
      </c>
      <c r="D110" s="1014">
        <v>0.0</v>
      </c>
      <c r="E110" s="1014">
        <v>0.0</v>
      </c>
      <c r="F110" s="1014">
        <v>0.0</v>
      </c>
      <c r="G110" s="1015">
        <v>0.0</v>
      </c>
      <c r="H110" s="1016">
        <f t="shared" si="76"/>
        <v>0</v>
      </c>
      <c r="I110" s="1017">
        <f>(I109/61)</f>
        <v>0.5409836066</v>
      </c>
      <c r="J110" s="1025"/>
      <c r="K110" s="1012" t="s">
        <v>77</v>
      </c>
      <c r="L110" s="1013">
        <v>12.0</v>
      </c>
      <c r="M110" s="1018">
        <f>(L110-H110-H111)</f>
        <v>8</v>
      </c>
      <c r="N110" s="1014">
        <v>0.0</v>
      </c>
      <c r="O110" s="1019">
        <f t="shared" si="77"/>
        <v>8</v>
      </c>
      <c r="P110" s="1018"/>
      <c r="Q110" s="998"/>
      <c r="R110" s="998"/>
      <c r="S110" s="998"/>
      <c r="T110" s="998"/>
      <c r="U110" s="998"/>
      <c r="V110" s="998"/>
      <c r="W110" s="998"/>
      <c r="X110" s="998"/>
      <c r="Y110" s="998"/>
      <c r="Z110" s="998"/>
      <c r="AA110" s="998"/>
      <c r="AB110" s="998"/>
    </row>
    <row r="111">
      <c r="A111" s="1012" t="s">
        <v>78</v>
      </c>
      <c r="B111" s="1013">
        <v>2.0</v>
      </c>
      <c r="C111" s="1014">
        <v>1.0</v>
      </c>
      <c r="D111" s="1014">
        <v>0.0</v>
      </c>
      <c r="E111" s="1014">
        <v>0.0</v>
      </c>
      <c r="F111" s="1014">
        <v>0.0</v>
      </c>
      <c r="G111" s="1015">
        <v>1.0</v>
      </c>
      <c r="H111" s="1016">
        <f t="shared" si="76"/>
        <v>4</v>
      </c>
      <c r="I111" s="1019"/>
      <c r="J111" s="1025"/>
      <c r="K111" s="1012" t="s">
        <v>78</v>
      </c>
      <c r="L111" s="1018" t="s">
        <v>79</v>
      </c>
      <c r="M111" s="1019" t="s">
        <v>79</v>
      </c>
      <c r="N111" s="1014" t="s">
        <v>79</v>
      </c>
      <c r="O111" s="1019" t="s">
        <v>79</v>
      </c>
      <c r="P111" s="1018"/>
      <c r="Q111" s="998"/>
      <c r="R111" s="998"/>
      <c r="S111" s="998"/>
      <c r="T111" s="998"/>
      <c r="U111" s="998"/>
      <c r="V111" s="998"/>
      <c r="W111" s="998"/>
      <c r="X111" s="998"/>
      <c r="Y111" s="998"/>
      <c r="Z111" s="998"/>
      <c r="AA111" s="998"/>
      <c r="AB111" s="998"/>
    </row>
    <row r="112">
      <c r="A112" s="1021" t="s">
        <v>446</v>
      </c>
      <c r="B112" s="1013"/>
      <c r="C112" s="1014"/>
      <c r="D112" s="1014"/>
      <c r="E112" s="1014"/>
      <c r="F112" s="1014"/>
      <c r="G112" s="1015"/>
      <c r="H112" s="1016">
        <f>sum(B112:G112)</f>
        <v>0</v>
      </c>
      <c r="I112" s="1019"/>
      <c r="J112" s="1025"/>
      <c r="K112" s="1021" t="s">
        <v>446</v>
      </c>
      <c r="L112" s="1018"/>
      <c r="M112" s="1019">
        <f t="shared" ref="M112:M113" si="78">(L112-H112)</f>
        <v>0</v>
      </c>
      <c r="N112" s="1014">
        <v>10.0</v>
      </c>
      <c r="O112" s="1019">
        <f t="shared" ref="O112:O114" si="79">sum(M112,N112)</f>
        <v>10</v>
      </c>
      <c r="P112" s="1018"/>
      <c r="Q112" s="998"/>
      <c r="R112" s="998"/>
      <c r="S112" s="998"/>
      <c r="T112" s="998"/>
      <c r="U112" s="998"/>
      <c r="V112" s="998"/>
      <c r="W112" s="998"/>
      <c r="X112" s="998"/>
      <c r="Y112" s="998"/>
      <c r="Z112" s="998"/>
      <c r="AA112" s="998"/>
      <c r="AB112" s="998"/>
    </row>
    <row r="113">
      <c r="A113" s="1009" t="s">
        <v>108</v>
      </c>
      <c r="B113" s="1010">
        <v>5.0</v>
      </c>
      <c r="C113" s="1010">
        <v>13.0</v>
      </c>
      <c r="D113" s="1010">
        <v>14.0</v>
      </c>
      <c r="E113" s="1010">
        <v>12.0</v>
      </c>
      <c r="F113" s="1010">
        <v>10.0</v>
      </c>
      <c r="G113" s="1005">
        <v>0.0</v>
      </c>
      <c r="H113" s="1006">
        <f t="shared" ref="H113:H115" si="80">SUM(B113:G113)</f>
        <v>54</v>
      </c>
      <c r="I113" s="1007">
        <f>sum(H113:H116)</f>
        <v>66</v>
      </c>
      <c r="J113" s="1025"/>
      <c r="K113" s="1009" t="s">
        <v>108</v>
      </c>
      <c r="L113" s="1010">
        <v>70.0</v>
      </c>
      <c r="M113" s="1007">
        <f t="shared" si="78"/>
        <v>16</v>
      </c>
      <c r="N113" s="1005">
        <v>80.0</v>
      </c>
      <c r="O113" s="1007">
        <f t="shared" si="79"/>
        <v>96</v>
      </c>
      <c r="P113" s="1010"/>
      <c r="Q113" s="998"/>
      <c r="R113" s="998"/>
      <c r="S113" s="998"/>
      <c r="T113" s="998"/>
      <c r="U113" s="998"/>
      <c r="V113" s="998"/>
      <c r="W113" s="998"/>
      <c r="X113" s="998"/>
      <c r="Y113" s="998"/>
      <c r="Z113" s="998"/>
      <c r="AA113" s="998"/>
      <c r="AB113" s="998"/>
    </row>
    <row r="114">
      <c r="A114" s="1012" t="s">
        <v>77</v>
      </c>
      <c r="B114" s="1013">
        <v>0.0</v>
      </c>
      <c r="C114" s="1014">
        <v>1.0</v>
      </c>
      <c r="D114" s="1014">
        <v>0.0</v>
      </c>
      <c r="E114" s="1014">
        <v>0.0</v>
      </c>
      <c r="F114" s="1014">
        <v>0.0</v>
      </c>
      <c r="G114" s="1014">
        <v>0.0</v>
      </c>
      <c r="H114" s="1016">
        <f t="shared" si="80"/>
        <v>1</v>
      </c>
      <c r="I114" s="1017">
        <f>(I113/60)</f>
        <v>1.1</v>
      </c>
      <c r="J114" s="1025"/>
      <c r="K114" s="1012" t="s">
        <v>77</v>
      </c>
      <c r="L114" s="1013">
        <v>13.0</v>
      </c>
      <c r="M114" s="1018">
        <f>(L114-H114-H115)</f>
        <v>1</v>
      </c>
      <c r="N114" s="1014">
        <v>15.0</v>
      </c>
      <c r="O114" s="1019">
        <f t="shared" si="79"/>
        <v>16</v>
      </c>
      <c r="P114" s="1018"/>
      <c r="Q114" s="998"/>
      <c r="R114" s="998"/>
      <c r="S114" s="998"/>
      <c r="T114" s="998"/>
      <c r="U114" s="998"/>
      <c r="V114" s="998"/>
      <c r="W114" s="998"/>
      <c r="X114" s="998"/>
      <c r="Y114" s="998"/>
      <c r="Z114" s="998"/>
      <c r="AA114" s="998"/>
      <c r="AB114" s="998"/>
    </row>
    <row r="115">
      <c r="A115" s="1012" t="s">
        <v>78</v>
      </c>
      <c r="B115" s="1013">
        <v>0.0</v>
      </c>
      <c r="C115" s="1014">
        <v>2.0</v>
      </c>
      <c r="D115" s="1014">
        <v>5.0</v>
      </c>
      <c r="E115" s="1014">
        <v>2.0</v>
      </c>
      <c r="F115" s="1014">
        <v>2.0</v>
      </c>
      <c r="G115" s="1014">
        <v>0.0</v>
      </c>
      <c r="H115" s="1016">
        <f t="shared" si="80"/>
        <v>11</v>
      </c>
      <c r="I115" s="1019"/>
      <c r="J115" s="1025"/>
      <c r="K115" s="1012" t="s">
        <v>78</v>
      </c>
      <c r="L115" s="1018" t="s">
        <v>79</v>
      </c>
      <c r="M115" s="1019" t="s">
        <v>79</v>
      </c>
      <c r="N115" s="1014" t="s">
        <v>79</v>
      </c>
      <c r="O115" s="1019" t="s">
        <v>79</v>
      </c>
      <c r="P115" s="1018"/>
      <c r="Q115" s="998"/>
      <c r="R115" s="998"/>
      <c r="S115" s="998"/>
      <c r="T115" s="998"/>
      <c r="U115" s="998"/>
      <c r="V115" s="998"/>
      <c r="W115" s="998"/>
      <c r="X115" s="998"/>
      <c r="Y115" s="998"/>
      <c r="Z115" s="998"/>
      <c r="AA115" s="998"/>
      <c r="AB115" s="998"/>
    </row>
    <row r="116">
      <c r="A116" s="1021" t="s">
        <v>446</v>
      </c>
      <c r="B116" s="1013"/>
      <c r="C116" s="1014"/>
      <c r="D116" s="1014"/>
      <c r="E116" s="1014"/>
      <c r="F116" s="1014"/>
      <c r="G116" s="1014"/>
      <c r="H116" s="1016">
        <f>sum(B116:G116)</f>
        <v>0</v>
      </c>
      <c r="I116" s="1019"/>
      <c r="J116" s="1025"/>
      <c r="K116" s="1021" t="s">
        <v>446</v>
      </c>
      <c r="L116" s="1018"/>
      <c r="M116" s="1019">
        <f t="shared" ref="M116:M117" si="81">(L116-H116)</f>
        <v>0</v>
      </c>
      <c r="N116" s="1014">
        <v>5.0</v>
      </c>
      <c r="O116" s="1019">
        <f t="shared" ref="O116:O118" si="82">sum(M116,N116)</f>
        <v>5</v>
      </c>
      <c r="P116" s="1018"/>
      <c r="Q116" s="998"/>
      <c r="R116" s="998"/>
      <c r="S116" s="998"/>
      <c r="T116" s="998"/>
      <c r="U116" s="998"/>
      <c r="V116" s="998"/>
      <c r="W116" s="998"/>
      <c r="X116" s="998"/>
      <c r="Y116" s="998"/>
      <c r="Z116" s="998"/>
      <c r="AA116" s="998"/>
      <c r="AB116" s="998"/>
    </row>
    <row r="117">
      <c r="A117" s="1022" t="s">
        <v>111</v>
      </c>
      <c r="B117" s="1005">
        <v>2.0</v>
      </c>
      <c r="C117" s="1005">
        <v>0.0</v>
      </c>
      <c r="D117" s="1005">
        <v>6.0</v>
      </c>
      <c r="E117" s="1005">
        <v>4.0</v>
      </c>
      <c r="F117" s="1005">
        <v>3.0</v>
      </c>
      <c r="G117" s="1005">
        <v>0.0</v>
      </c>
      <c r="H117" s="1006">
        <f t="shared" ref="H117:H119" si="83">SUM(B117:G117)</f>
        <v>15</v>
      </c>
      <c r="I117" s="1007">
        <f>sum(H117:H120)</f>
        <v>21</v>
      </c>
      <c r="J117" s="1035"/>
      <c r="K117" s="1009" t="s">
        <v>111</v>
      </c>
      <c r="L117" s="1010">
        <v>59.0</v>
      </c>
      <c r="M117" s="1007">
        <f t="shared" si="81"/>
        <v>44</v>
      </c>
      <c r="N117" s="1005">
        <v>0.0</v>
      </c>
      <c r="O117" s="1007">
        <f t="shared" si="82"/>
        <v>44</v>
      </c>
      <c r="P117" s="1010"/>
      <c r="Q117" s="998"/>
      <c r="R117" s="998"/>
      <c r="S117" s="998"/>
      <c r="T117" s="998"/>
      <c r="U117" s="998"/>
      <c r="V117" s="998"/>
      <c r="W117" s="998"/>
      <c r="X117" s="998"/>
      <c r="Y117" s="998"/>
      <c r="Z117" s="998"/>
      <c r="AA117" s="998"/>
      <c r="AB117" s="998"/>
    </row>
    <row r="118">
      <c r="A118" s="1012" t="s">
        <v>77</v>
      </c>
      <c r="B118" s="1013">
        <v>0.0</v>
      </c>
      <c r="C118" s="1014">
        <v>0.0</v>
      </c>
      <c r="D118" s="1014">
        <v>0.0</v>
      </c>
      <c r="E118" s="1014">
        <v>0.0</v>
      </c>
      <c r="F118" s="1014">
        <v>0.0</v>
      </c>
      <c r="G118" s="1015">
        <v>0.0</v>
      </c>
      <c r="H118" s="1016">
        <f t="shared" si="83"/>
        <v>0</v>
      </c>
      <c r="I118" s="1017">
        <f>(I117/60)</f>
        <v>0.35</v>
      </c>
      <c r="J118" s="1035"/>
      <c r="K118" s="1012" t="s">
        <v>77</v>
      </c>
      <c r="L118" s="1013">
        <v>10.0</v>
      </c>
      <c r="M118" s="1018">
        <f>(L118-H118-H119)</f>
        <v>4</v>
      </c>
      <c r="N118" s="1014">
        <v>10.0</v>
      </c>
      <c r="O118" s="1019">
        <f t="shared" si="82"/>
        <v>14</v>
      </c>
      <c r="P118" s="1018"/>
      <c r="Q118" s="998"/>
      <c r="R118" s="998"/>
      <c r="S118" s="998"/>
      <c r="T118" s="998"/>
      <c r="U118" s="998"/>
      <c r="V118" s="998"/>
      <c r="W118" s="998"/>
      <c r="X118" s="998"/>
      <c r="Y118" s="998"/>
      <c r="Z118" s="998"/>
      <c r="AA118" s="998"/>
      <c r="AB118" s="998"/>
    </row>
    <row r="119">
      <c r="A119" s="1012" t="s">
        <v>78</v>
      </c>
      <c r="B119" s="1013">
        <v>2.0</v>
      </c>
      <c r="C119" s="1014">
        <v>2.0</v>
      </c>
      <c r="D119" s="1014">
        <v>1.0</v>
      </c>
      <c r="E119" s="1014">
        <v>1.0</v>
      </c>
      <c r="F119" s="1014">
        <v>0.0</v>
      </c>
      <c r="G119" s="1015">
        <v>0.0</v>
      </c>
      <c r="H119" s="1016">
        <f t="shared" si="83"/>
        <v>6</v>
      </c>
      <c r="I119" s="1019"/>
      <c r="J119" s="1035"/>
      <c r="K119" s="1012" t="s">
        <v>78</v>
      </c>
      <c r="L119" s="1018" t="s">
        <v>79</v>
      </c>
      <c r="M119" s="1019" t="s">
        <v>79</v>
      </c>
      <c r="N119" s="1014" t="s">
        <v>79</v>
      </c>
      <c r="O119" s="1019" t="s">
        <v>79</v>
      </c>
      <c r="P119" s="1018"/>
      <c r="Q119" s="998"/>
      <c r="R119" s="998"/>
      <c r="S119" s="998"/>
      <c r="T119" s="998"/>
      <c r="U119" s="998"/>
      <c r="V119" s="998"/>
      <c r="W119" s="998"/>
      <c r="X119" s="998"/>
      <c r="Y119" s="998"/>
      <c r="Z119" s="998"/>
      <c r="AA119" s="998"/>
      <c r="AB119" s="998"/>
    </row>
    <row r="120">
      <c r="A120" s="1021" t="s">
        <v>446</v>
      </c>
      <c r="B120" s="1013"/>
      <c r="C120" s="1014"/>
      <c r="D120" s="1014"/>
      <c r="E120" s="1014"/>
      <c r="F120" s="1014"/>
      <c r="G120" s="1015"/>
      <c r="H120" s="1016">
        <f>sum(B120:G120)</f>
        <v>0</v>
      </c>
      <c r="I120" s="1019"/>
      <c r="J120" s="1035"/>
      <c r="K120" s="1021" t="s">
        <v>446</v>
      </c>
      <c r="L120" s="1018"/>
      <c r="M120" s="1019">
        <f t="shared" ref="M120:M121" si="84">(L120-H120)</f>
        <v>0</v>
      </c>
      <c r="N120" s="1014">
        <v>5.0</v>
      </c>
      <c r="O120" s="1019">
        <f t="shared" ref="O120:O122" si="85">sum(M120,N120)</f>
        <v>5</v>
      </c>
      <c r="P120" s="1018"/>
      <c r="Q120" s="998"/>
      <c r="R120" s="998"/>
      <c r="S120" s="998"/>
      <c r="T120" s="998"/>
      <c r="U120" s="998"/>
      <c r="V120" s="998"/>
      <c r="W120" s="998"/>
      <c r="X120" s="998"/>
      <c r="Y120" s="998"/>
      <c r="Z120" s="998"/>
      <c r="AA120" s="998"/>
      <c r="AB120" s="998"/>
    </row>
    <row r="121">
      <c r="A121" s="1009" t="s">
        <v>244</v>
      </c>
      <c r="B121" s="1010">
        <v>2.0</v>
      </c>
      <c r="C121" s="1010">
        <v>4.0</v>
      </c>
      <c r="D121" s="1010">
        <v>0.0</v>
      </c>
      <c r="E121" s="1010">
        <v>5.0</v>
      </c>
      <c r="F121" s="1010">
        <v>1.0</v>
      </c>
      <c r="G121" s="1005">
        <v>3.0</v>
      </c>
      <c r="H121" s="1006">
        <f t="shared" ref="H121:H123" si="86">SUM(B121:G121)</f>
        <v>15</v>
      </c>
      <c r="I121" s="1007">
        <f>sum(H121:H124)</f>
        <v>17</v>
      </c>
      <c r="J121" s="1035"/>
      <c r="K121" s="1009" t="s">
        <v>244</v>
      </c>
      <c r="L121" s="1010">
        <v>36.0</v>
      </c>
      <c r="M121" s="1007">
        <f t="shared" si="84"/>
        <v>21</v>
      </c>
      <c r="N121" s="1005">
        <v>15.0</v>
      </c>
      <c r="O121" s="1007">
        <f t="shared" si="85"/>
        <v>36</v>
      </c>
      <c r="P121" s="1010"/>
      <c r="Q121" s="998"/>
      <c r="R121" s="998"/>
      <c r="S121" s="998"/>
      <c r="T121" s="998"/>
      <c r="U121" s="998"/>
      <c r="V121" s="998"/>
      <c r="W121" s="998"/>
      <c r="X121" s="998"/>
      <c r="Y121" s="998"/>
      <c r="Z121" s="998"/>
      <c r="AA121" s="998"/>
      <c r="AB121" s="998"/>
    </row>
    <row r="122">
      <c r="A122" s="1012" t="s">
        <v>77</v>
      </c>
      <c r="B122" s="1013">
        <v>1.0</v>
      </c>
      <c r="C122" s="1014">
        <v>0.0</v>
      </c>
      <c r="D122" s="1014">
        <v>0.0</v>
      </c>
      <c r="E122" s="1014">
        <v>0.0</v>
      </c>
      <c r="F122" s="1014">
        <v>0.0</v>
      </c>
      <c r="G122" s="1014">
        <v>0.0</v>
      </c>
      <c r="H122" s="1016">
        <f t="shared" si="86"/>
        <v>1</v>
      </c>
      <c r="I122" s="1017">
        <f>(I121/60)</f>
        <v>0.2833333333</v>
      </c>
      <c r="J122" s="1035"/>
      <c r="K122" s="1012" t="s">
        <v>77</v>
      </c>
      <c r="L122" s="1013">
        <v>4.0</v>
      </c>
      <c r="M122" s="1018">
        <f>(L122-H122-H123)</f>
        <v>2</v>
      </c>
      <c r="N122" s="1014">
        <v>0.0</v>
      </c>
      <c r="O122" s="1019">
        <f t="shared" si="85"/>
        <v>2</v>
      </c>
      <c r="P122" s="1018"/>
      <c r="Q122" s="998"/>
      <c r="R122" s="998"/>
      <c r="S122" s="998"/>
      <c r="T122" s="998"/>
      <c r="U122" s="998"/>
      <c r="V122" s="998"/>
      <c r="W122" s="998"/>
      <c r="X122" s="998"/>
      <c r="Y122" s="998"/>
      <c r="Z122" s="998"/>
      <c r="AA122" s="998"/>
      <c r="AB122" s="998"/>
    </row>
    <row r="123">
      <c r="A123" s="1012" t="s">
        <v>78</v>
      </c>
      <c r="B123" s="1013">
        <v>0.0</v>
      </c>
      <c r="C123" s="1014">
        <v>0.0</v>
      </c>
      <c r="D123" s="1014">
        <v>0.0</v>
      </c>
      <c r="E123" s="1014">
        <v>1.0</v>
      </c>
      <c r="F123" s="1014">
        <v>0.0</v>
      </c>
      <c r="G123" s="1014">
        <v>0.0</v>
      </c>
      <c r="H123" s="1016">
        <f t="shared" si="86"/>
        <v>1</v>
      </c>
      <c r="I123" s="1019"/>
      <c r="J123" s="1032"/>
      <c r="K123" s="1012" t="s">
        <v>78</v>
      </c>
      <c r="L123" s="1018" t="s">
        <v>79</v>
      </c>
      <c r="M123" s="1019" t="s">
        <v>79</v>
      </c>
      <c r="N123" s="1014" t="s">
        <v>79</v>
      </c>
      <c r="O123" s="1019" t="s">
        <v>79</v>
      </c>
      <c r="P123" s="1018"/>
      <c r="Q123" s="998"/>
      <c r="R123" s="998"/>
      <c r="S123" s="998"/>
      <c r="T123" s="998"/>
      <c r="U123" s="998"/>
      <c r="V123" s="998"/>
      <c r="W123" s="998"/>
      <c r="X123" s="998"/>
      <c r="Y123" s="998"/>
      <c r="Z123" s="998"/>
      <c r="AA123" s="998"/>
      <c r="AB123" s="998"/>
    </row>
    <row r="124">
      <c r="A124" s="1021" t="s">
        <v>446</v>
      </c>
      <c r="B124" s="1013"/>
      <c r="C124" s="1014"/>
      <c r="D124" s="1014"/>
      <c r="E124" s="1014"/>
      <c r="F124" s="1014"/>
      <c r="G124" s="1014"/>
      <c r="H124" s="1016">
        <f>sum(B124:G124)</f>
        <v>0</v>
      </c>
      <c r="I124" s="1019"/>
      <c r="J124" s="1032"/>
      <c r="K124" s="1021" t="s">
        <v>446</v>
      </c>
      <c r="L124" s="1018"/>
      <c r="M124" s="1019">
        <f t="shared" ref="M124:M125" si="87">(L124-H124)</f>
        <v>0</v>
      </c>
      <c r="N124" s="1014">
        <v>5.0</v>
      </c>
      <c r="O124" s="1019">
        <f t="shared" ref="O124:O126" si="88">sum(M124,N124)</f>
        <v>5</v>
      </c>
      <c r="P124" s="1018"/>
      <c r="Q124" s="998"/>
      <c r="R124" s="998"/>
      <c r="S124" s="998"/>
      <c r="T124" s="998"/>
      <c r="U124" s="998"/>
      <c r="V124" s="998"/>
      <c r="W124" s="998"/>
      <c r="X124" s="998"/>
      <c r="Y124" s="998"/>
      <c r="Z124" s="998"/>
      <c r="AA124" s="998"/>
      <c r="AB124" s="998"/>
    </row>
    <row r="125">
      <c r="A125" s="1036" t="s">
        <v>434</v>
      </c>
      <c r="B125" s="1005">
        <v>0.0</v>
      </c>
      <c r="C125" s="1005">
        <v>0.0</v>
      </c>
      <c r="D125" s="1005">
        <v>0.0</v>
      </c>
      <c r="E125" s="1005">
        <v>0.0</v>
      </c>
      <c r="F125" s="1005">
        <v>0.0</v>
      </c>
      <c r="G125" s="1005">
        <v>0.0</v>
      </c>
      <c r="H125" s="1006">
        <f t="shared" ref="H125:H127" si="89">SUM(B125:G125)</f>
        <v>0</v>
      </c>
      <c r="I125" s="1007">
        <f>sum(H125:H128)</f>
        <v>0</v>
      </c>
      <c r="J125" s="1025"/>
      <c r="K125" s="1027" t="s">
        <v>434</v>
      </c>
      <c r="L125" s="1010">
        <v>40.0</v>
      </c>
      <c r="M125" s="1007">
        <f t="shared" si="87"/>
        <v>40</v>
      </c>
      <c r="N125" s="1005"/>
      <c r="O125" s="1007">
        <f t="shared" si="88"/>
        <v>40</v>
      </c>
      <c r="P125" s="1010"/>
      <c r="Q125" s="998"/>
      <c r="R125" s="998"/>
      <c r="S125" s="998"/>
      <c r="T125" s="998"/>
      <c r="U125" s="998"/>
      <c r="V125" s="998"/>
      <c r="W125" s="998"/>
      <c r="X125" s="998"/>
      <c r="Y125" s="998"/>
      <c r="Z125" s="998"/>
      <c r="AA125" s="998"/>
      <c r="AB125" s="998"/>
    </row>
    <row r="126">
      <c r="A126" s="1012" t="s">
        <v>77</v>
      </c>
      <c r="B126" s="1013">
        <v>0.0</v>
      </c>
      <c r="C126" s="1014">
        <v>0.0</v>
      </c>
      <c r="D126" s="1014">
        <v>0.0</v>
      </c>
      <c r="E126" s="1014">
        <v>0.0</v>
      </c>
      <c r="F126" s="1014">
        <v>0.0</v>
      </c>
      <c r="G126" s="1015">
        <v>0.0</v>
      </c>
      <c r="H126" s="1016">
        <f t="shared" si="89"/>
        <v>0</v>
      </c>
      <c r="I126" s="1017">
        <f>(I125/60)</f>
        <v>0</v>
      </c>
      <c r="J126" s="1025"/>
      <c r="K126" s="1012" t="s">
        <v>77</v>
      </c>
      <c r="L126" s="1013">
        <v>5.0</v>
      </c>
      <c r="M126" s="1018">
        <f>(L126-H126-H127)</f>
        <v>5</v>
      </c>
      <c r="N126" s="1044"/>
      <c r="O126" s="1019">
        <f t="shared" si="88"/>
        <v>5</v>
      </c>
      <c r="P126" s="1045"/>
      <c r="Q126" s="998"/>
      <c r="R126" s="998"/>
      <c r="S126" s="998"/>
      <c r="T126" s="998"/>
      <c r="U126" s="998"/>
      <c r="V126" s="998"/>
      <c r="W126" s="998"/>
      <c r="X126" s="998"/>
      <c r="Y126" s="998"/>
      <c r="Z126" s="998"/>
      <c r="AA126" s="998"/>
      <c r="AB126" s="998"/>
    </row>
    <row r="127">
      <c r="A127" s="1012" t="s">
        <v>78</v>
      </c>
      <c r="B127" s="1013">
        <v>0.0</v>
      </c>
      <c r="C127" s="1014">
        <v>0.0</v>
      </c>
      <c r="D127" s="1014">
        <v>0.0</v>
      </c>
      <c r="E127" s="1014">
        <v>0.0</v>
      </c>
      <c r="F127" s="1014">
        <v>0.0</v>
      </c>
      <c r="G127" s="1015">
        <v>0.0</v>
      </c>
      <c r="H127" s="1016">
        <f t="shared" si="89"/>
        <v>0</v>
      </c>
      <c r="I127" s="1019"/>
      <c r="J127" s="1025"/>
      <c r="K127" s="1012" t="s">
        <v>78</v>
      </c>
      <c r="L127" s="1018" t="s">
        <v>79</v>
      </c>
      <c r="M127" s="1019" t="s">
        <v>79</v>
      </c>
      <c r="N127" s="1044" t="s">
        <v>79</v>
      </c>
      <c r="O127" s="1019" t="s">
        <v>79</v>
      </c>
      <c r="P127" s="1046"/>
      <c r="Q127" s="998"/>
      <c r="R127" s="998"/>
      <c r="S127" s="998"/>
      <c r="T127" s="998"/>
      <c r="U127" s="998"/>
      <c r="V127" s="998"/>
      <c r="W127" s="998"/>
      <c r="X127" s="998"/>
      <c r="Y127" s="998"/>
      <c r="Z127" s="998"/>
      <c r="AA127" s="998"/>
      <c r="AB127" s="998"/>
    </row>
    <row r="128">
      <c r="A128" s="1021" t="s">
        <v>446</v>
      </c>
      <c r="B128" s="1013"/>
      <c r="C128" s="1014"/>
      <c r="D128" s="1014"/>
      <c r="E128" s="1014"/>
      <c r="F128" s="1014"/>
      <c r="G128" s="1015"/>
      <c r="H128" s="1016">
        <f>sum(B128:G128)</f>
        <v>0</v>
      </c>
      <c r="I128" s="1019"/>
      <c r="J128" s="1025"/>
      <c r="K128" s="1021" t="s">
        <v>446</v>
      </c>
      <c r="L128" s="1018"/>
      <c r="M128" s="1019">
        <f>(L128-H128)</f>
        <v>0</v>
      </c>
      <c r="N128" s="1044"/>
      <c r="O128" s="1019">
        <f>sum(M128,N128)</f>
        <v>0</v>
      </c>
      <c r="P128" s="1046"/>
      <c r="Q128" s="998"/>
      <c r="R128" s="998"/>
      <c r="S128" s="998"/>
      <c r="T128" s="998"/>
      <c r="U128" s="998"/>
      <c r="V128" s="998"/>
      <c r="W128" s="998"/>
      <c r="X128" s="998"/>
      <c r="Y128" s="998"/>
      <c r="Z128" s="998"/>
      <c r="AA128" s="998"/>
      <c r="AB128" s="998"/>
    </row>
    <row r="129">
      <c r="A129" s="1040" t="s">
        <v>116</v>
      </c>
      <c r="B129" s="1003">
        <f t="shared" ref="B129:G129" si="90"> SUM(B130:B149)</f>
        <v>42</v>
      </c>
      <c r="C129" s="1003">
        <f t="shared" si="90"/>
        <v>34</v>
      </c>
      <c r="D129" s="1003">
        <f t="shared" si="90"/>
        <v>51</v>
      </c>
      <c r="E129" s="1003">
        <f t="shared" si="90"/>
        <v>48</v>
      </c>
      <c r="F129" s="1003">
        <f t="shared" si="90"/>
        <v>44</v>
      </c>
      <c r="G129" s="1003">
        <f t="shared" si="90"/>
        <v>1</v>
      </c>
      <c r="H129" s="1003">
        <f> SUM(H130:H148)</f>
        <v>220</v>
      </c>
      <c r="I129" s="1003"/>
      <c r="J129" s="996"/>
      <c r="K129" s="1040" t="s">
        <v>116</v>
      </c>
      <c r="L129" s="1033"/>
      <c r="M129" s="1033"/>
      <c r="N129" s="1033"/>
      <c r="O129" s="1033"/>
      <c r="P129" s="1033"/>
      <c r="Q129" s="998"/>
      <c r="R129" s="998"/>
      <c r="S129" s="998"/>
      <c r="T129" s="998"/>
      <c r="U129" s="998"/>
      <c r="V129" s="998"/>
      <c r="W129" s="998"/>
      <c r="X129" s="998"/>
      <c r="Y129" s="998"/>
      <c r="Z129" s="998"/>
      <c r="AA129" s="998"/>
      <c r="AB129" s="998"/>
    </row>
    <row r="130">
      <c r="A130" s="1034" t="s">
        <v>113</v>
      </c>
      <c r="B130" s="1005">
        <v>11.0</v>
      </c>
      <c r="C130" s="1005">
        <v>14.0</v>
      </c>
      <c r="D130" s="1005">
        <v>16.0</v>
      </c>
      <c r="E130" s="1005">
        <v>18.0</v>
      </c>
      <c r="F130" s="1005">
        <v>17.0</v>
      </c>
      <c r="G130" s="1005">
        <v>0.0</v>
      </c>
      <c r="H130" s="1006">
        <f t="shared" ref="H130:H132" si="91">SUM(B130:G130)</f>
        <v>76</v>
      </c>
      <c r="I130" s="1007">
        <f>sum(H130:H133)</f>
        <v>85</v>
      </c>
      <c r="J130" s="1020"/>
      <c r="K130" s="1009" t="s">
        <v>113</v>
      </c>
      <c r="L130" s="1010">
        <v>116.0</v>
      </c>
      <c r="M130" s="1007">
        <f>(L130-H130)</f>
        <v>40</v>
      </c>
      <c r="N130" s="1005">
        <v>80.0</v>
      </c>
      <c r="O130" s="1007">
        <f t="shared" ref="O130:O131" si="92">sum(M130,N130)</f>
        <v>120</v>
      </c>
      <c r="P130" s="1010"/>
      <c r="Q130" s="1026"/>
      <c r="R130" s="998"/>
      <c r="S130" s="998"/>
      <c r="T130" s="998"/>
      <c r="U130" s="998"/>
      <c r="V130" s="998"/>
      <c r="W130" s="998"/>
      <c r="X130" s="998"/>
      <c r="Y130" s="998"/>
      <c r="Z130" s="998"/>
      <c r="AA130" s="998"/>
      <c r="AB130" s="998"/>
    </row>
    <row r="131">
      <c r="A131" s="1012" t="s">
        <v>77</v>
      </c>
      <c r="B131" s="1013">
        <v>0.0</v>
      </c>
      <c r="C131" s="1014">
        <v>0.0</v>
      </c>
      <c r="D131" s="1014">
        <v>0.0</v>
      </c>
      <c r="E131" s="1014">
        <v>0.0</v>
      </c>
      <c r="F131" s="1014">
        <v>0.0</v>
      </c>
      <c r="G131" s="1015">
        <v>0.0</v>
      </c>
      <c r="H131" s="1016">
        <f t="shared" si="91"/>
        <v>0</v>
      </c>
      <c r="I131" s="1017">
        <f>(I130/61)</f>
        <v>1.393442623</v>
      </c>
      <c r="J131" s="1020"/>
      <c r="K131" s="1012" t="s">
        <v>77</v>
      </c>
      <c r="L131" s="1013">
        <v>17.0</v>
      </c>
      <c r="M131" s="1018">
        <f>(L131-H131-H132)</f>
        <v>8</v>
      </c>
      <c r="N131" s="1014">
        <v>6.0</v>
      </c>
      <c r="O131" s="1019">
        <f t="shared" si="92"/>
        <v>14</v>
      </c>
      <c r="P131" s="1019"/>
      <c r="Q131" s="998"/>
      <c r="R131" s="998"/>
      <c r="S131" s="998"/>
      <c r="T131" s="998"/>
      <c r="U131" s="998"/>
      <c r="V131" s="998"/>
      <c r="W131" s="998"/>
      <c r="X131" s="998"/>
      <c r="Y131" s="998"/>
      <c r="Z131" s="998"/>
      <c r="AA131" s="998"/>
      <c r="AB131" s="998"/>
    </row>
    <row r="132">
      <c r="A132" s="1012" t="s">
        <v>78</v>
      </c>
      <c r="B132" s="1013">
        <v>1.0</v>
      </c>
      <c r="C132" s="1014">
        <v>1.0</v>
      </c>
      <c r="D132" s="1014">
        <v>3.0</v>
      </c>
      <c r="E132" s="1014">
        <v>3.0</v>
      </c>
      <c r="F132" s="1014">
        <v>1.0</v>
      </c>
      <c r="G132" s="1015">
        <v>0.0</v>
      </c>
      <c r="H132" s="1016">
        <f t="shared" si="91"/>
        <v>9</v>
      </c>
      <c r="I132" s="1019"/>
      <c r="J132" s="1020"/>
      <c r="K132" s="1012" t="s">
        <v>78</v>
      </c>
      <c r="L132" s="1018" t="s">
        <v>79</v>
      </c>
      <c r="M132" s="1019" t="s">
        <v>79</v>
      </c>
      <c r="N132" s="1028" t="s">
        <v>79</v>
      </c>
      <c r="O132" s="1019" t="s">
        <v>79</v>
      </c>
      <c r="P132" s="1019"/>
      <c r="Q132" s="998"/>
      <c r="R132" s="998"/>
      <c r="S132" s="998"/>
      <c r="T132" s="998"/>
      <c r="U132" s="998"/>
      <c r="V132" s="998"/>
      <c r="W132" s="998"/>
      <c r="X132" s="998"/>
      <c r="Y132" s="998"/>
      <c r="Z132" s="998"/>
      <c r="AA132" s="998"/>
      <c r="AB132" s="998"/>
    </row>
    <row r="133">
      <c r="A133" s="1021" t="s">
        <v>446</v>
      </c>
      <c r="B133" s="1013"/>
      <c r="C133" s="1014"/>
      <c r="D133" s="1014"/>
      <c r="E133" s="1014"/>
      <c r="F133" s="1014"/>
      <c r="G133" s="1015"/>
      <c r="H133" s="1016">
        <f>sum(B133:G133)</f>
        <v>0</v>
      </c>
      <c r="I133" s="1019"/>
      <c r="J133" s="1020"/>
      <c r="K133" s="1021" t="s">
        <v>446</v>
      </c>
      <c r="L133" s="1018"/>
      <c r="M133" s="1019">
        <f t="shared" ref="M133:M134" si="93">(L133-H133)</f>
        <v>0</v>
      </c>
      <c r="N133" s="1028">
        <v>5.0</v>
      </c>
      <c r="O133" s="1019">
        <f t="shared" ref="O133:O135" si="94">sum(M133,N133)</f>
        <v>5</v>
      </c>
      <c r="P133" s="1019"/>
      <c r="Q133" s="998"/>
      <c r="R133" s="998"/>
      <c r="S133" s="998"/>
      <c r="T133" s="998"/>
      <c r="U133" s="998"/>
      <c r="V133" s="998"/>
      <c r="W133" s="998"/>
      <c r="X133" s="998"/>
      <c r="Y133" s="998"/>
      <c r="Z133" s="998"/>
      <c r="AA133" s="998"/>
      <c r="AB133" s="998"/>
    </row>
    <row r="134">
      <c r="A134" s="1009" t="s">
        <v>115</v>
      </c>
      <c r="B134" s="1010">
        <v>10.0</v>
      </c>
      <c r="C134" s="1010">
        <v>4.0</v>
      </c>
      <c r="D134" s="1010">
        <v>14.0</v>
      </c>
      <c r="E134" s="1010">
        <v>16.0</v>
      </c>
      <c r="F134" s="1010">
        <v>10.0</v>
      </c>
      <c r="G134" s="1005">
        <v>0.0</v>
      </c>
      <c r="H134" s="1006">
        <f t="shared" ref="H134:H136" si="95">SUM(B134:G134)</f>
        <v>54</v>
      </c>
      <c r="I134" s="1007">
        <f>sum(H134:H137)</f>
        <v>59</v>
      </c>
      <c r="J134" s="1025"/>
      <c r="K134" s="1009" t="s">
        <v>115</v>
      </c>
      <c r="L134" s="1010">
        <v>58.0</v>
      </c>
      <c r="M134" s="1007">
        <f t="shared" si="93"/>
        <v>4</v>
      </c>
      <c r="N134" s="1005">
        <v>65.0</v>
      </c>
      <c r="O134" s="1007">
        <f t="shared" si="94"/>
        <v>69</v>
      </c>
      <c r="P134" s="1010"/>
      <c r="Q134" s="998"/>
      <c r="R134" s="998"/>
      <c r="S134" s="998"/>
      <c r="T134" s="998"/>
      <c r="U134" s="998"/>
      <c r="V134" s="998"/>
      <c r="W134" s="998"/>
      <c r="X134" s="998"/>
      <c r="Y134" s="998"/>
      <c r="Z134" s="998"/>
      <c r="AA134" s="998"/>
      <c r="AB134" s="998"/>
    </row>
    <row r="135">
      <c r="A135" s="1012" t="s">
        <v>77</v>
      </c>
      <c r="B135" s="1013">
        <v>0.0</v>
      </c>
      <c r="C135" s="1014">
        <v>0.0</v>
      </c>
      <c r="D135" s="1014">
        <v>0.0</v>
      </c>
      <c r="E135" s="1014">
        <v>0.0</v>
      </c>
      <c r="F135" s="1014">
        <v>0.0</v>
      </c>
      <c r="G135" s="1014">
        <v>0.0</v>
      </c>
      <c r="H135" s="1016">
        <f t="shared" si="95"/>
        <v>0</v>
      </c>
      <c r="I135" s="1017">
        <f>(I134/60)</f>
        <v>0.9833333333</v>
      </c>
      <c r="J135" s="1025"/>
      <c r="K135" s="1012" t="s">
        <v>77</v>
      </c>
      <c r="L135" s="1013">
        <v>6.0</v>
      </c>
      <c r="M135" s="1018">
        <f>(L135-H135-H136)</f>
        <v>1</v>
      </c>
      <c r="N135" s="1050">
        <v>5.0</v>
      </c>
      <c r="O135" s="1019">
        <f t="shared" si="94"/>
        <v>6</v>
      </c>
      <c r="P135" s="1051"/>
      <c r="Q135" s="998"/>
      <c r="R135" s="998"/>
      <c r="S135" s="998"/>
      <c r="T135" s="998"/>
      <c r="U135" s="998"/>
      <c r="V135" s="998"/>
      <c r="W135" s="998"/>
      <c r="X135" s="998"/>
      <c r="Y135" s="998"/>
      <c r="Z135" s="998"/>
      <c r="AA135" s="998"/>
      <c r="AB135" s="998"/>
    </row>
    <row r="136">
      <c r="A136" s="1012" t="s">
        <v>78</v>
      </c>
      <c r="B136" s="1013">
        <v>1.0</v>
      </c>
      <c r="C136" s="1014">
        <v>1.0</v>
      </c>
      <c r="D136" s="1014">
        <v>1.0</v>
      </c>
      <c r="E136" s="1014">
        <v>0.0</v>
      </c>
      <c r="F136" s="1014">
        <v>2.0</v>
      </c>
      <c r="G136" s="1014">
        <v>0.0</v>
      </c>
      <c r="H136" s="1016">
        <f t="shared" si="95"/>
        <v>5</v>
      </c>
      <c r="I136" s="1019"/>
      <c r="J136" s="1025"/>
      <c r="K136" s="1012" t="s">
        <v>78</v>
      </c>
      <c r="L136" s="1018" t="s">
        <v>79</v>
      </c>
      <c r="M136" s="1019" t="s">
        <v>79</v>
      </c>
      <c r="N136" s="1014" t="s">
        <v>79</v>
      </c>
      <c r="O136" s="1019" t="s">
        <v>79</v>
      </c>
      <c r="P136" s="1051"/>
      <c r="Q136" s="998"/>
      <c r="R136" s="998"/>
      <c r="S136" s="998"/>
      <c r="T136" s="998"/>
      <c r="U136" s="998"/>
      <c r="V136" s="998"/>
      <c r="W136" s="998"/>
      <c r="X136" s="998"/>
      <c r="Y136" s="998"/>
      <c r="Z136" s="998"/>
      <c r="AA136" s="998"/>
      <c r="AB136" s="998"/>
    </row>
    <row r="137">
      <c r="A137" s="1021" t="s">
        <v>446</v>
      </c>
      <c r="B137" s="1013"/>
      <c r="C137" s="1014"/>
      <c r="D137" s="1014"/>
      <c r="E137" s="1014"/>
      <c r="F137" s="1014"/>
      <c r="G137" s="1014"/>
      <c r="H137" s="1016">
        <f>sum(B137:G137)</f>
        <v>0</v>
      </c>
      <c r="I137" s="1019"/>
      <c r="J137" s="1025"/>
      <c r="K137" s="1021" t="s">
        <v>446</v>
      </c>
      <c r="L137" s="1018"/>
      <c r="M137" s="1019">
        <f t="shared" ref="M137:M138" si="96">(L137-H137)</f>
        <v>0</v>
      </c>
      <c r="N137" s="1014">
        <v>5.0</v>
      </c>
      <c r="O137" s="1019">
        <f t="shared" ref="O137:O139" si="97">sum(M137,N137)</f>
        <v>5</v>
      </c>
      <c r="P137" s="1051"/>
      <c r="Q137" s="998"/>
      <c r="R137" s="998"/>
      <c r="S137" s="998"/>
      <c r="T137" s="998"/>
      <c r="U137" s="998"/>
      <c r="V137" s="998"/>
      <c r="W137" s="998"/>
      <c r="X137" s="998"/>
      <c r="Y137" s="998"/>
      <c r="Z137" s="998"/>
      <c r="AA137" s="998"/>
      <c r="AB137" s="998"/>
    </row>
    <row r="138">
      <c r="A138" s="1009" t="s">
        <v>240</v>
      </c>
      <c r="B138" s="1005">
        <v>8.0</v>
      </c>
      <c r="C138" s="1005">
        <v>2.0</v>
      </c>
      <c r="D138" s="1005">
        <v>4.0</v>
      </c>
      <c r="E138" s="1005">
        <v>1.0</v>
      </c>
      <c r="F138" s="1005">
        <v>5.0</v>
      </c>
      <c r="G138" s="1005">
        <v>0.0</v>
      </c>
      <c r="H138" s="1006">
        <f t="shared" ref="H138:H140" si="98">SUM(B138:G138)</f>
        <v>20</v>
      </c>
      <c r="I138" s="1007">
        <f>sum(H138:H141)</f>
        <v>24</v>
      </c>
      <c r="J138" s="1025"/>
      <c r="K138" s="1009" t="s">
        <v>240</v>
      </c>
      <c r="L138" s="1010">
        <v>60.0</v>
      </c>
      <c r="M138" s="1007">
        <f t="shared" si="96"/>
        <v>40</v>
      </c>
      <c r="N138" s="1005">
        <v>20.0</v>
      </c>
      <c r="O138" s="1007">
        <f t="shared" si="97"/>
        <v>60</v>
      </c>
      <c r="P138" s="1010"/>
      <c r="Q138" s="998"/>
      <c r="R138" s="998"/>
      <c r="S138" s="998"/>
      <c r="T138" s="998"/>
      <c r="U138" s="998"/>
      <c r="V138" s="998"/>
      <c r="W138" s="998"/>
      <c r="X138" s="998"/>
      <c r="Y138" s="998"/>
      <c r="Z138" s="998"/>
      <c r="AA138" s="998"/>
      <c r="AB138" s="998"/>
    </row>
    <row r="139">
      <c r="A139" s="1012" t="s">
        <v>77</v>
      </c>
      <c r="B139" s="1013">
        <v>0.0</v>
      </c>
      <c r="C139" s="1014">
        <v>0.0</v>
      </c>
      <c r="D139" s="1014">
        <v>0.0</v>
      </c>
      <c r="E139" s="1014">
        <v>0.0</v>
      </c>
      <c r="F139" s="1014">
        <v>0.0</v>
      </c>
      <c r="G139" s="1015">
        <v>0.0</v>
      </c>
      <c r="H139" s="1016">
        <f t="shared" si="98"/>
        <v>0</v>
      </c>
      <c r="I139" s="1017">
        <f>(I138/60)</f>
        <v>0.4</v>
      </c>
      <c r="J139" s="1025"/>
      <c r="K139" s="1012" t="s">
        <v>77</v>
      </c>
      <c r="L139" s="1013">
        <v>4.0</v>
      </c>
      <c r="M139" s="1018">
        <f>(L139-H139-H140)</f>
        <v>0</v>
      </c>
      <c r="N139" s="1014">
        <v>0.0</v>
      </c>
      <c r="O139" s="1019">
        <f t="shared" si="97"/>
        <v>0</v>
      </c>
      <c r="P139" s="1018"/>
      <c r="Q139" s="1011" t="s">
        <v>363</v>
      </c>
      <c r="R139" s="998"/>
      <c r="S139" s="998"/>
      <c r="T139" s="998"/>
      <c r="U139" s="998"/>
      <c r="V139" s="998"/>
      <c r="W139" s="998"/>
      <c r="X139" s="998"/>
      <c r="Y139" s="998"/>
      <c r="Z139" s="998"/>
      <c r="AA139" s="998"/>
      <c r="AB139" s="998"/>
    </row>
    <row r="140">
      <c r="A140" s="1012" t="s">
        <v>78</v>
      </c>
      <c r="B140" s="1013">
        <v>4.0</v>
      </c>
      <c r="C140" s="1014">
        <v>0.0</v>
      </c>
      <c r="D140" s="1014">
        <v>0.0</v>
      </c>
      <c r="E140" s="1014">
        <v>0.0</v>
      </c>
      <c r="F140" s="1014">
        <v>0.0</v>
      </c>
      <c r="G140" s="1015">
        <v>0.0</v>
      </c>
      <c r="H140" s="1016">
        <f t="shared" si="98"/>
        <v>4</v>
      </c>
      <c r="I140" s="1019"/>
      <c r="J140" s="1025"/>
      <c r="K140" s="1012" t="s">
        <v>78</v>
      </c>
      <c r="L140" s="1018" t="s">
        <v>79</v>
      </c>
      <c r="M140" s="1019" t="s">
        <v>79</v>
      </c>
      <c r="N140" s="1014" t="s">
        <v>79</v>
      </c>
      <c r="O140" s="1019" t="s">
        <v>79</v>
      </c>
      <c r="P140" s="1018"/>
      <c r="Q140" s="998"/>
      <c r="R140" s="998"/>
      <c r="S140" s="998"/>
      <c r="T140" s="998"/>
      <c r="U140" s="998"/>
      <c r="V140" s="998"/>
      <c r="W140" s="998"/>
      <c r="X140" s="998"/>
      <c r="Y140" s="998"/>
      <c r="Z140" s="998"/>
      <c r="AA140" s="998"/>
      <c r="AB140" s="998"/>
    </row>
    <row r="141">
      <c r="A141" s="1021" t="s">
        <v>446</v>
      </c>
      <c r="B141" s="1013"/>
      <c r="C141" s="1014"/>
      <c r="D141" s="1014"/>
      <c r="E141" s="1014"/>
      <c r="F141" s="1014"/>
      <c r="G141" s="1015"/>
      <c r="H141" s="1016">
        <f>sum(B141:G141)</f>
        <v>0</v>
      </c>
      <c r="I141" s="1019"/>
      <c r="J141" s="1025"/>
      <c r="K141" s="1021" t="s">
        <v>446</v>
      </c>
      <c r="L141" s="1018"/>
      <c r="M141" s="1019">
        <f t="shared" ref="M141:M142" si="99">(L141-H141)</f>
        <v>0</v>
      </c>
      <c r="N141" s="1014">
        <v>5.0</v>
      </c>
      <c r="O141" s="1019">
        <f t="shared" ref="O141:O143" si="100">sum(M141,N141)</f>
        <v>5</v>
      </c>
      <c r="P141" s="1018"/>
      <c r="Q141" s="998"/>
      <c r="R141" s="998"/>
      <c r="S141" s="998"/>
      <c r="T141" s="998"/>
      <c r="U141" s="998"/>
      <c r="V141" s="998"/>
      <c r="W141" s="998"/>
      <c r="X141" s="998"/>
      <c r="Y141" s="998"/>
      <c r="Z141" s="998"/>
      <c r="AA141" s="998"/>
      <c r="AB141" s="998"/>
    </row>
    <row r="142">
      <c r="A142" s="1009" t="s">
        <v>14</v>
      </c>
      <c r="B142" s="1010">
        <v>3.0</v>
      </c>
      <c r="C142" s="1010">
        <v>3.0</v>
      </c>
      <c r="D142" s="1010">
        <v>4.0</v>
      </c>
      <c r="E142" s="1010">
        <v>4.0</v>
      </c>
      <c r="F142" s="1010">
        <v>2.0</v>
      </c>
      <c r="G142" s="1005">
        <v>1.0</v>
      </c>
      <c r="H142" s="1006">
        <f t="shared" ref="H142:H144" si="101">SUM(B142:G142)</f>
        <v>17</v>
      </c>
      <c r="I142" s="1007">
        <f>sum(H142:H145)</f>
        <v>17</v>
      </c>
      <c r="J142" s="1025"/>
      <c r="K142" s="1009" t="s">
        <v>14</v>
      </c>
      <c r="L142" s="1010">
        <v>36.0</v>
      </c>
      <c r="M142" s="1007">
        <f t="shared" si="99"/>
        <v>19</v>
      </c>
      <c r="N142" s="1005">
        <v>15.0</v>
      </c>
      <c r="O142" s="1007">
        <f t="shared" si="100"/>
        <v>34</v>
      </c>
      <c r="P142" s="1007"/>
      <c r="Q142" s="1026" t="s">
        <v>100</v>
      </c>
      <c r="R142" s="998"/>
      <c r="S142" s="998"/>
      <c r="T142" s="998"/>
      <c r="U142" s="998"/>
      <c r="V142" s="998"/>
      <c r="W142" s="998"/>
      <c r="X142" s="998"/>
      <c r="Y142" s="998"/>
      <c r="Z142" s="998"/>
      <c r="AA142" s="998"/>
      <c r="AB142" s="998"/>
    </row>
    <row r="143">
      <c r="A143" s="1012" t="s">
        <v>77</v>
      </c>
      <c r="B143" s="1013">
        <v>0.0</v>
      </c>
      <c r="C143" s="1014">
        <v>0.0</v>
      </c>
      <c r="D143" s="1014">
        <v>0.0</v>
      </c>
      <c r="E143" s="1014">
        <v>0.0</v>
      </c>
      <c r="F143" s="1014">
        <v>0.0</v>
      </c>
      <c r="G143" s="1014">
        <v>0.0</v>
      </c>
      <c r="H143" s="1016">
        <f t="shared" si="101"/>
        <v>0</v>
      </c>
      <c r="I143" s="1017">
        <f>(I142/60)</f>
        <v>0.2833333333</v>
      </c>
      <c r="J143" s="1025"/>
      <c r="K143" s="1012" t="s">
        <v>77</v>
      </c>
      <c r="L143" s="1013">
        <v>3.0</v>
      </c>
      <c r="M143" s="1018">
        <f>(L143-H143-H144)</f>
        <v>3</v>
      </c>
      <c r="N143" s="1014">
        <v>0.0</v>
      </c>
      <c r="O143" s="1019">
        <f t="shared" si="100"/>
        <v>3</v>
      </c>
      <c r="P143" s="1018"/>
      <c r="Q143" s="998"/>
      <c r="R143" s="998"/>
      <c r="S143" s="998"/>
      <c r="T143" s="998"/>
      <c r="U143" s="998"/>
      <c r="V143" s="998"/>
      <c r="W143" s="998"/>
      <c r="X143" s="998"/>
      <c r="Y143" s="998"/>
      <c r="Z143" s="998"/>
      <c r="AA143" s="998"/>
      <c r="AB143" s="998"/>
    </row>
    <row r="144">
      <c r="A144" s="1012" t="s">
        <v>78</v>
      </c>
      <c r="B144" s="1013">
        <v>0.0</v>
      </c>
      <c r="C144" s="1014">
        <v>0.0</v>
      </c>
      <c r="D144" s="1014">
        <v>0.0</v>
      </c>
      <c r="E144" s="1014">
        <v>0.0</v>
      </c>
      <c r="F144" s="1014">
        <v>0.0</v>
      </c>
      <c r="G144" s="1014">
        <v>0.0</v>
      </c>
      <c r="H144" s="1016">
        <f t="shared" si="101"/>
        <v>0</v>
      </c>
      <c r="I144" s="1019"/>
      <c r="J144" s="1025"/>
      <c r="K144" s="1012" t="s">
        <v>78</v>
      </c>
      <c r="L144" s="1018" t="s">
        <v>79</v>
      </c>
      <c r="M144" s="1019" t="s">
        <v>79</v>
      </c>
      <c r="N144" s="1014" t="s">
        <v>79</v>
      </c>
      <c r="O144" s="1019" t="s">
        <v>79</v>
      </c>
      <c r="P144" s="1018"/>
      <c r="Q144" s="998"/>
      <c r="R144" s="998"/>
      <c r="S144" s="998"/>
      <c r="T144" s="998"/>
      <c r="U144" s="998"/>
      <c r="V144" s="998"/>
      <c r="W144" s="998"/>
      <c r="X144" s="998"/>
      <c r="Y144" s="998"/>
      <c r="Z144" s="998"/>
      <c r="AA144" s="998"/>
      <c r="AB144" s="998"/>
    </row>
    <row r="145">
      <c r="A145" s="1021" t="s">
        <v>446</v>
      </c>
      <c r="B145" s="1013"/>
      <c r="C145" s="1014"/>
      <c r="D145" s="1014"/>
      <c r="E145" s="1014"/>
      <c r="F145" s="1014"/>
      <c r="G145" s="1014"/>
      <c r="H145" s="1016">
        <f>sum(B145:G145)</f>
        <v>0</v>
      </c>
      <c r="I145" s="1019"/>
      <c r="J145" s="1025"/>
      <c r="K145" s="1021" t="s">
        <v>446</v>
      </c>
      <c r="L145" s="1018"/>
      <c r="M145" s="1019">
        <f t="shared" ref="M145:M146" si="102">(L145-H145)</f>
        <v>0</v>
      </c>
      <c r="N145" s="1014">
        <v>3.0</v>
      </c>
      <c r="O145" s="1019">
        <f t="shared" ref="O145:O147" si="103">sum(M145,N145)</f>
        <v>3</v>
      </c>
      <c r="P145" s="1018"/>
      <c r="Q145" s="998"/>
      <c r="R145" s="998"/>
      <c r="S145" s="998"/>
      <c r="T145" s="998"/>
      <c r="U145" s="998"/>
      <c r="V145" s="998"/>
      <c r="W145" s="998"/>
      <c r="X145" s="998"/>
      <c r="Y145" s="998"/>
      <c r="Z145" s="998"/>
      <c r="AA145" s="998"/>
      <c r="AB145" s="998"/>
    </row>
    <row r="146">
      <c r="A146" s="1009" t="s">
        <v>120</v>
      </c>
      <c r="B146" s="1005">
        <v>4.0</v>
      </c>
      <c r="C146" s="1005">
        <v>4.0</v>
      </c>
      <c r="D146" s="1005">
        <v>5.0</v>
      </c>
      <c r="E146" s="1005">
        <v>3.0</v>
      </c>
      <c r="F146" s="1005">
        <v>4.0</v>
      </c>
      <c r="G146" s="1005">
        <v>0.0</v>
      </c>
      <c r="H146" s="1006">
        <f t="shared" ref="H146:H148" si="104">SUM(B146:G146)</f>
        <v>20</v>
      </c>
      <c r="I146" s="1007">
        <f>sum(H146:H149)</f>
        <v>35</v>
      </c>
      <c r="J146" s="1035"/>
      <c r="K146" s="1009" t="s">
        <v>120</v>
      </c>
      <c r="L146" s="1010">
        <v>41.0</v>
      </c>
      <c r="M146" s="1007">
        <f t="shared" si="102"/>
        <v>21</v>
      </c>
      <c r="N146" s="1005">
        <v>20.0</v>
      </c>
      <c r="O146" s="1007">
        <f t="shared" si="103"/>
        <v>41</v>
      </c>
      <c r="P146" s="1010"/>
      <c r="Q146" s="998"/>
      <c r="R146" s="998"/>
      <c r="S146" s="998"/>
      <c r="T146" s="998"/>
      <c r="U146" s="998"/>
      <c r="V146" s="998"/>
      <c r="W146" s="998"/>
      <c r="X146" s="998"/>
      <c r="Y146" s="998"/>
      <c r="Z146" s="998"/>
      <c r="AA146" s="998"/>
      <c r="AB146" s="998"/>
    </row>
    <row r="147">
      <c r="A147" s="1012" t="s">
        <v>77</v>
      </c>
      <c r="B147" s="1013">
        <v>0.0</v>
      </c>
      <c r="C147" s="1014">
        <v>0.0</v>
      </c>
      <c r="D147" s="1014">
        <v>0.0</v>
      </c>
      <c r="E147" s="1014">
        <v>0.0</v>
      </c>
      <c r="F147" s="1014">
        <v>0.0</v>
      </c>
      <c r="G147" s="1015">
        <v>0.0</v>
      </c>
      <c r="H147" s="1016">
        <f t="shared" si="104"/>
        <v>0</v>
      </c>
      <c r="I147" s="1017">
        <f>(I146/60)</f>
        <v>0.5833333333</v>
      </c>
      <c r="J147" s="1035"/>
      <c r="K147" s="1012" t="s">
        <v>77</v>
      </c>
      <c r="L147" s="1013">
        <v>15.0</v>
      </c>
      <c r="M147" s="1018">
        <f>(L147-H147-H148)</f>
        <v>0</v>
      </c>
      <c r="N147" s="1014">
        <v>15.0</v>
      </c>
      <c r="O147" s="1019">
        <f t="shared" si="103"/>
        <v>15</v>
      </c>
      <c r="P147" s="1018"/>
      <c r="Q147" s="998"/>
      <c r="R147" s="998"/>
      <c r="S147" s="998"/>
      <c r="T147" s="998"/>
      <c r="U147" s="998"/>
      <c r="V147" s="998"/>
      <c r="W147" s="998"/>
      <c r="X147" s="998"/>
      <c r="Y147" s="998"/>
      <c r="Z147" s="998"/>
      <c r="AA147" s="998"/>
      <c r="AB147" s="998"/>
    </row>
    <row r="148">
      <c r="A148" s="1012" t="s">
        <v>78</v>
      </c>
      <c r="B148" s="1013">
        <v>0.0</v>
      </c>
      <c r="C148" s="1014">
        <v>5.0</v>
      </c>
      <c r="D148" s="1014">
        <v>4.0</v>
      </c>
      <c r="E148" s="1014">
        <v>3.0</v>
      </c>
      <c r="F148" s="1014">
        <v>3.0</v>
      </c>
      <c r="G148" s="1015">
        <v>0.0</v>
      </c>
      <c r="H148" s="1016">
        <f t="shared" si="104"/>
        <v>15</v>
      </c>
      <c r="I148" s="1019"/>
      <c r="J148" s="1023"/>
      <c r="K148" s="1012" t="s">
        <v>78</v>
      </c>
      <c r="L148" s="1018" t="s">
        <v>79</v>
      </c>
      <c r="M148" s="1019" t="s">
        <v>79</v>
      </c>
      <c r="N148" s="1014" t="s">
        <v>79</v>
      </c>
      <c r="O148" s="1019" t="s">
        <v>79</v>
      </c>
      <c r="P148" s="1018"/>
      <c r="Q148" s="998"/>
      <c r="R148" s="998"/>
      <c r="S148" s="998"/>
      <c r="T148" s="998"/>
      <c r="U148" s="998"/>
      <c r="V148" s="998"/>
      <c r="W148" s="998"/>
      <c r="X148" s="998"/>
      <c r="Y148" s="998"/>
      <c r="Z148" s="998"/>
      <c r="AA148" s="998"/>
      <c r="AB148" s="998"/>
    </row>
    <row r="149">
      <c r="A149" s="1021" t="s">
        <v>446</v>
      </c>
      <c r="B149" s="1013"/>
      <c r="C149" s="1014"/>
      <c r="D149" s="1014"/>
      <c r="E149" s="1014"/>
      <c r="F149" s="1014"/>
      <c r="G149" s="1015"/>
      <c r="H149" s="1016">
        <f>sum(B149:G149)</f>
        <v>0</v>
      </c>
      <c r="I149" s="1019"/>
      <c r="J149" s="1023"/>
      <c r="K149" s="1021" t="s">
        <v>446</v>
      </c>
      <c r="L149" s="1018"/>
      <c r="M149" s="1019">
        <f>(L149-H149)</f>
        <v>0</v>
      </c>
      <c r="N149" s="1014">
        <v>5.0</v>
      </c>
      <c r="O149" s="1019">
        <f>sum(M149,N149)</f>
        <v>5</v>
      </c>
      <c r="P149" s="1018"/>
      <c r="Q149" s="998"/>
      <c r="R149" s="998"/>
      <c r="S149" s="998"/>
      <c r="T149" s="998"/>
      <c r="U149" s="998"/>
      <c r="V149" s="998"/>
      <c r="W149" s="998"/>
      <c r="X149" s="998"/>
      <c r="Y149" s="998"/>
      <c r="Z149" s="998"/>
      <c r="AA149" s="998"/>
      <c r="AB149" s="998"/>
    </row>
    <row r="150">
      <c r="A150" s="1040"/>
      <c r="B150" s="1033"/>
      <c r="C150" s="1033"/>
      <c r="D150" s="1033"/>
      <c r="E150" s="1033"/>
      <c r="F150" s="1033"/>
      <c r="G150" s="1033"/>
      <c r="H150" s="1033"/>
      <c r="I150" s="1033"/>
      <c r="J150" s="996"/>
      <c r="K150" s="1040"/>
      <c r="L150" s="1033"/>
      <c r="M150" s="1033"/>
      <c r="N150" s="1033"/>
      <c r="O150" s="1033"/>
      <c r="P150" s="1003"/>
      <c r="Q150" s="998"/>
      <c r="R150" s="998"/>
      <c r="S150" s="998"/>
      <c r="T150" s="998"/>
      <c r="U150" s="998"/>
      <c r="V150" s="998"/>
      <c r="W150" s="998"/>
      <c r="X150" s="998"/>
      <c r="Y150" s="998"/>
      <c r="Z150" s="998"/>
      <c r="AA150" s="998"/>
      <c r="AB150" s="998"/>
    </row>
    <row r="151">
      <c r="A151" s="1052" t="s">
        <v>121</v>
      </c>
      <c r="B151" s="1001">
        <f t="shared" ref="B151:G151" si="105">SUM(B4,B8,B12,B16,B20 ,B25,B29,B33,B37, B41,B46, B50, B54, B58, B62, B67,B71,B75, B79, B83, B88, B92,B96, B100, B104, B109,B113,B117,B121,B125,B130,B134, B138, B142, B146)</f>
        <v>242</v>
      </c>
      <c r="C151" s="1001">
        <f t="shared" si="105"/>
        <v>217</v>
      </c>
      <c r="D151" s="1001">
        <f t="shared" si="105"/>
        <v>228</v>
      </c>
      <c r="E151" s="1001">
        <f t="shared" si="105"/>
        <v>222</v>
      </c>
      <c r="F151" s="1001">
        <f t="shared" si="105"/>
        <v>219</v>
      </c>
      <c r="G151" s="1001">
        <f t="shared" si="105"/>
        <v>37</v>
      </c>
      <c r="H151" s="1053">
        <f t="shared" ref="H151:H154" si="108">sum(B151:G151)</f>
        <v>1165</v>
      </c>
      <c r="I151" s="1054"/>
      <c r="J151" s="996"/>
      <c r="K151" s="1001" t="s">
        <v>121</v>
      </c>
      <c r="L151" s="1001">
        <f t="shared" ref="L151:O151" si="106">SUM(L4,L8,L12,L16,L20 ,L25,L29,L33,L37, L41,L46, L50, L54, L58, L62, L67,L71,L75, L79, L83, L88, L92,L96, L100, L104, L109,L113,L117,L121,L125,L130,L134, L138, L142, L146)</f>
        <v>2100</v>
      </c>
      <c r="M151" s="1001">
        <f t="shared" si="106"/>
        <v>935</v>
      </c>
      <c r="N151" s="1001">
        <f t="shared" si="106"/>
        <v>1120</v>
      </c>
      <c r="O151" s="1001">
        <f t="shared" si="106"/>
        <v>2055</v>
      </c>
      <c r="P151" s="1001"/>
      <c r="Q151" s="998"/>
      <c r="R151" s="998"/>
      <c r="S151" s="998"/>
      <c r="T151" s="998"/>
      <c r="U151" s="998"/>
      <c r="V151" s="998"/>
      <c r="W151" s="998"/>
      <c r="X151" s="998"/>
      <c r="Y151" s="998"/>
      <c r="Z151" s="998"/>
      <c r="AA151" s="998"/>
      <c r="AB151" s="998"/>
    </row>
    <row r="152">
      <c r="A152" s="1052" t="s">
        <v>77</v>
      </c>
      <c r="B152" s="1001">
        <f t="shared" ref="B152:G152" si="107">SUM(B5,B9,B13,B17,B21 ,B26,B30,B34,B38, B42,B47, B51, B55, B59, B63, B68,B72,B76, B80, B84, B89, B93,B97, B101, B105, B110,B114,B118,B122,B126,B131,B135, B139, B143, B147)</f>
        <v>3</v>
      </c>
      <c r="C152" s="1001">
        <f t="shared" si="107"/>
        <v>17</v>
      </c>
      <c r="D152" s="1001">
        <f t="shared" si="107"/>
        <v>5</v>
      </c>
      <c r="E152" s="1001">
        <f t="shared" si="107"/>
        <v>4</v>
      </c>
      <c r="F152" s="1001">
        <f t="shared" si="107"/>
        <v>4</v>
      </c>
      <c r="G152" s="1001">
        <f t="shared" si="107"/>
        <v>1</v>
      </c>
      <c r="H152" s="1053">
        <f t="shared" si="108"/>
        <v>34</v>
      </c>
      <c r="I152" s="1054"/>
      <c r="J152" s="996"/>
      <c r="K152" s="1001" t="s">
        <v>77</v>
      </c>
      <c r="L152" s="1001">
        <f t="shared" ref="L152:M152" si="109">SUM(L5,L9,L13,L17,L21 ,L26,L30,L34,L38, L42,L47, L51, L55, L59, L63, L68,L72,L76, L80, L84, L89, L93,L97, L101, L105, L110,L114,L118,L122,L126,L131,L135, L139, L143, L147)</f>
        <v>443</v>
      </c>
      <c r="M152" s="1001">
        <f t="shared" si="109"/>
        <v>122</v>
      </c>
      <c r="N152" s="1001">
        <f>SUM(N5,N9,N13,N17,N21,N26,N30,N34,N38,N42,N47,N51,N55,N59,N63,N68,N72,N76,N80,N84,N89,N93,N97,N101,N105,N110,N114,N118,N122,N126,N131,N135,N139,N143,N147,)</f>
        <v>248</v>
      </c>
      <c r="O152" s="1001">
        <f t="shared" ref="O152:O154" si="112">SUM(O5,O9,O13,O17,O21 ,O26,O30,O34,O38, O42,O47, O51, O55, O59, O63, O68,O72,O76, O80, O84, O89, O93,O97, O101, O105, O110,O114,O118,O122,O126,O131,O135, O139, O143, O147)</f>
        <v>370</v>
      </c>
      <c r="P152" s="1001"/>
      <c r="Q152" s="998"/>
      <c r="R152" s="998"/>
      <c r="S152" s="998"/>
      <c r="T152" s="998"/>
      <c r="U152" s="998"/>
      <c r="V152" s="998"/>
      <c r="W152" s="998"/>
      <c r="X152" s="998"/>
      <c r="Y152" s="998"/>
      <c r="Z152" s="998"/>
      <c r="AA152" s="998"/>
      <c r="AB152" s="998"/>
    </row>
    <row r="153">
      <c r="A153" s="1052" t="s">
        <v>78</v>
      </c>
      <c r="B153" s="1001">
        <f t="shared" ref="B153:G153" si="110">SUM(B6,B10,B14,B18,B22 ,B27,B31,B35,B39, B43,B48, B52, B56, B60, B64, B69,B73,B77, B81, B85, B90, B94,B98, B102, B106, B111,B115,B119,B123,B127,B132,B136, B140, B144, B148)</f>
        <v>47</v>
      </c>
      <c r="C153" s="1001">
        <f t="shared" si="110"/>
        <v>100</v>
      </c>
      <c r="D153" s="1001">
        <f t="shared" si="110"/>
        <v>59</v>
      </c>
      <c r="E153" s="1001">
        <f t="shared" si="110"/>
        <v>48</v>
      </c>
      <c r="F153" s="1001">
        <f t="shared" si="110"/>
        <v>31</v>
      </c>
      <c r="G153" s="1001">
        <f t="shared" si="110"/>
        <v>2</v>
      </c>
      <c r="H153" s="1053">
        <f t="shared" si="108"/>
        <v>287</v>
      </c>
      <c r="I153" s="1054"/>
      <c r="J153" s="996"/>
      <c r="K153" s="1001" t="s">
        <v>78</v>
      </c>
      <c r="L153" s="1001">
        <f t="shared" ref="L153:M153" si="111">SUM(L6,L10,L14,L18,L22 ,L27,L31,L35,L39, L43,L48, L52, L56, L60, L64, L69,L73,L77, L81, L85, L90, L94,L98, L102, L106, L111,L115,L119,L123,L127,L132,L136, L140, L144, L148)</f>
        <v>0</v>
      </c>
      <c r="M153" s="1001">
        <f t="shared" si="111"/>
        <v>0</v>
      </c>
      <c r="N153" s="1001">
        <f>SUM(N6,N10,N14,,N22 ,N27,N31,N35,N39, N43,N48, N52, N56, N60, N64, N69,N73,N77, N81, N85, N90, N94,N98, N102, N106, N111,N115,N119,N123,N127,,N136, N140, N144, N148)</f>
        <v>0</v>
      </c>
      <c r="O153" s="1001">
        <f t="shared" si="112"/>
        <v>0</v>
      </c>
      <c r="P153" s="1001"/>
      <c r="Q153" s="998"/>
      <c r="R153" s="998"/>
      <c r="S153" s="998"/>
      <c r="T153" s="998"/>
      <c r="U153" s="998"/>
      <c r="V153" s="998"/>
      <c r="W153" s="998"/>
      <c r="X153" s="998"/>
      <c r="Y153" s="998"/>
      <c r="Z153" s="998"/>
      <c r="AA153" s="998"/>
      <c r="AB153" s="998"/>
    </row>
    <row r="154">
      <c r="A154" s="1055" t="s">
        <v>446</v>
      </c>
      <c r="B154" s="1001"/>
      <c r="C154" s="1001"/>
      <c r="D154" s="1001"/>
      <c r="E154" s="1001"/>
      <c r="F154" s="1001"/>
      <c r="G154" s="1001"/>
      <c r="H154" s="1053">
        <f t="shared" si="108"/>
        <v>0</v>
      </c>
      <c r="I154" s="1054"/>
      <c r="J154" s="996"/>
      <c r="K154" s="1056" t="s">
        <v>446</v>
      </c>
      <c r="L154" s="1001">
        <f t="shared" ref="L154:M154" si="113">SUM(L7,L11,L15,L19,L23 ,L28,L32,L36,L40, L44,L49, L53, L57, L61, L65, L70,L74,L78, L82, L86, L91, L95,L99, L103, L107, L112,L116,L120,L124,L128,L133,L137, L141, L145, L149)</f>
        <v>0</v>
      </c>
      <c r="M154" s="1001">
        <f t="shared" si="113"/>
        <v>0</v>
      </c>
      <c r="N154" s="1001">
        <f>SUM(N7,N11,N15,N19,N23,N28,N32,N36,N40,N44,N49,N53,N57,N61,N65,N70,N74,N78,N82,N86,N91,N95,N99,N103,N107,N112,N116,N120,N124,N128,N133,N137,N141,N145,N149,)</f>
        <v>135</v>
      </c>
      <c r="O154" s="1001">
        <f t="shared" si="112"/>
        <v>135</v>
      </c>
      <c r="P154" s="1001"/>
      <c r="Q154" s="998"/>
      <c r="R154" s="998"/>
      <c r="S154" s="998"/>
      <c r="T154" s="998"/>
      <c r="U154" s="998"/>
      <c r="V154" s="998"/>
      <c r="W154" s="998"/>
      <c r="X154" s="998"/>
      <c r="Y154" s="998"/>
      <c r="Z154" s="998"/>
      <c r="AA154" s="998"/>
      <c r="AB154" s="998"/>
    </row>
    <row r="155">
      <c r="A155" s="1040" t="s">
        <v>9</v>
      </c>
      <c r="B155" s="1003">
        <f t="shared" ref="B155:H155" si="114">sum(B151:B154)</f>
        <v>292</v>
      </c>
      <c r="C155" s="1003">
        <f t="shared" si="114"/>
        <v>334</v>
      </c>
      <c r="D155" s="1003">
        <f t="shared" si="114"/>
        <v>292</v>
      </c>
      <c r="E155" s="1003">
        <f t="shared" si="114"/>
        <v>274</v>
      </c>
      <c r="F155" s="1003">
        <f t="shared" si="114"/>
        <v>254</v>
      </c>
      <c r="G155" s="1003">
        <f t="shared" si="114"/>
        <v>40</v>
      </c>
      <c r="H155" s="1003">
        <f t="shared" si="114"/>
        <v>1486</v>
      </c>
      <c r="I155" s="1033"/>
      <c r="J155" s="996"/>
      <c r="K155" s="1003" t="s">
        <v>9</v>
      </c>
      <c r="L155" s="1003">
        <f t="shared" ref="L155:O155" si="115">sum(L151:L154)</f>
        <v>2543</v>
      </c>
      <c r="M155" s="1003">
        <f t="shared" si="115"/>
        <v>1057</v>
      </c>
      <c r="N155" s="1003">
        <f t="shared" si="115"/>
        <v>1503</v>
      </c>
      <c r="O155" s="1003">
        <f t="shared" si="115"/>
        <v>2560</v>
      </c>
      <c r="P155" s="1003"/>
      <c r="Q155" s="998"/>
      <c r="R155" s="998"/>
      <c r="S155" s="998"/>
      <c r="T155" s="998"/>
      <c r="U155" s="998"/>
      <c r="V155" s="998"/>
      <c r="W155" s="998"/>
      <c r="X155" s="998"/>
      <c r="Y155" s="998"/>
      <c r="Z155" s="998"/>
      <c r="AA155" s="998"/>
      <c r="AB155" s="998"/>
    </row>
    <row r="156">
      <c r="A156" s="1057"/>
      <c r="B156" s="1057"/>
      <c r="C156" s="1057"/>
      <c r="D156" s="1057"/>
      <c r="E156" s="1057"/>
      <c r="F156" s="1057"/>
      <c r="G156" s="1057"/>
      <c r="H156" s="1057"/>
      <c r="I156" s="998"/>
      <c r="J156" s="1058"/>
      <c r="K156" s="1026" t="s">
        <v>449</v>
      </c>
      <c r="L156" s="998"/>
      <c r="M156" s="998"/>
      <c r="N156" s="1026">
        <v>40.0</v>
      </c>
      <c r="O156" s="998"/>
      <c r="P156" s="998"/>
      <c r="Q156" s="998"/>
      <c r="R156" s="998"/>
      <c r="S156" s="998"/>
      <c r="T156" s="998"/>
      <c r="U156" s="998"/>
      <c r="V156" s="998"/>
      <c r="W156" s="998"/>
      <c r="X156" s="998"/>
      <c r="Y156" s="998"/>
      <c r="Z156" s="998"/>
      <c r="AA156" s="998"/>
      <c r="AB156" s="998"/>
    </row>
    <row r="157">
      <c r="A157" s="1040" t="s">
        <v>123</v>
      </c>
      <c r="B157" s="1003" t="s">
        <v>2</v>
      </c>
      <c r="C157" s="1003" t="s">
        <v>2</v>
      </c>
      <c r="D157" s="1003" t="s">
        <v>2</v>
      </c>
      <c r="E157" s="1003" t="s">
        <v>2</v>
      </c>
      <c r="F157" s="1003" t="s">
        <v>2</v>
      </c>
      <c r="G157" s="1003" t="s">
        <v>2</v>
      </c>
      <c r="H157" s="1003" t="s">
        <v>9</v>
      </c>
      <c r="I157" s="998"/>
      <c r="J157" s="1058"/>
      <c r="K157" s="998"/>
      <c r="L157" s="998"/>
      <c r="M157" s="998"/>
      <c r="N157" s="1026">
        <v>5.0</v>
      </c>
      <c r="O157" s="998"/>
      <c r="P157" s="998"/>
      <c r="Q157" s="998"/>
      <c r="R157" s="998"/>
      <c r="S157" s="998"/>
      <c r="T157" s="998"/>
      <c r="U157" s="998"/>
      <c r="V157" s="998"/>
      <c r="W157" s="998"/>
      <c r="X157" s="998"/>
      <c r="Y157" s="998"/>
      <c r="Z157" s="998"/>
      <c r="AA157" s="998"/>
      <c r="AB157" s="998"/>
    </row>
    <row r="158">
      <c r="A158" s="1052" t="s">
        <v>124</v>
      </c>
      <c r="B158" s="1001">
        <f t="shared" ref="B158:H158" si="116">sum(B152:B153)</f>
        <v>50</v>
      </c>
      <c r="C158" s="1001">
        <f t="shared" si="116"/>
        <v>117</v>
      </c>
      <c r="D158" s="1001">
        <f t="shared" si="116"/>
        <v>64</v>
      </c>
      <c r="E158" s="1001">
        <f t="shared" si="116"/>
        <v>52</v>
      </c>
      <c r="F158" s="1001">
        <f t="shared" si="116"/>
        <v>35</v>
      </c>
      <c r="G158" s="1001">
        <f t="shared" si="116"/>
        <v>3</v>
      </c>
      <c r="H158" s="1001">
        <f t="shared" si="116"/>
        <v>321</v>
      </c>
      <c r="I158" s="998"/>
      <c r="J158" s="1058"/>
      <c r="K158" s="998"/>
      <c r="L158" s="998"/>
      <c r="M158" s="998"/>
      <c r="N158" s="998"/>
      <c r="O158" s="998"/>
      <c r="P158" s="998"/>
      <c r="Q158" s="998"/>
      <c r="R158" s="998"/>
      <c r="S158" s="998"/>
      <c r="T158" s="998"/>
      <c r="U158" s="998"/>
      <c r="V158" s="998"/>
      <c r="W158" s="998"/>
      <c r="X158" s="998"/>
      <c r="Y158" s="998"/>
      <c r="Z158" s="998"/>
      <c r="AA158" s="998"/>
      <c r="AB158" s="998"/>
    </row>
    <row r="159">
      <c r="A159" s="1059" t="s">
        <v>126</v>
      </c>
      <c r="B159" s="1060">
        <f t="shared" ref="B159:H159" si="117">(B158*22.5)</f>
        <v>1125</v>
      </c>
      <c r="C159" s="1060">
        <f t="shared" si="117"/>
        <v>2632.5</v>
      </c>
      <c r="D159" s="1060">
        <f t="shared" si="117"/>
        <v>1440</v>
      </c>
      <c r="E159" s="1060">
        <f t="shared" si="117"/>
        <v>1170</v>
      </c>
      <c r="F159" s="1060">
        <f t="shared" si="117"/>
        <v>787.5</v>
      </c>
      <c r="G159" s="1060">
        <f t="shared" si="117"/>
        <v>67.5</v>
      </c>
      <c r="H159" s="1060">
        <f t="shared" si="117"/>
        <v>7222.5</v>
      </c>
      <c r="I159" s="1061"/>
      <c r="J159" s="1062"/>
      <c r="K159" s="997"/>
      <c r="L159" s="997"/>
      <c r="M159" s="997"/>
      <c r="N159" s="997"/>
      <c r="O159" s="997"/>
      <c r="P159" s="997"/>
      <c r="Q159" s="997"/>
      <c r="R159" s="997"/>
      <c r="S159" s="997"/>
      <c r="T159" s="997"/>
      <c r="U159" s="997"/>
      <c r="V159" s="997"/>
      <c r="W159" s="997"/>
      <c r="X159" s="997"/>
      <c r="Y159" s="997"/>
      <c r="Z159" s="997"/>
      <c r="AA159" s="997"/>
      <c r="AB159" s="997"/>
    </row>
    <row r="160">
      <c r="A160" s="997"/>
      <c r="B160" s="1061"/>
      <c r="C160" s="1061"/>
      <c r="D160" s="1061"/>
      <c r="E160" s="1061"/>
      <c r="F160" s="1061"/>
      <c r="G160" s="1063"/>
      <c r="H160" s="1064"/>
      <c r="I160" s="1061"/>
      <c r="J160" s="1062"/>
      <c r="K160" s="997"/>
      <c r="L160" s="997"/>
      <c r="M160" s="997"/>
      <c r="N160" s="997"/>
      <c r="O160" s="997"/>
      <c r="P160" s="997"/>
      <c r="Q160" s="997"/>
      <c r="R160" s="997"/>
      <c r="S160" s="997"/>
      <c r="T160" s="997"/>
      <c r="U160" s="997"/>
      <c r="V160" s="997"/>
      <c r="W160" s="997"/>
      <c r="X160" s="997"/>
      <c r="Y160" s="997"/>
      <c r="Z160" s="997"/>
      <c r="AA160" s="997"/>
      <c r="AB160" s="997"/>
    </row>
    <row r="161">
      <c r="A161" s="997"/>
      <c r="B161" s="1061"/>
      <c r="C161" s="1061"/>
      <c r="D161" s="1061"/>
      <c r="E161" s="1061"/>
      <c r="F161" s="1065"/>
      <c r="G161" s="1066" t="s">
        <v>35</v>
      </c>
      <c r="H161" s="1067" t="s">
        <v>36</v>
      </c>
      <c r="I161" s="1061"/>
      <c r="J161" s="1062"/>
      <c r="K161" s="997"/>
      <c r="L161" s="997"/>
      <c r="M161" s="997"/>
      <c r="N161" s="997"/>
      <c r="O161" s="997"/>
      <c r="P161" s="997"/>
      <c r="Q161" s="997"/>
      <c r="R161" s="997"/>
      <c r="S161" s="997"/>
      <c r="T161" s="997"/>
      <c r="U161" s="997"/>
      <c r="V161" s="997"/>
      <c r="W161" s="997"/>
      <c r="X161" s="997"/>
      <c r="Y161" s="997"/>
      <c r="Z161" s="997"/>
      <c r="AA161" s="997"/>
      <c r="AB161" s="997"/>
    </row>
    <row r="162">
      <c r="A162" s="997"/>
      <c r="B162" s="1061"/>
      <c r="C162" s="1061"/>
      <c r="D162" s="1061"/>
      <c r="E162" s="1061"/>
      <c r="F162" s="1065"/>
      <c r="G162" s="1068" t="s">
        <v>450</v>
      </c>
      <c r="H162" s="1069">
        <f>(H155)</f>
        <v>1486</v>
      </c>
      <c r="I162" s="1061"/>
      <c r="J162" s="1062"/>
      <c r="K162" s="997"/>
      <c r="L162" s="997"/>
      <c r="M162" s="997"/>
      <c r="N162" s="997"/>
      <c r="O162" s="997"/>
      <c r="P162" s="997"/>
      <c r="Q162" s="997"/>
      <c r="R162" s="997"/>
      <c r="S162" s="997"/>
      <c r="T162" s="997"/>
      <c r="U162" s="997"/>
      <c r="V162" s="997"/>
      <c r="W162" s="997"/>
      <c r="X162" s="997"/>
      <c r="Y162" s="997"/>
      <c r="Z162" s="997"/>
      <c r="AA162" s="997"/>
      <c r="AB162" s="997"/>
    </row>
    <row r="163">
      <c r="A163" s="997"/>
      <c r="B163" s="1061"/>
      <c r="C163" s="1061"/>
      <c r="D163" s="1061"/>
      <c r="E163" s="1061"/>
      <c r="F163" s="1065"/>
      <c r="G163" s="1066" t="s">
        <v>9</v>
      </c>
      <c r="H163" s="1070">
        <f>SUM(H162)</f>
        <v>1486</v>
      </c>
      <c r="I163" s="1061"/>
      <c r="J163" s="1062"/>
      <c r="K163" s="997"/>
      <c r="L163" s="997"/>
      <c r="M163" s="997"/>
      <c r="N163" s="997"/>
      <c r="O163" s="997"/>
      <c r="P163" s="997"/>
      <c r="Q163" s="997"/>
      <c r="R163" s="997"/>
      <c r="S163" s="997"/>
      <c r="T163" s="997"/>
      <c r="U163" s="997"/>
      <c r="V163" s="997"/>
      <c r="W163" s="997"/>
      <c r="X163" s="997"/>
      <c r="Y163" s="997"/>
      <c r="Z163" s="997"/>
      <c r="AA163" s="997"/>
      <c r="AB163" s="997"/>
    </row>
    <row r="164">
      <c r="A164" s="997"/>
      <c r="B164" s="1061"/>
      <c r="C164" s="1061"/>
      <c r="D164" s="1061"/>
      <c r="E164" s="1061"/>
      <c r="F164" s="1061"/>
      <c r="G164" s="1063"/>
      <c r="H164" s="1064"/>
      <c r="I164" s="1063"/>
      <c r="J164" s="1062"/>
      <c r="K164" s="997"/>
      <c r="L164" s="997"/>
      <c r="M164" s="997"/>
      <c r="N164" s="997"/>
      <c r="O164" s="997"/>
      <c r="P164" s="997"/>
      <c r="Q164" s="997"/>
      <c r="R164" s="997"/>
      <c r="S164" s="997"/>
      <c r="T164" s="997"/>
      <c r="U164" s="997"/>
      <c r="V164" s="997"/>
      <c r="W164" s="997"/>
      <c r="X164" s="997"/>
      <c r="Y164" s="997"/>
      <c r="Z164" s="997"/>
      <c r="AA164" s="997"/>
      <c r="AB164" s="997"/>
    </row>
    <row r="165">
      <c r="A165" s="997"/>
      <c r="B165" s="1061"/>
      <c r="C165" s="1061"/>
      <c r="D165" s="1061"/>
      <c r="E165" s="1061"/>
      <c r="F165" s="1065"/>
      <c r="G165" s="1071" t="s">
        <v>131</v>
      </c>
      <c r="H165" s="1072">
        <f>(7000-H163)</f>
        <v>5514</v>
      </c>
      <c r="I165" s="1073">
        <f>(H163/7000)</f>
        <v>0.2122857143</v>
      </c>
      <c r="J165" s="1062"/>
      <c r="K165" s="997"/>
      <c r="L165" s="997"/>
      <c r="M165" s="997"/>
      <c r="N165" s="997"/>
      <c r="O165" s="997"/>
      <c r="P165" s="997"/>
      <c r="Q165" s="997"/>
      <c r="R165" s="997"/>
      <c r="S165" s="997"/>
      <c r="T165" s="997"/>
      <c r="U165" s="997"/>
      <c r="V165" s="997"/>
      <c r="W165" s="997"/>
      <c r="X165" s="997"/>
      <c r="Y165" s="997"/>
      <c r="Z165" s="997"/>
      <c r="AA165" s="997"/>
      <c r="AB165" s="997"/>
    </row>
    <row r="166">
      <c r="A166" s="1049"/>
      <c r="B166" s="1049"/>
      <c r="C166" s="1049"/>
      <c r="D166" s="1049"/>
      <c r="E166" s="1049"/>
      <c r="F166" s="1049"/>
      <c r="G166" s="1049"/>
      <c r="H166" s="1049"/>
      <c r="I166" s="1049"/>
      <c r="J166" s="1074"/>
      <c r="K166" s="1049"/>
      <c r="L166" s="1049"/>
      <c r="M166" s="1049"/>
      <c r="N166" s="1049"/>
      <c r="O166" s="1049"/>
      <c r="P166" s="1049"/>
      <c r="Q166" s="1049"/>
      <c r="R166" s="1049"/>
      <c r="S166" s="1049"/>
      <c r="T166" s="1049"/>
      <c r="U166" s="1049"/>
      <c r="V166" s="1049"/>
      <c r="W166" s="1049"/>
      <c r="X166" s="1049"/>
      <c r="Y166" s="1049"/>
      <c r="Z166" s="1049"/>
      <c r="AA166" s="1049"/>
      <c r="AB166" s="1049"/>
    </row>
    <row r="167">
      <c r="A167" s="993" t="s">
        <v>443</v>
      </c>
      <c r="B167" s="994">
        <v>2.0</v>
      </c>
      <c r="C167" s="994">
        <v>3.0</v>
      </c>
      <c r="D167" s="994">
        <v>4.0</v>
      </c>
      <c r="E167" s="994">
        <v>5.0</v>
      </c>
      <c r="F167" s="994">
        <v>6.0</v>
      </c>
      <c r="G167" s="994">
        <v>7.0</v>
      </c>
      <c r="H167" s="995"/>
      <c r="I167" s="995"/>
      <c r="J167" s="996"/>
      <c r="K167" s="993" t="s">
        <v>443</v>
      </c>
      <c r="L167" s="995"/>
      <c r="M167" s="995"/>
      <c r="N167" s="995"/>
      <c r="O167" s="995"/>
      <c r="P167" s="995"/>
      <c r="Q167" s="997"/>
      <c r="R167" s="998"/>
      <c r="S167" s="998"/>
      <c r="T167" s="998"/>
      <c r="U167" s="998"/>
      <c r="V167" s="998"/>
      <c r="W167" s="998"/>
      <c r="X167" s="998"/>
      <c r="Y167" s="998"/>
      <c r="Z167" s="998"/>
      <c r="AA167" s="998"/>
      <c r="AB167" s="998"/>
    </row>
    <row r="168">
      <c r="A168" s="1075" t="s">
        <v>144</v>
      </c>
      <c r="B168" s="1076" t="s">
        <v>2</v>
      </c>
      <c r="C168" s="1076" t="s">
        <v>3</v>
      </c>
      <c r="D168" s="1076" t="s">
        <v>4</v>
      </c>
      <c r="E168" s="1076" t="s">
        <v>5</v>
      </c>
      <c r="F168" s="1076" t="s">
        <v>6</v>
      </c>
      <c r="G168" s="1076" t="s">
        <v>7</v>
      </c>
      <c r="H168" s="1077" t="s">
        <v>9</v>
      </c>
      <c r="I168" s="1076" t="s">
        <v>71</v>
      </c>
      <c r="J168" s="1078"/>
      <c r="K168" s="1075" t="s">
        <v>144</v>
      </c>
      <c r="L168" s="1075" t="s">
        <v>72</v>
      </c>
      <c r="M168" s="1075" t="s">
        <v>13</v>
      </c>
      <c r="N168" s="1079" t="s">
        <v>73</v>
      </c>
      <c r="O168" s="1079" t="s">
        <v>133</v>
      </c>
      <c r="P168" s="1079" t="s">
        <v>74</v>
      </c>
      <c r="Q168" s="997"/>
      <c r="R168" s="997"/>
      <c r="S168" s="997"/>
      <c r="T168" s="997"/>
      <c r="U168" s="997"/>
      <c r="V168" s="997"/>
      <c r="W168" s="997"/>
      <c r="X168" s="997"/>
      <c r="Y168" s="997"/>
      <c r="Z168" s="997"/>
      <c r="AA168" s="997"/>
      <c r="AB168" s="997"/>
    </row>
    <row r="169">
      <c r="A169" s="1080" t="s">
        <v>1</v>
      </c>
      <c r="B169" s="1081">
        <f t="shared" ref="B169:G169" si="118"> SUM(B170:B189)</f>
        <v>0</v>
      </c>
      <c r="C169" s="1081">
        <f t="shared" si="118"/>
        <v>0</v>
      </c>
      <c r="D169" s="1081">
        <f t="shared" si="118"/>
        <v>0</v>
      </c>
      <c r="E169" s="1081">
        <f t="shared" si="118"/>
        <v>0</v>
      </c>
      <c r="F169" s="1081">
        <f t="shared" si="118"/>
        <v>0</v>
      </c>
      <c r="G169" s="1081">
        <f t="shared" si="118"/>
        <v>0</v>
      </c>
      <c r="H169" s="1082"/>
      <c r="I169" s="1083"/>
      <c r="J169" s="1078"/>
      <c r="K169" s="1080" t="s">
        <v>1</v>
      </c>
      <c r="L169" s="1084"/>
      <c r="M169" s="1084"/>
      <c r="N169" s="1084"/>
      <c r="O169" s="1084"/>
      <c r="P169" s="1084"/>
      <c r="Q169" s="997"/>
      <c r="R169" s="997"/>
      <c r="S169" s="997"/>
      <c r="T169" s="997"/>
      <c r="U169" s="997"/>
      <c r="V169" s="997"/>
      <c r="W169" s="997"/>
      <c r="X169" s="997"/>
      <c r="Y169" s="997"/>
      <c r="Z169" s="997"/>
      <c r="AA169" s="997"/>
      <c r="AB169" s="997"/>
    </row>
    <row r="170">
      <c r="A170" s="1085"/>
      <c r="B170" s="1086"/>
      <c r="C170" s="1086"/>
      <c r="D170" s="1086"/>
      <c r="E170" s="1086"/>
      <c r="F170" s="1086"/>
      <c r="G170" s="1086"/>
      <c r="H170" s="1087">
        <f t="shared" ref="H170:H189" si="119">SUM(B170:G170)</f>
        <v>0</v>
      </c>
      <c r="I170" s="1088">
        <f>(H170/40)</f>
        <v>0</v>
      </c>
      <c r="J170" s="1037"/>
      <c r="K170" s="1085" t="s">
        <v>153</v>
      </c>
      <c r="L170" s="1089">
        <v>0.0</v>
      </c>
      <c r="M170" s="1090">
        <f t="shared" ref="M170:M189" si="120">(L170-H170)</f>
        <v>0</v>
      </c>
      <c r="N170" s="1091"/>
      <c r="O170" s="1090">
        <f t="shared" ref="O170:O189" si="121">sum(M170,N170)</f>
        <v>0</v>
      </c>
      <c r="P170" s="1089"/>
      <c r="Q170" s="997"/>
      <c r="R170" s="997"/>
      <c r="S170" s="997"/>
      <c r="T170" s="997"/>
      <c r="U170" s="997"/>
      <c r="V170" s="997"/>
      <c r="W170" s="997"/>
      <c r="X170" s="997"/>
      <c r="Y170" s="997"/>
      <c r="Z170" s="997"/>
      <c r="AA170" s="997"/>
      <c r="AB170" s="997"/>
    </row>
    <row r="171">
      <c r="A171" s="1092" t="s">
        <v>121</v>
      </c>
      <c r="B171" s="1093"/>
      <c r="C171" s="1093"/>
      <c r="D171" s="1093"/>
      <c r="E171" s="1093"/>
      <c r="F171" s="1093"/>
      <c r="G171" s="1093"/>
      <c r="H171" s="1094">
        <f t="shared" si="119"/>
        <v>0</v>
      </c>
      <c r="I171" s="1095"/>
      <c r="J171" s="1037"/>
      <c r="K171" s="1092" t="s">
        <v>121</v>
      </c>
      <c r="L171" s="1014">
        <v>0.0</v>
      </c>
      <c r="M171" s="1019">
        <f t="shared" si="120"/>
        <v>0</v>
      </c>
      <c r="N171" s="1015"/>
      <c r="O171" s="1019">
        <f t="shared" si="121"/>
        <v>0</v>
      </c>
      <c r="P171" s="1019"/>
      <c r="Q171" s="997"/>
      <c r="R171" s="997"/>
      <c r="S171" s="997"/>
      <c r="T171" s="997"/>
      <c r="U171" s="997"/>
      <c r="V171" s="997"/>
      <c r="W171" s="997"/>
      <c r="X171" s="997"/>
      <c r="Y171" s="997"/>
      <c r="Z171" s="997"/>
      <c r="AA171" s="997"/>
      <c r="AB171" s="997"/>
    </row>
    <row r="172">
      <c r="A172" s="1085"/>
      <c r="B172" s="1086"/>
      <c r="C172" s="1086"/>
      <c r="D172" s="1086"/>
      <c r="E172" s="1086"/>
      <c r="F172" s="1086"/>
      <c r="G172" s="1086"/>
      <c r="H172" s="1087">
        <f t="shared" si="119"/>
        <v>0</v>
      </c>
      <c r="I172" s="1088">
        <f>(H172/40)</f>
        <v>0</v>
      </c>
      <c r="J172" s="1035"/>
      <c r="K172" s="1096" t="s">
        <v>338</v>
      </c>
      <c r="L172" s="1089">
        <v>0.0</v>
      </c>
      <c r="M172" s="1090">
        <f t="shared" si="120"/>
        <v>0</v>
      </c>
      <c r="N172" s="1091"/>
      <c r="O172" s="1090">
        <f t="shared" si="121"/>
        <v>0</v>
      </c>
      <c r="P172" s="1089"/>
      <c r="Q172" s="997"/>
      <c r="R172" s="997"/>
      <c r="S172" s="997"/>
      <c r="T172" s="997"/>
      <c r="U172" s="997"/>
      <c r="V172" s="997"/>
      <c r="W172" s="997"/>
      <c r="X172" s="997"/>
      <c r="Y172" s="997"/>
      <c r="Z172" s="997"/>
      <c r="AA172" s="997"/>
      <c r="AB172" s="997"/>
    </row>
    <row r="173">
      <c r="A173" s="1092" t="s">
        <v>121</v>
      </c>
      <c r="B173" s="1015"/>
      <c r="C173" s="1015"/>
      <c r="D173" s="1015"/>
      <c r="E173" s="1015"/>
      <c r="F173" s="1015"/>
      <c r="G173" s="1015"/>
      <c r="H173" s="1094">
        <f t="shared" si="119"/>
        <v>0</v>
      </c>
      <c r="I173" s="1095"/>
      <c r="J173" s="1035"/>
      <c r="K173" s="1092" t="s">
        <v>121</v>
      </c>
      <c r="L173" s="1014">
        <v>0.0</v>
      </c>
      <c r="M173" s="1019">
        <f t="shared" si="120"/>
        <v>0</v>
      </c>
      <c r="N173" s="1015"/>
      <c r="O173" s="1019">
        <f t="shared" si="121"/>
        <v>0</v>
      </c>
      <c r="P173" s="1019"/>
      <c r="Q173" s="997"/>
      <c r="R173" s="997"/>
      <c r="S173" s="997"/>
      <c r="T173" s="997"/>
      <c r="U173" s="997"/>
      <c r="V173" s="997"/>
      <c r="W173" s="997"/>
      <c r="X173" s="997"/>
      <c r="Y173" s="997"/>
      <c r="Z173" s="997"/>
      <c r="AA173" s="997"/>
      <c r="AB173" s="997"/>
    </row>
    <row r="174">
      <c r="A174" s="1085"/>
      <c r="B174" s="1097"/>
      <c r="C174" s="1097"/>
      <c r="D174" s="1097"/>
      <c r="E174" s="1097"/>
      <c r="F174" s="1097"/>
      <c r="G174" s="1097"/>
      <c r="H174" s="1087">
        <f t="shared" si="119"/>
        <v>0</v>
      </c>
      <c r="I174" s="1088">
        <f>(H174/40)</f>
        <v>0</v>
      </c>
      <c r="J174" s="1037"/>
      <c r="K174" s="1098" t="s">
        <v>203</v>
      </c>
      <c r="L174" s="1089">
        <v>0.0</v>
      </c>
      <c r="M174" s="1090">
        <f t="shared" si="120"/>
        <v>0</v>
      </c>
      <c r="N174" s="1091"/>
      <c r="O174" s="1090">
        <f t="shared" si="121"/>
        <v>0</v>
      </c>
      <c r="P174" s="1089"/>
      <c r="Q174" s="997"/>
      <c r="R174" s="997"/>
      <c r="S174" s="997"/>
      <c r="T174" s="997"/>
      <c r="U174" s="997"/>
      <c r="V174" s="997"/>
      <c r="W174" s="997"/>
      <c r="X174" s="997"/>
      <c r="Y174" s="997"/>
      <c r="Z174" s="997"/>
      <c r="AA174" s="997"/>
      <c r="AB174" s="997"/>
    </row>
    <row r="175">
      <c r="A175" s="1092" t="s">
        <v>121</v>
      </c>
      <c r="B175" s="1015"/>
      <c r="C175" s="1015"/>
      <c r="D175" s="1015"/>
      <c r="E175" s="1015"/>
      <c r="F175" s="1015"/>
      <c r="G175" s="1015"/>
      <c r="H175" s="1094">
        <f t="shared" si="119"/>
        <v>0</v>
      </c>
      <c r="I175" s="1095"/>
      <c r="J175" s="1037"/>
      <c r="K175" s="1092" t="s">
        <v>121</v>
      </c>
      <c r="L175" s="1014">
        <v>0.0</v>
      </c>
      <c r="M175" s="1019">
        <f t="shared" si="120"/>
        <v>0</v>
      </c>
      <c r="N175" s="1015"/>
      <c r="O175" s="1019">
        <f t="shared" si="121"/>
        <v>0</v>
      </c>
      <c r="P175" s="1019"/>
      <c r="Q175" s="997"/>
      <c r="R175" s="997"/>
      <c r="S175" s="997"/>
      <c r="T175" s="997"/>
      <c r="U175" s="997"/>
      <c r="V175" s="997"/>
      <c r="W175" s="997"/>
      <c r="X175" s="997"/>
      <c r="Y175" s="997"/>
      <c r="Z175" s="997"/>
      <c r="AA175" s="997"/>
      <c r="AB175" s="997"/>
    </row>
    <row r="176">
      <c r="A176" s="1096"/>
      <c r="B176" s="1086"/>
      <c r="C176" s="1086"/>
      <c r="D176" s="1086"/>
      <c r="E176" s="1086"/>
      <c r="F176" s="1086"/>
      <c r="G176" s="1086"/>
      <c r="H176" s="1087">
        <f t="shared" si="119"/>
        <v>0</v>
      </c>
      <c r="I176" s="1088">
        <f>(H176/40)</f>
        <v>0</v>
      </c>
      <c r="J176" s="1035"/>
      <c r="K176" s="1098" t="s">
        <v>258</v>
      </c>
      <c r="L176" s="1089">
        <v>0.0</v>
      </c>
      <c r="M176" s="1090">
        <f t="shared" si="120"/>
        <v>0</v>
      </c>
      <c r="N176" s="1091"/>
      <c r="O176" s="1090">
        <f t="shared" si="121"/>
        <v>0</v>
      </c>
      <c r="P176" s="1090"/>
      <c r="Q176" s="997"/>
      <c r="R176" s="997"/>
      <c r="S176" s="997"/>
      <c r="T176" s="997"/>
      <c r="U176" s="997"/>
      <c r="V176" s="997"/>
      <c r="W176" s="997"/>
      <c r="X176" s="997"/>
      <c r="Y176" s="997"/>
      <c r="Z176" s="997"/>
      <c r="AA176" s="997"/>
      <c r="AB176" s="997"/>
    </row>
    <row r="177">
      <c r="A177" s="1092" t="s">
        <v>121</v>
      </c>
      <c r="B177" s="1093"/>
      <c r="C177" s="1093"/>
      <c r="D177" s="1093"/>
      <c r="E177" s="1093"/>
      <c r="F177" s="1093"/>
      <c r="G177" s="1093"/>
      <c r="H177" s="1094">
        <f t="shared" si="119"/>
        <v>0</v>
      </c>
      <c r="I177" s="1095"/>
      <c r="J177" s="1035"/>
      <c r="K177" s="1092" t="s">
        <v>121</v>
      </c>
      <c r="L177" s="1014">
        <v>0.0</v>
      </c>
      <c r="M177" s="1019">
        <f t="shared" si="120"/>
        <v>0</v>
      </c>
      <c r="N177" s="1015"/>
      <c r="O177" s="1019">
        <f t="shared" si="121"/>
        <v>0</v>
      </c>
      <c r="P177" s="1019"/>
      <c r="Q177" s="997"/>
      <c r="R177" s="997"/>
      <c r="S177" s="997"/>
      <c r="T177" s="997"/>
      <c r="U177" s="997"/>
      <c r="V177" s="997"/>
      <c r="W177" s="997"/>
      <c r="X177" s="997"/>
      <c r="Y177" s="997"/>
      <c r="Z177" s="997"/>
      <c r="AA177" s="997"/>
      <c r="AB177" s="997"/>
    </row>
    <row r="178">
      <c r="A178" s="1096"/>
      <c r="B178" s="1097"/>
      <c r="C178" s="1097"/>
      <c r="D178" s="1097"/>
      <c r="E178" s="1097"/>
      <c r="F178" s="1097"/>
      <c r="G178" s="1097"/>
      <c r="H178" s="1087">
        <f t="shared" si="119"/>
        <v>0</v>
      </c>
      <c r="I178" s="1088">
        <f>(H178/40)</f>
        <v>0</v>
      </c>
      <c r="J178" s="1035"/>
      <c r="K178" s="1085" t="s">
        <v>152</v>
      </c>
      <c r="L178" s="1089">
        <v>0.0</v>
      </c>
      <c r="M178" s="1090">
        <f t="shared" si="120"/>
        <v>0</v>
      </c>
      <c r="N178" s="1091"/>
      <c r="O178" s="1090">
        <f t="shared" si="121"/>
        <v>0</v>
      </c>
      <c r="P178" s="1089"/>
      <c r="Q178" s="997"/>
      <c r="R178" s="997"/>
      <c r="S178" s="997"/>
      <c r="T178" s="997"/>
      <c r="U178" s="997"/>
      <c r="V178" s="997"/>
      <c r="W178" s="997"/>
      <c r="X178" s="997"/>
      <c r="Y178" s="997"/>
      <c r="Z178" s="997"/>
      <c r="AA178" s="997"/>
      <c r="AB178" s="997"/>
    </row>
    <row r="179">
      <c r="A179" s="1092" t="s">
        <v>121</v>
      </c>
      <c r="B179" s="1015"/>
      <c r="C179" s="1015"/>
      <c r="D179" s="1015"/>
      <c r="E179" s="1015"/>
      <c r="F179" s="1015"/>
      <c r="G179" s="1015"/>
      <c r="H179" s="1094">
        <f t="shared" si="119"/>
        <v>0</v>
      </c>
      <c r="I179" s="1095"/>
      <c r="J179" s="1035"/>
      <c r="K179" s="1092" t="s">
        <v>121</v>
      </c>
      <c r="L179" s="1014">
        <v>0.0</v>
      </c>
      <c r="M179" s="1019">
        <f t="shared" si="120"/>
        <v>0</v>
      </c>
      <c r="N179" s="1015"/>
      <c r="O179" s="1019">
        <f t="shared" si="121"/>
        <v>0</v>
      </c>
      <c r="P179" s="1019"/>
      <c r="Q179" s="997"/>
      <c r="R179" s="997"/>
      <c r="S179" s="997"/>
      <c r="T179" s="997"/>
      <c r="U179" s="997"/>
      <c r="V179" s="997"/>
      <c r="W179" s="997"/>
      <c r="X179" s="997"/>
      <c r="Y179" s="997"/>
      <c r="Z179" s="997"/>
      <c r="AA179" s="997"/>
      <c r="AB179" s="997"/>
    </row>
    <row r="180">
      <c r="A180" s="1085"/>
      <c r="B180" s="1091"/>
      <c r="C180" s="1091"/>
      <c r="D180" s="1091"/>
      <c r="E180" s="1091"/>
      <c r="F180" s="1091"/>
      <c r="G180" s="1091"/>
      <c r="H180" s="1087">
        <f t="shared" si="119"/>
        <v>0</v>
      </c>
      <c r="I180" s="1088">
        <f>(H180/40)</f>
        <v>0</v>
      </c>
      <c r="J180" s="1037"/>
      <c r="K180" s="1096" t="s">
        <v>427</v>
      </c>
      <c r="L180" s="1089">
        <v>0.0</v>
      </c>
      <c r="M180" s="1090">
        <f t="shared" si="120"/>
        <v>0</v>
      </c>
      <c r="N180" s="1091"/>
      <c r="O180" s="1090">
        <f t="shared" si="121"/>
        <v>0</v>
      </c>
      <c r="P180" s="1089"/>
      <c r="Q180" s="997"/>
      <c r="R180" s="997"/>
      <c r="S180" s="997"/>
      <c r="T180" s="997"/>
      <c r="U180" s="997"/>
      <c r="V180" s="997"/>
      <c r="W180" s="997"/>
      <c r="X180" s="997"/>
      <c r="Y180" s="997"/>
      <c r="Z180" s="997"/>
      <c r="AA180" s="997"/>
      <c r="AB180" s="997"/>
    </row>
    <row r="181">
      <c r="A181" s="1092" t="s">
        <v>121</v>
      </c>
      <c r="B181" s="1015"/>
      <c r="C181" s="1015"/>
      <c r="D181" s="1015"/>
      <c r="E181" s="1015"/>
      <c r="F181" s="1015"/>
      <c r="G181" s="1015"/>
      <c r="H181" s="1094">
        <f t="shared" si="119"/>
        <v>0</v>
      </c>
      <c r="I181" s="1095"/>
      <c r="J181" s="1037"/>
      <c r="K181" s="1092" t="s">
        <v>121</v>
      </c>
      <c r="L181" s="1014">
        <v>0.0</v>
      </c>
      <c r="M181" s="1019">
        <f t="shared" si="120"/>
        <v>0</v>
      </c>
      <c r="N181" s="1015"/>
      <c r="O181" s="1019">
        <f t="shared" si="121"/>
        <v>0</v>
      </c>
      <c r="P181" s="1019"/>
      <c r="Q181" s="997"/>
      <c r="R181" s="997"/>
      <c r="S181" s="997"/>
      <c r="T181" s="997"/>
      <c r="U181" s="997"/>
      <c r="V181" s="997"/>
      <c r="W181" s="997"/>
      <c r="X181" s="997"/>
      <c r="Y181" s="997"/>
      <c r="Z181" s="997"/>
      <c r="AA181" s="997"/>
      <c r="AB181" s="997"/>
    </row>
    <row r="182">
      <c r="A182" s="1085"/>
      <c r="B182" s="1097"/>
      <c r="C182" s="1097"/>
      <c r="D182" s="1097"/>
      <c r="E182" s="1097"/>
      <c r="F182" s="1097"/>
      <c r="G182" s="1097"/>
      <c r="H182" s="1087">
        <f t="shared" si="119"/>
        <v>0</v>
      </c>
      <c r="I182" s="1088">
        <f>(H182/40)</f>
        <v>0</v>
      </c>
      <c r="J182" s="1035"/>
      <c r="K182" s="1085"/>
      <c r="L182" s="1089">
        <v>0.0</v>
      </c>
      <c r="M182" s="1090">
        <f t="shared" si="120"/>
        <v>0</v>
      </c>
      <c r="N182" s="1091"/>
      <c r="O182" s="1090">
        <f t="shared" si="121"/>
        <v>0</v>
      </c>
      <c r="P182" s="1089"/>
      <c r="Q182" s="997"/>
      <c r="R182" s="997"/>
      <c r="S182" s="997"/>
      <c r="T182" s="997"/>
      <c r="U182" s="997"/>
      <c r="V182" s="997"/>
      <c r="W182" s="997"/>
      <c r="X182" s="997"/>
      <c r="Y182" s="997"/>
      <c r="Z182" s="997"/>
      <c r="AA182" s="997"/>
      <c r="AB182" s="997"/>
    </row>
    <row r="183">
      <c r="A183" s="1092" t="s">
        <v>121</v>
      </c>
      <c r="B183" s="1093"/>
      <c r="C183" s="1093"/>
      <c r="D183" s="1093"/>
      <c r="E183" s="1093"/>
      <c r="F183" s="1093"/>
      <c r="G183" s="1093"/>
      <c r="H183" s="1094">
        <f t="shared" si="119"/>
        <v>0</v>
      </c>
      <c r="I183" s="1095"/>
      <c r="J183" s="1035"/>
      <c r="K183" s="1092" t="s">
        <v>121</v>
      </c>
      <c r="L183" s="1014">
        <v>0.0</v>
      </c>
      <c r="M183" s="1019">
        <f t="shared" si="120"/>
        <v>0</v>
      </c>
      <c r="N183" s="1015"/>
      <c r="O183" s="1019">
        <f t="shared" si="121"/>
        <v>0</v>
      </c>
      <c r="P183" s="1019"/>
      <c r="Q183" s="997"/>
      <c r="R183" s="997"/>
      <c r="S183" s="997"/>
      <c r="T183" s="997"/>
      <c r="U183" s="997"/>
      <c r="V183" s="997"/>
      <c r="W183" s="997"/>
      <c r="X183" s="997"/>
      <c r="Y183" s="997"/>
      <c r="Z183" s="997"/>
      <c r="AA183" s="997"/>
      <c r="AB183" s="997"/>
    </row>
    <row r="184">
      <c r="A184" s="1085"/>
      <c r="B184" s="1097"/>
      <c r="C184" s="1097"/>
      <c r="D184" s="1097"/>
      <c r="E184" s="1097"/>
      <c r="F184" s="1097"/>
      <c r="G184" s="1097"/>
      <c r="H184" s="1087">
        <f t="shared" si="119"/>
        <v>0</v>
      </c>
      <c r="I184" s="1088">
        <f>(H184/40)</f>
        <v>0</v>
      </c>
      <c r="J184" s="1035"/>
      <c r="K184" s="1085"/>
      <c r="L184" s="1089">
        <v>0.0</v>
      </c>
      <c r="M184" s="1090">
        <f t="shared" si="120"/>
        <v>0</v>
      </c>
      <c r="N184" s="1091"/>
      <c r="O184" s="1090">
        <f t="shared" si="121"/>
        <v>0</v>
      </c>
      <c r="P184" s="1089"/>
      <c r="Q184" s="997"/>
      <c r="R184" s="997"/>
      <c r="S184" s="997"/>
      <c r="T184" s="997"/>
      <c r="U184" s="997"/>
      <c r="V184" s="997"/>
      <c r="W184" s="997"/>
      <c r="X184" s="997"/>
      <c r="Y184" s="997"/>
      <c r="Z184" s="997"/>
      <c r="AA184" s="997"/>
      <c r="AB184" s="997"/>
    </row>
    <row r="185">
      <c r="A185" s="1092" t="s">
        <v>121</v>
      </c>
      <c r="B185" s="1015"/>
      <c r="C185" s="1015"/>
      <c r="D185" s="1015"/>
      <c r="E185" s="1015"/>
      <c r="F185" s="1015"/>
      <c r="G185" s="1015"/>
      <c r="H185" s="1094">
        <f t="shared" si="119"/>
        <v>0</v>
      </c>
      <c r="I185" s="1095"/>
      <c r="J185" s="1035"/>
      <c r="K185" s="1092" t="s">
        <v>121</v>
      </c>
      <c r="L185" s="1014">
        <v>0.0</v>
      </c>
      <c r="M185" s="1019">
        <f t="shared" si="120"/>
        <v>0</v>
      </c>
      <c r="N185" s="1015"/>
      <c r="O185" s="1019">
        <f t="shared" si="121"/>
        <v>0</v>
      </c>
      <c r="P185" s="1019"/>
      <c r="Q185" s="997"/>
      <c r="R185" s="997"/>
      <c r="S185" s="997"/>
      <c r="T185" s="997"/>
      <c r="U185" s="997"/>
      <c r="V185" s="997"/>
      <c r="W185" s="997"/>
      <c r="X185" s="997"/>
      <c r="Y185" s="997"/>
      <c r="Z185" s="997"/>
      <c r="AA185" s="997"/>
      <c r="AB185" s="997"/>
    </row>
    <row r="186">
      <c r="A186" s="1096"/>
      <c r="B186" s="1091"/>
      <c r="C186" s="1091"/>
      <c r="D186" s="1091"/>
      <c r="E186" s="1091"/>
      <c r="F186" s="1091"/>
      <c r="G186" s="1091"/>
      <c r="H186" s="1087">
        <f t="shared" si="119"/>
        <v>0</v>
      </c>
      <c r="I186" s="1088">
        <f>(H186/40)</f>
        <v>0</v>
      </c>
      <c r="J186" s="1037"/>
      <c r="K186" s="1096"/>
      <c r="L186" s="1089">
        <v>0.0</v>
      </c>
      <c r="M186" s="1090">
        <f t="shared" si="120"/>
        <v>0</v>
      </c>
      <c r="N186" s="1091"/>
      <c r="O186" s="1090">
        <f t="shared" si="121"/>
        <v>0</v>
      </c>
      <c r="P186" s="1089"/>
      <c r="Q186" s="997"/>
      <c r="R186" s="997"/>
      <c r="S186" s="997"/>
      <c r="T186" s="997"/>
      <c r="U186" s="997"/>
      <c r="V186" s="997"/>
      <c r="W186" s="997"/>
      <c r="X186" s="997"/>
      <c r="Y186" s="997"/>
      <c r="Z186" s="997"/>
      <c r="AA186" s="997"/>
      <c r="AB186" s="997"/>
    </row>
    <row r="187">
      <c r="A187" s="1092" t="s">
        <v>121</v>
      </c>
      <c r="B187" s="1015"/>
      <c r="C187" s="1015"/>
      <c r="D187" s="1015"/>
      <c r="E187" s="1015"/>
      <c r="F187" s="1015"/>
      <c r="G187" s="1015"/>
      <c r="H187" s="1094">
        <f t="shared" si="119"/>
        <v>0</v>
      </c>
      <c r="I187" s="1095"/>
      <c r="J187" s="1037"/>
      <c r="K187" s="1092" t="s">
        <v>121</v>
      </c>
      <c r="L187" s="1014">
        <v>0.0</v>
      </c>
      <c r="M187" s="1019">
        <f t="shared" si="120"/>
        <v>0</v>
      </c>
      <c r="N187" s="1015"/>
      <c r="O187" s="1019">
        <f t="shared" si="121"/>
        <v>0</v>
      </c>
      <c r="P187" s="1019"/>
      <c r="Q187" s="997"/>
      <c r="R187" s="997"/>
      <c r="S187" s="997"/>
      <c r="T187" s="997"/>
      <c r="U187" s="997"/>
      <c r="V187" s="997"/>
      <c r="W187" s="997"/>
      <c r="X187" s="997"/>
      <c r="Y187" s="997"/>
      <c r="Z187" s="997"/>
      <c r="AA187" s="997"/>
      <c r="AB187" s="997"/>
    </row>
    <row r="188">
      <c r="A188" s="1096"/>
      <c r="B188" s="1091"/>
      <c r="C188" s="1091"/>
      <c r="D188" s="1091"/>
      <c r="E188" s="1091"/>
      <c r="F188" s="1091"/>
      <c r="G188" s="1091"/>
      <c r="H188" s="1087">
        <f t="shared" si="119"/>
        <v>0</v>
      </c>
      <c r="I188" s="1088">
        <f>(H188/40)</f>
        <v>0</v>
      </c>
      <c r="J188" s="1037"/>
      <c r="K188" s="1096"/>
      <c r="L188" s="1089">
        <v>0.0</v>
      </c>
      <c r="M188" s="1090">
        <f t="shared" si="120"/>
        <v>0</v>
      </c>
      <c r="N188" s="1091"/>
      <c r="O188" s="1090">
        <f t="shared" si="121"/>
        <v>0</v>
      </c>
      <c r="P188" s="1089"/>
      <c r="Q188" s="997"/>
      <c r="R188" s="997"/>
      <c r="S188" s="997"/>
      <c r="T188" s="997"/>
      <c r="U188" s="997"/>
      <c r="V188" s="997"/>
      <c r="W188" s="997"/>
      <c r="X188" s="997"/>
      <c r="Y188" s="997"/>
      <c r="Z188" s="997"/>
      <c r="AA188" s="997"/>
      <c r="AB188" s="997"/>
    </row>
    <row r="189">
      <c r="A189" s="1092" t="s">
        <v>121</v>
      </c>
      <c r="B189" s="1015"/>
      <c r="C189" s="1015"/>
      <c r="D189" s="1015"/>
      <c r="E189" s="1015"/>
      <c r="F189" s="1015"/>
      <c r="G189" s="1015"/>
      <c r="H189" s="1094">
        <f t="shared" si="119"/>
        <v>0</v>
      </c>
      <c r="I189" s="1095"/>
      <c r="J189" s="1037"/>
      <c r="K189" s="1092" t="s">
        <v>121</v>
      </c>
      <c r="L189" s="1014">
        <v>0.0</v>
      </c>
      <c r="M189" s="1019">
        <f t="shared" si="120"/>
        <v>0</v>
      </c>
      <c r="N189" s="1015"/>
      <c r="O189" s="1019">
        <f t="shared" si="121"/>
        <v>0</v>
      </c>
      <c r="P189" s="1019"/>
      <c r="Q189" s="997"/>
      <c r="R189" s="997"/>
      <c r="S189" s="997"/>
      <c r="T189" s="997"/>
      <c r="U189" s="997"/>
      <c r="V189" s="997"/>
      <c r="W189" s="997"/>
      <c r="X189" s="997"/>
      <c r="Y189" s="997"/>
      <c r="Z189" s="997"/>
      <c r="AA189" s="997"/>
      <c r="AB189" s="997"/>
    </row>
    <row r="190">
      <c r="A190" s="1099" t="s">
        <v>451</v>
      </c>
      <c r="B190" s="1081">
        <f t="shared" ref="B190:G190" si="122"> sum(B191:B192)</f>
        <v>0</v>
      </c>
      <c r="C190" s="1081">
        <f t="shared" si="122"/>
        <v>0</v>
      </c>
      <c r="D190" s="1081">
        <f t="shared" si="122"/>
        <v>0</v>
      </c>
      <c r="E190" s="1081">
        <f t="shared" si="122"/>
        <v>0</v>
      </c>
      <c r="F190" s="1081">
        <f t="shared" si="122"/>
        <v>0</v>
      </c>
      <c r="G190" s="1081">
        <f t="shared" si="122"/>
        <v>0</v>
      </c>
      <c r="H190" s="1081"/>
      <c r="I190" s="1100"/>
      <c r="J190" s="1078"/>
      <c r="K190" s="1101" t="s">
        <v>275</v>
      </c>
      <c r="L190" s="1102"/>
      <c r="M190" s="1102"/>
      <c r="N190" s="1102"/>
      <c r="O190" s="1102"/>
      <c r="P190" s="1102"/>
      <c r="Q190" s="997"/>
      <c r="R190" s="997"/>
      <c r="S190" s="997"/>
      <c r="T190" s="997"/>
      <c r="U190" s="997"/>
      <c r="V190" s="997"/>
      <c r="W190" s="997"/>
      <c r="X190" s="997"/>
      <c r="Y190" s="997"/>
      <c r="Z190" s="997"/>
      <c r="AA190" s="997"/>
      <c r="AB190" s="997"/>
    </row>
    <row r="191">
      <c r="A191" s="1096" t="s">
        <v>252</v>
      </c>
      <c r="B191" s="1086"/>
      <c r="C191" s="1086"/>
      <c r="D191" s="1086"/>
      <c r="E191" s="1086"/>
      <c r="F191" s="1086"/>
      <c r="G191" s="1086"/>
      <c r="H191" s="1087">
        <f t="shared" ref="H191:H192" si="123">SUM(B191:G191)</f>
        <v>0</v>
      </c>
      <c r="I191" s="1103">
        <f>(H191/1500)</f>
        <v>0</v>
      </c>
      <c r="J191" s="1035"/>
      <c r="K191" s="1096" t="s">
        <v>252</v>
      </c>
      <c r="L191" s="1089">
        <v>0.0</v>
      </c>
      <c r="M191" s="1090">
        <f t="shared" ref="M191:M192" si="124">(L191-H191)</f>
        <v>0</v>
      </c>
      <c r="N191" s="1091"/>
      <c r="O191" s="1090">
        <f t="shared" ref="O191:O192" si="125">sum(M191,N191)</f>
        <v>0</v>
      </c>
      <c r="P191" s="1089"/>
      <c r="Q191" s="997"/>
      <c r="R191" s="997"/>
      <c r="S191" s="997"/>
      <c r="T191" s="997"/>
      <c r="U191" s="997"/>
      <c r="V191" s="997"/>
      <c r="W191" s="997"/>
      <c r="X191" s="997"/>
      <c r="Y191" s="997"/>
      <c r="Z191" s="997"/>
      <c r="AA191" s="997"/>
      <c r="AB191" s="997"/>
    </row>
    <row r="192">
      <c r="A192" s="1092" t="s">
        <v>121</v>
      </c>
      <c r="B192" s="1093"/>
      <c r="C192" s="1093"/>
      <c r="D192" s="1093"/>
      <c r="E192" s="1093"/>
      <c r="F192" s="1093"/>
      <c r="G192" s="1093"/>
      <c r="H192" s="1094">
        <f t="shared" si="123"/>
        <v>0</v>
      </c>
      <c r="I192" s="1095"/>
      <c r="J192" s="1035"/>
      <c r="K192" s="1092" t="s">
        <v>121</v>
      </c>
      <c r="L192" s="1014">
        <v>0.0</v>
      </c>
      <c r="M192" s="1019">
        <f t="shared" si="124"/>
        <v>0</v>
      </c>
      <c r="N192" s="1015"/>
      <c r="O192" s="1019">
        <f t="shared" si="125"/>
        <v>0</v>
      </c>
      <c r="P192" s="1019"/>
      <c r="Q192" s="997"/>
      <c r="R192" s="997"/>
      <c r="S192" s="997"/>
      <c r="T192" s="997"/>
      <c r="U192" s="997"/>
      <c r="V192" s="997"/>
      <c r="W192" s="997"/>
      <c r="X192" s="997"/>
      <c r="Y192" s="997"/>
      <c r="Z192" s="997"/>
      <c r="AA192" s="997"/>
      <c r="AB192" s="997"/>
    </row>
    <row r="193">
      <c r="A193" s="1104"/>
      <c r="B193" s="1105"/>
      <c r="C193" s="1105"/>
      <c r="D193" s="1105"/>
      <c r="E193" s="1105"/>
      <c r="F193" s="1105"/>
      <c r="G193" s="1105"/>
      <c r="H193" s="1105"/>
      <c r="I193" s="1106"/>
      <c r="J193" s="1078"/>
      <c r="K193" s="1104"/>
      <c r="L193" s="1105"/>
      <c r="M193" s="1105"/>
      <c r="N193" s="1105"/>
      <c r="O193" s="1105"/>
      <c r="P193" s="1105"/>
      <c r="Q193" s="997"/>
      <c r="R193" s="997"/>
      <c r="S193" s="997"/>
      <c r="T193" s="997"/>
      <c r="U193" s="997"/>
      <c r="V193" s="997"/>
      <c r="W193" s="997"/>
      <c r="X193" s="997"/>
      <c r="Y193" s="997"/>
      <c r="Z193" s="997"/>
      <c r="AA193" s="997"/>
      <c r="AB193" s="997"/>
    </row>
    <row r="194">
      <c r="A194" s="1107" t="s">
        <v>252</v>
      </c>
      <c r="B194" s="1108">
        <f t="shared" ref="B194:G194" si="126">SUM(B170,B172,B174,B176,B178,B180,B182,B184, B186,B188)</f>
        <v>0</v>
      </c>
      <c r="C194" s="1108">
        <f t="shared" si="126"/>
        <v>0</v>
      </c>
      <c r="D194" s="1108">
        <f t="shared" si="126"/>
        <v>0</v>
      </c>
      <c r="E194" s="1108">
        <f t="shared" si="126"/>
        <v>0</v>
      </c>
      <c r="F194" s="1108">
        <f t="shared" si="126"/>
        <v>0</v>
      </c>
      <c r="G194" s="1108">
        <f t="shared" si="126"/>
        <v>0</v>
      </c>
      <c r="H194" s="1109">
        <f t="shared" ref="H194:H195" si="129">SUM(B194:G194)</f>
        <v>0</v>
      </c>
      <c r="I194" s="1110"/>
      <c r="J194" s="1078"/>
      <c r="K194" s="1111" t="s">
        <v>252</v>
      </c>
      <c r="L194" s="1108">
        <f t="shared" ref="L194:O194" si="127">SUM(L170,L172,L174,L176,L178,L180,L182,L184, L186,L188)</f>
        <v>0</v>
      </c>
      <c r="M194" s="1108">
        <f t="shared" si="127"/>
        <v>0</v>
      </c>
      <c r="N194" s="1108">
        <f t="shared" si="127"/>
        <v>0</v>
      </c>
      <c r="O194" s="1108">
        <f t="shared" si="127"/>
        <v>0</v>
      </c>
      <c r="P194" s="1108"/>
      <c r="Q194" s="997"/>
      <c r="R194" s="997"/>
      <c r="S194" s="997"/>
      <c r="T194" s="997"/>
      <c r="U194" s="997"/>
      <c r="V194" s="997"/>
      <c r="W194" s="997"/>
      <c r="X194" s="997"/>
      <c r="Y194" s="997"/>
      <c r="Z194" s="997"/>
      <c r="AA194" s="997"/>
      <c r="AB194" s="997"/>
    </row>
    <row r="195">
      <c r="A195" s="1107" t="s">
        <v>121</v>
      </c>
      <c r="B195" s="1108">
        <f t="shared" ref="B195:G195" si="128">SUM(B171,B173,B175,B177,B179,B181,B183,B185, B187,B189)</f>
        <v>0</v>
      </c>
      <c r="C195" s="1108">
        <f t="shared" si="128"/>
        <v>0</v>
      </c>
      <c r="D195" s="1108">
        <f t="shared" si="128"/>
        <v>0</v>
      </c>
      <c r="E195" s="1108">
        <f t="shared" si="128"/>
        <v>0</v>
      </c>
      <c r="F195" s="1108">
        <f t="shared" si="128"/>
        <v>0</v>
      </c>
      <c r="G195" s="1108">
        <f t="shared" si="128"/>
        <v>0</v>
      </c>
      <c r="H195" s="1109">
        <f t="shared" si="129"/>
        <v>0</v>
      </c>
      <c r="I195" s="1110"/>
      <c r="J195" s="1078"/>
      <c r="K195" s="1111" t="s">
        <v>121</v>
      </c>
      <c r="L195" s="1108">
        <f t="shared" ref="L195:O195" si="130">SUM(L171,L173,L175,L177,L179,L181,L183,L185, L187,L189)</f>
        <v>0</v>
      </c>
      <c r="M195" s="1108">
        <f t="shared" si="130"/>
        <v>0</v>
      </c>
      <c r="N195" s="1108">
        <f t="shared" si="130"/>
        <v>0</v>
      </c>
      <c r="O195" s="1108">
        <f t="shared" si="130"/>
        <v>0</v>
      </c>
      <c r="P195" s="1108"/>
      <c r="Q195" s="997"/>
      <c r="R195" s="997"/>
      <c r="S195" s="997"/>
      <c r="T195" s="997"/>
      <c r="U195" s="997"/>
      <c r="V195" s="997"/>
      <c r="W195" s="997"/>
      <c r="X195" s="997"/>
      <c r="Y195" s="997"/>
      <c r="Z195" s="997"/>
      <c r="AA195" s="997"/>
      <c r="AB195" s="997"/>
    </row>
    <row r="196">
      <c r="A196" s="1112" t="s">
        <v>9</v>
      </c>
      <c r="B196" s="1007">
        <f t="shared" ref="B196:H196" si="131">sum(B194:B195)</f>
        <v>0</v>
      </c>
      <c r="C196" s="1007">
        <f t="shared" si="131"/>
        <v>0</v>
      </c>
      <c r="D196" s="1007">
        <f t="shared" si="131"/>
        <v>0</v>
      </c>
      <c r="E196" s="1007">
        <f t="shared" si="131"/>
        <v>0</v>
      </c>
      <c r="F196" s="1007">
        <f t="shared" si="131"/>
        <v>0</v>
      </c>
      <c r="G196" s="1007">
        <f t="shared" si="131"/>
        <v>0</v>
      </c>
      <c r="H196" s="1007">
        <f t="shared" si="131"/>
        <v>0</v>
      </c>
      <c r="I196" s="1113"/>
      <c r="J196" s="1078"/>
      <c r="K196" s="1114" t="s">
        <v>9</v>
      </c>
      <c r="L196" s="1007">
        <f t="shared" ref="L196:O196" si="132">sum(L194:L195)</f>
        <v>0</v>
      </c>
      <c r="M196" s="1007">
        <f t="shared" si="132"/>
        <v>0</v>
      </c>
      <c r="N196" s="1007">
        <f t="shared" si="132"/>
        <v>0</v>
      </c>
      <c r="O196" s="1007">
        <f t="shared" si="132"/>
        <v>0</v>
      </c>
      <c r="P196" s="1007"/>
      <c r="Q196" s="997"/>
      <c r="R196" s="997"/>
      <c r="S196" s="997"/>
      <c r="T196" s="997"/>
      <c r="U196" s="997"/>
      <c r="V196" s="997"/>
      <c r="W196" s="997"/>
      <c r="X196" s="997"/>
      <c r="Y196" s="997"/>
      <c r="Z196" s="997"/>
      <c r="AA196" s="997"/>
      <c r="AB196" s="997"/>
    </row>
    <row r="197">
      <c r="A197" s="1115"/>
      <c r="B197" s="1063"/>
      <c r="C197" s="1063"/>
      <c r="D197" s="1063"/>
      <c r="E197" s="1063"/>
      <c r="F197" s="1063"/>
      <c r="G197" s="1063"/>
      <c r="H197" s="1064"/>
      <c r="I197" s="1061"/>
      <c r="J197" s="1062"/>
      <c r="K197" s="997"/>
      <c r="L197" s="998"/>
      <c r="M197" s="998"/>
      <c r="N197" s="998"/>
      <c r="O197" s="998"/>
      <c r="P197" s="998"/>
      <c r="Q197" s="997"/>
      <c r="R197" s="997"/>
      <c r="S197" s="997"/>
      <c r="T197" s="997"/>
      <c r="U197" s="997"/>
      <c r="V197" s="997"/>
      <c r="W197" s="997"/>
      <c r="X197" s="997"/>
      <c r="Y197" s="997"/>
      <c r="Z197" s="997"/>
      <c r="AA197" s="997"/>
      <c r="AB197" s="997"/>
    </row>
    <row r="198">
      <c r="A198" s="1116" t="s">
        <v>123</v>
      </c>
      <c r="B198" s="1117" t="s">
        <v>2</v>
      </c>
      <c r="C198" s="1117" t="s">
        <v>2</v>
      </c>
      <c r="D198" s="1117" t="s">
        <v>2</v>
      </c>
      <c r="E198" s="1117" t="s">
        <v>2</v>
      </c>
      <c r="F198" s="1117" t="s">
        <v>2</v>
      </c>
      <c r="G198" s="1117" t="s">
        <v>2</v>
      </c>
      <c r="H198" s="1117" t="s">
        <v>9</v>
      </c>
      <c r="I198" s="998"/>
      <c r="J198" s="1058"/>
      <c r="K198" s="998"/>
      <c r="L198" s="998"/>
      <c r="M198" s="998"/>
      <c r="N198" s="998"/>
      <c r="O198" s="998"/>
      <c r="P198" s="998"/>
      <c r="Q198" s="998"/>
      <c r="R198" s="998"/>
      <c r="S198" s="998"/>
      <c r="T198" s="998"/>
      <c r="U198" s="998"/>
      <c r="V198" s="998"/>
      <c r="W198" s="998"/>
      <c r="X198" s="998"/>
      <c r="Y198" s="998"/>
      <c r="Z198" s="998"/>
      <c r="AA198" s="998"/>
      <c r="AB198" s="998"/>
    </row>
    <row r="199">
      <c r="A199" s="1052" t="s">
        <v>124</v>
      </c>
      <c r="B199" s="1001">
        <f t="shared" ref="B199:G199" si="133">SUM(B194)</f>
        <v>0</v>
      </c>
      <c r="C199" s="1001">
        <f t="shared" si="133"/>
        <v>0</v>
      </c>
      <c r="D199" s="1001">
        <f t="shared" si="133"/>
        <v>0</v>
      </c>
      <c r="E199" s="1001">
        <f t="shared" si="133"/>
        <v>0</v>
      </c>
      <c r="F199" s="1001">
        <f t="shared" si="133"/>
        <v>0</v>
      </c>
      <c r="G199" s="1001">
        <f t="shared" si="133"/>
        <v>0</v>
      </c>
      <c r="H199" s="1087">
        <f t="shared" ref="H199:H200" si="135">SUM(B199:G199)</f>
        <v>0</v>
      </c>
      <c r="I199" s="998"/>
      <c r="J199" s="1058"/>
      <c r="K199" s="998"/>
      <c r="L199" s="998"/>
      <c r="M199" s="998"/>
      <c r="N199" s="998"/>
      <c r="O199" s="998"/>
      <c r="P199" s="998"/>
      <c r="Q199" s="998"/>
      <c r="R199" s="998"/>
      <c r="S199" s="998"/>
      <c r="T199" s="998"/>
      <c r="U199" s="998"/>
      <c r="V199" s="998"/>
      <c r="W199" s="998"/>
      <c r="X199" s="998"/>
      <c r="Y199" s="998"/>
      <c r="Z199" s="998"/>
      <c r="AA199" s="998"/>
      <c r="AB199" s="998"/>
    </row>
    <row r="200">
      <c r="A200" s="1059" t="s">
        <v>126</v>
      </c>
      <c r="B200" s="1060">
        <f t="shared" ref="B200:G200" si="134">(B199*10.01)</f>
        <v>0</v>
      </c>
      <c r="C200" s="1060">
        <f t="shared" si="134"/>
        <v>0</v>
      </c>
      <c r="D200" s="1060">
        <f t="shared" si="134"/>
        <v>0</v>
      </c>
      <c r="E200" s="1060">
        <f t="shared" si="134"/>
        <v>0</v>
      </c>
      <c r="F200" s="1060">
        <f t="shared" si="134"/>
        <v>0</v>
      </c>
      <c r="G200" s="1060">
        <f t="shared" si="134"/>
        <v>0</v>
      </c>
      <c r="H200" s="1087">
        <f t="shared" si="135"/>
        <v>0</v>
      </c>
      <c r="I200" s="1061"/>
      <c r="J200" s="1062"/>
      <c r="K200" s="997"/>
      <c r="L200" s="997"/>
      <c r="M200" s="997"/>
      <c r="N200" s="997"/>
      <c r="O200" s="997"/>
      <c r="P200" s="997"/>
      <c r="Q200" s="997"/>
      <c r="R200" s="997"/>
      <c r="S200" s="997"/>
      <c r="T200" s="997"/>
      <c r="U200" s="997"/>
      <c r="V200" s="997"/>
      <c r="W200" s="997"/>
      <c r="X200" s="997"/>
      <c r="Y200" s="997"/>
      <c r="Z200" s="997"/>
      <c r="AA200" s="997"/>
      <c r="AB200" s="997"/>
    </row>
    <row r="201">
      <c r="A201" s="1112" t="s">
        <v>9</v>
      </c>
      <c r="B201" s="1007">
        <f t="shared" ref="B201:H201" si="136">sum(B199:B200)</f>
        <v>0</v>
      </c>
      <c r="C201" s="1007">
        <f t="shared" si="136"/>
        <v>0</v>
      </c>
      <c r="D201" s="1007">
        <f t="shared" si="136"/>
        <v>0</v>
      </c>
      <c r="E201" s="1007">
        <f t="shared" si="136"/>
        <v>0</v>
      </c>
      <c r="F201" s="1007">
        <f t="shared" si="136"/>
        <v>0</v>
      </c>
      <c r="G201" s="1007">
        <f t="shared" si="136"/>
        <v>0</v>
      </c>
      <c r="H201" s="1007">
        <f t="shared" si="136"/>
        <v>0</v>
      </c>
      <c r="I201" s="1061"/>
      <c r="J201" s="1062"/>
      <c r="K201" s="997"/>
      <c r="L201" s="997"/>
      <c r="M201" s="997"/>
      <c r="N201" s="997"/>
      <c r="O201" s="997"/>
      <c r="P201" s="997"/>
      <c r="Q201" s="997"/>
      <c r="R201" s="997"/>
      <c r="S201" s="997"/>
      <c r="T201" s="997"/>
      <c r="U201" s="997"/>
      <c r="V201" s="997"/>
      <c r="W201" s="997"/>
      <c r="X201" s="997"/>
      <c r="Y201" s="997"/>
      <c r="Z201" s="997"/>
      <c r="AA201" s="997"/>
      <c r="AB201" s="997"/>
    </row>
    <row r="202">
      <c r="A202" s="997"/>
      <c r="B202" s="1061"/>
      <c r="C202" s="1061"/>
      <c r="D202" s="1061"/>
      <c r="E202" s="1061"/>
      <c r="F202" s="1061"/>
      <c r="G202" s="1061"/>
      <c r="H202" s="1061"/>
      <c r="I202" s="1061"/>
      <c r="J202" s="1062"/>
      <c r="K202" s="998"/>
      <c r="L202" s="997"/>
      <c r="M202" s="997"/>
      <c r="N202" s="997"/>
      <c r="O202" s="997"/>
      <c r="P202" s="997"/>
      <c r="Q202" s="997"/>
      <c r="R202" s="997"/>
      <c r="S202" s="997"/>
      <c r="T202" s="998"/>
      <c r="U202" s="998"/>
      <c r="V202" s="998"/>
      <c r="W202" s="997"/>
      <c r="X202" s="997"/>
      <c r="Y202" s="997"/>
      <c r="Z202" s="997"/>
      <c r="AA202" s="997"/>
      <c r="AB202" s="997"/>
    </row>
    <row r="203">
      <c r="A203" s="997"/>
      <c r="B203" s="1061"/>
      <c r="C203" s="1061"/>
      <c r="D203" s="1061"/>
      <c r="E203" s="1061"/>
      <c r="F203" s="1061"/>
      <c r="G203" s="1063"/>
      <c r="H203" s="1064"/>
      <c r="I203" s="1061"/>
      <c r="J203" s="1062"/>
      <c r="K203" s="998"/>
      <c r="L203" s="997"/>
      <c r="M203" s="997"/>
      <c r="N203" s="997"/>
      <c r="O203" s="997"/>
      <c r="P203" s="997"/>
      <c r="Q203" s="997"/>
      <c r="R203" s="997"/>
      <c r="S203" s="997"/>
      <c r="T203" s="998"/>
      <c r="U203" s="998"/>
      <c r="V203" s="998"/>
      <c r="W203" s="997"/>
      <c r="X203" s="997"/>
      <c r="Y203" s="997"/>
      <c r="Z203" s="997"/>
      <c r="AA203" s="997"/>
      <c r="AB203" s="997"/>
    </row>
    <row r="204">
      <c r="A204" s="997"/>
      <c r="B204" s="1061"/>
      <c r="C204" s="1061"/>
      <c r="D204" s="1061"/>
      <c r="E204" s="1061"/>
      <c r="F204" s="1065"/>
      <c r="G204" s="1118" t="s">
        <v>35</v>
      </c>
      <c r="H204" s="1119" t="s">
        <v>36</v>
      </c>
      <c r="I204" s="1061"/>
      <c r="J204" s="1062"/>
      <c r="K204" s="997"/>
      <c r="L204" s="998"/>
      <c r="M204" s="998"/>
      <c r="N204" s="998"/>
      <c r="O204" s="998"/>
      <c r="P204" s="998"/>
      <c r="Q204" s="998"/>
      <c r="R204" s="998"/>
      <c r="S204" s="998"/>
      <c r="T204" s="997"/>
      <c r="U204" s="997"/>
      <c r="V204" s="997"/>
      <c r="W204" s="997"/>
      <c r="X204" s="997"/>
      <c r="Y204" s="997"/>
      <c r="Z204" s="997"/>
      <c r="AA204" s="997"/>
      <c r="AB204" s="997"/>
    </row>
    <row r="205">
      <c r="A205" s="997"/>
      <c r="B205" s="1061"/>
      <c r="C205" s="1061"/>
      <c r="D205" s="1061"/>
      <c r="E205" s="1061"/>
      <c r="F205" s="1065"/>
      <c r="G205" s="1068" t="s">
        <v>450</v>
      </c>
      <c r="H205" s="1013">
        <f>(H196)</f>
        <v>0</v>
      </c>
      <c r="I205" s="1061"/>
      <c r="J205" s="1062"/>
      <c r="K205" s="997"/>
      <c r="L205" s="998"/>
      <c r="M205" s="998"/>
      <c r="N205" s="998"/>
      <c r="O205" s="998"/>
      <c r="P205" s="998"/>
      <c r="Q205" s="998"/>
      <c r="R205" s="998"/>
      <c r="S205" s="998"/>
      <c r="T205" s="997"/>
      <c r="U205" s="997"/>
      <c r="V205" s="997"/>
      <c r="W205" s="997"/>
      <c r="X205" s="997"/>
      <c r="Y205" s="997"/>
      <c r="Z205" s="997"/>
      <c r="AA205" s="997"/>
      <c r="AB205" s="997"/>
    </row>
    <row r="206">
      <c r="A206" s="997"/>
      <c r="B206" s="1061"/>
      <c r="C206" s="1061"/>
      <c r="D206" s="1061"/>
      <c r="E206" s="1061"/>
      <c r="F206" s="1065"/>
      <c r="G206" s="1118" t="s">
        <v>9</v>
      </c>
      <c r="H206" s="1120">
        <f>SUM(H205)</f>
        <v>0</v>
      </c>
      <c r="I206" s="1061"/>
      <c r="J206" s="1062"/>
      <c r="K206" s="997"/>
      <c r="L206" s="997"/>
      <c r="M206" s="997"/>
      <c r="N206" s="997"/>
      <c r="O206" s="997"/>
      <c r="P206" s="997"/>
      <c r="Q206" s="997"/>
      <c r="R206" s="997"/>
      <c r="S206" s="997"/>
      <c r="T206" s="997"/>
      <c r="U206" s="997"/>
      <c r="V206" s="997"/>
      <c r="W206" s="997"/>
      <c r="X206" s="997"/>
      <c r="Y206" s="997"/>
      <c r="Z206" s="997"/>
      <c r="AA206" s="997"/>
      <c r="AB206" s="997"/>
    </row>
    <row r="207">
      <c r="A207" s="997"/>
      <c r="B207" s="1061"/>
      <c r="C207" s="1061"/>
      <c r="D207" s="1061"/>
      <c r="E207" s="1061"/>
      <c r="F207" s="1061"/>
      <c r="G207" s="1063"/>
      <c r="H207" s="1064"/>
      <c r="I207" s="1061"/>
      <c r="J207" s="1062"/>
      <c r="K207" s="998"/>
      <c r="L207" s="998"/>
      <c r="M207" s="998"/>
      <c r="N207" s="998"/>
      <c r="O207" s="998"/>
      <c r="P207" s="998"/>
      <c r="Q207" s="998"/>
      <c r="R207" s="998"/>
      <c r="S207" s="998"/>
      <c r="T207" s="998"/>
      <c r="U207" s="998"/>
      <c r="V207" s="998"/>
      <c r="W207" s="997"/>
      <c r="X207" s="997"/>
      <c r="Y207" s="997"/>
      <c r="Z207" s="997"/>
      <c r="AA207" s="997"/>
      <c r="AB207" s="997"/>
    </row>
    <row r="208">
      <c r="A208" s="997"/>
      <c r="B208" s="1061"/>
      <c r="C208" s="1061"/>
      <c r="D208" s="1061"/>
      <c r="E208" s="1061"/>
      <c r="F208" s="1061"/>
      <c r="G208" s="1121" t="s">
        <v>131</v>
      </c>
      <c r="H208" s="1122">
        <f>(1500-H206)</f>
        <v>1500</v>
      </c>
      <c r="I208" s="1123">
        <f>(H206/1500)</f>
        <v>0</v>
      </c>
      <c r="J208" s="1062"/>
      <c r="K208" s="998"/>
      <c r="L208" s="998"/>
      <c r="M208" s="998"/>
      <c r="N208" s="998"/>
      <c r="O208" s="998"/>
      <c r="P208" s="998"/>
      <c r="Q208" s="998"/>
      <c r="R208" s="998"/>
      <c r="S208" s="998"/>
      <c r="T208" s="998"/>
      <c r="U208" s="998"/>
      <c r="V208" s="998"/>
      <c r="W208" s="997"/>
      <c r="X208" s="997"/>
      <c r="Y208" s="997"/>
      <c r="Z208" s="997"/>
      <c r="AA208" s="997"/>
      <c r="AB208" s="997"/>
    </row>
    <row r="209">
      <c r="A209" s="1049"/>
      <c r="B209" s="1049"/>
      <c r="C209" s="1049"/>
      <c r="D209" s="1049"/>
      <c r="E209" s="1049"/>
      <c r="F209" s="1049"/>
      <c r="G209" s="1049"/>
      <c r="H209" s="1049"/>
      <c r="I209" s="1049"/>
      <c r="J209" s="1074"/>
      <c r="K209" s="997"/>
      <c r="L209" s="997"/>
      <c r="M209" s="997"/>
      <c r="N209" s="997"/>
      <c r="O209" s="997"/>
      <c r="P209" s="997"/>
      <c r="Q209" s="997"/>
      <c r="R209" s="997"/>
      <c r="S209" s="997"/>
      <c r="T209" s="997"/>
      <c r="U209" s="997"/>
      <c r="V209" s="997"/>
      <c r="W209" s="1049"/>
      <c r="X209" s="1049"/>
      <c r="Y209" s="1049"/>
      <c r="Z209" s="1049"/>
      <c r="AA209" s="1049"/>
      <c r="AB209" s="1049"/>
    </row>
    <row r="210">
      <c r="A210" s="993" t="s">
        <v>443</v>
      </c>
      <c r="B210" s="994">
        <v>2.0</v>
      </c>
      <c r="C210" s="994">
        <v>3.0</v>
      </c>
      <c r="D210" s="994">
        <v>4.0</v>
      </c>
      <c r="E210" s="994">
        <v>5.0</v>
      </c>
      <c r="F210" s="994">
        <v>6.0</v>
      </c>
      <c r="G210" s="994">
        <v>7.0</v>
      </c>
      <c r="H210" s="995"/>
      <c r="I210" s="995"/>
      <c r="J210" s="996"/>
      <c r="K210" s="997"/>
      <c r="L210" s="997"/>
      <c r="M210" s="997"/>
      <c r="N210" s="997"/>
      <c r="O210" s="997"/>
      <c r="P210" s="997"/>
      <c r="Q210" s="997"/>
      <c r="R210" s="997"/>
      <c r="S210" s="997"/>
      <c r="T210" s="997"/>
      <c r="U210" s="997"/>
      <c r="V210" s="997"/>
      <c r="W210" s="998"/>
      <c r="X210" s="998"/>
      <c r="Y210" s="998"/>
      <c r="Z210" s="998"/>
      <c r="AA210" s="998"/>
      <c r="AB210" s="998"/>
    </row>
    <row r="211">
      <c r="A211" s="1124" t="s">
        <v>156</v>
      </c>
      <c r="B211" s="1125" t="s">
        <v>2</v>
      </c>
      <c r="C211" s="1125" t="s">
        <v>3</v>
      </c>
      <c r="D211" s="1125" t="s">
        <v>4</v>
      </c>
      <c r="E211" s="1125" t="s">
        <v>5</v>
      </c>
      <c r="F211" s="1125" t="s">
        <v>6</v>
      </c>
      <c r="G211" s="1125" t="s">
        <v>7</v>
      </c>
      <c r="H211" s="1126" t="s">
        <v>8</v>
      </c>
      <c r="I211" s="1125" t="s">
        <v>9</v>
      </c>
      <c r="J211" s="1062"/>
      <c r="K211" s="997"/>
      <c r="L211" s="1115"/>
      <c r="M211" s="1115"/>
      <c r="N211" s="1115"/>
      <c r="O211" s="1115"/>
      <c r="P211" s="1115"/>
      <c r="Q211" s="1115"/>
      <c r="R211" s="1115"/>
      <c r="S211" s="997"/>
      <c r="T211" s="997"/>
      <c r="U211" s="997"/>
      <c r="V211" s="997"/>
      <c r="W211" s="997"/>
      <c r="X211" s="997"/>
      <c r="Y211" s="997"/>
      <c r="Z211" s="997"/>
      <c r="AA211" s="997"/>
      <c r="AB211" s="997"/>
    </row>
    <row r="212">
      <c r="A212" s="1127" t="s">
        <v>163</v>
      </c>
      <c r="B212" s="1128"/>
      <c r="C212" s="1128"/>
      <c r="D212" s="1128"/>
      <c r="E212" s="1128"/>
      <c r="F212" s="1128"/>
      <c r="G212" s="1128"/>
      <c r="H212" s="1128"/>
      <c r="I212" s="1128"/>
      <c r="J212" s="1129"/>
      <c r="K212" s="1130" t="s">
        <v>373</v>
      </c>
      <c r="L212" s="1130" t="s">
        <v>374</v>
      </c>
      <c r="M212" s="1131" t="s">
        <v>280</v>
      </c>
      <c r="N212" s="1130" t="s">
        <v>299</v>
      </c>
      <c r="O212" s="1131" t="s">
        <v>131</v>
      </c>
      <c r="P212" s="1131" t="s">
        <v>282</v>
      </c>
      <c r="Q212" s="1130" t="s">
        <v>283</v>
      </c>
      <c r="R212" s="1131" t="s">
        <v>284</v>
      </c>
      <c r="S212" s="1130" t="s">
        <v>373</v>
      </c>
      <c r="T212" s="1130" t="s">
        <v>374</v>
      </c>
      <c r="U212" s="1130" t="s">
        <v>429</v>
      </c>
      <c r="V212" s="1130" t="s">
        <v>430</v>
      </c>
      <c r="W212" s="997"/>
      <c r="X212" s="997"/>
      <c r="Y212" s="997"/>
      <c r="Z212" s="997"/>
      <c r="AA212" s="997"/>
      <c r="AB212" s="997"/>
    </row>
    <row r="213">
      <c r="A213" s="1092" t="s">
        <v>164</v>
      </c>
      <c r="B213" s="1132">
        <v>1304.42</v>
      </c>
      <c r="C213" s="1132">
        <v>569.19</v>
      </c>
      <c r="D213" s="1132">
        <v>593.1</v>
      </c>
      <c r="E213" s="1133">
        <v>728.1</v>
      </c>
      <c r="F213" s="1133">
        <v>1111.0</v>
      </c>
      <c r="G213" s="1133">
        <v>619.72</v>
      </c>
      <c r="H213" s="1134">
        <v>1121.89</v>
      </c>
      <c r="I213" s="1135">
        <f t="shared" ref="I213:I215" si="137">SUM(B213:H213)</f>
        <v>6047.42</v>
      </c>
      <c r="J213" s="1062"/>
      <c r="K213" s="1136" t="s">
        <v>441</v>
      </c>
      <c r="L213" s="1136" t="s">
        <v>375</v>
      </c>
      <c r="M213" s="1136">
        <v>50.0</v>
      </c>
      <c r="N213" s="1136">
        <v>35.0</v>
      </c>
      <c r="O213" s="1137">
        <f t="shared" ref="O213:O214" si="138">(M213-N213)</f>
        <v>15</v>
      </c>
      <c r="P213" s="1138">
        <v>7000.0</v>
      </c>
      <c r="Q213" s="1139">
        <f>(H163)</f>
        <v>1486</v>
      </c>
      <c r="R213" s="1140">
        <f t="shared" ref="R213:R218" si="139">(Q213/P213)</f>
        <v>0.2122857143</v>
      </c>
      <c r="S213" s="1136" t="s">
        <v>441</v>
      </c>
      <c r="T213" s="1136" t="s">
        <v>375</v>
      </c>
      <c r="U213" s="1141">
        <f t="shared" ref="U213:U214" si="140">(Q213/5*22)</f>
        <v>6538.4</v>
      </c>
      <c r="V213" s="1142">
        <f t="shared" ref="V213:V218" si="141">(U213/P213)</f>
        <v>0.9340571429</v>
      </c>
      <c r="W213" s="997"/>
      <c r="X213" s="997"/>
      <c r="Y213" s="997"/>
      <c r="Z213" s="997"/>
      <c r="AA213" s="997"/>
      <c r="AB213" s="997"/>
    </row>
    <row r="214">
      <c r="A214" s="1092" t="s">
        <v>165</v>
      </c>
      <c r="B214" s="1132">
        <v>1231.15</v>
      </c>
      <c r="C214" s="1132">
        <v>338.11</v>
      </c>
      <c r="D214" s="1132">
        <v>301.68</v>
      </c>
      <c r="E214" s="1133">
        <v>450.67</v>
      </c>
      <c r="F214" s="1133">
        <v>631.22</v>
      </c>
      <c r="G214" s="1133">
        <v>749.74</v>
      </c>
      <c r="H214" s="1134">
        <v>817.62</v>
      </c>
      <c r="I214" s="1135">
        <f t="shared" si="137"/>
        <v>4520.19</v>
      </c>
      <c r="J214" s="1062"/>
      <c r="K214" s="1143" t="s">
        <v>144</v>
      </c>
      <c r="L214" s="1143" t="s">
        <v>452</v>
      </c>
      <c r="M214" s="1143">
        <v>15.0</v>
      </c>
      <c r="N214" s="1143">
        <v>7.0</v>
      </c>
      <c r="O214" s="1144">
        <f t="shared" si="138"/>
        <v>8</v>
      </c>
      <c r="P214" s="1145">
        <v>1000.0</v>
      </c>
      <c r="Q214" s="1146">
        <f>(H206)</f>
        <v>0</v>
      </c>
      <c r="R214" s="1147">
        <f t="shared" si="139"/>
        <v>0</v>
      </c>
      <c r="S214" s="1143" t="s">
        <v>144</v>
      </c>
      <c r="T214" s="1143" t="s">
        <v>452</v>
      </c>
      <c r="U214" s="1141">
        <f t="shared" si="140"/>
        <v>0</v>
      </c>
      <c r="V214" s="1148">
        <f t="shared" si="141"/>
        <v>0</v>
      </c>
      <c r="W214" s="997"/>
      <c r="X214" s="997"/>
      <c r="Y214" s="997"/>
      <c r="Z214" s="997"/>
      <c r="AA214" s="997"/>
      <c r="AB214" s="997"/>
    </row>
    <row r="215">
      <c r="A215" s="1092" t="s">
        <v>166</v>
      </c>
      <c r="B215" s="1132">
        <v>1539.24</v>
      </c>
      <c r="C215" s="1132">
        <v>884.87</v>
      </c>
      <c r="D215" s="1132">
        <v>730.71</v>
      </c>
      <c r="E215" s="1132">
        <v>640.93</v>
      </c>
      <c r="F215" s="1133">
        <v>951.03</v>
      </c>
      <c r="G215" s="1133">
        <v>1021.93</v>
      </c>
      <c r="H215" s="1134">
        <v>818.19</v>
      </c>
      <c r="I215" s="1135">
        <f t="shared" si="137"/>
        <v>6586.9</v>
      </c>
      <c r="J215" s="1062"/>
      <c r="K215" s="1149" t="s">
        <v>453</v>
      </c>
      <c r="L215" s="1150" t="s">
        <v>432</v>
      </c>
      <c r="M215" s="1150">
        <v>40.0</v>
      </c>
      <c r="N215" s="1150">
        <f>sum(N216:N218)</f>
        <v>37</v>
      </c>
      <c r="O215" s="1150">
        <f t="shared" ref="O215:O218" si="143">SUM(M215-N215)</f>
        <v>3</v>
      </c>
      <c r="P215" s="1151">
        <f>sum(P216:P218)</f>
        <v>71000</v>
      </c>
      <c r="Q215" s="1152">
        <f>SUM(I216)</f>
        <v>17154.51</v>
      </c>
      <c r="R215" s="1153">
        <f t="shared" si="139"/>
        <v>0.2416128169</v>
      </c>
      <c r="S215" s="1149" t="s">
        <v>453</v>
      </c>
      <c r="T215" s="1150" t="s">
        <v>432</v>
      </c>
      <c r="U215" s="1154">
        <f t="shared" ref="U215:U218" si="144">(Q215/6*31)</f>
        <v>88631.635</v>
      </c>
      <c r="V215" s="1155">
        <f t="shared" si="141"/>
        <v>1.248332887</v>
      </c>
      <c r="W215" s="997"/>
      <c r="X215" s="997"/>
      <c r="Y215" s="997"/>
      <c r="Z215" s="997"/>
      <c r="AA215" s="997"/>
      <c r="AB215" s="997"/>
    </row>
    <row r="216">
      <c r="A216" s="1156" t="s">
        <v>9</v>
      </c>
      <c r="B216" s="1157">
        <f t="shared" ref="B216:I216" si="142">sum(B213:B215)</f>
        <v>4074.81</v>
      </c>
      <c r="C216" s="1157">
        <f t="shared" si="142"/>
        <v>1792.17</v>
      </c>
      <c r="D216" s="1157">
        <f t="shared" si="142"/>
        <v>1625.49</v>
      </c>
      <c r="E216" s="1157">
        <f t="shared" si="142"/>
        <v>1819.7</v>
      </c>
      <c r="F216" s="1157">
        <f t="shared" si="142"/>
        <v>2693.25</v>
      </c>
      <c r="G216" s="1157">
        <f t="shared" si="142"/>
        <v>2391.39</v>
      </c>
      <c r="H216" s="1157">
        <f t="shared" si="142"/>
        <v>2757.7</v>
      </c>
      <c r="I216" s="1157">
        <f t="shared" si="142"/>
        <v>17154.51</v>
      </c>
      <c r="J216" s="1062"/>
      <c r="K216" s="1149" t="s">
        <v>454</v>
      </c>
      <c r="L216" s="1150" t="s">
        <v>432</v>
      </c>
      <c r="M216" s="1150">
        <v>10.0</v>
      </c>
      <c r="N216" s="1150">
        <v>10.0</v>
      </c>
      <c r="O216" s="1150">
        <f t="shared" si="143"/>
        <v>0</v>
      </c>
      <c r="P216" s="1151">
        <v>26000.0</v>
      </c>
      <c r="Q216" s="1151">
        <f>(I213)</f>
        <v>6047.42</v>
      </c>
      <c r="R216" s="1153">
        <f t="shared" si="139"/>
        <v>0.2325930769</v>
      </c>
      <c r="S216" s="1149" t="s">
        <v>454</v>
      </c>
      <c r="T216" s="1150" t="s">
        <v>432</v>
      </c>
      <c r="U216" s="1154">
        <f t="shared" si="144"/>
        <v>31245.00333</v>
      </c>
      <c r="V216" s="1155">
        <f t="shared" si="141"/>
        <v>1.201730897</v>
      </c>
      <c r="W216" s="997"/>
      <c r="X216" s="997"/>
      <c r="Y216" s="997"/>
      <c r="Z216" s="997"/>
      <c r="AA216" s="997"/>
      <c r="AB216" s="997"/>
    </row>
    <row r="217">
      <c r="A217" s="1049"/>
      <c r="B217" s="1049"/>
      <c r="C217" s="1049"/>
      <c r="D217" s="1049"/>
      <c r="E217" s="1049"/>
      <c r="F217" s="1049"/>
      <c r="G217" s="1049"/>
      <c r="H217" s="1049"/>
      <c r="I217" s="1049"/>
      <c r="J217" s="1074"/>
      <c r="K217" s="1149" t="s">
        <v>455</v>
      </c>
      <c r="L217" s="1150" t="s">
        <v>432</v>
      </c>
      <c r="M217" s="1150">
        <v>10.0</v>
      </c>
      <c r="N217" s="1150">
        <v>12.0</v>
      </c>
      <c r="O217" s="1150">
        <f t="shared" si="143"/>
        <v>-2</v>
      </c>
      <c r="P217" s="1151">
        <v>27000.0</v>
      </c>
      <c r="Q217" s="1158">
        <f>(I215)</f>
        <v>6586.9</v>
      </c>
      <c r="R217" s="1153">
        <f t="shared" si="139"/>
        <v>0.2439592593</v>
      </c>
      <c r="S217" s="1149" t="s">
        <v>455</v>
      </c>
      <c r="T217" s="1150" t="s">
        <v>432</v>
      </c>
      <c r="U217" s="1154">
        <f t="shared" si="144"/>
        <v>34032.31667</v>
      </c>
      <c r="V217" s="1142">
        <f t="shared" si="141"/>
        <v>1.260456173</v>
      </c>
      <c r="W217" s="1049"/>
      <c r="X217" s="1049"/>
      <c r="Y217" s="1049"/>
      <c r="Z217" s="1049"/>
      <c r="AA217" s="1049"/>
      <c r="AB217" s="1049"/>
    </row>
    <row r="218">
      <c r="A218" s="1049"/>
      <c r="B218" s="1049"/>
      <c r="C218" s="1049"/>
      <c r="D218" s="1049"/>
      <c r="E218" s="1118" t="s">
        <v>35</v>
      </c>
      <c r="F218" s="1118" t="s">
        <v>164</v>
      </c>
      <c r="G218" s="1118" t="s">
        <v>165</v>
      </c>
      <c r="H218" s="1119" t="s">
        <v>166</v>
      </c>
      <c r="I218" s="1049"/>
      <c r="J218" s="1074"/>
      <c r="K218" s="1149" t="s">
        <v>456</v>
      </c>
      <c r="L218" s="1150" t="s">
        <v>432</v>
      </c>
      <c r="M218" s="1150">
        <v>10.0</v>
      </c>
      <c r="N218" s="1150">
        <v>15.0</v>
      </c>
      <c r="O218" s="1150">
        <f t="shared" si="143"/>
        <v>-5</v>
      </c>
      <c r="P218" s="1151">
        <v>18000.0</v>
      </c>
      <c r="Q218" s="1151">
        <f>(I214)</f>
        <v>4520.19</v>
      </c>
      <c r="R218" s="1153">
        <f t="shared" si="139"/>
        <v>0.2511216667</v>
      </c>
      <c r="S218" s="1149" t="s">
        <v>456</v>
      </c>
      <c r="T218" s="1150" t="s">
        <v>432</v>
      </c>
      <c r="U218" s="1154">
        <f t="shared" si="144"/>
        <v>23354.315</v>
      </c>
      <c r="V218" s="1155">
        <f t="shared" si="141"/>
        <v>1.297461944</v>
      </c>
      <c r="W218" s="1049"/>
      <c r="X218" s="1049"/>
      <c r="Y218" s="1049"/>
      <c r="Z218" s="1049"/>
      <c r="AA218" s="1049"/>
      <c r="AB218" s="1049"/>
    </row>
    <row r="219">
      <c r="A219" s="1049"/>
      <c r="B219" s="1049"/>
      <c r="C219" s="1049"/>
      <c r="D219" s="1049"/>
      <c r="E219" s="1068" t="s">
        <v>450</v>
      </c>
      <c r="F219" s="1159">
        <f>(I213)</f>
        <v>6047.42</v>
      </c>
      <c r="G219" s="1159">
        <f>(I214)</f>
        <v>4520.19</v>
      </c>
      <c r="H219" s="1159">
        <f>(I215)</f>
        <v>6586.9</v>
      </c>
      <c r="I219" s="1049"/>
      <c r="J219" s="1074"/>
      <c r="K219" s="1049"/>
      <c r="L219" s="1049"/>
      <c r="M219" s="1049"/>
      <c r="N219" s="1049"/>
      <c r="O219" s="1049"/>
      <c r="P219" s="1049"/>
      <c r="Q219" s="1049"/>
      <c r="R219" s="1049"/>
      <c r="S219" s="1049"/>
      <c r="T219" s="1049"/>
      <c r="U219" s="1049"/>
      <c r="V219" s="1049"/>
      <c r="W219" s="1049"/>
      <c r="X219" s="1049"/>
      <c r="Y219" s="1049"/>
      <c r="Z219" s="1049"/>
      <c r="AA219" s="1049"/>
      <c r="AB219" s="1049"/>
    </row>
    <row r="220">
      <c r="A220" s="1049"/>
      <c r="B220" s="1049"/>
      <c r="C220" s="1049"/>
      <c r="D220" s="1049"/>
      <c r="E220" s="1160" t="s">
        <v>9</v>
      </c>
      <c r="F220" s="1161">
        <f t="shared" ref="F220:H220" si="145">SUM(F219)</f>
        <v>6047.42</v>
      </c>
      <c r="G220" s="1161">
        <f t="shared" si="145"/>
        <v>4520.19</v>
      </c>
      <c r="H220" s="1161">
        <f t="shared" si="145"/>
        <v>6586.9</v>
      </c>
      <c r="I220" s="1049"/>
      <c r="J220" s="1074"/>
      <c r="K220" s="1049"/>
      <c r="L220" s="1049"/>
      <c r="M220" s="1049"/>
      <c r="N220" s="1049"/>
      <c r="O220" s="1049"/>
      <c r="P220" s="1049"/>
      <c r="Q220" s="1049"/>
      <c r="R220" s="1049"/>
      <c r="S220" s="1049"/>
      <c r="T220" s="1049"/>
      <c r="U220" s="1049"/>
      <c r="V220" s="1162" t="s">
        <v>457</v>
      </c>
      <c r="W220" s="1049"/>
      <c r="X220" s="1049"/>
      <c r="Y220" s="1049"/>
      <c r="Z220" s="1049"/>
      <c r="AA220" s="1049"/>
      <c r="AB220" s="1049"/>
    </row>
    <row r="221">
      <c r="A221" s="1049"/>
      <c r="B221" s="1049"/>
      <c r="C221" s="1049"/>
      <c r="D221" s="1049"/>
      <c r="E221" s="1066" t="s">
        <v>167</v>
      </c>
      <c r="F221" s="1163">
        <f>(F220/26000)</f>
        <v>0.2325930769</v>
      </c>
      <c r="G221" s="1163">
        <f>(G220/18000)</f>
        <v>0.2511216667</v>
      </c>
      <c r="H221" s="1163">
        <f>(H220/27000)</f>
        <v>0.2439592593</v>
      </c>
      <c r="I221" s="1049"/>
      <c r="J221" s="1074"/>
      <c r="K221" s="1049"/>
      <c r="L221" s="1049"/>
      <c r="M221" s="1049"/>
      <c r="N221" s="1049"/>
      <c r="O221" s="1049"/>
      <c r="P221" s="1049"/>
      <c r="Q221" s="1049"/>
      <c r="R221" s="1049"/>
      <c r="S221" s="1049"/>
      <c r="T221" s="1049"/>
      <c r="U221" s="1049"/>
      <c r="V221" s="1164" t="s">
        <v>301</v>
      </c>
      <c r="W221" s="1049"/>
      <c r="X221" s="1049"/>
      <c r="Y221" s="1049"/>
      <c r="Z221" s="1049"/>
      <c r="AA221" s="1049"/>
      <c r="AB221" s="1049"/>
    </row>
    <row r="222">
      <c r="A222" s="1049"/>
      <c r="B222" s="1049"/>
      <c r="C222" s="1049"/>
      <c r="D222" s="1049"/>
      <c r="E222" s="1165" t="s">
        <v>339</v>
      </c>
      <c r="F222" s="1119">
        <f t="shared" ref="F222:H222" si="146">(F220/6*31)</f>
        <v>31245.00333</v>
      </c>
      <c r="G222" s="1119">
        <f t="shared" si="146"/>
        <v>23354.315</v>
      </c>
      <c r="H222" s="1119">
        <f t="shared" si="146"/>
        <v>34032.31667</v>
      </c>
      <c r="I222" s="1049"/>
      <c r="J222" s="1074"/>
      <c r="K222" s="1049"/>
      <c r="L222" s="1049"/>
      <c r="M222" s="1049"/>
      <c r="N222" s="1049"/>
      <c r="O222" s="1049"/>
      <c r="P222" s="1049"/>
      <c r="Q222" s="1049"/>
      <c r="R222" s="1049"/>
      <c r="S222" s="1049"/>
      <c r="T222" s="1049"/>
      <c r="U222" s="1049"/>
      <c r="V222" s="1166" t="s">
        <v>302</v>
      </c>
      <c r="W222" s="1049"/>
      <c r="X222" s="1049"/>
      <c r="Y222" s="1049"/>
      <c r="Z222" s="1049"/>
      <c r="AA222" s="1049"/>
      <c r="AB222" s="1049"/>
    </row>
    <row r="223">
      <c r="A223" s="1049"/>
      <c r="B223" s="1049"/>
      <c r="C223" s="1049"/>
      <c r="D223" s="1049"/>
      <c r="E223" s="1049"/>
      <c r="F223" s="1049"/>
      <c r="G223" s="1049"/>
      <c r="H223" s="1049"/>
      <c r="I223" s="1049"/>
      <c r="J223" s="1074"/>
      <c r="K223" s="1049"/>
      <c r="L223" s="1049"/>
      <c r="M223" s="1049"/>
      <c r="N223" s="1049"/>
      <c r="O223" s="1049"/>
      <c r="P223" s="1049"/>
      <c r="Q223" s="1049"/>
      <c r="R223" s="1049"/>
      <c r="S223" s="1049"/>
      <c r="T223" s="1049"/>
      <c r="U223" s="1049"/>
      <c r="V223" s="1167" t="s">
        <v>303</v>
      </c>
      <c r="W223" s="1049"/>
      <c r="X223" s="1049"/>
      <c r="Y223" s="1049"/>
      <c r="Z223" s="1049"/>
      <c r="AA223" s="1049"/>
      <c r="AB223" s="1049"/>
    </row>
    <row r="224">
      <c r="A224" s="993" t="s">
        <v>458</v>
      </c>
      <c r="B224" s="994">
        <v>9.0</v>
      </c>
      <c r="C224" s="994">
        <v>10.0</v>
      </c>
      <c r="D224" s="994">
        <v>11.0</v>
      </c>
      <c r="E224" s="994">
        <v>12.0</v>
      </c>
      <c r="F224" s="994">
        <v>13.0</v>
      </c>
      <c r="G224" s="994">
        <v>14.0</v>
      </c>
      <c r="H224" s="995"/>
      <c r="I224" s="995"/>
      <c r="J224" s="996"/>
      <c r="K224" s="993" t="s">
        <v>458</v>
      </c>
      <c r="L224" s="995"/>
      <c r="M224" s="995"/>
      <c r="N224" s="995"/>
      <c r="O224" s="995"/>
      <c r="P224" s="995"/>
      <c r="Q224" s="998"/>
      <c r="R224" s="998"/>
      <c r="S224" s="998"/>
      <c r="T224" s="998"/>
      <c r="U224" s="998"/>
      <c r="V224" s="998"/>
      <c r="W224" s="998"/>
      <c r="X224" s="998"/>
      <c r="Y224" s="998"/>
      <c r="Z224" s="998"/>
      <c r="AA224" s="998"/>
      <c r="AB224" s="998"/>
    </row>
    <row r="225">
      <c r="A225" s="999" t="s">
        <v>305</v>
      </c>
      <c r="B225" s="1000" t="s">
        <v>2</v>
      </c>
      <c r="C225" s="1000" t="s">
        <v>3</v>
      </c>
      <c r="D225" s="1000" t="s">
        <v>4</v>
      </c>
      <c r="E225" s="1000" t="s">
        <v>5</v>
      </c>
      <c r="F225" s="1000" t="s">
        <v>6</v>
      </c>
      <c r="G225" s="1000" t="s">
        <v>7</v>
      </c>
      <c r="H225" s="1000" t="s">
        <v>9</v>
      </c>
      <c r="I225" s="1000" t="s">
        <v>71</v>
      </c>
      <c r="J225" s="996"/>
      <c r="K225" s="999" t="s">
        <v>305</v>
      </c>
      <c r="L225" s="1000" t="s">
        <v>72</v>
      </c>
      <c r="M225" s="1000" t="s">
        <v>13</v>
      </c>
      <c r="N225" s="1001" t="s">
        <v>73</v>
      </c>
      <c r="O225" s="1000" t="s">
        <v>13</v>
      </c>
      <c r="P225" s="1001" t="s">
        <v>74</v>
      </c>
      <c r="Q225" s="998"/>
      <c r="R225" s="998"/>
      <c r="S225" s="998"/>
      <c r="T225" s="998"/>
      <c r="U225" s="998"/>
      <c r="V225" s="998"/>
      <c r="W225" s="998"/>
      <c r="X225" s="998"/>
      <c r="Y225" s="998"/>
      <c r="Z225" s="998"/>
      <c r="AA225" s="998"/>
      <c r="AB225" s="998"/>
    </row>
    <row r="226">
      <c r="A226" s="1040" t="s">
        <v>75</v>
      </c>
      <c r="B226" s="1003">
        <f t="shared" ref="B226:H226" si="147"> SUM(B227:B246)</f>
        <v>31</v>
      </c>
      <c r="C226" s="1003">
        <f t="shared" si="147"/>
        <v>26</v>
      </c>
      <c r="D226" s="1003">
        <f t="shared" si="147"/>
        <v>28</v>
      </c>
      <c r="E226" s="1003">
        <f t="shared" si="147"/>
        <v>58</v>
      </c>
      <c r="F226" s="1003">
        <f t="shared" si="147"/>
        <v>63</v>
      </c>
      <c r="G226" s="1003">
        <f t="shared" si="147"/>
        <v>29</v>
      </c>
      <c r="H226" s="1003">
        <f t="shared" si="147"/>
        <v>235</v>
      </c>
      <c r="I226" s="1003"/>
      <c r="J226" s="996"/>
      <c r="K226" s="1002" t="s">
        <v>75</v>
      </c>
      <c r="L226" s="1003"/>
      <c r="M226" s="1003"/>
      <c r="N226" s="1003"/>
      <c r="O226" s="1003"/>
      <c r="P226" s="1003"/>
      <c r="Q226" s="998"/>
      <c r="R226" s="998"/>
      <c r="S226" s="998"/>
      <c r="T226" s="998"/>
      <c r="U226" s="998"/>
      <c r="V226" s="998"/>
      <c r="W226" s="998"/>
      <c r="X226" s="998"/>
      <c r="Y226" s="998"/>
      <c r="Z226" s="998"/>
      <c r="AA226" s="998"/>
      <c r="AB226" s="998"/>
    </row>
    <row r="227">
      <c r="A227" s="1034" t="s">
        <v>76</v>
      </c>
      <c r="B227" s="1005">
        <v>6.0</v>
      </c>
      <c r="C227" s="1005">
        <v>1.0</v>
      </c>
      <c r="D227" s="1005">
        <v>1.0</v>
      </c>
      <c r="E227" s="1005">
        <v>8.0</v>
      </c>
      <c r="F227" s="1005">
        <v>16.0</v>
      </c>
      <c r="G227" s="1005">
        <v>1.0</v>
      </c>
      <c r="H227" s="1006">
        <f t="shared" ref="H227:H229" si="148">SUM(B227:G227)</f>
        <v>33</v>
      </c>
      <c r="I227" s="1007">
        <f>sum(H227:H230)</f>
        <v>54</v>
      </c>
      <c r="J227" s="1168"/>
      <c r="K227" s="1009" t="s">
        <v>76</v>
      </c>
      <c r="L227" s="1010">
        <v>68.0</v>
      </c>
      <c r="M227" s="1007">
        <f>(L227-H227)</f>
        <v>35</v>
      </c>
      <c r="N227" s="1005">
        <v>60.0</v>
      </c>
      <c r="O227" s="1007">
        <f t="shared" ref="O227:O228" si="149">sum(M227,N227)</f>
        <v>95</v>
      </c>
      <c r="P227" s="1010" t="s">
        <v>382</v>
      </c>
      <c r="Q227" s="998"/>
      <c r="R227" s="998"/>
      <c r="S227" s="998"/>
      <c r="T227" s="998"/>
      <c r="U227" s="998"/>
      <c r="V227" s="998"/>
      <c r="W227" s="998"/>
      <c r="X227" s="998"/>
      <c r="Y227" s="998"/>
      <c r="Z227" s="998"/>
      <c r="AA227" s="998"/>
      <c r="AB227" s="998"/>
    </row>
    <row r="228">
      <c r="A228" s="1012" t="s">
        <v>77</v>
      </c>
      <c r="B228" s="1013">
        <v>0.0</v>
      </c>
      <c r="C228" s="1014">
        <v>0.0</v>
      </c>
      <c r="D228" s="1014">
        <v>0.0</v>
      </c>
      <c r="E228" s="1014">
        <v>0.0</v>
      </c>
      <c r="F228" s="1014">
        <v>0.0</v>
      </c>
      <c r="G228" s="1015">
        <v>0.0</v>
      </c>
      <c r="H228" s="1016">
        <f t="shared" si="148"/>
        <v>0</v>
      </c>
      <c r="I228" s="1017">
        <f>(I227/61)</f>
        <v>0.8852459016</v>
      </c>
      <c r="J228" s="1169"/>
      <c r="K228" s="1012" t="s">
        <v>77</v>
      </c>
      <c r="L228" s="1013">
        <v>11.0</v>
      </c>
      <c r="M228" s="1018">
        <f>(L228-H228-H229)</f>
        <v>2</v>
      </c>
      <c r="N228" s="1014">
        <v>25.0</v>
      </c>
      <c r="O228" s="1019">
        <f t="shared" si="149"/>
        <v>27</v>
      </c>
      <c r="P228" s="1013"/>
      <c r="Q228" s="1011" t="s">
        <v>360</v>
      </c>
      <c r="R228" s="998"/>
      <c r="S228" s="998"/>
      <c r="T228" s="998"/>
      <c r="U228" s="998"/>
      <c r="V228" s="998"/>
      <c r="W228" s="998"/>
      <c r="X228" s="998"/>
      <c r="Y228" s="998"/>
      <c r="Z228" s="998"/>
      <c r="AA228" s="998"/>
      <c r="AB228" s="998"/>
    </row>
    <row r="229">
      <c r="A229" s="1012" t="s">
        <v>78</v>
      </c>
      <c r="B229" s="1013">
        <v>1.0</v>
      </c>
      <c r="C229" s="1014">
        <v>0.0</v>
      </c>
      <c r="D229" s="1014">
        <v>3.0</v>
      </c>
      <c r="E229" s="1014">
        <v>3.0</v>
      </c>
      <c r="F229" s="1014">
        <v>1.0</v>
      </c>
      <c r="G229" s="1015">
        <v>1.0</v>
      </c>
      <c r="H229" s="1016">
        <f t="shared" si="148"/>
        <v>9</v>
      </c>
      <c r="I229" s="1019"/>
      <c r="J229" s="1168"/>
      <c r="K229" s="1012" t="s">
        <v>78</v>
      </c>
      <c r="L229" s="1018" t="s">
        <v>79</v>
      </c>
      <c r="M229" s="1019" t="s">
        <v>79</v>
      </c>
      <c r="N229" s="1014"/>
      <c r="O229" s="1019" t="s">
        <v>79</v>
      </c>
      <c r="P229" s="1018"/>
      <c r="Q229" s="998"/>
      <c r="R229" s="998"/>
      <c r="S229" s="998"/>
      <c r="T229" s="998"/>
      <c r="U229" s="998"/>
      <c r="V229" s="998"/>
      <c r="W229" s="998"/>
      <c r="X229" s="998"/>
      <c r="Y229" s="998"/>
      <c r="Z229" s="998"/>
      <c r="AA229" s="998"/>
      <c r="AB229" s="998"/>
    </row>
    <row r="230">
      <c r="A230" s="1021" t="s">
        <v>446</v>
      </c>
      <c r="B230" s="1013">
        <v>0.0</v>
      </c>
      <c r="C230" s="1014">
        <v>3.0</v>
      </c>
      <c r="D230" s="1014">
        <v>4.0</v>
      </c>
      <c r="E230" s="1014">
        <v>0.0</v>
      </c>
      <c r="F230" s="1014">
        <v>3.0</v>
      </c>
      <c r="G230" s="1015">
        <v>2.0</v>
      </c>
      <c r="H230" s="1016">
        <f>sum(B230:G230)</f>
        <v>12</v>
      </c>
      <c r="I230" s="1019"/>
      <c r="J230" s="1168"/>
      <c r="K230" s="1021" t="s">
        <v>446</v>
      </c>
      <c r="L230" s="1013">
        <v>14.0</v>
      </c>
      <c r="M230" s="1019">
        <f t="shared" ref="M230:M231" si="150">(L230-H230)</f>
        <v>2</v>
      </c>
      <c r="N230" s="1014"/>
      <c r="O230" s="1019">
        <f t="shared" ref="O230:O232" si="151">sum(M230,N230)</f>
        <v>2</v>
      </c>
      <c r="P230" s="1018"/>
      <c r="Q230" s="998"/>
      <c r="R230" s="998"/>
      <c r="S230" s="998"/>
      <c r="T230" s="998"/>
      <c r="U230" s="998"/>
      <c r="V230" s="998"/>
      <c r="W230" s="998"/>
      <c r="X230" s="998"/>
      <c r="Y230" s="998"/>
      <c r="Z230" s="998"/>
      <c r="AA230" s="998"/>
      <c r="AB230" s="998"/>
    </row>
    <row r="231">
      <c r="A231" s="1170" t="s">
        <v>81</v>
      </c>
      <c r="B231" s="1010">
        <v>1.0</v>
      </c>
      <c r="C231" s="1010">
        <v>3.0</v>
      </c>
      <c r="D231" s="1010">
        <v>4.0</v>
      </c>
      <c r="E231" s="1010">
        <v>6.0</v>
      </c>
      <c r="F231" s="1010">
        <v>2.0</v>
      </c>
      <c r="G231" s="1005">
        <v>5.0</v>
      </c>
      <c r="H231" s="1006">
        <f t="shared" ref="H231:H233" si="152">SUM(B231:G231)</f>
        <v>21</v>
      </c>
      <c r="I231" s="1007">
        <f>sum(H231:H234)</f>
        <v>23</v>
      </c>
      <c r="J231" s="1168"/>
      <c r="K231" s="1009" t="s">
        <v>81</v>
      </c>
      <c r="L231" s="1010">
        <v>27.0</v>
      </c>
      <c r="M231" s="1007">
        <f t="shared" si="150"/>
        <v>6</v>
      </c>
      <c r="N231" s="1005">
        <v>15.0</v>
      </c>
      <c r="O231" s="1007">
        <f t="shared" si="151"/>
        <v>21</v>
      </c>
      <c r="P231" s="1010" t="s">
        <v>382</v>
      </c>
      <c r="Q231" s="1011" t="s">
        <v>459</v>
      </c>
      <c r="R231" s="998"/>
      <c r="S231" s="998"/>
      <c r="T231" s="998"/>
      <c r="U231" s="998"/>
      <c r="V231" s="998"/>
      <c r="W231" s="998"/>
      <c r="X231" s="998"/>
      <c r="Y231" s="998"/>
      <c r="Z231" s="998"/>
      <c r="AA231" s="998"/>
      <c r="AB231" s="998"/>
    </row>
    <row r="232">
      <c r="A232" s="1012" t="s">
        <v>77</v>
      </c>
      <c r="B232" s="1013">
        <v>0.0</v>
      </c>
      <c r="C232" s="1014">
        <v>0.0</v>
      </c>
      <c r="D232" s="1014">
        <v>0.0</v>
      </c>
      <c r="E232" s="1014">
        <v>0.0</v>
      </c>
      <c r="F232" s="1014">
        <v>0.0</v>
      </c>
      <c r="G232" s="1014">
        <v>0.0</v>
      </c>
      <c r="H232" s="1016">
        <f t="shared" si="152"/>
        <v>0</v>
      </c>
      <c r="I232" s="1017">
        <f>(I231/60)</f>
        <v>0.3833333333</v>
      </c>
      <c r="J232" s="1168"/>
      <c r="K232" s="1012" t="s">
        <v>77</v>
      </c>
      <c r="L232" s="1013">
        <v>3.0</v>
      </c>
      <c r="M232" s="1018">
        <f>(L232-H232-H233)</f>
        <v>1</v>
      </c>
      <c r="N232" s="1014">
        <v>3.0</v>
      </c>
      <c r="O232" s="1019">
        <f t="shared" si="151"/>
        <v>4</v>
      </c>
      <c r="P232" s="1014"/>
      <c r="Q232" s="998"/>
      <c r="R232" s="998"/>
      <c r="S232" s="998"/>
      <c r="T232" s="998"/>
      <c r="U232" s="998"/>
      <c r="V232" s="998"/>
      <c r="W232" s="998"/>
      <c r="X232" s="998"/>
      <c r="Y232" s="998"/>
      <c r="Z232" s="998"/>
      <c r="AA232" s="998"/>
      <c r="AB232" s="998"/>
    </row>
    <row r="233">
      <c r="A233" s="1012" t="s">
        <v>78</v>
      </c>
      <c r="B233" s="1013">
        <v>0.0</v>
      </c>
      <c r="C233" s="1014">
        <v>0.0</v>
      </c>
      <c r="D233" s="1014">
        <v>1.0</v>
      </c>
      <c r="E233" s="1014">
        <v>1.0</v>
      </c>
      <c r="F233" s="1014">
        <v>0.0</v>
      </c>
      <c r="G233" s="1014">
        <v>0.0</v>
      </c>
      <c r="H233" s="1016">
        <f t="shared" si="152"/>
        <v>2</v>
      </c>
      <c r="I233" s="1019"/>
      <c r="J233" s="1168"/>
      <c r="K233" s="1012" t="s">
        <v>78</v>
      </c>
      <c r="L233" s="1018" t="s">
        <v>79</v>
      </c>
      <c r="M233" s="1019" t="s">
        <v>79</v>
      </c>
      <c r="N233" s="1014"/>
      <c r="O233" s="1019" t="s">
        <v>79</v>
      </c>
      <c r="P233" s="1019"/>
      <c r="Q233" s="998"/>
      <c r="R233" s="998"/>
      <c r="S233" s="998"/>
      <c r="T233" s="998"/>
      <c r="U233" s="998"/>
      <c r="V233" s="998"/>
      <c r="W233" s="998"/>
      <c r="X233" s="998"/>
      <c r="Y233" s="998"/>
      <c r="Z233" s="998"/>
      <c r="AA233" s="998"/>
      <c r="AB233" s="998"/>
    </row>
    <row r="234">
      <c r="A234" s="1021" t="s">
        <v>446</v>
      </c>
      <c r="B234" s="1013">
        <v>0.0</v>
      </c>
      <c r="C234" s="1014">
        <v>0.0</v>
      </c>
      <c r="D234" s="1014">
        <v>0.0</v>
      </c>
      <c r="E234" s="1014">
        <v>0.0</v>
      </c>
      <c r="F234" s="1014">
        <v>0.0</v>
      </c>
      <c r="G234" s="1014">
        <v>0.0</v>
      </c>
      <c r="H234" s="1016">
        <f>sum(B234:G234)</f>
        <v>0</v>
      </c>
      <c r="I234" s="1019"/>
      <c r="J234" s="1168"/>
      <c r="K234" s="1021" t="s">
        <v>446</v>
      </c>
      <c r="L234" s="1013">
        <v>0.0</v>
      </c>
      <c r="M234" s="1019">
        <f t="shared" ref="M234:M235" si="153">(L234-H234)</f>
        <v>0</v>
      </c>
      <c r="N234" s="1014">
        <v>5.0</v>
      </c>
      <c r="O234" s="1019">
        <f t="shared" ref="O234:O236" si="154">sum(M234,N234)</f>
        <v>5</v>
      </c>
      <c r="P234" s="1014"/>
      <c r="Q234" s="998"/>
      <c r="R234" s="998"/>
      <c r="S234" s="998"/>
      <c r="T234" s="998"/>
      <c r="U234" s="998"/>
      <c r="V234" s="998"/>
      <c r="W234" s="998"/>
      <c r="X234" s="998"/>
      <c r="Y234" s="998"/>
      <c r="Z234" s="998"/>
      <c r="AA234" s="998"/>
      <c r="AB234" s="998"/>
    </row>
    <row r="235">
      <c r="A235" s="1027" t="s">
        <v>341</v>
      </c>
      <c r="B235" s="1005">
        <v>9.0</v>
      </c>
      <c r="C235" s="1005">
        <v>15.0</v>
      </c>
      <c r="D235" s="1005">
        <v>3.0</v>
      </c>
      <c r="E235" s="1005">
        <v>18.0</v>
      </c>
      <c r="F235" s="1005">
        <v>11.0</v>
      </c>
      <c r="G235" s="1005">
        <v>0.0</v>
      </c>
      <c r="H235" s="1006">
        <f t="shared" ref="H235:H237" si="155">SUM(B235:G235)</f>
        <v>56</v>
      </c>
      <c r="I235" s="1007">
        <f>sum(H235:H238)</f>
        <v>68</v>
      </c>
      <c r="J235" s="1168"/>
      <c r="K235" s="1027" t="s">
        <v>341</v>
      </c>
      <c r="L235" s="1010">
        <v>75.0</v>
      </c>
      <c r="M235" s="1007">
        <f t="shared" si="153"/>
        <v>19</v>
      </c>
      <c r="N235" s="1005">
        <v>60.0</v>
      </c>
      <c r="O235" s="1007">
        <f t="shared" si="154"/>
        <v>79</v>
      </c>
      <c r="P235" s="1010" t="s">
        <v>382</v>
      </c>
      <c r="Q235" s="998"/>
      <c r="R235" s="998"/>
      <c r="S235" s="998"/>
      <c r="T235" s="998"/>
      <c r="U235" s="998"/>
      <c r="V235" s="998"/>
      <c r="W235" s="998"/>
      <c r="X235" s="998"/>
      <c r="Y235" s="998"/>
      <c r="Z235" s="998"/>
      <c r="AA235" s="998"/>
      <c r="AB235" s="998"/>
    </row>
    <row r="236">
      <c r="A236" s="1012" t="s">
        <v>77</v>
      </c>
      <c r="B236" s="1013">
        <v>0.0</v>
      </c>
      <c r="C236" s="1014">
        <v>0.0</v>
      </c>
      <c r="D236" s="1014">
        <v>0.0</v>
      </c>
      <c r="E236" s="1014">
        <v>0.0</v>
      </c>
      <c r="F236" s="1014">
        <v>0.0</v>
      </c>
      <c r="G236" s="1015">
        <v>0.0</v>
      </c>
      <c r="H236" s="1016">
        <f t="shared" si="155"/>
        <v>0</v>
      </c>
      <c r="I236" s="1017">
        <f>(I235/60)</f>
        <v>1.133333333</v>
      </c>
      <c r="J236" s="1168"/>
      <c r="K236" s="1012" t="s">
        <v>77</v>
      </c>
      <c r="L236" s="1013">
        <v>14.0</v>
      </c>
      <c r="M236" s="1018">
        <f>(L236-H236-H237)</f>
        <v>2</v>
      </c>
      <c r="N236" s="1014">
        <v>10.0</v>
      </c>
      <c r="O236" s="1019">
        <f t="shared" si="154"/>
        <v>12</v>
      </c>
      <c r="P236" s="1018"/>
      <c r="Q236" s="998"/>
      <c r="R236" s="998"/>
      <c r="S236" s="998"/>
      <c r="T236" s="998"/>
      <c r="U236" s="998"/>
      <c r="V236" s="998"/>
      <c r="W236" s="998"/>
      <c r="X236" s="998"/>
      <c r="Y236" s="998"/>
      <c r="Z236" s="998"/>
      <c r="AA236" s="998"/>
      <c r="AB236" s="998"/>
    </row>
    <row r="237">
      <c r="A237" s="1012" t="s">
        <v>78</v>
      </c>
      <c r="B237" s="1013">
        <v>2.0</v>
      </c>
      <c r="C237" s="1014">
        <v>2.0</v>
      </c>
      <c r="D237" s="1014">
        <v>1.0</v>
      </c>
      <c r="E237" s="1014">
        <v>2.0</v>
      </c>
      <c r="F237" s="1014">
        <v>5.0</v>
      </c>
      <c r="G237" s="1015">
        <v>0.0</v>
      </c>
      <c r="H237" s="1016">
        <f t="shared" si="155"/>
        <v>12</v>
      </c>
      <c r="I237" s="1019"/>
      <c r="J237" s="1168"/>
      <c r="K237" s="1012" t="s">
        <v>78</v>
      </c>
      <c r="L237" s="1018" t="s">
        <v>79</v>
      </c>
      <c r="M237" s="1019" t="s">
        <v>79</v>
      </c>
      <c r="N237" s="1014"/>
      <c r="O237" s="1019" t="s">
        <v>79</v>
      </c>
      <c r="P237" s="1018"/>
      <c r="Q237" s="998"/>
      <c r="R237" s="998"/>
      <c r="S237" s="998"/>
      <c r="T237" s="998"/>
      <c r="U237" s="998"/>
      <c r="V237" s="998"/>
      <c r="W237" s="998"/>
      <c r="X237" s="998"/>
      <c r="Y237" s="998"/>
      <c r="Z237" s="998"/>
      <c r="AA237" s="998"/>
      <c r="AB237" s="998"/>
    </row>
    <row r="238">
      <c r="A238" s="1021" t="s">
        <v>446</v>
      </c>
      <c r="B238" s="1013">
        <v>0.0</v>
      </c>
      <c r="C238" s="1014">
        <v>0.0</v>
      </c>
      <c r="D238" s="1014">
        <v>0.0</v>
      </c>
      <c r="E238" s="1014">
        <v>0.0</v>
      </c>
      <c r="F238" s="1014">
        <v>0.0</v>
      </c>
      <c r="G238" s="1015">
        <v>0.0</v>
      </c>
      <c r="H238" s="1016">
        <f>sum(B238:G238)</f>
        <v>0</v>
      </c>
      <c r="I238" s="1019"/>
      <c r="J238" s="1168"/>
      <c r="K238" s="1021" t="s">
        <v>446</v>
      </c>
      <c r="L238" s="1013">
        <v>0.0</v>
      </c>
      <c r="M238" s="1019">
        <f t="shared" ref="M238:M239" si="156">(L238-H238)</f>
        <v>0</v>
      </c>
      <c r="N238" s="1014">
        <v>5.0</v>
      </c>
      <c r="O238" s="1019">
        <f t="shared" ref="O238:O239" si="157">sum(M238,N238)</f>
        <v>5</v>
      </c>
      <c r="P238" s="1018"/>
      <c r="Q238" s="998"/>
      <c r="R238" s="998"/>
      <c r="S238" s="998"/>
      <c r="T238" s="998"/>
      <c r="U238" s="998"/>
      <c r="V238" s="998"/>
      <c r="W238" s="998"/>
      <c r="X238" s="998"/>
      <c r="Y238" s="998"/>
      <c r="Z238" s="998"/>
      <c r="AA238" s="998"/>
      <c r="AB238" s="998"/>
    </row>
    <row r="239">
      <c r="A239" s="1009" t="s">
        <v>237</v>
      </c>
      <c r="B239" s="1010">
        <v>8.0</v>
      </c>
      <c r="C239" s="1010">
        <v>0.0</v>
      </c>
      <c r="D239" s="1010">
        <v>9.0</v>
      </c>
      <c r="E239" s="1010">
        <v>9.0</v>
      </c>
      <c r="F239" s="1010">
        <v>13.0</v>
      </c>
      <c r="G239" s="1005">
        <v>4.0</v>
      </c>
      <c r="H239" s="1006">
        <f t="shared" ref="H239:H241" si="158">SUM(B239:G239)</f>
        <v>43</v>
      </c>
      <c r="I239" s="1007">
        <f>sum(H239:H242)</f>
        <v>56</v>
      </c>
      <c r="J239" s="1168"/>
      <c r="K239" s="1009" t="s">
        <v>237</v>
      </c>
      <c r="L239" s="1010">
        <v>65.0</v>
      </c>
      <c r="M239" s="1007">
        <f t="shared" si="156"/>
        <v>22</v>
      </c>
      <c r="N239" s="1005">
        <v>45.0</v>
      </c>
      <c r="O239" s="1007">
        <f t="shared" si="157"/>
        <v>67</v>
      </c>
      <c r="P239" s="1010" t="s">
        <v>382</v>
      </c>
      <c r="Q239" s="998"/>
      <c r="R239" s="998"/>
      <c r="S239" s="998"/>
      <c r="T239" s="998"/>
      <c r="U239" s="998"/>
      <c r="V239" s="998"/>
      <c r="W239" s="998"/>
      <c r="X239" s="998"/>
      <c r="Y239" s="998"/>
      <c r="Z239" s="998"/>
      <c r="AA239" s="998"/>
      <c r="AB239" s="998"/>
    </row>
    <row r="240">
      <c r="A240" s="1012" t="s">
        <v>77</v>
      </c>
      <c r="B240" s="1013">
        <v>0.0</v>
      </c>
      <c r="C240" s="1014">
        <v>0.0</v>
      </c>
      <c r="D240" s="1014">
        <v>0.0</v>
      </c>
      <c r="E240" s="1014">
        <v>0.0</v>
      </c>
      <c r="F240" s="1014">
        <v>0.0</v>
      </c>
      <c r="G240" s="1014">
        <v>0.0</v>
      </c>
      <c r="H240" s="1016">
        <f t="shared" si="158"/>
        <v>0</v>
      </c>
      <c r="I240" s="1017">
        <f>(I239/60)</f>
        <v>0.9333333333</v>
      </c>
      <c r="J240" s="1168"/>
      <c r="K240" s="1012" t="s">
        <v>77</v>
      </c>
      <c r="L240" s="1013">
        <v>17.0</v>
      </c>
      <c r="M240" s="1018">
        <f>(L240-H240-H241)</f>
        <v>6</v>
      </c>
      <c r="N240" s="1014">
        <v>10.0</v>
      </c>
      <c r="O240" s="1014">
        <v>16.0</v>
      </c>
      <c r="P240" s="1018"/>
      <c r="Q240" s="998"/>
      <c r="R240" s="998"/>
      <c r="S240" s="998"/>
      <c r="T240" s="998"/>
      <c r="U240" s="998"/>
      <c r="V240" s="998"/>
      <c r="W240" s="998"/>
      <c r="X240" s="998"/>
      <c r="Y240" s="998"/>
      <c r="Z240" s="998"/>
      <c r="AA240" s="998"/>
      <c r="AB240" s="998"/>
    </row>
    <row r="241">
      <c r="A241" s="1012" t="s">
        <v>78</v>
      </c>
      <c r="B241" s="1013">
        <v>4.0</v>
      </c>
      <c r="C241" s="1014">
        <v>0.0</v>
      </c>
      <c r="D241" s="1014">
        <v>1.0</v>
      </c>
      <c r="E241" s="1014">
        <v>6.0</v>
      </c>
      <c r="F241" s="1014">
        <v>0.0</v>
      </c>
      <c r="G241" s="1014">
        <v>0.0</v>
      </c>
      <c r="H241" s="1016">
        <f t="shared" si="158"/>
        <v>11</v>
      </c>
      <c r="I241" s="1019"/>
      <c r="J241" s="1168"/>
      <c r="K241" s="1012" t="s">
        <v>78</v>
      </c>
      <c r="L241" s="1018" t="s">
        <v>79</v>
      </c>
      <c r="M241" s="1019" t="s">
        <v>79</v>
      </c>
      <c r="N241" s="1028" t="s">
        <v>79</v>
      </c>
      <c r="O241" s="1019" t="s">
        <v>79</v>
      </c>
      <c r="P241" s="1018"/>
      <c r="Q241" s="998"/>
      <c r="R241" s="998"/>
      <c r="S241" s="998"/>
      <c r="T241" s="998"/>
      <c r="U241" s="998"/>
      <c r="V241" s="998"/>
      <c r="W241" s="998"/>
      <c r="X241" s="998"/>
      <c r="Y241" s="998"/>
      <c r="Z241" s="998"/>
      <c r="AA241" s="998"/>
      <c r="AB241" s="998"/>
    </row>
    <row r="242">
      <c r="A242" s="1021" t="s">
        <v>446</v>
      </c>
      <c r="B242" s="1013">
        <v>0.0</v>
      </c>
      <c r="C242" s="1014">
        <v>0.0</v>
      </c>
      <c r="D242" s="1014">
        <v>1.0</v>
      </c>
      <c r="E242" s="1014">
        <v>1.0</v>
      </c>
      <c r="F242" s="1014">
        <v>0.0</v>
      </c>
      <c r="G242" s="1014">
        <v>0.0</v>
      </c>
      <c r="H242" s="1016">
        <f>sum(B242:G242)</f>
        <v>2</v>
      </c>
      <c r="I242" s="1019"/>
      <c r="J242" s="1168"/>
      <c r="K242" s="1021" t="s">
        <v>446</v>
      </c>
      <c r="L242" s="1013">
        <v>5.0</v>
      </c>
      <c r="M242" s="1019">
        <f t="shared" ref="M242:M243" si="159">(L242-H242)</f>
        <v>3</v>
      </c>
      <c r="N242" s="1030">
        <v>0.0</v>
      </c>
      <c r="O242" s="1019">
        <f t="shared" ref="O242:O244" si="160">sum(M242,N242)</f>
        <v>3</v>
      </c>
      <c r="P242" s="1013"/>
      <c r="Q242" s="998"/>
      <c r="R242" s="998"/>
      <c r="S242" s="998"/>
      <c r="T242" s="998"/>
      <c r="U242" s="998"/>
      <c r="V242" s="998"/>
      <c r="W242" s="998"/>
      <c r="X242" s="998"/>
      <c r="Y242" s="998"/>
      <c r="Z242" s="998"/>
      <c r="AA242" s="998"/>
      <c r="AB242" s="998"/>
    </row>
    <row r="243">
      <c r="A243" s="1171" t="s">
        <v>134</v>
      </c>
      <c r="B243" s="1005">
        <v>0.0</v>
      </c>
      <c r="C243" s="1005">
        <v>2.0</v>
      </c>
      <c r="D243" s="1005">
        <v>0.0</v>
      </c>
      <c r="E243" s="1005">
        <v>2.0</v>
      </c>
      <c r="F243" s="1005">
        <v>10.0</v>
      </c>
      <c r="G243" s="1005">
        <v>8.0</v>
      </c>
      <c r="H243" s="1006">
        <f t="shared" ref="H243:H245" si="161">SUM(B243:G243)</f>
        <v>22</v>
      </c>
      <c r="I243" s="1007">
        <f>sum(H243:H246)</f>
        <v>34</v>
      </c>
      <c r="J243" s="1168"/>
      <c r="K243" s="1031" t="s">
        <v>134</v>
      </c>
      <c r="L243" s="1010">
        <v>60.0</v>
      </c>
      <c r="M243" s="1007">
        <f t="shared" si="159"/>
        <v>38</v>
      </c>
      <c r="N243" s="1005">
        <v>10.0</v>
      </c>
      <c r="O243" s="1007">
        <f t="shared" si="160"/>
        <v>48</v>
      </c>
      <c r="P243" s="1010"/>
      <c r="Q243" s="998"/>
      <c r="R243" s="998"/>
      <c r="S243" s="998"/>
      <c r="T243" s="998"/>
      <c r="U243" s="998"/>
      <c r="V243" s="998"/>
      <c r="W243" s="998"/>
      <c r="X243" s="998"/>
      <c r="Y243" s="998"/>
      <c r="Z243" s="998"/>
      <c r="AA243" s="998"/>
      <c r="AB243" s="998"/>
    </row>
    <row r="244">
      <c r="A244" s="1012" t="s">
        <v>77</v>
      </c>
      <c r="B244" s="1013">
        <v>0.0</v>
      </c>
      <c r="C244" s="1014">
        <v>0.0</v>
      </c>
      <c r="D244" s="1014">
        <v>0.0</v>
      </c>
      <c r="E244" s="1014">
        <v>0.0</v>
      </c>
      <c r="F244" s="1014">
        <v>0.0</v>
      </c>
      <c r="G244" s="1015">
        <v>0.0</v>
      </c>
      <c r="H244" s="1016">
        <f t="shared" si="161"/>
        <v>0</v>
      </c>
      <c r="I244" s="1017">
        <f>(I243/60)</f>
        <v>0.5666666667</v>
      </c>
      <c r="J244" s="1168"/>
      <c r="K244" s="1012" t="s">
        <v>77</v>
      </c>
      <c r="L244" s="1013">
        <v>30.0</v>
      </c>
      <c r="M244" s="1018">
        <f>(L244-H244-H245)</f>
        <v>20</v>
      </c>
      <c r="N244" s="1014">
        <v>0.0</v>
      </c>
      <c r="O244" s="1019">
        <f t="shared" si="160"/>
        <v>20</v>
      </c>
      <c r="P244" s="1018"/>
      <c r="Q244" s="998"/>
      <c r="R244" s="998"/>
      <c r="S244" s="998"/>
      <c r="T244" s="998"/>
      <c r="U244" s="998"/>
      <c r="V244" s="998"/>
      <c r="W244" s="998"/>
      <c r="X244" s="998"/>
      <c r="Y244" s="998"/>
      <c r="Z244" s="998"/>
      <c r="AA244" s="998"/>
      <c r="AB244" s="998"/>
    </row>
    <row r="245">
      <c r="A245" s="1012" t="s">
        <v>78</v>
      </c>
      <c r="B245" s="1013">
        <v>0.0</v>
      </c>
      <c r="C245" s="1014">
        <v>0.0</v>
      </c>
      <c r="D245" s="1014">
        <v>0.0</v>
      </c>
      <c r="E245" s="1014">
        <v>2.0</v>
      </c>
      <c r="F245" s="1014">
        <v>2.0</v>
      </c>
      <c r="G245" s="1015">
        <v>6.0</v>
      </c>
      <c r="H245" s="1016">
        <f t="shared" si="161"/>
        <v>10</v>
      </c>
      <c r="I245" s="1019"/>
      <c r="J245" s="1168"/>
      <c r="K245" s="1012" t="s">
        <v>78</v>
      </c>
      <c r="L245" s="1018" t="s">
        <v>79</v>
      </c>
      <c r="M245" s="1019" t="s">
        <v>79</v>
      </c>
      <c r="N245" s="1014"/>
      <c r="O245" s="1019" t="s">
        <v>79</v>
      </c>
      <c r="P245" s="1018"/>
      <c r="Q245" s="998"/>
      <c r="R245" s="998"/>
      <c r="S245" s="998"/>
      <c r="T245" s="998"/>
      <c r="U245" s="998"/>
      <c r="V245" s="998"/>
      <c r="W245" s="998"/>
      <c r="X245" s="998"/>
      <c r="Y245" s="998"/>
      <c r="Z245" s="998"/>
      <c r="AA245" s="998"/>
      <c r="AB245" s="998"/>
    </row>
    <row r="246">
      <c r="A246" s="1021" t="s">
        <v>446</v>
      </c>
      <c r="B246" s="1013">
        <v>0.0</v>
      </c>
      <c r="C246" s="1014">
        <v>0.0</v>
      </c>
      <c r="D246" s="1014">
        <v>0.0</v>
      </c>
      <c r="E246" s="1014">
        <v>0.0</v>
      </c>
      <c r="F246" s="1014">
        <v>0.0</v>
      </c>
      <c r="G246" s="1015">
        <v>2.0</v>
      </c>
      <c r="H246" s="1016">
        <f>sum(B246:G246)</f>
        <v>2</v>
      </c>
      <c r="I246" s="1019"/>
      <c r="J246" s="1168"/>
      <c r="K246" s="1021" t="s">
        <v>446</v>
      </c>
      <c r="L246" s="1013">
        <v>5.0</v>
      </c>
      <c r="M246" s="1019">
        <f>(L246-H246)</f>
        <v>3</v>
      </c>
      <c r="N246" s="1014">
        <v>0.0</v>
      </c>
      <c r="O246" s="1019">
        <f>sum(M246,N246)</f>
        <v>3</v>
      </c>
      <c r="P246" s="1018"/>
      <c r="Q246" s="998"/>
      <c r="R246" s="998"/>
      <c r="S246" s="998"/>
      <c r="T246" s="998"/>
      <c r="U246" s="998"/>
      <c r="V246" s="998"/>
      <c r="W246" s="998"/>
      <c r="X246" s="998"/>
      <c r="Y246" s="998"/>
      <c r="Z246" s="998"/>
      <c r="AA246" s="998"/>
      <c r="AB246" s="998"/>
    </row>
    <row r="247">
      <c r="A247" s="1040" t="s">
        <v>87</v>
      </c>
      <c r="B247" s="1003">
        <f t="shared" ref="B247:G247" si="162"> SUM(B248:B267)</f>
        <v>17</v>
      </c>
      <c r="C247" s="1003">
        <f t="shared" si="162"/>
        <v>24</v>
      </c>
      <c r="D247" s="1003">
        <f t="shared" si="162"/>
        <v>34</v>
      </c>
      <c r="E247" s="1003">
        <f t="shared" si="162"/>
        <v>21</v>
      </c>
      <c r="F247" s="1003">
        <f t="shared" si="162"/>
        <v>29</v>
      </c>
      <c r="G247" s="1003">
        <f t="shared" si="162"/>
        <v>2</v>
      </c>
      <c r="H247" s="1003">
        <f> SUM(H248:H266)</f>
        <v>127</v>
      </c>
      <c r="I247" s="1003"/>
      <c r="J247" s="1058"/>
      <c r="K247" s="1002" t="s">
        <v>87</v>
      </c>
      <c r="L247" s="1033"/>
      <c r="M247" s="1033"/>
      <c r="N247" s="1033"/>
      <c r="O247" s="1033"/>
      <c r="P247" s="1033"/>
      <c r="Q247" s="998"/>
      <c r="R247" s="998"/>
      <c r="S247" s="998"/>
      <c r="T247" s="998"/>
      <c r="U247" s="998"/>
      <c r="V247" s="998"/>
      <c r="W247" s="998"/>
      <c r="X247" s="998"/>
      <c r="Y247" s="998"/>
      <c r="Z247" s="998"/>
      <c r="AA247" s="998"/>
      <c r="AB247" s="998"/>
    </row>
    <row r="248">
      <c r="A248" s="1004" t="s">
        <v>24</v>
      </c>
      <c r="B248" s="1005">
        <v>10.0</v>
      </c>
      <c r="C248" s="1005">
        <v>0.0</v>
      </c>
      <c r="D248" s="1005">
        <v>9.0</v>
      </c>
      <c r="E248" s="1005">
        <v>6.0</v>
      </c>
      <c r="F248" s="1005">
        <v>7.0</v>
      </c>
      <c r="G248" s="1005">
        <v>0.0</v>
      </c>
      <c r="H248" s="1006">
        <f t="shared" ref="H248:H250" si="163">SUM(B248:G248)</f>
        <v>32</v>
      </c>
      <c r="I248" s="1007">
        <f>sum(H248:H251)</f>
        <v>43</v>
      </c>
      <c r="J248" s="1168"/>
      <c r="K248" s="1009" t="s">
        <v>24</v>
      </c>
      <c r="L248" s="1010">
        <v>72.0</v>
      </c>
      <c r="M248" s="1007">
        <f>(L248-H248)</f>
        <v>40</v>
      </c>
      <c r="N248" s="1005">
        <v>20.0</v>
      </c>
      <c r="O248" s="1007">
        <f t="shared" ref="O248:O249" si="164">sum(M248,N248)</f>
        <v>60</v>
      </c>
      <c r="P248" s="1010" t="s">
        <v>382</v>
      </c>
      <c r="Q248" s="998"/>
      <c r="R248" s="998"/>
      <c r="S248" s="998"/>
      <c r="T248" s="998"/>
      <c r="U248" s="998"/>
      <c r="V248" s="998"/>
      <c r="W248" s="998"/>
      <c r="X248" s="998"/>
      <c r="Y248" s="998"/>
      <c r="Z248" s="998"/>
      <c r="AA248" s="998"/>
      <c r="AB248" s="998"/>
    </row>
    <row r="249">
      <c r="A249" s="1012" t="s">
        <v>77</v>
      </c>
      <c r="B249" s="1013">
        <v>0.0</v>
      </c>
      <c r="C249" s="1014">
        <v>0.0</v>
      </c>
      <c r="D249" s="1014">
        <v>0.0</v>
      </c>
      <c r="E249" s="1014">
        <v>0.0</v>
      </c>
      <c r="F249" s="1014">
        <v>0.0</v>
      </c>
      <c r="G249" s="1015">
        <v>0.0</v>
      </c>
      <c r="H249" s="1016">
        <f t="shared" si="163"/>
        <v>0</v>
      </c>
      <c r="I249" s="1017">
        <f>(I248/61)</f>
        <v>0.7049180328</v>
      </c>
      <c r="J249" s="1168"/>
      <c r="K249" s="1012" t="s">
        <v>77</v>
      </c>
      <c r="L249" s="1013">
        <v>16.0</v>
      </c>
      <c r="M249" s="1018">
        <f>(L249-H249-H250)</f>
        <v>7</v>
      </c>
      <c r="N249" s="1014">
        <v>20.0</v>
      </c>
      <c r="O249" s="1019">
        <f t="shared" si="164"/>
        <v>27</v>
      </c>
      <c r="P249" s="1018"/>
      <c r="Q249" s="998"/>
      <c r="R249" s="998"/>
      <c r="S249" s="998"/>
      <c r="T249" s="998"/>
      <c r="U249" s="998"/>
      <c r="V249" s="998"/>
      <c r="W249" s="998"/>
      <c r="X249" s="998"/>
      <c r="Y249" s="998"/>
      <c r="Z249" s="998"/>
      <c r="AA249" s="998"/>
      <c r="AB249" s="998"/>
    </row>
    <row r="250">
      <c r="A250" s="1012" t="s">
        <v>78</v>
      </c>
      <c r="B250" s="1013">
        <v>0.0</v>
      </c>
      <c r="C250" s="1014">
        <v>0.0</v>
      </c>
      <c r="D250" s="1014">
        <v>4.0</v>
      </c>
      <c r="E250" s="1014">
        <v>2.0</v>
      </c>
      <c r="F250" s="1014">
        <v>3.0</v>
      </c>
      <c r="G250" s="1015">
        <v>0.0</v>
      </c>
      <c r="H250" s="1016">
        <f t="shared" si="163"/>
        <v>9</v>
      </c>
      <c r="I250" s="1019"/>
      <c r="J250" s="1168"/>
      <c r="K250" s="1012" t="s">
        <v>78</v>
      </c>
      <c r="L250" s="1018" t="s">
        <v>79</v>
      </c>
      <c r="M250" s="1019" t="s">
        <v>79</v>
      </c>
      <c r="N250" s="1014" t="s">
        <v>79</v>
      </c>
      <c r="O250" s="1019" t="s">
        <v>79</v>
      </c>
      <c r="P250" s="1018"/>
      <c r="Q250" s="998"/>
      <c r="R250" s="998"/>
      <c r="S250" s="998"/>
      <c r="T250" s="998"/>
      <c r="U250" s="998"/>
      <c r="V250" s="998"/>
      <c r="W250" s="998"/>
      <c r="X250" s="998"/>
      <c r="Y250" s="998"/>
      <c r="Z250" s="998"/>
      <c r="AA250" s="998"/>
      <c r="AB250" s="998"/>
    </row>
    <row r="251">
      <c r="A251" s="1021" t="s">
        <v>446</v>
      </c>
      <c r="B251" s="1013">
        <v>0.0</v>
      </c>
      <c r="C251" s="1014">
        <v>0.0</v>
      </c>
      <c r="D251" s="1014">
        <v>1.0</v>
      </c>
      <c r="E251" s="1014">
        <v>0.0</v>
      </c>
      <c r="F251" s="1014">
        <v>1.0</v>
      </c>
      <c r="G251" s="1015">
        <v>0.0</v>
      </c>
      <c r="H251" s="1016">
        <f>sum(B251:G251)</f>
        <v>2</v>
      </c>
      <c r="I251" s="1019"/>
      <c r="J251" s="1058"/>
      <c r="K251" s="1021" t="s">
        <v>446</v>
      </c>
      <c r="L251" s="1013">
        <v>10.0</v>
      </c>
      <c r="M251" s="1019">
        <f t="shared" ref="M251:M252" si="165">(L251-H251)</f>
        <v>8</v>
      </c>
      <c r="N251" s="1014">
        <v>0.0</v>
      </c>
      <c r="O251" s="1019">
        <f t="shared" ref="O251:O253" si="166">sum(M251,N251)</f>
        <v>8</v>
      </c>
      <c r="P251" s="1018"/>
      <c r="Q251" s="998"/>
      <c r="R251" s="998"/>
      <c r="S251" s="998"/>
      <c r="T251" s="998"/>
      <c r="U251" s="998"/>
      <c r="V251" s="998"/>
      <c r="W251" s="998"/>
      <c r="X251" s="998"/>
      <c r="Y251" s="998"/>
      <c r="Z251" s="998"/>
      <c r="AA251" s="998"/>
      <c r="AB251" s="998"/>
    </row>
    <row r="252">
      <c r="A252" s="1009" t="s">
        <v>96</v>
      </c>
      <c r="B252" s="1010">
        <v>7.0</v>
      </c>
      <c r="C252" s="1010">
        <v>3.0</v>
      </c>
      <c r="D252" s="1010">
        <v>7.0</v>
      </c>
      <c r="E252" s="1010">
        <v>5.0</v>
      </c>
      <c r="F252" s="1010">
        <v>4.0</v>
      </c>
      <c r="G252" s="1005">
        <v>0.0</v>
      </c>
      <c r="H252" s="1006">
        <f t="shared" ref="H252:H254" si="167">SUM(B252:G252)</f>
        <v>26</v>
      </c>
      <c r="I252" s="1007">
        <f>sum(H252:H255)</f>
        <v>31</v>
      </c>
      <c r="J252" s="1168"/>
      <c r="K252" s="1009" t="s">
        <v>96</v>
      </c>
      <c r="L252" s="1010">
        <v>51.0</v>
      </c>
      <c r="M252" s="1007">
        <f t="shared" si="165"/>
        <v>25</v>
      </c>
      <c r="N252" s="1005">
        <v>15.0</v>
      </c>
      <c r="O252" s="1007">
        <f t="shared" si="166"/>
        <v>40</v>
      </c>
      <c r="P252" s="1010" t="s">
        <v>382</v>
      </c>
      <c r="Q252" s="998"/>
      <c r="R252" s="998"/>
      <c r="S252" s="998"/>
      <c r="T252" s="998"/>
      <c r="U252" s="998"/>
      <c r="V252" s="998"/>
      <c r="W252" s="998"/>
      <c r="X252" s="998"/>
      <c r="Y252" s="998"/>
      <c r="Z252" s="998"/>
      <c r="AA252" s="998"/>
      <c r="AB252" s="998"/>
    </row>
    <row r="253">
      <c r="A253" s="1012" t="s">
        <v>77</v>
      </c>
      <c r="B253" s="1013">
        <v>0.0</v>
      </c>
      <c r="C253" s="1014">
        <v>0.0</v>
      </c>
      <c r="D253" s="1014">
        <v>0.0</v>
      </c>
      <c r="E253" s="1014">
        <v>0.0</v>
      </c>
      <c r="F253" s="1014">
        <v>1.0</v>
      </c>
      <c r="G253" s="1014">
        <v>0.0</v>
      </c>
      <c r="H253" s="1016">
        <f t="shared" si="167"/>
        <v>1</v>
      </c>
      <c r="I253" s="1017">
        <f>(I252/60)</f>
        <v>0.5166666667</v>
      </c>
      <c r="J253" s="1058"/>
      <c r="K253" s="1012" t="s">
        <v>77</v>
      </c>
      <c r="L253" s="1013">
        <v>10.0</v>
      </c>
      <c r="M253" s="1018">
        <f>(L253-H253-H254)</f>
        <v>5</v>
      </c>
      <c r="N253" s="1014">
        <v>10.0</v>
      </c>
      <c r="O253" s="1019">
        <f t="shared" si="166"/>
        <v>15</v>
      </c>
      <c r="P253" s="1019"/>
      <c r="Q253" s="998"/>
      <c r="R253" s="998"/>
      <c r="S253" s="998"/>
      <c r="T253" s="998"/>
      <c r="U253" s="998"/>
      <c r="V253" s="998"/>
      <c r="W253" s="998"/>
      <c r="X253" s="998"/>
      <c r="Y253" s="998"/>
      <c r="Z253" s="998"/>
      <c r="AA253" s="998"/>
      <c r="AB253" s="998"/>
    </row>
    <row r="254">
      <c r="A254" s="1012" t="s">
        <v>78</v>
      </c>
      <c r="B254" s="1013">
        <v>0.0</v>
      </c>
      <c r="C254" s="1014">
        <v>0.0</v>
      </c>
      <c r="D254" s="1014">
        <v>2.0</v>
      </c>
      <c r="E254" s="1014">
        <v>0.0</v>
      </c>
      <c r="F254" s="1014">
        <v>2.0</v>
      </c>
      <c r="G254" s="1014">
        <v>0.0</v>
      </c>
      <c r="H254" s="1016">
        <f t="shared" si="167"/>
        <v>4</v>
      </c>
      <c r="I254" s="1019"/>
      <c r="J254" s="1168"/>
      <c r="K254" s="1012" t="s">
        <v>78</v>
      </c>
      <c r="L254" s="1018" t="s">
        <v>79</v>
      </c>
      <c r="M254" s="1019" t="s">
        <v>79</v>
      </c>
      <c r="N254" s="1014"/>
      <c r="O254" s="1019" t="s">
        <v>79</v>
      </c>
      <c r="P254" s="1019"/>
      <c r="Q254" s="998"/>
      <c r="R254" s="998"/>
      <c r="S254" s="998"/>
      <c r="T254" s="998"/>
      <c r="U254" s="998"/>
      <c r="V254" s="998"/>
      <c r="W254" s="998"/>
      <c r="X254" s="998"/>
      <c r="Y254" s="998"/>
      <c r="Z254" s="998"/>
      <c r="AA254" s="998"/>
      <c r="AB254" s="998"/>
    </row>
    <row r="255">
      <c r="A255" s="1021" t="s">
        <v>446</v>
      </c>
      <c r="B255" s="1013">
        <v>0.0</v>
      </c>
      <c r="C255" s="1014">
        <v>0.0</v>
      </c>
      <c r="D255" s="1014">
        <v>0.0</v>
      </c>
      <c r="E255" s="1014">
        <v>0.0</v>
      </c>
      <c r="F255" s="1014">
        <v>0.0</v>
      </c>
      <c r="G255" s="1014">
        <v>0.0</v>
      </c>
      <c r="H255" s="1016">
        <f>sum(B255:G255)</f>
        <v>0</v>
      </c>
      <c r="I255" s="1019"/>
      <c r="J255" s="1168"/>
      <c r="K255" s="1021" t="s">
        <v>446</v>
      </c>
      <c r="L255" s="1013">
        <v>0.0</v>
      </c>
      <c r="M255" s="1019">
        <f t="shared" ref="M255:M256" si="168">(L255-H255)</f>
        <v>0</v>
      </c>
      <c r="N255" s="1014">
        <v>5.0</v>
      </c>
      <c r="O255" s="1019">
        <f t="shared" ref="O255:O257" si="169">sum(M255,N255)</f>
        <v>5</v>
      </c>
      <c r="P255" s="1019"/>
      <c r="Q255" s="998"/>
      <c r="R255" s="998"/>
      <c r="S255" s="998"/>
      <c r="T255" s="998"/>
      <c r="U255" s="998"/>
      <c r="V255" s="998"/>
      <c r="W255" s="998"/>
      <c r="X255" s="998"/>
      <c r="Y255" s="998"/>
      <c r="Z255" s="998"/>
      <c r="AA255" s="998"/>
      <c r="AB255" s="998"/>
    </row>
    <row r="256">
      <c r="A256" s="1036" t="s">
        <v>117</v>
      </c>
      <c r="B256" s="1005">
        <v>0.0</v>
      </c>
      <c r="C256" s="1005">
        <v>0.0</v>
      </c>
      <c r="D256" s="1005">
        <v>0.0</v>
      </c>
      <c r="E256" s="1005">
        <v>0.0</v>
      </c>
      <c r="F256" s="1005">
        <v>0.0</v>
      </c>
      <c r="G256" s="1005">
        <v>0.0</v>
      </c>
      <c r="H256" s="1006">
        <f t="shared" ref="H256:H258" si="170">SUM(B256:G256)</f>
        <v>0</v>
      </c>
      <c r="I256" s="1007">
        <f>sum(H256:H259)</f>
        <v>0</v>
      </c>
      <c r="J256" s="1168"/>
      <c r="K256" s="1027" t="s">
        <v>117</v>
      </c>
      <c r="L256" s="1010">
        <v>0.0</v>
      </c>
      <c r="M256" s="1007">
        <f t="shared" si="168"/>
        <v>0</v>
      </c>
      <c r="N256" s="1005"/>
      <c r="O256" s="1007">
        <f t="shared" si="169"/>
        <v>0</v>
      </c>
      <c r="P256" s="1010"/>
      <c r="Q256" s="998"/>
      <c r="R256" s="998"/>
      <c r="S256" s="998"/>
      <c r="T256" s="998"/>
      <c r="U256" s="998"/>
      <c r="V256" s="998"/>
      <c r="W256" s="998"/>
      <c r="X256" s="998"/>
      <c r="Y256" s="998"/>
      <c r="Z256" s="998"/>
      <c r="AA256" s="998"/>
      <c r="AB256" s="998"/>
    </row>
    <row r="257">
      <c r="A257" s="1012" t="s">
        <v>77</v>
      </c>
      <c r="B257" s="1013">
        <v>0.0</v>
      </c>
      <c r="C257" s="1014">
        <v>0.0</v>
      </c>
      <c r="D257" s="1014">
        <v>0.0</v>
      </c>
      <c r="E257" s="1014">
        <v>0.0</v>
      </c>
      <c r="F257" s="1014">
        <v>0.0</v>
      </c>
      <c r="G257" s="1015">
        <v>0.0</v>
      </c>
      <c r="H257" s="1016">
        <f t="shared" si="170"/>
        <v>0</v>
      </c>
      <c r="I257" s="1017">
        <f>(I256/60)</f>
        <v>0</v>
      </c>
      <c r="J257" s="1168"/>
      <c r="K257" s="1012" t="s">
        <v>77</v>
      </c>
      <c r="L257" s="1013">
        <v>0.0</v>
      </c>
      <c r="M257" s="1018">
        <f>(L257-H257-H258)</f>
        <v>0</v>
      </c>
      <c r="N257" s="1014"/>
      <c r="O257" s="1019">
        <f t="shared" si="169"/>
        <v>0</v>
      </c>
      <c r="P257" s="1019"/>
      <c r="Q257" s="998"/>
      <c r="R257" s="998"/>
      <c r="S257" s="998"/>
      <c r="T257" s="998"/>
      <c r="U257" s="998"/>
      <c r="V257" s="998"/>
      <c r="W257" s="998"/>
      <c r="X257" s="998"/>
      <c r="Y257" s="998"/>
      <c r="Z257" s="998"/>
      <c r="AA257" s="998"/>
      <c r="AB257" s="998"/>
    </row>
    <row r="258">
      <c r="A258" s="1012" t="s">
        <v>78</v>
      </c>
      <c r="B258" s="1013">
        <v>0.0</v>
      </c>
      <c r="C258" s="1014">
        <v>0.0</v>
      </c>
      <c r="D258" s="1014">
        <v>0.0</v>
      </c>
      <c r="E258" s="1014">
        <v>0.0</v>
      </c>
      <c r="F258" s="1014">
        <v>0.0</v>
      </c>
      <c r="G258" s="1015">
        <v>0.0</v>
      </c>
      <c r="H258" s="1016">
        <f t="shared" si="170"/>
        <v>0</v>
      </c>
      <c r="I258" s="1019"/>
      <c r="J258" s="1168"/>
      <c r="K258" s="1012" t="s">
        <v>78</v>
      </c>
      <c r="L258" s="1018" t="s">
        <v>79</v>
      </c>
      <c r="M258" s="1019" t="s">
        <v>79</v>
      </c>
      <c r="N258" s="1014"/>
      <c r="O258" s="1019" t="s">
        <v>79</v>
      </c>
      <c r="P258" s="1019"/>
      <c r="Q258" s="998"/>
      <c r="R258" s="998"/>
      <c r="S258" s="998"/>
      <c r="T258" s="998"/>
      <c r="U258" s="998"/>
      <c r="V258" s="998"/>
      <c r="W258" s="998"/>
      <c r="X258" s="998"/>
      <c r="Y258" s="998"/>
      <c r="Z258" s="998"/>
      <c r="AA258" s="998"/>
      <c r="AB258" s="998"/>
    </row>
    <row r="259">
      <c r="A259" s="1021" t="s">
        <v>446</v>
      </c>
      <c r="B259" s="1013">
        <v>0.0</v>
      </c>
      <c r="C259" s="1014">
        <v>0.0</v>
      </c>
      <c r="D259" s="1014">
        <v>0.0</v>
      </c>
      <c r="E259" s="1014">
        <v>0.0</v>
      </c>
      <c r="F259" s="1014">
        <v>0.0</v>
      </c>
      <c r="G259" s="1015">
        <v>0.0</v>
      </c>
      <c r="H259" s="1016">
        <f>sum(B259:G259)</f>
        <v>0</v>
      </c>
      <c r="I259" s="1019"/>
      <c r="J259" s="1168"/>
      <c r="K259" s="1021" t="s">
        <v>446</v>
      </c>
      <c r="L259" s="1013">
        <v>0.0</v>
      </c>
      <c r="M259" s="1019">
        <f t="shared" ref="M259:M260" si="171">(L259-H259)</f>
        <v>0</v>
      </c>
      <c r="N259" s="1014"/>
      <c r="O259" s="1019">
        <f t="shared" ref="O259:O261" si="172">sum(M259,N259)</f>
        <v>0</v>
      </c>
      <c r="P259" s="1019"/>
      <c r="Q259" s="998"/>
      <c r="R259" s="998"/>
      <c r="S259" s="998"/>
      <c r="T259" s="998"/>
      <c r="U259" s="998"/>
      <c r="V259" s="998"/>
      <c r="W259" s="998"/>
      <c r="X259" s="998"/>
      <c r="Y259" s="998"/>
      <c r="Z259" s="998"/>
      <c r="AA259" s="998"/>
      <c r="AB259" s="998"/>
    </row>
    <row r="260">
      <c r="A260" s="1036" t="s">
        <v>439</v>
      </c>
      <c r="B260" s="1010">
        <v>0.0</v>
      </c>
      <c r="C260" s="1010">
        <v>11.0</v>
      </c>
      <c r="D260" s="1010">
        <v>9.0</v>
      </c>
      <c r="E260" s="1010">
        <v>6.0</v>
      </c>
      <c r="F260" s="1010">
        <v>0.0</v>
      </c>
      <c r="G260" s="1005">
        <v>0.0</v>
      </c>
      <c r="H260" s="1006">
        <f t="shared" ref="H260:H262" si="173">SUM(B260:G260)</f>
        <v>26</v>
      </c>
      <c r="I260" s="1007">
        <f>sum(H260:H263)</f>
        <v>36</v>
      </c>
      <c r="J260" s="1168"/>
      <c r="K260" s="1027" t="s">
        <v>439</v>
      </c>
      <c r="L260" s="1010">
        <v>45.0</v>
      </c>
      <c r="M260" s="1007">
        <f t="shared" si="171"/>
        <v>19</v>
      </c>
      <c r="N260" s="1005">
        <v>60.0</v>
      </c>
      <c r="O260" s="1007">
        <f t="shared" si="172"/>
        <v>79</v>
      </c>
      <c r="P260" s="1010" t="s">
        <v>382</v>
      </c>
      <c r="Q260" s="998"/>
      <c r="R260" s="998"/>
      <c r="S260" s="998"/>
      <c r="T260" s="998"/>
      <c r="U260" s="998"/>
      <c r="V260" s="998"/>
      <c r="W260" s="998"/>
      <c r="X260" s="998"/>
      <c r="Y260" s="998"/>
      <c r="Z260" s="998"/>
      <c r="AA260" s="998"/>
      <c r="AB260" s="998"/>
    </row>
    <row r="261">
      <c r="A261" s="1012" t="s">
        <v>77</v>
      </c>
      <c r="B261" s="1013">
        <v>0.0</v>
      </c>
      <c r="C261" s="1014">
        <v>0.0</v>
      </c>
      <c r="D261" s="1014">
        <v>0.0</v>
      </c>
      <c r="E261" s="1014">
        <v>0.0</v>
      </c>
      <c r="F261" s="1014">
        <v>0.0</v>
      </c>
      <c r="G261" s="1014">
        <v>0.0</v>
      </c>
      <c r="H261" s="1016">
        <f t="shared" si="173"/>
        <v>0</v>
      </c>
      <c r="I261" s="1017">
        <f>(I260/60)</f>
        <v>0.6</v>
      </c>
      <c r="J261" s="1168"/>
      <c r="K261" s="1012" t="s">
        <v>77</v>
      </c>
      <c r="L261" s="1013">
        <v>11.0</v>
      </c>
      <c r="M261" s="1018">
        <f>(L261-H261-H262)</f>
        <v>1</v>
      </c>
      <c r="N261" s="1014">
        <v>10.0</v>
      </c>
      <c r="O261" s="1019">
        <f t="shared" si="172"/>
        <v>11</v>
      </c>
      <c r="P261" s="1019"/>
      <c r="Q261" s="1011" t="s">
        <v>412</v>
      </c>
      <c r="R261" s="998"/>
      <c r="S261" s="998"/>
      <c r="T261" s="998"/>
      <c r="U261" s="998"/>
      <c r="V261" s="998"/>
      <c r="W261" s="998"/>
      <c r="X261" s="998"/>
      <c r="Y261" s="998"/>
      <c r="Z261" s="998"/>
      <c r="AA261" s="998"/>
      <c r="AB261" s="998"/>
    </row>
    <row r="262">
      <c r="A262" s="1012" t="s">
        <v>78</v>
      </c>
      <c r="B262" s="1013">
        <v>0.0</v>
      </c>
      <c r="C262" s="1014">
        <v>10.0</v>
      </c>
      <c r="D262" s="1014">
        <v>0.0</v>
      </c>
      <c r="E262" s="1014">
        <v>0.0</v>
      </c>
      <c r="F262" s="1014">
        <v>0.0</v>
      </c>
      <c r="G262" s="1014">
        <v>0.0</v>
      </c>
      <c r="H262" s="1016">
        <f t="shared" si="173"/>
        <v>10</v>
      </c>
      <c r="I262" s="1019"/>
      <c r="J262" s="1168"/>
      <c r="K262" s="1012" t="s">
        <v>78</v>
      </c>
      <c r="L262" s="1018" t="s">
        <v>79</v>
      </c>
      <c r="M262" s="1019" t="s">
        <v>79</v>
      </c>
      <c r="N262" s="1014"/>
      <c r="O262" s="1019" t="s">
        <v>79</v>
      </c>
      <c r="P262" s="1019"/>
      <c r="Q262" s="998"/>
      <c r="R262" s="998"/>
      <c r="S262" s="998"/>
      <c r="T262" s="998"/>
      <c r="U262" s="998"/>
      <c r="V262" s="998"/>
      <c r="W262" s="998"/>
      <c r="X262" s="998"/>
      <c r="Y262" s="998"/>
      <c r="Z262" s="998"/>
      <c r="AA262" s="998"/>
      <c r="AB262" s="998"/>
    </row>
    <row r="263">
      <c r="A263" s="1021" t="s">
        <v>446</v>
      </c>
      <c r="B263" s="1013">
        <v>0.0</v>
      </c>
      <c r="C263" s="1014">
        <v>0.0</v>
      </c>
      <c r="D263" s="1014">
        <v>0.0</v>
      </c>
      <c r="E263" s="1014">
        <v>0.0</v>
      </c>
      <c r="F263" s="1014">
        <v>0.0</v>
      </c>
      <c r="G263" s="1014">
        <v>0.0</v>
      </c>
      <c r="H263" s="1016">
        <f>sum(B263:G263)</f>
        <v>0</v>
      </c>
      <c r="I263" s="1019"/>
      <c r="J263" s="1168"/>
      <c r="K263" s="1021" t="s">
        <v>446</v>
      </c>
      <c r="L263" s="1013">
        <v>0.0</v>
      </c>
      <c r="M263" s="1019">
        <f t="shared" ref="M263:M264" si="174">(L263-H263)</f>
        <v>0</v>
      </c>
      <c r="N263" s="1014">
        <v>5.0</v>
      </c>
      <c r="O263" s="1019">
        <f t="shared" ref="O263:O265" si="175">sum(M263,N263)</f>
        <v>5</v>
      </c>
      <c r="P263" s="1019"/>
      <c r="Q263" s="998"/>
      <c r="R263" s="998"/>
      <c r="S263" s="998"/>
      <c r="T263" s="998"/>
      <c r="U263" s="998"/>
      <c r="V263" s="998"/>
      <c r="W263" s="998"/>
      <c r="X263" s="998"/>
      <c r="Y263" s="998"/>
      <c r="Z263" s="998"/>
      <c r="AA263" s="998"/>
      <c r="AB263" s="998"/>
    </row>
    <row r="264">
      <c r="A264" s="1036" t="s">
        <v>342</v>
      </c>
      <c r="B264" s="1005">
        <v>0.0</v>
      </c>
      <c r="C264" s="1005">
        <v>0.0</v>
      </c>
      <c r="D264" s="1005">
        <v>2.0</v>
      </c>
      <c r="E264" s="1005">
        <v>2.0</v>
      </c>
      <c r="F264" s="1005">
        <v>7.0</v>
      </c>
      <c r="G264" s="1005">
        <v>2.0</v>
      </c>
      <c r="H264" s="1006">
        <f t="shared" ref="H264:H266" si="176">SUM(B264:G264)</f>
        <v>13</v>
      </c>
      <c r="I264" s="1007">
        <f>sum(H264:H267)</f>
        <v>17</v>
      </c>
      <c r="J264" s="1168"/>
      <c r="K264" s="1027" t="s">
        <v>342</v>
      </c>
      <c r="L264" s="1010">
        <v>28.0</v>
      </c>
      <c r="M264" s="1007">
        <f t="shared" si="174"/>
        <v>15</v>
      </c>
      <c r="N264" s="1005">
        <v>0.0</v>
      </c>
      <c r="O264" s="1007">
        <f t="shared" si="175"/>
        <v>15</v>
      </c>
      <c r="P264" s="1010" t="s">
        <v>409</v>
      </c>
      <c r="Q264" s="1011" t="s">
        <v>459</v>
      </c>
      <c r="R264" s="998"/>
      <c r="S264" s="998"/>
      <c r="T264" s="998"/>
      <c r="U264" s="998"/>
      <c r="V264" s="998"/>
      <c r="W264" s="998"/>
      <c r="X264" s="998"/>
      <c r="Y264" s="998"/>
      <c r="Z264" s="998"/>
      <c r="AA264" s="998"/>
      <c r="AB264" s="998"/>
    </row>
    <row r="265">
      <c r="A265" s="1012" t="s">
        <v>77</v>
      </c>
      <c r="B265" s="1013">
        <v>0.0</v>
      </c>
      <c r="C265" s="1014">
        <v>0.0</v>
      </c>
      <c r="D265" s="1014">
        <v>0.0</v>
      </c>
      <c r="E265" s="1014">
        <v>0.0</v>
      </c>
      <c r="F265" s="1014">
        <v>0.0</v>
      </c>
      <c r="G265" s="1015">
        <v>0.0</v>
      </c>
      <c r="H265" s="1016">
        <f t="shared" si="176"/>
        <v>0</v>
      </c>
      <c r="I265" s="1017">
        <f>(I264/60)</f>
        <v>0.2833333333</v>
      </c>
      <c r="J265" s="1168"/>
      <c r="K265" s="1012" t="s">
        <v>77</v>
      </c>
      <c r="L265" s="1013">
        <v>6.0</v>
      </c>
      <c r="M265" s="1018">
        <f>(L265-H265-H266)</f>
        <v>2</v>
      </c>
      <c r="N265" s="1014">
        <v>0.0</v>
      </c>
      <c r="O265" s="1019">
        <f t="shared" si="175"/>
        <v>2</v>
      </c>
      <c r="P265" s="1019"/>
      <c r="Q265" s="1011" t="s">
        <v>460</v>
      </c>
      <c r="R265" s="998"/>
      <c r="S265" s="998"/>
      <c r="T265" s="998"/>
      <c r="U265" s="998"/>
      <c r="V265" s="998"/>
      <c r="W265" s="998"/>
      <c r="X265" s="998"/>
      <c r="Y265" s="998"/>
      <c r="Z265" s="998"/>
      <c r="AA265" s="998"/>
      <c r="AB265" s="998"/>
    </row>
    <row r="266">
      <c r="A266" s="1012" t="s">
        <v>78</v>
      </c>
      <c r="B266" s="1013">
        <v>0.0</v>
      </c>
      <c r="C266" s="1014">
        <v>0.0</v>
      </c>
      <c r="D266" s="1014">
        <v>0.0</v>
      </c>
      <c r="E266" s="1014">
        <v>0.0</v>
      </c>
      <c r="F266" s="1014">
        <v>4.0</v>
      </c>
      <c r="G266" s="1015">
        <v>0.0</v>
      </c>
      <c r="H266" s="1016">
        <f t="shared" si="176"/>
        <v>4</v>
      </c>
      <c r="I266" s="1019"/>
      <c r="J266" s="1168"/>
      <c r="K266" s="1012" t="s">
        <v>78</v>
      </c>
      <c r="L266" s="1018" t="s">
        <v>79</v>
      </c>
      <c r="M266" s="1019" t="s">
        <v>79</v>
      </c>
      <c r="N266" s="1014"/>
      <c r="O266" s="1019" t="s">
        <v>79</v>
      </c>
      <c r="P266" s="1019"/>
      <c r="Q266" s="998"/>
      <c r="R266" s="998"/>
      <c r="S266" s="998"/>
      <c r="T266" s="998"/>
      <c r="U266" s="998"/>
      <c r="V266" s="998"/>
      <c r="W266" s="998"/>
      <c r="X266" s="998"/>
      <c r="Y266" s="998"/>
      <c r="Z266" s="998"/>
      <c r="AA266" s="998"/>
      <c r="AB266" s="998"/>
    </row>
    <row r="267">
      <c r="A267" s="1021" t="s">
        <v>446</v>
      </c>
      <c r="B267" s="1013">
        <v>0.0</v>
      </c>
      <c r="C267" s="1014">
        <v>0.0</v>
      </c>
      <c r="D267" s="1014">
        <v>0.0</v>
      </c>
      <c r="E267" s="1014">
        <v>0.0</v>
      </c>
      <c r="F267" s="1014">
        <v>0.0</v>
      </c>
      <c r="G267" s="1015">
        <v>0.0</v>
      </c>
      <c r="H267" s="1016">
        <f>sum(B267:G267)</f>
        <v>0</v>
      </c>
      <c r="I267" s="1019"/>
      <c r="J267" s="1168"/>
      <c r="K267" s="1021" t="s">
        <v>446</v>
      </c>
      <c r="L267" s="1013">
        <v>0.0</v>
      </c>
      <c r="M267" s="1019">
        <f>(L267-H267)</f>
        <v>0</v>
      </c>
      <c r="N267" s="1014">
        <v>0.0</v>
      </c>
      <c r="O267" s="1019">
        <f>sum(M267,N267)</f>
        <v>0</v>
      </c>
      <c r="P267" s="1019"/>
      <c r="Q267" s="998"/>
      <c r="R267" s="998"/>
      <c r="S267" s="998"/>
      <c r="T267" s="998"/>
      <c r="U267" s="998"/>
      <c r="V267" s="998"/>
      <c r="W267" s="998"/>
      <c r="X267" s="998"/>
      <c r="Y267" s="998"/>
      <c r="Z267" s="998"/>
      <c r="AA267" s="998"/>
      <c r="AB267" s="998"/>
    </row>
    <row r="268">
      <c r="A268" s="1040" t="s">
        <v>270</v>
      </c>
      <c r="B268" s="1003">
        <f t="shared" ref="B268:G268" si="177"> SUM(B269:B288)</f>
        <v>49</v>
      </c>
      <c r="C268" s="1003">
        <f t="shared" si="177"/>
        <v>27</v>
      </c>
      <c r="D268" s="1003">
        <f t="shared" si="177"/>
        <v>36</v>
      </c>
      <c r="E268" s="1003">
        <f t="shared" si="177"/>
        <v>60</v>
      </c>
      <c r="F268" s="1003">
        <f t="shared" si="177"/>
        <v>55</v>
      </c>
      <c r="G268" s="1003">
        <f t="shared" si="177"/>
        <v>16</v>
      </c>
      <c r="H268" s="1003">
        <f> SUM(H269:H287)</f>
        <v>238</v>
      </c>
      <c r="I268" s="1003"/>
      <c r="J268" s="1058"/>
      <c r="K268" s="1002" t="s">
        <v>270</v>
      </c>
      <c r="L268" s="1033"/>
      <c r="M268" s="1033"/>
      <c r="N268" s="1033"/>
      <c r="O268" s="1033"/>
      <c r="P268" s="1033"/>
      <c r="Q268" s="998"/>
      <c r="R268" s="998"/>
      <c r="S268" s="998"/>
      <c r="T268" s="998"/>
      <c r="U268" s="998"/>
      <c r="V268" s="998"/>
      <c r="W268" s="998"/>
      <c r="X268" s="998"/>
      <c r="Y268" s="998"/>
      <c r="Z268" s="998"/>
      <c r="AA268" s="998"/>
      <c r="AB268" s="998"/>
    </row>
    <row r="269">
      <c r="A269" s="1034" t="s">
        <v>89</v>
      </c>
      <c r="B269" s="1005">
        <v>17.0</v>
      </c>
      <c r="C269" s="1005">
        <v>6.0</v>
      </c>
      <c r="D269" s="1005">
        <v>12.0</v>
      </c>
      <c r="E269" s="1005">
        <v>12.0</v>
      </c>
      <c r="F269" s="1005">
        <v>12.0</v>
      </c>
      <c r="G269" s="1005">
        <v>0.0</v>
      </c>
      <c r="H269" s="1006">
        <f t="shared" ref="H269:H271" si="178">SUM(B269:G269)</f>
        <v>59</v>
      </c>
      <c r="I269" s="1007">
        <f>sum(H269:H272)</f>
        <v>79</v>
      </c>
      <c r="J269" s="1168"/>
      <c r="K269" s="1009" t="s">
        <v>89</v>
      </c>
      <c r="L269" s="1010">
        <v>132.0</v>
      </c>
      <c r="M269" s="1007">
        <f>(L269-H269)</f>
        <v>73</v>
      </c>
      <c r="N269" s="1005">
        <v>60.0</v>
      </c>
      <c r="O269" s="1007">
        <f t="shared" ref="O269:O270" si="179">sum(M269,N269)</f>
        <v>133</v>
      </c>
      <c r="P269" s="1010" t="s">
        <v>382</v>
      </c>
      <c r="Q269" s="998"/>
      <c r="R269" s="998"/>
      <c r="S269" s="998"/>
      <c r="T269" s="998"/>
      <c r="U269" s="998"/>
      <c r="V269" s="998"/>
      <c r="W269" s="998"/>
      <c r="X269" s="998"/>
      <c r="Y269" s="998"/>
      <c r="Z269" s="998"/>
      <c r="AA269" s="998"/>
      <c r="AB269" s="998"/>
    </row>
    <row r="270">
      <c r="A270" s="1012" t="s">
        <v>77</v>
      </c>
      <c r="B270" s="1013">
        <v>0.0</v>
      </c>
      <c r="C270" s="1014">
        <v>0.0</v>
      </c>
      <c r="D270" s="1014">
        <v>0.0</v>
      </c>
      <c r="E270" s="1014">
        <v>0.0</v>
      </c>
      <c r="F270" s="1014">
        <v>0.0</v>
      </c>
      <c r="G270" s="1015">
        <v>0.0</v>
      </c>
      <c r="H270" s="1016">
        <f t="shared" si="178"/>
        <v>0</v>
      </c>
      <c r="I270" s="1017">
        <f>(I269/61)</f>
        <v>1.295081967</v>
      </c>
      <c r="J270" s="1168"/>
      <c r="K270" s="1012" t="s">
        <v>77</v>
      </c>
      <c r="L270" s="1013">
        <v>20.0</v>
      </c>
      <c r="M270" s="1018">
        <f>(L270-H270-H271)</f>
        <v>5</v>
      </c>
      <c r="N270" s="1014">
        <v>20.0</v>
      </c>
      <c r="O270" s="1019">
        <f t="shared" si="179"/>
        <v>25</v>
      </c>
      <c r="P270" s="1018"/>
      <c r="Q270" s="1011" t="s">
        <v>461</v>
      </c>
      <c r="R270" s="998"/>
      <c r="S270" s="998"/>
      <c r="T270" s="998"/>
      <c r="U270" s="998"/>
      <c r="V270" s="998"/>
      <c r="W270" s="998"/>
      <c r="X270" s="998"/>
      <c r="Y270" s="998"/>
      <c r="Z270" s="998"/>
      <c r="AA270" s="998"/>
      <c r="AB270" s="998"/>
    </row>
    <row r="271">
      <c r="A271" s="1012" t="s">
        <v>78</v>
      </c>
      <c r="B271" s="1013">
        <v>4.0</v>
      </c>
      <c r="C271" s="1014">
        <v>2.0</v>
      </c>
      <c r="D271" s="1014">
        <v>1.0</v>
      </c>
      <c r="E271" s="1014">
        <v>4.0</v>
      </c>
      <c r="F271" s="1014">
        <v>4.0</v>
      </c>
      <c r="G271" s="1015">
        <v>0.0</v>
      </c>
      <c r="H271" s="1016">
        <f t="shared" si="178"/>
        <v>15</v>
      </c>
      <c r="I271" s="1019"/>
      <c r="J271" s="1168"/>
      <c r="K271" s="1012" t="s">
        <v>78</v>
      </c>
      <c r="L271" s="1013" t="s">
        <v>79</v>
      </c>
      <c r="M271" s="1019" t="s">
        <v>79</v>
      </c>
      <c r="N271" s="1014" t="s">
        <v>79</v>
      </c>
      <c r="O271" s="1019" t="s">
        <v>79</v>
      </c>
      <c r="P271" s="1018"/>
      <c r="Q271" s="998"/>
      <c r="R271" s="998"/>
      <c r="S271" s="998"/>
      <c r="T271" s="998"/>
      <c r="U271" s="998"/>
      <c r="V271" s="998"/>
      <c r="W271" s="998"/>
      <c r="X271" s="998"/>
      <c r="Y271" s="998"/>
      <c r="Z271" s="998"/>
      <c r="AA271" s="998"/>
      <c r="AB271" s="998"/>
    </row>
    <row r="272">
      <c r="A272" s="1021" t="s">
        <v>446</v>
      </c>
      <c r="B272" s="1013">
        <v>2.0</v>
      </c>
      <c r="C272" s="1014">
        <v>1.0</v>
      </c>
      <c r="D272" s="1014">
        <v>0.0</v>
      </c>
      <c r="E272" s="1014">
        <v>1.0</v>
      </c>
      <c r="F272" s="1014">
        <v>1.0</v>
      </c>
      <c r="G272" s="1015">
        <v>0.0</v>
      </c>
      <c r="H272" s="1016">
        <f>sum(B272:G272)</f>
        <v>5</v>
      </c>
      <c r="I272" s="1019"/>
      <c r="J272" s="1168"/>
      <c r="K272" s="1021" t="s">
        <v>446</v>
      </c>
      <c r="L272" s="1013">
        <v>5.0</v>
      </c>
      <c r="M272" s="1019">
        <f t="shared" ref="M272:M273" si="180">(L272-H272)</f>
        <v>0</v>
      </c>
      <c r="N272" s="1014"/>
      <c r="O272" s="1019">
        <f t="shared" ref="O272:O274" si="181">sum(M272,N272)</f>
        <v>0</v>
      </c>
      <c r="P272" s="1018"/>
      <c r="Q272" s="998"/>
      <c r="R272" s="998"/>
      <c r="S272" s="998"/>
      <c r="T272" s="998"/>
      <c r="U272" s="998"/>
      <c r="V272" s="998"/>
      <c r="W272" s="998"/>
      <c r="X272" s="998"/>
      <c r="Y272" s="998"/>
      <c r="Z272" s="998"/>
      <c r="AA272" s="998"/>
      <c r="AB272" s="998"/>
    </row>
    <row r="273">
      <c r="A273" s="1009" t="s">
        <v>88</v>
      </c>
      <c r="B273" s="1010">
        <v>6.0</v>
      </c>
      <c r="C273" s="1010">
        <v>6.0</v>
      </c>
      <c r="D273" s="1010">
        <v>7.0</v>
      </c>
      <c r="E273" s="1010">
        <v>9.0</v>
      </c>
      <c r="F273" s="1010">
        <v>8.0</v>
      </c>
      <c r="G273" s="1005">
        <v>0.0</v>
      </c>
      <c r="H273" s="1006">
        <f t="shared" ref="H273:H275" si="182">SUM(B273:G273)</f>
        <v>36</v>
      </c>
      <c r="I273" s="1007">
        <f>sum(H273:H276)</f>
        <v>46</v>
      </c>
      <c r="J273" s="1168"/>
      <c r="K273" s="1009" t="s">
        <v>88</v>
      </c>
      <c r="L273" s="1010">
        <v>88.0</v>
      </c>
      <c r="M273" s="1007">
        <f t="shared" si="180"/>
        <v>52</v>
      </c>
      <c r="N273" s="1005">
        <v>20.0</v>
      </c>
      <c r="O273" s="1007">
        <f t="shared" si="181"/>
        <v>72</v>
      </c>
      <c r="P273" s="1010" t="s">
        <v>382</v>
      </c>
      <c r="Q273" s="1026"/>
      <c r="R273" s="998"/>
      <c r="S273" s="998"/>
      <c r="T273" s="998"/>
      <c r="U273" s="998"/>
      <c r="V273" s="998"/>
      <c r="W273" s="998"/>
      <c r="X273" s="998"/>
      <c r="Y273" s="998"/>
      <c r="Z273" s="998"/>
      <c r="AA273" s="998"/>
      <c r="AB273" s="998"/>
    </row>
    <row r="274">
      <c r="A274" s="1012" t="s">
        <v>77</v>
      </c>
      <c r="B274" s="1013">
        <v>0.0</v>
      </c>
      <c r="C274" s="1014">
        <v>0.0</v>
      </c>
      <c r="D274" s="1014">
        <v>0.0</v>
      </c>
      <c r="E274" s="1014">
        <v>0.0</v>
      </c>
      <c r="F274" s="1014">
        <v>0.0</v>
      </c>
      <c r="G274" s="1014">
        <v>0.0</v>
      </c>
      <c r="H274" s="1016">
        <f t="shared" si="182"/>
        <v>0</v>
      </c>
      <c r="I274" s="1017">
        <f>(I273/60)</f>
        <v>0.7666666667</v>
      </c>
      <c r="J274" s="1168"/>
      <c r="K274" s="1012" t="s">
        <v>77</v>
      </c>
      <c r="L274" s="1013">
        <v>15.0</v>
      </c>
      <c r="M274" s="1018">
        <f>(L274-H274-H275)</f>
        <v>8</v>
      </c>
      <c r="N274" s="1014">
        <v>5.0</v>
      </c>
      <c r="O274" s="1019">
        <f t="shared" si="181"/>
        <v>13</v>
      </c>
      <c r="P274" s="1019"/>
      <c r="Q274" s="1026"/>
      <c r="R274" s="998"/>
      <c r="S274" s="998"/>
      <c r="T274" s="998"/>
      <c r="U274" s="998"/>
      <c r="V274" s="998"/>
      <c r="W274" s="998"/>
      <c r="X274" s="998"/>
      <c r="Y274" s="998"/>
      <c r="Z274" s="998"/>
      <c r="AA274" s="998"/>
      <c r="AB274" s="998"/>
    </row>
    <row r="275">
      <c r="A275" s="1012" t="s">
        <v>78</v>
      </c>
      <c r="B275" s="1013">
        <v>0.0</v>
      </c>
      <c r="C275" s="1014">
        <v>0.0</v>
      </c>
      <c r="D275" s="1014">
        <v>1.0</v>
      </c>
      <c r="E275" s="1014">
        <v>4.0</v>
      </c>
      <c r="F275" s="1014">
        <v>2.0</v>
      </c>
      <c r="G275" s="1014">
        <v>0.0</v>
      </c>
      <c r="H275" s="1016">
        <f t="shared" si="182"/>
        <v>7</v>
      </c>
      <c r="I275" s="1019"/>
      <c r="J275" s="1168"/>
      <c r="K275" s="1012" t="s">
        <v>78</v>
      </c>
      <c r="L275" s="1018" t="s">
        <v>79</v>
      </c>
      <c r="M275" s="1019" t="s">
        <v>79</v>
      </c>
      <c r="N275" s="1014" t="s">
        <v>79</v>
      </c>
      <c r="O275" s="1019" t="s">
        <v>79</v>
      </c>
      <c r="P275" s="1019"/>
      <c r="Q275" s="998"/>
      <c r="R275" s="998"/>
      <c r="S275" s="998"/>
      <c r="T275" s="998"/>
      <c r="U275" s="998"/>
      <c r="V275" s="998"/>
      <c r="W275" s="998"/>
      <c r="X275" s="998"/>
      <c r="Y275" s="998"/>
      <c r="Z275" s="998"/>
      <c r="AA275" s="998"/>
      <c r="AB275" s="998"/>
    </row>
    <row r="276">
      <c r="A276" s="1021" t="s">
        <v>446</v>
      </c>
      <c r="B276" s="1013">
        <v>0.0</v>
      </c>
      <c r="C276" s="1014">
        <v>1.0</v>
      </c>
      <c r="D276" s="1014">
        <v>1.0</v>
      </c>
      <c r="E276" s="1014">
        <v>1.0</v>
      </c>
      <c r="F276" s="1014">
        <v>0.0</v>
      </c>
      <c r="G276" s="1014">
        <v>0.0</v>
      </c>
      <c r="H276" s="1016">
        <f>sum(B276:G276)</f>
        <v>3</v>
      </c>
      <c r="I276" s="1019"/>
      <c r="J276" s="1168"/>
      <c r="K276" s="1021" t="s">
        <v>446</v>
      </c>
      <c r="L276" s="1013">
        <v>5.0</v>
      </c>
      <c r="M276" s="1019">
        <f t="shared" ref="M276:M277" si="183">(L276-H276)</f>
        <v>2</v>
      </c>
      <c r="N276" s="1014">
        <v>10.0</v>
      </c>
      <c r="O276" s="1019">
        <f t="shared" ref="O276:O278" si="184">sum(M276,N276)</f>
        <v>12</v>
      </c>
      <c r="P276" s="1019"/>
      <c r="Q276" s="1026"/>
      <c r="R276" s="998"/>
      <c r="S276" s="998"/>
      <c r="T276" s="998"/>
      <c r="U276" s="998"/>
      <c r="V276" s="998"/>
      <c r="W276" s="998"/>
      <c r="X276" s="998"/>
      <c r="Y276" s="998"/>
      <c r="Z276" s="998"/>
      <c r="AA276" s="998"/>
      <c r="AB276" s="998"/>
    </row>
    <row r="277">
      <c r="A277" s="1009" t="s">
        <v>238</v>
      </c>
      <c r="B277" s="1005">
        <v>2.0</v>
      </c>
      <c r="C277" s="1005">
        <v>3.0</v>
      </c>
      <c r="D277" s="1005">
        <v>2.0</v>
      </c>
      <c r="E277" s="1005">
        <v>12.0</v>
      </c>
      <c r="F277" s="1005">
        <v>13.0</v>
      </c>
      <c r="G277" s="1005">
        <v>0.0</v>
      </c>
      <c r="H277" s="1006">
        <f t="shared" ref="H277:H279" si="185">SUM(B277:G277)</f>
        <v>32</v>
      </c>
      <c r="I277" s="1007">
        <f>sum(H277:H280)</f>
        <v>40</v>
      </c>
      <c r="J277" s="1168"/>
      <c r="K277" s="1009" t="s">
        <v>238</v>
      </c>
      <c r="L277" s="1010">
        <v>49.0</v>
      </c>
      <c r="M277" s="1007">
        <f t="shared" si="183"/>
        <v>17</v>
      </c>
      <c r="N277" s="1005">
        <v>10.0</v>
      </c>
      <c r="O277" s="1007">
        <f t="shared" si="184"/>
        <v>27</v>
      </c>
      <c r="P277" s="1010" t="s">
        <v>382</v>
      </c>
      <c r="Q277" s="998"/>
      <c r="R277" s="998"/>
      <c r="S277" s="998"/>
      <c r="T277" s="998"/>
      <c r="U277" s="998"/>
      <c r="V277" s="998"/>
      <c r="W277" s="998"/>
      <c r="X277" s="998"/>
      <c r="Y277" s="998"/>
      <c r="Z277" s="998"/>
      <c r="AA277" s="998"/>
      <c r="AB277" s="998"/>
    </row>
    <row r="278">
      <c r="A278" s="1012" t="s">
        <v>77</v>
      </c>
      <c r="B278" s="1013">
        <v>0.0</v>
      </c>
      <c r="C278" s="1014">
        <v>0.0</v>
      </c>
      <c r="D278" s="1014">
        <v>0.0</v>
      </c>
      <c r="E278" s="1014">
        <v>0.0</v>
      </c>
      <c r="F278" s="1014">
        <v>0.0</v>
      </c>
      <c r="G278" s="1015">
        <v>0.0</v>
      </c>
      <c r="H278" s="1016">
        <f t="shared" si="185"/>
        <v>0</v>
      </c>
      <c r="I278" s="1017">
        <f>(I277/60)</f>
        <v>0.6666666667</v>
      </c>
      <c r="J278" s="1168"/>
      <c r="K278" s="1012" t="s">
        <v>77</v>
      </c>
      <c r="L278" s="1013">
        <v>10.0</v>
      </c>
      <c r="M278" s="1018">
        <f>(L278-H278-H279)</f>
        <v>2</v>
      </c>
      <c r="N278" s="1014">
        <v>10.0</v>
      </c>
      <c r="O278" s="1019">
        <f t="shared" si="184"/>
        <v>12</v>
      </c>
      <c r="P278" s="1018"/>
      <c r="Q278" s="998"/>
      <c r="R278" s="998"/>
      <c r="S278" s="998"/>
      <c r="T278" s="998"/>
      <c r="U278" s="998"/>
      <c r="V278" s="998"/>
      <c r="W278" s="998"/>
      <c r="X278" s="998"/>
      <c r="Y278" s="998"/>
      <c r="Z278" s="998"/>
      <c r="AA278" s="998"/>
      <c r="AB278" s="998"/>
    </row>
    <row r="279">
      <c r="A279" s="1012" t="s">
        <v>78</v>
      </c>
      <c r="B279" s="1013">
        <v>0.0</v>
      </c>
      <c r="C279" s="1014">
        <v>4.0</v>
      </c>
      <c r="D279" s="1014">
        <v>0.0</v>
      </c>
      <c r="E279" s="1014">
        <v>4.0</v>
      </c>
      <c r="F279" s="1014">
        <v>0.0</v>
      </c>
      <c r="G279" s="1015">
        <v>0.0</v>
      </c>
      <c r="H279" s="1016">
        <f t="shared" si="185"/>
        <v>8</v>
      </c>
      <c r="I279" s="1019"/>
      <c r="J279" s="1168"/>
      <c r="K279" s="1012" t="s">
        <v>78</v>
      </c>
      <c r="L279" s="1018" t="s">
        <v>79</v>
      </c>
      <c r="M279" s="1019" t="s">
        <v>79</v>
      </c>
      <c r="N279" s="1014"/>
      <c r="O279" s="1019" t="s">
        <v>79</v>
      </c>
      <c r="P279" s="1018"/>
      <c r="Q279" s="998"/>
      <c r="R279" s="998"/>
      <c r="S279" s="998"/>
      <c r="T279" s="998"/>
      <c r="U279" s="998"/>
      <c r="V279" s="998"/>
      <c r="W279" s="998"/>
      <c r="X279" s="998"/>
      <c r="Y279" s="998"/>
      <c r="Z279" s="998"/>
      <c r="AA279" s="998"/>
      <c r="AB279" s="998"/>
    </row>
    <row r="280">
      <c r="A280" s="1021" t="s">
        <v>446</v>
      </c>
      <c r="B280" s="1013">
        <v>0.0</v>
      </c>
      <c r="C280" s="1014">
        <v>0.0</v>
      </c>
      <c r="D280" s="1014">
        <v>0.0</v>
      </c>
      <c r="E280" s="1014">
        <v>0.0</v>
      </c>
      <c r="F280" s="1014">
        <v>0.0</v>
      </c>
      <c r="G280" s="1015">
        <v>0.0</v>
      </c>
      <c r="H280" s="1016">
        <f>sum(B280:G280)</f>
        <v>0</v>
      </c>
      <c r="I280" s="1019"/>
      <c r="J280" s="1168"/>
      <c r="K280" s="1021" t="s">
        <v>446</v>
      </c>
      <c r="L280" s="1013">
        <v>0.0</v>
      </c>
      <c r="M280" s="1019">
        <f t="shared" ref="M280:M281" si="186">(L280-H280)</f>
        <v>0</v>
      </c>
      <c r="N280" s="1014">
        <v>5.0</v>
      </c>
      <c r="O280" s="1019">
        <f t="shared" ref="O280:O282" si="187">sum(M280,N280)</f>
        <v>5</v>
      </c>
      <c r="P280" s="1018"/>
      <c r="Q280" s="998"/>
      <c r="R280" s="998"/>
      <c r="S280" s="998"/>
      <c r="T280" s="998"/>
      <c r="U280" s="998"/>
      <c r="V280" s="998"/>
      <c r="W280" s="998"/>
      <c r="X280" s="998"/>
      <c r="Y280" s="998"/>
      <c r="Z280" s="998"/>
      <c r="AA280" s="998"/>
      <c r="AB280" s="998"/>
    </row>
    <row r="281">
      <c r="A281" s="1009" t="s">
        <v>102</v>
      </c>
      <c r="B281" s="1010">
        <v>5.0</v>
      </c>
      <c r="C281" s="1010">
        <v>4.0</v>
      </c>
      <c r="D281" s="1010">
        <v>2.0</v>
      </c>
      <c r="E281" s="1010">
        <v>0.0</v>
      </c>
      <c r="F281" s="1010">
        <v>3.0</v>
      </c>
      <c r="G281" s="1005">
        <v>4.0</v>
      </c>
      <c r="H281" s="1006">
        <f t="shared" ref="H281:H283" si="188">SUM(B281:G281)</f>
        <v>18</v>
      </c>
      <c r="I281" s="1007">
        <f>sum(H281:H284)</f>
        <v>19</v>
      </c>
      <c r="J281" s="1168"/>
      <c r="K281" s="1009" t="s">
        <v>102</v>
      </c>
      <c r="L281" s="1010">
        <v>49.0</v>
      </c>
      <c r="M281" s="1007">
        <f t="shared" si="186"/>
        <v>31</v>
      </c>
      <c r="N281" s="1005">
        <v>0.0</v>
      </c>
      <c r="O281" s="1007">
        <f t="shared" si="187"/>
        <v>31</v>
      </c>
      <c r="P281" s="1010" t="s">
        <v>382</v>
      </c>
      <c r="Q281" s="998"/>
      <c r="R281" s="998"/>
      <c r="S281" s="998"/>
      <c r="T281" s="998"/>
      <c r="U281" s="998"/>
      <c r="V281" s="998"/>
      <c r="W281" s="998"/>
      <c r="X281" s="998"/>
      <c r="Y281" s="998"/>
      <c r="Z281" s="998"/>
      <c r="AA281" s="998"/>
      <c r="AB281" s="998"/>
    </row>
    <row r="282">
      <c r="A282" s="1012" t="s">
        <v>77</v>
      </c>
      <c r="B282" s="1013">
        <v>0.0</v>
      </c>
      <c r="C282" s="1014">
        <v>0.0</v>
      </c>
      <c r="D282" s="1014">
        <v>0.0</v>
      </c>
      <c r="E282" s="1014">
        <v>0.0</v>
      </c>
      <c r="F282" s="1014">
        <v>0.0</v>
      </c>
      <c r="G282" s="1014">
        <v>0.0</v>
      </c>
      <c r="H282" s="1016">
        <f t="shared" si="188"/>
        <v>0</v>
      </c>
      <c r="I282" s="1017">
        <f>(I281/60)</f>
        <v>0.3166666667</v>
      </c>
      <c r="J282" s="1058"/>
      <c r="K282" s="1012" t="s">
        <v>77</v>
      </c>
      <c r="L282" s="1013">
        <v>2.0</v>
      </c>
      <c r="M282" s="1018">
        <f>(L282-H282-H283)</f>
        <v>1</v>
      </c>
      <c r="N282" s="1014">
        <v>5.0</v>
      </c>
      <c r="O282" s="1019">
        <f t="shared" si="187"/>
        <v>6</v>
      </c>
      <c r="P282" s="1019"/>
      <c r="Q282" s="1026"/>
      <c r="R282" s="998"/>
      <c r="S282" s="998"/>
      <c r="T282" s="998"/>
      <c r="U282" s="998"/>
      <c r="V282" s="998"/>
      <c r="W282" s="998"/>
      <c r="X282" s="998"/>
      <c r="Y282" s="998"/>
      <c r="Z282" s="998"/>
      <c r="AA282" s="998"/>
      <c r="AB282" s="998"/>
    </row>
    <row r="283">
      <c r="A283" s="1012" t="s">
        <v>78</v>
      </c>
      <c r="B283" s="1013">
        <v>1.0</v>
      </c>
      <c r="C283" s="1014">
        <v>0.0</v>
      </c>
      <c r="D283" s="1014">
        <v>0.0</v>
      </c>
      <c r="E283" s="1014">
        <v>0.0</v>
      </c>
      <c r="F283" s="1014">
        <v>0.0</v>
      </c>
      <c r="G283" s="1014">
        <v>0.0</v>
      </c>
      <c r="H283" s="1016">
        <f t="shared" si="188"/>
        <v>1</v>
      </c>
      <c r="I283" s="1019"/>
      <c r="J283" s="1058"/>
      <c r="K283" s="1012" t="s">
        <v>78</v>
      </c>
      <c r="L283" s="1018" t="s">
        <v>79</v>
      </c>
      <c r="M283" s="1019" t="s">
        <v>79</v>
      </c>
      <c r="N283" s="1014"/>
      <c r="O283" s="1019" t="s">
        <v>79</v>
      </c>
      <c r="P283" s="1019"/>
      <c r="Q283" s="998"/>
      <c r="R283" s="998"/>
      <c r="S283" s="998"/>
      <c r="T283" s="998"/>
      <c r="U283" s="998"/>
      <c r="V283" s="998"/>
      <c r="W283" s="998"/>
      <c r="X283" s="998"/>
      <c r="Y283" s="998"/>
      <c r="Z283" s="998"/>
      <c r="AA283" s="998"/>
      <c r="AB283" s="998"/>
    </row>
    <row r="284">
      <c r="A284" s="1021" t="s">
        <v>446</v>
      </c>
      <c r="B284" s="1013">
        <v>0.0</v>
      </c>
      <c r="C284" s="1014">
        <v>0.0</v>
      </c>
      <c r="D284" s="1014">
        <v>0.0</v>
      </c>
      <c r="E284" s="1014">
        <v>0.0</v>
      </c>
      <c r="F284" s="1014">
        <v>0.0</v>
      </c>
      <c r="G284" s="1014">
        <v>0.0</v>
      </c>
      <c r="H284" s="1016">
        <f>sum(B284:G284)</f>
        <v>0</v>
      </c>
      <c r="I284" s="1019"/>
      <c r="J284" s="1058"/>
      <c r="K284" s="1021" t="s">
        <v>446</v>
      </c>
      <c r="L284" s="1013">
        <v>0.0</v>
      </c>
      <c r="M284" s="1019">
        <f t="shared" ref="M284:M285" si="189">(L284-H284)</f>
        <v>0</v>
      </c>
      <c r="N284" s="1014">
        <v>5.0</v>
      </c>
      <c r="O284" s="1019">
        <f t="shared" ref="O284:O286" si="190">sum(M284,N284)</f>
        <v>5</v>
      </c>
      <c r="P284" s="1019"/>
      <c r="Q284" s="1026"/>
      <c r="R284" s="998"/>
      <c r="S284" s="998"/>
      <c r="T284" s="998"/>
      <c r="U284" s="998"/>
      <c r="V284" s="998"/>
      <c r="W284" s="998"/>
      <c r="X284" s="998"/>
      <c r="Y284" s="998"/>
      <c r="Z284" s="998"/>
      <c r="AA284" s="998"/>
      <c r="AB284" s="998"/>
    </row>
    <row r="285">
      <c r="A285" s="1031" t="s">
        <v>199</v>
      </c>
      <c r="B285" s="1005">
        <v>7.0</v>
      </c>
      <c r="C285" s="1005">
        <v>0.0</v>
      </c>
      <c r="D285" s="1005">
        <v>9.0</v>
      </c>
      <c r="E285" s="1005">
        <v>11.0</v>
      </c>
      <c r="F285" s="1005">
        <v>8.0</v>
      </c>
      <c r="G285" s="1005">
        <v>8.0</v>
      </c>
      <c r="H285" s="1006">
        <f t="shared" ref="H285:H287" si="191">SUM(B285:G285)</f>
        <v>43</v>
      </c>
      <c r="I285" s="1007">
        <f>sum(H285:H288)</f>
        <v>59</v>
      </c>
      <c r="J285" s="1168"/>
      <c r="K285" s="1031" t="s">
        <v>199</v>
      </c>
      <c r="L285" s="1010">
        <v>110.0</v>
      </c>
      <c r="M285" s="1007">
        <f t="shared" si="189"/>
        <v>67</v>
      </c>
      <c r="N285" s="1005">
        <v>45.0</v>
      </c>
      <c r="O285" s="1007">
        <f t="shared" si="190"/>
        <v>112</v>
      </c>
      <c r="P285" s="1010" t="s">
        <v>382</v>
      </c>
      <c r="Q285" s="998"/>
      <c r="R285" s="998"/>
      <c r="S285" s="998"/>
      <c r="T285" s="998"/>
      <c r="U285" s="998"/>
      <c r="V285" s="998"/>
      <c r="W285" s="998"/>
      <c r="X285" s="998"/>
      <c r="Y285" s="998"/>
      <c r="Z285" s="998"/>
      <c r="AA285" s="998"/>
      <c r="AB285" s="998"/>
    </row>
    <row r="286">
      <c r="A286" s="1012" t="s">
        <v>77</v>
      </c>
      <c r="B286" s="1013">
        <v>0.0</v>
      </c>
      <c r="C286" s="1014">
        <v>0.0</v>
      </c>
      <c r="D286" s="1014">
        <v>0.0</v>
      </c>
      <c r="E286" s="1014">
        <v>0.0</v>
      </c>
      <c r="F286" s="1014">
        <v>0.0</v>
      </c>
      <c r="G286" s="1015">
        <v>0.0</v>
      </c>
      <c r="H286" s="1016">
        <f t="shared" si="191"/>
        <v>0</v>
      </c>
      <c r="I286" s="1017">
        <f>(I285/60)</f>
        <v>0.9833333333</v>
      </c>
      <c r="J286" s="1168"/>
      <c r="K286" s="1012" t="s">
        <v>77</v>
      </c>
      <c r="L286" s="1013">
        <v>26.0</v>
      </c>
      <c r="M286" s="1018">
        <f>(L286-H286-H287)</f>
        <v>15</v>
      </c>
      <c r="N286" s="1014">
        <v>0.0</v>
      </c>
      <c r="O286" s="1019">
        <f t="shared" si="190"/>
        <v>15</v>
      </c>
      <c r="P286" s="1019"/>
      <c r="Q286" s="998"/>
      <c r="R286" s="998"/>
      <c r="S286" s="998"/>
      <c r="T286" s="998"/>
      <c r="U286" s="998"/>
      <c r="V286" s="998"/>
      <c r="W286" s="998"/>
      <c r="X286" s="998"/>
      <c r="Y286" s="998"/>
      <c r="Z286" s="998"/>
      <c r="AA286" s="998"/>
      <c r="AB286" s="998"/>
    </row>
    <row r="287">
      <c r="A287" s="1012" t="s">
        <v>78</v>
      </c>
      <c r="B287" s="1013">
        <v>2.0</v>
      </c>
      <c r="C287" s="1014">
        <v>0.0</v>
      </c>
      <c r="D287" s="1014">
        <v>0.0</v>
      </c>
      <c r="E287" s="1014">
        <v>1.0</v>
      </c>
      <c r="F287" s="1014">
        <v>4.0</v>
      </c>
      <c r="G287" s="1015">
        <v>4.0</v>
      </c>
      <c r="H287" s="1016">
        <f t="shared" si="191"/>
        <v>11</v>
      </c>
      <c r="I287" s="1019"/>
      <c r="J287" s="1168"/>
      <c r="K287" s="1012" t="s">
        <v>78</v>
      </c>
      <c r="L287" s="1018" t="s">
        <v>79</v>
      </c>
      <c r="M287" s="1019" t="s">
        <v>79</v>
      </c>
      <c r="N287" s="1014"/>
      <c r="O287" s="1019" t="s">
        <v>79</v>
      </c>
      <c r="P287" s="1019"/>
      <c r="Q287" s="998"/>
      <c r="R287" s="998"/>
      <c r="S287" s="998"/>
      <c r="T287" s="998"/>
      <c r="U287" s="998"/>
      <c r="V287" s="998"/>
      <c r="W287" s="998"/>
      <c r="X287" s="998"/>
      <c r="Y287" s="998"/>
      <c r="Z287" s="998"/>
      <c r="AA287" s="998"/>
      <c r="AB287" s="998"/>
    </row>
    <row r="288">
      <c r="A288" s="1021" t="s">
        <v>446</v>
      </c>
      <c r="B288" s="1013">
        <v>3.0</v>
      </c>
      <c r="C288" s="1014">
        <v>0.0</v>
      </c>
      <c r="D288" s="1014">
        <v>1.0</v>
      </c>
      <c r="E288" s="1014">
        <v>1.0</v>
      </c>
      <c r="F288" s="1014">
        <v>0.0</v>
      </c>
      <c r="G288" s="1015">
        <v>0.0</v>
      </c>
      <c r="H288" s="1016">
        <f>sum(B288:G288)</f>
        <v>5</v>
      </c>
      <c r="I288" s="1019"/>
      <c r="J288" s="1168"/>
      <c r="K288" s="1021" t="s">
        <v>446</v>
      </c>
      <c r="L288" s="1013">
        <v>5.0</v>
      </c>
      <c r="M288" s="1019">
        <f>(L288-H288)</f>
        <v>0</v>
      </c>
      <c r="N288" s="1014">
        <v>0.0</v>
      </c>
      <c r="O288" s="1019">
        <f>sum(M288,N288)</f>
        <v>0</v>
      </c>
      <c r="P288" s="1019"/>
      <c r="Q288" s="998"/>
      <c r="R288" s="998"/>
      <c r="S288" s="998"/>
      <c r="T288" s="998"/>
      <c r="U288" s="998"/>
      <c r="V288" s="998"/>
      <c r="W288" s="998"/>
      <c r="X288" s="998"/>
      <c r="Y288" s="998"/>
      <c r="Z288" s="998"/>
      <c r="AA288" s="998"/>
      <c r="AB288" s="998"/>
    </row>
    <row r="289">
      <c r="A289" s="1040" t="s">
        <v>91</v>
      </c>
      <c r="B289" s="1003">
        <f t="shared" ref="B289:G289" si="192"> SUM(B290:B309)</f>
        <v>21</v>
      </c>
      <c r="C289" s="1003">
        <f t="shared" si="192"/>
        <v>80</v>
      </c>
      <c r="D289" s="1003">
        <f t="shared" si="192"/>
        <v>52</v>
      </c>
      <c r="E289" s="1003">
        <f t="shared" si="192"/>
        <v>49</v>
      </c>
      <c r="F289" s="1003">
        <f t="shared" si="192"/>
        <v>34</v>
      </c>
      <c r="G289" s="1003">
        <f t="shared" si="192"/>
        <v>1</v>
      </c>
      <c r="H289" s="1003">
        <f> SUM(H290:H308)</f>
        <v>236</v>
      </c>
      <c r="I289" s="1003"/>
      <c r="J289" s="1058"/>
      <c r="K289" s="1040" t="s">
        <v>91</v>
      </c>
      <c r="L289" s="1033"/>
      <c r="M289" s="1033"/>
      <c r="N289" s="1033"/>
      <c r="O289" s="1033"/>
      <c r="P289" s="1033"/>
      <c r="Q289" s="998"/>
      <c r="R289" s="998"/>
      <c r="S289" s="998"/>
      <c r="T289" s="998"/>
      <c r="U289" s="998"/>
      <c r="V289" s="998"/>
      <c r="W289" s="998"/>
      <c r="X289" s="998"/>
      <c r="Y289" s="998"/>
      <c r="Z289" s="998"/>
      <c r="AA289" s="998"/>
      <c r="AB289" s="998"/>
    </row>
    <row r="290">
      <c r="A290" s="1004" t="s">
        <v>92</v>
      </c>
      <c r="B290" s="1005">
        <v>0.0</v>
      </c>
      <c r="C290" s="1005">
        <v>14.0</v>
      </c>
      <c r="D290" s="1005">
        <v>10.0</v>
      </c>
      <c r="E290" s="1005">
        <v>7.0</v>
      </c>
      <c r="F290" s="1005">
        <v>17.0</v>
      </c>
      <c r="G290" s="1005">
        <v>0.0</v>
      </c>
      <c r="H290" s="1006">
        <f t="shared" ref="H290:H292" si="193">SUM(B290:G290)</f>
        <v>48</v>
      </c>
      <c r="I290" s="1007">
        <f>sum(H290:H293)</f>
        <v>66</v>
      </c>
      <c r="J290" s="1168"/>
      <c r="K290" s="1042" t="s">
        <v>92</v>
      </c>
      <c r="L290" s="1010">
        <v>74.0</v>
      </c>
      <c r="M290" s="1007">
        <f>(L290-H290)</f>
        <v>26</v>
      </c>
      <c r="N290" s="1005">
        <v>112.0</v>
      </c>
      <c r="O290" s="1007">
        <f t="shared" ref="O290:O291" si="194">sum(M290,N290)</f>
        <v>138</v>
      </c>
      <c r="P290" s="1010" t="s">
        <v>382</v>
      </c>
      <c r="Q290" s="1026" t="s">
        <v>462</v>
      </c>
      <c r="R290" s="998"/>
      <c r="S290" s="998"/>
      <c r="T290" s="998"/>
      <c r="U290" s="998"/>
      <c r="V290" s="998"/>
      <c r="W290" s="998"/>
      <c r="X290" s="998"/>
      <c r="Y290" s="998"/>
      <c r="Z290" s="998"/>
      <c r="AA290" s="998"/>
      <c r="AB290" s="998"/>
    </row>
    <row r="291">
      <c r="A291" s="1012" t="s">
        <v>77</v>
      </c>
      <c r="B291" s="1013">
        <v>0.0</v>
      </c>
      <c r="C291" s="1014">
        <v>0.0</v>
      </c>
      <c r="D291" s="1014">
        <v>0.0</v>
      </c>
      <c r="E291" s="1014">
        <v>0.0</v>
      </c>
      <c r="F291" s="1014">
        <v>0.0</v>
      </c>
      <c r="G291" s="1015">
        <v>0.0</v>
      </c>
      <c r="H291" s="1016">
        <f t="shared" si="193"/>
        <v>0</v>
      </c>
      <c r="I291" s="1017">
        <f>(I290/61)</f>
        <v>1.081967213</v>
      </c>
      <c r="J291" s="1058"/>
      <c r="K291" s="1012" t="s">
        <v>77</v>
      </c>
      <c r="L291" s="1013">
        <v>18.0</v>
      </c>
      <c r="M291" s="1018">
        <f>(L291-H291-H292)</f>
        <v>3</v>
      </c>
      <c r="N291" s="1014">
        <v>25.0</v>
      </c>
      <c r="O291" s="1019">
        <f t="shared" si="194"/>
        <v>28</v>
      </c>
      <c r="P291" s="1013"/>
      <c r="Q291" s="998"/>
      <c r="R291" s="998"/>
      <c r="S291" s="998"/>
      <c r="T291" s="998"/>
      <c r="U291" s="998"/>
      <c r="V291" s="998"/>
      <c r="W291" s="998"/>
      <c r="X291" s="998"/>
      <c r="Y291" s="998"/>
      <c r="Z291" s="998"/>
      <c r="AA291" s="998"/>
      <c r="AB291" s="998"/>
    </row>
    <row r="292">
      <c r="A292" s="1012" t="s">
        <v>78</v>
      </c>
      <c r="B292" s="1013">
        <v>1.0</v>
      </c>
      <c r="C292" s="1014">
        <v>10.0</v>
      </c>
      <c r="D292" s="1014">
        <v>4.0</v>
      </c>
      <c r="E292" s="1014">
        <v>0.0</v>
      </c>
      <c r="F292" s="1014">
        <v>0.0</v>
      </c>
      <c r="G292" s="1015">
        <v>0.0</v>
      </c>
      <c r="H292" s="1016">
        <f t="shared" si="193"/>
        <v>15</v>
      </c>
      <c r="I292" s="1019"/>
      <c r="J292" s="1058"/>
      <c r="K292" s="1012" t="s">
        <v>78</v>
      </c>
      <c r="L292" s="1018" t="s">
        <v>79</v>
      </c>
      <c r="M292" s="1019" t="s">
        <v>79</v>
      </c>
      <c r="N292" s="1014"/>
      <c r="O292" s="1019" t="s">
        <v>79</v>
      </c>
      <c r="P292" s="1018"/>
      <c r="Q292" s="998"/>
      <c r="R292" s="998"/>
      <c r="S292" s="998"/>
      <c r="T292" s="998"/>
      <c r="U292" s="998"/>
      <c r="V292" s="998"/>
      <c r="W292" s="998"/>
      <c r="X292" s="998"/>
      <c r="Y292" s="998"/>
      <c r="Z292" s="998"/>
      <c r="AA292" s="998"/>
      <c r="AB292" s="998"/>
    </row>
    <row r="293">
      <c r="A293" s="1021" t="s">
        <v>446</v>
      </c>
      <c r="B293" s="1013">
        <v>0.0</v>
      </c>
      <c r="C293" s="1014">
        <v>0.0</v>
      </c>
      <c r="D293" s="1014">
        <v>1.0</v>
      </c>
      <c r="E293" s="1014">
        <v>1.0</v>
      </c>
      <c r="F293" s="1014">
        <v>1.0</v>
      </c>
      <c r="G293" s="1015">
        <v>0.0</v>
      </c>
      <c r="H293" s="1016">
        <f>sum(B293:G293)</f>
        <v>3</v>
      </c>
      <c r="I293" s="1019"/>
      <c r="J293" s="1058"/>
      <c r="K293" s="1021" t="s">
        <v>446</v>
      </c>
      <c r="L293" s="1013">
        <v>10.0</v>
      </c>
      <c r="M293" s="1019">
        <f t="shared" ref="M293:M294" si="195">(L293-H293)</f>
        <v>7</v>
      </c>
      <c r="N293" s="1014"/>
      <c r="O293" s="1019">
        <f t="shared" ref="O293:O295" si="196">sum(M293,N293)</f>
        <v>7</v>
      </c>
      <c r="P293" s="1018"/>
      <c r="Q293" s="998"/>
      <c r="R293" s="998"/>
      <c r="S293" s="998"/>
      <c r="T293" s="998"/>
      <c r="U293" s="998"/>
      <c r="V293" s="998"/>
      <c r="W293" s="998"/>
      <c r="X293" s="998"/>
      <c r="Y293" s="998"/>
      <c r="Z293" s="998"/>
      <c r="AA293" s="998"/>
      <c r="AB293" s="998"/>
    </row>
    <row r="294">
      <c r="A294" s="1009" t="s">
        <v>95</v>
      </c>
      <c r="B294" s="1010">
        <v>5.0</v>
      </c>
      <c r="C294" s="1010">
        <v>15.0</v>
      </c>
      <c r="D294" s="1010">
        <v>3.0</v>
      </c>
      <c r="E294" s="1010">
        <v>5.0</v>
      </c>
      <c r="F294" s="1010">
        <v>2.0</v>
      </c>
      <c r="G294" s="1005">
        <v>1.0</v>
      </c>
      <c r="H294" s="1006">
        <f t="shared" ref="H294:H296" si="197">SUM(B294:G294)</f>
        <v>31</v>
      </c>
      <c r="I294" s="1007">
        <f>sum(H294:H297)</f>
        <v>51</v>
      </c>
      <c r="J294" s="1168"/>
      <c r="K294" s="1009" t="s">
        <v>95</v>
      </c>
      <c r="L294" s="1010">
        <v>71.0</v>
      </c>
      <c r="M294" s="1007">
        <f t="shared" si="195"/>
        <v>40</v>
      </c>
      <c r="N294" s="1005">
        <v>20.0</v>
      </c>
      <c r="O294" s="1007">
        <f t="shared" si="196"/>
        <v>60</v>
      </c>
      <c r="P294" s="1010" t="s">
        <v>382</v>
      </c>
      <c r="Q294" s="998"/>
      <c r="R294" s="998"/>
      <c r="S294" s="998"/>
      <c r="T294" s="998"/>
      <c r="U294" s="998"/>
      <c r="V294" s="998"/>
      <c r="W294" s="998"/>
      <c r="X294" s="998"/>
      <c r="Y294" s="998"/>
      <c r="Z294" s="998"/>
      <c r="AA294" s="998"/>
      <c r="AB294" s="998"/>
    </row>
    <row r="295">
      <c r="A295" s="1012" t="s">
        <v>77</v>
      </c>
      <c r="B295" s="1013">
        <v>2.0</v>
      </c>
      <c r="C295" s="1014">
        <v>0.0</v>
      </c>
      <c r="D295" s="1014">
        <v>0.0</v>
      </c>
      <c r="E295" s="1014">
        <v>0.0</v>
      </c>
      <c r="F295" s="1014">
        <v>0.0</v>
      </c>
      <c r="G295" s="1014">
        <v>0.0</v>
      </c>
      <c r="H295" s="1016">
        <f t="shared" si="197"/>
        <v>2</v>
      </c>
      <c r="I295" s="1017">
        <f>(I294/60)</f>
        <v>0.85</v>
      </c>
      <c r="J295" s="1168"/>
      <c r="K295" s="1012" t="s">
        <v>77</v>
      </c>
      <c r="L295" s="1013">
        <v>15.0</v>
      </c>
      <c r="M295" s="1018">
        <f>(L295-H295-H296)</f>
        <v>0</v>
      </c>
      <c r="N295" s="1014">
        <v>25.0</v>
      </c>
      <c r="O295" s="1019">
        <f t="shared" si="196"/>
        <v>25</v>
      </c>
      <c r="P295" s="1018"/>
      <c r="Q295" s="1024"/>
      <c r="R295" s="998"/>
      <c r="S295" s="998"/>
      <c r="T295" s="998"/>
      <c r="U295" s="998"/>
      <c r="V295" s="998"/>
      <c r="W295" s="998"/>
      <c r="X295" s="998"/>
      <c r="Y295" s="998"/>
      <c r="Z295" s="998"/>
      <c r="AA295" s="998"/>
      <c r="AB295" s="998"/>
    </row>
    <row r="296">
      <c r="A296" s="1012" t="s">
        <v>78</v>
      </c>
      <c r="B296" s="1013">
        <v>3.0</v>
      </c>
      <c r="C296" s="1014">
        <v>10.0</v>
      </c>
      <c r="D296" s="1014">
        <v>0.0</v>
      </c>
      <c r="E296" s="1014">
        <v>0.0</v>
      </c>
      <c r="F296" s="1014">
        <v>0.0</v>
      </c>
      <c r="G296" s="1014">
        <v>0.0</v>
      </c>
      <c r="H296" s="1016">
        <f t="shared" si="197"/>
        <v>13</v>
      </c>
      <c r="I296" s="1019"/>
      <c r="J296" s="1168"/>
      <c r="K296" s="1012" t="s">
        <v>78</v>
      </c>
      <c r="L296" s="1018" t="s">
        <v>79</v>
      </c>
      <c r="M296" s="1019" t="s">
        <v>79</v>
      </c>
      <c r="N296" s="1014" t="s">
        <v>79</v>
      </c>
      <c r="O296" s="1019" t="s">
        <v>79</v>
      </c>
      <c r="P296" s="1018"/>
      <c r="Q296" s="998"/>
      <c r="R296" s="998"/>
      <c r="S296" s="998"/>
      <c r="T296" s="998"/>
      <c r="U296" s="998"/>
      <c r="V296" s="998"/>
      <c r="W296" s="998"/>
      <c r="X296" s="998"/>
      <c r="Y296" s="998"/>
      <c r="Z296" s="998"/>
      <c r="AA296" s="998"/>
      <c r="AB296" s="998"/>
    </row>
    <row r="297">
      <c r="A297" s="1021" t="s">
        <v>446</v>
      </c>
      <c r="B297" s="1013">
        <v>0.0</v>
      </c>
      <c r="C297" s="1014">
        <v>0.0</v>
      </c>
      <c r="D297" s="1014">
        <v>0.0</v>
      </c>
      <c r="E297" s="1014">
        <v>5.0</v>
      </c>
      <c r="F297" s="1014">
        <v>0.0</v>
      </c>
      <c r="G297" s="1014">
        <v>0.0</v>
      </c>
      <c r="H297" s="1016">
        <f>sum(B297:G297)</f>
        <v>5</v>
      </c>
      <c r="I297" s="1019"/>
      <c r="J297" s="1168"/>
      <c r="K297" s="1021" t="s">
        <v>446</v>
      </c>
      <c r="L297" s="1013">
        <v>5.0</v>
      </c>
      <c r="M297" s="1019">
        <f t="shared" ref="M297:M298" si="198">(L297-H297)</f>
        <v>0</v>
      </c>
      <c r="N297" s="1014">
        <v>10.0</v>
      </c>
      <c r="O297" s="1019">
        <f t="shared" ref="O297:O299" si="199">sum(M297,N297)</f>
        <v>10</v>
      </c>
      <c r="P297" s="1018"/>
      <c r="Q297" s="1026"/>
      <c r="R297" s="998"/>
      <c r="S297" s="998"/>
      <c r="T297" s="998"/>
      <c r="U297" s="998"/>
      <c r="V297" s="998"/>
      <c r="W297" s="998"/>
      <c r="X297" s="998"/>
      <c r="Y297" s="998"/>
      <c r="Z297" s="998"/>
      <c r="AA297" s="998"/>
      <c r="AB297" s="998"/>
    </row>
    <row r="298">
      <c r="A298" s="1009" t="s">
        <v>254</v>
      </c>
      <c r="B298" s="1005">
        <v>4.0</v>
      </c>
      <c r="C298" s="1005">
        <v>7.0</v>
      </c>
      <c r="D298" s="1005">
        <v>7.0</v>
      </c>
      <c r="E298" s="1005">
        <v>10.0</v>
      </c>
      <c r="F298" s="1005">
        <v>4.0</v>
      </c>
      <c r="G298" s="1005">
        <v>0.0</v>
      </c>
      <c r="H298" s="1006">
        <f t="shared" ref="H298:H300" si="200">SUM(B298:G298)</f>
        <v>32</v>
      </c>
      <c r="I298" s="1007">
        <f>sum(H298:H301)</f>
        <v>62</v>
      </c>
      <c r="J298" s="1168"/>
      <c r="K298" s="1009" t="s">
        <v>254</v>
      </c>
      <c r="L298" s="1010">
        <v>48.0</v>
      </c>
      <c r="M298" s="1007">
        <f t="shared" si="198"/>
        <v>16</v>
      </c>
      <c r="N298" s="1005">
        <v>60.0</v>
      </c>
      <c r="O298" s="1007">
        <f t="shared" si="199"/>
        <v>76</v>
      </c>
      <c r="P298" s="1010" t="s">
        <v>382</v>
      </c>
      <c r="Q298" s="1011" t="s">
        <v>463</v>
      </c>
      <c r="R298" s="998"/>
      <c r="S298" s="998"/>
      <c r="T298" s="998"/>
      <c r="U298" s="998"/>
      <c r="V298" s="998"/>
      <c r="W298" s="998"/>
      <c r="X298" s="998"/>
      <c r="Y298" s="998"/>
      <c r="Z298" s="998"/>
      <c r="AA298" s="998"/>
      <c r="AB298" s="998"/>
    </row>
    <row r="299">
      <c r="A299" s="1012" t="s">
        <v>77</v>
      </c>
      <c r="B299" s="1013">
        <v>0.0</v>
      </c>
      <c r="C299" s="1014">
        <v>5.0</v>
      </c>
      <c r="D299" s="1014">
        <v>3.0</v>
      </c>
      <c r="E299" s="1014">
        <v>3.0</v>
      </c>
      <c r="F299" s="1014">
        <v>0.0</v>
      </c>
      <c r="G299" s="1015">
        <v>0.0</v>
      </c>
      <c r="H299" s="1016">
        <f t="shared" si="200"/>
        <v>11</v>
      </c>
      <c r="I299" s="1017">
        <f>(I298/60)</f>
        <v>1.033333333</v>
      </c>
      <c r="J299" s="1168"/>
      <c r="K299" s="1012" t="s">
        <v>77</v>
      </c>
      <c r="L299" s="1013">
        <v>25.0</v>
      </c>
      <c r="M299" s="1018">
        <f>(L299-H299-H300)</f>
        <v>0</v>
      </c>
      <c r="N299" s="1044">
        <v>30.0</v>
      </c>
      <c r="O299" s="1019">
        <f t="shared" si="199"/>
        <v>30</v>
      </c>
      <c r="P299" s="1045"/>
      <c r="Q299" s="998"/>
      <c r="R299" s="998"/>
      <c r="S299" s="998"/>
      <c r="T299" s="998"/>
      <c r="U299" s="998"/>
      <c r="V299" s="998"/>
      <c r="W299" s="998"/>
      <c r="X299" s="998"/>
      <c r="Y299" s="998"/>
      <c r="Z299" s="998"/>
      <c r="AA299" s="998"/>
      <c r="AB299" s="998"/>
    </row>
    <row r="300">
      <c r="A300" s="1012" t="s">
        <v>78</v>
      </c>
      <c r="B300" s="1013">
        <v>0.0</v>
      </c>
      <c r="C300" s="1014">
        <v>7.0</v>
      </c>
      <c r="D300" s="1014">
        <v>3.0</v>
      </c>
      <c r="E300" s="1014">
        <v>3.0</v>
      </c>
      <c r="F300" s="1014">
        <v>1.0</v>
      </c>
      <c r="G300" s="1015">
        <v>0.0</v>
      </c>
      <c r="H300" s="1016">
        <f t="shared" si="200"/>
        <v>14</v>
      </c>
      <c r="I300" s="1019"/>
      <c r="J300" s="1168"/>
      <c r="K300" s="1012" t="s">
        <v>78</v>
      </c>
      <c r="L300" s="1018" t="s">
        <v>79</v>
      </c>
      <c r="M300" s="1019" t="s">
        <v>79</v>
      </c>
      <c r="N300" s="1044" t="s">
        <v>79</v>
      </c>
      <c r="O300" s="1019" t="s">
        <v>79</v>
      </c>
      <c r="P300" s="1046"/>
      <c r="Q300" s="998"/>
      <c r="R300" s="998"/>
      <c r="S300" s="998"/>
      <c r="T300" s="998"/>
      <c r="U300" s="998"/>
      <c r="V300" s="998"/>
      <c r="W300" s="998"/>
      <c r="X300" s="998"/>
      <c r="Y300" s="998"/>
      <c r="Z300" s="998"/>
      <c r="AA300" s="998"/>
      <c r="AB300" s="998"/>
    </row>
    <row r="301">
      <c r="A301" s="1021" t="s">
        <v>446</v>
      </c>
      <c r="B301" s="1013">
        <v>0.0</v>
      </c>
      <c r="C301" s="1014">
        <v>1.0</v>
      </c>
      <c r="D301" s="1014">
        <v>1.0</v>
      </c>
      <c r="E301" s="1014">
        <v>2.0</v>
      </c>
      <c r="F301" s="1014">
        <v>1.0</v>
      </c>
      <c r="G301" s="1015">
        <v>0.0</v>
      </c>
      <c r="H301" s="1016">
        <f>sum(B301:G301)</f>
        <v>5</v>
      </c>
      <c r="I301" s="1019"/>
      <c r="J301" s="1168"/>
      <c r="K301" s="1021" t="s">
        <v>446</v>
      </c>
      <c r="L301" s="1013">
        <v>5.0</v>
      </c>
      <c r="M301" s="1019">
        <f t="shared" ref="M301:M302" si="201">(L301-H301)</f>
        <v>0</v>
      </c>
      <c r="N301" s="1044">
        <v>0.0</v>
      </c>
      <c r="O301" s="1019">
        <f t="shared" ref="O301:O303" si="202">sum(M301,N301)</f>
        <v>0</v>
      </c>
      <c r="P301" s="1045"/>
      <c r="Q301" s="998"/>
      <c r="R301" s="998"/>
      <c r="S301" s="998"/>
      <c r="T301" s="998"/>
      <c r="U301" s="998"/>
      <c r="V301" s="998"/>
      <c r="W301" s="998"/>
      <c r="X301" s="998"/>
      <c r="Y301" s="998"/>
      <c r="Z301" s="998"/>
      <c r="AA301" s="998"/>
      <c r="AB301" s="998"/>
    </row>
    <row r="302">
      <c r="A302" s="1009" t="s">
        <v>225</v>
      </c>
      <c r="B302" s="1010">
        <v>5.0</v>
      </c>
      <c r="C302" s="1010">
        <v>3.0</v>
      </c>
      <c r="D302" s="1010">
        <v>11.0</v>
      </c>
      <c r="E302" s="1010">
        <v>3.0</v>
      </c>
      <c r="F302" s="1010">
        <v>7.0</v>
      </c>
      <c r="G302" s="1005">
        <v>0.0</v>
      </c>
      <c r="H302" s="1006">
        <f t="shared" ref="H302:H304" si="203">SUM(B302:G302)</f>
        <v>29</v>
      </c>
      <c r="I302" s="1007">
        <f>sum(H302:H305)</f>
        <v>35</v>
      </c>
      <c r="J302" s="1168"/>
      <c r="K302" s="1009" t="s">
        <v>225</v>
      </c>
      <c r="L302" s="1010">
        <v>49.0</v>
      </c>
      <c r="M302" s="1007">
        <f t="shared" si="201"/>
        <v>20</v>
      </c>
      <c r="N302" s="1005">
        <v>10.0</v>
      </c>
      <c r="O302" s="1007">
        <f t="shared" si="202"/>
        <v>30</v>
      </c>
      <c r="P302" s="1010" t="s">
        <v>382</v>
      </c>
      <c r="Q302" s="998"/>
      <c r="R302" s="998"/>
      <c r="S302" s="998"/>
      <c r="T302" s="998"/>
      <c r="U302" s="998"/>
      <c r="V302" s="998"/>
      <c r="W302" s="998"/>
      <c r="X302" s="998"/>
      <c r="Y302" s="998"/>
      <c r="Z302" s="998"/>
      <c r="AA302" s="998"/>
      <c r="AB302" s="998"/>
    </row>
    <row r="303">
      <c r="A303" s="1012" t="s">
        <v>77</v>
      </c>
      <c r="B303" s="1013">
        <v>0.0</v>
      </c>
      <c r="C303" s="1014">
        <v>1.0</v>
      </c>
      <c r="D303" s="1014">
        <v>0.0</v>
      </c>
      <c r="E303" s="1014">
        <v>0.0</v>
      </c>
      <c r="F303" s="1014">
        <v>0.0</v>
      </c>
      <c r="G303" s="1014">
        <v>0.0</v>
      </c>
      <c r="H303" s="1016">
        <f t="shared" si="203"/>
        <v>1</v>
      </c>
      <c r="I303" s="1017">
        <f>(I302/60)</f>
        <v>0.5833333333</v>
      </c>
      <c r="J303" s="1168"/>
      <c r="K303" s="1012" t="s">
        <v>77</v>
      </c>
      <c r="L303" s="1013">
        <v>5.0</v>
      </c>
      <c r="M303" s="1018">
        <f>(L303-H303-H304)</f>
        <v>0</v>
      </c>
      <c r="N303" s="1014">
        <v>15.0</v>
      </c>
      <c r="O303" s="1019">
        <f t="shared" si="202"/>
        <v>15</v>
      </c>
      <c r="P303" s="1019"/>
      <c r="Q303" s="998"/>
      <c r="R303" s="998"/>
      <c r="S303" s="998"/>
      <c r="T303" s="998"/>
      <c r="U303" s="998"/>
      <c r="V303" s="998"/>
      <c r="W303" s="998"/>
      <c r="X303" s="998"/>
      <c r="Y303" s="998"/>
      <c r="Z303" s="998"/>
      <c r="AA303" s="998"/>
      <c r="AB303" s="998"/>
    </row>
    <row r="304">
      <c r="A304" s="1012" t="s">
        <v>78</v>
      </c>
      <c r="B304" s="1013">
        <v>1.0</v>
      </c>
      <c r="C304" s="1014">
        <v>1.0</v>
      </c>
      <c r="D304" s="1014">
        <v>1.0</v>
      </c>
      <c r="E304" s="1014">
        <v>1.0</v>
      </c>
      <c r="F304" s="1014">
        <v>0.0</v>
      </c>
      <c r="G304" s="1014">
        <v>0.0</v>
      </c>
      <c r="H304" s="1016">
        <f t="shared" si="203"/>
        <v>4</v>
      </c>
      <c r="I304" s="1019"/>
      <c r="J304" s="1168"/>
      <c r="K304" s="1012" t="s">
        <v>78</v>
      </c>
      <c r="L304" s="1018" t="s">
        <v>79</v>
      </c>
      <c r="M304" s="1019" t="s">
        <v>79</v>
      </c>
      <c r="N304" s="1014" t="s">
        <v>79</v>
      </c>
      <c r="O304" s="1019" t="s">
        <v>79</v>
      </c>
      <c r="P304" s="1019"/>
      <c r="Q304" s="998"/>
      <c r="R304" s="998"/>
      <c r="S304" s="998"/>
      <c r="T304" s="998"/>
      <c r="U304" s="998"/>
      <c r="V304" s="998"/>
      <c r="W304" s="998"/>
      <c r="X304" s="998"/>
      <c r="Y304" s="998"/>
      <c r="Z304" s="998"/>
      <c r="AA304" s="998"/>
      <c r="AB304" s="998"/>
    </row>
    <row r="305">
      <c r="A305" s="1021" t="s">
        <v>446</v>
      </c>
      <c r="B305" s="1013">
        <v>0.0</v>
      </c>
      <c r="C305" s="1014">
        <v>0.0</v>
      </c>
      <c r="D305" s="1014">
        <v>0.0</v>
      </c>
      <c r="E305" s="1014">
        <v>0.0</v>
      </c>
      <c r="F305" s="1014">
        <v>1.0</v>
      </c>
      <c r="G305" s="1014">
        <v>0.0</v>
      </c>
      <c r="H305" s="1016">
        <f>sum(B305:G305)</f>
        <v>1</v>
      </c>
      <c r="I305" s="1019"/>
      <c r="J305" s="1168"/>
      <c r="K305" s="1021" t="s">
        <v>446</v>
      </c>
      <c r="L305" s="1013">
        <v>3.0</v>
      </c>
      <c r="M305" s="1019">
        <f t="shared" ref="M305:M306" si="204">(L305-H305)</f>
        <v>2</v>
      </c>
      <c r="N305" s="1014">
        <v>0.0</v>
      </c>
      <c r="O305" s="1019">
        <f t="shared" ref="O305:O307" si="205">sum(M305,N305)</f>
        <v>2</v>
      </c>
      <c r="P305" s="1019"/>
      <c r="Q305" s="998"/>
      <c r="R305" s="998"/>
      <c r="S305" s="998"/>
      <c r="T305" s="998"/>
      <c r="U305" s="998"/>
      <c r="V305" s="998"/>
      <c r="W305" s="998"/>
      <c r="X305" s="998"/>
      <c r="Y305" s="998"/>
      <c r="Z305" s="998"/>
      <c r="AA305" s="998"/>
      <c r="AB305" s="998"/>
    </row>
    <row r="306">
      <c r="A306" s="1022" t="s">
        <v>93</v>
      </c>
      <c r="B306" s="1005">
        <v>0.0</v>
      </c>
      <c r="C306" s="1005">
        <v>5.0</v>
      </c>
      <c r="D306" s="1005">
        <v>3.0</v>
      </c>
      <c r="E306" s="1005">
        <v>9.0</v>
      </c>
      <c r="F306" s="1005">
        <v>0.0</v>
      </c>
      <c r="G306" s="1005">
        <v>0.0</v>
      </c>
      <c r="H306" s="1006">
        <f t="shared" ref="H306:H308" si="206">SUM(B306:G306)</f>
        <v>17</v>
      </c>
      <c r="I306" s="1007">
        <f>sum(H306:H309)</f>
        <v>23</v>
      </c>
      <c r="J306" s="1168"/>
      <c r="K306" s="1009" t="s">
        <v>93</v>
      </c>
      <c r="L306" s="1010">
        <v>43.0</v>
      </c>
      <c r="M306" s="1007">
        <f t="shared" si="204"/>
        <v>26</v>
      </c>
      <c r="N306" s="1005">
        <v>10.0</v>
      </c>
      <c r="O306" s="1007">
        <f t="shared" si="205"/>
        <v>36</v>
      </c>
      <c r="P306" s="1010" t="s">
        <v>382</v>
      </c>
      <c r="Q306" s="1024"/>
      <c r="R306" s="998"/>
      <c r="S306" s="998"/>
      <c r="T306" s="998"/>
      <c r="U306" s="998"/>
      <c r="V306" s="998"/>
      <c r="W306" s="998"/>
      <c r="X306" s="998"/>
      <c r="Y306" s="998"/>
      <c r="Z306" s="998"/>
      <c r="AA306" s="998"/>
      <c r="AB306" s="998"/>
    </row>
    <row r="307">
      <c r="A307" s="1012" t="s">
        <v>77</v>
      </c>
      <c r="B307" s="1013">
        <v>0.0</v>
      </c>
      <c r="C307" s="1014">
        <v>0.0</v>
      </c>
      <c r="D307" s="1014">
        <v>1.0</v>
      </c>
      <c r="E307" s="1014">
        <v>0.0</v>
      </c>
      <c r="F307" s="1014">
        <v>0.0</v>
      </c>
      <c r="G307" s="1015">
        <v>0.0</v>
      </c>
      <c r="H307" s="1016">
        <f t="shared" si="206"/>
        <v>1</v>
      </c>
      <c r="I307" s="1017">
        <f>(I306/60)</f>
        <v>0.3833333333</v>
      </c>
      <c r="J307" s="1168"/>
      <c r="K307" s="1012" t="s">
        <v>77</v>
      </c>
      <c r="L307" s="1013">
        <v>6.0</v>
      </c>
      <c r="M307" s="1018">
        <f>(L307-H307-H308)</f>
        <v>1</v>
      </c>
      <c r="N307" s="1014">
        <v>5.0</v>
      </c>
      <c r="O307" s="1019">
        <f t="shared" si="205"/>
        <v>6</v>
      </c>
      <c r="P307" s="1019"/>
      <c r="Q307" s="1024"/>
      <c r="R307" s="998"/>
      <c r="S307" s="998"/>
      <c r="T307" s="998"/>
      <c r="U307" s="998"/>
      <c r="V307" s="998"/>
      <c r="W307" s="998"/>
      <c r="X307" s="998"/>
      <c r="Y307" s="998"/>
      <c r="Z307" s="998"/>
      <c r="AA307" s="998"/>
      <c r="AB307" s="998"/>
    </row>
    <row r="308">
      <c r="A308" s="1012" t="s">
        <v>78</v>
      </c>
      <c r="B308" s="1013">
        <v>0.0</v>
      </c>
      <c r="C308" s="1014">
        <v>1.0</v>
      </c>
      <c r="D308" s="1014">
        <v>3.0</v>
      </c>
      <c r="E308" s="1014">
        <v>0.0</v>
      </c>
      <c r="F308" s="1014">
        <v>0.0</v>
      </c>
      <c r="G308" s="1015">
        <v>0.0</v>
      </c>
      <c r="H308" s="1016">
        <f t="shared" si="206"/>
        <v>4</v>
      </c>
      <c r="I308" s="1019"/>
      <c r="J308" s="1168"/>
      <c r="K308" s="1012" t="s">
        <v>78</v>
      </c>
      <c r="L308" s="1018" t="s">
        <v>79</v>
      </c>
      <c r="M308" s="1019" t="s">
        <v>79</v>
      </c>
      <c r="N308" s="1014" t="s">
        <v>79</v>
      </c>
      <c r="O308" s="1019" t="s">
        <v>79</v>
      </c>
      <c r="P308" s="1019"/>
      <c r="Q308" s="998"/>
      <c r="R308" s="998"/>
      <c r="S308" s="998"/>
      <c r="T308" s="998"/>
      <c r="U308" s="998"/>
      <c r="V308" s="998"/>
      <c r="W308" s="998"/>
      <c r="X308" s="998"/>
      <c r="Y308" s="998"/>
      <c r="Z308" s="998"/>
      <c r="AA308" s="998"/>
      <c r="AB308" s="998"/>
    </row>
    <row r="309">
      <c r="A309" s="1021" t="s">
        <v>446</v>
      </c>
      <c r="B309" s="1013">
        <v>0.0</v>
      </c>
      <c r="C309" s="1014">
        <v>0.0</v>
      </c>
      <c r="D309" s="1014">
        <v>1.0</v>
      </c>
      <c r="E309" s="1014">
        <v>0.0</v>
      </c>
      <c r="F309" s="1014">
        <v>0.0</v>
      </c>
      <c r="G309" s="1015">
        <v>0.0</v>
      </c>
      <c r="H309" s="1016">
        <f>sum(B309:G309)</f>
        <v>1</v>
      </c>
      <c r="I309" s="1019"/>
      <c r="J309" s="1168"/>
      <c r="K309" s="1021" t="s">
        <v>446</v>
      </c>
      <c r="L309" s="1013">
        <v>5.0</v>
      </c>
      <c r="M309" s="1019">
        <f>(L309-H309)</f>
        <v>4</v>
      </c>
      <c r="N309" s="1014">
        <v>0.0</v>
      </c>
      <c r="O309" s="1019">
        <f>sum(M309,N309)</f>
        <v>4</v>
      </c>
      <c r="P309" s="1019"/>
      <c r="Q309" s="998"/>
      <c r="R309" s="998"/>
      <c r="S309" s="998"/>
      <c r="T309" s="998"/>
      <c r="U309" s="998"/>
      <c r="V309" s="998"/>
      <c r="W309" s="998"/>
      <c r="X309" s="998"/>
      <c r="Y309" s="998"/>
      <c r="Z309" s="998"/>
      <c r="AA309" s="998"/>
      <c r="AB309" s="998"/>
    </row>
    <row r="310">
      <c r="A310" s="1040" t="s">
        <v>98</v>
      </c>
      <c r="B310" s="1003">
        <f t="shared" ref="B310:G310" si="207"> SUM(B311:B330)</f>
        <v>22</v>
      </c>
      <c r="C310" s="1003">
        <f t="shared" si="207"/>
        <v>24</v>
      </c>
      <c r="D310" s="1003">
        <f t="shared" si="207"/>
        <v>8</v>
      </c>
      <c r="E310" s="1003">
        <f t="shared" si="207"/>
        <v>9</v>
      </c>
      <c r="F310" s="1003">
        <f t="shared" si="207"/>
        <v>1</v>
      </c>
      <c r="G310" s="1003">
        <f t="shared" si="207"/>
        <v>0</v>
      </c>
      <c r="H310" s="1003">
        <f> SUM(H311:H329)</f>
        <v>64</v>
      </c>
      <c r="I310" s="1003"/>
      <c r="J310" s="1058"/>
      <c r="K310" s="1040" t="s">
        <v>98</v>
      </c>
      <c r="L310" s="1033"/>
      <c r="M310" s="1033"/>
      <c r="N310" s="1033"/>
      <c r="O310" s="1033"/>
      <c r="P310" s="1033"/>
      <c r="Q310" s="998"/>
      <c r="R310" s="998"/>
      <c r="S310" s="998"/>
      <c r="T310" s="998"/>
      <c r="U310" s="998"/>
      <c r="V310" s="998"/>
      <c r="W310" s="998"/>
      <c r="X310" s="998"/>
      <c r="Y310" s="998"/>
      <c r="Z310" s="998"/>
      <c r="AA310" s="998"/>
      <c r="AB310" s="998"/>
    </row>
    <row r="311">
      <c r="A311" s="1004" t="s">
        <v>99</v>
      </c>
      <c r="B311" s="1005">
        <v>9.0</v>
      </c>
      <c r="C311" s="1005">
        <v>7.0</v>
      </c>
      <c r="D311" s="1005">
        <v>0.0</v>
      </c>
      <c r="E311" s="1005">
        <v>6.0</v>
      </c>
      <c r="F311" s="1005">
        <v>0.0</v>
      </c>
      <c r="G311" s="1005">
        <v>0.0</v>
      </c>
      <c r="H311" s="1006">
        <f t="shared" ref="H311:H313" si="208">SUM(B311:G311)</f>
        <v>22</v>
      </c>
      <c r="I311" s="1007">
        <f>sum(H311:H314)</f>
        <v>46</v>
      </c>
      <c r="J311" s="1168"/>
      <c r="K311" s="1009" t="s">
        <v>99</v>
      </c>
      <c r="L311" s="1010">
        <v>47.0</v>
      </c>
      <c r="M311" s="1007">
        <f>(L311-H311)</f>
        <v>25</v>
      </c>
      <c r="N311" s="1005">
        <v>40.0</v>
      </c>
      <c r="O311" s="1007">
        <f t="shared" ref="O311:O312" si="209">sum(M311,N311)</f>
        <v>65</v>
      </c>
      <c r="P311" s="1010" t="s">
        <v>382</v>
      </c>
      <c r="Q311" s="1011" t="s">
        <v>464</v>
      </c>
      <c r="R311" s="998"/>
      <c r="S311" s="998"/>
      <c r="T311" s="998"/>
      <c r="U311" s="998"/>
      <c r="V311" s="998"/>
      <c r="W311" s="998"/>
      <c r="X311" s="998"/>
      <c r="Y311" s="998"/>
      <c r="Z311" s="998"/>
      <c r="AA311" s="998"/>
      <c r="AB311" s="998"/>
    </row>
    <row r="312">
      <c r="A312" s="1012" t="s">
        <v>77</v>
      </c>
      <c r="B312" s="1013">
        <v>0.0</v>
      </c>
      <c r="C312" s="1014">
        <v>0.0</v>
      </c>
      <c r="D312" s="1014">
        <v>0.0</v>
      </c>
      <c r="E312" s="1014">
        <v>0.0</v>
      </c>
      <c r="F312" s="1014">
        <v>0.0</v>
      </c>
      <c r="G312" s="1015">
        <v>0.0</v>
      </c>
      <c r="H312" s="1016">
        <f t="shared" si="208"/>
        <v>0</v>
      </c>
      <c r="I312" s="1017">
        <f>(I311/61)</f>
        <v>0.7540983607</v>
      </c>
      <c r="J312" s="1168"/>
      <c r="K312" s="1012" t="s">
        <v>77</v>
      </c>
      <c r="L312" s="1013">
        <v>20.0</v>
      </c>
      <c r="M312" s="1018">
        <f>(L312-H312-H313)</f>
        <v>1</v>
      </c>
      <c r="N312" s="1014">
        <v>30.0</v>
      </c>
      <c r="O312" s="1019">
        <f t="shared" si="209"/>
        <v>31</v>
      </c>
      <c r="P312" s="1018"/>
      <c r="Q312" s="998"/>
      <c r="R312" s="998"/>
      <c r="S312" s="998"/>
      <c r="T312" s="998"/>
      <c r="U312" s="998"/>
      <c r="V312" s="998"/>
      <c r="W312" s="998"/>
      <c r="X312" s="998"/>
      <c r="Y312" s="998"/>
      <c r="Z312" s="998"/>
      <c r="AA312" s="998"/>
      <c r="AB312" s="998"/>
    </row>
    <row r="313">
      <c r="A313" s="1012" t="s">
        <v>78</v>
      </c>
      <c r="B313" s="1013">
        <v>7.0</v>
      </c>
      <c r="C313" s="1014">
        <v>9.0</v>
      </c>
      <c r="D313" s="1014">
        <v>0.0</v>
      </c>
      <c r="E313" s="1014">
        <v>3.0</v>
      </c>
      <c r="F313" s="1014">
        <v>0.0</v>
      </c>
      <c r="G313" s="1015">
        <v>0.0</v>
      </c>
      <c r="H313" s="1016">
        <f t="shared" si="208"/>
        <v>19</v>
      </c>
      <c r="I313" s="1019"/>
      <c r="J313" s="1168"/>
      <c r="K313" s="1012" t="s">
        <v>78</v>
      </c>
      <c r="L313" s="1018" t="s">
        <v>79</v>
      </c>
      <c r="M313" s="1019" t="s">
        <v>79</v>
      </c>
      <c r="N313" s="1014"/>
      <c r="O313" s="1019" t="s">
        <v>79</v>
      </c>
      <c r="P313" s="1018"/>
      <c r="Q313" s="998"/>
      <c r="R313" s="998"/>
      <c r="S313" s="998"/>
      <c r="T313" s="998"/>
      <c r="U313" s="998"/>
      <c r="V313" s="998"/>
      <c r="W313" s="998"/>
      <c r="X313" s="998"/>
      <c r="Y313" s="998"/>
      <c r="Z313" s="998"/>
      <c r="AA313" s="998"/>
      <c r="AB313" s="998"/>
    </row>
    <row r="314">
      <c r="A314" s="1021" t="s">
        <v>446</v>
      </c>
      <c r="B314" s="1013">
        <v>2.0</v>
      </c>
      <c r="C314" s="1014">
        <v>3.0</v>
      </c>
      <c r="D314" s="1014">
        <v>0.0</v>
      </c>
      <c r="E314" s="1014">
        <v>0.0</v>
      </c>
      <c r="F314" s="1014">
        <v>0.0</v>
      </c>
      <c r="G314" s="1015">
        <v>0.0</v>
      </c>
      <c r="H314" s="1016">
        <f>sum(B314:G314)</f>
        <v>5</v>
      </c>
      <c r="I314" s="1019"/>
      <c r="J314" s="1168"/>
      <c r="K314" s="1021" t="s">
        <v>446</v>
      </c>
      <c r="L314" s="1013">
        <v>5.0</v>
      </c>
      <c r="M314" s="1019">
        <f t="shared" ref="M314:M315" si="210">(L314-H314)</f>
        <v>0</v>
      </c>
      <c r="N314" s="1014">
        <v>15.0</v>
      </c>
      <c r="O314" s="1019">
        <f t="shared" ref="O314:O316" si="211">sum(M314,N314)</f>
        <v>15</v>
      </c>
      <c r="P314" s="1018"/>
      <c r="Q314" s="998"/>
      <c r="R314" s="998"/>
      <c r="S314" s="998"/>
      <c r="T314" s="998"/>
      <c r="U314" s="998"/>
      <c r="V314" s="998"/>
      <c r="W314" s="998"/>
      <c r="X314" s="998"/>
      <c r="Y314" s="998"/>
      <c r="Z314" s="998"/>
      <c r="AA314" s="998"/>
      <c r="AB314" s="998"/>
    </row>
    <row r="315">
      <c r="A315" s="1047" t="s">
        <v>230</v>
      </c>
      <c r="B315" s="1010">
        <v>0.0</v>
      </c>
      <c r="C315" s="1010">
        <v>5.0</v>
      </c>
      <c r="D315" s="1010">
        <v>7.0</v>
      </c>
      <c r="E315" s="1010">
        <v>0.0</v>
      </c>
      <c r="F315" s="1010">
        <v>1.0</v>
      </c>
      <c r="G315" s="1005">
        <v>0.0</v>
      </c>
      <c r="H315" s="1006">
        <f t="shared" ref="H315:H317" si="212">SUM(B315:G315)</f>
        <v>13</v>
      </c>
      <c r="I315" s="1007">
        <f>sum(H315:H318)</f>
        <v>14</v>
      </c>
      <c r="J315" s="1168"/>
      <c r="K315" s="1048" t="s">
        <v>230</v>
      </c>
      <c r="L315" s="1010">
        <v>66.0</v>
      </c>
      <c r="M315" s="1007">
        <f t="shared" si="210"/>
        <v>53</v>
      </c>
      <c r="N315" s="1005">
        <v>0.0</v>
      </c>
      <c r="O315" s="1007">
        <f t="shared" si="211"/>
        <v>53</v>
      </c>
      <c r="P315" s="1010"/>
      <c r="Q315" s="998"/>
      <c r="R315" s="998"/>
      <c r="S315" s="998"/>
      <c r="T315" s="998"/>
      <c r="U315" s="998"/>
      <c r="V315" s="998"/>
      <c r="W315" s="998"/>
      <c r="X315" s="998"/>
      <c r="Y315" s="998"/>
      <c r="Z315" s="998"/>
      <c r="AA315" s="998"/>
      <c r="AB315" s="998"/>
    </row>
    <row r="316">
      <c r="A316" s="1012" t="s">
        <v>77</v>
      </c>
      <c r="B316" s="1013">
        <v>0.0</v>
      </c>
      <c r="C316" s="1014">
        <v>0.0</v>
      </c>
      <c r="D316" s="1014">
        <v>0.0</v>
      </c>
      <c r="E316" s="1014">
        <v>0.0</v>
      </c>
      <c r="F316" s="1014">
        <v>0.0</v>
      </c>
      <c r="G316" s="1014">
        <v>0.0</v>
      </c>
      <c r="H316" s="1016">
        <f t="shared" si="212"/>
        <v>0</v>
      </c>
      <c r="I316" s="1017">
        <f>(I315/60)</f>
        <v>0.2333333333</v>
      </c>
      <c r="J316" s="1074"/>
      <c r="K316" s="1012" t="s">
        <v>77</v>
      </c>
      <c r="L316" s="1013">
        <v>5.0</v>
      </c>
      <c r="M316" s="1018">
        <f>(L316-H316-H317)</f>
        <v>4</v>
      </c>
      <c r="N316" s="1014">
        <v>0.0</v>
      </c>
      <c r="O316" s="1019">
        <f t="shared" si="211"/>
        <v>4</v>
      </c>
      <c r="P316" s="1018"/>
      <c r="Q316" s="1049"/>
      <c r="R316" s="1049"/>
      <c r="S316" s="1049"/>
      <c r="T316" s="998"/>
      <c r="U316" s="998"/>
      <c r="V316" s="998"/>
      <c r="W316" s="998"/>
      <c r="X316" s="998"/>
      <c r="Y316" s="998"/>
      <c r="Z316" s="998"/>
      <c r="AA316" s="998"/>
      <c r="AB316" s="998"/>
    </row>
    <row r="317">
      <c r="A317" s="1012" t="s">
        <v>78</v>
      </c>
      <c r="B317" s="1013">
        <v>0.0</v>
      </c>
      <c r="C317" s="1014">
        <v>0.0</v>
      </c>
      <c r="D317" s="1014">
        <v>1.0</v>
      </c>
      <c r="E317" s="1014">
        <v>0.0</v>
      </c>
      <c r="F317" s="1014">
        <v>0.0</v>
      </c>
      <c r="G317" s="1014">
        <v>0.0</v>
      </c>
      <c r="H317" s="1016">
        <f t="shared" si="212"/>
        <v>1</v>
      </c>
      <c r="I317" s="1019"/>
      <c r="J317" s="1058"/>
      <c r="K317" s="1012" t="s">
        <v>78</v>
      </c>
      <c r="L317" s="1018" t="s">
        <v>79</v>
      </c>
      <c r="M317" s="1019" t="s">
        <v>79</v>
      </c>
      <c r="N317" s="1014"/>
      <c r="O317" s="1019" t="s">
        <v>79</v>
      </c>
      <c r="P317" s="1018"/>
      <c r="Q317" s="998"/>
      <c r="R317" s="998"/>
      <c r="S317" s="998"/>
      <c r="T317" s="998"/>
      <c r="U317" s="998"/>
      <c r="V317" s="998"/>
      <c r="W317" s="998"/>
      <c r="X317" s="998"/>
      <c r="Y317" s="998"/>
      <c r="Z317" s="998"/>
      <c r="AA317" s="998"/>
      <c r="AB317" s="998"/>
    </row>
    <row r="318">
      <c r="A318" s="1021" t="s">
        <v>446</v>
      </c>
      <c r="B318" s="1013">
        <v>0.0</v>
      </c>
      <c r="C318" s="1014">
        <v>0.0</v>
      </c>
      <c r="D318" s="1014">
        <v>0.0</v>
      </c>
      <c r="E318" s="1014">
        <v>0.0</v>
      </c>
      <c r="F318" s="1014">
        <v>0.0</v>
      </c>
      <c r="G318" s="1014">
        <v>0.0</v>
      </c>
      <c r="H318" s="1016">
        <f>sum(B318:G318)</f>
        <v>0</v>
      </c>
      <c r="I318" s="1019"/>
      <c r="J318" s="1058"/>
      <c r="K318" s="1021" t="s">
        <v>446</v>
      </c>
      <c r="L318" s="1013">
        <v>0.0</v>
      </c>
      <c r="M318" s="1019">
        <f t="shared" ref="M318:M319" si="213">(L318-H318)</f>
        <v>0</v>
      </c>
      <c r="N318" s="1014">
        <v>0.0</v>
      </c>
      <c r="O318" s="1019">
        <f t="shared" ref="O318:O320" si="214">sum(M318,N318)</f>
        <v>0</v>
      </c>
      <c r="P318" s="1013"/>
      <c r="Q318" s="998"/>
      <c r="R318" s="998"/>
      <c r="S318" s="998"/>
      <c r="T318" s="998"/>
      <c r="U318" s="998"/>
      <c r="V318" s="998"/>
      <c r="W318" s="998"/>
      <c r="X318" s="998"/>
      <c r="Y318" s="998"/>
      <c r="Z318" s="998"/>
      <c r="AA318" s="998"/>
      <c r="AB318" s="998"/>
    </row>
    <row r="319">
      <c r="A319" s="1047" t="s">
        <v>200</v>
      </c>
      <c r="B319" s="1005">
        <v>0.0</v>
      </c>
      <c r="C319" s="1005">
        <v>0.0</v>
      </c>
      <c r="D319" s="1005">
        <v>0.0</v>
      </c>
      <c r="E319" s="1005">
        <v>0.0</v>
      </c>
      <c r="F319" s="1005">
        <v>0.0</v>
      </c>
      <c r="G319" s="1005">
        <v>0.0</v>
      </c>
      <c r="H319" s="1006">
        <f t="shared" ref="H319:H321" si="215">SUM(B319:G319)</f>
        <v>0</v>
      </c>
      <c r="I319" s="1007">
        <f>sum(H319:H322)</f>
        <v>0</v>
      </c>
      <c r="J319" s="1168"/>
      <c r="K319" s="1048" t="s">
        <v>200</v>
      </c>
      <c r="L319" s="1010">
        <v>20.0</v>
      </c>
      <c r="M319" s="1007">
        <f t="shared" si="213"/>
        <v>20</v>
      </c>
      <c r="N319" s="1005"/>
      <c r="O319" s="1007">
        <f t="shared" si="214"/>
        <v>20</v>
      </c>
      <c r="P319" s="1010" t="s">
        <v>447</v>
      </c>
      <c r="Q319" s="998"/>
      <c r="R319" s="998"/>
      <c r="S319" s="998"/>
      <c r="T319" s="998"/>
      <c r="U319" s="998"/>
      <c r="V319" s="998"/>
      <c r="W319" s="998"/>
      <c r="X319" s="998"/>
      <c r="Y319" s="998"/>
      <c r="Z319" s="998"/>
      <c r="AA319" s="998"/>
      <c r="AB319" s="998"/>
    </row>
    <row r="320">
      <c r="A320" s="1012" t="s">
        <v>77</v>
      </c>
      <c r="B320" s="1013">
        <v>0.0</v>
      </c>
      <c r="C320" s="1014">
        <v>0.0</v>
      </c>
      <c r="D320" s="1014">
        <v>0.0</v>
      </c>
      <c r="E320" s="1014">
        <v>0.0</v>
      </c>
      <c r="F320" s="1014">
        <v>0.0</v>
      </c>
      <c r="G320" s="1015">
        <v>0.0</v>
      </c>
      <c r="H320" s="1016">
        <f t="shared" si="215"/>
        <v>0</v>
      </c>
      <c r="I320" s="1017">
        <f>(I319/60)</f>
        <v>0</v>
      </c>
      <c r="J320" s="1168"/>
      <c r="K320" s="1012" t="s">
        <v>77</v>
      </c>
      <c r="L320" s="1013">
        <v>2.0</v>
      </c>
      <c r="M320" s="1018">
        <f>(L320-H320-H321)</f>
        <v>2</v>
      </c>
      <c r="N320" s="1014">
        <v>0.0</v>
      </c>
      <c r="O320" s="1019">
        <f t="shared" si="214"/>
        <v>2</v>
      </c>
      <c r="P320" s="1018"/>
      <c r="Q320" s="1011" t="s">
        <v>363</v>
      </c>
      <c r="R320" s="998"/>
      <c r="S320" s="998"/>
      <c r="T320" s="998"/>
      <c r="U320" s="998"/>
      <c r="V320" s="998"/>
      <c r="W320" s="998"/>
      <c r="X320" s="998"/>
      <c r="Y320" s="998"/>
      <c r="Z320" s="998"/>
      <c r="AA320" s="998"/>
      <c r="AB320" s="998"/>
    </row>
    <row r="321">
      <c r="A321" s="1012" t="s">
        <v>78</v>
      </c>
      <c r="B321" s="1013">
        <v>0.0</v>
      </c>
      <c r="C321" s="1014">
        <v>0.0</v>
      </c>
      <c r="D321" s="1014">
        <v>0.0</v>
      </c>
      <c r="E321" s="1014">
        <v>0.0</v>
      </c>
      <c r="F321" s="1014">
        <v>0.0</v>
      </c>
      <c r="G321" s="1015">
        <v>0.0</v>
      </c>
      <c r="H321" s="1016">
        <f t="shared" si="215"/>
        <v>0</v>
      </c>
      <c r="I321" s="1019"/>
      <c r="J321" s="1168"/>
      <c r="K321" s="1012" t="s">
        <v>78</v>
      </c>
      <c r="L321" s="1018" t="s">
        <v>79</v>
      </c>
      <c r="M321" s="1019" t="s">
        <v>79</v>
      </c>
      <c r="N321" s="1014" t="s">
        <v>79</v>
      </c>
      <c r="O321" s="1019" t="s">
        <v>79</v>
      </c>
      <c r="P321" s="1018"/>
      <c r="Q321" s="998"/>
      <c r="R321" s="998"/>
      <c r="S321" s="998"/>
      <c r="T321" s="998"/>
      <c r="U321" s="998"/>
      <c r="V321" s="998"/>
      <c r="W321" s="998"/>
      <c r="X321" s="998"/>
      <c r="Y321" s="998"/>
      <c r="Z321" s="998"/>
      <c r="AA321" s="998"/>
      <c r="AB321" s="998"/>
    </row>
    <row r="322">
      <c r="A322" s="1021" t="s">
        <v>446</v>
      </c>
      <c r="B322" s="1013">
        <v>0.0</v>
      </c>
      <c r="C322" s="1014">
        <v>0.0</v>
      </c>
      <c r="D322" s="1014">
        <v>0.0</v>
      </c>
      <c r="E322" s="1014">
        <v>0.0</v>
      </c>
      <c r="F322" s="1014">
        <v>0.0</v>
      </c>
      <c r="G322" s="1015">
        <v>0.0</v>
      </c>
      <c r="H322" s="1016">
        <f>sum(B322:G322)</f>
        <v>0</v>
      </c>
      <c r="I322" s="1019"/>
      <c r="J322" s="1168"/>
      <c r="K322" s="1021" t="s">
        <v>446</v>
      </c>
      <c r="L322" s="1013">
        <v>0.0</v>
      </c>
      <c r="M322" s="1019">
        <f t="shared" ref="M322:M323" si="216">(L322-H322)</f>
        <v>0</v>
      </c>
      <c r="N322" s="1014">
        <v>0.0</v>
      </c>
      <c r="O322" s="1019">
        <f t="shared" ref="O322:O324" si="217">sum(M322,N322)</f>
        <v>0</v>
      </c>
      <c r="P322" s="1018"/>
      <c r="Q322" s="998"/>
      <c r="R322" s="998"/>
      <c r="S322" s="998"/>
      <c r="T322" s="998"/>
      <c r="U322" s="998"/>
      <c r="V322" s="998"/>
      <c r="W322" s="998"/>
      <c r="X322" s="998"/>
      <c r="Y322" s="998"/>
      <c r="Z322" s="998"/>
      <c r="AA322" s="998"/>
      <c r="AB322" s="998"/>
    </row>
    <row r="323">
      <c r="A323" s="1036" t="s">
        <v>346</v>
      </c>
      <c r="B323" s="1010">
        <v>4.0</v>
      </c>
      <c r="C323" s="1010">
        <v>0.0</v>
      </c>
      <c r="D323" s="1010">
        <v>0.0</v>
      </c>
      <c r="E323" s="1010">
        <v>0.0</v>
      </c>
      <c r="F323" s="1010">
        <v>0.0</v>
      </c>
      <c r="G323" s="1005">
        <v>0.0</v>
      </c>
      <c r="H323" s="1006">
        <f t="shared" ref="H323:H325" si="218">SUM(B323:G323)</f>
        <v>4</v>
      </c>
      <c r="I323" s="1007">
        <f>sum(H323:H326)</f>
        <v>4</v>
      </c>
      <c r="J323" s="1168"/>
      <c r="K323" s="1027" t="s">
        <v>346</v>
      </c>
      <c r="L323" s="1010">
        <v>10.0</v>
      </c>
      <c r="M323" s="1007">
        <f t="shared" si="216"/>
        <v>6</v>
      </c>
      <c r="N323" s="1005"/>
      <c r="O323" s="1007">
        <f t="shared" si="217"/>
        <v>6</v>
      </c>
      <c r="P323" s="1010" t="s">
        <v>409</v>
      </c>
      <c r="Q323" s="998"/>
      <c r="R323" s="998"/>
      <c r="S323" s="998"/>
      <c r="T323" s="998"/>
      <c r="U323" s="998"/>
      <c r="V323" s="998"/>
      <c r="W323" s="998"/>
      <c r="X323" s="998"/>
      <c r="Y323" s="998"/>
      <c r="Z323" s="998"/>
      <c r="AA323" s="998"/>
      <c r="AB323" s="998"/>
    </row>
    <row r="324">
      <c r="A324" s="1012" t="s">
        <v>77</v>
      </c>
      <c r="B324" s="1013">
        <v>0.0</v>
      </c>
      <c r="C324" s="1014">
        <v>0.0</v>
      </c>
      <c r="D324" s="1014">
        <v>0.0</v>
      </c>
      <c r="E324" s="1014">
        <v>0.0</v>
      </c>
      <c r="F324" s="1014">
        <v>0.0</v>
      </c>
      <c r="G324" s="1014">
        <v>0.0</v>
      </c>
      <c r="H324" s="1016">
        <f t="shared" si="218"/>
        <v>0</v>
      </c>
      <c r="I324" s="1017">
        <f>(I323/60)</f>
        <v>0.06666666667</v>
      </c>
      <c r="J324" s="1058"/>
      <c r="K324" s="1012" t="s">
        <v>77</v>
      </c>
      <c r="L324" s="1013">
        <v>2.0</v>
      </c>
      <c r="M324" s="1018">
        <f>(L324-H324-H325)</f>
        <v>2</v>
      </c>
      <c r="N324" s="1014"/>
      <c r="O324" s="1019">
        <f t="shared" si="217"/>
        <v>2</v>
      </c>
      <c r="P324" s="1019"/>
      <c r="Q324" s="998"/>
      <c r="R324" s="998"/>
      <c r="S324" s="998"/>
      <c r="T324" s="998"/>
      <c r="U324" s="998"/>
      <c r="V324" s="998"/>
      <c r="W324" s="998"/>
      <c r="X324" s="998"/>
      <c r="Y324" s="998"/>
      <c r="Z324" s="998"/>
      <c r="AA324" s="998"/>
      <c r="AB324" s="998"/>
    </row>
    <row r="325">
      <c r="A325" s="1012" t="s">
        <v>78</v>
      </c>
      <c r="B325" s="1013">
        <v>0.0</v>
      </c>
      <c r="C325" s="1014">
        <v>0.0</v>
      </c>
      <c r="D325" s="1014">
        <v>0.0</v>
      </c>
      <c r="E325" s="1014">
        <v>0.0</v>
      </c>
      <c r="F325" s="1014">
        <v>0.0</v>
      </c>
      <c r="G325" s="1014">
        <v>0.0</v>
      </c>
      <c r="H325" s="1016">
        <f t="shared" si="218"/>
        <v>0</v>
      </c>
      <c r="I325" s="1019"/>
      <c r="J325" s="1058"/>
      <c r="K325" s="1012" t="s">
        <v>78</v>
      </c>
      <c r="L325" s="1018" t="s">
        <v>79</v>
      </c>
      <c r="M325" s="1019" t="s">
        <v>79</v>
      </c>
      <c r="N325" s="1014"/>
      <c r="O325" s="1019" t="s">
        <v>79</v>
      </c>
      <c r="P325" s="1019"/>
      <c r="Q325" s="998"/>
      <c r="R325" s="998"/>
      <c r="S325" s="998"/>
      <c r="T325" s="998"/>
      <c r="U325" s="998"/>
      <c r="V325" s="998"/>
      <c r="W325" s="998"/>
      <c r="X325" s="998"/>
      <c r="Y325" s="998"/>
      <c r="Z325" s="998"/>
      <c r="AA325" s="998"/>
      <c r="AB325" s="998"/>
    </row>
    <row r="326">
      <c r="A326" s="1021" t="s">
        <v>446</v>
      </c>
      <c r="B326" s="1013">
        <v>0.0</v>
      </c>
      <c r="C326" s="1014">
        <v>0.0</v>
      </c>
      <c r="D326" s="1014">
        <v>0.0</v>
      </c>
      <c r="E326" s="1014">
        <v>0.0</v>
      </c>
      <c r="F326" s="1014">
        <v>0.0</v>
      </c>
      <c r="G326" s="1014">
        <v>0.0</v>
      </c>
      <c r="H326" s="1016">
        <f>sum(B326:G326)</f>
        <v>0</v>
      </c>
      <c r="I326" s="1019"/>
      <c r="J326" s="1058"/>
      <c r="K326" s="1021" t="s">
        <v>446</v>
      </c>
      <c r="L326" s="1013">
        <v>0.0</v>
      </c>
      <c r="M326" s="1019">
        <f t="shared" ref="M326:M327" si="219">(L326-H326)</f>
        <v>0</v>
      </c>
      <c r="N326" s="1014"/>
      <c r="O326" s="1019">
        <f t="shared" ref="O326:O328" si="220">sum(M326,N326)</f>
        <v>0</v>
      </c>
      <c r="P326" s="1019"/>
      <c r="Q326" s="998"/>
      <c r="R326" s="998"/>
      <c r="S326" s="998"/>
      <c r="T326" s="998"/>
      <c r="U326" s="998"/>
      <c r="V326" s="998"/>
      <c r="W326" s="998"/>
      <c r="X326" s="998"/>
      <c r="Y326" s="998"/>
      <c r="Z326" s="998"/>
      <c r="AA326" s="998"/>
      <c r="AB326" s="998"/>
    </row>
    <row r="327">
      <c r="A327" s="1036" t="s">
        <v>344</v>
      </c>
      <c r="B327" s="1005">
        <v>0.0</v>
      </c>
      <c r="C327" s="1005">
        <v>0.0</v>
      </c>
      <c r="D327" s="1005">
        <v>0.0</v>
      </c>
      <c r="E327" s="1005">
        <v>0.0</v>
      </c>
      <c r="F327" s="1005">
        <v>0.0</v>
      </c>
      <c r="G327" s="1005">
        <v>0.0</v>
      </c>
      <c r="H327" s="1006">
        <f t="shared" ref="H327:H329" si="221">SUM(B327:G327)</f>
        <v>0</v>
      </c>
      <c r="I327" s="1007">
        <f>sum(H327:H330)</f>
        <v>0</v>
      </c>
      <c r="J327" s="1168"/>
      <c r="K327" s="1027" t="s">
        <v>344</v>
      </c>
      <c r="L327" s="1010">
        <v>22.0</v>
      </c>
      <c r="M327" s="1007">
        <f t="shared" si="219"/>
        <v>22</v>
      </c>
      <c r="N327" s="1005"/>
      <c r="O327" s="1007">
        <f t="shared" si="220"/>
        <v>22</v>
      </c>
      <c r="P327" s="1010" t="s">
        <v>465</v>
      </c>
      <c r="Q327" s="1011" t="s">
        <v>466</v>
      </c>
      <c r="R327" s="998"/>
      <c r="S327" s="998"/>
      <c r="T327" s="998"/>
      <c r="U327" s="998"/>
      <c r="V327" s="998"/>
      <c r="W327" s="998"/>
      <c r="X327" s="998"/>
      <c r="Y327" s="998"/>
      <c r="Z327" s="998"/>
      <c r="AA327" s="998"/>
      <c r="AB327" s="998"/>
    </row>
    <row r="328">
      <c r="A328" s="1012" t="s">
        <v>77</v>
      </c>
      <c r="B328" s="1013">
        <v>0.0</v>
      </c>
      <c r="C328" s="1014">
        <v>0.0</v>
      </c>
      <c r="D328" s="1014">
        <v>0.0</v>
      </c>
      <c r="E328" s="1014">
        <v>0.0</v>
      </c>
      <c r="F328" s="1014">
        <v>0.0</v>
      </c>
      <c r="G328" s="1015">
        <v>0.0</v>
      </c>
      <c r="H328" s="1016">
        <f t="shared" si="221"/>
        <v>0</v>
      </c>
      <c r="I328" s="1017">
        <f>(I327/60)</f>
        <v>0</v>
      </c>
      <c r="J328" s="1168"/>
      <c r="K328" s="1012" t="s">
        <v>77</v>
      </c>
      <c r="L328" s="1013">
        <v>0.0</v>
      </c>
      <c r="M328" s="1018">
        <f>(L328-H328-H329)</f>
        <v>0</v>
      </c>
      <c r="N328" s="1014"/>
      <c r="O328" s="1019">
        <f t="shared" si="220"/>
        <v>0</v>
      </c>
      <c r="P328" s="1018"/>
      <c r="Q328" s="998"/>
      <c r="R328" s="998"/>
      <c r="S328" s="998"/>
      <c r="T328" s="998"/>
      <c r="U328" s="998"/>
      <c r="V328" s="998"/>
      <c r="W328" s="998"/>
      <c r="X328" s="998"/>
      <c r="Y328" s="998"/>
      <c r="Z328" s="998"/>
      <c r="AA328" s="998"/>
      <c r="AB328" s="998"/>
    </row>
    <row r="329">
      <c r="A329" s="1012" t="s">
        <v>78</v>
      </c>
      <c r="B329" s="1013">
        <v>0.0</v>
      </c>
      <c r="C329" s="1014">
        <v>0.0</v>
      </c>
      <c r="D329" s="1014">
        <v>0.0</v>
      </c>
      <c r="E329" s="1014">
        <v>0.0</v>
      </c>
      <c r="F329" s="1014">
        <v>0.0</v>
      </c>
      <c r="G329" s="1015">
        <v>0.0</v>
      </c>
      <c r="H329" s="1016">
        <f t="shared" si="221"/>
        <v>0</v>
      </c>
      <c r="I329" s="1019"/>
      <c r="J329" s="1168"/>
      <c r="K329" s="1012" t="s">
        <v>78</v>
      </c>
      <c r="L329" s="1013" t="s">
        <v>79</v>
      </c>
      <c r="M329" s="1019" t="s">
        <v>79</v>
      </c>
      <c r="N329" s="1014"/>
      <c r="O329" s="1019" t="s">
        <v>79</v>
      </c>
      <c r="P329" s="1018"/>
      <c r="Q329" s="998"/>
      <c r="R329" s="998"/>
      <c r="S329" s="998"/>
      <c r="T329" s="998"/>
      <c r="U329" s="998"/>
      <c r="V329" s="998"/>
      <c r="W329" s="998"/>
      <c r="X329" s="998"/>
      <c r="Y329" s="998"/>
      <c r="Z329" s="998"/>
      <c r="AA329" s="998"/>
      <c r="AB329" s="998"/>
    </row>
    <row r="330">
      <c r="A330" s="1021" t="s">
        <v>446</v>
      </c>
      <c r="B330" s="1013">
        <v>0.0</v>
      </c>
      <c r="C330" s="1014">
        <v>0.0</v>
      </c>
      <c r="D330" s="1014">
        <v>0.0</v>
      </c>
      <c r="E330" s="1014">
        <v>0.0</v>
      </c>
      <c r="F330" s="1014">
        <v>0.0</v>
      </c>
      <c r="G330" s="1015">
        <v>0.0</v>
      </c>
      <c r="H330" s="1016">
        <f>sum(B330:G330)</f>
        <v>0</v>
      </c>
      <c r="I330" s="1019"/>
      <c r="J330" s="1168"/>
      <c r="K330" s="1021" t="s">
        <v>446</v>
      </c>
      <c r="L330" s="1013">
        <v>0.0</v>
      </c>
      <c r="M330" s="1019">
        <f>(L330-H330)</f>
        <v>0</v>
      </c>
      <c r="N330" s="1014"/>
      <c r="O330" s="1019">
        <f>sum(M330,N330)</f>
        <v>0</v>
      </c>
      <c r="P330" s="1018"/>
      <c r="Q330" s="998"/>
      <c r="R330" s="998"/>
      <c r="S330" s="998"/>
      <c r="T330" s="998"/>
      <c r="U330" s="998"/>
      <c r="V330" s="998"/>
      <c r="W330" s="998"/>
      <c r="X330" s="998"/>
      <c r="Y330" s="998"/>
      <c r="Z330" s="998"/>
      <c r="AA330" s="998"/>
      <c r="AB330" s="998"/>
    </row>
    <row r="331">
      <c r="A331" s="1040" t="s">
        <v>105</v>
      </c>
      <c r="B331" s="1003">
        <f t="shared" ref="B331:G331" si="222"> SUM(B332:B351)</f>
        <v>19</v>
      </c>
      <c r="C331" s="1003">
        <f t="shared" si="222"/>
        <v>13</v>
      </c>
      <c r="D331" s="1003">
        <f t="shared" si="222"/>
        <v>14</v>
      </c>
      <c r="E331" s="1003">
        <f t="shared" si="222"/>
        <v>35</v>
      </c>
      <c r="F331" s="1003">
        <f t="shared" si="222"/>
        <v>29</v>
      </c>
      <c r="G331" s="1003">
        <f t="shared" si="222"/>
        <v>11</v>
      </c>
      <c r="H331" s="1003">
        <f> SUM(H332:H350)</f>
        <v>121</v>
      </c>
      <c r="I331" s="1003"/>
      <c r="J331" s="1168"/>
      <c r="K331" s="1040" t="s">
        <v>105</v>
      </c>
      <c r="L331" s="1033"/>
      <c r="M331" s="1033"/>
      <c r="N331" s="1033"/>
      <c r="O331" s="1033"/>
      <c r="P331" s="1033"/>
      <c r="Q331" s="998"/>
      <c r="R331" s="998"/>
      <c r="S331" s="998"/>
      <c r="T331" s="998"/>
      <c r="U331" s="998"/>
      <c r="V331" s="998"/>
      <c r="W331" s="998"/>
      <c r="X331" s="998"/>
      <c r="Y331" s="998"/>
      <c r="Z331" s="998"/>
      <c r="AA331" s="998"/>
      <c r="AB331" s="998"/>
    </row>
    <row r="332">
      <c r="A332" s="1034" t="s">
        <v>106</v>
      </c>
      <c r="B332" s="1005">
        <v>0.0</v>
      </c>
      <c r="C332" s="1005">
        <v>2.0</v>
      </c>
      <c r="D332" s="1005">
        <v>6.0</v>
      </c>
      <c r="E332" s="1005">
        <v>9.0</v>
      </c>
      <c r="F332" s="1005">
        <v>3.0</v>
      </c>
      <c r="G332" s="1005">
        <v>4.0</v>
      </c>
      <c r="H332" s="1006">
        <f t="shared" ref="H332:H334" si="223">SUM(B332:G332)</f>
        <v>24</v>
      </c>
      <c r="I332" s="1007">
        <f>sum(H332:H335)</f>
        <v>38</v>
      </c>
      <c r="J332" s="1168"/>
      <c r="K332" s="1009" t="s">
        <v>106</v>
      </c>
      <c r="L332" s="1010">
        <v>75.0</v>
      </c>
      <c r="M332" s="1007">
        <f>(L332-H332)</f>
        <v>51</v>
      </c>
      <c r="N332" s="1005">
        <v>20.0</v>
      </c>
      <c r="O332" s="1007">
        <f t="shared" ref="O332:O333" si="224">sum(M332,N332)</f>
        <v>71</v>
      </c>
      <c r="P332" s="1010" t="s">
        <v>387</v>
      </c>
      <c r="Q332" s="998"/>
      <c r="R332" s="998"/>
      <c r="S332" s="998"/>
      <c r="T332" s="998"/>
      <c r="U332" s="998"/>
      <c r="V332" s="998"/>
      <c r="W332" s="998"/>
      <c r="X332" s="998"/>
      <c r="Y332" s="998"/>
      <c r="Z332" s="998"/>
      <c r="AA332" s="998"/>
      <c r="AB332" s="998"/>
    </row>
    <row r="333">
      <c r="A333" s="1012" t="s">
        <v>77</v>
      </c>
      <c r="B333" s="1013">
        <v>0.0</v>
      </c>
      <c r="C333" s="1014">
        <v>0.0</v>
      </c>
      <c r="D333" s="1014">
        <v>0.0</v>
      </c>
      <c r="E333" s="1014">
        <v>0.0</v>
      </c>
      <c r="F333" s="1014">
        <v>0.0</v>
      </c>
      <c r="G333" s="1015">
        <v>0.0</v>
      </c>
      <c r="H333" s="1016">
        <f t="shared" si="223"/>
        <v>0</v>
      </c>
      <c r="I333" s="1017">
        <f>(I332/61)</f>
        <v>0.6229508197</v>
      </c>
      <c r="J333" s="1058"/>
      <c r="K333" s="1012" t="s">
        <v>77</v>
      </c>
      <c r="L333" s="1013">
        <v>8.0</v>
      </c>
      <c r="M333" s="1018">
        <f>(L333-H333-H334)</f>
        <v>0</v>
      </c>
      <c r="N333" s="1014">
        <v>15.0</v>
      </c>
      <c r="O333" s="1019">
        <f t="shared" si="224"/>
        <v>15</v>
      </c>
      <c r="P333" s="1013"/>
      <c r="Q333" s="998"/>
      <c r="R333" s="998"/>
      <c r="S333" s="998"/>
      <c r="T333" s="998"/>
      <c r="U333" s="998"/>
      <c r="V333" s="998"/>
      <c r="W333" s="998"/>
      <c r="X333" s="998"/>
      <c r="Y333" s="998"/>
      <c r="Z333" s="998"/>
      <c r="AA333" s="998"/>
      <c r="AB333" s="998"/>
    </row>
    <row r="334">
      <c r="A334" s="1012" t="s">
        <v>78</v>
      </c>
      <c r="B334" s="1013">
        <v>0.0</v>
      </c>
      <c r="C334" s="1014">
        <v>0.0</v>
      </c>
      <c r="D334" s="1014">
        <v>1.0</v>
      </c>
      <c r="E334" s="1014">
        <v>4.0</v>
      </c>
      <c r="F334" s="1014">
        <v>3.0</v>
      </c>
      <c r="G334" s="1015">
        <v>0.0</v>
      </c>
      <c r="H334" s="1016">
        <f t="shared" si="223"/>
        <v>8</v>
      </c>
      <c r="I334" s="1019"/>
      <c r="J334" s="1058"/>
      <c r="K334" s="1012" t="s">
        <v>78</v>
      </c>
      <c r="L334" s="1018" t="s">
        <v>79</v>
      </c>
      <c r="M334" s="1019" t="s">
        <v>79</v>
      </c>
      <c r="N334" s="1014"/>
      <c r="O334" s="1019" t="s">
        <v>79</v>
      </c>
      <c r="P334" s="1018"/>
      <c r="Q334" s="998"/>
      <c r="R334" s="998"/>
      <c r="S334" s="998"/>
      <c r="T334" s="998"/>
      <c r="U334" s="998"/>
      <c r="V334" s="998"/>
      <c r="W334" s="998"/>
      <c r="X334" s="998"/>
      <c r="Y334" s="998"/>
      <c r="Z334" s="998"/>
      <c r="AA334" s="998"/>
      <c r="AB334" s="998"/>
    </row>
    <row r="335">
      <c r="A335" s="1021" t="s">
        <v>446</v>
      </c>
      <c r="B335" s="1013">
        <v>0.0</v>
      </c>
      <c r="C335" s="1014">
        <v>0.0</v>
      </c>
      <c r="D335" s="1014">
        <v>2.0</v>
      </c>
      <c r="E335" s="1014">
        <v>1.0</v>
      </c>
      <c r="F335" s="1014">
        <v>2.0</v>
      </c>
      <c r="G335" s="1015">
        <v>1.0</v>
      </c>
      <c r="H335" s="1016">
        <f>sum(B335:G335)</f>
        <v>6</v>
      </c>
      <c r="I335" s="1019"/>
      <c r="J335" s="1058"/>
      <c r="K335" s="1021" t="s">
        <v>446</v>
      </c>
      <c r="L335" s="1013">
        <v>10.0</v>
      </c>
      <c r="M335" s="1019">
        <f t="shared" ref="M335:M336" si="225">(L335-H335)</f>
        <v>4</v>
      </c>
      <c r="N335" s="1014"/>
      <c r="O335" s="1019">
        <f t="shared" ref="O335:O337" si="226">sum(M335,N335)</f>
        <v>4</v>
      </c>
      <c r="P335" s="1018"/>
      <c r="Q335" s="998"/>
      <c r="R335" s="998"/>
      <c r="S335" s="998"/>
      <c r="T335" s="998"/>
      <c r="U335" s="998"/>
      <c r="V335" s="998"/>
      <c r="W335" s="998"/>
      <c r="X335" s="998"/>
      <c r="Y335" s="998"/>
      <c r="Z335" s="998"/>
      <c r="AA335" s="998"/>
      <c r="AB335" s="998"/>
    </row>
    <row r="336">
      <c r="A336" s="1009" t="s">
        <v>108</v>
      </c>
      <c r="B336" s="1010">
        <v>11.0</v>
      </c>
      <c r="C336" s="1010">
        <v>4.0</v>
      </c>
      <c r="D336" s="1010">
        <v>0.0</v>
      </c>
      <c r="E336" s="1010">
        <v>7.0</v>
      </c>
      <c r="F336" s="1010">
        <v>7.0</v>
      </c>
      <c r="G336" s="1005">
        <v>1.0</v>
      </c>
      <c r="H336" s="1006">
        <f t="shared" ref="H336:H338" si="227">SUM(B336:G336)</f>
        <v>30</v>
      </c>
      <c r="I336" s="1007">
        <f>sum(H336:H339)</f>
        <v>33</v>
      </c>
      <c r="J336" s="1168"/>
      <c r="K336" s="1009" t="s">
        <v>108</v>
      </c>
      <c r="L336" s="1010">
        <v>92.0</v>
      </c>
      <c r="M336" s="1007">
        <f t="shared" si="225"/>
        <v>62</v>
      </c>
      <c r="N336" s="1005">
        <v>20.0</v>
      </c>
      <c r="O336" s="1007">
        <f t="shared" si="226"/>
        <v>82</v>
      </c>
      <c r="P336" s="1010" t="s">
        <v>387</v>
      </c>
      <c r="Q336" s="998"/>
      <c r="R336" s="998"/>
      <c r="S336" s="998"/>
      <c r="T336" s="998"/>
      <c r="U336" s="998"/>
      <c r="V336" s="998"/>
      <c r="W336" s="998"/>
      <c r="X336" s="998"/>
      <c r="Y336" s="998"/>
      <c r="Z336" s="998"/>
      <c r="AA336" s="998"/>
      <c r="AB336" s="998"/>
    </row>
    <row r="337">
      <c r="A337" s="1012" t="s">
        <v>77</v>
      </c>
      <c r="B337" s="1013">
        <v>0.0</v>
      </c>
      <c r="C337" s="1014">
        <v>0.0</v>
      </c>
      <c r="D337" s="1014">
        <v>0.0</v>
      </c>
      <c r="E337" s="1014">
        <v>0.0</v>
      </c>
      <c r="F337" s="1014">
        <v>0.0</v>
      </c>
      <c r="G337" s="1014">
        <v>0.0</v>
      </c>
      <c r="H337" s="1016">
        <f t="shared" si="227"/>
        <v>0</v>
      </c>
      <c r="I337" s="1017">
        <f>(I336/60)</f>
        <v>0.55</v>
      </c>
      <c r="J337" s="1058"/>
      <c r="K337" s="1012" t="s">
        <v>77</v>
      </c>
      <c r="L337" s="1013">
        <v>16.0</v>
      </c>
      <c r="M337" s="1018">
        <f>(L337-H337-H338)</f>
        <v>14</v>
      </c>
      <c r="N337" s="1014">
        <v>0.0</v>
      </c>
      <c r="O337" s="1019">
        <f t="shared" si="226"/>
        <v>14</v>
      </c>
      <c r="P337" s="1018"/>
      <c r="Q337" s="998"/>
      <c r="R337" s="998"/>
      <c r="S337" s="998"/>
      <c r="T337" s="998"/>
      <c r="U337" s="998"/>
      <c r="V337" s="998"/>
      <c r="W337" s="998"/>
      <c r="X337" s="998"/>
      <c r="Y337" s="998"/>
      <c r="Z337" s="998"/>
      <c r="AA337" s="998"/>
      <c r="AB337" s="998"/>
    </row>
    <row r="338">
      <c r="A338" s="1012" t="s">
        <v>78</v>
      </c>
      <c r="B338" s="1013">
        <v>0.0</v>
      </c>
      <c r="C338" s="1014">
        <v>1.0</v>
      </c>
      <c r="D338" s="1014">
        <v>0.0</v>
      </c>
      <c r="E338" s="1014">
        <v>0.0</v>
      </c>
      <c r="F338" s="1014">
        <v>1.0</v>
      </c>
      <c r="G338" s="1014">
        <v>0.0</v>
      </c>
      <c r="H338" s="1016">
        <f t="shared" si="227"/>
        <v>2</v>
      </c>
      <c r="I338" s="1019"/>
      <c r="J338" s="1058"/>
      <c r="K338" s="1012" t="s">
        <v>78</v>
      </c>
      <c r="L338" s="1018" t="s">
        <v>79</v>
      </c>
      <c r="M338" s="1019" t="s">
        <v>79</v>
      </c>
      <c r="N338" s="1014"/>
      <c r="O338" s="1019" t="s">
        <v>79</v>
      </c>
      <c r="P338" s="1018"/>
      <c r="Q338" s="998"/>
      <c r="R338" s="998"/>
      <c r="S338" s="998"/>
      <c r="T338" s="998"/>
      <c r="U338" s="998"/>
      <c r="V338" s="998"/>
      <c r="W338" s="998"/>
      <c r="X338" s="998"/>
      <c r="Y338" s="998"/>
      <c r="Z338" s="998"/>
      <c r="AA338" s="998"/>
      <c r="AB338" s="998"/>
    </row>
    <row r="339">
      <c r="A339" s="1021" t="s">
        <v>446</v>
      </c>
      <c r="B339" s="1013">
        <v>0.0</v>
      </c>
      <c r="C339" s="1014">
        <v>0.0</v>
      </c>
      <c r="D339" s="1014">
        <v>0.0</v>
      </c>
      <c r="E339" s="1014">
        <v>0.0</v>
      </c>
      <c r="F339" s="1014">
        <v>0.0</v>
      </c>
      <c r="G339" s="1014">
        <v>1.0</v>
      </c>
      <c r="H339" s="1016">
        <f>sum(B339:G339)</f>
        <v>1</v>
      </c>
      <c r="I339" s="1019"/>
      <c r="J339" s="1058"/>
      <c r="K339" s="1021" t="s">
        <v>446</v>
      </c>
      <c r="L339" s="1013">
        <v>5.0</v>
      </c>
      <c r="M339" s="1019">
        <f t="shared" ref="M339:M340" si="228">(L339-H339)</f>
        <v>4</v>
      </c>
      <c r="N339" s="1014">
        <v>0.0</v>
      </c>
      <c r="O339" s="1019">
        <f t="shared" ref="O339:O341" si="229">sum(M339,N339)</f>
        <v>4</v>
      </c>
      <c r="P339" s="1018"/>
      <c r="Q339" s="998"/>
      <c r="R339" s="998"/>
      <c r="S339" s="998"/>
      <c r="T339" s="998"/>
      <c r="U339" s="998"/>
      <c r="V339" s="998"/>
      <c r="W339" s="998"/>
      <c r="X339" s="998"/>
      <c r="Y339" s="998"/>
      <c r="Z339" s="998"/>
      <c r="AA339" s="998"/>
      <c r="AB339" s="998"/>
    </row>
    <row r="340">
      <c r="A340" s="1009" t="s">
        <v>111</v>
      </c>
      <c r="B340" s="1005">
        <v>3.0</v>
      </c>
      <c r="C340" s="1005">
        <v>3.0</v>
      </c>
      <c r="D340" s="1005">
        <v>3.0</v>
      </c>
      <c r="E340" s="1005">
        <v>5.0</v>
      </c>
      <c r="F340" s="1005">
        <v>3.0</v>
      </c>
      <c r="G340" s="1005">
        <v>0.0</v>
      </c>
      <c r="H340" s="1006">
        <f t="shared" ref="H340:H342" si="230">SUM(B340:G340)</f>
        <v>17</v>
      </c>
      <c r="I340" s="1007">
        <f>sum(H340:H343)</f>
        <v>28</v>
      </c>
      <c r="J340" s="1168"/>
      <c r="K340" s="1009" t="s">
        <v>111</v>
      </c>
      <c r="L340" s="1010">
        <v>44.0</v>
      </c>
      <c r="M340" s="1007">
        <f t="shared" si="228"/>
        <v>27</v>
      </c>
      <c r="N340" s="1005">
        <v>20.0</v>
      </c>
      <c r="O340" s="1007">
        <f t="shared" si="229"/>
        <v>47</v>
      </c>
      <c r="P340" s="1010" t="s">
        <v>387</v>
      </c>
      <c r="Q340" s="998"/>
      <c r="R340" s="998"/>
      <c r="S340" s="998"/>
      <c r="T340" s="998"/>
      <c r="U340" s="998"/>
      <c r="V340" s="998"/>
      <c r="W340" s="998"/>
      <c r="X340" s="998"/>
      <c r="Y340" s="998"/>
      <c r="Z340" s="998"/>
      <c r="AA340" s="998"/>
      <c r="AB340" s="998"/>
    </row>
    <row r="341">
      <c r="A341" s="1012" t="s">
        <v>77</v>
      </c>
      <c r="B341" s="1013">
        <v>0.0</v>
      </c>
      <c r="C341" s="1014">
        <v>0.0</v>
      </c>
      <c r="D341" s="1014">
        <v>0.0</v>
      </c>
      <c r="E341" s="1014">
        <v>0.0</v>
      </c>
      <c r="F341" s="1014">
        <v>0.0</v>
      </c>
      <c r="G341" s="1015">
        <v>0.0</v>
      </c>
      <c r="H341" s="1016">
        <f t="shared" si="230"/>
        <v>0</v>
      </c>
      <c r="I341" s="1017">
        <f>(I340/60)</f>
        <v>0.4666666667</v>
      </c>
      <c r="J341" s="1058"/>
      <c r="K341" s="1012" t="s">
        <v>77</v>
      </c>
      <c r="L341" s="1013">
        <v>14.0</v>
      </c>
      <c r="M341" s="1018">
        <f>(L341-H341-H342)</f>
        <v>5</v>
      </c>
      <c r="N341" s="1014">
        <v>10.0</v>
      </c>
      <c r="O341" s="1019">
        <f t="shared" si="229"/>
        <v>15</v>
      </c>
      <c r="P341" s="1013"/>
      <c r="Q341" s="998"/>
      <c r="R341" s="998"/>
      <c r="S341" s="998"/>
      <c r="T341" s="998"/>
      <c r="U341" s="998"/>
      <c r="V341" s="998"/>
      <c r="W341" s="998"/>
      <c r="X341" s="998"/>
      <c r="Y341" s="998"/>
      <c r="Z341" s="998"/>
      <c r="AA341" s="998"/>
      <c r="AB341" s="998"/>
    </row>
    <row r="342">
      <c r="A342" s="1012" t="s">
        <v>78</v>
      </c>
      <c r="B342" s="1013">
        <v>1.0</v>
      </c>
      <c r="C342" s="1014">
        <v>1.0</v>
      </c>
      <c r="D342" s="1014">
        <v>2.0</v>
      </c>
      <c r="E342" s="1014">
        <v>2.0</v>
      </c>
      <c r="F342" s="1014">
        <v>3.0</v>
      </c>
      <c r="G342" s="1015">
        <v>0.0</v>
      </c>
      <c r="H342" s="1016">
        <f t="shared" si="230"/>
        <v>9</v>
      </c>
      <c r="I342" s="1019"/>
      <c r="J342" s="1058"/>
      <c r="K342" s="1012" t="s">
        <v>78</v>
      </c>
      <c r="L342" s="1018" t="s">
        <v>79</v>
      </c>
      <c r="M342" s="1019" t="s">
        <v>79</v>
      </c>
      <c r="N342" s="1014"/>
      <c r="O342" s="1019" t="s">
        <v>79</v>
      </c>
      <c r="P342" s="1018"/>
      <c r="Q342" s="998"/>
      <c r="R342" s="998"/>
      <c r="S342" s="998"/>
      <c r="T342" s="998"/>
      <c r="U342" s="998"/>
      <c r="V342" s="998"/>
      <c r="W342" s="998"/>
      <c r="X342" s="998"/>
      <c r="Y342" s="998"/>
      <c r="Z342" s="998"/>
      <c r="AA342" s="998"/>
      <c r="AB342" s="998"/>
    </row>
    <row r="343">
      <c r="A343" s="1021" t="s">
        <v>446</v>
      </c>
      <c r="B343" s="1013">
        <v>0.0</v>
      </c>
      <c r="C343" s="1014">
        <v>0.0</v>
      </c>
      <c r="D343" s="1014">
        <v>0.0</v>
      </c>
      <c r="E343" s="1014">
        <v>1.0</v>
      </c>
      <c r="F343" s="1014">
        <v>1.0</v>
      </c>
      <c r="G343" s="1015">
        <v>0.0</v>
      </c>
      <c r="H343" s="1016">
        <f>sum(B343:G343)</f>
        <v>2</v>
      </c>
      <c r="I343" s="1019"/>
      <c r="J343" s="1058"/>
      <c r="K343" s="1021" t="s">
        <v>446</v>
      </c>
      <c r="L343" s="1013">
        <v>5.0</v>
      </c>
      <c r="M343" s="1019">
        <f t="shared" ref="M343:M344" si="231">(L343-H343)</f>
        <v>3</v>
      </c>
      <c r="N343" s="1014">
        <v>0.0</v>
      </c>
      <c r="O343" s="1019">
        <f t="shared" ref="O343:O345" si="232">sum(M343,N343)</f>
        <v>3</v>
      </c>
      <c r="P343" s="1018"/>
      <c r="Q343" s="998"/>
      <c r="R343" s="998"/>
      <c r="S343" s="998"/>
      <c r="T343" s="998"/>
      <c r="U343" s="998"/>
      <c r="V343" s="998"/>
      <c r="W343" s="998"/>
      <c r="X343" s="998"/>
      <c r="Y343" s="998"/>
      <c r="Z343" s="998"/>
      <c r="AA343" s="998"/>
      <c r="AB343" s="998"/>
    </row>
    <row r="344">
      <c r="A344" s="1009" t="s">
        <v>244</v>
      </c>
      <c r="B344" s="1010">
        <v>2.0</v>
      </c>
      <c r="C344" s="1010">
        <v>2.0</v>
      </c>
      <c r="D344" s="1010">
        <v>0.0</v>
      </c>
      <c r="E344" s="1010">
        <v>6.0</v>
      </c>
      <c r="F344" s="1010">
        <v>5.0</v>
      </c>
      <c r="G344" s="1005">
        <v>4.0</v>
      </c>
      <c r="H344" s="1006">
        <f t="shared" ref="H344:H346" si="233">SUM(B344:G344)</f>
        <v>19</v>
      </c>
      <c r="I344" s="1007">
        <f>sum(H344:H347)</f>
        <v>22</v>
      </c>
      <c r="J344" s="1168"/>
      <c r="K344" s="1009" t="s">
        <v>244</v>
      </c>
      <c r="L344" s="1010">
        <v>35.0</v>
      </c>
      <c r="M344" s="1007">
        <f t="shared" si="231"/>
        <v>16</v>
      </c>
      <c r="N344" s="1005">
        <v>20.0</v>
      </c>
      <c r="O344" s="1007">
        <f t="shared" si="232"/>
        <v>36</v>
      </c>
      <c r="P344" s="1010" t="s">
        <v>387</v>
      </c>
      <c r="Q344" s="998"/>
      <c r="R344" s="998"/>
      <c r="S344" s="998"/>
      <c r="T344" s="998"/>
      <c r="U344" s="998"/>
      <c r="V344" s="998"/>
      <c r="W344" s="998"/>
      <c r="X344" s="998"/>
      <c r="Y344" s="998"/>
      <c r="Z344" s="998"/>
      <c r="AA344" s="998"/>
      <c r="AB344" s="998"/>
    </row>
    <row r="345">
      <c r="A345" s="1012" t="s">
        <v>77</v>
      </c>
      <c r="B345" s="1013">
        <v>0.0</v>
      </c>
      <c r="C345" s="1014">
        <v>0.0</v>
      </c>
      <c r="D345" s="1014">
        <v>0.0</v>
      </c>
      <c r="E345" s="1014">
        <v>0.0</v>
      </c>
      <c r="F345" s="1014">
        <v>0.0</v>
      </c>
      <c r="G345" s="1014">
        <v>0.0</v>
      </c>
      <c r="H345" s="1016">
        <f t="shared" si="233"/>
        <v>0</v>
      </c>
      <c r="I345" s="1017">
        <f>(I344/60)</f>
        <v>0.3666666667</v>
      </c>
      <c r="J345" s="1058"/>
      <c r="K345" s="1012" t="s">
        <v>77</v>
      </c>
      <c r="L345" s="1013">
        <v>2.0</v>
      </c>
      <c r="M345" s="1018">
        <f>(L345-H345-H346)</f>
        <v>0</v>
      </c>
      <c r="N345" s="1014">
        <v>5.0</v>
      </c>
      <c r="O345" s="1019">
        <f t="shared" si="232"/>
        <v>5</v>
      </c>
      <c r="P345" s="1013"/>
      <c r="Q345" s="998"/>
      <c r="R345" s="998"/>
      <c r="S345" s="998"/>
      <c r="T345" s="998"/>
      <c r="U345" s="998"/>
      <c r="V345" s="998"/>
      <c r="W345" s="998"/>
      <c r="X345" s="998"/>
      <c r="Y345" s="998"/>
      <c r="Z345" s="998"/>
      <c r="AA345" s="998"/>
      <c r="AB345" s="998"/>
    </row>
    <row r="346">
      <c r="A346" s="1012" t="s">
        <v>78</v>
      </c>
      <c r="B346" s="1013">
        <v>2.0</v>
      </c>
      <c r="C346" s="1014">
        <v>0.0</v>
      </c>
      <c r="D346" s="1014">
        <v>0.0</v>
      </c>
      <c r="E346" s="1014">
        <v>0.0</v>
      </c>
      <c r="F346" s="1014">
        <v>0.0</v>
      </c>
      <c r="G346" s="1014">
        <v>0.0</v>
      </c>
      <c r="H346" s="1016">
        <f t="shared" si="233"/>
        <v>2</v>
      </c>
      <c r="I346" s="1019"/>
      <c r="J346" s="1058"/>
      <c r="K346" s="1012" t="s">
        <v>78</v>
      </c>
      <c r="L346" s="1018" t="s">
        <v>79</v>
      </c>
      <c r="M346" s="1019" t="s">
        <v>79</v>
      </c>
      <c r="N346" s="1014"/>
      <c r="O346" s="1019" t="s">
        <v>79</v>
      </c>
      <c r="P346" s="1018"/>
      <c r="Q346" s="998"/>
      <c r="R346" s="998"/>
      <c r="S346" s="998"/>
      <c r="T346" s="998"/>
      <c r="U346" s="998"/>
      <c r="V346" s="998"/>
      <c r="W346" s="998"/>
      <c r="X346" s="998"/>
      <c r="Y346" s="998"/>
      <c r="Z346" s="998"/>
      <c r="AA346" s="998"/>
      <c r="AB346" s="998"/>
    </row>
    <row r="347">
      <c r="A347" s="1021" t="s">
        <v>446</v>
      </c>
      <c r="B347" s="1013">
        <v>0.0</v>
      </c>
      <c r="C347" s="1014">
        <v>0.0</v>
      </c>
      <c r="D347" s="1014">
        <v>0.0</v>
      </c>
      <c r="E347" s="1014">
        <v>0.0</v>
      </c>
      <c r="F347" s="1014">
        <v>1.0</v>
      </c>
      <c r="G347" s="1014">
        <v>0.0</v>
      </c>
      <c r="H347" s="1016">
        <f>sum(B347:G347)</f>
        <v>1</v>
      </c>
      <c r="I347" s="1019"/>
      <c r="J347" s="1058"/>
      <c r="K347" s="1021" t="s">
        <v>446</v>
      </c>
      <c r="L347" s="1013">
        <v>5.0</v>
      </c>
      <c r="M347" s="1019">
        <f t="shared" ref="M347:M348" si="234">(L347-H347)</f>
        <v>4</v>
      </c>
      <c r="N347" s="1014">
        <v>0.0</v>
      </c>
      <c r="O347" s="1019">
        <f t="shared" ref="O347:O349" si="235">sum(M347,N347)</f>
        <v>4</v>
      </c>
      <c r="P347" s="1018"/>
      <c r="Q347" s="998"/>
      <c r="R347" s="998"/>
      <c r="S347" s="998"/>
      <c r="T347" s="998"/>
      <c r="U347" s="998"/>
      <c r="V347" s="998"/>
      <c r="W347" s="998"/>
      <c r="X347" s="998"/>
      <c r="Y347" s="998"/>
      <c r="Z347" s="998"/>
      <c r="AA347" s="998"/>
      <c r="AB347" s="998"/>
    </row>
    <row r="348">
      <c r="A348" s="1036" t="s">
        <v>434</v>
      </c>
      <c r="B348" s="1005">
        <v>0.0</v>
      </c>
      <c r="C348" s="1005">
        <v>0.0</v>
      </c>
      <c r="D348" s="1005">
        <v>0.0</v>
      </c>
      <c r="E348" s="1005">
        <v>0.0</v>
      </c>
      <c r="F348" s="1005">
        <v>0.0</v>
      </c>
      <c r="G348" s="1005">
        <v>0.0</v>
      </c>
      <c r="H348" s="1006">
        <f t="shared" ref="H348:H350" si="236">SUM(B348:G348)</f>
        <v>0</v>
      </c>
      <c r="I348" s="1007">
        <f>sum(H348:H351)</f>
        <v>0</v>
      </c>
      <c r="J348" s="1168"/>
      <c r="K348" s="1027" t="s">
        <v>434</v>
      </c>
      <c r="L348" s="1010">
        <v>40.0</v>
      </c>
      <c r="M348" s="1007">
        <f t="shared" si="234"/>
        <v>40</v>
      </c>
      <c r="N348" s="1005"/>
      <c r="O348" s="1007">
        <f t="shared" si="235"/>
        <v>40</v>
      </c>
      <c r="P348" s="1010"/>
      <c r="Q348" s="998"/>
      <c r="R348" s="998"/>
      <c r="S348" s="998"/>
      <c r="T348" s="998"/>
      <c r="U348" s="998"/>
      <c r="V348" s="998"/>
      <c r="W348" s="998"/>
      <c r="X348" s="998"/>
      <c r="Y348" s="998"/>
      <c r="Z348" s="998"/>
      <c r="AA348" s="998"/>
      <c r="AB348" s="998"/>
    </row>
    <row r="349">
      <c r="A349" s="1012" t="s">
        <v>77</v>
      </c>
      <c r="B349" s="1013">
        <v>0.0</v>
      </c>
      <c r="C349" s="1014">
        <v>0.0</v>
      </c>
      <c r="D349" s="1014">
        <v>0.0</v>
      </c>
      <c r="E349" s="1014">
        <v>0.0</v>
      </c>
      <c r="F349" s="1014">
        <v>0.0</v>
      </c>
      <c r="G349" s="1015">
        <v>0.0</v>
      </c>
      <c r="H349" s="1016">
        <f t="shared" si="236"/>
        <v>0</v>
      </c>
      <c r="I349" s="1017">
        <f>(I348/60)</f>
        <v>0</v>
      </c>
      <c r="J349" s="1058"/>
      <c r="K349" s="1012" t="s">
        <v>77</v>
      </c>
      <c r="L349" s="1013">
        <v>5.0</v>
      </c>
      <c r="M349" s="1018">
        <f>(L349-H349-H350)</f>
        <v>5</v>
      </c>
      <c r="N349" s="1044"/>
      <c r="O349" s="1019">
        <f t="shared" si="235"/>
        <v>5</v>
      </c>
      <c r="P349" s="1045"/>
      <c r="Q349" s="998"/>
      <c r="R349" s="998"/>
      <c r="S349" s="998"/>
      <c r="T349" s="998"/>
      <c r="U349" s="998"/>
      <c r="V349" s="998"/>
      <c r="W349" s="998"/>
      <c r="X349" s="998"/>
      <c r="Y349" s="998"/>
      <c r="Z349" s="998"/>
      <c r="AA349" s="998"/>
      <c r="AB349" s="998"/>
    </row>
    <row r="350">
      <c r="A350" s="1012" t="s">
        <v>78</v>
      </c>
      <c r="B350" s="1013">
        <v>0.0</v>
      </c>
      <c r="C350" s="1014">
        <v>0.0</v>
      </c>
      <c r="D350" s="1014">
        <v>0.0</v>
      </c>
      <c r="E350" s="1014">
        <v>0.0</v>
      </c>
      <c r="F350" s="1014">
        <v>0.0</v>
      </c>
      <c r="G350" s="1015">
        <v>0.0</v>
      </c>
      <c r="H350" s="1016">
        <f t="shared" si="236"/>
        <v>0</v>
      </c>
      <c r="I350" s="1019"/>
      <c r="J350" s="1058"/>
      <c r="K350" s="1012" t="s">
        <v>78</v>
      </c>
      <c r="L350" s="1018" t="s">
        <v>79</v>
      </c>
      <c r="M350" s="1019" t="s">
        <v>79</v>
      </c>
      <c r="N350" s="1044"/>
      <c r="O350" s="1019" t="s">
        <v>79</v>
      </c>
      <c r="P350" s="1046"/>
      <c r="Q350" s="998"/>
      <c r="R350" s="998"/>
      <c r="S350" s="998"/>
      <c r="T350" s="998"/>
      <c r="U350" s="998"/>
      <c r="V350" s="998"/>
      <c r="W350" s="998"/>
      <c r="X350" s="998"/>
      <c r="Y350" s="998"/>
      <c r="Z350" s="998"/>
      <c r="AA350" s="998"/>
      <c r="AB350" s="998"/>
    </row>
    <row r="351">
      <c r="A351" s="1021" t="s">
        <v>446</v>
      </c>
      <c r="B351" s="1013">
        <v>0.0</v>
      </c>
      <c r="C351" s="1014">
        <v>0.0</v>
      </c>
      <c r="D351" s="1014">
        <v>0.0</v>
      </c>
      <c r="E351" s="1014">
        <v>0.0</v>
      </c>
      <c r="F351" s="1014">
        <v>0.0</v>
      </c>
      <c r="G351" s="1015">
        <v>0.0</v>
      </c>
      <c r="H351" s="1016">
        <f>sum(B351:G351)</f>
        <v>0</v>
      </c>
      <c r="I351" s="1019"/>
      <c r="J351" s="1058"/>
      <c r="K351" s="1021" t="s">
        <v>446</v>
      </c>
      <c r="L351" s="1013">
        <v>0.0</v>
      </c>
      <c r="M351" s="1019">
        <f>(L351-H351)</f>
        <v>0</v>
      </c>
      <c r="N351" s="1044"/>
      <c r="O351" s="1019">
        <f>sum(M351,N351)</f>
        <v>0</v>
      </c>
      <c r="P351" s="1046"/>
      <c r="Q351" s="998"/>
      <c r="R351" s="998"/>
      <c r="S351" s="998"/>
      <c r="T351" s="998"/>
      <c r="U351" s="998"/>
      <c r="V351" s="998"/>
      <c r="W351" s="998"/>
      <c r="X351" s="998"/>
      <c r="Y351" s="998"/>
      <c r="Z351" s="998"/>
      <c r="AA351" s="998"/>
      <c r="AB351" s="998"/>
    </row>
    <row r="352">
      <c r="A352" s="1040" t="s">
        <v>116</v>
      </c>
      <c r="B352" s="1003">
        <f t="shared" ref="B352:G352" si="237"> SUM(B353:B372)</f>
        <v>34</v>
      </c>
      <c r="C352" s="1003">
        <f t="shared" si="237"/>
        <v>45</v>
      </c>
      <c r="D352" s="1003">
        <f t="shared" si="237"/>
        <v>45</v>
      </c>
      <c r="E352" s="1003">
        <f t="shared" si="237"/>
        <v>46</v>
      </c>
      <c r="F352" s="1003">
        <f t="shared" si="237"/>
        <v>30</v>
      </c>
      <c r="G352" s="1003">
        <f t="shared" si="237"/>
        <v>14</v>
      </c>
      <c r="H352" s="1003">
        <f> SUM(H353:H371)</f>
        <v>214</v>
      </c>
      <c r="I352" s="1003"/>
      <c r="J352" s="1058"/>
      <c r="K352" s="1040" t="s">
        <v>116</v>
      </c>
      <c r="L352" s="1033"/>
      <c r="M352" s="1033"/>
      <c r="N352" s="1172"/>
      <c r="O352" s="1172"/>
      <c r="P352" s="1033"/>
      <c r="Q352" s="998"/>
      <c r="R352" s="998"/>
      <c r="S352" s="998"/>
      <c r="T352" s="998"/>
      <c r="U352" s="998"/>
      <c r="V352" s="998"/>
      <c r="W352" s="998"/>
      <c r="X352" s="998"/>
      <c r="Y352" s="998"/>
      <c r="Z352" s="998"/>
      <c r="AA352" s="998"/>
      <c r="AB352" s="998"/>
    </row>
    <row r="353">
      <c r="A353" s="1173" t="s">
        <v>113</v>
      </c>
      <c r="B353" s="1005">
        <v>20.0</v>
      </c>
      <c r="C353" s="1005">
        <v>15.0</v>
      </c>
      <c r="D353" s="1005">
        <v>16.0</v>
      </c>
      <c r="E353" s="1005">
        <v>20.0</v>
      </c>
      <c r="F353" s="1005">
        <v>10.0</v>
      </c>
      <c r="G353" s="1005">
        <v>0.0</v>
      </c>
      <c r="H353" s="1006">
        <f t="shared" ref="H353:H355" si="238">SUM(B353:G353)</f>
        <v>81</v>
      </c>
      <c r="I353" s="1007">
        <f>sum(H353:H356)</f>
        <v>94</v>
      </c>
      <c r="J353" s="1168"/>
      <c r="K353" s="1009" t="s">
        <v>113</v>
      </c>
      <c r="L353" s="1010">
        <v>122.0</v>
      </c>
      <c r="M353" s="1174">
        <f>(L353-H353)</f>
        <v>41</v>
      </c>
      <c r="N353" s="1175">
        <v>120.0</v>
      </c>
      <c r="O353" s="1176">
        <f t="shared" ref="O353:O354" si="239">sum(M353,N353)</f>
        <v>161</v>
      </c>
      <c r="P353" s="1010" t="s">
        <v>387</v>
      </c>
      <c r="Q353" s="1024"/>
      <c r="R353" s="998"/>
      <c r="S353" s="998"/>
      <c r="T353" s="998"/>
      <c r="U353" s="998"/>
      <c r="V353" s="998"/>
      <c r="W353" s="998"/>
      <c r="X353" s="998"/>
      <c r="Y353" s="998"/>
      <c r="Z353" s="998"/>
      <c r="AA353" s="998"/>
      <c r="AB353" s="998"/>
    </row>
    <row r="354">
      <c r="A354" s="1012" t="s">
        <v>77</v>
      </c>
      <c r="B354" s="1013">
        <v>0.0</v>
      </c>
      <c r="C354" s="1014">
        <v>0.0</v>
      </c>
      <c r="D354" s="1014">
        <v>0.0</v>
      </c>
      <c r="E354" s="1014">
        <v>0.0</v>
      </c>
      <c r="F354" s="1014">
        <v>0.0</v>
      </c>
      <c r="G354" s="1015">
        <v>0.0</v>
      </c>
      <c r="H354" s="1016">
        <f t="shared" si="238"/>
        <v>0</v>
      </c>
      <c r="I354" s="1017">
        <f>(I353/61)</f>
        <v>1.540983607</v>
      </c>
      <c r="J354" s="1168"/>
      <c r="K354" s="1012" t="s">
        <v>77</v>
      </c>
      <c r="L354" s="1013">
        <v>15.0</v>
      </c>
      <c r="M354" s="1177">
        <f>(L354-H354-H355)</f>
        <v>7</v>
      </c>
      <c r="N354" s="1178">
        <v>6.0</v>
      </c>
      <c r="O354" s="1179">
        <f t="shared" si="239"/>
        <v>13</v>
      </c>
      <c r="P354" s="1019"/>
      <c r="Q354" s="1011" t="s">
        <v>467</v>
      </c>
      <c r="R354" s="998"/>
      <c r="S354" s="998"/>
      <c r="T354" s="998"/>
      <c r="U354" s="998"/>
      <c r="V354" s="998"/>
      <c r="W354" s="998"/>
      <c r="X354" s="998"/>
      <c r="Y354" s="998"/>
      <c r="Z354" s="998"/>
      <c r="AA354" s="998"/>
      <c r="AB354" s="998"/>
    </row>
    <row r="355">
      <c r="A355" s="1012" t="s">
        <v>78</v>
      </c>
      <c r="B355" s="1013">
        <v>2.0</v>
      </c>
      <c r="C355" s="1014">
        <v>2.0</v>
      </c>
      <c r="D355" s="1014">
        <v>1.0</v>
      </c>
      <c r="E355" s="1014">
        <v>3.0</v>
      </c>
      <c r="F355" s="1014">
        <v>0.0</v>
      </c>
      <c r="G355" s="1015">
        <v>0.0</v>
      </c>
      <c r="H355" s="1016">
        <f t="shared" si="238"/>
        <v>8</v>
      </c>
      <c r="I355" s="1019"/>
      <c r="J355" s="1168"/>
      <c r="K355" s="1012" t="s">
        <v>78</v>
      </c>
      <c r="L355" s="1018" t="s">
        <v>79</v>
      </c>
      <c r="M355" s="1180" t="s">
        <v>79</v>
      </c>
      <c r="N355" s="1181" t="s">
        <v>79</v>
      </c>
      <c r="O355" s="1179" t="s">
        <v>79</v>
      </c>
      <c r="P355" s="1019"/>
      <c r="Q355" s="998"/>
      <c r="R355" s="998"/>
      <c r="S355" s="998"/>
      <c r="T355" s="998"/>
      <c r="U355" s="998"/>
      <c r="V355" s="998"/>
      <c r="W355" s="998"/>
      <c r="X355" s="998"/>
      <c r="Y355" s="998"/>
      <c r="Z355" s="998"/>
      <c r="AA355" s="998"/>
      <c r="AB355" s="998"/>
    </row>
    <row r="356">
      <c r="A356" s="1021" t="s">
        <v>446</v>
      </c>
      <c r="B356" s="1013">
        <v>0.0</v>
      </c>
      <c r="C356" s="1014">
        <v>1.0</v>
      </c>
      <c r="D356" s="1014">
        <v>2.0</v>
      </c>
      <c r="E356" s="1014">
        <v>1.0</v>
      </c>
      <c r="F356" s="1014">
        <v>0.0</v>
      </c>
      <c r="G356" s="1015">
        <v>1.0</v>
      </c>
      <c r="H356" s="1016">
        <f>sum(B356:G356)</f>
        <v>5</v>
      </c>
      <c r="I356" s="1019"/>
      <c r="J356" s="1168"/>
      <c r="K356" s="1021" t="s">
        <v>446</v>
      </c>
      <c r="L356" s="1013">
        <v>5.0</v>
      </c>
      <c r="M356" s="1180">
        <f t="shared" ref="M356:M357" si="240">(L356-H356)</f>
        <v>0</v>
      </c>
      <c r="N356" s="1181">
        <v>0.0</v>
      </c>
      <c r="O356" s="1179">
        <f t="shared" ref="O356:O358" si="241">sum(M356,N356)</f>
        <v>0</v>
      </c>
      <c r="P356" s="1014" t="s">
        <v>206</v>
      </c>
      <c r="Q356" s="998"/>
      <c r="R356" s="998"/>
      <c r="S356" s="998"/>
      <c r="T356" s="998"/>
      <c r="U356" s="998"/>
      <c r="V356" s="998"/>
      <c r="W356" s="998"/>
      <c r="X356" s="998"/>
      <c r="Y356" s="998"/>
      <c r="Z356" s="998"/>
      <c r="AA356" s="998"/>
      <c r="AB356" s="998"/>
    </row>
    <row r="357">
      <c r="A357" s="1009" t="s">
        <v>115</v>
      </c>
      <c r="B357" s="1010">
        <v>2.0</v>
      </c>
      <c r="C357" s="1010">
        <v>10.0</v>
      </c>
      <c r="D357" s="1010">
        <v>8.0</v>
      </c>
      <c r="E357" s="1010">
        <v>6.0</v>
      </c>
      <c r="F357" s="1010">
        <v>8.0</v>
      </c>
      <c r="G357" s="1005">
        <v>0.0</v>
      </c>
      <c r="H357" s="1006">
        <f t="shared" ref="H357:H359" si="242">SUM(B357:G357)</f>
        <v>34</v>
      </c>
      <c r="I357" s="1007">
        <f>sum(H357:H360)</f>
        <v>41</v>
      </c>
      <c r="J357" s="1168"/>
      <c r="K357" s="1009" t="s">
        <v>115</v>
      </c>
      <c r="L357" s="1010">
        <v>68.0</v>
      </c>
      <c r="M357" s="1174">
        <f t="shared" si="240"/>
        <v>34</v>
      </c>
      <c r="N357" s="1175">
        <v>40.0</v>
      </c>
      <c r="O357" s="1176">
        <f t="shared" si="241"/>
        <v>74</v>
      </c>
      <c r="P357" s="1010"/>
      <c r="Q357" s="998"/>
      <c r="R357" s="998"/>
      <c r="S357" s="998"/>
      <c r="T357" s="998"/>
      <c r="U357" s="998"/>
      <c r="V357" s="998"/>
      <c r="W357" s="998"/>
      <c r="X357" s="998"/>
      <c r="Y357" s="998"/>
      <c r="Z357" s="998"/>
      <c r="AA357" s="998"/>
      <c r="AB357" s="998"/>
    </row>
    <row r="358">
      <c r="A358" s="1012" t="s">
        <v>77</v>
      </c>
      <c r="B358" s="1013">
        <v>0.0</v>
      </c>
      <c r="C358" s="1014">
        <v>0.0</v>
      </c>
      <c r="D358" s="1014">
        <v>0.0</v>
      </c>
      <c r="E358" s="1014">
        <v>0.0</v>
      </c>
      <c r="F358" s="1014">
        <v>0.0</v>
      </c>
      <c r="G358" s="1014">
        <v>0.0</v>
      </c>
      <c r="H358" s="1016">
        <f t="shared" si="242"/>
        <v>0</v>
      </c>
      <c r="I358" s="1017">
        <f>(I357/60)</f>
        <v>0.6833333333</v>
      </c>
      <c r="J358" s="1168"/>
      <c r="K358" s="1012" t="s">
        <v>77</v>
      </c>
      <c r="L358" s="1013">
        <v>6.0</v>
      </c>
      <c r="M358" s="1177">
        <f>(L358-H358-H359)</f>
        <v>2</v>
      </c>
      <c r="N358" s="1178">
        <v>5.0</v>
      </c>
      <c r="O358" s="1179">
        <f t="shared" si="241"/>
        <v>7</v>
      </c>
      <c r="P358" s="1051"/>
      <c r="Q358" s="998"/>
      <c r="R358" s="998"/>
      <c r="S358" s="998"/>
      <c r="T358" s="998"/>
      <c r="U358" s="998"/>
      <c r="V358" s="998"/>
      <c r="W358" s="998"/>
      <c r="X358" s="998"/>
      <c r="Y358" s="998"/>
      <c r="Z358" s="998"/>
      <c r="AA358" s="998"/>
      <c r="AB358" s="998"/>
    </row>
    <row r="359">
      <c r="A359" s="1012" t="s">
        <v>78</v>
      </c>
      <c r="B359" s="1013">
        <v>0.0</v>
      </c>
      <c r="C359" s="1014">
        <v>0.0</v>
      </c>
      <c r="D359" s="1014">
        <v>0.0</v>
      </c>
      <c r="E359" s="1014">
        <v>2.0</v>
      </c>
      <c r="F359" s="1014">
        <v>2.0</v>
      </c>
      <c r="G359" s="1014">
        <v>0.0</v>
      </c>
      <c r="H359" s="1016">
        <f t="shared" si="242"/>
        <v>4</v>
      </c>
      <c r="I359" s="1019"/>
      <c r="J359" s="1168"/>
      <c r="K359" s="1012" t="s">
        <v>78</v>
      </c>
      <c r="L359" s="1018" t="s">
        <v>79</v>
      </c>
      <c r="M359" s="1180" t="s">
        <v>79</v>
      </c>
      <c r="N359" s="1178" t="s">
        <v>79</v>
      </c>
      <c r="O359" s="1179" t="s">
        <v>79</v>
      </c>
      <c r="P359" s="1051"/>
      <c r="Q359" s="998"/>
      <c r="R359" s="998"/>
      <c r="S359" s="998"/>
      <c r="T359" s="998"/>
      <c r="U359" s="998"/>
      <c r="V359" s="998"/>
      <c r="W359" s="998"/>
      <c r="X359" s="998"/>
      <c r="Y359" s="998"/>
      <c r="Z359" s="998"/>
      <c r="AA359" s="998"/>
      <c r="AB359" s="998"/>
    </row>
    <row r="360">
      <c r="A360" s="1021" t="s">
        <v>446</v>
      </c>
      <c r="B360" s="1013">
        <v>0.0</v>
      </c>
      <c r="C360" s="1014">
        <v>0.0</v>
      </c>
      <c r="D360" s="1014">
        <v>0.0</v>
      </c>
      <c r="E360" s="1014">
        <v>2.0</v>
      </c>
      <c r="F360" s="1014">
        <v>1.0</v>
      </c>
      <c r="G360" s="1014">
        <v>0.0</v>
      </c>
      <c r="H360" s="1016">
        <f>sum(B360:G360)</f>
        <v>3</v>
      </c>
      <c r="I360" s="1019"/>
      <c r="J360" s="1168"/>
      <c r="K360" s="1021" t="s">
        <v>446</v>
      </c>
      <c r="L360" s="1013">
        <v>5.0</v>
      </c>
      <c r="M360" s="1180">
        <f t="shared" ref="M360:M361" si="243">(L360-H360)</f>
        <v>2</v>
      </c>
      <c r="N360" s="1178">
        <v>0.0</v>
      </c>
      <c r="O360" s="1179">
        <f t="shared" ref="O360:O362" si="244">sum(M360,N360)</f>
        <v>2</v>
      </c>
      <c r="P360" s="1051"/>
      <c r="Q360" s="998"/>
      <c r="R360" s="998"/>
      <c r="S360" s="998"/>
      <c r="T360" s="998"/>
      <c r="U360" s="998"/>
      <c r="V360" s="998"/>
      <c r="W360" s="998"/>
      <c r="X360" s="998"/>
      <c r="Y360" s="998"/>
      <c r="Z360" s="998"/>
      <c r="AA360" s="998"/>
      <c r="AB360" s="998"/>
    </row>
    <row r="361">
      <c r="A361" s="1009" t="s">
        <v>240</v>
      </c>
      <c r="B361" s="1005">
        <v>0.0</v>
      </c>
      <c r="C361" s="1005">
        <v>5.0</v>
      </c>
      <c r="D361" s="1005">
        <v>4.0</v>
      </c>
      <c r="E361" s="1005">
        <v>1.0</v>
      </c>
      <c r="F361" s="1005">
        <v>5.0</v>
      </c>
      <c r="G361" s="1005">
        <v>4.0</v>
      </c>
      <c r="H361" s="1006">
        <f t="shared" ref="H361:H363" si="245">SUM(B361:G361)</f>
        <v>19</v>
      </c>
      <c r="I361" s="1007">
        <f>sum(H361:H364)</f>
        <v>21</v>
      </c>
      <c r="J361" s="1168"/>
      <c r="K361" s="1009" t="s">
        <v>240</v>
      </c>
      <c r="L361" s="1010">
        <v>60.0</v>
      </c>
      <c r="M361" s="1174">
        <f t="shared" si="243"/>
        <v>41</v>
      </c>
      <c r="N361" s="1175">
        <v>0.0</v>
      </c>
      <c r="O361" s="1176">
        <f t="shared" si="244"/>
        <v>41</v>
      </c>
      <c r="P361" s="1010" t="s">
        <v>387</v>
      </c>
      <c r="Q361" s="998"/>
      <c r="R361" s="998"/>
      <c r="S361" s="998"/>
      <c r="T361" s="998"/>
      <c r="U361" s="998"/>
      <c r="V361" s="998"/>
      <c r="W361" s="998"/>
      <c r="X361" s="998"/>
      <c r="Y361" s="998"/>
      <c r="Z361" s="998"/>
      <c r="AA361" s="998"/>
      <c r="AB361" s="998"/>
    </row>
    <row r="362">
      <c r="A362" s="1012" t="s">
        <v>77</v>
      </c>
      <c r="B362" s="1013">
        <v>0.0</v>
      </c>
      <c r="C362" s="1014">
        <v>0.0</v>
      </c>
      <c r="D362" s="1014">
        <v>0.0</v>
      </c>
      <c r="E362" s="1014">
        <v>0.0</v>
      </c>
      <c r="F362" s="1014">
        <v>0.0</v>
      </c>
      <c r="G362" s="1015">
        <v>0.0</v>
      </c>
      <c r="H362" s="1016">
        <f t="shared" si="245"/>
        <v>0</v>
      </c>
      <c r="I362" s="1017">
        <f>(I361/60)</f>
        <v>0.35</v>
      </c>
      <c r="J362" s="1168"/>
      <c r="K362" s="1012" t="s">
        <v>77</v>
      </c>
      <c r="L362" s="1013">
        <v>0.0</v>
      </c>
      <c r="M362" s="1177">
        <f>(L362-H362-H363)</f>
        <v>0</v>
      </c>
      <c r="N362" s="1178">
        <v>5.0</v>
      </c>
      <c r="O362" s="1179">
        <f t="shared" si="244"/>
        <v>5</v>
      </c>
      <c r="P362" s="1018"/>
      <c r="Q362" s="998"/>
      <c r="R362" s="998"/>
      <c r="S362" s="998"/>
      <c r="T362" s="998"/>
      <c r="U362" s="998"/>
      <c r="V362" s="998"/>
      <c r="W362" s="998"/>
      <c r="X362" s="998"/>
      <c r="Y362" s="998"/>
      <c r="Z362" s="998"/>
      <c r="AA362" s="998"/>
      <c r="AB362" s="998"/>
    </row>
    <row r="363">
      <c r="A363" s="1012" t="s">
        <v>78</v>
      </c>
      <c r="B363" s="1013">
        <v>0.0</v>
      </c>
      <c r="C363" s="1014">
        <v>0.0</v>
      </c>
      <c r="D363" s="1014">
        <v>0.0</v>
      </c>
      <c r="E363" s="1014">
        <v>0.0</v>
      </c>
      <c r="F363" s="1014">
        <v>0.0</v>
      </c>
      <c r="G363" s="1015">
        <v>0.0</v>
      </c>
      <c r="H363" s="1016">
        <f t="shared" si="245"/>
        <v>0</v>
      </c>
      <c r="I363" s="1019"/>
      <c r="J363" s="1168"/>
      <c r="K363" s="1012" t="s">
        <v>78</v>
      </c>
      <c r="L363" s="1018" t="s">
        <v>79</v>
      </c>
      <c r="M363" s="1180" t="s">
        <v>79</v>
      </c>
      <c r="N363" s="1178" t="s">
        <v>79</v>
      </c>
      <c r="O363" s="1179" t="s">
        <v>79</v>
      </c>
      <c r="P363" s="1018"/>
      <c r="Q363" s="998"/>
      <c r="R363" s="998"/>
      <c r="S363" s="998"/>
      <c r="T363" s="998"/>
      <c r="U363" s="998"/>
      <c r="V363" s="998"/>
      <c r="W363" s="998"/>
      <c r="X363" s="998"/>
      <c r="Y363" s="998"/>
      <c r="Z363" s="998"/>
      <c r="AA363" s="998"/>
      <c r="AB363" s="998"/>
    </row>
    <row r="364">
      <c r="A364" s="1021" t="s">
        <v>446</v>
      </c>
      <c r="B364" s="1013">
        <v>0.0</v>
      </c>
      <c r="C364" s="1014">
        <v>0.0</v>
      </c>
      <c r="D364" s="1014">
        <v>1.0</v>
      </c>
      <c r="E364" s="1014">
        <v>1.0</v>
      </c>
      <c r="F364" s="1014">
        <v>0.0</v>
      </c>
      <c r="G364" s="1015">
        <v>0.0</v>
      </c>
      <c r="H364" s="1016">
        <f>sum(B364:G364)</f>
        <v>2</v>
      </c>
      <c r="I364" s="1019"/>
      <c r="J364" s="1168"/>
      <c r="K364" s="1021" t="s">
        <v>446</v>
      </c>
      <c r="L364" s="1013">
        <v>5.0</v>
      </c>
      <c r="M364" s="1180">
        <f t="shared" ref="M364:M365" si="246">(L364-H364)</f>
        <v>3</v>
      </c>
      <c r="N364" s="1178"/>
      <c r="O364" s="1179">
        <f t="shared" ref="O364:O366" si="247">sum(M364,N364)</f>
        <v>3</v>
      </c>
      <c r="P364" s="1018"/>
      <c r="Q364" s="998"/>
      <c r="R364" s="998"/>
      <c r="S364" s="998"/>
      <c r="T364" s="998"/>
      <c r="U364" s="998"/>
      <c r="V364" s="998"/>
      <c r="W364" s="998"/>
      <c r="X364" s="998"/>
      <c r="Y364" s="998"/>
      <c r="Z364" s="998"/>
      <c r="AA364" s="998"/>
      <c r="AB364" s="998"/>
    </row>
    <row r="365">
      <c r="A365" s="1009" t="s">
        <v>14</v>
      </c>
      <c r="B365" s="1010">
        <v>2.0</v>
      </c>
      <c r="C365" s="1010">
        <v>1.0</v>
      </c>
      <c r="D365" s="1010">
        <v>2.0</v>
      </c>
      <c r="E365" s="1010">
        <v>0.0</v>
      </c>
      <c r="F365" s="1010">
        <v>4.0</v>
      </c>
      <c r="G365" s="1005">
        <v>4.0</v>
      </c>
      <c r="H365" s="1006">
        <f t="shared" ref="H365:H367" si="248">SUM(B365:G365)</f>
        <v>13</v>
      </c>
      <c r="I365" s="1007">
        <f>sum(H365:H368)</f>
        <v>13</v>
      </c>
      <c r="J365" s="1168"/>
      <c r="K365" s="1009" t="s">
        <v>14</v>
      </c>
      <c r="L365" s="1010">
        <v>34.0</v>
      </c>
      <c r="M365" s="1174">
        <f t="shared" si="246"/>
        <v>21</v>
      </c>
      <c r="N365" s="1175">
        <v>10.0</v>
      </c>
      <c r="O365" s="1176">
        <f t="shared" si="247"/>
        <v>31</v>
      </c>
      <c r="P365" s="1010" t="s">
        <v>387</v>
      </c>
      <c r="Q365" s="998"/>
      <c r="R365" s="998"/>
      <c r="S365" s="998"/>
      <c r="T365" s="998"/>
      <c r="U365" s="998"/>
      <c r="V365" s="998"/>
      <c r="W365" s="998"/>
      <c r="X365" s="998"/>
      <c r="Y365" s="998"/>
      <c r="Z365" s="998"/>
      <c r="AA365" s="998"/>
      <c r="AB365" s="998"/>
    </row>
    <row r="366">
      <c r="A366" s="1012" t="s">
        <v>77</v>
      </c>
      <c r="B366" s="1013">
        <v>0.0</v>
      </c>
      <c r="C366" s="1014">
        <v>0.0</v>
      </c>
      <c r="D366" s="1014">
        <v>0.0</v>
      </c>
      <c r="E366" s="1014">
        <v>0.0</v>
      </c>
      <c r="F366" s="1014">
        <v>0.0</v>
      </c>
      <c r="G366" s="1014">
        <v>0.0</v>
      </c>
      <c r="H366" s="1016">
        <f t="shared" si="248"/>
        <v>0</v>
      </c>
      <c r="I366" s="1017">
        <f>(I365/60)</f>
        <v>0.2166666667</v>
      </c>
      <c r="J366" s="1168"/>
      <c r="K366" s="1012" t="s">
        <v>77</v>
      </c>
      <c r="L366" s="1013">
        <v>3.0</v>
      </c>
      <c r="M366" s="1177">
        <f>(L366-H366-H367)</f>
        <v>3</v>
      </c>
      <c r="N366" s="1178">
        <v>0.0</v>
      </c>
      <c r="O366" s="1179">
        <f t="shared" si="247"/>
        <v>3</v>
      </c>
      <c r="P366" s="1018"/>
      <c r="Q366" s="998"/>
      <c r="R366" s="998"/>
      <c r="S366" s="998"/>
      <c r="T366" s="998"/>
      <c r="U366" s="998"/>
      <c r="V366" s="998"/>
      <c r="W366" s="998"/>
      <c r="X366" s="998"/>
      <c r="Y366" s="998"/>
      <c r="Z366" s="998"/>
      <c r="AA366" s="998"/>
      <c r="AB366" s="998"/>
    </row>
    <row r="367">
      <c r="A367" s="1012" t="s">
        <v>78</v>
      </c>
      <c r="B367" s="1013">
        <v>0.0</v>
      </c>
      <c r="C367" s="1014">
        <v>0.0</v>
      </c>
      <c r="D367" s="1014">
        <v>0.0</v>
      </c>
      <c r="E367" s="1014">
        <v>0.0</v>
      </c>
      <c r="F367" s="1014">
        <v>0.0</v>
      </c>
      <c r="G367" s="1014">
        <v>0.0</v>
      </c>
      <c r="H367" s="1016">
        <f t="shared" si="248"/>
        <v>0</v>
      </c>
      <c r="I367" s="1019"/>
      <c r="J367" s="1168"/>
      <c r="K367" s="1012" t="s">
        <v>78</v>
      </c>
      <c r="L367" s="1018" t="s">
        <v>79</v>
      </c>
      <c r="M367" s="1180" t="s">
        <v>79</v>
      </c>
      <c r="N367" s="1178" t="s">
        <v>79</v>
      </c>
      <c r="O367" s="1179" t="s">
        <v>79</v>
      </c>
      <c r="P367" s="1018"/>
      <c r="Q367" s="998"/>
      <c r="R367" s="998"/>
      <c r="S367" s="998"/>
      <c r="T367" s="998"/>
      <c r="U367" s="998"/>
      <c r="V367" s="998"/>
      <c r="W367" s="998"/>
      <c r="X367" s="998"/>
      <c r="Y367" s="998"/>
      <c r="Z367" s="998"/>
      <c r="AA367" s="998"/>
      <c r="AB367" s="998"/>
    </row>
    <row r="368">
      <c r="A368" s="1021" t="s">
        <v>446</v>
      </c>
      <c r="B368" s="1013">
        <v>0.0</v>
      </c>
      <c r="C368" s="1014">
        <v>0.0</v>
      </c>
      <c r="D368" s="1014">
        <v>0.0</v>
      </c>
      <c r="E368" s="1014">
        <v>0.0</v>
      </c>
      <c r="F368" s="1014">
        <v>0.0</v>
      </c>
      <c r="G368" s="1014">
        <v>0.0</v>
      </c>
      <c r="H368" s="1016">
        <f>sum(B368:G368)</f>
        <v>0</v>
      </c>
      <c r="I368" s="1019"/>
      <c r="J368" s="1168"/>
      <c r="K368" s="1021" t="s">
        <v>446</v>
      </c>
      <c r="L368" s="1013">
        <v>3.0</v>
      </c>
      <c r="M368" s="1180">
        <f t="shared" ref="M368:M369" si="249">(L368-H368)</f>
        <v>3</v>
      </c>
      <c r="N368" s="1178">
        <v>0.0</v>
      </c>
      <c r="O368" s="1179">
        <f t="shared" ref="O368:O370" si="250">sum(M368,N368)</f>
        <v>3</v>
      </c>
      <c r="P368" s="1018"/>
      <c r="Q368" s="998"/>
      <c r="R368" s="998"/>
      <c r="S368" s="998"/>
      <c r="T368" s="998"/>
      <c r="U368" s="998"/>
      <c r="V368" s="998"/>
      <c r="W368" s="998"/>
      <c r="X368" s="998"/>
      <c r="Y368" s="998"/>
      <c r="Z368" s="998"/>
      <c r="AA368" s="998"/>
      <c r="AB368" s="998"/>
    </row>
    <row r="369">
      <c r="A369" s="1170" t="s">
        <v>120</v>
      </c>
      <c r="B369" s="1005">
        <v>8.0</v>
      </c>
      <c r="C369" s="1005">
        <v>6.0</v>
      </c>
      <c r="D369" s="1005">
        <v>6.0</v>
      </c>
      <c r="E369" s="1005">
        <v>7.0</v>
      </c>
      <c r="F369" s="1005">
        <v>0.0</v>
      </c>
      <c r="G369" s="1005">
        <v>3.0</v>
      </c>
      <c r="H369" s="1006">
        <f t="shared" ref="H369:H371" si="251">SUM(B369:G369)</f>
        <v>30</v>
      </c>
      <c r="I369" s="1007">
        <f>sum(H369:H372)</f>
        <v>45</v>
      </c>
      <c r="J369" s="1168"/>
      <c r="K369" s="1009" t="s">
        <v>120</v>
      </c>
      <c r="L369" s="1010">
        <v>40.0</v>
      </c>
      <c r="M369" s="1007">
        <f t="shared" si="249"/>
        <v>10</v>
      </c>
      <c r="N369" s="1005">
        <v>40.0</v>
      </c>
      <c r="O369" s="1007">
        <f t="shared" si="250"/>
        <v>50</v>
      </c>
      <c r="P369" s="1010" t="s">
        <v>387</v>
      </c>
      <c r="Q369" s="998"/>
      <c r="R369" s="998"/>
      <c r="S369" s="998"/>
      <c r="T369" s="998"/>
      <c r="U369" s="998"/>
      <c r="V369" s="998"/>
      <c r="W369" s="998"/>
      <c r="X369" s="998"/>
      <c r="Y369" s="998"/>
      <c r="Z369" s="998"/>
      <c r="AA369" s="998"/>
      <c r="AB369" s="998"/>
    </row>
    <row r="370">
      <c r="A370" s="1012" t="s">
        <v>77</v>
      </c>
      <c r="B370" s="1013">
        <v>0.0</v>
      </c>
      <c r="C370" s="1014">
        <v>0.0</v>
      </c>
      <c r="D370" s="1014">
        <v>0.0</v>
      </c>
      <c r="E370" s="1014">
        <v>0.0</v>
      </c>
      <c r="F370" s="1014">
        <v>0.0</v>
      </c>
      <c r="G370" s="1015">
        <v>0.0</v>
      </c>
      <c r="H370" s="1016">
        <f t="shared" si="251"/>
        <v>0</v>
      </c>
      <c r="I370" s="1017">
        <f>(I369/60)</f>
        <v>0.75</v>
      </c>
      <c r="J370" s="1168"/>
      <c r="K370" s="1012" t="s">
        <v>77</v>
      </c>
      <c r="L370" s="1013">
        <v>15.0</v>
      </c>
      <c r="M370" s="1018">
        <f>(L370-H370-H371)</f>
        <v>0</v>
      </c>
      <c r="N370" s="1014">
        <v>20.0</v>
      </c>
      <c r="O370" s="1019">
        <f t="shared" si="250"/>
        <v>20</v>
      </c>
      <c r="P370" s="1013"/>
      <c r="Q370" s="998"/>
      <c r="R370" s="998"/>
      <c r="S370" s="998"/>
      <c r="T370" s="998"/>
      <c r="U370" s="998"/>
      <c r="V370" s="998"/>
      <c r="W370" s="998"/>
      <c r="X370" s="998"/>
      <c r="Y370" s="998"/>
      <c r="Z370" s="998"/>
      <c r="AA370" s="998"/>
      <c r="AB370" s="998"/>
    </row>
    <row r="371">
      <c r="A371" s="1012" t="s">
        <v>78</v>
      </c>
      <c r="B371" s="1013">
        <v>0.0</v>
      </c>
      <c r="C371" s="1014">
        <v>5.0</v>
      </c>
      <c r="D371" s="1014">
        <v>5.0</v>
      </c>
      <c r="E371" s="1014">
        <v>3.0</v>
      </c>
      <c r="F371" s="1014">
        <v>0.0</v>
      </c>
      <c r="G371" s="1015">
        <v>2.0</v>
      </c>
      <c r="H371" s="1016">
        <f t="shared" si="251"/>
        <v>15</v>
      </c>
      <c r="I371" s="1019"/>
      <c r="J371" s="1058"/>
      <c r="K371" s="1012" t="s">
        <v>78</v>
      </c>
      <c r="L371" s="1018" t="s">
        <v>79</v>
      </c>
      <c r="M371" s="1019" t="s">
        <v>79</v>
      </c>
      <c r="N371" s="1014" t="s">
        <v>79</v>
      </c>
      <c r="O371" s="1019" t="s">
        <v>79</v>
      </c>
      <c r="P371" s="1018"/>
      <c r="Q371" s="998"/>
      <c r="R371" s="998"/>
      <c r="S371" s="998"/>
      <c r="T371" s="998"/>
      <c r="U371" s="998"/>
      <c r="V371" s="998"/>
      <c r="W371" s="998"/>
      <c r="X371" s="998"/>
      <c r="Y371" s="998"/>
      <c r="Z371" s="998"/>
      <c r="AA371" s="998"/>
      <c r="AB371" s="998"/>
    </row>
    <row r="372">
      <c r="A372" s="1021" t="s">
        <v>446</v>
      </c>
      <c r="B372" s="1013">
        <v>0.0</v>
      </c>
      <c r="C372" s="1014">
        <v>0.0</v>
      </c>
      <c r="D372" s="1014">
        <v>0.0</v>
      </c>
      <c r="E372" s="1014">
        <v>0.0</v>
      </c>
      <c r="F372" s="1014">
        <v>0.0</v>
      </c>
      <c r="G372" s="1015">
        <v>0.0</v>
      </c>
      <c r="H372" s="1016">
        <f>sum(B372:G372)</f>
        <v>0</v>
      </c>
      <c r="I372" s="1019"/>
      <c r="J372" s="1058"/>
      <c r="K372" s="1021" t="s">
        <v>446</v>
      </c>
      <c r="L372" s="1013">
        <v>5.0</v>
      </c>
      <c r="M372" s="1019">
        <f>(L372-H372)</f>
        <v>5</v>
      </c>
      <c r="N372" s="1014">
        <v>0.0</v>
      </c>
      <c r="O372" s="1019">
        <f>sum(M372,N372)</f>
        <v>5</v>
      </c>
      <c r="P372" s="1018"/>
      <c r="Q372" s="998"/>
      <c r="R372" s="998"/>
      <c r="S372" s="998"/>
      <c r="T372" s="998"/>
      <c r="U372" s="998"/>
      <c r="V372" s="998"/>
      <c r="W372" s="998"/>
      <c r="X372" s="998"/>
      <c r="Y372" s="998"/>
      <c r="Z372" s="998"/>
      <c r="AA372" s="998"/>
      <c r="AB372" s="998"/>
    </row>
    <row r="373">
      <c r="A373" s="1040"/>
      <c r="B373" s="1033"/>
      <c r="C373" s="1033"/>
      <c r="D373" s="1033"/>
      <c r="E373" s="1033"/>
      <c r="F373" s="1033"/>
      <c r="G373" s="1033"/>
      <c r="H373" s="1033"/>
      <c r="I373" s="1033"/>
      <c r="J373" s="1058"/>
      <c r="K373" s="1040"/>
      <c r="L373" s="1033"/>
      <c r="M373" s="1033"/>
      <c r="N373" s="1033"/>
      <c r="O373" s="1033"/>
      <c r="P373" s="1003"/>
      <c r="Q373" s="998"/>
      <c r="R373" s="998"/>
      <c r="S373" s="998"/>
      <c r="T373" s="998"/>
      <c r="U373" s="998"/>
      <c r="V373" s="998"/>
      <c r="W373" s="998"/>
      <c r="X373" s="998"/>
      <c r="Y373" s="998"/>
      <c r="Z373" s="998"/>
      <c r="AA373" s="998"/>
      <c r="AB373" s="998"/>
    </row>
    <row r="374">
      <c r="A374" s="1052" t="s">
        <v>121</v>
      </c>
      <c r="B374" s="1001">
        <f t="shared" ref="B374:H374" si="252">SUM(B227,B231,B235,B239,B243 ,B248,B252,B256,B260, B264,B269, B273, B277, B281, B285, B290,B294,B298, B302, B306, B311, B315,B319, B323, B327, B332,B336,B340,B344,B348,B353,B357, B361, B365, B369)</f>
        <v>153</v>
      </c>
      <c r="C374" s="1001">
        <f t="shared" si="252"/>
        <v>158</v>
      </c>
      <c r="D374" s="1001">
        <f t="shared" si="252"/>
        <v>162</v>
      </c>
      <c r="E374" s="1001">
        <f t="shared" si="252"/>
        <v>207</v>
      </c>
      <c r="F374" s="1001">
        <f t="shared" si="252"/>
        <v>190</v>
      </c>
      <c r="G374" s="1001">
        <f t="shared" si="252"/>
        <v>53</v>
      </c>
      <c r="H374" s="1001">
        <f t="shared" si="252"/>
        <v>923</v>
      </c>
      <c r="I374" s="1054"/>
      <c r="J374" s="996"/>
      <c r="K374" s="1001" t="s">
        <v>121</v>
      </c>
      <c r="L374" s="1001">
        <f t="shared" ref="L374:O374" si="253">SUM(L227,L231,L235,L239,L243 ,L248,L252,L256,L260, L264,L269, L273, L277, L281, L285, L290,L294,L298, L302, L306, L311, L315,L319, L323, L327, L332,L336,L340,L344,L348,L353,L357, L361, L365, L369)</f>
        <v>1979</v>
      </c>
      <c r="M374" s="1001">
        <f t="shared" si="253"/>
        <v>1056</v>
      </c>
      <c r="N374" s="1001">
        <f t="shared" si="253"/>
        <v>962</v>
      </c>
      <c r="O374" s="1001">
        <f t="shared" si="253"/>
        <v>2018</v>
      </c>
      <c r="P374" s="1001"/>
      <c r="Q374" s="998"/>
      <c r="R374" s="998"/>
      <c r="S374" s="998"/>
      <c r="T374" s="998"/>
      <c r="U374" s="998"/>
      <c r="V374" s="998"/>
      <c r="W374" s="998"/>
      <c r="X374" s="998"/>
      <c r="Y374" s="998"/>
      <c r="Z374" s="998"/>
      <c r="AA374" s="998"/>
      <c r="AB374" s="998"/>
    </row>
    <row r="375">
      <c r="A375" s="1052" t="s">
        <v>77</v>
      </c>
      <c r="B375" s="1001">
        <f t="shared" ref="B375:H375" si="254">SUM(B228,B232,B236,B240,B244 ,B249,B253,B257,B261, B265,B270, B274, B278, B282, B286, B291,B295,B299, B303, B307, B312, B316,B320, B324, B328, B333,B337,B341,B345,B349,B354,B358, B362, B366, B370)</f>
        <v>2</v>
      </c>
      <c r="C375" s="1001">
        <f t="shared" si="254"/>
        <v>6</v>
      </c>
      <c r="D375" s="1001">
        <f t="shared" si="254"/>
        <v>4</v>
      </c>
      <c r="E375" s="1001">
        <f t="shared" si="254"/>
        <v>3</v>
      </c>
      <c r="F375" s="1001">
        <f t="shared" si="254"/>
        <v>1</v>
      </c>
      <c r="G375" s="1001">
        <f t="shared" si="254"/>
        <v>0</v>
      </c>
      <c r="H375" s="1001">
        <f t="shared" si="254"/>
        <v>16</v>
      </c>
      <c r="I375" s="1054"/>
      <c r="J375" s="996"/>
      <c r="K375" s="1001" t="s">
        <v>77</v>
      </c>
      <c r="L375" s="1001">
        <f t="shared" ref="L375:O375" si="255">SUM(L228,L232,L236,L240,L244 ,L249,L253,L257,L261, L265,L270, L274, L278, L282, L286, L291,L295,L299, L303, L307, L312, L316,L320, L324, L328, L333,L337,L341,L345,L349,L354,L358, L362, L366, L370)</f>
        <v>373</v>
      </c>
      <c r="M375" s="1001">
        <f t="shared" si="255"/>
        <v>126</v>
      </c>
      <c r="N375" s="1001">
        <f t="shared" si="255"/>
        <v>324</v>
      </c>
      <c r="O375" s="1001">
        <f t="shared" si="255"/>
        <v>450</v>
      </c>
      <c r="P375" s="1001"/>
      <c r="Q375" s="998"/>
      <c r="R375" s="998"/>
      <c r="S375" s="998"/>
      <c r="T375" s="998"/>
      <c r="U375" s="998"/>
      <c r="V375" s="998"/>
      <c r="W375" s="998"/>
      <c r="X375" s="998"/>
      <c r="Y375" s="998"/>
      <c r="Z375" s="998"/>
      <c r="AA375" s="998"/>
      <c r="AB375" s="998"/>
    </row>
    <row r="376">
      <c r="A376" s="1052" t="s">
        <v>78</v>
      </c>
      <c r="B376" s="1001">
        <f t="shared" ref="B376:H376" si="256">SUM(B229,B233,B237,B241,B245 ,B250,B254,B258,B262, B266,B271, B275, B279, B283, B287, B292,B296,B300, B304, B308, B313, B317,B321, B325, B329, B334,B338,B342,B346,B350,B355,B359, B363, B367, B371)</f>
        <v>31</v>
      </c>
      <c r="C376" s="1001">
        <f t="shared" si="256"/>
        <v>65</v>
      </c>
      <c r="D376" s="1001">
        <f t="shared" si="256"/>
        <v>35</v>
      </c>
      <c r="E376" s="1001">
        <f t="shared" si="256"/>
        <v>50</v>
      </c>
      <c r="F376" s="1001">
        <f t="shared" si="256"/>
        <v>37</v>
      </c>
      <c r="G376" s="1001">
        <f t="shared" si="256"/>
        <v>13</v>
      </c>
      <c r="H376" s="1001">
        <f t="shared" si="256"/>
        <v>231</v>
      </c>
      <c r="I376" s="1054"/>
      <c r="J376" s="996"/>
      <c r="K376" s="1001" t="s">
        <v>78</v>
      </c>
      <c r="L376" s="1001">
        <f t="shared" ref="L376:O376" si="257">SUM(L229,L233,L237,L241,L245 ,L250,L254,L258,L262, L266,L271, L275, L279, L283, L287, L292,L296,L300, L304, L308, L313, L317,L321, L325, L329, L334,L338,L342,L346,L350,L355,L359, L363, L367, L371)</f>
        <v>0</v>
      </c>
      <c r="M376" s="1001">
        <f t="shared" si="257"/>
        <v>0</v>
      </c>
      <c r="N376" s="1001">
        <f t="shared" si="257"/>
        <v>0</v>
      </c>
      <c r="O376" s="1001">
        <f t="shared" si="257"/>
        <v>0</v>
      </c>
      <c r="P376" s="1001"/>
      <c r="Q376" s="998"/>
      <c r="R376" s="998"/>
      <c r="S376" s="998"/>
      <c r="T376" s="998"/>
      <c r="U376" s="998"/>
      <c r="V376" s="998"/>
      <c r="W376" s="998"/>
      <c r="X376" s="998"/>
      <c r="Y376" s="998"/>
      <c r="Z376" s="998"/>
      <c r="AA376" s="998"/>
      <c r="AB376" s="998"/>
    </row>
    <row r="377">
      <c r="A377" s="1182" t="s">
        <v>446</v>
      </c>
      <c r="B377" s="1001">
        <f t="shared" ref="B377:H377" si="258">SUM(B230,B234,B238,B242,B246 ,B251,B255,B259,B263, B267,B272, B276, B280, B284, B288, B293,B297,B301, B305, B309, B314, B318,B322, B326, B330, B335,B339,B343,B347,B351,B356,B360, B364, B368, B372)</f>
        <v>7</v>
      </c>
      <c r="C377" s="1001">
        <f t="shared" si="258"/>
        <v>10</v>
      </c>
      <c r="D377" s="1001">
        <f t="shared" si="258"/>
        <v>16</v>
      </c>
      <c r="E377" s="1001">
        <f t="shared" si="258"/>
        <v>18</v>
      </c>
      <c r="F377" s="1001">
        <f t="shared" si="258"/>
        <v>13</v>
      </c>
      <c r="G377" s="1001">
        <f t="shared" si="258"/>
        <v>7</v>
      </c>
      <c r="H377" s="1001">
        <f t="shared" si="258"/>
        <v>71</v>
      </c>
      <c r="I377" s="1054"/>
      <c r="J377" s="996"/>
      <c r="K377" s="1056" t="s">
        <v>446</v>
      </c>
      <c r="L377" s="1001">
        <f t="shared" ref="L377:O377" si="259">SUM(L230,L234,L238,L242,L246 ,L251,L255,L259,L263, L267,L272, L276, L280, L284, L288, L293,L297,L301, L305, L309, L314, L318,L322, L326, L330, L335,L339,L343,L347,L351,L356,L360, L364, L368, L372)</f>
        <v>130</v>
      </c>
      <c r="M377" s="1001">
        <f t="shared" si="259"/>
        <v>59</v>
      </c>
      <c r="N377" s="1001">
        <f t="shared" si="259"/>
        <v>65</v>
      </c>
      <c r="O377" s="1001">
        <f t="shared" si="259"/>
        <v>124</v>
      </c>
      <c r="P377" s="1001"/>
      <c r="Q377" s="998"/>
      <c r="R377" s="998"/>
      <c r="S377" s="998"/>
      <c r="T377" s="998"/>
      <c r="U377" s="998"/>
      <c r="V377" s="998"/>
      <c r="W377" s="998"/>
      <c r="X377" s="998"/>
      <c r="Y377" s="998"/>
      <c r="Z377" s="998"/>
      <c r="AA377" s="998"/>
      <c r="AB377" s="998"/>
    </row>
    <row r="378">
      <c r="A378" s="1040" t="s">
        <v>9</v>
      </c>
      <c r="B378" s="1003">
        <f t="shared" ref="B378:G378" si="260">sum(B374:B377)</f>
        <v>193</v>
      </c>
      <c r="C378" s="1003">
        <f t="shared" si="260"/>
        <v>239</v>
      </c>
      <c r="D378" s="1003">
        <f t="shared" si="260"/>
        <v>217</v>
      </c>
      <c r="E378" s="1003">
        <f t="shared" si="260"/>
        <v>278</v>
      </c>
      <c r="F378" s="1003">
        <f t="shared" si="260"/>
        <v>241</v>
      </c>
      <c r="G378" s="1003">
        <f t="shared" si="260"/>
        <v>73</v>
      </c>
      <c r="H378" s="1003">
        <f>SUM(B378:G378)</f>
        <v>1241</v>
      </c>
      <c r="I378" s="1033"/>
      <c r="J378" s="996"/>
      <c r="K378" s="1003" t="s">
        <v>9</v>
      </c>
      <c r="L378" s="1003">
        <f t="shared" ref="L378:O378" si="261">sum(L374:L377)</f>
        <v>2482</v>
      </c>
      <c r="M378" s="1003">
        <f t="shared" si="261"/>
        <v>1241</v>
      </c>
      <c r="N378" s="1003">
        <f t="shared" si="261"/>
        <v>1351</v>
      </c>
      <c r="O378" s="1003">
        <f t="shared" si="261"/>
        <v>2592</v>
      </c>
      <c r="P378" s="1003"/>
      <c r="Q378" s="998"/>
      <c r="R378" s="998"/>
      <c r="S378" s="998"/>
      <c r="T378" s="998"/>
      <c r="U378" s="998"/>
      <c r="V378" s="998"/>
      <c r="W378" s="998"/>
      <c r="X378" s="998"/>
      <c r="Y378" s="998"/>
      <c r="Z378" s="998"/>
      <c r="AA378" s="998"/>
      <c r="AB378" s="998"/>
    </row>
    <row r="379">
      <c r="A379" s="1057"/>
      <c r="B379" s="1057"/>
      <c r="C379" s="1057"/>
      <c r="D379" s="1057"/>
      <c r="E379" s="1057"/>
      <c r="F379" s="1057"/>
      <c r="G379" s="1057"/>
      <c r="H379" s="1057"/>
      <c r="I379" s="998"/>
      <c r="J379" s="1058"/>
      <c r="K379" s="1026"/>
      <c r="L379" s="998"/>
      <c r="M379" s="998"/>
      <c r="N379" s="1026"/>
      <c r="O379" s="998"/>
      <c r="P379" s="998"/>
      <c r="Q379" s="998"/>
      <c r="R379" s="998"/>
      <c r="S379" s="998"/>
      <c r="T379" s="998"/>
      <c r="U379" s="998"/>
      <c r="V379" s="998"/>
      <c r="W379" s="998"/>
      <c r="X379" s="998"/>
      <c r="Y379" s="998"/>
      <c r="Z379" s="998"/>
      <c r="AA379" s="998"/>
      <c r="AB379" s="998"/>
    </row>
    <row r="380">
      <c r="A380" s="1040" t="s">
        <v>123</v>
      </c>
      <c r="B380" s="1003" t="s">
        <v>2</v>
      </c>
      <c r="C380" s="1183" t="s">
        <v>3</v>
      </c>
      <c r="D380" s="1183" t="s">
        <v>4</v>
      </c>
      <c r="E380" s="1183" t="s">
        <v>5</v>
      </c>
      <c r="F380" s="1183" t="s">
        <v>6</v>
      </c>
      <c r="G380" s="1183" t="s">
        <v>7</v>
      </c>
      <c r="H380" s="1003" t="s">
        <v>9</v>
      </c>
      <c r="I380" s="998"/>
      <c r="J380" s="1058"/>
      <c r="K380" s="1026"/>
      <c r="L380" s="998"/>
      <c r="M380" s="998"/>
      <c r="N380" s="1026"/>
      <c r="O380" s="998"/>
      <c r="P380" s="998"/>
      <c r="Q380" s="998"/>
      <c r="R380" s="998"/>
      <c r="S380" s="998"/>
      <c r="T380" s="998"/>
      <c r="U380" s="998"/>
      <c r="V380" s="998"/>
      <c r="W380" s="998"/>
      <c r="X380" s="998"/>
      <c r="Y380" s="998"/>
      <c r="Z380" s="998"/>
      <c r="AA380" s="998"/>
      <c r="AB380" s="998"/>
    </row>
    <row r="381">
      <c r="A381" s="1052" t="s">
        <v>124</v>
      </c>
      <c r="B381" s="1001">
        <f t="shared" ref="B381:G381" si="262">sum(B375:B376)</f>
        <v>33</v>
      </c>
      <c r="C381" s="1001">
        <f t="shared" si="262"/>
        <v>71</v>
      </c>
      <c r="D381" s="1001">
        <f t="shared" si="262"/>
        <v>39</v>
      </c>
      <c r="E381" s="1001">
        <f t="shared" si="262"/>
        <v>53</v>
      </c>
      <c r="F381" s="1001">
        <f t="shared" si="262"/>
        <v>38</v>
      </c>
      <c r="G381" s="1001">
        <f t="shared" si="262"/>
        <v>13</v>
      </c>
      <c r="H381" s="1053">
        <f>sum(B381:G381)</f>
        <v>247</v>
      </c>
      <c r="I381" s="998"/>
      <c r="J381" s="1058"/>
      <c r="K381" s="1026"/>
      <c r="L381" s="998"/>
      <c r="M381" s="998"/>
      <c r="N381" s="998"/>
      <c r="O381" s="998"/>
      <c r="P381" s="998"/>
      <c r="Q381" s="998"/>
      <c r="R381" s="998"/>
      <c r="S381" s="998"/>
      <c r="T381" s="998"/>
      <c r="U381" s="998"/>
      <c r="V381" s="998"/>
      <c r="W381" s="998"/>
      <c r="X381" s="998"/>
      <c r="Y381" s="998"/>
      <c r="Z381" s="998"/>
      <c r="AA381" s="998"/>
      <c r="AB381" s="998"/>
    </row>
    <row r="382">
      <c r="A382" s="1059" t="s">
        <v>126</v>
      </c>
      <c r="B382" s="1060">
        <f t="shared" ref="B382:H382" si="263">(B381*22.5)</f>
        <v>742.5</v>
      </c>
      <c r="C382" s="1060">
        <f t="shared" si="263"/>
        <v>1597.5</v>
      </c>
      <c r="D382" s="1060">
        <f t="shared" si="263"/>
        <v>877.5</v>
      </c>
      <c r="E382" s="1060">
        <f t="shared" si="263"/>
        <v>1192.5</v>
      </c>
      <c r="F382" s="1060">
        <f t="shared" si="263"/>
        <v>855</v>
      </c>
      <c r="G382" s="1060">
        <f t="shared" si="263"/>
        <v>292.5</v>
      </c>
      <c r="H382" s="1060">
        <f t="shared" si="263"/>
        <v>5557.5</v>
      </c>
      <c r="I382" s="1061"/>
      <c r="J382" s="1062"/>
      <c r="K382" s="1184"/>
      <c r="L382" s="997"/>
      <c r="M382" s="997"/>
      <c r="N382" s="997"/>
      <c r="O382" s="997"/>
      <c r="P382" s="997"/>
      <c r="Q382" s="997"/>
      <c r="R382" s="997"/>
      <c r="S382" s="997"/>
      <c r="T382" s="997"/>
      <c r="U382" s="997"/>
      <c r="V382" s="997"/>
      <c r="W382" s="997"/>
      <c r="X382" s="997"/>
      <c r="Y382" s="997"/>
      <c r="Z382" s="997"/>
      <c r="AA382" s="997"/>
      <c r="AB382" s="997"/>
    </row>
    <row r="383">
      <c r="A383" s="997"/>
      <c r="B383" s="1061"/>
      <c r="C383" s="1061"/>
      <c r="D383" s="1061"/>
      <c r="E383" s="1061"/>
      <c r="F383" s="1061"/>
      <c r="G383" s="1063"/>
      <c r="H383" s="1064"/>
      <c r="I383" s="1061"/>
      <c r="J383" s="1062"/>
      <c r="K383" s="1184"/>
      <c r="L383" s="997"/>
      <c r="M383" s="997"/>
      <c r="N383" s="997"/>
      <c r="O383" s="997"/>
      <c r="P383" s="997"/>
      <c r="Q383" s="997"/>
      <c r="R383" s="997"/>
      <c r="S383" s="997"/>
      <c r="T383" s="997"/>
      <c r="U383" s="997"/>
      <c r="V383" s="997"/>
      <c r="W383" s="997"/>
      <c r="X383" s="997"/>
      <c r="Y383" s="997"/>
      <c r="Z383" s="997"/>
      <c r="AA383" s="997"/>
      <c r="AB383" s="997"/>
    </row>
    <row r="384">
      <c r="A384" s="997"/>
      <c r="B384" s="1061"/>
      <c r="C384" s="1061"/>
      <c r="D384" s="1061"/>
      <c r="E384" s="1061"/>
      <c r="F384" s="1065"/>
      <c r="G384" s="1066" t="s">
        <v>35</v>
      </c>
      <c r="H384" s="1067" t="s">
        <v>36</v>
      </c>
      <c r="I384" s="1061"/>
      <c r="J384" s="1062"/>
      <c r="K384" s="997"/>
      <c r="L384" s="997"/>
      <c r="M384" s="997"/>
      <c r="N384" s="997"/>
      <c r="O384" s="997"/>
      <c r="P384" s="997"/>
      <c r="Q384" s="997"/>
      <c r="R384" s="997"/>
      <c r="S384" s="997"/>
      <c r="T384" s="997"/>
      <c r="U384" s="997"/>
      <c r="V384" s="997"/>
      <c r="W384" s="997"/>
      <c r="X384" s="997"/>
      <c r="Y384" s="997"/>
      <c r="Z384" s="997"/>
      <c r="AA384" s="997"/>
      <c r="AB384" s="997"/>
    </row>
    <row r="385">
      <c r="A385" s="997"/>
      <c r="B385" s="1061"/>
      <c r="C385" s="1061"/>
      <c r="D385" s="1061"/>
      <c r="E385" s="1061"/>
      <c r="F385" s="1065"/>
      <c r="G385" s="1068" t="s">
        <v>450</v>
      </c>
      <c r="H385" s="1069">
        <f>(H155)</f>
        <v>1486</v>
      </c>
      <c r="I385" s="1061"/>
      <c r="J385" s="1062"/>
      <c r="K385" s="997"/>
      <c r="L385" s="997"/>
      <c r="M385" s="997"/>
      <c r="N385" s="997"/>
      <c r="O385" s="997"/>
      <c r="P385" s="997"/>
      <c r="Q385" s="997"/>
      <c r="R385" s="997"/>
      <c r="S385" s="997"/>
      <c r="T385" s="997"/>
      <c r="U385" s="997"/>
      <c r="V385" s="997"/>
      <c r="W385" s="997"/>
      <c r="X385" s="997"/>
      <c r="Y385" s="997"/>
      <c r="Z385" s="997"/>
      <c r="AA385" s="997"/>
      <c r="AB385" s="997"/>
    </row>
    <row r="386">
      <c r="A386" s="997"/>
      <c r="B386" s="1061"/>
      <c r="C386" s="1061"/>
      <c r="D386" s="1061"/>
      <c r="E386" s="1061"/>
      <c r="F386" s="1065"/>
      <c r="G386" s="1068" t="s">
        <v>468</v>
      </c>
      <c r="H386" s="1069">
        <f>(H378)</f>
        <v>1241</v>
      </c>
      <c r="I386" s="1061"/>
      <c r="J386" s="1062"/>
      <c r="K386" s="997"/>
      <c r="L386" s="997"/>
      <c r="M386" s="997"/>
      <c r="N386" s="997"/>
      <c r="O386" s="997"/>
      <c r="P386" s="997"/>
      <c r="Q386" s="997"/>
      <c r="R386" s="997"/>
      <c r="S386" s="997"/>
      <c r="T386" s="997"/>
      <c r="U386" s="997"/>
      <c r="V386" s="997"/>
      <c r="W386" s="997"/>
      <c r="X386" s="997"/>
      <c r="Y386" s="997"/>
      <c r="Z386" s="997"/>
      <c r="AA386" s="997"/>
      <c r="AB386" s="997"/>
    </row>
    <row r="387">
      <c r="A387" s="997"/>
      <c r="B387" s="1061"/>
      <c r="C387" s="1061"/>
      <c r="D387" s="1061"/>
      <c r="E387" s="1061"/>
      <c r="F387" s="1065"/>
      <c r="G387" s="1066" t="s">
        <v>9</v>
      </c>
      <c r="H387" s="1070">
        <f>SUM(H385:H386)</f>
        <v>2727</v>
      </c>
      <c r="I387" s="1061"/>
      <c r="J387" s="1062"/>
      <c r="K387" s="997"/>
      <c r="L387" s="997"/>
      <c r="M387" s="997"/>
      <c r="N387" s="997"/>
      <c r="O387" s="997"/>
      <c r="P387" s="997"/>
      <c r="Q387" s="997"/>
      <c r="R387" s="997"/>
      <c r="S387" s="997"/>
      <c r="T387" s="997"/>
      <c r="U387" s="997"/>
      <c r="V387" s="997"/>
      <c r="W387" s="997"/>
      <c r="X387" s="997"/>
      <c r="Y387" s="997"/>
      <c r="Z387" s="997"/>
      <c r="AA387" s="997"/>
      <c r="AB387" s="997"/>
    </row>
    <row r="388">
      <c r="A388" s="997"/>
      <c r="B388" s="1061"/>
      <c r="C388" s="1061"/>
      <c r="D388" s="1061"/>
      <c r="E388" s="1061"/>
      <c r="F388" s="1061"/>
      <c r="G388" s="1063"/>
      <c r="H388" s="1064"/>
      <c r="I388" s="1063"/>
      <c r="J388" s="1062"/>
      <c r="K388" s="997"/>
      <c r="L388" s="997"/>
      <c r="M388" s="997"/>
      <c r="N388" s="997"/>
      <c r="O388" s="997"/>
      <c r="P388" s="997"/>
      <c r="Q388" s="997"/>
      <c r="R388" s="997"/>
      <c r="S388" s="997"/>
      <c r="T388" s="997"/>
      <c r="U388" s="997"/>
      <c r="V388" s="997"/>
      <c r="W388" s="997"/>
      <c r="X388" s="997"/>
      <c r="Y388" s="997"/>
      <c r="Z388" s="997"/>
      <c r="AA388" s="997"/>
      <c r="AB388" s="997"/>
    </row>
    <row r="389">
      <c r="A389" s="997"/>
      <c r="B389" s="1061"/>
      <c r="C389" s="1061"/>
      <c r="D389" s="1061"/>
      <c r="E389" s="1061"/>
      <c r="F389" s="1065"/>
      <c r="G389" s="1071" t="s">
        <v>131</v>
      </c>
      <c r="H389" s="1072">
        <f>(6000-H387)</f>
        <v>3273</v>
      </c>
      <c r="I389" s="1073">
        <f>(H387/6000)</f>
        <v>0.4545</v>
      </c>
      <c r="J389" s="1062"/>
      <c r="K389" s="997"/>
      <c r="L389" s="997"/>
      <c r="M389" s="997"/>
      <c r="N389" s="997"/>
      <c r="O389" s="997"/>
      <c r="P389" s="997"/>
      <c r="Q389" s="997"/>
      <c r="R389" s="997"/>
      <c r="S389" s="997"/>
      <c r="T389" s="997"/>
      <c r="U389" s="997"/>
      <c r="V389" s="997"/>
      <c r="W389" s="997"/>
      <c r="X389" s="997"/>
      <c r="Y389" s="997"/>
      <c r="Z389" s="997"/>
      <c r="AA389" s="997"/>
      <c r="AB389" s="997"/>
    </row>
    <row r="390">
      <c r="A390" s="1049"/>
      <c r="B390" s="1049"/>
      <c r="C390" s="1049"/>
      <c r="D390" s="1049"/>
      <c r="E390" s="1049"/>
      <c r="F390" s="1049"/>
      <c r="G390" s="1049"/>
      <c r="H390" s="1049"/>
      <c r="I390" s="1049"/>
      <c r="J390" s="1074"/>
      <c r="K390" s="1049"/>
      <c r="L390" s="1049"/>
      <c r="M390" s="1049"/>
      <c r="N390" s="1049"/>
      <c r="O390" s="1049"/>
      <c r="P390" s="1049"/>
      <c r="Q390" s="1049"/>
      <c r="R390" s="1049"/>
      <c r="S390" s="1049"/>
      <c r="T390" s="1049"/>
      <c r="U390" s="1049"/>
      <c r="V390" s="1049"/>
      <c r="W390" s="1049"/>
      <c r="X390" s="1049"/>
      <c r="Y390" s="1049"/>
      <c r="Z390" s="1049"/>
      <c r="AA390" s="1049"/>
      <c r="AB390" s="1049"/>
    </row>
    <row r="391">
      <c r="A391" s="993" t="s">
        <v>458</v>
      </c>
      <c r="B391" s="994">
        <v>9.0</v>
      </c>
      <c r="C391" s="994">
        <v>10.0</v>
      </c>
      <c r="D391" s="994">
        <v>11.0</v>
      </c>
      <c r="E391" s="994">
        <v>12.0</v>
      </c>
      <c r="F391" s="994">
        <v>13.0</v>
      </c>
      <c r="G391" s="994">
        <v>14.0</v>
      </c>
      <c r="H391" s="995"/>
      <c r="I391" s="995"/>
      <c r="J391" s="996"/>
      <c r="K391" s="993" t="s">
        <v>458</v>
      </c>
      <c r="L391" s="995"/>
      <c r="M391" s="995"/>
      <c r="N391" s="995"/>
      <c r="O391" s="995"/>
      <c r="P391" s="995"/>
      <c r="Q391" s="998"/>
      <c r="R391" s="998"/>
      <c r="S391" s="998"/>
      <c r="T391" s="998"/>
      <c r="U391" s="998"/>
      <c r="V391" s="998"/>
      <c r="W391" s="998"/>
      <c r="X391" s="998"/>
      <c r="Y391" s="998"/>
      <c r="Z391" s="998"/>
      <c r="AA391" s="998"/>
      <c r="AB391" s="998"/>
    </row>
    <row r="392">
      <c r="A392" s="999" t="s">
        <v>331</v>
      </c>
      <c r="B392" s="1000" t="s">
        <v>2</v>
      </c>
      <c r="C392" s="1000" t="s">
        <v>3</v>
      </c>
      <c r="D392" s="1000" t="s">
        <v>4</v>
      </c>
      <c r="E392" s="1000" t="s">
        <v>5</v>
      </c>
      <c r="F392" s="1000" t="s">
        <v>6</v>
      </c>
      <c r="G392" s="1000" t="s">
        <v>7</v>
      </c>
      <c r="H392" s="1000" t="s">
        <v>9</v>
      </c>
      <c r="I392" s="1000" t="s">
        <v>71</v>
      </c>
      <c r="J392" s="996"/>
      <c r="K392" s="999" t="s">
        <v>331</v>
      </c>
      <c r="L392" s="1000" t="s">
        <v>72</v>
      </c>
      <c r="M392" s="1000" t="s">
        <v>13</v>
      </c>
      <c r="N392" s="1001" t="s">
        <v>73</v>
      </c>
      <c r="O392" s="1000" t="s">
        <v>13</v>
      </c>
      <c r="P392" s="1001" t="s">
        <v>74</v>
      </c>
      <c r="Q392" s="998"/>
      <c r="R392" s="998"/>
      <c r="S392" s="998"/>
      <c r="T392" s="998"/>
      <c r="U392" s="998"/>
      <c r="V392" s="998"/>
      <c r="W392" s="998"/>
      <c r="X392" s="998"/>
      <c r="Y392" s="998"/>
      <c r="Z392" s="998"/>
      <c r="AA392" s="998"/>
      <c r="AB392" s="998"/>
    </row>
    <row r="393">
      <c r="A393" s="1002" t="s">
        <v>75</v>
      </c>
      <c r="B393" s="1003">
        <f t="shared" ref="B393:G393" si="264"> SUM(B394:B413)</f>
        <v>2</v>
      </c>
      <c r="C393" s="1003">
        <f t="shared" si="264"/>
        <v>2</v>
      </c>
      <c r="D393" s="1003">
        <f t="shared" si="264"/>
        <v>13</v>
      </c>
      <c r="E393" s="1003">
        <f t="shared" si="264"/>
        <v>10</v>
      </c>
      <c r="F393" s="1003">
        <f t="shared" si="264"/>
        <v>10</v>
      </c>
      <c r="G393" s="1003">
        <f t="shared" si="264"/>
        <v>7</v>
      </c>
      <c r="H393" s="1003">
        <f> SUM(H394:H412)</f>
        <v>44</v>
      </c>
      <c r="I393" s="1003"/>
      <c r="J393" s="1058"/>
      <c r="K393" s="1040" t="s">
        <v>116</v>
      </c>
      <c r="L393" s="1033"/>
      <c r="M393" s="1033"/>
      <c r="N393" s="1172"/>
      <c r="O393" s="1172"/>
      <c r="P393" s="1033"/>
      <c r="Q393" s="998"/>
      <c r="R393" s="998"/>
      <c r="S393" s="998"/>
      <c r="T393" s="998"/>
      <c r="U393" s="998"/>
      <c r="V393" s="998"/>
      <c r="W393" s="998"/>
      <c r="X393" s="998"/>
      <c r="Y393" s="998"/>
      <c r="Z393" s="998"/>
      <c r="AA393" s="998"/>
      <c r="AB393" s="998"/>
    </row>
    <row r="394">
      <c r="A394" s="1185" t="s">
        <v>449</v>
      </c>
      <c r="B394" s="1005">
        <v>0.0</v>
      </c>
      <c r="C394" s="1005">
        <v>0.0</v>
      </c>
      <c r="D394" s="1005">
        <v>7.0</v>
      </c>
      <c r="E394" s="1005">
        <v>6.0</v>
      </c>
      <c r="F394" s="1005">
        <v>8.0</v>
      </c>
      <c r="G394" s="1005">
        <v>6.0</v>
      </c>
      <c r="H394" s="1006">
        <f t="shared" ref="H394:H396" si="265">SUM(B394:G394)</f>
        <v>27</v>
      </c>
      <c r="I394" s="1007">
        <f>sum(H394:H397)</f>
        <v>32</v>
      </c>
      <c r="J394" s="1058"/>
      <c r="K394" s="1185" t="s">
        <v>449</v>
      </c>
      <c r="L394" s="1010">
        <v>40.0</v>
      </c>
      <c r="M394" s="1186">
        <f>(L394-H394)</f>
        <v>13</v>
      </c>
      <c r="N394" s="1175">
        <v>40.0</v>
      </c>
      <c r="O394" s="1176">
        <f t="shared" ref="O394:O395" si="266">sum(M394,N394)</f>
        <v>53</v>
      </c>
      <c r="P394" s="1010"/>
      <c r="Q394" s="998"/>
      <c r="R394" s="998"/>
      <c r="S394" s="998"/>
      <c r="T394" s="998"/>
      <c r="U394" s="998"/>
      <c r="V394" s="998"/>
      <c r="W394" s="998"/>
      <c r="X394" s="998"/>
      <c r="Y394" s="998"/>
      <c r="Z394" s="998"/>
      <c r="AA394" s="998"/>
      <c r="AB394" s="998"/>
    </row>
    <row r="395">
      <c r="A395" s="1012" t="s">
        <v>77</v>
      </c>
      <c r="B395" s="1013">
        <v>0.0</v>
      </c>
      <c r="C395" s="1014">
        <v>0.0</v>
      </c>
      <c r="D395" s="1014">
        <v>0.0</v>
      </c>
      <c r="E395" s="1014">
        <v>0.0</v>
      </c>
      <c r="F395" s="1014">
        <v>0.0</v>
      </c>
      <c r="G395" s="1015">
        <v>0.0</v>
      </c>
      <c r="H395" s="1016">
        <f t="shared" si="265"/>
        <v>0</v>
      </c>
      <c r="I395" s="1017">
        <f>(I394/61)</f>
        <v>0.5245901639</v>
      </c>
      <c r="J395" s="1058"/>
      <c r="K395" s="1012" t="s">
        <v>77</v>
      </c>
      <c r="L395" s="1013">
        <v>5.0</v>
      </c>
      <c r="M395" s="1177">
        <f>(L395-H395-H396)</f>
        <v>0</v>
      </c>
      <c r="N395" s="1178">
        <v>10.0</v>
      </c>
      <c r="O395" s="1179">
        <f t="shared" si="266"/>
        <v>10</v>
      </c>
      <c r="P395" s="1014"/>
      <c r="Q395" s="998"/>
      <c r="R395" s="998"/>
      <c r="S395" s="998"/>
      <c r="T395" s="998"/>
      <c r="U395" s="998"/>
      <c r="V395" s="998"/>
      <c r="W395" s="998"/>
      <c r="X395" s="998"/>
      <c r="Y395" s="998"/>
      <c r="Z395" s="998"/>
      <c r="AA395" s="998"/>
      <c r="AB395" s="998"/>
    </row>
    <row r="396">
      <c r="A396" s="1012" t="s">
        <v>78</v>
      </c>
      <c r="B396" s="1013">
        <v>0.0</v>
      </c>
      <c r="C396" s="1014">
        <v>0.0</v>
      </c>
      <c r="D396" s="1014">
        <v>5.0</v>
      </c>
      <c r="E396" s="1014">
        <v>0.0</v>
      </c>
      <c r="F396" s="1014">
        <v>0.0</v>
      </c>
      <c r="G396" s="1015">
        <v>0.0</v>
      </c>
      <c r="H396" s="1016">
        <f t="shared" si="265"/>
        <v>5</v>
      </c>
      <c r="I396" s="1019"/>
      <c r="J396" s="1058"/>
      <c r="K396" s="1012" t="s">
        <v>78</v>
      </c>
      <c r="L396" s="1018" t="s">
        <v>79</v>
      </c>
      <c r="M396" s="1180" t="s">
        <v>79</v>
      </c>
      <c r="N396" s="1187"/>
      <c r="O396" s="1179" t="s">
        <v>79</v>
      </c>
      <c r="P396" s="1019"/>
      <c r="Q396" s="998"/>
      <c r="R396" s="998"/>
      <c r="S396" s="998"/>
      <c r="T396" s="998"/>
      <c r="U396" s="998"/>
      <c r="V396" s="998"/>
      <c r="W396" s="998"/>
      <c r="X396" s="998"/>
      <c r="Y396" s="998"/>
      <c r="Z396" s="998"/>
      <c r="AA396" s="998"/>
      <c r="AB396" s="998"/>
    </row>
    <row r="397">
      <c r="A397" s="1021" t="s">
        <v>446</v>
      </c>
      <c r="B397" s="1013">
        <v>0.0</v>
      </c>
      <c r="C397" s="1014">
        <v>0.0</v>
      </c>
      <c r="D397" s="1014">
        <v>0.0</v>
      </c>
      <c r="E397" s="1014">
        <v>0.0</v>
      </c>
      <c r="F397" s="1014">
        <v>0.0</v>
      </c>
      <c r="G397" s="1015">
        <v>0.0</v>
      </c>
      <c r="H397" s="1016">
        <f>sum(B397:G397)</f>
        <v>0</v>
      </c>
      <c r="I397" s="1019"/>
      <c r="J397" s="1058"/>
      <c r="K397" s="1021" t="s">
        <v>446</v>
      </c>
      <c r="L397" s="1013">
        <v>0.0</v>
      </c>
      <c r="M397" s="1180">
        <f t="shared" ref="M397:M398" si="267">(L397-H397)</f>
        <v>0</v>
      </c>
      <c r="N397" s="1181">
        <v>5.0</v>
      </c>
      <c r="O397" s="1179">
        <f t="shared" ref="O397:O399" si="268">sum(M397,N397)</f>
        <v>5</v>
      </c>
      <c r="P397" s="1014"/>
      <c r="Q397" s="998"/>
      <c r="R397" s="998"/>
      <c r="S397" s="998"/>
      <c r="T397" s="998"/>
      <c r="U397" s="998"/>
      <c r="V397" s="998"/>
      <c r="W397" s="998"/>
      <c r="X397" s="998"/>
      <c r="Y397" s="998"/>
      <c r="Z397" s="998"/>
      <c r="AA397" s="998"/>
      <c r="AB397" s="998"/>
    </row>
    <row r="398">
      <c r="A398" s="1027" t="s">
        <v>469</v>
      </c>
      <c r="B398" s="1010">
        <v>2.0</v>
      </c>
      <c r="C398" s="1010">
        <v>2.0</v>
      </c>
      <c r="D398" s="1010">
        <v>1.0</v>
      </c>
      <c r="E398" s="1010">
        <v>4.0</v>
      </c>
      <c r="F398" s="1010">
        <v>2.0</v>
      </c>
      <c r="G398" s="1005">
        <v>1.0</v>
      </c>
      <c r="H398" s="1006">
        <f t="shared" ref="H398:H400" si="269">SUM(B398:G398)</f>
        <v>12</v>
      </c>
      <c r="I398" s="1007">
        <f>sum(H398:H401)</f>
        <v>12</v>
      </c>
      <c r="J398" s="1058"/>
      <c r="K398" s="1027" t="s">
        <v>469</v>
      </c>
      <c r="L398" s="1010">
        <v>40.0</v>
      </c>
      <c r="M398" s="1174">
        <f t="shared" si="267"/>
        <v>28</v>
      </c>
      <c r="N398" s="1175"/>
      <c r="O398" s="1176">
        <f t="shared" si="268"/>
        <v>28</v>
      </c>
      <c r="P398" s="1010"/>
      <c r="Q398" s="998"/>
      <c r="R398" s="998"/>
      <c r="S398" s="998"/>
      <c r="T398" s="998"/>
      <c r="U398" s="998"/>
      <c r="V398" s="998"/>
      <c r="W398" s="998"/>
      <c r="X398" s="998"/>
      <c r="Y398" s="998"/>
      <c r="Z398" s="998"/>
      <c r="AA398" s="998"/>
      <c r="AB398" s="998"/>
    </row>
    <row r="399">
      <c r="A399" s="1012" t="s">
        <v>77</v>
      </c>
      <c r="B399" s="1013">
        <v>0.0</v>
      </c>
      <c r="C399" s="1014">
        <v>0.0</v>
      </c>
      <c r="D399" s="1014">
        <v>0.0</v>
      </c>
      <c r="E399" s="1014">
        <v>0.0</v>
      </c>
      <c r="F399" s="1014">
        <v>0.0</v>
      </c>
      <c r="G399" s="1014">
        <v>0.0</v>
      </c>
      <c r="H399" s="1016">
        <f t="shared" si="269"/>
        <v>0</v>
      </c>
      <c r="I399" s="1017">
        <f>(I398/60)</f>
        <v>0.2</v>
      </c>
      <c r="J399" s="1058"/>
      <c r="K399" s="1012" t="s">
        <v>77</v>
      </c>
      <c r="L399" s="1013">
        <v>5.0</v>
      </c>
      <c r="M399" s="1177">
        <f>(L399-H399-H400)</f>
        <v>5</v>
      </c>
      <c r="N399" s="1178"/>
      <c r="O399" s="1179">
        <f t="shared" si="268"/>
        <v>5</v>
      </c>
      <c r="P399" s="1051"/>
      <c r="Q399" s="998"/>
      <c r="R399" s="998"/>
      <c r="S399" s="998"/>
      <c r="T399" s="998"/>
      <c r="U399" s="998"/>
      <c r="V399" s="998"/>
      <c r="W399" s="998"/>
      <c r="X399" s="998"/>
      <c r="Y399" s="998"/>
      <c r="Z399" s="998"/>
      <c r="AA399" s="998"/>
      <c r="AB399" s="998"/>
    </row>
    <row r="400">
      <c r="A400" s="1012" t="s">
        <v>78</v>
      </c>
      <c r="B400" s="1013">
        <v>0.0</v>
      </c>
      <c r="C400" s="1014">
        <v>0.0</v>
      </c>
      <c r="D400" s="1014">
        <v>0.0</v>
      </c>
      <c r="E400" s="1014">
        <v>0.0</v>
      </c>
      <c r="F400" s="1014">
        <v>0.0</v>
      </c>
      <c r="G400" s="1014">
        <v>0.0</v>
      </c>
      <c r="H400" s="1016">
        <f t="shared" si="269"/>
        <v>0</v>
      </c>
      <c r="I400" s="1019"/>
      <c r="J400" s="1058"/>
      <c r="K400" s="1012" t="s">
        <v>78</v>
      </c>
      <c r="L400" s="1018" t="s">
        <v>79</v>
      </c>
      <c r="M400" s="1180" t="s">
        <v>79</v>
      </c>
      <c r="N400" s="1178"/>
      <c r="O400" s="1179" t="s">
        <v>79</v>
      </c>
      <c r="P400" s="1051"/>
      <c r="Q400" s="998"/>
      <c r="R400" s="998"/>
      <c r="S400" s="998"/>
      <c r="T400" s="998"/>
      <c r="U400" s="998"/>
      <c r="V400" s="998"/>
      <c r="W400" s="998"/>
      <c r="X400" s="998"/>
      <c r="Y400" s="998"/>
      <c r="Z400" s="998"/>
      <c r="AA400" s="998"/>
      <c r="AB400" s="998"/>
    </row>
    <row r="401">
      <c r="A401" s="1021" t="s">
        <v>446</v>
      </c>
      <c r="B401" s="1013">
        <v>0.0</v>
      </c>
      <c r="C401" s="1014">
        <v>0.0</v>
      </c>
      <c r="D401" s="1014">
        <v>0.0</v>
      </c>
      <c r="E401" s="1014">
        <v>0.0</v>
      </c>
      <c r="F401" s="1014">
        <v>0.0</v>
      </c>
      <c r="G401" s="1014">
        <v>0.0</v>
      </c>
      <c r="H401" s="1016">
        <f>sum(B401:G401)</f>
        <v>0</v>
      </c>
      <c r="I401" s="1019"/>
      <c r="J401" s="1058"/>
      <c r="K401" s="1021" t="s">
        <v>446</v>
      </c>
      <c r="L401" s="1013">
        <v>0.0</v>
      </c>
      <c r="M401" s="1180">
        <f t="shared" ref="M401:M402" si="270">(L401-H401)</f>
        <v>0</v>
      </c>
      <c r="N401" s="1178"/>
      <c r="O401" s="1179">
        <f t="shared" ref="O401:O403" si="271">sum(M401,N401)</f>
        <v>0</v>
      </c>
      <c r="P401" s="1051"/>
      <c r="Q401" s="998"/>
      <c r="R401" s="998"/>
      <c r="S401" s="998"/>
      <c r="T401" s="998"/>
      <c r="U401" s="998"/>
      <c r="V401" s="998"/>
      <c r="W401" s="998"/>
      <c r="X401" s="998"/>
      <c r="Y401" s="998"/>
      <c r="Z401" s="998"/>
      <c r="AA401" s="998"/>
      <c r="AB401" s="998"/>
    </row>
    <row r="402">
      <c r="A402" s="1027" t="s">
        <v>470</v>
      </c>
      <c r="B402" s="1005">
        <v>0.0</v>
      </c>
      <c r="C402" s="1005">
        <v>0.0</v>
      </c>
      <c r="D402" s="1005">
        <v>0.0</v>
      </c>
      <c r="E402" s="1005">
        <v>0.0</v>
      </c>
      <c r="F402" s="1005">
        <v>0.0</v>
      </c>
      <c r="G402" s="1005">
        <v>0.0</v>
      </c>
      <c r="H402" s="1006">
        <f t="shared" ref="H402:H404" si="272">SUM(B402:G402)</f>
        <v>0</v>
      </c>
      <c r="I402" s="1007">
        <f>sum(H402:H405)</f>
        <v>0</v>
      </c>
      <c r="J402" s="1058"/>
      <c r="K402" s="1027" t="s">
        <v>470</v>
      </c>
      <c r="L402" s="1010">
        <v>0.0</v>
      </c>
      <c r="M402" s="1174">
        <f t="shared" si="270"/>
        <v>0</v>
      </c>
      <c r="N402" s="1175">
        <v>40.0</v>
      </c>
      <c r="O402" s="1176">
        <f t="shared" si="271"/>
        <v>40</v>
      </c>
      <c r="P402" s="1010"/>
      <c r="Q402" s="998"/>
      <c r="R402" s="998"/>
      <c r="S402" s="998"/>
      <c r="T402" s="998"/>
      <c r="U402" s="998"/>
      <c r="V402" s="998"/>
      <c r="W402" s="998"/>
      <c r="X402" s="998"/>
      <c r="Y402" s="998"/>
      <c r="Z402" s="998"/>
      <c r="AA402" s="998"/>
      <c r="AB402" s="998"/>
    </row>
    <row r="403">
      <c r="A403" s="1012" t="s">
        <v>77</v>
      </c>
      <c r="B403" s="1013">
        <v>0.0</v>
      </c>
      <c r="C403" s="1014">
        <v>0.0</v>
      </c>
      <c r="D403" s="1014">
        <v>0.0</v>
      </c>
      <c r="E403" s="1014">
        <v>0.0</v>
      </c>
      <c r="F403" s="1014">
        <v>0.0</v>
      </c>
      <c r="G403" s="1015">
        <v>0.0</v>
      </c>
      <c r="H403" s="1016">
        <f t="shared" si="272"/>
        <v>0</v>
      </c>
      <c r="I403" s="1017">
        <f>(I402/60)</f>
        <v>0</v>
      </c>
      <c r="J403" s="1058"/>
      <c r="K403" s="1012" t="s">
        <v>77</v>
      </c>
      <c r="L403" s="1013">
        <v>0.0</v>
      </c>
      <c r="M403" s="1177">
        <f>(L403-H403-H404)</f>
        <v>0</v>
      </c>
      <c r="N403" s="1178">
        <v>5.0</v>
      </c>
      <c r="O403" s="1179">
        <f t="shared" si="271"/>
        <v>5</v>
      </c>
      <c r="P403" s="1018"/>
      <c r="Q403" s="998"/>
      <c r="R403" s="998"/>
      <c r="S403" s="998"/>
      <c r="T403" s="998"/>
      <c r="U403" s="998"/>
      <c r="V403" s="998"/>
      <c r="W403" s="998"/>
      <c r="X403" s="998"/>
      <c r="Y403" s="998"/>
      <c r="Z403" s="998"/>
      <c r="AA403" s="998"/>
      <c r="AB403" s="998"/>
    </row>
    <row r="404">
      <c r="A404" s="1012" t="s">
        <v>78</v>
      </c>
      <c r="B404" s="1013">
        <v>0.0</v>
      </c>
      <c r="C404" s="1014">
        <v>0.0</v>
      </c>
      <c r="D404" s="1014">
        <v>0.0</v>
      </c>
      <c r="E404" s="1014">
        <v>0.0</v>
      </c>
      <c r="F404" s="1014">
        <v>0.0</v>
      </c>
      <c r="G404" s="1015">
        <v>0.0</v>
      </c>
      <c r="H404" s="1016">
        <f t="shared" si="272"/>
        <v>0</v>
      </c>
      <c r="I404" s="1019"/>
      <c r="J404" s="1058"/>
      <c r="K404" s="1012" t="s">
        <v>78</v>
      </c>
      <c r="L404" s="1018" t="s">
        <v>79</v>
      </c>
      <c r="M404" s="1180" t="s">
        <v>79</v>
      </c>
      <c r="N404" s="1178" t="s">
        <v>79</v>
      </c>
      <c r="O404" s="1179" t="s">
        <v>79</v>
      </c>
      <c r="P404" s="1018"/>
      <c r="Q404" s="998"/>
      <c r="R404" s="998"/>
      <c r="S404" s="998"/>
      <c r="T404" s="998"/>
      <c r="U404" s="998"/>
      <c r="V404" s="998"/>
      <c r="W404" s="998"/>
      <c r="X404" s="998"/>
      <c r="Y404" s="998"/>
      <c r="Z404" s="998"/>
      <c r="AA404" s="998"/>
      <c r="AB404" s="998"/>
    </row>
    <row r="405">
      <c r="A405" s="1021" t="s">
        <v>446</v>
      </c>
      <c r="B405" s="1013">
        <v>0.0</v>
      </c>
      <c r="C405" s="1014">
        <v>0.0</v>
      </c>
      <c r="D405" s="1014">
        <v>0.0</v>
      </c>
      <c r="E405" s="1014">
        <v>0.0</v>
      </c>
      <c r="F405" s="1014">
        <v>0.0</v>
      </c>
      <c r="G405" s="1015">
        <v>0.0</v>
      </c>
      <c r="H405" s="1016">
        <f>sum(B405:G405)</f>
        <v>0</v>
      </c>
      <c r="I405" s="1019"/>
      <c r="J405" s="1058"/>
      <c r="K405" s="1021" t="s">
        <v>446</v>
      </c>
      <c r="L405" s="1013">
        <v>0.0</v>
      </c>
      <c r="M405" s="1180">
        <f t="shared" ref="M405:M406" si="273">(L405-H405)</f>
        <v>0</v>
      </c>
      <c r="N405" s="1178">
        <v>0.0</v>
      </c>
      <c r="O405" s="1179">
        <f t="shared" ref="O405:O407" si="274">sum(M405,N405)</f>
        <v>0</v>
      </c>
      <c r="P405" s="1018"/>
      <c r="Q405" s="998"/>
      <c r="R405" s="998"/>
      <c r="S405" s="998"/>
      <c r="T405" s="998"/>
      <c r="U405" s="998"/>
      <c r="V405" s="998"/>
      <c r="W405" s="998"/>
      <c r="X405" s="998"/>
      <c r="Y405" s="998"/>
      <c r="Z405" s="998"/>
      <c r="AA405" s="998"/>
      <c r="AB405" s="998"/>
    </row>
    <row r="406">
      <c r="A406" s="1027" t="s">
        <v>471</v>
      </c>
      <c r="B406" s="1010">
        <v>0.0</v>
      </c>
      <c r="C406" s="1010">
        <v>0.0</v>
      </c>
      <c r="D406" s="1010">
        <v>0.0</v>
      </c>
      <c r="E406" s="1010">
        <v>0.0</v>
      </c>
      <c r="F406" s="1010">
        <v>0.0</v>
      </c>
      <c r="G406" s="1005">
        <v>0.0</v>
      </c>
      <c r="H406" s="1006">
        <f t="shared" ref="H406:H408" si="275">SUM(B406:G406)</f>
        <v>0</v>
      </c>
      <c r="I406" s="1007">
        <f>sum(H406:H409)</f>
        <v>0</v>
      </c>
      <c r="J406" s="1058"/>
      <c r="K406" s="1027" t="s">
        <v>471</v>
      </c>
      <c r="L406" s="1010">
        <v>0.0</v>
      </c>
      <c r="M406" s="1174">
        <f t="shared" si="273"/>
        <v>0</v>
      </c>
      <c r="N406" s="1175">
        <v>40.0</v>
      </c>
      <c r="O406" s="1176">
        <f t="shared" si="274"/>
        <v>40</v>
      </c>
      <c r="P406" s="1007"/>
      <c r="Q406" s="998"/>
      <c r="R406" s="998"/>
      <c r="S406" s="998"/>
      <c r="T406" s="998"/>
      <c r="U406" s="998"/>
      <c r="V406" s="998"/>
      <c r="W406" s="998"/>
      <c r="X406" s="998"/>
      <c r="Y406" s="998"/>
      <c r="Z406" s="998"/>
      <c r="AA406" s="998"/>
      <c r="AB406" s="998"/>
    </row>
    <row r="407">
      <c r="A407" s="1012" t="s">
        <v>77</v>
      </c>
      <c r="B407" s="1013">
        <v>0.0</v>
      </c>
      <c r="C407" s="1014">
        <v>0.0</v>
      </c>
      <c r="D407" s="1014">
        <v>0.0</v>
      </c>
      <c r="E407" s="1014">
        <v>0.0</v>
      </c>
      <c r="F407" s="1014">
        <v>0.0</v>
      </c>
      <c r="G407" s="1014">
        <v>0.0</v>
      </c>
      <c r="H407" s="1016">
        <f t="shared" si="275"/>
        <v>0</v>
      </c>
      <c r="I407" s="1017">
        <f>(I406/60)</f>
        <v>0</v>
      </c>
      <c r="J407" s="1058"/>
      <c r="K407" s="1012" t="s">
        <v>77</v>
      </c>
      <c r="L407" s="1013">
        <v>0.0</v>
      </c>
      <c r="M407" s="1177">
        <f>(L407-H407-H408)</f>
        <v>0</v>
      </c>
      <c r="N407" s="1178">
        <v>5.0</v>
      </c>
      <c r="O407" s="1179">
        <f t="shared" si="274"/>
        <v>5</v>
      </c>
      <c r="P407" s="1018"/>
      <c r="Q407" s="998"/>
      <c r="R407" s="998"/>
      <c r="S407" s="998"/>
      <c r="T407" s="998"/>
      <c r="U407" s="998"/>
      <c r="V407" s="998"/>
      <c r="W407" s="998"/>
      <c r="X407" s="998"/>
      <c r="Y407" s="998"/>
      <c r="Z407" s="998"/>
      <c r="AA407" s="998"/>
      <c r="AB407" s="998"/>
    </row>
    <row r="408">
      <c r="A408" s="1012" t="s">
        <v>78</v>
      </c>
      <c r="B408" s="1013">
        <v>0.0</v>
      </c>
      <c r="C408" s="1014">
        <v>0.0</v>
      </c>
      <c r="D408" s="1014">
        <v>0.0</v>
      </c>
      <c r="E408" s="1014">
        <v>0.0</v>
      </c>
      <c r="F408" s="1014">
        <v>0.0</v>
      </c>
      <c r="G408" s="1014">
        <v>0.0</v>
      </c>
      <c r="H408" s="1016">
        <f t="shared" si="275"/>
        <v>0</v>
      </c>
      <c r="I408" s="1019"/>
      <c r="J408" s="1058"/>
      <c r="K408" s="1012" t="s">
        <v>78</v>
      </c>
      <c r="L408" s="1018" t="s">
        <v>79</v>
      </c>
      <c r="M408" s="1180" t="s">
        <v>79</v>
      </c>
      <c r="N408" s="1178" t="s">
        <v>79</v>
      </c>
      <c r="O408" s="1179" t="s">
        <v>79</v>
      </c>
      <c r="P408" s="1018"/>
      <c r="Q408" s="998"/>
      <c r="R408" s="998"/>
      <c r="S408" s="998"/>
      <c r="T408" s="998"/>
      <c r="U408" s="998"/>
      <c r="V408" s="998"/>
      <c r="W408" s="998"/>
      <c r="X408" s="998"/>
      <c r="Y408" s="998"/>
      <c r="Z408" s="998"/>
      <c r="AA408" s="998"/>
      <c r="AB408" s="998"/>
    </row>
    <row r="409">
      <c r="A409" s="1021" t="s">
        <v>446</v>
      </c>
      <c r="B409" s="1013">
        <v>0.0</v>
      </c>
      <c r="C409" s="1014">
        <v>0.0</v>
      </c>
      <c r="D409" s="1014">
        <v>0.0</v>
      </c>
      <c r="E409" s="1014">
        <v>0.0</v>
      </c>
      <c r="F409" s="1014">
        <v>0.0</v>
      </c>
      <c r="G409" s="1014">
        <v>0.0</v>
      </c>
      <c r="H409" s="1016">
        <f>sum(B409:G409)</f>
        <v>0</v>
      </c>
      <c r="I409" s="1019"/>
      <c r="J409" s="1058"/>
      <c r="K409" s="1021" t="s">
        <v>446</v>
      </c>
      <c r="L409" s="1013">
        <v>0.0</v>
      </c>
      <c r="M409" s="1180">
        <f t="shared" ref="M409:M410" si="276">(L409-H409)</f>
        <v>0</v>
      </c>
      <c r="N409" s="1178">
        <v>0.0</v>
      </c>
      <c r="O409" s="1179">
        <f t="shared" ref="O409:O411" si="277">sum(M409,N409)</f>
        <v>0</v>
      </c>
      <c r="P409" s="1018"/>
      <c r="Q409" s="998"/>
      <c r="R409" s="998"/>
      <c r="S409" s="998"/>
      <c r="T409" s="998"/>
      <c r="U409" s="998"/>
      <c r="V409" s="998"/>
      <c r="W409" s="998"/>
      <c r="X409" s="998"/>
      <c r="Y409" s="998"/>
      <c r="Z409" s="998"/>
      <c r="AA409" s="998"/>
      <c r="AB409" s="998"/>
    </row>
    <row r="410">
      <c r="A410" s="1027" t="s">
        <v>152</v>
      </c>
      <c r="B410" s="1010">
        <v>0.0</v>
      </c>
      <c r="C410" s="1010">
        <v>0.0</v>
      </c>
      <c r="D410" s="1010">
        <v>0.0</v>
      </c>
      <c r="E410" s="1010">
        <v>0.0</v>
      </c>
      <c r="F410" s="1005">
        <v>0.0</v>
      </c>
      <c r="G410" s="1005">
        <v>0.0</v>
      </c>
      <c r="H410" s="1006">
        <f t="shared" ref="H410:H412" si="278">SUM(B410:G410)</f>
        <v>0</v>
      </c>
      <c r="I410" s="1007">
        <f>sum(H410:H413)</f>
        <v>0</v>
      </c>
      <c r="J410" s="1058"/>
      <c r="K410" s="1027" t="s">
        <v>152</v>
      </c>
      <c r="L410" s="1010">
        <v>0.0</v>
      </c>
      <c r="M410" s="1007">
        <f t="shared" si="276"/>
        <v>0</v>
      </c>
      <c r="N410" s="1005">
        <v>40.0</v>
      </c>
      <c r="O410" s="1007">
        <f t="shared" si="277"/>
        <v>40</v>
      </c>
      <c r="P410" s="1010"/>
      <c r="Q410" s="998"/>
      <c r="R410" s="998"/>
      <c r="S410" s="998"/>
      <c r="T410" s="998"/>
      <c r="U410" s="998"/>
      <c r="V410" s="998"/>
      <c r="W410" s="998"/>
      <c r="X410" s="998"/>
      <c r="Y410" s="998"/>
      <c r="Z410" s="998"/>
      <c r="AA410" s="998"/>
      <c r="AB410" s="998"/>
    </row>
    <row r="411">
      <c r="A411" s="1012" t="s">
        <v>77</v>
      </c>
      <c r="B411" s="1013">
        <v>0.0</v>
      </c>
      <c r="C411" s="1014">
        <v>0.0</v>
      </c>
      <c r="D411" s="1014">
        <v>0.0</v>
      </c>
      <c r="E411" s="1014">
        <v>0.0</v>
      </c>
      <c r="F411" s="1014">
        <v>0.0</v>
      </c>
      <c r="G411" s="1015">
        <v>0.0</v>
      </c>
      <c r="H411" s="1016">
        <f t="shared" si="278"/>
        <v>0</v>
      </c>
      <c r="I411" s="1017">
        <f>(I410/60)</f>
        <v>0</v>
      </c>
      <c r="J411" s="1058"/>
      <c r="K411" s="1012" t="s">
        <v>77</v>
      </c>
      <c r="L411" s="1013">
        <v>0.0</v>
      </c>
      <c r="M411" s="1018">
        <f>(L411-H411-H412)</f>
        <v>0</v>
      </c>
      <c r="N411" s="1014">
        <v>5.0</v>
      </c>
      <c r="O411" s="1019">
        <f t="shared" si="277"/>
        <v>5</v>
      </c>
      <c r="P411" s="1018"/>
      <c r="Q411" s="998"/>
      <c r="R411" s="998"/>
      <c r="S411" s="998"/>
      <c r="T411" s="998"/>
      <c r="U411" s="998"/>
      <c r="V411" s="998"/>
      <c r="W411" s="998"/>
      <c r="X411" s="998"/>
      <c r="Y411" s="998"/>
      <c r="Z411" s="998"/>
      <c r="AA411" s="998"/>
      <c r="AB411" s="998"/>
    </row>
    <row r="412">
      <c r="A412" s="1012" t="s">
        <v>78</v>
      </c>
      <c r="B412" s="1013">
        <v>0.0</v>
      </c>
      <c r="C412" s="1014">
        <v>0.0</v>
      </c>
      <c r="D412" s="1014">
        <v>0.0</v>
      </c>
      <c r="E412" s="1014">
        <v>0.0</v>
      </c>
      <c r="F412" s="1014">
        <v>0.0</v>
      </c>
      <c r="G412" s="1015">
        <v>0.0</v>
      </c>
      <c r="H412" s="1016">
        <f t="shared" si="278"/>
        <v>0</v>
      </c>
      <c r="I412" s="1019"/>
      <c r="J412" s="1058"/>
      <c r="K412" s="1012" t="s">
        <v>78</v>
      </c>
      <c r="L412" s="1018" t="s">
        <v>79</v>
      </c>
      <c r="M412" s="1019" t="s">
        <v>79</v>
      </c>
      <c r="N412" s="1014" t="s">
        <v>79</v>
      </c>
      <c r="O412" s="1019" t="s">
        <v>79</v>
      </c>
      <c r="P412" s="1018"/>
      <c r="Q412" s="998"/>
      <c r="R412" s="998"/>
      <c r="S412" s="998"/>
      <c r="T412" s="998"/>
      <c r="U412" s="998"/>
      <c r="V412" s="998"/>
      <c r="W412" s="998"/>
      <c r="X412" s="998"/>
      <c r="Y412" s="998"/>
      <c r="Z412" s="998"/>
      <c r="AA412" s="998"/>
      <c r="AB412" s="998"/>
    </row>
    <row r="413">
      <c r="A413" s="1021" t="s">
        <v>446</v>
      </c>
      <c r="B413" s="1013">
        <v>0.0</v>
      </c>
      <c r="C413" s="1014">
        <v>0.0</v>
      </c>
      <c r="D413" s="1014">
        <v>0.0</v>
      </c>
      <c r="E413" s="1014">
        <v>0.0</v>
      </c>
      <c r="F413" s="1014">
        <v>0.0</v>
      </c>
      <c r="G413" s="1015">
        <v>0.0</v>
      </c>
      <c r="H413" s="1016">
        <f>sum(B413:G413)</f>
        <v>0</v>
      </c>
      <c r="I413" s="1019"/>
      <c r="J413" s="1058"/>
      <c r="K413" s="1021" t="s">
        <v>446</v>
      </c>
      <c r="L413" s="1013">
        <v>0.0</v>
      </c>
      <c r="M413" s="1019">
        <f>(L413-H413)</f>
        <v>0</v>
      </c>
      <c r="N413" s="1014">
        <v>0.0</v>
      </c>
      <c r="O413" s="1019">
        <f>sum(M413,N413)</f>
        <v>0</v>
      </c>
      <c r="P413" s="1018"/>
      <c r="Q413" s="998"/>
      <c r="R413" s="998"/>
      <c r="S413" s="998"/>
      <c r="T413" s="998"/>
      <c r="U413" s="998"/>
      <c r="V413" s="998"/>
      <c r="W413" s="998"/>
      <c r="X413" s="998"/>
      <c r="Y413" s="998"/>
      <c r="Z413" s="998"/>
      <c r="AA413" s="998"/>
      <c r="AB413" s="998"/>
    </row>
    <row r="414">
      <c r="A414" s="1040"/>
      <c r="B414" s="1033"/>
      <c r="C414" s="1033"/>
      <c r="D414" s="1033"/>
      <c r="E414" s="1033"/>
      <c r="F414" s="1033"/>
      <c r="G414" s="1033"/>
      <c r="H414" s="1033"/>
      <c r="I414" s="1033"/>
      <c r="J414" s="1058"/>
      <c r="K414" s="1040"/>
      <c r="L414" s="1033"/>
      <c r="M414" s="1033"/>
      <c r="N414" s="1033"/>
      <c r="O414" s="1033"/>
      <c r="P414" s="1003"/>
      <c r="Q414" s="998"/>
      <c r="R414" s="998"/>
      <c r="S414" s="998"/>
      <c r="T414" s="998"/>
      <c r="U414" s="998"/>
      <c r="V414" s="998"/>
      <c r="W414" s="998"/>
      <c r="X414" s="998"/>
      <c r="Y414" s="998"/>
      <c r="Z414" s="998"/>
      <c r="AA414" s="998"/>
      <c r="AB414" s="998"/>
    </row>
    <row r="415">
      <c r="A415" s="1052" t="s">
        <v>121</v>
      </c>
      <c r="B415" s="1001">
        <f t="shared" ref="B415:G415" si="279">SUM(B394,B398, B402, B406, B410)</f>
        <v>2</v>
      </c>
      <c r="C415" s="1001">
        <f t="shared" si="279"/>
        <v>2</v>
      </c>
      <c r="D415" s="1001">
        <f t="shared" si="279"/>
        <v>8</v>
      </c>
      <c r="E415" s="1001">
        <f t="shared" si="279"/>
        <v>10</v>
      </c>
      <c r="F415" s="1001">
        <f t="shared" si="279"/>
        <v>10</v>
      </c>
      <c r="G415" s="1001">
        <f t="shared" si="279"/>
        <v>7</v>
      </c>
      <c r="H415" s="1053">
        <f t="shared" ref="H415:H418" si="282">sum(B415:G415)</f>
        <v>39</v>
      </c>
      <c r="I415" s="1054"/>
      <c r="J415" s="996"/>
      <c r="K415" s="1001" t="s">
        <v>121</v>
      </c>
      <c r="L415" s="1001">
        <f t="shared" ref="L415:O415" si="280">SUM(L394,L398, L402, L406, L410)</f>
        <v>80</v>
      </c>
      <c r="M415" s="1001">
        <f t="shared" si="280"/>
        <v>41</v>
      </c>
      <c r="N415" s="1001">
        <f t="shared" si="280"/>
        <v>160</v>
      </c>
      <c r="O415" s="1001">
        <f t="shared" si="280"/>
        <v>201</v>
      </c>
      <c r="P415" s="1001"/>
      <c r="Q415" s="998"/>
      <c r="R415" s="998"/>
      <c r="S415" s="998"/>
      <c r="T415" s="998"/>
      <c r="U415" s="998"/>
      <c r="V415" s="998"/>
      <c r="W415" s="998"/>
      <c r="X415" s="998"/>
      <c r="Y415" s="998"/>
      <c r="Z415" s="998"/>
      <c r="AA415" s="998"/>
      <c r="AB415" s="998"/>
    </row>
    <row r="416">
      <c r="A416" s="1052" t="s">
        <v>77</v>
      </c>
      <c r="B416" s="1001">
        <f t="shared" ref="B416:G416" si="281">SUM(B395,B399, B403, B407, B411)</f>
        <v>0</v>
      </c>
      <c r="C416" s="1001">
        <f t="shared" si="281"/>
        <v>0</v>
      </c>
      <c r="D416" s="1001">
        <f t="shared" si="281"/>
        <v>0</v>
      </c>
      <c r="E416" s="1001">
        <f t="shared" si="281"/>
        <v>0</v>
      </c>
      <c r="F416" s="1001">
        <f t="shared" si="281"/>
        <v>0</v>
      </c>
      <c r="G416" s="1001">
        <f t="shared" si="281"/>
        <v>0</v>
      </c>
      <c r="H416" s="1053">
        <f t="shared" si="282"/>
        <v>0</v>
      </c>
      <c r="I416" s="1054"/>
      <c r="J416" s="996"/>
      <c r="K416" s="1001" t="s">
        <v>77</v>
      </c>
      <c r="L416" s="1001">
        <f t="shared" ref="L416:O416" si="283">SUM(L395,L399, L403, L407, L411)</f>
        <v>10</v>
      </c>
      <c r="M416" s="1001">
        <f t="shared" si="283"/>
        <v>5</v>
      </c>
      <c r="N416" s="1001">
        <f t="shared" si="283"/>
        <v>25</v>
      </c>
      <c r="O416" s="1001">
        <f t="shared" si="283"/>
        <v>30</v>
      </c>
      <c r="P416" s="1001"/>
      <c r="Q416" s="998"/>
      <c r="R416" s="998"/>
      <c r="S416" s="998"/>
      <c r="T416" s="998"/>
      <c r="U416" s="998"/>
      <c r="V416" s="998"/>
      <c r="W416" s="998"/>
      <c r="X416" s="998"/>
      <c r="Y416" s="998"/>
      <c r="Z416" s="998"/>
      <c r="AA416" s="998"/>
      <c r="AB416" s="998"/>
    </row>
    <row r="417">
      <c r="A417" s="1052" t="s">
        <v>78</v>
      </c>
      <c r="B417" s="1001">
        <f t="shared" ref="B417:G417" si="284">SUM(B396,B400, B404, B408, B412)</f>
        <v>0</v>
      </c>
      <c r="C417" s="1001">
        <f t="shared" si="284"/>
        <v>0</v>
      </c>
      <c r="D417" s="1001">
        <f t="shared" si="284"/>
        <v>5</v>
      </c>
      <c r="E417" s="1001">
        <f t="shared" si="284"/>
        <v>0</v>
      </c>
      <c r="F417" s="1001">
        <f t="shared" si="284"/>
        <v>0</v>
      </c>
      <c r="G417" s="1001">
        <f t="shared" si="284"/>
        <v>0</v>
      </c>
      <c r="H417" s="1053">
        <f t="shared" si="282"/>
        <v>5</v>
      </c>
      <c r="I417" s="1054"/>
      <c r="J417" s="996"/>
      <c r="K417" s="1001" t="s">
        <v>78</v>
      </c>
      <c r="L417" s="1001">
        <f t="shared" ref="L417:O417" si="285">SUM(L396,L400, L404, L408, L412)</f>
        <v>0</v>
      </c>
      <c r="M417" s="1001">
        <f t="shared" si="285"/>
        <v>0</v>
      </c>
      <c r="N417" s="1001">
        <f t="shared" si="285"/>
        <v>0</v>
      </c>
      <c r="O417" s="1001">
        <f t="shared" si="285"/>
        <v>0</v>
      </c>
      <c r="P417" s="1001"/>
      <c r="Q417" s="998"/>
      <c r="R417" s="998"/>
      <c r="S417" s="998"/>
      <c r="T417" s="998"/>
      <c r="U417" s="998"/>
      <c r="V417" s="998"/>
      <c r="W417" s="998"/>
      <c r="X417" s="998"/>
      <c r="Y417" s="998"/>
      <c r="Z417" s="998"/>
      <c r="AA417" s="998"/>
      <c r="AB417" s="998"/>
    </row>
    <row r="418">
      <c r="A418" s="1182" t="s">
        <v>446</v>
      </c>
      <c r="B418" s="1001">
        <f t="shared" ref="B418:G418" si="286">SUM(B397,B401, B405, B409, B413)</f>
        <v>0</v>
      </c>
      <c r="C418" s="1001">
        <f t="shared" si="286"/>
        <v>0</v>
      </c>
      <c r="D418" s="1001">
        <f t="shared" si="286"/>
        <v>0</v>
      </c>
      <c r="E418" s="1001">
        <f t="shared" si="286"/>
        <v>0</v>
      </c>
      <c r="F418" s="1001">
        <f t="shared" si="286"/>
        <v>0</v>
      </c>
      <c r="G418" s="1001">
        <f t="shared" si="286"/>
        <v>0</v>
      </c>
      <c r="H418" s="1053">
        <f t="shared" si="282"/>
        <v>0</v>
      </c>
      <c r="I418" s="1054"/>
      <c r="J418" s="996"/>
      <c r="K418" s="1056" t="s">
        <v>446</v>
      </c>
      <c r="L418" s="1001">
        <f t="shared" ref="L418:O418" si="287">SUM(L397,L401, L405, L409, L413)</f>
        <v>0</v>
      </c>
      <c r="M418" s="1001">
        <f t="shared" si="287"/>
        <v>0</v>
      </c>
      <c r="N418" s="1001">
        <f t="shared" si="287"/>
        <v>5</v>
      </c>
      <c r="O418" s="1001">
        <f t="shared" si="287"/>
        <v>5</v>
      </c>
      <c r="P418" s="1001"/>
      <c r="Q418" s="998"/>
      <c r="R418" s="998"/>
      <c r="S418" s="998"/>
      <c r="T418" s="998"/>
      <c r="U418" s="998"/>
      <c r="V418" s="998"/>
      <c r="W418" s="998"/>
      <c r="X418" s="998"/>
      <c r="Y418" s="998"/>
      <c r="Z418" s="998"/>
      <c r="AA418" s="998"/>
      <c r="AB418" s="998"/>
    </row>
    <row r="419">
      <c r="A419" s="1040" t="s">
        <v>9</v>
      </c>
      <c r="B419" s="1003">
        <f t="shared" ref="B419:G419" si="288">sum(B415:B418)</f>
        <v>2</v>
      </c>
      <c r="C419" s="1003">
        <f t="shared" si="288"/>
        <v>2</v>
      </c>
      <c r="D419" s="1003">
        <f t="shared" si="288"/>
        <v>13</v>
      </c>
      <c r="E419" s="1003">
        <f t="shared" si="288"/>
        <v>10</v>
      </c>
      <c r="F419" s="1003">
        <f t="shared" si="288"/>
        <v>10</v>
      </c>
      <c r="G419" s="1003">
        <f t="shared" si="288"/>
        <v>7</v>
      </c>
      <c r="H419" s="1003">
        <f>SUM(B419:G419)</f>
        <v>44</v>
      </c>
      <c r="I419" s="1033"/>
      <c r="J419" s="996"/>
      <c r="K419" s="1003" t="s">
        <v>9</v>
      </c>
      <c r="L419" s="1003">
        <f t="shared" ref="L419:O419" si="289">sum(L415:L418)</f>
        <v>90</v>
      </c>
      <c r="M419" s="1003">
        <f t="shared" si="289"/>
        <v>46</v>
      </c>
      <c r="N419" s="1003">
        <f t="shared" si="289"/>
        <v>190</v>
      </c>
      <c r="O419" s="1003">
        <f t="shared" si="289"/>
        <v>236</v>
      </c>
      <c r="P419" s="1003"/>
      <c r="Q419" s="998"/>
      <c r="R419" s="998"/>
      <c r="S419" s="998"/>
      <c r="T419" s="998"/>
      <c r="U419" s="998"/>
      <c r="V419" s="998"/>
      <c r="W419" s="998"/>
      <c r="X419" s="998"/>
      <c r="Y419" s="998"/>
      <c r="Z419" s="998"/>
      <c r="AA419" s="998"/>
      <c r="AB419" s="998"/>
    </row>
    <row r="420">
      <c r="A420" s="1057"/>
      <c r="B420" s="1057"/>
      <c r="C420" s="1057"/>
      <c r="D420" s="1057"/>
      <c r="E420" s="1057"/>
      <c r="F420" s="1057"/>
      <c r="G420" s="1057"/>
      <c r="H420" s="1057"/>
      <c r="I420" s="998"/>
      <c r="J420" s="1058"/>
      <c r="K420" s="1026"/>
      <c r="L420" s="998"/>
      <c r="M420" s="998"/>
      <c r="N420" s="1026"/>
      <c r="O420" s="998"/>
      <c r="P420" s="998"/>
      <c r="Q420" s="998"/>
      <c r="R420" s="998"/>
      <c r="S420" s="998"/>
      <c r="T420" s="998"/>
      <c r="U420" s="998"/>
      <c r="V420" s="998"/>
      <c r="W420" s="998"/>
      <c r="X420" s="998"/>
      <c r="Y420" s="998"/>
      <c r="Z420" s="998"/>
      <c r="AA420" s="998"/>
      <c r="AB420" s="998"/>
    </row>
    <row r="421">
      <c r="A421" s="1040" t="s">
        <v>123</v>
      </c>
      <c r="B421" s="1003" t="s">
        <v>2</v>
      </c>
      <c r="C421" s="1183" t="s">
        <v>3</v>
      </c>
      <c r="D421" s="1183" t="s">
        <v>4</v>
      </c>
      <c r="E421" s="1183" t="s">
        <v>5</v>
      </c>
      <c r="F421" s="1183" t="s">
        <v>6</v>
      </c>
      <c r="G421" s="1183" t="s">
        <v>7</v>
      </c>
      <c r="H421" s="1003" t="s">
        <v>9</v>
      </c>
      <c r="I421" s="998"/>
      <c r="J421" s="1058"/>
      <c r="K421" s="1026"/>
      <c r="L421" s="998"/>
      <c r="M421" s="998"/>
      <c r="N421" s="1026"/>
      <c r="O421" s="998"/>
      <c r="P421" s="998"/>
      <c r="Q421" s="998"/>
      <c r="R421" s="998"/>
      <c r="S421" s="998"/>
      <c r="T421" s="998"/>
      <c r="U421" s="998"/>
      <c r="V421" s="998"/>
      <c r="W421" s="998"/>
      <c r="X421" s="998"/>
      <c r="Y421" s="998"/>
      <c r="Z421" s="998"/>
      <c r="AA421" s="998"/>
      <c r="AB421" s="998"/>
    </row>
    <row r="422">
      <c r="A422" s="1052" t="s">
        <v>124</v>
      </c>
      <c r="B422" s="1001">
        <f t="shared" ref="B422:G422" si="290">sum(B416:B417)</f>
        <v>0</v>
      </c>
      <c r="C422" s="1001">
        <f t="shared" si="290"/>
        <v>0</v>
      </c>
      <c r="D422" s="1001">
        <f t="shared" si="290"/>
        <v>5</v>
      </c>
      <c r="E422" s="1001">
        <f t="shared" si="290"/>
        <v>0</v>
      </c>
      <c r="F422" s="1001">
        <f t="shared" si="290"/>
        <v>0</v>
      </c>
      <c r="G422" s="1001">
        <f t="shared" si="290"/>
        <v>0</v>
      </c>
      <c r="H422" s="1053">
        <f>sum(B422:G422)</f>
        <v>5</v>
      </c>
      <c r="I422" s="998"/>
      <c r="J422" s="1058"/>
      <c r="K422" s="1026"/>
      <c r="L422" s="998"/>
      <c r="M422" s="998"/>
      <c r="N422" s="998"/>
      <c r="O422" s="998"/>
      <c r="P422" s="998"/>
      <c r="Q422" s="998"/>
      <c r="R422" s="998"/>
      <c r="S422" s="998"/>
      <c r="T422" s="998"/>
      <c r="U422" s="998"/>
      <c r="V422" s="998"/>
      <c r="W422" s="998"/>
      <c r="X422" s="998"/>
      <c r="Y422" s="998"/>
      <c r="Z422" s="998"/>
      <c r="AA422" s="998"/>
      <c r="AB422" s="998"/>
    </row>
    <row r="423">
      <c r="A423" s="1059" t="s">
        <v>126</v>
      </c>
      <c r="B423" s="1060">
        <f t="shared" ref="B423:H423" si="291">(B422*22.5)</f>
        <v>0</v>
      </c>
      <c r="C423" s="1060">
        <f t="shared" si="291"/>
        <v>0</v>
      </c>
      <c r="D423" s="1060">
        <f t="shared" si="291"/>
        <v>112.5</v>
      </c>
      <c r="E423" s="1060">
        <f t="shared" si="291"/>
        <v>0</v>
      </c>
      <c r="F423" s="1060">
        <f t="shared" si="291"/>
        <v>0</v>
      </c>
      <c r="G423" s="1060">
        <f t="shared" si="291"/>
        <v>0</v>
      </c>
      <c r="H423" s="1060">
        <f t="shared" si="291"/>
        <v>112.5</v>
      </c>
      <c r="I423" s="1061"/>
      <c r="J423" s="1062"/>
      <c r="K423" s="1184"/>
      <c r="L423" s="997"/>
      <c r="M423" s="997"/>
      <c r="N423" s="997"/>
      <c r="O423" s="997"/>
      <c r="P423" s="997"/>
      <c r="Q423" s="997"/>
      <c r="R423" s="997"/>
      <c r="S423" s="997"/>
      <c r="T423" s="997"/>
      <c r="U423" s="997"/>
      <c r="V423" s="997"/>
      <c r="W423" s="997"/>
      <c r="X423" s="997"/>
      <c r="Y423" s="997"/>
      <c r="Z423" s="997"/>
      <c r="AA423" s="997"/>
      <c r="AB423" s="997"/>
    </row>
    <row r="424">
      <c r="A424" s="997"/>
      <c r="B424" s="1061"/>
      <c r="C424" s="1061"/>
      <c r="D424" s="1061"/>
      <c r="E424" s="1061"/>
      <c r="F424" s="1061"/>
      <c r="G424" s="1063"/>
      <c r="H424" s="1064"/>
      <c r="I424" s="1061"/>
      <c r="J424" s="1062"/>
      <c r="K424" s="1184"/>
      <c r="L424" s="997"/>
      <c r="M424" s="997"/>
      <c r="N424" s="997"/>
      <c r="O424" s="997"/>
      <c r="P424" s="997"/>
      <c r="Q424" s="997"/>
      <c r="R424" s="997"/>
      <c r="S424" s="997"/>
      <c r="T424" s="997"/>
      <c r="U424" s="997"/>
      <c r="V424" s="997"/>
      <c r="W424" s="997"/>
      <c r="X424" s="997"/>
      <c r="Y424" s="997"/>
      <c r="Z424" s="997"/>
      <c r="AA424" s="997"/>
      <c r="AB424" s="997"/>
    </row>
    <row r="425">
      <c r="A425" s="997"/>
      <c r="B425" s="1061"/>
      <c r="C425" s="1061"/>
      <c r="D425" s="1061"/>
      <c r="E425" s="1061"/>
      <c r="F425" s="1065"/>
      <c r="G425" s="1066" t="s">
        <v>35</v>
      </c>
      <c r="H425" s="1067" t="s">
        <v>36</v>
      </c>
      <c r="I425" s="1061"/>
      <c r="J425" s="1062"/>
      <c r="K425" s="997"/>
      <c r="L425" s="997"/>
      <c r="M425" s="997"/>
      <c r="N425" s="997"/>
      <c r="O425" s="997"/>
      <c r="P425" s="997"/>
      <c r="Q425" s="997"/>
      <c r="R425" s="997"/>
      <c r="S425" s="997"/>
      <c r="T425" s="997"/>
      <c r="U425" s="997"/>
      <c r="V425" s="997"/>
      <c r="W425" s="997"/>
      <c r="X425" s="997"/>
      <c r="Y425" s="997"/>
      <c r="Z425" s="997"/>
      <c r="AA425" s="997"/>
      <c r="AB425" s="997"/>
    </row>
    <row r="426">
      <c r="A426" s="997"/>
      <c r="B426" s="1061"/>
      <c r="C426" s="1061"/>
      <c r="D426" s="1061"/>
      <c r="E426" s="1061"/>
      <c r="F426" s="1065"/>
      <c r="G426" s="1068" t="s">
        <v>450</v>
      </c>
      <c r="H426" s="1069">
        <v>0.0</v>
      </c>
      <c r="I426" s="1061"/>
      <c r="J426" s="1062"/>
      <c r="K426" s="997"/>
      <c r="L426" s="997"/>
      <c r="M426" s="997"/>
      <c r="N426" s="997"/>
      <c r="O426" s="997"/>
      <c r="P426" s="997"/>
      <c r="Q426" s="997"/>
      <c r="R426" s="997"/>
      <c r="S426" s="997"/>
      <c r="T426" s="997"/>
      <c r="U426" s="997"/>
      <c r="V426" s="997"/>
      <c r="W426" s="997"/>
      <c r="X426" s="997"/>
      <c r="Y426" s="997"/>
      <c r="Z426" s="997"/>
      <c r="AA426" s="997"/>
      <c r="AB426" s="997"/>
    </row>
    <row r="427">
      <c r="A427" s="997"/>
      <c r="B427" s="1061"/>
      <c r="C427" s="1061"/>
      <c r="D427" s="1061"/>
      <c r="E427" s="1061"/>
      <c r="F427" s="1065"/>
      <c r="G427" s="1068" t="s">
        <v>468</v>
      </c>
      <c r="H427" s="1069">
        <f>(H419)</f>
        <v>44</v>
      </c>
      <c r="I427" s="1061"/>
      <c r="J427" s="1062"/>
      <c r="K427" s="997"/>
      <c r="L427" s="997"/>
      <c r="M427" s="997"/>
      <c r="N427" s="997"/>
      <c r="O427" s="997"/>
      <c r="P427" s="997"/>
      <c r="Q427" s="997"/>
      <c r="R427" s="997"/>
      <c r="S427" s="997"/>
      <c r="T427" s="997"/>
      <c r="U427" s="997"/>
      <c r="V427" s="997"/>
      <c r="W427" s="997"/>
      <c r="X427" s="997"/>
      <c r="Y427" s="997"/>
      <c r="Z427" s="997"/>
      <c r="AA427" s="997"/>
      <c r="AB427" s="997"/>
    </row>
    <row r="428">
      <c r="A428" s="997"/>
      <c r="B428" s="1061"/>
      <c r="C428" s="1061"/>
      <c r="D428" s="1061"/>
      <c r="E428" s="1061"/>
      <c r="F428" s="1065"/>
      <c r="G428" s="1066" t="s">
        <v>9</v>
      </c>
      <c r="H428" s="1070">
        <f>SUM(H426:H427)</f>
        <v>44</v>
      </c>
      <c r="I428" s="1061"/>
      <c r="J428" s="1062"/>
      <c r="K428" s="997"/>
      <c r="L428" s="997"/>
      <c r="M428" s="997"/>
      <c r="N428" s="997"/>
      <c r="O428" s="997"/>
      <c r="P428" s="997"/>
      <c r="Q428" s="997"/>
      <c r="R428" s="997"/>
      <c r="S428" s="997"/>
      <c r="T428" s="997"/>
      <c r="U428" s="997"/>
      <c r="V428" s="997"/>
      <c r="W428" s="997"/>
      <c r="X428" s="997"/>
      <c r="Y428" s="997"/>
      <c r="Z428" s="997"/>
      <c r="AA428" s="997"/>
      <c r="AB428" s="997"/>
    </row>
    <row r="429">
      <c r="A429" s="997"/>
      <c r="B429" s="1061"/>
      <c r="C429" s="1061"/>
      <c r="D429" s="1061"/>
      <c r="E429" s="1061"/>
      <c r="F429" s="1061"/>
      <c r="G429" s="1063"/>
      <c r="H429" s="1064"/>
      <c r="I429" s="1063"/>
      <c r="J429" s="1062"/>
      <c r="K429" s="997"/>
      <c r="L429" s="997"/>
      <c r="M429" s="997"/>
      <c r="N429" s="997"/>
      <c r="O429" s="997"/>
      <c r="P429" s="997"/>
      <c r="Q429" s="997"/>
      <c r="R429" s="997"/>
      <c r="S429" s="997"/>
      <c r="T429" s="997"/>
      <c r="U429" s="997"/>
      <c r="V429" s="997"/>
      <c r="W429" s="997"/>
      <c r="X429" s="997"/>
      <c r="Y429" s="997"/>
      <c r="Z429" s="997"/>
      <c r="AA429" s="997"/>
      <c r="AB429" s="997"/>
    </row>
    <row r="430">
      <c r="A430" s="997"/>
      <c r="B430" s="1061"/>
      <c r="C430" s="1061"/>
      <c r="D430" s="1061"/>
      <c r="E430" s="1061"/>
      <c r="F430" s="1065"/>
      <c r="G430" s="1071" t="s">
        <v>131</v>
      </c>
      <c r="H430" s="1072">
        <f>(1000-H428)</f>
        <v>956</v>
      </c>
      <c r="I430" s="1073">
        <f>(H428/1000)</f>
        <v>0.044</v>
      </c>
      <c r="J430" s="1062"/>
      <c r="K430" s="997"/>
      <c r="L430" s="997"/>
      <c r="M430" s="997"/>
      <c r="N430" s="997"/>
      <c r="O430" s="997"/>
      <c r="P430" s="997"/>
      <c r="Q430" s="997"/>
      <c r="R430" s="997"/>
      <c r="S430" s="997"/>
      <c r="T430" s="997"/>
      <c r="U430" s="997"/>
      <c r="V430" s="997"/>
      <c r="W430" s="997"/>
      <c r="X430" s="997"/>
      <c r="Y430" s="997"/>
      <c r="Z430" s="997"/>
      <c r="AA430" s="997"/>
      <c r="AB430" s="997"/>
    </row>
    <row r="431">
      <c r="A431" s="1049"/>
      <c r="B431" s="1049"/>
      <c r="C431" s="1049"/>
      <c r="D431" s="1049"/>
      <c r="E431" s="1049"/>
      <c r="F431" s="1049"/>
      <c r="G431" s="1049"/>
      <c r="H431" s="1049"/>
      <c r="I431" s="1049"/>
      <c r="J431" s="1074"/>
      <c r="K431" s="1049"/>
      <c r="L431" s="1049"/>
      <c r="M431" s="1049"/>
      <c r="N431" s="1049"/>
      <c r="O431" s="1049"/>
      <c r="P431" s="1049"/>
      <c r="Q431" s="1049"/>
      <c r="R431" s="1049"/>
      <c r="S431" s="1049"/>
      <c r="T431" s="1049"/>
      <c r="U431" s="1049"/>
      <c r="V431" s="1049"/>
      <c r="W431" s="1049"/>
      <c r="X431" s="1049"/>
      <c r="Y431" s="1049"/>
      <c r="Z431" s="1049"/>
      <c r="AA431" s="1049"/>
      <c r="AB431" s="1049"/>
    </row>
    <row r="432">
      <c r="A432" s="1188" t="s">
        <v>472</v>
      </c>
      <c r="B432" s="1003" t="s">
        <v>2</v>
      </c>
      <c r="C432" s="1183" t="s">
        <v>3</v>
      </c>
      <c r="D432" s="1183" t="s">
        <v>4</v>
      </c>
      <c r="E432" s="1183" t="s">
        <v>5</v>
      </c>
      <c r="F432" s="1183" t="s">
        <v>6</v>
      </c>
      <c r="G432" s="1183" t="s">
        <v>7</v>
      </c>
      <c r="H432" s="1003" t="s">
        <v>9</v>
      </c>
      <c r="I432" s="998"/>
      <c r="J432" s="1058"/>
      <c r="K432" s="1026"/>
      <c r="L432" s="998"/>
      <c r="M432" s="998"/>
      <c r="N432" s="1026"/>
      <c r="O432" s="998"/>
      <c r="P432" s="998"/>
      <c r="Q432" s="998"/>
      <c r="R432" s="998"/>
      <c r="S432" s="998"/>
      <c r="T432" s="998"/>
      <c r="U432" s="998"/>
      <c r="V432" s="998"/>
      <c r="W432" s="998"/>
      <c r="X432" s="998"/>
      <c r="Y432" s="998"/>
      <c r="Z432" s="998"/>
      <c r="AA432" s="998"/>
      <c r="AB432" s="998"/>
    </row>
    <row r="433">
      <c r="A433" s="1052"/>
      <c r="B433" s="1001">
        <f t="shared" ref="B433:G433" si="292">sum(B378,B419)</f>
        <v>195</v>
      </c>
      <c r="C433" s="1001">
        <f t="shared" si="292"/>
        <v>241</v>
      </c>
      <c r="D433" s="1001">
        <f t="shared" si="292"/>
        <v>230</v>
      </c>
      <c r="E433" s="1001">
        <f t="shared" si="292"/>
        <v>288</v>
      </c>
      <c r="F433" s="1001">
        <f t="shared" si="292"/>
        <v>251</v>
      </c>
      <c r="G433" s="1001">
        <f t="shared" si="292"/>
        <v>80</v>
      </c>
      <c r="H433" s="1053">
        <f>sum(B433:G433)</f>
        <v>1285</v>
      </c>
      <c r="I433" s="998"/>
      <c r="J433" s="1058"/>
      <c r="K433" s="1026"/>
      <c r="L433" s="998"/>
      <c r="M433" s="998"/>
      <c r="N433" s="998"/>
      <c r="O433" s="998"/>
      <c r="P433" s="998"/>
      <c r="Q433" s="998"/>
      <c r="R433" s="998"/>
      <c r="S433" s="998"/>
      <c r="T433" s="998"/>
      <c r="U433" s="998"/>
      <c r="V433" s="998"/>
      <c r="W433" s="998"/>
      <c r="X433" s="998"/>
      <c r="Y433" s="998"/>
      <c r="Z433" s="998"/>
      <c r="AA433" s="998"/>
      <c r="AB433" s="998"/>
    </row>
    <row r="434">
      <c r="A434" s="1049"/>
      <c r="B434" s="1049"/>
      <c r="C434" s="1049"/>
      <c r="D434" s="1049"/>
      <c r="E434" s="1049"/>
      <c r="F434" s="1049"/>
      <c r="G434" s="1049"/>
      <c r="H434" s="1049"/>
      <c r="I434" s="1049"/>
      <c r="J434" s="1074"/>
      <c r="K434" s="1049"/>
      <c r="L434" s="1049"/>
      <c r="M434" s="1049"/>
      <c r="N434" s="1049"/>
      <c r="O434" s="1049"/>
      <c r="P434" s="1049"/>
      <c r="Q434" s="1049"/>
      <c r="R434" s="1049"/>
      <c r="S434" s="1049"/>
      <c r="T434" s="1049"/>
      <c r="U434" s="1049"/>
      <c r="V434" s="1049"/>
      <c r="W434" s="1049"/>
      <c r="X434" s="1049"/>
      <c r="Y434" s="1049"/>
      <c r="Z434" s="1049"/>
      <c r="AA434" s="1049"/>
      <c r="AB434" s="1049"/>
    </row>
    <row r="435">
      <c r="A435" s="993" t="s">
        <v>458</v>
      </c>
      <c r="B435" s="994">
        <v>9.0</v>
      </c>
      <c r="C435" s="994">
        <v>10.0</v>
      </c>
      <c r="D435" s="994">
        <v>11.0</v>
      </c>
      <c r="E435" s="994">
        <v>12.0</v>
      </c>
      <c r="F435" s="994">
        <v>13.0</v>
      </c>
      <c r="G435" s="994">
        <v>14.0</v>
      </c>
      <c r="H435" s="995"/>
      <c r="I435" s="995"/>
      <c r="J435" s="996"/>
      <c r="K435" s="993" t="s">
        <v>458</v>
      </c>
      <c r="L435" s="995"/>
      <c r="M435" s="995"/>
      <c r="N435" s="995"/>
      <c r="O435" s="995"/>
      <c r="P435" s="995"/>
      <c r="Q435" s="997"/>
      <c r="R435" s="998"/>
      <c r="S435" s="998"/>
      <c r="T435" s="998"/>
      <c r="U435" s="998"/>
      <c r="V435" s="998"/>
      <c r="W435" s="998"/>
      <c r="X435" s="998"/>
      <c r="Y435" s="998"/>
      <c r="Z435" s="998"/>
      <c r="AA435" s="998"/>
      <c r="AB435" s="998"/>
    </row>
    <row r="436">
      <c r="A436" s="1075" t="s">
        <v>144</v>
      </c>
      <c r="B436" s="1076" t="s">
        <v>2</v>
      </c>
      <c r="C436" s="1076" t="s">
        <v>3</v>
      </c>
      <c r="D436" s="1076" t="s">
        <v>4</v>
      </c>
      <c r="E436" s="1076" t="s">
        <v>5</v>
      </c>
      <c r="F436" s="1076" t="s">
        <v>6</v>
      </c>
      <c r="G436" s="1076" t="s">
        <v>7</v>
      </c>
      <c r="H436" s="1077" t="s">
        <v>9</v>
      </c>
      <c r="I436" s="1076" t="s">
        <v>71</v>
      </c>
      <c r="J436" s="1078"/>
      <c r="K436" s="1075" t="s">
        <v>144</v>
      </c>
      <c r="L436" s="1075" t="s">
        <v>72</v>
      </c>
      <c r="M436" s="1075" t="s">
        <v>13</v>
      </c>
      <c r="N436" s="1079" t="s">
        <v>73</v>
      </c>
      <c r="O436" s="1079" t="s">
        <v>133</v>
      </c>
      <c r="P436" s="1079" t="s">
        <v>74</v>
      </c>
      <c r="Q436" s="997"/>
      <c r="R436" s="997"/>
      <c r="S436" s="997"/>
      <c r="T436" s="997"/>
      <c r="U436" s="997"/>
      <c r="V436" s="997"/>
      <c r="W436" s="997"/>
      <c r="X436" s="997"/>
      <c r="Y436" s="997"/>
      <c r="Z436" s="997"/>
      <c r="AA436" s="997"/>
      <c r="AB436" s="997"/>
    </row>
    <row r="437">
      <c r="A437" s="1189" t="s">
        <v>473</v>
      </c>
      <c r="B437" s="1081">
        <f t="shared" ref="B437:G437" si="293"> SUM(B438:B457)</f>
        <v>0</v>
      </c>
      <c r="C437" s="1081">
        <f t="shared" si="293"/>
        <v>0</v>
      </c>
      <c r="D437" s="1081">
        <f t="shared" si="293"/>
        <v>0</v>
      </c>
      <c r="E437" s="1081">
        <f t="shared" si="293"/>
        <v>6</v>
      </c>
      <c r="F437" s="1081">
        <f t="shared" si="293"/>
        <v>3</v>
      </c>
      <c r="G437" s="1081">
        <f t="shared" si="293"/>
        <v>0</v>
      </c>
      <c r="H437" s="1082"/>
      <c r="I437" s="1083"/>
      <c r="J437" s="1078"/>
      <c r="K437" s="1080" t="s">
        <v>1</v>
      </c>
      <c r="L437" s="1084"/>
      <c r="M437" s="1084"/>
      <c r="N437" s="1084"/>
      <c r="O437" s="1084"/>
      <c r="P437" s="1084"/>
      <c r="Q437" s="997"/>
      <c r="R437" s="997"/>
      <c r="S437" s="997"/>
      <c r="T437" s="997"/>
      <c r="U437" s="997"/>
      <c r="V437" s="997"/>
      <c r="W437" s="997"/>
      <c r="X437" s="997"/>
      <c r="Y437" s="997"/>
      <c r="Z437" s="997"/>
      <c r="AA437" s="997"/>
      <c r="AB437" s="997"/>
    </row>
    <row r="438">
      <c r="A438" s="1190" t="s">
        <v>474</v>
      </c>
      <c r="B438" s="1086">
        <v>0.0</v>
      </c>
      <c r="C438" s="1086">
        <v>0.0</v>
      </c>
      <c r="D438" s="1086">
        <v>0.0</v>
      </c>
      <c r="E438" s="1086">
        <v>6.0</v>
      </c>
      <c r="F438" s="1086">
        <v>3.0</v>
      </c>
      <c r="G438" s="1086"/>
      <c r="H438" s="1087">
        <f t="shared" ref="H438:H457" si="294">SUM(B438:G438)</f>
        <v>9</v>
      </c>
      <c r="I438" s="1088">
        <f>(H438/40)</f>
        <v>0.225</v>
      </c>
      <c r="J438" s="1037"/>
      <c r="K438" s="1190" t="s">
        <v>474</v>
      </c>
      <c r="L438" s="1089">
        <v>15.0</v>
      </c>
      <c r="M438" s="1090">
        <f t="shared" ref="M438:M457" si="295">(L438-H438)</f>
        <v>6</v>
      </c>
      <c r="N438" s="1091">
        <v>30.0</v>
      </c>
      <c r="O438" s="1090">
        <f t="shared" ref="O438:O457" si="296">sum(M438,N438)</f>
        <v>36</v>
      </c>
      <c r="P438" s="1089"/>
      <c r="Q438" s="997"/>
      <c r="R438" s="997"/>
      <c r="S438" s="997"/>
      <c r="T438" s="997"/>
      <c r="U438" s="997"/>
      <c r="V438" s="997"/>
      <c r="W438" s="997"/>
      <c r="X438" s="997"/>
      <c r="Y438" s="997"/>
      <c r="Z438" s="997"/>
      <c r="AA438" s="997"/>
      <c r="AB438" s="997"/>
    </row>
    <row r="439">
      <c r="A439" s="1092" t="s">
        <v>121</v>
      </c>
      <c r="B439" s="1093">
        <v>0.0</v>
      </c>
      <c r="C439" s="1093">
        <v>0.0</v>
      </c>
      <c r="D439" s="1093">
        <v>0.0</v>
      </c>
      <c r="E439" s="1093">
        <v>0.0</v>
      </c>
      <c r="F439" s="1093">
        <v>0.0</v>
      </c>
      <c r="G439" s="1093"/>
      <c r="H439" s="1094">
        <f t="shared" si="294"/>
        <v>0</v>
      </c>
      <c r="I439" s="1095"/>
      <c r="J439" s="1037"/>
      <c r="K439" s="1092" t="s">
        <v>121</v>
      </c>
      <c r="L439" s="1014">
        <v>0.0</v>
      </c>
      <c r="M439" s="1019">
        <f t="shared" si="295"/>
        <v>0</v>
      </c>
      <c r="N439" s="1015">
        <v>0.0</v>
      </c>
      <c r="O439" s="1019">
        <f t="shared" si="296"/>
        <v>0</v>
      </c>
      <c r="P439" s="1019"/>
      <c r="Q439" s="997"/>
      <c r="R439" s="997"/>
      <c r="S439" s="997"/>
      <c r="T439" s="997"/>
      <c r="U439" s="997"/>
      <c r="V439" s="997"/>
      <c r="W439" s="997"/>
      <c r="X439" s="997"/>
      <c r="Y439" s="997"/>
      <c r="Z439" s="997"/>
      <c r="AA439" s="997"/>
      <c r="AB439" s="997"/>
    </row>
    <row r="440">
      <c r="A440" s="1190" t="s">
        <v>475</v>
      </c>
      <c r="B440" s="1086">
        <v>0.0</v>
      </c>
      <c r="C440" s="1086">
        <v>0.0</v>
      </c>
      <c r="D440" s="1086">
        <v>0.0</v>
      </c>
      <c r="E440" s="1086">
        <v>0.0</v>
      </c>
      <c r="F440" s="1086">
        <v>0.0</v>
      </c>
      <c r="G440" s="1086"/>
      <c r="H440" s="1087">
        <f t="shared" si="294"/>
        <v>0</v>
      </c>
      <c r="I440" s="1088">
        <f>(H440/40)</f>
        <v>0</v>
      </c>
      <c r="J440" s="1035"/>
      <c r="K440" s="1190" t="s">
        <v>476</v>
      </c>
      <c r="L440" s="1089">
        <v>0.0</v>
      </c>
      <c r="M440" s="1090">
        <f t="shared" si="295"/>
        <v>0</v>
      </c>
      <c r="N440" s="1091">
        <v>15.0</v>
      </c>
      <c r="O440" s="1090">
        <f t="shared" si="296"/>
        <v>15</v>
      </c>
      <c r="P440" s="1089"/>
      <c r="Q440" s="997"/>
      <c r="R440" s="997"/>
      <c r="S440" s="997"/>
      <c r="T440" s="997"/>
      <c r="U440" s="997"/>
      <c r="V440" s="997"/>
      <c r="W440" s="997"/>
      <c r="X440" s="997"/>
      <c r="Y440" s="997"/>
      <c r="Z440" s="997"/>
      <c r="AA440" s="997"/>
      <c r="AB440" s="997"/>
    </row>
    <row r="441">
      <c r="A441" s="1092" t="s">
        <v>121</v>
      </c>
      <c r="B441" s="1093">
        <v>0.0</v>
      </c>
      <c r="C441" s="1093">
        <v>0.0</v>
      </c>
      <c r="D441" s="1093">
        <v>0.0</v>
      </c>
      <c r="E441" s="1093">
        <v>0.0</v>
      </c>
      <c r="F441" s="1015">
        <v>0.0</v>
      </c>
      <c r="G441" s="1015"/>
      <c r="H441" s="1094">
        <f t="shared" si="294"/>
        <v>0</v>
      </c>
      <c r="I441" s="1095"/>
      <c r="J441" s="1035"/>
      <c r="K441" s="1092" t="s">
        <v>121</v>
      </c>
      <c r="L441" s="1014">
        <v>0.0</v>
      </c>
      <c r="M441" s="1019">
        <f t="shared" si="295"/>
        <v>0</v>
      </c>
      <c r="N441" s="1015">
        <v>0.0</v>
      </c>
      <c r="O441" s="1019">
        <f t="shared" si="296"/>
        <v>0</v>
      </c>
      <c r="P441" s="1019"/>
      <c r="Q441" s="997"/>
      <c r="R441" s="997"/>
      <c r="S441" s="997"/>
      <c r="T441" s="997"/>
      <c r="U441" s="997"/>
      <c r="V441" s="997"/>
      <c r="W441" s="997"/>
      <c r="X441" s="997"/>
      <c r="Y441" s="997"/>
      <c r="Z441" s="997"/>
      <c r="AA441" s="997"/>
      <c r="AB441" s="997"/>
    </row>
    <row r="442">
      <c r="A442" s="1190" t="s">
        <v>274</v>
      </c>
      <c r="B442" s="1086">
        <v>0.0</v>
      </c>
      <c r="C442" s="1086">
        <v>0.0</v>
      </c>
      <c r="D442" s="1086">
        <v>0.0</v>
      </c>
      <c r="E442" s="1086">
        <v>0.0</v>
      </c>
      <c r="F442" s="1097">
        <v>0.0</v>
      </c>
      <c r="G442" s="1097"/>
      <c r="H442" s="1087">
        <f t="shared" si="294"/>
        <v>0</v>
      </c>
      <c r="I442" s="1088">
        <f>(H442/40)</f>
        <v>0</v>
      </c>
      <c r="J442" s="1037"/>
      <c r="K442" s="1190" t="s">
        <v>274</v>
      </c>
      <c r="L442" s="1089">
        <v>0.0</v>
      </c>
      <c r="M442" s="1090">
        <f t="shared" si="295"/>
        <v>0</v>
      </c>
      <c r="N442" s="1091">
        <v>15.0</v>
      </c>
      <c r="O442" s="1090">
        <f t="shared" si="296"/>
        <v>15</v>
      </c>
      <c r="P442" s="1089"/>
      <c r="Q442" s="997"/>
      <c r="R442" s="997"/>
      <c r="S442" s="997"/>
      <c r="T442" s="997"/>
      <c r="U442" s="997"/>
      <c r="V442" s="997"/>
      <c r="W442" s="997"/>
      <c r="X442" s="997"/>
      <c r="Y442" s="997"/>
      <c r="Z442" s="997"/>
      <c r="AA442" s="997"/>
      <c r="AB442" s="997"/>
    </row>
    <row r="443">
      <c r="A443" s="1092" t="s">
        <v>121</v>
      </c>
      <c r="B443" s="1093">
        <v>0.0</v>
      </c>
      <c r="C443" s="1093">
        <v>0.0</v>
      </c>
      <c r="D443" s="1093">
        <v>0.0</v>
      </c>
      <c r="E443" s="1093">
        <v>0.0</v>
      </c>
      <c r="F443" s="1015">
        <v>0.0</v>
      </c>
      <c r="G443" s="1015"/>
      <c r="H443" s="1094">
        <f t="shared" si="294"/>
        <v>0</v>
      </c>
      <c r="I443" s="1095"/>
      <c r="J443" s="1037"/>
      <c r="K443" s="1092" t="s">
        <v>121</v>
      </c>
      <c r="L443" s="1014">
        <v>0.0</v>
      </c>
      <c r="M443" s="1019">
        <f t="shared" si="295"/>
        <v>0</v>
      </c>
      <c r="N443" s="1015">
        <v>0.0</v>
      </c>
      <c r="O443" s="1019">
        <f t="shared" si="296"/>
        <v>0</v>
      </c>
      <c r="P443" s="1019"/>
      <c r="Q443" s="997"/>
      <c r="R443" s="997"/>
      <c r="S443" s="997"/>
      <c r="T443" s="997"/>
      <c r="U443" s="997"/>
      <c r="V443" s="997"/>
      <c r="W443" s="997"/>
      <c r="X443" s="997"/>
      <c r="Y443" s="997"/>
      <c r="Z443" s="997"/>
      <c r="AA443" s="997"/>
      <c r="AB443" s="997"/>
    </row>
    <row r="444">
      <c r="A444" s="1190" t="s">
        <v>477</v>
      </c>
      <c r="B444" s="1086">
        <v>0.0</v>
      </c>
      <c r="C444" s="1086">
        <v>0.0</v>
      </c>
      <c r="D444" s="1086">
        <v>0.0</v>
      </c>
      <c r="E444" s="1086">
        <v>0.0</v>
      </c>
      <c r="F444" s="1086">
        <v>0.0</v>
      </c>
      <c r="G444" s="1086"/>
      <c r="H444" s="1087">
        <f t="shared" si="294"/>
        <v>0</v>
      </c>
      <c r="I444" s="1088">
        <f>(H444/40)</f>
        <v>0</v>
      </c>
      <c r="J444" s="1035"/>
      <c r="K444" s="1096" t="s">
        <v>477</v>
      </c>
      <c r="L444" s="1089">
        <v>0.0</v>
      </c>
      <c r="M444" s="1090">
        <f t="shared" si="295"/>
        <v>0</v>
      </c>
      <c r="N444" s="1091"/>
      <c r="O444" s="1090">
        <f t="shared" si="296"/>
        <v>0</v>
      </c>
      <c r="P444" s="1090"/>
      <c r="Q444" s="997"/>
      <c r="R444" s="997"/>
      <c r="S444" s="997"/>
      <c r="T444" s="997"/>
      <c r="U444" s="997"/>
      <c r="V444" s="997"/>
      <c r="W444" s="997"/>
      <c r="X444" s="997"/>
      <c r="Y444" s="997"/>
      <c r="Z444" s="997"/>
      <c r="AA444" s="997"/>
      <c r="AB444" s="997"/>
    </row>
    <row r="445">
      <c r="A445" s="1092" t="s">
        <v>121</v>
      </c>
      <c r="B445" s="1093">
        <v>0.0</v>
      </c>
      <c r="C445" s="1093">
        <v>0.0</v>
      </c>
      <c r="D445" s="1093">
        <v>0.0</v>
      </c>
      <c r="E445" s="1093">
        <v>0.0</v>
      </c>
      <c r="F445" s="1093">
        <v>0.0</v>
      </c>
      <c r="G445" s="1093"/>
      <c r="H445" s="1094">
        <f t="shared" si="294"/>
        <v>0</v>
      </c>
      <c r="I445" s="1095"/>
      <c r="J445" s="1035"/>
      <c r="K445" s="1092" t="s">
        <v>121</v>
      </c>
      <c r="L445" s="1014">
        <v>0.0</v>
      </c>
      <c r="M445" s="1019">
        <f t="shared" si="295"/>
        <v>0</v>
      </c>
      <c r="N445" s="1015"/>
      <c r="O445" s="1019">
        <f t="shared" si="296"/>
        <v>0</v>
      </c>
      <c r="P445" s="1019"/>
      <c r="Q445" s="997"/>
      <c r="R445" s="997"/>
      <c r="S445" s="997"/>
      <c r="T445" s="997"/>
      <c r="U445" s="997"/>
      <c r="V445" s="997"/>
      <c r="W445" s="997"/>
      <c r="X445" s="997"/>
      <c r="Y445" s="997"/>
      <c r="Z445" s="997"/>
      <c r="AA445" s="997"/>
      <c r="AB445" s="997"/>
    </row>
    <row r="446">
      <c r="A446" s="1190" t="s">
        <v>478</v>
      </c>
      <c r="B446" s="1086">
        <v>0.0</v>
      </c>
      <c r="C446" s="1086">
        <v>0.0</v>
      </c>
      <c r="D446" s="1086">
        <v>0.0</v>
      </c>
      <c r="E446" s="1086">
        <v>0.0</v>
      </c>
      <c r="F446" s="1097">
        <v>0.0</v>
      </c>
      <c r="G446" s="1097"/>
      <c r="H446" s="1087">
        <f t="shared" si="294"/>
        <v>0</v>
      </c>
      <c r="I446" s="1088">
        <f>(H446/40)</f>
        <v>0</v>
      </c>
      <c r="J446" s="1035"/>
      <c r="K446" s="1190" t="s">
        <v>478</v>
      </c>
      <c r="L446" s="1089">
        <v>0.0</v>
      </c>
      <c r="M446" s="1090">
        <f t="shared" si="295"/>
        <v>0</v>
      </c>
      <c r="N446" s="1091"/>
      <c r="O446" s="1090">
        <f t="shared" si="296"/>
        <v>0</v>
      </c>
      <c r="P446" s="1089"/>
      <c r="Q446" s="997"/>
      <c r="R446" s="997"/>
      <c r="S446" s="997"/>
      <c r="T446" s="997"/>
      <c r="U446" s="997"/>
      <c r="V446" s="997"/>
      <c r="W446" s="997"/>
      <c r="X446" s="997"/>
      <c r="Y446" s="997"/>
      <c r="Z446" s="997"/>
      <c r="AA446" s="997"/>
      <c r="AB446" s="997"/>
    </row>
    <row r="447">
      <c r="A447" s="1092" t="s">
        <v>121</v>
      </c>
      <c r="B447" s="1093">
        <v>0.0</v>
      </c>
      <c r="C447" s="1093">
        <v>0.0</v>
      </c>
      <c r="D447" s="1093">
        <v>0.0</v>
      </c>
      <c r="E447" s="1093">
        <v>0.0</v>
      </c>
      <c r="F447" s="1015">
        <v>0.0</v>
      </c>
      <c r="G447" s="1015"/>
      <c r="H447" s="1094">
        <f t="shared" si="294"/>
        <v>0</v>
      </c>
      <c r="I447" s="1095"/>
      <c r="J447" s="1035"/>
      <c r="K447" s="1092" t="s">
        <v>121</v>
      </c>
      <c r="L447" s="1014">
        <v>0.0</v>
      </c>
      <c r="M447" s="1019">
        <f t="shared" si="295"/>
        <v>0</v>
      </c>
      <c r="N447" s="1015"/>
      <c r="O447" s="1019">
        <f t="shared" si="296"/>
        <v>0</v>
      </c>
      <c r="P447" s="1019"/>
      <c r="Q447" s="997"/>
      <c r="R447" s="997"/>
      <c r="S447" s="997"/>
      <c r="T447" s="997"/>
      <c r="U447" s="997"/>
      <c r="V447" s="997"/>
      <c r="W447" s="997"/>
      <c r="X447" s="997"/>
      <c r="Y447" s="997"/>
      <c r="Z447" s="997"/>
      <c r="AA447" s="997"/>
      <c r="AB447" s="997"/>
    </row>
    <row r="448">
      <c r="A448" s="1085"/>
      <c r="B448" s="1086">
        <v>0.0</v>
      </c>
      <c r="C448" s="1086">
        <v>0.0</v>
      </c>
      <c r="D448" s="1086">
        <v>0.0</v>
      </c>
      <c r="E448" s="1086">
        <v>0.0</v>
      </c>
      <c r="F448" s="1091">
        <v>0.0</v>
      </c>
      <c r="G448" s="1091"/>
      <c r="H448" s="1087">
        <f t="shared" si="294"/>
        <v>0</v>
      </c>
      <c r="I448" s="1088">
        <f>(H448/40)</f>
        <v>0</v>
      </c>
      <c r="J448" s="1037"/>
      <c r="K448" s="1085"/>
      <c r="L448" s="1089">
        <v>0.0</v>
      </c>
      <c r="M448" s="1090">
        <f t="shared" si="295"/>
        <v>0</v>
      </c>
      <c r="N448" s="1091"/>
      <c r="O448" s="1090">
        <f t="shared" si="296"/>
        <v>0</v>
      </c>
      <c r="P448" s="1089"/>
      <c r="Q448" s="997"/>
      <c r="R448" s="997"/>
      <c r="S448" s="997"/>
      <c r="T448" s="997"/>
      <c r="U448" s="997"/>
      <c r="V448" s="997"/>
      <c r="W448" s="997"/>
      <c r="X448" s="997"/>
      <c r="Y448" s="997"/>
      <c r="Z448" s="997"/>
      <c r="AA448" s="997"/>
      <c r="AB448" s="997"/>
    </row>
    <row r="449">
      <c r="A449" s="1092" t="s">
        <v>121</v>
      </c>
      <c r="B449" s="1093">
        <v>0.0</v>
      </c>
      <c r="C449" s="1093">
        <v>0.0</v>
      </c>
      <c r="D449" s="1093">
        <v>0.0</v>
      </c>
      <c r="E449" s="1093">
        <v>0.0</v>
      </c>
      <c r="F449" s="1015">
        <v>0.0</v>
      </c>
      <c r="G449" s="1015"/>
      <c r="H449" s="1094">
        <f t="shared" si="294"/>
        <v>0</v>
      </c>
      <c r="I449" s="1095"/>
      <c r="J449" s="1037"/>
      <c r="K449" s="1092" t="s">
        <v>121</v>
      </c>
      <c r="L449" s="1014">
        <v>0.0</v>
      </c>
      <c r="M449" s="1019">
        <f t="shared" si="295"/>
        <v>0</v>
      </c>
      <c r="N449" s="1015"/>
      <c r="O449" s="1019">
        <f t="shared" si="296"/>
        <v>0</v>
      </c>
      <c r="P449" s="1019"/>
      <c r="Q449" s="997"/>
      <c r="R449" s="997"/>
      <c r="S449" s="997"/>
      <c r="T449" s="997"/>
      <c r="U449" s="997"/>
      <c r="V449" s="997"/>
      <c r="W449" s="997"/>
      <c r="X449" s="997"/>
      <c r="Y449" s="997"/>
      <c r="Z449" s="997"/>
      <c r="AA449" s="997"/>
      <c r="AB449" s="997"/>
    </row>
    <row r="450">
      <c r="A450" s="1085"/>
      <c r="B450" s="1086">
        <v>0.0</v>
      </c>
      <c r="C450" s="1086">
        <v>0.0</v>
      </c>
      <c r="D450" s="1086">
        <v>0.0</v>
      </c>
      <c r="E450" s="1086">
        <v>0.0</v>
      </c>
      <c r="F450" s="1097">
        <v>0.0</v>
      </c>
      <c r="G450" s="1097"/>
      <c r="H450" s="1087">
        <f t="shared" si="294"/>
        <v>0</v>
      </c>
      <c r="I450" s="1088">
        <f>(H450/40)</f>
        <v>0</v>
      </c>
      <c r="J450" s="1035"/>
      <c r="K450" s="1085"/>
      <c r="L450" s="1089">
        <v>0.0</v>
      </c>
      <c r="M450" s="1090">
        <f t="shared" si="295"/>
        <v>0</v>
      </c>
      <c r="N450" s="1091"/>
      <c r="O450" s="1090">
        <f t="shared" si="296"/>
        <v>0</v>
      </c>
      <c r="P450" s="1089"/>
      <c r="Q450" s="997"/>
      <c r="R450" s="997"/>
      <c r="S450" s="997"/>
      <c r="T450" s="997"/>
      <c r="U450" s="997"/>
      <c r="V450" s="997"/>
      <c r="W450" s="997"/>
      <c r="X450" s="997"/>
      <c r="Y450" s="997"/>
      <c r="Z450" s="997"/>
      <c r="AA450" s="997"/>
      <c r="AB450" s="997"/>
    </row>
    <row r="451">
      <c r="A451" s="1092" t="s">
        <v>121</v>
      </c>
      <c r="B451" s="1093">
        <v>0.0</v>
      </c>
      <c r="C451" s="1093">
        <v>0.0</v>
      </c>
      <c r="D451" s="1093">
        <v>0.0</v>
      </c>
      <c r="E451" s="1093">
        <v>0.0</v>
      </c>
      <c r="F451" s="1093">
        <v>0.0</v>
      </c>
      <c r="G451" s="1093"/>
      <c r="H451" s="1094">
        <f t="shared" si="294"/>
        <v>0</v>
      </c>
      <c r="I451" s="1095"/>
      <c r="J451" s="1035"/>
      <c r="K451" s="1092" t="s">
        <v>121</v>
      </c>
      <c r="L451" s="1014">
        <v>0.0</v>
      </c>
      <c r="M451" s="1019">
        <f t="shared" si="295"/>
        <v>0</v>
      </c>
      <c r="N451" s="1015"/>
      <c r="O451" s="1019">
        <f t="shared" si="296"/>
        <v>0</v>
      </c>
      <c r="P451" s="1019"/>
      <c r="Q451" s="997"/>
      <c r="R451" s="997"/>
      <c r="S451" s="997"/>
      <c r="T451" s="997"/>
      <c r="U451" s="997"/>
      <c r="V451" s="997"/>
      <c r="W451" s="997"/>
      <c r="X451" s="997"/>
      <c r="Y451" s="997"/>
      <c r="Z451" s="997"/>
      <c r="AA451" s="997"/>
      <c r="AB451" s="997"/>
    </row>
    <row r="452">
      <c r="A452" s="1190" t="s">
        <v>479</v>
      </c>
      <c r="B452" s="1086">
        <v>0.0</v>
      </c>
      <c r="C452" s="1086">
        <v>0.0</v>
      </c>
      <c r="D452" s="1086">
        <v>0.0</v>
      </c>
      <c r="E452" s="1086">
        <v>0.0</v>
      </c>
      <c r="F452" s="1097">
        <v>0.0</v>
      </c>
      <c r="G452" s="1097"/>
      <c r="H452" s="1087">
        <f t="shared" si="294"/>
        <v>0</v>
      </c>
      <c r="I452" s="1088">
        <f>(H452/40)</f>
        <v>0</v>
      </c>
      <c r="J452" s="1035"/>
      <c r="K452" s="1191" t="s">
        <v>479</v>
      </c>
      <c r="L452" s="1089">
        <v>0.0</v>
      </c>
      <c r="M452" s="1090">
        <f t="shared" si="295"/>
        <v>0</v>
      </c>
      <c r="N452" s="1091"/>
      <c r="O452" s="1090">
        <f t="shared" si="296"/>
        <v>0</v>
      </c>
      <c r="P452" s="1089"/>
      <c r="Q452" s="997"/>
      <c r="R452" s="997"/>
      <c r="S452" s="997"/>
      <c r="T452" s="997"/>
      <c r="U452" s="997"/>
      <c r="V452" s="997"/>
      <c r="W452" s="997"/>
      <c r="X452" s="997"/>
      <c r="Y452" s="997"/>
      <c r="Z452" s="997"/>
      <c r="AA452" s="997"/>
      <c r="AB452" s="997"/>
    </row>
    <row r="453">
      <c r="A453" s="1192" t="s">
        <v>480</v>
      </c>
      <c r="B453" s="1093">
        <v>0.0</v>
      </c>
      <c r="C453" s="1093">
        <v>0.0</v>
      </c>
      <c r="D453" s="1093">
        <v>0.0</v>
      </c>
      <c r="E453" s="1093">
        <v>0.0</v>
      </c>
      <c r="F453" s="1015">
        <v>0.0</v>
      </c>
      <c r="G453" s="1015"/>
      <c r="H453" s="1094">
        <f t="shared" si="294"/>
        <v>0</v>
      </c>
      <c r="I453" s="1095"/>
      <c r="J453" s="1035"/>
      <c r="K453" s="1192" t="s">
        <v>480</v>
      </c>
      <c r="L453" s="1014">
        <v>0.0</v>
      </c>
      <c r="M453" s="1019">
        <f t="shared" si="295"/>
        <v>0</v>
      </c>
      <c r="N453" s="1015"/>
      <c r="O453" s="1019">
        <f t="shared" si="296"/>
        <v>0</v>
      </c>
      <c r="P453" s="1019"/>
      <c r="Q453" s="997"/>
      <c r="R453" s="997"/>
      <c r="S453" s="997"/>
      <c r="T453" s="997"/>
      <c r="U453" s="997"/>
      <c r="V453" s="997"/>
      <c r="W453" s="997"/>
      <c r="X453" s="997"/>
      <c r="Y453" s="997"/>
      <c r="Z453" s="997"/>
      <c r="AA453" s="997"/>
      <c r="AB453" s="997"/>
    </row>
    <row r="454">
      <c r="A454" s="1096"/>
      <c r="B454" s="1086">
        <v>0.0</v>
      </c>
      <c r="C454" s="1086">
        <v>0.0</v>
      </c>
      <c r="D454" s="1086">
        <v>0.0</v>
      </c>
      <c r="E454" s="1086">
        <v>0.0</v>
      </c>
      <c r="F454" s="1091">
        <v>0.0</v>
      </c>
      <c r="G454" s="1091"/>
      <c r="H454" s="1087">
        <f t="shared" si="294"/>
        <v>0</v>
      </c>
      <c r="I454" s="1088">
        <f>(H454/40)</f>
        <v>0</v>
      </c>
      <c r="J454" s="1037"/>
      <c r="K454" s="1096"/>
      <c r="L454" s="1089">
        <v>0.0</v>
      </c>
      <c r="M454" s="1090">
        <f t="shared" si="295"/>
        <v>0</v>
      </c>
      <c r="N454" s="1091"/>
      <c r="O454" s="1090">
        <f t="shared" si="296"/>
        <v>0</v>
      </c>
      <c r="P454" s="1089"/>
      <c r="Q454" s="997"/>
      <c r="R454" s="997"/>
      <c r="S454" s="997"/>
      <c r="T454" s="997"/>
      <c r="U454" s="997"/>
      <c r="V454" s="997"/>
      <c r="W454" s="997"/>
      <c r="X454" s="997"/>
      <c r="Y454" s="997"/>
      <c r="Z454" s="997"/>
      <c r="AA454" s="997"/>
      <c r="AB454" s="997"/>
    </row>
    <row r="455">
      <c r="A455" s="1092" t="s">
        <v>121</v>
      </c>
      <c r="B455" s="1093">
        <v>0.0</v>
      </c>
      <c r="C455" s="1093">
        <v>0.0</v>
      </c>
      <c r="D455" s="1093">
        <v>0.0</v>
      </c>
      <c r="E455" s="1093">
        <v>0.0</v>
      </c>
      <c r="F455" s="1015">
        <v>0.0</v>
      </c>
      <c r="G455" s="1015"/>
      <c r="H455" s="1094">
        <f t="shared" si="294"/>
        <v>0</v>
      </c>
      <c r="I455" s="1095"/>
      <c r="J455" s="1037"/>
      <c r="K455" s="1092" t="s">
        <v>121</v>
      </c>
      <c r="L455" s="1014">
        <v>0.0</v>
      </c>
      <c r="M455" s="1019">
        <f t="shared" si="295"/>
        <v>0</v>
      </c>
      <c r="N455" s="1015"/>
      <c r="O455" s="1019">
        <f t="shared" si="296"/>
        <v>0</v>
      </c>
      <c r="P455" s="1019"/>
      <c r="Q455" s="997"/>
      <c r="R455" s="997"/>
      <c r="S455" s="997"/>
      <c r="T455" s="997"/>
      <c r="U455" s="997"/>
      <c r="V455" s="997"/>
      <c r="W455" s="997"/>
      <c r="X455" s="997"/>
      <c r="Y455" s="997"/>
      <c r="Z455" s="997"/>
      <c r="AA455" s="997"/>
      <c r="AB455" s="997"/>
    </row>
    <row r="456">
      <c r="A456" s="1096"/>
      <c r="B456" s="1086">
        <v>0.0</v>
      </c>
      <c r="C456" s="1086">
        <v>0.0</v>
      </c>
      <c r="D456" s="1086">
        <v>0.0</v>
      </c>
      <c r="E456" s="1086">
        <v>0.0</v>
      </c>
      <c r="F456" s="1091">
        <v>0.0</v>
      </c>
      <c r="G456" s="1091"/>
      <c r="H456" s="1087">
        <f t="shared" si="294"/>
        <v>0</v>
      </c>
      <c r="I456" s="1088">
        <f>(H456/40)</f>
        <v>0</v>
      </c>
      <c r="J456" s="1037"/>
      <c r="K456" s="1096"/>
      <c r="L456" s="1089">
        <v>0.0</v>
      </c>
      <c r="M456" s="1090">
        <f t="shared" si="295"/>
        <v>0</v>
      </c>
      <c r="N456" s="1091"/>
      <c r="O456" s="1090">
        <f t="shared" si="296"/>
        <v>0</v>
      </c>
      <c r="P456" s="1089"/>
      <c r="Q456" s="997"/>
      <c r="R456" s="997"/>
      <c r="S456" s="997"/>
      <c r="T456" s="997"/>
      <c r="U456" s="997"/>
      <c r="V456" s="997"/>
      <c r="W456" s="997"/>
      <c r="X456" s="997"/>
      <c r="Y456" s="997"/>
      <c r="Z456" s="997"/>
      <c r="AA456" s="997"/>
      <c r="AB456" s="997"/>
    </row>
    <row r="457">
      <c r="A457" s="1092" t="s">
        <v>121</v>
      </c>
      <c r="B457" s="1093">
        <v>0.0</v>
      </c>
      <c r="C457" s="1093">
        <v>0.0</v>
      </c>
      <c r="D457" s="1093">
        <v>0.0</v>
      </c>
      <c r="E457" s="1093">
        <v>0.0</v>
      </c>
      <c r="F457" s="1015">
        <v>0.0</v>
      </c>
      <c r="G457" s="1015"/>
      <c r="H457" s="1094">
        <f t="shared" si="294"/>
        <v>0</v>
      </c>
      <c r="I457" s="1095"/>
      <c r="J457" s="1037"/>
      <c r="K457" s="1092" t="s">
        <v>121</v>
      </c>
      <c r="L457" s="1014">
        <v>0.0</v>
      </c>
      <c r="M457" s="1019">
        <f t="shared" si="295"/>
        <v>0</v>
      </c>
      <c r="N457" s="1015"/>
      <c r="O457" s="1019">
        <f t="shared" si="296"/>
        <v>0</v>
      </c>
      <c r="P457" s="1019"/>
      <c r="Q457" s="997"/>
      <c r="R457" s="997"/>
      <c r="S457" s="997"/>
      <c r="T457" s="997"/>
      <c r="U457" s="997"/>
      <c r="V457" s="997"/>
      <c r="W457" s="997"/>
      <c r="X457" s="997"/>
      <c r="Y457" s="997"/>
      <c r="Z457" s="997"/>
      <c r="AA457" s="997"/>
      <c r="AB457" s="997"/>
    </row>
    <row r="458">
      <c r="A458" s="1099" t="s">
        <v>451</v>
      </c>
      <c r="B458" s="1081">
        <f t="shared" ref="B458:G458" si="297"> sum(B459:B460)</f>
        <v>0</v>
      </c>
      <c r="C458" s="1081">
        <f t="shared" si="297"/>
        <v>0</v>
      </c>
      <c r="D458" s="1081">
        <f t="shared" si="297"/>
        <v>0</v>
      </c>
      <c r="E458" s="1081">
        <f t="shared" si="297"/>
        <v>0</v>
      </c>
      <c r="F458" s="1081">
        <f t="shared" si="297"/>
        <v>2</v>
      </c>
      <c r="G458" s="1081">
        <f t="shared" si="297"/>
        <v>1</v>
      </c>
      <c r="H458" s="1081"/>
      <c r="I458" s="1100"/>
      <c r="J458" s="1078"/>
      <c r="K458" s="1099" t="s">
        <v>451</v>
      </c>
      <c r="L458" s="1102"/>
      <c r="M458" s="1102"/>
      <c r="N458" s="1102"/>
      <c r="O458" s="1102"/>
      <c r="P458" s="1102"/>
      <c r="Q458" s="997"/>
      <c r="R458" s="997"/>
      <c r="S458" s="997"/>
      <c r="T458" s="997"/>
      <c r="U458" s="997"/>
      <c r="V458" s="997"/>
      <c r="W458" s="997"/>
      <c r="X458" s="997"/>
      <c r="Y458" s="997"/>
      <c r="Z458" s="997"/>
      <c r="AA458" s="997"/>
      <c r="AB458" s="997"/>
    </row>
    <row r="459">
      <c r="A459" s="1096" t="s">
        <v>252</v>
      </c>
      <c r="B459" s="1086"/>
      <c r="C459" s="1086"/>
      <c r="D459" s="1086"/>
      <c r="E459" s="1086"/>
      <c r="F459" s="1086">
        <v>2.0</v>
      </c>
      <c r="G459" s="1086">
        <v>1.0</v>
      </c>
      <c r="H459" s="1087">
        <f t="shared" ref="H459:H460" si="298">SUM(B459:G459)</f>
        <v>3</v>
      </c>
      <c r="I459" s="1103">
        <f>(H459/1500)</f>
        <v>0.002</v>
      </c>
      <c r="J459" s="1035"/>
      <c r="K459" s="1096" t="s">
        <v>252</v>
      </c>
      <c r="L459" s="1089">
        <v>10.0</v>
      </c>
      <c r="M459" s="1090">
        <f t="shared" ref="M459:M460" si="299">(L459-H459)</f>
        <v>7</v>
      </c>
      <c r="N459" s="1091"/>
      <c r="O459" s="1090">
        <f t="shared" ref="O459:O460" si="300">sum(M459,N459)</f>
        <v>7</v>
      </c>
      <c r="P459" s="1089"/>
      <c r="Q459" s="997"/>
      <c r="R459" s="997"/>
      <c r="S459" s="997"/>
      <c r="T459" s="997"/>
      <c r="U459" s="997"/>
      <c r="V459" s="997"/>
      <c r="W459" s="997"/>
      <c r="X459" s="997"/>
      <c r="Y459" s="997"/>
      <c r="Z459" s="997"/>
      <c r="AA459" s="997"/>
      <c r="AB459" s="997"/>
    </row>
    <row r="460">
      <c r="A460" s="1092" t="s">
        <v>121</v>
      </c>
      <c r="B460" s="1093"/>
      <c r="C460" s="1093"/>
      <c r="D460" s="1093"/>
      <c r="E460" s="1093"/>
      <c r="F460" s="1093">
        <v>0.0</v>
      </c>
      <c r="G460" s="1093">
        <v>0.0</v>
      </c>
      <c r="H460" s="1094">
        <f t="shared" si="298"/>
        <v>0</v>
      </c>
      <c r="I460" s="1095"/>
      <c r="J460" s="1035"/>
      <c r="K460" s="1092" t="s">
        <v>121</v>
      </c>
      <c r="L460" s="1014">
        <v>0.0</v>
      </c>
      <c r="M460" s="1019">
        <f t="shared" si="299"/>
        <v>0</v>
      </c>
      <c r="N460" s="1015"/>
      <c r="O460" s="1019">
        <f t="shared" si="300"/>
        <v>0</v>
      </c>
      <c r="P460" s="1019"/>
      <c r="Q460" s="997"/>
      <c r="R460" s="997"/>
      <c r="S460" s="997"/>
      <c r="T460" s="997"/>
      <c r="U460" s="997"/>
      <c r="V460" s="997"/>
      <c r="W460" s="997"/>
      <c r="X460" s="997"/>
      <c r="Y460" s="997"/>
      <c r="Z460" s="997"/>
      <c r="AA460" s="997"/>
      <c r="AB460" s="997"/>
    </row>
    <row r="461">
      <c r="A461" s="1104"/>
      <c r="B461" s="1105"/>
      <c r="C461" s="1105"/>
      <c r="D461" s="1105"/>
      <c r="E461" s="1105"/>
      <c r="F461" s="1105"/>
      <c r="G461" s="1105"/>
      <c r="H461" s="1105"/>
      <c r="I461" s="1106"/>
      <c r="J461" s="1078"/>
      <c r="K461" s="1104"/>
      <c r="L461" s="1105"/>
      <c r="M461" s="1105"/>
      <c r="N461" s="1105"/>
      <c r="O461" s="1105"/>
      <c r="P461" s="1105"/>
      <c r="Q461" s="997"/>
      <c r="R461" s="997"/>
      <c r="S461" s="997"/>
      <c r="T461" s="997"/>
      <c r="U461" s="997"/>
      <c r="V461" s="997"/>
      <c r="W461" s="997"/>
      <c r="X461" s="997"/>
      <c r="Y461" s="997"/>
      <c r="Z461" s="997"/>
      <c r="AA461" s="997"/>
      <c r="AB461" s="997"/>
    </row>
    <row r="462">
      <c r="A462" s="1107" t="s">
        <v>252</v>
      </c>
      <c r="B462" s="1108">
        <f t="shared" ref="B462:G462" si="301">SUM(B438,B440,B442,B444,B446,B448,B450,B452, B454,B456)</f>
        <v>0</v>
      </c>
      <c r="C462" s="1108">
        <f t="shared" si="301"/>
        <v>0</v>
      </c>
      <c r="D462" s="1108">
        <f t="shared" si="301"/>
        <v>0</v>
      </c>
      <c r="E462" s="1108">
        <f t="shared" si="301"/>
        <v>6</v>
      </c>
      <c r="F462" s="1108">
        <f t="shared" si="301"/>
        <v>3</v>
      </c>
      <c r="G462" s="1108">
        <f t="shared" si="301"/>
        <v>0</v>
      </c>
      <c r="H462" s="1109">
        <f t="shared" ref="H462:H463" si="304">SUM(B462:G462)</f>
        <v>9</v>
      </c>
      <c r="I462" s="1110"/>
      <c r="J462" s="1078"/>
      <c r="K462" s="1111" t="s">
        <v>252</v>
      </c>
      <c r="L462" s="1108">
        <f t="shared" ref="L462:O462" si="302">SUM(L438,L440,L442,L444,L446,L448,L450,L452, L454,L456)</f>
        <v>15</v>
      </c>
      <c r="M462" s="1108">
        <f t="shared" si="302"/>
        <v>6</v>
      </c>
      <c r="N462" s="1108">
        <f t="shared" si="302"/>
        <v>60</v>
      </c>
      <c r="O462" s="1108">
        <f t="shared" si="302"/>
        <v>66</v>
      </c>
      <c r="P462" s="1108"/>
      <c r="Q462" s="997"/>
      <c r="R462" s="997"/>
      <c r="S462" s="997"/>
      <c r="T462" s="997"/>
      <c r="U462" s="997"/>
      <c r="V462" s="997"/>
      <c r="W462" s="997"/>
      <c r="X462" s="997"/>
      <c r="Y462" s="997"/>
      <c r="Z462" s="997"/>
      <c r="AA462" s="997"/>
      <c r="AB462" s="997"/>
    </row>
    <row r="463">
      <c r="A463" s="1107" t="s">
        <v>121</v>
      </c>
      <c r="B463" s="1108">
        <f t="shared" ref="B463:G463" si="303">SUM(B439,B441,B443,B445,B447,B449,B451,B453, B455,B457)</f>
        <v>0</v>
      </c>
      <c r="C463" s="1108">
        <f t="shared" si="303"/>
        <v>0</v>
      </c>
      <c r="D463" s="1108">
        <f t="shared" si="303"/>
        <v>0</v>
      </c>
      <c r="E463" s="1108">
        <f t="shared" si="303"/>
        <v>0</v>
      </c>
      <c r="F463" s="1108">
        <f t="shared" si="303"/>
        <v>0</v>
      </c>
      <c r="G463" s="1108">
        <f t="shared" si="303"/>
        <v>0</v>
      </c>
      <c r="H463" s="1109">
        <f t="shared" si="304"/>
        <v>0</v>
      </c>
      <c r="I463" s="1110"/>
      <c r="J463" s="1078"/>
      <c r="K463" s="1111" t="s">
        <v>121</v>
      </c>
      <c r="L463" s="1108">
        <f t="shared" ref="L463:O463" si="305">SUM(L439,L441,L443,L445,L447,L449,L451,L453, L455,L457)</f>
        <v>0</v>
      </c>
      <c r="M463" s="1108">
        <f t="shared" si="305"/>
        <v>0</v>
      </c>
      <c r="N463" s="1108">
        <f t="shared" si="305"/>
        <v>0</v>
      </c>
      <c r="O463" s="1108">
        <f t="shared" si="305"/>
        <v>0</v>
      </c>
      <c r="P463" s="1108"/>
      <c r="Q463" s="997"/>
      <c r="R463" s="997"/>
      <c r="S463" s="997"/>
      <c r="T463" s="997"/>
      <c r="U463" s="997"/>
      <c r="V463" s="997"/>
      <c r="W463" s="997"/>
      <c r="X463" s="997"/>
      <c r="Y463" s="997"/>
      <c r="Z463" s="997"/>
      <c r="AA463" s="997"/>
      <c r="AB463" s="997"/>
    </row>
    <row r="464">
      <c r="A464" s="1112" t="s">
        <v>9</v>
      </c>
      <c r="B464" s="1007">
        <f t="shared" ref="B464:H464" si="306">sum(B462:B463)</f>
        <v>0</v>
      </c>
      <c r="C464" s="1007">
        <f t="shared" si="306"/>
        <v>0</v>
      </c>
      <c r="D464" s="1007">
        <f t="shared" si="306"/>
        <v>0</v>
      </c>
      <c r="E464" s="1007">
        <f t="shared" si="306"/>
        <v>6</v>
      </c>
      <c r="F464" s="1007">
        <f t="shared" si="306"/>
        <v>3</v>
      </c>
      <c r="G464" s="1007">
        <f t="shared" si="306"/>
        <v>0</v>
      </c>
      <c r="H464" s="1007">
        <f t="shared" si="306"/>
        <v>9</v>
      </c>
      <c r="I464" s="1113"/>
      <c r="J464" s="1078"/>
      <c r="K464" s="1114" t="s">
        <v>9</v>
      </c>
      <c r="L464" s="1007">
        <f t="shared" ref="L464:O464" si="307">sum(L462:L463)</f>
        <v>15</v>
      </c>
      <c r="M464" s="1007">
        <f t="shared" si="307"/>
        <v>6</v>
      </c>
      <c r="N464" s="1007">
        <f t="shared" si="307"/>
        <v>60</v>
      </c>
      <c r="O464" s="1007">
        <f t="shared" si="307"/>
        <v>66</v>
      </c>
      <c r="P464" s="1007"/>
      <c r="Q464" s="997"/>
      <c r="R464" s="997"/>
      <c r="S464" s="997"/>
      <c r="T464" s="997"/>
      <c r="U464" s="997"/>
      <c r="V464" s="997"/>
      <c r="W464" s="997"/>
      <c r="X464" s="997"/>
      <c r="Y464" s="997"/>
      <c r="Z464" s="997"/>
      <c r="AA464" s="997"/>
      <c r="AB464" s="997"/>
    </row>
    <row r="465">
      <c r="A465" s="1115"/>
      <c r="B465" s="1063"/>
      <c r="C465" s="1063"/>
      <c r="D465" s="1063"/>
      <c r="E465" s="1063"/>
      <c r="F465" s="1063"/>
      <c r="G465" s="1063"/>
      <c r="H465" s="1064"/>
      <c r="I465" s="1061"/>
      <c r="J465" s="1062"/>
      <c r="K465" s="997"/>
      <c r="L465" s="998"/>
      <c r="M465" s="998"/>
      <c r="N465" s="998"/>
      <c r="O465" s="998"/>
      <c r="P465" s="998"/>
      <c r="Q465" s="997"/>
      <c r="R465" s="997"/>
      <c r="S465" s="997"/>
      <c r="T465" s="997"/>
      <c r="U465" s="997"/>
      <c r="V465" s="997"/>
      <c r="W465" s="997"/>
      <c r="X465" s="997"/>
      <c r="Y465" s="997"/>
      <c r="Z465" s="997"/>
      <c r="AA465" s="997"/>
      <c r="AB465" s="997"/>
    </row>
    <row r="466">
      <c r="A466" s="1116" t="s">
        <v>123</v>
      </c>
      <c r="B466" s="1117" t="s">
        <v>2</v>
      </c>
      <c r="C466" s="1117" t="s">
        <v>2</v>
      </c>
      <c r="D466" s="1117" t="s">
        <v>2</v>
      </c>
      <c r="E466" s="1117" t="s">
        <v>2</v>
      </c>
      <c r="F466" s="1117" t="s">
        <v>2</v>
      </c>
      <c r="G466" s="1117" t="s">
        <v>2</v>
      </c>
      <c r="H466" s="1117" t="s">
        <v>9</v>
      </c>
      <c r="I466" s="998"/>
      <c r="J466" s="1058"/>
      <c r="K466" s="998"/>
      <c r="L466" s="998"/>
      <c r="M466" s="998"/>
      <c r="N466" s="998"/>
      <c r="O466" s="998"/>
      <c r="P466" s="998"/>
      <c r="Q466" s="998"/>
      <c r="R466" s="998"/>
      <c r="S466" s="998"/>
      <c r="T466" s="998"/>
      <c r="U466" s="998"/>
      <c r="V466" s="998"/>
      <c r="W466" s="998"/>
      <c r="X466" s="998"/>
      <c r="Y466" s="998"/>
      <c r="Z466" s="998"/>
      <c r="AA466" s="998"/>
      <c r="AB466" s="998"/>
    </row>
    <row r="467">
      <c r="A467" s="1052" t="s">
        <v>124</v>
      </c>
      <c r="B467" s="1001">
        <f t="shared" ref="B467:G467" si="308">SUM(B462)</f>
        <v>0</v>
      </c>
      <c r="C467" s="1001">
        <f t="shared" si="308"/>
        <v>0</v>
      </c>
      <c r="D467" s="1001">
        <f t="shared" si="308"/>
        <v>0</v>
      </c>
      <c r="E467" s="1001">
        <f t="shared" si="308"/>
        <v>6</v>
      </c>
      <c r="F467" s="1001">
        <f t="shared" si="308"/>
        <v>3</v>
      </c>
      <c r="G467" s="1001">
        <f t="shared" si="308"/>
        <v>0</v>
      </c>
      <c r="H467" s="1087">
        <f t="shared" ref="H467:H468" si="310">SUM(B467:G467)</f>
        <v>9</v>
      </c>
      <c r="I467" s="998"/>
      <c r="J467" s="1058"/>
      <c r="K467" s="998"/>
      <c r="L467" s="998"/>
      <c r="M467" s="998"/>
      <c r="N467" s="998"/>
      <c r="O467" s="998"/>
      <c r="P467" s="998"/>
      <c r="Q467" s="998"/>
      <c r="R467" s="998"/>
      <c r="S467" s="998"/>
      <c r="T467" s="998"/>
      <c r="U467" s="998"/>
      <c r="V467" s="998"/>
      <c r="W467" s="998"/>
      <c r="X467" s="998"/>
      <c r="Y467" s="998"/>
      <c r="Z467" s="998"/>
      <c r="AA467" s="998"/>
      <c r="AB467" s="998"/>
    </row>
    <row r="468">
      <c r="A468" s="1059" t="s">
        <v>126</v>
      </c>
      <c r="B468" s="1060">
        <f t="shared" ref="B468:G468" si="309">(B467*10.01)</f>
        <v>0</v>
      </c>
      <c r="C468" s="1060">
        <f t="shared" si="309"/>
        <v>0</v>
      </c>
      <c r="D468" s="1060">
        <f t="shared" si="309"/>
        <v>0</v>
      </c>
      <c r="E468" s="1060">
        <f t="shared" si="309"/>
        <v>60.06</v>
      </c>
      <c r="F468" s="1060">
        <f t="shared" si="309"/>
        <v>30.03</v>
      </c>
      <c r="G468" s="1060">
        <f t="shared" si="309"/>
        <v>0</v>
      </c>
      <c r="H468" s="1087">
        <f t="shared" si="310"/>
        <v>90.09</v>
      </c>
      <c r="I468" s="1061"/>
      <c r="J468" s="1062"/>
      <c r="K468" s="997"/>
      <c r="L468" s="997"/>
      <c r="M468" s="997"/>
      <c r="N468" s="997"/>
      <c r="O468" s="997"/>
      <c r="P468" s="997"/>
      <c r="Q468" s="997"/>
      <c r="R468" s="997"/>
      <c r="S468" s="997"/>
      <c r="T468" s="997"/>
      <c r="U468" s="997"/>
      <c r="V468" s="997"/>
      <c r="W468" s="997"/>
      <c r="X468" s="997"/>
      <c r="Y468" s="997"/>
      <c r="Z468" s="997"/>
      <c r="AA468" s="997"/>
      <c r="AB468" s="997"/>
    </row>
    <row r="469">
      <c r="A469" s="1112" t="s">
        <v>9</v>
      </c>
      <c r="B469" s="1007">
        <f t="shared" ref="B469:H469" si="311">sum(B467:B468)</f>
        <v>0</v>
      </c>
      <c r="C469" s="1007">
        <f t="shared" si="311"/>
        <v>0</v>
      </c>
      <c r="D469" s="1007">
        <f t="shared" si="311"/>
        <v>0</v>
      </c>
      <c r="E469" s="1007">
        <f t="shared" si="311"/>
        <v>66.06</v>
      </c>
      <c r="F469" s="1007">
        <f t="shared" si="311"/>
        <v>33.03</v>
      </c>
      <c r="G469" s="1007">
        <f t="shared" si="311"/>
        <v>0</v>
      </c>
      <c r="H469" s="1007">
        <f t="shared" si="311"/>
        <v>99.09</v>
      </c>
      <c r="I469" s="1061"/>
      <c r="J469" s="1062"/>
      <c r="K469" s="997"/>
      <c r="L469" s="997"/>
      <c r="M469" s="997"/>
      <c r="N469" s="997"/>
      <c r="O469" s="997"/>
      <c r="P469" s="997"/>
      <c r="Q469" s="997"/>
      <c r="R469" s="997"/>
      <c r="S469" s="997"/>
      <c r="T469" s="997"/>
      <c r="U469" s="997"/>
      <c r="V469" s="997"/>
      <c r="W469" s="997"/>
      <c r="X469" s="997"/>
      <c r="Y469" s="997"/>
      <c r="Z469" s="997"/>
      <c r="AA469" s="997"/>
      <c r="AB469" s="997"/>
    </row>
    <row r="470">
      <c r="A470" s="997"/>
      <c r="B470" s="1061"/>
      <c r="C470" s="1061"/>
      <c r="D470" s="1061"/>
      <c r="E470" s="1061"/>
      <c r="F470" s="1061"/>
      <c r="G470" s="1061"/>
      <c r="H470" s="1061"/>
      <c r="I470" s="1061"/>
      <c r="J470" s="1062"/>
      <c r="K470" s="998"/>
      <c r="L470" s="997"/>
      <c r="M470" s="997"/>
      <c r="N470" s="997"/>
      <c r="O470" s="997"/>
      <c r="P470" s="997"/>
      <c r="Q470" s="997"/>
      <c r="R470" s="997"/>
      <c r="S470" s="997"/>
      <c r="T470" s="998"/>
      <c r="U470" s="998"/>
      <c r="V470" s="998"/>
      <c r="W470" s="997"/>
      <c r="X470" s="997"/>
      <c r="Y470" s="997"/>
      <c r="Z470" s="997"/>
      <c r="AA470" s="997"/>
      <c r="AB470" s="997"/>
    </row>
    <row r="471">
      <c r="A471" s="997"/>
      <c r="B471" s="1061"/>
      <c r="C471" s="1061"/>
      <c r="D471" s="1061"/>
      <c r="E471" s="1061"/>
      <c r="F471" s="1061"/>
      <c r="G471" s="1063"/>
      <c r="H471" s="1064"/>
      <c r="I471" s="1061"/>
      <c r="J471" s="1062"/>
      <c r="K471" s="998"/>
      <c r="L471" s="997"/>
      <c r="M471" s="997"/>
      <c r="N471" s="997"/>
      <c r="O471" s="997"/>
      <c r="P471" s="997"/>
      <c r="Q471" s="997"/>
      <c r="R471" s="997"/>
      <c r="S471" s="997"/>
      <c r="T471" s="998"/>
      <c r="U471" s="998"/>
      <c r="V471" s="998"/>
      <c r="W471" s="997"/>
      <c r="X471" s="997"/>
      <c r="Y471" s="997"/>
      <c r="Z471" s="997"/>
      <c r="AA471" s="997"/>
      <c r="AB471" s="997"/>
    </row>
    <row r="472">
      <c r="A472" s="997"/>
      <c r="B472" s="1061"/>
      <c r="C472" s="1061"/>
      <c r="D472" s="1061"/>
      <c r="E472" s="1061"/>
      <c r="F472" s="1065"/>
      <c r="G472" s="1118" t="s">
        <v>35</v>
      </c>
      <c r="H472" s="1119" t="s">
        <v>36</v>
      </c>
      <c r="I472" s="1061"/>
      <c r="J472" s="1062"/>
      <c r="K472" s="997"/>
      <c r="L472" s="998"/>
      <c r="M472" s="998"/>
      <c r="N472" s="998"/>
      <c r="O472" s="998"/>
      <c r="P472" s="998"/>
      <c r="Q472" s="998"/>
      <c r="R472" s="998"/>
      <c r="S472" s="998"/>
      <c r="T472" s="997"/>
      <c r="U472" s="997"/>
      <c r="V472" s="997"/>
      <c r="W472" s="997"/>
      <c r="X472" s="997"/>
      <c r="Y472" s="997"/>
      <c r="Z472" s="997"/>
      <c r="AA472" s="997"/>
      <c r="AB472" s="997"/>
    </row>
    <row r="473">
      <c r="A473" s="997"/>
      <c r="B473" s="1061"/>
      <c r="C473" s="1061"/>
      <c r="D473" s="1061"/>
      <c r="E473" s="1061"/>
      <c r="F473" s="1065"/>
      <c r="G473" s="1068" t="s">
        <v>450</v>
      </c>
      <c r="H473" s="1013">
        <f>(H196)</f>
        <v>0</v>
      </c>
      <c r="I473" s="1061"/>
      <c r="J473" s="1062"/>
      <c r="K473" s="997"/>
      <c r="L473" s="998"/>
      <c r="M473" s="998"/>
      <c r="N473" s="998"/>
      <c r="O473" s="998"/>
      <c r="P473" s="998"/>
      <c r="Q473" s="998"/>
      <c r="R473" s="998"/>
      <c r="S473" s="998"/>
      <c r="T473" s="997"/>
      <c r="U473" s="997"/>
      <c r="V473" s="997"/>
      <c r="W473" s="997"/>
      <c r="X473" s="997"/>
      <c r="Y473" s="997"/>
      <c r="Z473" s="997"/>
      <c r="AA473" s="997"/>
      <c r="AB473" s="997"/>
    </row>
    <row r="474">
      <c r="A474" s="997"/>
      <c r="B474" s="1061"/>
      <c r="C474" s="1061"/>
      <c r="D474" s="1061"/>
      <c r="E474" s="1061"/>
      <c r="F474" s="1065"/>
      <c r="G474" s="1193" t="s">
        <v>468</v>
      </c>
      <c r="H474" s="1013">
        <f>(H464)</f>
        <v>9</v>
      </c>
      <c r="I474" s="1061"/>
      <c r="J474" s="1062"/>
      <c r="K474" s="997"/>
      <c r="L474" s="998"/>
      <c r="M474" s="998"/>
      <c r="N474" s="998"/>
      <c r="O474" s="998"/>
      <c r="P474" s="998"/>
      <c r="Q474" s="998"/>
      <c r="R474" s="998"/>
      <c r="S474" s="998"/>
      <c r="T474" s="997"/>
      <c r="U474" s="997"/>
      <c r="V474" s="997"/>
      <c r="W474" s="997"/>
      <c r="X474" s="997"/>
      <c r="Y474" s="997"/>
      <c r="Z474" s="997"/>
      <c r="AA474" s="997"/>
      <c r="AB474" s="997"/>
    </row>
    <row r="475">
      <c r="A475" s="997"/>
      <c r="B475" s="1061"/>
      <c r="C475" s="1061"/>
      <c r="D475" s="1061"/>
      <c r="E475" s="1061"/>
      <c r="F475" s="1065"/>
      <c r="G475" s="1118" t="s">
        <v>9</v>
      </c>
      <c r="H475" s="1120">
        <f>SUM(H473:H474)</f>
        <v>9</v>
      </c>
      <c r="I475" s="1061"/>
      <c r="J475" s="1062"/>
      <c r="K475" s="997"/>
      <c r="L475" s="997"/>
      <c r="M475" s="997"/>
      <c r="N475" s="997"/>
      <c r="O475" s="997"/>
      <c r="P475" s="997"/>
      <c r="Q475" s="997"/>
      <c r="R475" s="997"/>
      <c r="S475" s="997"/>
      <c r="T475" s="997"/>
      <c r="U475" s="997"/>
      <c r="V475" s="997"/>
      <c r="W475" s="997"/>
      <c r="X475" s="997"/>
      <c r="Y475" s="997"/>
      <c r="Z475" s="997"/>
      <c r="AA475" s="997"/>
      <c r="AB475" s="997"/>
    </row>
    <row r="476">
      <c r="A476" s="997"/>
      <c r="B476" s="1061"/>
      <c r="C476" s="1061"/>
      <c r="D476" s="1061"/>
      <c r="E476" s="1061"/>
      <c r="F476" s="1061"/>
      <c r="G476" s="1063"/>
      <c r="H476" s="1064"/>
      <c r="I476" s="1061"/>
      <c r="J476" s="1062"/>
      <c r="K476" s="998"/>
      <c r="L476" s="998"/>
      <c r="M476" s="998"/>
      <c r="N476" s="998"/>
      <c r="O476" s="998"/>
      <c r="P476" s="998"/>
      <c r="Q476" s="998"/>
      <c r="R476" s="998"/>
      <c r="S476" s="998"/>
      <c r="T476" s="998"/>
      <c r="U476" s="998"/>
      <c r="V476" s="998"/>
      <c r="W476" s="997"/>
      <c r="X476" s="997"/>
      <c r="Y476" s="997"/>
      <c r="Z476" s="997"/>
      <c r="AA476" s="997"/>
      <c r="AB476" s="997"/>
    </row>
    <row r="477">
      <c r="A477" s="997"/>
      <c r="B477" s="1061"/>
      <c r="C477" s="1061"/>
      <c r="D477" s="1061"/>
      <c r="E477" s="1061"/>
      <c r="F477" s="1061"/>
      <c r="G477" s="1121" t="s">
        <v>131</v>
      </c>
      <c r="H477" s="1122">
        <f>(1000-H475)</f>
        <v>991</v>
      </c>
      <c r="I477" s="1123">
        <f>(H475/1000)</f>
        <v>0.009</v>
      </c>
      <c r="J477" s="1062"/>
      <c r="K477" s="998"/>
      <c r="L477" s="998"/>
      <c r="M477" s="998"/>
      <c r="N477" s="998"/>
      <c r="O477" s="998"/>
      <c r="P477" s="998"/>
      <c r="Q477" s="998"/>
      <c r="R477" s="998"/>
      <c r="S477" s="998"/>
      <c r="T477" s="998"/>
      <c r="U477" s="998"/>
      <c r="V477" s="998"/>
      <c r="W477" s="997"/>
      <c r="X477" s="997"/>
      <c r="Y477" s="997"/>
      <c r="Z477" s="997"/>
      <c r="AA477" s="997"/>
      <c r="AB477" s="997"/>
    </row>
    <row r="478">
      <c r="A478" s="1049"/>
      <c r="B478" s="1049"/>
      <c r="C478" s="1049"/>
      <c r="D478" s="1049"/>
      <c r="E478" s="1049"/>
      <c r="F478" s="1049"/>
      <c r="G478" s="1049"/>
      <c r="H478" s="1049"/>
      <c r="I478" s="1049"/>
      <c r="J478" s="1074"/>
      <c r="K478" s="1049"/>
      <c r="L478" s="1049"/>
      <c r="M478" s="1049"/>
      <c r="N478" s="1049"/>
      <c r="O478" s="1049"/>
      <c r="P478" s="1049"/>
      <c r="Q478" s="1049"/>
      <c r="R478" s="1049"/>
      <c r="S478" s="1049"/>
      <c r="T478" s="1049"/>
      <c r="U478" s="1049"/>
      <c r="V478" s="1049"/>
      <c r="W478" s="1049"/>
      <c r="X478" s="1049"/>
      <c r="Y478" s="1049"/>
      <c r="Z478" s="1049"/>
      <c r="AA478" s="1049"/>
      <c r="AB478" s="1049"/>
    </row>
    <row r="479">
      <c r="A479" s="993" t="s">
        <v>458</v>
      </c>
      <c r="B479" s="994">
        <v>9.0</v>
      </c>
      <c r="C479" s="994">
        <v>10.0</v>
      </c>
      <c r="D479" s="994">
        <v>11.0</v>
      </c>
      <c r="E479" s="994">
        <v>12.0</v>
      </c>
      <c r="F479" s="994">
        <v>13.0</v>
      </c>
      <c r="G479" s="994">
        <v>14.0</v>
      </c>
      <c r="H479" s="1194">
        <v>15.0</v>
      </c>
      <c r="I479" s="995"/>
      <c r="J479" s="996"/>
      <c r="K479" s="998"/>
      <c r="L479" s="997"/>
      <c r="M479" s="997"/>
      <c r="N479" s="997"/>
      <c r="O479" s="997"/>
      <c r="P479" s="997"/>
      <c r="Q479" s="997"/>
      <c r="R479" s="997"/>
      <c r="S479" s="997"/>
      <c r="T479" s="997"/>
      <c r="U479" s="997"/>
      <c r="V479" s="997"/>
      <c r="W479" s="998"/>
      <c r="X479" s="998"/>
      <c r="Y479" s="998"/>
      <c r="Z479" s="998"/>
      <c r="AA479" s="998"/>
      <c r="AB479" s="998"/>
    </row>
    <row r="480">
      <c r="A480" s="1124" t="s">
        <v>156</v>
      </c>
      <c r="B480" s="1125" t="s">
        <v>2</v>
      </c>
      <c r="C480" s="1125" t="s">
        <v>3</v>
      </c>
      <c r="D480" s="1125" t="s">
        <v>4</v>
      </c>
      <c r="E480" s="1125" t="s">
        <v>5</v>
      </c>
      <c r="F480" s="1125" t="s">
        <v>6</v>
      </c>
      <c r="G480" s="1125" t="s">
        <v>7</v>
      </c>
      <c r="H480" s="1126" t="s">
        <v>8</v>
      </c>
      <c r="I480" s="1125" t="s">
        <v>9</v>
      </c>
      <c r="J480" s="1062"/>
      <c r="K480" s="997"/>
      <c r="L480" s="1115"/>
      <c r="M480" s="1115"/>
      <c r="N480" s="1115"/>
      <c r="O480" s="1115"/>
      <c r="P480" s="1115"/>
      <c r="Q480" s="1115"/>
      <c r="R480" s="1115"/>
      <c r="S480" s="997"/>
      <c r="T480" s="997"/>
      <c r="U480" s="997"/>
      <c r="V480" s="997"/>
      <c r="W480" s="997"/>
      <c r="X480" s="997"/>
      <c r="Y480" s="997"/>
      <c r="Z480" s="997"/>
      <c r="AA480" s="997"/>
      <c r="AB480" s="997"/>
    </row>
    <row r="481">
      <c r="A481" s="1127" t="s">
        <v>163</v>
      </c>
      <c r="B481" s="1128"/>
      <c r="C481" s="1128"/>
      <c r="D481" s="1128"/>
      <c r="E481" s="1128"/>
      <c r="F481" s="1128"/>
      <c r="G481" s="1128"/>
      <c r="H481" s="1128"/>
      <c r="I481" s="1128"/>
      <c r="J481" s="1129"/>
      <c r="K481" s="1195" t="s">
        <v>373</v>
      </c>
      <c r="L481" s="1195" t="s">
        <v>374</v>
      </c>
      <c r="M481" s="1196" t="s">
        <v>280</v>
      </c>
      <c r="N481" s="1195" t="s">
        <v>299</v>
      </c>
      <c r="O481" s="1196" t="s">
        <v>131</v>
      </c>
      <c r="P481" s="1196" t="s">
        <v>282</v>
      </c>
      <c r="Q481" s="1195" t="s">
        <v>283</v>
      </c>
      <c r="R481" s="1196" t="s">
        <v>284</v>
      </c>
      <c r="S481" s="1195" t="s">
        <v>373</v>
      </c>
      <c r="T481" s="1195" t="s">
        <v>374</v>
      </c>
      <c r="U481" s="1195" t="s">
        <v>429</v>
      </c>
      <c r="V481" s="1195" t="s">
        <v>430</v>
      </c>
      <c r="W481" s="997"/>
      <c r="X481" s="997"/>
      <c r="Y481" s="997"/>
      <c r="Z481" s="997"/>
      <c r="AA481" s="997"/>
      <c r="AB481" s="997"/>
    </row>
    <row r="482">
      <c r="A482" s="1092" t="s">
        <v>164</v>
      </c>
      <c r="B482" s="1132">
        <v>686.48</v>
      </c>
      <c r="C482" s="1132">
        <v>754.62</v>
      </c>
      <c r="D482" s="1132">
        <v>612.35</v>
      </c>
      <c r="E482" s="1133">
        <v>438.41</v>
      </c>
      <c r="F482" s="1133">
        <v>891.04</v>
      </c>
      <c r="G482" s="1133">
        <v>867.8</v>
      </c>
      <c r="H482" s="1134">
        <v>1159.54</v>
      </c>
      <c r="I482" s="1135">
        <f t="shared" ref="I482:I484" si="312">SUM(B482:H482)</f>
        <v>5410.24</v>
      </c>
      <c r="J482" s="1062"/>
      <c r="K482" s="1197" t="s">
        <v>305</v>
      </c>
      <c r="L482" s="1197" t="s">
        <v>375</v>
      </c>
      <c r="M482" s="1197">
        <v>35.0</v>
      </c>
      <c r="N482" s="1197">
        <v>35.0</v>
      </c>
      <c r="O482" s="1198">
        <f t="shared" ref="O482:O483" si="313">(M482-N482)</f>
        <v>0</v>
      </c>
      <c r="P482" s="1199">
        <v>6500.0</v>
      </c>
      <c r="Q482" s="1200">
        <f>(H387)</f>
        <v>2727</v>
      </c>
      <c r="R482" s="1201">
        <f t="shared" ref="R482:R491" si="314">(Q482/P482)</f>
        <v>0.4195384615</v>
      </c>
      <c r="S482" s="1197" t="s">
        <v>305</v>
      </c>
      <c r="T482" s="1197" t="s">
        <v>375</v>
      </c>
      <c r="U482" s="1202">
        <f t="shared" ref="U482:U487" si="315">(Q482/10*22)</f>
        <v>5999.4</v>
      </c>
      <c r="V482" s="1203">
        <f t="shared" ref="V482:V491" si="316">(U482/P482)</f>
        <v>0.9229846154</v>
      </c>
      <c r="W482" s="997"/>
      <c r="X482" s="997"/>
      <c r="Y482" s="997"/>
      <c r="Z482" s="997"/>
      <c r="AA482" s="997"/>
      <c r="AB482" s="997"/>
    </row>
    <row r="483">
      <c r="A483" s="1092" t="s">
        <v>165</v>
      </c>
      <c r="B483" s="1132">
        <v>277.36</v>
      </c>
      <c r="C483" s="1132">
        <v>457.22</v>
      </c>
      <c r="D483" s="1132">
        <v>247.33</v>
      </c>
      <c r="E483" s="1133">
        <v>520.74</v>
      </c>
      <c r="F483" s="1133">
        <v>645.73</v>
      </c>
      <c r="G483" s="1133">
        <v>749.5</v>
      </c>
      <c r="H483" s="1134">
        <v>618.06</v>
      </c>
      <c r="I483" s="1135">
        <f t="shared" si="312"/>
        <v>3515.94</v>
      </c>
      <c r="J483" s="1062"/>
      <c r="K483" s="1204" t="s">
        <v>331</v>
      </c>
      <c r="L483" s="1204" t="s">
        <v>481</v>
      </c>
      <c r="M483" s="1204">
        <v>15.0</v>
      </c>
      <c r="N483" s="1204">
        <v>4.0</v>
      </c>
      <c r="O483" s="1198">
        <f t="shared" si="313"/>
        <v>11</v>
      </c>
      <c r="P483" s="1205">
        <v>500.0</v>
      </c>
      <c r="Q483" s="1206">
        <f>(H428)</f>
        <v>44</v>
      </c>
      <c r="R483" s="1207">
        <f t="shared" si="314"/>
        <v>0.088</v>
      </c>
      <c r="S483" s="1204" t="s">
        <v>331</v>
      </c>
      <c r="T483" s="1204" t="s">
        <v>481</v>
      </c>
      <c r="U483" s="1202">
        <f t="shared" si="315"/>
        <v>96.8</v>
      </c>
      <c r="V483" s="1208">
        <f t="shared" si="316"/>
        <v>0.1936</v>
      </c>
      <c r="W483" s="997"/>
      <c r="X483" s="997"/>
      <c r="Y483" s="997"/>
      <c r="Z483" s="997"/>
      <c r="AA483" s="997"/>
      <c r="AB483" s="997"/>
    </row>
    <row r="484">
      <c r="A484" s="1092" t="s">
        <v>166</v>
      </c>
      <c r="B484" s="1132">
        <v>632.45</v>
      </c>
      <c r="C484" s="1132">
        <v>577.82</v>
      </c>
      <c r="D484" s="1132">
        <v>5.2</v>
      </c>
      <c r="E484" s="1132">
        <v>412.29</v>
      </c>
      <c r="F484" s="1133">
        <v>938.92</v>
      </c>
      <c r="G484" s="1133">
        <v>942.84</v>
      </c>
      <c r="H484" s="1134">
        <v>991.17</v>
      </c>
      <c r="I484" s="1135">
        <f t="shared" si="312"/>
        <v>4500.69</v>
      </c>
      <c r="J484" s="1062"/>
      <c r="K484" s="1209" t="s">
        <v>482</v>
      </c>
      <c r="L484" s="1209" t="s">
        <v>483</v>
      </c>
      <c r="M484" s="1209">
        <f t="shared" ref="M484:Q484" si="317">sum(M482:M483)</f>
        <v>50</v>
      </c>
      <c r="N484" s="1209">
        <f t="shared" si="317"/>
        <v>39</v>
      </c>
      <c r="O484" s="1209">
        <f t="shared" si="317"/>
        <v>11</v>
      </c>
      <c r="P484" s="1210">
        <f t="shared" si="317"/>
        <v>7000</v>
      </c>
      <c r="Q484" s="1211">
        <f t="shared" si="317"/>
        <v>2771</v>
      </c>
      <c r="R484" s="1212">
        <f t="shared" si="314"/>
        <v>0.3958571429</v>
      </c>
      <c r="S484" s="1213" t="s">
        <v>482</v>
      </c>
      <c r="T484" s="1214" t="s">
        <v>483</v>
      </c>
      <c r="U484" s="1215">
        <f t="shared" si="315"/>
        <v>6096.2</v>
      </c>
      <c r="V484" s="1216">
        <f t="shared" si="316"/>
        <v>0.8708857143</v>
      </c>
      <c r="W484" s="997"/>
      <c r="X484" s="997"/>
      <c r="Y484" s="997"/>
      <c r="Z484" s="997"/>
      <c r="AA484" s="997"/>
      <c r="AB484" s="997"/>
    </row>
    <row r="485">
      <c r="A485" s="1156" t="s">
        <v>9</v>
      </c>
      <c r="B485" s="1157">
        <f t="shared" ref="B485:I485" si="318">SUM(B482:B484)</f>
        <v>1596.29</v>
      </c>
      <c r="C485" s="1157">
        <f t="shared" si="318"/>
        <v>1789.66</v>
      </c>
      <c r="D485" s="1157">
        <f t="shared" si="318"/>
        <v>864.88</v>
      </c>
      <c r="E485" s="1157">
        <f t="shared" si="318"/>
        <v>1371.44</v>
      </c>
      <c r="F485" s="1157">
        <f t="shared" si="318"/>
        <v>2475.69</v>
      </c>
      <c r="G485" s="1157">
        <f t="shared" si="318"/>
        <v>2560.14</v>
      </c>
      <c r="H485" s="1157">
        <f t="shared" si="318"/>
        <v>2768.77</v>
      </c>
      <c r="I485" s="1157">
        <f t="shared" si="318"/>
        <v>13426.87</v>
      </c>
      <c r="J485" s="1062"/>
      <c r="K485" s="1217" t="s">
        <v>484</v>
      </c>
      <c r="L485" s="1217" t="s">
        <v>452</v>
      </c>
      <c r="M485" s="1217">
        <v>10.0</v>
      </c>
      <c r="N485" s="1217">
        <v>1.0</v>
      </c>
      <c r="O485" s="1218">
        <f t="shared" ref="O485:O487" si="319">(M485-N485)</f>
        <v>9</v>
      </c>
      <c r="P485" s="1219">
        <v>500.0</v>
      </c>
      <c r="Q485" s="1220">
        <f>(H475)</f>
        <v>9</v>
      </c>
      <c r="R485" s="1221">
        <f t="shared" si="314"/>
        <v>0.018</v>
      </c>
      <c r="S485" s="1217" t="s">
        <v>484</v>
      </c>
      <c r="T485" s="1217" t="s">
        <v>452</v>
      </c>
      <c r="U485" s="1222">
        <f t="shared" si="315"/>
        <v>19.8</v>
      </c>
      <c r="V485" s="1223">
        <f t="shared" si="316"/>
        <v>0.0396</v>
      </c>
      <c r="W485" s="997"/>
      <c r="X485" s="997"/>
      <c r="Y485" s="997"/>
      <c r="Z485" s="997"/>
      <c r="AA485" s="997"/>
      <c r="AB485" s="997"/>
    </row>
    <row r="486">
      <c r="A486" s="1049"/>
      <c r="B486" s="1049"/>
      <c r="C486" s="1049"/>
      <c r="D486" s="1049"/>
      <c r="E486" s="1049"/>
      <c r="F486" s="1049"/>
      <c r="G486" s="1049"/>
      <c r="H486" s="1049"/>
      <c r="I486" s="1049"/>
      <c r="J486" s="1062"/>
      <c r="K486" s="1224" t="s">
        <v>485</v>
      </c>
      <c r="L486" s="1224" t="s">
        <v>14</v>
      </c>
      <c r="M486" s="1224">
        <v>0.0</v>
      </c>
      <c r="N486" s="1224">
        <v>0.0</v>
      </c>
      <c r="O486" s="1218">
        <f t="shared" si="319"/>
        <v>0</v>
      </c>
      <c r="P486" s="1225">
        <v>1000.0</v>
      </c>
      <c r="Q486" s="1226">
        <v>0.0</v>
      </c>
      <c r="R486" s="1221">
        <f t="shared" si="314"/>
        <v>0</v>
      </c>
      <c r="S486" s="1224" t="s">
        <v>485</v>
      </c>
      <c r="T486" s="1224" t="s">
        <v>14</v>
      </c>
      <c r="U486" s="1227">
        <f t="shared" si="315"/>
        <v>0</v>
      </c>
      <c r="V486" s="1208">
        <f t="shared" si="316"/>
        <v>0</v>
      </c>
      <c r="W486" s="997"/>
      <c r="X486" s="997"/>
      <c r="Y486" s="997"/>
      <c r="Z486" s="997"/>
      <c r="AA486" s="997"/>
      <c r="AB486" s="997"/>
    </row>
    <row r="487">
      <c r="A487" s="1049"/>
      <c r="B487" s="1049"/>
      <c r="C487" s="1049"/>
      <c r="D487" s="1049"/>
      <c r="E487" s="1118" t="s">
        <v>35</v>
      </c>
      <c r="F487" s="1118" t="s">
        <v>164</v>
      </c>
      <c r="G487" s="1118" t="s">
        <v>165</v>
      </c>
      <c r="H487" s="1119" t="s">
        <v>166</v>
      </c>
      <c r="I487" s="1049"/>
      <c r="J487" s="1062"/>
      <c r="K487" s="1228" t="s">
        <v>486</v>
      </c>
      <c r="L487" s="1228" t="s">
        <v>274</v>
      </c>
      <c r="M487" s="1228">
        <v>10.0</v>
      </c>
      <c r="N487" s="1228">
        <v>0.0</v>
      </c>
      <c r="O487" s="1229">
        <f t="shared" si="319"/>
        <v>10</v>
      </c>
      <c r="P487" s="1230">
        <v>500.0</v>
      </c>
      <c r="Q487" s="1231">
        <v>0.0</v>
      </c>
      <c r="R487" s="1232">
        <f t="shared" si="314"/>
        <v>0</v>
      </c>
      <c r="S487" s="1228" t="s">
        <v>486</v>
      </c>
      <c r="T487" s="1228" t="s">
        <v>274</v>
      </c>
      <c r="U487" s="1233">
        <f t="shared" si="315"/>
        <v>0</v>
      </c>
      <c r="V487" s="1208">
        <f t="shared" si="316"/>
        <v>0</v>
      </c>
      <c r="W487" s="997"/>
      <c r="X487" s="997"/>
      <c r="Y487" s="997"/>
      <c r="Z487" s="997"/>
      <c r="AA487" s="997"/>
      <c r="AB487" s="997"/>
    </row>
    <row r="488">
      <c r="A488" s="1049"/>
      <c r="B488" s="1049"/>
      <c r="C488" s="1049"/>
      <c r="D488" s="1049"/>
      <c r="E488" s="1068" t="s">
        <v>450</v>
      </c>
      <c r="F488" s="1159">
        <f>(I213)</f>
        <v>6047.42</v>
      </c>
      <c r="G488" s="1159">
        <f>(I214)</f>
        <v>4520.19</v>
      </c>
      <c r="H488" s="1159">
        <f>(I215)</f>
        <v>6586.9</v>
      </c>
      <c r="I488" s="1049"/>
      <c r="J488" s="1062"/>
      <c r="K488" s="1149" t="s">
        <v>453</v>
      </c>
      <c r="L488" s="1149" t="s">
        <v>432</v>
      </c>
      <c r="M488" s="1149">
        <f t="shared" ref="M488:N488" si="320">sum(M489:M491)</f>
        <v>33</v>
      </c>
      <c r="N488" s="1149">
        <f t="shared" si="320"/>
        <v>26</v>
      </c>
      <c r="O488" s="1149">
        <f t="shared" ref="O488:O491" si="322">SUM(M488-N488)</f>
        <v>7</v>
      </c>
      <c r="P488" s="1234">
        <f t="shared" ref="P488:Q488" si="321">SUM(P489:P491)</f>
        <v>71000</v>
      </c>
      <c r="Q488" s="1234">
        <f t="shared" si="321"/>
        <v>30581.38</v>
      </c>
      <c r="R488" s="1235">
        <f t="shared" si="314"/>
        <v>0.430723662</v>
      </c>
      <c r="S488" s="1149" t="s">
        <v>453</v>
      </c>
      <c r="T488" s="1149" t="s">
        <v>432</v>
      </c>
      <c r="U488" s="1236">
        <f t="shared" ref="U488:U491" si="323">(Q488/13*31)</f>
        <v>72924.82923</v>
      </c>
      <c r="V488" s="1203">
        <f t="shared" si="316"/>
        <v>1.027110271</v>
      </c>
      <c r="W488" s="997"/>
      <c r="X488" s="997"/>
      <c r="Y488" s="997"/>
      <c r="Z488" s="997"/>
      <c r="AA488" s="997"/>
      <c r="AB488" s="997"/>
    </row>
    <row r="489">
      <c r="A489" s="1049"/>
      <c r="B489" s="1049"/>
      <c r="C489" s="1049"/>
      <c r="D489" s="1049"/>
      <c r="E489" s="1193" t="s">
        <v>468</v>
      </c>
      <c r="F489" s="1159">
        <f>(I482)</f>
        <v>5410.24</v>
      </c>
      <c r="G489" s="1159">
        <f>(I483)</f>
        <v>3515.94</v>
      </c>
      <c r="H489" s="1159">
        <f>(I484)</f>
        <v>4500.69</v>
      </c>
      <c r="I489" s="1049"/>
      <c r="J489" s="1062"/>
      <c r="K489" s="1149" t="s">
        <v>454</v>
      </c>
      <c r="L489" s="1149" t="s">
        <v>432</v>
      </c>
      <c r="M489" s="1149">
        <v>11.0</v>
      </c>
      <c r="N489" s="1149">
        <v>9.0</v>
      </c>
      <c r="O489" s="1149">
        <f t="shared" si="322"/>
        <v>2</v>
      </c>
      <c r="P489" s="1234">
        <v>26000.0</v>
      </c>
      <c r="Q489" s="1234">
        <f>(F490)</f>
        <v>11457.66</v>
      </c>
      <c r="R489" s="1235">
        <f t="shared" si="314"/>
        <v>0.4406792308</v>
      </c>
      <c r="S489" s="1149" t="s">
        <v>454</v>
      </c>
      <c r="T489" s="1149" t="s">
        <v>432</v>
      </c>
      <c r="U489" s="1236">
        <f t="shared" si="323"/>
        <v>27322.11231</v>
      </c>
      <c r="V489" s="1203">
        <f t="shared" si="316"/>
        <v>1.050850473</v>
      </c>
      <c r="W489" s="997"/>
      <c r="X489" s="997"/>
      <c r="Y489" s="997"/>
      <c r="Z489" s="997"/>
      <c r="AA489" s="997"/>
      <c r="AB489" s="997"/>
    </row>
    <row r="490">
      <c r="A490" s="1049"/>
      <c r="B490" s="1049"/>
      <c r="C490" s="1049"/>
      <c r="D490" s="1049"/>
      <c r="E490" s="1160" t="s">
        <v>9</v>
      </c>
      <c r="F490" s="1161">
        <f t="shared" ref="F490:H490" si="324">SUM(F488:F489)</f>
        <v>11457.66</v>
      </c>
      <c r="G490" s="1161">
        <f t="shared" si="324"/>
        <v>8036.13</v>
      </c>
      <c r="H490" s="1161">
        <f t="shared" si="324"/>
        <v>11087.59</v>
      </c>
      <c r="I490" s="1049"/>
      <c r="J490" s="1074"/>
      <c r="K490" s="1149" t="s">
        <v>456</v>
      </c>
      <c r="L490" s="1149" t="s">
        <v>432</v>
      </c>
      <c r="M490" s="1149">
        <v>11.0</v>
      </c>
      <c r="N490" s="1149">
        <v>9.0</v>
      </c>
      <c r="O490" s="1149">
        <f t="shared" si="322"/>
        <v>2</v>
      </c>
      <c r="P490" s="1234">
        <v>18000.0</v>
      </c>
      <c r="Q490" s="1234">
        <f>(G490)</f>
        <v>8036.13</v>
      </c>
      <c r="R490" s="1235">
        <f t="shared" si="314"/>
        <v>0.4464516667</v>
      </c>
      <c r="S490" s="1149" t="s">
        <v>456</v>
      </c>
      <c r="T490" s="1149" t="s">
        <v>432</v>
      </c>
      <c r="U490" s="1236">
        <f t="shared" si="323"/>
        <v>19163.07923</v>
      </c>
      <c r="V490" s="1203">
        <f t="shared" si="316"/>
        <v>1.064615513</v>
      </c>
      <c r="W490" s="1049"/>
      <c r="X490" s="1049"/>
      <c r="Y490" s="1049"/>
      <c r="Z490" s="1049"/>
      <c r="AA490" s="1049"/>
      <c r="AB490" s="1049"/>
    </row>
    <row r="491">
      <c r="A491" s="1049"/>
      <c r="B491" s="1049"/>
      <c r="C491" s="1049"/>
      <c r="D491" s="1049"/>
      <c r="E491" s="1066" t="s">
        <v>167</v>
      </c>
      <c r="F491" s="1163">
        <f>(F490/26000)</f>
        <v>0.4406792308</v>
      </c>
      <c r="G491" s="1163">
        <f>(G490/18000)</f>
        <v>0.4464516667</v>
      </c>
      <c r="H491" s="1163">
        <f>(H490/27000)</f>
        <v>0.4106514815</v>
      </c>
      <c r="I491" s="1049"/>
      <c r="J491" s="1074"/>
      <c r="K491" s="1149" t="s">
        <v>455</v>
      </c>
      <c r="L491" s="1149" t="s">
        <v>432</v>
      </c>
      <c r="M491" s="1149">
        <v>11.0</v>
      </c>
      <c r="N491" s="1149">
        <v>8.0</v>
      </c>
      <c r="O491" s="1149">
        <f t="shared" si="322"/>
        <v>3</v>
      </c>
      <c r="P491" s="1234">
        <v>27000.0</v>
      </c>
      <c r="Q491" s="1237">
        <f>(H490)</f>
        <v>11087.59</v>
      </c>
      <c r="R491" s="1235">
        <f t="shared" si="314"/>
        <v>0.4106514815</v>
      </c>
      <c r="S491" s="1149" t="s">
        <v>455</v>
      </c>
      <c r="T491" s="1149" t="s">
        <v>432</v>
      </c>
      <c r="U491" s="1236">
        <f t="shared" si="323"/>
        <v>26439.63769</v>
      </c>
      <c r="V491" s="1238">
        <f t="shared" si="316"/>
        <v>0.9792458405</v>
      </c>
      <c r="W491" s="1049"/>
      <c r="X491" s="1049"/>
      <c r="Y491" s="1049"/>
      <c r="Z491" s="1049"/>
      <c r="AA491" s="1049"/>
      <c r="AB491" s="1049"/>
    </row>
    <row r="492">
      <c r="A492" s="1049"/>
      <c r="B492" s="1049"/>
      <c r="C492" s="1049"/>
      <c r="D492" s="1049"/>
      <c r="E492" s="1165" t="s">
        <v>339</v>
      </c>
      <c r="F492" s="1119">
        <f t="shared" ref="F492:H492" si="325">(F490/12*31)</f>
        <v>29598.955</v>
      </c>
      <c r="G492" s="1119">
        <f t="shared" si="325"/>
        <v>20760.0025</v>
      </c>
      <c r="H492" s="1119">
        <f t="shared" si="325"/>
        <v>28642.94083</v>
      </c>
      <c r="I492" s="1049"/>
      <c r="J492" s="1074"/>
      <c r="K492" s="1049"/>
      <c r="L492" s="1049"/>
      <c r="M492" s="1049"/>
      <c r="N492" s="1049"/>
      <c r="O492" s="1049"/>
      <c r="P492" s="1049"/>
      <c r="Q492" s="1049"/>
      <c r="R492" s="1049"/>
      <c r="S492" s="1049"/>
      <c r="T492" s="1049"/>
      <c r="U492" s="1049"/>
      <c r="V492" s="1049"/>
      <c r="W492" s="1049"/>
      <c r="X492" s="1049"/>
      <c r="Y492" s="1049"/>
      <c r="Z492" s="1049"/>
      <c r="AA492" s="1049"/>
      <c r="AB492" s="1049"/>
    </row>
    <row r="493">
      <c r="A493" s="1049"/>
      <c r="B493" s="1049"/>
      <c r="C493" s="1049"/>
      <c r="D493" s="1049"/>
      <c r="E493" s="1049"/>
      <c r="F493" s="1049"/>
      <c r="G493" s="1049"/>
      <c r="H493" s="1049"/>
      <c r="I493" s="1049"/>
      <c r="J493" s="1074"/>
      <c r="K493" s="1049"/>
      <c r="L493" s="1049"/>
      <c r="M493" s="1049"/>
      <c r="N493" s="1049"/>
      <c r="O493" s="1049"/>
      <c r="P493" s="1049"/>
      <c r="Q493" s="1049"/>
      <c r="R493" s="1049"/>
      <c r="S493" s="1049"/>
      <c r="T493" s="1049"/>
      <c r="U493" s="1049"/>
      <c r="V493" s="1049"/>
      <c r="W493" s="1049"/>
      <c r="X493" s="1049"/>
      <c r="Y493" s="1049"/>
      <c r="Z493" s="1049"/>
      <c r="AA493" s="1049"/>
      <c r="AB493" s="1049"/>
    </row>
    <row r="494">
      <c r="A494" s="993" t="s">
        <v>487</v>
      </c>
      <c r="B494" s="994">
        <v>16.0</v>
      </c>
      <c r="C494" s="994">
        <v>17.0</v>
      </c>
      <c r="D494" s="994">
        <v>18.0</v>
      </c>
      <c r="E494" s="994">
        <v>19.0</v>
      </c>
      <c r="F494" s="994">
        <v>20.0</v>
      </c>
      <c r="G494" s="994">
        <v>21.0</v>
      </c>
      <c r="H494" s="995"/>
      <c r="I494" s="995"/>
      <c r="J494" s="996"/>
      <c r="K494" s="993" t="s">
        <v>487</v>
      </c>
      <c r="L494" s="995"/>
      <c r="M494" s="995"/>
      <c r="N494" s="995"/>
      <c r="O494" s="995"/>
      <c r="P494" s="995"/>
      <c r="Q494" s="998"/>
      <c r="R494" s="998"/>
      <c r="S494" s="998"/>
      <c r="T494" s="998"/>
      <c r="U494" s="998"/>
      <c r="V494" s="998"/>
      <c r="W494" s="998"/>
      <c r="X494" s="998"/>
      <c r="Y494" s="998"/>
      <c r="Z494" s="998"/>
      <c r="AA494" s="998"/>
      <c r="AB494" s="998"/>
    </row>
    <row r="495">
      <c r="A495" s="999" t="s">
        <v>305</v>
      </c>
      <c r="B495" s="1000" t="s">
        <v>2</v>
      </c>
      <c r="C495" s="1000" t="s">
        <v>3</v>
      </c>
      <c r="D495" s="1000" t="s">
        <v>4</v>
      </c>
      <c r="E495" s="1000" t="s">
        <v>5</v>
      </c>
      <c r="F495" s="1000" t="s">
        <v>6</v>
      </c>
      <c r="G495" s="1000" t="s">
        <v>7</v>
      </c>
      <c r="H495" s="1000" t="s">
        <v>9</v>
      </c>
      <c r="I495" s="1000" t="s">
        <v>71</v>
      </c>
      <c r="J495" s="996"/>
      <c r="K495" s="999" t="s">
        <v>305</v>
      </c>
      <c r="L495" s="1000" t="s">
        <v>72</v>
      </c>
      <c r="M495" s="1000" t="s">
        <v>13</v>
      </c>
      <c r="N495" s="1001" t="s">
        <v>73</v>
      </c>
      <c r="O495" s="1000" t="s">
        <v>13</v>
      </c>
      <c r="P495" s="1001" t="s">
        <v>74</v>
      </c>
      <c r="Q495" s="998"/>
      <c r="R495" s="998"/>
      <c r="S495" s="998"/>
      <c r="T495" s="998"/>
      <c r="U495" s="998"/>
      <c r="V495" s="998"/>
      <c r="W495" s="998"/>
      <c r="X495" s="998"/>
      <c r="Y495" s="998"/>
      <c r="Z495" s="998"/>
      <c r="AA495" s="998"/>
      <c r="AB495" s="998"/>
    </row>
    <row r="496">
      <c r="A496" s="1040" t="s">
        <v>75</v>
      </c>
      <c r="B496" s="1003">
        <f t="shared" ref="B496:G496" si="326"> SUM(B497:B500,B502:B505,B507:B510,B512:B515,B517:B520)</f>
        <v>55</v>
      </c>
      <c r="C496" s="1003">
        <f t="shared" si="326"/>
        <v>52</v>
      </c>
      <c r="D496" s="1003">
        <f t="shared" si="326"/>
        <v>29</v>
      </c>
      <c r="E496" s="1003">
        <f t="shared" si="326"/>
        <v>53</v>
      </c>
      <c r="F496" s="1003">
        <f t="shared" si="326"/>
        <v>50</v>
      </c>
      <c r="G496" s="1003">
        <f t="shared" si="326"/>
        <v>1</v>
      </c>
      <c r="H496" s="1003">
        <f> SUM(H497:H520)</f>
        <v>240</v>
      </c>
      <c r="I496" s="1003"/>
      <c r="J496" s="996"/>
      <c r="K496" s="1002" t="s">
        <v>75</v>
      </c>
      <c r="L496" s="1003"/>
      <c r="M496" s="1003"/>
      <c r="N496" s="1003"/>
      <c r="O496" s="1003"/>
      <c r="P496" s="1003"/>
      <c r="Q496" s="998"/>
      <c r="R496" s="998"/>
      <c r="S496" s="998"/>
      <c r="T496" s="998"/>
      <c r="U496" s="998"/>
      <c r="V496" s="998"/>
      <c r="W496" s="998"/>
      <c r="X496" s="998"/>
      <c r="Y496" s="998"/>
      <c r="Z496" s="998"/>
      <c r="AA496" s="998"/>
      <c r="AB496" s="998"/>
    </row>
    <row r="497">
      <c r="A497" s="1004" t="s">
        <v>76</v>
      </c>
      <c r="B497" s="1005">
        <v>5.0</v>
      </c>
      <c r="C497" s="1005">
        <v>5.0</v>
      </c>
      <c r="D497" s="1005">
        <v>0.0</v>
      </c>
      <c r="E497" s="1005">
        <v>4.0</v>
      </c>
      <c r="F497" s="1005">
        <v>0.0</v>
      </c>
      <c r="G497" s="1005">
        <v>0.0</v>
      </c>
      <c r="H497" s="1006">
        <f t="shared" ref="H497:H499" si="327">SUM(B497:G497)</f>
        <v>14</v>
      </c>
      <c r="I497" s="1007">
        <f>sum(H497:H500)</f>
        <v>29</v>
      </c>
      <c r="J497" s="1168"/>
      <c r="K497" s="1009" t="s">
        <v>76</v>
      </c>
      <c r="L497" s="1010">
        <v>83.0</v>
      </c>
      <c r="M497" s="1007">
        <f>(L497-H497)</f>
        <v>69</v>
      </c>
      <c r="N497" s="1005">
        <v>30.0</v>
      </c>
      <c r="O497" s="1007">
        <f t="shared" ref="O497:O498" si="328">sum(M497,N497)</f>
        <v>99</v>
      </c>
      <c r="P497" s="1010" t="s">
        <v>2</v>
      </c>
      <c r="Q497" s="1026"/>
      <c r="R497" s="998"/>
      <c r="S497" s="998"/>
      <c r="T497" s="998"/>
      <c r="U497" s="998"/>
      <c r="V497" s="998"/>
      <c r="W497" s="998"/>
      <c r="X497" s="998"/>
      <c r="Y497" s="998"/>
      <c r="Z497" s="998"/>
      <c r="AA497" s="998"/>
      <c r="AB497" s="998"/>
    </row>
    <row r="498">
      <c r="A498" s="1012" t="s">
        <v>77</v>
      </c>
      <c r="B498" s="1013">
        <v>0.0</v>
      </c>
      <c r="C498" s="1014">
        <v>0.0</v>
      </c>
      <c r="D498" s="1014">
        <v>0.0</v>
      </c>
      <c r="E498" s="1014">
        <v>0.0</v>
      </c>
      <c r="F498" s="1014">
        <v>0.0</v>
      </c>
      <c r="G498" s="1015">
        <v>0.0</v>
      </c>
      <c r="H498" s="1016">
        <f t="shared" si="327"/>
        <v>0</v>
      </c>
      <c r="I498" s="1017">
        <f>(I497/61)</f>
        <v>0.4754098361</v>
      </c>
      <c r="J498" s="1169"/>
      <c r="K498" s="1012" t="s">
        <v>77</v>
      </c>
      <c r="L498" s="1013">
        <v>27.0</v>
      </c>
      <c r="M498" s="1018">
        <f>(L498-H498-H499)</f>
        <v>13</v>
      </c>
      <c r="N498" s="1014">
        <v>15.0</v>
      </c>
      <c r="O498" s="1019">
        <f t="shared" si="328"/>
        <v>28</v>
      </c>
      <c r="P498" s="1013"/>
      <c r="Q498" s="1024"/>
      <c r="R498" s="998"/>
      <c r="S498" s="998"/>
      <c r="T498" s="998"/>
      <c r="U498" s="998"/>
      <c r="V498" s="998"/>
      <c r="W498" s="998"/>
      <c r="X498" s="998"/>
      <c r="Y498" s="998"/>
      <c r="Z498" s="998"/>
      <c r="AA498" s="998"/>
      <c r="AB498" s="998"/>
    </row>
    <row r="499">
      <c r="A499" s="1012" t="s">
        <v>78</v>
      </c>
      <c r="B499" s="1013">
        <v>9.0</v>
      </c>
      <c r="C499" s="1014">
        <v>1.0</v>
      </c>
      <c r="D499" s="1014">
        <v>1.0</v>
      </c>
      <c r="E499" s="1014">
        <v>2.0</v>
      </c>
      <c r="F499" s="1014">
        <v>0.0</v>
      </c>
      <c r="G499" s="1015">
        <v>1.0</v>
      </c>
      <c r="H499" s="1016">
        <f t="shared" si="327"/>
        <v>14</v>
      </c>
      <c r="I499" s="1019"/>
      <c r="J499" s="1168"/>
      <c r="K499" s="1012" t="s">
        <v>78</v>
      </c>
      <c r="L499" s="1018" t="s">
        <v>79</v>
      </c>
      <c r="M499" s="1019" t="s">
        <v>79</v>
      </c>
      <c r="N499" s="1014"/>
      <c r="O499" s="1019" t="s">
        <v>79</v>
      </c>
      <c r="P499" s="1018"/>
      <c r="Q499" s="1024"/>
      <c r="R499" s="998"/>
      <c r="S499" s="998"/>
      <c r="T499" s="998"/>
      <c r="U499" s="998"/>
      <c r="V499" s="998"/>
      <c r="W499" s="998"/>
      <c r="X499" s="998"/>
      <c r="Y499" s="998"/>
      <c r="Z499" s="998"/>
      <c r="AA499" s="998"/>
      <c r="AB499" s="998"/>
    </row>
    <row r="500">
      <c r="A500" s="1021" t="s">
        <v>446</v>
      </c>
      <c r="B500" s="1013">
        <v>1.0</v>
      </c>
      <c r="C500" s="1014">
        <v>0.0</v>
      </c>
      <c r="D500" s="1014">
        <v>0.0</v>
      </c>
      <c r="E500" s="1014">
        <v>0.0</v>
      </c>
      <c r="F500" s="1014">
        <v>0.0</v>
      </c>
      <c r="G500" s="1015">
        <v>0.0</v>
      </c>
      <c r="H500" s="1016">
        <f t="shared" ref="H500:H501" si="329">sum(B500:G500)</f>
        <v>1</v>
      </c>
      <c r="I500" s="1019"/>
      <c r="J500" s="1168"/>
      <c r="K500" s="1021" t="s">
        <v>446</v>
      </c>
      <c r="L500" s="1013">
        <v>2.0</v>
      </c>
      <c r="M500" s="1019">
        <f t="shared" ref="M500:M502" si="330">(L500-H500)</f>
        <v>1</v>
      </c>
      <c r="N500" s="1014">
        <v>20.0</v>
      </c>
      <c r="O500" s="1019">
        <f t="shared" ref="O500:O503" si="331">sum(M500,N500)</f>
        <v>21</v>
      </c>
      <c r="P500" s="1018"/>
      <c r="Q500" s="1024"/>
      <c r="R500" s="998"/>
      <c r="S500" s="998"/>
      <c r="T500" s="998"/>
      <c r="U500" s="998"/>
      <c r="V500" s="998"/>
      <c r="W500" s="998"/>
      <c r="X500" s="998"/>
      <c r="Y500" s="998"/>
      <c r="Z500" s="998"/>
      <c r="AA500" s="998"/>
      <c r="AB500" s="998"/>
    </row>
    <row r="501">
      <c r="A501" s="1021" t="s">
        <v>80</v>
      </c>
      <c r="B501" s="1013"/>
      <c r="C501" s="1014"/>
      <c r="D501" s="1014">
        <v>0.0</v>
      </c>
      <c r="E501" s="1014">
        <v>0.0</v>
      </c>
      <c r="F501" s="1014">
        <v>0.0</v>
      </c>
      <c r="G501" s="1015">
        <v>0.0</v>
      </c>
      <c r="H501" s="1016">
        <f t="shared" si="329"/>
        <v>0</v>
      </c>
      <c r="I501" s="1019"/>
      <c r="J501" s="1168"/>
      <c r="K501" s="1021" t="s">
        <v>80</v>
      </c>
      <c r="L501" s="1013">
        <v>0.0</v>
      </c>
      <c r="M501" s="1019">
        <f t="shared" si="330"/>
        <v>0</v>
      </c>
      <c r="N501" s="1014"/>
      <c r="O501" s="1019">
        <f t="shared" si="331"/>
        <v>0</v>
      </c>
      <c r="P501" s="1018"/>
      <c r="Q501" s="1024"/>
      <c r="R501" s="998"/>
      <c r="S501" s="998"/>
      <c r="T501" s="998"/>
      <c r="U501" s="998"/>
      <c r="V501" s="998"/>
      <c r="W501" s="998"/>
      <c r="X501" s="998"/>
      <c r="Y501" s="998"/>
      <c r="Z501" s="998"/>
      <c r="AA501" s="998"/>
      <c r="AB501" s="998"/>
    </row>
    <row r="502">
      <c r="A502" s="1170" t="s">
        <v>81</v>
      </c>
      <c r="B502" s="1010">
        <v>4.0</v>
      </c>
      <c r="C502" s="1010">
        <v>8.0</v>
      </c>
      <c r="D502" s="1010">
        <v>6.0</v>
      </c>
      <c r="E502" s="1010">
        <v>5.0</v>
      </c>
      <c r="F502" s="1010">
        <v>7.0</v>
      </c>
      <c r="G502" s="1005">
        <v>0.0</v>
      </c>
      <c r="H502" s="1006">
        <f t="shared" ref="H502:H504" si="332">SUM(B502:G502)</f>
        <v>30</v>
      </c>
      <c r="I502" s="1007">
        <f>sum(H502:H505)</f>
        <v>38</v>
      </c>
      <c r="J502" s="1168"/>
      <c r="K502" s="1009" t="s">
        <v>81</v>
      </c>
      <c r="L502" s="1010">
        <v>33.0</v>
      </c>
      <c r="M502" s="1007">
        <f t="shared" si="330"/>
        <v>3</v>
      </c>
      <c r="N502" s="1005">
        <v>40.0</v>
      </c>
      <c r="O502" s="1007">
        <f t="shared" si="331"/>
        <v>43</v>
      </c>
      <c r="P502" s="1010" t="s">
        <v>382</v>
      </c>
      <c r="Q502" s="1024"/>
      <c r="R502" s="998"/>
      <c r="S502" s="998"/>
      <c r="T502" s="998"/>
      <c r="U502" s="998"/>
      <c r="V502" s="998"/>
      <c r="W502" s="998"/>
      <c r="X502" s="998"/>
      <c r="Y502" s="998"/>
      <c r="Z502" s="998"/>
      <c r="AA502" s="998"/>
      <c r="AB502" s="998"/>
    </row>
    <row r="503">
      <c r="A503" s="1012" t="s">
        <v>77</v>
      </c>
      <c r="B503" s="1013">
        <v>0.0</v>
      </c>
      <c r="C503" s="1014">
        <v>0.0</v>
      </c>
      <c r="D503" s="1014">
        <v>1.0</v>
      </c>
      <c r="E503" s="1014">
        <v>0.0</v>
      </c>
      <c r="F503" s="1014">
        <v>0.0</v>
      </c>
      <c r="G503" s="1014">
        <v>0.0</v>
      </c>
      <c r="H503" s="1016">
        <f t="shared" si="332"/>
        <v>1</v>
      </c>
      <c r="I503" s="1017">
        <f>(I502/60)</f>
        <v>0.6333333333</v>
      </c>
      <c r="J503" s="1168"/>
      <c r="K503" s="1012" t="s">
        <v>77</v>
      </c>
      <c r="L503" s="1013">
        <v>4.0</v>
      </c>
      <c r="M503" s="1018">
        <f>(L503-H503-H504)</f>
        <v>1</v>
      </c>
      <c r="N503" s="1014">
        <v>5.0</v>
      </c>
      <c r="O503" s="1019">
        <f t="shared" si="331"/>
        <v>6</v>
      </c>
      <c r="P503" s="1014"/>
      <c r="Q503" s="1024"/>
      <c r="R503" s="998"/>
      <c r="S503" s="998"/>
      <c r="T503" s="998"/>
      <c r="U503" s="998"/>
      <c r="V503" s="998"/>
      <c r="W503" s="998"/>
      <c r="X503" s="998"/>
      <c r="Y503" s="998"/>
      <c r="Z503" s="998"/>
      <c r="AA503" s="998"/>
      <c r="AB503" s="998"/>
    </row>
    <row r="504">
      <c r="A504" s="1012" t="s">
        <v>78</v>
      </c>
      <c r="B504" s="1013">
        <v>0.0</v>
      </c>
      <c r="C504" s="1014">
        <v>1.0</v>
      </c>
      <c r="D504" s="1014">
        <v>0.0</v>
      </c>
      <c r="E504" s="1014">
        <v>0.0</v>
      </c>
      <c r="F504" s="1014">
        <v>1.0</v>
      </c>
      <c r="G504" s="1014">
        <v>0.0</v>
      </c>
      <c r="H504" s="1016">
        <f t="shared" si="332"/>
        <v>2</v>
      </c>
      <c r="I504" s="1019"/>
      <c r="J504" s="1168"/>
      <c r="K504" s="1012" t="s">
        <v>78</v>
      </c>
      <c r="L504" s="1018" t="s">
        <v>79</v>
      </c>
      <c r="M504" s="1019" t="s">
        <v>79</v>
      </c>
      <c r="N504" s="1014"/>
      <c r="O504" s="1019" t="s">
        <v>79</v>
      </c>
      <c r="P504" s="1019"/>
      <c r="Q504" s="1026"/>
      <c r="R504" s="998"/>
      <c r="S504" s="998"/>
      <c r="T504" s="998"/>
      <c r="U504" s="998"/>
      <c r="V504" s="998"/>
      <c r="W504" s="998"/>
      <c r="X504" s="998"/>
      <c r="Y504" s="998"/>
      <c r="Z504" s="998"/>
      <c r="AA504" s="998"/>
      <c r="AB504" s="998"/>
    </row>
    <row r="505">
      <c r="A505" s="1021" t="s">
        <v>446</v>
      </c>
      <c r="B505" s="1013">
        <v>1.0</v>
      </c>
      <c r="C505" s="1014">
        <v>3.0</v>
      </c>
      <c r="D505" s="1014">
        <v>1.0</v>
      </c>
      <c r="E505" s="1014">
        <v>0.0</v>
      </c>
      <c r="F505" s="1014">
        <v>0.0</v>
      </c>
      <c r="G505" s="1014">
        <v>0.0</v>
      </c>
      <c r="H505" s="1016">
        <f t="shared" ref="H505:H506" si="333">sum(B505:G505)</f>
        <v>5</v>
      </c>
      <c r="I505" s="1019"/>
      <c r="J505" s="1168"/>
      <c r="K505" s="1021" t="s">
        <v>446</v>
      </c>
      <c r="L505" s="1013">
        <v>5.0</v>
      </c>
      <c r="M505" s="1019">
        <f t="shared" ref="M505:M507" si="334">(L505-H505)</f>
        <v>0</v>
      </c>
      <c r="N505" s="1014">
        <v>10.0</v>
      </c>
      <c r="O505" s="1019">
        <f t="shared" ref="O505:O508" si="335">sum(M505,N505)</f>
        <v>10</v>
      </c>
      <c r="P505" s="1014"/>
      <c r="Q505" s="1026"/>
      <c r="R505" s="998"/>
      <c r="S505" s="998"/>
      <c r="T505" s="998"/>
      <c r="U505" s="998"/>
      <c r="V505" s="998"/>
      <c r="W505" s="998"/>
      <c r="X505" s="998"/>
      <c r="Y505" s="998"/>
      <c r="Z505" s="998"/>
      <c r="AA505" s="998"/>
      <c r="AB505" s="998"/>
    </row>
    <row r="506">
      <c r="A506" s="1021" t="s">
        <v>80</v>
      </c>
      <c r="B506" s="1013"/>
      <c r="C506" s="1014"/>
      <c r="D506" s="1014">
        <v>0.0</v>
      </c>
      <c r="E506" s="1014">
        <v>0.0</v>
      </c>
      <c r="F506" s="1014">
        <v>0.0</v>
      </c>
      <c r="G506" s="1014">
        <v>0.0</v>
      </c>
      <c r="H506" s="1016">
        <f t="shared" si="333"/>
        <v>0</v>
      </c>
      <c r="I506" s="1019"/>
      <c r="J506" s="1168"/>
      <c r="K506" s="1021" t="s">
        <v>80</v>
      </c>
      <c r="L506" s="1013"/>
      <c r="M506" s="1019">
        <f t="shared" si="334"/>
        <v>0</v>
      </c>
      <c r="N506" s="1014"/>
      <c r="O506" s="1019">
        <f t="shared" si="335"/>
        <v>0</v>
      </c>
      <c r="P506" s="1014"/>
      <c r="Q506" s="998"/>
      <c r="R506" s="998"/>
      <c r="S506" s="998"/>
      <c r="T506" s="998"/>
      <c r="U506" s="998"/>
      <c r="V506" s="998"/>
      <c r="W506" s="998"/>
      <c r="X506" s="998"/>
      <c r="Y506" s="998"/>
      <c r="Z506" s="998"/>
      <c r="AA506" s="998"/>
      <c r="AB506" s="998"/>
    </row>
    <row r="507">
      <c r="A507" s="1027" t="s">
        <v>341</v>
      </c>
      <c r="B507" s="1005">
        <v>1.0</v>
      </c>
      <c r="C507" s="1005">
        <v>15.0</v>
      </c>
      <c r="D507" s="1005">
        <v>7.0</v>
      </c>
      <c r="E507" s="1005">
        <v>14.0</v>
      </c>
      <c r="F507" s="1005">
        <v>15.0</v>
      </c>
      <c r="G507" s="1005">
        <v>0.0</v>
      </c>
      <c r="H507" s="1006">
        <f t="shared" ref="H507:H509" si="336">SUM(B507:G507)</f>
        <v>52</v>
      </c>
      <c r="I507" s="1007">
        <f>sum(H507:H510)</f>
        <v>69</v>
      </c>
      <c r="J507" s="1168"/>
      <c r="K507" s="1027" t="s">
        <v>341</v>
      </c>
      <c r="L507" s="1010">
        <v>78.0</v>
      </c>
      <c r="M507" s="1007">
        <f t="shared" si="334"/>
        <v>26</v>
      </c>
      <c r="N507" s="1005">
        <v>50.0</v>
      </c>
      <c r="O507" s="1007">
        <f t="shared" si="335"/>
        <v>76</v>
      </c>
      <c r="P507" s="1010" t="s">
        <v>382</v>
      </c>
      <c r="Q507" s="1026"/>
      <c r="R507" s="998"/>
      <c r="S507" s="998"/>
      <c r="T507" s="998"/>
      <c r="U507" s="998"/>
      <c r="V507" s="998"/>
      <c r="W507" s="998"/>
      <c r="X507" s="998"/>
      <c r="Y507" s="998"/>
      <c r="Z507" s="998"/>
      <c r="AA507" s="998"/>
      <c r="AB507" s="998"/>
    </row>
    <row r="508">
      <c r="A508" s="1012" t="s">
        <v>77</v>
      </c>
      <c r="B508" s="1013">
        <v>0.0</v>
      </c>
      <c r="C508" s="1014">
        <v>0.0</v>
      </c>
      <c r="D508" s="1014">
        <v>0.0</v>
      </c>
      <c r="E508" s="1014">
        <v>0.0</v>
      </c>
      <c r="F508" s="1014">
        <v>0.0</v>
      </c>
      <c r="G508" s="1015">
        <v>0.0</v>
      </c>
      <c r="H508" s="1016">
        <f t="shared" si="336"/>
        <v>0</v>
      </c>
      <c r="I508" s="1017">
        <f>(I507/60)</f>
        <v>1.15</v>
      </c>
      <c r="J508" s="1168"/>
      <c r="K508" s="1012" t="s">
        <v>77</v>
      </c>
      <c r="L508" s="1013">
        <v>12.0</v>
      </c>
      <c r="M508" s="1018">
        <f>(L508-H508-H509)</f>
        <v>0</v>
      </c>
      <c r="N508" s="1014">
        <v>15.0</v>
      </c>
      <c r="O508" s="1019">
        <f t="shared" si="335"/>
        <v>15</v>
      </c>
      <c r="P508" s="1018"/>
      <c r="Q508" s="1026"/>
      <c r="R508" s="998"/>
      <c r="S508" s="998"/>
      <c r="T508" s="998"/>
      <c r="U508" s="998"/>
      <c r="V508" s="998"/>
      <c r="W508" s="998"/>
      <c r="X508" s="998"/>
      <c r="Y508" s="998"/>
      <c r="Z508" s="998"/>
      <c r="AA508" s="998"/>
      <c r="AB508" s="998"/>
    </row>
    <row r="509">
      <c r="A509" s="1012" t="s">
        <v>78</v>
      </c>
      <c r="B509" s="1013">
        <v>1.0</v>
      </c>
      <c r="C509" s="1014">
        <v>4.0</v>
      </c>
      <c r="D509" s="1014">
        <v>5.0</v>
      </c>
      <c r="E509" s="1014">
        <v>2.0</v>
      </c>
      <c r="F509" s="1014">
        <v>0.0</v>
      </c>
      <c r="G509" s="1015">
        <v>0.0</v>
      </c>
      <c r="H509" s="1016">
        <f t="shared" si="336"/>
        <v>12</v>
      </c>
      <c r="I509" s="1019"/>
      <c r="J509" s="1168"/>
      <c r="K509" s="1012" t="s">
        <v>78</v>
      </c>
      <c r="L509" s="1018" t="s">
        <v>79</v>
      </c>
      <c r="M509" s="1019" t="s">
        <v>79</v>
      </c>
      <c r="N509" s="1014" t="s">
        <v>79</v>
      </c>
      <c r="O509" s="1019" t="s">
        <v>79</v>
      </c>
      <c r="P509" s="1018"/>
      <c r="Q509" s="1026"/>
      <c r="R509" s="998"/>
      <c r="S509" s="998"/>
      <c r="T509" s="998"/>
      <c r="U509" s="998"/>
      <c r="V509" s="998"/>
      <c r="W509" s="998"/>
      <c r="X509" s="998"/>
      <c r="Y509" s="998"/>
      <c r="Z509" s="998"/>
      <c r="AA509" s="998"/>
      <c r="AB509" s="998"/>
    </row>
    <row r="510">
      <c r="A510" s="1021" t="s">
        <v>446</v>
      </c>
      <c r="B510" s="1013">
        <v>3.0</v>
      </c>
      <c r="C510" s="1014">
        <v>1.0</v>
      </c>
      <c r="D510" s="1014">
        <v>1.0</v>
      </c>
      <c r="E510" s="1014">
        <v>0.0</v>
      </c>
      <c r="F510" s="1014">
        <v>0.0</v>
      </c>
      <c r="G510" s="1015">
        <v>0.0</v>
      </c>
      <c r="H510" s="1016">
        <f t="shared" ref="H510:H511" si="337">sum(B510:G510)</f>
        <v>5</v>
      </c>
      <c r="I510" s="1019"/>
      <c r="J510" s="1168"/>
      <c r="K510" s="1021" t="s">
        <v>446</v>
      </c>
      <c r="L510" s="1013">
        <v>5.0</v>
      </c>
      <c r="M510" s="1019">
        <f t="shared" ref="M510:M512" si="338">(L510-H510)</f>
        <v>0</v>
      </c>
      <c r="N510" s="1014">
        <v>10.0</v>
      </c>
      <c r="O510" s="1019">
        <f t="shared" ref="O510:O512" si="339">sum(M510,N510)</f>
        <v>10</v>
      </c>
      <c r="P510" s="1018"/>
      <c r="Q510" s="1026"/>
      <c r="R510" s="998"/>
      <c r="S510" s="998"/>
      <c r="T510" s="998"/>
      <c r="U510" s="998"/>
      <c r="V510" s="998"/>
      <c r="W510" s="998"/>
      <c r="X510" s="998"/>
      <c r="Y510" s="998"/>
      <c r="Z510" s="998"/>
      <c r="AA510" s="998"/>
      <c r="AB510" s="998"/>
    </row>
    <row r="511">
      <c r="A511" s="1021" t="s">
        <v>80</v>
      </c>
      <c r="B511" s="1013"/>
      <c r="C511" s="1014"/>
      <c r="D511" s="1014">
        <v>0.0</v>
      </c>
      <c r="E511" s="1014">
        <v>0.0</v>
      </c>
      <c r="F511" s="1014">
        <v>0.0</v>
      </c>
      <c r="G511" s="1015">
        <v>0.0</v>
      </c>
      <c r="H511" s="1016">
        <f t="shared" si="337"/>
        <v>0</v>
      </c>
      <c r="I511" s="1019"/>
      <c r="J511" s="1168"/>
      <c r="K511" s="1021" t="s">
        <v>80</v>
      </c>
      <c r="L511" s="1013"/>
      <c r="M511" s="1019">
        <f t="shared" si="338"/>
        <v>0</v>
      </c>
      <c r="N511" s="1014"/>
      <c r="O511" s="1019">
        <f t="shared" si="339"/>
        <v>0</v>
      </c>
      <c r="P511" s="1018"/>
      <c r="Q511" s="998"/>
      <c r="R511" s="998"/>
      <c r="S511" s="998"/>
      <c r="T511" s="998"/>
      <c r="U511" s="998"/>
      <c r="V511" s="998"/>
      <c r="W511" s="998"/>
      <c r="X511" s="998"/>
      <c r="Y511" s="998"/>
      <c r="Z511" s="998"/>
      <c r="AA511" s="998"/>
      <c r="AB511" s="998"/>
    </row>
    <row r="512" ht="15.0" customHeight="1">
      <c r="A512" s="1022" t="s">
        <v>237</v>
      </c>
      <c r="B512" s="1010">
        <v>12.0</v>
      </c>
      <c r="C512" s="1010">
        <v>0.0</v>
      </c>
      <c r="D512" s="1010">
        <v>0.0</v>
      </c>
      <c r="E512" s="1010">
        <v>14.0</v>
      </c>
      <c r="F512" s="1010">
        <v>14.0</v>
      </c>
      <c r="G512" s="1005">
        <v>0.0</v>
      </c>
      <c r="H512" s="1006">
        <f t="shared" ref="H512:H514" si="340">SUM(B512:G512)</f>
        <v>40</v>
      </c>
      <c r="I512" s="1007">
        <f>sum(H512:H515)</f>
        <v>46</v>
      </c>
      <c r="J512" s="1168"/>
      <c r="K512" s="1009" t="s">
        <v>237</v>
      </c>
      <c r="L512" s="1010">
        <v>67.0</v>
      </c>
      <c r="M512" s="1007">
        <f t="shared" si="338"/>
        <v>27</v>
      </c>
      <c r="N512" s="1005">
        <v>40.0</v>
      </c>
      <c r="O512" s="1007">
        <f t="shared" si="339"/>
        <v>67</v>
      </c>
      <c r="P512" s="1010" t="s">
        <v>382</v>
      </c>
      <c r="Q512" s="1026"/>
      <c r="R512" s="998"/>
      <c r="S512" s="998"/>
      <c r="T512" s="998"/>
      <c r="U512" s="998"/>
      <c r="V512" s="998"/>
      <c r="W512" s="998"/>
      <c r="X512" s="998"/>
      <c r="Y512" s="998"/>
      <c r="Z512" s="998"/>
      <c r="AA512" s="998"/>
      <c r="AB512" s="998"/>
    </row>
    <row r="513">
      <c r="A513" s="1012" t="s">
        <v>77</v>
      </c>
      <c r="B513" s="1013">
        <v>0.0</v>
      </c>
      <c r="C513" s="1014">
        <v>0.0</v>
      </c>
      <c r="D513" s="1014">
        <v>0.0</v>
      </c>
      <c r="E513" s="1014">
        <v>0.0</v>
      </c>
      <c r="F513" s="1014">
        <v>0.0</v>
      </c>
      <c r="G513" s="1014">
        <v>0.0</v>
      </c>
      <c r="H513" s="1016">
        <f t="shared" si="340"/>
        <v>0</v>
      </c>
      <c r="I513" s="1017">
        <f>(I512/60)</f>
        <v>0.7666666667</v>
      </c>
      <c r="J513" s="1168"/>
      <c r="K513" s="1012" t="s">
        <v>77</v>
      </c>
      <c r="L513" s="1013">
        <v>16.0</v>
      </c>
      <c r="M513" s="1018">
        <f>(L513-H513-H514)</f>
        <v>10</v>
      </c>
      <c r="N513" s="1014">
        <v>5.0</v>
      </c>
      <c r="O513" s="1014">
        <v>15.0</v>
      </c>
      <c r="P513" s="1018"/>
      <c r="Q513" s="1026"/>
      <c r="R513" s="998"/>
      <c r="S513" s="998"/>
      <c r="T513" s="998"/>
      <c r="U513" s="998"/>
      <c r="V513" s="998"/>
      <c r="W513" s="998"/>
      <c r="X513" s="998"/>
      <c r="Y513" s="998"/>
      <c r="Z513" s="998"/>
      <c r="AA513" s="998"/>
      <c r="AB513" s="998"/>
    </row>
    <row r="514">
      <c r="A514" s="1012" t="s">
        <v>78</v>
      </c>
      <c r="B514" s="1013">
        <v>1.0</v>
      </c>
      <c r="C514" s="1014">
        <v>0.0</v>
      </c>
      <c r="D514" s="1014">
        <v>0.0</v>
      </c>
      <c r="E514" s="1014">
        <v>2.0</v>
      </c>
      <c r="F514" s="1014">
        <v>3.0</v>
      </c>
      <c r="G514" s="1014">
        <v>0.0</v>
      </c>
      <c r="H514" s="1016">
        <f t="shared" si="340"/>
        <v>6</v>
      </c>
      <c r="I514" s="1019"/>
      <c r="J514" s="1168"/>
      <c r="K514" s="1012" t="s">
        <v>78</v>
      </c>
      <c r="L514" s="1018" t="s">
        <v>79</v>
      </c>
      <c r="M514" s="1019" t="s">
        <v>79</v>
      </c>
      <c r="N514" s="1028" t="s">
        <v>79</v>
      </c>
      <c r="O514" s="1019" t="s">
        <v>79</v>
      </c>
      <c r="P514" s="1018"/>
      <c r="Q514" s="1026"/>
      <c r="R514" s="998"/>
      <c r="S514" s="998"/>
      <c r="T514" s="998"/>
      <c r="U514" s="998"/>
      <c r="V514" s="998"/>
      <c r="W514" s="998"/>
      <c r="X514" s="998"/>
      <c r="Y514" s="998"/>
      <c r="Z514" s="998"/>
      <c r="AA514" s="998"/>
      <c r="AB514" s="998"/>
    </row>
    <row r="515">
      <c r="A515" s="1021" t="s">
        <v>446</v>
      </c>
      <c r="B515" s="1013">
        <v>0.0</v>
      </c>
      <c r="C515" s="1014">
        <v>0.0</v>
      </c>
      <c r="D515" s="1014">
        <v>0.0</v>
      </c>
      <c r="E515" s="1014">
        <v>0.0</v>
      </c>
      <c r="F515" s="1014">
        <v>0.0</v>
      </c>
      <c r="G515" s="1014">
        <v>0.0</v>
      </c>
      <c r="H515" s="1016">
        <f t="shared" ref="H515:H516" si="341">sum(B515:G515)</f>
        <v>0</v>
      </c>
      <c r="I515" s="1019"/>
      <c r="J515" s="1168"/>
      <c r="K515" s="1021" t="s">
        <v>446</v>
      </c>
      <c r="L515" s="1013">
        <v>3.0</v>
      </c>
      <c r="M515" s="1019">
        <f t="shared" ref="M515:M517" si="342">(L515-H515)</f>
        <v>3</v>
      </c>
      <c r="N515" s="1030">
        <v>10.0</v>
      </c>
      <c r="O515" s="1019">
        <f t="shared" ref="O515:O518" si="343">sum(M515,N515)</f>
        <v>13</v>
      </c>
      <c r="P515" s="1013"/>
      <c r="Q515" s="1026"/>
      <c r="R515" s="998"/>
      <c r="S515" s="998"/>
      <c r="T515" s="998"/>
      <c r="U515" s="998"/>
      <c r="V515" s="998"/>
      <c r="W515" s="998"/>
      <c r="X515" s="998"/>
      <c r="Y515" s="998"/>
      <c r="Z515" s="998"/>
      <c r="AA515" s="998"/>
      <c r="AB515" s="998"/>
    </row>
    <row r="516">
      <c r="A516" s="1021" t="s">
        <v>80</v>
      </c>
      <c r="B516" s="1013"/>
      <c r="C516" s="1014"/>
      <c r="D516" s="1014"/>
      <c r="E516" s="1014">
        <v>0.0</v>
      </c>
      <c r="F516" s="1014">
        <v>0.0</v>
      </c>
      <c r="G516" s="1014">
        <v>0.0</v>
      </c>
      <c r="H516" s="1016">
        <f t="shared" si="341"/>
        <v>0</v>
      </c>
      <c r="I516" s="1019"/>
      <c r="J516" s="1168"/>
      <c r="K516" s="1021" t="s">
        <v>80</v>
      </c>
      <c r="L516" s="1013">
        <v>22.0</v>
      </c>
      <c r="M516" s="1019">
        <f t="shared" si="342"/>
        <v>22</v>
      </c>
      <c r="N516" s="1030"/>
      <c r="O516" s="1019">
        <f t="shared" si="343"/>
        <v>22</v>
      </c>
      <c r="P516" s="1013"/>
      <c r="Q516" s="998"/>
      <c r="R516" s="998"/>
      <c r="S516" s="998"/>
      <c r="T516" s="998"/>
      <c r="U516" s="998"/>
      <c r="V516" s="998"/>
      <c r="W516" s="998"/>
      <c r="X516" s="998"/>
      <c r="Y516" s="998"/>
      <c r="Z516" s="998"/>
      <c r="AA516" s="998"/>
      <c r="AB516" s="998"/>
    </row>
    <row r="517">
      <c r="A517" s="1031" t="s">
        <v>134</v>
      </c>
      <c r="B517" s="1005">
        <v>14.0</v>
      </c>
      <c r="C517" s="1005">
        <v>12.0</v>
      </c>
      <c r="D517" s="1005">
        <v>7.0</v>
      </c>
      <c r="E517" s="1005">
        <v>9.0</v>
      </c>
      <c r="F517" s="1005">
        <v>5.0</v>
      </c>
      <c r="G517" s="1005">
        <v>0.0</v>
      </c>
      <c r="H517" s="1006">
        <f t="shared" ref="H517:H519" si="344">SUM(B517:G517)</f>
        <v>47</v>
      </c>
      <c r="I517" s="1007">
        <f>sum(H517:H520)</f>
        <v>58</v>
      </c>
      <c r="J517" s="1168"/>
      <c r="K517" s="1031" t="s">
        <v>134</v>
      </c>
      <c r="L517" s="1010">
        <v>49.0</v>
      </c>
      <c r="M517" s="1007">
        <f t="shared" si="342"/>
        <v>2</v>
      </c>
      <c r="N517" s="1005">
        <v>60.0</v>
      </c>
      <c r="O517" s="1007">
        <f t="shared" si="343"/>
        <v>62</v>
      </c>
      <c r="P517" s="1010" t="s">
        <v>382</v>
      </c>
      <c r="Q517" s="1026"/>
      <c r="R517" s="998"/>
      <c r="S517" s="998"/>
      <c r="T517" s="998"/>
      <c r="U517" s="998"/>
      <c r="V517" s="998"/>
      <c r="W517" s="998"/>
      <c r="X517" s="998"/>
      <c r="Y517" s="998"/>
      <c r="Z517" s="998"/>
      <c r="AA517" s="998"/>
      <c r="AB517" s="998"/>
    </row>
    <row r="518">
      <c r="A518" s="1012" t="s">
        <v>77</v>
      </c>
      <c r="B518" s="1013">
        <v>0.0</v>
      </c>
      <c r="C518" s="1014">
        <v>0.0</v>
      </c>
      <c r="D518" s="1014">
        <v>0.0</v>
      </c>
      <c r="E518" s="1014">
        <v>0.0</v>
      </c>
      <c r="F518" s="1014">
        <v>0.0</v>
      </c>
      <c r="G518" s="1015">
        <v>0.0</v>
      </c>
      <c r="H518" s="1016">
        <f t="shared" si="344"/>
        <v>0</v>
      </c>
      <c r="I518" s="1017">
        <f>(I517/60)</f>
        <v>0.9666666667</v>
      </c>
      <c r="J518" s="1168"/>
      <c r="K518" s="1012" t="s">
        <v>77</v>
      </c>
      <c r="L518" s="1013">
        <v>20.0</v>
      </c>
      <c r="M518" s="1018">
        <f>(L518-H518-H519)</f>
        <v>12</v>
      </c>
      <c r="N518" s="1014">
        <v>5.0</v>
      </c>
      <c r="O518" s="1019">
        <f t="shared" si="343"/>
        <v>17</v>
      </c>
      <c r="P518" s="1018"/>
      <c r="Q518" s="1026"/>
      <c r="R518" s="998"/>
      <c r="S518" s="998"/>
      <c r="T518" s="998"/>
      <c r="U518" s="998"/>
      <c r="V518" s="998"/>
      <c r="W518" s="998"/>
      <c r="X518" s="998"/>
      <c r="Y518" s="998"/>
      <c r="Z518" s="998"/>
      <c r="AA518" s="998"/>
      <c r="AB518" s="998"/>
    </row>
    <row r="519">
      <c r="A519" s="1012" t="s">
        <v>78</v>
      </c>
      <c r="B519" s="1013">
        <v>3.0</v>
      </c>
      <c r="C519" s="1014">
        <v>2.0</v>
      </c>
      <c r="D519" s="1014">
        <v>0.0</v>
      </c>
      <c r="E519" s="1014">
        <v>1.0</v>
      </c>
      <c r="F519" s="1014">
        <v>2.0</v>
      </c>
      <c r="G519" s="1015">
        <v>0.0</v>
      </c>
      <c r="H519" s="1016">
        <f t="shared" si="344"/>
        <v>8</v>
      </c>
      <c r="I519" s="1019"/>
      <c r="J519" s="1168"/>
      <c r="K519" s="1012" t="s">
        <v>78</v>
      </c>
      <c r="L519" s="1018" t="s">
        <v>79</v>
      </c>
      <c r="M519" s="1019" t="s">
        <v>79</v>
      </c>
      <c r="N519" s="1014" t="s">
        <v>79</v>
      </c>
      <c r="O519" s="1019" t="s">
        <v>79</v>
      </c>
      <c r="P519" s="1018"/>
      <c r="Q519" s="1026"/>
      <c r="R519" s="998"/>
      <c r="S519" s="998"/>
      <c r="T519" s="998"/>
      <c r="U519" s="998"/>
      <c r="V519" s="998"/>
      <c r="W519" s="998"/>
      <c r="X519" s="998"/>
      <c r="Y519" s="998"/>
      <c r="Z519" s="998"/>
      <c r="AA519" s="998"/>
      <c r="AB519" s="998"/>
    </row>
    <row r="520">
      <c r="A520" s="1021" t="s">
        <v>446</v>
      </c>
      <c r="B520" s="1013">
        <v>0.0</v>
      </c>
      <c r="C520" s="1014">
        <v>0.0</v>
      </c>
      <c r="D520" s="1014">
        <v>0.0</v>
      </c>
      <c r="E520" s="1014">
        <v>0.0</v>
      </c>
      <c r="F520" s="1014">
        <v>3.0</v>
      </c>
      <c r="G520" s="1015">
        <v>0.0</v>
      </c>
      <c r="H520" s="1016">
        <f t="shared" ref="H520:H521" si="345">sum(B520:G520)</f>
        <v>3</v>
      </c>
      <c r="I520" s="1019"/>
      <c r="J520" s="1168"/>
      <c r="K520" s="1021" t="s">
        <v>446</v>
      </c>
      <c r="L520" s="1013">
        <v>3.0</v>
      </c>
      <c r="M520" s="1019">
        <f t="shared" ref="M520:M521" si="346">(L520-H520)</f>
        <v>0</v>
      </c>
      <c r="N520" s="1014">
        <v>7.0</v>
      </c>
      <c r="O520" s="1019">
        <f t="shared" ref="O520:O521" si="347">sum(M520,N520)</f>
        <v>7</v>
      </c>
      <c r="P520" s="1018"/>
      <c r="Q520" s="1024"/>
      <c r="R520" s="998"/>
      <c r="S520" s="998"/>
      <c r="T520" s="998"/>
      <c r="U520" s="998"/>
      <c r="V520" s="998"/>
      <c r="W520" s="998"/>
      <c r="X520" s="998"/>
      <c r="Y520" s="998"/>
      <c r="Z520" s="998"/>
      <c r="AA520" s="998"/>
      <c r="AB520" s="998"/>
    </row>
    <row r="521">
      <c r="A521" s="1021" t="s">
        <v>80</v>
      </c>
      <c r="B521" s="1013"/>
      <c r="C521" s="1014"/>
      <c r="D521" s="1014">
        <v>0.0</v>
      </c>
      <c r="E521" s="1014">
        <v>0.0</v>
      </c>
      <c r="F521" s="1014">
        <v>0.0</v>
      </c>
      <c r="G521" s="1015">
        <v>0.0</v>
      </c>
      <c r="H521" s="1016">
        <f t="shared" si="345"/>
        <v>0</v>
      </c>
      <c r="I521" s="1019"/>
      <c r="J521" s="1168"/>
      <c r="K521" s="1021" t="s">
        <v>80</v>
      </c>
      <c r="L521" s="1013"/>
      <c r="M521" s="1019">
        <f t="shared" si="346"/>
        <v>0</v>
      </c>
      <c r="N521" s="1014"/>
      <c r="O521" s="1019">
        <f t="shared" si="347"/>
        <v>0</v>
      </c>
      <c r="P521" s="1018"/>
      <c r="Q521" s="1024"/>
      <c r="R521" s="998"/>
      <c r="S521" s="998"/>
      <c r="T521" s="998"/>
      <c r="U521" s="998"/>
      <c r="V521" s="998"/>
      <c r="W521" s="998"/>
      <c r="X521" s="998"/>
      <c r="Y521" s="998"/>
      <c r="Z521" s="998"/>
      <c r="AA521" s="998"/>
      <c r="AB521" s="998"/>
    </row>
    <row r="522">
      <c r="A522" s="1040" t="s">
        <v>87</v>
      </c>
      <c r="B522" s="1003">
        <f t="shared" ref="B522:G522" si="348"> SUM(B523:B526,B528:B531,B533:B536,B538:B541,B543:B546)</f>
        <v>18</v>
      </c>
      <c r="C522" s="1003">
        <f t="shared" si="348"/>
        <v>11</v>
      </c>
      <c r="D522" s="1003">
        <f t="shared" si="348"/>
        <v>8</v>
      </c>
      <c r="E522" s="1003">
        <f t="shared" si="348"/>
        <v>9</v>
      </c>
      <c r="F522" s="1003">
        <f t="shared" si="348"/>
        <v>8</v>
      </c>
      <c r="G522" s="1003">
        <f t="shared" si="348"/>
        <v>0</v>
      </c>
      <c r="H522" s="1003">
        <f> SUM(H523:H545)</f>
        <v>54</v>
      </c>
      <c r="I522" s="1003"/>
      <c r="J522" s="1058"/>
      <c r="K522" s="1002" t="s">
        <v>87</v>
      </c>
      <c r="L522" s="1033"/>
      <c r="M522" s="1033"/>
      <c r="N522" s="1033"/>
      <c r="O522" s="1033"/>
      <c r="P522" s="1033"/>
      <c r="Q522" s="998"/>
      <c r="R522" s="998"/>
      <c r="S522" s="998"/>
      <c r="T522" s="998"/>
      <c r="U522" s="998"/>
      <c r="V522" s="998"/>
      <c r="W522" s="998"/>
      <c r="X522" s="998"/>
      <c r="Y522" s="998"/>
      <c r="Z522" s="998"/>
      <c r="AA522" s="998"/>
      <c r="AB522" s="998"/>
    </row>
    <row r="523">
      <c r="A523" s="1004" t="s">
        <v>24</v>
      </c>
      <c r="B523" s="1005">
        <v>5.0</v>
      </c>
      <c r="C523" s="1005">
        <v>4.0</v>
      </c>
      <c r="D523" s="1005">
        <v>0.0</v>
      </c>
      <c r="E523" s="1005">
        <v>0.0</v>
      </c>
      <c r="F523" s="1005">
        <v>0.0</v>
      </c>
      <c r="G523" s="1005">
        <v>0.0</v>
      </c>
      <c r="H523" s="1006">
        <f t="shared" ref="H523:H525" si="349">SUM(B523:G523)</f>
        <v>9</v>
      </c>
      <c r="I523" s="1007">
        <f>sum(H523:H526)</f>
        <v>14</v>
      </c>
      <c r="J523" s="1168"/>
      <c r="K523" s="1009" t="s">
        <v>24</v>
      </c>
      <c r="L523" s="1010">
        <v>61.0</v>
      </c>
      <c r="M523" s="1007">
        <f>(L523-H523)</f>
        <v>52</v>
      </c>
      <c r="N523" s="1005">
        <v>30.0</v>
      </c>
      <c r="O523" s="1007">
        <f t="shared" ref="O523:O524" si="350">sum(M523,N523)</f>
        <v>82</v>
      </c>
      <c r="P523" s="1010" t="s">
        <v>382</v>
      </c>
      <c r="Q523" s="1026"/>
      <c r="R523" s="998"/>
      <c r="S523" s="998"/>
      <c r="T523" s="998"/>
      <c r="U523" s="998"/>
      <c r="V523" s="998"/>
      <c r="W523" s="998"/>
      <c r="X523" s="998"/>
      <c r="Y523" s="998"/>
      <c r="Z523" s="998"/>
      <c r="AA523" s="998"/>
      <c r="AB523" s="998"/>
    </row>
    <row r="524">
      <c r="A524" s="1012" t="s">
        <v>77</v>
      </c>
      <c r="B524" s="1013">
        <v>0.0</v>
      </c>
      <c r="C524" s="1014">
        <v>0.0</v>
      </c>
      <c r="D524" s="1014">
        <v>0.0</v>
      </c>
      <c r="E524" s="1014">
        <v>0.0</v>
      </c>
      <c r="F524" s="1014">
        <v>0.0</v>
      </c>
      <c r="G524" s="1015">
        <v>0.0</v>
      </c>
      <c r="H524" s="1016">
        <f t="shared" si="349"/>
        <v>0</v>
      </c>
      <c r="I524" s="1017">
        <f>(I523/61)</f>
        <v>0.2295081967</v>
      </c>
      <c r="J524" s="1168"/>
      <c r="K524" s="1012" t="s">
        <v>77</v>
      </c>
      <c r="L524" s="1013">
        <v>27.0</v>
      </c>
      <c r="M524" s="1018">
        <f>(L524-H524-H525)</f>
        <v>26</v>
      </c>
      <c r="N524" s="1014">
        <v>0.0</v>
      </c>
      <c r="O524" s="1019">
        <f t="shared" si="350"/>
        <v>26</v>
      </c>
      <c r="P524" s="1018"/>
      <c r="Q524" s="1026"/>
      <c r="R524" s="998"/>
      <c r="S524" s="998"/>
      <c r="T524" s="998"/>
      <c r="U524" s="998"/>
      <c r="V524" s="998"/>
      <c r="W524" s="998"/>
      <c r="X524" s="998"/>
      <c r="Y524" s="998"/>
      <c r="Z524" s="998"/>
      <c r="AA524" s="998"/>
      <c r="AB524" s="998"/>
    </row>
    <row r="525">
      <c r="A525" s="1012" t="s">
        <v>78</v>
      </c>
      <c r="B525" s="1013">
        <v>0.0</v>
      </c>
      <c r="C525" s="1014">
        <v>1.0</v>
      </c>
      <c r="D525" s="1014">
        <v>0.0</v>
      </c>
      <c r="E525" s="1014">
        <v>0.0</v>
      </c>
      <c r="F525" s="1014">
        <v>0.0</v>
      </c>
      <c r="G525" s="1015">
        <v>0.0</v>
      </c>
      <c r="H525" s="1016">
        <f t="shared" si="349"/>
        <v>1</v>
      </c>
      <c r="I525" s="1019"/>
      <c r="J525" s="1168"/>
      <c r="K525" s="1012" t="s">
        <v>78</v>
      </c>
      <c r="L525" s="1018" t="s">
        <v>79</v>
      </c>
      <c r="M525" s="1019" t="s">
        <v>79</v>
      </c>
      <c r="N525" s="1014" t="s">
        <v>79</v>
      </c>
      <c r="O525" s="1019" t="s">
        <v>79</v>
      </c>
      <c r="P525" s="1018"/>
      <c r="Q525" s="1026"/>
      <c r="R525" s="998"/>
      <c r="S525" s="998"/>
      <c r="T525" s="998"/>
      <c r="U525" s="998"/>
      <c r="V525" s="998"/>
      <c r="W525" s="998"/>
      <c r="X525" s="998"/>
      <c r="Y525" s="998"/>
      <c r="Z525" s="998"/>
      <c r="AA525" s="998"/>
      <c r="AB525" s="998"/>
    </row>
    <row r="526">
      <c r="A526" s="1021" t="s">
        <v>446</v>
      </c>
      <c r="B526" s="1013">
        <v>3.0</v>
      </c>
      <c r="C526" s="1014">
        <v>1.0</v>
      </c>
      <c r="D526" s="1014">
        <v>0.0</v>
      </c>
      <c r="E526" s="1014">
        <v>0.0</v>
      </c>
      <c r="F526" s="1014">
        <v>0.0</v>
      </c>
      <c r="G526" s="1015">
        <v>0.0</v>
      </c>
      <c r="H526" s="1016">
        <f t="shared" ref="H526:H527" si="351">sum(B526:G526)</f>
        <v>4</v>
      </c>
      <c r="I526" s="1019"/>
      <c r="J526" s="1168"/>
      <c r="K526" s="1021" t="s">
        <v>446</v>
      </c>
      <c r="L526" s="1013">
        <v>8.0</v>
      </c>
      <c r="M526" s="1019">
        <f t="shared" ref="M526:M528" si="352">(L526-H526)</f>
        <v>4</v>
      </c>
      <c r="N526" s="1014">
        <v>8.0</v>
      </c>
      <c r="O526" s="1019">
        <f t="shared" ref="O526:O529" si="353">sum(M526,N526)</f>
        <v>12</v>
      </c>
      <c r="P526" s="1018"/>
      <c r="Q526" s="1024"/>
      <c r="R526" s="998"/>
      <c r="S526" s="998"/>
      <c r="T526" s="998"/>
      <c r="U526" s="998"/>
      <c r="V526" s="998"/>
      <c r="W526" s="998"/>
      <c r="X526" s="998"/>
      <c r="Y526" s="998"/>
      <c r="Z526" s="998"/>
      <c r="AA526" s="998"/>
      <c r="AB526" s="998"/>
    </row>
    <row r="527">
      <c r="A527" s="1021" t="s">
        <v>80</v>
      </c>
      <c r="B527" s="1013"/>
      <c r="C527" s="1014"/>
      <c r="D527" s="1014">
        <v>0.0</v>
      </c>
      <c r="E527" s="1014">
        <v>0.0</v>
      </c>
      <c r="F527" s="1014">
        <v>0.0</v>
      </c>
      <c r="G527" s="1015">
        <v>0.0</v>
      </c>
      <c r="H527" s="1016">
        <f t="shared" si="351"/>
        <v>0</v>
      </c>
      <c r="I527" s="1019"/>
      <c r="J527" s="1168"/>
      <c r="K527" s="1021" t="s">
        <v>80</v>
      </c>
      <c r="L527" s="1013">
        <v>40.0</v>
      </c>
      <c r="M527" s="1019">
        <f t="shared" si="352"/>
        <v>40</v>
      </c>
      <c r="N527" s="1014"/>
      <c r="O527" s="1019">
        <f t="shared" si="353"/>
        <v>40</v>
      </c>
      <c r="P527" s="1018"/>
      <c r="Q527" s="1024"/>
      <c r="R527" s="998"/>
      <c r="S527" s="998"/>
      <c r="T527" s="998"/>
      <c r="U527" s="998"/>
      <c r="V527" s="998"/>
      <c r="W527" s="998"/>
      <c r="X527" s="998"/>
      <c r="Y527" s="998"/>
      <c r="Z527" s="998"/>
      <c r="AA527" s="998"/>
      <c r="AB527" s="998"/>
    </row>
    <row r="528">
      <c r="A528" s="1009" t="s">
        <v>96</v>
      </c>
      <c r="B528" s="1010">
        <v>6.0</v>
      </c>
      <c r="C528" s="1010">
        <v>4.0</v>
      </c>
      <c r="D528" s="1010">
        <v>2.0</v>
      </c>
      <c r="E528" s="1010">
        <v>7.0</v>
      </c>
      <c r="F528" s="1010">
        <v>4.0</v>
      </c>
      <c r="G528" s="1005">
        <v>0.0</v>
      </c>
      <c r="H528" s="1006">
        <f t="shared" ref="H528:H530" si="354">SUM(B528:G528)</f>
        <v>23</v>
      </c>
      <c r="I528" s="1007">
        <f>sum(H528:H531)</f>
        <v>40</v>
      </c>
      <c r="J528" s="1168"/>
      <c r="K528" s="1009" t="s">
        <v>96</v>
      </c>
      <c r="L528" s="1010">
        <v>40.0</v>
      </c>
      <c r="M528" s="1007">
        <f t="shared" si="352"/>
        <v>17</v>
      </c>
      <c r="N528" s="1005">
        <v>35.0</v>
      </c>
      <c r="O528" s="1007">
        <f t="shared" si="353"/>
        <v>52</v>
      </c>
      <c r="P528" s="1010" t="s">
        <v>382</v>
      </c>
      <c r="Q528" s="1026"/>
      <c r="R528" s="998"/>
      <c r="S528" s="998"/>
      <c r="T528" s="998"/>
      <c r="U528" s="998"/>
      <c r="V528" s="998"/>
      <c r="W528" s="998"/>
      <c r="X528" s="998"/>
      <c r="Y528" s="998"/>
      <c r="Z528" s="998"/>
      <c r="AA528" s="998"/>
      <c r="AB528" s="998"/>
    </row>
    <row r="529">
      <c r="A529" s="1012" t="s">
        <v>77</v>
      </c>
      <c r="B529" s="1013">
        <v>1.0</v>
      </c>
      <c r="C529" s="1014">
        <v>1.0</v>
      </c>
      <c r="D529" s="1014">
        <v>1.0</v>
      </c>
      <c r="E529" s="1014">
        <v>0.0</v>
      </c>
      <c r="F529" s="1014">
        <v>0.0</v>
      </c>
      <c r="G529" s="1014">
        <v>0.0</v>
      </c>
      <c r="H529" s="1016">
        <f t="shared" si="354"/>
        <v>3</v>
      </c>
      <c r="I529" s="1017">
        <f>(I528/60)</f>
        <v>0.6666666667</v>
      </c>
      <c r="J529" s="1168"/>
      <c r="K529" s="1012" t="s">
        <v>77</v>
      </c>
      <c r="L529" s="1013">
        <v>15.0</v>
      </c>
      <c r="M529" s="1018">
        <f>(L529-H529-H530)</f>
        <v>1</v>
      </c>
      <c r="N529" s="1014">
        <v>5.0</v>
      </c>
      <c r="O529" s="1019">
        <f t="shared" si="353"/>
        <v>6</v>
      </c>
      <c r="P529" s="1019"/>
      <c r="Q529" s="1026"/>
      <c r="R529" s="998"/>
      <c r="S529" s="998"/>
      <c r="T529" s="998"/>
      <c r="U529" s="998"/>
      <c r="V529" s="998"/>
      <c r="W529" s="998"/>
      <c r="X529" s="998"/>
      <c r="Y529" s="998"/>
      <c r="Z529" s="998"/>
      <c r="AA529" s="998"/>
      <c r="AB529" s="998"/>
    </row>
    <row r="530">
      <c r="A530" s="1012" t="s">
        <v>78</v>
      </c>
      <c r="B530" s="1013">
        <v>3.0</v>
      </c>
      <c r="C530" s="1014">
        <v>0.0</v>
      </c>
      <c r="D530" s="1014">
        <v>3.0</v>
      </c>
      <c r="E530" s="1014">
        <v>2.0</v>
      </c>
      <c r="F530" s="1014">
        <v>3.0</v>
      </c>
      <c r="G530" s="1014">
        <v>0.0</v>
      </c>
      <c r="H530" s="1016">
        <f t="shared" si="354"/>
        <v>11</v>
      </c>
      <c r="I530" s="1019"/>
      <c r="J530" s="1168"/>
      <c r="K530" s="1012" t="s">
        <v>78</v>
      </c>
      <c r="L530" s="1018" t="s">
        <v>79</v>
      </c>
      <c r="M530" s="1019" t="s">
        <v>79</v>
      </c>
      <c r="N530" s="1014" t="s">
        <v>79</v>
      </c>
      <c r="O530" s="1019" t="s">
        <v>79</v>
      </c>
      <c r="P530" s="1019"/>
      <c r="Q530" s="1026"/>
      <c r="R530" s="998"/>
      <c r="S530" s="998"/>
      <c r="T530" s="998"/>
      <c r="U530" s="998"/>
      <c r="V530" s="998"/>
      <c r="W530" s="998"/>
      <c r="X530" s="998"/>
      <c r="Y530" s="998"/>
      <c r="Z530" s="998"/>
      <c r="AA530" s="998"/>
      <c r="AB530" s="998"/>
    </row>
    <row r="531">
      <c r="A531" s="1021" t="s">
        <v>446</v>
      </c>
      <c r="B531" s="1013">
        <v>0.0</v>
      </c>
      <c r="C531" s="1014">
        <v>0.0</v>
      </c>
      <c r="D531" s="1014">
        <v>2.0</v>
      </c>
      <c r="E531" s="1014">
        <v>0.0</v>
      </c>
      <c r="F531" s="1014">
        <v>1.0</v>
      </c>
      <c r="G531" s="1014">
        <v>0.0</v>
      </c>
      <c r="H531" s="1016">
        <f t="shared" ref="H531:H532" si="355">sum(B531:G531)</f>
        <v>3</v>
      </c>
      <c r="I531" s="1019"/>
      <c r="J531" s="1168"/>
      <c r="K531" s="1021" t="s">
        <v>446</v>
      </c>
      <c r="L531" s="1013">
        <v>5.0</v>
      </c>
      <c r="M531" s="1019">
        <f t="shared" ref="M531:M533" si="356">(L531-H531)</f>
        <v>2</v>
      </c>
      <c r="N531" s="1014">
        <v>5.0</v>
      </c>
      <c r="O531" s="1019">
        <f t="shared" ref="O531:O534" si="357">sum(M531,N531)</f>
        <v>7</v>
      </c>
      <c r="P531" s="1019"/>
      <c r="Q531" s="1026"/>
      <c r="R531" s="998"/>
      <c r="S531" s="998"/>
      <c r="T531" s="998"/>
      <c r="U531" s="998"/>
      <c r="V531" s="998"/>
      <c r="W531" s="998"/>
      <c r="X531" s="998"/>
      <c r="Y531" s="998"/>
      <c r="Z531" s="998"/>
      <c r="AA531" s="998"/>
      <c r="AB531" s="998"/>
    </row>
    <row r="532">
      <c r="A532" s="1021" t="s">
        <v>80</v>
      </c>
      <c r="B532" s="1013"/>
      <c r="C532" s="1014"/>
      <c r="D532" s="1014">
        <v>0.0</v>
      </c>
      <c r="E532" s="1014">
        <v>0.0</v>
      </c>
      <c r="F532" s="1014">
        <v>0.0</v>
      </c>
      <c r="G532" s="1014">
        <v>0.0</v>
      </c>
      <c r="H532" s="1016">
        <f t="shared" si="355"/>
        <v>0</v>
      </c>
      <c r="I532" s="1019"/>
      <c r="J532" s="1168"/>
      <c r="K532" s="1021" t="s">
        <v>80</v>
      </c>
      <c r="L532" s="1013"/>
      <c r="M532" s="1019">
        <f t="shared" si="356"/>
        <v>0</v>
      </c>
      <c r="N532" s="1014"/>
      <c r="O532" s="1019">
        <f t="shared" si="357"/>
        <v>0</v>
      </c>
      <c r="P532" s="1019"/>
      <c r="Q532" s="1026"/>
      <c r="R532" s="998"/>
      <c r="S532" s="998"/>
      <c r="T532" s="998"/>
      <c r="U532" s="998"/>
      <c r="V532" s="998"/>
      <c r="W532" s="998"/>
      <c r="X532" s="998"/>
      <c r="Y532" s="998"/>
      <c r="Z532" s="998"/>
      <c r="AA532" s="998"/>
      <c r="AB532" s="998"/>
    </row>
    <row r="533">
      <c r="A533" s="1036" t="s">
        <v>117</v>
      </c>
      <c r="B533" s="1005">
        <v>0.0</v>
      </c>
      <c r="C533" s="1005">
        <v>0.0</v>
      </c>
      <c r="D533" s="1005">
        <v>0.0</v>
      </c>
      <c r="E533" s="1005">
        <v>0.0</v>
      </c>
      <c r="F533" s="1005">
        <v>0.0</v>
      </c>
      <c r="G533" s="1005">
        <v>0.0</v>
      </c>
      <c r="H533" s="1006">
        <f t="shared" ref="H533:H535" si="358">SUM(B533:G533)</f>
        <v>0</v>
      </c>
      <c r="I533" s="1007">
        <f>sum(H533:H536)</f>
        <v>0</v>
      </c>
      <c r="J533" s="1168"/>
      <c r="K533" s="1027" t="s">
        <v>117</v>
      </c>
      <c r="L533" s="1010">
        <v>0.0</v>
      </c>
      <c r="M533" s="1007">
        <f t="shared" si="356"/>
        <v>0</v>
      </c>
      <c r="N533" s="1005">
        <v>0.0</v>
      </c>
      <c r="O533" s="1007">
        <f t="shared" si="357"/>
        <v>0</v>
      </c>
      <c r="P533" s="1010"/>
      <c r="Q533" s="1026"/>
      <c r="R533" s="998"/>
      <c r="S533" s="998"/>
      <c r="T533" s="998"/>
      <c r="U533" s="998"/>
      <c r="V533" s="998"/>
      <c r="W533" s="998"/>
      <c r="X533" s="998"/>
      <c r="Y533" s="998"/>
      <c r="Z533" s="998"/>
      <c r="AA533" s="998"/>
      <c r="AB533" s="998"/>
    </row>
    <row r="534">
      <c r="A534" s="1012" t="s">
        <v>77</v>
      </c>
      <c r="B534" s="1013">
        <v>0.0</v>
      </c>
      <c r="C534" s="1014">
        <v>0.0</v>
      </c>
      <c r="D534" s="1014">
        <v>0.0</v>
      </c>
      <c r="E534" s="1014">
        <v>0.0</v>
      </c>
      <c r="F534" s="1014">
        <v>0.0</v>
      </c>
      <c r="G534" s="1015">
        <v>0.0</v>
      </c>
      <c r="H534" s="1016">
        <f t="shared" si="358"/>
        <v>0</v>
      </c>
      <c r="I534" s="1017">
        <f>(I533/60)</f>
        <v>0</v>
      </c>
      <c r="J534" s="1168"/>
      <c r="K534" s="1012" t="s">
        <v>77</v>
      </c>
      <c r="L534" s="1013">
        <v>0.0</v>
      </c>
      <c r="M534" s="1018">
        <f>(L534-H534-H535)</f>
        <v>0</v>
      </c>
      <c r="N534" s="1014">
        <v>0.0</v>
      </c>
      <c r="O534" s="1019">
        <f t="shared" si="357"/>
        <v>0</v>
      </c>
      <c r="P534" s="1019"/>
      <c r="Q534" s="1026"/>
      <c r="R534" s="998"/>
      <c r="S534" s="998"/>
      <c r="T534" s="998"/>
      <c r="U534" s="998"/>
      <c r="V534" s="998"/>
      <c r="W534" s="998"/>
      <c r="X534" s="998"/>
      <c r="Y534" s="998"/>
      <c r="Z534" s="998"/>
      <c r="AA534" s="998"/>
      <c r="AB534" s="998"/>
    </row>
    <row r="535">
      <c r="A535" s="1012" t="s">
        <v>78</v>
      </c>
      <c r="B535" s="1013">
        <v>0.0</v>
      </c>
      <c r="C535" s="1014">
        <v>0.0</v>
      </c>
      <c r="D535" s="1014">
        <v>0.0</v>
      </c>
      <c r="E535" s="1014">
        <v>0.0</v>
      </c>
      <c r="F535" s="1014">
        <v>0.0</v>
      </c>
      <c r="G535" s="1015">
        <v>0.0</v>
      </c>
      <c r="H535" s="1016">
        <f t="shared" si="358"/>
        <v>0</v>
      </c>
      <c r="I535" s="1019"/>
      <c r="J535" s="1168"/>
      <c r="K535" s="1012" t="s">
        <v>78</v>
      </c>
      <c r="L535" s="1018" t="s">
        <v>79</v>
      </c>
      <c r="M535" s="1019" t="s">
        <v>79</v>
      </c>
      <c r="N535" s="1014" t="s">
        <v>79</v>
      </c>
      <c r="O535" s="1019" t="s">
        <v>79</v>
      </c>
      <c r="P535" s="1019"/>
      <c r="Q535" s="1026"/>
      <c r="R535" s="998"/>
      <c r="S535" s="998"/>
      <c r="T535" s="998"/>
      <c r="U535" s="998"/>
      <c r="V535" s="998"/>
      <c r="W535" s="998"/>
      <c r="X535" s="998"/>
      <c r="Y535" s="998"/>
      <c r="Z535" s="998"/>
      <c r="AA535" s="998"/>
      <c r="AB535" s="998"/>
    </row>
    <row r="536">
      <c r="A536" s="1021" t="s">
        <v>446</v>
      </c>
      <c r="B536" s="1013">
        <v>0.0</v>
      </c>
      <c r="C536" s="1014">
        <v>0.0</v>
      </c>
      <c r="D536" s="1014">
        <v>0.0</v>
      </c>
      <c r="E536" s="1014">
        <v>0.0</v>
      </c>
      <c r="F536" s="1014">
        <v>0.0</v>
      </c>
      <c r="G536" s="1015">
        <v>0.0</v>
      </c>
      <c r="H536" s="1016">
        <f t="shared" ref="H536:H537" si="359">sum(B536:G536)</f>
        <v>0</v>
      </c>
      <c r="I536" s="1019"/>
      <c r="J536" s="1168"/>
      <c r="K536" s="1021" t="s">
        <v>446</v>
      </c>
      <c r="L536" s="1013">
        <v>0.0</v>
      </c>
      <c r="M536" s="1019">
        <f t="shared" ref="M536:M538" si="360">(L536-H536)</f>
        <v>0</v>
      </c>
      <c r="N536" s="1014">
        <v>0.0</v>
      </c>
      <c r="O536" s="1019">
        <f t="shared" ref="O536:O539" si="361">sum(M536,N536)</f>
        <v>0</v>
      </c>
      <c r="P536" s="1019"/>
      <c r="Q536" s="1026"/>
      <c r="R536" s="998"/>
      <c r="S536" s="998"/>
      <c r="T536" s="998"/>
      <c r="U536" s="998"/>
      <c r="V536" s="998"/>
      <c r="W536" s="998"/>
      <c r="X536" s="998"/>
      <c r="Y536" s="998"/>
      <c r="Z536" s="998"/>
      <c r="AA536" s="998"/>
      <c r="AB536" s="998"/>
    </row>
    <row r="537">
      <c r="A537" s="1021" t="s">
        <v>80</v>
      </c>
      <c r="B537" s="1013"/>
      <c r="C537" s="1014"/>
      <c r="D537" s="1014">
        <v>0.0</v>
      </c>
      <c r="E537" s="1014">
        <v>0.0</v>
      </c>
      <c r="F537" s="1014">
        <v>0.0</v>
      </c>
      <c r="G537" s="1015">
        <v>0.0</v>
      </c>
      <c r="H537" s="1016">
        <f t="shared" si="359"/>
        <v>0</v>
      </c>
      <c r="I537" s="1019"/>
      <c r="J537" s="1168"/>
      <c r="K537" s="1021" t="s">
        <v>80</v>
      </c>
      <c r="L537" s="1013"/>
      <c r="M537" s="1019">
        <f t="shared" si="360"/>
        <v>0</v>
      </c>
      <c r="N537" s="1014"/>
      <c r="O537" s="1019">
        <f t="shared" si="361"/>
        <v>0</v>
      </c>
      <c r="P537" s="1019"/>
      <c r="Q537" s="1026"/>
      <c r="R537" s="998"/>
      <c r="S537" s="998"/>
      <c r="T537" s="998"/>
      <c r="U537" s="998"/>
      <c r="V537" s="998"/>
      <c r="W537" s="998"/>
      <c r="X537" s="998"/>
      <c r="Y537" s="998"/>
      <c r="Z537" s="998"/>
      <c r="AA537" s="998"/>
      <c r="AB537" s="998"/>
    </row>
    <row r="538">
      <c r="A538" s="1036" t="s">
        <v>439</v>
      </c>
      <c r="B538" s="1010">
        <v>0.0</v>
      </c>
      <c r="C538" s="1010">
        <v>0.0</v>
      </c>
      <c r="D538" s="1010">
        <v>0.0</v>
      </c>
      <c r="E538" s="1010">
        <v>0.0</v>
      </c>
      <c r="F538" s="1010">
        <v>0.0</v>
      </c>
      <c r="G538" s="1005">
        <v>0.0</v>
      </c>
      <c r="H538" s="1006">
        <f t="shared" ref="H538:H540" si="362">SUM(B538:G538)</f>
        <v>0</v>
      </c>
      <c r="I538" s="1007">
        <f>sum(H538:H541)</f>
        <v>0</v>
      </c>
      <c r="J538" s="1168"/>
      <c r="K538" s="1027" t="s">
        <v>439</v>
      </c>
      <c r="L538" s="1010">
        <v>74.0</v>
      </c>
      <c r="M538" s="1007">
        <f t="shared" si="360"/>
        <v>74</v>
      </c>
      <c r="N538" s="1005">
        <v>0.0</v>
      </c>
      <c r="O538" s="1007">
        <f t="shared" si="361"/>
        <v>74</v>
      </c>
      <c r="P538" s="1010"/>
      <c r="Q538" s="998"/>
      <c r="R538" s="998"/>
      <c r="S538" s="998"/>
      <c r="T538" s="998"/>
      <c r="U538" s="998"/>
      <c r="V538" s="998"/>
      <c r="W538" s="998"/>
      <c r="X538" s="998"/>
      <c r="Y538" s="998"/>
      <c r="Z538" s="998"/>
      <c r="AA538" s="998"/>
      <c r="AB538" s="998"/>
    </row>
    <row r="539">
      <c r="A539" s="1012" t="s">
        <v>77</v>
      </c>
      <c r="B539" s="1013">
        <v>0.0</v>
      </c>
      <c r="C539" s="1014">
        <v>0.0</v>
      </c>
      <c r="D539" s="1014">
        <v>0.0</v>
      </c>
      <c r="E539" s="1014">
        <v>0.0</v>
      </c>
      <c r="F539" s="1014">
        <v>0.0</v>
      </c>
      <c r="G539" s="1014">
        <v>0.0</v>
      </c>
      <c r="H539" s="1016">
        <f t="shared" si="362"/>
        <v>0</v>
      </c>
      <c r="I539" s="1017">
        <f>(I538/60)</f>
        <v>0</v>
      </c>
      <c r="J539" s="1168"/>
      <c r="K539" s="1012" t="s">
        <v>77</v>
      </c>
      <c r="L539" s="1013">
        <v>11.0</v>
      </c>
      <c r="M539" s="1018">
        <f>(L539-H539-H540)</f>
        <v>11</v>
      </c>
      <c r="N539" s="1014">
        <v>0.0</v>
      </c>
      <c r="O539" s="1019">
        <f t="shared" si="361"/>
        <v>11</v>
      </c>
      <c r="P539" s="1019"/>
      <c r="Q539" s="1239" t="s">
        <v>412</v>
      </c>
      <c r="R539" s="998"/>
      <c r="S539" s="998"/>
      <c r="T539" s="998"/>
      <c r="U539" s="998"/>
      <c r="V539" s="998"/>
      <c r="W539" s="998"/>
      <c r="X539" s="998"/>
      <c r="Y539" s="998"/>
      <c r="Z539" s="998"/>
      <c r="AA539" s="998"/>
      <c r="AB539" s="998"/>
    </row>
    <row r="540">
      <c r="A540" s="1012" t="s">
        <v>78</v>
      </c>
      <c r="B540" s="1013">
        <v>0.0</v>
      </c>
      <c r="C540" s="1014">
        <v>0.0</v>
      </c>
      <c r="D540" s="1014">
        <v>0.0</v>
      </c>
      <c r="E540" s="1014">
        <v>0.0</v>
      </c>
      <c r="F540" s="1014">
        <v>0.0</v>
      </c>
      <c r="G540" s="1014">
        <v>0.0</v>
      </c>
      <c r="H540" s="1016">
        <f t="shared" si="362"/>
        <v>0</v>
      </c>
      <c r="I540" s="1019"/>
      <c r="J540" s="1168"/>
      <c r="K540" s="1012" t="s">
        <v>78</v>
      </c>
      <c r="L540" s="1018" t="s">
        <v>79</v>
      </c>
      <c r="M540" s="1019" t="s">
        <v>79</v>
      </c>
      <c r="N540" s="1014" t="s">
        <v>79</v>
      </c>
      <c r="O540" s="1019" t="s">
        <v>79</v>
      </c>
      <c r="P540" s="1019"/>
      <c r="Q540" s="998"/>
      <c r="R540" s="998"/>
      <c r="S540" s="998"/>
      <c r="T540" s="998"/>
      <c r="U540" s="998"/>
      <c r="V540" s="998"/>
      <c r="W540" s="998"/>
      <c r="X540" s="998"/>
      <c r="Y540" s="998"/>
      <c r="Z540" s="998"/>
      <c r="AA540" s="998"/>
      <c r="AB540" s="998"/>
    </row>
    <row r="541">
      <c r="A541" s="1021" t="s">
        <v>446</v>
      </c>
      <c r="B541" s="1013">
        <v>0.0</v>
      </c>
      <c r="C541" s="1014">
        <v>0.0</v>
      </c>
      <c r="D541" s="1014">
        <v>0.0</v>
      </c>
      <c r="E541" s="1014">
        <v>0.0</v>
      </c>
      <c r="F541" s="1014">
        <v>0.0</v>
      </c>
      <c r="G541" s="1014">
        <v>0.0</v>
      </c>
      <c r="H541" s="1016">
        <f t="shared" ref="H541:H542" si="363">sum(B541:G541)</f>
        <v>0</v>
      </c>
      <c r="I541" s="1019"/>
      <c r="J541" s="1168"/>
      <c r="K541" s="1021" t="s">
        <v>446</v>
      </c>
      <c r="L541" s="1013">
        <v>5.0</v>
      </c>
      <c r="M541" s="1019">
        <f t="shared" ref="M541:M543" si="364">(L541-H541)</f>
        <v>5</v>
      </c>
      <c r="N541" s="1014">
        <v>0.0</v>
      </c>
      <c r="O541" s="1019">
        <f t="shared" ref="O541:O544" si="365">sum(M541,N541)</f>
        <v>5</v>
      </c>
      <c r="P541" s="1019"/>
      <c r="Q541" s="998"/>
      <c r="R541" s="998"/>
      <c r="S541" s="998"/>
      <c r="T541" s="998"/>
      <c r="U541" s="998"/>
      <c r="V541" s="998"/>
      <c r="W541" s="998"/>
      <c r="X541" s="998"/>
      <c r="Y541" s="998"/>
      <c r="Z541" s="998"/>
      <c r="AA541" s="998"/>
      <c r="AB541" s="998"/>
    </row>
    <row r="542">
      <c r="A542" s="1021" t="s">
        <v>80</v>
      </c>
      <c r="B542" s="1013"/>
      <c r="C542" s="1014"/>
      <c r="D542" s="1014"/>
      <c r="E542" s="1014">
        <v>0.0</v>
      </c>
      <c r="F542" s="1014">
        <v>0.0</v>
      </c>
      <c r="G542" s="1014">
        <v>0.0</v>
      </c>
      <c r="H542" s="1016">
        <f t="shared" si="363"/>
        <v>0</v>
      </c>
      <c r="I542" s="1019"/>
      <c r="J542" s="1168"/>
      <c r="K542" s="1021" t="s">
        <v>80</v>
      </c>
      <c r="L542" s="1013"/>
      <c r="M542" s="1019">
        <f t="shared" si="364"/>
        <v>0</v>
      </c>
      <c r="N542" s="1014"/>
      <c r="O542" s="1019">
        <f t="shared" si="365"/>
        <v>0</v>
      </c>
      <c r="P542" s="1019"/>
      <c r="Q542" s="998"/>
      <c r="R542" s="998"/>
      <c r="S542" s="998"/>
      <c r="T542" s="998"/>
      <c r="U542" s="998"/>
      <c r="V542" s="998"/>
      <c r="W542" s="998"/>
      <c r="X542" s="998"/>
      <c r="Y542" s="998"/>
      <c r="Z542" s="998"/>
      <c r="AA542" s="998"/>
      <c r="AB542" s="998"/>
    </row>
    <row r="543">
      <c r="A543" s="1036" t="s">
        <v>342</v>
      </c>
      <c r="B543" s="1005">
        <v>0.0</v>
      </c>
      <c r="C543" s="1005">
        <v>0.0</v>
      </c>
      <c r="D543" s="1005">
        <v>0.0</v>
      </c>
      <c r="E543" s="1005">
        <v>0.0</v>
      </c>
      <c r="F543" s="1005">
        <v>0.0</v>
      </c>
      <c r="G543" s="1005">
        <v>0.0</v>
      </c>
      <c r="H543" s="1006">
        <f t="shared" ref="H543:H545" si="366">SUM(B543:G543)</f>
        <v>0</v>
      </c>
      <c r="I543" s="1007">
        <f>sum(H543:H546)</f>
        <v>0</v>
      </c>
      <c r="J543" s="1168"/>
      <c r="K543" s="1027" t="s">
        <v>342</v>
      </c>
      <c r="L543" s="1010">
        <v>17.0</v>
      </c>
      <c r="M543" s="1007">
        <f t="shared" si="364"/>
        <v>17</v>
      </c>
      <c r="N543" s="1005"/>
      <c r="O543" s="1007">
        <f t="shared" si="365"/>
        <v>17</v>
      </c>
      <c r="P543" s="1010" t="s">
        <v>409</v>
      </c>
      <c r="Q543" s="998"/>
      <c r="R543" s="998"/>
      <c r="S543" s="998"/>
      <c r="T543" s="998"/>
      <c r="U543" s="998"/>
      <c r="V543" s="998"/>
      <c r="W543" s="998"/>
      <c r="X543" s="998"/>
      <c r="Y543" s="998"/>
      <c r="Z543" s="998"/>
      <c r="AA543" s="998"/>
      <c r="AB543" s="998"/>
    </row>
    <row r="544">
      <c r="A544" s="1012" t="s">
        <v>77</v>
      </c>
      <c r="B544" s="1013">
        <v>0.0</v>
      </c>
      <c r="C544" s="1014">
        <v>0.0</v>
      </c>
      <c r="D544" s="1014">
        <v>0.0</v>
      </c>
      <c r="E544" s="1014">
        <v>0.0</v>
      </c>
      <c r="F544" s="1014">
        <v>0.0</v>
      </c>
      <c r="G544" s="1015">
        <v>0.0</v>
      </c>
      <c r="H544" s="1016">
        <f t="shared" si="366"/>
        <v>0</v>
      </c>
      <c r="I544" s="1017">
        <f>(I543/60)</f>
        <v>0</v>
      </c>
      <c r="J544" s="1168"/>
      <c r="K544" s="1012" t="s">
        <v>77</v>
      </c>
      <c r="L544" s="1013">
        <v>2.0</v>
      </c>
      <c r="M544" s="1018">
        <f>(L544-H544-H545)</f>
        <v>2</v>
      </c>
      <c r="N544" s="1014"/>
      <c r="O544" s="1019">
        <f t="shared" si="365"/>
        <v>2</v>
      </c>
      <c r="P544" s="1019"/>
      <c r="Q544" s="998"/>
      <c r="R544" s="998"/>
      <c r="S544" s="998"/>
      <c r="T544" s="998"/>
      <c r="U544" s="998"/>
      <c r="V544" s="998"/>
      <c r="W544" s="998"/>
      <c r="X544" s="998"/>
      <c r="Y544" s="998"/>
      <c r="Z544" s="998"/>
      <c r="AA544" s="998"/>
      <c r="AB544" s="998"/>
    </row>
    <row r="545">
      <c r="A545" s="1012" t="s">
        <v>78</v>
      </c>
      <c r="B545" s="1013">
        <v>0.0</v>
      </c>
      <c r="C545" s="1014">
        <v>0.0</v>
      </c>
      <c r="D545" s="1014">
        <v>0.0</v>
      </c>
      <c r="E545" s="1014">
        <v>0.0</v>
      </c>
      <c r="F545" s="1014">
        <v>0.0</v>
      </c>
      <c r="G545" s="1015">
        <v>0.0</v>
      </c>
      <c r="H545" s="1016">
        <f t="shared" si="366"/>
        <v>0</v>
      </c>
      <c r="I545" s="1019"/>
      <c r="J545" s="1168"/>
      <c r="K545" s="1012" t="s">
        <v>78</v>
      </c>
      <c r="L545" s="1018" t="s">
        <v>79</v>
      </c>
      <c r="M545" s="1019" t="s">
        <v>79</v>
      </c>
      <c r="N545" s="1014"/>
      <c r="O545" s="1019" t="s">
        <v>79</v>
      </c>
      <c r="P545" s="1019"/>
      <c r="Q545" s="998"/>
      <c r="R545" s="998"/>
      <c r="S545" s="998"/>
      <c r="T545" s="998"/>
      <c r="U545" s="998"/>
      <c r="V545" s="998"/>
      <c r="W545" s="998"/>
      <c r="X545" s="998"/>
      <c r="Y545" s="998"/>
      <c r="Z545" s="998"/>
      <c r="AA545" s="998"/>
      <c r="AB545" s="998"/>
    </row>
    <row r="546">
      <c r="A546" s="1021" t="s">
        <v>446</v>
      </c>
      <c r="B546" s="1013">
        <v>0.0</v>
      </c>
      <c r="C546" s="1014">
        <v>0.0</v>
      </c>
      <c r="D546" s="1014">
        <v>0.0</v>
      </c>
      <c r="E546" s="1014">
        <v>0.0</v>
      </c>
      <c r="F546" s="1014">
        <v>0.0</v>
      </c>
      <c r="G546" s="1015">
        <v>0.0</v>
      </c>
      <c r="H546" s="1016">
        <f t="shared" ref="H546:H547" si="367">sum(B546:G546)</f>
        <v>0</v>
      </c>
      <c r="I546" s="1019"/>
      <c r="J546" s="1168"/>
      <c r="K546" s="1021" t="s">
        <v>446</v>
      </c>
      <c r="L546" s="1013">
        <v>0.0</v>
      </c>
      <c r="M546" s="1019">
        <f t="shared" ref="M546:M547" si="368">(L546-H546)</f>
        <v>0</v>
      </c>
      <c r="N546" s="1014"/>
      <c r="O546" s="1019">
        <f t="shared" ref="O546:O547" si="369">sum(M546,N546)</f>
        <v>0</v>
      </c>
      <c r="P546" s="1019"/>
      <c r="Q546" s="998"/>
      <c r="R546" s="998"/>
      <c r="S546" s="998"/>
      <c r="T546" s="998"/>
      <c r="U546" s="998"/>
      <c r="V546" s="998"/>
      <c r="W546" s="998"/>
      <c r="X546" s="998"/>
      <c r="Y546" s="998"/>
      <c r="Z546" s="998"/>
      <c r="AA546" s="998"/>
      <c r="AB546" s="998"/>
    </row>
    <row r="547">
      <c r="A547" s="1021" t="s">
        <v>80</v>
      </c>
      <c r="B547" s="1013"/>
      <c r="C547" s="1014"/>
      <c r="D547" s="1014">
        <v>0.0</v>
      </c>
      <c r="E547" s="1014">
        <v>0.0</v>
      </c>
      <c r="F547" s="1014">
        <v>0.0</v>
      </c>
      <c r="G547" s="1015">
        <v>0.0</v>
      </c>
      <c r="H547" s="1016">
        <f t="shared" si="367"/>
        <v>0</v>
      </c>
      <c r="I547" s="1019"/>
      <c r="J547" s="1168"/>
      <c r="K547" s="1021" t="s">
        <v>80</v>
      </c>
      <c r="L547" s="1013"/>
      <c r="M547" s="1019">
        <f t="shared" si="368"/>
        <v>0</v>
      </c>
      <c r="N547" s="1014"/>
      <c r="O547" s="1019">
        <f t="shared" si="369"/>
        <v>0</v>
      </c>
      <c r="P547" s="1019"/>
      <c r="Q547" s="998"/>
      <c r="R547" s="998"/>
      <c r="S547" s="998"/>
      <c r="T547" s="998"/>
      <c r="U547" s="998"/>
      <c r="V547" s="998"/>
      <c r="W547" s="998"/>
      <c r="X547" s="998"/>
      <c r="Y547" s="998"/>
      <c r="Z547" s="998"/>
      <c r="AA547" s="998"/>
      <c r="AB547" s="998"/>
    </row>
    <row r="548">
      <c r="A548" s="1040" t="s">
        <v>270</v>
      </c>
      <c r="B548" s="1003">
        <f t="shared" ref="B548:G548" si="370"> SUM(B549:B552,B554:B557,B559:B562,B564:B567,B569:B572)</f>
        <v>60</v>
      </c>
      <c r="C548" s="1003">
        <f t="shared" si="370"/>
        <v>61</v>
      </c>
      <c r="D548" s="1003">
        <f t="shared" si="370"/>
        <v>46</v>
      </c>
      <c r="E548" s="1003">
        <f t="shared" si="370"/>
        <v>39</v>
      </c>
      <c r="F548" s="1003">
        <f t="shared" si="370"/>
        <v>39</v>
      </c>
      <c r="G548" s="1003">
        <f t="shared" si="370"/>
        <v>0</v>
      </c>
      <c r="H548" s="1003">
        <f> SUM(H549:H571)</f>
        <v>245</v>
      </c>
      <c r="I548" s="1003"/>
      <c r="J548" s="1058"/>
      <c r="K548" s="1002" t="s">
        <v>270</v>
      </c>
      <c r="L548" s="1033"/>
      <c r="M548" s="1033"/>
      <c r="N548" s="1033"/>
      <c r="O548" s="1033"/>
      <c r="P548" s="1033"/>
      <c r="Q548" s="998"/>
      <c r="R548" s="998"/>
      <c r="S548" s="998"/>
      <c r="T548" s="998"/>
      <c r="U548" s="998"/>
      <c r="V548" s="998"/>
      <c r="W548" s="998"/>
      <c r="X548" s="998"/>
      <c r="Y548" s="998"/>
      <c r="Z548" s="998"/>
      <c r="AA548" s="998"/>
      <c r="AB548" s="998"/>
    </row>
    <row r="549">
      <c r="A549" s="1034" t="s">
        <v>89</v>
      </c>
      <c r="B549" s="1005">
        <v>18.0</v>
      </c>
      <c r="C549" s="1005">
        <v>16.0</v>
      </c>
      <c r="D549" s="1005">
        <v>15.0</v>
      </c>
      <c r="E549" s="1005">
        <v>16.0</v>
      </c>
      <c r="F549" s="1005">
        <v>11.0</v>
      </c>
      <c r="G549" s="1005">
        <v>0.0</v>
      </c>
      <c r="H549" s="1006">
        <f t="shared" ref="H549:H551" si="371">SUM(B549:G549)</f>
        <v>76</v>
      </c>
      <c r="I549" s="1007">
        <f>sum(H549:H552)</f>
        <v>84</v>
      </c>
      <c r="J549" s="1168"/>
      <c r="K549" s="1009" t="s">
        <v>89</v>
      </c>
      <c r="L549" s="1010">
        <v>130.0</v>
      </c>
      <c r="M549" s="1007">
        <f>(L549-H549)</f>
        <v>54</v>
      </c>
      <c r="N549" s="1005">
        <v>80.0</v>
      </c>
      <c r="O549" s="1007">
        <f t="shared" ref="O549:O550" si="372">sum(M549,N549)</f>
        <v>134</v>
      </c>
      <c r="P549" s="1010" t="s">
        <v>382</v>
      </c>
      <c r="Q549" s="1039" t="s">
        <v>488</v>
      </c>
      <c r="R549" s="998"/>
      <c r="S549" s="998"/>
      <c r="T549" s="998"/>
      <c r="U549" s="998"/>
      <c r="V549" s="998"/>
      <c r="W549" s="998"/>
      <c r="X549" s="998"/>
      <c r="Y549" s="998"/>
      <c r="Z549" s="998"/>
      <c r="AA549" s="998"/>
      <c r="AB549" s="998"/>
    </row>
    <row r="550">
      <c r="A550" s="1012" t="s">
        <v>77</v>
      </c>
      <c r="B550" s="1013">
        <v>0.0</v>
      </c>
      <c r="C550" s="1014">
        <v>0.0</v>
      </c>
      <c r="D550" s="1014">
        <v>0.0</v>
      </c>
      <c r="E550" s="1014">
        <v>0.0</v>
      </c>
      <c r="F550" s="1014">
        <v>0.0</v>
      </c>
      <c r="G550" s="1015">
        <v>0.0</v>
      </c>
      <c r="H550" s="1016">
        <f t="shared" si="371"/>
        <v>0</v>
      </c>
      <c r="I550" s="1017">
        <f>(I549/61)</f>
        <v>1.37704918</v>
      </c>
      <c r="J550" s="1168"/>
      <c r="K550" s="1012" t="s">
        <v>77</v>
      </c>
      <c r="L550" s="1013">
        <v>25.0</v>
      </c>
      <c r="M550" s="1018">
        <f>(L550-H550-H551)</f>
        <v>17</v>
      </c>
      <c r="N550" s="1014">
        <v>5.0</v>
      </c>
      <c r="O550" s="1019">
        <f t="shared" si="372"/>
        <v>22</v>
      </c>
      <c r="P550" s="1018"/>
      <c r="Q550" s="1024"/>
      <c r="R550" s="998"/>
      <c r="S550" s="998"/>
      <c r="T550" s="998"/>
      <c r="U550" s="998"/>
      <c r="V550" s="998"/>
      <c r="W550" s="998"/>
      <c r="X550" s="998"/>
      <c r="Y550" s="998"/>
      <c r="Z550" s="998"/>
      <c r="AA550" s="998"/>
      <c r="AB550" s="998"/>
    </row>
    <row r="551">
      <c r="A551" s="1012" t="s">
        <v>78</v>
      </c>
      <c r="B551" s="1013">
        <v>0.0</v>
      </c>
      <c r="C551" s="1014">
        <v>1.0</v>
      </c>
      <c r="D551" s="1014">
        <v>2.0</v>
      </c>
      <c r="E551" s="1014">
        <v>3.0</v>
      </c>
      <c r="F551" s="1014">
        <v>2.0</v>
      </c>
      <c r="G551" s="1015">
        <v>0.0</v>
      </c>
      <c r="H551" s="1016">
        <f t="shared" si="371"/>
        <v>8</v>
      </c>
      <c r="I551" s="1019"/>
      <c r="J551" s="1168"/>
      <c r="K551" s="1012" t="s">
        <v>78</v>
      </c>
      <c r="L551" s="1013" t="s">
        <v>79</v>
      </c>
      <c r="M551" s="1019" t="s">
        <v>79</v>
      </c>
      <c r="N551" s="1014"/>
      <c r="O551" s="1019" t="s">
        <v>79</v>
      </c>
      <c r="P551" s="1018"/>
      <c r="Q551" s="998"/>
      <c r="R551" s="998"/>
      <c r="S551" s="998"/>
      <c r="T551" s="998"/>
      <c r="U551" s="998"/>
      <c r="V551" s="998"/>
      <c r="W551" s="998"/>
      <c r="X551" s="998"/>
      <c r="Y551" s="998"/>
      <c r="Z551" s="998"/>
      <c r="AA551" s="998"/>
      <c r="AB551" s="998"/>
    </row>
    <row r="552">
      <c r="A552" s="1021" t="s">
        <v>446</v>
      </c>
      <c r="B552" s="1013">
        <v>0.0</v>
      </c>
      <c r="C552" s="1014">
        <v>0.0</v>
      </c>
      <c r="D552" s="1014">
        <v>0.0</v>
      </c>
      <c r="E552" s="1014">
        <v>0.0</v>
      </c>
      <c r="F552" s="1014">
        <v>0.0</v>
      </c>
      <c r="G552" s="1015">
        <v>0.0</v>
      </c>
      <c r="H552" s="1016">
        <f t="shared" ref="H552:H553" si="373">sum(B552:G552)</f>
        <v>0</v>
      </c>
      <c r="I552" s="1019"/>
      <c r="J552" s="1168"/>
      <c r="K552" s="1021" t="s">
        <v>446</v>
      </c>
      <c r="L552" s="1013">
        <v>0.0</v>
      </c>
      <c r="M552" s="1019">
        <f t="shared" ref="M552:M554" si="374">(L552-H552)</f>
        <v>0</v>
      </c>
      <c r="N552" s="1014">
        <v>10.0</v>
      </c>
      <c r="O552" s="1019">
        <f t="shared" ref="O552:O555" si="375">sum(M552,N552)</f>
        <v>10</v>
      </c>
      <c r="P552" s="1018"/>
      <c r="Q552" s="998"/>
      <c r="R552" s="998"/>
      <c r="S552" s="998"/>
      <c r="T552" s="998"/>
      <c r="U552" s="998"/>
      <c r="V552" s="998"/>
      <c r="W552" s="998"/>
      <c r="X552" s="998"/>
      <c r="Y552" s="998"/>
      <c r="Z552" s="998"/>
      <c r="AA552" s="998"/>
      <c r="AB552" s="998"/>
    </row>
    <row r="553">
      <c r="A553" s="1021" t="s">
        <v>80</v>
      </c>
      <c r="B553" s="1013"/>
      <c r="C553" s="1014"/>
      <c r="D553" s="1014">
        <v>0.0</v>
      </c>
      <c r="E553" s="1014">
        <v>0.0</v>
      </c>
      <c r="F553" s="1014">
        <v>0.0</v>
      </c>
      <c r="G553" s="1015">
        <v>0.0</v>
      </c>
      <c r="H553" s="1016">
        <f t="shared" si="373"/>
        <v>0</v>
      </c>
      <c r="I553" s="1019"/>
      <c r="J553" s="1168"/>
      <c r="K553" s="1021" t="s">
        <v>80</v>
      </c>
      <c r="L553" s="1013">
        <v>56.0</v>
      </c>
      <c r="M553" s="1019">
        <f t="shared" si="374"/>
        <v>56</v>
      </c>
      <c r="N553" s="1014"/>
      <c r="O553" s="1019">
        <f t="shared" si="375"/>
        <v>56</v>
      </c>
      <c r="P553" s="1018"/>
      <c r="Q553" s="998"/>
      <c r="R553" s="998"/>
      <c r="S553" s="998"/>
      <c r="T553" s="998"/>
      <c r="U553" s="998"/>
      <c r="V553" s="998"/>
      <c r="W553" s="998"/>
      <c r="X553" s="998"/>
      <c r="Y553" s="998"/>
      <c r="Z553" s="998"/>
      <c r="AA553" s="998"/>
      <c r="AB553" s="998"/>
    </row>
    <row r="554">
      <c r="A554" s="1240" t="s">
        <v>88</v>
      </c>
      <c r="B554" s="1010">
        <v>12.0</v>
      </c>
      <c r="C554" s="1010">
        <v>9.0</v>
      </c>
      <c r="D554" s="1010">
        <v>0.0</v>
      </c>
      <c r="E554" s="1010">
        <v>3.0</v>
      </c>
      <c r="F554" s="1010">
        <v>8.0</v>
      </c>
      <c r="G554" s="1005">
        <v>0.0</v>
      </c>
      <c r="H554" s="1006">
        <f t="shared" ref="H554:H556" si="376">SUM(B554:G554)</f>
        <v>32</v>
      </c>
      <c r="I554" s="1007">
        <f>sum(H554:H557)</f>
        <v>48</v>
      </c>
      <c r="J554" s="1168"/>
      <c r="K554" s="1009" t="s">
        <v>88</v>
      </c>
      <c r="L554" s="1010">
        <v>74.0</v>
      </c>
      <c r="M554" s="1007">
        <f t="shared" si="374"/>
        <v>42</v>
      </c>
      <c r="N554" s="1005">
        <v>40.0</v>
      </c>
      <c r="O554" s="1007">
        <f t="shared" si="375"/>
        <v>82</v>
      </c>
      <c r="P554" s="1010" t="s">
        <v>382</v>
      </c>
      <c r="Q554" s="1026"/>
      <c r="R554" s="998"/>
      <c r="S554" s="998"/>
      <c r="T554" s="998"/>
      <c r="U554" s="998"/>
      <c r="V554" s="998"/>
      <c r="W554" s="998"/>
      <c r="X554" s="998"/>
      <c r="Y554" s="998"/>
      <c r="Z554" s="998"/>
      <c r="AA554" s="998"/>
      <c r="AB554" s="998"/>
    </row>
    <row r="555">
      <c r="A555" s="1012" t="s">
        <v>77</v>
      </c>
      <c r="B555" s="1013">
        <v>0.0</v>
      </c>
      <c r="C555" s="1014">
        <v>0.0</v>
      </c>
      <c r="D555" s="1014">
        <v>0.0</v>
      </c>
      <c r="E555" s="1014">
        <v>0.0</v>
      </c>
      <c r="F555" s="1014">
        <v>0.0</v>
      </c>
      <c r="G555" s="1014">
        <v>0.0</v>
      </c>
      <c r="H555" s="1016">
        <f t="shared" si="376"/>
        <v>0</v>
      </c>
      <c r="I555" s="1017">
        <f>(I554/60)</f>
        <v>0.8</v>
      </c>
      <c r="J555" s="1168"/>
      <c r="K555" s="1012" t="s">
        <v>77</v>
      </c>
      <c r="L555" s="1013">
        <v>12.0</v>
      </c>
      <c r="M555" s="1018">
        <f>(L555-H555-H556)</f>
        <v>3</v>
      </c>
      <c r="N555" s="1014">
        <v>10.0</v>
      </c>
      <c r="O555" s="1019">
        <f t="shared" si="375"/>
        <v>13</v>
      </c>
      <c r="P555" s="1019"/>
      <c r="Q555" s="1026"/>
      <c r="R555" s="998"/>
      <c r="S555" s="998"/>
      <c r="T555" s="998"/>
      <c r="U555" s="998"/>
      <c r="V555" s="998"/>
      <c r="W555" s="998"/>
      <c r="X555" s="998"/>
      <c r="Y555" s="998"/>
      <c r="Z555" s="998"/>
      <c r="AA555" s="998"/>
      <c r="AB555" s="998"/>
    </row>
    <row r="556">
      <c r="A556" s="1012" t="s">
        <v>78</v>
      </c>
      <c r="B556" s="1013">
        <v>4.0</v>
      </c>
      <c r="C556" s="1014">
        <v>1.0</v>
      </c>
      <c r="D556" s="1014">
        <v>0.0</v>
      </c>
      <c r="E556" s="1014">
        <v>1.0</v>
      </c>
      <c r="F556" s="1014">
        <v>3.0</v>
      </c>
      <c r="G556" s="1014">
        <v>0.0</v>
      </c>
      <c r="H556" s="1016">
        <f t="shared" si="376"/>
        <v>9</v>
      </c>
      <c r="I556" s="1019"/>
      <c r="J556" s="1168"/>
      <c r="K556" s="1012" t="s">
        <v>78</v>
      </c>
      <c r="L556" s="1018" t="s">
        <v>79</v>
      </c>
      <c r="M556" s="1019" t="s">
        <v>79</v>
      </c>
      <c r="N556" s="1014" t="s">
        <v>79</v>
      </c>
      <c r="O556" s="1019" t="s">
        <v>79</v>
      </c>
      <c r="P556" s="1019"/>
      <c r="Q556" s="998"/>
      <c r="R556" s="998"/>
      <c r="S556" s="998"/>
      <c r="T556" s="998"/>
      <c r="U556" s="998"/>
      <c r="V556" s="998"/>
      <c r="W556" s="998"/>
      <c r="X556" s="998"/>
      <c r="Y556" s="998"/>
      <c r="Z556" s="998"/>
      <c r="AA556" s="998"/>
      <c r="AB556" s="998"/>
    </row>
    <row r="557">
      <c r="A557" s="1021" t="s">
        <v>446</v>
      </c>
      <c r="B557" s="1013">
        <v>1.0</v>
      </c>
      <c r="C557" s="1014">
        <v>2.0</v>
      </c>
      <c r="D557" s="1014">
        <v>0.0</v>
      </c>
      <c r="E557" s="1014">
        <v>1.0</v>
      </c>
      <c r="F557" s="1014">
        <v>3.0</v>
      </c>
      <c r="G557" s="1014">
        <v>0.0</v>
      </c>
      <c r="H557" s="1016">
        <f t="shared" ref="H557:H558" si="377">sum(B557:G557)</f>
        <v>7</v>
      </c>
      <c r="I557" s="1019"/>
      <c r="J557" s="1168"/>
      <c r="K557" s="1021" t="s">
        <v>446</v>
      </c>
      <c r="L557" s="1013">
        <v>12.0</v>
      </c>
      <c r="M557" s="1019">
        <f t="shared" ref="M557:M559" si="378">(L557-H557)</f>
        <v>5</v>
      </c>
      <c r="N557" s="1014">
        <v>10.0</v>
      </c>
      <c r="O557" s="1019">
        <f t="shared" ref="O557:O560" si="379">sum(M557,N557)</f>
        <v>15</v>
      </c>
      <c r="P557" s="1019"/>
      <c r="Q557" s="1026"/>
      <c r="R557" s="998"/>
      <c r="S557" s="998"/>
      <c r="T557" s="998"/>
      <c r="U557" s="998"/>
      <c r="V557" s="998"/>
      <c r="W557" s="998"/>
      <c r="X557" s="998"/>
      <c r="Y557" s="998"/>
      <c r="Z557" s="998"/>
      <c r="AA557" s="998"/>
      <c r="AB557" s="998"/>
    </row>
    <row r="558">
      <c r="A558" s="1021" t="s">
        <v>80</v>
      </c>
      <c r="B558" s="1013"/>
      <c r="C558" s="1014"/>
      <c r="D558" s="1014">
        <v>0.0</v>
      </c>
      <c r="E558" s="1014">
        <v>0.0</v>
      </c>
      <c r="F558" s="1014">
        <v>0.0</v>
      </c>
      <c r="G558" s="1014">
        <v>0.0</v>
      </c>
      <c r="H558" s="1016">
        <f t="shared" si="377"/>
        <v>0</v>
      </c>
      <c r="I558" s="1019"/>
      <c r="J558" s="1168"/>
      <c r="K558" s="1021" t="s">
        <v>80</v>
      </c>
      <c r="L558" s="1013">
        <v>46.0</v>
      </c>
      <c r="M558" s="1019">
        <f t="shared" si="378"/>
        <v>46</v>
      </c>
      <c r="N558" s="1014"/>
      <c r="O558" s="1019">
        <f t="shared" si="379"/>
        <v>46</v>
      </c>
      <c r="P558" s="1019"/>
      <c r="Q558" s="1026"/>
      <c r="R558" s="998"/>
      <c r="S558" s="998"/>
      <c r="T558" s="998"/>
      <c r="U558" s="998"/>
      <c r="V558" s="998"/>
      <c r="W558" s="998"/>
      <c r="X558" s="998"/>
      <c r="Y558" s="998"/>
      <c r="Z558" s="998"/>
      <c r="AA558" s="998"/>
      <c r="AB558" s="998"/>
    </row>
    <row r="559">
      <c r="A559" s="1009" t="s">
        <v>238</v>
      </c>
      <c r="B559" s="1005">
        <v>4.0</v>
      </c>
      <c r="C559" s="1005">
        <v>6.0</v>
      </c>
      <c r="D559" s="1005">
        <v>11.0</v>
      </c>
      <c r="E559" s="1005">
        <v>6.0</v>
      </c>
      <c r="F559" s="1005">
        <v>2.0</v>
      </c>
      <c r="G559" s="1005">
        <v>0.0</v>
      </c>
      <c r="H559" s="1006">
        <f t="shared" ref="H559:H561" si="380">SUM(B559:G559)</f>
        <v>29</v>
      </c>
      <c r="I559" s="1007">
        <f>sum(H559:H562)</f>
        <v>41</v>
      </c>
      <c r="J559" s="1168"/>
      <c r="K559" s="1009" t="s">
        <v>238</v>
      </c>
      <c r="L559" s="1010">
        <v>28.0</v>
      </c>
      <c r="M559" s="1007">
        <f t="shared" si="378"/>
        <v>-1</v>
      </c>
      <c r="N559" s="1005">
        <v>45.0</v>
      </c>
      <c r="O559" s="1007">
        <f t="shared" si="379"/>
        <v>44</v>
      </c>
      <c r="P559" s="1010" t="s">
        <v>382</v>
      </c>
      <c r="Q559" s="998"/>
      <c r="R559" s="998"/>
      <c r="S559" s="998"/>
      <c r="T559" s="998"/>
      <c r="U559" s="998"/>
      <c r="V559" s="998"/>
      <c r="W559" s="998"/>
      <c r="X559" s="998"/>
      <c r="Y559" s="998"/>
      <c r="Z559" s="998"/>
      <c r="AA559" s="998"/>
      <c r="AB559" s="998"/>
    </row>
    <row r="560">
      <c r="A560" s="1012" t="s">
        <v>77</v>
      </c>
      <c r="B560" s="1013">
        <v>0.0</v>
      </c>
      <c r="C560" s="1014">
        <v>0.0</v>
      </c>
      <c r="D560" s="1014">
        <v>0.0</v>
      </c>
      <c r="E560" s="1014">
        <v>0.0</v>
      </c>
      <c r="F560" s="1014">
        <v>0.0</v>
      </c>
      <c r="G560" s="1015">
        <v>0.0</v>
      </c>
      <c r="H560" s="1016">
        <f t="shared" si="380"/>
        <v>0</v>
      </c>
      <c r="I560" s="1017">
        <f>(I559/60)</f>
        <v>0.6833333333</v>
      </c>
      <c r="J560" s="1168"/>
      <c r="K560" s="1012" t="s">
        <v>77</v>
      </c>
      <c r="L560" s="1013">
        <v>12.0</v>
      </c>
      <c r="M560" s="1018">
        <f>(L560-H560-H561)</f>
        <v>1</v>
      </c>
      <c r="N560" s="1014">
        <v>10.0</v>
      </c>
      <c r="O560" s="1019">
        <f t="shared" si="379"/>
        <v>11</v>
      </c>
      <c r="P560" s="1018"/>
      <c r="Q560" s="1239" t="s">
        <v>360</v>
      </c>
      <c r="R560" s="998"/>
      <c r="S560" s="998"/>
      <c r="T560" s="998"/>
      <c r="U560" s="998"/>
      <c r="V560" s="998"/>
      <c r="W560" s="998"/>
      <c r="X560" s="998"/>
      <c r="Y560" s="998"/>
      <c r="Z560" s="998"/>
      <c r="AA560" s="998"/>
      <c r="AB560" s="998"/>
    </row>
    <row r="561">
      <c r="A561" s="1012" t="s">
        <v>78</v>
      </c>
      <c r="B561" s="1013">
        <v>2.0</v>
      </c>
      <c r="C561" s="1014">
        <v>2.0</v>
      </c>
      <c r="D561" s="1014">
        <v>6.0</v>
      </c>
      <c r="E561" s="1014">
        <v>1.0</v>
      </c>
      <c r="F561" s="1014">
        <v>0.0</v>
      </c>
      <c r="G561" s="1015">
        <v>0.0</v>
      </c>
      <c r="H561" s="1016">
        <f t="shared" si="380"/>
        <v>11</v>
      </c>
      <c r="I561" s="1019"/>
      <c r="J561" s="1168"/>
      <c r="K561" s="1012" t="s">
        <v>78</v>
      </c>
      <c r="L561" s="1018" t="s">
        <v>79</v>
      </c>
      <c r="M561" s="1019" t="s">
        <v>79</v>
      </c>
      <c r="N561" s="1014" t="s">
        <v>79</v>
      </c>
      <c r="O561" s="1019" t="s">
        <v>79</v>
      </c>
      <c r="P561" s="1018"/>
      <c r="Q561" s="998"/>
      <c r="R561" s="998"/>
      <c r="S561" s="998"/>
      <c r="T561" s="998"/>
      <c r="U561" s="998"/>
      <c r="V561" s="998"/>
      <c r="W561" s="998"/>
      <c r="X561" s="998"/>
      <c r="Y561" s="998"/>
      <c r="Z561" s="998"/>
      <c r="AA561" s="998"/>
      <c r="AB561" s="998"/>
    </row>
    <row r="562">
      <c r="A562" s="1021" t="s">
        <v>446</v>
      </c>
      <c r="B562" s="1013">
        <v>0.0</v>
      </c>
      <c r="C562" s="1014">
        <v>0.0</v>
      </c>
      <c r="D562" s="1014">
        <v>0.0</v>
      </c>
      <c r="E562" s="1014">
        <v>1.0</v>
      </c>
      <c r="F562" s="1014">
        <v>0.0</v>
      </c>
      <c r="G562" s="1015">
        <v>0.0</v>
      </c>
      <c r="H562" s="1016">
        <f t="shared" ref="H562:H563" si="381">sum(B562:G562)</f>
        <v>1</v>
      </c>
      <c r="I562" s="1019"/>
      <c r="J562" s="1168"/>
      <c r="K562" s="1021" t="s">
        <v>446</v>
      </c>
      <c r="L562" s="1013">
        <v>4.0</v>
      </c>
      <c r="M562" s="1019">
        <f t="shared" ref="M562:M564" si="382">(L562-H562)</f>
        <v>3</v>
      </c>
      <c r="N562" s="1014">
        <v>3.0</v>
      </c>
      <c r="O562" s="1019">
        <f t="shared" ref="O562:O565" si="383">sum(M562,N562)</f>
        <v>6</v>
      </c>
      <c r="P562" s="1018"/>
      <c r="Q562" s="1039"/>
      <c r="R562" s="998"/>
      <c r="S562" s="998"/>
      <c r="T562" s="998"/>
      <c r="U562" s="998"/>
      <c r="V562" s="998"/>
      <c r="W562" s="998"/>
      <c r="X562" s="998"/>
      <c r="Y562" s="998"/>
      <c r="Z562" s="998"/>
      <c r="AA562" s="998"/>
      <c r="AB562" s="998"/>
    </row>
    <row r="563">
      <c r="A563" s="1021" t="s">
        <v>80</v>
      </c>
      <c r="B563" s="1013"/>
      <c r="C563" s="1014"/>
      <c r="D563" s="1014">
        <v>0.0</v>
      </c>
      <c r="E563" s="1014">
        <v>0.0</v>
      </c>
      <c r="F563" s="1014">
        <v>0.0</v>
      </c>
      <c r="G563" s="1015">
        <v>0.0</v>
      </c>
      <c r="H563" s="1016">
        <f t="shared" si="381"/>
        <v>0</v>
      </c>
      <c r="I563" s="1019"/>
      <c r="J563" s="1168"/>
      <c r="K563" s="1021" t="s">
        <v>80</v>
      </c>
      <c r="L563" s="1013">
        <v>41.0</v>
      </c>
      <c r="M563" s="1019">
        <f t="shared" si="382"/>
        <v>41</v>
      </c>
      <c r="N563" s="1014"/>
      <c r="O563" s="1019">
        <f t="shared" si="383"/>
        <v>41</v>
      </c>
      <c r="P563" s="1018"/>
      <c r="Q563" s="1039"/>
      <c r="R563" s="998"/>
      <c r="S563" s="998"/>
      <c r="T563" s="998"/>
      <c r="U563" s="998"/>
      <c r="V563" s="998"/>
      <c r="W563" s="998"/>
      <c r="X563" s="998"/>
      <c r="Y563" s="998"/>
      <c r="Z563" s="998"/>
      <c r="AA563" s="998"/>
      <c r="AB563" s="998"/>
    </row>
    <row r="564">
      <c r="A564" s="1240" t="s">
        <v>102</v>
      </c>
      <c r="B564" s="1010">
        <v>1.0</v>
      </c>
      <c r="C564" s="1010">
        <v>7.0</v>
      </c>
      <c r="D564" s="1010">
        <v>3.0</v>
      </c>
      <c r="E564" s="1010">
        <v>2.0</v>
      </c>
      <c r="F564" s="1010">
        <v>0.0</v>
      </c>
      <c r="G564" s="1005">
        <v>0.0</v>
      </c>
      <c r="H564" s="1006">
        <f t="shared" ref="H564:H566" si="384">SUM(B564:G564)</f>
        <v>13</v>
      </c>
      <c r="I564" s="1007">
        <f>sum(H564:H567)</f>
        <v>17</v>
      </c>
      <c r="J564" s="1168"/>
      <c r="K564" s="1009" t="s">
        <v>102</v>
      </c>
      <c r="L564" s="1010">
        <v>31.0</v>
      </c>
      <c r="M564" s="1007">
        <f t="shared" si="382"/>
        <v>18</v>
      </c>
      <c r="N564" s="1005">
        <v>25.0</v>
      </c>
      <c r="O564" s="1007">
        <f t="shared" si="383"/>
        <v>43</v>
      </c>
      <c r="P564" s="1010" t="s">
        <v>382</v>
      </c>
      <c r="Q564" s="998"/>
      <c r="R564" s="998"/>
      <c r="S564" s="998"/>
      <c r="T564" s="998"/>
      <c r="U564" s="998"/>
      <c r="V564" s="998"/>
      <c r="W564" s="998"/>
      <c r="X564" s="998"/>
      <c r="Y564" s="998"/>
      <c r="Z564" s="998"/>
      <c r="AA564" s="998"/>
      <c r="AB564" s="998"/>
    </row>
    <row r="565">
      <c r="A565" s="1012" t="s">
        <v>77</v>
      </c>
      <c r="B565" s="1013">
        <v>0.0</v>
      </c>
      <c r="C565" s="1014">
        <v>0.0</v>
      </c>
      <c r="D565" s="1014">
        <v>0.0</v>
      </c>
      <c r="E565" s="1014">
        <v>0.0</v>
      </c>
      <c r="F565" s="1014">
        <v>0.0</v>
      </c>
      <c r="G565" s="1014">
        <v>0.0</v>
      </c>
      <c r="H565" s="1016">
        <f t="shared" si="384"/>
        <v>0</v>
      </c>
      <c r="I565" s="1017">
        <f>(I564/60)</f>
        <v>0.2833333333</v>
      </c>
      <c r="J565" s="1168"/>
      <c r="K565" s="1012" t="s">
        <v>77</v>
      </c>
      <c r="L565" s="1013">
        <v>6.0</v>
      </c>
      <c r="M565" s="1018">
        <f>(L565-H565-H566)</f>
        <v>4</v>
      </c>
      <c r="N565" s="1014">
        <v>5.0</v>
      </c>
      <c r="O565" s="1019">
        <f t="shared" si="383"/>
        <v>9</v>
      </c>
      <c r="P565" s="1019"/>
      <c r="Q565" s="1026"/>
      <c r="R565" s="998"/>
      <c r="S565" s="998"/>
      <c r="T565" s="998"/>
      <c r="U565" s="998"/>
      <c r="V565" s="998"/>
      <c r="W565" s="998"/>
      <c r="X565" s="998"/>
      <c r="Y565" s="998"/>
      <c r="Z565" s="998"/>
      <c r="AA565" s="998"/>
      <c r="AB565" s="998"/>
    </row>
    <row r="566">
      <c r="A566" s="1012" t="s">
        <v>78</v>
      </c>
      <c r="B566" s="1013">
        <v>0.0</v>
      </c>
      <c r="C566" s="1014">
        <v>2.0</v>
      </c>
      <c r="D566" s="1014">
        <v>0.0</v>
      </c>
      <c r="E566" s="1014">
        <v>0.0</v>
      </c>
      <c r="F566" s="1014">
        <v>0.0</v>
      </c>
      <c r="G566" s="1014">
        <v>0.0</v>
      </c>
      <c r="H566" s="1016">
        <f t="shared" si="384"/>
        <v>2</v>
      </c>
      <c r="I566" s="1019"/>
      <c r="J566" s="1168"/>
      <c r="K566" s="1012" t="s">
        <v>78</v>
      </c>
      <c r="L566" s="1018" t="s">
        <v>79</v>
      </c>
      <c r="M566" s="1019" t="s">
        <v>79</v>
      </c>
      <c r="N566" s="1014" t="s">
        <v>79</v>
      </c>
      <c r="O566" s="1019" t="s">
        <v>79</v>
      </c>
      <c r="P566" s="1019"/>
      <c r="Q566" s="998"/>
      <c r="R566" s="998"/>
      <c r="S566" s="998"/>
      <c r="T566" s="998"/>
      <c r="U566" s="998"/>
      <c r="V566" s="998"/>
      <c r="W566" s="998"/>
      <c r="X566" s="998"/>
      <c r="Y566" s="998"/>
      <c r="Z566" s="998"/>
      <c r="AA566" s="998"/>
      <c r="AB566" s="998"/>
    </row>
    <row r="567">
      <c r="A567" s="1021" t="s">
        <v>446</v>
      </c>
      <c r="B567" s="1013">
        <v>0.0</v>
      </c>
      <c r="C567" s="1014">
        <v>1.0</v>
      </c>
      <c r="D567" s="1014">
        <v>1.0</v>
      </c>
      <c r="E567" s="1014">
        <v>0.0</v>
      </c>
      <c r="F567" s="1014">
        <v>0.0</v>
      </c>
      <c r="G567" s="1014">
        <v>0.0</v>
      </c>
      <c r="H567" s="1016">
        <f t="shared" ref="H567:H568" si="385">sum(B567:G567)</f>
        <v>2</v>
      </c>
      <c r="I567" s="1019"/>
      <c r="J567" s="1168"/>
      <c r="K567" s="1021" t="s">
        <v>446</v>
      </c>
      <c r="L567" s="1013">
        <v>10.0</v>
      </c>
      <c r="M567" s="1019">
        <f t="shared" ref="M567:M569" si="386">(L567-H567)</f>
        <v>8</v>
      </c>
      <c r="N567" s="1014">
        <v>0.0</v>
      </c>
      <c r="O567" s="1019">
        <f t="shared" ref="O567:O568" si="387">SUM(M567,N567)</f>
        <v>8</v>
      </c>
      <c r="P567" s="1019"/>
      <c r="Q567" s="1026"/>
      <c r="R567" s="998"/>
      <c r="S567" s="998"/>
      <c r="T567" s="998"/>
      <c r="U567" s="998"/>
      <c r="V567" s="998"/>
      <c r="W567" s="998"/>
      <c r="X567" s="998"/>
      <c r="Y567" s="998"/>
      <c r="Z567" s="998"/>
      <c r="AA567" s="998"/>
      <c r="AB567" s="998"/>
    </row>
    <row r="568">
      <c r="A568" s="1021" t="s">
        <v>80</v>
      </c>
      <c r="B568" s="1013"/>
      <c r="C568" s="1014"/>
      <c r="D568" s="1014">
        <v>0.0</v>
      </c>
      <c r="E568" s="1014">
        <v>0.0</v>
      </c>
      <c r="F568" s="1014">
        <v>0.0</v>
      </c>
      <c r="G568" s="1014">
        <v>0.0</v>
      </c>
      <c r="H568" s="1016">
        <f t="shared" si="385"/>
        <v>0</v>
      </c>
      <c r="I568" s="1019"/>
      <c r="J568" s="1168"/>
      <c r="K568" s="1021" t="s">
        <v>80</v>
      </c>
      <c r="L568" s="1013">
        <v>45.0</v>
      </c>
      <c r="M568" s="1019">
        <f t="shared" si="386"/>
        <v>45</v>
      </c>
      <c r="N568" s="50"/>
      <c r="O568" s="1019">
        <f t="shared" si="387"/>
        <v>45</v>
      </c>
      <c r="P568" s="1019"/>
      <c r="Q568" s="1026"/>
      <c r="R568" s="998"/>
      <c r="S568" s="998"/>
      <c r="T568" s="998"/>
      <c r="U568" s="998"/>
      <c r="V568" s="998"/>
      <c r="W568" s="998"/>
      <c r="X568" s="998"/>
      <c r="Y568" s="998"/>
      <c r="Z568" s="998"/>
      <c r="AA568" s="998"/>
      <c r="AB568" s="998"/>
    </row>
    <row r="569">
      <c r="A569" s="1031" t="s">
        <v>199</v>
      </c>
      <c r="B569" s="1005">
        <v>14.0</v>
      </c>
      <c r="C569" s="1005">
        <v>12.0</v>
      </c>
      <c r="D569" s="1005">
        <v>6.0</v>
      </c>
      <c r="E569" s="1005">
        <v>5.0</v>
      </c>
      <c r="F569" s="1005">
        <v>8.0</v>
      </c>
      <c r="G569" s="1005">
        <v>0.0</v>
      </c>
      <c r="H569" s="1006">
        <f t="shared" ref="H569:H571" si="388">SUM(B569:G569)</f>
        <v>45</v>
      </c>
      <c r="I569" s="1007">
        <f>sum(H569:H572)</f>
        <v>55</v>
      </c>
      <c r="J569" s="1168"/>
      <c r="K569" s="1031" t="s">
        <v>199</v>
      </c>
      <c r="L569" s="1010">
        <v>112.0</v>
      </c>
      <c r="M569" s="1007">
        <f t="shared" si="386"/>
        <v>67</v>
      </c>
      <c r="N569" s="1005">
        <v>20.0</v>
      </c>
      <c r="O569" s="1007">
        <f t="shared" ref="O569:O570" si="389">sum(M569,N569)</f>
        <v>87</v>
      </c>
      <c r="P569" s="1010" t="s">
        <v>382</v>
      </c>
      <c r="Q569" s="1239" t="s">
        <v>489</v>
      </c>
      <c r="R569" s="998"/>
      <c r="S569" s="998"/>
      <c r="T569" s="998"/>
      <c r="U569" s="998"/>
      <c r="V569" s="998"/>
      <c r="W569" s="998"/>
      <c r="X569" s="998"/>
      <c r="Y569" s="998"/>
      <c r="Z569" s="998"/>
      <c r="AA569" s="998"/>
      <c r="AB569" s="998"/>
    </row>
    <row r="570">
      <c r="A570" s="1012" t="s">
        <v>77</v>
      </c>
      <c r="B570" s="1013">
        <v>0.0</v>
      </c>
      <c r="C570" s="1014">
        <v>0.0</v>
      </c>
      <c r="D570" s="1014">
        <v>0.0</v>
      </c>
      <c r="E570" s="1014">
        <v>0.0</v>
      </c>
      <c r="F570" s="1014">
        <v>0.0</v>
      </c>
      <c r="G570" s="1015">
        <v>0.0</v>
      </c>
      <c r="H570" s="1016">
        <f t="shared" si="388"/>
        <v>0</v>
      </c>
      <c r="I570" s="1017">
        <f>(I569/60)</f>
        <v>0.9166666667</v>
      </c>
      <c r="J570" s="1168"/>
      <c r="K570" s="1012" t="s">
        <v>77</v>
      </c>
      <c r="L570" s="1013">
        <v>15.0</v>
      </c>
      <c r="M570" s="1018">
        <f>(L570-H570-H571)</f>
        <v>5</v>
      </c>
      <c r="N570" s="1014">
        <v>20.0</v>
      </c>
      <c r="O570" s="1019">
        <f t="shared" si="389"/>
        <v>25</v>
      </c>
      <c r="P570" s="1019"/>
      <c r="Q570" s="998"/>
      <c r="R570" s="998"/>
      <c r="S570" s="998"/>
      <c r="T570" s="998"/>
      <c r="U570" s="998"/>
      <c r="V570" s="998"/>
      <c r="W570" s="998"/>
      <c r="X570" s="998"/>
      <c r="Y570" s="998"/>
      <c r="Z570" s="998"/>
      <c r="AA570" s="998"/>
      <c r="AB570" s="998"/>
    </row>
    <row r="571">
      <c r="A571" s="1012" t="s">
        <v>78</v>
      </c>
      <c r="B571" s="1013">
        <v>4.0</v>
      </c>
      <c r="C571" s="1014">
        <v>2.0</v>
      </c>
      <c r="D571" s="1014">
        <v>2.0</v>
      </c>
      <c r="E571" s="1014">
        <v>0.0</v>
      </c>
      <c r="F571" s="1014">
        <v>2.0</v>
      </c>
      <c r="G571" s="1015">
        <v>0.0</v>
      </c>
      <c r="H571" s="1016">
        <f t="shared" si="388"/>
        <v>10</v>
      </c>
      <c r="I571" s="1019"/>
      <c r="J571" s="1168"/>
      <c r="K571" s="1012" t="s">
        <v>78</v>
      </c>
      <c r="L571" s="1018" t="s">
        <v>79</v>
      </c>
      <c r="M571" s="1019" t="s">
        <v>79</v>
      </c>
      <c r="N571" s="1014" t="s">
        <v>79</v>
      </c>
      <c r="O571" s="1019" t="s">
        <v>79</v>
      </c>
      <c r="P571" s="1019"/>
      <c r="Q571" s="998"/>
      <c r="R571" s="998"/>
      <c r="S571" s="998"/>
      <c r="T571" s="998"/>
      <c r="U571" s="998"/>
      <c r="V571" s="998"/>
      <c r="W571" s="998"/>
      <c r="X571" s="998"/>
      <c r="Y571" s="998"/>
      <c r="Z571" s="998"/>
      <c r="AA571" s="998"/>
      <c r="AB571" s="998"/>
    </row>
    <row r="572">
      <c r="A572" s="1021" t="s">
        <v>446</v>
      </c>
      <c r="B572" s="1013">
        <v>0.0</v>
      </c>
      <c r="C572" s="1014">
        <v>0.0</v>
      </c>
      <c r="D572" s="1014">
        <v>0.0</v>
      </c>
      <c r="E572" s="1014">
        <v>0.0</v>
      </c>
      <c r="F572" s="1014">
        <v>0.0</v>
      </c>
      <c r="G572" s="1015">
        <v>0.0</v>
      </c>
      <c r="H572" s="1016">
        <f t="shared" ref="H572:H573" si="390">sum(B572:G572)</f>
        <v>0</v>
      </c>
      <c r="I572" s="1019"/>
      <c r="J572" s="1168"/>
      <c r="K572" s="1021" t="s">
        <v>446</v>
      </c>
      <c r="L572" s="1013">
        <v>0.0</v>
      </c>
      <c r="M572" s="1019">
        <f t="shared" ref="M572:M573" si="391">(L572-H572)</f>
        <v>0</v>
      </c>
      <c r="N572" s="1014">
        <v>15.0</v>
      </c>
      <c r="O572" s="1019">
        <f t="shared" ref="O572:O573" si="392">sum(M572,N572)</f>
        <v>15</v>
      </c>
      <c r="P572" s="1014" t="s">
        <v>206</v>
      </c>
      <c r="Q572" s="998"/>
      <c r="R572" s="998"/>
      <c r="S572" s="998"/>
      <c r="T572" s="998"/>
      <c r="U572" s="998"/>
      <c r="V572" s="998"/>
      <c r="W572" s="998"/>
      <c r="X572" s="998"/>
      <c r="Y572" s="998"/>
      <c r="Z572" s="998"/>
      <c r="AA572" s="998"/>
      <c r="AB572" s="998"/>
    </row>
    <row r="573">
      <c r="A573" s="1021" t="s">
        <v>80</v>
      </c>
      <c r="B573" s="1013"/>
      <c r="C573" s="1014"/>
      <c r="D573" s="1014">
        <v>0.0</v>
      </c>
      <c r="E573" s="1014">
        <v>0.0</v>
      </c>
      <c r="F573" s="1014">
        <v>0.0</v>
      </c>
      <c r="G573" s="1015">
        <v>0.0</v>
      </c>
      <c r="H573" s="1016">
        <f t="shared" si="390"/>
        <v>0</v>
      </c>
      <c r="I573" s="1019"/>
      <c r="J573" s="1168"/>
      <c r="K573" s="1021" t="s">
        <v>80</v>
      </c>
      <c r="L573" s="1013">
        <v>32.0</v>
      </c>
      <c r="M573" s="1019">
        <f t="shared" si="391"/>
        <v>32</v>
      </c>
      <c r="N573" s="1014"/>
      <c r="O573" s="1019">
        <f t="shared" si="392"/>
        <v>32</v>
      </c>
      <c r="P573" s="1019"/>
      <c r="Q573" s="998"/>
      <c r="R573" s="998"/>
      <c r="S573" s="998"/>
      <c r="T573" s="998"/>
      <c r="U573" s="998"/>
      <c r="V573" s="998"/>
      <c r="W573" s="998"/>
      <c r="X573" s="998"/>
      <c r="Y573" s="998"/>
      <c r="Z573" s="998"/>
      <c r="AA573" s="998"/>
      <c r="AB573" s="998"/>
    </row>
    <row r="574">
      <c r="A574" s="1040" t="s">
        <v>91</v>
      </c>
      <c r="B574" s="1003">
        <f t="shared" ref="B574:G574" si="393"> SUM(B575:B578,B580:B583,B585:B588,B590:B593,B595:B598)</f>
        <v>44</v>
      </c>
      <c r="C574" s="1003">
        <f t="shared" si="393"/>
        <v>55</v>
      </c>
      <c r="D574" s="1003">
        <f t="shared" si="393"/>
        <v>40</v>
      </c>
      <c r="E574" s="1003">
        <f t="shared" si="393"/>
        <v>27</v>
      </c>
      <c r="F574" s="1003">
        <f t="shared" si="393"/>
        <v>21</v>
      </c>
      <c r="G574" s="1003">
        <f t="shared" si="393"/>
        <v>4</v>
      </c>
      <c r="H574" s="1003">
        <f> SUM(H575:H597)</f>
        <v>187</v>
      </c>
      <c r="I574" s="1003"/>
      <c r="J574" s="1058"/>
      <c r="K574" s="1040" t="s">
        <v>91</v>
      </c>
      <c r="L574" s="1033"/>
      <c r="M574" s="1033"/>
      <c r="N574" s="1033"/>
      <c r="O574" s="1033"/>
      <c r="P574" s="1033"/>
      <c r="Q574" s="998"/>
      <c r="R574" s="998"/>
      <c r="S574" s="998"/>
      <c r="T574" s="998"/>
      <c r="U574" s="998"/>
      <c r="V574" s="998"/>
      <c r="W574" s="998"/>
      <c r="X574" s="998"/>
      <c r="Y574" s="998"/>
      <c r="Z574" s="998"/>
      <c r="AA574" s="998"/>
      <c r="AB574" s="998"/>
    </row>
    <row r="575">
      <c r="A575" s="1004" t="s">
        <v>92</v>
      </c>
      <c r="B575" s="1005">
        <v>16.0</v>
      </c>
      <c r="C575" s="1005">
        <v>5.0</v>
      </c>
      <c r="D575" s="1005">
        <v>9.0</v>
      </c>
      <c r="E575" s="1005">
        <v>0.0</v>
      </c>
      <c r="F575" s="1005">
        <v>0.0</v>
      </c>
      <c r="G575" s="1005">
        <v>0.0</v>
      </c>
      <c r="H575" s="1006">
        <f t="shared" ref="H575:H577" si="394">SUM(B575:G575)</f>
        <v>30</v>
      </c>
      <c r="I575" s="1007">
        <f>sum(H575:H578)</f>
        <v>46</v>
      </c>
      <c r="J575" s="1168"/>
      <c r="K575" s="1042" t="s">
        <v>92</v>
      </c>
      <c r="L575" s="1010">
        <v>151.0</v>
      </c>
      <c r="M575" s="1007">
        <f>(L575-H575)</f>
        <v>121</v>
      </c>
      <c r="N575" s="1005">
        <v>0.0</v>
      </c>
      <c r="O575" s="1007">
        <f t="shared" ref="O575:O576" si="395">sum(M575,N575)</f>
        <v>121</v>
      </c>
      <c r="P575" s="1010" t="s">
        <v>382</v>
      </c>
      <c r="Q575" s="998"/>
      <c r="R575" s="998"/>
      <c r="S575" s="998"/>
      <c r="T575" s="998"/>
      <c r="U575" s="998"/>
      <c r="V575" s="998"/>
      <c r="W575" s="998"/>
      <c r="X575" s="998"/>
      <c r="Y575" s="998"/>
      <c r="Z575" s="998"/>
      <c r="AA575" s="998"/>
      <c r="AB575" s="998"/>
    </row>
    <row r="576">
      <c r="A576" s="1012" t="s">
        <v>77</v>
      </c>
      <c r="B576" s="1013">
        <v>1.0</v>
      </c>
      <c r="C576" s="1014">
        <v>0.0</v>
      </c>
      <c r="D576" s="1014">
        <v>3.0</v>
      </c>
      <c r="E576" s="1014">
        <v>0.0</v>
      </c>
      <c r="F576" s="1014">
        <v>0.0</v>
      </c>
      <c r="G576" s="1015">
        <v>0.0</v>
      </c>
      <c r="H576" s="1016">
        <f t="shared" si="394"/>
        <v>4</v>
      </c>
      <c r="I576" s="1017">
        <f>(I575/61)</f>
        <v>0.7540983607</v>
      </c>
      <c r="J576" s="1168"/>
      <c r="K576" s="1012" t="s">
        <v>77</v>
      </c>
      <c r="L576" s="1013">
        <v>28.0</v>
      </c>
      <c r="M576" s="1018">
        <f>(L576-H576-H577)</f>
        <v>18</v>
      </c>
      <c r="N576" s="1014">
        <v>5.0</v>
      </c>
      <c r="O576" s="1019">
        <f t="shared" si="395"/>
        <v>23</v>
      </c>
      <c r="P576" s="1013"/>
      <c r="Q576" s="1024"/>
      <c r="R576" s="998"/>
      <c r="S576" s="998"/>
      <c r="T576" s="998"/>
      <c r="U576" s="998"/>
      <c r="V576" s="998"/>
      <c r="W576" s="998"/>
      <c r="X576" s="998"/>
      <c r="Y576" s="998"/>
      <c r="Z576" s="998"/>
      <c r="AA576" s="998"/>
      <c r="AB576" s="998"/>
    </row>
    <row r="577">
      <c r="A577" s="1012" t="s">
        <v>78</v>
      </c>
      <c r="B577" s="1013">
        <v>2.0</v>
      </c>
      <c r="C577" s="1014">
        <v>2.0</v>
      </c>
      <c r="D577" s="1014">
        <v>2.0</v>
      </c>
      <c r="E577" s="1014">
        <v>0.0</v>
      </c>
      <c r="F577" s="1014">
        <v>0.0</v>
      </c>
      <c r="G577" s="1015">
        <v>0.0</v>
      </c>
      <c r="H577" s="1016">
        <f t="shared" si="394"/>
        <v>6</v>
      </c>
      <c r="I577" s="1019"/>
      <c r="J577" s="1168"/>
      <c r="K577" s="1012" t="s">
        <v>78</v>
      </c>
      <c r="L577" s="1018" t="s">
        <v>79</v>
      </c>
      <c r="M577" s="1019" t="s">
        <v>79</v>
      </c>
      <c r="N577" s="1014" t="s">
        <v>79</v>
      </c>
      <c r="O577" s="1019" t="s">
        <v>79</v>
      </c>
      <c r="P577" s="1018"/>
      <c r="Q577" s="998"/>
      <c r="R577" s="998"/>
      <c r="S577" s="998"/>
      <c r="T577" s="998"/>
      <c r="U577" s="998"/>
      <c r="V577" s="998"/>
      <c r="W577" s="998"/>
      <c r="X577" s="998"/>
      <c r="Y577" s="998"/>
      <c r="Z577" s="998"/>
      <c r="AA577" s="998"/>
      <c r="AB577" s="998"/>
    </row>
    <row r="578">
      <c r="A578" s="1021" t="s">
        <v>446</v>
      </c>
      <c r="B578" s="1013">
        <v>2.0</v>
      </c>
      <c r="C578" s="1014">
        <v>4.0</v>
      </c>
      <c r="D578" s="1014">
        <v>0.0</v>
      </c>
      <c r="E578" s="1014">
        <v>0.0</v>
      </c>
      <c r="F578" s="1014">
        <v>0.0</v>
      </c>
      <c r="G578" s="1015">
        <v>0.0</v>
      </c>
      <c r="H578" s="1016">
        <f t="shared" ref="H578:H579" si="396">sum(B578:G578)</f>
        <v>6</v>
      </c>
      <c r="I578" s="1019"/>
      <c r="J578" s="1168"/>
      <c r="K578" s="1021" t="s">
        <v>446</v>
      </c>
      <c r="L578" s="1013">
        <v>7.0</v>
      </c>
      <c r="M578" s="1019">
        <f t="shared" ref="M578:M580" si="397">(L578-H578)</f>
        <v>1</v>
      </c>
      <c r="N578" s="1014"/>
      <c r="O578" s="1019">
        <f t="shared" ref="O578:O581" si="398">sum(M578,N578)</f>
        <v>1</v>
      </c>
      <c r="P578" s="1013" t="s">
        <v>206</v>
      </c>
      <c r="Q578" s="998"/>
      <c r="R578" s="998"/>
      <c r="S578" s="998"/>
      <c r="T578" s="998"/>
      <c r="U578" s="998"/>
      <c r="V578" s="998"/>
      <c r="W578" s="998"/>
      <c r="X578" s="998"/>
      <c r="Y578" s="998"/>
      <c r="Z578" s="998"/>
      <c r="AA578" s="998"/>
      <c r="AB578" s="998"/>
    </row>
    <row r="579">
      <c r="A579" s="1021" t="s">
        <v>80</v>
      </c>
      <c r="B579" s="1013"/>
      <c r="C579" s="1014"/>
      <c r="D579" s="1014">
        <v>0.0</v>
      </c>
      <c r="E579" s="1014">
        <v>0.0</v>
      </c>
      <c r="F579" s="1014">
        <v>0.0</v>
      </c>
      <c r="G579" s="1015">
        <v>0.0</v>
      </c>
      <c r="H579" s="1016">
        <f t="shared" si="396"/>
        <v>0</v>
      </c>
      <c r="I579" s="1019"/>
      <c r="J579" s="1168"/>
      <c r="K579" s="1021" t="s">
        <v>80</v>
      </c>
      <c r="L579" s="1013">
        <v>10.0</v>
      </c>
      <c r="M579" s="1019">
        <f t="shared" si="397"/>
        <v>10</v>
      </c>
      <c r="N579" s="1014"/>
      <c r="O579" s="1019">
        <f t="shared" si="398"/>
        <v>10</v>
      </c>
      <c r="P579" s="1018"/>
      <c r="Q579" s="998"/>
      <c r="R579" s="998"/>
      <c r="S579" s="998"/>
      <c r="T579" s="998"/>
      <c r="U579" s="998"/>
      <c r="V579" s="998"/>
      <c r="W579" s="998"/>
      <c r="X579" s="998"/>
      <c r="Y579" s="998"/>
      <c r="Z579" s="998"/>
      <c r="AA579" s="998"/>
      <c r="AB579" s="998"/>
    </row>
    <row r="580">
      <c r="A580" s="1009" t="s">
        <v>95</v>
      </c>
      <c r="B580" s="1010">
        <v>8.0</v>
      </c>
      <c r="C580" s="1010">
        <v>10.0</v>
      </c>
      <c r="D580" s="1010">
        <v>6.0</v>
      </c>
      <c r="E580" s="1010">
        <v>5.0</v>
      </c>
      <c r="F580" s="1010">
        <v>6.0</v>
      </c>
      <c r="G580" s="1005">
        <v>0.0</v>
      </c>
      <c r="H580" s="1006">
        <f t="shared" ref="H580:H582" si="399">SUM(B580:G580)</f>
        <v>35</v>
      </c>
      <c r="I580" s="1007">
        <f>sum(H580:H583)</f>
        <v>70</v>
      </c>
      <c r="J580" s="1168"/>
      <c r="K580" s="1009" t="s">
        <v>95</v>
      </c>
      <c r="L580" s="1010">
        <v>57.0</v>
      </c>
      <c r="M580" s="1007">
        <f t="shared" si="397"/>
        <v>22</v>
      </c>
      <c r="N580" s="1005">
        <v>55.0</v>
      </c>
      <c r="O580" s="1007">
        <f t="shared" si="398"/>
        <v>77</v>
      </c>
      <c r="P580" s="1010" t="s">
        <v>382</v>
      </c>
      <c r="Q580" s="998"/>
      <c r="R580" s="998"/>
      <c r="S580" s="998"/>
      <c r="T580" s="998"/>
      <c r="U580" s="998"/>
      <c r="V580" s="998"/>
      <c r="W580" s="998"/>
      <c r="X580" s="998"/>
      <c r="Y580" s="998"/>
      <c r="Z580" s="998"/>
      <c r="AA580" s="998"/>
      <c r="AB580" s="998"/>
    </row>
    <row r="581">
      <c r="A581" s="1012" t="s">
        <v>77</v>
      </c>
      <c r="B581" s="1013">
        <v>0.0</v>
      </c>
      <c r="C581" s="1014">
        <v>0.0</v>
      </c>
      <c r="D581" s="1014">
        <v>0.0</v>
      </c>
      <c r="E581" s="1014">
        <v>0.0</v>
      </c>
      <c r="F581" s="1014">
        <v>0.0</v>
      </c>
      <c r="G581" s="1014">
        <v>0.0</v>
      </c>
      <c r="H581" s="1016">
        <f t="shared" si="399"/>
        <v>0</v>
      </c>
      <c r="I581" s="1017">
        <f>(I580/60)</f>
        <v>1.166666667</v>
      </c>
      <c r="J581" s="1168"/>
      <c r="K581" s="1012" t="s">
        <v>77</v>
      </c>
      <c r="L581" s="1013">
        <v>25.0</v>
      </c>
      <c r="M581" s="1018">
        <f>(L581-H581-H582)</f>
        <v>0</v>
      </c>
      <c r="N581" s="1014">
        <v>30.0</v>
      </c>
      <c r="O581" s="1019">
        <f t="shared" si="398"/>
        <v>30</v>
      </c>
      <c r="P581" s="1018"/>
      <c r="Q581" s="998"/>
      <c r="R581" s="998"/>
      <c r="S581" s="998"/>
      <c r="T581" s="998"/>
      <c r="U581" s="998"/>
      <c r="V581" s="998"/>
      <c r="W581" s="998"/>
      <c r="X581" s="998"/>
      <c r="Y581" s="998"/>
      <c r="Z581" s="998"/>
      <c r="AA581" s="998"/>
      <c r="AB581" s="998"/>
    </row>
    <row r="582">
      <c r="A582" s="1012" t="s">
        <v>78</v>
      </c>
      <c r="B582" s="1013">
        <v>6.0</v>
      </c>
      <c r="C582" s="1014">
        <v>10.0</v>
      </c>
      <c r="D582" s="1014">
        <v>4.0</v>
      </c>
      <c r="E582" s="1014">
        <v>4.0</v>
      </c>
      <c r="F582" s="1014">
        <v>1.0</v>
      </c>
      <c r="G582" s="1014">
        <v>0.0</v>
      </c>
      <c r="H582" s="1016">
        <f t="shared" si="399"/>
        <v>25</v>
      </c>
      <c r="I582" s="1019"/>
      <c r="J582" s="1168"/>
      <c r="K582" s="1012" t="s">
        <v>78</v>
      </c>
      <c r="L582" s="1018" t="s">
        <v>79</v>
      </c>
      <c r="M582" s="1019" t="s">
        <v>79</v>
      </c>
      <c r="N582" s="1014" t="s">
        <v>79</v>
      </c>
      <c r="O582" s="1019" t="s">
        <v>79</v>
      </c>
      <c r="P582" s="1018"/>
      <c r="Q582" s="998"/>
      <c r="R582" s="998"/>
      <c r="S582" s="998"/>
      <c r="T582" s="998"/>
      <c r="U582" s="998"/>
      <c r="V582" s="998"/>
      <c r="W582" s="998"/>
      <c r="X582" s="998"/>
      <c r="Y582" s="998"/>
      <c r="Z582" s="998"/>
      <c r="AA582" s="998"/>
      <c r="AB582" s="998"/>
    </row>
    <row r="583">
      <c r="A583" s="1021" t="s">
        <v>446</v>
      </c>
      <c r="B583" s="1013">
        <v>2.0</v>
      </c>
      <c r="C583" s="1014">
        <v>5.0</v>
      </c>
      <c r="D583" s="1014">
        <v>1.0</v>
      </c>
      <c r="E583" s="1014">
        <v>2.0</v>
      </c>
      <c r="F583" s="1014">
        <v>0.0</v>
      </c>
      <c r="G583" s="1014">
        <v>0.0</v>
      </c>
      <c r="H583" s="1016">
        <f t="shared" ref="H583:H584" si="400">sum(B583:G583)</f>
        <v>10</v>
      </c>
      <c r="I583" s="1019"/>
      <c r="J583" s="1168"/>
      <c r="K583" s="1021" t="s">
        <v>446</v>
      </c>
      <c r="L583" s="1013">
        <v>10.0</v>
      </c>
      <c r="M583" s="1019">
        <f t="shared" ref="M583:M585" si="401">(L583-H583)</f>
        <v>0</v>
      </c>
      <c r="N583" s="1014"/>
      <c r="O583" s="1019">
        <f t="shared" ref="O583:O586" si="402">sum(M583,N583)</f>
        <v>0</v>
      </c>
      <c r="P583" s="1013" t="s">
        <v>206</v>
      </c>
      <c r="Q583" s="998"/>
      <c r="R583" s="998"/>
      <c r="S583" s="998"/>
      <c r="T583" s="998"/>
      <c r="U583" s="998"/>
      <c r="V583" s="998"/>
      <c r="W583" s="998"/>
      <c r="X583" s="998"/>
      <c r="Y583" s="998"/>
      <c r="Z583" s="998"/>
      <c r="AA583" s="998"/>
      <c r="AB583" s="998"/>
    </row>
    <row r="584">
      <c r="A584" s="1021" t="s">
        <v>80</v>
      </c>
      <c r="B584" s="1013"/>
      <c r="C584" s="1014"/>
      <c r="D584" s="1014">
        <v>0.0</v>
      </c>
      <c r="E584" s="1014">
        <v>0.0</v>
      </c>
      <c r="F584" s="1014">
        <v>0.0</v>
      </c>
      <c r="G584" s="1014">
        <v>0.0</v>
      </c>
      <c r="H584" s="1016">
        <f t="shared" si="400"/>
        <v>0</v>
      </c>
      <c r="I584" s="1019"/>
      <c r="J584" s="1168"/>
      <c r="K584" s="1021" t="s">
        <v>80</v>
      </c>
      <c r="L584" s="1013">
        <v>18.0</v>
      </c>
      <c r="M584" s="1019">
        <f t="shared" si="401"/>
        <v>18</v>
      </c>
      <c r="N584" s="1014"/>
      <c r="O584" s="1019">
        <f t="shared" si="402"/>
        <v>18</v>
      </c>
      <c r="P584" s="1018"/>
      <c r="Q584" s="998"/>
      <c r="R584" s="998"/>
      <c r="S584" s="998"/>
      <c r="T584" s="998"/>
      <c r="U584" s="998"/>
      <c r="V584" s="998"/>
      <c r="W584" s="998"/>
      <c r="X584" s="998"/>
      <c r="Y584" s="998"/>
      <c r="Z584" s="998"/>
      <c r="AA584" s="998"/>
      <c r="AB584" s="998"/>
    </row>
    <row r="585">
      <c r="A585" s="1240" t="s">
        <v>254</v>
      </c>
      <c r="B585" s="1005">
        <v>0.0</v>
      </c>
      <c r="C585" s="1005">
        <v>6.0</v>
      </c>
      <c r="D585" s="1005">
        <v>6.0</v>
      </c>
      <c r="E585" s="1005">
        <v>5.0</v>
      </c>
      <c r="F585" s="1005">
        <v>6.0</v>
      </c>
      <c r="G585" s="1005">
        <v>1.0</v>
      </c>
      <c r="H585" s="1006">
        <f t="shared" ref="H585:H587" si="403">SUM(B585:G585)</f>
        <v>24</v>
      </c>
      <c r="I585" s="1007">
        <f>sum(H585:H588)</f>
        <v>40</v>
      </c>
      <c r="J585" s="1168"/>
      <c r="K585" s="1009" t="s">
        <v>254</v>
      </c>
      <c r="L585" s="1010">
        <v>76.0</v>
      </c>
      <c r="M585" s="1007">
        <f t="shared" si="401"/>
        <v>52</v>
      </c>
      <c r="N585" s="1005">
        <v>20.0</v>
      </c>
      <c r="O585" s="1007">
        <f t="shared" si="402"/>
        <v>72</v>
      </c>
      <c r="P585" s="1010" t="s">
        <v>382</v>
      </c>
      <c r="Q585" s="998"/>
      <c r="R585" s="998"/>
      <c r="S585" s="998"/>
      <c r="T585" s="998"/>
      <c r="U585" s="998"/>
      <c r="V585" s="998"/>
      <c r="W585" s="998"/>
      <c r="X585" s="998"/>
      <c r="Y585" s="998"/>
      <c r="Z585" s="998"/>
      <c r="AA585" s="998"/>
      <c r="AB585" s="998"/>
    </row>
    <row r="586">
      <c r="A586" s="1012" t="s">
        <v>77</v>
      </c>
      <c r="B586" s="1013">
        <v>0.0</v>
      </c>
      <c r="C586" s="1014">
        <v>0.0</v>
      </c>
      <c r="D586" s="1014">
        <v>0.0</v>
      </c>
      <c r="E586" s="1014">
        <v>2.0</v>
      </c>
      <c r="F586" s="1014">
        <v>2.0</v>
      </c>
      <c r="G586" s="1015">
        <v>0.0</v>
      </c>
      <c r="H586" s="1016">
        <f t="shared" si="403"/>
        <v>4</v>
      </c>
      <c r="I586" s="1017">
        <f>(I585/60)</f>
        <v>0.6666666667</v>
      </c>
      <c r="J586" s="1168"/>
      <c r="K586" s="1012" t="s">
        <v>77</v>
      </c>
      <c r="L586" s="1013">
        <v>30.0</v>
      </c>
      <c r="M586" s="1018">
        <f>(L586-H586-H587)</f>
        <v>14</v>
      </c>
      <c r="N586" s="1044">
        <v>15.0</v>
      </c>
      <c r="O586" s="1019">
        <f t="shared" si="402"/>
        <v>29</v>
      </c>
      <c r="P586" s="1045"/>
      <c r="Q586" s="998"/>
      <c r="R586" s="998"/>
      <c r="S586" s="998"/>
      <c r="T586" s="998"/>
      <c r="U586" s="998"/>
      <c r="V586" s="998"/>
      <c r="W586" s="998"/>
      <c r="X586" s="998"/>
      <c r="Y586" s="998"/>
      <c r="Z586" s="998"/>
      <c r="AA586" s="998"/>
      <c r="AB586" s="998"/>
    </row>
    <row r="587">
      <c r="A587" s="1012" t="s">
        <v>78</v>
      </c>
      <c r="B587" s="1013">
        <v>0.0</v>
      </c>
      <c r="C587" s="1014">
        <v>4.0</v>
      </c>
      <c r="D587" s="1014">
        <v>4.0</v>
      </c>
      <c r="E587" s="1014">
        <v>1.0</v>
      </c>
      <c r="F587" s="1014">
        <v>3.0</v>
      </c>
      <c r="G587" s="1015">
        <v>0.0</v>
      </c>
      <c r="H587" s="1016">
        <f t="shared" si="403"/>
        <v>12</v>
      </c>
      <c r="I587" s="1019"/>
      <c r="J587" s="1168"/>
      <c r="K587" s="1012" t="s">
        <v>78</v>
      </c>
      <c r="L587" s="1018" t="s">
        <v>79</v>
      </c>
      <c r="M587" s="1019" t="s">
        <v>79</v>
      </c>
      <c r="N587" s="1044" t="s">
        <v>79</v>
      </c>
      <c r="O587" s="1019" t="s">
        <v>79</v>
      </c>
      <c r="P587" s="1046"/>
      <c r="Q587" s="998"/>
      <c r="R587" s="998"/>
      <c r="S587" s="998"/>
      <c r="T587" s="998"/>
      <c r="U587" s="998"/>
      <c r="V587" s="998"/>
      <c r="W587" s="998"/>
      <c r="X587" s="998"/>
      <c r="Y587" s="998"/>
      <c r="Z587" s="998"/>
      <c r="AA587" s="998"/>
      <c r="AB587" s="998"/>
    </row>
    <row r="588">
      <c r="A588" s="1021" t="s">
        <v>446</v>
      </c>
      <c r="B588" s="1013">
        <v>0.0</v>
      </c>
      <c r="C588" s="1014">
        <v>0.0</v>
      </c>
      <c r="D588" s="1014">
        <v>0.0</v>
      </c>
      <c r="E588" s="1014">
        <v>0.0</v>
      </c>
      <c r="F588" s="1014">
        <v>0.0</v>
      </c>
      <c r="G588" s="1015">
        <v>0.0</v>
      </c>
      <c r="H588" s="1016">
        <f t="shared" ref="H588:H589" si="404">sum(B588:G588)</f>
        <v>0</v>
      </c>
      <c r="I588" s="1019"/>
      <c r="J588" s="1168"/>
      <c r="K588" s="1021" t="s">
        <v>446</v>
      </c>
      <c r="L588" s="1013">
        <v>0.0</v>
      </c>
      <c r="M588" s="1019">
        <f t="shared" ref="M588:M590" si="405">(L588-H588)</f>
        <v>0</v>
      </c>
      <c r="N588" s="1044"/>
      <c r="O588" s="1019">
        <f t="shared" ref="O588:O591" si="406">sum(M588,N588)</f>
        <v>0</v>
      </c>
      <c r="P588" s="1045" t="s">
        <v>206</v>
      </c>
      <c r="Q588" s="1026"/>
      <c r="R588" s="998"/>
      <c r="S588" s="998"/>
      <c r="T588" s="998"/>
      <c r="U588" s="998"/>
      <c r="V588" s="998"/>
      <c r="W588" s="998"/>
      <c r="X588" s="998"/>
      <c r="Y588" s="998"/>
      <c r="Z588" s="998"/>
      <c r="AA588" s="998"/>
      <c r="AB588" s="998"/>
    </row>
    <row r="589">
      <c r="A589" s="1021" t="s">
        <v>80</v>
      </c>
      <c r="B589" s="1013"/>
      <c r="C589" s="1014"/>
      <c r="D589" s="1014">
        <v>0.0</v>
      </c>
      <c r="E589" s="1014">
        <v>0.0</v>
      </c>
      <c r="F589" s="1014">
        <v>0.0</v>
      </c>
      <c r="G589" s="1015">
        <v>0.0</v>
      </c>
      <c r="H589" s="1016">
        <f t="shared" si="404"/>
        <v>0</v>
      </c>
      <c r="I589" s="1019"/>
      <c r="J589" s="1168"/>
      <c r="K589" s="1021" t="s">
        <v>80</v>
      </c>
      <c r="L589" s="1013"/>
      <c r="M589" s="1019">
        <f t="shared" si="405"/>
        <v>0</v>
      </c>
      <c r="N589" s="1044"/>
      <c r="O589" s="1019">
        <f t="shared" si="406"/>
        <v>0</v>
      </c>
      <c r="P589" s="1045"/>
      <c r="Q589" s="1026"/>
      <c r="R589" s="998"/>
      <c r="S589" s="998"/>
      <c r="T589" s="998"/>
      <c r="U589" s="998"/>
      <c r="V589" s="998"/>
      <c r="W589" s="998"/>
      <c r="X589" s="998"/>
      <c r="Y589" s="998"/>
      <c r="Z589" s="998"/>
      <c r="AA589" s="998"/>
      <c r="AB589" s="998"/>
    </row>
    <row r="590">
      <c r="A590" s="1022" t="s">
        <v>225</v>
      </c>
      <c r="B590" s="1010">
        <v>3.0</v>
      </c>
      <c r="C590" s="1010">
        <v>0.0</v>
      </c>
      <c r="D590" s="1010">
        <v>0.0</v>
      </c>
      <c r="E590" s="1010">
        <v>1.0</v>
      </c>
      <c r="F590" s="1010">
        <v>0.0</v>
      </c>
      <c r="G590" s="1005">
        <v>1.0</v>
      </c>
      <c r="H590" s="1006">
        <f t="shared" ref="H590:H592" si="407">SUM(B590:G590)</f>
        <v>5</v>
      </c>
      <c r="I590" s="1007">
        <f>sum(H590:H593)</f>
        <v>14</v>
      </c>
      <c r="J590" s="1168"/>
      <c r="K590" s="1009" t="s">
        <v>225</v>
      </c>
      <c r="L590" s="1010">
        <v>30.0</v>
      </c>
      <c r="M590" s="1007">
        <f t="shared" si="405"/>
        <v>25</v>
      </c>
      <c r="N590" s="1005">
        <v>25.0</v>
      </c>
      <c r="O590" s="1007">
        <f t="shared" si="406"/>
        <v>50</v>
      </c>
      <c r="P590" s="1010" t="s">
        <v>382</v>
      </c>
      <c r="Q590" s="998"/>
      <c r="R590" s="998"/>
      <c r="S590" s="998"/>
      <c r="T590" s="998"/>
      <c r="U590" s="998"/>
      <c r="V590" s="998"/>
      <c r="W590" s="998"/>
      <c r="X590" s="998"/>
      <c r="Y590" s="998"/>
      <c r="Z590" s="998"/>
      <c r="AA590" s="998"/>
      <c r="AB590" s="998"/>
    </row>
    <row r="591">
      <c r="A591" s="1012" t="s">
        <v>77</v>
      </c>
      <c r="B591" s="1013">
        <v>0.0</v>
      </c>
      <c r="C591" s="1014">
        <v>0.0</v>
      </c>
      <c r="D591" s="1014">
        <v>0.0</v>
      </c>
      <c r="E591" s="1014">
        <v>1.0</v>
      </c>
      <c r="F591" s="1014">
        <v>0.0</v>
      </c>
      <c r="G591" s="1014">
        <v>1.0</v>
      </c>
      <c r="H591" s="1016">
        <f t="shared" si="407"/>
        <v>2</v>
      </c>
      <c r="I591" s="1017">
        <f>(I590/60)</f>
        <v>0.2333333333</v>
      </c>
      <c r="J591" s="1168"/>
      <c r="K591" s="1012" t="s">
        <v>77</v>
      </c>
      <c r="L591" s="1013">
        <v>15.0</v>
      </c>
      <c r="M591" s="1018">
        <f>(L591-H591-H592)</f>
        <v>8</v>
      </c>
      <c r="N591" s="1014">
        <v>5.0</v>
      </c>
      <c r="O591" s="1019">
        <f t="shared" si="406"/>
        <v>13</v>
      </c>
      <c r="P591" s="1019"/>
      <c r="Q591" s="998"/>
      <c r="R591" s="998"/>
      <c r="S591" s="998"/>
      <c r="T591" s="998"/>
      <c r="U591" s="998"/>
      <c r="V591" s="998"/>
      <c r="W591" s="998"/>
      <c r="X591" s="998"/>
      <c r="Y591" s="998"/>
      <c r="Z591" s="998"/>
      <c r="AA591" s="998"/>
      <c r="AB591" s="998"/>
    </row>
    <row r="592">
      <c r="A592" s="1012" t="s">
        <v>78</v>
      </c>
      <c r="B592" s="1013">
        <v>2.0</v>
      </c>
      <c r="C592" s="1014">
        <v>1.0</v>
      </c>
      <c r="D592" s="1014">
        <v>0.0</v>
      </c>
      <c r="E592" s="1014">
        <v>1.0</v>
      </c>
      <c r="F592" s="1014">
        <v>0.0</v>
      </c>
      <c r="G592" s="1014">
        <v>1.0</v>
      </c>
      <c r="H592" s="1016">
        <f t="shared" si="407"/>
        <v>5</v>
      </c>
      <c r="I592" s="1019"/>
      <c r="J592" s="1168"/>
      <c r="K592" s="1012" t="s">
        <v>78</v>
      </c>
      <c r="L592" s="1018" t="s">
        <v>79</v>
      </c>
      <c r="M592" s="1019" t="s">
        <v>79</v>
      </c>
      <c r="N592" s="1014" t="s">
        <v>79</v>
      </c>
      <c r="O592" s="1019" t="s">
        <v>79</v>
      </c>
      <c r="P592" s="1019"/>
      <c r="Q592" s="998"/>
      <c r="R592" s="998"/>
      <c r="S592" s="998"/>
      <c r="T592" s="998"/>
      <c r="U592" s="998"/>
      <c r="V592" s="998"/>
      <c r="W592" s="998"/>
      <c r="X592" s="998"/>
      <c r="Y592" s="998"/>
      <c r="Z592" s="998"/>
      <c r="AA592" s="998"/>
      <c r="AB592" s="998"/>
    </row>
    <row r="593">
      <c r="A593" s="1021" t="s">
        <v>446</v>
      </c>
      <c r="B593" s="1013">
        <v>2.0</v>
      </c>
      <c r="C593" s="1014">
        <v>0.0</v>
      </c>
      <c r="D593" s="1014">
        <v>0.0</v>
      </c>
      <c r="E593" s="1014">
        <v>0.0</v>
      </c>
      <c r="F593" s="1014">
        <v>0.0</v>
      </c>
      <c r="G593" s="1014">
        <v>0.0</v>
      </c>
      <c r="H593" s="1016">
        <f t="shared" ref="H593:H594" si="408">sum(B593:G593)</f>
        <v>2</v>
      </c>
      <c r="I593" s="1019"/>
      <c r="J593" s="1168"/>
      <c r="K593" s="1021" t="s">
        <v>446</v>
      </c>
      <c r="L593" s="1013">
        <v>2.0</v>
      </c>
      <c r="M593" s="1019">
        <f t="shared" ref="M593:M595" si="409">(L593-H593)</f>
        <v>0</v>
      </c>
      <c r="N593" s="1014"/>
      <c r="O593" s="1019">
        <f t="shared" ref="O593:O596" si="410">sum(M593,N593)</f>
        <v>0</v>
      </c>
      <c r="P593" s="1014" t="s">
        <v>206</v>
      </c>
      <c r="Q593" s="998"/>
      <c r="R593" s="998"/>
      <c r="S593" s="998"/>
      <c r="T593" s="998"/>
      <c r="U593" s="998"/>
      <c r="V593" s="998"/>
      <c r="W593" s="998"/>
      <c r="X593" s="998"/>
      <c r="Y593" s="998"/>
      <c r="Z593" s="998"/>
      <c r="AA593" s="998"/>
      <c r="AB593" s="998"/>
    </row>
    <row r="594">
      <c r="A594" s="1021" t="s">
        <v>80</v>
      </c>
      <c r="B594" s="1013"/>
      <c r="C594" s="1014"/>
      <c r="D594" s="1014"/>
      <c r="E594" s="1014">
        <v>0.0</v>
      </c>
      <c r="F594" s="1014">
        <v>0.0</v>
      </c>
      <c r="G594" s="1014">
        <v>0.0</v>
      </c>
      <c r="H594" s="1016">
        <f t="shared" si="408"/>
        <v>0</v>
      </c>
      <c r="I594" s="1019"/>
      <c r="J594" s="1168"/>
      <c r="K594" s="1021" t="s">
        <v>80</v>
      </c>
      <c r="L594" s="1013">
        <v>24.0</v>
      </c>
      <c r="M594" s="1019">
        <f t="shared" si="409"/>
        <v>24</v>
      </c>
      <c r="N594" s="1014"/>
      <c r="O594" s="1019">
        <f t="shared" si="410"/>
        <v>24</v>
      </c>
      <c r="P594" s="1019"/>
      <c r="Q594" s="998"/>
      <c r="R594" s="998"/>
      <c r="S594" s="998"/>
      <c r="T594" s="998"/>
      <c r="U594" s="998"/>
      <c r="V594" s="998"/>
      <c r="W594" s="998"/>
      <c r="X594" s="998"/>
      <c r="Y594" s="998"/>
      <c r="Z594" s="998"/>
      <c r="AA594" s="998"/>
      <c r="AB594" s="998"/>
    </row>
    <row r="595">
      <c r="A595" s="1240" t="s">
        <v>93</v>
      </c>
      <c r="B595" s="1005">
        <v>0.0</v>
      </c>
      <c r="C595" s="1005">
        <v>3.0</v>
      </c>
      <c r="D595" s="1005">
        <v>2.0</v>
      </c>
      <c r="E595" s="1005">
        <v>4.0</v>
      </c>
      <c r="F595" s="1005">
        <v>2.0</v>
      </c>
      <c r="G595" s="1005">
        <v>0.0</v>
      </c>
      <c r="H595" s="1006">
        <f t="shared" ref="H595:H597" si="411">SUM(B595:G595)</f>
        <v>11</v>
      </c>
      <c r="I595" s="1007">
        <f>sum(H595:H598)</f>
        <v>21</v>
      </c>
      <c r="J595" s="1168"/>
      <c r="K595" s="1009" t="s">
        <v>93</v>
      </c>
      <c r="L595" s="1010">
        <v>36.0</v>
      </c>
      <c r="M595" s="1007">
        <f t="shared" si="409"/>
        <v>25</v>
      </c>
      <c r="N595" s="1005">
        <v>15.0</v>
      </c>
      <c r="O595" s="1007">
        <f t="shared" si="410"/>
        <v>40</v>
      </c>
      <c r="P595" s="1010" t="s">
        <v>382</v>
      </c>
      <c r="Q595" s="998"/>
      <c r="R595" s="998"/>
      <c r="S595" s="998"/>
      <c r="T595" s="998"/>
      <c r="U595" s="998"/>
      <c r="V595" s="998"/>
      <c r="W595" s="998"/>
      <c r="X595" s="998"/>
      <c r="Y595" s="998"/>
      <c r="Z595" s="998"/>
      <c r="AA595" s="998"/>
      <c r="AB595" s="998"/>
    </row>
    <row r="596">
      <c r="A596" s="1012" t="s">
        <v>77</v>
      </c>
      <c r="B596" s="1013">
        <v>0.0</v>
      </c>
      <c r="C596" s="1014">
        <v>4.0</v>
      </c>
      <c r="D596" s="1014">
        <v>1.0</v>
      </c>
      <c r="E596" s="1014">
        <v>0.0</v>
      </c>
      <c r="F596" s="1014">
        <v>0.0</v>
      </c>
      <c r="G596" s="1015">
        <v>0.0</v>
      </c>
      <c r="H596" s="1016">
        <f t="shared" si="411"/>
        <v>5</v>
      </c>
      <c r="I596" s="1017">
        <f>(I595/60)</f>
        <v>0.35</v>
      </c>
      <c r="J596" s="1168"/>
      <c r="K596" s="1012" t="s">
        <v>77</v>
      </c>
      <c r="L596" s="1013">
        <v>6.0</v>
      </c>
      <c r="M596" s="1018">
        <f>(L596-H596-H597)</f>
        <v>0</v>
      </c>
      <c r="N596" s="1014">
        <v>10.0</v>
      </c>
      <c r="O596" s="1019">
        <f t="shared" si="410"/>
        <v>10</v>
      </c>
      <c r="P596" s="1019"/>
      <c r="Q596" s="998"/>
      <c r="R596" s="998"/>
      <c r="S596" s="998"/>
      <c r="T596" s="998"/>
      <c r="U596" s="998"/>
      <c r="V596" s="998"/>
      <c r="W596" s="998"/>
      <c r="X596" s="998"/>
      <c r="Y596" s="998"/>
      <c r="Z596" s="998"/>
      <c r="AA596" s="998"/>
      <c r="AB596" s="998"/>
    </row>
    <row r="597">
      <c r="A597" s="1012" t="s">
        <v>78</v>
      </c>
      <c r="B597" s="1013">
        <v>0.0</v>
      </c>
      <c r="C597" s="1014">
        <v>0.0</v>
      </c>
      <c r="D597" s="1014">
        <v>1.0</v>
      </c>
      <c r="E597" s="1014">
        <v>0.0</v>
      </c>
      <c r="F597" s="1014">
        <v>0.0</v>
      </c>
      <c r="G597" s="1015">
        <v>0.0</v>
      </c>
      <c r="H597" s="1016">
        <f t="shared" si="411"/>
        <v>1</v>
      </c>
      <c r="I597" s="1019"/>
      <c r="J597" s="1168"/>
      <c r="K597" s="1012" t="s">
        <v>78</v>
      </c>
      <c r="L597" s="1018" t="s">
        <v>79</v>
      </c>
      <c r="M597" s="1019" t="s">
        <v>79</v>
      </c>
      <c r="N597" s="1014" t="s">
        <v>79</v>
      </c>
      <c r="O597" s="1019" t="s">
        <v>79</v>
      </c>
      <c r="P597" s="1019"/>
      <c r="Q597" s="998"/>
      <c r="R597" s="998"/>
      <c r="S597" s="998"/>
      <c r="T597" s="998"/>
      <c r="U597" s="998"/>
      <c r="V597" s="998"/>
      <c r="W597" s="998"/>
      <c r="X597" s="998"/>
      <c r="Y597" s="998"/>
      <c r="Z597" s="998"/>
      <c r="AA597" s="998"/>
      <c r="AB597" s="998"/>
    </row>
    <row r="598">
      <c r="A598" s="1021" t="s">
        <v>446</v>
      </c>
      <c r="B598" s="1013">
        <v>0.0</v>
      </c>
      <c r="C598" s="1014">
        <v>1.0</v>
      </c>
      <c r="D598" s="1014">
        <v>1.0</v>
      </c>
      <c r="E598" s="1014">
        <v>1.0</v>
      </c>
      <c r="F598" s="1014">
        <v>1.0</v>
      </c>
      <c r="G598" s="1015">
        <v>0.0</v>
      </c>
      <c r="H598" s="1016">
        <f t="shared" ref="H598:H599" si="412">sum(B598:G598)</f>
        <v>4</v>
      </c>
      <c r="I598" s="1019"/>
      <c r="J598" s="1168"/>
      <c r="K598" s="1021" t="s">
        <v>446</v>
      </c>
      <c r="L598" s="1013">
        <v>4.0</v>
      </c>
      <c r="M598" s="1019">
        <f t="shared" ref="M598:M599" si="413">(L598-H598)</f>
        <v>0</v>
      </c>
      <c r="N598" s="1014"/>
      <c r="O598" s="1019">
        <f t="shared" ref="O598:O599" si="414">sum(M598,N598)</f>
        <v>0</v>
      </c>
      <c r="P598" s="1014" t="s">
        <v>206</v>
      </c>
      <c r="Q598" s="998"/>
      <c r="R598" s="998"/>
      <c r="S598" s="998"/>
      <c r="T598" s="998"/>
      <c r="U598" s="998"/>
      <c r="V598" s="998"/>
      <c r="W598" s="998"/>
      <c r="X598" s="998"/>
      <c r="Y598" s="998"/>
      <c r="Z598" s="998"/>
      <c r="AA598" s="998"/>
      <c r="AB598" s="998"/>
    </row>
    <row r="599">
      <c r="A599" s="1021" t="s">
        <v>80</v>
      </c>
      <c r="B599" s="1013"/>
      <c r="C599" s="1014"/>
      <c r="D599" s="1014">
        <v>0.0</v>
      </c>
      <c r="E599" s="1014">
        <v>0.0</v>
      </c>
      <c r="F599" s="1014">
        <v>0.0</v>
      </c>
      <c r="G599" s="1015">
        <v>0.0</v>
      </c>
      <c r="H599" s="1016">
        <f t="shared" si="412"/>
        <v>0</v>
      </c>
      <c r="I599" s="1019"/>
      <c r="J599" s="1168"/>
      <c r="K599" s="1021" t="s">
        <v>80</v>
      </c>
      <c r="L599" s="1013">
        <v>57.0</v>
      </c>
      <c r="M599" s="1019">
        <f t="shared" si="413"/>
        <v>57</v>
      </c>
      <c r="N599" s="1014"/>
      <c r="O599" s="1019">
        <f t="shared" si="414"/>
        <v>57</v>
      </c>
      <c r="P599" s="1019"/>
      <c r="Q599" s="998"/>
      <c r="R599" s="998"/>
      <c r="S599" s="998"/>
      <c r="T599" s="998"/>
      <c r="U599" s="998"/>
      <c r="V599" s="998"/>
      <c r="W599" s="998"/>
      <c r="X599" s="998"/>
      <c r="Y599" s="998"/>
      <c r="Z599" s="998"/>
      <c r="AA599" s="998"/>
      <c r="AB599" s="998"/>
    </row>
    <row r="600">
      <c r="A600" s="1040" t="s">
        <v>98</v>
      </c>
      <c r="B600" s="1003">
        <f t="shared" ref="B600:G600" si="415"> SUM(B601:B604,B606:B609,B611:B614,B616:B619,B621:B624)</f>
        <v>14</v>
      </c>
      <c r="C600" s="1003">
        <f t="shared" si="415"/>
        <v>18</v>
      </c>
      <c r="D600" s="1003">
        <f t="shared" si="415"/>
        <v>23</v>
      </c>
      <c r="E600" s="1003">
        <f t="shared" si="415"/>
        <v>20</v>
      </c>
      <c r="F600" s="1003">
        <f t="shared" si="415"/>
        <v>4</v>
      </c>
      <c r="G600" s="1003">
        <f t="shared" si="415"/>
        <v>0</v>
      </c>
      <c r="H600" s="1003">
        <f> SUM(H601:H623)</f>
        <v>84</v>
      </c>
      <c r="I600" s="1003"/>
      <c r="J600" s="1058"/>
      <c r="K600" s="1040" t="s">
        <v>98</v>
      </c>
      <c r="L600" s="1033"/>
      <c r="M600" s="1033"/>
      <c r="N600" s="1033"/>
      <c r="O600" s="1033"/>
      <c r="P600" s="1033"/>
      <c r="Q600" s="998"/>
      <c r="R600" s="998"/>
      <c r="S600" s="998"/>
      <c r="T600" s="998"/>
      <c r="U600" s="998"/>
      <c r="V600" s="998"/>
      <c r="W600" s="998"/>
      <c r="X600" s="998"/>
      <c r="Y600" s="998"/>
      <c r="Z600" s="998"/>
      <c r="AA600" s="998"/>
      <c r="AB600" s="998"/>
    </row>
    <row r="601">
      <c r="A601" s="1034" t="s">
        <v>99</v>
      </c>
      <c r="B601" s="1005">
        <v>7.0</v>
      </c>
      <c r="C601" s="1005">
        <v>7.0</v>
      </c>
      <c r="D601" s="1005">
        <v>8.0</v>
      </c>
      <c r="E601" s="1005">
        <v>12.0</v>
      </c>
      <c r="F601" s="1005">
        <v>3.0</v>
      </c>
      <c r="G601" s="1005">
        <v>0.0</v>
      </c>
      <c r="H601" s="1006">
        <f t="shared" ref="H601:H603" si="416">SUM(B601:G601)</f>
        <v>37</v>
      </c>
      <c r="I601" s="1007">
        <f>sum(H601:H604)</f>
        <v>68</v>
      </c>
      <c r="J601" s="1168"/>
      <c r="K601" s="1009" t="s">
        <v>99</v>
      </c>
      <c r="L601" s="1010">
        <v>65.0</v>
      </c>
      <c r="M601" s="1007">
        <f>(L601-H601)</f>
        <v>28</v>
      </c>
      <c r="N601" s="1005">
        <v>40.0</v>
      </c>
      <c r="O601" s="1007">
        <f t="shared" ref="O601:O602" si="417">sum(M601,N601)</f>
        <v>68</v>
      </c>
      <c r="P601" s="1010" t="s">
        <v>382</v>
      </c>
      <c r="Q601" s="1239" t="s">
        <v>490</v>
      </c>
      <c r="R601" s="998"/>
      <c r="S601" s="998"/>
      <c r="T601" s="998"/>
      <c r="U601" s="998"/>
      <c r="V601" s="998"/>
      <c r="W601" s="998"/>
      <c r="X601" s="998"/>
      <c r="Y601" s="998"/>
      <c r="Z601" s="998"/>
      <c r="AA601" s="998"/>
      <c r="AB601" s="998"/>
    </row>
    <row r="602">
      <c r="A602" s="1012" t="s">
        <v>77</v>
      </c>
      <c r="B602" s="1013">
        <v>0.0</v>
      </c>
      <c r="C602" s="1014">
        <v>0.0</v>
      </c>
      <c r="D602" s="1014">
        <v>0.0</v>
      </c>
      <c r="E602" s="1014">
        <v>0.0</v>
      </c>
      <c r="F602" s="1014">
        <v>0.0</v>
      </c>
      <c r="G602" s="1015">
        <v>0.0</v>
      </c>
      <c r="H602" s="1016">
        <f t="shared" si="416"/>
        <v>0</v>
      </c>
      <c r="I602" s="1017">
        <f>(I601/61)</f>
        <v>1.114754098</v>
      </c>
      <c r="J602" s="1168"/>
      <c r="K602" s="1012" t="s">
        <v>77</v>
      </c>
      <c r="L602" s="1013">
        <v>31.0</v>
      </c>
      <c r="M602" s="1018">
        <f>(L602-H602-H603)</f>
        <v>15</v>
      </c>
      <c r="N602" s="1014">
        <v>10.0</v>
      </c>
      <c r="O602" s="1019">
        <f t="shared" si="417"/>
        <v>25</v>
      </c>
      <c r="P602" s="1018"/>
      <c r="Q602" s="1239" t="s">
        <v>491</v>
      </c>
      <c r="R602" s="998"/>
      <c r="S602" s="998"/>
      <c r="T602" s="998"/>
      <c r="U602" s="998"/>
      <c r="V602" s="998"/>
      <c r="W602" s="998"/>
      <c r="X602" s="998"/>
      <c r="Y602" s="998"/>
      <c r="Z602" s="998"/>
      <c r="AA602" s="998"/>
      <c r="AB602" s="998"/>
    </row>
    <row r="603">
      <c r="A603" s="1012" t="s">
        <v>78</v>
      </c>
      <c r="B603" s="1013">
        <v>4.0</v>
      </c>
      <c r="C603" s="1014">
        <v>1.0</v>
      </c>
      <c r="D603" s="1014">
        <v>4.0</v>
      </c>
      <c r="E603" s="1014">
        <v>7.0</v>
      </c>
      <c r="F603" s="1014">
        <v>0.0</v>
      </c>
      <c r="G603" s="1015">
        <v>0.0</v>
      </c>
      <c r="H603" s="1016">
        <f t="shared" si="416"/>
        <v>16</v>
      </c>
      <c r="I603" s="1019"/>
      <c r="J603" s="1168"/>
      <c r="K603" s="1012" t="s">
        <v>78</v>
      </c>
      <c r="L603" s="1018" t="s">
        <v>79</v>
      </c>
      <c r="M603" s="1019" t="s">
        <v>79</v>
      </c>
      <c r="N603" s="1014"/>
      <c r="O603" s="1019" t="s">
        <v>79</v>
      </c>
      <c r="P603" s="1018"/>
      <c r="Q603" s="998"/>
      <c r="R603" s="998"/>
      <c r="S603" s="998"/>
      <c r="T603" s="998"/>
      <c r="U603" s="998"/>
      <c r="V603" s="998"/>
      <c r="W603" s="998"/>
      <c r="X603" s="998"/>
      <c r="Y603" s="998"/>
      <c r="Z603" s="998"/>
      <c r="AA603" s="998"/>
      <c r="AB603" s="998"/>
    </row>
    <row r="604">
      <c r="A604" s="1021" t="s">
        <v>446</v>
      </c>
      <c r="B604" s="1013">
        <v>3.0</v>
      </c>
      <c r="C604" s="1014">
        <v>3.0</v>
      </c>
      <c r="D604" s="1014">
        <v>7.0</v>
      </c>
      <c r="E604" s="1014">
        <v>1.0</v>
      </c>
      <c r="F604" s="1014">
        <v>1.0</v>
      </c>
      <c r="G604" s="1015">
        <v>0.0</v>
      </c>
      <c r="H604" s="1016">
        <f t="shared" ref="H604:H605" si="418">sum(B604:G604)</f>
        <v>15</v>
      </c>
      <c r="I604" s="1019"/>
      <c r="J604" s="1168"/>
      <c r="K604" s="1021" t="s">
        <v>446</v>
      </c>
      <c r="L604" s="1013">
        <v>15.0</v>
      </c>
      <c r="M604" s="1019">
        <f t="shared" ref="M604:M606" si="419">(L604-H604)</f>
        <v>0</v>
      </c>
      <c r="N604" s="1014">
        <v>20.0</v>
      </c>
      <c r="O604" s="1019">
        <f t="shared" ref="O604:O607" si="420">sum(M604,N604)</f>
        <v>20</v>
      </c>
      <c r="P604" s="1013" t="s">
        <v>206</v>
      </c>
      <c r="Q604" s="1024"/>
      <c r="R604" s="998"/>
      <c r="S604" s="998"/>
      <c r="T604" s="998"/>
      <c r="U604" s="998"/>
      <c r="V604" s="998"/>
      <c r="W604" s="998"/>
      <c r="X604" s="998"/>
      <c r="Y604" s="998"/>
      <c r="Z604" s="998"/>
      <c r="AA604" s="998"/>
      <c r="AB604" s="998"/>
    </row>
    <row r="605">
      <c r="A605" s="1021" t="s">
        <v>80</v>
      </c>
      <c r="B605" s="1013"/>
      <c r="C605" s="1014"/>
      <c r="D605" s="1014">
        <v>0.0</v>
      </c>
      <c r="E605" s="1014">
        <v>4.0</v>
      </c>
      <c r="F605" s="1014">
        <v>0.0</v>
      </c>
      <c r="G605" s="1015">
        <v>0.0</v>
      </c>
      <c r="H605" s="1016">
        <f t="shared" si="418"/>
        <v>4</v>
      </c>
      <c r="I605" s="1019"/>
      <c r="J605" s="1168"/>
      <c r="K605" s="1021" t="s">
        <v>80</v>
      </c>
      <c r="L605" s="1013">
        <v>11.0</v>
      </c>
      <c r="M605" s="1019">
        <f t="shared" si="419"/>
        <v>7</v>
      </c>
      <c r="N605" s="1014"/>
      <c r="O605" s="1019">
        <f t="shared" si="420"/>
        <v>7</v>
      </c>
      <c r="P605" s="1018"/>
      <c r="Q605" s="1024"/>
      <c r="R605" s="998"/>
      <c r="S605" s="998"/>
      <c r="T605" s="998"/>
      <c r="U605" s="998"/>
      <c r="V605" s="998"/>
      <c r="W605" s="998"/>
      <c r="X605" s="998"/>
      <c r="Y605" s="998"/>
      <c r="Z605" s="998"/>
      <c r="AA605" s="998"/>
      <c r="AB605" s="998"/>
    </row>
    <row r="606">
      <c r="A606" s="1047" t="s">
        <v>230</v>
      </c>
      <c r="B606" s="1010">
        <v>0.0</v>
      </c>
      <c r="C606" s="1010">
        <v>6.0</v>
      </c>
      <c r="D606" s="1010">
        <v>3.0</v>
      </c>
      <c r="E606" s="1010">
        <v>0.0</v>
      </c>
      <c r="F606" s="1010">
        <v>0.0</v>
      </c>
      <c r="G606" s="1005">
        <v>0.0</v>
      </c>
      <c r="H606" s="1006">
        <f t="shared" ref="H606:H608" si="421">SUM(B606:G606)</f>
        <v>9</v>
      </c>
      <c r="I606" s="1007">
        <f>sum(H606:H609)</f>
        <v>11</v>
      </c>
      <c r="J606" s="1168"/>
      <c r="K606" s="1048" t="s">
        <v>230</v>
      </c>
      <c r="L606" s="1010">
        <v>51.0</v>
      </c>
      <c r="M606" s="1007">
        <f t="shared" si="419"/>
        <v>42</v>
      </c>
      <c r="N606" s="1005">
        <v>0.0</v>
      </c>
      <c r="O606" s="1007">
        <f t="shared" si="420"/>
        <v>42</v>
      </c>
      <c r="P606" s="1010"/>
      <c r="Q606" s="1241"/>
      <c r="R606" s="998"/>
      <c r="S606" s="998"/>
      <c r="T606" s="998"/>
      <c r="U606" s="998"/>
      <c r="V606" s="998"/>
      <c r="W606" s="998"/>
      <c r="X606" s="998"/>
      <c r="Y606" s="998"/>
      <c r="Z606" s="998"/>
      <c r="AA606" s="998"/>
      <c r="AB606" s="998"/>
    </row>
    <row r="607">
      <c r="A607" s="1012" t="s">
        <v>77</v>
      </c>
      <c r="B607" s="1013">
        <v>0.0</v>
      </c>
      <c r="C607" s="1014">
        <v>0.0</v>
      </c>
      <c r="D607" s="1014">
        <v>0.0</v>
      </c>
      <c r="E607" s="1014">
        <v>0.0</v>
      </c>
      <c r="F607" s="1014">
        <v>0.0</v>
      </c>
      <c r="G607" s="1014">
        <v>0.0</v>
      </c>
      <c r="H607" s="1016">
        <f t="shared" si="421"/>
        <v>0</v>
      </c>
      <c r="I607" s="1017">
        <f>(I606/60)</f>
        <v>0.1833333333</v>
      </c>
      <c r="J607" s="1032"/>
      <c r="K607" s="1012" t="s">
        <v>77</v>
      </c>
      <c r="L607" s="1013">
        <v>3.0</v>
      </c>
      <c r="M607" s="1018">
        <f>(L607-H607-H608)</f>
        <v>1</v>
      </c>
      <c r="N607" s="1014">
        <v>5.0</v>
      </c>
      <c r="O607" s="1019">
        <f t="shared" si="420"/>
        <v>6</v>
      </c>
      <c r="P607" s="1013" t="s">
        <v>206</v>
      </c>
      <c r="Q607" s="1049"/>
      <c r="R607" s="1049"/>
      <c r="S607" s="1049"/>
      <c r="T607" s="998"/>
      <c r="U607" s="998"/>
      <c r="V607" s="998"/>
      <c r="W607" s="998"/>
      <c r="X607" s="998"/>
      <c r="Y607" s="998"/>
      <c r="Z607" s="998"/>
      <c r="AA607" s="998"/>
      <c r="AB607" s="998"/>
    </row>
    <row r="608">
      <c r="A608" s="1012" t="s">
        <v>78</v>
      </c>
      <c r="B608" s="1013">
        <v>0.0</v>
      </c>
      <c r="C608" s="1014">
        <v>1.0</v>
      </c>
      <c r="D608" s="1014">
        <v>1.0</v>
      </c>
      <c r="E608" s="1014">
        <v>0.0</v>
      </c>
      <c r="F608" s="1014">
        <v>0.0</v>
      </c>
      <c r="G608" s="1014">
        <v>0.0</v>
      </c>
      <c r="H608" s="1016">
        <f t="shared" si="421"/>
        <v>2</v>
      </c>
      <c r="I608" s="1019"/>
      <c r="J608" s="1168"/>
      <c r="K608" s="1012" t="s">
        <v>78</v>
      </c>
      <c r="L608" s="1018" t="s">
        <v>79</v>
      </c>
      <c r="M608" s="1019" t="s">
        <v>79</v>
      </c>
      <c r="N608" s="1014" t="s">
        <v>79</v>
      </c>
      <c r="O608" s="1019" t="s">
        <v>79</v>
      </c>
      <c r="P608" s="1018"/>
      <c r="Q608" s="998"/>
      <c r="R608" s="998"/>
      <c r="S608" s="998"/>
      <c r="T608" s="998"/>
      <c r="U608" s="998"/>
      <c r="V608" s="998"/>
      <c r="W608" s="998"/>
      <c r="X608" s="998"/>
      <c r="Y608" s="998"/>
      <c r="Z608" s="998"/>
      <c r="AA608" s="998"/>
      <c r="AB608" s="998"/>
    </row>
    <row r="609">
      <c r="A609" s="1021" t="s">
        <v>446</v>
      </c>
      <c r="B609" s="1013">
        <v>0.0</v>
      </c>
      <c r="C609" s="1014">
        <v>0.0</v>
      </c>
      <c r="D609" s="1014">
        <v>0.0</v>
      </c>
      <c r="E609" s="1014">
        <v>0.0</v>
      </c>
      <c r="F609" s="1014">
        <v>0.0</v>
      </c>
      <c r="G609" s="1014">
        <v>0.0</v>
      </c>
      <c r="H609" s="1016">
        <f t="shared" ref="H609:H610" si="422">sum(B609:G609)</f>
        <v>0</v>
      </c>
      <c r="I609" s="1019"/>
      <c r="J609" s="1168"/>
      <c r="K609" s="1021" t="s">
        <v>446</v>
      </c>
      <c r="L609" s="1013">
        <v>0.0</v>
      </c>
      <c r="M609" s="1019">
        <f t="shared" ref="M609:M611" si="423">(L609-H609)</f>
        <v>0</v>
      </c>
      <c r="N609" s="1014">
        <v>10.0</v>
      </c>
      <c r="O609" s="1019">
        <f t="shared" ref="O609:O612" si="424">sum(M609,N609)</f>
        <v>10</v>
      </c>
      <c r="P609" s="1013" t="s">
        <v>206</v>
      </c>
      <c r="Q609" s="998"/>
      <c r="R609" s="998"/>
      <c r="S609" s="998"/>
      <c r="T609" s="998"/>
      <c r="U609" s="998"/>
      <c r="V609" s="998"/>
      <c r="W609" s="998"/>
      <c r="X609" s="998"/>
      <c r="Y609" s="998"/>
      <c r="Z609" s="998"/>
      <c r="AA609" s="998"/>
      <c r="AB609" s="998"/>
    </row>
    <row r="610">
      <c r="A610" s="1021" t="s">
        <v>80</v>
      </c>
      <c r="B610" s="1013"/>
      <c r="C610" s="1014"/>
      <c r="D610" s="1014">
        <v>1.0</v>
      </c>
      <c r="E610" s="1014">
        <v>0.0</v>
      </c>
      <c r="F610" s="1014">
        <v>0.0</v>
      </c>
      <c r="G610" s="1014">
        <v>0.0</v>
      </c>
      <c r="H610" s="1016">
        <f t="shared" si="422"/>
        <v>1</v>
      </c>
      <c r="I610" s="1019"/>
      <c r="J610" s="1168"/>
      <c r="K610" s="1021" t="s">
        <v>80</v>
      </c>
      <c r="L610" s="1013">
        <v>14.0</v>
      </c>
      <c r="M610" s="1019">
        <f t="shared" si="423"/>
        <v>13</v>
      </c>
      <c r="N610" s="1014"/>
      <c r="O610" s="1019">
        <f t="shared" si="424"/>
        <v>13</v>
      </c>
      <c r="P610" s="1013"/>
      <c r="Q610" s="998"/>
      <c r="R610" s="998"/>
      <c r="S610" s="998"/>
      <c r="T610" s="998"/>
      <c r="U610" s="998"/>
      <c r="V610" s="998"/>
      <c r="W610" s="998"/>
      <c r="X610" s="998"/>
      <c r="Y610" s="998"/>
      <c r="Z610" s="998"/>
      <c r="AA610" s="998"/>
      <c r="AB610" s="998"/>
    </row>
    <row r="611">
      <c r="A611" s="1027"/>
      <c r="B611" s="1005">
        <v>0.0</v>
      </c>
      <c r="C611" s="1010">
        <v>0.0</v>
      </c>
      <c r="D611" s="1010">
        <v>0.0</v>
      </c>
      <c r="E611" s="1010">
        <v>0.0</v>
      </c>
      <c r="F611" s="1010">
        <v>0.0</v>
      </c>
      <c r="G611" s="1005">
        <v>0.0</v>
      </c>
      <c r="H611" s="1006">
        <f t="shared" ref="H611:H613" si="425">SUM(B611:G611)</f>
        <v>0</v>
      </c>
      <c r="I611" s="1007">
        <f>sum(H611:H614)</f>
        <v>0</v>
      </c>
      <c r="J611" s="1168"/>
      <c r="K611" s="1027"/>
      <c r="L611" s="1010">
        <v>0.0</v>
      </c>
      <c r="M611" s="1007">
        <f t="shared" si="423"/>
        <v>0</v>
      </c>
      <c r="N611" s="1005"/>
      <c r="O611" s="1007">
        <f t="shared" si="424"/>
        <v>0</v>
      </c>
      <c r="P611" s="1010"/>
      <c r="Q611" s="998"/>
      <c r="R611" s="998"/>
      <c r="S611" s="998"/>
      <c r="T611" s="998"/>
      <c r="U611" s="998"/>
      <c r="V611" s="998"/>
      <c r="W611" s="998"/>
      <c r="X611" s="998"/>
      <c r="Y611" s="998"/>
      <c r="Z611" s="998"/>
      <c r="AA611" s="998"/>
      <c r="AB611" s="998"/>
    </row>
    <row r="612">
      <c r="A612" s="1012" t="s">
        <v>77</v>
      </c>
      <c r="B612" s="1013">
        <v>0.0</v>
      </c>
      <c r="C612" s="1014">
        <v>0.0</v>
      </c>
      <c r="D612" s="1014">
        <v>0.0</v>
      </c>
      <c r="E612" s="1014">
        <v>0.0</v>
      </c>
      <c r="F612" s="1014">
        <v>0.0</v>
      </c>
      <c r="G612" s="1014">
        <v>0.0</v>
      </c>
      <c r="H612" s="1016">
        <f t="shared" si="425"/>
        <v>0</v>
      </c>
      <c r="I612" s="1017">
        <f>(I611/60)</f>
        <v>0</v>
      </c>
      <c r="J612" s="1058"/>
      <c r="K612" s="1012" t="s">
        <v>77</v>
      </c>
      <c r="L612" s="1013">
        <v>0.0</v>
      </c>
      <c r="M612" s="1018">
        <f>(L612-H612-H613)</f>
        <v>0</v>
      </c>
      <c r="N612" s="1014"/>
      <c r="O612" s="1019">
        <f t="shared" si="424"/>
        <v>0</v>
      </c>
      <c r="P612" s="1019"/>
      <c r="Q612" s="998"/>
      <c r="R612" s="998"/>
      <c r="S612" s="998"/>
      <c r="T612" s="998"/>
      <c r="U612" s="998"/>
      <c r="V612" s="998"/>
      <c r="W612" s="998"/>
      <c r="X612" s="998"/>
      <c r="Y612" s="998"/>
      <c r="Z612" s="998"/>
      <c r="AA612" s="998"/>
      <c r="AB612" s="998"/>
    </row>
    <row r="613">
      <c r="A613" s="1012" t="s">
        <v>78</v>
      </c>
      <c r="B613" s="1013">
        <v>0.0</v>
      </c>
      <c r="C613" s="1014">
        <v>0.0</v>
      </c>
      <c r="D613" s="1014">
        <v>0.0</v>
      </c>
      <c r="E613" s="1014">
        <v>0.0</v>
      </c>
      <c r="F613" s="1014">
        <v>0.0</v>
      </c>
      <c r="G613" s="1014">
        <v>0.0</v>
      </c>
      <c r="H613" s="1016">
        <f t="shared" si="425"/>
        <v>0</v>
      </c>
      <c r="I613" s="1019"/>
      <c r="J613" s="1058"/>
      <c r="K613" s="1012" t="s">
        <v>78</v>
      </c>
      <c r="L613" s="1018" t="s">
        <v>79</v>
      </c>
      <c r="M613" s="1019" t="s">
        <v>79</v>
      </c>
      <c r="N613" s="1014"/>
      <c r="O613" s="1019" t="s">
        <v>79</v>
      </c>
      <c r="P613" s="1019"/>
      <c r="Q613" s="998"/>
      <c r="R613" s="998"/>
      <c r="S613" s="998"/>
      <c r="T613" s="998"/>
      <c r="U613" s="998"/>
      <c r="V613" s="998"/>
      <c r="W613" s="998"/>
      <c r="X613" s="998"/>
      <c r="Y613" s="998"/>
      <c r="Z613" s="998"/>
      <c r="AA613" s="998"/>
      <c r="AB613" s="998"/>
    </row>
    <row r="614">
      <c r="A614" s="1021" t="s">
        <v>446</v>
      </c>
      <c r="B614" s="1013">
        <v>0.0</v>
      </c>
      <c r="C614" s="1014">
        <v>0.0</v>
      </c>
      <c r="D614" s="1014">
        <v>0.0</v>
      </c>
      <c r="E614" s="1014">
        <v>0.0</v>
      </c>
      <c r="F614" s="1014">
        <v>0.0</v>
      </c>
      <c r="G614" s="1014">
        <v>0.0</v>
      </c>
      <c r="H614" s="1016">
        <f t="shared" ref="H614:H615" si="426">sum(B614:G614)</f>
        <v>0</v>
      </c>
      <c r="I614" s="1019"/>
      <c r="J614" s="1058"/>
      <c r="K614" s="1021" t="s">
        <v>446</v>
      </c>
      <c r="L614" s="1013">
        <v>0.0</v>
      </c>
      <c r="M614" s="1019">
        <f t="shared" ref="M614:M616" si="427">(L614-H614)</f>
        <v>0</v>
      </c>
      <c r="N614" s="1014"/>
      <c r="O614" s="1019">
        <f>sum(M614,N614)</f>
        <v>0</v>
      </c>
      <c r="P614" s="1019"/>
      <c r="Q614" s="998"/>
      <c r="R614" s="998"/>
      <c r="S614" s="998"/>
      <c r="T614" s="998"/>
      <c r="U614" s="998"/>
      <c r="V614" s="998"/>
      <c r="W614" s="998"/>
      <c r="X614" s="998"/>
      <c r="Y614" s="998"/>
      <c r="Z614" s="998"/>
      <c r="AA614" s="998"/>
      <c r="AB614" s="998"/>
    </row>
    <row r="615">
      <c r="A615" s="1021" t="s">
        <v>80</v>
      </c>
      <c r="B615" s="1013"/>
      <c r="C615" s="1014"/>
      <c r="D615" s="1014">
        <v>0.0</v>
      </c>
      <c r="E615" s="1014">
        <v>0.0</v>
      </c>
      <c r="F615" s="1014">
        <v>0.0</v>
      </c>
      <c r="G615" s="1014">
        <v>0.0</v>
      </c>
      <c r="H615" s="1016">
        <f t="shared" si="426"/>
        <v>0</v>
      </c>
      <c r="I615" s="1019"/>
      <c r="J615" s="1058"/>
      <c r="K615" s="1021" t="s">
        <v>80</v>
      </c>
      <c r="L615" s="1013"/>
      <c r="M615" s="1019">
        <f t="shared" si="427"/>
        <v>0</v>
      </c>
      <c r="N615" s="1014"/>
      <c r="O615" s="1019"/>
      <c r="P615" s="1019"/>
      <c r="Q615" s="998"/>
      <c r="R615" s="998"/>
      <c r="S615" s="998"/>
      <c r="T615" s="998"/>
      <c r="U615" s="998"/>
      <c r="V615" s="998"/>
      <c r="W615" s="998"/>
      <c r="X615" s="998"/>
      <c r="Y615" s="998"/>
      <c r="Z615" s="998"/>
      <c r="AA615" s="998"/>
      <c r="AB615" s="998"/>
    </row>
    <row r="616">
      <c r="A616" s="1027"/>
      <c r="B616" s="1010">
        <v>0.0</v>
      </c>
      <c r="C616" s="1005">
        <v>0.0</v>
      </c>
      <c r="D616" s="1005">
        <v>0.0</v>
      </c>
      <c r="E616" s="1005">
        <v>0.0</v>
      </c>
      <c r="F616" s="1005">
        <v>0.0</v>
      </c>
      <c r="G616" s="1005">
        <v>0.0</v>
      </c>
      <c r="H616" s="1006">
        <f t="shared" ref="H616:H618" si="428">SUM(B616:G616)</f>
        <v>0</v>
      </c>
      <c r="I616" s="1007">
        <f>sum(H616:H619)</f>
        <v>0</v>
      </c>
      <c r="J616" s="1168"/>
      <c r="K616" s="1027"/>
      <c r="L616" s="1010">
        <v>0.0</v>
      </c>
      <c r="M616" s="1007">
        <f t="shared" si="427"/>
        <v>0</v>
      </c>
      <c r="N616" s="1005"/>
      <c r="O616" s="1007">
        <f t="shared" ref="O616:O617" si="429">sum(M616,N616)</f>
        <v>0</v>
      </c>
      <c r="P616" s="1010"/>
      <c r="Q616" s="998"/>
      <c r="R616" s="998"/>
      <c r="S616" s="998"/>
      <c r="T616" s="998"/>
      <c r="U616" s="998"/>
      <c r="V616" s="998"/>
      <c r="W616" s="998"/>
      <c r="X616" s="998"/>
      <c r="Y616" s="998"/>
      <c r="Z616" s="998"/>
      <c r="AA616" s="998"/>
      <c r="AB616" s="998"/>
    </row>
    <row r="617">
      <c r="A617" s="1012" t="s">
        <v>77</v>
      </c>
      <c r="B617" s="1013">
        <v>0.0</v>
      </c>
      <c r="C617" s="1014">
        <v>0.0</v>
      </c>
      <c r="D617" s="1014">
        <v>0.0</v>
      </c>
      <c r="E617" s="1014">
        <v>0.0</v>
      </c>
      <c r="F617" s="1014">
        <v>0.0</v>
      </c>
      <c r="G617" s="1015">
        <v>0.0</v>
      </c>
      <c r="H617" s="1016">
        <f t="shared" si="428"/>
        <v>0</v>
      </c>
      <c r="I617" s="1017">
        <f>(I616/60)</f>
        <v>0</v>
      </c>
      <c r="J617" s="1168"/>
      <c r="K617" s="1012" t="s">
        <v>77</v>
      </c>
      <c r="L617" s="1013">
        <v>0.0</v>
      </c>
      <c r="M617" s="1018">
        <f>(L617-H617-H618)</f>
        <v>0</v>
      </c>
      <c r="N617" s="1014"/>
      <c r="O617" s="1019">
        <f t="shared" si="429"/>
        <v>0</v>
      </c>
      <c r="P617" s="1018"/>
      <c r="Q617" s="998"/>
      <c r="R617" s="998"/>
      <c r="S617" s="998"/>
      <c r="T617" s="998"/>
      <c r="U617" s="998"/>
      <c r="V617" s="998"/>
      <c r="W617" s="998"/>
      <c r="X617" s="998"/>
      <c r="Y617" s="998"/>
      <c r="Z617" s="998"/>
      <c r="AA617" s="998"/>
      <c r="AB617" s="998"/>
    </row>
    <row r="618">
      <c r="A618" s="1012" t="s">
        <v>78</v>
      </c>
      <c r="B618" s="1013">
        <v>0.0</v>
      </c>
      <c r="C618" s="1014">
        <v>0.0</v>
      </c>
      <c r="D618" s="1014">
        <v>0.0</v>
      </c>
      <c r="E618" s="1014">
        <v>0.0</v>
      </c>
      <c r="F618" s="1014">
        <v>0.0</v>
      </c>
      <c r="G618" s="1015">
        <v>0.0</v>
      </c>
      <c r="H618" s="1016">
        <f t="shared" si="428"/>
        <v>0</v>
      </c>
      <c r="I618" s="1019"/>
      <c r="J618" s="1168"/>
      <c r="K618" s="1012" t="s">
        <v>78</v>
      </c>
      <c r="L618" s="1013" t="s">
        <v>79</v>
      </c>
      <c r="M618" s="1019" t="s">
        <v>79</v>
      </c>
      <c r="N618" s="1014"/>
      <c r="O618" s="1019" t="s">
        <v>79</v>
      </c>
      <c r="P618" s="1018"/>
      <c r="Q618" s="998"/>
      <c r="R618" s="998"/>
      <c r="S618" s="998"/>
      <c r="T618" s="998"/>
      <c r="U618" s="998"/>
      <c r="V618" s="998"/>
      <c r="W618" s="998"/>
      <c r="X618" s="998"/>
      <c r="Y618" s="998"/>
      <c r="Z618" s="998"/>
      <c r="AA618" s="998"/>
      <c r="AB618" s="998"/>
    </row>
    <row r="619">
      <c r="A619" s="1021" t="s">
        <v>446</v>
      </c>
      <c r="B619" s="1013">
        <v>0.0</v>
      </c>
      <c r="C619" s="1014">
        <v>0.0</v>
      </c>
      <c r="D619" s="1014">
        <v>0.0</v>
      </c>
      <c r="E619" s="1014">
        <v>0.0</v>
      </c>
      <c r="F619" s="1014">
        <v>0.0</v>
      </c>
      <c r="G619" s="1015">
        <v>0.0</v>
      </c>
      <c r="H619" s="1016">
        <f t="shared" ref="H619:H620" si="430">sum(B619:G619)</f>
        <v>0</v>
      </c>
      <c r="I619" s="1019"/>
      <c r="J619" s="1168"/>
      <c r="K619" s="1021" t="s">
        <v>446</v>
      </c>
      <c r="L619" s="1013">
        <v>0.0</v>
      </c>
      <c r="M619" s="1019">
        <f t="shared" ref="M619:M621" si="431">(L619-H619)</f>
        <v>0</v>
      </c>
      <c r="N619" s="1014"/>
      <c r="O619" s="1019">
        <f>sum(M619,N619)</f>
        <v>0</v>
      </c>
      <c r="P619" s="1018"/>
      <c r="Q619" s="998"/>
      <c r="R619" s="998"/>
      <c r="S619" s="998"/>
      <c r="T619" s="998"/>
      <c r="U619" s="998"/>
      <c r="V619" s="998"/>
      <c r="W619" s="998"/>
      <c r="X619" s="998"/>
      <c r="Y619" s="998"/>
      <c r="Z619" s="998"/>
      <c r="AA619" s="998"/>
      <c r="AB619" s="998"/>
    </row>
    <row r="620">
      <c r="A620" s="1021" t="s">
        <v>80</v>
      </c>
      <c r="B620" s="1013"/>
      <c r="C620" s="1014"/>
      <c r="D620" s="1014">
        <v>0.0</v>
      </c>
      <c r="E620" s="1014">
        <v>0.0</v>
      </c>
      <c r="F620" s="1014">
        <v>0.0</v>
      </c>
      <c r="G620" s="1015">
        <v>0.0</v>
      </c>
      <c r="H620" s="1016">
        <f t="shared" si="430"/>
        <v>0</v>
      </c>
      <c r="I620" s="1019"/>
      <c r="J620" s="1168"/>
      <c r="K620" s="1021" t="s">
        <v>80</v>
      </c>
      <c r="L620" s="1013"/>
      <c r="M620" s="1019">
        <f t="shared" si="431"/>
        <v>0</v>
      </c>
      <c r="N620" s="1014"/>
      <c r="O620" s="1019"/>
      <c r="P620" s="1018"/>
      <c r="Q620" s="998"/>
      <c r="R620" s="998"/>
      <c r="S620" s="998"/>
      <c r="T620" s="998"/>
      <c r="U620" s="998"/>
      <c r="V620" s="998"/>
      <c r="W620" s="998"/>
      <c r="X620" s="998"/>
      <c r="Y620" s="998"/>
      <c r="Z620" s="998"/>
      <c r="AA620" s="998"/>
      <c r="AB620" s="998"/>
    </row>
    <row r="621">
      <c r="A621" s="1027"/>
      <c r="B621" s="1005">
        <v>0.0</v>
      </c>
      <c r="C621" s="1005">
        <v>0.0</v>
      </c>
      <c r="D621" s="1005">
        <v>0.0</v>
      </c>
      <c r="E621" s="1005">
        <v>0.0</v>
      </c>
      <c r="F621" s="1005">
        <v>0.0</v>
      </c>
      <c r="G621" s="1005">
        <v>0.0</v>
      </c>
      <c r="H621" s="1006">
        <f t="shared" ref="H621:H623" si="432">SUM(B621:G621)</f>
        <v>0</v>
      </c>
      <c r="I621" s="1007">
        <f>sum(H621:H624)</f>
        <v>0</v>
      </c>
      <c r="J621" s="1168"/>
      <c r="K621" s="1027"/>
      <c r="L621" s="1010">
        <v>0.0</v>
      </c>
      <c r="M621" s="1007">
        <f t="shared" si="431"/>
        <v>0</v>
      </c>
      <c r="N621" s="1005"/>
      <c r="O621" s="1007">
        <f t="shared" ref="O621:O622" si="433">sum(M621,N621)</f>
        <v>0</v>
      </c>
      <c r="P621" s="1010"/>
      <c r="Q621" s="998"/>
      <c r="R621" s="998"/>
      <c r="S621" s="998"/>
      <c r="T621" s="998"/>
      <c r="U621" s="998"/>
      <c r="V621" s="998"/>
      <c r="W621" s="998"/>
      <c r="X621" s="998"/>
      <c r="Y621" s="998"/>
      <c r="Z621" s="998"/>
      <c r="AA621" s="998"/>
      <c r="AB621" s="998"/>
    </row>
    <row r="622">
      <c r="A622" s="1012" t="s">
        <v>77</v>
      </c>
      <c r="B622" s="1013">
        <v>0.0</v>
      </c>
      <c r="C622" s="1014">
        <v>0.0</v>
      </c>
      <c r="D622" s="1014">
        <v>0.0</v>
      </c>
      <c r="E622" s="1014">
        <v>0.0</v>
      </c>
      <c r="F622" s="1014">
        <v>0.0</v>
      </c>
      <c r="G622" s="1015">
        <v>0.0</v>
      </c>
      <c r="H622" s="1016">
        <f t="shared" si="432"/>
        <v>0</v>
      </c>
      <c r="I622" s="1017">
        <f>(I621/60)</f>
        <v>0</v>
      </c>
      <c r="J622" s="1168"/>
      <c r="K622" s="1012" t="s">
        <v>77</v>
      </c>
      <c r="L622" s="1013">
        <v>0.0</v>
      </c>
      <c r="M622" s="1018">
        <f>(L622-H622-H623)</f>
        <v>0</v>
      </c>
      <c r="N622" s="1014"/>
      <c r="O622" s="1019">
        <f t="shared" si="433"/>
        <v>0</v>
      </c>
      <c r="P622" s="1018"/>
      <c r="Q622" s="998"/>
      <c r="R622" s="998"/>
      <c r="S622" s="998"/>
      <c r="T622" s="998"/>
      <c r="U622" s="998"/>
      <c r="V622" s="998"/>
      <c r="W622" s="998"/>
      <c r="X622" s="998"/>
      <c r="Y622" s="998"/>
      <c r="Z622" s="998"/>
      <c r="AA622" s="998"/>
      <c r="AB622" s="998"/>
    </row>
    <row r="623">
      <c r="A623" s="1012" t="s">
        <v>78</v>
      </c>
      <c r="B623" s="1013">
        <v>0.0</v>
      </c>
      <c r="C623" s="1014">
        <v>0.0</v>
      </c>
      <c r="D623" s="1014">
        <v>0.0</v>
      </c>
      <c r="E623" s="1014">
        <v>0.0</v>
      </c>
      <c r="F623" s="1014">
        <v>0.0</v>
      </c>
      <c r="G623" s="1015">
        <v>0.0</v>
      </c>
      <c r="H623" s="1016">
        <f t="shared" si="432"/>
        <v>0</v>
      </c>
      <c r="I623" s="1019"/>
      <c r="J623" s="1168"/>
      <c r="K623" s="1012" t="s">
        <v>78</v>
      </c>
      <c r="L623" s="1013" t="s">
        <v>79</v>
      </c>
      <c r="M623" s="1019" t="s">
        <v>79</v>
      </c>
      <c r="N623" s="1014"/>
      <c r="O623" s="1019" t="s">
        <v>79</v>
      </c>
      <c r="P623" s="1018"/>
      <c r="Q623" s="998"/>
      <c r="R623" s="998"/>
      <c r="S623" s="998"/>
      <c r="T623" s="998"/>
      <c r="U623" s="998"/>
      <c r="V623" s="998"/>
      <c r="W623" s="998"/>
      <c r="X623" s="998"/>
      <c r="Y623" s="998"/>
      <c r="Z623" s="998"/>
      <c r="AA623" s="998"/>
      <c r="AB623" s="998"/>
    </row>
    <row r="624">
      <c r="A624" s="1021" t="s">
        <v>446</v>
      </c>
      <c r="B624" s="1013">
        <v>0.0</v>
      </c>
      <c r="C624" s="1014">
        <v>0.0</v>
      </c>
      <c r="D624" s="1014">
        <v>0.0</v>
      </c>
      <c r="E624" s="1014">
        <v>0.0</v>
      </c>
      <c r="F624" s="1014">
        <v>0.0</v>
      </c>
      <c r="G624" s="1015">
        <v>0.0</v>
      </c>
      <c r="H624" s="1016">
        <f t="shared" ref="H624:H625" si="434">sum(B624:G624)</f>
        <v>0</v>
      </c>
      <c r="I624" s="1019"/>
      <c r="J624" s="1168"/>
      <c r="K624" s="1021" t="s">
        <v>446</v>
      </c>
      <c r="L624" s="1013">
        <v>0.0</v>
      </c>
      <c r="M624" s="1019">
        <f t="shared" ref="M624:M625" si="435">(L624-H624)</f>
        <v>0</v>
      </c>
      <c r="N624" s="1014"/>
      <c r="O624" s="1019">
        <f>sum(M624,N624)</f>
        <v>0</v>
      </c>
      <c r="P624" s="1018"/>
      <c r="Q624" s="998"/>
      <c r="R624" s="998"/>
      <c r="S624" s="998"/>
      <c r="T624" s="998"/>
      <c r="U624" s="998"/>
      <c r="V624" s="998"/>
      <c r="W624" s="998"/>
      <c r="X624" s="998"/>
      <c r="Y624" s="998"/>
      <c r="Z624" s="998"/>
      <c r="AA624" s="998"/>
      <c r="AB624" s="998"/>
    </row>
    <row r="625">
      <c r="A625" s="1021" t="s">
        <v>80</v>
      </c>
      <c r="B625" s="1013"/>
      <c r="C625" s="1014"/>
      <c r="D625" s="1014">
        <v>0.0</v>
      </c>
      <c r="E625" s="1014">
        <v>0.0</v>
      </c>
      <c r="F625" s="1014">
        <v>0.0</v>
      </c>
      <c r="G625" s="1015">
        <v>0.0</v>
      </c>
      <c r="H625" s="1016">
        <f t="shared" si="434"/>
        <v>0</v>
      </c>
      <c r="I625" s="1019"/>
      <c r="J625" s="1168"/>
      <c r="K625" s="1021" t="s">
        <v>80</v>
      </c>
      <c r="L625" s="1013"/>
      <c r="M625" s="1019">
        <f t="shared" si="435"/>
        <v>0</v>
      </c>
      <c r="N625" s="1014"/>
      <c r="O625" s="1019"/>
      <c r="P625" s="1018"/>
      <c r="Q625" s="998"/>
      <c r="R625" s="998"/>
      <c r="S625" s="998"/>
      <c r="T625" s="998"/>
      <c r="U625" s="998"/>
      <c r="V625" s="998"/>
      <c r="W625" s="998"/>
      <c r="X625" s="998"/>
      <c r="Y625" s="998"/>
      <c r="Z625" s="998"/>
      <c r="AA625" s="998"/>
      <c r="AB625" s="998"/>
    </row>
    <row r="626">
      <c r="A626" s="1040" t="s">
        <v>105</v>
      </c>
      <c r="B626" s="1003">
        <f t="shared" ref="B626:G626" si="436"> SUM(B627:B630,B632:B635,B637:B640,B642:B645,B647:B650)</f>
        <v>12</v>
      </c>
      <c r="C626" s="1003">
        <f t="shared" si="436"/>
        <v>23</v>
      </c>
      <c r="D626" s="1003">
        <f t="shared" si="436"/>
        <v>17</v>
      </c>
      <c r="E626" s="1003">
        <f t="shared" si="436"/>
        <v>13</v>
      </c>
      <c r="F626" s="1003">
        <f t="shared" si="436"/>
        <v>22</v>
      </c>
      <c r="G626" s="1003">
        <f t="shared" si="436"/>
        <v>25</v>
      </c>
      <c r="H626" s="1003">
        <f> SUM(H627:H649)</f>
        <v>114</v>
      </c>
      <c r="I626" s="1003"/>
      <c r="J626" s="1168"/>
      <c r="K626" s="1040" t="s">
        <v>105</v>
      </c>
      <c r="L626" s="1033"/>
      <c r="M626" s="1033"/>
      <c r="N626" s="1033"/>
      <c r="O626" s="1033"/>
      <c r="P626" s="1033"/>
      <c r="Q626" s="998"/>
      <c r="R626" s="998"/>
      <c r="S626" s="998"/>
      <c r="T626" s="998"/>
      <c r="U626" s="998"/>
      <c r="V626" s="998"/>
      <c r="W626" s="998"/>
      <c r="X626" s="998"/>
      <c r="Y626" s="998"/>
      <c r="Z626" s="998"/>
      <c r="AA626" s="998"/>
      <c r="AB626" s="998"/>
    </row>
    <row r="627">
      <c r="A627" s="1242" t="s">
        <v>106</v>
      </c>
      <c r="B627" s="1005">
        <v>2.0</v>
      </c>
      <c r="C627" s="1005">
        <v>9.0</v>
      </c>
      <c r="D627" s="1005">
        <v>6.0</v>
      </c>
      <c r="E627" s="1005">
        <v>0.0</v>
      </c>
      <c r="F627" s="1005">
        <v>4.0</v>
      </c>
      <c r="G627" s="1005">
        <v>5.0</v>
      </c>
      <c r="H627" s="1006">
        <f t="shared" ref="H627:H629" si="437">SUM(B627:G627)</f>
        <v>26</v>
      </c>
      <c r="I627" s="1007">
        <f>sum(H627:H630)</f>
        <v>37</v>
      </c>
      <c r="J627" s="1168"/>
      <c r="K627" s="1009" t="s">
        <v>106</v>
      </c>
      <c r="L627" s="1010">
        <v>71.0</v>
      </c>
      <c r="M627" s="1007">
        <f>(L627-H627)</f>
        <v>45</v>
      </c>
      <c r="N627" s="1005" t="s">
        <v>79</v>
      </c>
      <c r="O627" s="1007">
        <f t="shared" ref="O627:O628" si="438">sum(M627,N627)</f>
        <v>45</v>
      </c>
      <c r="P627" s="1010" t="s">
        <v>387</v>
      </c>
      <c r="Q627" s="998"/>
      <c r="R627" s="998"/>
      <c r="S627" s="998"/>
      <c r="T627" s="998"/>
      <c r="U627" s="998"/>
      <c r="V627" s="998"/>
      <c r="W627" s="998"/>
      <c r="X627" s="998"/>
      <c r="Y627" s="998"/>
      <c r="Z627" s="998"/>
      <c r="AA627" s="998"/>
      <c r="AB627" s="998"/>
    </row>
    <row r="628">
      <c r="A628" s="1012" t="s">
        <v>77</v>
      </c>
      <c r="B628" s="1013">
        <v>0.0</v>
      </c>
      <c r="C628" s="1014">
        <v>0.0</v>
      </c>
      <c r="D628" s="1014">
        <v>0.0</v>
      </c>
      <c r="E628" s="1014">
        <v>0.0</v>
      </c>
      <c r="F628" s="1014">
        <v>0.0</v>
      </c>
      <c r="G628" s="1015">
        <v>0.0</v>
      </c>
      <c r="H628" s="1016">
        <f t="shared" si="437"/>
        <v>0</v>
      </c>
      <c r="I628" s="1017">
        <f>(I627/61)</f>
        <v>0.606557377</v>
      </c>
      <c r="J628" s="1168"/>
      <c r="K628" s="1012" t="s">
        <v>77</v>
      </c>
      <c r="L628" s="1013">
        <v>15.0</v>
      </c>
      <c r="M628" s="1018">
        <f>(L628-H628-H629)</f>
        <v>6</v>
      </c>
      <c r="N628" s="1014">
        <v>5.0</v>
      </c>
      <c r="O628" s="1019">
        <f t="shared" si="438"/>
        <v>11</v>
      </c>
      <c r="P628" s="1013"/>
      <c r="Q628" s="998"/>
      <c r="R628" s="998"/>
      <c r="S628" s="998"/>
      <c r="T628" s="998"/>
      <c r="U628" s="998"/>
      <c r="V628" s="998"/>
      <c r="W628" s="998"/>
      <c r="X628" s="998"/>
      <c r="Y628" s="998"/>
      <c r="Z628" s="998"/>
      <c r="AA628" s="998"/>
      <c r="AB628" s="998"/>
    </row>
    <row r="629">
      <c r="A629" s="1012" t="s">
        <v>78</v>
      </c>
      <c r="B629" s="1013">
        <v>1.0</v>
      </c>
      <c r="C629" s="1014">
        <v>3.0</v>
      </c>
      <c r="D629" s="1014">
        <v>1.0</v>
      </c>
      <c r="E629" s="1014">
        <v>0.0</v>
      </c>
      <c r="F629" s="1014">
        <v>0.0</v>
      </c>
      <c r="G629" s="1015">
        <v>4.0</v>
      </c>
      <c r="H629" s="1016">
        <f t="shared" si="437"/>
        <v>9</v>
      </c>
      <c r="I629" s="1019"/>
      <c r="J629" s="1168"/>
      <c r="K629" s="1012" t="s">
        <v>78</v>
      </c>
      <c r="L629" s="1018" t="s">
        <v>79</v>
      </c>
      <c r="M629" s="1019" t="s">
        <v>79</v>
      </c>
      <c r="N629" s="1014" t="s">
        <v>79</v>
      </c>
      <c r="O629" s="1019" t="s">
        <v>79</v>
      </c>
      <c r="P629" s="1018"/>
      <c r="Q629" s="998"/>
      <c r="R629" s="998"/>
      <c r="S629" s="998"/>
      <c r="T629" s="998"/>
      <c r="U629" s="998"/>
      <c r="V629" s="998"/>
      <c r="W629" s="998"/>
      <c r="X629" s="998"/>
      <c r="Y629" s="998"/>
      <c r="Z629" s="998"/>
      <c r="AA629" s="998"/>
      <c r="AB629" s="998"/>
    </row>
    <row r="630">
      <c r="A630" s="1021" t="s">
        <v>446</v>
      </c>
      <c r="B630" s="1013">
        <v>0.0</v>
      </c>
      <c r="C630" s="1014">
        <v>0.0</v>
      </c>
      <c r="D630" s="1014">
        <v>0.0</v>
      </c>
      <c r="E630" s="1014">
        <v>0.0</v>
      </c>
      <c r="F630" s="1014">
        <v>0.0</v>
      </c>
      <c r="G630" s="1015">
        <v>2.0</v>
      </c>
      <c r="H630" s="1016">
        <f t="shared" ref="H630:H631" si="439">sum(B630:G630)</f>
        <v>2</v>
      </c>
      <c r="I630" s="1019"/>
      <c r="J630" s="1168"/>
      <c r="K630" s="1021" t="s">
        <v>446</v>
      </c>
      <c r="L630" s="1013">
        <v>4.0</v>
      </c>
      <c r="M630" s="1019">
        <f t="shared" ref="M630:M632" si="440">(L630-H630)</f>
        <v>2</v>
      </c>
      <c r="N630" s="1014">
        <v>5.0</v>
      </c>
      <c r="O630" s="1019">
        <f t="shared" ref="O630:O633" si="441">sum(M630,N630)</f>
        <v>7</v>
      </c>
      <c r="P630" s="1013"/>
      <c r="Q630" s="998"/>
      <c r="R630" s="998"/>
      <c r="S630" s="998"/>
      <c r="T630" s="998"/>
      <c r="U630" s="998"/>
      <c r="V630" s="998"/>
      <c r="W630" s="998"/>
      <c r="X630" s="998"/>
      <c r="Y630" s="998"/>
      <c r="Z630" s="998"/>
      <c r="AA630" s="998"/>
      <c r="AB630" s="998"/>
    </row>
    <row r="631">
      <c r="A631" s="1021" t="s">
        <v>80</v>
      </c>
      <c r="B631" s="1013"/>
      <c r="C631" s="1014"/>
      <c r="D631" s="1014">
        <v>0.0</v>
      </c>
      <c r="E631" s="1014">
        <v>0.0</v>
      </c>
      <c r="F631" s="1014">
        <v>0.0</v>
      </c>
      <c r="G631" s="1015">
        <v>0.0</v>
      </c>
      <c r="H631" s="1016">
        <f t="shared" si="439"/>
        <v>0</v>
      </c>
      <c r="I631" s="1019"/>
      <c r="J631" s="1168"/>
      <c r="K631" s="1021" t="s">
        <v>80</v>
      </c>
      <c r="L631" s="1013">
        <v>14.0</v>
      </c>
      <c r="M631" s="1019">
        <f t="shared" si="440"/>
        <v>14</v>
      </c>
      <c r="N631" s="1014"/>
      <c r="O631" s="1019">
        <f t="shared" si="441"/>
        <v>14</v>
      </c>
      <c r="P631" s="1018"/>
      <c r="Q631" s="998"/>
      <c r="R631" s="998"/>
      <c r="S631" s="998"/>
      <c r="T631" s="998"/>
      <c r="U631" s="998"/>
      <c r="V631" s="998"/>
      <c r="W631" s="998"/>
      <c r="X631" s="998"/>
      <c r="Y631" s="998"/>
      <c r="Z631" s="998"/>
      <c r="AA631" s="998"/>
      <c r="AB631" s="998"/>
    </row>
    <row r="632">
      <c r="A632" s="1116" t="s">
        <v>108</v>
      </c>
      <c r="B632" s="1010">
        <v>0.0</v>
      </c>
      <c r="C632" s="1010">
        <v>5.0</v>
      </c>
      <c r="D632" s="1010">
        <v>0.0</v>
      </c>
      <c r="E632" s="1010">
        <v>7.0</v>
      </c>
      <c r="F632" s="1010">
        <v>9.0</v>
      </c>
      <c r="G632" s="1005">
        <v>4.0</v>
      </c>
      <c r="H632" s="1006">
        <f t="shared" ref="H632:H634" si="442">SUM(B632:G632)</f>
        <v>25</v>
      </c>
      <c r="I632" s="1007">
        <f>sum(H632:H635)</f>
        <v>30</v>
      </c>
      <c r="J632" s="1168"/>
      <c r="K632" s="1009" t="s">
        <v>108</v>
      </c>
      <c r="L632" s="1010">
        <v>82.0</v>
      </c>
      <c r="M632" s="1007">
        <f t="shared" si="440"/>
        <v>57</v>
      </c>
      <c r="N632" s="1005">
        <v>0.0</v>
      </c>
      <c r="O632" s="1007">
        <f t="shared" si="441"/>
        <v>57</v>
      </c>
      <c r="P632" s="1010"/>
      <c r="Q632" s="998"/>
      <c r="R632" s="998"/>
      <c r="S632" s="998"/>
      <c r="T632" s="998"/>
      <c r="U632" s="998"/>
      <c r="V632" s="998"/>
      <c r="W632" s="998"/>
      <c r="X632" s="998"/>
      <c r="Y632" s="998"/>
      <c r="Z632" s="998"/>
      <c r="AA632" s="998"/>
      <c r="AB632" s="998"/>
    </row>
    <row r="633">
      <c r="A633" s="1012" t="s">
        <v>77</v>
      </c>
      <c r="B633" s="1013">
        <v>0.0</v>
      </c>
      <c r="C633" s="1014">
        <v>0.0</v>
      </c>
      <c r="D633" s="1014">
        <v>0.0</v>
      </c>
      <c r="E633" s="1014">
        <v>0.0</v>
      </c>
      <c r="F633" s="1014">
        <v>0.0</v>
      </c>
      <c r="G633" s="1014">
        <v>0.0</v>
      </c>
      <c r="H633" s="1016">
        <f t="shared" si="442"/>
        <v>0</v>
      </c>
      <c r="I633" s="1017">
        <f>(I632/60)</f>
        <v>0.5</v>
      </c>
      <c r="J633" s="1168"/>
      <c r="K633" s="1012" t="s">
        <v>77</v>
      </c>
      <c r="L633" s="1013">
        <v>14.0</v>
      </c>
      <c r="M633" s="1018">
        <f>(L633-H633-H634)</f>
        <v>11</v>
      </c>
      <c r="N633" s="1014">
        <v>0.0</v>
      </c>
      <c r="O633" s="1019">
        <f t="shared" si="441"/>
        <v>11</v>
      </c>
      <c r="P633" s="1018"/>
      <c r="Q633" s="1039"/>
      <c r="R633" s="998"/>
      <c r="S633" s="998"/>
      <c r="T633" s="998"/>
      <c r="U633" s="998"/>
      <c r="V633" s="998"/>
      <c r="W633" s="998"/>
      <c r="X633" s="998"/>
      <c r="Y633" s="998"/>
      <c r="Z633" s="998"/>
      <c r="AA633" s="998"/>
      <c r="AB633" s="998"/>
    </row>
    <row r="634">
      <c r="A634" s="1012" t="s">
        <v>78</v>
      </c>
      <c r="B634" s="1013">
        <v>0.0</v>
      </c>
      <c r="C634" s="1014">
        <v>1.0</v>
      </c>
      <c r="D634" s="1014">
        <v>0.0</v>
      </c>
      <c r="E634" s="1014">
        <v>2.0</v>
      </c>
      <c r="F634" s="1014">
        <v>0.0</v>
      </c>
      <c r="G634" s="1014">
        <v>0.0</v>
      </c>
      <c r="H634" s="1016">
        <f t="shared" si="442"/>
        <v>3</v>
      </c>
      <c r="I634" s="1019"/>
      <c r="J634" s="1168"/>
      <c r="K634" s="1012" t="s">
        <v>78</v>
      </c>
      <c r="L634" s="1018" t="s">
        <v>79</v>
      </c>
      <c r="M634" s="1019" t="s">
        <v>79</v>
      </c>
      <c r="N634" s="1014" t="s">
        <v>79</v>
      </c>
      <c r="O634" s="1019" t="s">
        <v>79</v>
      </c>
      <c r="P634" s="1018"/>
      <c r="Q634" s="998"/>
      <c r="R634" s="998"/>
      <c r="S634" s="998"/>
      <c r="T634" s="998"/>
      <c r="U634" s="998"/>
      <c r="V634" s="998"/>
      <c r="W634" s="998"/>
      <c r="X634" s="998"/>
      <c r="Y634" s="998"/>
      <c r="Z634" s="998"/>
      <c r="AA634" s="998"/>
      <c r="AB634" s="998"/>
    </row>
    <row r="635">
      <c r="A635" s="1021" t="s">
        <v>446</v>
      </c>
      <c r="B635" s="1013">
        <v>0.0</v>
      </c>
      <c r="C635" s="1014">
        <v>0.0</v>
      </c>
      <c r="D635" s="1014">
        <v>0.0</v>
      </c>
      <c r="E635" s="1014">
        <v>1.0</v>
      </c>
      <c r="F635" s="1014">
        <v>1.0</v>
      </c>
      <c r="G635" s="1014">
        <v>0.0</v>
      </c>
      <c r="H635" s="1016">
        <f t="shared" ref="H635:H636" si="443">sum(B635:G635)</f>
        <v>2</v>
      </c>
      <c r="I635" s="1019"/>
      <c r="J635" s="1168"/>
      <c r="K635" s="1021" t="s">
        <v>446</v>
      </c>
      <c r="L635" s="1013">
        <v>4.0</v>
      </c>
      <c r="M635" s="1019">
        <f t="shared" ref="M635:M637" si="444">(L635-H635)</f>
        <v>2</v>
      </c>
      <c r="N635" s="1014">
        <v>0.0</v>
      </c>
      <c r="O635" s="1019">
        <f t="shared" ref="O635:O638" si="445">sum(M635,N635)</f>
        <v>2</v>
      </c>
      <c r="P635" s="1018"/>
      <c r="Q635" s="998"/>
      <c r="R635" s="998"/>
      <c r="S635" s="998"/>
      <c r="T635" s="998"/>
      <c r="U635" s="998"/>
      <c r="V635" s="998"/>
      <c r="W635" s="998"/>
      <c r="X635" s="998"/>
      <c r="Y635" s="998"/>
      <c r="Z635" s="998"/>
      <c r="AA635" s="998"/>
      <c r="AB635" s="998"/>
    </row>
    <row r="636">
      <c r="A636" s="1021" t="s">
        <v>80</v>
      </c>
      <c r="B636" s="1013"/>
      <c r="C636" s="1014"/>
      <c r="D636" s="1014"/>
      <c r="E636" s="1014">
        <v>2.0</v>
      </c>
      <c r="F636" s="1014">
        <v>0.0</v>
      </c>
      <c r="G636" s="1014">
        <v>0.0</v>
      </c>
      <c r="H636" s="1016">
        <f t="shared" si="443"/>
        <v>2</v>
      </c>
      <c r="I636" s="1019"/>
      <c r="J636" s="1168"/>
      <c r="K636" s="1021" t="s">
        <v>80</v>
      </c>
      <c r="L636" s="1013"/>
      <c r="M636" s="1019">
        <f t="shared" si="444"/>
        <v>-2</v>
      </c>
      <c r="N636" s="1014"/>
      <c r="O636" s="1019">
        <f t="shared" si="445"/>
        <v>-2</v>
      </c>
      <c r="P636" s="1018"/>
      <c r="Q636" s="998"/>
      <c r="R636" s="998"/>
      <c r="S636" s="998"/>
      <c r="T636" s="998"/>
      <c r="U636" s="998"/>
      <c r="V636" s="998"/>
      <c r="W636" s="998"/>
      <c r="X636" s="998"/>
      <c r="Y636" s="998"/>
      <c r="Z636" s="998"/>
      <c r="AA636" s="998"/>
      <c r="AB636" s="998"/>
    </row>
    <row r="637">
      <c r="A637" s="1116" t="s">
        <v>111</v>
      </c>
      <c r="B637" s="1005">
        <v>2.0</v>
      </c>
      <c r="C637" s="1005">
        <v>2.0</v>
      </c>
      <c r="D637" s="1005">
        <v>1.0</v>
      </c>
      <c r="E637" s="1005">
        <v>0.0</v>
      </c>
      <c r="F637" s="1005">
        <v>7.0</v>
      </c>
      <c r="G637" s="1005">
        <v>8.0</v>
      </c>
      <c r="H637" s="1006">
        <f t="shared" ref="H637:H639" si="446">SUM(B637:G637)</f>
        <v>20</v>
      </c>
      <c r="I637" s="1007">
        <f>sum(H637:H640)</f>
        <v>29</v>
      </c>
      <c r="J637" s="1168"/>
      <c r="K637" s="1009" t="s">
        <v>111</v>
      </c>
      <c r="L637" s="1010">
        <v>47.0</v>
      </c>
      <c r="M637" s="1007">
        <f t="shared" si="444"/>
        <v>27</v>
      </c>
      <c r="N637" s="1005">
        <v>15.0</v>
      </c>
      <c r="O637" s="1007">
        <f t="shared" si="445"/>
        <v>42</v>
      </c>
      <c r="P637" s="1010" t="s">
        <v>387</v>
      </c>
      <c r="Q637" s="998"/>
      <c r="R637" s="998"/>
      <c r="S637" s="998"/>
      <c r="T637" s="998"/>
      <c r="U637" s="998"/>
      <c r="V637" s="998"/>
      <c r="W637" s="998"/>
      <c r="X637" s="998"/>
      <c r="Y637" s="998"/>
      <c r="Z637" s="998"/>
      <c r="AA637" s="998"/>
      <c r="AB637" s="998"/>
    </row>
    <row r="638">
      <c r="A638" s="1012" t="s">
        <v>77</v>
      </c>
      <c r="B638" s="1013">
        <v>0.0</v>
      </c>
      <c r="C638" s="1014">
        <v>0.0</v>
      </c>
      <c r="D638" s="1014">
        <v>0.0</v>
      </c>
      <c r="E638" s="1014">
        <v>0.0</v>
      </c>
      <c r="F638" s="1014">
        <v>0.0</v>
      </c>
      <c r="G638" s="1015">
        <v>0.0</v>
      </c>
      <c r="H638" s="1016">
        <f t="shared" si="446"/>
        <v>0</v>
      </c>
      <c r="I638" s="1017">
        <f>(I637/60)</f>
        <v>0.4833333333</v>
      </c>
      <c r="J638" s="1168"/>
      <c r="K638" s="1012" t="s">
        <v>77</v>
      </c>
      <c r="L638" s="1013">
        <v>15.0</v>
      </c>
      <c r="M638" s="1018">
        <f>(L638-H638-H639)</f>
        <v>9</v>
      </c>
      <c r="N638" s="1014">
        <v>10.0</v>
      </c>
      <c r="O638" s="1019">
        <f t="shared" si="445"/>
        <v>19</v>
      </c>
      <c r="P638" s="1013"/>
      <c r="Q638" s="998"/>
      <c r="R638" s="998"/>
      <c r="S638" s="998"/>
      <c r="T638" s="998"/>
      <c r="U638" s="998"/>
      <c r="V638" s="998"/>
      <c r="W638" s="998"/>
      <c r="X638" s="998"/>
      <c r="Y638" s="998"/>
      <c r="Z638" s="998"/>
      <c r="AA638" s="998"/>
      <c r="AB638" s="998"/>
    </row>
    <row r="639">
      <c r="A639" s="1012" t="s">
        <v>78</v>
      </c>
      <c r="B639" s="1013">
        <v>4.0</v>
      </c>
      <c r="C639" s="1014">
        <v>1.0</v>
      </c>
      <c r="D639" s="1014">
        <v>1.0</v>
      </c>
      <c r="E639" s="1014">
        <v>0.0</v>
      </c>
      <c r="F639" s="1014">
        <v>0.0</v>
      </c>
      <c r="G639" s="1015">
        <v>0.0</v>
      </c>
      <c r="H639" s="1016">
        <f t="shared" si="446"/>
        <v>6</v>
      </c>
      <c r="I639" s="1019"/>
      <c r="J639" s="1168"/>
      <c r="K639" s="1012" t="s">
        <v>78</v>
      </c>
      <c r="L639" s="1018" t="s">
        <v>79</v>
      </c>
      <c r="M639" s="1019" t="s">
        <v>79</v>
      </c>
      <c r="N639" s="1014" t="s">
        <v>79</v>
      </c>
      <c r="O639" s="1019" t="s">
        <v>79</v>
      </c>
      <c r="P639" s="1018"/>
      <c r="Q639" s="998"/>
      <c r="R639" s="998"/>
      <c r="S639" s="998"/>
      <c r="T639" s="998"/>
      <c r="U639" s="998"/>
      <c r="V639" s="998"/>
      <c r="W639" s="998"/>
      <c r="X639" s="998"/>
      <c r="Y639" s="998"/>
      <c r="Z639" s="998"/>
      <c r="AA639" s="998"/>
      <c r="AB639" s="998"/>
    </row>
    <row r="640">
      <c r="A640" s="1021" t="s">
        <v>446</v>
      </c>
      <c r="B640" s="1013">
        <v>3.0</v>
      </c>
      <c r="C640" s="1014">
        <v>0.0</v>
      </c>
      <c r="D640" s="1014">
        <v>0.0</v>
      </c>
      <c r="E640" s="1014">
        <v>0.0</v>
      </c>
      <c r="F640" s="1014">
        <v>0.0</v>
      </c>
      <c r="G640" s="1015">
        <v>0.0</v>
      </c>
      <c r="H640" s="1016">
        <f t="shared" ref="H640:H641" si="447">sum(B640:G640)</f>
        <v>3</v>
      </c>
      <c r="I640" s="1019"/>
      <c r="J640" s="1168"/>
      <c r="K640" s="1021" t="s">
        <v>446</v>
      </c>
      <c r="L640" s="1013">
        <v>3.0</v>
      </c>
      <c r="M640" s="1019">
        <f t="shared" ref="M640:M642" si="448">(L640-H640)</f>
        <v>0</v>
      </c>
      <c r="N640" s="1014">
        <v>10.0</v>
      </c>
      <c r="O640" s="1019">
        <f t="shared" ref="O640:O643" si="449">sum(M640,N640)</f>
        <v>10</v>
      </c>
      <c r="P640" s="1013"/>
      <c r="Q640" s="998"/>
      <c r="R640" s="998"/>
      <c r="S640" s="998"/>
      <c r="T640" s="998"/>
      <c r="U640" s="998"/>
      <c r="V640" s="998"/>
      <c r="W640" s="998"/>
      <c r="X640" s="998"/>
      <c r="Y640" s="998"/>
      <c r="Z640" s="998"/>
      <c r="AA640" s="998"/>
      <c r="AB640" s="998"/>
    </row>
    <row r="641">
      <c r="A641" s="1021" t="s">
        <v>80</v>
      </c>
      <c r="B641" s="1013"/>
      <c r="C641" s="1014"/>
      <c r="D641" s="1014">
        <v>0.0</v>
      </c>
      <c r="E641" s="1014">
        <v>0.0</v>
      </c>
      <c r="F641" s="1014">
        <v>0.0</v>
      </c>
      <c r="G641" s="1015">
        <v>0.0</v>
      </c>
      <c r="H641" s="1016">
        <f t="shared" si="447"/>
        <v>0</v>
      </c>
      <c r="I641" s="1019"/>
      <c r="J641" s="1168"/>
      <c r="K641" s="1021" t="s">
        <v>80</v>
      </c>
      <c r="L641" s="1013">
        <v>37.0</v>
      </c>
      <c r="M641" s="1019">
        <f t="shared" si="448"/>
        <v>37</v>
      </c>
      <c r="N641" s="1014"/>
      <c r="O641" s="1019">
        <f t="shared" si="449"/>
        <v>37</v>
      </c>
      <c r="P641" s="1018"/>
      <c r="Q641" s="998"/>
      <c r="R641" s="998"/>
      <c r="S641" s="998"/>
      <c r="T641" s="998"/>
      <c r="U641" s="998"/>
      <c r="V641" s="998"/>
      <c r="W641" s="998"/>
      <c r="X641" s="998"/>
      <c r="Y641" s="998"/>
      <c r="Z641" s="998"/>
      <c r="AA641" s="998"/>
      <c r="AB641" s="998"/>
    </row>
    <row r="642">
      <c r="A642" s="1240" t="s">
        <v>244</v>
      </c>
      <c r="B642" s="1010">
        <v>0.0</v>
      </c>
      <c r="C642" s="1010">
        <v>2.0</v>
      </c>
      <c r="D642" s="1010">
        <v>6.0</v>
      </c>
      <c r="E642" s="1010">
        <v>3.0</v>
      </c>
      <c r="F642" s="1010">
        <v>1.0</v>
      </c>
      <c r="G642" s="1005">
        <v>1.0</v>
      </c>
      <c r="H642" s="1006">
        <f t="shared" ref="H642:H644" si="450">SUM(B642:G642)</f>
        <v>13</v>
      </c>
      <c r="I642" s="1007">
        <f>sum(H642:H645)</f>
        <v>16</v>
      </c>
      <c r="J642" s="1168"/>
      <c r="K642" s="1009" t="s">
        <v>244</v>
      </c>
      <c r="L642" s="1010">
        <v>36.0</v>
      </c>
      <c r="M642" s="1007">
        <f t="shared" si="448"/>
        <v>23</v>
      </c>
      <c r="N642" s="1005">
        <v>20.0</v>
      </c>
      <c r="O642" s="1007">
        <f t="shared" si="449"/>
        <v>43</v>
      </c>
      <c r="P642" s="1010" t="s">
        <v>387</v>
      </c>
      <c r="Q642" s="998"/>
      <c r="R642" s="998"/>
      <c r="S642" s="998"/>
      <c r="T642" s="998"/>
      <c r="U642" s="998"/>
      <c r="V642" s="998"/>
      <c r="W642" s="998"/>
      <c r="X642" s="998"/>
      <c r="Y642" s="998"/>
      <c r="Z642" s="998"/>
      <c r="AA642" s="998"/>
      <c r="AB642" s="998"/>
    </row>
    <row r="643">
      <c r="A643" s="1012" t="s">
        <v>77</v>
      </c>
      <c r="B643" s="1013">
        <v>0.0</v>
      </c>
      <c r="C643" s="1014">
        <v>0.0</v>
      </c>
      <c r="D643" s="1014">
        <v>0.0</v>
      </c>
      <c r="E643" s="1014">
        <v>0.0</v>
      </c>
      <c r="F643" s="1014">
        <v>0.0</v>
      </c>
      <c r="G643" s="1014">
        <v>0.0</v>
      </c>
      <c r="H643" s="1016">
        <f t="shared" si="450"/>
        <v>0</v>
      </c>
      <c r="I643" s="1017">
        <f>(I642/60)</f>
        <v>0.2666666667</v>
      </c>
      <c r="J643" s="1168"/>
      <c r="K643" s="1012" t="s">
        <v>77</v>
      </c>
      <c r="L643" s="1013">
        <v>5.0</v>
      </c>
      <c r="M643" s="1018">
        <f>(L643-H643-H644)</f>
        <v>2</v>
      </c>
      <c r="N643" s="1014">
        <v>3.0</v>
      </c>
      <c r="O643" s="1019">
        <f t="shared" si="449"/>
        <v>5</v>
      </c>
      <c r="P643" s="1013"/>
      <c r="Q643" s="998"/>
      <c r="R643" s="998"/>
      <c r="S643" s="998"/>
      <c r="T643" s="998"/>
      <c r="U643" s="998"/>
      <c r="V643" s="998"/>
      <c r="W643" s="998"/>
      <c r="X643" s="998"/>
      <c r="Y643" s="998"/>
      <c r="Z643" s="998"/>
      <c r="AA643" s="998"/>
      <c r="AB643" s="998"/>
    </row>
    <row r="644">
      <c r="A644" s="1012" t="s">
        <v>78</v>
      </c>
      <c r="B644" s="1013">
        <v>0.0</v>
      </c>
      <c r="C644" s="1014">
        <v>0.0</v>
      </c>
      <c r="D644" s="1014">
        <v>2.0</v>
      </c>
      <c r="E644" s="1014">
        <v>0.0</v>
      </c>
      <c r="F644" s="1014">
        <v>0.0</v>
      </c>
      <c r="G644" s="1014">
        <v>1.0</v>
      </c>
      <c r="H644" s="1016">
        <f t="shared" si="450"/>
        <v>3</v>
      </c>
      <c r="I644" s="1019"/>
      <c r="J644" s="1168"/>
      <c r="K644" s="1012" t="s">
        <v>78</v>
      </c>
      <c r="L644" s="1018" t="s">
        <v>79</v>
      </c>
      <c r="M644" s="1019" t="s">
        <v>79</v>
      </c>
      <c r="N644" s="1014" t="s">
        <v>79</v>
      </c>
      <c r="O644" s="1019" t="s">
        <v>79</v>
      </c>
      <c r="P644" s="1018"/>
      <c r="Q644" s="998"/>
      <c r="R644" s="998"/>
      <c r="S644" s="998"/>
      <c r="T644" s="998"/>
      <c r="U644" s="998"/>
      <c r="V644" s="998"/>
      <c r="W644" s="998"/>
      <c r="X644" s="998"/>
      <c r="Y644" s="998"/>
      <c r="Z644" s="998"/>
      <c r="AA644" s="998"/>
      <c r="AB644" s="998"/>
    </row>
    <row r="645">
      <c r="A645" s="1021" t="s">
        <v>446</v>
      </c>
      <c r="B645" s="1013">
        <v>0.0</v>
      </c>
      <c r="C645" s="1014">
        <v>0.0</v>
      </c>
      <c r="D645" s="1014">
        <v>0.0</v>
      </c>
      <c r="E645" s="1014">
        <v>0.0</v>
      </c>
      <c r="F645" s="1014">
        <v>0.0</v>
      </c>
      <c r="G645" s="1014">
        <v>0.0</v>
      </c>
      <c r="H645" s="1016">
        <f t="shared" ref="H645:H646" si="451">sum(B645:G645)</f>
        <v>0</v>
      </c>
      <c r="I645" s="1019"/>
      <c r="J645" s="1168"/>
      <c r="K645" s="1021" t="s">
        <v>446</v>
      </c>
      <c r="L645" s="1013">
        <v>4.0</v>
      </c>
      <c r="M645" s="1019">
        <f t="shared" ref="M645:M647" si="452">(L645-H645)</f>
        <v>4</v>
      </c>
      <c r="N645" s="1014">
        <v>0.0</v>
      </c>
      <c r="O645" s="1019">
        <f t="shared" ref="O645:O648" si="453">sum(M645,N645)</f>
        <v>4</v>
      </c>
      <c r="P645" s="1018"/>
      <c r="Q645" s="998"/>
      <c r="R645" s="998"/>
      <c r="S645" s="998"/>
      <c r="T645" s="998"/>
      <c r="U645" s="998"/>
      <c r="V645" s="998"/>
      <c r="W645" s="998"/>
      <c r="X645" s="998"/>
      <c r="Y645" s="998"/>
      <c r="Z645" s="998"/>
      <c r="AA645" s="998"/>
      <c r="AB645" s="998"/>
    </row>
    <row r="646">
      <c r="A646" s="1021" t="s">
        <v>80</v>
      </c>
      <c r="B646" s="1013"/>
      <c r="C646" s="1014"/>
      <c r="D646" s="1014"/>
      <c r="E646" s="1014">
        <v>0.0</v>
      </c>
      <c r="F646" s="1014">
        <v>0.0</v>
      </c>
      <c r="G646" s="1014">
        <v>0.0</v>
      </c>
      <c r="H646" s="1016">
        <f t="shared" si="451"/>
        <v>0</v>
      </c>
      <c r="I646" s="1019"/>
      <c r="J646" s="1168"/>
      <c r="K646" s="1021" t="s">
        <v>80</v>
      </c>
      <c r="L646" s="1013">
        <v>27.0</v>
      </c>
      <c r="M646" s="1019">
        <f t="shared" si="452"/>
        <v>27</v>
      </c>
      <c r="N646" s="1014"/>
      <c r="O646" s="1019">
        <f t="shared" si="453"/>
        <v>27</v>
      </c>
      <c r="P646" s="1018"/>
      <c r="Q646" s="998"/>
      <c r="R646" s="998"/>
      <c r="S646" s="998"/>
      <c r="T646" s="998"/>
      <c r="U646" s="998"/>
      <c r="V646" s="998"/>
      <c r="W646" s="998"/>
      <c r="X646" s="998"/>
      <c r="Y646" s="998"/>
      <c r="Z646" s="998"/>
      <c r="AA646" s="998"/>
      <c r="AB646" s="998"/>
    </row>
    <row r="647">
      <c r="A647" s="1036" t="s">
        <v>434</v>
      </c>
      <c r="B647" s="1005">
        <v>0.0</v>
      </c>
      <c r="C647" s="1005">
        <v>0.0</v>
      </c>
      <c r="D647" s="1005">
        <v>0.0</v>
      </c>
      <c r="E647" s="1005">
        <v>0.0</v>
      </c>
      <c r="F647" s="1005">
        <v>0.0</v>
      </c>
      <c r="G647" s="1005">
        <v>0.0</v>
      </c>
      <c r="H647" s="1006">
        <f t="shared" ref="H647:H649" si="454">SUM(B647:G647)</f>
        <v>0</v>
      </c>
      <c r="I647" s="1007">
        <f>sum(H647:H650)</f>
        <v>0</v>
      </c>
      <c r="J647" s="1168"/>
      <c r="K647" s="1027" t="s">
        <v>434</v>
      </c>
      <c r="L647" s="1010">
        <v>40.0</v>
      </c>
      <c r="M647" s="1007">
        <f t="shared" si="452"/>
        <v>40</v>
      </c>
      <c r="N647" s="1005"/>
      <c r="O647" s="1007">
        <f t="shared" si="453"/>
        <v>40</v>
      </c>
      <c r="P647" s="1010" t="s">
        <v>492</v>
      </c>
      <c r="Q647" s="998"/>
      <c r="R647" s="998"/>
      <c r="S647" s="998"/>
      <c r="T647" s="998"/>
      <c r="U647" s="998"/>
      <c r="V647" s="998"/>
      <c r="W647" s="998"/>
      <c r="X647" s="998"/>
      <c r="Y647" s="998"/>
      <c r="Z647" s="998"/>
      <c r="AA647" s="998"/>
      <c r="AB647" s="998"/>
    </row>
    <row r="648">
      <c r="A648" s="1012" t="s">
        <v>77</v>
      </c>
      <c r="B648" s="1013">
        <v>0.0</v>
      </c>
      <c r="C648" s="1014">
        <v>0.0</v>
      </c>
      <c r="D648" s="1014">
        <v>0.0</v>
      </c>
      <c r="E648" s="1014">
        <v>0.0</v>
      </c>
      <c r="F648" s="1014">
        <v>0.0</v>
      </c>
      <c r="G648" s="1015">
        <v>0.0</v>
      </c>
      <c r="H648" s="1016">
        <f t="shared" si="454"/>
        <v>0</v>
      </c>
      <c r="I648" s="1017">
        <f>(I647/60)</f>
        <v>0</v>
      </c>
      <c r="J648" s="1058"/>
      <c r="K648" s="1012" t="s">
        <v>77</v>
      </c>
      <c r="L648" s="1013">
        <v>5.0</v>
      </c>
      <c r="M648" s="1018">
        <f>(L648-H648-H649)</f>
        <v>5</v>
      </c>
      <c r="N648" s="1044"/>
      <c r="O648" s="1019">
        <f t="shared" si="453"/>
        <v>5</v>
      </c>
      <c r="P648" s="1045"/>
      <c r="Q648" s="998"/>
      <c r="R648" s="998"/>
      <c r="S648" s="998"/>
      <c r="T648" s="998"/>
      <c r="U648" s="998"/>
      <c r="V648" s="998"/>
      <c r="W648" s="998"/>
      <c r="X648" s="998"/>
      <c r="Y648" s="998"/>
      <c r="Z648" s="998"/>
      <c r="AA648" s="998"/>
      <c r="AB648" s="998"/>
    </row>
    <row r="649">
      <c r="A649" s="1012" t="s">
        <v>78</v>
      </c>
      <c r="B649" s="1013">
        <v>0.0</v>
      </c>
      <c r="C649" s="1014">
        <v>0.0</v>
      </c>
      <c r="D649" s="1014">
        <v>0.0</v>
      </c>
      <c r="E649" s="1014">
        <v>0.0</v>
      </c>
      <c r="F649" s="1014">
        <v>0.0</v>
      </c>
      <c r="G649" s="1015">
        <v>0.0</v>
      </c>
      <c r="H649" s="1016">
        <f t="shared" si="454"/>
        <v>0</v>
      </c>
      <c r="I649" s="1019"/>
      <c r="J649" s="1058"/>
      <c r="K649" s="1012" t="s">
        <v>78</v>
      </c>
      <c r="L649" s="1018" t="s">
        <v>79</v>
      </c>
      <c r="M649" s="1019" t="s">
        <v>79</v>
      </c>
      <c r="N649" s="1044"/>
      <c r="O649" s="1019" t="s">
        <v>79</v>
      </c>
      <c r="P649" s="1046"/>
      <c r="Q649" s="998"/>
      <c r="R649" s="998"/>
      <c r="S649" s="998"/>
      <c r="T649" s="998"/>
      <c r="U649" s="998"/>
      <c r="V649" s="998"/>
      <c r="W649" s="998"/>
      <c r="X649" s="998"/>
      <c r="Y649" s="998"/>
      <c r="Z649" s="998"/>
      <c r="AA649" s="998"/>
      <c r="AB649" s="998"/>
    </row>
    <row r="650">
      <c r="A650" s="1021" t="s">
        <v>446</v>
      </c>
      <c r="B650" s="1013">
        <v>0.0</v>
      </c>
      <c r="C650" s="1014">
        <v>0.0</v>
      </c>
      <c r="D650" s="1014">
        <v>0.0</v>
      </c>
      <c r="E650" s="1014">
        <v>0.0</v>
      </c>
      <c r="F650" s="1014">
        <v>0.0</v>
      </c>
      <c r="G650" s="1015">
        <v>0.0</v>
      </c>
      <c r="H650" s="1016">
        <f t="shared" ref="H650:H651" si="455">sum(B650:G650)</f>
        <v>0</v>
      </c>
      <c r="I650" s="1019"/>
      <c r="J650" s="1058"/>
      <c r="K650" s="1021" t="s">
        <v>446</v>
      </c>
      <c r="L650" s="1013">
        <v>0.0</v>
      </c>
      <c r="M650" s="1019">
        <f t="shared" ref="M650:M651" si="456">(L650-H650)</f>
        <v>0</v>
      </c>
      <c r="N650" s="1044"/>
      <c r="O650" s="1019">
        <f t="shared" ref="O650:O651" si="457">sum(M650,N650)</f>
        <v>0</v>
      </c>
      <c r="P650" s="1046"/>
      <c r="Q650" s="998"/>
      <c r="R650" s="998"/>
      <c r="S650" s="998"/>
      <c r="T650" s="998"/>
      <c r="U650" s="998"/>
      <c r="V650" s="998"/>
      <c r="W650" s="998"/>
      <c r="X650" s="998"/>
      <c r="Y650" s="998"/>
      <c r="Z650" s="998"/>
      <c r="AA650" s="998"/>
      <c r="AB650" s="998"/>
    </row>
    <row r="651">
      <c r="A651" s="1021" t="s">
        <v>80</v>
      </c>
      <c r="B651" s="1013"/>
      <c r="C651" s="1014"/>
      <c r="D651" s="1014">
        <v>0.0</v>
      </c>
      <c r="E651" s="1014">
        <v>0.0</v>
      </c>
      <c r="F651" s="1014">
        <v>0.0</v>
      </c>
      <c r="G651" s="1015">
        <v>0.0</v>
      </c>
      <c r="H651" s="1016">
        <f t="shared" si="455"/>
        <v>0</v>
      </c>
      <c r="I651" s="1019"/>
      <c r="J651" s="1058"/>
      <c r="K651" s="1021" t="s">
        <v>80</v>
      </c>
      <c r="L651" s="1013"/>
      <c r="M651" s="1019">
        <f t="shared" si="456"/>
        <v>0</v>
      </c>
      <c r="N651" s="1243"/>
      <c r="O651" s="1019">
        <f t="shared" si="457"/>
        <v>0</v>
      </c>
      <c r="P651" s="1046"/>
      <c r="Q651" s="998"/>
      <c r="R651" s="998"/>
      <c r="S651" s="998"/>
      <c r="T651" s="998"/>
      <c r="U651" s="998"/>
      <c r="V651" s="998"/>
      <c r="W651" s="998"/>
      <c r="X651" s="998"/>
      <c r="Y651" s="998"/>
      <c r="Z651" s="998"/>
      <c r="AA651" s="998"/>
      <c r="AB651" s="998"/>
    </row>
    <row r="652">
      <c r="A652" s="1040" t="s">
        <v>116</v>
      </c>
      <c r="B652" s="1003">
        <f t="shared" ref="B652:G652" si="458"> SUM(B653:B656,B658:B661,B663:B666,B668:B671,B673:B676)</f>
        <v>48</v>
      </c>
      <c r="C652" s="1003">
        <f t="shared" si="458"/>
        <v>39</v>
      </c>
      <c r="D652" s="1003">
        <f t="shared" si="458"/>
        <v>53</v>
      </c>
      <c r="E652" s="1003">
        <f t="shared" si="458"/>
        <v>34</v>
      </c>
      <c r="F652" s="1003">
        <f t="shared" si="458"/>
        <v>28</v>
      </c>
      <c r="G652" s="1003">
        <f t="shared" si="458"/>
        <v>9</v>
      </c>
      <c r="H652" s="1003">
        <f> SUM(H653:H675)</f>
        <v>209</v>
      </c>
      <c r="I652" s="1003"/>
      <c r="J652" s="1058"/>
      <c r="K652" s="1040" t="s">
        <v>116</v>
      </c>
      <c r="L652" s="1033"/>
      <c r="M652" s="1033"/>
      <c r="N652" s="1172"/>
      <c r="O652" s="1172"/>
      <c r="P652" s="1033"/>
      <c r="Q652" s="998"/>
      <c r="R652" s="998"/>
      <c r="S652" s="998"/>
      <c r="T652" s="998"/>
      <c r="U652" s="998"/>
      <c r="V652" s="998"/>
      <c r="W652" s="998"/>
      <c r="X652" s="998"/>
      <c r="Y652" s="998"/>
      <c r="Z652" s="998"/>
      <c r="AA652" s="998"/>
      <c r="AB652" s="998"/>
    </row>
    <row r="653">
      <c r="A653" s="1173" t="s">
        <v>113</v>
      </c>
      <c r="B653" s="1005">
        <v>17.0</v>
      </c>
      <c r="C653" s="1005">
        <v>15.0</v>
      </c>
      <c r="D653" s="1005">
        <v>14.0</v>
      </c>
      <c r="E653" s="1005">
        <v>18.0</v>
      </c>
      <c r="F653" s="1005">
        <v>12.0</v>
      </c>
      <c r="G653" s="1005">
        <v>0.0</v>
      </c>
      <c r="H653" s="1006">
        <f t="shared" ref="H653:H655" si="459">SUM(B653:G653)</f>
        <v>76</v>
      </c>
      <c r="I653" s="1007">
        <f>sum(H653:H656)</f>
        <v>85</v>
      </c>
      <c r="J653" s="1168"/>
      <c r="K653" s="1009" t="s">
        <v>113</v>
      </c>
      <c r="L653" s="1010">
        <v>161.0</v>
      </c>
      <c r="M653" s="1174">
        <f>(L653-H653)</f>
        <v>85</v>
      </c>
      <c r="N653" s="1175">
        <v>60.0</v>
      </c>
      <c r="O653" s="1176">
        <f t="shared" ref="O653:O654" si="460">sum(M653,N653)</f>
        <v>145</v>
      </c>
      <c r="P653" s="1010" t="s">
        <v>387</v>
      </c>
      <c r="Q653" s="1039"/>
      <c r="R653" s="998"/>
      <c r="S653" s="998"/>
      <c r="T653" s="998"/>
      <c r="U653" s="998"/>
      <c r="V653" s="998"/>
      <c r="W653" s="998"/>
      <c r="X653" s="998"/>
      <c r="Y653" s="998"/>
      <c r="Z653" s="998"/>
      <c r="AA653" s="998"/>
      <c r="AB653" s="998"/>
    </row>
    <row r="654">
      <c r="A654" s="1012" t="s">
        <v>77</v>
      </c>
      <c r="B654" s="1013">
        <v>0.0</v>
      </c>
      <c r="C654" s="1014">
        <v>0.0</v>
      </c>
      <c r="D654" s="1014">
        <v>0.0</v>
      </c>
      <c r="E654" s="1014">
        <v>0.0</v>
      </c>
      <c r="F654" s="1014">
        <v>0.0</v>
      </c>
      <c r="G654" s="1015">
        <v>0.0</v>
      </c>
      <c r="H654" s="1016">
        <f t="shared" si="459"/>
        <v>0</v>
      </c>
      <c r="I654" s="1017">
        <f>(I653/61)</f>
        <v>1.393442623</v>
      </c>
      <c r="J654" s="1168"/>
      <c r="K654" s="1012" t="s">
        <v>77</v>
      </c>
      <c r="L654" s="1013">
        <v>12.0</v>
      </c>
      <c r="M654" s="1177">
        <f>(L654-H654-H655)</f>
        <v>3</v>
      </c>
      <c r="N654" s="1178">
        <v>10.0</v>
      </c>
      <c r="O654" s="1179">
        <f t="shared" si="460"/>
        <v>13</v>
      </c>
      <c r="P654" s="1019"/>
      <c r="Q654" s="998"/>
      <c r="R654" s="998"/>
      <c r="S654" s="998"/>
      <c r="T654" s="998"/>
      <c r="U654" s="998"/>
      <c r="V654" s="998"/>
      <c r="W654" s="998"/>
      <c r="X654" s="998"/>
      <c r="Y654" s="998"/>
      <c r="Z654" s="998"/>
      <c r="AA654" s="998"/>
      <c r="AB654" s="998"/>
    </row>
    <row r="655">
      <c r="A655" s="1012" t="s">
        <v>78</v>
      </c>
      <c r="B655" s="1013">
        <v>1.0</v>
      </c>
      <c r="C655" s="1014">
        <v>3.0</v>
      </c>
      <c r="D655" s="1014">
        <v>3.0</v>
      </c>
      <c r="E655" s="1014">
        <v>1.0</v>
      </c>
      <c r="F655" s="1014">
        <v>1.0</v>
      </c>
      <c r="G655" s="1015">
        <v>0.0</v>
      </c>
      <c r="H655" s="1016">
        <f t="shared" si="459"/>
        <v>9</v>
      </c>
      <c r="I655" s="1019"/>
      <c r="J655" s="1168"/>
      <c r="K655" s="1012" t="s">
        <v>78</v>
      </c>
      <c r="L655" s="1018" t="s">
        <v>79</v>
      </c>
      <c r="M655" s="1180" t="s">
        <v>79</v>
      </c>
      <c r="N655" s="1181"/>
      <c r="O655" s="1179" t="s">
        <v>79</v>
      </c>
      <c r="P655" s="1019"/>
      <c r="Q655" s="998"/>
      <c r="R655" s="998"/>
      <c r="S655" s="998"/>
      <c r="T655" s="998"/>
      <c r="U655" s="998"/>
      <c r="V655" s="998"/>
      <c r="W655" s="998"/>
      <c r="X655" s="998"/>
      <c r="Y655" s="998"/>
      <c r="Z655" s="998"/>
      <c r="AA655" s="998"/>
      <c r="AB655" s="998"/>
    </row>
    <row r="656">
      <c r="A656" s="1021" t="s">
        <v>446</v>
      </c>
      <c r="B656" s="1013">
        <v>0.0</v>
      </c>
      <c r="C656" s="1014">
        <v>0.0</v>
      </c>
      <c r="D656" s="1014">
        <v>0.0</v>
      </c>
      <c r="E656" s="1014">
        <v>0.0</v>
      </c>
      <c r="F656" s="1014">
        <v>0.0</v>
      </c>
      <c r="G656" s="1015">
        <v>0.0</v>
      </c>
      <c r="H656" s="1016">
        <f t="shared" ref="H656:H657" si="461">sum(B656:G656)</f>
        <v>0</v>
      </c>
      <c r="I656" s="1019"/>
      <c r="J656" s="1168"/>
      <c r="K656" s="1021" t="s">
        <v>446</v>
      </c>
      <c r="L656" s="1013">
        <v>0.0</v>
      </c>
      <c r="M656" s="1180">
        <f t="shared" ref="M656:M658" si="462">(L656-H656)</f>
        <v>0</v>
      </c>
      <c r="N656" s="1181">
        <v>20.0</v>
      </c>
      <c r="O656" s="1179">
        <f t="shared" ref="O656:O659" si="463">sum(M656,N656)</f>
        <v>20</v>
      </c>
      <c r="P656" s="1014"/>
      <c r="Q656" s="998"/>
      <c r="R656" s="998"/>
      <c r="S656" s="998"/>
      <c r="T656" s="998"/>
      <c r="U656" s="998"/>
      <c r="V656" s="998"/>
      <c r="W656" s="998"/>
      <c r="X656" s="998"/>
      <c r="Y656" s="998"/>
      <c r="Z656" s="998"/>
      <c r="AA656" s="998"/>
      <c r="AB656" s="998"/>
    </row>
    <row r="657">
      <c r="A657" s="1021" t="s">
        <v>80</v>
      </c>
      <c r="B657" s="1013"/>
      <c r="C657" s="1014"/>
      <c r="D657" s="1014"/>
      <c r="E657" s="1014">
        <v>0.0</v>
      </c>
      <c r="F657" s="1014">
        <v>0.0</v>
      </c>
      <c r="G657" s="1015">
        <v>0.0</v>
      </c>
      <c r="H657" s="1016">
        <f t="shared" si="461"/>
        <v>0</v>
      </c>
      <c r="I657" s="1019"/>
      <c r="J657" s="1168"/>
      <c r="K657" s="1021" t="s">
        <v>80</v>
      </c>
      <c r="L657" s="1013">
        <v>8.0</v>
      </c>
      <c r="M657" s="1019">
        <f t="shared" si="462"/>
        <v>8</v>
      </c>
      <c r="N657" s="1181"/>
      <c r="O657" s="1179">
        <f t="shared" si="463"/>
        <v>8</v>
      </c>
      <c r="P657" s="1014"/>
      <c r="Q657" s="998"/>
      <c r="R657" s="998"/>
      <c r="S657" s="998"/>
      <c r="T657" s="998"/>
      <c r="U657" s="998"/>
      <c r="V657" s="998"/>
      <c r="W657" s="998"/>
      <c r="X657" s="998"/>
      <c r="Y657" s="998"/>
      <c r="Z657" s="998"/>
      <c r="AA657" s="998"/>
      <c r="AB657" s="998"/>
    </row>
    <row r="658">
      <c r="A658" s="1009" t="s">
        <v>115</v>
      </c>
      <c r="B658" s="1010">
        <v>9.0</v>
      </c>
      <c r="C658" s="1010">
        <v>9.0</v>
      </c>
      <c r="D658" s="1010">
        <v>12.0</v>
      </c>
      <c r="E658" s="1010">
        <v>7.0</v>
      </c>
      <c r="F658" s="1010">
        <v>3.0</v>
      </c>
      <c r="G658" s="1005">
        <v>0.0</v>
      </c>
      <c r="H658" s="1006">
        <f t="shared" ref="H658:H660" si="464">SUM(B658:G658)</f>
        <v>40</v>
      </c>
      <c r="I658" s="1007">
        <f>sum(H658:H661)</f>
        <v>49</v>
      </c>
      <c r="J658" s="1168"/>
      <c r="K658" s="1009" t="s">
        <v>115</v>
      </c>
      <c r="L658" s="1010">
        <v>74.0</v>
      </c>
      <c r="M658" s="1174">
        <f t="shared" si="462"/>
        <v>34</v>
      </c>
      <c r="N658" s="1175">
        <v>35.0</v>
      </c>
      <c r="O658" s="1176">
        <f t="shared" si="463"/>
        <v>69</v>
      </c>
      <c r="P658" s="1010" t="s">
        <v>387</v>
      </c>
      <c r="Q658" s="998"/>
      <c r="R658" s="998"/>
      <c r="S658" s="998"/>
      <c r="T658" s="998"/>
      <c r="U658" s="998"/>
      <c r="V658" s="998"/>
      <c r="W658" s="998"/>
      <c r="X658" s="998"/>
      <c r="Y658" s="998"/>
      <c r="Z658" s="998"/>
      <c r="AA658" s="998"/>
      <c r="AB658" s="998"/>
    </row>
    <row r="659">
      <c r="A659" s="1012" t="s">
        <v>77</v>
      </c>
      <c r="B659" s="1013">
        <v>0.0</v>
      </c>
      <c r="C659" s="1014">
        <v>0.0</v>
      </c>
      <c r="D659" s="1014">
        <v>0.0</v>
      </c>
      <c r="E659" s="1014">
        <v>0.0</v>
      </c>
      <c r="F659" s="1014">
        <v>0.0</v>
      </c>
      <c r="G659" s="1014">
        <v>0.0</v>
      </c>
      <c r="H659" s="1016">
        <f t="shared" si="464"/>
        <v>0</v>
      </c>
      <c r="I659" s="1017">
        <f>(I658/60)</f>
        <v>0.8166666667</v>
      </c>
      <c r="J659" s="1168"/>
      <c r="K659" s="1012" t="s">
        <v>77</v>
      </c>
      <c r="L659" s="1013">
        <v>7.0</v>
      </c>
      <c r="M659" s="1177">
        <f>(L659-H659-H660)</f>
        <v>0</v>
      </c>
      <c r="N659" s="1178">
        <v>12.0</v>
      </c>
      <c r="O659" s="1179">
        <f t="shared" si="463"/>
        <v>12</v>
      </c>
      <c r="P659" s="1051"/>
      <c r="Q659" s="998"/>
      <c r="R659" s="998"/>
      <c r="S659" s="998"/>
      <c r="T659" s="998"/>
      <c r="U659" s="998"/>
      <c r="V659" s="998"/>
      <c r="W659" s="998"/>
      <c r="X659" s="998"/>
      <c r="Y659" s="998"/>
      <c r="Z659" s="998"/>
      <c r="AA659" s="998"/>
      <c r="AB659" s="998"/>
    </row>
    <row r="660">
      <c r="A660" s="1012" t="s">
        <v>78</v>
      </c>
      <c r="B660" s="1013">
        <v>0.0</v>
      </c>
      <c r="C660" s="1014">
        <v>0.0</v>
      </c>
      <c r="D660" s="1014">
        <v>7.0</v>
      </c>
      <c r="E660" s="1014">
        <v>0.0</v>
      </c>
      <c r="F660" s="1014">
        <v>0.0</v>
      </c>
      <c r="G660" s="1014">
        <v>0.0</v>
      </c>
      <c r="H660" s="1016">
        <f t="shared" si="464"/>
        <v>7</v>
      </c>
      <c r="I660" s="1019"/>
      <c r="J660" s="1168"/>
      <c r="K660" s="1012" t="s">
        <v>78</v>
      </c>
      <c r="L660" s="1018" t="s">
        <v>79</v>
      </c>
      <c r="M660" s="1180" t="s">
        <v>79</v>
      </c>
      <c r="N660" s="1178" t="s">
        <v>79</v>
      </c>
      <c r="O660" s="1179" t="s">
        <v>79</v>
      </c>
      <c r="P660" s="1051"/>
      <c r="Q660" s="998"/>
      <c r="R660" s="998"/>
      <c r="S660" s="998"/>
      <c r="T660" s="998"/>
      <c r="U660" s="998"/>
      <c r="V660" s="998"/>
      <c r="W660" s="998"/>
      <c r="X660" s="998"/>
      <c r="Y660" s="998"/>
      <c r="Z660" s="998"/>
      <c r="AA660" s="998"/>
      <c r="AB660" s="998"/>
    </row>
    <row r="661">
      <c r="A661" s="1021" t="s">
        <v>446</v>
      </c>
      <c r="B661" s="1013">
        <v>1.0</v>
      </c>
      <c r="C661" s="1014">
        <v>1.0</v>
      </c>
      <c r="D661" s="1014">
        <v>0.0</v>
      </c>
      <c r="E661" s="1014">
        <v>0.0</v>
      </c>
      <c r="F661" s="1014">
        <v>0.0</v>
      </c>
      <c r="G661" s="1014">
        <v>0.0</v>
      </c>
      <c r="H661" s="1016">
        <f t="shared" ref="H661:H662" si="465">sum(B661:G661)</f>
        <v>2</v>
      </c>
      <c r="I661" s="1019"/>
      <c r="J661" s="1168"/>
      <c r="K661" s="1021" t="s">
        <v>446</v>
      </c>
      <c r="L661" s="1013">
        <v>2.0</v>
      </c>
      <c r="M661" s="1180">
        <f t="shared" ref="M661:M663" si="466">(L661-H661)</f>
        <v>0</v>
      </c>
      <c r="N661" s="1178">
        <v>10.0</v>
      </c>
      <c r="O661" s="1179">
        <f t="shared" ref="O661:O664" si="467">sum(M661,N661)</f>
        <v>10</v>
      </c>
      <c r="P661" s="1244"/>
      <c r="Q661" s="998"/>
      <c r="R661" s="998"/>
      <c r="S661" s="998"/>
      <c r="T661" s="998"/>
      <c r="U661" s="998"/>
      <c r="V661" s="998"/>
      <c r="W661" s="998"/>
      <c r="X661" s="998"/>
      <c r="Y661" s="998"/>
      <c r="Z661" s="998"/>
      <c r="AA661" s="998"/>
      <c r="AB661" s="998"/>
    </row>
    <row r="662">
      <c r="A662" s="1021" t="s">
        <v>80</v>
      </c>
      <c r="B662" s="1013"/>
      <c r="C662" s="1014"/>
      <c r="D662" s="1014">
        <v>1.0</v>
      </c>
      <c r="E662" s="1014">
        <v>0.0</v>
      </c>
      <c r="F662" s="1014">
        <v>0.0</v>
      </c>
      <c r="G662" s="1014">
        <v>0.0</v>
      </c>
      <c r="H662" s="1016">
        <f t="shared" si="465"/>
        <v>1</v>
      </c>
      <c r="I662" s="1019"/>
      <c r="J662" s="1168"/>
      <c r="K662" s="1021" t="s">
        <v>80</v>
      </c>
      <c r="L662" s="1013">
        <v>1.0</v>
      </c>
      <c r="M662" s="1019">
        <f t="shared" si="466"/>
        <v>0</v>
      </c>
      <c r="N662" s="1178"/>
      <c r="O662" s="1179">
        <f t="shared" si="467"/>
        <v>0</v>
      </c>
      <c r="P662" s="1051"/>
      <c r="Q662" s="998"/>
      <c r="R662" s="998"/>
      <c r="S662" s="998"/>
      <c r="T662" s="998"/>
      <c r="U662" s="998"/>
      <c r="V662" s="998"/>
      <c r="W662" s="998"/>
      <c r="X662" s="998"/>
      <c r="Y662" s="998"/>
      <c r="Z662" s="998"/>
      <c r="AA662" s="998"/>
      <c r="AB662" s="998"/>
    </row>
    <row r="663">
      <c r="A663" s="1022" t="s">
        <v>240</v>
      </c>
      <c r="B663" s="1005">
        <v>9.0</v>
      </c>
      <c r="C663" s="1005">
        <v>0.0</v>
      </c>
      <c r="D663" s="1005">
        <v>2.0</v>
      </c>
      <c r="E663" s="1005">
        <v>0.0</v>
      </c>
      <c r="F663" s="1005">
        <v>0.0</v>
      </c>
      <c r="G663" s="1005">
        <v>0.0</v>
      </c>
      <c r="H663" s="1006">
        <f t="shared" ref="H663:H665" si="468">SUM(B663:G663)</f>
        <v>11</v>
      </c>
      <c r="I663" s="1007">
        <f>sum(H663:H666)</f>
        <v>14</v>
      </c>
      <c r="J663" s="1168"/>
      <c r="K663" s="1009" t="s">
        <v>240</v>
      </c>
      <c r="L663" s="1010">
        <v>41.0</v>
      </c>
      <c r="M663" s="1174">
        <f t="shared" si="466"/>
        <v>30</v>
      </c>
      <c r="N663" s="1175">
        <v>20.0</v>
      </c>
      <c r="O663" s="1176">
        <f t="shared" si="467"/>
        <v>50</v>
      </c>
      <c r="P663" s="1010" t="s">
        <v>387</v>
      </c>
      <c r="Q663" s="998"/>
      <c r="R663" s="998"/>
      <c r="S663" s="998"/>
      <c r="T663" s="998"/>
      <c r="U663" s="998"/>
      <c r="V663" s="998"/>
      <c r="W663" s="998"/>
      <c r="X663" s="998"/>
      <c r="Y663" s="998"/>
      <c r="Z663" s="998"/>
      <c r="AA663" s="998"/>
      <c r="AB663" s="998"/>
    </row>
    <row r="664">
      <c r="A664" s="1012" t="s">
        <v>77</v>
      </c>
      <c r="B664" s="1013">
        <v>0.0</v>
      </c>
      <c r="C664" s="1014">
        <v>0.0</v>
      </c>
      <c r="D664" s="1014">
        <v>0.0</v>
      </c>
      <c r="E664" s="1014">
        <v>0.0</v>
      </c>
      <c r="F664" s="1014">
        <v>0.0</v>
      </c>
      <c r="G664" s="1015">
        <v>0.0</v>
      </c>
      <c r="H664" s="1016">
        <f t="shared" si="468"/>
        <v>0</v>
      </c>
      <c r="I664" s="1017">
        <f>(I663/60)</f>
        <v>0.2333333333</v>
      </c>
      <c r="J664" s="1168"/>
      <c r="K664" s="1012" t="s">
        <v>77</v>
      </c>
      <c r="L664" s="1013">
        <v>5.0</v>
      </c>
      <c r="M664" s="1177">
        <f>(L664-H664-H665)</f>
        <v>4</v>
      </c>
      <c r="N664" s="1178">
        <v>0.0</v>
      </c>
      <c r="O664" s="1179">
        <f t="shared" si="467"/>
        <v>4</v>
      </c>
      <c r="P664" s="1018"/>
      <c r="Q664" s="998"/>
      <c r="R664" s="998"/>
      <c r="S664" s="998"/>
      <c r="T664" s="998"/>
      <c r="U664" s="998"/>
      <c r="V664" s="998"/>
      <c r="W664" s="998"/>
      <c r="X664" s="998"/>
      <c r="Y664" s="998"/>
      <c r="Z664" s="998"/>
      <c r="AA664" s="998"/>
      <c r="AB664" s="998"/>
    </row>
    <row r="665">
      <c r="A665" s="1012" t="s">
        <v>78</v>
      </c>
      <c r="B665" s="1013">
        <v>0.0</v>
      </c>
      <c r="C665" s="1014">
        <v>0.0</v>
      </c>
      <c r="D665" s="1014">
        <v>1.0</v>
      </c>
      <c r="E665" s="1014">
        <v>0.0</v>
      </c>
      <c r="F665" s="1014">
        <v>0.0</v>
      </c>
      <c r="G665" s="1015">
        <v>0.0</v>
      </c>
      <c r="H665" s="1016">
        <f t="shared" si="468"/>
        <v>1</v>
      </c>
      <c r="I665" s="1019"/>
      <c r="J665" s="1168"/>
      <c r="K665" s="1012" t="s">
        <v>78</v>
      </c>
      <c r="L665" s="1018" t="s">
        <v>79</v>
      </c>
      <c r="M665" s="1180" t="s">
        <v>79</v>
      </c>
      <c r="N665" s="1178" t="s">
        <v>79</v>
      </c>
      <c r="O665" s="1179" t="s">
        <v>79</v>
      </c>
      <c r="P665" s="1018"/>
      <c r="Q665" s="998"/>
      <c r="R665" s="998"/>
      <c r="S665" s="998"/>
      <c r="T665" s="998"/>
      <c r="U665" s="998"/>
      <c r="V665" s="998"/>
      <c r="W665" s="998"/>
      <c r="X665" s="998"/>
      <c r="Y665" s="998"/>
      <c r="Z665" s="998"/>
      <c r="AA665" s="998"/>
      <c r="AB665" s="998"/>
    </row>
    <row r="666">
      <c r="A666" s="1021" t="s">
        <v>446</v>
      </c>
      <c r="B666" s="1013">
        <v>0.0</v>
      </c>
      <c r="C666" s="1014">
        <v>0.0</v>
      </c>
      <c r="D666" s="1014">
        <v>2.0</v>
      </c>
      <c r="E666" s="1014">
        <v>0.0</v>
      </c>
      <c r="F666" s="1014">
        <v>0.0</v>
      </c>
      <c r="G666" s="1015">
        <v>0.0</v>
      </c>
      <c r="H666" s="1016">
        <f t="shared" ref="H666:H667" si="469">sum(B666:G666)</f>
        <v>2</v>
      </c>
      <c r="I666" s="1019"/>
      <c r="J666" s="1168"/>
      <c r="K666" s="1021" t="s">
        <v>446</v>
      </c>
      <c r="L666" s="1013">
        <v>3.0</v>
      </c>
      <c r="M666" s="1180">
        <f t="shared" ref="M666:M668" si="470">(L666-H666)</f>
        <v>1</v>
      </c>
      <c r="N666" s="1178"/>
      <c r="O666" s="1179">
        <f t="shared" ref="O666:O669" si="471">sum(M666,N666)</f>
        <v>1</v>
      </c>
      <c r="P666" s="1013"/>
      <c r="Q666" s="1239" t="s">
        <v>359</v>
      </c>
      <c r="R666" s="998"/>
      <c r="S666" s="998"/>
      <c r="T666" s="998"/>
      <c r="U666" s="998"/>
      <c r="V666" s="998"/>
      <c r="W666" s="998"/>
      <c r="X666" s="998"/>
      <c r="Y666" s="998"/>
      <c r="Z666" s="998"/>
      <c r="AA666" s="998"/>
      <c r="AB666" s="998"/>
    </row>
    <row r="667">
      <c r="A667" s="1021" t="s">
        <v>80</v>
      </c>
      <c r="B667" s="1013"/>
      <c r="C667" s="1014"/>
      <c r="D667" s="1014">
        <v>0.0</v>
      </c>
      <c r="E667" s="1014">
        <v>0.0</v>
      </c>
      <c r="F667" s="1014">
        <v>0.0</v>
      </c>
      <c r="G667" s="1015">
        <v>0.0</v>
      </c>
      <c r="H667" s="1016">
        <f t="shared" si="469"/>
        <v>0</v>
      </c>
      <c r="I667" s="1019"/>
      <c r="J667" s="1168"/>
      <c r="K667" s="1021" t="s">
        <v>80</v>
      </c>
      <c r="L667" s="1013"/>
      <c r="M667" s="1019">
        <f t="shared" si="470"/>
        <v>0</v>
      </c>
      <c r="N667" s="1178"/>
      <c r="O667" s="1179">
        <f t="shared" si="471"/>
        <v>0</v>
      </c>
      <c r="P667" s="1018"/>
      <c r="Q667" s="1024"/>
      <c r="R667" s="998"/>
      <c r="S667" s="998"/>
      <c r="T667" s="998"/>
      <c r="U667" s="998"/>
      <c r="V667" s="998"/>
      <c r="W667" s="998"/>
      <c r="X667" s="998"/>
      <c r="Y667" s="998"/>
      <c r="Z667" s="998"/>
      <c r="AA667" s="998"/>
      <c r="AB667" s="998"/>
    </row>
    <row r="668">
      <c r="A668" s="1009" t="s">
        <v>14</v>
      </c>
      <c r="B668" s="1010">
        <v>2.0</v>
      </c>
      <c r="C668" s="1010">
        <v>2.0</v>
      </c>
      <c r="D668" s="1010">
        <v>2.0</v>
      </c>
      <c r="E668" s="1010">
        <v>3.0</v>
      </c>
      <c r="F668" s="1010">
        <v>2.0</v>
      </c>
      <c r="G668" s="1005">
        <v>0.0</v>
      </c>
      <c r="H668" s="1006">
        <f t="shared" ref="H668:H670" si="472">SUM(B668:G668)</f>
        <v>11</v>
      </c>
      <c r="I668" s="1007">
        <f>sum(H668:H671)</f>
        <v>12</v>
      </c>
      <c r="J668" s="1168"/>
      <c r="K668" s="1009" t="s">
        <v>14</v>
      </c>
      <c r="L668" s="1010">
        <v>31.0</v>
      </c>
      <c r="M668" s="1174">
        <f t="shared" si="470"/>
        <v>20</v>
      </c>
      <c r="N668" s="1175">
        <v>10.0</v>
      </c>
      <c r="O668" s="1176">
        <f t="shared" si="471"/>
        <v>30</v>
      </c>
      <c r="P668" s="1010" t="s">
        <v>387</v>
      </c>
      <c r="Q668" s="998"/>
      <c r="R668" s="998"/>
      <c r="S668" s="998"/>
      <c r="T668" s="998"/>
      <c r="U668" s="998"/>
      <c r="V668" s="998"/>
      <c r="W668" s="998"/>
      <c r="X668" s="998"/>
      <c r="Y668" s="998"/>
      <c r="Z668" s="998"/>
      <c r="AA668" s="998"/>
      <c r="AB668" s="998"/>
    </row>
    <row r="669">
      <c r="A669" s="1012" t="s">
        <v>77</v>
      </c>
      <c r="B669" s="1013">
        <v>0.0</v>
      </c>
      <c r="C669" s="1014">
        <v>0.0</v>
      </c>
      <c r="D669" s="1014">
        <v>0.0</v>
      </c>
      <c r="E669" s="1014">
        <v>0.0</v>
      </c>
      <c r="F669" s="1014">
        <v>0.0</v>
      </c>
      <c r="G669" s="1014">
        <v>0.0</v>
      </c>
      <c r="H669" s="1016">
        <f t="shared" si="472"/>
        <v>0</v>
      </c>
      <c r="I669" s="1017">
        <f>(I668/60)</f>
        <v>0.2</v>
      </c>
      <c r="J669" s="1168"/>
      <c r="K669" s="1012" t="s">
        <v>77</v>
      </c>
      <c r="L669" s="1013">
        <v>3.0</v>
      </c>
      <c r="M669" s="1177">
        <f>(L669-H669-H670)</f>
        <v>3</v>
      </c>
      <c r="N669" s="1178">
        <v>0.0</v>
      </c>
      <c r="O669" s="1179">
        <f t="shared" si="471"/>
        <v>3</v>
      </c>
      <c r="P669" s="1018"/>
      <c r="Q669" s="998"/>
      <c r="R669" s="998"/>
      <c r="S669" s="998"/>
      <c r="T669" s="998"/>
      <c r="U669" s="998"/>
      <c r="V669" s="998"/>
      <c r="W669" s="998"/>
      <c r="X669" s="998"/>
      <c r="Y669" s="998"/>
      <c r="Z669" s="998"/>
      <c r="AA669" s="998"/>
      <c r="AB669" s="998"/>
    </row>
    <row r="670">
      <c r="A670" s="1012" t="s">
        <v>78</v>
      </c>
      <c r="B670" s="1013">
        <v>0.0</v>
      </c>
      <c r="C670" s="1014">
        <v>0.0</v>
      </c>
      <c r="D670" s="1014">
        <v>0.0</v>
      </c>
      <c r="E670" s="1014">
        <v>0.0</v>
      </c>
      <c r="F670" s="1014">
        <v>0.0</v>
      </c>
      <c r="G670" s="1014">
        <v>0.0</v>
      </c>
      <c r="H670" s="1016">
        <f t="shared" si="472"/>
        <v>0</v>
      </c>
      <c r="I670" s="1019"/>
      <c r="J670" s="1168"/>
      <c r="K670" s="1012" t="s">
        <v>78</v>
      </c>
      <c r="L670" s="1018" t="s">
        <v>79</v>
      </c>
      <c r="M670" s="1180" t="s">
        <v>79</v>
      </c>
      <c r="N670" s="1178" t="s">
        <v>79</v>
      </c>
      <c r="O670" s="1179" t="s">
        <v>79</v>
      </c>
      <c r="P670" s="1018"/>
      <c r="Q670" s="998"/>
      <c r="R670" s="998"/>
      <c r="S670" s="998"/>
      <c r="T670" s="998"/>
      <c r="U670" s="998"/>
      <c r="V670" s="998"/>
      <c r="W670" s="998"/>
      <c r="X670" s="998"/>
      <c r="Y670" s="998"/>
      <c r="Z670" s="998"/>
      <c r="AA670" s="998"/>
      <c r="AB670" s="998"/>
    </row>
    <row r="671">
      <c r="A671" s="1021" t="s">
        <v>446</v>
      </c>
      <c r="B671" s="1013">
        <v>0.0</v>
      </c>
      <c r="C671" s="1014">
        <v>0.0</v>
      </c>
      <c r="D671" s="1014">
        <v>0.0</v>
      </c>
      <c r="E671" s="1014">
        <v>0.0</v>
      </c>
      <c r="F671" s="1014">
        <v>1.0</v>
      </c>
      <c r="G671" s="1014">
        <v>0.0</v>
      </c>
      <c r="H671" s="1016">
        <f t="shared" ref="H671:H672" si="473">sum(B671:G671)</f>
        <v>1</v>
      </c>
      <c r="I671" s="1019"/>
      <c r="J671" s="1168"/>
      <c r="K671" s="1021" t="s">
        <v>446</v>
      </c>
      <c r="L671" s="1013">
        <v>3.0</v>
      </c>
      <c r="M671" s="1180">
        <f t="shared" ref="M671:M673" si="474">(L671-H671)</f>
        <v>2</v>
      </c>
      <c r="N671" s="1245">
        <v>0.0</v>
      </c>
      <c r="O671" s="1246">
        <f t="shared" ref="O671:O674" si="475">sum(M671,N671)</f>
        <v>2</v>
      </c>
      <c r="P671" s="1018"/>
      <c r="Q671" s="998"/>
      <c r="R671" s="998"/>
      <c r="S671" s="998"/>
      <c r="T671" s="998"/>
      <c r="U671" s="998"/>
      <c r="V671" s="998"/>
      <c r="W671" s="998"/>
      <c r="X671" s="998"/>
      <c r="Y671" s="998"/>
      <c r="Z671" s="998"/>
      <c r="AA671" s="998"/>
      <c r="AB671" s="998"/>
    </row>
    <row r="672">
      <c r="A672" s="1021" t="s">
        <v>80</v>
      </c>
      <c r="B672" s="1013"/>
      <c r="C672" s="1014"/>
      <c r="D672" s="1014">
        <v>0.0</v>
      </c>
      <c r="E672" s="1014">
        <v>0.0</v>
      </c>
      <c r="F672" s="1014">
        <v>0.0</v>
      </c>
      <c r="G672" s="1014">
        <v>0.0</v>
      </c>
      <c r="H672" s="1016">
        <f t="shared" si="473"/>
        <v>0</v>
      </c>
      <c r="I672" s="1019"/>
      <c r="J672" s="1168"/>
      <c r="K672" s="1021" t="s">
        <v>80</v>
      </c>
      <c r="L672" s="1013"/>
      <c r="M672" s="1019">
        <f t="shared" si="474"/>
        <v>0</v>
      </c>
      <c r="N672" s="1050"/>
      <c r="O672" s="1246">
        <f t="shared" si="475"/>
        <v>0</v>
      </c>
      <c r="P672" s="1247"/>
      <c r="Q672" s="998"/>
      <c r="R672" s="998"/>
      <c r="S672" s="998"/>
      <c r="T672" s="998"/>
      <c r="U672" s="998"/>
      <c r="V672" s="998"/>
      <c r="W672" s="998"/>
      <c r="X672" s="998"/>
      <c r="Y672" s="998"/>
      <c r="Z672" s="998"/>
      <c r="AA672" s="998"/>
      <c r="AB672" s="998"/>
    </row>
    <row r="673">
      <c r="A673" s="1170" t="s">
        <v>120</v>
      </c>
      <c r="B673" s="1005">
        <v>8.0</v>
      </c>
      <c r="C673" s="1005">
        <v>3.0</v>
      </c>
      <c r="D673" s="1005">
        <v>6.0</v>
      </c>
      <c r="E673" s="1005">
        <v>1.0</v>
      </c>
      <c r="F673" s="1005">
        <v>4.0</v>
      </c>
      <c r="G673" s="1005">
        <v>6.0</v>
      </c>
      <c r="H673" s="1006">
        <f t="shared" ref="H673:H675" si="476">SUM(B673:G673)</f>
        <v>28</v>
      </c>
      <c r="I673" s="1007">
        <f>sum(H673:H676)</f>
        <v>51</v>
      </c>
      <c r="J673" s="1168"/>
      <c r="K673" s="1009" t="s">
        <v>120</v>
      </c>
      <c r="L673" s="1010">
        <v>50.0</v>
      </c>
      <c r="M673" s="1007">
        <f t="shared" si="474"/>
        <v>22</v>
      </c>
      <c r="N673" s="1005">
        <v>40.0</v>
      </c>
      <c r="O673" s="1007">
        <f t="shared" si="475"/>
        <v>62</v>
      </c>
      <c r="P673" s="1010" t="s">
        <v>387</v>
      </c>
      <c r="Q673" s="998"/>
      <c r="R673" s="998"/>
      <c r="S673" s="998"/>
      <c r="T673" s="998"/>
      <c r="U673" s="998"/>
      <c r="V673" s="998"/>
      <c r="W673" s="998"/>
      <c r="X673" s="998"/>
      <c r="Y673" s="998"/>
      <c r="Z673" s="998"/>
      <c r="AA673" s="998"/>
      <c r="AB673" s="998"/>
    </row>
    <row r="674">
      <c r="A674" s="1012" t="s">
        <v>77</v>
      </c>
      <c r="B674" s="1013">
        <v>0.0</v>
      </c>
      <c r="C674" s="1014">
        <v>0.0</v>
      </c>
      <c r="D674" s="1014">
        <v>0.0</v>
      </c>
      <c r="E674" s="1014">
        <v>0.0</v>
      </c>
      <c r="F674" s="1014">
        <v>0.0</v>
      </c>
      <c r="G674" s="1015">
        <v>0.0</v>
      </c>
      <c r="H674" s="1016">
        <f t="shared" si="476"/>
        <v>0</v>
      </c>
      <c r="I674" s="1017">
        <f>(I673/60)</f>
        <v>0.85</v>
      </c>
      <c r="J674" s="1168"/>
      <c r="K674" s="1012" t="s">
        <v>77</v>
      </c>
      <c r="L674" s="1013">
        <v>20.0</v>
      </c>
      <c r="M674" s="1018">
        <f>(L674-H674-H675)</f>
        <v>0</v>
      </c>
      <c r="N674" s="1014">
        <v>15.0</v>
      </c>
      <c r="O674" s="1019">
        <f t="shared" si="475"/>
        <v>15</v>
      </c>
      <c r="P674" s="1013"/>
      <c r="Q674" s="998"/>
      <c r="R674" s="998"/>
      <c r="S674" s="998"/>
      <c r="T674" s="998"/>
      <c r="U674" s="998"/>
      <c r="V674" s="998"/>
      <c r="W674" s="998"/>
      <c r="X674" s="998"/>
      <c r="Y674" s="998"/>
      <c r="Z674" s="998"/>
      <c r="AA674" s="998"/>
      <c r="AB674" s="998"/>
    </row>
    <row r="675">
      <c r="A675" s="1012" t="s">
        <v>78</v>
      </c>
      <c r="B675" s="1013">
        <v>0.0</v>
      </c>
      <c r="C675" s="1014">
        <v>5.0</v>
      </c>
      <c r="D675" s="1014">
        <v>4.0</v>
      </c>
      <c r="E675" s="1014">
        <v>4.0</v>
      </c>
      <c r="F675" s="1014">
        <v>4.0</v>
      </c>
      <c r="G675" s="1015">
        <v>3.0</v>
      </c>
      <c r="H675" s="1016">
        <f t="shared" si="476"/>
        <v>20</v>
      </c>
      <c r="I675" s="1019"/>
      <c r="J675" s="1168"/>
      <c r="K675" s="1012" t="s">
        <v>78</v>
      </c>
      <c r="L675" s="1018" t="s">
        <v>79</v>
      </c>
      <c r="M675" s="1019" t="s">
        <v>79</v>
      </c>
      <c r="N675" s="1014" t="s">
        <v>79</v>
      </c>
      <c r="O675" s="1019" t="s">
        <v>79</v>
      </c>
      <c r="P675" s="1018"/>
      <c r="Q675" s="998"/>
      <c r="R675" s="998"/>
      <c r="S675" s="998"/>
      <c r="T675" s="998"/>
      <c r="U675" s="998"/>
      <c r="V675" s="998"/>
      <c r="W675" s="998"/>
      <c r="X675" s="998"/>
      <c r="Y675" s="998"/>
      <c r="Z675" s="998"/>
      <c r="AA675" s="998"/>
      <c r="AB675" s="998"/>
    </row>
    <row r="676">
      <c r="A676" s="1021" t="s">
        <v>446</v>
      </c>
      <c r="B676" s="1013">
        <v>1.0</v>
      </c>
      <c r="C676" s="1014">
        <v>1.0</v>
      </c>
      <c r="D676" s="1014">
        <v>0.0</v>
      </c>
      <c r="E676" s="1014">
        <v>0.0</v>
      </c>
      <c r="F676" s="1014">
        <v>1.0</v>
      </c>
      <c r="G676" s="1015">
        <v>0.0</v>
      </c>
      <c r="H676" s="1016">
        <f t="shared" ref="H676:H677" si="477">sum(B676:G676)</f>
        <v>3</v>
      </c>
      <c r="I676" s="1019"/>
      <c r="J676" s="1168"/>
      <c r="K676" s="1021" t="s">
        <v>446</v>
      </c>
      <c r="L676" s="1013">
        <v>5.0</v>
      </c>
      <c r="M676" s="1019">
        <f t="shared" ref="M676:M677" si="478">(L676-H676)</f>
        <v>2</v>
      </c>
      <c r="N676" s="1014">
        <v>10.0</v>
      </c>
      <c r="O676" s="1019">
        <f t="shared" ref="O676:O677" si="479">sum(M676,N676)</f>
        <v>12</v>
      </c>
      <c r="P676" s="1013"/>
      <c r="Q676" s="998"/>
      <c r="R676" s="998"/>
      <c r="S676" s="998"/>
      <c r="T676" s="998"/>
      <c r="U676" s="998"/>
      <c r="V676" s="998"/>
      <c r="W676" s="998"/>
      <c r="X676" s="998"/>
      <c r="Y676" s="998"/>
      <c r="Z676" s="998"/>
      <c r="AA676" s="998"/>
      <c r="AB676" s="998"/>
    </row>
    <row r="677">
      <c r="A677" s="1021" t="s">
        <v>80</v>
      </c>
      <c r="B677" s="1013"/>
      <c r="C677" s="1014"/>
      <c r="D677" s="1014">
        <v>5.0</v>
      </c>
      <c r="E677" s="1014">
        <v>5.0</v>
      </c>
      <c r="F677" s="1014">
        <v>0.0</v>
      </c>
      <c r="G677" s="1015">
        <v>0.0</v>
      </c>
      <c r="H677" s="1016">
        <f t="shared" si="477"/>
        <v>10</v>
      </c>
      <c r="I677" s="1019"/>
      <c r="J677" s="1168"/>
      <c r="K677" s="1021" t="s">
        <v>80</v>
      </c>
      <c r="L677" s="1013">
        <v>10.0</v>
      </c>
      <c r="M677" s="1019">
        <f t="shared" si="478"/>
        <v>0</v>
      </c>
      <c r="N677" s="1014"/>
      <c r="O677" s="1019">
        <f t="shared" si="479"/>
        <v>0</v>
      </c>
      <c r="P677" s="1018"/>
      <c r="Q677" s="998"/>
      <c r="R677" s="998"/>
      <c r="S677" s="998"/>
      <c r="T677" s="998"/>
      <c r="U677" s="998"/>
      <c r="V677" s="998"/>
      <c r="W677" s="998"/>
      <c r="X677" s="998"/>
      <c r="Y677" s="998"/>
      <c r="Z677" s="998"/>
      <c r="AA677" s="998"/>
      <c r="AB677" s="998"/>
    </row>
    <row r="678">
      <c r="A678" s="1040"/>
      <c r="B678" s="1033"/>
      <c r="C678" s="1033"/>
      <c r="D678" s="1033"/>
      <c r="E678" s="1033"/>
      <c r="F678" s="1033"/>
      <c r="G678" s="1033"/>
      <c r="H678" s="1033"/>
      <c r="I678" s="1033"/>
      <c r="J678" s="1058"/>
      <c r="K678" s="1040"/>
      <c r="L678" s="1033"/>
      <c r="M678" s="1033"/>
      <c r="N678" s="1033"/>
      <c r="O678" s="1033"/>
      <c r="P678" s="1003"/>
      <c r="Q678" s="998"/>
      <c r="R678" s="998"/>
      <c r="S678" s="998"/>
      <c r="T678" s="998"/>
      <c r="U678" s="998"/>
      <c r="V678" s="998"/>
      <c r="W678" s="998"/>
      <c r="X678" s="998"/>
      <c r="Y678" s="998"/>
      <c r="Z678" s="998"/>
      <c r="AA678" s="998"/>
      <c r="AB678" s="998"/>
    </row>
    <row r="679">
      <c r="A679" s="1052" t="s">
        <v>121</v>
      </c>
      <c r="B679" s="1001">
        <f t="shared" ref="B679:G679" si="480">SUM(B497,B502,B507,B512,B517 ,B523,B528,B533,B538, B543,B549, B554, B559, B564, B569, B575,B580,B585, B590, B595, B601, B606,B611, B616, B621, B627,B632,B637,B642,B647,B653,B658, B663, B668, B673)</f>
        <v>179</v>
      </c>
      <c r="C679" s="1001">
        <f t="shared" si="480"/>
        <v>182</v>
      </c>
      <c r="D679" s="1001">
        <f t="shared" si="480"/>
        <v>140</v>
      </c>
      <c r="E679" s="1001">
        <f t="shared" si="480"/>
        <v>151</v>
      </c>
      <c r="F679" s="1001">
        <f t="shared" si="480"/>
        <v>133</v>
      </c>
      <c r="G679" s="1001">
        <f t="shared" si="480"/>
        <v>26</v>
      </c>
      <c r="H679" s="1053">
        <f t="shared" ref="H679:H683" si="483">sum(B679:G679)</f>
        <v>811</v>
      </c>
      <c r="I679" s="1054"/>
      <c r="J679" s="996"/>
      <c r="K679" s="1001" t="s">
        <v>121</v>
      </c>
      <c r="L679" s="1001">
        <f t="shared" ref="L679:O679" si="481">SUM(L497,L502,L507,L512,L517 ,L523,L528,L533,L538, L543,L549, L554, L559, L564, L569, L575,L580,L585, L590, L595, L601, L606,L611, L616, L621, L627,L632,L637,L642,L647,L653,L658, L663, L668, L673)</f>
        <v>1976</v>
      </c>
      <c r="M679" s="1001">
        <f t="shared" si="481"/>
        <v>1165</v>
      </c>
      <c r="N679" s="1001">
        <f t="shared" si="481"/>
        <v>850</v>
      </c>
      <c r="O679" s="1001">
        <f t="shared" si="481"/>
        <v>2015</v>
      </c>
      <c r="P679" s="1001"/>
      <c r="Q679" s="998"/>
      <c r="R679" s="998"/>
      <c r="S679" s="998"/>
      <c r="T679" s="998"/>
      <c r="U679" s="998"/>
      <c r="V679" s="998"/>
      <c r="W679" s="998"/>
      <c r="X679" s="998"/>
      <c r="Y679" s="998"/>
      <c r="Z679" s="998"/>
      <c r="AA679" s="998"/>
      <c r="AB679" s="998"/>
    </row>
    <row r="680">
      <c r="A680" s="1052" t="s">
        <v>77</v>
      </c>
      <c r="B680" s="1001">
        <f t="shared" ref="B680:G680" si="482">SUM(B498,B503,B508,B513,B518 ,B524,B529,B534,B539, B544,B550, B555, B560, B565, B570, B576,B581,B586, B591, B596, B602, B607,B612, B617, B622, B628,B633,B638,B643,B648,B654,B659, B664, B669, B674)</f>
        <v>2</v>
      </c>
      <c r="C680" s="1001">
        <f t="shared" si="482"/>
        <v>5</v>
      </c>
      <c r="D680" s="1001">
        <f t="shared" si="482"/>
        <v>6</v>
      </c>
      <c r="E680" s="1001">
        <f t="shared" si="482"/>
        <v>3</v>
      </c>
      <c r="F680" s="1001">
        <f t="shared" si="482"/>
        <v>2</v>
      </c>
      <c r="G680" s="1001">
        <f t="shared" si="482"/>
        <v>1</v>
      </c>
      <c r="H680" s="1053">
        <f t="shared" si="483"/>
        <v>19</v>
      </c>
      <c r="I680" s="1054"/>
      <c r="J680" s="996"/>
      <c r="K680" s="1001" t="s">
        <v>77</v>
      </c>
      <c r="L680" s="1001">
        <f t="shared" ref="L680:O680" si="484">SUM(L498,L503,L508,L513,L518 ,L524,L529,L534,L539, L544,L550, L555, L560, L565, L570, L576,L581,L586, L591, L596, L602, L607,L612, L617, L622, L628,L633,L638,L643,L648,L654,L659, L664, L669, L674)</f>
        <v>443</v>
      </c>
      <c r="M680" s="1001">
        <f t="shared" si="484"/>
        <v>205</v>
      </c>
      <c r="N680" s="1001">
        <f t="shared" si="484"/>
        <v>235</v>
      </c>
      <c r="O680" s="1001">
        <f t="shared" si="484"/>
        <v>440</v>
      </c>
      <c r="P680" s="1001"/>
      <c r="Q680" s="998"/>
      <c r="R680" s="998"/>
      <c r="S680" s="998"/>
      <c r="T680" s="998"/>
      <c r="U680" s="998"/>
      <c r="V680" s="998"/>
      <c r="W680" s="998"/>
      <c r="X680" s="998"/>
      <c r="Y680" s="998"/>
      <c r="Z680" s="998"/>
      <c r="AA680" s="998"/>
      <c r="AB680" s="998"/>
    </row>
    <row r="681">
      <c r="A681" s="1052" t="s">
        <v>78</v>
      </c>
      <c r="B681" s="1001">
        <f t="shared" ref="B681:G681" si="485">SUM(B499,B504,B509,B514,B519 ,B525,B530,B535,B540, B545,B551, B556, B561, B566, B571, B577,B582,B587, B592, B597, B603, B608,B613, B618, B623, B629,B634,B639,B644,B649,B655,B660, B665, B670, B675)</f>
        <v>47</v>
      </c>
      <c r="C681" s="1001">
        <f t="shared" si="485"/>
        <v>49</v>
      </c>
      <c r="D681" s="1001">
        <f t="shared" si="485"/>
        <v>54</v>
      </c>
      <c r="E681" s="1001">
        <f t="shared" si="485"/>
        <v>34</v>
      </c>
      <c r="F681" s="1001">
        <f t="shared" si="485"/>
        <v>25</v>
      </c>
      <c r="G681" s="1001">
        <f t="shared" si="485"/>
        <v>10</v>
      </c>
      <c r="H681" s="1053">
        <f t="shared" si="483"/>
        <v>219</v>
      </c>
      <c r="I681" s="1054"/>
      <c r="J681" s="996"/>
      <c r="K681" s="1001" t="s">
        <v>78</v>
      </c>
      <c r="L681" s="1001">
        <f t="shared" ref="L681:O681" si="486">SUM(L499,L504,L509,L514,L519 ,L525,L530,L535,L540, L545,L551, L556, L561, L566, L571, L577,L582,L587, L592, L597, L603, L608,L613, L618, L623, L629,L634,L639,L644,L649,L655,L660, L665, L670, L675)</f>
        <v>0</v>
      </c>
      <c r="M681" s="1001">
        <f t="shared" si="486"/>
        <v>0</v>
      </c>
      <c r="N681" s="1001">
        <f t="shared" si="486"/>
        <v>0</v>
      </c>
      <c r="O681" s="1001">
        <f t="shared" si="486"/>
        <v>0</v>
      </c>
      <c r="P681" s="1001"/>
      <c r="Q681" s="998"/>
      <c r="R681" s="998"/>
      <c r="S681" s="998"/>
      <c r="T681" s="998"/>
      <c r="U681" s="998"/>
      <c r="V681" s="998"/>
      <c r="W681" s="998"/>
      <c r="X681" s="998"/>
      <c r="Y681" s="998"/>
      <c r="Z681" s="998"/>
      <c r="AA681" s="998"/>
      <c r="AB681" s="998"/>
    </row>
    <row r="682">
      <c r="A682" s="1182" t="s">
        <v>446</v>
      </c>
      <c r="B682" s="1001">
        <f t="shared" ref="B682:G682" si="487">SUM(B500,B505,B510,B515,B520 ,B526,B531,B536,B541, B546,B552, B557, B562, B567, B572, B578,B583,B588, B593, B598, B604, B609,B614, B619, B624, B630,B635,B640,B645,B650,B656,B661, B666, B671, B676)</f>
        <v>23</v>
      </c>
      <c r="C682" s="1001">
        <f t="shared" si="487"/>
        <v>23</v>
      </c>
      <c r="D682" s="1001">
        <f t="shared" si="487"/>
        <v>16</v>
      </c>
      <c r="E682" s="1001">
        <f t="shared" si="487"/>
        <v>7</v>
      </c>
      <c r="F682" s="1001">
        <f t="shared" si="487"/>
        <v>12</v>
      </c>
      <c r="G682" s="1001">
        <f t="shared" si="487"/>
        <v>2</v>
      </c>
      <c r="H682" s="1053">
        <f t="shared" si="483"/>
        <v>83</v>
      </c>
      <c r="I682" s="1054"/>
      <c r="J682" s="996"/>
      <c r="K682" s="1056" t="s">
        <v>446</v>
      </c>
      <c r="L682" s="1001">
        <f t="shared" ref="L682:O682" si="488">SUM(L500,L505,L510,L515,L520 ,L526,L531,L536,L541, L546,L552, L557, L562, L567, L572, L578,L583,L588, L593, L598, L604, L609,L614, L619, L624, L630,L635,L640,L645,L650,L656,L661, L666, L671, L676)</f>
        <v>128</v>
      </c>
      <c r="M682" s="1001">
        <f t="shared" si="488"/>
        <v>45</v>
      </c>
      <c r="N682" s="1001">
        <f t="shared" si="488"/>
        <v>193</v>
      </c>
      <c r="O682" s="1001">
        <f t="shared" si="488"/>
        <v>238</v>
      </c>
      <c r="P682" s="1001"/>
      <c r="Q682" s="998"/>
      <c r="R682" s="998"/>
      <c r="S682" s="998"/>
      <c r="T682" s="998"/>
      <c r="U682" s="998"/>
      <c r="V682" s="998"/>
      <c r="W682" s="998"/>
      <c r="X682" s="998"/>
      <c r="Y682" s="998"/>
      <c r="Z682" s="998"/>
      <c r="AA682" s="998"/>
      <c r="AB682" s="998"/>
    </row>
    <row r="683">
      <c r="A683" s="1182" t="s">
        <v>80</v>
      </c>
      <c r="B683" s="1001">
        <f t="shared" ref="B683:G683" si="489">SUM(B501,B506,B511,B516,B521 ,B527,B532,B537,B542, B547,B553, B558, B563, B568, B573, B579,B584,B589, B594, B599, B605, B610,B615, B620, B625, B631,B636,B641,B646,B651,B657,B662, B667, B672, B677)</f>
        <v>0</v>
      </c>
      <c r="C683" s="1001">
        <f t="shared" si="489"/>
        <v>0</v>
      </c>
      <c r="D683" s="1001">
        <f t="shared" si="489"/>
        <v>7</v>
      </c>
      <c r="E683" s="1001">
        <f t="shared" si="489"/>
        <v>11</v>
      </c>
      <c r="F683" s="1001">
        <f t="shared" si="489"/>
        <v>0</v>
      </c>
      <c r="G683" s="1001">
        <f t="shared" si="489"/>
        <v>0</v>
      </c>
      <c r="H683" s="1053">
        <f t="shared" si="483"/>
        <v>18</v>
      </c>
      <c r="I683" s="1054"/>
      <c r="J683" s="996"/>
      <c r="K683" s="1182" t="s">
        <v>80</v>
      </c>
      <c r="L683" s="1001">
        <f t="shared" ref="L683:O683" si="490">SUM(L501,L506,L511,L516,L521 ,L527,L532,L537,L542, L547,L553, L558, L563, L568, L573, L579,L584,L589, L594, L599, L605, L610,L615, L620, L625, L631,L636,L641,L646,L651,L657,L662, L667, L672, L677)</f>
        <v>513</v>
      </c>
      <c r="M683" s="1001">
        <f t="shared" si="490"/>
        <v>495</v>
      </c>
      <c r="N683" s="1001">
        <f t="shared" si="490"/>
        <v>0</v>
      </c>
      <c r="O683" s="1001">
        <f t="shared" si="490"/>
        <v>495</v>
      </c>
      <c r="P683" s="1001"/>
      <c r="Q683" s="998"/>
      <c r="R683" s="998"/>
      <c r="S683" s="998"/>
      <c r="T683" s="998"/>
      <c r="U683" s="998"/>
      <c r="V683" s="998"/>
      <c r="W683" s="998"/>
      <c r="X683" s="998"/>
      <c r="Y683" s="998"/>
      <c r="Z683" s="998"/>
      <c r="AA683" s="998"/>
      <c r="AB683" s="998"/>
    </row>
    <row r="684">
      <c r="A684" s="1040" t="s">
        <v>9</v>
      </c>
      <c r="B684" s="1003">
        <f t="shared" ref="B684:G684" si="491">sum(B679:B682)</f>
        <v>251</v>
      </c>
      <c r="C684" s="1003">
        <f t="shared" si="491"/>
        <v>259</v>
      </c>
      <c r="D684" s="1003">
        <f t="shared" si="491"/>
        <v>216</v>
      </c>
      <c r="E684" s="1003">
        <f t="shared" si="491"/>
        <v>195</v>
      </c>
      <c r="F684" s="1003">
        <f t="shared" si="491"/>
        <v>172</v>
      </c>
      <c r="G684" s="1003">
        <f t="shared" si="491"/>
        <v>39</v>
      </c>
      <c r="H684" s="1003">
        <f>SUM(B684:G684)</f>
        <v>1132</v>
      </c>
      <c r="I684" s="1033"/>
      <c r="J684" s="996"/>
      <c r="K684" s="1003" t="s">
        <v>9</v>
      </c>
      <c r="L684" s="1003">
        <f t="shared" ref="L684:O684" si="492">sum(L679:L682)</f>
        <v>2547</v>
      </c>
      <c r="M684" s="1003">
        <f t="shared" si="492"/>
        <v>1415</v>
      </c>
      <c r="N684" s="1003">
        <f t="shared" si="492"/>
        <v>1278</v>
      </c>
      <c r="O684" s="1003">
        <f t="shared" si="492"/>
        <v>2693</v>
      </c>
      <c r="P684" s="1003"/>
      <c r="Q684" s="998"/>
      <c r="R684" s="998"/>
      <c r="S684" s="998"/>
      <c r="T684" s="998"/>
      <c r="U684" s="998"/>
      <c r="V684" s="998"/>
      <c r="W684" s="998"/>
      <c r="X684" s="998"/>
      <c r="Y684" s="998"/>
      <c r="Z684" s="998"/>
      <c r="AA684" s="998"/>
      <c r="AB684" s="998"/>
    </row>
    <row r="685">
      <c r="A685" s="1057"/>
      <c r="B685" s="1057"/>
      <c r="C685" s="1057"/>
      <c r="D685" s="1057"/>
      <c r="E685" s="1057"/>
      <c r="F685" s="1057"/>
      <c r="G685" s="1057"/>
      <c r="H685" s="1057"/>
      <c r="I685" s="998"/>
      <c r="J685" s="1058"/>
      <c r="K685" s="1026"/>
      <c r="L685" s="998"/>
      <c r="M685" s="998"/>
      <c r="N685" s="1026"/>
      <c r="O685" s="998"/>
      <c r="P685" s="998"/>
      <c r="Q685" s="998"/>
      <c r="R685" s="998"/>
      <c r="S685" s="998"/>
      <c r="T685" s="998"/>
      <c r="U685" s="998"/>
      <c r="V685" s="998"/>
      <c r="W685" s="998"/>
      <c r="X685" s="998"/>
      <c r="Y685" s="998"/>
      <c r="Z685" s="998"/>
      <c r="AA685" s="998"/>
      <c r="AB685" s="998"/>
    </row>
    <row r="686">
      <c r="A686" s="1040" t="s">
        <v>123</v>
      </c>
      <c r="B686" s="1003" t="s">
        <v>2</v>
      </c>
      <c r="C686" s="1183" t="s">
        <v>3</v>
      </c>
      <c r="D686" s="1183" t="s">
        <v>4</v>
      </c>
      <c r="E686" s="1183" t="s">
        <v>5</v>
      </c>
      <c r="F686" s="1183" t="s">
        <v>6</v>
      </c>
      <c r="G686" s="1183" t="s">
        <v>7</v>
      </c>
      <c r="H686" s="1003" t="s">
        <v>9</v>
      </c>
      <c r="I686" s="998"/>
      <c r="J686" s="1058"/>
      <c r="K686" s="1026"/>
      <c r="L686" s="998"/>
      <c r="M686" s="998"/>
      <c r="N686" s="1026"/>
      <c r="O686" s="998"/>
      <c r="P686" s="998"/>
      <c r="Q686" s="998"/>
      <c r="R686" s="998"/>
      <c r="S686" s="998"/>
      <c r="T686" s="998"/>
      <c r="U686" s="998"/>
      <c r="V686" s="998"/>
      <c r="W686" s="998"/>
      <c r="X686" s="998"/>
      <c r="Y686" s="998"/>
      <c r="Z686" s="998"/>
      <c r="AA686" s="998"/>
      <c r="AB686" s="998"/>
    </row>
    <row r="687">
      <c r="A687" s="1052" t="s">
        <v>124</v>
      </c>
      <c r="B687" s="1001">
        <f t="shared" ref="B687:G687" si="493">sum(B680:B681)</f>
        <v>49</v>
      </c>
      <c r="C687" s="1001">
        <f t="shared" si="493"/>
        <v>54</v>
      </c>
      <c r="D687" s="1001">
        <f t="shared" si="493"/>
        <v>60</v>
      </c>
      <c r="E687" s="1001">
        <f t="shared" si="493"/>
        <v>37</v>
      </c>
      <c r="F687" s="1001">
        <f t="shared" si="493"/>
        <v>27</v>
      </c>
      <c r="G687" s="1001">
        <f t="shared" si="493"/>
        <v>11</v>
      </c>
      <c r="H687" s="1053">
        <f>sum(B687:G687)</f>
        <v>238</v>
      </c>
      <c r="I687" s="998"/>
      <c r="J687" s="1058"/>
      <c r="K687" s="1026"/>
      <c r="L687" s="998"/>
      <c r="M687" s="998"/>
      <c r="N687" s="998"/>
      <c r="O687" s="998"/>
      <c r="P687" s="998"/>
      <c r="Q687" s="998"/>
      <c r="R687" s="998"/>
      <c r="S687" s="998"/>
      <c r="T687" s="998"/>
      <c r="U687" s="998"/>
      <c r="V687" s="998"/>
      <c r="W687" s="998"/>
      <c r="X687" s="998"/>
      <c r="Y687" s="998"/>
      <c r="Z687" s="998"/>
      <c r="AA687" s="998"/>
      <c r="AB687" s="998"/>
    </row>
    <row r="688">
      <c r="A688" s="1059" t="s">
        <v>126</v>
      </c>
      <c r="B688" s="1060">
        <f t="shared" ref="B688:H688" si="494">(B687*22.5)</f>
        <v>1102.5</v>
      </c>
      <c r="C688" s="1060">
        <f t="shared" si="494"/>
        <v>1215</v>
      </c>
      <c r="D688" s="1060">
        <f t="shared" si="494"/>
        <v>1350</v>
      </c>
      <c r="E688" s="1060">
        <f t="shared" si="494"/>
        <v>832.5</v>
      </c>
      <c r="F688" s="1060">
        <f t="shared" si="494"/>
        <v>607.5</v>
      </c>
      <c r="G688" s="1060">
        <f t="shared" si="494"/>
        <v>247.5</v>
      </c>
      <c r="H688" s="1060">
        <f t="shared" si="494"/>
        <v>5355</v>
      </c>
      <c r="I688" s="1061"/>
      <c r="J688" s="1062"/>
      <c r="K688" s="1184"/>
      <c r="L688" s="997"/>
      <c r="M688" s="997"/>
      <c r="N688" s="997"/>
      <c r="O688" s="997"/>
      <c r="P688" s="997"/>
      <c r="Q688" s="997"/>
      <c r="R688" s="997"/>
      <c r="S688" s="997"/>
      <c r="T688" s="997"/>
      <c r="U688" s="997"/>
      <c r="V688" s="997"/>
      <c r="W688" s="997"/>
      <c r="X688" s="997"/>
      <c r="Y688" s="997"/>
      <c r="Z688" s="997"/>
      <c r="AA688" s="997"/>
      <c r="AB688" s="997"/>
    </row>
    <row r="689">
      <c r="A689" s="1248" t="s">
        <v>127</v>
      </c>
      <c r="B689" s="1001">
        <f t="shared" ref="B689:H689" si="495">B683</f>
        <v>0</v>
      </c>
      <c r="C689" s="1001">
        <f t="shared" si="495"/>
        <v>0</v>
      </c>
      <c r="D689" s="1001">
        <f t="shared" si="495"/>
        <v>7</v>
      </c>
      <c r="E689" s="1001">
        <f t="shared" si="495"/>
        <v>11</v>
      </c>
      <c r="F689" s="1001">
        <f t="shared" si="495"/>
        <v>0</v>
      </c>
      <c r="G689" s="1001">
        <f t="shared" si="495"/>
        <v>0</v>
      </c>
      <c r="H689" s="1001">
        <f t="shared" si="495"/>
        <v>18</v>
      </c>
      <c r="I689" s="1061"/>
      <c r="J689" s="1062"/>
      <c r="K689" s="1184"/>
      <c r="L689" s="997"/>
      <c r="M689" s="997"/>
      <c r="N689" s="997"/>
      <c r="O689" s="997"/>
      <c r="P689" s="997"/>
      <c r="Q689" s="997"/>
      <c r="R689" s="997"/>
      <c r="S689" s="997"/>
      <c r="T689" s="997"/>
      <c r="U689" s="997"/>
      <c r="V689" s="997"/>
      <c r="W689" s="997"/>
      <c r="X689" s="997"/>
      <c r="Y689" s="997"/>
      <c r="Z689" s="997"/>
      <c r="AA689" s="997"/>
      <c r="AB689" s="997"/>
    </row>
    <row r="690">
      <c r="A690" s="1248" t="s">
        <v>126</v>
      </c>
      <c r="B690" s="1249">
        <f t="shared" ref="B690:H690" si="496">(B689*5)</f>
        <v>0</v>
      </c>
      <c r="C690" s="1249">
        <f t="shared" si="496"/>
        <v>0</v>
      </c>
      <c r="D690" s="1249">
        <f t="shared" si="496"/>
        <v>35</v>
      </c>
      <c r="E690" s="1249">
        <f t="shared" si="496"/>
        <v>55</v>
      </c>
      <c r="F690" s="1249">
        <f t="shared" si="496"/>
        <v>0</v>
      </c>
      <c r="G690" s="1249">
        <f t="shared" si="496"/>
        <v>0</v>
      </c>
      <c r="H690" s="1249">
        <f t="shared" si="496"/>
        <v>90</v>
      </c>
      <c r="I690" s="1061"/>
      <c r="J690" s="1062"/>
      <c r="K690" s="1184"/>
      <c r="L690" s="997"/>
      <c r="M690" s="997"/>
      <c r="N690" s="997"/>
      <c r="O690" s="997"/>
      <c r="P690" s="997"/>
      <c r="Q690" s="997"/>
      <c r="R690" s="997"/>
      <c r="S690" s="997"/>
      <c r="T690" s="997"/>
      <c r="U690" s="997"/>
      <c r="V690" s="997"/>
      <c r="W690" s="997"/>
      <c r="X690" s="997"/>
      <c r="Y690" s="997"/>
      <c r="Z690" s="997"/>
      <c r="AA690" s="997"/>
      <c r="AB690" s="997"/>
    </row>
    <row r="691">
      <c r="A691" s="1188" t="s">
        <v>9</v>
      </c>
      <c r="B691" s="1250">
        <f t="shared" ref="B691:H691" si="497">SUM(B688,B690)</f>
        <v>1102.5</v>
      </c>
      <c r="C691" s="1250">
        <f t="shared" si="497"/>
        <v>1215</v>
      </c>
      <c r="D691" s="1250">
        <f t="shared" si="497"/>
        <v>1385</v>
      </c>
      <c r="E691" s="1250">
        <f t="shared" si="497"/>
        <v>887.5</v>
      </c>
      <c r="F691" s="1250">
        <f t="shared" si="497"/>
        <v>607.5</v>
      </c>
      <c r="G691" s="1250">
        <f t="shared" si="497"/>
        <v>247.5</v>
      </c>
      <c r="H691" s="1250">
        <f t="shared" si="497"/>
        <v>5445</v>
      </c>
      <c r="I691" s="1061"/>
      <c r="J691" s="1062"/>
      <c r="K691" s="1184"/>
      <c r="L691" s="997"/>
      <c r="M691" s="997"/>
      <c r="N691" s="997"/>
      <c r="O691" s="997"/>
      <c r="P691" s="997"/>
      <c r="Q691" s="997"/>
      <c r="R691" s="997"/>
      <c r="S691" s="997"/>
      <c r="T691" s="997"/>
      <c r="U691" s="997"/>
      <c r="V691" s="997"/>
      <c r="W691" s="997"/>
      <c r="X691" s="997"/>
      <c r="Y691" s="997"/>
      <c r="Z691" s="997"/>
      <c r="AA691" s="997"/>
      <c r="AB691" s="997"/>
    </row>
    <row r="692">
      <c r="A692" s="997"/>
      <c r="B692" s="1061"/>
      <c r="C692" s="1061"/>
      <c r="D692" s="1061"/>
      <c r="E692" s="1061"/>
      <c r="F692" s="1061"/>
      <c r="G692" s="1063"/>
      <c r="H692" s="1064"/>
      <c r="I692" s="1061"/>
      <c r="J692" s="1062"/>
      <c r="K692" s="1184"/>
      <c r="L692" s="997"/>
      <c r="M692" s="997"/>
      <c r="N692" s="997"/>
      <c r="O692" s="997"/>
      <c r="P692" s="997"/>
      <c r="Q692" s="997"/>
      <c r="R692" s="997"/>
      <c r="S692" s="997"/>
      <c r="T692" s="997"/>
      <c r="U692" s="997"/>
      <c r="V692" s="997"/>
      <c r="W692" s="997"/>
      <c r="X692" s="997"/>
      <c r="Y692" s="997"/>
      <c r="Z692" s="997"/>
      <c r="AA692" s="997"/>
      <c r="AB692" s="997"/>
    </row>
    <row r="693">
      <c r="A693" s="1251" t="s">
        <v>493</v>
      </c>
      <c r="B693" s="1061"/>
      <c r="C693" s="1061"/>
      <c r="D693" s="1061"/>
      <c r="E693" s="1061"/>
      <c r="F693" s="1065"/>
      <c r="G693" s="1066" t="s">
        <v>35</v>
      </c>
      <c r="H693" s="1067" t="s">
        <v>36</v>
      </c>
      <c r="I693" s="1061"/>
      <c r="J693" s="1062"/>
      <c r="K693" s="997"/>
      <c r="L693" s="997"/>
      <c r="M693" s="997"/>
      <c r="N693" s="997"/>
      <c r="O693" s="997"/>
      <c r="P693" s="997"/>
      <c r="Q693" s="997"/>
      <c r="R693" s="997"/>
      <c r="S693" s="997"/>
      <c r="T693" s="997"/>
      <c r="U693" s="997"/>
      <c r="V693" s="997"/>
      <c r="W693" s="997"/>
      <c r="X693" s="997"/>
      <c r="Y693" s="997"/>
      <c r="Z693" s="997"/>
      <c r="AA693" s="997"/>
      <c r="AB693" s="997"/>
    </row>
    <row r="694">
      <c r="A694" s="997"/>
      <c r="B694" s="1061"/>
      <c r="C694" s="1061"/>
      <c r="D694" s="1061"/>
      <c r="E694" s="1061"/>
      <c r="F694" s="1065"/>
      <c r="G694" s="1068" t="s">
        <v>450</v>
      </c>
      <c r="H694" s="1069">
        <f>(H155)</f>
        <v>1486</v>
      </c>
      <c r="I694" s="1061"/>
      <c r="J694" s="1062"/>
      <c r="K694" s="997"/>
      <c r="L694" s="997"/>
      <c r="M694" s="997"/>
      <c r="N694" s="997"/>
      <c r="O694" s="997"/>
      <c r="P694" s="997"/>
      <c r="Q694" s="997"/>
      <c r="R694" s="997"/>
      <c r="S694" s="997"/>
      <c r="T694" s="997"/>
      <c r="U694" s="997"/>
      <c r="V694" s="997"/>
      <c r="W694" s="997"/>
      <c r="X694" s="997"/>
      <c r="Y694" s="997"/>
      <c r="Z694" s="997"/>
      <c r="AA694" s="997"/>
      <c r="AB694" s="997"/>
    </row>
    <row r="695">
      <c r="A695" s="997"/>
      <c r="B695" s="1061"/>
      <c r="C695" s="1061"/>
      <c r="D695" s="1061"/>
      <c r="E695" s="1061"/>
      <c r="F695" s="1065"/>
      <c r="G695" s="1068" t="s">
        <v>468</v>
      </c>
      <c r="H695" s="1069">
        <f>(H378)</f>
        <v>1241</v>
      </c>
      <c r="I695" s="1061"/>
      <c r="J695" s="1062"/>
      <c r="K695" s="997"/>
      <c r="L695" s="997"/>
      <c r="M695" s="997"/>
      <c r="N695" s="997"/>
      <c r="O695" s="997"/>
      <c r="P695" s="997"/>
      <c r="Q695" s="997"/>
      <c r="R695" s="997"/>
      <c r="S695" s="997"/>
      <c r="T695" s="997"/>
      <c r="U695" s="997"/>
      <c r="V695" s="997"/>
      <c r="W695" s="997"/>
      <c r="X695" s="997"/>
      <c r="Y695" s="997"/>
      <c r="Z695" s="997"/>
      <c r="AA695" s="997"/>
      <c r="AB695" s="997"/>
    </row>
    <row r="696">
      <c r="A696" s="997"/>
      <c r="B696" s="1061"/>
      <c r="C696" s="1061"/>
      <c r="D696" s="1061"/>
      <c r="E696" s="1061"/>
      <c r="F696" s="1065"/>
      <c r="G696" s="1068" t="s">
        <v>494</v>
      </c>
      <c r="H696" s="1069">
        <f>(H684)</f>
        <v>1132</v>
      </c>
      <c r="I696" s="1061"/>
      <c r="J696" s="1062"/>
      <c r="K696" s="997"/>
      <c r="L696" s="997"/>
      <c r="M696" s="997"/>
      <c r="N696" s="997"/>
      <c r="O696" s="997"/>
      <c r="P696" s="997"/>
      <c r="Q696" s="997"/>
      <c r="R696" s="997"/>
      <c r="S696" s="997"/>
      <c r="T696" s="997"/>
      <c r="U696" s="997"/>
      <c r="V696" s="997"/>
      <c r="W696" s="997"/>
      <c r="X696" s="997"/>
      <c r="Y696" s="997"/>
      <c r="Z696" s="997"/>
      <c r="AA696" s="997"/>
      <c r="AB696" s="997"/>
    </row>
    <row r="697">
      <c r="A697" s="997"/>
      <c r="B697" s="1061"/>
      <c r="C697" s="1061"/>
      <c r="D697" s="1061"/>
      <c r="E697" s="1061"/>
      <c r="F697" s="1065"/>
      <c r="G697" s="1066" t="s">
        <v>9</v>
      </c>
      <c r="H697" s="1070">
        <f>SUM(H694:H696)</f>
        <v>3859</v>
      </c>
      <c r="I697" s="1061"/>
      <c r="J697" s="1062"/>
      <c r="K697" s="997"/>
      <c r="L697" s="997"/>
      <c r="M697" s="997"/>
      <c r="N697" s="997"/>
      <c r="O697" s="997"/>
      <c r="P697" s="997"/>
      <c r="Q697" s="997"/>
      <c r="R697" s="997"/>
      <c r="S697" s="997"/>
      <c r="T697" s="997"/>
      <c r="U697" s="997"/>
      <c r="V697" s="997"/>
      <c r="W697" s="997"/>
      <c r="X697" s="997"/>
      <c r="Y697" s="997"/>
      <c r="Z697" s="997"/>
      <c r="AA697" s="997"/>
      <c r="AB697" s="997"/>
    </row>
    <row r="698">
      <c r="A698" s="997"/>
      <c r="B698" s="1061"/>
      <c r="C698" s="1061"/>
      <c r="D698" s="1061"/>
      <c r="E698" s="1061"/>
      <c r="F698" s="1061"/>
      <c r="G698" s="1063"/>
      <c r="H698" s="1064"/>
      <c r="I698" s="1063"/>
      <c r="J698" s="1062"/>
      <c r="K698" s="997"/>
      <c r="L698" s="997"/>
      <c r="M698" s="997"/>
      <c r="N698" s="997"/>
      <c r="O698" s="997"/>
      <c r="P698" s="997"/>
      <c r="Q698" s="997"/>
      <c r="R698" s="997"/>
      <c r="S698" s="997"/>
      <c r="T698" s="997"/>
      <c r="U698" s="997"/>
      <c r="V698" s="997"/>
      <c r="W698" s="997"/>
      <c r="X698" s="997"/>
      <c r="Y698" s="997"/>
      <c r="Z698" s="997"/>
      <c r="AA698" s="997"/>
      <c r="AB698" s="997"/>
    </row>
    <row r="699">
      <c r="A699" s="997"/>
      <c r="B699" s="1061"/>
      <c r="C699" s="1061"/>
      <c r="D699" s="1061"/>
      <c r="E699" s="1061"/>
      <c r="F699" s="1065"/>
      <c r="G699" s="1071" t="s">
        <v>131</v>
      </c>
      <c r="H699" s="1072">
        <f>(6500-H697)</f>
        <v>2641</v>
      </c>
      <c r="I699" s="1073">
        <f>(H697/6000)</f>
        <v>0.6431666667</v>
      </c>
      <c r="J699" s="1062"/>
      <c r="K699" s="997"/>
      <c r="L699" s="997"/>
      <c r="M699" s="997"/>
      <c r="N699" s="997"/>
      <c r="O699" s="997"/>
      <c r="P699" s="997"/>
      <c r="Q699" s="997"/>
      <c r="R699" s="997"/>
      <c r="S699" s="997"/>
      <c r="T699" s="997"/>
      <c r="U699" s="997"/>
      <c r="V699" s="997"/>
      <c r="W699" s="997"/>
      <c r="X699" s="997"/>
      <c r="Y699" s="997"/>
      <c r="Z699" s="997"/>
      <c r="AA699" s="997"/>
      <c r="AB699" s="997"/>
    </row>
    <row r="700">
      <c r="A700" s="1049"/>
      <c r="B700" s="1049"/>
      <c r="C700" s="1049"/>
      <c r="D700" s="1049"/>
      <c r="E700" s="1049"/>
      <c r="F700" s="1049"/>
      <c r="G700" s="1049"/>
      <c r="H700" s="1049"/>
      <c r="I700" s="1049"/>
      <c r="J700" s="1074"/>
      <c r="K700" s="1049"/>
      <c r="L700" s="1049"/>
      <c r="M700" s="1049"/>
      <c r="N700" s="1049"/>
      <c r="O700" s="1049"/>
      <c r="P700" s="1049"/>
      <c r="Q700" s="1049"/>
      <c r="R700" s="1049"/>
      <c r="S700" s="1049"/>
      <c r="T700" s="1049"/>
      <c r="U700" s="1049"/>
      <c r="V700" s="1049"/>
      <c r="W700" s="1049"/>
      <c r="X700" s="1049"/>
      <c r="Y700" s="1049"/>
      <c r="Z700" s="1049"/>
      <c r="AA700" s="1049"/>
      <c r="AB700" s="1049"/>
    </row>
    <row r="701">
      <c r="A701" s="993" t="s">
        <v>487</v>
      </c>
      <c r="B701" s="994">
        <v>16.0</v>
      </c>
      <c r="C701" s="994">
        <v>17.0</v>
      </c>
      <c r="D701" s="994">
        <v>18.0</v>
      </c>
      <c r="E701" s="994">
        <v>19.0</v>
      </c>
      <c r="F701" s="994">
        <v>20.0</v>
      </c>
      <c r="G701" s="994">
        <v>21.0</v>
      </c>
      <c r="H701" s="995"/>
      <c r="I701" s="995"/>
      <c r="J701" s="996"/>
      <c r="K701" s="993" t="s">
        <v>487</v>
      </c>
      <c r="L701" s="995"/>
      <c r="M701" s="995"/>
      <c r="N701" s="995"/>
      <c r="O701" s="995"/>
      <c r="P701" s="995"/>
      <c r="Q701" s="998"/>
      <c r="R701" s="998"/>
      <c r="S701" s="998"/>
      <c r="T701" s="998"/>
      <c r="U701" s="998"/>
      <c r="V701" s="998"/>
      <c r="W701" s="998"/>
      <c r="X701" s="998"/>
      <c r="Y701" s="998"/>
      <c r="Z701" s="998"/>
      <c r="AA701" s="998"/>
      <c r="AB701" s="998"/>
    </row>
    <row r="702">
      <c r="A702" s="999" t="s">
        <v>331</v>
      </c>
      <c r="B702" s="1000" t="s">
        <v>2</v>
      </c>
      <c r="C702" s="1000" t="s">
        <v>3</v>
      </c>
      <c r="D702" s="1000" t="s">
        <v>4</v>
      </c>
      <c r="E702" s="1000" t="s">
        <v>5</v>
      </c>
      <c r="F702" s="1000" t="s">
        <v>6</v>
      </c>
      <c r="G702" s="1000" t="s">
        <v>7</v>
      </c>
      <c r="H702" s="1000" t="s">
        <v>9</v>
      </c>
      <c r="I702" s="1000" t="s">
        <v>71</v>
      </c>
      <c r="J702" s="996"/>
      <c r="K702" s="999" t="s">
        <v>331</v>
      </c>
      <c r="L702" s="1000" t="s">
        <v>72</v>
      </c>
      <c r="M702" s="1000" t="s">
        <v>13</v>
      </c>
      <c r="N702" s="1001" t="s">
        <v>73</v>
      </c>
      <c r="O702" s="1000" t="s">
        <v>13</v>
      </c>
      <c r="P702" s="1001" t="s">
        <v>74</v>
      </c>
      <c r="Q702" s="998"/>
      <c r="R702" s="998"/>
      <c r="S702" s="998"/>
      <c r="T702" s="998"/>
      <c r="U702" s="998"/>
      <c r="V702" s="998"/>
      <c r="W702" s="998"/>
      <c r="X702" s="998"/>
      <c r="Y702" s="998"/>
      <c r="Z702" s="998"/>
      <c r="AA702" s="998"/>
      <c r="AB702" s="998"/>
    </row>
    <row r="703">
      <c r="A703" s="1002" t="s">
        <v>75</v>
      </c>
      <c r="B703" s="1003">
        <f t="shared" ref="B703:G703" si="498"> SUM(B704:B727)</f>
        <v>13</v>
      </c>
      <c r="C703" s="1003">
        <f t="shared" si="498"/>
        <v>17</v>
      </c>
      <c r="D703" s="1003">
        <f t="shared" si="498"/>
        <v>11</v>
      </c>
      <c r="E703" s="1003">
        <f t="shared" si="498"/>
        <v>18</v>
      </c>
      <c r="F703" s="1003">
        <f t="shared" si="498"/>
        <v>26</v>
      </c>
      <c r="G703" s="1003">
        <f t="shared" si="498"/>
        <v>3</v>
      </c>
      <c r="H703" s="1003">
        <f> SUM(H704:H726)</f>
        <v>88</v>
      </c>
      <c r="I703" s="1003"/>
      <c r="J703" s="1058"/>
      <c r="K703" s="1040" t="s">
        <v>116</v>
      </c>
      <c r="L703" s="1033"/>
      <c r="M703" s="1033"/>
      <c r="N703" s="1172"/>
      <c r="O703" s="1172"/>
      <c r="P703" s="1033"/>
      <c r="Q703" s="998"/>
      <c r="R703" s="998"/>
      <c r="S703" s="998"/>
      <c r="T703" s="998"/>
      <c r="U703" s="998"/>
      <c r="V703" s="998"/>
      <c r="W703" s="998"/>
      <c r="X703" s="998"/>
      <c r="Y703" s="998"/>
      <c r="Z703" s="998"/>
      <c r="AA703" s="998"/>
      <c r="AB703" s="998"/>
    </row>
    <row r="704" ht="19.5" customHeight="1">
      <c r="A704" s="1185" t="s">
        <v>449</v>
      </c>
      <c r="B704" s="1005">
        <v>8.0</v>
      </c>
      <c r="C704" s="1005">
        <v>4.0</v>
      </c>
      <c r="D704" s="1005">
        <v>3.0</v>
      </c>
      <c r="E704" s="1005">
        <v>6.0</v>
      </c>
      <c r="F704" s="1005">
        <v>7.0</v>
      </c>
      <c r="G704" s="1005">
        <v>0.0</v>
      </c>
      <c r="H704" s="1006">
        <f t="shared" ref="H704:H706" si="499">SUM(B704:G704)</f>
        <v>28</v>
      </c>
      <c r="I704" s="1007">
        <f>sum(H704:H707)</f>
        <v>43</v>
      </c>
      <c r="J704" s="1168"/>
      <c r="K704" s="1185" t="s">
        <v>449</v>
      </c>
      <c r="L704" s="1010">
        <v>54.0</v>
      </c>
      <c r="M704" s="1186">
        <f>(L704-H704)</f>
        <v>26</v>
      </c>
      <c r="N704" s="1175">
        <v>25.0</v>
      </c>
      <c r="O704" s="1176">
        <f t="shared" ref="O704:O705" si="500">sum(M704,N704)</f>
        <v>51</v>
      </c>
      <c r="P704" s="1010" t="s">
        <v>382</v>
      </c>
      <c r="Q704" s="1024"/>
      <c r="R704" s="998"/>
      <c r="S704" s="998"/>
      <c r="T704" s="998"/>
      <c r="U704" s="998"/>
      <c r="V704" s="998"/>
      <c r="W704" s="998"/>
      <c r="X704" s="998"/>
      <c r="Y704" s="998"/>
      <c r="Z704" s="998"/>
      <c r="AA704" s="998"/>
      <c r="AB704" s="998"/>
    </row>
    <row r="705">
      <c r="A705" s="1012" t="s">
        <v>77</v>
      </c>
      <c r="B705" s="1013">
        <v>0.0</v>
      </c>
      <c r="C705" s="1014">
        <v>0.0</v>
      </c>
      <c r="D705" s="1014">
        <v>0.0</v>
      </c>
      <c r="E705" s="1014">
        <v>0.0</v>
      </c>
      <c r="F705" s="1014">
        <v>0.0</v>
      </c>
      <c r="G705" s="1015">
        <v>0.0</v>
      </c>
      <c r="H705" s="1016">
        <f t="shared" si="499"/>
        <v>0</v>
      </c>
      <c r="I705" s="1017">
        <f>(I704/61)</f>
        <v>0.7049180328</v>
      </c>
      <c r="J705" s="1168"/>
      <c r="K705" s="1012" t="s">
        <v>77</v>
      </c>
      <c r="L705" s="1013">
        <v>10.0</v>
      </c>
      <c r="M705" s="1177">
        <f>(L705-H705-H706)</f>
        <v>0</v>
      </c>
      <c r="N705" s="1178">
        <v>20.0</v>
      </c>
      <c r="O705" s="1179">
        <f t="shared" si="500"/>
        <v>20</v>
      </c>
      <c r="P705" s="1014"/>
      <c r="Q705" s="998"/>
      <c r="R705" s="998"/>
      <c r="S705" s="998"/>
      <c r="T705" s="998"/>
      <c r="U705" s="998"/>
      <c r="V705" s="998"/>
      <c r="W705" s="998"/>
      <c r="X705" s="998"/>
      <c r="Y705" s="998"/>
      <c r="Z705" s="998"/>
      <c r="AA705" s="998"/>
      <c r="AB705" s="998"/>
    </row>
    <row r="706">
      <c r="A706" s="1012" t="s">
        <v>78</v>
      </c>
      <c r="B706" s="1013">
        <v>0.0</v>
      </c>
      <c r="C706" s="1014">
        <v>7.0</v>
      </c>
      <c r="D706" s="1014">
        <v>3.0</v>
      </c>
      <c r="E706" s="1014">
        <v>0.0</v>
      </c>
      <c r="F706" s="1014">
        <v>0.0</v>
      </c>
      <c r="G706" s="1015">
        <v>0.0</v>
      </c>
      <c r="H706" s="1016">
        <f t="shared" si="499"/>
        <v>10</v>
      </c>
      <c r="I706" s="1019"/>
      <c r="J706" s="1168"/>
      <c r="K706" s="1012" t="s">
        <v>78</v>
      </c>
      <c r="L706" s="1018" t="s">
        <v>79</v>
      </c>
      <c r="M706" s="1180" t="s">
        <v>79</v>
      </c>
      <c r="N706" s="1181" t="s">
        <v>79</v>
      </c>
      <c r="O706" s="1179" t="s">
        <v>79</v>
      </c>
      <c r="P706" s="1019"/>
      <c r="Q706" s="998"/>
      <c r="R706" s="998"/>
      <c r="S706" s="998"/>
      <c r="T706" s="998"/>
      <c r="U706" s="998"/>
      <c r="V706" s="998"/>
      <c r="W706" s="998"/>
      <c r="X706" s="998"/>
      <c r="Y706" s="998"/>
      <c r="Z706" s="998"/>
      <c r="AA706" s="998"/>
      <c r="AB706" s="998"/>
    </row>
    <row r="707">
      <c r="A707" s="1021" t="s">
        <v>446</v>
      </c>
      <c r="B707" s="1013">
        <v>0.0</v>
      </c>
      <c r="C707" s="1014">
        <v>1.0</v>
      </c>
      <c r="D707" s="1014">
        <v>2.0</v>
      </c>
      <c r="E707" s="1014">
        <v>2.0</v>
      </c>
      <c r="F707" s="1014">
        <v>0.0</v>
      </c>
      <c r="G707" s="1015">
        <v>0.0</v>
      </c>
      <c r="H707" s="1016">
        <f>sum(B707:G707)</f>
        <v>5</v>
      </c>
      <c r="I707" s="1019"/>
      <c r="J707" s="1168"/>
      <c r="K707" s="1021" t="s">
        <v>446</v>
      </c>
      <c r="L707" s="1013">
        <v>5.0</v>
      </c>
      <c r="M707" s="1180">
        <f>(L707-H707)</f>
        <v>0</v>
      </c>
      <c r="N707" s="1181">
        <v>10.0</v>
      </c>
      <c r="O707" s="1179">
        <f>sum(M707,N707)</f>
        <v>10</v>
      </c>
      <c r="P707" s="1014" t="s">
        <v>206</v>
      </c>
      <c r="Q707" s="998"/>
      <c r="R707" s="998"/>
      <c r="S707" s="998"/>
      <c r="T707" s="998"/>
      <c r="U707" s="998"/>
      <c r="V707" s="998"/>
      <c r="W707" s="998"/>
      <c r="X707" s="998"/>
      <c r="Y707" s="998"/>
      <c r="Z707" s="998"/>
      <c r="AA707" s="998"/>
      <c r="AB707" s="998"/>
    </row>
    <row r="708">
      <c r="A708" s="1021" t="s">
        <v>80</v>
      </c>
      <c r="B708" s="1013">
        <v>0.0</v>
      </c>
      <c r="C708" s="1014">
        <v>0.0</v>
      </c>
      <c r="D708" s="1014">
        <v>0.0</v>
      </c>
      <c r="E708" s="1014">
        <v>0.0</v>
      </c>
      <c r="F708" s="1014">
        <v>0.0</v>
      </c>
      <c r="G708" s="1015">
        <v>0.0</v>
      </c>
      <c r="H708" s="1015">
        <v>0.0</v>
      </c>
      <c r="I708" s="1019"/>
      <c r="J708" s="1168"/>
      <c r="K708" s="1021" t="s">
        <v>80</v>
      </c>
      <c r="L708" s="1013"/>
      <c r="M708" s="1180"/>
      <c r="N708" s="1181"/>
      <c r="O708" s="1179"/>
      <c r="P708" s="1014"/>
      <c r="Q708" s="998"/>
      <c r="R708" s="998"/>
      <c r="S708" s="998"/>
      <c r="T708" s="998"/>
      <c r="U708" s="998"/>
      <c r="V708" s="998"/>
      <c r="W708" s="998"/>
      <c r="X708" s="998"/>
      <c r="Y708" s="998"/>
      <c r="Z708" s="998"/>
      <c r="AA708" s="998"/>
      <c r="AB708" s="998"/>
    </row>
    <row r="709">
      <c r="A709" s="1027" t="s">
        <v>469</v>
      </c>
      <c r="B709" s="1010">
        <v>5.0</v>
      </c>
      <c r="C709" s="1010">
        <v>5.0</v>
      </c>
      <c r="D709" s="1010">
        <v>3.0</v>
      </c>
      <c r="E709" s="1010">
        <v>6.0</v>
      </c>
      <c r="F709" s="1010">
        <v>6.0</v>
      </c>
      <c r="G709" s="1005">
        <v>0.0</v>
      </c>
      <c r="H709" s="1006">
        <f t="shared" ref="H709:H711" si="501">SUM(B709:G709)</f>
        <v>25</v>
      </c>
      <c r="I709" s="1007">
        <f>sum(H709:H712)</f>
        <v>26</v>
      </c>
      <c r="J709" s="1168"/>
      <c r="K709" s="1027" t="s">
        <v>469</v>
      </c>
      <c r="L709" s="1010">
        <v>28.0</v>
      </c>
      <c r="M709" s="1174">
        <f>(L709-H709)</f>
        <v>3</v>
      </c>
      <c r="N709" s="1175">
        <v>35.0</v>
      </c>
      <c r="O709" s="1176">
        <f t="shared" ref="O709:O710" si="502">sum(M709,N709)</f>
        <v>38</v>
      </c>
      <c r="P709" s="1010" t="s">
        <v>382</v>
      </c>
      <c r="Q709" s="1024"/>
      <c r="R709" s="998"/>
      <c r="S709" s="998"/>
      <c r="T709" s="998"/>
      <c r="U709" s="998"/>
      <c r="V709" s="998"/>
      <c r="W709" s="998"/>
      <c r="X709" s="998"/>
      <c r="Y709" s="998"/>
      <c r="Z709" s="998"/>
      <c r="AA709" s="998"/>
      <c r="AB709" s="998"/>
    </row>
    <row r="710">
      <c r="A710" s="1012" t="s">
        <v>77</v>
      </c>
      <c r="B710" s="1013">
        <v>0.0</v>
      </c>
      <c r="C710" s="1014">
        <v>0.0</v>
      </c>
      <c r="D710" s="1014">
        <v>0.0</v>
      </c>
      <c r="E710" s="1014">
        <v>0.0</v>
      </c>
      <c r="F710" s="1014">
        <v>0.0</v>
      </c>
      <c r="G710" s="1014">
        <v>0.0</v>
      </c>
      <c r="H710" s="1016">
        <f t="shared" si="501"/>
        <v>0</v>
      </c>
      <c r="I710" s="1017">
        <f>(I709/60)</f>
        <v>0.4333333333</v>
      </c>
      <c r="J710" s="1168"/>
      <c r="K710" s="1012" t="s">
        <v>77</v>
      </c>
      <c r="L710" s="1013">
        <v>5.0</v>
      </c>
      <c r="M710" s="1177">
        <f>(L710-H710-H711)</f>
        <v>4</v>
      </c>
      <c r="N710" s="1178">
        <v>0.0</v>
      </c>
      <c r="O710" s="1179">
        <f t="shared" si="502"/>
        <v>4</v>
      </c>
      <c r="P710" s="1051"/>
      <c r="Q710" s="998"/>
      <c r="R710" s="998"/>
      <c r="S710" s="998"/>
      <c r="T710" s="998"/>
      <c r="U710" s="998"/>
      <c r="V710" s="998"/>
      <c r="W710" s="998"/>
      <c r="X710" s="998"/>
      <c r="Y710" s="998"/>
      <c r="Z710" s="998"/>
      <c r="AA710" s="998"/>
      <c r="AB710" s="998"/>
    </row>
    <row r="711">
      <c r="A711" s="1012" t="s">
        <v>78</v>
      </c>
      <c r="B711" s="1013">
        <v>0.0</v>
      </c>
      <c r="C711" s="1014">
        <v>0.0</v>
      </c>
      <c r="D711" s="1014">
        <v>0.0</v>
      </c>
      <c r="E711" s="1014">
        <v>0.0</v>
      </c>
      <c r="F711" s="1014">
        <v>1.0</v>
      </c>
      <c r="G711" s="1014">
        <v>0.0</v>
      </c>
      <c r="H711" s="1016">
        <f t="shared" si="501"/>
        <v>1</v>
      </c>
      <c r="I711" s="1019"/>
      <c r="J711" s="1168"/>
      <c r="K711" s="1012" t="s">
        <v>78</v>
      </c>
      <c r="L711" s="1018" t="s">
        <v>79</v>
      </c>
      <c r="M711" s="1180" t="s">
        <v>79</v>
      </c>
      <c r="N711" s="1178" t="s">
        <v>79</v>
      </c>
      <c r="O711" s="1179" t="s">
        <v>79</v>
      </c>
      <c r="P711" s="1051"/>
      <c r="Q711" s="998"/>
      <c r="R711" s="998"/>
      <c r="S711" s="998"/>
      <c r="T711" s="998"/>
      <c r="U711" s="998"/>
      <c r="V711" s="998"/>
      <c r="W711" s="998"/>
      <c r="X711" s="998"/>
      <c r="Y711" s="998"/>
      <c r="Z711" s="998"/>
      <c r="AA711" s="998"/>
      <c r="AB711" s="998"/>
    </row>
    <row r="712">
      <c r="A712" s="1021" t="s">
        <v>446</v>
      </c>
      <c r="B712" s="1013">
        <v>0.0</v>
      </c>
      <c r="C712" s="1014">
        <v>0.0</v>
      </c>
      <c r="D712" s="1014">
        <v>0.0</v>
      </c>
      <c r="E712" s="1014">
        <v>0.0</v>
      </c>
      <c r="F712" s="1014">
        <v>0.0</v>
      </c>
      <c r="G712" s="1014">
        <v>0.0</v>
      </c>
      <c r="H712" s="1016">
        <f>sum(B712:G712)</f>
        <v>0</v>
      </c>
      <c r="I712" s="1019"/>
      <c r="J712" s="1168"/>
      <c r="K712" s="1021" t="s">
        <v>446</v>
      </c>
      <c r="L712" s="1013">
        <v>0.0</v>
      </c>
      <c r="M712" s="1180">
        <f>(L712-H712)</f>
        <v>0</v>
      </c>
      <c r="N712" s="1178">
        <v>5.0</v>
      </c>
      <c r="O712" s="1179">
        <f>sum(M712,N712)</f>
        <v>5</v>
      </c>
      <c r="P712" s="1244" t="s">
        <v>206</v>
      </c>
      <c r="Q712" s="998"/>
      <c r="R712" s="998"/>
      <c r="S712" s="998"/>
      <c r="T712" s="998"/>
      <c r="U712" s="998"/>
      <c r="V712" s="998"/>
      <c r="W712" s="998"/>
      <c r="X712" s="998"/>
      <c r="Y712" s="998"/>
      <c r="Z712" s="998"/>
      <c r="AA712" s="998"/>
      <c r="AB712" s="998"/>
    </row>
    <row r="713">
      <c r="A713" s="1021" t="s">
        <v>80</v>
      </c>
      <c r="B713" s="1013">
        <v>0.0</v>
      </c>
      <c r="C713" s="1014">
        <v>0.0</v>
      </c>
      <c r="D713" s="1014">
        <v>0.0</v>
      </c>
      <c r="E713" s="1014">
        <v>0.0</v>
      </c>
      <c r="F713" s="1014">
        <v>0.0</v>
      </c>
      <c r="G713" s="1014">
        <v>0.0</v>
      </c>
      <c r="H713" s="1015">
        <v>0.0</v>
      </c>
      <c r="I713" s="1019"/>
      <c r="J713" s="1168"/>
      <c r="K713" s="1021" t="s">
        <v>80</v>
      </c>
      <c r="L713" s="1013"/>
      <c r="M713" s="1180"/>
      <c r="N713" s="1178"/>
      <c r="O713" s="1179"/>
      <c r="P713" s="1051"/>
      <c r="Q713" s="998"/>
      <c r="R713" s="998"/>
      <c r="S713" s="998"/>
      <c r="T713" s="998"/>
      <c r="U713" s="998"/>
      <c r="V713" s="998"/>
      <c r="W713" s="998"/>
      <c r="X713" s="998"/>
      <c r="Y713" s="998"/>
      <c r="Z713" s="998"/>
      <c r="AA713" s="998"/>
      <c r="AB713" s="998"/>
    </row>
    <row r="714">
      <c r="A714" s="1027" t="s">
        <v>470</v>
      </c>
      <c r="B714" s="1005">
        <v>0.0</v>
      </c>
      <c r="C714" s="1005">
        <v>0.0</v>
      </c>
      <c r="D714" s="1005">
        <v>0.0</v>
      </c>
      <c r="E714" s="1005">
        <v>3.0</v>
      </c>
      <c r="F714" s="1005">
        <v>8.0</v>
      </c>
      <c r="G714" s="1005">
        <v>1.0</v>
      </c>
      <c r="H714" s="1006">
        <f t="shared" ref="H714:H716" si="503">SUM(B714:G714)</f>
        <v>12</v>
      </c>
      <c r="I714" s="1007">
        <f>sum(H714:H717)</f>
        <v>19</v>
      </c>
      <c r="J714" s="1168"/>
      <c r="K714" s="1027" t="s">
        <v>470</v>
      </c>
      <c r="L714" s="1010">
        <v>40.0</v>
      </c>
      <c r="M714" s="1174">
        <f>(L714-H714)</f>
        <v>28</v>
      </c>
      <c r="N714" s="1175">
        <v>20.0</v>
      </c>
      <c r="O714" s="1176">
        <f t="shared" ref="O714:O715" si="504">sum(M714,N714)</f>
        <v>48</v>
      </c>
      <c r="P714" s="1010"/>
      <c r="Q714" s="998"/>
      <c r="R714" s="998"/>
      <c r="S714" s="998"/>
      <c r="T714" s="998"/>
      <c r="U714" s="998"/>
      <c r="V714" s="998"/>
      <c r="W714" s="998"/>
      <c r="X714" s="998"/>
      <c r="Y714" s="998"/>
      <c r="Z714" s="998"/>
      <c r="AA714" s="998"/>
      <c r="AB714" s="998"/>
    </row>
    <row r="715">
      <c r="A715" s="1012" t="s">
        <v>77</v>
      </c>
      <c r="B715" s="1013">
        <v>0.0</v>
      </c>
      <c r="C715" s="1014">
        <v>0.0</v>
      </c>
      <c r="D715" s="1014">
        <v>0.0</v>
      </c>
      <c r="E715" s="1014">
        <v>0.0</v>
      </c>
      <c r="F715" s="1014">
        <v>0.0</v>
      </c>
      <c r="G715" s="1015">
        <v>0.0</v>
      </c>
      <c r="H715" s="1016">
        <f t="shared" si="503"/>
        <v>0</v>
      </c>
      <c r="I715" s="1017">
        <f>(I714/60)</f>
        <v>0.3166666667</v>
      </c>
      <c r="J715" s="1168"/>
      <c r="K715" s="1012" t="s">
        <v>77</v>
      </c>
      <c r="L715" s="1013">
        <v>5.0</v>
      </c>
      <c r="M715" s="1177">
        <f>(L715-H715-H716)</f>
        <v>-2</v>
      </c>
      <c r="N715" s="1178">
        <v>10.0</v>
      </c>
      <c r="O715" s="1179">
        <f t="shared" si="504"/>
        <v>8</v>
      </c>
      <c r="P715" s="1018"/>
      <c r="Q715" s="998"/>
      <c r="R715" s="998"/>
      <c r="S715" s="998"/>
      <c r="T715" s="998"/>
      <c r="U715" s="998"/>
      <c r="V715" s="998"/>
      <c r="W715" s="998"/>
      <c r="X715" s="998"/>
      <c r="Y715" s="998"/>
      <c r="Z715" s="998"/>
      <c r="AA715" s="998"/>
      <c r="AB715" s="998"/>
    </row>
    <row r="716">
      <c r="A716" s="1012" t="s">
        <v>78</v>
      </c>
      <c r="B716" s="1013">
        <v>0.0</v>
      </c>
      <c r="C716" s="1014">
        <v>0.0</v>
      </c>
      <c r="D716" s="1014">
        <v>0.0</v>
      </c>
      <c r="E716" s="1014">
        <v>1.0</v>
      </c>
      <c r="F716" s="1014">
        <v>4.0</v>
      </c>
      <c r="G716" s="1015">
        <v>2.0</v>
      </c>
      <c r="H716" s="1016">
        <f t="shared" si="503"/>
        <v>7</v>
      </c>
      <c r="I716" s="1019"/>
      <c r="J716" s="1168"/>
      <c r="K716" s="1012" t="s">
        <v>78</v>
      </c>
      <c r="L716" s="1018" t="s">
        <v>79</v>
      </c>
      <c r="M716" s="1180" t="s">
        <v>79</v>
      </c>
      <c r="N716" s="1178"/>
      <c r="O716" s="1179" t="s">
        <v>79</v>
      </c>
      <c r="P716" s="1018"/>
      <c r="Q716" s="998"/>
      <c r="R716" s="998"/>
      <c r="S716" s="998"/>
      <c r="T716" s="998"/>
      <c r="U716" s="998"/>
      <c r="V716" s="998"/>
      <c r="W716" s="998"/>
      <c r="X716" s="998"/>
      <c r="Y716" s="998"/>
      <c r="Z716" s="998"/>
      <c r="AA716" s="998"/>
      <c r="AB716" s="998"/>
    </row>
    <row r="717">
      <c r="A717" s="1021" t="s">
        <v>446</v>
      </c>
      <c r="B717" s="1013">
        <v>0.0</v>
      </c>
      <c r="C717" s="1014">
        <v>0.0</v>
      </c>
      <c r="D717" s="1014">
        <v>0.0</v>
      </c>
      <c r="E717" s="1014">
        <v>0.0</v>
      </c>
      <c r="F717" s="1014">
        <v>0.0</v>
      </c>
      <c r="G717" s="1015">
        <v>0.0</v>
      </c>
      <c r="H717" s="1016">
        <f>sum(B717:G717)</f>
        <v>0</v>
      </c>
      <c r="I717" s="1019"/>
      <c r="J717" s="1168"/>
      <c r="K717" s="1021" t="s">
        <v>446</v>
      </c>
      <c r="L717" s="1013">
        <v>0.0</v>
      </c>
      <c r="M717" s="1180">
        <f>(L717-H717)</f>
        <v>0</v>
      </c>
      <c r="N717" s="1178">
        <v>5.0</v>
      </c>
      <c r="O717" s="1179">
        <f>sum(M717,N717)</f>
        <v>5</v>
      </c>
      <c r="P717" s="1018"/>
      <c r="Q717" s="998"/>
      <c r="R717" s="998"/>
      <c r="S717" s="998"/>
      <c r="T717" s="998"/>
      <c r="U717" s="998"/>
      <c r="V717" s="998"/>
      <c r="W717" s="998"/>
      <c r="X717" s="998"/>
      <c r="Y717" s="998"/>
      <c r="Z717" s="998"/>
      <c r="AA717" s="998"/>
      <c r="AB717" s="998"/>
    </row>
    <row r="718">
      <c r="A718" s="1021" t="s">
        <v>80</v>
      </c>
      <c r="B718" s="1013">
        <v>0.0</v>
      </c>
      <c r="C718" s="1014">
        <v>0.0</v>
      </c>
      <c r="D718" s="1014">
        <v>0.0</v>
      </c>
      <c r="E718" s="1014">
        <v>0.0</v>
      </c>
      <c r="F718" s="1014">
        <v>0.0</v>
      </c>
      <c r="G718" s="1015">
        <v>0.0</v>
      </c>
      <c r="H718" s="1015">
        <v>0.0</v>
      </c>
      <c r="I718" s="1019"/>
      <c r="J718" s="1168"/>
      <c r="K718" s="1021" t="s">
        <v>80</v>
      </c>
      <c r="L718" s="1013"/>
      <c r="M718" s="1180"/>
      <c r="N718" s="1178"/>
      <c r="O718" s="1179"/>
      <c r="P718" s="1018"/>
      <c r="Q718" s="998"/>
      <c r="R718" s="998"/>
      <c r="S718" s="998"/>
      <c r="T718" s="998"/>
      <c r="U718" s="998"/>
      <c r="V718" s="998"/>
      <c r="W718" s="998"/>
      <c r="X718" s="998"/>
      <c r="Y718" s="998"/>
      <c r="Z718" s="998"/>
      <c r="AA718" s="998"/>
      <c r="AB718" s="998"/>
    </row>
    <row r="719">
      <c r="A719" s="1027" t="s">
        <v>471</v>
      </c>
      <c r="B719" s="1010">
        <v>0.0</v>
      </c>
      <c r="C719" s="1010">
        <v>0.0</v>
      </c>
      <c r="D719" s="1010">
        <v>0.0</v>
      </c>
      <c r="E719" s="1010">
        <v>0.0</v>
      </c>
      <c r="F719" s="1010">
        <v>0.0</v>
      </c>
      <c r="G719" s="1005">
        <v>0.0</v>
      </c>
      <c r="H719" s="1006">
        <f t="shared" ref="H719:H721" si="505">SUM(B719:G719)</f>
        <v>0</v>
      </c>
      <c r="I719" s="1007">
        <f>sum(H719:H722)</f>
        <v>0</v>
      </c>
      <c r="J719" s="1058"/>
      <c r="K719" s="1027" t="s">
        <v>471</v>
      </c>
      <c r="L719" s="1010">
        <v>40.0</v>
      </c>
      <c r="M719" s="1174">
        <f>(L719-H719)</f>
        <v>40</v>
      </c>
      <c r="N719" s="1175"/>
      <c r="O719" s="1176">
        <f t="shared" ref="O719:O720" si="506">sum(M719,N719)</f>
        <v>40</v>
      </c>
      <c r="P719" s="1007"/>
      <c r="Q719" s="998"/>
      <c r="R719" s="998"/>
      <c r="S719" s="998"/>
      <c r="T719" s="998"/>
      <c r="U719" s="998"/>
      <c r="V719" s="998"/>
      <c r="W719" s="998"/>
      <c r="X719" s="998"/>
      <c r="Y719" s="998"/>
      <c r="Z719" s="998"/>
      <c r="AA719" s="998"/>
      <c r="AB719" s="998"/>
    </row>
    <row r="720">
      <c r="A720" s="1012" t="s">
        <v>77</v>
      </c>
      <c r="B720" s="1013">
        <v>0.0</v>
      </c>
      <c r="C720" s="1014">
        <v>0.0</v>
      </c>
      <c r="D720" s="1014">
        <v>0.0</v>
      </c>
      <c r="E720" s="1014">
        <v>0.0</v>
      </c>
      <c r="F720" s="1014">
        <v>0.0</v>
      </c>
      <c r="G720" s="1014">
        <v>0.0</v>
      </c>
      <c r="H720" s="1016">
        <f t="shared" si="505"/>
        <v>0</v>
      </c>
      <c r="I720" s="1017">
        <f>(I719/60)</f>
        <v>0</v>
      </c>
      <c r="J720" s="1058"/>
      <c r="K720" s="1012" t="s">
        <v>77</v>
      </c>
      <c r="L720" s="1013">
        <v>5.0</v>
      </c>
      <c r="M720" s="1177">
        <f>(L720-H720-H721)</f>
        <v>5</v>
      </c>
      <c r="N720" s="1178"/>
      <c r="O720" s="1179">
        <f t="shared" si="506"/>
        <v>5</v>
      </c>
      <c r="P720" s="1018"/>
      <c r="Q720" s="998"/>
      <c r="R720" s="998"/>
      <c r="S720" s="998"/>
      <c r="T720" s="998"/>
      <c r="U720" s="998"/>
      <c r="V720" s="998"/>
      <c r="W720" s="998"/>
      <c r="X720" s="998"/>
      <c r="Y720" s="998"/>
      <c r="Z720" s="998"/>
      <c r="AA720" s="998"/>
      <c r="AB720" s="998"/>
    </row>
    <row r="721">
      <c r="A721" s="1012" t="s">
        <v>78</v>
      </c>
      <c r="B721" s="1013">
        <v>0.0</v>
      </c>
      <c r="C721" s="1014">
        <v>0.0</v>
      </c>
      <c r="D721" s="1014">
        <v>0.0</v>
      </c>
      <c r="E721" s="1014">
        <v>0.0</v>
      </c>
      <c r="F721" s="1014">
        <v>0.0</v>
      </c>
      <c r="G721" s="1014">
        <v>0.0</v>
      </c>
      <c r="H721" s="1016">
        <f t="shared" si="505"/>
        <v>0</v>
      </c>
      <c r="I721" s="1019"/>
      <c r="J721" s="1058"/>
      <c r="K721" s="1012" t="s">
        <v>78</v>
      </c>
      <c r="L721" s="1018" t="s">
        <v>79</v>
      </c>
      <c r="M721" s="1180" t="s">
        <v>79</v>
      </c>
      <c r="N721" s="1178"/>
      <c r="O721" s="1179" t="s">
        <v>79</v>
      </c>
      <c r="P721" s="1018"/>
      <c r="Q721" s="998"/>
      <c r="R721" s="998"/>
      <c r="S721" s="998"/>
      <c r="T721" s="998"/>
      <c r="U721" s="998"/>
      <c r="V721" s="998"/>
      <c r="W721" s="998"/>
      <c r="X721" s="998"/>
      <c r="Y721" s="998"/>
      <c r="Z721" s="998"/>
      <c r="AA721" s="998"/>
      <c r="AB721" s="998"/>
    </row>
    <row r="722">
      <c r="A722" s="1021" t="s">
        <v>446</v>
      </c>
      <c r="B722" s="1013">
        <v>0.0</v>
      </c>
      <c r="C722" s="1014">
        <v>0.0</v>
      </c>
      <c r="D722" s="1014">
        <v>0.0</v>
      </c>
      <c r="E722" s="1014">
        <v>0.0</v>
      </c>
      <c r="F722" s="1014">
        <v>0.0</v>
      </c>
      <c r="G722" s="1014">
        <v>0.0</v>
      </c>
      <c r="H722" s="1016">
        <f>sum(B722:G722)</f>
        <v>0</v>
      </c>
      <c r="I722" s="1019"/>
      <c r="J722" s="1058"/>
      <c r="K722" s="1021" t="s">
        <v>446</v>
      </c>
      <c r="L722" s="1013">
        <v>0.0</v>
      </c>
      <c r="M722" s="1180">
        <f>(L722-H722)</f>
        <v>0</v>
      </c>
      <c r="N722" s="1245"/>
      <c r="O722" s="1246">
        <f>sum(M722,N722)</f>
        <v>0</v>
      </c>
      <c r="P722" s="1018"/>
      <c r="Q722" s="998"/>
      <c r="R722" s="998"/>
      <c r="S722" s="998"/>
      <c r="T722" s="998"/>
      <c r="U722" s="998"/>
      <c r="V722" s="998"/>
      <c r="W722" s="998"/>
      <c r="X722" s="998"/>
      <c r="Y722" s="998"/>
      <c r="Z722" s="998"/>
      <c r="AA722" s="998"/>
      <c r="AB722" s="998"/>
    </row>
    <row r="723">
      <c r="A723" s="1021" t="s">
        <v>80</v>
      </c>
      <c r="B723" s="1013">
        <v>0.0</v>
      </c>
      <c r="C723" s="1014">
        <v>0.0</v>
      </c>
      <c r="D723" s="1014">
        <v>0.0</v>
      </c>
      <c r="E723" s="1014">
        <v>0.0</v>
      </c>
      <c r="F723" s="1014">
        <v>0.0</v>
      </c>
      <c r="G723" s="1014">
        <v>0.0</v>
      </c>
      <c r="H723" s="1015">
        <v>0.0</v>
      </c>
      <c r="I723" s="1019"/>
      <c r="J723" s="1058"/>
      <c r="K723" s="1021" t="s">
        <v>80</v>
      </c>
      <c r="L723" s="1013"/>
      <c r="M723" s="1180"/>
      <c r="N723" s="1050"/>
      <c r="O723" s="1252"/>
      <c r="P723" s="1247"/>
      <c r="Q723" s="998"/>
      <c r="R723" s="998"/>
      <c r="S723" s="998"/>
      <c r="T723" s="998"/>
      <c r="U723" s="998"/>
      <c r="V723" s="998"/>
      <c r="W723" s="998"/>
      <c r="X723" s="998"/>
      <c r="Y723" s="998"/>
      <c r="Z723" s="998"/>
      <c r="AA723" s="998"/>
      <c r="AB723" s="998"/>
    </row>
    <row r="724">
      <c r="A724" s="1027" t="s">
        <v>495</v>
      </c>
      <c r="B724" s="1010">
        <v>0.0</v>
      </c>
      <c r="C724" s="1010">
        <v>0.0</v>
      </c>
      <c r="D724" s="1010">
        <v>0.0</v>
      </c>
      <c r="E724" s="1010">
        <v>0.0</v>
      </c>
      <c r="F724" s="1005">
        <v>0.0</v>
      </c>
      <c r="G724" s="1005">
        <v>0.0</v>
      </c>
      <c r="H724" s="1006">
        <f t="shared" ref="H724:H726" si="507">SUM(B724:G724)</f>
        <v>0</v>
      </c>
      <c r="I724" s="1007">
        <f>sum(H724:H727)</f>
        <v>0</v>
      </c>
      <c r="J724" s="1058"/>
      <c r="K724" s="1027" t="s">
        <v>495</v>
      </c>
      <c r="L724" s="1010">
        <v>0.0</v>
      </c>
      <c r="M724" s="1007">
        <f>(L724-H724)</f>
        <v>0</v>
      </c>
      <c r="N724" s="1005"/>
      <c r="O724" s="1007">
        <f t="shared" ref="O724:O725" si="508">sum(M724,N724)</f>
        <v>0</v>
      </c>
      <c r="P724" s="1010"/>
      <c r="Q724" s="998"/>
      <c r="R724" s="998"/>
      <c r="S724" s="998"/>
      <c r="T724" s="998"/>
      <c r="U724" s="998"/>
      <c r="V724" s="998"/>
      <c r="W724" s="998"/>
      <c r="X724" s="998"/>
      <c r="Y724" s="998"/>
      <c r="Z724" s="998"/>
      <c r="AA724" s="998"/>
      <c r="AB724" s="998"/>
    </row>
    <row r="725">
      <c r="A725" s="1012" t="s">
        <v>77</v>
      </c>
      <c r="B725" s="1013">
        <v>0.0</v>
      </c>
      <c r="C725" s="1014">
        <v>0.0</v>
      </c>
      <c r="D725" s="1014">
        <v>0.0</v>
      </c>
      <c r="E725" s="1014">
        <v>0.0</v>
      </c>
      <c r="F725" s="1014">
        <v>0.0</v>
      </c>
      <c r="G725" s="1015">
        <v>0.0</v>
      </c>
      <c r="H725" s="1016">
        <f t="shared" si="507"/>
        <v>0</v>
      </c>
      <c r="I725" s="1017">
        <f>(I724/60)</f>
        <v>0</v>
      </c>
      <c r="J725" s="1058"/>
      <c r="K725" s="1012" t="s">
        <v>77</v>
      </c>
      <c r="L725" s="1013">
        <v>0.0</v>
      </c>
      <c r="M725" s="1018">
        <f>(L725-H725-H726)</f>
        <v>0</v>
      </c>
      <c r="N725" s="1014"/>
      <c r="O725" s="1019">
        <f t="shared" si="508"/>
        <v>0</v>
      </c>
      <c r="P725" s="1018"/>
      <c r="Q725" s="998"/>
      <c r="R725" s="998"/>
      <c r="S725" s="998"/>
      <c r="T725" s="998"/>
      <c r="U725" s="998"/>
      <c r="V725" s="998"/>
      <c r="W725" s="998"/>
      <c r="X725" s="998"/>
      <c r="Y725" s="998"/>
      <c r="Z725" s="998"/>
      <c r="AA725" s="998"/>
      <c r="AB725" s="998"/>
    </row>
    <row r="726">
      <c r="A726" s="1012" t="s">
        <v>78</v>
      </c>
      <c r="B726" s="1013">
        <v>0.0</v>
      </c>
      <c r="C726" s="1014">
        <v>0.0</v>
      </c>
      <c r="D726" s="1014">
        <v>0.0</v>
      </c>
      <c r="E726" s="1014">
        <v>0.0</v>
      </c>
      <c r="F726" s="1014">
        <v>0.0</v>
      </c>
      <c r="G726" s="1015">
        <v>0.0</v>
      </c>
      <c r="H726" s="1016">
        <f t="shared" si="507"/>
        <v>0</v>
      </c>
      <c r="I726" s="1019"/>
      <c r="J726" s="1058"/>
      <c r="K726" s="1012" t="s">
        <v>78</v>
      </c>
      <c r="L726" s="1018" t="s">
        <v>79</v>
      </c>
      <c r="M726" s="1019" t="s">
        <v>79</v>
      </c>
      <c r="N726" s="1014"/>
      <c r="O726" s="1019" t="s">
        <v>79</v>
      </c>
      <c r="P726" s="1018"/>
      <c r="Q726" s="998"/>
      <c r="R726" s="998"/>
      <c r="S726" s="998"/>
      <c r="T726" s="998"/>
      <c r="U726" s="998"/>
      <c r="V726" s="998"/>
      <c r="W726" s="998"/>
      <c r="X726" s="998"/>
      <c r="Y726" s="998"/>
      <c r="Z726" s="998"/>
      <c r="AA726" s="998"/>
      <c r="AB726" s="998"/>
    </row>
    <row r="727">
      <c r="A727" s="1021" t="s">
        <v>446</v>
      </c>
      <c r="B727" s="1013">
        <v>0.0</v>
      </c>
      <c r="C727" s="1014">
        <v>0.0</v>
      </c>
      <c r="D727" s="1014">
        <v>0.0</v>
      </c>
      <c r="E727" s="1014">
        <v>0.0</v>
      </c>
      <c r="F727" s="1014">
        <v>0.0</v>
      </c>
      <c r="G727" s="1015">
        <v>0.0</v>
      </c>
      <c r="H727" s="1016">
        <f>sum(B727:G727)</f>
        <v>0</v>
      </c>
      <c r="I727" s="1019"/>
      <c r="J727" s="1058"/>
      <c r="K727" s="1021" t="s">
        <v>446</v>
      </c>
      <c r="L727" s="1013">
        <v>0.0</v>
      </c>
      <c r="M727" s="1019">
        <f>(L727-H727)</f>
        <v>0</v>
      </c>
      <c r="N727" s="1014"/>
      <c r="O727" s="1019">
        <f>sum(M727,N727)</f>
        <v>0</v>
      </c>
      <c r="P727" s="1018"/>
      <c r="Q727" s="998"/>
      <c r="R727" s="998"/>
      <c r="S727" s="998"/>
      <c r="T727" s="998"/>
      <c r="U727" s="998"/>
      <c r="V727" s="998"/>
      <c r="W727" s="998"/>
      <c r="X727" s="998"/>
      <c r="Y727" s="998"/>
      <c r="Z727" s="998"/>
      <c r="AA727" s="998"/>
      <c r="AB727" s="998"/>
    </row>
    <row r="728">
      <c r="A728" s="1021" t="s">
        <v>80</v>
      </c>
      <c r="B728" s="1013">
        <v>0.0</v>
      </c>
      <c r="C728" s="1014">
        <v>0.0</v>
      </c>
      <c r="D728" s="1014">
        <v>0.0</v>
      </c>
      <c r="E728" s="1014">
        <v>0.0</v>
      </c>
      <c r="F728" s="1014">
        <v>0.0</v>
      </c>
      <c r="G728" s="1015">
        <v>0.0</v>
      </c>
      <c r="H728" s="1016"/>
      <c r="I728" s="1019"/>
      <c r="J728" s="1058"/>
      <c r="K728" s="1021" t="s">
        <v>80</v>
      </c>
      <c r="L728" s="1013"/>
      <c r="M728" s="1019"/>
      <c r="N728" s="1014"/>
      <c r="O728" s="1019"/>
      <c r="P728" s="1018"/>
      <c r="Q728" s="998"/>
      <c r="R728" s="998"/>
      <c r="S728" s="998"/>
      <c r="T728" s="998"/>
      <c r="U728" s="998"/>
      <c r="V728" s="998"/>
      <c r="W728" s="998"/>
      <c r="X728" s="998"/>
      <c r="Y728" s="998"/>
      <c r="Z728" s="998"/>
      <c r="AA728" s="998"/>
      <c r="AB728" s="998"/>
    </row>
    <row r="729">
      <c r="A729" s="1040" t="s">
        <v>87</v>
      </c>
      <c r="B729" s="1003">
        <f t="shared" ref="B729:G729" si="509"> SUM(B730:B758)</f>
        <v>13</v>
      </c>
      <c r="C729" s="1003">
        <f t="shared" si="509"/>
        <v>16</v>
      </c>
      <c r="D729" s="1003">
        <f t="shared" si="509"/>
        <v>31</v>
      </c>
      <c r="E729" s="1003">
        <f t="shared" si="509"/>
        <v>50</v>
      </c>
      <c r="F729" s="1003">
        <f t="shared" si="509"/>
        <v>42</v>
      </c>
      <c r="G729" s="1003">
        <f t="shared" si="509"/>
        <v>3</v>
      </c>
      <c r="H729" s="1003">
        <f> SUM(H730:H757)</f>
        <v>137</v>
      </c>
      <c r="I729" s="1003"/>
      <c r="J729" s="1058"/>
      <c r="K729" s="1002" t="s">
        <v>87</v>
      </c>
      <c r="L729" s="1033"/>
      <c r="M729" s="1033"/>
      <c r="N729" s="1033"/>
      <c r="O729" s="1033"/>
      <c r="P729" s="1033"/>
      <c r="Q729" s="998"/>
      <c r="R729" s="998"/>
      <c r="S729" s="998"/>
      <c r="T729" s="998"/>
      <c r="U729" s="998"/>
      <c r="V729" s="998"/>
      <c r="W729" s="998"/>
      <c r="X729" s="998"/>
      <c r="Y729" s="998"/>
      <c r="Z729" s="998"/>
      <c r="AA729" s="998"/>
      <c r="AB729" s="998"/>
    </row>
    <row r="730">
      <c r="A730" s="1027" t="s">
        <v>152</v>
      </c>
      <c r="B730" s="1010">
        <v>0.0</v>
      </c>
      <c r="C730" s="1010">
        <v>0.0</v>
      </c>
      <c r="D730" s="1010">
        <v>6.0</v>
      </c>
      <c r="E730" s="1010">
        <v>17.0</v>
      </c>
      <c r="F730" s="1010">
        <v>8.0</v>
      </c>
      <c r="G730" s="1005">
        <v>0.0</v>
      </c>
      <c r="H730" s="1006">
        <f t="shared" ref="H730:H732" si="510">SUM(B730:G730)</f>
        <v>31</v>
      </c>
      <c r="I730" s="1007">
        <f>sum(H730:H733)</f>
        <v>36</v>
      </c>
      <c r="J730" s="1168"/>
      <c r="K730" s="1027" t="s">
        <v>152</v>
      </c>
      <c r="L730" s="1010">
        <v>40.0</v>
      </c>
      <c r="M730" s="1174">
        <f>(L730-H730)</f>
        <v>9</v>
      </c>
      <c r="N730" s="1175">
        <v>60.0</v>
      </c>
      <c r="O730" s="1176">
        <f t="shared" ref="O730:O731" si="511">sum(M730,N730)</f>
        <v>69</v>
      </c>
      <c r="P730" s="1010" t="s">
        <v>387</v>
      </c>
      <c r="Q730" s="998"/>
      <c r="R730" s="998"/>
      <c r="S730" s="998"/>
      <c r="T730" s="998"/>
      <c r="U730" s="998"/>
      <c r="V730" s="998"/>
      <c r="W730" s="998"/>
      <c r="X730" s="998"/>
      <c r="Y730" s="998"/>
      <c r="Z730" s="998"/>
      <c r="AA730" s="998"/>
      <c r="AB730" s="998"/>
    </row>
    <row r="731">
      <c r="A731" s="1012" t="s">
        <v>77</v>
      </c>
      <c r="B731" s="1013">
        <v>0.0</v>
      </c>
      <c r="C731" s="1014">
        <v>0.0</v>
      </c>
      <c r="D731" s="1014">
        <v>5.0</v>
      </c>
      <c r="E731" s="1014">
        <v>0.0</v>
      </c>
      <c r="F731" s="1014">
        <v>0.0</v>
      </c>
      <c r="G731" s="1014">
        <v>0.0</v>
      </c>
      <c r="H731" s="1016">
        <f t="shared" si="510"/>
        <v>5</v>
      </c>
      <c r="I731" s="1017">
        <f>(I730/60)</f>
        <v>0.6</v>
      </c>
      <c r="J731" s="1168"/>
      <c r="K731" s="1012" t="s">
        <v>77</v>
      </c>
      <c r="L731" s="1013">
        <v>5.0</v>
      </c>
      <c r="M731" s="1177">
        <f>(L731-H731-H732)</f>
        <v>0</v>
      </c>
      <c r="N731" s="1178">
        <v>15.0</v>
      </c>
      <c r="O731" s="1179">
        <f t="shared" si="511"/>
        <v>15</v>
      </c>
      <c r="P731" s="1018"/>
      <c r="Q731" s="998"/>
      <c r="R731" s="998"/>
      <c r="S731" s="998"/>
      <c r="T731" s="998"/>
      <c r="U731" s="998"/>
      <c r="V731" s="998"/>
      <c r="W731" s="998"/>
      <c r="X731" s="998"/>
      <c r="Y731" s="998"/>
      <c r="Z731" s="998"/>
      <c r="AA731" s="998"/>
      <c r="AB731" s="998"/>
    </row>
    <row r="732">
      <c r="A732" s="1012" t="s">
        <v>78</v>
      </c>
      <c r="B732" s="1013">
        <v>0.0</v>
      </c>
      <c r="C732" s="1014">
        <v>0.0</v>
      </c>
      <c r="D732" s="1014">
        <v>0.0</v>
      </c>
      <c r="E732" s="1014">
        <v>0.0</v>
      </c>
      <c r="F732" s="1014">
        <v>0.0</v>
      </c>
      <c r="G732" s="1014">
        <v>0.0</v>
      </c>
      <c r="H732" s="1016">
        <f t="shared" si="510"/>
        <v>0</v>
      </c>
      <c r="I732" s="1019"/>
      <c r="J732" s="1168"/>
      <c r="K732" s="1012" t="s">
        <v>78</v>
      </c>
      <c r="L732" s="1018" t="s">
        <v>79</v>
      </c>
      <c r="M732" s="1180" t="s">
        <v>79</v>
      </c>
      <c r="N732" s="1178"/>
      <c r="O732" s="1179" t="s">
        <v>79</v>
      </c>
      <c r="P732" s="1018"/>
      <c r="Q732" s="998"/>
      <c r="R732" s="998"/>
      <c r="S732" s="998"/>
      <c r="T732" s="998"/>
      <c r="U732" s="998"/>
      <c r="V732" s="998"/>
      <c r="W732" s="998"/>
      <c r="X732" s="998"/>
      <c r="Y732" s="998"/>
      <c r="Z732" s="998"/>
      <c r="AA732" s="998"/>
      <c r="AB732" s="998"/>
    </row>
    <row r="733">
      <c r="A733" s="1021" t="s">
        <v>446</v>
      </c>
      <c r="B733" s="1013">
        <v>0.0</v>
      </c>
      <c r="C733" s="1014">
        <v>0.0</v>
      </c>
      <c r="D733" s="1014">
        <v>0.0</v>
      </c>
      <c r="E733" s="1014">
        <v>0.0</v>
      </c>
      <c r="F733" s="1014">
        <v>0.0</v>
      </c>
      <c r="G733" s="1014">
        <v>0.0</v>
      </c>
      <c r="H733" s="1016">
        <f>sum(B733:G733)</f>
        <v>0</v>
      </c>
      <c r="I733" s="1019"/>
      <c r="J733" s="1168"/>
      <c r="K733" s="1021" t="s">
        <v>446</v>
      </c>
      <c r="L733" s="1013">
        <v>0.0</v>
      </c>
      <c r="M733" s="1180">
        <f>(L733-H733)</f>
        <v>0</v>
      </c>
      <c r="N733" s="1245">
        <v>5.0</v>
      </c>
      <c r="O733" s="1246">
        <f>sum(M733,N733)</f>
        <v>5</v>
      </c>
      <c r="P733" s="1013" t="s">
        <v>206</v>
      </c>
      <c r="Q733" s="998"/>
      <c r="R733" s="998"/>
      <c r="S733" s="998"/>
      <c r="T733" s="998"/>
      <c r="U733" s="998"/>
      <c r="V733" s="998"/>
      <c r="W733" s="998"/>
      <c r="X733" s="998"/>
      <c r="Y733" s="998"/>
      <c r="Z733" s="998"/>
      <c r="AA733" s="998"/>
      <c r="AB733" s="998"/>
    </row>
    <row r="734">
      <c r="A734" s="1021" t="s">
        <v>80</v>
      </c>
      <c r="B734" s="1013">
        <v>0.0</v>
      </c>
      <c r="C734" s="1014">
        <v>0.0</v>
      </c>
      <c r="D734" s="1014">
        <v>0.0</v>
      </c>
      <c r="E734" s="1014">
        <v>0.0</v>
      </c>
      <c r="F734" s="1014">
        <v>0.0</v>
      </c>
      <c r="G734" s="1014">
        <v>0.0</v>
      </c>
      <c r="H734" s="1015">
        <v>0.0</v>
      </c>
      <c r="I734" s="1019"/>
      <c r="J734" s="1168"/>
      <c r="K734" s="1021" t="s">
        <v>80</v>
      </c>
      <c r="L734" s="1013"/>
      <c r="M734" s="1180"/>
      <c r="N734" s="1050"/>
      <c r="O734" s="1252"/>
      <c r="P734" s="1247"/>
      <c r="Q734" s="998"/>
      <c r="R734" s="998"/>
      <c r="S734" s="998"/>
      <c r="T734" s="998"/>
      <c r="U734" s="998"/>
      <c r="V734" s="998"/>
      <c r="W734" s="998"/>
      <c r="X734" s="998"/>
      <c r="Y734" s="998"/>
      <c r="Z734" s="998"/>
      <c r="AA734" s="998"/>
      <c r="AB734" s="998"/>
    </row>
    <row r="735">
      <c r="A735" s="1009"/>
      <c r="B735" s="1010"/>
      <c r="C735" s="1010"/>
      <c r="D735" s="1010"/>
      <c r="E735" s="1010"/>
      <c r="F735" s="1005"/>
      <c r="G735" s="1005"/>
      <c r="H735" s="1006">
        <f t="shared" ref="H735:H737" si="512">SUM(B735:G735)</f>
        <v>0</v>
      </c>
      <c r="I735" s="1007">
        <f>sum(H735:H738)</f>
        <v>0</v>
      </c>
      <c r="J735" s="1058"/>
      <c r="K735" s="1009"/>
      <c r="L735" s="1010">
        <v>0.0</v>
      </c>
      <c r="M735" s="1007">
        <f>(L735-H735)</f>
        <v>0</v>
      </c>
      <c r="N735" s="1005"/>
      <c r="O735" s="1007">
        <f t="shared" ref="O735:O736" si="513">sum(M735,N735)</f>
        <v>0</v>
      </c>
      <c r="P735" s="1010"/>
      <c r="Q735" s="998"/>
      <c r="R735" s="998"/>
      <c r="S735" s="998"/>
      <c r="T735" s="998"/>
      <c r="U735" s="998"/>
      <c r="V735" s="998"/>
      <c r="W735" s="998"/>
      <c r="X735" s="998"/>
      <c r="Y735" s="998"/>
      <c r="Z735" s="998"/>
      <c r="AA735" s="998"/>
      <c r="AB735" s="998"/>
    </row>
    <row r="736">
      <c r="A736" s="1012" t="s">
        <v>77</v>
      </c>
      <c r="B736" s="1013"/>
      <c r="C736" s="1014"/>
      <c r="D736" s="1014"/>
      <c r="E736" s="1014"/>
      <c r="F736" s="1014"/>
      <c r="G736" s="1015"/>
      <c r="H736" s="1016">
        <f t="shared" si="512"/>
        <v>0</v>
      </c>
      <c r="I736" s="1017">
        <f>(I735/60)</f>
        <v>0</v>
      </c>
      <c r="J736" s="1058"/>
      <c r="K736" s="1012" t="s">
        <v>77</v>
      </c>
      <c r="L736" s="1013">
        <v>0.0</v>
      </c>
      <c r="M736" s="1018">
        <f>(L736-H736-H737)</f>
        <v>0</v>
      </c>
      <c r="N736" s="1014"/>
      <c r="O736" s="1019">
        <f t="shared" si="513"/>
        <v>0</v>
      </c>
      <c r="P736" s="1018"/>
      <c r="Q736" s="998"/>
      <c r="R736" s="998"/>
      <c r="S736" s="998"/>
      <c r="T736" s="998"/>
      <c r="U736" s="998"/>
      <c r="V736" s="998"/>
      <c r="W736" s="998"/>
      <c r="X736" s="998"/>
      <c r="Y736" s="998"/>
      <c r="Z736" s="998"/>
      <c r="AA736" s="998"/>
      <c r="AB736" s="998"/>
    </row>
    <row r="737">
      <c r="A737" s="1012" t="s">
        <v>78</v>
      </c>
      <c r="B737" s="1013"/>
      <c r="C737" s="1014"/>
      <c r="D737" s="1014"/>
      <c r="E737" s="1014"/>
      <c r="F737" s="1014"/>
      <c r="G737" s="1015"/>
      <c r="H737" s="1016">
        <f t="shared" si="512"/>
        <v>0</v>
      </c>
      <c r="I737" s="1019"/>
      <c r="J737" s="1058"/>
      <c r="K737" s="1012" t="s">
        <v>78</v>
      </c>
      <c r="L737" s="1018" t="s">
        <v>79</v>
      </c>
      <c r="M737" s="1019" t="s">
        <v>79</v>
      </c>
      <c r="N737" s="1014"/>
      <c r="O737" s="1019" t="s">
        <v>79</v>
      </c>
      <c r="P737" s="1018"/>
      <c r="Q737" s="998"/>
      <c r="R737" s="998"/>
      <c r="S737" s="998"/>
      <c r="T737" s="998"/>
      <c r="U737" s="998"/>
      <c r="V737" s="998"/>
      <c r="W737" s="998"/>
      <c r="X737" s="998"/>
      <c r="Y737" s="998"/>
      <c r="Z737" s="998"/>
      <c r="AA737" s="998"/>
      <c r="AB737" s="998"/>
    </row>
    <row r="738">
      <c r="A738" s="1021" t="s">
        <v>446</v>
      </c>
      <c r="B738" s="1013"/>
      <c r="C738" s="1014"/>
      <c r="D738" s="1014"/>
      <c r="E738" s="1014"/>
      <c r="F738" s="1014"/>
      <c r="G738" s="1015"/>
      <c r="H738" s="1016">
        <f>sum(B738:G738)</f>
        <v>0</v>
      </c>
      <c r="I738" s="1019"/>
      <c r="J738" s="1058"/>
      <c r="K738" s="1021" t="s">
        <v>446</v>
      </c>
      <c r="L738" s="1013">
        <v>0.0</v>
      </c>
      <c r="M738" s="1019">
        <f>(L738-H738)</f>
        <v>0</v>
      </c>
      <c r="N738" s="1014"/>
      <c r="O738" s="1019">
        <f>sum(M738,N738)</f>
        <v>0</v>
      </c>
      <c r="P738" s="1018"/>
      <c r="Q738" s="998"/>
      <c r="R738" s="998"/>
      <c r="S738" s="998"/>
      <c r="T738" s="998"/>
      <c r="U738" s="998"/>
      <c r="V738" s="998"/>
      <c r="W738" s="998"/>
      <c r="X738" s="998"/>
      <c r="Y738" s="998"/>
      <c r="Z738" s="998"/>
      <c r="AA738" s="998"/>
      <c r="AB738" s="998"/>
    </row>
    <row r="739">
      <c r="A739" s="1021" t="s">
        <v>80</v>
      </c>
      <c r="B739" s="1013">
        <v>0.0</v>
      </c>
      <c r="C739" s="1014">
        <v>0.0</v>
      </c>
      <c r="D739" s="1014"/>
      <c r="E739" s="1014"/>
      <c r="F739" s="1014"/>
      <c r="G739" s="1015"/>
      <c r="H739" s="1015">
        <v>0.0</v>
      </c>
      <c r="I739" s="1019"/>
      <c r="J739" s="1058"/>
      <c r="K739" s="1021" t="s">
        <v>496</v>
      </c>
      <c r="L739" s="1013"/>
      <c r="M739" s="1180"/>
      <c r="N739" s="1050"/>
      <c r="O739" s="1252"/>
      <c r="P739" s="1247"/>
      <c r="Q739" s="998"/>
      <c r="R739" s="998"/>
      <c r="S739" s="998"/>
      <c r="T739" s="998"/>
      <c r="U739" s="998"/>
      <c r="V739" s="998"/>
      <c r="W739" s="998"/>
      <c r="X739" s="998"/>
      <c r="Y739" s="998"/>
      <c r="Z739" s="998"/>
      <c r="AA739" s="998"/>
      <c r="AB739" s="998"/>
    </row>
    <row r="740">
      <c r="A740" s="1027"/>
      <c r="B740" s="1010"/>
      <c r="C740" s="1010"/>
      <c r="D740" s="1010"/>
      <c r="E740" s="1010"/>
      <c r="F740" s="1010"/>
      <c r="G740" s="1005"/>
      <c r="H740" s="1006">
        <f t="shared" ref="H740:H742" si="514">SUM(B740:G740)</f>
        <v>0</v>
      </c>
      <c r="I740" s="1007">
        <f>sum(H740:H743)</f>
        <v>0</v>
      </c>
      <c r="J740" s="1058"/>
      <c r="K740" s="1027"/>
      <c r="L740" s="1010">
        <v>0.0</v>
      </c>
      <c r="M740" s="1174">
        <f>(L740-H740)</f>
        <v>0</v>
      </c>
      <c r="N740" s="1253"/>
      <c r="O740" s="1254">
        <f t="shared" ref="O740:O741" si="515">sum(M740,N740)</f>
        <v>0</v>
      </c>
      <c r="P740" s="1007"/>
      <c r="Q740" s="998"/>
      <c r="R740" s="998"/>
      <c r="S740" s="998"/>
      <c r="T740" s="998"/>
      <c r="U740" s="998"/>
      <c r="V740" s="998"/>
      <c r="W740" s="998"/>
      <c r="X740" s="998"/>
      <c r="Y740" s="998"/>
      <c r="Z740" s="998"/>
      <c r="AA740" s="998"/>
      <c r="AB740" s="998"/>
    </row>
    <row r="741">
      <c r="A741" s="1012" t="s">
        <v>77</v>
      </c>
      <c r="B741" s="1013"/>
      <c r="C741" s="1014"/>
      <c r="D741" s="1014"/>
      <c r="E741" s="1014"/>
      <c r="F741" s="1014"/>
      <c r="G741" s="1014"/>
      <c r="H741" s="1016">
        <f t="shared" si="514"/>
        <v>0</v>
      </c>
      <c r="I741" s="1017">
        <f>(I740/60)</f>
        <v>0</v>
      </c>
      <c r="J741" s="1058"/>
      <c r="K741" s="1012" t="s">
        <v>77</v>
      </c>
      <c r="L741" s="1013">
        <v>0.0</v>
      </c>
      <c r="M741" s="1177">
        <f>(L741-H741-H742)</f>
        <v>0</v>
      </c>
      <c r="N741" s="1178"/>
      <c r="O741" s="1179">
        <f t="shared" si="515"/>
        <v>0</v>
      </c>
      <c r="P741" s="1018"/>
      <c r="Q741" s="998"/>
      <c r="R741" s="998"/>
      <c r="S741" s="998"/>
      <c r="T741" s="998"/>
      <c r="U741" s="998"/>
      <c r="V741" s="998"/>
      <c r="W741" s="998"/>
      <c r="X741" s="998"/>
      <c r="Y741" s="998"/>
      <c r="Z741" s="998"/>
      <c r="AA741" s="998"/>
      <c r="AB741" s="998"/>
    </row>
    <row r="742">
      <c r="A742" s="1012" t="s">
        <v>78</v>
      </c>
      <c r="B742" s="1013"/>
      <c r="C742" s="1014"/>
      <c r="D742" s="1014"/>
      <c r="E742" s="1014"/>
      <c r="F742" s="1014"/>
      <c r="G742" s="1014"/>
      <c r="H742" s="1016">
        <f t="shared" si="514"/>
        <v>0</v>
      </c>
      <c r="I742" s="1019"/>
      <c r="J742" s="1058"/>
      <c r="K742" s="1012" t="s">
        <v>78</v>
      </c>
      <c r="L742" s="1018" t="s">
        <v>79</v>
      </c>
      <c r="M742" s="1180" t="s">
        <v>79</v>
      </c>
      <c r="N742" s="1178"/>
      <c r="O742" s="1179" t="s">
        <v>79</v>
      </c>
      <c r="P742" s="1018"/>
      <c r="Q742" s="998"/>
      <c r="R742" s="998"/>
      <c r="S742" s="998"/>
      <c r="T742" s="998"/>
      <c r="U742" s="998"/>
      <c r="V742" s="998"/>
      <c r="W742" s="998"/>
      <c r="X742" s="998"/>
      <c r="Y742" s="998"/>
      <c r="Z742" s="998"/>
      <c r="AA742" s="998"/>
      <c r="AB742" s="998"/>
    </row>
    <row r="743">
      <c r="A743" s="1021" t="s">
        <v>446</v>
      </c>
      <c r="B743" s="1013"/>
      <c r="C743" s="1014"/>
      <c r="D743" s="1014"/>
      <c r="E743" s="1014"/>
      <c r="F743" s="1014"/>
      <c r="G743" s="1014"/>
      <c r="H743" s="1016">
        <f>sum(B743:G743)</f>
        <v>0</v>
      </c>
      <c r="I743" s="1019"/>
      <c r="J743" s="1058"/>
      <c r="K743" s="1021" t="s">
        <v>446</v>
      </c>
      <c r="L743" s="1013">
        <v>0.0</v>
      </c>
      <c r="M743" s="1180">
        <f>(L743-H743)</f>
        <v>0</v>
      </c>
      <c r="N743" s="1245"/>
      <c r="O743" s="1246">
        <f>sum(M743,N743)</f>
        <v>0</v>
      </c>
      <c r="P743" s="1018"/>
      <c r="Q743" s="998"/>
      <c r="R743" s="998"/>
      <c r="S743" s="998"/>
      <c r="T743" s="998"/>
      <c r="U743" s="998"/>
      <c r="V743" s="998"/>
      <c r="W743" s="998"/>
      <c r="X743" s="998"/>
      <c r="Y743" s="998"/>
      <c r="Z743" s="998"/>
      <c r="AA743" s="998"/>
      <c r="AB743" s="998"/>
    </row>
    <row r="744">
      <c r="A744" s="1021" t="s">
        <v>80</v>
      </c>
      <c r="B744" s="1013">
        <v>0.0</v>
      </c>
      <c r="C744" s="1014">
        <v>0.0</v>
      </c>
      <c r="D744" s="1014"/>
      <c r="E744" s="1014"/>
      <c r="F744" s="1014"/>
      <c r="G744" s="1014"/>
      <c r="H744" s="1015">
        <v>0.0</v>
      </c>
      <c r="I744" s="1019"/>
      <c r="J744" s="1058"/>
      <c r="K744" s="1021" t="s">
        <v>80</v>
      </c>
      <c r="L744" s="1013"/>
      <c r="M744" s="1180"/>
      <c r="N744" s="1050"/>
      <c r="O744" s="1252"/>
      <c r="P744" s="1247"/>
      <c r="Q744" s="998"/>
      <c r="R744" s="998"/>
      <c r="S744" s="998"/>
      <c r="T744" s="998"/>
      <c r="U744" s="998"/>
      <c r="V744" s="998"/>
      <c r="W744" s="998"/>
      <c r="X744" s="998"/>
      <c r="Y744" s="998"/>
      <c r="Z744" s="998"/>
      <c r="AA744" s="998"/>
      <c r="AB744" s="998"/>
    </row>
    <row r="745">
      <c r="A745" s="1009"/>
      <c r="B745" s="1010"/>
      <c r="C745" s="1010"/>
      <c r="D745" s="1010"/>
      <c r="E745" s="1010"/>
      <c r="F745" s="1005"/>
      <c r="G745" s="1005"/>
      <c r="H745" s="1006">
        <f t="shared" ref="H745:H747" si="516">SUM(B745:G745)</f>
        <v>0</v>
      </c>
      <c r="I745" s="1007">
        <f>sum(H745:H748)</f>
        <v>0</v>
      </c>
      <c r="J745" s="1058"/>
      <c r="K745" s="1009"/>
      <c r="L745" s="1010">
        <v>0.0</v>
      </c>
      <c r="M745" s="1007">
        <f>(L745-H745)</f>
        <v>0</v>
      </c>
      <c r="N745" s="1005"/>
      <c r="O745" s="1007">
        <f t="shared" ref="O745:O746" si="517">sum(M745,N745)</f>
        <v>0</v>
      </c>
      <c r="P745" s="1010"/>
      <c r="Q745" s="998"/>
      <c r="R745" s="998"/>
      <c r="S745" s="998"/>
      <c r="T745" s="998"/>
      <c r="U745" s="998"/>
      <c r="V745" s="998"/>
      <c r="W745" s="998"/>
      <c r="X745" s="998"/>
      <c r="Y745" s="998"/>
      <c r="Z745" s="998"/>
      <c r="AA745" s="998"/>
      <c r="AB745" s="998"/>
    </row>
    <row r="746">
      <c r="A746" s="1012" t="s">
        <v>77</v>
      </c>
      <c r="B746" s="1013"/>
      <c r="C746" s="1014"/>
      <c r="D746" s="1014"/>
      <c r="E746" s="1014"/>
      <c r="F746" s="1014"/>
      <c r="G746" s="1015"/>
      <c r="H746" s="1016">
        <f t="shared" si="516"/>
        <v>0</v>
      </c>
      <c r="I746" s="1017">
        <f>(I745/60)</f>
        <v>0</v>
      </c>
      <c r="J746" s="1058"/>
      <c r="K746" s="1012" t="s">
        <v>77</v>
      </c>
      <c r="L746" s="1013">
        <v>0.0</v>
      </c>
      <c r="M746" s="1018">
        <f>(L746-H746-H747)</f>
        <v>0</v>
      </c>
      <c r="N746" s="1014"/>
      <c r="O746" s="1019">
        <f t="shared" si="517"/>
        <v>0</v>
      </c>
      <c r="P746" s="1018"/>
      <c r="Q746" s="998"/>
      <c r="R746" s="998"/>
      <c r="S746" s="998"/>
      <c r="T746" s="998"/>
      <c r="U746" s="998"/>
      <c r="V746" s="998"/>
      <c r="W746" s="998"/>
      <c r="X746" s="998"/>
      <c r="Y746" s="998"/>
      <c r="Z746" s="998"/>
      <c r="AA746" s="998"/>
      <c r="AB746" s="998"/>
    </row>
    <row r="747">
      <c r="A747" s="1012" t="s">
        <v>78</v>
      </c>
      <c r="B747" s="1013"/>
      <c r="C747" s="1014"/>
      <c r="D747" s="1014"/>
      <c r="E747" s="1014"/>
      <c r="F747" s="1014"/>
      <c r="G747" s="1015"/>
      <c r="H747" s="1016">
        <f t="shared" si="516"/>
        <v>0</v>
      </c>
      <c r="I747" s="1019"/>
      <c r="J747" s="1058"/>
      <c r="K747" s="1012" t="s">
        <v>78</v>
      </c>
      <c r="L747" s="1018" t="s">
        <v>79</v>
      </c>
      <c r="M747" s="1019" t="s">
        <v>79</v>
      </c>
      <c r="N747" s="1014"/>
      <c r="O747" s="1019" t="s">
        <v>79</v>
      </c>
      <c r="P747" s="1018"/>
      <c r="Q747" s="998"/>
      <c r="R747" s="998"/>
      <c r="S747" s="998"/>
      <c r="T747" s="998"/>
      <c r="U747" s="998"/>
      <c r="V747" s="998"/>
      <c r="W747" s="998"/>
      <c r="X747" s="998"/>
      <c r="Y747" s="998"/>
      <c r="Z747" s="998"/>
      <c r="AA747" s="998"/>
      <c r="AB747" s="998"/>
    </row>
    <row r="748">
      <c r="A748" s="1021" t="s">
        <v>446</v>
      </c>
      <c r="B748" s="1013"/>
      <c r="C748" s="1014"/>
      <c r="D748" s="1014"/>
      <c r="E748" s="1014"/>
      <c r="F748" s="1014"/>
      <c r="G748" s="1015"/>
      <c r="H748" s="1016">
        <f>sum(B748:G748)</f>
        <v>0</v>
      </c>
      <c r="I748" s="1019"/>
      <c r="J748" s="1058"/>
      <c r="K748" s="1021" t="s">
        <v>446</v>
      </c>
      <c r="L748" s="1013">
        <v>0.0</v>
      </c>
      <c r="M748" s="1019">
        <f>(L748-H748)</f>
        <v>0</v>
      </c>
      <c r="N748" s="1014"/>
      <c r="O748" s="1019">
        <f>sum(M748,N748)</f>
        <v>0</v>
      </c>
      <c r="P748" s="1018"/>
      <c r="Q748" s="998"/>
      <c r="R748" s="998"/>
      <c r="S748" s="998"/>
      <c r="T748" s="998"/>
      <c r="U748" s="998"/>
      <c r="V748" s="998"/>
      <c r="W748" s="998"/>
      <c r="X748" s="998"/>
      <c r="Y748" s="998"/>
      <c r="Z748" s="998"/>
      <c r="AA748" s="998"/>
      <c r="AB748" s="998"/>
    </row>
    <row r="749">
      <c r="A749" s="1021" t="s">
        <v>80</v>
      </c>
      <c r="B749" s="1013">
        <v>0.0</v>
      </c>
      <c r="C749" s="1014">
        <v>0.0</v>
      </c>
      <c r="D749" s="1014"/>
      <c r="E749" s="1014"/>
      <c r="F749" s="1014"/>
      <c r="G749" s="1015"/>
      <c r="H749" s="1015">
        <v>0.0</v>
      </c>
      <c r="I749" s="1019"/>
      <c r="J749" s="1058"/>
      <c r="K749" s="1021" t="s">
        <v>80</v>
      </c>
      <c r="L749" s="1013"/>
      <c r="M749" s="1019"/>
      <c r="N749" s="1014"/>
      <c r="O749" s="1019"/>
      <c r="P749" s="1018"/>
      <c r="Q749" s="998"/>
      <c r="R749" s="998"/>
      <c r="S749" s="998"/>
      <c r="T749" s="998"/>
      <c r="U749" s="998"/>
      <c r="V749" s="998"/>
      <c r="W749" s="998"/>
      <c r="X749" s="998"/>
      <c r="Y749" s="998"/>
      <c r="Z749" s="998"/>
      <c r="AA749" s="998"/>
      <c r="AB749" s="998"/>
    </row>
    <row r="750">
      <c r="A750" s="1009"/>
      <c r="B750" s="1010"/>
      <c r="C750" s="1010"/>
      <c r="D750" s="1010"/>
      <c r="E750" s="1010"/>
      <c r="F750" s="1005"/>
      <c r="G750" s="1005"/>
      <c r="H750" s="1006">
        <f t="shared" ref="H750:H752" si="518">SUM(B750:G750)</f>
        <v>0</v>
      </c>
      <c r="I750" s="1007">
        <f>sum(H750:H753)</f>
        <v>0</v>
      </c>
      <c r="J750" s="1058"/>
      <c r="K750" s="1009"/>
      <c r="L750" s="1010">
        <v>0.0</v>
      </c>
      <c r="M750" s="1007">
        <f>(L750-H750)</f>
        <v>0</v>
      </c>
      <c r="N750" s="1005"/>
      <c r="O750" s="1007">
        <f t="shared" ref="O750:O751" si="519">sum(M750,N750)</f>
        <v>0</v>
      </c>
      <c r="P750" s="1010"/>
      <c r="Q750" s="998"/>
      <c r="R750" s="998"/>
      <c r="S750" s="998"/>
      <c r="T750" s="998"/>
      <c r="U750" s="998"/>
      <c r="V750" s="998"/>
      <c r="W750" s="998"/>
      <c r="X750" s="998"/>
      <c r="Y750" s="998"/>
      <c r="Z750" s="998"/>
      <c r="AA750" s="998"/>
      <c r="AB750" s="998"/>
    </row>
    <row r="751">
      <c r="A751" s="1012" t="s">
        <v>77</v>
      </c>
      <c r="B751" s="1013"/>
      <c r="C751" s="1014"/>
      <c r="D751" s="1014"/>
      <c r="E751" s="1014"/>
      <c r="F751" s="1014"/>
      <c r="G751" s="1015"/>
      <c r="H751" s="1016">
        <f t="shared" si="518"/>
        <v>0</v>
      </c>
      <c r="I751" s="1017">
        <f>(I750/60)</f>
        <v>0</v>
      </c>
      <c r="J751" s="1058"/>
      <c r="K751" s="1012" t="s">
        <v>77</v>
      </c>
      <c r="L751" s="1013">
        <v>0.0</v>
      </c>
      <c r="M751" s="1018">
        <f>(L751-H751-H752)</f>
        <v>0</v>
      </c>
      <c r="N751" s="1014"/>
      <c r="O751" s="1019">
        <f t="shared" si="519"/>
        <v>0</v>
      </c>
      <c r="P751" s="1018"/>
      <c r="Q751" s="998"/>
      <c r="R751" s="998"/>
      <c r="S751" s="998"/>
      <c r="T751" s="998"/>
      <c r="U751" s="998"/>
      <c r="V751" s="998"/>
      <c r="W751" s="998"/>
      <c r="X751" s="998"/>
      <c r="Y751" s="998"/>
      <c r="Z751" s="998"/>
      <c r="AA751" s="998"/>
      <c r="AB751" s="998"/>
    </row>
    <row r="752">
      <c r="A752" s="1012" t="s">
        <v>78</v>
      </c>
      <c r="B752" s="1013"/>
      <c r="C752" s="1014"/>
      <c r="D752" s="1014"/>
      <c r="E752" s="1014"/>
      <c r="F752" s="1014"/>
      <c r="G752" s="1015"/>
      <c r="H752" s="1016">
        <f t="shared" si="518"/>
        <v>0</v>
      </c>
      <c r="I752" s="1019"/>
      <c r="J752" s="1058"/>
      <c r="K752" s="1012" t="s">
        <v>78</v>
      </c>
      <c r="L752" s="1018" t="s">
        <v>79</v>
      </c>
      <c r="M752" s="1019" t="s">
        <v>79</v>
      </c>
      <c r="N752" s="1014"/>
      <c r="O752" s="1019" t="s">
        <v>79</v>
      </c>
      <c r="P752" s="1018"/>
      <c r="Q752" s="998"/>
      <c r="R752" s="998"/>
      <c r="S752" s="998"/>
      <c r="T752" s="998"/>
      <c r="U752" s="998"/>
      <c r="V752" s="998"/>
      <c r="W752" s="998"/>
      <c r="X752" s="998"/>
      <c r="Y752" s="998"/>
      <c r="Z752" s="998"/>
      <c r="AA752" s="998"/>
      <c r="AB752" s="998"/>
    </row>
    <row r="753">
      <c r="A753" s="1021" t="s">
        <v>446</v>
      </c>
      <c r="B753" s="1013"/>
      <c r="C753" s="1014"/>
      <c r="D753" s="1014"/>
      <c r="E753" s="1014"/>
      <c r="F753" s="1014"/>
      <c r="G753" s="1015"/>
      <c r="H753" s="1016">
        <f>sum(B753:G753)</f>
        <v>0</v>
      </c>
      <c r="I753" s="1019"/>
      <c r="J753" s="1058"/>
      <c r="K753" s="1021" t="s">
        <v>446</v>
      </c>
      <c r="L753" s="1013">
        <v>0.0</v>
      </c>
      <c r="M753" s="1019">
        <f>(L753-H753)</f>
        <v>0</v>
      </c>
      <c r="N753" s="1014"/>
      <c r="O753" s="1019">
        <f>sum(M753,N753)</f>
        <v>0</v>
      </c>
      <c r="P753" s="1018"/>
      <c r="Q753" s="998"/>
      <c r="R753" s="998"/>
      <c r="S753" s="998"/>
      <c r="T753" s="998"/>
      <c r="U753" s="998"/>
      <c r="V753" s="998"/>
      <c r="W753" s="998"/>
      <c r="X753" s="998"/>
      <c r="Y753" s="998"/>
      <c r="Z753" s="998"/>
      <c r="AA753" s="998"/>
      <c r="AB753" s="998"/>
    </row>
    <row r="754">
      <c r="A754" s="1021" t="s">
        <v>80</v>
      </c>
      <c r="B754" s="1013">
        <v>0.0</v>
      </c>
      <c r="C754" s="1014">
        <v>0.0</v>
      </c>
      <c r="D754" s="1014"/>
      <c r="E754" s="1014"/>
      <c r="F754" s="1014"/>
      <c r="G754" s="1015"/>
      <c r="H754" s="1015">
        <v>0.0</v>
      </c>
      <c r="I754" s="1019"/>
      <c r="J754" s="1058"/>
      <c r="K754" s="1021" t="s">
        <v>80</v>
      </c>
      <c r="L754" s="1013"/>
      <c r="M754" s="1019"/>
      <c r="N754" s="1014"/>
      <c r="O754" s="1019"/>
      <c r="P754" s="1018"/>
      <c r="Q754" s="998"/>
      <c r="R754" s="998"/>
      <c r="S754" s="998"/>
      <c r="T754" s="998"/>
      <c r="U754" s="998"/>
      <c r="V754" s="998"/>
      <c r="W754" s="998"/>
      <c r="X754" s="998"/>
      <c r="Y754" s="998"/>
      <c r="Z754" s="998"/>
      <c r="AA754" s="998"/>
      <c r="AB754" s="998"/>
    </row>
    <row r="755">
      <c r="A755" s="1040"/>
      <c r="B755" s="1033"/>
      <c r="C755" s="1033"/>
      <c r="D755" s="1033"/>
      <c r="E755" s="1033"/>
      <c r="F755" s="1033"/>
      <c r="G755" s="1033"/>
      <c r="H755" s="1033"/>
      <c r="I755" s="1033"/>
      <c r="J755" s="1058"/>
      <c r="K755" s="1040"/>
      <c r="L755" s="1033"/>
      <c r="M755" s="1033"/>
      <c r="N755" s="1033"/>
      <c r="O755" s="1033"/>
      <c r="P755" s="1003"/>
      <c r="Q755" s="998"/>
      <c r="R755" s="998"/>
      <c r="S755" s="998"/>
      <c r="T755" s="998"/>
      <c r="U755" s="998"/>
      <c r="V755" s="998"/>
      <c r="W755" s="998"/>
      <c r="X755" s="998"/>
      <c r="Y755" s="998"/>
      <c r="Z755" s="998"/>
      <c r="AA755" s="998"/>
      <c r="AB755" s="998"/>
    </row>
    <row r="756">
      <c r="A756" s="1052" t="s">
        <v>121</v>
      </c>
      <c r="B756" s="1001">
        <f t="shared" ref="B756:G756" si="520">SUM(B704,B709, B714, B719, B724,B730,B735,B740,B745,B750)</f>
        <v>13</v>
      </c>
      <c r="C756" s="1001">
        <f t="shared" si="520"/>
        <v>9</v>
      </c>
      <c r="D756" s="1001">
        <f t="shared" si="520"/>
        <v>12</v>
      </c>
      <c r="E756" s="1001">
        <f t="shared" si="520"/>
        <v>32</v>
      </c>
      <c r="F756" s="1001">
        <f t="shared" si="520"/>
        <v>29</v>
      </c>
      <c r="G756" s="1001">
        <f t="shared" si="520"/>
        <v>1</v>
      </c>
      <c r="H756" s="1053">
        <f t="shared" ref="H756:H759" si="523">sum(B756:G756)</f>
        <v>96</v>
      </c>
      <c r="I756" s="1054"/>
      <c r="J756" s="996"/>
      <c r="K756" s="1001" t="s">
        <v>121</v>
      </c>
      <c r="L756" s="1001">
        <f t="shared" ref="L756:O756" si="521">SUM(L704,L709, L714, L719, L724,L730,L735,L740,L745,L750)</f>
        <v>202</v>
      </c>
      <c r="M756" s="1001">
        <f t="shared" si="521"/>
        <v>106</v>
      </c>
      <c r="N756" s="1001">
        <f t="shared" si="521"/>
        <v>140</v>
      </c>
      <c r="O756" s="1001">
        <f t="shared" si="521"/>
        <v>246</v>
      </c>
      <c r="P756" s="1001"/>
      <c r="Q756" s="998"/>
      <c r="R756" s="998"/>
      <c r="S756" s="998"/>
      <c r="T756" s="998"/>
      <c r="U756" s="998"/>
      <c r="V756" s="998"/>
      <c r="W756" s="998"/>
      <c r="X756" s="998"/>
      <c r="Y756" s="998"/>
      <c r="Z756" s="998"/>
      <c r="AA756" s="998"/>
      <c r="AB756" s="998"/>
    </row>
    <row r="757">
      <c r="A757" s="1052" t="s">
        <v>77</v>
      </c>
      <c r="B757" s="1001">
        <f t="shared" ref="B757:G757" si="522">SUM(B705,B710, B715, B720, B725,B731,B736,B741,B746,B751)</f>
        <v>0</v>
      </c>
      <c r="C757" s="1001">
        <f t="shared" si="522"/>
        <v>0</v>
      </c>
      <c r="D757" s="1001">
        <f t="shared" si="522"/>
        <v>5</v>
      </c>
      <c r="E757" s="1001">
        <f t="shared" si="522"/>
        <v>0</v>
      </c>
      <c r="F757" s="1001">
        <f t="shared" si="522"/>
        <v>0</v>
      </c>
      <c r="G757" s="1001">
        <f t="shared" si="522"/>
        <v>0</v>
      </c>
      <c r="H757" s="1053">
        <f t="shared" si="523"/>
        <v>5</v>
      </c>
      <c r="I757" s="1054"/>
      <c r="J757" s="996"/>
      <c r="K757" s="1001" t="s">
        <v>77</v>
      </c>
      <c r="L757" s="1001">
        <f t="shared" ref="L757:O757" si="524">SUM(L705,L710, L715, L720, L725,L731,L736,L741,L746,L751)</f>
        <v>30</v>
      </c>
      <c r="M757" s="1001">
        <f t="shared" si="524"/>
        <v>7</v>
      </c>
      <c r="N757" s="1001">
        <f t="shared" si="524"/>
        <v>45</v>
      </c>
      <c r="O757" s="1001">
        <f t="shared" si="524"/>
        <v>52</v>
      </c>
      <c r="P757" s="1001"/>
      <c r="Q757" s="998"/>
      <c r="R757" s="998"/>
      <c r="S757" s="998"/>
      <c r="T757" s="998"/>
      <c r="U757" s="998"/>
      <c r="V757" s="998"/>
      <c r="W757" s="998"/>
      <c r="X757" s="998"/>
      <c r="Y757" s="998"/>
      <c r="Z757" s="998"/>
      <c r="AA757" s="998"/>
      <c r="AB757" s="998"/>
    </row>
    <row r="758">
      <c r="A758" s="1052" t="s">
        <v>78</v>
      </c>
      <c r="B758" s="1001">
        <f t="shared" ref="B758:G758" si="525">SUM(B706,B711, B716, B721, B726,B732,B737,B742,B747,B752)</f>
        <v>0</v>
      </c>
      <c r="C758" s="1001">
        <f t="shared" si="525"/>
        <v>7</v>
      </c>
      <c r="D758" s="1001">
        <f t="shared" si="525"/>
        <v>3</v>
      </c>
      <c r="E758" s="1001">
        <f t="shared" si="525"/>
        <v>1</v>
      </c>
      <c r="F758" s="1001">
        <f t="shared" si="525"/>
        <v>5</v>
      </c>
      <c r="G758" s="1001">
        <f t="shared" si="525"/>
        <v>2</v>
      </c>
      <c r="H758" s="1053">
        <f t="shared" si="523"/>
        <v>18</v>
      </c>
      <c r="I758" s="1054"/>
      <c r="J758" s="996"/>
      <c r="K758" s="1001" t="s">
        <v>78</v>
      </c>
      <c r="L758" s="1001">
        <f t="shared" ref="L758:O758" si="526">SUM(L706,L711, L716, L721, L726,L732,L737,L742,L747,L752)</f>
        <v>0</v>
      </c>
      <c r="M758" s="1001">
        <f t="shared" si="526"/>
        <v>0</v>
      </c>
      <c r="N758" s="1001">
        <f t="shared" si="526"/>
        <v>0</v>
      </c>
      <c r="O758" s="1001">
        <f t="shared" si="526"/>
        <v>0</v>
      </c>
      <c r="P758" s="1001"/>
      <c r="Q758" s="998"/>
      <c r="R758" s="998"/>
      <c r="S758" s="998"/>
      <c r="T758" s="998"/>
      <c r="U758" s="998"/>
      <c r="V758" s="998"/>
      <c r="W758" s="998"/>
      <c r="X758" s="998"/>
      <c r="Y758" s="998"/>
      <c r="Z758" s="998"/>
      <c r="AA758" s="998"/>
      <c r="AB758" s="998"/>
    </row>
    <row r="759">
      <c r="A759" s="1182" t="s">
        <v>446</v>
      </c>
      <c r="B759" s="1001">
        <f t="shared" ref="B759:G759" si="527">SUM(B707,B712, B717, B722, B727,B733,B738,B743,B748,B753)</f>
        <v>0</v>
      </c>
      <c r="C759" s="1001">
        <f t="shared" si="527"/>
        <v>1</v>
      </c>
      <c r="D759" s="1001">
        <f t="shared" si="527"/>
        <v>2</v>
      </c>
      <c r="E759" s="1001">
        <f t="shared" si="527"/>
        <v>2</v>
      </c>
      <c r="F759" s="1001">
        <f t="shared" si="527"/>
        <v>0</v>
      </c>
      <c r="G759" s="1001">
        <f t="shared" si="527"/>
        <v>0</v>
      </c>
      <c r="H759" s="1053">
        <f t="shared" si="523"/>
        <v>5</v>
      </c>
      <c r="I759" s="1054"/>
      <c r="J759" s="996"/>
      <c r="K759" s="1056" t="s">
        <v>446</v>
      </c>
      <c r="L759" s="1001">
        <f t="shared" ref="L759:O759" si="528">SUM(L707,L712, L717, L722, L727,L733,L738,L743,L748,L753)</f>
        <v>5</v>
      </c>
      <c r="M759" s="1001">
        <f t="shared" si="528"/>
        <v>0</v>
      </c>
      <c r="N759" s="1001">
        <f t="shared" si="528"/>
        <v>25</v>
      </c>
      <c r="O759" s="1001">
        <f t="shared" si="528"/>
        <v>25</v>
      </c>
      <c r="P759" s="1001"/>
      <c r="Q759" s="998"/>
      <c r="R759" s="998"/>
      <c r="S759" s="998"/>
      <c r="T759" s="998"/>
      <c r="U759" s="998"/>
      <c r="V759" s="998"/>
      <c r="W759" s="998"/>
      <c r="X759" s="998"/>
      <c r="Y759" s="998"/>
      <c r="Z759" s="998"/>
      <c r="AA759" s="998"/>
      <c r="AB759" s="998"/>
    </row>
    <row r="760">
      <c r="A760" s="1182" t="s">
        <v>497</v>
      </c>
      <c r="B760" s="1056">
        <v>0.0</v>
      </c>
      <c r="C760" s="1056">
        <v>0.0</v>
      </c>
      <c r="D760" s="1056">
        <v>0.0</v>
      </c>
      <c r="E760" s="1056">
        <v>0.0</v>
      </c>
      <c r="F760" s="1056">
        <v>0.0</v>
      </c>
      <c r="G760" s="1056">
        <v>0.0</v>
      </c>
      <c r="H760" s="1053"/>
      <c r="I760" s="1054"/>
      <c r="J760" s="996"/>
      <c r="K760" s="1056" t="s">
        <v>497</v>
      </c>
      <c r="L760" s="1001"/>
      <c r="M760" s="1001"/>
      <c r="N760" s="1001"/>
      <c r="O760" s="1001"/>
      <c r="P760" s="1001"/>
      <c r="Q760" s="998"/>
      <c r="R760" s="998"/>
      <c r="S760" s="998"/>
      <c r="T760" s="998"/>
      <c r="U760" s="998"/>
      <c r="V760" s="998"/>
      <c r="W760" s="998"/>
      <c r="X760" s="998"/>
      <c r="Y760" s="998"/>
      <c r="Z760" s="998"/>
      <c r="AA760" s="998"/>
      <c r="AB760" s="998"/>
    </row>
    <row r="761">
      <c r="A761" s="1040" t="s">
        <v>9</v>
      </c>
      <c r="B761" s="1003">
        <f t="shared" ref="B761:G761" si="529">sum(B756:B760)</f>
        <v>13</v>
      </c>
      <c r="C761" s="1003">
        <f t="shared" si="529"/>
        <v>17</v>
      </c>
      <c r="D761" s="1003">
        <f t="shared" si="529"/>
        <v>22</v>
      </c>
      <c r="E761" s="1003">
        <f t="shared" si="529"/>
        <v>35</v>
      </c>
      <c r="F761" s="1003">
        <f t="shared" si="529"/>
        <v>34</v>
      </c>
      <c r="G761" s="1003">
        <f t="shared" si="529"/>
        <v>3</v>
      </c>
      <c r="H761" s="1003">
        <f>SUM(B761:G761)</f>
        <v>124</v>
      </c>
      <c r="I761" s="1033"/>
      <c r="J761" s="996"/>
      <c r="K761" s="1003" t="s">
        <v>9</v>
      </c>
      <c r="L761" s="1003">
        <f t="shared" ref="L761:O761" si="530">sum(L756:L759)</f>
        <v>237</v>
      </c>
      <c r="M761" s="1003">
        <f t="shared" si="530"/>
        <v>113</v>
      </c>
      <c r="N761" s="1003">
        <f t="shared" si="530"/>
        <v>210</v>
      </c>
      <c r="O761" s="1003">
        <f t="shared" si="530"/>
        <v>323</v>
      </c>
      <c r="P761" s="1003"/>
      <c r="Q761" s="998"/>
      <c r="R761" s="998"/>
      <c r="S761" s="998"/>
      <c r="T761" s="998"/>
      <c r="U761" s="998"/>
      <c r="V761" s="998"/>
      <c r="W761" s="998"/>
      <c r="X761" s="998"/>
      <c r="Y761" s="998"/>
      <c r="Z761" s="998"/>
      <c r="AA761" s="998"/>
      <c r="AB761" s="998"/>
    </row>
    <row r="762">
      <c r="A762" s="1057"/>
      <c r="B762" s="1057"/>
      <c r="C762" s="1057"/>
      <c r="D762" s="1057"/>
      <c r="E762" s="1057"/>
      <c r="F762" s="1057"/>
      <c r="G762" s="1057"/>
      <c r="H762" s="1057"/>
      <c r="I762" s="998"/>
      <c r="J762" s="1058"/>
      <c r="K762" s="1026"/>
      <c r="L762" s="998"/>
      <c r="M762" s="998"/>
      <c r="N762" s="1026"/>
      <c r="O762" s="998"/>
      <c r="P762" s="998"/>
      <c r="Q762" s="998"/>
      <c r="R762" s="998"/>
      <c r="S762" s="998"/>
      <c r="T762" s="998"/>
      <c r="U762" s="998"/>
      <c r="V762" s="998"/>
      <c r="W762" s="998"/>
      <c r="X762" s="998"/>
      <c r="Y762" s="998"/>
      <c r="Z762" s="998"/>
      <c r="AA762" s="998"/>
      <c r="AB762" s="998"/>
    </row>
    <row r="763">
      <c r="A763" s="1040" t="s">
        <v>123</v>
      </c>
      <c r="B763" s="1003" t="s">
        <v>2</v>
      </c>
      <c r="C763" s="1183" t="s">
        <v>3</v>
      </c>
      <c r="D763" s="1183" t="s">
        <v>4</v>
      </c>
      <c r="E763" s="1183" t="s">
        <v>5</v>
      </c>
      <c r="F763" s="1183" t="s">
        <v>6</v>
      </c>
      <c r="G763" s="1183" t="s">
        <v>7</v>
      </c>
      <c r="H763" s="1003" t="s">
        <v>9</v>
      </c>
      <c r="I763" s="998"/>
      <c r="J763" s="1058"/>
      <c r="K763" s="1026"/>
      <c r="L763" s="998"/>
      <c r="M763" s="998"/>
      <c r="N763" s="1026"/>
      <c r="O763" s="998"/>
      <c r="P763" s="998"/>
      <c r="Q763" s="998"/>
      <c r="R763" s="998"/>
      <c r="S763" s="998"/>
      <c r="T763" s="998"/>
      <c r="U763" s="998"/>
      <c r="V763" s="998"/>
      <c r="W763" s="998"/>
      <c r="X763" s="998"/>
      <c r="Y763" s="998"/>
      <c r="Z763" s="998"/>
      <c r="AA763" s="998"/>
      <c r="AB763" s="998"/>
    </row>
    <row r="764">
      <c r="A764" s="1052" t="s">
        <v>124</v>
      </c>
      <c r="B764" s="1001">
        <f t="shared" ref="B764:G764" si="531">sum(B757:B758)</f>
        <v>0</v>
      </c>
      <c r="C764" s="1001">
        <f t="shared" si="531"/>
        <v>7</v>
      </c>
      <c r="D764" s="1001">
        <f t="shared" si="531"/>
        <v>8</v>
      </c>
      <c r="E764" s="1001">
        <f t="shared" si="531"/>
        <v>1</v>
      </c>
      <c r="F764" s="1001">
        <f t="shared" si="531"/>
        <v>5</v>
      </c>
      <c r="G764" s="1001">
        <f t="shared" si="531"/>
        <v>2</v>
      </c>
      <c r="H764" s="1053">
        <f>sum(B764:G764)</f>
        <v>23</v>
      </c>
      <c r="I764" s="998"/>
      <c r="J764" s="1058"/>
      <c r="K764" s="1026"/>
      <c r="L764" s="998"/>
      <c r="M764" s="998"/>
      <c r="N764" s="998"/>
      <c r="O764" s="998"/>
      <c r="P764" s="998"/>
      <c r="Q764" s="998"/>
      <c r="R764" s="998"/>
      <c r="S764" s="998"/>
      <c r="T764" s="998"/>
      <c r="U764" s="998"/>
      <c r="V764" s="998"/>
      <c r="W764" s="998"/>
      <c r="X764" s="998"/>
      <c r="Y764" s="998"/>
      <c r="Z764" s="998"/>
      <c r="AA764" s="998"/>
      <c r="AB764" s="998"/>
    </row>
    <row r="765">
      <c r="A765" s="1059" t="s">
        <v>126</v>
      </c>
      <c r="B765" s="1060">
        <f t="shared" ref="B765:H765" si="532">(B764*22.5)</f>
        <v>0</v>
      </c>
      <c r="C765" s="1060">
        <f t="shared" si="532"/>
        <v>157.5</v>
      </c>
      <c r="D765" s="1060">
        <f t="shared" si="532"/>
        <v>180</v>
      </c>
      <c r="E765" s="1060">
        <f t="shared" si="532"/>
        <v>22.5</v>
      </c>
      <c r="F765" s="1060">
        <f t="shared" si="532"/>
        <v>112.5</v>
      </c>
      <c r="G765" s="1060">
        <f t="shared" si="532"/>
        <v>45</v>
      </c>
      <c r="H765" s="1060">
        <f t="shared" si="532"/>
        <v>517.5</v>
      </c>
      <c r="I765" s="1061"/>
      <c r="J765" s="1062"/>
      <c r="K765" s="1184"/>
      <c r="L765" s="997"/>
      <c r="M765" s="997"/>
      <c r="N765" s="997"/>
      <c r="O765" s="997"/>
      <c r="P765" s="997"/>
      <c r="Q765" s="997"/>
      <c r="R765" s="997"/>
      <c r="S765" s="997"/>
      <c r="T765" s="997"/>
      <c r="U765" s="997"/>
      <c r="V765" s="997"/>
      <c r="W765" s="997"/>
      <c r="X765" s="997"/>
      <c r="Y765" s="997"/>
      <c r="Z765" s="997"/>
      <c r="AA765" s="997"/>
      <c r="AB765" s="997"/>
    </row>
    <row r="766">
      <c r="A766" s="997"/>
      <c r="B766" s="1061"/>
      <c r="C766" s="1061"/>
      <c r="D766" s="1061"/>
      <c r="E766" s="1061"/>
      <c r="F766" s="1061"/>
      <c r="G766" s="1063"/>
      <c r="H766" s="1064"/>
      <c r="I766" s="1061"/>
      <c r="J766" s="1062"/>
      <c r="K766" s="1184"/>
      <c r="L766" s="997"/>
      <c r="M766" s="997"/>
      <c r="N766" s="997"/>
      <c r="O766" s="997"/>
      <c r="P766" s="997"/>
      <c r="Q766" s="997"/>
      <c r="R766" s="997"/>
      <c r="S766" s="997"/>
      <c r="T766" s="997"/>
      <c r="U766" s="997"/>
      <c r="V766" s="997"/>
      <c r="W766" s="997"/>
      <c r="X766" s="997"/>
      <c r="Y766" s="997"/>
      <c r="Z766" s="997"/>
      <c r="AA766" s="997"/>
      <c r="AB766" s="997"/>
    </row>
    <row r="767">
      <c r="A767" s="1251" t="s">
        <v>498</v>
      </c>
      <c r="B767" s="1061"/>
      <c r="C767" s="1061"/>
      <c r="D767" s="1061"/>
      <c r="E767" s="1061"/>
      <c r="F767" s="1065"/>
      <c r="G767" s="1066" t="s">
        <v>35</v>
      </c>
      <c r="H767" s="1067" t="s">
        <v>36</v>
      </c>
      <c r="I767" s="1061"/>
      <c r="J767" s="1062"/>
      <c r="K767" s="997"/>
      <c r="L767" s="997"/>
      <c r="M767" s="997"/>
      <c r="N767" s="997"/>
      <c r="O767" s="997"/>
      <c r="P767" s="997"/>
      <c r="Q767" s="997"/>
      <c r="R767" s="997"/>
      <c r="S767" s="997"/>
      <c r="T767" s="997"/>
      <c r="U767" s="997"/>
      <c r="V767" s="997"/>
      <c r="W767" s="997"/>
      <c r="X767" s="997"/>
      <c r="Y767" s="997"/>
      <c r="Z767" s="997"/>
      <c r="AA767" s="997"/>
      <c r="AB767" s="997"/>
    </row>
    <row r="768">
      <c r="A768" s="997"/>
      <c r="B768" s="1061"/>
      <c r="C768" s="1061"/>
      <c r="D768" s="1061"/>
      <c r="E768" s="1061"/>
      <c r="F768" s="1065"/>
      <c r="G768" s="1068" t="s">
        <v>450</v>
      </c>
      <c r="H768" s="1069">
        <v>0.0</v>
      </c>
      <c r="I768" s="1061"/>
      <c r="J768" s="1062"/>
      <c r="K768" s="997"/>
      <c r="L768" s="997"/>
      <c r="M768" s="997"/>
      <c r="N768" s="997"/>
      <c r="O768" s="997"/>
      <c r="P768" s="997"/>
      <c r="Q768" s="997"/>
      <c r="R768" s="997"/>
      <c r="S768" s="997"/>
      <c r="T768" s="997"/>
      <c r="U768" s="997"/>
      <c r="V768" s="997"/>
      <c r="W768" s="997"/>
      <c r="X768" s="997"/>
      <c r="Y768" s="997"/>
      <c r="Z768" s="997"/>
      <c r="AA768" s="997"/>
      <c r="AB768" s="997"/>
    </row>
    <row r="769">
      <c r="A769" s="997"/>
      <c r="B769" s="1061"/>
      <c r="C769" s="1061"/>
      <c r="D769" s="1061"/>
      <c r="E769" s="1061"/>
      <c r="F769" s="1065"/>
      <c r="G769" s="1068" t="s">
        <v>468</v>
      </c>
      <c r="H769" s="1069">
        <f>(H419)</f>
        <v>44</v>
      </c>
      <c r="I769" s="1061"/>
      <c r="J769" s="1062"/>
      <c r="K769" s="997"/>
      <c r="L769" s="997"/>
      <c r="M769" s="997"/>
      <c r="N769" s="997"/>
      <c r="O769" s="997"/>
      <c r="P769" s="997"/>
      <c r="Q769" s="997"/>
      <c r="R769" s="997"/>
      <c r="S769" s="997"/>
      <c r="T769" s="997"/>
      <c r="U769" s="997"/>
      <c r="V769" s="997"/>
      <c r="W769" s="997"/>
      <c r="X769" s="997"/>
      <c r="Y769" s="997"/>
      <c r="Z769" s="997"/>
      <c r="AA769" s="997"/>
      <c r="AB769" s="997"/>
    </row>
    <row r="770">
      <c r="A770" s="997"/>
      <c r="B770" s="1061"/>
      <c r="C770" s="1061"/>
      <c r="D770" s="1061"/>
      <c r="E770" s="1061"/>
      <c r="F770" s="1065"/>
      <c r="G770" s="1068" t="s">
        <v>494</v>
      </c>
      <c r="H770" s="1069">
        <f>(H761)</f>
        <v>124</v>
      </c>
      <c r="I770" s="1061"/>
      <c r="J770" s="1062"/>
      <c r="K770" s="997"/>
      <c r="L770" s="997"/>
      <c r="M770" s="997"/>
      <c r="N770" s="997"/>
      <c r="O770" s="997"/>
      <c r="P770" s="997"/>
      <c r="Q770" s="997"/>
      <c r="R770" s="997"/>
      <c r="S770" s="997"/>
      <c r="T770" s="997"/>
      <c r="U770" s="997"/>
      <c r="V770" s="997"/>
      <c r="W770" s="997"/>
      <c r="X770" s="997"/>
      <c r="Y770" s="997"/>
      <c r="Z770" s="997"/>
      <c r="AA770" s="997"/>
      <c r="AB770" s="997"/>
    </row>
    <row r="771">
      <c r="A771" s="997"/>
      <c r="B771" s="1061"/>
      <c r="C771" s="1061"/>
      <c r="D771" s="1061"/>
      <c r="E771" s="1061"/>
      <c r="F771" s="1065"/>
      <c r="G771" s="1066" t="s">
        <v>9</v>
      </c>
      <c r="H771" s="1070">
        <f>SUM(H768:H770)</f>
        <v>168</v>
      </c>
      <c r="I771" s="1061"/>
      <c r="J771" s="1062"/>
      <c r="K771" s="997"/>
      <c r="L771" s="997"/>
      <c r="M771" s="997"/>
      <c r="N771" s="997"/>
      <c r="O771" s="997"/>
      <c r="P771" s="997"/>
      <c r="Q771" s="997"/>
      <c r="R771" s="997"/>
      <c r="S771" s="997"/>
      <c r="T771" s="997"/>
      <c r="U771" s="997"/>
      <c r="V771" s="997"/>
      <c r="W771" s="997"/>
      <c r="X771" s="997"/>
      <c r="Y771" s="997"/>
      <c r="Z771" s="997"/>
      <c r="AA771" s="997"/>
      <c r="AB771" s="997"/>
    </row>
    <row r="772">
      <c r="A772" s="997"/>
      <c r="B772" s="1061"/>
      <c r="C772" s="1061"/>
      <c r="D772" s="1061"/>
      <c r="E772" s="1061"/>
      <c r="F772" s="1061"/>
      <c r="G772" s="1063"/>
      <c r="H772" s="1064"/>
      <c r="I772" s="1063"/>
      <c r="J772" s="1062"/>
      <c r="K772" s="997"/>
      <c r="L772" s="997"/>
      <c r="M772" s="997"/>
      <c r="N772" s="997"/>
      <c r="O772" s="997"/>
      <c r="P772" s="997"/>
      <c r="Q772" s="997"/>
      <c r="R772" s="997"/>
      <c r="S772" s="997"/>
      <c r="T772" s="997"/>
      <c r="U772" s="997"/>
      <c r="V772" s="997"/>
      <c r="W772" s="997"/>
      <c r="X772" s="997"/>
      <c r="Y772" s="997"/>
      <c r="Z772" s="997"/>
      <c r="AA772" s="997"/>
      <c r="AB772" s="997"/>
    </row>
    <row r="773">
      <c r="A773" s="997"/>
      <c r="B773" s="1061"/>
      <c r="C773" s="1061"/>
      <c r="D773" s="1061"/>
      <c r="E773" s="1061"/>
      <c r="F773" s="1065"/>
      <c r="G773" s="1071" t="s">
        <v>131</v>
      </c>
      <c r="H773" s="1072">
        <f>(500-H771)</f>
        <v>332</v>
      </c>
      <c r="I773" s="1073">
        <f>(H771/1000)</f>
        <v>0.168</v>
      </c>
      <c r="J773" s="1062"/>
      <c r="K773" s="997"/>
      <c r="L773" s="997"/>
      <c r="M773" s="997"/>
      <c r="N773" s="997"/>
      <c r="O773" s="997"/>
      <c r="P773" s="997"/>
      <c r="Q773" s="997"/>
      <c r="R773" s="997"/>
      <c r="S773" s="997"/>
      <c r="T773" s="997"/>
      <c r="U773" s="997"/>
      <c r="V773" s="997"/>
      <c r="W773" s="997"/>
      <c r="X773" s="997"/>
      <c r="Y773" s="997"/>
      <c r="Z773" s="997"/>
      <c r="AA773" s="997"/>
      <c r="AB773" s="997"/>
    </row>
    <row r="774">
      <c r="A774" s="1049"/>
      <c r="B774" s="1049"/>
      <c r="C774" s="1049"/>
      <c r="D774" s="1049"/>
      <c r="E774" s="1049"/>
      <c r="F774" s="1049"/>
      <c r="G774" s="1049"/>
      <c r="H774" s="1049"/>
      <c r="I774" s="1049"/>
      <c r="J774" s="1074"/>
      <c r="K774" s="1049"/>
      <c r="L774" s="1049"/>
      <c r="M774" s="1049"/>
      <c r="N774" s="1049"/>
      <c r="O774" s="1049"/>
      <c r="P774" s="1049"/>
      <c r="Q774" s="1049"/>
      <c r="R774" s="1049"/>
      <c r="S774" s="1049"/>
      <c r="T774" s="1049"/>
      <c r="U774" s="1049"/>
      <c r="V774" s="1049"/>
      <c r="W774" s="1049"/>
      <c r="X774" s="1049"/>
      <c r="Y774" s="1049"/>
      <c r="Z774" s="1049"/>
      <c r="AA774" s="1049"/>
      <c r="AB774" s="1049"/>
    </row>
    <row r="775">
      <c r="A775" s="1188" t="s">
        <v>472</v>
      </c>
      <c r="B775" s="1003" t="s">
        <v>2</v>
      </c>
      <c r="C775" s="1183" t="s">
        <v>3</v>
      </c>
      <c r="D775" s="1183" t="s">
        <v>4</v>
      </c>
      <c r="E775" s="1183" t="s">
        <v>5</v>
      </c>
      <c r="F775" s="1183" t="s">
        <v>6</v>
      </c>
      <c r="G775" s="1183" t="s">
        <v>7</v>
      </c>
      <c r="H775" s="1003" t="s">
        <v>9</v>
      </c>
      <c r="I775" s="998"/>
      <c r="J775" s="1058"/>
      <c r="K775" s="1026"/>
      <c r="L775" s="998"/>
      <c r="M775" s="998"/>
      <c r="N775" s="1026"/>
      <c r="O775" s="998"/>
      <c r="P775" s="998"/>
      <c r="Q775" s="998"/>
      <c r="R775" s="998"/>
      <c r="S775" s="998"/>
      <c r="T775" s="998"/>
      <c r="U775" s="998"/>
      <c r="V775" s="998"/>
      <c r="W775" s="998"/>
      <c r="X775" s="998"/>
      <c r="Y775" s="998"/>
      <c r="Z775" s="998"/>
      <c r="AA775" s="998"/>
      <c r="AB775" s="998"/>
    </row>
    <row r="776">
      <c r="A776" s="1052"/>
      <c r="B776" s="1001">
        <f t="shared" ref="B776:G776" si="533">sum(B684,B761)</f>
        <v>264</v>
      </c>
      <c r="C776" s="1001">
        <f t="shared" si="533"/>
        <v>276</v>
      </c>
      <c r="D776" s="1001">
        <f t="shared" si="533"/>
        <v>238</v>
      </c>
      <c r="E776" s="1001">
        <f t="shared" si="533"/>
        <v>230</v>
      </c>
      <c r="F776" s="1001">
        <f t="shared" si="533"/>
        <v>206</v>
      </c>
      <c r="G776" s="1001">
        <f t="shared" si="533"/>
        <v>42</v>
      </c>
      <c r="H776" s="1053">
        <f>sum(B776:G776)</f>
        <v>1256</v>
      </c>
      <c r="I776" s="998"/>
      <c r="J776" s="1058"/>
      <c r="K776" s="1026"/>
      <c r="L776" s="998"/>
      <c r="M776" s="998"/>
      <c r="N776" s="998"/>
      <c r="O776" s="998"/>
      <c r="P776" s="998"/>
      <c r="Q776" s="998"/>
      <c r="R776" s="998"/>
      <c r="S776" s="998"/>
      <c r="T776" s="998"/>
      <c r="U776" s="998"/>
      <c r="V776" s="998"/>
      <c r="W776" s="998"/>
      <c r="X776" s="998"/>
      <c r="Y776" s="998"/>
      <c r="Z776" s="998"/>
      <c r="AA776" s="998"/>
      <c r="AB776" s="998"/>
    </row>
    <row r="777">
      <c r="A777" s="1049"/>
      <c r="B777" s="1049"/>
      <c r="C777" s="1049"/>
      <c r="D777" s="1049"/>
      <c r="E777" s="1049"/>
      <c r="F777" s="1049"/>
      <c r="G777" s="1049"/>
      <c r="H777" s="1049"/>
      <c r="I777" s="1049"/>
      <c r="J777" s="1074"/>
      <c r="K777" s="1049"/>
      <c r="L777" s="1049"/>
      <c r="M777" s="1049"/>
      <c r="N777" s="1049"/>
      <c r="O777" s="1049"/>
      <c r="P777" s="1049"/>
      <c r="Q777" s="1049"/>
      <c r="R777" s="1049"/>
      <c r="S777" s="1049"/>
      <c r="T777" s="1049"/>
      <c r="U777" s="1049"/>
      <c r="V777" s="1049"/>
      <c r="W777" s="1049"/>
      <c r="X777" s="1049"/>
      <c r="Y777" s="1049"/>
      <c r="Z777" s="1049"/>
      <c r="AA777" s="1049"/>
      <c r="AB777" s="1049"/>
    </row>
    <row r="778">
      <c r="A778" s="993" t="s">
        <v>487</v>
      </c>
      <c r="B778" s="994">
        <v>16.0</v>
      </c>
      <c r="C778" s="994">
        <v>17.0</v>
      </c>
      <c r="D778" s="994">
        <v>18.0</v>
      </c>
      <c r="E778" s="994">
        <v>19.0</v>
      </c>
      <c r="F778" s="994">
        <v>20.0</v>
      </c>
      <c r="G778" s="994">
        <v>21.0</v>
      </c>
      <c r="H778" s="995"/>
      <c r="I778" s="995"/>
      <c r="J778" s="996"/>
      <c r="K778" s="993" t="s">
        <v>487</v>
      </c>
      <c r="L778" s="995"/>
      <c r="M778" s="995"/>
      <c r="N778" s="995"/>
      <c r="O778" s="995"/>
      <c r="P778" s="995"/>
      <c r="Q778" s="997"/>
      <c r="R778" s="998"/>
      <c r="S778" s="998"/>
      <c r="T778" s="998"/>
      <c r="U778" s="998"/>
      <c r="V778" s="998"/>
      <c r="W778" s="998"/>
      <c r="X778" s="998"/>
      <c r="Y778" s="998"/>
      <c r="Z778" s="998"/>
      <c r="AA778" s="998"/>
      <c r="AB778" s="998"/>
    </row>
    <row r="779">
      <c r="A779" s="1075" t="s">
        <v>144</v>
      </c>
      <c r="B779" s="1076" t="s">
        <v>2</v>
      </c>
      <c r="C779" s="1076" t="s">
        <v>3</v>
      </c>
      <c r="D779" s="1076" t="s">
        <v>4</v>
      </c>
      <c r="E779" s="1076" t="s">
        <v>5</v>
      </c>
      <c r="F779" s="1076" t="s">
        <v>6</v>
      </c>
      <c r="G779" s="1076" t="s">
        <v>7</v>
      </c>
      <c r="H779" s="1077" t="s">
        <v>9</v>
      </c>
      <c r="I779" s="1076" t="s">
        <v>71</v>
      </c>
      <c r="J779" s="1078"/>
      <c r="K779" s="1075" t="s">
        <v>144</v>
      </c>
      <c r="L779" s="1075" t="s">
        <v>72</v>
      </c>
      <c r="M779" s="1075" t="s">
        <v>13</v>
      </c>
      <c r="N779" s="1079" t="s">
        <v>73</v>
      </c>
      <c r="O779" s="1079" t="s">
        <v>133</v>
      </c>
      <c r="P779" s="1079" t="s">
        <v>74</v>
      </c>
      <c r="Q779" s="997"/>
      <c r="R779" s="997"/>
      <c r="S779" s="997"/>
      <c r="T779" s="997"/>
      <c r="U779" s="997"/>
      <c r="V779" s="997"/>
      <c r="W779" s="997"/>
      <c r="X779" s="997"/>
      <c r="Y779" s="997"/>
      <c r="Z779" s="997"/>
      <c r="AA779" s="997"/>
      <c r="AB779" s="997"/>
    </row>
    <row r="780">
      <c r="A780" s="1189" t="s">
        <v>499</v>
      </c>
      <c r="B780" s="1081">
        <f t="shared" ref="B780:G780" si="534"> SUM(B781:B801)</f>
        <v>6</v>
      </c>
      <c r="C780" s="1081">
        <f t="shared" si="534"/>
        <v>8</v>
      </c>
      <c r="D780" s="1081">
        <f t="shared" si="534"/>
        <v>14</v>
      </c>
      <c r="E780" s="1081">
        <f t="shared" si="534"/>
        <v>13</v>
      </c>
      <c r="F780" s="1081">
        <f t="shared" si="534"/>
        <v>4</v>
      </c>
      <c r="G780" s="1081">
        <f t="shared" si="534"/>
        <v>0</v>
      </c>
      <c r="H780" s="1082"/>
      <c r="I780" s="1083"/>
      <c r="J780" s="1078"/>
      <c r="K780" s="1189" t="s">
        <v>499</v>
      </c>
      <c r="L780" s="1084"/>
      <c r="M780" s="1084"/>
      <c r="N780" s="1084"/>
      <c r="O780" s="1084"/>
      <c r="P780" s="1084"/>
      <c r="Q780" s="997"/>
      <c r="R780" s="997"/>
      <c r="S780" s="997"/>
      <c r="T780" s="997"/>
      <c r="U780" s="997"/>
      <c r="V780" s="997"/>
      <c r="W780" s="997"/>
      <c r="X780" s="997"/>
      <c r="Y780" s="997"/>
      <c r="Z780" s="997"/>
      <c r="AA780" s="997"/>
      <c r="AB780" s="997"/>
    </row>
    <row r="781">
      <c r="A781" s="1096" t="s">
        <v>474</v>
      </c>
      <c r="B781" s="1086">
        <v>6.0</v>
      </c>
      <c r="C781" s="1086">
        <v>8.0</v>
      </c>
      <c r="D781" s="1086">
        <v>12.0</v>
      </c>
      <c r="E781" s="1086">
        <v>10.0</v>
      </c>
      <c r="F781" s="1086">
        <v>3.0</v>
      </c>
      <c r="G781" s="1086"/>
      <c r="H781" s="1087">
        <f t="shared" ref="H781:H796" si="535">SUM(B781:G781)</f>
        <v>39</v>
      </c>
      <c r="I781" s="1088">
        <f>(H781/40)</f>
        <v>0.975</v>
      </c>
      <c r="J781" s="1037"/>
      <c r="K781" s="1096" t="s">
        <v>474</v>
      </c>
      <c r="L781" s="1089">
        <v>39.0</v>
      </c>
      <c r="M781" s="1090">
        <f t="shared" ref="M781:M796" si="536">(L781-H781)</f>
        <v>0</v>
      </c>
      <c r="N781" s="1091">
        <v>60.0</v>
      </c>
      <c r="O781" s="1090">
        <f t="shared" ref="O781:O796" si="537">sum(M781,N781)</f>
        <v>60</v>
      </c>
      <c r="P781" s="1089" t="s">
        <v>387</v>
      </c>
      <c r="Q781" s="997"/>
      <c r="R781" s="997"/>
      <c r="S781" s="997"/>
      <c r="T781" s="997"/>
      <c r="U781" s="997"/>
      <c r="V781" s="997"/>
      <c r="W781" s="997"/>
      <c r="X781" s="997"/>
      <c r="Y781" s="997"/>
      <c r="Z781" s="997"/>
      <c r="AA781" s="997"/>
      <c r="AB781" s="997"/>
    </row>
    <row r="782">
      <c r="A782" s="1092" t="s">
        <v>121</v>
      </c>
      <c r="B782" s="1093">
        <v>0.0</v>
      </c>
      <c r="C782" s="1093">
        <v>0.0</v>
      </c>
      <c r="D782" s="1093">
        <v>0.0</v>
      </c>
      <c r="E782" s="1093">
        <v>0.0</v>
      </c>
      <c r="F782" s="1093">
        <v>0.0</v>
      </c>
      <c r="G782" s="1093"/>
      <c r="H782" s="1094">
        <f t="shared" si="535"/>
        <v>0</v>
      </c>
      <c r="I782" s="1095"/>
      <c r="J782" s="1037"/>
      <c r="K782" s="1092" t="s">
        <v>121</v>
      </c>
      <c r="L782" s="1014">
        <v>0.0</v>
      </c>
      <c r="M782" s="1019">
        <f t="shared" si="536"/>
        <v>0</v>
      </c>
      <c r="N782" s="1015">
        <v>0.0</v>
      </c>
      <c r="O782" s="1019">
        <f t="shared" si="537"/>
        <v>0</v>
      </c>
      <c r="P782" s="1019"/>
      <c r="Q782" s="997"/>
      <c r="R782" s="997"/>
      <c r="S782" s="997"/>
      <c r="T782" s="997"/>
      <c r="U782" s="997"/>
      <c r="V782" s="997"/>
      <c r="W782" s="997"/>
      <c r="X782" s="997"/>
      <c r="Y782" s="997"/>
      <c r="Z782" s="997"/>
      <c r="AA782" s="997"/>
      <c r="AB782" s="997"/>
    </row>
    <row r="783">
      <c r="A783" s="1096" t="s">
        <v>475</v>
      </c>
      <c r="B783" s="1086">
        <v>0.0</v>
      </c>
      <c r="C783" s="1086">
        <v>0.0</v>
      </c>
      <c r="D783" s="1086">
        <v>2.0</v>
      </c>
      <c r="E783" s="1086">
        <v>1.0</v>
      </c>
      <c r="F783" s="1086">
        <v>0.0</v>
      </c>
      <c r="G783" s="1086"/>
      <c r="H783" s="1087">
        <f t="shared" si="535"/>
        <v>3</v>
      </c>
      <c r="I783" s="1088">
        <f>(H783/40)</f>
        <v>0.075</v>
      </c>
      <c r="J783" s="1035"/>
      <c r="K783" s="1096" t="s">
        <v>475</v>
      </c>
      <c r="L783" s="1089">
        <v>15.0</v>
      </c>
      <c r="M783" s="1090">
        <f t="shared" si="536"/>
        <v>12</v>
      </c>
      <c r="N783" s="1091">
        <v>20.0</v>
      </c>
      <c r="O783" s="1090">
        <f t="shared" si="537"/>
        <v>32</v>
      </c>
      <c r="P783" s="1089" t="s">
        <v>387</v>
      </c>
      <c r="Q783" s="997"/>
      <c r="R783" s="997"/>
      <c r="S783" s="997"/>
      <c r="T783" s="997"/>
      <c r="U783" s="997"/>
      <c r="V783" s="997"/>
      <c r="W783" s="997"/>
      <c r="X783" s="997"/>
      <c r="Y783" s="997"/>
      <c r="Z783" s="997"/>
      <c r="AA783" s="997"/>
      <c r="AB783" s="997"/>
    </row>
    <row r="784">
      <c r="A784" s="1092" t="s">
        <v>121</v>
      </c>
      <c r="B784" s="1093">
        <v>0.0</v>
      </c>
      <c r="C784" s="1093">
        <v>0.0</v>
      </c>
      <c r="D784" s="1093">
        <v>0.0</v>
      </c>
      <c r="E784" s="1093">
        <v>0.0</v>
      </c>
      <c r="F784" s="1015">
        <v>0.0</v>
      </c>
      <c r="G784" s="1015"/>
      <c r="H784" s="1094">
        <f t="shared" si="535"/>
        <v>0</v>
      </c>
      <c r="I784" s="1095"/>
      <c r="J784" s="1035"/>
      <c r="K784" s="1092" t="s">
        <v>121</v>
      </c>
      <c r="L784" s="1014">
        <v>0.0</v>
      </c>
      <c r="M784" s="1019">
        <f t="shared" si="536"/>
        <v>0</v>
      </c>
      <c r="N784" s="1015">
        <v>0.0</v>
      </c>
      <c r="O784" s="1019">
        <f t="shared" si="537"/>
        <v>0</v>
      </c>
      <c r="P784" s="1019"/>
      <c r="Q784" s="997"/>
      <c r="R784" s="997"/>
      <c r="S784" s="997"/>
      <c r="T784" s="997"/>
      <c r="U784" s="997"/>
      <c r="V784" s="997"/>
      <c r="W784" s="997"/>
      <c r="X784" s="997"/>
      <c r="Y784" s="997"/>
      <c r="Z784" s="997"/>
      <c r="AA784" s="997"/>
      <c r="AB784" s="997"/>
    </row>
    <row r="785">
      <c r="A785" s="1096" t="s">
        <v>477</v>
      </c>
      <c r="B785" s="1086">
        <v>0.0</v>
      </c>
      <c r="C785" s="1086">
        <v>0.0</v>
      </c>
      <c r="D785" s="1086">
        <v>0.0</v>
      </c>
      <c r="E785" s="1086">
        <v>1.0</v>
      </c>
      <c r="F785" s="1097">
        <v>1.0</v>
      </c>
      <c r="G785" s="1097"/>
      <c r="H785" s="1087">
        <f t="shared" si="535"/>
        <v>2</v>
      </c>
      <c r="I785" s="1088">
        <f>(H785/40)</f>
        <v>0.05</v>
      </c>
      <c r="J785" s="1037"/>
      <c r="K785" s="1096" t="s">
        <v>477</v>
      </c>
      <c r="L785" s="1089">
        <v>15.0</v>
      </c>
      <c r="M785" s="1090">
        <f t="shared" si="536"/>
        <v>13</v>
      </c>
      <c r="N785" s="1091">
        <v>0.0</v>
      </c>
      <c r="O785" s="1090">
        <f t="shared" si="537"/>
        <v>13</v>
      </c>
      <c r="P785" s="1089"/>
      <c r="Q785" s="997"/>
      <c r="R785" s="997"/>
      <c r="S785" s="997"/>
      <c r="T785" s="997"/>
      <c r="U785" s="997"/>
      <c r="V785" s="997"/>
      <c r="W785" s="997"/>
      <c r="X785" s="997"/>
      <c r="Y785" s="997"/>
      <c r="Z785" s="997"/>
      <c r="AA785" s="997"/>
      <c r="AB785" s="997"/>
    </row>
    <row r="786">
      <c r="A786" s="1092" t="s">
        <v>121</v>
      </c>
      <c r="B786" s="1093">
        <v>0.0</v>
      </c>
      <c r="C786" s="1093">
        <v>0.0</v>
      </c>
      <c r="D786" s="1093">
        <v>0.0</v>
      </c>
      <c r="E786" s="1093">
        <v>1.0</v>
      </c>
      <c r="F786" s="1015">
        <v>0.0</v>
      </c>
      <c r="G786" s="1015"/>
      <c r="H786" s="1094">
        <f t="shared" si="535"/>
        <v>1</v>
      </c>
      <c r="I786" s="1095"/>
      <c r="J786" s="1037"/>
      <c r="K786" s="1092" t="s">
        <v>121</v>
      </c>
      <c r="L786" s="1014">
        <v>1.0</v>
      </c>
      <c r="M786" s="1019">
        <f t="shared" si="536"/>
        <v>0</v>
      </c>
      <c r="N786" s="1015">
        <v>0.0</v>
      </c>
      <c r="O786" s="1019">
        <f t="shared" si="537"/>
        <v>0</v>
      </c>
      <c r="P786" s="1019"/>
      <c r="Q786" s="997"/>
      <c r="R786" s="997"/>
      <c r="S786" s="997"/>
      <c r="T786" s="997"/>
      <c r="U786" s="997"/>
      <c r="V786" s="997"/>
      <c r="W786" s="997"/>
      <c r="X786" s="997"/>
      <c r="Y786" s="997"/>
      <c r="Z786" s="997"/>
      <c r="AA786" s="997"/>
      <c r="AB786" s="997"/>
    </row>
    <row r="787">
      <c r="A787" s="1096" t="s">
        <v>478</v>
      </c>
      <c r="B787" s="1086">
        <v>0.0</v>
      </c>
      <c r="C787" s="1086"/>
      <c r="D787" s="1086"/>
      <c r="E787" s="1086"/>
      <c r="F787" s="1086"/>
      <c r="G787" s="1086"/>
      <c r="H787" s="1087">
        <f t="shared" si="535"/>
        <v>0</v>
      </c>
      <c r="I787" s="1088">
        <f>(H787/40)</f>
        <v>0</v>
      </c>
      <c r="J787" s="1035"/>
      <c r="K787" s="1096" t="s">
        <v>478</v>
      </c>
      <c r="L787" s="1089">
        <v>0.0</v>
      </c>
      <c r="M787" s="1090">
        <f t="shared" si="536"/>
        <v>0</v>
      </c>
      <c r="N787" s="1091">
        <v>15.0</v>
      </c>
      <c r="O787" s="1090">
        <f t="shared" si="537"/>
        <v>15</v>
      </c>
      <c r="P787" s="1089" t="s">
        <v>387</v>
      </c>
      <c r="Q787" s="997"/>
      <c r="R787" s="997"/>
      <c r="S787" s="997"/>
      <c r="T787" s="997"/>
      <c r="U787" s="997"/>
      <c r="V787" s="997"/>
      <c r="W787" s="997"/>
      <c r="X787" s="997"/>
      <c r="Y787" s="997"/>
      <c r="Z787" s="997"/>
      <c r="AA787" s="997"/>
      <c r="AB787" s="997"/>
    </row>
    <row r="788">
      <c r="A788" s="1092" t="s">
        <v>121</v>
      </c>
      <c r="B788" s="1093">
        <v>0.0</v>
      </c>
      <c r="C788" s="1093"/>
      <c r="D788" s="1093"/>
      <c r="E788" s="1093"/>
      <c r="F788" s="1093"/>
      <c r="G788" s="1093"/>
      <c r="H788" s="1094">
        <f t="shared" si="535"/>
        <v>0</v>
      </c>
      <c r="I788" s="1095"/>
      <c r="J788" s="1035"/>
      <c r="K788" s="1092" t="s">
        <v>121</v>
      </c>
      <c r="L788" s="1014">
        <v>0.0</v>
      </c>
      <c r="M788" s="1019">
        <f t="shared" si="536"/>
        <v>0</v>
      </c>
      <c r="N788" s="1015">
        <v>0.0</v>
      </c>
      <c r="O788" s="1019">
        <f t="shared" si="537"/>
        <v>0</v>
      </c>
      <c r="P788" s="1019"/>
      <c r="Q788" s="997"/>
      <c r="R788" s="997"/>
      <c r="S788" s="997"/>
      <c r="T788" s="997"/>
      <c r="U788" s="997"/>
      <c r="V788" s="997"/>
      <c r="W788" s="997"/>
      <c r="X788" s="997"/>
      <c r="Y788" s="997"/>
      <c r="Z788" s="997"/>
      <c r="AA788" s="997"/>
      <c r="AB788" s="997"/>
    </row>
    <row r="789">
      <c r="A789" s="1096" t="s">
        <v>274</v>
      </c>
      <c r="B789" s="1086">
        <v>0.0</v>
      </c>
      <c r="C789" s="1086"/>
      <c r="D789" s="1086"/>
      <c r="E789" s="1086"/>
      <c r="F789" s="1097"/>
      <c r="G789" s="1097"/>
      <c r="H789" s="1087">
        <f t="shared" si="535"/>
        <v>0</v>
      </c>
      <c r="I789" s="1088">
        <f>(H789/40)</f>
        <v>0</v>
      </c>
      <c r="J789" s="1035"/>
      <c r="K789" s="1096" t="s">
        <v>274</v>
      </c>
      <c r="L789" s="1089">
        <v>0.0</v>
      </c>
      <c r="M789" s="1090">
        <f t="shared" si="536"/>
        <v>0</v>
      </c>
      <c r="N789" s="1091"/>
      <c r="O789" s="1090">
        <f t="shared" si="537"/>
        <v>0</v>
      </c>
      <c r="P789" s="1089"/>
      <c r="Q789" s="997"/>
      <c r="R789" s="997"/>
      <c r="S789" s="997"/>
      <c r="T789" s="997"/>
      <c r="U789" s="997"/>
      <c r="V789" s="997"/>
      <c r="W789" s="997"/>
      <c r="X789" s="997"/>
      <c r="Y789" s="997"/>
      <c r="Z789" s="997"/>
      <c r="AA789" s="997"/>
      <c r="AB789" s="997"/>
    </row>
    <row r="790">
      <c r="A790" s="1092" t="s">
        <v>121</v>
      </c>
      <c r="B790" s="1093">
        <v>0.0</v>
      </c>
      <c r="C790" s="1093"/>
      <c r="D790" s="1093"/>
      <c r="E790" s="1093"/>
      <c r="F790" s="1015"/>
      <c r="G790" s="1015"/>
      <c r="H790" s="1094">
        <f t="shared" si="535"/>
        <v>0</v>
      </c>
      <c r="I790" s="1095"/>
      <c r="J790" s="1035"/>
      <c r="K790" s="1092" t="s">
        <v>121</v>
      </c>
      <c r="L790" s="1014">
        <v>0.0</v>
      </c>
      <c r="M790" s="1019">
        <f t="shared" si="536"/>
        <v>0</v>
      </c>
      <c r="N790" s="1015"/>
      <c r="O790" s="1019">
        <f t="shared" si="537"/>
        <v>0</v>
      </c>
      <c r="P790" s="1019"/>
      <c r="Q790" s="997"/>
      <c r="R790" s="997"/>
      <c r="S790" s="997"/>
      <c r="T790" s="997"/>
      <c r="U790" s="997"/>
      <c r="V790" s="997"/>
      <c r="W790" s="997"/>
      <c r="X790" s="997"/>
      <c r="Y790" s="997"/>
      <c r="Z790" s="997"/>
      <c r="AA790" s="997"/>
      <c r="AB790" s="997"/>
    </row>
    <row r="791">
      <c r="A791" s="1096"/>
      <c r="B791" s="1086">
        <v>0.0</v>
      </c>
      <c r="C791" s="1086"/>
      <c r="D791" s="1086"/>
      <c r="E791" s="1086"/>
      <c r="F791" s="1091"/>
      <c r="G791" s="1091"/>
      <c r="H791" s="1087">
        <f t="shared" si="535"/>
        <v>0</v>
      </c>
      <c r="I791" s="1088">
        <f>(H791/40)</f>
        <v>0</v>
      </c>
      <c r="J791" s="1037"/>
      <c r="K791" s="1096"/>
      <c r="L791" s="1089">
        <v>0.0</v>
      </c>
      <c r="M791" s="1090">
        <f t="shared" si="536"/>
        <v>0</v>
      </c>
      <c r="N791" s="1091"/>
      <c r="O791" s="1090">
        <f t="shared" si="537"/>
        <v>0</v>
      </c>
      <c r="P791" s="1089"/>
      <c r="Q791" s="997"/>
      <c r="R791" s="997"/>
      <c r="S791" s="997"/>
      <c r="T791" s="997"/>
      <c r="U791" s="997"/>
      <c r="V791" s="997"/>
      <c r="W791" s="997"/>
      <c r="X791" s="997"/>
      <c r="Y791" s="997"/>
      <c r="Z791" s="997"/>
      <c r="AA791" s="997"/>
      <c r="AB791" s="997"/>
    </row>
    <row r="792">
      <c r="A792" s="1092" t="s">
        <v>121</v>
      </c>
      <c r="B792" s="1093">
        <v>0.0</v>
      </c>
      <c r="C792" s="1093"/>
      <c r="D792" s="1093"/>
      <c r="E792" s="1093"/>
      <c r="F792" s="1015"/>
      <c r="G792" s="1015"/>
      <c r="H792" s="1094">
        <f t="shared" si="535"/>
        <v>0</v>
      </c>
      <c r="I792" s="1095"/>
      <c r="J792" s="1037"/>
      <c r="K792" s="1092" t="s">
        <v>121</v>
      </c>
      <c r="L792" s="1014">
        <v>0.0</v>
      </c>
      <c r="M792" s="1019">
        <f t="shared" si="536"/>
        <v>0</v>
      </c>
      <c r="N792" s="1015"/>
      <c r="O792" s="1019">
        <f t="shared" si="537"/>
        <v>0</v>
      </c>
      <c r="P792" s="1019"/>
      <c r="Q792" s="997"/>
      <c r="R792" s="997"/>
      <c r="S792" s="997"/>
      <c r="T792" s="997"/>
      <c r="U792" s="997"/>
      <c r="V792" s="997"/>
      <c r="W792" s="997"/>
      <c r="X792" s="997"/>
      <c r="Y792" s="997"/>
      <c r="Z792" s="997"/>
      <c r="AA792" s="997"/>
      <c r="AB792" s="997"/>
    </row>
    <row r="793">
      <c r="A793" s="1085"/>
      <c r="B793" s="1086">
        <v>0.0</v>
      </c>
      <c r="C793" s="1086"/>
      <c r="D793" s="1086"/>
      <c r="E793" s="1086"/>
      <c r="F793" s="1097"/>
      <c r="G793" s="1097"/>
      <c r="H793" s="1087">
        <f t="shared" si="535"/>
        <v>0</v>
      </c>
      <c r="I793" s="1088">
        <f>(H793/40)</f>
        <v>0</v>
      </c>
      <c r="J793" s="1035"/>
      <c r="K793" s="1085"/>
      <c r="L793" s="1089">
        <v>0.0</v>
      </c>
      <c r="M793" s="1090">
        <f t="shared" si="536"/>
        <v>0</v>
      </c>
      <c r="N793" s="1091"/>
      <c r="O793" s="1090">
        <f t="shared" si="537"/>
        <v>0</v>
      </c>
      <c r="P793" s="1089"/>
      <c r="Q793" s="997"/>
      <c r="R793" s="997"/>
      <c r="S793" s="997"/>
      <c r="T793" s="997"/>
      <c r="U793" s="997"/>
      <c r="V793" s="997"/>
      <c r="W793" s="997"/>
      <c r="X793" s="997"/>
      <c r="Y793" s="997"/>
      <c r="Z793" s="997"/>
      <c r="AA793" s="997"/>
      <c r="AB793" s="997"/>
    </row>
    <row r="794">
      <c r="A794" s="1092" t="s">
        <v>121</v>
      </c>
      <c r="B794" s="1093"/>
      <c r="C794" s="1093"/>
      <c r="D794" s="1093"/>
      <c r="E794" s="1093"/>
      <c r="F794" s="1093"/>
      <c r="G794" s="1093"/>
      <c r="H794" s="1094">
        <f t="shared" si="535"/>
        <v>0</v>
      </c>
      <c r="I794" s="1095"/>
      <c r="J794" s="1035"/>
      <c r="K794" s="1092" t="s">
        <v>121</v>
      </c>
      <c r="L794" s="1014">
        <v>0.0</v>
      </c>
      <c r="M794" s="1019">
        <f t="shared" si="536"/>
        <v>0</v>
      </c>
      <c r="N794" s="1015"/>
      <c r="O794" s="1019">
        <f t="shared" si="537"/>
        <v>0</v>
      </c>
      <c r="P794" s="1019"/>
      <c r="Q794" s="997"/>
      <c r="R794" s="997"/>
      <c r="S794" s="997"/>
      <c r="T794" s="997"/>
      <c r="U794" s="997"/>
      <c r="V794" s="997"/>
      <c r="W794" s="997"/>
      <c r="X794" s="997"/>
      <c r="Y794" s="997"/>
      <c r="Z794" s="997"/>
      <c r="AA794" s="997"/>
      <c r="AB794" s="997"/>
    </row>
    <row r="795">
      <c r="A795" s="1085"/>
      <c r="B795" s="1086"/>
      <c r="C795" s="1086"/>
      <c r="D795" s="1086"/>
      <c r="E795" s="1086"/>
      <c r="F795" s="1097"/>
      <c r="G795" s="1097"/>
      <c r="H795" s="1087">
        <f t="shared" si="535"/>
        <v>0</v>
      </c>
      <c r="I795" s="1088">
        <f>(H795/40)</f>
        <v>0</v>
      </c>
      <c r="J795" s="1035"/>
      <c r="K795" s="1085"/>
      <c r="L795" s="1089">
        <v>0.0</v>
      </c>
      <c r="M795" s="1090">
        <f t="shared" si="536"/>
        <v>0</v>
      </c>
      <c r="N795" s="1091"/>
      <c r="O795" s="1090">
        <f t="shared" si="537"/>
        <v>0</v>
      </c>
      <c r="P795" s="1089"/>
      <c r="Q795" s="997"/>
      <c r="R795" s="997"/>
      <c r="S795" s="997"/>
      <c r="T795" s="997"/>
      <c r="U795" s="997"/>
      <c r="V795" s="997"/>
      <c r="W795" s="997"/>
      <c r="X795" s="997"/>
      <c r="Y795" s="997"/>
      <c r="Z795" s="997"/>
      <c r="AA795" s="997"/>
      <c r="AB795" s="997"/>
    </row>
    <row r="796">
      <c r="A796" s="1092" t="s">
        <v>121</v>
      </c>
      <c r="B796" s="1093"/>
      <c r="C796" s="1093"/>
      <c r="D796" s="1093"/>
      <c r="E796" s="1093"/>
      <c r="F796" s="1093"/>
      <c r="G796" s="1093"/>
      <c r="H796" s="1094">
        <f t="shared" si="535"/>
        <v>0</v>
      </c>
      <c r="I796" s="1095"/>
      <c r="J796" s="1035"/>
      <c r="K796" s="1092" t="s">
        <v>121</v>
      </c>
      <c r="L796" s="1014">
        <v>0.0</v>
      </c>
      <c r="M796" s="1019">
        <f t="shared" si="536"/>
        <v>0</v>
      </c>
      <c r="N796" s="1015"/>
      <c r="O796" s="1019">
        <f t="shared" si="537"/>
        <v>0</v>
      </c>
      <c r="P796" s="1019"/>
      <c r="Q796" s="997"/>
      <c r="R796" s="997"/>
      <c r="S796" s="997"/>
      <c r="T796" s="997"/>
      <c r="U796" s="997"/>
      <c r="V796" s="997"/>
      <c r="W796" s="997"/>
      <c r="X796" s="997"/>
      <c r="Y796" s="997"/>
      <c r="Z796" s="997"/>
      <c r="AA796" s="997"/>
      <c r="AB796" s="997"/>
    </row>
    <row r="797">
      <c r="A797" s="1189" t="s">
        <v>500</v>
      </c>
      <c r="B797" s="1081"/>
      <c r="C797" s="1081"/>
      <c r="D797" s="1081"/>
      <c r="E797" s="1081"/>
      <c r="F797" s="1081"/>
      <c r="G797" s="1081"/>
      <c r="H797" s="1082"/>
      <c r="I797" s="1083"/>
      <c r="J797" s="1078"/>
      <c r="K797" s="1189" t="s">
        <v>500</v>
      </c>
      <c r="L797" s="1084"/>
      <c r="M797" s="1084"/>
      <c r="N797" s="1084"/>
      <c r="O797" s="1084"/>
      <c r="P797" s="1084"/>
      <c r="Q797" s="997"/>
      <c r="R797" s="997"/>
      <c r="S797" s="997"/>
      <c r="T797" s="997"/>
      <c r="U797" s="997"/>
      <c r="V797" s="997"/>
      <c r="W797" s="997"/>
      <c r="X797" s="997"/>
      <c r="Y797" s="997"/>
      <c r="Z797" s="997"/>
      <c r="AA797" s="997"/>
      <c r="AB797" s="997"/>
    </row>
    <row r="798">
      <c r="A798" s="1096" t="s">
        <v>428</v>
      </c>
      <c r="B798" s="1086">
        <v>0.0</v>
      </c>
      <c r="C798" s="1086"/>
      <c r="D798" s="1086"/>
      <c r="E798" s="1086"/>
      <c r="F798" s="1091">
        <v>0.0</v>
      </c>
      <c r="G798" s="1091"/>
      <c r="H798" s="1087">
        <f t="shared" ref="H798:H801" si="538">SUM(B798:G798)</f>
        <v>0</v>
      </c>
      <c r="I798" s="1088">
        <f>(H798/40)</f>
        <v>0</v>
      </c>
      <c r="J798" s="1037"/>
      <c r="K798" s="1096" t="s">
        <v>274</v>
      </c>
      <c r="L798" s="1089">
        <v>0.0</v>
      </c>
      <c r="M798" s="1090">
        <f t="shared" ref="M798:M801" si="539">(L798-H798)</f>
        <v>0</v>
      </c>
      <c r="N798" s="1091"/>
      <c r="O798" s="1090">
        <f t="shared" ref="O798:O801" si="540">sum(M798,N798)</f>
        <v>0</v>
      </c>
      <c r="P798" s="1089"/>
      <c r="Q798" s="997"/>
      <c r="R798" s="997"/>
      <c r="S798" s="997"/>
      <c r="T798" s="997"/>
      <c r="U798" s="997"/>
      <c r="V798" s="997"/>
      <c r="W798" s="997"/>
      <c r="X798" s="997"/>
      <c r="Y798" s="997"/>
      <c r="Z798" s="997"/>
      <c r="AA798" s="997"/>
      <c r="AB798" s="997"/>
    </row>
    <row r="799">
      <c r="A799" s="1092" t="s">
        <v>121</v>
      </c>
      <c r="B799" s="1093">
        <v>0.0</v>
      </c>
      <c r="C799" s="1093"/>
      <c r="D799" s="1093"/>
      <c r="E799" s="1093"/>
      <c r="F799" s="1015">
        <v>0.0</v>
      </c>
      <c r="G799" s="1015"/>
      <c r="H799" s="1094">
        <f t="shared" si="538"/>
        <v>0</v>
      </c>
      <c r="I799" s="1095"/>
      <c r="J799" s="1037"/>
      <c r="K799" s="1092" t="s">
        <v>121</v>
      </c>
      <c r="L799" s="1014">
        <v>0.0</v>
      </c>
      <c r="M799" s="1019">
        <f t="shared" si="539"/>
        <v>0</v>
      </c>
      <c r="N799" s="1015"/>
      <c r="O799" s="1019">
        <f t="shared" si="540"/>
        <v>0</v>
      </c>
      <c r="P799" s="1019"/>
      <c r="Q799" s="997"/>
      <c r="R799" s="997"/>
      <c r="S799" s="997"/>
      <c r="T799" s="997"/>
      <c r="U799" s="997"/>
      <c r="V799" s="997"/>
      <c r="W799" s="997"/>
      <c r="X799" s="997"/>
      <c r="Y799" s="997"/>
      <c r="Z799" s="997"/>
      <c r="AA799" s="997"/>
      <c r="AB799" s="997"/>
    </row>
    <row r="800">
      <c r="A800" s="1096"/>
      <c r="B800" s="1086">
        <v>0.0</v>
      </c>
      <c r="C800" s="1086"/>
      <c r="D800" s="1086"/>
      <c r="E800" s="1086"/>
      <c r="F800" s="1091"/>
      <c r="G800" s="1091"/>
      <c r="H800" s="1087">
        <f t="shared" si="538"/>
        <v>0</v>
      </c>
      <c r="I800" s="1088">
        <f>(H800/40)</f>
        <v>0</v>
      </c>
      <c r="J800" s="1037"/>
      <c r="K800" s="1096"/>
      <c r="L800" s="1089">
        <v>0.0</v>
      </c>
      <c r="M800" s="1090">
        <f t="shared" si="539"/>
        <v>0</v>
      </c>
      <c r="N800" s="1091"/>
      <c r="O800" s="1090">
        <f t="shared" si="540"/>
        <v>0</v>
      </c>
      <c r="P800" s="1089"/>
      <c r="Q800" s="997"/>
      <c r="R800" s="997"/>
      <c r="S800" s="997"/>
      <c r="T800" s="997"/>
      <c r="U800" s="997"/>
      <c r="V800" s="997"/>
      <c r="W800" s="997"/>
      <c r="X800" s="997"/>
      <c r="Y800" s="997"/>
      <c r="Z800" s="997"/>
      <c r="AA800" s="997"/>
      <c r="AB800" s="997"/>
    </row>
    <row r="801">
      <c r="A801" s="1092" t="s">
        <v>121</v>
      </c>
      <c r="B801" s="1093"/>
      <c r="C801" s="1093"/>
      <c r="D801" s="1093"/>
      <c r="E801" s="1093"/>
      <c r="F801" s="1015"/>
      <c r="G801" s="1015"/>
      <c r="H801" s="1094">
        <f t="shared" si="538"/>
        <v>0</v>
      </c>
      <c r="I801" s="1095"/>
      <c r="J801" s="1037"/>
      <c r="K801" s="1092" t="s">
        <v>121</v>
      </c>
      <c r="L801" s="1014">
        <v>0.0</v>
      </c>
      <c r="M801" s="1019">
        <f t="shared" si="539"/>
        <v>0</v>
      </c>
      <c r="N801" s="1015"/>
      <c r="O801" s="1019">
        <f t="shared" si="540"/>
        <v>0</v>
      </c>
      <c r="P801" s="1019"/>
      <c r="Q801" s="997"/>
      <c r="R801" s="1184" t="s">
        <v>100</v>
      </c>
      <c r="S801" s="997"/>
      <c r="T801" s="997"/>
      <c r="U801" s="997"/>
      <c r="V801" s="997"/>
      <c r="W801" s="997"/>
      <c r="X801" s="997"/>
      <c r="Y801" s="997"/>
      <c r="Z801" s="997"/>
      <c r="AA801" s="997"/>
      <c r="AB801" s="997"/>
    </row>
    <row r="802">
      <c r="A802" s="1104"/>
      <c r="B802" s="1105"/>
      <c r="C802" s="1105"/>
      <c r="D802" s="1105"/>
      <c r="E802" s="1105"/>
      <c r="F802" s="1105"/>
      <c r="G802" s="1105"/>
      <c r="H802" s="1105"/>
      <c r="I802" s="1106"/>
      <c r="J802" s="1078"/>
      <c r="K802" s="1104"/>
      <c r="L802" s="1105"/>
      <c r="M802" s="1105"/>
      <c r="N802" s="1105"/>
      <c r="O802" s="1105"/>
      <c r="P802" s="1105"/>
      <c r="Q802" s="997"/>
      <c r="R802" s="997"/>
      <c r="S802" s="997"/>
      <c r="T802" s="997"/>
      <c r="U802" s="997"/>
      <c r="V802" s="997"/>
      <c r="W802" s="997"/>
      <c r="X802" s="997"/>
      <c r="Y802" s="997"/>
      <c r="Z802" s="997"/>
      <c r="AA802" s="997"/>
      <c r="AB802" s="997"/>
    </row>
    <row r="803">
      <c r="A803" s="1107" t="s">
        <v>252</v>
      </c>
      <c r="B803" s="1108">
        <f t="shared" ref="B803:G803" si="541">SUM(B781,B783,B785,B787, B789,B791,B793,B795,B798,B800)</f>
        <v>6</v>
      </c>
      <c r="C803" s="1108">
        <f t="shared" si="541"/>
        <v>8</v>
      </c>
      <c r="D803" s="1108">
        <f t="shared" si="541"/>
        <v>14</v>
      </c>
      <c r="E803" s="1108">
        <f t="shared" si="541"/>
        <v>12</v>
      </c>
      <c r="F803" s="1108">
        <f t="shared" si="541"/>
        <v>4</v>
      </c>
      <c r="G803" s="1108">
        <f t="shared" si="541"/>
        <v>0</v>
      </c>
      <c r="H803" s="1109">
        <f t="shared" ref="H803:H804" si="544">SUM(B803:G803)</f>
        <v>44</v>
      </c>
      <c r="I803" s="1110"/>
      <c r="J803" s="1078"/>
      <c r="K803" s="1111" t="s">
        <v>252</v>
      </c>
      <c r="L803" s="1108">
        <f t="shared" ref="L803:O803" si="542">SUM(L781,L783,L785,L787, L789,L791,L793,L795,L798,L800)</f>
        <v>69</v>
      </c>
      <c r="M803" s="1108">
        <f t="shared" si="542"/>
        <v>25</v>
      </c>
      <c r="N803" s="1108">
        <f t="shared" si="542"/>
        <v>95</v>
      </c>
      <c r="O803" s="1108">
        <f t="shared" si="542"/>
        <v>120</v>
      </c>
      <c r="P803" s="1108"/>
      <c r="Q803" s="997"/>
      <c r="R803" s="997"/>
      <c r="S803" s="997"/>
      <c r="T803" s="997"/>
      <c r="U803" s="997"/>
      <c r="V803" s="997"/>
      <c r="W803" s="997"/>
      <c r="X803" s="997"/>
      <c r="Y803" s="997"/>
      <c r="Z803" s="997"/>
      <c r="AA803" s="997"/>
      <c r="AB803" s="997"/>
    </row>
    <row r="804">
      <c r="A804" s="1107" t="s">
        <v>121</v>
      </c>
      <c r="B804" s="1108">
        <f t="shared" ref="B804:G804" si="543">SUM(B782,B784,B786,B788, B790,B792,B794,B796,B799,B801)</f>
        <v>0</v>
      </c>
      <c r="C804" s="1108">
        <f t="shared" si="543"/>
        <v>0</v>
      </c>
      <c r="D804" s="1108">
        <f t="shared" si="543"/>
        <v>0</v>
      </c>
      <c r="E804" s="1108">
        <f t="shared" si="543"/>
        <v>1</v>
      </c>
      <c r="F804" s="1108">
        <f t="shared" si="543"/>
        <v>0</v>
      </c>
      <c r="G804" s="1108">
        <f t="shared" si="543"/>
        <v>0</v>
      </c>
      <c r="H804" s="1109">
        <f t="shared" si="544"/>
        <v>1</v>
      </c>
      <c r="I804" s="1110"/>
      <c r="J804" s="1078"/>
      <c r="K804" s="1111" t="s">
        <v>121</v>
      </c>
      <c r="L804" s="1108">
        <f t="shared" ref="L804:O804" si="545">SUM(L782,L784,L786,L788, L790,L792,L794,L796,L799,L801)</f>
        <v>1</v>
      </c>
      <c r="M804" s="1108">
        <f t="shared" si="545"/>
        <v>0</v>
      </c>
      <c r="N804" s="1108">
        <f t="shared" si="545"/>
        <v>0</v>
      </c>
      <c r="O804" s="1108">
        <f t="shared" si="545"/>
        <v>0</v>
      </c>
      <c r="P804" s="1108"/>
      <c r="Q804" s="997"/>
      <c r="R804" s="997"/>
      <c r="S804" s="997"/>
      <c r="T804" s="997"/>
      <c r="U804" s="997"/>
      <c r="V804" s="997"/>
      <c r="W804" s="997"/>
      <c r="X804" s="997"/>
      <c r="Y804" s="997"/>
      <c r="Z804" s="997"/>
      <c r="AA804" s="997"/>
      <c r="AB804" s="997"/>
    </row>
    <row r="805">
      <c r="A805" s="1112" t="s">
        <v>9</v>
      </c>
      <c r="B805" s="1007">
        <f t="shared" ref="B805:H805" si="546">sum(B803:B804)</f>
        <v>6</v>
      </c>
      <c r="C805" s="1007">
        <f t="shared" si="546"/>
        <v>8</v>
      </c>
      <c r="D805" s="1007">
        <f t="shared" si="546"/>
        <v>14</v>
      </c>
      <c r="E805" s="1007">
        <f t="shared" si="546"/>
        <v>13</v>
      </c>
      <c r="F805" s="1007">
        <f t="shared" si="546"/>
        <v>4</v>
      </c>
      <c r="G805" s="1007">
        <f t="shared" si="546"/>
        <v>0</v>
      </c>
      <c r="H805" s="1007">
        <f t="shared" si="546"/>
        <v>45</v>
      </c>
      <c r="I805" s="1113"/>
      <c r="J805" s="1078"/>
      <c r="K805" s="1114" t="s">
        <v>9</v>
      </c>
      <c r="L805" s="1007">
        <f t="shared" ref="L805:O805" si="547">sum(L803:L804)</f>
        <v>70</v>
      </c>
      <c r="M805" s="1007">
        <f t="shared" si="547"/>
        <v>25</v>
      </c>
      <c r="N805" s="1007">
        <f t="shared" si="547"/>
        <v>95</v>
      </c>
      <c r="O805" s="1007">
        <f t="shared" si="547"/>
        <v>120</v>
      </c>
      <c r="P805" s="1007"/>
      <c r="Q805" s="997"/>
      <c r="R805" s="997"/>
      <c r="S805" s="997"/>
      <c r="T805" s="997"/>
      <c r="U805" s="997"/>
      <c r="V805" s="997"/>
      <c r="W805" s="997"/>
      <c r="X805" s="997"/>
      <c r="Y805" s="997"/>
      <c r="Z805" s="997"/>
      <c r="AA805" s="997"/>
      <c r="AB805" s="997"/>
    </row>
    <row r="806">
      <c r="A806" s="1099" t="s">
        <v>451</v>
      </c>
      <c r="B806" s="1081">
        <f t="shared" ref="B806:G806" si="548"> sum(B807:B808)</f>
        <v>6</v>
      </c>
      <c r="C806" s="1081">
        <f t="shared" si="548"/>
        <v>3</v>
      </c>
      <c r="D806" s="1081">
        <f t="shared" si="548"/>
        <v>2</v>
      </c>
      <c r="E806" s="1081">
        <f t="shared" si="548"/>
        <v>0</v>
      </c>
      <c r="F806" s="1081">
        <f t="shared" si="548"/>
        <v>9</v>
      </c>
      <c r="G806" s="1081">
        <f t="shared" si="548"/>
        <v>3</v>
      </c>
      <c r="H806" s="1081"/>
      <c r="I806" s="1100"/>
      <c r="J806" s="1078"/>
      <c r="K806" s="1099" t="s">
        <v>451</v>
      </c>
      <c r="L806" s="1102"/>
      <c r="M806" s="1102"/>
      <c r="N806" s="1102"/>
      <c r="O806" s="1102"/>
      <c r="P806" s="1102"/>
      <c r="Q806" s="997"/>
      <c r="R806" s="997"/>
      <c r="S806" s="997"/>
      <c r="T806" s="997"/>
      <c r="U806" s="997"/>
      <c r="V806" s="997"/>
      <c r="W806" s="997"/>
      <c r="X806" s="997"/>
      <c r="Y806" s="997"/>
      <c r="Z806" s="997"/>
      <c r="AA806" s="997"/>
      <c r="AB806" s="997"/>
    </row>
    <row r="807">
      <c r="A807" s="1096" t="s">
        <v>252</v>
      </c>
      <c r="B807" s="1086">
        <v>6.0</v>
      </c>
      <c r="C807" s="1086">
        <v>3.0</v>
      </c>
      <c r="D807" s="1086">
        <v>2.0</v>
      </c>
      <c r="E807" s="1086">
        <v>0.0</v>
      </c>
      <c r="F807" s="1086">
        <v>9.0</v>
      </c>
      <c r="G807" s="1086">
        <v>3.0</v>
      </c>
      <c r="H807" s="1087">
        <f t="shared" ref="H807:H808" si="549">SUM(B807:G807)</f>
        <v>23</v>
      </c>
      <c r="I807" s="1103">
        <f>(H807/1500)</f>
        <v>0.01533333333</v>
      </c>
      <c r="J807" s="1035"/>
      <c r="K807" s="1096" t="s">
        <v>252</v>
      </c>
      <c r="L807" s="1089">
        <v>12.0</v>
      </c>
      <c r="M807" s="1090">
        <f t="shared" ref="M807:M808" si="550">(L807-H807)</f>
        <v>-11</v>
      </c>
      <c r="N807" s="1091">
        <v>60.0</v>
      </c>
      <c r="O807" s="1090">
        <f t="shared" ref="O807:O808" si="551">sum(M807,N807)</f>
        <v>49</v>
      </c>
      <c r="P807" s="1089"/>
      <c r="Q807" s="997"/>
      <c r="R807" s="997"/>
      <c r="S807" s="997"/>
      <c r="T807" s="997"/>
      <c r="U807" s="997"/>
      <c r="V807" s="997"/>
      <c r="W807" s="997"/>
      <c r="X807" s="997"/>
      <c r="Y807" s="997"/>
      <c r="Z807" s="997"/>
      <c r="AA807" s="997"/>
      <c r="AB807" s="997"/>
    </row>
    <row r="808">
      <c r="A808" s="1092" t="s">
        <v>121</v>
      </c>
      <c r="B808" s="1093">
        <v>0.0</v>
      </c>
      <c r="C808" s="1093">
        <v>0.0</v>
      </c>
      <c r="D808" s="1093">
        <v>0.0</v>
      </c>
      <c r="E808" s="1093">
        <v>0.0</v>
      </c>
      <c r="F808" s="1093">
        <v>0.0</v>
      </c>
      <c r="G808" s="1093">
        <v>0.0</v>
      </c>
      <c r="H808" s="1094">
        <f t="shared" si="549"/>
        <v>0</v>
      </c>
      <c r="I808" s="1095"/>
      <c r="J808" s="1035"/>
      <c r="K808" s="1092" t="s">
        <v>121</v>
      </c>
      <c r="L808" s="1014">
        <v>0.0</v>
      </c>
      <c r="M808" s="1019">
        <f t="shared" si="550"/>
        <v>0</v>
      </c>
      <c r="N808" s="1015">
        <v>0.0</v>
      </c>
      <c r="O808" s="1019">
        <f t="shared" si="551"/>
        <v>0</v>
      </c>
      <c r="P808" s="1019"/>
      <c r="Q808" s="997"/>
      <c r="R808" s="997"/>
      <c r="S808" s="997"/>
      <c r="T808" s="997"/>
      <c r="U808" s="997"/>
      <c r="V808" s="997"/>
      <c r="W808" s="997"/>
      <c r="X808" s="997"/>
      <c r="Y808" s="997"/>
      <c r="Z808" s="997"/>
      <c r="AA808" s="997"/>
      <c r="AB808" s="997"/>
    </row>
    <row r="809">
      <c r="A809" s="1104"/>
      <c r="B809" s="1105"/>
      <c r="C809" s="1105"/>
      <c r="D809" s="1105"/>
      <c r="E809" s="1105"/>
      <c r="F809" s="1105"/>
      <c r="G809" s="1105"/>
      <c r="H809" s="1105"/>
      <c r="I809" s="1106"/>
      <c r="J809" s="1078"/>
      <c r="K809" s="1104"/>
      <c r="L809" s="1105"/>
      <c r="M809" s="1105"/>
      <c r="N809" s="1105"/>
      <c r="O809" s="1105"/>
      <c r="P809" s="1105"/>
      <c r="Q809" s="997"/>
      <c r="R809" s="997"/>
      <c r="S809" s="997"/>
      <c r="T809" s="997"/>
      <c r="U809" s="997"/>
      <c r="V809" s="997"/>
      <c r="W809" s="997"/>
      <c r="X809" s="997"/>
      <c r="Y809" s="997"/>
      <c r="Z809" s="997"/>
      <c r="AA809" s="997"/>
      <c r="AB809" s="997"/>
    </row>
    <row r="810">
      <c r="A810" s="1107" t="s">
        <v>252</v>
      </c>
      <c r="B810" s="1108">
        <f t="shared" ref="B810:G810" si="552">SUM(B807)</f>
        <v>6</v>
      </c>
      <c r="C810" s="1108">
        <f t="shared" si="552"/>
        <v>3</v>
      </c>
      <c r="D810" s="1108">
        <f t="shared" si="552"/>
        <v>2</v>
      </c>
      <c r="E810" s="1108">
        <f t="shared" si="552"/>
        <v>0</v>
      </c>
      <c r="F810" s="1108">
        <f t="shared" si="552"/>
        <v>9</v>
      </c>
      <c r="G810" s="1108">
        <f t="shared" si="552"/>
        <v>3</v>
      </c>
      <c r="H810" s="1109">
        <f t="shared" ref="H810:H811" si="555">SUM(B810:G810)</f>
        <v>23</v>
      </c>
      <c r="I810" s="1110"/>
      <c r="J810" s="1078"/>
      <c r="K810" s="1111" t="s">
        <v>252</v>
      </c>
      <c r="L810" s="1108">
        <f t="shared" ref="L810:O810" si="553">SUM(L807)</f>
        <v>12</v>
      </c>
      <c r="M810" s="1108">
        <f t="shared" si="553"/>
        <v>-11</v>
      </c>
      <c r="N810" s="1108">
        <f t="shared" si="553"/>
        <v>60</v>
      </c>
      <c r="O810" s="1108">
        <f t="shared" si="553"/>
        <v>49</v>
      </c>
      <c r="P810" s="1108"/>
      <c r="Q810" s="997"/>
      <c r="R810" s="997"/>
      <c r="S810" s="997"/>
      <c r="T810" s="997"/>
      <c r="U810" s="997"/>
      <c r="V810" s="997"/>
      <c r="W810" s="997"/>
      <c r="X810" s="997"/>
      <c r="Y810" s="997"/>
      <c r="Z810" s="997"/>
      <c r="AA810" s="997"/>
      <c r="AB810" s="997"/>
    </row>
    <row r="811">
      <c r="A811" s="1107" t="s">
        <v>121</v>
      </c>
      <c r="B811" s="1108">
        <f t="shared" ref="B811:G811" si="554">SUM(B808)</f>
        <v>0</v>
      </c>
      <c r="C811" s="1108">
        <f t="shared" si="554"/>
        <v>0</v>
      </c>
      <c r="D811" s="1108">
        <f t="shared" si="554"/>
        <v>0</v>
      </c>
      <c r="E811" s="1108">
        <f t="shared" si="554"/>
        <v>0</v>
      </c>
      <c r="F811" s="1108">
        <f t="shared" si="554"/>
        <v>0</v>
      </c>
      <c r="G811" s="1108">
        <f t="shared" si="554"/>
        <v>0</v>
      </c>
      <c r="H811" s="1109">
        <f t="shared" si="555"/>
        <v>0</v>
      </c>
      <c r="I811" s="1110"/>
      <c r="J811" s="1078"/>
      <c r="K811" s="1111" t="s">
        <v>121</v>
      </c>
      <c r="L811" s="1108">
        <f t="shared" ref="L811:O811" si="556">SUM(L808)</f>
        <v>0</v>
      </c>
      <c r="M811" s="1108">
        <f t="shared" si="556"/>
        <v>0</v>
      </c>
      <c r="N811" s="1108">
        <f t="shared" si="556"/>
        <v>0</v>
      </c>
      <c r="O811" s="1108">
        <f t="shared" si="556"/>
        <v>0</v>
      </c>
      <c r="P811" s="1108"/>
      <c r="Q811" s="997"/>
      <c r="R811" s="997"/>
      <c r="S811" s="997"/>
      <c r="T811" s="997"/>
      <c r="U811" s="997"/>
      <c r="V811" s="997"/>
      <c r="W811" s="997"/>
      <c r="X811" s="997"/>
      <c r="Y811" s="997"/>
      <c r="Z811" s="997"/>
      <c r="AA811" s="997"/>
      <c r="AB811" s="997"/>
    </row>
    <row r="812">
      <c r="A812" s="1112" t="s">
        <v>9</v>
      </c>
      <c r="B812" s="1007">
        <f t="shared" ref="B812:H812" si="557">sum(B810:B811)</f>
        <v>6</v>
      </c>
      <c r="C812" s="1007">
        <f t="shared" si="557"/>
        <v>3</v>
      </c>
      <c r="D812" s="1007">
        <f t="shared" si="557"/>
        <v>2</v>
      </c>
      <c r="E812" s="1007">
        <f t="shared" si="557"/>
        <v>0</v>
      </c>
      <c r="F812" s="1007">
        <f t="shared" si="557"/>
        <v>9</v>
      </c>
      <c r="G812" s="1007">
        <f t="shared" si="557"/>
        <v>3</v>
      </c>
      <c r="H812" s="1007">
        <f t="shared" si="557"/>
        <v>23</v>
      </c>
      <c r="I812" s="1113"/>
      <c r="J812" s="1078"/>
      <c r="K812" s="1114" t="s">
        <v>9</v>
      </c>
      <c r="L812" s="1007">
        <f t="shared" ref="L812:O812" si="558">sum(L810:L811)</f>
        <v>12</v>
      </c>
      <c r="M812" s="1007">
        <f t="shared" si="558"/>
        <v>-11</v>
      </c>
      <c r="N812" s="1007">
        <f t="shared" si="558"/>
        <v>60</v>
      </c>
      <c r="O812" s="1007">
        <f t="shared" si="558"/>
        <v>49</v>
      </c>
      <c r="P812" s="1007"/>
      <c r="Q812" s="997"/>
      <c r="R812" s="997"/>
      <c r="S812" s="997"/>
      <c r="T812" s="997"/>
      <c r="U812" s="997"/>
      <c r="V812" s="997"/>
      <c r="W812" s="997"/>
      <c r="X812" s="997"/>
      <c r="Y812" s="997"/>
      <c r="Z812" s="997"/>
      <c r="AA812" s="997"/>
      <c r="AB812" s="997"/>
    </row>
    <row r="813">
      <c r="A813" s="1115"/>
      <c r="B813" s="1063"/>
      <c r="C813" s="1063"/>
      <c r="D813" s="1063"/>
      <c r="E813" s="1063"/>
      <c r="F813" s="1063"/>
      <c r="G813" s="1063"/>
      <c r="H813" s="1064"/>
      <c r="I813" s="1061"/>
      <c r="J813" s="1062"/>
      <c r="K813" s="997"/>
      <c r="L813" s="998"/>
      <c r="M813" s="998"/>
      <c r="N813" s="998"/>
      <c r="O813" s="998"/>
      <c r="P813" s="998"/>
      <c r="Q813" s="997"/>
      <c r="R813" s="997"/>
      <c r="S813" s="997"/>
      <c r="T813" s="997"/>
      <c r="U813" s="997"/>
      <c r="V813" s="997"/>
      <c r="W813" s="997"/>
      <c r="X813" s="997"/>
      <c r="Y813" s="997"/>
      <c r="Z813" s="997"/>
      <c r="AA813" s="997"/>
      <c r="AB813" s="997"/>
    </row>
    <row r="814">
      <c r="A814" s="1116" t="s">
        <v>123</v>
      </c>
      <c r="B814" s="1255" t="s">
        <v>2</v>
      </c>
      <c r="C814" s="1255" t="s">
        <v>3</v>
      </c>
      <c r="D814" s="1255" t="s">
        <v>4</v>
      </c>
      <c r="E814" s="1255" t="s">
        <v>5</v>
      </c>
      <c r="F814" s="1255" t="s">
        <v>6</v>
      </c>
      <c r="G814" s="1255" t="s">
        <v>7</v>
      </c>
      <c r="H814" s="1117" t="s">
        <v>9</v>
      </c>
      <c r="I814" s="998"/>
      <c r="J814" s="1058"/>
      <c r="K814" s="998"/>
      <c r="L814" s="998"/>
      <c r="M814" s="998"/>
      <c r="N814" s="998"/>
      <c r="O814" s="998"/>
      <c r="P814" s="998"/>
      <c r="Q814" s="998"/>
      <c r="R814" s="998"/>
      <c r="S814" s="998"/>
      <c r="T814" s="998"/>
      <c r="U814" s="998"/>
      <c r="V814" s="998"/>
      <c r="W814" s="998"/>
      <c r="X814" s="998"/>
      <c r="Y814" s="998"/>
      <c r="Z814" s="998"/>
      <c r="AA814" s="998"/>
      <c r="AB814" s="998"/>
    </row>
    <row r="815">
      <c r="A815" s="1052" t="s">
        <v>124</v>
      </c>
      <c r="B815" s="1001">
        <f t="shared" ref="B815:G815" si="559">SUM(B803)</f>
        <v>6</v>
      </c>
      <c r="C815" s="1001">
        <f t="shared" si="559"/>
        <v>8</v>
      </c>
      <c r="D815" s="1001">
        <f t="shared" si="559"/>
        <v>14</v>
      </c>
      <c r="E815" s="1001">
        <f t="shared" si="559"/>
        <v>12</v>
      </c>
      <c r="F815" s="1001">
        <f t="shared" si="559"/>
        <v>4</v>
      </c>
      <c r="G815" s="1001">
        <f t="shared" si="559"/>
        <v>0</v>
      </c>
      <c r="H815" s="1087">
        <f t="shared" ref="H815:H816" si="561">SUM(B815:G815)</f>
        <v>44</v>
      </c>
      <c r="I815" s="998"/>
      <c r="J815" s="1058"/>
      <c r="K815" s="998"/>
      <c r="L815" s="998"/>
      <c r="M815" s="998"/>
      <c r="N815" s="998"/>
      <c r="O815" s="998"/>
      <c r="P815" s="998"/>
      <c r="Q815" s="998"/>
      <c r="R815" s="998"/>
      <c r="S815" s="998"/>
      <c r="T815" s="998"/>
      <c r="U815" s="998"/>
      <c r="V815" s="998"/>
      <c r="W815" s="998"/>
      <c r="X815" s="998"/>
      <c r="Y815" s="998"/>
      <c r="Z815" s="998"/>
      <c r="AA815" s="998"/>
      <c r="AB815" s="998"/>
    </row>
    <row r="816">
      <c r="A816" s="1059" t="s">
        <v>126</v>
      </c>
      <c r="B816" s="1060">
        <f t="shared" ref="B816:G816" si="560">(B815*10.01)</f>
        <v>60.06</v>
      </c>
      <c r="C816" s="1060">
        <f t="shared" si="560"/>
        <v>80.08</v>
      </c>
      <c r="D816" s="1060">
        <f t="shared" si="560"/>
        <v>140.14</v>
      </c>
      <c r="E816" s="1060">
        <f t="shared" si="560"/>
        <v>120.12</v>
      </c>
      <c r="F816" s="1060">
        <f t="shared" si="560"/>
        <v>40.04</v>
      </c>
      <c r="G816" s="1060">
        <f t="shared" si="560"/>
        <v>0</v>
      </c>
      <c r="H816" s="1256">
        <f t="shared" si="561"/>
        <v>440.44</v>
      </c>
      <c r="I816" s="1061"/>
      <c r="J816" s="1062"/>
      <c r="K816" s="997"/>
      <c r="L816" s="997"/>
      <c r="M816" s="997"/>
      <c r="N816" s="997"/>
      <c r="O816" s="997"/>
      <c r="P816" s="997"/>
      <c r="Q816" s="997"/>
      <c r="R816" s="997"/>
      <c r="S816" s="997"/>
      <c r="T816" s="997"/>
      <c r="U816" s="997"/>
      <c r="V816" s="997"/>
      <c r="W816" s="997"/>
      <c r="X816" s="997"/>
      <c r="Y816" s="997"/>
      <c r="Z816" s="997"/>
      <c r="AA816" s="997"/>
      <c r="AB816" s="997"/>
    </row>
    <row r="817">
      <c r="A817" s="1112" t="s">
        <v>9</v>
      </c>
      <c r="B817" s="1007">
        <f t="shared" ref="B817:H817" si="562">sum(B815:B816)</f>
        <v>66.06</v>
      </c>
      <c r="C817" s="1007">
        <f t="shared" si="562"/>
        <v>88.08</v>
      </c>
      <c r="D817" s="1007">
        <f t="shared" si="562"/>
        <v>154.14</v>
      </c>
      <c r="E817" s="1007">
        <f t="shared" si="562"/>
        <v>132.12</v>
      </c>
      <c r="F817" s="1007">
        <f t="shared" si="562"/>
        <v>44.04</v>
      </c>
      <c r="G817" s="1007">
        <f t="shared" si="562"/>
        <v>0</v>
      </c>
      <c r="H817" s="1007">
        <f t="shared" si="562"/>
        <v>484.44</v>
      </c>
      <c r="I817" s="1061"/>
      <c r="J817" s="1062"/>
      <c r="K817" s="997"/>
      <c r="L817" s="997"/>
      <c r="M817" s="997"/>
      <c r="N817" s="997"/>
      <c r="O817" s="997"/>
      <c r="P817" s="997"/>
      <c r="Q817" s="997"/>
      <c r="R817" s="997"/>
      <c r="S817" s="997"/>
      <c r="T817" s="997"/>
      <c r="U817" s="997"/>
      <c r="V817" s="997"/>
      <c r="W817" s="997"/>
      <c r="X817" s="997"/>
      <c r="Y817" s="997"/>
      <c r="Z817" s="997"/>
      <c r="AA817" s="997"/>
      <c r="AB817" s="997"/>
    </row>
    <row r="818">
      <c r="A818" s="997"/>
      <c r="B818" s="1061"/>
      <c r="C818" s="1061"/>
      <c r="D818" s="1061"/>
      <c r="E818" s="1061"/>
      <c r="F818" s="1061"/>
      <c r="G818" s="1061"/>
      <c r="H818" s="1061"/>
      <c r="I818" s="1061"/>
      <c r="J818" s="1062"/>
      <c r="K818" s="998"/>
      <c r="L818" s="997"/>
      <c r="M818" s="997"/>
      <c r="N818" s="997"/>
      <c r="O818" s="997"/>
      <c r="P818" s="997"/>
      <c r="Q818" s="997"/>
      <c r="R818" s="997"/>
      <c r="S818" s="997"/>
      <c r="T818" s="998"/>
      <c r="U818" s="998"/>
      <c r="V818" s="998"/>
      <c r="W818" s="997"/>
      <c r="X818" s="997"/>
      <c r="Y818" s="997"/>
      <c r="Z818" s="997"/>
      <c r="AA818" s="997"/>
      <c r="AB818" s="997"/>
    </row>
    <row r="819">
      <c r="A819" s="1251" t="s">
        <v>501</v>
      </c>
      <c r="B819" s="1061"/>
      <c r="C819" s="1061"/>
      <c r="D819" s="1061"/>
      <c r="E819" s="1061"/>
      <c r="F819" s="1061"/>
      <c r="G819" s="1063"/>
      <c r="H819" s="1064"/>
      <c r="I819" s="1061"/>
      <c r="J819" s="1062"/>
      <c r="K819" s="998"/>
      <c r="L819" s="997"/>
      <c r="M819" s="997"/>
      <c r="N819" s="997"/>
      <c r="O819" s="997"/>
      <c r="P819" s="997"/>
      <c r="Q819" s="997"/>
      <c r="R819" s="997"/>
      <c r="S819" s="997"/>
      <c r="T819" s="998"/>
      <c r="U819" s="998"/>
      <c r="V819" s="998"/>
      <c r="W819" s="997"/>
      <c r="X819" s="997"/>
      <c r="Y819" s="997"/>
      <c r="Z819" s="997"/>
      <c r="AA819" s="997"/>
      <c r="AB819" s="997"/>
    </row>
    <row r="820">
      <c r="A820" s="997"/>
      <c r="B820" s="1061"/>
      <c r="C820" s="1061"/>
      <c r="D820" s="1061"/>
      <c r="E820" s="1061"/>
      <c r="F820" s="1065"/>
      <c r="G820" s="1118" t="s">
        <v>35</v>
      </c>
      <c r="H820" s="1119" t="s">
        <v>36</v>
      </c>
      <c r="I820" s="1061"/>
      <c r="J820" s="1062"/>
      <c r="K820" s="997"/>
      <c r="L820" s="998"/>
      <c r="M820" s="998"/>
      <c r="N820" s="998"/>
      <c r="O820" s="998"/>
      <c r="P820" s="998"/>
      <c r="Q820" s="998"/>
      <c r="R820" s="998"/>
      <c r="S820" s="998"/>
      <c r="T820" s="997"/>
      <c r="U820" s="997"/>
      <c r="V820" s="997"/>
      <c r="W820" s="997"/>
      <c r="X820" s="997"/>
      <c r="Y820" s="997"/>
      <c r="Z820" s="997"/>
      <c r="AA820" s="997"/>
      <c r="AB820" s="997"/>
    </row>
    <row r="821">
      <c r="A821" s="997"/>
      <c r="B821" s="1061"/>
      <c r="C821" s="1061"/>
      <c r="D821" s="1061"/>
      <c r="E821" s="1061"/>
      <c r="F821" s="1065"/>
      <c r="G821" s="1068" t="s">
        <v>450</v>
      </c>
      <c r="H821" s="1013">
        <f>(H196)</f>
        <v>0</v>
      </c>
      <c r="I821" s="1061"/>
      <c r="J821" s="1062"/>
      <c r="K821" s="997"/>
      <c r="L821" s="998"/>
      <c r="M821" s="998"/>
      <c r="N821" s="998"/>
      <c r="O821" s="998"/>
      <c r="P821" s="998"/>
      <c r="Q821" s="998"/>
      <c r="R821" s="998"/>
      <c r="S821" s="998"/>
      <c r="T821" s="997"/>
      <c r="U821" s="997"/>
      <c r="V821" s="997"/>
      <c r="W821" s="997"/>
      <c r="X821" s="997"/>
      <c r="Y821" s="997"/>
      <c r="Z821" s="997"/>
      <c r="AA821" s="997"/>
      <c r="AB821" s="997"/>
    </row>
    <row r="822">
      <c r="A822" s="997"/>
      <c r="B822" s="1061"/>
      <c r="C822" s="1061"/>
      <c r="D822" s="1061"/>
      <c r="E822" s="1061"/>
      <c r="F822" s="1065"/>
      <c r="G822" s="1193" t="s">
        <v>468</v>
      </c>
      <c r="H822" s="1013">
        <f>(H464)</f>
        <v>9</v>
      </c>
      <c r="I822" s="1061"/>
      <c r="J822" s="1062"/>
      <c r="K822" s="997"/>
      <c r="L822" s="998"/>
      <c r="M822" s="998"/>
      <c r="N822" s="998"/>
      <c r="O822" s="998"/>
      <c r="P822" s="998"/>
      <c r="Q822" s="998"/>
      <c r="R822" s="998"/>
      <c r="S822" s="998"/>
      <c r="T822" s="997"/>
      <c r="U822" s="997"/>
      <c r="V822" s="997"/>
      <c r="W822" s="997"/>
      <c r="X822" s="997"/>
      <c r="Y822" s="997"/>
      <c r="Z822" s="997"/>
      <c r="AA822" s="997"/>
      <c r="AB822" s="997"/>
    </row>
    <row r="823">
      <c r="A823" s="997"/>
      <c r="B823" s="1061"/>
      <c r="C823" s="1061"/>
      <c r="D823" s="1061"/>
      <c r="E823" s="1061"/>
      <c r="F823" s="1065"/>
      <c r="G823" s="1193" t="s">
        <v>494</v>
      </c>
      <c r="H823" s="1013">
        <f>(H805)</f>
        <v>45</v>
      </c>
      <c r="I823" s="1061"/>
      <c r="J823" s="1062"/>
      <c r="K823" s="997"/>
      <c r="L823" s="998"/>
      <c r="M823" s="998"/>
      <c r="N823" s="998"/>
      <c r="O823" s="998"/>
      <c r="P823" s="998"/>
      <c r="Q823" s="998"/>
      <c r="R823" s="998"/>
      <c r="S823" s="998"/>
      <c r="T823" s="997"/>
      <c r="U823" s="997"/>
      <c r="V823" s="997"/>
      <c r="W823" s="997"/>
      <c r="X823" s="997"/>
      <c r="Y823" s="997"/>
      <c r="Z823" s="997"/>
      <c r="AA823" s="997"/>
      <c r="AB823" s="997"/>
    </row>
    <row r="824">
      <c r="A824" s="997"/>
      <c r="B824" s="1061"/>
      <c r="C824" s="1061"/>
      <c r="D824" s="1061"/>
      <c r="E824" s="1061"/>
      <c r="F824" s="1065"/>
      <c r="G824" s="1118" t="s">
        <v>9</v>
      </c>
      <c r="H824" s="1120">
        <f>SUM(H821:H823)</f>
        <v>54</v>
      </c>
      <c r="I824" s="1061"/>
      <c r="J824" s="1062"/>
      <c r="K824" s="997"/>
      <c r="L824" s="997"/>
      <c r="M824" s="997"/>
      <c r="N824" s="997"/>
      <c r="O824" s="997"/>
      <c r="P824" s="997"/>
      <c r="Q824" s="997"/>
      <c r="R824" s="997"/>
      <c r="S824" s="997"/>
      <c r="T824" s="997"/>
      <c r="U824" s="997"/>
      <c r="V824" s="997"/>
      <c r="W824" s="997"/>
      <c r="X824" s="997"/>
      <c r="Y824" s="997"/>
      <c r="Z824" s="997"/>
      <c r="AA824" s="997"/>
      <c r="AB824" s="997"/>
    </row>
    <row r="825">
      <c r="A825" s="997"/>
      <c r="B825" s="1061"/>
      <c r="C825" s="1061"/>
      <c r="D825" s="1061"/>
      <c r="E825" s="1061"/>
      <c r="F825" s="1061"/>
      <c r="G825" s="1063"/>
      <c r="H825" s="1064"/>
      <c r="I825" s="1061"/>
      <c r="J825" s="1062"/>
      <c r="K825" s="998"/>
      <c r="L825" s="998"/>
      <c r="M825" s="998"/>
      <c r="N825" s="998"/>
      <c r="O825" s="998"/>
      <c r="P825" s="998"/>
      <c r="Q825" s="998"/>
      <c r="R825" s="998"/>
      <c r="S825" s="998"/>
      <c r="T825" s="998"/>
      <c r="U825" s="998"/>
      <c r="V825" s="998"/>
      <c r="W825" s="997"/>
      <c r="X825" s="997"/>
      <c r="Y825" s="997"/>
      <c r="Z825" s="997"/>
      <c r="AA825" s="997"/>
      <c r="AB825" s="997"/>
    </row>
    <row r="826">
      <c r="A826" s="997"/>
      <c r="B826" s="1061"/>
      <c r="C826" s="1061"/>
      <c r="D826" s="1061"/>
      <c r="E826" s="1061"/>
      <c r="F826" s="1061"/>
      <c r="G826" s="1121" t="s">
        <v>131</v>
      </c>
      <c r="H826" s="1122">
        <f>(1000-H824)</f>
        <v>946</v>
      </c>
      <c r="I826" s="1123">
        <f>(H824/1000)</f>
        <v>0.054</v>
      </c>
      <c r="J826" s="1062"/>
      <c r="K826" s="998"/>
      <c r="L826" s="998"/>
      <c r="M826" s="998"/>
      <c r="N826" s="998"/>
      <c r="O826" s="998"/>
      <c r="P826" s="998"/>
      <c r="Q826" s="998"/>
      <c r="R826" s="998"/>
      <c r="S826" s="998"/>
      <c r="T826" s="998"/>
      <c r="U826" s="998"/>
      <c r="V826" s="998"/>
      <c r="W826" s="997"/>
      <c r="X826" s="997"/>
      <c r="Y826" s="997"/>
      <c r="Z826" s="997"/>
      <c r="AA826" s="997"/>
      <c r="AB826" s="997"/>
    </row>
    <row r="827">
      <c r="A827" s="1049"/>
      <c r="B827" s="1049"/>
      <c r="C827" s="1049"/>
      <c r="D827" s="1049"/>
      <c r="E827" s="1049"/>
      <c r="F827" s="1049"/>
      <c r="G827" s="1049"/>
      <c r="H827" s="1049"/>
      <c r="I827" s="1049"/>
      <c r="J827" s="1074"/>
      <c r="K827" s="1049"/>
      <c r="L827" s="1049"/>
      <c r="M827" s="1049"/>
      <c r="N827" s="1049"/>
      <c r="O827" s="1049"/>
      <c r="P827" s="1049"/>
      <c r="Q827" s="1049"/>
      <c r="R827" s="1049"/>
      <c r="S827" s="1049"/>
      <c r="T827" s="1049"/>
      <c r="U827" s="1049"/>
      <c r="V827" s="1049"/>
      <c r="W827" s="1049"/>
      <c r="X827" s="1049"/>
      <c r="Y827" s="1049"/>
      <c r="Z827" s="1049"/>
      <c r="AA827" s="1049"/>
      <c r="AB827" s="1049"/>
    </row>
    <row r="828">
      <c r="A828" s="1257" t="s">
        <v>502</v>
      </c>
      <c r="B828" s="1255" t="s">
        <v>2</v>
      </c>
      <c r="C828" s="1255" t="s">
        <v>3</v>
      </c>
      <c r="D828" s="1255" t="s">
        <v>4</v>
      </c>
      <c r="E828" s="1255" t="s">
        <v>5</v>
      </c>
      <c r="F828" s="1255" t="s">
        <v>6</v>
      </c>
      <c r="G828" s="1255" t="s">
        <v>7</v>
      </c>
      <c r="H828" s="1117" t="s">
        <v>9</v>
      </c>
      <c r="I828" s="998"/>
      <c r="J828" s="1058"/>
      <c r="K828" s="998"/>
      <c r="L828" s="998"/>
      <c r="M828" s="998"/>
      <c r="N828" s="998"/>
      <c r="O828" s="998"/>
      <c r="P828" s="998"/>
      <c r="Q828" s="998"/>
      <c r="R828" s="998"/>
      <c r="S828" s="998"/>
      <c r="T828" s="998"/>
      <c r="U828" s="998"/>
      <c r="V828" s="998"/>
      <c r="W828" s="998"/>
      <c r="X828" s="998"/>
      <c r="Y828" s="998"/>
      <c r="Z828" s="998"/>
      <c r="AA828" s="998"/>
      <c r="AB828" s="998"/>
    </row>
    <row r="829">
      <c r="A829" s="1052"/>
      <c r="B829" s="1001">
        <f t="shared" ref="B829:G829" si="563">SUM(B805,B812)</f>
        <v>12</v>
      </c>
      <c r="C829" s="1001">
        <f t="shared" si="563"/>
        <v>11</v>
      </c>
      <c r="D829" s="1001">
        <f t="shared" si="563"/>
        <v>16</v>
      </c>
      <c r="E829" s="1001">
        <f t="shared" si="563"/>
        <v>13</v>
      </c>
      <c r="F829" s="1001">
        <f t="shared" si="563"/>
        <v>13</v>
      </c>
      <c r="G829" s="1001">
        <f t="shared" si="563"/>
        <v>3</v>
      </c>
      <c r="H829" s="1087">
        <f>SUM(B829:G829)</f>
        <v>68</v>
      </c>
      <c r="I829" s="998"/>
      <c r="J829" s="1058"/>
      <c r="K829" s="998"/>
      <c r="L829" s="998"/>
      <c r="M829" s="998"/>
      <c r="N829" s="998"/>
      <c r="O829" s="998"/>
      <c r="P829" s="998"/>
      <c r="Q829" s="998"/>
      <c r="R829" s="998"/>
      <c r="S829" s="998"/>
      <c r="T829" s="998"/>
      <c r="U829" s="998"/>
      <c r="V829" s="998"/>
      <c r="W829" s="998"/>
      <c r="X829" s="998"/>
      <c r="Y829" s="998"/>
      <c r="Z829" s="998"/>
      <c r="AA829" s="998"/>
      <c r="AB829" s="998"/>
    </row>
    <row r="830">
      <c r="A830" s="1049"/>
      <c r="B830" s="1049"/>
      <c r="C830" s="1049"/>
      <c r="D830" s="1049"/>
      <c r="E830" s="1049"/>
      <c r="F830" s="1049"/>
      <c r="G830" s="1049"/>
      <c r="H830" s="1049"/>
      <c r="I830" s="1049"/>
      <c r="J830" s="1074"/>
      <c r="K830" s="1049"/>
      <c r="L830" s="1049"/>
      <c r="M830" s="1049"/>
      <c r="N830" s="1049"/>
      <c r="O830" s="1049"/>
      <c r="P830" s="1049"/>
      <c r="Q830" s="1049"/>
      <c r="R830" s="1049"/>
      <c r="S830" s="1049"/>
      <c r="T830" s="1049"/>
      <c r="U830" s="1049"/>
      <c r="V830" s="1049"/>
      <c r="W830" s="1049"/>
      <c r="X830" s="1049"/>
      <c r="Y830" s="1049"/>
      <c r="Z830" s="1049"/>
      <c r="AA830" s="1049"/>
      <c r="AB830" s="1049"/>
    </row>
    <row r="831">
      <c r="A831" s="993" t="s">
        <v>487</v>
      </c>
      <c r="B831" s="994">
        <v>16.0</v>
      </c>
      <c r="C831" s="994">
        <v>17.0</v>
      </c>
      <c r="D831" s="994">
        <v>18.0</v>
      </c>
      <c r="E831" s="994">
        <v>19.0</v>
      </c>
      <c r="F831" s="994">
        <v>20.0</v>
      </c>
      <c r="G831" s="994">
        <v>21.0</v>
      </c>
      <c r="H831" s="1194">
        <v>22.0</v>
      </c>
      <c r="I831" s="995"/>
      <c r="J831" s="996"/>
      <c r="K831" s="998"/>
      <c r="L831" s="997"/>
      <c r="M831" s="997"/>
      <c r="N831" s="997"/>
      <c r="O831" s="997"/>
      <c r="P831" s="997"/>
      <c r="Q831" s="997"/>
      <c r="R831" s="997"/>
      <c r="S831" s="997"/>
      <c r="T831" s="997"/>
      <c r="U831" s="997"/>
      <c r="V831" s="997"/>
      <c r="W831" s="998"/>
      <c r="X831" s="998"/>
      <c r="Y831" s="998"/>
      <c r="Z831" s="998"/>
      <c r="AA831" s="998"/>
      <c r="AB831" s="998"/>
    </row>
    <row r="832">
      <c r="A832" s="1124" t="s">
        <v>156</v>
      </c>
      <c r="B832" s="1125" t="s">
        <v>2</v>
      </c>
      <c r="C832" s="1125" t="s">
        <v>3</v>
      </c>
      <c r="D832" s="1125" t="s">
        <v>4</v>
      </c>
      <c r="E832" s="1125" t="s">
        <v>5</v>
      </c>
      <c r="F832" s="1125" t="s">
        <v>6</v>
      </c>
      <c r="G832" s="1125" t="s">
        <v>7</v>
      </c>
      <c r="H832" s="1126" t="s">
        <v>8</v>
      </c>
      <c r="I832" s="1125" t="s">
        <v>9</v>
      </c>
      <c r="J832" s="1062"/>
      <c r="K832" s="997"/>
      <c r="L832" s="1115"/>
      <c r="M832" s="1115"/>
      <c r="N832" s="1115"/>
      <c r="O832" s="1115"/>
      <c r="P832" s="1115"/>
      <c r="Q832" s="1115"/>
      <c r="R832" s="1115"/>
      <c r="S832" s="997"/>
      <c r="T832" s="997"/>
      <c r="U832" s="997"/>
      <c r="V832" s="997"/>
      <c r="W832" s="997"/>
      <c r="X832" s="997"/>
      <c r="Y832" s="997"/>
      <c r="Z832" s="997"/>
      <c r="AA832" s="997"/>
      <c r="AB832" s="997"/>
    </row>
    <row r="833">
      <c r="A833" s="1127" t="s">
        <v>163</v>
      </c>
      <c r="B833" s="1128"/>
      <c r="C833" s="1128"/>
      <c r="D833" s="1128"/>
      <c r="E833" s="1128"/>
      <c r="F833" s="1128"/>
      <c r="G833" s="1128"/>
      <c r="H833" s="1128"/>
      <c r="I833" s="1128"/>
      <c r="J833" s="1129"/>
      <c r="K833" s="1195" t="s">
        <v>373</v>
      </c>
      <c r="L833" s="1195" t="s">
        <v>374</v>
      </c>
      <c r="M833" s="1196" t="s">
        <v>280</v>
      </c>
      <c r="N833" s="1195" t="s">
        <v>299</v>
      </c>
      <c r="O833" s="1196" t="s">
        <v>131</v>
      </c>
      <c r="P833" s="1196" t="s">
        <v>282</v>
      </c>
      <c r="Q833" s="1195" t="s">
        <v>283</v>
      </c>
      <c r="R833" s="1196" t="s">
        <v>284</v>
      </c>
      <c r="S833" s="1195" t="s">
        <v>373</v>
      </c>
      <c r="T833" s="1195" t="s">
        <v>374</v>
      </c>
      <c r="U833" s="1195" t="s">
        <v>429</v>
      </c>
      <c r="V833" s="1195" t="s">
        <v>430</v>
      </c>
      <c r="W833" s="997"/>
      <c r="X833" s="997"/>
      <c r="Y833" s="997"/>
      <c r="Z833" s="997"/>
      <c r="AA833" s="997"/>
      <c r="AB833" s="997"/>
    </row>
    <row r="834">
      <c r="A834" s="1092" t="s">
        <v>164</v>
      </c>
      <c r="B834" s="1132">
        <v>536.32</v>
      </c>
      <c r="C834" s="1132">
        <v>601.37</v>
      </c>
      <c r="D834" s="1132">
        <v>625.72</v>
      </c>
      <c r="E834" s="1133">
        <v>703.93</v>
      </c>
      <c r="F834" s="1133">
        <v>749.4</v>
      </c>
      <c r="G834" s="1133">
        <v>884.83</v>
      </c>
      <c r="H834" s="1134">
        <v>921.59</v>
      </c>
      <c r="I834" s="1258">
        <f t="shared" ref="I834:I836" si="564">SUM(B834:H834)</f>
        <v>5023.16</v>
      </c>
      <c r="J834" s="1062"/>
      <c r="K834" s="1197" t="s">
        <v>305</v>
      </c>
      <c r="L834" s="1197" t="s">
        <v>375</v>
      </c>
      <c r="M834" s="1197">
        <v>35.0</v>
      </c>
      <c r="N834" s="1197">
        <v>32.0</v>
      </c>
      <c r="O834" s="1198">
        <f t="shared" ref="O834:O835" si="565">(M834-N834)</f>
        <v>3</v>
      </c>
      <c r="P834" s="1199">
        <v>5700.0</v>
      </c>
      <c r="Q834" s="1200">
        <f>(H697)</f>
        <v>3859</v>
      </c>
      <c r="R834" s="1201">
        <f t="shared" ref="R834:R838" si="566">(Q834/P834)</f>
        <v>0.6770175439</v>
      </c>
      <c r="S834" s="1197" t="s">
        <v>305</v>
      </c>
      <c r="T834" s="1197" t="s">
        <v>375</v>
      </c>
      <c r="U834" s="1202">
        <f t="shared" ref="U834:U839" si="567">(Q834/15*22)</f>
        <v>5659.866667</v>
      </c>
      <c r="V834" s="1203">
        <f t="shared" ref="V834:V838" si="568">(U834/P834)</f>
        <v>0.9929590643</v>
      </c>
      <c r="W834" s="997"/>
      <c r="X834" s="997"/>
      <c r="Y834" s="997"/>
      <c r="Z834" s="997"/>
      <c r="AA834" s="997"/>
      <c r="AB834" s="997"/>
    </row>
    <row r="835">
      <c r="A835" s="1092" t="s">
        <v>165</v>
      </c>
      <c r="B835" s="1132">
        <v>542.5</v>
      </c>
      <c r="C835" s="1132">
        <v>395.74</v>
      </c>
      <c r="D835" s="1132">
        <v>351.77</v>
      </c>
      <c r="E835" s="1133">
        <v>531.07</v>
      </c>
      <c r="F835" s="1133">
        <v>440.42</v>
      </c>
      <c r="G835" s="1133">
        <v>475.76</v>
      </c>
      <c r="H835" s="1134">
        <v>674.98</v>
      </c>
      <c r="I835" s="1258">
        <f t="shared" si="564"/>
        <v>3412.24</v>
      </c>
      <c r="J835" s="1062"/>
      <c r="K835" s="1204" t="s">
        <v>331</v>
      </c>
      <c r="L835" s="1204" t="s">
        <v>481</v>
      </c>
      <c r="M835" s="1204">
        <v>15.0</v>
      </c>
      <c r="N835" s="1204">
        <v>6.0</v>
      </c>
      <c r="O835" s="1198">
        <f t="shared" si="565"/>
        <v>9</v>
      </c>
      <c r="P835" s="1205">
        <v>300.0</v>
      </c>
      <c r="Q835" s="1206">
        <f>(H771)</f>
        <v>168</v>
      </c>
      <c r="R835" s="1207">
        <f t="shared" si="566"/>
        <v>0.56</v>
      </c>
      <c r="S835" s="1204" t="s">
        <v>331</v>
      </c>
      <c r="T835" s="1204" t="s">
        <v>481</v>
      </c>
      <c r="U835" s="1202">
        <f t="shared" si="567"/>
        <v>246.4</v>
      </c>
      <c r="V835" s="1259">
        <f t="shared" si="568"/>
        <v>0.8213333333</v>
      </c>
      <c r="W835" s="997"/>
      <c r="X835" s="997"/>
      <c r="Y835" s="997"/>
      <c r="Z835" s="997"/>
      <c r="AA835" s="997"/>
      <c r="AB835" s="997"/>
    </row>
    <row r="836">
      <c r="A836" s="1092" t="s">
        <v>166</v>
      </c>
      <c r="B836" s="1132">
        <v>655.05</v>
      </c>
      <c r="C836" s="1132">
        <v>598.39</v>
      </c>
      <c r="D836" s="1132">
        <v>629.05</v>
      </c>
      <c r="E836" s="1132">
        <v>894.48</v>
      </c>
      <c r="F836" s="1133">
        <v>974.7</v>
      </c>
      <c r="G836" s="1133">
        <v>800.41</v>
      </c>
      <c r="H836" s="1134">
        <v>1041.81</v>
      </c>
      <c r="I836" s="1258">
        <f t="shared" si="564"/>
        <v>5593.89</v>
      </c>
      <c r="J836" s="1062"/>
      <c r="K836" s="1209" t="s">
        <v>70</v>
      </c>
      <c r="L836" s="1209" t="s">
        <v>70</v>
      </c>
      <c r="M836" s="1209">
        <f t="shared" ref="M836:Q836" si="569">sum(M834:M835)</f>
        <v>50</v>
      </c>
      <c r="N836" s="1209">
        <f t="shared" si="569"/>
        <v>38</v>
      </c>
      <c r="O836" s="1209">
        <f t="shared" si="569"/>
        <v>12</v>
      </c>
      <c r="P836" s="1210">
        <f t="shared" si="569"/>
        <v>6000</v>
      </c>
      <c r="Q836" s="1211">
        <f t="shared" si="569"/>
        <v>4027</v>
      </c>
      <c r="R836" s="1212">
        <f t="shared" si="566"/>
        <v>0.6711666667</v>
      </c>
      <c r="S836" s="1213" t="s">
        <v>70</v>
      </c>
      <c r="T836" s="1214" t="s">
        <v>70</v>
      </c>
      <c r="U836" s="1202">
        <f t="shared" si="567"/>
        <v>5906.266667</v>
      </c>
      <c r="V836" s="1260">
        <f t="shared" si="568"/>
        <v>0.9843777778</v>
      </c>
      <c r="W836" s="997"/>
      <c r="X836" s="997"/>
      <c r="Y836" s="997"/>
      <c r="Z836" s="997"/>
      <c r="AA836" s="997"/>
      <c r="AB836" s="997"/>
    </row>
    <row r="837">
      <c r="A837" s="1156" t="s">
        <v>9</v>
      </c>
      <c r="B837" s="1157">
        <f t="shared" ref="B837:I837" si="570">SUM(B834:B836)</f>
        <v>1733.87</v>
      </c>
      <c r="C837" s="1157">
        <f t="shared" si="570"/>
        <v>1595.5</v>
      </c>
      <c r="D837" s="1157">
        <f t="shared" si="570"/>
        <v>1606.54</v>
      </c>
      <c r="E837" s="1157">
        <f t="shared" si="570"/>
        <v>2129.48</v>
      </c>
      <c r="F837" s="1157">
        <f t="shared" si="570"/>
        <v>2164.52</v>
      </c>
      <c r="G837" s="1157">
        <f t="shared" si="570"/>
        <v>2161</v>
      </c>
      <c r="H837" s="1157">
        <f t="shared" si="570"/>
        <v>2638.38</v>
      </c>
      <c r="I837" s="1157">
        <f t="shared" si="570"/>
        <v>14029.29</v>
      </c>
      <c r="J837" s="1062"/>
      <c r="K837" s="1217" t="s">
        <v>484</v>
      </c>
      <c r="L837" s="1217" t="s">
        <v>452</v>
      </c>
      <c r="M837" s="1217">
        <v>10.0</v>
      </c>
      <c r="N837" s="1217">
        <v>6.0</v>
      </c>
      <c r="O837" s="1218">
        <f t="shared" ref="O837:O838" si="571">(M837-N837)</f>
        <v>4</v>
      </c>
      <c r="P837" s="1219">
        <v>300.0</v>
      </c>
      <c r="Q837" s="1220">
        <f>(H805)</f>
        <v>45</v>
      </c>
      <c r="R837" s="1221">
        <f t="shared" si="566"/>
        <v>0.15</v>
      </c>
      <c r="S837" s="1217" t="s">
        <v>484</v>
      </c>
      <c r="T837" s="1217" t="s">
        <v>452</v>
      </c>
      <c r="U837" s="1227">
        <f t="shared" si="567"/>
        <v>66</v>
      </c>
      <c r="V837" s="1223">
        <f t="shared" si="568"/>
        <v>0.22</v>
      </c>
      <c r="W837" s="997"/>
      <c r="X837" s="997"/>
      <c r="Y837" s="997"/>
      <c r="Z837" s="997"/>
      <c r="AA837" s="997"/>
      <c r="AB837" s="997"/>
    </row>
    <row r="838">
      <c r="A838" s="1049"/>
      <c r="B838" s="1049"/>
      <c r="C838" s="1049"/>
      <c r="D838" s="1049"/>
      <c r="E838" s="1049"/>
      <c r="F838" s="1049"/>
      <c r="G838" s="1049"/>
      <c r="H838" s="1049"/>
      <c r="I838" s="1049"/>
      <c r="J838" s="1062"/>
      <c r="K838" s="1261" t="s">
        <v>485</v>
      </c>
      <c r="L838" s="1261" t="s">
        <v>14</v>
      </c>
      <c r="M838" s="1261">
        <v>0.0</v>
      </c>
      <c r="N838" s="1261">
        <v>0.0</v>
      </c>
      <c r="O838" s="1262">
        <f t="shared" si="571"/>
        <v>0</v>
      </c>
      <c r="P838" s="1263">
        <v>700.0</v>
      </c>
      <c r="Q838" s="1264">
        <f>(H812)</f>
        <v>23</v>
      </c>
      <c r="R838" s="1265">
        <f t="shared" si="566"/>
        <v>0.03285714286</v>
      </c>
      <c r="S838" s="1261" t="s">
        <v>485</v>
      </c>
      <c r="T838" s="1261" t="s">
        <v>14</v>
      </c>
      <c r="U838" s="1227">
        <f t="shared" si="567"/>
        <v>33.73333333</v>
      </c>
      <c r="V838" s="1266">
        <f t="shared" si="568"/>
        <v>0.04819047619</v>
      </c>
      <c r="W838" s="997"/>
      <c r="X838" s="997"/>
      <c r="Y838" s="997"/>
      <c r="Z838" s="997"/>
      <c r="AA838" s="997"/>
      <c r="AB838" s="997"/>
    </row>
    <row r="839">
      <c r="A839" s="1049"/>
      <c r="B839" s="1049"/>
      <c r="C839" s="1049"/>
      <c r="D839" s="1049"/>
      <c r="E839" s="1267" t="s">
        <v>35</v>
      </c>
      <c r="F839" s="1267" t="s">
        <v>164</v>
      </c>
      <c r="G839" s="1267" t="s">
        <v>165</v>
      </c>
      <c r="H839" s="1268" t="s">
        <v>166</v>
      </c>
      <c r="I839" s="1049"/>
      <c r="J839" s="1062"/>
      <c r="K839" s="1269" t="s">
        <v>144</v>
      </c>
      <c r="L839" s="1269" t="s">
        <v>144</v>
      </c>
      <c r="M839" s="1269">
        <f t="shared" ref="M839:R839" si="572">sum(M837:M838)</f>
        <v>10</v>
      </c>
      <c r="N839" s="1269">
        <f t="shared" si="572"/>
        <v>6</v>
      </c>
      <c r="O839" s="1269">
        <f t="shared" si="572"/>
        <v>4</v>
      </c>
      <c r="P839" s="1270">
        <f t="shared" si="572"/>
        <v>1000</v>
      </c>
      <c r="Q839" s="1271">
        <f t="shared" si="572"/>
        <v>68</v>
      </c>
      <c r="R839" s="1272">
        <f t="shared" si="572"/>
        <v>0.1828571429</v>
      </c>
      <c r="S839" s="1273" t="s">
        <v>144</v>
      </c>
      <c r="T839" s="1274" t="s">
        <v>144</v>
      </c>
      <c r="U839" s="1227">
        <f t="shared" si="567"/>
        <v>99.73333333</v>
      </c>
      <c r="V839" s="1275">
        <f>sum(V837:V838)</f>
        <v>0.2681904762</v>
      </c>
      <c r="W839" s="997"/>
      <c r="X839" s="997"/>
      <c r="Y839" s="997"/>
      <c r="Z839" s="997"/>
      <c r="AA839" s="997"/>
      <c r="AB839" s="997"/>
    </row>
    <row r="840">
      <c r="A840" s="1049"/>
      <c r="B840" s="1049"/>
      <c r="C840" s="1049"/>
      <c r="D840" s="1049"/>
      <c r="E840" s="1276" t="s">
        <v>450</v>
      </c>
      <c r="F840" s="1277">
        <v>6047.42</v>
      </c>
      <c r="G840" s="1277">
        <v>4520.19</v>
      </c>
      <c r="H840" s="1277">
        <v>6586.9</v>
      </c>
      <c r="I840" s="1049"/>
      <c r="J840" s="1062"/>
      <c r="K840" s="1278" t="s">
        <v>453</v>
      </c>
      <c r="L840" s="1278" t="s">
        <v>432</v>
      </c>
      <c r="M840" s="1278">
        <f t="shared" ref="M840:N840" si="573">sum(M841:M844)</f>
        <v>33</v>
      </c>
      <c r="N840" s="1278">
        <f t="shared" si="573"/>
        <v>26</v>
      </c>
      <c r="O840" s="1278">
        <f t="shared" ref="O840:O843" si="575">SUM(M840-N840)</f>
        <v>7</v>
      </c>
      <c r="P840" s="1279">
        <f t="shared" ref="P840:Q840" si="574">SUM(P841:P844)</f>
        <v>68000</v>
      </c>
      <c r="Q840" s="1280">
        <f t="shared" si="574"/>
        <v>44610.67</v>
      </c>
      <c r="R840" s="1281">
        <f t="shared" ref="R840:R843" si="576">(Q840/P840)</f>
        <v>0.6560392647</v>
      </c>
      <c r="S840" s="1278" t="s">
        <v>453</v>
      </c>
      <c r="T840" s="1282" t="s">
        <v>432</v>
      </c>
      <c r="U840" s="1283">
        <f t="shared" ref="U840:U843" si="577">(Q840/21*31)</f>
        <v>65853.84619</v>
      </c>
      <c r="V840" s="1284">
        <f t="shared" ref="V840:V843" si="578">(U840/P840)</f>
        <v>0.9684389146</v>
      </c>
      <c r="W840" s="997"/>
      <c r="X840" s="997"/>
      <c r="Y840" s="997"/>
      <c r="Z840" s="997"/>
      <c r="AA840" s="997"/>
      <c r="AB840" s="997"/>
    </row>
    <row r="841">
      <c r="A841" s="1049"/>
      <c r="B841" s="1049"/>
      <c r="C841" s="1049"/>
      <c r="D841" s="1049"/>
      <c r="E841" s="1276" t="s">
        <v>468</v>
      </c>
      <c r="F841" s="1277">
        <f>(I482)</f>
        <v>5410.24</v>
      </c>
      <c r="G841" s="1277">
        <f>(I483)</f>
        <v>3515.94</v>
      </c>
      <c r="H841" s="1277">
        <f>(I484)</f>
        <v>4500.69</v>
      </c>
      <c r="I841" s="1049"/>
      <c r="J841" s="1062"/>
      <c r="K841" s="1149" t="s">
        <v>454</v>
      </c>
      <c r="L841" s="1149" t="s">
        <v>432</v>
      </c>
      <c r="M841" s="1149">
        <v>11.0</v>
      </c>
      <c r="N841" s="1149">
        <v>9.0</v>
      </c>
      <c r="O841" s="1149">
        <f t="shared" si="575"/>
        <v>2</v>
      </c>
      <c r="P841" s="1234">
        <v>25000.0</v>
      </c>
      <c r="Q841" s="1280">
        <f>SUM(F843)</f>
        <v>16480.82</v>
      </c>
      <c r="R841" s="1235">
        <f t="shared" si="576"/>
        <v>0.6592328</v>
      </c>
      <c r="S841" s="1149" t="s">
        <v>454</v>
      </c>
      <c r="T841" s="1285" t="s">
        <v>432</v>
      </c>
      <c r="U841" s="1283">
        <f t="shared" si="577"/>
        <v>24328.82952</v>
      </c>
      <c r="V841" s="1286">
        <f t="shared" si="578"/>
        <v>0.973153181</v>
      </c>
      <c r="W841" s="997"/>
      <c r="X841" s="997"/>
      <c r="Y841" s="997"/>
      <c r="Z841" s="997"/>
      <c r="AA841" s="997"/>
      <c r="AB841" s="997"/>
    </row>
    <row r="842">
      <c r="A842" s="1049"/>
      <c r="B842" s="1049"/>
      <c r="C842" s="1049"/>
      <c r="D842" s="1049"/>
      <c r="E842" s="1276" t="s">
        <v>494</v>
      </c>
      <c r="F842" s="1277">
        <f>(I834)</f>
        <v>5023.16</v>
      </c>
      <c r="G842" s="1277">
        <f>(I835)</f>
        <v>3412.24</v>
      </c>
      <c r="H842" s="1277">
        <f>(I836)</f>
        <v>5593.89</v>
      </c>
      <c r="I842" s="1049"/>
      <c r="J842" s="1062"/>
      <c r="K842" s="1149" t="s">
        <v>456</v>
      </c>
      <c r="L842" s="1149" t="s">
        <v>432</v>
      </c>
      <c r="M842" s="1149">
        <v>11.0</v>
      </c>
      <c r="N842" s="1149">
        <v>9.0</v>
      </c>
      <c r="O842" s="1149">
        <f t="shared" si="575"/>
        <v>2</v>
      </c>
      <c r="P842" s="1234">
        <v>18000.0</v>
      </c>
      <c r="Q842" s="1280">
        <f>SUM(G843)</f>
        <v>11448.37</v>
      </c>
      <c r="R842" s="1235">
        <f t="shared" si="576"/>
        <v>0.6360205556</v>
      </c>
      <c r="S842" s="1149" t="s">
        <v>456</v>
      </c>
      <c r="T842" s="1285" t="s">
        <v>432</v>
      </c>
      <c r="U842" s="1283">
        <f t="shared" si="577"/>
        <v>16899.97476</v>
      </c>
      <c r="V842" s="1286">
        <f t="shared" si="578"/>
        <v>0.9388874868</v>
      </c>
      <c r="W842" s="997"/>
      <c r="X842" s="997"/>
      <c r="Y842" s="997"/>
      <c r="Z842" s="997"/>
      <c r="AA842" s="997"/>
      <c r="AB842" s="997"/>
    </row>
    <row r="843">
      <c r="A843" s="1049"/>
      <c r="B843" s="1049"/>
      <c r="C843" s="1049"/>
      <c r="D843" s="1049"/>
      <c r="E843" s="1287" t="s">
        <v>9</v>
      </c>
      <c r="F843" s="1288">
        <f t="shared" ref="F843:H843" si="579">SUM(F840:F842)</f>
        <v>16480.82</v>
      </c>
      <c r="G843" s="1288">
        <f t="shared" si="579"/>
        <v>11448.37</v>
      </c>
      <c r="H843" s="1288">
        <f t="shared" si="579"/>
        <v>16681.48</v>
      </c>
      <c r="I843" s="1049"/>
      <c r="J843" s="1074"/>
      <c r="K843" s="1149" t="s">
        <v>455</v>
      </c>
      <c r="L843" s="1149" t="s">
        <v>432</v>
      </c>
      <c r="M843" s="1149">
        <v>11.0</v>
      </c>
      <c r="N843" s="1149">
        <v>8.0</v>
      </c>
      <c r="O843" s="1149">
        <f t="shared" si="575"/>
        <v>3</v>
      </c>
      <c r="P843" s="1234">
        <v>25000.0</v>
      </c>
      <c r="Q843" s="1280">
        <f>SUM(H843)</f>
        <v>16681.48</v>
      </c>
      <c r="R843" s="1235">
        <f t="shared" si="576"/>
        <v>0.6672592</v>
      </c>
      <c r="S843" s="1149" t="s">
        <v>455</v>
      </c>
      <c r="T843" s="1285" t="s">
        <v>432</v>
      </c>
      <c r="U843" s="1283">
        <f t="shared" si="577"/>
        <v>24625.0419</v>
      </c>
      <c r="V843" s="1286">
        <f t="shared" si="578"/>
        <v>0.9850016762</v>
      </c>
      <c r="W843" s="1049"/>
      <c r="X843" s="1049"/>
      <c r="Y843" s="1049"/>
      <c r="Z843" s="1049"/>
      <c r="AA843" s="1049"/>
      <c r="AB843" s="1049"/>
    </row>
    <row r="844">
      <c r="A844" s="1049"/>
      <c r="B844" s="1049"/>
      <c r="C844" s="1049"/>
      <c r="D844" s="1049"/>
      <c r="E844" s="1289" t="s">
        <v>167</v>
      </c>
      <c r="F844" s="1290">
        <f>(F843/26000)</f>
        <v>0.6338776923</v>
      </c>
      <c r="G844" s="1290">
        <f>(G843/18000)</f>
        <v>0.6360205556</v>
      </c>
      <c r="H844" s="1290">
        <f>(H843/26000)</f>
        <v>0.6415953846</v>
      </c>
      <c r="I844" s="1049"/>
      <c r="J844" s="1074"/>
      <c r="K844" s="1049"/>
      <c r="L844" s="1049"/>
      <c r="M844" s="1049"/>
      <c r="N844" s="1049"/>
      <c r="O844" s="1049"/>
      <c r="P844" s="1049"/>
      <c r="Q844" s="1049"/>
      <c r="R844" s="1049"/>
      <c r="S844" s="1049"/>
      <c r="T844" s="1049"/>
      <c r="U844" s="1049"/>
      <c r="V844" s="1049"/>
      <c r="W844" s="1049"/>
      <c r="X844" s="1049"/>
      <c r="Y844" s="1049"/>
      <c r="Z844" s="1049"/>
      <c r="AA844" s="1049"/>
      <c r="AB844" s="1049"/>
    </row>
    <row r="845">
      <c r="A845" s="1049"/>
      <c r="B845" s="1049"/>
      <c r="C845" s="1049"/>
      <c r="D845" s="1049"/>
      <c r="E845" s="1291" t="s">
        <v>339</v>
      </c>
      <c r="F845" s="1292">
        <f t="shared" ref="F845:H845" si="580">(F843/22*31)</f>
        <v>23222.97364</v>
      </c>
      <c r="G845" s="1292">
        <f t="shared" si="580"/>
        <v>16131.79409</v>
      </c>
      <c r="H845" s="1292">
        <f t="shared" si="580"/>
        <v>23505.72182</v>
      </c>
      <c r="I845" s="1049"/>
      <c r="J845" s="1074"/>
      <c r="K845" s="1049"/>
      <c r="L845" s="1049"/>
      <c r="M845" s="1049"/>
      <c r="N845" s="1049"/>
      <c r="O845" s="1049"/>
      <c r="P845" s="1049"/>
      <c r="Q845" s="1049"/>
      <c r="R845" s="1049"/>
      <c r="S845" s="1049"/>
      <c r="T845" s="1049"/>
      <c r="U845" s="1049"/>
      <c r="V845" s="1049"/>
      <c r="W845" s="1049"/>
      <c r="X845" s="1049"/>
      <c r="Y845" s="1049"/>
      <c r="Z845" s="1049"/>
      <c r="AA845" s="1049"/>
      <c r="AB845" s="1049"/>
    </row>
    <row r="846">
      <c r="A846" s="1049"/>
      <c r="B846" s="1049"/>
      <c r="C846" s="1049"/>
      <c r="D846" s="1049"/>
      <c r="E846" s="1049"/>
      <c r="F846" s="1049"/>
      <c r="G846" s="1049"/>
      <c r="H846" s="1049"/>
      <c r="I846" s="1049"/>
      <c r="J846" s="1074"/>
      <c r="K846" s="1049"/>
      <c r="L846" s="1049"/>
      <c r="M846" s="1049"/>
      <c r="N846" s="1049"/>
      <c r="O846" s="1049"/>
      <c r="P846" s="1049"/>
      <c r="Q846" s="1049"/>
      <c r="R846" s="1049"/>
      <c r="S846" s="1049"/>
      <c r="T846" s="1049"/>
      <c r="U846" s="1049"/>
      <c r="V846" s="1049"/>
      <c r="W846" s="1049"/>
      <c r="X846" s="1049"/>
      <c r="Y846" s="1049"/>
      <c r="Z846" s="1049"/>
      <c r="AA846" s="1049"/>
      <c r="AB846" s="1049"/>
    </row>
    <row r="847">
      <c r="A847" s="1049"/>
      <c r="B847" s="1049"/>
      <c r="C847" s="1049"/>
      <c r="D847" s="1049"/>
      <c r="E847" s="1049"/>
      <c r="F847" s="1049"/>
      <c r="G847" s="1049"/>
      <c r="H847" s="1049"/>
      <c r="I847" s="1049"/>
      <c r="J847" s="1074"/>
      <c r="K847" s="1049"/>
      <c r="L847" s="1049"/>
      <c r="M847" s="1049"/>
      <c r="N847" s="1049"/>
      <c r="O847" s="1049"/>
      <c r="P847" s="1049"/>
      <c r="Q847" s="1049"/>
      <c r="R847" s="1049"/>
      <c r="S847" s="1049"/>
      <c r="T847" s="1049"/>
      <c r="U847" s="1049"/>
      <c r="V847" s="1049"/>
      <c r="W847" s="1049"/>
      <c r="X847" s="1049"/>
      <c r="Y847" s="1049"/>
      <c r="Z847" s="1049"/>
      <c r="AA847" s="1049"/>
      <c r="AB847" s="1049"/>
    </row>
    <row r="848">
      <c r="A848" s="993" t="s">
        <v>503</v>
      </c>
      <c r="B848" s="994">
        <v>23.0</v>
      </c>
      <c r="C848" s="994">
        <v>24.0</v>
      </c>
      <c r="D848" s="994">
        <v>25.0</v>
      </c>
      <c r="E848" s="994">
        <v>26.0</v>
      </c>
      <c r="F848" s="994">
        <v>27.0</v>
      </c>
      <c r="G848" s="994">
        <v>28.0</v>
      </c>
      <c r="H848" s="995"/>
      <c r="I848" s="995"/>
      <c r="J848" s="1058"/>
      <c r="K848" s="993" t="s">
        <v>503</v>
      </c>
      <c r="L848" s="995"/>
      <c r="M848" s="995"/>
      <c r="N848" s="995"/>
      <c r="O848" s="995"/>
      <c r="P848" s="995"/>
      <c r="Q848" s="998"/>
      <c r="R848" s="998"/>
      <c r="S848" s="998"/>
      <c r="T848" s="998"/>
      <c r="U848" s="998"/>
      <c r="V848" s="998"/>
      <c r="W848" s="998"/>
      <c r="X848" s="998"/>
      <c r="Y848" s="998"/>
      <c r="Z848" s="998"/>
      <c r="AA848" s="998"/>
      <c r="AB848" s="998"/>
    </row>
    <row r="849">
      <c r="A849" s="999" t="s">
        <v>305</v>
      </c>
      <c r="B849" s="1000" t="s">
        <v>2</v>
      </c>
      <c r="C849" s="1000" t="s">
        <v>3</v>
      </c>
      <c r="D849" s="1000" t="s">
        <v>4</v>
      </c>
      <c r="E849" s="1000" t="s">
        <v>5</v>
      </c>
      <c r="F849" s="1000" t="s">
        <v>6</v>
      </c>
      <c r="G849" s="1000" t="s">
        <v>7</v>
      </c>
      <c r="H849" s="1000" t="s">
        <v>9</v>
      </c>
      <c r="I849" s="1000" t="s">
        <v>71</v>
      </c>
      <c r="J849" s="1058"/>
      <c r="K849" s="999" t="s">
        <v>305</v>
      </c>
      <c r="L849" s="1000" t="s">
        <v>72</v>
      </c>
      <c r="M849" s="1000" t="s">
        <v>13</v>
      </c>
      <c r="N849" s="1001" t="s">
        <v>73</v>
      </c>
      <c r="O849" s="1000" t="s">
        <v>13</v>
      </c>
      <c r="P849" s="1001" t="s">
        <v>74</v>
      </c>
      <c r="Q849" s="998"/>
      <c r="R849" s="998"/>
      <c r="S849" s="998"/>
      <c r="T849" s="998"/>
      <c r="U849" s="998"/>
      <c r="V849" s="998"/>
      <c r="W849" s="998"/>
      <c r="X849" s="998"/>
      <c r="Y849" s="998"/>
      <c r="Z849" s="998"/>
      <c r="AA849" s="998"/>
      <c r="AB849" s="998"/>
    </row>
    <row r="850">
      <c r="A850" s="1040" t="s">
        <v>75</v>
      </c>
      <c r="B850" s="1003">
        <f> SUM(B851:B854,B856:B859,B861:B864,B866:B869,B871:B874, B876:B879)</f>
        <v>36</v>
      </c>
      <c r="C850" s="1003">
        <f t="shared" ref="C850:G850" si="581"> SUM(C851:C854,C856:C859,C861:C864,C866:C869,C871:C874)</f>
        <v>39</v>
      </c>
      <c r="D850" s="1003">
        <f t="shared" si="581"/>
        <v>100</v>
      </c>
      <c r="E850" s="1003">
        <f t="shared" si="581"/>
        <v>75</v>
      </c>
      <c r="F850" s="1003">
        <f t="shared" si="581"/>
        <v>31</v>
      </c>
      <c r="G850" s="1003">
        <f t="shared" si="581"/>
        <v>19</v>
      </c>
      <c r="H850" s="1003">
        <f> SUM(H851:H874)</f>
        <v>309</v>
      </c>
      <c r="I850" s="1003"/>
      <c r="J850" s="1058"/>
      <c r="K850" s="1040" t="s">
        <v>75</v>
      </c>
      <c r="L850" s="1003"/>
      <c r="M850" s="1003"/>
      <c r="N850" s="1003"/>
      <c r="O850" s="1003"/>
      <c r="P850" s="1003"/>
      <c r="Q850" s="998"/>
      <c r="R850" s="998"/>
      <c r="S850" s="998"/>
      <c r="T850" s="998"/>
      <c r="U850" s="998"/>
      <c r="V850" s="998"/>
      <c r="W850" s="998"/>
      <c r="X850" s="998"/>
      <c r="Y850" s="998"/>
      <c r="Z850" s="998"/>
      <c r="AA850" s="998"/>
      <c r="AB850" s="998"/>
    </row>
    <row r="851">
      <c r="A851" s="1242" t="s">
        <v>76</v>
      </c>
      <c r="B851" s="1005">
        <v>0.0</v>
      </c>
      <c r="C851" s="1005">
        <v>0.0</v>
      </c>
      <c r="D851" s="1005">
        <v>19.0</v>
      </c>
      <c r="E851" s="1005">
        <v>17.0</v>
      </c>
      <c r="F851" s="1005">
        <v>8.0</v>
      </c>
      <c r="G851" s="1005">
        <v>0.0</v>
      </c>
      <c r="H851" s="1006">
        <f t="shared" ref="H851:H853" si="582">SUM(B851:G851)</f>
        <v>44</v>
      </c>
      <c r="I851" s="1007">
        <f>sum(H851:H854)</f>
        <v>76</v>
      </c>
      <c r="J851" s="1168"/>
      <c r="K851" s="1242" t="s">
        <v>76</v>
      </c>
      <c r="L851" s="1010">
        <v>97.0</v>
      </c>
      <c r="M851" s="1007">
        <f>(L851-H851)</f>
        <v>53</v>
      </c>
      <c r="N851" s="1010">
        <v>60.0</v>
      </c>
      <c r="O851" s="1007">
        <f t="shared" ref="O851:O852" si="583">sum(M851,N851)</f>
        <v>113</v>
      </c>
      <c r="P851" s="1010" t="s">
        <v>2</v>
      </c>
      <c r="Q851" s="1026"/>
      <c r="R851" s="998"/>
      <c r="S851" s="998"/>
      <c r="T851" s="998"/>
      <c r="U851" s="998"/>
      <c r="V851" s="998"/>
      <c r="W851" s="998"/>
      <c r="X851" s="998"/>
      <c r="Y851" s="998"/>
      <c r="Z851" s="998"/>
      <c r="AA851" s="998"/>
      <c r="AB851" s="998"/>
    </row>
    <row r="852">
      <c r="A852" s="1012" t="s">
        <v>77</v>
      </c>
      <c r="B852" s="1013">
        <v>0.0</v>
      </c>
      <c r="C852" s="1014">
        <v>0.0</v>
      </c>
      <c r="D852" s="1014">
        <v>0.0</v>
      </c>
      <c r="E852" s="1014">
        <v>0.0</v>
      </c>
      <c r="F852" s="1014">
        <v>0.0</v>
      </c>
      <c r="G852" s="1015">
        <v>0.0</v>
      </c>
      <c r="H852" s="1016">
        <f t="shared" si="582"/>
        <v>0</v>
      </c>
      <c r="I852" s="1017">
        <f>(I851/61)</f>
        <v>1.245901639</v>
      </c>
      <c r="J852" s="1168"/>
      <c r="K852" s="1012" t="s">
        <v>77</v>
      </c>
      <c r="L852" s="1013">
        <v>26.0</v>
      </c>
      <c r="M852" s="1018">
        <f>(L852-H852-H853)</f>
        <v>7</v>
      </c>
      <c r="N852" s="1013">
        <v>25.0</v>
      </c>
      <c r="O852" s="1019">
        <f t="shared" si="583"/>
        <v>32</v>
      </c>
      <c r="P852" s="1013"/>
      <c r="Q852" s="1024"/>
      <c r="R852" s="998"/>
      <c r="S852" s="998"/>
      <c r="T852" s="998"/>
      <c r="U852" s="998"/>
      <c r="V852" s="998"/>
      <c r="W852" s="998"/>
      <c r="X852" s="998"/>
      <c r="Y852" s="998"/>
      <c r="Z852" s="998"/>
      <c r="AA852" s="998"/>
      <c r="AB852" s="998"/>
    </row>
    <row r="853">
      <c r="A853" s="1012" t="s">
        <v>78</v>
      </c>
      <c r="B853" s="1013">
        <v>0.0</v>
      </c>
      <c r="C853" s="1014">
        <v>0.0</v>
      </c>
      <c r="D853" s="1014">
        <v>9.0</v>
      </c>
      <c r="E853" s="1014">
        <v>9.0</v>
      </c>
      <c r="F853" s="1014">
        <v>1.0</v>
      </c>
      <c r="G853" s="1015">
        <v>0.0</v>
      </c>
      <c r="H853" s="1016">
        <f t="shared" si="582"/>
        <v>19</v>
      </c>
      <c r="I853" s="1019"/>
      <c r="J853" s="1168"/>
      <c r="K853" s="1012" t="s">
        <v>78</v>
      </c>
      <c r="L853" s="1013" t="s">
        <v>79</v>
      </c>
      <c r="M853" s="1019" t="s">
        <v>79</v>
      </c>
      <c r="N853" s="1013" t="s">
        <v>79</v>
      </c>
      <c r="O853" s="1019" t="s">
        <v>79</v>
      </c>
      <c r="P853" s="1018"/>
      <c r="Q853" s="1024"/>
      <c r="R853" s="998"/>
      <c r="S853" s="998"/>
      <c r="T853" s="998"/>
      <c r="U853" s="998"/>
      <c r="V853" s="998"/>
      <c r="W853" s="998"/>
      <c r="X853" s="998"/>
      <c r="Y853" s="998"/>
      <c r="Z853" s="998"/>
      <c r="AA853" s="998"/>
      <c r="AB853" s="998"/>
    </row>
    <row r="854">
      <c r="A854" s="1021" t="s">
        <v>446</v>
      </c>
      <c r="B854" s="1013">
        <v>0.0</v>
      </c>
      <c r="C854" s="1014">
        <v>0.0</v>
      </c>
      <c r="D854" s="1014">
        <v>6.0</v>
      </c>
      <c r="E854" s="1014">
        <v>7.0</v>
      </c>
      <c r="F854" s="1014">
        <v>0.0</v>
      </c>
      <c r="G854" s="1015">
        <v>0.0</v>
      </c>
      <c r="H854" s="1016">
        <f t="shared" ref="H854:H855" si="584">sum(B854:G854)</f>
        <v>13</v>
      </c>
      <c r="I854" s="1019"/>
      <c r="J854" s="1168"/>
      <c r="K854" s="1021" t="s">
        <v>446</v>
      </c>
      <c r="L854" s="1013">
        <v>21.0</v>
      </c>
      <c r="M854" s="1019">
        <f t="shared" ref="M854:M856" si="585">(L854-H854)</f>
        <v>8</v>
      </c>
      <c r="N854" s="1013">
        <v>0.0</v>
      </c>
      <c r="O854" s="1019">
        <f>sum(M854,N854)</f>
        <v>8</v>
      </c>
      <c r="P854" s="1018"/>
      <c r="Q854" s="1024"/>
      <c r="R854" s="998"/>
      <c r="S854" s="998"/>
      <c r="T854" s="998"/>
      <c r="U854" s="998"/>
      <c r="V854" s="998"/>
      <c r="W854" s="998"/>
      <c r="X854" s="998"/>
      <c r="Y854" s="998"/>
      <c r="Z854" s="998"/>
      <c r="AA854" s="998"/>
      <c r="AB854" s="998"/>
    </row>
    <row r="855">
      <c r="A855" s="1021" t="s">
        <v>80</v>
      </c>
      <c r="B855" s="1013">
        <v>0.0</v>
      </c>
      <c r="C855" s="1014">
        <v>0.0</v>
      </c>
      <c r="D855" s="1014">
        <v>0.0</v>
      </c>
      <c r="E855" s="1014">
        <v>0.0</v>
      </c>
      <c r="F855" s="1014">
        <v>0.0</v>
      </c>
      <c r="G855" s="1015">
        <v>0.0</v>
      </c>
      <c r="H855" s="1016">
        <f t="shared" si="584"/>
        <v>0</v>
      </c>
      <c r="I855" s="1019"/>
      <c r="J855" s="1168"/>
      <c r="K855" s="1021" t="s">
        <v>80</v>
      </c>
      <c r="L855" s="1013">
        <v>0.0</v>
      </c>
      <c r="M855" s="1019">
        <f t="shared" si="585"/>
        <v>0</v>
      </c>
      <c r="N855" s="1013">
        <v>0.0</v>
      </c>
      <c r="O855" s="1019">
        <f>SUM(M855,N855)</f>
        <v>0</v>
      </c>
      <c r="P855" s="1018"/>
      <c r="Q855" s="1024"/>
      <c r="R855" s="998"/>
      <c r="S855" s="998"/>
      <c r="T855" s="998"/>
      <c r="U855" s="998"/>
      <c r="V855" s="998"/>
      <c r="W855" s="998"/>
      <c r="X855" s="998"/>
      <c r="Y855" s="998"/>
      <c r="Z855" s="998"/>
      <c r="AA855" s="998"/>
      <c r="AB855" s="998"/>
    </row>
    <row r="856">
      <c r="A856" s="1170" t="s">
        <v>81</v>
      </c>
      <c r="B856" s="1010">
        <v>11.0</v>
      </c>
      <c r="C856" s="1010">
        <v>6.0</v>
      </c>
      <c r="D856" s="1010">
        <v>5.0</v>
      </c>
      <c r="E856" s="1010">
        <v>0.0</v>
      </c>
      <c r="F856" s="1010">
        <v>3.0</v>
      </c>
      <c r="G856" s="1005">
        <v>9.0</v>
      </c>
      <c r="H856" s="1006">
        <f t="shared" ref="H856:H858" si="586">SUM(B856:G856)</f>
        <v>34</v>
      </c>
      <c r="I856" s="1007">
        <f>sum(H856:H859)</f>
        <v>46</v>
      </c>
      <c r="J856" s="1168"/>
      <c r="K856" s="1170" t="s">
        <v>81</v>
      </c>
      <c r="L856" s="1010">
        <v>43.0</v>
      </c>
      <c r="M856" s="1007">
        <f t="shared" si="585"/>
        <v>9</v>
      </c>
      <c r="N856" s="1010">
        <v>35.0</v>
      </c>
      <c r="O856" s="1007">
        <f t="shared" ref="O856:O857" si="587">sum(M856,N856)</f>
        <v>44</v>
      </c>
      <c r="P856" s="1010" t="s">
        <v>382</v>
      </c>
      <c r="Q856" s="1024"/>
      <c r="R856" s="998"/>
      <c r="S856" s="998"/>
      <c r="T856" s="998"/>
      <c r="U856" s="998"/>
      <c r="V856" s="998"/>
      <c r="W856" s="998"/>
      <c r="X856" s="998"/>
      <c r="Y856" s="998"/>
      <c r="Z856" s="998"/>
      <c r="AA856" s="998"/>
      <c r="AB856" s="998"/>
    </row>
    <row r="857">
      <c r="A857" s="1012" t="s">
        <v>77</v>
      </c>
      <c r="B857" s="1013">
        <v>0.0</v>
      </c>
      <c r="C857" s="1014">
        <v>0.0</v>
      </c>
      <c r="D857" s="1014">
        <v>0.0</v>
      </c>
      <c r="E857" s="1014">
        <v>0.0</v>
      </c>
      <c r="F857" s="1014">
        <v>0.0</v>
      </c>
      <c r="G857" s="1014">
        <v>0.0</v>
      </c>
      <c r="H857" s="1016">
        <f t="shared" si="586"/>
        <v>0</v>
      </c>
      <c r="I857" s="1017">
        <f>(I856/60)</f>
        <v>0.7666666667</v>
      </c>
      <c r="J857" s="1168"/>
      <c r="K857" s="1012" t="s">
        <v>77</v>
      </c>
      <c r="L857" s="1014">
        <v>6.0</v>
      </c>
      <c r="M857" s="1018">
        <f>(L857-H857-H858)</f>
        <v>0</v>
      </c>
      <c r="N857" s="1014">
        <v>5.0</v>
      </c>
      <c r="O857" s="1019">
        <f t="shared" si="587"/>
        <v>5</v>
      </c>
      <c r="P857" s="1014"/>
      <c r="Q857" s="1024"/>
      <c r="R857" s="1026"/>
      <c r="S857" s="998"/>
      <c r="T857" s="998"/>
      <c r="U857" s="998"/>
      <c r="V857" s="998"/>
      <c r="W857" s="998"/>
      <c r="X857" s="998"/>
      <c r="Y857" s="998"/>
      <c r="Z857" s="998"/>
      <c r="AA857" s="998"/>
      <c r="AB857" s="998"/>
    </row>
    <row r="858">
      <c r="A858" s="1012" t="s">
        <v>78</v>
      </c>
      <c r="B858" s="1013">
        <v>2.0</v>
      </c>
      <c r="C858" s="1014">
        <v>0.0</v>
      </c>
      <c r="D858" s="1014">
        <v>3.0</v>
      </c>
      <c r="E858" s="1014">
        <v>0.0</v>
      </c>
      <c r="F858" s="1014">
        <v>0.0</v>
      </c>
      <c r="G858" s="1014">
        <v>1.0</v>
      </c>
      <c r="H858" s="1016">
        <f t="shared" si="586"/>
        <v>6</v>
      </c>
      <c r="I858" s="1019"/>
      <c r="J858" s="1168"/>
      <c r="K858" s="1012" t="s">
        <v>78</v>
      </c>
      <c r="L858" s="1014" t="s">
        <v>79</v>
      </c>
      <c r="M858" s="1019" t="s">
        <v>79</v>
      </c>
      <c r="N858" s="1014" t="s">
        <v>79</v>
      </c>
      <c r="O858" s="1019" t="s">
        <v>79</v>
      </c>
      <c r="P858" s="1019"/>
      <c r="Q858" s="1026"/>
      <c r="R858" s="998"/>
      <c r="S858" s="998"/>
      <c r="T858" s="998"/>
      <c r="U858" s="998"/>
      <c r="V858" s="998"/>
      <c r="W858" s="998"/>
      <c r="X858" s="998"/>
      <c r="Y858" s="998"/>
      <c r="Z858" s="998"/>
      <c r="AA858" s="998"/>
      <c r="AB858" s="998"/>
    </row>
    <row r="859">
      <c r="A859" s="1021" t="s">
        <v>446</v>
      </c>
      <c r="B859" s="1013">
        <v>2.0</v>
      </c>
      <c r="C859" s="1014">
        <v>1.0</v>
      </c>
      <c r="D859" s="1014">
        <v>0.0</v>
      </c>
      <c r="E859" s="1014">
        <v>1.0</v>
      </c>
      <c r="F859" s="1014">
        <v>1.0</v>
      </c>
      <c r="G859" s="1014">
        <v>1.0</v>
      </c>
      <c r="H859" s="1016">
        <f t="shared" ref="H859:H860" si="588">sum(B859:G859)</f>
        <v>6</v>
      </c>
      <c r="I859" s="1019"/>
      <c r="J859" s="1168"/>
      <c r="K859" s="1021" t="s">
        <v>446</v>
      </c>
      <c r="L859" s="1014">
        <v>10.0</v>
      </c>
      <c r="M859" s="1019">
        <f t="shared" ref="M859:M861" si="589">(L859-H859)</f>
        <v>4</v>
      </c>
      <c r="N859" s="1014">
        <v>0.0</v>
      </c>
      <c r="O859" s="1019">
        <f>sum(M859,N859)</f>
        <v>4</v>
      </c>
      <c r="P859" s="1014"/>
      <c r="Q859" s="1024"/>
      <c r="R859" s="998"/>
      <c r="S859" s="998"/>
      <c r="T859" s="998"/>
      <c r="U859" s="998"/>
      <c r="V859" s="998"/>
      <c r="W859" s="998"/>
      <c r="X859" s="998"/>
      <c r="Y859" s="998"/>
      <c r="Z859" s="998"/>
      <c r="AA859" s="998"/>
      <c r="AB859" s="998"/>
    </row>
    <row r="860">
      <c r="A860" s="1021" t="s">
        <v>80</v>
      </c>
      <c r="B860" s="1013">
        <v>0.0</v>
      </c>
      <c r="C860" s="1014">
        <v>0.0</v>
      </c>
      <c r="D860" s="1014">
        <v>2.0</v>
      </c>
      <c r="E860" s="1014">
        <v>0.0</v>
      </c>
      <c r="F860" s="1014">
        <v>0.0</v>
      </c>
      <c r="G860" s="1014">
        <v>0.0</v>
      </c>
      <c r="H860" s="1016">
        <f t="shared" si="588"/>
        <v>2</v>
      </c>
      <c r="I860" s="1019"/>
      <c r="J860" s="1168"/>
      <c r="K860" s="1021" t="s">
        <v>80</v>
      </c>
      <c r="L860" s="1014">
        <v>2.0</v>
      </c>
      <c r="M860" s="1019">
        <f t="shared" si="589"/>
        <v>0</v>
      </c>
      <c r="N860" s="1014">
        <v>40.0</v>
      </c>
      <c r="O860" s="1019">
        <f>SUM(M860,N860)</f>
        <v>40</v>
      </c>
      <c r="P860" s="1014"/>
      <c r="Q860" s="998"/>
      <c r="R860" s="998"/>
      <c r="S860" s="998"/>
      <c r="T860" s="998"/>
      <c r="U860" s="998"/>
      <c r="V860" s="998"/>
      <c r="W860" s="998"/>
      <c r="X860" s="998"/>
      <c r="Y860" s="998"/>
      <c r="Z860" s="998"/>
      <c r="AA860" s="998"/>
      <c r="AB860" s="998"/>
    </row>
    <row r="861">
      <c r="A861" s="1027" t="s">
        <v>341</v>
      </c>
      <c r="B861" s="1005">
        <v>8.0</v>
      </c>
      <c r="C861" s="1005">
        <v>7.0</v>
      </c>
      <c r="D861" s="1005">
        <v>5.0</v>
      </c>
      <c r="E861" s="1005">
        <v>9.0</v>
      </c>
      <c r="F861" s="1005">
        <v>7.0</v>
      </c>
      <c r="G861" s="1005">
        <v>0.0</v>
      </c>
      <c r="H861" s="1006">
        <f t="shared" ref="H861:H863" si="590">SUM(B861:G861)</f>
        <v>36</v>
      </c>
      <c r="I861" s="1007">
        <f>sum(H861:H864)</f>
        <v>56</v>
      </c>
      <c r="J861" s="1168"/>
      <c r="K861" s="1027" t="s">
        <v>341</v>
      </c>
      <c r="L861" s="1010">
        <v>76.0</v>
      </c>
      <c r="M861" s="1007">
        <f t="shared" si="589"/>
        <v>40</v>
      </c>
      <c r="N861" s="1010">
        <v>30.0</v>
      </c>
      <c r="O861" s="1007">
        <f t="shared" ref="O861:O862" si="591">sum(M861,N861)</f>
        <v>70</v>
      </c>
      <c r="P861" s="1010" t="s">
        <v>382</v>
      </c>
      <c r="Q861" s="1026"/>
      <c r="R861" s="998"/>
      <c r="S861" s="998"/>
      <c r="T861" s="998"/>
      <c r="U861" s="998"/>
      <c r="V861" s="998"/>
      <c r="W861" s="998"/>
      <c r="X861" s="998"/>
      <c r="Y861" s="998"/>
      <c r="Z861" s="998"/>
      <c r="AA861" s="998"/>
      <c r="AB861" s="998"/>
    </row>
    <row r="862">
      <c r="A862" s="1012" t="s">
        <v>77</v>
      </c>
      <c r="B862" s="1013">
        <v>0.0</v>
      </c>
      <c r="C862" s="1014">
        <v>0.0</v>
      </c>
      <c r="D862" s="1014">
        <v>0.0</v>
      </c>
      <c r="E862" s="1014">
        <v>0.0</v>
      </c>
      <c r="F862" s="1014">
        <v>0.0</v>
      </c>
      <c r="G862" s="1015">
        <v>0.0</v>
      </c>
      <c r="H862" s="1016">
        <f t="shared" si="590"/>
        <v>0</v>
      </c>
      <c r="I862" s="1017">
        <f>(I861/60)</f>
        <v>0.9333333333</v>
      </c>
      <c r="J862" s="1168"/>
      <c r="K862" s="1012" t="s">
        <v>77</v>
      </c>
      <c r="L862" s="1013">
        <v>15.0</v>
      </c>
      <c r="M862" s="1018">
        <f>(L862-H862-H863)</f>
        <v>4</v>
      </c>
      <c r="N862" s="1013">
        <v>15.0</v>
      </c>
      <c r="O862" s="1019">
        <f t="shared" si="591"/>
        <v>19</v>
      </c>
      <c r="P862" s="1018"/>
      <c r="Q862" s="1026"/>
      <c r="R862" s="998"/>
      <c r="S862" s="998"/>
      <c r="T862" s="998"/>
      <c r="U862" s="998"/>
      <c r="V862" s="998"/>
      <c r="W862" s="998"/>
      <c r="X862" s="998"/>
      <c r="Y862" s="998"/>
      <c r="Z862" s="998"/>
      <c r="AA862" s="998"/>
      <c r="AB862" s="998"/>
    </row>
    <row r="863">
      <c r="A863" s="1012" t="s">
        <v>78</v>
      </c>
      <c r="B863" s="1013">
        <v>2.0</v>
      </c>
      <c r="C863" s="1014">
        <v>3.0</v>
      </c>
      <c r="D863" s="1014">
        <v>2.0</v>
      </c>
      <c r="E863" s="1014">
        <v>1.0</v>
      </c>
      <c r="F863" s="1014">
        <v>3.0</v>
      </c>
      <c r="G863" s="1015">
        <v>0.0</v>
      </c>
      <c r="H863" s="1016">
        <f t="shared" si="590"/>
        <v>11</v>
      </c>
      <c r="I863" s="1019"/>
      <c r="J863" s="1168"/>
      <c r="K863" s="1012" t="s">
        <v>78</v>
      </c>
      <c r="L863" s="1013" t="s">
        <v>79</v>
      </c>
      <c r="M863" s="1019" t="s">
        <v>79</v>
      </c>
      <c r="N863" s="1013" t="s">
        <v>79</v>
      </c>
      <c r="O863" s="1019" t="s">
        <v>79</v>
      </c>
      <c r="P863" s="1018"/>
      <c r="Q863" s="1026"/>
      <c r="R863" s="998"/>
      <c r="S863" s="998"/>
      <c r="T863" s="998"/>
      <c r="U863" s="998"/>
      <c r="V863" s="998"/>
      <c r="W863" s="998"/>
      <c r="X863" s="998"/>
      <c r="Y863" s="998"/>
      <c r="Z863" s="998"/>
      <c r="AA863" s="998"/>
      <c r="AB863" s="998"/>
    </row>
    <row r="864">
      <c r="A864" s="1021" t="s">
        <v>446</v>
      </c>
      <c r="B864" s="1013">
        <v>3.0</v>
      </c>
      <c r="C864" s="1014">
        <v>1.0</v>
      </c>
      <c r="D864" s="1014">
        <v>0.0</v>
      </c>
      <c r="E864" s="1014">
        <v>4.0</v>
      </c>
      <c r="F864" s="1014">
        <v>1.0</v>
      </c>
      <c r="G864" s="1015">
        <v>0.0</v>
      </c>
      <c r="H864" s="1016">
        <f t="shared" ref="H864:H865" si="592">sum(B864:G864)</f>
        <v>9</v>
      </c>
      <c r="I864" s="1019"/>
      <c r="J864" s="1168"/>
      <c r="K864" s="1021" t="s">
        <v>446</v>
      </c>
      <c r="L864" s="1013">
        <v>10.0</v>
      </c>
      <c r="M864" s="1019">
        <f t="shared" ref="M864:M866" si="593">(L864-H864)</f>
        <v>1</v>
      </c>
      <c r="N864" s="1013">
        <v>5.0</v>
      </c>
      <c r="O864" s="1019">
        <f>sum(M864,N864)</f>
        <v>6</v>
      </c>
      <c r="P864" s="1018"/>
      <c r="Q864" s="1026"/>
      <c r="R864" s="998"/>
      <c r="S864" s="998"/>
      <c r="T864" s="998"/>
      <c r="U864" s="998"/>
      <c r="V864" s="998"/>
      <c r="W864" s="998"/>
      <c r="X864" s="998"/>
      <c r="Y864" s="998"/>
      <c r="Z864" s="998"/>
      <c r="AA864" s="998"/>
      <c r="AB864" s="998"/>
    </row>
    <row r="865">
      <c r="A865" s="1021" t="s">
        <v>80</v>
      </c>
      <c r="B865" s="1013">
        <v>0.0</v>
      </c>
      <c r="C865" s="1014">
        <v>0.0</v>
      </c>
      <c r="D865" s="1014">
        <v>0.0</v>
      </c>
      <c r="E865" s="1014">
        <v>0.0</v>
      </c>
      <c r="F865" s="1014">
        <v>0.0</v>
      </c>
      <c r="G865" s="1015">
        <v>0.0</v>
      </c>
      <c r="H865" s="1016">
        <f t="shared" si="592"/>
        <v>0</v>
      </c>
      <c r="I865" s="1019"/>
      <c r="J865" s="1168"/>
      <c r="K865" s="1021" t="s">
        <v>80</v>
      </c>
      <c r="L865" s="1013">
        <v>0.0</v>
      </c>
      <c r="M865" s="1019">
        <f t="shared" si="593"/>
        <v>0</v>
      </c>
      <c r="N865" s="1013">
        <v>40.0</v>
      </c>
      <c r="O865" s="1019">
        <f>SUM(M865,N865)</f>
        <v>40</v>
      </c>
      <c r="P865" s="1018"/>
      <c r="Q865" s="998"/>
      <c r="R865" s="998"/>
      <c r="S865" s="998"/>
      <c r="T865" s="998"/>
      <c r="U865" s="998"/>
      <c r="V865" s="998"/>
      <c r="W865" s="998"/>
      <c r="X865" s="998"/>
      <c r="Y865" s="998"/>
      <c r="Z865" s="998"/>
      <c r="AA865" s="998"/>
      <c r="AB865" s="998"/>
    </row>
    <row r="866">
      <c r="A866" s="1116" t="s">
        <v>237</v>
      </c>
      <c r="B866" s="1010">
        <v>6.0</v>
      </c>
      <c r="C866" s="1010">
        <v>9.0</v>
      </c>
      <c r="D866" s="1010">
        <v>21.0</v>
      </c>
      <c r="E866" s="1010">
        <v>9.0</v>
      </c>
      <c r="F866" s="1010">
        <v>0.0</v>
      </c>
      <c r="G866" s="1005">
        <v>2.0</v>
      </c>
      <c r="H866" s="1006">
        <f t="shared" ref="H866:H868" si="594">SUM(B866:G866)</f>
        <v>47</v>
      </c>
      <c r="I866" s="1007">
        <f>sum(H866:H869)</f>
        <v>68</v>
      </c>
      <c r="J866" s="1168"/>
      <c r="K866" s="1116" t="s">
        <v>237</v>
      </c>
      <c r="L866" s="1010">
        <v>65.0</v>
      </c>
      <c r="M866" s="1007">
        <f t="shared" si="593"/>
        <v>18</v>
      </c>
      <c r="N866" s="1010">
        <v>60.0</v>
      </c>
      <c r="O866" s="1007">
        <f t="shared" ref="O866:O867" si="595">sum(M866,N866)</f>
        <v>78</v>
      </c>
      <c r="P866" s="1010" t="s">
        <v>382</v>
      </c>
      <c r="Q866" s="1026"/>
      <c r="R866" s="998"/>
      <c r="S866" s="998"/>
      <c r="T866" s="998"/>
      <c r="U866" s="998"/>
      <c r="V866" s="998"/>
      <c r="W866" s="998"/>
      <c r="X866" s="998"/>
      <c r="Y866" s="998"/>
      <c r="Z866" s="998"/>
      <c r="AA866" s="998"/>
      <c r="AB866" s="998"/>
    </row>
    <row r="867">
      <c r="A867" s="1012" t="s">
        <v>77</v>
      </c>
      <c r="B867" s="1013">
        <v>2.0</v>
      </c>
      <c r="C867" s="1014">
        <v>0.0</v>
      </c>
      <c r="D867" s="1014">
        <v>0.0</v>
      </c>
      <c r="E867" s="1014">
        <v>0.0</v>
      </c>
      <c r="F867" s="1014">
        <v>0.0</v>
      </c>
      <c r="G867" s="1014">
        <v>0.0</v>
      </c>
      <c r="H867" s="1016">
        <f t="shared" si="594"/>
        <v>2</v>
      </c>
      <c r="I867" s="1017">
        <f>(I866/60)</f>
        <v>1.133333333</v>
      </c>
      <c r="J867" s="1168"/>
      <c r="K867" s="1012" t="s">
        <v>77</v>
      </c>
      <c r="L867" s="1013">
        <v>15.0</v>
      </c>
      <c r="M867" s="1018">
        <f>(L867-H867-H868)</f>
        <v>3</v>
      </c>
      <c r="N867" s="1013">
        <v>10.0</v>
      </c>
      <c r="O867" s="1019">
        <f t="shared" si="595"/>
        <v>13</v>
      </c>
      <c r="P867" s="1018"/>
      <c r="Q867" s="1026"/>
      <c r="R867" s="998"/>
      <c r="S867" s="998"/>
      <c r="T867" s="998"/>
      <c r="U867" s="998"/>
      <c r="V867" s="998"/>
      <c r="W867" s="998"/>
      <c r="X867" s="998"/>
      <c r="Y867" s="998"/>
      <c r="Z867" s="998"/>
      <c r="AA867" s="998"/>
      <c r="AB867" s="998"/>
    </row>
    <row r="868">
      <c r="A868" s="1012" t="s">
        <v>78</v>
      </c>
      <c r="B868" s="1013">
        <v>0.0</v>
      </c>
      <c r="C868" s="1014">
        <v>4.0</v>
      </c>
      <c r="D868" s="1014">
        <v>5.0</v>
      </c>
      <c r="E868" s="1014">
        <v>1.0</v>
      </c>
      <c r="F868" s="1014">
        <v>0.0</v>
      </c>
      <c r="G868" s="1014">
        <v>0.0</v>
      </c>
      <c r="H868" s="1016">
        <f t="shared" si="594"/>
        <v>10</v>
      </c>
      <c r="I868" s="1019"/>
      <c r="J868" s="1168"/>
      <c r="K868" s="1012" t="s">
        <v>78</v>
      </c>
      <c r="L868" s="1013" t="s">
        <v>79</v>
      </c>
      <c r="M868" s="1019" t="s">
        <v>79</v>
      </c>
      <c r="N868" s="1013" t="s">
        <v>79</v>
      </c>
      <c r="O868" s="1019" t="s">
        <v>79</v>
      </c>
      <c r="P868" s="1018"/>
      <c r="Q868" s="1026"/>
      <c r="R868" s="998"/>
      <c r="S868" s="998"/>
      <c r="T868" s="998"/>
      <c r="U868" s="998"/>
      <c r="V868" s="998"/>
      <c r="W868" s="998"/>
      <c r="X868" s="998"/>
      <c r="Y868" s="998"/>
      <c r="Z868" s="998"/>
      <c r="AA868" s="998"/>
      <c r="AB868" s="998"/>
    </row>
    <row r="869">
      <c r="A869" s="1021" t="s">
        <v>446</v>
      </c>
      <c r="B869" s="1013">
        <v>0.0</v>
      </c>
      <c r="C869" s="1014">
        <v>2.0</v>
      </c>
      <c r="D869" s="1014">
        <v>6.0</v>
      </c>
      <c r="E869" s="1014">
        <v>1.0</v>
      </c>
      <c r="F869" s="1014">
        <v>0.0</v>
      </c>
      <c r="G869" s="1014">
        <v>0.0</v>
      </c>
      <c r="H869" s="1016">
        <f t="shared" ref="H869:H870" si="596">sum(B869:G869)</f>
        <v>9</v>
      </c>
      <c r="I869" s="1019"/>
      <c r="J869" s="1168"/>
      <c r="K869" s="1021" t="s">
        <v>446</v>
      </c>
      <c r="L869" s="1013">
        <v>13.0</v>
      </c>
      <c r="M869" s="1019">
        <f t="shared" ref="M869:M871" si="597">(L869-H869)</f>
        <v>4</v>
      </c>
      <c r="N869" s="1013">
        <v>10.0</v>
      </c>
      <c r="O869" s="1019">
        <f>sum(M869,N869)</f>
        <v>14</v>
      </c>
      <c r="P869" s="1013"/>
      <c r="Q869" s="1024"/>
      <c r="R869" s="998"/>
      <c r="S869" s="998"/>
      <c r="T869" s="998"/>
      <c r="U869" s="998"/>
      <c r="V869" s="998"/>
      <c r="W869" s="998"/>
      <c r="X869" s="998"/>
      <c r="Y869" s="998"/>
      <c r="Z869" s="998"/>
      <c r="AA869" s="998"/>
      <c r="AB869" s="998"/>
    </row>
    <row r="870">
      <c r="A870" s="1021" t="s">
        <v>80</v>
      </c>
      <c r="B870" s="1013">
        <v>0.0</v>
      </c>
      <c r="C870" s="1014">
        <v>2.0</v>
      </c>
      <c r="D870" s="1014">
        <v>5.0</v>
      </c>
      <c r="E870" s="1014">
        <v>0.0</v>
      </c>
      <c r="F870" s="1014">
        <v>0.0</v>
      </c>
      <c r="G870" s="1014">
        <v>0.0</v>
      </c>
      <c r="H870" s="1016">
        <f t="shared" si="596"/>
        <v>7</v>
      </c>
      <c r="I870" s="1019"/>
      <c r="J870" s="1168"/>
      <c r="K870" s="1021" t="s">
        <v>80</v>
      </c>
      <c r="L870" s="1013">
        <v>22.0</v>
      </c>
      <c r="M870" s="1019">
        <f t="shared" si="597"/>
        <v>15</v>
      </c>
      <c r="N870" s="1013">
        <v>20.0</v>
      </c>
      <c r="O870" s="1019">
        <f>SUM(M870,N870)</f>
        <v>35</v>
      </c>
      <c r="P870" s="1013"/>
      <c r="Q870" s="998"/>
      <c r="R870" s="998"/>
      <c r="S870" s="998"/>
      <c r="T870" s="998"/>
      <c r="U870" s="998"/>
      <c r="V870" s="998"/>
      <c r="W870" s="998"/>
      <c r="X870" s="998"/>
      <c r="Y870" s="998"/>
      <c r="Z870" s="998"/>
      <c r="AA870" s="998"/>
      <c r="AB870" s="998"/>
    </row>
    <row r="871">
      <c r="A871" s="1031" t="s">
        <v>134</v>
      </c>
      <c r="B871" s="1005">
        <v>0.0</v>
      </c>
      <c r="C871" s="1005">
        <v>5.0</v>
      </c>
      <c r="D871" s="1005">
        <v>12.0</v>
      </c>
      <c r="E871" s="1005">
        <v>11.0</v>
      </c>
      <c r="F871" s="1005">
        <v>7.0</v>
      </c>
      <c r="G871" s="1005">
        <v>4.0</v>
      </c>
      <c r="H871" s="1006">
        <f t="shared" ref="H871:H873" si="598">SUM(B871:G871)</f>
        <v>39</v>
      </c>
      <c r="I871" s="1007">
        <f>sum(H871:H874)</f>
        <v>54</v>
      </c>
      <c r="J871" s="1168"/>
      <c r="K871" s="1031" t="s">
        <v>134</v>
      </c>
      <c r="L871" s="1010">
        <v>60.0</v>
      </c>
      <c r="M871" s="1007">
        <f t="shared" si="597"/>
        <v>21</v>
      </c>
      <c r="N871" s="1010">
        <v>30.0</v>
      </c>
      <c r="O871" s="1007">
        <f t="shared" ref="O871:O872" si="599">sum(M871,N871)</f>
        <v>51</v>
      </c>
      <c r="P871" s="1010" t="s">
        <v>382</v>
      </c>
      <c r="Q871" s="1026"/>
      <c r="R871" s="998"/>
      <c r="S871" s="998"/>
      <c r="T871" s="998"/>
      <c r="U871" s="998"/>
      <c r="V871" s="998"/>
      <c r="W871" s="998"/>
      <c r="X871" s="998"/>
      <c r="Y871" s="998"/>
      <c r="Z871" s="998"/>
      <c r="AA871" s="998"/>
      <c r="AB871" s="998"/>
    </row>
    <row r="872">
      <c r="A872" s="1012" t="s">
        <v>77</v>
      </c>
      <c r="B872" s="1013">
        <v>0.0</v>
      </c>
      <c r="C872" s="1014">
        <v>0.0</v>
      </c>
      <c r="D872" s="1014">
        <v>0.0</v>
      </c>
      <c r="E872" s="1014">
        <v>0.0</v>
      </c>
      <c r="F872" s="1014">
        <v>0.0</v>
      </c>
      <c r="G872" s="1015">
        <v>0.0</v>
      </c>
      <c r="H872" s="1016">
        <f t="shared" si="598"/>
        <v>0</v>
      </c>
      <c r="I872" s="1017">
        <f>(I871/60)</f>
        <v>0.9</v>
      </c>
      <c r="J872" s="1168"/>
      <c r="K872" s="1012" t="s">
        <v>77</v>
      </c>
      <c r="L872" s="1013">
        <v>17.0</v>
      </c>
      <c r="M872" s="1018">
        <f>(L872-H872-H873)</f>
        <v>6</v>
      </c>
      <c r="N872" s="1013">
        <v>5.0</v>
      </c>
      <c r="O872" s="1019">
        <f t="shared" si="599"/>
        <v>11</v>
      </c>
      <c r="P872" s="1018"/>
      <c r="Q872" s="1026"/>
      <c r="R872" s="998"/>
      <c r="S872" s="998"/>
      <c r="T872" s="998"/>
      <c r="U872" s="998"/>
      <c r="V872" s="998"/>
      <c r="W872" s="998"/>
      <c r="X872" s="998"/>
      <c r="Y872" s="998"/>
      <c r="Z872" s="998"/>
      <c r="AA872" s="998"/>
      <c r="AB872" s="998"/>
    </row>
    <row r="873">
      <c r="A873" s="1012" t="s">
        <v>78</v>
      </c>
      <c r="B873" s="1013">
        <v>0.0</v>
      </c>
      <c r="C873" s="1014">
        <v>1.0</v>
      </c>
      <c r="D873" s="1014">
        <v>5.0</v>
      </c>
      <c r="E873" s="1014">
        <v>4.0</v>
      </c>
      <c r="F873" s="1014">
        <v>0.0</v>
      </c>
      <c r="G873" s="1015">
        <v>1.0</v>
      </c>
      <c r="H873" s="1016">
        <f t="shared" si="598"/>
        <v>11</v>
      </c>
      <c r="I873" s="1019"/>
      <c r="J873" s="1168"/>
      <c r="K873" s="1012" t="s">
        <v>78</v>
      </c>
      <c r="L873" s="1013" t="s">
        <v>79</v>
      </c>
      <c r="M873" s="1019" t="s">
        <v>79</v>
      </c>
      <c r="N873" s="1013" t="s">
        <v>79</v>
      </c>
      <c r="O873" s="1019" t="s">
        <v>79</v>
      </c>
      <c r="P873" s="1018"/>
      <c r="Q873" s="1026"/>
      <c r="R873" s="998"/>
      <c r="S873" s="998"/>
      <c r="T873" s="998"/>
      <c r="U873" s="998"/>
      <c r="V873" s="998"/>
      <c r="W873" s="998"/>
      <c r="X873" s="998"/>
      <c r="Y873" s="998"/>
      <c r="Z873" s="998"/>
      <c r="AA873" s="998"/>
      <c r="AB873" s="998"/>
    </row>
    <row r="874">
      <c r="A874" s="1021" t="s">
        <v>446</v>
      </c>
      <c r="B874" s="1013">
        <v>0.0</v>
      </c>
      <c r="C874" s="1014">
        <v>0.0</v>
      </c>
      <c r="D874" s="1014">
        <v>2.0</v>
      </c>
      <c r="E874" s="1014">
        <v>1.0</v>
      </c>
      <c r="F874" s="1014">
        <v>0.0</v>
      </c>
      <c r="G874" s="1015">
        <v>1.0</v>
      </c>
      <c r="H874" s="1016">
        <f t="shared" ref="H874:H875" si="600">sum(B874:G874)</f>
        <v>4</v>
      </c>
      <c r="I874" s="1019"/>
      <c r="J874" s="1168"/>
      <c r="K874" s="1021" t="s">
        <v>446</v>
      </c>
      <c r="L874" s="1013">
        <v>7.0</v>
      </c>
      <c r="M874" s="1019">
        <f t="shared" ref="M874:M876" si="601">(L874-H874)</f>
        <v>3</v>
      </c>
      <c r="N874" s="1013">
        <v>0.0</v>
      </c>
      <c r="O874" s="1019">
        <f>sum(M874,N874)</f>
        <v>3</v>
      </c>
      <c r="P874" s="1018"/>
      <c r="Q874" s="1024"/>
      <c r="R874" s="998"/>
      <c r="S874" s="998"/>
      <c r="T874" s="998"/>
      <c r="U874" s="998"/>
      <c r="V874" s="998"/>
      <c r="W874" s="998"/>
      <c r="X874" s="998"/>
      <c r="Y874" s="998"/>
      <c r="Z874" s="998"/>
      <c r="AA874" s="998"/>
      <c r="AB874" s="998"/>
    </row>
    <row r="875">
      <c r="A875" s="1021" t="s">
        <v>80</v>
      </c>
      <c r="B875" s="1013">
        <v>0.0</v>
      </c>
      <c r="C875" s="1014">
        <v>0.0</v>
      </c>
      <c r="D875" s="1014">
        <v>0.0</v>
      </c>
      <c r="E875" s="1014">
        <v>0.0</v>
      </c>
      <c r="F875" s="1014">
        <v>0.0</v>
      </c>
      <c r="G875" s="1015">
        <v>0.0</v>
      </c>
      <c r="H875" s="1016">
        <f t="shared" si="600"/>
        <v>0</v>
      </c>
      <c r="I875" s="1019"/>
      <c r="J875" s="1168"/>
      <c r="K875" s="1021" t="s">
        <v>80</v>
      </c>
      <c r="L875" s="1013">
        <v>0.0</v>
      </c>
      <c r="M875" s="1019">
        <f t="shared" si="601"/>
        <v>0</v>
      </c>
      <c r="N875" s="1013">
        <v>40.0</v>
      </c>
      <c r="O875" s="1019">
        <f>SUM(M875,N875)</f>
        <v>40</v>
      </c>
      <c r="P875" s="1018"/>
      <c r="Q875" s="1024"/>
      <c r="R875" s="998"/>
      <c r="S875" s="998"/>
      <c r="T875" s="998"/>
      <c r="U875" s="998"/>
      <c r="V875" s="998"/>
      <c r="W875" s="998"/>
      <c r="X875" s="998"/>
      <c r="Y875" s="998"/>
      <c r="Z875" s="998"/>
      <c r="AA875" s="998"/>
      <c r="AB875" s="998"/>
    </row>
    <row r="876">
      <c r="A876" s="1031"/>
      <c r="B876" s="1005">
        <v>0.0</v>
      </c>
      <c r="C876" s="1005">
        <v>0.0</v>
      </c>
      <c r="D876" s="1005">
        <v>0.0</v>
      </c>
      <c r="E876" s="1005">
        <v>0.0</v>
      </c>
      <c r="F876" s="1005">
        <v>0.0</v>
      </c>
      <c r="G876" s="1005">
        <v>0.0</v>
      </c>
      <c r="H876" s="1006">
        <f t="shared" ref="H876:H878" si="602">SUM(B876:G876)</f>
        <v>0</v>
      </c>
      <c r="I876" s="1007">
        <f>sum(H876:H879)</f>
        <v>0</v>
      </c>
      <c r="J876" s="1058"/>
      <c r="K876" s="1031"/>
      <c r="L876" s="1010"/>
      <c r="M876" s="1007">
        <f t="shared" si="601"/>
        <v>0</v>
      </c>
      <c r="N876" s="1010"/>
      <c r="O876" s="1007">
        <f t="shared" ref="O876:O877" si="603">sum(M876,N876)</f>
        <v>0</v>
      </c>
      <c r="P876" s="1010"/>
      <c r="Q876" s="998"/>
      <c r="R876" s="998"/>
      <c r="S876" s="998"/>
      <c r="T876" s="998"/>
      <c r="U876" s="998"/>
      <c r="V876" s="998"/>
      <c r="W876" s="998"/>
      <c r="X876" s="998"/>
      <c r="Y876" s="998"/>
      <c r="Z876" s="998"/>
      <c r="AA876" s="998"/>
      <c r="AB876" s="998"/>
    </row>
    <row r="877">
      <c r="A877" s="1012" t="s">
        <v>77</v>
      </c>
      <c r="B877" s="1013">
        <v>0.0</v>
      </c>
      <c r="C877" s="1014">
        <v>0.0</v>
      </c>
      <c r="D877" s="1014">
        <v>0.0</v>
      </c>
      <c r="E877" s="1014">
        <v>0.0</v>
      </c>
      <c r="F877" s="1014">
        <v>0.0</v>
      </c>
      <c r="G877" s="1015">
        <v>0.0</v>
      </c>
      <c r="H877" s="1016">
        <f t="shared" si="602"/>
        <v>0</v>
      </c>
      <c r="I877" s="1017">
        <f>(I876/60)</f>
        <v>0</v>
      </c>
      <c r="J877" s="1058"/>
      <c r="K877" s="1012" t="s">
        <v>77</v>
      </c>
      <c r="L877" s="1018"/>
      <c r="M877" s="1018">
        <f>(L877-H877-H878)</f>
        <v>0</v>
      </c>
      <c r="N877" s="1018"/>
      <c r="O877" s="1019">
        <f t="shared" si="603"/>
        <v>0</v>
      </c>
      <c r="P877" s="1018"/>
      <c r="Q877" s="1026"/>
      <c r="R877" s="998"/>
      <c r="S877" s="998"/>
      <c r="T877" s="998"/>
      <c r="U877" s="998"/>
      <c r="V877" s="998"/>
      <c r="W877" s="998"/>
      <c r="X877" s="998"/>
      <c r="Y877" s="998"/>
      <c r="Z877" s="998"/>
      <c r="AA877" s="998"/>
      <c r="AB877" s="998"/>
    </row>
    <row r="878">
      <c r="A878" s="1012" t="s">
        <v>78</v>
      </c>
      <c r="B878" s="1013">
        <v>0.0</v>
      </c>
      <c r="C878" s="1014">
        <v>0.0</v>
      </c>
      <c r="D878" s="1014">
        <v>0.0</v>
      </c>
      <c r="E878" s="1014">
        <v>0.0</v>
      </c>
      <c r="F878" s="1014">
        <v>0.0</v>
      </c>
      <c r="G878" s="1015">
        <v>0.0</v>
      </c>
      <c r="H878" s="1016">
        <f t="shared" si="602"/>
        <v>0</v>
      </c>
      <c r="I878" s="1019"/>
      <c r="J878" s="1058"/>
      <c r="K878" s="1012" t="s">
        <v>78</v>
      </c>
      <c r="L878" s="1018"/>
      <c r="M878" s="1019" t="s">
        <v>79</v>
      </c>
      <c r="N878" s="1013" t="s">
        <v>79</v>
      </c>
      <c r="O878" s="1019" t="s">
        <v>79</v>
      </c>
      <c r="P878" s="1018"/>
      <c r="Q878" s="1026"/>
      <c r="R878" s="998"/>
      <c r="S878" s="998"/>
      <c r="T878" s="998"/>
      <c r="U878" s="998"/>
      <c r="V878" s="998"/>
      <c r="W878" s="998"/>
      <c r="X878" s="998"/>
      <c r="Y878" s="998"/>
      <c r="Z878" s="998"/>
      <c r="AA878" s="998"/>
      <c r="AB878" s="998"/>
    </row>
    <row r="879">
      <c r="A879" s="1021" t="s">
        <v>446</v>
      </c>
      <c r="B879" s="1013">
        <v>0.0</v>
      </c>
      <c r="C879" s="1014">
        <v>0.0</v>
      </c>
      <c r="D879" s="1014">
        <v>0.0</v>
      </c>
      <c r="E879" s="1014">
        <v>0.0</v>
      </c>
      <c r="F879" s="1014">
        <v>0.0</v>
      </c>
      <c r="G879" s="1015">
        <v>0.0</v>
      </c>
      <c r="H879" s="1016">
        <f t="shared" ref="H879:H880" si="604">sum(B879:G879)</f>
        <v>0</v>
      </c>
      <c r="I879" s="1019"/>
      <c r="J879" s="1058"/>
      <c r="K879" s="1021" t="s">
        <v>446</v>
      </c>
      <c r="L879" s="1018"/>
      <c r="M879" s="1019">
        <f t="shared" ref="M879:M880" si="605">(L879-H879)</f>
        <v>0</v>
      </c>
      <c r="N879" s="1018"/>
      <c r="O879" s="1019">
        <f>sum(M879,N879)</f>
        <v>0</v>
      </c>
      <c r="P879" s="1018"/>
      <c r="Q879" s="1026"/>
      <c r="R879" s="998"/>
      <c r="S879" s="998"/>
      <c r="T879" s="998"/>
      <c r="U879" s="998"/>
      <c r="V879" s="998"/>
      <c r="W879" s="998"/>
      <c r="X879" s="998"/>
      <c r="Y879" s="998"/>
      <c r="Z879" s="998"/>
      <c r="AA879" s="998"/>
      <c r="AB879" s="998"/>
    </row>
    <row r="880">
      <c r="A880" s="1021" t="s">
        <v>80</v>
      </c>
      <c r="B880" s="1013">
        <v>0.0</v>
      </c>
      <c r="C880" s="1014">
        <v>0.0</v>
      </c>
      <c r="D880" s="1014">
        <v>0.0</v>
      </c>
      <c r="E880" s="1014">
        <v>0.0</v>
      </c>
      <c r="F880" s="1014">
        <v>0.0</v>
      </c>
      <c r="G880" s="1015">
        <v>0.0</v>
      </c>
      <c r="H880" s="1016">
        <f t="shared" si="604"/>
        <v>0</v>
      </c>
      <c r="I880" s="1019"/>
      <c r="J880" s="1058"/>
      <c r="K880" s="1021" t="s">
        <v>80</v>
      </c>
      <c r="L880" s="1018"/>
      <c r="M880" s="1019">
        <f t="shared" si="605"/>
        <v>0</v>
      </c>
      <c r="N880" s="1018"/>
      <c r="O880" s="1019">
        <f>SUM(M880,N880)</f>
        <v>0</v>
      </c>
      <c r="P880" s="1018"/>
      <c r="Q880" s="1024"/>
      <c r="R880" s="998"/>
      <c r="S880" s="998"/>
      <c r="T880" s="998"/>
      <c r="U880" s="998"/>
      <c r="V880" s="998"/>
      <c r="W880" s="998"/>
      <c r="X880" s="998"/>
      <c r="Y880" s="998"/>
      <c r="Z880" s="998"/>
      <c r="AA880" s="998"/>
      <c r="AB880" s="998"/>
    </row>
    <row r="881">
      <c r="A881" s="1040" t="s">
        <v>87</v>
      </c>
      <c r="B881" s="1003">
        <f t="shared" ref="B881:G881" si="606"> SUM(B882:B885,B887:B890,B892:B895,B897:B900,B902:B905, B907:B910)</f>
        <v>5</v>
      </c>
      <c r="C881" s="1003">
        <f t="shared" si="606"/>
        <v>12</v>
      </c>
      <c r="D881" s="1003">
        <f t="shared" si="606"/>
        <v>8</v>
      </c>
      <c r="E881" s="1003">
        <f t="shared" si="606"/>
        <v>7</v>
      </c>
      <c r="F881" s="1003">
        <f t="shared" si="606"/>
        <v>7</v>
      </c>
      <c r="G881" s="1003">
        <f t="shared" si="606"/>
        <v>0</v>
      </c>
      <c r="H881" s="1003">
        <f> SUM(H882:H904)</f>
        <v>39</v>
      </c>
      <c r="I881" s="1003"/>
      <c r="J881" s="1058"/>
      <c r="K881" s="1040" t="s">
        <v>87</v>
      </c>
      <c r="L881" s="1033"/>
      <c r="M881" s="1033"/>
      <c r="N881" s="1033"/>
      <c r="O881" s="1033"/>
      <c r="P881" s="1033"/>
      <c r="Q881" s="1024"/>
      <c r="R881" s="998"/>
      <c r="S881" s="998"/>
      <c r="T881" s="998"/>
      <c r="U881" s="998"/>
      <c r="V881" s="998"/>
      <c r="W881" s="998"/>
      <c r="X881" s="998"/>
      <c r="Y881" s="998"/>
      <c r="Z881" s="998"/>
      <c r="AA881" s="998"/>
      <c r="AB881" s="998"/>
    </row>
    <row r="882">
      <c r="A882" s="1242" t="s">
        <v>24</v>
      </c>
      <c r="B882" s="1005">
        <v>0.0</v>
      </c>
      <c r="C882" s="1005">
        <v>8.0</v>
      </c>
      <c r="D882" s="1005">
        <v>5.0</v>
      </c>
      <c r="E882" s="1005">
        <v>0.0</v>
      </c>
      <c r="F882" s="1005">
        <v>3.0</v>
      </c>
      <c r="G882" s="1005">
        <v>0.0</v>
      </c>
      <c r="H882" s="1006">
        <f t="shared" ref="H882:H884" si="607">SUM(B882:G882)</f>
        <v>16</v>
      </c>
      <c r="I882" s="1007">
        <f>sum(H882:H885)</f>
        <v>17</v>
      </c>
      <c r="J882" s="1169"/>
      <c r="K882" s="1242" t="s">
        <v>24</v>
      </c>
      <c r="L882" s="1010">
        <v>82.0</v>
      </c>
      <c r="M882" s="1007">
        <f>(L882-H882)</f>
        <v>66</v>
      </c>
      <c r="N882" s="1010">
        <v>0.0</v>
      </c>
      <c r="O882" s="1007">
        <f t="shared" ref="O882:O883" si="608">sum(M882,N882)</f>
        <v>66</v>
      </c>
      <c r="P882" s="1010"/>
      <c r="Q882" s="1026"/>
      <c r="R882" s="998"/>
      <c r="S882" s="998"/>
      <c r="T882" s="998"/>
      <c r="U882" s="998"/>
      <c r="V882" s="998"/>
      <c r="W882" s="998"/>
      <c r="X882" s="998"/>
      <c r="Y882" s="998"/>
      <c r="Z882" s="998"/>
      <c r="AA882" s="998"/>
      <c r="AB882" s="998"/>
    </row>
    <row r="883">
      <c r="A883" s="1012" t="s">
        <v>77</v>
      </c>
      <c r="B883" s="1013">
        <v>0.0</v>
      </c>
      <c r="C883" s="1014">
        <v>0.0</v>
      </c>
      <c r="D883" s="1014">
        <v>0.0</v>
      </c>
      <c r="E883" s="1014">
        <v>0.0</v>
      </c>
      <c r="F883" s="1014">
        <v>0.0</v>
      </c>
      <c r="G883" s="1015">
        <v>0.0</v>
      </c>
      <c r="H883" s="1016">
        <f t="shared" si="607"/>
        <v>0</v>
      </c>
      <c r="I883" s="1017">
        <f>(I882/61)</f>
        <v>0.2786885246</v>
      </c>
      <c r="J883" s="1168"/>
      <c r="K883" s="1012" t="s">
        <v>77</v>
      </c>
      <c r="L883" s="1013">
        <v>26.0</v>
      </c>
      <c r="M883" s="1018">
        <f>(L883-H883-H884)</f>
        <v>25</v>
      </c>
      <c r="N883" s="1013">
        <v>0.0</v>
      </c>
      <c r="O883" s="1019">
        <f t="shared" si="608"/>
        <v>25</v>
      </c>
      <c r="P883" s="1018"/>
      <c r="Q883" s="1026"/>
      <c r="R883" s="998"/>
      <c r="S883" s="998"/>
      <c r="T883" s="998"/>
      <c r="U883" s="998"/>
      <c r="V883" s="998"/>
      <c r="W883" s="998"/>
      <c r="X883" s="998"/>
      <c r="Y883" s="998"/>
      <c r="Z883" s="998"/>
      <c r="AA883" s="998"/>
      <c r="AB883" s="998"/>
    </row>
    <row r="884">
      <c r="A884" s="1012" t="s">
        <v>78</v>
      </c>
      <c r="B884" s="1013">
        <v>0.0</v>
      </c>
      <c r="C884" s="1014">
        <v>0.0</v>
      </c>
      <c r="D884" s="1014">
        <v>1.0</v>
      </c>
      <c r="E884" s="1014">
        <v>0.0</v>
      </c>
      <c r="F884" s="1014">
        <v>0.0</v>
      </c>
      <c r="G884" s="1015">
        <v>0.0</v>
      </c>
      <c r="H884" s="1016">
        <f t="shared" si="607"/>
        <v>1</v>
      </c>
      <c r="I884" s="1019"/>
      <c r="J884" s="1168"/>
      <c r="K884" s="1012" t="s">
        <v>78</v>
      </c>
      <c r="L884" s="1013" t="s">
        <v>79</v>
      </c>
      <c r="M884" s="1019" t="s">
        <v>79</v>
      </c>
      <c r="N884" s="1013" t="s">
        <v>79</v>
      </c>
      <c r="O884" s="1019" t="s">
        <v>79</v>
      </c>
      <c r="P884" s="1018"/>
      <c r="Q884" s="1026"/>
      <c r="R884" s="998"/>
      <c r="S884" s="998"/>
      <c r="T884" s="998"/>
      <c r="U884" s="998"/>
      <c r="V884" s="998"/>
      <c r="W884" s="998"/>
      <c r="X884" s="998"/>
      <c r="Y884" s="998"/>
      <c r="Z884" s="998"/>
      <c r="AA884" s="998"/>
      <c r="AB884" s="998"/>
    </row>
    <row r="885">
      <c r="A885" s="1021" t="s">
        <v>446</v>
      </c>
      <c r="B885" s="1013">
        <v>0.0</v>
      </c>
      <c r="C885" s="1014">
        <v>0.0</v>
      </c>
      <c r="D885" s="1014">
        <v>0.0</v>
      </c>
      <c r="E885" s="1014">
        <v>0.0</v>
      </c>
      <c r="F885" s="1014">
        <v>0.0</v>
      </c>
      <c r="G885" s="1015">
        <v>0.0</v>
      </c>
      <c r="H885" s="1016">
        <f t="shared" ref="H885:H886" si="609">sum(B885:G885)</f>
        <v>0</v>
      </c>
      <c r="I885" s="1019"/>
      <c r="J885" s="1168"/>
      <c r="K885" s="1021" t="s">
        <v>446</v>
      </c>
      <c r="L885" s="1013">
        <v>12.0</v>
      </c>
      <c r="M885" s="1019">
        <f t="shared" ref="M885:M887" si="610">(L885-H885)</f>
        <v>12</v>
      </c>
      <c r="N885" s="1013">
        <v>0.0</v>
      </c>
      <c r="O885" s="1019">
        <f>sum(M885,N885)</f>
        <v>12</v>
      </c>
      <c r="P885" s="1018"/>
      <c r="Q885" s="1026"/>
      <c r="R885" s="998"/>
      <c r="S885" s="998"/>
      <c r="T885" s="998"/>
      <c r="U885" s="998"/>
      <c r="V885" s="998"/>
      <c r="W885" s="998"/>
      <c r="X885" s="998"/>
      <c r="Y885" s="998"/>
      <c r="Z885" s="998"/>
      <c r="AA885" s="998"/>
      <c r="AB885" s="998"/>
    </row>
    <row r="886">
      <c r="A886" s="1021" t="s">
        <v>80</v>
      </c>
      <c r="B886" s="1013">
        <v>0.0</v>
      </c>
      <c r="C886" s="1014">
        <v>0.0</v>
      </c>
      <c r="D886" s="1014">
        <v>0.0</v>
      </c>
      <c r="E886" s="1014">
        <v>0.0</v>
      </c>
      <c r="F886" s="1014">
        <v>0.0</v>
      </c>
      <c r="G886" s="1015">
        <v>0.0</v>
      </c>
      <c r="H886" s="1016">
        <f t="shared" si="609"/>
        <v>0</v>
      </c>
      <c r="I886" s="1019"/>
      <c r="J886" s="1168"/>
      <c r="K886" s="1021" t="s">
        <v>80</v>
      </c>
      <c r="L886" s="1013">
        <v>40.0</v>
      </c>
      <c r="M886" s="1019">
        <f t="shared" si="610"/>
        <v>40</v>
      </c>
      <c r="N886" s="1013">
        <v>0.0</v>
      </c>
      <c r="O886" s="1019">
        <f>SUM(M886,N886)</f>
        <v>40</v>
      </c>
      <c r="P886" s="1018"/>
      <c r="Q886" s="1026"/>
      <c r="R886" s="998"/>
      <c r="S886" s="998"/>
      <c r="T886" s="998"/>
      <c r="U886" s="998"/>
      <c r="V886" s="998"/>
      <c r="W886" s="998"/>
      <c r="X886" s="998"/>
      <c r="Y886" s="998"/>
      <c r="Z886" s="998"/>
      <c r="AA886" s="998"/>
      <c r="AB886" s="998"/>
    </row>
    <row r="887">
      <c r="A887" s="1009" t="s">
        <v>96</v>
      </c>
      <c r="B887" s="1010">
        <v>4.0</v>
      </c>
      <c r="C887" s="1010">
        <v>3.0</v>
      </c>
      <c r="D887" s="1010">
        <v>2.0</v>
      </c>
      <c r="E887" s="1010">
        <v>6.0</v>
      </c>
      <c r="F887" s="1010">
        <v>4.0</v>
      </c>
      <c r="G887" s="1005">
        <v>0.0</v>
      </c>
      <c r="H887" s="1006">
        <f t="shared" ref="H887:H889" si="611">SUM(B887:G887)</f>
        <v>19</v>
      </c>
      <c r="I887" s="1007">
        <f>sum(H887:H890)</f>
        <v>22</v>
      </c>
      <c r="J887" s="1168"/>
      <c r="K887" s="1009" t="s">
        <v>96</v>
      </c>
      <c r="L887" s="1010">
        <v>52.0</v>
      </c>
      <c r="M887" s="1007">
        <f t="shared" si="610"/>
        <v>33</v>
      </c>
      <c r="N887" s="1010">
        <v>10.0</v>
      </c>
      <c r="O887" s="1007">
        <f t="shared" ref="O887:O888" si="612">sum(M887,N887)</f>
        <v>43</v>
      </c>
      <c r="P887" s="1010" t="s">
        <v>382</v>
      </c>
      <c r="Q887" s="1026"/>
      <c r="R887" s="998"/>
      <c r="S887" s="998"/>
      <c r="T887" s="998"/>
      <c r="U887" s="998"/>
      <c r="V887" s="998"/>
      <c r="W887" s="998"/>
      <c r="X887" s="998"/>
      <c r="Y887" s="998"/>
      <c r="Z887" s="998"/>
      <c r="AA887" s="998"/>
      <c r="AB887" s="998"/>
    </row>
    <row r="888">
      <c r="A888" s="1012" t="s">
        <v>77</v>
      </c>
      <c r="B888" s="1013">
        <v>0.0</v>
      </c>
      <c r="C888" s="1014">
        <v>0.0</v>
      </c>
      <c r="D888" s="1014">
        <v>0.0</v>
      </c>
      <c r="E888" s="1014">
        <v>0.0</v>
      </c>
      <c r="F888" s="1014">
        <v>0.0</v>
      </c>
      <c r="G888" s="1014">
        <v>0.0</v>
      </c>
      <c r="H888" s="1016">
        <f t="shared" si="611"/>
        <v>0</v>
      </c>
      <c r="I888" s="1017">
        <f>(I887/60)</f>
        <v>0.3666666667</v>
      </c>
      <c r="J888" s="1168"/>
      <c r="K888" s="1012" t="s">
        <v>77</v>
      </c>
      <c r="L888" s="1014">
        <v>6.0</v>
      </c>
      <c r="M888" s="1018">
        <f>(L888-H888-H889)</f>
        <v>5</v>
      </c>
      <c r="N888" s="1014">
        <v>10.0</v>
      </c>
      <c r="O888" s="1019">
        <f t="shared" si="612"/>
        <v>15</v>
      </c>
      <c r="P888" s="1019"/>
      <c r="Q888" s="1026"/>
      <c r="R888" s="998"/>
      <c r="S888" s="998"/>
      <c r="T888" s="998"/>
      <c r="U888" s="998"/>
      <c r="V888" s="998"/>
      <c r="W888" s="998"/>
      <c r="X888" s="998"/>
      <c r="Y888" s="998"/>
      <c r="Z888" s="998"/>
      <c r="AA888" s="998"/>
      <c r="AB888" s="998"/>
    </row>
    <row r="889">
      <c r="A889" s="1012" t="s">
        <v>78</v>
      </c>
      <c r="B889" s="1013">
        <v>0.0</v>
      </c>
      <c r="C889" s="1014">
        <v>0.0</v>
      </c>
      <c r="D889" s="1014">
        <v>0.0</v>
      </c>
      <c r="E889" s="1014">
        <v>1.0</v>
      </c>
      <c r="F889" s="1014">
        <v>0.0</v>
      </c>
      <c r="G889" s="1014">
        <v>0.0</v>
      </c>
      <c r="H889" s="1016">
        <f t="shared" si="611"/>
        <v>1</v>
      </c>
      <c r="I889" s="1019"/>
      <c r="J889" s="1168"/>
      <c r="K889" s="1012" t="s">
        <v>78</v>
      </c>
      <c r="L889" s="1014" t="s">
        <v>79</v>
      </c>
      <c r="M889" s="1019" t="s">
        <v>79</v>
      </c>
      <c r="N889" s="1014" t="s">
        <v>79</v>
      </c>
      <c r="O889" s="1019" t="s">
        <v>79</v>
      </c>
      <c r="P889" s="1019"/>
      <c r="Q889" s="1026"/>
      <c r="R889" s="998"/>
      <c r="S889" s="998"/>
      <c r="T889" s="998"/>
      <c r="U889" s="998"/>
      <c r="V889" s="998"/>
      <c r="W889" s="998"/>
      <c r="X889" s="998"/>
      <c r="Y889" s="998"/>
      <c r="Z889" s="998"/>
      <c r="AA889" s="998"/>
      <c r="AB889" s="998"/>
    </row>
    <row r="890">
      <c r="A890" s="1021" t="s">
        <v>446</v>
      </c>
      <c r="B890" s="1013">
        <v>1.0</v>
      </c>
      <c r="C890" s="1014">
        <v>1.0</v>
      </c>
      <c r="D890" s="1014">
        <v>0.0</v>
      </c>
      <c r="E890" s="1014">
        <v>0.0</v>
      </c>
      <c r="F890" s="1014">
        <v>0.0</v>
      </c>
      <c r="G890" s="1014">
        <v>0.0</v>
      </c>
      <c r="H890" s="1016">
        <f t="shared" ref="H890:H891" si="613">sum(B890:G890)</f>
        <v>2</v>
      </c>
      <c r="I890" s="1019"/>
      <c r="J890" s="1168"/>
      <c r="K890" s="1021" t="s">
        <v>446</v>
      </c>
      <c r="L890" s="1014">
        <v>8.0</v>
      </c>
      <c r="M890" s="1019">
        <f t="shared" ref="M890:M892" si="614">(L890-H890)</f>
        <v>6</v>
      </c>
      <c r="N890" s="1014">
        <v>0.0</v>
      </c>
      <c r="O890" s="1019">
        <f>sum(M890,N890)</f>
        <v>6</v>
      </c>
      <c r="P890" s="1019"/>
      <c r="Q890" s="1293" t="s">
        <v>504</v>
      </c>
      <c r="R890" s="998"/>
      <c r="S890" s="998"/>
      <c r="T890" s="998"/>
      <c r="U890" s="998"/>
      <c r="V890" s="998"/>
      <c r="W890" s="998"/>
      <c r="X890" s="998"/>
      <c r="Y890" s="998"/>
      <c r="Z890" s="998"/>
      <c r="AA890" s="998"/>
      <c r="AB890" s="998"/>
    </row>
    <row r="891">
      <c r="A891" s="1021" t="s">
        <v>80</v>
      </c>
      <c r="B891" s="1013">
        <v>0.0</v>
      </c>
      <c r="C891" s="1014">
        <v>0.0</v>
      </c>
      <c r="D891" s="1014">
        <v>0.0</v>
      </c>
      <c r="E891" s="1014">
        <v>0.0</v>
      </c>
      <c r="F891" s="1014">
        <v>0.0</v>
      </c>
      <c r="G891" s="1014">
        <v>0.0</v>
      </c>
      <c r="H891" s="1016">
        <f t="shared" si="613"/>
        <v>0</v>
      </c>
      <c r="I891" s="1019"/>
      <c r="J891" s="1168"/>
      <c r="K891" s="1021" t="s">
        <v>80</v>
      </c>
      <c r="L891" s="1014">
        <v>0.0</v>
      </c>
      <c r="M891" s="1019">
        <f t="shared" si="614"/>
        <v>0</v>
      </c>
      <c r="N891" s="1014">
        <v>40.0</v>
      </c>
      <c r="O891" s="1019">
        <f>SUM(M891,N891)</f>
        <v>40</v>
      </c>
      <c r="P891" s="1019"/>
      <c r="Q891" s="1026"/>
      <c r="R891" s="998"/>
      <c r="S891" s="998"/>
      <c r="T891" s="998"/>
      <c r="U891" s="998"/>
      <c r="V891" s="998"/>
      <c r="W891" s="998"/>
      <c r="X891" s="998"/>
      <c r="Y891" s="998"/>
      <c r="Z891" s="998"/>
      <c r="AA891" s="998"/>
      <c r="AB891" s="998"/>
    </row>
    <row r="892">
      <c r="A892" s="1257"/>
      <c r="B892" s="1010">
        <v>0.0</v>
      </c>
      <c r="C892" s="1010">
        <v>0.0</v>
      </c>
      <c r="D892" s="1010">
        <v>0.0</v>
      </c>
      <c r="E892" s="1010">
        <v>0.0</v>
      </c>
      <c r="F892" s="1010">
        <v>0.0</v>
      </c>
      <c r="G892" s="1005">
        <v>0.0</v>
      </c>
      <c r="H892" s="1006">
        <f t="shared" ref="H892:H894" si="615">SUM(B892:G892)</f>
        <v>0</v>
      </c>
      <c r="I892" s="1007">
        <f>sum(H892:H895)</f>
        <v>0</v>
      </c>
      <c r="J892" s="1169"/>
      <c r="K892" s="1257" t="s">
        <v>439</v>
      </c>
      <c r="L892" s="1010">
        <v>74.0</v>
      </c>
      <c r="M892" s="1007">
        <f t="shared" si="614"/>
        <v>74</v>
      </c>
      <c r="N892" s="1010">
        <v>0.0</v>
      </c>
      <c r="O892" s="1007">
        <f t="shared" ref="O892:O893" si="616">sum(M892,N892)</f>
        <v>74</v>
      </c>
      <c r="P892" s="1010" t="s">
        <v>505</v>
      </c>
      <c r="Q892" s="998"/>
      <c r="R892" s="998"/>
      <c r="S892" s="998"/>
      <c r="T892" s="998"/>
      <c r="U892" s="998"/>
      <c r="V892" s="998"/>
      <c r="W892" s="998"/>
      <c r="X892" s="998"/>
      <c r="Y892" s="998"/>
      <c r="Z892" s="998"/>
      <c r="AA892" s="998"/>
      <c r="AB892" s="998"/>
    </row>
    <row r="893">
      <c r="A893" s="1012" t="s">
        <v>77</v>
      </c>
      <c r="B893" s="1013">
        <v>0.0</v>
      </c>
      <c r="C893" s="1014">
        <v>0.0</v>
      </c>
      <c r="D893" s="1014">
        <v>0.0</v>
      </c>
      <c r="E893" s="1014">
        <v>0.0</v>
      </c>
      <c r="F893" s="1014">
        <v>0.0</v>
      </c>
      <c r="G893" s="1014">
        <v>0.0</v>
      </c>
      <c r="H893" s="1016">
        <f t="shared" si="615"/>
        <v>0</v>
      </c>
      <c r="I893" s="1017">
        <f>(I892/60)</f>
        <v>0</v>
      </c>
      <c r="J893" s="1168"/>
      <c r="K893" s="1012" t="s">
        <v>77</v>
      </c>
      <c r="L893" s="1014">
        <v>11.0</v>
      </c>
      <c r="M893" s="1018">
        <f>(L893-H893-H894)</f>
        <v>11</v>
      </c>
      <c r="N893" s="1014">
        <v>0.0</v>
      </c>
      <c r="O893" s="1019">
        <f t="shared" si="616"/>
        <v>11</v>
      </c>
      <c r="P893" s="1019"/>
      <c r="Q893" s="998"/>
      <c r="R893" s="998"/>
      <c r="S893" s="998"/>
      <c r="T893" s="998"/>
      <c r="U893" s="998"/>
      <c r="V893" s="998"/>
      <c r="W893" s="998"/>
      <c r="X893" s="998"/>
      <c r="Y893" s="998"/>
      <c r="Z893" s="998"/>
      <c r="AA893" s="998"/>
      <c r="AB893" s="998"/>
    </row>
    <row r="894">
      <c r="A894" s="1012" t="s">
        <v>78</v>
      </c>
      <c r="B894" s="1013">
        <v>0.0</v>
      </c>
      <c r="C894" s="1014">
        <v>0.0</v>
      </c>
      <c r="D894" s="1014">
        <v>0.0</v>
      </c>
      <c r="E894" s="1014">
        <v>0.0</v>
      </c>
      <c r="F894" s="1014">
        <v>0.0</v>
      </c>
      <c r="G894" s="1014">
        <v>0.0</v>
      </c>
      <c r="H894" s="1016">
        <f t="shared" si="615"/>
        <v>0</v>
      </c>
      <c r="I894" s="1019"/>
      <c r="J894" s="1168"/>
      <c r="K894" s="1012" t="s">
        <v>78</v>
      </c>
      <c r="L894" s="1014" t="s">
        <v>79</v>
      </c>
      <c r="M894" s="1019" t="s">
        <v>79</v>
      </c>
      <c r="N894" s="1014" t="s">
        <v>79</v>
      </c>
      <c r="O894" s="1019" t="s">
        <v>79</v>
      </c>
      <c r="P894" s="1019"/>
      <c r="Q894" s="998"/>
      <c r="R894" s="998"/>
      <c r="S894" s="998"/>
      <c r="T894" s="998"/>
      <c r="U894" s="998"/>
      <c r="V894" s="998"/>
      <c r="W894" s="998"/>
      <c r="X894" s="998"/>
      <c r="Y894" s="998"/>
      <c r="Z894" s="998"/>
      <c r="AA894" s="998"/>
      <c r="AB894" s="998"/>
    </row>
    <row r="895">
      <c r="A895" s="1021" t="s">
        <v>446</v>
      </c>
      <c r="B895" s="1013">
        <v>0.0</v>
      </c>
      <c r="C895" s="1014">
        <v>0.0</v>
      </c>
      <c r="D895" s="1014">
        <v>0.0</v>
      </c>
      <c r="E895" s="1014">
        <v>0.0</v>
      </c>
      <c r="F895" s="1014">
        <v>0.0</v>
      </c>
      <c r="G895" s="1014">
        <v>0.0</v>
      </c>
      <c r="H895" s="1016">
        <f t="shared" ref="H895:H896" si="617">sum(B895:G895)</f>
        <v>0</v>
      </c>
      <c r="I895" s="1019"/>
      <c r="J895" s="1168"/>
      <c r="K895" s="1021" t="s">
        <v>446</v>
      </c>
      <c r="L895" s="1014">
        <v>5.0</v>
      </c>
      <c r="M895" s="1019">
        <f t="shared" ref="M895:M897" si="618">(L895-H895)</f>
        <v>5</v>
      </c>
      <c r="N895" s="1014">
        <v>0.0</v>
      </c>
      <c r="O895" s="1019">
        <f>sum(M895,N895)</f>
        <v>5</v>
      </c>
      <c r="P895" s="1019"/>
      <c r="Q895" s="998"/>
      <c r="R895" s="998"/>
      <c r="S895" s="998"/>
      <c r="T895" s="998"/>
      <c r="U895" s="998"/>
      <c r="V895" s="998"/>
      <c r="W895" s="998"/>
      <c r="X895" s="998"/>
      <c r="Y895" s="998"/>
      <c r="Z895" s="998"/>
      <c r="AA895" s="998"/>
      <c r="AB895" s="998"/>
    </row>
    <row r="896">
      <c r="A896" s="1021" t="s">
        <v>80</v>
      </c>
      <c r="B896" s="1013">
        <v>0.0</v>
      </c>
      <c r="C896" s="1014">
        <v>0.0</v>
      </c>
      <c r="D896" s="1014">
        <v>0.0</v>
      </c>
      <c r="E896" s="1014">
        <v>0.0</v>
      </c>
      <c r="F896" s="1014">
        <v>0.0</v>
      </c>
      <c r="G896" s="1014">
        <v>0.0</v>
      </c>
      <c r="H896" s="1016">
        <f t="shared" si="617"/>
        <v>0</v>
      </c>
      <c r="I896" s="1019"/>
      <c r="J896" s="1168"/>
      <c r="K896" s="1021" t="s">
        <v>80</v>
      </c>
      <c r="L896" s="1014">
        <v>0.0</v>
      </c>
      <c r="M896" s="1019">
        <f t="shared" si="618"/>
        <v>0</v>
      </c>
      <c r="N896" s="1014">
        <v>0.0</v>
      </c>
      <c r="O896" s="1019">
        <f>SUM(M896,N896)</f>
        <v>0</v>
      </c>
      <c r="P896" s="1019"/>
      <c r="Q896" s="998"/>
      <c r="R896" s="998"/>
      <c r="S896" s="998"/>
      <c r="T896" s="998"/>
      <c r="U896" s="998"/>
      <c r="V896" s="998"/>
      <c r="W896" s="998"/>
      <c r="X896" s="998"/>
      <c r="Y896" s="998"/>
      <c r="Z896" s="998"/>
      <c r="AA896" s="998"/>
      <c r="AB896" s="998"/>
    </row>
    <row r="897">
      <c r="A897" s="1257"/>
      <c r="B897" s="1010">
        <v>0.0</v>
      </c>
      <c r="C897" s="1010">
        <v>0.0</v>
      </c>
      <c r="D897" s="1010">
        <v>0.0</v>
      </c>
      <c r="E897" s="1010">
        <v>0.0</v>
      </c>
      <c r="F897" s="1010">
        <v>0.0</v>
      </c>
      <c r="G897" s="1005">
        <v>0.0</v>
      </c>
      <c r="H897" s="1006">
        <f t="shared" ref="H897:H899" si="619">SUM(B897:G897)</f>
        <v>0</v>
      </c>
      <c r="I897" s="1007">
        <f>sum(H897:H900)</f>
        <v>0</v>
      </c>
      <c r="J897" s="1058"/>
      <c r="K897" s="1257"/>
      <c r="L897" s="1010"/>
      <c r="M897" s="1007">
        <f t="shared" si="618"/>
        <v>0</v>
      </c>
      <c r="N897" s="1010"/>
      <c r="O897" s="1007">
        <f t="shared" ref="O897:O898" si="620">sum(M897,N897)</f>
        <v>0</v>
      </c>
      <c r="P897" s="1010"/>
      <c r="Q897" s="998"/>
      <c r="R897" s="998"/>
      <c r="S897" s="998"/>
      <c r="T897" s="998"/>
      <c r="U897" s="998"/>
      <c r="V897" s="998"/>
      <c r="W897" s="998"/>
      <c r="X897" s="998"/>
      <c r="Y897" s="998"/>
      <c r="Z897" s="998"/>
      <c r="AA897" s="998"/>
      <c r="AB897" s="998"/>
    </row>
    <row r="898">
      <c r="A898" s="1012" t="s">
        <v>77</v>
      </c>
      <c r="B898" s="1013">
        <v>0.0</v>
      </c>
      <c r="C898" s="1014">
        <v>0.0</v>
      </c>
      <c r="D898" s="1014">
        <v>0.0</v>
      </c>
      <c r="E898" s="1014">
        <v>0.0</v>
      </c>
      <c r="F898" s="1014">
        <v>0.0</v>
      </c>
      <c r="G898" s="1014">
        <v>0.0</v>
      </c>
      <c r="H898" s="1016">
        <f t="shared" si="619"/>
        <v>0</v>
      </c>
      <c r="I898" s="1017">
        <f>(I897/60)</f>
        <v>0</v>
      </c>
      <c r="J898" s="1058"/>
      <c r="K898" s="1012" t="s">
        <v>77</v>
      </c>
      <c r="L898" s="1014"/>
      <c r="M898" s="1018">
        <f>(L898-H898-H899)</f>
        <v>0</v>
      </c>
      <c r="N898" s="1019"/>
      <c r="O898" s="1019">
        <f t="shared" si="620"/>
        <v>0</v>
      </c>
      <c r="P898" s="1019"/>
      <c r="Q898" s="998"/>
      <c r="R898" s="998"/>
      <c r="S898" s="998"/>
      <c r="T898" s="998"/>
      <c r="U898" s="998"/>
      <c r="V898" s="998"/>
      <c r="W898" s="998"/>
      <c r="X898" s="998"/>
      <c r="Y898" s="998"/>
      <c r="Z898" s="998"/>
      <c r="AA898" s="998"/>
      <c r="AB898" s="998"/>
    </row>
    <row r="899">
      <c r="A899" s="1012" t="s">
        <v>78</v>
      </c>
      <c r="B899" s="1013">
        <v>0.0</v>
      </c>
      <c r="C899" s="1014">
        <v>0.0</v>
      </c>
      <c r="D899" s="1014">
        <v>0.0</v>
      </c>
      <c r="E899" s="1014">
        <v>0.0</v>
      </c>
      <c r="F899" s="1014">
        <v>0.0</v>
      </c>
      <c r="G899" s="1014">
        <v>0.0</v>
      </c>
      <c r="H899" s="1016">
        <f t="shared" si="619"/>
        <v>0</v>
      </c>
      <c r="I899" s="1019"/>
      <c r="J899" s="1058"/>
      <c r="K899" s="1012" t="s">
        <v>78</v>
      </c>
      <c r="L899" s="1014" t="s">
        <v>79</v>
      </c>
      <c r="M899" s="1019" t="s">
        <v>79</v>
      </c>
      <c r="N899" s="1019"/>
      <c r="O899" s="1019" t="s">
        <v>79</v>
      </c>
      <c r="P899" s="1019"/>
      <c r="Q899" s="998"/>
      <c r="R899" s="998"/>
      <c r="S899" s="998"/>
      <c r="T899" s="998"/>
      <c r="U899" s="998"/>
      <c r="V899" s="998"/>
      <c r="W899" s="998"/>
      <c r="X899" s="998"/>
      <c r="Y899" s="998"/>
      <c r="Z899" s="998"/>
      <c r="AA899" s="998"/>
      <c r="AB899" s="998"/>
    </row>
    <row r="900">
      <c r="A900" s="1021" t="s">
        <v>446</v>
      </c>
      <c r="B900" s="1013">
        <v>0.0</v>
      </c>
      <c r="C900" s="1014">
        <v>0.0</v>
      </c>
      <c r="D900" s="1014">
        <v>0.0</v>
      </c>
      <c r="E900" s="1014">
        <v>0.0</v>
      </c>
      <c r="F900" s="1014">
        <v>0.0</v>
      </c>
      <c r="G900" s="1014">
        <v>0.0</v>
      </c>
      <c r="H900" s="1016">
        <f t="shared" ref="H900:H901" si="621">sum(B900:G900)</f>
        <v>0</v>
      </c>
      <c r="I900" s="1019"/>
      <c r="J900" s="1058"/>
      <c r="K900" s="1021" t="s">
        <v>446</v>
      </c>
      <c r="L900" s="1014"/>
      <c r="M900" s="1019">
        <f t="shared" ref="M900:M902" si="622">(L900-H900)</f>
        <v>0</v>
      </c>
      <c r="N900" s="1019"/>
      <c r="O900" s="1019">
        <f>sum(M900,N900)</f>
        <v>0</v>
      </c>
      <c r="P900" s="1019"/>
      <c r="Q900" s="998"/>
      <c r="R900" s="998"/>
      <c r="S900" s="998"/>
      <c r="T900" s="998"/>
      <c r="U900" s="998"/>
      <c r="V900" s="998"/>
      <c r="W900" s="998"/>
      <c r="X900" s="998"/>
      <c r="Y900" s="998"/>
      <c r="Z900" s="998"/>
      <c r="AA900" s="998"/>
      <c r="AB900" s="998"/>
    </row>
    <row r="901">
      <c r="A901" s="1021" t="s">
        <v>80</v>
      </c>
      <c r="B901" s="1013">
        <v>0.0</v>
      </c>
      <c r="C901" s="1014">
        <v>0.0</v>
      </c>
      <c r="D901" s="1014">
        <v>0.0</v>
      </c>
      <c r="E901" s="1014">
        <v>0.0</v>
      </c>
      <c r="F901" s="1014">
        <v>0.0</v>
      </c>
      <c r="G901" s="1014">
        <v>0.0</v>
      </c>
      <c r="H901" s="1016">
        <f t="shared" si="621"/>
        <v>0</v>
      </c>
      <c r="I901" s="1019"/>
      <c r="J901" s="1058"/>
      <c r="K901" s="1021" t="s">
        <v>80</v>
      </c>
      <c r="L901" s="1014">
        <v>0.0</v>
      </c>
      <c r="M901" s="1019">
        <f t="shared" si="622"/>
        <v>0</v>
      </c>
      <c r="N901" s="1019"/>
      <c r="O901" s="1019">
        <f>SUM(M901,N901)</f>
        <v>0</v>
      </c>
      <c r="P901" s="1019"/>
      <c r="Q901" s="998"/>
      <c r="R901" s="998"/>
      <c r="S901" s="998"/>
      <c r="T901" s="998"/>
      <c r="U901" s="998"/>
      <c r="V901" s="998"/>
      <c r="W901" s="998"/>
      <c r="X901" s="998"/>
      <c r="Y901" s="998"/>
      <c r="Z901" s="998"/>
      <c r="AA901" s="998"/>
      <c r="AB901" s="998"/>
    </row>
    <row r="902">
      <c r="A902" s="1257"/>
      <c r="B902" s="1005">
        <v>0.0</v>
      </c>
      <c r="C902" s="1005">
        <v>0.0</v>
      </c>
      <c r="D902" s="1005">
        <v>0.0</v>
      </c>
      <c r="E902" s="1005">
        <v>0.0</v>
      </c>
      <c r="F902" s="1005">
        <v>0.0</v>
      </c>
      <c r="G902" s="1005">
        <v>0.0</v>
      </c>
      <c r="H902" s="1006">
        <f t="shared" ref="H902:H904" si="623">SUM(B902:G902)</f>
        <v>0</v>
      </c>
      <c r="I902" s="1007">
        <f>sum(H902:H905)</f>
        <v>0</v>
      </c>
      <c r="J902" s="1058"/>
      <c r="K902" s="1257"/>
      <c r="L902" s="1010"/>
      <c r="M902" s="1007">
        <f t="shared" si="622"/>
        <v>0</v>
      </c>
      <c r="N902" s="1010"/>
      <c r="O902" s="1007">
        <f t="shared" ref="O902:O903" si="624">sum(M902,N902)</f>
        <v>0</v>
      </c>
      <c r="P902" s="1010"/>
      <c r="Q902" s="998"/>
      <c r="R902" s="998"/>
      <c r="S902" s="998"/>
      <c r="T902" s="998"/>
      <c r="U902" s="998"/>
      <c r="V902" s="998"/>
      <c r="W902" s="998"/>
      <c r="X902" s="998"/>
      <c r="Y902" s="998"/>
      <c r="Z902" s="998"/>
      <c r="AA902" s="998"/>
      <c r="AB902" s="998"/>
    </row>
    <row r="903">
      <c r="A903" s="1012" t="s">
        <v>77</v>
      </c>
      <c r="B903" s="1013">
        <v>0.0</v>
      </c>
      <c r="C903" s="1014">
        <v>0.0</v>
      </c>
      <c r="D903" s="1014">
        <v>0.0</v>
      </c>
      <c r="E903" s="1014">
        <v>0.0</v>
      </c>
      <c r="F903" s="1014">
        <v>0.0</v>
      </c>
      <c r="G903" s="1015">
        <v>0.0</v>
      </c>
      <c r="H903" s="1016">
        <f t="shared" si="623"/>
        <v>0</v>
      </c>
      <c r="I903" s="1017">
        <f>(I902/60)</f>
        <v>0</v>
      </c>
      <c r="J903" s="1058"/>
      <c r="K903" s="1012" t="s">
        <v>77</v>
      </c>
      <c r="L903" s="1019"/>
      <c r="M903" s="1018">
        <f>(L903-H903-H904)</f>
        <v>0</v>
      </c>
      <c r="N903" s="1019"/>
      <c r="O903" s="1019">
        <f t="shared" si="624"/>
        <v>0</v>
      </c>
      <c r="P903" s="1019"/>
      <c r="Q903" s="998"/>
      <c r="R903" s="998"/>
      <c r="S903" s="998"/>
      <c r="T903" s="998"/>
      <c r="U903" s="998"/>
      <c r="V903" s="998"/>
      <c r="W903" s="998"/>
      <c r="X903" s="998"/>
      <c r="Y903" s="998"/>
      <c r="Z903" s="998"/>
      <c r="AA903" s="998"/>
      <c r="AB903" s="998"/>
    </row>
    <row r="904">
      <c r="A904" s="1012" t="s">
        <v>78</v>
      </c>
      <c r="B904" s="1013">
        <v>0.0</v>
      </c>
      <c r="C904" s="1014">
        <v>0.0</v>
      </c>
      <c r="D904" s="1014">
        <v>0.0</v>
      </c>
      <c r="E904" s="1014">
        <v>0.0</v>
      </c>
      <c r="F904" s="1014">
        <v>0.0</v>
      </c>
      <c r="G904" s="1015">
        <v>0.0</v>
      </c>
      <c r="H904" s="1016">
        <f t="shared" si="623"/>
        <v>0</v>
      </c>
      <c r="I904" s="1019"/>
      <c r="J904" s="1058"/>
      <c r="K904" s="1012" t="s">
        <v>78</v>
      </c>
      <c r="L904" s="1019"/>
      <c r="M904" s="1019" t="s">
        <v>79</v>
      </c>
      <c r="N904" s="1019"/>
      <c r="O904" s="1019" t="s">
        <v>79</v>
      </c>
      <c r="P904" s="1019"/>
      <c r="Q904" s="998"/>
      <c r="R904" s="998"/>
      <c r="S904" s="998"/>
      <c r="T904" s="998"/>
      <c r="U904" s="998"/>
      <c r="V904" s="998"/>
      <c r="W904" s="998"/>
      <c r="X904" s="998"/>
      <c r="Y904" s="998"/>
      <c r="Z904" s="998"/>
      <c r="AA904" s="998"/>
      <c r="AB904" s="998"/>
    </row>
    <row r="905">
      <c r="A905" s="1021" t="s">
        <v>446</v>
      </c>
      <c r="B905" s="1013">
        <v>0.0</v>
      </c>
      <c r="C905" s="1014">
        <v>0.0</v>
      </c>
      <c r="D905" s="1014">
        <v>0.0</v>
      </c>
      <c r="E905" s="1014">
        <v>0.0</v>
      </c>
      <c r="F905" s="1014">
        <v>0.0</v>
      </c>
      <c r="G905" s="1015">
        <v>0.0</v>
      </c>
      <c r="H905" s="1016">
        <f t="shared" ref="H905:H906" si="625">sum(B905:G905)</f>
        <v>0</v>
      </c>
      <c r="I905" s="1019"/>
      <c r="J905" s="1058"/>
      <c r="K905" s="1021" t="s">
        <v>446</v>
      </c>
      <c r="L905" s="1019"/>
      <c r="M905" s="1019">
        <f t="shared" ref="M905:M907" si="626">(L905-H905)</f>
        <v>0</v>
      </c>
      <c r="N905" s="1019"/>
      <c r="O905" s="1019">
        <f>sum(M905,N905)</f>
        <v>0</v>
      </c>
      <c r="P905" s="1019"/>
      <c r="Q905" s="998"/>
      <c r="R905" s="998"/>
      <c r="S905" s="998"/>
      <c r="T905" s="998"/>
      <c r="U905" s="998"/>
      <c r="V905" s="998"/>
      <c r="W905" s="998"/>
      <c r="X905" s="998"/>
      <c r="Y905" s="998"/>
      <c r="Z905" s="998"/>
      <c r="AA905" s="998"/>
      <c r="AB905" s="998"/>
    </row>
    <row r="906">
      <c r="A906" s="1021" t="s">
        <v>80</v>
      </c>
      <c r="B906" s="1013">
        <v>0.0</v>
      </c>
      <c r="C906" s="1014">
        <v>0.0</v>
      </c>
      <c r="D906" s="1014">
        <v>0.0</v>
      </c>
      <c r="E906" s="1014">
        <v>0.0</v>
      </c>
      <c r="F906" s="1014">
        <v>0.0</v>
      </c>
      <c r="G906" s="1015">
        <v>0.0</v>
      </c>
      <c r="H906" s="1016">
        <f t="shared" si="625"/>
        <v>0</v>
      </c>
      <c r="I906" s="1019"/>
      <c r="J906" s="1058"/>
      <c r="K906" s="1021" t="s">
        <v>80</v>
      </c>
      <c r="L906" s="1019"/>
      <c r="M906" s="1019">
        <f t="shared" si="626"/>
        <v>0</v>
      </c>
      <c r="N906" s="1019"/>
      <c r="O906" s="1019">
        <f>SUM(M906,N906)</f>
        <v>0</v>
      </c>
      <c r="P906" s="1019"/>
      <c r="Q906" s="998"/>
      <c r="R906" s="998"/>
      <c r="S906" s="998"/>
      <c r="T906" s="998"/>
      <c r="U906" s="998"/>
      <c r="V906" s="998"/>
      <c r="W906" s="998"/>
      <c r="X906" s="998"/>
      <c r="Y906" s="998"/>
      <c r="Z906" s="998"/>
      <c r="AA906" s="998"/>
      <c r="AB906" s="998"/>
    </row>
    <row r="907">
      <c r="A907" s="1031"/>
      <c r="B907" s="1005">
        <v>0.0</v>
      </c>
      <c r="C907" s="1005">
        <v>0.0</v>
      </c>
      <c r="D907" s="1005">
        <v>0.0</v>
      </c>
      <c r="E907" s="1005">
        <v>0.0</v>
      </c>
      <c r="F907" s="1005">
        <v>0.0</v>
      </c>
      <c r="G907" s="1005">
        <v>0.0</v>
      </c>
      <c r="H907" s="1006">
        <f t="shared" ref="H907:H909" si="627">SUM(B907:G907)</f>
        <v>0</v>
      </c>
      <c r="I907" s="1007">
        <f>sum(H907:H910)</f>
        <v>0</v>
      </c>
      <c r="J907" s="1058"/>
      <c r="K907" s="1031"/>
      <c r="L907" s="1010"/>
      <c r="M907" s="1007">
        <f t="shared" si="626"/>
        <v>0</v>
      </c>
      <c r="N907" s="1010"/>
      <c r="O907" s="1007">
        <f t="shared" ref="O907:O908" si="628">sum(M907,N907)</f>
        <v>0</v>
      </c>
      <c r="P907" s="1010"/>
      <c r="Q907" s="998"/>
      <c r="R907" s="998"/>
      <c r="S907" s="998"/>
      <c r="T907" s="998"/>
      <c r="U907" s="998"/>
      <c r="V907" s="998"/>
      <c r="W907" s="998"/>
      <c r="X907" s="998"/>
      <c r="Y907" s="998"/>
      <c r="Z907" s="998"/>
      <c r="AA907" s="998"/>
      <c r="AB907" s="998"/>
    </row>
    <row r="908">
      <c r="A908" s="1012" t="s">
        <v>77</v>
      </c>
      <c r="B908" s="1013">
        <v>0.0</v>
      </c>
      <c r="C908" s="1014">
        <v>0.0</v>
      </c>
      <c r="D908" s="1014">
        <v>0.0</v>
      </c>
      <c r="E908" s="1014">
        <v>0.0</v>
      </c>
      <c r="F908" s="1014">
        <v>0.0</v>
      </c>
      <c r="G908" s="1015">
        <v>0.0</v>
      </c>
      <c r="H908" s="1016">
        <f t="shared" si="627"/>
        <v>0</v>
      </c>
      <c r="I908" s="1017">
        <f>(I907/60)</f>
        <v>0</v>
      </c>
      <c r="J908" s="1058"/>
      <c r="K908" s="1012" t="s">
        <v>77</v>
      </c>
      <c r="L908" s="1018"/>
      <c r="M908" s="1018">
        <f>(L908-H908-H909)</f>
        <v>0</v>
      </c>
      <c r="N908" s="1018"/>
      <c r="O908" s="1019">
        <f t="shared" si="628"/>
        <v>0</v>
      </c>
      <c r="P908" s="1018"/>
      <c r="Q908" s="998"/>
      <c r="R908" s="998"/>
      <c r="S908" s="998"/>
      <c r="T908" s="998"/>
      <c r="U908" s="998"/>
      <c r="V908" s="998"/>
      <c r="W908" s="998"/>
      <c r="X908" s="998"/>
      <c r="Y908" s="998"/>
      <c r="Z908" s="998"/>
      <c r="AA908" s="998"/>
      <c r="AB908" s="998"/>
    </row>
    <row r="909">
      <c r="A909" s="1012" t="s">
        <v>78</v>
      </c>
      <c r="B909" s="1013">
        <v>0.0</v>
      </c>
      <c r="C909" s="1014">
        <v>0.0</v>
      </c>
      <c r="D909" s="1014">
        <v>0.0</v>
      </c>
      <c r="E909" s="1014">
        <v>0.0</v>
      </c>
      <c r="F909" s="1014">
        <v>0.0</v>
      </c>
      <c r="G909" s="1015">
        <v>0.0</v>
      </c>
      <c r="H909" s="1016">
        <f t="shared" si="627"/>
        <v>0</v>
      </c>
      <c r="I909" s="1019"/>
      <c r="J909" s="1058"/>
      <c r="K909" s="1012" t="s">
        <v>78</v>
      </c>
      <c r="L909" s="1018"/>
      <c r="M909" s="1019" t="s">
        <v>79</v>
      </c>
      <c r="N909" s="1018"/>
      <c r="O909" s="1019" t="s">
        <v>79</v>
      </c>
      <c r="P909" s="1018"/>
      <c r="Q909" s="998"/>
      <c r="R909" s="998"/>
      <c r="S909" s="998"/>
      <c r="T909" s="998"/>
      <c r="U909" s="998"/>
      <c r="V909" s="998"/>
      <c r="W909" s="998"/>
      <c r="X909" s="998"/>
      <c r="Y909" s="998"/>
      <c r="Z909" s="998"/>
      <c r="AA909" s="998"/>
      <c r="AB909" s="998"/>
    </row>
    <row r="910">
      <c r="A910" s="1021" t="s">
        <v>446</v>
      </c>
      <c r="B910" s="1013">
        <v>0.0</v>
      </c>
      <c r="C910" s="1014">
        <v>0.0</v>
      </c>
      <c r="D910" s="1014">
        <v>0.0</v>
      </c>
      <c r="E910" s="1014">
        <v>0.0</v>
      </c>
      <c r="F910" s="1014">
        <v>0.0</v>
      </c>
      <c r="G910" s="1015">
        <v>0.0</v>
      </c>
      <c r="H910" s="1016">
        <f t="shared" ref="H910:H911" si="629">sum(B910:G910)</f>
        <v>0</v>
      </c>
      <c r="I910" s="1019"/>
      <c r="J910" s="1058"/>
      <c r="K910" s="1021" t="s">
        <v>446</v>
      </c>
      <c r="L910" s="1018"/>
      <c r="M910" s="1019">
        <f t="shared" ref="M910:M911" si="630">(L910-H910)</f>
        <v>0</v>
      </c>
      <c r="N910" s="1018"/>
      <c r="O910" s="1019">
        <f>sum(M910,N910)</f>
        <v>0</v>
      </c>
      <c r="P910" s="1018"/>
      <c r="Q910" s="998"/>
      <c r="R910" s="998"/>
      <c r="S910" s="998"/>
      <c r="T910" s="998"/>
      <c r="U910" s="998"/>
      <c r="V910" s="998"/>
      <c r="W910" s="998"/>
      <c r="X910" s="998"/>
      <c r="Y910" s="998"/>
      <c r="Z910" s="998"/>
      <c r="AA910" s="998"/>
      <c r="AB910" s="998"/>
    </row>
    <row r="911">
      <c r="A911" s="1021" t="s">
        <v>80</v>
      </c>
      <c r="B911" s="1013">
        <v>0.0</v>
      </c>
      <c r="C911" s="1014">
        <v>0.0</v>
      </c>
      <c r="D911" s="1014">
        <v>0.0</v>
      </c>
      <c r="E911" s="1014">
        <v>0.0</v>
      </c>
      <c r="F911" s="1014">
        <v>0.0</v>
      </c>
      <c r="G911" s="1015">
        <v>0.0</v>
      </c>
      <c r="H911" s="1016">
        <f t="shared" si="629"/>
        <v>0</v>
      </c>
      <c r="I911" s="1019"/>
      <c r="J911" s="1058"/>
      <c r="K911" s="1021" t="s">
        <v>80</v>
      </c>
      <c r="L911" s="1018"/>
      <c r="M911" s="1019">
        <f t="shared" si="630"/>
        <v>0</v>
      </c>
      <c r="N911" s="1018"/>
      <c r="O911" s="1019"/>
      <c r="P911" s="1018"/>
      <c r="Q911" s="998"/>
      <c r="R911" s="998"/>
      <c r="S911" s="998"/>
      <c r="T911" s="998"/>
      <c r="U911" s="998"/>
      <c r="V911" s="998"/>
      <c r="W911" s="998"/>
      <c r="X911" s="998"/>
      <c r="Y911" s="998"/>
      <c r="Z911" s="998"/>
      <c r="AA911" s="998"/>
      <c r="AB911" s="998"/>
    </row>
    <row r="912">
      <c r="A912" s="1040" t="s">
        <v>91</v>
      </c>
      <c r="B912" s="1003">
        <f t="shared" ref="B912:G912" si="631"> SUM(B913:B916,B918:B921,B923:B926,B928:B931,B933:B936, B938:B941)</f>
        <v>22</v>
      </c>
      <c r="C912" s="1003">
        <f t="shared" si="631"/>
        <v>21</v>
      </c>
      <c r="D912" s="1003">
        <f t="shared" si="631"/>
        <v>70</v>
      </c>
      <c r="E912" s="1003">
        <f t="shared" si="631"/>
        <v>31</v>
      </c>
      <c r="F912" s="1003">
        <f t="shared" si="631"/>
        <v>44</v>
      </c>
      <c r="G912" s="1003">
        <f t="shared" si="631"/>
        <v>4</v>
      </c>
      <c r="H912" s="1003">
        <f> SUM(H913:H935)</f>
        <v>196</v>
      </c>
      <c r="I912" s="1003"/>
      <c r="J912" s="1058"/>
      <c r="K912" s="1040" t="s">
        <v>91</v>
      </c>
      <c r="L912" s="1033"/>
      <c r="M912" s="1033"/>
      <c r="N912" s="1033"/>
      <c r="O912" s="1033"/>
      <c r="P912" s="1033"/>
      <c r="Q912" s="998"/>
      <c r="R912" s="998"/>
      <c r="S912" s="998"/>
      <c r="T912" s="998"/>
      <c r="U912" s="998"/>
      <c r="V912" s="998"/>
      <c r="W912" s="998"/>
      <c r="X912" s="998"/>
      <c r="Y912" s="998"/>
      <c r="Z912" s="998"/>
      <c r="AA912" s="998"/>
      <c r="AB912" s="998"/>
    </row>
    <row r="913">
      <c r="A913" s="1242" t="s">
        <v>92</v>
      </c>
      <c r="B913" s="1005">
        <v>0.0</v>
      </c>
      <c r="C913" s="1005">
        <v>1.0</v>
      </c>
      <c r="D913" s="1005">
        <v>14.0</v>
      </c>
      <c r="E913" s="1005">
        <v>2.0</v>
      </c>
      <c r="F913" s="1005">
        <v>19.0</v>
      </c>
      <c r="G913" s="1005">
        <v>2.0</v>
      </c>
      <c r="H913" s="1006">
        <f t="shared" ref="H913:H915" si="632">SUM(B913:G913)</f>
        <v>38</v>
      </c>
      <c r="I913" s="1007">
        <f>sum(H913:H916)</f>
        <v>57</v>
      </c>
      <c r="J913" s="1168"/>
      <c r="K913" s="1242" t="s">
        <v>92</v>
      </c>
      <c r="L913" s="1010">
        <v>121.0</v>
      </c>
      <c r="M913" s="1007">
        <f>(L913-H913)</f>
        <v>83</v>
      </c>
      <c r="N913" s="1010"/>
      <c r="O913" s="1007">
        <f t="shared" ref="O913:O914" si="633">sum(M913,N913)</f>
        <v>83</v>
      </c>
      <c r="P913" s="1010" t="s">
        <v>382</v>
      </c>
      <c r="Q913" s="1239" t="s">
        <v>506</v>
      </c>
      <c r="R913" s="998"/>
      <c r="S913" s="998"/>
      <c r="T913" s="998"/>
      <c r="U913" s="998"/>
      <c r="V913" s="998"/>
      <c r="W913" s="998"/>
      <c r="X913" s="998"/>
      <c r="Y913" s="998"/>
      <c r="Z913" s="998"/>
      <c r="AA913" s="998"/>
      <c r="AB913" s="998"/>
    </row>
    <row r="914">
      <c r="A914" s="1012" t="s">
        <v>77</v>
      </c>
      <c r="B914" s="1013">
        <v>0.0</v>
      </c>
      <c r="C914" s="1014">
        <v>0.0</v>
      </c>
      <c r="D914" s="1014">
        <v>1.0</v>
      </c>
      <c r="E914" s="1014">
        <v>0.0</v>
      </c>
      <c r="F914" s="1014">
        <v>0.0</v>
      </c>
      <c r="G914" s="1015">
        <v>2.0</v>
      </c>
      <c r="H914" s="1016">
        <f t="shared" si="632"/>
        <v>3</v>
      </c>
      <c r="I914" s="1017">
        <f>(I913/61)</f>
        <v>0.9344262295</v>
      </c>
      <c r="J914" s="1168"/>
      <c r="K914" s="1012" t="s">
        <v>77</v>
      </c>
      <c r="L914" s="1013">
        <v>23.0</v>
      </c>
      <c r="M914" s="1018">
        <f>(L914-H914-H915)</f>
        <v>4</v>
      </c>
      <c r="N914" s="1013">
        <v>20.0</v>
      </c>
      <c r="O914" s="1019">
        <f t="shared" si="633"/>
        <v>24</v>
      </c>
      <c r="P914" s="1013"/>
      <c r="Q914" s="1293" t="s">
        <v>507</v>
      </c>
      <c r="R914" s="998"/>
      <c r="S914" s="998"/>
      <c r="T914" s="998"/>
      <c r="U914" s="998"/>
      <c r="V914" s="998"/>
      <c r="W914" s="998"/>
      <c r="X914" s="998"/>
      <c r="Y914" s="998"/>
      <c r="Z914" s="998"/>
      <c r="AA914" s="998"/>
      <c r="AB914" s="998"/>
    </row>
    <row r="915">
      <c r="A915" s="1012" t="s">
        <v>78</v>
      </c>
      <c r="B915" s="1013">
        <v>0.0</v>
      </c>
      <c r="C915" s="1014">
        <v>0.0</v>
      </c>
      <c r="D915" s="1014">
        <v>10.0</v>
      </c>
      <c r="E915" s="1014">
        <v>0.0</v>
      </c>
      <c r="F915" s="1014">
        <v>6.0</v>
      </c>
      <c r="G915" s="1015">
        <v>0.0</v>
      </c>
      <c r="H915" s="1016">
        <f t="shared" si="632"/>
        <v>16</v>
      </c>
      <c r="I915" s="1019"/>
      <c r="J915" s="1168"/>
      <c r="K915" s="1012" t="s">
        <v>78</v>
      </c>
      <c r="L915" s="1013" t="s">
        <v>79</v>
      </c>
      <c r="M915" s="1019" t="s">
        <v>79</v>
      </c>
      <c r="N915" s="1013" t="s">
        <v>79</v>
      </c>
      <c r="O915" s="1019" t="s">
        <v>79</v>
      </c>
      <c r="P915" s="1018"/>
      <c r="Q915" s="998"/>
      <c r="R915" s="998"/>
      <c r="S915" s="998"/>
      <c r="T915" s="998"/>
      <c r="U915" s="998"/>
      <c r="V915" s="998"/>
      <c r="W915" s="998"/>
      <c r="X915" s="998"/>
      <c r="Y915" s="998"/>
      <c r="Z915" s="998"/>
      <c r="AA915" s="998"/>
      <c r="AB915" s="998"/>
    </row>
    <row r="916">
      <c r="A916" s="1021" t="s">
        <v>446</v>
      </c>
      <c r="B916" s="1013">
        <v>0.0</v>
      </c>
      <c r="C916" s="1014">
        <v>0.0</v>
      </c>
      <c r="D916" s="1014">
        <v>0.0</v>
      </c>
      <c r="E916" s="1014">
        <v>0.0</v>
      </c>
      <c r="F916" s="1014">
        <v>0.0</v>
      </c>
      <c r="G916" s="1015">
        <v>0.0</v>
      </c>
      <c r="H916" s="1016">
        <f t="shared" ref="H916:H917" si="634">sum(B916:G916)</f>
        <v>0</v>
      </c>
      <c r="I916" s="1019"/>
      <c r="J916" s="1168"/>
      <c r="K916" s="1021" t="s">
        <v>446</v>
      </c>
      <c r="L916" s="1013">
        <v>1.0</v>
      </c>
      <c r="M916" s="1019">
        <f t="shared" ref="M916:M918" si="635">(L916-H916)</f>
        <v>1</v>
      </c>
      <c r="N916" s="1013">
        <v>15.0</v>
      </c>
      <c r="O916" s="1019">
        <f>sum(M916,N916)</f>
        <v>16</v>
      </c>
      <c r="P916" s="1013"/>
      <c r="Q916" s="1239" t="s">
        <v>508</v>
      </c>
      <c r="R916" s="998"/>
      <c r="S916" s="998"/>
      <c r="T916" s="998"/>
      <c r="U916" s="998"/>
      <c r="V916" s="998"/>
      <c r="W916" s="998"/>
      <c r="X916" s="998"/>
      <c r="Y916" s="998"/>
      <c r="Z916" s="998"/>
      <c r="AA916" s="998"/>
      <c r="AB916" s="998"/>
    </row>
    <row r="917">
      <c r="A917" s="1021" t="s">
        <v>80</v>
      </c>
      <c r="B917" s="1013">
        <v>0.0</v>
      </c>
      <c r="C917" s="1014">
        <v>0.0</v>
      </c>
      <c r="D917" s="1014">
        <v>0.0</v>
      </c>
      <c r="E917" s="1014">
        <v>0.0</v>
      </c>
      <c r="F917" s="1014">
        <v>0.0</v>
      </c>
      <c r="G917" s="1015">
        <v>0.0</v>
      </c>
      <c r="H917" s="1016">
        <f t="shared" si="634"/>
        <v>0</v>
      </c>
      <c r="I917" s="1019"/>
      <c r="J917" s="1168"/>
      <c r="K917" s="1021" t="s">
        <v>80</v>
      </c>
      <c r="L917" s="1013">
        <v>50.0</v>
      </c>
      <c r="M917" s="1019">
        <f t="shared" si="635"/>
        <v>50</v>
      </c>
      <c r="N917" s="1013">
        <v>0.0</v>
      </c>
      <c r="O917" s="1019"/>
      <c r="P917" s="1018"/>
      <c r="Q917" s="998"/>
      <c r="R917" s="998"/>
      <c r="S917" s="998"/>
      <c r="T917" s="998"/>
      <c r="U917" s="998"/>
      <c r="V917" s="998"/>
      <c r="W917" s="998"/>
      <c r="X917" s="998"/>
      <c r="Y917" s="998"/>
      <c r="Z917" s="998"/>
      <c r="AA917" s="998"/>
      <c r="AB917" s="998"/>
    </row>
    <row r="918">
      <c r="A918" s="1009" t="s">
        <v>95</v>
      </c>
      <c r="B918" s="1010">
        <v>6.0</v>
      </c>
      <c r="C918" s="1010">
        <v>6.0</v>
      </c>
      <c r="D918" s="1010">
        <v>4.0</v>
      </c>
      <c r="E918" s="1010">
        <v>6.0</v>
      </c>
      <c r="F918" s="1010">
        <v>4.0</v>
      </c>
      <c r="G918" s="1005">
        <v>0.0</v>
      </c>
      <c r="H918" s="1006">
        <f t="shared" ref="H918:H920" si="636">SUM(B918:G918)</f>
        <v>26</v>
      </c>
      <c r="I918" s="1007">
        <f>sum(H918:H921)</f>
        <v>36</v>
      </c>
      <c r="J918" s="1168"/>
      <c r="K918" s="1009" t="s">
        <v>95</v>
      </c>
      <c r="L918" s="1010">
        <v>77.0</v>
      </c>
      <c r="M918" s="1007">
        <f t="shared" si="635"/>
        <v>51</v>
      </c>
      <c r="N918" s="1010">
        <v>20.0</v>
      </c>
      <c r="O918" s="1007">
        <f t="shared" ref="O918:O919" si="637">sum(M918,N918)</f>
        <v>71</v>
      </c>
      <c r="P918" s="1010" t="s">
        <v>382</v>
      </c>
      <c r="Q918" s="998"/>
      <c r="R918" s="998"/>
      <c r="S918" s="998"/>
      <c r="T918" s="998"/>
      <c r="U918" s="998"/>
      <c r="V918" s="998"/>
      <c r="W918" s="998"/>
      <c r="X918" s="998"/>
      <c r="Y918" s="998"/>
      <c r="Z918" s="998"/>
      <c r="AA918" s="998"/>
      <c r="AB918" s="998"/>
    </row>
    <row r="919">
      <c r="A919" s="1012" t="s">
        <v>77</v>
      </c>
      <c r="B919" s="1013">
        <v>0.0</v>
      </c>
      <c r="C919" s="1014">
        <v>0.0</v>
      </c>
      <c r="D919" s="1014">
        <v>1.0</v>
      </c>
      <c r="E919" s="1014">
        <v>0.0</v>
      </c>
      <c r="F919" s="1014">
        <v>0.0</v>
      </c>
      <c r="G919" s="1014">
        <v>0.0</v>
      </c>
      <c r="H919" s="1016">
        <f t="shared" si="636"/>
        <v>1</v>
      </c>
      <c r="I919" s="1017">
        <f>(I918/60)</f>
        <v>0.6</v>
      </c>
      <c r="J919" s="1168"/>
      <c r="K919" s="1012" t="s">
        <v>77</v>
      </c>
      <c r="L919" s="1013">
        <v>30.0</v>
      </c>
      <c r="M919" s="1018">
        <f>(L919-H919-H920)</f>
        <v>20</v>
      </c>
      <c r="N919" s="1013">
        <v>0.0</v>
      </c>
      <c r="O919" s="1019">
        <f t="shared" si="637"/>
        <v>20</v>
      </c>
      <c r="P919" s="1018"/>
      <c r="Q919" s="1241"/>
      <c r="R919" s="998"/>
      <c r="S919" s="998"/>
      <c r="T919" s="998"/>
      <c r="U919" s="998"/>
      <c r="V919" s="998"/>
      <c r="W919" s="998"/>
      <c r="X919" s="998"/>
      <c r="Y919" s="998"/>
      <c r="Z919" s="998"/>
      <c r="AA919" s="998"/>
      <c r="AB919" s="998"/>
    </row>
    <row r="920">
      <c r="A920" s="1012" t="s">
        <v>78</v>
      </c>
      <c r="B920" s="1013">
        <v>0.0</v>
      </c>
      <c r="C920" s="1014">
        <v>0.0</v>
      </c>
      <c r="D920" s="1014">
        <v>3.0</v>
      </c>
      <c r="E920" s="1014">
        <v>4.0</v>
      </c>
      <c r="F920" s="1014">
        <v>2.0</v>
      </c>
      <c r="G920" s="1014">
        <v>0.0</v>
      </c>
      <c r="H920" s="1016">
        <f t="shared" si="636"/>
        <v>9</v>
      </c>
      <c r="I920" s="1019"/>
      <c r="J920" s="1168"/>
      <c r="K920" s="1012" t="s">
        <v>78</v>
      </c>
      <c r="L920" s="1013" t="s">
        <v>79</v>
      </c>
      <c r="M920" s="1019" t="s">
        <v>79</v>
      </c>
      <c r="N920" s="1013" t="s">
        <v>79</v>
      </c>
      <c r="O920" s="1019" t="s">
        <v>79</v>
      </c>
      <c r="P920" s="1018"/>
      <c r="Q920" s="998"/>
      <c r="R920" s="998"/>
      <c r="S920" s="998"/>
      <c r="T920" s="998"/>
      <c r="U920" s="998"/>
      <c r="V920" s="998"/>
      <c r="W920" s="998"/>
      <c r="X920" s="998"/>
      <c r="Y920" s="998"/>
      <c r="Z920" s="998"/>
      <c r="AA920" s="998"/>
      <c r="AB920" s="998"/>
    </row>
    <row r="921">
      <c r="A921" s="1021" t="s">
        <v>446</v>
      </c>
      <c r="B921" s="1013">
        <v>0.0</v>
      </c>
      <c r="C921" s="1014">
        <v>0.0</v>
      </c>
      <c r="D921" s="1014">
        <v>0.0</v>
      </c>
      <c r="E921" s="1014">
        <v>0.0</v>
      </c>
      <c r="F921" s="1014">
        <v>0.0</v>
      </c>
      <c r="G921" s="1014">
        <v>0.0</v>
      </c>
      <c r="H921" s="1016">
        <f t="shared" ref="H921:H922" si="638">sum(B921:G921)</f>
        <v>0</v>
      </c>
      <c r="I921" s="1019"/>
      <c r="J921" s="1168"/>
      <c r="K921" s="1021" t="s">
        <v>446</v>
      </c>
      <c r="L921" s="1013">
        <v>0.0</v>
      </c>
      <c r="M921" s="1019">
        <f t="shared" ref="M921:M923" si="639">(L921-H921)</f>
        <v>0</v>
      </c>
      <c r="N921" s="1013">
        <v>15.0</v>
      </c>
      <c r="O921" s="1019">
        <f>sum(M921,N921)</f>
        <v>15</v>
      </c>
      <c r="P921" s="1013"/>
      <c r="Q921" s="998"/>
      <c r="R921" s="998"/>
      <c r="S921" s="998"/>
      <c r="T921" s="998"/>
      <c r="U921" s="998"/>
      <c r="V921" s="998"/>
      <c r="W921" s="998"/>
      <c r="X921" s="998"/>
      <c r="Y921" s="998"/>
      <c r="Z921" s="998"/>
      <c r="AA921" s="998"/>
      <c r="AB921" s="998"/>
    </row>
    <row r="922">
      <c r="A922" s="1021" t="s">
        <v>80</v>
      </c>
      <c r="B922" s="1013">
        <v>0.0</v>
      </c>
      <c r="C922" s="1014">
        <v>0.0</v>
      </c>
      <c r="D922" s="1014">
        <v>0.0</v>
      </c>
      <c r="E922" s="1014">
        <v>0.0</v>
      </c>
      <c r="F922" s="1014">
        <v>0.0</v>
      </c>
      <c r="G922" s="1014">
        <v>0.0</v>
      </c>
      <c r="H922" s="1016">
        <f t="shared" si="638"/>
        <v>0</v>
      </c>
      <c r="I922" s="1019"/>
      <c r="J922" s="1168"/>
      <c r="K922" s="1021" t="s">
        <v>80</v>
      </c>
      <c r="L922" s="1013">
        <v>18.0</v>
      </c>
      <c r="M922" s="1019">
        <f t="shared" si="639"/>
        <v>18</v>
      </c>
      <c r="N922" s="1013">
        <v>20.0</v>
      </c>
      <c r="O922" s="1019">
        <f>SUM(M922,N922)</f>
        <v>38</v>
      </c>
      <c r="P922" s="1018"/>
      <c r="Q922" s="1024"/>
      <c r="R922" s="998"/>
      <c r="S922" s="998"/>
      <c r="T922" s="998"/>
      <c r="U922" s="998"/>
      <c r="V922" s="998"/>
      <c r="W922" s="998"/>
      <c r="X922" s="998"/>
      <c r="Y922" s="998"/>
      <c r="Z922" s="998"/>
      <c r="AA922" s="998"/>
      <c r="AB922" s="998"/>
    </row>
    <row r="923">
      <c r="A923" s="1116" t="s">
        <v>254</v>
      </c>
      <c r="B923" s="1005">
        <v>7.0</v>
      </c>
      <c r="C923" s="1005">
        <v>0.0</v>
      </c>
      <c r="D923" s="1005">
        <v>8.0</v>
      </c>
      <c r="E923" s="1005">
        <v>5.0</v>
      </c>
      <c r="F923" s="1005">
        <v>5.0</v>
      </c>
      <c r="G923" s="1005">
        <v>0.0</v>
      </c>
      <c r="H923" s="1006">
        <f t="shared" ref="H923:H925" si="640">SUM(B923:G923)</f>
        <v>25</v>
      </c>
      <c r="I923" s="1007">
        <f>sum(H923:H926)</f>
        <v>43</v>
      </c>
      <c r="J923" s="1168"/>
      <c r="K923" s="1116" t="s">
        <v>254</v>
      </c>
      <c r="L923" s="1010">
        <v>71.0</v>
      </c>
      <c r="M923" s="1007">
        <f t="shared" si="639"/>
        <v>46</v>
      </c>
      <c r="N923" s="1010">
        <v>10.0</v>
      </c>
      <c r="O923" s="1007">
        <f t="shared" ref="O923:O924" si="641">sum(M923,N923)</f>
        <v>56</v>
      </c>
      <c r="P923" s="1010" t="s">
        <v>382</v>
      </c>
      <c r="Q923" s="998"/>
      <c r="R923" s="998"/>
      <c r="S923" s="998"/>
      <c r="T923" s="998"/>
      <c r="U923" s="998"/>
      <c r="V923" s="998"/>
      <c r="W923" s="998"/>
      <c r="X923" s="998"/>
      <c r="Y923" s="998"/>
      <c r="Z923" s="998"/>
      <c r="AA923" s="998"/>
      <c r="AB923" s="998"/>
    </row>
    <row r="924">
      <c r="A924" s="1012" t="s">
        <v>77</v>
      </c>
      <c r="B924" s="1013">
        <v>0.0</v>
      </c>
      <c r="C924" s="1014">
        <v>1.0</v>
      </c>
      <c r="D924" s="1014">
        <v>2.0</v>
      </c>
      <c r="E924" s="1014">
        <v>0.0</v>
      </c>
      <c r="F924" s="1014">
        <v>0.0</v>
      </c>
      <c r="G924" s="1015">
        <v>0.0</v>
      </c>
      <c r="H924" s="1016">
        <f t="shared" si="640"/>
        <v>3</v>
      </c>
      <c r="I924" s="1017">
        <f>(I923/60)</f>
        <v>0.7166666667</v>
      </c>
      <c r="J924" s="1168"/>
      <c r="K924" s="1012" t="s">
        <v>77</v>
      </c>
      <c r="L924" s="1013">
        <v>29.0</v>
      </c>
      <c r="M924" s="1018">
        <f>(L924-H924-H925)</f>
        <v>11</v>
      </c>
      <c r="N924" s="1013">
        <v>10.0</v>
      </c>
      <c r="O924" s="1018">
        <f t="shared" si="641"/>
        <v>21</v>
      </c>
      <c r="P924" s="1013"/>
      <c r="Q924" s="998"/>
      <c r="R924" s="998"/>
      <c r="S924" s="998"/>
      <c r="T924" s="998"/>
      <c r="U924" s="998"/>
      <c r="V924" s="998"/>
      <c r="W924" s="998"/>
      <c r="X924" s="998"/>
      <c r="Y924" s="998"/>
      <c r="Z924" s="998"/>
      <c r="AA924" s="998"/>
      <c r="AB924" s="998"/>
    </row>
    <row r="925">
      <c r="A925" s="1012" t="s">
        <v>78</v>
      </c>
      <c r="B925" s="1013">
        <v>3.0</v>
      </c>
      <c r="C925" s="1014">
        <v>2.0</v>
      </c>
      <c r="D925" s="1014">
        <v>4.0</v>
      </c>
      <c r="E925" s="1014">
        <v>2.0</v>
      </c>
      <c r="F925" s="1014">
        <v>4.0</v>
      </c>
      <c r="G925" s="1015">
        <v>0.0</v>
      </c>
      <c r="H925" s="1016">
        <f t="shared" si="640"/>
        <v>15</v>
      </c>
      <c r="I925" s="1019"/>
      <c r="J925" s="1168"/>
      <c r="K925" s="1012" t="s">
        <v>78</v>
      </c>
      <c r="L925" s="1013" t="s">
        <v>79</v>
      </c>
      <c r="M925" s="1018" t="s">
        <v>79</v>
      </c>
      <c r="N925" s="1013" t="s">
        <v>79</v>
      </c>
      <c r="O925" s="1018" t="s">
        <v>79</v>
      </c>
      <c r="P925" s="1018"/>
      <c r="Q925" s="998"/>
      <c r="R925" s="998"/>
      <c r="S925" s="998"/>
      <c r="T925" s="998"/>
      <c r="U925" s="998"/>
      <c r="V925" s="998"/>
      <c r="W925" s="998"/>
      <c r="X925" s="998"/>
      <c r="Y925" s="998"/>
      <c r="Z925" s="998"/>
      <c r="AA925" s="998"/>
      <c r="AB925" s="998"/>
    </row>
    <row r="926">
      <c r="A926" s="1021" t="s">
        <v>446</v>
      </c>
      <c r="B926" s="1013">
        <v>0.0</v>
      </c>
      <c r="C926" s="1014">
        <v>0.0</v>
      </c>
      <c r="D926" s="1014">
        <v>0.0</v>
      </c>
      <c r="E926" s="1014">
        <v>0.0</v>
      </c>
      <c r="F926" s="1014">
        <v>0.0</v>
      </c>
      <c r="G926" s="1015">
        <v>0.0</v>
      </c>
      <c r="H926" s="1016">
        <f t="shared" ref="H926:H927" si="642">sum(B926:G926)</f>
        <v>0</v>
      </c>
      <c r="I926" s="1019"/>
      <c r="J926" s="1168"/>
      <c r="K926" s="1021" t="s">
        <v>446</v>
      </c>
      <c r="L926" s="1013">
        <v>0.0</v>
      </c>
      <c r="M926" s="1018">
        <f t="shared" ref="M926:M928" si="643">(L926-H926)</f>
        <v>0</v>
      </c>
      <c r="N926" s="1013">
        <v>15.0</v>
      </c>
      <c r="O926" s="1018">
        <f>sum(M926,N926)</f>
        <v>15</v>
      </c>
      <c r="P926" s="1013"/>
      <c r="Q926" s="998"/>
      <c r="R926" s="998"/>
      <c r="S926" s="998"/>
      <c r="T926" s="998"/>
      <c r="U926" s="998"/>
      <c r="V926" s="998"/>
      <c r="W926" s="998"/>
      <c r="X926" s="998"/>
      <c r="Y926" s="998"/>
      <c r="Z926" s="998"/>
      <c r="AA926" s="998"/>
      <c r="AB926" s="998"/>
    </row>
    <row r="927">
      <c r="A927" s="1021" t="s">
        <v>80</v>
      </c>
      <c r="B927" s="1013">
        <v>0.0</v>
      </c>
      <c r="C927" s="1014">
        <v>0.0</v>
      </c>
      <c r="D927" s="1014">
        <v>0.0</v>
      </c>
      <c r="E927" s="1014">
        <v>0.0</v>
      </c>
      <c r="F927" s="1014">
        <v>0.0</v>
      </c>
      <c r="G927" s="1015">
        <v>0.0</v>
      </c>
      <c r="H927" s="1016">
        <f t="shared" si="642"/>
        <v>0</v>
      </c>
      <c r="I927" s="1019"/>
      <c r="J927" s="1168"/>
      <c r="K927" s="1021" t="s">
        <v>80</v>
      </c>
      <c r="L927" s="1013">
        <v>0.0</v>
      </c>
      <c r="M927" s="1018">
        <f t="shared" si="643"/>
        <v>0</v>
      </c>
      <c r="N927" s="1013">
        <v>40.0</v>
      </c>
      <c r="O927" s="1019">
        <f>SUM(M927,N927)</f>
        <v>40</v>
      </c>
      <c r="P927" s="1013"/>
      <c r="Q927" s="998"/>
      <c r="R927" s="998"/>
      <c r="S927" s="998"/>
      <c r="T927" s="998"/>
      <c r="U927" s="998"/>
      <c r="V927" s="998"/>
      <c r="W927" s="998"/>
      <c r="X927" s="998"/>
      <c r="Y927" s="998"/>
      <c r="Z927" s="998"/>
      <c r="AA927" s="998"/>
      <c r="AB927" s="998"/>
    </row>
    <row r="928">
      <c r="A928" s="1116" t="s">
        <v>225</v>
      </c>
      <c r="B928" s="1010">
        <v>2.0</v>
      </c>
      <c r="C928" s="1010">
        <v>3.0</v>
      </c>
      <c r="D928" s="1010">
        <v>6.0</v>
      </c>
      <c r="E928" s="1010">
        <v>5.0</v>
      </c>
      <c r="F928" s="1010">
        <v>1.0</v>
      </c>
      <c r="G928" s="1005">
        <v>0.0</v>
      </c>
      <c r="H928" s="1006">
        <f t="shared" ref="H928:H930" si="644">SUM(B928:G928)</f>
        <v>17</v>
      </c>
      <c r="I928" s="1007">
        <f>sum(H928:H931)</f>
        <v>29</v>
      </c>
      <c r="J928" s="1168"/>
      <c r="K928" s="1116" t="s">
        <v>225</v>
      </c>
      <c r="L928" s="1010">
        <v>50.0</v>
      </c>
      <c r="M928" s="1007">
        <f t="shared" si="643"/>
        <v>33</v>
      </c>
      <c r="N928" s="1010">
        <v>15.0</v>
      </c>
      <c r="O928" s="1007">
        <f t="shared" ref="O928:O929" si="645">sum(M928,N928)</f>
        <v>48</v>
      </c>
      <c r="P928" s="1010" t="s">
        <v>382</v>
      </c>
      <c r="Q928" s="998"/>
      <c r="R928" s="998"/>
      <c r="S928" s="998"/>
      <c r="T928" s="998"/>
      <c r="U928" s="998"/>
      <c r="V928" s="998"/>
      <c r="W928" s="998"/>
      <c r="X928" s="998"/>
      <c r="Y928" s="998"/>
      <c r="Z928" s="998"/>
      <c r="AA928" s="998"/>
      <c r="AB928" s="998"/>
    </row>
    <row r="929">
      <c r="A929" s="1012" t="s">
        <v>77</v>
      </c>
      <c r="B929" s="1013">
        <v>0.0</v>
      </c>
      <c r="C929" s="1014">
        <v>0.0</v>
      </c>
      <c r="D929" s="1014">
        <v>0.0</v>
      </c>
      <c r="E929" s="1014">
        <v>0.0</v>
      </c>
      <c r="F929" s="1014">
        <v>0.0</v>
      </c>
      <c r="G929" s="1014">
        <v>0.0</v>
      </c>
      <c r="H929" s="1016">
        <f t="shared" si="644"/>
        <v>0</v>
      </c>
      <c r="I929" s="1017">
        <f>(I928/60)</f>
        <v>0.4833333333</v>
      </c>
      <c r="J929" s="1168"/>
      <c r="K929" s="1012" t="s">
        <v>77</v>
      </c>
      <c r="L929" s="1014">
        <v>13.0</v>
      </c>
      <c r="M929" s="1018">
        <f>(L929-H929-H930)</f>
        <v>1</v>
      </c>
      <c r="N929" s="1014">
        <v>10.0</v>
      </c>
      <c r="O929" s="1019">
        <f t="shared" si="645"/>
        <v>11</v>
      </c>
      <c r="P929" s="1019"/>
      <c r="Q929" s="998"/>
      <c r="R929" s="998"/>
      <c r="S929" s="998"/>
      <c r="T929" s="998"/>
      <c r="U929" s="998"/>
      <c r="V929" s="998"/>
      <c r="W929" s="998"/>
      <c r="X929" s="998"/>
      <c r="Y929" s="998"/>
      <c r="Z929" s="998"/>
      <c r="AA929" s="998"/>
      <c r="AB929" s="998"/>
    </row>
    <row r="930">
      <c r="A930" s="1012" t="s">
        <v>78</v>
      </c>
      <c r="B930" s="1013">
        <v>1.0</v>
      </c>
      <c r="C930" s="1014">
        <v>1.0</v>
      </c>
      <c r="D930" s="1014">
        <v>9.0</v>
      </c>
      <c r="E930" s="1014">
        <v>0.0</v>
      </c>
      <c r="F930" s="1014">
        <v>1.0</v>
      </c>
      <c r="G930" s="1014">
        <v>0.0</v>
      </c>
      <c r="H930" s="1016">
        <f t="shared" si="644"/>
        <v>12</v>
      </c>
      <c r="I930" s="1019"/>
      <c r="J930" s="1168"/>
      <c r="K930" s="1012" t="s">
        <v>78</v>
      </c>
      <c r="L930" s="1014" t="s">
        <v>79</v>
      </c>
      <c r="M930" s="1019" t="s">
        <v>79</v>
      </c>
      <c r="N930" s="1014" t="s">
        <v>79</v>
      </c>
      <c r="O930" s="1019" t="s">
        <v>79</v>
      </c>
      <c r="P930" s="1019"/>
      <c r="Q930" s="998"/>
      <c r="R930" s="998"/>
      <c r="S930" s="998"/>
      <c r="T930" s="998"/>
      <c r="U930" s="998"/>
      <c r="V930" s="998"/>
      <c r="W930" s="998"/>
      <c r="X930" s="998"/>
      <c r="Y930" s="998"/>
      <c r="Z930" s="998"/>
      <c r="AA930" s="998"/>
      <c r="AB930" s="998"/>
    </row>
    <row r="931">
      <c r="A931" s="1021" t="s">
        <v>446</v>
      </c>
      <c r="B931" s="1013">
        <v>0.0</v>
      </c>
      <c r="C931" s="1014">
        <v>0.0</v>
      </c>
      <c r="D931" s="1014">
        <v>0.0</v>
      </c>
      <c r="E931" s="1014">
        <v>0.0</v>
      </c>
      <c r="F931" s="1014">
        <v>0.0</v>
      </c>
      <c r="G931" s="1014">
        <v>0.0</v>
      </c>
      <c r="H931" s="1016">
        <f t="shared" ref="H931:H932" si="646">sum(B931:G931)</f>
        <v>0</v>
      </c>
      <c r="I931" s="1019"/>
      <c r="J931" s="1168"/>
      <c r="K931" s="1021" t="s">
        <v>446</v>
      </c>
      <c r="L931" s="1014">
        <v>0.0</v>
      </c>
      <c r="M931" s="1019">
        <f t="shared" ref="M931:M933" si="647">(L931-H931)</f>
        <v>0</v>
      </c>
      <c r="N931" s="1014">
        <v>8.0</v>
      </c>
      <c r="O931" s="1019">
        <f>sum(M931,N931)</f>
        <v>8</v>
      </c>
      <c r="P931" s="1014"/>
      <c r="Q931" s="998"/>
      <c r="R931" s="998"/>
      <c r="S931" s="998"/>
      <c r="T931" s="998"/>
      <c r="U931" s="998"/>
      <c r="V931" s="998"/>
      <c r="W931" s="998"/>
      <c r="X931" s="998"/>
      <c r="Y931" s="998"/>
      <c r="Z931" s="998"/>
      <c r="AA931" s="998"/>
      <c r="AB931" s="998"/>
    </row>
    <row r="932">
      <c r="A932" s="1021" t="s">
        <v>80</v>
      </c>
      <c r="B932" s="1013">
        <v>0.0</v>
      </c>
      <c r="C932" s="1014">
        <v>1.0</v>
      </c>
      <c r="D932" s="1014">
        <v>1.0</v>
      </c>
      <c r="E932" s="1014">
        <v>2.0</v>
      </c>
      <c r="F932" s="1014">
        <v>0.0</v>
      </c>
      <c r="G932" s="1014">
        <v>0.0</v>
      </c>
      <c r="H932" s="1016">
        <f t="shared" si="646"/>
        <v>4</v>
      </c>
      <c r="I932" s="1019"/>
      <c r="J932" s="1168"/>
      <c r="K932" s="1021" t="s">
        <v>80</v>
      </c>
      <c r="L932" s="1014">
        <v>24.0</v>
      </c>
      <c r="M932" s="1019">
        <f t="shared" si="647"/>
        <v>20</v>
      </c>
      <c r="N932" s="1014">
        <v>0.0</v>
      </c>
      <c r="O932" s="1019">
        <f>SUM(M932,N932)</f>
        <v>20</v>
      </c>
      <c r="P932" s="1019"/>
      <c r="Q932" s="998"/>
      <c r="R932" s="998"/>
      <c r="S932" s="998"/>
      <c r="T932" s="998"/>
      <c r="U932" s="998"/>
      <c r="V932" s="998"/>
      <c r="W932" s="998"/>
      <c r="X932" s="998"/>
      <c r="Y932" s="998"/>
      <c r="Z932" s="998"/>
      <c r="AA932" s="998"/>
      <c r="AB932" s="998"/>
    </row>
    <row r="933">
      <c r="A933" s="1116" t="s">
        <v>93</v>
      </c>
      <c r="B933" s="1005">
        <v>3.0</v>
      </c>
      <c r="C933" s="1005">
        <v>4.0</v>
      </c>
      <c r="D933" s="1005">
        <v>4.0</v>
      </c>
      <c r="E933" s="1005">
        <v>4.0</v>
      </c>
      <c r="F933" s="1005">
        <v>2.0</v>
      </c>
      <c r="G933" s="1005">
        <v>0.0</v>
      </c>
      <c r="H933" s="1006">
        <f t="shared" ref="H933:H935" si="648">SUM(B933:G933)</f>
        <v>17</v>
      </c>
      <c r="I933" s="1007">
        <f>sum(H933:H936)</f>
        <v>27</v>
      </c>
      <c r="J933" s="1168"/>
      <c r="K933" s="1116" t="s">
        <v>93</v>
      </c>
      <c r="L933" s="1010">
        <v>38.0</v>
      </c>
      <c r="M933" s="1007">
        <f t="shared" si="647"/>
        <v>21</v>
      </c>
      <c r="N933" s="1010">
        <v>20.0</v>
      </c>
      <c r="O933" s="1007">
        <f t="shared" ref="O933:O934" si="649">sum(M933,N933)</f>
        <v>41</v>
      </c>
      <c r="P933" s="1010" t="s">
        <v>382</v>
      </c>
      <c r="Q933" s="998"/>
      <c r="R933" s="998"/>
      <c r="S933" s="998"/>
      <c r="T933" s="998"/>
      <c r="U933" s="998"/>
      <c r="V933" s="998"/>
      <c r="W933" s="998"/>
      <c r="X933" s="998"/>
      <c r="Y933" s="998"/>
      <c r="Z933" s="998"/>
      <c r="AA933" s="998"/>
      <c r="AB933" s="998"/>
    </row>
    <row r="934">
      <c r="A934" s="1012" t="s">
        <v>77</v>
      </c>
      <c r="B934" s="1013">
        <v>0.0</v>
      </c>
      <c r="C934" s="1014">
        <v>1.0</v>
      </c>
      <c r="D934" s="1014">
        <v>0.0</v>
      </c>
      <c r="E934" s="1014">
        <v>1.0</v>
      </c>
      <c r="F934" s="1014">
        <v>0.0</v>
      </c>
      <c r="G934" s="1015">
        <v>0.0</v>
      </c>
      <c r="H934" s="1016">
        <f t="shared" si="648"/>
        <v>2</v>
      </c>
      <c r="I934" s="1017">
        <f>(I933/60)</f>
        <v>0.45</v>
      </c>
      <c r="J934" s="1168"/>
      <c r="K934" s="1012" t="s">
        <v>77</v>
      </c>
      <c r="L934" s="1014">
        <v>10.0</v>
      </c>
      <c r="M934" s="1018">
        <f>(L934-H934-H935)</f>
        <v>0</v>
      </c>
      <c r="N934" s="1014">
        <v>15.0</v>
      </c>
      <c r="O934" s="1019">
        <f t="shared" si="649"/>
        <v>15</v>
      </c>
      <c r="P934" s="1019"/>
      <c r="Q934" s="998"/>
      <c r="R934" s="998"/>
      <c r="S934" s="998"/>
      <c r="T934" s="998"/>
      <c r="U934" s="998"/>
      <c r="V934" s="998"/>
      <c r="W934" s="998"/>
      <c r="X934" s="998"/>
      <c r="Y934" s="998"/>
      <c r="Z934" s="998"/>
      <c r="AA934" s="998"/>
      <c r="AB934" s="998"/>
    </row>
    <row r="935">
      <c r="A935" s="1012" t="s">
        <v>78</v>
      </c>
      <c r="B935" s="1013">
        <v>0.0</v>
      </c>
      <c r="C935" s="1014">
        <v>2.0</v>
      </c>
      <c r="D935" s="1014">
        <v>4.0</v>
      </c>
      <c r="E935" s="1014">
        <v>2.0</v>
      </c>
      <c r="F935" s="1014">
        <v>0.0</v>
      </c>
      <c r="G935" s="1015">
        <v>0.0</v>
      </c>
      <c r="H935" s="1016">
        <f t="shared" si="648"/>
        <v>8</v>
      </c>
      <c r="I935" s="1019"/>
      <c r="J935" s="1168"/>
      <c r="K935" s="1012" t="s">
        <v>78</v>
      </c>
      <c r="L935" s="1014" t="s">
        <v>79</v>
      </c>
      <c r="M935" s="1019" t="s">
        <v>79</v>
      </c>
      <c r="N935" s="1014" t="s">
        <v>79</v>
      </c>
      <c r="O935" s="1019" t="s">
        <v>79</v>
      </c>
      <c r="P935" s="1019"/>
      <c r="Q935" s="998"/>
      <c r="R935" s="998"/>
      <c r="S935" s="998"/>
      <c r="T935" s="998"/>
      <c r="U935" s="998"/>
      <c r="V935" s="998"/>
      <c r="W935" s="998"/>
      <c r="X935" s="998"/>
      <c r="Y935" s="998"/>
      <c r="Z935" s="998"/>
      <c r="AA935" s="998"/>
      <c r="AB935" s="998"/>
    </row>
    <row r="936">
      <c r="A936" s="1021" t="s">
        <v>446</v>
      </c>
      <c r="B936" s="1013">
        <v>0.0</v>
      </c>
      <c r="C936" s="1014">
        <v>0.0</v>
      </c>
      <c r="D936" s="1014">
        <v>0.0</v>
      </c>
      <c r="E936" s="1014">
        <v>0.0</v>
      </c>
      <c r="F936" s="1014">
        <v>0.0</v>
      </c>
      <c r="G936" s="1015">
        <v>0.0</v>
      </c>
      <c r="H936" s="1016">
        <f t="shared" ref="H936:H937" si="650">sum(B936:G936)</f>
        <v>0</v>
      </c>
      <c r="I936" s="1019"/>
      <c r="J936" s="1168"/>
      <c r="K936" s="1021" t="s">
        <v>446</v>
      </c>
      <c r="L936" s="1014">
        <v>0.0</v>
      </c>
      <c r="M936" s="1019">
        <f t="shared" ref="M936:M938" si="651">(L936-H936)</f>
        <v>0</v>
      </c>
      <c r="N936" s="1014">
        <v>10.0</v>
      </c>
      <c r="O936" s="1019">
        <f>sum(M936,N936)</f>
        <v>10</v>
      </c>
      <c r="P936" s="1014"/>
      <c r="Q936" s="1239" t="s">
        <v>509</v>
      </c>
      <c r="R936" s="998"/>
      <c r="S936" s="998"/>
      <c r="T936" s="998"/>
      <c r="U936" s="998"/>
      <c r="V936" s="998"/>
      <c r="W936" s="998"/>
      <c r="X936" s="998"/>
      <c r="Y936" s="998"/>
      <c r="Z936" s="998"/>
      <c r="AA936" s="998"/>
      <c r="AB936" s="998"/>
    </row>
    <row r="937">
      <c r="A937" s="1021" t="s">
        <v>80</v>
      </c>
      <c r="B937" s="1013">
        <v>0.0</v>
      </c>
      <c r="C937" s="1014">
        <v>0.0</v>
      </c>
      <c r="D937" s="1014">
        <v>0.0</v>
      </c>
      <c r="E937" s="1014">
        <v>0.0</v>
      </c>
      <c r="F937" s="1014">
        <v>0.0</v>
      </c>
      <c r="G937" s="1015">
        <v>0.0</v>
      </c>
      <c r="H937" s="1016">
        <f t="shared" si="650"/>
        <v>0</v>
      </c>
      <c r="I937" s="1019"/>
      <c r="J937" s="1168"/>
      <c r="K937" s="1021" t="s">
        <v>80</v>
      </c>
      <c r="L937" s="1014">
        <v>57.0</v>
      </c>
      <c r="M937" s="1019">
        <f t="shared" si="651"/>
        <v>57</v>
      </c>
      <c r="N937" s="1014">
        <v>0.0</v>
      </c>
      <c r="O937" s="1019">
        <f>SUM(M937,N937)</f>
        <v>57</v>
      </c>
      <c r="P937" s="1019"/>
      <c r="Q937" s="998"/>
      <c r="R937" s="998"/>
      <c r="S937" s="998"/>
      <c r="T937" s="998"/>
      <c r="U937" s="998"/>
      <c r="V937" s="998"/>
      <c r="W937" s="998"/>
      <c r="X937" s="998"/>
      <c r="Y937" s="998"/>
      <c r="Z937" s="998"/>
      <c r="AA937" s="998"/>
      <c r="AB937" s="998"/>
    </row>
    <row r="938">
      <c r="A938" s="1294"/>
      <c r="B938" s="1005"/>
      <c r="C938" s="1005">
        <v>0.0</v>
      </c>
      <c r="D938" s="1005">
        <v>0.0</v>
      </c>
      <c r="E938" s="1005">
        <v>0.0</v>
      </c>
      <c r="F938" s="1005">
        <v>0.0</v>
      </c>
      <c r="G938" s="1005">
        <v>0.0</v>
      </c>
      <c r="H938" s="1006">
        <f t="shared" ref="H938:H940" si="652">SUM(B938:G938)</f>
        <v>0</v>
      </c>
      <c r="I938" s="1007">
        <f>sum(H938:H941)</f>
        <v>0</v>
      </c>
      <c r="J938" s="1058"/>
      <c r="K938" s="1294"/>
      <c r="L938" s="1010"/>
      <c r="M938" s="1007">
        <f t="shared" si="651"/>
        <v>0</v>
      </c>
      <c r="N938" s="1010"/>
      <c r="O938" s="1007">
        <f t="shared" ref="O938:O939" si="653">sum(M938,N938)</f>
        <v>0</v>
      </c>
      <c r="P938" s="1010"/>
      <c r="Q938" s="998"/>
      <c r="R938" s="998"/>
      <c r="S938" s="998"/>
      <c r="T938" s="998"/>
      <c r="U938" s="998"/>
      <c r="V938" s="998"/>
      <c r="W938" s="998"/>
      <c r="X938" s="998"/>
      <c r="Y938" s="998"/>
      <c r="Z938" s="998"/>
      <c r="AA938" s="998"/>
      <c r="AB938" s="998"/>
    </row>
    <row r="939">
      <c r="A939" s="1012" t="s">
        <v>77</v>
      </c>
      <c r="B939" s="1013"/>
      <c r="C939" s="1014">
        <v>0.0</v>
      </c>
      <c r="D939" s="1014">
        <v>0.0</v>
      </c>
      <c r="E939" s="1014">
        <v>0.0</v>
      </c>
      <c r="F939" s="1014">
        <v>0.0</v>
      </c>
      <c r="G939" s="1015">
        <v>0.0</v>
      </c>
      <c r="H939" s="1016">
        <f t="shared" si="652"/>
        <v>0</v>
      </c>
      <c r="I939" s="1017">
        <f>(I938/60)</f>
        <v>0</v>
      </c>
      <c r="J939" s="1058"/>
      <c r="K939" s="1012" t="s">
        <v>77</v>
      </c>
      <c r="L939" s="1018"/>
      <c r="M939" s="1018">
        <f>(L939-H939-H940)</f>
        <v>0</v>
      </c>
      <c r="N939" s="1018"/>
      <c r="O939" s="1019">
        <f t="shared" si="653"/>
        <v>0</v>
      </c>
      <c r="P939" s="1018"/>
      <c r="Q939" s="998"/>
      <c r="R939" s="998"/>
      <c r="S939" s="998"/>
      <c r="T939" s="998"/>
      <c r="U939" s="998"/>
      <c r="V939" s="998"/>
      <c r="W939" s="998"/>
      <c r="X939" s="998"/>
      <c r="Y939" s="998"/>
      <c r="Z939" s="998"/>
      <c r="AA939" s="998"/>
      <c r="AB939" s="998"/>
    </row>
    <row r="940">
      <c r="A940" s="1012" t="s">
        <v>78</v>
      </c>
      <c r="B940" s="1013"/>
      <c r="C940" s="1014">
        <v>0.0</v>
      </c>
      <c r="D940" s="1014">
        <v>0.0</v>
      </c>
      <c r="E940" s="1014">
        <v>0.0</v>
      </c>
      <c r="F940" s="1014">
        <v>0.0</v>
      </c>
      <c r="G940" s="1015">
        <v>0.0</v>
      </c>
      <c r="H940" s="1016">
        <f t="shared" si="652"/>
        <v>0</v>
      </c>
      <c r="I940" s="1019"/>
      <c r="J940" s="1058"/>
      <c r="K940" s="1012" t="s">
        <v>78</v>
      </c>
      <c r="L940" s="1018"/>
      <c r="M940" s="1019" t="s">
        <v>79</v>
      </c>
      <c r="N940" s="1018"/>
      <c r="O940" s="1019" t="s">
        <v>79</v>
      </c>
      <c r="P940" s="1018"/>
      <c r="Q940" s="998"/>
      <c r="R940" s="998"/>
      <c r="S940" s="998"/>
      <c r="T940" s="998"/>
      <c r="U940" s="998"/>
      <c r="V940" s="998"/>
      <c r="W940" s="998"/>
      <c r="X940" s="998"/>
      <c r="Y940" s="998"/>
      <c r="Z940" s="998"/>
      <c r="AA940" s="998"/>
      <c r="AB940" s="998"/>
    </row>
    <row r="941">
      <c r="A941" s="1021" t="s">
        <v>446</v>
      </c>
      <c r="B941" s="1013"/>
      <c r="C941" s="1014">
        <v>0.0</v>
      </c>
      <c r="D941" s="1014">
        <v>0.0</v>
      </c>
      <c r="E941" s="1014">
        <v>0.0</v>
      </c>
      <c r="F941" s="1014">
        <v>0.0</v>
      </c>
      <c r="G941" s="1015">
        <v>0.0</v>
      </c>
      <c r="H941" s="1016">
        <f t="shared" ref="H941:H942" si="654">sum(B941:G941)</f>
        <v>0</v>
      </c>
      <c r="I941" s="1019"/>
      <c r="J941" s="1058"/>
      <c r="K941" s="1021" t="s">
        <v>446</v>
      </c>
      <c r="L941" s="1018"/>
      <c r="M941" s="1019">
        <f t="shared" ref="M941:M942" si="655">(L941-H941)</f>
        <v>0</v>
      </c>
      <c r="N941" s="1018"/>
      <c r="O941" s="1019">
        <f>sum(M941,N941)</f>
        <v>0</v>
      </c>
      <c r="P941" s="1018"/>
      <c r="Q941" s="998"/>
      <c r="R941" s="998"/>
      <c r="S941" s="998"/>
      <c r="T941" s="998"/>
      <c r="U941" s="998"/>
      <c r="V941" s="998"/>
      <c r="W941" s="998"/>
      <c r="X941" s="998"/>
      <c r="Y941" s="998"/>
      <c r="Z941" s="998"/>
      <c r="AA941" s="998"/>
      <c r="AB941" s="998"/>
    </row>
    <row r="942">
      <c r="A942" s="1021" t="s">
        <v>80</v>
      </c>
      <c r="B942" s="1013"/>
      <c r="C942" s="1014">
        <v>0.0</v>
      </c>
      <c r="D942" s="1014">
        <v>0.0</v>
      </c>
      <c r="E942" s="1014">
        <v>0.0</v>
      </c>
      <c r="F942" s="1014">
        <v>0.0</v>
      </c>
      <c r="G942" s="1015">
        <v>0.0</v>
      </c>
      <c r="H942" s="1016">
        <f t="shared" si="654"/>
        <v>0</v>
      </c>
      <c r="I942" s="1019"/>
      <c r="J942" s="1058"/>
      <c r="K942" s="1021" t="s">
        <v>80</v>
      </c>
      <c r="L942" s="1018"/>
      <c r="M942" s="1019">
        <f t="shared" si="655"/>
        <v>0</v>
      </c>
      <c r="N942" s="1018"/>
      <c r="O942" s="1019">
        <f>SUM(M942,N942)</f>
        <v>0</v>
      </c>
      <c r="P942" s="1018"/>
      <c r="Q942" s="998"/>
      <c r="R942" s="998"/>
      <c r="S942" s="998"/>
      <c r="T942" s="998"/>
      <c r="U942" s="998"/>
      <c r="V942" s="998"/>
      <c r="W942" s="998"/>
      <c r="X942" s="998"/>
      <c r="Y942" s="998"/>
      <c r="Z942" s="998"/>
      <c r="AA942" s="998"/>
      <c r="AB942" s="998"/>
    </row>
    <row r="943">
      <c r="A943" s="1040" t="s">
        <v>105</v>
      </c>
      <c r="B943" s="1003">
        <f t="shared" ref="B943:G943" si="656"> SUM(B944:B947,B949:B952,B954:B957,B959:B962,B964:B967, B969:B972)</f>
        <v>29</v>
      </c>
      <c r="C943" s="1003">
        <f t="shared" si="656"/>
        <v>29</v>
      </c>
      <c r="D943" s="1003">
        <f t="shared" si="656"/>
        <v>37</v>
      </c>
      <c r="E943" s="1003">
        <f t="shared" si="656"/>
        <v>26</v>
      </c>
      <c r="F943" s="1003">
        <f t="shared" si="656"/>
        <v>4</v>
      </c>
      <c r="G943" s="1003">
        <f t="shared" si="656"/>
        <v>6</v>
      </c>
      <c r="H943" s="1003">
        <f> SUM(H944:H966)</f>
        <v>150</v>
      </c>
      <c r="I943" s="1003"/>
      <c r="J943" s="1058"/>
      <c r="K943" s="1040" t="s">
        <v>105</v>
      </c>
      <c r="L943" s="1033"/>
      <c r="M943" s="1033"/>
      <c r="N943" s="1033"/>
      <c r="O943" s="1033"/>
      <c r="P943" s="1033"/>
      <c r="Q943" s="998"/>
      <c r="R943" s="998"/>
      <c r="S943" s="998"/>
      <c r="T943" s="998"/>
      <c r="U943" s="998"/>
      <c r="V943" s="998"/>
      <c r="W943" s="998"/>
      <c r="X943" s="998"/>
      <c r="Y943" s="998"/>
      <c r="Z943" s="998"/>
      <c r="AA943" s="998"/>
      <c r="AB943" s="998"/>
    </row>
    <row r="944">
      <c r="A944" s="1242" t="s">
        <v>106</v>
      </c>
      <c r="B944" s="1005">
        <v>4.0</v>
      </c>
      <c r="C944" s="1005">
        <v>6.0</v>
      </c>
      <c r="D944" s="1005">
        <v>3.0</v>
      </c>
      <c r="E944" s="1005">
        <v>11.0</v>
      </c>
      <c r="F944" s="1005">
        <v>1.0</v>
      </c>
      <c r="G944" s="1005">
        <v>0.0</v>
      </c>
      <c r="H944" s="1006">
        <f t="shared" ref="H944:H946" si="657">SUM(B944:G944)</f>
        <v>25</v>
      </c>
      <c r="I944" s="1007">
        <f>sum(H944:H947)</f>
        <v>39</v>
      </c>
      <c r="J944" s="1168"/>
      <c r="K944" s="1242" t="s">
        <v>106</v>
      </c>
      <c r="L944" s="1010">
        <v>45.0</v>
      </c>
      <c r="M944" s="1007">
        <f>(L944-H944)</f>
        <v>20</v>
      </c>
      <c r="N944" s="1010">
        <v>35.0</v>
      </c>
      <c r="O944" s="1007">
        <f t="shared" ref="O944:O945" si="658">sum(M944,N944)</f>
        <v>55</v>
      </c>
      <c r="P944" s="1010"/>
      <c r="Q944" s="998"/>
      <c r="R944" s="998"/>
      <c r="S944" s="998"/>
      <c r="T944" s="998"/>
      <c r="U944" s="998"/>
      <c r="V944" s="998"/>
      <c r="W944" s="998"/>
      <c r="X944" s="998"/>
      <c r="Y944" s="998"/>
      <c r="Z944" s="998"/>
      <c r="AA944" s="998"/>
      <c r="AB944" s="998"/>
    </row>
    <row r="945">
      <c r="A945" s="1012" t="s">
        <v>77</v>
      </c>
      <c r="B945" s="1013">
        <v>0.0</v>
      </c>
      <c r="C945" s="1014">
        <v>0.0</v>
      </c>
      <c r="D945" s="1014">
        <v>0.0</v>
      </c>
      <c r="E945" s="1014">
        <v>0.0</v>
      </c>
      <c r="F945" s="1014">
        <v>0.0</v>
      </c>
      <c r="G945" s="1015">
        <v>0.0</v>
      </c>
      <c r="H945" s="1016">
        <f t="shared" si="657"/>
        <v>0</v>
      </c>
      <c r="I945" s="1017">
        <f>(I944/61)</f>
        <v>0.6393442623</v>
      </c>
      <c r="J945" s="1168"/>
      <c r="K945" s="1012" t="s">
        <v>77</v>
      </c>
      <c r="L945" s="1013">
        <v>11.0</v>
      </c>
      <c r="M945" s="1018">
        <f>(L945-H945-H946)</f>
        <v>3</v>
      </c>
      <c r="N945" s="1013">
        <v>10.0</v>
      </c>
      <c r="O945" s="1019">
        <f t="shared" si="658"/>
        <v>13</v>
      </c>
      <c r="P945" s="1013"/>
      <c r="Q945" s="1239" t="s">
        <v>510</v>
      </c>
      <c r="R945" s="998"/>
      <c r="S945" s="998"/>
      <c r="T945" s="998"/>
      <c r="U945" s="998"/>
      <c r="V945" s="998"/>
      <c r="W945" s="998"/>
      <c r="X945" s="998"/>
      <c r="Y945" s="998"/>
      <c r="Z945" s="998"/>
      <c r="AA945" s="998"/>
      <c r="AB945" s="998"/>
    </row>
    <row r="946">
      <c r="A946" s="1012" t="s">
        <v>78</v>
      </c>
      <c r="B946" s="1013">
        <v>4.0</v>
      </c>
      <c r="C946" s="1014">
        <v>0.0</v>
      </c>
      <c r="D946" s="1014">
        <v>3.0</v>
      </c>
      <c r="E946" s="1014">
        <v>1.0</v>
      </c>
      <c r="F946" s="1014">
        <v>0.0</v>
      </c>
      <c r="G946" s="1015">
        <v>0.0</v>
      </c>
      <c r="H946" s="1016">
        <f t="shared" si="657"/>
        <v>8</v>
      </c>
      <c r="I946" s="1019"/>
      <c r="J946" s="1168"/>
      <c r="K946" s="1012" t="s">
        <v>78</v>
      </c>
      <c r="L946" s="1013" t="s">
        <v>79</v>
      </c>
      <c r="M946" s="1019" t="s">
        <v>79</v>
      </c>
      <c r="N946" s="1013" t="s">
        <v>79</v>
      </c>
      <c r="O946" s="1019" t="s">
        <v>79</v>
      </c>
      <c r="P946" s="1018"/>
      <c r="Q946" s="998"/>
      <c r="R946" s="998"/>
      <c r="S946" s="998"/>
      <c r="T946" s="998"/>
      <c r="U946" s="998"/>
      <c r="V946" s="998"/>
      <c r="W946" s="998"/>
      <c r="X946" s="998"/>
      <c r="Y946" s="998"/>
      <c r="Z946" s="998"/>
      <c r="AA946" s="998"/>
      <c r="AB946" s="998"/>
    </row>
    <row r="947">
      <c r="A947" s="1021" t="s">
        <v>446</v>
      </c>
      <c r="B947" s="1013">
        <v>0.0</v>
      </c>
      <c r="C947" s="1014">
        <v>2.0</v>
      </c>
      <c r="D947" s="1014">
        <v>3.0</v>
      </c>
      <c r="E947" s="1014">
        <v>1.0</v>
      </c>
      <c r="F947" s="1014">
        <v>0.0</v>
      </c>
      <c r="G947" s="1015">
        <v>0.0</v>
      </c>
      <c r="H947" s="1016">
        <f t="shared" ref="H947:H948" si="659">sum(B947:G947)</f>
        <v>6</v>
      </c>
      <c r="I947" s="1019"/>
      <c r="J947" s="1168"/>
      <c r="K947" s="1021" t="s">
        <v>446</v>
      </c>
      <c r="L947" s="1013">
        <v>7.0</v>
      </c>
      <c r="M947" s="1019">
        <f t="shared" ref="M947:M949" si="660">(L947-H947)</f>
        <v>1</v>
      </c>
      <c r="N947" s="1013">
        <v>10.0</v>
      </c>
      <c r="O947" s="1019">
        <f>sum(M947,N947)</f>
        <v>11</v>
      </c>
      <c r="P947" s="1013"/>
      <c r="Q947" s="998"/>
      <c r="R947" s="998"/>
      <c r="S947" s="998"/>
      <c r="T947" s="998"/>
      <c r="U947" s="998"/>
      <c r="V947" s="998"/>
      <c r="W947" s="998"/>
      <c r="X947" s="998"/>
      <c r="Y947" s="998"/>
      <c r="Z947" s="998"/>
      <c r="AA947" s="998"/>
      <c r="AB947" s="998"/>
    </row>
    <row r="948">
      <c r="A948" s="1021" t="s">
        <v>80</v>
      </c>
      <c r="B948" s="1013">
        <v>0.0</v>
      </c>
      <c r="C948" s="1014">
        <v>5.0</v>
      </c>
      <c r="D948" s="1014">
        <v>2.0</v>
      </c>
      <c r="E948" s="1014">
        <v>0.0</v>
      </c>
      <c r="F948" s="1014">
        <v>0.0</v>
      </c>
      <c r="G948" s="1015">
        <v>0.0</v>
      </c>
      <c r="H948" s="1016">
        <f t="shared" si="659"/>
        <v>7</v>
      </c>
      <c r="I948" s="1019"/>
      <c r="J948" s="1168"/>
      <c r="K948" s="1021" t="s">
        <v>80</v>
      </c>
      <c r="L948" s="1013">
        <v>14.0</v>
      </c>
      <c r="M948" s="1019">
        <f t="shared" si="660"/>
        <v>7</v>
      </c>
      <c r="N948" s="1013">
        <v>40.0</v>
      </c>
      <c r="O948" s="1019">
        <f>SUM(M948,N948)</f>
        <v>47</v>
      </c>
      <c r="P948" s="1018"/>
      <c r="Q948" s="998"/>
      <c r="R948" s="998"/>
      <c r="S948" s="998"/>
      <c r="T948" s="998"/>
      <c r="U948" s="998"/>
      <c r="V948" s="998"/>
      <c r="W948" s="998"/>
      <c r="X948" s="998"/>
      <c r="Y948" s="998"/>
      <c r="Z948" s="998"/>
      <c r="AA948" s="998"/>
      <c r="AB948" s="998"/>
    </row>
    <row r="949">
      <c r="A949" s="1116" t="s">
        <v>108</v>
      </c>
      <c r="B949" s="1010">
        <v>13.0</v>
      </c>
      <c r="C949" s="1010">
        <v>11.0</v>
      </c>
      <c r="D949" s="1010">
        <v>13.0</v>
      </c>
      <c r="E949" s="1010">
        <v>8.0</v>
      </c>
      <c r="F949" s="1010">
        <v>0.0</v>
      </c>
      <c r="G949" s="1005">
        <v>6.0</v>
      </c>
      <c r="H949" s="1006">
        <f t="shared" ref="H949:H951" si="661">SUM(B949:G949)</f>
        <v>51</v>
      </c>
      <c r="I949" s="1007">
        <f>sum(H949:H952)</f>
        <v>63</v>
      </c>
      <c r="J949" s="1168"/>
      <c r="K949" s="1116" t="s">
        <v>108</v>
      </c>
      <c r="L949" s="1010">
        <v>57.0</v>
      </c>
      <c r="M949" s="1007">
        <f t="shared" si="660"/>
        <v>6</v>
      </c>
      <c r="N949" s="1010">
        <v>60.0</v>
      </c>
      <c r="O949" s="1007">
        <f t="shared" ref="O949:O950" si="662">sum(M949,N949)</f>
        <v>66</v>
      </c>
      <c r="P949" s="1010"/>
      <c r="Q949" s="998"/>
      <c r="R949" s="998"/>
      <c r="S949" s="998"/>
      <c r="T949" s="998"/>
      <c r="U949" s="998"/>
      <c r="V949" s="998"/>
      <c r="W949" s="998"/>
      <c r="X949" s="998"/>
      <c r="Y949" s="998"/>
      <c r="Z949" s="998"/>
      <c r="AA949" s="998"/>
      <c r="AB949" s="998"/>
    </row>
    <row r="950">
      <c r="A950" s="1012" t="s">
        <v>77</v>
      </c>
      <c r="B950" s="1013">
        <v>0.0</v>
      </c>
      <c r="C950" s="1014">
        <v>0.0</v>
      </c>
      <c r="D950" s="1014">
        <v>0.0</v>
      </c>
      <c r="E950" s="1014">
        <v>0.0</v>
      </c>
      <c r="F950" s="1014">
        <v>0.0</v>
      </c>
      <c r="G950" s="1014">
        <v>0.0</v>
      </c>
      <c r="H950" s="1016">
        <f t="shared" si="661"/>
        <v>0</v>
      </c>
      <c r="I950" s="1017">
        <f>(I949/60)</f>
        <v>1.05</v>
      </c>
      <c r="J950" s="1168"/>
      <c r="K950" s="1012" t="s">
        <v>77</v>
      </c>
      <c r="L950" s="1013">
        <v>11.0</v>
      </c>
      <c r="M950" s="1018">
        <f>(L950-H950-H951)</f>
        <v>1</v>
      </c>
      <c r="N950" s="1013">
        <v>15.0</v>
      </c>
      <c r="O950" s="1019">
        <f t="shared" si="662"/>
        <v>16</v>
      </c>
      <c r="P950" s="1018"/>
      <c r="Q950" s="998"/>
      <c r="R950" s="998"/>
      <c r="S950" s="998"/>
      <c r="T950" s="998"/>
      <c r="U950" s="998"/>
      <c r="V950" s="998"/>
      <c r="W950" s="998"/>
      <c r="X950" s="998"/>
      <c r="Y950" s="998"/>
      <c r="Z950" s="998"/>
      <c r="AA950" s="998"/>
      <c r="AB950" s="998"/>
    </row>
    <row r="951">
      <c r="A951" s="1012" t="s">
        <v>78</v>
      </c>
      <c r="B951" s="1013">
        <v>2.0</v>
      </c>
      <c r="C951" s="1014">
        <v>2.0</v>
      </c>
      <c r="D951" s="1014">
        <v>6.0</v>
      </c>
      <c r="E951" s="1014">
        <v>0.0</v>
      </c>
      <c r="F951" s="1014">
        <v>0.0</v>
      </c>
      <c r="G951" s="1014">
        <v>0.0</v>
      </c>
      <c r="H951" s="1016">
        <f t="shared" si="661"/>
        <v>10</v>
      </c>
      <c r="I951" s="1019"/>
      <c r="J951" s="1168"/>
      <c r="K951" s="1012" t="s">
        <v>78</v>
      </c>
      <c r="L951" s="1013" t="s">
        <v>79</v>
      </c>
      <c r="M951" s="1019" t="s">
        <v>79</v>
      </c>
      <c r="N951" s="1013" t="s">
        <v>79</v>
      </c>
      <c r="O951" s="1019" t="s">
        <v>79</v>
      </c>
      <c r="P951" s="1018"/>
      <c r="Q951" s="998"/>
      <c r="R951" s="998"/>
      <c r="S951" s="998"/>
      <c r="T951" s="998"/>
      <c r="U951" s="998"/>
      <c r="V951" s="998"/>
      <c r="W951" s="998"/>
      <c r="X951" s="998"/>
      <c r="Y951" s="998"/>
      <c r="Z951" s="998"/>
      <c r="AA951" s="998"/>
      <c r="AB951" s="998"/>
    </row>
    <row r="952">
      <c r="A952" s="1021" t="s">
        <v>446</v>
      </c>
      <c r="B952" s="1013">
        <v>1.0</v>
      </c>
      <c r="C952" s="1014">
        <v>0.0</v>
      </c>
      <c r="D952" s="1014">
        <v>1.0</v>
      </c>
      <c r="E952" s="1014">
        <v>0.0</v>
      </c>
      <c r="F952" s="1014">
        <v>0.0</v>
      </c>
      <c r="G952" s="1014">
        <v>0.0</v>
      </c>
      <c r="H952" s="1016">
        <f t="shared" ref="H952:H953" si="663">sum(B952:G952)</f>
        <v>2</v>
      </c>
      <c r="I952" s="1019"/>
      <c r="J952" s="1168"/>
      <c r="K952" s="1021" t="s">
        <v>446</v>
      </c>
      <c r="L952" s="1013">
        <v>2.0</v>
      </c>
      <c r="M952" s="1019">
        <f t="shared" ref="M952:M954" si="664">(L952-H952)</f>
        <v>0</v>
      </c>
      <c r="N952" s="1013">
        <v>10.0</v>
      </c>
      <c r="O952" s="1019">
        <f>sum(M952,N952)</f>
        <v>10</v>
      </c>
      <c r="P952" s="1018"/>
      <c r="Q952" s="1239" t="s">
        <v>511</v>
      </c>
      <c r="R952" s="1026" t="s">
        <v>512</v>
      </c>
      <c r="S952" s="998"/>
      <c r="T952" s="998"/>
      <c r="U952" s="998"/>
      <c r="V952" s="998"/>
      <c r="W952" s="998"/>
      <c r="X952" s="998"/>
      <c r="Y952" s="998"/>
      <c r="Z952" s="998"/>
      <c r="AA952" s="998"/>
      <c r="AB952" s="998"/>
    </row>
    <row r="953">
      <c r="A953" s="1021" t="s">
        <v>80</v>
      </c>
      <c r="B953" s="1013">
        <v>0.0</v>
      </c>
      <c r="C953" s="1014">
        <v>1.0</v>
      </c>
      <c r="D953" s="1014">
        <v>5.0</v>
      </c>
      <c r="E953" s="1014">
        <v>2.0</v>
      </c>
      <c r="F953" s="1014">
        <v>0.0</v>
      </c>
      <c r="G953" s="1014">
        <v>0.0</v>
      </c>
      <c r="H953" s="1016">
        <f t="shared" si="663"/>
        <v>8</v>
      </c>
      <c r="I953" s="1019"/>
      <c r="J953" s="1168"/>
      <c r="K953" s="1021" t="s">
        <v>80</v>
      </c>
      <c r="L953" s="1013">
        <v>40.0</v>
      </c>
      <c r="M953" s="1019">
        <f t="shared" si="664"/>
        <v>32</v>
      </c>
      <c r="N953" s="1013">
        <v>0.0</v>
      </c>
      <c r="O953" s="1019">
        <f>SUM(M953,N953)</f>
        <v>32</v>
      </c>
      <c r="P953" s="1018"/>
      <c r="Q953" s="998"/>
      <c r="R953" s="998"/>
      <c r="S953" s="998"/>
      <c r="T953" s="998"/>
      <c r="U953" s="998"/>
      <c r="V953" s="998"/>
      <c r="W953" s="998"/>
      <c r="X953" s="998"/>
      <c r="Y953" s="998"/>
      <c r="Z953" s="998"/>
      <c r="AA953" s="998"/>
      <c r="AB953" s="998"/>
    </row>
    <row r="954">
      <c r="A954" s="1116" t="s">
        <v>111</v>
      </c>
      <c r="B954" s="1005">
        <v>4.0</v>
      </c>
      <c r="C954" s="1005">
        <v>2.0</v>
      </c>
      <c r="D954" s="1005">
        <v>2.0</v>
      </c>
      <c r="E954" s="1005">
        <v>4.0</v>
      </c>
      <c r="F954" s="1005">
        <v>0.0</v>
      </c>
      <c r="G954" s="1005">
        <v>0.0</v>
      </c>
      <c r="H954" s="1006">
        <f t="shared" ref="H954:H956" si="665">SUM(B954:G954)</f>
        <v>12</v>
      </c>
      <c r="I954" s="1007">
        <f>sum(H954:H957)</f>
        <v>17</v>
      </c>
      <c r="J954" s="1168"/>
      <c r="K954" s="1116" t="s">
        <v>111</v>
      </c>
      <c r="L954" s="1010">
        <v>42.0</v>
      </c>
      <c r="M954" s="1007">
        <f t="shared" si="664"/>
        <v>30</v>
      </c>
      <c r="N954" s="1010">
        <v>15.0</v>
      </c>
      <c r="O954" s="1007">
        <f t="shared" ref="O954:O955" si="666">sum(M954,N954)</f>
        <v>45</v>
      </c>
      <c r="P954" s="1010"/>
      <c r="Q954" s="998"/>
      <c r="R954" s="998"/>
      <c r="S954" s="998"/>
      <c r="T954" s="998"/>
      <c r="U954" s="998"/>
      <c r="V954" s="998"/>
      <c r="W954" s="998"/>
      <c r="X954" s="998"/>
      <c r="Y954" s="998"/>
      <c r="Z954" s="998"/>
      <c r="AA954" s="998"/>
      <c r="AB954" s="998"/>
    </row>
    <row r="955">
      <c r="A955" s="1012" t="s">
        <v>77</v>
      </c>
      <c r="B955" s="1013">
        <v>0.0</v>
      </c>
      <c r="C955" s="1014">
        <v>0.0</v>
      </c>
      <c r="D955" s="1014">
        <v>0.0</v>
      </c>
      <c r="E955" s="1014">
        <v>0.0</v>
      </c>
      <c r="F955" s="1014">
        <v>0.0</v>
      </c>
      <c r="G955" s="1015">
        <v>0.0</v>
      </c>
      <c r="H955" s="1016">
        <f t="shared" si="665"/>
        <v>0</v>
      </c>
      <c r="I955" s="1017">
        <f>(I954/60)</f>
        <v>0.2833333333</v>
      </c>
      <c r="J955" s="1168"/>
      <c r="K955" s="1012" t="s">
        <v>77</v>
      </c>
      <c r="L955" s="1013">
        <v>19.0</v>
      </c>
      <c r="M955" s="1018">
        <f>(L955-H955-H956)</f>
        <v>15</v>
      </c>
      <c r="N955" s="1013">
        <v>0.0</v>
      </c>
      <c r="O955" s="1019">
        <f t="shared" si="666"/>
        <v>15</v>
      </c>
      <c r="P955" s="1013"/>
      <c r="Q955" s="998"/>
      <c r="R955" s="998"/>
      <c r="S955" s="998"/>
      <c r="T955" s="998"/>
      <c r="U955" s="998"/>
      <c r="V955" s="998"/>
      <c r="W955" s="998"/>
      <c r="X955" s="998"/>
      <c r="Y955" s="998"/>
      <c r="Z955" s="998"/>
      <c r="AA955" s="998"/>
      <c r="AB955" s="998"/>
    </row>
    <row r="956">
      <c r="A956" s="1012" t="s">
        <v>78</v>
      </c>
      <c r="B956" s="1013">
        <v>0.0</v>
      </c>
      <c r="C956" s="1014">
        <v>1.0</v>
      </c>
      <c r="D956" s="1014">
        <v>1.0</v>
      </c>
      <c r="E956" s="1014">
        <v>1.0</v>
      </c>
      <c r="F956" s="1014">
        <v>1.0</v>
      </c>
      <c r="G956" s="1015">
        <v>0.0</v>
      </c>
      <c r="H956" s="1016">
        <f t="shared" si="665"/>
        <v>4</v>
      </c>
      <c r="I956" s="1019"/>
      <c r="J956" s="1168"/>
      <c r="K956" s="1012" t="s">
        <v>78</v>
      </c>
      <c r="L956" s="1013" t="s">
        <v>79</v>
      </c>
      <c r="M956" s="1019" t="s">
        <v>79</v>
      </c>
      <c r="N956" s="1013" t="s">
        <v>79</v>
      </c>
      <c r="O956" s="1019" t="s">
        <v>79</v>
      </c>
      <c r="P956" s="1018"/>
      <c r="Q956" s="998"/>
      <c r="R956" s="998"/>
      <c r="S956" s="998"/>
      <c r="T956" s="998"/>
      <c r="U956" s="998"/>
      <c r="V956" s="998"/>
      <c r="W956" s="998"/>
      <c r="X956" s="998"/>
      <c r="Y956" s="998"/>
      <c r="Z956" s="998"/>
      <c r="AA956" s="998"/>
      <c r="AB956" s="998"/>
    </row>
    <row r="957">
      <c r="A957" s="1021" t="s">
        <v>446</v>
      </c>
      <c r="B957" s="1013">
        <v>0.0</v>
      </c>
      <c r="C957" s="1014">
        <v>0.0</v>
      </c>
      <c r="D957" s="1014">
        <v>1.0</v>
      </c>
      <c r="E957" s="1014">
        <v>0.0</v>
      </c>
      <c r="F957" s="1014">
        <v>0.0</v>
      </c>
      <c r="G957" s="1015">
        <v>0.0</v>
      </c>
      <c r="H957" s="1016">
        <f t="shared" ref="H957:H958" si="667">sum(B957:G957)</f>
        <v>1</v>
      </c>
      <c r="I957" s="1019"/>
      <c r="J957" s="1168"/>
      <c r="K957" s="1021" t="s">
        <v>446</v>
      </c>
      <c r="L957" s="1013">
        <v>10.0</v>
      </c>
      <c r="M957" s="1019">
        <f t="shared" ref="M957:M959" si="668">(L957-H957)</f>
        <v>9</v>
      </c>
      <c r="N957" s="1013">
        <v>0.0</v>
      </c>
      <c r="O957" s="1019">
        <f>sum(M957,N957)</f>
        <v>9</v>
      </c>
      <c r="P957" s="1013"/>
      <c r="Q957" s="998"/>
      <c r="R957" s="998"/>
      <c r="S957" s="998"/>
      <c r="T957" s="998"/>
      <c r="U957" s="998"/>
      <c r="V957" s="998"/>
      <c r="W957" s="998"/>
      <c r="X957" s="998"/>
      <c r="Y957" s="998"/>
      <c r="Z957" s="998"/>
      <c r="AA957" s="998"/>
      <c r="AB957" s="998"/>
    </row>
    <row r="958">
      <c r="A958" s="1021" t="s">
        <v>80</v>
      </c>
      <c r="B958" s="1013">
        <v>0.0</v>
      </c>
      <c r="C958" s="1014">
        <v>0.0</v>
      </c>
      <c r="D958" s="1014">
        <v>0.0</v>
      </c>
      <c r="E958" s="1014">
        <v>0.0</v>
      </c>
      <c r="F958" s="1014">
        <v>0.0</v>
      </c>
      <c r="G958" s="1015">
        <v>0.0</v>
      </c>
      <c r="H958" s="1016">
        <f t="shared" si="667"/>
        <v>0</v>
      </c>
      <c r="I958" s="1019"/>
      <c r="J958" s="1168"/>
      <c r="K958" s="1021" t="s">
        <v>80</v>
      </c>
      <c r="L958" s="1013">
        <v>37.0</v>
      </c>
      <c r="M958" s="1019">
        <f t="shared" si="668"/>
        <v>37</v>
      </c>
      <c r="N958" s="1013">
        <v>0.0</v>
      </c>
      <c r="O958" s="1019">
        <f>SUM(M958,N958)</f>
        <v>37</v>
      </c>
      <c r="P958" s="1018"/>
      <c r="Q958" s="998"/>
      <c r="R958" s="998"/>
      <c r="S958" s="998"/>
      <c r="T958" s="998"/>
      <c r="U958" s="998"/>
      <c r="V958" s="998"/>
      <c r="W958" s="998"/>
      <c r="X958" s="998"/>
      <c r="Y958" s="998"/>
      <c r="Z958" s="998"/>
      <c r="AA958" s="998"/>
      <c r="AB958" s="998"/>
    </row>
    <row r="959">
      <c r="A959" s="1116" t="s">
        <v>244</v>
      </c>
      <c r="B959" s="1010">
        <v>0.0</v>
      </c>
      <c r="C959" s="1010">
        <v>4.0</v>
      </c>
      <c r="D959" s="1010">
        <v>4.0</v>
      </c>
      <c r="E959" s="1010">
        <v>0.0</v>
      </c>
      <c r="F959" s="1010">
        <v>2.0</v>
      </c>
      <c r="G959" s="1005">
        <v>0.0</v>
      </c>
      <c r="H959" s="1006">
        <f t="shared" ref="H959:H961" si="669">SUM(B959:G959)</f>
        <v>10</v>
      </c>
      <c r="I959" s="1007">
        <f>sum(H959:H962)</f>
        <v>12</v>
      </c>
      <c r="J959" s="1168"/>
      <c r="K959" s="1116" t="s">
        <v>244</v>
      </c>
      <c r="L959" s="1010">
        <v>43.0</v>
      </c>
      <c r="M959" s="1007">
        <f t="shared" si="668"/>
        <v>33</v>
      </c>
      <c r="N959" s="1010">
        <v>0.0</v>
      </c>
      <c r="O959" s="1007">
        <f t="shared" ref="O959:O960" si="670">sum(M959,N959)</f>
        <v>33</v>
      </c>
      <c r="P959" s="1010"/>
      <c r="Q959" s="998"/>
      <c r="R959" s="998"/>
      <c r="S959" s="998"/>
      <c r="T959" s="998"/>
      <c r="U959" s="998"/>
      <c r="V959" s="998"/>
      <c r="W959" s="998"/>
      <c r="X959" s="998"/>
      <c r="Y959" s="998"/>
      <c r="Z959" s="998"/>
      <c r="AA959" s="998"/>
      <c r="AB959" s="998"/>
    </row>
    <row r="960">
      <c r="A960" s="1012" t="s">
        <v>77</v>
      </c>
      <c r="B960" s="1013">
        <v>0.0</v>
      </c>
      <c r="C960" s="1014">
        <v>0.0</v>
      </c>
      <c r="D960" s="1014">
        <v>0.0</v>
      </c>
      <c r="E960" s="1014">
        <v>0.0</v>
      </c>
      <c r="F960" s="1014">
        <v>0.0</v>
      </c>
      <c r="G960" s="1014">
        <v>0.0</v>
      </c>
      <c r="H960" s="1016">
        <f t="shared" si="669"/>
        <v>0</v>
      </c>
      <c r="I960" s="1017">
        <f>(I959/60)</f>
        <v>0.2</v>
      </c>
      <c r="J960" s="1168"/>
      <c r="K960" s="1012" t="s">
        <v>77</v>
      </c>
      <c r="L960" s="1013">
        <v>5.0</v>
      </c>
      <c r="M960" s="1018">
        <f>(L960-H960-H961)</f>
        <v>3</v>
      </c>
      <c r="N960" s="1013">
        <v>0.0</v>
      </c>
      <c r="O960" s="1019">
        <f t="shared" si="670"/>
        <v>3</v>
      </c>
      <c r="P960" s="1013"/>
      <c r="Q960" s="998"/>
      <c r="R960" s="998"/>
      <c r="S960" s="998"/>
      <c r="T960" s="998"/>
      <c r="U960" s="998"/>
      <c r="V960" s="998"/>
      <c r="W960" s="998"/>
      <c r="X960" s="998"/>
      <c r="Y960" s="998"/>
      <c r="Z960" s="998"/>
      <c r="AA960" s="998"/>
      <c r="AB960" s="998"/>
    </row>
    <row r="961">
      <c r="A961" s="1012" t="s">
        <v>78</v>
      </c>
      <c r="B961" s="1013">
        <v>1.0</v>
      </c>
      <c r="C961" s="1014">
        <v>1.0</v>
      </c>
      <c r="D961" s="1014">
        <v>0.0</v>
      </c>
      <c r="E961" s="1014">
        <v>0.0</v>
      </c>
      <c r="F961" s="1014">
        <v>0.0</v>
      </c>
      <c r="G961" s="1014">
        <v>0.0</v>
      </c>
      <c r="H961" s="1016">
        <f t="shared" si="669"/>
        <v>2</v>
      </c>
      <c r="I961" s="1019"/>
      <c r="J961" s="1168"/>
      <c r="K961" s="1012" t="s">
        <v>78</v>
      </c>
      <c r="L961" s="1013" t="s">
        <v>79</v>
      </c>
      <c r="M961" s="1019" t="s">
        <v>79</v>
      </c>
      <c r="N961" s="1013" t="s">
        <v>79</v>
      </c>
      <c r="O961" s="1019" t="s">
        <v>79</v>
      </c>
      <c r="P961" s="1018"/>
      <c r="Q961" s="998"/>
      <c r="R961" s="998"/>
      <c r="S961" s="998"/>
      <c r="T961" s="998"/>
      <c r="U961" s="998"/>
      <c r="V961" s="998"/>
      <c r="W961" s="998"/>
      <c r="X961" s="998"/>
      <c r="Y961" s="998"/>
      <c r="Z961" s="998"/>
      <c r="AA961" s="998"/>
      <c r="AB961" s="998"/>
    </row>
    <row r="962">
      <c r="A962" s="1021" t="s">
        <v>446</v>
      </c>
      <c r="B962" s="1013">
        <v>0.0</v>
      </c>
      <c r="C962" s="1014">
        <v>0.0</v>
      </c>
      <c r="D962" s="1014">
        <v>0.0</v>
      </c>
      <c r="E962" s="1014">
        <v>0.0</v>
      </c>
      <c r="F962" s="1014">
        <v>0.0</v>
      </c>
      <c r="G962" s="1014">
        <v>0.0</v>
      </c>
      <c r="H962" s="1016">
        <f t="shared" ref="H962:H963" si="671">sum(B962:G962)</f>
        <v>0</v>
      </c>
      <c r="I962" s="1019"/>
      <c r="J962" s="1168"/>
      <c r="K962" s="1021" t="s">
        <v>446</v>
      </c>
      <c r="L962" s="1013">
        <v>4.0</v>
      </c>
      <c r="M962" s="1019">
        <f t="shared" ref="M962:M964" si="672">(L962-H962)</f>
        <v>4</v>
      </c>
      <c r="N962" s="1013" t="s">
        <v>79</v>
      </c>
      <c r="O962" s="1019">
        <f>sum(M962,N962)</f>
        <v>4</v>
      </c>
      <c r="P962" s="1018"/>
      <c r="Q962" s="998"/>
      <c r="R962" s="998"/>
      <c r="S962" s="998"/>
      <c r="T962" s="998"/>
      <c r="U962" s="998"/>
      <c r="V962" s="998"/>
      <c r="W962" s="998"/>
      <c r="X962" s="998"/>
      <c r="Y962" s="998"/>
      <c r="Z962" s="998"/>
      <c r="AA962" s="998"/>
      <c r="AB962" s="998"/>
    </row>
    <row r="963">
      <c r="A963" s="1021" t="s">
        <v>80</v>
      </c>
      <c r="B963" s="1013">
        <v>0.0</v>
      </c>
      <c r="C963" s="1014">
        <v>0.0</v>
      </c>
      <c r="D963" s="1014">
        <v>4.0</v>
      </c>
      <c r="E963" s="1014">
        <v>0.0</v>
      </c>
      <c r="F963" s="1014">
        <v>0.0</v>
      </c>
      <c r="G963" s="1014">
        <v>0.0</v>
      </c>
      <c r="H963" s="1016">
        <f t="shared" si="671"/>
        <v>4</v>
      </c>
      <c r="I963" s="1019"/>
      <c r="J963" s="1168"/>
      <c r="K963" s="1021" t="s">
        <v>80</v>
      </c>
      <c r="L963" s="1013">
        <v>27.0</v>
      </c>
      <c r="M963" s="1019">
        <f t="shared" si="672"/>
        <v>23</v>
      </c>
      <c r="N963" s="1013">
        <v>0.0</v>
      </c>
      <c r="O963" s="1019">
        <f>SUM(M963,N963)</f>
        <v>23</v>
      </c>
      <c r="P963" s="1018"/>
      <c r="Q963" s="1239" t="s">
        <v>513</v>
      </c>
      <c r="R963" s="998"/>
      <c r="S963" s="998"/>
      <c r="T963" s="998"/>
      <c r="U963" s="998"/>
      <c r="V963" s="998"/>
      <c r="W963" s="998"/>
      <c r="X963" s="998"/>
      <c r="Y963" s="998"/>
      <c r="Z963" s="998"/>
      <c r="AA963" s="998"/>
      <c r="AB963" s="998"/>
    </row>
    <row r="964">
      <c r="A964" s="1257" t="s">
        <v>514</v>
      </c>
      <c r="B964" s="1005">
        <v>0.0</v>
      </c>
      <c r="C964" s="1005">
        <v>0.0</v>
      </c>
      <c r="D964" s="1005">
        <v>0.0</v>
      </c>
      <c r="E964" s="1005">
        <v>0.0</v>
      </c>
      <c r="F964" s="1005">
        <v>0.0</v>
      </c>
      <c r="G964" s="1005">
        <v>0.0</v>
      </c>
      <c r="H964" s="1006">
        <f t="shared" ref="H964:H966" si="673">SUM(B964:G964)</f>
        <v>0</v>
      </c>
      <c r="I964" s="1007">
        <f>sum(H964:H967)</f>
        <v>0</v>
      </c>
      <c r="J964" s="1058"/>
      <c r="K964" s="1257" t="s">
        <v>514</v>
      </c>
      <c r="L964" s="1010"/>
      <c r="M964" s="1007">
        <f t="shared" si="672"/>
        <v>0</v>
      </c>
      <c r="N964" s="1010">
        <v>40.0</v>
      </c>
      <c r="O964" s="1295">
        <f t="shared" ref="O964:O965" si="674">sum(M964,N964)</f>
        <v>40</v>
      </c>
      <c r="P964" s="1010"/>
      <c r="Q964" s="998"/>
      <c r="R964" s="998"/>
      <c r="S964" s="998"/>
      <c r="T964" s="998"/>
      <c r="U964" s="998"/>
      <c r="V964" s="998"/>
      <c r="W964" s="998"/>
      <c r="X964" s="998"/>
      <c r="Y964" s="998"/>
      <c r="Z964" s="998"/>
      <c r="AA964" s="998"/>
      <c r="AB964" s="998"/>
    </row>
    <row r="965">
      <c r="A965" s="1012" t="s">
        <v>77</v>
      </c>
      <c r="B965" s="1013">
        <v>0.0</v>
      </c>
      <c r="C965" s="1014">
        <v>0.0</v>
      </c>
      <c r="D965" s="1014">
        <v>0.0</v>
      </c>
      <c r="E965" s="1014">
        <v>0.0</v>
      </c>
      <c r="F965" s="1014">
        <v>0.0</v>
      </c>
      <c r="G965" s="1015">
        <v>0.0</v>
      </c>
      <c r="H965" s="1016">
        <f t="shared" si="673"/>
        <v>0</v>
      </c>
      <c r="I965" s="1017">
        <f>(I964/60)</f>
        <v>0</v>
      </c>
      <c r="J965" s="1058"/>
      <c r="K965" s="1012" t="s">
        <v>77</v>
      </c>
      <c r="L965" s="1013"/>
      <c r="M965" s="1018">
        <f>(L965-H965-H966)</f>
        <v>0</v>
      </c>
      <c r="N965" s="1013">
        <v>5.0</v>
      </c>
      <c r="O965" s="1247">
        <f t="shared" si="674"/>
        <v>5</v>
      </c>
      <c r="P965" s="1013"/>
      <c r="Q965" s="998"/>
      <c r="R965" s="998"/>
      <c r="S965" s="998"/>
      <c r="T965" s="998"/>
      <c r="U965" s="998"/>
      <c r="V965" s="998"/>
      <c r="W965" s="998"/>
      <c r="X965" s="998"/>
      <c r="Y965" s="998"/>
      <c r="Z965" s="998"/>
      <c r="AA965" s="998"/>
      <c r="AB965" s="998"/>
    </row>
    <row r="966">
      <c r="A966" s="1012" t="s">
        <v>78</v>
      </c>
      <c r="B966" s="1013">
        <v>0.0</v>
      </c>
      <c r="C966" s="1014">
        <v>0.0</v>
      </c>
      <c r="D966" s="1014">
        <v>0.0</v>
      </c>
      <c r="E966" s="1014">
        <v>0.0</v>
      </c>
      <c r="F966" s="1014">
        <v>0.0</v>
      </c>
      <c r="G966" s="1015">
        <v>0.0</v>
      </c>
      <c r="H966" s="1016">
        <f t="shared" si="673"/>
        <v>0</v>
      </c>
      <c r="I966" s="1019"/>
      <c r="J966" s="1058"/>
      <c r="K966" s="1012" t="s">
        <v>78</v>
      </c>
      <c r="L966" s="1018"/>
      <c r="M966" s="1018" t="s">
        <v>79</v>
      </c>
      <c r="N966" s="1013" t="s">
        <v>79</v>
      </c>
      <c r="O966" s="1247" t="s">
        <v>79</v>
      </c>
      <c r="P966" s="1018"/>
      <c r="Q966" s="998"/>
      <c r="R966" s="998"/>
      <c r="S966" s="998"/>
      <c r="T966" s="998"/>
      <c r="U966" s="998"/>
      <c r="V966" s="998"/>
      <c r="W966" s="998"/>
      <c r="X966" s="998"/>
      <c r="Y966" s="998"/>
      <c r="Z966" s="998"/>
      <c r="AA966" s="998"/>
      <c r="AB966" s="998"/>
    </row>
    <row r="967">
      <c r="A967" s="1021" t="s">
        <v>446</v>
      </c>
      <c r="B967" s="1013">
        <v>0.0</v>
      </c>
      <c r="C967" s="1014">
        <v>0.0</v>
      </c>
      <c r="D967" s="1014">
        <v>0.0</v>
      </c>
      <c r="E967" s="1014">
        <v>0.0</v>
      </c>
      <c r="F967" s="1014">
        <v>0.0</v>
      </c>
      <c r="G967" s="1015">
        <v>0.0</v>
      </c>
      <c r="H967" s="1016">
        <f t="shared" ref="H967:H968" si="675">sum(B967:G967)</f>
        <v>0</v>
      </c>
      <c r="I967" s="1019"/>
      <c r="J967" s="1058"/>
      <c r="K967" s="1021" t="s">
        <v>446</v>
      </c>
      <c r="L967" s="1018"/>
      <c r="M967" s="1018">
        <f t="shared" ref="M967:M969" si="676">(L967-H967)</f>
        <v>0</v>
      </c>
      <c r="N967" s="1013">
        <v>5.0</v>
      </c>
      <c r="O967" s="1247">
        <f>sum(M967,N967)</f>
        <v>5</v>
      </c>
      <c r="P967" s="1018"/>
      <c r="Q967" s="998"/>
      <c r="R967" s="998"/>
      <c r="S967" s="998"/>
      <c r="T967" s="998"/>
      <c r="U967" s="998"/>
      <c r="V967" s="998"/>
      <c r="W967" s="998"/>
      <c r="X967" s="998"/>
      <c r="Y967" s="998"/>
      <c r="Z967" s="998"/>
      <c r="AA967" s="998"/>
      <c r="AB967" s="998"/>
    </row>
    <row r="968">
      <c r="A968" s="1021" t="s">
        <v>80</v>
      </c>
      <c r="B968" s="1013">
        <v>0.0</v>
      </c>
      <c r="C968" s="1014">
        <v>0.0</v>
      </c>
      <c r="D968" s="1014">
        <v>0.0</v>
      </c>
      <c r="E968" s="1014">
        <v>0.0</v>
      </c>
      <c r="F968" s="1014">
        <v>0.0</v>
      </c>
      <c r="G968" s="1015">
        <v>0.0</v>
      </c>
      <c r="H968" s="1016">
        <f t="shared" si="675"/>
        <v>0</v>
      </c>
      <c r="I968" s="1019"/>
      <c r="J968" s="1058"/>
      <c r="K968" s="1021" t="s">
        <v>80</v>
      </c>
      <c r="L968" s="1018"/>
      <c r="M968" s="1018">
        <f t="shared" si="676"/>
        <v>0</v>
      </c>
      <c r="N968" s="1013">
        <v>30.0</v>
      </c>
      <c r="O968" s="1019">
        <f>SUM(M968,N968)</f>
        <v>30</v>
      </c>
      <c r="P968" s="1018"/>
      <c r="Q968" s="998"/>
      <c r="R968" s="998"/>
      <c r="S968" s="998"/>
      <c r="T968" s="998"/>
      <c r="U968" s="998"/>
      <c r="V968" s="998"/>
      <c r="W968" s="998"/>
      <c r="X968" s="998"/>
      <c r="Y968" s="998"/>
      <c r="Z968" s="998"/>
      <c r="AA968" s="998"/>
      <c r="AB968" s="998"/>
    </row>
    <row r="969">
      <c r="A969" s="1031"/>
      <c r="B969" s="1005">
        <v>0.0</v>
      </c>
      <c r="C969" s="1005">
        <v>0.0</v>
      </c>
      <c r="D969" s="1005">
        <v>0.0</v>
      </c>
      <c r="E969" s="1005">
        <v>0.0</v>
      </c>
      <c r="F969" s="1005">
        <v>0.0</v>
      </c>
      <c r="G969" s="1005">
        <v>0.0</v>
      </c>
      <c r="H969" s="1006">
        <f t="shared" ref="H969:H971" si="677">SUM(B969:G969)</f>
        <v>0</v>
      </c>
      <c r="I969" s="1007">
        <f>sum(H969:H972)</f>
        <v>0</v>
      </c>
      <c r="J969" s="1058"/>
      <c r="K969" s="1031"/>
      <c r="L969" s="1010"/>
      <c r="M969" s="1007">
        <f t="shared" si="676"/>
        <v>0</v>
      </c>
      <c r="N969" s="1010"/>
      <c r="O969" s="1295">
        <f t="shared" ref="O969:O970" si="678">sum(M969,N969)</f>
        <v>0</v>
      </c>
      <c r="P969" s="1010"/>
      <c r="Q969" s="998"/>
      <c r="R969" s="998"/>
      <c r="S969" s="998"/>
      <c r="T969" s="998"/>
      <c r="U969" s="998"/>
      <c r="V969" s="998"/>
      <c r="W969" s="998"/>
      <c r="X969" s="998"/>
      <c r="Y969" s="998"/>
      <c r="Z969" s="998"/>
      <c r="AA969" s="998"/>
      <c r="AB969" s="998"/>
    </row>
    <row r="970">
      <c r="A970" s="1012" t="s">
        <v>77</v>
      </c>
      <c r="B970" s="1013">
        <v>0.0</v>
      </c>
      <c r="C970" s="1014">
        <v>0.0</v>
      </c>
      <c r="D970" s="1014">
        <v>0.0</v>
      </c>
      <c r="E970" s="1014">
        <v>0.0</v>
      </c>
      <c r="F970" s="1014">
        <v>0.0</v>
      </c>
      <c r="G970" s="1015">
        <v>0.0</v>
      </c>
      <c r="H970" s="1016">
        <f t="shared" si="677"/>
        <v>0</v>
      </c>
      <c r="I970" s="1017">
        <f>(I969/60)</f>
        <v>0</v>
      </c>
      <c r="J970" s="1058"/>
      <c r="K970" s="1012" t="s">
        <v>77</v>
      </c>
      <c r="L970" s="1018"/>
      <c r="M970" s="1018">
        <f>(L970-H970-H971)</f>
        <v>0</v>
      </c>
      <c r="N970" s="1018"/>
      <c r="O970" s="1019">
        <f t="shared" si="678"/>
        <v>0</v>
      </c>
      <c r="P970" s="1018"/>
      <c r="Q970" s="998"/>
      <c r="R970" s="998"/>
      <c r="S970" s="998"/>
      <c r="T970" s="998"/>
      <c r="U970" s="998"/>
      <c r="V970" s="998"/>
      <c r="W970" s="998"/>
      <c r="X970" s="998"/>
      <c r="Y970" s="998"/>
      <c r="Z970" s="998"/>
      <c r="AA970" s="998"/>
      <c r="AB970" s="998"/>
    </row>
    <row r="971">
      <c r="A971" s="1012" t="s">
        <v>78</v>
      </c>
      <c r="B971" s="1013">
        <v>0.0</v>
      </c>
      <c r="C971" s="1014">
        <v>0.0</v>
      </c>
      <c r="D971" s="1014">
        <v>0.0</v>
      </c>
      <c r="E971" s="1014">
        <v>0.0</v>
      </c>
      <c r="F971" s="1014">
        <v>0.0</v>
      </c>
      <c r="G971" s="1015">
        <v>0.0</v>
      </c>
      <c r="H971" s="1016">
        <f t="shared" si="677"/>
        <v>0</v>
      </c>
      <c r="I971" s="1019"/>
      <c r="J971" s="1058"/>
      <c r="K971" s="1012" t="s">
        <v>78</v>
      </c>
      <c r="L971" s="1018"/>
      <c r="M971" s="1019" t="s">
        <v>79</v>
      </c>
      <c r="N971" s="1018"/>
      <c r="O971" s="1019" t="s">
        <v>79</v>
      </c>
      <c r="P971" s="1018"/>
      <c r="Q971" s="998"/>
      <c r="R971" s="998"/>
      <c r="S971" s="998"/>
      <c r="T971" s="998"/>
      <c r="U971" s="998"/>
      <c r="V971" s="998"/>
      <c r="W971" s="998"/>
      <c r="X971" s="998"/>
      <c r="Y971" s="998"/>
      <c r="Z971" s="998"/>
      <c r="AA971" s="998"/>
      <c r="AB971" s="998"/>
    </row>
    <row r="972">
      <c r="A972" s="1021" t="s">
        <v>446</v>
      </c>
      <c r="B972" s="1013">
        <v>0.0</v>
      </c>
      <c r="C972" s="1014">
        <v>0.0</v>
      </c>
      <c r="D972" s="1014">
        <v>0.0</v>
      </c>
      <c r="E972" s="1014">
        <v>0.0</v>
      </c>
      <c r="F972" s="1014">
        <v>0.0</v>
      </c>
      <c r="G972" s="1015">
        <v>0.0</v>
      </c>
      <c r="H972" s="1016">
        <f t="shared" ref="H972:H973" si="679">sum(B972:G972)</f>
        <v>0</v>
      </c>
      <c r="I972" s="1019"/>
      <c r="J972" s="1058"/>
      <c r="K972" s="1021" t="s">
        <v>446</v>
      </c>
      <c r="L972" s="1018"/>
      <c r="M972" s="1019">
        <f t="shared" ref="M972:M973" si="680">(L972-H972)</f>
        <v>0</v>
      </c>
      <c r="N972" s="1018"/>
      <c r="O972" s="1019">
        <f>sum(M972,N972)</f>
        <v>0</v>
      </c>
      <c r="P972" s="1018"/>
      <c r="Q972" s="998"/>
      <c r="R972" s="998"/>
      <c r="S972" s="998"/>
      <c r="T972" s="998"/>
      <c r="U972" s="998"/>
      <c r="V972" s="998"/>
      <c r="W972" s="998"/>
      <c r="X972" s="998"/>
      <c r="Y972" s="998"/>
      <c r="Z972" s="998"/>
      <c r="AA972" s="998"/>
      <c r="AB972" s="998"/>
    </row>
    <row r="973">
      <c r="A973" s="1021" t="s">
        <v>80</v>
      </c>
      <c r="B973" s="1013">
        <v>0.0</v>
      </c>
      <c r="C973" s="1014">
        <v>0.0</v>
      </c>
      <c r="D973" s="1014">
        <v>0.0</v>
      </c>
      <c r="E973" s="1014">
        <v>0.0</v>
      </c>
      <c r="F973" s="1014">
        <v>0.0</v>
      </c>
      <c r="G973" s="1015">
        <v>0.0</v>
      </c>
      <c r="H973" s="1016">
        <f t="shared" si="679"/>
        <v>0</v>
      </c>
      <c r="I973" s="1019"/>
      <c r="J973" s="1058"/>
      <c r="K973" s="1021" t="s">
        <v>80</v>
      </c>
      <c r="L973" s="1018"/>
      <c r="M973" s="1019">
        <f t="shared" si="680"/>
        <v>0</v>
      </c>
      <c r="N973" s="1018"/>
      <c r="O973" s="1019">
        <f>SUM(M973,N973)</f>
        <v>0</v>
      </c>
      <c r="P973" s="1018"/>
      <c r="Q973" s="998"/>
      <c r="R973" s="998"/>
      <c r="S973" s="998"/>
      <c r="T973" s="998"/>
      <c r="U973" s="998"/>
      <c r="V973" s="998"/>
      <c r="W973" s="998"/>
      <c r="X973" s="998"/>
      <c r="Y973" s="998"/>
      <c r="Z973" s="998"/>
      <c r="AA973" s="998"/>
      <c r="AB973" s="998"/>
    </row>
    <row r="974">
      <c r="A974" s="1040"/>
      <c r="B974" s="1033"/>
      <c r="C974" s="1033"/>
      <c r="D974" s="1033"/>
      <c r="E974" s="1033"/>
      <c r="F974" s="1033"/>
      <c r="G974" s="1033"/>
      <c r="H974" s="1033"/>
      <c r="I974" s="1033"/>
      <c r="J974" s="1058"/>
      <c r="K974" s="1040"/>
      <c r="L974" s="1033"/>
      <c r="M974" s="1033"/>
      <c r="N974" s="1033"/>
      <c r="O974" s="1033"/>
      <c r="P974" s="1003"/>
      <c r="Q974" s="998"/>
      <c r="R974" s="998"/>
      <c r="S974" s="998"/>
      <c r="T974" s="998"/>
      <c r="U974" s="998"/>
      <c r="V974" s="998"/>
      <c r="W974" s="998"/>
      <c r="X974" s="998"/>
      <c r="Y974" s="998"/>
      <c r="Z974" s="998"/>
      <c r="AA974" s="998"/>
      <c r="AB974" s="998"/>
    </row>
    <row r="975">
      <c r="A975" s="1052" t="s">
        <v>121</v>
      </c>
      <c r="B975" s="1001">
        <f t="shared" ref="B975:G975" si="681">SUM(B851,B856,B861,B866,B871, B876,B882,B887,B892,B897, B902,B907,  B913,B918,B923, B928, B933, B938, B944,B949,B954,B959,B964,B969)</f>
        <v>68</v>
      </c>
      <c r="C975" s="1001">
        <f t="shared" si="681"/>
        <v>75</v>
      </c>
      <c r="D975" s="1001">
        <f t="shared" si="681"/>
        <v>127</v>
      </c>
      <c r="E975" s="1001">
        <f t="shared" si="681"/>
        <v>97</v>
      </c>
      <c r="F975" s="1001">
        <f t="shared" si="681"/>
        <v>66</v>
      </c>
      <c r="G975" s="1001">
        <f t="shared" si="681"/>
        <v>23</v>
      </c>
      <c r="H975" s="1053">
        <f t="shared" ref="H975:H979" si="684">sum(B975:G975)</f>
        <v>456</v>
      </c>
      <c r="I975" s="1054"/>
      <c r="J975" s="1058"/>
      <c r="K975" s="1296" t="s">
        <v>121</v>
      </c>
      <c r="L975" s="1001">
        <f t="shared" ref="L975:O975" si="682">SUM(L851,L856,L861,L866,L871, L876,L882,L887,L892,L897, L902,L907,  L913,L918,L923, L928, L933, L938, L944,L949,L954,L959,L964,L969)</f>
        <v>1093</v>
      </c>
      <c r="M975" s="1001">
        <f t="shared" si="682"/>
        <v>637</v>
      </c>
      <c r="N975" s="1001">
        <f t="shared" si="682"/>
        <v>440</v>
      </c>
      <c r="O975" s="1001">
        <f t="shared" si="682"/>
        <v>1077</v>
      </c>
      <c r="P975" s="1001"/>
      <c r="Q975" s="998"/>
      <c r="R975" s="998"/>
      <c r="S975" s="998"/>
      <c r="T975" s="998"/>
      <c r="U975" s="998"/>
      <c r="V975" s="998"/>
      <c r="W975" s="998"/>
      <c r="X975" s="998"/>
      <c r="Y975" s="998"/>
      <c r="Z975" s="998"/>
      <c r="AA975" s="998"/>
      <c r="AB975" s="998"/>
    </row>
    <row r="976">
      <c r="A976" s="1052" t="s">
        <v>77</v>
      </c>
      <c r="B976" s="1001">
        <f t="shared" ref="B976:G976" si="683">SUM(B852,B857,B862,B867,B872, B877,B883,B888,B893,B898, B903,B908,  B914,B919,B924, B929, B934, B939, B945,B950,B955,B960,B965,B970)</f>
        <v>2</v>
      </c>
      <c r="C976" s="1001">
        <f t="shared" si="683"/>
        <v>2</v>
      </c>
      <c r="D976" s="1001">
        <f t="shared" si="683"/>
        <v>4</v>
      </c>
      <c r="E976" s="1001">
        <f t="shared" si="683"/>
        <v>1</v>
      </c>
      <c r="F976" s="1001">
        <f t="shared" si="683"/>
        <v>0</v>
      </c>
      <c r="G976" s="1001">
        <f t="shared" si="683"/>
        <v>2</v>
      </c>
      <c r="H976" s="1053">
        <f t="shared" si="684"/>
        <v>11</v>
      </c>
      <c r="I976" s="1054"/>
      <c r="J976" s="1058"/>
      <c r="K976" s="1296" t="s">
        <v>77</v>
      </c>
      <c r="L976" s="1001">
        <f t="shared" ref="L976:O976" si="685">SUM(L852,L857,L862,L867,L872, L877,L883,L888,L893,L898, L903,L908,  L914,L919,L924, L929, L934, L939, L945,L950,L955,L960,L965,L970)</f>
        <v>273</v>
      </c>
      <c r="M976" s="1001">
        <f t="shared" si="685"/>
        <v>119</v>
      </c>
      <c r="N976" s="1001">
        <f t="shared" si="685"/>
        <v>155</v>
      </c>
      <c r="O976" s="1001">
        <f t="shared" si="685"/>
        <v>274</v>
      </c>
      <c r="P976" s="1001"/>
      <c r="Q976" s="998"/>
      <c r="R976" s="998"/>
      <c r="S976" s="998"/>
      <c r="T976" s="998"/>
      <c r="U976" s="998"/>
      <c r="V976" s="998"/>
      <c r="W976" s="998"/>
      <c r="X976" s="998"/>
      <c r="Y976" s="998"/>
      <c r="Z976" s="998"/>
      <c r="AA976" s="998"/>
      <c r="AB976" s="998"/>
    </row>
    <row r="977">
      <c r="A977" s="1052" t="s">
        <v>78</v>
      </c>
      <c r="B977" s="1001">
        <f t="shared" ref="B977:G977" si="686">SUM(B853,B858,B863,B868,B873, B878,B884,B889,B894,B899, B904,B909,  B915,B920,B925, B930, B935, B940, B946,B951,B956,B961,B966,B971)</f>
        <v>15</v>
      </c>
      <c r="C977" s="1001">
        <f t="shared" si="686"/>
        <v>17</v>
      </c>
      <c r="D977" s="1001">
        <f t="shared" si="686"/>
        <v>65</v>
      </c>
      <c r="E977" s="1001">
        <f t="shared" si="686"/>
        <v>26</v>
      </c>
      <c r="F977" s="1001">
        <f t="shared" si="686"/>
        <v>18</v>
      </c>
      <c r="G977" s="1001">
        <f t="shared" si="686"/>
        <v>2</v>
      </c>
      <c r="H977" s="1053">
        <f t="shared" si="684"/>
        <v>143</v>
      </c>
      <c r="I977" s="1054"/>
      <c r="J977" s="1058"/>
      <c r="K977" s="1296" t="s">
        <v>78</v>
      </c>
      <c r="L977" s="1001">
        <f t="shared" ref="L977:O977" si="687">SUM(L853,L858,L863,L868,L873, L878,L884,L889,L894,L899, L904,L909,  L915,L920,L925, L930, L935, L940, L946,L951,L956,L961,L966,L971)</f>
        <v>0</v>
      </c>
      <c r="M977" s="1001">
        <f t="shared" si="687"/>
        <v>0</v>
      </c>
      <c r="N977" s="1001">
        <f t="shared" si="687"/>
        <v>0</v>
      </c>
      <c r="O977" s="1001">
        <f t="shared" si="687"/>
        <v>0</v>
      </c>
      <c r="P977" s="1001"/>
      <c r="Q977" s="998"/>
      <c r="R977" s="998"/>
      <c r="S977" s="998"/>
      <c r="T977" s="998"/>
      <c r="U977" s="998"/>
      <c r="V977" s="998"/>
      <c r="W977" s="998"/>
      <c r="X977" s="998"/>
      <c r="Y977" s="998"/>
      <c r="Z977" s="998"/>
      <c r="AA977" s="998"/>
      <c r="AB977" s="998"/>
    </row>
    <row r="978">
      <c r="A978" s="1182" t="s">
        <v>446</v>
      </c>
      <c r="B978" s="1001">
        <f t="shared" ref="B978:G978" si="688">SUM(B854,B859,B864,B869,B874, B879,B885,B890,B895,B900, B905,B910,  B916,B921,B926, B931, B936, B941, B947,B952,B957,B962,B967,B972)</f>
        <v>7</v>
      </c>
      <c r="C978" s="1001">
        <f t="shared" si="688"/>
        <v>7</v>
      </c>
      <c r="D978" s="1001">
        <f t="shared" si="688"/>
        <v>19</v>
      </c>
      <c r="E978" s="1001">
        <f t="shared" si="688"/>
        <v>15</v>
      </c>
      <c r="F978" s="1001">
        <f t="shared" si="688"/>
        <v>2</v>
      </c>
      <c r="G978" s="1001">
        <f t="shared" si="688"/>
        <v>2</v>
      </c>
      <c r="H978" s="1053">
        <f t="shared" si="684"/>
        <v>52</v>
      </c>
      <c r="I978" s="1054"/>
      <c r="J978" s="1058"/>
      <c r="K978" s="1297" t="s">
        <v>446</v>
      </c>
      <c r="L978" s="1001">
        <f t="shared" ref="L978:O978" si="689">SUM(L854,L859,L864,L869,L874, L879,L885,L890,L895,L900, L905,L910,  L916,L921,L926, L931, L936, L941, L947,L952,L957,L962,L967,L972)</f>
        <v>110</v>
      </c>
      <c r="M978" s="1001">
        <f t="shared" si="689"/>
        <v>58</v>
      </c>
      <c r="N978" s="1001">
        <f t="shared" si="689"/>
        <v>103</v>
      </c>
      <c r="O978" s="1001">
        <f t="shared" si="689"/>
        <v>161</v>
      </c>
      <c r="P978" s="1001"/>
      <c r="Q978" s="998"/>
      <c r="R978" s="998"/>
      <c r="S978" s="998"/>
      <c r="T978" s="998"/>
      <c r="U978" s="998"/>
      <c r="V978" s="998"/>
      <c r="W978" s="998"/>
      <c r="X978" s="998"/>
      <c r="Y978" s="998"/>
      <c r="Z978" s="998"/>
      <c r="AA978" s="998"/>
      <c r="AB978" s="998"/>
    </row>
    <row r="979">
      <c r="A979" s="1182" t="s">
        <v>80</v>
      </c>
      <c r="B979" s="1001">
        <f t="shared" ref="B979:G979" si="690">SUM(B855,B860,B865,B870,B875, B880,B886,B891,B896,B901, B906,B911,  B917,B922,B927, B932, B937, B942, B948,B953,B958,B963,B968,B973)</f>
        <v>0</v>
      </c>
      <c r="C979" s="1001">
        <f t="shared" si="690"/>
        <v>9</v>
      </c>
      <c r="D979" s="1001">
        <f t="shared" si="690"/>
        <v>19</v>
      </c>
      <c r="E979" s="1001">
        <f t="shared" si="690"/>
        <v>4</v>
      </c>
      <c r="F979" s="1001">
        <f t="shared" si="690"/>
        <v>0</v>
      </c>
      <c r="G979" s="1001">
        <f t="shared" si="690"/>
        <v>0</v>
      </c>
      <c r="H979" s="1053">
        <f t="shared" si="684"/>
        <v>32</v>
      </c>
      <c r="I979" s="1054"/>
      <c r="J979" s="1058"/>
      <c r="K979" s="1182" t="s">
        <v>80</v>
      </c>
      <c r="L979" s="1001">
        <f t="shared" ref="L979:O979" si="691">SUM(L855,L860,L865,L870,L875, L880,L886,L891,L896,L901, L906,L911,  L917,L922,L927, L932, L937, L942, L948,L953,L958,L963,L968,L973)</f>
        <v>331</v>
      </c>
      <c r="M979" s="1001">
        <f t="shared" si="691"/>
        <v>299</v>
      </c>
      <c r="N979" s="1001">
        <f t="shared" si="691"/>
        <v>310</v>
      </c>
      <c r="O979" s="1001">
        <f t="shared" si="691"/>
        <v>559</v>
      </c>
      <c r="P979" s="1001"/>
      <c r="Q979" s="998"/>
      <c r="R979" s="998"/>
      <c r="S979" s="998"/>
      <c r="T979" s="998"/>
      <c r="U979" s="998"/>
      <c r="V979" s="998"/>
      <c r="W979" s="998"/>
      <c r="X979" s="998"/>
      <c r="Y979" s="998"/>
      <c r="Z979" s="998"/>
      <c r="AA979" s="998"/>
      <c r="AB979" s="998"/>
    </row>
    <row r="980">
      <c r="A980" s="1040" t="s">
        <v>9</v>
      </c>
      <c r="B980" s="1003">
        <f t="shared" ref="B980:G980" si="692">sum(B975:B978)</f>
        <v>92</v>
      </c>
      <c r="C980" s="1003">
        <f t="shared" si="692"/>
        <v>101</v>
      </c>
      <c r="D980" s="1003">
        <f t="shared" si="692"/>
        <v>215</v>
      </c>
      <c r="E980" s="1003">
        <f t="shared" si="692"/>
        <v>139</v>
      </c>
      <c r="F980" s="1003">
        <f t="shared" si="692"/>
        <v>86</v>
      </c>
      <c r="G980" s="1003">
        <f t="shared" si="692"/>
        <v>29</v>
      </c>
      <c r="H980" s="1003">
        <f>SUM(B980:G980)</f>
        <v>662</v>
      </c>
      <c r="I980" s="1033"/>
      <c r="J980" s="1058"/>
      <c r="K980" s="1003" t="s">
        <v>9</v>
      </c>
      <c r="L980" s="1003">
        <f t="shared" ref="L980:O980" si="693">sum(L975:L978)</f>
        <v>1476</v>
      </c>
      <c r="M980" s="1003">
        <f t="shared" si="693"/>
        <v>814</v>
      </c>
      <c r="N980" s="1003">
        <f t="shared" si="693"/>
        <v>698</v>
      </c>
      <c r="O980" s="1003">
        <f t="shared" si="693"/>
        <v>1512</v>
      </c>
      <c r="P980" s="1003"/>
      <c r="Q980" s="998"/>
      <c r="R980" s="998"/>
      <c r="S980" s="998"/>
      <c r="T980" s="998"/>
      <c r="U980" s="998"/>
      <c r="V980" s="998"/>
      <c r="W980" s="998"/>
      <c r="X980" s="998"/>
      <c r="Y980" s="998"/>
      <c r="Z980" s="998"/>
      <c r="AA980" s="998"/>
      <c r="AB980" s="998"/>
    </row>
    <row r="981">
      <c r="A981" s="1057"/>
      <c r="B981" s="1057"/>
      <c r="C981" s="1057"/>
      <c r="D981" s="1057"/>
      <c r="E981" s="1057"/>
      <c r="F981" s="1057"/>
      <c r="G981" s="1057"/>
      <c r="H981" s="1057"/>
      <c r="I981" s="998"/>
      <c r="J981" s="1058"/>
      <c r="K981" s="1026"/>
      <c r="L981" s="998"/>
      <c r="M981" s="998"/>
      <c r="N981" s="1026"/>
      <c r="O981" s="998"/>
      <c r="P981" s="998"/>
      <c r="Q981" s="998"/>
      <c r="R981" s="998"/>
      <c r="S981" s="998"/>
      <c r="T981" s="998"/>
      <c r="U981" s="998"/>
      <c r="V981" s="998"/>
      <c r="W981" s="998"/>
      <c r="X981" s="998"/>
      <c r="Y981" s="998"/>
      <c r="Z981" s="998"/>
      <c r="AA981" s="998"/>
      <c r="AB981" s="998"/>
    </row>
    <row r="982">
      <c r="A982" s="1040" t="s">
        <v>123</v>
      </c>
      <c r="B982" s="1003" t="s">
        <v>2</v>
      </c>
      <c r="C982" s="1183" t="s">
        <v>3</v>
      </c>
      <c r="D982" s="1183" t="s">
        <v>4</v>
      </c>
      <c r="E982" s="1183" t="s">
        <v>5</v>
      </c>
      <c r="F982" s="1183" t="s">
        <v>6</v>
      </c>
      <c r="G982" s="1183" t="s">
        <v>7</v>
      </c>
      <c r="H982" s="1003" t="s">
        <v>9</v>
      </c>
      <c r="I982" s="998"/>
      <c r="J982" s="1058"/>
      <c r="K982" s="1026"/>
      <c r="L982" s="998"/>
      <c r="M982" s="998"/>
      <c r="N982" s="1026"/>
      <c r="O982" s="998"/>
      <c r="P982" s="998"/>
      <c r="Q982" s="998"/>
      <c r="R982" s="998"/>
      <c r="S982" s="998"/>
      <c r="T982" s="998"/>
      <c r="U982" s="998"/>
      <c r="V982" s="998"/>
      <c r="W982" s="998"/>
      <c r="X982" s="998"/>
      <c r="Y982" s="998"/>
      <c r="Z982" s="998"/>
      <c r="AA982" s="998"/>
      <c r="AB982" s="998"/>
    </row>
    <row r="983">
      <c r="A983" s="1052" t="s">
        <v>124</v>
      </c>
      <c r="B983" s="1001">
        <f t="shared" ref="B983:G983" si="694">sum(B976:B977)</f>
        <v>17</v>
      </c>
      <c r="C983" s="1001">
        <f t="shared" si="694"/>
        <v>19</v>
      </c>
      <c r="D983" s="1001">
        <f t="shared" si="694"/>
        <v>69</v>
      </c>
      <c r="E983" s="1001">
        <f t="shared" si="694"/>
        <v>27</v>
      </c>
      <c r="F983" s="1001">
        <f t="shared" si="694"/>
        <v>18</v>
      </c>
      <c r="G983" s="1001">
        <f t="shared" si="694"/>
        <v>4</v>
      </c>
      <c r="H983" s="1053">
        <f>sum(B983:G983)</f>
        <v>154</v>
      </c>
      <c r="I983" s="998"/>
      <c r="J983" s="1058"/>
      <c r="K983" s="1026"/>
      <c r="L983" s="998"/>
      <c r="M983" s="998"/>
      <c r="N983" s="998"/>
      <c r="O983" s="998"/>
      <c r="P983" s="998"/>
      <c r="Q983" s="998"/>
      <c r="R983" s="998"/>
      <c r="S983" s="998"/>
      <c r="T983" s="998"/>
      <c r="U983" s="998"/>
      <c r="V983" s="998"/>
      <c r="W983" s="998"/>
      <c r="X983" s="998"/>
      <c r="Y983" s="998"/>
      <c r="Z983" s="998"/>
      <c r="AA983" s="998"/>
      <c r="AB983" s="998"/>
    </row>
    <row r="984">
      <c r="A984" s="1059" t="s">
        <v>126</v>
      </c>
      <c r="B984" s="1060">
        <f t="shared" ref="B984:H984" si="695">(B983*22.5)</f>
        <v>382.5</v>
      </c>
      <c r="C984" s="1060">
        <f t="shared" si="695"/>
        <v>427.5</v>
      </c>
      <c r="D984" s="1060">
        <f t="shared" si="695"/>
        <v>1552.5</v>
      </c>
      <c r="E984" s="1060">
        <f t="shared" si="695"/>
        <v>607.5</v>
      </c>
      <c r="F984" s="1060">
        <f t="shared" si="695"/>
        <v>405</v>
      </c>
      <c r="G984" s="1060">
        <f t="shared" si="695"/>
        <v>90</v>
      </c>
      <c r="H984" s="1060">
        <f t="shared" si="695"/>
        <v>3465</v>
      </c>
      <c r="I984" s="1061"/>
      <c r="J984" s="1062"/>
      <c r="K984" s="1184"/>
      <c r="L984" s="997"/>
      <c r="M984" s="997"/>
      <c r="N984" s="997"/>
      <c r="O984" s="997"/>
      <c r="P984" s="997"/>
      <c r="Q984" s="997"/>
      <c r="R984" s="997"/>
      <c r="S984" s="997"/>
      <c r="T984" s="997"/>
      <c r="U984" s="997"/>
      <c r="V984" s="997"/>
      <c r="W984" s="997"/>
      <c r="X984" s="997"/>
      <c r="Y984" s="997"/>
      <c r="Z984" s="997"/>
      <c r="AA984" s="997"/>
      <c r="AB984" s="997"/>
    </row>
    <row r="985">
      <c r="A985" s="1248" t="s">
        <v>127</v>
      </c>
      <c r="B985" s="1001">
        <f t="shared" ref="B985:H985" si="696">B979</f>
        <v>0</v>
      </c>
      <c r="C985" s="1001">
        <f t="shared" si="696"/>
        <v>9</v>
      </c>
      <c r="D985" s="1001">
        <f t="shared" si="696"/>
        <v>19</v>
      </c>
      <c r="E985" s="1001">
        <f t="shared" si="696"/>
        <v>4</v>
      </c>
      <c r="F985" s="1001">
        <f t="shared" si="696"/>
        <v>0</v>
      </c>
      <c r="G985" s="1001">
        <f t="shared" si="696"/>
        <v>0</v>
      </c>
      <c r="H985" s="1001">
        <f t="shared" si="696"/>
        <v>32</v>
      </c>
      <c r="I985" s="1061"/>
      <c r="J985" s="1062"/>
      <c r="K985" s="1184"/>
      <c r="L985" s="997"/>
      <c r="M985" s="997"/>
      <c r="N985" s="997"/>
      <c r="O985" s="997"/>
      <c r="P985" s="997"/>
      <c r="Q985" s="997"/>
      <c r="R985" s="997"/>
      <c r="S985" s="997"/>
      <c r="T985" s="997"/>
      <c r="U985" s="997"/>
      <c r="V985" s="997"/>
      <c r="W985" s="997"/>
      <c r="X985" s="997"/>
      <c r="Y985" s="997"/>
      <c r="Z985" s="997"/>
      <c r="AA985" s="997"/>
      <c r="AB985" s="997"/>
    </row>
    <row r="986">
      <c r="A986" s="1248" t="s">
        <v>126</v>
      </c>
      <c r="B986" s="1249">
        <f t="shared" ref="B986:H986" si="697">(B985*5)</f>
        <v>0</v>
      </c>
      <c r="C986" s="1249">
        <f t="shared" si="697"/>
        <v>45</v>
      </c>
      <c r="D986" s="1249">
        <f t="shared" si="697"/>
        <v>95</v>
      </c>
      <c r="E986" s="1249">
        <f t="shared" si="697"/>
        <v>20</v>
      </c>
      <c r="F986" s="1249">
        <f t="shared" si="697"/>
        <v>0</v>
      </c>
      <c r="G986" s="1249">
        <f t="shared" si="697"/>
        <v>0</v>
      </c>
      <c r="H986" s="1249">
        <f t="shared" si="697"/>
        <v>160</v>
      </c>
      <c r="I986" s="1061"/>
      <c r="J986" s="1062"/>
      <c r="K986" s="1184"/>
      <c r="L986" s="997"/>
      <c r="M986" s="997"/>
      <c r="N986" s="997"/>
      <c r="O986" s="997"/>
      <c r="P986" s="997"/>
      <c r="Q986" s="997"/>
      <c r="R986" s="997"/>
      <c r="S986" s="997"/>
      <c r="T986" s="997"/>
      <c r="U986" s="997"/>
      <c r="V986" s="997"/>
      <c r="W986" s="997"/>
      <c r="X986" s="997"/>
      <c r="Y986" s="997"/>
      <c r="Z986" s="997"/>
      <c r="AA986" s="997"/>
      <c r="AB986" s="997"/>
    </row>
    <row r="987">
      <c r="A987" s="1188" t="s">
        <v>9</v>
      </c>
      <c r="B987" s="1250">
        <f t="shared" ref="B987:H987" si="698">SUM(B984,B986)</f>
        <v>382.5</v>
      </c>
      <c r="C987" s="1250">
        <f t="shared" si="698"/>
        <v>472.5</v>
      </c>
      <c r="D987" s="1250">
        <f t="shared" si="698"/>
        <v>1647.5</v>
      </c>
      <c r="E987" s="1250">
        <f t="shared" si="698"/>
        <v>627.5</v>
      </c>
      <c r="F987" s="1250">
        <f t="shared" si="698"/>
        <v>405</v>
      </c>
      <c r="G987" s="1250">
        <f t="shared" si="698"/>
        <v>90</v>
      </c>
      <c r="H987" s="1250">
        <f t="shared" si="698"/>
        <v>3625</v>
      </c>
      <c r="I987" s="1061"/>
      <c r="J987" s="1062"/>
      <c r="K987" s="1184"/>
      <c r="L987" s="997"/>
      <c r="M987" s="997"/>
      <c r="N987" s="997"/>
      <c r="O987" s="997"/>
      <c r="P987" s="997"/>
      <c r="Q987" s="997"/>
      <c r="R987" s="997"/>
      <c r="S987" s="997"/>
      <c r="T987" s="997"/>
      <c r="U987" s="997"/>
      <c r="V987" s="997"/>
      <c r="W987" s="997"/>
      <c r="X987" s="997"/>
      <c r="Y987" s="997"/>
      <c r="Z987" s="997"/>
      <c r="AA987" s="997"/>
      <c r="AB987" s="997"/>
    </row>
    <row r="988">
      <c r="A988" s="997"/>
      <c r="B988" s="1061"/>
      <c r="C988" s="1061"/>
      <c r="D988" s="1061"/>
      <c r="E988" s="1061"/>
      <c r="F988" s="1061"/>
      <c r="G988" s="1063"/>
      <c r="H988" s="1064"/>
      <c r="I988" s="1061"/>
      <c r="J988" s="1062"/>
      <c r="K988" s="1184"/>
      <c r="L988" s="997"/>
      <c r="M988" s="997"/>
      <c r="N988" s="997"/>
      <c r="O988" s="997"/>
      <c r="P988" s="997"/>
      <c r="Q988" s="997"/>
      <c r="R988" s="997"/>
      <c r="S988" s="997"/>
      <c r="T988" s="997"/>
      <c r="U988" s="997"/>
      <c r="V988" s="997"/>
      <c r="W988" s="997"/>
      <c r="X988" s="997"/>
      <c r="Y988" s="997"/>
      <c r="Z988" s="997"/>
      <c r="AA988" s="997"/>
      <c r="AB988" s="997"/>
    </row>
    <row r="989">
      <c r="A989" s="1251" t="s">
        <v>515</v>
      </c>
      <c r="B989" s="1061"/>
      <c r="C989" s="1061"/>
      <c r="D989" s="1061"/>
      <c r="E989" s="1061"/>
      <c r="F989" s="1065"/>
      <c r="G989" s="1066" t="s">
        <v>35</v>
      </c>
      <c r="H989" s="1067" t="s">
        <v>36</v>
      </c>
      <c r="I989" s="1061"/>
      <c r="J989" s="1062"/>
      <c r="K989" s="997"/>
      <c r="L989" s="997"/>
      <c r="M989" s="997"/>
      <c r="N989" s="997"/>
      <c r="O989" s="997"/>
      <c r="P989" s="997"/>
      <c r="Q989" s="997"/>
      <c r="R989" s="997"/>
      <c r="S989" s="997"/>
      <c r="T989" s="997"/>
      <c r="U989" s="997"/>
      <c r="V989" s="997"/>
      <c r="W989" s="997"/>
      <c r="X989" s="997"/>
      <c r="Y989" s="997"/>
      <c r="Z989" s="997"/>
      <c r="AA989" s="997"/>
      <c r="AB989" s="997"/>
    </row>
    <row r="990">
      <c r="A990" s="997"/>
      <c r="B990" s="1061"/>
      <c r="C990" s="1061"/>
      <c r="D990" s="1061"/>
      <c r="E990" s="1061"/>
      <c r="F990" s="1065"/>
      <c r="G990" s="1068" t="s">
        <v>450</v>
      </c>
      <c r="H990" s="1069">
        <v>1486.0</v>
      </c>
      <c r="I990" s="1061"/>
      <c r="J990" s="1062"/>
      <c r="K990" s="997"/>
      <c r="L990" s="997"/>
      <c r="M990" s="997"/>
      <c r="N990" s="997"/>
      <c r="O990" s="997"/>
      <c r="P990" s="997"/>
      <c r="Q990" s="997"/>
      <c r="R990" s="997"/>
      <c r="S990" s="997"/>
      <c r="T990" s="997"/>
      <c r="U990" s="997"/>
      <c r="V990" s="997"/>
      <c r="W990" s="997"/>
      <c r="X990" s="997"/>
      <c r="Y990" s="997"/>
      <c r="Z990" s="997"/>
      <c r="AA990" s="997"/>
      <c r="AB990" s="997"/>
    </row>
    <row r="991">
      <c r="A991" s="997"/>
      <c r="B991" s="1061"/>
      <c r="C991" s="1061"/>
      <c r="D991" s="1061"/>
      <c r="E991" s="1061"/>
      <c r="F991" s="1065"/>
      <c r="G991" s="1068" t="s">
        <v>468</v>
      </c>
      <c r="H991" s="1069">
        <v>1241.0</v>
      </c>
      <c r="I991" s="1061"/>
      <c r="J991" s="1062"/>
      <c r="K991" s="997"/>
      <c r="L991" s="997"/>
      <c r="M991" s="997"/>
      <c r="N991" s="997"/>
      <c r="O991" s="997"/>
      <c r="P991" s="997"/>
      <c r="Q991" s="997"/>
      <c r="R991" s="997"/>
      <c r="S991" s="997"/>
      <c r="T991" s="997"/>
      <c r="U991" s="997"/>
      <c r="V991" s="997"/>
      <c r="W991" s="997"/>
      <c r="X991" s="997"/>
      <c r="Y991" s="997"/>
      <c r="Z991" s="997"/>
      <c r="AA991" s="997"/>
      <c r="AB991" s="997"/>
    </row>
    <row r="992">
      <c r="A992" s="997"/>
      <c r="B992" s="1061"/>
      <c r="C992" s="1061"/>
      <c r="D992" s="1061"/>
      <c r="E992" s="1061"/>
      <c r="F992" s="1065"/>
      <c r="G992" s="1068" t="s">
        <v>494</v>
      </c>
      <c r="H992" s="1069">
        <f>(H696)</f>
        <v>1132</v>
      </c>
      <c r="I992" s="1061"/>
      <c r="J992" s="1062"/>
      <c r="K992" s="997"/>
      <c r="L992" s="997"/>
      <c r="M992" s="997"/>
      <c r="N992" s="997"/>
      <c r="O992" s="997"/>
      <c r="P992" s="997"/>
      <c r="Q992" s="997"/>
      <c r="R992" s="997"/>
      <c r="S992" s="997"/>
      <c r="T992" s="997"/>
      <c r="U992" s="997"/>
      <c r="V992" s="997"/>
      <c r="W992" s="997"/>
      <c r="X992" s="997"/>
      <c r="Y992" s="997"/>
      <c r="Z992" s="997"/>
      <c r="AA992" s="997"/>
      <c r="AB992" s="997"/>
    </row>
    <row r="993">
      <c r="A993" s="997"/>
      <c r="B993" s="1061"/>
      <c r="C993" s="1061"/>
      <c r="D993" s="1061"/>
      <c r="E993" s="1061"/>
      <c r="F993" s="1065"/>
      <c r="G993" s="1068" t="s">
        <v>516</v>
      </c>
      <c r="H993" s="1069">
        <f>(H980)</f>
        <v>662</v>
      </c>
      <c r="I993" s="1061"/>
      <c r="J993" s="1062"/>
      <c r="K993" s="997"/>
      <c r="L993" s="997"/>
      <c r="M993" s="997"/>
      <c r="N993" s="997"/>
      <c r="O993" s="997"/>
      <c r="P993" s="997"/>
      <c r="Q993" s="997"/>
      <c r="R993" s="997"/>
      <c r="S993" s="997"/>
      <c r="T993" s="997"/>
      <c r="U993" s="997"/>
      <c r="V993" s="997"/>
      <c r="W993" s="997"/>
      <c r="X993" s="997"/>
      <c r="Y993" s="997"/>
      <c r="Z993" s="997"/>
      <c r="AA993" s="997"/>
      <c r="AB993" s="997"/>
    </row>
    <row r="994">
      <c r="A994" s="997"/>
      <c r="B994" s="1061"/>
      <c r="C994" s="1061"/>
      <c r="D994" s="1061"/>
      <c r="E994" s="1061"/>
      <c r="F994" s="1065"/>
      <c r="G994" s="1066" t="s">
        <v>9</v>
      </c>
      <c r="H994" s="1070">
        <f>SUM(H990:H993)</f>
        <v>4521</v>
      </c>
      <c r="I994" s="1061"/>
      <c r="J994" s="1062"/>
      <c r="K994" s="997"/>
      <c r="L994" s="997"/>
      <c r="M994" s="997"/>
      <c r="N994" s="997"/>
      <c r="O994" s="997"/>
      <c r="P994" s="997"/>
      <c r="Q994" s="997"/>
      <c r="R994" s="997"/>
      <c r="S994" s="997"/>
      <c r="T994" s="997"/>
      <c r="U994" s="997"/>
      <c r="V994" s="997"/>
      <c r="W994" s="997"/>
      <c r="X994" s="997"/>
      <c r="Y994" s="997"/>
      <c r="Z994" s="997"/>
      <c r="AA994" s="997"/>
      <c r="AB994" s="997"/>
    </row>
    <row r="995">
      <c r="A995" s="997"/>
      <c r="B995" s="1061"/>
      <c r="C995" s="1061"/>
      <c r="D995" s="1061"/>
      <c r="E995" s="1061"/>
      <c r="F995" s="1061"/>
      <c r="G995" s="1063"/>
      <c r="H995" s="1064"/>
      <c r="I995" s="1063"/>
      <c r="J995" s="1062"/>
      <c r="K995" s="997"/>
      <c r="L995" s="997"/>
      <c r="M995" s="997"/>
      <c r="N995" s="997"/>
      <c r="O995" s="997"/>
      <c r="P995" s="997"/>
      <c r="Q995" s="997"/>
      <c r="R995" s="997"/>
      <c r="S995" s="997"/>
      <c r="T995" s="997"/>
      <c r="U995" s="997"/>
      <c r="V995" s="997"/>
      <c r="W995" s="997"/>
      <c r="X995" s="997"/>
      <c r="Y995" s="997"/>
      <c r="Z995" s="997"/>
      <c r="AA995" s="997"/>
      <c r="AB995" s="997"/>
    </row>
    <row r="996">
      <c r="A996" s="997"/>
      <c r="B996" s="1061"/>
      <c r="C996" s="1061"/>
      <c r="D996" s="1061"/>
      <c r="E996" s="1061"/>
      <c r="F996" s="1065"/>
      <c r="G996" s="1071" t="s">
        <v>131</v>
      </c>
      <c r="H996" s="1072">
        <f>(5000-H994)</f>
        <v>479</v>
      </c>
      <c r="I996" s="1073">
        <f>(H994/5000)</f>
        <v>0.9042</v>
      </c>
      <c r="J996" s="1062"/>
      <c r="K996" s="997"/>
      <c r="L996" s="997"/>
      <c r="M996" s="997"/>
      <c r="N996" s="997"/>
      <c r="O996" s="997"/>
      <c r="P996" s="997"/>
      <c r="Q996" s="997"/>
      <c r="R996" s="997"/>
      <c r="S996" s="997"/>
      <c r="T996" s="997"/>
      <c r="U996" s="997"/>
      <c r="V996" s="997"/>
      <c r="W996" s="997"/>
      <c r="X996" s="997"/>
      <c r="Y996" s="997"/>
      <c r="Z996" s="997"/>
      <c r="AA996" s="997"/>
      <c r="AB996" s="997"/>
    </row>
    <row r="997">
      <c r="A997" s="1049"/>
      <c r="B997" s="1049"/>
      <c r="C997" s="1049"/>
      <c r="D997" s="1049"/>
      <c r="E997" s="1049"/>
      <c r="F997" s="1049"/>
      <c r="G997" s="1049"/>
      <c r="H997" s="1049"/>
      <c r="I997" s="1049"/>
      <c r="J997" s="1074"/>
      <c r="K997" s="1049"/>
      <c r="L997" s="1049"/>
      <c r="M997" s="1049"/>
      <c r="N997" s="1049"/>
      <c r="O997" s="1049"/>
      <c r="P997" s="1049"/>
      <c r="Q997" s="1049"/>
      <c r="R997" s="1049"/>
      <c r="S997" s="1049"/>
      <c r="T997" s="1049"/>
      <c r="U997" s="1049"/>
      <c r="V997" s="1049"/>
      <c r="W997" s="1049"/>
      <c r="X997" s="1049"/>
      <c r="Y997" s="1049"/>
      <c r="Z997" s="1049"/>
      <c r="AA997" s="1049"/>
      <c r="AB997" s="1049"/>
    </row>
    <row r="998">
      <c r="A998" s="993" t="s">
        <v>503</v>
      </c>
      <c r="B998" s="994">
        <v>23.0</v>
      </c>
      <c r="C998" s="994">
        <v>24.0</v>
      </c>
      <c r="D998" s="994">
        <v>25.0</v>
      </c>
      <c r="E998" s="994">
        <v>26.0</v>
      </c>
      <c r="F998" s="994">
        <v>27.0</v>
      </c>
      <c r="G998" s="994">
        <v>28.0</v>
      </c>
      <c r="H998" s="995"/>
      <c r="I998" s="995"/>
      <c r="J998" s="1058"/>
      <c r="K998" s="993" t="s">
        <v>503</v>
      </c>
      <c r="L998" s="995"/>
      <c r="M998" s="995"/>
      <c r="N998" s="995"/>
      <c r="O998" s="995"/>
      <c r="P998" s="995"/>
      <c r="Q998" s="998"/>
      <c r="R998" s="998"/>
      <c r="S998" s="998"/>
      <c r="T998" s="998"/>
      <c r="U998" s="998"/>
      <c r="V998" s="998"/>
      <c r="W998" s="998"/>
      <c r="X998" s="998"/>
      <c r="Y998" s="998"/>
      <c r="Z998" s="998"/>
      <c r="AA998" s="998"/>
      <c r="AB998" s="998"/>
    </row>
    <row r="999">
      <c r="A999" s="999" t="s">
        <v>331</v>
      </c>
      <c r="B999" s="1000" t="s">
        <v>2</v>
      </c>
      <c r="C999" s="1000" t="s">
        <v>3</v>
      </c>
      <c r="D999" s="1000" t="s">
        <v>4</v>
      </c>
      <c r="E999" s="1000" t="s">
        <v>5</v>
      </c>
      <c r="F999" s="1000" t="s">
        <v>6</v>
      </c>
      <c r="G999" s="1000" t="s">
        <v>7</v>
      </c>
      <c r="H999" s="1000" t="s">
        <v>9</v>
      </c>
      <c r="I999" s="1000" t="s">
        <v>71</v>
      </c>
      <c r="J999" s="1058"/>
      <c r="K999" s="999" t="s">
        <v>331</v>
      </c>
      <c r="L999" s="1000" t="s">
        <v>72</v>
      </c>
      <c r="M999" s="1000" t="s">
        <v>13</v>
      </c>
      <c r="N999" s="1001" t="s">
        <v>73</v>
      </c>
      <c r="O999" s="1000" t="s">
        <v>13</v>
      </c>
      <c r="P999" s="1001" t="s">
        <v>74</v>
      </c>
      <c r="Q999" s="998"/>
      <c r="R999" s="998"/>
      <c r="S999" s="998"/>
      <c r="T999" s="998"/>
      <c r="U999" s="998"/>
      <c r="V999" s="998"/>
      <c r="W999" s="998"/>
      <c r="X999" s="998"/>
      <c r="Y999" s="998"/>
      <c r="Z999" s="998"/>
      <c r="AA999" s="998"/>
      <c r="AB999" s="998"/>
    </row>
    <row r="1000">
      <c r="A1000" s="1298" t="s">
        <v>98</v>
      </c>
      <c r="B1000" s="1003">
        <f> SUM(B1001:B1026)</f>
        <v>39</v>
      </c>
      <c r="C1000" s="1003">
        <f t="shared" ref="C1000:G1000" si="699"> SUM(C1001:C1024)</f>
        <v>49</v>
      </c>
      <c r="D1000" s="1003">
        <f t="shared" si="699"/>
        <v>33</v>
      </c>
      <c r="E1000" s="1003">
        <f t="shared" si="699"/>
        <v>26</v>
      </c>
      <c r="F1000" s="1003">
        <f t="shared" si="699"/>
        <v>39</v>
      </c>
      <c r="G1000" s="1003">
        <f t="shared" si="699"/>
        <v>7</v>
      </c>
      <c r="H1000" s="1003">
        <f> SUM(H1001:H1023)</f>
        <v>193</v>
      </c>
      <c r="I1000" s="1003"/>
      <c r="J1000" s="1058"/>
      <c r="K1000" s="1298" t="s">
        <v>98</v>
      </c>
      <c r="L1000" s="1033"/>
      <c r="M1000" s="1033"/>
      <c r="N1000" s="1172"/>
      <c r="O1000" s="1172"/>
      <c r="P1000" s="1033"/>
      <c r="Q1000" s="998"/>
      <c r="R1000" s="998"/>
      <c r="S1000" s="998"/>
      <c r="T1000" s="998"/>
      <c r="U1000" s="998"/>
      <c r="V1000" s="998"/>
      <c r="W1000" s="998"/>
      <c r="X1000" s="998"/>
      <c r="Y1000" s="998"/>
      <c r="Z1000" s="998"/>
      <c r="AA1000" s="998"/>
      <c r="AB1000" s="998"/>
    </row>
    <row r="1001">
      <c r="A1001" s="1034" t="s">
        <v>99</v>
      </c>
      <c r="B1001" s="1005">
        <v>6.0</v>
      </c>
      <c r="C1001" s="1005">
        <v>6.0</v>
      </c>
      <c r="D1001" s="1005">
        <v>7.0</v>
      </c>
      <c r="E1001" s="1005">
        <v>10.0</v>
      </c>
      <c r="F1001" s="1005">
        <v>12.0</v>
      </c>
      <c r="G1001" s="1005">
        <v>0.0</v>
      </c>
      <c r="H1001" s="1006">
        <f t="shared" ref="H1001:H1003" si="700">SUM(B1001:G1001)</f>
        <v>41</v>
      </c>
      <c r="I1001" s="1007">
        <f>sum(H1001:H1004)</f>
        <v>56</v>
      </c>
      <c r="J1001" s="1169"/>
      <c r="K1001" s="1034" t="s">
        <v>99</v>
      </c>
      <c r="L1001" s="1010">
        <v>68.0</v>
      </c>
      <c r="M1001" s="1299">
        <f>(L1001-H1001)</f>
        <v>27</v>
      </c>
      <c r="N1001" s="1299"/>
      <c r="O1001" s="1300">
        <f t="shared" ref="O1001:O1002" si="701">sum(M1001,N1001)</f>
        <v>27</v>
      </c>
      <c r="P1001" s="1010"/>
      <c r="Q1001" s="1026"/>
      <c r="R1001" s="998"/>
      <c r="S1001" s="998"/>
      <c r="T1001" s="998"/>
      <c r="U1001" s="998"/>
      <c r="V1001" s="998"/>
      <c r="W1001" s="998"/>
      <c r="X1001" s="998"/>
      <c r="Y1001" s="998"/>
      <c r="Z1001" s="998"/>
      <c r="AA1001" s="998"/>
      <c r="AB1001" s="998"/>
    </row>
    <row r="1002">
      <c r="A1002" s="1012" t="s">
        <v>77</v>
      </c>
      <c r="B1002" s="1013">
        <v>0.0</v>
      </c>
      <c r="C1002" s="1014">
        <v>0.0</v>
      </c>
      <c r="D1002" s="1014">
        <v>0.0</v>
      </c>
      <c r="E1002" s="1014">
        <v>0.0</v>
      </c>
      <c r="F1002" s="1014">
        <v>0.0</v>
      </c>
      <c r="G1002" s="1015">
        <v>0.0</v>
      </c>
      <c r="H1002" s="1016">
        <f t="shared" si="700"/>
        <v>0</v>
      </c>
      <c r="I1002" s="1017">
        <f>(I1001/61)</f>
        <v>0.9180327869</v>
      </c>
      <c r="J1002" s="1168"/>
      <c r="K1002" s="1012" t="s">
        <v>77</v>
      </c>
      <c r="L1002" s="1014">
        <v>25.0</v>
      </c>
      <c r="M1002" s="1247">
        <f>(L1002-H1002-H1003)</f>
        <v>10</v>
      </c>
      <c r="N1002" s="1050"/>
      <c r="O1002" s="1301">
        <f t="shared" si="701"/>
        <v>10</v>
      </c>
      <c r="P1002" s="1014"/>
      <c r="Q1002" s="1026"/>
      <c r="R1002" s="998"/>
      <c r="S1002" s="998"/>
      <c r="T1002" s="998"/>
      <c r="U1002" s="998"/>
      <c r="V1002" s="998"/>
      <c r="W1002" s="998"/>
      <c r="X1002" s="998"/>
      <c r="Y1002" s="998"/>
      <c r="Z1002" s="998"/>
      <c r="AA1002" s="998"/>
      <c r="AB1002" s="998"/>
    </row>
    <row r="1003">
      <c r="A1003" s="1012" t="s">
        <v>78</v>
      </c>
      <c r="B1003" s="1013">
        <v>4.0</v>
      </c>
      <c r="C1003" s="1014">
        <v>2.0</v>
      </c>
      <c r="D1003" s="1014">
        <v>2.0</v>
      </c>
      <c r="E1003" s="1014">
        <v>2.0</v>
      </c>
      <c r="F1003" s="1014">
        <v>5.0</v>
      </c>
      <c r="G1003" s="1015">
        <v>0.0</v>
      </c>
      <c r="H1003" s="1016">
        <f t="shared" si="700"/>
        <v>15</v>
      </c>
      <c r="I1003" s="1019"/>
      <c r="J1003" s="1168"/>
      <c r="K1003" s="1012" t="s">
        <v>78</v>
      </c>
      <c r="L1003" s="1014" t="s">
        <v>79</v>
      </c>
      <c r="M1003" s="1252" t="s">
        <v>79</v>
      </c>
      <c r="N1003" s="1050" t="s">
        <v>79</v>
      </c>
      <c r="O1003" s="1301" t="s">
        <v>79</v>
      </c>
      <c r="P1003" s="1019"/>
      <c r="Q1003" s="1026"/>
      <c r="R1003" s="998"/>
      <c r="S1003" s="998"/>
      <c r="T1003" s="998"/>
      <c r="U1003" s="998"/>
      <c r="V1003" s="998"/>
      <c r="W1003" s="998"/>
      <c r="X1003" s="998"/>
      <c r="Y1003" s="998"/>
      <c r="Z1003" s="998"/>
      <c r="AA1003" s="998"/>
      <c r="AB1003" s="998"/>
    </row>
    <row r="1004">
      <c r="A1004" s="1021" t="s">
        <v>446</v>
      </c>
      <c r="B1004" s="1013">
        <v>0.0</v>
      </c>
      <c r="C1004" s="1014">
        <v>0.0</v>
      </c>
      <c r="D1004" s="1014">
        <v>0.0</v>
      </c>
      <c r="E1004" s="1014">
        <v>0.0</v>
      </c>
      <c r="F1004" s="1014">
        <v>0.0</v>
      </c>
      <c r="G1004" s="1015">
        <v>0.0</v>
      </c>
      <c r="H1004" s="1016">
        <f>sum(B1004:G1004)</f>
        <v>0</v>
      </c>
      <c r="I1004" s="1019"/>
      <c r="J1004" s="1168"/>
      <c r="K1004" s="1021" t="s">
        <v>446</v>
      </c>
      <c r="L1004" s="1014">
        <v>0.0</v>
      </c>
      <c r="M1004" s="1252">
        <f t="shared" ref="M1004:M1006" si="702">(L1004-H1004)</f>
        <v>0</v>
      </c>
      <c r="N1004" s="1050"/>
      <c r="O1004" s="1301">
        <f t="shared" ref="O1004:O1006" si="703">sum(M1004,N1004)</f>
        <v>0</v>
      </c>
      <c r="P1004" s="1014"/>
      <c r="Q1004" s="1026"/>
      <c r="R1004" s="998"/>
      <c r="S1004" s="998"/>
      <c r="T1004" s="998"/>
      <c r="U1004" s="998"/>
      <c r="V1004" s="998"/>
      <c r="W1004" s="998"/>
      <c r="X1004" s="998"/>
      <c r="Y1004" s="998"/>
      <c r="Z1004" s="998"/>
      <c r="AA1004" s="998"/>
      <c r="AB1004" s="998"/>
    </row>
    <row r="1005">
      <c r="A1005" s="1021" t="s">
        <v>80</v>
      </c>
      <c r="B1005" s="1013">
        <v>0.0</v>
      </c>
      <c r="C1005" s="1014">
        <v>0.0</v>
      </c>
      <c r="D1005" s="1014">
        <v>0.0</v>
      </c>
      <c r="E1005" s="1014">
        <v>0.0</v>
      </c>
      <c r="F1005" s="1014">
        <v>0.0</v>
      </c>
      <c r="G1005" s="1015">
        <v>0.0</v>
      </c>
      <c r="H1005" s="1015">
        <v>0.0</v>
      </c>
      <c r="I1005" s="1019"/>
      <c r="J1005" s="1168"/>
      <c r="K1005" s="1021" t="s">
        <v>80</v>
      </c>
      <c r="L1005" s="1014">
        <v>7.0</v>
      </c>
      <c r="M1005" s="1019">
        <f t="shared" si="702"/>
        <v>7</v>
      </c>
      <c r="N1005" s="1050"/>
      <c r="O1005" s="1019">
        <f t="shared" si="703"/>
        <v>7</v>
      </c>
      <c r="P1005" s="1014"/>
      <c r="Q1005" s="998"/>
      <c r="R1005" s="998"/>
      <c r="S1005" s="998"/>
      <c r="T1005" s="998"/>
      <c r="U1005" s="998"/>
      <c r="V1005" s="998"/>
      <c r="W1005" s="998"/>
      <c r="X1005" s="998"/>
      <c r="Y1005" s="998"/>
      <c r="Z1005" s="998"/>
      <c r="AA1005" s="998"/>
      <c r="AB1005" s="998"/>
    </row>
    <row r="1006">
      <c r="A1006" s="1027" t="s">
        <v>449</v>
      </c>
      <c r="B1006" s="1010">
        <v>13.0</v>
      </c>
      <c r="C1006" s="1010">
        <v>4.0</v>
      </c>
      <c r="D1006" s="1010">
        <v>3.0</v>
      </c>
      <c r="E1006" s="1010">
        <v>4.0</v>
      </c>
      <c r="F1006" s="1010">
        <v>1.0</v>
      </c>
      <c r="G1006" s="1005">
        <v>1.0</v>
      </c>
      <c r="H1006" s="1006">
        <f t="shared" ref="H1006:H1008" si="704">SUM(B1006:G1006)</f>
        <v>26</v>
      </c>
      <c r="I1006" s="1007">
        <f>sum(H1006:H1009)</f>
        <v>45</v>
      </c>
      <c r="J1006" s="1168"/>
      <c r="K1006" s="1027" t="s">
        <v>449</v>
      </c>
      <c r="L1006" s="1010">
        <v>51.0</v>
      </c>
      <c r="M1006" s="1295">
        <f t="shared" si="702"/>
        <v>25</v>
      </c>
      <c r="N1006" s="1299">
        <v>25.0</v>
      </c>
      <c r="O1006" s="1300">
        <f t="shared" si="703"/>
        <v>50</v>
      </c>
      <c r="P1006" s="1010"/>
      <c r="Q1006" s="998"/>
      <c r="R1006" s="998"/>
      <c r="S1006" s="998"/>
      <c r="T1006" s="998"/>
      <c r="U1006" s="998"/>
      <c r="V1006" s="998"/>
      <c r="W1006" s="998"/>
      <c r="X1006" s="998"/>
      <c r="Y1006" s="998"/>
      <c r="Z1006" s="998"/>
      <c r="AA1006" s="998"/>
      <c r="AB1006" s="998"/>
    </row>
    <row r="1007">
      <c r="A1007" s="1012" t="s">
        <v>77</v>
      </c>
      <c r="B1007" s="1013">
        <v>0.0</v>
      </c>
      <c r="C1007" s="1014">
        <v>0.0</v>
      </c>
      <c r="D1007" s="1014">
        <v>0.0</v>
      </c>
      <c r="E1007" s="1014">
        <v>0.0</v>
      </c>
      <c r="F1007" s="1014">
        <v>0.0</v>
      </c>
      <c r="G1007" s="1014">
        <v>0.0</v>
      </c>
      <c r="H1007" s="1016">
        <f t="shared" si="704"/>
        <v>0</v>
      </c>
      <c r="I1007" s="1017">
        <f>(I1006/60)</f>
        <v>0.75</v>
      </c>
      <c r="J1007" s="1168"/>
      <c r="K1007" s="1012" t="s">
        <v>77</v>
      </c>
      <c r="L1007" s="1244">
        <v>20.0</v>
      </c>
      <c r="M1007" s="1247">
        <f>(L1007-H1007-H1008)</f>
        <v>1</v>
      </c>
      <c r="N1007" s="1302">
        <v>30.0</v>
      </c>
      <c r="O1007" s="1303">
        <v>30.0</v>
      </c>
      <c r="P1007" s="1051"/>
      <c r="Q1007" s="998"/>
      <c r="R1007" s="998"/>
      <c r="S1007" s="998"/>
      <c r="T1007" s="998"/>
      <c r="U1007" s="998"/>
      <c r="V1007" s="998"/>
      <c r="W1007" s="998"/>
      <c r="X1007" s="998"/>
      <c r="Y1007" s="998"/>
      <c r="Z1007" s="998"/>
      <c r="AA1007" s="998"/>
      <c r="AB1007" s="998"/>
    </row>
    <row r="1008">
      <c r="A1008" s="1012" t="s">
        <v>78</v>
      </c>
      <c r="B1008" s="1013">
        <v>6.0</v>
      </c>
      <c r="C1008" s="1014">
        <v>10.0</v>
      </c>
      <c r="D1008" s="1014">
        <v>3.0</v>
      </c>
      <c r="E1008" s="1014">
        <v>0.0</v>
      </c>
      <c r="F1008" s="1014">
        <v>0.0</v>
      </c>
      <c r="G1008" s="1014">
        <v>0.0</v>
      </c>
      <c r="H1008" s="1016">
        <f t="shared" si="704"/>
        <v>19</v>
      </c>
      <c r="I1008" s="1019"/>
      <c r="J1008" s="1168"/>
      <c r="K1008" s="1012" t="s">
        <v>78</v>
      </c>
      <c r="L1008" s="1244" t="s">
        <v>79</v>
      </c>
      <c r="M1008" s="1252" t="s">
        <v>79</v>
      </c>
      <c r="N1008" s="1302" t="s">
        <v>79</v>
      </c>
      <c r="O1008" s="1301" t="s">
        <v>79</v>
      </c>
      <c r="P1008" s="1051"/>
      <c r="Q1008" s="998"/>
      <c r="R1008" s="998"/>
      <c r="S1008" s="998"/>
      <c r="T1008" s="998"/>
      <c r="U1008" s="998"/>
      <c r="V1008" s="998"/>
      <c r="W1008" s="998"/>
      <c r="X1008" s="998"/>
      <c r="Y1008" s="998"/>
      <c r="Z1008" s="998"/>
      <c r="AA1008" s="998"/>
      <c r="AB1008" s="998"/>
    </row>
    <row r="1009">
      <c r="A1009" s="1021" t="s">
        <v>446</v>
      </c>
      <c r="B1009" s="1013">
        <v>0.0</v>
      </c>
      <c r="C1009" s="1014">
        <v>0.0</v>
      </c>
      <c r="D1009" s="1014">
        <v>0.0</v>
      </c>
      <c r="E1009" s="1014">
        <v>0.0</v>
      </c>
      <c r="F1009" s="1014">
        <v>0.0</v>
      </c>
      <c r="G1009" s="1014">
        <v>0.0</v>
      </c>
      <c r="H1009" s="1016">
        <f>sum(B1009:G1009)</f>
        <v>0</v>
      </c>
      <c r="I1009" s="1019"/>
      <c r="J1009" s="1168"/>
      <c r="K1009" s="1021" t="s">
        <v>446</v>
      </c>
      <c r="L1009" s="1244">
        <v>0.0</v>
      </c>
      <c r="M1009" s="1252">
        <f t="shared" ref="M1009:M1011" si="705">(L1009-H1009)</f>
        <v>0</v>
      </c>
      <c r="N1009" s="1302">
        <v>10.0</v>
      </c>
      <c r="O1009" s="1301">
        <f t="shared" ref="O1009:O1012" si="706">sum(M1009,N1009)</f>
        <v>10</v>
      </c>
      <c r="P1009" s="1244"/>
      <c r="Q1009" s="998"/>
      <c r="R1009" s="998"/>
      <c r="S1009" s="998"/>
      <c r="T1009" s="998"/>
      <c r="U1009" s="998"/>
      <c r="V1009" s="998"/>
      <c r="W1009" s="998"/>
      <c r="X1009" s="998"/>
      <c r="Y1009" s="998"/>
      <c r="Z1009" s="998"/>
      <c r="AA1009" s="998"/>
      <c r="AB1009" s="998"/>
    </row>
    <row r="1010">
      <c r="A1010" s="1021" t="s">
        <v>80</v>
      </c>
      <c r="B1010" s="1013">
        <v>0.0</v>
      </c>
      <c r="C1010" s="1014">
        <v>0.0</v>
      </c>
      <c r="D1010" s="1014">
        <v>0.0</v>
      </c>
      <c r="E1010" s="1014">
        <v>0.0</v>
      </c>
      <c r="F1010" s="1014">
        <v>0.0</v>
      </c>
      <c r="G1010" s="1014">
        <v>0.0</v>
      </c>
      <c r="H1010" s="1015">
        <v>0.0</v>
      </c>
      <c r="I1010" s="1019"/>
      <c r="J1010" s="1168"/>
      <c r="K1010" s="1021" t="s">
        <v>80</v>
      </c>
      <c r="L1010" s="1244">
        <v>0.0</v>
      </c>
      <c r="M1010" s="1019">
        <f t="shared" si="705"/>
        <v>0</v>
      </c>
      <c r="N1010" s="1302">
        <v>40.0</v>
      </c>
      <c r="O1010" s="1019">
        <f t="shared" si="706"/>
        <v>40</v>
      </c>
      <c r="P1010" s="1051"/>
      <c r="Q1010" s="998"/>
      <c r="R1010" s="998"/>
      <c r="S1010" s="998"/>
      <c r="T1010" s="998"/>
      <c r="U1010" s="998"/>
      <c r="V1010" s="998"/>
      <c r="W1010" s="998"/>
      <c r="X1010" s="998"/>
      <c r="Y1010" s="998"/>
      <c r="Z1010" s="998"/>
      <c r="AA1010" s="998"/>
      <c r="AB1010" s="998"/>
    </row>
    <row r="1011">
      <c r="A1011" s="1027" t="s">
        <v>469</v>
      </c>
      <c r="B1011" s="1005">
        <v>2.0</v>
      </c>
      <c r="C1011" s="1005">
        <v>2.0</v>
      </c>
      <c r="D1011" s="1005">
        <v>2.0</v>
      </c>
      <c r="E1011" s="1005">
        <v>3.0</v>
      </c>
      <c r="F1011" s="1005">
        <v>2.0</v>
      </c>
      <c r="G1011" s="1005">
        <v>0.0</v>
      </c>
      <c r="H1011" s="1006">
        <f t="shared" ref="H1011:H1013" si="707">SUM(B1011:G1011)</f>
        <v>11</v>
      </c>
      <c r="I1011" s="1007">
        <f>sum(H1011:H1014)</f>
        <v>11</v>
      </c>
      <c r="J1011" s="1168"/>
      <c r="K1011" s="1027" t="s">
        <v>469</v>
      </c>
      <c r="L1011" s="1010">
        <v>38.0</v>
      </c>
      <c r="M1011" s="1295">
        <f t="shared" si="705"/>
        <v>27</v>
      </c>
      <c r="N1011" s="1299">
        <v>10.0</v>
      </c>
      <c r="O1011" s="1300">
        <f t="shared" si="706"/>
        <v>37</v>
      </c>
      <c r="P1011" s="1010"/>
      <c r="Q1011" s="998"/>
      <c r="R1011" s="998"/>
      <c r="S1011" s="998"/>
      <c r="T1011" s="998"/>
      <c r="U1011" s="998"/>
      <c r="V1011" s="998"/>
      <c r="W1011" s="998"/>
      <c r="X1011" s="998"/>
      <c r="Y1011" s="998"/>
      <c r="Z1011" s="998"/>
      <c r="AA1011" s="998"/>
      <c r="AB1011" s="998"/>
    </row>
    <row r="1012">
      <c r="A1012" s="1012" t="s">
        <v>77</v>
      </c>
      <c r="B1012" s="1013">
        <v>0.0</v>
      </c>
      <c r="C1012" s="1014">
        <v>0.0</v>
      </c>
      <c r="D1012" s="1014">
        <v>0.0</v>
      </c>
      <c r="E1012" s="1014">
        <v>0.0</v>
      </c>
      <c r="F1012" s="1014">
        <v>0.0</v>
      </c>
      <c r="G1012" s="1015">
        <v>0.0</v>
      </c>
      <c r="H1012" s="1016">
        <f t="shared" si="707"/>
        <v>0</v>
      </c>
      <c r="I1012" s="1017">
        <f>(I1011/60)</f>
        <v>0.1833333333</v>
      </c>
      <c r="J1012" s="1168"/>
      <c r="K1012" s="1012" t="s">
        <v>77</v>
      </c>
      <c r="L1012" s="1013">
        <v>4.0</v>
      </c>
      <c r="M1012" s="1247">
        <f>(L1012-H1012-H1013)</f>
        <v>4</v>
      </c>
      <c r="N1012" s="1069">
        <v>0.0</v>
      </c>
      <c r="O1012" s="1301">
        <f t="shared" si="706"/>
        <v>4</v>
      </c>
      <c r="P1012" s="1018"/>
      <c r="Q1012" s="998"/>
      <c r="R1012" s="998"/>
      <c r="S1012" s="998"/>
      <c r="T1012" s="998"/>
      <c r="U1012" s="998"/>
      <c r="V1012" s="998"/>
      <c r="W1012" s="998"/>
      <c r="X1012" s="998"/>
      <c r="Y1012" s="998"/>
      <c r="Z1012" s="998"/>
      <c r="AA1012" s="998"/>
      <c r="AB1012" s="998"/>
    </row>
    <row r="1013">
      <c r="A1013" s="1012" t="s">
        <v>78</v>
      </c>
      <c r="B1013" s="1013">
        <v>0.0</v>
      </c>
      <c r="C1013" s="1014">
        <v>0.0</v>
      </c>
      <c r="D1013" s="1014">
        <v>0.0</v>
      </c>
      <c r="E1013" s="1014">
        <v>0.0</v>
      </c>
      <c r="F1013" s="1014">
        <v>0.0</v>
      </c>
      <c r="G1013" s="1015">
        <v>0.0</v>
      </c>
      <c r="H1013" s="1016">
        <f t="shared" si="707"/>
        <v>0</v>
      </c>
      <c r="I1013" s="1019"/>
      <c r="J1013" s="1168"/>
      <c r="K1013" s="1012" t="s">
        <v>78</v>
      </c>
      <c r="L1013" s="1013" t="s">
        <v>79</v>
      </c>
      <c r="M1013" s="1252" t="s">
        <v>79</v>
      </c>
      <c r="N1013" s="1069" t="s">
        <v>79</v>
      </c>
      <c r="O1013" s="1301" t="s">
        <v>79</v>
      </c>
      <c r="P1013" s="1018"/>
      <c r="Q1013" s="998"/>
      <c r="R1013" s="998"/>
      <c r="S1013" s="998"/>
      <c r="T1013" s="998"/>
      <c r="U1013" s="998"/>
      <c r="V1013" s="998"/>
      <c r="W1013" s="998"/>
      <c r="X1013" s="998"/>
      <c r="Y1013" s="998"/>
      <c r="Z1013" s="998"/>
      <c r="AA1013" s="998"/>
      <c r="AB1013" s="998"/>
    </row>
    <row r="1014">
      <c r="A1014" s="1021" t="s">
        <v>446</v>
      </c>
      <c r="B1014" s="1013">
        <v>0.0</v>
      </c>
      <c r="C1014" s="1014">
        <v>0.0</v>
      </c>
      <c r="D1014" s="1014">
        <v>0.0</v>
      </c>
      <c r="E1014" s="1014">
        <v>0.0</v>
      </c>
      <c r="F1014" s="1014">
        <v>0.0</v>
      </c>
      <c r="G1014" s="1015">
        <v>0.0</v>
      </c>
      <c r="H1014" s="1016">
        <f>sum(B1014:G1014)</f>
        <v>0</v>
      </c>
      <c r="I1014" s="1019"/>
      <c r="J1014" s="1168"/>
      <c r="K1014" s="1021" t="s">
        <v>446</v>
      </c>
      <c r="L1014" s="1013">
        <v>0.0</v>
      </c>
      <c r="M1014" s="1252">
        <f t="shared" ref="M1014:M1016" si="708">(L1014-H1014)</f>
        <v>0</v>
      </c>
      <c r="N1014" s="1069">
        <v>3.0</v>
      </c>
      <c r="O1014" s="1301">
        <f t="shared" ref="O1014:O1017" si="709">sum(M1014,N1014)</f>
        <v>3</v>
      </c>
      <c r="P1014" s="1018"/>
      <c r="Q1014" s="998"/>
      <c r="R1014" s="998"/>
      <c r="S1014" s="998"/>
      <c r="T1014" s="998"/>
      <c r="U1014" s="998"/>
      <c r="V1014" s="998"/>
      <c r="W1014" s="998"/>
      <c r="X1014" s="998"/>
      <c r="Y1014" s="998"/>
      <c r="Z1014" s="998"/>
      <c r="AA1014" s="998"/>
      <c r="AB1014" s="998"/>
    </row>
    <row r="1015">
      <c r="A1015" s="1021" t="s">
        <v>80</v>
      </c>
      <c r="B1015" s="1013">
        <v>0.0</v>
      </c>
      <c r="C1015" s="1014">
        <v>0.0</v>
      </c>
      <c r="D1015" s="1014">
        <v>0.0</v>
      </c>
      <c r="E1015" s="1014">
        <v>0.0</v>
      </c>
      <c r="F1015" s="1014">
        <v>0.0</v>
      </c>
      <c r="G1015" s="1015">
        <v>0.0</v>
      </c>
      <c r="H1015" s="1015">
        <v>0.0</v>
      </c>
      <c r="I1015" s="1019"/>
      <c r="J1015" s="1168"/>
      <c r="K1015" s="1021" t="s">
        <v>80</v>
      </c>
      <c r="L1015" s="1018"/>
      <c r="M1015" s="1019">
        <f t="shared" si="708"/>
        <v>0</v>
      </c>
      <c r="N1015" s="1069">
        <v>40.0</v>
      </c>
      <c r="O1015" s="1019">
        <f t="shared" si="709"/>
        <v>40</v>
      </c>
      <c r="P1015" s="1018"/>
      <c r="Q1015" s="998"/>
      <c r="R1015" s="998"/>
      <c r="S1015" s="998"/>
      <c r="T1015" s="998"/>
      <c r="U1015" s="998"/>
      <c r="V1015" s="998"/>
      <c r="W1015" s="998"/>
      <c r="X1015" s="998"/>
      <c r="Y1015" s="998"/>
      <c r="Z1015" s="998"/>
      <c r="AA1015" s="998"/>
      <c r="AB1015" s="998"/>
    </row>
    <row r="1016">
      <c r="A1016" s="1027" t="s">
        <v>470</v>
      </c>
      <c r="B1016" s="1010">
        <v>7.0</v>
      </c>
      <c r="C1016" s="1010">
        <v>8.0</v>
      </c>
      <c r="D1016" s="1010">
        <v>6.0</v>
      </c>
      <c r="E1016" s="1010">
        <v>0.0</v>
      </c>
      <c r="F1016" s="1010">
        <v>3.0</v>
      </c>
      <c r="G1016" s="1005">
        <v>4.0</v>
      </c>
      <c r="H1016" s="1006">
        <f t="shared" ref="H1016:H1018" si="710">SUM(B1016:G1016)</f>
        <v>28</v>
      </c>
      <c r="I1016" s="1007">
        <f>sum(H1016:H1019)</f>
        <v>45</v>
      </c>
      <c r="J1016" s="1168"/>
      <c r="K1016" s="1027" t="s">
        <v>470</v>
      </c>
      <c r="L1016" s="1010">
        <v>48.0</v>
      </c>
      <c r="M1016" s="1295">
        <f t="shared" si="708"/>
        <v>20</v>
      </c>
      <c r="N1016" s="1299">
        <v>20.0</v>
      </c>
      <c r="O1016" s="1300">
        <f t="shared" si="709"/>
        <v>40</v>
      </c>
      <c r="P1016" s="1007"/>
      <c r="Q1016" s="998"/>
      <c r="R1016" s="998"/>
      <c r="S1016" s="998"/>
      <c r="T1016" s="998"/>
      <c r="U1016" s="998"/>
      <c r="V1016" s="998"/>
      <c r="W1016" s="998"/>
      <c r="X1016" s="998"/>
      <c r="Y1016" s="998"/>
      <c r="Z1016" s="998"/>
      <c r="AA1016" s="998"/>
      <c r="AB1016" s="998"/>
    </row>
    <row r="1017">
      <c r="A1017" s="1012" t="s">
        <v>77</v>
      </c>
      <c r="B1017" s="1013">
        <v>0.0</v>
      </c>
      <c r="C1017" s="1014">
        <v>0.0</v>
      </c>
      <c r="D1017" s="1014">
        <v>0.0</v>
      </c>
      <c r="E1017" s="1014">
        <v>0.0</v>
      </c>
      <c r="F1017" s="1014">
        <v>0.0</v>
      </c>
      <c r="G1017" s="1014">
        <v>0.0</v>
      </c>
      <c r="H1017" s="1016">
        <f t="shared" si="710"/>
        <v>0</v>
      </c>
      <c r="I1017" s="1017">
        <f>(I1016/60)</f>
        <v>0.75</v>
      </c>
      <c r="J1017" s="1168"/>
      <c r="K1017" s="1012" t="s">
        <v>77</v>
      </c>
      <c r="L1017" s="1013">
        <v>12.0</v>
      </c>
      <c r="M1017" s="1247">
        <f>(L1017-H1017-H1018)</f>
        <v>0</v>
      </c>
      <c r="N1017" s="1069">
        <v>20.0</v>
      </c>
      <c r="O1017" s="1301">
        <f t="shared" si="709"/>
        <v>20</v>
      </c>
      <c r="P1017" s="1018"/>
      <c r="Q1017" s="998"/>
      <c r="R1017" s="998"/>
      <c r="S1017" s="998"/>
      <c r="T1017" s="998"/>
      <c r="U1017" s="998"/>
      <c r="V1017" s="998"/>
      <c r="W1017" s="998"/>
      <c r="X1017" s="998"/>
      <c r="Y1017" s="998"/>
      <c r="Z1017" s="998"/>
      <c r="AA1017" s="998"/>
      <c r="AB1017" s="998"/>
    </row>
    <row r="1018">
      <c r="A1018" s="1012" t="s">
        <v>78</v>
      </c>
      <c r="B1018" s="1013">
        <v>0.0</v>
      </c>
      <c r="C1018" s="1014">
        <v>5.0</v>
      </c>
      <c r="D1018" s="1014">
        <v>4.0</v>
      </c>
      <c r="E1018" s="1014">
        <v>0.0</v>
      </c>
      <c r="F1018" s="1014">
        <v>3.0</v>
      </c>
      <c r="G1018" s="1014">
        <v>0.0</v>
      </c>
      <c r="H1018" s="1016">
        <f t="shared" si="710"/>
        <v>12</v>
      </c>
      <c r="I1018" s="1019"/>
      <c r="J1018" s="1168"/>
      <c r="K1018" s="1012" t="s">
        <v>78</v>
      </c>
      <c r="L1018" s="1013" t="s">
        <v>79</v>
      </c>
      <c r="M1018" s="1252" t="s">
        <v>79</v>
      </c>
      <c r="N1018" s="1069" t="s">
        <v>79</v>
      </c>
      <c r="O1018" s="1304" t="s">
        <v>79</v>
      </c>
      <c r="P1018" s="1018"/>
      <c r="Q1018" s="998"/>
      <c r="R1018" s="998"/>
      <c r="S1018" s="998"/>
      <c r="T1018" s="998"/>
      <c r="U1018" s="998"/>
      <c r="V1018" s="998"/>
      <c r="W1018" s="998"/>
      <c r="X1018" s="998"/>
      <c r="Y1018" s="998"/>
      <c r="Z1018" s="998"/>
      <c r="AA1018" s="998"/>
      <c r="AB1018" s="998"/>
    </row>
    <row r="1019">
      <c r="A1019" s="1021" t="s">
        <v>446</v>
      </c>
      <c r="B1019" s="1013">
        <v>0.0</v>
      </c>
      <c r="C1019" s="1014">
        <v>1.0</v>
      </c>
      <c r="D1019" s="1014">
        <v>1.0</v>
      </c>
      <c r="E1019" s="1014">
        <v>0.0</v>
      </c>
      <c r="F1019" s="1014">
        <v>3.0</v>
      </c>
      <c r="G1019" s="1014">
        <v>0.0</v>
      </c>
      <c r="H1019" s="1016">
        <f>sum(B1019:G1019)</f>
        <v>5</v>
      </c>
      <c r="I1019" s="1019"/>
      <c r="J1019" s="1168"/>
      <c r="K1019" s="1021" t="s">
        <v>446</v>
      </c>
      <c r="L1019" s="1013">
        <v>5.0</v>
      </c>
      <c r="M1019" s="1252">
        <f t="shared" ref="M1019:M1021" si="711">(L1019-H1019)</f>
        <v>0</v>
      </c>
      <c r="N1019" s="1247"/>
      <c r="O1019" s="1252">
        <f t="shared" ref="O1019:O1022" si="712">sum(M1019,N1019)</f>
        <v>0</v>
      </c>
      <c r="P1019" s="1018"/>
      <c r="Q1019" s="998"/>
      <c r="R1019" s="998"/>
      <c r="S1019" s="998"/>
      <c r="T1019" s="998"/>
      <c r="U1019" s="998"/>
      <c r="V1019" s="998"/>
      <c r="W1019" s="998"/>
      <c r="X1019" s="998"/>
      <c r="Y1019" s="998"/>
      <c r="Z1019" s="998"/>
      <c r="AA1019" s="998"/>
      <c r="AB1019" s="998"/>
    </row>
    <row r="1020">
      <c r="A1020" s="1021" t="s">
        <v>80</v>
      </c>
      <c r="B1020" s="1013">
        <v>0.0</v>
      </c>
      <c r="C1020" s="1014">
        <v>0.0</v>
      </c>
      <c r="D1020" s="1014">
        <v>0.0</v>
      </c>
      <c r="E1020" s="1014">
        <v>0.0</v>
      </c>
      <c r="F1020" s="1014">
        <v>0.0</v>
      </c>
      <c r="G1020" s="1014">
        <v>0.0</v>
      </c>
      <c r="H1020" s="1015">
        <v>0.0</v>
      </c>
      <c r="I1020" s="1019"/>
      <c r="J1020" s="1058"/>
      <c r="K1020" s="1021" t="s">
        <v>80</v>
      </c>
      <c r="L1020" s="1069">
        <v>0.0</v>
      </c>
      <c r="M1020" s="1019">
        <f t="shared" si="711"/>
        <v>0</v>
      </c>
      <c r="N1020" s="1069">
        <v>40.0</v>
      </c>
      <c r="O1020" s="1252">
        <f t="shared" si="712"/>
        <v>40</v>
      </c>
      <c r="P1020" s="1247"/>
      <c r="Q1020" s="998"/>
      <c r="R1020" s="998"/>
      <c r="S1020" s="998"/>
      <c r="T1020" s="998"/>
      <c r="U1020" s="998"/>
      <c r="V1020" s="998"/>
      <c r="W1020" s="998"/>
      <c r="X1020" s="998"/>
      <c r="Y1020" s="998"/>
      <c r="Z1020" s="998"/>
      <c r="AA1020" s="998"/>
      <c r="AB1020" s="998"/>
    </row>
    <row r="1021">
      <c r="A1021" s="1027" t="s">
        <v>471</v>
      </c>
      <c r="B1021" s="1010">
        <v>1.0</v>
      </c>
      <c r="C1021" s="1010">
        <v>7.0</v>
      </c>
      <c r="D1021" s="1010">
        <v>4.0</v>
      </c>
      <c r="E1021" s="1010">
        <v>7.0</v>
      </c>
      <c r="F1021" s="1005">
        <v>10.0</v>
      </c>
      <c r="G1021" s="1005">
        <v>2.0</v>
      </c>
      <c r="H1021" s="1006">
        <f t="shared" ref="H1021:H1023" si="713">SUM(B1021:G1021)</f>
        <v>31</v>
      </c>
      <c r="I1021" s="1007">
        <f>sum(H1021:H1024)</f>
        <v>36</v>
      </c>
      <c r="J1021" s="1168"/>
      <c r="K1021" s="1027" t="s">
        <v>471</v>
      </c>
      <c r="L1021" s="1010">
        <v>40.0</v>
      </c>
      <c r="M1021" s="1295">
        <f t="shared" si="711"/>
        <v>9</v>
      </c>
      <c r="N1021" s="1299">
        <v>20.0</v>
      </c>
      <c r="O1021" s="1007">
        <f t="shared" si="712"/>
        <v>29</v>
      </c>
      <c r="P1021" s="1010"/>
      <c r="Q1021" s="998"/>
      <c r="R1021" s="998"/>
      <c r="S1021" s="998"/>
      <c r="T1021" s="998"/>
      <c r="U1021" s="998"/>
      <c r="V1021" s="998"/>
      <c r="W1021" s="998"/>
      <c r="X1021" s="998"/>
      <c r="Y1021" s="998"/>
      <c r="Z1021" s="998"/>
      <c r="AA1021" s="998"/>
      <c r="AB1021" s="998"/>
    </row>
    <row r="1022">
      <c r="A1022" s="1012" t="s">
        <v>77</v>
      </c>
      <c r="B1022" s="1013">
        <v>0.0</v>
      </c>
      <c r="C1022" s="1014">
        <v>0.0</v>
      </c>
      <c r="D1022" s="1014">
        <v>0.0</v>
      </c>
      <c r="E1022" s="1014">
        <v>0.0</v>
      </c>
      <c r="F1022" s="1014">
        <v>0.0</v>
      </c>
      <c r="G1022" s="1015">
        <v>0.0</v>
      </c>
      <c r="H1022" s="1016">
        <f t="shared" si="713"/>
        <v>0</v>
      </c>
      <c r="I1022" s="1017">
        <f>(I1021/60)</f>
        <v>0.6</v>
      </c>
      <c r="J1022" s="1168"/>
      <c r="K1022" s="1012" t="s">
        <v>77</v>
      </c>
      <c r="L1022" s="1013">
        <v>5.0</v>
      </c>
      <c r="M1022" s="1247">
        <f>(L1022-H1022-H1023)</f>
        <v>0</v>
      </c>
      <c r="N1022" s="1069">
        <v>8.0</v>
      </c>
      <c r="O1022" s="1019">
        <f t="shared" si="712"/>
        <v>8</v>
      </c>
      <c r="P1022" s="1018"/>
      <c r="Q1022" s="998"/>
      <c r="R1022" s="998"/>
      <c r="S1022" s="998"/>
      <c r="T1022" s="998"/>
      <c r="U1022" s="998"/>
      <c r="V1022" s="998"/>
      <c r="W1022" s="998"/>
      <c r="X1022" s="998"/>
      <c r="Y1022" s="998"/>
      <c r="Z1022" s="998"/>
      <c r="AA1022" s="998"/>
      <c r="AB1022" s="998"/>
    </row>
    <row r="1023">
      <c r="A1023" s="1012" t="s">
        <v>78</v>
      </c>
      <c r="B1023" s="1013">
        <v>0.0</v>
      </c>
      <c r="C1023" s="1014">
        <v>4.0</v>
      </c>
      <c r="D1023" s="1014">
        <v>1.0</v>
      </c>
      <c r="E1023" s="1014">
        <v>0.0</v>
      </c>
      <c r="F1023" s="1014">
        <v>0.0</v>
      </c>
      <c r="G1023" s="1015">
        <v>0.0</v>
      </c>
      <c r="H1023" s="1016">
        <f t="shared" si="713"/>
        <v>5</v>
      </c>
      <c r="I1023" s="1019"/>
      <c r="J1023" s="1168"/>
      <c r="K1023" s="1012" t="s">
        <v>78</v>
      </c>
      <c r="L1023" s="1013" t="s">
        <v>79</v>
      </c>
      <c r="M1023" s="1252" t="s">
        <v>79</v>
      </c>
      <c r="N1023" s="1069" t="s">
        <v>79</v>
      </c>
      <c r="O1023" s="1019" t="s">
        <v>79</v>
      </c>
      <c r="P1023" s="1018"/>
      <c r="Q1023" s="998"/>
      <c r="R1023" s="998"/>
      <c r="S1023" s="998"/>
      <c r="T1023" s="998"/>
      <c r="U1023" s="998"/>
      <c r="V1023" s="998"/>
      <c r="W1023" s="998"/>
      <c r="X1023" s="998"/>
      <c r="Y1023" s="998"/>
      <c r="Z1023" s="998"/>
      <c r="AA1023" s="998"/>
      <c r="AB1023" s="998"/>
    </row>
    <row r="1024">
      <c r="A1024" s="1021" t="s">
        <v>446</v>
      </c>
      <c r="B1024" s="1013">
        <v>0.0</v>
      </c>
      <c r="C1024" s="1014">
        <v>0.0</v>
      </c>
      <c r="D1024" s="1014">
        <v>0.0</v>
      </c>
      <c r="E1024" s="1014">
        <v>0.0</v>
      </c>
      <c r="F1024" s="1014">
        <v>0.0</v>
      </c>
      <c r="G1024" s="1015">
        <v>0.0</v>
      </c>
      <c r="H1024" s="1016">
        <f>sum(B1024:G1024)</f>
        <v>0</v>
      </c>
      <c r="I1024" s="1019"/>
      <c r="J1024" s="1168"/>
      <c r="K1024" s="1021" t="s">
        <v>446</v>
      </c>
      <c r="L1024" s="1013">
        <v>0.0</v>
      </c>
      <c r="M1024" s="1252">
        <f t="shared" ref="M1024:M1026" si="714">(L1024-H1024)</f>
        <v>0</v>
      </c>
      <c r="N1024" s="1069">
        <v>5.0</v>
      </c>
      <c r="O1024" s="1019">
        <f t="shared" ref="O1024:O1027" si="715">sum(M1024,N1024)</f>
        <v>5</v>
      </c>
      <c r="P1024" s="1018"/>
      <c r="Q1024" s="998"/>
      <c r="R1024" s="998"/>
      <c r="S1024" s="998"/>
      <c r="T1024" s="998"/>
      <c r="U1024" s="998"/>
      <c r="V1024" s="998"/>
      <c r="W1024" s="998"/>
      <c r="X1024" s="998"/>
      <c r="Y1024" s="998"/>
      <c r="Z1024" s="998"/>
      <c r="AA1024" s="998"/>
      <c r="AB1024" s="998"/>
    </row>
    <row r="1025">
      <c r="A1025" s="1021" t="s">
        <v>80</v>
      </c>
      <c r="B1025" s="1013">
        <v>0.0</v>
      </c>
      <c r="C1025" s="1014">
        <v>0.0</v>
      </c>
      <c r="D1025" s="1014">
        <v>0.0</v>
      </c>
      <c r="E1025" s="1014">
        <v>0.0</v>
      </c>
      <c r="F1025" s="1014">
        <v>0.0</v>
      </c>
      <c r="G1025" s="1015">
        <v>0.0</v>
      </c>
      <c r="H1025" s="1015">
        <v>0.0</v>
      </c>
      <c r="I1025" s="1019"/>
      <c r="J1025" s="1168"/>
      <c r="K1025" s="1021" t="s">
        <v>80</v>
      </c>
      <c r="L1025" s="1013">
        <v>0.0</v>
      </c>
      <c r="M1025" s="1019">
        <f t="shared" si="714"/>
        <v>0</v>
      </c>
      <c r="N1025" s="1069">
        <v>40.0</v>
      </c>
      <c r="O1025" s="1019">
        <f t="shared" si="715"/>
        <v>40</v>
      </c>
      <c r="P1025" s="1018"/>
      <c r="Q1025" s="998"/>
      <c r="R1025" s="998"/>
      <c r="S1025" s="998"/>
      <c r="T1025" s="998"/>
      <c r="U1025" s="998"/>
      <c r="V1025" s="998"/>
      <c r="W1025" s="998"/>
      <c r="X1025" s="998"/>
      <c r="Y1025" s="998"/>
      <c r="Z1025" s="998"/>
      <c r="AA1025" s="998"/>
      <c r="AB1025" s="998"/>
    </row>
    <row r="1026">
      <c r="A1026" s="1027"/>
      <c r="B1026" s="1010"/>
      <c r="C1026" s="1010"/>
      <c r="D1026" s="1010"/>
      <c r="E1026" s="1010"/>
      <c r="F1026" s="1005"/>
      <c r="G1026" s="1005"/>
      <c r="H1026" s="1006">
        <f t="shared" ref="H1026:H1028" si="716">SUM(B1026:G1026)</f>
        <v>0</v>
      </c>
      <c r="I1026" s="1007">
        <f>sum(H1026:H1029)</f>
        <v>0</v>
      </c>
      <c r="J1026" s="1058"/>
      <c r="K1026" s="1027"/>
      <c r="L1026" s="1010"/>
      <c r="M1026" s="1295">
        <f t="shared" si="714"/>
        <v>0</v>
      </c>
      <c r="N1026" s="1299"/>
      <c r="O1026" s="1007">
        <f t="shared" si="715"/>
        <v>0</v>
      </c>
      <c r="P1026" s="1010"/>
      <c r="Q1026" s="998"/>
      <c r="R1026" s="998"/>
      <c r="S1026" s="998"/>
      <c r="T1026" s="998"/>
      <c r="U1026" s="998"/>
      <c r="V1026" s="998"/>
      <c r="W1026" s="998"/>
      <c r="X1026" s="998"/>
      <c r="Y1026" s="998"/>
      <c r="Z1026" s="998"/>
      <c r="AA1026" s="998"/>
      <c r="AB1026" s="998"/>
    </row>
    <row r="1027">
      <c r="A1027" s="1012" t="s">
        <v>77</v>
      </c>
      <c r="B1027" s="1013"/>
      <c r="C1027" s="1014"/>
      <c r="D1027" s="1014"/>
      <c r="E1027" s="1014"/>
      <c r="F1027" s="1014"/>
      <c r="G1027" s="1015"/>
      <c r="H1027" s="1016">
        <f t="shared" si="716"/>
        <v>0</v>
      </c>
      <c r="I1027" s="1017">
        <f>(I1026/60)</f>
        <v>0</v>
      </c>
      <c r="J1027" s="1058"/>
      <c r="K1027" s="1012" t="s">
        <v>77</v>
      </c>
      <c r="L1027" s="1018"/>
      <c r="M1027" s="1247">
        <f>(L1027-H1027-H1028)</f>
        <v>0</v>
      </c>
      <c r="N1027" s="1247"/>
      <c r="O1027" s="1019">
        <f t="shared" si="715"/>
        <v>0</v>
      </c>
      <c r="P1027" s="1018"/>
      <c r="Q1027" s="998"/>
      <c r="R1027" s="998"/>
      <c r="S1027" s="998"/>
      <c r="T1027" s="998"/>
      <c r="U1027" s="998"/>
      <c r="V1027" s="998"/>
      <c r="W1027" s="998"/>
      <c r="X1027" s="998"/>
      <c r="Y1027" s="998"/>
      <c r="Z1027" s="998"/>
      <c r="AA1027" s="998"/>
      <c r="AB1027" s="998"/>
    </row>
    <row r="1028">
      <c r="A1028" s="1012" t="s">
        <v>78</v>
      </c>
      <c r="B1028" s="1013"/>
      <c r="C1028" s="1014"/>
      <c r="D1028" s="1014"/>
      <c r="E1028" s="1014"/>
      <c r="F1028" s="1014"/>
      <c r="G1028" s="1015"/>
      <c r="H1028" s="1016">
        <f t="shared" si="716"/>
        <v>0</v>
      </c>
      <c r="I1028" s="1019"/>
      <c r="J1028" s="1058"/>
      <c r="K1028" s="1012" t="s">
        <v>78</v>
      </c>
      <c r="L1028" s="1013" t="s">
        <v>79</v>
      </c>
      <c r="M1028" s="1252" t="s">
        <v>79</v>
      </c>
      <c r="N1028" s="1069" t="s">
        <v>79</v>
      </c>
      <c r="O1028" s="1019" t="s">
        <v>79</v>
      </c>
      <c r="P1028" s="1018"/>
      <c r="Q1028" s="998"/>
      <c r="R1028" s="998"/>
      <c r="S1028" s="998"/>
      <c r="T1028" s="998"/>
      <c r="U1028" s="998"/>
      <c r="V1028" s="998"/>
      <c r="W1028" s="998"/>
      <c r="X1028" s="998"/>
      <c r="Y1028" s="998"/>
      <c r="Z1028" s="998"/>
      <c r="AA1028" s="998"/>
      <c r="AB1028" s="998"/>
    </row>
    <row r="1029">
      <c r="A1029" s="1021" t="s">
        <v>446</v>
      </c>
      <c r="B1029" s="1013"/>
      <c r="C1029" s="1014"/>
      <c r="D1029" s="1014"/>
      <c r="E1029" s="1014"/>
      <c r="F1029" s="1014"/>
      <c r="G1029" s="1015"/>
      <c r="H1029" s="1016">
        <f>sum(B1029:G1029)</f>
        <v>0</v>
      </c>
      <c r="I1029" s="1019"/>
      <c r="J1029" s="1058"/>
      <c r="K1029" s="1021" t="s">
        <v>446</v>
      </c>
      <c r="L1029" s="1018"/>
      <c r="M1029" s="1252">
        <f t="shared" ref="M1029:M1030" si="717">(L1029-H1029)</f>
        <v>0</v>
      </c>
      <c r="N1029" s="1247"/>
      <c r="O1029" s="1019">
        <f t="shared" ref="O1029:O1030" si="718">sum(M1029,N1029)</f>
        <v>0</v>
      </c>
      <c r="P1029" s="1018"/>
      <c r="Q1029" s="998"/>
      <c r="R1029" s="998"/>
      <c r="S1029" s="998"/>
      <c r="T1029" s="998"/>
      <c r="U1029" s="998"/>
      <c r="V1029" s="998"/>
      <c r="W1029" s="998"/>
      <c r="X1029" s="998"/>
      <c r="Y1029" s="998"/>
      <c r="Z1029" s="998"/>
      <c r="AA1029" s="998"/>
      <c r="AB1029" s="998"/>
    </row>
    <row r="1030">
      <c r="A1030" s="1021" t="s">
        <v>80</v>
      </c>
      <c r="B1030" s="1013"/>
      <c r="C1030" s="1014"/>
      <c r="D1030" s="1014"/>
      <c r="E1030" s="1014"/>
      <c r="F1030" s="1014"/>
      <c r="G1030" s="1015"/>
      <c r="H1030" s="1015">
        <v>0.0</v>
      </c>
      <c r="I1030" s="1019"/>
      <c r="J1030" s="1058"/>
      <c r="K1030" s="1021" t="s">
        <v>80</v>
      </c>
      <c r="L1030" s="1018"/>
      <c r="M1030" s="1019">
        <f t="shared" si="717"/>
        <v>0</v>
      </c>
      <c r="N1030" s="1247"/>
      <c r="O1030" s="1019">
        <f t="shared" si="718"/>
        <v>0</v>
      </c>
      <c r="P1030" s="1018"/>
      <c r="Q1030" s="998"/>
      <c r="R1030" s="998"/>
      <c r="S1030" s="998"/>
      <c r="T1030" s="998"/>
      <c r="U1030" s="998"/>
      <c r="V1030" s="998"/>
      <c r="W1030" s="998"/>
      <c r="X1030" s="998"/>
      <c r="Y1030" s="998"/>
      <c r="Z1030" s="998"/>
      <c r="AA1030" s="998"/>
      <c r="AB1030" s="998"/>
    </row>
    <row r="1031">
      <c r="A1031" s="1040" t="s">
        <v>116</v>
      </c>
      <c r="B1031" s="1003">
        <f t="shared" ref="B1031:D1031" si="719">SUM(B1032:B1061)</f>
        <v>33</v>
      </c>
      <c r="C1031" s="1003">
        <f t="shared" si="719"/>
        <v>37</v>
      </c>
      <c r="D1031" s="1003">
        <f t="shared" si="719"/>
        <v>42</v>
      </c>
      <c r="E1031" s="1003">
        <f>SUM(E1032:E1092)</f>
        <v>68</v>
      </c>
      <c r="F1031" s="1003">
        <f t="shared" ref="F1031:G1031" si="720">SUM(F1032:F1061)</f>
        <v>23</v>
      </c>
      <c r="G1031" s="1003">
        <f t="shared" si="720"/>
        <v>31</v>
      </c>
      <c r="H1031" s="1003">
        <f> SUM(H1032:H1064)</f>
        <v>527</v>
      </c>
      <c r="I1031" s="1003"/>
      <c r="J1031" s="1058"/>
      <c r="K1031" s="1040" t="s">
        <v>116</v>
      </c>
      <c r="L1031" s="1033"/>
      <c r="M1031" s="1305"/>
      <c r="N1031" s="1305"/>
      <c r="O1031" s="1033"/>
      <c r="P1031" s="1033"/>
      <c r="Q1031" s="998"/>
      <c r="R1031" s="998"/>
      <c r="S1031" s="998"/>
      <c r="T1031" s="998"/>
      <c r="U1031" s="998"/>
      <c r="V1031" s="998"/>
      <c r="W1031" s="998"/>
      <c r="X1031" s="998"/>
      <c r="Y1031" s="998"/>
      <c r="Z1031" s="998"/>
      <c r="AA1031" s="998"/>
      <c r="AB1031" s="998"/>
    </row>
    <row r="1032">
      <c r="A1032" s="1173" t="s">
        <v>113</v>
      </c>
      <c r="B1032" s="1010">
        <v>12.0</v>
      </c>
      <c r="C1032" s="1010">
        <v>11.0</v>
      </c>
      <c r="D1032" s="1010">
        <v>11.0</v>
      </c>
      <c r="E1032" s="1010">
        <v>9.0</v>
      </c>
      <c r="F1032" s="1010">
        <v>4.0</v>
      </c>
      <c r="G1032" s="1005">
        <v>0.0</v>
      </c>
      <c r="H1032" s="1006">
        <f t="shared" ref="H1032:H1034" si="721">SUM(B1032:G1032)</f>
        <v>47</v>
      </c>
      <c r="I1032" s="1007">
        <f>sum(H1032:H1035)</f>
        <v>61</v>
      </c>
      <c r="J1032" s="1168"/>
      <c r="K1032" s="1173" t="s">
        <v>113</v>
      </c>
      <c r="L1032" s="1010">
        <v>145.0</v>
      </c>
      <c r="M1032" s="1295">
        <f>(L1032-H1032)</f>
        <v>98</v>
      </c>
      <c r="N1032" s="1299">
        <v>50.0</v>
      </c>
      <c r="O1032" s="1300">
        <f t="shared" ref="O1032:O1033" si="722">sum(M1032,N1032)</f>
        <v>148</v>
      </c>
      <c r="P1032" s="1010"/>
      <c r="Q1032" s="998"/>
      <c r="R1032" s="998"/>
      <c r="S1032" s="998"/>
      <c r="T1032" s="998"/>
      <c r="U1032" s="998"/>
      <c r="V1032" s="998"/>
      <c r="W1032" s="998"/>
      <c r="X1032" s="998"/>
      <c r="Y1032" s="998"/>
      <c r="Z1032" s="998"/>
      <c r="AA1032" s="998"/>
      <c r="AB1032" s="998"/>
    </row>
    <row r="1033">
      <c r="A1033" s="1012" t="s">
        <v>77</v>
      </c>
      <c r="B1033" s="1013">
        <v>0.0</v>
      </c>
      <c r="C1033" s="1014">
        <v>0.0</v>
      </c>
      <c r="D1033" s="1014">
        <v>0.0</v>
      </c>
      <c r="E1033" s="1014">
        <v>0.0</v>
      </c>
      <c r="F1033" s="1014">
        <v>0.0</v>
      </c>
      <c r="G1033" s="1014">
        <v>0.0</v>
      </c>
      <c r="H1033" s="1016">
        <f t="shared" si="721"/>
        <v>0</v>
      </c>
      <c r="I1033" s="1017">
        <f>(I1032/60)</f>
        <v>1.016666667</v>
      </c>
      <c r="J1033" s="1168"/>
      <c r="K1033" s="1012" t="s">
        <v>77</v>
      </c>
      <c r="L1033" s="1013">
        <v>13.0</v>
      </c>
      <c r="M1033" s="1247">
        <f>(L1033-H1033-H1034)</f>
        <v>5</v>
      </c>
      <c r="N1033" s="1069">
        <v>5.0</v>
      </c>
      <c r="O1033" s="1301">
        <f t="shared" si="722"/>
        <v>10</v>
      </c>
      <c r="P1033" s="1018"/>
      <c r="Q1033" s="998"/>
      <c r="R1033" s="998"/>
      <c r="S1033" s="998"/>
      <c r="T1033" s="998"/>
      <c r="U1033" s="998"/>
      <c r="V1033" s="998"/>
      <c r="W1033" s="998"/>
      <c r="X1033" s="998"/>
      <c r="Y1033" s="998"/>
      <c r="Z1033" s="998"/>
      <c r="AA1033" s="998"/>
      <c r="AB1033" s="998"/>
    </row>
    <row r="1034">
      <c r="A1034" s="1012" t="s">
        <v>78</v>
      </c>
      <c r="B1034" s="1013">
        <v>2.0</v>
      </c>
      <c r="C1034" s="1014">
        <v>4.0</v>
      </c>
      <c r="D1034" s="1014">
        <v>0.0</v>
      </c>
      <c r="E1034" s="1014">
        <v>2.0</v>
      </c>
      <c r="F1034" s="1014">
        <v>0.0</v>
      </c>
      <c r="G1034" s="1014">
        <v>0.0</v>
      </c>
      <c r="H1034" s="1016">
        <f t="shared" si="721"/>
        <v>8</v>
      </c>
      <c r="I1034" s="1019"/>
      <c r="J1034" s="1168"/>
      <c r="K1034" s="1012" t="s">
        <v>78</v>
      </c>
      <c r="L1034" s="1013" t="s">
        <v>79</v>
      </c>
      <c r="M1034" s="1252" t="s">
        <v>79</v>
      </c>
      <c r="N1034" s="1069" t="s">
        <v>79</v>
      </c>
      <c r="O1034" s="1304" t="s">
        <v>79</v>
      </c>
      <c r="P1034" s="1018"/>
      <c r="Q1034" s="998"/>
      <c r="R1034" s="998"/>
      <c r="S1034" s="998"/>
      <c r="T1034" s="998"/>
      <c r="U1034" s="998"/>
      <c r="V1034" s="998"/>
      <c r="W1034" s="998"/>
      <c r="X1034" s="998"/>
      <c r="Y1034" s="998"/>
      <c r="Z1034" s="998"/>
      <c r="AA1034" s="998"/>
      <c r="AB1034" s="998"/>
    </row>
    <row r="1035">
      <c r="A1035" s="1021" t="s">
        <v>446</v>
      </c>
      <c r="B1035" s="1013">
        <v>0.0</v>
      </c>
      <c r="C1035" s="1014">
        <v>2.0</v>
      </c>
      <c r="D1035" s="1014">
        <v>2.0</v>
      </c>
      <c r="E1035" s="1014">
        <v>2.0</v>
      </c>
      <c r="F1035" s="1014">
        <v>0.0</v>
      </c>
      <c r="G1035" s="1014">
        <v>0.0</v>
      </c>
      <c r="H1035" s="1016">
        <f>sum(B1035:G1035)</f>
        <v>6</v>
      </c>
      <c r="I1035" s="1019"/>
      <c r="J1035" s="1168"/>
      <c r="K1035" s="1021" t="s">
        <v>446</v>
      </c>
      <c r="L1035" s="1013">
        <v>20.0</v>
      </c>
      <c r="M1035" s="1252">
        <f t="shared" ref="M1035:M1037" si="723">(L1035-H1035)</f>
        <v>14</v>
      </c>
      <c r="N1035" s="1069">
        <v>0.0</v>
      </c>
      <c r="O1035" s="1252">
        <f t="shared" ref="O1035:O1038" si="724">sum(M1035,N1035)</f>
        <v>14</v>
      </c>
      <c r="P1035" s="1013"/>
      <c r="Q1035" s="998"/>
      <c r="R1035" s="998"/>
      <c r="S1035" s="998"/>
      <c r="T1035" s="998"/>
      <c r="U1035" s="998"/>
      <c r="V1035" s="998"/>
      <c r="W1035" s="998"/>
      <c r="X1035" s="998"/>
      <c r="Y1035" s="998"/>
      <c r="Z1035" s="998"/>
      <c r="AA1035" s="998"/>
      <c r="AB1035" s="998"/>
    </row>
    <row r="1036">
      <c r="A1036" s="1021" t="s">
        <v>80</v>
      </c>
      <c r="B1036" s="1013">
        <v>0.0</v>
      </c>
      <c r="C1036" s="1014">
        <v>0.0</v>
      </c>
      <c r="D1036" s="1014">
        <v>0.0</v>
      </c>
      <c r="E1036" s="1014">
        <v>0.0</v>
      </c>
      <c r="F1036" s="1014">
        <v>0.0</v>
      </c>
      <c r="G1036" s="1014">
        <v>0.0</v>
      </c>
      <c r="H1036" s="1015">
        <v>0.0</v>
      </c>
      <c r="I1036" s="1019"/>
      <c r="J1036" s="1168"/>
      <c r="K1036" s="1021" t="s">
        <v>80</v>
      </c>
      <c r="L1036" s="1069">
        <v>1.0</v>
      </c>
      <c r="M1036" s="1019">
        <f t="shared" si="723"/>
        <v>1</v>
      </c>
      <c r="N1036" s="1069">
        <v>40.0</v>
      </c>
      <c r="O1036" s="1252">
        <f t="shared" si="724"/>
        <v>41</v>
      </c>
      <c r="P1036" s="1247"/>
      <c r="Q1036" s="998"/>
      <c r="R1036" s="998"/>
      <c r="S1036" s="998"/>
      <c r="T1036" s="998"/>
      <c r="U1036" s="998"/>
      <c r="V1036" s="998"/>
      <c r="W1036" s="998"/>
      <c r="X1036" s="998"/>
      <c r="Y1036" s="998"/>
      <c r="Z1036" s="998"/>
      <c r="AA1036" s="998"/>
      <c r="AB1036" s="998"/>
    </row>
    <row r="1037">
      <c r="A1037" s="1009" t="s">
        <v>115</v>
      </c>
      <c r="B1037" s="1010">
        <v>11.0</v>
      </c>
      <c r="C1037" s="1010">
        <v>8.0</v>
      </c>
      <c r="D1037" s="1010">
        <v>8.0</v>
      </c>
      <c r="E1037" s="1010">
        <v>6.0</v>
      </c>
      <c r="F1037" s="1005">
        <v>0.0</v>
      </c>
      <c r="G1037" s="1005">
        <v>8.0</v>
      </c>
      <c r="H1037" s="1006">
        <f t="shared" ref="H1037:H1039" si="725">SUM(B1037:G1037)</f>
        <v>41</v>
      </c>
      <c r="I1037" s="1007">
        <f>sum(H1037:H1040)</f>
        <v>44</v>
      </c>
      <c r="J1037" s="1168"/>
      <c r="K1037" s="1009" t="s">
        <v>115</v>
      </c>
      <c r="L1037" s="1010">
        <v>69.0</v>
      </c>
      <c r="M1037" s="1295">
        <f t="shared" si="723"/>
        <v>28</v>
      </c>
      <c r="N1037" s="1299">
        <v>35.0</v>
      </c>
      <c r="O1037" s="1007">
        <f t="shared" si="724"/>
        <v>63</v>
      </c>
      <c r="P1037" s="1010"/>
      <c r="Q1037" s="998"/>
      <c r="R1037" s="998"/>
      <c r="S1037" s="998"/>
      <c r="T1037" s="998"/>
      <c r="U1037" s="998"/>
      <c r="V1037" s="998"/>
      <c r="W1037" s="998"/>
      <c r="X1037" s="998"/>
      <c r="Y1037" s="998"/>
      <c r="Z1037" s="998"/>
      <c r="AA1037" s="998"/>
      <c r="AB1037" s="998"/>
    </row>
    <row r="1038">
      <c r="A1038" s="1012" t="s">
        <v>77</v>
      </c>
      <c r="B1038" s="1013">
        <v>0.0</v>
      </c>
      <c r="C1038" s="1014">
        <v>0.0</v>
      </c>
      <c r="D1038" s="1014">
        <v>0.0</v>
      </c>
      <c r="E1038" s="1014">
        <v>0.0</v>
      </c>
      <c r="F1038" s="1014">
        <v>0.0</v>
      </c>
      <c r="G1038" s="1015">
        <v>0.0</v>
      </c>
      <c r="H1038" s="1016">
        <f t="shared" si="725"/>
        <v>0</v>
      </c>
      <c r="I1038" s="1017">
        <f>(I1037/60)</f>
        <v>0.7333333333</v>
      </c>
      <c r="J1038" s="1168"/>
      <c r="K1038" s="1012" t="s">
        <v>77</v>
      </c>
      <c r="L1038" s="1013">
        <v>12.0</v>
      </c>
      <c r="M1038" s="1247">
        <f>(L1038-H1038-H1039)</f>
        <v>10</v>
      </c>
      <c r="N1038" s="1069">
        <v>0.0</v>
      </c>
      <c r="O1038" s="1019">
        <f t="shared" si="724"/>
        <v>10</v>
      </c>
      <c r="P1038" s="1018"/>
      <c r="Q1038" s="998"/>
      <c r="R1038" s="998"/>
      <c r="S1038" s="998"/>
      <c r="T1038" s="998"/>
      <c r="U1038" s="998"/>
      <c r="V1038" s="998"/>
      <c r="W1038" s="998"/>
      <c r="X1038" s="998"/>
      <c r="Y1038" s="998"/>
      <c r="Z1038" s="998"/>
      <c r="AA1038" s="998"/>
      <c r="AB1038" s="998"/>
    </row>
    <row r="1039">
      <c r="A1039" s="1012" t="s">
        <v>78</v>
      </c>
      <c r="B1039" s="1013">
        <v>0.0</v>
      </c>
      <c r="C1039" s="1014">
        <v>0.0</v>
      </c>
      <c r="D1039" s="1014">
        <v>0.0</v>
      </c>
      <c r="E1039" s="1014">
        <v>1.0</v>
      </c>
      <c r="F1039" s="1014">
        <v>0.0</v>
      </c>
      <c r="G1039" s="1015">
        <v>1.0</v>
      </c>
      <c r="H1039" s="1016">
        <f t="shared" si="725"/>
        <v>2</v>
      </c>
      <c r="I1039" s="1019"/>
      <c r="J1039" s="1168"/>
      <c r="K1039" s="1012" t="s">
        <v>78</v>
      </c>
      <c r="L1039" s="1013" t="s">
        <v>79</v>
      </c>
      <c r="M1039" s="1252" t="s">
        <v>79</v>
      </c>
      <c r="N1039" s="1069" t="s">
        <v>79</v>
      </c>
      <c r="O1039" s="1019" t="s">
        <v>79</v>
      </c>
      <c r="P1039" s="1018"/>
      <c r="Q1039" s="998"/>
      <c r="R1039" s="998"/>
      <c r="S1039" s="998"/>
      <c r="T1039" s="998"/>
      <c r="U1039" s="998"/>
      <c r="V1039" s="998"/>
      <c r="W1039" s="998"/>
      <c r="X1039" s="998"/>
      <c r="Y1039" s="998"/>
      <c r="Z1039" s="998"/>
      <c r="AA1039" s="998"/>
      <c r="AB1039" s="998"/>
    </row>
    <row r="1040">
      <c r="A1040" s="1021" t="s">
        <v>446</v>
      </c>
      <c r="B1040" s="1013">
        <v>0.0</v>
      </c>
      <c r="C1040" s="1014">
        <v>1.0</v>
      </c>
      <c r="D1040" s="1014">
        <v>0.0</v>
      </c>
      <c r="E1040" s="1014">
        <v>0.0</v>
      </c>
      <c r="F1040" s="1014">
        <v>0.0</v>
      </c>
      <c r="G1040" s="1015">
        <v>0.0</v>
      </c>
      <c r="H1040" s="1016">
        <f>sum(B1040:G1040)</f>
        <v>1</v>
      </c>
      <c r="I1040" s="1019"/>
      <c r="J1040" s="1168"/>
      <c r="K1040" s="1021" t="s">
        <v>446</v>
      </c>
      <c r="L1040" s="1013">
        <v>10.0</v>
      </c>
      <c r="M1040" s="1252">
        <f t="shared" ref="M1040:M1042" si="726">(L1040-H1040)</f>
        <v>9</v>
      </c>
      <c r="N1040" s="1247"/>
      <c r="O1040" s="1019">
        <f t="shared" ref="O1040:O1043" si="727">sum(M1040,N1040)</f>
        <v>9</v>
      </c>
      <c r="P1040" s="1018"/>
      <c r="Q1040" s="998"/>
      <c r="R1040" s="998"/>
      <c r="S1040" s="998"/>
      <c r="T1040" s="998"/>
      <c r="U1040" s="998"/>
      <c r="V1040" s="998"/>
      <c r="W1040" s="998"/>
      <c r="X1040" s="998"/>
      <c r="Y1040" s="998"/>
      <c r="Z1040" s="998"/>
      <c r="AA1040" s="998"/>
      <c r="AB1040" s="998"/>
    </row>
    <row r="1041">
      <c r="A1041" s="1021" t="s">
        <v>80</v>
      </c>
      <c r="B1041" s="1013">
        <v>0.0</v>
      </c>
      <c r="C1041" s="1014">
        <v>0.0</v>
      </c>
      <c r="D1041" s="1014">
        <v>0.0</v>
      </c>
      <c r="E1041" s="1014">
        <v>0.0</v>
      </c>
      <c r="F1041" s="1014">
        <v>0.0</v>
      </c>
      <c r="G1041" s="1015">
        <v>0.0</v>
      </c>
      <c r="H1041" s="1015">
        <v>0.0</v>
      </c>
      <c r="I1041" s="1019"/>
      <c r="J1041" s="1168"/>
      <c r="K1041" s="1021" t="s">
        <v>80</v>
      </c>
      <c r="L1041" s="1069">
        <v>0.0</v>
      </c>
      <c r="M1041" s="1019">
        <f t="shared" si="726"/>
        <v>0</v>
      </c>
      <c r="N1041" s="1069">
        <v>40.0</v>
      </c>
      <c r="O1041" s="1019">
        <f t="shared" si="727"/>
        <v>40</v>
      </c>
      <c r="P1041" s="1247"/>
      <c r="Q1041" s="998"/>
      <c r="R1041" s="998"/>
      <c r="S1041" s="998"/>
      <c r="T1041" s="998"/>
      <c r="U1041" s="998"/>
      <c r="V1041" s="998"/>
      <c r="W1041" s="998"/>
      <c r="X1041" s="998"/>
      <c r="Y1041" s="998"/>
      <c r="Z1041" s="998"/>
      <c r="AA1041" s="998"/>
      <c r="AB1041" s="998"/>
    </row>
    <row r="1042">
      <c r="A1042" s="1116" t="s">
        <v>240</v>
      </c>
      <c r="B1042" s="1010">
        <v>0.0</v>
      </c>
      <c r="C1042" s="1010">
        <v>6.0</v>
      </c>
      <c r="D1042" s="1010">
        <v>12.0</v>
      </c>
      <c r="E1042" s="1010">
        <v>3.0</v>
      </c>
      <c r="F1042" s="1010">
        <v>6.0</v>
      </c>
      <c r="G1042" s="1005">
        <v>3.0</v>
      </c>
      <c r="H1042" s="1006">
        <f t="shared" ref="H1042:H1044" si="728">SUM(B1042:G1042)</f>
        <v>30</v>
      </c>
      <c r="I1042" s="1007">
        <f>sum(H1042:H1045)</f>
        <v>34</v>
      </c>
      <c r="J1042" s="1169"/>
      <c r="K1042" s="1116" t="s">
        <v>240</v>
      </c>
      <c r="L1042" s="1010">
        <v>35.0</v>
      </c>
      <c r="M1042" s="1295">
        <f t="shared" si="726"/>
        <v>5</v>
      </c>
      <c r="N1042" s="1299">
        <v>25.0</v>
      </c>
      <c r="O1042" s="1306">
        <f t="shared" si="727"/>
        <v>30</v>
      </c>
      <c r="P1042" s="1007"/>
      <c r="Q1042" s="998"/>
      <c r="R1042" s="998"/>
      <c r="S1042" s="998"/>
      <c r="T1042" s="998"/>
      <c r="U1042" s="998"/>
      <c r="V1042" s="998"/>
      <c r="W1042" s="998"/>
      <c r="X1042" s="998"/>
      <c r="Y1042" s="998"/>
      <c r="Z1042" s="998"/>
      <c r="AA1042" s="998"/>
      <c r="AB1042" s="998"/>
    </row>
    <row r="1043">
      <c r="A1043" s="1012" t="s">
        <v>77</v>
      </c>
      <c r="B1043" s="1013">
        <v>0.0</v>
      </c>
      <c r="C1043" s="1014">
        <v>0.0</v>
      </c>
      <c r="D1043" s="1014">
        <v>0.0</v>
      </c>
      <c r="E1043" s="1014">
        <v>0.0</v>
      </c>
      <c r="F1043" s="1014">
        <v>0.0</v>
      </c>
      <c r="G1043" s="1014">
        <v>0.0</v>
      </c>
      <c r="H1043" s="1016">
        <f t="shared" si="728"/>
        <v>0</v>
      </c>
      <c r="I1043" s="1017">
        <f>(I1042/60)</f>
        <v>0.5666666667</v>
      </c>
      <c r="J1043" s="1168"/>
      <c r="K1043" s="1012" t="s">
        <v>77</v>
      </c>
      <c r="L1043" s="1013">
        <v>4.0</v>
      </c>
      <c r="M1043" s="1247">
        <f>(L1043-H1043-H1044)</f>
        <v>0</v>
      </c>
      <c r="N1043" s="1069">
        <v>0.0</v>
      </c>
      <c r="O1043" s="1301">
        <f t="shared" si="727"/>
        <v>0</v>
      </c>
      <c r="P1043" s="1018"/>
      <c r="Q1043" s="998"/>
      <c r="R1043" s="998"/>
      <c r="S1043" s="998"/>
      <c r="T1043" s="998"/>
      <c r="U1043" s="998"/>
      <c r="V1043" s="998"/>
      <c r="W1043" s="998"/>
      <c r="X1043" s="998"/>
      <c r="Y1043" s="998"/>
      <c r="Z1043" s="998"/>
      <c r="AA1043" s="998"/>
      <c r="AB1043" s="998"/>
    </row>
    <row r="1044">
      <c r="A1044" s="1012" t="s">
        <v>78</v>
      </c>
      <c r="B1044" s="1013">
        <v>0.0</v>
      </c>
      <c r="C1044" s="1014">
        <v>1.0</v>
      </c>
      <c r="D1044" s="1014">
        <v>2.0</v>
      </c>
      <c r="E1044" s="1014">
        <v>1.0</v>
      </c>
      <c r="F1044" s="1014">
        <v>0.0</v>
      </c>
      <c r="G1044" s="1014">
        <v>0.0</v>
      </c>
      <c r="H1044" s="1016">
        <f t="shared" si="728"/>
        <v>4</v>
      </c>
      <c r="I1044" s="1019"/>
      <c r="J1044" s="1168"/>
      <c r="K1044" s="1012" t="s">
        <v>78</v>
      </c>
      <c r="L1044" s="1013" t="s">
        <v>79</v>
      </c>
      <c r="M1044" s="1252" t="s">
        <v>79</v>
      </c>
      <c r="N1044" s="1069" t="s">
        <v>79</v>
      </c>
      <c r="O1044" s="1304" t="s">
        <v>79</v>
      </c>
      <c r="P1044" s="1018"/>
      <c r="Q1044" s="998"/>
      <c r="R1044" s="998"/>
      <c r="S1044" s="998"/>
      <c r="T1044" s="998"/>
      <c r="U1044" s="998"/>
      <c r="V1044" s="998"/>
      <c r="W1044" s="998"/>
      <c r="X1044" s="998"/>
      <c r="Y1044" s="998"/>
      <c r="Z1044" s="998"/>
      <c r="AA1044" s="998"/>
      <c r="AB1044" s="998"/>
    </row>
    <row r="1045">
      <c r="A1045" s="1021" t="s">
        <v>446</v>
      </c>
      <c r="B1045" s="1013">
        <v>0.0</v>
      </c>
      <c r="C1045" s="1014">
        <v>0.0</v>
      </c>
      <c r="D1045" s="1014">
        <v>0.0</v>
      </c>
      <c r="E1045" s="1014">
        <v>0.0</v>
      </c>
      <c r="F1045" s="1014">
        <v>0.0</v>
      </c>
      <c r="G1045" s="1014">
        <v>0.0</v>
      </c>
      <c r="H1045" s="1016">
        <f>sum(B1045:G1045)</f>
        <v>0</v>
      </c>
      <c r="I1045" s="1019"/>
      <c r="J1045" s="1168"/>
      <c r="K1045" s="1021" t="s">
        <v>446</v>
      </c>
      <c r="L1045" s="1013">
        <v>6.0</v>
      </c>
      <c r="M1045" s="1252">
        <f t="shared" ref="M1045:M1047" si="729">(L1045-H1045)</f>
        <v>6</v>
      </c>
      <c r="N1045" s="1069">
        <v>0.0</v>
      </c>
      <c r="O1045" s="1252">
        <f t="shared" ref="O1045:O1048" si="730">sum(M1045,N1045)</f>
        <v>6</v>
      </c>
      <c r="P1045" s="1018"/>
      <c r="Q1045" s="998"/>
      <c r="R1045" s="998"/>
      <c r="S1045" s="998"/>
      <c r="T1045" s="998"/>
      <c r="U1045" s="998"/>
      <c r="V1045" s="998"/>
      <c r="W1045" s="998"/>
      <c r="X1045" s="998"/>
      <c r="Y1045" s="998"/>
      <c r="Z1045" s="998"/>
      <c r="AA1045" s="998"/>
      <c r="AB1045" s="998"/>
    </row>
    <row r="1046">
      <c r="A1046" s="1021" t="s">
        <v>80</v>
      </c>
      <c r="B1046" s="1013">
        <v>0.0</v>
      </c>
      <c r="C1046" s="1014">
        <v>0.0</v>
      </c>
      <c r="D1046" s="1014">
        <v>0.0</v>
      </c>
      <c r="E1046" s="1014">
        <v>0.0</v>
      </c>
      <c r="F1046" s="1014">
        <v>0.0</v>
      </c>
      <c r="G1046" s="1014">
        <v>0.0</v>
      </c>
      <c r="H1046" s="1015">
        <v>0.0</v>
      </c>
      <c r="I1046" s="1019"/>
      <c r="J1046" s="1168"/>
      <c r="K1046" s="1021" t="s">
        <v>80</v>
      </c>
      <c r="L1046" s="1247"/>
      <c r="M1046" s="1019">
        <f t="shared" si="729"/>
        <v>0</v>
      </c>
      <c r="N1046" s="1069">
        <v>0.0</v>
      </c>
      <c r="O1046" s="1252">
        <f t="shared" si="730"/>
        <v>0</v>
      </c>
      <c r="P1046" s="1247"/>
      <c r="Q1046" s="998"/>
      <c r="R1046" s="998"/>
      <c r="S1046" s="998"/>
      <c r="T1046" s="998"/>
      <c r="U1046" s="998"/>
      <c r="V1046" s="998"/>
      <c r="W1046" s="998"/>
      <c r="X1046" s="998"/>
      <c r="Y1046" s="998"/>
      <c r="Z1046" s="998"/>
      <c r="AA1046" s="998"/>
      <c r="AB1046" s="998"/>
    </row>
    <row r="1047">
      <c r="A1047" s="1009" t="s">
        <v>14</v>
      </c>
      <c r="B1047" s="1010">
        <v>3.0</v>
      </c>
      <c r="C1047" s="1010">
        <v>3.0</v>
      </c>
      <c r="D1047" s="1010">
        <v>2.0</v>
      </c>
      <c r="E1047" s="1010">
        <v>3.0</v>
      </c>
      <c r="F1047" s="1005">
        <v>0.0</v>
      </c>
      <c r="G1047" s="1005">
        <v>5.0</v>
      </c>
      <c r="H1047" s="1006">
        <f t="shared" ref="H1047:H1049" si="731">SUM(B1047:G1047)</f>
        <v>16</v>
      </c>
      <c r="I1047" s="1007">
        <f>sum(H1047:H1050)</f>
        <v>17</v>
      </c>
      <c r="J1047" s="1168"/>
      <c r="K1047" s="1009" t="s">
        <v>14</v>
      </c>
      <c r="L1047" s="1010">
        <v>29.0</v>
      </c>
      <c r="M1047" s="1295">
        <f t="shared" si="729"/>
        <v>13</v>
      </c>
      <c r="N1047" s="1299">
        <v>20.0</v>
      </c>
      <c r="O1047" s="1007">
        <f t="shared" si="730"/>
        <v>33</v>
      </c>
      <c r="P1047" s="1010"/>
      <c r="Q1047" s="1239" t="s">
        <v>517</v>
      </c>
      <c r="R1047" s="998"/>
      <c r="S1047" s="998"/>
      <c r="T1047" s="998"/>
      <c r="U1047" s="998"/>
      <c r="V1047" s="998"/>
      <c r="W1047" s="998"/>
      <c r="X1047" s="998"/>
      <c r="Y1047" s="998"/>
      <c r="Z1047" s="998"/>
      <c r="AA1047" s="998"/>
      <c r="AB1047" s="998"/>
    </row>
    <row r="1048">
      <c r="A1048" s="1012" t="s">
        <v>77</v>
      </c>
      <c r="B1048" s="1013">
        <v>0.0</v>
      </c>
      <c r="C1048" s="1014">
        <v>0.0</v>
      </c>
      <c r="D1048" s="1014">
        <v>0.0</v>
      </c>
      <c r="E1048" s="1014">
        <v>0.0</v>
      </c>
      <c r="F1048" s="1014">
        <v>0.0</v>
      </c>
      <c r="G1048" s="1015">
        <v>0.0</v>
      </c>
      <c r="H1048" s="1016">
        <f t="shared" si="731"/>
        <v>0</v>
      </c>
      <c r="I1048" s="1017">
        <f>(I1047/60)</f>
        <v>0.2833333333</v>
      </c>
      <c r="J1048" s="1168"/>
      <c r="K1048" s="1012" t="s">
        <v>77</v>
      </c>
      <c r="L1048" s="1013">
        <v>3.0</v>
      </c>
      <c r="M1048" s="1247">
        <f>(L1048-H1048-H1049)</f>
        <v>3</v>
      </c>
      <c r="N1048" s="1069">
        <v>0.0</v>
      </c>
      <c r="O1048" s="1019">
        <f t="shared" si="730"/>
        <v>3</v>
      </c>
      <c r="P1048" s="1018"/>
      <c r="Q1048" s="998"/>
      <c r="R1048" s="998"/>
      <c r="S1048" s="998"/>
      <c r="T1048" s="998"/>
      <c r="U1048" s="998"/>
      <c r="V1048" s="998"/>
      <c r="W1048" s="998"/>
      <c r="X1048" s="998"/>
      <c r="Y1048" s="998"/>
      <c r="Z1048" s="998"/>
      <c r="AA1048" s="998"/>
      <c r="AB1048" s="998"/>
    </row>
    <row r="1049">
      <c r="A1049" s="1012" t="s">
        <v>78</v>
      </c>
      <c r="B1049" s="1013">
        <v>0.0</v>
      </c>
      <c r="C1049" s="1014">
        <v>0.0</v>
      </c>
      <c r="D1049" s="1014">
        <v>0.0</v>
      </c>
      <c r="E1049" s="1014">
        <v>0.0</v>
      </c>
      <c r="F1049" s="1014">
        <v>0.0</v>
      </c>
      <c r="G1049" s="1015">
        <v>0.0</v>
      </c>
      <c r="H1049" s="1016">
        <f t="shared" si="731"/>
        <v>0</v>
      </c>
      <c r="I1049" s="1019"/>
      <c r="J1049" s="1168"/>
      <c r="K1049" s="1012" t="s">
        <v>78</v>
      </c>
      <c r="L1049" s="1013" t="s">
        <v>79</v>
      </c>
      <c r="M1049" s="1252" t="s">
        <v>79</v>
      </c>
      <c r="N1049" s="1069" t="s">
        <v>79</v>
      </c>
      <c r="O1049" s="1019" t="s">
        <v>79</v>
      </c>
      <c r="P1049" s="1018"/>
      <c r="Q1049" s="998"/>
      <c r="R1049" s="998"/>
      <c r="S1049" s="998"/>
      <c r="T1049" s="998"/>
      <c r="U1049" s="998"/>
      <c r="V1049" s="998"/>
      <c r="W1049" s="998"/>
      <c r="X1049" s="998"/>
      <c r="Y1049" s="998"/>
      <c r="Z1049" s="998"/>
      <c r="AA1049" s="998"/>
      <c r="AB1049" s="998"/>
    </row>
    <row r="1050">
      <c r="A1050" s="1021" t="s">
        <v>446</v>
      </c>
      <c r="B1050" s="1013">
        <v>0.0</v>
      </c>
      <c r="C1050" s="1014">
        <v>0.0</v>
      </c>
      <c r="D1050" s="1014">
        <v>0.0</v>
      </c>
      <c r="E1050" s="1014">
        <v>0.0</v>
      </c>
      <c r="F1050" s="1014">
        <v>0.0</v>
      </c>
      <c r="G1050" s="1015">
        <v>1.0</v>
      </c>
      <c r="H1050" s="1016">
        <f>sum(B1050:G1050)</f>
        <v>1</v>
      </c>
      <c r="I1050" s="1019"/>
      <c r="J1050" s="1168"/>
      <c r="K1050" s="1021" t="s">
        <v>446</v>
      </c>
      <c r="L1050" s="1013">
        <v>3.0</v>
      </c>
      <c r="M1050" s="1252">
        <f t="shared" ref="M1050:M1052" si="732">(L1050-H1050)</f>
        <v>2</v>
      </c>
      <c r="N1050" s="1069">
        <v>0.0</v>
      </c>
      <c r="O1050" s="1019">
        <f t="shared" ref="O1050:O1053" si="733">sum(M1050,N1050)</f>
        <v>2</v>
      </c>
      <c r="P1050" s="1018"/>
      <c r="Q1050" s="1024"/>
      <c r="R1050" s="998"/>
      <c r="S1050" s="998"/>
      <c r="T1050" s="998"/>
      <c r="U1050" s="998"/>
      <c r="V1050" s="998"/>
      <c r="W1050" s="998"/>
      <c r="X1050" s="998"/>
      <c r="Y1050" s="998"/>
      <c r="Z1050" s="998"/>
      <c r="AA1050" s="998"/>
      <c r="AB1050" s="998"/>
    </row>
    <row r="1051">
      <c r="A1051" s="1021" t="s">
        <v>80</v>
      </c>
      <c r="B1051" s="1013">
        <v>0.0</v>
      </c>
      <c r="C1051" s="1014">
        <v>0.0</v>
      </c>
      <c r="D1051" s="1014">
        <v>0.0</v>
      </c>
      <c r="E1051" s="1014">
        <v>0.0</v>
      </c>
      <c r="F1051" s="1014">
        <v>0.0</v>
      </c>
      <c r="G1051" s="1015">
        <v>0.0</v>
      </c>
      <c r="H1051" s="1015">
        <v>0.0</v>
      </c>
      <c r="I1051" s="1019"/>
      <c r="J1051" s="1168"/>
      <c r="K1051" s="1021" t="s">
        <v>80</v>
      </c>
      <c r="L1051" s="1013">
        <v>34.0</v>
      </c>
      <c r="M1051" s="1019">
        <f t="shared" si="732"/>
        <v>34</v>
      </c>
      <c r="N1051" s="1247"/>
      <c r="O1051" s="1019">
        <f t="shared" si="733"/>
        <v>34</v>
      </c>
      <c r="P1051" s="1018"/>
      <c r="R1051" s="998"/>
      <c r="S1051" s="998"/>
      <c r="T1051" s="998"/>
      <c r="U1051" s="998"/>
      <c r="V1051" s="998"/>
      <c r="W1051" s="998"/>
      <c r="X1051" s="998"/>
      <c r="Y1051" s="998"/>
      <c r="Z1051" s="998"/>
      <c r="AA1051" s="998"/>
      <c r="AB1051" s="998"/>
    </row>
    <row r="1052">
      <c r="A1052" s="1170" t="s">
        <v>120</v>
      </c>
      <c r="B1052" s="1010">
        <v>4.0</v>
      </c>
      <c r="C1052" s="1010">
        <v>0.0</v>
      </c>
      <c r="D1052" s="1010">
        <v>2.0</v>
      </c>
      <c r="E1052" s="1010">
        <v>5.0</v>
      </c>
      <c r="F1052" s="1005">
        <v>6.0</v>
      </c>
      <c r="G1052" s="1005">
        <v>7.0</v>
      </c>
      <c r="H1052" s="1006">
        <f t="shared" ref="H1052:H1054" si="734">SUM(B1052:G1052)</f>
        <v>24</v>
      </c>
      <c r="I1052" s="1007">
        <f>sum(H1052:H1055)</f>
        <v>44</v>
      </c>
      <c r="J1052" s="1168"/>
      <c r="K1052" s="1170" t="s">
        <v>120</v>
      </c>
      <c r="L1052" s="1010">
        <v>62.0</v>
      </c>
      <c r="M1052" s="1295">
        <f t="shared" si="732"/>
        <v>38</v>
      </c>
      <c r="N1052" s="1299">
        <v>15.0</v>
      </c>
      <c r="O1052" s="1007">
        <f t="shared" si="733"/>
        <v>53</v>
      </c>
      <c r="P1052" s="1010"/>
      <c r="Q1052" s="998"/>
      <c r="R1052" s="998"/>
      <c r="S1052" s="998"/>
      <c r="T1052" s="998"/>
      <c r="U1052" s="998"/>
      <c r="V1052" s="998"/>
      <c r="W1052" s="998"/>
      <c r="X1052" s="998"/>
      <c r="Y1052" s="998"/>
      <c r="Z1052" s="998"/>
      <c r="AA1052" s="998"/>
      <c r="AB1052" s="998"/>
    </row>
    <row r="1053">
      <c r="A1053" s="1012" t="s">
        <v>77</v>
      </c>
      <c r="B1053" s="1013">
        <v>0.0</v>
      </c>
      <c r="C1053" s="1014">
        <v>0.0</v>
      </c>
      <c r="D1053" s="1014">
        <v>0.0</v>
      </c>
      <c r="E1053" s="1014">
        <v>0.0</v>
      </c>
      <c r="F1053" s="1014">
        <v>0.0</v>
      </c>
      <c r="G1053" s="1015">
        <v>0.0</v>
      </c>
      <c r="H1053" s="1016">
        <f t="shared" si="734"/>
        <v>0</v>
      </c>
      <c r="I1053" s="1017">
        <f>(I1052/60)</f>
        <v>0.7333333333</v>
      </c>
      <c r="J1053" s="1168"/>
      <c r="K1053" s="1012" t="s">
        <v>77</v>
      </c>
      <c r="L1053" s="1013">
        <v>15.0</v>
      </c>
      <c r="M1053" s="1247">
        <f>(L1053-H1053-H1054)</f>
        <v>4</v>
      </c>
      <c r="N1053" s="1069">
        <v>20.0</v>
      </c>
      <c r="O1053" s="1019">
        <f t="shared" si="733"/>
        <v>24</v>
      </c>
      <c r="P1053" s="1018"/>
      <c r="Q1053" s="998"/>
      <c r="R1053" s="998"/>
      <c r="S1053" s="998"/>
      <c r="T1053" s="998"/>
      <c r="U1053" s="998"/>
      <c r="V1053" s="998"/>
      <c r="W1053" s="998"/>
      <c r="X1053" s="998"/>
      <c r="Y1053" s="998"/>
      <c r="Z1053" s="998"/>
      <c r="AA1053" s="998"/>
      <c r="AB1053" s="998"/>
    </row>
    <row r="1054">
      <c r="A1054" s="1012" t="s">
        <v>78</v>
      </c>
      <c r="B1054" s="1013">
        <v>0.0</v>
      </c>
      <c r="C1054" s="1014">
        <v>0.0</v>
      </c>
      <c r="D1054" s="1014">
        <v>3.0</v>
      </c>
      <c r="E1054" s="1014">
        <v>2.0</v>
      </c>
      <c r="F1054" s="1014">
        <v>3.0</v>
      </c>
      <c r="G1054" s="1015">
        <v>3.0</v>
      </c>
      <c r="H1054" s="1016">
        <f t="shared" si="734"/>
        <v>11</v>
      </c>
      <c r="I1054" s="1019"/>
      <c r="J1054" s="1168"/>
      <c r="K1054" s="1012" t="s">
        <v>78</v>
      </c>
      <c r="L1054" s="1013" t="s">
        <v>79</v>
      </c>
      <c r="M1054" s="1252" t="s">
        <v>79</v>
      </c>
      <c r="N1054" s="1069" t="s">
        <v>79</v>
      </c>
      <c r="O1054" s="1019" t="s">
        <v>79</v>
      </c>
      <c r="P1054" s="1018"/>
      <c r="Q1054" s="998"/>
      <c r="R1054" s="998"/>
      <c r="S1054" s="998"/>
      <c r="T1054" s="998"/>
      <c r="U1054" s="998"/>
      <c r="V1054" s="998"/>
      <c r="W1054" s="998"/>
      <c r="X1054" s="998"/>
      <c r="Y1054" s="998"/>
      <c r="Z1054" s="998"/>
      <c r="AA1054" s="998"/>
      <c r="AB1054" s="998"/>
    </row>
    <row r="1055">
      <c r="A1055" s="1021" t="s">
        <v>446</v>
      </c>
      <c r="B1055" s="1013">
        <v>1.0</v>
      </c>
      <c r="C1055" s="1014">
        <v>1.0</v>
      </c>
      <c r="D1055" s="1014">
        <v>0.0</v>
      </c>
      <c r="E1055" s="1014">
        <v>0.0</v>
      </c>
      <c r="F1055" s="1014">
        <v>4.0</v>
      </c>
      <c r="G1055" s="1015">
        <v>3.0</v>
      </c>
      <c r="H1055" s="1016">
        <f>sum(B1055:G1055)</f>
        <v>9</v>
      </c>
      <c r="I1055" s="1019"/>
      <c r="J1055" s="1168"/>
      <c r="K1055" s="1021" t="s">
        <v>446</v>
      </c>
      <c r="L1055" s="1013">
        <v>12.0</v>
      </c>
      <c r="M1055" s="1252">
        <f t="shared" ref="M1055:M1057" si="735">(L1055-H1055)</f>
        <v>3</v>
      </c>
      <c r="N1055" s="1069">
        <v>0.0</v>
      </c>
      <c r="O1055" s="1019">
        <f t="shared" ref="O1055:O1058" si="736">sum(M1055,N1055)</f>
        <v>3</v>
      </c>
      <c r="P1055" s="1018"/>
      <c r="Q1055" s="1239" t="s">
        <v>518</v>
      </c>
      <c r="R1055" s="998"/>
      <c r="S1055" s="998"/>
      <c r="T1055" s="998"/>
      <c r="U1055" s="998"/>
      <c r="V1055" s="998"/>
      <c r="W1055" s="998"/>
      <c r="X1055" s="998"/>
      <c r="Y1055" s="998"/>
      <c r="Z1055" s="998"/>
      <c r="AA1055" s="998"/>
      <c r="AB1055" s="998"/>
    </row>
    <row r="1056">
      <c r="A1056" s="1021" t="s">
        <v>80</v>
      </c>
      <c r="B1056" s="1013">
        <v>0.0</v>
      </c>
      <c r="C1056" s="1014">
        <v>0.0</v>
      </c>
      <c r="D1056" s="1014">
        <v>0.0</v>
      </c>
      <c r="E1056" s="1014">
        <v>0.0</v>
      </c>
      <c r="F1056" s="1014">
        <v>0.0</v>
      </c>
      <c r="G1056" s="1015">
        <v>0.0</v>
      </c>
      <c r="H1056" s="1015">
        <v>0.0</v>
      </c>
      <c r="I1056" s="1019"/>
      <c r="J1056" s="1168"/>
      <c r="K1056" s="1021" t="s">
        <v>80</v>
      </c>
      <c r="L1056" s="1013">
        <v>0.0</v>
      </c>
      <c r="M1056" s="1019">
        <f t="shared" si="735"/>
        <v>0</v>
      </c>
      <c r="N1056" s="1069">
        <v>40.0</v>
      </c>
      <c r="O1056" s="1019">
        <f t="shared" si="736"/>
        <v>40</v>
      </c>
      <c r="P1056" s="1018"/>
      <c r="Q1056" s="998"/>
      <c r="R1056" s="998"/>
      <c r="S1056" s="998"/>
      <c r="T1056" s="998"/>
      <c r="U1056" s="998"/>
      <c r="V1056" s="998"/>
      <c r="W1056" s="998"/>
      <c r="X1056" s="998"/>
      <c r="Y1056" s="998"/>
      <c r="Z1056" s="998"/>
      <c r="AA1056" s="998"/>
      <c r="AB1056" s="998"/>
    </row>
    <row r="1057">
      <c r="A1057" s="1027"/>
      <c r="B1057" s="1010"/>
      <c r="C1057" s="1010"/>
      <c r="D1057" s="1010"/>
      <c r="E1057" s="1010"/>
      <c r="F1057" s="1005"/>
      <c r="G1057" s="1005"/>
      <c r="H1057" s="1006">
        <f t="shared" ref="H1057:H1059" si="737">SUM(B1057:G1057)</f>
        <v>0</v>
      </c>
      <c r="I1057" s="1007">
        <f>sum(H1057:H1060)</f>
        <v>0</v>
      </c>
      <c r="J1057" s="1058"/>
      <c r="K1057" s="1027"/>
      <c r="L1057" s="1010"/>
      <c r="M1057" s="1295">
        <f t="shared" si="735"/>
        <v>0</v>
      </c>
      <c r="N1057" s="1299"/>
      <c r="O1057" s="1007">
        <f t="shared" si="736"/>
        <v>0</v>
      </c>
      <c r="P1057" s="1010"/>
      <c r="Q1057" s="998"/>
      <c r="R1057" s="998"/>
      <c r="S1057" s="998"/>
      <c r="T1057" s="998"/>
      <c r="U1057" s="998"/>
      <c r="V1057" s="998"/>
      <c r="W1057" s="998"/>
      <c r="X1057" s="998"/>
      <c r="Y1057" s="998"/>
      <c r="Z1057" s="998"/>
      <c r="AA1057" s="998"/>
      <c r="AB1057" s="998"/>
    </row>
    <row r="1058">
      <c r="A1058" s="1012" t="s">
        <v>77</v>
      </c>
      <c r="B1058" s="1013"/>
      <c r="C1058" s="1014"/>
      <c r="D1058" s="1014"/>
      <c r="E1058" s="1014"/>
      <c r="F1058" s="1014"/>
      <c r="G1058" s="1015"/>
      <c r="H1058" s="1016">
        <f t="shared" si="737"/>
        <v>0</v>
      </c>
      <c r="I1058" s="1017">
        <f>(I1057/60)</f>
        <v>0</v>
      </c>
      <c r="J1058" s="1058"/>
      <c r="K1058" s="1012" t="s">
        <v>77</v>
      </c>
      <c r="L1058" s="1018"/>
      <c r="M1058" s="1247">
        <f>(L1058-H1058-H1059)</f>
        <v>0</v>
      </c>
      <c r="N1058" s="1247"/>
      <c r="O1058" s="1019">
        <f t="shared" si="736"/>
        <v>0</v>
      </c>
      <c r="P1058" s="1018"/>
      <c r="Q1058" s="998"/>
      <c r="R1058" s="998"/>
      <c r="S1058" s="998"/>
      <c r="T1058" s="998"/>
      <c r="U1058" s="998"/>
      <c r="V1058" s="998"/>
      <c r="W1058" s="998"/>
      <c r="X1058" s="998"/>
      <c r="Y1058" s="998"/>
      <c r="Z1058" s="998"/>
      <c r="AA1058" s="998"/>
      <c r="AB1058" s="998"/>
    </row>
    <row r="1059">
      <c r="A1059" s="1012" t="s">
        <v>78</v>
      </c>
      <c r="B1059" s="1013"/>
      <c r="C1059" s="1014"/>
      <c r="D1059" s="1014"/>
      <c r="E1059" s="1014"/>
      <c r="F1059" s="1014"/>
      <c r="G1059" s="1015"/>
      <c r="H1059" s="1016">
        <f t="shared" si="737"/>
        <v>0</v>
      </c>
      <c r="I1059" s="1019"/>
      <c r="J1059" s="1058"/>
      <c r="K1059" s="1012" t="s">
        <v>78</v>
      </c>
      <c r="L1059" s="1018"/>
      <c r="M1059" s="1252" t="s">
        <v>79</v>
      </c>
      <c r="N1059" s="1247"/>
      <c r="O1059" s="1019" t="s">
        <v>79</v>
      </c>
      <c r="P1059" s="1018"/>
      <c r="Q1059" s="998"/>
      <c r="R1059" s="998"/>
      <c r="S1059" s="998"/>
      <c r="T1059" s="998"/>
      <c r="U1059" s="998"/>
      <c r="V1059" s="998"/>
      <c r="W1059" s="998"/>
      <c r="X1059" s="998"/>
      <c r="Y1059" s="998"/>
      <c r="Z1059" s="998"/>
      <c r="AA1059" s="998"/>
      <c r="AB1059" s="998"/>
    </row>
    <row r="1060">
      <c r="A1060" s="1021" t="s">
        <v>446</v>
      </c>
      <c r="B1060" s="1013"/>
      <c r="C1060" s="1014"/>
      <c r="D1060" s="1014"/>
      <c r="E1060" s="1014"/>
      <c r="F1060" s="1014"/>
      <c r="G1060" s="1015"/>
      <c r="H1060" s="1016">
        <f>sum(B1060:G1060)</f>
        <v>0</v>
      </c>
      <c r="I1060" s="1019"/>
      <c r="J1060" s="1058"/>
      <c r="K1060" s="1021" t="s">
        <v>446</v>
      </c>
      <c r="L1060" s="1018"/>
      <c r="M1060" s="1252">
        <f t="shared" ref="M1060:M1061" si="738">(L1060-H1060)</f>
        <v>0</v>
      </c>
      <c r="N1060" s="1247"/>
      <c r="O1060" s="1019">
        <f t="shared" ref="O1060:O1061" si="739">sum(M1060,N1060)</f>
        <v>0</v>
      </c>
      <c r="P1060" s="1018"/>
      <c r="Q1060" s="998"/>
      <c r="R1060" s="998"/>
      <c r="S1060" s="998"/>
      <c r="T1060" s="998"/>
      <c r="U1060" s="998"/>
      <c r="V1060" s="998"/>
      <c r="W1060" s="998"/>
      <c r="X1060" s="998"/>
      <c r="Y1060" s="998"/>
      <c r="Z1060" s="998"/>
      <c r="AA1060" s="998"/>
      <c r="AB1060" s="998"/>
    </row>
    <row r="1061">
      <c r="A1061" s="1021" t="s">
        <v>80</v>
      </c>
      <c r="B1061" s="1013"/>
      <c r="C1061" s="1014"/>
      <c r="D1061" s="1014"/>
      <c r="E1061" s="1014"/>
      <c r="F1061" s="1014"/>
      <c r="G1061" s="1015"/>
      <c r="H1061" s="1015">
        <v>0.0</v>
      </c>
      <c r="I1061" s="1019"/>
      <c r="J1061" s="1058"/>
      <c r="K1061" s="1021" t="s">
        <v>80</v>
      </c>
      <c r="L1061" s="1018"/>
      <c r="M1061" s="1019">
        <f t="shared" si="738"/>
        <v>0</v>
      </c>
      <c r="N1061" s="1247"/>
      <c r="O1061" s="1019">
        <f t="shared" si="739"/>
        <v>0</v>
      </c>
      <c r="P1061" s="1018"/>
      <c r="Q1061" s="998"/>
      <c r="R1061" s="998"/>
      <c r="S1061" s="998"/>
      <c r="T1061" s="998"/>
      <c r="U1061" s="998"/>
      <c r="V1061" s="998"/>
      <c r="W1061" s="998"/>
      <c r="X1061" s="998"/>
      <c r="Y1061" s="998"/>
      <c r="Z1061" s="998"/>
      <c r="AA1061" s="998"/>
      <c r="AB1061" s="998"/>
    </row>
    <row r="1062">
      <c r="A1062" s="1040" t="s">
        <v>270</v>
      </c>
      <c r="B1062" s="1003">
        <f t="shared" ref="B1062:G1062" si="740">SUM(B1063:B1092)</f>
        <v>67</v>
      </c>
      <c r="C1062" s="1003">
        <f t="shared" si="740"/>
        <v>38</v>
      </c>
      <c r="D1062" s="1003">
        <f t="shared" si="740"/>
        <v>64</v>
      </c>
      <c r="E1062" s="1003">
        <f t="shared" si="740"/>
        <v>17</v>
      </c>
      <c r="F1062" s="1003">
        <f t="shared" si="740"/>
        <v>32</v>
      </c>
      <c r="G1062" s="1003">
        <f t="shared" si="740"/>
        <v>30</v>
      </c>
      <c r="H1062" s="1003">
        <f> SUM(H1063:H1085)</f>
        <v>248</v>
      </c>
      <c r="I1062" s="1003"/>
      <c r="J1062" s="1058"/>
      <c r="K1062" s="1040" t="s">
        <v>270</v>
      </c>
      <c r="L1062" s="1033"/>
      <c r="M1062" s="1305"/>
      <c r="N1062" s="1305"/>
      <c r="O1062" s="1172"/>
      <c r="P1062" s="1033"/>
      <c r="Q1062" s="998"/>
      <c r="R1062" s="998"/>
      <c r="S1062" s="998"/>
      <c r="T1062" s="998"/>
      <c r="U1062" s="998"/>
      <c r="V1062" s="998"/>
      <c r="W1062" s="998"/>
      <c r="X1062" s="998"/>
      <c r="Y1062" s="998"/>
      <c r="Z1062" s="998"/>
      <c r="AA1062" s="998"/>
      <c r="AB1062" s="998"/>
    </row>
    <row r="1063">
      <c r="A1063" s="1034" t="s">
        <v>89</v>
      </c>
      <c r="B1063" s="1005">
        <v>17.0</v>
      </c>
      <c r="C1063" s="1005">
        <v>0.0</v>
      </c>
      <c r="D1063" s="1005">
        <v>17.0</v>
      </c>
      <c r="E1063" s="1005">
        <v>14.0</v>
      </c>
      <c r="F1063" s="1005">
        <v>13.0</v>
      </c>
      <c r="G1063" s="1005">
        <v>18.0</v>
      </c>
      <c r="H1063" s="1006">
        <f t="shared" ref="H1063:H1065" si="741">SUM(B1063:G1063)</f>
        <v>79</v>
      </c>
      <c r="I1063" s="1007">
        <f>sum(H1063:H1066)</f>
        <v>98</v>
      </c>
      <c r="J1063" s="1168"/>
      <c r="K1063" s="1034" t="s">
        <v>89</v>
      </c>
      <c r="L1063" s="1010">
        <v>134.0</v>
      </c>
      <c r="M1063" s="1295">
        <f>(L1063-H1063)</f>
        <v>55</v>
      </c>
      <c r="N1063" s="1299">
        <v>60.0</v>
      </c>
      <c r="O1063" s="1300">
        <f t="shared" ref="O1063:O1064" si="742">sum(M1063,N1063)</f>
        <v>115</v>
      </c>
      <c r="P1063" s="1010" t="s">
        <v>382</v>
      </c>
      <c r="Q1063" s="998"/>
      <c r="R1063" s="998"/>
      <c r="S1063" s="998"/>
      <c r="T1063" s="998"/>
      <c r="U1063" s="998"/>
      <c r="V1063" s="998"/>
      <c r="W1063" s="998"/>
      <c r="X1063" s="998"/>
      <c r="Y1063" s="998"/>
      <c r="Z1063" s="998"/>
      <c r="AA1063" s="998"/>
      <c r="AB1063" s="998"/>
    </row>
    <row r="1064">
      <c r="A1064" s="1012" t="s">
        <v>77</v>
      </c>
      <c r="B1064" s="1013">
        <v>0.0</v>
      </c>
      <c r="C1064" s="1014">
        <v>0.0</v>
      </c>
      <c r="D1064" s="1014">
        <v>0.0</v>
      </c>
      <c r="E1064" s="1014">
        <v>0.0</v>
      </c>
      <c r="F1064" s="1014">
        <v>0.0</v>
      </c>
      <c r="G1064" s="1015">
        <v>0.0</v>
      </c>
      <c r="H1064" s="1016">
        <f t="shared" si="741"/>
        <v>0</v>
      </c>
      <c r="I1064" s="1017">
        <f>(I1063/61)</f>
        <v>1.606557377</v>
      </c>
      <c r="J1064" s="1168"/>
      <c r="K1064" s="1012" t="s">
        <v>77</v>
      </c>
      <c r="L1064" s="1014">
        <v>22.0</v>
      </c>
      <c r="M1064" s="1247">
        <f>(L1064-H1064-H1065)</f>
        <v>3</v>
      </c>
      <c r="N1064" s="1050">
        <v>15.0</v>
      </c>
      <c r="O1064" s="1301">
        <f t="shared" si="742"/>
        <v>18</v>
      </c>
      <c r="P1064" s="1019"/>
      <c r="Q1064" s="1239" t="s">
        <v>519</v>
      </c>
      <c r="R1064" s="998"/>
      <c r="S1064" s="998"/>
      <c r="T1064" s="998"/>
      <c r="U1064" s="998"/>
      <c r="V1064" s="998"/>
      <c r="W1064" s="998"/>
      <c r="X1064" s="998"/>
      <c r="Y1064" s="998"/>
      <c r="Z1064" s="998"/>
      <c r="AA1064" s="998"/>
      <c r="AB1064" s="998"/>
    </row>
    <row r="1065">
      <c r="A1065" s="1012" t="s">
        <v>78</v>
      </c>
      <c r="B1065" s="1013">
        <v>7.0</v>
      </c>
      <c r="C1065" s="1014">
        <v>0.0</v>
      </c>
      <c r="D1065" s="1014">
        <v>5.0</v>
      </c>
      <c r="E1065" s="1014">
        <v>2.0</v>
      </c>
      <c r="F1065" s="1014">
        <v>3.0</v>
      </c>
      <c r="G1065" s="1015">
        <v>2.0</v>
      </c>
      <c r="H1065" s="1016">
        <f t="shared" si="741"/>
        <v>19</v>
      </c>
      <c r="I1065" s="1019"/>
      <c r="J1065" s="1168"/>
      <c r="K1065" s="1012" t="s">
        <v>78</v>
      </c>
      <c r="L1065" s="1014" t="s">
        <v>79</v>
      </c>
      <c r="M1065" s="1252" t="s">
        <v>79</v>
      </c>
      <c r="N1065" s="1050" t="s">
        <v>79</v>
      </c>
      <c r="O1065" s="1301" t="s">
        <v>79</v>
      </c>
      <c r="P1065" s="1019"/>
      <c r="Q1065" s="998"/>
      <c r="R1065" s="998"/>
      <c r="S1065" s="998"/>
      <c r="T1065" s="998"/>
      <c r="U1065" s="998"/>
      <c r="V1065" s="998"/>
      <c r="W1065" s="998"/>
      <c r="X1065" s="998"/>
      <c r="Y1065" s="998"/>
      <c r="Z1065" s="998"/>
      <c r="AA1065" s="998"/>
      <c r="AB1065" s="998"/>
    </row>
    <row r="1066">
      <c r="A1066" s="1021" t="s">
        <v>446</v>
      </c>
      <c r="B1066" s="1013">
        <v>0.0</v>
      </c>
      <c r="C1066" s="1014">
        <v>0.0</v>
      </c>
      <c r="D1066" s="1014">
        <v>0.0</v>
      </c>
      <c r="E1066" s="1014">
        <v>0.0</v>
      </c>
      <c r="F1066" s="1014">
        <v>0.0</v>
      </c>
      <c r="G1066" s="1015">
        <v>0.0</v>
      </c>
      <c r="H1066" s="1016">
        <f t="shared" ref="H1066:H1067" si="743">sum(B1066:G1066)</f>
        <v>0</v>
      </c>
      <c r="I1066" s="1019"/>
      <c r="J1066" s="1168"/>
      <c r="K1066" s="1021" t="s">
        <v>446</v>
      </c>
      <c r="L1066" s="1014">
        <v>10.0</v>
      </c>
      <c r="M1066" s="1252">
        <f t="shared" ref="M1066:M1068" si="744">(L1066-H1066)</f>
        <v>10</v>
      </c>
      <c r="N1066" s="1050">
        <v>0.0</v>
      </c>
      <c r="O1066" s="1301">
        <f t="shared" ref="O1066:O1069" si="745">sum(M1066,N1066)</f>
        <v>10</v>
      </c>
      <c r="P1066" s="1014"/>
      <c r="Q1066" s="998"/>
      <c r="R1066" s="998"/>
      <c r="S1066" s="998"/>
      <c r="T1066" s="998"/>
      <c r="U1066" s="998"/>
      <c r="V1066" s="998"/>
      <c r="W1066" s="998"/>
      <c r="X1066" s="998"/>
      <c r="Y1066" s="998"/>
      <c r="Z1066" s="998"/>
      <c r="AA1066" s="998"/>
      <c r="AB1066" s="998"/>
    </row>
    <row r="1067">
      <c r="A1067" s="1021" t="s">
        <v>80</v>
      </c>
      <c r="B1067" s="1013">
        <v>0.0</v>
      </c>
      <c r="C1067" s="1014">
        <v>0.0</v>
      </c>
      <c r="D1067" s="1014">
        <v>0.0</v>
      </c>
      <c r="E1067" s="1014">
        <v>0.0</v>
      </c>
      <c r="F1067" s="1014">
        <v>0.0</v>
      </c>
      <c r="G1067" s="1015">
        <v>0.0</v>
      </c>
      <c r="H1067" s="1016">
        <f t="shared" si="743"/>
        <v>0</v>
      </c>
      <c r="I1067" s="1019"/>
      <c r="J1067" s="1168"/>
      <c r="K1067" s="1021" t="s">
        <v>80</v>
      </c>
      <c r="L1067" s="1014">
        <v>56.0</v>
      </c>
      <c r="M1067" s="1252">
        <f t="shared" si="744"/>
        <v>56</v>
      </c>
      <c r="N1067" s="1050">
        <v>0.0</v>
      </c>
      <c r="O1067" s="1019">
        <f t="shared" si="745"/>
        <v>56</v>
      </c>
      <c r="P1067" s="1014"/>
      <c r="Q1067" s="998"/>
      <c r="R1067" s="998"/>
      <c r="S1067" s="998"/>
      <c r="T1067" s="998"/>
      <c r="U1067" s="998"/>
      <c r="V1067" s="998"/>
      <c r="W1067" s="998"/>
      <c r="X1067" s="998"/>
      <c r="Y1067" s="998"/>
      <c r="Z1067" s="998"/>
      <c r="AA1067" s="998"/>
      <c r="AB1067" s="998"/>
    </row>
    <row r="1068">
      <c r="A1068" s="1170" t="s">
        <v>88</v>
      </c>
      <c r="B1068" s="1010">
        <v>8.0</v>
      </c>
      <c r="C1068" s="1010">
        <v>9.0</v>
      </c>
      <c r="D1068" s="1010">
        <v>8.0</v>
      </c>
      <c r="E1068" s="1010">
        <v>0.0</v>
      </c>
      <c r="F1068" s="1010">
        <v>8.0</v>
      </c>
      <c r="G1068" s="1005">
        <v>0.0</v>
      </c>
      <c r="H1068" s="1006">
        <f t="shared" ref="H1068:H1070" si="746">SUM(B1068:G1068)</f>
        <v>33</v>
      </c>
      <c r="I1068" s="1007">
        <f>sum(H1068:H1071)</f>
        <v>45</v>
      </c>
      <c r="J1068" s="1168"/>
      <c r="K1068" s="1170" t="s">
        <v>88</v>
      </c>
      <c r="L1068" s="1010">
        <v>82.0</v>
      </c>
      <c r="M1068" s="1295">
        <f t="shared" si="744"/>
        <v>49</v>
      </c>
      <c r="N1068" s="1299">
        <v>20.0</v>
      </c>
      <c r="O1068" s="1300">
        <f t="shared" si="745"/>
        <v>69</v>
      </c>
      <c r="P1068" s="1010" t="s">
        <v>382</v>
      </c>
      <c r="Q1068" s="998"/>
      <c r="R1068" s="998"/>
      <c r="S1068" s="998"/>
      <c r="T1068" s="998"/>
      <c r="U1068" s="998"/>
      <c r="V1068" s="998"/>
      <c r="W1068" s="998"/>
      <c r="X1068" s="998"/>
      <c r="Y1068" s="998"/>
      <c r="Z1068" s="998"/>
      <c r="AA1068" s="998"/>
      <c r="AB1068" s="998"/>
    </row>
    <row r="1069">
      <c r="A1069" s="1012" t="s">
        <v>77</v>
      </c>
      <c r="B1069" s="1013">
        <v>0.0</v>
      </c>
      <c r="C1069" s="1014">
        <v>0.0</v>
      </c>
      <c r="D1069" s="1014">
        <v>0.0</v>
      </c>
      <c r="E1069" s="1014">
        <v>0.0</v>
      </c>
      <c r="F1069" s="1014">
        <v>0.0</v>
      </c>
      <c r="G1069" s="1014">
        <v>0.0</v>
      </c>
      <c r="H1069" s="1016">
        <f t="shared" si="746"/>
        <v>0</v>
      </c>
      <c r="I1069" s="1017">
        <f>(I1068/60)</f>
        <v>0.75</v>
      </c>
      <c r="J1069" s="1168"/>
      <c r="K1069" s="1012" t="s">
        <v>77</v>
      </c>
      <c r="L1069" s="1244">
        <v>13.0</v>
      </c>
      <c r="M1069" s="1247">
        <f>(L1069-H1069-H1070)</f>
        <v>1</v>
      </c>
      <c r="N1069" s="1302">
        <v>20.0</v>
      </c>
      <c r="O1069" s="1301">
        <f t="shared" si="745"/>
        <v>21</v>
      </c>
      <c r="P1069" s="1051"/>
      <c r="Q1069" s="998"/>
      <c r="R1069" s="998"/>
      <c r="S1069" s="998"/>
      <c r="T1069" s="998"/>
      <c r="U1069" s="998"/>
      <c r="V1069" s="998"/>
      <c r="W1069" s="998"/>
      <c r="X1069" s="998"/>
      <c r="Y1069" s="998"/>
      <c r="Z1069" s="998"/>
      <c r="AA1069" s="998"/>
      <c r="AB1069" s="998"/>
    </row>
    <row r="1070">
      <c r="A1070" s="1012" t="s">
        <v>78</v>
      </c>
      <c r="B1070" s="1013">
        <v>3.0</v>
      </c>
      <c r="C1070" s="1014">
        <v>4.0</v>
      </c>
      <c r="D1070" s="1014">
        <v>4.0</v>
      </c>
      <c r="E1070" s="1014">
        <v>0.0</v>
      </c>
      <c r="F1070" s="1014">
        <v>1.0</v>
      </c>
      <c r="G1070" s="1014">
        <v>0.0</v>
      </c>
      <c r="H1070" s="1016">
        <f t="shared" si="746"/>
        <v>12</v>
      </c>
      <c r="I1070" s="1019"/>
      <c r="J1070" s="1168"/>
      <c r="K1070" s="1012" t="s">
        <v>78</v>
      </c>
      <c r="L1070" s="1244" t="s">
        <v>79</v>
      </c>
      <c r="M1070" s="1252" t="s">
        <v>79</v>
      </c>
      <c r="N1070" s="1302" t="s">
        <v>79</v>
      </c>
      <c r="O1070" s="1301" t="s">
        <v>79</v>
      </c>
      <c r="P1070" s="1051"/>
      <c r="Q1070" s="998"/>
      <c r="R1070" s="998"/>
      <c r="S1070" s="998"/>
      <c r="T1070" s="998"/>
      <c r="U1070" s="998"/>
      <c r="V1070" s="998"/>
      <c r="W1070" s="998"/>
      <c r="X1070" s="998"/>
      <c r="Y1070" s="998"/>
      <c r="Z1070" s="998"/>
      <c r="AA1070" s="998"/>
      <c r="AB1070" s="998"/>
    </row>
    <row r="1071">
      <c r="A1071" s="1021" t="s">
        <v>446</v>
      </c>
      <c r="B1071" s="1013">
        <v>0.0</v>
      </c>
      <c r="C1071" s="1014">
        <v>0.0</v>
      </c>
      <c r="D1071" s="1014">
        <v>0.0</v>
      </c>
      <c r="E1071" s="1014">
        <v>0.0</v>
      </c>
      <c r="F1071" s="1014">
        <v>0.0</v>
      </c>
      <c r="G1071" s="1014">
        <v>0.0</v>
      </c>
      <c r="H1071" s="1016">
        <f t="shared" ref="H1071:H1072" si="747">sum(B1071:G1071)</f>
        <v>0</v>
      </c>
      <c r="I1071" s="1019"/>
      <c r="J1071" s="1168"/>
      <c r="K1071" s="1021" t="s">
        <v>446</v>
      </c>
      <c r="L1071" s="1244">
        <v>15.0</v>
      </c>
      <c r="M1071" s="1252">
        <f t="shared" ref="M1071:M1073" si="748">(L1071-H1071)</f>
        <v>15</v>
      </c>
      <c r="N1071" s="1302">
        <v>0.0</v>
      </c>
      <c r="O1071" s="1301">
        <f t="shared" ref="O1071:O1074" si="749">sum(M1071,N1071)</f>
        <v>15</v>
      </c>
      <c r="P1071" s="1244"/>
      <c r="Q1071" s="998"/>
      <c r="R1071" s="998"/>
      <c r="S1071" s="998"/>
      <c r="T1071" s="998"/>
      <c r="U1071" s="998"/>
      <c r="V1071" s="998"/>
      <c r="W1071" s="998"/>
      <c r="X1071" s="998"/>
      <c r="Y1071" s="998"/>
      <c r="Z1071" s="998"/>
      <c r="AA1071" s="998"/>
      <c r="AB1071" s="998"/>
    </row>
    <row r="1072">
      <c r="A1072" s="1021" t="s">
        <v>80</v>
      </c>
      <c r="B1072" s="1013">
        <v>0.0</v>
      </c>
      <c r="C1072" s="1014">
        <v>3.0</v>
      </c>
      <c r="D1072" s="1014">
        <v>2.0</v>
      </c>
      <c r="E1072" s="1014">
        <v>0.0</v>
      </c>
      <c r="F1072" s="1014">
        <v>0.0</v>
      </c>
      <c r="G1072" s="1014">
        <v>0.0</v>
      </c>
      <c r="H1072" s="1016">
        <f t="shared" si="747"/>
        <v>5</v>
      </c>
      <c r="I1072" s="1019"/>
      <c r="J1072" s="1168"/>
      <c r="K1072" s="1021" t="s">
        <v>80</v>
      </c>
      <c r="L1072" s="1244">
        <v>42.0</v>
      </c>
      <c r="M1072" s="1252">
        <f t="shared" si="748"/>
        <v>37</v>
      </c>
      <c r="N1072" s="1302">
        <v>0.0</v>
      </c>
      <c r="O1072" s="1019">
        <f t="shared" si="749"/>
        <v>37</v>
      </c>
      <c r="P1072" s="1051"/>
      <c r="Q1072" s="998"/>
      <c r="R1072" s="998"/>
      <c r="S1072" s="998"/>
      <c r="T1072" s="998"/>
      <c r="U1072" s="998"/>
      <c r="V1072" s="998"/>
      <c r="W1072" s="998"/>
      <c r="X1072" s="998"/>
      <c r="Y1072" s="998"/>
      <c r="Z1072" s="998"/>
      <c r="AA1072" s="998"/>
      <c r="AB1072" s="998"/>
    </row>
    <row r="1073">
      <c r="A1073" s="1009" t="s">
        <v>238</v>
      </c>
      <c r="B1073" s="1005">
        <v>4.0</v>
      </c>
      <c r="C1073" s="1005">
        <v>5.0</v>
      </c>
      <c r="D1073" s="1005">
        <v>15.0</v>
      </c>
      <c r="E1073" s="1005">
        <v>1.0</v>
      </c>
      <c r="F1073" s="1005">
        <v>1.0</v>
      </c>
      <c r="G1073" s="1005">
        <v>1.0</v>
      </c>
      <c r="H1073" s="1006">
        <f t="shared" ref="H1073:H1075" si="750">SUM(B1073:G1073)</f>
        <v>27</v>
      </c>
      <c r="I1073" s="1007">
        <f>sum(H1073:H1076)</f>
        <v>41</v>
      </c>
      <c r="J1073" s="1168"/>
      <c r="K1073" s="1009" t="s">
        <v>238</v>
      </c>
      <c r="L1073" s="1010">
        <v>45.0</v>
      </c>
      <c r="M1073" s="1295">
        <f t="shared" si="748"/>
        <v>18</v>
      </c>
      <c r="N1073" s="1299">
        <v>40.0</v>
      </c>
      <c r="O1073" s="1300">
        <f t="shared" si="749"/>
        <v>58</v>
      </c>
      <c r="P1073" s="1010" t="s">
        <v>382</v>
      </c>
      <c r="Q1073" s="998"/>
      <c r="R1073" s="998"/>
      <c r="S1073" s="998"/>
      <c r="T1073" s="998"/>
      <c r="U1073" s="998"/>
      <c r="V1073" s="998"/>
      <c r="W1073" s="998"/>
      <c r="X1073" s="998"/>
      <c r="Y1073" s="998"/>
      <c r="Z1073" s="998"/>
      <c r="AA1073" s="998"/>
      <c r="AB1073" s="998"/>
    </row>
    <row r="1074">
      <c r="A1074" s="1012" t="s">
        <v>77</v>
      </c>
      <c r="B1074" s="1013">
        <v>0.0</v>
      </c>
      <c r="C1074" s="1014">
        <v>1.0</v>
      </c>
      <c r="D1074" s="1014">
        <v>4.0</v>
      </c>
      <c r="E1074" s="1014">
        <v>0.0</v>
      </c>
      <c r="F1074" s="1014">
        <v>0.0</v>
      </c>
      <c r="G1074" s="1015">
        <v>0.0</v>
      </c>
      <c r="H1074" s="1016">
        <f t="shared" si="750"/>
        <v>5</v>
      </c>
      <c r="I1074" s="1017">
        <f>(I1073/60)</f>
        <v>0.6833333333</v>
      </c>
      <c r="J1074" s="1168"/>
      <c r="K1074" s="1012" t="s">
        <v>77</v>
      </c>
      <c r="L1074" s="1013">
        <v>11.0</v>
      </c>
      <c r="M1074" s="1247">
        <f>(L1074-H1074-H1075)</f>
        <v>1</v>
      </c>
      <c r="N1074" s="1069">
        <v>20.0</v>
      </c>
      <c r="O1074" s="1301">
        <f t="shared" si="749"/>
        <v>21</v>
      </c>
      <c r="P1074" s="1018"/>
      <c r="Q1074" s="998"/>
      <c r="R1074" s="998"/>
      <c r="S1074" s="998"/>
      <c r="T1074" s="998"/>
      <c r="U1074" s="998"/>
      <c r="V1074" s="998"/>
      <c r="W1074" s="998"/>
      <c r="X1074" s="998"/>
      <c r="Y1074" s="998"/>
      <c r="Z1074" s="998"/>
      <c r="AA1074" s="998"/>
      <c r="AB1074" s="998"/>
    </row>
    <row r="1075">
      <c r="A1075" s="1012" t="s">
        <v>78</v>
      </c>
      <c r="B1075" s="1013">
        <v>0.0</v>
      </c>
      <c r="C1075" s="1014">
        <v>2.0</v>
      </c>
      <c r="D1075" s="1014">
        <v>3.0</v>
      </c>
      <c r="E1075" s="1014">
        <v>0.0</v>
      </c>
      <c r="F1075" s="1014">
        <v>0.0</v>
      </c>
      <c r="G1075" s="1015">
        <v>0.0</v>
      </c>
      <c r="H1075" s="1016">
        <f t="shared" si="750"/>
        <v>5</v>
      </c>
      <c r="I1075" s="1019"/>
      <c r="J1075" s="1168"/>
      <c r="K1075" s="1012" t="s">
        <v>78</v>
      </c>
      <c r="L1075" s="1013" t="s">
        <v>79</v>
      </c>
      <c r="M1075" s="1252" t="s">
        <v>79</v>
      </c>
      <c r="N1075" s="1069" t="s">
        <v>79</v>
      </c>
      <c r="O1075" s="1301" t="s">
        <v>79</v>
      </c>
      <c r="P1075" s="1018"/>
      <c r="Q1075" s="998"/>
      <c r="R1075" s="998"/>
      <c r="S1075" s="998"/>
      <c r="T1075" s="998"/>
      <c r="U1075" s="998"/>
      <c r="V1075" s="998"/>
      <c r="W1075" s="998"/>
      <c r="X1075" s="998"/>
      <c r="Y1075" s="998"/>
      <c r="Z1075" s="998"/>
      <c r="AA1075" s="998"/>
      <c r="AB1075" s="998"/>
    </row>
    <row r="1076">
      <c r="A1076" s="1021" t="s">
        <v>446</v>
      </c>
      <c r="B1076" s="1013">
        <v>2.0</v>
      </c>
      <c r="C1076" s="1014">
        <v>1.0</v>
      </c>
      <c r="D1076" s="1014">
        <v>1.0</v>
      </c>
      <c r="E1076" s="1014">
        <v>0.0</v>
      </c>
      <c r="F1076" s="1014">
        <v>0.0</v>
      </c>
      <c r="G1076" s="1015">
        <v>0.0</v>
      </c>
      <c r="H1076" s="1016">
        <f t="shared" ref="H1076:H1077" si="751">sum(B1076:G1076)</f>
        <v>4</v>
      </c>
      <c r="I1076" s="1019"/>
      <c r="J1076" s="1168"/>
      <c r="K1076" s="1021" t="s">
        <v>446</v>
      </c>
      <c r="L1076" s="1013">
        <v>6.0</v>
      </c>
      <c r="M1076" s="1252">
        <f t="shared" ref="M1076:M1078" si="752">(L1076-H1076)</f>
        <v>2</v>
      </c>
      <c r="N1076" s="1069">
        <v>5.0</v>
      </c>
      <c r="O1076" s="1303">
        <v>7.0</v>
      </c>
      <c r="P1076" s="1013"/>
      <c r="Q1076" s="998"/>
      <c r="R1076" s="998"/>
      <c r="S1076" s="998"/>
      <c r="T1076" s="998"/>
      <c r="U1076" s="998"/>
      <c r="V1076" s="998"/>
      <c r="W1076" s="998"/>
      <c r="X1076" s="998"/>
      <c r="Y1076" s="998"/>
      <c r="Z1076" s="998"/>
      <c r="AA1076" s="998"/>
      <c r="AB1076" s="998"/>
    </row>
    <row r="1077">
      <c r="A1077" s="1021" t="s">
        <v>80</v>
      </c>
      <c r="B1077" s="1013">
        <v>0.0</v>
      </c>
      <c r="C1077" s="1014">
        <v>0.0</v>
      </c>
      <c r="D1077" s="1014">
        <v>0.0</v>
      </c>
      <c r="E1077" s="1014">
        <v>0.0</v>
      </c>
      <c r="F1077" s="1014">
        <v>0.0</v>
      </c>
      <c r="G1077" s="1015">
        <v>0.0</v>
      </c>
      <c r="H1077" s="1016">
        <f t="shared" si="751"/>
        <v>0</v>
      </c>
      <c r="I1077" s="1019"/>
      <c r="J1077" s="1168"/>
      <c r="K1077" s="1021" t="s">
        <v>80</v>
      </c>
      <c r="L1077" s="1013">
        <v>40.0</v>
      </c>
      <c r="M1077" s="1252">
        <f t="shared" si="752"/>
        <v>40</v>
      </c>
      <c r="N1077" s="1069">
        <v>0.0</v>
      </c>
      <c r="O1077" s="1019">
        <f t="shared" ref="O1077:O1079" si="753">sum(M1077,N1077)</f>
        <v>40</v>
      </c>
      <c r="P1077" s="1018"/>
      <c r="Q1077" s="998"/>
      <c r="R1077" s="998"/>
      <c r="S1077" s="998"/>
      <c r="T1077" s="998"/>
      <c r="U1077" s="998"/>
      <c r="V1077" s="998"/>
      <c r="W1077" s="998"/>
      <c r="X1077" s="998"/>
      <c r="Y1077" s="998"/>
      <c r="Z1077" s="998"/>
      <c r="AA1077" s="998"/>
      <c r="AB1077" s="998"/>
    </row>
    <row r="1078">
      <c r="A1078" s="1170" t="s">
        <v>102</v>
      </c>
      <c r="B1078" s="1010">
        <v>11.0</v>
      </c>
      <c r="C1078" s="1010">
        <v>3.0</v>
      </c>
      <c r="D1078" s="1010">
        <v>0.0</v>
      </c>
      <c r="E1078" s="1010">
        <v>0.0</v>
      </c>
      <c r="F1078" s="1010">
        <v>0.0</v>
      </c>
      <c r="G1078" s="1005">
        <v>0.0</v>
      </c>
      <c r="H1078" s="1006">
        <f t="shared" ref="H1078:H1080" si="754">SUM(B1078:G1078)</f>
        <v>14</v>
      </c>
      <c r="I1078" s="1007">
        <f>sum(H1078:H1081)</f>
        <v>20</v>
      </c>
      <c r="J1078" s="1168"/>
      <c r="K1078" s="1170" t="s">
        <v>102</v>
      </c>
      <c r="L1078" s="1010">
        <v>45.0</v>
      </c>
      <c r="M1078" s="1295">
        <f t="shared" si="752"/>
        <v>31</v>
      </c>
      <c r="N1078" s="1299">
        <v>10.0</v>
      </c>
      <c r="O1078" s="1300">
        <f t="shared" si="753"/>
        <v>41</v>
      </c>
      <c r="P1078" s="1010" t="s">
        <v>382</v>
      </c>
      <c r="Q1078" s="998"/>
      <c r="R1078" s="998"/>
      <c r="S1078" s="998"/>
      <c r="T1078" s="998"/>
      <c r="U1078" s="998"/>
      <c r="V1078" s="998"/>
      <c r="W1078" s="998"/>
      <c r="X1078" s="998"/>
      <c r="Y1078" s="998"/>
      <c r="Z1078" s="998"/>
      <c r="AA1078" s="998"/>
      <c r="AB1078" s="998"/>
    </row>
    <row r="1079">
      <c r="A1079" s="1012" t="s">
        <v>77</v>
      </c>
      <c r="B1079" s="1013">
        <v>0.0</v>
      </c>
      <c r="C1079" s="1014">
        <v>0.0</v>
      </c>
      <c r="D1079" s="1014">
        <v>0.0</v>
      </c>
      <c r="E1079" s="1014">
        <v>0.0</v>
      </c>
      <c r="F1079" s="1014">
        <v>0.0</v>
      </c>
      <c r="G1079" s="1014">
        <v>0.0</v>
      </c>
      <c r="H1079" s="1016">
        <f t="shared" si="754"/>
        <v>0</v>
      </c>
      <c r="I1079" s="1017">
        <f>(I1078/60)</f>
        <v>0.3333333333</v>
      </c>
      <c r="J1079" s="1168"/>
      <c r="K1079" s="1012" t="s">
        <v>77</v>
      </c>
      <c r="L1079" s="1013">
        <v>9.0</v>
      </c>
      <c r="M1079" s="1247">
        <f>(L1079-H1079-H1080)</f>
        <v>4</v>
      </c>
      <c r="N1079" s="1069">
        <v>3.0</v>
      </c>
      <c r="O1079" s="1301">
        <f t="shared" si="753"/>
        <v>7</v>
      </c>
      <c r="P1079" s="1018"/>
      <c r="Q1079" s="998"/>
      <c r="R1079" s="998"/>
      <c r="S1079" s="998"/>
      <c r="T1079" s="998"/>
      <c r="U1079" s="998"/>
      <c r="V1079" s="998"/>
      <c r="W1079" s="998"/>
      <c r="X1079" s="998"/>
      <c r="Y1079" s="998"/>
      <c r="Z1079" s="998"/>
      <c r="AA1079" s="998"/>
      <c r="AB1079" s="998"/>
    </row>
    <row r="1080">
      <c r="A1080" s="1012" t="s">
        <v>78</v>
      </c>
      <c r="B1080" s="1013">
        <v>2.0</v>
      </c>
      <c r="C1080" s="1014">
        <v>3.0</v>
      </c>
      <c r="D1080" s="1014">
        <v>0.0</v>
      </c>
      <c r="E1080" s="1014">
        <v>0.0</v>
      </c>
      <c r="F1080" s="1014">
        <v>0.0</v>
      </c>
      <c r="G1080" s="1014">
        <v>0.0</v>
      </c>
      <c r="H1080" s="1016">
        <f t="shared" si="754"/>
        <v>5</v>
      </c>
      <c r="I1080" s="1019"/>
      <c r="J1080" s="1168"/>
      <c r="K1080" s="1012" t="s">
        <v>78</v>
      </c>
      <c r="L1080" s="1013" t="s">
        <v>79</v>
      </c>
      <c r="M1080" s="1252" t="s">
        <v>79</v>
      </c>
      <c r="N1080" s="1069" t="s">
        <v>79</v>
      </c>
      <c r="O1080" s="1304" t="s">
        <v>79</v>
      </c>
      <c r="P1080" s="1018"/>
      <c r="Q1080" s="998"/>
      <c r="R1080" s="998"/>
      <c r="S1080" s="998"/>
      <c r="T1080" s="998"/>
      <c r="U1080" s="998"/>
      <c r="V1080" s="998"/>
      <c r="W1080" s="998"/>
      <c r="X1080" s="998"/>
      <c r="Y1080" s="998"/>
      <c r="Z1080" s="998"/>
      <c r="AA1080" s="998"/>
      <c r="AB1080" s="998"/>
    </row>
    <row r="1081">
      <c r="A1081" s="1021" t="s">
        <v>446</v>
      </c>
      <c r="B1081" s="1013">
        <v>0.0</v>
      </c>
      <c r="C1081" s="1014">
        <v>1.0</v>
      </c>
      <c r="D1081" s="1014">
        <v>0.0</v>
      </c>
      <c r="E1081" s="1014">
        <v>0.0</v>
      </c>
      <c r="F1081" s="1014">
        <v>0.0</v>
      </c>
      <c r="G1081" s="1014">
        <v>0.0</v>
      </c>
      <c r="H1081" s="1016">
        <f t="shared" ref="H1081:H1082" si="755">sum(B1081:G1081)</f>
        <v>1</v>
      </c>
      <c r="I1081" s="1019"/>
      <c r="J1081" s="1168"/>
      <c r="K1081" s="1021" t="s">
        <v>446</v>
      </c>
      <c r="L1081" s="1013">
        <v>8.0</v>
      </c>
      <c r="M1081" s="1252">
        <f t="shared" ref="M1081:M1083" si="756">(L1081-H1081)</f>
        <v>7</v>
      </c>
      <c r="N1081" s="1069">
        <v>0.0</v>
      </c>
      <c r="O1081" s="1252">
        <f t="shared" ref="O1081:O1084" si="757">sum(M1081,N1081)</f>
        <v>7</v>
      </c>
      <c r="P1081" s="1018"/>
      <c r="Q1081" s="1239" t="s">
        <v>520</v>
      </c>
      <c r="R1081" s="998"/>
      <c r="S1081" s="998"/>
      <c r="T1081" s="998"/>
      <c r="U1081" s="998"/>
      <c r="V1081" s="998"/>
      <c r="W1081" s="998"/>
      <c r="X1081" s="998"/>
      <c r="Y1081" s="998"/>
      <c r="Z1081" s="998"/>
      <c r="AA1081" s="998"/>
      <c r="AB1081" s="998"/>
    </row>
    <row r="1082">
      <c r="A1082" s="1021" t="s">
        <v>80</v>
      </c>
      <c r="B1082" s="1013">
        <v>0.0</v>
      </c>
      <c r="C1082" s="1014">
        <v>0.0</v>
      </c>
      <c r="D1082" s="1014">
        <v>0.0</v>
      </c>
      <c r="E1082" s="1014">
        <v>0.0</v>
      </c>
      <c r="F1082" s="1014">
        <v>0.0</v>
      </c>
      <c r="G1082" s="1014">
        <v>0.0</v>
      </c>
      <c r="H1082" s="1016">
        <f t="shared" si="755"/>
        <v>0</v>
      </c>
      <c r="I1082" s="1019"/>
      <c r="J1082" s="1168"/>
      <c r="K1082" s="1021" t="s">
        <v>80</v>
      </c>
      <c r="L1082" s="1069">
        <v>45.0</v>
      </c>
      <c r="M1082" s="1252">
        <f t="shared" si="756"/>
        <v>45</v>
      </c>
      <c r="N1082" s="1069">
        <v>0.0</v>
      </c>
      <c r="O1082" s="1252">
        <f t="shared" si="757"/>
        <v>45</v>
      </c>
      <c r="P1082" s="1247"/>
      <c r="Q1082" s="998"/>
      <c r="R1082" s="998"/>
      <c r="S1082" s="998"/>
      <c r="T1082" s="998"/>
      <c r="U1082" s="998"/>
      <c r="V1082" s="998"/>
      <c r="W1082" s="998"/>
      <c r="X1082" s="998"/>
      <c r="Y1082" s="998"/>
      <c r="Z1082" s="998"/>
      <c r="AA1082" s="998"/>
      <c r="AB1082" s="998"/>
    </row>
    <row r="1083">
      <c r="A1083" s="1031" t="s">
        <v>199</v>
      </c>
      <c r="B1083" s="1005">
        <v>9.0</v>
      </c>
      <c r="C1083" s="1005">
        <v>4.0</v>
      </c>
      <c r="D1083" s="1005">
        <v>5.0</v>
      </c>
      <c r="E1083" s="1005">
        <v>0.0</v>
      </c>
      <c r="F1083" s="1005">
        <v>5.0</v>
      </c>
      <c r="G1083" s="1005">
        <v>8.0</v>
      </c>
      <c r="H1083" s="1006">
        <f t="shared" ref="H1083:H1085" si="758">SUM(B1083:G1083)</f>
        <v>31</v>
      </c>
      <c r="I1083" s="1007">
        <f>sum(H1083:H1086)</f>
        <v>39</v>
      </c>
      <c r="J1083" s="1168"/>
      <c r="K1083" s="1031" t="s">
        <v>199</v>
      </c>
      <c r="L1083" s="1010">
        <v>86.0</v>
      </c>
      <c r="M1083" s="1295">
        <f t="shared" si="756"/>
        <v>55</v>
      </c>
      <c r="N1083" s="1299">
        <v>15.0</v>
      </c>
      <c r="O1083" s="1007">
        <f t="shared" si="757"/>
        <v>70</v>
      </c>
      <c r="P1083" s="1010" t="s">
        <v>382</v>
      </c>
      <c r="Q1083" s="998"/>
      <c r="R1083" s="998"/>
      <c r="S1083" s="998"/>
      <c r="T1083" s="998"/>
      <c r="U1083" s="998"/>
      <c r="V1083" s="998"/>
      <c r="W1083" s="998"/>
      <c r="X1083" s="998"/>
      <c r="Y1083" s="998"/>
      <c r="Z1083" s="998"/>
      <c r="AA1083" s="998"/>
      <c r="AB1083" s="998"/>
    </row>
    <row r="1084">
      <c r="A1084" s="1012" t="s">
        <v>77</v>
      </c>
      <c r="B1084" s="1013">
        <v>0.0</v>
      </c>
      <c r="C1084" s="1014">
        <v>0.0</v>
      </c>
      <c r="D1084" s="1014">
        <v>0.0</v>
      </c>
      <c r="E1084" s="1014">
        <v>0.0</v>
      </c>
      <c r="F1084" s="1014">
        <v>0.0</v>
      </c>
      <c r="G1084" s="1015">
        <v>0.0</v>
      </c>
      <c r="H1084" s="1016">
        <f t="shared" si="758"/>
        <v>0</v>
      </c>
      <c r="I1084" s="1017">
        <f>(I1083/60)</f>
        <v>0.65</v>
      </c>
      <c r="J1084" s="1168"/>
      <c r="K1084" s="1012" t="s">
        <v>77</v>
      </c>
      <c r="L1084" s="1013">
        <v>25.0</v>
      </c>
      <c r="M1084" s="1247">
        <f>(L1084-H1084-H1085)</f>
        <v>17</v>
      </c>
      <c r="N1084" s="1069">
        <v>0.0</v>
      </c>
      <c r="O1084" s="1019">
        <f t="shared" si="757"/>
        <v>17</v>
      </c>
      <c r="P1084" s="1013"/>
      <c r="Q1084" s="998"/>
      <c r="R1084" s="998"/>
      <c r="S1084" s="998"/>
      <c r="T1084" s="998"/>
      <c r="U1084" s="998"/>
      <c r="V1084" s="998"/>
      <c r="W1084" s="998"/>
      <c r="X1084" s="998"/>
      <c r="Y1084" s="998"/>
      <c r="Z1084" s="998"/>
      <c r="AA1084" s="998"/>
      <c r="AB1084" s="998"/>
    </row>
    <row r="1085">
      <c r="A1085" s="1012" t="s">
        <v>78</v>
      </c>
      <c r="B1085" s="1013">
        <v>4.0</v>
      </c>
      <c r="C1085" s="1014">
        <v>2.0</v>
      </c>
      <c r="D1085" s="1014">
        <v>0.0</v>
      </c>
      <c r="E1085" s="1014">
        <v>0.0</v>
      </c>
      <c r="F1085" s="1014">
        <v>1.0</v>
      </c>
      <c r="G1085" s="1015">
        <v>1.0</v>
      </c>
      <c r="H1085" s="1016">
        <f t="shared" si="758"/>
        <v>8</v>
      </c>
      <c r="I1085" s="1019"/>
      <c r="J1085" s="1168"/>
      <c r="K1085" s="1012" t="s">
        <v>78</v>
      </c>
      <c r="L1085" s="1013" t="s">
        <v>79</v>
      </c>
      <c r="M1085" s="1252" t="s">
        <v>79</v>
      </c>
      <c r="N1085" s="1069" t="s">
        <v>79</v>
      </c>
      <c r="O1085" s="1019" t="s">
        <v>79</v>
      </c>
      <c r="P1085" s="1018"/>
      <c r="Q1085" s="998"/>
      <c r="R1085" s="998"/>
      <c r="S1085" s="998"/>
      <c r="T1085" s="998"/>
      <c r="U1085" s="998"/>
      <c r="V1085" s="998"/>
      <c r="W1085" s="998"/>
      <c r="X1085" s="998"/>
      <c r="Y1085" s="998"/>
      <c r="Z1085" s="998"/>
      <c r="AA1085" s="998"/>
      <c r="AB1085" s="998"/>
    </row>
    <row r="1086">
      <c r="A1086" s="1021" t="s">
        <v>446</v>
      </c>
      <c r="B1086" s="1013">
        <v>0.0</v>
      </c>
      <c r="C1086" s="1014">
        <v>0.0</v>
      </c>
      <c r="D1086" s="1014">
        <v>0.0</v>
      </c>
      <c r="E1086" s="1014">
        <v>0.0</v>
      </c>
      <c r="F1086" s="1014">
        <v>0.0</v>
      </c>
      <c r="G1086" s="1015">
        <v>0.0</v>
      </c>
      <c r="H1086" s="1016">
        <f t="shared" ref="H1086:H1087" si="759">sum(B1086:G1086)</f>
        <v>0</v>
      </c>
      <c r="I1086" s="1019"/>
      <c r="J1086" s="1168"/>
      <c r="K1086" s="1021" t="s">
        <v>446</v>
      </c>
      <c r="L1086" s="1013">
        <v>0.0</v>
      </c>
      <c r="M1086" s="1252">
        <f t="shared" ref="M1086:M1088" si="760">(L1086-H1086)</f>
        <v>0</v>
      </c>
      <c r="N1086" s="1069">
        <v>15.0</v>
      </c>
      <c r="O1086" s="1019">
        <f t="shared" ref="O1086:O1089" si="761">sum(M1086,N1086)</f>
        <v>15</v>
      </c>
      <c r="P1086" s="1013"/>
      <c r="Q1086" s="998"/>
      <c r="R1086" s="998"/>
      <c r="S1086" s="998"/>
      <c r="T1086" s="998"/>
      <c r="U1086" s="998"/>
      <c r="V1086" s="998"/>
      <c r="W1086" s="998"/>
      <c r="X1086" s="998"/>
      <c r="Y1086" s="998"/>
      <c r="Z1086" s="998"/>
      <c r="AA1086" s="998"/>
      <c r="AB1086" s="998"/>
    </row>
    <row r="1087">
      <c r="A1087" s="1021" t="s">
        <v>80</v>
      </c>
      <c r="B1087" s="1013">
        <v>0.0</v>
      </c>
      <c r="C1087" s="1014">
        <v>0.0</v>
      </c>
      <c r="D1087" s="1014">
        <v>0.0</v>
      </c>
      <c r="E1087" s="1014">
        <v>0.0</v>
      </c>
      <c r="F1087" s="1014">
        <v>0.0</v>
      </c>
      <c r="G1087" s="1015">
        <v>0.0</v>
      </c>
      <c r="H1087" s="1016">
        <f t="shared" si="759"/>
        <v>0</v>
      </c>
      <c r="I1087" s="1019"/>
      <c r="J1087" s="1168"/>
      <c r="K1087" s="1021" t="s">
        <v>80</v>
      </c>
      <c r="L1087" s="1013">
        <v>31.0</v>
      </c>
      <c r="M1087" s="1252">
        <f t="shared" si="760"/>
        <v>31</v>
      </c>
      <c r="N1087" s="1069">
        <v>0.0</v>
      </c>
      <c r="O1087" s="1019">
        <f t="shared" si="761"/>
        <v>31</v>
      </c>
      <c r="P1087" s="1018"/>
      <c r="Q1087" s="998"/>
      <c r="R1087" s="998"/>
      <c r="S1087" s="998"/>
      <c r="T1087" s="998"/>
      <c r="U1087" s="998"/>
      <c r="V1087" s="998"/>
      <c r="W1087" s="998"/>
      <c r="X1087" s="998"/>
      <c r="Y1087" s="998"/>
      <c r="Z1087" s="998"/>
      <c r="AA1087" s="998"/>
      <c r="AB1087" s="998"/>
    </row>
    <row r="1088">
      <c r="A1088" s="1009"/>
      <c r="B1088" s="1010"/>
      <c r="C1088" s="1010"/>
      <c r="D1088" s="1010"/>
      <c r="E1088" s="1010"/>
      <c r="F1088" s="1005"/>
      <c r="G1088" s="1005"/>
      <c r="H1088" s="1006">
        <f t="shared" ref="H1088:H1090" si="762">SUM(B1088:G1088)</f>
        <v>0</v>
      </c>
      <c r="I1088" s="1007">
        <f>sum(H1088:H1091)</f>
        <v>0</v>
      </c>
      <c r="J1088" s="1058"/>
      <c r="K1088" s="1009"/>
      <c r="L1088" s="1010"/>
      <c r="M1088" s="1295">
        <f t="shared" si="760"/>
        <v>0</v>
      </c>
      <c r="N1088" s="1299"/>
      <c r="O1088" s="1007">
        <f t="shared" si="761"/>
        <v>0</v>
      </c>
      <c r="P1088" s="1010"/>
      <c r="Q1088" s="998"/>
      <c r="R1088" s="998"/>
      <c r="S1088" s="998"/>
      <c r="T1088" s="998"/>
      <c r="U1088" s="998"/>
      <c r="V1088" s="998"/>
      <c r="W1088" s="998"/>
      <c r="X1088" s="998"/>
      <c r="Y1088" s="998"/>
      <c r="Z1088" s="998"/>
      <c r="AA1088" s="998"/>
      <c r="AB1088" s="998"/>
    </row>
    <row r="1089">
      <c r="A1089" s="1012" t="s">
        <v>77</v>
      </c>
      <c r="B1089" s="1013"/>
      <c r="C1089" s="1014"/>
      <c r="D1089" s="1014"/>
      <c r="E1089" s="1014"/>
      <c r="F1089" s="1014"/>
      <c r="G1089" s="1015"/>
      <c r="H1089" s="1016">
        <f t="shared" si="762"/>
        <v>0</v>
      </c>
      <c r="I1089" s="1017">
        <f>(I1088/60)</f>
        <v>0</v>
      </c>
      <c r="J1089" s="1058"/>
      <c r="K1089" s="1012" t="s">
        <v>77</v>
      </c>
      <c r="L1089" s="1018"/>
      <c r="M1089" s="1247">
        <f>(L1089-H1089-H1090)</f>
        <v>0</v>
      </c>
      <c r="N1089" s="1247"/>
      <c r="O1089" s="1019">
        <f t="shared" si="761"/>
        <v>0</v>
      </c>
      <c r="P1089" s="1018"/>
      <c r="Q1089" s="998"/>
      <c r="R1089" s="998"/>
      <c r="S1089" s="998"/>
      <c r="T1089" s="998"/>
      <c r="U1089" s="998"/>
      <c r="V1089" s="998"/>
      <c r="W1089" s="998"/>
      <c r="X1089" s="998"/>
      <c r="Y1089" s="998"/>
      <c r="Z1089" s="998"/>
      <c r="AA1089" s="998"/>
      <c r="AB1089" s="998"/>
    </row>
    <row r="1090">
      <c r="A1090" s="1012" t="s">
        <v>78</v>
      </c>
      <c r="B1090" s="1013"/>
      <c r="C1090" s="1014"/>
      <c r="D1090" s="1014"/>
      <c r="E1090" s="1014"/>
      <c r="F1090" s="1014"/>
      <c r="G1090" s="1015"/>
      <c r="H1090" s="1016">
        <f t="shared" si="762"/>
        <v>0</v>
      </c>
      <c r="I1090" s="1019"/>
      <c r="J1090" s="1058"/>
      <c r="K1090" s="1012" t="s">
        <v>78</v>
      </c>
      <c r="L1090" s="1018"/>
      <c r="M1090" s="1252" t="s">
        <v>79</v>
      </c>
      <c r="N1090" s="1247"/>
      <c r="O1090" s="1019" t="s">
        <v>79</v>
      </c>
      <c r="P1090" s="1018"/>
      <c r="Q1090" s="998"/>
      <c r="R1090" s="998"/>
      <c r="S1090" s="998"/>
      <c r="T1090" s="998"/>
      <c r="U1090" s="998"/>
      <c r="V1090" s="998"/>
      <c r="W1090" s="998"/>
      <c r="X1090" s="998"/>
      <c r="Y1090" s="998"/>
      <c r="Z1090" s="998"/>
      <c r="AA1090" s="998"/>
      <c r="AB1090" s="998"/>
    </row>
    <row r="1091">
      <c r="A1091" s="1021" t="s">
        <v>446</v>
      </c>
      <c r="B1091" s="1013"/>
      <c r="C1091" s="1014"/>
      <c r="D1091" s="1014"/>
      <c r="E1091" s="1014"/>
      <c r="F1091" s="1014"/>
      <c r="G1091" s="1015"/>
      <c r="H1091" s="1016">
        <f>sum(B1091:G1091)</f>
        <v>0</v>
      </c>
      <c r="I1091" s="1019"/>
      <c r="J1091" s="1058"/>
      <c r="K1091" s="1021" t="s">
        <v>446</v>
      </c>
      <c r="L1091" s="1018"/>
      <c r="M1091" s="1252">
        <f>(L1091-H1091)</f>
        <v>0</v>
      </c>
      <c r="N1091" s="1247"/>
      <c r="O1091" s="1019">
        <f t="shared" ref="O1091:O1092" si="763">sum(M1091,N1091)</f>
        <v>0</v>
      </c>
      <c r="P1091" s="1018"/>
      <c r="Q1091" s="998"/>
      <c r="R1091" s="998"/>
      <c r="S1091" s="998"/>
      <c r="T1091" s="998"/>
      <c r="U1091" s="998"/>
      <c r="V1091" s="998"/>
      <c r="W1091" s="998"/>
      <c r="X1091" s="998"/>
      <c r="Y1091" s="998"/>
      <c r="Z1091" s="998"/>
      <c r="AA1091" s="998"/>
      <c r="AB1091" s="998"/>
    </row>
    <row r="1092">
      <c r="A1092" s="1021" t="s">
        <v>80</v>
      </c>
      <c r="B1092" s="1013"/>
      <c r="C1092" s="1014"/>
      <c r="D1092" s="1014"/>
      <c r="E1092" s="1014"/>
      <c r="F1092" s="1014"/>
      <c r="G1092" s="1015"/>
      <c r="H1092" s="1015">
        <v>0.0</v>
      </c>
      <c r="I1092" s="1019"/>
      <c r="J1092" s="1058"/>
      <c r="K1092" s="1021" t="s">
        <v>80</v>
      </c>
      <c r="L1092" s="1018"/>
      <c r="M1092" s="1252"/>
      <c r="N1092" s="1247"/>
      <c r="O1092" s="1019">
        <f t="shared" si="763"/>
        <v>0</v>
      </c>
      <c r="P1092" s="1018"/>
      <c r="Q1092" s="998"/>
      <c r="R1092" s="998"/>
      <c r="S1092" s="998"/>
      <c r="T1092" s="998"/>
      <c r="U1092" s="998"/>
      <c r="V1092" s="998"/>
      <c r="W1092" s="998"/>
      <c r="X1092" s="998"/>
      <c r="Y1092" s="998"/>
      <c r="Z1092" s="998"/>
      <c r="AA1092" s="998"/>
      <c r="AB1092" s="998"/>
    </row>
    <row r="1093">
      <c r="A1093" s="1040" t="s">
        <v>75</v>
      </c>
      <c r="B1093" s="1003">
        <f t="shared" ref="B1093:G1093" si="764">SUM(B1094:B1123)</f>
        <v>9</v>
      </c>
      <c r="C1093" s="1003">
        <f t="shared" si="764"/>
        <v>5</v>
      </c>
      <c r="D1093" s="1003">
        <f t="shared" si="764"/>
        <v>33</v>
      </c>
      <c r="E1093" s="1003">
        <f t="shared" si="764"/>
        <v>15</v>
      </c>
      <c r="F1093" s="1003">
        <f t="shared" si="764"/>
        <v>7</v>
      </c>
      <c r="G1093" s="1003">
        <f t="shared" si="764"/>
        <v>21</v>
      </c>
      <c r="H1093" s="1003">
        <f> SUM(H1094:H1116)</f>
        <v>90</v>
      </c>
      <c r="I1093" s="1003"/>
      <c r="J1093" s="1058"/>
      <c r="K1093" s="1040" t="s">
        <v>75</v>
      </c>
      <c r="L1093" s="1033"/>
      <c r="M1093" s="1033"/>
      <c r="N1093" s="1033"/>
      <c r="O1093" s="1033"/>
      <c r="P1093" s="1033"/>
      <c r="Q1093" s="998"/>
      <c r="R1093" s="998"/>
      <c r="S1093" s="998"/>
      <c r="T1093" s="998"/>
      <c r="U1093" s="998"/>
      <c r="V1093" s="998"/>
      <c r="W1093" s="998"/>
      <c r="X1093" s="998"/>
      <c r="Y1093" s="998"/>
      <c r="Z1093" s="998"/>
      <c r="AA1093" s="998"/>
      <c r="AB1093" s="998"/>
    </row>
    <row r="1094">
      <c r="A1094" s="1185" t="s">
        <v>152</v>
      </c>
      <c r="B1094" s="1005">
        <v>7.0</v>
      </c>
      <c r="C1094" s="1005">
        <v>2.0</v>
      </c>
      <c r="D1094" s="1005">
        <v>17.0</v>
      </c>
      <c r="E1094" s="1005">
        <v>6.0</v>
      </c>
      <c r="F1094" s="1005">
        <v>3.0</v>
      </c>
      <c r="G1094" s="1005">
        <v>10.0</v>
      </c>
      <c r="H1094" s="1006">
        <f t="shared" ref="H1094:H1096" si="765">SUM(B1094:G1094)</f>
        <v>45</v>
      </c>
      <c r="I1094" s="1007">
        <f>sum(H1094:H1097)</f>
        <v>58</v>
      </c>
      <c r="J1094" s="1168"/>
      <c r="K1094" s="1185" t="s">
        <v>152</v>
      </c>
      <c r="L1094" s="1010">
        <v>69.0</v>
      </c>
      <c r="M1094" s="1007">
        <f>(L1094-H1094)</f>
        <v>24</v>
      </c>
      <c r="N1094" s="1010">
        <v>35.0</v>
      </c>
      <c r="O1094" s="1007">
        <f t="shared" ref="O1094:O1095" si="766">sum(M1094,N1094)</f>
        <v>59</v>
      </c>
      <c r="P1094" s="1010"/>
      <c r="Q1094" s="998"/>
      <c r="R1094" s="998"/>
      <c r="S1094" s="998"/>
      <c r="T1094" s="998"/>
      <c r="U1094" s="998"/>
      <c r="V1094" s="998"/>
      <c r="W1094" s="998"/>
      <c r="X1094" s="998"/>
      <c r="Y1094" s="998"/>
      <c r="Z1094" s="998"/>
      <c r="AA1094" s="998"/>
      <c r="AB1094" s="998"/>
    </row>
    <row r="1095">
      <c r="A1095" s="1012" t="s">
        <v>77</v>
      </c>
      <c r="B1095" s="1013">
        <v>0.0</v>
      </c>
      <c r="C1095" s="1014">
        <v>0.0</v>
      </c>
      <c r="D1095" s="1014">
        <v>0.0</v>
      </c>
      <c r="E1095" s="1014">
        <v>2.0</v>
      </c>
      <c r="F1095" s="1014">
        <v>0.0</v>
      </c>
      <c r="G1095" s="1015">
        <v>4.0</v>
      </c>
      <c r="H1095" s="1016">
        <f t="shared" si="765"/>
        <v>6</v>
      </c>
      <c r="I1095" s="1017">
        <f>(I1094/61)</f>
        <v>0.9508196721</v>
      </c>
      <c r="J1095" s="1168"/>
      <c r="K1095" s="1012" t="s">
        <v>77</v>
      </c>
      <c r="L1095" s="1013">
        <v>15.0</v>
      </c>
      <c r="M1095" s="1018">
        <f>(L1095-H1095-H1096)</f>
        <v>2</v>
      </c>
      <c r="N1095" s="1013">
        <v>20.0</v>
      </c>
      <c r="O1095" s="1019">
        <f t="shared" si="766"/>
        <v>22</v>
      </c>
      <c r="P1095" s="1018"/>
      <c r="Q1095" s="998"/>
      <c r="R1095" s="998"/>
      <c r="S1095" s="998"/>
      <c r="T1095" s="998"/>
      <c r="U1095" s="998"/>
      <c r="V1095" s="998"/>
      <c r="W1095" s="998"/>
      <c r="X1095" s="998"/>
      <c r="Y1095" s="998"/>
      <c r="Z1095" s="998"/>
      <c r="AA1095" s="998"/>
      <c r="AB1095" s="998"/>
    </row>
    <row r="1096">
      <c r="A1096" s="1012" t="s">
        <v>78</v>
      </c>
      <c r="B1096" s="1013">
        <v>0.0</v>
      </c>
      <c r="C1096" s="1014">
        <v>0.0</v>
      </c>
      <c r="D1096" s="1014">
        <v>5.0</v>
      </c>
      <c r="E1096" s="1014">
        <v>0.0</v>
      </c>
      <c r="F1096" s="1014">
        <v>1.0</v>
      </c>
      <c r="G1096" s="1015">
        <v>1.0</v>
      </c>
      <c r="H1096" s="1016">
        <f t="shared" si="765"/>
        <v>7</v>
      </c>
      <c r="I1096" s="1019"/>
      <c r="J1096" s="1168"/>
      <c r="K1096" s="1012" t="s">
        <v>78</v>
      </c>
      <c r="L1096" s="1018"/>
      <c r="M1096" s="1019" t="s">
        <v>79</v>
      </c>
      <c r="N1096" s="1013" t="s">
        <v>79</v>
      </c>
      <c r="O1096" s="1019" t="s">
        <v>79</v>
      </c>
      <c r="P1096" s="1018"/>
      <c r="Q1096" s="998"/>
      <c r="R1096" s="998"/>
      <c r="S1096" s="998"/>
      <c r="T1096" s="998"/>
      <c r="U1096" s="998"/>
      <c r="V1096" s="998"/>
      <c r="W1096" s="998"/>
      <c r="X1096" s="998"/>
      <c r="Y1096" s="998"/>
      <c r="Z1096" s="998"/>
      <c r="AA1096" s="998"/>
      <c r="AB1096" s="998"/>
    </row>
    <row r="1097">
      <c r="A1097" s="1021" t="s">
        <v>446</v>
      </c>
      <c r="B1097" s="1013">
        <v>0.0</v>
      </c>
      <c r="C1097" s="1014">
        <v>0.0</v>
      </c>
      <c r="D1097" s="1014">
        <v>0.0</v>
      </c>
      <c r="E1097" s="1014">
        <v>0.0</v>
      </c>
      <c r="F1097" s="1014">
        <v>0.0</v>
      </c>
      <c r="G1097" s="1015">
        <v>0.0</v>
      </c>
      <c r="H1097" s="1016">
        <f t="shared" ref="H1097:H1098" si="767">sum(B1097:G1097)</f>
        <v>0</v>
      </c>
      <c r="I1097" s="1019"/>
      <c r="J1097" s="1168"/>
      <c r="K1097" s="1021" t="s">
        <v>446</v>
      </c>
      <c r="L1097" s="1013">
        <v>0.0</v>
      </c>
      <c r="M1097" s="1019">
        <f t="shared" ref="M1097:M1099" si="768">(L1097-H1097)</f>
        <v>0</v>
      </c>
      <c r="N1097" s="1013">
        <v>8.0</v>
      </c>
      <c r="O1097" s="1019">
        <f t="shared" ref="O1097:O1100" si="769">sum(M1097,N1097)</f>
        <v>8</v>
      </c>
      <c r="P1097" s="1018"/>
      <c r="Q1097" s="998"/>
      <c r="R1097" s="998"/>
      <c r="S1097" s="998"/>
      <c r="T1097" s="998"/>
      <c r="U1097" s="998"/>
      <c r="V1097" s="998"/>
      <c r="W1097" s="998"/>
      <c r="X1097" s="998"/>
      <c r="Y1097" s="998"/>
      <c r="Z1097" s="998"/>
      <c r="AA1097" s="998"/>
      <c r="AB1097" s="998"/>
    </row>
    <row r="1098">
      <c r="A1098" s="1021" t="s">
        <v>80</v>
      </c>
      <c r="B1098" s="1013">
        <v>0.0</v>
      </c>
      <c r="C1098" s="1014">
        <v>0.0</v>
      </c>
      <c r="D1098" s="1014">
        <v>6.0</v>
      </c>
      <c r="E1098" s="1014">
        <v>2.0</v>
      </c>
      <c r="F1098" s="1014">
        <v>0.0</v>
      </c>
      <c r="G1098" s="1015">
        <v>5.0</v>
      </c>
      <c r="H1098" s="1016">
        <f t="shared" si="767"/>
        <v>13</v>
      </c>
      <c r="I1098" s="1019"/>
      <c r="J1098" s="1168"/>
      <c r="K1098" s="1021" t="s">
        <v>80</v>
      </c>
      <c r="L1098" s="1013">
        <v>30.0</v>
      </c>
      <c r="M1098" s="1019">
        <f t="shared" si="768"/>
        <v>17</v>
      </c>
      <c r="N1098" s="1013">
        <v>15.0</v>
      </c>
      <c r="O1098" s="1019">
        <f t="shared" si="769"/>
        <v>32</v>
      </c>
      <c r="P1098" s="1018"/>
      <c r="Q1098" s="998"/>
      <c r="R1098" s="998"/>
      <c r="S1098" s="998"/>
      <c r="T1098" s="998"/>
      <c r="U1098" s="998"/>
      <c r="V1098" s="998"/>
      <c r="W1098" s="998"/>
      <c r="X1098" s="998"/>
      <c r="Y1098" s="998"/>
      <c r="Z1098" s="998"/>
      <c r="AA1098" s="998"/>
      <c r="AB1098" s="998"/>
    </row>
    <row r="1099">
      <c r="A1099" s="1027" t="s">
        <v>521</v>
      </c>
      <c r="B1099" s="1010">
        <v>0.0</v>
      </c>
      <c r="C1099" s="1010">
        <v>3.0</v>
      </c>
      <c r="D1099" s="1010">
        <v>3.0</v>
      </c>
      <c r="E1099" s="1010">
        <v>3.0</v>
      </c>
      <c r="F1099" s="1010">
        <v>2.0</v>
      </c>
      <c r="G1099" s="1005">
        <v>1.0</v>
      </c>
      <c r="H1099" s="1006">
        <f t="shared" ref="H1099:H1101" si="770">SUM(B1099:G1099)</f>
        <v>12</v>
      </c>
      <c r="I1099" s="1007">
        <f>sum(H1099:H1102)</f>
        <v>17</v>
      </c>
      <c r="J1099" s="1168"/>
      <c r="K1099" s="1027" t="s">
        <v>521</v>
      </c>
      <c r="L1099" s="1010">
        <v>40.0</v>
      </c>
      <c r="M1099" s="1007">
        <f t="shared" si="768"/>
        <v>28</v>
      </c>
      <c r="N1099" s="1010">
        <v>20.0</v>
      </c>
      <c r="O1099" s="1007">
        <f t="shared" si="769"/>
        <v>48</v>
      </c>
      <c r="P1099" s="1010" t="s">
        <v>382</v>
      </c>
      <c r="Q1099" s="998"/>
      <c r="R1099" s="998"/>
      <c r="S1099" s="998"/>
      <c r="T1099" s="998"/>
      <c r="U1099" s="998"/>
      <c r="V1099" s="998"/>
      <c r="W1099" s="998"/>
      <c r="X1099" s="998"/>
      <c r="Y1099" s="998"/>
      <c r="Z1099" s="998"/>
      <c r="AA1099" s="998"/>
      <c r="AB1099" s="998"/>
    </row>
    <row r="1100">
      <c r="A1100" s="1012" t="s">
        <v>77</v>
      </c>
      <c r="B1100" s="1013">
        <v>0.0</v>
      </c>
      <c r="C1100" s="1014">
        <v>0.0</v>
      </c>
      <c r="D1100" s="1014">
        <v>2.0</v>
      </c>
      <c r="E1100" s="1014">
        <v>2.0</v>
      </c>
      <c r="F1100" s="1014">
        <v>1.0</v>
      </c>
      <c r="G1100" s="1014">
        <v>0.0</v>
      </c>
      <c r="H1100" s="1016">
        <f t="shared" si="770"/>
        <v>5</v>
      </c>
      <c r="I1100" s="1017">
        <f>(I1099/60)</f>
        <v>0.2833333333</v>
      </c>
      <c r="J1100" s="1168"/>
      <c r="K1100" s="1012" t="s">
        <v>77</v>
      </c>
      <c r="L1100" s="1014">
        <v>5.0</v>
      </c>
      <c r="M1100" s="1018">
        <f>(L1100-H1100-H1101)</f>
        <v>0</v>
      </c>
      <c r="N1100" s="1014">
        <v>10.0</v>
      </c>
      <c r="O1100" s="1019">
        <f t="shared" si="769"/>
        <v>10</v>
      </c>
      <c r="P1100" s="1014"/>
      <c r="Q1100" s="998"/>
      <c r="R1100" s="998"/>
      <c r="S1100" s="998"/>
      <c r="T1100" s="998"/>
      <c r="U1100" s="998"/>
      <c r="V1100" s="998"/>
      <c r="W1100" s="998"/>
      <c r="X1100" s="998"/>
      <c r="Y1100" s="998"/>
      <c r="Z1100" s="998"/>
      <c r="AA1100" s="998"/>
      <c r="AB1100" s="998"/>
    </row>
    <row r="1101">
      <c r="A1101" s="1012" t="s">
        <v>78</v>
      </c>
      <c r="B1101" s="1013">
        <v>0.0</v>
      </c>
      <c r="C1101" s="1014">
        <v>0.0</v>
      </c>
      <c r="D1101" s="1014">
        <v>0.0</v>
      </c>
      <c r="E1101" s="1014">
        <v>0.0</v>
      </c>
      <c r="F1101" s="1014">
        <v>0.0</v>
      </c>
      <c r="G1101" s="1014">
        <v>0.0</v>
      </c>
      <c r="H1101" s="1016">
        <f t="shared" si="770"/>
        <v>0</v>
      </c>
      <c r="I1101" s="1019"/>
      <c r="J1101" s="1168"/>
      <c r="K1101" s="1012" t="s">
        <v>78</v>
      </c>
      <c r="L1101" s="1014" t="s">
        <v>79</v>
      </c>
      <c r="M1101" s="1019" t="s">
        <v>79</v>
      </c>
      <c r="N1101" s="1014" t="s">
        <v>79</v>
      </c>
      <c r="O1101" s="1019" t="s">
        <v>79</v>
      </c>
      <c r="P1101" s="1014"/>
      <c r="Q1101" s="998"/>
      <c r="R1101" s="998"/>
      <c r="S1101" s="998"/>
      <c r="T1101" s="998"/>
      <c r="U1101" s="998"/>
      <c r="V1101" s="998"/>
      <c r="W1101" s="998"/>
      <c r="X1101" s="998"/>
      <c r="Y1101" s="998"/>
      <c r="Z1101" s="998"/>
      <c r="AA1101" s="998"/>
      <c r="AB1101" s="998"/>
    </row>
    <row r="1102">
      <c r="A1102" s="1021" t="s">
        <v>446</v>
      </c>
      <c r="B1102" s="1013">
        <v>0.0</v>
      </c>
      <c r="C1102" s="1014">
        <v>0.0</v>
      </c>
      <c r="D1102" s="1014">
        <v>0.0</v>
      </c>
      <c r="E1102" s="1014">
        <v>0.0</v>
      </c>
      <c r="F1102" s="1014">
        <v>0.0</v>
      </c>
      <c r="G1102" s="1014">
        <v>0.0</v>
      </c>
      <c r="H1102" s="1016">
        <f t="shared" ref="H1102:H1103" si="771">sum(B1102:G1102)</f>
        <v>0</v>
      </c>
      <c r="I1102" s="1019"/>
      <c r="J1102" s="1168"/>
      <c r="K1102" s="1021" t="s">
        <v>446</v>
      </c>
      <c r="L1102" s="1014">
        <v>0.0</v>
      </c>
      <c r="M1102" s="1019">
        <f t="shared" ref="M1102:M1104" si="772">(L1102-H1102)</f>
        <v>0</v>
      </c>
      <c r="N1102" s="1014">
        <v>0.0</v>
      </c>
      <c r="O1102" s="1019">
        <f>sum(M1102,N1102)</f>
        <v>0</v>
      </c>
      <c r="P1102" s="1014"/>
      <c r="Q1102" s="998"/>
      <c r="R1102" s="998"/>
      <c r="S1102" s="998"/>
      <c r="T1102" s="998"/>
      <c r="U1102" s="998"/>
      <c r="V1102" s="998"/>
      <c r="W1102" s="998"/>
      <c r="X1102" s="998"/>
      <c r="Y1102" s="998"/>
      <c r="Z1102" s="998"/>
      <c r="AA1102" s="998"/>
      <c r="AB1102" s="998"/>
    </row>
    <row r="1103">
      <c r="A1103" s="1021" t="s">
        <v>80</v>
      </c>
      <c r="B1103" s="1013">
        <v>0.0</v>
      </c>
      <c r="C1103" s="1014">
        <v>0.0</v>
      </c>
      <c r="D1103" s="1014">
        <v>0.0</v>
      </c>
      <c r="E1103" s="1014">
        <v>0.0</v>
      </c>
      <c r="F1103" s="1014">
        <v>0.0</v>
      </c>
      <c r="G1103" s="1014">
        <v>0.0</v>
      </c>
      <c r="H1103" s="1016">
        <f t="shared" si="771"/>
        <v>0</v>
      </c>
      <c r="I1103" s="1019"/>
      <c r="J1103" s="1168"/>
      <c r="K1103" s="1021" t="s">
        <v>80</v>
      </c>
      <c r="L1103" s="1014">
        <v>0.0</v>
      </c>
      <c r="M1103" s="1019">
        <f t="shared" si="772"/>
        <v>0</v>
      </c>
      <c r="N1103" s="1014">
        <v>0.0</v>
      </c>
      <c r="O1103" s="1019"/>
      <c r="P1103" s="1019"/>
      <c r="Q1103" s="998"/>
      <c r="R1103" s="998"/>
      <c r="S1103" s="998"/>
      <c r="T1103" s="998"/>
      <c r="U1103" s="998"/>
      <c r="V1103" s="998"/>
      <c r="W1103" s="998"/>
      <c r="X1103" s="998"/>
      <c r="Y1103" s="998"/>
      <c r="Z1103" s="998"/>
      <c r="AA1103" s="998"/>
      <c r="AB1103" s="998"/>
    </row>
    <row r="1104">
      <c r="A1104" s="1257" t="s">
        <v>230</v>
      </c>
      <c r="B1104" s="1005">
        <v>1.0</v>
      </c>
      <c r="C1104" s="1005">
        <v>0.0</v>
      </c>
      <c r="D1104" s="1005">
        <v>0.0</v>
      </c>
      <c r="E1104" s="1005">
        <v>0.0</v>
      </c>
      <c r="F1104" s="1005">
        <v>0.0</v>
      </c>
      <c r="G1104" s="1005"/>
      <c r="H1104" s="1006">
        <f t="shared" ref="H1104:H1106" si="773">SUM(B1104:G1104)</f>
        <v>1</v>
      </c>
      <c r="I1104" s="1007">
        <f>sum(H1104:H1107)</f>
        <v>2</v>
      </c>
      <c r="J1104" s="1169"/>
      <c r="K1104" s="1257" t="s">
        <v>230</v>
      </c>
      <c r="L1104" s="1010">
        <v>42.0</v>
      </c>
      <c r="M1104" s="1007">
        <f t="shared" si="772"/>
        <v>41</v>
      </c>
      <c r="N1104" s="1010">
        <v>0.0</v>
      </c>
      <c r="O1104" s="1007">
        <f t="shared" ref="O1104:O1105" si="774">sum(M1104,N1104)</f>
        <v>41</v>
      </c>
      <c r="P1104" s="1010"/>
      <c r="Q1104" s="998"/>
      <c r="R1104" s="998"/>
      <c r="S1104" s="998"/>
      <c r="T1104" s="998"/>
      <c r="U1104" s="998"/>
      <c r="V1104" s="998"/>
      <c r="W1104" s="998"/>
      <c r="X1104" s="998"/>
      <c r="Y1104" s="998"/>
      <c r="Z1104" s="998"/>
      <c r="AA1104" s="998"/>
      <c r="AB1104" s="998"/>
    </row>
    <row r="1105">
      <c r="A1105" s="1012" t="s">
        <v>77</v>
      </c>
      <c r="B1105" s="1013">
        <v>0.0</v>
      </c>
      <c r="C1105" s="1014">
        <v>0.0</v>
      </c>
      <c r="D1105" s="1014">
        <v>0.0</v>
      </c>
      <c r="E1105" s="1014">
        <v>0.0</v>
      </c>
      <c r="F1105" s="1014">
        <v>0.0</v>
      </c>
      <c r="G1105" s="1015"/>
      <c r="H1105" s="1016">
        <f t="shared" si="773"/>
        <v>0</v>
      </c>
      <c r="I1105" s="1017">
        <f>(I1104/60)</f>
        <v>0.03333333333</v>
      </c>
      <c r="J1105" s="1168"/>
      <c r="K1105" s="1012" t="s">
        <v>77</v>
      </c>
      <c r="L1105" s="1014">
        <v>6.0</v>
      </c>
      <c r="M1105" s="1018">
        <f>(L1105-H1105-H1106)</f>
        <v>5</v>
      </c>
      <c r="N1105" s="1014">
        <v>0.0</v>
      </c>
      <c r="O1105" s="1019">
        <f t="shared" si="774"/>
        <v>5</v>
      </c>
      <c r="P1105" s="1019"/>
      <c r="Q1105" s="998"/>
      <c r="R1105" s="998"/>
      <c r="S1105" s="998"/>
      <c r="T1105" s="998"/>
      <c r="U1105" s="998"/>
      <c r="V1105" s="998"/>
      <c r="W1105" s="998"/>
      <c r="X1105" s="998"/>
      <c r="Y1105" s="998"/>
      <c r="Z1105" s="998"/>
      <c r="AA1105" s="998"/>
      <c r="AB1105" s="998"/>
    </row>
    <row r="1106">
      <c r="A1106" s="1012" t="s">
        <v>78</v>
      </c>
      <c r="B1106" s="1013">
        <v>1.0</v>
      </c>
      <c r="C1106" s="1014">
        <v>0.0</v>
      </c>
      <c r="D1106" s="1014">
        <v>0.0</v>
      </c>
      <c r="E1106" s="1014">
        <v>0.0</v>
      </c>
      <c r="F1106" s="1014">
        <v>0.0</v>
      </c>
      <c r="G1106" s="1015"/>
      <c r="H1106" s="1016">
        <f t="shared" si="773"/>
        <v>1</v>
      </c>
      <c r="I1106" s="1019"/>
      <c r="J1106" s="1168"/>
      <c r="K1106" s="1012" t="s">
        <v>78</v>
      </c>
      <c r="L1106" s="1014" t="s">
        <v>79</v>
      </c>
      <c r="M1106" s="1019" t="s">
        <v>79</v>
      </c>
      <c r="N1106" s="1014" t="s">
        <v>79</v>
      </c>
      <c r="O1106" s="1019" t="s">
        <v>79</v>
      </c>
      <c r="P1106" s="1019"/>
      <c r="Q1106" s="998"/>
      <c r="R1106" s="998"/>
      <c r="S1106" s="998"/>
      <c r="T1106" s="998"/>
      <c r="U1106" s="998"/>
      <c r="V1106" s="998"/>
      <c r="W1106" s="998"/>
      <c r="X1106" s="998"/>
      <c r="Y1106" s="998"/>
      <c r="Z1106" s="998"/>
      <c r="AA1106" s="998"/>
      <c r="AB1106" s="998"/>
    </row>
    <row r="1107">
      <c r="A1107" s="1021" t="s">
        <v>446</v>
      </c>
      <c r="B1107" s="1013">
        <v>0.0</v>
      </c>
      <c r="C1107" s="1014">
        <v>0.0</v>
      </c>
      <c r="D1107" s="1014">
        <v>0.0</v>
      </c>
      <c r="E1107" s="1014">
        <v>0.0</v>
      </c>
      <c r="F1107" s="1014">
        <v>0.0</v>
      </c>
      <c r="G1107" s="1015"/>
      <c r="H1107" s="1016">
        <f t="shared" ref="H1107:H1108" si="775">sum(B1107:G1107)</f>
        <v>0</v>
      </c>
      <c r="I1107" s="1019"/>
      <c r="J1107" s="1168"/>
      <c r="K1107" s="1021" t="s">
        <v>446</v>
      </c>
      <c r="L1107" s="1014">
        <v>10.0</v>
      </c>
      <c r="M1107" s="1019">
        <f t="shared" ref="M1107:M1109" si="776">(L1107-H1107)</f>
        <v>10</v>
      </c>
      <c r="N1107" s="1014">
        <v>0.0</v>
      </c>
      <c r="O1107" s="1019">
        <f>sum(M1107,N1107)</f>
        <v>10</v>
      </c>
      <c r="P1107" s="1019"/>
      <c r="Q1107" s="998"/>
      <c r="R1107" s="998"/>
      <c r="S1107" s="998"/>
      <c r="T1107" s="998"/>
      <c r="U1107" s="998"/>
      <c r="V1107" s="998"/>
      <c r="W1107" s="998"/>
      <c r="X1107" s="998"/>
      <c r="Y1107" s="998"/>
      <c r="Z1107" s="998"/>
      <c r="AA1107" s="998"/>
      <c r="AB1107" s="998"/>
    </row>
    <row r="1108">
      <c r="A1108" s="1021" t="s">
        <v>80</v>
      </c>
      <c r="B1108" s="1013">
        <v>0.0</v>
      </c>
      <c r="C1108" s="1014">
        <v>0.0</v>
      </c>
      <c r="D1108" s="1014">
        <v>0.0</v>
      </c>
      <c r="E1108" s="1014">
        <v>0.0</v>
      </c>
      <c r="F1108" s="1014">
        <v>0.0</v>
      </c>
      <c r="G1108" s="1015"/>
      <c r="H1108" s="1016">
        <f t="shared" si="775"/>
        <v>0</v>
      </c>
      <c r="I1108" s="1019"/>
      <c r="J1108" s="1168"/>
      <c r="K1108" s="1021" t="s">
        <v>80</v>
      </c>
      <c r="L1108" s="1014">
        <v>13.0</v>
      </c>
      <c r="M1108" s="1019">
        <f t="shared" si="776"/>
        <v>13</v>
      </c>
      <c r="N1108" s="1014">
        <v>0.0</v>
      </c>
      <c r="O1108" s="1019"/>
      <c r="P1108" s="1019"/>
      <c r="Q1108" s="998"/>
      <c r="R1108" s="998"/>
      <c r="S1108" s="998"/>
      <c r="T1108" s="998"/>
      <c r="U1108" s="998"/>
      <c r="V1108" s="998"/>
      <c r="W1108" s="998"/>
      <c r="X1108" s="998"/>
      <c r="Y1108" s="998"/>
      <c r="Z1108" s="998"/>
      <c r="AA1108" s="998"/>
      <c r="AB1108" s="998"/>
    </row>
    <row r="1109">
      <c r="A1109" s="1257" t="s">
        <v>522</v>
      </c>
      <c r="B1109" s="1010"/>
      <c r="C1109" s="1010"/>
      <c r="D1109" s="1010"/>
      <c r="E1109" s="1010"/>
      <c r="F1109" s="1010"/>
      <c r="G1109" s="1005"/>
      <c r="H1109" s="1006">
        <f t="shared" ref="H1109:H1111" si="777">SUM(B1109:G1109)</f>
        <v>0</v>
      </c>
      <c r="I1109" s="1007">
        <f>sum(H1109:H1112)</f>
        <v>0</v>
      </c>
      <c r="J1109" s="1058"/>
      <c r="K1109" s="1257" t="s">
        <v>522</v>
      </c>
      <c r="L1109" s="1010"/>
      <c r="M1109" s="1007">
        <f t="shared" si="776"/>
        <v>0</v>
      </c>
      <c r="N1109" s="1010">
        <v>40.0</v>
      </c>
      <c r="O1109" s="1007">
        <f t="shared" ref="O1109:O1110" si="778">sum(M1109,N1109)</f>
        <v>40</v>
      </c>
      <c r="P1109" s="1010" t="s">
        <v>382</v>
      </c>
      <c r="Q1109" s="998"/>
      <c r="R1109" s="998"/>
      <c r="S1109" s="998"/>
      <c r="T1109" s="998"/>
      <c r="U1109" s="998"/>
      <c r="V1109" s="998"/>
      <c r="W1109" s="998"/>
      <c r="X1109" s="998"/>
      <c r="Y1109" s="998"/>
      <c r="Z1109" s="998"/>
      <c r="AA1109" s="998"/>
      <c r="AB1109" s="998"/>
    </row>
    <row r="1110">
      <c r="A1110" s="1012" t="s">
        <v>77</v>
      </c>
      <c r="B1110" s="1013"/>
      <c r="C1110" s="1014"/>
      <c r="D1110" s="1014"/>
      <c r="E1110" s="1014"/>
      <c r="F1110" s="1014"/>
      <c r="G1110" s="1014"/>
      <c r="H1110" s="1016">
        <f t="shared" si="777"/>
        <v>0</v>
      </c>
      <c r="I1110" s="1017">
        <f>(I1109/60)</f>
        <v>0</v>
      </c>
      <c r="J1110" s="1058"/>
      <c r="K1110" s="1012" t="s">
        <v>77</v>
      </c>
      <c r="L1110" s="1019"/>
      <c r="M1110" s="1018">
        <f>(L1110-H1110-H1111)</f>
        <v>0</v>
      </c>
      <c r="N1110" s="1014">
        <v>5.0</v>
      </c>
      <c r="O1110" s="1019">
        <f t="shared" si="778"/>
        <v>5</v>
      </c>
      <c r="P1110" s="1019"/>
      <c r="Q1110" s="998"/>
      <c r="R1110" s="998"/>
      <c r="S1110" s="998"/>
      <c r="T1110" s="998"/>
      <c r="U1110" s="998"/>
      <c r="V1110" s="998"/>
      <c r="W1110" s="998"/>
      <c r="X1110" s="998"/>
      <c r="Y1110" s="998"/>
      <c r="Z1110" s="998"/>
      <c r="AA1110" s="998"/>
      <c r="AB1110" s="998"/>
    </row>
    <row r="1111">
      <c r="A1111" s="1012" t="s">
        <v>78</v>
      </c>
      <c r="B1111" s="1013"/>
      <c r="C1111" s="1014"/>
      <c r="D1111" s="1014"/>
      <c r="E1111" s="1014"/>
      <c r="F1111" s="1014"/>
      <c r="G1111" s="1014"/>
      <c r="H1111" s="1016">
        <f t="shared" si="777"/>
        <v>0</v>
      </c>
      <c r="I1111" s="1019"/>
      <c r="J1111" s="1058"/>
      <c r="K1111" s="1012" t="s">
        <v>78</v>
      </c>
      <c r="L1111" s="1019"/>
      <c r="M1111" s="1019" t="s">
        <v>79</v>
      </c>
      <c r="N1111" s="1014" t="s">
        <v>79</v>
      </c>
      <c r="O1111" s="1019" t="s">
        <v>79</v>
      </c>
      <c r="P1111" s="1019"/>
      <c r="Q1111" s="998"/>
      <c r="R1111" s="998"/>
      <c r="S1111" s="998"/>
      <c r="T1111" s="998"/>
      <c r="U1111" s="998"/>
      <c r="V1111" s="998"/>
      <c r="W1111" s="998"/>
      <c r="X1111" s="998"/>
      <c r="Y1111" s="998"/>
      <c r="Z1111" s="998"/>
      <c r="AA1111" s="998"/>
      <c r="AB1111" s="998"/>
    </row>
    <row r="1112">
      <c r="A1112" s="1021" t="s">
        <v>446</v>
      </c>
      <c r="B1112" s="1013"/>
      <c r="C1112" s="1014"/>
      <c r="D1112" s="1014"/>
      <c r="E1112" s="1014"/>
      <c r="F1112" s="1014"/>
      <c r="G1112" s="1014"/>
      <c r="H1112" s="1016">
        <f t="shared" ref="H1112:H1113" si="779">sum(B1112:G1112)</f>
        <v>0</v>
      </c>
      <c r="I1112" s="1019"/>
      <c r="J1112" s="1058"/>
      <c r="K1112" s="1021" t="s">
        <v>446</v>
      </c>
      <c r="L1112" s="1019"/>
      <c r="M1112" s="1019">
        <f t="shared" ref="M1112:M1114" si="780">(L1112-H1112)</f>
        <v>0</v>
      </c>
      <c r="N1112" s="1014">
        <v>5.0</v>
      </c>
      <c r="O1112" s="1019">
        <f>SUM(M1112,N1112)</f>
        <v>5</v>
      </c>
      <c r="P1112" s="1019"/>
      <c r="Q1112" s="998"/>
      <c r="R1112" s="998"/>
      <c r="S1112" s="998"/>
      <c r="T1112" s="998"/>
      <c r="U1112" s="998"/>
      <c r="V1112" s="998"/>
      <c r="W1112" s="998"/>
      <c r="X1112" s="998"/>
      <c r="Y1112" s="998"/>
      <c r="Z1112" s="998"/>
      <c r="AA1112" s="998"/>
      <c r="AB1112" s="998"/>
    </row>
    <row r="1113">
      <c r="A1113" s="1021" t="s">
        <v>80</v>
      </c>
      <c r="B1113" s="1013"/>
      <c r="C1113" s="1014"/>
      <c r="D1113" s="1014"/>
      <c r="E1113" s="1014"/>
      <c r="F1113" s="1014"/>
      <c r="G1113" s="1014"/>
      <c r="H1113" s="1016">
        <f t="shared" si="779"/>
        <v>0</v>
      </c>
      <c r="I1113" s="1019"/>
      <c r="J1113" s="1058"/>
      <c r="K1113" s="1021" t="s">
        <v>80</v>
      </c>
      <c r="L1113" s="1019"/>
      <c r="M1113" s="1019">
        <f t="shared" si="780"/>
        <v>0</v>
      </c>
      <c r="N1113" s="1014">
        <v>30.0</v>
      </c>
      <c r="O1113" s="1252"/>
      <c r="P1113" s="1019"/>
      <c r="Q1113" s="998"/>
      <c r="R1113" s="998"/>
      <c r="S1113" s="998"/>
      <c r="T1113" s="998"/>
      <c r="U1113" s="998"/>
      <c r="V1113" s="998"/>
      <c r="W1113" s="998"/>
      <c r="X1113" s="998"/>
      <c r="Y1113" s="998"/>
      <c r="Z1113" s="998"/>
      <c r="AA1113" s="998"/>
      <c r="AB1113" s="998"/>
    </row>
    <row r="1114">
      <c r="A1114" s="1034"/>
      <c r="B1114" s="1005"/>
      <c r="C1114" s="1005"/>
      <c r="D1114" s="1005"/>
      <c r="E1114" s="1005"/>
      <c r="F1114" s="1005"/>
      <c r="G1114" s="1005"/>
      <c r="H1114" s="1006">
        <f t="shared" ref="H1114:H1116" si="781">SUM(B1114:G1114)</f>
        <v>0</v>
      </c>
      <c r="I1114" s="1007">
        <f>sum(H1114:H1117)</f>
        <v>0</v>
      </c>
      <c r="J1114" s="1058"/>
      <c r="K1114" s="1034"/>
      <c r="L1114" s="1010"/>
      <c r="M1114" s="1007">
        <f t="shared" si="780"/>
        <v>0</v>
      </c>
      <c r="N1114" s="1010"/>
      <c r="O1114" s="1007">
        <f t="shared" ref="O1114:O1115" si="782">sum(M1114,N1114)</f>
        <v>0</v>
      </c>
      <c r="P1114" s="1010"/>
      <c r="Q1114" s="998"/>
      <c r="R1114" s="998"/>
      <c r="S1114" s="998"/>
      <c r="T1114" s="998"/>
      <c r="U1114" s="998"/>
      <c r="V1114" s="998"/>
      <c r="W1114" s="998"/>
      <c r="X1114" s="998"/>
      <c r="Y1114" s="998"/>
      <c r="Z1114" s="998"/>
      <c r="AA1114" s="998"/>
      <c r="AB1114" s="998"/>
    </row>
    <row r="1115">
      <c r="A1115" s="1012" t="s">
        <v>77</v>
      </c>
      <c r="B1115" s="1013"/>
      <c r="C1115" s="1014"/>
      <c r="D1115" s="1014"/>
      <c r="E1115" s="1014"/>
      <c r="F1115" s="1014"/>
      <c r="G1115" s="1015"/>
      <c r="H1115" s="1016">
        <f t="shared" si="781"/>
        <v>0</v>
      </c>
      <c r="I1115" s="1017">
        <f>(I1114/60)</f>
        <v>0</v>
      </c>
      <c r="J1115" s="1058"/>
      <c r="K1115" s="1012" t="s">
        <v>77</v>
      </c>
      <c r="L1115" s="1019"/>
      <c r="M1115" s="1018">
        <f>(L1115-H1115-H1116)</f>
        <v>0</v>
      </c>
      <c r="N1115" s="1019"/>
      <c r="O1115" s="1019">
        <f t="shared" si="782"/>
        <v>0</v>
      </c>
      <c r="P1115" s="1019"/>
      <c r="Q1115" s="998"/>
      <c r="R1115" s="998"/>
      <c r="S1115" s="998"/>
      <c r="T1115" s="998"/>
      <c r="U1115" s="998"/>
      <c r="V1115" s="998"/>
      <c r="W1115" s="998"/>
      <c r="X1115" s="998"/>
      <c r="Y1115" s="998"/>
      <c r="Z1115" s="998"/>
      <c r="AA1115" s="998"/>
      <c r="AB1115" s="998"/>
    </row>
    <row r="1116">
      <c r="A1116" s="1012" t="s">
        <v>78</v>
      </c>
      <c r="B1116" s="1013"/>
      <c r="C1116" s="1014"/>
      <c r="D1116" s="1014"/>
      <c r="E1116" s="1014"/>
      <c r="F1116" s="1014"/>
      <c r="G1116" s="1015"/>
      <c r="H1116" s="1016">
        <f t="shared" si="781"/>
        <v>0</v>
      </c>
      <c r="I1116" s="1019"/>
      <c r="J1116" s="1058"/>
      <c r="K1116" s="1012" t="s">
        <v>78</v>
      </c>
      <c r="L1116" s="1019"/>
      <c r="M1116" s="1019" t="s">
        <v>79</v>
      </c>
      <c r="N1116" s="1019"/>
      <c r="O1116" s="1019" t="s">
        <v>79</v>
      </c>
      <c r="P1116" s="1019"/>
      <c r="Q1116" s="998"/>
      <c r="R1116" s="998"/>
      <c r="S1116" s="998"/>
      <c r="T1116" s="998"/>
      <c r="U1116" s="998"/>
      <c r="V1116" s="998"/>
      <c r="W1116" s="998"/>
      <c r="X1116" s="998"/>
      <c r="Y1116" s="998"/>
      <c r="Z1116" s="998"/>
      <c r="AA1116" s="998"/>
      <c r="AB1116" s="998"/>
    </row>
    <row r="1117">
      <c r="A1117" s="1021" t="s">
        <v>446</v>
      </c>
      <c r="B1117" s="1013"/>
      <c r="C1117" s="1014"/>
      <c r="D1117" s="1014"/>
      <c r="E1117" s="1014"/>
      <c r="F1117" s="1014"/>
      <c r="G1117" s="1015"/>
      <c r="H1117" s="1016">
        <f t="shared" ref="H1117:H1118" si="783">sum(B1117:G1117)</f>
        <v>0</v>
      </c>
      <c r="I1117" s="1019"/>
      <c r="J1117" s="1058"/>
      <c r="K1117" s="1021" t="s">
        <v>446</v>
      </c>
      <c r="L1117" s="1014"/>
      <c r="M1117" s="1019">
        <f t="shared" ref="M1117:M1119" si="784">(L1117-H1117)</f>
        <v>0</v>
      </c>
      <c r="N1117" s="1014"/>
      <c r="O1117" s="1019">
        <f>sum(M1117,N1117)</f>
        <v>0</v>
      </c>
      <c r="P1117" s="1014"/>
      <c r="Q1117" s="998"/>
      <c r="R1117" s="998"/>
      <c r="S1117" s="998"/>
      <c r="T1117" s="998"/>
      <c r="U1117" s="998"/>
      <c r="V1117" s="998"/>
      <c r="W1117" s="998"/>
      <c r="X1117" s="998"/>
      <c r="Y1117" s="998"/>
      <c r="Z1117" s="998"/>
      <c r="AA1117" s="998"/>
      <c r="AB1117" s="998"/>
    </row>
    <row r="1118">
      <c r="A1118" s="1021" t="s">
        <v>80</v>
      </c>
      <c r="B1118" s="1013"/>
      <c r="C1118" s="1014"/>
      <c r="D1118" s="1014"/>
      <c r="E1118" s="1014"/>
      <c r="F1118" s="1014"/>
      <c r="G1118" s="1015"/>
      <c r="H1118" s="1016">
        <f t="shared" si="783"/>
        <v>0</v>
      </c>
      <c r="I1118" s="1019"/>
      <c r="J1118" s="1058"/>
      <c r="K1118" s="1021" t="s">
        <v>80</v>
      </c>
      <c r="L1118" s="1019"/>
      <c r="M1118" s="1019">
        <f t="shared" si="784"/>
        <v>0</v>
      </c>
      <c r="N1118" s="1019"/>
      <c r="O1118" s="1019"/>
      <c r="P1118" s="1019"/>
      <c r="Q1118" s="998"/>
      <c r="R1118" s="998"/>
      <c r="S1118" s="998"/>
      <c r="T1118" s="998"/>
      <c r="U1118" s="998"/>
      <c r="V1118" s="998"/>
      <c r="W1118" s="998"/>
      <c r="X1118" s="998"/>
      <c r="Y1118" s="998"/>
      <c r="Z1118" s="998"/>
      <c r="AA1118" s="998"/>
      <c r="AB1118" s="998"/>
    </row>
    <row r="1119">
      <c r="A1119" s="1009"/>
      <c r="B1119" s="1010"/>
      <c r="C1119" s="1010"/>
      <c r="D1119" s="1010"/>
      <c r="E1119" s="1010"/>
      <c r="F1119" s="1005"/>
      <c r="G1119" s="1005"/>
      <c r="H1119" s="1006">
        <f t="shared" ref="H1119:H1121" si="785">SUM(B1119:G1119)</f>
        <v>0</v>
      </c>
      <c r="I1119" s="1007">
        <f>sum(H1119:H1122)</f>
        <v>0</v>
      </c>
      <c r="J1119" s="1058"/>
      <c r="K1119" s="1009"/>
      <c r="L1119" s="1010"/>
      <c r="M1119" s="1007">
        <f t="shared" si="784"/>
        <v>0</v>
      </c>
      <c r="N1119" s="1010"/>
      <c r="O1119" s="1007">
        <f t="shared" ref="O1119:O1120" si="786">sum(M1119,N1119)</f>
        <v>0</v>
      </c>
      <c r="P1119" s="1010"/>
      <c r="Q1119" s="998"/>
      <c r="R1119" s="998"/>
      <c r="S1119" s="998"/>
      <c r="T1119" s="998"/>
      <c r="U1119" s="998"/>
      <c r="V1119" s="998"/>
      <c r="W1119" s="998"/>
      <c r="X1119" s="998"/>
      <c r="Y1119" s="998"/>
      <c r="Z1119" s="998"/>
      <c r="AA1119" s="998"/>
      <c r="AB1119" s="998"/>
    </row>
    <row r="1120">
      <c r="A1120" s="1012" t="s">
        <v>77</v>
      </c>
      <c r="B1120" s="1013"/>
      <c r="C1120" s="1014"/>
      <c r="D1120" s="1014"/>
      <c r="E1120" s="1014"/>
      <c r="F1120" s="1014"/>
      <c r="G1120" s="1015"/>
      <c r="H1120" s="1016">
        <f t="shared" si="785"/>
        <v>0</v>
      </c>
      <c r="I1120" s="1017">
        <f>(I1119/60)</f>
        <v>0</v>
      </c>
      <c r="J1120" s="1058"/>
      <c r="K1120" s="1012" t="s">
        <v>77</v>
      </c>
      <c r="L1120" s="1018"/>
      <c r="M1120" s="1018">
        <f>(L1120-H1120-H1121)</f>
        <v>0</v>
      </c>
      <c r="N1120" s="1018"/>
      <c r="O1120" s="1019">
        <f t="shared" si="786"/>
        <v>0</v>
      </c>
      <c r="P1120" s="1018"/>
      <c r="Q1120" s="998"/>
      <c r="R1120" s="998"/>
      <c r="S1120" s="998"/>
      <c r="T1120" s="998"/>
      <c r="U1120" s="998"/>
      <c r="V1120" s="998"/>
      <c r="W1120" s="998"/>
      <c r="X1120" s="998"/>
      <c r="Y1120" s="998"/>
      <c r="Z1120" s="998"/>
      <c r="AA1120" s="998"/>
      <c r="AB1120" s="998"/>
    </row>
    <row r="1121">
      <c r="A1121" s="1012" t="s">
        <v>78</v>
      </c>
      <c r="B1121" s="1013"/>
      <c r="C1121" s="1014"/>
      <c r="D1121" s="1014"/>
      <c r="E1121" s="1014"/>
      <c r="F1121" s="1014"/>
      <c r="G1121" s="1015"/>
      <c r="H1121" s="1016">
        <f t="shared" si="785"/>
        <v>0</v>
      </c>
      <c r="I1121" s="1019"/>
      <c r="J1121" s="1058"/>
      <c r="K1121" s="1012" t="s">
        <v>78</v>
      </c>
      <c r="L1121" s="1018"/>
      <c r="M1121" s="1019" t="s">
        <v>79</v>
      </c>
      <c r="N1121" s="1018"/>
      <c r="O1121" s="1019" t="s">
        <v>79</v>
      </c>
      <c r="P1121" s="1018"/>
      <c r="Q1121" s="998"/>
      <c r="R1121" s="998"/>
      <c r="S1121" s="998"/>
      <c r="T1121" s="998"/>
      <c r="U1121" s="998"/>
      <c r="V1121" s="998"/>
      <c r="W1121" s="998"/>
      <c r="X1121" s="998"/>
      <c r="Y1121" s="998"/>
      <c r="Z1121" s="998"/>
      <c r="AA1121" s="998"/>
      <c r="AB1121" s="998"/>
    </row>
    <row r="1122">
      <c r="A1122" s="1021" t="s">
        <v>446</v>
      </c>
      <c r="B1122" s="1013"/>
      <c r="C1122" s="1014"/>
      <c r="D1122" s="1014"/>
      <c r="E1122" s="1014"/>
      <c r="F1122" s="1014"/>
      <c r="G1122" s="1015"/>
      <c r="H1122" s="1016">
        <f>sum(B1122:G1122)</f>
        <v>0</v>
      </c>
      <c r="I1122" s="1019"/>
      <c r="J1122" s="1058"/>
      <c r="K1122" s="1021" t="s">
        <v>446</v>
      </c>
      <c r="L1122" s="1018"/>
      <c r="M1122" s="1019">
        <f>(L1122-H1122)</f>
        <v>0</v>
      </c>
      <c r="N1122" s="1018"/>
      <c r="O1122" s="1019">
        <f>sum(M1122,N1122)</f>
        <v>0</v>
      </c>
      <c r="P1122" s="1018"/>
      <c r="Q1122" s="998"/>
      <c r="R1122" s="998"/>
      <c r="S1122" s="998"/>
      <c r="T1122" s="998"/>
      <c r="U1122" s="998"/>
      <c r="V1122" s="998"/>
      <c r="W1122" s="998"/>
      <c r="X1122" s="998"/>
      <c r="Y1122" s="998"/>
      <c r="Z1122" s="998"/>
      <c r="AA1122" s="998"/>
      <c r="AB1122" s="998"/>
    </row>
    <row r="1123">
      <c r="A1123" s="1021" t="s">
        <v>80</v>
      </c>
      <c r="B1123" s="1013"/>
      <c r="C1123" s="1014"/>
      <c r="D1123" s="1014"/>
      <c r="E1123" s="1014"/>
      <c r="F1123" s="1014"/>
      <c r="G1123" s="1015"/>
      <c r="H1123" s="1015">
        <v>0.0</v>
      </c>
      <c r="I1123" s="1019"/>
      <c r="J1123" s="1058"/>
      <c r="K1123" s="1021" t="s">
        <v>80</v>
      </c>
      <c r="L1123" s="1018"/>
      <c r="M1123" s="1019"/>
      <c r="N1123" s="1018"/>
      <c r="O1123" s="1019"/>
      <c r="P1123" s="1018"/>
      <c r="Q1123" s="998"/>
      <c r="R1123" s="998"/>
      <c r="S1123" s="998"/>
      <c r="T1123" s="998"/>
      <c r="U1123" s="998"/>
      <c r="V1123" s="998"/>
      <c r="W1123" s="998"/>
      <c r="X1123" s="998"/>
      <c r="Y1123" s="998"/>
      <c r="Z1123" s="998"/>
      <c r="AA1123" s="998"/>
      <c r="AB1123" s="998"/>
    </row>
    <row r="1124">
      <c r="A1124" s="1040"/>
      <c r="B1124" s="1033"/>
      <c r="C1124" s="1033"/>
      <c r="D1124" s="1033"/>
      <c r="E1124" s="1033"/>
      <c r="F1124" s="1033"/>
      <c r="G1124" s="1033"/>
      <c r="H1124" s="1033"/>
      <c r="I1124" s="1033"/>
      <c r="J1124" s="1058"/>
      <c r="K1124" s="1040"/>
      <c r="L1124" s="1033"/>
      <c r="M1124" s="1033"/>
      <c r="N1124" s="1033"/>
      <c r="O1124" s="1033"/>
      <c r="P1124" s="1003"/>
      <c r="Q1124" s="998"/>
      <c r="R1124" s="998"/>
      <c r="S1124" s="998"/>
      <c r="T1124" s="998"/>
      <c r="U1124" s="998"/>
      <c r="V1124" s="998"/>
      <c r="W1124" s="998"/>
      <c r="X1124" s="998"/>
      <c r="Y1124" s="998"/>
      <c r="Z1124" s="998"/>
      <c r="AA1124" s="998"/>
      <c r="AB1124" s="998"/>
    </row>
    <row r="1125">
      <c r="A1125" s="1052" t="s">
        <v>121</v>
      </c>
      <c r="B1125" s="1001">
        <f t="shared" ref="B1125:G1125" si="787">SUM(B1001,B1006,B1011,B1016,B1021, B1026,B1032,B1037,B1042,B1047, B1052,B1057,  B1063,B1068,B1073, B1078, B1083, B1088, B1094,B1099,B1104,B1109,B1114,B1119)</f>
        <v>116</v>
      </c>
      <c r="C1125" s="1001">
        <f t="shared" si="787"/>
        <v>81</v>
      </c>
      <c r="D1125" s="1001">
        <f t="shared" si="787"/>
        <v>122</v>
      </c>
      <c r="E1125" s="1001">
        <f t="shared" si="787"/>
        <v>74</v>
      </c>
      <c r="F1125" s="1001">
        <f t="shared" si="787"/>
        <v>76</v>
      </c>
      <c r="G1125" s="1001">
        <f t="shared" si="787"/>
        <v>68</v>
      </c>
      <c r="H1125" s="1053">
        <f t="shared" ref="H1125:H1129" si="790">sum(B1125:G1125)</f>
        <v>537</v>
      </c>
      <c r="I1125" s="1054"/>
      <c r="J1125" s="1058"/>
      <c r="K1125" s="1296" t="s">
        <v>121</v>
      </c>
      <c r="L1125" s="1001">
        <f t="shared" ref="L1125:O1125" si="788">SUM(L1001,L1006,L1011,L1016,L1021, L1026,L1032,L1037,L1042,L1047, L1052,L1057,  L1063,L1068,L1073, L1078, L1083, L1088, L1094,L1099,L1104,L1109,L1114,L1119)</f>
        <v>1128</v>
      </c>
      <c r="M1125" s="1001">
        <f t="shared" si="788"/>
        <v>591</v>
      </c>
      <c r="N1125" s="1001">
        <f t="shared" si="788"/>
        <v>460</v>
      </c>
      <c r="O1125" s="1001">
        <f t="shared" si="788"/>
        <v>1051</v>
      </c>
      <c r="P1125" s="1001"/>
      <c r="Q1125" s="998"/>
      <c r="R1125" s="998"/>
      <c r="S1125" s="998"/>
      <c r="T1125" s="998"/>
      <c r="U1125" s="998"/>
      <c r="V1125" s="998"/>
      <c r="W1125" s="998"/>
      <c r="X1125" s="998"/>
      <c r="Y1125" s="998"/>
      <c r="Z1125" s="998"/>
      <c r="AA1125" s="998"/>
      <c r="AB1125" s="998"/>
    </row>
    <row r="1126">
      <c r="A1126" s="1052" t="s">
        <v>77</v>
      </c>
      <c r="B1126" s="1001">
        <f t="shared" ref="B1126:G1126" si="789">SUM(B1002,B1007,B1012,B1017,B1022, B1027,B1033,B1038,B1043,B1048, B1053,B1058,  B1064,B1069,B1074, B1079, B1084, B1089, B1095,B1100,B1105,B1110,B1115,B1120)</f>
        <v>0</v>
      </c>
      <c r="C1126" s="1001">
        <f t="shared" si="789"/>
        <v>1</v>
      </c>
      <c r="D1126" s="1001">
        <f t="shared" si="789"/>
        <v>6</v>
      </c>
      <c r="E1126" s="1001">
        <f t="shared" si="789"/>
        <v>4</v>
      </c>
      <c r="F1126" s="1001">
        <f t="shared" si="789"/>
        <v>1</v>
      </c>
      <c r="G1126" s="1001">
        <f t="shared" si="789"/>
        <v>4</v>
      </c>
      <c r="H1126" s="1053">
        <f t="shared" si="790"/>
        <v>16</v>
      </c>
      <c r="I1126" s="1054"/>
      <c r="J1126" s="1058"/>
      <c r="K1126" s="1296" t="s">
        <v>77</v>
      </c>
      <c r="L1126" s="1001">
        <f t="shared" ref="L1126:O1126" si="791">SUM(L1002,L1007,L1012,L1017,L1022, L1027,L1033,L1038,L1043,L1048, L1053,L1058,  L1064,L1069,L1074, L1079, L1084, L1089, L1095,L1100,L1105,L1110,L1115,L1120)</f>
        <v>219</v>
      </c>
      <c r="M1126" s="1001">
        <f t="shared" si="791"/>
        <v>70</v>
      </c>
      <c r="N1126" s="1001">
        <f t="shared" si="791"/>
        <v>176</v>
      </c>
      <c r="O1126" s="1001">
        <f t="shared" si="791"/>
        <v>245</v>
      </c>
      <c r="P1126" s="1001"/>
      <c r="Q1126" s="998"/>
      <c r="R1126" s="998"/>
      <c r="S1126" s="998"/>
      <c r="T1126" s="998"/>
      <c r="U1126" s="998"/>
      <c r="V1126" s="998"/>
      <c r="W1126" s="998"/>
      <c r="X1126" s="998"/>
      <c r="Y1126" s="998"/>
      <c r="Z1126" s="998"/>
      <c r="AA1126" s="998"/>
      <c r="AB1126" s="998"/>
    </row>
    <row r="1127">
      <c r="A1127" s="1052" t="s">
        <v>78</v>
      </c>
      <c r="B1127" s="1001">
        <f t="shared" ref="B1127:G1127" si="792">SUM(B1003,B1008,B1013,B1018,B1023, B1028,B1034,B1039,B1044,B1049, B1054,B1059,  B1065,B1070,B1075, B1080, B1085, B1090, B1096,B1101,B1106,B1111,B1116,B1121)</f>
        <v>29</v>
      </c>
      <c r="C1127" s="1001">
        <f t="shared" si="792"/>
        <v>37</v>
      </c>
      <c r="D1127" s="1001">
        <f t="shared" si="792"/>
        <v>32</v>
      </c>
      <c r="E1127" s="1001">
        <f t="shared" si="792"/>
        <v>10</v>
      </c>
      <c r="F1127" s="1001">
        <f t="shared" si="792"/>
        <v>17</v>
      </c>
      <c r="G1127" s="1001">
        <f t="shared" si="792"/>
        <v>8</v>
      </c>
      <c r="H1127" s="1053">
        <f t="shared" si="790"/>
        <v>133</v>
      </c>
      <c r="I1127" s="1054"/>
      <c r="J1127" s="1058"/>
      <c r="K1127" s="1296" t="s">
        <v>78</v>
      </c>
      <c r="L1127" s="1001">
        <f t="shared" ref="L1127:O1127" si="793">SUM(L1003,L1008,L1013,L1018,L1023, L1028,L1034,L1039,L1044,L1049, L1054,L1059,  L1065,L1070,L1075, L1080, L1085, L1090, L1096,L1101,L1106,L1111,L1116,L1121)</f>
        <v>0</v>
      </c>
      <c r="M1127" s="1001">
        <f t="shared" si="793"/>
        <v>0</v>
      </c>
      <c r="N1127" s="1001">
        <f t="shared" si="793"/>
        <v>0</v>
      </c>
      <c r="O1127" s="1001">
        <f t="shared" si="793"/>
        <v>0</v>
      </c>
      <c r="P1127" s="1001"/>
      <c r="Q1127" s="998"/>
      <c r="R1127" s="998"/>
      <c r="S1127" s="998"/>
      <c r="T1127" s="998"/>
      <c r="U1127" s="998"/>
      <c r="V1127" s="998"/>
      <c r="W1127" s="998"/>
      <c r="X1127" s="998"/>
      <c r="Y1127" s="998"/>
      <c r="Z1127" s="998"/>
      <c r="AA1127" s="998"/>
      <c r="AB1127" s="998"/>
    </row>
    <row r="1128">
      <c r="A1128" s="1182" t="s">
        <v>446</v>
      </c>
      <c r="B1128" s="1001">
        <f t="shared" ref="B1128:G1128" si="794">SUM(B1004,B1009,B1014,B1019,B1024, B1029,B1035,B1040,B1045,B1050, B1055,B1060,  B1066,B1071,B1076, B1081, B1086, B1091, B1097,B1102,B1107,B1112,B1117,B1122)</f>
        <v>3</v>
      </c>
      <c r="C1128" s="1001">
        <f t="shared" si="794"/>
        <v>7</v>
      </c>
      <c r="D1128" s="1001">
        <f t="shared" si="794"/>
        <v>4</v>
      </c>
      <c r="E1128" s="1001">
        <f t="shared" si="794"/>
        <v>2</v>
      </c>
      <c r="F1128" s="1001">
        <f t="shared" si="794"/>
        <v>7</v>
      </c>
      <c r="G1128" s="1001">
        <f t="shared" si="794"/>
        <v>4</v>
      </c>
      <c r="H1128" s="1053">
        <f t="shared" si="790"/>
        <v>27</v>
      </c>
      <c r="I1128" s="1054"/>
      <c r="J1128" s="1058"/>
      <c r="K1128" s="1297" t="s">
        <v>446</v>
      </c>
      <c r="L1128" s="1001">
        <f t="shared" ref="L1128:O1128" si="795">SUM(L1004,L1009,L1014,L1019,L1024, L1029,L1035,L1040,L1045,L1050, L1055,L1060,  L1066,L1071,L1076, L1081, L1086, L1091, L1097,L1102,L1107,L1112,L1117,L1122)</f>
        <v>105</v>
      </c>
      <c r="M1128" s="1001">
        <f t="shared" si="795"/>
        <v>78</v>
      </c>
      <c r="N1128" s="1001">
        <f t="shared" si="795"/>
        <v>51</v>
      </c>
      <c r="O1128" s="1001">
        <f t="shared" si="795"/>
        <v>129</v>
      </c>
      <c r="P1128" s="1001"/>
      <c r="Q1128" s="998"/>
      <c r="R1128" s="998"/>
      <c r="S1128" s="998"/>
      <c r="T1128" s="998"/>
      <c r="U1128" s="998"/>
      <c r="V1128" s="998"/>
      <c r="W1128" s="998"/>
      <c r="X1128" s="998"/>
      <c r="Y1128" s="998"/>
      <c r="Z1128" s="998"/>
      <c r="AA1128" s="998"/>
      <c r="AB1128" s="998"/>
    </row>
    <row r="1129">
      <c r="A1129" s="1182" t="s">
        <v>80</v>
      </c>
      <c r="B1129" s="1001">
        <f t="shared" ref="B1129:G1129" si="796">SUM(B1005,B1010,B1015,B1020,B1025, B1030,B1036,B1041,B1046,B1051, B1056,B1061,  B1067,B1072,B1077, B1082, B1087, B1092, B1098,B1103,B1108,B1113,B1118,B1123)</f>
        <v>0</v>
      </c>
      <c r="C1129" s="1001">
        <f t="shared" si="796"/>
        <v>3</v>
      </c>
      <c r="D1129" s="1001">
        <f t="shared" si="796"/>
        <v>8</v>
      </c>
      <c r="E1129" s="1001">
        <f t="shared" si="796"/>
        <v>2</v>
      </c>
      <c r="F1129" s="1001">
        <f t="shared" si="796"/>
        <v>0</v>
      </c>
      <c r="G1129" s="1001">
        <f t="shared" si="796"/>
        <v>5</v>
      </c>
      <c r="H1129" s="1053">
        <f t="shared" si="790"/>
        <v>18</v>
      </c>
      <c r="I1129" s="1054"/>
      <c r="J1129" s="1058"/>
      <c r="K1129" s="1307" t="s">
        <v>80</v>
      </c>
      <c r="L1129" s="1001">
        <f t="shared" ref="L1129:O1129" si="797">SUM(L1005,L1010,L1015,L1020,L1025, L1030,L1036,L1041,L1046,L1051, L1056,L1061,  L1067,L1072,L1077, L1082, L1087, L1092, L1098,L1103,L1108,L1113,L1118,L1123)</f>
        <v>299</v>
      </c>
      <c r="M1129" s="1001">
        <f t="shared" si="797"/>
        <v>281</v>
      </c>
      <c r="N1129" s="1001">
        <f t="shared" si="797"/>
        <v>325</v>
      </c>
      <c r="O1129" s="1001">
        <f t="shared" si="797"/>
        <v>563</v>
      </c>
      <c r="P1129" s="1001"/>
      <c r="Q1129" s="998"/>
      <c r="R1129" s="998"/>
      <c r="S1129" s="998"/>
      <c r="T1129" s="998"/>
      <c r="U1129" s="998"/>
      <c r="V1129" s="998"/>
      <c r="W1129" s="998"/>
      <c r="X1129" s="998"/>
      <c r="Y1129" s="998"/>
      <c r="Z1129" s="998"/>
      <c r="AA1129" s="998"/>
      <c r="AB1129" s="998"/>
    </row>
    <row r="1130">
      <c r="A1130" s="1040" t="s">
        <v>9</v>
      </c>
      <c r="B1130" s="1003">
        <f t="shared" ref="B1130:G1130" si="798">sum(B1125:B1128)</f>
        <v>148</v>
      </c>
      <c r="C1130" s="1003">
        <f t="shared" si="798"/>
        <v>126</v>
      </c>
      <c r="D1130" s="1003">
        <f t="shared" si="798"/>
        <v>164</v>
      </c>
      <c r="E1130" s="1003">
        <f t="shared" si="798"/>
        <v>90</v>
      </c>
      <c r="F1130" s="1003">
        <f t="shared" si="798"/>
        <v>101</v>
      </c>
      <c r="G1130" s="1003">
        <f t="shared" si="798"/>
        <v>84</v>
      </c>
      <c r="H1130" s="1003">
        <f>SUM(B1130:G1130)</f>
        <v>713</v>
      </c>
      <c r="I1130" s="1033"/>
      <c r="J1130" s="1058"/>
      <c r="K1130" s="1308" t="s">
        <v>9</v>
      </c>
      <c r="L1130" s="1003">
        <f t="shared" ref="L1130:O1130" si="799">sum(L1125:L1128)</f>
        <v>1452</v>
      </c>
      <c r="M1130" s="1003">
        <f t="shared" si="799"/>
        <v>739</v>
      </c>
      <c r="N1130" s="1003">
        <f t="shared" si="799"/>
        <v>687</v>
      </c>
      <c r="O1130" s="1003">
        <f t="shared" si="799"/>
        <v>1425</v>
      </c>
      <c r="P1130" s="1003"/>
      <c r="Q1130" s="998"/>
      <c r="R1130" s="998"/>
      <c r="S1130" s="998"/>
      <c r="T1130" s="998"/>
      <c r="U1130" s="998"/>
      <c r="V1130" s="998"/>
      <c r="W1130" s="998"/>
      <c r="X1130" s="998"/>
      <c r="Y1130" s="998"/>
      <c r="Z1130" s="998"/>
      <c r="AA1130" s="998"/>
      <c r="AB1130" s="998"/>
    </row>
    <row r="1131">
      <c r="A1131" s="1049"/>
      <c r="B1131" s="1049"/>
      <c r="C1131" s="1049"/>
      <c r="D1131" s="1049"/>
      <c r="E1131" s="1049"/>
      <c r="F1131" s="1049"/>
      <c r="G1131" s="1049"/>
      <c r="H1131" s="1049"/>
      <c r="I1131" s="1049"/>
      <c r="J1131" s="1074"/>
      <c r="K1131" s="1049"/>
      <c r="L1131" s="1049"/>
      <c r="M1131" s="1049"/>
      <c r="N1131" s="1049"/>
      <c r="O1131" s="1049"/>
      <c r="P1131" s="1049"/>
      <c r="Q1131" s="1049"/>
      <c r="R1131" s="1049"/>
      <c r="S1131" s="1049"/>
      <c r="T1131" s="1049"/>
      <c r="U1131" s="1049"/>
      <c r="V1131" s="1049"/>
      <c r="W1131" s="1049"/>
      <c r="X1131" s="1049"/>
      <c r="Y1131" s="1049"/>
      <c r="Z1131" s="1049"/>
      <c r="AA1131" s="1049"/>
      <c r="AB1131" s="1049"/>
    </row>
    <row r="1132">
      <c r="A1132" s="1040" t="s">
        <v>123</v>
      </c>
      <c r="B1132" s="1003" t="s">
        <v>2</v>
      </c>
      <c r="C1132" s="1183" t="s">
        <v>3</v>
      </c>
      <c r="D1132" s="1183" t="s">
        <v>4</v>
      </c>
      <c r="E1132" s="1183" t="s">
        <v>5</v>
      </c>
      <c r="F1132" s="1183" t="s">
        <v>6</v>
      </c>
      <c r="G1132" s="1183" t="s">
        <v>7</v>
      </c>
      <c r="H1132" s="1003" t="s">
        <v>9</v>
      </c>
      <c r="I1132" s="998"/>
      <c r="J1132" s="1058"/>
      <c r="K1132" s="1026"/>
      <c r="L1132" s="998"/>
      <c r="M1132" s="998"/>
      <c r="N1132" s="1026"/>
      <c r="O1132" s="998"/>
      <c r="P1132" s="998"/>
      <c r="Q1132" s="998"/>
      <c r="R1132" s="998"/>
      <c r="S1132" s="998"/>
      <c r="T1132" s="998"/>
      <c r="U1132" s="998"/>
      <c r="V1132" s="998"/>
      <c r="W1132" s="998"/>
      <c r="X1132" s="998"/>
      <c r="Y1132" s="998"/>
      <c r="Z1132" s="998"/>
      <c r="AA1132" s="998"/>
      <c r="AB1132" s="998"/>
    </row>
    <row r="1133">
      <c r="A1133" s="1052" t="s">
        <v>124</v>
      </c>
      <c r="B1133" s="1001">
        <f t="shared" ref="B1133:G1133" si="800">sum(B1126:B1127)</f>
        <v>29</v>
      </c>
      <c r="C1133" s="1001">
        <f t="shared" si="800"/>
        <v>38</v>
      </c>
      <c r="D1133" s="1001">
        <f t="shared" si="800"/>
        <v>38</v>
      </c>
      <c r="E1133" s="1001">
        <f t="shared" si="800"/>
        <v>14</v>
      </c>
      <c r="F1133" s="1001">
        <f t="shared" si="800"/>
        <v>18</v>
      </c>
      <c r="G1133" s="1001">
        <f t="shared" si="800"/>
        <v>12</v>
      </c>
      <c r="H1133" s="1053">
        <f>sum(B1133:G1133)</f>
        <v>149</v>
      </c>
      <c r="I1133" s="998"/>
      <c r="J1133" s="1058"/>
      <c r="K1133" s="1026"/>
      <c r="L1133" s="998"/>
      <c r="M1133" s="998"/>
      <c r="N1133" s="998"/>
      <c r="O1133" s="998"/>
      <c r="P1133" s="998"/>
      <c r="Q1133" s="998"/>
      <c r="R1133" s="998"/>
      <c r="S1133" s="998"/>
      <c r="T1133" s="998"/>
      <c r="U1133" s="998"/>
      <c r="V1133" s="998"/>
      <c r="W1133" s="998"/>
      <c r="X1133" s="998"/>
      <c r="Y1133" s="998"/>
      <c r="Z1133" s="998"/>
      <c r="AA1133" s="998"/>
      <c r="AB1133" s="998"/>
    </row>
    <row r="1134">
      <c r="A1134" s="1059" t="s">
        <v>126</v>
      </c>
      <c r="B1134" s="1060">
        <f t="shared" ref="B1134:H1134" si="801">(B1133*22.5)</f>
        <v>652.5</v>
      </c>
      <c r="C1134" s="1060">
        <f t="shared" si="801"/>
        <v>855</v>
      </c>
      <c r="D1134" s="1060">
        <f t="shared" si="801"/>
        <v>855</v>
      </c>
      <c r="E1134" s="1060">
        <f t="shared" si="801"/>
        <v>315</v>
      </c>
      <c r="F1134" s="1060">
        <f t="shared" si="801"/>
        <v>405</v>
      </c>
      <c r="G1134" s="1060">
        <f t="shared" si="801"/>
        <v>270</v>
      </c>
      <c r="H1134" s="1060">
        <f t="shared" si="801"/>
        <v>3352.5</v>
      </c>
      <c r="I1134" s="1061"/>
      <c r="J1134" s="1062"/>
      <c r="K1134" s="1184"/>
      <c r="L1134" s="997"/>
      <c r="M1134" s="997"/>
      <c r="N1134" s="997"/>
      <c r="O1134" s="997"/>
      <c r="P1134" s="997"/>
      <c r="Q1134" s="997"/>
      <c r="R1134" s="997"/>
      <c r="S1134" s="997"/>
      <c r="T1134" s="997"/>
      <c r="U1134" s="997"/>
      <c r="V1134" s="997"/>
      <c r="W1134" s="997"/>
      <c r="X1134" s="997"/>
      <c r="Y1134" s="997"/>
      <c r="Z1134" s="997"/>
      <c r="AA1134" s="997"/>
      <c r="AB1134" s="997"/>
    </row>
    <row r="1135">
      <c r="A1135" s="1248" t="s">
        <v>127</v>
      </c>
      <c r="B1135" s="1001">
        <f t="shared" ref="B1135:H1135" si="802">B1129</f>
        <v>0</v>
      </c>
      <c r="C1135" s="1001">
        <f t="shared" si="802"/>
        <v>3</v>
      </c>
      <c r="D1135" s="1001">
        <f t="shared" si="802"/>
        <v>8</v>
      </c>
      <c r="E1135" s="1001">
        <f t="shared" si="802"/>
        <v>2</v>
      </c>
      <c r="F1135" s="1001">
        <f t="shared" si="802"/>
        <v>0</v>
      </c>
      <c r="G1135" s="1001">
        <f t="shared" si="802"/>
        <v>5</v>
      </c>
      <c r="H1135" s="1001">
        <f t="shared" si="802"/>
        <v>18</v>
      </c>
      <c r="I1135" s="1061"/>
      <c r="J1135" s="1062"/>
      <c r="K1135" s="1184"/>
      <c r="L1135" s="997"/>
      <c r="M1135" s="997"/>
      <c r="N1135" s="997"/>
      <c r="O1135" s="997"/>
      <c r="P1135" s="997"/>
      <c r="Q1135" s="997"/>
      <c r="R1135" s="997"/>
      <c r="S1135" s="997"/>
      <c r="T1135" s="997"/>
      <c r="U1135" s="997"/>
      <c r="V1135" s="997"/>
      <c r="W1135" s="997"/>
      <c r="X1135" s="997"/>
      <c r="Y1135" s="997"/>
      <c r="Z1135" s="997"/>
      <c r="AA1135" s="997"/>
      <c r="AB1135" s="997"/>
    </row>
    <row r="1136">
      <c r="A1136" s="1248" t="s">
        <v>126</v>
      </c>
      <c r="B1136" s="1249">
        <f t="shared" ref="B1136:H1136" si="803">(B1135*5)</f>
        <v>0</v>
      </c>
      <c r="C1136" s="1249">
        <f t="shared" si="803"/>
        <v>15</v>
      </c>
      <c r="D1136" s="1249">
        <f t="shared" si="803"/>
        <v>40</v>
      </c>
      <c r="E1136" s="1249">
        <f t="shared" si="803"/>
        <v>10</v>
      </c>
      <c r="F1136" s="1249">
        <f t="shared" si="803"/>
        <v>0</v>
      </c>
      <c r="G1136" s="1249">
        <f t="shared" si="803"/>
        <v>25</v>
      </c>
      <c r="H1136" s="1249">
        <f t="shared" si="803"/>
        <v>90</v>
      </c>
      <c r="I1136" s="1061"/>
      <c r="J1136" s="1062"/>
      <c r="K1136" s="1184"/>
      <c r="L1136" s="997"/>
      <c r="M1136" s="997"/>
      <c r="N1136" s="997"/>
      <c r="O1136" s="997"/>
      <c r="P1136" s="997"/>
      <c r="Q1136" s="997"/>
      <c r="R1136" s="997"/>
      <c r="S1136" s="997"/>
      <c r="T1136" s="997"/>
      <c r="U1136" s="997"/>
      <c r="V1136" s="997"/>
      <c r="W1136" s="997"/>
      <c r="X1136" s="997"/>
      <c r="Y1136" s="997"/>
      <c r="Z1136" s="997"/>
      <c r="AA1136" s="997"/>
      <c r="AB1136" s="997"/>
    </row>
    <row r="1137">
      <c r="A1137" s="1188" t="s">
        <v>9</v>
      </c>
      <c r="B1137" s="1250">
        <f t="shared" ref="B1137:H1137" si="804">SUM(B1134,B1136)</f>
        <v>652.5</v>
      </c>
      <c r="C1137" s="1250">
        <f t="shared" si="804"/>
        <v>870</v>
      </c>
      <c r="D1137" s="1250">
        <f t="shared" si="804"/>
        <v>895</v>
      </c>
      <c r="E1137" s="1250">
        <f t="shared" si="804"/>
        <v>325</v>
      </c>
      <c r="F1137" s="1250">
        <f t="shared" si="804"/>
        <v>405</v>
      </c>
      <c r="G1137" s="1250">
        <f t="shared" si="804"/>
        <v>295</v>
      </c>
      <c r="H1137" s="1250">
        <f t="shared" si="804"/>
        <v>3442.5</v>
      </c>
      <c r="I1137" s="1061"/>
      <c r="J1137" s="1062"/>
      <c r="K1137" s="1184"/>
      <c r="L1137" s="997"/>
      <c r="M1137" s="997"/>
      <c r="N1137" s="997"/>
      <c r="O1137" s="997"/>
      <c r="P1137" s="997"/>
      <c r="Q1137" s="997"/>
      <c r="R1137" s="997"/>
      <c r="S1137" s="997"/>
      <c r="T1137" s="997"/>
      <c r="U1137" s="997"/>
      <c r="V1137" s="997"/>
      <c r="W1137" s="997"/>
      <c r="X1137" s="997"/>
      <c r="Y1137" s="997"/>
      <c r="Z1137" s="997"/>
      <c r="AA1137" s="997"/>
      <c r="AB1137" s="997"/>
    </row>
    <row r="1138">
      <c r="A1138" s="997"/>
      <c r="B1138" s="1061"/>
      <c r="C1138" s="1061"/>
      <c r="D1138" s="1061"/>
      <c r="E1138" s="1061"/>
      <c r="F1138" s="1061"/>
      <c r="G1138" s="1063"/>
      <c r="H1138" s="1064"/>
      <c r="I1138" s="1061"/>
      <c r="J1138" s="1062"/>
      <c r="K1138" s="1184"/>
      <c r="L1138" s="997"/>
      <c r="M1138" s="997"/>
      <c r="N1138" s="997"/>
      <c r="O1138" s="997"/>
      <c r="P1138" s="997"/>
      <c r="Q1138" s="997"/>
      <c r="R1138" s="997"/>
      <c r="S1138" s="997"/>
      <c r="T1138" s="997"/>
      <c r="U1138" s="997"/>
      <c r="V1138" s="997"/>
      <c r="W1138" s="997"/>
      <c r="X1138" s="997"/>
      <c r="Y1138" s="997"/>
      <c r="Z1138" s="997"/>
      <c r="AA1138" s="997"/>
      <c r="AB1138" s="997"/>
    </row>
    <row r="1139">
      <c r="A1139" s="1251" t="s">
        <v>523</v>
      </c>
      <c r="B1139" s="1061"/>
      <c r="C1139" s="1061"/>
      <c r="D1139" s="1061"/>
      <c r="E1139" s="1061"/>
      <c r="F1139" s="1065"/>
      <c r="G1139" s="1066" t="s">
        <v>35</v>
      </c>
      <c r="H1139" s="1067" t="s">
        <v>36</v>
      </c>
      <c r="I1139" s="1061"/>
      <c r="J1139" s="1062"/>
      <c r="K1139" s="997"/>
      <c r="L1139" s="997"/>
      <c r="M1139" s="997"/>
      <c r="N1139" s="997"/>
      <c r="O1139" s="997"/>
      <c r="P1139" s="997"/>
      <c r="Q1139" s="997"/>
      <c r="R1139" s="997"/>
      <c r="S1139" s="997"/>
      <c r="T1139" s="997"/>
      <c r="U1139" s="997"/>
      <c r="V1139" s="997"/>
      <c r="W1139" s="997"/>
      <c r="X1139" s="997"/>
      <c r="Y1139" s="997"/>
      <c r="Z1139" s="997"/>
      <c r="AA1139" s="997"/>
      <c r="AB1139" s="997"/>
    </row>
    <row r="1140">
      <c r="A1140" s="997"/>
      <c r="B1140" s="1061"/>
      <c r="C1140" s="1061"/>
      <c r="D1140" s="1061"/>
      <c r="E1140" s="1061"/>
      <c r="F1140" s="1065"/>
      <c r="G1140" s="1068" t="s">
        <v>450</v>
      </c>
      <c r="H1140" s="1069">
        <v>0.0</v>
      </c>
      <c r="I1140" s="1061"/>
      <c r="J1140" s="1062"/>
      <c r="K1140" s="997"/>
      <c r="L1140" s="997"/>
      <c r="M1140" s="997"/>
      <c r="N1140" s="997"/>
      <c r="O1140" s="997"/>
      <c r="P1140" s="997"/>
      <c r="Q1140" s="997"/>
      <c r="R1140" s="997"/>
      <c r="S1140" s="997"/>
      <c r="T1140" s="997"/>
      <c r="U1140" s="997"/>
      <c r="V1140" s="997"/>
      <c r="W1140" s="997"/>
      <c r="X1140" s="997"/>
      <c r="Y1140" s="997"/>
      <c r="Z1140" s="997"/>
      <c r="AA1140" s="997"/>
      <c r="AB1140" s="997"/>
    </row>
    <row r="1141">
      <c r="A1141" s="997"/>
      <c r="B1141" s="1061"/>
      <c r="C1141" s="1061"/>
      <c r="D1141" s="1061"/>
      <c r="E1141" s="1061"/>
      <c r="F1141" s="1065"/>
      <c r="G1141" s="1068" t="s">
        <v>468</v>
      </c>
      <c r="H1141" s="1069">
        <v>44.0</v>
      </c>
      <c r="I1141" s="1061"/>
      <c r="J1141" s="1062"/>
      <c r="K1141" s="997"/>
      <c r="L1141" s="997"/>
      <c r="M1141" s="997"/>
      <c r="N1141" s="997"/>
      <c r="O1141" s="997"/>
      <c r="P1141" s="997"/>
      <c r="Q1141" s="997"/>
      <c r="R1141" s="997"/>
      <c r="S1141" s="997"/>
      <c r="T1141" s="997"/>
      <c r="U1141" s="997"/>
      <c r="V1141" s="997"/>
      <c r="W1141" s="997"/>
      <c r="X1141" s="997"/>
      <c r="Y1141" s="997"/>
      <c r="Z1141" s="997"/>
      <c r="AA1141" s="997"/>
      <c r="AB1141" s="997"/>
    </row>
    <row r="1142">
      <c r="A1142" s="997"/>
      <c r="B1142" s="1061"/>
      <c r="C1142" s="1061"/>
      <c r="D1142" s="1061"/>
      <c r="E1142" s="1061"/>
      <c r="F1142" s="1065"/>
      <c r="G1142" s="1068" t="s">
        <v>494</v>
      </c>
      <c r="H1142" s="1069">
        <f>(H761)</f>
        <v>124</v>
      </c>
      <c r="I1142" s="1061"/>
      <c r="J1142" s="1062"/>
      <c r="K1142" s="997"/>
      <c r="L1142" s="997"/>
      <c r="M1142" s="997"/>
      <c r="N1142" s="997"/>
      <c r="O1142" s="997"/>
      <c r="P1142" s="997"/>
      <c r="Q1142" s="997"/>
      <c r="R1142" s="997"/>
      <c r="S1142" s="997"/>
      <c r="T1142" s="997"/>
      <c r="U1142" s="997"/>
      <c r="V1142" s="997"/>
      <c r="W1142" s="997"/>
      <c r="X1142" s="997"/>
      <c r="Y1142" s="997"/>
      <c r="Z1142" s="997"/>
      <c r="AA1142" s="997"/>
      <c r="AB1142" s="997"/>
    </row>
    <row r="1143">
      <c r="A1143" s="997"/>
      <c r="B1143" s="1061"/>
      <c r="C1143" s="1061"/>
      <c r="D1143" s="1061"/>
      <c r="E1143" s="1061"/>
      <c r="F1143" s="1065"/>
      <c r="G1143" s="1068" t="s">
        <v>516</v>
      </c>
      <c r="H1143" s="1069">
        <f>(H1130)</f>
        <v>713</v>
      </c>
      <c r="I1143" s="1061"/>
      <c r="J1143" s="1062"/>
      <c r="K1143" s="997"/>
      <c r="L1143" s="997"/>
      <c r="M1143" s="997"/>
      <c r="N1143" s="997"/>
      <c r="O1143" s="997"/>
      <c r="P1143" s="997"/>
      <c r="Q1143" s="997"/>
      <c r="R1143" s="997"/>
      <c r="S1143" s="997"/>
      <c r="T1143" s="997"/>
      <c r="U1143" s="997"/>
      <c r="V1143" s="997"/>
      <c r="W1143" s="997"/>
      <c r="X1143" s="997"/>
      <c r="Y1143" s="997"/>
      <c r="Z1143" s="997"/>
      <c r="AA1143" s="997"/>
      <c r="AB1143" s="997"/>
    </row>
    <row r="1144">
      <c r="A1144" s="997"/>
      <c r="B1144" s="1061"/>
      <c r="C1144" s="1061"/>
      <c r="D1144" s="1061"/>
      <c r="E1144" s="1061"/>
      <c r="F1144" s="1065"/>
      <c r="G1144" s="1066" t="s">
        <v>9</v>
      </c>
      <c r="H1144" s="1070">
        <f>SUM(H1140:H1143)</f>
        <v>881</v>
      </c>
      <c r="I1144" s="1061"/>
      <c r="J1144" s="1062"/>
      <c r="K1144" s="997"/>
      <c r="L1144" s="997"/>
      <c r="M1144" s="997"/>
      <c r="N1144" s="997"/>
      <c r="O1144" s="997"/>
      <c r="P1144" s="997"/>
      <c r="Q1144" s="997"/>
      <c r="R1144" s="997"/>
      <c r="S1144" s="997"/>
      <c r="T1144" s="997"/>
      <c r="U1144" s="997"/>
      <c r="V1144" s="997"/>
      <c r="W1144" s="997"/>
      <c r="X1144" s="997"/>
      <c r="Y1144" s="997"/>
      <c r="Z1144" s="997"/>
      <c r="AA1144" s="997"/>
      <c r="AB1144" s="997"/>
    </row>
    <row r="1145">
      <c r="A1145" s="997"/>
      <c r="B1145" s="1061"/>
      <c r="C1145" s="1061"/>
      <c r="D1145" s="1061"/>
      <c r="E1145" s="1061"/>
      <c r="F1145" s="1061"/>
      <c r="G1145" s="1063"/>
      <c r="H1145" s="1064"/>
      <c r="I1145" s="1063"/>
      <c r="J1145" s="1062"/>
      <c r="K1145" s="997"/>
      <c r="L1145" s="997"/>
      <c r="M1145" s="997"/>
      <c r="N1145" s="997"/>
      <c r="O1145" s="997"/>
      <c r="P1145" s="997"/>
      <c r="Q1145" s="997"/>
      <c r="R1145" s="997"/>
      <c r="S1145" s="997"/>
      <c r="T1145" s="997"/>
      <c r="U1145" s="997"/>
      <c r="V1145" s="997"/>
      <c r="W1145" s="997"/>
      <c r="X1145" s="997"/>
      <c r="Y1145" s="997"/>
      <c r="Z1145" s="997"/>
      <c r="AA1145" s="997"/>
      <c r="AB1145" s="997"/>
    </row>
    <row r="1146" ht="12.75" customHeight="1">
      <c r="A1146" s="997"/>
      <c r="B1146" s="1061"/>
      <c r="C1146" s="1061"/>
      <c r="D1146" s="1061"/>
      <c r="E1146" s="1061"/>
      <c r="F1146" s="1065"/>
      <c r="G1146" s="1071" t="s">
        <v>131</v>
      </c>
      <c r="H1146" s="1072">
        <f>(1000-H1144)</f>
        <v>119</v>
      </c>
      <c r="I1146" s="1073">
        <f>(H1144/1000)</f>
        <v>0.881</v>
      </c>
      <c r="J1146" s="1062"/>
      <c r="K1146" s="997"/>
      <c r="L1146" s="997"/>
      <c r="M1146" s="997"/>
      <c r="N1146" s="997"/>
      <c r="O1146" s="997"/>
      <c r="P1146" s="997"/>
      <c r="Q1146" s="997"/>
      <c r="R1146" s="997"/>
      <c r="S1146" s="997"/>
      <c r="T1146" s="997"/>
      <c r="U1146" s="997"/>
      <c r="V1146" s="997"/>
      <c r="W1146" s="997"/>
      <c r="X1146" s="997"/>
      <c r="Y1146" s="997"/>
      <c r="Z1146" s="997"/>
      <c r="AA1146" s="997"/>
      <c r="AB1146" s="997"/>
    </row>
    <row r="1147">
      <c r="A1147" s="997"/>
      <c r="B1147" s="1061"/>
      <c r="C1147" s="1061"/>
      <c r="D1147" s="1061"/>
      <c r="E1147" s="1061"/>
      <c r="F1147" s="1061"/>
      <c r="G1147" s="1309"/>
      <c r="H1147" s="1310"/>
      <c r="I1147" s="1311"/>
      <c r="J1147" s="1062"/>
      <c r="K1147" s="997"/>
      <c r="L1147" s="997"/>
      <c r="M1147" s="997"/>
      <c r="N1147" s="997"/>
      <c r="O1147" s="997"/>
      <c r="P1147" s="997"/>
      <c r="Q1147" s="997"/>
      <c r="R1147" s="997"/>
      <c r="S1147" s="997"/>
      <c r="T1147" s="997"/>
      <c r="U1147" s="997"/>
      <c r="V1147" s="997"/>
      <c r="W1147" s="997"/>
      <c r="X1147" s="997"/>
      <c r="Y1147" s="997"/>
      <c r="Z1147" s="997"/>
      <c r="AA1147" s="997"/>
      <c r="AB1147" s="997"/>
    </row>
    <row r="1148">
      <c r="A1148" s="1312" t="s">
        <v>472</v>
      </c>
      <c r="B1148" s="1308" t="s">
        <v>2</v>
      </c>
      <c r="C1148" s="1312" t="s">
        <v>3</v>
      </c>
      <c r="D1148" s="1312" t="s">
        <v>4</v>
      </c>
      <c r="E1148" s="1312" t="s">
        <v>5</v>
      </c>
      <c r="F1148" s="1312" t="s">
        <v>6</v>
      </c>
      <c r="G1148" s="1312" t="s">
        <v>7</v>
      </c>
      <c r="H1148" s="1308" t="s">
        <v>9</v>
      </c>
      <c r="I1148" s="998"/>
      <c r="J1148" s="1058"/>
      <c r="K1148" s="1026"/>
      <c r="L1148" s="998"/>
      <c r="M1148" s="998"/>
      <c r="N1148" s="1026"/>
      <c r="O1148" s="998"/>
      <c r="P1148" s="998"/>
      <c r="Q1148" s="998"/>
      <c r="R1148" s="998"/>
      <c r="S1148" s="998"/>
      <c r="T1148" s="998"/>
      <c r="U1148" s="998"/>
      <c r="V1148" s="998"/>
      <c r="W1148" s="998"/>
      <c r="X1148" s="998"/>
      <c r="Y1148" s="998"/>
      <c r="Z1148" s="998"/>
      <c r="AA1148" s="998"/>
      <c r="AB1148" s="998"/>
    </row>
    <row r="1149">
      <c r="A1149" s="1296"/>
      <c r="B1149" s="1296">
        <f t="shared" ref="B1149:G1149" si="805">SUM(B980,B1130)</f>
        <v>240</v>
      </c>
      <c r="C1149" s="1296">
        <f t="shared" si="805"/>
        <v>227</v>
      </c>
      <c r="D1149" s="1296">
        <f t="shared" si="805"/>
        <v>379</v>
      </c>
      <c r="E1149" s="1296">
        <f t="shared" si="805"/>
        <v>229</v>
      </c>
      <c r="F1149" s="1296">
        <f t="shared" si="805"/>
        <v>187</v>
      </c>
      <c r="G1149" s="1296">
        <f t="shared" si="805"/>
        <v>113</v>
      </c>
      <c r="H1149" s="1087">
        <f>sum(B1149:G1149)</f>
        <v>1375</v>
      </c>
      <c r="I1149" s="998"/>
      <c r="J1149" s="1058"/>
      <c r="K1149" s="1026"/>
      <c r="L1149" s="998"/>
      <c r="M1149" s="998"/>
      <c r="N1149" s="998"/>
      <c r="O1149" s="998"/>
      <c r="P1149" s="998"/>
      <c r="Q1149" s="998"/>
      <c r="R1149" s="998"/>
      <c r="S1149" s="998"/>
      <c r="T1149" s="998"/>
      <c r="U1149" s="998"/>
      <c r="V1149" s="998"/>
      <c r="W1149" s="998"/>
      <c r="X1149" s="998"/>
      <c r="Y1149" s="998"/>
      <c r="Z1149" s="998"/>
      <c r="AA1149" s="998"/>
      <c r="AB1149" s="998"/>
    </row>
    <row r="1150">
      <c r="A1150" s="997"/>
      <c r="B1150" s="1061"/>
      <c r="C1150" s="1061"/>
      <c r="D1150" s="1061"/>
      <c r="E1150" s="1061"/>
      <c r="F1150" s="1061"/>
      <c r="G1150" s="1309"/>
      <c r="H1150" s="1310"/>
      <c r="I1150" s="1311"/>
      <c r="J1150" s="1062"/>
      <c r="K1150" s="997"/>
      <c r="L1150" s="997"/>
      <c r="M1150" s="997"/>
      <c r="N1150" s="997"/>
      <c r="O1150" s="997"/>
      <c r="P1150" s="997"/>
      <c r="Q1150" s="997"/>
      <c r="R1150" s="997"/>
      <c r="S1150" s="997"/>
      <c r="T1150" s="997"/>
      <c r="U1150" s="997"/>
      <c r="V1150" s="997"/>
      <c r="W1150" s="997"/>
      <c r="X1150" s="997"/>
      <c r="Y1150" s="997"/>
      <c r="Z1150" s="997"/>
      <c r="AA1150" s="997"/>
      <c r="AB1150" s="997"/>
    </row>
    <row r="1151">
      <c r="A1151" s="997"/>
      <c r="B1151" s="1061"/>
      <c r="C1151" s="1061"/>
      <c r="D1151" s="1061"/>
      <c r="E1151" s="1061"/>
      <c r="F1151" s="1061"/>
      <c r="G1151" s="1309"/>
      <c r="H1151" s="1310"/>
      <c r="I1151" s="1311"/>
      <c r="J1151" s="1062"/>
      <c r="K1151" s="997"/>
      <c r="L1151" s="997"/>
      <c r="M1151" s="997"/>
      <c r="N1151" s="997"/>
      <c r="O1151" s="997"/>
      <c r="P1151" s="997"/>
      <c r="Q1151" s="997"/>
      <c r="R1151" s="997"/>
      <c r="S1151" s="997"/>
      <c r="T1151" s="997"/>
      <c r="U1151" s="997"/>
      <c r="V1151" s="997"/>
      <c r="W1151" s="997"/>
      <c r="X1151" s="997"/>
      <c r="Y1151" s="997"/>
      <c r="Z1151" s="997"/>
      <c r="AA1151" s="997"/>
      <c r="AB1151" s="997"/>
    </row>
    <row r="1152">
      <c r="A1152" s="993" t="s">
        <v>503</v>
      </c>
      <c r="B1152" s="994">
        <v>23.0</v>
      </c>
      <c r="C1152" s="994">
        <v>24.0</v>
      </c>
      <c r="D1152" s="994">
        <v>25.0</v>
      </c>
      <c r="E1152" s="994">
        <v>26.0</v>
      </c>
      <c r="F1152" s="994">
        <v>27.0</v>
      </c>
      <c r="G1152" s="994">
        <v>28.0</v>
      </c>
      <c r="H1152" s="995"/>
      <c r="I1152" s="995"/>
      <c r="J1152" s="1058"/>
      <c r="K1152" s="993" t="s">
        <v>503</v>
      </c>
      <c r="L1152" s="995"/>
      <c r="M1152" s="995"/>
      <c r="N1152" s="995"/>
      <c r="O1152" s="995"/>
      <c r="P1152" s="995"/>
      <c r="Q1152" s="998"/>
      <c r="R1152" s="998"/>
      <c r="S1152" s="998"/>
      <c r="T1152" s="998"/>
      <c r="U1152" s="998"/>
      <c r="V1152" s="998"/>
      <c r="W1152" s="998"/>
      <c r="X1152" s="998"/>
      <c r="Y1152" s="998"/>
      <c r="Z1152" s="998"/>
      <c r="AA1152" s="998"/>
      <c r="AB1152" s="998"/>
    </row>
    <row r="1153">
      <c r="A1153" s="1075" t="s">
        <v>144</v>
      </c>
      <c r="B1153" s="1076" t="s">
        <v>2</v>
      </c>
      <c r="C1153" s="1076" t="s">
        <v>3</v>
      </c>
      <c r="D1153" s="1076" t="s">
        <v>4</v>
      </c>
      <c r="E1153" s="1076" t="s">
        <v>5</v>
      </c>
      <c r="F1153" s="1076" t="s">
        <v>6</v>
      </c>
      <c r="G1153" s="1076" t="s">
        <v>7</v>
      </c>
      <c r="H1153" s="1077" t="s">
        <v>9</v>
      </c>
      <c r="I1153" s="1076" t="s">
        <v>71</v>
      </c>
      <c r="J1153" s="1078"/>
      <c r="K1153" s="1075" t="s">
        <v>144</v>
      </c>
      <c r="L1153" s="1075" t="s">
        <v>72</v>
      </c>
      <c r="M1153" s="1075" t="s">
        <v>13</v>
      </c>
      <c r="N1153" s="1079" t="s">
        <v>73</v>
      </c>
      <c r="O1153" s="1079" t="s">
        <v>133</v>
      </c>
      <c r="P1153" s="1079" t="s">
        <v>74</v>
      </c>
      <c r="Q1153" s="997"/>
      <c r="R1153" s="997"/>
      <c r="S1153" s="997"/>
      <c r="T1153" s="997"/>
      <c r="U1153" s="997"/>
      <c r="V1153" s="997"/>
      <c r="W1153" s="997"/>
      <c r="X1153" s="997"/>
      <c r="Y1153" s="997"/>
      <c r="Z1153" s="997"/>
      <c r="AA1153" s="997"/>
      <c r="AB1153" s="997"/>
    </row>
    <row r="1154">
      <c r="A1154" s="1189"/>
      <c r="B1154" s="1081">
        <f t="shared" ref="B1154:G1154" si="806"> SUM(B1155:B1174)</f>
        <v>6</v>
      </c>
      <c r="C1154" s="1081">
        <f t="shared" si="806"/>
        <v>10</v>
      </c>
      <c r="D1154" s="1081">
        <f t="shared" si="806"/>
        <v>14</v>
      </c>
      <c r="E1154" s="1081">
        <f t="shared" si="806"/>
        <v>11</v>
      </c>
      <c r="F1154" s="1081">
        <f t="shared" si="806"/>
        <v>10</v>
      </c>
      <c r="G1154" s="1081">
        <f t="shared" si="806"/>
        <v>0</v>
      </c>
      <c r="H1154" s="1082"/>
      <c r="I1154" s="1083"/>
      <c r="J1154" s="1078"/>
      <c r="K1154" s="1313"/>
      <c r="L1154" s="1314"/>
      <c r="M1154" s="1314"/>
      <c r="N1154" s="1314"/>
      <c r="O1154" s="1314"/>
      <c r="P1154" s="1314"/>
      <c r="Q1154" s="997"/>
      <c r="R1154" s="997"/>
      <c r="S1154" s="997"/>
      <c r="T1154" s="997"/>
      <c r="U1154" s="997"/>
      <c r="V1154" s="997"/>
      <c r="W1154" s="997"/>
      <c r="X1154" s="997"/>
      <c r="Y1154" s="997"/>
      <c r="Z1154" s="997"/>
      <c r="AA1154" s="997"/>
      <c r="AB1154" s="997"/>
    </row>
    <row r="1155">
      <c r="A1155" s="1096" t="s">
        <v>474</v>
      </c>
      <c r="B1155" s="1086">
        <v>1.0</v>
      </c>
      <c r="C1155" s="1086">
        <v>1.0</v>
      </c>
      <c r="D1155" s="1086">
        <v>11.0</v>
      </c>
      <c r="E1155" s="1086">
        <v>4.0</v>
      </c>
      <c r="F1155" s="1086">
        <v>4.0</v>
      </c>
      <c r="G1155" s="1086"/>
      <c r="H1155" s="1087">
        <f t="shared" ref="H1155:H1174" si="807">SUM(B1155:G1155)</f>
        <v>21</v>
      </c>
      <c r="I1155" s="1088">
        <f>(H1155/40)</f>
        <v>0.525</v>
      </c>
      <c r="J1155" s="1037"/>
      <c r="K1155" s="1096" t="s">
        <v>474</v>
      </c>
      <c r="L1155" s="1089">
        <v>60.0</v>
      </c>
      <c r="M1155" s="1090">
        <f t="shared" ref="M1155:M1164" si="808">(L1155-H1155)</f>
        <v>39</v>
      </c>
      <c r="N1155" s="1089">
        <v>0.0</v>
      </c>
      <c r="O1155" s="1090">
        <f t="shared" ref="O1155:O1164" si="809">sum(M1155,N1155)</f>
        <v>39</v>
      </c>
      <c r="P1155" s="1089"/>
      <c r="Q1155" s="997"/>
      <c r="R1155" s="997"/>
      <c r="S1155" s="997"/>
      <c r="T1155" s="997"/>
      <c r="U1155" s="997"/>
      <c r="V1155" s="997"/>
      <c r="W1155" s="997"/>
      <c r="X1155" s="997"/>
      <c r="Y1155" s="997"/>
      <c r="Z1155" s="997"/>
      <c r="AA1155" s="997"/>
      <c r="AB1155" s="997"/>
    </row>
    <row r="1156">
      <c r="A1156" s="1092" t="s">
        <v>121</v>
      </c>
      <c r="B1156" s="1093">
        <v>0.0</v>
      </c>
      <c r="C1156" s="1093">
        <v>0.0</v>
      </c>
      <c r="D1156" s="1093">
        <v>0.0</v>
      </c>
      <c r="E1156" s="1093">
        <v>0.0</v>
      </c>
      <c r="F1156" s="1093">
        <v>0.0</v>
      </c>
      <c r="G1156" s="1093"/>
      <c r="H1156" s="1094">
        <f t="shared" si="807"/>
        <v>0</v>
      </c>
      <c r="I1156" s="1095"/>
      <c r="J1156" s="1037"/>
      <c r="K1156" s="1092" t="s">
        <v>121</v>
      </c>
      <c r="L1156" s="1014">
        <v>0.0</v>
      </c>
      <c r="M1156" s="1019">
        <f t="shared" si="808"/>
        <v>0</v>
      </c>
      <c r="N1156" s="1014">
        <v>0.0</v>
      </c>
      <c r="O1156" s="1019">
        <f t="shared" si="809"/>
        <v>0</v>
      </c>
      <c r="P1156" s="1019"/>
      <c r="Q1156" s="997"/>
      <c r="R1156" s="997"/>
      <c r="S1156" s="997"/>
      <c r="T1156" s="997"/>
      <c r="U1156" s="997"/>
      <c r="V1156" s="997"/>
      <c r="W1156" s="997"/>
      <c r="X1156" s="997"/>
      <c r="Y1156" s="997"/>
      <c r="Z1156" s="997"/>
      <c r="AA1156" s="997"/>
      <c r="AB1156" s="997"/>
    </row>
    <row r="1157">
      <c r="A1157" s="1096" t="s">
        <v>475</v>
      </c>
      <c r="B1157" s="1086">
        <v>3.0</v>
      </c>
      <c r="C1157" s="1086">
        <v>5.0</v>
      </c>
      <c r="D1157" s="1086">
        <v>1.0</v>
      </c>
      <c r="E1157" s="1086">
        <v>2.0</v>
      </c>
      <c r="F1157" s="1086">
        <v>3.0</v>
      </c>
      <c r="G1157" s="1086"/>
      <c r="H1157" s="1087">
        <f t="shared" si="807"/>
        <v>14</v>
      </c>
      <c r="I1157" s="1088">
        <f>(H1157/40)</f>
        <v>0.35</v>
      </c>
      <c r="J1157" s="1035"/>
      <c r="K1157" s="1096" t="s">
        <v>475</v>
      </c>
      <c r="L1157" s="1089">
        <v>30.0</v>
      </c>
      <c r="M1157" s="1090">
        <f t="shared" si="808"/>
        <v>16</v>
      </c>
      <c r="N1157" s="1089">
        <v>20.0</v>
      </c>
      <c r="O1157" s="1090">
        <f t="shared" si="809"/>
        <v>36</v>
      </c>
      <c r="P1157" s="1089"/>
      <c r="Q1157" s="997"/>
      <c r="R1157" s="997"/>
      <c r="S1157" s="997"/>
      <c r="T1157" s="997"/>
      <c r="U1157" s="997"/>
      <c r="V1157" s="997"/>
      <c r="W1157" s="997"/>
      <c r="X1157" s="997"/>
      <c r="Y1157" s="997"/>
      <c r="Z1157" s="997"/>
      <c r="AA1157" s="997"/>
      <c r="AB1157" s="997"/>
    </row>
    <row r="1158">
      <c r="A1158" s="1092" t="s">
        <v>121</v>
      </c>
      <c r="B1158" s="1093">
        <v>0.0</v>
      </c>
      <c r="C1158" s="1093">
        <v>0.0</v>
      </c>
      <c r="D1158" s="1093">
        <v>0.0</v>
      </c>
      <c r="E1158" s="1093">
        <v>0.0</v>
      </c>
      <c r="F1158" s="1015">
        <v>0.0</v>
      </c>
      <c r="G1158" s="1015"/>
      <c r="H1158" s="1094">
        <f t="shared" si="807"/>
        <v>0</v>
      </c>
      <c r="I1158" s="1095"/>
      <c r="J1158" s="1035"/>
      <c r="K1158" s="1092" t="s">
        <v>121</v>
      </c>
      <c r="L1158" s="1014">
        <v>0.0</v>
      </c>
      <c r="M1158" s="1019">
        <f t="shared" si="808"/>
        <v>0</v>
      </c>
      <c r="N1158" s="1014">
        <v>0.0</v>
      </c>
      <c r="O1158" s="1019">
        <f t="shared" si="809"/>
        <v>0</v>
      </c>
      <c r="P1158" s="1019"/>
      <c r="Q1158" s="997"/>
      <c r="R1158" s="997"/>
      <c r="S1158" s="997"/>
      <c r="T1158" s="997"/>
      <c r="U1158" s="997"/>
      <c r="V1158" s="997"/>
      <c r="W1158" s="997"/>
      <c r="X1158" s="997"/>
      <c r="Y1158" s="997"/>
      <c r="Z1158" s="997"/>
      <c r="AA1158" s="997"/>
      <c r="AB1158" s="997"/>
    </row>
    <row r="1159">
      <c r="A1159" s="1096" t="s">
        <v>477</v>
      </c>
      <c r="B1159" s="1086">
        <v>2.0</v>
      </c>
      <c r="C1159" s="1086">
        <v>2.0</v>
      </c>
      <c r="D1159" s="1086">
        <v>0.0</v>
      </c>
      <c r="E1159" s="1086">
        <v>0.0</v>
      </c>
      <c r="F1159" s="1097">
        <v>0.0</v>
      </c>
      <c r="G1159" s="1097"/>
      <c r="H1159" s="1087">
        <f t="shared" si="807"/>
        <v>4</v>
      </c>
      <c r="I1159" s="1088">
        <f>(H1159/40)</f>
        <v>0.1</v>
      </c>
      <c r="J1159" s="1037"/>
      <c r="K1159" s="1096" t="s">
        <v>477</v>
      </c>
      <c r="L1159" s="1089">
        <v>13.0</v>
      </c>
      <c r="M1159" s="1090">
        <f t="shared" si="808"/>
        <v>9</v>
      </c>
      <c r="N1159" s="1089">
        <v>0.0</v>
      </c>
      <c r="O1159" s="1090">
        <f t="shared" si="809"/>
        <v>9</v>
      </c>
      <c r="P1159" s="1089" t="s">
        <v>505</v>
      </c>
      <c r="Q1159" s="997"/>
      <c r="R1159" s="997"/>
      <c r="S1159" s="997"/>
      <c r="T1159" s="997"/>
      <c r="U1159" s="997"/>
      <c r="V1159" s="997"/>
      <c r="W1159" s="997"/>
      <c r="X1159" s="997"/>
      <c r="Y1159" s="997"/>
      <c r="Z1159" s="997"/>
      <c r="AA1159" s="997"/>
      <c r="AB1159" s="997"/>
    </row>
    <row r="1160">
      <c r="A1160" s="1092" t="s">
        <v>121</v>
      </c>
      <c r="B1160" s="1093">
        <v>0.0</v>
      </c>
      <c r="C1160" s="1093">
        <v>0.0</v>
      </c>
      <c r="D1160" s="1093">
        <v>0.0</v>
      </c>
      <c r="E1160" s="1093">
        <v>0.0</v>
      </c>
      <c r="F1160" s="1015">
        <v>0.0</v>
      </c>
      <c r="G1160" s="1015"/>
      <c r="H1160" s="1094">
        <f t="shared" si="807"/>
        <v>0</v>
      </c>
      <c r="I1160" s="1095"/>
      <c r="J1160" s="1037"/>
      <c r="K1160" s="1092" t="s">
        <v>121</v>
      </c>
      <c r="L1160" s="1014">
        <v>0.0</v>
      </c>
      <c r="M1160" s="1019">
        <f t="shared" si="808"/>
        <v>0</v>
      </c>
      <c r="N1160" s="1014">
        <v>0.0</v>
      </c>
      <c r="O1160" s="1019">
        <f t="shared" si="809"/>
        <v>0</v>
      </c>
      <c r="P1160" s="1019"/>
      <c r="Q1160" s="997"/>
      <c r="R1160" s="997"/>
      <c r="S1160" s="997"/>
      <c r="T1160" s="997"/>
      <c r="U1160" s="997"/>
      <c r="V1160" s="997"/>
      <c r="W1160" s="997"/>
      <c r="X1160" s="997"/>
      <c r="Y1160" s="997"/>
      <c r="Z1160" s="997"/>
      <c r="AA1160" s="997"/>
      <c r="AB1160" s="997"/>
    </row>
    <row r="1161">
      <c r="A1161" s="1096" t="s">
        <v>478</v>
      </c>
      <c r="B1161" s="1086">
        <v>0.0</v>
      </c>
      <c r="C1161" s="1086">
        <v>2.0</v>
      </c>
      <c r="D1161" s="1086">
        <v>2.0</v>
      </c>
      <c r="E1161" s="1086">
        <v>5.0</v>
      </c>
      <c r="F1161" s="1086">
        <v>3.0</v>
      </c>
      <c r="G1161" s="1086"/>
      <c r="H1161" s="1087">
        <f t="shared" si="807"/>
        <v>12</v>
      </c>
      <c r="I1161" s="1088">
        <f>(H1161/40)</f>
        <v>0.3</v>
      </c>
      <c r="J1161" s="1035"/>
      <c r="K1161" s="1096" t="s">
        <v>478</v>
      </c>
      <c r="L1161" s="1089">
        <v>15.0</v>
      </c>
      <c r="M1161" s="1090">
        <f t="shared" si="808"/>
        <v>3</v>
      </c>
      <c r="N1161" s="1089">
        <v>35.0</v>
      </c>
      <c r="O1161" s="1090">
        <f t="shared" si="809"/>
        <v>38</v>
      </c>
      <c r="P1161" s="1089"/>
      <c r="Q1161" s="997"/>
      <c r="R1161" s="997"/>
      <c r="S1161" s="997"/>
      <c r="T1161" s="997"/>
      <c r="U1161" s="997"/>
      <c r="V1161" s="997"/>
      <c r="W1161" s="997"/>
      <c r="X1161" s="997"/>
      <c r="Y1161" s="997"/>
      <c r="Z1161" s="997"/>
      <c r="AA1161" s="997"/>
      <c r="AB1161" s="997"/>
    </row>
    <row r="1162">
      <c r="A1162" s="1092" t="s">
        <v>121</v>
      </c>
      <c r="B1162" s="1093">
        <v>0.0</v>
      </c>
      <c r="C1162" s="1093">
        <v>0.0</v>
      </c>
      <c r="D1162" s="1093">
        <v>0.0</v>
      </c>
      <c r="E1162" s="1093">
        <v>0.0</v>
      </c>
      <c r="F1162" s="1093">
        <v>0.0</v>
      </c>
      <c r="G1162" s="1093"/>
      <c r="H1162" s="1094">
        <f t="shared" si="807"/>
        <v>0</v>
      </c>
      <c r="I1162" s="1095"/>
      <c r="J1162" s="1035"/>
      <c r="K1162" s="1092" t="s">
        <v>121</v>
      </c>
      <c r="L1162" s="1014">
        <v>0.0</v>
      </c>
      <c r="M1162" s="1019">
        <f t="shared" si="808"/>
        <v>0</v>
      </c>
      <c r="N1162" s="1014">
        <v>0.0</v>
      </c>
      <c r="O1162" s="1019">
        <f t="shared" si="809"/>
        <v>0</v>
      </c>
      <c r="P1162" s="1019"/>
      <c r="Q1162" s="997"/>
      <c r="R1162" s="997"/>
      <c r="S1162" s="997"/>
      <c r="T1162" s="997"/>
      <c r="U1162" s="997"/>
      <c r="V1162" s="997"/>
      <c r="W1162" s="997"/>
      <c r="X1162" s="997"/>
      <c r="Y1162" s="997"/>
      <c r="Z1162" s="997"/>
      <c r="AA1162" s="997"/>
      <c r="AB1162" s="997"/>
    </row>
    <row r="1163">
      <c r="A1163" s="1096"/>
      <c r="B1163" s="1086"/>
      <c r="C1163" s="1086"/>
      <c r="D1163" s="1086"/>
      <c r="E1163" s="1086"/>
      <c r="F1163" s="1097"/>
      <c r="G1163" s="1097"/>
      <c r="H1163" s="1087">
        <f t="shared" si="807"/>
        <v>0</v>
      </c>
      <c r="I1163" s="1088">
        <f>(H1163/40)</f>
        <v>0</v>
      </c>
      <c r="J1163" s="1035"/>
      <c r="K1163" s="1096"/>
      <c r="L1163" s="1089"/>
      <c r="M1163" s="1090">
        <f t="shared" si="808"/>
        <v>0</v>
      </c>
      <c r="N1163" s="1089"/>
      <c r="O1163" s="1090">
        <f t="shared" si="809"/>
        <v>0</v>
      </c>
      <c r="P1163" s="1089"/>
      <c r="Q1163" s="997"/>
      <c r="R1163" s="997"/>
      <c r="S1163" s="997"/>
      <c r="T1163" s="997"/>
      <c r="U1163" s="997"/>
      <c r="V1163" s="997"/>
      <c r="W1163" s="997"/>
      <c r="X1163" s="997"/>
      <c r="Y1163" s="997"/>
      <c r="Z1163" s="997"/>
      <c r="AA1163" s="997"/>
      <c r="AB1163" s="997"/>
    </row>
    <row r="1164">
      <c r="A1164" s="1092" t="s">
        <v>121</v>
      </c>
      <c r="B1164" s="1093"/>
      <c r="C1164" s="1093"/>
      <c r="D1164" s="1093"/>
      <c r="E1164" s="1093"/>
      <c r="F1164" s="1015"/>
      <c r="G1164" s="1015"/>
      <c r="H1164" s="1094">
        <f t="shared" si="807"/>
        <v>0</v>
      </c>
      <c r="I1164" s="1095"/>
      <c r="J1164" s="1035"/>
      <c r="K1164" s="1092" t="s">
        <v>121</v>
      </c>
      <c r="L1164" s="1019"/>
      <c r="M1164" s="1019">
        <f t="shared" si="808"/>
        <v>0</v>
      </c>
      <c r="N1164" s="1019"/>
      <c r="O1164" s="1019">
        <f t="shared" si="809"/>
        <v>0</v>
      </c>
      <c r="P1164" s="1019"/>
      <c r="Q1164" s="997"/>
      <c r="R1164" s="997"/>
      <c r="S1164" s="997"/>
      <c r="T1164" s="997"/>
      <c r="U1164" s="997"/>
      <c r="V1164" s="997"/>
      <c r="W1164" s="997"/>
      <c r="X1164" s="997"/>
      <c r="Y1164" s="997"/>
      <c r="Z1164" s="997"/>
      <c r="AA1164" s="997"/>
      <c r="AB1164" s="997"/>
    </row>
    <row r="1165">
      <c r="A1165" s="1315" t="s">
        <v>524</v>
      </c>
      <c r="B1165" s="1086"/>
      <c r="C1165" s="1086"/>
      <c r="D1165" s="1086"/>
      <c r="E1165" s="1086"/>
      <c r="F1165" s="1091"/>
      <c r="G1165" s="1091"/>
      <c r="H1165" s="1087">
        <f t="shared" si="807"/>
        <v>0</v>
      </c>
      <c r="I1165" s="1088">
        <f>(H1165/40)</f>
        <v>0</v>
      </c>
      <c r="J1165" s="1037"/>
      <c r="K1165" s="1315" t="s">
        <v>32</v>
      </c>
      <c r="L1165" s="1316"/>
      <c r="M1165" s="1117"/>
      <c r="N1165" s="1316"/>
      <c r="O1165" s="1117"/>
      <c r="P1165" s="1316"/>
      <c r="Q1165" s="997"/>
      <c r="R1165" s="997"/>
      <c r="S1165" s="997"/>
      <c r="T1165" s="997"/>
      <c r="U1165" s="997"/>
      <c r="V1165" s="997"/>
      <c r="W1165" s="997"/>
      <c r="X1165" s="997"/>
      <c r="Y1165" s="997"/>
      <c r="Z1165" s="997"/>
      <c r="AA1165" s="997"/>
      <c r="AB1165" s="997"/>
    </row>
    <row r="1166">
      <c r="A1166" s="1317"/>
      <c r="B1166" s="1093"/>
      <c r="C1166" s="1093"/>
      <c r="D1166" s="1093"/>
      <c r="E1166" s="1093"/>
      <c r="F1166" s="1015"/>
      <c r="G1166" s="1015"/>
      <c r="H1166" s="1094">
        <f t="shared" si="807"/>
        <v>0</v>
      </c>
      <c r="I1166" s="1095"/>
      <c r="J1166" s="1037"/>
      <c r="K1166" s="1092"/>
      <c r="L1166" s="1019"/>
      <c r="M1166" s="1019"/>
      <c r="N1166" s="1019"/>
      <c r="O1166" s="1019"/>
      <c r="P1166" s="1019"/>
      <c r="Q1166" s="997"/>
      <c r="R1166" s="997"/>
      <c r="S1166" s="997"/>
      <c r="T1166" s="997"/>
      <c r="U1166" s="997"/>
      <c r="V1166" s="997"/>
      <c r="W1166" s="997"/>
      <c r="X1166" s="997"/>
      <c r="Y1166" s="997"/>
      <c r="Z1166" s="997"/>
      <c r="AA1166" s="997"/>
      <c r="AB1166" s="997"/>
    </row>
    <row r="1167">
      <c r="A1167" s="1318" t="s">
        <v>525</v>
      </c>
      <c r="B1167" s="1086"/>
      <c r="C1167" s="1086"/>
      <c r="D1167" s="1086"/>
      <c r="E1167" s="1086"/>
      <c r="F1167" s="1097"/>
      <c r="G1167" s="1097"/>
      <c r="H1167" s="1087">
        <f t="shared" si="807"/>
        <v>0</v>
      </c>
      <c r="I1167" s="1088">
        <f>(H1167/40)</f>
        <v>0</v>
      </c>
      <c r="J1167" s="1035"/>
      <c r="K1167" s="1096" t="s">
        <v>525</v>
      </c>
      <c r="L1167" s="1089">
        <v>0.0</v>
      </c>
      <c r="M1167" s="1090">
        <f t="shared" ref="M1167:M1174" si="810">(L1167-H1167)</f>
        <v>0</v>
      </c>
      <c r="N1167" s="1089">
        <v>15.0</v>
      </c>
      <c r="O1167" s="1090">
        <f t="shared" ref="O1167:O1174" si="811">sum(M1167,N1167)</f>
        <v>15</v>
      </c>
      <c r="P1167" s="1089"/>
      <c r="Q1167" s="997"/>
      <c r="R1167" s="997"/>
      <c r="S1167" s="997"/>
      <c r="T1167" s="997"/>
      <c r="U1167" s="997"/>
      <c r="V1167" s="997"/>
      <c r="W1167" s="997"/>
      <c r="X1167" s="997"/>
      <c r="Y1167" s="997"/>
      <c r="Z1167" s="997"/>
      <c r="AA1167" s="997"/>
      <c r="AB1167" s="997"/>
    </row>
    <row r="1168">
      <c r="A1168" s="1092" t="s">
        <v>121</v>
      </c>
      <c r="B1168" s="1093"/>
      <c r="C1168" s="1093"/>
      <c r="D1168" s="1093"/>
      <c r="E1168" s="1093"/>
      <c r="F1168" s="1093"/>
      <c r="G1168" s="1093"/>
      <c r="H1168" s="1094">
        <f t="shared" si="807"/>
        <v>0</v>
      </c>
      <c r="I1168" s="1095"/>
      <c r="J1168" s="1035"/>
      <c r="K1168" s="1092" t="s">
        <v>121</v>
      </c>
      <c r="L1168" s="1014">
        <v>0.0</v>
      </c>
      <c r="M1168" s="1019">
        <f t="shared" si="810"/>
        <v>0</v>
      </c>
      <c r="N1168" s="1014">
        <v>0.0</v>
      </c>
      <c r="O1168" s="1019">
        <f t="shared" si="811"/>
        <v>0</v>
      </c>
      <c r="P1168" s="1019"/>
      <c r="Q1168" s="997"/>
      <c r="R1168" s="997"/>
      <c r="S1168" s="997"/>
      <c r="T1168" s="997"/>
      <c r="U1168" s="997"/>
      <c r="V1168" s="997"/>
      <c r="W1168" s="997"/>
      <c r="X1168" s="997"/>
      <c r="Y1168" s="997"/>
      <c r="Z1168" s="997"/>
      <c r="AA1168" s="997"/>
      <c r="AB1168" s="997"/>
    </row>
    <row r="1169">
      <c r="A1169" s="1096"/>
      <c r="B1169" s="1086"/>
      <c r="C1169" s="1086"/>
      <c r="D1169" s="1086"/>
      <c r="E1169" s="1086"/>
      <c r="F1169" s="1097"/>
      <c r="G1169" s="1097"/>
      <c r="H1169" s="1087">
        <f t="shared" si="807"/>
        <v>0</v>
      </c>
      <c r="I1169" s="1088">
        <f>(H1169/40)</f>
        <v>0</v>
      </c>
      <c r="J1169" s="1035"/>
      <c r="K1169" s="1096"/>
      <c r="L1169" s="1089"/>
      <c r="M1169" s="1090">
        <f t="shared" si="810"/>
        <v>0</v>
      </c>
      <c r="N1169" s="1089"/>
      <c r="O1169" s="1090">
        <f t="shared" si="811"/>
        <v>0</v>
      </c>
      <c r="P1169" s="1089"/>
      <c r="Q1169" s="997"/>
      <c r="R1169" s="997"/>
      <c r="S1169" s="997"/>
      <c r="T1169" s="997"/>
      <c r="U1169" s="997"/>
      <c r="V1169" s="997"/>
      <c r="W1169" s="997"/>
      <c r="X1169" s="997"/>
      <c r="Y1169" s="997"/>
      <c r="Z1169" s="997"/>
      <c r="AA1169" s="997"/>
      <c r="AB1169" s="997"/>
    </row>
    <row r="1170">
      <c r="A1170" s="1092" t="s">
        <v>121</v>
      </c>
      <c r="B1170" s="1093"/>
      <c r="C1170" s="1093"/>
      <c r="D1170" s="1093"/>
      <c r="E1170" s="1093"/>
      <c r="F1170" s="1093"/>
      <c r="G1170" s="1093"/>
      <c r="H1170" s="1094">
        <f t="shared" si="807"/>
        <v>0</v>
      </c>
      <c r="I1170" s="1095"/>
      <c r="J1170" s="1035"/>
      <c r="K1170" s="1092" t="s">
        <v>121</v>
      </c>
      <c r="L1170" s="1019"/>
      <c r="M1170" s="1019">
        <f t="shared" si="810"/>
        <v>0</v>
      </c>
      <c r="N1170" s="1019"/>
      <c r="O1170" s="1019">
        <f t="shared" si="811"/>
        <v>0</v>
      </c>
      <c r="P1170" s="1019"/>
      <c r="Q1170" s="997"/>
      <c r="R1170" s="997"/>
      <c r="S1170" s="997"/>
      <c r="T1170" s="997"/>
      <c r="U1170" s="997"/>
      <c r="V1170" s="997"/>
      <c r="W1170" s="997"/>
      <c r="X1170" s="997"/>
      <c r="Y1170" s="997"/>
      <c r="Z1170" s="997"/>
      <c r="AA1170" s="997"/>
      <c r="AB1170" s="997"/>
    </row>
    <row r="1171">
      <c r="A1171" s="1096"/>
      <c r="B1171" s="1086"/>
      <c r="C1171" s="1086"/>
      <c r="D1171" s="1086"/>
      <c r="E1171" s="1086"/>
      <c r="F1171" s="1091"/>
      <c r="G1171" s="1091"/>
      <c r="H1171" s="1087">
        <f t="shared" si="807"/>
        <v>0</v>
      </c>
      <c r="I1171" s="1088">
        <f>(H1171/40)</f>
        <v>0</v>
      </c>
      <c r="J1171" s="1037"/>
      <c r="K1171" s="1096"/>
      <c r="L1171" s="1089"/>
      <c r="M1171" s="1090">
        <f t="shared" si="810"/>
        <v>0</v>
      </c>
      <c r="N1171" s="1089"/>
      <c r="O1171" s="1090">
        <f t="shared" si="811"/>
        <v>0</v>
      </c>
      <c r="P1171" s="1089"/>
      <c r="Q1171" s="997"/>
      <c r="R1171" s="997"/>
      <c r="S1171" s="997"/>
      <c r="T1171" s="997"/>
      <c r="U1171" s="997"/>
      <c r="V1171" s="997"/>
      <c r="W1171" s="997"/>
      <c r="X1171" s="997"/>
      <c r="Y1171" s="997"/>
      <c r="Z1171" s="997"/>
      <c r="AA1171" s="997"/>
      <c r="AB1171" s="997"/>
    </row>
    <row r="1172">
      <c r="A1172" s="1092" t="s">
        <v>121</v>
      </c>
      <c r="B1172" s="1093"/>
      <c r="C1172" s="1093"/>
      <c r="D1172" s="1093"/>
      <c r="E1172" s="1093"/>
      <c r="F1172" s="1015"/>
      <c r="G1172" s="1015"/>
      <c r="H1172" s="1094">
        <f t="shared" si="807"/>
        <v>0</v>
      </c>
      <c r="I1172" s="1095"/>
      <c r="J1172" s="1037"/>
      <c r="K1172" s="1092" t="s">
        <v>121</v>
      </c>
      <c r="L1172" s="1019"/>
      <c r="M1172" s="1019">
        <f t="shared" si="810"/>
        <v>0</v>
      </c>
      <c r="N1172" s="1019"/>
      <c r="O1172" s="1019">
        <f t="shared" si="811"/>
        <v>0</v>
      </c>
      <c r="P1172" s="1019"/>
      <c r="Q1172" s="997"/>
      <c r="R1172" s="997"/>
      <c r="S1172" s="997"/>
      <c r="T1172" s="997"/>
      <c r="U1172" s="997"/>
      <c r="V1172" s="997"/>
      <c r="W1172" s="997"/>
      <c r="X1172" s="997"/>
      <c r="Y1172" s="997"/>
      <c r="Z1172" s="997"/>
      <c r="AA1172" s="997"/>
      <c r="AB1172" s="997"/>
    </row>
    <row r="1173">
      <c r="A1173" s="1096"/>
      <c r="B1173" s="1086"/>
      <c r="C1173" s="1086"/>
      <c r="D1173" s="1086"/>
      <c r="E1173" s="1086"/>
      <c r="F1173" s="1091"/>
      <c r="G1173" s="1091"/>
      <c r="H1173" s="1087">
        <f t="shared" si="807"/>
        <v>0</v>
      </c>
      <c r="I1173" s="1088">
        <f>(H1173/40)</f>
        <v>0</v>
      </c>
      <c r="J1173" s="1037"/>
      <c r="K1173" s="1096"/>
      <c r="L1173" s="1089"/>
      <c r="M1173" s="1090">
        <f t="shared" si="810"/>
        <v>0</v>
      </c>
      <c r="N1173" s="1089"/>
      <c r="O1173" s="1090">
        <f t="shared" si="811"/>
        <v>0</v>
      </c>
      <c r="P1173" s="1089"/>
      <c r="Q1173" s="997"/>
      <c r="R1173" s="997"/>
      <c r="S1173" s="997"/>
      <c r="T1173" s="997"/>
      <c r="U1173" s="997"/>
      <c r="V1173" s="997"/>
      <c r="W1173" s="997"/>
      <c r="X1173" s="997"/>
      <c r="Y1173" s="997"/>
      <c r="Z1173" s="997"/>
      <c r="AA1173" s="997"/>
      <c r="AB1173" s="997"/>
    </row>
    <row r="1174">
      <c r="A1174" s="1092" t="s">
        <v>121</v>
      </c>
      <c r="B1174" s="1093"/>
      <c r="C1174" s="1093"/>
      <c r="D1174" s="1093"/>
      <c r="E1174" s="1093"/>
      <c r="F1174" s="1015"/>
      <c r="G1174" s="1015"/>
      <c r="H1174" s="1094">
        <f t="shared" si="807"/>
        <v>0</v>
      </c>
      <c r="I1174" s="1095"/>
      <c r="J1174" s="1037"/>
      <c r="K1174" s="1092" t="s">
        <v>121</v>
      </c>
      <c r="L1174" s="1019"/>
      <c r="M1174" s="1019">
        <f t="shared" si="810"/>
        <v>0</v>
      </c>
      <c r="N1174" s="1019"/>
      <c r="O1174" s="1019">
        <f t="shared" si="811"/>
        <v>0</v>
      </c>
      <c r="P1174" s="1019"/>
      <c r="Q1174" s="997"/>
      <c r="R1174" s="1184" t="s">
        <v>100</v>
      </c>
      <c r="S1174" s="997"/>
      <c r="T1174" s="997"/>
      <c r="U1174" s="997"/>
      <c r="V1174" s="997"/>
      <c r="W1174" s="997"/>
      <c r="X1174" s="997"/>
      <c r="Y1174" s="997"/>
      <c r="Z1174" s="997"/>
      <c r="AA1174" s="997"/>
      <c r="AB1174" s="997"/>
    </row>
    <row r="1175">
      <c r="A1175" s="1104"/>
      <c r="B1175" s="1105"/>
      <c r="C1175" s="1105"/>
      <c r="D1175" s="1105"/>
      <c r="E1175" s="1105"/>
      <c r="F1175" s="1105"/>
      <c r="G1175" s="1105"/>
      <c r="H1175" s="1105"/>
      <c r="I1175" s="1106"/>
      <c r="J1175" s="1078"/>
      <c r="K1175" s="1319"/>
      <c r="L1175" s="1105"/>
      <c r="M1175" s="1105"/>
      <c r="N1175" s="1105"/>
      <c r="O1175" s="1105"/>
      <c r="P1175" s="1320"/>
      <c r="Q1175" s="997"/>
      <c r="R1175" s="997"/>
      <c r="S1175" s="997"/>
      <c r="T1175" s="997"/>
      <c r="U1175" s="997"/>
      <c r="V1175" s="997"/>
      <c r="W1175" s="997"/>
      <c r="X1175" s="997"/>
      <c r="Y1175" s="997"/>
      <c r="Z1175" s="997"/>
      <c r="AA1175" s="997"/>
      <c r="AB1175" s="997"/>
    </row>
    <row r="1176">
      <c r="A1176" s="1321" t="s">
        <v>252</v>
      </c>
      <c r="B1176" s="1322">
        <f t="shared" ref="B1176:G1176" si="812">SUM(B1155,B1157,B1159,B1161, B1163,B1165,B1167,B1169,B1171,B1173)</f>
        <v>6</v>
      </c>
      <c r="C1176" s="1322">
        <f t="shared" si="812"/>
        <v>10</v>
      </c>
      <c r="D1176" s="1322">
        <f t="shared" si="812"/>
        <v>14</v>
      </c>
      <c r="E1176" s="1322">
        <f t="shared" si="812"/>
        <v>11</v>
      </c>
      <c r="F1176" s="1322">
        <f t="shared" si="812"/>
        <v>10</v>
      </c>
      <c r="G1176" s="1322">
        <f t="shared" si="812"/>
        <v>0</v>
      </c>
      <c r="H1176" s="1323">
        <f t="shared" ref="H1176:H1177" si="815">SUM(B1176:G1176)</f>
        <v>51</v>
      </c>
      <c r="I1176" s="1324"/>
      <c r="J1176" s="1062"/>
      <c r="K1176" s="1325" t="s">
        <v>252</v>
      </c>
      <c r="L1176" s="1322">
        <f t="shared" ref="L1176:O1176" si="813">SUM(L1155,L1157,L1159,L1161, L1163,L1165,L1167,L1169,L1171,L1173)</f>
        <v>118</v>
      </c>
      <c r="M1176" s="1322">
        <f t="shared" si="813"/>
        <v>67</v>
      </c>
      <c r="N1176" s="1322">
        <f t="shared" si="813"/>
        <v>70</v>
      </c>
      <c r="O1176" s="1322">
        <f t="shared" si="813"/>
        <v>137</v>
      </c>
      <c r="P1176" s="1326"/>
      <c r="Q1176" s="997"/>
      <c r="R1176" s="997"/>
      <c r="S1176" s="997"/>
      <c r="T1176" s="997"/>
      <c r="U1176" s="997"/>
      <c r="V1176" s="997"/>
      <c r="W1176" s="997"/>
      <c r="X1176" s="997"/>
      <c r="Y1176" s="997"/>
      <c r="Z1176" s="997"/>
      <c r="AA1176" s="997"/>
      <c r="AB1176" s="997"/>
    </row>
    <row r="1177">
      <c r="A1177" s="1325" t="s">
        <v>121</v>
      </c>
      <c r="B1177" s="1326">
        <f t="shared" ref="B1177:G1177" si="814">SUM(B1156,B1158,B1160,B1162, B1164,B1166,B1168,B1170,B1172,B1174)</f>
        <v>0</v>
      </c>
      <c r="C1177" s="1326">
        <f t="shared" si="814"/>
        <v>0</v>
      </c>
      <c r="D1177" s="1326">
        <f t="shared" si="814"/>
        <v>0</v>
      </c>
      <c r="E1177" s="1326">
        <f t="shared" si="814"/>
        <v>0</v>
      </c>
      <c r="F1177" s="1326">
        <f t="shared" si="814"/>
        <v>0</v>
      </c>
      <c r="G1177" s="1326">
        <f t="shared" si="814"/>
        <v>0</v>
      </c>
      <c r="H1177" s="1327">
        <f t="shared" si="815"/>
        <v>0</v>
      </c>
      <c r="I1177" s="1328"/>
      <c r="J1177" s="1062"/>
      <c r="K1177" s="1325" t="s">
        <v>121</v>
      </c>
      <c r="L1177" s="1326">
        <f t="shared" ref="L1177:O1177" si="816">SUM(L1156,L1158,L1160,L1162, L1164,L1166,L1168,L1170,L1172,L1174)</f>
        <v>0</v>
      </c>
      <c r="M1177" s="1326">
        <f t="shared" si="816"/>
        <v>0</v>
      </c>
      <c r="N1177" s="1326">
        <f t="shared" si="816"/>
        <v>0</v>
      </c>
      <c r="O1177" s="1326">
        <f t="shared" si="816"/>
        <v>0</v>
      </c>
      <c r="P1177" s="1326"/>
      <c r="Q1177" s="997"/>
      <c r="R1177" s="997"/>
      <c r="S1177" s="997"/>
      <c r="T1177" s="997"/>
      <c r="U1177" s="997"/>
      <c r="V1177" s="997"/>
      <c r="W1177" s="997"/>
      <c r="X1177" s="997"/>
      <c r="Y1177" s="997"/>
      <c r="Z1177" s="997"/>
      <c r="AA1177" s="997"/>
      <c r="AB1177" s="997"/>
    </row>
    <row r="1178">
      <c r="A1178" s="1329" t="s">
        <v>9</v>
      </c>
      <c r="B1178" s="1176">
        <f t="shared" ref="B1178:H1178" si="817">sum(B1176:B1177)</f>
        <v>6</v>
      </c>
      <c r="C1178" s="1176">
        <f t="shared" si="817"/>
        <v>10</v>
      </c>
      <c r="D1178" s="1176">
        <f t="shared" si="817"/>
        <v>14</v>
      </c>
      <c r="E1178" s="1176">
        <f t="shared" si="817"/>
        <v>11</v>
      </c>
      <c r="F1178" s="1176">
        <f t="shared" si="817"/>
        <v>10</v>
      </c>
      <c r="G1178" s="1176">
        <f t="shared" si="817"/>
        <v>0</v>
      </c>
      <c r="H1178" s="1176">
        <f t="shared" si="817"/>
        <v>51</v>
      </c>
      <c r="I1178" s="1330"/>
      <c r="J1178" s="1062"/>
      <c r="K1178" s="1329" t="s">
        <v>9</v>
      </c>
      <c r="L1178" s="1176">
        <f t="shared" ref="L1178:O1178" si="818">sum(L1176:L1177)</f>
        <v>118</v>
      </c>
      <c r="M1178" s="1176">
        <f t="shared" si="818"/>
        <v>67</v>
      </c>
      <c r="N1178" s="1176">
        <f t="shared" si="818"/>
        <v>70</v>
      </c>
      <c r="O1178" s="1176">
        <f t="shared" si="818"/>
        <v>137</v>
      </c>
      <c r="P1178" s="1176"/>
      <c r="Q1178" s="997"/>
      <c r="R1178" s="997"/>
      <c r="S1178" s="997"/>
      <c r="T1178" s="997"/>
      <c r="U1178" s="997"/>
      <c r="V1178" s="997"/>
      <c r="W1178" s="997"/>
      <c r="X1178" s="997"/>
      <c r="Y1178" s="997"/>
      <c r="Z1178" s="997"/>
      <c r="AA1178" s="997"/>
      <c r="AB1178" s="997"/>
    </row>
    <row r="1179">
      <c r="A1179" s="1331"/>
      <c r="B1179" s="1310"/>
      <c r="C1179" s="1310"/>
      <c r="D1179" s="1310"/>
      <c r="E1179" s="1310"/>
      <c r="F1179" s="1310"/>
      <c r="G1179" s="1310"/>
      <c r="H1179" s="1310"/>
      <c r="I1179" s="1309"/>
      <c r="J1179" s="1062"/>
      <c r="K1179" s="1331"/>
      <c r="L1179" s="1310"/>
      <c r="M1179" s="1310"/>
      <c r="N1179" s="1310"/>
      <c r="O1179" s="1310"/>
      <c r="P1179" s="1310"/>
      <c r="Q1179" s="997"/>
      <c r="R1179" s="997"/>
      <c r="S1179" s="997"/>
      <c r="T1179" s="997"/>
      <c r="U1179" s="997"/>
      <c r="V1179" s="997"/>
      <c r="W1179" s="997"/>
      <c r="X1179" s="997"/>
      <c r="Y1179" s="997"/>
      <c r="Z1179" s="997"/>
      <c r="AA1179" s="997"/>
      <c r="AB1179" s="997"/>
    </row>
    <row r="1180">
      <c r="A1180" s="1331"/>
      <c r="B1180" s="1310"/>
      <c r="C1180" s="1310"/>
      <c r="D1180" s="1310"/>
      <c r="E1180" s="1310"/>
      <c r="F1180" s="1310"/>
      <c r="G1180" s="1310"/>
      <c r="H1180" s="1310"/>
      <c r="I1180" s="1309"/>
      <c r="J1180" s="1062"/>
      <c r="K1180" s="1331"/>
      <c r="L1180" s="1310"/>
      <c r="M1180" s="1310"/>
      <c r="N1180" s="1310"/>
      <c r="O1180" s="1310"/>
      <c r="P1180" s="1310"/>
      <c r="Q1180" s="997"/>
      <c r="R1180" s="997"/>
      <c r="S1180" s="997"/>
      <c r="T1180" s="997"/>
      <c r="U1180" s="997"/>
      <c r="V1180" s="997"/>
      <c r="W1180" s="997"/>
      <c r="X1180" s="997"/>
      <c r="Y1180" s="997"/>
      <c r="Z1180" s="997"/>
      <c r="AA1180" s="997"/>
      <c r="AB1180" s="997"/>
    </row>
    <row r="1181">
      <c r="A1181" s="1099" t="s">
        <v>526</v>
      </c>
      <c r="B1181" s="1332">
        <f t="shared" ref="B1181:G1181" si="819"> sum(B1182:B1183)</f>
        <v>7</v>
      </c>
      <c r="C1181" s="1332">
        <f t="shared" si="819"/>
        <v>3</v>
      </c>
      <c r="D1181" s="1332">
        <f t="shared" si="819"/>
        <v>5</v>
      </c>
      <c r="E1181" s="1332">
        <f t="shared" si="819"/>
        <v>3</v>
      </c>
      <c r="F1181" s="1332">
        <f t="shared" si="819"/>
        <v>10</v>
      </c>
      <c r="G1181" s="1332">
        <f t="shared" si="819"/>
        <v>3</v>
      </c>
      <c r="H1181" s="1332"/>
      <c r="I1181" s="1100"/>
      <c r="J1181" s="1078"/>
      <c r="K1181" s="1099" t="s">
        <v>526</v>
      </c>
      <c r="L1181" s="1102"/>
      <c r="M1181" s="1102"/>
      <c r="N1181" s="1102"/>
      <c r="O1181" s="1102"/>
      <c r="P1181" s="1102"/>
      <c r="Q1181" s="997"/>
      <c r="R1181" s="997"/>
      <c r="S1181" s="997"/>
      <c r="T1181" s="997"/>
      <c r="U1181" s="997"/>
      <c r="V1181" s="997"/>
      <c r="W1181" s="997"/>
      <c r="X1181" s="997"/>
      <c r="Y1181" s="997"/>
      <c r="Z1181" s="997"/>
      <c r="AA1181" s="997"/>
      <c r="AB1181" s="997"/>
    </row>
    <row r="1182">
      <c r="A1182" s="1096" t="s">
        <v>252</v>
      </c>
      <c r="B1182" s="1086">
        <v>7.0</v>
      </c>
      <c r="C1182" s="1086">
        <v>3.0</v>
      </c>
      <c r="D1182" s="1086">
        <v>5.0</v>
      </c>
      <c r="E1182" s="1086">
        <v>3.0</v>
      </c>
      <c r="F1182" s="1086">
        <v>10.0</v>
      </c>
      <c r="G1182" s="1086">
        <v>3.0</v>
      </c>
      <c r="H1182" s="1087">
        <f t="shared" ref="H1182:H1183" si="820">SUM(B1182:G1182)</f>
        <v>31</v>
      </c>
      <c r="I1182" s="1103">
        <f>(H1182/1500)</f>
        <v>0.02066666667</v>
      </c>
      <c r="J1182" s="1035"/>
      <c r="K1182" s="1096" t="s">
        <v>252</v>
      </c>
      <c r="L1182" s="1089">
        <v>49.0</v>
      </c>
      <c r="M1182" s="1090">
        <f t="shared" ref="M1182:M1183" si="821">(L1182-H1182)</f>
        <v>18</v>
      </c>
      <c r="N1182" s="1091"/>
      <c r="O1182" s="1090">
        <f t="shared" ref="O1182:O1183" si="822">sum(M1182,N1182)</f>
        <v>18</v>
      </c>
      <c r="P1182" s="1089"/>
      <c r="Q1182" s="997"/>
      <c r="R1182" s="997"/>
      <c r="S1182" s="997"/>
      <c r="T1182" s="997"/>
      <c r="U1182" s="997"/>
      <c r="V1182" s="997"/>
      <c r="W1182" s="997"/>
      <c r="X1182" s="997"/>
      <c r="Y1182" s="997"/>
      <c r="Z1182" s="997"/>
      <c r="AA1182" s="997"/>
      <c r="AB1182" s="997"/>
    </row>
    <row r="1183">
      <c r="A1183" s="1092" t="s">
        <v>121</v>
      </c>
      <c r="B1183" s="1093">
        <v>0.0</v>
      </c>
      <c r="C1183" s="1093">
        <v>0.0</v>
      </c>
      <c r="D1183" s="1093">
        <v>0.0</v>
      </c>
      <c r="E1183" s="1093">
        <v>0.0</v>
      </c>
      <c r="F1183" s="1093">
        <v>0.0</v>
      </c>
      <c r="G1183" s="1093">
        <v>0.0</v>
      </c>
      <c r="H1183" s="1094">
        <f t="shared" si="820"/>
        <v>0</v>
      </c>
      <c r="I1183" s="1095"/>
      <c r="J1183" s="1035"/>
      <c r="K1183" s="1092" t="s">
        <v>121</v>
      </c>
      <c r="L1183" s="1014">
        <v>0.0</v>
      </c>
      <c r="M1183" s="1019">
        <f t="shared" si="821"/>
        <v>0</v>
      </c>
      <c r="N1183" s="1015"/>
      <c r="O1183" s="1019">
        <f t="shared" si="822"/>
        <v>0</v>
      </c>
      <c r="P1183" s="1019"/>
      <c r="Q1183" s="997"/>
      <c r="R1183" s="997"/>
      <c r="S1183" s="997"/>
      <c r="T1183" s="997"/>
      <c r="U1183" s="997"/>
      <c r="V1183" s="997"/>
      <c r="W1183" s="997"/>
      <c r="X1183" s="997"/>
      <c r="Y1183" s="997"/>
      <c r="Z1183" s="997"/>
      <c r="AA1183" s="997"/>
      <c r="AB1183" s="997"/>
    </row>
    <row r="1184">
      <c r="A1184" s="1104"/>
      <c r="B1184" s="1105"/>
      <c r="C1184" s="1105"/>
      <c r="D1184" s="1105"/>
      <c r="E1184" s="1105"/>
      <c r="F1184" s="1105"/>
      <c r="G1184" s="1105"/>
      <c r="H1184" s="1105"/>
      <c r="I1184" s="1106"/>
      <c r="J1184" s="1078"/>
      <c r="K1184" s="1104"/>
      <c r="L1184" s="1105"/>
      <c r="M1184" s="1105"/>
      <c r="N1184" s="1105"/>
      <c r="O1184" s="1105"/>
      <c r="P1184" s="1105"/>
      <c r="Q1184" s="997"/>
      <c r="R1184" s="997"/>
      <c r="S1184" s="997"/>
      <c r="T1184" s="997"/>
      <c r="U1184" s="997"/>
      <c r="V1184" s="997"/>
      <c r="W1184" s="997"/>
      <c r="X1184" s="997"/>
      <c r="Y1184" s="997"/>
      <c r="Z1184" s="997"/>
      <c r="AA1184" s="997"/>
      <c r="AB1184" s="997"/>
    </row>
    <row r="1185">
      <c r="A1185" s="1107" t="s">
        <v>252</v>
      </c>
      <c r="B1185" s="1108">
        <f t="shared" ref="B1185:G1185" si="823">SUM(B1182)</f>
        <v>7</v>
      </c>
      <c r="C1185" s="1108">
        <f t="shared" si="823"/>
        <v>3</v>
      </c>
      <c r="D1185" s="1108">
        <f t="shared" si="823"/>
        <v>5</v>
      </c>
      <c r="E1185" s="1108">
        <f t="shared" si="823"/>
        <v>3</v>
      </c>
      <c r="F1185" s="1108">
        <f t="shared" si="823"/>
        <v>10</v>
      </c>
      <c r="G1185" s="1108">
        <f t="shared" si="823"/>
        <v>3</v>
      </c>
      <c r="H1185" s="1109">
        <f t="shared" ref="H1185:H1186" si="826">SUM(B1185:G1185)</f>
        <v>31</v>
      </c>
      <c r="I1185" s="1110"/>
      <c r="J1185" s="1078"/>
      <c r="K1185" s="1111" t="s">
        <v>252</v>
      </c>
      <c r="L1185" s="1108">
        <f t="shared" ref="L1185:O1185" si="824">SUM(L1182)</f>
        <v>49</v>
      </c>
      <c r="M1185" s="1108">
        <f t="shared" si="824"/>
        <v>18</v>
      </c>
      <c r="N1185" s="1108">
        <f t="shared" si="824"/>
        <v>0</v>
      </c>
      <c r="O1185" s="1108">
        <f t="shared" si="824"/>
        <v>18</v>
      </c>
      <c r="P1185" s="1108"/>
      <c r="Q1185" s="997"/>
      <c r="R1185" s="997"/>
      <c r="S1185" s="997"/>
      <c r="T1185" s="997"/>
      <c r="U1185" s="997"/>
      <c r="V1185" s="997"/>
      <c r="W1185" s="997"/>
      <c r="X1185" s="997"/>
      <c r="Y1185" s="997"/>
      <c r="Z1185" s="997"/>
      <c r="AA1185" s="997"/>
      <c r="AB1185" s="997"/>
    </row>
    <row r="1186">
      <c r="A1186" s="1107" t="s">
        <v>121</v>
      </c>
      <c r="B1186" s="1108">
        <f t="shared" ref="B1186:G1186" si="825">SUM(B1183)</f>
        <v>0</v>
      </c>
      <c r="C1186" s="1108">
        <f t="shared" si="825"/>
        <v>0</v>
      </c>
      <c r="D1186" s="1108">
        <f t="shared" si="825"/>
        <v>0</v>
      </c>
      <c r="E1186" s="1108">
        <f t="shared" si="825"/>
        <v>0</v>
      </c>
      <c r="F1186" s="1108">
        <f t="shared" si="825"/>
        <v>0</v>
      </c>
      <c r="G1186" s="1108">
        <f t="shared" si="825"/>
        <v>0</v>
      </c>
      <c r="H1186" s="1109">
        <f t="shared" si="826"/>
        <v>0</v>
      </c>
      <c r="I1186" s="1110"/>
      <c r="J1186" s="1078"/>
      <c r="K1186" s="1111" t="s">
        <v>121</v>
      </c>
      <c r="L1186" s="1108">
        <f t="shared" ref="L1186:O1186" si="827">SUM(L1183)</f>
        <v>0</v>
      </c>
      <c r="M1186" s="1108">
        <f t="shared" si="827"/>
        <v>0</v>
      </c>
      <c r="N1186" s="1108">
        <f t="shared" si="827"/>
        <v>0</v>
      </c>
      <c r="O1186" s="1108">
        <f t="shared" si="827"/>
        <v>0</v>
      </c>
      <c r="P1186" s="1108"/>
      <c r="Q1186" s="997"/>
      <c r="R1186" s="997"/>
      <c r="S1186" s="997"/>
      <c r="T1186" s="997"/>
      <c r="U1186" s="997"/>
      <c r="V1186" s="997"/>
      <c r="W1186" s="997"/>
      <c r="X1186" s="997"/>
      <c r="Y1186" s="997"/>
      <c r="Z1186" s="997"/>
      <c r="AA1186" s="997"/>
      <c r="AB1186" s="997"/>
    </row>
    <row r="1187">
      <c r="A1187" s="1112" t="s">
        <v>9</v>
      </c>
      <c r="B1187" s="1007">
        <f t="shared" ref="B1187:H1187" si="828">sum(B1185:B1186)</f>
        <v>7</v>
      </c>
      <c r="C1187" s="1007">
        <f t="shared" si="828"/>
        <v>3</v>
      </c>
      <c r="D1187" s="1007">
        <f t="shared" si="828"/>
        <v>5</v>
      </c>
      <c r="E1187" s="1007">
        <f t="shared" si="828"/>
        <v>3</v>
      </c>
      <c r="F1187" s="1007">
        <f t="shared" si="828"/>
        <v>10</v>
      </c>
      <c r="G1187" s="1007">
        <f t="shared" si="828"/>
        <v>3</v>
      </c>
      <c r="H1187" s="1007">
        <f t="shared" si="828"/>
        <v>31</v>
      </c>
      <c r="I1187" s="1113"/>
      <c r="J1187" s="1078"/>
      <c r="K1187" s="1114" t="s">
        <v>9</v>
      </c>
      <c r="L1187" s="1007">
        <f t="shared" ref="L1187:O1187" si="829">sum(L1185:L1186)</f>
        <v>49</v>
      </c>
      <c r="M1187" s="1007">
        <f t="shared" si="829"/>
        <v>18</v>
      </c>
      <c r="N1187" s="1007">
        <f t="shared" si="829"/>
        <v>0</v>
      </c>
      <c r="O1187" s="1007">
        <f t="shared" si="829"/>
        <v>18</v>
      </c>
      <c r="P1187" s="1007"/>
      <c r="Q1187" s="997"/>
      <c r="R1187" s="997"/>
      <c r="S1187" s="997"/>
      <c r="T1187" s="997"/>
      <c r="U1187" s="997"/>
      <c r="V1187" s="997"/>
      <c r="W1187" s="997"/>
      <c r="X1187" s="997"/>
      <c r="Y1187" s="997"/>
      <c r="Z1187" s="997"/>
      <c r="AA1187" s="997"/>
      <c r="AB1187" s="997"/>
    </row>
    <row r="1188">
      <c r="A1188" s="1115"/>
      <c r="B1188" s="1063"/>
      <c r="C1188" s="1063"/>
      <c r="D1188" s="1063"/>
      <c r="E1188" s="1063"/>
      <c r="F1188" s="1063"/>
      <c r="G1188" s="1063"/>
      <c r="H1188" s="1064"/>
      <c r="I1188" s="1061"/>
      <c r="J1188" s="1062"/>
      <c r="K1188" s="997"/>
      <c r="L1188" s="998"/>
      <c r="M1188" s="998"/>
      <c r="N1188" s="998"/>
      <c r="O1188" s="998"/>
      <c r="P1188" s="998"/>
      <c r="Q1188" s="997"/>
      <c r="R1188" s="997"/>
      <c r="S1188" s="997"/>
      <c r="T1188" s="997"/>
      <c r="U1188" s="997"/>
      <c r="V1188" s="997"/>
      <c r="W1188" s="997"/>
      <c r="X1188" s="997"/>
      <c r="Y1188" s="997"/>
      <c r="Z1188" s="997"/>
      <c r="AA1188" s="997"/>
      <c r="AB1188" s="997"/>
    </row>
    <row r="1189">
      <c r="A1189" s="1116" t="s">
        <v>123</v>
      </c>
      <c r="B1189" s="1255" t="s">
        <v>2</v>
      </c>
      <c r="C1189" s="1255" t="s">
        <v>3</v>
      </c>
      <c r="D1189" s="1255" t="s">
        <v>4</v>
      </c>
      <c r="E1189" s="1255" t="s">
        <v>5</v>
      </c>
      <c r="F1189" s="1255" t="s">
        <v>6</v>
      </c>
      <c r="G1189" s="1255" t="s">
        <v>7</v>
      </c>
      <c r="H1189" s="1117" t="s">
        <v>9</v>
      </c>
      <c r="I1189" s="998"/>
      <c r="J1189" s="1058"/>
      <c r="K1189" s="998"/>
      <c r="L1189" s="998"/>
      <c r="M1189" s="998"/>
      <c r="N1189" s="998"/>
      <c r="O1189" s="998"/>
      <c r="P1189" s="998"/>
      <c r="Q1189" s="998"/>
      <c r="R1189" s="998"/>
      <c r="S1189" s="998"/>
      <c r="T1189" s="998"/>
      <c r="U1189" s="998"/>
      <c r="V1189" s="998"/>
      <c r="W1189" s="998"/>
      <c r="X1189" s="998"/>
      <c r="Y1189" s="998"/>
      <c r="Z1189" s="998"/>
      <c r="AA1189" s="998"/>
      <c r="AB1189" s="998"/>
    </row>
    <row r="1190">
      <c r="A1190" s="1052" t="s">
        <v>124</v>
      </c>
      <c r="B1190" s="1001">
        <f t="shared" ref="B1190:G1190" si="830">SUM(B1176)</f>
        <v>6</v>
      </c>
      <c r="C1190" s="1001">
        <f t="shared" si="830"/>
        <v>10</v>
      </c>
      <c r="D1190" s="1001">
        <f t="shared" si="830"/>
        <v>14</v>
      </c>
      <c r="E1190" s="1001">
        <f t="shared" si="830"/>
        <v>11</v>
      </c>
      <c r="F1190" s="1001">
        <f t="shared" si="830"/>
        <v>10</v>
      </c>
      <c r="G1190" s="1001">
        <f t="shared" si="830"/>
        <v>0</v>
      </c>
      <c r="H1190" s="1087">
        <f t="shared" ref="H1190:H1191" si="832">SUM(B1190:G1190)</f>
        <v>51</v>
      </c>
      <c r="I1190" s="998"/>
      <c r="J1190" s="1058"/>
      <c r="K1190" s="998"/>
      <c r="L1190" s="998"/>
      <c r="M1190" s="998"/>
      <c r="N1190" s="998"/>
      <c r="O1190" s="998"/>
      <c r="P1190" s="998"/>
      <c r="Q1190" s="998"/>
      <c r="R1190" s="998"/>
      <c r="S1190" s="998"/>
      <c r="T1190" s="998"/>
      <c r="U1190" s="998"/>
      <c r="V1190" s="998"/>
      <c r="W1190" s="998"/>
      <c r="X1190" s="998"/>
      <c r="Y1190" s="998"/>
      <c r="Z1190" s="998"/>
      <c r="AA1190" s="998"/>
      <c r="AB1190" s="998"/>
    </row>
    <row r="1191">
      <c r="A1191" s="1059" t="s">
        <v>126</v>
      </c>
      <c r="B1191" s="1060">
        <f t="shared" ref="B1191:G1191" si="831">(B1190*10.01)</f>
        <v>60.06</v>
      </c>
      <c r="C1191" s="1060">
        <f t="shared" si="831"/>
        <v>100.1</v>
      </c>
      <c r="D1191" s="1060">
        <f t="shared" si="831"/>
        <v>140.14</v>
      </c>
      <c r="E1191" s="1060">
        <f t="shared" si="831"/>
        <v>110.11</v>
      </c>
      <c r="F1191" s="1060">
        <f t="shared" si="831"/>
        <v>100.1</v>
      </c>
      <c r="G1191" s="1060">
        <f t="shared" si="831"/>
        <v>0</v>
      </c>
      <c r="H1191" s="1256">
        <f t="shared" si="832"/>
        <v>510.51</v>
      </c>
      <c r="I1191" s="1061"/>
      <c r="J1191" s="1062"/>
      <c r="K1191" s="997"/>
      <c r="L1191" s="997"/>
      <c r="M1191" s="997"/>
      <c r="N1191" s="997"/>
      <c r="O1191" s="997"/>
      <c r="P1191" s="997"/>
      <c r="Q1191" s="997"/>
      <c r="R1191" s="997"/>
      <c r="S1191" s="997"/>
      <c r="T1191" s="997"/>
      <c r="U1191" s="997"/>
      <c r="V1191" s="997"/>
      <c r="W1191" s="997"/>
      <c r="X1191" s="997"/>
      <c r="Y1191" s="997"/>
      <c r="Z1191" s="997"/>
      <c r="AA1191" s="997"/>
      <c r="AB1191" s="997"/>
    </row>
    <row r="1192">
      <c r="A1192" s="1112" t="s">
        <v>9</v>
      </c>
      <c r="B1192" s="1007">
        <f t="shared" ref="B1192:H1192" si="833">sum(B1190:B1191)</f>
        <v>66.06</v>
      </c>
      <c r="C1192" s="1007">
        <f t="shared" si="833"/>
        <v>110.1</v>
      </c>
      <c r="D1192" s="1007">
        <f t="shared" si="833"/>
        <v>154.14</v>
      </c>
      <c r="E1192" s="1007">
        <f t="shared" si="833"/>
        <v>121.11</v>
      </c>
      <c r="F1192" s="1007">
        <f t="shared" si="833"/>
        <v>110.1</v>
      </c>
      <c r="G1192" s="1007">
        <f t="shared" si="833"/>
        <v>0</v>
      </c>
      <c r="H1192" s="1007">
        <f t="shared" si="833"/>
        <v>561.51</v>
      </c>
      <c r="I1192" s="1061"/>
      <c r="J1192" s="1062"/>
      <c r="K1192" s="997"/>
      <c r="L1192" s="997"/>
      <c r="M1192" s="997"/>
      <c r="N1192" s="997"/>
      <c r="O1192" s="997"/>
      <c r="P1192" s="997"/>
      <c r="Q1192" s="997"/>
      <c r="R1192" s="997"/>
      <c r="S1192" s="997"/>
      <c r="T1192" s="997"/>
      <c r="U1192" s="997"/>
      <c r="V1192" s="997"/>
      <c r="W1192" s="997"/>
      <c r="X1192" s="997"/>
      <c r="Y1192" s="997"/>
      <c r="Z1192" s="997"/>
      <c r="AA1192" s="997"/>
      <c r="AB1192" s="997"/>
    </row>
    <row r="1193">
      <c r="A1193" s="997"/>
      <c r="B1193" s="1061"/>
      <c r="C1193" s="1061"/>
      <c r="D1193" s="1061"/>
      <c r="E1193" s="1061"/>
      <c r="F1193" s="1061"/>
      <c r="G1193" s="1061"/>
      <c r="H1193" s="1061"/>
      <c r="I1193" s="1061"/>
      <c r="J1193" s="1062"/>
      <c r="K1193" s="998"/>
      <c r="L1193" s="997"/>
      <c r="M1193" s="997"/>
      <c r="N1193" s="997"/>
      <c r="O1193" s="997"/>
      <c r="P1193" s="997"/>
      <c r="Q1193" s="997"/>
      <c r="R1193" s="997"/>
      <c r="S1193" s="997"/>
      <c r="T1193" s="998"/>
      <c r="U1193" s="998"/>
      <c r="V1193" s="998"/>
      <c r="W1193" s="997"/>
      <c r="X1193" s="997"/>
      <c r="Y1193" s="997"/>
      <c r="Z1193" s="997"/>
      <c r="AA1193" s="997"/>
      <c r="AB1193" s="997"/>
    </row>
    <row r="1194">
      <c r="A1194" s="1251" t="s">
        <v>527</v>
      </c>
      <c r="B1194" s="1061"/>
      <c r="C1194" s="1061"/>
      <c r="D1194" s="1061"/>
      <c r="E1194" s="1061"/>
      <c r="F1194" s="1061"/>
      <c r="G1194" s="1063"/>
      <c r="H1194" s="1064"/>
      <c r="I1194" s="1061"/>
      <c r="J1194" s="1062"/>
      <c r="K1194" s="998"/>
      <c r="L1194" s="997"/>
      <c r="M1194" s="997"/>
      <c r="N1194" s="997"/>
      <c r="O1194" s="997"/>
      <c r="P1194" s="997"/>
      <c r="Q1194" s="997"/>
      <c r="R1194" s="997"/>
      <c r="S1194" s="997"/>
      <c r="T1194" s="998"/>
      <c r="U1194" s="998"/>
      <c r="V1194" s="998"/>
      <c r="W1194" s="997"/>
      <c r="X1194" s="997"/>
      <c r="Y1194" s="997"/>
      <c r="Z1194" s="997"/>
      <c r="AA1194" s="997"/>
      <c r="AB1194" s="997"/>
    </row>
    <row r="1195">
      <c r="A1195" s="997"/>
      <c r="B1195" s="1061"/>
      <c r="C1195" s="1061"/>
      <c r="D1195" s="1061"/>
      <c r="E1195" s="1061"/>
      <c r="F1195" s="1065"/>
      <c r="G1195" s="1118" t="s">
        <v>35</v>
      </c>
      <c r="H1195" s="1119" t="s">
        <v>36</v>
      </c>
      <c r="I1195" s="1061"/>
      <c r="J1195" s="1062"/>
      <c r="K1195" s="997"/>
      <c r="L1195" s="998"/>
      <c r="M1195" s="998"/>
      <c r="N1195" s="998"/>
      <c r="O1195" s="998"/>
      <c r="P1195" s="998"/>
      <c r="Q1195" s="998"/>
      <c r="R1195" s="998"/>
      <c r="S1195" s="998"/>
      <c r="T1195" s="997"/>
      <c r="U1195" s="997"/>
      <c r="V1195" s="997"/>
      <c r="W1195" s="997"/>
      <c r="X1195" s="997"/>
      <c r="Y1195" s="997"/>
      <c r="Z1195" s="997"/>
      <c r="AA1195" s="997"/>
      <c r="AB1195" s="997"/>
    </row>
    <row r="1196">
      <c r="A1196" s="997"/>
      <c r="B1196" s="1061"/>
      <c r="C1196" s="1061"/>
      <c r="D1196" s="1061"/>
      <c r="E1196" s="1061"/>
      <c r="F1196" s="1065"/>
      <c r="G1196" s="1068" t="s">
        <v>450</v>
      </c>
      <c r="H1196" s="1013">
        <f>(H570)</f>
        <v>0</v>
      </c>
      <c r="I1196" s="1061"/>
      <c r="J1196" s="1062"/>
      <c r="K1196" s="997"/>
      <c r="L1196" s="998"/>
      <c r="M1196" s="998"/>
      <c r="N1196" s="998"/>
      <c r="O1196" s="998"/>
      <c r="P1196" s="998"/>
      <c r="Q1196" s="998"/>
      <c r="R1196" s="998"/>
      <c r="S1196" s="998"/>
      <c r="T1196" s="997"/>
      <c r="U1196" s="997"/>
      <c r="V1196" s="997"/>
      <c r="W1196" s="997"/>
      <c r="X1196" s="997"/>
      <c r="Y1196" s="997"/>
      <c r="Z1196" s="997"/>
      <c r="AA1196" s="997"/>
      <c r="AB1196" s="997"/>
    </row>
    <row r="1197">
      <c r="A1197" s="997"/>
      <c r="B1197" s="1061"/>
      <c r="C1197" s="1061"/>
      <c r="D1197" s="1061"/>
      <c r="E1197" s="1061"/>
      <c r="F1197" s="1065"/>
      <c r="G1197" s="1193" t="s">
        <v>468</v>
      </c>
      <c r="H1197" s="1013">
        <v>9.0</v>
      </c>
      <c r="I1197" s="1061"/>
      <c r="J1197" s="1062"/>
      <c r="K1197" s="997"/>
      <c r="L1197" s="998"/>
      <c r="M1197" s="998"/>
      <c r="N1197" s="998"/>
      <c r="O1197" s="998"/>
      <c r="P1197" s="998"/>
      <c r="Q1197" s="998"/>
      <c r="R1197" s="998"/>
      <c r="S1197" s="998"/>
      <c r="T1197" s="997"/>
      <c r="U1197" s="997"/>
      <c r="V1197" s="997"/>
      <c r="W1197" s="997"/>
      <c r="X1197" s="997"/>
      <c r="Y1197" s="997"/>
      <c r="Z1197" s="997"/>
      <c r="AA1197" s="997"/>
      <c r="AB1197" s="997"/>
    </row>
    <row r="1198">
      <c r="A1198" s="997"/>
      <c r="B1198" s="1061"/>
      <c r="C1198" s="1061"/>
      <c r="D1198" s="1061"/>
      <c r="E1198" s="1061"/>
      <c r="F1198" s="1065"/>
      <c r="G1198" s="1193" t="s">
        <v>494</v>
      </c>
      <c r="H1198" s="1013">
        <f>(H805)</f>
        <v>45</v>
      </c>
      <c r="I1198" s="1061"/>
      <c r="J1198" s="1062"/>
      <c r="K1198" s="997"/>
      <c r="L1198" s="998"/>
      <c r="M1198" s="998"/>
      <c r="N1198" s="998"/>
      <c r="O1198" s="998"/>
      <c r="P1198" s="998"/>
      <c r="Q1198" s="998"/>
      <c r="R1198" s="998"/>
      <c r="S1198" s="998"/>
      <c r="T1198" s="997"/>
      <c r="U1198" s="997"/>
      <c r="V1198" s="997"/>
      <c r="W1198" s="997"/>
      <c r="X1198" s="997"/>
      <c r="Y1198" s="997"/>
      <c r="Z1198" s="997"/>
      <c r="AA1198" s="997"/>
      <c r="AB1198" s="997"/>
    </row>
    <row r="1199">
      <c r="A1199" s="997"/>
      <c r="B1199" s="1061"/>
      <c r="C1199" s="1061"/>
      <c r="D1199" s="1061"/>
      <c r="E1199" s="1061"/>
      <c r="F1199" s="1065"/>
      <c r="G1199" s="1068" t="s">
        <v>516</v>
      </c>
      <c r="H1199" s="1013">
        <f>(H1178)</f>
        <v>51</v>
      </c>
      <c r="I1199" s="1061"/>
      <c r="J1199" s="1062"/>
      <c r="K1199" s="997"/>
      <c r="L1199" s="998"/>
      <c r="M1199" s="998"/>
      <c r="N1199" s="998"/>
      <c r="O1199" s="998"/>
      <c r="P1199" s="998"/>
      <c r="Q1199" s="998"/>
      <c r="R1199" s="998"/>
      <c r="S1199" s="998"/>
      <c r="T1199" s="997"/>
      <c r="U1199" s="997"/>
      <c r="V1199" s="997"/>
      <c r="W1199" s="997"/>
      <c r="X1199" s="997"/>
      <c r="Y1199" s="997"/>
      <c r="Z1199" s="997"/>
      <c r="AA1199" s="997"/>
      <c r="AB1199" s="997"/>
    </row>
    <row r="1200">
      <c r="A1200" s="997"/>
      <c r="B1200" s="1061"/>
      <c r="C1200" s="1061"/>
      <c r="D1200" s="1061"/>
      <c r="E1200" s="1061"/>
      <c r="F1200" s="1065"/>
      <c r="G1200" s="1118" t="s">
        <v>9</v>
      </c>
      <c r="H1200" s="1120">
        <f>SUM(H1196:H1199)</f>
        <v>105</v>
      </c>
      <c r="I1200" s="1061"/>
      <c r="J1200" s="1062"/>
      <c r="K1200" s="997"/>
      <c r="L1200" s="997"/>
      <c r="M1200" s="997"/>
      <c r="N1200" s="997"/>
      <c r="O1200" s="997"/>
      <c r="P1200" s="997"/>
      <c r="Q1200" s="997"/>
      <c r="R1200" s="997"/>
      <c r="S1200" s="997"/>
      <c r="T1200" s="997"/>
      <c r="U1200" s="997"/>
      <c r="V1200" s="997"/>
      <c r="W1200" s="997"/>
      <c r="X1200" s="997"/>
      <c r="Y1200" s="997"/>
      <c r="Z1200" s="997"/>
      <c r="AA1200" s="997"/>
      <c r="AB1200" s="997"/>
    </row>
    <row r="1201">
      <c r="A1201" s="997"/>
      <c r="B1201" s="1061"/>
      <c r="C1201" s="1061"/>
      <c r="D1201" s="1061"/>
      <c r="E1201" s="1061"/>
      <c r="F1201" s="1061"/>
      <c r="G1201" s="1063"/>
      <c r="H1201" s="1064"/>
      <c r="I1201" s="1061"/>
      <c r="J1201" s="1062"/>
      <c r="K1201" s="998"/>
      <c r="L1201" s="998"/>
      <c r="M1201" s="998"/>
      <c r="N1201" s="998"/>
      <c r="O1201" s="998"/>
      <c r="P1201" s="998"/>
      <c r="Q1201" s="998"/>
      <c r="R1201" s="998"/>
      <c r="S1201" s="998"/>
      <c r="T1201" s="998"/>
      <c r="U1201" s="998"/>
      <c r="V1201" s="998"/>
      <c r="W1201" s="997"/>
      <c r="X1201" s="997"/>
      <c r="Y1201" s="997"/>
      <c r="Z1201" s="997"/>
      <c r="AA1201" s="997"/>
      <c r="AB1201" s="997"/>
    </row>
    <row r="1202">
      <c r="A1202" s="997"/>
      <c r="B1202" s="1061"/>
      <c r="C1202" s="1061"/>
      <c r="D1202" s="1061"/>
      <c r="E1202" s="1061"/>
      <c r="F1202" s="1061"/>
      <c r="G1202" s="1121" t="s">
        <v>131</v>
      </c>
      <c r="H1202" s="1122">
        <f>(300-H1200)</f>
        <v>195</v>
      </c>
      <c r="I1202" s="1123">
        <f>(H1200/1000)</f>
        <v>0.105</v>
      </c>
      <c r="J1202" s="1062"/>
      <c r="K1202" s="998"/>
      <c r="L1202" s="998"/>
      <c r="M1202" s="998"/>
      <c r="N1202" s="998"/>
      <c r="O1202" s="998"/>
      <c r="P1202" s="998"/>
      <c r="Q1202" s="998"/>
      <c r="R1202" s="998"/>
      <c r="S1202" s="998"/>
      <c r="T1202" s="998"/>
      <c r="U1202" s="998"/>
      <c r="V1202" s="998"/>
      <c r="W1202" s="997"/>
      <c r="X1202" s="997"/>
      <c r="Y1202" s="997"/>
      <c r="Z1202" s="997"/>
      <c r="AA1202" s="997"/>
      <c r="AB1202" s="997"/>
    </row>
    <row r="1203">
      <c r="A1203" s="997"/>
      <c r="B1203" s="1061"/>
      <c r="C1203" s="1061"/>
      <c r="D1203" s="1061"/>
      <c r="E1203" s="1061"/>
      <c r="F1203" s="1061"/>
      <c r="G1203" s="1309"/>
      <c r="H1203" s="1310"/>
      <c r="I1203" s="1311"/>
      <c r="J1203" s="1062"/>
      <c r="K1203" s="998"/>
      <c r="L1203" s="998"/>
      <c r="M1203" s="998"/>
      <c r="N1203" s="998"/>
      <c r="O1203" s="998"/>
      <c r="P1203" s="998"/>
      <c r="Q1203" s="998"/>
      <c r="R1203" s="998"/>
      <c r="S1203" s="998"/>
      <c r="T1203" s="998"/>
      <c r="U1203" s="998"/>
      <c r="V1203" s="998"/>
      <c r="W1203" s="997"/>
      <c r="X1203" s="997"/>
      <c r="Y1203" s="997"/>
      <c r="Z1203" s="997"/>
      <c r="AA1203" s="997"/>
      <c r="AB1203" s="997"/>
    </row>
    <row r="1204">
      <c r="A1204" s="1257" t="s">
        <v>502</v>
      </c>
      <c r="B1204" s="1255" t="s">
        <v>2</v>
      </c>
      <c r="C1204" s="1255" t="s">
        <v>3</v>
      </c>
      <c r="D1204" s="1255" t="s">
        <v>4</v>
      </c>
      <c r="E1204" s="1255" t="s">
        <v>5</v>
      </c>
      <c r="F1204" s="1255" t="s">
        <v>6</v>
      </c>
      <c r="G1204" s="1255" t="s">
        <v>7</v>
      </c>
      <c r="H1204" s="1117" t="s">
        <v>9</v>
      </c>
      <c r="I1204" s="998"/>
      <c r="J1204" s="1058"/>
      <c r="K1204" s="998"/>
      <c r="L1204" s="998"/>
      <c r="M1204" s="998"/>
      <c r="N1204" s="998"/>
      <c r="O1204" s="998"/>
      <c r="P1204" s="998"/>
      <c r="Q1204" s="998"/>
      <c r="R1204" s="998"/>
      <c r="S1204" s="998"/>
      <c r="T1204" s="998"/>
      <c r="U1204" s="998"/>
      <c r="V1204" s="998"/>
      <c r="W1204" s="998"/>
      <c r="X1204" s="998"/>
      <c r="Y1204" s="998"/>
      <c r="Z1204" s="998"/>
      <c r="AA1204" s="998"/>
      <c r="AB1204" s="998"/>
    </row>
    <row r="1205">
      <c r="A1205" s="1052"/>
      <c r="B1205" s="1001">
        <f t="shared" ref="B1205:G1205" si="834">SUM(B1178,B1187)</f>
        <v>13</v>
      </c>
      <c r="C1205" s="1001">
        <f t="shared" si="834"/>
        <v>13</v>
      </c>
      <c r="D1205" s="1001">
        <f t="shared" si="834"/>
        <v>19</v>
      </c>
      <c r="E1205" s="1001">
        <f t="shared" si="834"/>
        <v>14</v>
      </c>
      <c r="F1205" s="1001">
        <f t="shared" si="834"/>
        <v>20</v>
      </c>
      <c r="G1205" s="1001">
        <f t="shared" si="834"/>
        <v>3</v>
      </c>
      <c r="H1205" s="1087">
        <f>SUM(B1205:G1205)</f>
        <v>82</v>
      </c>
      <c r="I1205" s="998"/>
      <c r="J1205" s="1058"/>
      <c r="K1205" s="998"/>
      <c r="L1205" s="998"/>
      <c r="M1205" s="998"/>
      <c r="N1205" s="998"/>
      <c r="O1205" s="998"/>
      <c r="P1205" s="998"/>
      <c r="Q1205" s="998"/>
      <c r="R1205" s="998"/>
      <c r="S1205" s="998"/>
      <c r="T1205" s="998"/>
      <c r="U1205" s="1333"/>
      <c r="V1205" s="998"/>
      <c r="W1205" s="998"/>
      <c r="X1205" s="998"/>
      <c r="Y1205" s="998"/>
      <c r="Z1205" s="998"/>
      <c r="AA1205" s="998"/>
      <c r="AB1205" s="998"/>
    </row>
    <row r="1206">
      <c r="A1206" s="997"/>
      <c r="B1206" s="1061"/>
      <c r="C1206" s="1061"/>
      <c r="D1206" s="1061"/>
      <c r="E1206" s="1061"/>
      <c r="F1206" s="1061"/>
      <c r="G1206" s="1309"/>
      <c r="H1206" s="1310"/>
      <c r="I1206" s="1311"/>
      <c r="J1206" s="1062"/>
      <c r="K1206" s="998"/>
      <c r="L1206" s="998"/>
      <c r="M1206" s="998"/>
      <c r="N1206" s="998"/>
      <c r="O1206" s="998"/>
      <c r="P1206" s="998"/>
      <c r="Q1206" s="998"/>
      <c r="R1206" s="998"/>
      <c r="S1206" s="998"/>
      <c r="T1206" s="998"/>
      <c r="U1206" s="998"/>
      <c r="V1206" s="998"/>
      <c r="W1206" s="997"/>
      <c r="X1206" s="997"/>
      <c r="Y1206" s="997"/>
      <c r="Z1206" s="997"/>
      <c r="AA1206" s="997"/>
      <c r="AB1206" s="997"/>
    </row>
    <row r="1207">
      <c r="A1207" s="997"/>
      <c r="B1207" s="1061"/>
      <c r="C1207" s="1061"/>
      <c r="D1207" s="1061"/>
      <c r="E1207" s="1061"/>
      <c r="F1207" s="1061"/>
      <c r="G1207" s="1309"/>
      <c r="H1207" s="1310"/>
      <c r="I1207" s="1311"/>
      <c r="J1207" s="1062"/>
      <c r="K1207" s="998"/>
      <c r="L1207" s="998"/>
      <c r="M1207" s="998"/>
      <c r="N1207" s="998"/>
      <c r="O1207" s="998"/>
      <c r="P1207" s="998"/>
      <c r="Q1207" s="998"/>
      <c r="R1207" s="998"/>
      <c r="S1207" s="998"/>
      <c r="T1207" s="998"/>
      <c r="U1207" s="998"/>
      <c r="V1207" s="998"/>
      <c r="W1207" s="997"/>
      <c r="X1207" s="997"/>
      <c r="Y1207" s="997"/>
      <c r="Z1207" s="997"/>
      <c r="AA1207" s="997"/>
      <c r="AB1207" s="997"/>
    </row>
    <row r="1208">
      <c r="A1208" s="993" t="s">
        <v>503</v>
      </c>
      <c r="B1208" s="994">
        <v>23.0</v>
      </c>
      <c r="C1208" s="994">
        <v>24.0</v>
      </c>
      <c r="D1208" s="994">
        <v>25.0</v>
      </c>
      <c r="E1208" s="994">
        <v>26.0</v>
      </c>
      <c r="F1208" s="994">
        <v>27.0</v>
      </c>
      <c r="G1208" s="994">
        <v>28.0</v>
      </c>
      <c r="H1208" s="1194">
        <v>29.0</v>
      </c>
      <c r="I1208" s="995"/>
      <c r="J1208" s="996"/>
      <c r="K1208" s="998"/>
      <c r="L1208" s="997"/>
      <c r="M1208" s="997"/>
      <c r="N1208" s="997"/>
      <c r="O1208" s="997"/>
      <c r="P1208" s="997"/>
      <c r="Q1208" s="997"/>
      <c r="R1208" s="997"/>
      <c r="S1208" s="997"/>
      <c r="T1208" s="997"/>
      <c r="U1208" s="997"/>
      <c r="V1208" s="997"/>
      <c r="W1208" s="998"/>
      <c r="X1208" s="998"/>
      <c r="Y1208" s="998"/>
      <c r="Z1208" s="998"/>
      <c r="AA1208" s="998"/>
      <c r="AB1208" s="998"/>
    </row>
    <row r="1209">
      <c r="A1209" s="1124" t="s">
        <v>156</v>
      </c>
      <c r="B1209" s="1125" t="s">
        <v>2</v>
      </c>
      <c r="C1209" s="1125" t="s">
        <v>3</v>
      </c>
      <c r="D1209" s="1125" t="s">
        <v>4</v>
      </c>
      <c r="E1209" s="1125" t="s">
        <v>5</v>
      </c>
      <c r="F1209" s="1125" t="s">
        <v>6</v>
      </c>
      <c r="G1209" s="1125" t="s">
        <v>7</v>
      </c>
      <c r="H1209" s="1126" t="s">
        <v>8</v>
      </c>
      <c r="I1209" s="1125" t="s">
        <v>9</v>
      </c>
      <c r="J1209" s="1062"/>
      <c r="K1209" s="997"/>
      <c r="L1209" s="1115"/>
      <c r="M1209" s="1115"/>
      <c r="N1209" s="1115"/>
      <c r="O1209" s="1115"/>
      <c r="P1209" s="1115"/>
      <c r="Q1209" s="1115"/>
      <c r="R1209" s="1115"/>
      <c r="S1209" s="997"/>
      <c r="T1209" s="997"/>
      <c r="U1209" s="997"/>
      <c r="V1209" s="997"/>
      <c r="W1209" s="997"/>
      <c r="X1209" s="997"/>
      <c r="Y1209" s="997"/>
      <c r="Z1209" s="997"/>
      <c r="AA1209" s="997"/>
      <c r="AB1209" s="997"/>
    </row>
    <row r="1210">
      <c r="A1210" s="1127" t="s">
        <v>163</v>
      </c>
      <c r="B1210" s="1128"/>
      <c r="C1210" s="1128"/>
      <c r="D1210" s="1128"/>
      <c r="E1210" s="1128"/>
      <c r="F1210" s="1128"/>
      <c r="G1210" s="1128"/>
      <c r="H1210" s="1128"/>
      <c r="I1210" s="1128"/>
      <c r="J1210" s="1129"/>
      <c r="K1210" s="1195" t="s">
        <v>373</v>
      </c>
      <c r="L1210" s="1195" t="s">
        <v>374</v>
      </c>
      <c r="M1210" s="1196" t="s">
        <v>280</v>
      </c>
      <c r="N1210" s="1195" t="s">
        <v>299</v>
      </c>
      <c r="O1210" s="1196" t="s">
        <v>131</v>
      </c>
      <c r="P1210" s="1196" t="s">
        <v>282</v>
      </c>
      <c r="Q1210" s="1195" t="s">
        <v>283</v>
      </c>
      <c r="R1210" s="1196" t="s">
        <v>284</v>
      </c>
      <c r="S1210" s="1195" t="s">
        <v>373</v>
      </c>
      <c r="T1210" s="1195" t="s">
        <v>374</v>
      </c>
      <c r="U1210" s="1195" t="s">
        <v>429</v>
      </c>
      <c r="V1210" s="1195" t="s">
        <v>430</v>
      </c>
      <c r="W1210" s="997"/>
      <c r="X1210" s="997"/>
      <c r="Y1210" s="997"/>
      <c r="Z1210" s="997"/>
      <c r="AA1210" s="997"/>
      <c r="AB1210" s="997"/>
    </row>
    <row r="1211">
      <c r="A1211" s="1092" t="s">
        <v>164</v>
      </c>
      <c r="B1211" s="1132">
        <v>596.33</v>
      </c>
      <c r="C1211" s="1132">
        <v>336.08</v>
      </c>
      <c r="D1211" s="1132">
        <v>737.65</v>
      </c>
      <c r="E1211" s="1133">
        <v>529.09</v>
      </c>
      <c r="F1211" s="1133">
        <v>583.05</v>
      </c>
      <c r="G1211" s="1133">
        <v>883.01</v>
      </c>
      <c r="H1211" s="1134">
        <v>891.32</v>
      </c>
      <c r="I1211" s="1258">
        <f t="shared" ref="I1211:I1213" si="835">SUM(B1211:H1211)</f>
        <v>4556.53</v>
      </c>
      <c r="J1211" s="1062"/>
      <c r="K1211" s="1197" t="s">
        <v>305</v>
      </c>
      <c r="L1211" s="1197" t="s">
        <v>375</v>
      </c>
      <c r="M1211" s="1197">
        <v>25.0</v>
      </c>
      <c r="N1211" s="1197">
        <v>32.0</v>
      </c>
      <c r="O1211" s="1198">
        <f t="shared" ref="O1211:O1212" si="836">(M1211-N1211)</f>
        <v>-7</v>
      </c>
      <c r="P1211" s="1199">
        <v>5000.0</v>
      </c>
      <c r="Q1211" s="1200">
        <f>(H994)</f>
        <v>4521</v>
      </c>
      <c r="R1211" s="1201">
        <f t="shared" ref="R1211:R1220" si="837">(Q1211/P1211)</f>
        <v>0.9042</v>
      </c>
      <c r="S1211" s="1197" t="s">
        <v>305</v>
      </c>
      <c r="T1211" s="1197" t="s">
        <v>375</v>
      </c>
      <c r="U1211" s="1202">
        <f t="shared" ref="U1211:U1216" si="838">(Q1211/20*22)</f>
        <v>4973.1</v>
      </c>
      <c r="V1211" s="1203">
        <f t="shared" ref="V1211:V1220" si="839">(U1211/P1211)</f>
        <v>0.99462</v>
      </c>
      <c r="W1211" s="997"/>
      <c r="X1211" s="997"/>
      <c r="Y1211" s="997"/>
      <c r="Z1211" s="997"/>
      <c r="AA1211" s="997"/>
      <c r="AB1211" s="997"/>
    </row>
    <row r="1212">
      <c r="A1212" s="1092" t="s">
        <v>165</v>
      </c>
      <c r="B1212" s="1132">
        <v>264.33</v>
      </c>
      <c r="C1212" s="1132">
        <v>262.85</v>
      </c>
      <c r="D1212" s="1132">
        <v>388.92</v>
      </c>
      <c r="E1212" s="1133">
        <v>577.44</v>
      </c>
      <c r="F1212" s="1133">
        <v>571.33</v>
      </c>
      <c r="G1212" s="1133">
        <v>661.83</v>
      </c>
      <c r="H1212" s="1134">
        <v>739.11</v>
      </c>
      <c r="I1212" s="1258">
        <f t="shared" si="835"/>
        <v>3465.81</v>
      </c>
      <c r="J1212" s="1062"/>
      <c r="K1212" s="1204" t="s">
        <v>331</v>
      </c>
      <c r="L1212" s="1204" t="s">
        <v>481</v>
      </c>
      <c r="M1212" s="1204">
        <v>25.0</v>
      </c>
      <c r="N1212" s="1204">
        <v>6.0</v>
      </c>
      <c r="O1212" s="1198">
        <f t="shared" si="836"/>
        <v>19</v>
      </c>
      <c r="P1212" s="1205">
        <v>1000.0</v>
      </c>
      <c r="Q1212" s="1206">
        <f>(H1144)</f>
        <v>881</v>
      </c>
      <c r="R1212" s="1207">
        <f t="shared" si="837"/>
        <v>0.881</v>
      </c>
      <c r="S1212" s="1204" t="s">
        <v>331</v>
      </c>
      <c r="T1212" s="1204" t="s">
        <v>481</v>
      </c>
      <c r="U1212" s="1202">
        <f t="shared" si="838"/>
        <v>969.1</v>
      </c>
      <c r="V1212" s="1334">
        <f t="shared" si="839"/>
        <v>0.9691</v>
      </c>
      <c r="W1212" s="997"/>
      <c r="X1212" s="997"/>
      <c r="Y1212" s="997"/>
      <c r="Z1212" s="997"/>
      <c r="AA1212" s="997"/>
      <c r="AB1212" s="997"/>
    </row>
    <row r="1213">
      <c r="A1213" s="1092" t="s">
        <v>166</v>
      </c>
      <c r="B1213" s="1132">
        <v>557.05</v>
      </c>
      <c r="C1213" s="1132">
        <v>857.14</v>
      </c>
      <c r="D1213" s="1132">
        <v>881.76</v>
      </c>
      <c r="E1213" s="1132">
        <v>659.5</v>
      </c>
      <c r="F1213" s="1133">
        <v>1032.41</v>
      </c>
      <c r="G1213" s="1133">
        <v>1030.81</v>
      </c>
      <c r="H1213" s="1134">
        <v>975.43</v>
      </c>
      <c r="I1213" s="1258">
        <f t="shared" si="835"/>
        <v>5994.1</v>
      </c>
      <c r="J1213" s="1062"/>
      <c r="K1213" s="1209" t="s">
        <v>70</v>
      </c>
      <c r="L1213" s="1209" t="s">
        <v>70</v>
      </c>
      <c r="M1213" s="1209">
        <f t="shared" ref="M1213:Q1213" si="840">sum(M1211:M1212)</f>
        <v>50</v>
      </c>
      <c r="N1213" s="1209">
        <f t="shared" si="840"/>
        <v>38</v>
      </c>
      <c r="O1213" s="1209">
        <f t="shared" si="840"/>
        <v>12</v>
      </c>
      <c r="P1213" s="1210">
        <f t="shared" si="840"/>
        <v>6000</v>
      </c>
      <c r="Q1213" s="1211">
        <f t="shared" si="840"/>
        <v>5402</v>
      </c>
      <c r="R1213" s="1212">
        <f t="shared" si="837"/>
        <v>0.9003333333</v>
      </c>
      <c r="S1213" s="1213" t="s">
        <v>70</v>
      </c>
      <c r="T1213" s="1214" t="s">
        <v>70</v>
      </c>
      <c r="U1213" s="1202">
        <f t="shared" si="838"/>
        <v>5942.2</v>
      </c>
      <c r="V1213" s="1260">
        <f t="shared" si="839"/>
        <v>0.9903666667</v>
      </c>
      <c r="W1213" s="997"/>
      <c r="X1213" s="997"/>
      <c r="Y1213" s="997"/>
      <c r="Z1213" s="997"/>
      <c r="AA1213" s="997"/>
      <c r="AB1213" s="997"/>
    </row>
    <row r="1214">
      <c r="A1214" s="1156" t="s">
        <v>9</v>
      </c>
      <c r="B1214" s="1157">
        <f t="shared" ref="B1214:I1214" si="841">SUM(B1211:B1213)</f>
        <v>1417.71</v>
      </c>
      <c r="C1214" s="1157">
        <f t="shared" si="841"/>
        <v>1456.07</v>
      </c>
      <c r="D1214" s="1157">
        <f t="shared" si="841"/>
        <v>2008.33</v>
      </c>
      <c r="E1214" s="1157">
        <f t="shared" si="841"/>
        <v>1766.03</v>
      </c>
      <c r="F1214" s="1157">
        <f t="shared" si="841"/>
        <v>2186.79</v>
      </c>
      <c r="G1214" s="1157">
        <f t="shared" si="841"/>
        <v>2575.65</v>
      </c>
      <c r="H1214" s="1157">
        <f t="shared" si="841"/>
        <v>2605.86</v>
      </c>
      <c r="I1214" s="1157">
        <f t="shared" si="841"/>
        <v>14016.44</v>
      </c>
      <c r="J1214" s="1062"/>
      <c r="K1214" s="1217" t="s">
        <v>484</v>
      </c>
      <c r="L1214" s="1217" t="s">
        <v>452</v>
      </c>
      <c r="M1214" s="1217">
        <v>15.0</v>
      </c>
      <c r="N1214" s="1217">
        <v>6.0</v>
      </c>
      <c r="O1214" s="1218">
        <f t="shared" ref="O1214:O1215" si="842">(M1214-N1214)</f>
        <v>9</v>
      </c>
      <c r="P1214" s="1219">
        <v>200.0</v>
      </c>
      <c r="Q1214" s="1220">
        <f>(H1200)</f>
        <v>105</v>
      </c>
      <c r="R1214" s="1335">
        <f t="shared" si="837"/>
        <v>0.525</v>
      </c>
      <c r="S1214" s="1217" t="s">
        <v>484</v>
      </c>
      <c r="T1214" s="1217" t="s">
        <v>452</v>
      </c>
      <c r="U1214" s="1227">
        <f t="shared" si="838"/>
        <v>115.5</v>
      </c>
      <c r="V1214" s="1223">
        <f t="shared" si="839"/>
        <v>0.5775</v>
      </c>
      <c r="W1214" s="997"/>
      <c r="X1214" s="997"/>
      <c r="Y1214" s="997"/>
      <c r="Z1214" s="997"/>
      <c r="AA1214" s="997"/>
      <c r="AB1214" s="997"/>
    </row>
    <row r="1215">
      <c r="A1215" s="1049"/>
      <c r="B1215" s="1049"/>
      <c r="C1215" s="1049"/>
      <c r="D1215" s="1049"/>
      <c r="E1215" s="1049"/>
      <c r="F1215" s="1049"/>
      <c r="G1215" s="1049"/>
      <c r="H1215" s="1049"/>
      <c r="I1215" s="1049"/>
      <c r="J1215" s="1062"/>
      <c r="K1215" s="1261" t="s">
        <v>485</v>
      </c>
      <c r="L1215" s="1261" t="s">
        <v>14</v>
      </c>
      <c r="M1215" s="1261">
        <v>0.0</v>
      </c>
      <c r="N1215" s="1261">
        <v>0.0</v>
      </c>
      <c r="O1215" s="1262">
        <f t="shared" si="842"/>
        <v>0</v>
      </c>
      <c r="P1215" s="1263">
        <v>100.0</v>
      </c>
      <c r="Q1215" s="1264">
        <v>56.0</v>
      </c>
      <c r="R1215" s="1335">
        <f t="shared" si="837"/>
        <v>0.56</v>
      </c>
      <c r="S1215" s="1261" t="s">
        <v>485</v>
      </c>
      <c r="T1215" s="1261" t="s">
        <v>14</v>
      </c>
      <c r="U1215" s="1227">
        <f t="shared" si="838"/>
        <v>61.6</v>
      </c>
      <c r="V1215" s="1266">
        <f t="shared" si="839"/>
        <v>0.616</v>
      </c>
      <c r="W1215" s="997"/>
      <c r="X1215" s="997"/>
      <c r="Y1215" s="997"/>
      <c r="Z1215" s="997"/>
      <c r="AA1215" s="997"/>
      <c r="AB1215" s="997"/>
    </row>
    <row r="1216">
      <c r="A1216" s="1049"/>
      <c r="B1216" s="1049"/>
      <c r="C1216" s="1049"/>
      <c r="D1216" s="1049"/>
      <c r="E1216" s="1267" t="s">
        <v>35</v>
      </c>
      <c r="F1216" s="1267" t="s">
        <v>164</v>
      </c>
      <c r="G1216" s="1267" t="s">
        <v>165</v>
      </c>
      <c r="H1216" s="1268" t="s">
        <v>166</v>
      </c>
      <c r="I1216" s="1049"/>
      <c r="J1216" s="1062"/>
      <c r="K1216" s="1269" t="s">
        <v>144</v>
      </c>
      <c r="L1216" s="1269" t="s">
        <v>144</v>
      </c>
      <c r="M1216" s="1269">
        <f t="shared" ref="M1216:Q1216" si="843">sum(M1214:M1215)</f>
        <v>15</v>
      </c>
      <c r="N1216" s="1269">
        <f t="shared" si="843"/>
        <v>6</v>
      </c>
      <c r="O1216" s="1269">
        <f t="shared" si="843"/>
        <v>9</v>
      </c>
      <c r="P1216" s="1270">
        <f t="shared" si="843"/>
        <v>300</v>
      </c>
      <c r="Q1216" s="1271">
        <f t="shared" si="843"/>
        <v>161</v>
      </c>
      <c r="R1216" s="1335">
        <f t="shared" si="837"/>
        <v>0.5366666667</v>
      </c>
      <c r="S1216" s="1273" t="s">
        <v>144</v>
      </c>
      <c r="T1216" s="1274" t="s">
        <v>144</v>
      </c>
      <c r="U1216" s="1227">
        <f t="shared" si="838"/>
        <v>177.1</v>
      </c>
      <c r="V1216" s="1336">
        <f t="shared" si="839"/>
        <v>0.5903333333</v>
      </c>
      <c r="W1216" s="997"/>
      <c r="X1216" s="997"/>
      <c r="Y1216" s="997"/>
      <c r="Z1216" s="997"/>
      <c r="AA1216" s="997"/>
      <c r="AB1216" s="997"/>
    </row>
    <row r="1217">
      <c r="A1217" s="1049"/>
      <c r="B1217" s="1049"/>
      <c r="C1217" s="1049"/>
      <c r="D1217" s="1049"/>
      <c r="E1217" s="1276" t="s">
        <v>450</v>
      </c>
      <c r="F1217" s="1277">
        <v>6047.42</v>
      </c>
      <c r="G1217" s="1277">
        <v>4520.19</v>
      </c>
      <c r="H1217" s="1277">
        <v>6586.9</v>
      </c>
      <c r="I1217" s="1049"/>
      <c r="J1217" s="1062"/>
      <c r="K1217" s="1278" t="s">
        <v>453</v>
      </c>
      <c r="L1217" s="1278" t="s">
        <v>432</v>
      </c>
      <c r="M1217" s="1278">
        <f t="shared" ref="M1217:N1217" si="844">sum(M1218:M1222)</f>
        <v>33</v>
      </c>
      <c r="N1217" s="1278">
        <f t="shared" si="844"/>
        <v>26</v>
      </c>
      <c r="O1217" s="1278">
        <f t="shared" ref="O1217:O1220" si="846">SUM(M1217-N1217)</f>
        <v>7</v>
      </c>
      <c r="P1217" s="1279">
        <f t="shared" ref="P1217:Q1217" si="845">SUM(P1218:P1222)</f>
        <v>67000</v>
      </c>
      <c r="Q1217" s="1280">
        <f t="shared" si="845"/>
        <v>58627.11</v>
      </c>
      <c r="R1217" s="1281">
        <f t="shared" si="837"/>
        <v>0.8750314925</v>
      </c>
      <c r="S1217" s="1278" t="s">
        <v>453</v>
      </c>
      <c r="T1217" s="1282" t="s">
        <v>432</v>
      </c>
      <c r="U1217" s="1283">
        <f>sum(U1218:U1220)</f>
        <v>62670.35897</v>
      </c>
      <c r="V1217" s="1284">
        <f t="shared" si="839"/>
        <v>0.935378492</v>
      </c>
      <c r="W1217" s="997"/>
      <c r="X1217" s="997"/>
      <c r="Y1217" s="997"/>
      <c r="Z1217" s="997"/>
      <c r="AA1217" s="997"/>
      <c r="AB1217" s="997"/>
    </row>
    <row r="1218">
      <c r="A1218" s="1049"/>
      <c r="B1218" s="1049"/>
      <c r="C1218" s="1049"/>
      <c r="D1218" s="1049"/>
      <c r="E1218" s="1276" t="s">
        <v>468</v>
      </c>
      <c r="F1218" s="1277">
        <v>5410.24</v>
      </c>
      <c r="G1218" s="1277">
        <v>3515.94</v>
      </c>
      <c r="H1218" s="1277">
        <v>4500.69</v>
      </c>
      <c r="I1218" s="1049"/>
      <c r="J1218" s="1062"/>
      <c r="K1218" s="1149" t="s">
        <v>454</v>
      </c>
      <c r="L1218" s="1149" t="s">
        <v>432</v>
      </c>
      <c r="M1218" s="1149">
        <v>11.0</v>
      </c>
      <c r="N1218" s="1149">
        <v>9.0</v>
      </c>
      <c r="O1218" s="1149">
        <f t="shared" si="846"/>
        <v>2</v>
      </c>
      <c r="P1218" s="1234">
        <v>24000.0</v>
      </c>
      <c r="Q1218" s="1280">
        <f>SUM(F1221)</f>
        <v>21037.35</v>
      </c>
      <c r="R1218" s="1235">
        <f t="shared" si="837"/>
        <v>0.87655625</v>
      </c>
      <c r="S1218" s="1149" t="s">
        <v>454</v>
      </c>
      <c r="T1218" s="1285" t="s">
        <v>432</v>
      </c>
      <c r="U1218" s="1283">
        <f t="shared" ref="U1218:U1220" si="847">(Q1218/29*31)</f>
        <v>22488.20172</v>
      </c>
      <c r="V1218" s="1286">
        <f t="shared" si="839"/>
        <v>0.9370084052</v>
      </c>
      <c r="W1218" s="997"/>
      <c r="X1218" s="997"/>
      <c r="Y1218" s="997"/>
      <c r="Z1218" s="997"/>
      <c r="AA1218" s="997"/>
      <c r="AB1218" s="997"/>
    </row>
    <row r="1219">
      <c r="A1219" s="1049"/>
      <c r="B1219" s="1049"/>
      <c r="C1219" s="1049"/>
      <c r="D1219" s="1049"/>
      <c r="E1219" s="1276" t="s">
        <v>494</v>
      </c>
      <c r="F1219" s="1277">
        <f>(I834)</f>
        <v>5023.16</v>
      </c>
      <c r="G1219" s="1277">
        <f>(I835)</f>
        <v>3412.24</v>
      </c>
      <c r="H1219" s="1277">
        <f>(I836)</f>
        <v>5593.89</v>
      </c>
      <c r="I1219" s="1049"/>
      <c r="J1219" s="1062"/>
      <c r="K1219" s="1149" t="s">
        <v>456</v>
      </c>
      <c r="L1219" s="1149" t="s">
        <v>432</v>
      </c>
      <c r="M1219" s="1149">
        <v>11.0</v>
      </c>
      <c r="N1219" s="1149">
        <v>9.0</v>
      </c>
      <c r="O1219" s="1149">
        <f t="shared" si="846"/>
        <v>2</v>
      </c>
      <c r="P1219" s="1234">
        <v>18000.0</v>
      </c>
      <c r="Q1219" s="1280">
        <f>SUM(G1221)</f>
        <v>14914.18</v>
      </c>
      <c r="R1219" s="1235">
        <f t="shared" si="837"/>
        <v>0.8285655556</v>
      </c>
      <c r="S1219" s="1149" t="s">
        <v>456</v>
      </c>
      <c r="T1219" s="1285" t="s">
        <v>432</v>
      </c>
      <c r="U1219" s="1283">
        <f t="shared" si="847"/>
        <v>15942.74414</v>
      </c>
      <c r="V1219" s="1337">
        <f t="shared" si="839"/>
        <v>0.8857080077</v>
      </c>
      <c r="W1219" s="997"/>
      <c r="X1219" s="997"/>
      <c r="Y1219" s="997"/>
      <c r="Z1219" s="997"/>
      <c r="AA1219" s="997"/>
      <c r="AB1219" s="997"/>
    </row>
    <row r="1220">
      <c r="A1220" s="1049"/>
      <c r="B1220" s="1049"/>
      <c r="C1220" s="1049"/>
      <c r="D1220" s="1049"/>
      <c r="E1220" s="1276" t="s">
        <v>516</v>
      </c>
      <c r="F1220" s="1277">
        <f>(I1211)</f>
        <v>4556.53</v>
      </c>
      <c r="G1220" s="1277">
        <f>(I1212)</f>
        <v>3465.81</v>
      </c>
      <c r="H1220" s="1277">
        <f>(I1213)</f>
        <v>5994.1</v>
      </c>
      <c r="I1220" s="1049"/>
      <c r="J1220" s="1062"/>
      <c r="K1220" s="1149" t="s">
        <v>455</v>
      </c>
      <c r="L1220" s="1149" t="s">
        <v>432</v>
      </c>
      <c r="M1220" s="1149">
        <v>11.0</v>
      </c>
      <c r="N1220" s="1149">
        <v>8.0</v>
      </c>
      <c r="O1220" s="1149">
        <f t="shared" si="846"/>
        <v>3</v>
      </c>
      <c r="P1220" s="1234">
        <v>25000.0</v>
      </c>
      <c r="Q1220" s="1280">
        <f>SUM(H1221)</f>
        <v>22675.58</v>
      </c>
      <c r="R1220" s="1235">
        <f t="shared" si="837"/>
        <v>0.9070232</v>
      </c>
      <c r="S1220" s="1149" t="s">
        <v>455</v>
      </c>
      <c r="T1220" s="1285" t="s">
        <v>432</v>
      </c>
      <c r="U1220" s="1283">
        <f t="shared" si="847"/>
        <v>24239.4131</v>
      </c>
      <c r="V1220" s="1286">
        <f t="shared" si="839"/>
        <v>0.9695765241</v>
      </c>
      <c r="W1220" s="997"/>
      <c r="X1220" s="997"/>
      <c r="Y1220" s="997"/>
      <c r="Z1220" s="997"/>
      <c r="AA1220" s="997"/>
      <c r="AB1220" s="997"/>
    </row>
    <row r="1221">
      <c r="A1221" s="1049"/>
      <c r="B1221" s="1049"/>
      <c r="C1221" s="1049"/>
      <c r="D1221" s="1049"/>
      <c r="E1221" s="1287" t="s">
        <v>9</v>
      </c>
      <c r="F1221" s="1288">
        <f t="shared" ref="F1221:H1221" si="848">SUM(F1217:F1220)</f>
        <v>21037.35</v>
      </c>
      <c r="G1221" s="1288">
        <f t="shared" si="848"/>
        <v>14914.18</v>
      </c>
      <c r="H1221" s="1288">
        <f t="shared" si="848"/>
        <v>22675.58</v>
      </c>
      <c r="I1221" s="1049"/>
      <c r="J1221" s="1074"/>
      <c r="K1221" s="1049"/>
      <c r="L1221" s="1049"/>
      <c r="M1221" s="1049"/>
      <c r="N1221" s="1049"/>
      <c r="O1221" s="1049"/>
      <c r="P1221" s="1049"/>
      <c r="Q1221" s="1049"/>
      <c r="R1221" s="1049"/>
      <c r="S1221" s="1049"/>
      <c r="T1221" s="1049"/>
      <c r="U1221" s="1049"/>
      <c r="V1221" s="1049"/>
      <c r="W1221" s="1049"/>
      <c r="X1221" s="1049"/>
      <c r="Y1221" s="1049"/>
      <c r="Z1221" s="1049"/>
      <c r="AA1221" s="1049"/>
      <c r="AB1221" s="1049"/>
    </row>
    <row r="1222">
      <c r="A1222" s="1049"/>
      <c r="B1222" s="1049"/>
      <c r="C1222" s="1049"/>
      <c r="D1222" s="1049"/>
      <c r="E1222" s="1289" t="s">
        <v>167</v>
      </c>
      <c r="F1222" s="1290">
        <f>(F1221/26000)</f>
        <v>0.8091288462</v>
      </c>
      <c r="G1222" s="1290">
        <f>(G1221/18000)</f>
        <v>0.8285655556</v>
      </c>
      <c r="H1222" s="1290">
        <f>(H1221/26000)</f>
        <v>0.8721376923</v>
      </c>
      <c r="I1222" s="1049"/>
      <c r="J1222" s="1074"/>
      <c r="K1222" s="1049"/>
      <c r="L1222" s="1049"/>
      <c r="M1222" s="1049"/>
      <c r="N1222" s="1049"/>
      <c r="O1222" s="1049"/>
      <c r="P1222" s="1049"/>
      <c r="Q1222" s="1049"/>
      <c r="R1222" s="1049"/>
      <c r="S1222" s="1049"/>
      <c r="T1222" s="1049"/>
      <c r="U1222" s="1049"/>
      <c r="V1222" s="1049"/>
      <c r="W1222" s="1049"/>
      <c r="X1222" s="1049"/>
      <c r="Y1222" s="1049"/>
      <c r="Z1222" s="1049"/>
      <c r="AA1222" s="1049"/>
      <c r="AB1222" s="1049"/>
    </row>
    <row r="1223">
      <c r="A1223" s="1049"/>
      <c r="B1223" s="1049"/>
      <c r="C1223" s="1049"/>
      <c r="D1223" s="1049"/>
      <c r="E1223" s="1291" t="s">
        <v>339</v>
      </c>
      <c r="F1223" s="1292">
        <f t="shared" ref="F1223:H1223" si="849">(F1221/29*31)</f>
        <v>22488.20172</v>
      </c>
      <c r="G1223" s="1292">
        <f t="shared" si="849"/>
        <v>15942.74414</v>
      </c>
      <c r="H1223" s="1292">
        <f t="shared" si="849"/>
        <v>24239.4131</v>
      </c>
      <c r="I1223" s="1049"/>
      <c r="J1223" s="1074"/>
      <c r="K1223" s="1049"/>
      <c r="L1223" s="1049"/>
      <c r="M1223" s="1049"/>
      <c r="N1223" s="1049"/>
      <c r="O1223" s="1049"/>
      <c r="P1223" s="1049"/>
      <c r="Q1223" s="1049"/>
      <c r="R1223" s="1049"/>
      <c r="S1223" s="1049"/>
      <c r="T1223" s="1049"/>
      <c r="U1223" s="1049"/>
      <c r="V1223" s="1049"/>
      <c r="W1223" s="1049"/>
      <c r="X1223" s="1049"/>
      <c r="Y1223" s="1049"/>
      <c r="Z1223" s="1049"/>
      <c r="AA1223" s="1049"/>
      <c r="AB1223" s="1049"/>
    </row>
    <row r="1224">
      <c r="A1224" s="1049"/>
      <c r="B1224" s="1049"/>
      <c r="C1224" s="1049"/>
      <c r="D1224" s="1049"/>
      <c r="E1224" s="1338"/>
      <c r="F1224" s="1339"/>
      <c r="G1224" s="1339"/>
      <c r="H1224" s="1339"/>
      <c r="I1224" s="1049"/>
      <c r="J1224" s="1074"/>
      <c r="K1224" s="1049"/>
      <c r="L1224" s="1049"/>
      <c r="M1224" s="1049"/>
      <c r="N1224" s="1049"/>
      <c r="O1224" s="1340"/>
      <c r="P1224" s="1049"/>
      <c r="Q1224" s="1049"/>
      <c r="R1224" s="1049"/>
      <c r="S1224" s="1049"/>
      <c r="T1224" s="1049"/>
      <c r="U1224" s="1049"/>
      <c r="V1224" s="1049"/>
      <c r="W1224" s="1049"/>
      <c r="X1224" s="1049"/>
      <c r="Y1224" s="1049"/>
      <c r="Z1224" s="1049"/>
      <c r="AA1224" s="1049"/>
      <c r="AB1224" s="1049"/>
    </row>
    <row r="1225">
      <c r="A1225" s="1049"/>
      <c r="B1225" s="1049"/>
      <c r="C1225" s="1049"/>
      <c r="D1225" s="1049"/>
      <c r="E1225" s="1338"/>
      <c r="F1225" s="1339"/>
      <c r="G1225" s="1339"/>
      <c r="H1225" s="1339"/>
      <c r="I1225" s="1049"/>
      <c r="J1225" s="1074"/>
      <c r="K1225" s="1049"/>
      <c r="L1225" s="1049"/>
      <c r="M1225" s="1049"/>
      <c r="N1225" s="1049"/>
      <c r="O1225" s="1049"/>
      <c r="P1225" s="1049"/>
      <c r="Q1225" s="1049"/>
      <c r="R1225" s="1049"/>
      <c r="S1225" s="1049"/>
      <c r="T1225" s="1049"/>
      <c r="U1225" s="1049"/>
      <c r="V1225" s="1049"/>
      <c r="W1225" s="1049"/>
      <c r="X1225" s="1049"/>
      <c r="Y1225" s="1049"/>
      <c r="Z1225" s="1049"/>
      <c r="AA1225" s="1049"/>
      <c r="AB1225" s="1049"/>
    </row>
    <row r="1226">
      <c r="A1226" s="993" t="s">
        <v>528</v>
      </c>
      <c r="B1226" s="994">
        <v>30.0</v>
      </c>
      <c r="C1226" s="994">
        <v>31.0</v>
      </c>
      <c r="D1226" s="994">
        <v>1.0</v>
      </c>
      <c r="E1226" s="994">
        <v>2.0</v>
      </c>
      <c r="F1226" s="994">
        <v>3.0</v>
      </c>
      <c r="G1226" s="994">
        <v>4.0</v>
      </c>
      <c r="H1226" s="995"/>
      <c r="I1226" s="995"/>
      <c r="J1226" s="1058"/>
      <c r="K1226" s="993" t="s">
        <v>528</v>
      </c>
      <c r="L1226" s="995"/>
      <c r="M1226" s="995"/>
      <c r="N1226" s="995"/>
      <c r="O1226" s="995"/>
      <c r="P1226" s="995"/>
      <c r="Q1226" s="998"/>
      <c r="R1226" s="998"/>
      <c r="S1226" s="998"/>
      <c r="T1226" s="998"/>
      <c r="U1226" s="998"/>
      <c r="V1226" s="998"/>
      <c r="W1226" s="998"/>
      <c r="X1226" s="998"/>
      <c r="Y1226" s="998"/>
      <c r="Z1226" s="998"/>
      <c r="AA1226" s="998"/>
      <c r="AB1226" s="998"/>
    </row>
    <row r="1227">
      <c r="A1227" s="999" t="s">
        <v>305</v>
      </c>
      <c r="B1227" s="1000" t="s">
        <v>2</v>
      </c>
      <c r="C1227" s="1000" t="s">
        <v>3</v>
      </c>
      <c r="D1227" s="1000" t="s">
        <v>4</v>
      </c>
      <c r="E1227" s="1000" t="s">
        <v>5</v>
      </c>
      <c r="F1227" s="1000" t="s">
        <v>6</v>
      </c>
      <c r="G1227" s="1000" t="s">
        <v>7</v>
      </c>
      <c r="H1227" s="1000" t="s">
        <v>9</v>
      </c>
      <c r="I1227" s="1000" t="s">
        <v>71</v>
      </c>
      <c r="J1227" s="1058"/>
      <c r="K1227" s="999" t="s">
        <v>305</v>
      </c>
      <c r="L1227" s="1000" t="s">
        <v>72</v>
      </c>
      <c r="M1227" s="1000" t="s">
        <v>13</v>
      </c>
      <c r="N1227" s="1001" t="s">
        <v>73</v>
      </c>
      <c r="O1227" s="1000" t="s">
        <v>13</v>
      </c>
      <c r="P1227" s="1001" t="s">
        <v>74</v>
      </c>
      <c r="Q1227" s="998"/>
      <c r="R1227" s="998"/>
      <c r="S1227" s="998"/>
      <c r="T1227" s="998"/>
      <c r="U1227" s="998"/>
      <c r="V1227" s="998"/>
      <c r="W1227" s="998"/>
      <c r="X1227" s="998"/>
      <c r="Y1227" s="998"/>
      <c r="Z1227" s="998"/>
      <c r="AA1227" s="998"/>
      <c r="AB1227" s="998"/>
    </row>
    <row r="1228">
      <c r="A1228" s="1040" t="s">
        <v>75</v>
      </c>
      <c r="B1228" s="1003">
        <f> SUM(B1229:B1232,B1234:B1237,B1239:B1242,B1244:B1247,B1249:B1252, B1254:B1257)</f>
        <v>39</v>
      </c>
      <c r="C1228" s="1003">
        <f t="shared" ref="C1228:G1228" si="850"> SUM(C1229:C1232,C1234:C1237,C1239:C1242,C1244:C1247,C1249:C1252)</f>
        <v>72</v>
      </c>
      <c r="D1228" s="1003">
        <f t="shared" si="850"/>
        <v>68</v>
      </c>
      <c r="E1228" s="1003">
        <f t="shared" si="850"/>
        <v>46</v>
      </c>
      <c r="F1228" s="1003">
        <f t="shared" si="850"/>
        <v>29</v>
      </c>
      <c r="G1228" s="1003">
        <f t="shared" si="850"/>
        <v>5</v>
      </c>
      <c r="H1228" s="1003">
        <f>SUM(H1229:H1232,H1234:H1237,H1239:H1242,H1244:H1247,H1249:H1252,H1254:H1257)</f>
        <v>259</v>
      </c>
      <c r="I1228" s="1003"/>
      <c r="J1228" s="1058"/>
      <c r="K1228" s="1040" t="s">
        <v>75</v>
      </c>
      <c r="L1228" s="1003"/>
      <c r="M1228" s="1003"/>
      <c r="N1228" s="1003"/>
      <c r="O1228" s="1003"/>
      <c r="P1228" s="1003"/>
      <c r="Q1228" s="998"/>
      <c r="R1228" s="998"/>
      <c r="S1228" s="998"/>
      <c r="T1228" s="998"/>
      <c r="U1228" s="998"/>
      <c r="V1228" s="998"/>
      <c r="W1228" s="998"/>
      <c r="X1228" s="998"/>
      <c r="Y1228" s="998"/>
      <c r="Z1228" s="998"/>
      <c r="AA1228" s="998"/>
      <c r="AB1228" s="998"/>
    </row>
    <row r="1229">
      <c r="A1229" s="1242" t="s">
        <v>76</v>
      </c>
      <c r="B1229" s="1005">
        <v>4.0</v>
      </c>
      <c r="C1229" s="1005">
        <v>12.0</v>
      </c>
      <c r="D1229" s="1005">
        <v>8.0</v>
      </c>
      <c r="E1229" s="1005">
        <v>0.0</v>
      </c>
      <c r="F1229" s="1005">
        <v>2.0</v>
      </c>
      <c r="G1229" s="1005">
        <v>0.0</v>
      </c>
      <c r="H1229" s="1006">
        <f t="shared" ref="H1229:H1231" si="851">SUM(B1229:G1229)</f>
        <v>26</v>
      </c>
      <c r="I1229" s="1007">
        <f>sum(H1229:H1232)</f>
        <v>40</v>
      </c>
      <c r="J1229" s="1024" t="s">
        <v>206</v>
      </c>
      <c r="K1229" s="1242" t="s">
        <v>76</v>
      </c>
      <c r="L1229" s="1010">
        <v>95.0</v>
      </c>
      <c r="M1229" s="1007">
        <f>(L1229-H1229)</f>
        <v>69</v>
      </c>
      <c r="N1229" s="1010">
        <v>20.0</v>
      </c>
      <c r="O1229" s="1007">
        <f t="shared" ref="O1229:O1230" si="852">sum(M1229,N1229)</f>
        <v>89</v>
      </c>
      <c r="P1229" s="1010" t="s">
        <v>382</v>
      </c>
      <c r="Q1229" s="998"/>
      <c r="R1229" s="998"/>
      <c r="S1229" s="998"/>
      <c r="T1229" s="998"/>
      <c r="U1229" s="998"/>
      <c r="V1229" s="998"/>
      <c r="W1229" s="998"/>
      <c r="X1229" s="998"/>
      <c r="Y1229" s="998"/>
      <c r="Z1229" s="998"/>
      <c r="AA1229" s="998"/>
      <c r="AB1229" s="998"/>
    </row>
    <row r="1230">
      <c r="A1230" s="1012" t="s">
        <v>77</v>
      </c>
      <c r="B1230" s="1013">
        <v>0.0</v>
      </c>
      <c r="C1230" s="1014">
        <v>0.0</v>
      </c>
      <c r="D1230" s="1014">
        <v>0.0</v>
      </c>
      <c r="E1230" s="1014">
        <v>0.0</v>
      </c>
      <c r="F1230" s="1014">
        <v>0.0</v>
      </c>
      <c r="G1230" s="1015">
        <v>0.0</v>
      </c>
      <c r="H1230" s="1016">
        <f t="shared" si="851"/>
        <v>0</v>
      </c>
      <c r="I1230" s="1017">
        <f>(I1229/61)</f>
        <v>0.6557377049</v>
      </c>
      <c r="J1230" s="1341" t="s">
        <v>206</v>
      </c>
      <c r="K1230" s="1012" t="s">
        <v>77</v>
      </c>
      <c r="L1230" s="1013">
        <v>32.0</v>
      </c>
      <c r="M1230" s="1018">
        <f>(L1230-H1230-H1231)</f>
        <v>18</v>
      </c>
      <c r="N1230" s="1013">
        <v>15.0</v>
      </c>
      <c r="O1230" s="1019">
        <f t="shared" si="852"/>
        <v>33</v>
      </c>
      <c r="P1230" s="1013"/>
      <c r="Q1230" s="1341"/>
      <c r="R1230" s="998"/>
      <c r="S1230" s="998"/>
      <c r="T1230" s="998"/>
      <c r="U1230" s="998"/>
      <c r="V1230" s="998"/>
      <c r="W1230" s="998"/>
      <c r="X1230" s="998"/>
      <c r="Y1230" s="998"/>
      <c r="Z1230" s="998"/>
      <c r="AA1230" s="998"/>
      <c r="AB1230" s="998"/>
    </row>
    <row r="1231">
      <c r="A1231" s="1012" t="s">
        <v>78</v>
      </c>
      <c r="B1231" s="1013">
        <v>2.0</v>
      </c>
      <c r="C1231" s="1014">
        <v>9.0</v>
      </c>
      <c r="D1231" s="1014">
        <v>3.0</v>
      </c>
      <c r="E1231" s="1014">
        <v>0.0</v>
      </c>
      <c r="F1231" s="1014">
        <v>0.0</v>
      </c>
      <c r="G1231" s="1015">
        <v>0.0</v>
      </c>
      <c r="H1231" s="1016">
        <f t="shared" si="851"/>
        <v>14</v>
      </c>
      <c r="I1231" s="1019"/>
      <c r="J1231" s="1024" t="s">
        <v>206</v>
      </c>
      <c r="K1231" s="1012" t="s">
        <v>78</v>
      </c>
      <c r="L1231" s="1013" t="s">
        <v>79</v>
      </c>
      <c r="M1231" s="1019" t="s">
        <v>79</v>
      </c>
      <c r="N1231" s="1013" t="s">
        <v>79</v>
      </c>
      <c r="O1231" s="1019" t="s">
        <v>79</v>
      </c>
      <c r="P1231" s="1018"/>
      <c r="Q1231" s="998"/>
      <c r="R1231" s="998"/>
      <c r="S1231" s="998"/>
      <c r="T1231" s="998"/>
      <c r="U1231" s="998"/>
      <c r="V1231" s="998"/>
      <c r="W1231" s="998"/>
      <c r="X1231" s="998"/>
      <c r="Y1231" s="998"/>
      <c r="Z1231" s="998"/>
      <c r="AA1231" s="998"/>
      <c r="AB1231" s="998"/>
    </row>
    <row r="1232">
      <c r="A1232" s="1021" t="s">
        <v>446</v>
      </c>
      <c r="B1232" s="1013">
        <v>0.0</v>
      </c>
      <c r="C1232" s="1014">
        <v>0.0</v>
      </c>
      <c r="D1232" s="1014">
        <v>0.0</v>
      </c>
      <c r="E1232" s="1014">
        <v>0.0</v>
      </c>
      <c r="F1232" s="1014">
        <v>0.0</v>
      </c>
      <c r="G1232" s="1015">
        <v>0.0</v>
      </c>
      <c r="H1232" s="1016">
        <f t="shared" ref="H1232:H1233" si="853">sum(B1232:G1232)</f>
        <v>0</v>
      </c>
      <c r="I1232" s="1019"/>
      <c r="J1232" s="1024" t="s">
        <v>206</v>
      </c>
      <c r="K1232" s="1021" t="s">
        <v>446</v>
      </c>
      <c r="L1232" s="1013">
        <v>8.0</v>
      </c>
      <c r="M1232" s="1019">
        <f t="shared" ref="M1232:M1234" si="854">(L1232-H1232)</f>
        <v>8</v>
      </c>
      <c r="N1232" s="1013">
        <v>20.0</v>
      </c>
      <c r="O1232" s="1019">
        <f>sum(M1232,N1232)</f>
        <v>28</v>
      </c>
      <c r="P1232" s="1018"/>
      <c r="Q1232" s="998"/>
      <c r="R1232" s="998"/>
      <c r="S1232" s="998"/>
      <c r="T1232" s="998"/>
      <c r="U1232" s="998"/>
      <c r="V1232" s="998"/>
      <c r="W1232" s="998"/>
      <c r="X1232" s="998"/>
      <c r="Y1232" s="998"/>
      <c r="Z1232" s="998"/>
      <c r="AA1232" s="998"/>
      <c r="AB1232" s="998"/>
    </row>
    <row r="1233">
      <c r="A1233" s="1021" t="s">
        <v>80</v>
      </c>
      <c r="B1233" s="1013">
        <v>0.0</v>
      </c>
      <c r="C1233" s="1014">
        <v>0.0</v>
      </c>
      <c r="D1233" s="1014">
        <v>0.0</v>
      </c>
      <c r="E1233" s="1014">
        <v>0.0</v>
      </c>
      <c r="F1233" s="1014">
        <v>0.0</v>
      </c>
      <c r="G1233" s="1015">
        <v>0.0</v>
      </c>
      <c r="H1233" s="1016">
        <f t="shared" si="853"/>
        <v>0</v>
      </c>
      <c r="I1233" s="1019"/>
      <c r="J1233" s="1168" t="s">
        <v>206</v>
      </c>
      <c r="K1233" s="1021" t="s">
        <v>80</v>
      </c>
      <c r="L1233" s="1013">
        <v>0.0</v>
      </c>
      <c r="M1233" s="1019">
        <f t="shared" si="854"/>
        <v>0</v>
      </c>
      <c r="N1233" s="1018"/>
      <c r="O1233" s="1019">
        <f>SUM(M1233,N1233)</f>
        <v>0</v>
      </c>
      <c r="P1233" s="1018"/>
      <c r="Q1233" s="998"/>
      <c r="R1233" s="998"/>
      <c r="S1233" s="998"/>
      <c r="T1233" s="998"/>
      <c r="U1233" s="998"/>
      <c r="V1233" s="998"/>
      <c r="W1233" s="998"/>
      <c r="X1233" s="998"/>
      <c r="Y1233" s="998"/>
      <c r="Z1233" s="998"/>
      <c r="AA1233" s="998"/>
      <c r="AB1233" s="998"/>
    </row>
    <row r="1234">
      <c r="A1234" s="1170" t="s">
        <v>81</v>
      </c>
      <c r="B1234" s="1010">
        <v>9.0</v>
      </c>
      <c r="C1234" s="1010">
        <v>5.0</v>
      </c>
      <c r="D1234" s="1010">
        <v>7.0</v>
      </c>
      <c r="E1234" s="1010">
        <v>7.0</v>
      </c>
      <c r="F1234" s="1010">
        <v>9.0</v>
      </c>
      <c r="G1234" s="1005">
        <v>0.0</v>
      </c>
      <c r="H1234" s="1006">
        <f t="shared" ref="H1234:H1236" si="855">SUM(B1234:G1234)</f>
        <v>37</v>
      </c>
      <c r="I1234" s="1007">
        <f>sum(H1234:H1237)</f>
        <v>44</v>
      </c>
      <c r="J1234" s="1342" t="s">
        <v>79</v>
      </c>
      <c r="K1234" s="1170" t="s">
        <v>81</v>
      </c>
      <c r="L1234" s="1010">
        <v>44.0</v>
      </c>
      <c r="M1234" s="1007">
        <f t="shared" si="854"/>
        <v>7</v>
      </c>
      <c r="N1234" s="1010">
        <v>35.0</v>
      </c>
      <c r="O1234" s="1007">
        <f t="shared" ref="O1234:O1235" si="856">sum(M1234,N1234)</f>
        <v>42</v>
      </c>
      <c r="P1234" s="1010"/>
      <c r="Q1234" s="1342" t="s">
        <v>529</v>
      </c>
      <c r="R1234" s="998"/>
      <c r="S1234" s="998"/>
      <c r="T1234" s="998"/>
      <c r="U1234" s="998"/>
      <c r="V1234" s="998"/>
      <c r="W1234" s="998"/>
      <c r="X1234" s="998"/>
      <c r="Y1234" s="998"/>
      <c r="Z1234" s="998"/>
      <c r="AA1234" s="998"/>
      <c r="AB1234" s="998"/>
    </row>
    <row r="1235">
      <c r="A1235" s="1012" t="s">
        <v>77</v>
      </c>
      <c r="B1235" s="1013">
        <v>0.0</v>
      </c>
      <c r="C1235" s="1014">
        <v>0.0</v>
      </c>
      <c r="D1235" s="1014">
        <v>1.0</v>
      </c>
      <c r="E1235" s="1014">
        <v>0.0</v>
      </c>
      <c r="F1235" s="1014">
        <v>0.0</v>
      </c>
      <c r="G1235" s="1014">
        <v>0.0</v>
      </c>
      <c r="H1235" s="1016">
        <f t="shared" si="855"/>
        <v>1</v>
      </c>
      <c r="I1235" s="1017">
        <f>(I1234/60)</f>
        <v>0.7333333333</v>
      </c>
      <c r="J1235" s="1168" t="s">
        <v>206</v>
      </c>
      <c r="K1235" s="1012" t="s">
        <v>77</v>
      </c>
      <c r="L1235" s="1014">
        <v>5.0</v>
      </c>
      <c r="M1235" s="1018">
        <f>(L1235-H1235-H1236)</f>
        <v>1</v>
      </c>
      <c r="N1235" s="1014">
        <v>5.0</v>
      </c>
      <c r="O1235" s="1019">
        <f t="shared" si="856"/>
        <v>6</v>
      </c>
      <c r="P1235" s="1014"/>
      <c r="Q1235" s="998"/>
      <c r="R1235" s="1026"/>
      <c r="S1235" s="998"/>
      <c r="T1235" s="998"/>
      <c r="U1235" s="998"/>
      <c r="V1235" s="998"/>
      <c r="W1235" s="998"/>
      <c r="X1235" s="998"/>
      <c r="Y1235" s="998"/>
      <c r="Z1235" s="998"/>
      <c r="AA1235" s="998"/>
      <c r="AB1235" s="998"/>
    </row>
    <row r="1236">
      <c r="A1236" s="1012" t="s">
        <v>78</v>
      </c>
      <c r="B1236" s="1013">
        <v>1.0</v>
      </c>
      <c r="C1236" s="1014">
        <v>0.0</v>
      </c>
      <c r="D1236" s="1014">
        <v>0.0</v>
      </c>
      <c r="E1236" s="1014">
        <v>2.0</v>
      </c>
      <c r="F1236" s="1014">
        <v>0.0</v>
      </c>
      <c r="G1236" s="1014">
        <v>0.0</v>
      </c>
      <c r="H1236" s="1016">
        <f t="shared" si="855"/>
        <v>3</v>
      </c>
      <c r="I1236" s="1019"/>
      <c r="J1236" s="1168" t="s">
        <v>206</v>
      </c>
      <c r="K1236" s="1012" t="s">
        <v>78</v>
      </c>
      <c r="L1236" s="1014" t="s">
        <v>79</v>
      </c>
      <c r="M1236" s="1019" t="s">
        <v>79</v>
      </c>
      <c r="N1236" s="1014" t="s">
        <v>79</v>
      </c>
      <c r="O1236" s="1019" t="s">
        <v>79</v>
      </c>
      <c r="P1236" s="1019"/>
      <c r="Q1236" s="998"/>
      <c r="R1236" s="998"/>
      <c r="S1236" s="998"/>
      <c r="T1236" s="998"/>
      <c r="U1236" s="998"/>
      <c r="V1236" s="998"/>
      <c r="W1236" s="998"/>
      <c r="X1236" s="998"/>
      <c r="Y1236" s="998"/>
      <c r="Z1236" s="998"/>
      <c r="AA1236" s="998"/>
      <c r="AB1236" s="998"/>
    </row>
    <row r="1237">
      <c r="A1237" s="1021" t="s">
        <v>446</v>
      </c>
      <c r="B1237" s="1013">
        <v>0.0</v>
      </c>
      <c r="C1237" s="1014">
        <v>0.0</v>
      </c>
      <c r="D1237" s="1014">
        <v>1.0</v>
      </c>
      <c r="E1237" s="1014">
        <v>1.0</v>
      </c>
      <c r="F1237" s="1014">
        <v>1.0</v>
      </c>
      <c r="G1237" s="1014">
        <v>0.0</v>
      </c>
      <c r="H1237" s="1016">
        <f t="shared" ref="H1237:H1238" si="857">sum(B1237:G1237)</f>
        <v>3</v>
      </c>
      <c r="I1237" s="1019"/>
      <c r="J1237" s="1168" t="s">
        <v>206</v>
      </c>
      <c r="K1237" s="1021" t="s">
        <v>446</v>
      </c>
      <c r="L1237" s="1014">
        <v>4.0</v>
      </c>
      <c r="M1237" s="1019">
        <f t="shared" ref="M1237:M1239" si="858">(L1237-H1237)</f>
        <v>1</v>
      </c>
      <c r="N1237" s="1014">
        <v>3.0</v>
      </c>
      <c r="O1237" s="1019">
        <f>sum(M1237,N1237)</f>
        <v>4</v>
      </c>
      <c r="P1237" s="1014"/>
      <c r="Q1237" s="998"/>
      <c r="R1237" s="998"/>
      <c r="S1237" s="998"/>
      <c r="T1237" s="998"/>
      <c r="U1237" s="998"/>
      <c r="V1237" s="998"/>
      <c r="W1237" s="998"/>
      <c r="X1237" s="998"/>
      <c r="Y1237" s="998"/>
      <c r="Z1237" s="998"/>
      <c r="AA1237" s="998"/>
      <c r="AB1237" s="998"/>
    </row>
    <row r="1238">
      <c r="A1238" s="1021" t="s">
        <v>80</v>
      </c>
      <c r="B1238" s="1013">
        <v>0.0</v>
      </c>
      <c r="C1238" s="1014">
        <v>0.0</v>
      </c>
      <c r="D1238" s="1014">
        <v>1.0</v>
      </c>
      <c r="E1238" s="1014">
        <v>0.0</v>
      </c>
      <c r="F1238" s="1014">
        <v>0.0</v>
      </c>
      <c r="G1238" s="1014">
        <v>0.0</v>
      </c>
      <c r="H1238" s="1016">
        <f t="shared" si="857"/>
        <v>1</v>
      </c>
      <c r="I1238" s="1019"/>
      <c r="J1238" s="1168" t="s">
        <v>206</v>
      </c>
      <c r="K1238" s="1021" t="s">
        <v>80</v>
      </c>
      <c r="L1238" s="1014">
        <v>42.0</v>
      </c>
      <c r="M1238" s="1019">
        <f t="shared" si="858"/>
        <v>41</v>
      </c>
      <c r="N1238" s="1014"/>
      <c r="O1238" s="1019">
        <f>SUM(M1238,N1238)</f>
        <v>41</v>
      </c>
      <c r="P1238" s="1014"/>
      <c r="Q1238" s="998"/>
      <c r="R1238" s="998"/>
      <c r="S1238" s="998"/>
      <c r="T1238" s="998"/>
      <c r="U1238" s="998"/>
      <c r="V1238" s="998"/>
      <c r="W1238" s="998"/>
      <c r="X1238" s="998"/>
      <c r="Y1238" s="998"/>
      <c r="Z1238" s="998"/>
      <c r="AA1238" s="998"/>
      <c r="AB1238" s="998"/>
    </row>
    <row r="1239">
      <c r="A1239" s="1027" t="s">
        <v>341</v>
      </c>
      <c r="B1239" s="1005">
        <v>7.0</v>
      </c>
      <c r="C1239" s="1005">
        <v>12.0</v>
      </c>
      <c r="D1239" s="1005">
        <v>12.0</v>
      </c>
      <c r="E1239" s="1005">
        <v>12.0</v>
      </c>
      <c r="F1239" s="1005">
        <v>4.0</v>
      </c>
      <c r="G1239" s="1005">
        <v>0.0</v>
      </c>
      <c r="H1239" s="1006">
        <f t="shared" ref="H1239:H1241" si="859">SUM(B1239:G1239)</f>
        <v>47</v>
      </c>
      <c r="I1239" s="1007">
        <f>sum(H1239:H1242)</f>
        <v>58</v>
      </c>
      <c r="J1239" s="1168" t="s">
        <v>206</v>
      </c>
      <c r="K1239" s="1027" t="s">
        <v>341</v>
      </c>
      <c r="L1239" s="1010">
        <v>70.0</v>
      </c>
      <c r="M1239" s="1007">
        <f t="shared" si="858"/>
        <v>23</v>
      </c>
      <c r="N1239" s="1010">
        <v>50.0</v>
      </c>
      <c r="O1239" s="1007">
        <f t="shared" ref="O1239:O1240" si="860">sum(M1239,N1239)</f>
        <v>73</v>
      </c>
      <c r="P1239" s="1010"/>
      <c r="Q1239" s="998"/>
      <c r="R1239" s="998"/>
      <c r="S1239" s="998"/>
      <c r="T1239" s="998"/>
      <c r="U1239" s="998"/>
      <c r="V1239" s="998"/>
      <c r="W1239" s="998"/>
      <c r="X1239" s="998"/>
      <c r="Y1239" s="998"/>
      <c r="Z1239" s="998"/>
      <c r="AA1239" s="998"/>
      <c r="AB1239" s="998"/>
    </row>
    <row r="1240">
      <c r="A1240" s="1012" t="s">
        <v>77</v>
      </c>
      <c r="B1240" s="1013">
        <v>0.0</v>
      </c>
      <c r="C1240" s="1014">
        <v>0.0</v>
      </c>
      <c r="D1240" s="1014">
        <v>0.0</v>
      </c>
      <c r="E1240" s="1014">
        <v>0.0</v>
      </c>
      <c r="F1240" s="1014">
        <v>0.0</v>
      </c>
      <c r="G1240" s="1015">
        <v>0.0</v>
      </c>
      <c r="H1240" s="1016">
        <f t="shared" si="859"/>
        <v>0</v>
      </c>
      <c r="I1240" s="1017">
        <f>(I1239/60)</f>
        <v>0.9666666667</v>
      </c>
      <c r="J1240" s="1168" t="s">
        <v>206</v>
      </c>
      <c r="K1240" s="1012" t="s">
        <v>77</v>
      </c>
      <c r="L1240" s="1013">
        <v>19.0</v>
      </c>
      <c r="M1240" s="1018">
        <f>(L1240-H1240-H1241)</f>
        <v>13</v>
      </c>
      <c r="N1240" s="1013">
        <v>8.0</v>
      </c>
      <c r="O1240" s="1019">
        <f t="shared" si="860"/>
        <v>21</v>
      </c>
      <c r="P1240" s="1018"/>
      <c r="Q1240" s="998"/>
      <c r="R1240" s="998"/>
      <c r="S1240" s="998"/>
      <c r="T1240" s="998"/>
      <c r="U1240" s="998"/>
      <c r="V1240" s="998"/>
      <c r="W1240" s="998"/>
      <c r="X1240" s="998"/>
      <c r="Y1240" s="998"/>
      <c r="Z1240" s="998"/>
      <c r="AA1240" s="998"/>
      <c r="AB1240" s="998"/>
    </row>
    <row r="1241">
      <c r="A1241" s="1012" t="s">
        <v>78</v>
      </c>
      <c r="B1241" s="1013">
        <v>4.0</v>
      </c>
      <c r="C1241" s="1014">
        <v>1.0</v>
      </c>
      <c r="D1241" s="1014">
        <v>1.0</v>
      </c>
      <c r="E1241" s="1014">
        <v>0.0</v>
      </c>
      <c r="F1241" s="1014">
        <v>0.0</v>
      </c>
      <c r="G1241" s="1015">
        <v>0.0</v>
      </c>
      <c r="H1241" s="1016">
        <f t="shared" si="859"/>
        <v>6</v>
      </c>
      <c r="I1241" s="1019"/>
      <c r="J1241" s="1168" t="s">
        <v>206</v>
      </c>
      <c r="K1241" s="1012" t="s">
        <v>78</v>
      </c>
      <c r="L1241" s="1013" t="s">
        <v>79</v>
      </c>
      <c r="M1241" s="1019" t="s">
        <v>79</v>
      </c>
      <c r="N1241" s="1013" t="s">
        <v>79</v>
      </c>
      <c r="O1241" s="1019" t="s">
        <v>79</v>
      </c>
      <c r="P1241" s="1018"/>
      <c r="Q1241" s="998"/>
      <c r="R1241" s="998"/>
      <c r="S1241" s="998"/>
      <c r="T1241" s="998"/>
      <c r="U1241" s="998"/>
      <c r="V1241" s="998"/>
      <c r="W1241" s="998"/>
      <c r="X1241" s="998"/>
      <c r="Y1241" s="998"/>
      <c r="Z1241" s="998"/>
      <c r="AA1241" s="998"/>
      <c r="AB1241" s="998"/>
    </row>
    <row r="1242">
      <c r="A1242" s="1021" t="s">
        <v>446</v>
      </c>
      <c r="B1242" s="1013">
        <v>0.0</v>
      </c>
      <c r="C1242" s="1014">
        <v>0.0</v>
      </c>
      <c r="D1242" s="1014">
        <v>2.0</v>
      </c>
      <c r="E1242" s="1014">
        <v>1.0</v>
      </c>
      <c r="F1242" s="1014">
        <v>2.0</v>
      </c>
      <c r="G1242" s="1015">
        <v>0.0</v>
      </c>
      <c r="H1242" s="1016">
        <f t="shared" ref="H1242:H1243" si="861">sum(B1242:G1242)</f>
        <v>5</v>
      </c>
      <c r="I1242" s="1019"/>
      <c r="J1242" s="1342" t="s">
        <v>79</v>
      </c>
      <c r="K1242" s="1021" t="s">
        <v>446</v>
      </c>
      <c r="L1242" s="1013">
        <v>6.0</v>
      </c>
      <c r="M1242" s="1019">
        <f t="shared" ref="M1242:M1244" si="862">(L1242-H1242)</f>
        <v>1</v>
      </c>
      <c r="N1242" s="1013">
        <v>10.0</v>
      </c>
      <c r="O1242" s="1019">
        <f>sum(M1242,N1242)</f>
        <v>11</v>
      </c>
      <c r="P1242" s="1018"/>
      <c r="Q1242" s="1343" t="s">
        <v>530</v>
      </c>
      <c r="R1242" s="998"/>
      <c r="S1242" s="998"/>
      <c r="T1242" s="998"/>
      <c r="U1242" s="998"/>
      <c r="V1242" s="998"/>
      <c r="W1242" s="998"/>
      <c r="X1242" s="998"/>
      <c r="Y1242" s="998"/>
      <c r="Z1242" s="998"/>
      <c r="AA1242" s="998"/>
      <c r="AB1242" s="998"/>
    </row>
    <row r="1243">
      <c r="A1243" s="1021" t="s">
        <v>80</v>
      </c>
      <c r="B1243" s="1013">
        <v>2.0</v>
      </c>
      <c r="C1243" s="1014">
        <v>1.0</v>
      </c>
      <c r="D1243" s="1014">
        <v>4.0</v>
      </c>
      <c r="E1243" s="1014">
        <v>2.0</v>
      </c>
      <c r="F1243" s="1014">
        <v>0.0</v>
      </c>
      <c r="G1243" s="1015">
        <v>0.0</v>
      </c>
      <c r="H1243" s="1016">
        <f t="shared" si="861"/>
        <v>9</v>
      </c>
      <c r="I1243" s="1019"/>
      <c r="J1243" s="1168" t="s">
        <v>206</v>
      </c>
      <c r="K1243" s="1021" t="s">
        <v>80</v>
      </c>
      <c r="L1243" s="1013">
        <v>40.0</v>
      </c>
      <c r="M1243" s="1019">
        <f t="shared" si="862"/>
        <v>31</v>
      </c>
      <c r="N1243" s="1013">
        <v>0.0</v>
      </c>
      <c r="O1243" s="1019">
        <f>SUM(M1243,N1243)</f>
        <v>31</v>
      </c>
      <c r="P1243" s="1018"/>
      <c r="Q1243" s="998"/>
      <c r="R1243" s="998"/>
      <c r="S1243" s="998"/>
      <c r="T1243" s="998"/>
      <c r="U1243" s="998"/>
      <c r="V1243" s="998"/>
      <c r="W1243" s="998"/>
      <c r="X1243" s="998"/>
      <c r="Y1243" s="998"/>
      <c r="Z1243" s="998"/>
      <c r="AA1243" s="998"/>
      <c r="AB1243" s="998"/>
    </row>
    <row r="1244">
      <c r="A1244" s="1116" t="s">
        <v>237</v>
      </c>
      <c r="B1244" s="1010">
        <v>0.0</v>
      </c>
      <c r="C1244" s="1010">
        <v>13.0</v>
      </c>
      <c r="D1244" s="1010">
        <v>14.0</v>
      </c>
      <c r="E1244" s="1010">
        <v>14.0</v>
      </c>
      <c r="F1244" s="1010">
        <v>3.0</v>
      </c>
      <c r="G1244" s="1005">
        <v>4.0</v>
      </c>
      <c r="H1244" s="1006">
        <f t="shared" ref="H1244:H1246" si="863">SUM(B1244:G1244)</f>
        <v>48</v>
      </c>
      <c r="I1244" s="1007">
        <f>sum(H1244:H1247)</f>
        <v>65</v>
      </c>
      <c r="J1244" s="1168" t="s">
        <v>206</v>
      </c>
      <c r="K1244" s="1116" t="s">
        <v>237</v>
      </c>
      <c r="L1244" s="1010">
        <v>78.0</v>
      </c>
      <c r="M1244" s="1007">
        <f t="shared" si="862"/>
        <v>30</v>
      </c>
      <c r="N1244" s="1010">
        <v>40.0</v>
      </c>
      <c r="O1244" s="1007">
        <f t="shared" ref="O1244:O1245" si="864">sum(M1244,N1244)</f>
        <v>70</v>
      </c>
      <c r="P1244" s="1010"/>
      <c r="Q1244" s="998"/>
      <c r="R1244" s="998"/>
      <c r="S1244" s="998"/>
      <c r="T1244" s="998"/>
      <c r="U1244" s="998"/>
      <c r="V1244" s="998"/>
      <c r="W1244" s="998"/>
      <c r="X1244" s="998"/>
      <c r="Y1244" s="998"/>
      <c r="Z1244" s="998"/>
      <c r="AA1244" s="998"/>
      <c r="AB1244" s="998"/>
    </row>
    <row r="1245">
      <c r="A1245" s="1012" t="s">
        <v>77</v>
      </c>
      <c r="B1245" s="1013">
        <v>0.0</v>
      </c>
      <c r="C1245" s="1014">
        <v>0.0</v>
      </c>
      <c r="D1245" s="1014">
        <v>0.0</v>
      </c>
      <c r="E1245" s="1014">
        <v>0.0</v>
      </c>
      <c r="F1245" s="1014">
        <v>0.0</v>
      </c>
      <c r="G1245" s="1014">
        <v>0.0</v>
      </c>
      <c r="H1245" s="1016">
        <f t="shared" si="863"/>
        <v>0</v>
      </c>
      <c r="I1245" s="1017">
        <f>(I1244/60)</f>
        <v>1.083333333</v>
      </c>
      <c r="J1245" s="1168" t="s">
        <v>206</v>
      </c>
      <c r="K1245" s="1012" t="s">
        <v>77</v>
      </c>
      <c r="L1245" s="1013">
        <v>13.0</v>
      </c>
      <c r="M1245" s="1018">
        <f>(L1245-H1245-H1246)</f>
        <v>1</v>
      </c>
      <c r="N1245" s="1013">
        <v>10.0</v>
      </c>
      <c r="O1245" s="1019">
        <f t="shared" si="864"/>
        <v>11</v>
      </c>
      <c r="P1245" s="1013"/>
      <c r="Q1245" s="998"/>
      <c r="R1245" s="998"/>
      <c r="S1245" s="998"/>
      <c r="T1245" s="998"/>
      <c r="U1245" s="998"/>
      <c r="V1245" s="998"/>
      <c r="W1245" s="998"/>
      <c r="X1245" s="998"/>
      <c r="Y1245" s="998"/>
      <c r="Z1245" s="998"/>
      <c r="AA1245" s="998"/>
      <c r="AB1245" s="998"/>
    </row>
    <row r="1246">
      <c r="A1246" s="1012" t="s">
        <v>78</v>
      </c>
      <c r="B1246" s="1013">
        <v>0.0</v>
      </c>
      <c r="C1246" s="1014">
        <v>9.0</v>
      </c>
      <c r="D1246" s="1014">
        <v>3.0</v>
      </c>
      <c r="E1246" s="1014">
        <v>0.0</v>
      </c>
      <c r="F1246" s="1014">
        <v>0.0</v>
      </c>
      <c r="G1246" s="1014">
        <v>0.0</v>
      </c>
      <c r="H1246" s="1016">
        <f t="shared" si="863"/>
        <v>12</v>
      </c>
      <c r="I1246" s="1019"/>
      <c r="J1246" s="1168" t="s">
        <v>206</v>
      </c>
      <c r="K1246" s="1012" t="s">
        <v>78</v>
      </c>
      <c r="L1246" s="1013" t="s">
        <v>79</v>
      </c>
      <c r="M1246" s="1019" t="s">
        <v>79</v>
      </c>
      <c r="N1246" s="1013" t="s">
        <v>79</v>
      </c>
      <c r="O1246" s="1019" t="s">
        <v>79</v>
      </c>
      <c r="P1246" s="1018"/>
      <c r="Q1246" s="998"/>
      <c r="R1246" s="998"/>
      <c r="S1246" s="998"/>
      <c r="T1246" s="998"/>
      <c r="U1246" s="998"/>
      <c r="V1246" s="998"/>
      <c r="W1246" s="998"/>
      <c r="X1246" s="998"/>
      <c r="Y1246" s="998"/>
      <c r="Z1246" s="998"/>
      <c r="AA1246" s="998"/>
      <c r="AB1246" s="998"/>
    </row>
    <row r="1247">
      <c r="A1247" s="1021" t="s">
        <v>446</v>
      </c>
      <c r="B1247" s="1013">
        <v>0.0</v>
      </c>
      <c r="C1247" s="1014">
        <v>2.0</v>
      </c>
      <c r="D1247" s="1014">
        <v>0.0</v>
      </c>
      <c r="E1247" s="1014">
        <v>2.0</v>
      </c>
      <c r="F1247" s="1014">
        <v>0.0</v>
      </c>
      <c r="G1247" s="1014">
        <v>1.0</v>
      </c>
      <c r="H1247" s="1016">
        <f t="shared" ref="H1247:H1248" si="865">sum(B1247:G1247)</f>
        <v>5</v>
      </c>
      <c r="I1247" s="1019"/>
      <c r="J1247" s="1168" t="s">
        <v>206</v>
      </c>
      <c r="K1247" s="1021" t="s">
        <v>446</v>
      </c>
      <c r="L1247" s="1013">
        <v>14.0</v>
      </c>
      <c r="M1247" s="1019">
        <f t="shared" ref="M1247:M1249" si="866">(L1247-H1247)</f>
        <v>9</v>
      </c>
      <c r="N1247" s="1013" t="s">
        <v>79</v>
      </c>
      <c r="O1247" s="1019">
        <f>sum(M1247,N1247)</f>
        <v>9</v>
      </c>
      <c r="P1247" s="1013"/>
      <c r="Q1247" s="998"/>
      <c r="R1247" s="998"/>
      <c r="S1247" s="998"/>
      <c r="T1247" s="998"/>
      <c r="U1247" s="998"/>
      <c r="V1247" s="998"/>
      <c r="W1247" s="998"/>
      <c r="X1247" s="998"/>
      <c r="Y1247" s="998"/>
      <c r="Z1247" s="998"/>
      <c r="AA1247" s="998"/>
      <c r="AB1247" s="998"/>
    </row>
    <row r="1248">
      <c r="A1248" s="1021" t="s">
        <v>80</v>
      </c>
      <c r="B1248" s="1013">
        <v>0.0</v>
      </c>
      <c r="C1248" s="1014">
        <v>4.0</v>
      </c>
      <c r="D1248" s="1014">
        <v>3.0</v>
      </c>
      <c r="E1248" s="1014">
        <v>0.0</v>
      </c>
      <c r="F1248" s="1014">
        <v>0.0</v>
      </c>
      <c r="G1248" s="1014">
        <v>0.0</v>
      </c>
      <c r="H1248" s="1016">
        <f t="shared" si="865"/>
        <v>7</v>
      </c>
      <c r="I1248" s="1019"/>
      <c r="J1248" s="1344" t="s">
        <v>79</v>
      </c>
      <c r="K1248" s="1021" t="s">
        <v>80</v>
      </c>
      <c r="L1248" s="1013">
        <v>35.0</v>
      </c>
      <c r="M1248" s="1019">
        <f t="shared" si="866"/>
        <v>28</v>
      </c>
      <c r="N1248" s="1013"/>
      <c r="O1248" s="1019">
        <f>SUM(M1248,N1248)</f>
        <v>28</v>
      </c>
      <c r="P1248" s="1013"/>
      <c r="Q1248" s="1342" t="s">
        <v>531</v>
      </c>
      <c r="R1248" s="998"/>
      <c r="S1248" s="998"/>
      <c r="T1248" s="998"/>
      <c r="U1248" s="998"/>
      <c r="V1248" s="998"/>
      <c r="W1248" s="998"/>
      <c r="X1248" s="998"/>
      <c r="Y1248" s="998"/>
      <c r="Z1248" s="998"/>
      <c r="AA1248" s="998"/>
      <c r="AB1248" s="998"/>
    </row>
    <row r="1249">
      <c r="A1249" s="1031" t="s">
        <v>134</v>
      </c>
      <c r="B1249" s="1005">
        <v>7.0</v>
      </c>
      <c r="C1249" s="1005">
        <v>2.0</v>
      </c>
      <c r="D1249" s="1005">
        <v>15.0</v>
      </c>
      <c r="E1249" s="1005">
        <v>7.0</v>
      </c>
      <c r="F1249" s="1005">
        <v>8.0</v>
      </c>
      <c r="G1249" s="1005">
        <v>0.0</v>
      </c>
      <c r="H1249" s="1006">
        <f t="shared" ref="H1249:H1251" si="867">SUM(B1249:G1249)</f>
        <v>39</v>
      </c>
      <c r="I1249" s="1007">
        <f>sum(H1249:H1252)</f>
        <v>52</v>
      </c>
      <c r="J1249" s="1341" t="s">
        <v>206</v>
      </c>
      <c r="K1249" s="1031" t="s">
        <v>134</v>
      </c>
      <c r="L1249" s="1010">
        <v>51.0</v>
      </c>
      <c r="M1249" s="1007">
        <f t="shared" si="866"/>
        <v>12</v>
      </c>
      <c r="N1249" s="1010">
        <v>35.0</v>
      </c>
      <c r="O1249" s="1007">
        <f t="shared" ref="O1249:O1250" si="868">sum(M1249,N1249)</f>
        <v>47</v>
      </c>
      <c r="P1249" s="1010"/>
      <c r="Q1249" s="998"/>
      <c r="R1249" s="998"/>
      <c r="S1249" s="998"/>
      <c r="T1249" s="998"/>
      <c r="U1249" s="998"/>
      <c r="V1249" s="998"/>
      <c r="W1249" s="998"/>
      <c r="X1249" s="998"/>
      <c r="Y1249" s="998"/>
      <c r="Z1249" s="998"/>
      <c r="AA1249" s="998"/>
      <c r="AB1249" s="998"/>
    </row>
    <row r="1250">
      <c r="A1250" s="1012" t="s">
        <v>77</v>
      </c>
      <c r="B1250" s="1013">
        <v>0.0</v>
      </c>
      <c r="C1250" s="1014">
        <v>0.0</v>
      </c>
      <c r="D1250" s="1014">
        <v>0.0</v>
      </c>
      <c r="E1250" s="1014">
        <v>0.0</v>
      </c>
      <c r="F1250" s="1014">
        <v>0.0</v>
      </c>
      <c r="G1250" s="1015">
        <v>0.0</v>
      </c>
      <c r="H1250" s="1016">
        <f t="shared" si="867"/>
        <v>0</v>
      </c>
      <c r="I1250" s="1017">
        <f>(I1249/60)</f>
        <v>0.8666666667</v>
      </c>
      <c r="J1250" s="1168" t="s">
        <v>206</v>
      </c>
      <c r="K1250" s="1012" t="s">
        <v>77</v>
      </c>
      <c r="L1250" s="1013">
        <v>11.0</v>
      </c>
      <c r="M1250" s="1018">
        <f>(L1250-H1250-H1251)</f>
        <v>1</v>
      </c>
      <c r="N1250" s="1013">
        <v>10.0</v>
      </c>
      <c r="O1250" s="1019">
        <f t="shared" si="868"/>
        <v>11</v>
      </c>
      <c r="P1250" s="1013"/>
      <c r="Q1250" s="998"/>
      <c r="R1250" s="998"/>
      <c r="S1250" s="998"/>
      <c r="T1250" s="998"/>
      <c r="U1250" s="998"/>
      <c r="V1250" s="998"/>
      <c r="W1250" s="998"/>
      <c r="X1250" s="998"/>
      <c r="Y1250" s="998"/>
      <c r="Z1250" s="998"/>
      <c r="AA1250" s="998"/>
      <c r="AB1250" s="998"/>
    </row>
    <row r="1251">
      <c r="A1251" s="1012" t="s">
        <v>78</v>
      </c>
      <c r="B1251" s="1013">
        <v>5.0</v>
      </c>
      <c r="C1251" s="1014">
        <v>4.0</v>
      </c>
      <c r="D1251" s="1014">
        <v>1.0</v>
      </c>
      <c r="E1251" s="1014">
        <v>0.0</v>
      </c>
      <c r="F1251" s="1014">
        <v>0.0</v>
      </c>
      <c r="G1251" s="1015">
        <v>0.0</v>
      </c>
      <c r="H1251" s="1016">
        <f t="shared" si="867"/>
        <v>10</v>
      </c>
      <c r="I1251" s="1019"/>
      <c r="J1251" s="1168" t="s">
        <v>206</v>
      </c>
      <c r="K1251" s="1012" t="s">
        <v>78</v>
      </c>
      <c r="L1251" s="1013" t="s">
        <v>79</v>
      </c>
      <c r="M1251" s="1019" t="s">
        <v>79</v>
      </c>
      <c r="N1251" s="1013" t="s">
        <v>79</v>
      </c>
      <c r="O1251" s="1019" t="s">
        <v>79</v>
      </c>
      <c r="P1251" s="1018"/>
      <c r="Q1251" s="998"/>
      <c r="R1251" s="998"/>
      <c r="S1251" s="998"/>
      <c r="T1251" s="998"/>
      <c r="U1251" s="998"/>
      <c r="V1251" s="998"/>
      <c r="W1251" s="998"/>
      <c r="X1251" s="998"/>
      <c r="Y1251" s="998"/>
      <c r="Z1251" s="998"/>
      <c r="AA1251" s="998"/>
      <c r="AB1251" s="998"/>
    </row>
    <row r="1252">
      <c r="A1252" s="1021" t="s">
        <v>446</v>
      </c>
      <c r="B1252" s="1013">
        <v>0.0</v>
      </c>
      <c r="C1252" s="1014">
        <v>3.0</v>
      </c>
      <c r="D1252" s="1014">
        <v>0.0</v>
      </c>
      <c r="E1252" s="1014">
        <v>0.0</v>
      </c>
      <c r="F1252" s="1014">
        <v>0.0</v>
      </c>
      <c r="G1252" s="1015">
        <v>0.0</v>
      </c>
      <c r="H1252" s="1016">
        <f t="shared" ref="H1252:H1253" si="869">sum(B1252:G1252)</f>
        <v>3</v>
      </c>
      <c r="I1252" s="1019"/>
      <c r="J1252" s="1168" t="s">
        <v>206</v>
      </c>
      <c r="K1252" s="1021" t="s">
        <v>446</v>
      </c>
      <c r="L1252" s="1013">
        <v>3.0</v>
      </c>
      <c r="M1252" s="1019">
        <f t="shared" ref="M1252:M1253" si="870">(L1252-H1252)</f>
        <v>0</v>
      </c>
      <c r="N1252" s="1013">
        <v>7.0</v>
      </c>
      <c r="O1252" s="1019">
        <f>sum(M1252,N1252)</f>
        <v>7</v>
      </c>
      <c r="P1252" s="1018"/>
      <c r="Q1252" s="998"/>
      <c r="R1252" s="998"/>
      <c r="S1252" s="998"/>
      <c r="T1252" s="998"/>
      <c r="U1252" s="998"/>
      <c r="V1252" s="998"/>
      <c r="W1252" s="998"/>
      <c r="X1252" s="998"/>
      <c r="Y1252" s="998"/>
      <c r="Z1252" s="998"/>
      <c r="AA1252" s="998"/>
      <c r="AB1252" s="998"/>
    </row>
    <row r="1253">
      <c r="A1253" s="1021" t="s">
        <v>80</v>
      </c>
      <c r="B1253" s="1013"/>
      <c r="C1253" s="1014">
        <v>0.0</v>
      </c>
      <c r="D1253" s="1014">
        <v>0.0</v>
      </c>
      <c r="E1253" s="1014">
        <v>0.0</v>
      </c>
      <c r="F1253" s="1014">
        <v>0.0</v>
      </c>
      <c r="G1253" s="1015">
        <v>0.0</v>
      </c>
      <c r="H1253" s="1016">
        <f t="shared" si="869"/>
        <v>0</v>
      </c>
      <c r="I1253" s="1019"/>
      <c r="J1253" s="1168" t="s">
        <v>206</v>
      </c>
      <c r="K1253" s="1021" t="s">
        <v>80</v>
      </c>
      <c r="L1253" s="1013">
        <v>40.0</v>
      </c>
      <c r="M1253" s="1019">
        <f t="shared" si="870"/>
        <v>40</v>
      </c>
      <c r="N1253" s="1018"/>
      <c r="O1253" s="1019">
        <f>SUM(M1253,N1253)</f>
        <v>40</v>
      </c>
      <c r="P1253" s="1018"/>
      <c r="Q1253" s="1026" t="s">
        <v>100</v>
      </c>
      <c r="R1253" s="998"/>
      <c r="S1253" s="998"/>
      <c r="T1253" s="998"/>
      <c r="U1253" s="998"/>
      <c r="V1253" s="998"/>
      <c r="W1253" s="998"/>
      <c r="X1253" s="998"/>
      <c r="Y1253" s="998"/>
      <c r="Z1253" s="998"/>
      <c r="AA1253" s="998"/>
      <c r="AB1253" s="998"/>
    </row>
    <row r="1254">
      <c r="A1254" s="1031"/>
      <c r="B1254" s="1005">
        <v>0.0</v>
      </c>
      <c r="C1254" s="1005">
        <v>0.0</v>
      </c>
      <c r="D1254" s="1005">
        <v>0.0</v>
      </c>
      <c r="E1254" s="1005">
        <v>0.0</v>
      </c>
      <c r="F1254" s="1005">
        <v>0.0</v>
      </c>
      <c r="G1254" s="1005">
        <v>0.0</v>
      </c>
      <c r="H1254" s="1006">
        <f t="shared" ref="H1254:H1256" si="871">SUM(B1254:G1254)</f>
        <v>0</v>
      </c>
      <c r="I1254" s="1007">
        <f>sum(H1254:H1257)</f>
        <v>0</v>
      </c>
      <c r="J1254" s="1058"/>
      <c r="K1254" s="1031"/>
      <c r="L1254" s="1010"/>
      <c r="M1254" s="1007"/>
      <c r="N1254" s="1010"/>
      <c r="O1254" s="1007"/>
      <c r="P1254" s="1010"/>
      <c r="Q1254" s="998"/>
      <c r="R1254" s="998"/>
      <c r="S1254" s="998"/>
      <c r="T1254" s="998"/>
      <c r="U1254" s="998"/>
      <c r="V1254" s="998"/>
      <c r="W1254" s="998"/>
      <c r="X1254" s="998"/>
      <c r="Y1254" s="998"/>
      <c r="Z1254" s="998"/>
      <c r="AA1254" s="998"/>
      <c r="AB1254" s="998"/>
    </row>
    <row r="1255">
      <c r="A1255" s="1012" t="s">
        <v>77</v>
      </c>
      <c r="B1255" s="1013">
        <v>0.0</v>
      </c>
      <c r="C1255" s="1014">
        <v>0.0</v>
      </c>
      <c r="D1255" s="1014">
        <v>0.0</v>
      </c>
      <c r="E1255" s="1014">
        <v>0.0</v>
      </c>
      <c r="F1255" s="1014">
        <v>0.0</v>
      </c>
      <c r="G1255" s="1015">
        <v>0.0</v>
      </c>
      <c r="H1255" s="1016">
        <f t="shared" si="871"/>
        <v>0</v>
      </c>
      <c r="I1255" s="1017">
        <f>(I1254/60)</f>
        <v>0</v>
      </c>
      <c r="J1255" s="1058"/>
      <c r="K1255" s="1012" t="s">
        <v>77</v>
      </c>
      <c r="L1255" s="1018"/>
      <c r="M1255" s="1018"/>
      <c r="N1255" s="1018"/>
      <c r="O1255" s="1019"/>
      <c r="P1255" s="1018"/>
      <c r="Q1255" s="998"/>
      <c r="R1255" s="998"/>
      <c r="S1255" s="998"/>
      <c r="T1255" s="998"/>
      <c r="U1255" s="998"/>
      <c r="V1255" s="998"/>
      <c r="W1255" s="998"/>
      <c r="X1255" s="998"/>
      <c r="Y1255" s="998"/>
      <c r="Z1255" s="998"/>
      <c r="AA1255" s="998"/>
      <c r="AB1255" s="998"/>
    </row>
    <row r="1256">
      <c r="A1256" s="1012" t="s">
        <v>78</v>
      </c>
      <c r="B1256" s="1013">
        <v>0.0</v>
      </c>
      <c r="C1256" s="1014">
        <v>0.0</v>
      </c>
      <c r="D1256" s="1014">
        <v>0.0</v>
      </c>
      <c r="E1256" s="1014">
        <v>0.0</v>
      </c>
      <c r="F1256" s="1014">
        <v>0.0</v>
      </c>
      <c r="G1256" s="1015">
        <v>0.0</v>
      </c>
      <c r="H1256" s="1016">
        <f t="shared" si="871"/>
        <v>0</v>
      </c>
      <c r="I1256" s="1019"/>
      <c r="J1256" s="1058"/>
      <c r="K1256" s="1012" t="s">
        <v>78</v>
      </c>
      <c r="L1256" s="1018"/>
      <c r="M1256" s="1019"/>
      <c r="N1256" s="1018"/>
      <c r="O1256" s="1019"/>
      <c r="P1256" s="1018"/>
      <c r="Q1256" s="998"/>
      <c r="R1256" s="998"/>
      <c r="S1256" s="998"/>
      <c r="T1256" s="998"/>
      <c r="U1256" s="998"/>
      <c r="V1256" s="998"/>
      <c r="W1256" s="998"/>
      <c r="X1256" s="998"/>
      <c r="Y1256" s="998"/>
      <c r="Z1256" s="998"/>
      <c r="AA1256" s="998"/>
      <c r="AB1256" s="998"/>
    </row>
    <row r="1257">
      <c r="A1257" s="1021" t="s">
        <v>446</v>
      </c>
      <c r="B1257" s="1013">
        <v>0.0</v>
      </c>
      <c r="C1257" s="1014">
        <v>0.0</v>
      </c>
      <c r="D1257" s="1014">
        <v>0.0</v>
      </c>
      <c r="E1257" s="1014">
        <v>0.0</v>
      </c>
      <c r="F1257" s="1014">
        <v>0.0</v>
      </c>
      <c r="G1257" s="1015">
        <v>0.0</v>
      </c>
      <c r="H1257" s="1016">
        <f t="shared" ref="H1257:H1258" si="872">sum(B1257:G1257)</f>
        <v>0</v>
      </c>
      <c r="I1257" s="1019"/>
      <c r="J1257" s="1058"/>
      <c r="K1257" s="1021" t="s">
        <v>446</v>
      </c>
      <c r="L1257" s="1018"/>
      <c r="M1257" s="1019"/>
      <c r="N1257" s="1018"/>
      <c r="O1257" s="1019"/>
      <c r="P1257" s="1018"/>
      <c r="Q1257" s="998"/>
      <c r="R1257" s="998"/>
      <c r="S1257" s="998"/>
      <c r="T1257" s="998"/>
      <c r="U1257" s="998"/>
      <c r="V1257" s="998"/>
      <c r="W1257" s="998"/>
      <c r="X1257" s="998"/>
      <c r="Y1257" s="998"/>
      <c r="Z1257" s="998"/>
      <c r="AA1257" s="998"/>
      <c r="AB1257" s="998"/>
    </row>
    <row r="1258">
      <c r="A1258" s="1021" t="s">
        <v>80</v>
      </c>
      <c r="B1258" s="1013">
        <v>0.0</v>
      </c>
      <c r="C1258" s="1014">
        <v>0.0</v>
      </c>
      <c r="D1258" s="1014">
        <v>0.0</v>
      </c>
      <c r="E1258" s="1014">
        <v>0.0</v>
      </c>
      <c r="F1258" s="1014">
        <v>0.0</v>
      </c>
      <c r="G1258" s="1015">
        <v>0.0</v>
      </c>
      <c r="H1258" s="1016">
        <f t="shared" si="872"/>
        <v>0</v>
      </c>
      <c r="I1258" s="1019"/>
      <c r="J1258" s="1058"/>
      <c r="K1258" s="1021" t="s">
        <v>80</v>
      </c>
      <c r="L1258" s="1018"/>
      <c r="M1258" s="1019"/>
      <c r="N1258" s="1018"/>
      <c r="O1258" s="1019"/>
      <c r="P1258" s="1018"/>
      <c r="Q1258" s="998"/>
      <c r="R1258" s="998"/>
      <c r="S1258" s="998"/>
      <c r="T1258" s="998"/>
      <c r="U1258" s="998"/>
      <c r="V1258" s="998"/>
      <c r="W1258" s="998"/>
      <c r="X1258" s="998"/>
      <c r="Y1258" s="998"/>
      <c r="Z1258" s="998"/>
      <c r="AA1258" s="998"/>
      <c r="AB1258" s="998"/>
    </row>
    <row r="1259">
      <c r="A1259" s="1040" t="s">
        <v>87</v>
      </c>
      <c r="B1259" s="1003">
        <f t="shared" ref="B1259:G1259" si="873"> SUM(B1260:B1263,B1265:B1268,B1270:B1273,B1275:B1278,B1280:B1283, B1285:B1288)</f>
        <v>0</v>
      </c>
      <c r="C1259" s="1003">
        <f t="shared" si="873"/>
        <v>12</v>
      </c>
      <c r="D1259" s="1003">
        <f t="shared" si="873"/>
        <v>17</v>
      </c>
      <c r="E1259" s="1003">
        <f t="shared" si="873"/>
        <v>14</v>
      </c>
      <c r="F1259" s="1003">
        <f t="shared" si="873"/>
        <v>20</v>
      </c>
      <c r="G1259" s="1003">
        <f t="shared" si="873"/>
        <v>0</v>
      </c>
      <c r="H1259" s="1003">
        <f>SUM(H1260:H1263,H1265:H1268,H1270:H1273,H1275:H1278,H1280:H1283,H1285:H1288)</f>
        <v>63</v>
      </c>
      <c r="I1259" s="1003"/>
      <c r="J1259" s="1058"/>
      <c r="K1259" s="1040" t="s">
        <v>87</v>
      </c>
      <c r="L1259" s="1033"/>
      <c r="M1259" s="1033"/>
      <c r="N1259" s="1033"/>
      <c r="O1259" s="1033"/>
      <c r="P1259" s="1033"/>
      <c r="Q1259" s="998"/>
      <c r="R1259" s="998"/>
      <c r="S1259" s="998"/>
      <c r="T1259" s="998"/>
      <c r="U1259" s="998"/>
      <c r="V1259" s="998"/>
      <c r="W1259" s="998"/>
      <c r="X1259" s="998"/>
      <c r="Y1259" s="998"/>
      <c r="Z1259" s="998"/>
      <c r="AA1259" s="998"/>
      <c r="AB1259" s="998"/>
    </row>
    <row r="1260">
      <c r="A1260" s="1242" t="s">
        <v>24</v>
      </c>
      <c r="B1260" s="1005">
        <v>0.0</v>
      </c>
      <c r="C1260" s="1005">
        <v>0.0</v>
      </c>
      <c r="D1260" s="1005">
        <v>0.0</v>
      </c>
      <c r="E1260" s="1005">
        <v>5.0</v>
      </c>
      <c r="F1260" s="1005">
        <v>0.0</v>
      </c>
      <c r="G1260" s="1005">
        <v>0.0</v>
      </c>
      <c r="H1260" s="1006">
        <f t="shared" ref="H1260:H1262" si="874">SUM(B1260:G1260)</f>
        <v>5</v>
      </c>
      <c r="I1260" s="1007">
        <f>sum(H1260:H1263)</f>
        <v>6</v>
      </c>
      <c r="J1260" s="1345" t="s">
        <v>532</v>
      </c>
      <c r="K1260" s="1242" t="s">
        <v>24</v>
      </c>
      <c r="L1260" s="1010">
        <v>66.0</v>
      </c>
      <c r="M1260" s="1007">
        <f>(L1260-H1260)</f>
        <v>61</v>
      </c>
      <c r="N1260" s="1010">
        <v>0.0</v>
      </c>
      <c r="O1260" s="1007">
        <f t="shared" ref="O1260:O1261" si="875">sum(M1260,N1260)</f>
        <v>61</v>
      </c>
      <c r="P1260" s="1010"/>
      <c r="Q1260" s="998"/>
      <c r="R1260" s="998"/>
      <c r="S1260" s="998"/>
      <c r="T1260" s="998"/>
      <c r="U1260" s="998"/>
      <c r="V1260" s="998"/>
      <c r="W1260" s="998"/>
      <c r="X1260" s="998"/>
      <c r="Y1260" s="998"/>
      <c r="Z1260" s="998"/>
      <c r="AA1260" s="998"/>
      <c r="AB1260" s="998"/>
    </row>
    <row r="1261">
      <c r="A1261" s="1012" t="s">
        <v>77</v>
      </c>
      <c r="B1261" s="1013">
        <v>0.0</v>
      </c>
      <c r="C1261" s="1014">
        <v>0.0</v>
      </c>
      <c r="D1261" s="1014">
        <v>0.0</v>
      </c>
      <c r="E1261" s="1014">
        <v>0.0</v>
      </c>
      <c r="F1261" s="1014">
        <v>0.0</v>
      </c>
      <c r="G1261" s="1015">
        <v>0.0</v>
      </c>
      <c r="H1261" s="1016">
        <f t="shared" si="874"/>
        <v>0</v>
      </c>
      <c r="I1261" s="1017">
        <f>(I1260/61)</f>
        <v>0.09836065574</v>
      </c>
      <c r="J1261" s="1168" t="s">
        <v>79</v>
      </c>
      <c r="K1261" s="1012" t="s">
        <v>77</v>
      </c>
      <c r="L1261" s="1013">
        <v>25.0</v>
      </c>
      <c r="M1261" s="1018">
        <f>(L1261-H1261-H1262)</f>
        <v>24</v>
      </c>
      <c r="N1261" s="1013">
        <v>0.0</v>
      </c>
      <c r="O1261" s="1019">
        <f t="shared" si="875"/>
        <v>24</v>
      </c>
      <c r="P1261" s="1018"/>
      <c r="Q1261" s="998"/>
      <c r="R1261" s="998"/>
      <c r="S1261" s="998"/>
      <c r="T1261" s="998"/>
      <c r="U1261" s="998"/>
      <c r="V1261" s="998"/>
      <c r="W1261" s="998"/>
      <c r="X1261" s="998"/>
      <c r="Y1261" s="998"/>
      <c r="Z1261" s="998"/>
      <c r="AA1261" s="998"/>
      <c r="AB1261" s="998"/>
    </row>
    <row r="1262">
      <c r="A1262" s="1012" t="s">
        <v>78</v>
      </c>
      <c r="B1262" s="1013">
        <v>0.0</v>
      </c>
      <c r="C1262" s="1014">
        <v>0.0</v>
      </c>
      <c r="D1262" s="1014">
        <v>0.0</v>
      </c>
      <c r="E1262" s="1014">
        <v>1.0</v>
      </c>
      <c r="F1262" s="1014">
        <v>0.0</v>
      </c>
      <c r="G1262" s="1015">
        <v>0.0</v>
      </c>
      <c r="H1262" s="1016">
        <f t="shared" si="874"/>
        <v>1</v>
      </c>
      <c r="I1262" s="1019"/>
      <c r="J1262" s="1168" t="s">
        <v>79</v>
      </c>
      <c r="K1262" s="1012" t="s">
        <v>78</v>
      </c>
      <c r="L1262" s="1013" t="s">
        <v>79</v>
      </c>
      <c r="M1262" s="1019" t="s">
        <v>79</v>
      </c>
      <c r="N1262" s="1013" t="s">
        <v>79</v>
      </c>
      <c r="O1262" s="1019" t="s">
        <v>79</v>
      </c>
      <c r="P1262" s="1018"/>
      <c r="Q1262" s="998"/>
      <c r="R1262" s="998"/>
      <c r="S1262" s="998"/>
      <c r="T1262" s="998"/>
      <c r="U1262" s="998"/>
      <c r="V1262" s="998"/>
      <c r="W1262" s="998"/>
      <c r="X1262" s="998"/>
      <c r="Y1262" s="998"/>
      <c r="Z1262" s="998"/>
      <c r="AA1262" s="998"/>
      <c r="AB1262" s="998"/>
    </row>
    <row r="1263">
      <c r="A1263" s="1021" t="s">
        <v>446</v>
      </c>
      <c r="B1263" s="1013">
        <v>0.0</v>
      </c>
      <c r="C1263" s="1014">
        <v>0.0</v>
      </c>
      <c r="D1263" s="1014">
        <v>0.0</v>
      </c>
      <c r="E1263" s="1014">
        <v>0.0</v>
      </c>
      <c r="F1263" s="1014">
        <v>0.0</v>
      </c>
      <c r="G1263" s="1015">
        <v>0.0</v>
      </c>
      <c r="H1263" s="1016">
        <f t="shared" ref="H1263:H1264" si="876">sum(B1263:G1263)</f>
        <v>0</v>
      </c>
      <c r="I1263" s="1019"/>
      <c r="J1263" s="1168" t="s">
        <v>79</v>
      </c>
      <c r="K1263" s="1021" t="s">
        <v>446</v>
      </c>
      <c r="L1263" s="1013">
        <v>12.0</v>
      </c>
      <c r="M1263" s="1019">
        <f t="shared" ref="M1263:M1265" si="877">(L1263-H1263)</f>
        <v>12</v>
      </c>
      <c r="N1263" s="1013">
        <v>0.0</v>
      </c>
      <c r="O1263" s="1019">
        <f>sum(M1263,N1263)</f>
        <v>12</v>
      </c>
      <c r="P1263" s="1018"/>
      <c r="Q1263" s="998"/>
      <c r="R1263" s="998"/>
      <c r="S1263" s="998"/>
      <c r="T1263" s="998"/>
      <c r="U1263" s="998"/>
      <c r="V1263" s="998"/>
      <c r="W1263" s="998"/>
      <c r="X1263" s="998"/>
      <c r="Y1263" s="998"/>
      <c r="Z1263" s="998"/>
      <c r="AA1263" s="998"/>
      <c r="AB1263" s="998"/>
    </row>
    <row r="1264">
      <c r="A1264" s="1021" t="s">
        <v>80</v>
      </c>
      <c r="B1264" s="1013">
        <v>0.0</v>
      </c>
      <c r="C1264" s="1014">
        <v>0.0</v>
      </c>
      <c r="D1264" s="1014">
        <v>0.0</v>
      </c>
      <c r="E1264" s="1014">
        <v>0.0</v>
      </c>
      <c r="F1264" s="1014">
        <v>0.0</v>
      </c>
      <c r="G1264" s="1015">
        <v>0.0</v>
      </c>
      <c r="H1264" s="1016">
        <f t="shared" si="876"/>
        <v>0</v>
      </c>
      <c r="I1264" s="1019"/>
      <c r="J1264" s="1168" t="s">
        <v>79</v>
      </c>
      <c r="K1264" s="1021" t="s">
        <v>80</v>
      </c>
      <c r="L1264" s="1013">
        <v>40.0</v>
      </c>
      <c r="M1264" s="1019">
        <f t="shared" si="877"/>
        <v>40</v>
      </c>
      <c r="N1264" s="1013">
        <v>0.0</v>
      </c>
      <c r="O1264" s="1019">
        <f>SUM(M1264,N1264)</f>
        <v>40</v>
      </c>
      <c r="P1264" s="1018"/>
      <c r="Q1264" s="998"/>
      <c r="R1264" s="998"/>
      <c r="S1264" s="998"/>
      <c r="T1264" s="998"/>
      <c r="U1264" s="998"/>
      <c r="V1264" s="998"/>
      <c r="W1264" s="998"/>
      <c r="X1264" s="998"/>
      <c r="Y1264" s="998"/>
      <c r="Z1264" s="998"/>
      <c r="AA1264" s="998"/>
      <c r="AB1264" s="998"/>
    </row>
    <row r="1265">
      <c r="A1265" s="1009" t="s">
        <v>96</v>
      </c>
      <c r="B1265" s="1010">
        <v>0.0</v>
      </c>
      <c r="C1265" s="1010">
        <v>5.0</v>
      </c>
      <c r="D1265" s="1010">
        <v>7.0</v>
      </c>
      <c r="E1265" s="1010">
        <v>4.0</v>
      </c>
      <c r="F1265" s="1010">
        <v>6.0</v>
      </c>
      <c r="G1265" s="1005">
        <v>0.0</v>
      </c>
      <c r="H1265" s="1006">
        <f t="shared" ref="H1265:H1267" si="878">SUM(B1265:G1265)</f>
        <v>22</v>
      </c>
      <c r="I1265" s="1007">
        <f>sum(H1265:H1268)</f>
        <v>39</v>
      </c>
      <c r="J1265" s="1341" t="s">
        <v>206</v>
      </c>
      <c r="K1265" s="1009" t="s">
        <v>96</v>
      </c>
      <c r="L1265" s="1010">
        <v>43.0</v>
      </c>
      <c r="M1265" s="1007">
        <f t="shared" si="877"/>
        <v>21</v>
      </c>
      <c r="N1265" s="1010">
        <v>15.0</v>
      </c>
      <c r="O1265" s="1007">
        <f t="shared" ref="O1265:O1266" si="879">sum(M1265,N1265)</f>
        <v>36</v>
      </c>
      <c r="P1265" s="1010"/>
      <c r="Q1265" s="998"/>
      <c r="R1265" s="998"/>
      <c r="S1265" s="998"/>
      <c r="T1265" s="998"/>
      <c r="U1265" s="998"/>
      <c r="V1265" s="998"/>
      <c r="W1265" s="998"/>
      <c r="X1265" s="998"/>
      <c r="Y1265" s="998"/>
      <c r="Z1265" s="998"/>
      <c r="AA1265" s="998"/>
      <c r="AB1265" s="998"/>
    </row>
    <row r="1266">
      <c r="A1266" s="1012" t="s">
        <v>77</v>
      </c>
      <c r="B1266" s="1013">
        <v>0.0</v>
      </c>
      <c r="C1266" s="1014">
        <v>1.0</v>
      </c>
      <c r="D1266" s="1014">
        <v>0.0</v>
      </c>
      <c r="E1266" s="1014">
        <v>2.0</v>
      </c>
      <c r="F1266" s="1014">
        <v>1.0</v>
      </c>
      <c r="G1266" s="1014">
        <v>0.0</v>
      </c>
      <c r="H1266" s="1016">
        <f t="shared" si="878"/>
        <v>4</v>
      </c>
      <c r="I1266" s="1017">
        <f>(I1265/60)</f>
        <v>0.65</v>
      </c>
      <c r="J1266" s="1168" t="s">
        <v>206</v>
      </c>
      <c r="K1266" s="1012" t="s">
        <v>77</v>
      </c>
      <c r="L1266" s="1014">
        <v>15.0</v>
      </c>
      <c r="M1266" s="1018">
        <f>(L1266-H1266-H1267)</f>
        <v>2</v>
      </c>
      <c r="N1266" s="1014">
        <v>0.0</v>
      </c>
      <c r="O1266" s="1019">
        <f t="shared" si="879"/>
        <v>2</v>
      </c>
      <c r="P1266" s="1019"/>
      <c r="Q1266" s="998"/>
      <c r="R1266" s="998"/>
      <c r="S1266" s="998"/>
      <c r="T1266" s="998"/>
      <c r="U1266" s="998"/>
      <c r="V1266" s="998"/>
      <c r="W1266" s="998"/>
      <c r="X1266" s="998"/>
      <c r="Y1266" s="998"/>
      <c r="Z1266" s="998"/>
      <c r="AA1266" s="998"/>
      <c r="AB1266" s="998"/>
    </row>
    <row r="1267">
      <c r="A1267" s="1012" t="s">
        <v>78</v>
      </c>
      <c r="B1267" s="1013">
        <v>0.0</v>
      </c>
      <c r="C1267" s="1014">
        <v>0.0</v>
      </c>
      <c r="D1267" s="1014">
        <v>4.0</v>
      </c>
      <c r="E1267" s="1014">
        <v>2.0</v>
      </c>
      <c r="F1267" s="1014">
        <v>3.0</v>
      </c>
      <c r="G1267" s="1014">
        <v>0.0</v>
      </c>
      <c r="H1267" s="1016">
        <f t="shared" si="878"/>
        <v>9</v>
      </c>
      <c r="I1267" s="1019"/>
      <c r="J1267" s="1168" t="s">
        <v>206</v>
      </c>
      <c r="K1267" s="1012" t="s">
        <v>78</v>
      </c>
      <c r="L1267" s="1014" t="s">
        <v>79</v>
      </c>
      <c r="M1267" s="1019" t="s">
        <v>79</v>
      </c>
      <c r="N1267" s="1014" t="s">
        <v>79</v>
      </c>
      <c r="O1267" s="1019" t="s">
        <v>79</v>
      </c>
      <c r="P1267" s="1019"/>
      <c r="Q1267" s="998"/>
      <c r="R1267" s="998"/>
      <c r="S1267" s="998"/>
      <c r="T1267" s="998"/>
      <c r="U1267" s="998"/>
      <c r="V1267" s="998"/>
      <c r="W1267" s="998"/>
      <c r="X1267" s="998"/>
      <c r="Y1267" s="998"/>
      <c r="Z1267" s="998"/>
      <c r="AA1267" s="998"/>
      <c r="AB1267" s="998"/>
    </row>
    <row r="1268">
      <c r="A1268" s="1021" t="s">
        <v>446</v>
      </c>
      <c r="B1268" s="1013">
        <v>0.0</v>
      </c>
      <c r="C1268" s="1014">
        <v>0.0</v>
      </c>
      <c r="D1268" s="1014">
        <v>1.0</v>
      </c>
      <c r="E1268" s="1014">
        <v>0.0</v>
      </c>
      <c r="F1268" s="1014">
        <v>3.0</v>
      </c>
      <c r="G1268" s="1014">
        <v>0.0</v>
      </c>
      <c r="H1268" s="1016">
        <f t="shared" ref="H1268:H1269" si="880">sum(B1268:G1268)</f>
        <v>4</v>
      </c>
      <c r="I1268" s="1019"/>
      <c r="J1268" s="1168" t="s">
        <v>79</v>
      </c>
      <c r="K1268" s="1021" t="s">
        <v>446</v>
      </c>
      <c r="L1268" s="1014">
        <v>6.0</v>
      </c>
      <c r="M1268" s="1019">
        <f t="shared" ref="M1268:M1270" si="881">(L1268-H1268)</f>
        <v>2</v>
      </c>
      <c r="N1268" s="1014">
        <v>0.0</v>
      </c>
      <c r="O1268" s="1019">
        <f>sum(M1268,N1268)</f>
        <v>2</v>
      </c>
      <c r="P1268" s="1019"/>
      <c r="Q1268" s="1346" t="s">
        <v>510</v>
      </c>
      <c r="R1268" s="998"/>
      <c r="S1268" s="998"/>
      <c r="T1268" s="998"/>
      <c r="U1268" s="998"/>
      <c r="V1268" s="998"/>
      <c r="W1268" s="998"/>
      <c r="X1268" s="998"/>
      <c r="Y1268" s="998"/>
      <c r="Z1268" s="998"/>
      <c r="AA1268" s="998"/>
      <c r="AB1268" s="998"/>
    </row>
    <row r="1269">
      <c r="A1269" s="1021" t="s">
        <v>80</v>
      </c>
      <c r="B1269" s="1013">
        <v>0.0</v>
      </c>
      <c r="C1269" s="1014">
        <v>2.0</v>
      </c>
      <c r="D1269" s="1014">
        <v>6.0</v>
      </c>
      <c r="E1269" s="1014">
        <v>2.0</v>
      </c>
      <c r="F1269" s="1014">
        <v>0.0</v>
      </c>
      <c r="G1269" s="1014">
        <v>0.0</v>
      </c>
      <c r="H1269" s="1016">
        <f t="shared" si="880"/>
        <v>10</v>
      </c>
      <c r="I1269" s="1019"/>
      <c r="J1269" s="1168" t="s">
        <v>206</v>
      </c>
      <c r="K1269" s="1021" t="s">
        <v>80</v>
      </c>
      <c r="L1269" s="1014">
        <v>40.0</v>
      </c>
      <c r="M1269" s="1019">
        <f t="shared" si="881"/>
        <v>30</v>
      </c>
      <c r="N1269" s="1014">
        <v>0.0</v>
      </c>
      <c r="O1269" s="1019">
        <f>SUM(M1269,N1269)</f>
        <v>30</v>
      </c>
      <c r="P1269" s="1019"/>
      <c r="Q1269" s="998"/>
      <c r="R1269" s="998"/>
      <c r="S1269" s="998"/>
      <c r="T1269" s="998"/>
      <c r="U1269" s="998"/>
      <c r="V1269" s="998"/>
      <c r="W1269" s="998"/>
      <c r="X1269" s="998"/>
      <c r="Y1269" s="998"/>
      <c r="Z1269" s="998"/>
      <c r="AA1269" s="998"/>
      <c r="AB1269" s="998"/>
    </row>
    <row r="1270">
      <c r="A1270" s="1257" t="s">
        <v>439</v>
      </c>
      <c r="B1270" s="1005">
        <v>0.0</v>
      </c>
      <c r="C1270" s="1005">
        <v>3.0</v>
      </c>
      <c r="D1270" s="1005">
        <v>1.0</v>
      </c>
      <c r="E1270" s="1005">
        <v>0.0</v>
      </c>
      <c r="F1270" s="1005">
        <v>5.0</v>
      </c>
      <c r="G1270" s="1005">
        <v>0.0</v>
      </c>
      <c r="H1270" s="1006">
        <f t="shared" ref="H1270:H1272" si="882">SUM(B1270:G1270)</f>
        <v>9</v>
      </c>
      <c r="I1270" s="1007">
        <f>sum(H1270:H1273)</f>
        <v>18</v>
      </c>
      <c r="J1270" s="1169"/>
      <c r="K1270" s="1257" t="s">
        <v>439</v>
      </c>
      <c r="L1270" s="1010">
        <v>74.0</v>
      </c>
      <c r="M1270" s="1007">
        <f t="shared" si="881"/>
        <v>65</v>
      </c>
      <c r="N1270" s="1010">
        <v>0.0</v>
      </c>
      <c r="O1270" s="1007">
        <f t="shared" ref="O1270:O1271" si="883">sum(M1270,N1270)</f>
        <v>65</v>
      </c>
      <c r="P1270" s="1010" t="s">
        <v>409</v>
      </c>
      <c r="Q1270" s="998"/>
      <c r="R1270" s="998"/>
      <c r="S1270" s="998"/>
      <c r="T1270" s="998"/>
      <c r="U1270" s="998"/>
      <c r="V1270" s="998"/>
      <c r="W1270" s="998"/>
      <c r="X1270" s="998"/>
      <c r="Y1270" s="998"/>
      <c r="Z1270" s="998"/>
      <c r="AA1270" s="998"/>
      <c r="AB1270" s="998"/>
    </row>
    <row r="1271">
      <c r="A1271" s="1012" t="s">
        <v>77</v>
      </c>
      <c r="B1271" s="1013">
        <v>0.0</v>
      </c>
      <c r="C1271" s="1014">
        <v>0.0</v>
      </c>
      <c r="D1271" s="1014">
        <v>0.0</v>
      </c>
      <c r="E1271" s="1014">
        <v>0.0</v>
      </c>
      <c r="F1271" s="1014">
        <v>0.0</v>
      </c>
      <c r="G1271" s="1015">
        <v>0.0</v>
      </c>
      <c r="H1271" s="1016">
        <f t="shared" si="882"/>
        <v>0</v>
      </c>
      <c r="I1271" s="1017">
        <f>(I1270/60)</f>
        <v>0.3</v>
      </c>
      <c r="J1271" s="1168"/>
      <c r="K1271" s="1012" t="s">
        <v>77</v>
      </c>
      <c r="L1271" s="1014">
        <v>11.0</v>
      </c>
      <c r="M1271" s="1018">
        <f>(L1271-H1271-H1272)</f>
        <v>5</v>
      </c>
      <c r="N1271" s="1014" t="s">
        <v>79</v>
      </c>
      <c r="O1271" s="1019">
        <f t="shared" si="883"/>
        <v>5</v>
      </c>
      <c r="P1271" s="1019"/>
      <c r="Q1271" s="998"/>
      <c r="R1271" s="998"/>
      <c r="S1271" s="998"/>
      <c r="T1271" s="998"/>
      <c r="U1271" s="998"/>
      <c r="V1271" s="998"/>
      <c r="W1271" s="998"/>
      <c r="X1271" s="998"/>
      <c r="Y1271" s="998"/>
      <c r="Z1271" s="998"/>
      <c r="AA1271" s="998"/>
      <c r="AB1271" s="998"/>
    </row>
    <row r="1272">
      <c r="A1272" s="1012" t="s">
        <v>78</v>
      </c>
      <c r="B1272" s="1013">
        <v>0.0</v>
      </c>
      <c r="C1272" s="1014">
        <v>3.0</v>
      </c>
      <c r="D1272" s="1014">
        <v>1.0</v>
      </c>
      <c r="E1272" s="1014">
        <v>0.0</v>
      </c>
      <c r="F1272" s="1014">
        <v>2.0</v>
      </c>
      <c r="G1272" s="1015">
        <v>0.0</v>
      </c>
      <c r="H1272" s="1016">
        <f t="shared" si="882"/>
        <v>6</v>
      </c>
      <c r="I1272" s="1019"/>
      <c r="J1272" s="1168"/>
      <c r="K1272" s="1012" t="s">
        <v>78</v>
      </c>
      <c r="L1272" s="1014" t="s">
        <v>79</v>
      </c>
      <c r="M1272" s="1019" t="s">
        <v>79</v>
      </c>
      <c r="N1272" s="1014">
        <v>0.0</v>
      </c>
      <c r="O1272" s="1019" t="s">
        <v>79</v>
      </c>
      <c r="P1272" s="1019"/>
      <c r="Q1272" s="998"/>
      <c r="R1272" s="998"/>
      <c r="S1272" s="998"/>
      <c r="T1272" s="998"/>
      <c r="U1272" s="998"/>
      <c r="V1272" s="998"/>
      <c r="W1272" s="998"/>
      <c r="X1272" s="998"/>
      <c r="Y1272" s="998"/>
      <c r="Z1272" s="998"/>
      <c r="AA1272" s="998"/>
      <c r="AB1272" s="998"/>
    </row>
    <row r="1273">
      <c r="A1273" s="1021" t="s">
        <v>446</v>
      </c>
      <c r="B1273" s="1013">
        <v>0.0</v>
      </c>
      <c r="C1273" s="1014">
        <v>0.0</v>
      </c>
      <c r="D1273" s="1014">
        <v>3.0</v>
      </c>
      <c r="E1273" s="1014">
        <v>0.0</v>
      </c>
      <c r="F1273" s="1014">
        <v>0.0</v>
      </c>
      <c r="G1273" s="1015">
        <v>0.0</v>
      </c>
      <c r="H1273" s="1016">
        <f t="shared" ref="H1273:H1274" si="884">sum(B1273:G1273)</f>
        <v>3</v>
      </c>
      <c r="I1273" s="1019"/>
      <c r="J1273" s="1168"/>
      <c r="K1273" s="1021" t="s">
        <v>446</v>
      </c>
      <c r="L1273" s="1014">
        <v>5.0</v>
      </c>
      <c r="M1273" s="1019">
        <f t="shared" ref="M1273:M1274" si="885">(L1273-H1273)</f>
        <v>2</v>
      </c>
      <c r="N1273" s="1014">
        <v>0.0</v>
      </c>
      <c r="O1273" s="1019">
        <f>sum(M1273,N1273)</f>
        <v>2</v>
      </c>
      <c r="P1273" s="1019"/>
      <c r="Q1273" s="998"/>
      <c r="R1273" s="998"/>
      <c r="S1273" s="998"/>
      <c r="T1273" s="998"/>
      <c r="U1273" s="998"/>
      <c r="V1273" s="998"/>
      <c r="W1273" s="998"/>
      <c r="X1273" s="998"/>
      <c r="Y1273" s="998"/>
      <c r="Z1273" s="998"/>
      <c r="AA1273" s="998"/>
      <c r="AB1273" s="998"/>
    </row>
    <row r="1274">
      <c r="A1274" s="1021" t="s">
        <v>80</v>
      </c>
      <c r="B1274" s="1013">
        <v>0.0</v>
      </c>
      <c r="C1274" s="1014">
        <v>0.0</v>
      </c>
      <c r="D1274" s="1014">
        <v>0.0</v>
      </c>
      <c r="E1274" s="1014">
        <v>0.0</v>
      </c>
      <c r="F1274" s="1014">
        <v>0.0</v>
      </c>
      <c r="G1274" s="1015">
        <v>0.0</v>
      </c>
      <c r="H1274" s="1016">
        <f t="shared" si="884"/>
        <v>0</v>
      </c>
      <c r="I1274" s="1019"/>
      <c r="J1274" s="1168"/>
      <c r="K1274" s="1021" t="s">
        <v>80</v>
      </c>
      <c r="L1274" s="1014">
        <v>0.0</v>
      </c>
      <c r="M1274" s="1019">
        <f t="shared" si="885"/>
        <v>0</v>
      </c>
      <c r="N1274" s="1014">
        <v>0.0</v>
      </c>
      <c r="O1274" s="1019">
        <f>SUM(M1274,N1274)</f>
        <v>0</v>
      </c>
      <c r="P1274" s="1019"/>
      <c r="Q1274" s="998"/>
      <c r="R1274" s="998"/>
      <c r="S1274" s="998"/>
      <c r="T1274" s="998"/>
      <c r="U1274" s="998"/>
      <c r="V1274" s="998"/>
      <c r="W1274" s="998"/>
      <c r="X1274" s="998"/>
      <c r="Y1274" s="998"/>
      <c r="Z1274" s="998"/>
      <c r="AA1274" s="998"/>
      <c r="AB1274" s="998"/>
    </row>
    <row r="1275">
      <c r="A1275" s="1257"/>
      <c r="B1275" s="1010">
        <v>0.0</v>
      </c>
      <c r="C1275" s="1010">
        <v>0.0</v>
      </c>
      <c r="D1275" s="1010">
        <v>0.0</v>
      </c>
      <c r="E1275" s="1010">
        <v>0.0</v>
      </c>
      <c r="F1275" s="1010">
        <v>0.0</v>
      </c>
      <c r="G1275" s="1005">
        <v>0.0</v>
      </c>
      <c r="H1275" s="1006">
        <f t="shared" ref="H1275:H1277" si="886">SUM(B1275:G1275)</f>
        <v>0</v>
      </c>
      <c r="I1275" s="1007">
        <f>sum(H1275:H1278)</f>
        <v>0</v>
      </c>
      <c r="J1275" s="1058"/>
      <c r="K1275" s="1257"/>
      <c r="L1275" s="1010"/>
      <c r="M1275" s="1007"/>
      <c r="N1275" s="1010"/>
      <c r="O1275" s="1007"/>
      <c r="P1275" s="1010"/>
      <c r="Q1275" s="998"/>
      <c r="R1275" s="998"/>
      <c r="S1275" s="998"/>
      <c r="T1275" s="998"/>
      <c r="U1275" s="998"/>
      <c r="V1275" s="998"/>
      <c r="W1275" s="998"/>
      <c r="X1275" s="998"/>
      <c r="Y1275" s="998"/>
      <c r="Z1275" s="998"/>
      <c r="AA1275" s="998"/>
      <c r="AB1275" s="998"/>
    </row>
    <row r="1276">
      <c r="A1276" s="1012" t="s">
        <v>77</v>
      </c>
      <c r="B1276" s="1013">
        <v>0.0</v>
      </c>
      <c r="C1276" s="1014">
        <v>0.0</v>
      </c>
      <c r="D1276" s="1014">
        <v>0.0</v>
      </c>
      <c r="E1276" s="1014">
        <v>0.0</v>
      </c>
      <c r="F1276" s="1014">
        <v>0.0</v>
      </c>
      <c r="G1276" s="1014">
        <v>0.0</v>
      </c>
      <c r="H1276" s="1016">
        <f t="shared" si="886"/>
        <v>0</v>
      </c>
      <c r="I1276" s="1017">
        <f>(I1275/60)</f>
        <v>0</v>
      </c>
      <c r="J1276" s="1058"/>
      <c r="K1276" s="1012" t="s">
        <v>77</v>
      </c>
      <c r="L1276" s="1014"/>
      <c r="M1276" s="1018"/>
      <c r="N1276" s="1019"/>
      <c r="O1276" s="1019"/>
      <c r="P1276" s="1019"/>
      <c r="Q1276" s="998"/>
      <c r="R1276" s="998"/>
      <c r="S1276" s="998"/>
      <c r="T1276" s="998"/>
      <c r="U1276" s="998"/>
      <c r="V1276" s="998"/>
      <c r="W1276" s="998"/>
      <c r="X1276" s="998"/>
      <c r="Y1276" s="998"/>
      <c r="Z1276" s="998"/>
      <c r="AA1276" s="998"/>
      <c r="AB1276" s="998"/>
    </row>
    <row r="1277">
      <c r="A1277" s="1012" t="s">
        <v>78</v>
      </c>
      <c r="B1277" s="1013">
        <v>0.0</v>
      </c>
      <c r="C1277" s="1014">
        <v>0.0</v>
      </c>
      <c r="D1277" s="1014">
        <v>0.0</v>
      </c>
      <c r="E1277" s="1014">
        <v>0.0</v>
      </c>
      <c r="F1277" s="1014">
        <v>0.0</v>
      </c>
      <c r="G1277" s="1014">
        <v>0.0</v>
      </c>
      <c r="H1277" s="1016">
        <f t="shared" si="886"/>
        <v>0</v>
      </c>
      <c r="I1277" s="1019"/>
      <c r="J1277" s="1058"/>
      <c r="K1277" s="1012" t="s">
        <v>78</v>
      </c>
      <c r="L1277" s="1014"/>
      <c r="M1277" s="1019"/>
      <c r="N1277" s="1019"/>
      <c r="O1277" s="1019"/>
      <c r="P1277" s="1019"/>
      <c r="Q1277" s="998"/>
      <c r="R1277" s="998"/>
      <c r="S1277" s="998"/>
      <c r="T1277" s="998"/>
      <c r="U1277" s="998"/>
      <c r="V1277" s="998"/>
      <c r="W1277" s="998"/>
      <c r="X1277" s="998"/>
      <c r="Y1277" s="998"/>
      <c r="Z1277" s="998"/>
      <c r="AA1277" s="998"/>
      <c r="AB1277" s="998"/>
    </row>
    <row r="1278">
      <c r="A1278" s="1021" t="s">
        <v>446</v>
      </c>
      <c r="B1278" s="1013">
        <v>0.0</v>
      </c>
      <c r="C1278" s="1014">
        <v>0.0</v>
      </c>
      <c r="D1278" s="1014">
        <v>0.0</v>
      </c>
      <c r="E1278" s="1014">
        <v>0.0</v>
      </c>
      <c r="F1278" s="1014">
        <v>0.0</v>
      </c>
      <c r="G1278" s="1014">
        <v>0.0</v>
      </c>
      <c r="H1278" s="1016">
        <f t="shared" ref="H1278:H1279" si="887">sum(B1278:G1278)</f>
        <v>0</v>
      </c>
      <c r="I1278" s="1019"/>
      <c r="J1278" s="1058"/>
      <c r="K1278" s="1021" t="s">
        <v>446</v>
      </c>
      <c r="L1278" s="1014"/>
      <c r="M1278" s="1019"/>
      <c r="N1278" s="1019"/>
      <c r="O1278" s="1019"/>
      <c r="P1278" s="1019"/>
      <c r="Q1278" s="998"/>
      <c r="R1278" s="998"/>
      <c r="S1278" s="998"/>
      <c r="T1278" s="998"/>
      <c r="U1278" s="998"/>
      <c r="V1278" s="998"/>
      <c r="W1278" s="998"/>
      <c r="X1278" s="998"/>
      <c r="Y1278" s="998"/>
      <c r="Z1278" s="998"/>
      <c r="AA1278" s="998"/>
      <c r="AB1278" s="998"/>
    </row>
    <row r="1279">
      <c r="A1279" s="1021" t="s">
        <v>80</v>
      </c>
      <c r="B1279" s="1013">
        <v>0.0</v>
      </c>
      <c r="C1279" s="1014">
        <v>0.0</v>
      </c>
      <c r="D1279" s="1014">
        <v>0.0</v>
      </c>
      <c r="E1279" s="1014">
        <v>0.0</v>
      </c>
      <c r="F1279" s="1014">
        <v>0.0</v>
      </c>
      <c r="G1279" s="1014">
        <v>0.0</v>
      </c>
      <c r="H1279" s="1016">
        <f t="shared" si="887"/>
        <v>0</v>
      </c>
      <c r="I1279" s="1019"/>
      <c r="J1279" s="1058"/>
      <c r="K1279" s="1021" t="s">
        <v>80</v>
      </c>
      <c r="L1279" s="1014"/>
      <c r="M1279" s="1019"/>
      <c r="N1279" s="1019"/>
      <c r="O1279" s="1019"/>
      <c r="P1279" s="1019"/>
      <c r="Q1279" s="998"/>
      <c r="R1279" s="998"/>
      <c r="S1279" s="998"/>
      <c r="T1279" s="998"/>
      <c r="U1279" s="998"/>
      <c r="V1279" s="998"/>
      <c r="W1279" s="998"/>
      <c r="X1279" s="998"/>
      <c r="Y1279" s="998"/>
      <c r="Z1279" s="998"/>
      <c r="AA1279" s="998"/>
      <c r="AB1279" s="998"/>
    </row>
    <row r="1280">
      <c r="A1280" s="1257"/>
      <c r="B1280" s="1005">
        <v>0.0</v>
      </c>
      <c r="C1280" s="1005">
        <v>0.0</v>
      </c>
      <c r="D1280" s="1005">
        <v>0.0</v>
      </c>
      <c r="E1280" s="1005">
        <v>0.0</v>
      </c>
      <c r="F1280" s="1005">
        <v>0.0</v>
      </c>
      <c r="G1280" s="1005">
        <v>0.0</v>
      </c>
      <c r="H1280" s="1006">
        <f t="shared" ref="H1280:H1282" si="888">SUM(B1280:G1280)</f>
        <v>0</v>
      </c>
      <c r="I1280" s="1007">
        <f>sum(H1280:H1283)</f>
        <v>0</v>
      </c>
      <c r="J1280" s="1058"/>
      <c r="K1280" s="1257"/>
      <c r="L1280" s="1010"/>
      <c r="M1280" s="1007"/>
      <c r="N1280" s="1010"/>
      <c r="O1280" s="1007"/>
      <c r="P1280" s="1010"/>
      <c r="Q1280" s="998"/>
      <c r="R1280" s="998"/>
      <c r="S1280" s="998"/>
      <c r="T1280" s="998"/>
      <c r="U1280" s="998"/>
      <c r="V1280" s="998"/>
      <c r="W1280" s="998"/>
      <c r="X1280" s="998"/>
      <c r="Y1280" s="998"/>
      <c r="Z1280" s="998"/>
      <c r="AA1280" s="998"/>
      <c r="AB1280" s="998"/>
    </row>
    <row r="1281">
      <c r="A1281" s="1012" t="s">
        <v>77</v>
      </c>
      <c r="B1281" s="1013">
        <v>0.0</v>
      </c>
      <c r="C1281" s="1014">
        <v>0.0</v>
      </c>
      <c r="D1281" s="1014">
        <v>0.0</v>
      </c>
      <c r="E1281" s="1014">
        <v>0.0</v>
      </c>
      <c r="F1281" s="1014">
        <v>0.0</v>
      </c>
      <c r="G1281" s="1015">
        <v>0.0</v>
      </c>
      <c r="H1281" s="1016">
        <f t="shared" si="888"/>
        <v>0</v>
      </c>
      <c r="I1281" s="1017">
        <f>(I1280/60)</f>
        <v>0</v>
      </c>
      <c r="J1281" s="1058"/>
      <c r="K1281" s="1012" t="s">
        <v>77</v>
      </c>
      <c r="L1281" s="1019"/>
      <c r="M1281" s="1018"/>
      <c r="N1281" s="1019"/>
      <c r="O1281" s="1019"/>
      <c r="P1281" s="1019"/>
      <c r="Q1281" s="998"/>
      <c r="R1281" s="998"/>
      <c r="S1281" s="998"/>
      <c r="T1281" s="998"/>
      <c r="U1281" s="998"/>
      <c r="V1281" s="998"/>
      <c r="W1281" s="998"/>
      <c r="X1281" s="998"/>
      <c r="Y1281" s="998"/>
      <c r="Z1281" s="998"/>
      <c r="AA1281" s="998"/>
      <c r="AB1281" s="998"/>
    </row>
    <row r="1282">
      <c r="A1282" s="1012" t="s">
        <v>78</v>
      </c>
      <c r="B1282" s="1013">
        <v>0.0</v>
      </c>
      <c r="C1282" s="1014">
        <v>0.0</v>
      </c>
      <c r="D1282" s="1014">
        <v>0.0</v>
      </c>
      <c r="E1282" s="1014">
        <v>0.0</v>
      </c>
      <c r="F1282" s="1014">
        <v>0.0</v>
      </c>
      <c r="G1282" s="1015">
        <v>0.0</v>
      </c>
      <c r="H1282" s="1016">
        <f t="shared" si="888"/>
        <v>0</v>
      </c>
      <c r="I1282" s="1019"/>
      <c r="J1282" s="1058"/>
      <c r="K1282" s="1012" t="s">
        <v>78</v>
      </c>
      <c r="L1282" s="1019"/>
      <c r="M1282" s="1019"/>
      <c r="N1282" s="1019"/>
      <c r="O1282" s="1019"/>
      <c r="P1282" s="1019"/>
      <c r="Q1282" s="998"/>
      <c r="R1282" s="998"/>
      <c r="S1282" s="998"/>
      <c r="T1282" s="998"/>
      <c r="U1282" s="998"/>
      <c r="V1282" s="998"/>
      <c r="W1282" s="998"/>
      <c r="X1282" s="998"/>
      <c r="Y1282" s="998"/>
      <c r="Z1282" s="998"/>
      <c r="AA1282" s="998"/>
      <c r="AB1282" s="998"/>
    </row>
    <row r="1283">
      <c r="A1283" s="1021" t="s">
        <v>446</v>
      </c>
      <c r="B1283" s="1013">
        <v>0.0</v>
      </c>
      <c r="C1283" s="1014">
        <v>0.0</v>
      </c>
      <c r="D1283" s="1014">
        <v>0.0</v>
      </c>
      <c r="E1283" s="1014">
        <v>0.0</v>
      </c>
      <c r="F1283" s="1014">
        <v>0.0</v>
      </c>
      <c r="G1283" s="1015">
        <v>0.0</v>
      </c>
      <c r="H1283" s="1016">
        <f t="shared" ref="H1283:H1284" si="889">sum(B1283:G1283)</f>
        <v>0</v>
      </c>
      <c r="I1283" s="1019"/>
      <c r="J1283" s="1058"/>
      <c r="K1283" s="1021" t="s">
        <v>446</v>
      </c>
      <c r="L1283" s="1019"/>
      <c r="M1283" s="1019"/>
      <c r="N1283" s="1019"/>
      <c r="O1283" s="1019"/>
      <c r="P1283" s="1019"/>
      <c r="Q1283" s="998"/>
      <c r="R1283" s="998"/>
      <c r="S1283" s="998"/>
      <c r="T1283" s="998"/>
      <c r="U1283" s="998"/>
      <c r="V1283" s="998"/>
      <c r="W1283" s="998"/>
      <c r="X1283" s="998"/>
      <c r="Y1283" s="998"/>
      <c r="Z1283" s="998"/>
      <c r="AA1283" s="998"/>
      <c r="AB1283" s="998"/>
    </row>
    <row r="1284">
      <c r="A1284" s="1021" t="s">
        <v>80</v>
      </c>
      <c r="B1284" s="1013">
        <v>0.0</v>
      </c>
      <c r="C1284" s="1014">
        <v>0.0</v>
      </c>
      <c r="D1284" s="1014">
        <v>0.0</v>
      </c>
      <c r="E1284" s="1014">
        <v>0.0</v>
      </c>
      <c r="F1284" s="1014">
        <v>0.0</v>
      </c>
      <c r="G1284" s="1015">
        <v>0.0</v>
      </c>
      <c r="H1284" s="1016">
        <f t="shared" si="889"/>
        <v>0</v>
      </c>
      <c r="I1284" s="1019"/>
      <c r="J1284" s="1058"/>
      <c r="K1284" s="1021" t="s">
        <v>80</v>
      </c>
      <c r="L1284" s="1019"/>
      <c r="M1284" s="1019"/>
      <c r="N1284" s="1019"/>
      <c r="O1284" s="1019"/>
      <c r="P1284" s="1019"/>
      <c r="Q1284" s="998"/>
      <c r="R1284" s="998"/>
      <c r="S1284" s="998"/>
      <c r="T1284" s="998"/>
      <c r="U1284" s="998"/>
      <c r="V1284" s="998"/>
      <c r="W1284" s="998"/>
      <c r="X1284" s="998"/>
      <c r="Y1284" s="998"/>
      <c r="Z1284" s="998"/>
      <c r="AA1284" s="998"/>
      <c r="AB1284" s="998"/>
    </row>
    <row r="1285">
      <c r="A1285" s="1031"/>
      <c r="B1285" s="1005">
        <v>0.0</v>
      </c>
      <c r="C1285" s="1005">
        <v>0.0</v>
      </c>
      <c r="D1285" s="1005">
        <v>0.0</v>
      </c>
      <c r="E1285" s="1005">
        <v>0.0</v>
      </c>
      <c r="F1285" s="1005">
        <v>0.0</v>
      </c>
      <c r="G1285" s="1005">
        <v>0.0</v>
      </c>
      <c r="H1285" s="1006">
        <f t="shared" ref="H1285:H1287" si="890">SUM(B1285:G1285)</f>
        <v>0</v>
      </c>
      <c r="I1285" s="1007">
        <f>sum(H1285:H1288)</f>
        <v>0</v>
      </c>
      <c r="J1285" s="1058"/>
      <c r="K1285" s="1031"/>
      <c r="L1285" s="1010"/>
      <c r="M1285" s="1007"/>
      <c r="N1285" s="1010"/>
      <c r="O1285" s="1007"/>
      <c r="P1285" s="1010"/>
      <c r="Q1285" s="998"/>
      <c r="R1285" s="998"/>
      <c r="S1285" s="998"/>
      <c r="T1285" s="998"/>
      <c r="U1285" s="998"/>
      <c r="V1285" s="998"/>
      <c r="W1285" s="998"/>
      <c r="X1285" s="998"/>
      <c r="Y1285" s="998"/>
      <c r="Z1285" s="998"/>
      <c r="AA1285" s="998"/>
      <c r="AB1285" s="998"/>
    </row>
    <row r="1286">
      <c r="A1286" s="1012" t="s">
        <v>77</v>
      </c>
      <c r="B1286" s="1013">
        <v>0.0</v>
      </c>
      <c r="C1286" s="1014">
        <v>0.0</v>
      </c>
      <c r="D1286" s="1014">
        <v>0.0</v>
      </c>
      <c r="E1286" s="1014">
        <v>0.0</v>
      </c>
      <c r="F1286" s="1014">
        <v>0.0</v>
      </c>
      <c r="G1286" s="1015">
        <v>0.0</v>
      </c>
      <c r="H1286" s="1016">
        <f t="shared" si="890"/>
        <v>0</v>
      </c>
      <c r="I1286" s="1017">
        <f>(I1285/60)</f>
        <v>0</v>
      </c>
      <c r="J1286" s="1058"/>
      <c r="K1286" s="1012" t="s">
        <v>77</v>
      </c>
      <c r="L1286" s="1018"/>
      <c r="M1286" s="1018"/>
      <c r="N1286" s="1018"/>
      <c r="O1286" s="1019"/>
      <c r="P1286" s="1018"/>
      <c r="Q1286" s="998"/>
      <c r="R1286" s="998"/>
      <c r="S1286" s="998"/>
      <c r="T1286" s="998"/>
      <c r="U1286" s="998"/>
      <c r="V1286" s="998"/>
      <c r="W1286" s="998"/>
      <c r="X1286" s="998"/>
      <c r="Y1286" s="998"/>
      <c r="Z1286" s="998"/>
      <c r="AA1286" s="998"/>
      <c r="AB1286" s="998"/>
    </row>
    <row r="1287">
      <c r="A1287" s="1012" t="s">
        <v>78</v>
      </c>
      <c r="B1287" s="1013">
        <v>0.0</v>
      </c>
      <c r="C1287" s="1014">
        <v>0.0</v>
      </c>
      <c r="D1287" s="1014">
        <v>0.0</v>
      </c>
      <c r="E1287" s="1014">
        <v>0.0</v>
      </c>
      <c r="F1287" s="1014">
        <v>0.0</v>
      </c>
      <c r="G1287" s="1015">
        <v>0.0</v>
      </c>
      <c r="H1287" s="1016">
        <f t="shared" si="890"/>
        <v>0</v>
      </c>
      <c r="I1287" s="1019"/>
      <c r="J1287" s="1058"/>
      <c r="K1287" s="1012" t="s">
        <v>78</v>
      </c>
      <c r="L1287" s="1018"/>
      <c r="M1287" s="1019"/>
      <c r="N1287" s="1018"/>
      <c r="O1287" s="1019"/>
      <c r="P1287" s="1018"/>
      <c r="Q1287" s="998"/>
      <c r="R1287" s="998"/>
      <c r="S1287" s="998"/>
      <c r="T1287" s="998"/>
      <c r="U1287" s="998"/>
      <c r="V1287" s="998"/>
      <c r="W1287" s="998"/>
      <c r="X1287" s="998"/>
      <c r="Y1287" s="998"/>
      <c r="Z1287" s="998"/>
      <c r="AA1287" s="998"/>
      <c r="AB1287" s="998"/>
    </row>
    <row r="1288">
      <c r="A1288" s="1021" t="s">
        <v>446</v>
      </c>
      <c r="B1288" s="1013">
        <v>0.0</v>
      </c>
      <c r="C1288" s="1014">
        <v>0.0</v>
      </c>
      <c r="D1288" s="1014">
        <v>0.0</v>
      </c>
      <c r="E1288" s="1014">
        <v>0.0</v>
      </c>
      <c r="F1288" s="1014">
        <v>0.0</v>
      </c>
      <c r="G1288" s="1015">
        <v>0.0</v>
      </c>
      <c r="H1288" s="1016">
        <f t="shared" ref="H1288:H1289" si="891">sum(B1288:G1288)</f>
        <v>0</v>
      </c>
      <c r="I1288" s="1019"/>
      <c r="J1288" s="1058"/>
      <c r="K1288" s="1021" t="s">
        <v>446</v>
      </c>
      <c r="L1288" s="1018"/>
      <c r="M1288" s="1019"/>
      <c r="N1288" s="1018"/>
      <c r="O1288" s="1019"/>
      <c r="P1288" s="1018"/>
      <c r="Q1288" s="998"/>
      <c r="R1288" s="998"/>
      <c r="S1288" s="998"/>
      <c r="T1288" s="998"/>
      <c r="U1288" s="998"/>
      <c r="V1288" s="998"/>
      <c r="W1288" s="998"/>
      <c r="X1288" s="998"/>
      <c r="Y1288" s="998"/>
      <c r="Z1288" s="998"/>
      <c r="AA1288" s="998"/>
      <c r="AB1288" s="998"/>
    </row>
    <row r="1289">
      <c r="A1289" s="1021" t="s">
        <v>80</v>
      </c>
      <c r="B1289" s="1013">
        <v>0.0</v>
      </c>
      <c r="C1289" s="1014">
        <v>0.0</v>
      </c>
      <c r="D1289" s="1014">
        <v>0.0</v>
      </c>
      <c r="E1289" s="1014">
        <v>0.0</v>
      </c>
      <c r="F1289" s="1014">
        <v>0.0</v>
      </c>
      <c r="G1289" s="1015">
        <v>0.0</v>
      </c>
      <c r="H1289" s="1016">
        <f t="shared" si="891"/>
        <v>0</v>
      </c>
      <c r="I1289" s="1019"/>
      <c r="J1289" s="1058"/>
      <c r="K1289" s="1021" t="s">
        <v>80</v>
      </c>
      <c r="L1289" s="1018"/>
      <c r="M1289" s="1019"/>
      <c r="N1289" s="1018"/>
      <c r="O1289" s="1019"/>
      <c r="P1289" s="1018"/>
      <c r="Q1289" s="998"/>
      <c r="R1289" s="998"/>
      <c r="S1289" s="998"/>
      <c r="T1289" s="998"/>
      <c r="U1289" s="998"/>
      <c r="V1289" s="998"/>
      <c r="W1289" s="998"/>
      <c r="X1289" s="998"/>
      <c r="Y1289" s="998"/>
      <c r="Z1289" s="998"/>
      <c r="AA1289" s="998"/>
      <c r="AB1289" s="998"/>
    </row>
    <row r="1290">
      <c r="A1290" s="1040" t="s">
        <v>91</v>
      </c>
      <c r="B1290" s="1003">
        <f t="shared" ref="B1290:G1290" si="892"> SUM(B1291:B1294,B1296:B1299,B1301:B1304,B1306:B1309,B1311:B1314, B1316:B1319)</f>
        <v>45</v>
      </c>
      <c r="C1290" s="1003">
        <f t="shared" si="892"/>
        <v>36</v>
      </c>
      <c r="D1290" s="1003">
        <f t="shared" si="892"/>
        <v>39</v>
      </c>
      <c r="E1290" s="1003">
        <f t="shared" si="892"/>
        <v>39</v>
      </c>
      <c r="F1290" s="1003">
        <f t="shared" si="892"/>
        <v>17</v>
      </c>
      <c r="G1290" s="1003">
        <f t="shared" si="892"/>
        <v>10</v>
      </c>
      <c r="H1290" s="1003">
        <f>SUM(H1291:H1294,H1296:H1299,H1301:H1304,H1306:H1309,H1311:H1314,H1316:H1319)</f>
        <v>186</v>
      </c>
      <c r="I1290" s="1003"/>
      <c r="J1290" s="1058"/>
      <c r="K1290" s="1040" t="s">
        <v>91</v>
      </c>
      <c r="L1290" s="1033"/>
      <c r="M1290" s="1033"/>
      <c r="N1290" s="1033"/>
      <c r="O1290" s="1033"/>
      <c r="P1290" s="1033"/>
      <c r="Q1290" s="998"/>
      <c r="R1290" s="998"/>
      <c r="S1290" s="998"/>
      <c r="T1290" s="998"/>
      <c r="U1290" s="998"/>
      <c r="V1290" s="998"/>
      <c r="W1290" s="998"/>
      <c r="X1290" s="998"/>
      <c r="Y1290" s="998"/>
      <c r="Z1290" s="998"/>
      <c r="AA1290" s="998"/>
      <c r="AB1290" s="998"/>
    </row>
    <row r="1291">
      <c r="A1291" s="1242" t="s">
        <v>92</v>
      </c>
      <c r="B1291" s="1005">
        <v>8.0</v>
      </c>
      <c r="C1291" s="1005">
        <v>7.0</v>
      </c>
      <c r="D1291" s="1005">
        <v>10.0</v>
      </c>
      <c r="E1291" s="1005">
        <v>12.0</v>
      </c>
      <c r="F1291" s="1005">
        <v>1.0</v>
      </c>
      <c r="G1291" s="1005">
        <v>0.0</v>
      </c>
      <c r="H1291" s="1006">
        <f t="shared" ref="H1291:H1293" si="893">SUM(B1291:G1291)</f>
        <v>38</v>
      </c>
      <c r="I1291" s="1007">
        <f>sum(H1291:H1294)</f>
        <v>57</v>
      </c>
      <c r="J1291" s="1344" t="s">
        <v>79</v>
      </c>
      <c r="K1291" s="1242" t="s">
        <v>92</v>
      </c>
      <c r="L1291" s="1010">
        <v>83.0</v>
      </c>
      <c r="M1291" s="1007">
        <f>(L1291-H1291)</f>
        <v>45</v>
      </c>
      <c r="N1291" s="1010">
        <v>30.0</v>
      </c>
      <c r="O1291" s="1007">
        <f t="shared" ref="O1291:O1292" si="894">sum(M1291,N1291)</f>
        <v>75</v>
      </c>
      <c r="P1291" s="1010"/>
      <c r="Q1291" s="1343" t="s">
        <v>533</v>
      </c>
      <c r="R1291" s="998"/>
      <c r="S1291" s="998"/>
      <c r="T1291" s="998"/>
      <c r="U1291" s="998"/>
      <c r="V1291" s="998"/>
      <c r="W1291" s="998"/>
      <c r="X1291" s="998"/>
      <c r="Y1291" s="998"/>
      <c r="Z1291" s="998"/>
      <c r="AA1291" s="998"/>
      <c r="AB1291" s="998"/>
    </row>
    <row r="1292">
      <c r="A1292" s="1012" t="s">
        <v>77</v>
      </c>
      <c r="B1292" s="1013">
        <v>3.0</v>
      </c>
      <c r="C1292" s="1014">
        <v>0.0</v>
      </c>
      <c r="D1292" s="1014">
        <v>1.0</v>
      </c>
      <c r="E1292" s="1014">
        <v>2.0</v>
      </c>
      <c r="F1292" s="1014">
        <v>0.0</v>
      </c>
      <c r="G1292" s="1015">
        <v>0.0</v>
      </c>
      <c r="H1292" s="1016">
        <f t="shared" si="893"/>
        <v>6</v>
      </c>
      <c r="I1292" s="1017">
        <f>(I1291/61)</f>
        <v>0.9344262295</v>
      </c>
      <c r="J1292" s="1024" t="s">
        <v>79</v>
      </c>
      <c r="K1292" s="1012" t="s">
        <v>77</v>
      </c>
      <c r="L1292" s="1013">
        <v>24.0</v>
      </c>
      <c r="M1292" s="1018">
        <f>(L1292-H1292-H1293)</f>
        <v>10</v>
      </c>
      <c r="N1292" s="1013">
        <v>10.0</v>
      </c>
      <c r="O1292" s="1019">
        <f t="shared" si="894"/>
        <v>20</v>
      </c>
      <c r="P1292" s="1013"/>
      <c r="Q1292" s="1343" t="s">
        <v>534</v>
      </c>
      <c r="R1292" s="998"/>
      <c r="S1292" s="998"/>
      <c r="T1292" s="998"/>
      <c r="U1292" s="998"/>
      <c r="V1292" s="998"/>
      <c r="W1292" s="998"/>
      <c r="X1292" s="998"/>
      <c r="Y1292" s="998"/>
      <c r="Z1292" s="998"/>
      <c r="AA1292" s="998"/>
      <c r="AB1292" s="998"/>
    </row>
    <row r="1293">
      <c r="A1293" s="1012" t="s">
        <v>78</v>
      </c>
      <c r="B1293" s="1013">
        <v>1.0</v>
      </c>
      <c r="C1293" s="1014">
        <v>3.0</v>
      </c>
      <c r="D1293" s="1014">
        <v>3.0</v>
      </c>
      <c r="E1293" s="1014">
        <v>1.0</v>
      </c>
      <c r="F1293" s="1014">
        <v>0.0</v>
      </c>
      <c r="G1293" s="1015">
        <v>0.0</v>
      </c>
      <c r="H1293" s="1016">
        <f t="shared" si="893"/>
        <v>8</v>
      </c>
      <c r="I1293" s="1019"/>
      <c r="J1293" s="1168" t="s">
        <v>206</v>
      </c>
      <c r="K1293" s="1012" t="s">
        <v>78</v>
      </c>
      <c r="L1293" s="1013" t="s">
        <v>79</v>
      </c>
      <c r="M1293" s="1019" t="s">
        <v>79</v>
      </c>
      <c r="N1293" s="1013" t="s">
        <v>79</v>
      </c>
      <c r="O1293" s="1019" t="s">
        <v>79</v>
      </c>
      <c r="P1293" s="1018"/>
      <c r="Q1293" s="998"/>
      <c r="R1293" s="998"/>
      <c r="S1293" s="998"/>
      <c r="T1293" s="998"/>
      <c r="U1293" s="998"/>
      <c r="V1293" s="998"/>
      <c r="W1293" s="998"/>
      <c r="X1293" s="998"/>
      <c r="Y1293" s="998"/>
      <c r="Z1293" s="998"/>
      <c r="AA1293" s="998"/>
      <c r="AB1293" s="998"/>
    </row>
    <row r="1294">
      <c r="A1294" s="1021" t="s">
        <v>446</v>
      </c>
      <c r="B1294" s="1013">
        <v>0.0</v>
      </c>
      <c r="C1294" s="1014">
        <v>2.0</v>
      </c>
      <c r="D1294" s="1014">
        <v>1.0</v>
      </c>
      <c r="E1294" s="1014">
        <v>1.0</v>
      </c>
      <c r="F1294" s="1014">
        <v>1.0</v>
      </c>
      <c r="G1294" s="1015">
        <v>0.0</v>
      </c>
      <c r="H1294" s="1016">
        <f t="shared" ref="H1294:H1295" si="895">sum(B1294:G1294)</f>
        <v>5</v>
      </c>
      <c r="I1294" s="1019"/>
      <c r="J1294" s="1168" t="s">
        <v>206</v>
      </c>
      <c r="K1294" s="1021" t="s">
        <v>446</v>
      </c>
      <c r="L1294" s="1013">
        <v>16.0</v>
      </c>
      <c r="M1294" s="1019">
        <f t="shared" ref="M1294:M1296" si="896">(L1294-H1294)</f>
        <v>11</v>
      </c>
      <c r="N1294" s="1013">
        <v>0.0</v>
      </c>
      <c r="O1294" s="1019">
        <f t="shared" ref="O1294:O1297" si="897">sum(M1294,N1294)</f>
        <v>11</v>
      </c>
      <c r="P1294" s="1013"/>
      <c r="Q1294" s="998"/>
      <c r="R1294" s="998"/>
      <c r="S1294" s="998"/>
      <c r="T1294" s="998"/>
      <c r="U1294" s="998"/>
      <c r="V1294" s="998"/>
      <c r="W1294" s="998"/>
      <c r="X1294" s="998"/>
      <c r="Y1294" s="998"/>
      <c r="Z1294" s="998"/>
      <c r="AA1294" s="998"/>
      <c r="AB1294" s="998"/>
    </row>
    <row r="1295">
      <c r="A1295" s="1021" t="s">
        <v>80</v>
      </c>
      <c r="B1295" s="1013">
        <v>0.0</v>
      </c>
      <c r="C1295" s="1014">
        <v>0.0</v>
      </c>
      <c r="D1295" s="1014">
        <v>0.0</v>
      </c>
      <c r="E1295" s="1014">
        <v>0.0</v>
      </c>
      <c r="F1295" s="1014">
        <v>0.0</v>
      </c>
      <c r="G1295" s="1015">
        <v>0.0</v>
      </c>
      <c r="H1295" s="1016">
        <f t="shared" si="895"/>
        <v>0</v>
      </c>
      <c r="I1295" s="1019"/>
      <c r="J1295" s="1168" t="s">
        <v>206</v>
      </c>
      <c r="K1295" s="1021" t="s">
        <v>80</v>
      </c>
      <c r="L1295" s="1013">
        <v>66.0</v>
      </c>
      <c r="M1295" s="1019">
        <f t="shared" si="896"/>
        <v>66</v>
      </c>
      <c r="N1295" s="1013">
        <v>0.0</v>
      </c>
      <c r="O1295" s="1019">
        <f t="shared" si="897"/>
        <v>66</v>
      </c>
      <c r="P1295" s="1018"/>
      <c r="Q1295" s="998"/>
      <c r="R1295" s="998"/>
      <c r="S1295" s="998"/>
      <c r="T1295" s="998"/>
      <c r="U1295" s="998"/>
      <c r="V1295" s="998"/>
      <c r="W1295" s="998"/>
      <c r="X1295" s="998"/>
      <c r="Y1295" s="998"/>
      <c r="Z1295" s="998"/>
      <c r="AA1295" s="998"/>
      <c r="AB1295" s="998"/>
    </row>
    <row r="1296">
      <c r="A1296" s="1009" t="s">
        <v>95</v>
      </c>
      <c r="B1296" s="1010">
        <v>0.0</v>
      </c>
      <c r="C1296" s="1010">
        <v>5.0</v>
      </c>
      <c r="D1296" s="1010">
        <v>3.0</v>
      </c>
      <c r="E1296" s="1010">
        <v>7.0</v>
      </c>
      <c r="F1296" s="1010">
        <v>3.0</v>
      </c>
      <c r="G1296" s="1005">
        <v>1.0</v>
      </c>
      <c r="H1296" s="1006">
        <f t="shared" ref="H1296:H1298" si="898">SUM(B1296:G1296)</f>
        <v>19</v>
      </c>
      <c r="I1296" s="1007">
        <f>sum(H1296:H1299)</f>
        <v>31</v>
      </c>
      <c r="J1296" s="1168" t="s">
        <v>206</v>
      </c>
      <c r="K1296" s="1009" t="s">
        <v>95</v>
      </c>
      <c r="L1296" s="1010">
        <v>71.0</v>
      </c>
      <c r="M1296" s="1007">
        <f t="shared" si="896"/>
        <v>52</v>
      </c>
      <c r="N1296" s="1010">
        <v>0.0</v>
      </c>
      <c r="O1296" s="1007">
        <f t="shared" si="897"/>
        <v>52</v>
      </c>
      <c r="P1296" s="1010"/>
      <c r="Q1296" s="998"/>
      <c r="R1296" s="998"/>
      <c r="S1296" s="998"/>
      <c r="T1296" s="998"/>
      <c r="U1296" s="998"/>
      <c r="V1296" s="998"/>
      <c r="W1296" s="998"/>
      <c r="X1296" s="998"/>
      <c r="Y1296" s="998"/>
      <c r="Z1296" s="998"/>
      <c r="AA1296" s="998"/>
      <c r="AB1296" s="998"/>
    </row>
    <row r="1297">
      <c r="A1297" s="1012" t="s">
        <v>77</v>
      </c>
      <c r="B1297" s="1013">
        <v>0.0</v>
      </c>
      <c r="C1297" s="1014">
        <v>0.0</v>
      </c>
      <c r="D1297" s="1014">
        <v>0.0</v>
      </c>
      <c r="E1297" s="1014">
        <v>0.0</v>
      </c>
      <c r="F1297" s="1014">
        <v>1.0</v>
      </c>
      <c r="G1297" s="1014">
        <v>0.0</v>
      </c>
      <c r="H1297" s="1016">
        <f t="shared" si="898"/>
        <v>1</v>
      </c>
      <c r="I1297" s="1017">
        <f>(I1296/60)</f>
        <v>0.5166666667</v>
      </c>
      <c r="J1297" s="1346" t="s">
        <v>79</v>
      </c>
      <c r="K1297" s="1012" t="s">
        <v>77</v>
      </c>
      <c r="L1297" s="1013">
        <v>20.0</v>
      </c>
      <c r="M1297" s="1018">
        <f>(L1297-H1297-H1298)</f>
        <v>11</v>
      </c>
      <c r="N1297" s="1013">
        <v>0.0</v>
      </c>
      <c r="O1297" s="1019">
        <f t="shared" si="897"/>
        <v>11</v>
      </c>
      <c r="P1297" s="1018"/>
      <c r="Q1297" s="1342" t="s">
        <v>535</v>
      </c>
      <c r="R1297" s="998"/>
      <c r="S1297" s="998"/>
      <c r="T1297" s="998"/>
      <c r="U1297" s="998"/>
      <c r="V1297" s="998"/>
      <c r="W1297" s="998"/>
      <c r="X1297" s="998"/>
      <c r="Y1297" s="998"/>
      <c r="Z1297" s="998"/>
      <c r="AA1297" s="998"/>
      <c r="AB1297" s="998"/>
    </row>
    <row r="1298">
      <c r="A1298" s="1012" t="s">
        <v>78</v>
      </c>
      <c r="B1298" s="1013">
        <v>0.0</v>
      </c>
      <c r="C1298" s="1014">
        <v>1.0</v>
      </c>
      <c r="D1298" s="1014">
        <v>3.0</v>
      </c>
      <c r="E1298" s="1014">
        <v>2.0</v>
      </c>
      <c r="F1298" s="1014">
        <v>2.0</v>
      </c>
      <c r="G1298" s="1014">
        <v>0.0</v>
      </c>
      <c r="H1298" s="1016">
        <f t="shared" si="898"/>
        <v>8</v>
      </c>
      <c r="I1298" s="1019"/>
      <c r="J1298" s="1168" t="s">
        <v>206</v>
      </c>
      <c r="K1298" s="1012" t="s">
        <v>78</v>
      </c>
      <c r="L1298" s="1013" t="s">
        <v>79</v>
      </c>
      <c r="M1298" s="1019" t="s">
        <v>79</v>
      </c>
      <c r="N1298" s="1013" t="s">
        <v>79</v>
      </c>
      <c r="O1298" s="1019" t="s">
        <v>79</v>
      </c>
      <c r="P1298" s="1018"/>
      <c r="Q1298" s="998"/>
      <c r="R1298" s="998"/>
      <c r="S1298" s="998"/>
      <c r="T1298" s="998"/>
      <c r="U1298" s="998"/>
      <c r="V1298" s="998"/>
      <c r="W1298" s="998"/>
      <c r="X1298" s="998"/>
      <c r="Y1298" s="998"/>
      <c r="Z1298" s="998"/>
      <c r="AA1298" s="998"/>
      <c r="AB1298" s="998"/>
    </row>
    <row r="1299">
      <c r="A1299" s="1021" t="s">
        <v>446</v>
      </c>
      <c r="B1299" s="1013">
        <v>0.0</v>
      </c>
      <c r="C1299" s="1014">
        <v>0.0</v>
      </c>
      <c r="D1299" s="1014">
        <v>1.0</v>
      </c>
      <c r="E1299" s="1014">
        <v>1.0</v>
      </c>
      <c r="F1299" s="1014">
        <v>1.0</v>
      </c>
      <c r="G1299" s="1014">
        <v>0.0</v>
      </c>
      <c r="H1299" s="1016">
        <f t="shared" ref="H1299:H1300" si="899">sum(B1299:G1299)</f>
        <v>3</v>
      </c>
      <c r="I1299" s="1019"/>
      <c r="J1299" s="1168" t="s">
        <v>206</v>
      </c>
      <c r="K1299" s="1021" t="s">
        <v>446</v>
      </c>
      <c r="L1299" s="1013">
        <v>15.0</v>
      </c>
      <c r="M1299" s="1019">
        <f t="shared" ref="M1299:M1301" si="900">(L1299-H1299)</f>
        <v>12</v>
      </c>
      <c r="N1299" s="1013">
        <v>0.0</v>
      </c>
      <c r="O1299" s="1019">
        <f t="shared" ref="O1299:O1302" si="901">sum(M1299,N1299)</f>
        <v>12</v>
      </c>
      <c r="P1299" s="1013"/>
      <c r="Q1299" s="998"/>
      <c r="R1299" s="998"/>
      <c r="S1299" s="998"/>
      <c r="T1299" s="998"/>
      <c r="U1299" s="998"/>
      <c r="V1299" s="998"/>
      <c r="W1299" s="998"/>
      <c r="X1299" s="998"/>
      <c r="Y1299" s="998"/>
      <c r="Z1299" s="998"/>
      <c r="AA1299" s="998"/>
      <c r="AB1299" s="998"/>
    </row>
    <row r="1300">
      <c r="A1300" s="1021" t="s">
        <v>80</v>
      </c>
      <c r="B1300" s="1013">
        <v>0.0</v>
      </c>
      <c r="C1300" s="1014">
        <v>2.0</v>
      </c>
      <c r="D1300" s="1014">
        <v>0.0</v>
      </c>
      <c r="E1300" s="1014">
        <v>2.0</v>
      </c>
      <c r="F1300" s="1014">
        <v>0.0</v>
      </c>
      <c r="G1300" s="1014">
        <v>0.0</v>
      </c>
      <c r="H1300" s="1016">
        <f t="shared" si="899"/>
        <v>4</v>
      </c>
      <c r="I1300" s="1019"/>
      <c r="J1300" s="1168" t="s">
        <v>206</v>
      </c>
      <c r="K1300" s="1021" t="s">
        <v>80</v>
      </c>
      <c r="L1300" s="1013">
        <v>32.0</v>
      </c>
      <c r="M1300" s="1019">
        <f t="shared" si="900"/>
        <v>28</v>
      </c>
      <c r="N1300" s="1013">
        <v>0.0</v>
      </c>
      <c r="O1300" s="1019">
        <f t="shared" si="901"/>
        <v>28</v>
      </c>
      <c r="P1300" s="1018"/>
      <c r="Q1300" s="998"/>
      <c r="R1300" s="998"/>
      <c r="S1300" s="998"/>
      <c r="T1300" s="998"/>
      <c r="U1300" s="998"/>
      <c r="V1300" s="998"/>
      <c r="W1300" s="998"/>
      <c r="X1300" s="998"/>
      <c r="Y1300" s="998"/>
      <c r="Z1300" s="998"/>
      <c r="AA1300" s="998"/>
      <c r="AB1300" s="998"/>
    </row>
    <row r="1301">
      <c r="A1301" s="1116" t="s">
        <v>254</v>
      </c>
      <c r="B1301" s="1005">
        <v>6.0</v>
      </c>
      <c r="C1301" s="1005">
        <v>3.0</v>
      </c>
      <c r="D1301" s="1005">
        <v>6.0</v>
      </c>
      <c r="E1301" s="1005">
        <v>1.0</v>
      </c>
      <c r="F1301" s="1005">
        <v>1.0</v>
      </c>
      <c r="G1301" s="1005">
        <v>0.0</v>
      </c>
      <c r="H1301" s="1006">
        <f t="shared" ref="H1301:H1303" si="902">SUM(B1301:G1301)</f>
        <v>17</v>
      </c>
      <c r="I1301" s="1007">
        <f>sum(H1301:H1304)</f>
        <v>47</v>
      </c>
      <c r="J1301" s="1346" t="s">
        <v>79</v>
      </c>
      <c r="K1301" s="1116" t="s">
        <v>254</v>
      </c>
      <c r="L1301" s="1010">
        <v>56.0</v>
      </c>
      <c r="M1301" s="1007">
        <f t="shared" si="900"/>
        <v>39</v>
      </c>
      <c r="N1301" s="1010">
        <v>15.0</v>
      </c>
      <c r="O1301" s="1007">
        <f t="shared" si="901"/>
        <v>54</v>
      </c>
      <c r="P1301" s="1010"/>
      <c r="Q1301" s="1342" t="s">
        <v>536</v>
      </c>
      <c r="R1301" s="998"/>
      <c r="S1301" s="998"/>
      <c r="T1301" s="998"/>
      <c r="U1301" s="998"/>
      <c r="V1301" s="998"/>
      <c r="W1301" s="998"/>
      <c r="X1301" s="998"/>
      <c r="Y1301" s="998"/>
      <c r="Z1301" s="998"/>
      <c r="AA1301" s="998"/>
      <c r="AB1301" s="998"/>
    </row>
    <row r="1302">
      <c r="A1302" s="1012" t="s">
        <v>77</v>
      </c>
      <c r="B1302" s="1013">
        <v>3.0</v>
      </c>
      <c r="C1302" s="1014">
        <v>1.0</v>
      </c>
      <c r="D1302" s="1014">
        <v>2.0</v>
      </c>
      <c r="E1302" s="1014">
        <v>1.0</v>
      </c>
      <c r="F1302" s="1014">
        <v>0.0</v>
      </c>
      <c r="G1302" s="1015">
        <v>0.0</v>
      </c>
      <c r="H1302" s="1016">
        <f t="shared" si="902"/>
        <v>7</v>
      </c>
      <c r="I1302" s="1017">
        <f>(I1301/60)</f>
        <v>0.7833333333</v>
      </c>
      <c r="J1302" s="1168" t="s">
        <v>206</v>
      </c>
      <c r="K1302" s="1012" t="s">
        <v>77</v>
      </c>
      <c r="L1302" s="1013">
        <v>21.0</v>
      </c>
      <c r="M1302" s="1018">
        <f>(L1302-H1302-H1303)</f>
        <v>0</v>
      </c>
      <c r="N1302" s="1013">
        <v>20.0</v>
      </c>
      <c r="O1302" s="1018">
        <f t="shared" si="901"/>
        <v>20</v>
      </c>
      <c r="P1302" s="1013"/>
      <c r="Q1302" s="998"/>
      <c r="R1302" s="998"/>
      <c r="S1302" s="998"/>
      <c r="T1302" s="998"/>
      <c r="U1302" s="998"/>
      <c r="V1302" s="998"/>
      <c r="W1302" s="998"/>
      <c r="X1302" s="998"/>
      <c r="Y1302" s="998"/>
      <c r="Z1302" s="998"/>
      <c r="AA1302" s="998"/>
      <c r="AB1302" s="998"/>
    </row>
    <row r="1303">
      <c r="A1303" s="1012" t="s">
        <v>78</v>
      </c>
      <c r="B1303" s="1013">
        <v>2.0</v>
      </c>
      <c r="C1303" s="1014">
        <v>6.0</v>
      </c>
      <c r="D1303" s="1014">
        <v>5.0</v>
      </c>
      <c r="E1303" s="1014">
        <v>0.0</v>
      </c>
      <c r="F1303" s="1014">
        <v>1.0</v>
      </c>
      <c r="G1303" s="1015">
        <v>0.0</v>
      </c>
      <c r="H1303" s="1016">
        <f t="shared" si="902"/>
        <v>14</v>
      </c>
      <c r="I1303" s="1019"/>
      <c r="J1303" s="1168" t="s">
        <v>206</v>
      </c>
      <c r="K1303" s="1012" t="s">
        <v>78</v>
      </c>
      <c r="L1303" s="1013" t="s">
        <v>79</v>
      </c>
      <c r="M1303" s="1018" t="s">
        <v>79</v>
      </c>
      <c r="N1303" s="1013" t="s">
        <v>79</v>
      </c>
      <c r="O1303" s="1018" t="s">
        <v>79</v>
      </c>
      <c r="P1303" s="1018"/>
      <c r="Q1303" s="998"/>
      <c r="R1303" s="998"/>
      <c r="S1303" s="998"/>
      <c r="T1303" s="998"/>
      <c r="U1303" s="998"/>
      <c r="V1303" s="998"/>
      <c r="W1303" s="998"/>
      <c r="X1303" s="998"/>
      <c r="Y1303" s="998"/>
      <c r="Z1303" s="998"/>
      <c r="AA1303" s="998"/>
      <c r="AB1303" s="998"/>
    </row>
    <row r="1304">
      <c r="A1304" s="1021" t="s">
        <v>446</v>
      </c>
      <c r="B1304" s="1013">
        <v>0.0</v>
      </c>
      <c r="C1304" s="1014">
        <v>8.0</v>
      </c>
      <c r="D1304" s="1014">
        <v>1.0</v>
      </c>
      <c r="E1304" s="1014">
        <v>0.0</v>
      </c>
      <c r="F1304" s="1014">
        <v>0.0</v>
      </c>
      <c r="G1304" s="1015">
        <v>0.0</v>
      </c>
      <c r="H1304" s="1016">
        <f t="shared" ref="H1304:H1305" si="903">sum(B1304:G1304)</f>
        <v>9</v>
      </c>
      <c r="I1304" s="1019"/>
      <c r="J1304" s="1168" t="s">
        <v>206</v>
      </c>
      <c r="K1304" s="1021" t="s">
        <v>446</v>
      </c>
      <c r="L1304" s="1013">
        <v>15.0</v>
      </c>
      <c r="M1304" s="1018">
        <f t="shared" ref="M1304:M1306" si="904">(L1304-H1304)</f>
        <v>6</v>
      </c>
      <c r="N1304" s="1013">
        <v>20.0</v>
      </c>
      <c r="O1304" s="1018">
        <f t="shared" ref="O1304:O1307" si="905">sum(M1304,N1304)</f>
        <v>26</v>
      </c>
      <c r="P1304" s="1013"/>
      <c r="Q1304" s="998"/>
      <c r="R1304" s="998"/>
      <c r="S1304" s="998"/>
      <c r="T1304" s="998"/>
      <c r="U1304" s="998"/>
      <c r="V1304" s="998"/>
      <c r="W1304" s="998"/>
      <c r="X1304" s="998"/>
      <c r="Y1304" s="998"/>
      <c r="Z1304" s="998"/>
      <c r="AA1304" s="998"/>
      <c r="AB1304" s="998"/>
    </row>
    <row r="1305">
      <c r="A1305" s="1021" t="s">
        <v>80</v>
      </c>
      <c r="B1305" s="1013">
        <v>0.0</v>
      </c>
      <c r="C1305" s="1014">
        <v>3.0</v>
      </c>
      <c r="D1305" s="1014">
        <v>0.0</v>
      </c>
      <c r="E1305" s="1014">
        <v>1.0</v>
      </c>
      <c r="F1305" s="1014">
        <v>0.0</v>
      </c>
      <c r="G1305" s="1015">
        <v>0.0</v>
      </c>
      <c r="H1305" s="1016">
        <f t="shared" si="903"/>
        <v>4</v>
      </c>
      <c r="I1305" s="1019"/>
      <c r="J1305" s="1168" t="s">
        <v>206</v>
      </c>
      <c r="K1305" s="1021" t="s">
        <v>80</v>
      </c>
      <c r="L1305" s="1013">
        <v>40.0</v>
      </c>
      <c r="M1305" s="1018">
        <f t="shared" si="904"/>
        <v>36</v>
      </c>
      <c r="N1305" s="1013">
        <v>0.0</v>
      </c>
      <c r="O1305" s="1019">
        <f t="shared" si="905"/>
        <v>36</v>
      </c>
      <c r="P1305" s="1013"/>
      <c r="Q1305" s="998"/>
      <c r="R1305" s="998"/>
      <c r="S1305" s="998"/>
      <c r="T1305" s="998"/>
      <c r="U1305" s="998"/>
      <c r="V1305" s="998"/>
      <c r="W1305" s="998"/>
      <c r="X1305" s="998"/>
      <c r="Y1305" s="998"/>
      <c r="Z1305" s="998"/>
      <c r="AA1305" s="998"/>
      <c r="AB1305" s="998"/>
    </row>
    <row r="1306">
      <c r="A1306" s="1116" t="s">
        <v>225</v>
      </c>
      <c r="B1306" s="1010">
        <v>10.0</v>
      </c>
      <c r="C1306" s="1010">
        <v>0.0</v>
      </c>
      <c r="D1306" s="1010">
        <v>1.0</v>
      </c>
      <c r="E1306" s="1010">
        <v>0.0</v>
      </c>
      <c r="F1306" s="1010">
        <v>0.0</v>
      </c>
      <c r="G1306" s="1005">
        <v>7.0</v>
      </c>
      <c r="H1306" s="1006">
        <f t="shared" ref="H1306:H1308" si="906">SUM(B1306:G1306)</f>
        <v>18</v>
      </c>
      <c r="I1306" s="1007">
        <f>sum(H1306:H1309)</f>
        <v>32</v>
      </c>
      <c r="J1306" s="1341" t="s">
        <v>206</v>
      </c>
      <c r="K1306" s="1116" t="s">
        <v>225</v>
      </c>
      <c r="L1306" s="1010">
        <v>48.0</v>
      </c>
      <c r="M1306" s="1007">
        <f t="shared" si="904"/>
        <v>30</v>
      </c>
      <c r="N1306" s="1010">
        <v>15.0</v>
      </c>
      <c r="O1306" s="1007">
        <f t="shared" si="905"/>
        <v>45</v>
      </c>
      <c r="P1306" s="1010"/>
      <c r="Q1306" s="998"/>
      <c r="R1306" s="998"/>
      <c r="S1306" s="998"/>
      <c r="T1306" s="998"/>
      <c r="U1306" s="998"/>
      <c r="V1306" s="998"/>
      <c r="W1306" s="998"/>
      <c r="X1306" s="998"/>
      <c r="Y1306" s="998"/>
      <c r="Z1306" s="998"/>
      <c r="AA1306" s="998"/>
      <c r="AB1306" s="998"/>
    </row>
    <row r="1307">
      <c r="A1307" s="1012" t="s">
        <v>77</v>
      </c>
      <c r="B1307" s="1013">
        <v>2.0</v>
      </c>
      <c r="C1307" s="1014">
        <v>0.0</v>
      </c>
      <c r="D1307" s="1014">
        <v>0.0</v>
      </c>
      <c r="E1307" s="1014">
        <v>0.0</v>
      </c>
      <c r="F1307" s="1014">
        <v>0.0</v>
      </c>
      <c r="G1307" s="1014">
        <v>0.0</v>
      </c>
      <c r="H1307" s="1016">
        <f t="shared" si="906"/>
        <v>2</v>
      </c>
      <c r="I1307" s="1017">
        <f>(I1306/60)</f>
        <v>0.5333333333</v>
      </c>
      <c r="J1307" s="1168" t="s">
        <v>79</v>
      </c>
      <c r="K1307" s="1012" t="s">
        <v>77</v>
      </c>
      <c r="L1307" s="1014">
        <v>11.0</v>
      </c>
      <c r="M1307" s="1018">
        <f>(L1307-H1307-H1308)</f>
        <v>1</v>
      </c>
      <c r="N1307" s="1014">
        <v>8.0</v>
      </c>
      <c r="O1307" s="1019">
        <f t="shared" si="905"/>
        <v>9</v>
      </c>
      <c r="P1307" s="1014"/>
      <c r="Q1307" s="1346" t="s">
        <v>363</v>
      </c>
      <c r="R1307" s="998"/>
      <c r="S1307" s="998"/>
      <c r="T1307" s="998"/>
      <c r="U1307" s="998"/>
      <c r="V1307" s="998"/>
      <c r="W1307" s="998"/>
      <c r="X1307" s="998"/>
      <c r="Y1307" s="998"/>
      <c r="Z1307" s="998"/>
      <c r="AA1307" s="998"/>
      <c r="AB1307" s="998"/>
    </row>
    <row r="1308">
      <c r="A1308" s="1012" t="s">
        <v>78</v>
      </c>
      <c r="B1308" s="1013">
        <v>8.0</v>
      </c>
      <c r="C1308" s="1014">
        <v>0.0</v>
      </c>
      <c r="D1308" s="1014">
        <v>0.0</v>
      </c>
      <c r="E1308" s="1014">
        <v>0.0</v>
      </c>
      <c r="F1308" s="1014">
        <v>0.0</v>
      </c>
      <c r="G1308" s="1014">
        <v>0.0</v>
      </c>
      <c r="H1308" s="1016">
        <f t="shared" si="906"/>
        <v>8</v>
      </c>
      <c r="I1308" s="1019"/>
      <c r="J1308" s="1168" t="s">
        <v>206</v>
      </c>
      <c r="K1308" s="1012" t="s">
        <v>78</v>
      </c>
      <c r="L1308" s="1014" t="s">
        <v>79</v>
      </c>
      <c r="M1308" s="1019" t="s">
        <v>79</v>
      </c>
      <c r="N1308" s="1014" t="s">
        <v>79</v>
      </c>
      <c r="O1308" s="1019" t="s">
        <v>79</v>
      </c>
      <c r="P1308" s="1019"/>
      <c r="Q1308" s="998"/>
      <c r="R1308" s="998"/>
      <c r="S1308" s="998"/>
      <c r="T1308" s="998"/>
      <c r="U1308" s="998"/>
      <c r="V1308" s="998"/>
      <c r="W1308" s="998"/>
      <c r="X1308" s="998"/>
      <c r="Y1308" s="998"/>
      <c r="Z1308" s="998"/>
      <c r="AA1308" s="998"/>
      <c r="AB1308" s="998"/>
    </row>
    <row r="1309">
      <c r="A1309" s="1021" t="s">
        <v>446</v>
      </c>
      <c r="B1309" s="1013">
        <v>2.0</v>
      </c>
      <c r="C1309" s="1014">
        <v>0.0</v>
      </c>
      <c r="D1309" s="1014">
        <v>2.0</v>
      </c>
      <c r="E1309" s="1014">
        <v>0.0</v>
      </c>
      <c r="F1309" s="1014">
        <v>0.0</v>
      </c>
      <c r="G1309" s="1014">
        <v>0.0</v>
      </c>
      <c r="H1309" s="1016">
        <f t="shared" ref="H1309:H1310" si="907">sum(B1309:G1309)</f>
        <v>4</v>
      </c>
      <c r="I1309" s="1019"/>
      <c r="J1309" s="1168" t="s">
        <v>206</v>
      </c>
      <c r="K1309" s="1021" t="s">
        <v>446</v>
      </c>
      <c r="L1309" s="1014">
        <v>8.0</v>
      </c>
      <c r="M1309" s="1019">
        <f t="shared" ref="M1309:M1311" si="908">(L1309-H1309)</f>
        <v>4</v>
      </c>
      <c r="N1309" s="1014">
        <v>3.0</v>
      </c>
      <c r="O1309" s="1019">
        <f t="shared" ref="O1309:O1312" si="909">sum(M1309,N1309)</f>
        <v>7</v>
      </c>
      <c r="P1309" s="1014"/>
      <c r="Q1309" s="998"/>
      <c r="R1309" s="998"/>
      <c r="S1309" s="998"/>
      <c r="T1309" s="998"/>
      <c r="U1309" s="998"/>
      <c r="V1309" s="998"/>
      <c r="W1309" s="998"/>
      <c r="X1309" s="998"/>
      <c r="Y1309" s="998"/>
      <c r="Z1309" s="998"/>
      <c r="AA1309" s="998"/>
      <c r="AB1309" s="998"/>
    </row>
    <row r="1310">
      <c r="A1310" s="1021" t="s">
        <v>80</v>
      </c>
      <c r="B1310" s="1013">
        <v>0.0</v>
      </c>
      <c r="C1310" s="1014">
        <v>0.0</v>
      </c>
      <c r="D1310" s="1014">
        <v>1.0</v>
      </c>
      <c r="E1310" s="1014">
        <v>0.0</v>
      </c>
      <c r="F1310" s="1014">
        <v>0.0</v>
      </c>
      <c r="G1310" s="1014">
        <v>0.0</v>
      </c>
      <c r="H1310" s="1016">
        <f t="shared" si="907"/>
        <v>1</v>
      </c>
      <c r="I1310" s="1019"/>
      <c r="J1310" s="1168" t="s">
        <v>206</v>
      </c>
      <c r="K1310" s="1021" t="s">
        <v>80</v>
      </c>
      <c r="L1310" s="1014">
        <v>20.0</v>
      </c>
      <c r="M1310" s="1019">
        <f t="shared" si="908"/>
        <v>19</v>
      </c>
      <c r="N1310" s="1014">
        <v>0.0</v>
      </c>
      <c r="O1310" s="1019">
        <f t="shared" si="909"/>
        <v>19</v>
      </c>
      <c r="P1310" s="1019"/>
      <c r="Q1310" s="998"/>
      <c r="R1310" s="998"/>
      <c r="S1310" s="998"/>
      <c r="T1310" s="998"/>
      <c r="U1310" s="998"/>
      <c r="V1310" s="998"/>
      <c r="W1310" s="998"/>
      <c r="X1310" s="998"/>
      <c r="Y1310" s="998"/>
      <c r="Z1310" s="998"/>
      <c r="AA1310" s="998"/>
      <c r="AB1310" s="998"/>
    </row>
    <row r="1311">
      <c r="A1311" s="1116" t="s">
        <v>93</v>
      </c>
      <c r="B1311" s="1005">
        <v>0.0</v>
      </c>
      <c r="C1311" s="1005">
        <v>0.0</v>
      </c>
      <c r="D1311" s="1005">
        <v>0.0</v>
      </c>
      <c r="E1311" s="1005">
        <v>3.0</v>
      </c>
      <c r="F1311" s="1005">
        <v>2.0</v>
      </c>
      <c r="G1311" s="1005">
        <v>2.0</v>
      </c>
      <c r="H1311" s="1006">
        <f t="shared" ref="H1311:H1313" si="910">SUM(B1311:G1311)</f>
        <v>7</v>
      </c>
      <c r="I1311" s="1007">
        <f>sum(H1311:H1314)</f>
        <v>19</v>
      </c>
      <c r="J1311" s="1341" t="s">
        <v>206</v>
      </c>
      <c r="K1311" s="1116" t="s">
        <v>93</v>
      </c>
      <c r="L1311" s="1010">
        <v>41.0</v>
      </c>
      <c r="M1311" s="1007">
        <f t="shared" si="908"/>
        <v>34</v>
      </c>
      <c r="N1311" s="1010">
        <v>0.0</v>
      </c>
      <c r="O1311" s="1007">
        <f t="shared" si="909"/>
        <v>34</v>
      </c>
      <c r="P1311" s="1010"/>
      <c r="Q1311" s="998"/>
      <c r="R1311" s="998"/>
      <c r="S1311" s="998"/>
      <c r="T1311" s="998"/>
      <c r="U1311" s="998"/>
      <c r="V1311" s="998"/>
      <c r="W1311" s="998"/>
      <c r="X1311" s="998"/>
      <c r="Y1311" s="998"/>
      <c r="Z1311" s="998"/>
      <c r="AA1311" s="998"/>
      <c r="AB1311" s="998"/>
    </row>
    <row r="1312">
      <c r="A1312" s="1012" t="s">
        <v>77</v>
      </c>
      <c r="B1312" s="1013">
        <v>0.0</v>
      </c>
      <c r="C1312" s="1014">
        <v>0.0</v>
      </c>
      <c r="D1312" s="1014">
        <v>0.0</v>
      </c>
      <c r="E1312" s="1014">
        <v>1.0</v>
      </c>
      <c r="F1312" s="1014">
        <v>1.0</v>
      </c>
      <c r="G1312" s="1015">
        <v>0.0</v>
      </c>
      <c r="H1312" s="1016">
        <f t="shared" si="910"/>
        <v>2</v>
      </c>
      <c r="I1312" s="1017">
        <f>(I1311/60)</f>
        <v>0.3166666667</v>
      </c>
      <c r="J1312" s="1168" t="s">
        <v>206</v>
      </c>
      <c r="K1312" s="1012" t="s">
        <v>77</v>
      </c>
      <c r="L1312" s="1014">
        <v>15.0</v>
      </c>
      <c r="M1312" s="1018">
        <f>(L1312-H1312-H1313)</f>
        <v>8</v>
      </c>
      <c r="N1312" s="1014">
        <v>0.0</v>
      </c>
      <c r="O1312" s="1019">
        <f t="shared" si="909"/>
        <v>8</v>
      </c>
      <c r="P1312" s="1019"/>
      <c r="Q1312" s="998"/>
      <c r="R1312" s="998"/>
      <c r="S1312" s="998"/>
      <c r="T1312" s="998"/>
      <c r="U1312" s="998"/>
      <c r="V1312" s="998"/>
      <c r="W1312" s="998"/>
      <c r="X1312" s="998"/>
      <c r="Y1312" s="998"/>
      <c r="Z1312" s="998"/>
      <c r="AA1312" s="998"/>
      <c r="AB1312" s="998"/>
    </row>
    <row r="1313">
      <c r="A1313" s="1012" t="s">
        <v>78</v>
      </c>
      <c r="B1313" s="1013">
        <v>0.0</v>
      </c>
      <c r="C1313" s="1014">
        <v>0.0</v>
      </c>
      <c r="D1313" s="1014">
        <v>0.0</v>
      </c>
      <c r="E1313" s="1014">
        <v>4.0</v>
      </c>
      <c r="F1313" s="1014">
        <v>1.0</v>
      </c>
      <c r="G1313" s="1015">
        <v>0.0</v>
      </c>
      <c r="H1313" s="1016">
        <f t="shared" si="910"/>
        <v>5</v>
      </c>
      <c r="I1313" s="1019"/>
      <c r="J1313" s="1168" t="s">
        <v>206</v>
      </c>
      <c r="K1313" s="1012" t="s">
        <v>78</v>
      </c>
      <c r="L1313" s="1014" t="s">
        <v>79</v>
      </c>
      <c r="M1313" s="1019" t="s">
        <v>79</v>
      </c>
      <c r="N1313" s="1014" t="s">
        <v>79</v>
      </c>
      <c r="O1313" s="1019" t="s">
        <v>79</v>
      </c>
      <c r="P1313" s="1019"/>
      <c r="Q1313" s="998"/>
      <c r="R1313" s="998"/>
      <c r="S1313" s="998"/>
      <c r="T1313" s="998"/>
      <c r="U1313" s="998"/>
      <c r="V1313" s="998"/>
      <c r="W1313" s="998"/>
      <c r="X1313" s="998"/>
      <c r="Y1313" s="998"/>
      <c r="Z1313" s="998"/>
      <c r="AA1313" s="998"/>
      <c r="AB1313" s="998"/>
    </row>
    <row r="1314">
      <c r="A1314" s="1021" t="s">
        <v>446</v>
      </c>
      <c r="B1314" s="1013">
        <v>0.0</v>
      </c>
      <c r="C1314" s="1014">
        <v>0.0</v>
      </c>
      <c r="D1314" s="1014">
        <v>0.0</v>
      </c>
      <c r="E1314" s="1014">
        <v>3.0</v>
      </c>
      <c r="F1314" s="1014">
        <v>2.0</v>
      </c>
      <c r="G1314" s="1015">
        <v>0.0</v>
      </c>
      <c r="H1314" s="1016">
        <f t="shared" ref="H1314:H1315" si="911">sum(B1314:G1314)</f>
        <v>5</v>
      </c>
      <c r="I1314" s="1019"/>
      <c r="J1314" s="1344" t="s">
        <v>79</v>
      </c>
      <c r="K1314" s="1021" t="s">
        <v>446</v>
      </c>
      <c r="L1314" s="1014">
        <v>10.0</v>
      </c>
      <c r="M1314" s="1019">
        <f t="shared" ref="M1314:M1315" si="912">(L1314-H1314)</f>
        <v>5</v>
      </c>
      <c r="N1314" s="1014">
        <v>0.0</v>
      </c>
      <c r="O1314" s="1019">
        <f t="shared" ref="O1314:O1315" si="913">sum(M1314,N1314)</f>
        <v>5</v>
      </c>
      <c r="P1314" s="1014"/>
      <c r="Q1314" s="1346" t="s">
        <v>537</v>
      </c>
      <c r="R1314" s="998"/>
      <c r="S1314" s="998"/>
      <c r="T1314" s="998"/>
      <c r="U1314" s="998"/>
      <c r="V1314" s="998"/>
      <c r="W1314" s="998"/>
      <c r="X1314" s="998"/>
      <c r="Y1314" s="998"/>
      <c r="Z1314" s="998"/>
      <c r="AA1314" s="998"/>
      <c r="AB1314" s="998"/>
    </row>
    <row r="1315">
      <c r="A1315" s="1021" t="s">
        <v>80</v>
      </c>
      <c r="B1315" s="1013">
        <v>0.0</v>
      </c>
      <c r="C1315" s="1014">
        <v>0.0</v>
      </c>
      <c r="D1315" s="1014">
        <v>0.0</v>
      </c>
      <c r="E1315" s="1014">
        <v>0.0</v>
      </c>
      <c r="F1315" s="1014">
        <v>0.0</v>
      </c>
      <c r="G1315" s="1015">
        <v>0.0</v>
      </c>
      <c r="H1315" s="1016">
        <f t="shared" si="911"/>
        <v>0</v>
      </c>
      <c r="I1315" s="1019"/>
      <c r="J1315" s="1168" t="s">
        <v>206</v>
      </c>
      <c r="K1315" s="1021" t="s">
        <v>80</v>
      </c>
      <c r="L1315" s="1014">
        <v>57.0</v>
      </c>
      <c r="M1315" s="1019">
        <f t="shared" si="912"/>
        <v>57</v>
      </c>
      <c r="N1315" s="1014">
        <v>0.0</v>
      </c>
      <c r="O1315" s="1019">
        <f t="shared" si="913"/>
        <v>57</v>
      </c>
      <c r="P1315" s="1019"/>
      <c r="Q1315" s="998"/>
      <c r="R1315" s="998"/>
      <c r="S1315" s="998"/>
      <c r="T1315" s="998"/>
      <c r="U1315" s="998"/>
      <c r="V1315" s="998"/>
      <c r="W1315" s="998"/>
      <c r="X1315" s="998"/>
      <c r="Y1315" s="998"/>
      <c r="Z1315" s="998"/>
      <c r="AA1315" s="998"/>
      <c r="AB1315" s="998"/>
    </row>
    <row r="1316">
      <c r="A1316" s="1294"/>
      <c r="B1316" s="1005">
        <v>0.0</v>
      </c>
      <c r="C1316" s="1005">
        <v>0.0</v>
      </c>
      <c r="D1316" s="1005">
        <v>0.0</v>
      </c>
      <c r="E1316" s="1005">
        <v>0.0</v>
      </c>
      <c r="F1316" s="1005">
        <v>0.0</v>
      </c>
      <c r="G1316" s="1005">
        <v>0.0</v>
      </c>
      <c r="H1316" s="1006">
        <f t="shared" ref="H1316:H1318" si="914">SUM(B1316:G1316)</f>
        <v>0</v>
      </c>
      <c r="I1316" s="1007">
        <f>sum(H1316:H1319)</f>
        <v>0</v>
      </c>
      <c r="J1316" s="1058"/>
      <c r="K1316" s="1294"/>
      <c r="L1316" s="1010"/>
      <c r="M1316" s="1007"/>
      <c r="N1316" s="1010"/>
      <c r="O1316" s="1007"/>
      <c r="P1316" s="1010"/>
      <c r="Q1316" s="998"/>
      <c r="R1316" s="998"/>
      <c r="S1316" s="998"/>
      <c r="T1316" s="998"/>
      <c r="U1316" s="998"/>
      <c r="V1316" s="998"/>
      <c r="W1316" s="998"/>
      <c r="X1316" s="998"/>
      <c r="Y1316" s="998"/>
      <c r="Z1316" s="998"/>
      <c r="AA1316" s="998"/>
      <c r="AB1316" s="998"/>
    </row>
    <row r="1317">
      <c r="A1317" s="1012" t="s">
        <v>77</v>
      </c>
      <c r="B1317" s="1013">
        <v>0.0</v>
      </c>
      <c r="C1317" s="1014">
        <v>0.0</v>
      </c>
      <c r="D1317" s="1014">
        <v>0.0</v>
      </c>
      <c r="E1317" s="1014">
        <v>0.0</v>
      </c>
      <c r="F1317" s="1014">
        <v>0.0</v>
      </c>
      <c r="G1317" s="1015">
        <v>0.0</v>
      </c>
      <c r="H1317" s="1016">
        <f t="shared" si="914"/>
        <v>0</v>
      </c>
      <c r="I1317" s="1017">
        <f>(I1316/60)</f>
        <v>0</v>
      </c>
      <c r="J1317" s="1058"/>
      <c r="K1317" s="1012" t="s">
        <v>77</v>
      </c>
      <c r="L1317" s="1018"/>
      <c r="M1317" s="1018"/>
      <c r="N1317" s="1018"/>
      <c r="O1317" s="1019"/>
      <c r="P1317" s="1018"/>
      <c r="Q1317" s="998"/>
      <c r="R1317" s="998"/>
      <c r="S1317" s="998"/>
      <c r="T1317" s="998"/>
      <c r="U1317" s="998"/>
      <c r="V1317" s="998"/>
      <c r="W1317" s="998"/>
      <c r="X1317" s="998"/>
      <c r="Y1317" s="998"/>
      <c r="Z1317" s="998"/>
      <c r="AA1317" s="998"/>
      <c r="AB1317" s="998"/>
    </row>
    <row r="1318">
      <c r="A1318" s="1012" t="s">
        <v>78</v>
      </c>
      <c r="B1318" s="1013">
        <v>0.0</v>
      </c>
      <c r="C1318" s="1014">
        <v>0.0</v>
      </c>
      <c r="D1318" s="1014">
        <v>0.0</v>
      </c>
      <c r="E1318" s="1014">
        <v>0.0</v>
      </c>
      <c r="F1318" s="1014">
        <v>0.0</v>
      </c>
      <c r="G1318" s="1015">
        <v>0.0</v>
      </c>
      <c r="H1318" s="1016">
        <f t="shared" si="914"/>
        <v>0</v>
      </c>
      <c r="I1318" s="1019"/>
      <c r="J1318" s="1058"/>
      <c r="K1318" s="1012" t="s">
        <v>78</v>
      </c>
      <c r="L1318" s="1018"/>
      <c r="M1318" s="1019"/>
      <c r="N1318" s="1018"/>
      <c r="O1318" s="1019"/>
      <c r="P1318" s="1018"/>
      <c r="Q1318" s="998"/>
      <c r="R1318" s="998"/>
      <c r="S1318" s="998"/>
      <c r="T1318" s="998"/>
      <c r="U1318" s="998"/>
      <c r="V1318" s="998"/>
      <c r="W1318" s="998"/>
      <c r="X1318" s="998"/>
      <c r="Y1318" s="998"/>
      <c r="Z1318" s="998"/>
      <c r="AA1318" s="998"/>
      <c r="AB1318" s="998"/>
    </row>
    <row r="1319">
      <c r="A1319" s="1021" t="s">
        <v>446</v>
      </c>
      <c r="B1319" s="1013">
        <v>0.0</v>
      </c>
      <c r="C1319" s="1014">
        <v>0.0</v>
      </c>
      <c r="D1319" s="1014">
        <v>0.0</v>
      </c>
      <c r="E1319" s="1014">
        <v>0.0</v>
      </c>
      <c r="F1319" s="1014">
        <v>0.0</v>
      </c>
      <c r="G1319" s="1015">
        <v>0.0</v>
      </c>
      <c r="H1319" s="1016">
        <f t="shared" ref="H1319:H1320" si="915">sum(B1319:G1319)</f>
        <v>0</v>
      </c>
      <c r="I1319" s="1019"/>
      <c r="J1319" s="1058"/>
      <c r="K1319" s="1021" t="s">
        <v>446</v>
      </c>
      <c r="L1319" s="1018"/>
      <c r="M1319" s="1019"/>
      <c r="N1319" s="1018"/>
      <c r="O1319" s="1019"/>
      <c r="P1319" s="1018"/>
      <c r="Q1319" s="998"/>
      <c r="R1319" s="998"/>
      <c r="S1319" s="998"/>
      <c r="T1319" s="998"/>
      <c r="U1319" s="998"/>
      <c r="V1319" s="998"/>
      <c r="W1319" s="998"/>
      <c r="X1319" s="998"/>
      <c r="Y1319" s="998"/>
      <c r="Z1319" s="998"/>
      <c r="AA1319" s="998"/>
      <c r="AB1319" s="998"/>
    </row>
    <row r="1320">
      <c r="A1320" s="1021" t="s">
        <v>80</v>
      </c>
      <c r="B1320" s="1013">
        <v>0.0</v>
      </c>
      <c r="C1320" s="1014">
        <v>0.0</v>
      </c>
      <c r="D1320" s="1014">
        <v>0.0</v>
      </c>
      <c r="E1320" s="1014">
        <v>0.0</v>
      </c>
      <c r="F1320" s="1014">
        <v>0.0</v>
      </c>
      <c r="G1320" s="1015">
        <v>0.0</v>
      </c>
      <c r="H1320" s="1016">
        <f t="shared" si="915"/>
        <v>0</v>
      </c>
      <c r="I1320" s="1019"/>
      <c r="J1320" s="1058"/>
      <c r="K1320" s="1021" t="s">
        <v>80</v>
      </c>
      <c r="L1320" s="1018"/>
      <c r="M1320" s="1019"/>
      <c r="N1320" s="1018"/>
      <c r="O1320" s="1019"/>
      <c r="P1320" s="1018"/>
      <c r="Q1320" s="998"/>
      <c r="R1320" s="998"/>
      <c r="S1320" s="998"/>
      <c r="T1320" s="998"/>
      <c r="U1320" s="998"/>
      <c r="V1320" s="998"/>
      <c r="W1320" s="998"/>
      <c r="X1320" s="998"/>
      <c r="Y1320" s="998"/>
      <c r="Z1320" s="998"/>
      <c r="AA1320" s="998"/>
      <c r="AB1320" s="998"/>
    </row>
    <row r="1321">
      <c r="A1321" s="1040" t="s">
        <v>105</v>
      </c>
      <c r="B1321" s="1003">
        <f t="shared" ref="B1321:G1321" si="916"> SUM(B1322:B1325,B1327:B1330,B1332:B1335,B1337:B1340,B1342:B1345, B1347:B1350)</f>
        <v>20</v>
      </c>
      <c r="C1321" s="1003">
        <f t="shared" si="916"/>
        <v>35</v>
      </c>
      <c r="D1321" s="1003">
        <f t="shared" si="916"/>
        <v>63</v>
      </c>
      <c r="E1321" s="1003">
        <f t="shared" si="916"/>
        <v>45</v>
      </c>
      <c r="F1321" s="1003">
        <f t="shared" si="916"/>
        <v>35</v>
      </c>
      <c r="G1321" s="1003">
        <f t="shared" si="916"/>
        <v>2</v>
      </c>
      <c r="H1321" s="1003">
        <f>SUM(H1322:H1325,H1327:H1330,H1332:H1335,H1337:H1340,H1342:H1345,H1347:H1350)</f>
        <v>200</v>
      </c>
      <c r="I1321" s="1003"/>
      <c r="J1321" s="1058"/>
      <c r="K1321" s="1040" t="s">
        <v>105</v>
      </c>
      <c r="L1321" s="1033"/>
      <c r="M1321" s="1033"/>
      <c r="N1321" s="1033"/>
      <c r="O1321" s="1033"/>
      <c r="P1321" s="1033"/>
      <c r="Q1321" s="998"/>
      <c r="R1321" s="998"/>
      <c r="S1321" s="998"/>
      <c r="T1321" s="998"/>
      <c r="U1321" s="998"/>
      <c r="V1321" s="998"/>
      <c r="W1321" s="998"/>
      <c r="X1321" s="998"/>
      <c r="Y1321" s="998"/>
      <c r="Z1321" s="998"/>
      <c r="AA1321" s="998"/>
      <c r="AB1321" s="998"/>
    </row>
    <row r="1322">
      <c r="A1322" s="1242" t="s">
        <v>106</v>
      </c>
      <c r="B1322" s="1005">
        <v>4.0</v>
      </c>
      <c r="C1322" s="1005">
        <v>7.0</v>
      </c>
      <c r="D1322" s="1005">
        <v>11.0</v>
      </c>
      <c r="E1322" s="1005">
        <v>6.0</v>
      </c>
      <c r="F1322" s="1005">
        <v>8.0</v>
      </c>
      <c r="G1322" s="1005">
        <v>0.0</v>
      </c>
      <c r="H1322" s="1006">
        <f t="shared" ref="H1322:H1324" si="917">SUM(B1322:G1322)</f>
        <v>36</v>
      </c>
      <c r="I1322" s="1007">
        <f>sum(H1322:H1325)</f>
        <v>57</v>
      </c>
      <c r="J1322" s="1168" t="s">
        <v>206</v>
      </c>
      <c r="K1322" s="1242" t="s">
        <v>106</v>
      </c>
      <c r="L1322" s="1010">
        <v>55.0</v>
      </c>
      <c r="M1322" s="1007">
        <f>(L1322-H1322)</f>
        <v>19</v>
      </c>
      <c r="N1322" s="1010">
        <v>60.0</v>
      </c>
      <c r="O1322" s="1007">
        <f t="shared" ref="O1322:O1323" si="918">sum(M1322,N1322)</f>
        <v>79</v>
      </c>
      <c r="P1322" s="1010"/>
      <c r="Q1322" s="998"/>
      <c r="R1322" s="998"/>
      <c r="S1322" s="998"/>
      <c r="T1322" s="998"/>
      <c r="U1322" s="998"/>
      <c r="V1322" s="998"/>
      <c r="W1322" s="998"/>
      <c r="X1322" s="998"/>
      <c r="Y1322" s="998"/>
      <c r="Z1322" s="998"/>
      <c r="AA1322" s="998"/>
      <c r="AB1322" s="998"/>
    </row>
    <row r="1323">
      <c r="A1323" s="1012" t="s">
        <v>77</v>
      </c>
      <c r="B1323" s="1013">
        <v>0.0</v>
      </c>
      <c r="C1323" s="1014">
        <v>0.0</v>
      </c>
      <c r="D1323" s="1014">
        <v>0.0</v>
      </c>
      <c r="E1323" s="1014">
        <v>0.0</v>
      </c>
      <c r="F1323" s="1014">
        <v>0.0</v>
      </c>
      <c r="G1323" s="1015">
        <v>0.0</v>
      </c>
      <c r="H1323" s="1016">
        <f t="shared" si="917"/>
        <v>0</v>
      </c>
      <c r="I1323" s="1017">
        <f>(I1322/61)</f>
        <v>0.9344262295</v>
      </c>
      <c r="J1323" s="1168" t="s">
        <v>206</v>
      </c>
      <c r="K1323" s="1012" t="s">
        <v>77</v>
      </c>
      <c r="L1323" s="1013">
        <v>13.0</v>
      </c>
      <c r="M1323" s="1018">
        <f>(L1323-H1323-H1324)</f>
        <v>2</v>
      </c>
      <c r="N1323" s="1013">
        <v>10.0</v>
      </c>
      <c r="O1323" s="1019">
        <f t="shared" si="918"/>
        <v>12</v>
      </c>
      <c r="P1323" s="1013"/>
      <c r="Q1323" s="998"/>
      <c r="R1323" s="998"/>
      <c r="S1323" s="998"/>
      <c r="T1323" s="998"/>
      <c r="U1323" s="998"/>
      <c r="V1323" s="998"/>
      <c r="W1323" s="998"/>
      <c r="X1323" s="998"/>
      <c r="Y1323" s="998"/>
      <c r="Z1323" s="998"/>
      <c r="AA1323" s="998"/>
      <c r="AB1323" s="998"/>
    </row>
    <row r="1324">
      <c r="A1324" s="1012" t="s">
        <v>78</v>
      </c>
      <c r="B1324" s="1013">
        <v>1.0</v>
      </c>
      <c r="C1324" s="1014">
        <v>6.0</v>
      </c>
      <c r="D1324" s="1014">
        <v>3.0</v>
      </c>
      <c r="E1324" s="1014">
        <v>0.0</v>
      </c>
      <c r="F1324" s="1014">
        <v>1.0</v>
      </c>
      <c r="G1324" s="1015">
        <v>0.0</v>
      </c>
      <c r="H1324" s="1016">
        <f t="shared" si="917"/>
        <v>11</v>
      </c>
      <c r="I1324" s="1019"/>
      <c r="J1324" s="1168" t="s">
        <v>206</v>
      </c>
      <c r="K1324" s="1012" t="s">
        <v>78</v>
      </c>
      <c r="L1324" s="1013" t="s">
        <v>79</v>
      </c>
      <c r="M1324" s="1019" t="s">
        <v>79</v>
      </c>
      <c r="N1324" s="1013" t="s">
        <v>79</v>
      </c>
      <c r="O1324" s="1019" t="s">
        <v>79</v>
      </c>
      <c r="P1324" s="1018"/>
      <c r="Q1324" s="998"/>
      <c r="R1324" s="998"/>
      <c r="S1324" s="998"/>
      <c r="T1324" s="998"/>
      <c r="U1324" s="998"/>
      <c r="V1324" s="998"/>
      <c r="W1324" s="998"/>
      <c r="X1324" s="998"/>
      <c r="Y1324" s="998"/>
      <c r="Z1324" s="998"/>
      <c r="AA1324" s="998"/>
      <c r="AB1324" s="998"/>
    </row>
    <row r="1325">
      <c r="A1325" s="1021" t="s">
        <v>446</v>
      </c>
      <c r="B1325" s="1013">
        <v>0.0</v>
      </c>
      <c r="C1325" s="1014">
        <v>0.0</v>
      </c>
      <c r="D1325" s="1014">
        <v>1.0</v>
      </c>
      <c r="E1325" s="1014">
        <v>6.0</v>
      </c>
      <c r="F1325" s="1014">
        <v>3.0</v>
      </c>
      <c r="G1325" s="1015">
        <v>0.0</v>
      </c>
      <c r="H1325" s="1016">
        <f t="shared" ref="H1325:H1326" si="919">sum(B1325:G1325)</f>
        <v>10</v>
      </c>
      <c r="I1325" s="1019"/>
      <c r="J1325" s="1346" t="s">
        <v>79</v>
      </c>
      <c r="K1325" s="1021" t="s">
        <v>446</v>
      </c>
      <c r="L1325" s="1013">
        <v>11.0</v>
      </c>
      <c r="M1325" s="1019">
        <f t="shared" ref="M1325:M1327" si="920">(L1325-H1325)</f>
        <v>1</v>
      </c>
      <c r="N1325" s="1013">
        <v>0.0</v>
      </c>
      <c r="O1325" s="1019">
        <f t="shared" ref="O1325:O1328" si="921">sum(M1325,N1325)</f>
        <v>1</v>
      </c>
      <c r="P1325" s="1013"/>
      <c r="Q1325" s="1346" t="s">
        <v>538</v>
      </c>
      <c r="R1325" s="998"/>
      <c r="S1325" s="998"/>
      <c r="T1325" s="998"/>
      <c r="U1325" s="998"/>
      <c r="V1325" s="998"/>
      <c r="W1325" s="998"/>
      <c r="X1325" s="998"/>
      <c r="Y1325" s="998"/>
      <c r="Z1325" s="998"/>
      <c r="AA1325" s="998"/>
      <c r="AB1325" s="998"/>
    </row>
    <row r="1326">
      <c r="A1326" s="1021" t="s">
        <v>80</v>
      </c>
      <c r="B1326" s="1013">
        <v>2.0</v>
      </c>
      <c r="C1326" s="1014">
        <v>4.0</v>
      </c>
      <c r="D1326" s="1014">
        <v>0.0</v>
      </c>
      <c r="E1326" s="1014">
        <v>0.0</v>
      </c>
      <c r="F1326" s="1014">
        <v>0.0</v>
      </c>
      <c r="G1326" s="1015">
        <v>0.0</v>
      </c>
      <c r="H1326" s="1016">
        <f t="shared" si="919"/>
        <v>6</v>
      </c>
      <c r="I1326" s="1019"/>
      <c r="J1326" s="1168" t="s">
        <v>206</v>
      </c>
      <c r="K1326" s="1021" t="s">
        <v>80</v>
      </c>
      <c r="L1326" s="1013">
        <v>47.0</v>
      </c>
      <c r="M1326" s="1019">
        <f t="shared" si="920"/>
        <v>41</v>
      </c>
      <c r="N1326" s="1013">
        <v>0.0</v>
      </c>
      <c r="O1326" s="1019">
        <f t="shared" si="921"/>
        <v>41</v>
      </c>
      <c r="P1326" s="1018"/>
      <c r="Q1326" s="998"/>
      <c r="R1326" s="998"/>
      <c r="S1326" s="998"/>
      <c r="T1326" s="998"/>
      <c r="U1326" s="998"/>
      <c r="V1326" s="998"/>
      <c r="W1326" s="998"/>
      <c r="X1326" s="998"/>
      <c r="Y1326" s="998"/>
      <c r="Z1326" s="998"/>
      <c r="AA1326" s="998"/>
      <c r="AB1326" s="998"/>
    </row>
    <row r="1327">
      <c r="A1327" s="1116" t="s">
        <v>108</v>
      </c>
      <c r="B1327" s="1010">
        <v>3.0</v>
      </c>
      <c r="C1327" s="1010">
        <v>9.0</v>
      </c>
      <c r="D1327" s="1010">
        <v>11.0</v>
      </c>
      <c r="E1327" s="1010">
        <v>3.0</v>
      </c>
      <c r="F1327" s="1010">
        <v>6.0</v>
      </c>
      <c r="G1327" s="1005">
        <v>0.0</v>
      </c>
      <c r="H1327" s="1006">
        <f t="shared" ref="H1327:H1329" si="922">SUM(B1327:G1327)</f>
        <v>32</v>
      </c>
      <c r="I1327" s="1007">
        <f>sum(H1327:H1330)</f>
        <v>44</v>
      </c>
      <c r="J1327" s="1168" t="s">
        <v>206</v>
      </c>
      <c r="K1327" s="1116" t="s">
        <v>108</v>
      </c>
      <c r="L1327" s="1010">
        <v>66.0</v>
      </c>
      <c r="M1327" s="1007">
        <f t="shared" si="920"/>
        <v>34</v>
      </c>
      <c r="N1327" s="1010">
        <v>35.0</v>
      </c>
      <c r="O1327" s="1007">
        <f t="shared" si="921"/>
        <v>69</v>
      </c>
      <c r="P1327" s="1010"/>
      <c r="Q1327" s="998"/>
      <c r="R1327" s="998"/>
      <c r="S1327" s="998"/>
      <c r="T1327" s="998"/>
      <c r="U1327" s="998"/>
      <c r="V1327" s="998"/>
      <c r="W1327" s="998"/>
      <c r="X1327" s="998"/>
      <c r="Y1327" s="998"/>
      <c r="Z1327" s="998"/>
      <c r="AA1327" s="998"/>
      <c r="AB1327" s="998"/>
    </row>
    <row r="1328">
      <c r="A1328" s="1012" t="s">
        <v>77</v>
      </c>
      <c r="B1328" s="1013">
        <v>0.0</v>
      </c>
      <c r="C1328" s="1014">
        <v>0.0</v>
      </c>
      <c r="D1328" s="1014">
        <v>0.0</v>
      </c>
      <c r="E1328" s="1014">
        <v>0.0</v>
      </c>
      <c r="F1328" s="1014">
        <v>0.0</v>
      </c>
      <c r="G1328" s="1014">
        <v>0.0</v>
      </c>
      <c r="H1328" s="1016">
        <f t="shared" si="922"/>
        <v>0</v>
      </c>
      <c r="I1328" s="1017">
        <f>(I1327/60)</f>
        <v>0.7333333333</v>
      </c>
      <c r="J1328" s="1168" t="s">
        <v>206</v>
      </c>
      <c r="K1328" s="1012" t="s">
        <v>77</v>
      </c>
      <c r="L1328" s="1013">
        <v>16.0</v>
      </c>
      <c r="M1328" s="1018">
        <f>(L1328-H1328-H1329)</f>
        <v>8</v>
      </c>
      <c r="N1328" s="1013">
        <v>10.0</v>
      </c>
      <c r="O1328" s="1019">
        <f t="shared" si="921"/>
        <v>18</v>
      </c>
      <c r="P1328" s="1013"/>
      <c r="Q1328" s="998"/>
      <c r="R1328" s="998"/>
      <c r="S1328" s="998"/>
      <c r="T1328" s="998"/>
      <c r="U1328" s="998"/>
      <c r="V1328" s="998"/>
      <c r="W1328" s="998"/>
      <c r="X1328" s="998"/>
      <c r="Y1328" s="998"/>
      <c r="Z1328" s="998"/>
      <c r="AA1328" s="998"/>
      <c r="AB1328" s="998"/>
    </row>
    <row r="1329">
      <c r="A1329" s="1012" t="s">
        <v>78</v>
      </c>
      <c r="B1329" s="1013">
        <v>0.0</v>
      </c>
      <c r="C1329" s="1014">
        <v>1.0</v>
      </c>
      <c r="D1329" s="1014">
        <v>4.0</v>
      </c>
      <c r="E1329" s="1014">
        <v>3.0</v>
      </c>
      <c r="F1329" s="1014">
        <v>0.0</v>
      </c>
      <c r="G1329" s="1014">
        <v>0.0</v>
      </c>
      <c r="H1329" s="1016">
        <f t="shared" si="922"/>
        <v>8</v>
      </c>
      <c r="I1329" s="1019"/>
      <c r="J1329" s="1168" t="s">
        <v>206</v>
      </c>
      <c r="K1329" s="1012" t="s">
        <v>78</v>
      </c>
      <c r="L1329" s="1013" t="s">
        <v>79</v>
      </c>
      <c r="M1329" s="1019" t="s">
        <v>79</v>
      </c>
      <c r="N1329" s="1013" t="s">
        <v>79</v>
      </c>
      <c r="O1329" s="1019" t="s">
        <v>79</v>
      </c>
      <c r="P1329" s="1018"/>
      <c r="Q1329" s="998"/>
      <c r="R1329" s="998"/>
      <c r="S1329" s="998"/>
      <c r="T1329" s="998"/>
      <c r="U1329" s="998"/>
      <c r="V1329" s="998"/>
      <c r="W1329" s="998"/>
      <c r="X1329" s="998"/>
      <c r="Y1329" s="998"/>
      <c r="Z1329" s="998"/>
      <c r="AA1329" s="998"/>
      <c r="AB1329" s="998"/>
    </row>
    <row r="1330">
      <c r="A1330" s="1021" t="s">
        <v>446</v>
      </c>
      <c r="B1330" s="1013">
        <v>0.0</v>
      </c>
      <c r="C1330" s="1014">
        <v>0.0</v>
      </c>
      <c r="D1330" s="1014">
        <v>2.0</v>
      </c>
      <c r="E1330" s="1014">
        <v>1.0</v>
      </c>
      <c r="F1330" s="1014">
        <v>1.0</v>
      </c>
      <c r="G1330" s="1014">
        <v>0.0</v>
      </c>
      <c r="H1330" s="1016">
        <f t="shared" ref="H1330:H1331" si="923">sum(B1330:G1330)</f>
        <v>4</v>
      </c>
      <c r="I1330" s="1019"/>
      <c r="J1330" s="1168" t="s">
        <v>206</v>
      </c>
      <c r="K1330" s="1021" t="s">
        <v>446</v>
      </c>
      <c r="L1330" s="1013">
        <v>10.0</v>
      </c>
      <c r="M1330" s="1019">
        <f t="shared" ref="M1330:M1332" si="924">(L1330-H1330)</f>
        <v>6</v>
      </c>
      <c r="N1330" s="1013">
        <v>0.0</v>
      </c>
      <c r="O1330" s="1019">
        <f t="shared" ref="O1330:O1333" si="925">sum(M1330,N1330)</f>
        <v>6</v>
      </c>
      <c r="P1330" s="1018"/>
      <c r="Q1330" s="998"/>
      <c r="R1330" s="1026"/>
      <c r="S1330" s="998"/>
      <c r="T1330" s="998"/>
      <c r="U1330" s="998"/>
      <c r="V1330" s="998"/>
      <c r="W1330" s="998"/>
      <c r="X1330" s="998"/>
      <c r="Y1330" s="998"/>
      <c r="Z1330" s="998"/>
      <c r="AA1330" s="998"/>
      <c r="AB1330" s="998"/>
    </row>
    <row r="1331">
      <c r="A1331" s="1021" t="s">
        <v>80</v>
      </c>
      <c r="B1331" s="1013">
        <v>0.0</v>
      </c>
      <c r="C1331" s="1014">
        <v>1.0</v>
      </c>
      <c r="D1331" s="1014">
        <v>4.0</v>
      </c>
      <c r="E1331" s="1014">
        <v>1.0</v>
      </c>
      <c r="F1331" s="1014">
        <v>0.0</v>
      </c>
      <c r="G1331" s="1014">
        <v>0.0</v>
      </c>
      <c r="H1331" s="1016">
        <f t="shared" si="923"/>
        <v>6</v>
      </c>
      <c r="I1331" s="1019"/>
      <c r="J1331" s="1168" t="s">
        <v>206</v>
      </c>
      <c r="K1331" s="1021" t="s">
        <v>80</v>
      </c>
      <c r="L1331" s="1013">
        <v>32.0</v>
      </c>
      <c r="M1331" s="1019">
        <f t="shared" si="924"/>
        <v>26</v>
      </c>
      <c r="N1331" s="1013">
        <v>0.0</v>
      </c>
      <c r="O1331" s="1019">
        <f t="shared" si="925"/>
        <v>26</v>
      </c>
      <c r="P1331" s="1018"/>
      <c r="Q1331" s="998"/>
      <c r="R1331" s="998"/>
      <c r="S1331" s="998"/>
      <c r="T1331" s="998"/>
      <c r="U1331" s="998"/>
      <c r="V1331" s="998"/>
      <c r="W1331" s="998"/>
      <c r="X1331" s="998"/>
      <c r="Y1331" s="998"/>
      <c r="Z1331" s="998"/>
      <c r="AA1331" s="998"/>
      <c r="AB1331" s="998"/>
    </row>
    <row r="1332">
      <c r="A1332" s="1116" t="s">
        <v>111</v>
      </c>
      <c r="B1332" s="1005">
        <v>8.0</v>
      </c>
      <c r="C1332" s="1005">
        <v>6.0</v>
      </c>
      <c r="D1332" s="1005">
        <v>9.0</v>
      </c>
      <c r="E1332" s="1005">
        <v>4.0</v>
      </c>
      <c r="F1332" s="1005">
        <v>4.0</v>
      </c>
      <c r="G1332" s="1005">
        <v>0.0</v>
      </c>
      <c r="H1332" s="1006">
        <f t="shared" ref="H1332:H1334" si="926">SUM(B1332:G1332)</f>
        <v>31</v>
      </c>
      <c r="I1332" s="1007">
        <f>sum(H1332:H1335)</f>
        <v>50</v>
      </c>
      <c r="J1332" s="1168" t="s">
        <v>206</v>
      </c>
      <c r="K1332" s="1116" t="s">
        <v>111</v>
      </c>
      <c r="L1332" s="1010">
        <v>46.0</v>
      </c>
      <c r="M1332" s="1007">
        <f t="shared" si="924"/>
        <v>15</v>
      </c>
      <c r="N1332" s="1010">
        <v>40.0</v>
      </c>
      <c r="O1332" s="1007">
        <f t="shared" si="925"/>
        <v>55</v>
      </c>
      <c r="P1332" s="1010"/>
      <c r="Q1332" s="998"/>
      <c r="R1332" s="998"/>
      <c r="S1332" s="998"/>
      <c r="T1332" s="998"/>
      <c r="U1332" s="998"/>
      <c r="V1332" s="998"/>
      <c r="W1332" s="998"/>
      <c r="X1332" s="998"/>
      <c r="Y1332" s="998"/>
      <c r="Z1332" s="998"/>
      <c r="AA1332" s="998"/>
      <c r="AB1332" s="998"/>
    </row>
    <row r="1333">
      <c r="A1333" s="1012" t="s">
        <v>77</v>
      </c>
      <c r="B1333" s="1013">
        <v>0.0</v>
      </c>
      <c r="C1333" s="1014">
        <v>0.0</v>
      </c>
      <c r="D1333" s="1014">
        <v>0.0</v>
      </c>
      <c r="E1333" s="1014">
        <v>0.0</v>
      </c>
      <c r="F1333" s="1014">
        <v>0.0</v>
      </c>
      <c r="G1333" s="1015">
        <v>0.0</v>
      </c>
      <c r="H1333" s="1016">
        <f t="shared" si="926"/>
        <v>0</v>
      </c>
      <c r="I1333" s="1017">
        <f>(I1332/60)</f>
        <v>0.8333333333</v>
      </c>
      <c r="J1333" s="1168" t="s">
        <v>206</v>
      </c>
      <c r="K1333" s="1012" t="s">
        <v>77</v>
      </c>
      <c r="L1333" s="1013">
        <v>15.0</v>
      </c>
      <c r="M1333" s="1018">
        <f>(L1333-H1333-H1334)</f>
        <v>2</v>
      </c>
      <c r="N1333" s="1013">
        <v>15.0</v>
      </c>
      <c r="O1333" s="1019">
        <f t="shared" si="925"/>
        <v>17</v>
      </c>
      <c r="P1333" s="1013"/>
      <c r="Q1333" s="998"/>
      <c r="R1333" s="998"/>
      <c r="S1333" s="998"/>
      <c r="T1333" s="998"/>
      <c r="U1333" s="998"/>
      <c r="V1333" s="998"/>
      <c r="W1333" s="998"/>
      <c r="X1333" s="998"/>
      <c r="Y1333" s="998"/>
      <c r="Z1333" s="998"/>
      <c r="AA1333" s="998"/>
      <c r="AB1333" s="998"/>
    </row>
    <row r="1334">
      <c r="A1334" s="1012" t="s">
        <v>78</v>
      </c>
      <c r="B1334" s="1013">
        <v>2.0</v>
      </c>
      <c r="C1334" s="1014">
        <v>1.0</v>
      </c>
      <c r="D1334" s="1014">
        <v>3.0</v>
      </c>
      <c r="E1334" s="1014">
        <v>3.0</v>
      </c>
      <c r="F1334" s="1014">
        <v>4.0</v>
      </c>
      <c r="G1334" s="1015">
        <v>0.0</v>
      </c>
      <c r="H1334" s="1016">
        <f t="shared" si="926"/>
        <v>13</v>
      </c>
      <c r="I1334" s="1019"/>
      <c r="J1334" s="1168" t="s">
        <v>206</v>
      </c>
      <c r="K1334" s="1012" t="s">
        <v>78</v>
      </c>
      <c r="L1334" s="1013" t="s">
        <v>79</v>
      </c>
      <c r="M1334" s="1019" t="s">
        <v>79</v>
      </c>
      <c r="N1334" s="1013" t="s">
        <v>79</v>
      </c>
      <c r="O1334" s="1019" t="s">
        <v>79</v>
      </c>
      <c r="P1334" s="1018"/>
      <c r="Q1334" s="998"/>
      <c r="R1334" s="998"/>
      <c r="S1334" s="998"/>
      <c r="T1334" s="998"/>
      <c r="U1334" s="998"/>
      <c r="V1334" s="998"/>
      <c r="W1334" s="998"/>
      <c r="X1334" s="998"/>
      <c r="Y1334" s="998"/>
      <c r="Z1334" s="998"/>
      <c r="AA1334" s="998"/>
      <c r="AB1334" s="998"/>
    </row>
    <row r="1335">
      <c r="A1335" s="1021" t="s">
        <v>446</v>
      </c>
      <c r="B1335" s="1013">
        <v>0.0</v>
      </c>
      <c r="C1335" s="1014">
        <v>1.0</v>
      </c>
      <c r="D1335" s="1014">
        <v>2.0</v>
      </c>
      <c r="E1335" s="1014">
        <v>1.0</v>
      </c>
      <c r="F1335" s="1014">
        <v>2.0</v>
      </c>
      <c r="G1335" s="1015">
        <v>0.0</v>
      </c>
      <c r="H1335" s="1016">
        <f t="shared" ref="H1335:H1336" si="927">sum(B1335:G1335)</f>
        <v>6</v>
      </c>
      <c r="I1335" s="1019"/>
      <c r="J1335" s="1168" t="s">
        <v>206</v>
      </c>
      <c r="K1335" s="1021" t="s">
        <v>446</v>
      </c>
      <c r="L1335" s="1013">
        <v>9.0</v>
      </c>
      <c r="M1335" s="1019">
        <f t="shared" ref="M1335:M1336" si="928">(L1335-H1335)</f>
        <v>3</v>
      </c>
      <c r="N1335" s="1013">
        <v>0.0</v>
      </c>
      <c r="O1335" s="1019">
        <f t="shared" ref="O1335:O1338" si="929">sum(M1335,N1335)</f>
        <v>3</v>
      </c>
      <c r="P1335" s="1013"/>
      <c r="Q1335" s="998"/>
      <c r="R1335" s="998"/>
      <c r="S1335" s="998"/>
      <c r="T1335" s="998"/>
      <c r="U1335" s="998"/>
      <c r="V1335" s="998"/>
      <c r="W1335" s="998"/>
      <c r="X1335" s="998"/>
      <c r="Y1335" s="998"/>
      <c r="Z1335" s="998"/>
      <c r="AA1335" s="998"/>
      <c r="AB1335" s="998"/>
    </row>
    <row r="1336">
      <c r="A1336" s="1021" t="s">
        <v>80</v>
      </c>
      <c r="B1336" s="1013">
        <v>4.0</v>
      </c>
      <c r="C1336" s="1014">
        <v>0.0</v>
      </c>
      <c r="D1336" s="1014">
        <v>0.0</v>
      </c>
      <c r="E1336" s="1014">
        <v>0.0</v>
      </c>
      <c r="F1336" s="1014">
        <v>0.0</v>
      </c>
      <c r="G1336" s="1015">
        <v>0.0</v>
      </c>
      <c r="H1336" s="1016">
        <f t="shared" si="927"/>
        <v>4</v>
      </c>
      <c r="I1336" s="1019"/>
      <c r="J1336" s="1168" t="s">
        <v>206</v>
      </c>
      <c r="K1336" s="1021" t="s">
        <v>80</v>
      </c>
      <c r="L1336" s="1013">
        <v>37.0</v>
      </c>
      <c r="M1336" s="1019">
        <f t="shared" si="928"/>
        <v>33</v>
      </c>
      <c r="N1336" s="1013">
        <v>0.0</v>
      </c>
      <c r="O1336" s="1019">
        <f t="shared" si="929"/>
        <v>33</v>
      </c>
      <c r="P1336" s="1018"/>
      <c r="Q1336" s="998"/>
      <c r="R1336" s="998"/>
      <c r="S1336" s="998"/>
      <c r="T1336" s="998"/>
      <c r="U1336" s="998"/>
      <c r="V1336" s="998"/>
      <c r="W1336" s="998"/>
      <c r="X1336" s="998"/>
      <c r="Y1336" s="998"/>
      <c r="Z1336" s="998"/>
      <c r="AA1336" s="998"/>
      <c r="AB1336" s="998"/>
    </row>
    <row r="1337">
      <c r="A1337" s="1116" t="s">
        <v>244</v>
      </c>
      <c r="B1337" s="1010">
        <v>2.0</v>
      </c>
      <c r="C1337" s="1010">
        <v>3.0</v>
      </c>
      <c r="D1337" s="1010">
        <v>0.0</v>
      </c>
      <c r="E1337" s="1010">
        <v>5.0</v>
      </c>
      <c r="F1337" s="1010">
        <v>2.0</v>
      </c>
      <c r="G1337" s="1005">
        <v>2.0</v>
      </c>
      <c r="H1337" s="1006">
        <f t="shared" ref="H1337:H1339" si="930">SUM(B1337:G1337)</f>
        <v>14</v>
      </c>
      <c r="I1337" s="1007">
        <f>sum(H1337:H1340)</f>
        <v>17</v>
      </c>
      <c r="J1337" s="1341" t="s">
        <v>206</v>
      </c>
      <c r="K1337" s="1116" t="s">
        <v>244</v>
      </c>
      <c r="L1337" s="1010">
        <v>31.0</v>
      </c>
      <c r="M1337" s="1010">
        <v>17.0</v>
      </c>
      <c r="N1337" s="1010">
        <v>0.0</v>
      </c>
      <c r="O1337" s="1007">
        <f t="shared" si="929"/>
        <v>17</v>
      </c>
      <c r="P1337" s="1010"/>
      <c r="Q1337" s="1346" t="s">
        <v>539</v>
      </c>
      <c r="R1337" s="998"/>
      <c r="S1337" s="998"/>
      <c r="T1337" s="998"/>
      <c r="U1337" s="998"/>
      <c r="V1337" s="998"/>
      <c r="W1337" s="998"/>
      <c r="X1337" s="998"/>
      <c r="Y1337" s="998"/>
      <c r="Z1337" s="998"/>
      <c r="AA1337" s="998"/>
      <c r="AB1337" s="998"/>
    </row>
    <row r="1338">
      <c r="A1338" s="1012" t="s">
        <v>77</v>
      </c>
      <c r="B1338" s="1013">
        <v>0.0</v>
      </c>
      <c r="C1338" s="1014">
        <v>1.0</v>
      </c>
      <c r="D1338" s="1014">
        <v>0.0</v>
      </c>
      <c r="E1338" s="1014">
        <v>0.0</v>
      </c>
      <c r="F1338" s="1014">
        <v>0.0</v>
      </c>
      <c r="G1338" s="1014">
        <v>0.0</v>
      </c>
      <c r="H1338" s="1016">
        <f t="shared" si="930"/>
        <v>1</v>
      </c>
      <c r="I1338" s="1017">
        <f>(I1337/60)</f>
        <v>0.2833333333</v>
      </c>
      <c r="J1338" s="1168" t="s">
        <v>206</v>
      </c>
      <c r="K1338" s="1012" t="s">
        <v>77</v>
      </c>
      <c r="L1338" s="1013">
        <v>3.0</v>
      </c>
      <c r="M1338" s="1018">
        <f>(L1338-H1338-H1339)</f>
        <v>0</v>
      </c>
      <c r="N1338" s="1013">
        <v>0.0</v>
      </c>
      <c r="O1338" s="1019">
        <f t="shared" si="929"/>
        <v>0</v>
      </c>
      <c r="P1338" s="1013"/>
      <c r="Q1338" s="998"/>
      <c r="R1338" s="998"/>
      <c r="S1338" s="998"/>
      <c r="T1338" s="998"/>
      <c r="U1338" s="998"/>
      <c r="V1338" s="998"/>
      <c r="W1338" s="998"/>
      <c r="X1338" s="998"/>
      <c r="Y1338" s="998"/>
      <c r="Z1338" s="998"/>
      <c r="AA1338" s="998"/>
      <c r="AB1338" s="998"/>
    </row>
    <row r="1339">
      <c r="A1339" s="1012" t="s">
        <v>78</v>
      </c>
      <c r="B1339" s="1013">
        <v>0.0</v>
      </c>
      <c r="C1339" s="1014">
        <v>0.0</v>
      </c>
      <c r="D1339" s="1014">
        <v>0.0</v>
      </c>
      <c r="E1339" s="1014">
        <v>2.0</v>
      </c>
      <c r="F1339" s="1014">
        <v>0.0</v>
      </c>
      <c r="G1339" s="1014">
        <v>0.0</v>
      </c>
      <c r="H1339" s="1016">
        <f t="shared" si="930"/>
        <v>2</v>
      </c>
      <c r="I1339" s="1019"/>
      <c r="J1339" s="1168" t="s">
        <v>206</v>
      </c>
      <c r="K1339" s="1012" t="s">
        <v>78</v>
      </c>
      <c r="L1339" s="1013" t="s">
        <v>79</v>
      </c>
      <c r="M1339" s="1019" t="s">
        <v>79</v>
      </c>
      <c r="N1339" s="1013" t="s">
        <v>79</v>
      </c>
      <c r="O1339" s="1019" t="s">
        <v>79</v>
      </c>
      <c r="P1339" s="1018"/>
      <c r="Q1339" s="998"/>
      <c r="R1339" s="998"/>
      <c r="S1339" s="998"/>
      <c r="T1339" s="998"/>
      <c r="U1339" s="998"/>
      <c r="V1339" s="998"/>
      <c r="W1339" s="998"/>
      <c r="X1339" s="998"/>
      <c r="Y1339" s="998"/>
      <c r="Z1339" s="998"/>
      <c r="AA1339" s="998"/>
      <c r="AB1339" s="998"/>
    </row>
    <row r="1340">
      <c r="A1340" s="1021" t="s">
        <v>446</v>
      </c>
      <c r="B1340" s="1013">
        <v>0.0</v>
      </c>
      <c r="C1340" s="1014">
        <v>0.0</v>
      </c>
      <c r="D1340" s="1014">
        <v>0.0</v>
      </c>
      <c r="E1340" s="1014">
        <v>0.0</v>
      </c>
      <c r="F1340" s="1014">
        <v>0.0</v>
      </c>
      <c r="G1340" s="1014">
        <v>0.0</v>
      </c>
      <c r="H1340" s="1016">
        <f t="shared" ref="H1340:H1341" si="931">sum(B1340:G1340)</f>
        <v>0</v>
      </c>
      <c r="I1340" s="1019"/>
      <c r="J1340" s="1168" t="s">
        <v>206</v>
      </c>
      <c r="K1340" s="1021" t="s">
        <v>446</v>
      </c>
      <c r="L1340" s="1013">
        <v>4.0</v>
      </c>
      <c r="M1340" s="1019">
        <f t="shared" ref="M1340:M1342" si="932">(L1340-H1340)</f>
        <v>4</v>
      </c>
      <c r="N1340" s="1013">
        <v>0.0</v>
      </c>
      <c r="O1340" s="1019">
        <f t="shared" ref="O1340:O1343" si="933">sum(M1340,N1340)</f>
        <v>4</v>
      </c>
      <c r="P1340" s="1018"/>
      <c r="Q1340" s="998"/>
      <c r="R1340" s="998"/>
      <c r="S1340" s="998"/>
      <c r="T1340" s="998"/>
      <c r="U1340" s="998"/>
      <c r="V1340" s="998"/>
      <c r="W1340" s="998"/>
      <c r="X1340" s="998"/>
      <c r="Y1340" s="998"/>
      <c r="Z1340" s="998"/>
      <c r="AA1340" s="998"/>
      <c r="AB1340" s="998"/>
    </row>
    <row r="1341">
      <c r="A1341" s="1021" t="s">
        <v>80</v>
      </c>
      <c r="B1341" s="1013">
        <v>0.0</v>
      </c>
      <c r="C1341" s="1014">
        <v>0.0</v>
      </c>
      <c r="D1341" s="1014">
        <v>0.0</v>
      </c>
      <c r="E1341" s="1014">
        <v>4.0</v>
      </c>
      <c r="F1341" s="1014">
        <v>0.0</v>
      </c>
      <c r="G1341" s="1014">
        <v>0.0</v>
      </c>
      <c r="H1341" s="1016">
        <f t="shared" si="931"/>
        <v>4</v>
      </c>
      <c r="I1341" s="1019"/>
      <c r="J1341" s="1168" t="s">
        <v>206</v>
      </c>
      <c r="K1341" s="1021" t="s">
        <v>80</v>
      </c>
      <c r="L1341" s="1013">
        <v>12.0</v>
      </c>
      <c r="M1341" s="1019">
        <f t="shared" si="932"/>
        <v>8</v>
      </c>
      <c r="N1341" s="1013">
        <v>0.0</v>
      </c>
      <c r="O1341" s="1019">
        <f t="shared" si="933"/>
        <v>8</v>
      </c>
      <c r="P1341" s="1018"/>
      <c r="Q1341" s="998"/>
      <c r="R1341" s="998"/>
      <c r="S1341" s="998"/>
      <c r="T1341" s="998"/>
      <c r="U1341" s="998"/>
      <c r="V1341" s="998"/>
      <c r="W1341" s="998"/>
      <c r="X1341" s="998"/>
      <c r="Y1341" s="998"/>
      <c r="Z1341" s="998"/>
      <c r="AA1341" s="998"/>
      <c r="AB1341" s="998"/>
    </row>
    <row r="1342">
      <c r="A1342" s="1257" t="s">
        <v>514</v>
      </c>
      <c r="B1342" s="1005">
        <v>0.0</v>
      </c>
      <c r="C1342" s="1005">
        <v>0.0</v>
      </c>
      <c r="D1342" s="1005">
        <v>8.0</v>
      </c>
      <c r="E1342" s="1005">
        <v>10.0</v>
      </c>
      <c r="F1342" s="1005">
        <v>4.0</v>
      </c>
      <c r="G1342" s="1005">
        <v>0.0</v>
      </c>
      <c r="H1342" s="1006">
        <f t="shared" ref="H1342:H1344" si="934">SUM(B1342:G1342)</f>
        <v>22</v>
      </c>
      <c r="I1342" s="1007">
        <f>sum(H1342:H1345)</f>
        <v>32</v>
      </c>
      <c r="J1342" s="1341" t="s">
        <v>206</v>
      </c>
      <c r="K1342" s="1257" t="s">
        <v>514</v>
      </c>
      <c r="L1342" s="1010">
        <v>40.0</v>
      </c>
      <c r="M1342" s="1007">
        <f t="shared" si="932"/>
        <v>18</v>
      </c>
      <c r="N1342" s="1010">
        <v>25.0</v>
      </c>
      <c r="O1342" s="1295">
        <f t="shared" si="933"/>
        <v>43</v>
      </c>
      <c r="P1342" s="1010"/>
      <c r="Q1342" s="998"/>
      <c r="R1342" s="998"/>
      <c r="S1342" s="998"/>
      <c r="T1342" s="998"/>
      <c r="U1342" s="998"/>
      <c r="V1342" s="998"/>
      <c r="W1342" s="998"/>
      <c r="X1342" s="998"/>
      <c r="Y1342" s="998"/>
      <c r="Z1342" s="998"/>
      <c r="AA1342" s="998"/>
      <c r="AB1342" s="998"/>
    </row>
    <row r="1343">
      <c r="A1343" s="1012" t="s">
        <v>77</v>
      </c>
      <c r="B1343" s="1013">
        <v>0.0</v>
      </c>
      <c r="C1343" s="1014">
        <v>0.0</v>
      </c>
      <c r="D1343" s="1014">
        <v>0.0</v>
      </c>
      <c r="E1343" s="1014">
        <v>0.0</v>
      </c>
      <c r="F1343" s="1014">
        <v>0.0</v>
      </c>
      <c r="G1343" s="1015">
        <v>0.0</v>
      </c>
      <c r="H1343" s="1016">
        <f t="shared" si="934"/>
        <v>0</v>
      </c>
      <c r="I1343" s="1017">
        <f>(I1342/60)</f>
        <v>0.5333333333</v>
      </c>
      <c r="J1343" s="1168" t="s">
        <v>206</v>
      </c>
      <c r="K1343" s="1012" t="s">
        <v>77</v>
      </c>
      <c r="L1343" s="1013">
        <v>5.0</v>
      </c>
      <c r="M1343" s="1018">
        <f>(L1343-H1343-H1344)</f>
        <v>0</v>
      </c>
      <c r="N1343" s="1013">
        <v>10.0</v>
      </c>
      <c r="O1343" s="1247">
        <f t="shared" si="933"/>
        <v>10</v>
      </c>
      <c r="P1343" s="1013"/>
      <c r="Q1343" s="998"/>
      <c r="R1343" s="998"/>
      <c r="S1343" s="998"/>
      <c r="T1343" s="998"/>
      <c r="U1343" s="998"/>
      <c r="V1343" s="998"/>
      <c r="W1343" s="998"/>
      <c r="X1343" s="998"/>
      <c r="Y1343" s="998"/>
      <c r="Z1343" s="998"/>
      <c r="AA1343" s="998"/>
      <c r="AB1343" s="998"/>
    </row>
    <row r="1344">
      <c r="A1344" s="1012" t="s">
        <v>78</v>
      </c>
      <c r="B1344" s="1013">
        <v>0.0</v>
      </c>
      <c r="C1344" s="1014">
        <v>0.0</v>
      </c>
      <c r="D1344" s="1014">
        <v>5.0</v>
      </c>
      <c r="E1344" s="1014">
        <v>0.0</v>
      </c>
      <c r="F1344" s="1014">
        <v>0.0</v>
      </c>
      <c r="G1344" s="1015">
        <v>0.0</v>
      </c>
      <c r="H1344" s="1016">
        <f t="shared" si="934"/>
        <v>5</v>
      </c>
      <c r="I1344" s="1019"/>
      <c r="J1344" s="1168" t="s">
        <v>206</v>
      </c>
      <c r="K1344" s="1012" t="s">
        <v>78</v>
      </c>
      <c r="L1344" s="1013" t="s">
        <v>79</v>
      </c>
      <c r="M1344" s="1018" t="s">
        <v>79</v>
      </c>
      <c r="N1344" s="1013" t="s">
        <v>79</v>
      </c>
      <c r="O1344" s="1247" t="s">
        <v>79</v>
      </c>
      <c r="P1344" s="1018"/>
      <c r="Q1344" s="998"/>
      <c r="R1344" s="998"/>
      <c r="S1344" s="998"/>
      <c r="T1344" s="998"/>
      <c r="U1344" s="998"/>
      <c r="V1344" s="998"/>
      <c r="W1344" s="998"/>
      <c r="X1344" s="998"/>
      <c r="Y1344" s="998"/>
      <c r="Z1344" s="998"/>
      <c r="AA1344" s="998"/>
      <c r="AB1344" s="998"/>
    </row>
    <row r="1345">
      <c r="A1345" s="1021" t="s">
        <v>446</v>
      </c>
      <c r="B1345" s="1013">
        <v>0.0</v>
      </c>
      <c r="C1345" s="1014">
        <v>0.0</v>
      </c>
      <c r="D1345" s="1014">
        <v>4.0</v>
      </c>
      <c r="E1345" s="1014">
        <v>1.0</v>
      </c>
      <c r="F1345" s="1014">
        <v>0.0</v>
      </c>
      <c r="G1345" s="1015">
        <v>0.0</v>
      </c>
      <c r="H1345" s="1016">
        <f t="shared" ref="H1345:H1346" si="935">sum(B1345:G1345)</f>
        <v>5</v>
      </c>
      <c r="I1345" s="1019"/>
      <c r="J1345" s="1168" t="s">
        <v>206</v>
      </c>
      <c r="K1345" s="1021" t="s">
        <v>446</v>
      </c>
      <c r="L1345" s="1013">
        <v>5.0</v>
      </c>
      <c r="M1345" s="1018">
        <f t="shared" ref="M1345:M1346" si="936">(L1345-H1345)</f>
        <v>0</v>
      </c>
      <c r="N1345" s="1013">
        <v>10.0</v>
      </c>
      <c r="O1345" s="1247">
        <f t="shared" ref="O1345:O1346" si="937">sum(M1345,N1345)</f>
        <v>10</v>
      </c>
      <c r="P1345" s="1013"/>
      <c r="Q1345" s="998"/>
      <c r="R1345" s="998"/>
      <c r="S1345" s="998"/>
      <c r="T1345" s="998"/>
      <c r="U1345" s="998"/>
      <c r="V1345" s="998"/>
      <c r="W1345" s="998"/>
      <c r="X1345" s="998"/>
      <c r="Y1345" s="998"/>
      <c r="Z1345" s="998"/>
      <c r="AA1345" s="998"/>
      <c r="AB1345" s="998"/>
    </row>
    <row r="1346">
      <c r="A1346" s="1021" t="s">
        <v>80</v>
      </c>
      <c r="B1346" s="1013">
        <v>0.0</v>
      </c>
      <c r="C1346" s="1014">
        <v>0.0</v>
      </c>
      <c r="D1346" s="1014">
        <v>1.0</v>
      </c>
      <c r="E1346" s="1014">
        <v>4.0</v>
      </c>
      <c r="F1346" s="1014">
        <v>0.0</v>
      </c>
      <c r="G1346" s="1015">
        <v>0.0</v>
      </c>
      <c r="H1346" s="1016">
        <f t="shared" si="935"/>
        <v>5</v>
      </c>
      <c r="I1346" s="1019"/>
      <c r="J1346" s="1168" t="s">
        <v>206</v>
      </c>
      <c r="K1346" s="1021" t="s">
        <v>80</v>
      </c>
      <c r="L1346" s="1013">
        <v>30.0</v>
      </c>
      <c r="M1346" s="1018">
        <f t="shared" si="936"/>
        <v>25</v>
      </c>
      <c r="N1346" s="1018"/>
      <c r="O1346" s="1019">
        <f t="shared" si="937"/>
        <v>25</v>
      </c>
      <c r="P1346" s="1018"/>
      <c r="Q1346" s="998"/>
      <c r="R1346" s="998"/>
      <c r="S1346" s="998"/>
      <c r="T1346" s="998"/>
      <c r="U1346" s="998"/>
      <c r="V1346" s="998"/>
      <c r="W1346" s="998"/>
      <c r="X1346" s="998"/>
      <c r="Y1346" s="998"/>
      <c r="Z1346" s="998"/>
      <c r="AA1346" s="998"/>
      <c r="AB1346" s="998"/>
    </row>
    <row r="1347">
      <c r="A1347" s="1031"/>
      <c r="B1347" s="1005">
        <v>0.0</v>
      </c>
      <c r="C1347" s="1005">
        <v>0.0</v>
      </c>
      <c r="D1347" s="1005">
        <v>0.0</v>
      </c>
      <c r="E1347" s="1005">
        <v>0.0</v>
      </c>
      <c r="F1347" s="1005">
        <v>0.0</v>
      </c>
      <c r="G1347" s="1005">
        <v>0.0</v>
      </c>
      <c r="H1347" s="1006">
        <f t="shared" ref="H1347:H1349" si="938">SUM(B1347:G1347)</f>
        <v>0</v>
      </c>
      <c r="I1347" s="1007">
        <f>sum(H1347:H1350)</f>
        <v>0</v>
      </c>
      <c r="J1347" s="1058"/>
      <c r="K1347" s="1031"/>
      <c r="L1347" s="1010"/>
      <c r="M1347" s="1007"/>
      <c r="N1347" s="1010"/>
      <c r="O1347" s="1295"/>
      <c r="P1347" s="1010"/>
      <c r="Q1347" s="998"/>
      <c r="R1347" s="998"/>
      <c r="S1347" s="998"/>
      <c r="T1347" s="998"/>
      <c r="U1347" s="998"/>
      <c r="V1347" s="998"/>
      <c r="W1347" s="998"/>
      <c r="X1347" s="998"/>
      <c r="Y1347" s="998"/>
      <c r="Z1347" s="998"/>
      <c r="AA1347" s="998"/>
      <c r="AB1347" s="998"/>
    </row>
    <row r="1348">
      <c r="A1348" s="1012" t="s">
        <v>77</v>
      </c>
      <c r="B1348" s="1013">
        <v>0.0</v>
      </c>
      <c r="C1348" s="1014">
        <v>0.0</v>
      </c>
      <c r="D1348" s="1014">
        <v>0.0</v>
      </c>
      <c r="E1348" s="1014">
        <v>0.0</v>
      </c>
      <c r="F1348" s="1014">
        <v>0.0</v>
      </c>
      <c r="G1348" s="1015">
        <v>0.0</v>
      </c>
      <c r="H1348" s="1016">
        <f t="shared" si="938"/>
        <v>0</v>
      </c>
      <c r="I1348" s="1017">
        <f>(I1347/60)</f>
        <v>0</v>
      </c>
      <c r="J1348" s="1058"/>
      <c r="K1348" s="1012" t="s">
        <v>77</v>
      </c>
      <c r="L1348" s="1018"/>
      <c r="M1348" s="1018"/>
      <c r="N1348" s="1018"/>
      <c r="O1348" s="1019"/>
      <c r="P1348" s="1018"/>
      <c r="Q1348" s="998"/>
      <c r="R1348" s="998"/>
      <c r="S1348" s="998"/>
      <c r="T1348" s="998"/>
      <c r="U1348" s="998"/>
      <c r="V1348" s="998"/>
      <c r="W1348" s="998"/>
      <c r="X1348" s="998"/>
      <c r="Y1348" s="998"/>
      <c r="Z1348" s="998"/>
      <c r="AA1348" s="998"/>
      <c r="AB1348" s="998"/>
    </row>
    <row r="1349">
      <c r="A1349" s="1012" t="s">
        <v>78</v>
      </c>
      <c r="B1349" s="1013">
        <v>0.0</v>
      </c>
      <c r="C1349" s="1014">
        <v>0.0</v>
      </c>
      <c r="D1349" s="1014">
        <v>0.0</v>
      </c>
      <c r="E1349" s="1014">
        <v>0.0</v>
      </c>
      <c r="F1349" s="1014">
        <v>0.0</v>
      </c>
      <c r="G1349" s="1015">
        <v>0.0</v>
      </c>
      <c r="H1349" s="1016">
        <f t="shared" si="938"/>
        <v>0</v>
      </c>
      <c r="I1349" s="1019"/>
      <c r="J1349" s="1058"/>
      <c r="K1349" s="1012" t="s">
        <v>78</v>
      </c>
      <c r="L1349" s="1018"/>
      <c r="M1349" s="1019"/>
      <c r="N1349" s="1018"/>
      <c r="O1349" s="1019"/>
      <c r="P1349" s="1018"/>
      <c r="Q1349" s="998"/>
      <c r="R1349" s="998"/>
      <c r="S1349" s="998"/>
      <c r="T1349" s="998"/>
      <c r="U1349" s="998"/>
      <c r="V1349" s="998"/>
      <c r="W1349" s="998"/>
      <c r="X1349" s="998"/>
      <c r="Y1349" s="998"/>
      <c r="Z1349" s="998"/>
      <c r="AA1349" s="998"/>
      <c r="AB1349" s="998"/>
    </row>
    <row r="1350">
      <c r="A1350" s="1021" t="s">
        <v>446</v>
      </c>
      <c r="B1350" s="1013">
        <v>0.0</v>
      </c>
      <c r="C1350" s="1014">
        <v>0.0</v>
      </c>
      <c r="D1350" s="1014">
        <v>0.0</v>
      </c>
      <c r="E1350" s="1014">
        <v>0.0</v>
      </c>
      <c r="F1350" s="1014">
        <v>0.0</v>
      </c>
      <c r="G1350" s="1015">
        <v>0.0</v>
      </c>
      <c r="H1350" s="1016">
        <f t="shared" ref="H1350:H1351" si="939">sum(B1350:G1350)</f>
        <v>0</v>
      </c>
      <c r="I1350" s="1019"/>
      <c r="J1350" s="1058"/>
      <c r="K1350" s="1021" t="s">
        <v>446</v>
      </c>
      <c r="L1350" s="1018"/>
      <c r="M1350" s="1019"/>
      <c r="N1350" s="1018"/>
      <c r="O1350" s="1019"/>
      <c r="P1350" s="1018"/>
      <c r="Q1350" s="998"/>
      <c r="R1350" s="998"/>
      <c r="S1350" s="998"/>
      <c r="T1350" s="998"/>
      <c r="U1350" s="998"/>
      <c r="V1350" s="998"/>
      <c r="W1350" s="998"/>
      <c r="X1350" s="998"/>
      <c r="Y1350" s="998"/>
      <c r="Z1350" s="998"/>
      <c r="AA1350" s="998"/>
      <c r="AB1350" s="998"/>
    </row>
    <row r="1351">
      <c r="A1351" s="1021" t="s">
        <v>80</v>
      </c>
      <c r="B1351" s="1013">
        <v>0.0</v>
      </c>
      <c r="C1351" s="1014">
        <v>0.0</v>
      </c>
      <c r="D1351" s="1014">
        <v>0.0</v>
      </c>
      <c r="E1351" s="1014">
        <v>0.0</v>
      </c>
      <c r="F1351" s="1014">
        <v>0.0</v>
      </c>
      <c r="G1351" s="1015">
        <v>0.0</v>
      </c>
      <c r="H1351" s="1016">
        <f t="shared" si="939"/>
        <v>0</v>
      </c>
      <c r="I1351" s="1019"/>
      <c r="J1351" s="1058"/>
      <c r="K1351" s="1021" t="s">
        <v>80</v>
      </c>
      <c r="L1351" s="1018"/>
      <c r="M1351" s="1019"/>
      <c r="N1351" s="1018"/>
      <c r="O1351" s="1019"/>
      <c r="P1351" s="1018"/>
      <c r="Q1351" s="998"/>
      <c r="R1351" s="998"/>
      <c r="S1351" s="998"/>
      <c r="T1351" s="998"/>
      <c r="U1351" s="998"/>
      <c r="V1351" s="998"/>
      <c r="W1351" s="998"/>
      <c r="X1351" s="998"/>
      <c r="Y1351" s="998"/>
      <c r="Z1351" s="998"/>
      <c r="AA1351" s="998"/>
      <c r="AB1351" s="998"/>
    </row>
    <row r="1352">
      <c r="A1352" s="1040"/>
      <c r="B1352" s="1033"/>
      <c r="C1352" s="1033"/>
      <c r="D1352" s="1033"/>
      <c r="E1352" s="1033"/>
      <c r="F1352" s="1033"/>
      <c r="G1352" s="1033"/>
      <c r="H1352" s="1033"/>
      <c r="I1352" s="1033"/>
      <c r="J1352" s="1058"/>
      <c r="K1352" s="1040"/>
      <c r="L1352" s="1033"/>
      <c r="M1352" s="1033"/>
      <c r="N1352" s="1003"/>
      <c r="O1352" s="1033"/>
      <c r="P1352" s="1003"/>
      <c r="Q1352" s="998"/>
      <c r="R1352" s="998"/>
      <c r="S1352" s="998"/>
      <c r="T1352" s="998"/>
      <c r="U1352" s="998"/>
      <c r="V1352" s="998"/>
      <c r="W1352" s="998"/>
      <c r="X1352" s="998"/>
      <c r="Y1352" s="998"/>
      <c r="Z1352" s="998"/>
      <c r="AA1352" s="998"/>
      <c r="AB1352" s="998"/>
    </row>
    <row r="1353">
      <c r="A1353" s="1052" t="s">
        <v>121</v>
      </c>
      <c r="B1353" s="1001">
        <f t="shared" ref="B1353:H1353" si="940">SUM(B1229,B1234,B1239,B1244,B1249,B1254,B1260,B1265,B1270,B1275,B1280,B1285,B1291,B1296,B1301,B1306,B1311,B1316,B1322,B1327,B1332,B1337,B1342,B1347)</f>
        <v>68</v>
      </c>
      <c r="C1353" s="1001">
        <f t="shared" si="940"/>
        <v>92</v>
      </c>
      <c r="D1353" s="1001">
        <f t="shared" si="940"/>
        <v>123</v>
      </c>
      <c r="E1353" s="1001">
        <f t="shared" si="940"/>
        <v>100</v>
      </c>
      <c r="F1353" s="1001">
        <f t="shared" si="940"/>
        <v>68</v>
      </c>
      <c r="G1353" s="1001">
        <f t="shared" si="940"/>
        <v>16</v>
      </c>
      <c r="H1353" s="1001">
        <f t="shared" si="940"/>
        <v>467</v>
      </c>
      <c r="I1353" s="1054"/>
      <c r="J1353" s="1058"/>
      <c r="K1353" s="1296" t="s">
        <v>121</v>
      </c>
      <c r="L1353" s="1001">
        <f t="shared" ref="L1353:O1353" si="941">SUM(L1229,L1234,L1239,L1244,L1249,L1254,L1260,L1265,L1270,L1275,L1280,L1285,L1291,L1296,L1301,L1306,L1311,L1316,L1322,L1327,L1332,L1337,L1342,L1347)</f>
        <v>1058</v>
      </c>
      <c r="M1353" s="1001">
        <f t="shared" si="941"/>
        <v>591</v>
      </c>
      <c r="N1353" s="1001">
        <f t="shared" si="941"/>
        <v>415</v>
      </c>
      <c r="O1353" s="1001">
        <f t="shared" si="941"/>
        <v>1006</v>
      </c>
      <c r="P1353" s="1001"/>
      <c r="Q1353" s="998"/>
      <c r="R1353" s="998"/>
      <c r="S1353" s="998"/>
      <c r="T1353" s="998"/>
      <c r="U1353" s="998"/>
      <c r="V1353" s="998"/>
      <c r="W1353" s="998"/>
      <c r="X1353" s="998"/>
      <c r="Y1353" s="998"/>
      <c r="Z1353" s="998"/>
      <c r="AA1353" s="998"/>
      <c r="AB1353" s="998"/>
    </row>
    <row r="1354">
      <c r="A1354" s="1052" t="s">
        <v>77</v>
      </c>
      <c r="B1354" s="1001">
        <f t="shared" ref="B1354:H1354" si="942">SUM(B1230,B1235,B1240,B1245,B1250,B1255,B1261,B1266,B1271,B1276,B1281,B1286,B1292,B1297,B1302,B1307,B1312,B1317,B1323,B1328,B1333,B1338,B1343,B1348)</f>
        <v>8</v>
      </c>
      <c r="C1354" s="1001">
        <f t="shared" si="942"/>
        <v>3</v>
      </c>
      <c r="D1354" s="1001">
        <f t="shared" si="942"/>
        <v>4</v>
      </c>
      <c r="E1354" s="1001">
        <f t="shared" si="942"/>
        <v>6</v>
      </c>
      <c r="F1354" s="1001">
        <f t="shared" si="942"/>
        <v>3</v>
      </c>
      <c r="G1354" s="1001">
        <f t="shared" si="942"/>
        <v>0</v>
      </c>
      <c r="H1354" s="1001">
        <f t="shared" si="942"/>
        <v>24</v>
      </c>
      <c r="I1354" s="1054"/>
      <c r="J1354" s="1058"/>
      <c r="K1354" s="1296" t="s">
        <v>77</v>
      </c>
      <c r="L1354" s="1001">
        <f t="shared" ref="L1354:O1354" si="943">SUM(L1230,L1235,L1240,L1245,L1250,L1255,L1261,L1266,L1271,L1276,L1281,L1286,L1292,L1297,L1302,L1307,L1312,L1317,L1323,L1328,L1333,L1338,L1343,L1348)</f>
        <v>274</v>
      </c>
      <c r="M1354" s="1001">
        <f t="shared" si="943"/>
        <v>107</v>
      </c>
      <c r="N1354" s="1001">
        <f t="shared" si="943"/>
        <v>131</v>
      </c>
      <c r="O1354" s="1001">
        <f t="shared" si="943"/>
        <v>238</v>
      </c>
      <c r="P1354" s="1001"/>
      <c r="Q1354" s="998"/>
      <c r="R1354" s="998"/>
      <c r="S1354" s="998"/>
      <c r="T1354" s="998"/>
      <c r="U1354" s="998"/>
      <c r="V1354" s="998"/>
      <c r="W1354" s="998"/>
      <c r="X1354" s="998"/>
      <c r="Y1354" s="998"/>
      <c r="Z1354" s="998"/>
      <c r="AA1354" s="998"/>
      <c r="AB1354" s="998"/>
    </row>
    <row r="1355">
      <c r="A1355" s="1052" t="s">
        <v>78</v>
      </c>
      <c r="B1355" s="1001">
        <f t="shared" ref="B1355:H1355" si="944">SUM(B1231,B1236,B1241,B1246,B1251,B1256,B1262,B1267,B1272,B1277,B1282,B1287,B1293,B1298,B1303,B1308,B1313,B1318,B1324,B1329,B1334,B1339,B1344,B1349)</f>
        <v>26</v>
      </c>
      <c r="C1355" s="1001">
        <f t="shared" si="944"/>
        <v>44</v>
      </c>
      <c r="D1355" s="1001">
        <f t="shared" si="944"/>
        <v>39</v>
      </c>
      <c r="E1355" s="1001">
        <f t="shared" si="944"/>
        <v>20</v>
      </c>
      <c r="F1355" s="1001">
        <f t="shared" si="944"/>
        <v>14</v>
      </c>
      <c r="G1355" s="1001">
        <f t="shared" si="944"/>
        <v>0</v>
      </c>
      <c r="H1355" s="1001">
        <f t="shared" si="944"/>
        <v>143</v>
      </c>
      <c r="I1355" s="1054"/>
      <c r="J1355" s="1058"/>
      <c r="K1355" s="1296" t="s">
        <v>78</v>
      </c>
      <c r="L1355" s="1001">
        <f t="shared" ref="L1355:O1355" si="945">SUM(L1231,L1236,L1241,L1246,L1251,L1256,L1262,L1267,L1272,L1277,L1282,L1287,L1293,L1298,L1303,L1308,L1313,L1318,L1324,L1329,L1334,L1339,L1344,L1349)</f>
        <v>0</v>
      </c>
      <c r="M1355" s="1001">
        <f t="shared" si="945"/>
        <v>0</v>
      </c>
      <c r="N1355" s="1001">
        <f t="shared" si="945"/>
        <v>0</v>
      </c>
      <c r="O1355" s="1001">
        <f t="shared" si="945"/>
        <v>0</v>
      </c>
      <c r="P1355" s="1001"/>
      <c r="Q1355" s="998"/>
      <c r="R1355" s="998"/>
      <c r="S1355" s="998"/>
      <c r="T1355" s="998"/>
      <c r="U1355" s="998"/>
      <c r="V1355" s="998"/>
      <c r="W1355" s="998"/>
      <c r="X1355" s="998"/>
      <c r="Y1355" s="998"/>
      <c r="Z1355" s="998"/>
      <c r="AA1355" s="998"/>
      <c r="AB1355" s="998"/>
    </row>
    <row r="1356">
      <c r="A1356" s="1182" t="s">
        <v>446</v>
      </c>
      <c r="B1356" s="1001">
        <f t="shared" ref="B1356:H1356" si="946">SUM(B1232,B1237,B1242,B1247,B1252,B1257,B1263,B1268,B1273,B1278,B1283,B1288,B1294,B1299,B1304,B1309,B1314,B1319,B1325,B1330,B1335,B1340,B1345,B1350)</f>
        <v>2</v>
      </c>
      <c r="C1356" s="1001">
        <f t="shared" si="946"/>
        <v>16</v>
      </c>
      <c r="D1356" s="1001">
        <f t="shared" si="946"/>
        <v>21</v>
      </c>
      <c r="E1356" s="1001">
        <f t="shared" si="946"/>
        <v>18</v>
      </c>
      <c r="F1356" s="1001">
        <f t="shared" si="946"/>
        <v>16</v>
      </c>
      <c r="G1356" s="1001">
        <f t="shared" si="946"/>
        <v>1</v>
      </c>
      <c r="H1356" s="1001">
        <f t="shared" si="946"/>
        <v>74</v>
      </c>
      <c r="I1356" s="1054"/>
      <c r="J1356" s="1058"/>
      <c r="K1356" s="1297" t="s">
        <v>446</v>
      </c>
      <c r="L1356" s="1001">
        <f t="shared" ref="L1356:O1356" si="947">SUM(L1232,L1237,L1242,L1247,L1252,L1257,L1263,L1268,L1273,L1278,L1283,L1288,L1294,L1299,L1304,L1309,L1314,L1319,L1325,L1330,L1335,L1340,L1345,L1350)</f>
        <v>161</v>
      </c>
      <c r="M1356" s="1001">
        <f t="shared" si="947"/>
        <v>87</v>
      </c>
      <c r="N1356" s="1001">
        <f t="shared" si="947"/>
        <v>73</v>
      </c>
      <c r="O1356" s="1001">
        <f t="shared" si="947"/>
        <v>160</v>
      </c>
      <c r="P1356" s="1001"/>
      <c r="Q1356" s="998"/>
      <c r="R1356" s="998"/>
      <c r="S1356" s="998"/>
      <c r="T1356" s="998"/>
      <c r="U1356" s="998"/>
      <c r="V1356" s="998"/>
      <c r="W1356" s="998"/>
      <c r="X1356" s="998"/>
      <c r="Y1356" s="998"/>
      <c r="Z1356" s="998"/>
      <c r="AA1356" s="998"/>
      <c r="AB1356" s="998"/>
    </row>
    <row r="1357">
      <c r="A1357" s="1182" t="s">
        <v>80</v>
      </c>
      <c r="B1357" s="1001">
        <f t="shared" ref="B1357:H1357" si="948">SUM(B1233,B1238,B1243,B1248,B1253,B1258,B1264,B1269,B1274,B1279,B1284,B1289,B1295,B1300,B1305,B1310,B1315,B1320,B1326,B1331,B1336,B1341,B1346,B1351)</f>
        <v>8</v>
      </c>
      <c r="C1357" s="1001">
        <f t="shared" si="948"/>
        <v>17</v>
      </c>
      <c r="D1357" s="1001">
        <f t="shared" si="948"/>
        <v>20</v>
      </c>
      <c r="E1357" s="1001">
        <f t="shared" si="948"/>
        <v>16</v>
      </c>
      <c r="F1357" s="1001">
        <f t="shared" si="948"/>
        <v>0</v>
      </c>
      <c r="G1357" s="1001">
        <f t="shared" si="948"/>
        <v>0</v>
      </c>
      <c r="H1357" s="1001">
        <f t="shared" si="948"/>
        <v>61</v>
      </c>
      <c r="I1357" s="1054"/>
      <c r="J1357" s="1058"/>
      <c r="K1357" s="1182" t="s">
        <v>80</v>
      </c>
      <c r="L1357" s="1001">
        <f t="shared" ref="L1357:O1357" si="949">SUM(L1233,L1238,L1243,L1248,L1253,L1258,L1264,L1269,L1274,L1279,L1284,L1289,L1295,L1300,L1305,L1310,L1315,L1320,L1326,L1331,L1336,L1341,L1346,L1351)</f>
        <v>610</v>
      </c>
      <c r="M1357" s="1001">
        <f t="shared" si="949"/>
        <v>549</v>
      </c>
      <c r="N1357" s="1001">
        <f t="shared" si="949"/>
        <v>0</v>
      </c>
      <c r="O1357" s="1001">
        <f t="shared" si="949"/>
        <v>549</v>
      </c>
      <c r="P1357" s="1001"/>
      <c r="Q1357" s="998"/>
      <c r="R1357" s="998"/>
      <c r="S1357" s="998"/>
      <c r="T1357" s="998"/>
      <c r="U1357" s="998"/>
      <c r="V1357" s="998"/>
      <c r="W1357" s="998"/>
      <c r="X1357" s="998"/>
      <c r="Y1357" s="998"/>
      <c r="Z1357" s="998"/>
      <c r="AA1357" s="998"/>
      <c r="AB1357" s="998"/>
    </row>
    <row r="1358">
      <c r="A1358" s="1040" t="s">
        <v>9</v>
      </c>
      <c r="B1358" s="1003">
        <f t="shared" ref="B1358:G1358" si="950">sum(B1353:B1356)</f>
        <v>104</v>
      </c>
      <c r="C1358" s="1003">
        <f t="shared" si="950"/>
        <v>155</v>
      </c>
      <c r="D1358" s="1003">
        <f t="shared" si="950"/>
        <v>187</v>
      </c>
      <c r="E1358" s="1003">
        <f t="shared" si="950"/>
        <v>144</v>
      </c>
      <c r="F1358" s="1003">
        <f t="shared" si="950"/>
        <v>101</v>
      </c>
      <c r="G1358" s="1003">
        <f t="shared" si="950"/>
        <v>17</v>
      </c>
      <c r="H1358" s="1003">
        <f>sum(B1358:D1358)</f>
        <v>446</v>
      </c>
      <c r="I1358" s="1033"/>
      <c r="J1358" s="1058"/>
      <c r="K1358" s="1003" t="s">
        <v>9</v>
      </c>
      <c r="L1358" s="1003">
        <f t="shared" ref="L1358:O1358" si="951">sum(L1353:L1356)</f>
        <v>1493</v>
      </c>
      <c r="M1358" s="1003">
        <f t="shared" si="951"/>
        <v>785</v>
      </c>
      <c r="N1358" s="1003">
        <f t="shared" si="951"/>
        <v>619</v>
      </c>
      <c r="O1358" s="1003">
        <f t="shared" si="951"/>
        <v>1404</v>
      </c>
      <c r="P1358" s="1003"/>
      <c r="Q1358" s="998"/>
      <c r="R1358" s="998"/>
      <c r="S1358" s="998"/>
      <c r="T1358" s="998"/>
      <c r="U1358" s="998"/>
      <c r="V1358" s="998"/>
      <c r="W1358" s="998"/>
      <c r="X1358" s="998"/>
      <c r="Y1358" s="998"/>
      <c r="Z1358" s="998"/>
      <c r="AA1358" s="998"/>
      <c r="AB1358" s="998"/>
    </row>
    <row r="1359">
      <c r="A1359" s="1057"/>
      <c r="B1359" s="1057"/>
      <c r="C1359" s="1057"/>
      <c r="D1359" s="1057"/>
      <c r="E1359" s="1057"/>
      <c r="F1359" s="1057"/>
      <c r="G1359" s="1057"/>
      <c r="H1359" s="1057"/>
      <c r="I1359" s="998"/>
      <c r="J1359" s="1058"/>
      <c r="K1359" s="1026"/>
      <c r="L1359" s="998"/>
      <c r="M1359" s="998"/>
      <c r="N1359" s="1026"/>
      <c r="O1359" s="998"/>
      <c r="P1359" s="998"/>
      <c r="Q1359" s="998"/>
      <c r="R1359" s="998"/>
      <c r="S1359" s="998"/>
      <c r="T1359" s="998"/>
      <c r="U1359" s="998"/>
      <c r="V1359" s="998"/>
      <c r="W1359" s="998"/>
      <c r="X1359" s="998"/>
      <c r="Y1359" s="998"/>
      <c r="Z1359" s="998"/>
      <c r="AA1359" s="998"/>
      <c r="AB1359" s="998"/>
    </row>
    <row r="1360">
      <c r="A1360" s="1040" t="s">
        <v>123</v>
      </c>
      <c r="B1360" s="1003" t="s">
        <v>2</v>
      </c>
      <c r="C1360" s="1183" t="s">
        <v>3</v>
      </c>
      <c r="D1360" s="1183" t="s">
        <v>4</v>
      </c>
      <c r="E1360" s="1183" t="s">
        <v>5</v>
      </c>
      <c r="F1360" s="1183" t="s">
        <v>6</v>
      </c>
      <c r="G1360" s="1183" t="s">
        <v>7</v>
      </c>
      <c r="H1360" s="1003" t="s">
        <v>9</v>
      </c>
      <c r="I1360" s="998"/>
      <c r="J1360" s="1058"/>
      <c r="K1360" s="1026"/>
      <c r="L1360" s="998"/>
      <c r="M1360" s="998"/>
      <c r="N1360" s="1026"/>
      <c r="O1360" s="998"/>
      <c r="P1360" s="998"/>
      <c r="Q1360" s="998"/>
      <c r="R1360" s="998"/>
      <c r="S1360" s="998"/>
      <c r="T1360" s="998"/>
      <c r="U1360" s="998"/>
      <c r="V1360" s="998"/>
      <c r="W1360" s="998"/>
      <c r="X1360" s="998"/>
      <c r="Y1360" s="998"/>
      <c r="Z1360" s="998"/>
      <c r="AA1360" s="998"/>
      <c r="AB1360" s="998"/>
    </row>
    <row r="1361">
      <c r="A1361" s="1052" t="s">
        <v>124</v>
      </c>
      <c r="B1361" s="1001">
        <f t="shared" ref="B1361:G1361" si="952">sum(B1354:B1355)</f>
        <v>34</v>
      </c>
      <c r="C1361" s="1001">
        <f t="shared" si="952"/>
        <v>47</v>
      </c>
      <c r="D1361" s="1001">
        <f t="shared" si="952"/>
        <v>43</v>
      </c>
      <c r="E1361" s="1001">
        <f t="shared" si="952"/>
        <v>26</v>
      </c>
      <c r="F1361" s="1001">
        <f t="shared" si="952"/>
        <v>17</v>
      </c>
      <c r="G1361" s="1001">
        <f t="shared" si="952"/>
        <v>0</v>
      </c>
      <c r="H1361" s="1053">
        <f>sum(B1361:G1361)</f>
        <v>167</v>
      </c>
      <c r="I1361" s="998"/>
      <c r="J1361" s="1058"/>
      <c r="K1361" s="1026"/>
      <c r="L1361" s="998"/>
      <c r="M1361" s="998"/>
      <c r="N1361" s="998"/>
      <c r="O1361" s="998"/>
      <c r="P1361" s="998"/>
      <c r="Q1361" s="998"/>
      <c r="R1361" s="998"/>
      <c r="S1361" s="998"/>
      <c r="T1361" s="998"/>
      <c r="U1361" s="998"/>
      <c r="V1361" s="998"/>
      <c r="W1361" s="998"/>
      <c r="X1361" s="998"/>
      <c r="Y1361" s="998"/>
      <c r="Z1361" s="998"/>
      <c r="AA1361" s="998"/>
      <c r="AB1361" s="998"/>
    </row>
    <row r="1362">
      <c r="A1362" s="1059" t="s">
        <v>126</v>
      </c>
      <c r="B1362" s="1060">
        <f t="shared" ref="B1362:H1362" si="953">(B1361*22.5)</f>
        <v>765</v>
      </c>
      <c r="C1362" s="1060">
        <f t="shared" si="953"/>
        <v>1057.5</v>
      </c>
      <c r="D1362" s="1060">
        <f t="shared" si="953"/>
        <v>967.5</v>
      </c>
      <c r="E1362" s="1060">
        <f t="shared" si="953"/>
        <v>585</v>
      </c>
      <c r="F1362" s="1060">
        <f t="shared" si="953"/>
        <v>382.5</v>
      </c>
      <c r="G1362" s="1060">
        <f t="shared" si="953"/>
        <v>0</v>
      </c>
      <c r="H1362" s="1060">
        <f t="shared" si="953"/>
        <v>3757.5</v>
      </c>
      <c r="I1362" s="1061"/>
      <c r="J1362" s="1062"/>
      <c r="K1362" s="1184"/>
      <c r="L1362" s="997"/>
      <c r="M1362" s="997"/>
      <c r="N1362" s="997"/>
      <c r="O1362" s="997"/>
      <c r="P1362" s="997"/>
      <c r="Q1362" s="997"/>
      <c r="R1362" s="997"/>
      <c r="S1362" s="997"/>
      <c r="T1362" s="997"/>
      <c r="U1362" s="997"/>
      <c r="V1362" s="997"/>
      <c r="W1362" s="997"/>
      <c r="X1362" s="997"/>
      <c r="Y1362" s="997"/>
      <c r="Z1362" s="997"/>
      <c r="AA1362" s="997"/>
      <c r="AB1362" s="997"/>
    </row>
    <row r="1363">
      <c r="A1363" s="1248" t="s">
        <v>127</v>
      </c>
      <c r="B1363" s="1001">
        <f t="shared" ref="B1363:H1363" si="954">B1357</f>
        <v>8</v>
      </c>
      <c r="C1363" s="1001">
        <f t="shared" si="954"/>
        <v>17</v>
      </c>
      <c r="D1363" s="1001">
        <f t="shared" si="954"/>
        <v>20</v>
      </c>
      <c r="E1363" s="1001">
        <f t="shared" si="954"/>
        <v>16</v>
      </c>
      <c r="F1363" s="1001">
        <f t="shared" si="954"/>
        <v>0</v>
      </c>
      <c r="G1363" s="1001">
        <f t="shared" si="954"/>
        <v>0</v>
      </c>
      <c r="H1363" s="1001">
        <f t="shared" si="954"/>
        <v>61</v>
      </c>
      <c r="I1363" s="1061"/>
      <c r="J1363" s="1062"/>
      <c r="K1363" s="1184"/>
      <c r="L1363" s="997"/>
      <c r="M1363" s="997"/>
      <c r="N1363" s="997"/>
      <c r="O1363" s="997"/>
      <c r="P1363" s="997"/>
      <c r="Q1363" s="997"/>
      <c r="R1363" s="997"/>
      <c r="S1363" s="997"/>
      <c r="T1363" s="997"/>
      <c r="U1363" s="997"/>
      <c r="V1363" s="997"/>
      <c r="W1363" s="997"/>
      <c r="X1363" s="997"/>
      <c r="Y1363" s="997"/>
      <c r="Z1363" s="997"/>
      <c r="AA1363" s="997"/>
      <c r="AB1363" s="997"/>
    </row>
    <row r="1364">
      <c r="A1364" s="1248" t="s">
        <v>126</v>
      </c>
      <c r="B1364" s="1249">
        <f t="shared" ref="B1364:H1364" si="955">(B1363*5)</f>
        <v>40</v>
      </c>
      <c r="C1364" s="1249">
        <f t="shared" si="955"/>
        <v>85</v>
      </c>
      <c r="D1364" s="1249">
        <f t="shared" si="955"/>
        <v>100</v>
      </c>
      <c r="E1364" s="1249">
        <f t="shared" si="955"/>
        <v>80</v>
      </c>
      <c r="F1364" s="1249">
        <f t="shared" si="955"/>
        <v>0</v>
      </c>
      <c r="G1364" s="1249">
        <f t="shared" si="955"/>
        <v>0</v>
      </c>
      <c r="H1364" s="1249">
        <f t="shared" si="955"/>
        <v>305</v>
      </c>
      <c r="I1364" s="1061"/>
      <c r="J1364" s="1062"/>
      <c r="K1364" s="1184"/>
      <c r="L1364" s="997"/>
      <c r="M1364" s="997"/>
      <c r="N1364" s="997"/>
      <c r="O1364" s="997"/>
      <c r="P1364" s="997"/>
      <c r="Q1364" s="997"/>
      <c r="R1364" s="997"/>
      <c r="S1364" s="997"/>
      <c r="T1364" s="997"/>
      <c r="U1364" s="997"/>
      <c r="V1364" s="997"/>
      <c r="W1364" s="997"/>
      <c r="X1364" s="997"/>
      <c r="Y1364" s="997"/>
      <c r="Z1364" s="997"/>
      <c r="AA1364" s="997"/>
      <c r="AB1364" s="997"/>
    </row>
    <row r="1365">
      <c r="A1365" s="1188" t="s">
        <v>9</v>
      </c>
      <c r="B1365" s="1250">
        <f t="shared" ref="B1365:H1365" si="956">SUM(B1362,B1364)</f>
        <v>805</v>
      </c>
      <c r="C1365" s="1250">
        <f t="shared" si="956"/>
        <v>1142.5</v>
      </c>
      <c r="D1365" s="1250">
        <f t="shared" si="956"/>
        <v>1067.5</v>
      </c>
      <c r="E1365" s="1250">
        <f t="shared" si="956"/>
        <v>665</v>
      </c>
      <c r="F1365" s="1250">
        <f t="shared" si="956"/>
        <v>382.5</v>
      </c>
      <c r="G1365" s="1250">
        <f t="shared" si="956"/>
        <v>0</v>
      </c>
      <c r="H1365" s="1250">
        <f t="shared" si="956"/>
        <v>4062.5</v>
      </c>
      <c r="I1365" s="1061"/>
      <c r="J1365" s="1062"/>
      <c r="K1365" s="1184"/>
      <c r="L1365" s="997"/>
      <c r="M1365" s="997"/>
      <c r="N1365" s="997"/>
      <c r="O1365" s="997"/>
      <c r="P1365" s="997"/>
      <c r="Q1365" s="997"/>
      <c r="R1365" s="997"/>
      <c r="S1365" s="997"/>
      <c r="T1365" s="997"/>
      <c r="U1365" s="997"/>
      <c r="V1365" s="997"/>
      <c r="W1365" s="997"/>
      <c r="X1365" s="997"/>
      <c r="Y1365" s="997"/>
      <c r="Z1365" s="997"/>
      <c r="AA1365" s="997"/>
      <c r="AB1365" s="997"/>
    </row>
    <row r="1366">
      <c r="A1366" s="997"/>
      <c r="B1366" s="1061"/>
      <c r="C1366" s="1061"/>
      <c r="D1366" s="1061"/>
      <c r="E1366" s="1061"/>
      <c r="F1366" s="1061"/>
      <c r="G1366" s="1063"/>
      <c r="H1366" s="1064"/>
      <c r="I1366" s="1061"/>
      <c r="J1366" s="1062"/>
      <c r="K1366" s="1184"/>
      <c r="L1366" s="997"/>
      <c r="M1366" s="997"/>
      <c r="N1366" s="997"/>
      <c r="O1366" s="997"/>
      <c r="P1366" s="997"/>
      <c r="Q1366" s="997"/>
      <c r="R1366" s="997"/>
      <c r="S1366" s="997"/>
      <c r="T1366" s="997"/>
      <c r="U1366" s="997"/>
      <c r="V1366" s="997"/>
      <c r="W1366" s="997"/>
      <c r="X1366" s="997"/>
      <c r="Y1366" s="997"/>
      <c r="Z1366" s="997"/>
      <c r="AA1366" s="997"/>
      <c r="AB1366" s="997"/>
    </row>
    <row r="1367">
      <c r="A1367" s="1347" t="s">
        <v>515</v>
      </c>
      <c r="B1367" s="1061"/>
      <c r="C1367" s="1061"/>
      <c r="D1367" s="1061"/>
      <c r="E1367" s="1061"/>
      <c r="F1367" s="1065"/>
      <c r="G1367" s="1066" t="s">
        <v>35</v>
      </c>
      <c r="H1367" s="1067" t="s">
        <v>36</v>
      </c>
      <c r="I1367" s="1061"/>
      <c r="J1367" s="1062"/>
      <c r="K1367" s="997"/>
      <c r="L1367" s="997"/>
      <c r="M1367" s="997"/>
      <c r="N1367" s="997"/>
      <c r="O1367" s="997"/>
      <c r="P1367" s="997"/>
      <c r="Q1367" s="997"/>
      <c r="R1367" s="997"/>
      <c r="S1367" s="997"/>
      <c r="T1367" s="997"/>
      <c r="U1367" s="997"/>
      <c r="V1367" s="997"/>
      <c r="W1367" s="997"/>
      <c r="X1367" s="997"/>
      <c r="Y1367" s="997"/>
      <c r="Z1367" s="997"/>
      <c r="AA1367" s="997"/>
      <c r="AB1367" s="997"/>
    </row>
    <row r="1368">
      <c r="A1368" s="997"/>
      <c r="B1368" s="1061"/>
      <c r="C1368" s="1061"/>
      <c r="D1368" s="1061"/>
      <c r="E1368" s="1061"/>
      <c r="F1368" s="1065"/>
      <c r="G1368" s="1068" t="s">
        <v>450</v>
      </c>
      <c r="H1368" s="1069">
        <v>1486.0</v>
      </c>
      <c r="I1368" s="1061"/>
      <c r="J1368" s="1062"/>
      <c r="K1368" s="997"/>
      <c r="L1368" s="997"/>
      <c r="M1368" s="997"/>
      <c r="N1368" s="997"/>
      <c r="O1368" s="997"/>
      <c r="P1368" s="997"/>
      <c r="Q1368" s="997"/>
      <c r="R1368" s="997"/>
      <c r="S1368" s="997"/>
      <c r="T1368" s="997"/>
      <c r="U1368" s="997"/>
      <c r="V1368" s="997"/>
      <c r="W1368" s="997"/>
      <c r="X1368" s="997"/>
      <c r="Y1368" s="997"/>
      <c r="Z1368" s="997"/>
      <c r="AA1368" s="997"/>
      <c r="AB1368" s="997"/>
    </row>
    <row r="1369">
      <c r="A1369" s="997"/>
      <c r="B1369" s="1061"/>
      <c r="C1369" s="1061"/>
      <c r="D1369" s="1061"/>
      <c r="E1369" s="1061"/>
      <c r="F1369" s="1065"/>
      <c r="G1369" s="1068" t="s">
        <v>468</v>
      </c>
      <c r="H1369" s="1069">
        <v>1241.0</v>
      </c>
      <c r="I1369" s="1061"/>
      <c r="J1369" s="1062"/>
      <c r="K1369" s="997"/>
      <c r="L1369" s="997"/>
      <c r="M1369" s="997"/>
      <c r="N1369" s="997"/>
      <c r="O1369" s="997"/>
      <c r="P1369" s="997"/>
      <c r="Q1369" s="997"/>
      <c r="R1369" s="997"/>
      <c r="S1369" s="997"/>
      <c r="T1369" s="997"/>
      <c r="U1369" s="997"/>
      <c r="V1369" s="997"/>
      <c r="W1369" s="997"/>
      <c r="X1369" s="997"/>
      <c r="Y1369" s="997"/>
      <c r="Z1369" s="997"/>
      <c r="AA1369" s="997"/>
      <c r="AB1369" s="997"/>
    </row>
    <row r="1370">
      <c r="A1370" s="997"/>
      <c r="B1370" s="1061"/>
      <c r="C1370" s="1061"/>
      <c r="D1370" s="1061"/>
      <c r="E1370" s="1061"/>
      <c r="F1370" s="1065"/>
      <c r="G1370" s="1068" t="s">
        <v>494</v>
      </c>
      <c r="H1370" s="1069">
        <v>1129.0</v>
      </c>
      <c r="I1370" s="1061"/>
      <c r="J1370" s="1062"/>
      <c r="K1370" s="997"/>
      <c r="L1370" s="997"/>
      <c r="M1370" s="997"/>
      <c r="N1370" s="997"/>
      <c r="O1370" s="997"/>
      <c r="P1370" s="997"/>
      <c r="Q1370" s="997"/>
      <c r="R1370" s="997"/>
      <c r="S1370" s="997"/>
      <c r="T1370" s="997"/>
      <c r="U1370" s="997"/>
      <c r="V1370" s="997"/>
      <c r="W1370" s="997"/>
      <c r="X1370" s="997"/>
      <c r="Y1370" s="997"/>
      <c r="Z1370" s="997"/>
      <c r="AA1370" s="997"/>
      <c r="AB1370" s="997"/>
    </row>
    <row r="1371">
      <c r="A1371" s="997"/>
      <c r="B1371" s="1061"/>
      <c r="C1371" s="1061"/>
      <c r="D1371" s="1061"/>
      <c r="E1371" s="1061"/>
      <c r="F1371" s="1065"/>
      <c r="G1371" s="1068" t="s">
        <v>516</v>
      </c>
      <c r="H1371" s="1069">
        <v>662.0</v>
      </c>
      <c r="I1371" s="1061"/>
      <c r="J1371" s="1062"/>
      <c r="K1371" s="997"/>
      <c r="L1371" s="997"/>
      <c r="M1371" s="997"/>
      <c r="N1371" s="997"/>
      <c r="O1371" s="997"/>
      <c r="P1371" s="997"/>
      <c r="Q1371" s="997"/>
      <c r="R1371" s="997"/>
      <c r="S1371" s="997"/>
      <c r="T1371" s="997"/>
      <c r="U1371" s="997"/>
      <c r="V1371" s="997"/>
      <c r="W1371" s="997"/>
      <c r="X1371" s="997"/>
      <c r="Y1371" s="997"/>
      <c r="Z1371" s="997"/>
      <c r="AA1371" s="997"/>
      <c r="AB1371" s="997"/>
    </row>
    <row r="1372">
      <c r="A1372" s="997"/>
      <c r="B1372" s="1061"/>
      <c r="C1372" s="1061"/>
      <c r="D1372" s="1061"/>
      <c r="E1372" s="1061"/>
      <c r="F1372" s="1065"/>
      <c r="G1372" s="1068" t="s">
        <v>540</v>
      </c>
      <c r="H1372" s="1069">
        <f>(H1358)</f>
        <v>446</v>
      </c>
      <c r="I1372" s="1061"/>
      <c r="J1372" s="1062"/>
      <c r="K1372" s="997"/>
      <c r="L1372" s="997"/>
      <c r="M1372" s="997"/>
      <c r="N1372" s="997"/>
      <c r="O1372" s="997"/>
      <c r="P1372" s="997"/>
      <c r="Q1372" s="997"/>
      <c r="R1372" s="997"/>
      <c r="S1372" s="997"/>
      <c r="T1372" s="997"/>
      <c r="U1372" s="997"/>
      <c r="V1372" s="997"/>
      <c r="W1372" s="997"/>
      <c r="X1372" s="997"/>
      <c r="Y1372" s="997"/>
      <c r="Z1372" s="997"/>
      <c r="AA1372" s="997"/>
      <c r="AB1372" s="997"/>
    </row>
    <row r="1373">
      <c r="A1373" s="997"/>
      <c r="B1373" s="1061"/>
      <c r="C1373" s="1061"/>
      <c r="D1373" s="1061"/>
      <c r="E1373" s="1061"/>
      <c r="F1373" s="1065"/>
      <c r="G1373" s="1066" t="s">
        <v>9</v>
      </c>
      <c r="H1373" s="1070">
        <f>SUM(H1368:H1372)</f>
        <v>4964</v>
      </c>
      <c r="I1373" s="1061"/>
      <c r="J1373" s="1062"/>
      <c r="K1373" s="997"/>
      <c r="L1373" s="997"/>
      <c r="M1373" s="997"/>
      <c r="N1373" s="997"/>
      <c r="O1373" s="997"/>
      <c r="P1373" s="997"/>
      <c r="Q1373" s="997"/>
      <c r="R1373" s="997"/>
      <c r="S1373" s="997"/>
      <c r="T1373" s="997"/>
      <c r="U1373" s="997"/>
      <c r="V1373" s="997"/>
      <c r="W1373" s="997"/>
      <c r="X1373" s="997"/>
      <c r="Y1373" s="997"/>
      <c r="Z1373" s="997"/>
      <c r="AA1373" s="997"/>
      <c r="AB1373" s="997"/>
    </row>
    <row r="1374">
      <c r="A1374" s="997"/>
      <c r="B1374" s="1061"/>
      <c r="C1374" s="1061"/>
      <c r="D1374" s="1061"/>
      <c r="E1374" s="1061"/>
      <c r="F1374" s="1061"/>
      <c r="G1374" s="1063"/>
      <c r="H1374" s="1064"/>
      <c r="I1374" s="1063"/>
      <c r="J1374" s="1062"/>
      <c r="K1374" s="997"/>
      <c r="L1374" s="997"/>
      <c r="M1374" s="997"/>
      <c r="N1374" s="997"/>
      <c r="O1374" s="997"/>
      <c r="P1374" s="997"/>
      <c r="Q1374" s="997"/>
      <c r="R1374" s="997"/>
      <c r="S1374" s="997"/>
      <c r="T1374" s="997"/>
      <c r="U1374" s="997"/>
      <c r="V1374" s="997"/>
      <c r="W1374" s="997"/>
      <c r="X1374" s="997"/>
      <c r="Y1374" s="997"/>
      <c r="Z1374" s="997"/>
      <c r="AA1374" s="997"/>
      <c r="AB1374" s="997"/>
    </row>
    <row r="1375">
      <c r="A1375" s="997"/>
      <c r="B1375" s="1061"/>
      <c r="C1375" s="1061"/>
      <c r="D1375" s="1061"/>
      <c r="E1375" s="1061"/>
      <c r="F1375" s="1065"/>
      <c r="G1375" s="1071" t="s">
        <v>131</v>
      </c>
      <c r="H1375" s="1072">
        <f>(5000-H1373)</f>
        <v>36</v>
      </c>
      <c r="I1375" s="1073">
        <f>(H1373/5000)</f>
        <v>0.9928</v>
      </c>
      <c r="J1375" s="1062"/>
      <c r="K1375" s="997"/>
      <c r="L1375" s="997"/>
      <c r="M1375" s="997"/>
      <c r="N1375" s="997"/>
      <c r="O1375" s="997"/>
      <c r="P1375" s="997"/>
      <c r="Q1375" s="997"/>
      <c r="R1375" s="997"/>
      <c r="S1375" s="997"/>
      <c r="T1375" s="997"/>
      <c r="U1375" s="997"/>
      <c r="V1375" s="997"/>
      <c r="W1375" s="997"/>
      <c r="X1375" s="997"/>
      <c r="Y1375" s="997"/>
      <c r="Z1375" s="997"/>
      <c r="AA1375" s="997"/>
      <c r="AB1375" s="997"/>
    </row>
    <row r="1376">
      <c r="A1376" s="1049"/>
      <c r="B1376" s="1049"/>
      <c r="C1376" s="1049"/>
      <c r="D1376" s="1049"/>
      <c r="E1376" s="1049"/>
      <c r="F1376" s="1049"/>
      <c r="G1376" s="1049"/>
      <c r="H1376" s="1049"/>
      <c r="I1376" s="1049"/>
      <c r="J1376" s="1074"/>
      <c r="K1376" s="1049"/>
      <c r="L1376" s="1049"/>
      <c r="M1376" s="1049"/>
      <c r="N1376" s="1049"/>
      <c r="O1376" s="1049"/>
      <c r="P1376" s="1049"/>
      <c r="Q1376" s="1049"/>
      <c r="R1376" s="1049"/>
      <c r="S1376" s="1049"/>
      <c r="T1376" s="1049"/>
      <c r="U1376" s="1049"/>
      <c r="V1376" s="1049"/>
      <c r="W1376" s="1049"/>
      <c r="X1376" s="1049"/>
      <c r="Y1376" s="1049"/>
      <c r="Z1376" s="1049"/>
      <c r="AA1376" s="1049"/>
      <c r="AB1376" s="1049"/>
    </row>
    <row r="1377">
      <c r="A1377" s="993" t="s">
        <v>528</v>
      </c>
      <c r="B1377" s="994">
        <v>30.0</v>
      </c>
      <c r="C1377" s="994">
        <v>31.0</v>
      </c>
      <c r="D1377" s="994">
        <v>1.0</v>
      </c>
      <c r="E1377" s="994">
        <v>2.0</v>
      </c>
      <c r="F1377" s="994">
        <v>3.0</v>
      </c>
      <c r="G1377" s="994">
        <v>4.0</v>
      </c>
      <c r="H1377" s="995"/>
      <c r="I1377" s="995"/>
      <c r="J1377" s="1058"/>
      <c r="K1377" s="993" t="s">
        <v>528</v>
      </c>
      <c r="L1377" s="995"/>
      <c r="M1377" s="995"/>
      <c r="N1377" s="1348"/>
      <c r="O1377" s="995"/>
      <c r="P1377" s="995"/>
      <c r="Q1377" s="998"/>
      <c r="R1377" s="998"/>
      <c r="S1377" s="998"/>
      <c r="T1377" s="998"/>
      <c r="U1377" s="998"/>
      <c r="V1377" s="998"/>
      <c r="W1377" s="998"/>
      <c r="X1377" s="998"/>
      <c r="Y1377" s="998"/>
      <c r="Z1377" s="998"/>
      <c r="AA1377" s="998"/>
      <c r="AB1377" s="998"/>
    </row>
    <row r="1378">
      <c r="A1378" s="999" t="s">
        <v>331</v>
      </c>
      <c r="B1378" s="1000" t="s">
        <v>2</v>
      </c>
      <c r="C1378" s="1000" t="s">
        <v>3</v>
      </c>
      <c r="D1378" s="1000" t="s">
        <v>4</v>
      </c>
      <c r="E1378" s="1000" t="s">
        <v>5</v>
      </c>
      <c r="F1378" s="1000" t="s">
        <v>6</v>
      </c>
      <c r="G1378" s="1000" t="s">
        <v>7</v>
      </c>
      <c r="H1378" s="1000" t="s">
        <v>9</v>
      </c>
      <c r="I1378" s="1000" t="s">
        <v>71</v>
      </c>
      <c r="J1378" s="1058"/>
      <c r="K1378" s="999" t="s">
        <v>331</v>
      </c>
      <c r="L1378" s="1000" t="s">
        <v>72</v>
      </c>
      <c r="M1378" s="1000" t="s">
        <v>13</v>
      </c>
      <c r="N1378" s="1296" t="s">
        <v>73</v>
      </c>
      <c r="O1378" s="1000" t="s">
        <v>13</v>
      </c>
      <c r="P1378" s="1001" t="s">
        <v>74</v>
      </c>
      <c r="Q1378" s="998"/>
      <c r="R1378" s="998"/>
      <c r="S1378" s="998"/>
      <c r="T1378" s="998"/>
      <c r="U1378" s="998"/>
      <c r="V1378" s="998"/>
      <c r="W1378" s="998"/>
      <c r="X1378" s="998"/>
      <c r="Y1378" s="998"/>
      <c r="Z1378" s="998"/>
      <c r="AA1378" s="998"/>
      <c r="AB1378" s="998"/>
    </row>
    <row r="1379">
      <c r="A1379" s="1298" t="s">
        <v>98</v>
      </c>
      <c r="B1379" s="1003">
        <f> SUM(B1380:B1405)</f>
        <v>58</v>
      </c>
      <c r="C1379" s="1003">
        <f t="shared" ref="C1379:G1379" si="957"> SUM(C1380:C1403)</f>
        <v>42</v>
      </c>
      <c r="D1379" s="1003">
        <f t="shared" si="957"/>
        <v>25</v>
      </c>
      <c r="E1379" s="1003">
        <f t="shared" si="957"/>
        <v>40</v>
      </c>
      <c r="F1379" s="1003">
        <f t="shared" si="957"/>
        <v>40</v>
      </c>
      <c r="G1379" s="1003">
        <f t="shared" si="957"/>
        <v>2</v>
      </c>
      <c r="H1379" s="1003">
        <f> SUM(H1380:H1402)</f>
        <v>196</v>
      </c>
      <c r="I1379" s="1003"/>
      <c r="J1379" s="1058"/>
      <c r="K1379" s="1298" t="s">
        <v>98</v>
      </c>
      <c r="L1379" s="1033"/>
      <c r="M1379" s="1033"/>
      <c r="N1379" s="1305"/>
      <c r="O1379" s="1172"/>
      <c r="P1379" s="1033"/>
      <c r="Q1379" s="998"/>
      <c r="R1379" s="998"/>
      <c r="S1379" s="998"/>
      <c r="T1379" s="998"/>
      <c r="U1379" s="998"/>
      <c r="V1379" s="998"/>
      <c r="W1379" s="998"/>
      <c r="X1379" s="998"/>
      <c r="Y1379" s="998"/>
      <c r="Z1379" s="998"/>
      <c r="AA1379" s="998"/>
      <c r="AB1379" s="998"/>
    </row>
    <row r="1380">
      <c r="A1380" s="1034" t="s">
        <v>99</v>
      </c>
      <c r="B1380" s="1005">
        <v>8.0</v>
      </c>
      <c r="C1380" s="1005">
        <v>3.0</v>
      </c>
      <c r="D1380" s="1005">
        <v>12.0</v>
      </c>
      <c r="E1380" s="1005">
        <v>8.0</v>
      </c>
      <c r="F1380" s="1005">
        <v>5.0</v>
      </c>
      <c r="G1380" s="1005">
        <v>0.0</v>
      </c>
      <c r="H1380" s="1006">
        <f t="shared" ref="H1380:H1382" si="958">SUM(B1380:G1380)</f>
        <v>36</v>
      </c>
      <c r="I1380" s="1007">
        <f>sum(H1380:H1383)</f>
        <v>44</v>
      </c>
      <c r="J1380" s="1169"/>
      <c r="K1380" s="1034" t="s">
        <v>99</v>
      </c>
      <c r="L1380" s="1010">
        <v>43.0</v>
      </c>
      <c r="M1380" s="1299">
        <f>(L1380-H1380)</f>
        <v>7</v>
      </c>
      <c r="N1380" s="1299">
        <v>60.0</v>
      </c>
      <c r="O1380" s="1300">
        <f t="shared" ref="O1380:O1381" si="959">sum(M1380,N1380)</f>
        <v>67</v>
      </c>
      <c r="P1380" s="1010" t="s">
        <v>382</v>
      </c>
      <c r="Q1380" s="998"/>
      <c r="R1380" s="998"/>
      <c r="S1380" s="998"/>
      <c r="T1380" s="998"/>
      <c r="U1380" s="998"/>
      <c r="V1380" s="998"/>
      <c r="W1380" s="998"/>
      <c r="X1380" s="998"/>
      <c r="Y1380" s="998"/>
      <c r="Z1380" s="998"/>
      <c r="AA1380" s="998"/>
      <c r="AB1380" s="998"/>
    </row>
    <row r="1381">
      <c r="A1381" s="1012" t="s">
        <v>77</v>
      </c>
      <c r="B1381" s="1013">
        <v>0.0</v>
      </c>
      <c r="C1381" s="1014">
        <v>0.0</v>
      </c>
      <c r="D1381" s="1014">
        <v>0.0</v>
      </c>
      <c r="E1381" s="1014">
        <v>0.0</v>
      </c>
      <c r="F1381" s="1014">
        <v>0.0</v>
      </c>
      <c r="G1381" s="1015">
        <v>0.0</v>
      </c>
      <c r="H1381" s="1016">
        <f t="shared" si="958"/>
        <v>0</v>
      </c>
      <c r="I1381" s="1017">
        <f>(I1380/61)</f>
        <v>0.7213114754</v>
      </c>
      <c r="J1381" s="1344" t="s">
        <v>79</v>
      </c>
      <c r="K1381" s="1012" t="s">
        <v>77</v>
      </c>
      <c r="L1381" s="1014">
        <v>10.0</v>
      </c>
      <c r="M1381" s="1247">
        <f>(L1381-H1381-H1382)</f>
        <v>2</v>
      </c>
      <c r="N1381" s="1050">
        <v>20.0</v>
      </c>
      <c r="O1381" s="1301">
        <f t="shared" si="959"/>
        <v>22</v>
      </c>
      <c r="P1381" s="1014"/>
      <c r="Q1381" s="1342" t="s">
        <v>541</v>
      </c>
      <c r="R1381" s="998"/>
      <c r="S1381" s="998"/>
      <c r="T1381" s="998"/>
      <c r="U1381" s="998"/>
      <c r="V1381" s="998"/>
      <c r="W1381" s="998"/>
      <c r="X1381" s="998"/>
      <c r="Y1381" s="998"/>
      <c r="Z1381" s="998"/>
      <c r="AA1381" s="998"/>
      <c r="AB1381" s="998"/>
    </row>
    <row r="1382">
      <c r="A1382" s="1012" t="s">
        <v>78</v>
      </c>
      <c r="B1382" s="1013">
        <v>0.0</v>
      </c>
      <c r="C1382" s="1014">
        <v>1.0</v>
      </c>
      <c r="D1382" s="1014">
        <v>2.0</v>
      </c>
      <c r="E1382" s="1014">
        <v>4.0</v>
      </c>
      <c r="F1382" s="1014">
        <v>1.0</v>
      </c>
      <c r="G1382" s="1015">
        <v>0.0</v>
      </c>
      <c r="H1382" s="1016">
        <f t="shared" si="958"/>
        <v>8</v>
      </c>
      <c r="I1382" s="1019"/>
      <c r="J1382" s="1168"/>
      <c r="K1382" s="1012" t="s">
        <v>78</v>
      </c>
      <c r="L1382" s="1014" t="s">
        <v>79</v>
      </c>
      <c r="M1382" s="1252" t="s">
        <v>79</v>
      </c>
      <c r="N1382" s="1050" t="s">
        <v>79</v>
      </c>
      <c r="O1382" s="1301" t="s">
        <v>79</v>
      </c>
      <c r="P1382" s="1019"/>
      <c r="R1382" s="998"/>
      <c r="S1382" s="998"/>
      <c r="T1382" s="998"/>
      <c r="U1382" s="998"/>
      <c r="V1382" s="998"/>
      <c r="W1382" s="998"/>
      <c r="X1382" s="998"/>
      <c r="Y1382" s="998"/>
      <c r="Z1382" s="998"/>
      <c r="AA1382" s="998"/>
      <c r="AB1382" s="998"/>
    </row>
    <row r="1383">
      <c r="A1383" s="1021" t="s">
        <v>446</v>
      </c>
      <c r="B1383" s="1013">
        <v>0.0</v>
      </c>
      <c r="C1383" s="1014">
        <v>0.0</v>
      </c>
      <c r="D1383" s="1014">
        <v>0.0</v>
      </c>
      <c r="E1383" s="1014">
        <v>0.0</v>
      </c>
      <c r="F1383" s="1014">
        <v>0.0</v>
      </c>
      <c r="G1383" s="1015">
        <v>0.0</v>
      </c>
      <c r="H1383" s="1016">
        <f>sum(B1383:G1383)</f>
        <v>0</v>
      </c>
      <c r="I1383" s="1019"/>
      <c r="J1383" s="1168"/>
      <c r="K1383" s="1021" t="s">
        <v>446</v>
      </c>
      <c r="L1383" s="1014">
        <v>0.0</v>
      </c>
      <c r="M1383" s="1252">
        <f t="shared" ref="M1383:M1385" si="960">(L1383-H1383)</f>
        <v>0</v>
      </c>
      <c r="N1383" s="1050">
        <v>20.0</v>
      </c>
      <c r="O1383" s="1301">
        <f t="shared" ref="O1383:O1386" si="961">sum(M1383,N1383)</f>
        <v>20</v>
      </c>
      <c r="P1383" s="1014"/>
      <c r="Q1383" s="998"/>
      <c r="R1383" s="998"/>
      <c r="S1383" s="998"/>
      <c r="T1383" s="998"/>
      <c r="U1383" s="998"/>
      <c r="V1383" s="998"/>
      <c r="W1383" s="998"/>
      <c r="X1383" s="998"/>
      <c r="Y1383" s="998"/>
      <c r="Z1383" s="998"/>
      <c r="AA1383" s="998"/>
      <c r="AB1383" s="998"/>
    </row>
    <row r="1384">
      <c r="A1384" s="1021" t="s">
        <v>80</v>
      </c>
      <c r="B1384" s="1013">
        <v>0.0</v>
      </c>
      <c r="C1384" s="1014">
        <v>0.0</v>
      </c>
      <c r="D1384" s="1014">
        <v>0.0</v>
      </c>
      <c r="E1384" s="1014">
        <v>0.0</v>
      </c>
      <c r="F1384" s="1014">
        <v>0.0</v>
      </c>
      <c r="G1384" s="1015">
        <v>0.0</v>
      </c>
      <c r="H1384" s="1015">
        <v>0.0</v>
      </c>
      <c r="I1384" s="1019"/>
      <c r="J1384" s="1168"/>
      <c r="K1384" s="1021" t="s">
        <v>80</v>
      </c>
      <c r="L1384" s="1014">
        <v>0.0</v>
      </c>
      <c r="M1384" s="1019">
        <f t="shared" si="960"/>
        <v>0</v>
      </c>
      <c r="N1384" s="1050">
        <v>60.0</v>
      </c>
      <c r="O1384" s="1019">
        <f t="shared" si="961"/>
        <v>60</v>
      </c>
      <c r="P1384" s="1014"/>
      <c r="Q1384" s="998"/>
      <c r="R1384" s="998"/>
      <c r="S1384" s="998"/>
      <c r="T1384" s="998"/>
      <c r="U1384" s="998"/>
      <c r="V1384" s="998"/>
      <c r="W1384" s="998"/>
      <c r="X1384" s="998"/>
      <c r="Y1384" s="998"/>
      <c r="Z1384" s="998"/>
      <c r="AA1384" s="998"/>
      <c r="AB1384" s="998"/>
    </row>
    <row r="1385">
      <c r="A1385" s="1027" t="s">
        <v>449</v>
      </c>
      <c r="B1385" s="1010">
        <v>6.0</v>
      </c>
      <c r="C1385" s="1010">
        <v>2.0</v>
      </c>
      <c r="D1385" s="1010">
        <v>1.0</v>
      </c>
      <c r="E1385" s="1010">
        <v>1.0</v>
      </c>
      <c r="F1385" s="1010">
        <v>12.0</v>
      </c>
      <c r="G1385" s="1005">
        <v>0.0</v>
      </c>
      <c r="H1385" s="1006">
        <f t="shared" ref="H1385:H1387" si="962">SUM(B1385:G1385)</f>
        <v>22</v>
      </c>
      <c r="I1385" s="1007">
        <f>sum(H1385:H1388)</f>
        <v>41</v>
      </c>
      <c r="J1385" s="1168"/>
      <c r="K1385" s="1027" t="s">
        <v>449</v>
      </c>
      <c r="L1385" s="1010">
        <v>50.0</v>
      </c>
      <c r="M1385" s="1295">
        <f t="shared" si="960"/>
        <v>28</v>
      </c>
      <c r="N1385" s="1299">
        <v>15.0</v>
      </c>
      <c r="O1385" s="1300">
        <f t="shared" si="961"/>
        <v>43</v>
      </c>
      <c r="P1385" s="1010" t="s">
        <v>382</v>
      </c>
      <c r="Q1385" s="998"/>
      <c r="R1385" s="998"/>
      <c r="S1385" s="998"/>
      <c r="T1385" s="998"/>
      <c r="U1385" s="998"/>
      <c r="V1385" s="998"/>
      <c r="W1385" s="998"/>
      <c r="X1385" s="998"/>
      <c r="Y1385" s="998"/>
      <c r="Z1385" s="998"/>
      <c r="AA1385" s="998"/>
      <c r="AB1385" s="998"/>
    </row>
    <row r="1386">
      <c r="A1386" s="1012" t="s">
        <v>77</v>
      </c>
      <c r="B1386" s="1013">
        <v>0.0</v>
      </c>
      <c r="C1386" s="1014">
        <v>0.0</v>
      </c>
      <c r="D1386" s="1014">
        <v>0.0</v>
      </c>
      <c r="E1386" s="1014">
        <v>0.0</v>
      </c>
      <c r="F1386" s="1014">
        <v>0.0</v>
      </c>
      <c r="G1386" s="1014">
        <v>0.0</v>
      </c>
      <c r="H1386" s="1016">
        <f t="shared" si="962"/>
        <v>0</v>
      </c>
      <c r="I1386" s="1017">
        <f>(I1385/60)</f>
        <v>0.6833333333</v>
      </c>
      <c r="J1386" s="1168"/>
      <c r="K1386" s="1012" t="s">
        <v>77</v>
      </c>
      <c r="L1386" s="1013">
        <v>30.0</v>
      </c>
      <c r="M1386" s="1247">
        <f>(L1386-H1386-H1387)</f>
        <v>15</v>
      </c>
      <c r="N1386" s="1302">
        <v>10.0</v>
      </c>
      <c r="O1386" s="1301">
        <f t="shared" si="961"/>
        <v>25</v>
      </c>
      <c r="P1386" s="1244"/>
      <c r="Q1386" s="998"/>
      <c r="R1386" s="998"/>
      <c r="S1386" s="998"/>
      <c r="T1386" s="998"/>
      <c r="U1386" s="998"/>
      <c r="V1386" s="998"/>
      <c r="W1386" s="998"/>
      <c r="X1386" s="998"/>
      <c r="Y1386" s="998"/>
      <c r="Z1386" s="998"/>
      <c r="AA1386" s="998"/>
      <c r="AB1386" s="998"/>
    </row>
    <row r="1387">
      <c r="A1387" s="1012" t="s">
        <v>78</v>
      </c>
      <c r="B1387" s="1013">
        <v>6.0</v>
      </c>
      <c r="C1387" s="1014">
        <v>3.0</v>
      </c>
      <c r="D1387" s="1014">
        <v>0.0</v>
      </c>
      <c r="E1387" s="1014">
        <v>2.0</v>
      </c>
      <c r="F1387" s="1014">
        <v>4.0</v>
      </c>
      <c r="G1387" s="1014">
        <v>0.0</v>
      </c>
      <c r="H1387" s="1016">
        <f t="shared" si="962"/>
        <v>15</v>
      </c>
      <c r="I1387" s="1019"/>
      <c r="J1387" s="1168"/>
      <c r="K1387" s="1012" t="s">
        <v>78</v>
      </c>
      <c r="L1387" s="1013" t="s">
        <v>79</v>
      </c>
      <c r="M1387" s="1252" t="s">
        <v>79</v>
      </c>
      <c r="N1387" s="1302" t="s">
        <v>79</v>
      </c>
      <c r="O1387" s="1301" t="s">
        <v>79</v>
      </c>
      <c r="P1387" s="1051"/>
      <c r="Q1387" s="998"/>
      <c r="R1387" s="998"/>
      <c r="S1387" s="998"/>
      <c r="T1387" s="998"/>
      <c r="U1387" s="998"/>
      <c r="V1387" s="998"/>
      <c r="W1387" s="998"/>
      <c r="X1387" s="998"/>
      <c r="Y1387" s="998"/>
      <c r="Z1387" s="998"/>
      <c r="AA1387" s="998"/>
      <c r="AB1387" s="998"/>
    </row>
    <row r="1388">
      <c r="A1388" s="1021" t="s">
        <v>446</v>
      </c>
      <c r="B1388" s="1013">
        <v>0.0</v>
      </c>
      <c r="C1388" s="1014">
        <v>0.0</v>
      </c>
      <c r="D1388" s="1014">
        <v>1.0</v>
      </c>
      <c r="E1388" s="1014">
        <v>0.0</v>
      </c>
      <c r="F1388" s="1014">
        <v>3.0</v>
      </c>
      <c r="G1388" s="1014">
        <v>0.0</v>
      </c>
      <c r="H1388" s="1016">
        <f>sum(B1388:G1388)</f>
        <v>4</v>
      </c>
      <c r="I1388" s="1019"/>
      <c r="J1388" s="1168"/>
      <c r="K1388" s="1021" t="s">
        <v>446</v>
      </c>
      <c r="L1388" s="1013">
        <v>10.0</v>
      </c>
      <c r="M1388" s="1252">
        <f t="shared" ref="M1388:M1390" si="963">(L1388-H1388)</f>
        <v>6</v>
      </c>
      <c r="N1388" s="1244">
        <v>0.0</v>
      </c>
      <c r="O1388" s="1301">
        <f t="shared" ref="O1388:O1391" si="964">sum(M1388,N1388)</f>
        <v>6</v>
      </c>
      <c r="P1388" s="1244"/>
      <c r="Q1388" s="998"/>
      <c r="R1388" s="998"/>
      <c r="S1388" s="998"/>
      <c r="T1388" s="998"/>
      <c r="U1388" s="998"/>
      <c r="V1388" s="998"/>
      <c r="W1388" s="998"/>
      <c r="X1388" s="998"/>
      <c r="Y1388" s="998"/>
      <c r="Z1388" s="998"/>
      <c r="AA1388" s="998"/>
      <c r="AB1388" s="998"/>
    </row>
    <row r="1389">
      <c r="A1389" s="1021" t="s">
        <v>80</v>
      </c>
      <c r="B1389" s="1013">
        <v>0.0</v>
      </c>
      <c r="C1389" s="1014">
        <v>2.0</v>
      </c>
      <c r="D1389" s="1014">
        <v>0.0</v>
      </c>
      <c r="E1389" s="1014">
        <v>1.0</v>
      </c>
      <c r="F1389" s="1014">
        <v>4.0</v>
      </c>
      <c r="G1389" s="1014">
        <v>0.0</v>
      </c>
      <c r="H1389" s="1015">
        <f t="shared" ref="H1389:H1392" si="965">SUM(B1389:G1389)</f>
        <v>7</v>
      </c>
      <c r="I1389" s="1019"/>
      <c r="J1389" s="1346" t="s">
        <v>79</v>
      </c>
      <c r="K1389" s="1021" t="s">
        <v>80</v>
      </c>
      <c r="L1389" s="1013">
        <v>40.0</v>
      </c>
      <c r="M1389" s="1019">
        <f t="shared" si="963"/>
        <v>33</v>
      </c>
      <c r="N1389" s="1244">
        <v>0.0</v>
      </c>
      <c r="O1389" s="1019">
        <f t="shared" si="964"/>
        <v>33</v>
      </c>
      <c r="P1389" s="1051"/>
      <c r="Q1389" s="1342" t="s">
        <v>531</v>
      </c>
      <c r="R1389" s="998"/>
      <c r="S1389" s="998"/>
      <c r="T1389" s="998"/>
      <c r="U1389" s="998"/>
      <c r="V1389" s="998"/>
      <c r="W1389" s="998"/>
      <c r="X1389" s="998"/>
      <c r="Y1389" s="998"/>
      <c r="Z1389" s="998"/>
      <c r="AA1389" s="998"/>
      <c r="AB1389" s="998"/>
    </row>
    <row r="1390">
      <c r="A1390" s="1027" t="s">
        <v>469</v>
      </c>
      <c r="B1390" s="1005">
        <v>1.0</v>
      </c>
      <c r="C1390" s="1005">
        <v>5.0</v>
      </c>
      <c r="D1390" s="1005">
        <v>0.0</v>
      </c>
      <c r="E1390" s="1005">
        <v>0.0</v>
      </c>
      <c r="F1390" s="1005">
        <v>1.0</v>
      </c>
      <c r="G1390" s="1005">
        <v>2.0</v>
      </c>
      <c r="H1390" s="1006">
        <f t="shared" si="965"/>
        <v>9</v>
      </c>
      <c r="I1390" s="1007">
        <f>sum(H1390:H1393)</f>
        <v>9</v>
      </c>
      <c r="J1390" s="1169" t="s">
        <v>206</v>
      </c>
      <c r="K1390" s="1027" t="s">
        <v>469</v>
      </c>
      <c r="L1390" s="1010">
        <v>37.0</v>
      </c>
      <c r="M1390" s="1295">
        <f t="shared" si="963"/>
        <v>28</v>
      </c>
      <c r="N1390" s="1010">
        <v>0.0</v>
      </c>
      <c r="O1390" s="1349">
        <f t="shared" si="964"/>
        <v>28</v>
      </c>
      <c r="P1390" s="1010"/>
      <c r="Q1390" s="998"/>
      <c r="R1390" s="998"/>
      <c r="S1390" s="998"/>
      <c r="T1390" s="998"/>
      <c r="U1390" s="998"/>
      <c r="V1390" s="998"/>
      <c r="W1390" s="998"/>
      <c r="X1390" s="998"/>
      <c r="Y1390" s="998"/>
      <c r="Z1390" s="998"/>
      <c r="AA1390" s="998"/>
      <c r="AB1390" s="998"/>
    </row>
    <row r="1391">
      <c r="A1391" s="1012" t="s">
        <v>77</v>
      </c>
      <c r="B1391" s="1013">
        <v>0.0</v>
      </c>
      <c r="C1391" s="1014">
        <v>0.0</v>
      </c>
      <c r="D1391" s="1014">
        <v>0.0</v>
      </c>
      <c r="E1391" s="1014">
        <v>0.0</v>
      </c>
      <c r="F1391" s="1014">
        <v>0.0</v>
      </c>
      <c r="G1391" s="1015">
        <v>0.0</v>
      </c>
      <c r="H1391" s="1016">
        <f t="shared" si="965"/>
        <v>0</v>
      </c>
      <c r="I1391" s="1017">
        <f>(I1390/60)</f>
        <v>0.15</v>
      </c>
      <c r="J1391" s="1168" t="s">
        <v>206</v>
      </c>
      <c r="K1391" s="1012" t="s">
        <v>77</v>
      </c>
      <c r="L1391" s="1013">
        <v>4.0</v>
      </c>
      <c r="M1391" s="1247">
        <f>(L1391-H1391-H1392)</f>
        <v>4</v>
      </c>
      <c r="N1391" s="1069">
        <v>0.0</v>
      </c>
      <c r="O1391" s="1252">
        <f t="shared" si="964"/>
        <v>4</v>
      </c>
      <c r="P1391" s="1069"/>
      <c r="Q1391" s="998"/>
      <c r="R1391" s="998"/>
      <c r="S1391" s="998"/>
      <c r="T1391" s="998"/>
      <c r="U1391" s="998"/>
      <c r="V1391" s="998"/>
      <c r="W1391" s="998"/>
      <c r="X1391" s="998"/>
      <c r="Y1391" s="998"/>
      <c r="Z1391" s="998"/>
      <c r="AA1391" s="998"/>
      <c r="AB1391" s="998"/>
    </row>
    <row r="1392">
      <c r="A1392" s="1012" t="s">
        <v>78</v>
      </c>
      <c r="B1392" s="1013">
        <v>0.0</v>
      </c>
      <c r="C1392" s="1014">
        <v>0.0</v>
      </c>
      <c r="D1392" s="1014">
        <v>0.0</v>
      </c>
      <c r="E1392" s="1014">
        <v>0.0</v>
      </c>
      <c r="F1392" s="1014">
        <v>0.0</v>
      </c>
      <c r="G1392" s="1015">
        <v>0.0</v>
      </c>
      <c r="H1392" s="1016">
        <f t="shared" si="965"/>
        <v>0</v>
      </c>
      <c r="I1392" s="1019"/>
      <c r="J1392" s="1168" t="s">
        <v>206</v>
      </c>
      <c r="K1392" s="1012" t="s">
        <v>78</v>
      </c>
      <c r="L1392" s="1013" t="s">
        <v>79</v>
      </c>
      <c r="M1392" s="1252" t="s">
        <v>79</v>
      </c>
      <c r="N1392" s="1069" t="s">
        <v>79</v>
      </c>
      <c r="O1392" s="1252" t="s">
        <v>79</v>
      </c>
      <c r="P1392" s="1247"/>
      <c r="Q1392" s="998"/>
      <c r="R1392" s="998"/>
      <c r="S1392" s="998"/>
      <c r="T1392" s="998"/>
      <c r="U1392" s="998"/>
      <c r="V1392" s="998"/>
      <c r="W1392" s="998"/>
      <c r="X1392" s="998"/>
      <c r="Y1392" s="998"/>
      <c r="Z1392" s="998"/>
      <c r="AA1392" s="998"/>
      <c r="AB1392" s="998"/>
    </row>
    <row r="1393">
      <c r="A1393" s="1021" t="s">
        <v>446</v>
      </c>
      <c r="B1393" s="1013">
        <v>0.0</v>
      </c>
      <c r="C1393" s="1014">
        <v>0.0</v>
      </c>
      <c r="D1393" s="1014">
        <v>0.0</v>
      </c>
      <c r="E1393" s="1014">
        <v>0.0</v>
      </c>
      <c r="F1393" s="1014">
        <v>0.0</v>
      </c>
      <c r="G1393" s="1015">
        <v>0.0</v>
      </c>
      <c r="H1393" s="1016">
        <f>sum(B1393:G1393)</f>
        <v>0</v>
      </c>
      <c r="I1393" s="1019"/>
      <c r="J1393" s="1168" t="s">
        <v>206</v>
      </c>
      <c r="K1393" s="1021" t="s">
        <v>446</v>
      </c>
      <c r="L1393" s="1013">
        <v>3.0</v>
      </c>
      <c r="M1393" s="1252">
        <f t="shared" ref="M1393:M1395" si="966">(L1393-H1393)</f>
        <v>3</v>
      </c>
      <c r="N1393" s="1069">
        <v>0.0</v>
      </c>
      <c r="O1393" s="1050">
        <v>3.0</v>
      </c>
      <c r="P1393" s="1247"/>
      <c r="Q1393" s="998"/>
      <c r="R1393" s="998"/>
      <c r="S1393" s="998"/>
      <c r="T1393" s="998"/>
      <c r="U1393" s="998"/>
      <c r="V1393" s="998"/>
      <c r="W1393" s="998"/>
      <c r="X1393" s="998"/>
      <c r="Y1393" s="998"/>
      <c r="Z1393" s="998"/>
      <c r="AA1393" s="998"/>
      <c r="AB1393" s="998"/>
    </row>
    <row r="1394">
      <c r="A1394" s="1021" t="s">
        <v>80</v>
      </c>
      <c r="B1394" s="1013">
        <v>0.0</v>
      </c>
      <c r="C1394" s="1014">
        <v>0.0</v>
      </c>
      <c r="D1394" s="1014">
        <v>0.0</v>
      </c>
      <c r="E1394" s="1014">
        <v>0.0</v>
      </c>
      <c r="F1394" s="1014">
        <v>0.0</v>
      </c>
      <c r="G1394" s="1015">
        <v>0.0</v>
      </c>
      <c r="H1394" s="1015">
        <v>0.0</v>
      </c>
      <c r="I1394" s="1019"/>
      <c r="J1394" s="1168" t="s">
        <v>206</v>
      </c>
      <c r="K1394" s="1021" t="s">
        <v>80</v>
      </c>
      <c r="L1394" s="1013">
        <v>40.0</v>
      </c>
      <c r="M1394" s="1019">
        <f t="shared" si="966"/>
        <v>40</v>
      </c>
      <c r="N1394" s="1069">
        <v>0.0</v>
      </c>
      <c r="O1394" s="1252">
        <f t="shared" ref="O1394:O1396" si="967">sum(M1394,N1394)</f>
        <v>40</v>
      </c>
      <c r="P1394" s="1247"/>
      <c r="Q1394" s="998"/>
      <c r="R1394" s="998"/>
      <c r="S1394" s="998"/>
      <c r="T1394" s="998"/>
      <c r="U1394" s="998"/>
      <c r="V1394" s="998"/>
      <c r="W1394" s="998"/>
      <c r="X1394" s="998"/>
      <c r="Y1394" s="998"/>
      <c r="Z1394" s="998"/>
      <c r="AA1394" s="998"/>
      <c r="AB1394" s="998"/>
    </row>
    <row r="1395">
      <c r="A1395" s="1027" t="s">
        <v>470</v>
      </c>
      <c r="B1395" s="1010">
        <v>6.0</v>
      </c>
      <c r="C1395" s="1010">
        <v>9.0</v>
      </c>
      <c r="D1395" s="1010">
        <v>5.0</v>
      </c>
      <c r="E1395" s="1010">
        <v>9.0</v>
      </c>
      <c r="F1395" s="1010">
        <v>7.0</v>
      </c>
      <c r="G1395" s="1005">
        <v>0.0</v>
      </c>
      <c r="H1395" s="1006">
        <f t="shared" ref="H1395:H1397" si="968">SUM(B1395:G1395)</f>
        <v>36</v>
      </c>
      <c r="I1395" s="1007">
        <f>sum(H1395:H1398)</f>
        <v>55</v>
      </c>
      <c r="J1395" s="1168"/>
      <c r="K1395" s="1027" t="s">
        <v>470</v>
      </c>
      <c r="L1395" s="1010">
        <v>40.0</v>
      </c>
      <c r="M1395" s="1295">
        <f t="shared" si="966"/>
        <v>4</v>
      </c>
      <c r="N1395" s="1299">
        <v>40.0</v>
      </c>
      <c r="O1395" s="1295">
        <f t="shared" si="967"/>
        <v>44</v>
      </c>
      <c r="P1395" s="1299" t="s">
        <v>382</v>
      </c>
      <c r="Q1395" s="998"/>
      <c r="R1395" s="998"/>
      <c r="S1395" s="998"/>
      <c r="T1395" s="998"/>
      <c r="U1395" s="998"/>
      <c r="V1395" s="998"/>
      <c r="W1395" s="998"/>
      <c r="X1395" s="998"/>
      <c r="Y1395" s="998"/>
      <c r="Z1395" s="998"/>
      <c r="AA1395" s="998"/>
      <c r="AB1395" s="998"/>
    </row>
    <row r="1396">
      <c r="A1396" s="1012" t="s">
        <v>77</v>
      </c>
      <c r="B1396" s="1013">
        <v>0.0</v>
      </c>
      <c r="C1396" s="1014">
        <v>0.0</v>
      </c>
      <c r="D1396" s="1014">
        <v>0.0</v>
      </c>
      <c r="E1396" s="1014">
        <v>0.0</v>
      </c>
      <c r="F1396" s="1014">
        <v>0.0</v>
      </c>
      <c r="G1396" s="1014">
        <v>0.0</v>
      </c>
      <c r="H1396" s="1016">
        <f t="shared" si="968"/>
        <v>0</v>
      </c>
      <c r="I1396" s="1017">
        <f>(I1395/60)</f>
        <v>0.9166666667</v>
      </c>
      <c r="J1396" s="1168"/>
      <c r="K1396" s="1012" t="s">
        <v>77</v>
      </c>
      <c r="L1396" s="1013">
        <v>19.0</v>
      </c>
      <c r="M1396" s="1247">
        <f>(L1396-H1396-H1397)</f>
        <v>0</v>
      </c>
      <c r="N1396" s="1069">
        <v>5.0</v>
      </c>
      <c r="O1396" s="1252">
        <f t="shared" si="967"/>
        <v>5</v>
      </c>
      <c r="P1396" s="1069"/>
      <c r="Q1396" s="998"/>
      <c r="R1396" s="998"/>
      <c r="S1396" s="998"/>
      <c r="T1396" s="998"/>
      <c r="U1396" s="998"/>
      <c r="V1396" s="998"/>
      <c r="W1396" s="998"/>
      <c r="X1396" s="998"/>
      <c r="Y1396" s="998"/>
      <c r="Z1396" s="998"/>
      <c r="AA1396" s="998"/>
      <c r="AB1396" s="998"/>
    </row>
    <row r="1397">
      <c r="A1397" s="1012" t="s">
        <v>78</v>
      </c>
      <c r="B1397" s="1013">
        <v>4.0</v>
      </c>
      <c r="C1397" s="1014">
        <v>3.0</v>
      </c>
      <c r="D1397" s="1014">
        <v>1.0</v>
      </c>
      <c r="E1397" s="1014">
        <v>8.0</v>
      </c>
      <c r="F1397" s="1014">
        <v>3.0</v>
      </c>
      <c r="G1397" s="1014">
        <v>0.0</v>
      </c>
      <c r="H1397" s="1016">
        <f t="shared" si="968"/>
        <v>19</v>
      </c>
      <c r="I1397" s="1019"/>
      <c r="J1397" s="1168"/>
      <c r="K1397" s="1012" t="s">
        <v>78</v>
      </c>
      <c r="L1397" s="1013" t="s">
        <v>79</v>
      </c>
      <c r="M1397" s="1252" t="s">
        <v>79</v>
      </c>
      <c r="N1397" s="1069" t="s">
        <v>79</v>
      </c>
      <c r="O1397" s="1252" t="s">
        <v>79</v>
      </c>
      <c r="P1397" s="1247"/>
      <c r="Q1397" s="998"/>
      <c r="R1397" s="998"/>
      <c r="S1397" s="998"/>
      <c r="T1397" s="998"/>
      <c r="U1397" s="998"/>
      <c r="V1397" s="998"/>
      <c r="W1397" s="998"/>
      <c r="X1397" s="998"/>
      <c r="Y1397" s="998"/>
      <c r="Z1397" s="998"/>
      <c r="AA1397" s="998"/>
      <c r="AB1397" s="998"/>
    </row>
    <row r="1398">
      <c r="A1398" s="1021" t="s">
        <v>446</v>
      </c>
      <c r="B1398" s="1013">
        <v>0.0</v>
      </c>
      <c r="C1398" s="1014">
        <v>0.0</v>
      </c>
      <c r="D1398" s="1014">
        <v>0.0</v>
      </c>
      <c r="E1398" s="1014">
        <v>0.0</v>
      </c>
      <c r="F1398" s="1014">
        <v>0.0</v>
      </c>
      <c r="G1398" s="1014">
        <v>0.0</v>
      </c>
      <c r="H1398" s="1016">
        <f>sum(B1398:G1398)</f>
        <v>0</v>
      </c>
      <c r="I1398" s="1019"/>
      <c r="J1398" s="1168"/>
      <c r="K1398" s="1021" t="s">
        <v>446</v>
      </c>
      <c r="L1398" s="1013">
        <v>0.0</v>
      </c>
      <c r="M1398" s="1252">
        <f t="shared" ref="M1398:M1400" si="969">(L1398-H1398)</f>
        <v>0</v>
      </c>
      <c r="N1398" s="1069">
        <v>10.0</v>
      </c>
      <c r="O1398" s="1252">
        <f t="shared" ref="O1398:O1401" si="970">sum(M1398,N1398)</f>
        <v>10</v>
      </c>
      <c r="P1398" s="1247"/>
      <c r="Q1398" s="998"/>
      <c r="R1398" s="998"/>
      <c r="S1398" s="998"/>
      <c r="T1398" s="998"/>
      <c r="U1398" s="998"/>
      <c r="V1398" s="998"/>
      <c r="W1398" s="998"/>
      <c r="X1398" s="998"/>
      <c r="Y1398" s="998"/>
      <c r="Z1398" s="998"/>
      <c r="AA1398" s="998"/>
      <c r="AB1398" s="998"/>
    </row>
    <row r="1399">
      <c r="A1399" s="1021" t="s">
        <v>80</v>
      </c>
      <c r="B1399" s="1013">
        <v>0.0</v>
      </c>
      <c r="C1399" s="1014">
        <v>0.0</v>
      </c>
      <c r="D1399" s="1014">
        <v>0.0</v>
      </c>
      <c r="E1399" s="1014">
        <v>0.0</v>
      </c>
      <c r="F1399" s="1014">
        <v>0.0</v>
      </c>
      <c r="G1399" s="1014">
        <v>0.0</v>
      </c>
      <c r="H1399" s="1015">
        <v>0.0</v>
      </c>
      <c r="I1399" s="1019"/>
      <c r="J1399" s="1058"/>
      <c r="K1399" s="1021" t="s">
        <v>80</v>
      </c>
      <c r="L1399" s="1069">
        <v>30.0</v>
      </c>
      <c r="M1399" s="1019">
        <f t="shared" si="969"/>
        <v>30</v>
      </c>
      <c r="N1399" s="1069"/>
      <c r="O1399" s="1252">
        <f t="shared" si="970"/>
        <v>30</v>
      </c>
      <c r="P1399" s="1247"/>
      <c r="Q1399" s="998"/>
      <c r="R1399" s="998"/>
      <c r="S1399" s="998"/>
      <c r="T1399" s="998"/>
      <c r="U1399" s="998"/>
      <c r="V1399" s="998"/>
      <c r="W1399" s="998"/>
      <c r="X1399" s="998"/>
      <c r="Y1399" s="998"/>
      <c r="Z1399" s="998"/>
      <c r="AA1399" s="998"/>
      <c r="AB1399" s="998"/>
    </row>
    <row r="1400">
      <c r="A1400" s="1027" t="s">
        <v>471</v>
      </c>
      <c r="B1400" s="1005">
        <v>14.0</v>
      </c>
      <c r="C1400" s="1005">
        <v>8.0</v>
      </c>
      <c r="D1400" s="1005">
        <v>3.0</v>
      </c>
      <c r="E1400" s="1005">
        <v>7.0</v>
      </c>
      <c r="F1400" s="1005">
        <v>0.0</v>
      </c>
      <c r="G1400" s="1005">
        <v>0.0</v>
      </c>
      <c r="H1400" s="1006">
        <f t="shared" ref="H1400:H1402" si="971">SUM(B1400:G1400)</f>
        <v>32</v>
      </c>
      <c r="I1400" s="1007">
        <f>sum(H1400:H1403)</f>
        <v>45</v>
      </c>
      <c r="J1400" s="1168" t="s">
        <v>206</v>
      </c>
      <c r="K1400" s="1027" t="s">
        <v>471</v>
      </c>
      <c r="L1400" s="1010">
        <v>49.0</v>
      </c>
      <c r="M1400" s="1295">
        <f t="shared" si="969"/>
        <v>17</v>
      </c>
      <c r="N1400" s="1299">
        <v>60.0</v>
      </c>
      <c r="O1400" s="1295">
        <f t="shared" si="970"/>
        <v>77</v>
      </c>
      <c r="P1400" s="1299" t="s">
        <v>382</v>
      </c>
      <c r="Q1400" s="998"/>
      <c r="R1400" s="998"/>
      <c r="S1400" s="998"/>
      <c r="T1400" s="998"/>
      <c r="U1400" s="998"/>
      <c r="V1400" s="998"/>
      <c r="W1400" s="998"/>
      <c r="X1400" s="998"/>
      <c r="Y1400" s="998"/>
      <c r="Z1400" s="998"/>
      <c r="AA1400" s="998"/>
      <c r="AB1400" s="998"/>
    </row>
    <row r="1401">
      <c r="A1401" s="1012" t="s">
        <v>77</v>
      </c>
      <c r="B1401" s="1013">
        <v>0.0</v>
      </c>
      <c r="C1401" s="1014">
        <v>0.0</v>
      </c>
      <c r="D1401" s="1014">
        <v>0.0</v>
      </c>
      <c r="E1401" s="1014">
        <v>0.0</v>
      </c>
      <c r="F1401" s="1014">
        <v>0.0</v>
      </c>
      <c r="G1401" s="1015">
        <v>0.0</v>
      </c>
      <c r="H1401" s="1016">
        <f t="shared" si="971"/>
        <v>0</v>
      </c>
      <c r="I1401" s="1017">
        <f>(I1400/60)</f>
        <v>0.75</v>
      </c>
      <c r="J1401" s="1168" t="s">
        <v>206</v>
      </c>
      <c r="K1401" s="1012" t="s">
        <v>77</v>
      </c>
      <c r="L1401" s="1013">
        <v>8.0</v>
      </c>
      <c r="M1401" s="1247">
        <f>(L1401-H1401-H1402)</f>
        <v>0</v>
      </c>
      <c r="N1401" s="1069">
        <v>10.0</v>
      </c>
      <c r="O1401" s="1252">
        <f t="shared" si="970"/>
        <v>10</v>
      </c>
      <c r="P1401" s="1069"/>
      <c r="Q1401" s="998"/>
      <c r="R1401" s="998"/>
      <c r="S1401" s="998"/>
      <c r="T1401" s="998"/>
      <c r="U1401" s="998"/>
      <c r="V1401" s="998"/>
      <c r="W1401" s="998"/>
      <c r="X1401" s="998"/>
      <c r="Y1401" s="998"/>
      <c r="Z1401" s="998"/>
      <c r="AA1401" s="998"/>
      <c r="AB1401" s="998"/>
    </row>
    <row r="1402">
      <c r="A1402" s="1012" t="s">
        <v>78</v>
      </c>
      <c r="B1402" s="1013">
        <v>6.0</v>
      </c>
      <c r="C1402" s="1014">
        <v>2.0</v>
      </c>
      <c r="D1402" s="1014">
        <v>0.0</v>
      </c>
      <c r="E1402" s="1014">
        <v>0.0</v>
      </c>
      <c r="F1402" s="1014">
        <v>0.0</v>
      </c>
      <c r="G1402" s="1015">
        <v>0.0</v>
      </c>
      <c r="H1402" s="1016">
        <f t="shared" si="971"/>
        <v>8</v>
      </c>
      <c r="I1402" s="1019"/>
      <c r="J1402" s="1168" t="s">
        <v>206</v>
      </c>
      <c r="K1402" s="1012" t="s">
        <v>78</v>
      </c>
      <c r="L1402" s="1013" t="s">
        <v>79</v>
      </c>
      <c r="M1402" s="1252" t="s">
        <v>79</v>
      </c>
      <c r="N1402" s="1013" t="s">
        <v>79</v>
      </c>
      <c r="O1402" s="1019" t="s">
        <v>79</v>
      </c>
      <c r="P1402" s="1018"/>
      <c r="Q1402" s="998"/>
      <c r="R1402" s="998"/>
      <c r="S1402" s="998"/>
      <c r="T1402" s="998"/>
      <c r="U1402" s="998"/>
      <c r="V1402" s="998"/>
      <c r="W1402" s="998"/>
      <c r="X1402" s="998"/>
      <c r="Y1402" s="998"/>
      <c r="Z1402" s="998"/>
      <c r="AA1402" s="998"/>
      <c r="AB1402" s="998"/>
    </row>
    <row r="1403">
      <c r="A1403" s="1021" t="s">
        <v>446</v>
      </c>
      <c r="B1403" s="1013">
        <v>1.0</v>
      </c>
      <c r="C1403" s="1014">
        <v>4.0</v>
      </c>
      <c r="D1403" s="1014">
        <v>0.0</v>
      </c>
      <c r="E1403" s="1014">
        <v>0.0</v>
      </c>
      <c r="F1403" s="1014">
        <v>0.0</v>
      </c>
      <c r="G1403" s="1015">
        <v>0.0</v>
      </c>
      <c r="H1403" s="1016">
        <f>sum(B1403:G1403)</f>
        <v>5</v>
      </c>
      <c r="I1403" s="1019"/>
      <c r="J1403" s="1168" t="s">
        <v>206</v>
      </c>
      <c r="K1403" s="1021" t="s">
        <v>446</v>
      </c>
      <c r="L1403" s="1013">
        <v>5.0</v>
      </c>
      <c r="M1403" s="1252">
        <f t="shared" ref="M1403:M1404" si="972">(L1403-H1403)</f>
        <v>0</v>
      </c>
      <c r="N1403" s="1013">
        <v>10.0</v>
      </c>
      <c r="O1403" s="1019">
        <f t="shared" ref="O1403:O1404" si="973">sum(M1403,N1403)</f>
        <v>10</v>
      </c>
      <c r="P1403" s="1018"/>
      <c r="Q1403" s="998"/>
      <c r="R1403" s="998"/>
      <c r="S1403" s="998"/>
      <c r="T1403" s="998"/>
      <c r="U1403" s="998"/>
      <c r="V1403" s="998"/>
      <c r="W1403" s="998"/>
      <c r="X1403" s="998"/>
      <c r="Y1403" s="998"/>
      <c r="Z1403" s="998"/>
      <c r="AA1403" s="998"/>
      <c r="AB1403" s="998"/>
    </row>
    <row r="1404">
      <c r="A1404" s="1021" t="s">
        <v>80</v>
      </c>
      <c r="B1404" s="1013">
        <v>6.0</v>
      </c>
      <c r="C1404" s="1014">
        <v>3.0</v>
      </c>
      <c r="D1404" s="1014">
        <v>0.0</v>
      </c>
      <c r="E1404" s="1014">
        <v>0.0</v>
      </c>
      <c r="F1404" s="1014">
        <v>0.0</v>
      </c>
      <c r="G1404" s="1015">
        <v>0.0</v>
      </c>
      <c r="H1404" s="1015">
        <f t="shared" ref="H1404:H1407" si="974">SUM(B1404:G1404)</f>
        <v>9</v>
      </c>
      <c r="I1404" s="1019"/>
      <c r="J1404" s="1168" t="s">
        <v>206</v>
      </c>
      <c r="K1404" s="1021" t="s">
        <v>80</v>
      </c>
      <c r="L1404" s="1013">
        <v>40.0</v>
      </c>
      <c r="M1404" s="1019">
        <f t="shared" si="972"/>
        <v>31</v>
      </c>
      <c r="N1404" s="1013">
        <v>0.0</v>
      </c>
      <c r="O1404" s="1019">
        <f t="shared" si="973"/>
        <v>31</v>
      </c>
      <c r="P1404" s="1018"/>
      <c r="Q1404" s="998"/>
      <c r="R1404" s="998"/>
      <c r="S1404" s="998"/>
      <c r="T1404" s="998"/>
      <c r="U1404" s="998"/>
      <c r="V1404" s="998"/>
      <c r="W1404" s="998"/>
      <c r="X1404" s="998"/>
      <c r="Y1404" s="998"/>
      <c r="Z1404" s="998"/>
      <c r="AA1404" s="998"/>
      <c r="AB1404" s="998"/>
    </row>
    <row r="1405">
      <c r="A1405" s="1027"/>
      <c r="B1405" s="1005"/>
      <c r="C1405" s="1005"/>
      <c r="D1405" s="1005"/>
      <c r="E1405" s="1005"/>
      <c r="F1405" s="1005"/>
      <c r="G1405" s="1005"/>
      <c r="H1405" s="1006">
        <f t="shared" si="974"/>
        <v>0</v>
      </c>
      <c r="I1405" s="1007">
        <f>sum(H1405:H1408)</f>
        <v>0</v>
      </c>
      <c r="J1405" s="1058"/>
      <c r="K1405" s="1027"/>
      <c r="L1405" s="1010"/>
      <c r="M1405" s="1295"/>
      <c r="N1405" s="1010"/>
      <c r="O1405" s="1007"/>
      <c r="P1405" s="1010"/>
      <c r="Q1405" s="998"/>
      <c r="R1405" s="998"/>
      <c r="S1405" s="998"/>
      <c r="T1405" s="998"/>
      <c r="U1405" s="998"/>
      <c r="V1405" s="998"/>
      <c r="W1405" s="998"/>
      <c r="X1405" s="998"/>
      <c r="Y1405" s="998"/>
      <c r="Z1405" s="998"/>
      <c r="AA1405" s="998"/>
      <c r="AB1405" s="998"/>
    </row>
    <row r="1406">
      <c r="A1406" s="1012" t="s">
        <v>77</v>
      </c>
      <c r="B1406" s="1013"/>
      <c r="C1406" s="1014"/>
      <c r="D1406" s="1014"/>
      <c r="E1406" s="1014"/>
      <c r="F1406" s="1014"/>
      <c r="G1406" s="1015"/>
      <c r="H1406" s="1016">
        <f t="shared" si="974"/>
        <v>0</v>
      </c>
      <c r="I1406" s="1017">
        <f>(I1405/60)</f>
        <v>0</v>
      </c>
      <c r="J1406" s="1058"/>
      <c r="K1406" s="1012" t="s">
        <v>77</v>
      </c>
      <c r="L1406" s="1018"/>
      <c r="M1406" s="1247"/>
      <c r="N1406" s="1018"/>
      <c r="O1406" s="1019"/>
      <c r="P1406" s="1018"/>
      <c r="Q1406" s="998"/>
      <c r="R1406" s="998"/>
      <c r="S1406" s="998"/>
      <c r="T1406" s="998"/>
      <c r="U1406" s="998"/>
      <c r="V1406" s="998"/>
      <c r="W1406" s="998"/>
      <c r="X1406" s="998"/>
      <c r="Y1406" s="998"/>
      <c r="Z1406" s="998"/>
      <c r="AA1406" s="998"/>
      <c r="AB1406" s="998"/>
    </row>
    <row r="1407">
      <c r="A1407" s="1012" t="s">
        <v>78</v>
      </c>
      <c r="B1407" s="1013"/>
      <c r="C1407" s="1014"/>
      <c r="D1407" s="1014"/>
      <c r="E1407" s="1014"/>
      <c r="F1407" s="1014"/>
      <c r="G1407" s="1015"/>
      <c r="H1407" s="1016">
        <f t="shared" si="974"/>
        <v>0</v>
      </c>
      <c r="I1407" s="1019"/>
      <c r="J1407" s="1058"/>
      <c r="K1407" s="1012" t="s">
        <v>78</v>
      </c>
      <c r="L1407" s="1013"/>
      <c r="M1407" s="1252"/>
      <c r="N1407" s="1018"/>
      <c r="O1407" s="1019"/>
      <c r="P1407" s="1018"/>
      <c r="Q1407" s="998"/>
      <c r="R1407" s="998"/>
      <c r="S1407" s="998"/>
      <c r="T1407" s="998"/>
      <c r="U1407" s="998"/>
      <c r="V1407" s="998"/>
      <c r="W1407" s="998"/>
      <c r="X1407" s="998"/>
      <c r="Y1407" s="998"/>
      <c r="Z1407" s="998"/>
      <c r="AA1407" s="998"/>
      <c r="AB1407" s="998"/>
    </row>
    <row r="1408">
      <c r="A1408" s="1021" t="s">
        <v>446</v>
      </c>
      <c r="B1408" s="1013"/>
      <c r="C1408" s="1014"/>
      <c r="D1408" s="1014"/>
      <c r="E1408" s="1014"/>
      <c r="F1408" s="1014"/>
      <c r="G1408" s="1015"/>
      <c r="H1408" s="1016">
        <f>sum(B1408:G1408)</f>
        <v>0</v>
      </c>
      <c r="I1408" s="1019"/>
      <c r="J1408" s="1058"/>
      <c r="K1408" s="1021" t="s">
        <v>446</v>
      </c>
      <c r="L1408" s="1018"/>
      <c r="M1408" s="1252"/>
      <c r="N1408" s="1018"/>
      <c r="O1408" s="1019"/>
      <c r="P1408" s="1018"/>
      <c r="Q1408" s="998"/>
      <c r="R1408" s="998"/>
      <c r="S1408" s="998"/>
      <c r="T1408" s="998"/>
      <c r="U1408" s="998"/>
      <c r="V1408" s="998"/>
      <c r="W1408" s="998"/>
      <c r="X1408" s="998"/>
      <c r="Y1408" s="998"/>
      <c r="Z1408" s="998"/>
      <c r="AA1408" s="998"/>
      <c r="AB1408" s="998"/>
    </row>
    <row r="1409">
      <c r="A1409" s="1021" t="s">
        <v>80</v>
      </c>
      <c r="B1409" s="1013"/>
      <c r="C1409" s="1014"/>
      <c r="D1409" s="1014"/>
      <c r="E1409" s="1014"/>
      <c r="F1409" s="1014"/>
      <c r="G1409" s="1015"/>
      <c r="H1409" s="1015">
        <v>0.0</v>
      </c>
      <c r="I1409" s="1019"/>
      <c r="J1409" s="1058"/>
      <c r="K1409" s="1021" t="s">
        <v>80</v>
      </c>
      <c r="L1409" s="1018"/>
      <c r="M1409" s="1019"/>
      <c r="N1409" s="1018"/>
      <c r="O1409" s="1019"/>
      <c r="P1409" s="1018"/>
      <c r="Q1409" s="998"/>
      <c r="R1409" s="998"/>
      <c r="S1409" s="998"/>
      <c r="T1409" s="998"/>
      <c r="U1409" s="998"/>
      <c r="V1409" s="998"/>
      <c r="W1409" s="998"/>
      <c r="X1409" s="998"/>
      <c r="Y1409" s="998"/>
      <c r="Z1409" s="998"/>
      <c r="AA1409" s="998"/>
      <c r="AB1409" s="998"/>
    </row>
    <row r="1410">
      <c r="A1410" s="1040" t="s">
        <v>116</v>
      </c>
      <c r="B1410" s="1003">
        <f t="shared" ref="B1410:D1410" si="975">SUM(B1411:B1440)</f>
        <v>22</v>
      </c>
      <c r="C1410" s="1003">
        <f t="shared" si="975"/>
        <v>51</v>
      </c>
      <c r="D1410" s="1003">
        <f t="shared" si="975"/>
        <v>39</v>
      </c>
      <c r="E1410" s="1003">
        <f>SUM(E1411:E1471)</f>
        <v>172</v>
      </c>
      <c r="F1410" s="1003">
        <f t="shared" ref="F1410:G1410" si="976">SUM(F1411:F1440)</f>
        <v>24</v>
      </c>
      <c r="G1410" s="1003">
        <f t="shared" si="976"/>
        <v>21</v>
      </c>
      <c r="H1410" s="1003">
        <f> SUM(H1411:H1443)</f>
        <v>508</v>
      </c>
      <c r="I1410" s="1003"/>
      <c r="J1410" s="1058"/>
      <c r="K1410" s="1040" t="s">
        <v>116</v>
      </c>
      <c r="L1410" s="1033"/>
      <c r="M1410" s="1305"/>
      <c r="N1410" s="1033"/>
      <c r="O1410" s="1033"/>
      <c r="P1410" s="1033"/>
      <c r="Q1410" s="998"/>
      <c r="R1410" s="998"/>
      <c r="S1410" s="998"/>
      <c r="T1410" s="998"/>
      <c r="U1410" s="998"/>
      <c r="V1410" s="998"/>
      <c r="W1410" s="998"/>
      <c r="X1410" s="998"/>
      <c r="Y1410" s="998"/>
      <c r="Z1410" s="998"/>
      <c r="AA1410" s="998"/>
      <c r="AB1410" s="998"/>
    </row>
    <row r="1411">
      <c r="A1411" s="1173" t="s">
        <v>113</v>
      </c>
      <c r="B1411" s="1005">
        <v>0.0</v>
      </c>
      <c r="C1411" s="1005">
        <v>14.0</v>
      </c>
      <c r="D1411" s="1005">
        <v>12.0</v>
      </c>
      <c r="E1411" s="1005">
        <v>14.0</v>
      </c>
      <c r="F1411" s="1005">
        <v>11.0</v>
      </c>
      <c r="G1411" s="1005">
        <v>6.0</v>
      </c>
      <c r="H1411" s="1006">
        <f t="shared" ref="H1411:H1413" si="977">SUM(B1411:G1411)</f>
        <v>57</v>
      </c>
      <c r="I1411" s="1007">
        <f>sum(H1411:H1414)</f>
        <v>69</v>
      </c>
      <c r="J1411" s="1024" t="s">
        <v>206</v>
      </c>
      <c r="K1411" s="1173" t="s">
        <v>113</v>
      </c>
      <c r="L1411" s="1010">
        <v>142.0</v>
      </c>
      <c r="M1411" s="1295">
        <f>(L1411-H1411)</f>
        <v>85</v>
      </c>
      <c r="N1411" s="1010">
        <v>80.0</v>
      </c>
      <c r="O1411" s="1300">
        <f t="shared" ref="O1411:O1412" si="978">sum(M1411,N1411)</f>
        <v>165</v>
      </c>
      <c r="P1411" s="1010"/>
      <c r="Q1411" s="1341"/>
      <c r="R1411" s="998"/>
      <c r="S1411" s="998"/>
      <c r="T1411" s="998"/>
      <c r="U1411" s="998"/>
      <c r="V1411" s="998"/>
      <c r="W1411" s="998"/>
      <c r="X1411" s="998"/>
      <c r="Y1411" s="998"/>
      <c r="Z1411" s="998"/>
      <c r="AA1411" s="998"/>
      <c r="AB1411" s="998"/>
    </row>
    <row r="1412">
      <c r="A1412" s="1012" t="s">
        <v>77</v>
      </c>
      <c r="B1412" s="1013">
        <v>0.0</v>
      </c>
      <c r="C1412" s="1014">
        <v>0.0</v>
      </c>
      <c r="D1412" s="1014">
        <v>0.0</v>
      </c>
      <c r="E1412" s="1014">
        <v>0.0</v>
      </c>
      <c r="F1412" s="1014">
        <v>0.0</v>
      </c>
      <c r="G1412" s="1015">
        <v>0.0</v>
      </c>
      <c r="H1412" s="1016">
        <f t="shared" si="977"/>
        <v>0</v>
      </c>
      <c r="I1412" s="1017">
        <f>(I1411/60)</f>
        <v>1.15</v>
      </c>
      <c r="J1412" s="1168" t="s">
        <v>206</v>
      </c>
      <c r="K1412" s="1012" t="s">
        <v>77</v>
      </c>
      <c r="L1412" s="1013">
        <v>10.0</v>
      </c>
      <c r="M1412" s="1247">
        <f>(L1412-H1412-H1413)</f>
        <v>0</v>
      </c>
      <c r="N1412" s="1013">
        <v>20.0</v>
      </c>
      <c r="O1412" s="1301">
        <f t="shared" si="978"/>
        <v>20</v>
      </c>
      <c r="P1412" s="1013"/>
      <c r="Q1412" s="998"/>
      <c r="R1412" s="998"/>
      <c r="S1412" s="998"/>
      <c r="T1412" s="998"/>
      <c r="U1412" s="998"/>
      <c r="V1412" s="998"/>
      <c r="W1412" s="998"/>
      <c r="X1412" s="998"/>
      <c r="Y1412" s="998"/>
      <c r="Z1412" s="998"/>
      <c r="AA1412" s="998"/>
      <c r="AB1412" s="998"/>
    </row>
    <row r="1413">
      <c r="A1413" s="1012" t="s">
        <v>78</v>
      </c>
      <c r="B1413" s="1013">
        <v>0.0</v>
      </c>
      <c r="C1413" s="1014">
        <v>4.0</v>
      </c>
      <c r="D1413" s="1014">
        <v>4.0</v>
      </c>
      <c r="E1413" s="1014">
        <v>2.0</v>
      </c>
      <c r="F1413" s="1014">
        <v>0.0</v>
      </c>
      <c r="G1413" s="1015">
        <v>0.0</v>
      </c>
      <c r="H1413" s="1016">
        <f t="shared" si="977"/>
        <v>10</v>
      </c>
      <c r="I1413" s="1019"/>
      <c r="J1413" s="1168" t="s">
        <v>206</v>
      </c>
      <c r="K1413" s="1012" t="s">
        <v>78</v>
      </c>
      <c r="L1413" s="1013" t="s">
        <v>79</v>
      </c>
      <c r="M1413" s="1252" t="s">
        <v>79</v>
      </c>
      <c r="N1413" s="1013" t="s">
        <v>79</v>
      </c>
      <c r="O1413" s="1304" t="s">
        <v>79</v>
      </c>
      <c r="P1413" s="1018"/>
      <c r="Q1413" s="998"/>
      <c r="R1413" s="998"/>
      <c r="S1413" s="998"/>
      <c r="T1413" s="998"/>
      <c r="U1413" s="998"/>
      <c r="V1413" s="998"/>
      <c r="W1413" s="998"/>
      <c r="X1413" s="998"/>
      <c r="Y1413" s="998"/>
      <c r="Z1413" s="998"/>
      <c r="AA1413" s="998"/>
      <c r="AB1413" s="998"/>
    </row>
    <row r="1414">
      <c r="A1414" s="1021" t="s">
        <v>446</v>
      </c>
      <c r="B1414" s="1013">
        <v>0.0</v>
      </c>
      <c r="C1414" s="1014">
        <v>2.0</v>
      </c>
      <c r="D1414" s="1014">
        <v>0.0</v>
      </c>
      <c r="E1414" s="1014">
        <v>0.0</v>
      </c>
      <c r="F1414" s="1014">
        <v>0.0</v>
      </c>
      <c r="G1414" s="1015">
        <v>0.0</v>
      </c>
      <c r="H1414" s="1016">
        <f>sum(B1414:G1414)</f>
        <v>2</v>
      </c>
      <c r="I1414" s="1019"/>
      <c r="J1414" s="1168" t="s">
        <v>206</v>
      </c>
      <c r="K1414" s="1021" t="s">
        <v>446</v>
      </c>
      <c r="L1414" s="1013">
        <v>14.0</v>
      </c>
      <c r="M1414" s="1252">
        <f t="shared" ref="M1414:M1416" si="979">(L1414-H1414)</f>
        <v>12</v>
      </c>
      <c r="N1414" s="1013">
        <v>5.0</v>
      </c>
      <c r="O1414" s="1252">
        <f t="shared" ref="O1414:O1417" si="980">sum(M1414,N1414)</f>
        <v>17</v>
      </c>
      <c r="P1414" s="1013"/>
      <c r="Q1414" s="998"/>
      <c r="R1414" s="998"/>
      <c r="S1414" s="998"/>
      <c r="T1414" s="998"/>
      <c r="U1414" s="998"/>
      <c r="V1414" s="998"/>
      <c r="W1414" s="998"/>
      <c r="X1414" s="998"/>
      <c r="Y1414" s="998"/>
      <c r="Z1414" s="998"/>
      <c r="AA1414" s="998"/>
      <c r="AB1414" s="998"/>
    </row>
    <row r="1415">
      <c r="A1415" s="1021" t="s">
        <v>80</v>
      </c>
      <c r="B1415" s="1013">
        <v>0.0</v>
      </c>
      <c r="C1415" s="1014">
        <v>0.0</v>
      </c>
      <c r="D1415" s="1014">
        <v>0.0</v>
      </c>
      <c r="E1415" s="1014">
        <v>0.0</v>
      </c>
      <c r="F1415" s="1014">
        <v>0.0</v>
      </c>
      <c r="G1415" s="1015">
        <v>0.0</v>
      </c>
      <c r="H1415" s="1015">
        <v>0.0</v>
      </c>
      <c r="I1415" s="1019"/>
      <c r="J1415" s="1168" t="s">
        <v>206</v>
      </c>
      <c r="K1415" s="1021" t="s">
        <v>80</v>
      </c>
      <c r="L1415" s="1069">
        <v>40.0</v>
      </c>
      <c r="M1415" s="1019">
        <f t="shared" si="979"/>
        <v>40</v>
      </c>
      <c r="N1415" s="1069">
        <v>0.0</v>
      </c>
      <c r="O1415" s="1252">
        <f t="shared" si="980"/>
        <v>40</v>
      </c>
      <c r="P1415" s="1247"/>
      <c r="Q1415" s="998"/>
      <c r="R1415" s="998"/>
      <c r="S1415" s="998"/>
      <c r="T1415" s="998"/>
      <c r="U1415" s="998"/>
      <c r="V1415" s="998"/>
      <c r="W1415" s="998"/>
      <c r="X1415" s="998"/>
      <c r="Y1415" s="998"/>
      <c r="Z1415" s="998"/>
      <c r="AA1415" s="998"/>
      <c r="AB1415" s="998"/>
    </row>
    <row r="1416">
      <c r="A1416" s="1009" t="s">
        <v>115</v>
      </c>
      <c r="B1416" s="1010">
        <v>5.0</v>
      </c>
      <c r="C1416" s="1010">
        <v>5.0</v>
      </c>
      <c r="D1416" s="1010">
        <v>2.0</v>
      </c>
      <c r="E1416" s="1010">
        <v>12.0</v>
      </c>
      <c r="F1416" s="1010">
        <v>0.0</v>
      </c>
      <c r="G1416" s="1005">
        <v>5.0</v>
      </c>
      <c r="H1416" s="1006">
        <f t="shared" ref="H1416:H1418" si="981">SUM(B1416:G1416)</f>
        <v>29</v>
      </c>
      <c r="I1416" s="1007">
        <f>sum(H1416:H1419)</f>
        <v>36</v>
      </c>
      <c r="J1416" s="1168" t="s">
        <v>206</v>
      </c>
      <c r="K1416" s="1009" t="s">
        <v>115</v>
      </c>
      <c r="L1416" s="1010">
        <v>63.0</v>
      </c>
      <c r="M1416" s="1295">
        <f t="shared" si="979"/>
        <v>34</v>
      </c>
      <c r="N1416" s="1010">
        <v>20.0</v>
      </c>
      <c r="O1416" s="1007">
        <f t="shared" si="980"/>
        <v>54</v>
      </c>
      <c r="P1416" s="1010" t="s">
        <v>387</v>
      </c>
      <c r="Q1416" s="998"/>
      <c r="R1416" s="998"/>
      <c r="S1416" s="998"/>
      <c r="T1416" s="998"/>
      <c r="U1416" s="998"/>
      <c r="V1416" s="998"/>
      <c r="W1416" s="998"/>
      <c r="X1416" s="998"/>
      <c r="Y1416" s="998"/>
      <c r="Z1416" s="998"/>
      <c r="AA1416" s="998"/>
      <c r="AB1416" s="998"/>
    </row>
    <row r="1417">
      <c r="A1417" s="1012" t="s">
        <v>77</v>
      </c>
      <c r="B1417" s="1013">
        <v>0.0</v>
      </c>
      <c r="C1417" s="1014">
        <v>0.0</v>
      </c>
      <c r="D1417" s="1014">
        <v>0.0</v>
      </c>
      <c r="E1417" s="1014">
        <v>0.0</v>
      </c>
      <c r="F1417" s="1014">
        <v>0.0</v>
      </c>
      <c r="G1417" s="1014">
        <v>0.0</v>
      </c>
      <c r="H1417" s="1016">
        <f t="shared" si="981"/>
        <v>0</v>
      </c>
      <c r="I1417" s="1017">
        <f>(I1416/60)</f>
        <v>0.6</v>
      </c>
      <c r="J1417" s="1168" t="s">
        <v>206</v>
      </c>
      <c r="K1417" s="1012" t="s">
        <v>77</v>
      </c>
      <c r="L1417" s="1013">
        <v>10.0</v>
      </c>
      <c r="M1417" s="1247">
        <f>(L1417-H1417-H1418)</f>
        <v>7</v>
      </c>
      <c r="N1417" s="1013">
        <v>0.0</v>
      </c>
      <c r="O1417" s="1019">
        <f t="shared" si="980"/>
        <v>7</v>
      </c>
      <c r="P1417" s="1018"/>
      <c r="Q1417" s="998"/>
      <c r="R1417" s="998"/>
      <c r="S1417" s="998"/>
      <c r="T1417" s="998"/>
      <c r="U1417" s="998"/>
      <c r="V1417" s="998"/>
      <c r="W1417" s="998"/>
      <c r="X1417" s="998"/>
      <c r="Y1417" s="998"/>
      <c r="Z1417" s="998"/>
      <c r="AA1417" s="998"/>
      <c r="AB1417" s="998"/>
    </row>
    <row r="1418">
      <c r="A1418" s="1012" t="s">
        <v>78</v>
      </c>
      <c r="B1418" s="1013">
        <v>1.0</v>
      </c>
      <c r="C1418" s="1014">
        <v>0.0</v>
      </c>
      <c r="D1418" s="1014">
        <v>0.0</v>
      </c>
      <c r="E1418" s="1014">
        <v>1.0</v>
      </c>
      <c r="F1418" s="1014">
        <v>0.0</v>
      </c>
      <c r="G1418" s="1014">
        <v>1.0</v>
      </c>
      <c r="H1418" s="1016">
        <f t="shared" si="981"/>
        <v>3</v>
      </c>
      <c r="I1418" s="1019"/>
      <c r="J1418" s="1168" t="s">
        <v>206</v>
      </c>
      <c r="K1418" s="1012" t="s">
        <v>78</v>
      </c>
      <c r="L1418" s="1013" t="s">
        <v>79</v>
      </c>
      <c r="M1418" s="1252" t="s">
        <v>79</v>
      </c>
      <c r="N1418" s="1013" t="s">
        <v>79</v>
      </c>
      <c r="O1418" s="1019" t="s">
        <v>79</v>
      </c>
      <c r="P1418" s="1018"/>
      <c r="Q1418" s="998"/>
      <c r="R1418" s="998"/>
      <c r="S1418" s="998"/>
      <c r="T1418" s="998"/>
      <c r="U1418" s="998"/>
      <c r="V1418" s="998"/>
      <c r="W1418" s="998"/>
      <c r="X1418" s="998"/>
      <c r="Y1418" s="998"/>
      <c r="Z1418" s="998"/>
      <c r="AA1418" s="998"/>
      <c r="AB1418" s="998"/>
    </row>
    <row r="1419">
      <c r="A1419" s="1021" t="s">
        <v>446</v>
      </c>
      <c r="B1419" s="1013">
        <v>2.0</v>
      </c>
      <c r="C1419" s="1014">
        <v>2.0</v>
      </c>
      <c r="D1419" s="1014">
        <v>0.0</v>
      </c>
      <c r="E1419" s="1014">
        <v>0.0</v>
      </c>
      <c r="F1419" s="1014">
        <v>0.0</v>
      </c>
      <c r="G1419" s="1014">
        <v>0.0</v>
      </c>
      <c r="H1419" s="1016">
        <f>sum(B1419:G1419)</f>
        <v>4</v>
      </c>
      <c r="I1419" s="1019"/>
      <c r="J1419" s="1168" t="s">
        <v>206</v>
      </c>
      <c r="K1419" s="1021" t="s">
        <v>446</v>
      </c>
      <c r="L1419" s="1013">
        <v>9.0</v>
      </c>
      <c r="M1419" s="1252">
        <f t="shared" ref="M1419:M1421" si="982">(L1419-H1419)</f>
        <v>5</v>
      </c>
      <c r="N1419" s="1013">
        <v>8.0</v>
      </c>
      <c r="O1419" s="1019">
        <f t="shared" ref="O1419:O1422" si="983">sum(M1419,N1419)</f>
        <v>13</v>
      </c>
      <c r="P1419" s="1018"/>
      <c r="Q1419" s="998"/>
      <c r="R1419" s="998"/>
      <c r="S1419" s="998"/>
      <c r="T1419" s="998"/>
      <c r="U1419" s="998"/>
      <c r="V1419" s="998"/>
      <c r="W1419" s="998"/>
      <c r="X1419" s="998"/>
      <c r="Y1419" s="998"/>
      <c r="Z1419" s="998"/>
      <c r="AA1419" s="998"/>
      <c r="AB1419" s="998"/>
    </row>
    <row r="1420">
      <c r="A1420" s="1021" t="s">
        <v>80</v>
      </c>
      <c r="B1420" s="1013">
        <v>0.0</v>
      </c>
      <c r="C1420" s="1014">
        <v>2.0</v>
      </c>
      <c r="D1420" s="1014">
        <v>2.0</v>
      </c>
      <c r="E1420" s="1014">
        <v>7.0</v>
      </c>
      <c r="F1420" s="1014">
        <v>0.0</v>
      </c>
      <c r="G1420" s="1014">
        <v>3.0</v>
      </c>
      <c r="H1420" s="1015">
        <f t="shared" ref="H1420:H1423" si="984">SUM(B1420:G1420)</f>
        <v>14</v>
      </c>
      <c r="I1420" s="1019"/>
      <c r="J1420" s="1168" t="s">
        <v>206</v>
      </c>
      <c r="K1420" s="1021" t="s">
        <v>80</v>
      </c>
      <c r="L1420" s="1069">
        <v>40.0</v>
      </c>
      <c r="M1420" s="1019">
        <f t="shared" si="982"/>
        <v>26</v>
      </c>
      <c r="N1420" s="1069">
        <v>0.0</v>
      </c>
      <c r="O1420" s="1019">
        <f t="shared" si="983"/>
        <v>26</v>
      </c>
      <c r="P1420" s="1247"/>
      <c r="Q1420" s="998"/>
      <c r="R1420" s="1026"/>
      <c r="S1420" s="998"/>
      <c r="T1420" s="998"/>
      <c r="U1420" s="998"/>
      <c r="V1420" s="998"/>
      <c r="W1420" s="998"/>
      <c r="X1420" s="998"/>
      <c r="Y1420" s="998"/>
      <c r="Z1420" s="998"/>
      <c r="AA1420" s="998"/>
      <c r="AB1420" s="998"/>
    </row>
    <row r="1421">
      <c r="A1421" s="1116" t="s">
        <v>240</v>
      </c>
      <c r="B1421" s="1005">
        <v>0.0</v>
      </c>
      <c r="C1421" s="1005">
        <v>12.0</v>
      </c>
      <c r="D1421" s="1005">
        <v>10.0</v>
      </c>
      <c r="E1421" s="1005">
        <v>4.0</v>
      </c>
      <c r="F1421" s="1005">
        <v>0.0</v>
      </c>
      <c r="G1421" s="1005">
        <v>0.0</v>
      </c>
      <c r="H1421" s="1006">
        <f t="shared" si="984"/>
        <v>26</v>
      </c>
      <c r="I1421" s="1007">
        <f>sum(H1421:H1424)</f>
        <v>26</v>
      </c>
      <c r="J1421" s="1169" t="s">
        <v>206</v>
      </c>
      <c r="K1421" s="1116" t="s">
        <v>240</v>
      </c>
      <c r="L1421" s="1010">
        <v>26.0</v>
      </c>
      <c r="M1421" s="1295">
        <f t="shared" si="982"/>
        <v>0</v>
      </c>
      <c r="N1421" s="1010">
        <v>47.0</v>
      </c>
      <c r="O1421" s="1306">
        <f t="shared" si="983"/>
        <v>47</v>
      </c>
      <c r="P1421" s="1010" t="s">
        <v>206</v>
      </c>
      <c r="Q1421" s="998"/>
      <c r="R1421" s="998"/>
      <c r="S1421" s="998"/>
      <c r="T1421" s="998"/>
      <c r="U1421" s="998"/>
      <c r="V1421" s="998"/>
      <c r="W1421" s="998"/>
      <c r="X1421" s="998"/>
      <c r="Y1421" s="998"/>
      <c r="Z1421" s="998"/>
      <c r="AA1421" s="998"/>
      <c r="AB1421" s="998"/>
    </row>
    <row r="1422">
      <c r="A1422" s="1012" t="s">
        <v>77</v>
      </c>
      <c r="B1422" s="1013">
        <v>0.0</v>
      </c>
      <c r="C1422" s="1014">
        <v>0.0</v>
      </c>
      <c r="D1422" s="1014">
        <v>0.0</v>
      </c>
      <c r="E1422" s="1014">
        <v>0.0</v>
      </c>
      <c r="F1422" s="1014">
        <v>0.0</v>
      </c>
      <c r="G1422" s="1015">
        <v>0.0</v>
      </c>
      <c r="H1422" s="1016">
        <f t="shared" si="984"/>
        <v>0</v>
      </c>
      <c r="I1422" s="1017">
        <f>(I1421/60)</f>
        <v>0.4333333333</v>
      </c>
      <c r="J1422" s="1168" t="s">
        <v>206</v>
      </c>
      <c r="K1422" s="1012" t="s">
        <v>77</v>
      </c>
      <c r="L1422" s="1013">
        <v>0.0</v>
      </c>
      <c r="M1422" s="1247">
        <f>(L1422-H1422-H1423)</f>
        <v>0</v>
      </c>
      <c r="N1422" s="1013">
        <v>2.0</v>
      </c>
      <c r="O1422" s="1301">
        <f t="shared" si="983"/>
        <v>2</v>
      </c>
      <c r="P1422" s="1018"/>
      <c r="Q1422" s="998"/>
      <c r="R1422" s="998"/>
      <c r="S1422" s="998"/>
      <c r="T1422" s="998"/>
      <c r="U1422" s="998"/>
      <c r="V1422" s="998"/>
      <c r="W1422" s="998"/>
      <c r="X1422" s="998"/>
      <c r="Y1422" s="998"/>
      <c r="Z1422" s="998"/>
      <c r="AA1422" s="998"/>
      <c r="AB1422" s="998"/>
    </row>
    <row r="1423">
      <c r="A1423" s="1012" t="s">
        <v>78</v>
      </c>
      <c r="B1423" s="1013">
        <v>0.0</v>
      </c>
      <c r="C1423" s="1014">
        <v>0.0</v>
      </c>
      <c r="D1423" s="1014">
        <v>0.0</v>
      </c>
      <c r="E1423" s="1014">
        <v>0.0</v>
      </c>
      <c r="F1423" s="1014">
        <v>0.0</v>
      </c>
      <c r="G1423" s="1015">
        <v>0.0</v>
      </c>
      <c r="H1423" s="1016">
        <f t="shared" si="984"/>
        <v>0</v>
      </c>
      <c r="I1423" s="1019"/>
      <c r="J1423" s="1168" t="s">
        <v>206</v>
      </c>
      <c r="K1423" s="1012" t="s">
        <v>78</v>
      </c>
      <c r="L1423" s="1013" t="s">
        <v>79</v>
      </c>
      <c r="M1423" s="1252" t="s">
        <v>79</v>
      </c>
      <c r="N1423" s="1013" t="s">
        <v>79</v>
      </c>
      <c r="O1423" s="1304" t="s">
        <v>79</v>
      </c>
      <c r="P1423" s="1018"/>
      <c r="Q1423" s="998"/>
      <c r="R1423" s="998"/>
      <c r="S1423" s="998"/>
      <c r="T1423" s="998"/>
      <c r="U1423" s="998"/>
      <c r="V1423" s="998"/>
      <c r="W1423" s="998"/>
      <c r="X1423" s="998"/>
      <c r="Y1423" s="998"/>
      <c r="Z1423" s="998"/>
      <c r="AA1423" s="998"/>
      <c r="AB1423" s="998"/>
    </row>
    <row r="1424">
      <c r="A1424" s="1021" t="s">
        <v>446</v>
      </c>
      <c r="B1424" s="1013">
        <v>0.0</v>
      </c>
      <c r="C1424" s="1014">
        <v>0.0</v>
      </c>
      <c r="D1424" s="1014">
        <v>0.0</v>
      </c>
      <c r="E1424" s="1014">
        <v>0.0</v>
      </c>
      <c r="F1424" s="1014">
        <v>0.0</v>
      </c>
      <c r="G1424" s="1015">
        <v>0.0</v>
      </c>
      <c r="H1424" s="1016">
        <f>sum(B1424:G1424)</f>
        <v>0</v>
      </c>
      <c r="I1424" s="1019"/>
      <c r="J1424" s="1168" t="s">
        <v>79</v>
      </c>
      <c r="K1424" s="1021" t="s">
        <v>446</v>
      </c>
      <c r="L1424" s="1013">
        <v>0.0</v>
      </c>
      <c r="M1424" s="1252">
        <f t="shared" ref="M1424:M1426" si="985">(L1424-H1424)</f>
        <v>0</v>
      </c>
      <c r="N1424" s="1013">
        <v>0.0</v>
      </c>
      <c r="O1424" s="1252">
        <f t="shared" ref="O1424:O1427" si="986">sum(M1424,N1424)</f>
        <v>0</v>
      </c>
      <c r="P1424" s="1013" t="s">
        <v>206</v>
      </c>
      <c r="Q1424" s="998"/>
      <c r="R1424" s="998"/>
      <c r="S1424" s="998"/>
      <c r="T1424" s="998"/>
      <c r="U1424" s="998"/>
      <c r="V1424" s="998"/>
      <c r="W1424" s="998"/>
      <c r="X1424" s="998"/>
      <c r="Y1424" s="998"/>
      <c r="Z1424" s="998"/>
      <c r="AA1424" s="998"/>
      <c r="AB1424" s="998"/>
    </row>
    <row r="1425">
      <c r="A1425" s="1021" t="s">
        <v>80</v>
      </c>
      <c r="B1425" s="1013">
        <v>0.0</v>
      </c>
      <c r="C1425" s="1014">
        <v>0.0</v>
      </c>
      <c r="D1425" s="1014">
        <v>0.0</v>
      </c>
      <c r="E1425" s="1014">
        <v>0.0</v>
      </c>
      <c r="F1425" s="1014">
        <v>0.0</v>
      </c>
      <c r="G1425" s="1015">
        <v>0.0</v>
      </c>
      <c r="H1425" s="1015">
        <v>0.0</v>
      </c>
      <c r="I1425" s="1019"/>
      <c r="J1425" s="1168" t="s">
        <v>206</v>
      </c>
      <c r="K1425" s="1021" t="s">
        <v>80</v>
      </c>
      <c r="L1425" s="1069">
        <v>25.0</v>
      </c>
      <c r="M1425" s="1019">
        <f t="shared" si="985"/>
        <v>25</v>
      </c>
      <c r="N1425" s="1069">
        <v>0.0</v>
      </c>
      <c r="O1425" s="1252">
        <f t="shared" si="986"/>
        <v>25</v>
      </c>
      <c r="P1425" s="1247"/>
      <c r="Q1425" s="998"/>
      <c r="R1425" s="998"/>
      <c r="S1425" s="998"/>
      <c r="T1425" s="998"/>
      <c r="U1425" s="998"/>
      <c r="V1425" s="998"/>
      <c r="W1425" s="998"/>
      <c r="X1425" s="998"/>
      <c r="Y1425" s="998"/>
      <c r="Z1425" s="998"/>
      <c r="AA1425" s="998"/>
      <c r="AB1425" s="998"/>
    </row>
    <row r="1426">
      <c r="A1426" s="1009" t="s">
        <v>14</v>
      </c>
      <c r="B1426" s="1010">
        <v>1.0</v>
      </c>
      <c r="C1426" s="1010">
        <v>2.0</v>
      </c>
      <c r="D1426" s="1010">
        <v>0.0</v>
      </c>
      <c r="E1426" s="1010">
        <v>2.0</v>
      </c>
      <c r="F1426" s="1010">
        <v>1.0</v>
      </c>
      <c r="G1426" s="1005">
        <v>4.0</v>
      </c>
      <c r="H1426" s="1006">
        <f t="shared" ref="H1426:H1428" si="987">SUM(B1426:G1426)</f>
        <v>10</v>
      </c>
      <c r="I1426" s="1007">
        <f>sum(H1426:H1429)</f>
        <v>10</v>
      </c>
      <c r="J1426" s="1168" t="s">
        <v>206</v>
      </c>
      <c r="K1426" s="1009" t="s">
        <v>14</v>
      </c>
      <c r="L1426" s="1010">
        <v>33.0</v>
      </c>
      <c r="M1426" s="1295">
        <f t="shared" si="985"/>
        <v>23</v>
      </c>
      <c r="N1426" s="1010">
        <v>10.0</v>
      </c>
      <c r="O1426" s="1007">
        <f t="shared" si="986"/>
        <v>33</v>
      </c>
      <c r="P1426" s="1010"/>
      <c r="Q1426" s="998"/>
      <c r="R1426" s="998"/>
      <c r="S1426" s="998"/>
      <c r="T1426" s="998"/>
      <c r="U1426" s="998"/>
      <c r="V1426" s="998"/>
      <c r="W1426" s="998"/>
      <c r="X1426" s="998"/>
      <c r="Y1426" s="998"/>
      <c r="Z1426" s="998"/>
      <c r="AA1426" s="998"/>
      <c r="AB1426" s="998"/>
    </row>
    <row r="1427">
      <c r="A1427" s="1012" t="s">
        <v>77</v>
      </c>
      <c r="B1427" s="1013">
        <v>0.0</v>
      </c>
      <c r="C1427" s="1014">
        <v>0.0</v>
      </c>
      <c r="D1427" s="1014">
        <v>0.0</v>
      </c>
      <c r="E1427" s="1014">
        <v>0.0</v>
      </c>
      <c r="F1427" s="1014">
        <v>0.0</v>
      </c>
      <c r="G1427" s="1014">
        <v>0.0</v>
      </c>
      <c r="H1427" s="1016">
        <f t="shared" si="987"/>
        <v>0</v>
      </c>
      <c r="I1427" s="1017">
        <f>(I1426/60)</f>
        <v>0.1666666667</v>
      </c>
      <c r="J1427" s="1168" t="s">
        <v>206</v>
      </c>
      <c r="K1427" s="1012" t="s">
        <v>77</v>
      </c>
      <c r="L1427" s="1013">
        <v>3.0</v>
      </c>
      <c r="M1427" s="1247">
        <f>(L1427-H1427-H1428)</f>
        <v>3</v>
      </c>
      <c r="N1427" s="1013">
        <v>0.0</v>
      </c>
      <c r="O1427" s="1019">
        <f t="shared" si="986"/>
        <v>3</v>
      </c>
      <c r="P1427" s="1018"/>
      <c r="Q1427" s="998"/>
      <c r="R1427" s="998"/>
      <c r="S1427" s="998"/>
      <c r="T1427" s="998"/>
      <c r="U1427" s="998"/>
      <c r="V1427" s="998"/>
      <c r="W1427" s="998"/>
      <c r="X1427" s="998"/>
      <c r="Y1427" s="998"/>
      <c r="Z1427" s="998"/>
      <c r="AA1427" s="998"/>
      <c r="AB1427" s="998"/>
    </row>
    <row r="1428">
      <c r="A1428" s="1012" t="s">
        <v>78</v>
      </c>
      <c r="B1428" s="1013">
        <v>0.0</v>
      </c>
      <c r="C1428" s="1014">
        <v>0.0</v>
      </c>
      <c r="D1428" s="1014">
        <v>0.0</v>
      </c>
      <c r="E1428" s="1014">
        <v>0.0</v>
      </c>
      <c r="F1428" s="1014">
        <v>0.0</v>
      </c>
      <c r="G1428" s="1014">
        <v>0.0</v>
      </c>
      <c r="H1428" s="1016">
        <f t="shared" si="987"/>
        <v>0</v>
      </c>
      <c r="I1428" s="1019"/>
      <c r="J1428" s="1168" t="s">
        <v>206</v>
      </c>
      <c r="K1428" s="1012" t="s">
        <v>78</v>
      </c>
      <c r="L1428" s="1013" t="s">
        <v>79</v>
      </c>
      <c r="M1428" s="1252" t="s">
        <v>79</v>
      </c>
      <c r="N1428" s="1013" t="s">
        <v>79</v>
      </c>
      <c r="O1428" s="1019" t="s">
        <v>79</v>
      </c>
      <c r="P1428" s="1018"/>
      <c r="Q1428" s="998"/>
      <c r="R1428" s="998"/>
      <c r="S1428" s="998"/>
      <c r="T1428" s="998"/>
      <c r="U1428" s="998"/>
      <c r="V1428" s="998"/>
      <c r="W1428" s="998"/>
      <c r="X1428" s="998"/>
      <c r="Y1428" s="998"/>
      <c r="Z1428" s="998"/>
      <c r="AA1428" s="998"/>
      <c r="AB1428" s="998"/>
    </row>
    <row r="1429">
      <c r="A1429" s="1021" t="s">
        <v>446</v>
      </c>
      <c r="B1429" s="1013">
        <v>0.0</v>
      </c>
      <c r="C1429" s="1014">
        <v>0.0</v>
      </c>
      <c r="D1429" s="1014">
        <v>0.0</v>
      </c>
      <c r="E1429" s="1014">
        <v>0.0</v>
      </c>
      <c r="F1429" s="1014">
        <v>0.0</v>
      </c>
      <c r="G1429" s="1014">
        <v>0.0</v>
      </c>
      <c r="H1429" s="1016">
        <f>sum(B1429:G1429)</f>
        <v>0</v>
      </c>
      <c r="I1429" s="1019"/>
      <c r="J1429" s="1346" t="s">
        <v>79</v>
      </c>
      <c r="K1429" s="1021" t="s">
        <v>446</v>
      </c>
      <c r="L1429" s="1013">
        <v>2.0</v>
      </c>
      <c r="M1429" s="1252">
        <f t="shared" ref="M1429:M1431" si="988">(L1429-H1429)</f>
        <v>2</v>
      </c>
      <c r="N1429" s="1013">
        <v>0.0</v>
      </c>
      <c r="O1429" s="1019">
        <f t="shared" ref="O1429:O1432" si="989">sum(M1429,N1429)</f>
        <v>2</v>
      </c>
      <c r="P1429" s="1018"/>
      <c r="Q1429" s="1342" t="s">
        <v>542</v>
      </c>
      <c r="R1429" s="998"/>
      <c r="S1429" s="998"/>
      <c r="T1429" s="998"/>
      <c r="U1429" s="998"/>
      <c r="V1429" s="998"/>
      <c r="W1429" s="998"/>
      <c r="X1429" s="998"/>
      <c r="Y1429" s="998"/>
      <c r="Z1429" s="998"/>
      <c r="AA1429" s="998"/>
      <c r="AB1429" s="998"/>
    </row>
    <row r="1430">
      <c r="A1430" s="1021" t="s">
        <v>80</v>
      </c>
      <c r="B1430" s="1013">
        <v>0.0</v>
      </c>
      <c r="C1430" s="1014">
        <v>0.0</v>
      </c>
      <c r="D1430" s="1014">
        <v>0.0</v>
      </c>
      <c r="E1430" s="1014">
        <v>0.0</v>
      </c>
      <c r="F1430" s="1014">
        <v>0.0</v>
      </c>
      <c r="G1430" s="1014">
        <v>0.0</v>
      </c>
      <c r="H1430" s="1015">
        <v>0.0</v>
      </c>
      <c r="I1430" s="1019"/>
      <c r="J1430" s="1346" t="s">
        <v>79</v>
      </c>
      <c r="K1430" s="1021" t="s">
        <v>80</v>
      </c>
      <c r="L1430" s="1013">
        <v>34.0</v>
      </c>
      <c r="M1430" s="1019">
        <f t="shared" si="988"/>
        <v>34</v>
      </c>
      <c r="N1430" s="1013">
        <v>0.0</v>
      </c>
      <c r="O1430" s="1019">
        <f t="shared" si="989"/>
        <v>34</v>
      </c>
      <c r="P1430" s="1018"/>
      <c r="Q1430" s="1342" t="s">
        <v>529</v>
      </c>
      <c r="R1430" s="998"/>
      <c r="S1430" s="998"/>
      <c r="T1430" s="998"/>
      <c r="U1430" s="998"/>
      <c r="V1430" s="998"/>
      <c r="W1430" s="998"/>
      <c r="X1430" s="998"/>
      <c r="Y1430" s="998"/>
      <c r="Z1430" s="998"/>
      <c r="AA1430" s="998"/>
      <c r="AB1430" s="998"/>
    </row>
    <row r="1431">
      <c r="A1431" s="1170" t="s">
        <v>120</v>
      </c>
      <c r="B1431" s="1005">
        <v>10.0</v>
      </c>
      <c r="C1431" s="1005">
        <v>3.0</v>
      </c>
      <c r="D1431" s="1005">
        <v>2.0</v>
      </c>
      <c r="E1431" s="1005">
        <v>5.0</v>
      </c>
      <c r="F1431" s="1005">
        <v>4.0</v>
      </c>
      <c r="G1431" s="1005">
        <v>2.0</v>
      </c>
      <c r="H1431" s="1006">
        <f t="shared" ref="H1431:H1433" si="990">SUM(B1431:G1431)</f>
        <v>26</v>
      </c>
      <c r="I1431" s="1007">
        <f>sum(H1431:H1434)</f>
        <v>45</v>
      </c>
      <c r="J1431" s="1341" t="s">
        <v>206</v>
      </c>
      <c r="K1431" s="1170" t="s">
        <v>120</v>
      </c>
      <c r="L1431" s="1010">
        <v>54.0</v>
      </c>
      <c r="M1431" s="1295">
        <f t="shared" si="988"/>
        <v>28</v>
      </c>
      <c r="N1431" s="1010">
        <v>30.0</v>
      </c>
      <c r="O1431" s="1007">
        <f t="shared" si="989"/>
        <v>58</v>
      </c>
      <c r="P1431" s="1010"/>
      <c r="Q1431" s="998"/>
      <c r="R1431" s="998"/>
      <c r="S1431" s="998"/>
      <c r="T1431" s="998"/>
      <c r="U1431" s="998"/>
      <c r="V1431" s="998"/>
      <c r="W1431" s="998"/>
      <c r="X1431" s="998"/>
      <c r="Y1431" s="998"/>
      <c r="Z1431" s="998"/>
      <c r="AA1431" s="998"/>
      <c r="AB1431" s="998"/>
    </row>
    <row r="1432">
      <c r="A1432" s="1012" t="s">
        <v>77</v>
      </c>
      <c r="B1432" s="1013">
        <v>0.0</v>
      </c>
      <c r="C1432" s="1014">
        <v>0.0</v>
      </c>
      <c r="D1432" s="1014">
        <v>0.0</v>
      </c>
      <c r="E1432" s="1014">
        <v>0.0</v>
      </c>
      <c r="F1432" s="1014">
        <v>0.0</v>
      </c>
      <c r="G1432" s="1015">
        <v>0.0</v>
      </c>
      <c r="H1432" s="1016">
        <f t="shared" si="990"/>
        <v>0</v>
      </c>
      <c r="I1432" s="1017">
        <f>(I1431/60)</f>
        <v>0.75</v>
      </c>
      <c r="J1432" s="1350" t="s">
        <v>206</v>
      </c>
      <c r="K1432" s="1012" t="s">
        <v>77</v>
      </c>
      <c r="L1432" s="1013">
        <v>24.0</v>
      </c>
      <c r="M1432" s="1247">
        <f>(L1432-H1432-H1433)</f>
        <v>7</v>
      </c>
      <c r="N1432" s="1013">
        <v>10.0</v>
      </c>
      <c r="O1432" s="1019">
        <f t="shared" si="989"/>
        <v>17</v>
      </c>
      <c r="P1432" s="1013"/>
      <c r="Q1432" s="1350"/>
      <c r="R1432" s="998"/>
      <c r="S1432" s="998"/>
      <c r="T1432" s="998"/>
      <c r="U1432" s="998"/>
      <c r="V1432" s="998"/>
      <c r="W1432" s="998"/>
      <c r="X1432" s="998"/>
      <c r="Y1432" s="998"/>
      <c r="Z1432" s="998"/>
      <c r="AA1432" s="998"/>
      <c r="AB1432" s="998"/>
    </row>
    <row r="1433">
      <c r="A1433" s="1012" t="s">
        <v>78</v>
      </c>
      <c r="B1433" s="1013">
        <v>2.0</v>
      </c>
      <c r="C1433" s="1014">
        <v>4.0</v>
      </c>
      <c r="D1433" s="1014">
        <v>4.0</v>
      </c>
      <c r="E1433" s="1014">
        <v>1.0</v>
      </c>
      <c r="F1433" s="1014">
        <v>6.0</v>
      </c>
      <c r="G1433" s="1015">
        <v>0.0</v>
      </c>
      <c r="H1433" s="1016">
        <f t="shared" si="990"/>
        <v>17</v>
      </c>
      <c r="I1433" s="1019"/>
      <c r="J1433" s="1168" t="s">
        <v>206</v>
      </c>
      <c r="K1433" s="1012" t="s">
        <v>78</v>
      </c>
      <c r="L1433" s="1013" t="s">
        <v>79</v>
      </c>
      <c r="M1433" s="1252" t="s">
        <v>79</v>
      </c>
      <c r="N1433" s="1013" t="s">
        <v>79</v>
      </c>
      <c r="O1433" s="1019" t="s">
        <v>79</v>
      </c>
      <c r="P1433" s="1018"/>
      <c r="Q1433" s="998"/>
      <c r="R1433" s="998"/>
      <c r="S1433" s="998"/>
      <c r="T1433" s="998"/>
      <c r="U1433" s="998"/>
      <c r="V1433" s="998"/>
      <c r="W1433" s="998"/>
      <c r="X1433" s="998"/>
      <c r="Y1433" s="998"/>
      <c r="Z1433" s="998"/>
      <c r="AA1433" s="998"/>
      <c r="AB1433" s="998"/>
    </row>
    <row r="1434">
      <c r="A1434" s="1021" t="s">
        <v>446</v>
      </c>
      <c r="B1434" s="1013">
        <v>1.0</v>
      </c>
      <c r="C1434" s="1014">
        <v>1.0</v>
      </c>
      <c r="D1434" s="1014">
        <v>0.0</v>
      </c>
      <c r="E1434" s="1014">
        <v>0.0</v>
      </c>
      <c r="F1434" s="1014">
        <v>0.0</v>
      </c>
      <c r="G1434" s="1015">
        <v>0.0</v>
      </c>
      <c r="H1434" s="1016">
        <f>sum(B1434:G1434)</f>
        <v>2</v>
      </c>
      <c r="I1434" s="1019"/>
      <c r="J1434" s="1341" t="s">
        <v>206</v>
      </c>
      <c r="K1434" s="1021" t="s">
        <v>446</v>
      </c>
      <c r="L1434" s="1013">
        <v>5.0</v>
      </c>
      <c r="M1434" s="1252">
        <f t="shared" ref="M1434:M1436" si="991">(L1434-H1434)</f>
        <v>3</v>
      </c>
      <c r="N1434" s="1013">
        <v>8.0</v>
      </c>
      <c r="O1434" s="1019">
        <f t="shared" ref="O1434:O1437" si="992">sum(M1434,N1434)</f>
        <v>11</v>
      </c>
      <c r="P1434" s="1018"/>
      <c r="Q1434" s="1341"/>
      <c r="R1434" s="998"/>
      <c r="S1434" s="998"/>
      <c r="T1434" s="998"/>
      <c r="U1434" s="998"/>
      <c r="V1434" s="998"/>
      <c r="W1434" s="998"/>
      <c r="X1434" s="998"/>
      <c r="Y1434" s="998"/>
      <c r="Z1434" s="998"/>
      <c r="AA1434" s="998"/>
      <c r="AB1434" s="998"/>
    </row>
    <row r="1435">
      <c r="A1435" s="1021" t="s">
        <v>80</v>
      </c>
      <c r="B1435" s="1013">
        <v>0.0</v>
      </c>
      <c r="C1435" s="1014">
        <v>0.0</v>
      </c>
      <c r="D1435" s="1014">
        <v>3.0</v>
      </c>
      <c r="E1435" s="1014">
        <v>2.0</v>
      </c>
      <c r="F1435" s="1014">
        <v>2.0</v>
      </c>
      <c r="G1435" s="1015">
        <v>0.0</v>
      </c>
      <c r="H1435" s="1015">
        <f t="shared" ref="H1435:H1438" si="993">SUM(B1435:G1435)</f>
        <v>7</v>
      </c>
      <c r="I1435" s="1019"/>
      <c r="J1435" s="1168" t="s">
        <v>206</v>
      </c>
      <c r="K1435" s="1021" t="s">
        <v>80</v>
      </c>
      <c r="L1435" s="1013">
        <v>40.0</v>
      </c>
      <c r="M1435" s="1019">
        <f t="shared" si="991"/>
        <v>33</v>
      </c>
      <c r="N1435" s="1013">
        <v>0.0</v>
      </c>
      <c r="O1435" s="1019">
        <f t="shared" si="992"/>
        <v>33</v>
      </c>
      <c r="P1435" s="1018"/>
      <c r="Q1435" s="998"/>
      <c r="R1435" s="998"/>
      <c r="S1435" s="998"/>
      <c r="T1435" s="998"/>
      <c r="U1435" s="998"/>
      <c r="V1435" s="998"/>
      <c r="W1435" s="998"/>
      <c r="X1435" s="998"/>
      <c r="Y1435" s="998"/>
      <c r="Z1435" s="998"/>
      <c r="AA1435" s="998"/>
      <c r="AB1435" s="998"/>
    </row>
    <row r="1436">
      <c r="A1436" s="1027" t="s">
        <v>543</v>
      </c>
      <c r="B1436" s="1005"/>
      <c r="C1436" s="1005"/>
      <c r="D1436" s="1005"/>
      <c r="E1436" s="1005"/>
      <c r="F1436" s="1005"/>
      <c r="G1436" s="1005"/>
      <c r="H1436" s="1006">
        <f t="shared" si="993"/>
        <v>0</v>
      </c>
      <c r="I1436" s="1007">
        <f>sum(H1436:H1439)</f>
        <v>0</v>
      </c>
      <c r="J1436" s="1168" t="s">
        <v>206</v>
      </c>
      <c r="K1436" s="1027" t="s">
        <v>543</v>
      </c>
      <c r="L1436" s="1010">
        <v>0.0</v>
      </c>
      <c r="M1436" s="1295">
        <f t="shared" si="991"/>
        <v>0</v>
      </c>
      <c r="N1436" s="1010">
        <v>40.0</v>
      </c>
      <c r="O1436" s="1007">
        <f t="shared" si="992"/>
        <v>40</v>
      </c>
      <c r="P1436" s="1010"/>
      <c r="Q1436" s="1342" t="s">
        <v>544</v>
      </c>
      <c r="R1436" s="998"/>
      <c r="S1436" s="998"/>
      <c r="T1436" s="998"/>
      <c r="U1436" s="998"/>
      <c r="V1436" s="998"/>
      <c r="W1436" s="998"/>
      <c r="X1436" s="998"/>
      <c r="Y1436" s="998"/>
      <c r="Z1436" s="998"/>
      <c r="AA1436" s="998"/>
      <c r="AB1436" s="998"/>
    </row>
    <row r="1437">
      <c r="A1437" s="1012" t="s">
        <v>77</v>
      </c>
      <c r="B1437" s="1013"/>
      <c r="C1437" s="1014"/>
      <c r="D1437" s="1014"/>
      <c r="E1437" s="1014"/>
      <c r="F1437" s="1014"/>
      <c r="G1437" s="1015"/>
      <c r="H1437" s="1016">
        <f t="shared" si="993"/>
        <v>0</v>
      </c>
      <c r="I1437" s="1017">
        <f>(I1436/60)</f>
        <v>0</v>
      </c>
      <c r="J1437" s="1168" t="s">
        <v>206</v>
      </c>
      <c r="K1437" s="1012" t="s">
        <v>77</v>
      </c>
      <c r="L1437" s="1013">
        <v>0.0</v>
      </c>
      <c r="M1437" s="1247">
        <f>(L1437-H1437-H1438)</f>
        <v>0</v>
      </c>
      <c r="N1437" s="1013">
        <v>0.0</v>
      </c>
      <c r="O1437" s="1019">
        <f t="shared" si="992"/>
        <v>0</v>
      </c>
      <c r="P1437" s="1013"/>
      <c r="Q1437" s="998"/>
      <c r="R1437" s="998"/>
      <c r="S1437" s="998"/>
      <c r="T1437" s="998"/>
      <c r="U1437" s="998"/>
      <c r="V1437" s="998"/>
      <c r="W1437" s="998"/>
      <c r="X1437" s="998"/>
      <c r="Y1437" s="998"/>
      <c r="Z1437" s="998"/>
      <c r="AA1437" s="998"/>
      <c r="AB1437" s="998"/>
    </row>
    <row r="1438">
      <c r="A1438" s="1012" t="s">
        <v>78</v>
      </c>
      <c r="B1438" s="1013"/>
      <c r="C1438" s="1014"/>
      <c r="D1438" s="1014"/>
      <c r="E1438" s="1014"/>
      <c r="F1438" s="1014"/>
      <c r="G1438" s="1015"/>
      <c r="H1438" s="1016">
        <f t="shared" si="993"/>
        <v>0</v>
      </c>
      <c r="I1438" s="1019"/>
      <c r="J1438" s="1168" t="s">
        <v>206</v>
      </c>
      <c r="K1438" s="1012" t="s">
        <v>78</v>
      </c>
      <c r="L1438" s="1013" t="s">
        <v>79</v>
      </c>
      <c r="M1438" s="1252" t="s">
        <v>79</v>
      </c>
      <c r="N1438" s="1013" t="s">
        <v>79</v>
      </c>
      <c r="O1438" s="1019" t="s">
        <v>79</v>
      </c>
      <c r="P1438" s="1018"/>
      <c r="Q1438" s="998"/>
      <c r="R1438" s="998"/>
      <c r="S1438" s="998"/>
      <c r="T1438" s="998"/>
      <c r="U1438" s="998"/>
      <c r="V1438" s="998"/>
      <c r="W1438" s="998"/>
      <c r="X1438" s="998"/>
      <c r="Y1438" s="998"/>
      <c r="Z1438" s="998"/>
      <c r="AA1438" s="998"/>
      <c r="AB1438" s="998"/>
    </row>
    <row r="1439">
      <c r="A1439" s="1021" t="s">
        <v>446</v>
      </c>
      <c r="B1439" s="1013"/>
      <c r="C1439" s="1014"/>
      <c r="D1439" s="1014"/>
      <c r="E1439" s="1014"/>
      <c r="F1439" s="1014"/>
      <c r="G1439" s="1015"/>
      <c r="H1439" s="1016">
        <f>sum(B1439:G1439)</f>
        <v>0</v>
      </c>
      <c r="I1439" s="1019"/>
      <c r="J1439" s="1168" t="s">
        <v>206</v>
      </c>
      <c r="K1439" s="1021" t="s">
        <v>446</v>
      </c>
      <c r="L1439" s="1013">
        <v>0.0</v>
      </c>
      <c r="M1439" s="1252">
        <f t="shared" ref="M1439:M1440" si="994">(L1439-H1439)</f>
        <v>0</v>
      </c>
      <c r="N1439" s="1013">
        <v>5.0</v>
      </c>
      <c r="O1439" s="1019">
        <f t="shared" ref="O1439:O1440" si="995">sum(M1439,N1439)</f>
        <v>5</v>
      </c>
      <c r="P1439" s="1018"/>
      <c r="Q1439" s="998"/>
      <c r="R1439" s="998"/>
      <c r="S1439" s="998"/>
      <c r="T1439" s="998"/>
      <c r="U1439" s="998"/>
      <c r="V1439" s="998"/>
      <c r="W1439" s="998"/>
      <c r="X1439" s="998"/>
      <c r="Y1439" s="998"/>
      <c r="Z1439" s="998"/>
      <c r="AA1439" s="998"/>
      <c r="AB1439" s="998"/>
    </row>
    <row r="1440">
      <c r="A1440" s="1021" t="s">
        <v>80</v>
      </c>
      <c r="B1440" s="1013"/>
      <c r="C1440" s="1014"/>
      <c r="D1440" s="1014"/>
      <c r="E1440" s="1014"/>
      <c r="F1440" s="1014"/>
      <c r="G1440" s="1015"/>
      <c r="H1440" s="1015">
        <v>0.0</v>
      </c>
      <c r="I1440" s="1019"/>
      <c r="J1440" s="1168" t="s">
        <v>206</v>
      </c>
      <c r="K1440" s="1021" t="s">
        <v>80</v>
      </c>
      <c r="L1440" s="1013">
        <v>0.0</v>
      </c>
      <c r="M1440" s="1019">
        <f t="shared" si="994"/>
        <v>0</v>
      </c>
      <c r="N1440" s="1013">
        <v>30.0</v>
      </c>
      <c r="O1440" s="1019">
        <f t="shared" si="995"/>
        <v>30</v>
      </c>
      <c r="P1440" s="1018"/>
      <c r="Q1440" s="998"/>
      <c r="R1440" s="998"/>
      <c r="S1440" s="998"/>
      <c r="T1440" s="998"/>
      <c r="U1440" s="998"/>
      <c r="V1440" s="998"/>
      <c r="W1440" s="998"/>
      <c r="X1440" s="998"/>
      <c r="Y1440" s="998"/>
      <c r="Z1440" s="998"/>
      <c r="AA1440" s="998"/>
      <c r="AB1440" s="998"/>
    </row>
    <row r="1441">
      <c r="A1441" s="1040" t="s">
        <v>270</v>
      </c>
      <c r="B1441" s="1003">
        <f t="shared" ref="B1441:G1441" si="996">SUM(B1442:B1471)</f>
        <v>33</v>
      </c>
      <c r="C1441" s="1003">
        <f t="shared" si="996"/>
        <v>44</v>
      </c>
      <c r="D1441" s="1003">
        <f t="shared" si="996"/>
        <v>72</v>
      </c>
      <c r="E1441" s="1003">
        <f t="shared" si="996"/>
        <v>61</v>
      </c>
      <c r="F1441" s="1003">
        <f t="shared" si="996"/>
        <v>39</v>
      </c>
      <c r="G1441" s="1003">
        <f t="shared" si="996"/>
        <v>0</v>
      </c>
      <c r="H1441" s="1003">
        <f> SUM(H1442:H1464)</f>
        <v>244</v>
      </c>
      <c r="I1441" s="1003"/>
      <c r="J1441" s="1058"/>
      <c r="K1441" s="1040" t="s">
        <v>270</v>
      </c>
      <c r="L1441" s="1033"/>
      <c r="M1441" s="1305"/>
      <c r="N1441" s="1033"/>
      <c r="O1441" s="1172"/>
      <c r="P1441" s="1033"/>
      <c r="Q1441" s="998"/>
      <c r="R1441" s="998"/>
      <c r="S1441" s="998"/>
      <c r="T1441" s="998"/>
      <c r="U1441" s="998"/>
      <c r="V1441" s="998"/>
      <c r="W1441" s="998"/>
      <c r="X1441" s="998"/>
      <c r="Y1441" s="998"/>
      <c r="Z1441" s="998"/>
      <c r="AA1441" s="998"/>
      <c r="AB1441" s="998"/>
    </row>
    <row r="1442">
      <c r="A1442" s="1034" t="s">
        <v>89</v>
      </c>
      <c r="B1442" s="1005">
        <v>7.0</v>
      </c>
      <c r="C1442" s="1005">
        <v>13.0</v>
      </c>
      <c r="D1442" s="1005">
        <v>13.0</v>
      </c>
      <c r="E1442" s="1005">
        <v>9.0</v>
      </c>
      <c r="F1442" s="1005">
        <v>15.0</v>
      </c>
      <c r="G1442" s="1005">
        <v>0.0</v>
      </c>
      <c r="H1442" s="1006">
        <f t="shared" ref="H1442:H1444" si="997">SUM(B1442:G1442)</f>
        <v>57</v>
      </c>
      <c r="I1442" s="1007">
        <f>sum(H1442:H1445)</f>
        <v>71</v>
      </c>
      <c r="J1442" s="1168" t="s">
        <v>206</v>
      </c>
      <c r="K1442" s="1034" t="s">
        <v>89</v>
      </c>
      <c r="L1442" s="1010">
        <v>115.0</v>
      </c>
      <c r="M1442" s="1295">
        <f>(L1442-H1442)</f>
        <v>58</v>
      </c>
      <c r="N1442" s="1010">
        <v>60.0</v>
      </c>
      <c r="O1442" s="1300">
        <f t="shared" ref="O1442:O1443" si="998">sum(M1442,N1442)</f>
        <v>118</v>
      </c>
      <c r="P1442" s="1010"/>
      <c r="Q1442" s="998"/>
      <c r="R1442" s="998"/>
      <c r="S1442" s="998"/>
      <c r="T1442" s="998"/>
      <c r="U1442" s="998"/>
      <c r="V1442" s="998"/>
      <c r="W1442" s="998"/>
      <c r="X1442" s="998"/>
      <c r="Y1442" s="998"/>
      <c r="Z1442" s="998"/>
      <c r="AA1442" s="998"/>
      <c r="AB1442" s="998"/>
    </row>
    <row r="1443">
      <c r="A1443" s="1012" t="s">
        <v>77</v>
      </c>
      <c r="B1443" s="1013">
        <v>0.0</v>
      </c>
      <c r="C1443" s="1014">
        <v>0.0</v>
      </c>
      <c r="D1443" s="1014">
        <v>0.0</v>
      </c>
      <c r="E1443" s="1014">
        <v>0.0</v>
      </c>
      <c r="F1443" s="1014">
        <v>0.0</v>
      </c>
      <c r="G1443" s="1015">
        <v>0.0</v>
      </c>
      <c r="H1443" s="1016">
        <f t="shared" si="997"/>
        <v>0</v>
      </c>
      <c r="I1443" s="1017">
        <f>(I1442/61)</f>
        <v>1.163934426</v>
      </c>
      <c r="J1443" s="1024" t="s">
        <v>206</v>
      </c>
      <c r="K1443" s="1012" t="s">
        <v>77</v>
      </c>
      <c r="L1443" s="1014">
        <v>16.0</v>
      </c>
      <c r="M1443" s="1247">
        <f>(L1443-H1443-H1444)</f>
        <v>4</v>
      </c>
      <c r="N1443" s="1014">
        <v>5.0</v>
      </c>
      <c r="O1443" s="1301">
        <f t="shared" si="998"/>
        <v>9</v>
      </c>
      <c r="P1443" s="1014"/>
      <c r="Q1443" s="1341"/>
      <c r="R1443" s="998"/>
      <c r="S1443" s="998"/>
      <c r="T1443" s="998"/>
      <c r="U1443" s="998"/>
      <c r="V1443" s="998"/>
      <c r="W1443" s="998"/>
      <c r="X1443" s="998"/>
      <c r="Y1443" s="998"/>
      <c r="Z1443" s="998"/>
      <c r="AA1443" s="998"/>
      <c r="AB1443" s="998"/>
    </row>
    <row r="1444">
      <c r="A1444" s="1012" t="s">
        <v>78</v>
      </c>
      <c r="B1444" s="1013">
        <v>3.0</v>
      </c>
      <c r="C1444" s="1014">
        <v>1.0</v>
      </c>
      <c r="D1444" s="1014">
        <v>1.0</v>
      </c>
      <c r="E1444" s="1014">
        <v>1.0</v>
      </c>
      <c r="F1444" s="1014">
        <v>6.0</v>
      </c>
      <c r="G1444" s="1015">
        <v>0.0</v>
      </c>
      <c r="H1444" s="1016">
        <f t="shared" si="997"/>
        <v>12</v>
      </c>
      <c r="I1444" s="1019"/>
      <c r="J1444" s="1168" t="s">
        <v>206</v>
      </c>
      <c r="K1444" s="1012" t="s">
        <v>78</v>
      </c>
      <c r="L1444" s="1014" t="s">
        <v>79</v>
      </c>
      <c r="M1444" s="1252" t="s">
        <v>79</v>
      </c>
      <c r="N1444" s="1014" t="s">
        <v>79</v>
      </c>
      <c r="O1444" s="1301" t="s">
        <v>79</v>
      </c>
      <c r="P1444" s="1019"/>
      <c r="Q1444" s="998"/>
      <c r="R1444" s="998"/>
      <c r="S1444" s="998"/>
      <c r="T1444" s="998"/>
      <c r="U1444" s="998"/>
      <c r="V1444" s="998"/>
      <c r="W1444" s="998"/>
      <c r="X1444" s="998"/>
      <c r="Y1444" s="998"/>
      <c r="Z1444" s="998"/>
      <c r="AA1444" s="998"/>
      <c r="AB1444" s="998"/>
    </row>
    <row r="1445">
      <c r="A1445" s="1021" t="s">
        <v>446</v>
      </c>
      <c r="B1445" s="1013">
        <v>0.0</v>
      </c>
      <c r="C1445" s="1014">
        <v>1.0</v>
      </c>
      <c r="D1445" s="1014">
        <v>1.0</v>
      </c>
      <c r="E1445" s="1014">
        <v>0.0</v>
      </c>
      <c r="F1445" s="1014">
        <v>0.0</v>
      </c>
      <c r="G1445" s="1015">
        <v>0.0</v>
      </c>
      <c r="H1445" s="1016">
        <f t="shared" ref="H1445:H1446" si="999">sum(B1445:G1445)</f>
        <v>2</v>
      </c>
      <c r="I1445" s="1019"/>
      <c r="J1445" s="1168" t="s">
        <v>206</v>
      </c>
      <c r="K1445" s="1021" t="s">
        <v>446</v>
      </c>
      <c r="L1445" s="1014">
        <v>10.0</v>
      </c>
      <c r="M1445" s="1252">
        <f t="shared" ref="M1445:M1447" si="1000">(L1445-H1445)</f>
        <v>8</v>
      </c>
      <c r="N1445" s="1014">
        <v>0.0</v>
      </c>
      <c r="O1445" s="1301">
        <f t="shared" ref="O1445:O1448" si="1001">sum(M1445,N1445)</f>
        <v>8</v>
      </c>
      <c r="P1445" s="1014"/>
      <c r="Q1445" s="998"/>
      <c r="R1445" s="998"/>
      <c r="S1445" s="998"/>
      <c r="T1445" s="998"/>
      <c r="U1445" s="998"/>
      <c r="V1445" s="998"/>
      <c r="W1445" s="998"/>
      <c r="X1445" s="998"/>
      <c r="Y1445" s="998"/>
      <c r="Z1445" s="998"/>
      <c r="AA1445" s="998"/>
      <c r="AB1445" s="998"/>
    </row>
    <row r="1446">
      <c r="A1446" s="1021" t="s">
        <v>80</v>
      </c>
      <c r="B1446" s="1013">
        <v>0.0</v>
      </c>
      <c r="C1446" s="1014">
        <v>0.0</v>
      </c>
      <c r="D1446" s="1014">
        <v>0.0</v>
      </c>
      <c r="E1446" s="1014">
        <v>0.0</v>
      </c>
      <c r="F1446" s="1014">
        <v>0.0</v>
      </c>
      <c r="G1446" s="1015">
        <v>0.0</v>
      </c>
      <c r="H1446" s="1016">
        <f t="shared" si="999"/>
        <v>0</v>
      </c>
      <c r="I1446" s="1019"/>
      <c r="J1446" s="1168" t="s">
        <v>206</v>
      </c>
      <c r="K1446" s="1021" t="s">
        <v>80</v>
      </c>
      <c r="L1446" s="1014">
        <v>56.0</v>
      </c>
      <c r="M1446" s="1252">
        <f t="shared" si="1000"/>
        <v>56</v>
      </c>
      <c r="N1446" s="1014">
        <v>0.0</v>
      </c>
      <c r="O1446" s="1019">
        <f t="shared" si="1001"/>
        <v>56</v>
      </c>
      <c r="P1446" s="1014"/>
      <c r="Q1446" s="998"/>
      <c r="R1446" s="998"/>
      <c r="S1446" s="998"/>
      <c r="T1446" s="998"/>
      <c r="U1446" s="998"/>
      <c r="V1446" s="998"/>
      <c r="W1446" s="998"/>
      <c r="X1446" s="998"/>
      <c r="Y1446" s="998"/>
      <c r="Z1446" s="998"/>
      <c r="AA1446" s="998"/>
      <c r="AB1446" s="998"/>
    </row>
    <row r="1447">
      <c r="A1447" s="1170" t="s">
        <v>88</v>
      </c>
      <c r="B1447" s="1010">
        <v>2.0</v>
      </c>
      <c r="C1447" s="1010">
        <v>7.0</v>
      </c>
      <c r="D1447" s="1010">
        <v>13.0</v>
      </c>
      <c r="E1447" s="1010">
        <v>12.0</v>
      </c>
      <c r="F1447" s="1010">
        <v>5.0</v>
      </c>
      <c r="G1447" s="1005">
        <v>0.0</v>
      </c>
      <c r="H1447" s="1006">
        <f t="shared" ref="H1447:H1449" si="1002">SUM(B1447:G1447)</f>
        <v>39</v>
      </c>
      <c r="I1447" s="1007">
        <f>sum(H1447:H1450)</f>
        <v>60</v>
      </c>
      <c r="J1447" s="1168" t="s">
        <v>206</v>
      </c>
      <c r="K1447" s="1170" t="s">
        <v>88</v>
      </c>
      <c r="L1447" s="1010">
        <v>82.0</v>
      </c>
      <c r="M1447" s="1295">
        <f t="shared" si="1000"/>
        <v>43</v>
      </c>
      <c r="N1447" s="1010">
        <v>20.0</v>
      </c>
      <c r="O1447" s="1300">
        <f t="shared" si="1001"/>
        <v>63</v>
      </c>
      <c r="P1447" s="1010"/>
      <c r="Q1447" s="998"/>
      <c r="R1447" s="998"/>
      <c r="S1447" s="998"/>
      <c r="T1447" s="998"/>
      <c r="U1447" s="998"/>
      <c r="V1447" s="998"/>
      <c r="W1447" s="998"/>
      <c r="X1447" s="998"/>
      <c r="Y1447" s="998"/>
      <c r="Z1447" s="998"/>
      <c r="AA1447" s="998"/>
      <c r="AB1447" s="998"/>
    </row>
    <row r="1448">
      <c r="A1448" s="1012" t="s">
        <v>77</v>
      </c>
      <c r="B1448" s="1013">
        <v>0.0</v>
      </c>
      <c r="C1448" s="1014">
        <v>0.0</v>
      </c>
      <c r="D1448" s="1014">
        <v>0.0</v>
      </c>
      <c r="E1448" s="1014">
        <v>0.0</v>
      </c>
      <c r="F1448" s="1014">
        <v>0.0</v>
      </c>
      <c r="G1448" s="1014">
        <v>0.0</v>
      </c>
      <c r="H1448" s="1016">
        <f t="shared" si="1002"/>
        <v>0</v>
      </c>
      <c r="I1448" s="1017">
        <f>(I1447/60)</f>
        <v>1</v>
      </c>
      <c r="J1448" s="1168" t="s">
        <v>206</v>
      </c>
      <c r="K1448" s="1012" t="s">
        <v>77</v>
      </c>
      <c r="L1448" s="1013">
        <v>21.0</v>
      </c>
      <c r="M1448" s="1247">
        <f>(L1448-H1448-H1449)</f>
        <v>2</v>
      </c>
      <c r="N1448" s="1244">
        <v>5.0</v>
      </c>
      <c r="O1448" s="1301">
        <f t="shared" si="1001"/>
        <v>7</v>
      </c>
      <c r="P1448" s="1244"/>
      <c r="Q1448" s="998"/>
      <c r="R1448" s="998"/>
      <c r="S1448" s="998"/>
      <c r="T1448" s="998"/>
      <c r="U1448" s="998"/>
      <c r="V1448" s="998"/>
      <c r="W1448" s="998"/>
      <c r="X1448" s="998"/>
      <c r="Y1448" s="998"/>
      <c r="Z1448" s="998"/>
      <c r="AA1448" s="998"/>
      <c r="AB1448" s="998"/>
    </row>
    <row r="1449">
      <c r="A1449" s="1012" t="s">
        <v>78</v>
      </c>
      <c r="B1449" s="1013">
        <v>3.0</v>
      </c>
      <c r="C1449" s="1014">
        <v>3.0</v>
      </c>
      <c r="D1449" s="1014">
        <v>5.0</v>
      </c>
      <c r="E1449" s="1014">
        <v>4.0</v>
      </c>
      <c r="F1449" s="1014">
        <v>4.0</v>
      </c>
      <c r="G1449" s="1014">
        <v>0.0</v>
      </c>
      <c r="H1449" s="1016">
        <f t="shared" si="1002"/>
        <v>19</v>
      </c>
      <c r="I1449" s="1019"/>
      <c r="J1449" s="1168" t="s">
        <v>206</v>
      </c>
      <c r="K1449" s="1012" t="s">
        <v>78</v>
      </c>
      <c r="L1449" s="1013" t="s">
        <v>79</v>
      </c>
      <c r="M1449" s="1252" t="s">
        <v>79</v>
      </c>
      <c r="N1449" s="1244" t="s">
        <v>79</v>
      </c>
      <c r="O1449" s="1301" t="s">
        <v>79</v>
      </c>
      <c r="P1449" s="1051"/>
      <c r="Q1449" s="998"/>
      <c r="R1449" s="998"/>
      <c r="S1449" s="998"/>
      <c r="T1449" s="998"/>
      <c r="U1449" s="998"/>
      <c r="V1449" s="998"/>
      <c r="W1449" s="998"/>
      <c r="X1449" s="998"/>
      <c r="Y1449" s="998"/>
      <c r="Z1449" s="998"/>
      <c r="AA1449" s="998"/>
      <c r="AB1449" s="998"/>
    </row>
    <row r="1450">
      <c r="A1450" s="1021" t="s">
        <v>446</v>
      </c>
      <c r="B1450" s="1013">
        <v>0.0</v>
      </c>
      <c r="C1450" s="1014">
        <v>0.0</v>
      </c>
      <c r="D1450" s="1014">
        <v>0.0</v>
      </c>
      <c r="E1450" s="1014">
        <v>0.0</v>
      </c>
      <c r="F1450" s="1014">
        <v>2.0</v>
      </c>
      <c r="G1450" s="1014">
        <v>0.0</v>
      </c>
      <c r="H1450" s="1016">
        <f t="shared" ref="H1450:H1451" si="1003">sum(B1450:G1450)</f>
        <v>2</v>
      </c>
      <c r="I1450" s="1019"/>
      <c r="J1450" s="1168" t="s">
        <v>206</v>
      </c>
      <c r="K1450" s="1021" t="s">
        <v>446</v>
      </c>
      <c r="L1450" s="1013">
        <v>15.0</v>
      </c>
      <c r="M1450" s="1252">
        <f t="shared" ref="M1450:M1452" si="1004">(L1450-H1450)</f>
        <v>13</v>
      </c>
      <c r="N1450" s="1244">
        <v>0.0</v>
      </c>
      <c r="O1450" s="1301">
        <f t="shared" ref="O1450:O1453" si="1005">sum(M1450,N1450)</f>
        <v>13</v>
      </c>
      <c r="P1450" s="1244"/>
      <c r="Q1450" s="998"/>
      <c r="R1450" s="998"/>
      <c r="S1450" s="998"/>
      <c r="T1450" s="998"/>
      <c r="U1450" s="998"/>
      <c r="V1450" s="998"/>
      <c r="W1450" s="998"/>
      <c r="X1450" s="998"/>
      <c r="Y1450" s="998"/>
      <c r="Z1450" s="998"/>
      <c r="AA1450" s="998"/>
      <c r="AB1450" s="998"/>
    </row>
    <row r="1451">
      <c r="A1451" s="1021" t="s">
        <v>80</v>
      </c>
      <c r="B1451" s="1013">
        <v>0.0</v>
      </c>
      <c r="C1451" s="1014">
        <v>0.0</v>
      </c>
      <c r="D1451" s="1014">
        <v>0.0</v>
      </c>
      <c r="E1451" s="1014">
        <v>0.0</v>
      </c>
      <c r="F1451" s="1014">
        <v>0.0</v>
      </c>
      <c r="G1451" s="1014">
        <v>0.0</v>
      </c>
      <c r="H1451" s="1016">
        <f t="shared" si="1003"/>
        <v>0</v>
      </c>
      <c r="I1451" s="1019"/>
      <c r="J1451" s="1168" t="s">
        <v>206</v>
      </c>
      <c r="K1451" s="1021" t="s">
        <v>80</v>
      </c>
      <c r="L1451" s="1013">
        <v>37.0</v>
      </c>
      <c r="M1451" s="1252">
        <f t="shared" si="1004"/>
        <v>37</v>
      </c>
      <c r="N1451" s="1244">
        <v>0.0</v>
      </c>
      <c r="O1451" s="1019">
        <f t="shared" si="1005"/>
        <v>37</v>
      </c>
      <c r="P1451" s="1051"/>
      <c r="Q1451" s="998"/>
      <c r="R1451" s="998"/>
      <c r="S1451" s="998"/>
      <c r="T1451" s="998"/>
      <c r="U1451" s="998"/>
      <c r="V1451" s="998"/>
      <c r="W1451" s="998"/>
      <c r="X1451" s="998"/>
      <c r="Y1451" s="998"/>
      <c r="Z1451" s="998"/>
      <c r="AA1451" s="998"/>
      <c r="AB1451" s="998"/>
    </row>
    <row r="1452">
      <c r="A1452" s="1009" t="s">
        <v>238</v>
      </c>
      <c r="B1452" s="1005">
        <v>4.0</v>
      </c>
      <c r="C1452" s="1005">
        <v>4.0</v>
      </c>
      <c r="D1452" s="1005">
        <v>4.0</v>
      </c>
      <c r="E1452" s="1005">
        <v>3.0</v>
      </c>
      <c r="F1452" s="1005">
        <v>3.0</v>
      </c>
      <c r="G1452" s="1005">
        <v>0.0</v>
      </c>
      <c r="H1452" s="1006">
        <f t="shared" ref="H1452:H1454" si="1006">SUM(B1452:G1452)</f>
        <v>18</v>
      </c>
      <c r="I1452" s="1007">
        <f>sum(H1452:H1455)</f>
        <v>42</v>
      </c>
      <c r="J1452" s="1168" t="s">
        <v>206</v>
      </c>
      <c r="K1452" s="1009" t="s">
        <v>238</v>
      </c>
      <c r="L1452" s="1010">
        <v>58.0</v>
      </c>
      <c r="M1452" s="1295">
        <f t="shared" si="1004"/>
        <v>40</v>
      </c>
      <c r="N1452" s="1010">
        <v>10.0</v>
      </c>
      <c r="O1452" s="1300">
        <f t="shared" si="1005"/>
        <v>50</v>
      </c>
      <c r="P1452" s="1010"/>
      <c r="Q1452" s="998"/>
      <c r="R1452" s="998"/>
      <c r="S1452" s="998"/>
      <c r="T1452" s="998"/>
      <c r="U1452" s="998"/>
      <c r="V1452" s="998"/>
      <c r="W1452" s="998"/>
      <c r="X1452" s="998"/>
      <c r="Y1452" s="998"/>
      <c r="Z1452" s="998"/>
      <c r="AA1452" s="998"/>
      <c r="AB1452" s="998"/>
    </row>
    <row r="1453">
      <c r="A1453" s="1012" t="s">
        <v>77</v>
      </c>
      <c r="B1453" s="1013">
        <v>1.0</v>
      </c>
      <c r="C1453" s="1014">
        <v>1.0</v>
      </c>
      <c r="D1453" s="1014">
        <v>3.0</v>
      </c>
      <c r="E1453" s="1014">
        <v>0.0</v>
      </c>
      <c r="F1453" s="1014">
        <v>0.0</v>
      </c>
      <c r="G1453" s="1015">
        <v>0.0</v>
      </c>
      <c r="H1453" s="1016">
        <f t="shared" si="1006"/>
        <v>5</v>
      </c>
      <c r="I1453" s="1017">
        <f>(I1452/60)</f>
        <v>0.7</v>
      </c>
      <c r="J1453" s="1346" t="s">
        <v>79</v>
      </c>
      <c r="K1453" s="1012" t="s">
        <v>77</v>
      </c>
      <c r="L1453" s="1013">
        <v>21.0</v>
      </c>
      <c r="M1453" s="1247">
        <f>(L1453-H1453-H1454)</f>
        <v>4</v>
      </c>
      <c r="N1453" s="1013">
        <v>0.0</v>
      </c>
      <c r="O1453" s="1301">
        <f t="shared" si="1005"/>
        <v>4</v>
      </c>
      <c r="P1453" s="1018"/>
      <c r="Q1453" s="1342" t="s">
        <v>545</v>
      </c>
      <c r="R1453" s="998"/>
      <c r="S1453" s="998"/>
      <c r="T1453" s="998"/>
      <c r="U1453" s="998"/>
      <c r="V1453" s="998"/>
      <c r="W1453" s="998"/>
      <c r="X1453" s="998"/>
      <c r="Y1453" s="998"/>
      <c r="Z1453" s="998"/>
      <c r="AA1453" s="998"/>
      <c r="AB1453" s="998"/>
    </row>
    <row r="1454">
      <c r="A1454" s="1012" t="s">
        <v>78</v>
      </c>
      <c r="B1454" s="1013">
        <v>2.0</v>
      </c>
      <c r="C1454" s="1014">
        <v>0.0</v>
      </c>
      <c r="D1454" s="1014">
        <v>2.0</v>
      </c>
      <c r="E1454" s="1014">
        <v>4.0</v>
      </c>
      <c r="F1454" s="1014">
        <v>4.0</v>
      </c>
      <c r="G1454" s="1015">
        <v>0.0</v>
      </c>
      <c r="H1454" s="1016">
        <f t="shared" si="1006"/>
        <v>12</v>
      </c>
      <c r="I1454" s="1019"/>
      <c r="J1454" s="1168" t="s">
        <v>206</v>
      </c>
      <c r="K1454" s="1012" t="s">
        <v>78</v>
      </c>
      <c r="L1454" s="1013" t="s">
        <v>79</v>
      </c>
      <c r="M1454" s="1252" t="s">
        <v>79</v>
      </c>
      <c r="N1454" s="1013" t="s">
        <v>79</v>
      </c>
      <c r="O1454" s="1301" t="s">
        <v>79</v>
      </c>
      <c r="P1454" s="1018"/>
      <c r="Q1454" s="998"/>
      <c r="R1454" s="998"/>
      <c r="S1454" s="998"/>
      <c r="T1454" s="998"/>
      <c r="U1454" s="998"/>
      <c r="V1454" s="998"/>
      <c r="W1454" s="998"/>
      <c r="X1454" s="998"/>
      <c r="Y1454" s="998"/>
      <c r="Z1454" s="998"/>
      <c r="AA1454" s="998"/>
      <c r="AB1454" s="998"/>
    </row>
    <row r="1455">
      <c r="A1455" s="1021" t="s">
        <v>446</v>
      </c>
      <c r="B1455" s="1013">
        <v>2.0</v>
      </c>
      <c r="C1455" s="1014">
        <v>0.0</v>
      </c>
      <c r="D1455" s="1014">
        <v>2.0</v>
      </c>
      <c r="E1455" s="1014">
        <v>3.0</v>
      </c>
      <c r="F1455" s="1014">
        <v>0.0</v>
      </c>
      <c r="G1455" s="1015">
        <v>0.0</v>
      </c>
      <c r="H1455" s="1016">
        <f t="shared" ref="H1455:H1456" si="1007">sum(B1455:G1455)</f>
        <v>7</v>
      </c>
      <c r="I1455" s="1019"/>
      <c r="J1455" s="1168" t="s">
        <v>206</v>
      </c>
      <c r="K1455" s="1021" t="s">
        <v>446</v>
      </c>
      <c r="L1455" s="1013">
        <v>7.0</v>
      </c>
      <c r="M1455" s="1252">
        <f t="shared" ref="M1455:M1457" si="1008">(L1455-H1455)</f>
        <v>0</v>
      </c>
      <c r="N1455" s="1013">
        <v>2.0</v>
      </c>
      <c r="O1455" s="1301">
        <f t="shared" ref="O1455:O1458" si="1009">sum(M1455,N1455)</f>
        <v>2</v>
      </c>
      <c r="P1455" s="1013"/>
      <c r="Q1455" s="998"/>
      <c r="R1455" s="998"/>
      <c r="S1455" s="998"/>
      <c r="T1455" s="998"/>
      <c r="U1455" s="998"/>
      <c r="V1455" s="998"/>
      <c r="W1455" s="998"/>
      <c r="X1455" s="998"/>
      <c r="Y1455" s="998"/>
      <c r="Z1455" s="998"/>
      <c r="AA1455" s="998"/>
      <c r="AB1455" s="998"/>
    </row>
    <row r="1456">
      <c r="A1456" s="1021" t="s">
        <v>80</v>
      </c>
      <c r="B1456" s="1013">
        <v>1.0</v>
      </c>
      <c r="C1456" s="1014">
        <v>0.0</v>
      </c>
      <c r="D1456" s="1014">
        <v>1.0</v>
      </c>
      <c r="E1456" s="1014">
        <v>0.0</v>
      </c>
      <c r="F1456" s="1014">
        <v>0.0</v>
      </c>
      <c r="G1456" s="1015">
        <v>0.0</v>
      </c>
      <c r="H1456" s="1016">
        <f t="shared" si="1007"/>
        <v>2</v>
      </c>
      <c r="I1456" s="1019"/>
      <c r="J1456" s="1346" t="s">
        <v>79</v>
      </c>
      <c r="K1456" s="1021" t="s">
        <v>80</v>
      </c>
      <c r="L1456" s="1013">
        <v>40.0</v>
      </c>
      <c r="M1456" s="1252">
        <f t="shared" si="1008"/>
        <v>38</v>
      </c>
      <c r="N1456" s="1013">
        <v>0.0</v>
      </c>
      <c r="O1456" s="1019">
        <f t="shared" si="1009"/>
        <v>38</v>
      </c>
      <c r="P1456" s="1018"/>
      <c r="Q1456" s="1342" t="s">
        <v>464</v>
      </c>
      <c r="R1456" s="998"/>
      <c r="S1456" s="998"/>
      <c r="T1456" s="998"/>
      <c r="U1456" s="998"/>
      <c r="V1456" s="998"/>
      <c r="W1456" s="998"/>
      <c r="X1456" s="998"/>
      <c r="Y1456" s="998"/>
      <c r="Z1456" s="998"/>
      <c r="AA1456" s="998"/>
      <c r="AB1456" s="998"/>
    </row>
    <row r="1457">
      <c r="A1457" s="1170" t="s">
        <v>102</v>
      </c>
      <c r="B1457" s="1010">
        <v>0.0</v>
      </c>
      <c r="C1457" s="1010">
        <v>0.0</v>
      </c>
      <c r="D1457" s="1010">
        <v>0.0</v>
      </c>
      <c r="E1457" s="1010">
        <v>0.0</v>
      </c>
      <c r="F1457" s="1010">
        <v>0.0</v>
      </c>
      <c r="G1457" s="1005">
        <v>0.0</v>
      </c>
      <c r="H1457" s="1006">
        <f t="shared" ref="H1457:H1459" si="1010">SUM(B1457:G1457)</f>
        <v>0</v>
      </c>
      <c r="I1457" s="1007">
        <f>sum(H1457:H1460)</f>
        <v>0</v>
      </c>
      <c r="J1457" s="1341" t="s">
        <v>206</v>
      </c>
      <c r="K1457" s="1170" t="s">
        <v>102</v>
      </c>
      <c r="L1457" s="1010">
        <v>41.0</v>
      </c>
      <c r="M1457" s="1295">
        <f t="shared" si="1008"/>
        <v>41</v>
      </c>
      <c r="N1457" s="1010">
        <v>0.0</v>
      </c>
      <c r="O1457" s="1295">
        <f t="shared" si="1009"/>
        <v>41</v>
      </c>
      <c r="P1457" s="1010"/>
      <c r="Q1457" s="998"/>
      <c r="R1457" s="998"/>
      <c r="S1457" s="998"/>
      <c r="T1457" s="998"/>
      <c r="U1457" s="998"/>
      <c r="V1457" s="998"/>
      <c r="W1457" s="998"/>
      <c r="X1457" s="998"/>
      <c r="Y1457" s="998"/>
      <c r="Z1457" s="998"/>
      <c r="AA1457" s="998"/>
      <c r="AB1457" s="998"/>
    </row>
    <row r="1458">
      <c r="A1458" s="1012" t="s">
        <v>77</v>
      </c>
      <c r="B1458" s="1013">
        <v>0.0</v>
      </c>
      <c r="C1458" s="1014">
        <v>0.0</v>
      </c>
      <c r="D1458" s="1014">
        <v>0.0</v>
      </c>
      <c r="E1458" s="1014">
        <v>0.0</v>
      </c>
      <c r="F1458" s="1014">
        <v>0.0</v>
      </c>
      <c r="G1458" s="1014">
        <v>0.0</v>
      </c>
      <c r="H1458" s="1016">
        <f t="shared" si="1010"/>
        <v>0</v>
      </c>
      <c r="I1458" s="1017">
        <f>(I1457/60)</f>
        <v>0</v>
      </c>
      <c r="J1458" s="1168" t="s">
        <v>206</v>
      </c>
      <c r="K1458" s="1012" t="s">
        <v>77</v>
      </c>
      <c r="L1458" s="1013">
        <v>7.0</v>
      </c>
      <c r="M1458" s="1247">
        <f>(L1458-H1458-H1459)</f>
        <v>7</v>
      </c>
      <c r="N1458" s="1013">
        <v>0.0</v>
      </c>
      <c r="O1458" s="1252">
        <f t="shared" si="1009"/>
        <v>7</v>
      </c>
      <c r="P1458" s="1018"/>
      <c r="Q1458" s="998"/>
      <c r="R1458" s="998"/>
      <c r="S1458" s="998"/>
      <c r="T1458" s="998"/>
      <c r="U1458" s="998"/>
      <c r="V1458" s="998"/>
      <c r="W1458" s="998"/>
      <c r="X1458" s="998"/>
      <c r="Y1458" s="998"/>
      <c r="Z1458" s="998"/>
      <c r="AA1458" s="998"/>
      <c r="AB1458" s="998"/>
    </row>
    <row r="1459">
      <c r="A1459" s="1012" t="s">
        <v>78</v>
      </c>
      <c r="B1459" s="1013">
        <v>0.0</v>
      </c>
      <c r="C1459" s="1014">
        <v>0.0</v>
      </c>
      <c r="D1459" s="1014">
        <v>0.0</v>
      </c>
      <c r="E1459" s="1014">
        <v>0.0</v>
      </c>
      <c r="F1459" s="1014">
        <v>0.0</v>
      </c>
      <c r="G1459" s="1014">
        <v>0.0</v>
      </c>
      <c r="H1459" s="1016">
        <f t="shared" si="1010"/>
        <v>0</v>
      </c>
      <c r="I1459" s="1019"/>
      <c r="J1459" s="1168" t="s">
        <v>206</v>
      </c>
      <c r="K1459" s="1012" t="s">
        <v>78</v>
      </c>
      <c r="L1459" s="1013" t="s">
        <v>79</v>
      </c>
      <c r="M1459" s="1252" t="s">
        <v>79</v>
      </c>
      <c r="N1459" s="1013" t="s">
        <v>79</v>
      </c>
      <c r="O1459" s="1252" t="s">
        <v>79</v>
      </c>
      <c r="P1459" s="1018"/>
      <c r="Q1459" s="998"/>
      <c r="R1459" s="998"/>
      <c r="S1459" s="998"/>
      <c r="T1459" s="998"/>
      <c r="U1459" s="998"/>
      <c r="V1459" s="998"/>
      <c r="W1459" s="998"/>
      <c r="X1459" s="998"/>
      <c r="Y1459" s="998"/>
      <c r="Z1459" s="998"/>
      <c r="AA1459" s="998"/>
      <c r="AB1459" s="998"/>
    </row>
    <row r="1460">
      <c r="A1460" s="1021" t="s">
        <v>446</v>
      </c>
      <c r="B1460" s="1013">
        <v>0.0</v>
      </c>
      <c r="C1460" s="1014">
        <v>0.0</v>
      </c>
      <c r="D1460" s="1014">
        <v>0.0</v>
      </c>
      <c r="E1460" s="1014">
        <v>0.0</v>
      </c>
      <c r="F1460" s="1014">
        <v>0.0</v>
      </c>
      <c r="G1460" s="1014">
        <v>0.0</v>
      </c>
      <c r="H1460" s="1016">
        <f t="shared" ref="H1460:H1461" si="1011">sum(B1460:G1460)</f>
        <v>0</v>
      </c>
      <c r="I1460" s="1019"/>
      <c r="J1460" s="1346" t="s">
        <v>79</v>
      </c>
      <c r="K1460" s="1021" t="s">
        <v>446</v>
      </c>
      <c r="L1460" s="1013">
        <v>7.0</v>
      </c>
      <c r="M1460" s="1252">
        <f t="shared" ref="M1460:M1462" si="1012">(L1460-H1460)</f>
        <v>7</v>
      </c>
      <c r="N1460" s="1013">
        <v>0.0</v>
      </c>
      <c r="O1460" s="1252">
        <f t="shared" ref="O1460:O1463" si="1013">sum(M1460,N1460)</f>
        <v>7</v>
      </c>
      <c r="P1460" s="1018"/>
      <c r="Q1460" s="1342" t="s">
        <v>504</v>
      </c>
      <c r="R1460" s="998"/>
      <c r="S1460" s="998"/>
      <c r="T1460" s="998"/>
      <c r="U1460" s="998"/>
      <c r="V1460" s="998"/>
      <c r="W1460" s="998"/>
      <c r="X1460" s="998"/>
      <c r="Y1460" s="998"/>
      <c r="Z1460" s="998"/>
      <c r="AA1460" s="998"/>
      <c r="AB1460" s="998"/>
    </row>
    <row r="1461">
      <c r="A1461" s="1021" t="s">
        <v>80</v>
      </c>
      <c r="B1461" s="1013">
        <v>0.0</v>
      </c>
      <c r="C1461" s="1014">
        <v>0.0</v>
      </c>
      <c r="D1461" s="1014">
        <v>0.0</v>
      </c>
      <c r="E1461" s="1014">
        <v>0.0</v>
      </c>
      <c r="F1461" s="1014">
        <v>0.0</v>
      </c>
      <c r="G1461" s="1014">
        <v>0.0</v>
      </c>
      <c r="H1461" s="1016">
        <f t="shared" si="1011"/>
        <v>0</v>
      </c>
      <c r="I1461" s="1019"/>
      <c r="J1461" s="1168" t="s">
        <v>206</v>
      </c>
      <c r="K1461" s="1021" t="s">
        <v>80</v>
      </c>
      <c r="L1461" s="1069">
        <v>45.0</v>
      </c>
      <c r="M1461" s="1252">
        <f t="shared" si="1012"/>
        <v>45</v>
      </c>
      <c r="N1461" s="1069">
        <v>0.0</v>
      </c>
      <c r="O1461" s="1252">
        <f t="shared" si="1013"/>
        <v>45</v>
      </c>
      <c r="P1461" s="1247"/>
      <c r="Q1461" s="998"/>
      <c r="R1461" s="998"/>
      <c r="S1461" s="998"/>
      <c r="T1461" s="998"/>
      <c r="U1461" s="998"/>
      <c r="V1461" s="998"/>
      <c r="W1461" s="998"/>
      <c r="X1461" s="998"/>
      <c r="Y1461" s="998"/>
      <c r="Z1461" s="998"/>
      <c r="AA1461" s="998"/>
      <c r="AB1461" s="998"/>
    </row>
    <row r="1462">
      <c r="A1462" s="1031" t="s">
        <v>199</v>
      </c>
      <c r="B1462" s="1005">
        <v>8.0</v>
      </c>
      <c r="C1462" s="1005">
        <v>14.0</v>
      </c>
      <c r="D1462" s="1005">
        <v>20.0</v>
      </c>
      <c r="E1462" s="1005">
        <v>20.0</v>
      </c>
      <c r="F1462" s="1005">
        <v>0.0</v>
      </c>
      <c r="G1462" s="1005">
        <v>0.0</v>
      </c>
      <c r="H1462" s="1006">
        <f t="shared" ref="H1462:H1464" si="1014">SUM(B1462:G1462)</f>
        <v>62</v>
      </c>
      <c r="I1462" s="1007">
        <f>sum(H1462:H1465)</f>
        <v>69</v>
      </c>
      <c r="J1462" s="1024" t="s">
        <v>206</v>
      </c>
      <c r="K1462" s="1031" t="s">
        <v>199</v>
      </c>
      <c r="L1462" s="1010">
        <v>65.0</v>
      </c>
      <c r="M1462" s="1295">
        <f t="shared" si="1012"/>
        <v>3</v>
      </c>
      <c r="N1462" s="1010">
        <v>95.0</v>
      </c>
      <c r="O1462" s="1295">
        <f t="shared" si="1013"/>
        <v>98</v>
      </c>
      <c r="P1462" s="1010"/>
      <c r="Q1462" s="1341"/>
      <c r="R1462" s="998"/>
      <c r="S1462" s="998"/>
      <c r="T1462" s="998"/>
      <c r="U1462" s="998"/>
      <c r="V1462" s="998"/>
      <c r="W1462" s="998"/>
      <c r="X1462" s="998"/>
      <c r="Y1462" s="998"/>
      <c r="Z1462" s="998"/>
      <c r="AA1462" s="998"/>
      <c r="AB1462" s="998"/>
    </row>
    <row r="1463">
      <c r="A1463" s="1012" t="s">
        <v>77</v>
      </c>
      <c r="B1463" s="1013">
        <v>0.0</v>
      </c>
      <c r="C1463" s="1014">
        <v>0.0</v>
      </c>
      <c r="D1463" s="1014">
        <v>0.0</v>
      </c>
      <c r="E1463" s="1014">
        <v>0.0</v>
      </c>
      <c r="F1463" s="1014">
        <v>0.0</v>
      </c>
      <c r="G1463" s="1015">
        <v>0.0</v>
      </c>
      <c r="H1463" s="1016">
        <f t="shared" si="1014"/>
        <v>0</v>
      </c>
      <c r="I1463" s="1017">
        <f>(I1462/60)</f>
        <v>1.15</v>
      </c>
      <c r="J1463" s="1024" t="s">
        <v>206</v>
      </c>
      <c r="K1463" s="1012" t="s">
        <v>77</v>
      </c>
      <c r="L1463" s="1013">
        <v>15.0</v>
      </c>
      <c r="M1463" s="1247">
        <f>(L1463-H1463-H1464)</f>
        <v>8</v>
      </c>
      <c r="N1463" s="1013">
        <v>5.0</v>
      </c>
      <c r="O1463" s="1019">
        <f t="shared" si="1013"/>
        <v>13</v>
      </c>
      <c r="P1463" s="1013"/>
      <c r="Q1463" s="1341"/>
      <c r="R1463" s="998"/>
      <c r="S1463" s="998"/>
      <c r="T1463" s="998"/>
      <c r="U1463" s="998"/>
      <c r="V1463" s="998"/>
      <c r="W1463" s="998"/>
      <c r="X1463" s="998"/>
      <c r="Y1463" s="998"/>
      <c r="Z1463" s="998"/>
      <c r="AA1463" s="998"/>
      <c r="AB1463" s="998"/>
    </row>
    <row r="1464">
      <c r="A1464" s="1012" t="s">
        <v>78</v>
      </c>
      <c r="B1464" s="1013">
        <v>0.0</v>
      </c>
      <c r="C1464" s="1014">
        <v>0.0</v>
      </c>
      <c r="D1464" s="1014">
        <v>4.0</v>
      </c>
      <c r="E1464" s="1014">
        <v>3.0</v>
      </c>
      <c r="F1464" s="1014">
        <v>0.0</v>
      </c>
      <c r="G1464" s="1015">
        <v>0.0</v>
      </c>
      <c r="H1464" s="1016">
        <f t="shared" si="1014"/>
        <v>7</v>
      </c>
      <c r="I1464" s="1019"/>
      <c r="J1464" s="1168" t="s">
        <v>206</v>
      </c>
      <c r="K1464" s="1012" t="s">
        <v>78</v>
      </c>
      <c r="L1464" s="1013" t="s">
        <v>79</v>
      </c>
      <c r="M1464" s="1252" t="s">
        <v>79</v>
      </c>
      <c r="N1464" s="1013" t="s">
        <v>79</v>
      </c>
      <c r="O1464" s="1019" t="s">
        <v>79</v>
      </c>
      <c r="P1464" s="1018"/>
      <c r="Q1464" s="998"/>
      <c r="R1464" s="998"/>
      <c r="S1464" s="998"/>
      <c r="T1464" s="998"/>
      <c r="U1464" s="998"/>
      <c r="V1464" s="998"/>
      <c r="W1464" s="998"/>
      <c r="X1464" s="998"/>
      <c r="Y1464" s="998"/>
      <c r="Z1464" s="998"/>
      <c r="AA1464" s="998"/>
      <c r="AB1464" s="998"/>
    </row>
    <row r="1465">
      <c r="A1465" s="1021" t="s">
        <v>446</v>
      </c>
      <c r="B1465" s="1013">
        <v>0.0</v>
      </c>
      <c r="C1465" s="1014">
        <v>0.0</v>
      </c>
      <c r="D1465" s="1014">
        <v>0.0</v>
      </c>
      <c r="E1465" s="1014">
        <v>0.0</v>
      </c>
      <c r="F1465" s="1014">
        <v>0.0</v>
      </c>
      <c r="G1465" s="1015">
        <v>0.0</v>
      </c>
      <c r="H1465" s="1016">
        <f t="shared" ref="H1465:H1466" si="1015">sum(B1465:G1465)</f>
        <v>0</v>
      </c>
      <c r="I1465" s="1019"/>
      <c r="J1465" s="1168" t="s">
        <v>206</v>
      </c>
      <c r="K1465" s="1021" t="s">
        <v>446</v>
      </c>
      <c r="L1465" s="1013">
        <v>15.0</v>
      </c>
      <c r="M1465" s="1252">
        <f t="shared" ref="M1465:M1466" si="1016">(L1465-H1465)</f>
        <v>15</v>
      </c>
      <c r="N1465" s="1013">
        <v>0.0</v>
      </c>
      <c r="O1465" s="1019">
        <f t="shared" ref="O1465:O1466" si="1017">sum(M1465,N1465)</f>
        <v>15</v>
      </c>
      <c r="P1465" s="1013"/>
      <c r="Q1465" s="998"/>
      <c r="R1465" s="998"/>
      <c r="S1465" s="998"/>
      <c r="T1465" s="998"/>
      <c r="U1465" s="998"/>
      <c r="V1465" s="998"/>
      <c r="W1465" s="998"/>
      <c r="X1465" s="998"/>
      <c r="Y1465" s="998"/>
      <c r="Z1465" s="998"/>
      <c r="AA1465" s="998"/>
      <c r="AB1465" s="998"/>
    </row>
    <row r="1466">
      <c r="A1466" s="1021" t="s">
        <v>80</v>
      </c>
      <c r="B1466" s="1013">
        <v>0.0</v>
      </c>
      <c r="C1466" s="1014">
        <v>0.0</v>
      </c>
      <c r="D1466" s="1014">
        <v>3.0</v>
      </c>
      <c r="E1466" s="1014">
        <v>2.0</v>
      </c>
      <c r="F1466" s="1014">
        <v>0.0</v>
      </c>
      <c r="G1466" s="1015">
        <v>0.0</v>
      </c>
      <c r="H1466" s="1016">
        <f t="shared" si="1015"/>
        <v>5</v>
      </c>
      <c r="I1466" s="1019"/>
      <c r="J1466" s="1024" t="s">
        <v>206</v>
      </c>
      <c r="K1466" s="1021" t="s">
        <v>80</v>
      </c>
      <c r="L1466" s="1013">
        <v>31.0</v>
      </c>
      <c r="M1466" s="1252">
        <f t="shared" si="1016"/>
        <v>26</v>
      </c>
      <c r="N1466" s="1013" t="s">
        <v>79</v>
      </c>
      <c r="O1466" s="1019">
        <f t="shared" si="1017"/>
        <v>26</v>
      </c>
      <c r="P1466" s="1018"/>
      <c r="Q1466" s="1341"/>
      <c r="R1466" s="998"/>
      <c r="S1466" s="998"/>
      <c r="T1466" s="998"/>
      <c r="U1466" s="998"/>
      <c r="V1466" s="998"/>
      <c r="W1466" s="998"/>
      <c r="X1466" s="998"/>
      <c r="Y1466" s="998"/>
      <c r="Z1466" s="998"/>
      <c r="AA1466" s="998"/>
      <c r="AB1466" s="998"/>
    </row>
    <row r="1467">
      <c r="A1467" s="1009"/>
      <c r="B1467" s="1005"/>
      <c r="C1467" s="1005"/>
      <c r="D1467" s="1005"/>
      <c r="E1467" s="1005"/>
      <c r="F1467" s="1005"/>
      <c r="G1467" s="1005"/>
      <c r="H1467" s="1006">
        <f t="shared" ref="H1467:H1469" si="1018">SUM(B1467:G1467)</f>
        <v>0</v>
      </c>
      <c r="I1467" s="1007">
        <f>sum(H1467:H1470)</f>
        <v>0</v>
      </c>
      <c r="J1467" s="1058"/>
      <c r="K1467" s="1009"/>
      <c r="L1467" s="1010"/>
      <c r="M1467" s="1295"/>
      <c r="N1467" s="1010"/>
      <c r="O1467" s="1007"/>
      <c r="P1467" s="1010"/>
      <c r="Q1467" s="998"/>
      <c r="R1467" s="998"/>
      <c r="S1467" s="998"/>
      <c r="T1467" s="998"/>
      <c r="U1467" s="998"/>
      <c r="V1467" s="998"/>
      <c r="W1467" s="998"/>
      <c r="X1467" s="998"/>
      <c r="Y1467" s="998"/>
      <c r="Z1467" s="998"/>
      <c r="AA1467" s="998"/>
      <c r="AB1467" s="998"/>
    </row>
    <row r="1468">
      <c r="A1468" s="1012" t="s">
        <v>77</v>
      </c>
      <c r="B1468" s="1013"/>
      <c r="C1468" s="1014"/>
      <c r="D1468" s="1014"/>
      <c r="E1468" s="1014"/>
      <c r="F1468" s="1014"/>
      <c r="G1468" s="1015"/>
      <c r="H1468" s="1016">
        <f t="shared" si="1018"/>
        <v>0</v>
      </c>
      <c r="I1468" s="1017">
        <f>(I1467/60)</f>
        <v>0</v>
      </c>
      <c r="J1468" s="1058"/>
      <c r="K1468" s="1012" t="s">
        <v>77</v>
      </c>
      <c r="L1468" s="1018"/>
      <c r="M1468" s="1247"/>
      <c r="N1468" s="1018"/>
      <c r="O1468" s="1019"/>
      <c r="P1468" s="1018"/>
      <c r="Q1468" s="998"/>
      <c r="R1468" s="998"/>
      <c r="S1468" s="998"/>
      <c r="T1468" s="998"/>
      <c r="U1468" s="998"/>
      <c r="V1468" s="998"/>
      <c r="W1468" s="998"/>
      <c r="X1468" s="998"/>
      <c r="Y1468" s="998"/>
      <c r="Z1468" s="998"/>
      <c r="AA1468" s="998"/>
      <c r="AB1468" s="998"/>
    </row>
    <row r="1469">
      <c r="A1469" s="1012" t="s">
        <v>78</v>
      </c>
      <c r="B1469" s="1013"/>
      <c r="C1469" s="1014"/>
      <c r="D1469" s="1014"/>
      <c r="E1469" s="1014"/>
      <c r="F1469" s="1014"/>
      <c r="G1469" s="1015"/>
      <c r="H1469" s="1016">
        <f t="shared" si="1018"/>
        <v>0</v>
      </c>
      <c r="I1469" s="1019"/>
      <c r="J1469" s="1058"/>
      <c r="K1469" s="1012" t="s">
        <v>78</v>
      </c>
      <c r="L1469" s="1018"/>
      <c r="M1469" s="1252"/>
      <c r="N1469" s="1018"/>
      <c r="O1469" s="1019"/>
      <c r="P1469" s="1018"/>
      <c r="Q1469" s="998"/>
      <c r="R1469" s="998"/>
      <c r="S1469" s="998"/>
      <c r="T1469" s="998"/>
      <c r="U1469" s="998"/>
      <c r="V1469" s="998"/>
      <c r="W1469" s="998"/>
      <c r="X1469" s="998"/>
      <c r="Y1469" s="998"/>
      <c r="Z1469" s="998"/>
      <c r="AA1469" s="998"/>
      <c r="AB1469" s="998"/>
    </row>
    <row r="1470">
      <c r="A1470" s="1021" t="s">
        <v>446</v>
      </c>
      <c r="B1470" s="1013"/>
      <c r="C1470" s="1014"/>
      <c r="D1470" s="1014"/>
      <c r="E1470" s="1014"/>
      <c r="F1470" s="1014"/>
      <c r="G1470" s="1015"/>
      <c r="H1470" s="1016">
        <f>sum(B1470:G1470)</f>
        <v>0</v>
      </c>
      <c r="I1470" s="1019"/>
      <c r="J1470" s="1058"/>
      <c r="K1470" s="1021" t="s">
        <v>446</v>
      </c>
      <c r="L1470" s="1018"/>
      <c r="M1470" s="1252"/>
      <c r="N1470" s="1018"/>
      <c r="O1470" s="1019"/>
      <c r="P1470" s="1018"/>
      <c r="Q1470" s="998"/>
      <c r="R1470" s="998"/>
      <c r="S1470" s="998"/>
      <c r="T1470" s="998"/>
      <c r="U1470" s="998"/>
      <c r="V1470" s="998"/>
      <c r="W1470" s="998"/>
      <c r="X1470" s="998"/>
      <c r="Y1470" s="998"/>
      <c r="Z1470" s="998"/>
      <c r="AA1470" s="998"/>
      <c r="AB1470" s="998"/>
    </row>
    <row r="1471">
      <c r="A1471" s="1021" t="s">
        <v>80</v>
      </c>
      <c r="B1471" s="1013"/>
      <c r="C1471" s="1014"/>
      <c r="D1471" s="1014"/>
      <c r="E1471" s="1014"/>
      <c r="F1471" s="1014"/>
      <c r="G1471" s="1015"/>
      <c r="H1471" s="1015">
        <v>0.0</v>
      </c>
      <c r="I1471" s="1019"/>
      <c r="J1471" s="1058"/>
      <c r="K1471" s="1021" t="s">
        <v>80</v>
      </c>
      <c r="L1471" s="1018"/>
      <c r="M1471" s="1252"/>
      <c r="N1471" s="1018"/>
      <c r="O1471" s="1019"/>
      <c r="P1471" s="1018"/>
      <c r="Q1471" s="998"/>
      <c r="R1471" s="998"/>
      <c r="S1471" s="998"/>
      <c r="T1471" s="998"/>
      <c r="U1471" s="998"/>
      <c r="V1471" s="998"/>
      <c r="W1471" s="998"/>
      <c r="X1471" s="998"/>
      <c r="Y1471" s="998"/>
      <c r="Z1471" s="998"/>
      <c r="AA1471" s="998"/>
      <c r="AB1471" s="998"/>
    </row>
    <row r="1472">
      <c r="A1472" s="1040" t="s">
        <v>75</v>
      </c>
      <c r="B1472" s="1003">
        <f t="shared" ref="B1472:G1472" si="1019">SUM(B1473:B1502)</f>
        <v>3</v>
      </c>
      <c r="C1472" s="1003">
        <f t="shared" si="1019"/>
        <v>28</v>
      </c>
      <c r="D1472" s="1003">
        <f t="shared" si="1019"/>
        <v>34</v>
      </c>
      <c r="E1472" s="1003">
        <f t="shared" si="1019"/>
        <v>11</v>
      </c>
      <c r="F1472" s="1003">
        <f t="shared" si="1019"/>
        <v>21</v>
      </c>
      <c r="G1472" s="1003">
        <f t="shared" si="1019"/>
        <v>9</v>
      </c>
      <c r="H1472" s="1003">
        <f> SUM(H1473:H1495)</f>
        <v>106</v>
      </c>
      <c r="I1472" s="1003"/>
      <c r="J1472" s="1058"/>
      <c r="K1472" s="1040" t="s">
        <v>75</v>
      </c>
      <c r="L1472" s="1033"/>
      <c r="M1472" s="1033"/>
      <c r="N1472" s="1033"/>
      <c r="O1472" s="1033"/>
      <c r="P1472" s="1033"/>
      <c r="Q1472" s="998"/>
      <c r="R1472" s="998"/>
      <c r="S1472" s="998"/>
      <c r="T1472" s="998"/>
      <c r="U1472" s="998"/>
      <c r="V1472" s="998"/>
      <c r="W1472" s="998"/>
      <c r="X1472" s="998"/>
      <c r="Y1472" s="998"/>
      <c r="Z1472" s="998"/>
      <c r="AA1472" s="998"/>
      <c r="AB1472" s="998"/>
    </row>
    <row r="1473">
      <c r="A1473" s="1185" t="s">
        <v>152</v>
      </c>
      <c r="B1473" s="1005">
        <v>1.0</v>
      </c>
      <c r="C1473" s="1005">
        <v>12.0</v>
      </c>
      <c r="D1473" s="1005">
        <v>12.0</v>
      </c>
      <c r="E1473" s="1005">
        <v>0.0</v>
      </c>
      <c r="F1473" s="1005">
        <v>4.0</v>
      </c>
      <c r="G1473" s="1005">
        <v>3.0</v>
      </c>
      <c r="H1473" s="1006">
        <f t="shared" ref="H1473:H1475" si="1020">SUM(B1473:G1473)</f>
        <v>32</v>
      </c>
      <c r="I1473" s="1007">
        <f>sum(H1473:H1476)</f>
        <v>46</v>
      </c>
      <c r="J1473" s="1342" t="s">
        <v>79</v>
      </c>
      <c r="K1473" s="1185" t="s">
        <v>152</v>
      </c>
      <c r="L1473" s="1010">
        <v>59.0</v>
      </c>
      <c r="M1473" s="1007">
        <f>(L1473-H1473)</f>
        <v>27</v>
      </c>
      <c r="N1473" s="1010">
        <v>55.0</v>
      </c>
      <c r="O1473" s="1007">
        <f t="shared" ref="O1473:O1474" si="1021">sum(M1473,N1473)</f>
        <v>82</v>
      </c>
      <c r="P1473" s="1010"/>
      <c r="Q1473" s="1346" t="s">
        <v>546</v>
      </c>
      <c r="R1473" s="998"/>
      <c r="S1473" s="998"/>
      <c r="T1473" s="998"/>
      <c r="U1473" s="998"/>
      <c r="V1473" s="998"/>
      <c r="W1473" s="998"/>
      <c r="X1473" s="998"/>
      <c r="Y1473" s="998"/>
      <c r="Z1473" s="998"/>
      <c r="AA1473" s="998"/>
      <c r="AB1473" s="998"/>
    </row>
    <row r="1474">
      <c r="A1474" s="1012" t="s">
        <v>77</v>
      </c>
      <c r="B1474" s="1013">
        <v>0.0</v>
      </c>
      <c r="C1474" s="1014">
        <v>0.0</v>
      </c>
      <c r="D1474" s="1014">
        <v>7.0</v>
      </c>
      <c r="E1474" s="1014">
        <v>0.0</v>
      </c>
      <c r="F1474" s="1014">
        <v>0.0</v>
      </c>
      <c r="G1474" s="1015">
        <v>0.0</v>
      </c>
      <c r="H1474" s="1016">
        <f t="shared" si="1020"/>
        <v>7</v>
      </c>
      <c r="I1474" s="1017">
        <f>(I1473/61)</f>
        <v>0.7540983607</v>
      </c>
      <c r="J1474" s="1168" t="s">
        <v>206</v>
      </c>
      <c r="K1474" s="1012" t="s">
        <v>77</v>
      </c>
      <c r="L1474" s="1013">
        <v>21.0</v>
      </c>
      <c r="M1474" s="1018">
        <f>(L1474-H1474-H1475)</f>
        <v>10</v>
      </c>
      <c r="N1474" s="1013">
        <v>0.0</v>
      </c>
      <c r="O1474" s="1019">
        <f t="shared" si="1021"/>
        <v>10</v>
      </c>
      <c r="P1474" s="1018"/>
      <c r="Q1474" s="998"/>
      <c r="R1474" s="998"/>
      <c r="S1474" s="998"/>
      <c r="T1474" s="998"/>
      <c r="U1474" s="998"/>
      <c r="V1474" s="998"/>
      <c r="W1474" s="998"/>
      <c r="X1474" s="998"/>
      <c r="Y1474" s="998"/>
      <c r="Z1474" s="998"/>
      <c r="AA1474" s="998"/>
      <c r="AB1474" s="998"/>
    </row>
    <row r="1475">
      <c r="A1475" s="1012" t="s">
        <v>78</v>
      </c>
      <c r="B1475" s="1013">
        <v>0.0</v>
      </c>
      <c r="C1475" s="1014">
        <v>1.0</v>
      </c>
      <c r="D1475" s="1014">
        <v>2.0</v>
      </c>
      <c r="E1475" s="1014">
        <v>0.0</v>
      </c>
      <c r="F1475" s="1014">
        <v>1.0</v>
      </c>
      <c r="G1475" s="1015">
        <v>0.0</v>
      </c>
      <c r="H1475" s="1016">
        <f t="shared" si="1020"/>
        <v>4</v>
      </c>
      <c r="I1475" s="1019"/>
      <c r="J1475" s="1168" t="s">
        <v>206</v>
      </c>
      <c r="K1475" s="1012" t="s">
        <v>78</v>
      </c>
      <c r="L1475" s="1013" t="s">
        <v>79</v>
      </c>
      <c r="M1475" s="1019" t="s">
        <v>79</v>
      </c>
      <c r="N1475" s="1013" t="s">
        <v>79</v>
      </c>
      <c r="O1475" s="1019" t="s">
        <v>79</v>
      </c>
      <c r="P1475" s="1018"/>
      <c r="Q1475" s="998"/>
      <c r="R1475" s="998"/>
      <c r="S1475" s="998"/>
      <c r="T1475" s="998"/>
      <c r="U1475" s="998"/>
      <c r="V1475" s="998"/>
      <c r="W1475" s="998"/>
      <c r="X1475" s="998"/>
      <c r="Y1475" s="998"/>
      <c r="Z1475" s="998"/>
      <c r="AA1475" s="998"/>
      <c r="AB1475" s="998"/>
    </row>
    <row r="1476">
      <c r="A1476" s="1021" t="s">
        <v>446</v>
      </c>
      <c r="B1476" s="1013">
        <v>0.0</v>
      </c>
      <c r="C1476" s="1014">
        <v>0.0</v>
      </c>
      <c r="D1476" s="1014">
        <v>0.0</v>
      </c>
      <c r="E1476" s="1014">
        <v>0.0</v>
      </c>
      <c r="F1476" s="1014">
        <v>3.0</v>
      </c>
      <c r="G1476" s="1015">
        <v>0.0</v>
      </c>
      <c r="H1476" s="1016">
        <f t="shared" ref="H1476:H1477" si="1022">sum(B1476:G1476)</f>
        <v>3</v>
      </c>
      <c r="I1476" s="1019"/>
      <c r="J1476" s="1168" t="s">
        <v>206</v>
      </c>
      <c r="K1476" s="1021" t="s">
        <v>446</v>
      </c>
      <c r="L1476" s="1013">
        <v>8.0</v>
      </c>
      <c r="M1476" s="1019">
        <f t="shared" ref="M1476:M1478" si="1023">(L1476-H1476)</f>
        <v>5</v>
      </c>
      <c r="N1476" s="1013">
        <v>0.0</v>
      </c>
      <c r="O1476" s="1019">
        <f t="shared" ref="O1476:O1479" si="1024">sum(M1476,N1476)</f>
        <v>5</v>
      </c>
      <c r="P1476" s="1018"/>
      <c r="Q1476" s="998"/>
      <c r="R1476" s="998"/>
      <c r="S1476" s="998"/>
      <c r="T1476" s="998"/>
      <c r="U1476" s="998"/>
      <c r="V1476" s="998"/>
      <c r="W1476" s="998"/>
      <c r="X1476" s="998"/>
      <c r="Y1476" s="998"/>
      <c r="Z1476" s="998"/>
      <c r="AA1476" s="998"/>
      <c r="AB1476" s="998"/>
    </row>
    <row r="1477">
      <c r="A1477" s="1021" t="s">
        <v>80</v>
      </c>
      <c r="B1477" s="1013">
        <v>0.0</v>
      </c>
      <c r="C1477" s="1014">
        <v>5.0</v>
      </c>
      <c r="D1477" s="1014">
        <v>3.0</v>
      </c>
      <c r="E1477" s="1014">
        <v>0.0</v>
      </c>
      <c r="F1477" s="1014">
        <v>2.0</v>
      </c>
      <c r="G1477" s="1015">
        <v>0.0</v>
      </c>
      <c r="H1477" s="1016">
        <f t="shared" si="1022"/>
        <v>10</v>
      </c>
      <c r="I1477" s="1019"/>
      <c r="J1477" s="1168" t="s">
        <v>206</v>
      </c>
      <c r="K1477" s="1021" t="s">
        <v>80</v>
      </c>
      <c r="L1477" s="1013">
        <v>32.0</v>
      </c>
      <c r="M1477" s="1019">
        <f t="shared" si="1023"/>
        <v>22</v>
      </c>
      <c r="N1477" s="1013">
        <v>0.0</v>
      </c>
      <c r="O1477" s="1019">
        <f t="shared" si="1024"/>
        <v>22</v>
      </c>
      <c r="P1477" s="1018"/>
      <c r="Q1477" s="998"/>
      <c r="R1477" s="998"/>
      <c r="S1477" s="998"/>
      <c r="T1477" s="998"/>
      <c r="U1477" s="998"/>
      <c r="V1477" s="998"/>
      <c r="W1477" s="998"/>
      <c r="X1477" s="998"/>
      <c r="Y1477" s="998"/>
      <c r="Z1477" s="998"/>
      <c r="AA1477" s="998"/>
      <c r="AB1477" s="998"/>
    </row>
    <row r="1478">
      <c r="A1478" s="1027" t="s">
        <v>521</v>
      </c>
      <c r="B1478" s="1010">
        <v>2.0</v>
      </c>
      <c r="C1478" s="1010">
        <v>3.0</v>
      </c>
      <c r="D1478" s="1010">
        <v>3.0</v>
      </c>
      <c r="E1478" s="1010">
        <v>3.0</v>
      </c>
      <c r="F1478" s="1010">
        <v>5.0</v>
      </c>
      <c r="G1478" s="1005">
        <v>2.0</v>
      </c>
      <c r="H1478" s="1006">
        <f t="shared" ref="H1478:H1480" si="1025">SUM(B1478:G1478)</f>
        <v>18</v>
      </c>
      <c r="I1478" s="1007">
        <f>sum(H1478:H1481)</f>
        <v>30</v>
      </c>
      <c r="J1478" s="1168" t="s">
        <v>206</v>
      </c>
      <c r="K1478" s="1027" t="s">
        <v>521</v>
      </c>
      <c r="L1478" s="1010">
        <v>48.0</v>
      </c>
      <c r="M1478" s="1007">
        <f t="shared" si="1023"/>
        <v>30</v>
      </c>
      <c r="N1478" s="1010">
        <v>10.0</v>
      </c>
      <c r="O1478" s="1007">
        <f t="shared" si="1024"/>
        <v>40</v>
      </c>
      <c r="P1478" s="1010"/>
      <c r="Q1478" s="998"/>
      <c r="R1478" s="998"/>
      <c r="S1478" s="998"/>
      <c r="T1478" s="998"/>
      <c r="U1478" s="998"/>
      <c r="V1478" s="998"/>
      <c r="W1478" s="998"/>
      <c r="X1478" s="998"/>
      <c r="Y1478" s="998"/>
      <c r="Z1478" s="998"/>
      <c r="AA1478" s="998"/>
      <c r="AB1478" s="998"/>
    </row>
    <row r="1479">
      <c r="A1479" s="1012" t="s">
        <v>77</v>
      </c>
      <c r="B1479" s="1013">
        <v>0.0</v>
      </c>
      <c r="C1479" s="1014">
        <v>1.0</v>
      </c>
      <c r="D1479" s="1014">
        <v>4.0</v>
      </c>
      <c r="E1479" s="1014">
        <v>2.0</v>
      </c>
      <c r="F1479" s="1014">
        <v>1.0</v>
      </c>
      <c r="G1479" s="1014">
        <v>0.0</v>
      </c>
      <c r="H1479" s="1016">
        <f t="shared" si="1025"/>
        <v>8</v>
      </c>
      <c r="I1479" s="1017">
        <f>(I1478/60)</f>
        <v>0.5</v>
      </c>
      <c r="J1479" s="1168" t="s">
        <v>206</v>
      </c>
      <c r="K1479" s="1012" t="s">
        <v>77</v>
      </c>
      <c r="L1479" s="1014">
        <v>10.0</v>
      </c>
      <c r="M1479" s="1018">
        <f>(L1479-H1479-H1480)</f>
        <v>2</v>
      </c>
      <c r="N1479" s="1014">
        <v>0.0</v>
      </c>
      <c r="O1479" s="1019">
        <f t="shared" si="1024"/>
        <v>2</v>
      </c>
      <c r="P1479" s="1014"/>
      <c r="Q1479" s="998"/>
      <c r="R1479" s="998"/>
      <c r="S1479" s="998"/>
      <c r="T1479" s="998"/>
      <c r="U1479" s="998"/>
      <c r="V1479" s="998"/>
      <c r="W1479" s="998"/>
      <c r="X1479" s="998"/>
      <c r="Y1479" s="998"/>
      <c r="Z1479" s="998"/>
      <c r="AA1479" s="998"/>
      <c r="AB1479" s="998"/>
    </row>
    <row r="1480">
      <c r="A1480" s="1012" t="s">
        <v>78</v>
      </c>
      <c r="B1480" s="1013">
        <v>0.0</v>
      </c>
      <c r="C1480" s="1014">
        <v>0.0</v>
      </c>
      <c r="D1480" s="1014">
        <v>0.0</v>
      </c>
      <c r="E1480" s="1014">
        <v>0.0</v>
      </c>
      <c r="F1480" s="1014">
        <v>0.0</v>
      </c>
      <c r="G1480" s="1014">
        <v>0.0</v>
      </c>
      <c r="H1480" s="1016">
        <f t="shared" si="1025"/>
        <v>0</v>
      </c>
      <c r="I1480" s="1019"/>
      <c r="J1480" s="1168" t="s">
        <v>206</v>
      </c>
      <c r="K1480" s="1012" t="s">
        <v>78</v>
      </c>
      <c r="L1480" s="1014" t="s">
        <v>79</v>
      </c>
      <c r="M1480" s="1019" t="s">
        <v>79</v>
      </c>
      <c r="N1480" s="1014" t="s">
        <v>79</v>
      </c>
      <c r="O1480" s="1019" t="s">
        <v>79</v>
      </c>
      <c r="P1480" s="1014"/>
      <c r="Q1480" s="998"/>
      <c r="R1480" s="998"/>
      <c r="S1480" s="998"/>
      <c r="T1480" s="998"/>
      <c r="U1480" s="998"/>
      <c r="V1480" s="998"/>
      <c r="W1480" s="998"/>
      <c r="X1480" s="998"/>
      <c r="Y1480" s="998"/>
      <c r="Z1480" s="998"/>
      <c r="AA1480" s="998"/>
      <c r="AB1480" s="998"/>
    </row>
    <row r="1481">
      <c r="A1481" s="1021" t="s">
        <v>446</v>
      </c>
      <c r="B1481" s="1013">
        <v>0.0</v>
      </c>
      <c r="C1481" s="1014">
        <v>0.0</v>
      </c>
      <c r="D1481" s="1014">
        <v>2.0</v>
      </c>
      <c r="E1481" s="1014">
        <v>2.0</v>
      </c>
      <c r="F1481" s="1014">
        <v>0.0</v>
      </c>
      <c r="G1481" s="1014">
        <v>0.0</v>
      </c>
      <c r="H1481" s="1016">
        <f t="shared" ref="H1481:H1482" si="1026">sum(B1481:G1481)</f>
        <v>4</v>
      </c>
      <c r="I1481" s="1019"/>
      <c r="J1481" s="1168" t="s">
        <v>206</v>
      </c>
      <c r="K1481" s="1021" t="s">
        <v>446</v>
      </c>
      <c r="L1481" s="1014">
        <v>5.0</v>
      </c>
      <c r="M1481" s="1019">
        <f t="shared" ref="M1481:M1483" si="1027">(L1481-H1481)</f>
        <v>1</v>
      </c>
      <c r="N1481" s="1014">
        <v>8.0</v>
      </c>
      <c r="O1481" s="1019">
        <f t="shared" ref="O1481:O1484" si="1028">sum(M1481,N1481)</f>
        <v>9</v>
      </c>
      <c r="P1481" s="1014"/>
      <c r="Q1481" s="998"/>
      <c r="R1481" s="998"/>
      <c r="S1481" s="998"/>
      <c r="T1481" s="998"/>
      <c r="U1481" s="998"/>
      <c r="V1481" s="998"/>
      <c r="W1481" s="998"/>
      <c r="X1481" s="998"/>
      <c r="Y1481" s="998"/>
      <c r="Z1481" s="998"/>
      <c r="AA1481" s="998"/>
      <c r="AB1481" s="998"/>
    </row>
    <row r="1482">
      <c r="A1482" s="1021" t="s">
        <v>80</v>
      </c>
      <c r="B1482" s="1013">
        <v>0.0</v>
      </c>
      <c r="C1482" s="1014">
        <v>2.0</v>
      </c>
      <c r="D1482" s="1014">
        <v>1.0</v>
      </c>
      <c r="E1482" s="1014">
        <v>2.0</v>
      </c>
      <c r="F1482" s="1014">
        <v>5.0</v>
      </c>
      <c r="G1482" s="1014">
        <v>2.0</v>
      </c>
      <c r="H1482" s="1016">
        <f t="shared" si="1026"/>
        <v>12</v>
      </c>
      <c r="I1482" s="1019"/>
      <c r="J1482" s="1168" t="s">
        <v>206</v>
      </c>
      <c r="K1482" s="1021" t="s">
        <v>80</v>
      </c>
      <c r="L1482" s="1014">
        <v>20.0</v>
      </c>
      <c r="M1482" s="1019">
        <f t="shared" si="1027"/>
        <v>8</v>
      </c>
      <c r="N1482" s="1014">
        <v>0.0</v>
      </c>
      <c r="O1482" s="1019">
        <f t="shared" si="1028"/>
        <v>8</v>
      </c>
      <c r="P1482" s="1019"/>
      <c r="Q1482" s="998"/>
      <c r="R1482" s="998"/>
      <c r="S1482" s="998"/>
      <c r="T1482" s="998"/>
      <c r="U1482" s="998"/>
      <c r="V1482" s="998"/>
      <c r="W1482" s="998"/>
      <c r="X1482" s="998"/>
      <c r="Y1482" s="998"/>
      <c r="Z1482" s="998"/>
      <c r="AA1482" s="998"/>
      <c r="AB1482" s="998"/>
    </row>
    <row r="1483">
      <c r="A1483" s="1257" t="s">
        <v>230</v>
      </c>
      <c r="B1483" s="1005">
        <v>0.0</v>
      </c>
      <c r="C1483" s="1005">
        <v>2.0</v>
      </c>
      <c r="D1483" s="1005">
        <v>0.0</v>
      </c>
      <c r="E1483" s="1005">
        <v>0.0</v>
      </c>
      <c r="F1483" s="1005">
        <v>0.0</v>
      </c>
      <c r="G1483" s="1005">
        <v>0.0</v>
      </c>
      <c r="H1483" s="1006">
        <f t="shared" ref="H1483:H1485" si="1029">SUM(B1483:G1483)</f>
        <v>2</v>
      </c>
      <c r="I1483" s="1007">
        <f>sum(H1483:H1486)</f>
        <v>2</v>
      </c>
      <c r="J1483" s="1169" t="s">
        <v>206</v>
      </c>
      <c r="K1483" s="1257" t="s">
        <v>230</v>
      </c>
      <c r="L1483" s="1010">
        <v>41.0</v>
      </c>
      <c r="M1483" s="1007">
        <f t="shared" si="1027"/>
        <v>39</v>
      </c>
      <c r="N1483" s="1010"/>
      <c r="O1483" s="1007">
        <f t="shared" si="1028"/>
        <v>39</v>
      </c>
      <c r="P1483" s="1010"/>
      <c r="Q1483" s="998"/>
      <c r="R1483" s="998"/>
      <c r="S1483" s="998"/>
      <c r="T1483" s="998"/>
      <c r="U1483" s="998"/>
      <c r="V1483" s="998"/>
      <c r="W1483" s="998"/>
      <c r="X1483" s="998"/>
      <c r="Y1483" s="998"/>
      <c r="Z1483" s="998"/>
      <c r="AA1483" s="998"/>
      <c r="AB1483" s="998"/>
    </row>
    <row r="1484">
      <c r="A1484" s="1012" t="s">
        <v>77</v>
      </c>
      <c r="B1484" s="1013">
        <v>0.0</v>
      </c>
      <c r="C1484" s="1014">
        <v>0.0</v>
      </c>
      <c r="D1484" s="1014">
        <v>0.0</v>
      </c>
      <c r="E1484" s="1014">
        <v>0.0</v>
      </c>
      <c r="F1484" s="1014">
        <v>0.0</v>
      </c>
      <c r="G1484" s="1015">
        <v>0.0</v>
      </c>
      <c r="H1484" s="1016">
        <f t="shared" si="1029"/>
        <v>0</v>
      </c>
      <c r="I1484" s="1017">
        <f>(I1483/60)</f>
        <v>0.03333333333</v>
      </c>
      <c r="J1484" s="1346" t="s">
        <v>79</v>
      </c>
      <c r="K1484" s="1012" t="s">
        <v>77</v>
      </c>
      <c r="L1484" s="1014">
        <v>5.0</v>
      </c>
      <c r="M1484" s="1018">
        <f>(L1484-H1484-H1485)</f>
        <v>5</v>
      </c>
      <c r="N1484" s="1019"/>
      <c r="O1484" s="1019">
        <f t="shared" si="1028"/>
        <v>5</v>
      </c>
      <c r="P1484" s="1019"/>
      <c r="Q1484" s="998"/>
      <c r="R1484" s="998"/>
      <c r="S1484" s="998"/>
      <c r="T1484" s="998"/>
      <c r="U1484" s="998"/>
      <c r="V1484" s="998"/>
      <c r="W1484" s="998"/>
      <c r="X1484" s="998"/>
      <c r="Y1484" s="998"/>
      <c r="Z1484" s="998"/>
      <c r="AA1484" s="998"/>
      <c r="AB1484" s="998"/>
    </row>
    <row r="1485">
      <c r="A1485" s="1012" t="s">
        <v>78</v>
      </c>
      <c r="B1485" s="1013">
        <v>0.0</v>
      </c>
      <c r="C1485" s="1014">
        <v>0.0</v>
      </c>
      <c r="D1485" s="1014">
        <v>0.0</v>
      </c>
      <c r="E1485" s="1014">
        <v>0.0</v>
      </c>
      <c r="F1485" s="1014">
        <v>0.0</v>
      </c>
      <c r="G1485" s="1015">
        <v>0.0</v>
      </c>
      <c r="H1485" s="1016">
        <f t="shared" si="1029"/>
        <v>0</v>
      </c>
      <c r="I1485" s="1019"/>
      <c r="J1485" s="1168" t="s">
        <v>206</v>
      </c>
      <c r="K1485" s="1012" t="s">
        <v>78</v>
      </c>
      <c r="L1485" s="1014" t="s">
        <v>79</v>
      </c>
      <c r="M1485" s="1019" t="s">
        <v>79</v>
      </c>
      <c r="N1485" s="1019"/>
      <c r="O1485" s="1019" t="s">
        <v>79</v>
      </c>
      <c r="P1485" s="1019"/>
      <c r="Q1485" s="998"/>
      <c r="R1485" s="998"/>
      <c r="S1485" s="998"/>
      <c r="T1485" s="998"/>
      <c r="U1485" s="998"/>
      <c r="V1485" s="998"/>
      <c r="W1485" s="998"/>
      <c r="X1485" s="998"/>
      <c r="Y1485" s="998"/>
      <c r="Z1485" s="998"/>
      <c r="AA1485" s="998"/>
      <c r="AB1485" s="998"/>
    </row>
    <row r="1486">
      <c r="A1486" s="1021" t="s">
        <v>446</v>
      </c>
      <c r="B1486" s="1013">
        <v>0.0</v>
      </c>
      <c r="C1486" s="1014">
        <v>0.0</v>
      </c>
      <c r="D1486" s="1014">
        <v>0.0</v>
      </c>
      <c r="E1486" s="1014">
        <v>0.0</v>
      </c>
      <c r="F1486" s="1014">
        <v>0.0</v>
      </c>
      <c r="G1486" s="1015">
        <v>0.0</v>
      </c>
      <c r="H1486" s="1016">
        <f t="shared" ref="H1486:H1487" si="1030">sum(B1486:G1486)</f>
        <v>0</v>
      </c>
      <c r="I1486" s="1019"/>
      <c r="J1486" s="1346" t="s">
        <v>79</v>
      </c>
      <c r="K1486" s="1021" t="s">
        <v>446</v>
      </c>
      <c r="L1486" s="1014">
        <v>10.0</v>
      </c>
      <c r="M1486" s="1019">
        <f t="shared" ref="M1486:M1488" si="1031">(L1486-H1486)</f>
        <v>10</v>
      </c>
      <c r="N1486" s="1019"/>
      <c r="O1486" s="1019">
        <f t="shared" ref="O1486:O1489" si="1032">sum(M1486,N1486)</f>
        <v>10</v>
      </c>
      <c r="P1486" s="1019"/>
      <c r="Q1486" s="1026" t="s">
        <v>234</v>
      </c>
      <c r="R1486" s="998"/>
      <c r="S1486" s="998"/>
      <c r="T1486" s="998"/>
      <c r="U1486" s="998"/>
      <c r="V1486" s="998"/>
      <c r="W1486" s="998"/>
      <c r="X1486" s="998"/>
      <c r="Y1486" s="998"/>
      <c r="Z1486" s="998"/>
      <c r="AA1486" s="998"/>
      <c r="AB1486" s="998"/>
    </row>
    <row r="1487">
      <c r="A1487" s="1021" t="s">
        <v>80</v>
      </c>
      <c r="B1487" s="1013">
        <v>0.0</v>
      </c>
      <c r="C1487" s="1014">
        <v>0.0</v>
      </c>
      <c r="D1487" s="1014">
        <v>0.0</v>
      </c>
      <c r="E1487" s="1014">
        <v>0.0</v>
      </c>
      <c r="F1487" s="1014">
        <v>0.0</v>
      </c>
      <c r="G1487" s="1015">
        <v>0.0</v>
      </c>
      <c r="H1487" s="1016">
        <f t="shared" si="1030"/>
        <v>0</v>
      </c>
      <c r="I1487" s="1019"/>
      <c r="J1487" s="1346" t="s">
        <v>79</v>
      </c>
      <c r="K1487" s="1021" t="s">
        <v>80</v>
      </c>
      <c r="L1487" s="1014">
        <v>13.0</v>
      </c>
      <c r="M1487" s="1019">
        <f t="shared" si="1031"/>
        <v>13</v>
      </c>
      <c r="N1487" s="1019"/>
      <c r="O1487" s="1019">
        <f t="shared" si="1032"/>
        <v>13</v>
      </c>
      <c r="P1487" s="1019"/>
      <c r="Q1487" s="998"/>
      <c r="R1487" s="998"/>
      <c r="S1487" s="998"/>
      <c r="T1487" s="998"/>
      <c r="U1487" s="998"/>
      <c r="V1487" s="998"/>
      <c r="W1487" s="998"/>
      <c r="X1487" s="998"/>
      <c r="Y1487" s="998"/>
      <c r="Z1487" s="998"/>
      <c r="AA1487" s="998"/>
      <c r="AB1487" s="998"/>
    </row>
    <row r="1488">
      <c r="A1488" s="1257" t="s">
        <v>522</v>
      </c>
      <c r="B1488" s="1010">
        <v>0.0</v>
      </c>
      <c r="C1488" s="1010">
        <v>2.0</v>
      </c>
      <c r="D1488" s="1010">
        <v>0.0</v>
      </c>
      <c r="E1488" s="1010">
        <v>2.0</v>
      </c>
      <c r="F1488" s="1010">
        <v>0.0</v>
      </c>
      <c r="G1488" s="1005">
        <v>2.0</v>
      </c>
      <c r="H1488" s="1006">
        <f t="shared" ref="H1488:H1490" si="1033">SUM(B1488:G1488)</f>
        <v>6</v>
      </c>
      <c r="I1488" s="1007">
        <f>sum(H1488:H1491)</f>
        <v>6</v>
      </c>
      <c r="J1488" s="1168" t="s">
        <v>206</v>
      </c>
      <c r="K1488" s="1257" t="s">
        <v>522</v>
      </c>
      <c r="L1488" s="1010">
        <v>25.0</v>
      </c>
      <c r="M1488" s="1007">
        <f t="shared" si="1031"/>
        <v>19</v>
      </c>
      <c r="N1488" s="1010">
        <v>10.0</v>
      </c>
      <c r="O1488" s="1007">
        <f t="shared" si="1032"/>
        <v>29</v>
      </c>
      <c r="P1488" s="1010"/>
      <c r="Q1488" s="998"/>
      <c r="R1488" s="998"/>
      <c r="S1488" s="998"/>
      <c r="T1488" s="998"/>
      <c r="U1488" s="998"/>
      <c r="V1488" s="998"/>
      <c r="W1488" s="998"/>
      <c r="X1488" s="998"/>
      <c r="Y1488" s="998"/>
      <c r="Z1488" s="998"/>
      <c r="AA1488" s="998"/>
      <c r="AB1488" s="998"/>
    </row>
    <row r="1489">
      <c r="A1489" s="1012" t="s">
        <v>77</v>
      </c>
      <c r="B1489" s="1013">
        <v>0.0</v>
      </c>
      <c r="C1489" s="1014">
        <v>0.0</v>
      </c>
      <c r="D1489" s="1014">
        <v>0.0</v>
      </c>
      <c r="E1489" s="1014">
        <v>0.0</v>
      </c>
      <c r="F1489" s="1014">
        <v>0.0</v>
      </c>
      <c r="G1489" s="1014">
        <v>0.0</v>
      </c>
      <c r="H1489" s="1016">
        <f t="shared" si="1033"/>
        <v>0</v>
      </c>
      <c r="I1489" s="1017">
        <f>(I1488/60)</f>
        <v>0.1</v>
      </c>
      <c r="J1489" s="1168" t="s">
        <v>206</v>
      </c>
      <c r="K1489" s="1012" t="s">
        <v>77</v>
      </c>
      <c r="L1489" s="1014">
        <v>5.0</v>
      </c>
      <c r="M1489" s="1018">
        <f>(L1489-H1489-H1490)</f>
        <v>5</v>
      </c>
      <c r="N1489" s="1014">
        <v>0.0</v>
      </c>
      <c r="O1489" s="1019">
        <f t="shared" si="1032"/>
        <v>5</v>
      </c>
      <c r="P1489" s="1019"/>
      <c r="Q1489" s="998"/>
      <c r="R1489" s="998"/>
      <c r="S1489" s="998"/>
      <c r="T1489" s="998"/>
      <c r="U1489" s="998"/>
      <c r="V1489" s="998"/>
      <c r="W1489" s="998"/>
      <c r="X1489" s="998"/>
      <c r="Y1489" s="998"/>
      <c r="Z1489" s="998"/>
      <c r="AA1489" s="998"/>
      <c r="AB1489" s="998"/>
    </row>
    <row r="1490">
      <c r="A1490" s="1012" t="s">
        <v>78</v>
      </c>
      <c r="B1490" s="1013">
        <v>0.0</v>
      </c>
      <c r="C1490" s="1014">
        <v>0.0</v>
      </c>
      <c r="D1490" s="1014">
        <v>0.0</v>
      </c>
      <c r="E1490" s="1014">
        <v>0.0</v>
      </c>
      <c r="F1490" s="1014">
        <v>0.0</v>
      </c>
      <c r="G1490" s="1014">
        <v>0.0</v>
      </c>
      <c r="H1490" s="1016">
        <f t="shared" si="1033"/>
        <v>0</v>
      </c>
      <c r="I1490" s="1019"/>
      <c r="J1490" s="1168" t="s">
        <v>206</v>
      </c>
      <c r="K1490" s="1012" t="s">
        <v>78</v>
      </c>
      <c r="L1490" s="1014" t="s">
        <v>79</v>
      </c>
      <c r="M1490" s="1019" t="s">
        <v>79</v>
      </c>
      <c r="N1490" s="1014" t="s">
        <v>79</v>
      </c>
      <c r="O1490" s="1019" t="s">
        <v>79</v>
      </c>
      <c r="P1490" s="1019"/>
      <c r="Q1490" s="998"/>
      <c r="R1490" s="998"/>
      <c r="S1490" s="998"/>
      <c r="T1490" s="998"/>
      <c r="U1490" s="998"/>
      <c r="V1490" s="998"/>
      <c r="W1490" s="998"/>
      <c r="X1490" s="998"/>
      <c r="Y1490" s="998"/>
      <c r="Z1490" s="998"/>
      <c r="AA1490" s="998"/>
      <c r="AB1490" s="998"/>
    </row>
    <row r="1491">
      <c r="A1491" s="1021" t="s">
        <v>446</v>
      </c>
      <c r="B1491" s="1013">
        <v>0.0</v>
      </c>
      <c r="C1491" s="1014">
        <v>0.0</v>
      </c>
      <c r="D1491" s="1014">
        <v>0.0</v>
      </c>
      <c r="E1491" s="1014">
        <v>0.0</v>
      </c>
      <c r="F1491" s="1014">
        <v>0.0</v>
      </c>
      <c r="G1491" s="1014">
        <v>0.0</v>
      </c>
      <c r="H1491" s="1016">
        <f t="shared" ref="H1491:H1492" si="1034">sum(B1491:G1491)</f>
        <v>0</v>
      </c>
      <c r="I1491" s="1019"/>
      <c r="J1491" s="1168" t="s">
        <v>206</v>
      </c>
      <c r="K1491" s="1021" t="s">
        <v>446</v>
      </c>
      <c r="L1491" s="1014">
        <v>0.0</v>
      </c>
      <c r="M1491" s="1019">
        <f t="shared" ref="M1491:M1493" si="1035">(L1491-H1491)</f>
        <v>0</v>
      </c>
      <c r="N1491" s="1014">
        <v>5.0</v>
      </c>
      <c r="O1491" s="1019">
        <f>SUM(M1491,N1491)</f>
        <v>5</v>
      </c>
      <c r="P1491" s="1014" t="s">
        <v>206</v>
      </c>
      <c r="Q1491" s="998"/>
      <c r="R1491" s="998"/>
      <c r="S1491" s="998"/>
      <c r="T1491" s="998"/>
      <c r="U1491" s="998"/>
      <c r="V1491" s="998"/>
      <c r="W1491" s="998"/>
      <c r="X1491" s="998"/>
      <c r="Y1491" s="998"/>
      <c r="Z1491" s="998"/>
      <c r="AA1491" s="998"/>
      <c r="AB1491" s="998"/>
    </row>
    <row r="1492">
      <c r="A1492" s="1021" t="s">
        <v>80</v>
      </c>
      <c r="B1492" s="1013">
        <v>0.0</v>
      </c>
      <c r="C1492" s="1014">
        <v>0.0</v>
      </c>
      <c r="D1492" s="1014">
        <v>0.0</v>
      </c>
      <c r="E1492" s="1014">
        <v>0.0</v>
      </c>
      <c r="F1492" s="1014">
        <v>0.0</v>
      </c>
      <c r="G1492" s="1014">
        <v>0.0</v>
      </c>
      <c r="H1492" s="1016">
        <f t="shared" si="1034"/>
        <v>0</v>
      </c>
      <c r="I1492" s="1019"/>
      <c r="J1492" s="1168" t="s">
        <v>206</v>
      </c>
      <c r="K1492" s="1021" t="s">
        <v>80</v>
      </c>
      <c r="L1492" s="1014">
        <v>0.0</v>
      </c>
      <c r="M1492" s="1019">
        <f t="shared" si="1035"/>
        <v>0</v>
      </c>
      <c r="N1492" s="1014">
        <v>30.0</v>
      </c>
      <c r="O1492" s="1019">
        <f t="shared" ref="O1492:O1494" si="1036">sum(M1492,N1492)</f>
        <v>30</v>
      </c>
      <c r="P1492" s="1014" t="s">
        <v>206</v>
      </c>
      <c r="Q1492" s="998"/>
      <c r="R1492" s="998"/>
      <c r="S1492" s="998"/>
      <c r="T1492" s="998"/>
      <c r="U1492" s="998"/>
      <c r="V1492" s="998"/>
      <c r="W1492" s="998"/>
      <c r="X1492" s="998"/>
      <c r="Y1492" s="998"/>
      <c r="Z1492" s="998"/>
      <c r="AA1492" s="998"/>
      <c r="AB1492" s="998"/>
    </row>
    <row r="1493">
      <c r="A1493" s="1027" t="s">
        <v>547</v>
      </c>
      <c r="B1493" s="1005">
        <v>0.0</v>
      </c>
      <c r="C1493" s="1005"/>
      <c r="D1493" s="1005"/>
      <c r="E1493" s="1005"/>
      <c r="F1493" s="1005"/>
      <c r="G1493" s="1005"/>
      <c r="H1493" s="1006">
        <f t="shared" ref="H1493:H1495" si="1037">SUM(B1493:G1493)</f>
        <v>0</v>
      </c>
      <c r="I1493" s="1007">
        <f>sum(H1493:H1496)</f>
        <v>0</v>
      </c>
      <c r="J1493" s="1168" t="s">
        <v>206</v>
      </c>
      <c r="K1493" s="1027" t="s">
        <v>547</v>
      </c>
      <c r="L1493" s="1010">
        <v>0.0</v>
      </c>
      <c r="M1493" s="1007">
        <f t="shared" si="1035"/>
        <v>0</v>
      </c>
      <c r="N1493" s="1010">
        <v>40.0</v>
      </c>
      <c r="O1493" s="1007">
        <f t="shared" si="1036"/>
        <v>40</v>
      </c>
      <c r="P1493" s="1010"/>
      <c r="Q1493" s="1346" t="s">
        <v>548</v>
      </c>
      <c r="R1493" s="998"/>
      <c r="S1493" s="998"/>
      <c r="T1493" s="998"/>
      <c r="U1493" s="998"/>
      <c r="V1493" s="998"/>
      <c r="W1493" s="998"/>
      <c r="X1493" s="998"/>
      <c r="Y1493" s="998"/>
      <c r="Z1493" s="998"/>
      <c r="AA1493" s="998"/>
      <c r="AB1493" s="998"/>
    </row>
    <row r="1494">
      <c r="A1494" s="1012" t="s">
        <v>77</v>
      </c>
      <c r="B1494" s="1013"/>
      <c r="C1494" s="1014"/>
      <c r="D1494" s="1014"/>
      <c r="E1494" s="1014"/>
      <c r="F1494" s="1014"/>
      <c r="G1494" s="1015"/>
      <c r="H1494" s="1016">
        <f t="shared" si="1037"/>
        <v>0</v>
      </c>
      <c r="I1494" s="1017">
        <f>(I1493/60)</f>
        <v>0</v>
      </c>
      <c r="J1494" s="1168" t="s">
        <v>206</v>
      </c>
      <c r="K1494" s="1012" t="s">
        <v>77</v>
      </c>
      <c r="L1494" s="1014">
        <v>0.0</v>
      </c>
      <c r="M1494" s="1018">
        <f>(L1494-H1494-H1495)</f>
        <v>0</v>
      </c>
      <c r="N1494" s="1014">
        <v>5.0</v>
      </c>
      <c r="O1494" s="1019">
        <f t="shared" si="1036"/>
        <v>5</v>
      </c>
      <c r="P1494" s="1014" t="s">
        <v>206</v>
      </c>
      <c r="Q1494" s="998"/>
      <c r="R1494" s="998"/>
      <c r="S1494" s="998"/>
      <c r="T1494" s="998"/>
      <c r="U1494" s="998"/>
      <c r="V1494" s="998"/>
      <c r="W1494" s="998"/>
      <c r="X1494" s="998"/>
      <c r="Y1494" s="998"/>
      <c r="Z1494" s="998"/>
      <c r="AA1494" s="998"/>
      <c r="AB1494" s="998"/>
    </row>
    <row r="1495">
      <c r="A1495" s="1012" t="s">
        <v>78</v>
      </c>
      <c r="B1495" s="1013"/>
      <c r="C1495" s="1014"/>
      <c r="D1495" s="1014"/>
      <c r="E1495" s="1014"/>
      <c r="F1495" s="1014"/>
      <c r="G1495" s="1015"/>
      <c r="H1495" s="1016">
        <f t="shared" si="1037"/>
        <v>0</v>
      </c>
      <c r="I1495" s="1019"/>
      <c r="J1495" s="1168" t="s">
        <v>206</v>
      </c>
      <c r="K1495" s="1012" t="s">
        <v>78</v>
      </c>
      <c r="L1495" s="1014" t="s">
        <v>79</v>
      </c>
      <c r="M1495" s="1019" t="s">
        <v>79</v>
      </c>
      <c r="N1495" s="1014" t="s">
        <v>79</v>
      </c>
      <c r="O1495" s="1019" t="s">
        <v>79</v>
      </c>
      <c r="P1495" s="1019"/>
      <c r="Q1495" s="998"/>
      <c r="R1495" s="998"/>
      <c r="S1495" s="998"/>
      <c r="T1495" s="998"/>
      <c r="U1495" s="998"/>
      <c r="V1495" s="998"/>
      <c r="W1495" s="998"/>
      <c r="X1495" s="998"/>
      <c r="Y1495" s="998"/>
      <c r="Z1495" s="998"/>
      <c r="AA1495" s="998"/>
      <c r="AB1495" s="998"/>
    </row>
    <row r="1496">
      <c r="A1496" s="1021" t="s">
        <v>446</v>
      </c>
      <c r="B1496" s="1013"/>
      <c r="C1496" s="1014"/>
      <c r="D1496" s="1014"/>
      <c r="E1496" s="1014"/>
      <c r="F1496" s="1014"/>
      <c r="G1496" s="1015"/>
      <c r="H1496" s="1016">
        <f t="shared" ref="H1496:H1497" si="1038">sum(B1496:G1496)</f>
        <v>0</v>
      </c>
      <c r="I1496" s="1019"/>
      <c r="J1496" s="1168" t="s">
        <v>206</v>
      </c>
      <c r="K1496" s="1021" t="s">
        <v>446</v>
      </c>
      <c r="L1496" s="1014">
        <v>0.0</v>
      </c>
      <c r="M1496" s="1019">
        <f t="shared" ref="M1496:M1497" si="1039">(L1496-H1496)</f>
        <v>0</v>
      </c>
      <c r="N1496" s="1014">
        <v>5.0</v>
      </c>
      <c r="O1496" s="1019">
        <f t="shared" ref="O1496:O1497" si="1040">sum(M1496,N1496)</f>
        <v>5</v>
      </c>
      <c r="P1496" s="1014"/>
      <c r="Q1496" s="998"/>
      <c r="R1496" s="998"/>
      <c r="S1496" s="998"/>
      <c r="T1496" s="998"/>
      <c r="U1496" s="998"/>
      <c r="V1496" s="998"/>
      <c r="W1496" s="998"/>
      <c r="X1496" s="998"/>
      <c r="Y1496" s="998"/>
      <c r="Z1496" s="998"/>
      <c r="AA1496" s="998"/>
      <c r="AB1496" s="998"/>
    </row>
    <row r="1497">
      <c r="A1497" s="1021" t="s">
        <v>80</v>
      </c>
      <c r="B1497" s="1013"/>
      <c r="C1497" s="1014"/>
      <c r="D1497" s="1014"/>
      <c r="E1497" s="1014"/>
      <c r="F1497" s="1014"/>
      <c r="G1497" s="1015"/>
      <c r="H1497" s="1016">
        <f t="shared" si="1038"/>
        <v>0</v>
      </c>
      <c r="I1497" s="1019"/>
      <c r="J1497" s="1168" t="s">
        <v>206</v>
      </c>
      <c r="K1497" s="1021" t="s">
        <v>80</v>
      </c>
      <c r="L1497" s="1014">
        <v>0.0</v>
      </c>
      <c r="M1497" s="1019">
        <f t="shared" si="1039"/>
        <v>0</v>
      </c>
      <c r="N1497" s="1014">
        <v>30.0</v>
      </c>
      <c r="O1497" s="1019">
        <f t="shared" si="1040"/>
        <v>30</v>
      </c>
      <c r="P1497" s="1019"/>
      <c r="Q1497" s="998"/>
      <c r="R1497" s="998"/>
      <c r="S1497" s="998"/>
      <c r="T1497" s="998"/>
      <c r="U1497" s="998"/>
      <c r="V1497" s="998"/>
      <c r="W1497" s="998"/>
      <c r="X1497" s="998"/>
      <c r="Y1497" s="998"/>
      <c r="Z1497" s="998"/>
      <c r="AA1497" s="998"/>
      <c r="AB1497" s="998"/>
    </row>
    <row r="1498">
      <c r="A1498" s="1009"/>
      <c r="B1498" s="1005"/>
      <c r="C1498" s="1005"/>
      <c r="D1498" s="1005"/>
      <c r="E1498" s="1005"/>
      <c r="F1498" s="1005"/>
      <c r="G1498" s="1005"/>
      <c r="H1498" s="1006">
        <f t="shared" ref="H1498:H1500" si="1041">SUM(B1498:G1498)</f>
        <v>0</v>
      </c>
      <c r="I1498" s="1007">
        <f>sum(H1498:H1501)</f>
        <v>0</v>
      </c>
      <c r="J1498" s="1058"/>
      <c r="K1498" s="1009"/>
      <c r="L1498" s="1010"/>
      <c r="M1498" s="1007"/>
      <c r="N1498" s="1010"/>
      <c r="O1498" s="1007"/>
      <c r="P1498" s="1010"/>
      <c r="Q1498" s="998"/>
      <c r="R1498" s="998"/>
      <c r="S1498" s="998"/>
      <c r="T1498" s="998"/>
      <c r="U1498" s="998"/>
      <c r="V1498" s="998"/>
      <c r="W1498" s="998"/>
      <c r="X1498" s="998"/>
      <c r="Y1498" s="998"/>
      <c r="Z1498" s="998"/>
      <c r="AA1498" s="998"/>
      <c r="AB1498" s="998"/>
    </row>
    <row r="1499">
      <c r="A1499" s="1012" t="s">
        <v>77</v>
      </c>
      <c r="B1499" s="1013"/>
      <c r="C1499" s="1014"/>
      <c r="D1499" s="1014"/>
      <c r="E1499" s="1014"/>
      <c r="F1499" s="1014"/>
      <c r="G1499" s="1015"/>
      <c r="H1499" s="1016">
        <f t="shared" si="1041"/>
        <v>0</v>
      </c>
      <c r="I1499" s="1017">
        <f>(I1498/60)</f>
        <v>0</v>
      </c>
      <c r="J1499" s="1058"/>
      <c r="K1499" s="1012" t="s">
        <v>77</v>
      </c>
      <c r="L1499" s="1018"/>
      <c r="M1499" s="1018"/>
      <c r="N1499" s="1018"/>
      <c r="O1499" s="1019"/>
      <c r="P1499" s="1018"/>
      <c r="Q1499" s="998"/>
      <c r="R1499" s="998"/>
      <c r="S1499" s="998"/>
      <c r="T1499" s="998"/>
      <c r="U1499" s="998"/>
      <c r="V1499" s="998"/>
      <c r="W1499" s="998"/>
      <c r="X1499" s="998"/>
      <c r="Y1499" s="998"/>
      <c r="Z1499" s="998"/>
      <c r="AA1499" s="998"/>
      <c r="AB1499" s="998"/>
    </row>
    <row r="1500">
      <c r="A1500" s="1012" t="s">
        <v>78</v>
      </c>
      <c r="B1500" s="1013"/>
      <c r="C1500" s="1014"/>
      <c r="D1500" s="1014"/>
      <c r="E1500" s="1014"/>
      <c r="F1500" s="1014"/>
      <c r="G1500" s="1015"/>
      <c r="H1500" s="1016">
        <f t="shared" si="1041"/>
        <v>0</v>
      </c>
      <c r="I1500" s="1019"/>
      <c r="J1500" s="1058"/>
      <c r="K1500" s="1012" t="s">
        <v>78</v>
      </c>
      <c r="L1500" s="1018"/>
      <c r="M1500" s="1019"/>
      <c r="N1500" s="1018"/>
      <c r="O1500" s="1019"/>
      <c r="P1500" s="1018"/>
      <c r="Q1500" s="998"/>
      <c r="R1500" s="998"/>
      <c r="S1500" s="998"/>
      <c r="T1500" s="998"/>
      <c r="U1500" s="998"/>
      <c r="V1500" s="998"/>
      <c r="W1500" s="998"/>
      <c r="X1500" s="998"/>
      <c r="Y1500" s="998"/>
      <c r="Z1500" s="998"/>
      <c r="AA1500" s="998"/>
      <c r="AB1500" s="998"/>
    </row>
    <row r="1501">
      <c r="A1501" s="1021" t="s">
        <v>446</v>
      </c>
      <c r="B1501" s="1013"/>
      <c r="C1501" s="1014"/>
      <c r="D1501" s="1014"/>
      <c r="E1501" s="1014"/>
      <c r="F1501" s="1014"/>
      <c r="G1501" s="1015"/>
      <c r="H1501" s="1016">
        <f>sum(B1501:G1501)</f>
        <v>0</v>
      </c>
      <c r="I1501" s="1019"/>
      <c r="J1501" s="1058"/>
      <c r="K1501" s="1021" t="s">
        <v>446</v>
      </c>
      <c r="L1501" s="1018"/>
      <c r="M1501" s="1019"/>
      <c r="N1501" s="1018"/>
      <c r="O1501" s="1019"/>
      <c r="P1501" s="1018"/>
      <c r="Q1501" s="998"/>
      <c r="R1501" s="998"/>
      <c r="S1501" s="998"/>
      <c r="T1501" s="998"/>
      <c r="U1501" s="998"/>
      <c r="V1501" s="998"/>
      <c r="W1501" s="998"/>
      <c r="X1501" s="998"/>
      <c r="Y1501" s="998"/>
      <c r="Z1501" s="998"/>
      <c r="AA1501" s="998"/>
      <c r="AB1501" s="998"/>
    </row>
    <row r="1502">
      <c r="A1502" s="1021" t="s">
        <v>80</v>
      </c>
      <c r="B1502" s="1013"/>
      <c r="C1502" s="1014"/>
      <c r="D1502" s="1014"/>
      <c r="E1502" s="1014"/>
      <c r="F1502" s="1014"/>
      <c r="G1502" s="1015"/>
      <c r="H1502" s="1015">
        <v>0.0</v>
      </c>
      <c r="I1502" s="1019"/>
      <c r="J1502" s="1058"/>
      <c r="K1502" s="1021" t="s">
        <v>80</v>
      </c>
      <c r="L1502" s="1018"/>
      <c r="M1502" s="1019"/>
      <c r="N1502" s="1018"/>
      <c r="O1502" s="1019"/>
      <c r="P1502" s="1018"/>
      <c r="Q1502" s="998"/>
      <c r="R1502" s="998"/>
      <c r="S1502" s="998"/>
      <c r="T1502" s="998"/>
      <c r="U1502" s="998"/>
      <c r="V1502" s="998"/>
      <c r="W1502" s="998"/>
      <c r="X1502" s="998"/>
      <c r="Y1502" s="998"/>
      <c r="Z1502" s="998"/>
      <c r="AA1502" s="998"/>
      <c r="AB1502" s="998"/>
    </row>
    <row r="1503">
      <c r="A1503" s="1040"/>
      <c r="B1503" s="1033"/>
      <c r="C1503" s="1033"/>
      <c r="D1503" s="1033"/>
      <c r="E1503" s="1033"/>
      <c r="F1503" s="1033"/>
      <c r="G1503" s="1033"/>
      <c r="H1503" s="1033"/>
      <c r="I1503" s="1033"/>
      <c r="J1503" s="1058"/>
      <c r="K1503" s="1040"/>
      <c r="L1503" s="1033"/>
      <c r="M1503" s="1033"/>
      <c r="N1503" s="1033"/>
      <c r="O1503" s="1033"/>
      <c r="P1503" s="1003"/>
      <c r="Q1503" s="998"/>
      <c r="R1503" s="998"/>
      <c r="S1503" s="998"/>
      <c r="T1503" s="998"/>
      <c r="U1503" s="998"/>
      <c r="V1503" s="998"/>
      <c r="W1503" s="998"/>
      <c r="X1503" s="998"/>
      <c r="Y1503" s="998"/>
      <c r="Z1503" s="998"/>
      <c r="AA1503" s="998"/>
      <c r="AB1503" s="998"/>
    </row>
    <row r="1504">
      <c r="A1504" s="1052" t="s">
        <v>121</v>
      </c>
      <c r="B1504" s="1001">
        <f t="shared" ref="B1504:H1504" si="1042">SUM(B1380,B1385,B1390,B1395,B1400,B1405,B1411,B1416,B1421,B1426,B1431,B1436,B1442,B1447,B1452,B1457,B1462,B1467,B1473,B1478,B1483,B1488,B1493,B1498)</f>
        <v>75</v>
      </c>
      <c r="C1504" s="1001">
        <f t="shared" si="1042"/>
        <v>120</v>
      </c>
      <c r="D1504" s="1001">
        <f t="shared" si="1042"/>
        <v>112</v>
      </c>
      <c r="E1504" s="1001">
        <f t="shared" si="1042"/>
        <v>111</v>
      </c>
      <c r="F1504" s="1001">
        <f t="shared" si="1042"/>
        <v>73</v>
      </c>
      <c r="G1504" s="1001">
        <f t="shared" si="1042"/>
        <v>26</v>
      </c>
      <c r="H1504" s="1001">
        <f t="shared" si="1042"/>
        <v>517</v>
      </c>
      <c r="I1504" s="1054"/>
      <c r="J1504" s="1058"/>
      <c r="K1504" s="1296" t="s">
        <v>121</v>
      </c>
      <c r="L1504" s="1001">
        <f t="shared" ref="L1504:O1504" si="1043">SUM(L1380,L1385,L1390,L1395,L1400,L1405,L1411,L1416,L1421,L1426,L1431,L1436,L1442,L1447,L1452,L1457,L1462,L1467,L1473,L1478,L1483,L1488,L1493,L1498)</f>
        <v>1071</v>
      </c>
      <c r="M1504" s="1001">
        <f t="shared" si="1043"/>
        <v>554</v>
      </c>
      <c r="N1504" s="1001">
        <f t="shared" si="1043"/>
        <v>702</v>
      </c>
      <c r="O1504" s="1001">
        <f t="shared" si="1043"/>
        <v>1256</v>
      </c>
      <c r="P1504" s="1001"/>
      <c r="Q1504" s="998"/>
      <c r="R1504" s="998"/>
      <c r="S1504" s="998"/>
      <c r="T1504" s="998"/>
      <c r="U1504" s="998"/>
      <c r="V1504" s="998"/>
      <c r="W1504" s="998"/>
      <c r="X1504" s="998"/>
      <c r="Y1504" s="998"/>
      <c r="Z1504" s="998"/>
      <c r="AA1504" s="998"/>
      <c r="AB1504" s="998"/>
    </row>
    <row r="1505">
      <c r="A1505" s="1052" t="s">
        <v>77</v>
      </c>
      <c r="B1505" s="1001">
        <f t="shared" ref="B1505:H1505" si="1044">SUM(B1381,B1386,B1391,B1396,B1401,B1406,B1412,B1417,B1422,B1427,B1432,B1437,B1443,B1448,B1453,B1458,B1463,B1468,B1474,B1479,B1484,B1489,B1494,B1499)</f>
        <v>1</v>
      </c>
      <c r="C1505" s="1001">
        <f t="shared" si="1044"/>
        <v>2</v>
      </c>
      <c r="D1505" s="1001">
        <f t="shared" si="1044"/>
        <v>14</v>
      </c>
      <c r="E1505" s="1001">
        <f t="shared" si="1044"/>
        <v>2</v>
      </c>
      <c r="F1505" s="1001">
        <f t="shared" si="1044"/>
        <v>1</v>
      </c>
      <c r="G1505" s="1001">
        <f t="shared" si="1044"/>
        <v>0</v>
      </c>
      <c r="H1505" s="1001">
        <f t="shared" si="1044"/>
        <v>20</v>
      </c>
      <c r="I1505" s="1054"/>
      <c r="J1505" s="1058"/>
      <c r="K1505" s="1296" t="s">
        <v>77</v>
      </c>
      <c r="L1505" s="1001">
        <f t="shared" ref="L1505:O1505" si="1045">SUM(L1381,L1386,L1391,L1396,L1401,L1406,L1412,L1417,L1422,L1427,L1432,L1437,L1443,L1448,L1453,L1458,L1463,L1468,L1474,L1479,L1484,L1489,L1494,L1499)</f>
        <v>239</v>
      </c>
      <c r="M1505" s="1001">
        <f t="shared" si="1045"/>
        <v>85</v>
      </c>
      <c r="N1505" s="1001">
        <f t="shared" si="1045"/>
        <v>97</v>
      </c>
      <c r="O1505" s="1001">
        <f t="shared" si="1045"/>
        <v>182</v>
      </c>
      <c r="P1505" s="1001"/>
      <c r="Q1505" s="998"/>
      <c r="R1505" s="998"/>
      <c r="S1505" s="998"/>
      <c r="T1505" s="998"/>
      <c r="U1505" s="998"/>
      <c r="V1505" s="998"/>
      <c r="W1505" s="998"/>
      <c r="X1505" s="998"/>
      <c r="Y1505" s="998"/>
      <c r="Z1505" s="998"/>
      <c r="AA1505" s="998"/>
      <c r="AB1505" s="998"/>
    </row>
    <row r="1506">
      <c r="A1506" s="1052" t="s">
        <v>78</v>
      </c>
      <c r="B1506" s="1001">
        <f t="shared" ref="B1506:H1506" si="1046">SUM(B1382,B1387,B1392,B1397,B1402,B1407,B1413,B1418,B1423,B1428,B1433,B1438,B1444,B1449,B1454,B1459,B1464,B1469,B1475,B1480,B1485,B1490,B1495,B1500)</f>
        <v>27</v>
      </c>
      <c r="C1506" s="1001">
        <f t="shared" si="1046"/>
        <v>22</v>
      </c>
      <c r="D1506" s="1001">
        <f t="shared" si="1046"/>
        <v>25</v>
      </c>
      <c r="E1506" s="1001">
        <f t="shared" si="1046"/>
        <v>30</v>
      </c>
      <c r="F1506" s="1001">
        <f t="shared" si="1046"/>
        <v>29</v>
      </c>
      <c r="G1506" s="1001">
        <f t="shared" si="1046"/>
        <v>1</v>
      </c>
      <c r="H1506" s="1001">
        <f t="shared" si="1046"/>
        <v>134</v>
      </c>
      <c r="I1506" s="1054"/>
      <c r="J1506" s="1058"/>
      <c r="K1506" s="1296" t="s">
        <v>78</v>
      </c>
      <c r="L1506" s="1001">
        <f t="shared" ref="L1506:O1506" si="1047">SUM(L1382,L1387,L1392,L1397,L1402,L1407,L1413,L1418,L1423,L1428,L1433,L1438,L1444,L1449,L1454,L1459,L1464,L1469,L1475,L1480,L1485,L1490,L1495,L1500)</f>
        <v>0</v>
      </c>
      <c r="M1506" s="1001">
        <f t="shared" si="1047"/>
        <v>0</v>
      </c>
      <c r="N1506" s="1001">
        <f t="shared" si="1047"/>
        <v>0</v>
      </c>
      <c r="O1506" s="1001">
        <f t="shared" si="1047"/>
        <v>0</v>
      </c>
      <c r="P1506" s="1001"/>
      <c r="Q1506" s="998"/>
      <c r="R1506" s="998"/>
      <c r="S1506" s="998"/>
      <c r="T1506" s="998"/>
      <c r="U1506" s="998"/>
      <c r="V1506" s="998"/>
      <c r="W1506" s="998"/>
      <c r="X1506" s="998"/>
      <c r="Y1506" s="998"/>
      <c r="Z1506" s="998"/>
      <c r="AA1506" s="998"/>
      <c r="AB1506" s="998"/>
    </row>
    <row r="1507">
      <c r="A1507" s="1182" t="s">
        <v>446</v>
      </c>
      <c r="B1507" s="1001">
        <f t="shared" ref="B1507:H1507" si="1048">SUM(B1383,B1388,B1393,B1398,B1403,B1408,B1414,B1419,B1424,B1429,B1434,B1439,B1445,B1450,B1455,B1460,B1465,B1470,B1476,B1481,B1486,B1491,B1496,B1501)</f>
        <v>6</v>
      </c>
      <c r="C1507" s="1001">
        <f t="shared" si="1048"/>
        <v>10</v>
      </c>
      <c r="D1507" s="1001">
        <f t="shared" si="1048"/>
        <v>6</v>
      </c>
      <c r="E1507" s="1001">
        <f t="shared" si="1048"/>
        <v>5</v>
      </c>
      <c r="F1507" s="1001">
        <f t="shared" si="1048"/>
        <v>8</v>
      </c>
      <c r="G1507" s="1001">
        <f t="shared" si="1048"/>
        <v>0</v>
      </c>
      <c r="H1507" s="1001">
        <f t="shared" si="1048"/>
        <v>35</v>
      </c>
      <c r="I1507" s="1054"/>
      <c r="J1507" s="1058"/>
      <c r="K1507" s="1297" t="s">
        <v>446</v>
      </c>
      <c r="L1507" s="1001">
        <f t="shared" ref="L1507:O1507" si="1049">SUM(L1383,L1388,L1393,L1398,L1403,L1408,L1414,L1419,L1424,L1429,L1434,L1439,L1445,L1450,L1455,L1460,L1465,L1470,L1476,L1481,L1486,L1491,L1496,L1501)</f>
        <v>125</v>
      </c>
      <c r="M1507" s="1001">
        <f t="shared" si="1049"/>
        <v>90</v>
      </c>
      <c r="N1507" s="1001">
        <f t="shared" si="1049"/>
        <v>86</v>
      </c>
      <c r="O1507" s="1001">
        <f t="shared" si="1049"/>
        <v>176</v>
      </c>
      <c r="P1507" s="1001"/>
      <c r="Q1507" s="998"/>
      <c r="R1507" s="998"/>
      <c r="S1507" s="998"/>
      <c r="T1507" s="998"/>
      <c r="U1507" s="998"/>
      <c r="V1507" s="998"/>
      <c r="W1507" s="998"/>
      <c r="X1507" s="998"/>
      <c r="Y1507" s="998"/>
      <c r="Z1507" s="998"/>
      <c r="AA1507" s="998"/>
      <c r="AB1507" s="998"/>
    </row>
    <row r="1508">
      <c r="A1508" s="1182" t="s">
        <v>80</v>
      </c>
      <c r="B1508" s="1001">
        <f t="shared" ref="B1508:G1508" si="1050">SUM(B1384,B1389,B1394,B1399,B1404,B1409,B1415,B1420,B1425,B1430,B1435,B1440,B1446,B1451,B1456,B1461,B1466,B1471,B1477,B1482,B1487,B1492,B1497,B1502)</f>
        <v>7</v>
      </c>
      <c r="C1508" s="1001">
        <f t="shared" si="1050"/>
        <v>14</v>
      </c>
      <c r="D1508" s="1001">
        <f t="shared" si="1050"/>
        <v>13</v>
      </c>
      <c r="E1508" s="1001">
        <f t="shared" si="1050"/>
        <v>14</v>
      </c>
      <c r="F1508" s="1001">
        <f t="shared" si="1050"/>
        <v>13</v>
      </c>
      <c r="G1508" s="1001">
        <f t="shared" si="1050"/>
        <v>5</v>
      </c>
      <c r="H1508" s="1001">
        <f>SUM(B1508:G1508)</f>
        <v>66</v>
      </c>
      <c r="I1508" s="1054"/>
      <c r="J1508" s="1058"/>
      <c r="K1508" s="1307" t="s">
        <v>80</v>
      </c>
      <c r="L1508" s="1001">
        <f t="shared" ref="L1508:O1508" si="1051">SUM(L1384,L1389,L1394,L1399,L1404,L1409,L1415,L1420,L1425,L1430,L1435,L1440,L1446,L1451,L1456,L1461,L1466,L1471,L1477,L1482,L1487,L1492,L1497,L1502)</f>
        <v>603</v>
      </c>
      <c r="M1508" s="1001">
        <f t="shared" si="1051"/>
        <v>537</v>
      </c>
      <c r="N1508" s="1001">
        <f t="shared" si="1051"/>
        <v>150</v>
      </c>
      <c r="O1508" s="1001">
        <f t="shared" si="1051"/>
        <v>687</v>
      </c>
      <c r="P1508" s="1001"/>
      <c r="Q1508" s="998"/>
      <c r="R1508" s="998"/>
      <c r="S1508" s="998"/>
      <c r="T1508" s="998"/>
      <c r="U1508" s="998"/>
      <c r="V1508" s="998"/>
      <c r="W1508" s="998"/>
      <c r="X1508" s="998"/>
      <c r="Y1508" s="998"/>
      <c r="Z1508" s="998"/>
      <c r="AA1508" s="998"/>
      <c r="AB1508" s="998"/>
    </row>
    <row r="1509">
      <c r="A1509" s="1040" t="s">
        <v>9</v>
      </c>
      <c r="B1509" s="1003">
        <f t="shared" ref="B1509:G1509" si="1052">sum(B1504:B1507)</f>
        <v>109</v>
      </c>
      <c r="C1509" s="1003">
        <f t="shared" si="1052"/>
        <v>154</v>
      </c>
      <c r="D1509" s="1003">
        <f t="shared" si="1052"/>
        <v>157</v>
      </c>
      <c r="E1509" s="1003">
        <f t="shared" si="1052"/>
        <v>148</v>
      </c>
      <c r="F1509" s="1003">
        <f t="shared" si="1052"/>
        <v>111</v>
      </c>
      <c r="G1509" s="1003">
        <f t="shared" si="1052"/>
        <v>27</v>
      </c>
      <c r="H1509" s="1003">
        <f>sum(B1509:D1509)</f>
        <v>420</v>
      </c>
      <c r="I1509" s="1033"/>
      <c r="J1509" s="1058"/>
      <c r="K1509" s="1308" t="s">
        <v>9</v>
      </c>
      <c r="L1509" s="1003">
        <f t="shared" ref="L1509:O1509" si="1053">sum(L1504:L1507)</f>
        <v>1435</v>
      </c>
      <c r="M1509" s="1003">
        <f t="shared" si="1053"/>
        <v>729</v>
      </c>
      <c r="N1509" s="1003">
        <f t="shared" si="1053"/>
        <v>885</v>
      </c>
      <c r="O1509" s="1003">
        <f t="shared" si="1053"/>
        <v>1614</v>
      </c>
      <c r="P1509" s="1003"/>
      <c r="Q1509" s="998"/>
      <c r="R1509" s="998"/>
      <c r="S1509" s="998"/>
      <c r="T1509" s="998"/>
      <c r="U1509" s="998"/>
      <c r="V1509" s="998"/>
      <c r="W1509" s="998"/>
      <c r="X1509" s="998"/>
      <c r="Y1509" s="998"/>
      <c r="Z1509" s="998"/>
      <c r="AA1509" s="998"/>
      <c r="AB1509" s="998"/>
    </row>
    <row r="1510">
      <c r="A1510" s="1049"/>
      <c r="B1510" s="1049"/>
      <c r="C1510" s="1049"/>
      <c r="D1510" s="1049"/>
      <c r="E1510" s="1049"/>
      <c r="F1510" s="1049"/>
      <c r="G1510" s="1049"/>
      <c r="H1510" s="1049"/>
      <c r="I1510" s="1049"/>
      <c r="J1510" s="1074"/>
      <c r="K1510" s="1049"/>
      <c r="L1510" s="1049"/>
      <c r="M1510" s="1049"/>
      <c r="N1510" s="1049"/>
      <c r="O1510" s="1049"/>
      <c r="P1510" s="1049"/>
      <c r="Q1510" s="1049"/>
      <c r="R1510" s="1049"/>
      <c r="S1510" s="1049"/>
      <c r="T1510" s="1049"/>
      <c r="U1510" s="1049"/>
      <c r="V1510" s="1049"/>
      <c r="W1510" s="1049"/>
      <c r="X1510" s="1049"/>
      <c r="Y1510" s="1049"/>
      <c r="Z1510" s="1049"/>
      <c r="AA1510" s="1049"/>
      <c r="AB1510" s="1049"/>
    </row>
    <row r="1511">
      <c r="A1511" s="1308" t="s">
        <v>123</v>
      </c>
      <c r="B1511" s="1308" t="s">
        <v>2</v>
      </c>
      <c r="C1511" s="1312" t="s">
        <v>3</v>
      </c>
      <c r="D1511" s="1312" t="s">
        <v>4</v>
      </c>
      <c r="E1511" s="1312" t="s">
        <v>5</v>
      </c>
      <c r="F1511" s="1312" t="s">
        <v>6</v>
      </c>
      <c r="G1511" s="1312" t="s">
        <v>7</v>
      </c>
      <c r="H1511" s="1308" t="s">
        <v>9</v>
      </c>
      <c r="I1511" s="998"/>
      <c r="J1511" s="1058"/>
      <c r="K1511" s="1026"/>
      <c r="L1511" s="998"/>
      <c r="M1511" s="998"/>
      <c r="N1511" s="1026"/>
      <c r="O1511" s="998"/>
      <c r="P1511" s="998"/>
      <c r="Q1511" s="998"/>
      <c r="R1511" s="998"/>
      <c r="S1511" s="998"/>
      <c r="T1511" s="998"/>
      <c r="U1511" s="998"/>
      <c r="V1511" s="998"/>
      <c r="W1511" s="998"/>
      <c r="X1511" s="998"/>
      <c r="Y1511" s="998"/>
      <c r="Z1511" s="998"/>
      <c r="AA1511" s="998"/>
      <c r="AB1511" s="998"/>
    </row>
    <row r="1512">
      <c r="A1512" s="1052" t="s">
        <v>124</v>
      </c>
      <c r="B1512" s="1001">
        <f t="shared" ref="B1512:G1512" si="1054">sum(B1505:B1506)</f>
        <v>28</v>
      </c>
      <c r="C1512" s="1001">
        <f t="shared" si="1054"/>
        <v>24</v>
      </c>
      <c r="D1512" s="1001">
        <f t="shared" si="1054"/>
        <v>39</v>
      </c>
      <c r="E1512" s="1001">
        <f t="shared" si="1054"/>
        <v>32</v>
      </c>
      <c r="F1512" s="1001">
        <f t="shared" si="1054"/>
        <v>30</v>
      </c>
      <c r="G1512" s="1001">
        <f t="shared" si="1054"/>
        <v>1</v>
      </c>
      <c r="H1512" s="1053">
        <f>sum(B1512:G1512)</f>
        <v>154</v>
      </c>
      <c r="I1512" s="998"/>
      <c r="J1512" s="1058"/>
      <c r="K1512" s="1026"/>
      <c r="L1512" s="998"/>
      <c r="M1512" s="998"/>
      <c r="N1512" s="998"/>
      <c r="O1512" s="998"/>
      <c r="P1512" s="998"/>
      <c r="Q1512" s="998"/>
      <c r="R1512" s="998"/>
      <c r="S1512" s="998"/>
      <c r="T1512" s="998"/>
      <c r="U1512" s="998"/>
      <c r="V1512" s="998"/>
      <c r="W1512" s="998"/>
      <c r="X1512" s="998"/>
      <c r="Y1512" s="998"/>
      <c r="Z1512" s="998"/>
      <c r="AA1512" s="998"/>
      <c r="AB1512" s="998"/>
    </row>
    <row r="1513">
      <c r="A1513" s="1059" t="s">
        <v>126</v>
      </c>
      <c r="B1513" s="1060">
        <f t="shared" ref="B1513:H1513" si="1055">(B1512*22.5)</f>
        <v>630</v>
      </c>
      <c r="C1513" s="1060">
        <f t="shared" si="1055"/>
        <v>540</v>
      </c>
      <c r="D1513" s="1060">
        <f t="shared" si="1055"/>
        <v>877.5</v>
      </c>
      <c r="E1513" s="1060">
        <f t="shared" si="1055"/>
        <v>720</v>
      </c>
      <c r="F1513" s="1060">
        <f t="shared" si="1055"/>
        <v>675</v>
      </c>
      <c r="G1513" s="1060">
        <f t="shared" si="1055"/>
        <v>22.5</v>
      </c>
      <c r="H1513" s="1060">
        <f t="shared" si="1055"/>
        <v>3465</v>
      </c>
      <c r="I1513" s="1061"/>
      <c r="J1513" s="1062"/>
      <c r="K1513" s="1184"/>
      <c r="L1513" s="997"/>
      <c r="M1513" s="997"/>
      <c r="N1513" s="997"/>
      <c r="O1513" s="997"/>
      <c r="P1513" s="997"/>
      <c r="Q1513" s="997"/>
      <c r="R1513" s="997"/>
      <c r="S1513" s="997"/>
      <c r="T1513" s="997"/>
      <c r="U1513" s="997"/>
      <c r="V1513" s="997"/>
      <c r="W1513" s="997"/>
      <c r="X1513" s="997"/>
      <c r="Y1513" s="997"/>
      <c r="Z1513" s="997"/>
      <c r="AA1513" s="997"/>
      <c r="AB1513" s="997"/>
    </row>
    <row r="1514">
      <c r="A1514" s="1248" t="s">
        <v>127</v>
      </c>
      <c r="B1514" s="1001">
        <f t="shared" ref="B1514:H1514" si="1056">B1508</f>
        <v>7</v>
      </c>
      <c r="C1514" s="1001">
        <f t="shared" si="1056"/>
        <v>14</v>
      </c>
      <c r="D1514" s="1001">
        <f t="shared" si="1056"/>
        <v>13</v>
      </c>
      <c r="E1514" s="1001">
        <f t="shared" si="1056"/>
        <v>14</v>
      </c>
      <c r="F1514" s="1001">
        <f t="shared" si="1056"/>
        <v>13</v>
      </c>
      <c r="G1514" s="1001">
        <f t="shared" si="1056"/>
        <v>5</v>
      </c>
      <c r="H1514" s="1001">
        <f t="shared" si="1056"/>
        <v>66</v>
      </c>
      <c r="I1514" s="1061"/>
      <c r="J1514" s="1062"/>
      <c r="K1514" s="1184"/>
      <c r="L1514" s="997"/>
      <c r="M1514" s="997"/>
      <c r="N1514" s="997"/>
      <c r="O1514" s="997"/>
      <c r="P1514" s="997"/>
      <c r="Q1514" s="997"/>
      <c r="R1514" s="997"/>
      <c r="S1514" s="997"/>
      <c r="T1514" s="997"/>
      <c r="U1514" s="997"/>
      <c r="V1514" s="997"/>
      <c r="W1514" s="997"/>
      <c r="X1514" s="997"/>
      <c r="Y1514" s="997"/>
      <c r="Z1514" s="997"/>
      <c r="AA1514" s="997"/>
      <c r="AB1514" s="997"/>
    </row>
    <row r="1515">
      <c r="A1515" s="1248" t="s">
        <v>126</v>
      </c>
      <c r="B1515" s="1249">
        <f t="shared" ref="B1515:H1515" si="1057">(B1514*5)</f>
        <v>35</v>
      </c>
      <c r="C1515" s="1249">
        <f t="shared" si="1057"/>
        <v>70</v>
      </c>
      <c r="D1515" s="1249">
        <f t="shared" si="1057"/>
        <v>65</v>
      </c>
      <c r="E1515" s="1249">
        <f t="shared" si="1057"/>
        <v>70</v>
      </c>
      <c r="F1515" s="1249">
        <f t="shared" si="1057"/>
        <v>65</v>
      </c>
      <c r="G1515" s="1249">
        <f t="shared" si="1057"/>
        <v>25</v>
      </c>
      <c r="H1515" s="1249">
        <f t="shared" si="1057"/>
        <v>330</v>
      </c>
      <c r="I1515" s="1061"/>
      <c r="J1515" s="1062"/>
      <c r="K1515" s="1184"/>
      <c r="L1515" s="997"/>
      <c r="M1515" s="997"/>
      <c r="N1515" s="997"/>
      <c r="O1515" s="997"/>
      <c r="P1515" s="997"/>
      <c r="Q1515" s="997"/>
      <c r="R1515" s="997"/>
      <c r="S1515" s="997"/>
      <c r="T1515" s="997"/>
      <c r="U1515" s="997"/>
      <c r="V1515" s="997"/>
      <c r="W1515" s="997"/>
      <c r="X1515" s="997"/>
      <c r="Y1515" s="997"/>
      <c r="Z1515" s="997"/>
      <c r="AA1515" s="997"/>
      <c r="AB1515" s="997"/>
    </row>
    <row r="1516">
      <c r="A1516" s="1188" t="s">
        <v>9</v>
      </c>
      <c r="B1516" s="1250">
        <f t="shared" ref="B1516:H1516" si="1058">SUM(B1513,B1515)</f>
        <v>665</v>
      </c>
      <c r="C1516" s="1250">
        <f t="shared" si="1058"/>
        <v>610</v>
      </c>
      <c r="D1516" s="1250">
        <f t="shared" si="1058"/>
        <v>942.5</v>
      </c>
      <c r="E1516" s="1250">
        <f t="shared" si="1058"/>
        <v>790</v>
      </c>
      <c r="F1516" s="1250">
        <f t="shared" si="1058"/>
        <v>740</v>
      </c>
      <c r="G1516" s="1250">
        <f t="shared" si="1058"/>
        <v>47.5</v>
      </c>
      <c r="H1516" s="1250">
        <f t="shared" si="1058"/>
        <v>3795</v>
      </c>
      <c r="I1516" s="1061"/>
      <c r="J1516" s="1062"/>
      <c r="K1516" s="1184"/>
      <c r="L1516" s="997"/>
      <c r="M1516" s="997"/>
      <c r="N1516" s="997"/>
      <c r="O1516" s="997"/>
      <c r="P1516" s="997"/>
      <c r="Q1516" s="997"/>
      <c r="R1516" s="997"/>
      <c r="S1516" s="997"/>
      <c r="T1516" s="997"/>
      <c r="U1516" s="997"/>
      <c r="V1516" s="997"/>
      <c r="W1516" s="997"/>
      <c r="X1516" s="997"/>
      <c r="Y1516" s="997"/>
      <c r="Z1516" s="997"/>
      <c r="AA1516" s="997"/>
      <c r="AB1516" s="997"/>
    </row>
    <row r="1517">
      <c r="A1517" s="997"/>
      <c r="B1517" s="1061"/>
      <c r="C1517" s="1061"/>
      <c r="D1517" s="1061"/>
      <c r="E1517" s="1061"/>
      <c r="F1517" s="1061"/>
      <c r="G1517" s="1063"/>
      <c r="H1517" s="1064"/>
      <c r="I1517" s="1061"/>
      <c r="J1517" s="1062"/>
      <c r="K1517" s="1184"/>
      <c r="L1517" s="997"/>
      <c r="M1517" s="997"/>
      <c r="N1517" s="997"/>
      <c r="O1517" s="997"/>
      <c r="P1517" s="997"/>
      <c r="Q1517" s="997"/>
      <c r="R1517" s="997"/>
      <c r="S1517" s="997"/>
      <c r="T1517" s="997"/>
      <c r="U1517" s="997"/>
      <c r="V1517" s="997"/>
      <c r="W1517" s="997"/>
      <c r="X1517" s="997"/>
      <c r="Y1517" s="997"/>
      <c r="Z1517" s="997"/>
      <c r="AA1517" s="997"/>
      <c r="AB1517" s="997"/>
    </row>
    <row r="1518">
      <c r="A1518" s="1347" t="s">
        <v>549</v>
      </c>
      <c r="B1518" s="1061"/>
      <c r="C1518" s="1061"/>
      <c r="D1518" s="1061"/>
      <c r="E1518" s="1061"/>
      <c r="F1518" s="1065"/>
      <c r="G1518" s="1066" t="s">
        <v>35</v>
      </c>
      <c r="H1518" s="1067" t="s">
        <v>36</v>
      </c>
      <c r="I1518" s="1061"/>
      <c r="J1518" s="1062"/>
      <c r="K1518" s="997"/>
      <c r="L1518" s="997"/>
      <c r="M1518" s="997"/>
      <c r="N1518" s="997"/>
      <c r="O1518" s="997"/>
      <c r="P1518" s="997"/>
      <c r="Q1518" s="997"/>
      <c r="R1518" s="997"/>
      <c r="S1518" s="997"/>
      <c r="T1518" s="997"/>
      <c r="U1518" s="997"/>
      <c r="V1518" s="997"/>
      <c r="W1518" s="997"/>
      <c r="X1518" s="997"/>
      <c r="Y1518" s="997"/>
      <c r="Z1518" s="997"/>
      <c r="AA1518" s="997"/>
      <c r="AB1518" s="997"/>
    </row>
    <row r="1519">
      <c r="A1519" s="997"/>
      <c r="B1519" s="1061"/>
      <c r="C1519" s="1061"/>
      <c r="D1519" s="1061"/>
      <c r="E1519" s="1061"/>
      <c r="F1519" s="1065"/>
      <c r="G1519" s="1068" t="s">
        <v>450</v>
      </c>
      <c r="H1519" s="1069">
        <v>0.0</v>
      </c>
      <c r="I1519" s="1061"/>
      <c r="J1519" s="1062"/>
      <c r="K1519" s="997"/>
      <c r="L1519" s="997"/>
      <c r="M1519" s="997"/>
      <c r="N1519" s="997"/>
      <c r="O1519" s="997"/>
      <c r="P1519" s="997"/>
      <c r="Q1519" s="997"/>
      <c r="R1519" s="997"/>
      <c r="S1519" s="997"/>
      <c r="T1519" s="997"/>
      <c r="U1519" s="997"/>
      <c r="V1519" s="997"/>
      <c r="W1519" s="997"/>
      <c r="X1519" s="997"/>
      <c r="Y1519" s="997"/>
      <c r="Z1519" s="997"/>
      <c r="AA1519" s="997"/>
      <c r="AB1519" s="997"/>
    </row>
    <row r="1520">
      <c r="A1520" s="997"/>
      <c r="B1520" s="1061"/>
      <c r="C1520" s="1061"/>
      <c r="D1520" s="1061"/>
      <c r="E1520" s="1061"/>
      <c r="F1520" s="1065"/>
      <c r="G1520" s="1068" t="s">
        <v>468</v>
      </c>
      <c r="H1520" s="1069">
        <v>44.0</v>
      </c>
      <c r="I1520" s="1061"/>
      <c r="J1520" s="1062"/>
      <c r="K1520" s="997"/>
      <c r="L1520" s="997"/>
      <c r="M1520" s="997"/>
      <c r="N1520" s="997"/>
      <c r="O1520" s="997"/>
      <c r="P1520" s="997"/>
      <c r="Q1520" s="997"/>
      <c r="R1520" s="997"/>
      <c r="S1520" s="997"/>
      <c r="T1520" s="997"/>
      <c r="U1520" s="997"/>
      <c r="V1520" s="997"/>
      <c r="W1520" s="997"/>
      <c r="X1520" s="997"/>
      <c r="Y1520" s="997"/>
      <c r="Z1520" s="997"/>
      <c r="AA1520" s="997"/>
      <c r="AB1520" s="997"/>
    </row>
    <row r="1521">
      <c r="A1521" s="997"/>
      <c r="B1521" s="1061"/>
      <c r="C1521" s="1061"/>
      <c r="D1521" s="1061"/>
      <c r="E1521" s="1061"/>
      <c r="F1521" s="1065"/>
      <c r="G1521" s="1068" t="s">
        <v>494</v>
      </c>
      <c r="H1521" s="1069">
        <v>124.0</v>
      </c>
      <c r="I1521" s="1061"/>
      <c r="J1521" s="1062"/>
      <c r="K1521" s="997"/>
      <c r="L1521" s="997"/>
      <c r="M1521" s="997"/>
      <c r="N1521" s="997"/>
      <c r="O1521" s="997"/>
      <c r="P1521" s="997"/>
      <c r="Q1521" s="997"/>
      <c r="R1521" s="997"/>
      <c r="S1521" s="997"/>
      <c r="T1521" s="997"/>
      <c r="U1521" s="997"/>
      <c r="V1521" s="997"/>
      <c r="W1521" s="997"/>
      <c r="X1521" s="997"/>
      <c r="Y1521" s="997"/>
      <c r="Z1521" s="997"/>
      <c r="AA1521" s="997"/>
      <c r="AB1521" s="997"/>
    </row>
    <row r="1522">
      <c r="A1522" s="997"/>
      <c r="B1522" s="1061"/>
      <c r="C1522" s="1061"/>
      <c r="D1522" s="1061"/>
      <c r="E1522" s="1061"/>
      <c r="F1522" s="1065"/>
      <c r="G1522" s="1068" t="s">
        <v>516</v>
      </c>
      <c r="H1522" s="1069">
        <v>716.0</v>
      </c>
      <c r="I1522" s="1061"/>
      <c r="J1522" s="1062"/>
      <c r="K1522" s="997"/>
      <c r="L1522" s="997"/>
      <c r="M1522" s="997"/>
      <c r="N1522" s="997"/>
      <c r="O1522" s="997"/>
      <c r="P1522" s="997"/>
      <c r="Q1522" s="997"/>
      <c r="R1522" s="997"/>
      <c r="S1522" s="997"/>
      <c r="T1522" s="997"/>
      <c r="U1522" s="997"/>
      <c r="V1522" s="997"/>
      <c r="W1522" s="997"/>
      <c r="X1522" s="997"/>
      <c r="Y1522" s="997"/>
      <c r="Z1522" s="997"/>
      <c r="AA1522" s="997"/>
      <c r="AB1522" s="997"/>
    </row>
    <row r="1523">
      <c r="A1523" s="997"/>
      <c r="B1523" s="1061"/>
      <c r="C1523" s="1061"/>
      <c r="D1523" s="1061"/>
      <c r="E1523" s="1061"/>
      <c r="F1523" s="1065"/>
      <c r="G1523" s="1068" t="s">
        <v>540</v>
      </c>
      <c r="H1523" s="1069">
        <f>(H1509)</f>
        <v>420</v>
      </c>
      <c r="I1523" s="1061"/>
      <c r="J1523" s="1062"/>
      <c r="K1523" s="997"/>
      <c r="L1523" s="997"/>
      <c r="M1523" s="997"/>
      <c r="N1523" s="997"/>
      <c r="O1523" s="997"/>
      <c r="P1523" s="997"/>
      <c r="Q1523" s="997"/>
      <c r="R1523" s="997"/>
      <c r="S1523" s="997"/>
      <c r="T1523" s="997"/>
      <c r="U1523" s="997"/>
      <c r="V1523" s="997"/>
      <c r="W1523" s="997"/>
      <c r="X1523" s="997"/>
      <c r="Y1523" s="997"/>
      <c r="Z1523" s="997"/>
      <c r="AA1523" s="997"/>
      <c r="AB1523" s="997"/>
    </row>
    <row r="1524">
      <c r="A1524" s="997"/>
      <c r="B1524" s="1061"/>
      <c r="C1524" s="1061"/>
      <c r="D1524" s="1061"/>
      <c r="E1524" s="1061"/>
      <c r="F1524" s="1065"/>
      <c r="G1524" s="1066" t="s">
        <v>9</v>
      </c>
      <c r="H1524" s="1070">
        <f>SUM(H1519:H1523)</f>
        <v>1304</v>
      </c>
      <c r="I1524" s="1061"/>
      <c r="J1524" s="1062"/>
      <c r="K1524" s="997"/>
      <c r="L1524" s="997"/>
      <c r="M1524" s="997"/>
      <c r="N1524" s="997"/>
      <c r="O1524" s="997"/>
      <c r="P1524" s="997"/>
      <c r="Q1524" s="997"/>
      <c r="R1524" s="997"/>
      <c r="S1524" s="997"/>
      <c r="T1524" s="997"/>
      <c r="U1524" s="997"/>
      <c r="V1524" s="997"/>
      <c r="W1524" s="997"/>
      <c r="X1524" s="997"/>
      <c r="Y1524" s="997"/>
      <c r="Z1524" s="997"/>
      <c r="AA1524" s="997"/>
      <c r="AB1524" s="997"/>
    </row>
    <row r="1525">
      <c r="A1525" s="997"/>
      <c r="B1525" s="1061"/>
      <c r="C1525" s="1061"/>
      <c r="D1525" s="1061"/>
      <c r="E1525" s="1061"/>
      <c r="F1525" s="1061"/>
      <c r="G1525" s="1063"/>
      <c r="H1525" s="1064"/>
      <c r="I1525" s="1063"/>
      <c r="J1525" s="1062"/>
      <c r="K1525" s="997"/>
      <c r="L1525" s="997"/>
      <c r="M1525" s="997"/>
      <c r="N1525" s="997"/>
      <c r="O1525" s="997"/>
      <c r="P1525" s="997"/>
      <c r="Q1525" s="997"/>
      <c r="R1525" s="997"/>
      <c r="S1525" s="997"/>
      <c r="T1525" s="997"/>
      <c r="U1525" s="997"/>
      <c r="V1525" s="997"/>
      <c r="W1525" s="997"/>
      <c r="X1525" s="997"/>
      <c r="Y1525" s="997"/>
      <c r="Z1525" s="997"/>
      <c r="AA1525" s="997"/>
      <c r="AB1525" s="997"/>
    </row>
    <row r="1526" ht="12.75" customHeight="1">
      <c r="A1526" s="997"/>
      <c r="B1526" s="1061"/>
      <c r="C1526" s="1061"/>
      <c r="D1526" s="1061"/>
      <c r="E1526" s="1061"/>
      <c r="F1526" s="1065"/>
      <c r="G1526" s="1071" t="s">
        <v>131</v>
      </c>
      <c r="H1526" s="1072">
        <f>(1000-H1524)</f>
        <v>-304</v>
      </c>
      <c r="I1526" s="1073">
        <f>(H1524/1000)</f>
        <v>1.304</v>
      </c>
      <c r="J1526" s="1062"/>
      <c r="K1526" s="997"/>
      <c r="L1526" s="997"/>
      <c r="M1526" s="997"/>
      <c r="N1526" s="997"/>
      <c r="O1526" s="997"/>
      <c r="P1526" s="997"/>
      <c r="Q1526" s="997"/>
      <c r="R1526" s="997"/>
      <c r="S1526" s="997"/>
      <c r="T1526" s="997"/>
      <c r="U1526" s="997"/>
      <c r="V1526" s="997"/>
      <c r="W1526" s="997"/>
      <c r="X1526" s="997"/>
      <c r="Y1526" s="997"/>
      <c r="Z1526" s="997"/>
      <c r="AA1526" s="997"/>
      <c r="AB1526" s="997"/>
    </row>
    <row r="1527">
      <c r="A1527" s="997"/>
      <c r="B1527" s="1061"/>
      <c r="C1527" s="1061"/>
      <c r="D1527" s="1061"/>
      <c r="E1527" s="1061"/>
      <c r="F1527" s="1061"/>
      <c r="G1527" s="1309"/>
      <c r="H1527" s="1310"/>
      <c r="I1527" s="1311"/>
      <c r="J1527" s="1062"/>
      <c r="K1527" s="997"/>
      <c r="L1527" s="997"/>
      <c r="M1527" s="997"/>
      <c r="N1527" s="997"/>
      <c r="O1527" s="997"/>
      <c r="P1527" s="997"/>
      <c r="Q1527" s="997"/>
      <c r="R1527" s="997"/>
      <c r="S1527" s="997"/>
      <c r="T1527" s="997"/>
      <c r="U1527" s="997"/>
      <c r="V1527" s="997"/>
      <c r="W1527" s="997"/>
      <c r="X1527" s="997"/>
      <c r="Y1527" s="997"/>
      <c r="Z1527" s="997"/>
      <c r="AA1527" s="997"/>
      <c r="AB1527" s="997"/>
    </row>
    <row r="1528">
      <c r="A1528" s="1312" t="s">
        <v>472</v>
      </c>
      <c r="B1528" s="1308" t="s">
        <v>2</v>
      </c>
      <c r="C1528" s="1312" t="s">
        <v>3</v>
      </c>
      <c r="D1528" s="1312" t="s">
        <v>4</v>
      </c>
      <c r="E1528" s="1312" t="s">
        <v>5</v>
      </c>
      <c r="F1528" s="1312" t="s">
        <v>6</v>
      </c>
      <c r="G1528" s="1312" t="s">
        <v>7</v>
      </c>
      <c r="H1528" s="1308" t="s">
        <v>9</v>
      </c>
      <c r="I1528" s="998"/>
      <c r="J1528" s="1058"/>
      <c r="K1528" s="1026"/>
      <c r="L1528" s="998"/>
      <c r="M1528" s="998"/>
      <c r="N1528" s="1026"/>
      <c r="O1528" s="998"/>
      <c r="P1528" s="998"/>
      <c r="Q1528" s="998"/>
      <c r="R1528" s="998"/>
      <c r="S1528" s="998"/>
      <c r="T1528" s="998"/>
      <c r="U1528" s="998"/>
      <c r="V1528" s="998"/>
      <c r="W1528" s="998"/>
      <c r="X1528" s="998"/>
      <c r="Y1528" s="998"/>
      <c r="Z1528" s="998"/>
      <c r="AA1528" s="998"/>
      <c r="AB1528" s="998"/>
    </row>
    <row r="1529">
      <c r="A1529" s="1296"/>
      <c r="B1529" s="1296">
        <f t="shared" ref="B1529:G1529" si="1059">SUM(B1358,B1509)</f>
        <v>213</v>
      </c>
      <c r="C1529" s="1296">
        <f t="shared" si="1059"/>
        <v>309</v>
      </c>
      <c r="D1529" s="1296">
        <f t="shared" si="1059"/>
        <v>344</v>
      </c>
      <c r="E1529" s="1296">
        <f t="shared" si="1059"/>
        <v>292</v>
      </c>
      <c r="F1529" s="1296">
        <f t="shared" si="1059"/>
        <v>212</v>
      </c>
      <c r="G1529" s="1296">
        <f t="shared" si="1059"/>
        <v>44</v>
      </c>
      <c r="H1529" s="1087">
        <f>sum(B1529:G1529)</f>
        <v>1414</v>
      </c>
      <c r="I1529" s="998"/>
      <c r="J1529" s="1058"/>
      <c r="K1529" s="1026"/>
      <c r="L1529" s="998"/>
      <c r="M1529" s="998"/>
      <c r="N1529" s="998"/>
      <c r="O1529" s="998"/>
      <c r="P1529" s="998"/>
      <c r="Q1529" s="998"/>
      <c r="R1529" s="998"/>
      <c r="S1529" s="998"/>
      <c r="T1529" s="998"/>
      <c r="U1529" s="998"/>
      <c r="V1529" s="998"/>
      <c r="W1529" s="998"/>
      <c r="X1529" s="998"/>
      <c r="Y1529" s="998"/>
      <c r="Z1529" s="998"/>
      <c r="AA1529" s="998"/>
      <c r="AB1529" s="998"/>
    </row>
    <row r="1530">
      <c r="A1530" s="997"/>
      <c r="B1530" s="1061"/>
      <c r="C1530" s="1061"/>
      <c r="D1530" s="1061"/>
      <c r="E1530" s="1061"/>
      <c r="F1530" s="1061"/>
      <c r="G1530" s="1309"/>
      <c r="H1530" s="1310"/>
      <c r="I1530" s="1311"/>
      <c r="J1530" s="1062"/>
      <c r="K1530" s="997"/>
      <c r="L1530" s="997"/>
      <c r="M1530" s="997"/>
      <c r="N1530" s="997"/>
      <c r="O1530" s="997"/>
      <c r="P1530" s="997"/>
      <c r="Q1530" s="997"/>
      <c r="R1530" s="997"/>
      <c r="S1530" s="997"/>
      <c r="T1530" s="997"/>
      <c r="U1530" s="997"/>
      <c r="V1530" s="997"/>
      <c r="W1530" s="997"/>
      <c r="X1530" s="997"/>
      <c r="Y1530" s="997"/>
      <c r="Z1530" s="997"/>
      <c r="AA1530" s="997"/>
      <c r="AB1530" s="997"/>
    </row>
    <row r="1531">
      <c r="A1531" s="997"/>
      <c r="B1531" s="1061"/>
      <c r="C1531" s="1061"/>
      <c r="D1531" s="1061"/>
      <c r="E1531" s="1061"/>
      <c r="F1531" s="1061"/>
      <c r="G1531" s="1309"/>
      <c r="H1531" s="1310"/>
      <c r="I1531" s="1311"/>
      <c r="J1531" s="1062"/>
      <c r="K1531" s="997"/>
      <c r="L1531" s="997"/>
      <c r="M1531" s="997"/>
      <c r="N1531" s="997"/>
      <c r="O1531" s="997"/>
      <c r="P1531" s="997"/>
      <c r="Q1531" s="997"/>
      <c r="R1531" s="997"/>
      <c r="S1531" s="997"/>
      <c r="T1531" s="997"/>
      <c r="U1531" s="997"/>
      <c r="V1531" s="997"/>
      <c r="W1531" s="997"/>
      <c r="X1531" s="997"/>
      <c r="Y1531" s="997"/>
      <c r="Z1531" s="997"/>
      <c r="AA1531" s="997"/>
      <c r="AB1531" s="997"/>
    </row>
    <row r="1532">
      <c r="A1532" s="993" t="s">
        <v>528</v>
      </c>
      <c r="B1532" s="994">
        <v>30.0</v>
      </c>
      <c r="C1532" s="994">
        <v>31.0</v>
      </c>
      <c r="D1532" s="994">
        <v>1.0</v>
      </c>
      <c r="E1532" s="994">
        <v>2.0</v>
      </c>
      <c r="F1532" s="994">
        <v>3.0</v>
      </c>
      <c r="G1532" s="994">
        <v>4.0</v>
      </c>
      <c r="H1532" s="995"/>
      <c r="I1532" s="995"/>
      <c r="J1532" s="1058"/>
      <c r="K1532" s="993" t="s">
        <v>528</v>
      </c>
      <c r="L1532" s="995"/>
      <c r="M1532" s="995"/>
      <c r="N1532" s="995"/>
      <c r="O1532" s="995"/>
      <c r="P1532" s="995"/>
      <c r="Q1532" s="998"/>
      <c r="R1532" s="998"/>
      <c r="S1532" s="998"/>
      <c r="T1532" s="998"/>
      <c r="U1532" s="998"/>
      <c r="V1532" s="998"/>
      <c r="W1532" s="998"/>
      <c r="X1532" s="998"/>
      <c r="Y1532" s="998"/>
      <c r="Z1532" s="998"/>
      <c r="AA1532" s="998"/>
      <c r="AB1532" s="998"/>
    </row>
    <row r="1533">
      <c r="A1533" s="1075" t="s">
        <v>144</v>
      </c>
      <c r="B1533" s="1076" t="s">
        <v>2</v>
      </c>
      <c r="C1533" s="1076" t="s">
        <v>3</v>
      </c>
      <c r="D1533" s="1076" t="s">
        <v>4</v>
      </c>
      <c r="E1533" s="1076" t="s">
        <v>5</v>
      </c>
      <c r="F1533" s="1076" t="s">
        <v>6</v>
      </c>
      <c r="G1533" s="1076" t="s">
        <v>7</v>
      </c>
      <c r="H1533" s="1077" t="s">
        <v>9</v>
      </c>
      <c r="I1533" s="1076" t="s">
        <v>71</v>
      </c>
      <c r="J1533" s="1078"/>
      <c r="K1533" s="1075" t="s">
        <v>144</v>
      </c>
      <c r="L1533" s="1075" t="s">
        <v>72</v>
      </c>
      <c r="M1533" s="1075" t="s">
        <v>13</v>
      </c>
      <c r="N1533" s="1079" t="s">
        <v>73</v>
      </c>
      <c r="O1533" s="1079" t="s">
        <v>133</v>
      </c>
      <c r="P1533" s="1079" t="s">
        <v>74</v>
      </c>
      <c r="Q1533" s="997"/>
      <c r="R1533" s="997"/>
      <c r="S1533" s="997"/>
      <c r="T1533" s="997"/>
      <c r="U1533" s="997"/>
      <c r="V1533" s="997"/>
      <c r="W1533" s="997"/>
      <c r="X1533" s="997"/>
      <c r="Y1533" s="997"/>
      <c r="Z1533" s="997"/>
      <c r="AA1533" s="997"/>
      <c r="AB1533" s="997"/>
    </row>
    <row r="1534">
      <c r="A1534" s="1189" t="s">
        <v>550</v>
      </c>
      <c r="B1534" s="1081">
        <f t="shared" ref="B1534:G1534" si="1060"> SUM(B1535:B1545)</f>
        <v>1</v>
      </c>
      <c r="C1534" s="1081">
        <f t="shared" si="1060"/>
        <v>13</v>
      </c>
      <c r="D1534" s="1081">
        <f t="shared" si="1060"/>
        <v>9</v>
      </c>
      <c r="E1534" s="1081">
        <f t="shared" si="1060"/>
        <v>21</v>
      </c>
      <c r="F1534" s="1081">
        <f t="shared" si="1060"/>
        <v>18</v>
      </c>
      <c r="G1534" s="1081">
        <f t="shared" si="1060"/>
        <v>0</v>
      </c>
      <c r="H1534" s="1082"/>
      <c r="I1534" s="1083"/>
      <c r="J1534" s="1078"/>
      <c r="K1534" s="1189" t="s">
        <v>550</v>
      </c>
      <c r="L1534" s="1084"/>
      <c r="M1534" s="1084"/>
      <c r="N1534" s="1084"/>
      <c r="O1534" s="1084"/>
      <c r="P1534" s="1084"/>
      <c r="Q1534" s="997"/>
      <c r="R1534" s="997"/>
      <c r="S1534" s="997"/>
      <c r="T1534" s="997"/>
      <c r="U1534" s="997"/>
      <c r="V1534" s="997"/>
      <c r="W1534" s="997"/>
      <c r="X1534" s="997"/>
      <c r="Y1534" s="997"/>
      <c r="Z1534" s="997"/>
      <c r="AA1534" s="997"/>
      <c r="AB1534" s="997"/>
    </row>
    <row r="1535">
      <c r="A1535" s="1096" t="s">
        <v>474</v>
      </c>
      <c r="B1535" s="1086">
        <v>0.0</v>
      </c>
      <c r="C1535" s="1086">
        <v>0.0</v>
      </c>
      <c r="D1535" s="1086">
        <v>0.0</v>
      </c>
      <c r="E1535" s="1086">
        <v>0.0</v>
      </c>
      <c r="F1535" s="1086">
        <v>0.0</v>
      </c>
      <c r="G1535" s="1086"/>
      <c r="H1535" s="1087">
        <f t="shared" ref="H1535:H1539" si="1061">SUM(B1535:G1535)</f>
        <v>0</v>
      </c>
      <c r="I1535" s="1088">
        <f t="shared" ref="I1535:I1539" si="1062">(H1535/40)</f>
        <v>0</v>
      </c>
      <c r="J1535" s="1037" t="s">
        <v>206</v>
      </c>
      <c r="K1535" s="1096" t="s">
        <v>474</v>
      </c>
      <c r="L1535" s="1089">
        <v>39.0</v>
      </c>
      <c r="M1535" s="1090">
        <f t="shared" ref="M1535:M1538" si="1063">(L1535-H1535)</f>
        <v>39</v>
      </c>
      <c r="N1535" s="1089">
        <v>0.0</v>
      </c>
      <c r="O1535" s="1090">
        <f t="shared" ref="O1535:O1537" si="1064">sum(M1535,N1535)</f>
        <v>39</v>
      </c>
      <c r="P1535" s="1089" t="s">
        <v>551</v>
      </c>
      <c r="Q1535" s="997"/>
      <c r="R1535" s="997"/>
      <c r="S1535" s="997"/>
      <c r="T1535" s="997"/>
      <c r="U1535" s="997"/>
      <c r="V1535" s="997"/>
      <c r="W1535" s="997"/>
      <c r="X1535" s="997"/>
      <c r="Y1535" s="997"/>
      <c r="Z1535" s="997"/>
      <c r="AA1535" s="997"/>
      <c r="AB1535" s="997"/>
    </row>
    <row r="1536">
      <c r="A1536" s="1096" t="s">
        <v>475</v>
      </c>
      <c r="B1536" s="1086">
        <v>1.0</v>
      </c>
      <c r="C1536" s="1086">
        <v>3.0</v>
      </c>
      <c r="D1536" s="1086">
        <v>2.0</v>
      </c>
      <c r="E1536" s="1086">
        <v>5.0</v>
      </c>
      <c r="F1536" s="1086">
        <v>2.0</v>
      </c>
      <c r="G1536" s="1086"/>
      <c r="H1536" s="1087">
        <f t="shared" si="1061"/>
        <v>13</v>
      </c>
      <c r="I1536" s="1088">
        <f t="shared" si="1062"/>
        <v>0.325</v>
      </c>
      <c r="J1536" s="1035" t="s">
        <v>206</v>
      </c>
      <c r="K1536" s="1096" t="s">
        <v>475</v>
      </c>
      <c r="L1536" s="1089">
        <v>36.0</v>
      </c>
      <c r="M1536" s="1090">
        <f t="shared" si="1063"/>
        <v>23</v>
      </c>
      <c r="N1536" s="1089">
        <v>10.0</v>
      </c>
      <c r="O1536" s="1090">
        <f t="shared" si="1064"/>
        <v>33</v>
      </c>
      <c r="P1536" s="1089"/>
      <c r="Q1536" s="997"/>
      <c r="R1536" s="997"/>
      <c r="S1536" s="997"/>
      <c r="T1536" s="997"/>
      <c r="U1536" s="997"/>
      <c r="V1536" s="997"/>
      <c r="W1536" s="997"/>
      <c r="X1536" s="997"/>
      <c r="Y1536" s="997"/>
      <c r="Z1536" s="997"/>
      <c r="AA1536" s="997"/>
      <c r="AB1536" s="997"/>
    </row>
    <row r="1537">
      <c r="A1537" s="1096" t="s">
        <v>478</v>
      </c>
      <c r="B1537" s="1086">
        <v>0.0</v>
      </c>
      <c r="C1537" s="1086">
        <v>4.0</v>
      </c>
      <c r="D1537" s="1086">
        <v>6.0</v>
      </c>
      <c r="E1537" s="1086">
        <v>7.0</v>
      </c>
      <c r="F1537" s="1086">
        <v>6.0</v>
      </c>
      <c r="G1537" s="1086"/>
      <c r="H1537" s="1087">
        <f t="shared" si="1061"/>
        <v>23</v>
      </c>
      <c r="I1537" s="1088">
        <f t="shared" si="1062"/>
        <v>0.575</v>
      </c>
      <c r="J1537" s="1035" t="s">
        <v>206</v>
      </c>
      <c r="K1537" s="1096" t="s">
        <v>478</v>
      </c>
      <c r="L1537" s="1089">
        <v>35.0</v>
      </c>
      <c r="M1537" s="1090">
        <f t="shared" si="1063"/>
        <v>12</v>
      </c>
      <c r="N1537" s="1089">
        <v>25.0</v>
      </c>
      <c r="O1537" s="1090">
        <f t="shared" si="1064"/>
        <v>37</v>
      </c>
      <c r="P1537" s="1089"/>
      <c r="Q1537" s="997"/>
      <c r="R1537" s="997"/>
      <c r="S1537" s="997"/>
      <c r="T1537" s="997"/>
      <c r="U1537" s="997"/>
      <c r="V1537" s="997"/>
      <c r="W1537" s="997"/>
      <c r="X1537" s="997"/>
      <c r="Y1537" s="997"/>
      <c r="Z1537" s="997"/>
      <c r="AA1537" s="997"/>
      <c r="AB1537" s="997"/>
    </row>
    <row r="1538">
      <c r="A1538" s="1096" t="s">
        <v>552</v>
      </c>
      <c r="B1538" s="1086">
        <v>0.0</v>
      </c>
      <c r="C1538" s="1086">
        <v>6.0</v>
      </c>
      <c r="D1538" s="1086">
        <v>0.0</v>
      </c>
      <c r="E1538" s="1086">
        <v>9.0</v>
      </c>
      <c r="F1538" s="1086">
        <v>10.0</v>
      </c>
      <c r="G1538" s="1086"/>
      <c r="H1538" s="1087">
        <f t="shared" si="1061"/>
        <v>25</v>
      </c>
      <c r="I1538" s="1088">
        <f t="shared" si="1062"/>
        <v>0.625</v>
      </c>
      <c r="J1538" s="1035"/>
      <c r="K1538" s="1096" t="s">
        <v>552</v>
      </c>
      <c r="L1538" s="1089">
        <v>25.0</v>
      </c>
      <c r="M1538" s="1090">
        <f t="shared" si="1063"/>
        <v>0</v>
      </c>
      <c r="N1538" s="1089">
        <v>60.0</v>
      </c>
      <c r="O1538" s="1090"/>
      <c r="P1538" s="1089"/>
      <c r="Q1538" s="997"/>
      <c r="R1538" s="997"/>
      <c r="S1538" s="997"/>
      <c r="T1538" s="997"/>
      <c r="U1538" s="997"/>
      <c r="V1538" s="997"/>
      <c r="W1538" s="997"/>
      <c r="X1538" s="997"/>
      <c r="Y1538" s="997"/>
      <c r="Z1538" s="997"/>
      <c r="AA1538" s="997"/>
      <c r="AB1538" s="997"/>
    </row>
    <row r="1539">
      <c r="A1539" s="1096" t="s">
        <v>525</v>
      </c>
      <c r="B1539" s="1086"/>
      <c r="C1539" s="1086"/>
      <c r="D1539" s="1086">
        <v>1.0</v>
      </c>
      <c r="E1539" s="1086">
        <v>0.0</v>
      </c>
      <c r="F1539" s="1097">
        <v>0.0</v>
      </c>
      <c r="G1539" s="1097"/>
      <c r="H1539" s="1087">
        <f t="shared" si="1061"/>
        <v>1</v>
      </c>
      <c r="I1539" s="1088">
        <f t="shared" si="1062"/>
        <v>0.025</v>
      </c>
      <c r="J1539" s="1035"/>
      <c r="K1539" s="1096"/>
      <c r="L1539" s="1089"/>
      <c r="M1539" s="1090"/>
      <c r="N1539" s="1089"/>
      <c r="O1539" s="1090"/>
      <c r="P1539" s="1089"/>
      <c r="Q1539" s="997"/>
      <c r="R1539" s="997"/>
      <c r="S1539" s="997"/>
      <c r="T1539" s="997"/>
      <c r="U1539" s="997"/>
      <c r="V1539" s="997"/>
      <c r="W1539" s="997"/>
      <c r="X1539" s="997"/>
      <c r="Y1539" s="997"/>
      <c r="Z1539" s="997"/>
      <c r="AA1539" s="997"/>
      <c r="AB1539" s="997"/>
    </row>
    <row r="1540">
      <c r="A1540" s="1099" t="s">
        <v>553</v>
      </c>
      <c r="B1540" s="1351"/>
      <c r="C1540" s="1351"/>
      <c r="D1540" s="1351"/>
      <c r="E1540" s="1351"/>
      <c r="F1540" s="1352"/>
      <c r="G1540" s="1352"/>
      <c r="H1540" s="1353"/>
      <c r="I1540" s="1354"/>
      <c r="J1540" s="1037"/>
      <c r="K1540" s="1099" t="s">
        <v>553</v>
      </c>
      <c r="L1540" s="1355"/>
      <c r="M1540" s="1356"/>
      <c r="N1540" s="1355"/>
      <c r="O1540" s="1356"/>
      <c r="P1540" s="1355"/>
      <c r="Q1540" s="997"/>
      <c r="R1540" s="997"/>
      <c r="S1540" s="997"/>
      <c r="T1540" s="997"/>
      <c r="U1540" s="997"/>
      <c r="V1540" s="997"/>
      <c r="W1540" s="997"/>
      <c r="X1540" s="997"/>
      <c r="Y1540" s="997"/>
      <c r="Z1540" s="997"/>
      <c r="AA1540" s="997"/>
      <c r="AB1540" s="997"/>
    </row>
    <row r="1541">
      <c r="A1541" s="1318" t="s">
        <v>525</v>
      </c>
      <c r="B1541" s="1086">
        <v>0.0</v>
      </c>
      <c r="C1541" s="1086">
        <v>0.0</v>
      </c>
      <c r="D1541" s="1086"/>
      <c r="E1541" s="1086"/>
      <c r="F1541" s="1097"/>
      <c r="G1541" s="1097"/>
      <c r="H1541" s="1087">
        <f t="shared" ref="H1541:H1545" si="1065">SUM(B1541:G1541)</f>
        <v>0</v>
      </c>
      <c r="I1541" s="1088">
        <f t="shared" ref="I1541:I1545" si="1066">(H1541/40)</f>
        <v>0</v>
      </c>
      <c r="J1541" s="1035"/>
      <c r="K1541" s="1318" t="s">
        <v>525</v>
      </c>
      <c r="L1541" s="1089">
        <v>15.0</v>
      </c>
      <c r="M1541" s="1090">
        <f>(L1541-H1541)</f>
        <v>15</v>
      </c>
      <c r="N1541" s="1089" t="s">
        <v>79</v>
      </c>
      <c r="O1541" s="1090">
        <f>sum(M1541,N1541)</f>
        <v>15</v>
      </c>
      <c r="P1541" s="1089" t="s">
        <v>505</v>
      </c>
      <c r="Q1541" s="997"/>
      <c r="R1541" s="997"/>
      <c r="S1541" s="997"/>
      <c r="T1541" s="997"/>
      <c r="U1541" s="997"/>
      <c r="V1541" s="997"/>
      <c r="W1541" s="997"/>
      <c r="X1541" s="997"/>
      <c r="Y1541" s="997"/>
      <c r="Z1541" s="997"/>
      <c r="AA1541" s="997"/>
      <c r="AB1541" s="997"/>
    </row>
    <row r="1542">
      <c r="A1542" s="1096"/>
      <c r="B1542" s="1086"/>
      <c r="C1542" s="1086"/>
      <c r="D1542" s="1086"/>
      <c r="E1542" s="1086"/>
      <c r="F1542" s="1097"/>
      <c r="G1542" s="1097"/>
      <c r="H1542" s="1087">
        <f t="shared" si="1065"/>
        <v>0</v>
      </c>
      <c r="I1542" s="1088">
        <f t="shared" si="1066"/>
        <v>0</v>
      </c>
      <c r="J1542" s="1035"/>
      <c r="K1542" s="1096"/>
      <c r="L1542" s="1089"/>
      <c r="M1542" s="1090"/>
      <c r="N1542" s="1089"/>
      <c r="O1542" s="1090"/>
      <c r="P1542" s="1089"/>
      <c r="Q1542" s="997"/>
      <c r="R1542" s="997"/>
      <c r="S1542" s="997"/>
      <c r="T1542" s="997"/>
      <c r="U1542" s="997"/>
      <c r="V1542" s="997"/>
      <c r="W1542" s="997"/>
      <c r="X1542" s="997"/>
      <c r="Y1542" s="997"/>
      <c r="Z1542" s="997"/>
      <c r="AA1542" s="997"/>
      <c r="AB1542" s="997"/>
    </row>
    <row r="1543">
      <c r="A1543" s="1096"/>
      <c r="B1543" s="1086"/>
      <c r="C1543" s="1086"/>
      <c r="D1543" s="1086"/>
      <c r="E1543" s="1086"/>
      <c r="F1543" s="1091"/>
      <c r="G1543" s="1091"/>
      <c r="H1543" s="1087">
        <f t="shared" si="1065"/>
        <v>0</v>
      </c>
      <c r="I1543" s="1088">
        <f t="shared" si="1066"/>
        <v>0</v>
      </c>
      <c r="J1543" s="1037"/>
      <c r="K1543" s="1096"/>
      <c r="L1543" s="1089"/>
      <c r="M1543" s="1090"/>
      <c r="N1543" s="1089"/>
      <c r="O1543" s="1090"/>
      <c r="P1543" s="1089"/>
      <c r="Q1543" s="997"/>
      <c r="R1543" s="997"/>
      <c r="S1543" s="997"/>
      <c r="T1543" s="997"/>
      <c r="U1543" s="997"/>
      <c r="V1543" s="997"/>
      <c r="W1543" s="997"/>
      <c r="X1543" s="997"/>
      <c r="Y1543" s="997"/>
      <c r="Z1543" s="997"/>
      <c r="AA1543" s="997"/>
      <c r="AB1543" s="997"/>
    </row>
    <row r="1544">
      <c r="A1544" s="1096"/>
      <c r="B1544" s="1086"/>
      <c r="C1544" s="1086"/>
      <c r="D1544" s="1086"/>
      <c r="E1544" s="1086"/>
      <c r="F1544" s="1091"/>
      <c r="G1544" s="1091"/>
      <c r="H1544" s="1087">
        <f t="shared" si="1065"/>
        <v>0</v>
      </c>
      <c r="I1544" s="1088">
        <f t="shared" si="1066"/>
        <v>0</v>
      </c>
      <c r="J1544" s="1037"/>
      <c r="K1544" s="1096"/>
      <c r="L1544" s="1357"/>
      <c r="M1544" s="1358"/>
      <c r="N1544" s="1357"/>
      <c r="O1544" s="1358"/>
      <c r="P1544" s="1357"/>
      <c r="Q1544" s="997"/>
      <c r="R1544" s="997"/>
      <c r="S1544" s="997"/>
      <c r="T1544" s="997"/>
      <c r="U1544" s="997"/>
      <c r="V1544" s="997"/>
      <c r="W1544" s="997"/>
      <c r="X1544" s="997"/>
      <c r="Y1544" s="997"/>
      <c r="Z1544" s="997"/>
      <c r="AA1544" s="997"/>
      <c r="AB1544" s="997"/>
    </row>
    <row r="1545">
      <c r="A1545" s="1359"/>
      <c r="B1545" s="1360"/>
      <c r="C1545" s="1360"/>
      <c r="D1545" s="1360"/>
      <c r="E1545" s="1360"/>
      <c r="F1545" s="1360"/>
      <c r="G1545" s="1360"/>
      <c r="H1545" s="1087">
        <f t="shared" si="1065"/>
        <v>0</v>
      </c>
      <c r="I1545" s="1088">
        <f t="shared" si="1066"/>
        <v>0</v>
      </c>
      <c r="J1545" s="1078"/>
      <c r="K1545" s="1359"/>
      <c r="L1545" s="1361"/>
      <c r="M1545" s="1361"/>
      <c r="N1545" s="1361"/>
      <c r="O1545" s="1361"/>
      <c r="P1545" s="1361"/>
      <c r="Q1545" s="997"/>
      <c r="R1545" s="997"/>
      <c r="S1545" s="997"/>
      <c r="T1545" s="997"/>
      <c r="U1545" s="997"/>
      <c r="V1545" s="997"/>
      <c r="W1545" s="997"/>
      <c r="X1545" s="997"/>
      <c r="Y1545" s="997"/>
      <c r="Z1545" s="997"/>
      <c r="AA1545" s="997"/>
      <c r="AB1545" s="997"/>
    </row>
    <row r="1546">
      <c r="A1546" s="1362"/>
      <c r="B1546" s="1363"/>
      <c r="C1546" s="1363"/>
      <c r="D1546" s="1363"/>
      <c r="E1546" s="1363"/>
      <c r="F1546" s="1363"/>
      <c r="G1546" s="1363"/>
      <c r="H1546" s="1363"/>
      <c r="I1546" s="1364"/>
      <c r="J1546" s="1062"/>
      <c r="K1546" s="1362"/>
      <c r="L1546" s="1363"/>
      <c r="M1546" s="1363"/>
      <c r="N1546" s="1363"/>
      <c r="O1546" s="1363"/>
      <c r="P1546" s="1363"/>
      <c r="Q1546" s="997"/>
      <c r="R1546" s="997"/>
      <c r="S1546" s="997"/>
      <c r="T1546" s="997"/>
      <c r="U1546" s="997"/>
      <c r="V1546" s="997"/>
      <c r="W1546" s="997"/>
      <c r="X1546" s="997"/>
      <c r="Y1546" s="997"/>
      <c r="Z1546" s="997"/>
      <c r="AA1546" s="997"/>
      <c r="AB1546" s="997"/>
    </row>
    <row r="1547">
      <c r="A1547" s="1365" t="s">
        <v>252</v>
      </c>
      <c r="B1547" s="1366">
        <f>SUM(B1535,B1536,B1537,B1538,B1539,B1541,B1542,B1543,B1544,B1545)</f>
        <v>1</v>
      </c>
      <c r="C1547" s="1366">
        <f t="shared" ref="C1547:G1547" si="1067">SUM(C1535,C1536,C1537,C1538, C1539,C1540,C1541,C1542,C1543,C1544)</f>
        <v>13</v>
      </c>
      <c r="D1547" s="1366">
        <f t="shared" si="1067"/>
        <v>9</v>
      </c>
      <c r="E1547" s="1366">
        <f t="shared" si="1067"/>
        <v>21</v>
      </c>
      <c r="F1547" s="1366">
        <f t="shared" si="1067"/>
        <v>18</v>
      </c>
      <c r="G1547" s="1366">
        <f t="shared" si="1067"/>
        <v>0</v>
      </c>
      <c r="H1547" s="1109">
        <f>SUM(B1547:G1547)</f>
        <v>62</v>
      </c>
      <c r="I1547" s="1367"/>
      <c r="J1547" s="1062"/>
      <c r="K1547" s="1365" t="s">
        <v>252</v>
      </c>
      <c r="L1547" s="1366">
        <f t="shared" ref="L1547:O1547" si="1068">SUM(L1535,L1536,L1537,L1538,L1539,L1541,L1542,L1543,L1544,L1545)</f>
        <v>150</v>
      </c>
      <c r="M1547" s="1366">
        <f t="shared" si="1068"/>
        <v>89</v>
      </c>
      <c r="N1547" s="1366">
        <f t="shared" si="1068"/>
        <v>95</v>
      </c>
      <c r="O1547" s="1366">
        <f t="shared" si="1068"/>
        <v>124</v>
      </c>
      <c r="P1547" s="1366"/>
      <c r="Q1547" s="997"/>
      <c r="R1547" s="997"/>
      <c r="S1547" s="997"/>
      <c r="T1547" s="997"/>
      <c r="U1547" s="997"/>
      <c r="V1547" s="997"/>
      <c r="W1547" s="997"/>
      <c r="X1547" s="997"/>
      <c r="Y1547" s="997"/>
      <c r="Z1547" s="997"/>
      <c r="AA1547" s="997"/>
      <c r="AB1547" s="997"/>
    </row>
    <row r="1548">
      <c r="A1548" s="1365" t="s">
        <v>9</v>
      </c>
      <c r="B1548" s="1366">
        <f t="shared" ref="B1548:H1548" si="1069">sum(B1547)</f>
        <v>1</v>
      </c>
      <c r="C1548" s="1366">
        <f t="shared" si="1069"/>
        <v>13</v>
      </c>
      <c r="D1548" s="1366">
        <f t="shared" si="1069"/>
        <v>9</v>
      </c>
      <c r="E1548" s="1366">
        <f t="shared" si="1069"/>
        <v>21</v>
      </c>
      <c r="F1548" s="1366">
        <f t="shared" si="1069"/>
        <v>18</v>
      </c>
      <c r="G1548" s="1366">
        <f t="shared" si="1069"/>
        <v>0</v>
      </c>
      <c r="H1548" s="1366">
        <f t="shared" si="1069"/>
        <v>62</v>
      </c>
      <c r="I1548" s="1367"/>
      <c r="J1548" s="1062"/>
      <c r="K1548" s="1365" t="s">
        <v>9</v>
      </c>
      <c r="L1548" s="1366">
        <f t="shared" ref="L1548:O1548" si="1070">sum(L1547)</f>
        <v>150</v>
      </c>
      <c r="M1548" s="1366">
        <f t="shared" si="1070"/>
        <v>89</v>
      </c>
      <c r="N1548" s="1366">
        <f t="shared" si="1070"/>
        <v>95</v>
      </c>
      <c r="O1548" s="1366">
        <f t="shared" si="1070"/>
        <v>124</v>
      </c>
      <c r="P1548" s="1366"/>
      <c r="Q1548" s="997"/>
      <c r="R1548" s="997"/>
      <c r="S1548" s="997"/>
      <c r="T1548" s="997"/>
      <c r="U1548" s="997"/>
      <c r="V1548" s="997"/>
      <c r="W1548" s="997"/>
      <c r="X1548" s="997"/>
      <c r="Y1548" s="997"/>
      <c r="Z1548" s="997"/>
      <c r="AA1548" s="997"/>
      <c r="AB1548" s="997"/>
    </row>
    <row r="1549">
      <c r="A1549" s="1331"/>
      <c r="B1549" s="1310"/>
      <c r="C1549" s="1310"/>
      <c r="D1549" s="1310"/>
      <c r="E1549" s="1310"/>
      <c r="F1549" s="1310"/>
      <c r="G1549" s="1310"/>
      <c r="H1549" s="1310"/>
      <c r="I1549" s="1309"/>
      <c r="J1549" s="1062"/>
      <c r="K1549" s="1331"/>
      <c r="L1549" s="1310"/>
      <c r="M1549" s="1310"/>
      <c r="N1549" s="1310"/>
      <c r="O1549" s="1310"/>
      <c r="P1549" s="1310"/>
      <c r="Q1549" s="997"/>
      <c r="R1549" s="997"/>
      <c r="S1549" s="997"/>
      <c r="T1549" s="997"/>
      <c r="U1549" s="997"/>
      <c r="V1549" s="997"/>
      <c r="W1549" s="997"/>
      <c r="X1549" s="997"/>
      <c r="Y1549" s="997"/>
      <c r="Z1549" s="997"/>
      <c r="AA1549" s="997"/>
      <c r="AB1549" s="997"/>
    </row>
    <row r="1550">
      <c r="A1550" s="1189" t="s">
        <v>526</v>
      </c>
      <c r="B1550" s="1083" t="s">
        <v>2</v>
      </c>
      <c r="C1550" s="1083" t="s">
        <v>3</v>
      </c>
      <c r="D1550" s="1083" t="s">
        <v>4</v>
      </c>
      <c r="E1550" s="1083" t="s">
        <v>5</v>
      </c>
      <c r="F1550" s="1083" t="s">
        <v>6</v>
      </c>
      <c r="G1550" s="1083" t="s">
        <v>7</v>
      </c>
      <c r="H1550" s="1081"/>
      <c r="I1550" s="1083"/>
      <c r="J1550" s="1078"/>
      <c r="K1550" s="1189" t="s">
        <v>526</v>
      </c>
      <c r="L1550" s="1363"/>
      <c r="M1550" s="1363"/>
      <c r="N1550" s="1363"/>
      <c r="O1550" s="1363"/>
      <c r="P1550" s="1363"/>
      <c r="Q1550" s="997"/>
      <c r="R1550" s="997"/>
      <c r="S1550" s="997"/>
      <c r="T1550" s="997"/>
      <c r="U1550" s="997"/>
      <c r="V1550" s="997"/>
      <c r="W1550" s="997"/>
      <c r="X1550" s="997"/>
      <c r="Y1550" s="997"/>
      <c r="Z1550" s="997"/>
      <c r="AA1550" s="997"/>
      <c r="AB1550" s="997"/>
    </row>
    <row r="1551">
      <c r="A1551" s="1096" t="s">
        <v>252</v>
      </c>
      <c r="B1551" s="1086">
        <v>1.0</v>
      </c>
      <c r="C1551" s="1086">
        <v>9.0</v>
      </c>
      <c r="D1551" s="1086">
        <v>0.0</v>
      </c>
      <c r="E1551" s="1086">
        <v>5.0</v>
      </c>
      <c r="F1551" s="1086">
        <v>2.0</v>
      </c>
      <c r="G1551" s="1086"/>
      <c r="H1551" s="1087">
        <f>SUM(B1551:G1551)</f>
        <v>17</v>
      </c>
      <c r="I1551" s="1103">
        <f>(H1551/1500)</f>
        <v>0.01133333333</v>
      </c>
      <c r="J1551" s="1035"/>
      <c r="K1551" s="1191" t="s">
        <v>252</v>
      </c>
      <c r="L1551" s="1357">
        <v>18.0</v>
      </c>
      <c r="M1551" s="1358">
        <f>(L1551-H1551)</f>
        <v>1</v>
      </c>
      <c r="N1551" s="1097">
        <v>45.0</v>
      </c>
      <c r="O1551" s="1358">
        <f>sum(M1551,N1551)</f>
        <v>46</v>
      </c>
      <c r="P1551" s="1357"/>
      <c r="Q1551" s="997"/>
      <c r="R1551" s="997"/>
      <c r="S1551" s="997"/>
      <c r="T1551" s="997"/>
      <c r="U1551" s="997"/>
      <c r="V1551" s="997"/>
      <c r="W1551" s="997"/>
      <c r="X1551" s="997"/>
      <c r="Y1551" s="997"/>
      <c r="Z1551" s="997"/>
      <c r="AA1551" s="997"/>
      <c r="AB1551" s="997"/>
    </row>
    <row r="1552">
      <c r="A1552" s="1368"/>
      <c r="B1552" s="1102"/>
      <c r="C1552" s="1102"/>
      <c r="D1552" s="1102"/>
      <c r="E1552" s="1102"/>
      <c r="F1552" s="1102"/>
      <c r="G1552" s="1102"/>
      <c r="H1552" s="1102"/>
      <c r="I1552" s="1369"/>
      <c r="J1552" s="1078"/>
      <c r="K1552" s="1370"/>
      <c r="L1552" s="1371"/>
      <c r="M1552" s="1371"/>
      <c r="N1552" s="1371"/>
      <c r="O1552" s="1371"/>
      <c r="P1552" s="1371"/>
      <c r="Q1552" s="997"/>
      <c r="R1552" s="997"/>
      <c r="S1552" s="997"/>
      <c r="T1552" s="997"/>
      <c r="U1552" s="997"/>
      <c r="V1552" s="997"/>
      <c r="W1552" s="997"/>
      <c r="X1552" s="997"/>
      <c r="Y1552" s="997"/>
      <c r="Z1552" s="997"/>
      <c r="AA1552" s="997"/>
      <c r="AB1552" s="997"/>
    </row>
    <row r="1553">
      <c r="A1553" s="1107" t="s">
        <v>252</v>
      </c>
      <c r="B1553" s="1108">
        <f t="shared" ref="B1553:D1553" si="1071">SUM(B1551)</f>
        <v>1</v>
      </c>
      <c r="C1553" s="1108">
        <f t="shared" si="1071"/>
        <v>9</v>
      </c>
      <c r="D1553" s="1108">
        <f t="shared" si="1071"/>
        <v>0</v>
      </c>
      <c r="E1553" s="1372">
        <v>5.0</v>
      </c>
      <c r="F1553" s="1108">
        <f t="shared" ref="F1553:G1553" si="1072">SUM(F1551)</f>
        <v>2</v>
      </c>
      <c r="G1553" s="1108">
        <f t="shared" si="1072"/>
        <v>0</v>
      </c>
      <c r="H1553" s="1109">
        <f>SUM(B1553:G1553)</f>
        <v>17</v>
      </c>
      <c r="I1553" s="1110"/>
      <c r="J1553" s="1078"/>
      <c r="K1553" s="1365" t="s">
        <v>252</v>
      </c>
      <c r="L1553" s="1366">
        <f t="shared" ref="L1553:O1553" si="1073">SUM(L1551)</f>
        <v>18</v>
      </c>
      <c r="M1553" s="1366">
        <f t="shared" si="1073"/>
        <v>1</v>
      </c>
      <c r="N1553" s="1366">
        <f t="shared" si="1073"/>
        <v>45</v>
      </c>
      <c r="O1553" s="1366">
        <f t="shared" si="1073"/>
        <v>46</v>
      </c>
      <c r="P1553" s="1366"/>
      <c r="Q1553" s="997"/>
      <c r="R1553" s="997"/>
      <c r="S1553" s="997"/>
      <c r="T1553" s="997"/>
      <c r="U1553" s="997"/>
      <c r="V1553" s="997"/>
      <c r="W1553" s="997"/>
      <c r="X1553" s="997"/>
      <c r="Y1553" s="997"/>
      <c r="Z1553" s="997"/>
      <c r="AA1553" s="997"/>
      <c r="AB1553" s="997"/>
    </row>
    <row r="1554">
      <c r="A1554" s="1107" t="s">
        <v>9</v>
      </c>
      <c r="B1554" s="1108">
        <f t="shared" ref="B1554:H1554" si="1074">sum(B1553)</f>
        <v>1</v>
      </c>
      <c r="C1554" s="1108">
        <f t="shared" si="1074"/>
        <v>9</v>
      </c>
      <c r="D1554" s="1108">
        <f t="shared" si="1074"/>
        <v>0</v>
      </c>
      <c r="E1554" s="1108">
        <f t="shared" si="1074"/>
        <v>5</v>
      </c>
      <c r="F1554" s="1108">
        <f t="shared" si="1074"/>
        <v>2</v>
      </c>
      <c r="G1554" s="1108">
        <f t="shared" si="1074"/>
        <v>0</v>
      </c>
      <c r="H1554" s="1108">
        <f t="shared" si="1074"/>
        <v>17</v>
      </c>
      <c r="I1554" s="1110"/>
      <c r="J1554" s="1078"/>
      <c r="K1554" s="1373" t="s">
        <v>9</v>
      </c>
      <c r="L1554" s="1295">
        <f t="shared" ref="L1554:O1554" si="1075">sum(L1553)</f>
        <v>18</v>
      </c>
      <c r="M1554" s="1295">
        <f t="shared" si="1075"/>
        <v>1</v>
      </c>
      <c r="N1554" s="1295">
        <f t="shared" si="1075"/>
        <v>45</v>
      </c>
      <c r="O1554" s="1295">
        <f t="shared" si="1075"/>
        <v>46</v>
      </c>
      <c r="P1554" s="1295"/>
      <c r="Q1554" s="997"/>
      <c r="R1554" s="997"/>
      <c r="S1554" s="997"/>
      <c r="T1554" s="997"/>
      <c r="U1554" s="997"/>
      <c r="V1554" s="997"/>
      <c r="W1554" s="997"/>
      <c r="X1554" s="997"/>
      <c r="Y1554" s="997"/>
      <c r="Z1554" s="997"/>
      <c r="AA1554" s="997"/>
      <c r="AB1554" s="997"/>
    </row>
    <row r="1555">
      <c r="A1555" s="1115"/>
      <c r="B1555" s="1063"/>
      <c r="C1555" s="1063"/>
      <c r="D1555" s="1063"/>
      <c r="E1555" s="1063"/>
      <c r="F1555" s="1063"/>
      <c r="G1555" s="1063"/>
      <c r="H1555" s="1064"/>
      <c r="I1555" s="1061"/>
      <c r="J1555" s="1062"/>
      <c r="K1555" s="997"/>
      <c r="L1555" s="998"/>
      <c r="M1555" s="998"/>
      <c r="N1555" s="998"/>
      <c r="O1555" s="998"/>
      <c r="P1555" s="998"/>
      <c r="Q1555" s="997"/>
      <c r="R1555" s="997"/>
      <c r="S1555" s="997"/>
      <c r="T1555" s="997"/>
      <c r="U1555" s="997"/>
      <c r="V1555" s="997"/>
      <c r="W1555" s="997"/>
      <c r="X1555" s="997"/>
      <c r="Y1555" s="997"/>
      <c r="Z1555" s="997"/>
      <c r="AA1555" s="997"/>
      <c r="AB1555" s="997"/>
    </row>
    <row r="1556">
      <c r="A1556" s="1116" t="s">
        <v>123</v>
      </c>
      <c r="B1556" s="1255" t="s">
        <v>2</v>
      </c>
      <c r="C1556" s="1255" t="s">
        <v>3</v>
      </c>
      <c r="D1556" s="1255" t="s">
        <v>4</v>
      </c>
      <c r="E1556" s="1255" t="s">
        <v>5</v>
      </c>
      <c r="F1556" s="1255" t="s">
        <v>6</v>
      </c>
      <c r="G1556" s="1255" t="s">
        <v>7</v>
      </c>
      <c r="H1556" s="1117" t="s">
        <v>9</v>
      </c>
      <c r="I1556" s="998"/>
      <c r="J1556" s="1058"/>
      <c r="K1556" s="998"/>
      <c r="L1556" s="998"/>
      <c r="M1556" s="998"/>
      <c r="N1556" s="998"/>
      <c r="O1556" s="998"/>
      <c r="P1556" s="998"/>
      <c r="Q1556" s="998"/>
      <c r="R1556" s="998"/>
      <c r="S1556" s="998"/>
      <c r="T1556" s="998"/>
      <c r="U1556" s="998"/>
      <c r="V1556" s="998"/>
      <c r="W1556" s="998"/>
      <c r="X1556" s="998"/>
      <c r="Y1556" s="998"/>
      <c r="Z1556" s="998"/>
      <c r="AA1556" s="998"/>
      <c r="AB1556" s="998"/>
    </row>
    <row r="1557">
      <c r="A1557" s="1052" t="s">
        <v>124</v>
      </c>
      <c r="B1557" s="1001">
        <f t="shared" ref="B1557:G1557" si="1076">SUM(B1547)</f>
        <v>1</v>
      </c>
      <c r="C1557" s="1001">
        <f t="shared" si="1076"/>
        <v>13</v>
      </c>
      <c r="D1557" s="1001">
        <f t="shared" si="1076"/>
        <v>9</v>
      </c>
      <c r="E1557" s="1001">
        <f t="shared" si="1076"/>
        <v>21</v>
      </c>
      <c r="F1557" s="1001">
        <f t="shared" si="1076"/>
        <v>18</v>
      </c>
      <c r="G1557" s="1001">
        <f t="shared" si="1076"/>
        <v>0</v>
      </c>
      <c r="H1557" s="1087">
        <f t="shared" ref="H1557:H1558" si="1078">SUM(B1557:G1557)</f>
        <v>62</v>
      </c>
      <c r="I1557" s="998"/>
      <c r="J1557" s="1058"/>
      <c r="K1557" s="998"/>
      <c r="L1557" s="998"/>
      <c r="M1557" s="998"/>
      <c r="N1557" s="998"/>
      <c r="O1557" s="998"/>
      <c r="P1557" s="998"/>
      <c r="Q1557" s="998"/>
      <c r="R1557" s="998"/>
      <c r="S1557" s="998"/>
      <c r="T1557" s="998"/>
      <c r="U1557" s="998"/>
      <c r="V1557" s="998"/>
      <c r="W1557" s="998"/>
      <c r="X1557" s="998"/>
      <c r="Y1557" s="998"/>
      <c r="Z1557" s="998"/>
      <c r="AA1557" s="998"/>
      <c r="AB1557" s="998"/>
    </row>
    <row r="1558">
      <c r="A1558" s="1059" t="s">
        <v>126</v>
      </c>
      <c r="B1558" s="1060">
        <f t="shared" ref="B1558:G1558" si="1077">(B1557*10.01)</f>
        <v>10.01</v>
      </c>
      <c r="C1558" s="1060">
        <f t="shared" si="1077"/>
        <v>130.13</v>
      </c>
      <c r="D1558" s="1060">
        <f t="shared" si="1077"/>
        <v>90.09</v>
      </c>
      <c r="E1558" s="1060">
        <f t="shared" si="1077"/>
        <v>210.21</v>
      </c>
      <c r="F1558" s="1060">
        <f t="shared" si="1077"/>
        <v>180.18</v>
      </c>
      <c r="G1558" s="1060">
        <f t="shared" si="1077"/>
        <v>0</v>
      </c>
      <c r="H1558" s="1256">
        <f t="shared" si="1078"/>
        <v>620.62</v>
      </c>
      <c r="I1558" s="1061"/>
      <c r="J1558" s="1062"/>
      <c r="K1558" s="997"/>
      <c r="L1558" s="997"/>
      <c r="M1558" s="997"/>
      <c r="N1558" s="997"/>
      <c r="O1558" s="997"/>
      <c r="P1558" s="997"/>
      <c r="Q1558" s="997"/>
      <c r="R1558" s="997"/>
      <c r="S1558" s="997"/>
      <c r="T1558" s="997"/>
      <c r="U1558" s="997"/>
      <c r="V1558" s="997"/>
      <c r="W1558" s="997"/>
      <c r="X1558" s="997"/>
      <c r="Y1558" s="997"/>
      <c r="Z1558" s="997"/>
      <c r="AA1558" s="997"/>
      <c r="AB1558" s="997"/>
    </row>
    <row r="1559">
      <c r="A1559" s="1112" t="s">
        <v>9</v>
      </c>
      <c r="B1559" s="1007">
        <f t="shared" ref="B1559:H1559" si="1079">sum(B1557:B1558)</f>
        <v>11.01</v>
      </c>
      <c r="C1559" s="1007">
        <f t="shared" si="1079"/>
        <v>143.13</v>
      </c>
      <c r="D1559" s="1007">
        <f t="shared" si="1079"/>
        <v>99.09</v>
      </c>
      <c r="E1559" s="1007">
        <f t="shared" si="1079"/>
        <v>231.21</v>
      </c>
      <c r="F1559" s="1007">
        <f t="shared" si="1079"/>
        <v>198.18</v>
      </c>
      <c r="G1559" s="1007">
        <f t="shared" si="1079"/>
        <v>0</v>
      </c>
      <c r="H1559" s="1007">
        <f t="shared" si="1079"/>
        <v>682.62</v>
      </c>
      <c r="I1559" s="1061"/>
      <c r="J1559" s="1062"/>
      <c r="K1559" s="997"/>
      <c r="L1559" s="997"/>
      <c r="M1559" s="997"/>
      <c r="N1559" s="997"/>
      <c r="O1559" s="997"/>
      <c r="P1559" s="997"/>
      <c r="Q1559" s="997"/>
      <c r="R1559" s="997"/>
      <c r="S1559" s="997"/>
      <c r="T1559" s="997"/>
      <c r="U1559" s="997"/>
      <c r="V1559" s="997"/>
      <c r="W1559" s="997"/>
      <c r="X1559" s="997"/>
      <c r="Y1559" s="997"/>
      <c r="Z1559" s="997"/>
      <c r="AA1559" s="997"/>
      <c r="AB1559" s="997"/>
    </row>
    <row r="1560">
      <c r="A1560" s="997"/>
      <c r="B1560" s="1061"/>
      <c r="C1560" s="1061"/>
      <c r="D1560" s="1061"/>
      <c r="E1560" s="1061"/>
      <c r="F1560" s="1061"/>
      <c r="G1560" s="1061"/>
      <c r="H1560" s="1061"/>
      <c r="I1560" s="1061"/>
      <c r="J1560" s="1062"/>
      <c r="K1560" s="998"/>
      <c r="L1560" s="997"/>
      <c r="M1560" s="997"/>
      <c r="N1560" s="997"/>
      <c r="O1560" s="997"/>
      <c r="P1560" s="997"/>
      <c r="Q1560" s="997"/>
      <c r="R1560" s="997"/>
      <c r="S1560" s="997"/>
      <c r="T1560" s="998"/>
      <c r="U1560" s="998"/>
      <c r="V1560" s="998"/>
      <c r="W1560" s="997"/>
      <c r="X1560" s="997"/>
      <c r="Y1560" s="997"/>
      <c r="Z1560" s="997"/>
      <c r="AA1560" s="997"/>
      <c r="AB1560" s="997"/>
    </row>
    <row r="1561">
      <c r="A1561" s="1347" t="s">
        <v>527</v>
      </c>
      <c r="B1561" s="1061"/>
      <c r="C1561" s="1061"/>
      <c r="D1561" s="1061"/>
      <c r="E1561" s="1061"/>
      <c r="F1561" s="1061"/>
      <c r="G1561" s="1061"/>
      <c r="H1561" s="1064"/>
      <c r="I1561" s="1061"/>
      <c r="J1561" s="1062"/>
      <c r="K1561" s="998"/>
      <c r="L1561" s="997"/>
      <c r="M1561" s="997"/>
      <c r="N1561" s="997"/>
      <c r="O1561" s="997"/>
      <c r="P1561" s="997"/>
      <c r="Q1561" s="997"/>
      <c r="R1561" s="997"/>
      <c r="S1561" s="997"/>
      <c r="T1561" s="998"/>
      <c r="U1561" s="998"/>
      <c r="V1561" s="998"/>
      <c r="W1561" s="997"/>
      <c r="X1561" s="997"/>
      <c r="Y1561" s="997"/>
      <c r="Z1561" s="997"/>
      <c r="AA1561" s="997"/>
      <c r="AB1561" s="997"/>
    </row>
    <row r="1562">
      <c r="A1562" s="997"/>
      <c r="B1562" s="1061"/>
      <c r="C1562" s="1061"/>
      <c r="D1562" s="1061"/>
      <c r="E1562" s="1165" t="s">
        <v>554</v>
      </c>
      <c r="F1562" s="1067" t="s">
        <v>36</v>
      </c>
      <c r="G1562" s="1061"/>
      <c r="H1562" s="1165" t="s">
        <v>555</v>
      </c>
      <c r="I1562" s="1067" t="s">
        <v>36</v>
      </c>
      <c r="J1562" s="1062"/>
      <c r="K1562" s="997"/>
      <c r="L1562" s="998"/>
      <c r="M1562" s="998"/>
      <c r="N1562" s="998"/>
      <c r="O1562" s="998"/>
      <c r="P1562" s="998"/>
      <c r="Q1562" s="998"/>
      <c r="R1562" s="998"/>
      <c r="S1562" s="998"/>
      <c r="T1562" s="997"/>
      <c r="U1562" s="997"/>
      <c r="V1562" s="997"/>
      <c r="W1562" s="997"/>
      <c r="X1562" s="997"/>
      <c r="Y1562" s="997"/>
      <c r="Z1562" s="997"/>
      <c r="AA1562" s="997"/>
      <c r="AB1562" s="997"/>
    </row>
    <row r="1563">
      <c r="A1563" s="997"/>
      <c r="B1563" s="1061"/>
      <c r="C1563" s="1061"/>
      <c r="D1563" s="1061"/>
      <c r="E1563" s="1068" t="s">
        <v>450</v>
      </c>
      <c r="F1563" s="1069">
        <f>(F948)</f>
        <v>0</v>
      </c>
      <c r="G1563" s="1061"/>
      <c r="H1563" s="1068" t="s">
        <v>450</v>
      </c>
      <c r="I1563" s="1069">
        <v>0.0</v>
      </c>
      <c r="J1563" s="1062"/>
      <c r="K1563" s="997"/>
      <c r="L1563" s="998"/>
      <c r="M1563" s="998"/>
      <c r="N1563" s="998"/>
      <c r="O1563" s="998"/>
      <c r="P1563" s="998"/>
      <c r="Q1563" s="998"/>
      <c r="R1563" s="998"/>
      <c r="S1563" s="998"/>
      <c r="T1563" s="997"/>
      <c r="U1563" s="997"/>
      <c r="V1563" s="997"/>
      <c r="W1563" s="997"/>
      <c r="X1563" s="997"/>
      <c r="Y1563" s="997"/>
      <c r="Z1563" s="997"/>
      <c r="AA1563" s="997"/>
      <c r="AB1563" s="997"/>
    </row>
    <row r="1564">
      <c r="A1564" s="997"/>
      <c r="B1564" s="1061"/>
      <c r="C1564" s="1061"/>
      <c r="D1564" s="1061"/>
      <c r="E1564" s="1068" t="s">
        <v>468</v>
      </c>
      <c r="F1564" s="1069">
        <v>9.0</v>
      </c>
      <c r="G1564" s="1061"/>
      <c r="H1564" s="1068" t="s">
        <v>468</v>
      </c>
      <c r="I1564" s="1069">
        <v>3.0</v>
      </c>
      <c r="J1564" s="1062"/>
      <c r="K1564" s="997"/>
      <c r="L1564" s="998"/>
      <c r="M1564" s="998"/>
      <c r="N1564" s="998"/>
      <c r="O1564" s="998"/>
      <c r="P1564" s="998"/>
      <c r="Q1564" s="998"/>
      <c r="R1564" s="998"/>
      <c r="S1564" s="998"/>
      <c r="T1564" s="997"/>
      <c r="U1564" s="997"/>
      <c r="V1564" s="997"/>
      <c r="W1564" s="997"/>
      <c r="X1564" s="997"/>
      <c r="Y1564" s="997"/>
      <c r="Z1564" s="997"/>
      <c r="AA1564" s="997"/>
      <c r="AB1564" s="997"/>
    </row>
    <row r="1565">
      <c r="A1565" s="997"/>
      <c r="B1565" s="1061"/>
      <c r="C1565" s="1061"/>
      <c r="D1565" s="1061"/>
      <c r="E1565" s="1068" t="s">
        <v>494</v>
      </c>
      <c r="F1565" s="1069">
        <v>45.0</v>
      </c>
      <c r="G1565" s="1061"/>
      <c r="H1565" s="1068" t="s">
        <v>494</v>
      </c>
      <c r="I1565" s="1069">
        <v>23.0</v>
      </c>
      <c r="J1565" s="1062"/>
      <c r="K1565" s="997"/>
      <c r="L1565" s="998"/>
      <c r="M1565" s="998"/>
      <c r="N1565" s="998"/>
      <c r="O1565" s="998"/>
      <c r="P1565" s="998"/>
      <c r="Q1565" s="998"/>
      <c r="R1565" s="998"/>
      <c r="S1565" s="998"/>
      <c r="T1565" s="997"/>
      <c r="U1565" s="997"/>
      <c r="V1565" s="997"/>
      <c r="W1565" s="997"/>
      <c r="X1565" s="997"/>
      <c r="Y1565" s="997"/>
      <c r="Z1565" s="997"/>
      <c r="AA1565" s="997"/>
      <c r="AB1565" s="997"/>
    </row>
    <row r="1566">
      <c r="A1566" s="997"/>
      <c r="B1566" s="1061"/>
      <c r="C1566" s="1061"/>
      <c r="D1566" s="1061"/>
      <c r="E1566" s="1068" t="s">
        <v>516</v>
      </c>
      <c r="F1566" s="1069">
        <v>51.0</v>
      </c>
      <c r="G1566" s="1061"/>
      <c r="H1566" s="1068" t="s">
        <v>516</v>
      </c>
      <c r="I1566" s="1069">
        <v>31.0</v>
      </c>
      <c r="J1566" s="1062"/>
      <c r="K1566" s="997"/>
      <c r="L1566" s="998"/>
      <c r="M1566" s="998"/>
      <c r="N1566" s="998"/>
      <c r="O1566" s="998"/>
      <c r="P1566" s="998"/>
      <c r="Q1566" s="998"/>
      <c r="R1566" s="998"/>
      <c r="S1566" s="998"/>
      <c r="T1566" s="997"/>
      <c r="U1566" s="997"/>
      <c r="V1566" s="997"/>
      <c r="W1566" s="997"/>
      <c r="X1566" s="997"/>
      <c r="Y1566" s="997"/>
      <c r="Z1566" s="997"/>
      <c r="AA1566" s="997"/>
      <c r="AB1566" s="997"/>
    </row>
    <row r="1567">
      <c r="A1567" s="997"/>
      <c r="B1567" s="1061"/>
      <c r="C1567" s="1061"/>
      <c r="D1567" s="1061"/>
      <c r="E1567" s="1068" t="s">
        <v>540</v>
      </c>
      <c r="F1567" s="1069">
        <f>(H1548)</f>
        <v>62</v>
      </c>
      <c r="G1567" s="1061"/>
      <c r="H1567" s="1068" t="s">
        <v>540</v>
      </c>
      <c r="I1567" s="1069">
        <f>(H1554)</f>
        <v>17</v>
      </c>
      <c r="J1567" s="1062"/>
      <c r="K1567" s="997"/>
      <c r="L1567" s="998"/>
      <c r="M1567" s="998"/>
      <c r="N1567" s="998"/>
      <c r="O1567" s="998"/>
      <c r="P1567" s="998"/>
      <c r="Q1567" s="998"/>
      <c r="R1567" s="998"/>
      <c r="S1567" s="998"/>
      <c r="T1567" s="997"/>
      <c r="U1567" s="997"/>
      <c r="V1567" s="997"/>
      <c r="W1567" s="997"/>
      <c r="X1567" s="997"/>
      <c r="Y1567" s="997"/>
      <c r="Z1567" s="997"/>
      <c r="AA1567" s="997"/>
      <c r="AB1567" s="997"/>
    </row>
    <row r="1568">
      <c r="A1568" s="997"/>
      <c r="B1568" s="1061"/>
      <c r="C1568" s="1061"/>
      <c r="D1568" s="1061"/>
      <c r="E1568" s="1066" t="s">
        <v>9</v>
      </c>
      <c r="F1568" s="1070">
        <f>SUM(F1563:F1567)</f>
        <v>167</v>
      </c>
      <c r="G1568" s="1061"/>
      <c r="H1568" s="1066" t="s">
        <v>9</v>
      </c>
      <c r="I1568" s="1070">
        <f>SUM(I1563:I1567)</f>
        <v>74</v>
      </c>
      <c r="J1568" s="1062"/>
      <c r="K1568" s="997"/>
      <c r="L1568" s="997"/>
      <c r="M1568" s="997"/>
      <c r="N1568" s="997"/>
      <c r="O1568" s="997"/>
      <c r="P1568" s="997"/>
      <c r="Q1568" s="997"/>
      <c r="R1568" s="997"/>
      <c r="S1568" s="997"/>
      <c r="T1568" s="997"/>
      <c r="U1568" s="997"/>
      <c r="V1568" s="997"/>
      <c r="W1568" s="997"/>
      <c r="X1568" s="997"/>
      <c r="Y1568" s="997"/>
      <c r="Z1568" s="997"/>
      <c r="AA1568" s="997"/>
      <c r="AB1568" s="997"/>
    </row>
    <row r="1569">
      <c r="A1569" s="997"/>
      <c r="B1569" s="1061"/>
      <c r="C1569" s="1061"/>
      <c r="D1569" s="1061"/>
      <c r="E1569" s="1061"/>
      <c r="F1569" s="1061"/>
      <c r="G1569" s="1061"/>
      <c r="H1569" s="1064"/>
      <c r="I1569" s="1061"/>
      <c r="J1569" s="1062"/>
      <c r="K1569" s="998"/>
      <c r="L1569" s="998"/>
      <c r="M1569" s="998"/>
      <c r="N1569" s="998"/>
      <c r="O1569" s="998"/>
      <c r="P1569" s="998"/>
      <c r="Q1569" s="998"/>
      <c r="R1569" s="998"/>
      <c r="S1569" s="998"/>
      <c r="T1569" s="998"/>
      <c r="U1569" s="998"/>
      <c r="V1569" s="998"/>
      <c r="W1569" s="997"/>
      <c r="X1569" s="997"/>
      <c r="Y1569" s="997"/>
      <c r="Z1569" s="997"/>
      <c r="AA1569" s="997"/>
      <c r="AB1569" s="997"/>
    </row>
    <row r="1570">
      <c r="A1570" s="997"/>
      <c r="B1570" s="1061"/>
      <c r="C1570" s="1061"/>
      <c r="D1570" s="1061"/>
      <c r="E1570" s="1121" t="s">
        <v>131</v>
      </c>
      <c r="F1570" s="1122">
        <f>(200-F1568)</f>
        <v>33</v>
      </c>
      <c r="G1570" s="1061"/>
      <c r="H1570" s="1121" t="s">
        <v>131</v>
      </c>
      <c r="I1570" s="1122">
        <f>(100-I1568)</f>
        <v>26</v>
      </c>
      <c r="J1570" s="1062"/>
      <c r="K1570" s="998"/>
      <c r="L1570" s="998"/>
      <c r="M1570" s="998"/>
      <c r="N1570" s="998"/>
      <c r="O1570" s="998"/>
      <c r="P1570" s="998"/>
      <c r="Q1570" s="998"/>
      <c r="R1570" s="998"/>
      <c r="S1570" s="998"/>
      <c r="T1570" s="998"/>
      <c r="U1570" s="998"/>
      <c r="V1570" s="998"/>
      <c r="W1570" s="997"/>
      <c r="X1570" s="997"/>
      <c r="Y1570" s="997"/>
      <c r="Z1570" s="997"/>
      <c r="AA1570" s="997"/>
      <c r="AB1570" s="997"/>
    </row>
    <row r="1571">
      <c r="A1571" s="997"/>
      <c r="B1571" s="1061"/>
      <c r="C1571" s="1061"/>
      <c r="D1571" s="1061"/>
      <c r="E1571" s="1061"/>
      <c r="F1571" s="1061"/>
      <c r="G1571" s="1309"/>
      <c r="H1571" s="1310"/>
      <c r="I1571" s="1311"/>
      <c r="J1571" s="1062"/>
      <c r="K1571" s="998"/>
      <c r="L1571" s="998"/>
      <c r="M1571" s="998"/>
      <c r="N1571" s="998"/>
      <c r="O1571" s="998"/>
      <c r="P1571" s="998"/>
      <c r="Q1571" s="998"/>
      <c r="R1571" s="998"/>
      <c r="S1571" s="998"/>
      <c r="T1571" s="998"/>
      <c r="U1571" s="998"/>
      <c r="V1571" s="998"/>
      <c r="W1571" s="997"/>
      <c r="X1571" s="997"/>
      <c r="Y1571" s="997"/>
      <c r="Z1571" s="997"/>
      <c r="AA1571" s="997"/>
      <c r="AB1571" s="997"/>
    </row>
    <row r="1572">
      <c r="A1572" s="1374" t="s">
        <v>502</v>
      </c>
      <c r="B1572" s="1375" t="s">
        <v>2</v>
      </c>
      <c r="C1572" s="1375" t="s">
        <v>3</v>
      </c>
      <c r="D1572" s="1375" t="s">
        <v>4</v>
      </c>
      <c r="E1572" s="1375" t="s">
        <v>5</v>
      </c>
      <c r="F1572" s="1375" t="s">
        <v>6</v>
      </c>
      <c r="G1572" s="1375" t="s">
        <v>7</v>
      </c>
      <c r="H1572" s="1146" t="s">
        <v>9</v>
      </c>
      <c r="I1572" s="998"/>
      <c r="J1572" s="1058"/>
      <c r="K1572" s="998"/>
      <c r="L1572" s="998"/>
      <c r="M1572" s="998"/>
      <c r="N1572" s="998"/>
      <c r="O1572" s="998"/>
      <c r="P1572" s="998"/>
      <c r="Q1572" s="998"/>
      <c r="R1572" s="998"/>
      <c r="S1572" s="998"/>
      <c r="T1572" s="998"/>
      <c r="U1572" s="998"/>
      <c r="V1572" s="998"/>
      <c r="W1572" s="998"/>
      <c r="X1572" s="998"/>
      <c r="Y1572" s="998"/>
      <c r="Z1572" s="998"/>
      <c r="AA1572" s="998"/>
      <c r="AB1572" s="998"/>
    </row>
    <row r="1573">
      <c r="A1573" s="1052"/>
      <c r="B1573" s="1001">
        <f t="shared" ref="B1573:G1573" si="1080">SUM(B1548,B1554)</f>
        <v>2</v>
      </c>
      <c r="C1573" s="1001">
        <f t="shared" si="1080"/>
        <v>22</v>
      </c>
      <c r="D1573" s="1001">
        <f t="shared" si="1080"/>
        <v>9</v>
      </c>
      <c r="E1573" s="1001">
        <f t="shared" si="1080"/>
        <v>26</v>
      </c>
      <c r="F1573" s="1001">
        <f t="shared" si="1080"/>
        <v>20</v>
      </c>
      <c r="G1573" s="1001">
        <f t="shared" si="1080"/>
        <v>0</v>
      </c>
      <c r="H1573" s="1087">
        <f>SUM(B1573:G1573)</f>
        <v>79</v>
      </c>
      <c r="I1573" s="998"/>
      <c r="J1573" s="1058"/>
      <c r="K1573" s="998"/>
      <c r="L1573" s="998"/>
      <c r="M1573" s="998"/>
      <c r="N1573" s="998"/>
      <c r="O1573" s="998"/>
      <c r="P1573" s="998"/>
      <c r="Q1573" s="998"/>
      <c r="R1573" s="998"/>
      <c r="S1573" s="998"/>
      <c r="T1573" s="998"/>
      <c r="U1573" s="1333"/>
      <c r="V1573" s="998"/>
      <c r="W1573" s="998"/>
      <c r="X1573" s="998"/>
      <c r="Y1573" s="998"/>
      <c r="Z1573" s="998"/>
      <c r="AA1573" s="998"/>
      <c r="AB1573" s="998"/>
    </row>
    <row r="1574">
      <c r="A1574" s="997"/>
      <c r="B1574" s="1061"/>
      <c r="C1574" s="1061"/>
      <c r="D1574" s="1061"/>
      <c r="E1574" s="1061"/>
      <c r="F1574" s="1061"/>
      <c r="G1574" s="1309"/>
      <c r="H1574" s="1310"/>
      <c r="I1574" s="1311"/>
      <c r="J1574" s="1062"/>
      <c r="K1574" s="998"/>
      <c r="L1574" s="998"/>
      <c r="M1574" s="998"/>
      <c r="N1574" s="998"/>
      <c r="O1574" s="998"/>
      <c r="P1574" s="998"/>
      <c r="Q1574" s="998"/>
      <c r="R1574" s="998"/>
      <c r="S1574" s="998"/>
      <c r="T1574" s="998"/>
      <c r="U1574" s="998"/>
      <c r="V1574" s="998"/>
      <c r="W1574" s="997"/>
      <c r="X1574" s="997"/>
      <c r="Y1574" s="997"/>
      <c r="Z1574" s="997"/>
      <c r="AA1574" s="997"/>
      <c r="AB1574" s="997"/>
    </row>
    <row r="1575">
      <c r="A1575" s="997"/>
      <c r="B1575" s="1061"/>
      <c r="C1575" s="1061"/>
      <c r="D1575" s="1061"/>
      <c r="E1575" s="1061"/>
      <c r="F1575" s="1061"/>
      <c r="G1575" s="1309"/>
      <c r="H1575" s="1310"/>
      <c r="I1575" s="1311"/>
      <c r="J1575" s="1062"/>
      <c r="K1575" s="998"/>
      <c r="L1575" s="998"/>
      <c r="M1575" s="998"/>
      <c r="N1575" s="998"/>
      <c r="O1575" s="998"/>
      <c r="P1575" s="998"/>
      <c r="Q1575" s="998"/>
      <c r="R1575" s="998"/>
      <c r="S1575" s="998"/>
      <c r="T1575" s="998"/>
      <c r="U1575" s="998"/>
      <c r="V1575" s="998"/>
      <c r="W1575" s="997"/>
      <c r="X1575" s="997"/>
      <c r="Y1575" s="997"/>
      <c r="Z1575" s="997"/>
      <c r="AA1575" s="997"/>
      <c r="AB1575" s="997"/>
    </row>
    <row r="1576">
      <c r="A1576" s="993" t="s">
        <v>528</v>
      </c>
      <c r="B1576" s="994">
        <v>30.0</v>
      </c>
      <c r="C1576" s="994">
        <v>31.0</v>
      </c>
      <c r="D1576" s="994">
        <v>1.0</v>
      </c>
      <c r="E1576" s="994">
        <v>2.0</v>
      </c>
      <c r="F1576" s="994">
        <v>3.0</v>
      </c>
      <c r="G1576" s="994">
        <v>4.0</v>
      </c>
      <c r="H1576" s="1194">
        <v>5.0</v>
      </c>
      <c r="I1576" s="995"/>
      <c r="J1576" s="1058"/>
      <c r="K1576" s="998"/>
      <c r="L1576" s="997"/>
      <c r="M1576" s="997"/>
      <c r="N1576" s="997"/>
      <c r="O1576" s="997"/>
      <c r="P1576" s="997"/>
      <c r="Q1576" s="997"/>
      <c r="R1576" s="997"/>
      <c r="S1576" s="997"/>
      <c r="T1576" s="997"/>
      <c r="U1576" s="997"/>
      <c r="V1576" s="997"/>
      <c r="W1576" s="998"/>
      <c r="X1576" s="998"/>
      <c r="Y1576" s="998"/>
      <c r="Z1576" s="998"/>
      <c r="AA1576" s="998"/>
      <c r="AB1576" s="998"/>
    </row>
    <row r="1577">
      <c r="A1577" s="1124" t="s">
        <v>156</v>
      </c>
      <c r="B1577" s="1125" t="s">
        <v>2</v>
      </c>
      <c r="C1577" s="1125" t="s">
        <v>3</v>
      </c>
      <c r="D1577" s="1125" t="s">
        <v>4</v>
      </c>
      <c r="E1577" s="1125" t="s">
        <v>5</v>
      </c>
      <c r="F1577" s="1125" t="s">
        <v>6</v>
      </c>
      <c r="G1577" s="1125" t="s">
        <v>7</v>
      </c>
      <c r="H1577" s="1126" t="s">
        <v>8</v>
      </c>
      <c r="I1577" s="1125" t="s">
        <v>9</v>
      </c>
      <c r="J1577" s="1058"/>
      <c r="K1577" s="998"/>
      <c r="L1577" s="1115"/>
      <c r="M1577" s="1115"/>
      <c r="N1577" s="1115"/>
      <c r="O1577" s="1115"/>
      <c r="P1577" s="1115"/>
      <c r="Q1577" s="1115"/>
      <c r="R1577" s="1115"/>
      <c r="S1577" s="997"/>
      <c r="T1577" s="997"/>
      <c r="U1577" s="997"/>
      <c r="V1577" s="997"/>
      <c r="W1577" s="997"/>
      <c r="X1577" s="997"/>
      <c r="Y1577" s="997"/>
      <c r="Z1577" s="997"/>
      <c r="AA1577" s="997"/>
      <c r="AB1577" s="997"/>
    </row>
    <row r="1578">
      <c r="A1578" s="1127" t="s">
        <v>163</v>
      </c>
      <c r="B1578" s="1128"/>
      <c r="C1578" s="1128"/>
      <c r="D1578" s="1128"/>
      <c r="E1578" s="1128"/>
      <c r="F1578" s="1128"/>
      <c r="G1578" s="1128"/>
      <c r="H1578" s="1128"/>
      <c r="I1578" s="1128"/>
      <c r="J1578" s="1129"/>
      <c r="K1578" s="1130" t="s">
        <v>373</v>
      </c>
      <c r="L1578" s="1130" t="s">
        <v>374</v>
      </c>
      <c r="M1578" s="1131" t="s">
        <v>280</v>
      </c>
      <c r="N1578" s="1130" t="s">
        <v>299</v>
      </c>
      <c r="O1578" s="1131" t="s">
        <v>131</v>
      </c>
      <c r="P1578" s="1131" t="s">
        <v>282</v>
      </c>
      <c r="Q1578" s="1130" t="s">
        <v>283</v>
      </c>
      <c r="R1578" s="1131" t="s">
        <v>284</v>
      </c>
      <c r="S1578" s="1130" t="s">
        <v>373</v>
      </c>
      <c r="T1578" s="1130" t="s">
        <v>374</v>
      </c>
      <c r="U1578" s="1130" t="s">
        <v>429</v>
      </c>
      <c r="V1578" s="1130" t="s">
        <v>430</v>
      </c>
      <c r="W1578" s="997"/>
      <c r="X1578" s="997"/>
      <c r="Y1578" s="997"/>
      <c r="Z1578" s="997"/>
      <c r="AA1578" s="997"/>
      <c r="AB1578" s="997"/>
    </row>
    <row r="1579">
      <c r="A1579" s="1092" t="s">
        <v>164</v>
      </c>
      <c r="B1579" s="1132">
        <v>817.67</v>
      </c>
      <c r="C1579" s="1132">
        <v>608.71</v>
      </c>
      <c r="D1579" s="1132">
        <v>522.6</v>
      </c>
      <c r="E1579" s="1133">
        <v>589.65</v>
      </c>
      <c r="F1579" s="1133">
        <v>801.13</v>
      </c>
      <c r="G1579" s="1133">
        <v>739.12</v>
      </c>
      <c r="H1579" s="1134">
        <v>949.63</v>
      </c>
      <c r="I1579" s="1258">
        <f t="shared" ref="I1579:I1581" si="1081">SUM(D1579:H1579)</f>
        <v>3602.13</v>
      </c>
      <c r="J1579" s="1062"/>
      <c r="K1579" s="1376" t="s">
        <v>305</v>
      </c>
      <c r="L1579" s="1376" t="s">
        <v>375</v>
      </c>
      <c r="M1579" s="1376">
        <v>25.0</v>
      </c>
      <c r="N1579" s="1376">
        <v>18.0</v>
      </c>
      <c r="O1579" s="1377">
        <f t="shared" ref="O1579:O1580" si="1082">(M1579-N1579)</f>
        <v>7</v>
      </c>
      <c r="P1579" s="1378">
        <v>5000.0</v>
      </c>
      <c r="Q1579" s="1379">
        <f>(H1373)</f>
        <v>4964</v>
      </c>
      <c r="R1579" s="1380">
        <f t="shared" ref="R1579:R1588" si="1083">(Q1579/P1579)</f>
        <v>0.9928</v>
      </c>
      <c r="S1579" s="1376" t="s">
        <v>305</v>
      </c>
      <c r="T1579" s="1376" t="s">
        <v>375</v>
      </c>
      <c r="U1579" s="1381">
        <f t="shared" ref="U1579:U1584" si="1084">(Q1579/22*22)</f>
        <v>4964</v>
      </c>
      <c r="V1579" s="1142">
        <f t="shared" ref="V1579:V1588" si="1085">(U1579/P1579)</f>
        <v>0.9928</v>
      </c>
      <c r="W1579" s="997"/>
      <c r="X1579" s="997"/>
      <c r="Y1579" s="997"/>
      <c r="Z1579" s="997"/>
      <c r="AA1579" s="997"/>
      <c r="AB1579" s="997"/>
    </row>
    <row r="1580">
      <c r="A1580" s="1092" t="s">
        <v>165</v>
      </c>
      <c r="B1580" s="1132">
        <v>393.59</v>
      </c>
      <c r="C1580" s="1132">
        <v>222.92</v>
      </c>
      <c r="D1580" s="1132">
        <v>425.15</v>
      </c>
      <c r="E1580" s="1133">
        <v>417.53</v>
      </c>
      <c r="F1580" s="1133">
        <v>547.47</v>
      </c>
      <c r="G1580" s="1133">
        <v>618.87</v>
      </c>
      <c r="H1580" s="1134">
        <v>680.42</v>
      </c>
      <c r="I1580" s="1258">
        <f t="shared" si="1081"/>
        <v>2689.44</v>
      </c>
      <c r="J1580" s="1062"/>
      <c r="K1580" s="1376" t="s">
        <v>331</v>
      </c>
      <c r="L1580" s="1376" t="s">
        <v>481</v>
      </c>
      <c r="M1580" s="1376">
        <v>25.0</v>
      </c>
      <c r="N1580" s="1376">
        <v>21.0</v>
      </c>
      <c r="O1580" s="1377">
        <f t="shared" si="1082"/>
        <v>4</v>
      </c>
      <c r="P1580" s="1378">
        <v>1000.0</v>
      </c>
      <c r="Q1580" s="1379">
        <f>(H1524)</f>
        <v>1304</v>
      </c>
      <c r="R1580" s="1380">
        <f t="shared" si="1083"/>
        <v>1.304</v>
      </c>
      <c r="S1580" s="1376" t="s">
        <v>331</v>
      </c>
      <c r="T1580" s="1376" t="s">
        <v>481</v>
      </c>
      <c r="U1580" s="1381">
        <f t="shared" si="1084"/>
        <v>1304</v>
      </c>
      <c r="V1580" s="1142">
        <f t="shared" si="1085"/>
        <v>1.304</v>
      </c>
      <c r="W1580" s="997"/>
      <c r="X1580" s="997"/>
      <c r="Y1580" s="997"/>
      <c r="Z1580" s="997"/>
      <c r="AA1580" s="997"/>
      <c r="AB1580" s="997"/>
    </row>
    <row r="1581">
      <c r="A1581" s="1092" t="s">
        <v>166</v>
      </c>
      <c r="B1581" s="1132">
        <v>937.24</v>
      </c>
      <c r="C1581" s="1132">
        <v>873.97</v>
      </c>
      <c r="D1581" s="1132">
        <v>529.86</v>
      </c>
      <c r="E1581" s="1132">
        <v>708.75</v>
      </c>
      <c r="F1581" s="1133">
        <v>1037.61</v>
      </c>
      <c r="G1581" s="1133">
        <v>949.31</v>
      </c>
      <c r="H1581" s="1134">
        <v>1117.8</v>
      </c>
      <c r="I1581" s="1258">
        <f t="shared" si="1081"/>
        <v>4343.33</v>
      </c>
      <c r="J1581" s="1062"/>
      <c r="K1581" s="1376" t="s">
        <v>70</v>
      </c>
      <c r="L1581" s="1376" t="s">
        <v>70</v>
      </c>
      <c r="M1581" s="1376">
        <f t="shared" ref="M1581:Q1581" si="1086">sum(M1579:M1580)</f>
        <v>50</v>
      </c>
      <c r="N1581" s="1376">
        <f t="shared" si="1086"/>
        <v>39</v>
      </c>
      <c r="O1581" s="1376">
        <f t="shared" si="1086"/>
        <v>11</v>
      </c>
      <c r="P1581" s="1378">
        <f t="shared" si="1086"/>
        <v>6000</v>
      </c>
      <c r="Q1581" s="1382">
        <f t="shared" si="1086"/>
        <v>6268</v>
      </c>
      <c r="R1581" s="1380">
        <f t="shared" si="1083"/>
        <v>1.044666667</v>
      </c>
      <c r="S1581" s="1376" t="s">
        <v>70</v>
      </c>
      <c r="T1581" s="1376" t="s">
        <v>70</v>
      </c>
      <c r="U1581" s="1381">
        <f t="shared" si="1084"/>
        <v>6268</v>
      </c>
      <c r="V1581" s="1142">
        <f t="shared" si="1085"/>
        <v>1.044666667</v>
      </c>
      <c r="W1581" s="997"/>
      <c r="X1581" s="997"/>
      <c r="Y1581" s="997"/>
      <c r="Z1581" s="997"/>
      <c r="AA1581" s="997"/>
      <c r="AB1581" s="997"/>
    </row>
    <row r="1582">
      <c r="A1582" s="1156" t="s">
        <v>9</v>
      </c>
      <c r="B1582" s="1157">
        <f t="shared" ref="B1582:I1582" si="1087">SUM(B1579:B1581)</f>
        <v>2148.5</v>
      </c>
      <c r="C1582" s="1157">
        <f t="shared" si="1087"/>
        <v>1705.6</v>
      </c>
      <c r="D1582" s="1157">
        <f t="shared" si="1087"/>
        <v>1477.61</v>
      </c>
      <c r="E1582" s="1157">
        <f t="shared" si="1087"/>
        <v>1715.93</v>
      </c>
      <c r="F1582" s="1157">
        <f t="shared" si="1087"/>
        <v>2386.21</v>
      </c>
      <c r="G1582" s="1157">
        <f t="shared" si="1087"/>
        <v>2307.3</v>
      </c>
      <c r="H1582" s="1157">
        <f t="shared" si="1087"/>
        <v>2747.85</v>
      </c>
      <c r="I1582" s="1157">
        <f t="shared" si="1087"/>
        <v>10634.9</v>
      </c>
      <c r="J1582" s="1062"/>
      <c r="K1582" s="1383" t="s">
        <v>484</v>
      </c>
      <c r="L1582" s="1383" t="s">
        <v>452</v>
      </c>
      <c r="M1582" s="1383">
        <v>15.0</v>
      </c>
      <c r="N1582" s="1383">
        <v>6.0</v>
      </c>
      <c r="O1582" s="1384">
        <f t="shared" ref="O1582:O1583" si="1088">(M1582-N1582)</f>
        <v>9</v>
      </c>
      <c r="P1582" s="1385">
        <v>200.0</v>
      </c>
      <c r="Q1582" s="1386">
        <f>(F1568)</f>
        <v>167</v>
      </c>
      <c r="R1582" s="1387">
        <f t="shared" si="1083"/>
        <v>0.835</v>
      </c>
      <c r="S1582" s="1383" t="s">
        <v>484</v>
      </c>
      <c r="T1582" s="1383" t="s">
        <v>452</v>
      </c>
      <c r="U1582" s="1388">
        <f t="shared" si="1084"/>
        <v>167</v>
      </c>
      <c r="V1582" s="1148">
        <f t="shared" si="1085"/>
        <v>0.835</v>
      </c>
      <c r="W1582" s="997"/>
      <c r="X1582" s="997"/>
      <c r="Y1582" s="997"/>
      <c r="Z1582" s="997"/>
      <c r="AA1582" s="997"/>
      <c r="AB1582" s="997"/>
    </row>
    <row r="1583">
      <c r="A1583" s="1049"/>
      <c r="B1583" s="1049"/>
      <c r="C1583" s="1049"/>
      <c r="D1583" s="1049"/>
      <c r="E1583" s="1049"/>
      <c r="F1583" s="1049"/>
      <c r="G1583" s="1049"/>
      <c r="H1583" s="1049"/>
      <c r="I1583" s="1049"/>
      <c r="J1583" s="1062"/>
      <c r="K1583" s="1383" t="s">
        <v>485</v>
      </c>
      <c r="L1583" s="1383" t="s">
        <v>14</v>
      </c>
      <c r="M1583" s="1383">
        <v>0.0</v>
      </c>
      <c r="N1583" s="1383">
        <v>0.0</v>
      </c>
      <c r="O1583" s="1384">
        <f t="shared" si="1088"/>
        <v>0</v>
      </c>
      <c r="P1583" s="1385">
        <v>100.0</v>
      </c>
      <c r="Q1583" s="1389">
        <f>(I1568)</f>
        <v>74</v>
      </c>
      <c r="R1583" s="1387">
        <f t="shared" si="1083"/>
        <v>0.74</v>
      </c>
      <c r="S1583" s="1383" t="s">
        <v>485</v>
      </c>
      <c r="T1583" s="1383" t="s">
        <v>14</v>
      </c>
      <c r="U1583" s="1388">
        <f t="shared" si="1084"/>
        <v>74</v>
      </c>
      <c r="V1583" s="1148">
        <f t="shared" si="1085"/>
        <v>0.74</v>
      </c>
      <c r="W1583" s="997"/>
      <c r="X1583" s="997"/>
      <c r="Y1583" s="997"/>
      <c r="Z1583" s="997"/>
      <c r="AA1583" s="997"/>
      <c r="AB1583" s="997"/>
    </row>
    <row r="1584">
      <c r="A1584" s="1049"/>
      <c r="B1584" s="1049"/>
      <c r="C1584" s="1049"/>
      <c r="D1584" s="1049"/>
      <c r="E1584" s="1267" t="s">
        <v>35</v>
      </c>
      <c r="F1584" s="1267" t="s">
        <v>164</v>
      </c>
      <c r="G1584" s="1267" t="s">
        <v>165</v>
      </c>
      <c r="H1584" s="1268" t="s">
        <v>166</v>
      </c>
      <c r="I1584" s="1049"/>
      <c r="J1584" s="1062"/>
      <c r="K1584" s="1383" t="s">
        <v>144</v>
      </c>
      <c r="L1584" s="1383" t="s">
        <v>144</v>
      </c>
      <c r="M1584" s="1383">
        <f t="shared" ref="M1584:Q1584" si="1089">sum(M1582:M1583)</f>
        <v>15</v>
      </c>
      <c r="N1584" s="1383">
        <f t="shared" si="1089"/>
        <v>6</v>
      </c>
      <c r="O1584" s="1383">
        <f t="shared" si="1089"/>
        <v>9</v>
      </c>
      <c r="P1584" s="1385">
        <f t="shared" si="1089"/>
        <v>300</v>
      </c>
      <c r="Q1584" s="1389">
        <f t="shared" si="1089"/>
        <v>241</v>
      </c>
      <c r="R1584" s="1387">
        <f t="shared" si="1083"/>
        <v>0.8033333333</v>
      </c>
      <c r="S1584" s="1383" t="s">
        <v>144</v>
      </c>
      <c r="T1584" s="1383" t="s">
        <v>144</v>
      </c>
      <c r="U1584" s="1388">
        <f t="shared" si="1084"/>
        <v>241</v>
      </c>
      <c r="V1584" s="1148">
        <f t="shared" si="1085"/>
        <v>0.8033333333</v>
      </c>
      <c r="W1584" s="997"/>
      <c r="X1584" s="997"/>
      <c r="Y1584" s="997"/>
      <c r="Z1584" s="997"/>
      <c r="AA1584" s="997"/>
      <c r="AB1584" s="997"/>
    </row>
    <row r="1585">
      <c r="A1585" s="1049"/>
      <c r="B1585" s="1049"/>
      <c r="C1585" s="1049"/>
      <c r="D1585" s="1049"/>
      <c r="E1585" s="1276" t="s">
        <v>450</v>
      </c>
      <c r="F1585" s="1277">
        <f t="shared" ref="F1585:H1585" si="1090">(F219)</f>
        <v>6047.42</v>
      </c>
      <c r="G1585" s="1277">
        <f t="shared" si="1090"/>
        <v>4520.19</v>
      </c>
      <c r="H1585" s="1277">
        <f t="shared" si="1090"/>
        <v>6586.9</v>
      </c>
      <c r="I1585" s="1049"/>
      <c r="J1585" s="1062"/>
      <c r="K1585" s="1150" t="s">
        <v>453</v>
      </c>
      <c r="L1585" s="1150" t="s">
        <v>432</v>
      </c>
      <c r="M1585" s="1150">
        <f t="shared" ref="M1585:N1585" si="1091">sum(M1586:M1591)</f>
        <v>33</v>
      </c>
      <c r="N1585" s="1150">
        <f t="shared" si="1091"/>
        <v>34</v>
      </c>
      <c r="O1585" s="1150">
        <f t="shared" ref="O1585:O1588" si="1094">SUM(M1585-N1585)</f>
        <v>-1</v>
      </c>
      <c r="P1585" s="1151">
        <f t="shared" ref="P1585:Q1585" si="1092">SUM(P1586:P1591)</f>
        <v>66000</v>
      </c>
      <c r="Q1585" s="1152">
        <f t="shared" si="1092"/>
        <v>69262.01</v>
      </c>
      <c r="R1585" s="1153">
        <f t="shared" si="1083"/>
        <v>1.049424394</v>
      </c>
      <c r="S1585" s="1150" t="s">
        <v>453</v>
      </c>
      <c r="T1585" s="1150" t="s">
        <v>432</v>
      </c>
      <c r="U1585" s="1390">
        <f>sum(U1586:U1588)</f>
        <v>69262.01</v>
      </c>
      <c r="V1585" s="1142">
        <f t="shared" si="1085"/>
        <v>1.049424394</v>
      </c>
      <c r="W1585" s="997"/>
      <c r="X1585" s="997"/>
      <c r="Y1585" s="997"/>
      <c r="Z1585" s="997"/>
      <c r="AA1585" s="997"/>
      <c r="AB1585" s="997"/>
    </row>
    <row r="1586">
      <c r="A1586" s="1049"/>
      <c r="B1586" s="1049"/>
      <c r="C1586" s="1049"/>
      <c r="D1586" s="1049"/>
      <c r="E1586" s="1276" t="s">
        <v>468</v>
      </c>
      <c r="F1586" s="1277">
        <f t="shared" ref="F1586:H1586" si="1093">(F489)</f>
        <v>5410.24</v>
      </c>
      <c r="G1586" s="1277">
        <f t="shared" si="1093"/>
        <v>3515.94</v>
      </c>
      <c r="H1586" s="1277">
        <f t="shared" si="1093"/>
        <v>4500.69</v>
      </c>
      <c r="I1586" s="1049"/>
      <c r="J1586" s="1062"/>
      <c r="K1586" s="1150" t="s">
        <v>454</v>
      </c>
      <c r="L1586" s="1150" t="s">
        <v>432</v>
      </c>
      <c r="M1586" s="1150">
        <v>11.0</v>
      </c>
      <c r="N1586" s="1150">
        <v>12.0</v>
      </c>
      <c r="O1586" s="1150">
        <f t="shared" si="1094"/>
        <v>-1</v>
      </c>
      <c r="P1586" s="1151">
        <v>24000.0</v>
      </c>
      <c r="Q1586" s="1152">
        <f>SUM(F1590)</f>
        <v>24639.48</v>
      </c>
      <c r="R1586" s="1153">
        <f t="shared" si="1083"/>
        <v>1.026645</v>
      </c>
      <c r="S1586" s="1150" t="s">
        <v>454</v>
      </c>
      <c r="T1586" s="1150" t="s">
        <v>432</v>
      </c>
      <c r="U1586" s="1390">
        <f t="shared" ref="U1586:U1588" si="1096">(Q1586/31*31)</f>
        <v>24639.48</v>
      </c>
      <c r="V1586" s="1142">
        <f t="shared" si="1085"/>
        <v>1.026645</v>
      </c>
      <c r="W1586" s="997"/>
      <c r="X1586" s="997"/>
      <c r="Y1586" s="997"/>
      <c r="Z1586" s="997"/>
      <c r="AA1586" s="997"/>
      <c r="AB1586" s="997"/>
    </row>
    <row r="1587">
      <c r="A1587" s="1049"/>
      <c r="B1587" s="1049"/>
      <c r="C1587" s="1049"/>
      <c r="D1587" s="1049"/>
      <c r="E1587" s="1276" t="s">
        <v>494</v>
      </c>
      <c r="F1587" s="1277">
        <f t="shared" ref="F1587:H1587" si="1095">(F842)</f>
        <v>5023.16</v>
      </c>
      <c r="G1587" s="1277">
        <f t="shared" si="1095"/>
        <v>3412.24</v>
      </c>
      <c r="H1587" s="1277">
        <f t="shared" si="1095"/>
        <v>5593.89</v>
      </c>
      <c r="I1587" s="1049"/>
      <c r="J1587" s="1062"/>
      <c r="K1587" s="1150" t="s">
        <v>456</v>
      </c>
      <c r="L1587" s="1150" t="s">
        <v>432</v>
      </c>
      <c r="M1587" s="1150">
        <v>11.0</v>
      </c>
      <c r="N1587" s="1150">
        <v>12.0</v>
      </c>
      <c r="O1587" s="1150">
        <f t="shared" si="1094"/>
        <v>-1</v>
      </c>
      <c r="P1587" s="1151">
        <v>18000.0</v>
      </c>
      <c r="Q1587" s="1152">
        <f>SUM(G1590)</f>
        <v>17603.62</v>
      </c>
      <c r="R1587" s="1153">
        <f t="shared" si="1083"/>
        <v>0.9779788889</v>
      </c>
      <c r="S1587" s="1150" t="s">
        <v>456</v>
      </c>
      <c r="T1587" s="1150" t="s">
        <v>432</v>
      </c>
      <c r="U1587" s="1390">
        <f t="shared" si="1096"/>
        <v>17603.62</v>
      </c>
      <c r="V1587" s="1155">
        <f t="shared" si="1085"/>
        <v>0.9779788889</v>
      </c>
      <c r="W1587" s="997"/>
      <c r="X1587" s="997"/>
      <c r="Y1587" s="997"/>
      <c r="Z1587" s="997"/>
      <c r="AA1587" s="997"/>
      <c r="AB1587" s="997"/>
    </row>
    <row r="1588">
      <c r="A1588" s="1049"/>
      <c r="B1588" s="1049"/>
      <c r="C1588" s="1049"/>
      <c r="D1588" s="1049"/>
      <c r="E1588" s="1276" t="s">
        <v>516</v>
      </c>
      <c r="F1588" s="1277">
        <f t="shared" ref="F1588:H1588" si="1097">(F1220)</f>
        <v>4556.53</v>
      </c>
      <c r="G1588" s="1277">
        <f t="shared" si="1097"/>
        <v>3465.81</v>
      </c>
      <c r="H1588" s="1277">
        <f t="shared" si="1097"/>
        <v>5994.1</v>
      </c>
      <c r="I1588" s="1049"/>
      <c r="J1588" s="1062"/>
      <c r="K1588" s="1278" t="s">
        <v>455</v>
      </c>
      <c r="L1588" s="1278" t="s">
        <v>432</v>
      </c>
      <c r="M1588" s="1278">
        <v>11.0</v>
      </c>
      <c r="N1588" s="1278">
        <v>10.0</v>
      </c>
      <c r="O1588" s="1278">
        <f t="shared" si="1094"/>
        <v>1</v>
      </c>
      <c r="P1588" s="1279">
        <v>24000.0</v>
      </c>
      <c r="Q1588" s="1280">
        <f>SUM(H1590)</f>
        <v>27018.91</v>
      </c>
      <c r="R1588" s="1281">
        <f t="shared" si="1083"/>
        <v>1.125787917</v>
      </c>
      <c r="S1588" s="1278" t="s">
        <v>455</v>
      </c>
      <c r="T1588" s="1282" t="s">
        <v>432</v>
      </c>
      <c r="U1588" s="1390">
        <f t="shared" si="1096"/>
        <v>27018.91</v>
      </c>
      <c r="V1588" s="1284">
        <f t="shared" si="1085"/>
        <v>1.125787917</v>
      </c>
      <c r="W1588" s="997"/>
      <c r="X1588" s="997"/>
      <c r="Y1588" s="997"/>
      <c r="Z1588" s="997"/>
      <c r="AA1588" s="997"/>
      <c r="AB1588" s="997"/>
    </row>
    <row r="1589">
      <c r="A1589" s="1049"/>
      <c r="B1589" s="1049"/>
      <c r="C1589" s="1049"/>
      <c r="D1589" s="1049"/>
      <c r="E1589" s="1276" t="s">
        <v>556</v>
      </c>
      <c r="F1589" s="1277">
        <f>(I1579)</f>
        <v>3602.13</v>
      </c>
      <c r="G1589" s="1277">
        <f>(I1580)</f>
        <v>2689.44</v>
      </c>
      <c r="H1589" s="1277">
        <f>(I1581)</f>
        <v>4343.33</v>
      </c>
      <c r="I1589" s="1049"/>
      <c r="J1589" s="1062"/>
      <c r="K1589" s="1049"/>
      <c r="L1589" s="1049"/>
      <c r="M1589" s="1049"/>
      <c r="N1589" s="1049"/>
      <c r="O1589" s="1049"/>
      <c r="P1589" s="1049"/>
      <c r="Q1589" s="1049"/>
      <c r="R1589" s="1049"/>
      <c r="S1589" s="1049"/>
      <c r="T1589" s="1049"/>
      <c r="U1589" s="1049"/>
      <c r="V1589" s="1049"/>
      <c r="W1589" s="997"/>
      <c r="X1589" s="997"/>
      <c r="Y1589" s="997"/>
      <c r="Z1589" s="997"/>
      <c r="AA1589" s="997"/>
      <c r="AB1589" s="997"/>
    </row>
    <row r="1590">
      <c r="A1590" s="1049"/>
      <c r="B1590" s="1049"/>
      <c r="C1590" s="1049"/>
      <c r="D1590" s="1049"/>
      <c r="E1590" s="1287" t="s">
        <v>9</v>
      </c>
      <c r="F1590" s="1288">
        <f t="shared" ref="F1590:H1590" si="1098">SUM(F1585:F1589)</f>
        <v>24639.48</v>
      </c>
      <c r="G1590" s="1288">
        <f t="shared" si="1098"/>
        <v>17603.62</v>
      </c>
      <c r="H1590" s="1288">
        <f t="shared" si="1098"/>
        <v>27018.91</v>
      </c>
      <c r="I1590" s="1049"/>
      <c r="J1590" s="1074"/>
      <c r="K1590" s="1049"/>
      <c r="L1590" s="1049"/>
      <c r="M1590" s="1049"/>
      <c r="N1590" s="1049"/>
      <c r="O1590" s="1049"/>
      <c r="P1590" s="1049"/>
      <c r="Q1590" s="1049"/>
      <c r="R1590" s="1049"/>
      <c r="S1590" s="1049"/>
      <c r="T1590" s="1049"/>
      <c r="U1590" s="1049"/>
      <c r="V1590" s="1049"/>
      <c r="W1590" s="1049"/>
      <c r="X1590" s="1049"/>
      <c r="Y1590" s="1049"/>
      <c r="Z1590" s="1049"/>
      <c r="AA1590" s="1049"/>
      <c r="AB1590" s="1049"/>
    </row>
    <row r="1591">
      <c r="A1591" s="1049"/>
      <c r="B1591" s="1049"/>
      <c r="C1591" s="1049"/>
      <c r="D1591" s="1049"/>
      <c r="E1591" s="1289" t="s">
        <v>167</v>
      </c>
      <c r="F1591" s="1290">
        <f>(F1590/26000)</f>
        <v>0.9476723077</v>
      </c>
      <c r="G1591" s="1290">
        <f>(G1590/18000)</f>
        <v>0.9779788889</v>
      </c>
      <c r="H1591" s="1290">
        <f>(H1590/26000)</f>
        <v>1.039188846</v>
      </c>
      <c r="I1591" s="1049"/>
      <c r="J1591" s="1074"/>
      <c r="K1591" s="1049"/>
      <c r="L1591" s="1049"/>
      <c r="M1591" s="1049"/>
      <c r="N1591" s="1049"/>
      <c r="O1591" s="1049"/>
      <c r="P1591" s="1049"/>
      <c r="Q1591" s="1049"/>
      <c r="R1591" s="1049"/>
      <c r="S1591" s="1049"/>
      <c r="T1591" s="1049"/>
      <c r="U1591" s="1049"/>
      <c r="V1591" s="1049"/>
      <c r="W1591" s="1049"/>
      <c r="X1591" s="1049"/>
      <c r="Y1591" s="1049"/>
      <c r="Z1591" s="1049"/>
      <c r="AA1591" s="1049"/>
      <c r="AB1591" s="1049"/>
    </row>
    <row r="1592">
      <c r="A1592" s="1049"/>
      <c r="B1592" s="1049"/>
      <c r="C1592" s="1049"/>
      <c r="D1592" s="1049"/>
      <c r="E1592" s="1291" t="s">
        <v>339</v>
      </c>
      <c r="F1592" s="1292">
        <f t="shared" ref="F1592:H1592" si="1099">(F1590/31*31)</f>
        <v>24639.48</v>
      </c>
      <c r="G1592" s="1292">
        <f t="shared" si="1099"/>
        <v>17603.62</v>
      </c>
      <c r="H1592" s="1292">
        <f t="shared" si="1099"/>
        <v>27018.91</v>
      </c>
      <c r="I1592" s="1049"/>
      <c r="J1592" s="1074"/>
      <c r="K1592" s="1049"/>
      <c r="L1592" s="1049"/>
      <c r="M1592" s="1049"/>
      <c r="N1592" s="1049"/>
      <c r="O1592" s="1049"/>
      <c r="P1592" s="1049"/>
      <c r="Q1592" s="1049"/>
      <c r="R1592" s="1049"/>
      <c r="S1592" s="1049"/>
      <c r="T1592" s="1049"/>
      <c r="U1592" s="1049"/>
      <c r="V1592" s="1049"/>
      <c r="W1592" s="1049"/>
      <c r="X1592" s="1049"/>
      <c r="Y1592" s="1049"/>
      <c r="Z1592" s="1049"/>
      <c r="AA1592" s="1049"/>
      <c r="AB1592" s="1049"/>
    </row>
    <row r="1593">
      <c r="A1593" s="1074"/>
      <c r="B1593" s="1074"/>
      <c r="C1593" s="1074"/>
      <c r="D1593" s="1074"/>
      <c r="E1593" s="1391"/>
      <c r="F1593" s="1392"/>
      <c r="G1593" s="1392"/>
      <c r="H1593" s="1392"/>
      <c r="I1593" s="1074"/>
      <c r="J1593" s="1074"/>
      <c r="K1593" s="1074"/>
      <c r="L1593" s="1074"/>
      <c r="M1593" s="1074"/>
      <c r="N1593" s="1074"/>
      <c r="O1593" s="1074"/>
      <c r="P1593" s="1074"/>
      <c r="Q1593" s="1074"/>
      <c r="R1593" s="1074"/>
      <c r="S1593" s="1074"/>
      <c r="T1593" s="1074"/>
      <c r="U1593" s="1074"/>
      <c r="V1593" s="1074"/>
      <c r="W1593" s="1074"/>
      <c r="X1593" s="1074"/>
      <c r="Y1593" s="1074"/>
      <c r="Z1593" s="1074"/>
      <c r="AA1593" s="1074"/>
      <c r="AB1593" s="1074"/>
    </row>
    <row r="1594">
      <c r="A1594" s="1074"/>
      <c r="B1594" s="1074"/>
      <c r="C1594" s="1074"/>
      <c r="D1594" s="1074"/>
      <c r="E1594" s="1391"/>
      <c r="F1594" s="1392"/>
      <c r="G1594" s="1392"/>
      <c r="H1594" s="1392"/>
      <c r="I1594" s="1074"/>
      <c r="J1594" s="1074"/>
      <c r="K1594" s="1074"/>
      <c r="L1594" s="1074"/>
      <c r="M1594" s="1074"/>
      <c r="N1594" s="1074"/>
      <c r="O1594" s="1074"/>
      <c r="P1594" s="1074"/>
      <c r="Q1594" s="1074"/>
      <c r="R1594" s="1074"/>
      <c r="S1594" s="1074"/>
      <c r="T1594" s="1074"/>
      <c r="U1594" s="1074"/>
      <c r="V1594" s="1074"/>
      <c r="W1594" s="1074"/>
      <c r="X1594" s="1074"/>
      <c r="Y1594" s="1074"/>
      <c r="Z1594" s="1074"/>
      <c r="AA1594" s="1074"/>
      <c r="AB1594" s="1074"/>
    </row>
    <row r="1595">
      <c r="A1595" s="1074"/>
      <c r="B1595" s="1074"/>
      <c r="C1595" s="1074"/>
      <c r="D1595" s="1074"/>
      <c r="E1595" s="1391"/>
      <c r="F1595" s="1392"/>
      <c r="G1595" s="1392"/>
      <c r="H1595" s="1392"/>
      <c r="I1595" s="1074"/>
      <c r="J1595" s="1074"/>
      <c r="K1595" s="1074"/>
      <c r="L1595" s="1074"/>
      <c r="M1595" s="1074"/>
      <c r="N1595" s="1074"/>
      <c r="O1595" s="1074"/>
      <c r="P1595" s="1074"/>
      <c r="Q1595" s="1074"/>
      <c r="R1595" s="1074"/>
      <c r="S1595" s="1074"/>
      <c r="T1595" s="1074"/>
      <c r="U1595" s="1074"/>
      <c r="V1595" s="1074"/>
      <c r="W1595" s="1074"/>
      <c r="X1595" s="1074"/>
      <c r="Y1595" s="1074"/>
      <c r="Z1595" s="1074"/>
      <c r="AA1595" s="1074"/>
      <c r="AB1595" s="1074"/>
    </row>
    <row r="1596">
      <c r="A1596" s="1074"/>
      <c r="B1596" s="1074"/>
      <c r="C1596" s="1074"/>
      <c r="D1596" s="1074"/>
      <c r="E1596" s="1391"/>
      <c r="F1596" s="1392"/>
      <c r="G1596" s="1392"/>
      <c r="H1596" s="1392"/>
      <c r="I1596" s="1074"/>
      <c r="J1596" s="1074"/>
      <c r="K1596" s="1074"/>
      <c r="L1596" s="1074"/>
      <c r="M1596" s="1074"/>
      <c r="N1596" s="1074"/>
      <c r="O1596" s="1074"/>
      <c r="P1596" s="1074"/>
      <c r="Q1596" s="1074"/>
      <c r="R1596" s="1074"/>
      <c r="S1596" s="1074"/>
      <c r="T1596" s="1074"/>
      <c r="U1596" s="1074"/>
      <c r="V1596" s="1074"/>
      <c r="W1596" s="1074"/>
      <c r="X1596" s="1074"/>
      <c r="Y1596" s="1074"/>
      <c r="Z1596" s="1074"/>
      <c r="AA1596" s="1074"/>
      <c r="AB1596" s="1074"/>
    </row>
    <row r="1597">
      <c r="A1597" s="1074"/>
      <c r="B1597" s="1074"/>
      <c r="C1597" s="1074"/>
      <c r="D1597" s="1074"/>
      <c r="E1597" s="1391"/>
      <c r="F1597" s="1392"/>
      <c r="G1597" s="1392"/>
      <c r="H1597" s="1392"/>
      <c r="I1597" s="1074"/>
      <c r="J1597" s="1074"/>
      <c r="K1597" s="1074"/>
      <c r="L1597" s="1074"/>
      <c r="M1597" s="1074"/>
      <c r="N1597" s="1074"/>
      <c r="O1597" s="1074"/>
      <c r="P1597" s="1074"/>
      <c r="Q1597" s="1074"/>
      <c r="R1597" s="1074"/>
      <c r="S1597" s="1074"/>
      <c r="T1597" s="1074"/>
      <c r="U1597" s="1074"/>
      <c r="V1597" s="1074"/>
      <c r="W1597" s="1074"/>
      <c r="X1597" s="1074"/>
      <c r="Y1597" s="1074"/>
      <c r="Z1597" s="1074"/>
      <c r="AA1597" s="1074"/>
      <c r="AB1597" s="1074"/>
    </row>
  </sheetData>
  <printOptions gridLines="1" horizontalCentered="1"/>
  <pageMargins bottom="0.75" footer="0.0" header="0.0" left="0.7" right="0.7" top="0.75"/>
  <pageSetup cellComments="atEnd" orientation="portrait" pageOrder="overThenDown"/>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35.86"/>
    <col customWidth="1" min="2" max="4" width="9.57"/>
    <col customWidth="1" min="5" max="5" width="10.57"/>
    <col customWidth="1" min="6" max="9" width="12.86"/>
    <col customWidth="1" min="10" max="10" width="10.14"/>
    <col customWidth="1" min="11" max="11" width="31.71"/>
    <col customWidth="1" min="12" max="12" width="22.71"/>
    <col customWidth="1" min="13" max="13" width="21.43"/>
    <col customWidth="1" min="14" max="14" width="19.14"/>
    <col customWidth="1" min="15" max="15" width="20.43"/>
    <col customWidth="1" min="16" max="16" width="26.86"/>
    <col customWidth="1" min="17" max="17" width="23.43"/>
    <col customWidth="1" min="18" max="18" width="8.71"/>
    <col customWidth="1" min="19" max="19" width="24.43"/>
    <col customWidth="1" min="20" max="20" width="21.0"/>
    <col customWidth="1" min="21" max="21" width="20.71"/>
    <col customWidth="1" min="22" max="22" width="12.43"/>
  </cols>
  <sheetData>
    <row r="1">
      <c r="A1" s="1086" t="s">
        <v>557</v>
      </c>
      <c r="B1" s="1393">
        <v>6.0</v>
      </c>
      <c r="C1" s="1393">
        <v>7.0</v>
      </c>
      <c r="D1" s="1393">
        <v>8.0</v>
      </c>
      <c r="E1" s="1393">
        <v>9.0</v>
      </c>
      <c r="F1" s="1393">
        <v>10.0</v>
      </c>
      <c r="G1" s="1393">
        <v>11.0</v>
      </c>
      <c r="H1" s="1394"/>
      <c r="I1" s="1394"/>
      <c r="J1" s="998"/>
      <c r="K1" s="1086" t="s">
        <v>557</v>
      </c>
      <c r="L1" s="1394"/>
      <c r="M1" s="1394"/>
      <c r="N1" s="1394"/>
      <c r="O1" s="1394"/>
      <c r="P1" s="1394"/>
      <c r="Q1" s="1058"/>
      <c r="R1" s="1168" t="s">
        <v>558</v>
      </c>
      <c r="S1" s="1058"/>
      <c r="T1" s="1058"/>
      <c r="U1" s="1058"/>
      <c r="V1" s="1058"/>
      <c r="W1" s="1058"/>
      <c r="X1" s="1058"/>
      <c r="Y1" s="1058"/>
      <c r="Z1" s="1058"/>
      <c r="AA1" s="1058"/>
      <c r="AB1" s="1058"/>
    </row>
    <row r="2">
      <c r="A2" s="1395" t="s">
        <v>305</v>
      </c>
      <c r="B2" s="1053" t="s">
        <v>2</v>
      </c>
      <c r="C2" s="1053" t="s">
        <v>3</v>
      </c>
      <c r="D2" s="1053" t="s">
        <v>4</v>
      </c>
      <c r="E2" s="1053" t="s">
        <v>5</v>
      </c>
      <c r="F2" s="1053" t="s">
        <v>6</v>
      </c>
      <c r="G2" s="1053" t="s">
        <v>7</v>
      </c>
      <c r="H2" s="1053" t="s">
        <v>9</v>
      </c>
      <c r="I2" s="1053" t="s">
        <v>71</v>
      </c>
      <c r="J2" s="998"/>
      <c r="K2" s="1395" t="s">
        <v>305</v>
      </c>
      <c r="L2" s="1053" t="s">
        <v>72</v>
      </c>
      <c r="M2" s="1053" t="s">
        <v>13</v>
      </c>
      <c r="N2" s="1396" t="s">
        <v>73</v>
      </c>
      <c r="O2" s="1053" t="s">
        <v>13</v>
      </c>
      <c r="P2" s="1396" t="s">
        <v>74</v>
      </c>
      <c r="Q2" s="1058"/>
      <c r="R2" s="1058"/>
      <c r="S2" s="1058"/>
      <c r="T2" s="1058"/>
      <c r="U2" s="1058"/>
      <c r="V2" s="1058"/>
      <c r="W2" s="1058"/>
      <c r="X2" s="1058"/>
      <c r="Y2" s="1058"/>
      <c r="Z2" s="1058"/>
      <c r="AA2" s="1058"/>
      <c r="AB2" s="1058"/>
    </row>
    <row r="3">
      <c r="A3" s="1332" t="s">
        <v>75</v>
      </c>
      <c r="B3" s="1397">
        <f> SUM(B4:B7,B9:B12,B14:B17,B19:B22,B24:B27, B29:B32)</f>
        <v>62</v>
      </c>
      <c r="C3" s="1397">
        <f t="shared" ref="C3:G3" si="1"> SUM(C4:C7,C9:C12,C14:C17,C19:C22,C24:C27)</f>
        <v>28</v>
      </c>
      <c r="D3" s="1397">
        <f t="shared" si="1"/>
        <v>45</v>
      </c>
      <c r="E3" s="1397">
        <f t="shared" si="1"/>
        <v>39</v>
      </c>
      <c r="F3" s="1397">
        <f t="shared" si="1"/>
        <v>26</v>
      </c>
      <c r="G3" s="1397">
        <f t="shared" si="1"/>
        <v>13</v>
      </c>
      <c r="H3" s="1397">
        <f>SUM(H4:H7,H9:H12,H14:H17,H19:H22,H24:H27,H29:H32)</f>
        <v>213</v>
      </c>
      <c r="I3" s="1397"/>
      <c r="J3" s="1398"/>
      <c r="K3" s="1332" t="s">
        <v>75</v>
      </c>
      <c r="L3" s="1397"/>
      <c r="M3" s="1397"/>
      <c r="N3" s="1397"/>
      <c r="O3" s="1397"/>
      <c r="P3" s="1397"/>
      <c r="Q3" s="1399"/>
      <c r="R3" s="1399"/>
      <c r="S3" s="1399"/>
      <c r="T3" s="1399"/>
      <c r="U3" s="1399"/>
      <c r="V3" s="1399"/>
      <c r="W3" s="1399"/>
      <c r="X3" s="1399"/>
      <c r="Y3" s="1399"/>
      <c r="Z3" s="1399"/>
      <c r="AA3" s="1399"/>
      <c r="AB3" s="1399"/>
    </row>
    <row r="4">
      <c r="A4" s="1242" t="s">
        <v>76</v>
      </c>
      <c r="B4" s="1400">
        <v>17.0</v>
      </c>
      <c r="C4" s="1400">
        <v>2.0</v>
      </c>
      <c r="D4" s="1400">
        <v>12.0</v>
      </c>
      <c r="E4" s="1400">
        <v>0.0</v>
      </c>
      <c r="F4" s="1400">
        <v>0.0</v>
      </c>
      <c r="G4" s="1400">
        <v>0.0</v>
      </c>
      <c r="H4" s="1401">
        <f t="shared" ref="H4:H6" si="2">SUM(B4:G4)</f>
        <v>31</v>
      </c>
      <c r="I4" s="1117">
        <f>sum(H4:H7)</f>
        <v>41</v>
      </c>
      <c r="J4" s="1402"/>
      <c r="K4" s="1242" t="s">
        <v>76</v>
      </c>
      <c r="L4" s="1316">
        <v>89.0</v>
      </c>
      <c r="M4" s="1117">
        <f>(L4-H4)</f>
        <v>58</v>
      </c>
      <c r="N4" s="1316">
        <v>20.0</v>
      </c>
      <c r="O4" s="1117">
        <f t="shared" ref="O4:O5" si="3">sum(M4,N4)</f>
        <v>78</v>
      </c>
      <c r="P4" s="1316" t="s">
        <v>382</v>
      </c>
      <c r="Q4" s="1058"/>
      <c r="R4" s="1058"/>
      <c r="S4" s="1058"/>
      <c r="T4" s="1058"/>
      <c r="U4" s="1058"/>
      <c r="V4" s="1058"/>
      <c r="W4" s="1058"/>
      <c r="X4" s="1058"/>
      <c r="Y4" s="1058"/>
      <c r="Z4" s="1058"/>
      <c r="AA4" s="1058"/>
      <c r="AB4" s="1058"/>
    </row>
    <row r="5">
      <c r="A5" s="1403" t="s">
        <v>77</v>
      </c>
      <c r="B5" s="1404">
        <v>0.0</v>
      </c>
      <c r="C5" s="1404">
        <v>0.0</v>
      </c>
      <c r="D5" s="1404">
        <v>0.0</v>
      </c>
      <c r="E5" s="1404">
        <v>0.0</v>
      </c>
      <c r="F5" s="1404">
        <v>0.0</v>
      </c>
      <c r="G5" s="1405">
        <v>0.0</v>
      </c>
      <c r="H5" s="1053">
        <f t="shared" si="2"/>
        <v>0</v>
      </c>
      <c r="I5" s="1088">
        <f>(I4/61)</f>
        <v>0.6721311475</v>
      </c>
      <c r="J5" s="1402"/>
      <c r="K5" s="1403" t="s">
        <v>77</v>
      </c>
      <c r="L5" s="1404">
        <v>32.0</v>
      </c>
      <c r="M5" s="1396">
        <f>(L5-H5-H6)</f>
        <v>26</v>
      </c>
      <c r="N5" s="1404">
        <v>0.0</v>
      </c>
      <c r="O5" s="1396">
        <f t="shared" si="3"/>
        <v>26</v>
      </c>
      <c r="P5" s="1404"/>
      <c r="Q5" s="1169"/>
      <c r="R5" s="1058"/>
      <c r="S5" s="1058"/>
      <c r="T5" s="1058"/>
      <c r="U5" s="1058"/>
      <c r="V5" s="1058"/>
      <c r="W5" s="1058"/>
      <c r="X5" s="1058"/>
      <c r="Y5" s="1058"/>
      <c r="Z5" s="1058"/>
      <c r="AA5" s="1058"/>
      <c r="AB5" s="1058"/>
    </row>
    <row r="6">
      <c r="A6" s="1403" t="s">
        <v>78</v>
      </c>
      <c r="B6" s="1404">
        <v>1.0</v>
      </c>
      <c r="C6" s="1404">
        <v>2.0</v>
      </c>
      <c r="D6" s="1404">
        <v>3.0</v>
      </c>
      <c r="E6" s="1404">
        <v>0.0</v>
      </c>
      <c r="F6" s="1404">
        <v>0.0</v>
      </c>
      <c r="G6" s="1405">
        <v>0.0</v>
      </c>
      <c r="H6" s="1053">
        <f t="shared" si="2"/>
        <v>6</v>
      </c>
      <c r="I6" s="1396"/>
      <c r="J6" s="1026"/>
      <c r="K6" s="1403" t="s">
        <v>78</v>
      </c>
      <c r="L6" s="1404" t="s">
        <v>79</v>
      </c>
      <c r="M6" s="1396" t="s">
        <v>79</v>
      </c>
      <c r="N6" s="1404" t="s">
        <v>79</v>
      </c>
      <c r="O6" s="1396" t="s">
        <v>79</v>
      </c>
      <c r="P6" s="1396"/>
      <c r="Q6" s="1058"/>
      <c r="R6" s="1058"/>
      <c r="S6" s="1058"/>
      <c r="T6" s="1058"/>
      <c r="U6" s="1058"/>
      <c r="V6" s="1058"/>
      <c r="W6" s="1058"/>
      <c r="X6" s="1058"/>
      <c r="Y6" s="1058"/>
      <c r="Z6" s="1058"/>
      <c r="AA6" s="1058"/>
      <c r="AB6" s="1058"/>
    </row>
    <row r="7">
      <c r="A7" s="1406" t="s">
        <v>446</v>
      </c>
      <c r="B7" s="1404">
        <v>0.0</v>
      </c>
      <c r="C7" s="1404">
        <v>2.0</v>
      </c>
      <c r="D7" s="1404">
        <v>2.0</v>
      </c>
      <c r="E7" s="1404">
        <v>0.0</v>
      </c>
      <c r="F7" s="1404">
        <v>0.0</v>
      </c>
      <c r="G7" s="1405">
        <v>0.0</v>
      </c>
      <c r="H7" s="1053">
        <f t="shared" ref="H7:H8" si="4">sum(B7:G7)</f>
        <v>4</v>
      </c>
      <c r="I7" s="1396"/>
      <c r="J7" s="1026"/>
      <c r="K7" s="1406" t="s">
        <v>446</v>
      </c>
      <c r="L7" s="1404">
        <v>28.0</v>
      </c>
      <c r="M7" s="1396">
        <f t="shared" ref="M7:M9" si="5">(L7-H7)</f>
        <v>24</v>
      </c>
      <c r="N7" s="1404">
        <v>0.0</v>
      </c>
      <c r="O7" s="1396">
        <f>sum(M7,N7)</f>
        <v>24</v>
      </c>
      <c r="P7" s="1396"/>
      <c r="Q7" s="1168" t="s">
        <v>559</v>
      </c>
      <c r="R7" s="1168"/>
      <c r="S7" s="1058"/>
      <c r="T7" s="1058"/>
      <c r="U7" s="1058"/>
      <c r="V7" s="1058"/>
      <c r="W7" s="1058"/>
      <c r="X7" s="1058"/>
      <c r="Y7" s="1058"/>
      <c r="Z7" s="1058"/>
      <c r="AA7" s="1058"/>
      <c r="AB7" s="1058"/>
    </row>
    <row r="8">
      <c r="A8" s="1406" t="s">
        <v>80</v>
      </c>
      <c r="B8" s="1404">
        <v>0.0</v>
      </c>
      <c r="C8" s="1404">
        <v>0.0</v>
      </c>
      <c r="D8" s="1404">
        <v>0.0</v>
      </c>
      <c r="E8" s="1404">
        <v>0.0</v>
      </c>
      <c r="F8" s="1404">
        <v>0.0</v>
      </c>
      <c r="G8" s="1405">
        <v>0.0</v>
      </c>
      <c r="H8" s="1053">
        <f t="shared" si="4"/>
        <v>0</v>
      </c>
      <c r="I8" s="1396"/>
      <c r="J8" s="1026"/>
      <c r="K8" s="1406" t="s">
        <v>80</v>
      </c>
      <c r="L8" s="1404">
        <v>0.0</v>
      </c>
      <c r="M8" s="1396">
        <f t="shared" si="5"/>
        <v>0</v>
      </c>
      <c r="N8" s="1404">
        <v>0.0</v>
      </c>
      <c r="O8" s="1396">
        <f>SUM(M8,N8)</f>
        <v>0</v>
      </c>
      <c r="P8" s="1396"/>
      <c r="Q8" s="1058"/>
      <c r="R8" s="1058"/>
      <c r="S8" s="1058"/>
      <c r="T8" s="1058"/>
      <c r="U8" s="1058"/>
      <c r="V8" s="1058"/>
      <c r="W8" s="1058"/>
      <c r="X8" s="1058"/>
      <c r="Y8" s="1058"/>
      <c r="Z8" s="1058"/>
      <c r="AA8" s="1058"/>
      <c r="AB8" s="1058"/>
    </row>
    <row r="9">
      <c r="A9" s="1116" t="s">
        <v>81</v>
      </c>
      <c r="B9" s="1316">
        <v>7.0</v>
      </c>
      <c r="C9" s="1316">
        <v>0.0</v>
      </c>
      <c r="D9" s="1316">
        <v>7.0</v>
      </c>
      <c r="E9" s="1316">
        <v>4.0</v>
      </c>
      <c r="F9" s="1316">
        <v>1.0</v>
      </c>
      <c r="G9" s="1400">
        <v>0.0</v>
      </c>
      <c r="H9" s="1401">
        <f t="shared" ref="H9:H11" si="6">SUM(B9:G9)</f>
        <v>19</v>
      </c>
      <c r="I9" s="1117">
        <f>sum(H9:H12)</f>
        <v>27</v>
      </c>
      <c r="J9" s="1402"/>
      <c r="K9" s="1116" t="s">
        <v>81</v>
      </c>
      <c r="L9" s="1316">
        <v>42.0</v>
      </c>
      <c r="M9" s="1117">
        <f t="shared" si="5"/>
        <v>23</v>
      </c>
      <c r="N9" s="1316">
        <v>30.0</v>
      </c>
      <c r="O9" s="1117">
        <f t="shared" ref="O9:O10" si="7">sum(M9,N9)</f>
        <v>53</v>
      </c>
      <c r="P9" s="1316" t="s">
        <v>382</v>
      </c>
      <c r="Q9" s="1169"/>
      <c r="R9" s="1058"/>
      <c r="S9" s="1058"/>
      <c r="T9" s="1058"/>
      <c r="U9" s="1058"/>
      <c r="V9" s="1058"/>
      <c r="W9" s="1058"/>
      <c r="X9" s="1058"/>
      <c r="Y9" s="1058"/>
      <c r="Z9" s="1058"/>
      <c r="AA9" s="1058"/>
      <c r="AB9" s="1058"/>
    </row>
    <row r="10">
      <c r="A10" s="1403" t="s">
        <v>77</v>
      </c>
      <c r="B10" s="1404">
        <v>0.0</v>
      </c>
      <c r="C10" s="1404">
        <v>0.0</v>
      </c>
      <c r="D10" s="1404">
        <v>0.0</v>
      </c>
      <c r="E10" s="1404">
        <v>2.0</v>
      </c>
      <c r="F10" s="1404">
        <v>0.0</v>
      </c>
      <c r="G10" s="1404">
        <v>0.0</v>
      </c>
      <c r="H10" s="1053">
        <f t="shared" si="6"/>
        <v>2</v>
      </c>
      <c r="I10" s="1088">
        <f>(I9/60)</f>
        <v>0.45</v>
      </c>
      <c r="J10" s="1026"/>
      <c r="K10" s="1403" t="s">
        <v>77</v>
      </c>
      <c r="L10" s="1404">
        <v>6.0</v>
      </c>
      <c r="M10" s="1396">
        <f>(L10-H10-H11)</f>
        <v>1</v>
      </c>
      <c r="N10" s="1404">
        <v>2.0</v>
      </c>
      <c r="O10" s="1396">
        <f t="shared" si="7"/>
        <v>3</v>
      </c>
      <c r="P10" s="1404"/>
      <c r="Q10" s="1058"/>
      <c r="R10" s="1168"/>
      <c r="S10" s="1058"/>
      <c r="T10" s="1058"/>
      <c r="U10" s="1058"/>
      <c r="V10" s="1058"/>
      <c r="W10" s="1058"/>
      <c r="X10" s="1058"/>
      <c r="Y10" s="1058"/>
      <c r="Z10" s="1058"/>
      <c r="AA10" s="1058"/>
      <c r="AB10" s="1058"/>
    </row>
    <row r="11">
      <c r="A11" s="1403" t="s">
        <v>78</v>
      </c>
      <c r="B11" s="1404">
        <v>2.0</v>
      </c>
      <c r="C11" s="1404">
        <v>0.0</v>
      </c>
      <c r="D11" s="1404">
        <v>1.0</v>
      </c>
      <c r="E11" s="1404">
        <v>0.0</v>
      </c>
      <c r="F11" s="1404">
        <v>0.0</v>
      </c>
      <c r="G11" s="1404">
        <v>0.0</v>
      </c>
      <c r="H11" s="1053">
        <f t="shared" si="6"/>
        <v>3</v>
      </c>
      <c r="I11" s="1396"/>
      <c r="J11" s="1026"/>
      <c r="K11" s="1403" t="s">
        <v>78</v>
      </c>
      <c r="L11" s="1404" t="s">
        <v>79</v>
      </c>
      <c r="M11" s="1396" t="s">
        <v>79</v>
      </c>
      <c r="N11" s="1404" t="s">
        <v>79</v>
      </c>
      <c r="O11" s="1396" t="s">
        <v>79</v>
      </c>
      <c r="P11" s="1396"/>
      <c r="Q11" s="1058"/>
      <c r="R11" s="1058"/>
      <c r="S11" s="1058"/>
      <c r="T11" s="1058"/>
      <c r="U11" s="1058"/>
      <c r="V11" s="1058"/>
      <c r="W11" s="1058"/>
      <c r="X11" s="1058"/>
      <c r="Y11" s="1058"/>
      <c r="Z11" s="1058"/>
      <c r="AA11" s="1058"/>
      <c r="AB11" s="1058"/>
    </row>
    <row r="12">
      <c r="A12" s="1406" t="s">
        <v>446</v>
      </c>
      <c r="B12" s="1404">
        <v>3.0</v>
      </c>
      <c r="C12" s="1404">
        <v>0.0</v>
      </c>
      <c r="D12" s="1404">
        <v>0.0</v>
      </c>
      <c r="E12" s="1404">
        <v>0.0</v>
      </c>
      <c r="F12" s="1404">
        <v>0.0</v>
      </c>
      <c r="G12" s="1404">
        <v>0.0</v>
      </c>
      <c r="H12" s="1053">
        <f t="shared" ref="H12:H13" si="8">sum(B12:G12)</f>
        <v>3</v>
      </c>
      <c r="I12" s="1396"/>
      <c r="J12" s="1026"/>
      <c r="K12" s="1406" t="s">
        <v>446</v>
      </c>
      <c r="L12" s="1404">
        <v>4.0</v>
      </c>
      <c r="M12" s="1396">
        <f t="shared" ref="M12:M14" si="9">(L12-H12)</f>
        <v>1</v>
      </c>
      <c r="N12" s="1404">
        <v>5.0</v>
      </c>
      <c r="O12" s="1396">
        <f>sum(M12,N12)</f>
        <v>6</v>
      </c>
      <c r="P12" s="1404"/>
      <c r="Q12" s="1341"/>
      <c r="R12" s="1058"/>
      <c r="S12" s="1058"/>
      <c r="T12" s="1058"/>
      <c r="U12" s="1058"/>
      <c r="V12" s="1058"/>
      <c r="W12" s="1058"/>
      <c r="X12" s="1058"/>
      <c r="Y12" s="1058"/>
      <c r="Z12" s="1058"/>
      <c r="AA12" s="1058"/>
      <c r="AB12" s="1058"/>
    </row>
    <row r="13">
      <c r="A13" s="1406" t="s">
        <v>80</v>
      </c>
      <c r="B13" s="1404">
        <v>0.0</v>
      </c>
      <c r="C13" s="1404">
        <v>0.0</v>
      </c>
      <c r="D13" s="1404">
        <v>0.0</v>
      </c>
      <c r="E13" s="1404">
        <v>0.0</v>
      </c>
      <c r="F13" s="1404">
        <v>0.0</v>
      </c>
      <c r="G13" s="1404">
        <v>0.0</v>
      </c>
      <c r="H13" s="1053">
        <f t="shared" si="8"/>
        <v>0</v>
      </c>
      <c r="I13" s="1396"/>
      <c r="J13" s="1026"/>
      <c r="K13" s="1406" t="s">
        <v>80</v>
      </c>
      <c r="L13" s="1404">
        <v>37.0</v>
      </c>
      <c r="M13" s="1396">
        <f t="shared" si="9"/>
        <v>37</v>
      </c>
      <c r="N13" s="1404">
        <v>0.0</v>
      </c>
      <c r="O13" s="1396">
        <f>SUM(M13,N13)</f>
        <v>37</v>
      </c>
      <c r="P13" s="1404"/>
      <c r="Q13" s="1341"/>
      <c r="R13" s="1058"/>
      <c r="S13" s="1058"/>
      <c r="T13" s="1058"/>
      <c r="U13" s="1058"/>
      <c r="V13" s="1058"/>
      <c r="W13" s="1058"/>
      <c r="X13" s="1058"/>
      <c r="Y13" s="1058"/>
      <c r="Z13" s="1058"/>
      <c r="AA13" s="1058"/>
      <c r="AB13" s="1058"/>
    </row>
    <row r="14">
      <c r="A14" s="1257" t="s">
        <v>341</v>
      </c>
      <c r="B14" s="1400">
        <v>7.0</v>
      </c>
      <c r="C14" s="1400">
        <v>10.0</v>
      </c>
      <c r="D14" s="1400">
        <v>6.0</v>
      </c>
      <c r="E14" s="1400">
        <v>5.0</v>
      </c>
      <c r="F14" s="1400">
        <v>9.0</v>
      </c>
      <c r="G14" s="1400">
        <v>0.0</v>
      </c>
      <c r="H14" s="1401">
        <f t="shared" ref="H14:H16" si="10">SUM(B14:G14)</f>
        <v>37</v>
      </c>
      <c r="I14" s="1117">
        <f>sum(H14:H17)</f>
        <v>40</v>
      </c>
      <c r="J14" s="1026"/>
      <c r="K14" s="1257" t="s">
        <v>341</v>
      </c>
      <c r="L14" s="1316">
        <v>72.0</v>
      </c>
      <c r="M14" s="1117">
        <f t="shared" si="9"/>
        <v>35</v>
      </c>
      <c r="N14" s="1316">
        <v>30.0</v>
      </c>
      <c r="O14" s="1117">
        <f t="shared" ref="O14:O15" si="11">sum(M14,N14)</f>
        <v>65</v>
      </c>
      <c r="P14" s="1316" t="s">
        <v>382</v>
      </c>
      <c r="Q14" s="1058"/>
      <c r="R14" s="1168" t="s">
        <v>560</v>
      </c>
      <c r="S14" s="1058"/>
      <c r="T14" s="1058"/>
      <c r="U14" s="1058"/>
      <c r="V14" s="1058"/>
      <c r="W14" s="1058"/>
      <c r="X14" s="1058"/>
      <c r="Y14" s="1058"/>
      <c r="Z14" s="1058"/>
      <c r="AA14" s="1058"/>
      <c r="AB14" s="1058"/>
    </row>
    <row r="15">
      <c r="A15" s="1403" t="s">
        <v>77</v>
      </c>
      <c r="B15" s="1404">
        <v>0.0</v>
      </c>
      <c r="C15" s="1404">
        <v>0.0</v>
      </c>
      <c r="D15" s="1404">
        <v>0.0</v>
      </c>
      <c r="E15" s="1404">
        <v>0.0</v>
      </c>
      <c r="F15" s="1404">
        <v>0.0</v>
      </c>
      <c r="G15" s="1405">
        <v>0.0</v>
      </c>
      <c r="H15" s="1053">
        <f t="shared" si="10"/>
        <v>0</v>
      </c>
      <c r="I15" s="1088">
        <f>(I14/60)</f>
        <v>0.6666666667</v>
      </c>
      <c r="J15" s="1026"/>
      <c r="K15" s="1403" t="s">
        <v>77</v>
      </c>
      <c r="L15" s="1404">
        <v>21.0</v>
      </c>
      <c r="M15" s="1396">
        <f>(L15-H15-H16)</f>
        <v>19</v>
      </c>
      <c r="N15" s="1404">
        <v>0.0</v>
      </c>
      <c r="O15" s="1396">
        <f t="shared" si="11"/>
        <v>19</v>
      </c>
      <c r="P15" s="1396"/>
      <c r="Q15" s="1058"/>
      <c r="R15" s="1058"/>
      <c r="S15" s="1058"/>
      <c r="T15" s="1058"/>
      <c r="U15" s="1058"/>
      <c r="V15" s="1058"/>
      <c r="W15" s="1058"/>
      <c r="X15" s="1058"/>
      <c r="Y15" s="1058"/>
      <c r="Z15" s="1058"/>
      <c r="AA15" s="1058"/>
      <c r="AB15" s="1058"/>
    </row>
    <row r="16">
      <c r="A16" s="1403" t="s">
        <v>78</v>
      </c>
      <c r="B16" s="1404">
        <v>0.0</v>
      </c>
      <c r="C16" s="1404">
        <v>1.0</v>
      </c>
      <c r="D16" s="1404">
        <v>1.0</v>
      </c>
      <c r="E16" s="1404">
        <v>0.0</v>
      </c>
      <c r="F16" s="1404">
        <v>0.0</v>
      </c>
      <c r="G16" s="1405">
        <v>0.0</v>
      </c>
      <c r="H16" s="1053">
        <f t="shared" si="10"/>
        <v>2</v>
      </c>
      <c r="I16" s="1396"/>
      <c r="J16" s="1026"/>
      <c r="K16" s="1403" t="s">
        <v>78</v>
      </c>
      <c r="L16" s="1404" t="s">
        <v>79</v>
      </c>
      <c r="M16" s="1396" t="s">
        <v>79</v>
      </c>
      <c r="N16" s="1404" t="s">
        <v>79</v>
      </c>
      <c r="O16" s="1396" t="s">
        <v>79</v>
      </c>
      <c r="P16" s="1396"/>
      <c r="Q16" s="1058"/>
      <c r="R16" s="1058"/>
      <c r="S16" s="1058"/>
      <c r="T16" s="1058"/>
      <c r="U16" s="1058"/>
      <c r="V16" s="1058"/>
      <c r="W16" s="1058"/>
      <c r="X16" s="1058"/>
      <c r="Y16" s="1058"/>
      <c r="Z16" s="1058"/>
      <c r="AA16" s="1058"/>
      <c r="AB16" s="1058"/>
    </row>
    <row r="17">
      <c r="A17" s="1406" t="s">
        <v>446</v>
      </c>
      <c r="B17" s="1404">
        <v>1.0</v>
      </c>
      <c r="C17" s="1404">
        <v>0.0</v>
      </c>
      <c r="D17" s="1404">
        <v>0.0</v>
      </c>
      <c r="E17" s="1404">
        <v>0.0</v>
      </c>
      <c r="F17" s="1404">
        <v>0.0</v>
      </c>
      <c r="G17" s="1405">
        <v>0.0</v>
      </c>
      <c r="H17" s="1053">
        <f t="shared" ref="H17:H18" si="12">sum(B17:G17)</f>
        <v>1</v>
      </c>
      <c r="I17" s="1396"/>
      <c r="J17" s="1402"/>
      <c r="K17" s="1406" t="s">
        <v>446</v>
      </c>
      <c r="L17" s="1404">
        <v>11.0</v>
      </c>
      <c r="M17" s="1396">
        <f t="shared" ref="M17:M19" si="13">(L17-H17)</f>
        <v>10</v>
      </c>
      <c r="N17" s="1404">
        <v>0.0</v>
      </c>
      <c r="O17" s="1396">
        <f>sum(M17,N17)</f>
        <v>10</v>
      </c>
      <c r="P17" s="1396"/>
      <c r="Q17" s="1341"/>
      <c r="R17" s="1058"/>
      <c r="S17" s="1058"/>
      <c r="T17" s="1058"/>
      <c r="U17" s="1058"/>
      <c r="V17" s="1058"/>
      <c r="W17" s="1058"/>
      <c r="X17" s="1058"/>
      <c r="Y17" s="1058"/>
      <c r="Z17" s="1058"/>
      <c r="AA17" s="1058"/>
      <c r="AB17" s="1058"/>
    </row>
    <row r="18">
      <c r="A18" s="1406" t="s">
        <v>80</v>
      </c>
      <c r="B18" s="1404">
        <v>5.0</v>
      </c>
      <c r="C18" s="1404">
        <v>1.0</v>
      </c>
      <c r="D18" s="1404">
        <v>0.0</v>
      </c>
      <c r="E18" s="1404">
        <v>0.0</v>
      </c>
      <c r="F18" s="1404">
        <v>0.0</v>
      </c>
      <c r="G18" s="1405">
        <v>0.0</v>
      </c>
      <c r="H18" s="1053">
        <f t="shared" si="12"/>
        <v>6</v>
      </c>
      <c r="I18" s="1396"/>
      <c r="J18" s="1402"/>
      <c r="K18" s="1406" t="s">
        <v>80</v>
      </c>
      <c r="L18" s="1404">
        <v>26.0</v>
      </c>
      <c r="M18" s="1396">
        <f t="shared" si="13"/>
        <v>20</v>
      </c>
      <c r="N18" s="1404">
        <v>20.0</v>
      </c>
      <c r="O18" s="1396">
        <f>SUM(M18,N18)</f>
        <v>40</v>
      </c>
      <c r="P18" s="1396"/>
      <c r="Q18" s="1350"/>
      <c r="R18" s="1058"/>
      <c r="S18" s="1058"/>
      <c r="T18" s="1058"/>
      <c r="U18" s="1058"/>
      <c r="V18" s="1058"/>
      <c r="W18" s="1058"/>
      <c r="X18" s="1058"/>
      <c r="Y18" s="1058"/>
      <c r="Z18" s="1058"/>
      <c r="AA18" s="1058"/>
      <c r="AB18" s="1058"/>
    </row>
    <row r="19">
      <c r="A19" s="1116" t="s">
        <v>237</v>
      </c>
      <c r="B19" s="1316">
        <v>10.0</v>
      </c>
      <c r="C19" s="1316">
        <v>0.0</v>
      </c>
      <c r="D19" s="1316">
        <v>12.0</v>
      </c>
      <c r="E19" s="1316">
        <v>2.0</v>
      </c>
      <c r="F19" s="1316">
        <v>8.0</v>
      </c>
      <c r="G19" s="1400">
        <v>0.0</v>
      </c>
      <c r="H19" s="1401">
        <f t="shared" ref="H19:H21" si="14">SUM(B19:G19)</f>
        <v>32</v>
      </c>
      <c r="I19" s="1117">
        <f>sum(H19:H22)</f>
        <v>41</v>
      </c>
      <c r="J19" s="1026"/>
      <c r="K19" s="1116" t="s">
        <v>237</v>
      </c>
      <c r="L19" s="1316">
        <v>69.0</v>
      </c>
      <c r="M19" s="1117">
        <f t="shared" si="13"/>
        <v>37</v>
      </c>
      <c r="N19" s="1316">
        <v>25.0</v>
      </c>
      <c r="O19" s="1117">
        <f t="shared" ref="O19:O20" si="15">sum(M19,N19)</f>
        <v>62</v>
      </c>
      <c r="P19" s="1316" t="s">
        <v>382</v>
      </c>
      <c r="Q19" s="1058"/>
      <c r="R19" s="1058"/>
      <c r="S19" s="1058"/>
      <c r="T19" s="1058"/>
      <c r="U19" s="1058"/>
      <c r="V19" s="1058"/>
      <c r="W19" s="1058"/>
      <c r="X19" s="1058"/>
      <c r="Y19" s="1058"/>
      <c r="Z19" s="1058"/>
      <c r="AA19" s="1058"/>
      <c r="AB19" s="1058"/>
    </row>
    <row r="20">
      <c r="A20" s="1403" t="s">
        <v>77</v>
      </c>
      <c r="B20" s="1404">
        <v>0.0</v>
      </c>
      <c r="C20" s="1404">
        <v>0.0</v>
      </c>
      <c r="D20" s="1404">
        <v>0.0</v>
      </c>
      <c r="E20" s="1404">
        <v>0.0</v>
      </c>
      <c r="F20" s="1404">
        <v>0.0</v>
      </c>
      <c r="G20" s="1404">
        <v>0.0</v>
      </c>
      <c r="H20" s="1053">
        <f t="shared" si="14"/>
        <v>0</v>
      </c>
      <c r="I20" s="1088">
        <f>(I19/60)</f>
        <v>0.6833333333</v>
      </c>
      <c r="J20" s="1026"/>
      <c r="K20" s="1403" t="s">
        <v>77</v>
      </c>
      <c r="L20" s="1404">
        <v>11.0</v>
      </c>
      <c r="M20" s="1396">
        <f>(L20-H20-H21)</f>
        <v>4</v>
      </c>
      <c r="N20" s="1404">
        <v>15.0</v>
      </c>
      <c r="O20" s="1396">
        <f t="shared" si="15"/>
        <v>19</v>
      </c>
      <c r="P20" s="1404"/>
      <c r="Q20" s="1058"/>
      <c r="R20" s="1058"/>
      <c r="S20" s="1058"/>
      <c r="T20" s="1058"/>
      <c r="U20" s="1058"/>
      <c r="V20" s="1058"/>
      <c r="W20" s="1058"/>
      <c r="X20" s="1058"/>
      <c r="Y20" s="1058"/>
      <c r="Z20" s="1058"/>
      <c r="AA20" s="1058"/>
      <c r="AB20" s="1058"/>
    </row>
    <row r="21">
      <c r="A21" s="1403" t="s">
        <v>78</v>
      </c>
      <c r="B21" s="1404">
        <v>6.0</v>
      </c>
      <c r="C21" s="1404">
        <v>0.0</v>
      </c>
      <c r="D21" s="1404">
        <v>0.0</v>
      </c>
      <c r="E21" s="1404">
        <v>0.0</v>
      </c>
      <c r="F21" s="1404">
        <v>1.0</v>
      </c>
      <c r="G21" s="1404">
        <v>0.0</v>
      </c>
      <c r="H21" s="1053">
        <f t="shared" si="14"/>
        <v>7</v>
      </c>
      <c r="I21" s="1396"/>
      <c r="J21" s="1026"/>
      <c r="K21" s="1403" t="s">
        <v>78</v>
      </c>
      <c r="L21" s="1404" t="s">
        <v>79</v>
      </c>
      <c r="M21" s="1396" t="s">
        <v>79</v>
      </c>
      <c r="N21" s="1404" t="s">
        <v>79</v>
      </c>
      <c r="O21" s="1396" t="s">
        <v>79</v>
      </c>
      <c r="P21" s="1396"/>
      <c r="Q21" s="1058"/>
      <c r="R21" s="1058"/>
      <c r="S21" s="1058"/>
      <c r="T21" s="1058"/>
      <c r="U21" s="1058"/>
      <c r="V21" s="1058"/>
      <c r="W21" s="1058"/>
      <c r="X21" s="1058"/>
      <c r="Y21" s="1058"/>
      <c r="Z21" s="1058"/>
      <c r="AA21" s="1058"/>
      <c r="AB21" s="1058"/>
    </row>
    <row r="22">
      <c r="A22" s="1406" t="s">
        <v>446</v>
      </c>
      <c r="B22" s="1404">
        <v>0.0</v>
      </c>
      <c r="C22" s="1404">
        <v>0.0</v>
      </c>
      <c r="D22" s="1404">
        <v>1.0</v>
      </c>
      <c r="E22" s="1404">
        <v>0.0</v>
      </c>
      <c r="F22" s="1404">
        <v>1.0</v>
      </c>
      <c r="G22" s="1404">
        <v>0.0</v>
      </c>
      <c r="H22" s="1053">
        <f t="shared" ref="H22:H23" si="16">sum(B22:G22)</f>
        <v>2</v>
      </c>
      <c r="I22" s="1396"/>
      <c r="J22" s="1026"/>
      <c r="K22" s="1406" t="s">
        <v>446</v>
      </c>
      <c r="L22" s="1404">
        <v>9.0</v>
      </c>
      <c r="M22" s="1396">
        <f t="shared" ref="M22:M24" si="17">(L22-H22)</f>
        <v>7</v>
      </c>
      <c r="N22" s="1404">
        <v>0.0</v>
      </c>
      <c r="O22" s="1396">
        <f>sum(M22,N22)</f>
        <v>7</v>
      </c>
      <c r="P22" s="1404"/>
      <c r="Q22" s="1341"/>
      <c r="R22" s="1058"/>
      <c r="S22" s="1058"/>
      <c r="T22" s="1058"/>
      <c r="U22" s="1058"/>
      <c r="V22" s="1058"/>
      <c r="W22" s="1058"/>
      <c r="X22" s="1058"/>
      <c r="Y22" s="1058"/>
      <c r="Z22" s="1058"/>
      <c r="AA22" s="1058"/>
      <c r="AB22" s="1058"/>
    </row>
    <row r="23">
      <c r="A23" s="1406" t="s">
        <v>80</v>
      </c>
      <c r="B23" s="1404">
        <v>4.0</v>
      </c>
      <c r="C23" s="1404">
        <v>0.0</v>
      </c>
      <c r="D23" s="1404">
        <v>0.0</v>
      </c>
      <c r="E23" s="1404">
        <v>0.0</v>
      </c>
      <c r="F23" s="1404">
        <v>0.0</v>
      </c>
      <c r="G23" s="1404">
        <v>0.0</v>
      </c>
      <c r="H23" s="1053">
        <f t="shared" si="16"/>
        <v>4</v>
      </c>
      <c r="I23" s="1396"/>
      <c r="J23" s="1026"/>
      <c r="K23" s="1406" t="s">
        <v>80</v>
      </c>
      <c r="L23" s="1404">
        <v>26.0</v>
      </c>
      <c r="M23" s="1396">
        <f t="shared" si="17"/>
        <v>22</v>
      </c>
      <c r="N23" s="1404">
        <v>20.0</v>
      </c>
      <c r="O23" s="1396">
        <f>SUM(M23,N23)</f>
        <v>42</v>
      </c>
      <c r="P23" s="1404"/>
      <c r="Q23" s="1341"/>
      <c r="R23" s="1058"/>
      <c r="S23" s="1058"/>
      <c r="T23" s="1058"/>
      <c r="U23" s="1058"/>
      <c r="V23" s="1058"/>
      <c r="W23" s="1058"/>
      <c r="X23" s="1058"/>
      <c r="Y23" s="1058"/>
      <c r="Z23" s="1058"/>
      <c r="AA23" s="1058"/>
      <c r="AB23" s="1058"/>
    </row>
    <row r="24">
      <c r="A24" s="1144" t="s">
        <v>134</v>
      </c>
      <c r="B24" s="1400">
        <v>7.0</v>
      </c>
      <c r="C24" s="1400">
        <v>4.0</v>
      </c>
      <c r="D24" s="1400">
        <v>0.0</v>
      </c>
      <c r="E24" s="1400">
        <v>19.0</v>
      </c>
      <c r="F24" s="1400">
        <v>6.0</v>
      </c>
      <c r="G24" s="1400">
        <v>11.0</v>
      </c>
      <c r="H24" s="1401">
        <f t="shared" ref="H24:H26" si="18">SUM(B24:G24)</f>
        <v>47</v>
      </c>
      <c r="I24" s="1117">
        <f>sum(H24:H27)</f>
        <v>64</v>
      </c>
      <c r="J24" s="1402"/>
      <c r="K24" s="1144" t="s">
        <v>134</v>
      </c>
      <c r="L24" s="1316">
        <v>47.0</v>
      </c>
      <c r="M24" s="1117">
        <f t="shared" si="17"/>
        <v>0</v>
      </c>
      <c r="N24" s="1316">
        <v>55.0</v>
      </c>
      <c r="O24" s="1117">
        <f t="shared" ref="O24:O25" si="19">sum(M24,N24)</f>
        <v>55</v>
      </c>
      <c r="P24" s="1316" t="s">
        <v>382</v>
      </c>
      <c r="Q24" s="1058"/>
      <c r="R24" s="1058"/>
      <c r="S24" s="1058"/>
      <c r="T24" s="1058"/>
      <c r="U24" s="1058"/>
      <c r="V24" s="1058"/>
      <c r="W24" s="1058"/>
      <c r="X24" s="1058"/>
      <c r="Y24" s="1058"/>
      <c r="Z24" s="1058"/>
      <c r="AA24" s="1058"/>
      <c r="AB24" s="1058"/>
    </row>
    <row r="25">
      <c r="A25" s="1403" t="s">
        <v>77</v>
      </c>
      <c r="B25" s="1404">
        <v>0.0</v>
      </c>
      <c r="C25" s="1404">
        <v>0.0</v>
      </c>
      <c r="D25" s="1404">
        <v>0.0</v>
      </c>
      <c r="E25" s="1404">
        <v>0.0</v>
      </c>
      <c r="F25" s="1404">
        <v>0.0</v>
      </c>
      <c r="G25" s="1405">
        <v>0.0</v>
      </c>
      <c r="H25" s="1053">
        <f t="shared" si="18"/>
        <v>0</v>
      </c>
      <c r="I25" s="1088">
        <f>(I24/60)</f>
        <v>1.066666667</v>
      </c>
      <c r="J25" s="1026"/>
      <c r="K25" s="1403" t="s">
        <v>77</v>
      </c>
      <c r="L25" s="1404">
        <v>11.0</v>
      </c>
      <c r="M25" s="1396">
        <f>(L25-H25-H26)</f>
        <v>1</v>
      </c>
      <c r="N25" s="1404">
        <v>15.0</v>
      </c>
      <c r="O25" s="1396">
        <f t="shared" si="19"/>
        <v>16</v>
      </c>
      <c r="P25" s="1404"/>
      <c r="Q25" s="1058"/>
      <c r="R25" s="1058"/>
      <c r="S25" s="1058"/>
      <c r="T25" s="1058"/>
      <c r="U25" s="1058"/>
      <c r="V25" s="1058"/>
      <c r="W25" s="1058"/>
      <c r="X25" s="1058"/>
      <c r="Y25" s="1058"/>
      <c r="Z25" s="1058"/>
      <c r="AA25" s="1058"/>
      <c r="AB25" s="1058"/>
    </row>
    <row r="26">
      <c r="A26" s="1403" t="s">
        <v>78</v>
      </c>
      <c r="B26" s="1404">
        <v>1.0</v>
      </c>
      <c r="C26" s="1404">
        <v>4.0</v>
      </c>
      <c r="D26" s="1404">
        <v>0.0</v>
      </c>
      <c r="E26" s="1404">
        <v>5.0</v>
      </c>
      <c r="F26" s="1404">
        <v>0.0</v>
      </c>
      <c r="G26" s="1405">
        <v>0.0</v>
      </c>
      <c r="H26" s="1053">
        <f t="shared" si="18"/>
        <v>10</v>
      </c>
      <c r="I26" s="1396"/>
      <c r="J26" s="1026"/>
      <c r="K26" s="1403" t="s">
        <v>78</v>
      </c>
      <c r="L26" s="1404" t="s">
        <v>79</v>
      </c>
      <c r="M26" s="1396" t="s">
        <v>79</v>
      </c>
      <c r="N26" s="1404" t="s">
        <v>79</v>
      </c>
      <c r="O26" s="1396" t="s">
        <v>79</v>
      </c>
      <c r="P26" s="1396"/>
      <c r="Q26" s="1058"/>
      <c r="R26" s="1058"/>
      <c r="S26" s="1058"/>
      <c r="T26" s="1058"/>
      <c r="U26" s="1058"/>
      <c r="V26" s="1058"/>
      <c r="W26" s="1058"/>
      <c r="X26" s="1058"/>
      <c r="Y26" s="1058"/>
      <c r="Z26" s="1058"/>
      <c r="AA26" s="1058"/>
      <c r="AB26" s="1058"/>
    </row>
    <row r="27">
      <c r="A27" s="1406" t="s">
        <v>446</v>
      </c>
      <c r="B27" s="1404">
        <v>0.0</v>
      </c>
      <c r="C27" s="1404">
        <v>3.0</v>
      </c>
      <c r="D27" s="1404">
        <v>0.0</v>
      </c>
      <c r="E27" s="1404">
        <v>2.0</v>
      </c>
      <c r="F27" s="1404">
        <v>0.0</v>
      </c>
      <c r="G27" s="1405">
        <v>2.0</v>
      </c>
      <c r="H27" s="1053">
        <f t="shared" ref="H27:H28" si="20">sum(B27:G27)</f>
        <v>7</v>
      </c>
      <c r="I27" s="1396"/>
      <c r="J27" s="1026"/>
      <c r="K27" s="1406" t="s">
        <v>446</v>
      </c>
      <c r="L27" s="1404">
        <v>7.0</v>
      </c>
      <c r="M27" s="1396">
        <f t="shared" ref="M27:M28" si="21">(L27-H27)</f>
        <v>0</v>
      </c>
      <c r="N27" s="1404">
        <v>5.0</v>
      </c>
      <c r="O27" s="1396">
        <f>sum(M27,N27)</f>
        <v>5</v>
      </c>
      <c r="P27" s="1396"/>
      <c r="Q27" s="1058"/>
      <c r="R27" s="1058"/>
      <c r="S27" s="1058"/>
      <c r="T27" s="1058"/>
      <c r="U27" s="1058"/>
      <c r="V27" s="1058"/>
      <c r="W27" s="1058"/>
      <c r="X27" s="1058"/>
      <c r="Y27" s="1058"/>
      <c r="Z27" s="1058"/>
      <c r="AA27" s="1058"/>
      <c r="AB27" s="1058"/>
    </row>
    <row r="28">
      <c r="A28" s="1406" t="s">
        <v>80</v>
      </c>
      <c r="B28" s="1404">
        <v>0.0</v>
      </c>
      <c r="C28" s="1404">
        <v>0.0</v>
      </c>
      <c r="D28" s="1404">
        <v>0.0</v>
      </c>
      <c r="E28" s="1404">
        <v>4.0</v>
      </c>
      <c r="F28" s="1404">
        <v>0.0</v>
      </c>
      <c r="G28" s="1405">
        <v>0.0</v>
      </c>
      <c r="H28" s="1053">
        <f t="shared" si="20"/>
        <v>4</v>
      </c>
      <c r="I28" s="1396"/>
      <c r="J28" s="1026"/>
      <c r="K28" s="1406" t="s">
        <v>80</v>
      </c>
      <c r="L28" s="1404">
        <v>30.0</v>
      </c>
      <c r="M28" s="1396">
        <f t="shared" si="21"/>
        <v>26</v>
      </c>
      <c r="N28" s="1404">
        <v>0.0</v>
      </c>
      <c r="O28" s="1396">
        <f>SUM(M28,N28)</f>
        <v>26</v>
      </c>
      <c r="P28" s="1396"/>
      <c r="Q28" s="1350"/>
      <c r="R28" s="1058"/>
      <c r="S28" s="1058"/>
      <c r="T28" s="1058"/>
      <c r="U28" s="1058"/>
      <c r="V28" s="1058"/>
      <c r="W28" s="1058"/>
      <c r="X28" s="1058"/>
      <c r="Y28" s="1058"/>
      <c r="Z28" s="1058"/>
      <c r="AA28" s="1058"/>
      <c r="AB28" s="1058"/>
    </row>
    <row r="29">
      <c r="A29" s="1144"/>
      <c r="B29" s="1400">
        <v>0.0</v>
      </c>
      <c r="C29" s="1400">
        <v>0.0</v>
      </c>
      <c r="D29" s="1400">
        <v>0.0</v>
      </c>
      <c r="E29" s="1400">
        <v>0.0</v>
      </c>
      <c r="F29" s="1400">
        <v>0.0</v>
      </c>
      <c r="G29" s="1400">
        <v>0.0</v>
      </c>
      <c r="H29" s="1401">
        <f t="shared" ref="H29:H31" si="22">SUM(B29:G29)</f>
        <v>0</v>
      </c>
      <c r="I29" s="1117">
        <f>sum(H29:H32)</f>
        <v>0</v>
      </c>
      <c r="J29" s="998"/>
      <c r="K29" s="1144"/>
      <c r="L29" s="1316"/>
      <c r="M29" s="1117"/>
      <c r="N29" s="1316"/>
      <c r="O29" s="1117"/>
      <c r="P29" s="1316"/>
      <c r="Q29" s="1058"/>
      <c r="R29" s="1058"/>
      <c r="S29" s="1058"/>
      <c r="T29" s="1058"/>
      <c r="U29" s="1058"/>
      <c r="V29" s="1058"/>
      <c r="W29" s="1058"/>
      <c r="X29" s="1058"/>
      <c r="Y29" s="1058"/>
      <c r="Z29" s="1058"/>
      <c r="AA29" s="1058"/>
      <c r="AB29" s="1058"/>
    </row>
    <row r="30">
      <c r="A30" s="1403" t="s">
        <v>77</v>
      </c>
      <c r="B30" s="1404">
        <v>0.0</v>
      </c>
      <c r="C30" s="1404">
        <v>0.0</v>
      </c>
      <c r="D30" s="1404">
        <v>0.0</v>
      </c>
      <c r="E30" s="1404">
        <v>0.0</v>
      </c>
      <c r="F30" s="1404">
        <v>0.0</v>
      </c>
      <c r="G30" s="1405">
        <v>0.0</v>
      </c>
      <c r="H30" s="1053">
        <f t="shared" si="22"/>
        <v>0</v>
      </c>
      <c r="I30" s="1088">
        <f>(I29/60)</f>
        <v>0</v>
      </c>
      <c r="J30" s="998"/>
      <c r="K30" s="1403" t="s">
        <v>77</v>
      </c>
      <c r="L30" s="1396"/>
      <c r="M30" s="1396"/>
      <c r="N30" s="1396"/>
      <c r="O30" s="1396"/>
      <c r="P30" s="1396"/>
      <c r="Q30" s="1058"/>
      <c r="R30" s="1058"/>
      <c r="S30" s="1058"/>
      <c r="T30" s="1058"/>
      <c r="U30" s="1058"/>
      <c r="V30" s="1058"/>
      <c r="W30" s="1058"/>
      <c r="X30" s="1058"/>
      <c r="Y30" s="1058"/>
      <c r="Z30" s="1058"/>
      <c r="AA30" s="1058"/>
      <c r="AB30" s="1058"/>
    </row>
    <row r="31">
      <c r="A31" s="1403" t="s">
        <v>78</v>
      </c>
      <c r="B31" s="1404">
        <v>0.0</v>
      </c>
      <c r="C31" s="1404">
        <v>0.0</v>
      </c>
      <c r="D31" s="1404">
        <v>0.0</v>
      </c>
      <c r="E31" s="1404">
        <v>0.0</v>
      </c>
      <c r="F31" s="1404">
        <v>0.0</v>
      </c>
      <c r="G31" s="1405">
        <v>0.0</v>
      </c>
      <c r="H31" s="1053">
        <f t="shared" si="22"/>
        <v>0</v>
      </c>
      <c r="I31" s="1396"/>
      <c r="J31" s="998"/>
      <c r="K31" s="1403" t="s">
        <v>78</v>
      </c>
      <c r="L31" s="1396"/>
      <c r="M31" s="1396"/>
      <c r="N31" s="1396"/>
      <c r="O31" s="1396"/>
      <c r="P31" s="1396"/>
      <c r="Q31" s="1058"/>
      <c r="R31" s="1058"/>
      <c r="S31" s="1058"/>
      <c r="T31" s="1058"/>
      <c r="U31" s="1058"/>
      <c r="V31" s="1058"/>
      <c r="W31" s="1058"/>
      <c r="X31" s="1058"/>
      <c r="Y31" s="1058"/>
      <c r="Z31" s="1058"/>
      <c r="AA31" s="1058"/>
      <c r="AB31" s="1058"/>
    </row>
    <row r="32">
      <c r="A32" s="1406" t="s">
        <v>446</v>
      </c>
      <c r="B32" s="1404">
        <v>0.0</v>
      </c>
      <c r="C32" s="1404">
        <v>0.0</v>
      </c>
      <c r="D32" s="1404">
        <v>0.0</v>
      </c>
      <c r="E32" s="1404">
        <v>0.0</v>
      </c>
      <c r="F32" s="1404">
        <v>0.0</v>
      </c>
      <c r="G32" s="1405">
        <v>0.0</v>
      </c>
      <c r="H32" s="1053">
        <f t="shared" ref="H32:H33" si="23">sum(B32:G32)</f>
        <v>0</v>
      </c>
      <c r="I32" s="1396"/>
      <c r="J32" s="998"/>
      <c r="K32" s="1406" t="s">
        <v>446</v>
      </c>
      <c r="L32" s="1396"/>
      <c r="M32" s="1396"/>
      <c r="N32" s="1396"/>
      <c r="O32" s="1396"/>
      <c r="P32" s="1396"/>
      <c r="Q32" s="1058"/>
      <c r="R32" s="1058"/>
      <c r="S32" s="1058"/>
      <c r="T32" s="1058"/>
      <c r="U32" s="1058"/>
      <c r="V32" s="1058"/>
      <c r="W32" s="1058"/>
      <c r="X32" s="1058"/>
      <c r="Y32" s="1058"/>
      <c r="Z32" s="1058"/>
      <c r="AA32" s="1058"/>
      <c r="AB32" s="1058"/>
    </row>
    <row r="33">
      <c r="A33" s="1406" t="s">
        <v>80</v>
      </c>
      <c r="B33" s="1404">
        <v>0.0</v>
      </c>
      <c r="C33" s="1404">
        <v>0.0</v>
      </c>
      <c r="D33" s="1404">
        <v>0.0</v>
      </c>
      <c r="E33" s="1404">
        <v>0.0</v>
      </c>
      <c r="F33" s="1404">
        <v>0.0</v>
      </c>
      <c r="G33" s="1405">
        <v>0.0</v>
      </c>
      <c r="H33" s="1053">
        <f t="shared" si="23"/>
        <v>0</v>
      </c>
      <c r="I33" s="1396"/>
      <c r="J33" s="998"/>
      <c r="K33" s="1406" t="s">
        <v>80</v>
      </c>
      <c r="L33" s="1396"/>
      <c r="M33" s="1396"/>
      <c r="N33" s="1396"/>
      <c r="O33" s="1396"/>
      <c r="P33" s="1396"/>
      <c r="Q33" s="1058"/>
      <c r="R33" s="1058"/>
      <c r="S33" s="1058"/>
      <c r="T33" s="1058"/>
      <c r="U33" s="1058"/>
      <c r="V33" s="1058"/>
      <c r="W33" s="1058"/>
      <c r="X33" s="1058"/>
      <c r="Y33" s="1058"/>
      <c r="Z33" s="1058"/>
      <c r="AA33" s="1058"/>
      <c r="AB33" s="1058"/>
    </row>
    <row r="34">
      <c r="A34" s="1332" t="s">
        <v>87</v>
      </c>
      <c r="B34" s="1397">
        <f t="shared" ref="B34:G34" si="24"> SUM(B35:B38,B40:B43,B45:B48,B50:B53,B55:B58, B60:B63)</f>
        <v>11</v>
      </c>
      <c r="C34" s="1397">
        <f t="shared" si="24"/>
        <v>9</v>
      </c>
      <c r="D34" s="1397">
        <f t="shared" si="24"/>
        <v>9</v>
      </c>
      <c r="E34" s="1397">
        <f t="shared" si="24"/>
        <v>10</v>
      </c>
      <c r="F34" s="1397">
        <f t="shared" si="24"/>
        <v>5</v>
      </c>
      <c r="G34" s="1397">
        <f t="shared" si="24"/>
        <v>0</v>
      </c>
      <c r="H34" s="1397">
        <f>SUM(H35:H38,H40:H43,H45:H48,H50:H53,H55:H58,H60:H63)</f>
        <v>44</v>
      </c>
      <c r="I34" s="1397"/>
      <c r="J34" s="1398"/>
      <c r="K34" s="1332" t="s">
        <v>87</v>
      </c>
      <c r="L34" s="1407"/>
      <c r="M34" s="1407"/>
      <c r="N34" s="1407"/>
      <c r="O34" s="1407"/>
      <c r="P34" s="1407"/>
      <c r="Q34" s="1399"/>
      <c r="R34" s="1399"/>
      <c r="S34" s="1399"/>
      <c r="T34" s="1399"/>
      <c r="U34" s="1399"/>
      <c r="V34" s="1399"/>
      <c r="W34" s="1399"/>
      <c r="X34" s="1399"/>
      <c r="Y34" s="1399"/>
      <c r="Z34" s="1399"/>
      <c r="AA34" s="1399"/>
      <c r="AB34" s="1399"/>
    </row>
    <row r="35">
      <c r="A35" s="1242" t="s">
        <v>24</v>
      </c>
      <c r="B35" s="1400">
        <v>2.0</v>
      </c>
      <c r="C35" s="1400">
        <v>0.0</v>
      </c>
      <c r="D35" s="1400">
        <v>1.0</v>
      </c>
      <c r="E35" s="1400">
        <v>4.0</v>
      </c>
      <c r="F35" s="1400">
        <v>3.0</v>
      </c>
      <c r="G35" s="1400">
        <v>0.0</v>
      </c>
      <c r="H35" s="1401">
        <f t="shared" ref="H35:H37" si="25">SUM(B35:G35)</f>
        <v>10</v>
      </c>
      <c r="I35" s="1117">
        <f>sum(H35:H38)</f>
        <v>16</v>
      </c>
      <c r="J35" s="1402"/>
      <c r="K35" s="1242" t="s">
        <v>24</v>
      </c>
      <c r="L35" s="1316">
        <v>61.0</v>
      </c>
      <c r="M35" s="1117">
        <f>(L35-H35)</f>
        <v>51</v>
      </c>
      <c r="N35" s="1316">
        <v>0.0</v>
      </c>
      <c r="O35" s="1117">
        <f t="shared" ref="O35:O36" si="26">sum(M35,N35)</f>
        <v>51</v>
      </c>
      <c r="P35" s="1316"/>
      <c r="Q35" s="1408" t="s">
        <v>561</v>
      </c>
      <c r="R35" s="1058"/>
      <c r="S35" s="1058"/>
      <c r="T35" s="1058"/>
      <c r="U35" s="1058"/>
      <c r="V35" s="1058"/>
      <c r="W35" s="1058"/>
      <c r="X35" s="1058"/>
      <c r="Y35" s="1058"/>
      <c r="Z35" s="1058"/>
      <c r="AA35" s="1058"/>
      <c r="AB35" s="1058"/>
    </row>
    <row r="36">
      <c r="A36" s="1403" t="s">
        <v>77</v>
      </c>
      <c r="B36" s="1404">
        <v>0.0</v>
      </c>
      <c r="C36" s="1404">
        <v>0.0</v>
      </c>
      <c r="D36" s="1404">
        <v>0.0</v>
      </c>
      <c r="E36" s="1404">
        <v>0.0</v>
      </c>
      <c r="F36" s="1404">
        <v>0.0</v>
      </c>
      <c r="G36" s="1405">
        <v>0.0</v>
      </c>
      <c r="H36" s="1053">
        <f t="shared" si="25"/>
        <v>0</v>
      </c>
      <c r="I36" s="1088">
        <f>(I35/61)</f>
        <v>0.262295082</v>
      </c>
      <c r="J36" s="1026"/>
      <c r="K36" s="1403" t="s">
        <v>77</v>
      </c>
      <c r="L36" s="1404">
        <v>24.0</v>
      </c>
      <c r="M36" s="1396">
        <f>(L36-H36-H37)</f>
        <v>21</v>
      </c>
      <c r="N36" s="1404">
        <v>0.0</v>
      </c>
      <c r="O36" s="1396">
        <f t="shared" si="26"/>
        <v>21</v>
      </c>
      <c r="P36" s="1396"/>
      <c r="Q36" s="1058"/>
      <c r="R36" s="1058"/>
      <c r="S36" s="1058"/>
      <c r="T36" s="1058"/>
      <c r="U36" s="1058"/>
      <c r="V36" s="1058"/>
      <c r="W36" s="1058"/>
      <c r="X36" s="1058"/>
      <c r="Y36" s="1058"/>
      <c r="Z36" s="1058"/>
      <c r="AA36" s="1058"/>
      <c r="AB36" s="1058"/>
    </row>
    <row r="37">
      <c r="A37" s="1403" t="s">
        <v>78</v>
      </c>
      <c r="B37" s="1404">
        <v>0.0</v>
      </c>
      <c r="C37" s="1404">
        <v>0.0</v>
      </c>
      <c r="D37" s="1404">
        <v>2.0</v>
      </c>
      <c r="E37" s="1404">
        <v>0.0</v>
      </c>
      <c r="F37" s="1404">
        <v>1.0</v>
      </c>
      <c r="G37" s="1405">
        <v>0.0</v>
      </c>
      <c r="H37" s="1053">
        <f t="shared" si="25"/>
        <v>3</v>
      </c>
      <c r="I37" s="1396"/>
      <c r="J37" s="1026"/>
      <c r="K37" s="1403" t="s">
        <v>78</v>
      </c>
      <c r="L37" s="1404" t="s">
        <v>79</v>
      </c>
      <c r="M37" s="1396" t="s">
        <v>79</v>
      </c>
      <c r="N37" s="1404" t="s">
        <v>79</v>
      </c>
      <c r="O37" s="1396" t="s">
        <v>79</v>
      </c>
      <c r="P37" s="1396"/>
      <c r="Q37" s="1058"/>
      <c r="R37" s="1058"/>
      <c r="S37" s="1058"/>
      <c r="T37" s="1058"/>
      <c r="U37" s="1058"/>
      <c r="V37" s="1058"/>
      <c r="W37" s="1058"/>
      <c r="X37" s="1058"/>
      <c r="Y37" s="1058"/>
      <c r="Z37" s="1058"/>
      <c r="AA37" s="1058"/>
      <c r="AB37" s="1058"/>
    </row>
    <row r="38">
      <c r="A38" s="1406" t="s">
        <v>446</v>
      </c>
      <c r="B38" s="1404">
        <v>0.0</v>
      </c>
      <c r="C38" s="1404">
        <v>0.0</v>
      </c>
      <c r="D38" s="1404">
        <v>1.0</v>
      </c>
      <c r="E38" s="1404">
        <v>1.0</v>
      </c>
      <c r="F38" s="1404">
        <v>1.0</v>
      </c>
      <c r="G38" s="1405">
        <v>0.0</v>
      </c>
      <c r="H38" s="1053">
        <f t="shared" ref="H38:H39" si="27">sum(B38:G38)</f>
        <v>3</v>
      </c>
      <c r="I38" s="1396"/>
      <c r="J38" s="1026"/>
      <c r="K38" s="1406" t="s">
        <v>446</v>
      </c>
      <c r="L38" s="1404">
        <v>12.0</v>
      </c>
      <c r="M38" s="1396">
        <f t="shared" ref="M38:M40" si="28">(L38-H38)</f>
        <v>9</v>
      </c>
      <c r="N38" s="1404">
        <v>0.0</v>
      </c>
      <c r="O38" s="1396">
        <f>sum(M38,N38)</f>
        <v>9</v>
      </c>
      <c r="P38" s="1396"/>
      <c r="Q38" s="1058"/>
      <c r="R38" s="1058"/>
      <c r="S38" s="1058"/>
      <c r="T38" s="1058"/>
      <c r="U38" s="1058"/>
      <c r="V38" s="1058"/>
      <c r="W38" s="1058"/>
      <c r="X38" s="1058"/>
      <c r="Y38" s="1058"/>
      <c r="Z38" s="1058"/>
      <c r="AA38" s="1058"/>
      <c r="AB38" s="1058"/>
    </row>
    <row r="39">
      <c r="A39" s="1406" t="s">
        <v>80</v>
      </c>
      <c r="B39" s="1404">
        <v>0.0</v>
      </c>
      <c r="C39" s="1404">
        <v>0.0</v>
      </c>
      <c r="D39" s="1404">
        <v>0.0</v>
      </c>
      <c r="E39" s="1404">
        <v>0.0</v>
      </c>
      <c r="F39" s="1404">
        <v>0.0</v>
      </c>
      <c r="G39" s="1405">
        <v>0.0</v>
      </c>
      <c r="H39" s="1053">
        <f t="shared" si="27"/>
        <v>0</v>
      </c>
      <c r="I39" s="1396"/>
      <c r="J39" s="1026"/>
      <c r="K39" s="1406" t="s">
        <v>80</v>
      </c>
      <c r="L39" s="1404">
        <v>40.0</v>
      </c>
      <c r="M39" s="1396">
        <f t="shared" si="28"/>
        <v>40</v>
      </c>
      <c r="N39" s="1404">
        <v>0.0</v>
      </c>
      <c r="O39" s="1396">
        <f>SUM(M39,N39)</f>
        <v>40</v>
      </c>
      <c r="P39" s="1396"/>
      <c r="Q39" s="1058"/>
      <c r="R39" s="1058"/>
      <c r="S39" s="1058"/>
      <c r="T39" s="1058"/>
      <c r="U39" s="1058"/>
      <c r="V39" s="1058"/>
      <c r="W39" s="1058"/>
      <c r="X39" s="1058"/>
      <c r="Y39" s="1058"/>
      <c r="Z39" s="1058"/>
      <c r="AA39" s="1058"/>
      <c r="AB39" s="1058"/>
    </row>
    <row r="40">
      <c r="A40" s="1116" t="s">
        <v>96</v>
      </c>
      <c r="B40" s="1316">
        <v>6.0</v>
      </c>
      <c r="C40" s="1316">
        <v>9.0</v>
      </c>
      <c r="D40" s="1316">
        <v>5.0</v>
      </c>
      <c r="E40" s="1316">
        <v>5.0</v>
      </c>
      <c r="F40" s="1316">
        <v>0.0</v>
      </c>
      <c r="G40" s="1400">
        <v>0.0</v>
      </c>
      <c r="H40" s="1401">
        <f t="shared" ref="H40:H42" si="29">SUM(B40:G40)</f>
        <v>25</v>
      </c>
      <c r="I40" s="1117">
        <f>sum(H40:H43)</f>
        <v>28</v>
      </c>
      <c r="J40" s="1402"/>
      <c r="K40" s="1116" t="s">
        <v>96</v>
      </c>
      <c r="L40" s="1316">
        <v>36.0</v>
      </c>
      <c r="M40" s="1117">
        <f t="shared" si="28"/>
        <v>11</v>
      </c>
      <c r="N40" s="1316">
        <v>40.0</v>
      </c>
      <c r="O40" s="1117">
        <f t="shared" ref="O40:O41" si="30">sum(M40,N40)</f>
        <v>51</v>
      </c>
      <c r="P40" s="1316" t="s">
        <v>382</v>
      </c>
      <c r="Q40" s="1058"/>
      <c r="R40" s="1058"/>
      <c r="S40" s="1058"/>
      <c r="T40" s="1058"/>
      <c r="U40" s="1058"/>
      <c r="V40" s="1058"/>
      <c r="W40" s="1058"/>
      <c r="X40" s="1058"/>
      <c r="Y40" s="1058"/>
      <c r="Z40" s="1058"/>
      <c r="AA40" s="1058"/>
      <c r="AB40" s="1058"/>
    </row>
    <row r="41">
      <c r="A41" s="1403" t="s">
        <v>77</v>
      </c>
      <c r="B41" s="1404">
        <v>0.0</v>
      </c>
      <c r="C41" s="1404">
        <v>0.0</v>
      </c>
      <c r="D41" s="1404">
        <v>0.0</v>
      </c>
      <c r="E41" s="1404">
        <v>0.0</v>
      </c>
      <c r="F41" s="1404">
        <v>0.0</v>
      </c>
      <c r="G41" s="1404">
        <v>0.0</v>
      </c>
      <c r="H41" s="1053">
        <f t="shared" si="29"/>
        <v>0</v>
      </c>
      <c r="I41" s="1088">
        <f>(I40/60)</f>
        <v>0.4666666667</v>
      </c>
      <c r="J41" s="1026"/>
      <c r="K41" s="1403" t="s">
        <v>77</v>
      </c>
      <c r="L41" s="1404">
        <v>2.0</v>
      </c>
      <c r="M41" s="1396">
        <f>(L41-H41-H42)</f>
        <v>0</v>
      </c>
      <c r="N41" s="1404">
        <v>20.0</v>
      </c>
      <c r="O41" s="1396">
        <f t="shared" si="30"/>
        <v>20</v>
      </c>
      <c r="P41" s="1404"/>
      <c r="Q41" s="1058"/>
      <c r="R41" s="1058"/>
      <c r="S41" s="1058"/>
      <c r="T41" s="1058"/>
      <c r="U41" s="1058"/>
      <c r="V41" s="1058"/>
      <c r="W41" s="1058"/>
      <c r="X41" s="1058"/>
      <c r="Y41" s="1058"/>
      <c r="Z41" s="1058"/>
      <c r="AA41" s="1058"/>
      <c r="AB41" s="1058"/>
    </row>
    <row r="42">
      <c r="A42" s="1403" t="s">
        <v>78</v>
      </c>
      <c r="B42" s="1404">
        <v>2.0</v>
      </c>
      <c r="C42" s="1404">
        <v>0.0</v>
      </c>
      <c r="D42" s="1404">
        <v>0.0</v>
      </c>
      <c r="E42" s="1404">
        <v>0.0</v>
      </c>
      <c r="F42" s="1404">
        <v>0.0</v>
      </c>
      <c r="G42" s="1404">
        <v>0.0</v>
      </c>
      <c r="H42" s="1053">
        <f t="shared" si="29"/>
        <v>2</v>
      </c>
      <c r="I42" s="1396"/>
      <c r="J42" s="1026"/>
      <c r="K42" s="1403" t="s">
        <v>78</v>
      </c>
      <c r="L42" s="1404" t="s">
        <v>79</v>
      </c>
      <c r="M42" s="1396" t="s">
        <v>79</v>
      </c>
      <c r="N42" s="1404" t="s">
        <v>79</v>
      </c>
      <c r="O42" s="1396" t="s">
        <v>79</v>
      </c>
      <c r="P42" s="1396"/>
      <c r="Q42" s="1058"/>
      <c r="R42" s="1058"/>
      <c r="S42" s="1058"/>
      <c r="T42" s="1058"/>
      <c r="U42" s="1058"/>
      <c r="V42" s="1058"/>
      <c r="W42" s="1058"/>
      <c r="X42" s="1058"/>
      <c r="Y42" s="1058"/>
      <c r="Z42" s="1058"/>
      <c r="AA42" s="1058"/>
      <c r="AB42" s="1058"/>
    </row>
    <row r="43">
      <c r="A43" s="1406" t="s">
        <v>446</v>
      </c>
      <c r="B43" s="1404">
        <v>1.0</v>
      </c>
      <c r="C43" s="1404">
        <v>0.0</v>
      </c>
      <c r="D43" s="1404">
        <v>0.0</v>
      </c>
      <c r="E43" s="1404">
        <v>0.0</v>
      </c>
      <c r="F43" s="1404">
        <v>0.0</v>
      </c>
      <c r="G43" s="1404">
        <v>0.0</v>
      </c>
      <c r="H43" s="1053">
        <f t="shared" ref="H43:H44" si="31">sum(B43:G43)</f>
        <v>1</v>
      </c>
      <c r="I43" s="1396"/>
      <c r="J43" s="1026"/>
      <c r="K43" s="1406" t="s">
        <v>446</v>
      </c>
      <c r="L43" s="1404">
        <v>2.0</v>
      </c>
      <c r="M43" s="1396">
        <f t="shared" ref="M43:M45" si="32">(L43-H43)</f>
        <v>1</v>
      </c>
      <c r="N43" s="1404">
        <v>0.0</v>
      </c>
      <c r="O43" s="1396">
        <f>sum(M43,N43)</f>
        <v>1</v>
      </c>
      <c r="P43" s="1396"/>
      <c r="Q43" s="1168"/>
      <c r="R43" s="1058"/>
      <c r="S43" s="1058"/>
      <c r="T43" s="1058"/>
      <c r="U43" s="1058"/>
      <c r="V43" s="1058"/>
      <c r="W43" s="1058"/>
      <c r="X43" s="1058"/>
      <c r="Y43" s="1058"/>
      <c r="Z43" s="1058"/>
      <c r="AA43" s="1058"/>
      <c r="AB43" s="1058"/>
    </row>
    <row r="44">
      <c r="A44" s="1406" t="s">
        <v>80</v>
      </c>
      <c r="B44" s="1404">
        <v>1.0</v>
      </c>
      <c r="C44" s="1404">
        <v>0.0</v>
      </c>
      <c r="D44" s="1404">
        <v>1.0</v>
      </c>
      <c r="E44" s="1404">
        <v>0.0</v>
      </c>
      <c r="F44" s="1404">
        <v>0.0</v>
      </c>
      <c r="G44" s="1404">
        <v>0.0</v>
      </c>
      <c r="H44" s="1053">
        <f t="shared" si="31"/>
        <v>2</v>
      </c>
      <c r="I44" s="1396"/>
      <c r="J44" s="1026"/>
      <c r="K44" s="1406" t="s">
        <v>80</v>
      </c>
      <c r="L44" s="1404">
        <v>30.0</v>
      </c>
      <c r="M44" s="1396">
        <f t="shared" si="32"/>
        <v>28</v>
      </c>
      <c r="N44" s="1404">
        <v>0.0</v>
      </c>
      <c r="O44" s="1396">
        <f>SUM(M44,N44)</f>
        <v>28</v>
      </c>
      <c r="P44" s="1396"/>
      <c r="Q44" s="1058"/>
      <c r="R44" s="1058"/>
      <c r="S44" s="1058"/>
      <c r="T44" s="1058"/>
      <c r="U44" s="1058"/>
      <c r="V44" s="1058"/>
      <c r="W44" s="1058"/>
      <c r="X44" s="1058"/>
      <c r="Y44" s="1058"/>
      <c r="Z44" s="1058"/>
      <c r="AA44" s="1058"/>
      <c r="AB44" s="1058"/>
    </row>
    <row r="45">
      <c r="A45" s="1257"/>
      <c r="B45" s="1400">
        <v>0.0</v>
      </c>
      <c r="C45" s="1400">
        <v>0.0</v>
      </c>
      <c r="D45" s="1400">
        <v>0.0</v>
      </c>
      <c r="E45" s="1400">
        <v>0.0</v>
      </c>
      <c r="F45" s="1400">
        <v>0.0</v>
      </c>
      <c r="G45" s="1400">
        <v>0.0</v>
      </c>
      <c r="H45" s="1401">
        <f t="shared" ref="H45:H47" si="33">SUM(B45:G45)</f>
        <v>0</v>
      </c>
      <c r="I45" s="1117">
        <f>sum(H45:H48)</f>
        <v>0</v>
      </c>
      <c r="J45" s="1402"/>
      <c r="K45" s="1257" t="s">
        <v>439</v>
      </c>
      <c r="L45" s="1316">
        <v>65.0</v>
      </c>
      <c r="M45" s="1117">
        <f t="shared" si="32"/>
        <v>65</v>
      </c>
      <c r="N45" s="1316"/>
      <c r="O45" s="1117">
        <f t="shared" ref="O45:O46" si="34">sum(M45,N45)</f>
        <v>65</v>
      </c>
      <c r="P45" s="1316" t="s">
        <v>562</v>
      </c>
      <c r="Q45" s="1058"/>
      <c r="R45" s="1058"/>
      <c r="S45" s="1058"/>
      <c r="T45" s="1058"/>
      <c r="U45" s="1058"/>
      <c r="V45" s="1058"/>
      <c r="W45" s="1058"/>
      <c r="X45" s="1058"/>
      <c r="Y45" s="1058"/>
      <c r="Z45" s="1058"/>
      <c r="AA45" s="1058"/>
      <c r="AB45" s="1058"/>
    </row>
    <row r="46">
      <c r="A46" s="1403" t="s">
        <v>77</v>
      </c>
      <c r="B46" s="1404">
        <v>0.0</v>
      </c>
      <c r="C46" s="1404">
        <v>0.0</v>
      </c>
      <c r="D46" s="1404">
        <v>0.0</v>
      </c>
      <c r="E46" s="1404">
        <v>0.0</v>
      </c>
      <c r="F46" s="1404">
        <v>0.0</v>
      </c>
      <c r="G46" s="1405">
        <v>0.0</v>
      </c>
      <c r="H46" s="1053">
        <f t="shared" si="33"/>
        <v>0</v>
      </c>
      <c r="I46" s="1088">
        <f>(I45/60)</f>
        <v>0</v>
      </c>
      <c r="J46" s="1026"/>
      <c r="K46" s="1403" t="s">
        <v>77</v>
      </c>
      <c r="L46" s="1404">
        <v>5.0</v>
      </c>
      <c r="M46" s="1396">
        <f>(L46-H46-H47)</f>
        <v>5</v>
      </c>
      <c r="N46" s="1404"/>
      <c r="O46" s="1396">
        <f t="shared" si="34"/>
        <v>5</v>
      </c>
      <c r="P46" s="1396"/>
      <c r="Q46" s="1058"/>
      <c r="R46" s="1058"/>
      <c r="S46" s="1058"/>
      <c r="T46" s="1058"/>
      <c r="U46" s="1058"/>
      <c r="V46" s="1058"/>
      <c r="W46" s="1058"/>
      <c r="X46" s="1058"/>
      <c r="Y46" s="1058"/>
      <c r="Z46" s="1058"/>
      <c r="AA46" s="1058"/>
      <c r="AB46" s="1058"/>
    </row>
    <row r="47">
      <c r="A47" s="1403" t="s">
        <v>78</v>
      </c>
      <c r="B47" s="1404">
        <v>0.0</v>
      </c>
      <c r="C47" s="1404">
        <v>0.0</v>
      </c>
      <c r="D47" s="1404">
        <v>0.0</v>
      </c>
      <c r="E47" s="1404">
        <v>0.0</v>
      </c>
      <c r="F47" s="1404">
        <v>0.0</v>
      </c>
      <c r="G47" s="1405">
        <v>0.0</v>
      </c>
      <c r="H47" s="1053">
        <f t="shared" si="33"/>
        <v>0</v>
      </c>
      <c r="I47" s="1396"/>
      <c r="J47" s="1026"/>
      <c r="K47" s="1403" t="s">
        <v>78</v>
      </c>
      <c r="L47" s="1404" t="s">
        <v>79</v>
      </c>
      <c r="M47" s="1396" t="s">
        <v>79</v>
      </c>
      <c r="N47" s="1404"/>
      <c r="O47" s="1396" t="s">
        <v>79</v>
      </c>
      <c r="P47" s="1396"/>
      <c r="Q47" s="1058"/>
      <c r="R47" s="1058"/>
      <c r="S47" s="1058"/>
      <c r="T47" s="1058"/>
      <c r="U47" s="1058"/>
      <c r="V47" s="1058"/>
      <c r="W47" s="1058"/>
      <c r="X47" s="1058"/>
      <c r="Y47" s="1058"/>
      <c r="Z47" s="1058"/>
      <c r="AA47" s="1058"/>
      <c r="AB47" s="1058"/>
    </row>
    <row r="48">
      <c r="A48" s="1406" t="s">
        <v>446</v>
      </c>
      <c r="B48" s="1404">
        <v>0.0</v>
      </c>
      <c r="C48" s="1404">
        <v>0.0</v>
      </c>
      <c r="D48" s="1404">
        <v>0.0</v>
      </c>
      <c r="E48" s="1404">
        <v>0.0</v>
      </c>
      <c r="F48" s="1404">
        <v>0.0</v>
      </c>
      <c r="G48" s="1405">
        <v>0.0</v>
      </c>
      <c r="H48" s="1053">
        <f t="shared" ref="H48:H49" si="35">sum(B48:G48)</f>
        <v>0</v>
      </c>
      <c r="I48" s="1396"/>
      <c r="J48" s="1026"/>
      <c r="K48" s="1406" t="s">
        <v>446</v>
      </c>
      <c r="L48" s="1404">
        <v>2.0</v>
      </c>
      <c r="M48" s="1396">
        <f t="shared" ref="M48:M49" si="36">(L48-H48)</f>
        <v>2</v>
      </c>
      <c r="N48" s="1404"/>
      <c r="O48" s="1396">
        <f>sum(M48,N48)</f>
        <v>2</v>
      </c>
      <c r="P48" s="1396"/>
      <c r="Q48" s="1058"/>
      <c r="R48" s="1058"/>
      <c r="S48" s="1058"/>
      <c r="T48" s="1058"/>
      <c r="U48" s="1058"/>
      <c r="V48" s="1058"/>
      <c r="W48" s="1058"/>
      <c r="X48" s="1058"/>
      <c r="Y48" s="1058"/>
      <c r="Z48" s="1058"/>
      <c r="AA48" s="1058"/>
      <c r="AB48" s="1058"/>
    </row>
    <row r="49">
      <c r="A49" s="1406" t="s">
        <v>80</v>
      </c>
      <c r="B49" s="1404">
        <v>0.0</v>
      </c>
      <c r="C49" s="1404">
        <v>0.0</v>
      </c>
      <c r="D49" s="1404">
        <v>0.0</v>
      </c>
      <c r="E49" s="1404">
        <v>0.0</v>
      </c>
      <c r="F49" s="1404">
        <v>0.0</v>
      </c>
      <c r="G49" s="1405">
        <v>0.0</v>
      </c>
      <c r="H49" s="1053">
        <f t="shared" si="35"/>
        <v>0</v>
      </c>
      <c r="I49" s="1396"/>
      <c r="J49" s="1026"/>
      <c r="K49" s="1406" t="s">
        <v>80</v>
      </c>
      <c r="L49" s="1404">
        <v>0.0</v>
      </c>
      <c r="M49" s="1396">
        <f t="shared" si="36"/>
        <v>0</v>
      </c>
      <c r="N49" s="1404"/>
      <c r="O49" s="1396">
        <f>SUM(M49,N49)</f>
        <v>0</v>
      </c>
      <c r="P49" s="1396"/>
      <c r="Q49" s="1058"/>
      <c r="R49" s="1058"/>
      <c r="S49" s="1058"/>
      <c r="T49" s="1058"/>
      <c r="U49" s="1058"/>
      <c r="V49" s="1058"/>
      <c r="W49" s="1058"/>
      <c r="X49" s="1058"/>
      <c r="Y49" s="1058"/>
      <c r="Z49" s="1058"/>
      <c r="AA49" s="1058"/>
      <c r="AB49" s="1058"/>
    </row>
    <row r="50">
      <c r="A50" s="1257"/>
      <c r="B50" s="1316">
        <v>0.0</v>
      </c>
      <c r="C50" s="1316">
        <v>0.0</v>
      </c>
      <c r="D50" s="1316">
        <v>0.0</v>
      </c>
      <c r="E50" s="1316">
        <v>0.0</v>
      </c>
      <c r="F50" s="1316">
        <v>0.0</v>
      </c>
      <c r="G50" s="1400">
        <v>0.0</v>
      </c>
      <c r="H50" s="1401">
        <f t="shared" ref="H50:H52" si="37">SUM(B50:G50)</f>
        <v>0</v>
      </c>
      <c r="I50" s="1117">
        <f>sum(H50:H53)</f>
        <v>0</v>
      </c>
      <c r="J50" s="998"/>
      <c r="K50" s="1257"/>
      <c r="L50" s="1316"/>
      <c r="M50" s="1117"/>
      <c r="N50" s="1316"/>
      <c r="O50" s="1117"/>
      <c r="P50" s="1316"/>
      <c r="Q50" s="1058"/>
      <c r="R50" s="1058"/>
      <c r="S50" s="1058"/>
      <c r="T50" s="1058"/>
      <c r="U50" s="1058"/>
      <c r="V50" s="1058"/>
      <c r="W50" s="1058"/>
      <c r="X50" s="1058"/>
      <c r="Y50" s="1058"/>
      <c r="Z50" s="1058"/>
      <c r="AA50" s="1058"/>
      <c r="AB50" s="1058"/>
    </row>
    <row r="51">
      <c r="A51" s="1403" t="s">
        <v>77</v>
      </c>
      <c r="B51" s="1404">
        <v>0.0</v>
      </c>
      <c r="C51" s="1404">
        <v>0.0</v>
      </c>
      <c r="D51" s="1404">
        <v>0.0</v>
      </c>
      <c r="E51" s="1404">
        <v>0.0</v>
      </c>
      <c r="F51" s="1404">
        <v>0.0</v>
      </c>
      <c r="G51" s="1404">
        <v>0.0</v>
      </c>
      <c r="H51" s="1053">
        <f t="shared" si="37"/>
        <v>0</v>
      </c>
      <c r="I51" s="1088">
        <f>(I50/60)</f>
        <v>0</v>
      </c>
      <c r="J51" s="998"/>
      <c r="K51" s="1403" t="s">
        <v>77</v>
      </c>
      <c r="L51" s="1404"/>
      <c r="M51" s="1396"/>
      <c r="N51" s="1396"/>
      <c r="O51" s="1396"/>
      <c r="P51" s="1396"/>
      <c r="Q51" s="1058"/>
      <c r="R51" s="1058"/>
      <c r="S51" s="1058"/>
      <c r="T51" s="1058"/>
      <c r="U51" s="1058"/>
      <c r="V51" s="1058"/>
      <c r="W51" s="1058"/>
      <c r="X51" s="1058"/>
      <c r="Y51" s="1058"/>
      <c r="Z51" s="1058"/>
      <c r="AA51" s="1058"/>
      <c r="AB51" s="1058"/>
    </row>
    <row r="52">
      <c r="A52" s="1403" t="s">
        <v>78</v>
      </c>
      <c r="B52" s="1404">
        <v>0.0</v>
      </c>
      <c r="C52" s="1404">
        <v>0.0</v>
      </c>
      <c r="D52" s="1404">
        <v>0.0</v>
      </c>
      <c r="E52" s="1404">
        <v>0.0</v>
      </c>
      <c r="F52" s="1404">
        <v>0.0</v>
      </c>
      <c r="G52" s="1404">
        <v>0.0</v>
      </c>
      <c r="H52" s="1053">
        <f t="shared" si="37"/>
        <v>0</v>
      </c>
      <c r="I52" s="1396"/>
      <c r="J52" s="998"/>
      <c r="K52" s="1403" t="s">
        <v>78</v>
      </c>
      <c r="L52" s="1404"/>
      <c r="M52" s="1396"/>
      <c r="N52" s="1396"/>
      <c r="O52" s="1396"/>
      <c r="P52" s="1396"/>
      <c r="Q52" s="1058"/>
      <c r="R52" s="1058"/>
      <c r="S52" s="1058"/>
      <c r="T52" s="1058"/>
      <c r="U52" s="1058"/>
      <c r="V52" s="1058"/>
      <c r="W52" s="1058"/>
      <c r="X52" s="1058"/>
      <c r="Y52" s="1058"/>
      <c r="Z52" s="1058"/>
      <c r="AA52" s="1058"/>
      <c r="AB52" s="1058"/>
    </row>
    <row r="53">
      <c r="A53" s="1406" t="s">
        <v>446</v>
      </c>
      <c r="B53" s="1404">
        <v>0.0</v>
      </c>
      <c r="C53" s="1404">
        <v>0.0</v>
      </c>
      <c r="D53" s="1404">
        <v>0.0</v>
      </c>
      <c r="E53" s="1404">
        <v>0.0</v>
      </c>
      <c r="F53" s="1404">
        <v>0.0</v>
      </c>
      <c r="G53" s="1404">
        <v>0.0</v>
      </c>
      <c r="H53" s="1053">
        <f t="shared" ref="H53:H54" si="38">sum(B53:G53)</f>
        <v>0</v>
      </c>
      <c r="I53" s="1396"/>
      <c r="J53" s="998"/>
      <c r="K53" s="1406" t="s">
        <v>446</v>
      </c>
      <c r="L53" s="1404"/>
      <c r="M53" s="1396"/>
      <c r="N53" s="1396"/>
      <c r="O53" s="1396"/>
      <c r="P53" s="1396"/>
      <c r="Q53" s="1058"/>
      <c r="R53" s="1058"/>
      <c r="S53" s="1058"/>
      <c r="T53" s="1058"/>
      <c r="U53" s="1058"/>
      <c r="V53" s="1058"/>
      <c r="W53" s="1058"/>
      <c r="X53" s="1058"/>
      <c r="Y53" s="1058"/>
      <c r="Z53" s="1058"/>
      <c r="AA53" s="1058"/>
      <c r="AB53" s="1058"/>
    </row>
    <row r="54">
      <c r="A54" s="1406" t="s">
        <v>80</v>
      </c>
      <c r="B54" s="1404">
        <v>0.0</v>
      </c>
      <c r="C54" s="1404">
        <v>0.0</v>
      </c>
      <c r="D54" s="1404">
        <v>0.0</v>
      </c>
      <c r="E54" s="1404">
        <v>0.0</v>
      </c>
      <c r="F54" s="1404">
        <v>0.0</v>
      </c>
      <c r="G54" s="1404">
        <v>0.0</v>
      </c>
      <c r="H54" s="1053">
        <f t="shared" si="38"/>
        <v>0</v>
      </c>
      <c r="I54" s="1396"/>
      <c r="J54" s="998"/>
      <c r="K54" s="1406" t="s">
        <v>80</v>
      </c>
      <c r="L54" s="1404"/>
      <c r="M54" s="1396"/>
      <c r="N54" s="1396"/>
      <c r="O54" s="1396"/>
      <c r="P54" s="1396"/>
      <c r="Q54" s="1058"/>
      <c r="R54" s="1058"/>
      <c r="S54" s="1058"/>
      <c r="T54" s="1058"/>
      <c r="U54" s="1058"/>
      <c r="V54" s="1058"/>
      <c r="W54" s="1058"/>
      <c r="X54" s="1058"/>
      <c r="Y54" s="1058"/>
      <c r="Z54" s="1058"/>
      <c r="AA54" s="1058"/>
      <c r="AB54" s="1058"/>
    </row>
    <row r="55">
      <c r="A55" s="1257"/>
      <c r="B55" s="1400">
        <v>0.0</v>
      </c>
      <c r="C55" s="1400">
        <v>0.0</v>
      </c>
      <c r="D55" s="1400">
        <v>0.0</v>
      </c>
      <c r="E55" s="1400">
        <v>0.0</v>
      </c>
      <c r="F55" s="1400">
        <v>0.0</v>
      </c>
      <c r="G55" s="1400">
        <v>0.0</v>
      </c>
      <c r="H55" s="1401">
        <f t="shared" ref="H55:H57" si="39">SUM(B55:G55)</f>
        <v>0</v>
      </c>
      <c r="I55" s="1117">
        <f>sum(H55:H58)</f>
        <v>0</v>
      </c>
      <c r="J55" s="998"/>
      <c r="K55" s="1257"/>
      <c r="L55" s="1316"/>
      <c r="M55" s="1117"/>
      <c r="N55" s="1316"/>
      <c r="O55" s="1117"/>
      <c r="P55" s="1316"/>
      <c r="Q55" s="1058"/>
      <c r="R55" s="1058"/>
      <c r="S55" s="1058"/>
      <c r="T55" s="1058"/>
      <c r="U55" s="1058"/>
      <c r="V55" s="1058"/>
      <c r="W55" s="1058"/>
      <c r="X55" s="1058"/>
      <c r="Y55" s="1058"/>
      <c r="Z55" s="1058"/>
      <c r="AA55" s="1058"/>
      <c r="AB55" s="1058"/>
    </row>
    <row r="56">
      <c r="A56" s="1403" t="s">
        <v>77</v>
      </c>
      <c r="B56" s="1404">
        <v>0.0</v>
      </c>
      <c r="C56" s="1404">
        <v>0.0</v>
      </c>
      <c r="D56" s="1404">
        <v>0.0</v>
      </c>
      <c r="E56" s="1404">
        <v>0.0</v>
      </c>
      <c r="F56" s="1404">
        <v>0.0</v>
      </c>
      <c r="G56" s="1405">
        <v>0.0</v>
      </c>
      <c r="H56" s="1053">
        <f t="shared" si="39"/>
        <v>0</v>
      </c>
      <c r="I56" s="1088">
        <f>(I55/60)</f>
        <v>0</v>
      </c>
      <c r="J56" s="998"/>
      <c r="K56" s="1403" t="s">
        <v>77</v>
      </c>
      <c r="L56" s="1396"/>
      <c r="M56" s="1396"/>
      <c r="N56" s="1396"/>
      <c r="O56" s="1396"/>
      <c r="P56" s="1396"/>
      <c r="Q56" s="1058"/>
      <c r="R56" s="1058"/>
      <c r="S56" s="1058"/>
      <c r="T56" s="1058"/>
      <c r="U56" s="1058"/>
      <c r="V56" s="1058"/>
      <c r="W56" s="1058"/>
      <c r="X56" s="1058"/>
      <c r="Y56" s="1058"/>
      <c r="Z56" s="1058"/>
      <c r="AA56" s="1058"/>
      <c r="AB56" s="1058"/>
    </row>
    <row r="57">
      <c r="A57" s="1403" t="s">
        <v>78</v>
      </c>
      <c r="B57" s="1404">
        <v>0.0</v>
      </c>
      <c r="C57" s="1404">
        <v>0.0</v>
      </c>
      <c r="D57" s="1404">
        <v>0.0</v>
      </c>
      <c r="E57" s="1404">
        <v>0.0</v>
      </c>
      <c r="F57" s="1404">
        <v>0.0</v>
      </c>
      <c r="G57" s="1405">
        <v>0.0</v>
      </c>
      <c r="H57" s="1053">
        <f t="shared" si="39"/>
        <v>0</v>
      </c>
      <c r="I57" s="1396"/>
      <c r="J57" s="998"/>
      <c r="K57" s="1403" t="s">
        <v>78</v>
      </c>
      <c r="L57" s="1396"/>
      <c r="M57" s="1396"/>
      <c r="N57" s="1396"/>
      <c r="O57" s="1396"/>
      <c r="P57" s="1396"/>
      <c r="Q57" s="1058"/>
      <c r="R57" s="1058"/>
      <c r="S57" s="1058"/>
      <c r="T57" s="1058"/>
      <c r="U57" s="1058"/>
      <c r="V57" s="1058"/>
      <c r="W57" s="1058"/>
      <c r="X57" s="1058"/>
      <c r="Y57" s="1058"/>
      <c r="Z57" s="1058"/>
      <c r="AA57" s="1058"/>
      <c r="AB57" s="1058"/>
    </row>
    <row r="58">
      <c r="A58" s="1406" t="s">
        <v>446</v>
      </c>
      <c r="B58" s="1404">
        <v>0.0</v>
      </c>
      <c r="C58" s="1404">
        <v>0.0</v>
      </c>
      <c r="D58" s="1404">
        <v>0.0</v>
      </c>
      <c r="E58" s="1404">
        <v>0.0</v>
      </c>
      <c r="F58" s="1404">
        <v>0.0</v>
      </c>
      <c r="G58" s="1405">
        <v>0.0</v>
      </c>
      <c r="H58" s="1053">
        <f t="shared" ref="H58:H59" si="40">sum(B58:G58)</f>
        <v>0</v>
      </c>
      <c r="I58" s="1396"/>
      <c r="J58" s="998"/>
      <c r="K58" s="1406" t="s">
        <v>446</v>
      </c>
      <c r="L58" s="1396"/>
      <c r="M58" s="1396"/>
      <c r="N58" s="1396"/>
      <c r="O58" s="1396"/>
      <c r="P58" s="1396"/>
      <c r="Q58" s="1058"/>
      <c r="R58" s="1058"/>
      <c r="S58" s="1058"/>
      <c r="T58" s="1058"/>
      <c r="U58" s="1058"/>
      <c r="V58" s="1058"/>
      <c r="W58" s="1058"/>
      <c r="X58" s="1058"/>
      <c r="Y58" s="1058"/>
      <c r="Z58" s="1058"/>
      <c r="AA58" s="1058"/>
      <c r="AB58" s="1058"/>
    </row>
    <row r="59">
      <c r="A59" s="1406" t="s">
        <v>80</v>
      </c>
      <c r="B59" s="1404">
        <v>0.0</v>
      </c>
      <c r="C59" s="1404">
        <v>0.0</v>
      </c>
      <c r="D59" s="1404">
        <v>0.0</v>
      </c>
      <c r="E59" s="1404">
        <v>0.0</v>
      </c>
      <c r="F59" s="1404">
        <v>0.0</v>
      </c>
      <c r="G59" s="1405">
        <v>0.0</v>
      </c>
      <c r="H59" s="1053">
        <f t="shared" si="40"/>
        <v>0</v>
      </c>
      <c r="I59" s="1396"/>
      <c r="J59" s="998"/>
      <c r="K59" s="1406" t="s">
        <v>80</v>
      </c>
      <c r="L59" s="1396"/>
      <c r="M59" s="1396"/>
      <c r="N59" s="1396"/>
      <c r="O59" s="1396"/>
      <c r="P59" s="1396"/>
      <c r="Q59" s="1058"/>
      <c r="R59" s="1058"/>
      <c r="S59" s="1058"/>
      <c r="T59" s="1058"/>
      <c r="U59" s="1058"/>
      <c r="V59" s="1058"/>
      <c r="W59" s="1058"/>
      <c r="X59" s="1058"/>
      <c r="Y59" s="1058"/>
      <c r="Z59" s="1058"/>
      <c r="AA59" s="1058"/>
      <c r="AB59" s="1058"/>
    </row>
    <row r="60">
      <c r="A60" s="1144"/>
      <c r="B60" s="1400">
        <v>0.0</v>
      </c>
      <c r="C60" s="1400">
        <v>0.0</v>
      </c>
      <c r="D60" s="1400">
        <v>0.0</v>
      </c>
      <c r="E60" s="1400">
        <v>0.0</v>
      </c>
      <c r="F60" s="1400">
        <v>0.0</v>
      </c>
      <c r="G60" s="1400">
        <v>0.0</v>
      </c>
      <c r="H60" s="1401">
        <f t="shared" ref="H60:H62" si="41">SUM(B60:G60)</f>
        <v>0</v>
      </c>
      <c r="I60" s="1117">
        <f>sum(H60:H63)</f>
        <v>0</v>
      </c>
      <c r="J60" s="998"/>
      <c r="K60" s="1144"/>
      <c r="L60" s="1316"/>
      <c r="M60" s="1117"/>
      <c r="N60" s="1316"/>
      <c r="O60" s="1117"/>
      <c r="P60" s="1316"/>
      <c r="Q60" s="1058"/>
      <c r="R60" s="1058"/>
      <c r="S60" s="1058"/>
      <c r="T60" s="1058"/>
      <c r="U60" s="1058"/>
      <c r="V60" s="1058"/>
      <c r="W60" s="1058"/>
      <c r="X60" s="1058"/>
      <c r="Y60" s="1058"/>
      <c r="Z60" s="1058"/>
      <c r="AA60" s="1058"/>
      <c r="AB60" s="1058"/>
    </row>
    <row r="61">
      <c r="A61" s="1403" t="s">
        <v>77</v>
      </c>
      <c r="B61" s="1404">
        <v>0.0</v>
      </c>
      <c r="C61" s="1404">
        <v>0.0</v>
      </c>
      <c r="D61" s="1404">
        <v>0.0</v>
      </c>
      <c r="E61" s="1404">
        <v>0.0</v>
      </c>
      <c r="F61" s="1404">
        <v>0.0</v>
      </c>
      <c r="G61" s="1405">
        <v>0.0</v>
      </c>
      <c r="H61" s="1053">
        <f t="shared" si="41"/>
        <v>0</v>
      </c>
      <c r="I61" s="1088">
        <f>(I60/60)</f>
        <v>0</v>
      </c>
      <c r="J61" s="998"/>
      <c r="K61" s="1403" t="s">
        <v>77</v>
      </c>
      <c r="L61" s="1396"/>
      <c r="M61" s="1396"/>
      <c r="N61" s="1396"/>
      <c r="O61" s="1396"/>
      <c r="P61" s="1396"/>
      <c r="Q61" s="1058"/>
      <c r="R61" s="1058"/>
      <c r="S61" s="1058"/>
      <c r="T61" s="1058"/>
      <c r="U61" s="1058"/>
      <c r="V61" s="1058"/>
      <c r="W61" s="1058"/>
      <c r="X61" s="1058"/>
      <c r="Y61" s="1058"/>
      <c r="Z61" s="1058"/>
      <c r="AA61" s="1058"/>
      <c r="AB61" s="1058"/>
    </row>
    <row r="62">
      <c r="A62" s="1403" t="s">
        <v>78</v>
      </c>
      <c r="B62" s="1404">
        <v>0.0</v>
      </c>
      <c r="C62" s="1404">
        <v>0.0</v>
      </c>
      <c r="D62" s="1404">
        <v>0.0</v>
      </c>
      <c r="E62" s="1404">
        <v>0.0</v>
      </c>
      <c r="F62" s="1404">
        <v>0.0</v>
      </c>
      <c r="G62" s="1405">
        <v>0.0</v>
      </c>
      <c r="H62" s="1053">
        <f t="shared" si="41"/>
        <v>0</v>
      </c>
      <c r="I62" s="1396"/>
      <c r="J62" s="998"/>
      <c r="K62" s="1403" t="s">
        <v>78</v>
      </c>
      <c r="L62" s="1396"/>
      <c r="M62" s="1396"/>
      <c r="N62" s="1396"/>
      <c r="O62" s="1396"/>
      <c r="P62" s="1396"/>
      <c r="Q62" s="1058"/>
      <c r="R62" s="1058"/>
      <c r="S62" s="1058"/>
      <c r="T62" s="1058"/>
      <c r="U62" s="1058"/>
      <c r="V62" s="1058"/>
      <c r="W62" s="1058"/>
      <c r="X62" s="1058"/>
      <c r="Y62" s="1058"/>
      <c r="Z62" s="1058"/>
      <c r="AA62" s="1058"/>
      <c r="AB62" s="1058"/>
    </row>
    <row r="63">
      <c r="A63" s="1406" t="s">
        <v>446</v>
      </c>
      <c r="B63" s="1404">
        <v>0.0</v>
      </c>
      <c r="C63" s="1404">
        <v>0.0</v>
      </c>
      <c r="D63" s="1404">
        <v>0.0</v>
      </c>
      <c r="E63" s="1404">
        <v>0.0</v>
      </c>
      <c r="F63" s="1404">
        <v>0.0</v>
      </c>
      <c r="G63" s="1405">
        <v>0.0</v>
      </c>
      <c r="H63" s="1053">
        <f t="shared" ref="H63:H64" si="42">sum(B63:G63)</f>
        <v>0</v>
      </c>
      <c r="I63" s="1396"/>
      <c r="J63" s="998"/>
      <c r="K63" s="1406" t="s">
        <v>446</v>
      </c>
      <c r="L63" s="1396"/>
      <c r="M63" s="1396"/>
      <c r="N63" s="1396"/>
      <c r="O63" s="1396"/>
      <c r="P63" s="1396"/>
      <c r="Q63" s="1058"/>
      <c r="R63" s="1058"/>
      <c r="S63" s="1058"/>
      <c r="T63" s="1058"/>
      <c r="U63" s="1058"/>
      <c r="V63" s="1058"/>
      <c r="W63" s="1058"/>
      <c r="X63" s="1058"/>
      <c r="Y63" s="1058"/>
      <c r="Z63" s="1058"/>
      <c r="AA63" s="1058"/>
      <c r="AB63" s="1058"/>
    </row>
    <row r="64">
      <c r="A64" s="1406" t="s">
        <v>80</v>
      </c>
      <c r="B64" s="1404">
        <v>0.0</v>
      </c>
      <c r="C64" s="1404">
        <v>0.0</v>
      </c>
      <c r="D64" s="1404">
        <v>0.0</v>
      </c>
      <c r="E64" s="1404">
        <v>0.0</v>
      </c>
      <c r="F64" s="1404">
        <v>0.0</v>
      </c>
      <c r="G64" s="1405">
        <v>0.0</v>
      </c>
      <c r="H64" s="1053">
        <f t="shared" si="42"/>
        <v>0</v>
      </c>
      <c r="I64" s="1396"/>
      <c r="J64" s="998"/>
      <c r="K64" s="1406" t="s">
        <v>80</v>
      </c>
      <c r="L64" s="1396"/>
      <c r="M64" s="1396"/>
      <c r="N64" s="1396"/>
      <c r="O64" s="1396"/>
      <c r="P64" s="1396"/>
      <c r="Q64" s="1058"/>
      <c r="R64" s="1058"/>
      <c r="S64" s="1058"/>
      <c r="T64" s="1058"/>
      <c r="U64" s="1058"/>
      <c r="V64" s="1058"/>
      <c r="W64" s="1058"/>
      <c r="X64" s="1058"/>
      <c r="Y64" s="1058"/>
      <c r="Z64" s="1058"/>
      <c r="AA64" s="1058"/>
      <c r="AB64" s="1058"/>
    </row>
    <row r="65">
      <c r="A65" s="1332" t="s">
        <v>91</v>
      </c>
      <c r="B65" s="1397">
        <f t="shared" ref="B65:G65" si="43"> SUM(B66:B69,B71:B74,B76:B79,B81:B84,B86:B89, B91:B94)</f>
        <v>19</v>
      </c>
      <c r="C65" s="1397">
        <f t="shared" si="43"/>
        <v>34</v>
      </c>
      <c r="D65" s="1397">
        <f t="shared" si="43"/>
        <v>40</v>
      </c>
      <c r="E65" s="1397">
        <f t="shared" si="43"/>
        <v>36</v>
      </c>
      <c r="F65" s="1397">
        <f t="shared" si="43"/>
        <v>37</v>
      </c>
      <c r="G65" s="1397">
        <f t="shared" si="43"/>
        <v>1</v>
      </c>
      <c r="H65" s="1397">
        <f>SUM(H66:H69,H71:H74,H76:H79,H81:H84,H86:H89,H91:H94)</f>
        <v>167</v>
      </c>
      <c r="I65" s="1397"/>
      <c r="J65" s="1398"/>
      <c r="K65" s="1332" t="s">
        <v>91</v>
      </c>
      <c r="L65" s="1407"/>
      <c r="M65" s="1407"/>
      <c r="N65" s="1407"/>
      <c r="O65" s="1407"/>
      <c r="P65" s="1407"/>
      <c r="Q65" s="1399"/>
      <c r="R65" s="1399"/>
      <c r="S65" s="1399"/>
      <c r="T65" s="1399"/>
      <c r="U65" s="1399"/>
      <c r="V65" s="1399"/>
      <c r="W65" s="1399"/>
      <c r="X65" s="1399"/>
      <c r="Y65" s="1399"/>
      <c r="Z65" s="1399"/>
      <c r="AA65" s="1399"/>
      <c r="AB65" s="1399"/>
    </row>
    <row r="66">
      <c r="A66" s="1242" t="s">
        <v>92</v>
      </c>
      <c r="B66" s="1400">
        <v>0.0</v>
      </c>
      <c r="C66" s="1400">
        <v>4.0</v>
      </c>
      <c r="D66" s="1400">
        <v>6.0</v>
      </c>
      <c r="E66" s="1400">
        <v>7.0</v>
      </c>
      <c r="F66" s="1400">
        <v>9.0</v>
      </c>
      <c r="G66" s="1400">
        <v>0.0</v>
      </c>
      <c r="H66" s="1401">
        <f t="shared" ref="H66:H68" si="44">SUM(B66:G66)</f>
        <v>26</v>
      </c>
      <c r="I66" s="1117">
        <f>sum(H66:H69)</f>
        <v>49</v>
      </c>
      <c r="J66" s="1402"/>
      <c r="K66" s="1242" t="s">
        <v>92</v>
      </c>
      <c r="L66" s="1316">
        <v>75.0</v>
      </c>
      <c r="M66" s="1117">
        <f>(L66-H66)</f>
        <v>49</v>
      </c>
      <c r="N66" s="1316">
        <v>20.0</v>
      </c>
      <c r="O66" s="1117">
        <f t="shared" ref="O66:O67" si="45">sum(M66,N66)</f>
        <v>69</v>
      </c>
      <c r="P66" s="1316" t="s">
        <v>382</v>
      </c>
      <c r="Q66" s="1169"/>
      <c r="R66" s="1058"/>
      <c r="S66" s="1058"/>
      <c r="T66" s="1058"/>
      <c r="U66" s="1058"/>
      <c r="V66" s="1058"/>
      <c r="W66" s="1058"/>
      <c r="X66" s="1058"/>
      <c r="Y66" s="1058"/>
      <c r="Z66" s="1058"/>
      <c r="AA66" s="1058"/>
      <c r="AB66" s="1058"/>
    </row>
    <row r="67">
      <c r="A67" s="1403" t="s">
        <v>77</v>
      </c>
      <c r="B67" s="1404">
        <v>0.0</v>
      </c>
      <c r="C67" s="1404">
        <v>0.0</v>
      </c>
      <c r="D67" s="1404">
        <v>3.0</v>
      </c>
      <c r="E67" s="1404">
        <v>0.0</v>
      </c>
      <c r="F67" s="1404">
        <v>0.0</v>
      </c>
      <c r="G67" s="1405">
        <v>0.0</v>
      </c>
      <c r="H67" s="1053">
        <f t="shared" si="44"/>
        <v>3</v>
      </c>
      <c r="I67" s="1088">
        <f>(I66/61)</f>
        <v>0.8032786885</v>
      </c>
      <c r="J67" s="1026"/>
      <c r="K67" s="1403" t="s">
        <v>77</v>
      </c>
      <c r="L67" s="1404">
        <v>20.0</v>
      </c>
      <c r="M67" s="1396">
        <f>(L67-H67-H68)</f>
        <v>5</v>
      </c>
      <c r="N67" s="1404">
        <v>20.0</v>
      </c>
      <c r="O67" s="1396">
        <f t="shared" si="45"/>
        <v>25</v>
      </c>
      <c r="P67" s="1404"/>
      <c r="Q67" s="1169"/>
      <c r="R67" s="1058"/>
      <c r="S67" s="1058"/>
      <c r="T67" s="1058"/>
      <c r="U67" s="1058"/>
      <c r="V67" s="1058"/>
      <c r="W67" s="1058"/>
      <c r="X67" s="1058"/>
      <c r="Y67" s="1058"/>
      <c r="Z67" s="1058"/>
      <c r="AA67" s="1058"/>
      <c r="AB67" s="1058"/>
    </row>
    <row r="68">
      <c r="A68" s="1403" t="s">
        <v>78</v>
      </c>
      <c r="B68" s="1404">
        <v>0.0</v>
      </c>
      <c r="C68" s="1404">
        <v>2.0</v>
      </c>
      <c r="D68" s="1404">
        <v>5.0</v>
      </c>
      <c r="E68" s="1404">
        <v>4.0</v>
      </c>
      <c r="F68" s="1404">
        <v>1.0</v>
      </c>
      <c r="G68" s="1405">
        <v>0.0</v>
      </c>
      <c r="H68" s="1053">
        <f t="shared" si="44"/>
        <v>12</v>
      </c>
      <c r="I68" s="1396"/>
      <c r="J68" s="1026"/>
      <c r="K68" s="1403" t="s">
        <v>78</v>
      </c>
      <c r="L68" s="1404" t="s">
        <v>79</v>
      </c>
      <c r="M68" s="1396" t="s">
        <v>79</v>
      </c>
      <c r="N68" s="1404" t="s">
        <v>79</v>
      </c>
      <c r="O68" s="1396" t="s">
        <v>79</v>
      </c>
      <c r="P68" s="1396"/>
      <c r="Q68" s="1058"/>
      <c r="R68" s="1058"/>
      <c r="S68" s="1058"/>
      <c r="T68" s="1058"/>
      <c r="U68" s="1058"/>
      <c r="V68" s="1058"/>
      <c r="W68" s="1058"/>
      <c r="X68" s="1058"/>
      <c r="Y68" s="1058"/>
      <c r="Z68" s="1058"/>
      <c r="AA68" s="1058"/>
      <c r="AB68" s="1058"/>
    </row>
    <row r="69">
      <c r="A69" s="1406" t="s">
        <v>446</v>
      </c>
      <c r="B69" s="1404">
        <v>0.0</v>
      </c>
      <c r="C69" s="1404">
        <v>2.0</v>
      </c>
      <c r="D69" s="1404">
        <v>3.0</v>
      </c>
      <c r="E69" s="1404">
        <v>1.0</v>
      </c>
      <c r="F69" s="1404">
        <v>2.0</v>
      </c>
      <c r="G69" s="1405">
        <v>0.0</v>
      </c>
      <c r="H69" s="1053">
        <f t="shared" ref="H69:H70" si="46">sum(B69:G69)</f>
        <v>8</v>
      </c>
      <c r="I69" s="1396"/>
      <c r="J69" s="1026"/>
      <c r="K69" s="1406" t="s">
        <v>446</v>
      </c>
      <c r="L69" s="1404">
        <v>11.0</v>
      </c>
      <c r="M69" s="1396">
        <f t="shared" ref="M69:M71" si="47">(L69-H69)</f>
        <v>3</v>
      </c>
      <c r="N69" s="1404">
        <v>0.0</v>
      </c>
      <c r="O69" s="1396">
        <f>sum(M69,N69)</f>
        <v>3</v>
      </c>
      <c r="P69" s="1404"/>
      <c r="Q69" s="1058"/>
      <c r="R69" s="1058"/>
      <c r="S69" s="1058"/>
      <c r="T69" s="1058"/>
      <c r="U69" s="1058"/>
      <c r="V69" s="1058"/>
      <c r="W69" s="1058"/>
      <c r="X69" s="1058"/>
      <c r="Y69" s="1058"/>
      <c r="Z69" s="1058"/>
      <c r="AA69" s="1058"/>
      <c r="AB69" s="1058"/>
    </row>
    <row r="70">
      <c r="A70" s="1406" t="s">
        <v>80</v>
      </c>
      <c r="B70" s="1404">
        <v>0.0</v>
      </c>
      <c r="C70" s="1404">
        <v>0.0</v>
      </c>
      <c r="D70" s="1404">
        <v>0.0</v>
      </c>
      <c r="E70" s="1404">
        <v>0.0</v>
      </c>
      <c r="F70" s="1404">
        <v>0.0</v>
      </c>
      <c r="G70" s="1405">
        <v>0.0</v>
      </c>
      <c r="H70" s="1053">
        <f t="shared" si="46"/>
        <v>0</v>
      </c>
      <c r="I70" s="1396"/>
      <c r="J70" s="1026"/>
      <c r="K70" s="1406" t="s">
        <v>80</v>
      </c>
      <c r="L70" s="1404">
        <v>30.0</v>
      </c>
      <c r="M70" s="1396">
        <f t="shared" si="47"/>
        <v>30</v>
      </c>
      <c r="N70" s="1404">
        <v>0.0</v>
      </c>
      <c r="O70" s="1396">
        <f>SUM(M70,N70)</f>
        <v>30</v>
      </c>
      <c r="P70" s="1396"/>
      <c r="Q70" s="1058"/>
      <c r="R70" s="1058"/>
      <c r="S70" s="1058"/>
      <c r="T70" s="1058"/>
      <c r="U70" s="1058"/>
      <c r="V70" s="1058"/>
      <c r="W70" s="1058"/>
      <c r="X70" s="1058"/>
      <c r="Y70" s="1058"/>
      <c r="Z70" s="1058"/>
      <c r="AA70" s="1058"/>
      <c r="AB70" s="1058"/>
    </row>
    <row r="71">
      <c r="A71" s="1116" t="s">
        <v>95</v>
      </c>
      <c r="B71" s="1316">
        <v>0.0</v>
      </c>
      <c r="C71" s="1316">
        <v>0.0</v>
      </c>
      <c r="D71" s="1316">
        <v>0.0</v>
      </c>
      <c r="E71" s="1316">
        <v>0.0</v>
      </c>
      <c r="F71" s="1316">
        <v>0.0</v>
      </c>
      <c r="G71" s="1400">
        <v>0.0</v>
      </c>
      <c r="H71" s="1401">
        <f t="shared" ref="H71:H73" si="48">SUM(B71:G71)</f>
        <v>0</v>
      </c>
      <c r="I71" s="1117">
        <f>sum(H71:H74)</f>
        <v>0</v>
      </c>
      <c r="J71" s="1026"/>
      <c r="K71" s="1116" t="s">
        <v>95</v>
      </c>
      <c r="L71" s="1316">
        <v>53.0</v>
      </c>
      <c r="M71" s="1117">
        <f t="shared" si="47"/>
        <v>53</v>
      </c>
      <c r="N71" s="1316">
        <v>0.0</v>
      </c>
      <c r="O71" s="1316">
        <v>53.0</v>
      </c>
      <c r="P71" s="1316"/>
      <c r="Q71" s="1058"/>
      <c r="R71" s="1058"/>
      <c r="S71" s="1058"/>
      <c r="T71" s="1058"/>
      <c r="U71" s="1058"/>
      <c r="V71" s="1058"/>
      <c r="W71" s="1058"/>
      <c r="X71" s="1058"/>
      <c r="Y71" s="1058"/>
      <c r="Z71" s="1058"/>
      <c r="AA71" s="1058"/>
      <c r="AB71" s="1058"/>
    </row>
    <row r="72">
      <c r="A72" s="1403" t="s">
        <v>77</v>
      </c>
      <c r="B72" s="1404">
        <v>0.0</v>
      </c>
      <c r="C72" s="1404">
        <v>0.0</v>
      </c>
      <c r="D72" s="1404">
        <v>0.0</v>
      </c>
      <c r="E72" s="1404">
        <v>0.0</v>
      </c>
      <c r="F72" s="1404">
        <v>0.0</v>
      </c>
      <c r="G72" s="1404">
        <v>0.0</v>
      </c>
      <c r="H72" s="1053">
        <f t="shared" si="48"/>
        <v>0</v>
      </c>
      <c r="I72" s="1088">
        <f>(I71/60)</f>
        <v>0</v>
      </c>
      <c r="J72" s="1026"/>
      <c r="K72" s="1403" t="s">
        <v>77</v>
      </c>
      <c r="L72" s="1404">
        <v>10.0</v>
      </c>
      <c r="M72" s="1396">
        <f>(L72-H72-H73)</f>
        <v>10</v>
      </c>
      <c r="N72" s="1404">
        <v>0.0</v>
      </c>
      <c r="O72" s="1396">
        <f>sum(M72,N72)</f>
        <v>10</v>
      </c>
      <c r="P72" s="1396"/>
      <c r="Q72" s="1341"/>
      <c r="R72" s="1058"/>
      <c r="S72" s="1058"/>
      <c r="T72" s="1058"/>
      <c r="U72" s="1058"/>
      <c r="V72" s="1058"/>
      <c r="W72" s="1058"/>
      <c r="X72" s="1058"/>
      <c r="Y72" s="1058"/>
      <c r="Z72" s="1058"/>
      <c r="AA72" s="1058"/>
      <c r="AB72" s="1058"/>
    </row>
    <row r="73">
      <c r="A73" s="1403" t="s">
        <v>78</v>
      </c>
      <c r="B73" s="1404">
        <v>0.0</v>
      </c>
      <c r="C73" s="1404">
        <v>0.0</v>
      </c>
      <c r="D73" s="1404">
        <v>0.0</v>
      </c>
      <c r="E73" s="1404">
        <v>0.0</v>
      </c>
      <c r="F73" s="1404">
        <v>0.0</v>
      </c>
      <c r="G73" s="1404">
        <v>0.0</v>
      </c>
      <c r="H73" s="1053">
        <f t="shared" si="48"/>
        <v>0</v>
      </c>
      <c r="I73" s="1396"/>
      <c r="J73" s="1026"/>
      <c r="K73" s="1403" t="s">
        <v>78</v>
      </c>
      <c r="L73" s="1404" t="s">
        <v>79</v>
      </c>
      <c r="M73" s="1396" t="s">
        <v>79</v>
      </c>
      <c r="N73" s="1404" t="s">
        <v>79</v>
      </c>
      <c r="O73" s="1396" t="s">
        <v>79</v>
      </c>
      <c r="P73" s="1396"/>
      <c r="Q73" s="1058"/>
      <c r="R73" s="1058"/>
      <c r="S73" s="1058"/>
      <c r="T73" s="1058"/>
      <c r="U73" s="1058"/>
      <c r="V73" s="1058"/>
      <c r="W73" s="1058"/>
      <c r="X73" s="1058"/>
      <c r="Y73" s="1058"/>
      <c r="Z73" s="1058"/>
      <c r="AA73" s="1058"/>
      <c r="AB73" s="1058"/>
    </row>
    <row r="74">
      <c r="A74" s="1406" t="s">
        <v>446</v>
      </c>
      <c r="B74" s="1404">
        <v>0.0</v>
      </c>
      <c r="C74" s="1404">
        <v>0.0</v>
      </c>
      <c r="D74" s="1404">
        <v>0.0</v>
      </c>
      <c r="E74" s="1404">
        <v>0.0</v>
      </c>
      <c r="F74" s="1404">
        <v>0.0</v>
      </c>
      <c r="G74" s="1404">
        <v>0.0</v>
      </c>
      <c r="H74" s="1053">
        <f t="shared" ref="H74:H75" si="49">sum(B74:G74)</f>
        <v>0</v>
      </c>
      <c r="I74" s="1396"/>
      <c r="J74" s="1026"/>
      <c r="K74" s="1406" t="s">
        <v>446</v>
      </c>
      <c r="L74" s="1404">
        <v>12.0</v>
      </c>
      <c r="M74" s="1396">
        <f t="shared" ref="M74:M76" si="50">(L74-H74)</f>
        <v>12</v>
      </c>
      <c r="N74" s="1404">
        <v>0.0</v>
      </c>
      <c r="O74" s="1396">
        <f>sum(M74,N74)</f>
        <v>12</v>
      </c>
      <c r="P74" s="1404"/>
      <c r="Q74" s="1341"/>
      <c r="R74" s="1058"/>
      <c r="S74" s="1058"/>
      <c r="T74" s="1058"/>
      <c r="U74" s="1058"/>
      <c r="V74" s="1058"/>
      <c r="W74" s="1058"/>
      <c r="X74" s="1058"/>
      <c r="Y74" s="1058"/>
      <c r="Z74" s="1058"/>
      <c r="AA74" s="1058"/>
      <c r="AB74" s="1058"/>
    </row>
    <row r="75">
      <c r="A75" s="1406" t="s">
        <v>80</v>
      </c>
      <c r="B75" s="1404">
        <v>0.0</v>
      </c>
      <c r="C75" s="1404">
        <v>0.0</v>
      </c>
      <c r="D75" s="1404">
        <v>0.0</v>
      </c>
      <c r="E75" s="1404">
        <v>0.0</v>
      </c>
      <c r="F75" s="1404">
        <v>0.0</v>
      </c>
      <c r="G75" s="1404">
        <v>0.0</v>
      </c>
      <c r="H75" s="1053">
        <f t="shared" si="49"/>
        <v>0</v>
      </c>
      <c r="I75" s="1396"/>
      <c r="J75" s="1026"/>
      <c r="K75" s="1406" t="s">
        <v>80</v>
      </c>
      <c r="L75" s="1404">
        <v>23.0</v>
      </c>
      <c r="M75" s="1396">
        <f t="shared" si="50"/>
        <v>23</v>
      </c>
      <c r="N75" s="1404">
        <v>0.0</v>
      </c>
      <c r="O75" s="1396">
        <f>SUM(M75,N75)</f>
        <v>23</v>
      </c>
      <c r="P75" s="1396"/>
      <c r="Q75" s="1058"/>
      <c r="R75" s="1058"/>
      <c r="S75" s="1058"/>
      <c r="T75" s="1058"/>
      <c r="U75" s="1058"/>
      <c r="V75" s="1058"/>
      <c r="W75" s="1058"/>
      <c r="X75" s="1058"/>
      <c r="Y75" s="1058"/>
      <c r="Z75" s="1058"/>
      <c r="AA75" s="1058"/>
      <c r="AB75" s="1058"/>
    </row>
    <row r="76">
      <c r="A76" s="1116" t="s">
        <v>254</v>
      </c>
      <c r="B76" s="1400">
        <v>1.0</v>
      </c>
      <c r="C76" s="1400">
        <v>5.0</v>
      </c>
      <c r="D76" s="1400">
        <v>6.0</v>
      </c>
      <c r="E76" s="1400">
        <v>6.0</v>
      </c>
      <c r="F76" s="1400">
        <v>5.0</v>
      </c>
      <c r="G76" s="1400">
        <v>1.0</v>
      </c>
      <c r="H76" s="1401">
        <f t="shared" ref="H76:H78" si="51">SUM(B76:G76)</f>
        <v>24</v>
      </c>
      <c r="I76" s="1117">
        <f>sum(H76:H79)</f>
        <v>49</v>
      </c>
      <c r="J76" s="1026"/>
      <c r="K76" s="1116" t="s">
        <v>254</v>
      </c>
      <c r="L76" s="1316">
        <v>54.0</v>
      </c>
      <c r="M76" s="1117">
        <f t="shared" si="50"/>
        <v>30</v>
      </c>
      <c r="N76" s="1316">
        <v>20.0</v>
      </c>
      <c r="O76" s="1117">
        <f t="shared" ref="O76:O77" si="52">sum(M76,N76)</f>
        <v>50</v>
      </c>
      <c r="P76" s="1316" t="s">
        <v>382</v>
      </c>
      <c r="Q76" s="1169"/>
      <c r="R76" s="1058"/>
      <c r="S76" s="1058"/>
      <c r="T76" s="1058"/>
      <c r="U76" s="1058"/>
      <c r="V76" s="1058"/>
      <c r="W76" s="1058"/>
      <c r="X76" s="1058"/>
      <c r="Y76" s="1058"/>
      <c r="Z76" s="1058"/>
      <c r="AA76" s="1058"/>
      <c r="AB76" s="1058"/>
    </row>
    <row r="77">
      <c r="A77" s="1403" t="s">
        <v>77</v>
      </c>
      <c r="B77" s="1404">
        <v>0.0</v>
      </c>
      <c r="C77" s="1404">
        <v>0.0</v>
      </c>
      <c r="D77" s="1404">
        <v>1.0</v>
      </c>
      <c r="E77" s="1404">
        <v>4.0</v>
      </c>
      <c r="F77" s="1404">
        <v>2.0</v>
      </c>
      <c r="G77" s="1405">
        <v>0.0</v>
      </c>
      <c r="H77" s="1053">
        <f t="shared" si="51"/>
        <v>7</v>
      </c>
      <c r="I77" s="1088">
        <f>(I76/60)</f>
        <v>0.8166666667</v>
      </c>
      <c r="J77" s="1026"/>
      <c r="K77" s="1403" t="s">
        <v>77</v>
      </c>
      <c r="L77" s="1404">
        <v>20.0</v>
      </c>
      <c r="M77" s="1396">
        <f>(L77-H77-H78)</f>
        <v>1</v>
      </c>
      <c r="N77" s="1404">
        <v>20.0</v>
      </c>
      <c r="O77" s="1396">
        <f t="shared" si="52"/>
        <v>21</v>
      </c>
      <c r="P77" s="1404"/>
      <c r="Q77" s="1058"/>
      <c r="R77" s="1058"/>
      <c r="S77" s="1058"/>
      <c r="T77" s="1058"/>
      <c r="U77" s="1058"/>
      <c r="V77" s="1058"/>
      <c r="W77" s="1058"/>
      <c r="X77" s="1058"/>
      <c r="Y77" s="1058"/>
      <c r="Z77" s="1058"/>
      <c r="AA77" s="1058"/>
      <c r="AB77" s="1058"/>
    </row>
    <row r="78">
      <c r="A78" s="1403" t="s">
        <v>78</v>
      </c>
      <c r="B78" s="1404">
        <v>1.0</v>
      </c>
      <c r="C78" s="1404">
        <v>3.0</v>
      </c>
      <c r="D78" s="1404">
        <v>4.0</v>
      </c>
      <c r="E78" s="1404">
        <v>2.0</v>
      </c>
      <c r="F78" s="1404">
        <v>2.0</v>
      </c>
      <c r="G78" s="1405">
        <v>0.0</v>
      </c>
      <c r="H78" s="1053">
        <f t="shared" si="51"/>
        <v>12</v>
      </c>
      <c r="I78" s="1396"/>
      <c r="J78" s="1026"/>
      <c r="K78" s="1403" t="s">
        <v>78</v>
      </c>
      <c r="L78" s="1404" t="s">
        <v>79</v>
      </c>
      <c r="M78" s="1396" t="s">
        <v>79</v>
      </c>
      <c r="N78" s="1404" t="s">
        <v>79</v>
      </c>
      <c r="O78" s="1396" t="s">
        <v>79</v>
      </c>
      <c r="P78" s="1396"/>
      <c r="Q78" s="1058"/>
      <c r="R78" s="1058"/>
      <c r="S78" s="1058"/>
      <c r="T78" s="1058"/>
      <c r="U78" s="1058"/>
      <c r="V78" s="1058"/>
      <c r="W78" s="1058"/>
      <c r="X78" s="1058"/>
      <c r="Y78" s="1058"/>
      <c r="Z78" s="1058"/>
      <c r="AA78" s="1058"/>
      <c r="AB78" s="1058"/>
    </row>
    <row r="79">
      <c r="A79" s="1406" t="s">
        <v>446</v>
      </c>
      <c r="B79" s="1404">
        <v>0.0</v>
      </c>
      <c r="C79" s="1404">
        <v>3.0</v>
      </c>
      <c r="D79" s="1404">
        <v>1.0</v>
      </c>
      <c r="E79" s="1404">
        <v>1.0</v>
      </c>
      <c r="F79" s="1404">
        <v>1.0</v>
      </c>
      <c r="G79" s="1405">
        <v>0.0</v>
      </c>
      <c r="H79" s="1053">
        <f t="shared" ref="H79:H80" si="53">sum(B79:G79)</f>
        <v>6</v>
      </c>
      <c r="I79" s="1396"/>
      <c r="J79" s="1026"/>
      <c r="K79" s="1406" t="s">
        <v>446</v>
      </c>
      <c r="L79" s="1404">
        <v>26.0</v>
      </c>
      <c r="M79" s="1396">
        <f t="shared" ref="M79:M81" si="54">(L79-H79)</f>
        <v>20</v>
      </c>
      <c r="N79" s="1404">
        <v>0.0</v>
      </c>
      <c r="O79" s="1396">
        <f>sum(M79,N79)</f>
        <v>20</v>
      </c>
      <c r="P79" s="1404"/>
      <c r="Q79" s="1058"/>
      <c r="R79" s="1058"/>
      <c r="S79" s="1058"/>
      <c r="T79" s="1058"/>
      <c r="U79" s="1058"/>
      <c r="V79" s="1058"/>
      <c r="W79" s="1058"/>
      <c r="X79" s="1058"/>
      <c r="Y79" s="1058"/>
      <c r="Z79" s="1058"/>
      <c r="AA79" s="1058"/>
      <c r="AB79" s="1058"/>
    </row>
    <row r="80">
      <c r="A80" s="1406" t="s">
        <v>80</v>
      </c>
      <c r="B80" s="1404">
        <v>0.0</v>
      </c>
      <c r="C80" s="1404">
        <v>2.0</v>
      </c>
      <c r="D80" s="1404">
        <v>0.0</v>
      </c>
      <c r="E80" s="1404">
        <v>0.0</v>
      </c>
      <c r="F80" s="1404">
        <v>0.0</v>
      </c>
      <c r="G80" s="1405">
        <v>0.0</v>
      </c>
      <c r="H80" s="1053">
        <f t="shared" si="53"/>
        <v>2</v>
      </c>
      <c r="I80" s="1396"/>
      <c r="J80" s="1026"/>
      <c r="K80" s="1406" t="s">
        <v>80</v>
      </c>
      <c r="L80" s="1404">
        <v>33.0</v>
      </c>
      <c r="M80" s="1396">
        <f t="shared" si="54"/>
        <v>31</v>
      </c>
      <c r="N80" s="1404">
        <v>0.0</v>
      </c>
      <c r="O80" s="1396">
        <f>SUM(M80,N80)</f>
        <v>31</v>
      </c>
      <c r="P80" s="1404"/>
      <c r="Q80" s="1058"/>
      <c r="R80" s="1058"/>
      <c r="S80" s="1058"/>
      <c r="T80" s="1058"/>
      <c r="U80" s="1058"/>
      <c r="V80" s="1058"/>
      <c r="W80" s="1058"/>
      <c r="X80" s="1058"/>
      <c r="Y80" s="1058"/>
      <c r="Z80" s="1058"/>
      <c r="AA80" s="1058"/>
      <c r="AB80" s="1058"/>
    </row>
    <row r="81">
      <c r="A81" s="1116" t="s">
        <v>225</v>
      </c>
      <c r="B81" s="1316">
        <v>4.0</v>
      </c>
      <c r="C81" s="1316">
        <v>3.0</v>
      </c>
      <c r="D81" s="1316">
        <v>1.0</v>
      </c>
      <c r="E81" s="1316">
        <v>2.0</v>
      </c>
      <c r="F81" s="1316">
        <v>12.0</v>
      </c>
      <c r="G81" s="1400">
        <v>0.0</v>
      </c>
      <c r="H81" s="1401">
        <f t="shared" ref="H81:H83" si="55">SUM(B81:G81)</f>
        <v>22</v>
      </c>
      <c r="I81" s="1117">
        <f>sum(H81:H84)</f>
        <v>36</v>
      </c>
      <c r="J81" s="1402"/>
      <c r="K81" s="1116" t="s">
        <v>225</v>
      </c>
      <c r="L81" s="1316">
        <v>45.0</v>
      </c>
      <c r="M81" s="1117">
        <f t="shared" si="54"/>
        <v>23</v>
      </c>
      <c r="N81" s="1316">
        <v>0.0</v>
      </c>
      <c r="O81" s="1117">
        <f t="shared" ref="O81:O82" si="56">sum(M81,N81)</f>
        <v>23</v>
      </c>
      <c r="P81" s="1316" t="s">
        <v>382</v>
      </c>
      <c r="Q81" s="1409" t="s">
        <v>563</v>
      </c>
      <c r="R81" s="1058"/>
      <c r="S81" s="1058"/>
      <c r="T81" s="1058"/>
      <c r="U81" s="1058"/>
      <c r="V81" s="1058"/>
      <c r="W81" s="1058"/>
      <c r="X81" s="1058"/>
      <c r="Y81" s="1058"/>
      <c r="Z81" s="1058"/>
      <c r="AA81" s="1058"/>
      <c r="AB81" s="1058"/>
    </row>
    <row r="82">
      <c r="A82" s="1403" t="s">
        <v>77</v>
      </c>
      <c r="B82" s="1404">
        <v>0.0</v>
      </c>
      <c r="C82" s="1404">
        <v>0.0</v>
      </c>
      <c r="D82" s="1404">
        <v>0.0</v>
      </c>
      <c r="E82" s="1404">
        <v>0.0</v>
      </c>
      <c r="F82" s="1404">
        <v>0.0</v>
      </c>
      <c r="G82" s="1404">
        <v>0.0</v>
      </c>
      <c r="H82" s="1053">
        <f t="shared" si="55"/>
        <v>0</v>
      </c>
      <c r="I82" s="1088">
        <f>(I81/60)</f>
        <v>0.6</v>
      </c>
      <c r="J82" s="1402"/>
      <c r="K82" s="1403" t="s">
        <v>77</v>
      </c>
      <c r="L82" s="1404">
        <v>8.0</v>
      </c>
      <c r="M82" s="1396">
        <f>(L82-H82-H83)</f>
        <v>0</v>
      </c>
      <c r="N82" s="1404">
        <v>15.0</v>
      </c>
      <c r="O82" s="1396">
        <f t="shared" si="56"/>
        <v>15</v>
      </c>
      <c r="P82" s="1404"/>
      <c r="Q82" s="1341"/>
      <c r="R82" s="1058"/>
      <c r="S82" s="1058"/>
      <c r="T82" s="1058"/>
      <c r="U82" s="1058"/>
      <c r="V82" s="1058"/>
      <c r="W82" s="1058"/>
      <c r="X82" s="1058"/>
      <c r="Y82" s="1058"/>
      <c r="Z82" s="1058"/>
      <c r="AA82" s="1058"/>
      <c r="AB82" s="1058"/>
    </row>
    <row r="83">
      <c r="A83" s="1403" t="s">
        <v>78</v>
      </c>
      <c r="B83" s="1404">
        <v>3.0</v>
      </c>
      <c r="C83" s="1404">
        <v>3.0</v>
      </c>
      <c r="D83" s="1404">
        <v>0.0</v>
      </c>
      <c r="E83" s="1404">
        <v>1.0</v>
      </c>
      <c r="F83" s="1404">
        <v>1.0</v>
      </c>
      <c r="G83" s="1404">
        <v>0.0</v>
      </c>
      <c r="H83" s="1053">
        <f t="shared" si="55"/>
        <v>8</v>
      </c>
      <c r="I83" s="1396"/>
      <c r="J83" s="1026"/>
      <c r="K83" s="1403" t="s">
        <v>78</v>
      </c>
      <c r="L83" s="1404" t="s">
        <v>79</v>
      </c>
      <c r="M83" s="1396" t="s">
        <v>79</v>
      </c>
      <c r="N83" s="1404" t="s">
        <v>79</v>
      </c>
      <c r="O83" s="1396" t="s">
        <v>79</v>
      </c>
      <c r="P83" s="1396"/>
      <c r="Q83" s="1058"/>
      <c r="R83" s="1058"/>
      <c r="S83" s="1058"/>
      <c r="T83" s="1058"/>
      <c r="U83" s="1058"/>
      <c r="V83" s="1058"/>
      <c r="W83" s="1058"/>
      <c r="X83" s="1058"/>
      <c r="Y83" s="1058"/>
      <c r="Z83" s="1058"/>
      <c r="AA83" s="1058"/>
      <c r="AB83" s="1058"/>
    </row>
    <row r="84">
      <c r="A84" s="1406" t="s">
        <v>446</v>
      </c>
      <c r="B84" s="1404">
        <v>2.0</v>
      </c>
      <c r="C84" s="1404">
        <v>2.0</v>
      </c>
      <c r="D84" s="1404">
        <v>1.0</v>
      </c>
      <c r="E84" s="1404">
        <v>1.0</v>
      </c>
      <c r="F84" s="1404">
        <v>0.0</v>
      </c>
      <c r="G84" s="1404">
        <v>0.0</v>
      </c>
      <c r="H84" s="1053">
        <f t="shared" ref="H84:H85" si="57">sum(B84:G84)</f>
        <v>6</v>
      </c>
      <c r="I84" s="1396"/>
      <c r="J84" s="1026"/>
      <c r="K84" s="1406" t="s">
        <v>446</v>
      </c>
      <c r="L84" s="1404">
        <v>7.0</v>
      </c>
      <c r="M84" s="1396">
        <f t="shared" ref="M84:M86" si="58">(L84-H84)</f>
        <v>1</v>
      </c>
      <c r="N84" s="1404">
        <v>10.0</v>
      </c>
      <c r="O84" s="1396">
        <f>sum(M84,N84)</f>
        <v>11</v>
      </c>
      <c r="P84" s="1404"/>
      <c r="Q84" s="1058"/>
      <c r="R84" s="1058"/>
      <c r="S84" s="1058"/>
      <c r="T84" s="1058"/>
      <c r="U84" s="1058"/>
      <c r="V84" s="1058"/>
      <c r="W84" s="1058"/>
      <c r="X84" s="1058"/>
      <c r="Y84" s="1058"/>
      <c r="Z84" s="1058"/>
      <c r="AA84" s="1058"/>
      <c r="AB84" s="1058"/>
    </row>
    <row r="85">
      <c r="A85" s="1406" t="s">
        <v>80</v>
      </c>
      <c r="B85" s="1404">
        <v>1.0</v>
      </c>
      <c r="C85" s="1404">
        <v>0.0</v>
      </c>
      <c r="D85" s="1404">
        <v>0.0</v>
      </c>
      <c r="E85" s="1404">
        <v>0.0</v>
      </c>
      <c r="F85" s="1404">
        <v>0.0</v>
      </c>
      <c r="G85" s="1404">
        <v>0.0</v>
      </c>
      <c r="H85" s="1053">
        <f t="shared" si="57"/>
        <v>1</v>
      </c>
      <c r="I85" s="1396"/>
      <c r="J85" s="1026"/>
      <c r="K85" s="1406" t="s">
        <v>80</v>
      </c>
      <c r="L85" s="1404">
        <v>16.0</v>
      </c>
      <c r="M85" s="1396">
        <f t="shared" si="58"/>
        <v>15</v>
      </c>
      <c r="N85" s="1404">
        <v>20.0</v>
      </c>
      <c r="O85" s="1396">
        <f>SUM(M85,N85)</f>
        <v>35</v>
      </c>
      <c r="P85" s="1396"/>
      <c r="Q85" s="1058"/>
      <c r="R85" s="1058"/>
      <c r="S85" s="1058"/>
      <c r="T85" s="1058"/>
      <c r="U85" s="1058"/>
      <c r="V85" s="1058"/>
      <c r="W85" s="1058"/>
      <c r="X85" s="1058"/>
      <c r="Y85" s="1058"/>
      <c r="Z85" s="1058"/>
      <c r="AA85" s="1058"/>
      <c r="AB85" s="1058"/>
    </row>
    <row r="86">
      <c r="A86" s="1116" t="s">
        <v>93</v>
      </c>
      <c r="B86" s="1400">
        <v>6.0</v>
      </c>
      <c r="C86" s="1400">
        <v>5.0</v>
      </c>
      <c r="D86" s="1400">
        <v>6.0</v>
      </c>
      <c r="E86" s="1400">
        <v>5.0</v>
      </c>
      <c r="F86" s="1400">
        <v>1.0</v>
      </c>
      <c r="G86" s="1400">
        <v>0.0</v>
      </c>
      <c r="H86" s="1401">
        <f t="shared" ref="H86:H88" si="59">SUM(B86:G86)</f>
        <v>23</v>
      </c>
      <c r="I86" s="1117">
        <f>sum(H86:H89)</f>
        <v>33</v>
      </c>
      <c r="J86" s="1402"/>
      <c r="K86" s="1116" t="s">
        <v>93</v>
      </c>
      <c r="L86" s="1316">
        <v>31.0</v>
      </c>
      <c r="M86" s="1117">
        <f t="shared" si="58"/>
        <v>8</v>
      </c>
      <c r="N86" s="1316">
        <v>50.0</v>
      </c>
      <c r="O86" s="1117">
        <f t="shared" ref="O86:O87" si="60">sum(M86,N86)</f>
        <v>58</v>
      </c>
      <c r="P86" s="1316" t="s">
        <v>382</v>
      </c>
      <c r="Q86" s="1058"/>
      <c r="R86" s="1058"/>
      <c r="S86" s="1058"/>
      <c r="T86" s="1058"/>
      <c r="U86" s="1058"/>
      <c r="V86" s="1058"/>
      <c r="W86" s="1058"/>
      <c r="X86" s="1058"/>
      <c r="Y86" s="1058"/>
      <c r="Z86" s="1058"/>
      <c r="AA86" s="1058"/>
      <c r="AB86" s="1058"/>
    </row>
    <row r="87">
      <c r="A87" s="1403" t="s">
        <v>77</v>
      </c>
      <c r="B87" s="1404">
        <v>0.0</v>
      </c>
      <c r="C87" s="1404">
        <v>1.0</v>
      </c>
      <c r="D87" s="1404">
        <v>0.0</v>
      </c>
      <c r="E87" s="1404">
        <v>0.0</v>
      </c>
      <c r="F87" s="1404">
        <v>0.0</v>
      </c>
      <c r="G87" s="1405">
        <v>0.0</v>
      </c>
      <c r="H87" s="1053">
        <f t="shared" si="59"/>
        <v>1</v>
      </c>
      <c r="I87" s="1088">
        <f>(I86/60)</f>
        <v>0.55</v>
      </c>
      <c r="J87" s="1026"/>
      <c r="K87" s="1403" t="s">
        <v>77</v>
      </c>
      <c r="L87" s="1404">
        <v>8.0</v>
      </c>
      <c r="M87" s="1396">
        <f>(L87-H87-H88)</f>
        <v>0</v>
      </c>
      <c r="N87" s="1404">
        <v>5.0</v>
      </c>
      <c r="O87" s="1396">
        <f t="shared" si="60"/>
        <v>5</v>
      </c>
      <c r="P87" s="1396"/>
      <c r="Q87" s="1058"/>
      <c r="R87" s="1058"/>
      <c r="S87" s="1058"/>
      <c r="T87" s="1058"/>
      <c r="U87" s="1058"/>
      <c r="V87" s="1058"/>
      <c r="W87" s="1058"/>
      <c r="X87" s="1058"/>
      <c r="Y87" s="1058"/>
      <c r="Z87" s="1058"/>
      <c r="AA87" s="1058"/>
      <c r="AB87" s="1058"/>
    </row>
    <row r="88">
      <c r="A88" s="1403" t="s">
        <v>78</v>
      </c>
      <c r="B88" s="1404">
        <v>1.0</v>
      </c>
      <c r="C88" s="1404">
        <v>0.0</v>
      </c>
      <c r="D88" s="1404">
        <v>3.0</v>
      </c>
      <c r="E88" s="1404">
        <v>2.0</v>
      </c>
      <c r="F88" s="1404">
        <v>1.0</v>
      </c>
      <c r="G88" s="1405">
        <v>0.0</v>
      </c>
      <c r="H88" s="1053">
        <f t="shared" si="59"/>
        <v>7</v>
      </c>
      <c r="I88" s="1396"/>
      <c r="J88" s="1026"/>
      <c r="K88" s="1403" t="s">
        <v>78</v>
      </c>
      <c r="L88" s="1404" t="s">
        <v>79</v>
      </c>
      <c r="M88" s="1396" t="s">
        <v>79</v>
      </c>
      <c r="N88" s="1404" t="s">
        <v>79</v>
      </c>
      <c r="O88" s="1396" t="s">
        <v>79</v>
      </c>
      <c r="P88" s="1396"/>
      <c r="Q88" s="1058"/>
      <c r="R88" s="1058"/>
      <c r="S88" s="1058"/>
      <c r="T88" s="1058"/>
      <c r="U88" s="1058"/>
      <c r="V88" s="1058"/>
      <c r="W88" s="1058"/>
      <c r="X88" s="1058"/>
      <c r="Y88" s="1058"/>
      <c r="Z88" s="1058"/>
      <c r="AA88" s="1058"/>
      <c r="AB88" s="1058"/>
    </row>
    <row r="89">
      <c r="A89" s="1406" t="s">
        <v>446</v>
      </c>
      <c r="B89" s="1404">
        <v>1.0</v>
      </c>
      <c r="C89" s="1404">
        <v>1.0</v>
      </c>
      <c r="D89" s="1404">
        <v>0.0</v>
      </c>
      <c r="E89" s="1404">
        <v>0.0</v>
      </c>
      <c r="F89" s="1404">
        <v>0.0</v>
      </c>
      <c r="G89" s="1405">
        <v>0.0</v>
      </c>
      <c r="H89" s="1053">
        <f t="shared" ref="H89:H90" si="61">sum(B89:G89)</f>
        <v>2</v>
      </c>
      <c r="I89" s="1396"/>
      <c r="J89" s="1026"/>
      <c r="K89" s="1406" t="s">
        <v>446</v>
      </c>
      <c r="L89" s="1404">
        <v>5.0</v>
      </c>
      <c r="M89" s="1396">
        <f t="shared" ref="M89:M91" si="62">(L89-H89)</f>
        <v>3</v>
      </c>
      <c r="N89" s="1404">
        <v>5.0</v>
      </c>
      <c r="O89" s="1396">
        <f>sum(M89,N89)</f>
        <v>8</v>
      </c>
      <c r="P89" s="1404"/>
      <c r="Q89" s="1409" t="s">
        <v>564</v>
      </c>
      <c r="R89" s="1058"/>
      <c r="S89" s="1058"/>
      <c r="T89" s="1058"/>
      <c r="U89" s="1058"/>
      <c r="V89" s="1058"/>
      <c r="W89" s="1058"/>
      <c r="X89" s="1058"/>
      <c r="Y89" s="1058"/>
      <c r="Z89" s="1058"/>
      <c r="AA89" s="1058"/>
      <c r="AB89" s="1058"/>
    </row>
    <row r="90">
      <c r="A90" s="1406" t="s">
        <v>80</v>
      </c>
      <c r="B90" s="1404">
        <v>0.0</v>
      </c>
      <c r="C90" s="1404">
        <v>0.0</v>
      </c>
      <c r="D90" s="1404">
        <v>0.0</v>
      </c>
      <c r="E90" s="1404">
        <v>0.0</v>
      </c>
      <c r="F90" s="1404">
        <v>0.0</v>
      </c>
      <c r="G90" s="1405">
        <v>0.0</v>
      </c>
      <c r="H90" s="1053">
        <f t="shared" si="61"/>
        <v>0</v>
      </c>
      <c r="I90" s="1396"/>
      <c r="J90" s="1026"/>
      <c r="K90" s="1406" t="s">
        <v>80</v>
      </c>
      <c r="L90" s="1404">
        <v>57.0</v>
      </c>
      <c r="M90" s="1396">
        <f t="shared" si="62"/>
        <v>57</v>
      </c>
      <c r="N90" s="1404">
        <v>0.0</v>
      </c>
      <c r="O90" s="1396">
        <f>SUM(M90,N90)</f>
        <v>57</v>
      </c>
      <c r="P90" s="1396"/>
      <c r="Q90" s="1058"/>
      <c r="R90" s="1058"/>
      <c r="S90" s="1058"/>
      <c r="T90" s="1058"/>
      <c r="U90" s="1058"/>
      <c r="V90" s="1058"/>
      <c r="W90" s="1058"/>
      <c r="X90" s="1058"/>
      <c r="Y90" s="1058"/>
      <c r="Z90" s="1058"/>
      <c r="AA90" s="1058"/>
      <c r="AB90" s="1058"/>
    </row>
    <row r="91">
      <c r="A91" s="1143" t="s">
        <v>565</v>
      </c>
      <c r="B91" s="1400">
        <v>0.0</v>
      </c>
      <c r="C91" s="1400">
        <v>0.0</v>
      </c>
      <c r="D91" s="1400">
        <v>0.0</v>
      </c>
      <c r="E91" s="1400">
        <v>0.0</v>
      </c>
      <c r="F91" s="1400">
        <v>0.0</v>
      </c>
      <c r="G91" s="1400">
        <v>0.0</v>
      </c>
      <c r="H91" s="1401">
        <f t="shared" ref="H91:H93" si="63">SUM(B91:G91)</f>
        <v>0</v>
      </c>
      <c r="I91" s="1117">
        <f>sum(H91:H94)</f>
        <v>0</v>
      </c>
      <c r="J91" s="998"/>
      <c r="K91" s="1143" t="s">
        <v>565</v>
      </c>
      <c r="L91" s="1316">
        <v>0.0</v>
      </c>
      <c r="M91" s="1117">
        <f t="shared" si="62"/>
        <v>0</v>
      </c>
      <c r="N91" s="1316">
        <v>40.0</v>
      </c>
      <c r="O91" s="1117">
        <f t="shared" ref="O91:O92" si="64">sum(M91,N91)</f>
        <v>40</v>
      </c>
      <c r="P91" s="1316" t="s">
        <v>3</v>
      </c>
      <c r="Q91" s="1058"/>
      <c r="R91" s="1058"/>
      <c r="S91" s="1058"/>
      <c r="T91" s="1058"/>
      <c r="U91" s="1058"/>
      <c r="V91" s="1058"/>
      <c r="W91" s="1058"/>
      <c r="X91" s="1058"/>
      <c r="Y91" s="1058"/>
      <c r="Z91" s="1058"/>
      <c r="AA91" s="1058"/>
      <c r="AB91" s="1058"/>
    </row>
    <row r="92">
      <c r="A92" s="1403" t="s">
        <v>77</v>
      </c>
      <c r="B92" s="1404">
        <v>0.0</v>
      </c>
      <c r="C92" s="1404">
        <v>0.0</v>
      </c>
      <c r="D92" s="1404">
        <v>0.0</v>
      </c>
      <c r="E92" s="1404">
        <v>0.0</v>
      </c>
      <c r="F92" s="1404">
        <v>0.0</v>
      </c>
      <c r="G92" s="1405">
        <v>0.0</v>
      </c>
      <c r="H92" s="1053">
        <f t="shared" si="63"/>
        <v>0</v>
      </c>
      <c r="I92" s="1088">
        <f>(I91/60)</f>
        <v>0</v>
      </c>
      <c r="J92" s="998"/>
      <c r="K92" s="1403" t="s">
        <v>77</v>
      </c>
      <c r="L92" s="1404">
        <v>0.0</v>
      </c>
      <c r="M92" s="1396">
        <f>(L92-H92-H93)</f>
        <v>0</v>
      </c>
      <c r="N92" s="1404">
        <v>5.0</v>
      </c>
      <c r="O92" s="1396">
        <f t="shared" si="64"/>
        <v>5</v>
      </c>
      <c r="P92" s="1396"/>
      <c r="Q92" s="1058"/>
      <c r="R92" s="1058"/>
      <c r="S92" s="1058"/>
      <c r="T92" s="1058"/>
      <c r="U92" s="1058"/>
      <c r="V92" s="1058"/>
      <c r="W92" s="1058"/>
      <c r="X92" s="1058"/>
      <c r="Y92" s="1058"/>
      <c r="Z92" s="1058"/>
      <c r="AA92" s="1058"/>
      <c r="AB92" s="1058"/>
    </row>
    <row r="93">
      <c r="A93" s="1403" t="s">
        <v>78</v>
      </c>
      <c r="B93" s="1404">
        <v>0.0</v>
      </c>
      <c r="C93" s="1404">
        <v>0.0</v>
      </c>
      <c r="D93" s="1404">
        <v>0.0</v>
      </c>
      <c r="E93" s="1404">
        <v>0.0</v>
      </c>
      <c r="F93" s="1404">
        <v>0.0</v>
      </c>
      <c r="G93" s="1405">
        <v>0.0</v>
      </c>
      <c r="H93" s="1053">
        <f t="shared" si="63"/>
        <v>0</v>
      </c>
      <c r="I93" s="1396"/>
      <c r="J93" s="998"/>
      <c r="K93" s="1403" t="s">
        <v>78</v>
      </c>
      <c r="L93" s="1404" t="s">
        <v>79</v>
      </c>
      <c r="M93" s="1396" t="s">
        <v>79</v>
      </c>
      <c r="N93" s="1404" t="s">
        <v>79</v>
      </c>
      <c r="O93" s="1396" t="s">
        <v>79</v>
      </c>
      <c r="P93" s="1396"/>
      <c r="Q93" s="1058"/>
      <c r="R93" s="1058"/>
      <c r="S93" s="1058"/>
      <c r="T93" s="1058"/>
      <c r="U93" s="1058"/>
      <c r="V93" s="1058"/>
      <c r="W93" s="1058"/>
      <c r="X93" s="1058"/>
      <c r="Y93" s="1058"/>
      <c r="Z93" s="1058"/>
      <c r="AA93" s="1058"/>
      <c r="AB93" s="1058"/>
    </row>
    <row r="94">
      <c r="A94" s="1406" t="s">
        <v>446</v>
      </c>
      <c r="B94" s="1404">
        <v>0.0</v>
      </c>
      <c r="C94" s="1404">
        <v>0.0</v>
      </c>
      <c r="D94" s="1404">
        <v>0.0</v>
      </c>
      <c r="E94" s="1404">
        <v>0.0</v>
      </c>
      <c r="F94" s="1404">
        <v>0.0</v>
      </c>
      <c r="G94" s="1405">
        <v>0.0</v>
      </c>
      <c r="H94" s="1053">
        <f t="shared" ref="H94:H95" si="65">sum(B94:G94)</f>
        <v>0</v>
      </c>
      <c r="I94" s="1396"/>
      <c r="J94" s="998"/>
      <c r="K94" s="1406" t="s">
        <v>446</v>
      </c>
      <c r="L94" s="1404">
        <v>0.0</v>
      </c>
      <c r="M94" s="1396">
        <f t="shared" ref="M94:M95" si="66">(L94-H94)</f>
        <v>0</v>
      </c>
      <c r="N94" s="1404">
        <v>5.0</v>
      </c>
      <c r="O94" s="1396">
        <f>sum(M94,N94)</f>
        <v>5</v>
      </c>
      <c r="P94" s="1396"/>
      <c r="Q94" s="1058"/>
      <c r="R94" s="1058"/>
      <c r="S94" s="1058"/>
      <c r="T94" s="1058"/>
      <c r="U94" s="1058"/>
      <c r="V94" s="1058"/>
      <c r="W94" s="1058"/>
      <c r="X94" s="1058"/>
      <c r="Y94" s="1058"/>
      <c r="Z94" s="1058"/>
      <c r="AA94" s="1058"/>
      <c r="AB94" s="1058"/>
    </row>
    <row r="95">
      <c r="A95" s="1406" t="s">
        <v>80</v>
      </c>
      <c r="B95" s="1404">
        <v>0.0</v>
      </c>
      <c r="C95" s="1404">
        <v>0.0</v>
      </c>
      <c r="D95" s="1404">
        <v>0.0</v>
      </c>
      <c r="E95" s="1404">
        <v>0.0</v>
      </c>
      <c r="F95" s="1404">
        <v>0.0</v>
      </c>
      <c r="G95" s="1405">
        <v>0.0</v>
      </c>
      <c r="H95" s="1053">
        <f t="shared" si="65"/>
        <v>0</v>
      </c>
      <c r="I95" s="1396"/>
      <c r="J95" s="998"/>
      <c r="K95" s="1406" t="s">
        <v>80</v>
      </c>
      <c r="L95" s="1404">
        <v>0.0</v>
      </c>
      <c r="M95" s="1396">
        <f t="shared" si="66"/>
        <v>0</v>
      </c>
      <c r="N95" s="1404">
        <v>30.0</v>
      </c>
      <c r="O95" s="1396">
        <f>SUM(M95,N95)</f>
        <v>30</v>
      </c>
      <c r="P95" s="1396"/>
      <c r="Q95" s="1058"/>
      <c r="R95" s="1058"/>
      <c r="S95" s="1058"/>
      <c r="T95" s="1058"/>
      <c r="U95" s="1058"/>
      <c r="V95" s="1058"/>
      <c r="W95" s="1058"/>
      <c r="X95" s="1058"/>
      <c r="Y95" s="1058"/>
      <c r="Z95" s="1058"/>
      <c r="AA95" s="1058"/>
      <c r="AB95" s="1058"/>
    </row>
    <row r="96">
      <c r="A96" s="1332" t="s">
        <v>105</v>
      </c>
      <c r="B96" s="1397">
        <f t="shared" ref="B96:G96" si="67"> SUM(B97:B100,B102:B105,B107:B110,B112:B115,B117:B120, B122:B125)</f>
        <v>30</v>
      </c>
      <c r="C96" s="1397">
        <f t="shared" si="67"/>
        <v>32</v>
      </c>
      <c r="D96" s="1397">
        <f t="shared" si="67"/>
        <v>38</v>
      </c>
      <c r="E96" s="1397">
        <f t="shared" si="67"/>
        <v>19</v>
      </c>
      <c r="F96" s="1397">
        <f t="shared" si="67"/>
        <v>10</v>
      </c>
      <c r="G96" s="1397">
        <f t="shared" si="67"/>
        <v>0</v>
      </c>
      <c r="H96" s="1397">
        <f>SUM(H97:H100,H102:H105,H107:H110,H112:H115,H117:H120,H122:H125)</f>
        <v>129</v>
      </c>
      <c r="I96" s="1397"/>
      <c r="J96" s="1398"/>
      <c r="K96" s="1332" t="s">
        <v>105</v>
      </c>
      <c r="L96" s="1407"/>
      <c r="M96" s="1407"/>
      <c r="N96" s="1407"/>
      <c r="O96" s="1407"/>
      <c r="P96" s="1407"/>
      <c r="Q96" s="1399"/>
      <c r="R96" s="1399"/>
      <c r="S96" s="1399"/>
      <c r="T96" s="1399"/>
      <c r="U96" s="1399"/>
      <c r="V96" s="1399"/>
      <c r="W96" s="1399"/>
      <c r="X96" s="1399"/>
      <c r="Y96" s="1399"/>
      <c r="Z96" s="1399"/>
      <c r="AA96" s="1399"/>
      <c r="AB96" s="1399"/>
    </row>
    <row r="97">
      <c r="A97" s="1242" t="s">
        <v>106</v>
      </c>
      <c r="B97" s="1400">
        <v>8.0</v>
      </c>
      <c r="C97" s="1400">
        <v>2.0</v>
      </c>
      <c r="D97" s="1400">
        <v>12.0</v>
      </c>
      <c r="E97" s="1400">
        <v>10.0</v>
      </c>
      <c r="F97" s="1400">
        <v>5.0</v>
      </c>
      <c r="G97" s="1400">
        <v>0.0</v>
      </c>
      <c r="H97" s="1401">
        <f t="shared" ref="H97:H99" si="68">SUM(B97:G97)</f>
        <v>37</v>
      </c>
      <c r="I97" s="1117">
        <f>sum(H97:H100)</f>
        <v>43</v>
      </c>
      <c r="J97" s="1026"/>
      <c r="K97" s="1242" t="s">
        <v>106</v>
      </c>
      <c r="L97" s="1316">
        <v>79.0</v>
      </c>
      <c r="M97" s="1117">
        <f>(L97-H97)</f>
        <v>42</v>
      </c>
      <c r="N97" s="1316">
        <v>20.0</v>
      </c>
      <c r="O97" s="1117">
        <f t="shared" ref="O97:O98" si="69">sum(M97,N97)</f>
        <v>62</v>
      </c>
      <c r="P97" s="1316" t="s">
        <v>387</v>
      </c>
      <c r="Q97" s="1058"/>
      <c r="R97" s="1058"/>
      <c r="S97" s="1058"/>
      <c r="T97" s="1058"/>
      <c r="U97" s="1058"/>
      <c r="V97" s="1058"/>
      <c r="W97" s="1058"/>
      <c r="X97" s="1058"/>
      <c r="Y97" s="1058"/>
      <c r="Z97" s="1058"/>
      <c r="AA97" s="1058"/>
      <c r="AB97" s="1058"/>
    </row>
    <row r="98">
      <c r="A98" s="1403" t="s">
        <v>77</v>
      </c>
      <c r="B98" s="1404">
        <v>0.0</v>
      </c>
      <c r="C98" s="1404">
        <v>0.0</v>
      </c>
      <c r="D98" s="1404">
        <v>0.0</v>
      </c>
      <c r="E98" s="1404">
        <v>0.0</v>
      </c>
      <c r="F98" s="1404">
        <v>0.0</v>
      </c>
      <c r="G98" s="1405">
        <v>0.0</v>
      </c>
      <c r="H98" s="1053">
        <f t="shared" si="68"/>
        <v>0</v>
      </c>
      <c r="I98" s="1088">
        <f>(I97/61)</f>
        <v>0.7049180328</v>
      </c>
      <c r="J98" s="1026"/>
      <c r="K98" s="1403" t="s">
        <v>77</v>
      </c>
      <c r="L98" s="1404">
        <v>12.0</v>
      </c>
      <c r="M98" s="1396">
        <f>(L98-H98-H99)</f>
        <v>6</v>
      </c>
      <c r="N98" s="1404">
        <v>15.0</v>
      </c>
      <c r="O98" s="1396">
        <f t="shared" si="69"/>
        <v>21</v>
      </c>
      <c r="P98" s="1404"/>
      <c r="Q98" s="1058"/>
      <c r="R98" s="1058"/>
      <c r="S98" s="1058"/>
      <c r="T98" s="1058"/>
      <c r="U98" s="1058"/>
      <c r="V98" s="1058"/>
      <c r="W98" s="1058"/>
      <c r="X98" s="1058"/>
      <c r="Y98" s="1058"/>
      <c r="Z98" s="1058"/>
      <c r="AA98" s="1058"/>
      <c r="AB98" s="1058"/>
    </row>
    <row r="99">
      <c r="A99" s="1403" t="s">
        <v>78</v>
      </c>
      <c r="B99" s="1404">
        <v>0.0</v>
      </c>
      <c r="C99" s="1404">
        <v>0.0</v>
      </c>
      <c r="D99" s="1404">
        <v>5.0</v>
      </c>
      <c r="E99" s="1404">
        <v>0.0</v>
      </c>
      <c r="F99" s="1404">
        <v>1.0</v>
      </c>
      <c r="G99" s="1405">
        <v>0.0</v>
      </c>
      <c r="H99" s="1053">
        <f t="shared" si="68"/>
        <v>6</v>
      </c>
      <c r="I99" s="1396"/>
      <c r="J99" s="1026"/>
      <c r="K99" s="1403" t="s">
        <v>78</v>
      </c>
      <c r="L99" s="1404" t="s">
        <v>79</v>
      </c>
      <c r="M99" s="1396" t="s">
        <v>79</v>
      </c>
      <c r="N99" s="1404" t="s">
        <v>79</v>
      </c>
      <c r="O99" s="1396" t="s">
        <v>79</v>
      </c>
      <c r="P99" s="1396"/>
      <c r="Q99" s="1058"/>
      <c r="R99" s="1058"/>
      <c r="S99" s="1058"/>
      <c r="T99" s="1058"/>
      <c r="U99" s="1058"/>
      <c r="V99" s="1058"/>
      <c r="W99" s="1058"/>
      <c r="X99" s="1058"/>
      <c r="Y99" s="1058"/>
      <c r="Z99" s="1058"/>
      <c r="AA99" s="1058"/>
      <c r="AB99" s="1058"/>
    </row>
    <row r="100">
      <c r="A100" s="1406" t="s">
        <v>446</v>
      </c>
      <c r="B100" s="1404">
        <v>0.0</v>
      </c>
      <c r="C100" s="1404">
        <v>0.0</v>
      </c>
      <c r="D100" s="1404">
        <v>0.0</v>
      </c>
      <c r="E100" s="1404">
        <v>0.0</v>
      </c>
      <c r="F100" s="1404">
        <v>0.0</v>
      </c>
      <c r="G100" s="1405">
        <v>0.0</v>
      </c>
      <c r="H100" s="1053">
        <f t="shared" ref="H100:H101" si="70">sum(B100:G100)</f>
        <v>0</v>
      </c>
      <c r="I100" s="1396"/>
      <c r="J100" s="1026"/>
      <c r="K100" s="1406" t="s">
        <v>446</v>
      </c>
      <c r="L100" s="1404">
        <v>0.0</v>
      </c>
      <c r="M100" s="1396">
        <f t="shared" ref="M100:M102" si="71">(L100-H100)</f>
        <v>0</v>
      </c>
      <c r="N100" s="1404">
        <v>5.0</v>
      </c>
      <c r="O100" s="1396">
        <f t="shared" ref="O100:O103" si="72">sum(M100,N100)</f>
        <v>5</v>
      </c>
      <c r="P100" s="1404"/>
      <c r="Q100" s="1168"/>
      <c r="R100" s="1058"/>
      <c r="S100" s="1058"/>
      <c r="T100" s="1058"/>
      <c r="U100" s="1058"/>
      <c r="V100" s="1058"/>
      <c r="W100" s="1058"/>
      <c r="X100" s="1058"/>
      <c r="Y100" s="1058"/>
      <c r="Z100" s="1058"/>
      <c r="AA100" s="1058"/>
      <c r="AB100" s="1058"/>
    </row>
    <row r="101">
      <c r="A101" s="1406" t="s">
        <v>80</v>
      </c>
      <c r="B101" s="1404">
        <v>0.0</v>
      </c>
      <c r="C101" s="1404">
        <v>0.0</v>
      </c>
      <c r="D101" s="1404">
        <v>0.0</v>
      </c>
      <c r="E101" s="1404">
        <v>0.0</v>
      </c>
      <c r="F101" s="1404">
        <v>0.0</v>
      </c>
      <c r="G101" s="1405">
        <v>0.0</v>
      </c>
      <c r="H101" s="1053">
        <f t="shared" si="70"/>
        <v>0</v>
      </c>
      <c r="I101" s="1396"/>
      <c r="J101" s="1026"/>
      <c r="K101" s="1406" t="s">
        <v>80</v>
      </c>
      <c r="L101" s="1404">
        <v>41.0</v>
      </c>
      <c r="M101" s="1396">
        <f t="shared" si="71"/>
        <v>41</v>
      </c>
      <c r="N101" s="1404">
        <v>0.0</v>
      </c>
      <c r="O101" s="1396">
        <f t="shared" si="72"/>
        <v>41</v>
      </c>
      <c r="P101" s="1396"/>
      <c r="Q101" s="1058"/>
      <c r="R101" s="1058"/>
      <c r="S101" s="1058"/>
      <c r="T101" s="1058"/>
      <c r="U101" s="1058"/>
      <c r="V101" s="1058"/>
      <c r="W101" s="1058"/>
      <c r="X101" s="1058"/>
      <c r="Y101" s="1058"/>
      <c r="Z101" s="1058"/>
      <c r="AA101" s="1058"/>
      <c r="AB101" s="1058"/>
    </row>
    <row r="102">
      <c r="A102" s="1116" t="s">
        <v>108</v>
      </c>
      <c r="B102" s="1316">
        <v>7.0</v>
      </c>
      <c r="C102" s="1316">
        <v>9.0</v>
      </c>
      <c r="D102" s="1316">
        <v>0.0</v>
      </c>
      <c r="E102" s="1316">
        <v>0.0</v>
      </c>
      <c r="F102" s="1316">
        <v>0.0</v>
      </c>
      <c r="G102" s="1400">
        <v>0.0</v>
      </c>
      <c r="H102" s="1401">
        <f t="shared" ref="H102:H104" si="73">SUM(B102:G102)</f>
        <v>16</v>
      </c>
      <c r="I102" s="1117">
        <f>sum(H102:H105)</f>
        <v>22</v>
      </c>
      <c r="J102" s="1026"/>
      <c r="K102" s="1116" t="s">
        <v>108</v>
      </c>
      <c r="L102" s="1316">
        <v>69.0</v>
      </c>
      <c r="M102" s="1117">
        <f t="shared" si="71"/>
        <v>53</v>
      </c>
      <c r="N102" s="1316">
        <v>0.0</v>
      </c>
      <c r="O102" s="1117">
        <f t="shared" si="72"/>
        <v>53</v>
      </c>
      <c r="P102" s="1316"/>
      <c r="Q102" s="1058"/>
      <c r="R102" s="1058"/>
      <c r="S102" s="1058"/>
      <c r="T102" s="1058"/>
      <c r="U102" s="1058"/>
      <c r="V102" s="1058"/>
      <c r="W102" s="1058"/>
      <c r="X102" s="1058"/>
      <c r="Y102" s="1058"/>
      <c r="Z102" s="1058"/>
      <c r="AA102" s="1058"/>
      <c r="AB102" s="1058"/>
    </row>
    <row r="103" ht="15.75" customHeight="1">
      <c r="A103" s="1403" t="s">
        <v>77</v>
      </c>
      <c r="B103" s="1404">
        <v>0.0</v>
      </c>
      <c r="C103" s="1404">
        <v>0.0</v>
      </c>
      <c r="D103" s="1404">
        <v>0.0</v>
      </c>
      <c r="E103" s="1404">
        <v>0.0</v>
      </c>
      <c r="F103" s="1404">
        <v>0.0</v>
      </c>
      <c r="G103" s="1404">
        <v>0.0</v>
      </c>
      <c r="H103" s="1053">
        <f t="shared" si="73"/>
        <v>0</v>
      </c>
      <c r="I103" s="1088">
        <f>(I102/60)</f>
        <v>0.3666666667</v>
      </c>
      <c r="J103" s="1026"/>
      <c r="K103" s="1403" t="s">
        <v>77</v>
      </c>
      <c r="L103" s="1404">
        <v>18.0</v>
      </c>
      <c r="M103" s="1396">
        <f>(L103-H103-H104)</f>
        <v>13</v>
      </c>
      <c r="N103" s="1404">
        <v>0.0</v>
      </c>
      <c r="O103" s="1396">
        <f t="shared" si="72"/>
        <v>13</v>
      </c>
      <c r="P103" s="1404"/>
      <c r="Q103" s="1058"/>
      <c r="R103" s="1058"/>
      <c r="S103" s="1058"/>
      <c r="T103" s="1058"/>
      <c r="U103" s="1058"/>
      <c r="V103" s="1058"/>
      <c r="W103" s="1058"/>
      <c r="X103" s="1058"/>
      <c r="Y103" s="1058"/>
      <c r="Z103" s="1058"/>
      <c r="AA103" s="1058"/>
      <c r="AB103" s="1058"/>
    </row>
    <row r="104">
      <c r="A104" s="1403" t="s">
        <v>78</v>
      </c>
      <c r="B104" s="1404">
        <v>3.0</v>
      </c>
      <c r="C104" s="1404">
        <v>2.0</v>
      </c>
      <c r="D104" s="1404">
        <v>0.0</v>
      </c>
      <c r="E104" s="1404">
        <v>0.0</v>
      </c>
      <c r="F104" s="1404">
        <v>0.0</v>
      </c>
      <c r="G104" s="1404">
        <v>0.0</v>
      </c>
      <c r="H104" s="1053">
        <f t="shared" si="73"/>
        <v>5</v>
      </c>
      <c r="I104" s="1396"/>
      <c r="J104" s="1026"/>
      <c r="K104" s="1403" t="s">
        <v>78</v>
      </c>
      <c r="L104" s="1404" t="s">
        <v>79</v>
      </c>
      <c r="M104" s="1396" t="s">
        <v>79</v>
      </c>
      <c r="N104" s="1404" t="s">
        <v>79</v>
      </c>
      <c r="O104" s="1396" t="s">
        <v>79</v>
      </c>
      <c r="P104" s="1396"/>
      <c r="Q104" s="1058"/>
      <c r="R104" s="1058"/>
      <c r="S104" s="1058"/>
      <c r="T104" s="1058"/>
      <c r="U104" s="1058"/>
      <c r="V104" s="1058"/>
      <c r="W104" s="1058"/>
      <c r="X104" s="1058"/>
      <c r="Y104" s="1058"/>
      <c r="Z104" s="1058"/>
      <c r="AA104" s="1058"/>
      <c r="AB104" s="1058"/>
    </row>
    <row r="105">
      <c r="A105" s="1406" t="s">
        <v>446</v>
      </c>
      <c r="B105" s="1404">
        <v>1.0</v>
      </c>
      <c r="C105" s="1404">
        <v>0.0</v>
      </c>
      <c r="D105" s="1404">
        <v>0.0</v>
      </c>
      <c r="E105" s="1404">
        <v>0.0</v>
      </c>
      <c r="F105" s="1404">
        <v>0.0</v>
      </c>
      <c r="G105" s="1404">
        <v>0.0</v>
      </c>
      <c r="H105" s="1053">
        <f t="shared" ref="H105:H106" si="74">sum(B105:G105)</f>
        <v>1</v>
      </c>
      <c r="I105" s="1396"/>
      <c r="J105" s="1026"/>
      <c r="K105" s="1406" t="s">
        <v>446</v>
      </c>
      <c r="L105" s="1404">
        <v>6.0</v>
      </c>
      <c r="M105" s="1396">
        <f t="shared" ref="M105:M107" si="75">(L105-H105)</f>
        <v>5</v>
      </c>
      <c r="N105" s="1404">
        <v>0.0</v>
      </c>
      <c r="O105" s="1396">
        <f t="shared" ref="O105:O108" si="76">sum(M105,N105)</f>
        <v>5</v>
      </c>
      <c r="P105" s="1396"/>
      <c r="Q105" s="1058"/>
      <c r="R105" s="1168"/>
      <c r="S105" s="1058"/>
      <c r="T105" s="1058"/>
      <c r="U105" s="1058"/>
      <c r="V105" s="1058"/>
      <c r="W105" s="1058"/>
      <c r="X105" s="1058"/>
      <c r="Y105" s="1058"/>
      <c r="Z105" s="1058"/>
      <c r="AA105" s="1058"/>
      <c r="AB105" s="1058"/>
    </row>
    <row r="106">
      <c r="A106" s="1406" t="s">
        <v>80</v>
      </c>
      <c r="B106" s="1404">
        <v>0.0</v>
      </c>
      <c r="C106" s="1404">
        <v>1.0</v>
      </c>
      <c r="D106" s="1404">
        <v>0.0</v>
      </c>
      <c r="E106" s="1404">
        <v>0.0</v>
      </c>
      <c r="F106" s="1404">
        <v>0.0</v>
      </c>
      <c r="G106" s="1404">
        <v>0.0</v>
      </c>
      <c r="H106" s="1053">
        <f t="shared" si="74"/>
        <v>1</v>
      </c>
      <c r="I106" s="1396"/>
      <c r="J106" s="1026"/>
      <c r="K106" s="1406" t="s">
        <v>80</v>
      </c>
      <c r="L106" s="1404">
        <v>23.0</v>
      </c>
      <c r="M106" s="1396">
        <f t="shared" si="75"/>
        <v>22</v>
      </c>
      <c r="N106" s="1404">
        <v>0.0</v>
      </c>
      <c r="O106" s="1396">
        <f t="shared" si="76"/>
        <v>22</v>
      </c>
      <c r="P106" s="1396"/>
      <c r="Q106" s="1058"/>
      <c r="R106" s="1058"/>
      <c r="S106" s="1058"/>
      <c r="T106" s="1058"/>
      <c r="U106" s="1058"/>
      <c r="V106" s="1058"/>
      <c r="W106" s="1058"/>
      <c r="X106" s="1058"/>
      <c r="Y106" s="1058"/>
      <c r="Z106" s="1058"/>
      <c r="AA106" s="1058"/>
      <c r="AB106" s="1058"/>
    </row>
    <row r="107">
      <c r="A107" s="1116" t="s">
        <v>111</v>
      </c>
      <c r="B107" s="1400">
        <v>2.0</v>
      </c>
      <c r="C107" s="1400">
        <v>5.0</v>
      </c>
      <c r="D107" s="1400">
        <v>6.0</v>
      </c>
      <c r="E107" s="1400">
        <v>3.0</v>
      </c>
      <c r="F107" s="1400">
        <v>4.0</v>
      </c>
      <c r="G107" s="1400">
        <v>0.0</v>
      </c>
      <c r="H107" s="1401">
        <f t="shared" ref="H107:H109" si="77">SUM(B107:G107)</f>
        <v>20</v>
      </c>
      <c r="I107" s="1117">
        <f>sum(H107:H110)</f>
        <v>25</v>
      </c>
      <c r="J107" s="1026"/>
      <c r="K107" s="1116" t="s">
        <v>111</v>
      </c>
      <c r="L107" s="1316">
        <v>52.0</v>
      </c>
      <c r="M107" s="1117">
        <f t="shared" si="75"/>
        <v>32</v>
      </c>
      <c r="N107" s="1316">
        <v>20.0</v>
      </c>
      <c r="O107" s="1117">
        <f t="shared" si="76"/>
        <v>52</v>
      </c>
      <c r="P107" s="1316" t="s">
        <v>387</v>
      </c>
      <c r="Q107" s="1058"/>
      <c r="R107" s="1058"/>
      <c r="S107" s="1058"/>
      <c r="T107" s="1058"/>
      <c r="U107" s="1058"/>
      <c r="V107" s="1058"/>
      <c r="W107" s="1058"/>
      <c r="X107" s="1058"/>
      <c r="Y107" s="1058"/>
      <c r="Z107" s="1058"/>
      <c r="AA107" s="1058"/>
      <c r="AB107" s="1058"/>
    </row>
    <row r="108">
      <c r="A108" s="1403" t="s">
        <v>77</v>
      </c>
      <c r="B108" s="1404">
        <v>0.0</v>
      </c>
      <c r="C108" s="1404">
        <v>0.0</v>
      </c>
      <c r="D108" s="1404">
        <v>0.0</v>
      </c>
      <c r="E108" s="1404">
        <v>0.0</v>
      </c>
      <c r="F108" s="1404">
        <v>0.0</v>
      </c>
      <c r="G108" s="1405">
        <v>0.0</v>
      </c>
      <c r="H108" s="1053">
        <f t="shared" si="77"/>
        <v>0</v>
      </c>
      <c r="I108" s="1088">
        <f>(I107/60)</f>
        <v>0.4166666667</v>
      </c>
      <c r="J108" s="1026"/>
      <c r="K108" s="1403" t="s">
        <v>77</v>
      </c>
      <c r="L108" s="1404">
        <v>17.0</v>
      </c>
      <c r="M108" s="1396">
        <f>(L108-H108-H109)</f>
        <v>15</v>
      </c>
      <c r="N108" s="1404">
        <v>0.0</v>
      </c>
      <c r="O108" s="1396">
        <f t="shared" si="76"/>
        <v>15</v>
      </c>
      <c r="P108" s="1404"/>
      <c r="Q108" s="1058"/>
      <c r="R108" s="1058"/>
      <c r="S108" s="1058"/>
      <c r="T108" s="1058"/>
      <c r="U108" s="1058"/>
      <c r="V108" s="1058"/>
      <c r="W108" s="1058"/>
      <c r="X108" s="1058"/>
      <c r="Y108" s="1058"/>
      <c r="Z108" s="1058"/>
      <c r="AA108" s="1058"/>
      <c r="AB108" s="1058"/>
    </row>
    <row r="109">
      <c r="A109" s="1403" t="s">
        <v>78</v>
      </c>
      <c r="B109" s="1404">
        <v>1.0</v>
      </c>
      <c r="C109" s="1404">
        <v>0.0</v>
      </c>
      <c r="D109" s="1404">
        <v>0.0</v>
      </c>
      <c r="E109" s="1404">
        <v>1.0</v>
      </c>
      <c r="F109" s="1404">
        <v>0.0</v>
      </c>
      <c r="G109" s="1405">
        <v>0.0</v>
      </c>
      <c r="H109" s="1053">
        <f t="shared" si="77"/>
        <v>2</v>
      </c>
      <c r="I109" s="1396"/>
      <c r="J109" s="1026"/>
      <c r="K109" s="1403" t="s">
        <v>78</v>
      </c>
      <c r="L109" s="1404" t="s">
        <v>79</v>
      </c>
      <c r="M109" s="1396" t="s">
        <v>79</v>
      </c>
      <c r="N109" s="1404" t="s">
        <v>79</v>
      </c>
      <c r="O109" s="1396" t="s">
        <v>79</v>
      </c>
      <c r="P109" s="1396"/>
      <c r="Q109" s="1058"/>
      <c r="R109" s="1058"/>
      <c r="S109" s="1058"/>
      <c r="T109" s="1058"/>
      <c r="U109" s="1058"/>
      <c r="V109" s="1058"/>
      <c r="W109" s="1058"/>
      <c r="X109" s="1058"/>
      <c r="Y109" s="1058"/>
      <c r="Z109" s="1058"/>
      <c r="AA109" s="1058"/>
      <c r="AB109" s="1058"/>
    </row>
    <row r="110">
      <c r="A110" s="1406" t="s">
        <v>446</v>
      </c>
      <c r="B110" s="1404">
        <v>3.0</v>
      </c>
      <c r="C110" s="1404">
        <v>0.0</v>
      </c>
      <c r="D110" s="1404">
        <v>0.0</v>
      </c>
      <c r="E110" s="1404">
        <v>0.0</v>
      </c>
      <c r="F110" s="1404">
        <v>0.0</v>
      </c>
      <c r="G110" s="1405">
        <v>0.0</v>
      </c>
      <c r="H110" s="1053">
        <f t="shared" ref="H110:H111" si="78">sum(B110:G110)</f>
        <v>3</v>
      </c>
      <c r="I110" s="1396"/>
      <c r="J110" s="1026"/>
      <c r="K110" s="1406" t="s">
        <v>446</v>
      </c>
      <c r="L110" s="1404">
        <v>6.0</v>
      </c>
      <c r="M110" s="1396">
        <f t="shared" ref="M110:M112" si="79">(L110-H110)</f>
        <v>3</v>
      </c>
      <c r="N110" s="1404">
        <v>5.0</v>
      </c>
      <c r="O110" s="1396">
        <f t="shared" ref="O110:O113" si="80">sum(M110,N110)</f>
        <v>8</v>
      </c>
      <c r="P110" s="1404"/>
      <c r="Q110" s="1058"/>
      <c r="R110" s="1058"/>
      <c r="S110" s="1058"/>
      <c r="T110" s="1058"/>
      <c r="U110" s="1058"/>
      <c r="V110" s="1058"/>
      <c r="W110" s="1058"/>
      <c r="X110" s="1058"/>
      <c r="Y110" s="1058"/>
      <c r="Z110" s="1058"/>
      <c r="AA110" s="1058"/>
      <c r="AB110" s="1058"/>
    </row>
    <row r="111">
      <c r="A111" s="1406" t="s">
        <v>80</v>
      </c>
      <c r="B111" s="1404">
        <v>0.0</v>
      </c>
      <c r="C111" s="1404">
        <v>0.0</v>
      </c>
      <c r="D111" s="1404">
        <v>0.0</v>
      </c>
      <c r="E111" s="1404">
        <v>0.0</v>
      </c>
      <c r="F111" s="1404">
        <v>0.0</v>
      </c>
      <c r="G111" s="1405">
        <v>0.0</v>
      </c>
      <c r="H111" s="1053">
        <f t="shared" si="78"/>
        <v>0</v>
      </c>
      <c r="I111" s="1396"/>
      <c r="J111" s="1026"/>
      <c r="K111" s="1406" t="s">
        <v>80</v>
      </c>
      <c r="L111" s="1404">
        <v>29.0</v>
      </c>
      <c r="M111" s="1396">
        <f t="shared" si="79"/>
        <v>29</v>
      </c>
      <c r="N111" s="1404">
        <v>0.0</v>
      </c>
      <c r="O111" s="1396">
        <f t="shared" si="80"/>
        <v>29</v>
      </c>
      <c r="P111" s="1396"/>
      <c r="Q111" s="1024"/>
      <c r="R111" s="1058"/>
      <c r="S111" s="1058"/>
      <c r="T111" s="1058"/>
      <c r="U111" s="1058"/>
      <c r="V111" s="1058"/>
      <c r="W111" s="1058"/>
      <c r="X111" s="1058"/>
      <c r="Y111" s="1058"/>
      <c r="Z111" s="1058"/>
      <c r="AA111" s="1058"/>
      <c r="AB111" s="1058"/>
    </row>
    <row r="112">
      <c r="A112" s="1116" t="s">
        <v>244</v>
      </c>
      <c r="B112" s="1316">
        <v>0.0</v>
      </c>
      <c r="C112" s="1316">
        <v>0.0</v>
      </c>
      <c r="D112" s="1316">
        <v>0.0</v>
      </c>
      <c r="E112" s="1316">
        <v>0.0</v>
      </c>
      <c r="F112" s="1316">
        <v>0.0</v>
      </c>
      <c r="G112" s="1400">
        <v>0.0</v>
      </c>
      <c r="H112" s="1401">
        <f t="shared" ref="H112:H114" si="81">SUM(B112:G112)</f>
        <v>0</v>
      </c>
      <c r="I112" s="1117">
        <f>sum(H112:H115)</f>
        <v>0</v>
      </c>
      <c r="J112" s="1402"/>
      <c r="K112" s="1116" t="s">
        <v>244</v>
      </c>
      <c r="L112" s="1316">
        <v>17.0</v>
      </c>
      <c r="M112" s="1117">
        <f t="shared" si="79"/>
        <v>17</v>
      </c>
      <c r="N112" s="1316">
        <v>0.0</v>
      </c>
      <c r="O112" s="1117">
        <f t="shared" si="80"/>
        <v>17</v>
      </c>
      <c r="P112" s="1316" t="s">
        <v>402</v>
      </c>
      <c r="Q112" s="1168"/>
      <c r="R112" s="1058"/>
      <c r="S112" s="1058"/>
      <c r="T112" s="1058"/>
      <c r="U112" s="1058"/>
      <c r="V112" s="1058"/>
      <c r="W112" s="1058"/>
      <c r="X112" s="1058"/>
      <c r="Y112" s="1058"/>
      <c r="Z112" s="1058"/>
      <c r="AA112" s="1058"/>
      <c r="AB112" s="1058"/>
    </row>
    <row r="113">
      <c r="A113" s="1403" t="s">
        <v>77</v>
      </c>
      <c r="B113" s="1404">
        <v>0.0</v>
      </c>
      <c r="C113" s="1404">
        <v>0.0</v>
      </c>
      <c r="D113" s="1404">
        <v>0.0</v>
      </c>
      <c r="E113" s="1404">
        <v>0.0</v>
      </c>
      <c r="F113" s="1404">
        <v>0.0</v>
      </c>
      <c r="G113" s="1404">
        <v>0.0</v>
      </c>
      <c r="H113" s="1053">
        <f t="shared" si="81"/>
        <v>0</v>
      </c>
      <c r="I113" s="1088">
        <f>(I112/60)</f>
        <v>0</v>
      </c>
      <c r="J113" s="1026"/>
      <c r="K113" s="1403" t="s">
        <v>77</v>
      </c>
      <c r="L113" s="1404">
        <v>3.0</v>
      </c>
      <c r="M113" s="1396">
        <f>(L113-H113-H114)</f>
        <v>3</v>
      </c>
      <c r="N113" s="1404">
        <v>0.0</v>
      </c>
      <c r="O113" s="1396">
        <f t="shared" si="80"/>
        <v>3</v>
      </c>
      <c r="P113" s="1404"/>
      <c r="Q113" s="1058"/>
      <c r="R113" s="1058"/>
      <c r="S113" s="1058"/>
      <c r="T113" s="1058"/>
      <c r="U113" s="1058"/>
      <c r="V113" s="1058"/>
      <c r="W113" s="1058"/>
      <c r="X113" s="1058"/>
      <c r="Y113" s="1058"/>
      <c r="Z113" s="1058"/>
      <c r="AA113" s="1058"/>
      <c r="AB113" s="1058"/>
    </row>
    <row r="114">
      <c r="A114" s="1403" t="s">
        <v>78</v>
      </c>
      <c r="B114" s="1404">
        <v>0.0</v>
      </c>
      <c r="C114" s="1404">
        <v>0.0</v>
      </c>
      <c r="D114" s="1404">
        <v>0.0</v>
      </c>
      <c r="E114" s="1404">
        <v>0.0</v>
      </c>
      <c r="F114" s="1404">
        <v>0.0</v>
      </c>
      <c r="G114" s="1404">
        <v>0.0</v>
      </c>
      <c r="H114" s="1053">
        <f t="shared" si="81"/>
        <v>0</v>
      </c>
      <c r="I114" s="1396"/>
      <c r="J114" s="1026"/>
      <c r="K114" s="1403" t="s">
        <v>78</v>
      </c>
      <c r="L114" s="1404" t="s">
        <v>79</v>
      </c>
      <c r="M114" s="1396" t="s">
        <v>79</v>
      </c>
      <c r="N114" s="1404" t="s">
        <v>79</v>
      </c>
      <c r="O114" s="1396" t="s">
        <v>79</v>
      </c>
      <c r="P114" s="1396"/>
      <c r="Q114" s="1058"/>
      <c r="R114" s="1058"/>
      <c r="S114" s="1058"/>
      <c r="T114" s="1058"/>
      <c r="U114" s="1058"/>
      <c r="V114" s="1058"/>
      <c r="W114" s="1058"/>
      <c r="X114" s="1058"/>
      <c r="Y114" s="1058"/>
      <c r="Z114" s="1058"/>
      <c r="AA114" s="1058"/>
      <c r="AB114" s="1058"/>
    </row>
    <row r="115">
      <c r="A115" s="1406" t="s">
        <v>446</v>
      </c>
      <c r="B115" s="1404">
        <v>0.0</v>
      </c>
      <c r="C115" s="1404">
        <v>0.0</v>
      </c>
      <c r="D115" s="1404">
        <v>0.0</v>
      </c>
      <c r="E115" s="1404">
        <v>0.0</v>
      </c>
      <c r="F115" s="1404">
        <v>0.0</v>
      </c>
      <c r="G115" s="1404">
        <v>0.0</v>
      </c>
      <c r="H115" s="1053">
        <f t="shared" ref="H115:H116" si="82">sum(B115:G115)</f>
        <v>0</v>
      </c>
      <c r="I115" s="1396"/>
      <c r="J115" s="1026"/>
      <c r="K115" s="1406" t="s">
        <v>446</v>
      </c>
      <c r="L115" s="1404">
        <v>4.0</v>
      </c>
      <c r="M115" s="1396">
        <f t="shared" ref="M115:M117" si="83">(L115-H115)</f>
        <v>4</v>
      </c>
      <c r="N115" s="1404">
        <v>0.0</v>
      </c>
      <c r="O115" s="1396">
        <f t="shared" ref="O115:O118" si="84">sum(M115,N115)</f>
        <v>4</v>
      </c>
      <c r="P115" s="1396"/>
      <c r="Q115" s="1058"/>
      <c r="R115" s="1058"/>
      <c r="S115" s="1058"/>
      <c r="T115" s="1058"/>
      <c r="U115" s="1058"/>
      <c r="V115" s="1058"/>
      <c r="W115" s="1058"/>
      <c r="X115" s="1058"/>
      <c r="Y115" s="1058"/>
      <c r="Z115" s="1058"/>
      <c r="AA115" s="1058"/>
      <c r="AB115" s="1058"/>
    </row>
    <row r="116">
      <c r="A116" s="1406" t="s">
        <v>80</v>
      </c>
      <c r="B116" s="1404">
        <v>0.0</v>
      </c>
      <c r="C116" s="1404">
        <v>0.0</v>
      </c>
      <c r="D116" s="1404">
        <v>0.0</v>
      </c>
      <c r="E116" s="1404">
        <v>0.0</v>
      </c>
      <c r="F116" s="1404">
        <v>0.0</v>
      </c>
      <c r="G116" s="1404">
        <v>0.0</v>
      </c>
      <c r="H116" s="1053">
        <f t="shared" si="82"/>
        <v>0</v>
      </c>
      <c r="I116" s="1396"/>
      <c r="J116" s="1026"/>
      <c r="K116" s="1406" t="s">
        <v>80</v>
      </c>
      <c r="L116" s="1404">
        <v>8.0</v>
      </c>
      <c r="M116" s="1396">
        <f t="shared" si="83"/>
        <v>8</v>
      </c>
      <c r="N116" s="1404">
        <v>0.0</v>
      </c>
      <c r="O116" s="1396">
        <f t="shared" si="84"/>
        <v>8</v>
      </c>
      <c r="P116" s="1396"/>
      <c r="Q116" s="1058"/>
      <c r="R116" s="1058"/>
      <c r="S116" s="1058"/>
      <c r="T116" s="1058"/>
      <c r="U116" s="1058"/>
      <c r="V116" s="1058"/>
      <c r="W116" s="1058"/>
      <c r="X116" s="1058"/>
      <c r="Y116" s="1058"/>
      <c r="Z116" s="1058"/>
      <c r="AA116" s="1058"/>
      <c r="AB116" s="1058"/>
    </row>
    <row r="117">
      <c r="A117" s="1257" t="s">
        <v>514</v>
      </c>
      <c r="B117" s="1400">
        <v>5.0</v>
      </c>
      <c r="C117" s="1400">
        <v>9.0</v>
      </c>
      <c r="D117" s="1400">
        <v>5.0</v>
      </c>
      <c r="E117" s="1400">
        <v>2.0</v>
      </c>
      <c r="F117" s="1400">
        <v>0.0</v>
      </c>
      <c r="G117" s="1400">
        <v>0.0</v>
      </c>
      <c r="H117" s="1401">
        <f t="shared" ref="H117:H119" si="85">SUM(B117:G117)</f>
        <v>21</v>
      </c>
      <c r="I117" s="1117">
        <f>sum(H117:H120)</f>
        <v>39</v>
      </c>
      <c r="J117" s="1402"/>
      <c r="K117" s="1257" t="s">
        <v>514</v>
      </c>
      <c r="L117" s="1316">
        <v>43.0</v>
      </c>
      <c r="M117" s="1117">
        <f t="shared" si="83"/>
        <v>22</v>
      </c>
      <c r="N117" s="1316">
        <v>20.0</v>
      </c>
      <c r="O117" s="1146">
        <f t="shared" si="84"/>
        <v>42</v>
      </c>
      <c r="P117" s="1316" t="s">
        <v>387</v>
      </c>
      <c r="Q117" s="1058"/>
      <c r="R117" s="1058"/>
      <c r="S117" s="1058"/>
      <c r="T117" s="1058"/>
      <c r="U117" s="1058"/>
      <c r="V117" s="1058"/>
      <c r="W117" s="1058"/>
      <c r="X117" s="1058"/>
      <c r="Y117" s="1058"/>
      <c r="Z117" s="1058"/>
      <c r="AA117" s="1058"/>
      <c r="AB117" s="1058"/>
    </row>
    <row r="118">
      <c r="A118" s="1403" t="s">
        <v>77</v>
      </c>
      <c r="B118" s="1404">
        <v>0.0</v>
      </c>
      <c r="C118" s="1404">
        <v>0.0</v>
      </c>
      <c r="D118" s="1404">
        <v>0.0</v>
      </c>
      <c r="E118" s="1404">
        <v>0.0</v>
      </c>
      <c r="F118" s="1404">
        <v>0.0</v>
      </c>
      <c r="G118" s="1405">
        <v>0.0</v>
      </c>
      <c r="H118" s="1053">
        <f t="shared" si="85"/>
        <v>0</v>
      </c>
      <c r="I118" s="1088">
        <f>(I117/60)</f>
        <v>0.65</v>
      </c>
      <c r="J118" s="1026"/>
      <c r="K118" s="1403" t="s">
        <v>77</v>
      </c>
      <c r="L118" s="1404">
        <v>10.0</v>
      </c>
      <c r="M118" s="1396">
        <f>(L118-H118-H119)</f>
        <v>2</v>
      </c>
      <c r="N118" s="1404">
        <v>5.0</v>
      </c>
      <c r="O118" s="1410">
        <f t="shared" si="84"/>
        <v>7</v>
      </c>
      <c r="P118" s="1404"/>
      <c r="Q118" s="1058"/>
      <c r="R118" s="1058"/>
      <c r="S118" s="1058"/>
      <c r="T118" s="1058"/>
      <c r="U118" s="1058"/>
      <c r="V118" s="1058"/>
      <c r="W118" s="1058"/>
      <c r="X118" s="1058"/>
      <c r="Y118" s="1058"/>
      <c r="Z118" s="1058"/>
      <c r="AA118" s="1058"/>
      <c r="AB118" s="1058"/>
    </row>
    <row r="119">
      <c r="A119" s="1403" t="s">
        <v>78</v>
      </c>
      <c r="B119" s="1404">
        <v>0.0</v>
      </c>
      <c r="C119" s="1404">
        <v>2.0</v>
      </c>
      <c r="D119" s="1404">
        <v>6.0</v>
      </c>
      <c r="E119" s="1404">
        <v>0.0</v>
      </c>
      <c r="F119" s="1404">
        <v>0.0</v>
      </c>
      <c r="G119" s="1405">
        <v>0.0</v>
      </c>
      <c r="H119" s="1053">
        <f t="shared" si="85"/>
        <v>8</v>
      </c>
      <c r="I119" s="1396"/>
      <c r="J119" s="1026"/>
      <c r="K119" s="1403" t="s">
        <v>78</v>
      </c>
      <c r="L119" s="1404" t="s">
        <v>79</v>
      </c>
      <c r="M119" s="1396" t="s">
        <v>79</v>
      </c>
      <c r="N119" s="1404" t="s">
        <v>79</v>
      </c>
      <c r="O119" s="1410" t="s">
        <v>79</v>
      </c>
      <c r="P119" s="1396"/>
      <c r="Q119" s="1058"/>
      <c r="R119" s="1058"/>
      <c r="S119" s="1058"/>
      <c r="T119" s="1058"/>
      <c r="U119" s="1058"/>
      <c r="V119" s="1058"/>
      <c r="W119" s="1058"/>
      <c r="X119" s="1058"/>
      <c r="Y119" s="1058"/>
      <c r="Z119" s="1058"/>
      <c r="AA119" s="1058"/>
      <c r="AB119" s="1058"/>
    </row>
    <row r="120">
      <c r="A120" s="1406" t="s">
        <v>446</v>
      </c>
      <c r="B120" s="1404">
        <v>0.0</v>
      </c>
      <c r="C120" s="1404">
        <v>3.0</v>
      </c>
      <c r="D120" s="1404">
        <v>4.0</v>
      </c>
      <c r="E120" s="1404">
        <v>3.0</v>
      </c>
      <c r="F120" s="1404">
        <v>0.0</v>
      </c>
      <c r="G120" s="1405">
        <v>0.0</v>
      </c>
      <c r="H120" s="1053">
        <f t="shared" ref="H120:H121" si="86">sum(B120:G120)</f>
        <v>10</v>
      </c>
      <c r="I120" s="1396"/>
      <c r="J120" s="1026"/>
      <c r="K120" s="1406" t="s">
        <v>446</v>
      </c>
      <c r="L120" s="1404">
        <v>10.0</v>
      </c>
      <c r="M120" s="1396">
        <f t="shared" ref="M120:M121" si="87">(L120-H120)</f>
        <v>0</v>
      </c>
      <c r="N120" s="1404">
        <v>5.0</v>
      </c>
      <c r="O120" s="1410">
        <f t="shared" ref="O120:O121" si="88">sum(M120,N120)</f>
        <v>5</v>
      </c>
      <c r="P120" s="1404"/>
      <c r="Q120" s="1058"/>
      <c r="R120" s="1058"/>
      <c r="S120" s="1058"/>
      <c r="T120" s="1058"/>
      <c r="U120" s="1058"/>
      <c r="V120" s="1058"/>
      <c r="W120" s="1058"/>
      <c r="X120" s="1058"/>
      <c r="Y120" s="1058"/>
      <c r="Z120" s="1058"/>
      <c r="AA120" s="1058"/>
      <c r="AB120" s="1058"/>
    </row>
    <row r="121">
      <c r="A121" s="1406" t="s">
        <v>80</v>
      </c>
      <c r="B121" s="1404">
        <v>0.0</v>
      </c>
      <c r="C121" s="1404">
        <v>2.0</v>
      </c>
      <c r="D121" s="1404">
        <v>2.0</v>
      </c>
      <c r="E121" s="1404">
        <v>0.0</v>
      </c>
      <c r="F121" s="1404">
        <v>0.0</v>
      </c>
      <c r="G121" s="1405">
        <v>0.0</v>
      </c>
      <c r="H121" s="1053">
        <f t="shared" si="86"/>
        <v>4</v>
      </c>
      <c r="I121" s="1396"/>
      <c r="J121" s="1026"/>
      <c r="K121" s="1406" t="s">
        <v>80</v>
      </c>
      <c r="L121" s="1404">
        <v>25.0</v>
      </c>
      <c r="M121" s="1396">
        <f t="shared" si="87"/>
        <v>21</v>
      </c>
      <c r="N121" s="1404">
        <v>20.0</v>
      </c>
      <c r="O121" s="1396">
        <f t="shared" si="88"/>
        <v>41</v>
      </c>
      <c r="P121" s="1396"/>
      <c r="Q121" s="1058"/>
      <c r="R121" s="1058"/>
      <c r="S121" s="1058"/>
      <c r="T121" s="1058"/>
      <c r="U121" s="1058"/>
      <c r="V121" s="1058"/>
      <c r="W121" s="1058"/>
      <c r="X121" s="1058"/>
      <c r="Y121" s="1058"/>
      <c r="Z121" s="1058"/>
      <c r="AA121" s="1058"/>
      <c r="AB121" s="1058"/>
    </row>
    <row r="122">
      <c r="A122" s="1143" t="s">
        <v>566</v>
      </c>
      <c r="B122" s="1400">
        <v>0.0</v>
      </c>
      <c r="C122" s="1400">
        <v>0.0</v>
      </c>
      <c r="D122" s="1400">
        <v>0.0</v>
      </c>
      <c r="E122" s="1400">
        <v>0.0</v>
      </c>
      <c r="F122" s="1400">
        <v>0.0</v>
      </c>
      <c r="G122" s="1400">
        <v>0.0</v>
      </c>
      <c r="H122" s="1401">
        <f t="shared" ref="H122:H124" si="89">SUM(B122:G122)</f>
        <v>0</v>
      </c>
      <c r="I122" s="1117">
        <f>sum(H122:H125)</f>
        <v>0</v>
      </c>
      <c r="J122" s="998"/>
      <c r="K122" s="1143" t="s">
        <v>566</v>
      </c>
      <c r="L122" s="1316">
        <v>0.0</v>
      </c>
      <c r="M122" s="1316">
        <v>0.0</v>
      </c>
      <c r="N122" s="1316">
        <v>40.0</v>
      </c>
      <c r="O122" s="1146"/>
      <c r="P122" s="1316"/>
      <c r="Q122" s="1058"/>
      <c r="R122" s="1058"/>
      <c r="S122" s="1058"/>
      <c r="T122" s="1058"/>
      <c r="U122" s="1058"/>
      <c r="V122" s="1058"/>
      <c r="W122" s="1058"/>
      <c r="X122" s="1058"/>
      <c r="Y122" s="1058"/>
      <c r="Z122" s="1058"/>
      <c r="AA122" s="1058"/>
      <c r="AB122" s="1058"/>
    </row>
    <row r="123">
      <c r="A123" s="1403" t="s">
        <v>77</v>
      </c>
      <c r="B123" s="1404">
        <v>0.0</v>
      </c>
      <c r="C123" s="1404">
        <v>0.0</v>
      </c>
      <c r="D123" s="1404">
        <v>0.0</v>
      </c>
      <c r="E123" s="1404">
        <v>0.0</v>
      </c>
      <c r="F123" s="1404">
        <v>0.0</v>
      </c>
      <c r="G123" s="1405">
        <v>0.0</v>
      </c>
      <c r="H123" s="1053">
        <f t="shared" si="89"/>
        <v>0</v>
      </c>
      <c r="I123" s="1088">
        <f>(I122/60)</f>
        <v>0</v>
      </c>
      <c r="J123" s="998"/>
      <c r="K123" s="1403" t="s">
        <v>77</v>
      </c>
      <c r="L123" s="1404">
        <v>0.0</v>
      </c>
      <c r="M123" s="1404">
        <v>0.0</v>
      </c>
      <c r="N123" s="1404">
        <v>5.0</v>
      </c>
      <c r="O123" s="1396"/>
      <c r="P123" s="1396"/>
      <c r="Q123" s="1058"/>
      <c r="R123" s="1058"/>
      <c r="S123" s="1058"/>
      <c r="T123" s="1058"/>
      <c r="U123" s="1058"/>
      <c r="V123" s="1058"/>
      <c r="W123" s="1058"/>
      <c r="X123" s="1058"/>
      <c r="Y123" s="1058"/>
      <c r="Z123" s="1058"/>
      <c r="AA123" s="1058"/>
      <c r="AB123" s="1058"/>
    </row>
    <row r="124">
      <c r="A124" s="1403" t="s">
        <v>78</v>
      </c>
      <c r="B124" s="1404">
        <v>0.0</v>
      </c>
      <c r="C124" s="1404">
        <v>0.0</v>
      </c>
      <c r="D124" s="1404">
        <v>0.0</v>
      </c>
      <c r="E124" s="1404">
        <v>0.0</v>
      </c>
      <c r="F124" s="1404">
        <v>0.0</v>
      </c>
      <c r="G124" s="1405">
        <v>0.0</v>
      </c>
      <c r="H124" s="1053">
        <f t="shared" si="89"/>
        <v>0</v>
      </c>
      <c r="I124" s="1396"/>
      <c r="J124" s="998"/>
      <c r="K124" s="1403" t="s">
        <v>78</v>
      </c>
      <c r="L124" s="1404" t="s">
        <v>79</v>
      </c>
      <c r="M124" s="1404" t="s">
        <v>79</v>
      </c>
      <c r="N124" s="1404" t="s">
        <v>79</v>
      </c>
      <c r="O124" s="1396"/>
      <c r="P124" s="1396"/>
      <c r="Q124" s="1058"/>
      <c r="R124" s="1058"/>
      <c r="S124" s="1058"/>
      <c r="T124" s="1058"/>
      <c r="U124" s="1058"/>
      <c r="V124" s="1058"/>
      <c r="W124" s="1058"/>
      <c r="X124" s="1058"/>
      <c r="Y124" s="1058"/>
      <c r="Z124" s="1058"/>
      <c r="AA124" s="1058"/>
      <c r="AB124" s="1058"/>
    </row>
    <row r="125">
      <c r="A125" s="1406" t="s">
        <v>446</v>
      </c>
      <c r="B125" s="1404">
        <v>0.0</v>
      </c>
      <c r="C125" s="1404">
        <v>0.0</v>
      </c>
      <c r="D125" s="1404">
        <v>0.0</v>
      </c>
      <c r="E125" s="1404">
        <v>0.0</v>
      </c>
      <c r="F125" s="1404">
        <v>0.0</v>
      </c>
      <c r="G125" s="1405">
        <v>0.0</v>
      </c>
      <c r="H125" s="1053">
        <f t="shared" ref="H125:H126" si="90">sum(B125:G125)</f>
        <v>0</v>
      </c>
      <c r="I125" s="1396"/>
      <c r="J125" s="998"/>
      <c r="K125" s="1406" t="s">
        <v>446</v>
      </c>
      <c r="L125" s="1404">
        <v>0.0</v>
      </c>
      <c r="M125" s="1404">
        <v>0.0</v>
      </c>
      <c r="N125" s="1404">
        <v>0.0</v>
      </c>
      <c r="O125" s="1396"/>
      <c r="P125" s="1396"/>
      <c r="Q125" s="1058"/>
      <c r="R125" s="1058"/>
      <c r="S125" s="1058"/>
      <c r="T125" s="1058"/>
      <c r="U125" s="1058"/>
      <c r="V125" s="1058"/>
      <c r="W125" s="1058"/>
      <c r="X125" s="1058"/>
      <c r="Y125" s="1058"/>
      <c r="Z125" s="1058"/>
      <c r="AA125" s="1058"/>
      <c r="AB125" s="1058"/>
    </row>
    <row r="126">
      <c r="A126" s="1406" t="s">
        <v>80</v>
      </c>
      <c r="B126" s="1404">
        <v>0.0</v>
      </c>
      <c r="C126" s="1404">
        <v>0.0</v>
      </c>
      <c r="D126" s="1404">
        <v>0.0</v>
      </c>
      <c r="E126" s="1404">
        <v>0.0</v>
      </c>
      <c r="F126" s="1404">
        <v>0.0</v>
      </c>
      <c r="G126" s="1405">
        <v>0.0</v>
      </c>
      <c r="H126" s="1053">
        <f t="shared" si="90"/>
        <v>0</v>
      </c>
      <c r="I126" s="1396"/>
      <c r="J126" s="998"/>
      <c r="K126" s="1406" t="s">
        <v>80</v>
      </c>
      <c r="L126" s="1404">
        <v>0.0</v>
      </c>
      <c r="M126" s="1404">
        <v>0.0</v>
      </c>
      <c r="N126" s="1404">
        <v>0.0</v>
      </c>
      <c r="O126" s="1396"/>
      <c r="P126" s="1396"/>
      <c r="Q126" s="1058"/>
      <c r="R126" s="1058"/>
      <c r="S126" s="1058"/>
      <c r="T126" s="1058"/>
      <c r="U126" s="1058"/>
      <c r="V126" s="1058"/>
      <c r="W126" s="1058"/>
      <c r="X126" s="1058"/>
      <c r="Y126" s="1058"/>
      <c r="Z126" s="1058"/>
      <c r="AA126" s="1058"/>
      <c r="AB126" s="1058"/>
    </row>
    <row r="127">
      <c r="A127" s="1332"/>
      <c r="B127" s="1407"/>
      <c r="C127" s="1407"/>
      <c r="D127" s="1407"/>
      <c r="E127" s="1407"/>
      <c r="F127" s="1407"/>
      <c r="G127" s="1407"/>
      <c r="H127" s="1407"/>
      <c r="I127" s="1407"/>
      <c r="J127" s="1398"/>
      <c r="K127" s="1332"/>
      <c r="L127" s="1407"/>
      <c r="M127" s="1407"/>
      <c r="N127" s="1397"/>
      <c r="O127" s="1407"/>
      <c r="P127" s="1397"/>
      <c r="Q127" s="1399"/>
      <c r="R127" s="1399"/>
      <c r="S127" s="1399"/>
      <c r="T127" s="1399"/>
      <c r="U127" s="1399"/>
      <c r="V127" s="1399"/>
      <c r="W127" s="1399"/>
      <c r="X127" s="1399"/>
      <c r="Y127" s="1399"/>
      <c r="Z127" s="1399"/>
      <c r="AA127" s="1399"/>
      <c r="AB127" s="1399"/>
    </row>
    <row r="128">
      <c r="A128" s="1411" t="s">
        <v>121</v>
      </c>
      <c r="B128" s="1412">
        <f t="shared" ref="B128:H128" si="91">SUM(B4,B9,B14,B19,B24,B29,B35,B40,B45,B50,B55,B60,B66,B71,B76,B81,B86,B91,B97,B102,B107,B112,B117,B122)</f>
        <v>89</v>
      </c>
      <c r="C128" s="1412">
        <f t="shared" si="91"/>
        <v>67</v>
      </c>
      <c r="D128" s="1412">
        <f t="shared" si="91"/>
        <v>85</v>
      </c>
      <c r="E128" s="1412">
        <f t="shared" si="91"/>
        <v>74</v>
      </c>
      <c r="F128" s="1412">
        <f t="shared" si="91"/>
        <v>63</v>
      </c>
      <c r="G128" s="1412">
        <f t="shared" si="91"/>
        <v>12</v>
      </c>
      <c r="H128" s="1412">
        <f t="shared" si="91"/>
        <v>390</v>
      </c>
      <c r="I128" s="1413"/>
      <c r="J128" s="1398"/>
      <c r="K128" s="1414" t="s">
        <v>121</v>
      </c>
      <c r="L128" s="1412">
        <f t="shared" ref="L128:O128" si="92">SUM(L4,L9,L14,L19,L24,L29,L35,L40,L45,L50,L55,L60,L66,L71,L76,L81,L86,L91,L97,L102,L107,L112,L117,L122)</f>
        <v>999</v>
      </c>
      <c r="M128" s="1412">
        <f t="shared" si="92"/>
        <v>609</v>
      </c>
      <c r="N128" s="1412">
        <f t="shared" si="92"/>
        <v>430</v>
      </c>
      <c r="O128" s="1412">
        <f t="shared" si="92"/>
        <v>999</v>
      </c>
      <c r="P128" s="1412"/>
      <c r="Q128" s="1399"/>
      <c r="R128" s="1399"/>
      <c r="S128" s="1399"/>
      <c r="T128" s="1399"/>
      <c r="U128" s="1399"/>
      <c r="V128" s="1399"/>
      <c r="W128" s="1399"/>
      <c r="X128" s="1399"/>
      <c r="Y128" s="1399"/>
      <c r="Z128" s="1399"/>
      <c r="AA128" s="1399"/>
      <c r="AB128" s="1399"/>
    </row>
    <row r="129">
      <c r="A129" s="1411" t="s">
        <v>77</v>
      </c>
      <c r="B129" s="1412">
        <f t="shared" ref="B129:H129" si="93">SUM(B5,B10,B15,B20,B25,B30,B36,B41,B46,B51,B56,B61,B67,B72,B77,B82,B87,B92,B98,B103,B108,B113,B118,B123)</f>
        <v>0</v>
      </c>
      <c r="C129" s="1412">
        <f t="shared" si="93"/>
        <v>1</v>
      </c>
      <c r="D129" s="1412">
        <f t="shared" si="93"/>
        <v>4</v>
      </c>
      <c r="E129" s="1412">
        <f t="shared" si="93"/>
        <v>6</v>
      </c>
      <c r="F129" s="1412">
        <f t="shared" si="93"/>
        <v>2</v>
      </c>
      <c r="G129" s="1412">
        <f t="shared" si="93"/>
        <v>0</v>
      </c>
      <c r="H129" s="1412">
        <f t="shared" si="93"/>
        <v>13</v>
      </c>
      <c r="I129" s="1413"/>
      <c r="J129" s="1398"/>
      <c r="K129" s="1414" t="s">
        <v>77</v>
      </c>
      <c r="L129" s="1412">
        <f t="shared" ref="L129:O129" si="94">SUM(L5,L10,L15,L20,L25,L30,L36,L41,L46,L51,L56,L61,L67,L72,L77,L82,L87,L92,L98,L103,L108,L113,L118,L123)</f>
        <v>238</v>
      </c>
      <c r="M129" s="1412">
        <f t="shared" si="94"/>
        <v>132</v>
      </c>
      <c r="N129" s="1412">
        <f t="shared" si="94"/>
        <v>142</v>
      </c>
      <c r="O129" s="1412">
        <f t="shared" si="94"/>
        <v>269</v>
      </c>
      <c r="P129" s="1412"/>
      <c r="Q129" s="1399"/>
      <c r="R129" s="1399"/>
      <c r="S129" s="1399"/>
      <c r="T129" s="1399"/>
      <c r="U129" s="1399"/>
      <c r="V129" s="1399"/>
      <c r="W129" s="1399"/>
      <c r="X129" s="1399"/>
      <c r="Y129" s="1399"/>
      <c r="Z129" s="1399"/>
      <c r="AA129" s="1399"/>
      <c r="AB129" s="1399"/>
    </row>
    <row r="130">
      <c r="A130" s="1411" t="s">
        <v>78</v>
      </c>
      <c r="B130" s="1412">
        <f t="shared" ref="B130:H130" si="95">SUM(B6,B11,B16,B21,B26,B31,B37,B42,B47,B52,B57,B62,B68,B73,B78,B83,B88,B93,B99,B104,B109,B114,B119,B124)</f>
        <v>21</v>
      </c>
      <c r="C130" s="1412">
        <f t="shared" si="95"/>
        <v>19</v>
      </c>
      <c r="D130" s="1412">
        <f t="shared" si="95"/>
        <v>30</v>
      </c>
      <c r="E130" s="1412">
        <f t="shared" si="95"/>
        <v>15</v>
      </c>
      <c r="F130" s="1412">
        <f t="shared" si="95"/>
        <v>8</v>
      </c>
      <c r="G130" s="1412">
        <f t="shared" si="95"/>
        <v>0</v>
      </c>
      <c r="H130" s="1412">
        <f t="shared" si="95"/>
        <v>93</v>
      </c>
      <c r="I130" s="1413"/>
      <c r="J130" s="1398"/>
      <c r="K130" s="1414" t="s">
        <v>78</v>
      </c>
      <c r="L130" s="1412">
        <f t="shared" ref="L130:O130" si="96">SUM(L6,L11,L16,L21,L26,L31,L37,L42,L47,L52,L57,L62,L68,L73,L78,L83,L88,L93,L99,L104,L109,L114,L119,L124)</f>
        <v>0</v>
      </c>
      <c r="M130" s="1412">
        <f t="shared" si="96"/>
        <v>0</v>
      </c>
      <c r="N130" s="1412">
        <f t="shared" si="96"/>
        <v>0</v>
      </c>
      <c r="O130" s="1412">
        <f t="shared" si="96"/>
        <v>0</v>
      </c>
      <c r="P130" s="1412"/>
      <c r="Q130" s="1399"/>
      <c r="R130" s="1399"/>
      <c r="S130" s="1399"/>
      <c r="T130" s="1399"/>
      <c r="U130" s="1399"/>
      <c r="V130" s="1399"/>
      <c r="W130" s="1399"/>
      <c r="X130" s="1399"/>
      <c r="Y130" s="1399"/>
      <c r="Z130" s="1399"/>
      <c r="AA130" s="1399"/>
      <c r="AB130" s="1399"/>
    </row>
    <row r="131">
      <c r="A131" s="1415" t="s">
        <v>446</v>
      </c>
      <c r="B131" s="1412">
        <f t="shared" ref="B131:H131" si="97">SUM(B7,B12,B17,B22,B27,B32,B38,B43,B48,B53,B58,B63,B69,B74,B79,B84,B89,B94,B100,B105,B110,B115,B120,B125)</f>
        <v>12</v>
      </c>
      <c r="C131" s="1412">
        <f t="shared" si="97"/>
        <v>16</v>
      </c>
      <c r="D131" s="1412">
        <f t="shared" si="97"/>
        <v>13</v>
      </c>
      <c r="E131" s="1412">
        <f t="shared" si="97"/>
        <v>9</v>
      </c>
      <c r="F131" s="1412">
        <f t="shared" si="97"/>
        <v>5</v>
      </c>
      <c r="G131" s="1412">
        <f t="shared" si="97"/>
        <v>2</v>
      </c>
      <c r="H131" s="1412">
        <f t="shared" si="97"/>
        <v>57</v>
      </c>
      <c r="I131" s="1413"/>
      <c r="J131" s="1398"/>
      <c r="K131" s="1416" t="s">
        <v>446</v>
      </c>
      <c r="L131" s="1412">
        <f t="shared" ref="L131:O131" si="98">SUM(L7,L12,L17,L22,L27,L32,L38,L43,L48,L53,L58,L63,L69,L74,L79,L84,L89,L94,L100,L105,L110,L115,L120,L125)</f>
        <v>162</v>
      </c>
      <c r="M131" s="1412">
        <f t="shared" si="98"/>
        <v>105</v>
      </c>
      <c r="N131" s="1412">
        <f t="shared" si="98"/>
        <v>45</v>
      </c>
      <c r="O131" s="1412">
        <f t="shared" si="98"/>
        <v>150</v>
      </c>
      <c r="P131" s="1412"/>
      <c r="Q131" s="1399"/>
      <c r="R131" s="1399"/>
      <c r="S131" s="1399"/>
      <c r="T131" s="1399"/>
      <c r="U131" s="1399"/>
      <c r="V131" s="1399"/>
      <c r="W131" s="1399"/>
      <c r="X131" s="1399"/>
      <c r="Y131" s="1399"/>
      <c r="Z131" s="1399"/>
      <c r="AA131" s="1399"/>
      <c r="AB131" s="1399"/>
    </row>
    <row r="132">
      <c r="A132" s="1415" t="s">
        <v>80</v>
      </c>
      <c r="B132" s="1412">
        <f t="shared" ref="B132:H132" si="99">SUM(B8,B13,B18,B23,B28,B33,B39,B44,B49,B54,B59,B64,B70,B75,B80,B85,B90,B95,B101,B106,B111,B116,B121,B126)</f>
        <v>11</v>
      </c>
      <c r="C132" s="1412">
        <f t="shared" si="99"/>
        <v>6</v>
      </c>
      <c r="D132" s="1412">
        <f t="shared" si="99"/>
        <v>3</v>
      </c>
      <c r="E132" s="1412">
        <f t="shared" si="99"/>
        <v>4</v>
      </c>
      <c r="F132" s="1412">
        <f t="shared" si="99"/>
        <v>0</v>
      </c>
      <c r="G132" s="1412">
        <f t="shared" si="99"/>
        <v>0</v>
      </c>
      <c r="H132" s="1412">
        <f t="shared" si="99"/>
        <v>24</v>
      </c>
      <c r="I132" s="1413"/>
      <c r="J132" s="1398"/>
      <c r="K132" s="1415" t="s">
        <v>80</v>
      </c>
      <c r="L132" s="1412">
        <f t="shared" ref="L132:O132" si="100">SUM(L8,L13,L18,L23,L28,L33,L39,L44,L49,L54,L59,L64,L70,L75,L80,L85,L90,L95,L101,L106,L111,L116,L121,L126)</f>
        <v>474</v>
      </c>
      <c r="M132" s="1412">
        <f t="shared" si="100"/>
        <v>450</v>
      </c>
      <c r="N132" s="1412">
        <f t="shared" si="100"/>
        <v>110</v>
      </c>
      <c r="O132" s="1412">
        <f t="shared" si="100"/>
        <v>560</v>
      </c>
      <c r="P132" s="1412"/>
      <c r="Q132" s="1399"/>
      <c r="R132" s="1399"/>
      <c r="S132" s="1399"/>
      <c r="T132" s="1399"/>
      <c r="U132" s="1399"/>
      <c r="V132" s="1399"/>
      <c r="W132" s="1399"/>
      <c r="X132" s="1399"/>
      <c r="Y132" s="1399"/>
      <c r="Z132" s="1399"/>
      <c r="AA132" s="1399"/>
      <c r="AB132" s="1399"/>
    </row>
    <row r="133">
      <c r="A133" s="1332" t="s">
        <v>9</v>
      </c>
      <c r="B133" s="1397">
        <f t="shared" ref="B133:G133" si="101">sum(B128:B131)</f>
        <v>122</v>
      </c>
      <c r="C133" s="1397">
        <f t="shared" si="101"/>
        <v>103</v>
      </c>
      <c r="D133" s="1397">
        <f t="shared" si="101"/>
        <v>132</v>
      </c>
      <c r="E133" s="1397">
        <f t="shared" si="101"/>
        <v>104</v>
      </c>
      <c r="F133" s="1397">
        <f t="shared" si="101"/>
        <v>78</v>
      </c>
      <c r="G133" s="1397">
        <f t="shared" si="101"/>
        <v>14</v>
      </c>
      <c r="H133" s="1397">
        <f>sum(B133:G133)</f>
        <v>553</v>
      </c>
      <c r="I133" s="1407"/>
      <c r="J133" s="1398"/>
      <c r="K133" s="1397" t="s">
        <v>9</v>
      </c>
      <c r="L133" s="1397">
        <f t="shared" ref="L133:O133" si="102">sum(L128:L131)</f>
        <v>1399</v>
      </c>
      <c r="M133" s="1397">
        <f t="shared" si="102"/>
        <v>846</v>
      </c>
      <c r="N133" s="1397">
        <f t="shared" si="102"/>
        <v>617</v>
      </c>
      <c r="O133" s="1397">
        <f t="shared" si="102"/>
        <v>1418</v>
      </c>
      <c r="P133" s="1397"/>
      <c r="Q133" s="1399"/>
      <c r="R133" s="1399"/>
      <c r="S133" s="1399"/>
      <c r="T133" s="1399"/>
      <c r="U133" s="1399"/>
      <c r="V133" s="1399"/>
      <c r="W133" s="1399"/>
      <c r="X133" s="1399"/>
      <c r="Y133" s="1399"/>
      <c r="Z133" s="1399"/>
      <c r="AA133" s="1399"/>
      <c r="AB133" s="1399"/>
    </row>
    <row r="134">
      <c r="A134" s="1057"/>
      <c r="B134" s="1057"/>
      <c r="C134" s="1057"/>
      <c r="D134" s="1057"/>
      <c r="E134" s="1057"/>
      <c r="F134" s="1057"/>
      <c r="G134" s="1057"/>
      <c r="H134" s="1057"/>
      <c r="I134" s="998"/>
      <c r="J134" s="998"/>
      <c r="K134" s="1026"/>
      <c r="L134" s="998"/>
      <c r="M134" s="998"/>
      <c r="N134" s="1026"/>
      <c r="O134" s="998"/>
      <c r="P134" s="998"/>
      <c r="Q134" s="1058"/>
      <c r="R134" s="1058"/>
      <c r="S134" s="1058"/>
      <c r="T134" s="1058"/>
      <c r="U134" s="1058"/>
      <c r="V134" s="1058"/>
      <c r="W134" s="1058"/>
      <c r="X134" s="1058"/>
      <c r="Y134" s="1058"/>
      <c r="Z134" s="1058"/>
      <c r="AA134" s="1058"/>
      <c r="AB134" s="1058"/>
    </row>
    <row r="135">
      <c r="A135" s="1332" t="s">
        <v>123</v>
      </c>
      <c r="B135" s="1397" t="s">
        <v>2</v>
      </c>
      <c r="C135" s="1417" t="s">
        <v>3</v>
      </c>
      <c r="D135" s="1417" t="s">
        <v>4</v>
      </c>
      <c r="E135" s="1417" t="s">
        <v>5</v>
      </c>
      <c r="F135" s="1417" t="s">
        <v>6</v>
      </c>
      <c r="G135" s="1417" t="s">
        <v>7</v>
      </c>
      <c r="H135" s="1397" t="s">
        <v>9</v>
      </c>
      <c r="I135" s="998"/>
      <c r="J135" s="998"/>
      <c r="K135" s="1026"/>
      <c r="L135" s="998"/>
      <c r="M135" s="998"/>
      <c r="N135" s="1026"/>
      <c r="O135" s="998"/>
      <c r="P135" s="998"/>
      <c r="Q135" s="1058"/>
      <c r="R135" s="1058"/>
      <c r="S135" s="1058"/>
      <c r="T135" s="1058"/>
      <c r="U135" s="1058"/>
      <c r="V135" s="1058"/>
      <c r="W135" s="1058"/>
      <c r="X135" s="1058"/>
      <c r="Y135" s="1058"/>
      <c r="Z135" s="1058"/>
      <c r="AA135" s="1058"/>
      <c r="AB135" s="1058"/>
    </row>
    <row r="136">
      <c r="A136" s="1403" t="s">
        <v>124</v>
      </c>
      <c r="B136" s="1396">
        <f t="shared" ref="B136:G136" si="103">sum(B129:B130)</f>
        <v>21</v>
      </c>
      <c r="C136" s="1396">
        <f t="shared" si="103"/>
        <v>20</v>
      </c>
      <c r="D136" s="1396">
        <f t="shared" si="103"/>
        <v>34</v>
      </c>
      <c r="E136" s="1396">
        <f t="shared" si="103"/>
        <v>21</v>
      </c>
      <c r="F136" s="1396">
        <f t="shared" si="103"/>
        <v>10</v>
      </c>
      <c r="G136" s="1396">
        <f t="shared" si="103"/>
        <v>0</v>
      </c>
      <c r="H136" s="1053">
        <f>sum(B136:G136)</f>
        <v>106</v>
      </c>
      <c r="I136" s="998"/>
      <c r="J136" s="998"/>
      <c r="K136" s="1026"/>
      <c r="L136" s="998"/>
      <c r="M136" s="998"/>
      <c r="N136" s="998"/>
      <c r="O136" s="998"/>
      <c r="P136" s="998"/>
      <c r="Q136" s="1058"/>
      <c r="R136" s="1058"/>
      <c r="S136" s="1058"/>
      <c r="T136" s="1058"/>
      <c r="U136" s="1058"/>
      <c r="V136" s="1058"/>
      <c r="W136" s="1058"/>
      <c r="X136" s="1058"/>
      <c r="Y136" s="1058"/>
      <c r="Z136" s="1058"/>
      <c r="AA136" s="1058"/>
      <c r="AB136" s="1058"/>
    </row>
    <row r="137">
      <c r="A137" s="1085" t="s">
        <v>126</v>
      </c>
      <c r="B137" s="1418">
        <f t="shared" ref="B137:H137" si="104">(B136*22.5)</f>
        <v>472.5</v>
      </c>
      <c r="C137" s="1418">
        <f t="shared" si="104"/>
        <v>450</v>
      </c>
      <c r="D137" s="1418">
        <f t="shared" si="104"/>
        <v>765</v>
      </c>
      <c r="E137" s="1418">
        <f t="shared" si="104"/>
        <v>472.5</v>
      </c>
      <c r="F137" s="1418">
        <f t="shared" si="104"/>
        <v>225</v>
      </c>
      <c r="G137" s="1418">
        <f t="shared" si="104"/>
        <v>0</v>
      </c>
      <c r="H137" s="1418">
        <f t="shared" si="104"/>
        <v>2385</v>
      </c>
      <c r="I137" s="1061"/>
      <c r="J137" s="997"/>
      <c r="K137" s="1184"/>
      <c r="L137" s="997"/>
      <c r="M137" s="997"/>
      <c r="N137" s="997"/>
      <c r="O137" s="997"/>
      <c r="P137" s="997"/>
      <c r="Q137" s="1062"/>
      <c r="R137" s="1062"/>
      <c r="S137" s="1062"/>
      <c r="T137" s="1062"/>
      <c r="U137" s="1062"/>
      <c r="V137" s="1062"/>
      <c r="W137" s="1062"/>
      <c r="X137" s="1062"/>
      <c r="Y137" s="1062"/>
      <c r="Z137" s="1062"/>
      <c r="AA137" s="1062"/>
      <c r="AB137" s="1062"/>
    </row>
    <row r="138">
      <c r="A138" s="1406" t="s">
        <v>127</v>
      </c>
      <c r="B138" s="1396">
        <f t="shared" ref="B138:H138" si="105">B132</f>
        <v>11</v>
      </c>
      <c r="C138" s="1396">
        <f t="shared" si="105"/>
        <v>6</v>
      </c>
      <c r="D138" s="1396">
        <f t="shared" si="105"/>
        <v>3</v>
      </c>
      <c r="E138" s="1396">
        <f t="shared" si="105"/>
        <v>4</v>
      </c>
      <c r="F138" s="1396">
        <f t="shared" si="105"/>
        <v>0</v>
      </c>
      <c r="G138" s="1396">
        <f t="shared" si="105"/>
        <v>0</v>
      </c>
      <c r="H138" s="1396">
        <f t="shared" si="105"/>
        <v>24</v>
      </c>
      <c r="I138" s="1061"/>
      <c r="J138" s="997"/>
      <c r="K138" s="1184"/>
      <c r="L138" s="997"/>
      <c r="M138" s="997"/>
      <c r="N138" s="997"/>
      <c r="O138" s="997"/>
      <c r="P138" s="997"/>
      <c r="Q138" s="1062"/>
      <c r="R138" s="1062"/>
      <c r="S138" s="1062"/>
      <c r="T138" s="1062"/>
      <c r="U138" s="1062"/>
      <c r="V138" s="1062"/>
      <c r="W138" s="1062"/>
      <c r="X138" s="1062"/>
      <c r="Y138" s="1062"/>
      <c r="Z138" s="1062"/>
      <c r="AA138" s="1062"/>
      <c r="AB138" s="1062"/>
    </row>
    <row r="139">
      <c r="A139" s="1406" t="s">
        <v>126</v>
      </c>
      <c r="B139" s="1419">
        <f t="shared" ref="B139:H139" si="106">(B138*5)</f>
        <v>55</v>
      </c>
      <c r="C139" s="1419">
        <f t="shared" si="106"/>
        <v>30</v>
      </c>
      <c r="D139" s="1419">
        <f t="shared" si="106"/>
        <v>15</v>
      </c>
      <c r="E139" s="1419">
        <f t="shared" si="106"/>
        <v>20</v>
      </c>
      <c r="F139" s="1419">
        <f t="shared" si="106"/>
        <v>0</v>
      </c>
      <c r="G139" s="1419">
        <f t="shared" si="106"/>
        <v>0</v>
      </c>
      <c r="H139" s="1419">
        <f t="shared" si="106"/>
        <v>120</v>
      </c>
      <c r="I139" s="1061"/>
      <c r="J139" s="997"/>
      <c r="K139" s="1184"/>
      <c r="L139" s="997"/>
      <c r="M139" s="997"/>
      <c r="N139" s="997"/>
      <c r="O139" s="997"/>
      <c r="P139" s="997"/>
      <c r="Q139" s="1062"/>
      <c r="R139" s="1062"/>
      <c r="S139" s="1062"/>
      <c r="T139" s="1062"/>
      <c r="U139" s="1062"/>
      <c r="V139" s="1062"/>
      <c r="W139" s="1062"/>
      <c r="X139" s="1062"/>
      <c r="Y139" s="1062"/>
      <c r="Z139" s="1062"/>
      <c r="AA139" s="1062"/>
      <c r="AB139" s="1062"/>
    </row>
    <row r="140">
      <c r="A140" s="1420" t="s">
        <v>9</v>
      </c>
      <c r="B140" s="1421">
        <f t="shared" ref="B140:H140" si="107">SUM(B137,B139)</f>
        <v>527.5</v>
      </c>
      <c r="C140" s="1421">
        <f t="shared" si="107"/>
        <v>480</v>
      </c>
      <c r="D140" s="1421">
        <f t="shared" si="107"/>
        <v>780</v>
      </c>
      <c r="E140" s="1421">
        <f t="shared" si="107"/>
        <v>492.5</v>
      </c>
      <c r="F140" s="1421">
        <f t="shared" si="107"/>
        <v>225</v>
      </c>
      <c r="G140" s="1421">
        <f t="shared" si="107"/>
        <v>0</v>
      </c>
      <c r="H140" s="1421">
        <f t="shared" si="107"/>
        <v>2505</v>
      </c>
      <c r="I140" s="1061"/>
      <c r="J140" s="997"/>
      <c r="K140" s="1184"/>
      <c r="L140" s="997"/>
      <c r="M140" s="997"/>
      <c r="N140" s="997"/>
      <c r="O140" s="997"/>
      <c r="P140" s="997"/>
      <c r="Q140" s="1062"/>
      <c r="R140" s="1062"/>
      <c r="S140" s="1062"/>
      <c r="T140" s="1062"/>
      <c r="U140" s="1062"/>
      <c r="V140" s="1062"/>
      <c r="W140" s="1062"/>
      <c r="X140" s="1062"/>
      <c r="Y140" s="1062"/>
      <c r="Z140" s="1062"/>
      <c r="AA140" s="1062"/>
      <c r="AB140" s="1062"/>
    </row>
    <row r="141">
      <c r="A141" s="997"/>
      <c r="B141" s="1061"/>
      <c r="C141" s="1061"/>
      <c r="D141" s="1061"/>
      <c r="E141" s="1061"/>
      <c r="F141" s="1061"/>
      <c r="G141" s="1063"/>
      <c r="H141" s="1064"/>
      <c r="I141" s="1061"/>
      <c r="J141" s="997"/>
      <c r="K141" s="1184"/>
      <c r="L141" s="997"/>
      <c r="M141" s="997"/>
      <c r="N141" s="997"/>
      <c r="O141" s="997"/>
      <c r="P141" s="997"/>
      <c r="Q141" s="1062"/>
      <c r="R141" s="1062"/>
      <c r="S141" s="1062"/>
      <c r="T141" s="1062"/>
      <c r="U141" s="1062"/>
      <c r="V141" s="1062"/>
      <c r="W141" s="1062"/>
      <c r="X141" s="1062"/>
      <c r="Y141" s="1062"/>
      <c r="Z141" s="1062"/>
      <c r="AA141" s="1062"/>
      <c r="AB141" s="1062"/>
    </row>
    <row r="142">
      <c r="A142" s="1422" t="s">
        <v>567</v>
      </c>
      <c r="B142" s="1061"/>
      <c r="C142" s="1061"/>
      <c r="D142" s="1061"/>
      <c r="E142" s="1061"/>
      <c r="F142" s="1065"/>
      <c r="G142" s="1083" t="s">
        <v>35</v>
      </c>
      <c r="H142" s="1082" t="s">
        <v>36</v>
      </c>
      <c r="I142" s="1061"/>
      <c r="J142" s="997"/>
      <c r="K142" s="997"/>
      <c r="L142" s="997"/>
      <c r="M142" s="997"/>
      <c r="N142" s="997"/>
      <c r="O142" s="997"/>
      <c r="P142" s="997"/>
      <c r="Q142" s="1062"/>
      <c r="R142" s="1062"/>
      <c r="S142" s="1062"/>
      <c r="T142" s="1062"/>
      <c r="U142" s="1062"/>
      <c r="V142" s="1062"/>
      <c r="W142" s="1062"/>
      <c r="X142" s="1062"/>
      <c r="Y142" s="1062"/>
      <c r="Z142" s="1062"/>
      <c r="AA142" s="1062"/>
      <c r="AB142" s="1062"/>
    </row>
    <row r="143">
      <c r="A143" s="997"/>
      <c r="B143" s="1061"/>
      <c r="C143" s="1061"/>
      <c r="D143" s="1061"/>
      <c r="E143" s="1061"/>
      <c r="F143" s="1065"/>
      <c r="G143" s="1191" t="s">
        <v>556</v>
      </c>
      <c r="H143" s="1307">
        <v>449.0</v>
      </c>
      <c r="I143" s="1061"/>
      <c r="J143" s="997"/>
      <c r="K143" s="997"/>
      <c r="L143" s="997"/>
      <c r="M143" s="997"/>
      <c r="N143" s="997"/>
      <c r="O143" s="997"/>
      <c r="P143" s="997"/>
      <c r="Q143" s="1062"/>
      <c r="R143" s="1062"/>
      <c r="S143" s="1062"/>
      <c r="T143" s="1062"/>
      <c r="U143" s="1062"/>
      <c r="V143" s="1062"/>
      <c r="W143" s="1062"/>
      <c r="X143" s="1062"/>
      <c r="Y143" s="1062"/>
      <c r="Z143" s="1062"/>
      <c r="AA143" s="1062"/>
      <c r="AB143" s="1062"/>
    </row>
    <row r="144">
      <c r="A144" s="997"/>
      <c r="B144" s="1061"/>
      <c r="C144" s="1061"/>
      <c r="D144" s="1061"/>
      <c r="E144" s="1061"/>
      <c r="F144" s="1065"/>
      <c r="G144" s="1191" t="s">
        <v>568</v>
      </c>
      <c r="H144" s="1307">
        <f>(H133)</f>
        <v>553</v>
      </c>
      <c r="I144" s="1061"/>
      <c r="J144" s="997"/>
      <c r="K144" s="997"/>
      <c r="L144" s="997"/>
      <c r="M144" s="997"/>
      <c r="N144" s="997"/>
      <c r="O144" s="997"/>
      <c r="P144" s="997"/>
      <c r="Q144" s="1062"/>
      <c r="R144" s="1062"/>
      <c r="S144" s="1062"/>
      <c r="T144" s="1062"/>
      <c r="U144" s="1062"/>
      <c r="V144" s="1062"/>
      <c r="W144" s="1062"/>
      <c r="X144" s="1062"/>
      <c r="Y144" s="1062"/>
      <c r="Z144" s="1062"/>
      <c r="AA144" s="1062"/>
      <c r="AB144" s="1062"/>
    </row>
    <row r="145">
      <c r="A145" s="997"/>
      <c r="B145" s="1061"/>
      <c r="C145" s="1061"/>
      <c r="D145" s="1061"/>
      <c r="E145" s="1061"/>
      <c r="F145" s="1065"/>
      <c r="G145" s="1083" t="s">
        <v>9</v>
      </c>
      <c r="H145" s="1081">
        <f>SUM(H143:H144)</f>
        <v>1002</v>
      </c>
      <c r="I145" s="1061"/>
      <c r="J145" s="997"/>
      <c r="K145" s="997"/>
      <c r="L145" s="997"/>
      <c r="M145" s="997"/>
      <c r="N145" s="997"/>
      <c r="O145" s="997"/>
      <c r="P145" s="997"/>
      <c r="Q145" s="1062"/>
      <c r="R145" s="1062"/>
      <c r="S145" s="1062"/>
      <c r="T145" s="1062"/>
      <c r="U145" s="1062"/>
      <c r="V145" s="1062"/>
      <c r="W145" s="1062"/>
      <c r="X145" s="1062"/>
      <c r="Y145" s="1062"/>
      <c r="Z145" s="1062"/>
      <c r="AA145" s="1062"/>
      <c r="AB145" s="1062"/>
    </row>
    <row r="146">
      <c r="A146" s="997"/>
      <c r="B146" s="1061"/>
      <c r="C146" s="1061"/>
      <c r="D146" s="1061"/>
      <c r="E146" s="1061"/>
      <c r="F146" s="1061"/>
      <c r="G146" s="1063"/>
      <c r="H146" s="1064"/>
      <c r="I146" s="1063"/>
      <c r="J146" s="997"/>
      <c r="K146" s="997"/>
      <c r="L146" s="997"/>
      <c r="M146" s="997"/>
      <c r="N146" s="997"/>
      <c r="O146" s="997"/>
      <c r="P146" s="997"/>
      <c r="Q146" s="1062"/>
      <c r="R146" s="1062"/>
      <c r="S146" s="1062"/>
      <c r="T146" s="1062"/>
      <c r="U146" s="1062"/>
      <c r="V146" s="1062"/>
      <c r="W146" s="1062"/>
      <c r="X146" s="1062"/>
      <c r="Y146" s="1062"/>
      <c r="Z146" s="1062"/>
      <c r="AA146" s="1062"/>
      <c r="AB146" s="1062"/>
    </row>
    <row r="147">
      <c r="A147" s="997"/>
      <c r="B147" s="1061"/>
      <c r="C147" s="1061"/>
      <c r="D147" s="1061"/>
      <c r="E147" s="1061"/>
      <c r="F147" s="1065"/>
      <c r="G147" s="1100" t="s">
        <v>131</v>
      </c>
      <c r="H147" s="1397">
        <f>(3500-H145)</f>
        <v>2498</v>
      </c>
      <c r="I147" s="1423">
        <f>(H145/3500)</f>
        <v>0.2862857143</v>
      </c>
      <c r="J147" s="997"/>
      <c r="K147" s="997"/>
      <c r="L147" s="997"/>
      <c r="M147" s="997"/>
      <c r="N147" s="997"/>
      <c r="O147" s="997"/>
      <c r="P147" s="997"/>
      <c r="Q147" s="1062"/>
      <c r="R147" s="1062"/>
      <c r="S147" s="1062"/>
      <c r="T147" s="1062"/>
      <c r="U147" s="1062"/>
      <c r="V147" s="1062"/>
      <c r="W147" s="1062"/>
      <c r="X147" s="1062"/>
      <c r="Y147" s="1062"/>
      <c r="Z147" s="1062"/>
      <c r="AA147" s="1062"/>
      <c r="AB147" s="1062"/>
    </row>
    <row r="148">
      <c r="A148" s="1049"/>
      <c r="B148" s="1049"/>
      <c r="C148" s="1049"/>
      <c r="D148" s="1049"/>
      <c r="E148" s="1049"/>
      <c r="F148" s="1049"/>
      <c r="G148" s="1049"/>
      <c r="H148" s="1049"/>
      <c r="I148" s="1049"/>
      <c r="J148" s="1049"/>
      <c r="K148" s="1049"/>
      <c r="L148" s="1049"/>
      <c r="M148" s="1049"/>
      <c r="N148" s="1049"/>
      <c r="O148" s="1049"/>
      <c r="P148" s="1049"/>
      <c r="Q148" s="1074"/>
      <c r="R148" s="1074"/>
      <c r="S148" s="1074"/>
      <c r="T148" s="1074"/>
      <c r="U148" s="1074"/>
      <c r="V148" s="1074"/>
      <c r="W148" s="1074"/>
      <c r="X148" s="1074"/>
      <c r="Y148" s="1074"/>
      <c r="Z148" s="1074"/>
      <c r="AA148" s="1074"/>
      <c r="AB148" s="1074"/>
    </row>
    <row r="149">
      <c r="A149" s="1086" t="s">
        <v>557</v>
      </c>
      <c r="B149" s="1393">
        <v>6.0</v>
      </c>
      <c r="C149" s="1393">
        <v>7.0</v>
      </c>
      <c r="D149" s="1393">
        <v>8.0</v>
      </c>
      <c r="E149" s="1393">
        <v>9.0</v>
      </c>
      <c r="F149" s="1393">
        <v>10.0</v>
      </c>
      <c r="G149" s="1393">
        <v>11.0</v>
      </c>
      <c r="H149" s="1394"/>
      <c r="I149" s="1394"/>
      <c r="J149" s="998"/>
      <c r="K149" s="1086" t="s">
        <v>557</v>
      </c>
      <c r="L149" s="1394"/>
      <c r="M149" s="1394"/>
      <c r="N149" s="1394"/>
      <c r="O149" s="1394"/>
      <c r="P149" s="1394"/>
      <c r="Q149" s="1058"/>
      <c r="R149" s="1058"/>
      <c r="S149" s="1058"/>
      <c r="T149" s="1058"/>
      <c r="U149" s="1058"/>
      <c r="V149" s="1058"/>
      <c r="W149" s="1058"/>
      <c r="X149" s="1058"/>
      <c r="Y149" s="1058"/>
      <c r="Z149" s="1058"/>
      <c r="AA149" s="1058"/>
      <c r="AB149" s="1058"/>
    </row>
    <row r="150">
      <c r="A150" s="1395" t="s">
        <v>331</v>
      </c>
      <c r="B150" s="1053" t="s">
        <v>2</v>
      </c>
      <c r="C150" s="1053" t="s">
        <v>3</v>
      </c>
      <c r="D150" s="1053" t="s">
        <v>4</v>
      </c>
      <c r="E150" s="1053" t="s">
        <v>5</v>
      </c>
      <c r="F150" s="1053" t="s">
        <v>6</v>
      </c>
      <c r="G150" s="1053" t="s">
        <v>7</v>
      </c>
      <c r="H150" s="1053" t="s">
        <v>9</v>
      </c>
      <c r="I150" s="1053" t="s">
        <v>71</v>
      </c>
      <c r="J150" s="998"/>
      <c r="K150" s="1395" t="s">
        <v>331</v>
      </c>
      <c r="L150" s="1053" t="s">
        <v>72</v>
      </c>
      <c r="M150" s="1053" t="s">
        <v>13</v>
      </c>
      <c r="N150" s="1396" t="s">
        <v>73</v>
      </c>
      <c r="O150" s="1053" t="s">
        <v>13</v>
      </c>
      <c r="P150" s="1396" t="s">
        <v>74</v>
      </c>
      <c r="Q150" s="1058"/>
      <c r="R150" s="1058"/>
      <c r="S150" s="1058"/>
      <c r="T150" s="1058"/>
      <c r="U150" s="1058"/>
      <c r="V150" s="1058"/>
      <c r="W150" s="1058"/>
      <c r="X150" s="1058"/>
      <c r="Y150" s="1058"/>
      <c r="Z150" s="1058"/>
      <c r="AA150" s="1058"/>
      <c r="AB150" s="1058"/>
    </row>
    <row r="151">
      <c r="A151" s="1420" t="s">
        <v>98</v>
      </c>
      <c r="B151" s="1397">
        <f> SUM(B152:B177)</f>
        <v>53</v>
      </c>
      <c r="C151" s="1417">
        <f t="shared" ref="C151:G151" si="108"> SUM(C152:C175)</f>
        <v>37</v>
      </c>
      <c r="D151" s="1397">
        <f t="shared" si="108"/>
        <v>43</v>
      </c>
      <c r="E151" s="1397">
        <f t="shared" si="108"/>
        <v>42</v>
      </c>
      <c r="F151" s="1397">
        <f t="shared" si="108"/>
        <v>26</v>
      </c>
      <c r="G151" s="1397">
        <f t="shared" si="108"/>
        <v>12</v>
      </c>
      <c r="H151" s="1397">
        <f> SUM(H152:H155,H157:H160,H162:H165,H167:H170,H172:H175,H177:H180)</f>
        <v>183</v>
      </c>
      <c r="I151" s="1397"/>
      <c r="J151" s="1398"/>
      <c r="K151" s="1420" t="s">
        <v>98</v>
      </c>
      <c r="L151" s="1407"/>
      <c r="M151" s="1407"/>
      <c r="N151" s="1424"/>
      <c r="O151" s="1425"/>
      <c r="P151" s="1407"/>
      <c r="Q151" s="1399"/>
      <c r="R151" s="1399"/>
      <c r="S151" s="1399"/>
      <c r="T151" s="1399"/>
      <c r="U151" s="1399"/>
      <c r="V151" s="1399"/>
      <c r="W151" s="1399"/>
      <c r="X151" s="1399"/>
      <c r="Y151" s="1399"/>
      <c r="Z151" s="1399"/>
      <c r="AA151" s="1399"/>
      <c r="AB151" s="1399"/>
    </row>
    <row r="152">
      <c r="A152" s="1242" t="s">
        <v>99</v>
      </c>
      <c r="B152" s="1400">
        <v>5.0</v>
      </c>
      <c r="C152" s="1400">
        <v>1.0</v>
      </c>
      <c r="D152" s="1400">
        <v>0.0</v>
      </c>
      <c r="E152" s="1400">
        <v>3.0</v>
      </c>
      <c r="F152" s="1400">
        <v>4.0</v>
      </c>
      <c r="G152" s="1400">
        <v>0.0</v>
      </c>
      <c r="H152" s="1401">
        <f t="shared" ref="H152:H154" si="109">SUM(B152:G152)</f>
        <v>13</v>
      </c>
      <c r="I152" s="1117">
        <f>sum(H152:H155)</f>
        <v>45</v>
      </c>
      <c r="J152" s="1402"/>
      <c r="K152" s="1242" t="s">
        <v>99</v>
      </c>
      <c r="L152" s="1316">
        <v>68.0</v>
      </c>
      <c r="M152" s="1374">
        <f>(L152-H152)</f>
        <v>55</v>
      </c>
      <c r="N152" s="1374">
        <v>0.0</v>
      </c>
      <c r="O152" s="1426">
        <f t="shared" ref="O152:O153" si="110">sum(M152,N152)</f>
        <v>55</v>
      </c>
      <c r="P152" s="1374" t="s">
        <v>382</v>
      </c>
      <c r="Q152" s="1058"/>
      <c r="R152" s="1058"/>
      <c r="S152" s="1058"/>
      <c r="T152" s="1058"/>
      <c r="U152" s="1058"/>
      <c r="V152" s="1058"/>
      <c r="W152" s="1058"/>
      <c r="X152" s="1058"/>
      <c r="Y152" s="1058"/>
      <c r="Z152" s="1058"/>
      <c r="AA152" s="1058"/>
      <c r="AB152" s="1058"/>
    </row>
    <row r="153">
      <c r="A153" s="1403" t="s">
        <v>77</v>
      </c>
      <c r="B153" s="1404">
        <v>0.0</v>
      </c>
      <c r="C153" s="1404">
        <v>0.0</v>
      </c>
      <c r="D153" s="1404">
        <v>0.0</v>
      </c>
      <c r="E153" s="1404">
        <v>0.0</v>
      </c>
      <c r="F153" s="1404">
        <v>0.0</v>
      </c>
      <c r="G153" s="1405">
        <v>0.0</v>
      </c>
      <c r="H153" s="1053">
        <f t="shared" si="109"/>
        <v>0</v>
      </c>
      <c r="I153" s="1088">
        <f>(I152/61)</f>
        <v>0.737704918</v>
      </c>
      <c r="J153" s="1026"/>
      <c r="K153" s="1403" t="s">
        <v>77</v>
      </c>
      <c r="L153" s="1404">
        <v>22.0</v>
      </c>
      <c r="M153" s="1410">
        <f>(L153-H153-H154)</f>
        <v>6</v>
      </c>
      <c r="N153" s="1307">
        <v>10.0</v>
      </c>
      <c r="O153" s="1427">
        <f t="shared" si="110"/>
        <v>16</v>
      </c>
      <c r="P153" s="1307"/>
      <c r="Q153" s="1409" t="s">
        <v>461</v>
      </c>
      <c r="R153" s="1058"/>
      <c r="S153" s="1058"/>
      <c r="T153" s="1058"/>
      <c r="U153" s="1058"/>
      <c r="V153" s="1058"/>
      <c r="W153" s="1058"/>
      <c r="X153" s="1058"/>
      <c r="Y153" s="1058"/>
      <c r="Z153" s="1058"/>
      <c r="AA153" s="1058"/>
      <c r="AB153" s="1058"/>
    </row>
    <row r="154">
      <c r="A154" s="1403" t="s">
        <v>78</v>
      </c>
      <c r="B154" s="1404">
        <v>6.0</v>
      </c>
      <c r="C154" s="1404">
        <v>3.0</v>
      </c>
      <c r="D154" s="1404">
        <v>0.0</v>
      </c>
      <c r="E154" s="1404">
        <v>2.0</v>
      </c>
      <c r="F154" s="1404">
        <v>2.0</v>
      </c>
      <c r="G154" s="1405">
        <v>3.0</v>
      </c>
      <c r="H154" s="1053">
        <f t="shared" si="109"/>
        <v>16</v>
      </c>
      <c r="I154" s="1396"/>
      <c r="J154" s="1026"/>
      <c r="K154" s="1403" t="s">
        <v>78</v>
      </c>
      <c r="L154" s="1404" t="s">
        <v>79</v>
      </c>
      <c r="M154" s="1410" t="s">
        <v>79</v>
      </c>
      <c r="N154" s="1307" t="s">
        <v>79</v>
      </c>
      <c r="O154" s="1427" t="s">
        <v>79</v>
      </c>
      <c r="P154" s="1307"/>
      <c r="Q154" s="48"/>
      <c r="R154" s="1058"/>
      <c r="S154" s="1058"/>
      <c r="T154" s="1058"/>
      <c r="U154" s="1058"/>
      <c r="V154" s="1058"/>
      <c r="W154" s="1058"/>
      <c r="X154" s="1058"/>
      <c r="Y154" s="1058"/>
      <c r="Z154" s="1058"/>
      <c r="AA154" s="1058"/>
      <c r="AB154" s="1058"/>
    </row>
    <row r="155">
      <c r="A155" s="1406" t="s">
        <v>446</v>
      </c>
      <c r="B155" s="1404">
        <v>4.0</v>
      </c>
      <c r="C155" s="1404">
        <v>2.0</v>
      </c>
      <c r="D155" s="1404">
        <v>0.0</v>
      </c>
      <c r="E155" s="1404">
        <v>4.0</v>
      </c>
      <c r="F155" s="1404">
        <v>3.0</v>
      </c>
      <c r="G155" s="1405">
        <v>3.0</v>
      </c>
      <c r="H155" s="1053">
        <f>sum(B155:G155)</f>
        <v>16</v>
      </c>
      <c r="I155" s="1396"/>
      <c r="J155" s="1026"/>
      <c r="K155" s="1406" t="s">
        <v>446</v>
      </c>
      <c r="L155" s="1404">
        <v>20.0</v>
      </c>
      <c r="M155" s="1410">
        <f t="shared" ref="M155:M157" si="111">(L155-H155)</f>
        <v>4</v>
      </c>
      <c r="N155" s="1307">
        <v>5.0</v>
      </c>
      <c r="O155" s="1427">
        <f t="shared" ref="O155:O158" si="112">sum(M155,N155)</f>
        <v>9</v>
      </c>
      <c r="P155" s="1307"/>
      <c r="Q155" s="1058"/>
      <c r="R155" s="1058"/>
      <c r="S155" s="1058"/>
      <c r="T155" s="1058"/>
      <c r="U155" s="1058"/>
      <c r="V155" s="1058"/>
      <c r="W155" s="1058"/>
      <c r="X155" s="1058"/>
      <c r="Y155" s="1058"/>
      <c r="Z155" s="1058"/>
      <c r="AA155" s="1058"/>
      <c r="AB155" s="1058"/>
    </row>
    <row r="156">
      <c r="A156" s="1406" t="s">
        <v>80</v>
      </c>
      <c r="B156" s="1404">
        <v>4.0</v>
      </c>
      <c r="C156" s="1404">
        <v>0.0</v>
      </c>
      <c r="D156" s="1404">
        <v>0.0</v>
      </c>
      <c r="E156" s="1404">
        <v>7.0</v>
      </c>
      <c r="F156" s="1404">
        <v>4.0</v>
      </c>
      <c r="G156" s="1405">
        <v>0.0</v>
      </c>
      <c r="H156" s="1405">
        <f t="shared" ref="H156:H159" si="113">SUM(B156:G156)</f>
        <v>15</v>
      </c>
      <c r="I156" s="1396"/>
      <c r="J156" s="1026"/>
      <c r="K156" s="1406" t="s">
        <v>80</v>
      </c>
      <c r="L156" s="1404">
        <v>60.0</v>
      </c>
      <c r="M156" s="1396">
        <f t="shared" si="111"/>
        <v>45</v>
      </c>
      <c r="N156" s="1307">
        <v>0.0</v>
      </c>
      <c r="O156" s="1396">
        <f t="shared" si="112"/>
        <v>45</v>
      </c>
      <c r="P156" s="1307"/>
      <c r="Q156" s="1341"/>
      <c r="R156" s="1058"/>
      <c r="S156" s="1058"/>
      <c r="T156" s="1058"/>
      <c r="U156" s="1058"/>
      <c r="V156" s="1058"/>
      <c r="W156" s="1058"/>
      <c r="X156" s="1058"/>
      <c r="Y156" s="1058"/>
      <c r="Z156" s="1058"/>
      <c r="AA156" s="1058"/>
      <c r="AB156" s="1058"/>
    </row>
    <row r="157">
      <c r="A157" s="1257" t="s">
        <v>449</v>
      </c>
      <c r="B157" s="1316">
        <v>4.0</v>
      </c>
      <c r="C157" s="1316">
        <v>0.0</v>
      </c>
      <c r="D157" s="1316">
        <v>4.0</v>
      </c>
      <c r="E157" s="1316">
        <v>5.0</v>
      </c>
      <c r="F157" s="1316">
        <v>2.0</v>
      </c>
      <c r="G157" s="1400">
        <v>2.0</v>
      </c>
      <c r="H157" s="1401">
        <f t="shared" si="113"/>
        <v>17</v>
      </c>
      <c r="I157" s="1117">
        <f>sum(H157:H160)</f>
        <v>33</v>
      </c>
      <c r="J157" s="1402"/>
      <c r="K157" s="1257" t="s">
        <v>449</v>
      </c>
      <c r="L157" s="1316">
        <v>43.0</v>
      </c>
      <c r="M157" s="1146">
        <f t="shared" si="111"/>
        <v>26</v>
      </c>
      <c r="N157" s="1374">
        <v>10.0</v>
      </c>
      <c r="O157" s="1426">
        <f t="shared" si="112"/>
        <v>36</v>
      </c>
      <c r="P157" s="1374" t="s">
        <v>382</v>
      </c>
      <c r="Q157" s="1058"/>
      <c r="R157" s="1058"/>
      <c r="S157" s="1058"/>
      <c r="T157" s="1058"/>
      <c r="U157" s="1058"/>
      <c r="V157" s="1058"/>
      <c r="W157" s="1058"/>
      <c r="X157" s="1058"/>
      <c r="Y157" s="1058"/>
      <c r="Z157" s="1058"/>
      <c r="AA157" s="1058"/>
      <c r="AB157" s="1058"/>
    </row>
    <row r="158">
      <c r="A158" s="1403" t="s">
        <v>77</v>
      </c>
      <c r="B158" s="1404">
        <v>0.0</v>
      </c>
      <c r="C158" s="1404">
        <v>0.0</v>
      </c>
      <c r="D158" s="1404">
        <v>0.0</v>
      </c>
      <c r="E158" s="1404">
        <v>0.0</v>
      </c>
      <c r="F158" s="1404">
        <v>0.0</v>
      </c>
      <c r="G158" s="1404">
        <v>0.0</v>
      </c>
      <c r="H158" s="1053">
        <f t="shared" si="113"/>
        <v>0</v>
      </c>
      <c r="I158" s="1088">
        <f>(I157/60)</f>
        <v>0.55</v>
      </c>
      <c r="J158" s="1402"/>
      <c r="K158" s="1403" t="s">
        <v>77</v>
      </c>
      <c r="L158" s="1404">
        <v>25.0</v>
      </c>
      <c r="M158" s="1410">
        <f>(L158-H158-H159)</f>
        <v>13</v>
      </c>
      <c r="N158" s="1428">
        <v>6.0</v>
      </c>
      <c r="O158" s="1427">
        <f t="shared" si="112"/>
        <v>19</v>
      </c>
      <c r="P158" s="1428"/>
      <c r="Q158" s="1058"/>
      <c r="R158" s="1058"/>
      <c r="S158" s="1058"/>
      <c r="T158" s="1058"/>
      <c r="U158" s="1058"/>
      <c r="V158" s="1058"/>
      <c r="W158" s="1058"/>
      <c r="X158" s="1058"/>
      <c r="Y158" s="1058"/>
      <c r="Z158" s="1058"/>
      <c r="AA158" s="1058"/>
      <c r="AB158" s="1058"/>
    </row>
    <row r="159">
      <c r="A159" s="1403" t="s">
        <v>78</v>
      </c>
      <c r="B159" s="1404">
        <v>3.0</v>
      </c>
      <c r="C159" s="1404">
        <v>0.0</v>
      </c>
      <c r="D159" s="1404">
        <v>4.0</v>
      </c>
      <c r="E159" s="1404">
        <v>2.0</v>
      </c>
      <c r="F159" s="1404">
        <v>3.0</v>
      </c>
      <c r="G159" s="1404">
        <v>0.0</v>
      </c>
      <c r="H159" s="1053">
        <f t="shared" si="113"/>
        <v>12</v>
      </c>
      <c r="I159" s="1396"/>
      <c r="J159" s="1402"/>
      <c r="K159" s="1403" t="s">
        <v>78</v>
      </c>
      <c r="L159" s="1404" t="s">
        <v>79</v>
      </c>
      <c r="M159" s="1410" t="s">
        <v>79</v>
      </c>
      <c r="N159" s="1428" t="s">
        <v>79</v>
      </c>
      <c r="O159" s="1427" t="s">
        <v>79</v>
      </c>
      <c r="P159" s="1428"/>
      <c r="Q159" s="1058"/>
      <c r="R159" s="1058"/>
      <c r="S159" s="1058"/>
      <c r="T159" s="1058"/>
      <c r="U159" s="1058"/>
      <c r="V159" s="1058"/>
      <c r="W159" s="1058"/>
      <c r="X159" s="1058"/>
      <c r="Y159" s="1058"/>
      <c r="Z159" s="1058"/>
      <c r="AA159" s="1058"/>
      <c r="AB159" s="1058"/>
    </row>
    <row r="160">
      <c r="A160" s="1406" t="s">
        <v>446</v>
      </c>
      <c r="B160" s="1404">
        <v>0.0</v>
      </c>
      <c r="C160" s="1404">
        <v>0.0</v>
      </c>
      <c r="D160" s="1404">
        <v>1.0</v>
      </c>
      <c r="E160" s="1404">
        <v>2.0</v>
      </c>
      <c r="F160" s="1404">
        <v>1.0</v>
      </c>
      <c r="G160" s="1404">
        <v>0.0</v>
      </c>
      <c r="H160" s="1053">
        <f>sum(B160:G160)</f>
        <v>4</v>
      </c>
      <c r="I160" s="1396"/>
      <c r="J160" s="1402"/>
      <c r="K160" s="1406" t="s">
        <v>446</v>
      </c>
      <c r="L160" s="1404">
        <v>6.0</v>
      </c>
      <c r="M160" s="1410">
        <f t="shared" ref="M160:M162" si="114">(L160-H160)</f>
        <v>2</v>
      </c>
      <c r="N160" s="1429">
        <v>0.0</v>
      </c>
      <c r="O160" s="1427">
        <f t="shared" ref="O160:O163" si="115">sum(M160,N160)</f>
        <v>2</v>
      </c>
      <c r="P160" s="1429"/>
      <c r="Q160" s="1024"/>
      <c r="R160" s="1058"/>
      <c r="S160" s="1058"/>
      <c r="T160" s="1058"/>
      <c r="U160" s="1058"/>
      <c r="V160" s="1058"/>
      <c r="W160" s="1058"/>
      <c r="X160" s="1058"/>
      <c r="Y160" s="1058"/>
      <c r="Z160" s="1058"/>
      <c r="AA160" s="1058"/>
      <c r="AB160" s="1058"/>
    </row>
    <row r="161">
      <c r="A161" s="1406" t="s">
        <v>80</v>
      </c>
      <c r="B161" s="1404">
        <v>3.0</v>
      </c>
      <c r="C161" s="1404">
        <v>0.0</v>
      </c>
      <c r="D161" s="1404">
        <v>3.0</v>
      </c>
      <c r="E161" s="1404">
        <v>1.0</v>
      </c>
      <c r="F161" s="1404">
        <v>1.0</v>
      </c>
      <c r="G161" s="1404">
        <v>0.0</v>
      </c>
      <c r="H161" s="1405">
        <f t="shared" ref="H161:H164" si="116">SUM(B161:G161)</f>
        <v>8</v>
      </c>
      <c r="I161" s="1396"/>
      <c r="J161" s="1402"/>
      <c r="K161" s="1406" t="s">
        <v>80</v>
      </c>
      <c r="L161" s="1404">
        <v>27.0</v>
      </c>
      <c r="M161" s="1396">
        <f t="shared" si="114"/>
        <v>19</v>
      </c>
      <c r="N161" s="1429">
        <v>0.0</v>
      </c>
      <c r="O161" s="1396">
        <f t="shared" si="115"/>
        <v>19</v>
      </c>
      <c r="P161" s="1429"/>
      <c r="Q161" s="1169"/>
      <c r="R161" s="1058"/>
      <c r="S161" s="1058"/>
      <c r="T161" s="1058"/>
      <c r="U161" s="1058"/>
      <c r="V161" s="1058"/>
      <c r="W161" s="1058"/>
      <c r="X161" s="1058"/>
      <c r="Y161" s="1058"/>
      <c r="Z161" s="1058"/>
      <c r="AA161" s="1058"/>
      <c r="AB161" s="1058"/>
    </row>
    <row r="162">
      <c r="A162" s="1257" t="s">
        <v>469</v>
      </c>
      <c r="B162" s="1400">
        <v>4.0</v>
      </c>
      <c r="C162" s="1400">
        <v>3.0</v>
      </c>
      <c r="D162" s="1400">
        <v>4.0</v>
      </c>
      <c r="E162" s="1400">
        <v>0.0</v>
      </c>
      <c r="F162" s="1400">
        <v>0.0</v>
      </c>
      <c r="G162" s="1400">
        <v>2.0</v>
      </c>
      <c r="H162" s="1401">
        <f t="shared" si="116"/>
        <v>13</v>
      </c>
      <c r="I162" s="1117">
        <f>sum(H162:H165)</f>
        <v>13</v>
      </c>
      <c r="J162" s="1402"/>
      <c r="K162" s="1257" t="s">
        <v>469</v>
      </c>
      <c r="L162" s="1316">
        <v>29.0</v>
      </c>
      <c r="M162" s="1146">
        <f t="shared" si="114"/>
        <v>16</v>
      </c>
      <c r="N162" s="1316">
        <v>10.0</v>
      </c>
      <c r="O162" s="1430">
        <f t="shared" si="115"/>
        <v>26</v>
      </c>
      <c r="P162" s="1316" t="s">
        <v>382</v>
      </c>
      <c r="Q162" s="1168"/>
      <c r="R162" s="1058"/>
      <c r="S162" s="1058"/>
      <c r="T162" s="1058"/>
      <c r="U162" s="1058"/>
      <c r="V162" s="1058"/>
      <c r="W162" s="1058"/>
      <c r="X162" s="1058"/>
      <c r="Y162" s="1058"/>
      <c r="Z162" s="1058"/>
      <c r="AA162" s="1058"/>
      <c r="AB162" s="1058"/>
    </row>
    <row r="163">
      <c r="A163" s="1403" t="s">
        <v>77</v>
      </c>
      <c r="B163" s="1404">
        <v>0.0</v>
      </c>
      <c r="C163" s="1404">
        <v>0.0</v>
      </c>
      <c r="D163" s="1404">
        <v>0.0</v>
      </c>
      <c r="E163" s="1404">
        <v>0.0</v>
      </c>
      <c r="F163" s="1404">
        <v>0.0</v>
      </c>
      <c r="G163" s="1405">
        <v>0.0</v>
      </c>
      <c r="H163" s="1053">
        <f t="shared" si="116"/>
        <v>0</v>
      </c>
      <c r="I163" s="1088">
        <f>(I162/60)</f>
        <v>0.2166666667</v>
      </c>
      <c r="J163" s="1026"/>
      <c r="K163" s="1403" t="s">
        <v>77</v>
      </c>
      <c r="L163" s="1404">
        <v>4.0</v>
      </c>
      <c r="M163" s="1410">
        <f>(L163-H163-H164)</f>
        <v>4</v>
      </c>
      <c r="N163" s="1307">
        <v>0.0</v>
      </c>
      <c r="O163" s="1410">
        <f t="shared" si="115"/>
        <v>4</v>
      </c>
      <c r="P163" s="1307"/>
      <c r="Q163" s="1168"/>
      <c r="R163" s="1058"/>
      <c r="S163" s="1058"/>
      <c r="T163" s="1058"/>
      <c r="U163" s="1058"/>
      <c r="V163" s="1058"/>
      <c r="W163" s="1058"/>
      <c r="X163" s="1058"/>
      <c r="Y163" s="1058"/>
      <c r="Z163" s="1058"/>
      <c r="AA163" s="1058"/>
      <c r="AB163" s="1058"/>
    </row>
    <row r="164">
      <c r="A164" s="1403" t="s">
        <v>78</v>
      </c>
      <c r="B164" s="1404">
        <v>0.0</v>
      </c>
      <c r="C164" s="1404">
        <v>0.0</v>
      </c>
      <c r="D164" s="1404">
        <v>0.0</v>
      </c>
      <c r="E164" s="1404">
        <v>0.0</v>
      </c>
      <c r="F164" s="1404">
        <v>0.0</v>
      </c>
      <c r="G164" s="1405">
        <v>0.0</v>
      </c>
      <c r="H164" s="1053">
        <f t="shared" si="116"/>
        <v>0</v>
      </c>
      <c r="I164" s="1396"/>
      <c r="J164" s="1026"/>
      <c r="K164" s="1403" t="s">
        <v>78</v>
      </c>
      <c r="L164" s="1404" t="s">
        <v>79</v>
      </c>
      <c r="M164" s="1410" t="s">
        <v>79</v>
      </c>
      <c r="N164" s="1307" t="s">
        <v>79</v>
      </c>
      <c r="O164" s="1410" t="s">
        <v>79</v>
      </c>
      <c r="P164" s="1307"/>
      <c r="Q164" s="1058"/>
      <c r="R164" s="1058"/>
      <c r="S164" s="1058"/>
      <c r="T164" s="1058"/>
      <c r="U164" s="1058"/>
      <c r="V164" s="1058"/>
      <c r="W164" s="1058"/>
      <c r="X164" s="1058"/>
      <c r="Y164" s="1058"/>
      <c r="Z164" s="1058"/>
      <c r="AA164" s="1058"/>
      <c r="AB164" s="1058"/>
    </row>
    <row r="165">
      <c r="A165" s="1406" t="s">
        <v>446</v>
      </c>
      <c r="B165" s="1404">
        <v>0.0</v>
      </c>
      <c r="C165" s="1404">
        <v>0.0</v>
      </c>
      <c r="D165" s="1404">
        <v>0.0</v>
      </c>
      <c r="E165" s="1404">
        <v>0.0</v>
      </c>
      <c r="F165" s="1404">
        <v>0.0</v>
      </c>
      <c r="G165" s="1405">
        <v>0.0</v>
      </c>
      <c r="H165" s="1053">
        <f>sum(B165:G165)</f>
        <v>0</v>
      </c>
      <c r="I165" s="1396"/>
      <c r="J165" s="1026"/>
      <c r="K165" s="1406" t="s">
        <v>446</v>
      </c>
      <c r="L165" s="1404">
        <v>3.0</v>
      </c>
      <c r="M165" s="1410">
        <f t="shared" ref="M165:M167" si="117">(L165-H165)</f>
        <v>3</v>
      </c>
      <c r="N165" s="1307">
        <v>0.0</v>
      </c>
      <c r="O165" s="1307">
        <v>3.0</v>
      </c>
      <c r="P165" s="1307"/>
      <c r="Q165" s="1058"/>
      <c r="R165" s="1058"/>
      <c r="S165" s="1058"/>
      <c r="T165" s="1058"/>
      <c r="U165" s="1058"/>
      <c r="V165" s="1058"/>
      <c r="W165" s="1058"/>
      <c r="X165" s="1058"/>
      <c r="Y165" s="1058"/>
      <c r="Z165" s="1058"/>
      <c r="AA165" s="1058"/>
      <c r="AB165" s="1058"/>
    </row>
    <row r="166">
      <c r="A166" s="1406" t="s">
        <v>80</v>
      </c>
      <c r="B166" s="1404">
        <v>0.0</v>
      </c>
      <c r="C166" s="1404">
        <v>0.0</v>
      </c>
      <c r="D166" s="1404">
        <v>0.0</v>
      </c>
      <c r="E166" s="1404">
        <v>0.0</v>
      </c>
      <c r="F166" s="1404">
        <v>0.0</v>
      </c>
      <c r="G166" s="1405">
        <v>0.0</v>
      </c>
      <c r="H166" s="1405">
        <f t="shared" ref="H166:H169" si="118">SUM(B166:G166)</f>
        <v>0</v>
      </c>
      <c r="I166" s="1396"/>
      <c r="J166" s="1026"/>
      <c r="K166" s="1406" t="s">
        <v>80</v>
      </c>
      <c r="L166" s="1404">
        <v>40.0</v>
      </c>
      <c r="M166" s="1396">
        <f t="shared" si="117"/>
        <v>40</v>
      </c>
      <c r="N166" s="1307">
        <v>0.0</v>
      </c>
      <c r="O166" s="1410">
        <f t="shared" ref="O166:O168" si="119">sum(M166,N166)</f>
        <v>40</v>
      </c>
      <c r="P166" s="1307"/>
      <c r="Q166" s="1058"/>
      <c r="R166" s="1058"/>
      <c r="S166" s="1058"/>
      <c r="T166" s="1058"/>
      <c r="U166" s="1058"/>
      <c r="V166" s="1058"/>
      <c r="W166" s="1058"/>
      <c r="X166" s="1058"/>
      <c r="Y166" s="1058"/>
      <c r="Z166" s="1058"/>
      <c r="AA166" s="1058"/>
      <c r="AB166" s="1058"/>
    </row>
    <row r="167">
      <c r="A167" s="1257" t="s">
        <v>470</v>
      </c>
      <c r="B167" s="1316">
        <v>0.0</v>
      </c>
      <c r="C167" s="1316">
        <v>9.0</v>
      </c>
      <c r="D167" s="1316">
        <v>10.0</v>
      </c>
      <c r="E167" s="1316">
        <v>5.0</v>
      </c>
      <c r="F167" s="1316">
        <v>0.0</v>
      </c>
      <c r="G167" s="1400">
        <v>1.0</v>
      </c>
      <c r="H167" s="1401">
        <f t="shared" si="118"/>
        <v>25</v>
      </c>
      <c r="I167" s="1117">
        <f>sum(H167:H170)</f>
        <v>40</v>
      </c>
      <c r="J167" s="1026"/>
      <c r="K167" s="1257" t="s">
        <v>470</v>
      </c>
      <c r="L167" s="1316">
        <v>44.0</v>
      </c>
      <c r="M167" s="1146">
        <f t="shared" si="117"/>
        <v>19</v>
      </c>
      <c r="N167" s="1374">
        <v>30.0</v>
      </c>
      <c r="O167" s="1146">
        <f t="shared" si="119"/>
        <v>49</v>
      </c>
      <c r="P167" s="1374" t="s">
        <v>382</v>
      </c>
      <c r="Q167" s="1058"/>
      <c r="R167" s="1058"/>
      <c r="S167" s="1058"/>
      <c r="T167" s="1058"/>
      <c r="U167" s="1058"/>
      <c r="V167" s="1058"/>
      <c r="W167" s="1058"/>
      <c r="X167" s="1058"/>
      <c r="Y167" s="1058"/>
      <c r="Z167" s="1058"/>
      <c r="AA167" s="1058"/>
      <c r="AB167" s="1058"/>
    </row>
    <row r="168">
      <c r="A168" s="1403" t="s">
        <v>77</v>
      </c>
      <c r="B168" s="1404">
        <v>0.0</v>
      </c>
      <c r="C168" s="1404">
        <v>0.0</v>
      </c>
      <c r="D168" s="1404">
        <v>0.0</v>
      </c>
      <c r="E168" s="1404">
        <v>0.0</v>
      </c>
      <c r="F168" s="1404">
        <v>0.0</v>
      </c>
      <c r="G168" s="1404">
        <v>0.0</v>
      </c>
      <c r="H168" s="1053">
        <f t="shared" si="118"/>
        <v>0</v>
      </c>
      <c r="I168" s="1088">
        <f>(I167/60)</f>
        <v>0.6666666667</v>
      </c>
      <c r="J168" s="1026"/>
      <c r="K168" s="1403" t="s">
        <v>77</v>
      </c>
      <c r="L168" s="1404">
        <v>6.0</v>
      </c>
      <c r="M168" s="1410">
        <f>(L168-H168-H169)</f>
        <v>0</v>
      </c>
      <c r="N168" s="1307">
        <v>15.0</v>
      </c>
      <c r="O168" s="1410">
        <f t="shared" si="119"/>
        <v>15</v>
      </c>
      <c r="P168" s="1307"/>
      <c r="Q168" s="1058"/>
      <c r="R168" s="1058"/>
      <c r="S168" s="1058"/>
      <c r="T168" s="1058"/>
      <c r="U168" s="1058"/>
      <c r="V168" s="1058"/>
      <c r="W168" s="1058"/>
      <c r="X168" s="1058"/>
      <c r="Y168" s="1058"/>
      <c r="Z168" s="1058"/>
      <c r="AA168" s="1058"/>
      <c r="AB168" s="1058"/>
    </row>
    <row r="169">
      <c r="A169" s="1403" t="s">
        <v>78</v>
      </c>
      <c r="B169" s="1404">
        <v>0.0</v>
      </c>
      <c r="C169" s="1404">
        <v>4.0</v>
      </c>
      <c r="D169" s="1404">
        <v>2.0</v>
      </c>
      <c r="E169" s="1404">
        <v>0.0</v>
      </c>
      <c r="F169" s="1404">
        <v>0.0</v>
      </c>
      <c r="G169" s="1404">
        <v>0.0</v>
      </c>
      <c r="H169" s="1053">
        <f t="shared" si="118"/>
        <v>6</v>
      </c>
      <c r="I169" s="1396"/>
      <c r="J169" s="1026"/>
      <c r="K169" s="1403" t="s">
        <v>78</v>
      </c>
      <c r="L169" s="1404" t="s">
        <v>79</v>
      </c>
      <c r="M169" s="1410" t="s">
        <v>79</v>
      </c>
      <c r="N169" s="1307" t="s">
        <v>79</v>
      </c>
      <c r="O169" s="1410" t="s">
        <v>79</v>
      </c>
      <c r="P169" s="1307"/>
      <c r="Q169" s="1058"/>
      <c r="R169" s="1058"/>
      <c r="S169" s="1058"/>
      <c r="T169" s="1058"/>
      <c r="U169" s="1058"/>
      <c r="V169" s="1058"/>
      <c r="W169" s="1058"/>
      <c r="X169" s="1058"/>
      <c r="Y169" s="1058"/>
      <c r="Z169" s="1058"/>
      <c r="AA169" s="1058"/>
      <c r="AB169" s="1058"/>
    </row>
    <row r="170">
      <c r="A170" s="1406" t="s">
        <v>446</v>
      </c>
      <c r="B170" s="1404">
        <v>0.0</v>
      </c>
      <c r="C170" s="1404">
        <v>3.0</v>
      </c>
      <c r="D170" s="1404">
        <v>2.0</v>
      </c>
      <c r="E170" s="1404">
        <v>3.0</v>
      </c>
      <c r="F170" s="1404">
        <v>0.0</v>
      </c>
      <c r="G170" s="1404">
        <v>1.0</v>
      </c>
      <c r="H170" s="1053">
        <f>sum(B170:G170)</f>
        <v>9</v>
      </c>
      <c r="I170" s="1396"/>
      <c r="J170" s="1026"/>
      <c r="K170" s="1406" t="s">
        <v>446</v>
      </c>
      <c r="L170" s="1404">
        <v>10.0</v>
      </c>
      <c r="M170" s="1410">
        <f t="shared" ref="M170:M172" si="120">(L170-H170)</f>
        <v>1</v>
      </c>
      <c r="N170" s="1307">
        <v>0.0</v>
      </c>
      <c r="O170" s="1410">
        <f t="shared" ref="O170:O173" si="121">sum(M170,N170)</f>
        <v>1</v>
      </c>
      <c r="P170" s="1307"/>
      <c r="Q170" s="1058"/>
      <c r="R170" s="1058"/>
      <c r="S170" s="1058"/>
      <c r="T170" s="1058"/>
      <c r="U170" s="1058"/>
      <c r="V170" s="1058"/>
      <c r="W170" s="1058"/>
      <c r="X170" s="1058"/>
      <c r="Y170" s="1058"/>
      <c r="Z170" s="1058"/>
      <c r="AA170" s="1058"/>
      <c r="AB170" s="1058"/>
    </row>
    <row r="171">
      <c r="A171" s="1406" t="s">
        <v>80</v>
      </c>
      <c r="B171" s="1404">
        <v>0.0</v>
      </c>
      <c r="C171" s="1404">
        <v>1.0</v>
      </c>
      <c r="D171" s="1404">
        <v>4.0</v>
      </c>
      <c r="E171" s="1404">
        <v>2.0</v>
      </c>
      <c r="F171" s="1404">
        <v>0.0</v>
      </c>
      <c r="G171" s="1404">
        <v>0.0</v>
      </c>
      <c r="H171" s="1405">
        <f t="shared" ref="H171:H174" si="122">SUM(B171:G171)</f>
        <v>7</v>
      </c>
      <c r="I171" s="1396"/>
      <c r="J171" s="1026"/>
      <c r="K171" s="1406" t="s">
        <v>80</v>
      </c>
      <c r="L171" s="1307">
        <v>30.0</v>
      </c>
      <c r="M171" s="1396">
        <f t="shared" si="120"/>
        <v>23</v>
      </c>
      <c r="N171" s="1307">
        <v>0.0</v>
      </c>
      <c r="O171" s="1410">
        <f t="shared" si="121"/>
        <v>23</v>
      </c>
      <c r="P171" s="1307"/>
      <c r="Q171" s="1058"/>
      <c r="R171" s="1058"/>
      <c r="S171" s="1058"/>
      <c r="T171" s="1058"/>
      <c r="U171" s="1058"/>
      <c r="V171" s="1058"/>
      <c r="W171" s="1058"/>
      <c r="X171" s="1058"/>
      <c r="Y171" s="1058"/>
      <c r="Z171" s="1058"/>
      <c r="AA171" s="1058"/>
      <c r="AB171" s="1058"/>
    </row>
    <row r="172">
      <c r="A172" s="1257" t="s">
        <v>471</v>
      </c>
      <c r="B172" s="1400">
        <v>10.0</v>
      </c>
      <c r="C172" s="1400">
        <v>7.0</v>
      </c>
      <c r="D172" s="1400">
        <v>7.0</v>
      </c>
      <c r="E172" s="1400">
        <v>6.0</v>
      </c>
      <c r="F172" s="1400">
        <v>6.0</v>
      </c>
      <c r="G172" s="1400">
        <v>0.0</v>
      </c>
      <c r="H172" s="1401">
        <f t="shared" si="122"/>
        <v>36</v>
      </c>
      <c r="I172" s="1117">
        <f>sum(H172:H175)</f>
        <v>52</v>
      </c>
      <c r="J172" s="1026"/>
      <c r="K172" s="1257" t="s">
        <v>471</v>
      </c>
      <c r="L172" s="1316">
        <v>78.0</v>
      </c>
      <c r="M172" s="1146">
        <f t="shared" si="120"/>
        <v>42</v>
      </c>
      <c r="N172" s="1374">
        <v>20.0</v>
      </c>
      <c r="O172" s="1146">
        <f t="shared" si="121"/>
        <v>62</v>
      </c>
      <c r="P172" s="1374" t="s">
        <v>382</v>
      </c>
      <c r="Q172" s="1058"/>
      <c r="R172" s="1058"/>
      <c r="S172" s="1058"/>
      <c r="T172" s="1058"/>
      <c r="U172" s="1058"/>
      <c r="V172" s="1058"/>
      <c r="W172" s="1058"/>
      <c r="X172" s="1058"/>
      <c r="Y172" s="1058"/>
      <c r="Z172" s="1058"/>
      <c r="AA172" s="1058"/>
      <c r="AB172" s="1058"/>
    </row>
    <row r="173">
      <c r="A173" s="1403" t="s">
        <v>77</v>
      </c>
      <c r="B173" s="1404">
        <v>0.0</v>
      </c>
      <c r="C173" s="1404">
        <v>0.0</v>
      </c>
      <c r="D173" s="1404">
        <v>0.0</v>
      </c>
      <c r="E173" s="1404">
        <v>0.0</v>
      </c>
      <c r="F173" s="1404">
        <v>0.0</v>
      </c>
      <c r="G173" s="1405">
        <v>0.0</v>
      </c>
      <c r="H173" s="1053">
        <f t="shared" si="122"/>
        <v>0</v>
      </c>
      <c r="I173" s="1088">
        <f>(I172/60)</f>
        <v>0.8666666667</v>
      </c>
      <c r="J173" s="1026"/>
      <c r="K173" s="1403" t="s">
        <v>77</v>
      </c>
      <c r="L173" s="1404">
        <v>10.0</v>
      </c>
      <c r="M173" s="1410">
        <f>(L173-H173-H174)</f>
        <v>0</v>
      </c>
      <c r="N173" s="1307">
        <v>20.0</v>
      </c>
      <c r="O173" s="1410">
        <f t="shared" si="121"/>
        <v>20</v>
      </c>
      <c r="P173" s="1307"/>
      <c r="Q173" s="1058"/>
      <c r="R173" s="1058"/>
      <c r="S173" s="1058"/>
      <c r="T173" s="1058"/>
      <c r="U173" s="1058"/>
      <c r="V173" s="1058"/>
      <c r="W173" s="1058"/>
      <c r="X173" s="1058"/>
      <c r="Y173" s="1058"/>
      <c r="Z173" s="1058"/>
      <c r="AA173" s="1058"/>
      <c r="AB173" s="1058"/>
    </row>
    <row r="174">
      <c r="A174" s="1403" t="s">
        <v>78</v>
      </c>
      <c r="B174" s="1404">
        <v>6.0</v>
      </c>
      <c r="C174" s="1404">
        <v>4.0</v>
      </c>
      <c r="D174" s="1404">
        <v>0.0</v>
      </c>
      <c r="E174" s="1404">
        <v>0.0</v>
      </c>
      <c r="F174" s="1404">
        <v>0.0</v>
      </c>
      <c r="G174" s="1405">
        <v>0.0</v>
      </c>
      <c r="H174" s="1053">
        <f t="shared" si="122"/>
        <v>10</v>
      </c>
      <c r="I174" s="1396"/>
      <c r="J174" s="1026"/>
      <c r="K174" s="1403" t="s">
        <v>78</v>
      </c>
      <c r="L174" s="1404" t="s">
        <v>79</v>
      </c>
      <c r="M174" s="1410" t="s">
        <v>79</v>
      </c>
      <c r="N174" s="1404" t="s">
        <v>79</v>
      </c>
      <c r="O174" s="1396" t="s">
        <v>79</v>
      </c>
      <c r="P174" s="1404"/>
      <c r="Q174" s="1168" t="s">
        <v>569</v>
      </c>
      <c r="R174" s="1058"/>
      <c r="S174" s="1058"/>
      <c r="T174" s="1058"/>
      <c r="U174" s="1058"/>
      <c r="V174" s="1058"/>
      <c r="W174" s="1058"/>
      <c r="X174" s="1058"/>
      <c r="Y174" s="1058"/>
      <c r="Z174" s="1058"/>
      <c r="AA174" s="1058"/>
      <c r="AB174" s="1058"/>
    </row>
    <row r="175">
      <c r="A175" s="1406" t="s">
        <v>446</v>
      </c>
      <c r="B175" s="1404">
        <v>4.0</v>
      </c>
      <c r="C175" s="1404">
        <v>0.0</v>
      </c>
      <c r="D175" s="1404">
        <v>2.0</v>
      </c>
      <c r="E175" s="1404">
        <v>0.0</v>
      </c>
      <c r="F175" s="1404">
        <v>0.0</v>
      </c>
      <c r="G175" s="1405">
        <v>0.0</v>
      </c>
      <c r="H175" s="1053">
        <f>sum(B175:G175)</f>
        <v>6</v>
      </c>
      <c r="I175" s="1396"/>
      <c r="J175" s="1026"/>
      <c r="K175" s="1406" t="s">
        <v>446</v>
      </c>
      <c r="L175" s="1404">
        <v>10.0</v>
      </c>
      <c r="M175" s="1410">
        <f t="shared" ref="M175:M176" si="123">(L175-H175)</f>
        <v>4</v>
      </c>
      <c r="N175" s="1404">
        <v>0.0</v>
      </c>
      <c r="O175" s="1396">
        <f t="shared" ref="O175:O176" si="124">sum(M175,N175)</f>
        <v>4</v>
      </c>
      <c r="P175" s="1404"/>
      <c r="Q175" s="1058"/>
      <c r="R175" s="1058"/>
      <c r="S175" s="1058"/>
      <c r="T175" s="1058"/>
      <c r="U175" s="1058"/>
      <c r="V175" s="1058"/>
      <c r="W175" s="1058"/>
      <c r="X175" s="1058"/>
      <c r="Y175" s="1058"/>
      <c r="Z175" s="1058"/>
      <c r="AA175" s="1058"/>
      <c r="AB175" s="1058"/>
    </row>
    <row r="176">
      <c r="A176" s="1406" t="s">
        <v>80</v>
      </c>
      <c r="B176" s="1404">
        <v>0.0</v>
      </c>
      <c r="C176" s="1404">
        <v>2.0</v>
      </c>
      <c r="D176" s="1404">
        <v>0.0</v>
      </c>
      <c r="E176" s="1404">
        <v>5.0</v>
      </c>
      <c r="F176" s="1404">
        <v>1.0</v>
      </c>
      <c r="G176" s="1405">
        <v>0.0</v>
      </c>
      <c r="H176" s="1405">
        <f t="shared" ref="H176:H179" si="125">SUM(B176:G176)</f>
        <v>8</v>
      </c>
      <c r="I176" s="1396"/>
      <c r="J176" s="1402"/>
      <c r="K176" s="1406" t="s">
        <v>80</v>
      </c>
      <c r="L176" s="1404">
        <v>30.0</v>
      </c>
      <c r="M176" s="1396">
        <f t="shared" si="123"/>
        <v>22</v>
      </c>
      <c r="N176" s="1404">
        <v>0.0</v>
      </c>
      <c r="O176" s="1396">
        <f t="shared" si="124"/>
        <v>22</v>
      </c>
      <c r="P176" s="1404"/>
      <c r="Q176" s="1341"/>
      <c r="R176" s="1058"/>
      <c r="S176" s="1058"/>
      <c r="T176" s="1058"/>
      <c r="U176" s="1058"/>
      <c r="V176" s="1058"/>
      <c r="W176" s="1058"/>
      <c r="X176" s="1058"/>
      <c r="Y176" s="1058"/>
      <c r="Z176" s="1058"/>
      <c r="AA176" s="1058"/>
      <c r="AB176" s="1058"/>
    </row>
    <row r="177">
      <c r="A177" s="1257"/>
      <c r="B177" s="1400"/>
      <c r="C177" s="1400"/>
      <c r="D177" s="1400"/>
      <c r="E177" s="1400"/>
      <c r="F177" s="1400"/>
      <c r="G177" s="1400"/>
      <c r="H177" s="1401">
        <f t="shared" si="125"/>
        <v>0</v>
      </c>
      <c r="I177" s="1117">
        <f>sum(H177:H180)</f>
        <v>0</v>
      </c>
      <c r="J177" s="1026"/>
      <c r="K177" s="1257"/>
      <c r="L177" s="1316"/>
      <c r="M177" s="1146"/>
      <c r="N177" s="1316"/>
      <c r="O177" s="1117"/>
      <c r="P177" s="1316"/>
      <c r="Q177" s="1058"/>
      <c r="R177" s="1058"/>
      <c r="S177" s="1058"/>
      <c r="T177" s="1058"/>
      <c r="U177" s="1058"/>
      <c r="V177" s="1058"/>
      <c r="W177" s="1058"/>
      <c r="X177" s="1058"/>
      <c r="Y177" s="1058"/>
      <c r="Z177" s="1058"/>
      <c r="AA177" s="1058"/>
      <c r="AB177" s="1058"/>
    </row>
    <row r="178">
      <c r="A178" s="1403" t="s">
        <v>77</v>
      </c>
      <c r="B178" s="1404"/>
      <c r="C178" s="1404"/>
      <c r="D178" s="1404"/>
      <c r="E178" s="1404"/>
      <c r="F178" s="1404"/>
      <c r="G178" s="1405"/>
      <c r="H178" s="1053">
        <f t="shared" si="125"/>
        <v>0</v>
      </c>
      <c r="I178" s="1088">
        <f>(I177/60)</f>
        <v>0</v>
      </c>
      <c r="J178" s="1026"/>
      <c r="K178" s="1403" t="s">
        <v>77</v>
      </c>
      <c r="L178" s="1396"/>
      <c r="M178" s="1410"/>
      <c r="N178" s="1396"/>
      <c r="O178" s="1396"/>
      <c r="P178" s="1396"/>
      <c r="Q178" s="1058"/>
      <c r="R178" s="1058"/>
      <c r="S178" s="1058"/>
      <c r="T178" s="1058"/>
      <c r="U178" s="1058"/>
      <c r="V178" s="1058"/>
      <c r="W178" s="1058"/>
      <c r="X178" s="1058"/>
      <c r="Y178" s="1058"/>
      <c r="Z178" s="1058"/>
      <c r="AA178" s="1058"/>
      <c r="AB178" s="1058"/>
    </row>
    <row r="179">
      <c r="A179" s="1403" t="s">
        <v>78</v>
      </c>
      <c r="B179" s="1404"/>
      <c r="C179" s="1404"/>
      <c r="D179" s="1404"/>
      <c r="E179" s="1404"/>
      <c r="F179" s="1404"/>
      <c r="G179" s="1405"/>
      <c r="H179" s="1053">
        <f t="shared" si="125"/>
        <v>0</v>
      </c>
      <c r="I179" s="1396"/>
      <c r="J179" s="1026"/>
      <c r="K179" s="1403" t="s">
        <v>78</v>
      </c>
      <c r="L179" s="1404"/>
      <c r="M179" s="1410"/>
      <c r="N179" s="1396"/>
      <c r="O179" s="1396"/>
      <c r="P179" s="1396"/>
      <c r="Q179" s="1058"/>
      <c r="R179" s="1058"/>
      <c r="S179" s="1058"/>
      <c r="T179" s="1058"/>
      <c r="U179" s="1058"/>
      <c r="V179" s="1058"/>
      <c r="W179" s="1058"/>
      <c r="X179" s="1058"/>
      <c r="Y179" s="1058"/>
      <c r="Z179" s="1058"/>
      <c r="AA179" s="1058"/>
      <c r="AB179" s="1058"/>
    </row>
    <row r="180">
      <c r="A180" s="1406" t="s">
        <v>446</v>
      </c>
      <c r="B180" s="1404"/>
      <c r="C180" s="1404"/>
      <c r="D180" s="1404"/>
      <c r="E180" s="1404"/>
      <c r="F180" s="1404"/>
      <c r="G180" s="1405"/>
      <c r="H180" s="1053">
        <f>sum(B180:G180)</f>
        <v>0</v>
      </c>
      <c r="I180" s="1396"/>
      <c r="J180" s="1026"/>
      <c r="K180" s="1406" t="s">
        <v>446</v>
      </c>
      <c r="L180" s="1396"/>
      <c r="M180" s="1410"/>
      <c r="N180" s="1396"/>
      <c r="O180" s="1396"/>
      <c r="P180" s="1396"/>
      <c r="Q180" s="1058"/>
      <c r="R180" s="1058"/>
      <c r="S180" s="1058"/>
      <c r="T180" s="1058"/>
      <c r="U180" s="1058"/>
      <c r="V180" s="1058"/>
      <c r="W180" s="1058"/>
      <c r="X180" s="1058"/>
      <c r="Y180" s="1058"/>
      <c r="Z180" s="1058"/>
      <c r="AA180" s="1058"/>
      <c r="AB180" s="1058"/>
    </row>
    <row r="181">
      <c r="A181" s="1406" t="s">
        <v>80</v>
      </c>
      <c r="B181" s="1404"/>
      <c r="C181" s="1404"/>
      <c r="D181" s="1404"/>
      <c r="E181" s="1404"/>
      <c r="F181" s="1404"/>
      <c r="G181" s="1405"/>
      <c r="H181" s="1405">
        <f>SUM(B181:G181)</f>
        <v>0</v>
      </c>
      <c r="I181" s="1396"/>
      <c r="J181" s="1026"/>
      <c r="K181" s="1406" t="s">
        <v>80</v>
      </c>
      <c r="L181" s="1396"/>
      <c r="M181" s="1396"/>
      <c r="N181" s="1396"/>
      <c r="O181" s="1396"/>
      <c r="P181" s="1396"/>
      <c r="Q181" s="1058"/>
      <c r="R181" s="1058"/>
      <c r="S181" s="1058"/>
      <c r="T181" s="1058"/>
      <c r="U181" s="1058"/>
      <c r="V181" s="1058"/>
      <c r="W181" s="1058"/>
      <c r="X181" s="1058"/>
      <c r="Y181" s="1058"/>
      <c r="Z181" s="1058"/>
      <c r="AA181" s="1058"/>
      <c r="AB181" s="1058"/>
    </row>
    <row r="182">
      <c r="A182" s="1332" t="s">
        <v>116</v>
      </c>
      <c r="B182" s="1397">
        <f t="shared" ref="B182:D182" si="126">SUM(B183:B212)</f>
        <v>35</v>
      </c>
      <c r="C182" s="1397">
        <f t="shared" si="126"/>
        <v>44</v>
      </c>
      <c r="D182" s="1397">
        <f t="shared" si="126"/>
        <v>61</v>
      </c>
      <c r="E182" s="1397">
        <f>SUM(E183:E243)</f>
        <v>192</v>
      </c>
      <c r="F182" s="1397">
        <f t="shared" ref="F182:G182" si="127">SUM(F183:F212)</f>
        <v>21</v>
      </c>
      <c r="G182" s="1397">
        <f t="shared" si="127"/>
        <v>12</v>
      </c>
      <c r="H182" s="1397">
        <f> SUM(H183:H186,H188:H191,H193:H196,H198:H201,H203:H206,H208:H211)</f>
        <v>198</v>
      </c>
      <c r="I182" s="1397"/>
      <c r="J182" s="1398"/>
      <c r="K182" s="1332" t="s">
        <v>116</v>
      </c>
      <c r="L182" s="1407"/>
      <c r="M182" s="1424"/>
      <c r="N182" s="1407"/>
      <c r="O182" s="1407"/>
      <c r="P182" s="1407"/>
      <c r="Q182" s="1399"/>
      <c r="R182" s="1399"/>
      <c r="S182" s="1399"/>
      <c r="T182" s="1399"/>
      <c r="U182" s="1399"/>
      <c r="V182" s="1399"/>
      <c r="W182" s="1399"/>
      <c r="X182" s="1399"/>
      <c r="Y182" s="1399"/>
      <c r="Z182" s="1399"/>
      <c r="AA182" s="1399"/>
      <c r="AB182" s="1399"/>
    </row>
    <row r="183">
      <c r="A183" s="1242" t="s">
        <v>113</v>
      </c>
      <c r="B183" s="1400">
        <v>18.0</v>
      </c>
      <c r="C183" s="1400">
        <v>12.0</v>
      </c>
      <c r="D183" s="1400">
        <v>16.0</v>
      </c>
      <c r="E183" s="1400">
        <v>13.0</v>
      </c>
      <c r="F183" s="1400">
        <v>0.0</v>
      </c>
      <c r="G183" s="1400">
        <v>0.0</v>
      </c>
      <c r="H183" s="1401">
        <f t="shared" ref="H183:H185" si="128">SUM(B183:G183)</f>
        <v>59</v>
      </c>
      <c r="I183" s="1117">
        <f>sum(H183:H186)</f>
        <v>65</v>
      </c>
      <c r="J183" s="1026"/>
      <c r="K183" s="1242" t="s">
        <v>113</v>
      </c>
      <c r="L183" s="1316">
        <v>165.0</v>
      </c>
      <c r="M183" s="1146">
        <f>(L183-H183)</f>
        <v>106</v>
      </c>
      <c r="N183" s="1316">
        <v>40.0</v>
      </c>
      <c r="O183" s="1426">
        <f t="shared" ref="O183:O184" si="129">sum(M183,N183)</f>
        <v>146</v>
      </c>
      <c r="P183" s="1316" t="s">
        <v>387</v>
      </c>
      <c r="Q183" s="1169"/>
      <c r="R183" s="1058"/>
      <c r="S183" s="1058"/>
      <c r="T183" s="1058"/>
      <c r="U183" s="1058"/>
      <c r="V183" s="1058"/>
      <c r="W183" s="1058"/>
      <c r="X183" s="1058"/>
      <c r="Y183" s="1058"/>
      <c r="Z183" s="1058"/>
      <c r="AA183" s="1058"/>
      <c r="AB183" s="1058"/>
    </row>
    <row r="184">
      <c r="A184" s="1403" t="s">
        <v>77</v>
      </c>
      <c r="B184" s="1404">
        <v>0.0</v>
      </c>
      <c r="C184" s="1404">
        <v>0.0</v>
      </c>
      <c r="D184" s="1404">
        <v>0.0</v>
      </c>
      <c r="E184" s="1404">
        <v>0.0</v>
      </c>
      <c r="F184" s="1404">
        <v>0.0</v>
      </c>
      <c r="G184" s="1405">
        <v>0.0</v>
      </c>
      <c r="H184" s="1053">
        <f t="shared" si="128"/>
        <v>0</v>
      </c>
      <c r="I184" s="1088">
        <f>(I183/60)</f>
        <v>1.083333333</v>
      </c>
      <c r="J184" s="1026"/>
      <c r="K184" s="1403" t="s">
        <v>77</v>
      </c>
      <c r="L184" s="1404">
        <v>20.0</v>
      </c>
      <c r="M184" s="1410">
        <f>(L184-H184-H185)</f>
        <v>15</v>
      </c>
      <c r="N184" s="1404">
        <v>0.0</v>
      </c>
      <c r="O184" s="1427">
        <f t="shared" si="129"/>
        <v>15</v>
      </c>
      <c r="P184" s="1404"/>
      <c r="Q184" s="1058"/>
      <c r="R184" s="1058"/>
      <c r="S184" s="1058"/>
      <c r="T184" s="1058"/>
      <c r="U184" s="1058"/>
      <c r="V184" s="1058"/>
      <c r="W184" s="1058"/>
      <c r="X184" s="1058"/>
      <c r="Y184" s="1058"/>
      <c r="Z184" s="1058"/>
      <c r="AA184" s="1058"/>
      <c r="AB184" s="1058"/>
    </row>
    <row r="185">
      <c r="A185" s="1403" t="s">
        <v>78</v>
      </c>
      <c r="B185" s="1404">
        <v>0.0</v>
      </c>
      <c r="C185" s="1404">
        <v>1.0</v>
      </c>
      <c r="D185" s="1404">
        <v>3.0</v>
      </c>
      <c r="E185" s="1404">
        <v>1.0</v>
      </c>
      <c r="F185" s="1404">
        <v>0.0</v>
      </c>
      <c r="G185" s="1405">
        <v>0.0</v>
      </c>
      <c r="H185" s="1053">
        <f t="shared" si="128"/>
        <v>5</v>
      </c>
      <c r="I185" s="1396"/>
      <c r="J185" s="1026"/>
      <c r="K185" s="1403" t="s">
        <v>78</v>
      </c>
      <c r="L185" s="1404" t="s">
        <v>79</v>
      </c>
      <c r="M185" s="1410" t="s">
        <v>79</v>
      </c>
      <c r="N185" s="1404" t="s">
        <v>79</v>
      </c>
      <c r="O185" s="1431" t="s">
        <v>79</v>
      </c>
      <c r="P185" s="1404"/>
      <c r="Q185" s="1058"/>
      <c r="R185" s="1058"/>
      <c r="S185" s="1058"/>
      <c r="T185" s="1058"/>
      <c r="U185" s="1058"/>
      <c r="V185" s="1058"/>
      <c r="W185" s="1058"/>
      <c r="X185" s="1058"/>
      <c r="Y185" s="1058"/>
      <c r="Z185" s="1058"/>
      <c r="AA185" s="1058"/>
      <c r="AB185" s="1058"/>
    </row>
    <row r="186">
      <c r="A186" s="1406" t="s">
        <v>446</v>
      </c>
      <c r="B186" s="1404">
        <v>0.0</v>
      </c>
      <c r="C186" s="1404">
        <v>0.0</v>
      </c>
      <c r="D186" s="1404">
        <v>1.0</v>
      </c>
      <c r="E186" s="1404">
        <v>0.0</v>
      </c>
      <c r="F186" s="1404">
        <v>0.0</v>
      </c>
      <c r="G186" s="1405">
        <v>0.0</v>
      </c>
      <c r="H186" s="1053">
        <f>sum(B186:G186)</f>
        <v>1</v>
      </c>
      <c r="I186" s="1396"/>
      <c r="J186" s="1026"/>
      <c r="K186" s="1406" t="s">
        <v>446</v>
      </c>
      <c r="L186" s="1404">
        <v>17.0</v>
      </c>
      <c r="M186" s="1410">
        <f t="shared" ref="M186:M188" si="130">(L186-H186)</f>
        <v>16</v>
      </c>
      <c r="N186" s="1404">
        <v>0.0</v>
      </c>
      <c r="O186" s="1410">
        <f t="shared" ref="O186:O189" si="131">sum(M186,N186)</f>
        <v>16</v>
      </c>
      <c r="P186" s="1404"/>
      <c r="Q186" s="1058"/>
      <c r="R186" s="1058"/>
      <c r="S186" s="1058"/>
      <c r="T186" s="1058"/>
      <c r="U186" s="1058"/>
      <c r="V186" s="1058"/>
      <c r="W186" s="1058"/>
      <c r="X186" s="1058"/>
      <c r="Y186" s="1058"/>
      <c r="Z186" s="1058"/>
      <c r="AA186" s="1058"/>
      <c r="AB186" s="1058"/>
    </row>
    <row r="187">
      <c r="A187" s="1406" t="s">
        <v>80</v>
      </c>
      <c r="B187" s="1404">
        <v>0.0</v>
      </c>
      <c r="C187" s="1404">
        <v>4.0</v>
      </c>
      <c r="D187" s="1404">
        <v>2.0</v>
      </c>
      <c r="E187" s="1404">
        <v>0.0</v>
      </c>
      <c r="F187" s="1404">
        <v>0.0</v>
      </c>
      <c r="G187" s="1405">
        <v>0.0</v>
      </c>
      <c r="H187" s="1405">
        <f t="shared" ref="H187:H190" si="132">SUM(B187:G187)</f>
        <v>6</v>
      </c>
      <c r="I187" s="1396"/>
      <c r="J187" s="1026"/>
      <c r="K187" s="1406" t="s">
        <v>80</v>
      </c>
      <c r="L187" s="1307">
        <v>41.0</v>
      </c>
      <c r="M187" s="1396">
        <f t="shared" si="130"/>
        <v>35</v>
      </c>
      <c r="N187" s="1307">
        <v>0.0</v>
      </c>
      <c r="O187" s="1410">
        <f t="shared" si="131"/>
        <v>35</v>
      </c>
      <c r="P187" s="1307"/>
      <c r="Q187" s="1432" t="s">
        <v>570</v>
      </c>
      <c r="R187" s="1058"/>
      <c r="S187" s="1058"/>
      <c r="T187" s="1058"/>
      <c r="U187" s="1058"/>
      <c r="V187" s="1058"/>
      <c r="W187" s="1058"/>
      <c r="X187" s="1058"/>
      <c r="Y187" s="1058"/>
      <c r="Z187" s="1058"/>
      <c r="AA187" s="1058"/>
      <c r="AB187" s="1058"/>
    </row>
    <row r="188">
      <c r="A188" s="1116" t="s">
        <v>115</v>
      </c>
      <c r="B188" s="1316">
        <v>0.0</v>
      </c>
      <c r="C188" s="1316">
        <v>3.0</v>
      </c>
      <c r="D188" s="1316">
        <v>6.0</v>
      </c>
      <c r="E188" s="1316">
        <v>6.0</v>
      </c>
      <c r="F188" s="1316">
        <v>6.0</v>
      </c>
      <c r="G188" s="1400">
        <v>5.0</v>
      </c>
      <c r="H188" s="1401">
        <f t="shared" si="132"/>
        <v>26</v>
      </c>
      <c r="I188" s="1117">
        <f>sum(H188:H191)</f>
        <v>29</v>
      </c>
      <c r="J188" s="1026"/>
      <c r="K188" s="1116" t="s">
        <v>115</v>
      </c>
      <c r="L188" s="1316">
        <v>54.0</v>
      </c>
      <c r="M188" s="1146">
        <f t="shared" si="130"/>
        <v>28</v>
      </c>
      <c r="N188" s="1316">
        <v>20.0</v>
      </c>
      <c r="O188" s="1117">
        <f t="shared" si="131"/>
        <v>48</v>
      </c>
      <c r="P188" s="1316" t="s">
        <v>387</v>
      </c>
      <c r="Q188" s="1058"/>
      <c r="R188" s="1058"/>
      <c r="S188" s="1058"/>
      <c r="T188" s="1058"/>
      <c r="U188" s="1058"/>
      <c r="V188" s="1058"/>
      <c r="W188" s="1058"/>
      <c r="X188" s="1058"/>
      <c r="Y188" s="1058"/>
      <c r="Z188" s="1058"/>
      <c r="AA188" s="1058"/>
      <c r="AB188" s="1058"/>
    </row>
    <row r="189">
      <c r="A189" s="1403" t="s">
        <v>77</v>
      </c>
      <c r="B189" s="1404">
        <v>0.0</v>
      </c>
      <c r="C189" s="1404">
        <v>0.0</v>
      </c>
      <c r="D189" s="1404">
        <v>0.0</v>
      </c>
      <c r="E189" s="1404">
        <v>0.0</v>
      </c>
      <c r="F189" s="1404">
        <v>0.0</v>
      </c>
      <c r="G189" s="1404">
        <v>0.0</v>
      </c>
      <c r="H189" s="1053">
        <f t="shared" si="132"/>
        <v>0</v>
      </c>
      <c r="I189" s="1088">
        <f>(I188/60)</f>
        <v>0.4833333333</v>
      </c>
      <c r="J189" s="1026"/>
      <c r="K189" s="1403" t="s">
        <v>77</v>
      </c>
      <c r="L189" s="1404">
        <v>7.0</v>
      </c>
      <c r="M189" s="1410">
        <f>(L189-H189-H190)</f>
        <v>5</v>
      </c>
      <c r="N189" s="1404">
        <v>0.0</v>
      </c>
      <c r="O189" s="1396">
        <f t="shared" si="131"/>
        <v>5</v>
      </c>
      <c r="P189" s="1404"/>
      <c r="Q189" s="1058"/>
      <c r="R189" s="1058"/>
      <c r="S189" s="1058"/>
      <c r="T189" s="1058"/>
      <c r="U189" s="1058"/>
      <c r="V189" s="1058"/>
      <c r="W189" s="1058"/>
      <c r="X189" s="1058"/>
      <c r="Y189" s="1058"/>
      <c r="Z189" s="1058"/>
      <c r="AA189" s="1058"/>
      <c r="AB189" s="1058"/>
    </row>
    <row r="190">
      <c r="A190" s="1403" t="s">
        <v>78</v>
      </c>
      <c r="B190" s="1404">
        <v>0.0</v>
      </c>
      <c r="C190" s="1404">
        <v>1.0</v>
      </c>
      <c r="D190" s="1404">
        <v>0.0</v>
      </c>
      <c r="E190" s="1404">
        <v>1.0</v>
      </c>
      <c r="F190" s="1404">
        <v>0.0</v>
      </c>
      <c r="G190" s="1404">
        <v>0.0</v>
      </c>
      <c r="H190" s="1053">
        <f t="shared" si="132"/>
        <v>2</v>
      </c>
      <c r="I190" s="1396"/>
      <c r="J190" s="1026"/>
      <c r="K190" s="1403" t="s">
        <v>78</v>
      </c>
      <c r="L190" s="1404" t="s">
        <v>79</v>
      </c>
      <c r="M190" s="1410" t="s">
        <v>79</v>
      </c>
      <c r="N190" s="1404" t="s">
        <v>79</v>
      </c>
      <c r="O190" s="1396" t="s">
        <v>79</v>
      </c>
      <c r="P190" s="1404"/>
      <c r="Q190" s="1058"/>
      <c r="R190" s="1058"/>
      <c r="S190" s="1058"/>
      <c r="T190" s="1058"/>
      <c r="U190" s="1058"/>
      <c r="V190" s="1058"/>
      <c r="W190" s="1058"/>
      <c r="X190" s="1058"/>
      <c r="Y190" s="1058"/>
      <c r="Z190" s="1058"/>
      <c r="AA190" s="1058"/>
      <c r="AB190" s="1058"/>
    </row>
    <row r="191">
      <c r="A191" s="1406" t="s">
        <v>446</v>
      </c>
      <c r="B191" s="1404">
        <v>0.0</v>
      </c>
      <c r="C191" s="1404">
        <v>0.0</v>
      </c>
      <c r="D191" s="1404">
        <v>0.0</v>
      </c>
      <c r="E191" s="1404">
        <v>1.0</v>
      </c>
      <c r="F191" s="1404">
        <v>0.0</v>
      </c>
      <c r="G191" s="1404">
        <v>0.0</v>
      </c>
      <c r="H191" s="1053">
        <f>sum(B191:G191)</f>
        <v>1</v>
      </c>
      <c r="I191" s="1396"/>
      <c r="J191" s="1026"/>
      <c r="K191" s="1406" t="s">
        <v>446</v>
      </c>
      <c r="L191" s="1404">
        <v>13.0</v>
      </c>
      <c r="M191" s="1410">
        <f t="shared" ref="M191:M193" si="133">(L191-H191)</f>
        <v>12</v>
      </c>
      <c r="N191" s="1404">
        <v>0.0</v>
      </c>
      <c r="O191" s="1396">
        <f t="shared" ref="O191:O194" si="134">sum(M191,N191)</f>
        <v>12</v>
      </c>
      <c r="P191" s="1404"/>
      <c r="Q191" s="1058"/>
      <c r="R191" s="1058"/>
      <c r="S191" s="1058"/>
      <c r="T191" s="1058"/>
      <c r="U191" s="1058"/>
      <c r="V191" s="1058"/>
      <c r="W191" s="1058"/>
      <c r="X191" s="1058"/>
      <c r="Y191" s="1058"/>
      <c r="Z191" s="1058"/>
      <c r="AA191" s="1058"/>
      <c r="AB191" s="1058"/>
    </row>
    <row r="192">
      <c r="A192" s="1406" t="s">
        <v>80</v>
      </c>
      <c r="B192" s="1404">
        <v>0.0</v>
      </c>
      <c r="C192" s="1404">
        <v>1.0</v>
      </c>
      <c r="D192" s="1404">
        <v>5.0</v>
      </c>
      <c r="E192" s="1404">
        <v>2.0</v>
      </c>
      <c r="F192" s="1404">
        <v>4.0</v>
      </c>
      <c r="G192" s="1404">
        <v>0.0</v>
      </c>
      <c r="H192" s="1405">
        <f t="shared" ref="H192:H195" si="135">SUM(B192:G192)</f>
        <v>12</v>
      </c>
      <c r="I192" s="1396"/>
      <c r="J192" s="1026"/>
      <c r="K192" s="1406" t="s">
        <v>80</v>
      </c>
      <c r="L192" s="1307">
        <v>26.0</v>
      </c>
      <c r="M192" s="1396">
        <f t="shared" si="133"/>
        <v>14</v>
      </c>
      <c r="N192" s="1307">
        <v>0.0</v>
      </c>
      <c r="O192" s="1396">
        <f t="shared" si="134"/>
        <v>14</v>
      </c>
      <c r="P192" s="1307"/>
      <c r="Q192" s="1341"/>
      <c r="R192" s="1168"/>
      <c r="S192" s="1058"/>
      <c r="T192" s="1058"/>
      <c r="U192" s="1058"/>
      <c r="V192" s="1058"/>
      <c r="W192" s="1058"/>
      <c r="X192" s="1058"/>
      <c r="Y192" s="1058"/>
      <c r="Z192" s="1058"/>
      <c r="AA192" s="1058"/>
      <c r="AB192" s="1058"/>
    </row>
    <row r="193">
      <c r="A193" s="1116" t="s">
        <v>240</v>
      </c>
      <c r="B193" s="1400">
        <v>0.0</v>
      </c>
      <c r="C193" s="1400">
        <v>9.0</v>
      </c>
      <c r="D193" s="1400">
        <v>9.0</v>
      </c>
      <c r="E193" s="1400">
        <v>9.0</v>
      </c>
      <c r="F193" s="1400">
        <v>3.0</v>
      </c>
      <c r="G193" s="1400">
        <v>2.0</v>
      </c>
      <c r="H193" s="1401">
        <f t="shared" si="135"/>
        <v>32</v>
      </c>
      <c r="I193" s="1117">
        <f>sum(H193:H196)</f>
        <v>35</v>
      </c>
      <c r="J193" s="1402"/>
      <c r="K193" s="1116" t="s">
        <v>240</v>
      </c>
      <c r="L193" s="1316">
        <v>47.0</v>
      </c>
      <c r="M193" s="1146">
        <f t="shared" si="133"/>
        <v>15</v>
      </c>
      <c r="N193" s="1316">
        <v>40.0</v>
      </c>
      <c r="O193" s="1433">
        <f t="shared" si="134"/>
        <v>55</v>
      </c>
      <c r="P193" s="1316" t="s">
        <v>387</v>
      </c>
      <c r="Q193" s="1058"/>
      <c r="R193" s="1058"/>
      <c r="S193" s="1058"/>
      <c r="T193" s="1058"/>
      <c r="U193" s="1058"/>
      <c r="V193" s="1058"/>
      <c r="W193" s="1058"/>
      <c r="X193" s="1058"/>
      <c r="Y193" s="1058"/>
      <c r="Z193" s="1058"/>
      <c r="AA193" s="1058"/>
      <c r="AB193" s="1058"/>
    </row>
    <row r="194">
      <c r="A194" s="1403" t="s">
        <v>77</v>
      </c>
      <c r="B194" s="1404">
        <v>0.0</v>
      </c>
      <c r="C194" s="1404">
        <v>0.0</v>
      </c>
      <c r="D194" s="1404">
        <v>0.0</v>
      </c>
      <c r="E194" s="1404">
        <v>0.0</v>
      </c>
      <c r="F194" s="1404">
        <v>0.0</v>
      </c>
      <c r="G194" s="1405">
        <v>0.0</v>
      </c>
      <c r="H194" s="1053">
        <f t="shared" si="135"/>
        <v>0</v>
      </c>
      <c r="I194" s="1088">
        <f>(I193/60)</f>
        <v>0.5833333333</v>
      </c>
      <c r="J194" s="1026"/>
      <c r="K194" s="1403" t="s">
        <v>77</v>
      </c>
      <c r="L194" s="1404">
        <v>2.0</v>
      </c>
      <c r="M194" s="1410">
        <f>(L194-H194-H195)</f>
        <v>-1</v>
      </c>
      <c r="N194" s="1404">
        <v>5.0</v>
      </c>
      <c r="O194" s="1427">
        <f t="shared" si="134"/>
        <v>4</v>
      </c>
      <c r="P194" s="1404"/>
      <c r="Q194" s="1058"/>
      <c r="R194" s="1058"/>
      <c r="S194" s="1058"/>
      <c r="T194" s="1058"/>
      <c r="U194" s="1058"/>
      <c r="V194" s="1058"/>
      <c r="W194" s="1058"/>
      <c r="X194" s="1058"/>
      <c r="Y194" s="1058"/>
      <c r="Z194" s="1058"/>
      <c r="AA194" s="1058"/>
      <c r="AB194" s="1058"/>
    </row>
    <row r="195">
      <c r="A195" s="1403" t="s">
        <v>78</v>
      </c>
      <c r="B195" s="1404">
        <v>0.0</v>
      </c>
      <c r="C195" s="1404">
        <v>1.0</v>
      </c>
      <c r="D195" s="1404">
        <v>2.0</v>
      </c>
      <c r="E195" s="1404">
        <v>0.0</v>
      </c>
      <c r="F195" s="1404">
        <v>0.0</v>
      </c>
      <c r="G195" s="1405">
        <v>0.0</v>
      </c>
      <c r="H195" s="1053">
        <f t="shared" si="135"/>
        <v>3</v>
      </c>
      <c r="I195" s="1396"/>
      <c r="J195" s="1026"/>
      <c r="K195" s="1403" t="s">
        <v>78</v>
      </c>
      <c r="L195" s="1404" t="s">
        <v>79</v>
      </c>
      <c r="M195" s="1410" t="s">
        <v>79</v>
      </c>
      <c r="N195" s="1404" t="s">
        <v>79</v>
      </c>
      <c r="O195" s="1431" t="s">
        <v>79</v>
      </c>
      <c r="P195" s="1404"/>
      <c r="Q195" s="1058"/>
      <c r="R195" s="1058"/>
      <c r="S195" s="1058"/>
      <c r="T195" s="1058"/>
      <c r="U195" s="1058"/>
      <c r="V195" s="1058"/>
      <c r="W195" s="1058"/>
      <c r="X195" s="1058"/>
      <c r="Y195" s="1058"/>
      <c r="Z195" s="1058"/>
      <c r="AA195" s="1058"/>
      <c r="AB195" s="1058"/>
    </row>
    <row r="196">
      <c r="A196" s="1406" t="s">
        <v>446</v>
      </c>
      <c r="B196" s="1404">
        <v>0.0</v>
      </c>
      <c r="C196" s="1404">
        <v>0.0</v>
      </c>
      <c r="D196" s="1404">
        <v>0.0</v>
      </c>
      <c r="E196" s="1404">
        <v>0.0</v>
      </c>
      <c r="F196" s="1404">
        <v>0.0</v>
      </c>
      <c r="G196" s="1405">
        <v>0.0</v>
      </c>
      <c r="H196" s="1053">
        <f>sum(B196:G196)</f>
        <v>0</v>
      </c>
      <c r="I196" s="1396"/>
      <c r="J196" s="1026"/>
      <c r="K196" s="1406" t="s">
        <v>446</v>
      </c>
      <c r="L196" s="1404">
        <v>0.0</v>
      </c>
      <c r="M196" s="1410">
        <f t="shared" ref="M196:M198" si="136">(L196-H196)</f>
        <v>0</v>
      </c>
      <c r="N196" s="1404">
        <v>5.0</v>
      </c>
      <c r="O196" s="1410">
        <f t="shared" ref="O196:O199" si="137">sum(M196,N196)</f>
        <v>5</v>
      </c>
      <c r="P196" s="1404"/>
      <c r="Q196" s="1058"/>
      <c r="R196" s="1058"/>
      <c r="S196" s="1058"/>
      <c r="T196" s="1058"/>
      <c r="U196" s="1058"/>
      <c r="V196" s="1058"/>
      <c r="W196" s="1058"/>
      <c r="X196" s="1058"/>
      <c r="Y196" s="1058"/>
      <c r="Z196" s="1058"/>
      <c r="AA196" s="1058"/>
      <c r="AB196" s="1058"/>
    </row>
    <row r="197">
      <c r="A197" s="1406" t="s">
        <v>80</v>
      </c>
      <c r="B197" s="1404">
        <v>0.0</v>
      </c>
      <c r="C197" s="1404">
        <v>1.0</v>
      </c>
      <c r="D197" s="1404">
        <v>1.0</v>
      </c>
      <c r="E197" s="1404">
        <v>0.0</v>
      </c>
      <c r="F197" s="1404">
        <v>0.0</v>
      </c>
      <c r="G197" s="1405">
        <v>0.0</v>
      </c>
      <c r="H197" s="1405">
        <f t="shared" ref="H197:H200" si="138">SUM(B197:G197)</f>
        <v>2</v>
      </c>
      <c r="I197" s="1396"/>
      <c r="J197" s="1026"/>
      <c r="K197" s="1406" t="s">
        <v>80</v>
      </c>
      <c r="L197" s="1307">
        <v>45.0</v>
      </c>
      <c r="M197" s="1396">
        <f t="shared" si="136"/>
        <v>43</v>
      </c>
      <c r="N197" s="1307">
        <v>0.0</v>
      </c>
      <c r="O197" s="1410">
        <f t="shared" si="137"/>
        <v>43</v>
      </c>
      <c r="P197" s="1307"/>
      <c r="Q197" s="1058"/>
      <c r="R197" s="1058"/>
      <c r="S197" s="1058"/>
      <c r="T197" s="1058"/>
      <c r="U197" s="1058"/>
      <c r="V197" s="1058"/>
      <c r="W197" s="1058"/>
      <c r="X197" s="1058"/>
      <c r="Y197" s="1058"/>
      <c r="Z197" s="1058"/>
      <c r="AA197" s="1058"/>
      <c r="AB197" s="1058"/>
    </row>
    <row r="198">
      <c r="A198" s="1116" t="s">
        <v>14</v>
      </c>
      <c r="B198" s="1316">
        <v>1.0</v>
      </c>
      <c r="C198" s="1316">
        <v>2.0</v>
      </c>
      <c r="D198" s="1316">
        <v>1.0</v>
      </c>
      <c r="E198" s="1316">
        <v>0.0</v>
      </c>
      <c r="F198" s="1316">
        <v>1.0</v>
      </c>
      <c r="G198" s="1400">
        <v>0.0</v>
      </c>
      <c r="H198" s="1401">
        <f t="shared" si="138"/>
        <v>5</v>
      </c>
      <c r="I198" s="1117">
        <f>sum(H198:H201)</f>
        <v>6</v>
      </c>
      <c r="J198" s="1026"/>
      <c r="K198" s="1116" t="s">
        <v>14</v>
      </c>
      <c r="L198" s="1316">
        <v>27.0</v>
      </c>
      <c r="M198" s="1146">
        <f t="shared" si="136"/>
        <v>22</v>
      </c>
      <c r="N198" s="1316">
        <v>10.0</v>
      </c>
      <c r="O198" s="1117">
        <f t="shared" si="137"/>
        <v>32</v>
      </c>
      <c r="P198" s="1316" t="s">
        <v>387</v>
      </c>
      <c r="Q198" s="1058"/>
      <c r="R198" s="1058"/>
      <c r="S198" s="1058"/>
      <c r="T198" s="1058"/>
      <c r="U198" s="1058"/>
      <c r="V198" s="1058"/>
      <c r="W198" s="1058"/>
      <c r="X198" s="1058"/>
      <c r="Y198" s="1058"/>
      <c r="Z198" s="1058"/>
      <c r="AA198" s="1058"/>
      <c r="AB198" s="1058"/>
    </row>
    <row r="199">
      <c r="A199" s="1403" t="s">
        <v>77</v>
      </c>
      <c r="B199" s="1404">
        <v>0.0</v>
      </c>
      <c r="C199" s="1404">
        <v>0.0</v>
      </c>
      <c r="D199" s="1404">
        <v>0.0</v>
      </c>
      <c r="E199" s="1404">
        <v>0.0</v>
      </c>
      <c r="F199" s="1404">
        <v>0.0</v>
      </c>
      <c r="G199" s="1404">
        <v>0.0</v>
      </c>
      <c r="H199" s="1053">
        <f t="shared" si="138"/>
        <v>0</v>
      </c>
      <c r="I199" s="1088">
        <f>(I198/60)</f>
        <v>0.1</v>
      </c>
      <c r="J199" s="1026"/>
      <c r="K199" s="1403" t="s">
        <v>77</v>
      </c>
      <c r="L199" s="1404">
        <v>3.0</v>
      </c>
      <c r="M199" s="1410">
        <f>(L199-H199-H200)</f>
        <v>3</v>
      </c>
      <c r="N199" s="1404">
        <v>0.0</v>
      </c>
      <c r="O199" s="1396">
        <f t="shared" si="137"/>
        <v>3</v>
      </c>
      <c r="P199" s="1404"/>
      <c r="Q199" s="1058"/>
      <c r="R199" s="1058"/>
      <c r="S199" s="1058"/>
      <c r="T199" s="1058"/>
      <c r="U199" s="1058"/>
      <c r="V199" s="1058"/>
      <c r="W199" s="1058"/>
      <c r="X199" s="1058"/>
      <c r="Y199" s="1058"/>
      <c r="Z199" s="1058"/>
      <c r="AA199" s="1058"/>
      <c r="AB199" s="1058"/>
    </row>
    <row r="200">
      <c r="A200" s="1403" t="s">
        <v>78</v>
      </c>
      <c r="B200" s="1404">
        <v>0.0</v>
      </c>
      <c r="C200" s="1404">
        <v>0.0</v>
      </c>
      <c r="D200" s="1404">
        <v>0.0</v>
      </c>
      <c r="E200" s="1404">
        <v>0.0</v>
      </c>
      <c r="F200" s="1404">
        <v>0.0</v>
      </c>
      <c r="G200" s="1404">
        <v>0.0</v>
      </c>
      <c r="H200" s="1053">
        <f t="shared" si="138"/>
        <v>0</v>
      </c>
      <c r="I200" s="1396"/>
      <c r="J200" s="1026"/>
      <c r="K200" s="1403" t="s">
        <v>78</v>
      </c>
      <c r="L200" s="1404" t="s">
        <v>79</v>
      </c>
      <c r="M200" s="1410" t="s">
        <v>79</v>
      </c>
      <c r="N200" s="1404" t="s">
        <v>79</v>
      </c>
      <c r="O200" s="1396" t="s">
        <v>79</v>
      </c>
      <c r="P200" s="1404"/>
      <c r="Q200" s="1058"/>
      <c r="R200" s="1058"/>
      <c r="S200" s="1058"/>
      <c r="T200" s="1058"/>
      <c r="U200" s="1058"/>
      <c r="V200" s="1058"/>
      <c r="W200" s="1058"/>
      <c r="X200" s="1058"/>
      <c r="Y200" s="1058"/>
      <c r="Z200" s="1058"/>
      <c r="AA200" s="1058"/>
      <c r="AB200" s="1058"/>
    </row>
    <row r="201">
      <c r="A201" s="1406" t="s">
        <v>446</v>
      </c>
      <c r="B201" s="1404">
        <v>0.0</v>
      </c>
      <c r="C201" s="1404">
        <v>0.0</v>
      </c>
      <c r="D201" s="1404">
        <v>0.0</v>
      </c>
      <c r="E201" s="1404">
        <v>0.0</v>
      </c>
      <c r="F201" s="1404">
        <v>1.0</v>
      </c>
      <c r="G201" s="1404">
        <v>0.0</v>
      </c>
      <c r="H201" s="1053">
        <f>sum(B201:G201)</f>
        <v>1</v>
      </c>
      <c r="I201" s="1396"/>
      <c r="J201" s="1026"/>
      <c r="K201" s="1406" t="s">
        <v>446</v>
      </c>
      <c r="L201" s="1404">
        <v>1.0</v>
      </c>
      <c r="M201" s="1410">
        <f t="shared" ref="M201:M203" si="139">(L201-H201)</f>
        <v>0</v>
      </c>
      <c r="N201" s="1404">
        <v>0.0</v>
      </c>
      <c r="O201" s="1396">
        <f t="shared" ref="O201:O204" si="140">sum(M201,N201)</f>
        <v>0</v>
      </c>
      <c r="P201" s="1404"/>
      <c r="Q201" s="1341"/>
      <c r="R201" s="1058"/>
      <c r="S201" s="1058"/>
      <c r="T201" s="1058"/>
      <c r="U201" s="1058"/>
      <c r="V201" s="1058"/>
      <c r="W201" s="1058"/>
      <c r="X201" s="1058"/>
      <c r="Y201" s="1058"/>
      <c r="Z201" s="1058"/>
      <c r="AA201" s="1058"/>
      <c r="AB201" s="1058"/>
    </row>
    <row r="202">
      <c r="A202" s="1406" t="s">
        <v>80</v>
      </c>
      <c r="B202" s="1404">
        <v>0.0</v>
      </c>
      <c r="C202" s="1404">
        <v>0.0</v>
      </c>
      <c r="D202" s="1404">
        <v>0.0</v>
      </c>
      <c r="E202" s="1404">
        <v>0.0</v>
      </c>
      <c r="F202" s="1404">
        <v>0.0</v>
      </c>
      <c r="G202" s="1404">
        <v>0.0</v>
      </c>
      <c r="H202" s="1405">
        <f t="shared" ref="H202:H205" si="141">SUM(B202:G202)</f>
        <v>0</v>
      </c>
      <c r="I202" s="1396"/>
      <c r="J202" s="1026"/>
      <c r="K202" s="1406" t="s">
        <v>80</v>
      </c>
      <c r="L202" s="1404">
        <v>34.0</v>
      </c>
      <c r="M202" s="1396">
        <f t="shared" si="139"/>
        <v>34</v>
      </c>
      <c r="N202" s="1404">
        <v>0.0</v>
      </c>
      <c r="O202" s="1396">
        <f t="shared" si="140"/>
        <v>34</v>
      </c>
      <c r="P202" s="1404"/>
      <c r="Q202" s="1169"/>
      <c r="R202" s="1058"/>
      <c r="S202" s="1058"/>
      <c r="T202" s="1058"/>
      <c r="U202" s="1058"/>
      <c r="V202" s="1058"/>
      <c r="W202" s="1058"/>
      <c r="X202" s="1058"/>
      <c r="Y202" s="1058"/>
      <c r="Z202" s="1058"/>
      <c r="AA202" s="1058"/>
      <c r="AB202" s="1058"/>
    </row>
    <row r="203">
      <c r="A203" s="1116" t="s">
        <v>120</v>
      </c>
      <c r="B203" s="1400">
        <v>8.0</v>
      </c>
      <c r="C203" s="1400">
        <v>3.0</v>
      </c>
      <c r="D203" s="1400">
        <v>3.0</v>
      </c>
      <c r="E203" s="1400">
        <v>6.0</v>
      </c>
      <c r="F203" s="1400">
        <v>3.0</v>
      </c>
      <c r="G203" s="1400">
        <v>3.0</v>
      </c>
      <c r="H203" s="1401">
        <f t="shared" si="141"/>
        <v>26</v>
      </c>
      <c r="I203" s="1117">
        <f>sum(H203:H206)</f>
        <v>50</v>
      </c>
      <c r="J203" s="1402"/>
      <c r="K203" s="1116" t="s">
        <v>120</v>
      </c>
      <c r="L203" s="1316">
        <v>58.0</v>
      </c>
      <c r="M203" s="1146">
        <f t="shared" si="139"/>
        <v>32</v>
      </c>
      <c r="N203" s="1316">
        <v>15.0</v>
      </c>
      <c r="O203" s="1117">
        <f t="shared" si="140"/>
        <v>47</v>
      </c>
      <c r="P203" s="1316" t="s">
        <v>387</v>
      </c>
      <c r="Q203" s="1168"/>
      <c r="R203" s="1058"/>
      <c r="S203" s="1058"/>
      <c r="T203" s="1058"/>
      <c r="U203" s="1058"/>
      <c r="V203" s="1058"/>
      <c r="W203" s="1058"/>
      <c r="X203" s="1058"/>
      <c r="Y203" s="1058"/>
      <c r="Z203" s="1058"/>
      <c r="AA203" s="1058"/>
      <c r="AB203" s="1058"/>
    </row>
    <row r="204">
      <c r="A204" s="1403" t="s">
        <v>77</v>
      </c>
      <c r="B204" s="1404">
        <v>0.0</v>
      </c>
      <c r="C204" s="1404">
        <v>0.0</v>
      </c>
      <c r="D204" s="1404">
        <v>0.0</v>
      </c>
      <c r="E204" s="1404">
        <v>0.0</v>
      </c>
      <c r="F204" s="1404">
        <v>0.0</v>
      </c>
      <c r="G204" s="1405">
        <v>0.0</v>
      </c>
      <c r="H204" s="1053">
        <f t="shared" si="141"/>
        <v>0</v>
      </c>
      <c r="I204" s="1088">
        <f>(I203/60)</f>
        <v>0.8333333333</v>
      </c>
      <c r="J204" s="1402"/>
      <c r="K204" s="1403" t="s">
        <v>77</v>
      </c>
      <c r="L204" s="1404">
        <v>17.0</v>
      </c>
      <c r="M204" s="1410">
        <f>(L204-H204-H205)</f>
        <v>2</v>
      </c>
      <c r="N204" s="1404">
        <v>20.0</v>
      </c>
      <c r="O204" s="1396">
        <f t="shared" si="140"/>
        <v>22</v>
      </c>
      <c r="P204" s="1404"/>
      <c r="Q204" s="1169"/>
      <c r="R204" s="1058"/>
      <c r="S204" s="1058"/>
      <c r="T204" s="1058"/>
      <c r="U204" s="1058"/>
      <c r="V204" s="1058"/>
      <c r="W204" s="1058"/>
      <c r="X204" s="1058"/>
      <c r="Y204" s="1058"/>
      <c r="Z204" s="1058"/>
      <c r="AA204" s="1058"/>
      <c r="AB204" s="1058"/>
    </row>
    <row r="205">
      <c r="A205" s="1403" t="s">
        <v>78</v>
      </c>
      <c r="B205" s="1404">
        <v>2.0</v>
      </c>
      <c r="C205" s="1404">
        <v>2.0</v>
      </c>
      <c r="D205" s="1404">
        <v>5.0</v>
      </c>
      <c r="E205" s="1404">
        <v>3.0</v>
      </c>
      <c r="F205" s="1404">
        <v>1.0</v>
      </c>
      <c r="G205" s="1405">
        <v>2.0</v>
      </c>
      <c r="H205" s="1053">
        <f t="shared" si="141"/>
        <v>15</v>
      </c>
      <c r="I205" s="1396"/>
      <c r="J205" s="1026"/>
      <c r="K205" s="1403" t="s">
        <v>78</v>
      </c>
      <c r="L205" s="1404" t="s">
        <v>79</v>
      </c>
      <c r="M205" s="1410" t="s">
        <v>79</v>
      </c>
      <c r="N205" s="1404" t="s">
        <v>79</v>
      </c>
      <c r="O205" s="1396" t="s">
        <v>79</v>
      </c>
      <c r="P205" s="1404"/>
      <c r="Q205" s="1058"/>
      <c r="R205" s="1058"/>
      <c r="S205" s="1058"/>
      <c r="T205" s="1058"/>
      <c r="U205" s="1058"/>
      <c r="V205" s="1058"/>
      <c r="W205" s="1058"/>
      <c r="X205" s="1058"/>
      <c r="Y205" s="1058"/>
      <c r="Z205" s="1058"/>
      <c r="AA205" s="1058"/>
      <c r="AB205" s="1058"/>
    </row>
    <row r="206">
      <c r="A206" s="1406" t="s">
        <v>446</v>
      </c>
      <c r="B206" s="1404">
        <v>2.0</v>
      </c>
      <c r="C206" s="1404">
        <v>2.0</v>
      </c>
      <c r="D206" s="1404">
        <v>3.0</v>
      </c>
      <c r="E206" s="1404">
        <v>0.0</v>
      </c>
      <c r="F206" s="1404">
        <v>2.0</v>
      </c>
      <c r="G206" s="1405">
        <v>0.0</v>
      </c>
      <c r="H206" s="1053">
        <f>sum(B206:G206)</f>
        <v>9</v>
      </c>
      <c r="I206" s="1396"/>
      <c r="J206" s="1402"/>
      <c r="K206" s="1406" t="s">
        <v>446</v>
      </c>
      <c r="L206" s="1404">
        <v>9.0</v>
      </c>
      <c r="M206" s="1410">
        <f t="shared" ref="M206:M208" si="142">(L206-H206)</f>
        <v>0</v>
      </c>
      <c r="N206" s="1404">
        <v>10.0</v>
      </c>
      <c r="O206" s="1396">
        <f t="shared" ref="O206:O209" si="143">sum(M206,N206)</f>
        <v>10</v>
      </c>
      <c r="P206" s="1404"/>
      <c r="Q206" s="1341"/>
      <c r="R206" s="1058"/>
      <c r="S206" s="1058"/>
      <c r="T206" s="1058"/>
      <c r="U206" s="1058"/>
      <c r="V206" s="1058"/>
      <c r="W206" s="1058"/>
      <c r="X206" s="1058"/>
      <c r="Y206" s="1058"/>
      <c r="Z206" s="1058"/>
      <c r="AA206" s="1058"/>
      <c r="AB206" s="1058"/>
    </row>
    <row r="207">
      <c r="A207" s="1406" t="s">
        <v>80</v>
      </c>
      <c r="B207" s="1404">
        <v>4.0</v>
      </c>
      <c r="C207" s="1404">
        <v>2.0</v>
      </c>
      <c r="D207" s="1404">
        <v>0.0</v>
      </c>
      <c r="E207" s="1404">
        <v>2.0</v>
      </c>
      <c r="F207" s="1404">
        <v>0.0</v>
      </c>
      <c r="G207" s="1405">
        <v>0.0</v>
      </c>
      <c r="H207" s="1405">
        <f t="shared" ref="H207:H210" si="144">SUM(B207:G207)</f>
        <v>8</v>
      </c>
      <c r="I207" s="1396"/>
      <c r="J207" s="1026"/>
      <c r="K207" s="1406" t="s">
        <v>80</v>
      </c>
      <c r="L207" s="1404">
        <v>29.0</v>
      </c>
      <c r="M207" s="1396">
        <f t="shared" si="142"/>
        <v>21</v>
      </c>
      <c r="N207" s="1404">
        <v>20.0</v>
      </c>
      <c r="O207" s="1396">
        <f t="shared" si="143"/>
        <v>41</v>
      </c>
      <c r="P207" s="1404"/>
      <c r="Q207" s="1058"/>
      <c r="R207" s="1058"/>
      <c r="S207" s="1058"/>
      <c r="T207" s="1058"/>
      <c r="U207" s="1058"/>
      <c r="V207" s="1058"/>
      <c r="W207" s="1058"/>
      <c r="X207" s="1058"/>
      <c r="Y207" s="1058"/>
      <c r="Z207" s="1058"/>
      <c r="AA207" s="1058"/>
      <c r="AB207" s="1058"/>
    </row>
    <row r="208">
      <c r="A208" s="1257" t="s">
        <v>543</v>
      </c>
      <c r="B208" s="1400">
        <v>0.0</v>
      </c>
      <c r="C208" s="1400">
        <v>0.0</v>
      </c>
      <c r="D208" s="1400">
        <v>3.0</v>
      </c>
      <c r="E208" s="1400">
        <v>5.0</v>
      </c>
      <c r="F208" s="1400">
        <v>0.0</v>
      </c>
      <c r="G208" s="1400">
        <v>0.0</v>
      </c>
      <c r="H208" s="1401">
        <f t="shared" si="144"/>
        <v>8</v>
      </c>
      <c r="I208" s="1117">
        <f>sum(H208:H211)</f>
        <v>13</v>
      </c>
      <c r="J208" s="1026"/>
      <c r="K208" s="1257" t="s">
        <v>543</v>
      </c>
      <c r="L208" s="1316">
        <v>40.0</v>
      </c>
      <c r="M208" s="1146">
        <f t="shared" si="142"/>
        <v>32</v>
      </c>
      <c r="N208" s="1316">
        <v>10.0</v>
      </c>
      <c r="O208" s="1117">
        <f t="shared" si="143"/>
        <v>42</v>
      </c>
      <c r="P208" s="1316" t="s">
        <v>387</v>
      </c>
      <c r="Q208" s="1169"/>
      <c r="R208" s="1058"/>
      <c r="S208" s="1058"/>
      <c r="T208" s="1058"/>
      <c r="U208" s="1058"/>
      <c r="V208" s="1058"/>
      <c r="W208" s="1058"/>
      <c r="X208" s="1058"/>
      <c r="Y208" s="1058"/>
      <c r="Z208" s="1058"/>
      <c r="AA208" s="1058"/>
      <c r="AB208" s="1058"/>
    </row>
    <row r="209">
      <c r="A209" s="1403" t="s">
        <v>77</v>
      </c>
      <c r="B209" s="1404">
        <v>0.0</v>
      </c>
      <c r="C209" s="1404">
        <v>0.0</v>
      </c>
      <c r="D209" s="1404">
        <v>0.0</v>
      </c>
      <c r="E209" s="1404">
        <v>0.0</v>
      </c>
      <c r="F209" s="1404">
        <v>0.0</v>
      </c>
      <c r="G209" s="1405">
        <v>0.0</v>
      </c>
      <c r="H209" s="1053">
        <f t="shared" si="144"/>
        <v>0</v>
      </c>
      <c r="I209" s="1088">
        <f>(I208/60)</f>
        <v>0.2166666667</v>
      </c>
      <c r="J209" s="1026"/>
      <c r="K209" s="1403" t="s">
        <v>77</v>
      </c>
      <c r="L209" s="1404">
        <v>5.0</v>
      </c>
      <c r="M209" s="1410">
        <f>(L209-H209-H210)</f>
        <v>1</v>
      </c>
      <c r="N209" s="1404">
        <v>10.0</v>
      </c>
      <c r="O209" s="1396">
        <f t="shared" si="143"/>
        <v>11</v>
      </c>
      <c r="P209" s="1404"/>
      <c r="Q209" s="1058"/>
      <c r="R209" s="1058"/>
      <c r="S209" s="1058"/>
      <c r="T209" s="1058"/>
      <c r="U209" s="1058"/>
      <c r="V209" s="1058"/>
      <c r="W209" s="1058"/>
      <c r="X209" s="1058"/>
      <c r="Y209" s="1058"/>
      <c r="Z209" s="1058"/>
      <c r="AA209" s="1058"/>
      <c r="AB209" s="1058"/>
    </row>
    <row r="210">
      <c r="A210" s="1403" t="s">
        <v>78</v>
      </c>
      <c r="B210" s="1404">
        <v>0.0</v>
      </c>
      <c r="C210" s="1404">
        <v>0.0</v>
      </c>
      <c r="D210" s="1404">
        <v>0.0</v>
      </c>
      <c r="E210" s="1404">
        <v>4.0</v>
      </c>
      <c r="F210" s="1404">
        <v>0.0</v>
      </c>
      <c r="G210" s="1405">
        <v>0.0</v>
      </c>
      <c r="H210" s="1053">
        <f t="shared" si="144"/>
        <v>4</v>
      </c>
      <c r="I210" s="1396"/>
      <c r="J210" s="1026"/>
      <c r="K210" s="1403" t="s">
        <v>78</v>
      </c>
      <c r="L210" s="1404" t="s">
        <v>79</v>
      </c>
      <c r="M210" s="1410" t="s">
        <v>79</v>
      </c>
      <c r="N210" s="1404" t="s">
        <v>79</v>
      </c>
      <c r="O210" s="1396" t="s">
        <v>79</v>
      </c>
      <c r="P210" s="1404"/>
      <c r="Q210" s="1058"/>
      <c r="R210" s="1058"/>
      <c r="S210" s="1058"/>
      <c r="T210" s="1058"/>
      <c r="U210" s="1058"/>
      <c r="V210" s="1058"/>
      <c r="W210" s="1058"/>
      <c r="X210" s="1058"/>
      <c r="Y210" s="1058"/>
      <c r="Z210" s="1058"/>
      <c r="AA210" s="1058"/>
      <c r="AB210" s="1058"/>
    </row>
    <row r="211">
      <c r="A211" s="1406" t="s">
        <v>446</v>
      </c>
      <c r="B211" s="1404">
        <v>0.0</v>
      </c>
      <c r="C211" s="1404">
        <v>0.0</v>
      </c>
      <c r="D211" s="1404">
        <v>1.0</v>
      </c>
      <c r="E211" s="1404">
        <v>0.0</v>
      </c>
      <c r="F211" s="1404">
        <v>0.0</v>
      </c>
      <c r="G211" s="1405">
        <v>0.0</v>
      </c>
      <c r="H211" s="1053">
        <f>sum(B211:G211)</f>
        <v>1</v>
      </c>
      <c r="I211" s="1396"/>
      <c r="J211" s="1026"/>
      <c r="K211" s="1406" t="s">
        <v>446</v>
      </c>
      <c r="L211" s="1404">
        <v>5.0</v>
      </c>
      <c r="M211" s="1410">
        <f t="shared" ref="M211:M212" si="145">(L211-H211)</f>
        <v>4</v>
      </c>
      <c r="N211" s="1404">
        <v>0.0</v>
      </c>
      <c r="O211" s="1396">
        <f t="shared" ref="O211:O212" si="146">sum(M211,N211)</f>
        <v>4</v>
      </c>
      <c r="P211" s="1404"/>
      <c r="Q211" s="1058"/>
      <c r="R211" s="1058"/>
      <c r="S211" s="1058"/>
      <c r="T211" s="1058"/>
      <c r="U211" s="1058"/>
      <c r="V211" s="1058"/>
      <c r="W211" s="1058"/>
      <c r="X211" s="1058"/>
      <c r="Y211" s="1058"/>
      <c r="Z211" s="1058"/>
      <c r="AA211" s="1058"/>
      <c r="AB211" s="1058"/>
    </row>
    <row r="212">
      <c r="A212" s="1406" t="s">
        <v>80</v>
      </c>
      <c r="B212" s="1404">
        <v>0.0</v>
      </c>
      <c r="C212" s="1404">
        <v>0.0</v>
      </c>
      <c r="D212" s="1404">
        <v>0.0</v>
      </c>
      <c r="E212" s="1404">
        <v>1.0</v>
      </c>
      <c r="F212" s="1404">
        <v>0.0</v>
      </c>
      <c r="G212" s="1405">
        <v>0.0</v>
      </c>
      <c r="H212" s="1405">
        <f>SUM(B212:G212)</f>
        <v>1</v>
      </c>
      <c r="I212" s="1396"/>
      <c r="J212" s="1026"/>
      <c r="K212" s="1406" t="s">
        <v>80</v>
      </c>
      <c r="L212" s="1404">
        <v>30.0</v>
      </c>
      <c r="M212" s="1396">
        <f t="shared" si="145"/>
        <v>29</v>
      </c>
      <c r="N212" s="1404">
        <v>0.0</v>
      </c>
      <c r="O212" s="1396">
        <f t="shared" si="146"/>
        <v>29</v>
      </c>
      <c r="P212" s="1404"/>
      <c r="Q212" s="1058"/>
      <c r="R212" s="1058"/>
      <c r="S212" s="1058"/>
      <c r="T212" s="1058"/>
      <c r="U212" s="1058"/>
      <c r="V212" s="1058"/>
      <c r="W212" s="1058"/>
      <c r="X212" s="1058"/>
      <c r="Y212" s="1058"/>
      <c r="Z212" s="1058"/>
      <c r="AA212" s="1058"/>
      <c r="AB212" s="1058"/>
    </row>
    <row r="213">
      <c r="A213" s="1332" t="s">
        <v>270</v>
      </c>
      <c r="B213" s="1397">
        <f t="shared" ref="B213:G213" si="147">SUM(B214:B243)</f>
        <v>62</v>
      </c>
      <c r="C213" s="1417">
        <f t="shared" si="147"/>
        <v>37</v>
      </c>
      <c r="D213" s="1397">
        <f t="shared" si="147"/>
        <v>60</v>
      </c>
      <c r="E213" s="1397">
        <f t="shared" si="147"/>
        <v>69</v>
      </c>
      <c r="F213" s="1397">
        <f t="shared" si="147"/>
        <v>49</v>
      </c>
      <c r="G213" s="1397">
        <f t="shared" si="147"/>
        <v>0</v>
      </c>
      <c r="H213" s="1397">
        <f> SUM(H214:H217,H219:H222,H224:H227,H229:H232,H234:H237,H239:H242)</f>
        <v>260</v>
      </c>
      <c r="I213" s="1397"/>
      <c r="J213" s="1398"/>
      <c r="K213" s="1332" t="s">
        <v>270</v>
      </c>
      <c r="L213" s="1407"/>
      <c r="M213" s="1424"/>
      <c r="N213" s="1407"/>
      <c r="O213" s="1425"/>
      <c r="P213" s="1407"/>
      <c r="Q213" s="1399"/>
      <c r="R213" s="1399"/>
      <c r="S213" s="1399"/>
      <c r="T213" s="1399"/>
      <c r="U213" s="1399"/>
      <c r="V213" s="1399"/>
      <c r="W213" s="1399"/>
      <c r="X213" s="1399"/>
      <c r="Y213" s="1399"/>
      <c r="Z213" s="1399"/>
      <c r="AA213" s="1399"/>
      <c r="AB213" s="1399"/>
    </row>
    <row r="214">
      <c r="A214" s="1242" t="s">
        <v>89</v>
      </c>
      <c r="B214" s="1400">
        <v>18.0</v>
      </c>
      <c r="C214" s="1400">
        <v>11.0</v>
      </c>
      <c r="D214" s="1400">
        <v>11.0</v>
      </c>
      <c r="E214" s="1400">
        <v>22.0</v>
      </c>
      <c r="F214" s="1400">
        <v>11.0</v>
      </c>
      <c r="G214" s="1400">
        <v>0.0</v>
      </c>
      <c r="H214" s="1401">
        <f t="shared" ref="H214:H216" si="148">SUM(B214:G214)</f>
        <v>73</v>
      </c>
      <c r="I214" s="1117">
        <f>sum(H214:H217)</f>
        <v>82</v>
      </c>
      <c r="J214" s="1026"/>
      <c r="K214" s="1242" t="s">
        <v>89</v>
      </c>
      <c r="L214" s="1316">
        <v>116.0</v>
      </c>
      <c r="M214" s="1146">
        <f>(L214-H214)</f>
        <v>43</v>
      </c>
      <c r="N214" s="1316">
        <v>60.0</v>
      </c>
      <c r="O214" s="1426">
        <f t="shared" ref="O214:O215" si="149">sum(M214,N214)</f>
        <v>103</v>
      </c>
      <c r="P214" s="1316" t="s">
        <v>382</v>
      </c>
      <c r="Q214" s="1168"/>
      <c r="R214" s="1058"/>
      <c r="S214" s="1058"/>
      <c r="T214" s="1058"/>
      <c r="U214" s="1058"/>
      <c r="V214" s="1058"/>
      <c r="W214" s="1058"/>
      <c r="X214" s="1058"/>
      <c r="Y214" s="1058"/>
      <c r="Z214" s="1058"/>
      <c r="AA214" s="1058"/>
      <c r="AB214" s="1058"/>
    </row>
    <row r="215">
      <c r="A215" s="1403" t="s">
        <v>77</v>
      </c>
      <c r="B215" s="1404">
        <v>0.0</v>
      </c>
      <c r="C215" s="1404">
        <v>0.0</v>
      </c>
      <c r="D215" s="1404">
        <v>0.0</v>
      </c>
      <c r="E215" s="1404">
        <v>0.0</v>
      </c>
      <c r="F215" s="1404">
        <v>0.0</v>
      </c>
      <c r="G215" s="1405">
        <v>0.0</v>
      </c>
      <c r="H215" s="1053">
        <f t="shared" si="148"/>
        <v>0</v>
      </c>
      <c r="I215" s="1088">
        <f>(I214/61)</f>
        <v>1.344262295</v>
      </c>
      <c r="J215" s="1026"/>
      <c r="K215" s="1403" t="s">
        <v>77</v>
      </c>
      <c r="L215" s="1404">
        <v>9.0</v>
      </c>
      <c r="M215" s="1410">
        <f>(L215-H215-H216)</f>
        <v>2</v>
      </c>
      <c r="N215" s="1404">
        <v>10.0</v>
      </c>
      <c r="O215" s="1427">
        <f t="shared" si="149"/>
        <v>12</v>
      </c>
      <c r="P215" s="1404"/>
      <c r="Q215" s="1169"/>
      <c r="R215" s="1058"/>
      <c r="S215" s="1058"/>
      <c r="T215" s="1058"/>
      <c r="U215" s="1058"/>
      <c r="V215" s="1058"/>
      <c r="W215" s="1058"/>
      <c r="X215" s="1058"/>
      <c r="Y215" s="1058"/>
      <c r="Z215" s="1058"/>
      <c r="AA215" s="1058"/>
      <c r="AB215" s="1058"/>
    </row>
    <row r="216">
      <c r="A216" s="1403" t="s">
        <v>78</v>
      </c>
      <c r="B216" s="1404">
        <v>1.0</v>
      </c>
      <c r="C216" s="1404">
        <v>0.0</v>
      </c>
      <c r="D216" s="1404">
        <v>3.0</v>
      </c>
      <c r="E216" s="1404">
        <v>3.0</v>
      </c>
      <c r="F216" s="1404">
        <v>0.0</v>
      </c>
      <c r="G216" s="1405">
        <v>0.0</v>
      </c>
      <c r="H216" s="1053">
        <f t="shared" si="148"/>
        <v>7</v>
      </c>
      <c r="I216" s="1396"/>
      <c r="J216" s="1026"/>
      <c r="K216" s="1403" t="s">
        <v>78</v>
      </c>
      <c r="L216" s="1404" t="s">
        <v>79</v>
      </c>
      <c r="M216" s="1410" t="s">
        <v>79</v>
      </c>
      <c r="N216" s="1404" t="s">
        <v>79</v>
      </c>
      <c r="O216" s="1427" t="s">
        <v>79</v>
      </c>
      <c r="P216" s="1404"/>
      <c r="Q216" s="1058"/>
      <c r="R216" s="1058"/>
      <c r="S216" s="1058"/>
      <c r="T216" s="1058"/>
      <c r="U216" s="1058"/>
      <c r="V216" s="1058"/>
      <c r="W216" s="1058"/>
      <c r="X216" s="1058"/>
      <c r="Y216" s="1058"/>
      <c r="Z216" s="1058"/>
      <c r="AA216" s="1058"/>
      <c r="AB216" s="1058"/>
    </row>
    <row r="217">
      <c r="A217" s="1406" t="s">
        <v>446</v>
      </c>
      <c r="B217" s="1404">
        <v>0.0</v>
      </c>
      <c r="C217" s="1404">
        <v>1.0</v>
      </c>
      <c r="D217" s="1404">
        <v>0.0</v>
      </c>
      <c r="E217" s="1404">
        <v>0.0</v>
      </c>
      <c r="F217" s="1404">
        <v>1.0</v>
      </c>
      <c r="G217" s="1405">
        <v>0.0</v>
      </c>
      <c r="H217" s="1053">
        <f>sum(B217:G217)</f>
        <v>2</v>
      </c>
      <c r="I217" s="1396"/>
      <c r="J217" s="1026"/>
      <c r="K217" s="1406" t="s">
        <v>446</v>
      </c>
      <c r="L217" s="1404">
        <v>8.0</v>
      </c>
      <c r="M217" s="1410">
        <f t="shared" ref="M217:M219" si="150">(L217-H217)</f>
        <v>6</v>
      </c>
      <c r="N217" s="1404">
        <v>0.0</v>
      </c>
      <c r="O217" s="1427">
        <f t="shared" ref="O217:O220" si="151">sum(M217,N217)</f>
        <v>6</v>
      </c>
      <c r="P217" s="1404"/>
      <c r="Q217" s="1024"/>
      <c r="R217" s="1058"/>
      <c r="S217" s="1058"/>
      <c r="T217" s="1058"/>
      <c r="U217" s="1058"/>
      <c r="V217" s="1058"/>
      <c r="W217" s="1058"/>
      <c r="X217" s="1058"/>
      <c r="Y217" s="1058"/>
      <c r="Z217" s="1058"/>
      <c r="AA217" s="1058"/>
      <c r="AB217" s="1058"/>
    </row>
    <row r="218">
      <c r="A218" s="1406" t="s">
        <v>80</v>
      </c>
      <c r="B218" s="1404">
        <v>0.0</v>
      </c>
      <c r="C218" s="1404">
        <v>0.0</v>
      </c>
      <c r="D218" s="1404">
        <v>0.0</v>
      </c>
      <c r="E218" s="1404">
        <v>0.0</v>
      </c>
      <c r="F218" s="1404">
        <v>0.0</v>
      </c>
      <c r="G218" s="1405">
        <v>0.0</v>
      </c>
      <c r="H218" s="1405">
        <f t="shared" ref="H218:H221" si="152">SUM(B218:G218)</f>
        <v>0</v>
      </c>
      <c r="I218" s="1396"/>
      <c r="J218" s="1026"/>
      <c r="K218" s="1406" t="s">
        <v>80</v>
      </c>
      <c r="L218" s="1404">
        <v>56.0</v>
      </c>
      <c r="M218" s="1410">
        <f t="shared" si="150"/>
        <v>56</v>
      </c>
      <c r="N218" s="1404">
        <v>0.0</v>
      </c>
      <c r="O218" s="1396">
        <f t="shared" si="151"/>
        <v>56</v>
      </c>
      <c r="P218" s="1404"/>
      <c r="Q218" s="1058"/>
      <c r="R218" s="1058"/>
      <c r="S218" s="1058"/>
      <c r="T218" s="1058"/>
      <c r="U218" s="1058"/>
      <c r="V218" s="1058"/>
      <c r="W218" s="1058"/>
      <c r="X218" s="1058"/>
      <c r="Y218" s="1058"/>
      <c r="Z218" s="1058"/>
      <c r="AA218" s="1058"/>
      <c r="AB218" s="1058"/>
    </row>
    <row r="219">
      <c r="A219" s="1116" t="s">
        <v>88</v>
      </c>
      <c r="B219" s="1316">
        <v>9.0</v>
      </c>
      <c r="C219" s="1316">
        <v>8.0</v>
      </c>
      <c r="D219" s="1316">
        <v>7.0</v>
      </c>
      <c r="E219" s="1316">
        <v>13.0</v>
      </c>
      <c r="F219" s="1316">
        <v>6.0</v>
      </c>
      <c r="G219" s="1400">
        <v>0.0</v>
      </c>
      <c r="H219" s="1401">
        <f t="shared" si="152"/>
        <v>43</v>
      </c>
      <c r="I219" s="1117">
        <f>sum(H219:H222)</f>
        <v>50</v>
      </c>
      <c r="J219" s="1026"/>
      <c r="K219" s="1116" t="s">
        <v>88</v>
      </c>
      <c r="L219" s="1316">
        <v>63.0</v>
      </c>
      <c r="M219" s="1146">
        <f t="shared" si="150"/>
        <v>20</v>
      </c>
      <c r="N219" s="1316">
        <v>40.0</v>
      </c>
      <c r="O219" s="1426">
        <f t="shared" si="151"/>
        <v>60</v>
      </c>
      <c r="P219" s="1316" t="s">
        <v>382</v>
      </c>
      <c r="Q219" s="1345" t="s">
        <v>571</v>
      </c>
      <c r="R219" s="1058"/>
      <c r="S219" s="1058"/>
      <c r="T219" s="1058"/>
      <c r="U219" s="1058"/>
      <c r="V219" s="1058"/>
      <c r="W219" s="1058"/>
      <c r="X219" s="1058"/>
      <c r="Y219" s="1058"/>
      <c r="Z219" s="1058"/>
      <c r="AA219" s="1058"/>
      <c r="AB219" s="1058"/>
    </row>
    <row r="220">
      <c r="A220" s="1403" t="s">
        <v>77</v>
      </c>
      <c r="B220" s="1404">
        <v>0.0</v>
      </c>
      <c r="C220" s="1404">
        <v>0.0</v>
      </c>
      <c r="D220" s="1404">
        <v>0.0</v>
      </c>
      <c r="E220" s="1404">
        <v>0.0</v>
      </c>
      <c r="F220" s="1404">
        <v>0.0</v>
      </c>
      <c r="G220" s="1404">
        <v>0.0</v>
      </c>
      <c r="H220" s="1053">
        <f t="shared" si="152"/>
        <v>0</v>
      </c>
      <c r="I220" s="1088">
        <f>(I219/60)</f>
        <v>0.8333333333</v>
      </c>
      <c r="J220" s="1026"/>
      <c r="K220" s="1403" t="s">
        <v>77</v>
      </c>
      <c r="L220" s="1404">
        <v>7.0</v>
      </c>
      <c r="M220" s="1410">
        <f>(L220-H220-H221)</f>
        <v>2</v>
      </c>
      <c r="N220" s="1429">
        <v>25.0</v>
      </c>
      <c r="O220" s="1427">
        <f t="shared" si="151"/>
        <v>27</v>
      </c>
      <c r="P220" s="1429"/>
      <c r="Q220" s="1058"/>
      <c r="R220" s="1058"/>
      <c r="S220" s="1058"/>
      <c r="T220" s="1058"/>
      <c r="U220" s="1058"/>
      <c r="V220" s="1058"/>
      <c r="W220" s="1058"/>
      <c r="X220" s="1058"/>
      <c r="Y220" s="1058"/>
      <c r="Z220" s="1058"/>
      <c r="AA220" s="1058"/>
      <c r="AB220" s="1058"/>
    </row>
    <row r="221">
      <c r="A221" s="1403" t="s">
        <v>78</v>
      </c>
      <c r="B221" s="1404">
        <v>0.0</v>
      </c>
      <c r="C221" s="1404">
        <v>3.0</v>
      </c>
      <c r="D221" s="1404">
        <v>2.0</v>
      </c>
      <c r="E221" s="1404">
        <v>0.0</v>
      </c>
      <c r="F221" s="1404">
        <v>0.0</v>
      </c>
      <c r="G221" s="1404">
        <v>0.0</v>
      </c>
      <c r="H221" s="1053">
        <f t="shared" si="152"/>
        <v>5</v>
      </c>
      <c r="I221" s="1396"/>
      <c r="J221" s="1026"/>
      <c r="K221" s="1403" t="s">
        <v>78</v>
      </c>
      <c r="L221" s="1404" t="s">
        <v>79</v>
      </c>
      <c r="M221" s="1410" t="s">
        <v>79</v>
      </c>
      <c r="N221" s="1429" t="s">
        <v>79</v>
      </c>
      <c r="O221" s="1427" t="s">
        <v>79</v>
      </c>
      <c r="P221" s="1429"/>
      <c r="Q221" s="1058"/>
      <c r="R221" s="1058"/>
      <c r="S221" s="1058"/>
      <c r="T221" s="1058"/>
      <c r="U221" s="1058"/>
      <c r="V221" s="1058"/>
      <c r="W221" s="1058"/>
      <c r="X221" s="1058"/>
      <c r="Y221" s="1058"/>
      <c r="Z221" s="1058"/>
      <c r="AA221" s="1058"/>
      <c r="AB221" s="1058"/>
    </row>
    <row r="222">
      <c r="A222" s="1406" t="s">
        <v>446</v>
      </c>
      <c r="B222" s="1404">
        <v>1.0</v>
      </c>
      <c r="C222" s="1404">
        <v>0.0</v>
      </c>
      <c r="D222" s="1404">
        <v>1.0</v>
      </c>
      <c r="E222" s="1404">
        <v>0.0</v>
      </c>
      <c r="F222" s="1404">
        <v>0.0</v>
      </c>
      <c r="G222" s="1404">
        <v>0.0</v>
      </c>
      <c r="H222" s="1053">
        <f t="shared" ref="H222:H223" si="153">sum(B222:G222)</f>
        <v>2</v>
      </c>
      <c r="I222" s="1396"/>
      <c r="J222" s="1026"/>
      <c r="K222" s="1406" t="s">
        <v>446</v>
      </c>
      <c r="L222" s="1404">
        <v>13.0</v>
      </c>
      <c r="M222" s="1410">
        <f t="shared" ref="M222:M224" si="154">(L222-H222)</f>
        <v>11</v>
      </c>
      <c r="N222" s="1429">
        <v>0.0</v>
      </c>
      <c r="O222" s="1427">
        <f t="shared" ref="O222:O225" si="155">sum(M222,N222)</f>
        <v>11</v>
      </c>
      <c r="P222" s="1429"/>
      <c r="Q222" s="1058"/>
      <c r="R222" s="1058"/>
      <c r="S222" s="1058"/>
      <c r="T222" s="1058"/>
      <c r="U222" s="1058"/>
      <c r="V222" s="1058"/>
      <c r="W222" s="1058"/>
      <c r="X222" s="1058"/>
      <c r="Y222" s="1058"/>
      <c r="Z222" s="1058"/>
      <c r="AA222" s="1058"/>
      <c r="AB222" s="1058"/>
    </row>
    <row r="223">
      <c r="A223" s="1406" t="s">
        <v>80</v>
      </c>
      <c r="B223" s="1404">
        <v>0.0</v>
      </c>
      <c r="C223" s="1404">
        <v>2.0</v>
      </c>
      <c r="D223" s="1404">
        <v>0.0</v>
      </c>
      <c r="E223" s="1404">
        <v>1.0</v>
      </c>
      <c r="F223" s="1404">
        <v>0.0</v>
      </c>
      <c r="G223" s="1404">
        <v>0.0</v>
      </c>
      <c r="H223" s="1053">
        <f t="shared" si="153"/>
        <v>3</v>
      </c>
      <c r="I223" s="1396"/>
      <c r="J223" s="1026"/>
      <c r="K223" s="1406" t="s">
        <v>80</v>
      </c>
      <c r="L223" s="1404">
        <v>37.0</v>
      </c>
      <c r="M223" s="1410">
        <f t="shared" si="154"/>
        <v>34</v>
      </c>
      <c r="N223" s="1429">
        <v>0.0</v>
      </c>
      <c r="O223" s="1396">
        <f t="shared" si="155"/>
        <v>34</v>
      </c>
      <c r="P223" s="1429"/>
      <c r="Q223" s="1058"/>
      <c r="R223" s="1058"/>
      <c r="S223" s="1058"/>
      <c r="T223" s="1058"/>
      <c r="U223" s="1058"/>
      <c r="V223" s="1058"/>
      <c r="W223" s="1058"/>
      <c r="X223" s="1058"/>
      <c r="Y223" s="1058"/>
      <c r="Z223" s="1058"/>
      <c r="AA223" s="1058"/>
      <c r="AB223" s="1058"/>
    </row>
    <row r="224">
      <c r="A224" s="1116" t="s">
        <v>238</v>
      </c>
      <c r="B224" s="1400">
        <v>0.0</v>
      </c>
      <c r="C224" s="1400">
        <v>2.0</v>
      </c>
      <c r="D224" s="1400">
        <v>2.0</v>
      </c>
      <c r="E224" s="1400">
        <v>3.0</v>
      </c>
      <c r="F224" s="1400">
        <v>3.0</v>
      </c>
      <c r="G224" s="1400">
        <v>0.0</v>
      </c>
      <c r="H224" s="1401">
        <f t="shared" ref="H224:H226" si="156">SUM(B224:G224)</f>
        <v>10</v>
      </c>
      <c r="I224" s="1117">
        <f>sum(H224:H227)</f>
        <v>15</v>
      </c>
      <c r="J224" s="1026"/>
      <c r="K224" s="1116" t="s">
        <v>238</v>
      </c>
      <c r="L224" s="1316">
        <v>45.0</v>
      </c>
      <c r="M224" s="1146">
        <f t="shared" si="154"/>
        <v>35</v>
      </c>
      <c r="N224" s="1316">
        <v>0.0</v>
      </c>
      <c r="O224" s="1426">
        <f t="shared" si="155"/>
        <v>35</v>
      </c>
      <c r="P224" s="1316" t="s">
        <v>382</v>
      </c>
      <c r="Q224" s="1058"/>
      <c r="R224" s="1058"/>
      <c r="S224" s="1058"/>
      <c r="T224" s="1058"/>
      <c r="U224" s="1058"/>
      <c r="V224" s="1058"/>
      <c r="W224" s="1058"/>
      <c r="X224" s="1058"/>
      <c r="Y224" s="1058"/>
      <c r="Z224" s="1058"/>
      <c r="AA224" s="1058"/>
      <c r="AB224" s="1058"/>
    </row>
    <row r="225">
      <c r="A225" s="1403" t="s">
        <v>77</v>
      </c>
      <c r="B225" s="1404">
        <v>0.0</v>
      </c>
      <c r="C225" s="1404">
        <v>0.0</v>
      </c>
      <c r="D225" s="1404">
        <v>0.0</v>
      </c>
      <c r="E225" s="1404">
        <v>0.0</v>
      </c>
      <c r="F225" s="1404">
        <v>0.0</v>
      </c>
      <c r="G225" s="1405">
        <v>0.0</v>
      </c>
      <c r="H225" s="1053">
        <f t="shared" si="156"/>
        <v>0</v>
      </c>
      <c r="I225" s="1088">
        <f>(I224/60)</f>
        <v>0.25</v>
      </c>
      <c r="J225" s="1026"/>
      <c r="K225" s="1403" t="s">
        <v>77</v>
      </c>
      <c r="L225" s="1404">
        <v>4.0</v>
      </c>
      <c r="M225" s="1410">
        <f>(L225-H225-H226)</f>
        <v>1</v>
      </c>
      <c r="N225" s="1404">
        <v>8.0</v>
      </c>
      <c r="O225" s="1427">
        <f t="shared" si="155"/>
        <v>9</v>
      </c>
      <c r="P225" s="1404"/>
      <c r="Q225" s="1409" t="s">
        <v>542</v>
      </c>
      <c r="R225" s="1058"/>
      <c r="S225" s="1058"/>
      <c r="T225" s="1058"/>
      <c r="U225" s="1058"/>
      <c r="V225" s="1058"/>
      <c r="W225" s="1058"/>
      <c r="X225" s="1058"/>
      <c r="Y225" s="1058"/>
      <c r="Z225" s="1058"/>
      <c r="AA225" s="1058"/>
      <c r="AB225" s="1058"/>
    </row>
    <row r="226">
      <c r="A226" s="1403" t="s">
        <v>78</v>
      </c>
      <c r="B226" s="1404">
        <v>2.0</v>
      </c>
      <c r="C226" s="1404">
        <v>0.0</v>
      </c>
      <c r="D226" s="1404">
        <v>1.0</v>
      </c>
      <c r="E226" s="1404">
        <v>0.0</v>
      </c>
      <c r="F226" s="1404">
        <v>0.0</v>
      </c>
      <c r="G226" s="1405">
        <v>0.0</v>
      </c>
      <c r="H226" s="1053">
        <f t="shared" si="156"/>
        <v>3</v>
      </c>
      <c r="I226" s="1396"/>
      <c r="J226" s="1026"/>
      <c r="K226" s="1403" t="s">
        <v>78</v>
      </c>
      <c r="L226" s="1404" t="s">
        <v>79</v>
      </c>
      <c r="M226" s="1410" t="s">
        <v>79</v>
      </c>
      <c r="N226" s="1404" t="s">
        <v>79</v>
      </c>
      <c r="O226" s="1427" t="s">
        <v>79</v>
      </c>
      <c r="P226" s="1404"/>
      <c r="Q226" s="1058"/>
      <c r="R226" s="1058"/>
      <c r="S226" s="1058"/>
      <c r="T226" s="1058"/>
      <c r="U226" s="1058"/>
      <c r="V226" s="1058"/>
      <c r="W226" s="1058"/>
      <c r="X226" s="1058"/>
      <c r="Y226" s="1058"/>
      <c r="Z226" s="1058"/>
      <c r="AA226" s="1058"/>
      <c r="AB226" s="1058"/>
    </row>
    <row r="227">
      <c r="A227" s="1406" t="s">
        <v>446</v>
      </c>
      <c r="B227" s="1404">
        <v>2.0</v>
      </c>
      <c r="C227" s="1404">
        <v>0.0</v>
      </c>
      <c r="D227" s="1404">
        <v>0.0</v>
      </c>
      <c r="E227" s="1404">
        <v>0.0</v>
      </c>
      <c r="F227" s="1404">
        <v>0.0</v>
      </c>
      <c r="G227" s="1405">
        <v>0.0</v>
      </c>
      <c r="H227" s="1053">
        <f t="shared" ref="H227:H228" si="157">sum(B227:G227)</f>
        <v>2</v>
      </c>
      <c r="I227" s="1396"/>
      <c r="J227" s="1026"/>
      <c r="K227" s="1406" t="s">
        <v>446</v>
      </c>
      <c r="L227" s="1404">
        <v>2.0</v>
      </c>
      <c r="M227" s="1410">
        <f t="shared" ref="M227:M229" si="158">(L227-H227)</f>
        <v>0</v>
      </c>
      <c r="N227" s="1404">
        <v>0.0</v>
      </c>
      <c r="O227" s="1427">
        <f t="shared" ref="O227:O230" si="159">sum(M227,N227)</f>
        <v>0</v>
      </c>
      <c r="P227" s="1404"/>
      <c r="Q227" s="1239" t="s">
        <v>572</v>
      </c>
      <c r="R227" s="1058"/>
      <c r="S227" s="1058"/>
      <c r="T227" s="1058"/>
      <c r="U227" s="1058"/>
      <c r="V227" s="1058"/>
      <c r="W227" s="1058"/>
      <c r="X227" s="1058"/>
      <c r="Y227" s="1058"/>
      <c r="Z227" s="1058"/>
      <c r="AA227" s="1058"/>
      <c r="AB227" s="1058"/>
    </row>
    <row r="228">
      <c r="A228" s="1406" t="s">
        <v>80</v>
      </c>
      <c r="B228" s="1404">
        <v>0.0</v>
      </c>
      <c r="C228" s="1404">
        <v>2.0</v>
      </c>
      <c r="D228" s="1404">
        <v>0.0</v>
      </c>
      <c r="E228" s="1404">
        <v>0.0</v>
      </c>
      <c r="F228" s="1404">
        <v>0.0</v>
      </c>
      <c r="G228" s="1405">
        <v>0.0</v>
      </c>
      <c r="H228" s="1053">
        <f t="shared" si="157"/>
        <v>2</v>
      </c>
      <c r="I228" s="1396"/>
      <c r="J228" s="1026"/>
      <c r="K228" s="1406" t="s">
        <v>80</v>
      </c>
      <c r="L228" s="1404">
        <v>39.0</v>
      </c>
      <c r="M228" s="1410">
        <f t="shared" si="158"/>
        <v>36</v>
      </c>
      <c r="N228" s="1404">
        <v>0.0</v>
      </c>
      <c r="O228" s="1396">
        <f t="shared" si="159"/>
        <v>36</v>
      </c>
      <c r="P228" s="1404"/>
      <c r="Q228" s="1169"/>
      <c r="R228" s="1058"/>
      <c r="S228" s="1058"/>
      <c r="T228" s="1058"/>
      <c r="U228" s="1058"/>
      <c r="V228" s="1058"/>
      <c r="W228" s="1058"/>
      <c r="X228" s="1058"/>
      <c r="Y228" s="1058"/>
      <c r="Z228" s="1058"/>
      <c r="AA228" s="1058"/>
      <c r="AB228" s="1058"/>
    </row>
    <row r="229">
      <c r="A229" s="1116" t="s">
        <v>102</v>
      </c>
      <c r="B229" s="1316">
        <v>5.0</v>
      </c>
      <c r="C229" s="1316">
        <v>0.0</v>
      </c>
      <c r="D229" s="1316">
        <v>1.0</v>
      </c>
      <c r="E229" s="1316">
        <v>2.0</v>
      </c>
      <c r="F229" s="1316">
        <v>0.0</v>
      </c>
      <c r="G229" s="1400">
        <v>0.0</v>
      </c>
      <c r="H229" s="1401">
        <f t="shared" ref="H229:H231" si="160">SUM(B229:G229)</f>
        <v>8</v>
      </c>
      <c r="I229" s="1117">
        <f>sum(H229:H232)</f>
        <v>10</v>
      </c>
      <c r="J229" s="1402"/>
      <c r="K229" s="1116" t="s">
        <v>102</v>
      </c>
      <c r="L229" s="1316">
        <v>41.0</v>
      </c>
      <c r="M229" s="1146">
        <f t="shared" si="158"/>
        <v>33</v>
      </c>
      <c r="N229" s="1316">
        <v>0.0</v>
      </c>
      <c r="O229" s="1146">
        <f t="shared" si="159"/>
        <v>33</v>
      </c>
      <c r="P229" s="1316"/>
      <c r="Q229" s="1058"/>
      <c r="R229" s="1058"/>
      <c r="S229" s="1058"/>
      <c r="T229" s="1058"/>
      <c r="U229" s="1058"/>
      <c r="V229" s="1058"/>
      <c r="W229" s="1058"/>
      <c r="X229" s="1058"/>
      <c r="Y229" s="1058"/>
      <c r="Z229" s="1058"/>
      <c r="AA229" s="1058"/>
      <c r="AB229" s="1058"/>
    </row>
    <row r="230">
      <c r="A230" s="1403" t="s">
        <v>77</v>
      </c>
      <c r="B230" s="1404">
        <v>0.0</v>
      </c>
      <c r="C230" s="1404">
        <v>0.0</v>
      </c>
      <c r="D230" s="1404">
        <v>0.0</v>
      </c>
      <c r="E230" s="1404">
        <v>0.0</v>
      </c>
      <c r="F230" s="1404">
        <v>0.0</v>
      </c>
      <c r="G230" s="1404">
        <v>0.0</v>
      </c>
      <c r="H230" s="1053">
        <f t="shared" si="160"/>
        <v>0</v>
      </c>
      <c r="I230" s="1088">
        <f>(I229/60)</f>
        <v>0.1666666667</v>
      </c>
      <c r="J230" s="1026"/>
      <c r="K230" s="1403" t="s">
        <v>77</v>
      </c>
      <c r="L230" s="1404">
        <v>7.0</v>
      </c>
      <c r="M230" s="1410">
        <f>(L230-H230-H231)</f>
        <v>5</v>
      </c>
      <c r="N230" s="1404">
        <v>0.0</v>
      </c>
      <c r="O230" s="1410">
        <f t="shared" si="159"/>
        <v>5</v>
      </c>
      <c r="P230" s="1404"/>
      <c r="Q230" s="1058"/>
      <c r="R230" s="1058"/>
      <c r="S230" s="1058"/>
      <c r="T230" s="1058"/>
      <c r="U230" s="1058"/>
      <c r="V230" s="1058"/>
      <c r="W230" s="1058"/>
      <c r="X230" s="1058"/>
      <c r="Y230" s="1058"/>
      <c r="Z230" s="1058"/>
      <c r="AA230" s="1058"/>
      <c r="AB230" s="1058"/>
    </row>
    <row r="231">
      <c r="A231" s="1403" t="s">
        <v>78</v>
      </c>
      <c r="B231" s="1404">
        <v>1.0</v>
      </c>
      <c r="C231" s="1404">
        <v>0.0</v>
      </c>
      <c r="D231" s="1404">
        <v>0.0</v>
      </c>
      <c r="E231" s="1404">
        <v>1.0</v>
      </c>
      <c r="F231" s="1404">
        <v>0.0</v>
      </c>
      <c r="G231" s="1404">
        <v>0.0</v>
      </c>
      <c r="H231" s="1053">
        <f t="shared" si="160"/>
        <v>2</v>
      </c>
      <c r="I231" s="1396"/>
      <c r="J231" s="1026"/>
      <c r="K231" s="1403" t="s">
        <v>78</v>
      </c>
      <c r="L231" s="1404" t="s">
        <v>79</v>
      </c>
      <c r="M231" s="1410" t="s">
        <v>79</v>
      </c>
      <c r="N231" s="1404" t="s">
        <v>79</v>
      </c>
      <c r="O231" s="1410" t="s">
        <v>79</v>
      </c>
      <c r="P231" s="1404"/>
      <c r="Q231" s="1058"/>
      <c r="R231" s="1058"/>
      <c r="S231" s="1058"/>
      <c r="T231" s="1058"/>
      <c r="U231" s="1058"/>
      <c r="V231" s="1058"/>
      <c r="W231" s="1058"/>
      <c r="X231" s="1058"/>
      <c r="Y231" s="1058"/>
      <c r="Z231" s="1058"/>
      <c r="AA231" s="1058"/>
      <c r="AB231" s="1058"/>
    </row>
    <row r="232">
      <c r="A232" s="1406" t="s">
        <v>446</v>
      </c>
      <c r="B232" s="1404">
        <v>0.0</v>
      </c>
      <c r="C232" s="1404">
        <v>0.0</v>
      </c>
      <c r="D232" s="1404">
        <v>0.0</v>
      </c>
      <c r="E232" s="1404">
        <v>0.0</v>
      </c>
      <c r="F232" s="1404">
        <v>0.0</v>
      </c>
      <c r="G232" s="1404">
        <v>0.0</v>
      </c>
      <c r="H232" s="1053">
        <f t="shared" ref="H232:H233" si="161">sum(B232:G232)</f>
        <v>0</v>
      </c>
      <c r="I232" s="1396"/>
      <c r="J232" s="1026"/>
      <c r="K232" s="1406" t="s">
        <v>446</v>
      </c>
      <c r="L232" s="1404">
        <v>7.0</v>
      </c>
      <c r="M232" s="1410">
        <f t="shared" ref="M232:M234" si="162">(L232-H232)</f>
        <v>7</v>
      </c>
      <c r="N232" s="1404">
        <v>0.0</v>
      </c>
      <c r="O232" s="1410">
        <f t="shared" ref="O232:O235" si="163">sum(M232,N232)</f>
        <v>7</v>
      </c>
      <c r="P232" s="1404"/>
      <c r="Q232" s="1409" t="s">
        <v>573</v>
      </c>
      <c r="R232" s="1058"/>
      <c r="S232" s="1058"/>
      <c r="T232" s="1058"/>
      <c r="U232" s="1058"/>
      <c r="V232" s="1058"/>
      <c r="W232" s="1058"/>
      <c r="X232" s="1058"/>
      <c r="Y232" s="1058"/>
      <c r="Z232" s="1058"/>
      <c r="AA232" s="1058"/>
      <c r="AB232" s="1058"/>
    </row>
    <row r="233">
      <c r="A233" s="1406" t="s">
        <v>80</v>
      </c>
      <c r="B233" s="1404">
        <v>0.0</v>
      </c>
      <c r="C233" s="1404">
        <v>0.0</v>
      </c>
      <c r="D233" s="1404">
        <v>0.0</v>
      </c>
      <c r="E233" s="1404">
        <v>0.0</v>
      </c>
      <c r="F233" s="1404">
        <v>0.0</v>
      </c>
      <c r="G233" s="1404">
        <v>0.0</v>
      </c>
      <c r="H233" s="1053">
        <f t="shared" si="161"/>
        <v>0</v>
      </c>
      <c r="I233" s="1396"/>
      <c r="J233" s="1026"/>
      <c r="K233" s="1406" t="s">
        <v>80</v>
      </c>
      <c r="L233" s="1307">
        <v>45.0</v>
      </c>
      <c r="M233" s="1410">
        <f t="shared" si="162"/>
        <v>45</v>
      </c>
      <c r="N233" s="1307">
        <v>0.0</v>
      </c>
      <c r="O233" s="1410">
        <f t="shared" si="163"/>
        <v>45</v>
      </c>
      <c r="P233" s="1307"/>
      <c r="Q233" s="1058"/>
      <c r="R233" s="1058"/>
      <c r="S233" s="1058"/>
      <c r="T233" s="1058"/>
      <c r="U233" s="1058"/>
      <c r="V233" s="1058"/>
      <c r="W233" s="1058"/>
      <c r="X233" s="1058"/>
      <c r="Y233" s="1058"/>
      <c r="Z233" s="1058"/>
      <c r="AA233" s="1058"/>
      <c r="AB233" s="1058"/>
    </row>
    <row r="234">
      <c r="A234" s="1144" t="s">
        <v>199</v>
      </c>
      <c r="B234" s="1400">
        <v>18.0</v>
      </c>
      <c r="C234" s="1400">
        <v>4.0</v>
      </c>
      <c r="D234" s="1400">
        <v>20.0</v>
      </c>
      <c r="E234" s="1400">
        <v>22.0</v>
      </c>
      <c r="F234" s="1400">
        <v>26.0</v>
      </c>
      <c r="G234" s="1400">
        <v>0.0</v>
      </c>
      <c r="H234" s="1401">
        <f t="shared" ref="H234:H236" si="164">SUM(B234:G234)</f>
        <v>90</v>
      </c>
      <c r="I234" s="1117">
        <f>sum(H234:H237)</f>
        <v>103</v>
      </c>
      <c r="J234" s="1026"/>
      <c r="K234" s="1144" t="s">
        <v>199</v>
      </c>
      <c r="L234" s="1316">
        <v>98.0</v>
      </c>
      <c r="M234" s="1146">
        <f t="shared" si="162"/>
        <v>8</v>
      </c>
      <c r="N234" s="1316">
        <v>90.0</v>
      </c>
      <c r="O234" s="1146">
        <f t="shared" si="163"/>
        <v>98</v>
      </c>
      <c r="P234" s="1316" t="s">
        <v>382</v>
      </c>
      <c r="Q234" s="1169"/>
      <c r="R234" s="1058"/>
      <c r="S234" s="1058"/>
      <c r="T234" s="1058"/>
      <c r="U234" s="1058"/>
      <c r="V234" s="1058"/>
      <c r="W234" s="1058"/>
      <c r="X234" s="1058"/>
      <c r="Y234" s="1058"/>
      <c r="Z234" s="1058"/>
      <c r="AA234" s="1058"/>
      <c r="AB234" s="1058"/>
    </row>
    <row r="235">
      <c r="A235" s="1403" t="s">
        <v>77</v>
      </c>
      <c r="B235" s="1404">
        <v>0.0</v>
      </c>
      <c r="C235" s="1404">
        <v>0.0</v>
      </c>
      <c r="D235" s="1404">
        <v>0.0</v>
      </c>
      <c r="E235" s="1404">
        <v>0.0</v>
      </c>
      <c r="F235" s="1404">
        <v>0.0</v>
      </c>
      <c r="G235" s="1405">
        <v>0.0</v>
      </c>
      <c r="H235" s="1053">
        <f t="shared" si="164"/>
        <v>0</v>
      </c>
      <c r="I235" s="1088">
        <f>(I234/60)</f>
        <v>1.716666667</v>
      </c>
      <c r="J235" s="1026"/>
      <c r="K235" s="1403" t="s">
        <v>77</v>
      </c>
      <c r="L235" s="1404">
        <v>13.0</v>
      </c>
      <c r="M235" s="1410">
        <f>(L235-H235-H236)</f>
        <v>2</v>
      </c>
      <c r="N235" s="1404">
        <v>15.0</v>
      </c>
      <c r="O235" s="1396">
        <f t="shared" si="163"/>
        <v>17</v>
      </c>
      <c r="P235" s="1404"/>
      <c r="Q235" s="1169"/>
      <c r="R235" s="1058"/>
      <c r="S235" s="1058"/>
      <c r="T235" s="1058"/>
      <c r="U235" s="1058"/>
      <c r="V235" s="1058"/>
      <c r="W235" s="1058"/>
      <c r="X235" s="1058"/>
      <c r="Y235" s="1058"/>
      <c r="Z235" s="1058"/>
      <c r="AA235" s="1058"/>
      <c r="AB235" s="1058"/>
    </row>
    <row r="236">
      <c r="A236" s="1403" t="s">
        <v>78</v>
      </c>
      <c r="B236" s="1404">
        <v>5.0</v>
      </c>
      <c r="C236" s="1404">
        <v>4.0</v>
      </c>
      <c r="D236" s="1404">
        <v>1.0</v>
      </c>
      <c r="E236" s="1404">
        <v>0.0</v>
      </c>
      <c r="F236" s="1404">
        <v>1.0</v>
      </c>
      <c r="G236" s="1405">
        <v>0.0</v>
      </c>
      <c r="H236" s="1053">
        <f t="shared" si="164"/>
        <v>11</v>
      </c>
      <c r="I236" s="1396"/>
      <c r="J236" s="1026"/>
      <c r="K236" s="1403" t="s">
        <v>78</v>
      </c>
      <c r="L236" s="1404" t="s">
        <v>79</v>
      </c>
      <c r="M236" s="1410" t="s">
        <v>79</v>
      </c>
      <c r="N236" s="1404" t="s">
        <v>79</v>
      </c>
      <c r="O236" s="1396" t="s">
        <v>79</v>
      </c>
      <c r="P236" s="1404"/>
      <c r="Q236" s="1058"/>
      <c r="R236" s="1058"/>
      <c r="S236" s="1058"/>
      <c r="T236" s="1058"/>
      <c r="U236" s="1058"/>
      <c r="V236" s="1058"/>
      <c r="W236" s="1058"/>
      <c r="X236" s="1058"/>
      <c r="Y236" s="1058"/>
      <c r="Z236" s="1058"/>
      <c r="AA236" s="1058"/>
      <c r="AB236" s="1058"/>
    </row>
    <row r="237">
      <c r="A237" s="1406" t="s">
        <v>446</v>
      </c>
      <c r="B237" s="1404">
        <v>0.0</v>
      </c>
      <c r="C237" s="1404">
        <v>0.0</v>
      </c>
      <c r="D237" s="1404">
        <v>0.0</v>
      </c>
      <c r="E237" s="1404">
        <v>2.0</v>
      </c>
      <c r="F237" s="1404">
        <v>0.0</v>
      </c>
      <c r="G237" s="1405">
        <v>0.0</v>
      </c>
      <c r="H237" s="1053">
        <f t="shared" ref="H237:H238" si="165">sum(B237:G237)</f>
        <v>2</v>
      </c>
      <c r="I237" s="1396"/>
      <c r="J237" s="1026"/>
      <c r="K237" s="1406" t="s">
        <v>446</v>
      </c>
      <c r="L237" s="1404">
        <v>15.0</v>
      </c>
      <c r="M237" s="1410">
        <f t="shared" ref="M237:M238" si="166">(L237-H237)</f>
        <v>13</v>
      </c>
      <c r="N237" s="1404">
        <v>0.0</v>
      </c>
      <c r="O237" s="1396">
        <f t="shared" ref="O237:O238" si="167">sum(M237,N237)</f>
        <v>13</v>
      </c>
      <c r="P237" s="1404"/>
      <c r="Q237" s="1058"/>
      <c r="R237" s="1058"/>
      <c r="S237" s="1058"/>
      <c r="T237" s="1058"/>
      <c r="U237" s="1058"/>
      <c r="V237" s="1058"/>
      <c r="W237" s="1058"/>
      <c r="X237" s="1058"/>
      <c r="Y237" s="1058"/>
      <c r="Z237" s="1058"/>
      <c r="AA237" s="1058"/>
      <c r="AB237" s="1058"/>
    </row>
    <row r="238">
      <c r="A238" s="1406" t="s">
        <v>80</v>
      </c>
      <c r="B238" s="1404">
        <v>0.0</v>
      </c>
      <c r="C238" s="1404">
        <v>0.0</v>
      </c>
      <c r="D238" s="1404">
        <v>11.0</v>
      </c>
      <c r="E238" s="1404">
        <v>0.0</v>
      </c>
      <c r="F238" s="1404">
        <v>1.0</v>
      </c>
      <c r="G238" s="1405">
        <v>0.0</v>
      </c>
      <c r="H238" s="1053">
        <f t="shared" si="165"/>
        <v>12</v>
      </c>
      <c r="I238" s="1396"/>
      <c r="J238" s="1026"/>
      <c r="K238" s="1406" t="s">
        <v>80</v>
      </c>
      <c r="L238" s="1404">
        <v>26.0</v>
      </c>
      <c r="M238" s="1410">
        <f t="shared" si="166"/>
        <v>14</v>
      </c>
      <c r="N238" s="1404">
        <v>20.0</v>
      </c>
      <c r="O238" s="1396">
        <f t="shared" si="167"/>
        <v>34</v>
      </c>
      <c r="P238" s="1404"/>
      <c r="Q238" s="1341"/>
      <c r="R238" s="1058"/>
      <c r="S238" s="1058"/>
      <c r="T238" s="1058"/>
      <c r="U238" s="1058"/>
      <c r="V238" s="1058"/>
      <c r="W238" s="1058"/>
      <c r="X238" s="1058"/>
      <c r="Y238" s="1058"/>
      <c r="Z238" s="1058"/>
      <c r="AA238" s="1058"/>
      <c r="AB238" s="1058"/>
    </row>
    <row r="239">
      <c r="A239" s="1116"/>
      <c r="B239" s="1400"/>
      <c r="C239" s="1400"/>
      <c r="D239" s="1400"/>
      <c r="E239" s="1400"/>
      <c r="F239" s="1400"/>
      <c r="G239" s="1400"/>
      <c r="H239" s="1401">
        <f t="shared" ref="H239:H241" si="168">SUM(B239:G239)</f>
        <v>0</v>
      </c>
      <c r="I239" s="1117">
        <f>sum(H239:H242)</f>
        <v>0</v>
      </c>
      <c r="J239" s="998"/>
      <c r="K239" s="1116"/>
      <c r="L239" s="1316"/>
      <c r="M239" s="1146"/>
      <c r="N239" s="1316"/>
      <c r="O239" s="1117"/>
      <c r="P239" s="1316"/>
      <c r="Q239" s="1058"/>
      <c r="R239" s="1058"/>
      <c r="S239" s="1058"/>
      <c r="T239" s="1058"/>
      <c r="U239" s="1058"/>
      <c r="V239" s="1058"/>
      <c r="W239" s="1058"/>
      <c r="X239" s="1058"/>
      <c r="Y239" s="1058"/>
      <c r="Z239" s="1058"/>
      <c r="AA239" s="1058"/>
      <c r="AB239" s="1058"/>
    </row>
    <row r="240">
      <c r="A240" s="1403" t="s">
        <v>77</v>
      </c>
      <c r="B240" s="1404"/>
      <c r="C240" s="1404"/>
      <c r="D240" s="1404"/>
      <c r="E240" s="1404"/>
      <c r="F240" s="1404"/>
      <c r="G240" s="1405"/>
      <c r="H240" s="1053">
        <f t="shared" si="168"/>
        <v>0</v>
      </c>
      <c r="I240" s="1088">
        <f>(I239/60)</f>
        <v>0</v>
      </c>
      <c r="J240" s="998"/>
      <c r="K240" s="1403" t="s">
        <v>77</v>
      </c>
      <c r="L240" s="1396"/>
      <c r="M240" s="1410"/>
      <c r="N240" s="1396"/>
      <c r="O240" s="1396"/>
      <c r="P240" s="1396"/>
      <c r="Q240" s="1058"/>
      <c r="R240" s="1058"/>
      <c r="S240" s="1058"/>
      <c r="T240" s="1058"/>
      <c r="U240" s="1058"/>
      <c r="V240" s="1058"/>
      <c r="W240" s="1058"/>
      <c r="X240" s="1058"/>
      <c r="Y240" s="1058"/>
      <c r="Z240" s="1058"/>
      <c r="AA240" s="1058"/>
      <c r="AB240" s="1058"/>
    </row>
    <row r="241">
      <c r="A241" s="1403" t="s">
        <v>78</v>
      </c>
      <c r="B241" s="1404"/>
      <c r="C241" s="1404"/>
      <c r="D241" s="1404"/>
      <c r="E241" s="1404"/>
      <c r="F241" s="1404"/>
      <c r="G241" s="1405"/>
      <c r="H241" s="1053">
        <f t="shared" si="168"/>
        <v>0</v>
      </c>
      <c r="I241" s="1396"/>
      <c r="J241" s="998"/>
      <c r="K241" s="1403" t="s">
        <v>78</v>
      </c>
      <c r="L241" s="1396"/>
      <c r="M241" s="1410"/>
      <c r="N241" s="1396"/>
      <c r="O241" s="1396"/>
      <c r="P241" s="1396"/>
      <c r="Q241" s="1058"/>
      <c r="R241" s="1058"/>
      <c r="S241" s="1058"/>
      <c r="T241" s="1058"/>
      <c r="U241" s="1058"/>
      <c r="V241" s="1058"/>
      <c r="W241" s="1058"/>
      <c r="X241" s="1058"/>
      <c r="Y241" s="1058"/>
      <c r="Z241" s="1058"/>
      <c r="AA241" s="1058"/>
      <c r="AB241" s="1058"/>
    </row>
    <row r="242">
      <c r="A242" s="1406" t="s">
        <v>446</v>
      </c>
      <c r="B242" s="1404"/>
      <c r="C242" s="1404"/>
      <c r="D242" s="1404"/>
      <c r="E242" s="1404"/>
      <c r="F242" s="1404"/>
      <c r="G242" s="1405"/>
      <c r="H242" s="1053">
        <f>sum(B242:G242)</f>
        <v>0</v>
      </c>
      <c r="I242" s="1396"/>
      <c r="J242" s="998"/>
      <c r="K242" s="1406" t="s">
        <v>446</v>
      </c>
      <c r="L242" s="1396"/>
      <c r="M242" s="1410"/>
      <c r="N242" s="1396"/>
      <c r="O242" s="1396"/>
      <c r="P242" s="1396"/>
      <c r="Q242" s="1058"/>
      <c r="R242" s="1058"/>
      <c r="S242" s="1058"/>
      <c r="T242" s="1058"/>
      <c r="U242" s="1058"/>
      <c r="V242" s="1058"/>
      <c r="W242" s="1058"/>
      <c r="X242" s="1058"/>
      <c r="Y242" s="1058"/>
      <c r="Z242" s="1058"/>
      <c r="AA242" s="1058"/>
      <c r="AB242" s="1058"/>
    </row>
    <row r="243">
      <c r="A243" s="1406" t="s">
        <v>80</v>
      </c>
      <c r="B243" s="1404"/>
      <c r="C243" s="1404"/>
      <c r="D243" s="1404"/>
      <c r="E243" s="1404"/>
      <c r="F243" s="1404"/>
      <c r="G243" s="1405"/>
      <c r="H243" s="1405">
        <f>SUM(B243:G243)</f>
        <v>0</v>
      </c>
      <c r="I243" s="1396"/>
      <c r="J243" s="998"/>
      <c r="K243" s="1406" t="s">
        <v>80</v>
      </c>
      <c r="L243" s="1396"/>
      <c r="M243" s="1410"/>
      <c r="N243" s="1396"/>
      <c r="O243" s="1396"/>
      <c r="P243" s="1396"/>
      <c r="Q243" s="1058"/>
      <c r="R243" s="1058"/>
      <c r="S243" s="1058"/>
      <c r="T243" s="1058"/>
      <c r="U243" s="1058"/>
      <c r="V243" s="1058"/>
      <c r="W243" s="1058"/>
      <c r="X243" s="1058"/>
      <c r="Y243" s="1058"/>
      <c r="Z243" s="1058"/>
      <c r="AA243" s="1058"/>
      <c r="AB243" s="1058"/>
    </row>
    <row r="244">
      <c r="A244" s="1332" t="s">
        <v>75</v>
      </c>
      <c r="B244" s="1397">
        <f> SUM(B245:B248,B250:B253,B255:B258,B260:B263,B265:B268, B270:B273)</f>
        <v>13</v>
      </c>
      <c r="C244" s="1397">
        <f t="shared" ref="C244:G244" si="169"> SUM(C245:C248,C250:C253,C255:C258,C260:C263,C265:C268)</f>
        <v>8</v>
      </c>
      <c r="D244" s="1397">
        <f t="shared" si="169"/>
        <v>54</v>
      </c>
      <c r="E244" s="1397">
        <f t="shared" si="169"/>
        <v>30</v>
      </c>
      <c r="F244" s="1397">
        <f t="shared" si="169"/>
        <v>11</v>
      </c>
      <c r="G244" s="1397">
        <f t="shared" si="169"/>
        <v>11</v>
      </c>
      <c r="H244" s="1397">
        <f>SUM(H245:H248,H250:H253,H255:H258,H260:H263,H265:H268,H270:H273)</f>
        <v>127</v>
      </c>
      <c r="I244" s="1397"/>
      <c r="J244" s="1398"/>
      <c r="K244" s="1332" t="s">
        <v>75</v>
      </c>
      <c r="L244" s="1397"/>
      <c r="M244" s="1397"/>
      <c r="N244" s="1397"/>
      <c r="O244" s="1397"/>
      <c r="P244" s="1397"/>
      <c r="Q244" s="1399"/>
      <c r="R244" s="1399"/>
      <c r="S244" s="1399"/>
      <c r="T244" s="1399"/>
      <c r="U244" s="1399"/>
      <c r="V244" s="1399"/>
      <c r="W244" s="1399"/>
      <c r="X244" s="1399"/>
      <c r="Y244" s="1399"/>
      <c r="Z244" s="1399"/>
      <c r="AA244" s="1399"/>
      <c r="AB244" s="1399"/>
    </row>
    <row r="245">
      <c r="A245" s="1434" t="s">
        <v>152</v>
      </c>
      <c r="B245" s="1400">
        <v>9.0</v>
      </c>
      <c r="C245" s="1400">
        <v>0.0</v>
      </c>
      <c r="D245" s="1400">
        <v>14.0</v>
      </c>
      <c r="E245" s="1400">
        <v>10.0</v>
      </c>
      <c r="F245" s="1400">
        <v>0.0</v>
      </c>
      <c r="G245" s="1400">
        <v>9.0</v>
      </c>
      <c r="H245" s="1401">
        <f t="shared" ref="H245:H247" si="170">SUM(B245:G245)</f>
        <v>42</v>
      </c>
      <c r="I245" s="1117">
        <f>sum(H245:H248)</f>
        <v>56</v>
      </c>
      <c r="J245" s="1402"/>
      <c r="K245" s="1434" t="s">
        <v>152</v>
      </c>
      <c r="L245" s="1316">
        <v>82.0</v>
      </c>
      <c r="M245" s="1117">
        <f>(L245-H245)</f>
        <v>40</v>
      </c>
      <c r="N245" s="1316">
        <v>20.0</v>
      </c>
      <c r="O245" s="1117">
        <f t="shared" ref="O245:O246" si="171">sum(M245,N245)</f>
        <v>60</v>
      </c>
      <c r="P245" s="1316" t="s">
        <v>387</v>
      </c>
      <c r="Q245" s="1168"/>
      <c r="R245" s="1058"/>
      <c r="S245" s="1058"/>
      <c r="T245" s="1058"/>
      <c r="U245" s="1058"/>
      <c r="V245" s="1058"/>
      <c r="W245" s="1058"/>
      <c r="X245" s="1058"/>
      <c r="Y245" s="1058"/>
      <c r="Z245" s="1058"/>
      <c r="AA245" s="1058"/>
      <c r="AB245" s="1058"/>
    </row>
    <row r="246">
      <c r="A246" s="1403" t="s">
        <v>77</v>
      </c>
      <c r="B246" s="1404">
        <v>0.0</v>
      </c>
      <c r="C246" s="1404">
        <v>0.0</v>
      </c>
      <c r="D246" s="1404">
        <v>5.0</v>
      </c>
      <c r="E246" s="1404">
        <v>0.0</v>
      </c>
      <c r="F246" s="1404">
        <v>0.0</v>
      </c>
      <c r="G246" s="1405">
        <v>0.0</v>
      </c>
      <c r="H246" s="1053">
        <f t="shared" si="170"/>
        <v>5</v>
      </c>
      <c r="I246" s="1088">
        <f>(I245/61)</f>
        <v>0.9180327869</v>
      </c>
      <c r="J246" s="1026"/>
      <c r="K246" s="1403" t="s">
        <v>77</v>
      </c>
      <c r="L246" s="1404">
        <v>10.0</v>
      </c>
      <c r="M246" s="1396">
        <f>(L246-H246-H247)</f>
        <v>1</v>
      </c>
      <c r="N246" s="1404">
        <v>15.0</v>
      </c>
      <c r="O246" s="1396">
        <f t="shared" si="171"/>
        <v>16</v>
      </c>
      <c r="P246" s="1404"/>
      <c r="Q246" s="1058"/>
      <c r="R246" s="1058"/>
      <c r="S246" s="1058"/>
      <c r="T246" s="1058"/>
      <c r="U246" s="1058"/>
      <c r="V246" s="1058"/>
      <c r="W246" s="1058"/>
      <c r="X246" s="1058"/>
      <c r="Y246" s="1058"/>
      <c r="Z246" s="1058"/>
      <c r="AA246" s="1058"/>
      <c r="AB246" s="1058"/>
    </row>
    <row r="247">
      <c r="A247" s="1403" t="s">
        <v>78</v>
      </c>
      <c r="B247" s="1404">
        <v>0.0</v>
      </c>
      <c r="C247" s="1404">
        <v>0.0</v>
      </c>
      <c r="D247" s="1404">
        <v>1.0</v>
      </c>
      <c r="E247" s="1404">
        <v>2.0</v>
      </c>
      <c r="F247" s="1404">
        <v>0.0</v>
      </c>
      <c r="G247" s="1405">
        <v>1.0</v>
      </c>
      <c r="H247" s="1053">
        <f t="shared" si="170"/>
        <v>4</v>
      </c>
      <c r="I247" s="1396"/>
      <c r="J247" s="1026"/>
      <c r="K247" s="1403" t="s">
        <v>78</v>
      </c>
      <c r="L247" s="1404" t="s">
        <v>79</v>
      </c>
      <c r="M247" s="1396" t="s">
        <v>79</v>
      </c>
      <c r="N247" s="1404" t="s">
        <v>79</v>
      </c>
      <c r="O247" s="1396" t="s">
        <v>79</v>
      </c>
      <c r="P247" s="1404"/>
      <c r="Q247" s="1058"/>
      <c r="R247" s="1058"/>
      <c r="S247" s="1058"/>
      <c r="T247" s="1058"/>
      <c r="U247" s="1058"/>
      <c r="V247" s="1058"/>
      <c r="W247" s="1058"/>
      <c r="X247" s="1058"/>
      <c r="Y247" s="1058"/>
      <c r="Z247" s="1058"/>
      <c r="AA247" s="1058"/>
      <c r="AB247" s="1058"/>
    </row>
    <row r="248">
      <c r="A248" s="1406" t="s">
        <v>446</v>
      </c>
      <c r="B248" s="1404">
        <v>2.0</v>
      </c>
      <c r="C248" s="1404">
        <v>0.0</v>
      </c>
      <c r="D248" s="1404">
        <v>3.0</v>
      </c>
      <c r="E248" s="1404">
        <v>0.0</v>
      </c>
      <c r="F248" s="1404">
        <v>0.0</v>
      </c>
      <c r="G248" s="1405">
        <v>0.0</v>
      </c>
      <c r="H248" s="1053">
        <f t="shared" ref="H248:H249" si="172">sum(B248:G248)</f>
        <v>5</v>
      </c>
      <c r="I248" s="1396"/>
      <c r="J248" s="1026"/>
      <c r="K248" s="1406" t="s">
        <v>446</v>
      </c>
      <c r="L248" s="1404">
        <v>5.0</v>
      </c>
      <c r="M248" s="1396">
        <f t="shared" ref="M248:M250" si="173">(L248-H248)</f>
        <v>0</v>
      </c>
      <c r="N248" s="1404">
        <v>0.0</v>
      </c>
      <c r="O248" s="1396">
        <f t="shared" ref="O248:O251" si="174">sum(M248,N248)</f>
        <v>0</v>
      </c>
      <c r="P248" s="1404"/>
      <c r="Q248" s="1058"/>
      <c r="R248" s="1058"/>
      <c r="S248" s="1058"/>
      <c r="T248" s="1058"/>
      <c r="U248" s="1058"/>
      <c r="V248" s="1058"/>
      <c r="W248" s="1058"/>
      <c r="X248" s="1058"/>
      <c r="Y248" s="1058"/>
      <c r="Z248" s="1058"/>
      <c r="AA248" s="1058"/>
      <c r="AB248" s="1058"/>
    </row>
    <row r="249">
      <c r="A249" s="1406" t="s">
        <v>80</v>
      </c>
      <c r="B249" s="1404">
        <v>0.0</v>
      </c>
      <c r="C249" s="1404">
        <v>0.0</v>
      </c>
      <c r="D249" s="1404">
        <v>1.0</v>
      </c>
      <c r="E249" s="1404">
        <v>1.0</v>
      </c>
      <c r="F249" s="1404">
        <v>0.0</v>
      </c>
      <c r="G249" s="1405">
        <v>0.0</v>
      </c>
      <c r="H249" s="1053">
        <f t="shared" si="172"/>
        <v>2</v>
      </c>
      <c r="I249" s="1396"/>
      <c r="J249" s="1026"/>
      <c r="K249" s="1406" t="s">
        <v>80</v>
      </c>
      <c r="L249" s="1404">
        <v>22.0</v>
      </c>
      <c r="M249" s="1396">
        <f t="shared" si="173"/>
        <v>20</v>
      </c>
      <c r="N249" s="1404">
        <v>25.0</v>
      </c>
      <c r="O249" s="1396">
        <f t="shared" si="174"/>
        <v>45</v>
      </c>
      <c r="P249" s="1404"/>
      <c r="Q249" s="1058"/>
      <c r="R249" s="1058"/>
      <c r="S249" s="1058"/>
      <c r="T249" s="1058"/>
      <c r="U249" s="1058"/>
      <c r="V249" s="1058"/>
      <c r="W249" s="1058"/>
      <c r="X249" s="1058"/>
      <c r="Y249" s="1058"/>
      <c r="Z249" s="1058"/>
      <c r="AA249" s="1058"/>
      <c r="AB249" s="1058"/>
    </row>
    <row r="250">
      <c r="A250" s="1257" t="s">
        <v>521</v>
      </c>
      <c r="B250" s="1316">
        <v>0.0</v>
      </c>
      <c r="C250" s="1316">
        <v>0.0</v>
      </c>
      <c r="D250" s="1316">
        <v>2.0</v>
      </c>
      <c r="E250" s="1316">
        <v>3.0</v>
      </c>
      <c r="F250" s="1316">
        <v>3.0</v>
      </c>
      <c r="G250" s="1400">
        <v>0.0</v>
      </c>
      <c r="H250" s="1401">
        <f t="shared" ref="H250:H252" si="175">SUM(B250:G250)</f>
        <v>8</v>
      </c>
      <c r="I250" s="1117">
        <f>sum(H250:H253)</f>
        <v>16</v>
      </c>
      <c r="J250" s="1026"/>
      <c r="K250" s="1257" t="s">
        <v>521</v>
      </c>
      <c r="L250" s="1316">
        <v>39.0</v>
      </c>
      <c r="M250" s="1117">
        <f t="shared" si="173"/>
        <v>31</v>
      </c>
      <c r="N250" s="1316">
        <v>10.0</v>
      </c>
      <c r="O250" s="1117">
        <f t="shared" si="174"/>
        <v>41</v>
      </c>
      <c r="P250" s="1316" t="s">
        <v>382</v>
      </c>
      <c r="Q250" s="1058"/>
      <c r="R250" s="1058"/>
      <c r="S250" s="1058"/>
      <c r="T250" s="1058"/>
      <c r="U250" s="1058"/>
      <c r="V250" s="1058"/>
      <c r="W250" s="1058"/>
      <c r="X250" s="1058"/>
      <c r="Y250" s="1058"/>
      <c r="Z250" s="1058"/>
      <c r="AA250" s="1058"/>
      <c r="AB250" s="1058"/>
    </row>
    <row r="251">
      <c r="A251" s="1403" t="s">
        <v>77</v>
      </c>
      <c r="B251" s="1404">
        <v>0.0</v>
      </c>
      <c r="C251" s="1404">
        <v>2.0</v>
      </c>
      <c r="D251" s="1404">
        <v>0.0</v>
      </c>
      <c r="E251" s="1404">
        <v>0.0</v>
      </c>
      <c r="F251" s="1404">
        <v>0.0</v>
      </c>
      <c r="G251" s="1404">
        <v>0.0</v>
      </c>
      <c r="H251" s="1053">
        <f t="shared" si="175"/>
        <v>2</v>
      </c>
      <c r="I251" s="1088">
        <f>(I250/60)</f>
        <v>0.2666666667</v>
      </c>
      <c r="J251" s="1026"/>
      <c r="K251" s="1403" t="s">
        <v>77</v>
      </c>
      <c r="L251" s="1404">
        <v>2.0</v>
      </c>
      <c r="M251" s="1396">
        <f>(L251-H251-H252)</f>
        <v>0</v>
      </c>
      <c r="N251" s="1404">
        <v>10.0</v>
      </c>
      <c r="O251" s="1396">
        <f t="shared" si="174"/>
        <v>10</v>
      </c>
      <c r="P251" s="1404"/>
      <c r="Q251" s="1058"/>
      <c r="R251" s="1058"/>
      <c r="S251" s="1058"/>
      <c r="T251" s="1058"/>
      <c r="U251" s="1058"/>
      <c r="V251" s="1058"/>
      <c r="W251" s="1058"/>
      <c r="X251" s="1058"/>
      <c r="Y251" s="1058"/>
      <c r="Z251" s="1058"/>
      <c r="AA251" s="1058"/>
      <c r="AB251" s="1058"/>
    </row>
    <row r="252">
      <c r="A252" s="1403" t="s">
        <v>78</v>
      </c>
      <c r="B252" s="1404">
        <v>0.0</v>
      </c>
      <c r="C252" s="1404">
        <v>0.0</v>
      </c>
      <c r="D252" s="1404">
        <v>0.0</v>
      </c>
      <c r="E252" s="1404">
        <v>0.0</v>
      </c>
      <c r="F252" s="1404">
        <v>0.0</v>
      </c>
      <c r="G252" s="1404">
        <v>0.0</v>
      </c>
      <c r="H252" s="1053">
        <f t="shared" si="175"/>
        <v>0</v>
      </c>
      <c r="I252" s="1396"/>
      <c r="J252" s="1026"/>
      <c r="K252" s="1403" t="s">
        <v>78</v>
      </c>
      <c r="L252" s="1404" t="s">
        <v>79</v>
      </c>
      <c r="M252" s="1396" t="s">
        <v>79</v>
      </c>
      <c r="N252" s="1404" t="s">
        <v>79</v>
      </c>
      <c r="O252" s="1396" t="s">
        <v>79</v>
      </c>
      <c r="P252" s="1404"/>
      <c r="Q252" s="1058"/>
      <c r="R252" s="1058"/>
      <c r="S252" s="1058"/>
      <c r="T252" s="1058"/>
      <c r="U252" s="1058"/>
      <c r="V252" s="1058"/>
      <c r="W252" s="1058"/>
      <c r="X252" s="1058"/>
      <c r="Y252" s="1058"/>
      <c r="Z252" s="1058"/>
      <c r="AA252" s="1058"/>
      <c r="AB252" s="1058"/>
    </row>
    <row r="253">
      <c r="A253" s="1406" t="s">
        <v>446</v>
      </c>
      <c r="B253" s="1404">
        <v>0.0</v>
      </c>
      <c r="C253" s="1404">
        <v>2.0</v>
      </c>
      <c r="D253" s="1404">
        <v>3.0</v>
      </c>
      <c r="E253" s="1404">
        <v>1.0</v>
      </c>
      <c r="F253" s="1404">
        <v>0.0</v>
      </c>
      <c r="G253" s="1404">
        <v>0.0</v>
      </c>
      <c r="H253" s="1053">
        <f t="shared" ref="H253:H254" si="176">sum(B253:G253)</f>
        <v>6</v>
      </c>
      <c r="I253" s="1396"/>
      <c r="J253" s="1026"/>
      <c r="K253" s="1406" t="s">
        <v>446</v>
      </c>
      <c r="L253" s="1404">
        <v>9.0</v>
      </c>
      <c r="M253" s="1396">
        <f t="shared" ref="M253:M255" si="177">(L253-H253)</f>
        <v>3</v>
      </c>
      <c r="N253" s="1404">
        <v>5.0</v>
      </c>
      <c r="O253" s="1396">
        <f t="shared" ref="O253:O256" si="178">sum(M253,N253)</f>
        <v>8</v>
      </c>
      <c r="P253" s="1404"/>
      <c r="Q253" s="1058"/>
      <c r="R253" s="1058"/>
      <c r="S253" s="1058"/>
      <c r="T253" s="1058"/>
      <c r="U253" s="1058"/>
      <c r="V253" s="1058"/>
      <c r="W253" s="1058"/>
      <c r="X253" s="1058"/>
      <c r="Y253" s="1058"/>
      <c r="Z253" s="1058"/>
      <c r="AA253" s="1058"/>
      <c r="AB253" s="1058"/>
    </row>
    <row r="254">
      <c r="A254" s="1406" t="s">
        <v>80</v>
      </c>
      <c r="B254" s="1404">
        <v>0.0</v>
      </c>
      <c r="C254" s="1404">
        <v>0.0</v>
      </c>
      <c r="D254" s="1404">
        <v>2.0</v>
      </c>
      <c r="E254" s="1404">
        <v>3.0</v>
      </c>
      <c r="F254" s="1404">
        <v>2.0</v>
      </c>
      <c r="G254" s="1404">
        <v>0.0</v>
      </c>
      <c r="H254" s="1053">
        <f t="shared" si="176"/>
        <v>7</v>
      </c>
      <c r="I254" s="1396"/>
      <c r="J254" s="1026"/>
      <c r="K254" s="1406" t="s">
        <v>80</v>
      </c>
      <c r="L254" s="1404">
        <v>8.0</v>
      </c>
      <c r="M254" s="1396">
        <f t="shared" si="177"/>
        <v>1</v>
      </c>
      <c r="N254" s="1404">
        <v>30.0</v>
      </c>
      <c r="O254" s="1396">
        <f t="shared" si="178"/>
        <v>31</v>
      </c>
      <c r="P254" s="1404"/>
      <c r="Q254" s="1408" t="s">
        <v>574</v>
      </c>
      <c r="R254" s="1058"/>
      <c r="S254" s="1058"/>
      <c r="T254" s="1058"/>
      <c r="U254" s="1058"/>
      <c r="V254" s="1058"/>
      <c r="W254" s="1058"/>
      <c r="X254" s="1058"/>
      <c r="Y254" s="1058"/>
      <c r="Z254" s="1058"/>
      <c r="AA254" s="1058"/>
      <c r="AB254" s="1058"/>
    </row>
    <row r="255">
      <c r="A255" s="1257" t="s">
        <v>230</v>
      </c>
      <c r="B255" s="1400">
        <v>0.0</v>
      </c>
      <c r="C255" s="1400">
        <v>0.0</v>
      </c>
      <c r="D255" s="1400">
        <v>12.0</v>
      </c>
      <c r="E255" s="1400">
        <v>14.0</v>
      </c>
      <c r="F255" s="1400">
        <v>7.0</v>
      </c>
      <c r="G255" s="1400">
        <v>1.0</v>
      </c>
      <c r="H255" s="1401">
        <f t="shared" ref="H255:H257" si="179">SUM(B255:G255)</f>
        <v>34</v>
      </c>
      <c r="I255" s="1117">
        <f>sum(H255:H258)</f>
        <v>34</v>
      </c>
      <c r="J255" s="1402"/>
      <c r="K255" s="1257" t="s">
        <v>230</v>
      </c>
      <c r="L255" s="1316">
        <v>40.0</v>
      </c>
      <c r="M255" s="1117">
        <f t="shared" si="177"/>
        <v>6</v>
      </c>
      <c r="N255" s="1316">
        <v>40.0</v>
      </c>
      <c r="O255" s="1117">
        <f t="shared" si="178"/>
        <v>46</v>
      </c>
      <c r="P255" s="1316" t="s">
        <v>382</v>
      </c>
      <c r="Q255" s="1058"/>
      <c r="R255" s="1058"/>
      <c r="S255" s="1058"/>
      <c r="T255" s="1058"/>
      <c r="U255" s="1058"/>
      <c r="V255" s="1058"/>
      <c r="W255" s="1058"/>
      <c r="X255" s="1058"/>
      <c r="Y255" s="1058"/>
      <c r="Z255" s="1058"/>
      <c r="AA255" s="1058"/>
      <c r="AB255" s="1058"/>
    </row>
    <row r="256">
      <c r="A256" s="1403" t="s">
        <v>77</v>
      </c>
      <c r="B256" s="1404">
        <v>0.0</v>
      </c>
      <c r="C256" s="1404">
        <v>0.0</v>
      </c>
      <c r="D256" s="1404">
        <v>0.0</v>
      </c>
      <c r="E256" s="1404">
        <v>0.0</v>
      </c>
      <c r="F256" s="1404">
        <v>0.0</v>
      </c>
      <c r="G256" s="1405">
        <v>0.0</v>
      </c>
      <c r="H256" s="1053">
        <f t="shared" si="179"/>
        <v>0</v>
      </c>
      <c r="I256" s="1088">
        <f>(I255/60)</f>
        <v>0.5666666667</v>
      </c>
      <c r="J256" s="1026"/>
      <c r="K256" s="1403" t="s">
        <v>77</v>
      </c>
      <c r="L256" s="1404">
        <v>0.0</v>
      </c>
      <c r="M256" s="1396">
        <f>(L256-H256-H257)</f>
        <v>0</v>
      </c>
      <c r="N256" s="1404">
        <v>5.0</v>
      </c>
      <c r="O256" s="1396">
        <f t="shared" si="178"/>
        <v>5</v>
      </c>
      <c r="P256" s="1396"/>
      <c r="Q256" s="1058"/>
      <c r="R256" s="1058"/>
      <c r="S256" s="1058"/>
      <c r="T256" s="1058"/>
      <c r="U256" s="1058"/>
      <c r="V256" s="1058"/>
      <c r="W256" s="1058"/>
      <c r="X256" s="1058"/>
      <c r="Y256" s="1058"/>
      <c r="Z256" s="1058"/>
      <c r="AA256" s="1058"/>
      <c r="AB256" s="1058"/>
    </row>
    <row r="257">
      <c r="A257" s="1403" t="s">
        <v>78</v>
      </c>
      <c r="B257" s="1404">
        <v>0.0</v>
      </c>
      <c r="C257" s="1404">
        <v>0.0</v>
      </c>
      <c r="D257" s="1404">
        <v>0.0</v>
      </c>
      <c r="E257" s="1404">
        <v>0.0</v>
      </c>
      <c r="F257" s="1404">
        <v>0.0</v>
      </c>
      <c r="G257" s="1405">
        <v>0.0</v>
      </c>
      <c r="H257" s="1053">
        <f t="shared" si="179"/>
        <v>0</v>
      </c>
      <c r="I257" s="1396"/>
      <c r="J257" s="1026"/>
      <c r="K257" s="1403" t="s">
        <v>78</v>
      </c>
      <c r="L257" s="1404" t="s">
        <v>79</v>
      </c>
      <c r="M257" s="1396" t="s">
        <v>79</v>
      </c>
      <c r="N257" s="1404" t="s">
        <v>79</v>
      </c>
      <c r="O257" s="1396" t="s">
        <v>79</v>
      </c>
      <c r="P257" s="1396"/>
      <c r="Q257" s="1058"/>
      <c r="R257" s="1058"/>
      <c r="S257" s="1058"/>
      <c r="T257" s="1058"/>
      <c r="U257" s="1058"/>
      <c r="V257" s="1058"/>
      <c r="W257" s="1058"/>
      <c r="X257" s="1058"/>
      <c r="Y257" s="1058"/>
      <c r="Z257" s="1058"/>
      <c r="AA257" s="1058"/>
      <c r="AB257" s="1058"/>
    </row>
    <row r="258">
      <c r="A258" s="1406" t="s">
        <v>446</v>
      </c>
      <c r="B258" s="1404">
        <v>0.0</v>
      </c>
      <c r="C258" s="1404">
        <v>0.0</v>
      </c>
      <c r="D258" s="1404">
        <v>0.0</v>
      </c>
      <c r="E258" s="1404">
        <v>0.0</v>
      </c>
      <c r="F258" s="1404">
        <v>0.0</v>
      </c>
      <c r="G258" s="1405">
        <v>0.0</v>
      </c>
      <c r="H258" s="1053">
        <f t="shared" ref="H258:H259" si="180">sum(B258:G258)</f>
        <v>0</v>
      </c>
      <c r="I258" s="1396"/>
      <c r="J258" s="1026"/>
      <c r="K258" s="1406" t="s">
        <v>446</v>
      </c>
      <c r="L258" s="1404">
        <v>0.0</v>
      </c>
      <c r="M258" s="1404" t="s">
        <v>575</v>
      </c>
      <c r="N258" s="1404" t="s">
        <v>79</v>
      </c>
      <c r="O258" s="1396">
        <f t="shared" ref="O258:O261" si="181">sum(M258,N258)</f>
        <v>0</v>
      </c>
      <c r="P258" s="1404"/>
      <c r="Q258" s="1168"/>
      <c r="R258" s="1058"/>
      <c r="S258" s="1058"/>
      <c r="T258" s="1058"/>
      <c r="U258" s="1058"/>
      <c r="V258" s="1058"/>
      <c r="W258" s="1058"/>
      <c r="X258" s="1058"/>
      <c r="Y258" s="1058"/>
      <c r="Z258" s="1058"/>
      <c r="AA258" s="1058"/>
      <c r="AB258" s="1058"/>
    </row>
    <row r="259">
      <c r="A259" s="1406" t="s">
        <v>80</v>
      </c>
      <c r="B259" s="1404">
        <v>0.0</v>
      </c>
      <c r="C259" s="1404">
        <v>0.0</v>
      </c>
      <c r="D259" s="1404">
        <v>0.0</v>
      </c>
      <c r="E259" s="1404">
        <v>0.0</v>
      </c>
      <c r="F259" s="1404">
        <v>0.0</v>
      </c>
      <c r="G259" s="1405">
        <v>0.0</v>
      </c>
      <c r="H259" s="1053">
        <f t="shared" si="180"/>
        <v>0</v>
      </c>
      <c r="I259" s="1396"/>
      <c r="J259" s="1026"/>
      <c r="K259" s="1406" t="s">
        <v>80</v>
      </c>
      <c r="L259" s="1404">
        <v>13.0</v>
      </c>
      <c r="M259" s="1396">
        <f t="shared" ref="M259:M260" si="182">(L259-H259)</f>
        <v>13</v>
      </c>
      <c r="N259" s="1404">
        <v>30.0</v>
      </c>
      <c r="O259" s="1396">
        <f t="shared" si="181"/>
        <v>43</v>
      </c>
      <c r="P259" s="1396"/>
      <c r="Q259" s="1058"/>
      <c r="R259" s="1058"/>
      <c r="S259" s="1058"/>
      <c r="T259" s="1058"/>
      <c r="U259" s="1058"/>
      <c r="V259" s="1058"/>
      <c r="W259" s="1058"/>
      <c r="X259" s="1058"/>
      <c r="Y259" s="1058"/>
      <c r="Z259" s="1058"/>
      <c r="AA259" s="1058"/>
      <c r="AB259" s="1058"/>
    </row>
    <row r="260">
      <c r="A260" s="1257" t="s">
        <v>522</v>
      </c>
      <c r="B260" s="1316">
        <v>1.0</v>
      </c>
      <c r="C260" s="1316">
        <v>3.0</v>
      </c>
      <c r="D260" s="1316">
        <v>10.0</v>
      </c>
      <c r="E260" s="1316">
        <v>0.0</v>
      </c>
      <c r="F260" s="1316">
        <v>1.0</v>
      </c>
      <c r="G260" s="1400">
        <v>0.0</v>
      </c>
      <c r="H260" s="1401">
        <f t="shared" ref="H260:H262" si="183">SUM(B260:G260)</f>
        <v>15</v>
      </c>
      <c r="I260" s="1117">
        <f>sum(H260:H263)</f>
        <v>21</v>
      </c>
      <c r="J260" s="1026"/>
      <c r="K260" s="1257" t="s">
        <v>522</v>
      </c>
      <c r="L260" s="1316">
        <v>29.0</v>
      </c>
      <c r="M260" s="1117">
        <f t="shared" si="182"/>
        <v>14</v>
      </c>
      <c r="N260" s="1316">
        <v>50.0</v>
      </c>
      <c r="O260" s="1117">
        <f t="shared" si="181"/>
        <v>64</v>
      </c>
      <c r="P260" s="1316" t="s">
        <v>382</v>
      </c>
      <c r="Q260" s="1058"/>
      <c r="R260" s="1058"/>
      <c r="S260" s="1058"/>
      <c r="T260" s="1058"/>
      <c r="U260" s="1058"/>
      <c r="V260" s="1058"/>
      <c r="W260" s="1058"/>
      <c r="X260" s="1058"/>
      <c r="Y260" s="1058"/>
      <c r="Z260" s="1058"/>
      <c r="AA260" s="1058"/>
      <c r="AB260" s="1058"/>
    </row>
    <row r="261">
      <c r="A261" s="1403" t="s">
        <v>77</v>
      </c>
      <c r="B261" s="1404">
        <v>0.0</v>
      </c>
      <c r="C261" s="1404">
        <v>0.0</v>
      </c>
      <c r="D261" s="1404">
        <v>0.0</v>
      </c>
      <c r="E261" s="1404">
        <v>0.0</v>
      </c>
      <c r="F261" s="1404">
        <v>0.0</v>
      </c>
      <c r="G261" s="1404">
        <v>0.0</v>
      </c>
      <c r="H261" s="1053">
        <f t="shared" si="183"/>
        <v>0</v>
      </c>
      <c r="I261" s="1088">
        <f>(I260/60)</f>
        <v>0.35</v>
      </c>
      <c r="J261" s="1026"/>
      <c r="K261" s="1403" t="s">
        <v>77</v>
      </c>
      <c r="L261" s="1404">
        <v>5.0</v>
      </c>
      <c r="M261" s="1396">
        <f>(L261-H261-H262)</f>
        <v>0</v>
      </c>
      <c r="N261" s="1404">
        <v>15.0</v>
      </c>
      <c r="O261" s="1396">
        <f t="shared" si="181"/>
        <v>15</v>
      </c>
      <c r="P261" s="1404"/>
      <c r="Q261" s="1058"/>
      <c r="R261" s="1058"/>
      <c r="S261" s="1058"/>
      <c r="T261" s="1058"/>
      <c r="U261" s="1058"/>
      <c r="V261" s="1058"/>
      <c r="W261" s="1058"/>
      <c r="X261" s="1058"/>
      <c r="Y261" s="1058"/>
      <c r="Z261" s="1058"/>
      <c r="AA261" s="1058"/>
      <c r="AB261" s="1058"/>
    </row>
    <row r="262">
      <c r="A262" s="1403" t="s">
        <v>78</v>
      </c>
      <c r="B262" s="1404">
        <v>1.0</v>
      </c>
      <c r="C262" s="1404">
        <v>0.0</v>
      </c>
      <c r="D262" s="1404">
        <v>4.0</v>
      </c>
      <c r="E262" s="1404">
        <v>0.0</v>
      </c>
      <c r="F262" s="1404">
        <v>0.0</v>
      </c>
      <c r="G262" s="1404">
        <v>0.0</v>
      </c>
      <c r="H262" s="1053">
        <f t="shared" si="183"/>
        <v>5</v>
      </c>
      <c r="I262" s="1396"/>
      <c r="J262" s="1026"/>
      <c r="K262" s="1403" t="s">
        <v>78</v>
      </c>
      <c r="L262" s="1404" t="s">
        <v>79</v>
      </c>
      <c r="M262" s="1396" t="s">
        <v>79</v>
      </c>
      <c r="N262" s="1404" t="s">
        <v>79</v>
      </c>
      <c r="O262" s="1396" t="s">
        <v>79</v>
      </c>
      <c r="P262" s="1404"/>
      <c r="Q262" s="1058"/>
      <c r="R262" s="1058"/>
      <c r="S262" s="1058"/>
      <c r="T262" s="1058"/>
      <c r="U262" s="1058"/>
      <c r="V262" s="1058"/>
      <c r="W262" s="1058"/>
      <c r="X262" s="1058"/>
      <c r="Y262" s="1058"/>
      <c r="Z262" s="1058"/>
      <c r="AA262" s="1058"/>
      <c r="AB262" s="1058"/>
    </row>
    <row r="263">
      <c r="A263" s="1406" t="s">
        <v>446</v>
      </c>
      <c r="B263" s="1404">
        <v>0.0</v>
      </c>
      <c r="C263" s="1404">
        <v>1.0</v>
      </c>
      <c r="D263" s="1404">
        <v>0.0</v>
      </c>
      <c r="E263" s="1404">
        <v>0.0</v>
      </c>
      <c r="F263" s="1404">
        <v>0.0</v>
      </c>
      <c r="G263" s="1404">
        <v>0.0</v>
      </c>
      <c r="H263" s="1053">
        <f t="shared" ref="H263:H264" si="184">sum(B263:G263)</f>
        <v>1</v>
      </c>
      <c r="I263" s="1396"/>
      <c r="J263" s="1026"/>
      <c r="K263" s="1406" t="s">
        <v>446</v>
      </c>
      <c r="L263" s="1404">
        <v>5.0</v>
      </c>
      <c r="M263" s="1396">
        <f t="shared" ref="M263:M265" si="185">(L263-H263)</f>
        <v>4</v>
      </c>
      <c r="N263" s="1404">
        <v>0.0</v>
      </c>
      <c r="O263" s="1396">
        <f>SUM(M263,N263)</f>
        <v>4</v>
      </c>
      <c r="P263" s="1404"/>
      <c r="Q263" s="1058"/>
      <c r="R263" s="1058"/>
      <c r="S263" s="1058"/>
      <c r="T263" s="1058"/>
      <c r="U263" s="1058"/>
      <c r="V263" s="1058"/>
      <c r="W263" s="1058"/>
      <c r="X263" s="1058"/>
      <c r="Y263" s="1058"/>
      <c r="Z263" s="1058"/>
      <c r="AA263" s="1058"/>
      <c r="AB263" s="1058"/>
    </row>
    <row r="264">
      <c r="A264" s="1406" t="s">
        <v>80</v>
      </c>
      <c r="B264" s="1404">
        <v>0.0</v>
      </c>
      <c r="C264" s="1404">
        <v>0.0</v>
      </c>
      <c r="D264" s="1404">
        <v>0.0</v>
      </c>
      <c r="E264" s="1404">
        <v>0.0</v>
      </c>
      <c r="F264" s="1404">
        <v>0.0</v>
      </c>
      <c r="G264" s="1404">
        <v>0.0</v>
      </c>
      <c r="H264" s="1053">
        <f t="shared" si="184"/>
        <v>0</v>
      </c>
      <c r="I264" s="1396"/>
      <c r="J264" s="1026"/>
      <c r="K264" s="1406" t="s">
        <v>80</v>
      </c>
      <c r="L264" s="1404">
        <v>30.0</v>
      </c>
      <c r="M264" s="1396">
        <f t="shared" si="185"/>
        <v>30</v>
      </c>
      <c r="N264" s="1404">
        <v>0.0</v>
      </c>
      <c r="O264" s="1396">
        <f t="shared" ref="O264:O266" si="186">sum(M264,N264)</f>
        <v>30</v>
      </c>
      <c r="P264" s="1404"/>
      <c r="Q264" s="1058"/>
      <c r="R264" s="1058"/>
      <c r="S264" s="1058"/>
      <c r="T264" s="1058"/>
      <c r="U264" s="1058"/>
      <c r="V264" s="1058"/>
      <c r="W264" s="1058"/>
      <c r="X264" s="1058"/>
      <c r="Y264" s="1058"/>
      <c r="Z264" s="1058"/>
      <c r="AA264" s="1058"/>
      <c r="AB264" s="1058"/>
    </row>
    <row r="265">
      <c r="A265" s="1257" t="s">
        <v>547</v>
      </c>
      <c r="B265" s="1400">
        <v>0.0</v>
      </c>
      <c r="C265" s="1400">
        <v>0.0</v>
      </c>
      <c r="D265" s="1400">
        <v>0.0</v>
      </c>
      <c r="E265" s="1400">
        <v>0.0</v>
      </c>
      <c r="F265" s="1400">
        <v>0.0</v>
      </c>
      <c r="G265" s="1400">
        <v>0.0</v>
      </c>
      <c r="H265" s="1401">
        <f t="shared" ref="H265:H267" si="187">SUM(B265:G265)</f>
        <v>0</v>
      </c>
      <c r="I265" s="1117">
        <f>sum(H265:H268)</f>
        <v>0</v>
      </c>
      <c r="J265" s="1026"/>
      <c r="K265" s="1257" t="s">
        <v>576</v>
      </c>
      <c r="L265" s="1316">
        <v>40.0</v>
      </c>
      <c r="M265" s="1117">
        <f t="shared" si="185"/>
        <v>40</v>
      </c>
      <c r="N265" s="1316">
        <v>0.0</v>
      </c>
      <c r="O265" s="1117">
        <f t="shared" si="186"/>
        <v>40</v>
      </c>
      <c r="P265" s="1316"/>
      <c r="Q265" s="1168"/>
      <c r="R265" s="1058"/>
      <c r="S265" s="1058"/>
      <c r="T265" s="1058"/>
      <c r="U265" s="1058"/>
      <c r="V265" s="1058"/>
      <c r="W265" s="1058"/>
      <c r="X265" s="1058"/>
      <c r="Y265" s="1058"/>
      <c r="Z265" s="1058"/>
      <c r="AA265" s="1058"/>
      <c r="AB265" s="1058"/>
    </row>
    <row r="266">
      <c r="A266" s="1403" t="s">
        <v>77</v>
      </c>
      <c r="B266" s="1404">
        <v>0.0</v>
      </c>
      <c r="C266" s="1404">
        <v>0.0</v>
      </c>
      <c r="D266" s="1404">
        <v>0.0</v>
      </c>
      <c r="E266" s="1404">
        <v>0.0</v>
      </c>
      <c r="F266" s="1404">
        <v>0.0</v>
      </c>
      <c r="G266" s="1405">
        <v>0.0</v>
      </c>
      <c r="H266" s="1053">
        <f t="shared" si="187"/>
        <v>0</v>
      </c>
      <c r="I266" s="1088">
        <f>(I265/60)</f>
        <v>0</v>
      </c>
      <c r="J266" s="1026"/>
      <c r="K266" s="1403" t="s">
        <v>77</v>
      </c>
      <c r="L266" s="1404">
        <v>5.0</v>
      </c>
      <c r="M266" s="1396">
        <f>(L266-H266-H267)</f>
        <v>5</v>
      </c>
      <c r="N266" s="1404">
        <v>0.0</v>
      </c>
      <c r="O266" s="1396">
        <f t="shared" si="186"/>
        <v>5</v>
      </c>
      <c r="P266" s="1404"/>
      <c r="Q266" s="1058"/>
      <c r="R266" s="1058"/>
      <c r="S266" s="1058"/>
      <c r="T266" s="1058"/>
      <c r="U266" s="1058"/>
      <c r="V266" s="1058"/>
      <c r="W266" s="1058"/>
      <c r="X266" s="1058"/>
      <c r="Y266" s="1058"/>
      <c r="Z266" s="1058"/>
      <c r="AA266" s="1058"/>
      <c r="AB266" s="1058"/>
    </row>
    <row r="267">
      <c r="A267" s="1403" t="s">
        <v>78</v>
      </c>
      <c r="B267" s="1404">
        <v>0.0</v>
      </c>
      <c r="C267" s="1404">
        <v>0.0</v>
      </c>
      <c r="D267" s="1404">
        <v>0.0</v>
      </c>
      <c r="E267" s="1404">
        <v>0.0</v>
      </c>
      <c r="F267" s="1404">
        <v>0.0</v>
      </c>
      <c r="G267" s="1405">
        <v>0.0</v>
      </c>
      <c r="H267" s="1053">
        <f t="shared" si="187"/>
        <v>0</v>
      </c>
      <c r="I267" s="1396"/>
      <c r="J267" s="1026"/>
      <c r="K267" s="1403" t="s">
        <v>78</v>
      </c>
      <c r="L267" s="1404" t="s">
        <v>79</v>
      </c>
      <c r="M267" s="1396" t="s">
        <v>79</v>
      </c>
      <c r="N267" s="1404" t="s">
        <v>79</v>
      </c>
      <c r="O267" s="1396" t="s">
        <v>79</v>
      </c>
      <c r="P267" s="1404"/>
      <c r="Q267" s="1058"/>
      <c r="R267" s="1058"/>
      <c r="S267" s="1058"/>
      <c r="T267" s="1058"/>
      <c r="U267" s="1058"/>
      <c r="V267" s="1058"/>
      <c r="W267" s="1058"/>
      <c r="X267" s="1058"/>
      <c r="Y267" s="1058"/>
      <c r="Z267" s="1058"/>
      <c r="AA267" s="1058"/>
      <c r="AB267" s="1058"/>
    </row>
    <row r="268">
      <c r="A268" s="1406" t="s">
        <v>446</v>
      </c>
      <c r="B268" s="1404">
        <v>0.0</v>
      </c>
      <c r="C268" s="1404">
        <v>0.0</v>
      </c>
      <c r="D268" s="1404">
        <v>0.0</v>
      </c>
      <c r="E268" s="1404">
        <v>0.0</v>
      </c>
      <c r="F268" s="1404">
        <v>0.0</v>
      </c>
      <c r="G268" s="1405">
        <v>0.0</v>
      </c>
      <c r="H268" s="1053">
        <f t="shared" ref="H268:H269" si="188">sum(B268:G268)</f>
        <v>0</v>
      </c>
      <c r="I268" s="1396"/>
      <c r="J268" s="1026"/>
      <c r="K268" s="1406" t="s">
        <v>446</v>
      </c>
      <c r="L268" s="1404">
        <v>5.0</v>
      </c>
      <c r="M268" s="1396">
        <f t="shared" ref="M268:M270" si="189">(L268-H268)</f>
        <v>5</v>
      </c>
      <c r="N268" s="1404">
        <v>0.0</v>
      </c>
      <c r="O268" s="1396">
        <f t="shared" ref="O268:O271" si="190">sum(M268,N268)</f>
        <v>5</v>
      </c>
      <c r="P268" s="1404"/>
      <c r="Q268" s="1058"/>
      <c r="R268" s="1058"/>
      <c r="S268" s="1058"/>
      <c r="T268" s="1058"/>
      <c r="U268" s="1058"/>
      <c r="V268" s="1058"/>
      <c r="W268" s="1058"/>
      <c r="X268" s="1058"/>
      <c r="Y268" s="1058"/>
      <c r="Z268" s="1058"/>
      <c r="AA268" s="1058"/>
      <c r="AB268" s="1058"/>
    </row>
    <row r="269">
      <c r="A269" s="1406" t="s">
        <v>80</v>
      </c>
      <c r="B269" s="1404">
        <v>0.0</v>
      </c>
      <c r="C269" s="1404">
        <v>0.0</v>
      </c>
      <c r="D269" s="1404">
        <v>0.0</v>
      </c>
      <c r="E269" s="1404">
        <v>0.0</v>
      </c>
      <c r="F269" s="1404">
        <v>0.0</v>
      </c>
      <c r="G269" s="1405">
        <v>0.0</v>
      </c>
      <c r="H269" s="1053">
        <f t="shared" si="188"/>
        <v>0</v>
      </c>
      <c r="I269" s="1396"/>
      <c r="J269" s="1026"/>
      <c r="K269" s="1406" t="s">
        <v>80</v>
      </c>
      <c r="L269" s="1404">
        <v>30.0</v>
      </c>
      <c r="M269" s="1396">
        <f t="shared" si="189"/>
        <v>30</v>
      </c>
      <c r="N269" s="1404">
        <v>0.0</v>
      </c>
      <c r="O269" s="1396">
        <f t="shared" si="190"/>
        <v>30</v>
      </c>
      <c r="P269" s="1404"/>
      <c r="Q269" s="1168"/>
      <c r="R269" s="1058"/>
      <c r="S269" s="1058"/>
      <c r="T269" s="1058"/>
      <c r="U269" s="1058"/>
      <c r="V269" s="1058"/>
      <c r="W269" s="1058"/>
      <c r="X269" s="1058"/>
      <c r="Y269" s="1058"/>
      <c r="Z269" s="1058"/>
      <c r="AA269" s="1058"/>
      <c r="AB269" s="1058"/>
    </row>
    <row r="270">
      <c r="A270" s="1257" t="s">
        <v>577</v>
      </c>
      <c r="B270" s="1400"/>
      <c r="C270" s="1400"/>
      <c r="D270" s="1400"/>
      <c r="E270" s="1400"/>
      <c r="F270" s="1400"/>
      <c r="G270" s="1400"/>
      <c r="H270" s="1401">
        <f t="shared" ref="H270:H272" si="191">SUM(B270:G270)</f>
        <v>0</v>
      </c>
      <c r="I270" s="1117">
        <f>sum(H270:H273)</f>
        <v>0</v>
      </c>
      <c r="J270" s="998"/>
      <c r="K270" s="1257" t="s">
        <v>578</v>
      </c>
      <c r="L270" s="1316">
        <v>0.0</v>
      </c>
      <c r="M270" s="1117">
        <f t="shared" si="189"/>
        <v>0</v>
      </c>
      <c r="N270" s="1316">
        <v>40.0</v>
      </c>
      <c r="O270" s="1117">
        <f t="shared" si="190"/>
        <v>40</v>
      </c>
      <c r="P270" s="1316"/>
      <c r="Q270" s="1058"/>
      <c r="R270" s="1058"/>
      <c r="S270" s="1058"/>
      <c r="T270" s="1058"/>
      <c r="U270" s="1058"/>
      <c r="V270" s="1058"/>
      <c r="W270" s="1058"/>
      <c r="X270" s="1058"/>
      <c r="Y270" s="1058"/>
      <c r="Z270" s="1058"/>
      <c r="AA270" s="1058"/>
      <c r="AB270" s="1058"/>
    </row>
    <row r="271">
      <c r="A271" s="1403" t="s">
        <v>77</v>
      </c>
      <c r="B271" s="1404"/>
      <c r="C271" s="1404"/>
      <c r="D271" s="1404"/>
      <c r="E271" s="1404"/>
      <c r="F271" s="1404"/>
      <c r="G271" s="1405"/>
      <c r="H271" s="1053">
        <f t="shared" si="191"/>
        <v>0</v>
      </c>
      <c r="I271" s="1088">
        <f>(I270/60)</f>
        <v>0</v>
      </c>
      <c r="J271" s="998"/>
      <c r="K271" s="1403" t="s">
        <v>77</v>
      </c>
      <c r="L271" s="1404">
        <v>0.0</v>
      </c>
      <c r="M271" s="1396">
        <f>(L271-H271-H272)</f>
        <v>0</v>
      </c>
      <c r="N271" s="1404">
        <v>5.0</v>
      </c>
      <c r="O271" s="1396">
        <f t="shared" si="190"/>
        <v>5</v>
      </c>
      <c r="P271" s="1396"/>
      <c r="Q271" s="1058"/>
      <c r="R271" s="1058"/>
      <c r="S271" s="1058"/>
      <c r="T271" s="1058"/>
      <c r="U271" s="1058"/>
      <c r="V271" s="1058"/>
      <c r="W271" s="1058"/>
      <c r="X271" s="1058"/>
      <c r="Y271" s="1058"/>
      <c r="Z271" s="1058"/>
      <c r="AA271" s="1058"/>
      <c r="AB271" s="1058"/>
    </row>
    <row r="272">
      <c r="A272" s="1403" t="s">
        <v>78</v>
      </c>
      <c r="B272" s="1404"/>
      <c r="C272" s="1404"/>
      <c r="D272" s="1404"/>
      <c r="E272" s="1404"/>
      <c r="F272" s="1404"/>
      <c r="G272" s="1405"/>
      <c r="H272" s="1053">
        <f t="shared" si="191"/>
        <v>0</v>
      </c>
      <c r="I272" s="1396"/>
      <c r="J272" s="998"/>
      <c r="K272" s="1403" t="s">
        <v>78</v>
      </c>
      <c r="L272" s="1404" t="s">
        <v>79</v>
      </c>
      <c r="M272" s="1396" t="s">
        <v>79</v>
      </c>
      <c r="N272" s="1404" t="s">
        <v>79</v>
      </c>
      <c r="O272" s="1396" t="s">
        <v>79</v>
      </c>
      <c r="P272" s="1396"/>
      <c r="Q272" s="1058"/>
      <c r="R272" s="1058"/>
      <c r="S272" s="1058"/>
      <c r="T272" s="1058"/>
      <c r="U272" s="1058"/>
      <c r="V272" s="1058"/>
      <c r="W272" s="1058"/>
      <c r="X272" s="1058"/>
      <c r="Y272" s="1058"/>
      <c r="Z272" s="1058"/>
      <c r="AA272" s="1058"/>
      <c r="AB272" s="1058"/>
    </row>
    <row r="273">
      <c r="A273" s="1406" t="s">
        <v>446</v>
      </c>
      <c r="B273" s="1404"/>
      <c r="C273" s="1404"/>
      <c r="D273" s="1404"/>
      <c r="E273" s="1404"/>
      <c r="F273" s="1404"/>
      <c r="G273" s="1405"/>
      <c r="H273" s="1053">
        <f>sum(B273:G273)</f>
        <v>0</v>
      </c>
      <c r="I273" s="1396"/>
      <c r="J273" s="998"/>
      <c r="K273" s="1406" t="s">
        <v>446</v>
      </c>
      <c r="L273" s="1404">
        <v>0.0</v>
      </c>
      <c r="M273" s="1396">
        <f t="shared" ref="M273:M274" si="192">(L273-H273)</f>
        <v>0</v>
      </c>
      <c r="N273" s="1404">
        <v>5.0</v>
      </c>
      <c r="O273" s="1396">
        <f t="shared" ref="O273:O274" si="193">sum(M273,N273)</f>
        <v>5</v>
      </c>
      <c r="P273" s="1396"/>
      <c r="Q273" s="1058"/>
      <c r="R273" s="1058"/>
      <c r="S273" s="1058"/>
      <c r="T273" s="1058"/>
      <c r="U273" s="1058"/>
      <c r="V273" s="1058"/>
      <c r="W273" s="1058"/>
      <c r="X273" s="1058"/>
      <c r="Y273" s="1058"/>
      <c r="Z273" s="1058"/>
      <c r="AA273" s="1058"/>
      <c r="AB273" s="1058"/>
    </row>
    <row r="274">
      <c r="A274" s="1406" t="s">
        <v>80</v>
      </c>
      <c r="B274" s="1404"/>
      <c r="C274" s="1404"/>
      <c r="D274" s="1404"/>
      <c r="E274" s="1404"/>
      <c r="F274" s="1404"/>
      <c r="G274" s="1405"/>
      <c r="H274" s="1405">
        <f>SUM(B274:G274)</f>
        <v>0</v>
      </c>
      <c r="I274" s="1396"/>
      <c r="J274" s="998"/>
      <c r="K274" s="1406" t="s">
        <v>80</v>
      </c>
      <c r="L274" s="1404">
        <v>0.0</v>
      </c>
      <c r="M274" s="1396">
        <f t="shared" si="192"/>
        <v>0</v>
      </c>
      <c r="N274" s="1404">
        <v>30.0</v>
      </c>
      <c r="O274" s="1396">
        <f t="shared" si="193"/>
        <v>30</v>
      </c>
      <c r="P274" s="1396"/>
      <c r="Q274" s="1058"/>
      <c r="R274" s="1058"/>
      <c r="S274" s="1058"/>
      <c r="T274" s="1058"/>
      <c r="U274" s="1058"/>
      <c r="V274" s="1058"/>
      <c r="W274" s="1058"/>
      <c r="X274" s="1058"/>
      <c r="Y274" s="1058"/>
      <c r="Z274" s="1058"/>
      <c r="AA274" s="1058"/>
      <c r="AB274" s="1058"/>
    </row>
    <row r="275">
      <c r="A275" s="1332"/>
      <c r="B275" s="1407"/>
      <c r="C275" s="1407"/>
      <c r="D275" s="1407"/>
      <c r="E275" s="1407"/>
      <c r="F275" s="1407"/>
      <c r="G275" s="1407"/>
      <c r="H275" s="1407"/>
      <c r="I275" s="1407"/>
      <c r="J275" s="1398"/>
      <c r="K275" s="1332"/>
      <c r="L275" s="1407"/>
      <c r="M275" s="1407"/>
      <c r="N275" s="1407"/>
      <c r="O275" s="1407"/>
      <c r="P275" s="1397"/>
      <c r="Q275" s="1399"/>
      <c r="R275" s="1399"/>
      <c r="S275" s="1399"/>
      <c r="T275" s="1399"/>
      <c r="U275" s="1399"/>
      <c r="V275" s="1399"/>
      <c r="W275" s="1399"/>
      <c r="X275" s="1399"/>
      <c r="Y275" s="1399"/>
      <c r="Z275" s="1399"/>
      <c r="AA275" s="1399"/>
      <c r="AB275" s="1399"/>
    </row>
    <row r="276">
      <c r="A276" s="1411" t="s">
        <v>121</v>
      </c>
      <c r="B276" s="1412">
        <f t="shared" ref="B276:H276" si="194">SUM(B152,B157,B162,B167,B172,B177,B183,B188,B193,B198,B203,B208,B214,B219,B224,B229,B234,B239,B245,B250,B255,B260,B265,B270)</f>
        <v>110</v>
      </c>
      <c r="C276" s="1412">
        <f t="shared" si="194"/>
        <v>77</v>
      </c>
      <c r="D276" s="1412">
        <f t="shared" si="194"/>
        <v>142</v>
      </c>
      <c r="E276" s="1412">
        <f t="shared" si="194"/>
        <v>147</v>
      </c>
      <c r="F276" s="1412">
        <f t="shared" si="194"/>
        <v>82</v>
      </c>
      <c r="G276" s="1412">
        <f t="shared" si="194"/>
        <v>25</v>
      </c>
      <c r="H276" s="1412">
        <f t="shared" si="194"/>
        <v>583</v>
      </c>
      <c r="I276" s="1413"/>
      <c r="J276" s="1398"/>
      <c r="K276" s="1414" t="s">
        <v>121</v>
      </c>
      <c r="L276" s="1412">
        <f t="shared" ref="L276:O276" si="195">SUM(L152,L157,L162,L167,L172,L177,L183,L188,L193,L198,L203,L208,L214,L219,L224,L229,L234,L239,L245,L250,L255,L260,L265,L270)</f>
        <v>1246</v>
      </c>
      <c r="M276" s="1412">
        <f t="shared" si="195"/>
        <v>663</v>
      </c>
      <c r="N276" s="1412">
        <f t="shared" si="195"/>
        <v>555</v>
      </c>
      <c r="O276" s="1412">
        <f t="shared" si="195"/>
        <v>1218</v>
      </c>
      <c r="P276" s="1412"/>
      <c r="Q276" s="1399"/>
      <c r="R276" s="1399"/>
      <c r="S276" s="1399"/>
      <c r="T276" s="1399"/>
      <c r="U276" s="1399"/>
      <c r="V276" s="1399"/>
      <c r="W276" s="1399"/>
      <c r="X276" s="1399"/>
      <c r="Y276" s="1399"/>
      <c r="Z276" s="1399"/>
      <c r="AA276" s="1399"/>
      <c r="AB276" s="1399"/>
    </row>
    <row r="277">
      <c r="A277" s="1411" t="s">
        <v>77</v>
      </c>
      <c r="B277" s="1412">
        <f t="shared" ref="B277:H277" si="196">SUM(B153,B158,B163,B168,B173,B178,B184,B189,B194,B199,B204,B209,B215,B220,B225,B230,B235,B240,B246,B251,B256,B261,B266,B271)</f>
        <v>0</v>
      </c>
      <c r="C277" s="1412">
        <f t="shared" si="196"/>
        <v>2</v>
      </c>
      <c r="D277" s="1412">
        <f t="shared" si="196"/>
        <v>6</v>
      </c>
      <c r="E277" s="1412">
        <f t="shared" si="196"/>
        <v>0</v>
      </c>
      <c r="F277" s="1412">
        <f t="shared" si="196"/>
        <v>0</v>
      </c>
      <c r="G277" s="1412">
        <f t="shared" si="196"/>
        <v>0</v>
      </c>
      <c r="H277" s="1412">
        <f t="shared" si="196"/>
        <v>7</v>
      </c>
      <c r="I277" s="1413"/>
      <c r="J277" s="1398"/>
      <c r="K277" s="1414" t="s">
        <v>77</v>
      </c>
      <c r="L277" s="1412">
        <f t="shared" ref="L277:O277" si="197">SUM(L153,L158,L163,L168,L173,L178,L184,L189,L194,L199,L204,L209,L215,L220,L225,L230,L235,L240,L246,L251,L256,L261,L266,L271)</f>
        <v>183</v>
      </c>
      <c r="M277" s="1412">
        <f t="shared" si="197"/>
        <v>66</v>
      </c>
      <c r="N277" s="1412">
        <f t="shared" si="197"/>
        <v>194</v>
      </c>
      <c r="O277" s="1412">
        <f t="shared" si="197"/>
        <v>260</v>
      </c>
      <c r="P277" s="1412"/>
      <c r="Q277" s="1399"/>
      <c r="R277" s="1399"/>
      <c r="S277" s="1399"/>
      <c r="T277" s="1399"/>
      <c r="U277" s="1399"/>
      <c r="V277" s="1399"/>
      <c r="W277" s="1399"/>
      <c r="X277" s="1399"/>
      <c r="Y277" s="1399"/>
      <c r="Z277" s="1399"/>
      <c r="AA277" s="1399"/>
      <c r="AB277" s="1399"/>
    </row>
    <row r="278">
      <c r="A278" s="1411" t="s">
        <v>78</v>
      </c>
      <c r="B278" s="1412">
        <f t="shared" ref="B278:H278" si="198">SUM(B154,B159,B164,B169,B174,B179,B185,B190,B195,B200,B205,B210,B216,B221,B226,B231,B236,B241,B247,B252,B257,B262,B267,B272)</f>
        <v>27</v>
      </c>
      <c r="C278" s="1412">
        <f t="shared" si="198"/>
        <v>23</v>
      </c>
      <c r="D278" s="1412">
        <f t="shared" si="198"/>
        <v>28</v>
      </c>
      <c r="E278" s="1412">
        <f t="shared" si="198"/>
        <v>19</v>
      </c>
      <c r="F278" s="1412">
        <f t="shared" si="198"/>
        <v>7</v>
      </c>
      <c r="G278" s="1412">
        <f t="shared" si="198"/>
        <v>6</v>
      </c>
      <c r="H278" s="1412">
        <f t="shared" si="198"/>
        <v>110</v>
      </c>
      <c r="I278" s="1413"/>
      <c r="J278" s="1398"/>
      <c r="K278" s="1414" t="s">
        <v>78</v>
      </c>
      <c r="L278" s="1412">
        <f t="shared" ref="L278:O278" si="199">SUM(L154,L159,L164,L169,L174,L179,L185,L190,L195,L200,L205,L210,L216,L221,L226,L231,L236,L241,L247,L252,L257,L262,L267,L272)</f>
        <v>0</v>
      </c>
      <c r="M278" s="1412">
        <f t="shared" si="199"/>
        <v>0</v>
      </c>
      <c r="N278" s="1412">
        <f t="shared" si="199"/>
        <v>0</v>
      </c>
      <c r="O278" s="1412">
        <f t="shared" si="199"/>
        <v>0</v>
      </c>
      <c r="P278" s="1412"/>
      <c r="Q278" s="1399"/>
      <c r="R278" s="1399"/>
      <c r="S278" s="1399"/>
      <c r="T278" s="1399"/>
      <c r="U278" s="1399"/>
      <c r="V278" s="1399"/>
      <c r="W278" s="1399"/>
      <c r="X278" s="1399"/>
      <c r="Y278" s="1399"/>
      <c r="Z278" s="1399"/>
      <c r="AA278" s="1399"/>
      <c r="AB278" s="1399"/>
    </row>
    <row r="279">
      <c r="A279" s="1415" t="s">
        <v>446</v>
      </c>
      <c r="B279" s="1412">
        <f t="shared" ref="B279:H279" si="200">SUM(B155,B160,B165,B170,B175,B180,B186,B191,B196,B201,B206,B211,B217,B222,B227,B232,B237,B242,B248,B253,B258,B263,B268,B273)</f>
        <v>15</v>
      </c>
      <c r="C279" s="1412">
        <f t="shared" si="200"/>
        <v>11</v>
      </c>
      <c r="D279" s="1412">
        <f t="shared" si="200"/>
        <v>17</v>
      </c>
      <c r="E279" s="1412">
        <f t="shared" si="200"/>
        <v>13</v>
      </c>
      <c r="F279" s="1412">
        <f t="shared" si="200"/>
        <v>8</v>
      </c>
      <c r="G279" s="1412">
        <f t="shared" si="200"/>
        <v>4</v>
      </c>
      <c r="H279" s="1412">
        <f t="shared" si="200"/>
        <v>68</v>
      </c>
      <c r="I279" s="1413"/>
      <c r="J279" s="1398"/>
      <c r="K279" s="1416" t="s">
        <v>446</v>
      </c>
      <c r="L279" s="1412">
        <f t="shared" ref="L279:O279" si="201">SUM(L155,L160,L165,L170,L175,L180,L186,L191,L196,L201,L206,L211,L217,L222,L227,L232,L237,L242,L248,L253,L258,L263,L268,L273)</f>
        <v>163</v>
      </c>
      <c r="M279" s="1412">
        <f t="shared" si="201"/>
        <v>95</v>
      </c>
      <c r="N279" s="1412">
        <f t="shared" si="201"/>
        <v>30</v>
      </c>
      <c r="O279" s="1412">
        <f t="shared" si="201"/>
        <v>125</v>
      </c>
      <c r="P279" s="1412"/>
      <c r="Q279" s="1399"/>
      <c r="R279" s="1399"/>
      <c r="S279" s="1399"/>
      <c r="T279" s="1399"/>
      <c r="U279" s="1399"/>
      <c r="V279" s="1399"/>
      <c r="W279" s="1399"/>
      <c r="X279" s="1399"/>
      <c r="Y279" s="1399"/>
      <c r="Z279" s="1399"/>
      <c r="AA279" s="1399"/>
      <c r="AB279" s="1399"/>
    </row>
    <row r="280">
      <c r="A280" s="1415" t="s">
        <v>80</v>
      </c>
      <c r="B280" s="1412">
        <f t="shared" ref="B280:G280" si="202">SUM(B156,B161,B166,B171,B176,B181,B187,B192,B197,B202,B207,B212,B218,B223,B228,B233,B238,B243,B249,B254,B259,B264,B269,B274)</f>
        <v>11</v>
      </c>
      <c r="C280" s="1412">
        <f t="shared" si="202"/>
        <v>15</v>
      </c>
      <c r="D280" s="1412">
        <f t="shared" si="202"/>
        <v>29</v>
      </c>
      <c r="E280" s="1412">
        <f t="shared" si="202"/>
        <v>25</v>
      </c>
      <c r="F280" s="1412">
        <f t="shared" si="202"/>
        <v>13</v>
      </c>
      <c r="G280" s="1412">
        <f t="shared" si="202"/>
        <v>0</v>
      </c>
      <c r="H280" s="1412">
        <f>SUM(H156,H161,H166,H171,H176,H187,H192,H197,H202,H207,H212,H218,H223,H228,H233,H238,H243,H249,H254,H259,H264,H269,H274)</f>
        <v>93</v>
      </c>
      <c r="I280" s="1413"/>
      <c r="J280" s="1435"/>
      <c r="K280" s="1416" t="s">
        <v>80</v>
      </c>
      <c r="L280" s="1412">
        <f t="shared" ref="L280:O280" si="203">SUM(L156,L161,L166,L171,L176,L181,L187,L192,L197,L202,L207,L212,L218,L223,L228,L233,L238,L243,L249,L254,L259,L264,L269,L274)</f>
        <v>698</v>
      </c>
      <c r="M280" s="1412">
        <f t="shared" si="203"/>
        <v>604</v>
      </c>
      <c r="N280" s="1412">
        <f t="shared" si="203"/>
        <v>155</v>
      </c>
      <c r="O280" s="1412">
        <f t="shared" si="203"/>
        <v>759</v>
      </c>
      <c r="P280" s="1412"/>
      <c r="Q280" s="1399"/>
      <c r="R280" s="1399"/>
      <c r="S280" s="1399"/>
      <c r="T280" s="1399"/>
      <c r="U280" s="1399"/>
      <c r="V280" s="1399"/>
      <c r="W280" s="1399"/>
      <c r="X280" s="1399"/>
      <c r="Y280" s="1399"/>
      <c r="Z280" s="1399"/>
      <c r="AA280" s="1399"/>
      <c r="AB280" s="1399"/>
    </row>
    <row r="281">
      <c r="A281" s="1332" t="s">
        <v>9</v>
      </c>
      <c r="B281" s="1397">
        <f t="shared" ref="B281:G281" si="204">sum(B276:B279)</f>
        <v>152</v>
      </c>
      <c r="C281" s="1397">
        <f t="shared" si="204"/>
        <v>113</v>
      </c>
      <c r="D281" s="1397">
        <f t="shared" si="204"/>
        <v>193</v>
      </c>
      <c r="E281" s="1397">
        <f t="shared" si="204"/>
        <v>179</v>
      </c>
      <c r="F281" s="1397">
        <f t="shared" si="204"/>
        <v>97</v>
      </c>
      <c r="G281" s="1397">
        <f t="shared" si="204"/>
        <v>35</v>
      </c>
      <c r="H281" s="1397">
        <f>sum(B281:G281)</f>
        <v>769</v>
      </c>
      <c r="I281" s="1407"/>
      <c r="J281" s="1398"/>
      <c r="K281" s="1081" t="s">
        <v>9</v>
      </c>
      <c r="L281" s="1397">
        <f t="shared" ref="L281:O281" si="205">sum(L276:L279)</f>
        <v>1592</v>
      </c>
      <c r="M281" s="1397">
        <f t="shared" si="205"/>
        <v>824</v>
      </c>
      <c r="N281" s="1397">
        <f t="shared" si="205"/>
        <v>779</v>
      </c>
      <c r="O281" s="1397">
        <f t="shared" si="205"/>
        <v>1603</v>
      </c>
      <c r="P281" s="1397"/>
      <c r="Q281" s="1399"/>
      <c r="R281" s="1399"/>
      <c r="S281" s="1399"/>
      <c r="T281" s="1399"/>
      <c r="U281" s="1399"/>
      <c r="V281" s="1399"/>
      <c r="W281" s="1399"/>
      <c r="X281" s="1399"/>
      <c r="Y281" s="1399"/>
      <c r="Z281" s="1399"/>
      <c r="AA281" s="1399"/>
      <c r="AB281" s="1399"/>
    </row>
    <row r="282">
      <c r="A282" s="1049"/>
      <c r="B282" s="1049"/>
      <c r="C282" s="1049"/>
      <c r="D282" s="1049"/>
      <c r="E282" s="1049"/>
      <c r="F282" s="1049"/>
      <c r="G282" s="1049"/>
      <c r="H282" s="1049"/>
      <c r="I282" s="1049"/>
      <c r="J282" s="1049"/>
      <c r="K282" s="1049"/>
      <c r="L282" s="1049"/>
      <c r="M282" s="1049"/>
      <c r="N282" s="1049"/>
      <c r="O282" s="1049"/>
      <c r="P282" s="1049"/>
      <c r="Q282" s="1074"/>
      <c r="R282" s="1074"/>
      <c r="S282" s="1074"/>
      <c r="T282" s="1074"/>
      <c r="U282" s="1074"/>
      <c r="V282" s="1074"/>
      <c r="W282" s="1074"/>
      <c r="X282" s="1074"/>
      <c r="Y282" s="1074"/>
      <c r="Z282" s="1074"/>
      <c r="AA282" s="1074"/>
      <c r="AB282" s="1074"/>
    </row>
    <row r="283">
      <c r="A283" s="1081" t="s">
        <v>123</v>
      </c>
      <c r="B283" s="1081" t="s">
        <v>2</v>
      </c>
      <c r="C283" s="1436" t="s">
        <v>3</v>
      </c>
      <c r="D283" s="1436" t="s">
        <v>4</v>
      </c>
      <c r="E283" s="1436" t="s">
        <v>5</v>
      </c>
      <c r="F283" s="1436" t="s">
        <v>6</v>
      </c>
      <c r="G283" s="1436" t="s">
        <v>7</v>
      </c>
      <c r="H283" s="1081" t="s">
        <v>9</v>
      </c>
      <c r="I283" s="1399"/>
      <c r="J283" s="1398"/>
      <c r="K283" s="1437"/>
      <c r="L283" s="1399"/>
      <c r="M283" s="1399"/>
      <c r="N283" s="1437"/>
      <c r="O283" s="1399"/>
      <c r="P283" s="1399"/>
      <c r="Q283" s="1399"/>
      <c r="R283" s="1399"/>
      <c r="S283" s="1399"/>
      <c r="T283" s="1399"/>
      <c r="U283" s="1399"/>
      <c r="V283" s="1399"/>
      <c r="W283" s="1399"/>
      <c r="X283" s="1399"/>
      <c r="Y283" s="1399"/>
      <c r="Z283" s="1399"/>
      <c r="AA283" s="1399"/>
      <c r="AB283" s="1399"/>
    </row>
    <row r="284">
      <c r="A284" s="1438" t="s">
        <v>124</v>
      </c>
      <c r="B284" s="1053">
        <f t="shared" ref="B284:G284" si="206">sum(B277:B278)</f>
        <v>27</v>
      </c>
      <c r="C284" s="1053">
        <f t="shared" si="206"/>
        <v>25</v>
      </c>
      <c r="D284" s="1053">
        <f t="shared" si="206"/>
        <v>34</v>
      </c>
      <c r="E284" s="1053">
        <f t="shared" si="206"/>
        <v>19</v>
      </c>
      <c r="F284" s="1053">
        <f t="shared" si="206"/>
        <v>7</v>
      </c>
      <c r="G284" s="1053">
        <f t="shared" si="206"/>
        <v>6</v>
      </c>
      <c r="H284" s="1053">
        <f>sum(B284:G284)</f>
        <v>118</v>
      </c>
      <c r="I284" s="1399"/>
      <c r="J284" s="1398"/>
      <c r="K284" s="1437"/>
      <c r="L284" s="1399"/>
      <c r="M284" s="1399"/>
      <c r="N284" s="1399"/>
      <c r="O284" s="1399"/>
      <c r="P284" s="1399"/>
      <c r="Q284" s="1399"/>
      <c r="R284" s="1439"/>
      <c r="S284" s="1439"/>
      <c r="T284" s="1439"/>
      <c r="U284" s="1439"/>
      <c r="V284" s="1439"/>
      <c r="W284" s="1439"/>
      <c r="X284" s="1439"/>
      <c r="Y284" s="1439"/>
      <c r="Z284" s="1439"/>
      <c r="AA284" s="1439"/>
      <c r="AB284" s="1439"/>
    </row>
    <row r="285">
      <c r="A285" s="1440" t="s">
        <v>126</v>
      </c>
      <c r="B285" s="1441">
        <f t="shared" ref="B285:H285" si="207">(B284*22.5)</f>
        <v>607.5</v>
      </c>
      <c r="C285" s="1441">
        <f t="shared" si="207"/>
        <v>562.5</v>
      </c>
      <c r="D285" s="1441">
        <f t="shared" si="207"/>
        <v>765</v>
      </c>
      <c r="E285" s="1441">
        <f t="shared" si="207"/>
        <v>427.5</v>
      </c>
      <c r="F285" s="1441">
        <f t="shared" si="207"/>
        <v>157.5</v>
      </c>
      <c r="G285" s="1441">
        <f t="shared" si="207"/>
        <v>135</v>
      </c>
      <c r="H285" s="1441">
        <f t="shared" si="207"/>
        <v>2655</v>
      </c>
      <c r="I285" s="1442"/>
      <c r="J285" s="1443"/>
      <c r="K285" s="1444"/>
      <c r="L285" s="1445"/>
      <c r="M285" s="1445"/>
      <c r="N285" s="1445"/>
      <c r="O285" s="1445"/>
      <c r="P285" s="1445"/>
      <c r="Q285" s="1445"/>
      <c r="R285" s="1446"/>
      <c r="S285" s="1446"/>
      <c r="T285" s="1446"/>
      <c r="U285" s="1446"/>
      <c r="V285" s="1446"/>
      <c r="W285" s="1446"/>
      <c r="X285" s="1446"/>
      <c r="Y285" s="1446"/>
      <c r="Z285" s="1446"/>
      <c r="AA285" s="1446"/>
      <c r="AB285" s="1446"/>
    </row>
    <row r="286">
      <c r="A286" s="1395" t="s">
        <v>127</v>
      </c>
      <c r="B286" s="1053">
        <f t="shared" ref="B286:H286" si="208">B280</f>
        <v>11</v>
      </c>
      <c r="C286" s="1053">
        <f t="shared" si="208"/>
        <v>15</v>
      </c>
      <c r="D286" s="1053">
        <f t="shared" si="208"/>
        <v>29</v>
      </c>
      <c r="E286" s="1053">
        <f t="shared" si="208"/>
        <v>25</v>
      </c>
      <c r="F286" s="1053">
        <f t="shared" si="208"/>
        <v>13</v>
      </c>
      <c r="G286" s="1053">
        <f t="shared" si="208"/>
        <v>0</v>
      </c>
      <c r="H286" s="1053">
        <f t="shared" si="208"/>
        <v>93</v>
      </c>
      <c r="I286" s="1442"/>
      <c r="J286" s="1443"/>
      <c r="K286" s="1444"/>
      <c r="L286" s="1445"/>
      <c r="M286" s="1445"/>
      <c r="N286" s="1445"/>
      <c r="O286" s="1445"/>
      <c r="P286" s="1445"/>
      <c r="Q286" s="1445"/>
      <c r="R286" s="1446"/>
      <c r="S286" s="1446"/>
      <c r="T286" s="1446"/>
      <c r="U286" s="1446"/>
      <c r="V286" s="1446"/>
      <c r="W286" s="1446"/>
      <c r="X286" s="1446"/>
      <c r="Y286" s="1446"/>
      <c r="Z286" s="1446"/>
      <c r="AA286" s="1446"/>
      <c r="AB286" s="1446"/>
    </row>
    <row r="287">
      <c r="A287" s="1395" t="s">
        <v>126</v>
      </c>
      <c r="B287" s="1447">
        <f t="shared" ref="B287:H287" si="209">(B286*5)</f>
        <v>55</v>
      </c>
      <c r="C287" s="1447">
        <f t="shared" si="209"/>
        <v>75</v>
      </c>
      <c r="D287" s="1447">
        <f t="shared" si="209"/>
        <v>145</v>
      </c>
      <c r="E287" s="1447">
        <f t="shared" si="209"/>
        <v>125</v>
      </c>
      <c r="F287" s="1447">
        <f t="shared" si="209"/>
        <v>65</v>
      </c>
      <c r="G287" s="1447">
        <f t="shared" si="209"/>
        <v>0</v>
      </c>
      <c r="H287" s="1447">
        <f t="shared" si="209"/>
        <v>465</v>
      </c>
      <c r="I287" s="1442"/>
      <c r="J287" s="1443"/>
      <c r="K287" s="1444"/>
      <c r="L287" s="1445"/>
      <c r="M287" s="1445"/>
      <c r="N287" s="1445"/>
      <c r="O287" s="1445"/>
      <c r="P287" s="1445"/>
      <c r="Q287" s="1445"/>
      <c r="R287" s="1446"/>
      <c r="S287" s="1446"/>
      <c r="T287" s="1446"/>
      <c r="U287" s="1446"/>
      <c r="V287" s="1446"/>
      <c r="W287" s="1446"/>
      <c r="X287" s="1446"/>
      <c r="Y287" s="1446"/>
      <c r="Z287" s="1446"/>
      <c r="AA287" s="1446"/>
      <c r="AB287" s="1446"/>
    </row>
    <row r="288">
      <c r="A288" s="1420" t="s">
        <v>9</v>
      </c>
      <c r="B288" s="1421">
        <f t="shared" ref="B288:H288" si="210">SUM(B285,B287)</f>
        <v>662.5</v>
      </c>
      <c r="C288" s="1421">
        <f t="shared" si="210"/>
        <v>637.5</v>
      </c>
      <c r="D288" s="1421">
        <f t="shared" si="210"/>
        <v>910</v>
      </c>
      <c r="E288" s="1421">
        <f t="shared" si="210"/>
        <v>552.5</v>
      </c>
      <c r="F288" s="1421">
        <f t="shared" si="210"/>
        <v>222.5</v>
      </c>
      <c r="G288" s="1421">
        <f t="shared" si="210"/>
        <v>135</v>
      </c>
      <c r="H288" s="1421">
        <f t="shared" si="210"/>
        <v>3120</v>
      </c>
      <c r="I288" s="1442"/>
      <c r="J288" s="1443"/>
      <c r="K288" s="1444"/>
      <c r="L288" s="1445"/>
      <c r="M288" s="1445"/>
      <c r="N288" s="1445"/>
      <c r="O288" s="1445"/>
      <c r="P288" s="1445"/>
      <c r="Q288" s="1445"/>
      <c r="R288" s="1445"/>
      <c r="S288" s="1445"/>
      <c r="T288" s="1445"/>
      <c r="U288" s="1445"/>
      <c r="V288" s="1445"/>
      <c r="W288" s="1445"/>
      <c r="X288" s="1445"/>
      <c r="Y288" s="1445"/>
      <c r="Z288" s="1445"/>
      <c r="AA288" s="1445"/>
      <c r="AB288" s="1445"/>
    </row>
    <row r="289">
      <c r="A289" s="997"/>
      <c r="B289" s="1061"/>
      <c r="C289" s="1061"/>
      <c r="D289" s="1061"/>
      <c r="E289" s="1061"/>
      <c r="F289" s="1061"/>
      <c r="G289" s="1063"/>
      <c r="H289" s="1064"/>
      <c r="I289" s="1061"/>
      <c r="J289" s="997"/>
      <c r="K289" s="1184"/>
      <c r="L289" s="997"/>
      <c r="M289" s="997"/>
      <c r="N289" s="997"/>
      <c r="O289" s="1184"/>
      <c r="P289" s="997"/>
      <c r="Q289" s="1062"/>
      <c r="R289" s="1062"/>
      <c r="S289" s="1062"/>
      <c r="T289" s="1062"/>
      <c r="U289" s="1062"/>
      <c r="V289" s="1062"/>
      <c r="W289" s="1062"/>
      <c r="X289" s="1062"/>
      <c r="Y289" s="1062"/>
      <c r="Z289" s="1062"/>
      <c r="AA289" s="1062"/>
      <c r="AB289" s="1062"/>
    </row>
    <row r="290">
      <c r="A290" s="1422" t="s">
        <v>549</v>
      </c>
      <c r="B290" s="1061"/>
      <c r="C290" s="1061"/>
      <c r="D290" s="1061"/>
      <c r="E290" s="1061"/>
      <c r="F290" s="1065"/>
      <c r="G290" s="1083" t="s">
        <v>35</v>
      </c>
      <c r="H290" s="1082" t="s">
        <v>36</v>
      </c>
      <c r="I290" s="1061"/>
      <c r="J290" s="997"/>
      <c r="K290" s="997"/>
      <c r="L290" s="997"/>
      <c r="M290" s="997"/>
      <c r="N290" s="997"/>
      <c r="O290" s="997"/>
      <c r="P290" s="997"/>
      <c r="Q290" s="1062"/>
      <c r="R290" s="1062"/>
      <c r="S290" s="1062"/>
      <c r="T290" s="1062"/>
      <c r="U290" s="1062"/>
      <c r="V290" s="1062"/>
      <c r="W290" s="1062"/>
      <c r="X290" s="1062"/>
      <c r="Y290" s="1062"/>
      <c r="Z290" s="1062"/>
      <c r="AA290" s="1062"/>
      <c r="AB290" s="1062"/>
    </row>
    <row r="291">
      <c r="A291" s="997"/>
      <c r="B291" s="1061"/>
      <c r="C291" s="1061"/>
      <c r="D291" s="1061"/>
      <c r="E291" s="1061"/>
      <c r="F291" s="1065"/>
      <c r="G291" s="1191" t="s">
        <v>556</v>
      </c>
      <c r="H291" s="1307">
        <v>448.0</v>
      </c>
      <c r="I291" s="1061"/>
      <c r="J291" s="997"/>
      <c r="K291" s="997"/>
      <c r="L291" s="997"/>
      <c r="M291" s="997"/>
      <c r="N291" s="997"/>
      <c r="O291" s="997"/>
      <c r="P291" s="997"/>
      <c r="Q291" s="1062"/>
      <c r="R291" s="1062"/>
      <c r="S291" s="1062"/>
      <c r="T291" s="1062"/>
      <c r="U291" s="1062"/>
      <c r="V291" s="1062"/>
      <c r="W291" s="1062"/>
      <c r="X291" s="1062"/>
      <c r="Y291" s="1062"/>
      <c r="Z291" s="1062"/>
      <c r="AA291" s="1062"/>
      <c r="AB291" s="1062"/>
    </row>
    <row r="292">
      <c r="A292" s="997"/>
      <c r="B292" s="1061"/>
      <c r="C292" s="1061"/>
      <c r="D292" s="1061"/>
      <c r="E292" s="1061"/>
      <c r="F292" s="1065"/>
      <c r="G292" s="1191" t="s">
        <v>568</v>
      </c>
      <c r="H292" s="1307">
        <v>766.0</v>
      </c>
      <c r="I292" s="1061"/>
      <c r="J292" s="997"/>
      <c r="K292" s="997"/>
      <c r="L292" s="997"/>
      <c r="M292" s="997"/>
      <c r="N292" s="997"/>
      <c r="O292" s="997"/>
      <c r="P292" s="997"/>
      <c r="Q292" s="1062"/>
      <c r="R292" s="1062"/>
      <c r="S292" s="1062"/>
      <c r="T292" s="1062"/>
      <c r="U292" s="1062"/>
      <c r="V292" s="1062"/>
      <c r="W292" s="1062"/>
      <c r="X292" s="1062"/>
      <c r="Y292" s="1062"/>
      <c r="Z292" s="1062"/>
      <c r="AA292" s="1062"/>
      <c r="AB292" s="1062"/>
    </row>
    <row r="293">
      <c r="A293" s="997"/>
      <c r="B293" s="1061"/>
      <c r="C293" s="1061"/>
      <c r="D293" s="1061"/>
      <c r="E293" s="1061"/>
      <c r="F293" s="1065"/>
      <c r="G293" s="1083" t="s">
        <v>9</v>
      </c>
      <c r="H293" s="1081">
        <f>SUM(H291:H292)</f>
        <v>1214</v>
      </c>
      <c r="I293" s="1061"/>
      <c r="J293" s="997"/>
      <c r="K293" s="997"/>
      <c r="L293" s="997"/>
      <c r="M293" s="997"/>
      <c r="N293" s="997"/>
      <c r="O293" s="997"/>
      <c r="P293" s="997"/>
      <c r="Q293" s="1062"/>
      <c r="R293" s="1062"/>
      <c r="S293" s="1062"/>
      <c r="T293" s="1062"/>
      <c r="U293" s="1062"/>
      <c r="V293" s="1062"/>
      <c r="W293" s="1062"/>
      <c r="X293" s="1062"/>
      <c r="Y293" s="1062"/>
      <c r="Z293" s="1062"/>
      <c r="AA293" s="1062"/>
      <c r="AB293" s="1062"/>
    </row>
    <row r="294">
      <c r="A294" s="997"/>
      <c r="B294" s="1061"/>
      <c r="C294" s="1061"/>
      <c r="D294" s="1061"/>
      <c r="E294" s="1061"/>
      <c r="F294" s="1061"/>
      <c r="G294" s="1063"/>
      <c r="H294" s="1064"/>
      <c r="I294" s="1063"/>
      <c r="J294" s="997"/>
      <c r="K294" s="997"/>
      <c r="L294" s="997"/>
      <c r="M294" s="997"/>
      <c r="N294" s="997"/>
      <c r="O294" s="997"/>
      <c r="P294" s="997"/>
      <c r="Q294" s="1062"/>
      <c r="R294" s="1062"/>
      <c r="S294" s="1062"/>
      <c r="T294" s="1062"/>
      <c r="U294" s="1062"/>
      <c r="V294" s="1062"/>
      <c r="W294" s="1062"/>
      <c r="X294" s="1062"/>
      <c r="Y294" s="1062"/>
      <c r="Z294" s="1062"/>
      <c r="AA294" s="1062"/>
      <c r="AB294" s="1062"/>
    </row>
    <row r="295" ht="12.75" customHeight="1">
      <c r="A295" s="997"/>
      <c r="B295" s="1061"/>
      <c r="C295" s="1061"/>
      <c r="D295" s="1061"/>
      <c r="E295" s="1061"/>
      <c r="F295" s="1065"/>
      <c r="G295" s="1100" t="s">
        <v>131</v>
      </c>
      <c r="H295" s="1397">
        <f>(3500-H293)</f>
        <v>2286</v>
      </c>
      <c r="I295" s="1423">
        <f>(H293/3500)</f>
        <v>0.3468571429</v>
      </c>
      <c r="J295" s="997"/>
      <c r="K295" s="997"/>
      <c r="L295" s="997"/>
      <c r="M295" s="997"/>
      <c r="N295" s="997"/>
      <c r="O295" s="997"/>
      <c r="P295" s="997"/>
      <c r="Q295" s="1062"/>
      <c r="R295" s="1062"/>
      <c r="S295" s="1062"/>
      <c r="T295" s="1062"/>
      <c r="U295" s="1062"/>
      <c r="V295" s="1062"/>
      <c r="W295" s="1062"/>
      <c r="X295" s="1062"/>
      <c r="Y295" s="1062"/>
      <c r="Z295" s="1062"/>
      <c r="AA295" s="1062"/>
      <c r="AB295" s="1062"/>
    </row>
    <row r="296">
      <c r="A296" s="997"/>
      <c r="B296" s="1061"/>
      <c r="C296" s="1061"/>
      <c r="D296" s="1061"/>
      <c r="E296" s="1061"/>
      <c r="F296" s="1061"/>
      <c r="G296" s="1309"/>
      <c r="H296" s="1310"/>
      <c r="I296" s="1311"/>
      <c r="J296" s="997"/>
      <c r="K296" s="997"/>
      <c r="L296" s="997"/>
      <c r="M296" s="997"/>
      <c r="N296" s="997"/>
      <c r="O296" s="997"/>
      <c r="P296" s="997"/>
      <c r="Q296" s="1062"/>
      <c r="R296" s="1062"/>
      <c r="S296" s="1062"/>
      <c r="T296" s="1062"/>
      <c r="U296" s="1062"/>
      <c r="V296" s="1062"/>
      <c r="W296" s="1062"/>
      <c r="X296" s="1062"/>
      <c r="Y296" s="1062"/>
      <c r="Z296" s="1062"/>
      <c r="AA296" s="1062"/>
      <c r="AB296" s="1062"/>
    </row>
    <row r="297">
      <c r="A297" s="1436" t="s">
        <v>472</v>
      </c>
      <c r="B297" s="1081" t="s">
        <v>2</v>
      </c>
      <c r="C297" s="1436" t="s">
        <v>3</v>
      </c>
      <c r="D297" s="1436" t="s">
        <v>4</v>
      </c>
      <c r="E297" s="1436" t="s">
        <v>5</v>
      </c>
      <c r="F297" s="1436" t="s">
        <v>6</v>
      </c>
      <c r="G297" s="1436" t="s">
        <v>7</v>
      </c>
      <c r="H297" s="1081" t="s">
        <v>9</v>
      </c>
      <c r="I297" s="998"/>
      <c r="J297" s="998"/>
      <c r="K297" s="1026"/>
      <c r="L297" s="998"/>
      <c r="M297" s="998"/>
      <c r="N297" s="1026"/>
      <c r="O297" s="998"/>
      <c r="P297" s="998"/>
      <c r="Q297" s="1058"/>
      <c r="R297" s="1058"/>
      <c r="S297" s="1058"/>
      <c r="T297" s="1058"/>
      <c r="U297" s="1058"/>
      <c r="V297" s="1058"/>
      <c r="W297" s="1058"/>
      <c r="X297" s="1058"/>
      <c r="Y297" s="1058"/>
      <c r="Z297" s="1058"/>
      <c r="AA297" s="1058"/>
      <c r="AB297" s="1058"/>
    </row>
    <row r="298">
      <c r="A298" s="1410"/>
      <c r="B298" s="1410">
        <f t="shared" ref="B298:G298" si="211">SUM(B133,B281)</f>
        <v>274</v>
      </c>
      <c r="C298" s="1410">
        <f t="shared" si="211"/>
        <v>216</v>
      </c>
      <c r="D298" s="1410">
        <f t="shared" si="211"/>
        <v>325</v>
      </c>
      <c r="E298" s="1410">
        <f t="shared" si="211"/>
        <v>283</v>
      </c>
      <c r="F298" s="1410">
        <f t="shared" si="211"/>
        <v>175</v>
      </c>
      <c r="G298" s="1410">
        <f t="shared" si="211"/>
        <v>49</v>
      </c>
      <c r="H298" s="1087">
        <f>sum(B298:G298)</f>
        <v>1322</v>
      </c>
      <c r="I298" s="998"/>
      <c r="J298" s="998"/>
      <c r="K298" s="1026"/>
      <c r="L298" s="998"/>
      <c r="M298" s="998"/>
      <c r="N298" s="998"/>
      <c r="O298" s="998"/>
      <c r="P298" s="998"/>
      <c r="Q298" s="1058"/>
      <c r="R298" s="1058"/>
      <c r="S298" s="1058"/>
      <c r="T298" s="1058"/>
      <c r="U298" s="1058"/>
      <c r="V298" s="1058"/>
      <c r="W298" s="1058"/>
      <c r="X298" s="1058"/>
      <c r="Y298" s="1058"/>
      <c r="Z298" s="1058"/>
      <c r="AA298" s="1058"/>
      <c r="AB298" s="1058"/>
    </row>
    <row r="299">
      <c r="A299" s="997"/>
      <c r="B299" s="1061"/>
      <c r="C299" s="1061"/>
      <c r="D299" s="1061"/>
      <c r="E299" s="1061"/>
      <c r="F299" s="1061"/>
      <c r="G299" s="1309"/>
      <c r="H299" s="1310"/>
      <c r="I299" s="1311"/>
      <c r="J299" s="997"/>
      <c r="K299" s="997"/>
      <c r="L299" s="997"/>
      <c r="M299" s="997"/>
      <c r="N299" s="997"/>
      <c r="O299" s="997"/>
      <c r="P299" s="997"/>
      <c r="Q299" s="1062"/>
      <c r="R299" s="1062"/>
      <c r="S299" s="1062"/>
      <c r="T299" s="1062"/>
      <c r="U299" s="1062"/>
      <c r="V299" s="1062"/>
      <c r="W299" s="1062"/>
      <c r="X299" s="1062"/>
      <c r="Y299" s="1062"/>
      <c r="Z299" s="1062"/>
      <c r="AA299" s="1062"/>
      <c r="AB299" s="1062"/>
    </row>
    <row r="300">
      <c r="A300" s="997"/>
      <c r="B300" s="1061"/>
      <c r="C300" s="1061"/>
      <c r="D300" s="1061"/>
      <c r="E300" s="1061"/>
      <c r="F300" s="1061"/>
      <c r="G300" s="1309"/>
      <c r="H300" s="1310"/>
      <c r="I300" s="1311"/>
      <c r="J300" s="997"/>
      <c r="K300" s="997"/>
      <c r="L300" s="997"/>
      <c r="M300" s="997"/>
      <c r="N300" s="997"/>
      <c r="O300" s="997"/>
      <c r="P300" s="997"/>
      <c r="Q300" s="1062"/>
      <c r="R300" s="1062"/>
      <c r="S300" s="1062"/>
      <c r="T300" s="1062"/>
      <c r="U300" s="1062"/>
      <c r="V300" s="1062"/>
      <c r="W300" s="1062"/>
      <c r="X300" s="1062"/>
      <c r="Y300" s="1062"/>
      <c r="Z300" s="1062"/>
      <c r="AA300" s="1062"/>
      <c r="AB300" s="1062"/>
    </row>
    <row r="301">
      <c r="A301" s="1448" t="s">
        <v>579</v>
      </c>
      <c r="B301" s="1449">
        <v>6.0</v>
      </c>
      <c r="C301" s="1449">
        <v>7.0</v>
      </c>
      <c r="D301" s="1449">
        <v>8.0</v>
      </c>
      <c r="E301" s="1449">
        <v>9.0</v>
      </c>
      <c r="F301" s="1449">
        <v>10.0</v>
      </c>
      <c r="G301" s="1449">
        <v>11.0</v>
      </c>
      <c r="H301" s="1450"/>
      <c r="I301" s="1450"/>
      <c r="J301" s="998"/>
      <c r="K301" s="1448" t="s">
        <v>579</v>
      </c>
      <c r="L301" s="1450"/>
      <c r="M301" s="1450"/>
      <c r="N301" s="1450"/>
      <c r="O301" s="1450"/>
      <c r="P301" s="1450"/>
      <c r="Q301" s="1058"/>
      <c r="R301" s="1058"/>
      <c r="S301" s="1058"/>
      <c r="T301" s="1058"/>
      <c r="U301" s="1058"/>
      <c r="V301" s="1058"/>
      <c r="W301" s="1058"/>
      <c r="X301" s="1058"/>
      <c r="Y301" s="1058"/>
      <c r="Z301" s="1058"/>
      <c r="AA301" s="1058"/>
      <c r="AB301" s="1058"/>
    </row>
    <row r="302">
      <c r="A302" s="1080" t="s">
        <v>144</v>
      </c>
      <c r="B302" s="1083" t="s">
        <v>2</v>
      </c>
      <c r="C302" s="1083" t="s">
        <v>3</v>
      </c>
      <c r="D302" s="1083" t="s">
        <v>4</v>
      </c>
      <c r="E302" s="1083" t="s">
        <v>5</v>
      </c>
      <c r="F302" s="1083" t="s">
        <v>6</v>
      </c>
      <c r="G302" s="1083" t="s">
        <v>7</v>
      </c>
      <c r="H302" s="1082" t="s">
        <v>9</v>
      </c>
      <c r="I302" s="1083" t="s">
        <v>71</v>
      </c>
      <c r="J302" s="1451"/>
      <c r="K302" s="1080" t="s">
        <v>144</v>
      </c>
      <c r="L302" s="1080" t="s">
        <v>72</v>
      </c>
      <c r="M302" s="1080" t="s">
        <v>13</v>
      </c>
      <c r="N302" s="1080" t="s">
        <v>73</v>
      </c>
      <c r="O302" s="1080" t="s">
        <v>133</v>
      </c>
      <c r="P302" s="1080" t="s">
        <v>74</v>
      </c>
      <c r="Q302" s="1445"/>
      <c r="R302" s="1445"/>
      <c r="S302" s="1445"/>
      <c r="T302" s="1445"/>
      <c r="U302" s="1445"/>
      <c r="V302" s="1445"/>
      <c r="W302" s="1445"/>
      <c r="X302" s="1445"/>
      <c r="Y302" s="1445"/>
      <c r="Z302" s="1445"/>
      <c r="AA302" s="1445"/>
      <c r="AB302" s="1445"/>
    </row>
    <row r="303">
      <c r="A303" s="1096" t="s">
        <v>475</v>
      </c>
      <c r="B303" s="1086">
        <v>2.0</v>
      </c>
      <c r="C303" s="1086">
        <v>1.0</v>
      </c>
      <c r="D303" s="1086">
        <v>5.0</v>
      </c>
      <c r="E303" s="1086">
        <v>1.0</v>
      </c>
      <c r="F303" s="1086">
        <v>0.0</v>
      </c>
      <c r="G303" s="1086"/>
      <c r="H303" s="1087">
        <f t="shared" ref="H303:H313" si="212">SUM(B303:G303)</f>
        <v>9</v>
      </c>
      <c r="I303" s="1088">
        <f t="shared" ref="I303:I313" si="213">(H303/40)</f>
        <v>0.225</v>
      </c>
      <c r="J303" s="1452"/>
      <c r="K303" s="1096" t="s">
        <v>475</v>
      </c>
      <c r="L303" s="1404">
        <v>33.0</v>
      </c>
      <c r="M303" s="1396">
        <f t="shared" ref="M303:M310" si="214">(L303-H303)</f>
        <v>24</v>
      </c>
      <c r="N303" s="1404" t="s">
        <v>79</v>
      </c>
      <c r="O303" s="1396">
        <f t="shared" ref="O303:O312" si="215">sum(M303,N303)</f>
        <v>24</v>
      </c>
      <c r="P303" s="1404"/>
      <c r="Q303" s="1062"/>
      <c r="R303" s="1062"/>
      <c r="S303" s="1062"/>
      <c r="T303" s="1062"/>
      <c r="U303" s="1062"/>
      <c r="V303" s="1062"/>
      <c r="W303" s="1062"/>
      <c r="X303" s="1062"/>
      <c r="Y303" s="1062"/>
      <c r="Z303" s="1062"/>
      <c r="AA303" s="1062"/>
      <c r="AB303" s="1062"/>
    </row>
    <row r="304">
      <c r="A304" s="1096" t="s">
        <v>478</v>
      </c>
      <c r="B304" s="1086">
        <v>3.0</v>
      </c>
      <c r="C304" s="1086">
        <v>8.0</v>
      </c>
      <c r="D304" s="1086">
        <v>5.0</v>
      </c>
      <c r="E304" s="1086">
        <v>10.0</v>
      </c>
      <c r="F304" s="1086">
        <v>0.0</v>
      </c>
      <c r="G304" s="1086"/>
      <c r="H304" s="1087">
        <f t="shared" si="212"/>
        <v>26</v>
      </c>
      <c r="I304" s="1088">
        <f t="shared" si="213"/>
        <v>0.65</v>
      </c>
      <c r="J304" s="1452"/>
      <c r="K304" s="1096" t="s">
        <v>478</v>
      </c>
      <c r="L304" s="1404">
        <v>35.0</v>
      </c>
      <c r="M304" s="1396">
        <f t="shared" si="214"/>
        <v>9</v>
      </c>
      <c r="N304" s="1404">
        <v>40.0</v>
      </c>
      <c r="O304" s="1396">
        <f t="shared" si="215"/>
        <v>49</v>
      </c>
      <c r="P304" s="1404"/>
      <c r="Q304" s="1062"/>
      <c r="R304" s="1062"/>
      <c r="S304" s="1062"/>
      <c r="T304" s="1062"/>
      <c r="U304" s="1062"/>
      <c r="V304" s="1062"/>
      <c r="W304" s="1062"/>
      <c r="X304" s="1062"/>
      <c r="Y304" s="1062"/>
      <c r="Z304" s="1062"/>
      <c r="AA304" s="1062"/>
      <c r="AB304" s="1062"/>
    </row>
    <row r="305">
      <c r="A305" s="1096" t="s">
        <v>552</v>
      </c>
      <c r="B305" s="1086">
        <v>12.0</v>
      </c>
      <c r="C305" s="1086">
        <v>8.0</v>
      </c>
      <c r="D305" s="1086">
        <v>7.0</v>
      </c>
      <c r="E305" s="1086">
        <v>12.0</v>
      </c>
      <c r="F305" s="1086">
        <v>0.0</v>
      </c>
      <c r="G305" s="1086"/>
      <c r="H305" s="1087">
        <f t="shared" si="212"/>
        <v>39</v>
      </c>
      <c r="I305" s="1088">
        <f t="shared" si="213"/>
        <v>0.975</v>
      </c>
      <c r="J305" s="1452"/>
      <c r="K305" s="1096" t="s">
        <v>552</v>
      </c>
      <c r="L305" s="1404">
        <v>72.0</v>
      </c>
      <c r="M305" s="1396">
        <f t="shared" si="214"/>
        <v>33</v>
      </c>
      <c r="N305" s="1404">
        <v>30.0</v>
      </c>
      <c r="O305" s="1396">
        <f t="shared" si="215"/>
        <v>63</v>
      </c>
      <c r="P305" s="1404"/>
      <c r="Q305" s="1062"/>
      <c r="R305" s="1062"/>
      <c r="S305" s="1062"/>
      <c r="T305" s="1062"/>
      <c r="U305" s="1062"/>
      <c r="V305" s="1062"/>
      <c r="W305" s="1062"/>
      <c r="X305" s="1062"/>
      <c r="Y305" s="1062"/>
      <c r="Z305" s="1062"/>
      <c r="AA305" s="1062"/>
      <c r="AB305" s="1062"/>
    </row>
    <row r="306">
      <c r="A306" s="1096" t="s">
        <v>580</v>
      </c>
      <c r="B306" s="1086"/>
      <c r="C306" s="1086">
        <v>0.0</v>
      </c>
      <c r="D306" s="1086">
        <v>0.0</v>
      </c>
      <c r="E306" s="1086">
        <v>0.0</v>
      </c>
      <c r="F306" s="1086">
        <v>0.0</v>
      </c>
      <c r="G306" s="1086"/>
      <c r="H306" s="1087">
        <f t="shared" si="212"/>
        <v>0</v>
      </c>
      <c r="I306" s="1088">
        <f t="shared" si="213"/>
        <v>0</v>
      </c>
      <c r="J306" s="1452"/>
      <c r="K306" s="1096" t="s">
        <v>580</v>
      </c>
      <c r="L306" s="1404">
        <v>15.0</v>
      </c>
      <c r="M306" s="1396">
        <f t="shared" si="214"/>
        <v>15</v>
      </c>
      <c r="N306" s="1404">
        <v>0.0</v>
      </c>
      <c r="O306" s="1396">
        <f t="shared" si="215"/>
        <v>15</v>
      </c>
      <c r="P306" s="1453" t="s">
        <v>505</v>
      </c>
      <c r="Q306" s="1454"/>
      <c r="R306" s="1062"/>
      <c r="S306" s="1062"/>
      <c r="T306" s="1062"/>
      <c r="U306" s="1062"/>
      <c r="V306" s="1062"/>
      <c r="W306" s="1062"/>
      <c r="X306" s="1062"/>
      <c r="Y306" s="1062"/>
      <c r="Z306" s="1062"/>
      <c r="AA306" s="1062"/>
      <c r="AB306" s="1062"/>
    </row>
    <row r="307">
      <c r="A307" s="1096" t="s">
        <v>581</v>
      </c>
      <c r="B307" s="1086"/>
      <c r="C307" s="1086">
        <v>4.0</v>
      </c>
      <c r="D307" s="1086">
        <v>3.0</v>
      </c>
      <c r="E307" s="1086">
        <v>1.0</v>
      </c>
      <c r="F307" s="1086">
        <v>0.0</v>
      </c>
      <c r="G307" s="1086"/>
      <c r="H307" s="1087">
        <f t="shared" si="212"/>
        <v>8</v>
      </c>
      <c r="I307" s="1088">
        <f t="shared" si="213"/>
        <v>0.2</v>
      </c>
      <c r="J307" s="1452"/>
      <c r="K307" s="1096" t="s">
        <v>581</v>
      </c>
      <c r="L307" s="1404">
        <v>14.0</v>
      </c>
      <c r="M307" s="1396">
        <f t="shared" si="214"/>
        <v>6</v>
      </c>
      <c r="N307" s="1404">
        <v>30.0</v>
      </c>
      <c r="O307" s="1396">
        <f t="shared" si="215"/>
        <v>36</v>
      </c>
      <c r="P307" s="1455" t="s">
        <v>582</v>
      </c>
      <c r="R307" s="1062"/>
      <c r="S307" s="1062"/>
      <c r="T307" s="1062"/>
      <c r="U307" s="1062"/>
      <c r="V307" s="1062"/>
      <c r="W307" s="1062"/>
      <c r="X307" s="1062"/>
      <c r="Y307" s="1062"/>
      <c r="Z307" s="1062"/>
      <c r="AA307" s="1062"/>
      <c r="AB307" s="1062"/>
    </row>
    <row r="308">
      <c r="A308" s="1318" t="s">
        <v>583</v>
      </c>
      <c r="B308" s="1086"/>
      <c r="C308" s="1086">
        <v>0.0</v>
      </c>
      <c r="D308" s="1086">
        <v>0.0</v>
      </c>
      <c r="E308" s="1086">
        <v>0.0</v>
      </c>
      <c r="F308" s="1086">
        <v>0.0</v>
      </c>
      <c r="G308" s="1086"/>
      <c r="H308" s="1087">
        <f t="shared" si="212"/>
        <v>0</v>
      </c>
      <c r="I308" s="1088">
        <f t="shared" si="213"/>
        <v>0</v>
      </c>
      <c r="J308" s="1452"/>
      <c r="K308" s="1318" t="s">
        <v>583</v>
      </c>
      <c r="L308" s="1404">
        <v>15.0</v>
      </c>
      <c r="M308" s="1396">
        <f t="shared" si="214"/>
        <v>15</v>
      </c>
      <c r="N308" s="1404">
        <v>0.0</v>
      </c>
      <c r="O308" s="1396">
        <f t="shared" si="215"/>
        <v>15</v>
      </c>
      <c r="P308" s="1404"/>
      <c r="Q308" s="1062"/>
      <c r="R308" s="1062"/>
      <c r="S308" s="1062"/>
      <c r="T308" s="1062"/>
      <c r="U308" s="1062"/>
      <c r="V308" s="1062"/>
      <c r="W308" s="1062"/>
      <c r="X308" s="1062"/>
      <c r="Y308" s="1062"/>
      <c r="Z308" s="1062"/>
      <c r="AA308" s="1062"/>
      <c r="AB308" s="1062"/>
    </row>
    <row r="309">
      <c r="A309" s="1096" t="s">
        <v>584</v>
      </c>
      <c r="B309" s="1086"/>
      <c r="C309" s="1086">
        <v>1.0</v>
      </c>
      <c r="D309" s="1086">
        <v>1.0</v>
      </c>
      <c r="E309" s="1086">
        <v>4.0</v>
      </c>
      <c r="F309" s="1086">
        <v>0.0</v>
      </c>
      <c r="G309" s="1086"/>
      <c r="H309" s="1087">
        <f t="shared" si="212"/>
        <v>6</v>
      </c>
      <c r="I309" s="1088">
        <f t="shared" si="213"/>
        <v>0.15</v>
      </c>
      <c r="J309" s="1452"/>
      <c r="K309" s="1096" t="s">
        <v>584</v>
      </c>
      <c r="L309" s="1404">
        <v>15.0</v>
      </c>
      <c r="M309" s="1396">
        <f t="shared" si="214"/>
        <v>9</v>
      </c>
      <c r="N309" s="1404">
        <v>25.0</v>
      </c>
      <c r="O309" s="1396">
        <f t="shared" si="215"/>
        <v>34</v>
      </c>
      <c r="P309" s="1404"/>
      <c r="Q309" s="1062"/>
      <c r="R309" s="1062"/>
      <c r="S309" s="1062"/>
      <c r="T309" s="1062"/>
      <c r="U309" s="1062"/>
      <c r="V309" s="1062"/>
      <c r="W309" s="1062"/>
      <c r="X309" s="1062"/>
      <c r="Y309" s="1062"/>
      <c r="Z309" s="1062"/>
      <c r="AA309" s="1062"/>
      <c r="AB309" s="1062"/>
    </row>
    <row r="310">
      <c r="A310" s="1096" t="s">
        <v>585</v>
      </c>
      <c r="B310" s="1086"/>
      <c r="C310" s="1086">
        <v>0.0</v>
      </c>
      <c r="D310" s="1086">
        <v>0.0</v>
      </c>
      <c r="E310" s="1086">
        <v>5.0</v>
      </c>
      <c r="F310" s="1405">
        <v>0.0</v>
      </c>
      <c r="G310" s="1405"/>
      <c r="H310" s="1087">
        <f t="shared" si="212"/>
        <v>5</v>
      </c>
      <c r="I310" s="1088">
        <f t="shared" si="213"/>
        <v>0.125</v>
      </c>
      <c r="J310" s="1452"/>
      <c r="K310" s="1096" t="s">
        <v>585</v>
      </c>
      <c r="L310" s="1404">
        <v>15.0</v>
      </c>
      <c r="M310" s="1396">
        <f t="shared" si="214"/>
        <v>10</v>
      </c>
      <c r="N310" s="1404">
        <v>15.0</v>
      </c>
      <c r="O310" s="1396">
        <f t="shared" si="215"/>
        <v>25</v>
      </c>
      <c r="P310" s="1404"/>
      <c r="Q310" s="1062"/>
      <c r="R310" s="1062"/>
      <c r="S310" s="1062"/>
      <c r="T310" s="1062"/>
      <c r="U310" s="1062"/>
      <c r="V310" s="1062"/>
      <c r="W310" s="1062"/>
      <c r="X310" s="1062"/>
      <c r="Y310" s="1062"/>
      <c r="Z310" s="1062"/>
      <c r="AA310" s="1062"/>
      <c r="AB310" s="1062"/>
    </row>
    <row r="311">
      <c r="A311" s="1096" t="s">
        <v>586</v>
      </c>
      <c r="B311" s="1086">
        <v>0.0</v>
      </c>
      <c r="C311" s="1086">
        <v>0.0</v>
      </c>
      <c r="D311" s="1086">
        <v>0.0</v>
      </c>
      <c r="E311" s="1086">
        <v>0.0</v>
      </c>
      <c r="F311" s="1405">
        <v>0.0</v>
      </c>
      <c r="G311" s="1405"/>
      <c r="H311" s="1087">
        <f t="shared" si="212"/>
        <v>0</v>
      </c>
      <c r="I311" s="1088">
        <f t="shared" si="213"/>
        <v>0</v>
      </c>
      <c r="J311" s="1456"/>
      <c r="K311" s="1096" t="s">
        <v>586</v>
      </c>
      <c r="L311" s="1307">
        <v>0.0</v>
      </c>
      <c r="M311" s="1404">
        <v>0.0</v>
      </c>
      <c r="N311" s="1307">
        <v>15.0</v>
      </c>
      <c r="O311" s="1396">
        <f t="shared" si="215"/>
        <v>15</v>
      </c>
      <c r="P311" s="1307"/>
      <c r="Q311" s="1454"/>
      <c r="R311" s="1062"/>
      <c r="S311" s="1062"/>
      <c r="T311" s="1062"/>
      <c r="U311" s="1062"/>
      <c r="V311" s="1062"/>
      <c r="W311" s="1062"/>
      <c r="X311" s="1062"/>
      <c r="Y311" s="1062"/>
      <c r="Z311" s="1062"/>
      <c r="AA311" s="1062"/>
      <c r="AB311" s="1062"/>
    </row>
    <row r="312">
      <c r="A312" s="1096" t="s">
        <v>587</v>
      </c>
      <c r="B312" s="1086">
        <v>0.0</v>
      </c>
      <c r="C312" s="1086">
        <v>0.0</v>
      </c>
      <c r="D312" s="1086">
        <v>0.0</v>
      </c>
      <c r="E312" s="1086">
        <v>0.0</v>
      </c>
      <c r="F312" s="1405">
        <v>0.0</v>
      </c>
      <c r="G312" s="1405"/>
      <c r="H312" s="1087">
        <f t="shared" si="212"/>
        <v>0</v>
      </c>
      <c r="I312" s="1088">
        <f t="shared" si="213"/>
        <v>0</v>
      </c>
      <c r="J312" s="1457"/>
      <c r="K312" s="1096" t="s">
        <v>587</v>
      </c>
      <c r="L312" s="1428">
        <v>0.0</v>
      </c>
      <c r="M312" s="1428">
        <v>0.0</v>
      </c>
      <c r="N312" s="1428">
        <v>15.0</v>
      </c>
      <c r="O312" s="1396">
        <f t="shared" si="215"/>
        <v>15</v>
      </c>
      <c r="P312" s="1458"/>
      <c r="Q312" s="1454"/>
      <c r="R312" s="1062"/>
      <c r="S312" s="1062"/>
      <c r="T312" s="1062"/>
      <c r="U312" s="1062"/>
      <c r="V312" s="1062"/>
      <c r="W312" s="1062"/>
      <c r="X312" s="1062"/>
      <c r="Y312" s="1062"/>
      <c r="Z312" s="1062"/>
      <c r="AA312" s="1062"/>
      <c r="AB312" s="1062"/>
    </row>
    <row r="313">
      <c r="A313" s="1096"/>
      <c r="B313" s="1459"/>
      <c r="C313" s="1459"/>
      <c r="D313" s="1459"/>
      <c r="E313" s="1429">
        <v>0.0</v>
      </c>
      <c r="F313" s="1459"/>
      <c r="G313" s="1459"/>
      <c r="H313" s="1087">
        <f t="shared" si="212"/>
        <v>0</v>
      </c>
      <c r="I313" s="1088">
        <f t="shared" si="213"/>
        <v>0</v>
      </c>
      <c r="J313" s="1457"/>
      <c r="K313" s="1096"/>
      <c r="L313" s="1428"/>
      <c r="M313" s="1428"/>
      <c r="N313" s="1428"/>
      <c r="O313" s="1396"/>
      <c r="P313" s="1458"/>
      <c r="Q313" s="1454"/>
      <c r="R313" s="1062"/>
      <c r="S313" s="1062"/>
      <c r="T313" s="1062"/>
      <c r="U313" s="1062"/>
      <c r="V313" s="1062"/>
      <c r="W313" s="1062"/>
      <c r="X313" s="1062"/>
      <c r="Y313" s="1062"/>
      <c r="Z313" s="1062"/>
      <c r="AA313" s="1062"/>
      <c r="AB313" s="1062"/>
    </row>
    <row r="314">
      <c r="A314" s="1362"/>
      <c r="B314" s="1363"/>
      <c r="C314" s="1363"/>
      <c r="D314" s="1363"/>
      <c r="E314" s="1363"/>
      <c r="F314" s="1363"/>
      <c r="G314" s="1363"/>
      <c r="H314" s="1363"/>
      <c r="I314" s="1364"/>
      <c r="J314" s="997"/>
      <c r="K314" s="1362"/>
      <c r="L314" s="1363"/>
      <c r="M314" s="1363"/>
      <c r="N314" s="1363"/>
      <c r="O314" s="1363"/>
      <c r="P314" s="1363"/>
      <c r="Q314" s="1062"/>
      <c r="R314" s="1062"/>
      <c r="S314" s="1062"/>
      <c r="T314" s="1062"/>
      <c r="U314" s="1062"/>
      <c r="V314" s="1062"/>
      <c r="W314" s="1062"/>
      <c r="X314" s="1062"/>
      <c r="Y314" s="1062"/>
      <c r="Z314" s="1062"/>
      <c r="AA314" s="1062"/>
      <c r="AB314" s="1062"/>
    </row>
    <row r="315">
      <c r="A315" s="1460" t="s">
        <v>252</v>
      </c>
      <c r="B315" s="1414">
        <f t="shared" ref="B315:H315" si="216">SUM(B303,B304,B305,B306,B307,B308,B309,B310,B311,B313)</f>
        <v>17</v>
      </c>
      <c r="C315" s="1414">
        <f t="shared" si="216"/>
        <v>22</v>
      </c>
      <c r="D315" s="1414">
        <f t="shared" si="216"/>
        <v>21</v>
      </c>
      <c r="E315" s="1414">
        <f t="shared" si="216"/>
        <v>33</v>
      </c>
      <c r="F315" s="1414">
        <f t="shared" si="216"/>
        <v>0</v>
      </c>
      <c r="G315" s="1414">
        <f t="shared" si="216"/>
        <v>0</v>
      </c>
      <c r="H315" s="1414">
        <f t="shared" si="216"/>
        <v>93</v>
      </c>
      <c r="I315" s="1461"/>
      <c r="J315" s="1443"/>
      <c r="K315" s="1460" t="s">
        <v>252</v>
      </c>
      <c r="L315" s="1414">
        <f t="shared" ref="L315:O315" si="217">SUM(L303,L304,L305,L306,L307,L308,L309,L310,L311,L313)</f>
        <v>214</v>
      </c>
      <c r="M315" s="1414">
        <f t="shared" si="217"/>
        <v>121</v>
      </c>
      <c r="N315" s="1414">
        <f t="shared" si="217"/>
        <v>155</v>
      </c>
      <c r="O315" s="1414">
        <f t="shared" si="217"/>
        <v>276</v>
      </c>
      <c r="P315" s="1414"/>
      <c r="Q315" s="1445"/>
      <c r="R315" s="1445"/>
      <c r="S315" s="1445"/>
      <c r="T315" s="1445"/>
      <c r="U315" s="1445"/>
      <c r="V315" s="1445"/>
      <c r="W315" s="1445"/>
      <c r="X315" s="1445"/>
      <c r="Y315" s="1445"/>
      <c r="Z315" s="1445"/>
      <c r="AA315" s="1445"/>
      <c r="AB315" s="1445"/>
    </row>
    <row r="316">
      <c r="A316" s="1460" t="s">
        <v>9</v>
      </c>
      <c r="B316" s="1414">
        <f t="shared" ref="B316:H316" si="218">sum(B315)</f>
        <v>17</v>
      </c>
      <c r="C316" s="1414">
        <f t="shared" si="218"/>
        <v>22</v>
      </c>
      <c r="D316" s="1414">
        <f t="shared" si="218"/>
        <v>21</v>
      </c>
      <c r="E316" s="1414">
        <f t="shared" si="218"/>
        <v>33</v>
      </c>
      <c r="F316" s="1414">
        <f t="shared" si="218"/>
        <v>0</v>
      </c>
      <c r="G316" s="1414">
        <f t="shared" si="218"/>
        <v>0</v>
      </c>
      <c r="H316" s="1414">
        <f t="shared" si="218"/>
        <v>93</v>
      </c>
      <c r="I316" s="1461"/>
      <c r="J316" s="1443"/>
      <c r="K316" s="1460" t="s">
        <v>9</v>
      </c>
      <c r="L316" s="1414">
        <f t="shared" ref="L316:O316" si="219">sum(L315)</f>
        <v>214</v>
      </c>
      <c r="M316" s="1414">
        <f t="shared" si="219"/>
        <v>121</v>
      </c>
      <c r="N316" s="1414">
        <f t="shared" si="219"/>
        <v>155</v>
      </c>
      <c r="O316" s="1414">
        <f t="shared" si="219"/>
        <v>276</v>
      </c>
      <c r="P316" s="1414"/>
      <c r="Q316" s="1445"/>
      <c r="R316" s="1445"/>
      <c r="S316" s="1445"/>
      <c r="T316" s="1445"/>
      <c r="U316" s="1445"/>
      <c r="V316" s="1445"/>
      <c r="W316" s="1445"/>
      <c r="X316" s="1445"/>
      <c r="Y316" s="1445"/>
      <c r="Z316" s="1445"/>
      <c r="AA316" s="1445"/>
      <c r="AB316" s="1445"/>
    </row>
    <row r="317">
      <c r="A317" s="1331"/>
      <c r="B317" s="1310"/>
      <c r="C317" s="1310"/>
      <c r="D317" s="1310"/>
      <c r="E317" s="1310"/>
      <c r="F317" s="1310"/>
      <c r="G317" s="1310"/>
      <c r="H317" s="1310"/>
      <c r="I317" s="1309"/>
      <c r="J317" s="997"/>
      <c r="K317" s="1331"/>
      <c r="L317" s="1310"/>
      <c r="M317" s="1310"/>
      <c r="N317" s="1310"/>
      <c r="O317" s="1310"/>
      <c r="P317" s="1310"/>
      <c r="Q317" s="1062"/>
      <c r="R317" s="1062"/>
      <c r="S317" s="1062"/>
      <c r="T317" s="1062"/>
      <c r="U317" s="1062"/>
      <c r="V317" s="1062"/>
      <c r="W317" s="1062"/>
      <c r="X317" s="1062"/>
      <c r="Y317" s="1062"/>
      <c r="Z317" s="1062"/>
      <c r="AA317" s="1062"/>
      <c r="AB317" s="1062"/>
    </row>
    <row r="318">
      <c r="A318" s="1189" t="s">
        <v>526</v>
      </c>
      <c r="B318" s="1083" t="s">
        <v>2</v>
      </c>
      <c r="C318" s="1083" t="s">
        <v>3</v>
      </c>
      <c r="D318" s="1083" t="s">
        <v>4</v>
      </c>
      <c r="E318" s="1083" t="s">
        <v>5</v>
      </c>
      <c r="F318" s="1083" t="s">
        <v>6</v>
      </c>
      <c r="G318" s="1083" t="s">
        <v>7</v>
      </c>
      <c r="H318" s="1082" t="s">
        <v>9</v>
      </c>
      <c r="I318" s="1083" t="s">
        <v>71</v>
      </c>
      <c r="J318" s="1462"/>
      <c r="K318" s="1189" t="s">
        <v>526</v>
      </c>
      <c r="L318" s="1363"/>
      <c r="M318" s="1363"/>
      <c r="N318" s="1363"/>
      <c r="O318" s="1363"/>
      <c r="P318" s="1363"/>
      <c r="Q318" s="1062"/>
      <c r="R318" s="1062"/>
      <c r="S318" s="1062"/>
      <c r="T318" s="1062"/>
      <c r="U318" s="1062"/>
      <c r="V318" s="1062"/>
      <c r="W318" s="1062"/>
      <c r="X318" s="1062"/>
      <c r="Y318" s="1062"/>
      <c r="Z318" s="1062"/>
      <c r="AA318" s="1062"/>
      <c r="AB318" s="1062"/>
    </row>
    <row r="319">
      <c r="A319" s="1096" t="s">
        <v>252</v>
      </c>
      <c r="B319" s="1086">
        <v>2.0</v>
      </c>
      <c r="C319" s="1086">
        <v>6.0</v>
      </c>
      <c r="D319" s="1086">
        <v>5.0</v>
      </c>
      <c r="E319" s="1086">
        <v>1.0</v>
      </c>
      <c r="F319" s="1086">
        <v>1.0</v>
      </c>
      <c r="G319" s="1086"/>
      <c r="H319" s="1087">
        <f>SUM(B319:G319)</f>
        <v>15</v>
      </c>
      <c r="I319" s="1088"/>
      <c r="J319" s="1452"/>
      <c r="K319" s="1191" t="s">
        <v>252</v>
      </c>
      <c r="L319" s="1307">
        <v>47.0</v>
      </c>
      <c r="M319" s="1410">
        <f>(L319-H319)</f>
        <v>32</v>
      </c>
      <c r="N319" s="1086">
        <v>0.0</v>
      </c>
      <c r="O319" s="1410">
        <f>sum(M319,N319)</f>
        <v>32</v>
      </c>
      <c r="P319" s="1307"/>
      <c r="Q319" s="1062"/>
      <c r="R319" s="1062"/>
      <c r="S319" s="1062"/>
      <c r="T319" s="1062"/>
      <c r="U319" s="1062"/>
      <c r="V319" s="1062"/>
      <c r="W319" s="1062"/>
      <c r="X319" s="1062"/>
      <c r="Y319" s="1062"/>
      <c r="Z319" s="1062"/>
      <c r="AA319" s="1062"/>
      <c r="AB319" s="1062"/>
    </row>
    <row r="320">
      <c r="A320" s="1368"/>
      <c r="B320" s="1102"/>
      <c r="C320" s="1102"/>
      <c r="D320" s="1102"/>
      <c r="E320" s="1102"/>
      <c r="F320" s="1102"/>
      <c r="G320" s="1102"/>
      <c r="H320" s="1102"/>
      <c r="I320" s="1369"/>
      <c r="J320" s="1462"/>
      <c r="K320" s="1362"/>
      <c r="L320" s="1363"/>
      <c r="M320" s="1363"/>
      <c r="N320" s="1363"/>
      <c r="O320" s="1363"/>
      <c r="P320" s="1363"/>
      <c r="Q320" s="1062"/>
      <c r="R320" s="1062"/>
      <c r="S320" s="1062"/>
      <c r="T320" s="1062"/>
      <c r="U320" s="1062"/>
      <c r="V320" s="1062"/>
      <c r="W320" s="1062"/>
      <c r="X320" s="1062"/>
      <c r="Y320" s="1062"/>
      <c r="Z320" s="1062"/>
      <c r="AA320" s="1062"/>
      <c r="AB320" s="1062"/>
    </row>
    <row r="321">
      <c r="A321" s="1463" t="s">
        <v>252</v>
      </c>
      <c r="B321" s="1412">
        <f t="shared" ref="B321:G321" si="220">SUM(B319)</f>
        <v>2</v>
      </c>
      <c r="C321" s="1412">
        <f t="shared" si="220"/>
        <v>6</v>
      </c>
      <c r="D321" s="1412">
        <f t="shared" si="220"/>
        <v>5</v>
      </c>
      <c r="E321" s="1412">
        <f t="shared" si="220"/>
        <v>1</v>
      </c>
      <c r="F321" s="1412">
        <f t="shared" si="220"/>
        <v>1</v>
      </c>
      <c r="G321" s="1412">
        <f t="shared" si="220"/>
        <v>0</v>
      </c>
      <c r="H321" s="1414">
        <f>SUM(B321:G321)</f>
        <v>15</v>
      </c>
      <c r="I321" s="1464"/>
      <c r="J321" s="1451"/>
      <c r="K321" s="1460" t="s">
        <v>252</v>
      </c>
      <c r="L321" s="1414">
        <f t="shared" ref="L321:O321" si="221">SUM(L319)</f>
        <v>47</v>
      </c>
      <c r="M321" s="1414">
        <f t="shared" si="221"/>
        <v>32</v>
      </c>
      <c r="N321" s="1414">
        <f t="shared" si="221"/>
        <v>0</v>
      </c>
      <c r="O321" s="1414">
        <f t="shared" si="221"/>
        <v>32</v>
      </c>
      <c r="P321" s="1414"/>
      <c r="Q321" s="1445"/>
      <c r="R321" s="1445"/>
      <c r="S321" s="1445"/>
      <c r="T321" s="1445"/>
      <c r="U321" s="1445"/>
      <c r="V321" s="1445"/>
      <c r="W321" s="1445"/>
      <c r="X321" s="1445"/>
      <c r="Y321" s="1445"/>
      <c r="Z321" s="1445"/>
      <c r="AA321" s="1445"/>
      <c r="AB321" s="1445"/>
    </row>
    <row r="322">
      <c r="A322" s="1463" t="s">
        <v>9</v>
      </c>
      <c r="B322" s="1412">
        <f t="shared" ref="B322:H322" si="222">sum(B321)</f>
        <v>2</v>
      </c>
      <c r="C322" s="1412">
        <f t="shared" si="222"/>
        <v>6</v>
      </c>
      <c r="D322" s="1412">
        <f t="shared" si="222"/>
        <v>5</v>
      </c>
      <c r="E322" s="1412">
        <f t="shared" si="222"/>
        <v>1</v>
      </c>
      <c r="F322" s="1412">
        <f t="shared" si="222"/>
        <v>1</v>
      </c>
      <c r="G322" s="1412">
        <f t="shared" si="222"/>
        <v>0</v>
      </c>
      <c r="H322" s="1412">
        <f t="shared" si="222"/>
        <v>15</v>
      </c>
      <c r="I322" s="1464"/>
      <c r="J322" s="1451"/>
      <c r="K322" s="1460" t="s">
        <v>9</v>
      </c>
      <c r="L322" s="1414">
        <f t="shared" ref="L322:O322" si="223">sum(L321)</f>
        <v>47</v>
      </c>
      <c r="M322" s="1414">
        <f t="shared" si="223"/>
        <v>32</v>
      </c>
      <c r="N322" s="1414">
        <f t="shared" si="223"/>
        <v>0</v>
      </c>
      <c r="O322" s="1414">
        <f t="shared" si="223"/>
        <v>32</v>
      </c>
      <c r="P322" s="1414"/>
      <c r="Q322" s="1445"/>
      <c r="R322" s="1445"/>
      <c r="S322" s="1445"/>
      <c r="T322" s="1445"/>
      <c r="U322" s="1445"/>
      <c r="V322" s="1445"/>
      <c r="W322" s="1445"/>
      <c r="X322" s="1445"/>
      <c r="Y322" s="1445"/>
      <c r="Z322" s="1445"/>
      <c r="AA322" s="1445"/>
      <c r="AB322" s="1445"/>
    </row>
    <row r="323">
      <c r="A323" s="1115"/>
      <c r="B323" s="1063"/>
      <c r="C323" s="1063"/>
      <c r="D323" s="1063"/>
      <c r="E323" s="1063"/>
      <c r="F323" s="1063"/>
      <c r="G323" s="1063"/>
      <c r="H323" s="1064"/>
      <c r="I323" s="1061"/>
      <c r="J323" s="997"/>
      <c r="K323" s="997"/>
      <c r="L323" s="998"/>
      <c r="M323" s="998"/>
      <c r="N323" s="998"/>
      <c r="O323" s="998"/>
      <c r="P323" s="998"/>
      <c r="Q323" s="1062"/>
      <c r="R323" s="1062"/>
      <c r="S323" s="1062"/>
      <c r="T323" s="1062"/>
      <c r="U323" s="1062"/>
      <c r="V323" s="1062"/>
      <c r="W323" s="1062"/>
      <c r="X323" s="1062"/>
      <c r="Y323" s="1062"/>
      <c r="Z323" s="1062"/>
      <c r="AA323" s="1062"/>
      <c r="AB323" s="1062"/>
    </row>
    <row r="324">
      <c r="A324" s="1332" t="s">
        <v>123</v>
      </c>
      <c r="B324" s="1100" t="s">
        <v>2</v>
      </c>
      <c r="C324" s="1100" t="s">
        <v>3</v>
      </c>
      <c r="D324" s="1100" t="s">
        <v>4</v>
      </c>
      <c r="E324" s="1100" t="s">
        <v>5</v>
      </c>
      <c r="F324" s="1100" t="s">
        <v>6</v>
      </c>
      <c r="G324" s="1100" t="s">
        <v>7</v>
      </c>
      <c r="H324" s="1397" t="s">
        <v>9</v>
      </c>
      <c r="I324" s="1398"/>
      <c r="J324" s="1398"/>
      <c r="K324" s="1398"/>
      <c r="L324" s="1398"/>
      <c r="M324" s="1398"/>
      <c r="N324" s="1398"/>
      <c r="O324" s="1398"/>
      <c r="P324" s="1398"/>
      <c r="Q324" s="1399"/>
      <c r="R324" s="1399"/>
      <c r="S324" s="1399"/>
      <c r="T324" s="1399"/>
      <c r="U324" s="1399"/>
      <c r="V324" s="1399"/>
      <c r="W324" s="1399"/>
      <c r="X324" s="1399"/>
      <c r="Y324" s="1399"/>
      <c r="Z324" s="1399"/>
      <c r="AA324" s="1399"/>
      <c r="AB324" s="1399"/>
    </row>
    <row r="325">
      <c r="A325" s="1403" t="s">
        <v>124</v>
      </c>
      <c r="B325" s="1396">
        <f t="shared" ref="B325:G325" si="224">SUM(B315)</f>
        <v>17</v>
      </c>
      <c r="C325" s="1396">
        <f t="shared" si="224"/>
        <v>22</v>
      </c>
      <c r="D325" s="1396">
        <f t="shared" si="224"/>
        <v>21</v>
      </c>
      <c r="E325" s="1396">
        <f t="shared" si="224"/>
        <v>33</v>
      </c>
      <c r="F325" s="1396">
        <f t="shared" si="224"/>
        <v>0</v>
      </c>
      <c r="G325" s="1396">
        <f t="shared" si="224"/>
        <v>0</v>
      </c>
      <c r="H325" s="1087">
        <f t="shared" ref="H325:H326" si="226">SUM(B325:G325)</f>
        <v>93</v>
      </c>
      <c r="I325" s="998"/>
      <c r="J325" s="998"/>
      <c r="K325" s="998"/>
      <c r="L325" s="998"/>
      <c r="M325" s="998"/>
      <c r="N325" s="998"/>
      <c r="O325" s="998"/>
      <c r="P325" s="998"/>
      <c r="Q325" s="1058"/>
      <c r="R325" s="1058"/>
      <c r="S325" s="1058"/>
      <c r="T325" s="1058"/>
      <c r="U325" s="1058"/>
      <c r="V325" s="1058"/>
      <c r="W325" s="1058"/>
      <c r="X325" s="1058"/>
      <c r="Y325" s="1058"/>
      <c r="Z325" s="1058"/>
      <c r="AA325" s="1058"/>
      <c r="AB325" s="1058"/>
    </row>
    <row r="326">
      <c r="A326" s="1085" t="s">
        <v>126</v>
      </c>
      <c r="B326" s="1418">
        <f t="shared" ref="B326:G326" si="225">(B325*10.01)</f>
        <v>170.17</v>
      </c>
      <c r="C326" s="1418">
        <f t="shared" si="225"/>
        <v>220.22</v>
      </c>
      <c r="D326" s="1418">
        <f t="shared" si="225"/>
        <v>210.21</v>
      </c>
      <c r="E326" s="1418">
        <f t="shared" si="225"/>
        <v>330.33</v>
      </c>
      <c r="F326" s="1418">
        <f t="shared" si="225"/>
        <v>0</v>
      </c>
      <c r="G326" s="1418">
        <f t="shared" si="225"/>
        <v>0</v>
      </c>
      <c r="H326" s="1256">
        <f t="shared" si="226"/>
        <v>930.93</v>
      </c>
      <c r="I326" s="1061"/>
      <c r="J326" s="997"/>
      <c r="K326" s="997"/>
      <c r="L326" s="997"/>
      <c r="M326" s="997"/>
      <c r="N326" s="997"/>
      <c r="O326" s="997"/>
      <c r="P326" s="997"/>
      <c r="Q326" s="1062"/>
      <c r="R326" s="1062"/>
      <c r="S326" s="1062"/>
      <c r="T326" s="1062"/>
      <c r="U326" s="1062"/>
      <c r="V326" s="1062"/>
      <c r="W326" s="1062"/>
      <c r="X326" s="1062"/>
      <c r="Y326" s="1062"/>
      <c r="Z326" s="1062"/>
      <c r="AA326" s="1062"/>
      <c r="AB326" s="1062"/>
    </row>
    <row r="327">
      <c r="A327" s="1101" t="s">
        <v>9</v>
      </c>
      <c r="B327" s="1397">
        <f t="shared" ref="B327:H327" si="227">sum(B325:B326)</f>
        <v>187.17</v>
      </c>
      <c r="C327" s="1397">
        <f t="shared" si="227"/>
        <v>242.22</v>
      </c>
      <c r="D327" s="1397">
        <f t="shared" si="227"/>
        <v>231.21</v>
      </c>
      <c r="E327" s="1397">
        <f t="shared" si="227"/>
        <v>363.33</v>
      </c>
      <c r="F327" s="1397">
        <f t="shared" si="227"/>
        <v>0</v>
      </c>
      <c r="G327" s="1397">
        <f t="shared" si="227"/>
        <v>0</v>
      </c>
      <c r="H327" s="1397">
        <f t="shared" si="227"/>
        <v>1023.93</v>
      </c>
      <c r="I327" s="1465"/>
      <c r="J327" s="1443"/>
      <c r="K327" s="1443"/>
      <c r="L327" s="1443"/>
      <c r="M327" s="1443"/>
      <c r="N327" s="1443"/>
      <c r="O327" s="1443"/>
      <c r="P327" s="1443"/>
      <c r="Q327" s="1445"/>
      <c r="R327" s="1445"/>
      <c r="S327" s="1445"/>
      <c r="T327" s="1445"/>
      <c r="U327" s="1445"/>
      <c r="V327" s="1445"/>
      <c r="W327" s="1445"/>
      <c r="X327" s="1445"/>
      <c r="Y327" s="1445"/>
      <c r="Z327" s="1445"/>
      <c r="AA327" s="1445"/>
      <c r="AB327" s="1445"/>
    </row>
    <row r="328">
      <c r="A328" s="997"/>
      <c r="B328" s="1061"/>
      <c r="C328" s="1061"/>
      <c r="D328" s="1061"/>
      <c r="E328" s="1061"/>
      <c r="F328" s="1061"/>
      <c r="G328" s="1061"/>
      <c r="H328" s="1061"/>
      <c r="I328" s="1061"/>
      <c r="J328" s="997"/>
      <c r="K328" s="998"/>
      <c r="L328" s="997"/>
      <c r="M328" s="997"/>
      <c r="N328" s="997"/>
      <c r="O328" s="997"/>
      <c r="P328" s="997"/>
      <c r="Q328" s="1062"/>
      <c r="R328" s="1062"/>
      <c r="S328" s="1062"/>
      <c r="T328" s="1058"/>
      <c r="U328" s="1058"/>
      <c r="V328" s="1058"/>
      <c r="W328" s="1062"/>
      <c r="X328" s="1062"/>
      <c r="Y328" s="1062"/>
      <c r="Z328" s="1062"/>
      <c r="AA328" s="1062"/>
      <c r="AB328" s="1062"/>
    </row>
    <row r="329">
      <c r="A329" s="1422" t="s">
        <v>527</v>
      </c>
      <c r="B329" s="1061"/>
      <c r="C329" s="1061"/>
      <c r="D329" s="1061"/>
      <c r="E329" s="1061"/>
      <c r="F329" s="1061"/>
      <c r="G329" s="1061"/>
      <c r="H329" s="1064"/>
      <c r="I329" s="1061"/>
      <c r="J329" s="997"/>
      <c r="K329" s="998"/>
      <c r="L329" s="997"/>
      <c r="M329" s="997"/>
      <c r="N329" s="997"/>
      <c r="O329" s="997"/>
      <c r="P329" s="997"/>
      <c r="Q329" s="1062"/>
      <c r="R329" s="1062"/>
      <c r="S329" s="1062"/>
      <c r="T329" s="1058"/>
      <c r="U329" s="1058"/>
      <c r="V329" s="1058"/>
      <c r="W329" s="1062"/>
      <c r="X329" s="1062"/>
      <c r="Y329" s="1062"/>
      <c r="Z329" s="1062"/>
      <c r="AA329" s="1062"/>
      <c r="AB329" s="1062"/>
    </row>
    <row r="330">
      <c r="A330" s="997"/>
      <c r="B330" s="1061"/>
      <c r="C330" s="1061"/>
      <c r="D330" s="1061"/>
      <c r="E330" s="1466" t="s">
        <v>554</v>
      </c>
      <c r="F330" s="1082" t="s">
        <v>36</v>
      </c>
      <c r="G330" s="1061"/>
      <c r="H330" s="1466" t="s">
        <v>555</v>
      </c>
      <c r="I330" s="1082" t="s">
        <v>36</v>
      </c>
      <c r="J330" s="997"/>
      <c r="K330" s="997"/>
      <c r="L330" s="998"/>
      <c r="M330" s="998"/>
      <c r="N330" s="998"/>
      <c r="O330" s="998"/>
      <c r="P330" s="998"/>
      <c r="Q330" s="1058"/>
      <c r="R330" s="1058"/>
      <c r="S330" s="1058"/>
      <c r="T330" s="1062"/>
      <c r="U330" s="1062"/>
      <c r="V330" s="1062"/>
      <c r="W330" s="1062"/>
      <c r="X330" s="1062"/>
      <c r="Y330" s="1062"/>
      <c r="Z330" s="1062"/>
      <c r="AA330" s="1062"/>
      <c r="AB330" s="1062"/>
    </row>
    <row r="331">
      <c r="A331" s="997"/>
      <c r="B331" s="1061"/>
      <c r="C331" s="1061"/>
      <c r="D331" s="1061"/>
      <c r="E331" s="1191" t="s">
        <v>556</v>
      </c>
      <c r="F331" s="1307">
        <v>48.0</v>
      </c>
      <c r="G331" s="1061"/>
      <c r="H331" s="1191" t="s">
        <v>556</v>
      </c>
      <c r="I331" s="1307">
        <v>6.0</v>
      </c>
      <c r="J331" s="997"/>
      <c r="K331" s="997"/>
      <c r="L331" s="998"/>
      <c r="M331" s="998"/>
      <c r="N331" s="998"/>
      <c r="O331" s="998"/>
      <c r="P331" s="998"/>
      <c r="Q331" s="1058"/>
      <c r="R331" s="1058"/>
      <c r="S331" s="1058"/>
      <c r="T331" s="1062"/>
      <c r="U331" s="1062"/>
      <c r="V331" s="1062"/>
      <c r="W331" s="1062"/>
      <c r="X331" s="1062"/>
      <c r="Y331" s="1062"/>
      <c r="Z331" s="1062"/>
      <c r="AA331" s="1062"/>
      <c r="AB331" s="1062"/>
    </row>
    <row r="332">
      <c r="A332" s="997"/>
      <c r="B332" s="1061"/>
      <c r="C332" s="1061"/>
      <c r="D332" s="1061"/>
      <c r="E332" s="1191" t="s">
        <v>568</v>
      </c>
      <c r="F332" s="1307">
        <f>(H316)</f>
        <v>93</v>
      </c>
      <c r="G332" s="1061"/>
      <c r="H332" s="1191" t="s">
        <v>568</v>
      </c>
      <c r="I332" s="1307">
        <f>(H322)</f>
        <v>15</v>
      </c>
      <c r="J332" s="997"/>
      <c r="K332" s="997"/>
      <c r="L332" s="998"/>
      <c r="M332" s="998"/>
      <c r="N332" s="998"/>
      <c r="O332" s="998"/>
      <c r="P332" s="998"/>
      <c r="Q332" s="1058"/>
      <c r="R332" s="1058"/>
      <c r="S332" s="1058"/>
      <c r="T332" s="1062"/>
      <c r="U332" s="1062"/>
      <c r="V332" s="1062"/>
      <c r="W332" s="1062"/>
      <c r="X332" s="1062"/>
      <c r="Y332" s="1062"/>
      <c r="Z332" s="1062"/>
      <c r="AA332" s="1062"/>
      <c r="AB332" s="1062"/>
    </row>
    <row r="333">
      <c r="A333" s="997"/>
      <c r="B333" s="1061"/>
      <c r="C333" s="1061"/>
      <c r="D333" s="1061"/>
      <c r="E333" s="1083" t="s">
        <v>9</v>
      </c>
      <c r="F333" s="1081">
        <f>SUM(F331:F332)</f>
        <v>141</v>
      </c>
      <c r="G333" s="1061"/>
      <c r="H333" s="1083" t="s">
        <v>9</v>
      </c>
      <c r="I333" s="1081">
        <f>SUM(I331:I332)</f>
        <v>21</v>
      </c>
      <c r="J333" s="997"/>
      <c r="K333" s="997"/>
      <c r="L333" s="997"/>
      <c r="M333" s="997"/>
      <c r="N333" s="997"/>
      <c r="O333" s="997"/>
      <c r="P333" s="997"/>
      <c r="Q333" s="1062"/>
      <c r="R333" s="1062"/>
      <c r="S333" s="1062"/>
      <c r="T333" s="1062"/>
      <c r="U333" s="1062"/>
      <c r="V333" s="1062"/>
      <c r="W333" s="1062"/>
      <c r="X333" s="1062"/>
      <c r="Y333" s="1062"/>
      <c r="Z333" s="1062"/>
      <c r="AA333" s="1062"/>
      <c r="AB333" s="1062"/>
    </row>
    <row r="334">
      <c r="A334" s="997"/>
      <c r="B334" s="1061"/>
      <c r="C334" s="1061"/>
      <c r="D334" s="1061"/>
      <c r="E334" s="1061"/>
      <c r="F334" s="1061"/>
      <c r="G334" s="1061"/>
      <c r="H334" s="1064"/>
      <c r="I334" s="1061"/>
      <c r="J334" s="997"/>
      <c r="K334" s="998"/>
      <c r="L334" s="998"/>
      <c r="M334" s="998"/>
      <c r="N334" s="998"/>
      <c r="O334" s="998"/>
      <c r="P334" s="998"/>
      <c r="Q334" s="1058"/>
      <c r="R334" s="1058"/>
      <c r="S334" s="1058"/>
      <c r="T334" s="1058"/>
      <c r="U334" s="1058"/>
      <c r="V334" s="1058"/>
      <c r="W334" s="1062"/>
      <c r="X334" s="1062"/>
      <c r="Y334" s="1062"/>
      <c r="Z334" s="1062"/>
      <c r="AA334" s="1062"/>
      <c r="AB334" s="1062"/>
    </row>
    <row r="335">
      <c r="A335" s="997"/>
      <c r="B335" s="1061"/>
      <c r="C335" s="1061"/>
      <c r="D335" s="1061"/>
      <c r="E335" s="1083" t="s">
        <v>131</v>
      </c>
      <c r="F335" s="1081">
        <f>(700-F333)</f>
        <v>559</v>
      </c>
      <c r="G335" s="1061"/>
      <c r="H335" s="1083" t="s">
        <v>131</v>
      </c>
      <c r="I335" s="1081">
        <f>(300-I333)</f>
        <v>279</v>
      </c>
      <c r="J335" s="997"/>
      <c r="K335" s="998"/>
      <c r="L335" s="998"/>
      <c r="M335" s="998"/>
      <c r="N335" s="998"/>
      <c r="O335" s="998"/>
      <c r="P335" s="998"/>
      <c r="Q335" s="1058"/>
      <c r="R335" s="1058"/>
      <c r="S335" s="1058"/>
      <c r="T335" s="1058"/>
      <c r="U335" s="1058"/>
      <c r="V335" s="1058"/>
      <c r="W335" s="1062"/>
      <c r="X335" s="1062"/>
      <c r="Y335" s="1062"/>
      <c r="Z335" s="1062"/>
      <c r="AA335" s="1062"/>
      <c r="AB335" s="1062"/>
    </row>
    <row r="336">
      <c r="A336" s="997"/>
      <c r="B336" s="1061"/>
      <c r="C336" s="1061"/>
      <c r="D336" s="1061"/>
      <c r="E336" s="1061"/>
      <c r="F336" s="1061"/>
      <c r="G336" s="1309"/>
      <c r="H336" s="1310"/>
      <c r="I336" s="1311"/>
      <c r="J336" s="997"/>
      <c r="K336" s="998"/>
      <c r="L336" s="998"/>
      <c r="M336" s="998"/>
      <c r="N336" s="998"/>
      <c r="O336" s="998"/>
      <c r="P336" s="998"/>
      <c r="Q336" s="1058"/>
      <c r="R336" s="1058"/>
      <c r="S336" s="1058"/>
      <c r="T336" s="1058"/>
      <c r="U336" s="1058"/>
      <c r="V336" s="1058"/>
      <c r="W336" s="1062"/>
      <c r="X336" s="1062"/>
      <c r="Y336" s="1062"/>
      <c r="Z336" s="1062"/>
      <c r="AA336" s="1062"/>
      <c r="AB336" s="1062"/>
    </row>
    <row r="337">
      <c r="A337" s="1436" t="s">
        <v>502</v>
      </c>
      <c r="B337" s="1083" t="s">
        <v>2</v>
      </c>
      <c r="C337" s="1083" t="s">
        <v>3</v>
      </c>
      <c r="D337" s="1083" t="s">
        <v>4</v>
      </c>
      <c r="E337" s="1083" t="s">
        <v>5</v>
      </c>
      <c r="F337" s="1083" t="s">
        <v>6</v>
      </c>
      <c r="G337" s="1083" t="s">
        <v>7</v>
      </c>
      <c r="H337" s="1081" t="s">
        <v>9</v>
      </c>
      <c r="I337" s="998"/>
      <c r="J337" s="998"/>
      <c r="K337" s="998"/>
      <c r="L337" s="998"/>
      <c r="M337" s="998"/>
      <c r="N337" s="998"/>
      <c r="O337" s="998"/>
      <c r="P337" s="998"/>
      <c r="Q337" s="1058"/>
      <c r="R337" s="1058"/>
      <c r="S337" s="1058"/>
      <c r="T337" s="1058"/>
      <c r="U337" s="1058"/>
      <c r="V337" s="1058"/>
      <c r="W337" s="1058"/>
      <c r="X337" s="1058"/>
      <c r="Y337" s="1058"/>
      <c r="Z337" s="1058"/>
      <c r="AA337" s="1058"/>
      <c r="AB337" s="1058"/>
    </row>
    <row r="338">
      <c r="A338" s="1403"/>
      <c r="B338" s="1396">
        <f t="shared" ref="B338:G338" si="228">SUM(B316,B322)</f>
        <v>19</v>
      </c>
      <c r="C338" s="1396">
        <f t="shared" si="228"/>
        <v>28</v>
      </c>
      <c r="D338" s="1396">
        <f t="shared" si="228"/>
        <v>26</v>
      </c>
      <c r="E338" s="1396">
        <f t="shared" si="228"/>
        <v>34</v>
      </c>
      <c r="F338" s="1396">
        <f t="shared" si="228"/>
        <v>1</v>
      </c>
      <c r="G338" s="1396">
        <f t="shared" si="228"/>
        <v>0</v>
      </c>
      <c r="H338" s="1087">
        <f>SUM(B338:G338)</f>
        <v>108</v>
      </c>
      <c r="I338" s="998"/>
      <c r="J338" s="998"/>
      <c r="K338" s="998"/>
      <c r="L338" s="998"/>
      <c r="M338" s="998"/>
      <c r="N338" s="998"/>
      <c r="O338" s="998"/>
      <c r="P338" s="998"/>
      <c r="Q338" s="1058"/>
      <c r="R338" s="1058"/>
      <c r="S338" s="1058"/>
      <c r="T338" s="1058"/>
      <c r="U338" s="1467"/>
      <c r="V338" s="1058"/>
      <c r="W338" s="1058"/>
      <c r="X338" s="1058"/>
      <c r="Y338" s="1058"/>
      <c r="Z338" s="1058"/>
      <c r="AA338" s="1058"/>
      <c r="AB338" s="1058"/>
    </row>
    <row r="339">
      <c r="A339" s="997"/>
      <c r="B339" s="1061"/>
      <c r="C339" s="1061"/>
      <c r="D339" s="1061"/>
      <c r="E339" s="1061"/>
      <c r="F339" s="1061"/>
      <c r="G339" s="1309"/>
      <c r="H339" s="1310"/>
      <c r="I339" s="1311"/>
      <c r="J339" s="997"/>
      <c r="K339" s="998"/>
      <c r="L339" s="998"/>
      <c r="M339" s="998"/>
      <c r="N339" s="998"/>
      <c r="O339" s="998"/>
      <c r="P339" s="998"/>
      <c r="Q339" s="1058"/>
      <c r="R339" s="1058"/>
      <c r="S339" s="1058"/>
      <c r="T339" s="1058"/>
      <c r="U339" s="1058"/>
      <c r="V339" s="1058"/>
      <c r="W339" s="1062"/>
      <c r="X339" s="1062"/>
      <c r="Y339" s="1062"/>
      <c r="Z339" s="1062"/>
      <c r="AA339" s="1062"/>
      <c r="AB339" s="1062"/>
    </row>
    <row r="340">
      <c r="A340" s="997"/>
      <c r="B340" s="1061"/>
      <c r="C340" s="1061"/>
      <c r="D340" s="1061"/>
      <c r="E340" s="1061"/>
      <c r="F340" s="1061"/>
      <c r="G340" s="1309"/>
      <c r="H340" s="1310"/>
      <c r="I340" s="1311"/>
      <c r="J340" s="997"/>
      <c r="K340" s="998"/>
      <c r="L340" s="998"/>
      <c r="M340" s="998"/>
      <c r="N340" s="998"/>
      <c r="O340" s="998"/>
      <c r="P340" s="998"/>
      <c r="Q340" s="1058"/>
      <c r="R340" s="1058"/>
      <c r="S340" s="1058"/>
      <c r="T340" s="1058"/>
      <c r="U340" s="1058"/>
      <c r="V340" s="1058"/>
      <c r="W340" s="1062"/>
      <c r="X340" s="1062"/>
      <c r="Y340" s="1062"/>
      <c r="Z340" s="1062"/>
      <c r="AA340" s="1062"/>
      <c r="AB340" s="1062"/>
    </row>
    <row r="341">
      <c r="A341" s="1448" t="s">
        <v>557</v>
      </c>
      <c r="B341" s="1449">
        <v>6.0</v>
      </c>
      <c r="C341" s="1449">
        <v>7.0</v>
      </c>
      <c r="D341" s="1449">
        <v>8.0</v>
      </c>
      <c r="E341" s="1449">
        <v>9.0</v>
      </c>
      <c r="F341" s="1449">
        <v>10.0</v>
      </c>
      <c r="G341" s="1449">
        <v>11.0</v>
      </c>
      <c r="H341" s="1450"/>
      <c r="I341" s="1450"/>
      <c r="J341" s="998"/>
      <c r="K341" s="1448" t="s">
        <v>557</v>
      </c>
      <c r="L341" s="1450"/>
      <c r="M341" s="1450"/>
      <c r="N341" s="1450"/>
      <c r="O341" s="1450"/>
      <c r="P341" s="1450"/>
      <c r="Q341" s="1058"/>
      <c r="R341" s="1058"/>
      <c r="S341" s="1058"/>
      <c r="T341" s="1058"/>
      <c r="U341" s="1058"/>
      <c r="V341" s="1058"/>
      <c r="W341" s="1058"/>
      <c r="X341" s="1058"/>
      <c r="Y341" s="1058"/>
      <c r="Z341" s="1058"/>
      <c r="AA341" s="1058"/>
      <c r="AB341" s="1058"/>
    </row>
    <row r="342">
      <c r="A342" s="1189" t="s">
        <v>132</v>
      </c>
      <c r="B342" s="1083" t="s">
        <v>2</v>
      </c>
      <c r="C342" s="1083" t="s">
        <v>3</v>
      </c>
      <c r="D342" s="1083" t="s">
        <v>4</v>
      </c>
      <c r="E342" s="1083" t="s">
        <v>5</v>
      </c>
      <c r="F342" s="1083" t="s">
        <v>6</v>
      </c>
      <c r="G342" s="1083" t="s">
        <v>7</v>
      </c>
      <c r="H342" s="1082" t="s">
        <v>9</v>
      </c>
      <c r="I342" s="1083" t="s">
        <v>71</v>
      </c>
      <c r="J342" s="1451"/>
      <c r="K342" s="1189" t="s">
        <v>132</v>
      </c>
      <c r="L342" s="1080" t="s">
        <v>72</v>
      </c>
      <c r="M342" s="1080" t="s">
        <v>13</v>
      </c>
      <c r="N342" s="1080" t="s">
        <v>73</v>
      </c>
      <c r="O342" s="1080" t="s">
        <v>133</v>
      </c>
      <c r="P342" s="1080" t="s">
        <v>74</v>
      </c>
      <c r="Q342" s="1445"/>
      <c r="R342" s="1445"/>
      <c r="S342" s="1445"/>
      <c r="T342" s="1445"/>
      <c r="U342" s="1445"/>
      <c r="V342" s="1445"/>
      <c r="W342" s="1445"/>
      <c r="X342" s="1445"/>
      <c r="Y342" s="1445"/>
      <c r="Z342" s="1445"/>
      <c r="AA342" s="1445"/>
      <c r="AB342" s="1445"/>
    </row>
    <row r="343">
      <c r="A343" s="1096"/>
      <c r="B343" s="1086"/>
      <c r="C343" s="1086"/>
      <c r="D343" s="1086"/>
      <c r="E343" s="1086"/>
      <c r="F343" s="1086"/>
      <c r="G343" s="1086"/>
      <c r="H343" s="1087">
        <f t="shared" ref="H343:H347" si="229">SUM(B343:G343)</f>
        <v>0</v>
      </c>
      <c r="I343" s="1088">
        <f t="shared" ref="I343:I347" si="230">(H343/40)</f>
        <v>0</v>
      </c>
      <c r="J343" s="1456"/>
      <c r="K343" s="1096"/>
      <c r="L343" s="1404">
        <v>0.0</v>
      </c>
      <c r="M343" s="1396">
        <f t="shared" ref="M343:M347" si="231">(L343-H343)</f>
        <v>0</v>
      </c>
      <c r="N343" s="1404"/>
      <c r="O343" s="1396">
        <f t="shared" ref="O343:O347" si="232">sum(M343,N343)</f>
        <v>0</v>
      </c>
      <c r="P343" s="1404"/>
      <c r="Q343" s="1062"/>
      <c r="R343" s="1062"/>
      <c r="S343" s="1062"/>
      <c r="T343" s="1062"/>
      <c r="U343" s="1062"/>
      <c r="V343" s="1062"/>
      <c r="W343" s="1062"/>
      <c r="X343" s="1062"/>
      <c r="Y343" s="1062"/>
      <c r="Z343" s="1062"/>
      <c r="AA343" s="1062"/>
      <c r="AB343" s="1062"/>
    </row>
    <row r="344">
      <c r="A344" s="1096"/>
      <c r="B344" s="1086"/>
      <c r="C344" s="1086"/>
      <c r="D344" s="1086"/>
      <c r="E344" s="1086"/>
      <c r="F344" s="1086"/>
      <c r="G344" s="1086"/>
      <c r="H344" s="1087">
        <f t="shared" si="229"/>
        <v>0</v>
      </c>
      <c r="I344" s="1088">
        <f t="shared" si="230"/>
        <v>0</v>
      </c>
      <c r="J344" s="1452"/>
      <c r="K344" s="1096"/>
      <c r="L344" s="1404">
        <v>0.0</v>
      </c>
      <c r="M344" s="1396">
        <f t="shared" si="231"/>
        <v>0</v>
      </c>
      <c r="N344" s="1404"/>
      <c r="O344" s="1396">
        <f t="shared" si="232"/>
        <v>0</v>
      </c>
      <c r="P344" s="1404"/>
      <c r="Q344" s="1062"/>
      <c r="R344" s="1062"/>
      <c r="S344" s="1062"/>
      <c r="T344" s="1062"/>
      <c r="U344" s="1062"/>
      <c r="V344" s="1062"/>
      <c r="W344" s="1062"/>
      <c r="X344" s="1062"/>
      <c r="Y344" s="1062"/>
      <c r="Z344" s="1062"/>
      <c r="AA344" s="1062"/>
      <c r="AB344" s="1062"/>
    </row>
    <row r="345">
      <c r="A345" s="1096"/>
      <c r="B345" s="1086"/>
      <c r="C345" s="1086"/>
      <c r="D345" s="1086"/>
      <c r="E345" s="1086"/>
      <c r="F345" s="1086"/>
      <c r="G345" s="1086"/>
      <c r="H345" s="1087">
        <f t="shared" si="229"/>
        <v>0</v>
      </c>
      <c r="I345" s="1088">
        <f t="shared" si="230"/>
        <v>0</v>
      </c>
      <c r="J345" s="1452"/>
      <c r="K345" s="1096"/>
      <c r="L345" s="1404">
        <v>0.0</v>
      </c>
      <c r="M345" s="1396">
        <f t="shared" si="231"/>
        <v>0</v>
      </c>
      <c r="N345" s="1404"/>
      <c r="O345" s="1396">
        <f t="shared" si="232"/>
        <v>0</v>
      </c>
      <c r="P345" s="1404"/>
      <c r="Q345" s="1062"/>
      <c r="R345" s="1062"/>
      <c r="S345" s="1062"/>
      <c r="T345" s="1062"/>
      <c r="U345" s="1062"/>
      <c r="V345" s="1062"/>
      <c r="W345" s="1062"/>
      <c r="X345" s="1062"/>
      <c r="Y345" s="1062"/>
      <c r="Z345" s="1062"/>
      <c r="AA345" s="1062"/>
      <c r="AB345" s="1062"/>
    </row>
    <row r="346">
      <c r="A346" s="1096"/>
      <c r="B346" s="1086"/>
      <c r="C346" s="1086"/>
      <c r="D346" s="1086"/>
      <c r="E346" s="1086"/>
      <c r="F346" s="1086"/>
      <c r="G346" s="1086"/>
      <c r="H346" s="1087">
        <f t="shared" si="229"/>
        <v>0</v>
      </c>
      <c r="I346" s="1088">
        <f t="shared" si="230"/>
        <v>0</v>
      </c>
      <c r="J346" s="1452"/>
      <c r="K346" s="1096"/>
      <c r="L346" s="1404">
        <v>0.0</v>
      </c>
      <c r="M346" s="1396">
        <f t="shared" si="231"/>
        <v>0</v>
      </c>
      <c r="N346" s="1404"/>
      <c r="O346" s="1396">
        <f t="shared" si="232"/>
        <v>0</v>
      </c>
      <c r="P346" s="1404"/>
      <c r="Q346" s="1062"/>
      <c r="R346" s="1062"/>
      <c r="S346" s="1062"/>
      <c r="T346" s="1062"/>
      <c r="U346" s="1062"/>
      <c r="V346" s="1062"/>
      <c r="W346" s="1062"/>
      <c r="X346" s="1062"/>
      <c r="Y346" s="1062"/>
      <c r="Z346" s="1062"/>
      <c r="AA346" s="1062"/>
      <c r="AB346" s="1062"/>
    </row>
    <row r="347">
      <c r="A347" s="1096"/>
      <c r="B347" s="1086"/>
      <c r="C347" s="1086"/>
      <c r="D347" s="1086"/>
      <c r="E347" s="1086"/>
      <c r="F347" s="1086"/>
      <c r="G347" s="1086"/>
      <c r="H347" s="1087">
        <f t="shared" si="229"/>
        <v>0</v>
      </c>
      <c r="I347" s="1088">
        <f t="shared" si="230"/>
        <v>0</v>
      </c>
      <c r="J347" s="1452"/>
      <c r="K347" s="1096"/>
      <c r="L347" s="1404">
        <v>0.0</v>
      </c>
      <c r="M347" s="1396">
        <f t="shared" si="231"/>
        <v>0</v>
      </c>
      <c r="N347" s="1404"/>
      <c r="O347" s="1396">
        <f t="shared" si="232"/>
        <v>0</v>
      </c>
      <c r="P347" s="1404"/>
      <c r="Q347" s="1062"/>
      <c r="R347" s="1062"/>
      <c r="S347" s="1062"/>
      <c r="T347" s="1062"/>
      <c r="U347" s="1062"/>
      <c r="V347" s="1062"/>
      <c r="W347" s="1062"/>
      <c r="X347" s="1062"/>
      <c r="Y347" s="1062"/>
      <c r="Z347" s="1062"/>
      <c r="AA347" s="1062"/>
      <c r="AB347" s="1062"/>
    </row>
    <row r="348">
      <c r="A348" s="1362"/>
      <c r="B348" s="1363"/>
      <c r="C348" s="1363"/>
      <c r="D348" s="1363"/>
      <c r="E348" s="1363"/>
      <c r="F348" s="1363"/>
      <c r="G348" s="1363"/>
      <c r="H348" s="1363"/>
      <c r="I348" s="1364"/>
      <c r="J348" s="997"/>
      <c r="K348" s="1362"/>
      <c r="L348" s="1363"/>
      <c r="M348" s="1363"/>
      <c r="N348" s="1363"/>
      <c r="O348" s="1363"/>
      <c r="P348" s="1363"/>
      <c r="Q348" s="1062"/>
      <c r="R348" s="1062"/>
      <c r="S348" s="1062"/>
      <c r="T348" s="1062"/>
      <c r="U348" s="1062"/>
      <c r="V348" s="1062"/>
      <c r="W348" s="1062"/>
      <c r="X348" s="1062"/>
      <c r="Y348" s="1062"/>
      <c r="Z348" s="1062"/>
      <c r="AA348" s="1062"/>
      <c r="AB348" s="1062"/>
    </row>
    <row r="349">
      <c r="A349" s="1460" t="s">
        <v>252</v>
      </c>
      <c r="B349" s="1414">
        <f t="shared" ref="B349:H349" si="233">SUM(B343,B344,B345,B346,B347)</f>
        <v>0</v>
      </c>
      <c r="C349" s="1414">
        <f t="shared" si="233"/>
        <v>0</v>
      </c>
      <c r="D349" s="1414">
        <f t="shared" si="233"/>
        <v>0</v>
      </c>
      <c r="E349" s="1414">
        <f t="shared" si="233"/>
        <v>0</v>
      </c>
      <c r="F349" s="1414">
        <f t="shared" si="233"/>
        <v>0</v>
      </c>
      <c r="G349" s="1414">
        <f t="shared" si="233"/>
        <v>0</v>
      </c>
      <c r="H349" s="1414">
        <f t="shared" si="233"/>
        <v>0</v>
      </c>
      <c r="I349" s="1461"/>
      <c r="J349" s="1443"/>
      <c r="K349" s="1460" t="s">
        <v>252</v>
      </c>
      <c r="L349" s="1414">
        <f t="shared" ref="L349:O349" si="234">SUM(L343,L344,L345,L346,L347)</f>
        <v>0</v>
      </c>
      <c r="M349" s="1414">
        <f t="shared" si="234"/>
        <v>0</v>
      </c>
      <c r="N349" s="1414">
        <f t="shared" si="234"/>
        <v>0</v>
      </c>
      <c r="O349" s="1414">
        <f t="shared" si="234"/>
        <v>0</v>
      </c>
      <c r="P349" s="1414"/>
      <c r="Q349" s="1445"/>
      <c r="R349" s="1445"/>
      <c r="S349" s="1445"/>
      <c r="T349" s="1445"/>
      <c r="U349" s="1445"/>
      <c r="V349" s="1445"/>
      <c r="W349" s="1445"/>
      <c r="X349" s="1445"/>
      <c r="Y349" s="1445"/>
      <c r="Z349" s="1445"/>
      <c r="AA349" s="1445"/>
      <c r="AB349" s="1445"/>
    </row>
    <row r="350">
      <c r="A350" s="1460" t="s">
        <v>9</v>
      </c>
      <c r="B350" s="1414">
        <f t="shared" ref="B350:H350" si="235">sum(B349)</f>
        <v>0</v>
      </c>
      <c r="C350" s="1414">
        <f t="shared" si="235"/>
        <v>0</v>
      </c>
      <c r="D350" s="1414">
        <f t="shared" si="235"/>
        <v>0</v>
      </c>
      <c r="E350" s="1414">
        <f t="shared" si="235"/>
        <v>0</v>
      </c>
      <c r="F350" s="1414">
        <f t="shared" si="235"/>
        <v>0</v>
      </c>
      <c r="G350" s="1414">
        <f t="shared" si="235"/>
        <v>0</v>
      </c>
      <c r="H350" s="1414">
        <f t="shared" si="235"/>
        <v>0</v>
      </c>
      <c r="I350" s="1461"/>
      <c r="J350" s="1443"/>
      <c r="K350" s="1460" t="s">
        <v>9</v>
      </c>
      <c r="L350" s="1414">
        <f t="shared" ref="L350:O350" si="236">sum(L349)</f>
        <v>0</v>
      </c>
      <c r="M350" s="1414">
        <f t="shared" si="236"/>
        <v>0</v>
      </c>
      <c r="N350" s="1414">
        <f t="shared" si="236"/>
        <v>0</v>
      </c>
      <c r="O350" s="1414">
        <f t="shared" si="236"/>
        <v>0</v>
      </c>
      <c r="P350" s="1414"/>
      <c r="Q350" s="1445"/>
      <c r="R350" s="1445"/>
      <c r="S350" s="1445"/>
      <c r="T350" s="1445"/>
      <c r="U350" s="1445"/>
      <c r="V350" s="1445"/>
      <c r="W350" s="1445"/>
      <c r="X350" s="1445"/>
      <c r="Y350" s="1445"/>
      <c r="Z350" s="1445"/>
      <c r="AA350" s="1445"/>
      <c r="AB350" s="1445"/>
    </row>
    <row r="351">
      <c r="A351" s="997"/>
      <c r="B351" s="1061"/>
      <c r="C351" s="1061"/>
      <c r="D351" s="1061"/>
      <c r="E351" s="1061"/>
      <c r="F351" s="1061"/>
      <c r="G351" s="1309"/>
      <c r="H351" s="1310"/>
      <c r="I351" s="1311"/>
      <c r="J351" s="997"/>
      <c r="K351" s="998"/>
      <c r="L351" s="998"/>
      <c r="M351" s="998"/>
      <c r="N351" s="998"/>
      <c r="O351" s="998"/>
      <c r="P351" s="998"/>
      <c r="Q351" s="1058"/>
      <c r="R351" s="1058"/>
      <c r="S351" s="1058"/>
      <c r="T351" s="1058"/>
      <c r="U351" s="1058"/>
      <c r="V351" s="1058"/>
      <c r="W351" s="1062"/>
      <c r="X351" s="1062"/>
      <c r="Y351" s="1062"/>
      <c r="Z351" s="1062"/>
      <c r="AA351" s="1062"/>
      <c r="AB351" s="1062"/>
    </row>
    <row r="352">
      <c r="A352" s="1422" t="s">
        <v>588</v>
      </c>
      <c r="B352" s="1061"/>
      <c r="C352" s="1061"/>
      <c r="D352" s="1061"/>
      <c r="E352" s="1061"/>
      <c r="F352" s="1061"/>
      <c r="G352" s="1309"/>
      <c r="H352" s="1310"/>
      <c r="I352" s="1311"/>
      <c r="J352" s="997"/>
      <c r="K352" s="998"/>
      <c r="L352" s="998"/>
      <c r="M352" s="998"/>
      <c r="N352" s="998"/>
      <c r="O352" s="998"/>
      <c r="P352" s="998"/>
      <c r="Q352" s="1058"/>
      <c r="R352" s="1058"/>
      <c r="S352" s="1058"/>
      <c r="T352" s="1058"/>
      <c r="U352" s="1058"/>
      <c r="V352" s="1058"/>
      <c r="W352" s="1062"/>
      <c r="X352" s="1062"/>
      <c r="Y352" s="1062"/>
      <c r="Z352" s="1062"/>
      <c r="AA352" s="1062"/>
      <c r="AB352" s="1062"/>
    </row>
    <row r="353">
      <c r="A353" s="997"/>
      <c r="B353" s="1061"/>
      <c r="C353" s="1061"/>
      <c r="D353" s="1061"/>
      <c r="E353" s="1061"/>
      <c r="F353" s="1061"/>
      <c r="G353" s="1309"/>
      <c r="H353" s="1466" t="s">
        <v>555</v>
      </c>
      <c r="I353" s="1082" t="s">
        <v>36</v>
      </c>
      <c r="J353" s="997"/>
      <c r="K353" s="998"/>
      <c r="L353" s="998"/>
      <c r="M353" s="998"/>
      <c r="N353" s="998"/>
      <c r="O353" s="998"/>
      <c r="P353" s="998"/>
      <c r="Q353" s="1058"/>
      <c r="R353" s="1058"/>
      <c r="S353" s="1058"/>
      <c r="T353" s="1058"/>
      <c r="U353" s="1058"/>
      <c r="V353" s="1058"/>
      <c r="W353" s="1062"/>
      <c r="X353" s="1062"/>
      <c r="Y353" s="1062"/>
      <c r="Z353" s="1062"/>
      <c r="AA353" s="1062"/>
      <c r="AB353" s="1062"/>
    </row>
    <row r="354">
      <c r="A354" s="997"/>
      <c r="B354" s="1061"/>
      <c r="C354" s="1061"/>
      <c r="D354" s="1061"/>
      <c r="E354" s="1061"/>
      <c r="F354" s="1061"/>
      <c r="G354" s="1309"/>
      <c r="H354" s="1191" t="s">
        <v>556</v>
      </c>
      <c r="I354" s="1307">
        <v>0.0</v>
      </c>
      <c r="J354" s="997"/>
      <c r="K354" s="998"/>
      <c r="L354" s="998"/>
      <c r="M354" s="998"/>
      <c r="N354" s="998"/>
      <c r="O354" s="998"/>
      <c r="P354" s="998"/>
      <c r="Q354" s="1058"/>
      <c r="R354" s="1058"/>
      <c r="S354" s="1058"/>
      <c r="T354" s="1058"/>
      <c r="U354" s="1058"/>
      <c r="V354" s="1058"/>
      <c r="W354" s="1062"/>
      <c r="X354" s="1062"/>
      <c r="Y354" s="1062"/>
      <c r="Z354" s="1062"/>
      <c r="AA354" s="1062"/>
      <c r="AB354" s="1062"/>
    </row>
    <row r="355">
      <c r="A355" s="997"/>
      <c r="B355" s="1061"/>
      <c r="C355" s="1061"/>
      <c r="D355" s="1061"/>
      <c r="E355" s="1061"/>
      <c r="F355" s="1061"/>
      <c r="G355" s="1309"/>
      <c r="H355" s="1191" t="s">
        <v>568</v>
      </c>
      <c r="I355" s="1307">
        <f>(H350)</f>
        <v>0</v>
      </c>
      <c r="J355" s="997"/>
      <c r="K355" s="998"/>
      <c r="L355" s="998"/>
      <c r="M355" s="998"/>
      <c r="N355" s="998"/>
      <c r="O355" s="998"/>
      <c r="P355" s="998"/>
      <c r="Q355" s="1058"/>
      <c r="R355" s="1058"/>
      <c r="S355" s="1058"/>
      <c r="T355" s="1058"/>
      <c r="U355" s="1058"/>
      <c r="V355" s="1058"/>
      <c r="W355" s="1062"/>
      <c r="X355" s="1062"/>
      <c r="Y355" s="1062"/>
      <c r="Z355" s="1062"/>
      <c r="AA355" s="1062"/>
      <c r="AB355" s="1062"/>
    </row>
    <row r="356">
      <c r="A356" s="997"/>
      <c r="B356" s="1061"/>
      <c r="C356" s="1061"/>
      <c r="D356" s="1061"/>
      <c r="E356" s="1061"/>
      <c r="F356" s="1061"/>
      <c r="G356" s="1309"/>
      <c r="H356" s="1083" t="s">
        <v>9</v>
      </c>
      <c r="I356" s="1081">
        <f>SUM(I354:I355)</f>
        <v>0</v>
      </c>
      <c r="J356" s="997"/>
      <c r="K356" s="998"/>
      <c r="L356" s="998"/>
      <c r="M356" s="998"/>
      <c r="N356" s="998"/>
      <c r="O356" s="998"/>
      <c r="P356" s="998"/>
      <c r="Q356" s="1058"/>
      <c r="R356" s="1058"/>
      <c r="S356" s="1058"/>
      <c r="T356" s="1058"/>
      <c r="U356" s="1058"/>
      <c r="V356" s="1058"/>
      <c r="W356" s="1062"/>
      <c r="X356" s="1062"/>
      <c r="Y356" s="1062"/>
      <c r="Z356" s="1062"/>
      <c r="AA356" s="1062"/>
      <c r="AB356" s="1062"/>
    </row>
    <row r="357">
      <c r="A357" s="997"/>
      <c r="B357" s="1061"/>
      <c r="C357" s="1061"/>
      <c r="D357" s="1061"/>
      <c r="E357" s="1061"/>
      <c r="F357" s="1061"/>
      <c r="G357" s="1309"/>
      <c r="H357" s="1064"/>
      <c r="I357" s="1061"/>
      <c r="J357" s="997"/>
      <c r="K357" s="998"/>
      <c r="L357" s="998"/>
      <c r="M357" s="998"/>
      <c r="N357" s="998"/>
      <c r="O357" s="998"/>
      <c r="P357" s="998"/>
      <c r="Q357" s="1058"/>
      <c r="R357" s="1058"/>
      <c r="S357" s="1058"/>
      <c r="T357" s="1058"/>
      <c r="U357" s="1058"/>
      <c r="V357" s="1058"/>
      <c r="W357" s="1062"/>
      <c r="X357" s="1062"/>
      <c r="Y357" s="1062"/>
      <c r="Z357" s="1062"/>
      <c r="AA357" s="1062"/>
      <c r="AB357" s="1062"/>
    </row>
    <row r="358">
      <c r="A358" s="997"/>
      <c r="B358" s="1061"/>
      <c r="C358" s="1061"/>
      <c r="D358" s="1061"/>
      <c r="E358" s="1061"/>
      <c r="F358" s="1061"/>
      <c r="G358" s="1309"/>
      <c r="H358" s="1083" t="s">
        <v>131</v>
      </c>
      <c r="I358" s="1081">
        <f>(500-I356)</f>
        <v>500</v>
      </c>
      <c r="J358" s="997"/>
      <c r="K358" s="998"/>
      <c r="L358" s="998"/>
      <c r="M358" s="998"/>
      <c r="N358" s="998"/>
      <c r="O358" s="998"/>
      <c r="P358" s="998"/>
      <c r="Q358" s="1058"/>
      <c r="R358" s="1058"/>
      <c r="S358" s="1058"/>
      <c r="T358" s="1058"/>
      <c r="U358" s="1058"/>
      <c r="V358" s="1058"/>
      <c r="W358" s="1062"/>
      <c r="X358" s="1062"/>
      <c r="Y358" s="1062"/>
      <c r="Z358" s="1062"/>
      <c r="AA358" s="1062"/>
      <c r="AB358" s="1062"/>
    </row>
    <row r="359">
      <c r="A359" s="997"/>
      <c r="B359" s="1061"/>
      <c r="C359" s="1061"/>
      <c r="D359" s="1061"/>
      <c r="E359" s="1061"/>
      <c r="F359" s="1061"/>
      <c r="G359" s="1309"/>
      <c r="H359" s="1310"/>
      <c r="I359" s="1311"/>
      <c r="J359" s="997"/>
      <c r="K359" s="998"/>
      <c r="L359" s="998"/>
      <c r="M359" s="998"/>
      <c r="N359" s="998"/>
      <c r="O359" s="998"/>
      <c r="P359" s="998"/>
      <c r="Q359" s="1058"/>
      <c r="R359" s="1058"/>
      <c r="S359" s="1058"/>
      <c r="T359" s="1058"/>
      <c r="U359" s="1058"/>
      <c r="V359" s="1058"/>
      <c r="W359" s="1062"/>
      <c r="X359" s="1062"/>
      <c r="Y359" s="1062"/>
      <c r="Z359" s="1062"/>
      <c r="AA359" s="1062"/>
      <c r="AB359" s="1062"/>
    </row>
    <row r="360">
      <c r="A360" s="1448" t="s">
        <v>557</v>
      </c>
      <c r="B360" s="1449">
        <v>6.0</v>
      </c>
      <c r="C360" s="1449">
        <v>7.0</v>
      </c>
      <c r="D360" s="1449">
        <v>8.0</v>
      </c>
      <c r="E360" s="1449">
        <v>9.0</v>
      </c>
      <c r="F360" s="1449">
        <v>10.0</v>
      </c>
      <c r="G360" s="1449">
        <v>11.0</v>
      </c>
      <c r="H360" s="1468">
        <v>12.0</v>
      </c>
      <c r="I360" s="1450"/>
      <c r="J360" s="998"/>
      <c r="K360" s="998"/>
      <c r="L360" s="997"/>
      <c r="M360" s="997"/>
      <c r="N360" s="997"/>
      <c r="O360" s="997"/>
      <c r="P360" s="997"/>
      <c r="Q360" s="1062"/>
      <c r="R360" s="1062"/>
      <c r="S360" s="1062"/>
      <c r="T360" s="1062"/>
      <c r="U360" s="1062"/>
      <c r="V360" s="1062"/>
      <c r="W360" s="1058"/>
      <c r="X360" s="1058"/>
      <c r="Y360" s="1058"/>
      <c r="Z360" s="1058"/>
      <c r="AA360" s="1058"/>
      <c r="AB360" s="1058"/>
    </row>
    <row r="361">
      <c r="A361" s="1101" t="s">
        <v>156</v>
      </c>
      <c r="B361" s="1100" t="s">
        <v>2</v>
      </c>
      <c r="C361" s="1100" t="s">
        <v>3</v>
      </c>
      <c r="D361" s="1100" t="s">
        <v>4</v>
      </c>
      <c r="E361" s="1100" t="s">
        <v>5</v>
      </c>
      <c r="F361" s="1100" t="s">
        <v>6</v>
      </c>
      <c r="G361" s="1100" t="s">
        <v>7</v>
      </c>
      <c r="H361" s="1469" t="s">
        <v>8</v>
      </c>
      <c r="I361" s="1100" t="s">
        <v>9</v>
      </c>
      <c r="J361" s="998"/>
      <c r="K361" s="998"/>
      <c r="L361" s="1115"/>
      <c r="M361" s="1115"/>
      <c r="N361" s="1115"/>
      <c r="O361" s="1115"/>
      <c r="P361" s="1115"/>
      <c r="Q361" s="1470"/>
      <c r="R361" s="1470"/>
      <c r="S361" s="1062"/>
      <c r="T361" s="1062"/>
      <c r="U361" s="1062"/>
      <c r="V361" s="1062"/>
      <c r="W361" s="1062"/>
      <c r="X361" s="1062"/>
      <c r="Y361" s="1062"/>
      <c r="Z361" s="1062"/>
      <c r="AA361" s="1062"/>
      <c r="AB361" s="1062"/>
    </row>
    <row r="362">
      <c r="A362" s="1471" t="s">
        <v>163</v>
      </c>
      <c r="B362" s="1472"/>
      <c r="C362" s="1472"/>
      <c r="D362" s="1472"/>
      <c r="E362" s="1472"/>
      <c r="F362" s="1472"/>
      <c r="G362" s="1472"/>
      <c r="H362" s="1472"/>
      <c r="I362" s="1472"/>
      <c r="J362" s="1473"/>
      <c r="K362" s="1189" t="s">
        <v>373</v>
      </c>
      <c r="L362" s="1189" t="s">
        <v>374</v>
      </c>
      <c r="M362" s="1080" t="s">
        <v>280</v>
      </c>
      <c r="N362" s="1189" t="s">
        <v>299</v>
      </c>
      <c r="O362" s="1080" t="s">
        <v>131</v>
      </c>
      <c r="P362" s="1080" t="s">
        <v>282</v>
      </c>
      <c r="Q362" s="1189" t="s">
        <v>283</v>
      </c>
      <c r="R362" s="1080" t="s">
        <v>284</v>
      </c>
      <c r="S362" s="1189" t="s">
        <v>373</v>
      </c>
      <c r="T362" s="1189" t="s">
        <v>374</v>
      </c>
      <c r="U362" s="1189" t="s">
        <v>429</v>
      </c>
      <c r="V362" s="1189" t="s">
        <v>430</v>
      </c>
      <c r="W362" s="1062"/>
      <c r="X362" s="1062"/>
      <c r="Y362" s="1062"/>
      <c r="Z362" s="1062"/>
      <c r="AA362" s="1062"/>
      <c r="AB362" s="1062"/>
    </row>
    <row r="363">
      <c r="A363" s="1085" t="s">
        <v>164</v>
      </c>
      <c r="B363" s="1474">
        <v>596.31</v>
      </c>
      <c r="C363" s="1474">
        <v>755.22</v>
      </c>
      <c r="D363" s="1474">
        <v>752.31</v>
      </c>
      <c r="E363" s="1475">
        <v>864.64</v>
      </c>
      <c r="F363" s="1475">
        <v>676.73</v>
      </c>
      <c r="G363" s="1475">
        <v>966.42</v>
      </c>
      <c r="H363" s="1474">
        <v>956.45</v>
      </c>
      <c r="I363" s="1476">
        <f t="shared" ref="I363:I366" si="237">SUM(B363:H363)</f>
        <v>5568.08</v>
      </c>
      <c r="J363" s="997"/>
      <c r="K363" s="1191" t="s">
        <v>305</v>
      </c>
      <c r="L363" s="1191" t="s">
        <v>375</v>
      </c>
      <c r="M363" s="1191">
        <v>25.0</v>
      </c>
      <c r="N363" s="1191">
        <v>18.0</v>
      </c>
      <c r="O363" s="1477">
        <f t="shared" ref="O363:O369" si="238">(M363-N363)</f>
        <v>7</v>
      </c>
      <c r="P363" s="1478">
        <v>3500.0</v>
      </c>
      <c r="Q363" s="1410">
        <f>(H145)</f>
        <v>1002</v>
      </c>
      <c r="R363" s="1479">
        <f t="shared" ref="R363:R374" si="239">(Q363/P363)</f>
        <v>0.2862857143</v>
      </c>
      <c r="S363" s="1191" t="s">
        <v>305</v>
      </c>
      <c r="T363" s="1191" t="s">
        <v>375</v>
      </c>
      <c r="U363" s="1480">
        <f t="shared" ref="U363:U369" si="240">(Q363/8*22)</f>
        <v>2755.5</v>
      </c>
      <c r="V363" s="1481">
        <f t="shared" ref="V363:V374" si="241">(U363/P363)</f>
        <v>0.7872857143</v>
      </c>
      <c r="W363" s="1062"/>
      <c r="X363" s="1062"/>
      <c r="Y363" s="1062"/>
      <c r="Z363" s="1062"/>
      <c r="AA363" s="1062"/>
      <c r="AB363" s="1062"/>
    </row>
    <row r="364">
      <c r="A364" s="1085" t="s">
        <v>165</v>
      </c>
      <c r="B364" s="1474">
        <v>487.34</v>
      </c>
      <c r="C364" s="1474">
        <v>218.75</v>
      </c>
      <c r="D364" s="1474">
        <v>418.17</v>
      </c>
      <c r="E364" s="1475">
        <v>558.31</v>
      </c>
      <c r="F364" s="1475">
        <v>574.54</v>
      </c>
      <c r="G364" s="1475">
        <v>482.88</v>
      </c>
      <c r="H364" s="1474">
        <v>916.24</v>
      </c>
      <c r="I364" s="1476">
        <f t="shared" si="237"/>
        <v>3656.23</v>
      </c>
      <c r="J364" s="997"/>
      <c r="K364" s="1191" t="s">
        <v>331</v>
      </c>
      <c r="L364" s="1191" t="s">
        <v>481</v>
      </c>
      <c r="M364" s="1191">
        <v>25.0</v>
      </c>
      <c r="N364" s="1191">
        <v>21.0</v>
      </c>
      <c r="O364" s="1477">
        <f t="shared" si="238"/>
        <v>4</v>
      </c>
      <c r="P364" s="1478">
        <v>3500.0</v>
      </c>
      <c r="Q364" s="1410">
        <f>(H293)</f>
        <v>1214</v>
      </c>
      <c r="R364" s="1479">
        <f t="shared" si="239"/>
        <v>0.3468571429</v>
      </c>
      <c r="S364" s="1191" t="s">
        <v>331</v>
      </c>
      <c r="T364" s="1191" t="s">
        <v>481</v>
      </c>
      <c r="U364" s="1480">
        <f t="shared" si="240"/>
        <v>3338.5</v>
      </c>
      <c r="V364" s="1142">
        <f t="shared" si="241"/>
        <v>0.9538571429</v>
      </c>
      <c r="W364" s="1062"/>
      <c r="X364" s="1062"/>
      <c r="Y364" s="1062"/>
      <c r="Z364" s="1062"/>
      <c r="AA364" s="1062"/>
      <c r="AB364" s="1062"/>
    </row>
    <row r="365">
      <c r="A365" s="1085" t="s">
        <v>166</v>
      </c>
      <c r="B365" s="1474">
        <v>582.9</v>
      </c>
      <c r="C365" s="1474">
        <v>644.26</v>
      </c>
      <c r="D365" s="1474">
        <v>467.05</v>
      </c>
      <c r="E365" s="1474">
        <v>628.41</v>
      </c>
      <c r="F365" s="1475">
        <v>734.65</v>
      </c>
      <c r="G365" s="1475">
        <v>863.38</v>
      </c>
      <c r="H365" s="1474">
        <v>1030.93</v>
      </c>
      <c r="I365" s="1476">
        <f t="shared" si="237"/>
        <v>4951.58</v>
      </c>
      <c r="J365" s="997"/>
      <c r="K365" s="1191" t="s">
        <v>70</v>
      </c>
      <c r="L365" s="1191" t="s">
        <v>70</v>
      </c>
      <c r="M365" s="1191">
        <f t="shared" ref="M365:N365" si="242">sum(M363:M364)</f>
        <v>50</v>
      </c>
      <c r="N365" s="1191">
        <f t="shared" si="242"/>
        <v>39</v>
      </c>
      <c r="O365" s="1477">
        <f t="shared" si="238"/>
        <v>11</v>
      </c>
      <c r="P365" s="1478">
        <f t="shared" ref="P365:Q365" si="243">sum(P363:P364)</f>
        <v>7000</v>
      </c>
      <c r="Q365" s="1307">
        <f t="shared" si="243"/>
        <v>2216</v>
      </c>
      <c r="R365" s="1479">
        <f t="shared" si="239"/>
        <v>0.3165714286</v>
      </c>
      <c r="S365" s="1191" t="s">
        <v>70</v>
      </c>
      <c r="T365" s="1191" t="s">
        <v>70</v>
      </c>
      <c r="U365" s="1480">
        <f t="shared" si="240"/>
        <v>6094</v>
      </c>
      <c r="V365" s="1155">
        <f t="shared" si="241"/>
        <v>0.8705714286</v>
      </c>
      <c r="W365" s="1062"/>
      <c r="X365" s="1062"/>
      <c r="Y365" s="1062"/>
      <c r="Z365" s="1062"/>
      <c r="AA365" s="1062"/>
      <c r="AB365" s="1062"/>
    </row>
    <row r="366">
      <c r="A366" s="1096" t="s">
        <v>589</v>
      </c>
      <c r="B366" s="1474">
        <v>0.0</v>
      </c>
      <c r="C366" s="1474">
        <v>0.0</v>
      </c>
      <c r="D366" s="1474">
        <v>2022.18</v>
      </c>
      <c r="E366" s="1474">
        <v>2245.45</v>
      </c>
      <c r="F366" s="1475">
        <v>2534.28</v>
      </c>
      <c r="G366" s="1475">
        <v>2579.17</v>
      </c>
      <c r="H366" s="1474">
        <v>2080.19</v>
      </c>
      <c r="I366" s="1476">
        <f t="shared" si="237"/>
        <v>11461.27</v>
      </c>
      <c r="J366" s="997"/>
      <c r="K366" s="1294" t="s">
        <v>132</v>
      </c>
      <c r="L366" s="1294" t="s">
        <v>274</v>
      </c>
      <c r="M366" s="1294">
        <v>15.0</v>
      </c>
      <c r="N366" s="1294">
        <v>0.0</v>
      </c>
      <c r="O366" s="1031">
        <f t="shared" si="238"/>
        <v>15</v>
      </c>
      <c r="P366" s="1294">
        <v>500.0</v>
      </c>
      <c r="Q366" s="1482">
        <f>(I356)</f>
        <v>0</v>
      </c>
      <c r="R366" s="1483">
        <f t="shared" si="239"/>
        <v>0</v>
      </c>
      <c r="S366" s="1294" t="s">
        <v>132</v>
      </c>
      <c r="T366" s="1294" t="s">
        <v>274</v>
      </c>
      <c r="U366" s="1480">
        <f t="shared" si="240"/>
        <v>0</v>
      </c>
      <c r="V366" s="1148">
        <f t="shared" si="241"/>
        <v>0</v>
      </c>
      <c r="W366" s="1062"/>
      <c r="X366" s="1062"/>
      <c r="Y366" s="1062"/>
      <c r="Z366" s="1062"/>
      <c r="AA366" s="1062"/>
      <c r="AB366" s="1062"/>
    </row>
    <row r="367">
      <c r="A367" s="1101" t="s">
        <v>9</v>
      </c>
      <c r="B367" s="1469">
        <f t="shared" ref="B367:I367" si="244">SUM(B363:B366)</f>
        <v>1666.55</v>
      </c>
      <c r="C367" s="1469">
        <f t="shared" si="244"/>
        <v>1618.23</v>
      </c>
      <c r="D367" s="1469">
        <f t="shared" si="244"/>
        <v>3659.71</v>
      </c>
      <c r="E367" s="1469">
        <f t="shared" si="244"/>
        <v>4296.81</v>
      </c>
      <c r="F367" s="1469">
        <f t="shared" si="244"/>
        <v>4520.2</v>
      </c>
      <c r="G367" s="1469">
        <f t="shared" si="244"/>
        <v>4891.85</v>
      </c>
      <c r="H367" s="1469">
        <f t="shared" si="244"/>
        <v>4983.81</v>
      </c>
      <c r="I367" s="1469">
        <f t="shared" si="244"/>
        <v>25637.16</v>
      </c>
      <c r="J367" s="997"/>
      <c r="K367" s="1150" t="s">
        <v>484</v>
      </c>
      <c r="L367" s="1150" t="s">
        <v>452</v>
      </c>
      <c r="M367" s="1150">
        <v>15.0</v>
      </c>
      <c r="N367" s="1150">
        <v>9.0</v>
      </c>
      <c r="O367" s="1484">
        <f t="shared" si="238"/>
        <v>6</v>
      </c>
      <c r="P367" s="1485">
        <v>700.0</v>
      </c>
      <c r="Q367" s="1358">
        <f>(F333)</f>
        <v>141</v>
      </c>
      <c r="R367" s="1153">
        <f t="shared" si="239"/>
        <v>0.2014285714</v>
      </c>
      <c r="S367" s="1150" t="s">
        <v>484</v>
      </c>
      <c r="T367" s="1150" t="s">
        <v>452</v>
      </c>
      <c r="U367" s="1480">
        <f t="shared" si="240"/>
        <v>387.75</v>
      </c>
      <c r="V367" s="1148">
        <f t="shared" si="241"/>
        <v>0.5539285714</v>
      </c>
      <c r="W367" s="1062"/>
      <c r="X367" s="1062"/>
      <c r="Y367" s="1062"/>
      <c r="Z367" s="1062"/>
      <c r="AA367" s="1062"/>
      <c r="AB367" s="1062"/>
    </row>
    <row r="368">
      <c r="A368" s="1049"/>
      <c r="B368" s="1049"/>
      <c r="C368" s="1049"/>
      <c r="D368" s="1049"/>
      <c r="E368" s="1049"/>
      <c r="F368" s="1049"/>
      <c r="G368" s="1049"/>
      <c r="H368" s="1049"/>
      <c r="I368" s="1049"/>
      <c r="J368" s="997"/>
      <c r="K368" s="1150" t="s">
        <v>485</v>
      </c>
      <c r="L368" s="1150" t="s">
        <v>14</v>
      </c>
      <c r="M368" s="1150">
        <v>0.0</v>
      </c>
      <c r="N368" s="1150">
        <v>0.0</v>
      </c>
      <c r="O368" s="1484">
        <f t="shared" si="238"/>
        <v>0</v>
      </c>
      <c r="P368" s="1485">
        <v>300.0</v>
      </c>
      <c r="Q368" s="1357">
        <f>(I333)</f>
        <v>21</v>
      </c>
      <c r="R368" s="1153">
        <f t="shared" si="239"/>
        <v>0.07</v>
      </c>
      <c r="S368" s="1150" t="s">
        <v>485</v>
      </c>
      <c r="T368" s="1150" t="s">
        <v>14</v>
      </c>
      <c r="U368" s="1480">
        <f t="shared" si="240"/>
        <v>57.75</v>
      </c>
      <c r="V368" s="1148">
        <f t="shared" si="241"/>
        <v>0.1925</v>
      </c>
      <c r="W368" s="1062"/>
      <c r="X368" s="1062"/>
      <c r="Y368" s="1062"/>
      <c r="Z368" s="1062"/>
      <c r="AA368" s="1062"/>
      <c r="AB368" s="1062"/>
    </row>
    <row r="369">
      <c r="A369" s="1049"/>
      <c r="B369" s="1049"/>
      <c r="C369" s="1049"/>
      <c r="D369" s="1049"/>
      <c r="E369" s="1486" t="s">
        <v>35</v>
      </c>
      <c r="F369" s="1486" t="s">
        <v>164</v>
      </c>
      <c r="G369" s="1486" t="s">
        <v>165</v>
      </c>
      <c r="H369" s="1487" t="s">
        <v>166</v>
      </c>
      <c r="I369" s="1488" t="s">
        <v>589</v>
      </c>
      <c r="J369" s="997"/>
      <c r="K369" s="1150" t="s">
        <v>144</v>
      </c>
      <c r="L369" s="1150" t="s">
        <v>144</v>
      </c>
      <c r="M369" s="1150">
        <f t="shared" ref="M369:N369" si="245">sum(M367:M368)</f>
        <v>15</v>
      </c>
      <c r="N369" s="1150">
        <f t="shared" si="245"/>
        <v>9</v>
      </c>
      <c r="O369" s="1484">
        <f t="shared" si="238"/>
        <v>6</v>
      </c>
      <c r="P369" s="1485">
        <f t="shared" ref="P369:Q369" si="246">sum(P367:P368)</f>
        <v>1000</v>
      </c>
      <c r="Q369" s="1357">
        <f t="shared" si="246"/>
        <v>162</v>
      </c>
      <c r="R369" s="1153">
        <f t="shared" si="239"/>
        <v>0.162</v>
      </c>
      <c r="S369" s="1150" t="s">
        <v>144</v>
      </c>
      <c r="T369" s="1150" t="s">
        <v>144</v>
      </c>
      <c r="U369" s="1480">
        <f t="shared" si="240"/>
        <v>445.5</v>
      </c>
      <c r="V369" s="1148">
        <f t="shared" si="241"/>
        <v>0.4455</v>
      </c>
      <c r="W369" s="1062"/>
      <c r="X369" s="1062"/>
      <c r="Y369" s="1062"/>
      <c r="Z369" s="1062"/>
      <c r="AA369" s="1062"/>
      <c r="AB369" s="1062"/>
    </row>
    <row r="370">
      <c r="A370" s="1049"/>
      <c r="B370" s="1049"/>
      <c r="C370" s="1049"/>
      <c r="D370" s="1049"/>
      <c r="E370" s="1191" t="s">
        <v>556</v>
      </c>
      <c r="F370" s="1489">
        <v>3602.13</v>
      </c>
      <c r="G370" s="1489">
        <v>2689.44</v>
      </c>
      <c r="H370" s="1489">
        <v>4343.33</v>
      </c>
      <c r="I370" s="1489">
        <v>0.0</v>
      </c>
      <c r="J370" s="997"/>
      <c r="K370" s="1143" t="s">
        <v>453</v>
      </c>
      <c r="L370" s="1143" t="s">
        <v>432</v>
      </c>
      <c r="M370" s="1143">
        <f t="shared" ref="M370:N370" si="247">sum(M371:M376)</f>
        <v>40</v>
      </c>
      <c r="N370" s="1143">
        <f t="shared" si="247"/>
        <v>40</v>
      </c>
      <c r="O370" s="1143">
        <f t="shared" ref="O370:O374" si="249">SUM(M370-N370)</f>
        <v>0</v>
      </c>
      <c r="P370" s="1490">
        <f t="shared" ref="P370:Q370" si="248">SUM(P371:P376)</f>
        <v>93000</v>
      </c>
      <c r="Q370" s="1491">
        <f t="shared" si="248"/>
        <v>36272.06</v>
      </c>
      <c r="R370" s="1147">
        <f t="shared" si="239"/>
        <v>0.3900221505</v>
      </c>
      <c r="S370" s="1143" t="s">
        <v>453</v>
      </c>
      <c r="T370" s="1143" t="s">
        <v>432</v>
      </c>
      <c r="U370" s="1492">
        <f>sum(U371:U373)</f>
        <v>62026.975</v>
      </c>
      <c r="V370" s="1148">
        <f t="shared" si="241"/>
        <v>0.6669567204</v>
      </c>
      <c r="W370" s="1062"/>
      <c r="X370" s="1062"/>
      <c r="Y370" s="1062"/>
      <c r="Z370" s="1062"/>
      <c r="AA370" s="1062"/>
      <c r="AB370" s="1062"/>
    </row>
    <row r="371">
      <c r="A371" s="1049"/>
      <c r="B371" s="1049"/>
      <c r="C371" s="1049"/>
      <c r="D371" s="1049"/>
      <c r="E371" s="1191" t="s">
        <v>568</v>
      </c>
      <c r="F371" s="1489">
        <f>(I363)</f>
        <v>5568.08</v>
      </c>
      <c r="G371" s="1489">
        <f>(I364)</f>
        <v>3656.23</v>
      </c>
      <c r="H371" s="1489">
        <f>(I365)</f>
        <v>4951.58</v>
      </c>
      <c r="I371" s="1489">
        <f>(I366)</f>
        <v>11461.27</v>
      </c>
      <c r="J371" s="997"/>
      <c r="K371" s="1143" t="s">
        <v>454</v>
      </c>
      <c r="L371" s="1143" t="s">
        <v>432</v>
      </c>
      <c r="M371" s="1143">
        <v>10.0</v>
      </c>
      <c r="N371" s="1143">
        <v>10.0</v>
      </c>
      <c r="O371" s="1143">
        <f t="shared" si="249"/>
        <v>0</v>
      </c>
      <c r="P371" s="1490">
        <v>24000.0</v>
      </c>
      <c r="Q371" s="1491">
        <f>SUM(F372)</f>
        <v>9170.21</v>
      </c>
      <c r="R371" s="1147">
        <f t="shared" si="239"/>
        <v>0.3820920833</v>
      </c>
      <c r="S371" s="1143" t="s">
        <v>454</v>
      </c>
      <c r="T371" s="1143" t="s">
        <v>432</v>
      </c>
      <c r="U371" s="1492">
        <f t="shared" ref="U371:U374" si="251">(Q371/12*30)</f>
        <v>22925.525</v>
      </c>
      <c r="V371" s="1142">
        <f t="shared" si="241"/>
        <v>0.9552302083</v>
      </c>
      <c r="W371" s="1062"/>
      <c r="X371" s="1062"/>
      <c r="Y371" s="1062"/>
      <c r="Z371" s="1062"/>
      <c r="AA371" s="1062"/>
      <c r="AB371" s="1062"/>
    </row>
    <row r="372">
      <c r="A372" s="1049"/>
      <c r="B372" s="1049"/>
      <c r="C372" s="1049"/>
      <c r="D372" s="1049"/>
      <c r="E372" s="1287" t="s">
        <v>9</v>
      </c>
      <c r="F372" s="1288">
        <f t="shared" ref="F372:I372" si="250">SUM(F370:F371)</f>
        <v>9170.21</v>
      </c>
      <c r="G372" s="1288">
        <f t="shared" si="250"/>
        <v>6345.67</v>
      </c>
      <c r="H372" s="1288">
        <f t="shared" si="250"/>
        <v>9294.91</v>
      </c>
      <c r="I372" s="1288">
        <f t="shared" si="250"/>
        <v>11461.27</v>
      </c>
      <c r="J372" s="997"/>
      <c r="K372" s="1143" t="s">
        <v>456</v>
      </c>
      <c r="L372" s="1143" t="s">
        <v>432</v>
      </c>
      <c r="M372" s="1143">
        <v>9.0</v>
      </c>
      <c r="N372" s="1143">
        <v>9.0</v>
      </c>
      <c r="O372" s="1143">
        <f t="shared" si="249"/>
        <v>0</v>
      </c>
      <c r="P372" s="1490">
        <v>18000.0</v>
      </c>
      <c r="Q372" s="1491">
        <f>SUM(G372)</f>
        <v>6345.67</v>
      </c>
      <c r="R372" s="1147">
        <f t="shared" si="239"/>
        <v>0.3525372222</v>
      </c>
      <c r="S372" s="1143" t="s">
        <v>456</v>
      </c>
      <c r="T372" s="1143" t="s">
        <v>432</v>
      </c>
      <c r="U372" s="1492">
        <f t="shared" si="251"/>
        <v>15864.175</v>
      </c>
      <c r="V372" s="1155">
        <f t="shared" si="241"/>
        <v>0.8813430556</v>
      </c>
      <c r="W372" s="1062"/>
      <c r="X372" s="1062"/>
      <c r="Y372" s="1062"/>
      <c r="Z372" s="1062"/>
      <c r="AA372" s="1062"/>
      <c r="AB372" s="1062"/>
    </row>
    <row r="373">
      <c r="A373" s="1049"/>
      <c r="B373" s="1049"/>
      <c r="C373" s="1049"/>
      <c r="D373" s="1049"/>
      <c r="E373" s="1493" t="s">
        <v>167</v>
      </c>
      <c r="F373" s="1494">
        <f>(F372/24000)</f>
        <v>0.3820920833</v>
      </c>
      <c r="G373" s="1494">
        <f>(G372/15000)</f>
        <v>0.4230446667</v>
      </c>
      <c r="H373" s="1494">
        <f t="shared" ref="H373:I373" si="252">(H372/24000)</f>
        <v>0.3872879167</v>
      </c>
      <c r="I373" s="1494">
        <f t="shared" si="252"/>
        <v>0.4775529167</v>
      </c>
      <c r="J373" s="997"/>
      <c r="K373" s="1495" t="s">
        <v>455</v>
      </c>
      <c r="L373" s="1495" t="s">
        <v>432</v>
      </c>
      <c r="M373" s="1495">
        <v>10.0</v>
      </c>
      <c r="N373" s="1495">
        <v>10.0</v>
      </c>
      <c r="O373" s="1143">
        <f t="shared" si="249"/>
        <v>0</v>
      </c>
      <c r="P373" s="1496">
        <v>25000.0</v>
      </c>
      <c r="Q373" s="1497">
        <f>SUM(H372)</f>
        <v>9294.91</v>
      </c>
      <c r="R373" s="1498">
        <f t="shared" si="239"/>
        <v>0.3717964</v>
      </c>
      <c r="S373" s="1495" t="s">
        <v>455</v>
      </c>
      <c r="T373" s="1499" t="s">
        <v>432</v>
      </c>
      <c r="U373" s="1492">
        <f t="shared" si="251"/>
        <v>23237.275</v>
      </c>
      <c r="V373" s="1284">
        <f t="shared" si="241"/>
        <v>0.929491</v>
      </c>
      <c r="W373" s="1062"/>
      <c r="X373" s="1062"/>
      <c r="Y373" s="1062"/>
      <c r="Z373" s="1062"/>
      <c r="AA373" s="1062"/>
      <c r="AB373" s="1062"/>
    </row>
    <row r="374">
      <c r="A374" s="1049"/>
      <c r="B374" s="1049"/>
      <c r="C374" s="1049"/>
      <c r="D374" s="1049"/>
      <c r="E374" s="1500" t="s">
        <v>339</v>
      </c>
      <c r="F374" s="1501">
        <f t="shared" ref="F374:I374" si="253">(F372/8*31)</f>
        <v>35534.56375</v>
      </c>
      <c r="G374" s="1501">
        <f t="shared" si="253"/>
        <v>24589.47125</v>
      </c>
      <c r="H374" s="1501">
        <f t="shared" si="253"/>
        <v>36017.77625</v>
      </c>
      <c r="I374" s="1501">
        <f t="shared" si="253"/>
        <v>44412.42125</v>
      </c>
      <c r="J374" s="997"/>
      <c r="K374" s="1495" t="s">
        <v>590</v>
      </c>
      <c r="L374" s="1495" t="s">
        <v>432</v>
      </c>
      <c r="M374" s="1495">
        <v>11.0</v>
      </c>
      <c r="N374" s="1495">
        <v>11.0</v>
      </c>
      <c r="O374" s="1143">
        <f t="shared" si="249"/>
        <v>0</v>
      </c>
      <c r="P374" s="1496">
        <v>26000.0</v>
      </c>
      <c r="Q374" s="1497">
        <f>SUM(I372)</f>
        <v>11461.27</v>
      </c>
      <c r="R374" s="1498">
        <f t="shared" si="239"/>
        <v>0.4408180769</v>
      </c>
      <c r="S374" s="1495" t="s">
        <v>590</v>
      </c>
      <c r="T374" s="1499" t="s">
        <v>432</v>
      </c>
      <c r="U374" s="1492">
        <f t="shared" si="251"/>
        <v>28653.175</v>
      </c>
      <c r="V374" s="1284">
        <f t="shared" si="241"/>
        <v>1.102045192</v>
      </c>
      <c r="W374" s="1062"/>
      <c r="X374" s="1062"/>
      <c r="Y374" s="1062"/>
      <c r="Z374" s="1062"/>
      <c r="AA374" s="1062"/>
      <c r="AB374" s="1062"/>
    </row>
    <row r="375">
      <c r="A375" s="1049"/>
      <c r="B375" s="1049"/>
      <c r="C375" s="1049"/>
      <c r="D375" s="1049"/>
      <c r="I375" s="1049"/>
      <c r="J375" s="1049"/>
      <c r="K375" s="1049"/>
      <c r="L375" s="1049"/>
      <c r="M375" s="1049"/>
      <c r="N375" s="1049"/>
      <c r="O375" s="1049"/>
      <c r="P375" s="1049"/>
      <c r="Q375" s="1074"/>
      <c r="R375" s="1074"/>
      <c r="S375" s="1074"/>
      <c r="T375" s="1074"/>
      <c r="U375" s="1074"/>
      <c r="V375" s="1074"/>
      <c r="W375" s="1074"/>
      <c r="X375" s="1074"/>
      <c r="Y375" s="1074"/>
      <c r="Z375" s="1074"/>
      <c r="AA375" s="1074"/>
      <c r="AB375" s="1074"/>
    </row>
    <row r="376">
      <c r="A376" s="1049"/>
      <c r="B376" s="1049"/>
      <c r="C376" s="1049"/>
      <c r="D376" s="1049"/>
      <c r="I376" s="1049"/>
      <c r="J376" s="1049"/>
      <c r="K376" s="1049"/>
      <c r="L376" s="1049"/>
      <c r="M376" s="1049"/>
      <c r="N376" s="1049"/>
      <c r="O376" s="1049"/>
      <c r="P376" s="1049"/>
      <c r="Q376" s="1074"/>
      <c r="R376" s="1074"/>
      <c r="S376" s="1074"/>
      <c r="T376" s="1074"/>
      <c r="U376" s="1074"/>
      <c r="V376" s="1502"/>
      <c r="W376" s="1074"/>
      <c r="X376" s="1074"/>
      <c r="Y376" s="1074"/>
      <c r="Z376" s="1074"/>
      <c r="AA376" s="1074"/>
      <c r="AB376" s="1074"/>
    </row>
    <row r="377">
      <c r="A377" s="1086" t="s">
        <v>591</v>
      </c>
      <c r="B377" s="1393">
        <v>13.0</v>
      </c>
      <c r="C377" s="1393">
        <v>14.0</v>
      </c>
      <c r="D377" s="1393">
        <v>15.0</v>
      </c>
      <c r="E377" s="1393">
        <v>16.0</v>
      </c>
      <c r="F377" s="1393">
        <v>17.0</v>
      </c>
      <c r="G377" s="1393">
        <v>18.0</v>
      </c>
      <c r="H377" s="1394"/>
      <c r="I377" s="1394"/>
      <c r="J377" s="998"/>
      <c r="K377" s="1086" t="s">
        <v>591</v>
      </c>
      <c r="L377" s="1394"/>
      <c r="M377" s="1394"/>
      <c r="N377" s="1394"/>
      <c r="O377" s="1394"/>
      <c r="P377" s="1394"/>
      <c r="Q377" s="1058"/>
      <c r="R377" s="1058"/>
      <c r="S377" s="1058"/>
      <c r="T377" s="1058"/>
      <c r="U377" s="1058"/>
      <c r="V377" s="1058"/>
      <c r="W377" s="1058"/>
      <c r="X377" s="1058"/>
      <c r="Y377" s="1058"/>
      <c r="Z377" s="1058"/>
      <c r="AA377" s="1058"/>
      <c r="AB377" s="1058"/>
    </row>
    <row r="378">
      <c r="A378" s="1395" t="s">
        <v>305</v>
      </c>
      <c r="B378" s="1053" t="s">
        <v>2</v>
      </c>
      <c r="C378" s="1053" t="s">
        <v>3</v>
      </c>
      <c r="D378" s="1053" t="s">
        <v>4</v>
      </c>
      <c r="E378" s="1053" t="s">
        <v>5</v>
      </c>
      <c r="F378" s="1053" t="s">
        <v>6</v>
      </c>
      <c r="G378" s="1053" t="s">
        <v>7</v>
      </c>
      <c r="H378" s="1053" t="s">
        <v>9</v>
      </c>
      <c r="I378" s="1053" t="s">
        <v>71</v>
      </c>
      <c r="J378" s="998"/>
      <c r="K378" s="1395" t="s">
        <v>305</v>
      </c>
      <c r="L378" s="1053" t="s">
        <v>72</v>
      </c>
      <c r="M378" s="1053" t="s">
        <v>13</v>
      </c>
      <c r="N378" s="1396" t="s">
        <v>73</v>
      </c>
      <c r="O378" s="1053" t="s">
        <v>13</v>
      </c>
      <c r="P378" s="1396" t="s">
        <v>74</v>
      </c>
      <c r="Q378" s="1058"/>
      <c r="R378" s="1168" t="s">
        <v>592</v>
      </c>
      <c r="S378" s="1058"/>
      <c r="T378" s="1058"/>
      <c r="U378" s="1058"/>
      <c r="V378" s="1058"/>
      <c r="W378" s="1058"/>
      <c r="X378" s="1058"/>
      <c r="Y378" s="1058"/>
      <c r="Z378" s="1058"/>
      <c r="AA378" s="1058"/>
      <c r="AB378" s="1058"/>
    </row>
    <row r="379">
      <c r="A379" s="1332" t="s">
        <v>75</v>
      </c>
      <c r="B379" s="1397">
        <f> SUM(B380:B383,B385:B388,B390:B393,B395:B398,B400:B403, B405:B408)</f>
        <v>28</v>
      </c>
      <c r="C379" s="1397">
        <f t="shared" ref="C379:G379" si="254"> SUM(C380:C383,C385:C388,C390:C393,C395:C398,C400:C403)</f>
        <v>40</v>
      </c>
      <c r="D379" s="1397">
        <f t="shared" si="254"/>
        <v>57</v>
      </c>
      <c r="E379" s="1397">
        <f t="shared" si="254"/>
        <v>55</v>
      </c>
      <c r="F379" s="1397">
        <f t="shared" si="254"/>
        <v>56</v>
      </c>
      <c r="G379" s="1397">
        <f t="shared" si="254"/>
        <v>6</v>
      </c>
      <c r="H379" s="1397">
        <f>SUM(H380:H383,H385:H388,H390:H393,H395:H398,H400:H403,H405:H408)</f>
        <v>242</v>
      </c>
      <c r="I379" s="1397"/>
      <c r="J379" s="1398"/>
      <c r="K379" s="1332" t="s">
        <v>75</v>
      </c>
      <c r="L379" s="1397"/>
      <c r="M379" s="1397"/>
      <c r="N379" s="1397"/>
      <c r="O379" s="1397"/>
      <c r="P379" s="1397"/>
      <c r="Q379" s="1399"/>
      <c r="R379" s="1399"/>
      <c r="S379" s="1399"/>
      <c r="T379" s="1399"/>
      <c r="U379" s="1399"/>
      <c r="V379" s="1399"/>
      <c r="W379" s="1399"/>
      <c r="X379" s="1399"/>
      <c r="Y379" s="1399"/>
      <c r="Z379" s="1399"/>
      <c r="AA379" s="1399"/>
      <c r="AB379" s="1399"/>
    </row>
    <row r="380">
      <c r="A380" s="1242" t="s">
        <v>76</v>
      </c>
      <c r="B380" s="1400">
        <v>5.0</v>
      </c>
      <c r="C380" s="1400">
        <v>3.0</v>
      </c>
      <c r="D380" s="1400">
        <v>14.0</v>
      </c>
      <c r="E380" s="1400">
        <v>8.0</v>
      </c>
      <c r="F380" s="1400">
        <v>8.0</v>
      </c>
      <c r="G380" s="1400">
        <v>0.0</v>
      </c>
      <c r="H380" s="1401">
        <f t="shared" ref="H380:H382" si="255">SUM(B380:G380)</f>
        <v>38</v>
      </c>
      <c r="I380" s="1117">
        <f>sum(H380:H383)</f>
        <v>72</v>
      </c>
      <c r="J380" s="1402"/>
      <c r="K380" s="1242" t="s">
        <v>76</v>
      </c>
      <c r="L380" s="1316">
        <v>78.0</v>
      </c>
      <c r="M380" s="1117">
        <f>(L380-H380)</f>
        <v>40</v>
      </c>
      <c r="N380" s="1316">
        <v>30.0</v>
      </c>
      <c r="O380" s="1117">
        <f t="shared" ref="O380:O381" si="256">sum(M380,N380)</f>
        <v>70</v>
      </c>
      <c r="P380" s="1316" t="s">
        <v>382</v>
      </c>
      <c r="Q380" s="1058"/>
      <c r="R380" s="1058"/>
      <c r="S380" s="1058"/>
      <c r="T380" s="1058"/>
      <c r="U380" s="1058"/>
      <c r="V380" s="1058"/>
      <c r="W380" s="1058"/>
      <c r="X380" s="1058"/>
      <c r="Y380" s="1058"/>
      <c r="Z380" s="1058"/>
      <c r="AA380" s="1058"/>
      <c r="AB380" s="1058"/>
    </row>
    <row r="381">
      <c r="A381" s="1403" t="s">
        <v>77</v>
      </c>
      <c r="B381" s="1404">
        <v>0.0</v>
      </c>
      <c r="C381" s="1404">
        <v>0.0</v>
      </c>
      <c r="D381" s="1404">
        <v>0.0</v>
      </c>
      <c r="E381" s="1404">
        <v>0.0</v>
      </c>
      <c r="F381" s="1404">
        <v>0.0</v>
      </c>
      <c r="G381" s="1405">
        <v>0.0</v>
      </c>
      <c r="H381" s="1053">
        <f t="shared" si="255"/>
        <v>0</v>
      </c>
      <c r="I381" s="1088">
        <f>(I380/61)</f>
        <v>1.180327869</v>
      </c>
      <c r="J381" s="1402"/>
      <c r="K381" s="1403" t="s">
        <v>77</v>
      </c>
      <c r="L381" s="1404">
        <f t="shared" ref="L381:L393" si="257">(O5)</f>
        <v>26</v>
      </c>
      <c r="M381" s="1396">
        <f>(L381-H381-H382)</f>
        <v>5</v>
      </c>
      <c r="N381" s="1404">
        <v>5.0</v>
      </c>
      <c r="O381" s="1396">
        <f t="shared" si="256"/>
        <v>10</v>
      </c>
      <c r="P381" s="1404"/>
      <c r="Q381" s="1024"/>
      <c r="R381" s="1058"/>
      <c r="S381" s="1058"/>
      <c r="T381" s="1058"/>
      <c r="U381" s="1058"/>
      <c r="V381" s="1058"/>
      <c r="W381" s="1058"/>
      <c r="X381" s="1058"/>
      <c r="Y381" s="1058"/>
      <c r="Z381" s="1058"/>
      <c r="AA381" s="1058"/>
      <c r="AB381" s="1058"/>
    </row>
    <row r="382">
      <c r="A382" s="1403" t="s">
        <v>78</v>
      </c>
      <c r="B382" s="1404">
        <v>1.0</v>
      </c>
      <c r="C382" s="1404">
        <v>0.0</v>
      </c>
      <c r="D382" s="1404">
        <v>4.0</v>
      </c>
      <c r="E382" s="1404">
        <v>5.0</v>
      </c>
      <c r="F382" s="1404">
        <v>11.0</v>
      </c>
      <c r="G382" s="1405">
        <v>0.0</v>
      </c>
      <c r="H382" s="1053">
        <f t="shared" si="255"/>
        <v>21</v>
      </c>
      <c r="I382" s="1396"/>
      <c r="J382" s="1026"/>
      <c r="K382" s="1403" t="s">
        <v>78</v>
      </c>
      <c r="L382" s="1404" t="str">
        <f t="shared" si="257"/>
        <v>-</v>
      </c>
      <c r="M382" s="1396" t="s">
        <v>79</v>
      </c>
      <c r="N382" s="1404" t="s">
        <v>79</v>
      </c>
      <c r="O382" s="1396" t="s">
        <v>79</v>
      </c>
      <c r="P382" s="1396"/>
      <c r="Q382" s="1058"/>
      <c r="R382" s="1058"/>
      <c r="S382" s="1058"/>
      <c r="T382" s="1058"/>
      <c r="U382" s="1058"/>
      <c r="V382" s="1058"/>
      <c r="W382" s="1058"/>
      <c r="X382" s="1058"/>
      <c r="Y382" s="1058"/>
      <c r="Z382" s="1058"/>
      <c r="AA382" s="1058"/>
      <c r="AB382" s="1058"/>
    </row>
    <row r="383">
      <c r="A383" s="1406" t="s">
        <v>446</v>
      </c>
      <c r="B383" s="1404">
        <v>1.0</v>
      </c>
      <c r="C383" s="1404">
        <v>0.0</v>
      </c>
      <c r="D383" s="1404">
        <v>5.0</v>
      </c>
      <c r="E383" s="1404">
        <v>3.0</v>
      </c>
      <c r="F383" s="1404">
        <v>3.0</v>
      </c>
      <c r="G383" s="1405">
        <v>1.0</v>
      </c>
      <c r="H383" s="1053">
        <f t="shared" ref="H383:H384" si="258">sum(B383:G383)</f>
        <v>13</v>
      </c>
      <c r="I383" s="1396"/>
      <c r="J383" s="1026"/>
      <c r="K383" s="1406" t="s">
        <v>446</v>
      </c>
      <c r="L383" s="1404">
        <f t="shared" si="257"/>
        <v>24</v>
      </c>
      <c r="M383" s="1396">
        <f t="shared" ref="M383:M385" si="259">(L383-H383)</f>
        <v>11</v>
      </c>
      <c r="N383" s="1404">
        <v>0.0</v>
      </c>
      <c r="O383" s="1396">
        <f>sum(M383,N383)</f>
        <v>11</v>
      </c>
      <c r="P383" s="1404"/>
      <c r="Q383" s="1408" t="s">
        <v>362</v>
      </c>
      <c r="R383" s="1058"/>
      <c r="S383" s="1058"/>
      <c r="T383" s="1058"/>
      <c r="U383" s="1058"/>
      <c r="V383" s="1058"/>
      <c r="W383" s="1058"/>
      <c r="X383" s="1058"/>
      <c r="Y383" s="1058"/>
      <c r="Z383" s="1058"/>
      <c r="AA383" s="1058"/>
      <c r="AB383" s="1058"/>
    </row>
    <row r="384">
      <c r="A384" s="1406" t="s">
        <v>80</v>
      </c>
      <c r="B384" s="1404">
        <v>0.0</v>
      </c>
      <c r="C384" s="1404">
        <v>0.0</v>
      </c>
      <c r="D384" s="1404">
        <v>0.0</v>
      </c>
      <c r="E384" s="1404">
        <v>0.0</v>
      </c>
      <c r="F384" s="1404">
        <v>0.0</v>
      </c>
      <c r="G384" s="1405">
        <v>0.0</v>
      </c>
      <c r="H384" s="1053">
        <f t="shared" si="258"/>
        <v>0</v>
      </c>
      <c r="I384" s="1396"/>
      <c r="J384" s="1026"/>
      <c r="K384" s="1406" t="s">
        <v>80</v>
      </c>
      <c r="L384" s="1404">
        <f t="shared" si="257"/>
        <v>0</v>
      </c>
      <c r="M384" s="1396">
        <f t="shared" si="259"/>
        <v>0</v>
      </c>
      <c r="N384" s="1404">
        <v>0.0</v>
      </c>
      <c r="O384" s="1396">
        <f>SUM(M384,N384)</f>
        <v>0</v>
      </c>
      <c r="P384" s="1396"/>
      <c r="Q384" s="1058"/>
      <c r="R384" s="1058"/>
      <c r="S384" s="1058"/>
      <c r="T384" s="1058"/>
      <c r="U384" s="1058"/>
      <c r="V384" s="1058"/>
      <c r="W384" s="1058"/>
      <c r="X384" s="1058"/>
      <c r="Y384" s="1058"/>
      <c r="Z384" s="1058"/>
      <c r="AA384" s="1058"/>
      <c r="AB384" s="1058"/>
    </row>
    <row r="385">
      <c r="A385" s="1116" t="s">
        <v>81</v>
      </c>
      <c r="B385" s="1316">
        <v>3.0</v>
      </c>
      <c r="C385" s="1316">
        <v>6.0</v>
      </c>
      <c r="D385" s="1316">
        <v>4.0</v>
      </c>
      <c r="E385" s="1316">
        <v>5.0</v>
      </c>
      <c r="F385" s="1316">
        <v>6.0</v>
      </c>
      <c r="G385" s="1400">
        <v>0.0</v>
      </c>
      <c r="H385" s="1401">
        <f t="shared" ref="H385:H387" si="260">SUM(B385:G385)</f>
        <v>24</v>
      </c>
      <c r="I385" s="1117">
        <f>sum(H385:H388)</f>
        <v>31</v>
      </c>
      <c r="J385" s="1402"/>
      <c r="K385" s="1116" t="s">
        <v>81</v>
      </c>
      <c r="L385" s="1316">
        <f t="shared" si="257"/>
        <v>53</v>
      </c>
      <c r="M385" s="1117">
        <f t="shared" si="259"/>
        <v>29</v>
      </c>
      <c r="N385" s="1316">
        <v>10.0</v>
      </c>
      <c r="O385" s="1117">
        <f t="shared" ref="O385:O386" si="261">sum(M385,N385)</f>
        <v>39</v>
      </c>
      <c r="P385" s="1316" t="s">
        <v>382</v>
      </c>
      <c r="Q385" s="1024"/>
      <c r="R385" s="1058"/>
      <c r="S385" s="1058"/>
      <c r="T385" s="1058"/>
      <c r="U385" s="1058"/>
      <c r="V385" s="1058"/>
      <c r="W385" s="1058"/>
      <c r="X385" s="1058"/>
      <c r="Y385" s="1058"/>
      <c r="Z385" s="1058"/>
      <c r="AA385" s="1058"/>
      <c r="AB385" s="1058"/>
    </row>
    <row r="386">
      <c r="A386" s="1403" t="s">
        <v>77</v>
      </c>
      <c r="B386" s="1404">
        <v>0.0</v>
      </c>
      <c r="C386" s="1404">
        <v>0.0</v>
      </c>
      <c r="D386" s="1404">
        <v>0.0</v>
      </c>
      <c r="E386" s="1404">
        <v>2.0</v>
      </c>
      <c r="F386" s="1404">
        <v>0.0</v>
      </c>
      <c r="G386" s="1404">
        <v>0.0</v>
      </c>
      <c r="H386" s="1053">
        <f t="shared" si="260"/>
        <v>2</v>
      </c>
      <c r="I386" s="1088">
        <f>(I385/60)</f>
        <v>0.5166666667</v>
      </c>
      <c r="J386" s="1026"/>
      <c r="K386" s="1403" t="s">
        <v>77</v>
      </c>
      <c r="L386" s="1404">
        <f t="shared" si="257"/>
        <v>3</v>
      </c>
      <c r="M386" s="1396">
        <f>(L386-H386-H387)</f>
        <v>0</v>
      </c>
      <c r="N386" s="1404">
        <v>5.0</v>
      </c>
      <c r="O386" s="1396">
        <f t="shared" si="261"/>
        <v>5</v>
      </c>
      <c r="P386" s="1404"/>
      <c r="Q386" s="1058"/>
      <c r="R386" s="1168"/>
      <c r="S386" s="1058"/>
      <c r="T386" s="1058"/>
      <c r="U386" s="1058"/>
      <c r="V386" s="1058"/>
      <c r="W386" s="1058"/>
      <c r="X386" s="1058"/>
      <c r="Y386" s="1058"/>
      <c r="Z386" s="1058"/>
      <c r="AA386" s="1058"/>
      <c r="AB386" s="1058"/>
    </row>
    <row r="387">
      <c r="A387" s="1403" t="s">
        <v>78</v>
      </c>
      <c r="B387" s="1404">
        <v>0.0</v>
      </c>
      <c r="C387" s="1404">
        <v>0.0</v>
      </c>
      <c r="D387" s="1404">
        <v>1.0</v>
      </c>
      <c r="E387" s="1404">
        <v>0.0</v>
      </c>
      <c r="F387" s="1404">
        <v>0.0</v>
      </c>
      <c r="G387" s="1404">
        <v>0.0</v>
      </c>
      <c r="H387" s="1053">
        <f t="shared" si="260"/>
        <v>1</v>
      </c>
      <c r="I387" s="1396"/>
      <c r="J387" s="1026"/>
      <c r="K387" s="1403" t="s">
        <v>78</v>
      </c>
      <c r="L387" s="1404" t="str">
        <f t="shared" si="257"/>
        <v>-</v>
      </c>
      <c r="M387" s="1396" t="s">
        <v>79</v>
      </c>
      <c r="N387" s="1404" t="s">
        <v>79</v>
      </c>
      <c r="O387" s="1396" t="s">
        <v>79</v>
      </c>
      <c r="P387" s="1396"/>
      <c r="Q387" s="1058"/>
      <c r="R387" s="1058"/>
      <c r="S387" s="1058"/>
      <c r="T387" s="1058"/>
      <c r="U387" s="1058"/>
      <c r="V387" s="1058"/>
      <c r="W387" s="1058"/>
      <c r="X387" s="1058"/>
      <c r="Y387" s="1058"/>
      <c r="Z387" s="1058"/>
      <c r="AA387" s="1058"/>
      <c r="AB387" s="1058"/>
    </row>
    <row r="388">
      <c r="A388" s="1406" t="s">
        <v>446</v>
      </c>
      <c r="B388" s="1404">
        <v>1.0</v>
      </c>
      <c r="C388" s="1404">
        <v>1.0</v>
      </c>
      <c r="D388" s="1404">
        <v>1.0</v>
      </c>
      <c r="E388" s="1404">
        <v>0.0</v>
      </c>
      <c r="F388" s="1404">
        <v>1.0</v>
      </c>
      <c r="G388" s="1404">
        <v>0.0</v>
      </c>
      <c r="H388" s="1053">
        <f t="shared" ref="H388:H389" si="262">sum(B388:G388)</f>
        <v>4</v>
      </c>
      <c r="I388" s="1396"/>
      <c r="J388" s="1026"/>
      <c r="K388" s="1406" t="s">
        <v>446</v>
      </c>
      <c r="L388" s="1404">
        <f t="shared" si="257"/>
        <v>6</v>
      </c>
      <c r="M388" s="1396">
        <f t="shared" ref="M388:M390" si="263">(L388-H388)</f>
        <v>2</v>
      </c>
      <c r="N388" s="1404">
        <v>3.0</v>
      </c>
      <c r="O388" s="1396">
        <f>sum(M388,N388)</f>
        <v>5</v>
      </c>
      <c r="P388" s="1396"/>
      <c r="Q388" s="1408" t="s">
        <v>593</v>
      </c>
      <c r="R388" s="1058"/>
      <c r="S388" s="1058"/>
      <c r="T388" s="1058"/>
      <c r="U388" s="1058"/>
      <c r="V388" s="1058"/>
      <c r="W388" s="1058"/>
      <c r="X388" s="1058"/>
      <c r="Y388" s="1058"/>
      <c r="Z388" s="1058"/>
      <c r="AA388" s="1058"/>
      <c r="AB388" s="1058"/>
    </row>
    <row r="389">
      <c r="A389" s="1406" t="s">
        <v>80</v>
      </c>
      <c r="B389" s="1404">
        <v>0.0</v>
      </c>
      <c r="C389" s="1404">
        <v>0.0</v>
      </c>
      <c r="D389" s="1404">
        <v>0.0</v>
      </c>
      <c r="E389" s="1404">
        <v>1.0</v>
      </c>
      <c r="F389" s="1404">
        <v>0.0</v>
      </c>
      <c r="G389" s="1404">
        <v>0.0</v>
      </c>
      <c r="H389" s="1053">
        <f t="shared" si="262"/>
        <v>1</v>
      </c>
      <c r="I389" s="1396"/>
      <c r="J389" s="1026"/>
      <c r="K389" s="1406" t="s">
        <v>80</v>
      </c>
      <c r="L389" s="1404">
        <f t="shared" si="257"/>
        <v>37</v>
      </c>
      <c r="M389" s="1396">
        <f t="shared" si="263"/>
        <v>36</v>
      </c>
      <c r="N389" s="1404">
        <v>0.0</v>
      </c>
      <c r="O389" s="1396">
        <f>SUM(M389,N389)</f>
        <v>36</v>
      </c>
      <c r="P389" s="1396"/>
      <c r="Q389" s="1058"/>
      <c r="R389" s="1058"/>
      <c r="S389" s="1058"/>
      <c r="T389" s="1058"/>
      <c r="U389" s="1058"/>
      <c r="V389" s="1058"/>
      <c r="W389" s="1058"/>
      <c r="X389" s="1058"/>
      <c r="Y389" s="1058"/>
      <c r="Z389" s="1058"/>
      <c r="AA389" s="1058"/>
      <c r="AB389" s="1058"/>
    </row>
    <row r="390">
      <c r="A390" s="1257" t="s">
        <v>341</v>
      </c>
      <c r="B390" s="1400">
        <v>5.0</v>
      </c>
      <c r="C390" s="1400">
        <v>10.0</v>
      </c>
      <c r="D390" s="1400">
        <v>5.0</v>
      </c>
      <c r="E390" s="1400">
        <v>10.0</v>
      </c>
      <c r="F390" s="1400">
        <v>8.0</v>
      </c>
      <c r="G390" s="1400">
        <v>0.0</v>
      </c>
      <c r="H390" s="1401">
        <f t="shared" ref="H390:H392" si="264">SUM(B390:G390)</f>
        <v>38</v>
      </c>
      <c r="I390" s="1117">
        <f>sum(H390:H393)</f>
        <v>51</v>
      </c>
      <c r="J390" s="1026"/>
      <c r="K390" s="1257" t="s">
        <v>341</v>
      </c>
      <c r="L390" s="1316">
        <f t="shared" si="257"/>
        <v>65</v>
      </c>
      <c r="M390" s="1117">
        <f t="shared" si="263"/>
        <v>27</v>
      </c>
      <c r="N390" s="1316">
        <v>40.0</v>
      </c>
      <c r="O390" s="1117">
        <f>sum(M390,N390)-R390</f>
        <v>66</v>
      </c>
      <c r="P390" s="1316" t="s">
        <v>382</v>
      </c>
      <c r="Q390" s="1058"/>
      <c r="R390" s="1168">
        <v>1.0</v>
      </c>
      <c r="S390" s="1058"/>
      <c r="T390" s="1058"/>
      <c r="U390" s="1058"/>
      <c r="V390" s="1058"/>
      <c r="W390" s="1058"/>
      <c r="X390" s="1058"/>
      <c r="Y390" s="1058"/>
      <c r="Z390" s="1058"/>
      <c r="AA390" s="1058"/>
      <c r="AB390" s="1058"/>
    </row>
    <row r="391">
      <c r="A391" s="1403" t="s">
        <v>77</v>
      </c>
      <c r="B391" s="1404">
        <v>0.0</v>
      </c>
      <c r="C391" s="1404">
        <v>0.0</v>
      </c>
      <c r="D391" s="1404">
        <v>0.0</v>
      </c>
      <c r="E391" s="1404">
        <v>0.0</v>
      </c>
      <c r="F391" s="1404">
        <v>0.0</v>
      </c>
      <c r="G391" s="1405">
        <v>0.0</v>
      </c>
      <c r="H391" s="1053">
        <f t="shared" si="264"/>
        <v>0</v>
      </c>
      <c r="I391" s="1088">
        <f>(I390/60)</f>
        <v>0.85</v>
      </c>
      <c r="J391" s="1026"/>
      <c r="K391" s="1403" t="s">
        <v>77</v>
      </c>
      <c r="L391" s="1404">
        <f t="shared" si="257"/>
        <v>19</v>
      </c>
      <c r="M391" s="1396">
        <f>(L391-H391-H392)</f>
        <v>12</v>
      </c>
      <c r="N391" s="1404">
        <v>0.0</v>
      </c>
      <c r="O391" s="1396">
        <f>sum(M391,N391)</f>
        <v>12</v>
      </c>
      <c r="P391" s="1404"/>
      <c r="Q391" s="1058"/>
      <c r="R391" s="1058"/>
      <c r="S391" s="1058"/>
      <c r="T391" s="1058"/>
      <c r="U391" s="1058"/>
      <c r="V391" s="1058"/>
      <c r="W391" s="1058"/>
      <c r="X391" s="1058"/>
      <c r="Y391" s="1058"/>
      <c r="Z391" s="1058"/>
      <c r="AA391" s="1058"/>
      <c r="AB391" s="1058"/>
    </row>
    <row r="392">
      <c r="A392" s="1403" t="s">
        <v>78</v>
      </c>
      <c r="B392" s="1404">
        <v>0.0</v>
      </c>
      <c r="C392" s="1404">
        <v>2.0</v>
      </c>
      <c r="D392" s="1404">
        <v>1.0</v>
      </c>
      <c r="E392" s="1404">
        <v>2.0</v>
      </c>
      <c r="F392" s="1404">
        <v>2.0</v>
      </c>
      <c r="G392" s="1405">
        <v>0.0</v>
      </c>
      <c r="H392" s="1053">
        <f t="shared" si="264"/>
        <v>7</v>
      </c>
      <c r="I392" s="1396"/>
      <c r="J392" s="1026"/>
      <c r="K392" s="1403" t="s">
        <v>78</v>
      </c>
      <c r="L392" s="1404" t="str">
        <f t="shared" si="257"/>
        <v>-</v>
      </c>
      <c r="M392" s="1396" t="s">
        <v>79</v>
      </c>
      <c r="N392" s="1404" t="s">
        <v>79</v>
      </c>
      <c r="O392" s="1396" t="s">
        <v>79</v>
      </c>
      <c r="P392" s="1396"/>
      <c r="Q392" s="1058"/>
      <c r="R392" s="1058"/>
      <c r="S392" s="1058"/>
      <c r="T392" s="1058"/>
      <c r="U392" s="1058"/>
      <c r="V392" s="1058"/>
      <c r="W392" s="1058"/>
      <c r="X392" s="1058"/>
      <c r="Y392" s="1058"/>
      <c r="Z392" s="1058"/>
      <c r="AA392" s="1058"/>
      <c r="AB392" s="1058"/>
    </row>
    <row r="393">
      <c r="A393" s="1406" t="s">
        <v>446</v>
      </c>
      <c r="B393" s="1404">
        <v>0.0</v>
      </c>
      <c r="C393" s="1404">
        <v>2.0</v>
      </c>
      <c r="D393" s="1404">
        <v>1.0</v>
      </c>
      <c r="E393" s="1404">
        <v>1.0</v>
      </c>
      <c r="F393" s="1404">
        <v>2.0</v>
      </c>
      <c r="G393" s="1405">
        <v>0.0</v>
      </c>
      <c r="H393" s="1053">
        <f t="shared" ref="H393:H394" si="265">sum(B393:G393)</f>
        <v>6</v>
      </c>
      <c r="I393" s="1396"/>
      <c r="J393" s="1402"/>
      <c r="K393" s="1406" t="s">
        <v>446</v>
      </c>
      <c r="L393" s="1404">
        <f t="shared" si="257"/>
        <v>10</v>
      </c>
      <c r="M393" s="1396">
        <f t="shared" ref="M393:M395" si="266">(L393-H393)</f>
        <v>4</v>
      </c>
      <c r="N393" s="1404">
        <v>0.0</v>
      </c>
      <c r="O393" s="1396">
        <f>sum(M393,N393)</f>
        <v>4</v>
      </c>
      <c r="P393" s="1404"/>
      <c r="Q393" s="1408" t="s">
        <v>360</v>
      </c>
      <c r="R393" s="1058"/>
      <c r="S393" s="1058"/>
      <c r="T393" s="1058"/>
      <c r="U393" s="1058"/>
      <c r="V393" s="1058"/>
      <c r="W393" s="1058"/>
      <c r="X393" s="1058"/>
      <c r="Y393" s="1058"/>
      <c r="Z393" s="1058"/>
      <c r="AA393" s="1058"/>
      <c r="AB393" s="1058"/>
    </row>
    <row r="394">
      <c r="A394" s="1406" t="s">
        <v>80</v>
      </c>
      <c r="B394" s="1404">
        <v>3.0</v>
      </c>
      <c r="C394" s="1404">
        <v>0.0</v>
      </c>
      <c r="D394" s="1404">
        <v>0.0</v>
      </c>
      <c r="E394" s="1404">
        <v>1.0</v>
      </c>
      <c r="F394" s="1404">
        <v>0.0</v>
      </c>
      <c r="G394" s="1405">
        <v>0.0</v>
      </c>
      <c r="H394" s="1053">
        <f t="shared" si="265"/>
        <v>4</v>
      </c>
      <c r="I394" s="1396"/>
      <c r="J394" s="1402"/>
      <c r="K394" s="1406" t="s">
        <v>80</v>
      </c>
      <c r="L394" s="1404">
        <v>38.0</v>
      </c>
      <c r="M394" s="1396">
        <f t="shared" si="266"/>
        <v>34</v>
      </c>
      <c r="N394" s="1404">
        <v>0.0</v>
      </c>
      <c r="O394" s="1396">
        <f>SUM(M394,N394)</f>
        <v>34</v>
      </c>
      <c r="P394" s="1396"/>
      <c r="Q394" s="1058"/>
      <c r="R394" s="1058"/>
      <c r="S394" s="1058"/>
      <c r="T394" s="1058"/>
      <c r="U394" s="1058"/>
      <c r="V394" s="1058"/>
      <c r="W394" s="1058"/>
      <c r="X394" s="1058"/>
      <c r="Y394" s="1058"/>
      <c r="Z394" s="1058"/>
      <c r="AA394" s="1058"/>
      <c r="AB394" s="1058"/>
    </row>
    <row r="395">
      <c r="A395" s="1116" t="s">
        <v>237</v>
      </c>
      <c r="B395" s="1316">
        <v>4.0</v>
      </c>
      <c r="C395" s="1316">
        <v>10.0</v>
      </c>
      <c r="D395" s="1316">
        <v>10.0</v>
      </c>
      <c r="E395" s="1316">
        <v>14.0</v>
      </c>
      <c r="F395" s="1316">
        <v>8.0</v>
      </c>
      <c r="G395" s="1400">
        <v>5.0</v>
      </c>
      <c r="H395" s="1401">
        <f t="shared" ref="H395:H397" si="267">SUM(B395:G395)</f>
        <v>51</v>
      </c>
      <c r="I395" s="1117">
        <f>sum(H395:H398)</f>
        <v>60</v>
      </c>
      <c r="J395" s="1026"/>
      <c r="K395" s="1116" t="s">
        <v>237</v>
      </c>
      <c r="L395" s="1316">
        <f t="shared" ref="L395:L403" si="268">(O19)</f>
        <v>62</v>
      </c>
      <c r="M395" s="1117">
        <f t="shared" si="266"/>
        <v>11</v>
      </c>
      <c r="N395" s="1316">
        <v>50.0</v>
      </c>
      <c r="O395" s="1117">
        <f t="shared" ref="O395:O396" si="269">sum(M395,N395)</f>
        <v>61</v>
      </c>
      <c r="P395" s="1316" t="s">
        <v>382</v>
      </c>
      <c r="Q395" s="1058"/>
      <c r="R395" s="1168" t="s">
        <v>594</v>
      </c>
      <c r="S395" s="1058"/>
      <c r="T395" s="1058"/>
      <c r="U395" s="1058"/>
      <c r="V395" s="1058"/>
      <c r="W395" s="1058"/>
      <c r="X395" s="1058"/>
      <c r="Y395" s="1058"/>
      <c r="Z395" s="1058"/>
      <c r="AA395" s="1058"/>
      <c r="AB395" s="1058"/>
    </row>
    <row r="396">
      <c r="A396" s="1403" t="s">
        <v>77</v>
      </c>
      <c r="B396" s="1404">
        <v>0.0</v>
      </c>
      <c r="C396" s="1404">
        <v>0.0</v>
      </c>
      <c r="D396" s="1404">
        <v>0.0</v>
      </c>
      <c r="E396" s="1404">
        <v>0.0</v>
      </c>
      <c r="F396" s="1404">
        <v>0.0</v>
      </c>
      <c r="G396" s="1404">
        <v>0.0</v>
      </c>
      <c r="H396" s="1053">
        <f t="shared" si="267"/>
        <v>0</v>
      </c>
      <c r="I396" s="1088">
        <f>(I395/60)</f>
        <v>1</v>
      </c>
      <c r="J396" s="1026"/>
      <c r="K396" s="1403" t="s">
        <v>77</v>
      </c>
      <c r="L396" s="1404">
        <f t="shared" si="268"/>
        <v>19</v>
      </c>
      <c r="M396" s="1396">
        <f>(L396-H396-H397)</f>
        <v>10</v>
      </c>
      <c r="N396" s="1404">
        <v>10.0</v>
      </c>
      <c r="O396" s="1396">
        <f t="shared" si="269"/>
        <v>20</v>
      </c>
      <c r="P396" s="1404"/>
      <c r="Q396" s="1058"/>
      <c r="R396" s="1058"/>
      <c r="S396" s="1058"/>
      <c r="T396" s="1058"/>
      <c r="U396" s="1058"/>
      <c r="V396" s="1058"/>
      <c r="W396" s="1058"/>
      <c r="X396" s="1058"/>
      <c r="Y396" s="1058"/>
      <c r="Z396" s="1058"/>
      <c r="AA396" s="1058"/>
      <c r="AB396" s="1058"/>
    </row>
    <row r="397">
      <c r="A397" s="1403" t="s">
        <v>78</v>
      </c>
      <c r="B397" s="1404">
        <v>0.0</v>
      </c>
      <c r="C397" s="1404">
        <v>3.0</v>
      </c>
      <c r="D397" s="1404">
        <v>3.0</v>
      </c>
      <c r="E397" s="1404">
        <v>0.0</v>
      </c>
      <c r="F397" s="1404">
        <v>3.0</v>
      </c>
      <c r="G397" s="1404">
        <v>0.0</v>
      </c>
      <c r="H397" s="1053">
        <f t="shared" si="267"/>
        <v>9</v>
      </c>
      <c r="I397" s="1396"/>
      <c r="J397" s="1026"/>
      <c r="K397" s="1403" t="s">
        <v>78</v>
      </c>
      <c r="L397" s="1404" t="str">
        <f t="shared" si="268"/>
        <v>-</v>
      </c>
      <c r="M397" s="1396" t="s">
        <v>79</v>
      </c>
      <c r="N397" s="1404" t="s">
        <v>79</v>
      </c>
      <c r="O397" s="1396" t="s">
        <v>79</v>
      </c>
      <c r="P397" s="1396"/>
      <c r="Q397" s="1058"/>
      <c r="R397" s="1058"/>
      <c r="S397" s="1058"/>
      <c r="T397" s="1058"/>
      <c r="U397" s="1058"/>
      <c r="V397" s="1058"/>
      <c r="W397" s="1058"/>
      <c r="X397" s="1058"/>
      <c r="Y397" s="1058"/>
      <c r="Z397" s="1058"/>
      <c r="AA397" s="1058"/>
      <c r="AB397" s="1058"/>
    </row>
    <row r="398">
      <c r="A398" s="1406" t="s">
        <v>446</v>
      </c>
      <c r="B398" s="1404">
        <v>0.0</v>
      </c>
      <c r="C398" s="1404">
        <v>0.0</v>
      </c>
      <c r="D398" s="1404">
        <v>0.0</v>
      </c>
      <c r="E398" s="1404">
        <v>0.0</v>
      </c>
      <c r="F398" s="1404">
        <v>0.0</v>
      </c>
      <c r="G398" s="1404">
        <v>0.0</v>
      </c>
      <c r="H398" s="1053">
        <f t="shared" ref="H398:H399" si="270">sum(B398:G398)</f>
        <v>0</v>
      </c>
      <c r="I398" s="1396"/>
      <c r="J398" s="1026"/>
      <c r="K398" s="1406" t="s">
        <v>446</v>
      </c>
      <c r="L398" s="1404">
        <f t="shared" si="268"/>
        <v>7</v>
      </c>
      <c r="M398" s="1396">
        <f t="shared" ref="M398:M400" si="271">(L398-H398)</f>
        <v>7</v>
      </c>
      <c r="N398" s="1404" t="s">
        <v>79</v>
      </c>
      <c r="O398" s="1396">
        <f>sum(M398,N398)</f>
        <v>7</v>
      </c>
      <c r="P398" s="1396"/>
      <c r="Q398" s="1408" t="s">
        <v>595</v>
      </c>
      <c r="R398" s="1168" t="s">
        <v>596</v>
      </c>
      <c r="S398" s="1058"/>
      <c r="T398" s="1058"/>
      <c r="U398" s="1058"/>
      <c r="V398" s="1058"/>
      <c r="W398" s="1058"/>
      <c r="X398" s="1058"/>
      <c r="Y398" s="1058"/>
      <c r="Z398" s="1058"/>
      <c r="AA398" s="1058"/>
      <c r="AB398" s="1058"/>
    </row>
    <row r="399">
      <c r="A399" s="1406" t="s">
        <v>80</v>
      </c>
      <c r="B399" s="1404">
        <v>1.0</v>
      </c>
      <c r="C399" s="1404">
        <v>2.0</v>
      </c>
      <c r="D399" s="1404">
        <v>0.0</v>
      </c>
      <c r="E399" s="1404">
        <v>0.0</v>
      </c>
      <c r="F399" s="1404">
        <v>0.0</v>
      </c>
      <c r="G399" s="1404">
        <v>0.0</v>
      </c>
      <c r="H399" s="1053">
        <f t="shared" si="270"/>
        <v>3</v>
      </c>
      <c r="I399" s="1396"/>
      <c r="J399" s="1026"/>
      <c r="K399" s="1406" t="s">
        <v>80</v>
      </c>
      <c r="L399" s="1404">
        <f t="shared" si="268"/>
        <v>42</v>
      </c>
      <c r="M399" s="1396">
        <f t="shared" si="271"/>
        <v>39</v>
      </c>
      <c r="N399" s="1404">
        <v>0.0</v>
      </c>
      <c r="O399" s="1396">
        <f>SUM(M399,N399)</f>
        <v>39</v>
      </c>
      <c r="P399" s="1396"/>
      <c r="Q399" s="1058"/>
      <c r="R399" s="1058"/>
      <c r="S399" s="1058"/>
      <c r="T399" s="1058"/>
      <c r="U399" s="1058"/>
      <c r="V399" s="1058"/>
      <c r="W399" s="1058"/>
      <c r="X399" s="1058"/>
      <c r="Y399" s="1058"/>
      <c r="Z399" s="1058"/>
      <c r="AA399" s="1058"/>
      <c r="AB399" s="1058"/>
    </row>
    <row r="400">
      <c r="A400" s="1144" t="s">
        <v>134</v>
      </c>
      <c r="B400" s="1400">
        <v>7.0</v>
      </c>
      <c r="C400" s="1400">
        <v>1.0</v>
      </c>
      <c r="D400" s="1400">
        <v>3.0</v>
      </c>
      <c r="E400" s="1400">
        <v>4.0</v>
      </c>
      <c r="F400" s="1400">
        <v>3.0</v>
      </c>
      <c r="G400" s="1400">
        <v>0.0</v>
      </c>
      <c r="H400" s="1401">
        <f t="shared" ref="H400:H402" si="272">SUM(B400:G400)</f>
        <v>18</v>
      </c>
      <c r="I400" s="1117">
        <f>sum(H400:H403)</f>
        <v>28</v>
      </c>
      <c r="J400" s="1402"/>
      <c r="K400" s="1144" t="s">
        <v>134</v>
      </c>
      <c r="L400" s="1316">
        <f t="shared" si="268"/>
        <v>55</v>
      </c>
      <c r="M400" s="1117">
        <f t="shared" si="271"/>
        <v>37</v>
      </c>
      <c r="N400" s="1316">
        <v>20.0</v>
      </c>
      <c r="O400" s="1117">
        <f t="shared" ref="O400:O401" si="273">sum(M400,N400)</f>
        <v>57</v>
      </c>
      <c r="P400" s="1316" t="s">
        <v>382</v>
      </c>
      <c r="Q400" s="1058"/>
      <c r="R400" s="1058"/>
      <c r="S400" s="1058"/>
      <c r="T400" s="1058"/>
      <c r="U400" s="1058"/>
      <c r="V400" s="1058"/>
      <c r="W400" s="1058"/>
      <c r="X400" s="1058"/>
      <c r="Y400" s="1058"/>
      <c r="Z400" s="1058"/>
      <c r="AA400" s="1058"/>
      <c r="AB400" s="1058"/>
    </row>
    <row r="401">
      <c r="A401" s="1403" t="s">
        <v>77</v>
      </c>
      <c r="B401" s="1404">
        <v>0.0</v>
      </c>
      <c r="C401" s="1404">
        <v>0.0</v>
      </c>
      <c r="D401" s="1404">
        <v>0.0</v>
      </c>
      <c r="E401" s="1404">
        <v>0.0</v>
      </c>
      <c r="F401" s="1404">
        <v>0.0</v>
      </c>
      <c r="G401" s="1405">
        <v>0.0</v>
      </c>
      <c r="H401" s="1053">
        <f t="shared" si="272"/>
        <v>0</v>
      </c>
      <c r="I401" s="1088">
        <f>(I400/60)</f>
        <v>0.4666666667</v>
      </c>
      <c r="J401" s="1026"/>
      <c r="K401" s="1403" t="s">
        <v>77</v>
      </c>
      <c r="L401" s="1404">
        <f t="shared" si="268"/>
        <v>16</v>
      </c>
      <c r="M401" s="1396">
        <f>(L401-H401-H402)</f>
        <v>11</v>
      </c>
      <c r="N401" s="1404">
        <v>5.0</v>
      </c>
      <c r="O401" s="1396">
        <f t="shared" si="273"/>
        <v>16</v>
      </c>
      <c r="P401" s="1404"/>
      <c r="Q401" s="1024"/>
      <c r="R401" s="1058"/>
      <c r="S401" s="1058"/>
      <c r="T401" s="1058"/>
      <c r="U401" s="1058"/>
      <c r="V401" s="1058"/>
      <c r="W401" s="1058"/>
      <c r="X401" s="1058"/>
      <c r="Y401" s="1058"/>
      <c r="Z401" s="1058"/>
      <c r="AA401" s="1058"/>
      <c r="AB401" s="1058"/>
    </row>
    <row r="402">
      <c r="A402" s="1403" t="s">
        <v>78</v>
      </c>
      <c r="B402" s="1404">
        <v>0.0</v>
      </c>
      <c r="C402" s="1404">
        <v>1.0</v>
      </c>
      <c r="D402" s="1404">
        <v>2.0</v>
      </c>
      <c r="E402" s="1404">
        <v>1.0</v>
      </c>
      <c r="F402" s="1404">
        <v>1.0</v>
      </c>
      <c r="G402" s="1405">
        <v>0.0</v>
      </c>
      <c r="H402" s="1053">
        <f t="shared" si="272"/>
        <v>5</v>
      </c>
      <c r="I402" s="1396"/>
      <c r="J402" s="1026"/>
      <c r="K402" s="1403" t="s">
        <v>78</v>
      </c>
      <c r="L402" s="1404" t="str">
        <f t="shared" si="268"/>
        <v>-</v>
      </c>
      <c r="M402" s="1396" t="s">
        <v>79</v>
      </c>
      <c r="N402" s="1404" t="s">
        <v>79</v>
      </c>
      <c r="O402" s="1396" t="s">
        <v>79</v>
      </c>
      <c r="P402" s="1396"/>
      <c r="Q402" s="1058"/>
      <c r="R402" s="1058"/>
      <c r="S402" s="1058"/>
      <c r="T402" s="1058"/>
      <c r="U402" s="1058"/>
      <c r="V402" s="1058"/>
      <c r="W402" s="1058"/>
      <c r="X402" s="1058"/>
      <c r="Y402" s="1058"/>
      <c r="Z402" s="1058"/>
      <c r="AA402" s="1058"/>
      <c r="AB402" s="1058"/>
    </row>
    <row r="403">
      <c r="A403" s="1406" t="s">
        <v>446</v>
      </c>
      <c r="B403" s="1404">
        <v>1.0</v>
      </c>
      <c r="C403" s="1404">
        <v>1.0</v>
      </c>
      <c r="D403" s="1404">
        <v>3.0</v>
      </c>
      <c r="E403" s="1404">
        <v>0.0</v>
      </c>
      <c r="F403" s="1404">
        <v>0.0</v>
      </c>
      <c r="G403" s="1405">
        <v>0.0</v>
      </c>
      <c r="H403" s="1053">
        <f t="shared" ref="H403:H404" si="274">sum(B403:G403)</f>
        <v>5</v>
      </c>
      <c r="I403" s="1396"/>
      <c r="J403" s="1026"/>
      <c r="K403" s="1406" t="s">
        <v>446</v>
      </c>
      <c r="L403" s="1404">
        <f t="shared" si="268"/>
        <v>5</v>
      </c>
      <c r="M403" s="1396">
        <f t="shared" ref="M403:M405" si="275">(L403-H403)</f>
        <v>0</v>
      </c>
      <c r="N403" s="1404">
        <v>8.0</v>
      </c>
      <c r="O403" s="1396">
        <f>sum(M403,N403)</f>
        <v>8</v>
      </c>
      <c r="P403" s="1404"/>
      <c r="Q403" s="1408" t="s">
        <v>564</v>
      </c>
      <c r="R403" s="1058"/>
      <c r="S403" s="1058"/>
      <c r="T403" s="1058"/>
      <c r="U403" s="1058"/>
      <c r="V403" s="1058"/>
      <c r="W403" s="1058"/>
      <c r="X403" s="1058"/>
      <c r="Y403" s="1058"/>
      <c r="Z403" s="1058"/>
      <c r="AA403" s="1058"/>
      <c r="AB403" s="1058"/>
    </row>
    <row r="404">
      <c r="A404" s="1406" t="s">
        <v>80</v>
      </c>
      <c r="B404" s="1404">
        <v>0.0</v>
      </c>
      <c r="C404" s="1404">
        <v>0.0</v>
      </c>
      <c r="D404" s="1404">
        <v>2.0</v>
      </c>
      <c r="E404" s="1404">
        <v>0.0</v>
      </c>
      <c r="F404" s="1404">
        <v>0.0</v>
      </c>
      <c r="G404" s="1405">
        <v>0.0</v>
      </c>
      <c r="H404" s="1053">
        <f t="shared" si="274"/>
        <v>2</v>
      </c>
      <c r="I404" s="1396"/>
      <c r="J404" s="1026"/>
      <c r="K404" s="1406" t="s">
        <v>80</v>
      </c>
      <c r="L404" s="1404">
        <v>20.0</v>
      </c>
      <c r="M404" s="1396">
        <f t="shared" si="275"/>
        <v>18</v>
      </c>
      <c r="N404" s="1404">
        <v>0.0</v>
      </c>
      <c r="O404" s="1396">
        <f>SUM(M404,N404)</f>
        <v>18</v>
      </c>
      <c r="P404" s="1396"/>
      <c r="Q404" s="1058"/>
      <c r="R404" s="1058"/>
      <c r="S404" s="1058"/>
      <c r="T404" s="1058"/>
      <c r="U404" s="1058"/>
      <c r="V404" s="1058"/>
      <c r="W404" s="1058"/>
      <c r="X404" s="1058"/>
      <c r="Y404" s="1058"/>
      <c r="Z404" s="1058"/>
      <c r="AA404" s="1058"/>
      <c r="AB404" s="1058"/>
    </row>
    <row r="405">
      <c r="A405" s="1143" t="s">
        <v>597</v>
      </c>
      <c r="B405" s="1400"/>
      <c r="C405" s="1400"/>
      <c r="D405" s="1400"/>
      <c r="E405" s="1400"/>
      <c r="F405" s="1400"/>
      <c r="G405" s="1400"/>
      <c r="H405" s="1401">
        <f t="shared" ref="H405:H407" si="276">SUM(B405:G405)</f>
        <v>0</v>
      </c>
      <c r="I405" s="1117">
        <f>sum(H405:H408)</f>
        <v>0</v>
      </c>
      <c r="J405" s="998"/>
      <c r="K405" s="1143" t="s">
        <v>597</v>
      </c>
      <c r="L405" s="1316">
        <v>0.0</v>
      </c>
      <c r="M405" s="1117">
        <f t="shared" si="275"/>
        <v>0</v>
      </c>
      <c r="N405" s="1316">
        <v>40.0</v>
      </c>
      <c r="O405" s="1117">
        <f t="shared" ref="O405:O406" si="277">sum(M405,N405)</f>
        <v>40</v>
      </c>
      <c r="P405" s="1316" t="s">
        <v>598</v>
      </c>
      <c r="Q405" s="1058"/>
      <c r="R405" s="1058"/>
      <c r="S405" s="1058"/>
      <c r="T405" s="1058"/>
      <c r="U405" s="1058"/>
      <c r="V405" s="1058"/>
      <c r="W405" s="1058"/>
      <c r="X405" s="1058"/>
      <c r="Y405" s="1058"/>
      <c r="Z405" s="1058"/>
      <c r="AA405" s="1058"/>
      <c r="AB405" s="1058"/>
    </row>
    <row r="406">
      <c r="A406" s="1403" t="s">
        <v>77</v>
      </c>
      <c r="B406" s="1404"/>
      <c r="C406" s="1404"/>
      <c r="D406" s="1404"/>
      <c r="E406" s="1404"/>
      <c r="F406" s="1404"/>
      <c r="G406" s="1405"/>
      <c r="H406" s="1053">
        <f t="shared" si="276"/>
        <v>0</v>
      </c>
      <c r="I406" s="1088">
        <f>(I405/60)</f>
        <v>0</v>
      </c>
      <c r="J406" s="998"/>
      <c r="K406" s="1403" t="s">
        <v>77</v>
      </c>
      <c r="L406" s="1404">
        <v>0.0</v>
      </c>
      <c r="M406" s="1396">
        <f>(L406-H406-H407)</f>
        <v>0</v>
      </c>
      <c r="N406" s="1404">
        <v>5.0</v>
      </c>
      <c r="O406" s="1396">
        <f t="shared" si="277"/>
        <v>5</v>
      </c>
      <c r="P406" s="1396"/>
      <c r="Q406" s="1058"/>
      <c r="R406" s="1058"/>
      <c r="S406" s="1058"/>
      <c r="T406" s="1058"/>
      <c r="U406" s="1058"/>
      <c r="V406" s="1058"/>
      <c r="W406" s="1058"/>
      <c r="X406" s="1058"/>
      <c r="Y406" s="1058"/>
      <c r="Z406" s="1058"/>
      <c r="AA406" s="1058"/>
      <c r="AB406" s="1058"/>
    </row>
    <row r="407">
      <c r="A407" s="1403" t="s">
        <v>78</v>
      </c>
      <c r="B407" s="1404"/>
      <c r="C407" s="1404"/>
      <c r="D407" s="1404"/>
      <c r="E407" s="1404"/>
      <c r="F407" s="1404"/>
      <c r="G407" s="1405"/>
      <c r="H407" s="1053">
        <f t="shared" si="276"/>
        <v>0</v>
      </c>
      <c r="I407" s="1396"/>
      <c r="J407" s="998"/>
      <c r="K407" s="1403" t="s">
        <v>78</v>
      </c>
      <c r="L407" s="1404" t="s">
        <v>79</v>
      </c>
      <c r="M407" s="1396" t="s">
        <v>79</v>
      </c>
      <c r="N407" s="1404" t="s">
        <v>79</v>
      </c>
      <c r="O407" s="1396" t="s">
        <v>79</v>
      </c>
      <c r="P407" s="1396"/>
      <c r="Q407" s="1058"/>
      <c r="R407" s="1058"/>
      <c r="S407" s="1058"/>
      <c r="T407" s="1058"/>
      <c r="U407" s="1058"/>
      <c r="V407" s="1058"/>
      <c r="W407" s="1058"/>
      <c r="X407" s="1058"/>
      <c r="Y407" s="1058"/>
      <c r="Z407" s="1058"/>
      <c r="AA407" s="1058"/>
      <c r="AB407" s="1058"/>
    </row>
    <row r="408">
      <c r="A408" s="1406" t="s">
        <v>446</v>
      </c>
      <c r="B408" s="1404"/>
      <c r="C408" s="1404"/>
      <c r="D408" s="1404"/>
      <c r="E408" s="1404"/>
      <c r="F408" s="1404"/>
      <c r="G408" s="1405"/>
      <c r="H408" s="1053">
        <f t="shared" ref="H408:H409" si="278">sum(B408:G408)</f>
        <v>0</v>
      </c>
      <c r="I408" s="1396"/>
      <c r="J408" s="998"/>
      <c r="K408" s="1406" t="s">
        <v>446</v>
      </c>
      <c r="L408" s="1404">
        <v>0.0</v>
      </c>
      <c r="M408" s="1396">
        <f t="shared" ref="M408:M409" si="279">(L408-H408)</f>
        <v>0</v>
      </c>
      <c r="N408" s="1404">
        <v>5.0</v>
      </c>
      <c r="O408" s="1396">
        <f>sum(M408,N408)</f>
        <v>5</v>
      </c>
      <c r="P408" s="1396"/>
      <c r="Q408" s="1058"/>
      <c r="R408" s="1058"/>
      <c r="S408" s="1058"/>
      <c r="T408" s="1058"/>
      <c r="U408" s="1058"/>
      <c r="V408" s="1058"/>
      <c r="W408" s="1058"/>
      <c r="X408" s="1058"/>
      <c r="Y408" s="1058"/>
      <c r="Z408" s="1058"/>
      <c r="AA408" s="1058"/>
      <c r="AB408" s="1058"/>
    </row>
    <row r="409">
      <c r="A409" s="1406" t="s">
        <v>80</v>
      </c>
      <c r="B409" s="1404"/>
      <c r="C409" s="1404"/>
      <c r="D409" s="1404"/>
      <c r="E409" s="1404"/>
      <c r="F409" s="1404"/>
      <c r="G409" s="1405"/>
      <c r="H409" s="1053">
        <f t="shared" si="278"/>
        <v>0</v>
      </c>
      <c r="I409" s="1396"/>
      <c r="J409" s="998"/>
      <c r="K409" s="1406" t="s">
        <v>80</v>
      </c>
      <c r="L409" s="1404">
        <v>0.0</v>
      </c>
      <c r="M409" s="1396">
        <f t="shared" si="279"/>
        <v>0</v>
      </c>
      <c r="N409" s="1404">
        <v>30.0</v>
      </c>
      <c r="O409" s="1396">
        <f>SUM(M409,N409)</f>
        <v>30</v>
      </c>
      <c r="P409" s="1396"/>
      <c r="Q409" s="1058"/>
      <c r="R409" s="1058"/>
      <c r="S409" s="1058"/>
      <c r="T409" s="1058"/>
      <c r="U409" s="1058"/>
      <c r="V409" s="1058"/>
      <c r="W409" s="1058"/>
      <c r="X409" s="1058"/>
      <c r="Y409" s="1058"/>
      <c r="Z409" s="1058"/>
      <c r="AA409" s="1058"/>
      <c r="AB409" s="1058"/>
    </row>
    <row r="410">
      <c r="A410" s="1332" t="s">
        <v>87</v>
      </c>
      <c r="B410" s="1397">
        <f t="shared" ref="B410:G410" si="280"> SUM(B411:B414,B416:B419,B421:B424,B426:B429,B431:B434, B436:B439)</f>
        <v>7</v>
      </c>
      <c r="C410" s="1397">
        <f t="shared" si="280"/>
        <v>11</v>
      </c>
      <c r="D410" s="1397">
        <f t="shared" si="280"/>
        <v>6</v>
      </c>
      <c r="E410" s="1397">
        <f t="shared" si="280"/>
        <v>5</v>
      </c>
      <c r="F410" s="1397">
        <f t="shared" si="280"/>
        <v>3</v>
      </c>
      <c r="G410" s="1397">
        <f t="shared" si="280"/>
        <v>0</v>
      </c>
      <c r="H410" s="1397">
        <f>SUM(H411:H414,H416:H419,H421:H424,H426:H429,H431:H434,H436:H439)</f>
        <v>32</v>
      </c>
      <c r="I410" s="1397"/>
      <c r="J410" s="1398"/>
      <c r="K410" s="1332" t="s">
        <v>87</v>
      </c>
      <c r="L410" s="1407"/>
      <c r="M410" s="1407"/>
      <c r="N410" s="1407"/>
      <c r="O410" s="1407"/>
      <c r="P410" s="1407"/>
      <c r="Q410" s="1399"/>
      <c r="R410" s="1399"/>
      <c r="S410" s="1399"/>
      <c r="T410" s="1399"/>
      <c r="U410" s="1399"/>
      <c r="V410" s="1399"/>
      <c r="W410" s="1399"/>
      <c r="X410" s="1399"/>
      <c r="Y410" s="1399"/>
      <c r="Z410" s="1399"/>
      <c r="AA410" s="1399"/>
      <c r="AB410" s="1399"/>
    </row>
    <row r="411">
      <c r="A411" s="1242" t="s">
        <v>24</v>
      </c>
      <c r="B411" s="1400">
        <v>4.0</v>
      </c>
      <c r="C411" s="1400">
        <v>0.0</v>
      </c>
      <c r="D411" s="1400">
        <v>0.0</v>
      </c>
      <c r="E411" s="1400">
        <v>2.0</v>
      </c>
      <c r="F411" s="1400">
        <v>0.0</v>
      </c>
      <c r="G411" s="1400">
        <v>0.0</v>
      </c>
      <c r="H411" s="1401">
        <f t="shared" ref="H411:H413" si="281">SUM(B411:G411)</f>
        <v>6</v>
      </c>
      <c r="I411" s="1117">
        <f>sum(H411:H414)</f>
        <v>7</v>
      </c>
      <c r="J411" s="1402"/>
      <c r="K411" s="1242" t="s">
        <v>24</v>
      </c>
      <c r="L411" s="1316">
        <f t="shared" ref="L411:L415" si="282">(O35)</f>
        <v>51</v>
      </c>
      <c r="M411" s="1117">
        <f>(L411-H411)</f>
        <v>45</v>
      </c>
      <c r="N411" s="1316">
        <v>0.0</v>
      </c>
      <c r="O411" s="1117">
        <f t="shared" ref="O411:O412" si="283">sum(M411,N411)</f>
        <v>45</v>
      </c>
      <c r="P411" s="1316"/>
      <c r="Q411" s="1058"/>
      <c r="R411" s="1058"/>
      <c r="S411" s="1058"/>
      <c r="T411" s="1058"/>
      <c r="U411" s="1058"/>
      <c r="V411" s="1058"/>
      <c r="W411" s="1058"/>
      <c r="X411" s="1058"/>
      <c r="Y411" s="1058"/>
      <c r="Z411" s="1058"/>
      <c r="AA411" s="1058"/>
      <c r="AB411" s="1058"/>
    </row>
    <row r="412">
      <c r="A412" s="1403" t="s">
        <v>77</v>
      </c>
      <c r="B412" s="1404">
        <v>0.0</v>
      </c>
      <c r="C412" s="1404">
        <v>0.0</v>
      </c>
      <c r="D412" s="1404">
        <v>0.0</v>
      </c>
      <c r="E412" s="1404">
        <v>0.0</v>
      </c>
      <c r="F412" s="1404">
        <v>0.0</v>
      </c>
      <c r="G412" s="1405">
        <v>0.0</v>
      </c>
      <c r="H412" s="1053">
        <f t="shared" si="281"/>
        <v>0</v>
      </c>
      <c r="I412" s="1088">
        <f>(I411/61)</f>
        <v>0.1147540984</v>
      </c>
      <c r="J412" s="1402"/>
      <c r="K412" s="1403" t="s">
        <v>77</v>
      </c>
      <c r="L412" s="1404">
        <f t="shared" si="282"/>
        <v>21</v>
      </c>
      <c r="M412" s="1396">
        <f>(L412-H412-H413)</f>
        <v>21</v>
      </c>
      <c r="N412" s="1404">
        <v>0.0</v>
      </c>
      <c r="O412" s="1396">
        <f t="shared" si="283"/>
        <v>21</v>
      </c>
      <c r="P412" s="1404"/>
      <c r="Q412" s="1058"/>
      <c r="R412" s="1058"/>
      <c r="S412" s="1058"/>
      <c r="T412" s="1058"/>
      <c r="U412" s="1058"/>
      <c r="V412" s="1058"/>
      <c r="W412" s="1058"/>
      <c r="X412" s="1058"/>
      <c r="Y412" s="1058"/>
      <c r="Z412" s="1058"/>
      <c r="AA412" s="1058"/>
      <c r="AB412" s="1058"/>
    </row>
    <row r="413">
      <c r="A413" s="1403" t="s">
        <v>78</v>
      </c>
      <c r="B413" s="1404">
        <v>0.0</v>
      </c>
      <c r="C413" s="1404">
        <v>0.0</v>
      </c>
      <c r="D413" s="1404">
        <v>0.0</v>
      </c>
      <c r="E413" s="1404">
        <v>0.0</v>
      </c>
      <c r="F413" s="1404">
        <v>0.0</v>
      </c>
      <c r="G413" s="1405">
        <v>0.0</v>
      </c>
      <c r="H413" s="1053">
        <f t="shared" si="281"/>
        <v>0</v>
      </c>
      <c r="I413" s="1396"/>
      <c r="J413" s="1026"/>
      <c r="K413" s="1403" t="s">
        <v>78</v>
      </c>
      <c r="L413" s="1404" t="str">
        <f t="shared" si="282"/>
        <v>-</v>
      </c>
      <c r="M413" s="1396" t="s">
        <v>79</v>
      </c>
      <c r="N413" s="1404" t="s">
        <v>79</v>
      </c>
      <c r="O413" s="1396" t="s">
        <v>79</v>
      </c>
      <c r="P413" s="1396"/>
      <c r="Q413" s="1058"/>
      <c r="R413" s="1058"/>
      <c r="S413" s="1058"/>
      <c r="T413" s="1058"/>
      <c r="U413" s="1058"/>
      <c r="V413" s="1058"/>
      <c r="W413" s="1058"/>
      <c r="X413" s="1058"/>
      <c r="Y413" s="1058"/>
      <c r="Z413" s="1058"/>
      <c r="AA413" s="1058"/>
      <c r="AB413" s="1058"/>
    </row>
    <row r="414">
      <c r="A414" s="1406" t="s">
        <v>446</v>
      </c>
      <c r="B414" s="1404">
        <v>0.0</v>
      </c>
      <c r="C414" s="1404">
        <v>0.0</v>
      </c>
      <c r="D414" s="1404">
        <v>0.0</v>
      </c>
      <c r="E414" s="1404">
        <v>1.0</v>
      </c>
      <c r="F414" s="1404">
        <v>0.0</v>
      </c>
      <c r="G414" s="1405">
        <v>0.0</v>
      </c>
      <c r="H414" s="1053">
        <f t="shared" ref="H414:H415" si="284">sum(B414:G414)</f>
        <v>1</v>
      </c>
      <c r="I414" s="1396"/>
      <c r="J414" s="1026"/>
      <c r="K414" s="1406" t="s">
        <v>446</v>
      </c>
      <c r="L414" s="1404">
        <f t="shared" si="282"/>
        <v>9</v>
      </c>
      <c r="M414" s="1396">
        <f t="shared" ref="M414:M416" si="285">(L414-H414)</f>
        <v>8</v>
      </c>
      <c r="N414" s="1404">
        <v>0.0</v>
      </c>
      <c r="O414" s="1396">
        <f>sum(M414,N414)</f>
        <v>8</v>
      </c>
      <c r="P414" s="1404"/>
      <c r="Q414" s="1058"/>
      <c r="R414" s="1058"/>
      <c r="S414" s="1058"/>
      <c r="T414" s="1058"/>
      <c r="U414" s="1058"/>
      <c r="V414" s="1058"/>
      <c r="W414" s="1058"/>
      <c r="X414" s="1058"/>
      <c r="Y414" s="1058"/>
      <c r="Z414" s="1058"/>
      <c r="AA414" s="1058"/>
      <c r="AB414" s="1058"/>
    </row>
    <row r="415">
      <c r="A415" s="1406" t="s">
        <v>80</v>
      </c>
      <c r="B415" s="1404">
        <v>0.0</v>
      </c>
      <c r="C415" s="1404">
        <v>0.0</v>
      </c>
      <c r="D415" s="1404">
        <v>0.0</v>
      </c>
      <c r="E415" s="1404">
        <v>0.0</v>
      </c>
      <c r="F415" s="1404">
        <v>0.0</v>
      </c>
      <c r="G415" s="1405">
        <v>0.0</v>
      </c>
      <c r="H415" s="1053">
        <f t="shared" si="284"/>
        <v>0</v>
      </c>
      <c r="I415" s="1396"/>
      <c r="J415" s="1026"/>
      <c r="K415" s="1406" t="s">
        <v>80</v>
      </c>
      <c r="L415" s="1404">
        <f t="shared" si="282"/>
        <v>40</v>
      </c>
      <c r="M415" s="1396">
        <f t="shared" si="285"/>
        <v>40</v>
      </c>
      <c r="N415" s="1404">
        <v>0.0</v>
      </c>
      <c r="O415" s="1396">
        <f>SUM(M415,N415)</f>
        <v>40</v>
      </c>
      <c r="P415" s="1396"/>
      <c r="Q415" s="1058"/>
      <c r="R415" s="1058"/>
      <c r="S415" s="1058"/>
      <c r="T415" s="1058"/>
      <c r="U415" s="1058"/>
      <c r="V415" s="1058"/>
      <c r="W415" s="1058"/>
      <c r="X415" s="1058"/>
      <c r="Y415" s="1058"/>
      <c r="Z415" s="1058"/>
      <c r="AA415" s="1058"/>
      <c r="AB415" s="1058"/>
    </row>
    <row r="416">
      <c r="A416" s="1116" t="s">
        <v>96</v>
      </c>
      <c r="B416" s="1316">
        <v>3.0</v>
      </c>
      <c r="C416" s="1316">
        <v>11.0</v>
      </c>
      <c r="D416" s="1316">
        <v>3.0</v>
      </c>
      <c r="E416" s="1316">
        <v>1.0</v>
      </c>
      <c r="F416" s="1316">
        <v>1.0</v>
      </c>
      <c r="G416" s="1400">
        <v>0.0</v>
      </c>
      <c r="H416" s="1401">
        <f t="shared" ref="H416:H418" si="286">SUM(B416:G416)</f>
        <v>19</v>
      </c>
      <c r="I416" s="1117">
        <f>sum(H416:H419)</f>
        <v>25</v>
      </c>
      <c r="J416" s="1402"/>
      <c r="K416" s="1116" t="s">
        <v>96</v>
      </c>
      <c r="L416" s="1316">
        <v>49.0</v>
      </c>
      <c r="M416" s="1117">
        <f t="shared" si="285"/>
        <v>30</v>
      </c>
      <c r="N416" s="1316">
        <v>30.0</v>
      </c>
      <c r="O416" s="1117">
        <f t="shared" ref="O416:O417" si="287">sum(M416,N416)</f>
        <v>60</v>
      </c>
      <c r="P416" s="1316" t="s">
        <v>382</v>
      </c>
      <c r="Q416" s="1058"/>
      <c r="R416" s="1058"/>
      <c r="S416" s="1058"/>
      <c r="T416" s="1058"/>
      <c r="U416" s="1058"/>
      <c r="V416" s="1058"/>
      <c r="W416" s="1058"/>
      <c r="X416" s="1058"/>
      <c r="Y416" s="1058"/>
      <c r="Z416" s="1058"/>
      <c r="AA416" s="1058"/>
      <c r="AB416" s="1058"/>
    </row>
    <row r="417">
      <c r="A417" s="1403" t="s">
        <v>77</v>
      </c>
      <c r="B417" s="1404">
        <v>0.0</v>
      </c>
      <c r="C417" s="1404">
        <v>0.0</v>
      </c>
      <c r="D417" s="1404">
        <v>1.0</v>
      </c>
      <c r="E417" s="1404">
        <v>1.0</v>
      </c>
      <c r="F417" s="1404">
        <v>1.0</v>
      </c>
      <c r="G417" s="1404">
        <v>0.0</v>
      </c>
      <c r="H417" s="1053">
        <f t="shared" si="286"/>
        <v>3</v>
      </c>
      <c r="I417" s="1088">
        <f>(I416/60)</f>
        <v>0.4166666667</v>
      </c>
      <c r="J417" s="1026"/>
      <c r="K417" s="1403" t="s">
        <v>77</v>
      </c>
      <c r="L417" s="1404">
        <f t="shared" ref="L417:L420" si="288">(O41)</f>
        <v>20</v>
      </c>
      <c r="M417" s="1396">
        <f>(L417-H417-H418)</f>
        <v>14</v>
      </c>
      <c r="N417" s="1404">
        <v>0.0</v>
      </c>
      <c r="O417" s="1396">
        <f t="shared" si="287"/>
        <v>14</v>
      </c>
      <c r="P417" s="1404"/>
      <c r="Q417" s="1058"/>
      <c r="R417" s="1058"/>
      <c r="S417" s="1058"/>
      <c r="T417" s="1058"/>
      <c r="U417" s="1058"/>
      <c r="V417" s="1058"/>
      <c r="W417" s="1058"/>
      <c r="X417" s="1058"/>
      <c r="Y417" s="1058"/>
      <c r="Z417" s="1058"/>
      <c r="AA417" s="1058"/>
      <c r="AB417" s="1058"/>
    </row>
    <row r="418">
      <c r="A418" s="1403" t="s">
        <v>78</v>
      </c>
      <c r="B418" s="1404">
        <v>0.0</v>
      </c>
      <c r="C418" s="1404">
        <v>0.0</v>
      </c>
      <c r="D418" s="1404">
        <v>2.0</v>
      </c>
      <c r="E418" s="1404">
        <v>0.0</v>
      </c>
      <c r="F418" s="1404">
        <v>1.0</v>
      </c>
      <c r="G418" s="1404">
        <v>0.0</v>
      </c>
      <c r="H418" s="1053">
        <f t="shared" si="286"/>
        <v>3</v>
      </c>
      <c r="I418" s="1396"/>
      <c r="J418" s="1026"/>
      <c r="K418" s="1403" t="s">
        <v>78</v>
      </c>
      <c r="L418" s="1404" t="str">
        <f t="shared" si="288"/>
        <v>-</v>
      </c>
      <c r="M418" s="1396" t="s">
        <v>79</v>
      </c>
      <c r="N418" s="1404" t="s">
        <v>79</v>
      </c>
      <c r="O418" s="1396" t="s">
        <v>79</v>
      </c>
      <c r="P418" s="1396"/>
      <c r="Q418" s="1058"/>
      <c r="R418" s="1058"/>
      <c r="S418" s="1058"/>
      <c r="T418" s="1058"/>
      <c r="U418" s="1058"/>
      <c r="V418" s="1058"/>
      <c r="W418" s="1058"/>
      <c r="X418" s="1058"/>
      <c r="Y418" s="1058"/>
      <c r="Z418" s="1058"/>
      <c r="AA418" s="1058"/>
      <c r="AB418" s="1058"/>
    </row>
    <row r="419">
      <c r="A419" s="1406" t="s">
        <v>446</v>
      </c>
      <c r="B419" s="1404">
        <v>0.0</v>
      </c>
      <c r="C419" s="1404">
        <v>0.0</v>
      </c>
      <c r="D419" s="1404">
        <v>0.0</v>
      </c>
      <c r="E419" s="1404">
        <v>0.0</v>
      </c>
      <c r="F419" s="1404">
        <v>0.0</v>
      </c>
      <c r="G419" s="1404">
        <v>0.0</v>
      </c>
      <c r="H419" s="1053">
        <f t="shared" ref="H419:H420" si="289">sum(B419:G419)</f>
        <v>0</v>
      </c>
      <c r="I419" s="1396"/>
      <c r="J419" s="1026"/>
      <c r="K419" s="1406" t="s">
        <v>446</v>
      </c>
      <c r="L419" s="1404">
        <f t="shared" si="288"/>
        <v>1</v>
      </c>
      <c r="M419" s="1396">
        <f t="shared" ref="M419:M421" si="290">(L419-H419)</f>
        <v>1</v>
      </c>
      <c r="N419" s="1404">
        <v>5.0</v>
      </c>
      <c r="O419" s="1396">
        <f>sum(M419,N419)</f>
        <v>6</v>
      </c>
      <c r="P419" s="1396"/>
      <c r="Q419" s="1408" t="s">
        <v>599</v>
      </c>
      <c r="R419" s="1058"/>
      <c r="S419" s="1058"/>
      <c r="T419" s="1058"/>
      <c r="U419" s="1058"/>
      <c r="V419" s="1058"/>
      <c r="W419" s="1058"/>
      <c r="X419" s="1058"/>
      <c r="Y419" s="1058"/>
      <c r="Z419" s="1058"/>
      <c r="AA419" s="1058"/>
      <c r="AB419" s="1058"/>
    </row>
    <row r="420">
      <c r="A420" s="1406" t="s">
        <v>80</v>
      </c>
      <c r="B420" s="1404">
        <v>0.0</v>
      </c>
      <c r="C420" s="1404">
        <v>6.0</v>
      </c>
      <c r="D420" s="1404">
        <v>0.0</v>
      </c>
      <c r="E420" s="1404">
        <v>0.0</v>
      </c>
      <c r="F420" s="1404">
        <v>0.0</v>
      </c>
      <c r="G420" s="1404">
        <v>0.0</v>
      </c>
      <c r="H420" s="1053">
        <f t="shared" si="289"/>
        <v>6</v>
      </c>
      <c r="I420" s="1396"/>
      <c r="J420" s="1026"/>
      <c r="K420" s="1406" t="s">
        <v>80</v>
      </c>
      <c r="L420" s="1404">
        <f t="shared" si="288"/>
        <v>28</v>
      </c>
      <c r="M420" s="1396">
        <f t="shared" si="290"/>
        <v>22</v>
      </c>
      <c r="N420" s="1404">
        <v>20.0</v>
      </c>
      <c r="O420" s="1396">
        <f>SUM(M420,N420)</f>
        <v>42</v>
      </c>
      <c r="P420" s="1396"/>
      <c r="Q420" s="1408" t="s">
        <v>383</v>
      </c>
      <c r="R420" s="1058"/>
      <c r="S420" s="1058"/>
      <c r="T420" s="1058"/>
      <c r="U420" s="1058"/>
      <c r="V420" s="1058"/>
      <c r="W420" s="1058"/>
      <c r="X420" s="1058"/>
      <c r="Y420" s="1058"/>
      <c r="Z420" s="1058"/>
      <c r="AA420" s="1058"/>
      <c r="AB420" s="1058"/>
    </row>
    <row r="421">
      <c r="A421" s="1257" t="s">
        <v>600</v>
      </c>
      <c r="B421" s="1400"/>
      <c r="C421" s="1400"/>
      <c r="D421" s="1400"/>
      <c r="E421" s="1400"/>
      <c r="F421" s="1400"/>
      <c r="G421" s="1400"/>
      <c r="H421" s="1401">
        <f t="shared" ref="H421:H423" si="291">SUM(B421:G421)</f>
        <v>0</v>
      </c>
      <c r="I421" s="1117">
        <f>sum(H421:H424)</f>
        <v>0</v>
      </c>
      <c r="J421" s="1402"/>
      <c r="K421" s="1257" t="s">
        <v>600</v>
      </c>
      <c r="L421" s="1316">
        <v>0.0</v>
      </c>
      <c r="M421" s="1117">
        <f t="shared" si="290"/>
        <v>0</v>
      </c>
      <c r="N421" s="1316">
        <v>40.0</v>
      </c>
      <c r="O421" s="1117">
        <f t="shared" ref="O421:O422" si="292">sum(M421,N421)</f>
        <v>40</v>
      </c>
      <c r="P421" s="1316"/>
      <c r="Q421" s="1058"/>
      <c r="R421" s="1058"/>
      <c r="S421" s="1058"/>
      <c r="T421" s="1058"/>
      <c r="U421" s="1058"/>
      <c r="V421" s="1058"/>
      <c r="W421" s="1058"/>
      <c r="X421" s="1058"/>
      <c r="Y421" s="1058"/>
      <c r="Z421" s="1058"/>
      <c r="AA421" s="1058"/>
      <c r="AB421" s="1058"/>
    </row>
    <row r="422">
      <c r="A422" s="1403" t="s">
        <v>77</v>
      </c>
      <c r="B422" s="1404"/>
      <c r="C422" s="1404"/>
      <c r="D422" s="1404"/>
      <c r="E422" s="1404"/>
      <c r="F422" s="1404"/>
      <c r="G422" s="1405"/>
      <c r="H422" s="1053">
        <f t="shared" si="291"/>
        <v>0</v>
      </c>
      <c r="I422" s="1088">
        <f>(I421/60)</f>
        <v>0</v>
      </c>
      <c r="J422" s="1026"/>
      <c r="K422" s="1403" t="s">
        <v>77</v>
      </c>
      <c r="L422" s="1404">
        <v>0.0</v>
      </c>
      <c r="M422" s="1396">
        <f>(L422-H422-H423)</f>
        <v>0</v>
      </c>
      <c r="N422" s="1404">
        <v>5.0</v>
      </c>
      <c r="O422" s="1396">
        <f t="shared" si="292"/>
        <v>5</v>
      </c>
      <c r="P422" s="1404"/>
      <c r="Q422" s="1058"/>
      <c r="R422" s="1058"/>
      <c r="S422" s="1058"/>
      <c r="T422" s="1058"/>
      <c r="U422" s="1058"/>
      <c r="V422" s="1058"/>
      <c r="W422" s="1058"/>
      <c r="X422" s="1058"/>
      <c r="Y422" s="1058"/>
      <c r="Z422" s="1058"/>
      <c r="AA422" s="1058"/>
      <c r="AB422" s="1058"/>
    </row>
    <row r="423">
      <c r="A423" s="1403" t="s">
        <v>78</v>
      </c>
      <c r="B423" s="1404"/>
      <c r="C423" s="1404"/>
      <c r="D423" s="1404"/>
      <c r="E423" s="1404"/>
      <c r="F423" s="1404"/>
      <c r="G423" s="1405"/>
      <c r="H423" s="1053">
        <f t="shared" si="291"/>
        <v>0</v>
      </c>
      <c r="I423" s="1396"/>
      <c r="J423" s="1026"/>
      <c r="K423" s="1403" t="s">
        <v>78</v>
      </c>
      <c r="L423" s="1404" t="str">
        <f>(O47)</f>
        <v>-</v>
      </c>
      <c r="M423" s="1396" t="s">
        <v>79</v>
      </c>
      <c r="N423" s="1404" t="s">
        <v>79</v>
      </c>
      <c r="O423" s="1396" t="s">
        <v>79</v>
      </c>
      <c r="P423" s="1396"/>
      <c r="Q423" s="1058"/>
      <c r="R423" s="1058"/>
      <c r="S423" s="1058"/>
      <c r="T423" s="1058"/>
      <c r="U423" s="1058"/>
      <c r="V423" s="1058"/>
      <c r="W423" s="1058"/>
      <c r="X423" s="1058"/>
      <c r="Y423" s="1058"/>
      <c r="Z423" s="1058"/>
      <c r="AA423" s="1058"/>
      <c r="AB423" s="1058"/>
    </row>
    <row r="424">
      <c r="A424" s="1406" t="s">
        <v>446</v>
      </c>
      <c r="B424" s="1404"/>
      <c r="C424" s="1404"/>
      <c r="D424" s="1404"/>
      <c r="E424" s="1404"/>
      <c r="F424" s="1404"/>
      <c r="G424" s="1405"/>
      <c r="H424" s="1053">
        <f t="shared" ref="H424:H425" si="293">sum(B424:G424)</f>
        <v>0</v>
      </c>
      <c r="I424" s="1396"/>
      <c r="J424" s="1026"/>
      <c r="K424" s="1406" t="s">
        <v>446</v>
      </c>
      <c r="L424" s="1404">
        <v>0.0</v>
      </c>
      <c r="M424" s="1396">
        <f t="shared" ref="M424:M425" si="294">(L424-H424)</f>
        <v>0</v>
      </c>
      <c r="N424" s="1404"/>
      <c r="O424" s="1396">
        <f>sum(M424,N424)</f>
        <v>0</v>
      </c>
      <c r="P424" s="1404"/>
      <c r="Q424" s="1058"/>
      <c r="R424" s="1058"/>
      <c r="S424" s="1058"/>
      <c r="T424" s="1058"/>
      <c r="U424" s="1058"/>
      <c r="V424" s="1058"/>
      <c r="W424" s="1058"/>
      <c r="X424" s="1058"/>
      <c r="Y424" s="1058"/>
      <c r="Z424" s="1058"/>
      <c r="AA424" s="1058"/>
      <c r="AB424" s="1058"/>
    </row>
    <row r="425">
      <c r="A425" s="1406" t="s">
        <v>80</v>
      </c>
      <c r="B425" s="1404"/>
      <c r="C425" s="1404"/>
      <c r="D425" s="1404"/>
      <c r="E425" s="1404"/>
      <c r="F425" s="1404"/>
      <c r="G425" s="1405"/>
      <c r="H425" s="1053">
        <f t="shared" si="293"/>
        <v>0</v>
      </c>
      <c r="I425" s="1396"/>
      <c r="J425" s="1026"/>
      <c r="K425" s="1406" t="s">
        <v>80</v>
      </c>
      <c r="L425" s="1404">
        <f t="shared" ref="L425:L440" si="295">(O49)</f>
        <v>0</v>
      </c>
      <c r="M425" s="1396">
        <f t="shared" si="294"/>
        <v>0</v>
      </c>
      <c r="N425" s="1404"/>
      <c r="O425" s="1396">
        <f>SUM(M425,N425)</f>
        <v>0</v>
      </c>
      <c r="P425" s="1396"/>
      <c r="Q425" s="1058"/>
      <c r="R425" s="1058"/>
      <c r="S425" s="1058"/>
      <c r="T425" s="1058"/>
      <c r="U425" s="1058"/>
      <c r="V425" s="1058"/>
      <c r="W425" s="1058"/>
      <c r="X425" s="1058"/>
      <c r="Y425" s="1058"/>
      <c r="Z425" s="1058"/>
      <c r="AA425" s="1058"/>
      <c r="AB425" s="1058"/>
    </row>
    <row r="426">
      <c r="A426" s="1257"/>
      <c r="B426" s="1316"/>
      <c r="C426" s="1316"/>
      <c r="D426" s="1316"/>
      <c r="E426" s="1316"/>
      <c r="F426" s="1316"/>
      <c r="G426" s="1400"/>
      <c r="H426" s="1401">
        <f t="shared" ref="H426:H428" si="296">SUM(B426:G426)</f>
        <v>0</v>
      </c>
      <c r="I426" s="1117">
        <f>sum(H426:H429)</f>
        <v>0</v>
      </c>
      <c r="J426" s="998"/>
      <c r="K426" s="1257"/>
      <c r="L426" s="1316" t="str">
        <f t="shared" si="295"/>
        <v/>
      </c>
      <c r="M426" s="1117"/>
      <c r="N426" s="1316"/>
      <c r="O426" s="1117"/>
      <c r="P426" s="1316"/>
      <c r="Q426" s="1058"/>
      <c r="R426" s="1058"/>
      <c r="S426" s="1058"/>
      <c r="T426" s="1058"/>
      <c r="U426" s="1058"/>
      <c r="V426" s="1058"/>
      <c r="W426" s="1058"/>
      <c r="X426" s="1058"/>
      <c r="Y426" s="1058"/>
      <c r="Z426" s="1058"/>
      <c r="AA426" s="1058"/>
      <c r="AB426" s="1058"/>
    </row>
    <row r="427">
      <c r="A427" s="1403" t="s">
        <v>77</v>
      </c>
      <c r="B427" s="1404"/>
      <c r="C427" s="1404"/>
      <c r="D427" s="1404"/>
      <c r="E427" s="1404"/>
      <c r="F427" s="1404"/>
      <c r="G427" s="1404"/>
      <c r="H427" s="1053">
        <f t="shared" si="296"/>
        <v>0</v>
      </c>
      <c r="I427" s="1088">
        <f>(I426/60)</f>
        <v>0</v>
      </c>
      <c r="J427" s="998"/>
      <c r="K427" s="1403" t="s">
        <v>77</v>
      </c>
      <c r="L427" s="1404" t="str">
        <f t="shared" si="295"/>
        <v/>
      </c>
      <c r="M427" s="1396"/>
      <c r="N427" s="1396"/>
      <c r="O427" s="1396"/>
      <c r="P427" s="1404"/>
      <c r="Q427" s="1058"/>
      <c r="R427" s="1058"/>
      <c r="S427" s="1058"/>
      <c r="T427" s="1058"/>
      <c r="U427" s="1058"/>
      <c r="V427" s="1058"/>
      <c r="W427" s="1058"/>
      <c r="X427" s="1058"/>
      <c r="Y427" s="1058"/>
      <c r="Z427" s="1058"/>
      <c r="AA427" s="1058"/>
      <c r="AB427" s="1058"/>
    </row>
    <row r="428">
      <c r="A428" s="1403" t="s">
        <v>78</v>
      </c>
      <c r="B428" s="1404"/>
      <c r="C428" s="1404"/>
      <c r="D428" s="1404"/>
      <c r="E428" s="1404"/>
      <c r="F428" s="1404"/>
      <c r="G428" s="1404"/>
      <c r="H428" s="1053">
        <f t="shared" si="296"/>
        <v>0</v>
      </c>
      <c r="I428" s="1396"/>
      <c r="J428" s="998"/>
      <c r="K428" s="1403" t="s">
        <v>78</v>
      </c>
      <c r="L428" s="1404" t="str">
        <f t="shared" si="295"/>
        <v/>
      </c>
      <c r="M428" s="1396"/>
      <c r="N428" s="1396"/>
      <c r="O428" s="1396"/>
      <c r="P428" s="1396"/>
      <c r="Q428" s="1058"/>
      <c r="R428" s="1058"/>
      <c r="S428" s="1058"/>
      <c r="T428" s="1058"/>
      <c r="U428" s="1058"/>
      <c r="V428" s="1058"/>
      <c r="W428" s="1058"/>
      <c r="X428" s="1058"/>
      <c r="Y428" s="1058"/>
      <c r="Z428" s="1058"/>
      <c r="AA428" s="1058"/>
      <c r="AB428" s="1058"/>
    </row>
    <row r="429">
      <c r="A429" s="1406" t="s">
        <v>446</v>
      </c>
      <c r="B429" s="1404"/>
      <c r="C429" s="1404"/>
      <c r="D429" s="1404"/>
      <c r="E429" s="1404"/>
      <c r="F429" s="1404"/>
      <c r="G429" s="1404"/>
      <c r="H429" s="1053">
        <f t="shared" ref="H429:H430" si="297">sum(B429:G429)</f>
        <v>0</v>
      </c>
      <c r="I429" s="1396"/>
      <c r="J429" s="998"/>
      <c r="K429" s="1406" t="s">
        <v>446</v>
      </c>
      <c r="L429" s="1404" t="str">
        <f t="shared" si="295"/>
        <v/>
      </c>
      <c r="M429" s="1396"/>
      <c r="N429" s="1396"/>
      <c r="O429" s="1396"/>
      <c r="P429" s="1396"/>
      <c r="Q429" s="1058"/>
      <c r="R429" s="1058"/>
      <c r="S429" s="1058"/>
      <c r="T429" s="1058"/>
      <c r="U429" s="1058"/>
      <c r="V429" s="1058"/>
      <c r="W429" s="1058"/>
      <c r="X429" s="1058"/>
      <c r="Y429" s="1058"/>
      <c r="Z429" s="1058"/>
      <c r="AA429" s="1058"/>
      <c r="AB429" s="1058"/>
    </row>
    <row r="430">
      <c r="A430" s="1406" t="s">
        <v>80</v>
      </c>
      <c r="B430" s="1404"/>
      <c r="C430" s="1404"/>
      <c r="D430" s="1404"/>
      <c r="E430" s="1404"/>
      <c r="F430" s="1404"/>
      <c r="G430" s="1404"/>
      <c r="H430" s="1053">
        <f t="shared" si="297"/>
        <v>0</v>
      </c>
      <c r="I430" s="1396"/>
      <c r="J430" s="998"/>
      <c r="K430" s="1406" t="s">
        <v>80</v>
      </c>
      <c r="L430" s="1404" t="str">
        <f t="shared" si="295"/>
        <v/>
      </c>
      <c r="M430" s="1396"/>
      <c r="N430" s="1396"/>
      <c r="O430" s="1396"/>
      <c r="P430" s="1396"/>
      <c r="Q430" s="1058"/>
      <c r="R430" s="1058"/>
      <c r="S430" s="1058"/>
      <c r="T430" s="1058"/>
      <c r="U430" s="1058"/>
      <c r="V430" s="1058"/>
      <c r="W430" s="1058"/>
      <c r="X430" s="1058"/>
      <c r="Y430" s="1058"/>
      <c r="Z430" s="1058"/>
      <c r="AA430" s="1058"/>
      <c r="AB430" s="1058"/>
    </row>
    <row r="431">
      <c r="A431" s="1257"/>
      <c r="B431" s="1400"/>
      <c r="C431" s="1400"/>
      <c r="D431" s="1400"/>
      <c r="E431" s="1400"/>
      <c r="F431" s="1400"/>
      <c r="G431" s="1400"/>
      <c r="H431" s="1401">
        <f t="shared" ref="H431:H433" si="298">SUM(B431:G431)</f>
        <v>0</v>
      </c>
      <c r="I431" s="1117">
        <f>sum(H431:H434)</f>
        <v>0</v>
      </c>
      <c r="J431" s="998"/>
      <c r="K431" s="1257"/>
      <c r="L431" s="1316" t="str">
        <f t="shared" si="295"/>
        <v/>
      </c>
      <c r="M431" s="1117"/>
      <c r="N431" s="1316"/>
      <c r="O431" s="1117"/>
      <c r="P431" s="1316"/>
      <c r="Q431" s="1058"/>
      <c r="R431" s="1058"/>
      <c r="S431" s="1058"/>
      <c r="T431" s="1058"/>
      <c r="U431" s="1058"/>
      <c r="V431" s="1058"/>
      <c r="W431" s="1058"/>
      <c r="X431" s="1058"/>
      <c r="Y431" s="1058"/>
      <c r="Z431" s="1058"/>
      <c r="AA431" s="1058"/>
      <c r="AB431" s="1058"/>
    </row>
    <row r="432">
      <c r="A432" s="1403" t="s">
        <v>77</v>
      </c>
      <c r="B432" s="1404"/>
      <c r="C432" s="1404"/>
      <c r="D432" s="1404"/>
      <c r="E432" s="1404"/>
      <c r="F432" s="1404"/>
      <c r="G432" s="1405"/>
      <c r="H432" s="1053">
        <f t="shared" si="298"/>
        <v>0</v>
      </c>
      <c r="I432" s="1088">
        <f>(I431/60)</f>
        <v>0</v>
      </c>
      <c r="J432" s="998"/>
      <c r="K432" s="1403" t="s">
        <v>77</v>
      </c>
      <c r="L432" s="1404" t="str">
        <f t="shared" si="295"/>
        <v/>
      </c>
      <c r="M432" s="1396"/>
      <c r="N432" s="1396"/>
      <c r="O432" s="1396"/>
      <c r="P432" s="1404"/>
      <c r="Q432" s="1058"/>
      <c r="R432" s="1058"/>
      <c r="S432" s="1058"/>
      <c r="T432" s="1058"/>
      <c r="U432" s="1058"/>
      <c r="V432" s="1058"/>
      <c r="W432" s="1058"/>
      <c r="X432" s="1058"/>
      <c r="Y432" s="1058"/>
      <c r="Z432" s="1058"/>
      <c r="AA432" s="1058"/>
      <c r="AB432" s="1058"/>
    </row>
    <row r="433">
      <c r="A433" s="1403" t="s">
        <v>78</v>
      </c>
      <c r="B433" s="1404"/>
      <c r="C433" s="1404"/>
      <c r="D433" s="1404"/>
      <c r="E433" s="1404"/>
      <c r="F433" s="1404"/>
      <c r="G433" s="1405"/>
      <c r="H433" s="1053">
        <f t="shared" si="298"/>
        <v>0</v>
      </c>
      <c r="I433" s="1396"/>
      <c r="J433" s="998"/>
      <c r="K433" s="1403" t="s">
        <v>78</v>
      </c>
      <c r="L433" s="1404" t="str">
        <f t="shared" si="295"/>
        <v/>
      </c>
      <c r="M433" s="1396"/>
      <c r="N433" s="1396"/>
      <c r="O433" s="1396"/>
      <c r="P433" s="1396"/>
      <c r="Q433" s="1058"/>
      <c r="R433" s="1058"/>
      <c r="S433" s="1058"/>
      <c r="T433" s="1058"/>
      <c r="U433" s="1058"/>
      <c r="V433" s="1058"/>
      <c r="W433" s="1058"/>
      <c r="X433" s="1058"/>
      <c r="Y433" s="1058"/>
      <c r="Z433" s="1058"/>
      <c r="AA433" s="1058"/>
      <c r="AB433" s="1058"/>
    </row>
    <row r="434">
      <c r="A434" s="1406" t="s">
        <v>446</v>
      </c>
      <c r="B434" s="1404"/>
      <c r="C434" s="1404"/>
      <c r="D434" s="1404"/>
      <c r="E434" s="1404"/>
      <c r="F434" s="1404"/>
      <c r="G434" s="1405"/>
      <c r="H434" s="1053">
        <f t="shared" ref="H434:H435" si="299">sum(B434:G434)</f>
        <v>0</v>
      </c>
      <c r="I434" s="1396"/>
      <c r="J434" s="998"/>
      <c r="K434" s="1406" t="s">
        <v>446</v>
      </c>
      <c r="L434" s="1404" t="str">
        <f t="shared" si="295"/>
        <v/>
      </c>
      <c r="M434" s="1396"/>
      <c r="N434" s="1396"/>
      <c r="O434" s="1396"/>
      <c r="P434" s="1404"/>
      <c r="Q434" s="1058"/>
      <c r="R434" s="1058"/>
      <c r="S434" s="1058"/>
      <c r="T434" s="1058"/>
      <c r="U434" s="1058"/>
      <c r="V434" s="1058"/>
      <c r="W434" s="1058"/>
      <c r="X434" s="1058"/>
      <c r="Y434" s="1058"/>
      <c r="Z434" s="1058"/>
      <c r="AA434" s="1058"/>
      <c r="AB434" s="1058"/>
    </row>
    <row r="435">
      <c r="A435" s="1406" t="s">
        <v>80</v>
      </c>
      <c r="B435" s="1404"/>
      <c r="C435" s="1404"/>
      <c r="D435" s="1404"/>
      <c r="E435" s="1404"/>
      <c r="F435" s="1404"/>
      <c r="G435" s="1405"/>
      <c r="H435" s="1053">
        <f t="shared" si="299"/>
        <v>0</v>
      </c>
      <c r="I435" s="1396"/>
      <c r="J435" s="998"/>
      <c r="K435" s="1406" t="s">
        <v>80</v>
      </c>
      <c r="L435" s="1404" t="str">
        <f t="shared" si="295"/>
        <v/>
      </c>
      <c r="M435" s="1396"/>
      <c r="N435" s="1396"/>
      <c r="O435" s="1396"/>
      <c r="P435" s="1396"/>
      <c r="Q435" s="1058"/>
      <c r="R435" s="1058"/>
      <c r="S435" s="1058"/>
      <c r="T435" s="1058"/>
      <c r="U435" s="1058"/>
      <c r="V435" s="1058"/>
      <c r="W435" s="1058"/>
      <c r="X435" s="1058"/>
      <c r="Y435" s="1058"/>
      <c r="Z435" s="1058"/>
      <c r="AA435" s="1058"/>
      <c r="AB435" s="1058"/>
    </row>
    <row r="436">
      <c r="A436" s="1144"/>
      <c r="B436" s="1400"/>
      <c r="C436" s="1400"/>
      <c r="D436" s="1400"/>
      <c r="E436" s="1400"/>
      <c r="F436" s="1400"/>
      <c r="G436" s="1400"/>
      <c r="H436" s="1401">
        <f t="shared" ref="H436:H438" si="300">SUM(B436:G436)</f>
        <v>0</v>
      </c>
      <c r="I436" s="1117">
        <f>sum(H436:H439)</f>
        <v>0</v>
      </c>
      <c r="J436" s="998"/>
      <c r="K436" s="1144"/>
      <c r="L436" s="1316" t="str">
        <f t="shared" si="295"/>
        <v/>
      </c>
      <c r="M436" s="1117"/>
      <c r="N436" s="1316"/>
      <c r="O436" s="1117"/>
      <c r="P436" s="1316"/>
      <c r="Q436" s="1058"/>
      <c r="R436" s="1058"/>
      <c r="S436" s="1058"/>
      <c r="T436" s="1058"/>
      <c r="U436" s="1058"/>
      <c r="V436" s="1058"/>
      <c r="W436" s="1058"/>
      <c r="X436" s="1058"/>
      <c r="Y436" s="1058"/>
      <c r="Z436" s="1058"/>
      <c r="AA436" s="1058"/>
      <c r="AB436" s="1058"/>
    </row>
    <row r="437">
      <c r="A437" s="1403" t="s">
        <v>77</v>
      </c>
      <c r="B437" s="1404"/>
      <c r="C437" s="1404"/>
      <c r="D437" s="1404"/>
      <c r="E437" s="1404"/>
      <c r="F437" s="1404"/>
      <c r="G437" s="1405"/>
      <c r="H437" s="1053">
        <f t="shared" si="300"/>
        <v>0</v>
      </c>
      <c r="I437" s="1088">
        <f>(I436/60)</f>
        <v>0</v>
      </c>
      <c r="J437" s="998"/>
      <c r="K437" s="1403" t="s">
        <v>77</v>
      </c>
      <c r="L437" s="1404" t="str">
        <f t="shared" si="295"/>
        <v/>
      </c>
      <c r="M437" s="1396"/>
      <c r="N437" s="1396"/>
      <c r="O437" s="1396"/>
      <c r="P437" s="1396"/>
      <c r="Q437" s="1058"/>
      <c r="R437" s="1058"/>
      <c r="S437" s="1058"/>
      <c r="T437" s="1058"/>
      <c r="U437" s="1058"/>
      <c r="V437" s="1058"/>
      <c r="W437" s="1058"/>
      <c r="X437" s="1058"/>
      <c r="Y437" s="1058"/>
      <c r="Z437" s="1058"/>
      <c r="AA437" s="1058"/>
      <c r="AB437" s="1058"/>
    </row>
    <row r="438">
      <c r="A438" s="1403" t="s">
        <v>78</v>
      </c>
      <c r="B438" s="1404"/>
      <c r="C438" s="1404"/>
      <c r="D438" s="1404"/>
      <c r="E438" s="1404"/>
      <c r="F438" s="1404"/>
      <c r="G438" s="1405"/>
      <c r="H438" s="1053">
        <f t="shared" si="300"/>
        <v>0</v>
      </c>
      <c r="I438" s="1396"/>
      <c r="J438" s="998"/>
      <c r="K438" s="1403" t="s">
        <v>78</v>
      </c>
      <c r="L438" s="1404" t="str">
        <f t="shared" si="295"/>
        <v/>
      </c>
      <c r="M438" s="1396"/>
      <c r="N438" s="1396"/>
      <c r="O438" s="1396"/>
      <c r="P438" s="1396"/>
      <c r="Q438" s="1058"/>
      <c r="R438" s="1058"/>
      <c r="S438" s="1058"/>
      <c r="T438" s="1058"/>
      <c r="U438" s="1058"/>
      <c r="V438" s="1058"/>
      <c r="W438" s="1058"/>
      <c r="X438" s="1058"/>
      <c r="Y438" s="1058"/>
      <c r="Z438" s="1058"/>
      <c r="AA438" s="1058"/>
      <c r="AB438" s="1058"/>
    </row>
    <row r="439">
      <c r="A439" s="1406" t="s">
        <v>446</v>
      </c>
      <c r="B439" s="1404"/>
      <c r="C439" s="1404"/>
      <c r="D439" s="1404"/>
      <c r="E439" s="1404"/>
      <c r="F439" s="1404"/>
      <c r="G439" s="1405"/>
      <c r="H439" s="1053">
        <f t="shared" ref="H439:H440" si="301">sum(B439:G439)</f>
        <v>0</v>
      </c>
      <c r="I439" s="1396"/>
      <c r="J439" s="998"/>
      <c r="K439" s="1406" t="s">
        <v>446</v>
      </c>
      <c r="L439" s="1404" t="str">
        <f t="shared" si="295"/>
        <v/>
      </c>
      <c r="M439" s="1396"/>
      <c r="N439" s="1396"/>
      <c r="O439" s="1396"/>
      <c r="P439" s="1396"/>
      <c r="Q439" s="1058"/>
      <c r="R439" s="1058"/>
      <c r="S439" s="1058"/>
      <c r="T439" s="1058"/>
      <c r="U439" s="1058"/>
      <c r="V439" s="1058"/>
      <c r="W439" s="1058"/>
      <c r="X439" s="1058"/>
      <c r="Y439" s="1058"/>
      <c r="Z439" s="1058"/>
      <c r="AA439" s="1058"/>
      <c r="AB439" s="1058"/>
    </row>
    <row r="440">
      <c r="A440" s="1406" t="s">
        <v>80</v>
      </c>
      <c r="B440" s="1404"/>
      <c r="C440" s="1404"/>
      <c r="D440" s="1404"/>
      <c r="E440" s="1404"/>
      <c r="F440" s="1404"/>
      <c r="G440" s="1405"/>
      <c r="H440" s="1053">
        <f t="shared" si="301"/>
        <v>0</v>
      </c>
      <c r="I440" s="1396"/>
      <c r="J440" s="998"/>
      <c r="K440" s="1406" t="s">
        <v>80</v>
      </c>
      <c r="L440" s="1404" t="str">
        <f t="shared" si="295"/>
        <v/>
      </c>
      <c r="M440" s="1396"/>
      <c r="N440" s="1396"/>
      <c r="O440" s="1396"/>
      <c r="P440" s="1396"/>
      <c r="Q440" s="1058"/>
      <c r="R440" s="1058"/>
      <c r="S440" s="1058"/>
      <c r="T440" s="1058"/>
      <c r="U440" s="1058"/>
      <c r="V440" s="1058"/>
      <c r="W440" s="1058"/>
      <c r="X440" s="1058"/>
      <c r="Y440" s="1058"/>
      <c r="Z440" s="1058"/>
      <c r="AA440" s="1058"/>
      <c r="AB440" s="1058"/>
    </row>
    <row r="441">
      <c r="A441" s="1332" t="s">
        <v>91</v>
      </c>
      <c r="B441" s="1397">
        <f t="shared" ref="B441:G441" si="302"> SUM(B442:B445,B447:B450,B452:B455,B457:B460,B462:B465, B467:B470)</f>
        <v>16</v>
      </c>
      <c r="C441" s="1397">
        <f t="shared" si="302"/>
        <v>43</v>
      </c>
      <c r="D441" s="1397">
        <f t="shared" si="302"/>
        <v>32</v>
      </c>
      <c r="E441" s="1397">
        <f t="shared" si="302"/>
        <v>19</v>
      </c>
      <c r="F441" s="1397">
        <f t="shared" si="302"/>
        <v>46</v>
      </c>
      <c r="G441" s="1397">
        <f t="shared" si="302"/>
        <v>28</v>
      </c>
      <c r="H441" s="1397">
        <f>SUM(H442:H445,H447:H450,H452:H455,H457:H460,H462:H465,H467:H470)</f>
        <v>184</v>
      </c>
      <c r="I441" s="1397"/>
      <c r="J441" s="1398"/>
      <c r="K441" s="1332" t="s">
        <v>91</v>
      </c>
      <c r="L441" s="1407"/>
      <c r="M441" s="1407"/>
      <c r="N441" s="1407"/>
      <c r="O441" s="1407"/>
      <c r="P441" s="1407"/>
      <c r="Q441" s="1399"/>
      <c r="R441" s="1399"/>
      <c r="S441" s="1399"/>
      <c r="T441" s="1399"/>
      <c r="U441" s="1399"/>
      <c r="V441" s="1399"/>
      <c r="W441" s="1399"/>
      <c r="X441" s="1399"/>
      <c r="Y441" s="1399"/>
      <c r="Z441" s="1399"/>
      <c r="AA441" s="1399"/>
      <c r="AB441" s="1399"/>
    </row>
    <row r="442">
      <c r="A442" s="1242" t="s">
        <v>92</v>
      </c>
      <c r="B442" s="1400">
        <v>0.0</v>
      </c>
      <c r="C442" s="1400">
        <v>7.0</v>
      </c>
      <c r="D442" s="1400">
        <v>10.0</v>
      </c>
      <c r="E442" s="1400">
        <v>7.0</v>
      </c>
      <c r="F442" s="1400">
        <v>9.0</v>
      </c>
      <c r="G442" s="1400">
        <v>0.0</v>
      </c>
      <c r="H442" s="1401">
        <f t="shared" ref="H442:H444" si="303">SUM(B442:G442)</f>
        <v>33</v>
      </c>
      <c r="I442" s="1117">
        <f>sum(H442:H445)</f>
        <v>43</v>
      </c>
      <c r="J442" s="1402"/>
      <c r="K442" s="1242" t="s">
        <v>92</v>
      </c>
      <c r="L442" s="1316">
        <f t="shared" ref="L442:L455" si="304">(O66)</f>
        <v>69</v>
      </c>
      <c r="M442" s="1117">
        <f>(L442-H442)-R442</f>
        <v>35</v>
      </c>
      <c r="N442" s="1316">
        <v>20.0</v>
      </c>
      <c r="O442" s="1117">
        <f t="shared" ref="O442:O443" si="305">sum(M442,N442)</f>
        <v>55</v>
      </c>
      <c r="P442" s="1316" t="s">
        <v>382</v>
      </c>
      <c r="Q442" s="1409" t="s">
        <v>601</v>
      </c>
      <c r="R442" s="1168">
        <v>1.0</v>
      </c>
      <c r="S442" s="1058"/>
      <c r="T442" s="1058"/>
      <c r="U442" s="1058"/>
      <c r="V442" s="1058"/>
      <c r="W442" s="1058"/>
      <c r="X442" s="1058"/>
      <c r="Y442" s="1058"/>
      <c r="Z442" s="1058"/>
      <c r="AA442" s="1058"/>
      <c r="AB442" s="1058"/>
    </row>
    <row r="443">
      <c r="A443" s="1403" t="s">
        <v>77</v>
      </c>
      <c r="B443" s="1404">
        <v>0.0</v>
      </c>
      <c r="C443" s="1404">
        <v>0.0</v>
      </c>
      <c r="D443" s="1404">
        <v>0.0</v>
      </c>
      <c r="E443" s="1404">
        <v>0.0</v>
      </c>
      <c r="F443" s="1404">
        <v>1.0</v>
      </c>
      <c r="G443" s="1405">
        <v>0.0</v>
      </c>
      <c r="H443" s="1053">
        <f t="shared" si="303"/>
        <v>1</v>
      </c>
      <c r="I443" s="1088">
        <f>(I442/61)</f>
        <v>0.7049180328</v>
      </c>
      <c r="J443" s="1402"/>
      <c r="K443" s="1403" t="s">
        <v>77</v>
      </c>
      <c r="L443" s="1404">
        <f t="shared" si="304"/>
        <v>25</v>
      </c>
      <c r="M443" s="1396">
        <f>(L443-H443-H444)</f>
        <v>18</v>
      </c>
      <c r="N443" s="1404">
        <v>0.0</v>
      </c>
      <c r="O443" s="1396">
        <f t="shared" si="305"/>
        <v>18</v>
      </c>
      <c r="P443" s="1404"/>
      <c r="Q443" s="1409" t="s">
        <v>445</v>
      </c>
      <c r="R443" s="1058"/>
      <c r="S443" s="1058"/>
      <c r="T443" s="1058"/>
      <c r="U443" s="1058"/>
      <c r="V443" s="1058"/>
      <c r="W443" s="1058"/>
      <c r="X443" s="1058"/>
      <c r="Y443" s="1058"/>
      <c r="Z443" s="1058"/>
      <c r="AA443" s="1058"/>
      <c r="AB443" s="1058"/>
    </row>
    <row r="444">
      <c r="A444" s="1403" t="s">
        <v>78</v>
      </c>
      <c r="B444" s="1404">
        <v>0.0</v>
      </c>
      <c r="C444" s="1404">
        <v>3.0</v>
      </c>
      <c r="D444" s="1404">
        <v>2.0</v>
      </c>
      <c r="E444" s="1404">
        <v>1.0</v>
      </c>
      <c r="F444" s="1404">
        <v>0.0</v>
      </c>
      <c r="G444" s="1405">
        <v>0.0</v>
      </c>
      <c r="H444" s="1053">
        <f t="shared" si="303"/>
        <v>6</v>
      </c>
      <c r="I444" s="1396"/>
      <c r="J444" s="1026"/>
      <c r="K444" s="1403" t="s">
        <v>78</v>
      </c>
      <c r="L444" s="1404" t="str">
        <f t="shared" si="304"/>
        <v>-</v>
      </c>
      <c r="M444" s="1396" t="s">
        <v>79</v>
      </c>
      <c r="N444" s="1404" t="s">
        <v>79</v>
      </c>
      <c r="O444" s="1396" t="s">
        <v>79</v>
      </c>
      <c r="P444" s="1396"/>
      <c r="Q444" s="1058"/>
      <c r="R444" s="1058"/>
      <c r="S444" s="1058"/>
      <c r="T444" s="1058"/>
      <c r="U444" s="1058"/>
      <c r="V444" s="1058"/>
      <c r="W444" s="1058"/>
      <c r="X444" s="1058"/>
      <c r="Y444" s="1058"/>
      <c r="Z444" s="1058"/>
      <c r="AA444" s="1058"/>
      <c r="AB444" s="1058"/>
    </row>
    <row r="445">
      <c r="A445" s="1406" t="s">
        <v>446</v>
      </c>
      <c r="B445" s="1404">
        <v>0.0</v>
      </c>
      <c r="C445" s="1404">
        <v>1.0</v>
      </c>
      <c r="D445" s="1404">
        <v>2.0</v>
      </c>
      <c r="E445" s="1404">
        <v>0.0</v>
      </c>
      <c r="F445" s="1404">
        <v>0.0</v>
      </c>
      <c r="G445" s="1405">
        <v>0.0</v>
      </c>
      <c r="H445" s="1053">
        <f t="shared" ref="H445:H446" si="306">sum(B445:G445)</f>
        <v>3</v>
      </c>
      <c r="I445" s="1396"/>
      <c r="J445" s="1026"/>
      <c r="K445" s="1406" t="s">
        <v>446</v>
      </c>
      <c r="L445" s="1404">
        <f t="shared" si="304"/>
        <v>3</v>
      </c>
      <c r="M445" s="1396">
        <f t="shared" ref="M445:M447" si="307">(L445-H445)</f>
        <v>0</v>
      </c>
      <c r="N445" s="1404">
        <v>5.0</v>
      </c>
      <c r="O445" s="1396">
        <f>sum(M445,N445)</f>
        <v>5</v>
      </c>
      <c r="P445" s="1404"/>
      <c r="Q445" s="1409" t="s">
        <v>542</v>
      </c>
      <c r="R445" s="1058"/>
      <c r="S445" s="1058"/>
      <c r="T445" s="1058"/>
      <c r="U445" s="1058"/>
      <c r="V445" s="1058"/>
      <c r="W445" s="1058"/>
      <c r="X445" s="1058"/>
      <c r="Y445" s="1058"/>
      <c r="Z445" s="1058"/>
      <c r="AA445" s="1058"/>
      <c r="AB445" s="1058"/>
    </row>
    <row r="446">
      <c r="A446" s="1406" t="s">
        <v>80</v>
      </c>
      <c r="B446" s="1404">
        <v>0.0</v>
      </c>
      <c r="C446" s="1404">
        <v>0.0</v>
      </c>
      <c r="D446" s="1404">
        <v>5.0</v>
      </c>
      <c r="E446" s="1404">
        <v>0.0</v>
      </c>
      <c r="F446" s="1404">
        <v>0.0</v>
      </c>
      <c r="G446" s="1405">
        <v>0.0</v>
      </c>
      <c r="H446" s="1053">
        <f t="shared" si="306"/>
        <v>5</v>
      </c>
      <c r="I446" s="1396"/>
      <c r="J446" s="1026"/>
      <c r="K446" s="1406" t="s">
        <v>80</v>
      </c>
      <c r="L446" s="1404">
        <f t="shared" si="304"/>
        <v>30</v>
      </c>
      <c r="M446" s="1396">
        <f t="shared" si="307"/>
        <v>25</v>
      </c>
      <c r="N446" s="1404">
        <v>0.0</v>
      </c>
      <c r="O446" s="1396">
        <f>SUM(M446,N446)</f>
        <v>25</v>
      </c>
      <c r="P446" s="1396"/>
      <c r="Q446" s="1058"/>
      <c r="R446" s="1058"/>
      <c r="S446" s="1058"/>
      <c r="T446" s="1058"/>
      <c r="U446" s="1058"/>
      <c r="V446" s="1058"/>
      <c r="W446" s="1058"/>
      <c r="X446" s="1058"/>
      <c r="Y446" s="1058"/>
      <c r="Z446" s="1058"/>
      <c r="AA446" s="1058"/>
      <c r="AB446" s="1058"/>
    </row>
    <row r="447">
      <c r="A447" s="1116" t="s">
        <v>95</v>
      </c>
      <c r="B447" s="1316">
        <v>0.0</v>
      </c>
      <c r="C447" s="1316">
        <v>0.0</v>
      </c>
      <c r="D447" s="1316">
        <v>0.0</v>
      </c>
      <c r="E447" s="1316">
        <v>0.0</v>
      </c>
      <c r="F447" s="1316">
        <v>0.0</v>
      </c>
      <c r="G447" s="1316">
        <v>0.0</v>
      </c>
      <c r="H447" s="1401">
        <f t="shared" ref="H447:H449" si="308">SUM(B447:G447)</f>
        <v>0</v>
      </c>
      <c r="I447" s="1117">
        <f>sum(H447:H450)</f>
        <v>0</v>
      </c>
      <c r="J447" s="1026"/>
      <c r="K447" s="1116" t="s">
        <v>95</v>
      </c>
      <c r="L447" s="1316">
        <f t="shared" si="304"/>
        <v>53</v>
      </c>
      <c r="M447" s="1117">
        <f t="shared" si="307"/>
        <v>53</v>
      </c>
      <c r="N447" s="1316">
        <v>0.0</v>
      </c>
      <c r="O447" s="1117">
        <f t="shared" ref="O447:O448" si="309">sum(M447,N447)</f>
        <v>53</v>
      </c>
      <c r="P447" s="1316"/>
      <c r="Q447" s="1058"/>
      <c r="R447" s="1058"/>
      <c r="S447" s="1058"/>
      <c r="T447" s="1058"/>
      <c r="U447" s="1058"/>
      <c r="V447" s="1058"/>
      <c r="W447" s="1058"/>
      <c r="X447" s="1058"/>
      <c r="Y447" s="1058"/>
      <c r="Z447" s="1058"/>
      <c r="AA447" s="1058"/>
      <c r="AB447" s="1058"/>
    </row>
    <row r="448">
      <c r="A448" s="1403" t="s">
        <v>77</v>
      </c>
      <c r="B448" s="1404">
        <v>0.0</v>
      </c>
      <c r="C448" s="1404">
        <v>0.0</v>
      </c>
      <c r="D448" s="1404">
        <v>0.0</v>
      </c>
      <c r="E448" s="1404">
        <v>0.0</v>
      </c>
      <c r="F448" s="1404">
        <v>0.0</v>
      </c>
      <c r="G448" s="1404">
        <v>0.0</v>
      </c>
      <c r="H448" s="1053">
        <f t="shared" si="308"/>
        <v>0</v>
      </c>
      <c r="I448" s="1088">
        <f>(I447/60)</f>
        <v>0</v>
      </c>
      <c r="J448" s="1026"/>
      <c r="K448" s="1403" t="s">
        <v>77</v>
      </c>
      <c r="L448" s="1404">
        <f t="shared" si="304"/>
        <v>10</v>
      </c>
      <c r="M448" s="1396">
        <f>(L448-H448-H449)</f>
        <v>10</v>
      </c>
      <c r="N448" s="1404">
        <v>0.0</v>
      </c>
      <c r="O448" s="1396">
        <f t="shared" si="309"/>
        <v>10</v>
      </c>
      <c r="P448" s="1404"/>
      <c r="Q448" s="1399"/>
      <c r="R448" s="1058"/>
      <c r="S448" s="1058"/>
      <c r="T448" s="1058"/>
      <c r="U448" s="1058"/>
      <c r="V448" s="1058"/>
      <c r="W448" s="1058"/>
      <c r="X448" s="1058"/>
      <c r="Y448" s="1058"/>
      <c r="Z448" s="1058"/>
      <c r="AA448" s="1058"/>
      <c r="AB448" s="1058"/>
    </row>
    <row r="449">
      <c r="A449" s="1403" t="s">
        <v>78</v>
      </c>
      <c r="B449" s="1404">
        <v>0.0</v>
      </c>
      <c r="C449" s="1404">
        <v>0.0</v>
      </c>
      <c r="D449" s="1404">
        <v>0.0</v>
      </c>
      <c r="E449" s="1404">
        <v>0.0</v>
      </c>
      <c r="F449" s="1404">
        <v>0.0</v>
      </c>
      <c r="G449" s="1404">
        <v>0.0</v>
      </c>
      <c r="H449" s="1053">
        <f t="shared" si="308"/>
        <v>0</v>
      </c>
      <c r="I449" s="1396"/>
      <c r="J449" s="1026"/>
      <c r="K449" s="1403" t="s">
        <v>78</v>
      </c>
      <c r="L449" s="1404" t="str">
        <f t="shared" si="304"/>
        <v>-</v>
      </c>
      <c r="M449" s="1396" t="s">
        <v>79</v>
      </c>
      <c r="N449" s="1404" t="s">
        <v>79</v>
      </c>
      <c r="O449" s="1396" t="s">
        <v>79</v>
      </c>
      <c r="P449" s="1396"/>
      <c r="Q449" s="1058"/>
      <c r="R449" s="1058"/>
      <c r="S449" s="1058"/>
      <c r="T449" s="1058"/>
      <c r="U449" s="1058"/>
      <c r="V449" s="1058"/>
      <c r="W449" s="1058"/>
      <c r="X449" s="1058"/>
      <c r="Y449" s="1058"/>
      <c r="Z449" s="1058"/>
      <c r="AA449" s="1058"/>
      <c r="AB449" s="1058"/>
    </row>
    <row r="450">
      <c r="A450" s="1406" t="s">
        <v>446</v>
      </c>
      <c r="B450" s="1404">
        <v>0.0</v>
      </c>
      <c r="C450" s="1404">
        <v>0.0</v>
      </c>
      <c r="D450" s="1404">
        <v>0.0</v>
      </c>
      <c r="E450" s="1404">
        <v>0.0</v>
      </c>
      <c r="F450" s="1404">
        <v>0.0</v>
      </c>
      <c r="G450" s="1404">
        <v>0.0</v>
      </c>
      <c r="H450" s="1053">
        <f t="shared" ref="H450:H451" si="310">sum(B450:G450)</f>
        <v>0</v>
      </c>
      <c r="I450" s="1396"/>
      <c r="J450" s="1026"/>
      <c r="K450" s="1406" t="s">
        <v>446</v>
      </c>
      <c r="L450" s="1404">
        <f t="shared" si="304"/>
        <v>12</v>
      </c>
      <c r="M450" s="1396">
        <f t="shared" ref="M450:M452" si="311">(L450-H450)</f>
        <v>12</v>
      </c>
      <c r="N450" s="1404">
        <v>0.0</v>
      </c>
      <c r="O450" s="1396">
        <f>sum(M450,N450)</f>
        <v>12</v>
      </c>
      <c r="P450" s="1396"/>
      <c r="Q450" s="1058"/>
      <c r="R450" s="1058"/>
      <c r="S450" s="1058"/>
      <c r="T450" s="1058"/>
      <c r="U450" s="1058"/>
      <c r="V450" s="1058"/>
      <c r="W450" s="1058"/>
      <c r="X450" s="1058"/>
      <c r="Y450" s="1058"/>
      <c r="Z450" s="1058"/>
      <c r="AA450" s="1058"/>
      <c r="AB450" s="1058"/>
    </row>
    <row r="451">
      <c r="A451" s="1406" t="s">
        <v>80</v>
      </c>
      <c r="B451" s="1404">
        <v>0.0</v>
      </c>
      <c r="C451" s="1404">
        <v>0.0</v>
      </c>
      <c r="D451" s="1404">
        <v>0.0</v>
      </c>
      <c r="E451" s="1404">
        <v>0.0</v>
      </c>
      <c r="F451" s="1404">
        <v>0.0</v>
      </c>
      <c r="G451" s="1404">
        <v>0.0</v>
      </c>
      <c r="H451" s="1053">
        <f t="shared" si="310"/>
        <v>0</v>
      </c>
      <c r="I451" s="1396"/>
      <c r="J451" s="1026"/>
      <c r="K451" s="1406" t="s">
        <v>80</v>
      </c>
      <c r="L451" s="1404">
        <f t="shared" si="304"/>
        <v>23</v>
      </c>
      <c r="M451" s="1396">
        <f t="shared" si="311"/>
        <v>23</v>
      </c>
      <c r="N451" s="1404">
        <v>0.0</v>
      </c>
      <c r="O451" s="1396">
        <f>SUM(M451,N451)</f>
        <v>23</v>
      </c>
      <c r="P451" s="1396"/>
      <c r="Q451" s="1058"/>
      <c r="R451" s="1058"/>
      <c r="S451" s="1058"/>
      <c r="T451" s="1058"/>
      <c r="U451" s="1058"/>
      <c r="V451" s="1058"/>
      <c r="W451" s="1058"/>
      <c r="X451" s="1058"/>
      <c r="Y451" s="1058"/>
      <c r="Z451" s="1058"/>
      <c r="AA451" s="1058"/>
      <c r="AB451" s="1058"/>
    </row>
    <row r="452">
      <c r="A452" s="1116" t="s">
        <v>254</v>
      </c>
      <c r="B452" s="1400">
        <v>8.0</v>
      </c>
      <c r="C452" s="1400">
        <v>7.0</v>
      </c>
      <c r="D452" s="1400">
        <v>8.0</v>
      </c>
      <c r="E452" s="1400">
        <v>0.0</v>
      </c>
      <c r="F452" s="1400">
        <v>5.0</v>
      </c>
      <c r="G452" s="1400">
        <v>1.0</v>
      </c>
      <c r="H452" s="1401">
        <f t="shared" ref="H452:H454" si="312">SUM(B452:G452)</f>
        <v>29</v>
      </c>
      <c r="I452" s="1117">
        <f>sum(H452:H455)</f>
        <v>52</v>
      </c>
      <c r="J452" s="1026"/>
      <c r="K452" s="1116" t="s">
        <v>254</v>
      </c>
      <c r="L452" s="1316">
        <f t="shared" si="304"/>
        <v>50</v>
      </c>
      <c r="M452" s="1117">
        <f t="shared" si="311"/>
        <v>21</v>
      </c>
      <c r="N452" s="1316">
        <v>30.0</v>
      </c>
      <c r="O452" s="1117">
        <f t="shared" ref="O452:O453" si="313">sum(M452,N452)</f>
        <v>51</v>
      </c>
      <c r="P452" s="1316" t="s">
        <v>382</v>
      </c>
      <c r="Q452" s="1345" t="s">
        <v>602</v>
      </c>
      <c r="R452" s="1058"/>
      <c r="S452" s="1058"/>
      <c r="T452" s="1058"/>
      <c r="U452" s="1058"/>
      <c r="V452" s="1058"/>
      <c r="W452" s="1058"/>
      <c r="X452" s="1058"/>
      <c r="Y452" s="1058"/>
      <c r="Z452" s="1058"/>
      <c r="AA452" s="1058"/>
      <c r="AB452" s="1058"/>
    </row>
    <row r="453">
      <c r="A453" s="1403" t="s">
        <v>77</v>
      </c>
      <c r="B453" s="1404">
        <v>0.0</v>
      </c>
      <c r="C453" s="1404">
        <v>0.0</v>
      </c>
      <c r="D453" s="1404">
        <v>2.0</v>
      </c>
      <c r="E453" s="1404">
        <v>0.0</v>
      </c>
      <c r="F453" s="1404">
        <v>0.0</v>
      </c>
      <c r="G453" s="1405">
        <v>0.0</v>
      </c>
      <c r="H453" s="1053">
        <f t="shared" si="312"/>
        <v>2</v>
      </c>
      <c r="I453" s="1088">
        <f>(I452/60)</f>
        <v>0.8666666667</v>
      </c>
      <c r="J453" s="1026"/>
      <c r="K453" s="1403" t="s">
        <v>77</v>
      </c>
      <c r="L453" s="1404">
        <f t="shared" si="304"/>
        <v>21</v>
      </c>
      <c r="M453" s="1396">
        <f>(L453-H453-H454)</f>
        <v>5</v>
      </c>
      <c r="N453" s="1404">
        <v>10.0</v>
      </c>
      <c r="O453" s="1396">
        <f t="shared" si="313"/>
        <v>15</v>
      </c>
      <c r="P453" s="1404"/>
      <c r="Q453" s="1345" t="s">
        <v>466</v>
      </c>
      <c r="R453" s="1058"/>
      <c r="S453" s="1058"/>
      <c r="T453" s="1058"/>
      <c r="U453" s="1058"/>
      <c r="V453" s="1058"/>
      <c r="W453" s="1058"/>
      <c r="X453" s="1058"/>
      <c r="Y453" s="1058"/>
      <c r="Z453" s="1058"/>
      <c r="AA453" s="1058"/>
      <c r="AB453" s="1058"/>
    </row>
    <row r="454">
      <c r="A454" s="1403" t="s">
        <v>78</v>
      </c>
      <c r="B454" s="1404">
        <v>1.0</v>
      </c>
      <c r="C454" s="1404">
        <v>4.0</v>
      </c>
      <c r="D454" s="1404">
        <v>2.0</v>
      </c>
      <c r="E454" s="1404">
        <v>0.0</v>
      </c>
      <c r="F454" s="1404">
        <v>4.0</v>
      </c>
      <c r="G454" s="1405">
        <v>3.0</v>
      </c>
      <c r="H454" s="1053">
        <f t="shared" si="312"/>
        <v>14</v>
      </c>
      <c r="I454" s="1396"/>
      <c r="J454" s="1026"/>
      <c r="K454" s="1403" t="s">
        <v>78</v>
      </c>
      <c r="L454" s="1404" t="str">
        <f t="shared" si="304"/>
        <v>-</v>
      </c>
      <c r="M454" s="1396" t="s">
        <v>79</v>
      </c>
      <c r="N454" s="1404" t="s">
        <v>79</v>
      </c>
      <c r="O454" s="1396" t="s">
        <v>79</v>
      </c>
      <c r="P454" s="1396"/>
      <c r="Q454" s="1503"/>
      <c r="R454" s="1058"/>
      <c r="S454" s="1058"/>
      <c r="T454" s="1058"/>
      <c r="U454" s="1058"/>
      <c r="V454" s="1058"/>
      <c r="W454" s="1058"/>
      <c r="X454" s="1058"/>
      <c r="Y454" s="1058"/>
      <c r="Z454" s="1058"/>
      <c r="AA454" s="1058"/>
      <c r="AB454" s="1058"/>
    </row>
    <row r="455">
      <c r="A455" s="1406" t="s">
        <v>446</v>
      </c>
      <c r="B455" s="1404">
        <v>0.0</v>
      </c>
      <c r="C455" s="1404">
        <v>0.0</v>
      </c>
      <c r="D455" s="1404">
        <v>0.0</v>
      </c>
      <c r="E455" s="1404">
        <v>0.0</v>
      </c>
      <c r="F455" s="1404">
        <v>3.0</v>
      </c>
      <c r="G455" s="1405">
        <v>4.0</v>
      </c>
      <c r="H455" s="1053">
        <f t="shared" ref="H455:H456" si="314">sum(B455:G455)</f>
        <v>7</v>
      </c>
      <c r="I455" s="1396"/>
      <c r="J455" s="1026"/>
      <c r="K455" s="1406" t="s">
        <v>446</v>
      </c>
      <c r="L455" s="1404">
        <f t="shared" si="304"/>
        <v>20</v>
      </c>
      <c r="M455" s="1396">
        <f t="shared" ref="M455:M457" si="315">(L455-H455)</f>
        <v>13</v>
      </c>
      <c r="N455" s="1404">
        <v>0.0</v>
      </c>
      <c r="O455" s="1396">
        <f>sum(M455,N455)</f>
        <v>13</v>
      </c>
      <c r="P455" s="1404"/>
      <c r="Q455" s="1345" t="s">
        <v>603</v>
      </c>
      <c r="R455" s="1058"/>
      <c r="S455" s="1058"/>
      <c r="T455" s="1058"/>
      <c r="U455" s="1058"/>
      <c r="V455" s="1058"/>
      <c r="W455" s="1058"/>
      <c r="X455" s="1058"/>
      <c r="Y455" s="1058"/>
      <c r="Z455" s="1058"/>
      <c r="AA455" s="1058"/>
      <c r="AB455" s="1058"/>
    </row>
    <row r="456">
      <c r="A456" s="1406" t="s">
        <v>80</v>
      </c>
      <c r="B456" s="1404">
        <v>0.0</v>
      </c>
      <c r="C456" s="1404">
        <v>3.0</v>
      </c>
      <c r="D456" s="1404">
        <v>1.0</v>
      </c>
      <c r="E456" s="1404">
        <v>0.0</v>
      </c>
      <c r="F456" s="1404">
        <v>0.0</v>
      </c>
      <c r="G456" s="1405">
        <v>0.0</v>
      </c>
      <c r="H456" s="1053">
        <f t="shared" si="314"/>
        <v>4</v>
      </c>
      <c r="I456" s="1396"/>
      <c r="J456" s="1026"/>
      <c r="K456" s="1406" t="s">
        <v>80</v>
      </c>
      <c r="L456" s="1404">
        <v>28.0</v>
      </c>
      <c r="M456" s="1396">
        <f t="shared" si="315"/>
        <v>24</v>
      </c>
      <c r="N456" s="1404">
        <v>0.0</v>
      </c>
      <c r="O456" s="1396">
        <f>SUM(M456,N456)</f>
        <v>24</v>
      </c>
      <c r="P456" s="1396"/>
      <c r="Q456" s="1058"/>
      <c r="R456" s="1058"/>
      <c r="S456" s="1058"/>
      <c r="T456" s="1058"/>
      <c r="U456" s="1058"/>
      <c r="V456" s="1058"/>
      <c r="W456" s="1058"/>
      <c r="X456" s="1058"/>
      <c r="Y456" s="1058"/>
      <c r="Z456" s="1058"/>
      <c r="AA456" s="1058"/>
      <c r="AB456" s="1058"/>
    </row>
    <row r="457">
      <c r="A457" s="1116" t="s">
        <v>225</v>
      </c>
      <c r="B457" s="1316">
        <v>1.0</v>
      </c>
      <c r="C457" s="1316">
        <v>2.0</v>
      </c>
      <c r="D457" s="1316">
        <v>1.0</v>
      </c>
      <c r="E457" s="1316">
        <v>1.0</v>
      </c>
      <c r="F457" s="1316">
        <v>9.0</v>
      </c>
      <c r="G457" s="1400">
        <v>0.0</v>
      </c>
      <c r="H457" s="1401">
        <f t="shared" ref="H457:H459" si="316">SUM(B457:G457)</f>
        <v>14</v>
      </c>
      <c r="I457" s="1117">
        <f>sum(H457:H460)</f>
        <v>40</v>
      </c>
      <c r="J457" s="1402"/>
      <c r="K457" s="1116" t="s">
        <v>225</v>
      </c>
      <c r="L457" s="1316">
        <f t="shared" ref="L457:L460" si="317">(O81)</f>
        <v>23</v>
      </c>
      <c r="M457" s="1117">
        <f t="shared" si="315"/>
        <v>9</v>
      </c>
      <c r="N457" s="1316">
        <v>20.0</v>
      </c>
      <c r="O457" s="1117">
        <f t="shared" ref="O457:O458" si="318">sum(M457,N457)</f>
        <v>29</v>
      </c>
      <c r="P457" s="1316" t="s">
        <v>382</v>
      </c>
      <c r="Q457" s="1024"/>
      <c r="R457" s="1058"/>
      <c r="S457" s="1058"/>
      <c r="T457" s="1058"/>
      <c r="U457" s="1058"/>
      <c r="V457" s="1058"/>
      <c r="W457" s="1058"/>
      <c r="X457" s="1058"/>
      <c r="Y457" s="1058"/>
      <c r="Z457" s="1058"/>
      <c r="AA457" s="1058"/>
      <c r="AB457" s="1058"/>
    </row>
    <row r="458">
      <c r="A458" s="1403" t="s">
        <v>77</v>
      </c>
      <c r="B458" s="1404">
        <v>0.0</v>
      </c>
      <c r="C458" s="1404">
        <v>1.0</v>
      </c>
      <c r="D458" s="1404">
        <v>0.0</v>
      </c>
      <c r="E458" s="1404">
        <v>0.0</v>
      </c>
      <c r="F458" s="1404">
        <v>0.0</v>
      </c>
      <c r="G458" s="1404">
        <v>1.0</v>
      </c>
      <c r="H458" s="1053">
        <f t="shared" si="316"/>
        <v>2</v>
      </c>
      <c r="I458" s="1088">
        <f>(I457/60)</f>
        <v>0.6666666667</v>
      </c>
      <c r="J458" s="1402"/>
      <c r="K458" s="1403" t="s">
        <v>77</v>
      </c>
      <c r="L458" s="1404">
        <f t="shared" si="317"/>
        <v>15</v>
      </c>
      <c r="M458" s="1396">
        <f>(L458-H458-H459)</f>
        <v>-1</v>
      </c>
      <c r="N458" s="1404">
        <v>10.0</v>
      </c>
      <c r="O458" s="1396">
        <f t="shared" si="318"/>
        <v>9</v>
      </c>
      <c r="P458" s="1404"/>
      <c r="Q458" s="1058"/>
      <c r="R458" s="1058"/>
      <c r="S458" s="1058"/>
      <c r="T458" s="1058"/>
      <c r="U458" s="1058"/>
      <c r="V458" s="1058"/>
      <c r="W458" s="1058"/>
      <c r="X458" s="1058"/>
      <c r="Y458" s="1058"/>
      <c r="Z458" s="1058"/>
      <c r="AA458" s="1058"/>
      <c r="AB458" s="1058"/>
    </row>
    <row r="459">
      <c r="A459" s="1403" t="s">
        <v>78</v>
      </c>
      <c r="B459" s="1404">
        <v>2.0</v>
      </c>
      <c r="C459" s="1404">
        <v>5.0</v>
      </c>
      <c r="D459" s="1404">
        <v>2.0</v>
      </c>
      <c r="E459" s="1404">
        <v>1.0</v>
      </c>
      <c r="F459" s="1404">
        <v>3.0</v>
      </c>
      <c r="G459" s="1404">
        <v>1.0</v>
      </c>
      <c r="H459" s="1053">
        <f t="shared" si="316"/>
        <v>14</v>
      </c>
      <c r="I459" s="1396"/>
      <c r="J459" s="1026"/>
      <c r="K459" s="1403" t="s">
        <v>78</v>
      </c>
      <c r="L459" s="1404" t="str">
        <f t="shared" si="317"/>
        <v>-</v>
      </c>
      <c r="M459" s="1396" t="s">
        <v>79</v>
      </c>
      <c r="N459" s="1404" t="s">
        <v>79</v>
      </c>
      <c r="O459" s="1396" t="s">
        <v>79</v>
      </c>
      <c r="P459" s="1396"/>
      <c r="Q459" s="1058"/>
      <c r="R459" s="1058"/>
      <c r="S459" s="1058"/>
      <c r="T459" s="1058"/>
      <c r="U459" s="1058"/>
      <c r="V459" s="1058"/>
      <c r="W459" s="1058"/>
      <c r="X459" s="1058"/>
      <c r="Y459" s="1058"/>
      <c r="Z459" s="1058"/>
      <c r="AA459" s="1058"/>
      <c r="AB459" s="1058"/>
    </row>
    <row r="460">
      <c r="A460" s="1406" t="s">
        <v>446</v>
      </c>
      <c r="B460" s="1404">
        <v>2.0</v>
      </c>
      <c r="C460" s="1404">
        <v>5.0</v>
      </c>
      <c r="D460" s="1404">
        <v>1.0</v>
      </c>
      <c r="E460" s="1404">
        <v>1.0</v>
      </c>
      <c r="F460" s="1404">
        <v>1.0</v>
      </c>
      <c r="G460" s="1404">
        <v>0.0</v>
      </c>
      <c r="H460" s="1053">
        <f t="shared" ref="H460:H461" si="319">sum(B460:G460)</f>
        <v>10</v>
      </c>
      <c r="I460" s="1396"/>
      <c r="J460" s="1026"/>
      <c r="K460" s="1406" t="s">
        <v>446</v>
      </c>
      <c r="L460" s="1404">
        <f t="shared" si="317"/>
        <v>11</v>
      </c>
      <c r="M460" s="1396">
        <f t="shared" ref="M460:M462" si="320">(L460-H460)</f>
        <v>1</v>
      </c>
      <c r="N460" s="1404">
        <v>0.0</v>
      </c>
      <c r="O460" s="1396">
        <f>sum(M460,N460)</f>
        <v>1</v>
      </c>
      <c r="P460" s="1396"/>
      <c r="Q460" s="1024"/>
      <c r="R460" s="1058"/>
      <c r="S460" s="1058"/>
      <c r="T460" s="1058"/>
      <c r="U460" s="1058"/>
      <c r="V460" s="1058"/>
      <c r="W460" s="1058"/>
      <c r="X460" s="1058"/>
      <c r="Y460" s="1058"/>
      <c r="Z460" s="1058"/>
      <c r="AA460" s="1058"/>
      <c r="AB460" s="1058"/>
    </row>
    <row r="461">
      <c r="A461" s="1406" t="s">
        <v>80</v>
      </c>
      <c r="B461" s="1404">
        <v>1.0</v>
      </c>
      <c r="C461" s="1404">
        <v>1.0</v>
      </c>
      <c r="D461" s="1404">
        <v>0.0</v>
      </c>
      <c r="E461" s="1404">
        <v>0.0</v>
      </c>
      <c r="F461" s="1404">
        <v>0.0</v>
      </c>
      <c r="G461" s="1404">
        <v>0.0</v>
      </c>
      <c r="H461" s="1053">
        <f t="shared" si="319"/>
        <v>2</v>
      </c>
      <c r="I461" s="1396"/>
      <c r="J461" s="1026"/>
      <c r="K461" s="1406" t="s">
        <v>80</v>
      </c>
      <c r="L461" s="1404">
        <v>31.0</v>
      </c>
      <c r="M461" s="1396">
        <f t="shared" si="320"/>
        <v>29</v>
      </c>
      <c r="N461" s="1404">
        <v>0.0</v>
      </c>
      <c r="O461" s="1396">
        <f>SUM(M461,N461)</f>
        <v>29</v>
      </c>
      <c r="P461" s="1396"/>
      <c r="Q461" s="1058"/>
      <c r="R461" s="1058"/>
      <c r="S461" s="1058"/>
      <c r="T461" s="1058"/>
      <c r="U461" s="1058"/>
      <c r="V461" s="1058"/>
      <c r="W461" s="1058"/>
      <c r="X461" s="1058"/>
      <c r="Y461" s="1058"/>
      <c r="Z461" s="1058"/>
      <c r="AA461" s="1058"/>
      <c r="AB461" s="1058"/>
    </row>
    <row r="462">
      <c r="A462" s="1116" t="s">
        <v>93</v>
      </c>
      <c r="B462" s="1400">
        <v>2.0</v>
      </c>
      <c r="C462" s="1400">
        <v>4.0</v>
      </c>
      <c r="D462" s="1400">
        <v>0.0</v>
      </c>
      <c r="E462" s="1400">
        <v>0.0</v>
      </c>
      <c r="F462" s="1400">
        <v>1.0</v>
      </c>
      <c r="G462" s="1400">
        <v>6.0</v>
      </c>
      <c r="H462" s="1401">
        <f t="shared" ref="H462:H464" si="321">SUM(B462:G462)</f>
        <v>13</v>
      </c>
      <c r="I462" s="1117">
        <f>sum(H462:H465)</f>
        <v>19</v>
      </c>
      <c r="J462" s="1402"/>
      <c r="K462" s="1116" t="s">
        <v>93</v>
      </c>
      <c r="L462" s="1316">
        <v>60.0</v>
      </c>
      <c r="M462" s="1117">
        <f t="shared" si="320"/>
        <v>47</v>
      </c>
      <c r="N462" s="1316">
        <v>0.0</v>
      </c>
      <c r="O462" s="1117">
        <f t="shared" ref="O462:O463" si="322">sum(M462,N462)</f>
        <v>47</v>
      </c>
      <c r="P462" s="1316" t="s">
        <v>382</v>
      </c>
      <c r="Q462" s="1058"/>
      <c r="R462" s="1058"/>
      <c r="S462" s="1058"/>
      <c r="T462" s="1058"/>
      <c r="U462" s="1058"/>
      <c r="V462" s="1058"/>
      <c r="W462" s="1058"/>
      <c r="X462" s="1058"/>
      <c r="Y462" s="1058"/>
      <c r="Z462" s="1058"/>
      <c r="AA462" s="1058"/>
      <c r="AB462" s="1058"/>
    </row>
    <row r="463">
      <c r="A463" s="1403" t="s">
        <v>77</v>
      </c>
      <c r="B463" s="1404">
        <v>0.0</v>
      </c>
      <c r="C463" s="1404">
        <v>0.0</v>
      </c>
      <c r="D463" s="1404">
        <v>0.0</v>
      </c>
      <c r="E463" s="1404">
        <v>0.0</v>
      </c>
      <c r="F463" s="1404">
        <v>1.0</v>
      </c>
      <c r="G463" s="1405">
        <v>0.0</v>
      </c>
      <c r="H463" s="1053">
        <f t="shared" si="321"/>
        <v>1</v>
      </c>
      <c r="I463" s="1088">
        <f>(I462/60)</f>
        <v>0.3166666667</v>
      </c>
      <c r="J463" s="1026"/>
      <c r="K463" s="1403" t="s">
        <v>77</v>
      </c>
      <c r="L463" s="1404">
        <f t="shared" ref="L463:L465" si="323">(O87)</f>
        <v>5</v>
      </c>
      <c r="M463" s="1396">
        <f>(L463-H463-H464)</f>
        <v>1</v>
      </c>
      <c r="N463" s="1404">
        <v>10.0</v>
      </c>
      <c r="O463" s="1396">
        <f t="shared" si="322"/>
        <v>11</v>
      </c>
      <c r="P463" s="1404"/>
      <c r="Q463" s="1058"/>
      <c r="R463" s="1058"/>
      <c r="S463" s="1058"/>
      <c r="T463" s="1058"/>
      <c r="U463" s="1058"/>
      <c r="V463" s="1058"/>
      <c r="W463" s="1058"/>
      <c r="X463" s="1058"/>
      <c r="Y463" s="1058"/>
      <c r="Z463" s="1058"/>
      <c r="AA463" s="1058"/>
      <c r="AB463" s="1058"/>
    </row>
    <row r="464">
      <c r="A464" s="1403" t="s">
        <v>78</v>
      </c>
      <c r="B464" s="1404">
        <v>0.0</v>
      </c>
      <c r="C464" s="1404">
        <v>2.0</v>
      </c>
      <c r="D464" s="1404">
        <v>0.0</v>
      </c>
      <c r="E464" s="1404">
        <v>0.0</v>
      </c>
      <c r="F464" s="1404">
        <v>1.0</v>
      </c>
      <c r="G464" s="1405">
        <v>0.0</v>
      </c>
      <c r="H464" s="1053">
        <f t="shared" si="321"/>
        <v>3</v>
      </c>
      <c r="I464" s="1396"/>
      <c r="J464" s="1026"/>
      <c r="K464" s="1403" t="s">
        <v>78</v>
      </c>
      <c r="L464" s="1404" t="str">
        <f t="shared" si="323"/>
        <v>-</v>
      </c>
      <c r="M464" s="1396" t="s">
        <v>79</v>
      </c>
      <c r="N464" s="1404" t="s">
        <v>79</v>
      </c>
      <c r="O464" s="1396" t="s">
        <v>79</v>
      </c>
      <c r="P464" s="1396"/>
      <c r="Q464" s="1058"/>
      <c r="R464" s="1058"/>
      <c r="S464" s="1058"/>
      <c r="T464" s="1058"/>
      <c r="U464" s="1058"/>
      <c r="V464" s="1058"/>
      <c r="W464" s="1058"/>
      <c r="X464" s="1058"/>
      <c r="Y464" s="1058"/>
      <c r="Z464" s="1058"/>
      <c r="AA464" s="1058"/>
      <c r="AB464" s="1058"/>
    </row>
    <row r="465">
      <c r="A465" s="1406" t="s">
        <v>446</v>
      </c>
      <c r="B465" s="1404">
        <v>0.0</v>
      </c>
      <c r="C465" s="1404">
        <v>2.0</v>
      </c>
      <c r="D465" s="1404">
        <v>0.0</v>
      </c>
      <c r="E465" s="1404">
        <v>0.0</v>
      </c>
      <c r="F465" s="1404">
        <v>0.0</v>
      </c>
      <c r="G465" s="1405">
        <v>0.0</v>
      </c>
      <c r="H465" s="1053">
        <f t="shared" ref="H465:H466" si="324">sum(B465:G465)</f>
        <v>2</v>
      </c>
      <c r="I465" s="1396"/>
      <c r="J465" s="1026"/>
      <c r="K465" s="1406" t="s">
        <v>446</v>
      </c>
      <c r="L465" s="1404">
        <f t="shared" si="323"/>
        <v>8</v>
      </c>
      <c r="M465" s="1396">
        <f t="shared" ref="M465:M467" si="325">(L465-H465)</f>
        <v>6</v>
      </c>
      <c r="N465" s="1404">
        <v>0.0</v>
      </c>
      <c r="O465" s="1396">
        <f>sum(M465,N465)</f>
        <v>6</v>
      </c>
      <c r="P465" s="1404"/>
      <c r="Q465" s="1024" t="s">
        <v>604</v>
      </c>
      <c r="R465" s="1058"/>
      <c r="S465" s="1058"/>
      <c r="T465" s="1058"/>
      <c r="U465" s="1058"/>
      <c r="V465" s="1058"/>
      <c r="W465" s="1058"/>
      <c r="X465" s="1058"/>
      <c r="Y465" s="1058"/>
      <c r="Z465" s="1058"/>
      <c r="AA465" s="1058"/>
      <c r="AB465" s="1058"/>
    </row>
    <row r="466">
      <c r="A466" s="1406" t="s">
        <v>80</v>
      </c>
      <c r="B466" s="1404">
        <v>0.0</v>
      </c>
      <c r="C466" s="1404">
        <v>0.0</v>
      </c>
      <c r="D466" s="1404">
        <v>0.0</v>
      </c>
      <c r="E466" s="1404">
        <v>0.0</v>
      </c>
      <c r="F466" s="1404">
        <v>0.0</v>
      </c>
      <c r="G466" s="1405">
        <v>0.0</v>
      </c>
      <c r="H466" s="1053">
        <f t="shared" si="324"/>
        <v>0</v>
      </c>
      <c r="I466" s="1396"/>
      <c r="J466" s="1026"/>
      <c r="K466" s="1406" t="s">
        <v>80</v>
      </c>
      <c r="L466" s="1404">
        <v>55.0</v>
      </c>
      <c r="M466" s="1396">
        <f t="shared" si="325"/>
        <v>55</v>
      </c>
      <c r="N466" s="1404">
        <v>0.0</v>
      </c>
      <c r="O466" s="1396">
        <f>SUM(M466,N466)</f>
        <v>55</v>
      </c>
      <c r="P466" s="1396"/>
      <c r="Q466" s="1058"/>
      <c r="R466" s="1058"/>
      <c r="S466" s="1058"/>
      <c r="T466" s="1058"/>
      <c r="U466" s="1058"/>
      <c r="V466" s="1058"/>
      <c r="W466" s="1058"/>
      <c r="X466" s="1058"/>
      <c r="Y466" s="1058"/>
      <c r="Z466" s="1058"/>
      <c r="AA466" s="1058"/>
      <c r="AB466" s="1058"/>
    </row>
    <row r="467">
      <c r="A467" s="1143" t="s">
        <v>565</v>
      </c>
      <c r="B467" s="1400">
        <v>0.0</v>
      </c>
      <c r="C467" s="1400">
        <v>0.0</v>
      </c>
      <c r="D467" s="1400">
        <v>0.0</v>
      </c>
      <c r="E467" s="1400">
        <v>3.0</v>
      </c>
      <c r="F467" s="1400">
        <v>6.0</v>
      </c>
      <c r="G467" s="1400">
        <v>11.0</v>
      </c>
      <c r="H467" s="1401">
        <f t="shared" ref="H467:H469" si="326">SUM(B467:G467)</f>
        <v>20</v>
      </c>
      <c r="I467" s="1117">
        <f>sum(H467:H470)</f>
        <v>30</v>
      </c>
      <c r="J467" s="1026"/>
      <c r="K467" s="1143" t="s">
        <v>565</v>
      </c>
      <c r="L467" s="1316">
        <f t="shared" ref="L467:L471" si="327">(O91)</f>
        <v>40</v>
      </c>
      <c r="M467" s="1117">
        <f t="shared" si="325"/>
        <v>20</v>
      </c>
      <c r="N467" s="1316">
        <v>60.0</v>
      </c>
      <c r="O467" s="1117">
        <f t="shared" ref="O467:O468" si="328">sum(M467,N467)</f>
        <v>80</v>
      </c>
      <c r="P467" s="1316"/>
      <c r="Q467" s="1058"/>
      <c r="R467" s="1058"/>
      <c r="S467" s="1058"/>
      <c r="T467" s="1058"/>
      <c r="U467" s="1058"/>
      <c r="V467" s="1058"/>
      <c r="W467" s="1058"/>
      <c r="X467" s="1058"/>
      <c r="Y467" s="1058"/>
      <c r="Z467" s="1058"/>
      <c r="AA467" s="1058"/>
      <c r="AB467" s="1058"/>
    </row>
    <row r="468">
      <c r="A468" s="1403" t="s">
        <v>77</v>
      </c>
      <c r="B468" s="1404">
        <v>0.0</v>
      </c>
      <c r="C468" s="1404">
        <v>0.0</v>
      </c>
      <c r="D468" s="1404">
        <v>0.0</v>
      </c>
      <c r="E468" s="1404">
        <v>0.0</v>
      </c>
      <c r="F468" s="1404">
        <v>0.0</v>
      </c>
      <c r="G468" s="1405">
        <v>0.0</v>
      </c>
      <c r="H468" s="1053">
        <f t="shared" si="326"/>
        <v>0</v>
      </c>
      <c r="I468" s="1088">
        <f>(I467/60)</f>
        <v>0.5</v>
      </c>
      <c r="J468" s="1026"/>
      <c r="K468" s="1403" t="s">
        <v>77</v>
      </c>
      <c r="L468" s="1404">
        <f t="shared" si="327"/>
        <v>5</v>
      </c>
      <c r="M468" s="1396">
        <f>(L468-H468-H469)</f>
        <v>0</v>
      </c>
      <c r="N468" s="1404">
        <v>10.0</v>
      </c>
      <c r="O468" s="1396">
        <f t="shared" si="328"/>
        <v>10</v>
      </c>
      <c r="P468" s="1396"/>
      <c r="Q468" s="1058"/>
      <c r="R468" s="1058"/>
      <c r="S468" s="1058"/>
      <c r="T468" s="1058"/>
      <c r="U468" s="1058"/>
      <c r="V468" s="1058"/>
      <c r="W468" s="1058"/>
      <c r="X468" s="1058"/>
      <c r="Y468" s="1058"/>
      <c r="Z468" s="1058"/>
      <c r="AA468" s="1058"/>
      <c r="AB468" s="1058"/>
    </row>
    <row r="469">
      <c r="A469" s="1403" t="s">
        <v>78</v>
      </c>
      <c r="B469" s="1404">
        <v>0.0</v>
      </c>
      <c r="C469" s="1404">
        <v>0.0</v>
      </c>
      <c r="D469" s="1404">
        <v>1.0</v>
      </c>
      <c r="E469" s="1404">
        <v>2.0</v>
      </c>
      <c r="F469" s="1404">
        <v>1.0</v>
      </c>
      <c r="G469" s="1405">
        <v>1.0</v>
      </c>
      <c r="H469" s="1053">
        <f t="shared" si="326"/>
        <v>5</v>
      </c>
      <c r="I469" s="1396"/>
      <c r="J469" s="1026"/>
      <c r="K469" s="1403" t="s">
        <v>78</v>
      </c>
      <c r="L469" s="1404" t="str">
        <f t="shared" si="327"/>
        <v>-</v>
      </c>
      <c r="M469" s="1396" t="s">
        <v>79</v>
      </c>
      <c r="N469" s="1404" t="s">
        <v>79</v>
      </c>
      <c r="O469" s="1396" t="s">
        <v>79</v>
      </c>
      <c r="P469" s="1396"/>
      <c r="Q469" s="1058"/>
      <c r="R469" s="1058"/>
      <c r="S469" s="1058"/>
      <c r="T469" s="1058"/>
      <c r="U469" s="1058"/>
      <c r="V469" s="1058"/>
      <c r="W469" s="1058"/>
      <c r="X469" s="1058"/>
      <c r="Y469" s="1058"/>
      <c r="Z469" s="1058"/>
      <c r="AA469" s="1058"/>
      <c r="AB469" s="1058"/>
    </row>
    <row r="470">
      <c r="A470" s="1406" t="s">
        <v>446</v>
      </c>
      <c r="B470" s="1404">
        <v>0.0</v>
      </c>
      <c r="C470" s="1404">
        <v>0.0</v>
      </c>
      <c r="D470" s="1404">
        <v>1.0</v>
      </c>
      <c r="E470" s="1404">
        <v>3.0</v>
      </c>
      <c r="F470" s="1404">
        <v>1.0</v>
      </c>
      <c r="G470" s="1405">
        <v>0.0</v>
      </c>
      <c r="H470" s="1053">
        <f t="shared" ref="H470:H471" si="329">sum(B470:G470)</f>
        <v>5</v>
      </c>
      <c r="I470" s="1396"/>
      <c r="J470" s="1026"/>
      <c r="K470" s="1406" t="s">
        <v>446</v>
      </c>
      <c r="L470" s="1404">
        <f t="shared" si="327"/>
        <v>5</v>
      </c>
      <c r="M470" s="1396">
        <f t="shared" ref="M470:M471" si="330">(L470-H470)</f>
        <v>0</v>
      </c>
      <c r="N470" s="1404">
        <v>5.0</v>
      </c>
      <c r="O470" s="1396">
        <f>sum(M470,N470)</f>
        <v>5</v>
      </c>
      <c r="P470" s="1396"/>
      <c r="Q470" s="1058"/>
      <c r="R470" s="1058"/>
      <c r="S470" s="1058"/>
      <c r="T470" s="1058"/>
      <c r="U470" s="1058"/>
      <c r="V470" s="1058"/>
      <c r="W470" s="1058"/>
      <c r="X470" s="1058"/>
      <c r="Y470" s="1058"/>
      <c r="Z470" s="1058"/>
      <c r="AA470" s="1058"/>
      <c r="AB470" s="1058"/>
    </row>
    <row r="471">
      <c r="A471" s="1406" t="s">
        <v>80</v>
      </c>
      <c r="B471" s="1404">
        <v>0.0</v>
      </c>
      <c r="C471" s="1404">
        <v>0.0</v>
      </c>
      <c r="D471" s="1404">
        <v>0.0</v>
      </c>
      <c r="E471" s="1404">
        <v>1.0</v>
      </c>
      <c r="F471" s="1404">
        <v>0.0</v>
      </c>
      <c r="G471" s="1405">
        <v>0.0</v>
      </c>
      <c r="H471" s="1053">
        <f t="shared" si="329"/>
        <v>1</v>
      </c>
      <c r="I471" s="1396"/>
      <c r="J471" s="1026"/>
      <c r="K471" s="1406" t="s">
        <v>80</v>
      </c>
      <c r="L471" s="1404">
        <f t="shared" si="327"/>
        <v>30</v>
      </c>
      <c r="M471" s="1396">
        <f t="shared" si="330"/>
        <v>29</v>
      </c>
      <c r="N471" s="1404">
        <v>0.0</v>
      </c>
      <c r="O471" s="1396">
        <f>SUM(M471,N471)</f>
        <v>29</v>
      </c>
      <c r="P471" s="1396"/>
      <c r="Q471" s="1058"/>
      <c r="R471" s="1058"/>
      <c r="S471" s="1058"/>
      <c r="T471" s="1058"/>
      <c r="U471" s="1058"/>
      <c r="V471" s="1058"/>
      <c r="W471" s="1058"/>
      <c r="X471" s="1058"/>
      <c r="Y471" s="1058"/>
      <c r="Z471" s="1058"/>
      <c r="AA471" s="1058"/>
      <c r="AB471" s="1058"/>
    </row>
    <row r="472">
      <c r="A472" s="1332" t="s">
        <v>105</v>
      </c>
      <c r="B472" s="1397">
        <f t="shared" ref="B472:G472" si="331"> SUM(B473:B476,B478:B481,B483:B486,B488:B491,B493:B496, B498:B501)</f>
        <v>7</v>
      </c>
      <c r="C472" s="1397">
        <f t="shared" si="331"/>
        <v>11</v>
      </c>
      <c r="D472" s="1397">
        <f t="shared" si="331"/>
        <v>18</v>
      </c>
      <c r="E472" s="1397">
        <f t="shared" si="331"/>
        <v>10</v>
      </c>
      <c r="F472" s="1397">
        <f t="shared" si="331"/>
        <v>16</v>
      </c>
      <c r="G472" s="1397">
        <f t="shared" si="331"/>
        <v>4</v>
      </c>
      <c r="H472" s="1397">
        <f>SUM(H473:H476,H478:H481,H483:H486,H488:H491,H493:H496,H498:H501)</f>
        <v>66</v>
      </c>
      <c r="I472" s="1397"/>
      <c r="J472" s="1398"/>
      <c r="K472" s="1332" t="s">
        <v>105</v>
      </c>
      <c r="L472" s="1407"/>
      <c r="M472" s="1407"/>
      <c r="N472" s="1407"/>
      <c r="O472" s="1407"/>
      <c r="P472" s="1407"/>
      <c r="Q472" s="1058"/>
      <c r="R472" s="1399"/>
      <c r="S472" s="1399"/>
      <c r="T472" s="1399"/>
      <c r="U472" s="1399"/>
      <c r="V472" s="1399"/>
      <c r="W472" s="1399"/>
      <c r="X472" s="1399"/>
      <c r="Y472" s="1399"/>
      <c r="Z472" s="1399"/>
      <c r="AA472" s="1399"/>
      <c r="AB472" s="1399"/>
    </row>
    <row r="473">
      <c r="A473" s="1242" t="s">
        <v>106</v>
      </c>
      <c r="B473" s="1400">
        <v>5.0</v>
      </c>
      <c r="C473" s="1400">
        <v>9.0</v>
      </c>
      <c r="D473" s="1400">
        <v>7.0</v>
      </c>
      <c r="E473" s="1400">
        <v>0.0</v>
      </c>
      <c r="F473" s="1400">
        <v>0.0</v>
      </c>
      <c r="G473" s="1400">
        <v>0.0</v>
      </c>
      <c r="H473" s="1401">
        <f t="shared" ref="H473:H475" si="332">SUM(B473:G473)</f>
        <v>21</v>
      </c>
      <c r="I473" s="1117">
        <f>sum(H473:H476)</f>
        <v>26</v>
      </c>
      <c r="J473" s="1026"/>
      <c r="K473" s="1242" t="s">
        <v>106</v>
      </c>
      <c r="L473" s="1316">
        <f t="shared" ref="L473:L487" si="333">(O97)</f>
        <v>62</v>
      </c>
      <c r="M473" s="1117">
        <f>(L473-H473)</f>
        <v>41</v>
      </c>
      <c r="N473" s="1316">
        <v>0.0</v>
      </c>
      <c r="O473" s="1117">
        <f t="shared" ref="O473:O474" si="334">sum(M473,N473)</f>
        <v>41</v>
      </c>
      <c r="P473" s="1316" t="s">
        <v>387</v>
      </c>
      <c r="Q473" s="1058"/>
      <c r="R473" s="1058"/>
      <c r="S473" s="1058"/>
      <c r="T473" s="1058"/>
      <c r="U473" s="1058"/>
      <c r="V473" s="1058"/>
      <c r="W473" s="1058"/>
      <c r="X473" s="1058"/>
      <c r="Y473" s="1058"/>
      <c r="Z473" s="1058"/>
      <c r="AA473" s="1058"/>
      <c r="AB473" s="1058"/>
    </row>
    <row r="474">
      <c r="A474" s="1403" t="s">
        <v>77</v>
      </c>
      <c r="B474" s="1404">
        <v>0.0</v>
      </c>
      <c r="C474" s="1404">
        <v>0.0</v>
      </c>
      <c r="D474" s="1404">
        <v>0.0</v>
      </c>
      <c r="E474" s="1404">
        <v>0.0</v>
      </c>
      <c r="F474" s="1404">
        <v>0.0</v>
      </c>
      <c r="G474" s="1405">
        <v>0.0</v>
      </c>
      <c r="H474" s="1053">
        <f t="shared" si="332"/>
        <v>0</v>
      </c>
      <c r="I474" s="1088">
        <f>(I473/61)</f>
        <v>0.4262295082</v>
      </c>
      <c r="J474" s="1026"/>
      <c r="K474" s="1403" t="s">
        <v>77</v>
      </c>
      <c r="L474" s="1404">
        <f t="shared" si="333"/>
        <v>21</v>
      </c>
      <c r="M474" s="1396">
        <f>(L474-H474-H475)</f>
        <v>17</v>
      </c>
      <c r="N474" s="1404">
        <v>0.0</v>
      </c>
      <c r="O474" s="1396">
        <f t="shared" si="334"/>
        <v>17</v>
      </c>
      <c r="P474" s="1404"/>
      <c r="Q474" s="1239" t="s">
        <v>545</v>
      </c>
      <c r="R474" s="1058"/>
      <c r="S474" s="1058"/>
      <c r="T474" s="1058"/>
      <c r="U474" s="1058"/>
      <c r="V474" s="1058"/>
      <c r="W474" s="1058"/>
      <c r="X474" s="1058"/>
      <c r="Y474" s="1058"/>
      <c r="Z474" s="1058"/>
      <c r="AA474" s="1058"/>
      <c r="AB474" s="1058"/>
    </row>
    <row r="475">
      <c r="A475" s="1403" t="s">
        <v>78</v>
      </c>
      <c r="B475" s="1404">
        <v>1.0</v>
      </c>
      <c r="C475" s="1404">
        <v>1.0</v>
      </c>
      <c r="D475" s="1404">
        <v>2.0</v>
      </c>
      <c r="E475" s="1404">
        <v>0.0</v>
      </c>
      <c r="F475" s="1404">
        <v>0.0</v>
      </c>
      <c r="G475" s="1405">
        <v>0.0</v>
      </c>
      <c r="H475" s="1053">
        <f t="shared" si="332"/>
        <v>4</v>
      </c>
      <c r="I475" s="1396"/>
      <c r="J475" s="1026"/>
      <c r="K475" s="1403" t="s">
        <v>78</v>
      </c>
      <c r="L475" s="1404" t="str">
        <f t="shared" si="333"/>
        <v>-</v>
      </c>
      <c r="M475" s="1396" t="s">
        <v>79</v>
      </c>
      <c r="N475" s="1404" t="s">
        <v>79</v>
      </c>
      <c r="O475" s="1396" t="s">
        <v>79</v>
      </c>
      <c r="P475" s="1396"/>
      <c r="Q475" s="1058"/>
      <c r="R475" s="1058"/>
      <c r="S475" s="1058"/>
      <c r="T475" s="1058"/>
      <c r="U475" s="1058"/>
      <c r="V475" s="1058"/>
      <c r="W475" s="1058"/>
      <c r="X475" s="1058"/>
      <c r="Y475" s="1058"/>
      <c r="Z475" s="1058"/>
      <c r="AA475" s="1058"/>
      <c r="AB475" s="1058"/>
    </row>
    <row r="476">
      <c r="A476" s="1406" t="s">
        <v>446</v>
      </c>
      <c r="B476" s="1404">
        <v>0.0</v>
      </c>
      <c r="C476" s="1404">
        <v>0.0</v>
      </c>
      <c r="D476" s="1404">
        <v>1.0</v>
      </c>
      <c r="E476" s="1404">
        <v>0.0</v>
      </c>
      <c r="F476" s="1404">
        <v>0.0</v>
      </c>
      <c r="G476" s="1405">
        <v>0.0</v>
      </c>
      <c r="H476" s="1053">
        <f t="shared" ref="H476:H477" si="335">sum(B476:G476)</f>
        <v>1</v>
      </c>
      <c r="I476" s="1396"/>
      <c r="J476" s="1026"/>
      <c r="K476" s="1406" t="s">
        <v>446</v>
      </c>
      <c r="L476" s="1404">
        <f t="shared" si="333"/>
        <v>5</v>
      </c>
      <c r="M476" s="1396">
        <f t="shared" ref="M476:M478" si="336">(L476-H476)</f>
        <v>4</v>
      </c>
      <c r="N476" s="1404">
        <v>0.0</v>
      </c>
      <c r="O476" s="1396">
        <f t="shared" ref="O476:O479" si="337">sum(M476,N476)</f>
        <v>4</v>
      </c>
      <c r="P476" s="1404"/>
      <c r="Q476" s="1058"/>
      <c r="R476" s="1058"/>
      <c r="S476" s="1058"/>
      <c r="T476" s="1058"/>
      <c r="U476" s="1058"/>
      <c r="V476" s="1058"/>
      <c r="W476" s="1058"/>
      <c r="X476" s="1058"/>
      <c r="Y476" s="1058"/>
      <c r="Z476" s="1058"/>
      <c r="AA476" s="1058"/>
      <c r="AB476" s="1058"/>
    </row>
    <row r="477">
      <c r="A477" s="1406" t="s">
        <v>80</v>
      </c>
      <c r="B477" s="1404">
        <v>0.0</v>
      </c>
      <c r="C477" s="1404">
        <v>0.0</v>
      </c>
      <c r="D477" s="1404">
        <v>5.0</v>
      </c>
      <c r="E477" s="1404">
        <v>0.0</v>
      </c>
      <c r="F477" s="1404">
        <v>0.0</v>
      </c>
      <c r="G477" s="1405">
        <v>0.0</v>
      </c>
      <c r="H477" s="1053">
        <f t="shared" si="335"/>
        <v>5</v>
      </c>
      <c r="I477" s="1396"/>
      <c r="J477" s="1026"/>
      <c r="K477" s="1406" t="s">
        <v>80</v>
      </c>
      <c r="L477" s="1404">
        <f t="shared" si="333"/>
        <v>41</v>
      </c>
      <c r="M477" s="1396">
        <f t="shared" si="336"/>
        <v>36</v>
      </c>
      <c r="N477" s="1404">
        <v>0.0</v>
      </c>
      <c r="O477" s="1396">
        <f t="shared" si="337"/>
        <v>36</v>
      </c>
      <c r="P477" s="1396"/>
      <c r="Q477" s="1058"/>
      <c r="R477" s="1058"/>
      <c r="S477" s="1058"/>
      <c r="T477" s="1058"/>
      <c r="U477" s="1058"/>
      <c r="V477" s="1058"/>
      <c r="W477" s="1058"/>
      <c r="X477" s="1058"/>
      <c r="Y477" s="1058"/>
      <c r="Z477" s="1058"/>
      <c r="AA477" s="1058"/>
      <c r="AB477" s="1058"/>
    </row>
    <row r="478">
      <c r="A478" s="1116" t="s">
        <v>108</v>
      </c>
      <c r="B478" s="1316">
        <v>0.0</v>
      </c>
      <c r="C478" s="1316">
        <v>0.0</v>
      </c>
      <c r="D478" s="1316">
        <v>0.0</v>
      </c>
      <c r="E478" s="1316">
        <v>0.0</v>
      </c>
      <c r="F478" s="1316">
        <v>0.0</v>
      </c>
      <c r="G478" s="1400">
        <v>0.0</v>
      </c>
      <c r="H478" s="1401">
        <f t="shared" ref="H478:H480" si="338">SUM(B478:G478)</f>
        <v>0</v>
      </c>
      <c r="I478" s="1117">
        <f>sum(H478:H481)</f>
        <v>0</v>
      </c>
      <c r="J478" s="1026"/>
      <c r="K478" s="1116" t="s">
        <v>108</v>
      </c>
      <c r="L478" s="1316">
        <f t="shared" si="333"/>
        <v>53</v>
      </c>
      <c r="M478" s="1117">
        <f t="shared" si="336"/>
        <v>53</v>
      </c>
      <c r="N478" s="1316">
        <v>40.0</v>
      </c>
      <c r="O478" s="1117">
        <f t="shared" si="337"/>
        <v>93</v>
      </c>
      <c r="P478" s="1316"/>
      <c r="Q478" s="1058"/>
      <c r="R478" s="1058"/>
      <c r="S478" s="1058"/>
      <c r="T478" s="1058"/>
      <c r="U478" s="1058"/>
      <c r="V478" s="1058"/>
      <c r="W478" s="1058"/>
      <c r="X478" s="1058"/>
      <c r="Y478" s="1058"/>
      <c r="Z478" s="1058"/>
      <c r="AA478" s="1058"/>
      <c r="AB478" s="1058"/>
    </row>
    <row r="479" ht="15.75" customHeight="1">
      <c r="A479" s="1403" t="s">
        <v>77</v>
      </c>
      <c r="B479" s="1404">
        <v>0.0</v>
      </c>
      <c r="C479" s="1404">
        <v>0.0</v>
      </c>
      <c r="D479" s="1404">
        <v>0.0</v>
      </c>
      <c r="E479" s="1404">
        <v>0.0</v>
      </c>
      <c r="F479" s="1404">
        <v>0.0</v>
      </c>
      <c r="G479" s="1404">
        <v>0.0</v>
      </c>
      <c r="H479" s="1053">
        <f t="shared" si="338"/>
        <v>0</v>
      </c>
      <c r="I479" s="1088">
        <f>(I478/60)</f>
        <v>0</v>
      </c>
      <c r="J479" s="1026"/>
      <c r="K479" s="1403" t="s">
        <v>77</v>
      </c>
      <c r="L479" s="1404">
        <f t="shared" si="333"/>
        <v>13</v>
      </c>
      <c r="M479" s="1396">
        <f>(L479-H479-H480)</f>
        <v>13</v>
      </c>
      <c r="N479" s="1404">
        <v>0.0</v>
      </c>
      <c r="O479" s="1396">
        <f t="shared" si="337"/>
        <v>13</v>
      </c>
      <c r="P479" s="1404"/>
      <c r="Q479" s="1399"/>
      <c r="R479" s="1058"/>
      <c r="S479" s="1058"/>
      <c r="T479" s="1058"/>
      <c r="U479" s="1058"/>
      <c r="V479" s="1058"/>
      <c r="W479" s="1058"/>
      <c r="X479" s="1058"/>
      <c r="Y479" s="1058"/>
      <c r="Z479" s="1058"/>
      <c r="AA479" s="1058"/>
      <c r="AB479" s="1058"/>
    </row>
    <row r="480">
      <c r="A480" s="1403" t="s">
        <v>78</v>
      </c>
      <c r="B480" s="1404">
        <v>0.0</v>
      </c>
      <c r="C480" s="1404">
        <v>0.0</v>
      </c>
      <c r="D480" s="1404">
        <v>0.0</v>
      </c>
      <c r="E480" s="1404">
        <v>0.0</v>
      </c>
      <c r="F480" s="1404">
        <v>0.0</v>
      </c>
      <c r="G480" s="1404">
        <v>0.0</v>
      </c>
      <c r="H480" s="1053">
        <f t="shared" si="338"/>
        <v>0</v>
      </c>
      <c r="I480" s="1396"/>
      <c r="J480" s="1026"/>
      <c r="K480" s="1403" t="s">
        <v>78</v>
      </c>
      <c r="L480" s="1404" t="str">
        <f t="shared" si="333"/>
        <v>-</v>
      </c>
      <c r="M480" s="1396" t="s">
        <v>79</v>
      </c>
      <c r="N480" s="1404" t="s">
        <v>79</v>
      </c>
      <c r="O480" s="1396" t="s">
        <v>79</v>
      </c>
      <c r="P480" s="1396"/>
      <c r="Q480" s="1058"/>
      <c r="R480" s="1058"/>
      <c r="S480" s="1058"/>
      <c r="T480" s="1058"/>
      <c r="U480" s="1058"/>
      <c r="V480" s="1058"/>
      <c r="W480" s="1058"/>
      <c r="X480" s="1058"/>
      <c r="Y480" s="1058"/>
      <c r="Z480" s="1058"/>
      <c r="AA480" s="1058"/>
      <c r="AB480" s="1058"/>
    </row>
    <row r="481">
      <c r="A481" s="1406" t="s">
        <v>446</v>
      </c>
      <c r="B481" s="1404">
        <v>0.0</v>
      </c>
      <c r="C481" s="1404">
        <v>0.0</v>
      </c>
      <c r="D481" s="1404">
        <v>0.0</v>
      </c>
      <c r="E481" s="1404">
        <v>0.0</v>
      </c>
      <c r="F481" s="1404">
        <v>0.0</v>
      </c>
      <c r="G481" s="1404">
        <v>0.0</v>
      </c>
      <c r="H481" s="1053">
        <f t="shared" ref="H481:H482" si="339">sum(B481:G481)</f>
        <v>0</v>
      </c>
      <c r="I481" s="1396"/>
      <c r="J481" s="1026"/>
      <c r="K481" s="1406" t="s">
        <v>446</v>
      </c>
      <c r="L481" s="1404">
        <f t="shared" si="333"/>
        <v>5</v>
      </c>
      <c r="M481" s="1396">
        <f t="shared" ref="M481:M483" si="340">(L481-H481)</f>
        <v>5</v>
      </c>
      <c r="N481" s="1404">
        <v>0.0</v>
      </c>
      <c r="O481" s="1396">
        <f t="shared" ref="O481:O484" si="341">sum(M481,N481)</f>
        <v>5</v>
      </c>
      <c r="P481" s="1396"/>
      <c r="Q481" s="1058"/>
      <c r="R481" s="1168"/>
      <c r="S481" s="1058"/>
      <c r="T481" s="1058"/>
      <c r="U481" s="1058"/>
      <c r="V481" s="1058"/>
      <c r="W481" s="1058"/>
      <c r="X481" s="1058"/>
      <c r="Y481" s="1058"/>
      <c r="Z481" s="1058"/>
      <c r="AA481" s="1058"/>
      <c r="AB481" s="1058"/>
    </row>
    <row r="482">
      <c r="A482" s="1406" t="s">
        <v>80</v>
      </c>
      <c r="B482" s="1404">
        <v>0.0</v>
      </c>
      <c r="C482" s="1404">
        <v>0.0</v>
      </c>
      <c r="D482" s="1404">
        <v>0.0</v>
      </c>
      <c r="E482" s="1404">
        <v>0.0</v>
      </c>
      <c r="F482" s="1404">
        <v>0.0</v>
      </c>
      <c r="G482" s="1404">
        <v>0.0</v>
      </c>
      <c r="H482" s="1053">
        <f t="shared" si="339"/>
        <v>0</v>
      </c>
      <c r="I482" s="1396"/>
      <c r="J482" s="1026"/>
      <c r="K482" s="1406" t="s">
        <v>80</v>
      </c>
      <c r="L482" s="1404">
        <f t="shared" si="333"/>
        <v>22</v>
      </c>
      <c r="M482" s="1396">
        <f t="shared" si="340"/>
        <v>22</v>
      </c>
      <c r="N482" s="1404">
        <v>0.0</v>
      </c>
      <c r="O482" s="1396">
        <f t="shared" si="341"/>
        <v>22</v>
      </c>
      <c r="P482" s="1396"/>
      <c r="Q482" s="1058"/>
      <c r="R482" s="1058"/>
      <c r="S482" s="1058"/>
      <c r="T482" s="1058"/>
      <c r="U482" s="1058"/>
      <c r="V482" s="1058"/>
      <c r="W482" s="1058"/>
      <c r="X482" s="1058"/>
      <c r="Y482" s="1058"/>
      <c r="Z482" s="1058"/>
      <c r="AA482" s="1058"/>
      <c r="AB482" s="1058"/>
    </row>
    <row r="483">
      <c r="A483" s="1116" t="s">
        <v>111</v>
      </c>
      <c r="B483" s="1400">
        <v>1.0</v>
      </c>
      <c r="C483" s="1400">
        <v>0.0</v>
      </c>
      <c r="D483" s="1400">
        <v>5.0</v>
      </c>
      <c r="E483" s="1400">
        <v>4.0</v>
      </c>
      <c r="F483" s="1400">
        <v>4.0</v>
      </c>
      <c r="G483" s="1400">
        <v>3.0</v>
      </c>
      <c r="H483" s="1401">
        <f t="shared" ref="H483:H485" si="342">SUM(B483:G483)</f>
        <v>17</v>
      </c>
      <c r="I483" s="1117">
        <f>sum(H483:H486)</f>
        <v>22</v>
      </c>
      <c r="J483" s="1026"/>
      <c r="K483" s="1116" t="s">
        <v>111</v>
      </c>
      <c r="L483" s="1316">
        <f t="shared" si="333"/>
        <v>52</v>
      </c>
      <c r="M483" s="1117">
        <f t="shared" si="340"/>
        <v>35</v>
      </c>
      <c r="N483" s="1316">
        <v>0.0</v>
      </c>
      <c r="O483" s="1117">
        <f t="shared" si="341"/>
        <v>35</v>
      </c>
      <c r="P483" s="1316"/>
      <c r="Q483" s="1058"/>
      <c r="R483" s="1058"/>
      <c r="S483" s="1058"/>
      <c r="T483" s="1058"/>
      <c r="U483" s="1058"/>
      <c r="V483" s="1058"/>
      <c r="W483" s="1058"/>
      <c r="X483" s="1058"/>
      <c r="Y483" s="1058"/>
      <c r="Z483" s="1058"/>
      <c r="AA483" s="1058"/>
      <c r="AB483" s="1058"/>
    </row>
    <row r="484">
      <c r="A484" s="1403" t="s">
        <v>77</v>
      </c>
      <c r="B484" s="1404">
        <v>0.0</v>
      </c>
      <c r="C484" s="1404">
        <v>0.0</v>
      </c>
      <c r="D484" s="1404">
        <v>0.0</v>
      </c>
      <c r="E484" s="1404">
        <v>0.0</v>
      </c>
      <c r="F484" s="1404">
        <v>0.0</v>
      </c>
      <c r="G484" s="1405">
        <v>0.0</v>
      </c>
      <c r="H484" s="1053">
        <f t="shared" si="342"/>
        <v>0</v>
      </c>
      <c r="I484" s="1088">
        <f>(I483/60)</f>
        <v>0.3666666667</v>
      </c>
      <c r="J484" s="1026"/>
      <c r="K484" s="1403" t="s">
        <v>77</v>
      </c>
      <c r="L484" s="1404">
        <f t="shared" si="333"/>
        <v>15</v>
      </c>
      <c r="M484" s="1396">
        <f>(L484-H484-H485)</f>
        <v>10</v>
      </c>
      <c r="N484" s="1404">
        <v>0.0</v>
      </c>
      <c r="O484" s="1396">
        <f t="shared" si="341"/>
        <v>10</v>
      </c>
      <c r="P484" s="1404"/>
      <c r="Q484" s="1058"/>
      <c r="R484" s="1058"/>
      <c r="S484" s="1058"/>
      <c r="T484" s="1058"/>
      <c r="U484" s="1058"/>
      <c r="V484" s="1058"/>
      <c r="W484" s="1058"/>
      <c r="X484" s="1058"/>
      <c r="Y484" s="1058"/>
      <c r="Z484" s="1058"/>
      <c r="AA484" s="1058"/>
      <c r="AB484" s="1058"/>
    </row>
    <row r="485">
      <c r="A485" s="1403" t="s">
        <v>78</v>
      </c>
      <c r="B485" s="1404">
        <v>0.0</v>
      </c>
      <c r="C485" s="1404">
        <v>0.0</v>
      </c>
      <c r="D485" s="1404">
        <v>2.0</v>
      </c>
      <c r="E485" s="1404">
        <v>1.0</v>
      </c>
      <c r="F485" s="1404">
        <v>1.0</v>
      </c>
      <c r="G485" s="1405">
        <v>1.0</v>
      </c>
      <c r="H485" s="1053">
        <f t="shared" si="342"/>
        <v>5</v>
      </c>
      <c r="I485" s="1396"/>
      <c r="J485" s="1026"/>
      <c r="K485" s="1403" t="s">
        <v>78</v>
      </c>
      <c r="L485" s="1404" t="str">
        <f t="shared" si="333"/>
        <v>-</v>
      </c>
      <c r="M485" s="1396" t="s">
        <v>79</v>
      </c>
      <c r="N485" s="1404" t="s">
        <v>79</v>
      </c>
      <c r="O485" s="1396" t="s">
        <v>79</v>
      </c>
      <c r="P485" s="1396"/>
      <c r="Q485" s="1058"/>
      <c r="R485" s="1058"/>
      <c r="S485" s="1058"/>
      <c r="T485" s="1058"/>
      <c r="U485" s="1058"/>
      <c r="V485" s="1058"/>
      <c r="W485" s="1058"/>
      <c r="X485" s="1058"/>
      <c r="Y485" s="1058"/>
      <c r="Z485" s="1058"/>
      <c r="AA485" s="1058"/>
      <c r="AB485" s="1058"/>
    </row>
    <row r="486">
      <c r="A486" s="1406" t="s">
        <v>446</v>
      </c>
      <c r="B486" s="1404">
        <v>0.0</v>
      </c>
      <c r="C486" s="1404">
        <v>0.0</v>
      </c>
      <c r="D486" s="1404">
        <v>0.0</v>
      </c>
      <c r="E486" s="1404">
        <v>0.0</v>
      </c>
      <c r="F486" s="1404">
        <v>0.0</v>
      </c>
      <c r="G486" s="1405">
        <v>0.0</v>
      </c>
      <c r="H486" s="1053">
        <f t="shared" ref="H486:H487" si="343">sum(B486:G486)</f>
        <v>0</v>
      </c>
      <c r="I486" s="1396"/>
      <c r="J486" s="1026"/>
      <c r="K486" s="1406" t="s">
        <v>446</v>
      </c>
      <c r="L486" s="1404">
        <f t="shared" si="333"/>
        <v>8</v>
      </c>
      <c r="M486" s="1396">
        <f t="shared" ref="M486:M488" si="344">(L486-H486)</f>
        <v>8</v>
      </c>
      <c r="N486" s="1404">
        <v>0.0</v>
      </c>
      <c r="O486" s="1396">
        <f t="shared" ref="O486:O489" si="345">sum(M486,N486)</f>
        <v>8</v>
      </c>
      <c r="P486" s="1404"/>
      <c r="Q486" s="1058"/>
      <c r="R486" s="1058"/>
      <c r="S486" s="1058"/>
      <c r="T486" s="1058"/>
      <c r="U486" s="1058"/>
      <c r="V486" s="1058"/>
      <c r="W486" s="1058"/>
      <c r="X486" s="1058"/>
      <c r="Y486" s="1058"/>
      <c r="Z486" s="1058"/>
      <c r="AA486" s="1058"/>
      <c r="AB486" s="1058"/>
    </row>
    <row r="487">
      <c r="A487" s="1406" t="s">
        <v>80</v>
      </c>
      <c r="B487" s="1404">
        <v>0.0</v>
      </c>
      <c r="C487" s="1404">
        <v>0.0</v>
      </c>
      <c r="D487" s="1404">
        <v>0.0</v>
      </c>
      <c r="E487" s="1404">
        <v>0.0</v>
      </c>
      <c r="F487" s="1404">
        <v>0.0</v>
      </c>
      <c r="G487" s="1405">
        <v>0.0</v>
      </c>
      <c r="H487" s="1053">
        <f t="shared" si="343"/>
        <v>0</v>
      </c>
      <c r="I487" s="1396"/>
      <c r="J487" s="1026"/>
      <c r="K487" s="1406" t="s">
        <v>80</v>
      </c>
      <c r="L487" s="1404">
        <f t="shared" si="333"/>
        <v>29</v>
      </c>
      <c r="M487" s="1396">
        <f t="shared" si="344"/>
        <v>29</v>
      </c>
      <c r="N487" s="1404">
        <v>0.0</v>
      </c>
      <c r="O487" s="1396">
        <f t="shared" si="345"/>
        <v>29</v>
      </c>
      <c r="P487" s="1396"/>
      <c r="Q487" s="1399"/>
      <c r="R487" s="1058"/>
      <c r="S487" s="1058"/>
      <c r="T487" s="1058"/>
      <c r="U487" s="1058"/>
      <c r="V487" s="1058"/>
      <c r="W487" s="1058"/>
      <c r="X487" s="1058"/>
      <c r="Y487" s="1058"/>
      <c r="Z487" s="1058"/>
      <c r="AA487" s="1058"/>
      <c r="AB487" s="1058"/>
    </row>
    <row r="488">
      <c r="A488" s="1257" t="s">
        <v>514</v>
      </c>
      <c r="B488" s="1316">
        <v>0.0</v>
      </c>
      <c r="C488" s="1316">
        <v>1.0</v>
      </c>
      <c r="D488" s="1316">
        <v>1.0</v>
      </c>
      <c r="E488" s="1316">
        <v>0.0</v>
      </c>
      <c r="F488" s="1316">
        <v>1.0</v>
      </c>
      <c r="G488" s="1400">
        <v>0.0</v>
      </c>
      <c r="H488" s="1401">
        <f t="shared" ref="H488:H490" si="346">SUM(B488:G488)</f>
        <v>3</v>
      </c>
      <c r="I488" s="1117">
        <f>sum(H488:H491)</f>
        <v>10</v>
      </c>
      <c r="J488" s="1402"/>
      <c r="K488" s="1257" t="s">
        <v>514</v>
      </c>
      <c r="L488" s="1374">
        <v>41.0</v>
      </c>
      <c r="M488" s="1117">
        <f t="shared" si="344"/>
        <v>38</v>
      </c>
      <c r="N488" s="1316">
        <v>0.0</v>
      </c>
      <c r="O488" s="1117">
        <f t="shared" si="345"/>
        <v>38</v>
      </c>
      <c r="P488" s="1316"/>
      <c r="Q488" s="1058"/>
      <c r="R488" s="1058"/>
      <c r="S488" s="1058"/>
      <c r="T488" s="1058"/>
      <c r="U488" s="1058"/>
      <c r="V488" s="1058"/>
      <c r="W488" s="1058"/>
      <c r="X488" s="1058"/>
      <c r="Y488" s="1058"/>
      <c r="Z488" s="1058"/>
      <c r="AA488" s="1058"/>
      <c r="AB488" s="1058"/>
    </row>
    <row r="489">
      <c r="A489" s="1403" t="s">
        <v>77</v>
      </c>
      <c r="B489" s="1404">
        <v>0.0</v>
      </c>
      <c r="C489" s="1404">
        <v>0.0</v>
      </c>
      <c r="D489" s="1404">
        <v>0.0</v>
      </c>
      <c r="E489" s="1404">
        <v>0.0</v>
      </c>
      <c r="F489" s="1404">
        <v>0.0</v>
      </c>
      <c r="G489" s="1404">
        <v>0.0</v>
      </c>
      <c r="H489" s="1053">
        <f t="shared" si="346"/>
        <v>0</v>
      </c>
      <c r="I489" s="1088">
        <f>(I488/60)</f>
        <v>0.1666666667</v>
      </c>
      <c r="J489" s="1026"/>
      <c r="K489" s="1403" t="s">
        <v>77</v>
      </c>
      <c r="L489" s="1307">
        <v>7.0</v>
      </c>
      <c r="M489" s="1396">
        <f>(L489-H489-H490)</f>
        <v>3</v>
      </c>
      <c r="N489" s="1404">
        <v>0.0</v>
      </c>
      <c r="O489" s="1396">
        <f t="shared" si="345"/>
        <v>3</v>
      </c>
      <c r="P489" s="1404"/>
      <c r="Q489" s="1408" t="s">
        <v>605</v>
      </c>
      <c r="R489" s="1058"/>
      <c r="S489" s="1058"/>
      <c r="T489" s="1058"/>
      <c r="U489" s="1058"/>
      <c r="V489" s="1058"/>
      <c r="W489" s="1058"/>
      <c r="X489" s="1058"/>
      <c r="Y489" s="1058"/>
      <c r="Z489" s="1058"/>
      <c r="AA489" s="1058"/>
      <c r="AB489" s="1058"/>
    </row>
    <row r="490">
      <c r="A490" s="1403" t="s">
        <v>78</v>
      </c>
      <c r="B490" s="1404">
        <v>0.0</v>
      </c>
      <c r="C490" s="1404">
        <v>0.0</v>
      </c>
      <c r="D490" s="1404">
        <v>0.0</v>
      </c>
      <c r="E490" s="1404">
        <v>3.0</v>
      </c>
      <c r="F490" s="1404">
        <v>1.0</v>
      </c>
      <c r="G490" s="1404">
        <v>0.0</v>
      </c>
      <c r="H490" s="1053">
        <f t="shared" si="346"/>
        <v>4</v>
      </c>
      <c r="I490" s="1396"/>
      <c r="J490" s="1026"/>
      <c r="K490" s="1403" t="s">
        <v>78</v>
      </c>
      <c r="L490" s="1410" t="s">
        <v>79</v>
      </c>
      <c r="M490" s="1396" t="s">
        <v>79</v>
      </c>
      <c r="N490" s="1404" t="s">
        <v>79</v>
      </c>
      <c r="O490" s="1396" t="s">
        <v>79</v>
      </c>
      <c r="P490" s="1396"/>
      <c r="Q490" s="1058"/>
      <c r="R490" s="1058"/>
      <c r="S490" s="1058"/>
      <c r="T490" s="1058"/>
      <c r="U490" s="1058"/>
      <c r="V490" s="1058"/>
      <c r="W490" s="1058"/>
      <c r="X490" s="1058"/>
      <c r="Y490" s="1058"/>
      <c r="Z490" s="1058"/>
      <c r="AA490" s="1058"/>
      <c r="AB490" s="1058"/>
    </row>
    <row r="491">
      <c r="A491" s="1406" t="s">
        <v>446</v>
      </c>
      <c r="B491" s="1404">
        <v>0.0</v>
      </c>
      <c r="C491" s="1404">
        <v>0.0</v>
      </c>
      <c r="D491" s="1404">
        <v>0.0</v>
      </c>
      <c r="E491" s="1404">
        <v>2.0</v>
      </c>
      <c r="F491" s="1404">
        <v>1.0</v>
      </c>
      <c r="G491" s="1404">
        <v>0.0</v>
      </c>
      <c r="H491" s="1053">
        <f t="shared" ref="H491:H492" si="347">sum(B491:G491)</f>
        <v>3</v>
      </c>
      <c r="I491" s="1396"/>
      <c r="J491" s="1026"/>
      <c r="K491" s="1406" t="s">
        <v>446</v>
      </c>
      <c r="L491" s="1307">
        <v>5.0</v>
      </c>
      <c r="M491" s="1396">
        <f t="shared" ref="M491:M493" si="348">(L491-H491)</f>
        <v>2</v>
      </c>
      <c r="N491" s="1404">
        <v>0.0</v>
      </c>
      <c r="O491" s="1396">
        <f t="shared" ref="O491:O494" si="349">sum(M491,N491)</f>
        <v>2</v>
      </c>
      <c r="P491" s="1396"/>
      <c r="Q491" s="1058"/>
      <c r="R491" s="1058"/>
      <c r="S491" s="1058"/>
      <c r="T491" s="1058"/>
      <c r="U491" s="1058"/>
      <c r="V491" s="1058"/>
      <c r="W491" s="1058"/>
      <c r="X491" s="1058"/>
      <c r="Y491" s="1058"/>
      <c r="Z491" s="1058"/>
      <c r="AA491" s="1058"/>
      <c r="AB491" s="1058"/>
    </row>
    <row r="492">
      <c r="A492" s="1406" t="s">
        <v>80</v>
      </c>
      <c r="B492" s="1404">
        <v>0.0</v>
      </c>
      <c r="C492" s="1404">
        <v>0.0</v>
      </c>
      <c r="D492" s="1404">
        <v>0.0</v>
      </c>
      <c r="E492" s="1404">
        <v>0.0</v>
      </c>
      <c r="F492" s="1404">
        <v>0.0</v>
      </c>
      <c r="G492" s="1404">
        <v>0.0</v>
      </c>
      <c r="H492" s="1053">
        <f t="shared" si="347"/>
        <v>0</v>
      </c>
      <c r="I492" s="1396"/>
      <c r="J492" s="1026"/>
      <c r="K492" s="1406" t="s">
        <v>80</v>
      </c>
      <c r="L492" s="1404">
        <v>41.0</v>
      </c>
      <c r="M492" s="1396">
        <f t="shared" si="348"/>
        <v>41</v>
      </c>
      <c r="N492" s="1404">
        <v>0.0</v>
      </c>
      <c r="O492" s="1396">
        <f t="shared" si="349"/>
        <v>41</v>
      </c>
      <c r="P492" s="1396"/>
      <c r="Q492" s="1058"/>
      <c r="R492" s="1058"/>
      <c r="S492" s="1058"/>
      <c r="T492" s="1058"/>
      <c r="U492" s="1058"/>
      <c r="V492" s="1058"/>
      <c r="W492" s="1058"/>
      <c r="X492" s="1058"/>
      <c r="Y492" s="1058"/>
      <c r="Z492" s="1058"/>
      <c r="AA492" s="1058"/>
      <c r="AB492" s="1058"/>
    </row>
    <row r="493">
      <c r="A493" s="1143" t="s">
        <v>566</v>
      </c>
      <c r="B493" s="1400">
        <v>0.0</v>
      </c>
      <c r="C493" s="1400">
        <v>0.0</v>
      </c>
      <c r="D493" s="1400">
        <v>0.0</v>
      </c>
      <c r="E493" s="1400">
        <v>0.0</v>
      </c>
      <c r="F493" s="1400">
        <v>4.0</v>
      </c>
      <c r="G493" s="1400">
        <v>0.0</v>
      </c>
      <c r="H493" s="1401">
        <f t="shared" ref="H493:H495" si="350">SUM(B493:G493)</f>
        <v>4</v>
      </c>
      <c r="I493" s="1117">
        <f>sum(H493:H496)</f>
        <v>8</v>
      </c>
      <c r="J493" s="1402"/>
      <c r="K493" s="1143" t="s">
        <v>566</v>
      </c>
      <c r="L493" s="1316">
        <v>40.0</v>
      </c>
      <c r="M493" s="1117">
        <f t="shared" si="348"/>
        <v>36</v>
      </c>
      <c r="N493" s="1316">
        <v>0.0</v>
      </c>
      <c r="O493" s="1146">
        <f t="shared" si="349"/>
        <v>36</v>
      </c>
      <c r="P493" s="1316"/>
      <c r="Q493" s="1024"/>
      <c r="R493" s="1058"/>
      <c r="S493" s="1058"/>
      <c r="T493" s="1058"/>
      <c r="U493" s="1058"/>
      <c r="V493" s="1058"/>
      <c r="W493" s="1058"/>
      <c r="X493" s="1058"/>
      <c r="Y493" s="1058"/>
      <c r="Z493" s="1058"/>
      <c r="AA493" s="1058"/>
      <c r="AB493" s="1058"/>
    </row>
    <row r="494">
      <c r="A494" s="1403" t="s">
        <v>77</v>
      </c>
      <c r="B494" s="1404">
        <v>0.0</v>
      </c>
      <c r="C494" s="1404">
        <v>0.0</v>
      </c>
      <c r="D494" s="1404">
        <v>0.0</v>
      </c>
      <c r="E494" s="1404">
        <v>0.0</v>
      </c>
      <c r="F494" s="1404">
        <v>0.0</v>
      </c>
      <c r="G494" s="1405">
        <v>0.0</v>
      </c>
      <c r="H494" s="1053">
        <f t="shared" si="350"/>
        <v>0</v>
      </c>
      <c r="I494" s="1088">
        <f>(I493/60)</f>
        <v>0.1333333333</v>
      </c>
      <c r="J494" s="1026"/>
      <c r="K494" s="1403" t="s">
        <v>77</v>
      </c>
      <c r="L494" s="1404">
        <v>5.0</v>
      </c>
      <c r="M494" s="1396">
        <f>(L494-H494-H495)</f>
        <v>1</v>
      </c>
      <c r="N494" s="1404">
        <v>0.0</v>
      </c>
      <c r="O494" s="1410">
        <f t="shared" si="349"/>
        <v>1</v>
      </c>
      <c r="P494" s="1404"/>
      <c r="Q494" s="1058"/>
      <c r="R494" s="1058"/>
      <c r="S494" s="1058"/>
      <c r="T494" s="1058"/>
      <c r="U494" s="1058"/>
      <c r="V494" s="1058"/>
      <c r="W494" s="1058"/>
      <c r="X494" s="1058"/>
      <c r="Y494" s="1058"/>
      <c r="Z494" s="1058"/>
      <c r="AA494" s="1058"/>
      <c r="AB494" s="1058"/>
    </row>
    <row r="495">
      <c r="A495" s="1403" t="s">
        <v>78</v>
      </c>
      <c r="B495" s="1404">
        <v>0.0</v>
      </c>
      <c r="C495" s="1404">
        <v>0.0</v>
      </c>
      <c r="D495" s="1404">
        <v>0.0</v>
      </c>
      <c r="E495" s="1404">
        <v>0.0</v>
      </c>
      <c r="F495" s="1404">
        <v>4.0</v>
      </c>
      <c r="G495" s="1405">
        <v>0.0</v>
      </c>
      <c r="H495" s="1053">
        <f t="shared" si="350"/>
        <v>4</v>
      </c>
      <c r="I495" s="1396"/>
      <c r="J495" s="1026"/>
      <c r="K495" s="1403" t="s">
        <v>78</v>
      </c>
      <c r="L495" s="1404" t="str">
        <f>(O119)</f>
        <v>-</v>
      </c>
      <c r="M495" s="1396" t="s">
        <v>79</v>
      </c>
      <c r="N495" s="1404" t="s">
        <v>79</v>
      </c>
      <c r="O495" s="1410" t="s">
        <v>79</v>
      </c>
      <c r="P495" s="1396"/>
      <c r="Q495" s="1058"/>
      <c r="R495" s="1058"/>
      <c r="S495" s="1058"/>
      <c r="T495" s="1058"/>
      <c r="U495" s="1058"/>
      <c r="V495" s="1058"/>
      <c r="W495" s="1058"/>
      <c r="X495" s="1058"/>
      <c r="Y495" s="1058"/>
      <c r="Z495" s="1058"/>
      <c r="AA495" s="1058"/>
      <c r="AB495" s="1058"/>
    </row>
    <row r="496">
      <c r="A496" s="1406" t="s">
        <v>446</v>
      </c>
      <c r="B496" s="1404">
        <v>0.0</v>
      </c>
      <c r="C496" s="1404">
        <v>0.0</v>
      </c>
      <c r="D496" s="1404">
        <v>0.0</v>
      </c>
      <c r="E496" s="1404">
        <v>0.0</v>
      </c>
      <c r="F496" s="1404">
        <v>0.0</v>
      </c>
      <c r="G496" s="1405">
        <v>0.0</v>
      </c>
      <c r="H496" s="1053">
        <f t="shared" ref="H496:H497" si="351">sum(B496:G496)</f>
        <v>0</v>
      </c>
      <c r="I496" s="1396"/>
      <c r="J496" s="1026"/>
      <c r="K496" s="1406" t="s">
        <v>446</v>
      </c>
      <c r="L496" s="1404">
        <v>0.0</v>
      </c>
      <c r="M496" s="1396">
        <f t="shared" ref="M496:M497" si="352">(L496-H496)</f>
        <v>0</v>
      </c>
      <c r="N496" s="1404">
        <v>0.0</v>
      </c>
      <c r="O496" s="1410">
        <f t="shared" ref="O496:O497" si="353">sum(M496,N496)</f>
        <v>0</v>
      </c>
      <c r="P496" s="1404"/>
      <c r="Q496" s="1058"/>
      <c r="R496" s="1058"/>
      <c r="S496" s="1058"/>
      <c r="T496" s="1058"/>
      <c r="U496" s="1058"/>
      <c r="V496" s="1058"/>
      <c r="W496" s="1058"/>
      <c r="X496" s="1058"/>
      <c r="Y496" s="1058"/>
      <c r="Z496" s="1058"/>
      <c r="AA496" s="1058"/>
      <c r="AB496" s="1058"/>
    </row>
    <row r="497">
      <c r="A497" s="1406" t="s">
        <v>80</v>
      </c>
      <c r="B497" s="1404">
        <v>0.0</v>
      </c>
      <c r="C497" s="1404">
        <v>0.0</v>
      </c>
      <c r="D497" s="1404">
        <v>0.0</v>
      </c>
      <c r="E497" s="1404">
        <v>0.0</v>
      </c>
      <c r="F497" s="1404">
        <v>0.0</v>
      </c>
      <c r="G497" s="1405">
        <v>0.0</v>
      </c>
      <c r="H497" s="1053">
        <f t="shared" si="351"/>
        <v>0</v>
      </c>
      <c r="I497" s="1396"/>
      <c r="J497" s="1026"/>
      <c r="K497" s="1406" t="s">
        <v>80</v>
      </c>
      <c r="L497" s="1404">
        <v>0.0</v>
      </c>
      <c r="M497" s="1396">
        <f t="shared" si="352"/>
        <v>0</v>
      </c>
      <c r="N497" s="1404">
        <v>0.0</v>
      </c>
      <c r="O497" s="1396">
        <f t="shared" si="353"/>
        <v>0</v>
      </c>
      <c r="P497" s="1396"/>
      <c r="Q497" s="1058"/>
      <c r="R497" s="1058"/>
      <c r="S497" s="1058"/>
      <c r="T497" s="1058"/>
      <c r="U497" s="1058"/>
      <c r="V497" s="1058"/>
      <c r="W497" s="1058"/>
      <c r="X497" s="1058"/>
      <c r="Y497" s="1058"/>
      <c r="Z497" s="1058"/>
      <c r="AA497" s="1058"/>
      <c r="AB497" s="1058"/>
    </row>
    <row r="498">
      <c r="A498" s="1143" t="s">
        <v>117</v>
      </c>
      <c r="B498" s="1400"/>
      <c r="C498" s="1400"/>
      <c r="D498" s="1400"/>
      <c r="E498" s="1400"/>
      <c r="F498" s="1400"/>
      <c r="G498" s="1400"/>
      <c r="H498" s="1401">
        <f t="shared" ref="H498:H500" si="354">SUM(B498:G498)</f>
        <v>0</v>
      </c>
      <c r="I498" s="1117">
        <f>sum(H498:H501)</f>
        <v>0</v>
      </c>
      <c r="J498" s="998"/>
      <c r="K498" s="1143" t="s">
        <v>117</v>
      </c>
      <c r="L498" s="1316" t="str">
        <f t="shared" ref="L498:L502" si="355">(O122)</f>
        <v/>
      </c>
      <c r="M498" s="1117"/>
      <c r="N498" s="1316">
        <v>60.0</v>
      </c>
      <c r="O498" s="1146"/>
      <c r="P498" s="1316" t="s">
        <v>606</v>
      </c>
      <c r="Q498" s="1058"/>
      <c r="R498" s="1058"/>
      <c r="S498" s="1058"/>
      <c r="T498" s="1058"/>
      <c r="U498" s="1058"/>
      <c r="V498" s="1058"/>
      <c r="W498" s="1058"/>
      <c r="X498" s="1058"/>
      <c r="Y498" s="1058"/>
      <c r="Z498" s="1058"/>
      <c r="AA498" s="1058"/>
      <c r="AB498" s="1058"/>
    </row>
    <row r="499">
      <c r="A499" s="1403" t="s">
        <v>77</v>
      </c>
      <c r="B499" s="1404"/>
      <c r="C499" s="1404"/>
      <c r="D499" s="1404"/>
      <c r="E499" s="1404"/>
      <c r="F499" s="1404"/>
      <c r="G499" s="1405"/>
      <c r="H499" s="1053">
        <f t="shared" si="354"/>
        <v>0</v>
      </c>
      <c r="I499" s="1088">
        <f>(I498/60)</f>
        <v>0</v>
      </c>
      <c r="J499" s="998"/>
      <c r="K499" s="1403" t="s">
        <v>77</v>
      </c>
      <c r="L499" s="1404" t="str">
        <f t="shared" si="355"/>
        <v/>
      </c>
      <c r="M499" s="1396"/>
      <c r="N499" s="1404">
        <v>10.0</v>
      </c>
      <c r="O499" s="1396"/>
      <c r="P499" s="1396"/>
      <c r="Q499" s="1058"/>
      <c r="R499" s="1058"/>
      <c r="S499" s="1058"/>
      <c r="T499" s="1058"/>
      <c r="U499" s="1058"/>
      <c r="V499" s="1058"/>
      <c r="W499" s="1058"/>
      <c r="X499" s="1058"/>
      <c r="Y499" s="1058"/>
      <c r="Z499" s="1058"/>
      <c r="AA499" s="1058"/>
      <c r="AB499" s="1058"/>
    </row>
    <row r="500">
      <c r="A500" s="1403" t="s">
        <v>78</v>
      </c>
      <c r="B500" s="1404"/>
      <c r="C500" s="1404"/>
      <c r="D500" s="1404"/>
      <c r="E500" s="1404"/>
      <c r="F500" s="1404"/>
      <c r="G500" s="1405"/>
      <c r="H500" s="1053">
        <f t="shared" si="354"/>
        <v>0</v>
      </c>
      <c r="I500" s="1396"/>
      <c r="J500" s="998"/>
      <c r="K500" s="1403" t="s">
        <v>78</v>
      </c>
      <c r="L500" s="1404" t="str">
        <f t="shared" si="355"/>
        <v/>
      </c>
      <c r="M500" s="1396"/>
      <c r="N500" s="1404" t="s">
        <v>79</v>
      </c>
      <c r="O500" s="1396"/>
      <c r="P500" s="1396"/>
      <c r="Q500" s="1058"/>
      <c r="R500" s="1058"/>
      <c r="S500" s="1058"/>
      <c r="T500" s="1058"/>
      <c r="U500" s="1058"/>
      <c r="V500" s="1058"/>
      <c r="W500" s="1058"/>
      <c r="X500" s="1058"/>
      <c r="Y500" s="1058"/>
      <c r="Z500" s="1058"/>
      <c r="AA500" s="1058"/>
      <c r="AB500" s="1058"/>
    </row>
    <row r="501">
      <c r="A501" s="1406" t="s">
        <v>446</v>
      </c>
      <c r="B501" s="1404"/>
      <c r="C501" s="1404"/>
      <c r="D501" s="1404"/>
      <c r="E501" s="1404"/>
      <c r="F501" s="1404"/>
      <c r="G501" s="1405"/>
      <c r="H501" s="1053">
        <f t="shared" ref="H501:H502" si="356">sum(B501:G501)</f>
        <v>0</v>
      </c>
      <c r="I501" s="1396"/>
      <c r="J501" s="998"/>
      <c r="K501" s="1406" t="s">
        <v>446</v>
      </c>
      <c r="L501" s="1404" t="str">
        <f t="shared" si="355"/>
        <v/>
      </c>
      <c r="M501" s="1396"/>
      <c r="N501" s="1404">
        <v>5.0</v>
      </c>
      <c r="O501" s="1396"/>
      <c r="P501" s="1396"/>
      <c r="Q501" s="1058"/>
      <c r="R501" s="1058"/>
      <c r="S501" s="1058"/>
      <c r="T501" s="1058"/>
      <c r="U501" s="1058"/>
      <c r="V501" s="1058"/>
      <c r="W501" s="1058"/>
      <c r="X501" s="1058"/>
      <c r="Y501" s="1058"/>
      <c r="Z501" s="1058"/>
      <c r="AA501" s="1058"/>
      <c r="AB501" s="1058"/>
    </row>
    <row r="502">
      <c r="A502" s="1406" t="s">
        <v>80</v>
      </c>
      <c r="B502" s="1404"/>
      <c r="C502" s="1404"/>
      <c r="D502" s="1404"/>
      <c r="E502" s="1404"/>
      <c r="F502" s="1404"/>
      <c r="G502" s="1405"/>
      <c r="H502" s="1053">
        <f t="shared" si="356"/>
        <v>0</v>
      </c>
      <c r="I502" s="1396"/>
      <c r="J502" s="998"/>
      <c r="K502" s="1406" t="s">
        <v>80</v>
      </c>
      <c r="L502" s="1404" t="str">
        <f t="shared" si="355"/>
        <v/>
      </c>
      <c r="M502" s="1396"/>
      <c r="N502" s="1404">
        <v>40.0</v>
      </c>
      <c r="O502" s="1396"/>
      <c r="P502" s="1396"/>
      <c r="Q502" s="1058"/>
      <c r="R502" s="1058"/>
      <c r="S502" s="1058"/>
      <c r="T502" s="1058"/>
      <c r="U502" s="1058"/>
      <c r="V502" s="1058"/>
      <c r="W502" s="1058"/>
      <c r="X502" s="1058"/>
      <c r="Y502" s="1058"/>
      <c r="Z502" s="1058"/>
      <c r="AA502" s="1058"/>
      <c r="AB502" s="1058"/>
    </row>
    <row r="503">
      <c r="A503" s="1332"/>
      <c r="B503" s="1407"/>
      <c r="C503" s="1407"/>
      <c r="D503" s="1407"/>
      <c r="E503" s="1407"/>
      <c r="F503" s="1407"/>
      <c r="G503" s="1407"/>
      <c r="H503" s="1407"/>
      <c r="I503" s="1407"/>
      <c r="J503" s="1398"/>
      <c r="K503" s="1332"/>
      <c r="L503" s="1407"/>
      <c r="M503" s="1407"/>
      <c r="N503" s="1397"/>
      <c r="O503" s="1407"/>
      <c r="P503" s="1397"/>
      <c r="Q503" s="1058"/>
      <c r="R503" s="1399"/>
      <c r="S503" s="1399"/>
      <c r="T503" s="1399"/>
      <c r="U503" s="1399"/>
      <c r="V503" s="1399"/>
      <c r="W503" s="1399"/>
      <c r="X503" s="1399"/>
      <c r="Y503" s="1399"/>
      <c r="Z503" s="1399"/>
      <c r="AA503" s="1399"/>
      <c r="AB503" s="1399"/>
    </row>
    <row r="504">
      <c r="A504" s="1411" t="s">
        <v>121</v>
      </c>
      <c r="B504" s="1412">
        <f t="shared" ref="B504:H504" si="357">SUM(B380,B385,B390,B395,B400,B405,B411,B416,B421,B426,B431,B436,B442,B447,B452,B457,B462,B467,B473,B478,B483,B488,B493,B498)</f>
        <v>48</v>
      </c>
      <c r="C504" s="1412">
        <f t="shared" si="357"/>
        <v>71</v>
      </c>
      <c r="D504" s="1412">
        <f t="shared" si="357"/>
        <v>71</v>
      </c>
      <c r="E504" s="1412">
        <f t="shared" si="357"/>
        <v>59</v>
      </c>
      <c r="F504" s="1412">
        <f t="shared" si="357"/>
        <v>73</v>
      </c>
      <c r="G504" s="1412">
        <f t="shared" si="357"/>
        <v>26</v>
      </c>
      <c r="H504" s="1412">
        <f t="shared" si="357"/>
        <v>348</v>
      </c>
      <c r="I504" s="1413"/>
      <c r="J504" s="1398"/>
      <c r="K504" s="1414" t="s">
        <v>121</v>
      </c>
      <c r="L504" s="1412">
        <f t="shared" ref="L504:O504" si="358">SUM(L380,L385,L390,L395,L400,L405,L411,L416,L421,L426,L431,L436,L442,L447,L452,L457,L462,L467,L473,L478,L483,L488,L493,L498)</f>
        <v>956</v>
      </c>
      <c r="M504" s="1412">
        <f t="shared" si="358"/>
        <v>607</v>
      </c>
      <c r="N504" s="1412">
        <f t="shared" si="358"/>
        <v>490</v>
      </c>
      <c r="O504" s="1412">
        <f t="shared" si="358"/>
        <v>1036</v>
      </c>
      <c r="P504" s="1412"/>
      <c r="Q504" s="1058"/>
      <c r="R504" s="1399"/>
      <c r="S504" s="1399"/>
      <c r="T504" s="1399"/>
      <c r="U504" s="1399"/>
      <c r="V504" s="1399"/>
      <c r="W504" s="1399"/>
      <c r="X504" s="1399"/>
      <c r="Y504" s="1399"/>
      <c r="Z504" s="1399"/>
      <c r="AA504" s="1399"/>
      <c r="AB504" s="1399"/>
    </row>
    <row r="505">
      <c r="A505" s="1411" t="s">
        <v>77</v>
      </c>
      <c r="B505" s="1412">
        <f t="shared" ref="B505:H505" si="359">SUM(B381,B386,B391,B396,B401,B406,B412,B417,B422,B427,B432,B437,B443,B448,B453,B458,B463,B468,B474,B479,B484,B489,B494,B499)</f>
        <v>0</v>
      </c>
      <c r="C505" s="1412">
        <f t="shared" si="359"/>
        <v>1</v>
      </c>
      <c r="D505" s="1412">
        <f t="shared" si="359"/>
        <v>3</v>
      </c>
      <c r="E505" s="1412">
        <f t="shared" si="359"/>
        <v>3</v>
      </c>
      <c r="F505" s="1412">
        <f t="shared" si="359"/>
        <v>3</v>
      </c>
      <c r="G505" s="1412">
        <f t="shared" si="359"/>
        <v>1</v>
      </c>
      <c r="H505" s="1412">
        <f t="shared" si="359"/>
        <v>11</v>
      </c>
      <c r="I505" s="1413"/>
      <c r="J505" s="1398"/>
      <c r="K505" s="1414" t="s">
        <v>77</v>
      </c>
      <c r="L505" s="1412">
        <f t="shared" ref="L505:O505" si="360">SUM(L381,L386,L391,L396,L401,L406,L412,L417,L422,L427,L432,L437,L443,L448,L453,L458,L463,L468,L474,L479,L484,L489,L494,L499)</f>
        <v>266</v>
      </c>
      <c r="M505" s="1412">
        <f t="shared" si="360"/>
        <v>150</v>
      </c>
      <c r="N505" s="1412">
        <f t="shared" si="360"/>
        <v>85</v>
      </c>
      <c r="O505" s="1412">
        <f t="shared" si="360"/>
        <v>225</v>
      </c>
      <c r="P505" s="1412"/>
      <c r="Q505" s="1058"/>
      <c r="R505" s="1399"/>
      <c r="S505" s="1399"/>
      <c r="T505" s="1399"/>
      <c r="U505" s="1399"/>
      <c r="V505" s="1399"/>
      <c r="W505" s="1399"/>
      <c r="X505" s="1399"/>
      <c r="Y505" s="1399"/>
      <c r="Z505" s="1399"/>
      <c r="AA505" s="1399"/>
      <c r="AB505" s="1399"/>
    </row>
    <row r="506">
      <c r="A506" s="1411" t="s">
        <v>78</v>
      </c>
      <c r="B506" s="1412">
        <f t="shared" ref="B506:H506" si="361">SUM(B382,B387,B392,B397,B402,B407,B413,B418,B423,B428,B433,B438,B444,B449,B454,B459,B464,B469,B475,B480,B485,B490,B495,B500)</f>
        <v>5</v>
      </c>
      <c r="C506" s="1412">
        <f t="shared" si="361"/>
        <v>21</v>
      </c>
      <c r="D506" s="1412">
        <f t="shared" si="361"/>
        <v>24</v>
      </c>
      <c r="E506" s="1412">
        <f t="shared" si="361"/>
        <v>16</v>
      </c>
      <c r="F506" s="1412">
        <f t="shared" si="361"/>
        <v>33</v>
      </c>
      <c r="G506" s="1412">
        <f t="shared" si="361"/>
        <v>6</v>
      </c>
      <c r="H506" s="1412">
        <f t="shared" si="361"/>
        <v>105</v>
      </c>
      <c r="I506" s="1413"/>
      <c r="J506" s="1398"/>
      <c r="K506" s="1414" t="s">
        <v>78</v>
      </c>
      <c r="L506" s="1412">
        <f t="shared" ref="L506:O506" si="362">SUM(L382,L387,L392,L397,L402,L407,L413,L418,L423,L428,L433,L438,L444,L449,L454,L459,L464,L469,L475,L480,L485,L490,L495,L500)</f>
        <v>0</v>
      </c>
      <c r="M506" s="1412">
        <f t="shared" si="362"/>
        <v>0</v>
      </c>
      <c r="N506" s="1412">
        <f t="shared" si="362"/>
        <v>0</v>
      </c>
      <c r="O506" s="1412">
        <f t="shared" si="362"/>
        <v>0</v>
      </c>
      <c r="P506" s="1412"/>
      <c r="Q506" s="1058"/>
      <c r="R506" s="1399"/>
      <c r="S506" s="1399"/>
      <c r="T506" s="1399"/>
      <c r="U506" s="1399"/>
      <c r="V506" s="1399"/>
      <c r="W506" s="1399"/>
      <c r="X506" s="1399"/>
      <c r="Y506" s="1399"/>
      <c r="Z506" s="1399"/>
      <c r="AA506" s="1399"/>
      <c r="AB506" s="1399"/>
    </row>
    <row r="507">
      <c r="A507" s="1415" t="s">
        <v>446</v>
      </c>
      <c r="B507" s="1412">
        <f t="shared" ref="B507:H507" si="363">SUM(B383,B388,B393,B398,B403,B408,B414,B419,B424,B429,B434,B439,B445,B450,B455,B460,B465,B470,B476,B481,B486,B491,B496,B501)</f>
        <v>5</v>
      </c>
      <c r="C507" s="1412">
        <f t="shared" si="363"/>
        <v>12</v>
      </c>
      <c r="D507" s="1412">
        <f t="shared" si="363"/>
        <v>15</v>
      </c>
      <c r="E507" s="1412">
        <f t="shared" si="363"/>
        <v>11</v>
      </c>
      <c r="F507" s="1412">
        <f t="shared" si="363"/>
        <v>12</v>
      </c>
      <c r="G507" s="1412">
        <f t="shared" si="363"/>
        <v>5</v>
      </c>
      <c r="H507" s="1412">
        <f t="shared" si="363"/>
        <v>60</v>
      </c>
      <c r="I507" s="1413"/>
      <c r="J507" s="1398"/>
      <c r="K507" s="1416" t="s">
        <v>446</v>
      </c>
      <c r="L507" s="1412">
        <f t="shared" ref="L507:O507" si="364">SUM(L383,L388,L393,L398,L403,L408,L414,L419,L424,L429,L434,L439,L445,L450,L455,L460,L465,L470,L476,L481,L486,L491,L496,L501)</f>
        <v>144</v>
      </c>
      <c r="M507" s="1412">
        <f t="shared" si="364"/>
        <v>84</v>
      </c>
      <c r="N507" s="1412">
        <f t="shared" si="364"/>
        <v>36</v>
      </c>
      <c r="O507" s="1412">
        <f t="shared" si="364"/>
        <v>115</v>
      </c>
      <c r="P507" s="1412"/>
      <c r="Q507" s="1058"/>
      <c r="R507" s="1399"/>
      <c r="S507" s="1399"/>
      <c r="T507" s="1399"/>
      <c r="U507" s="1399"/>
      <c r="V507" s="1399"/>
      <c r="W507" s="1399"/>
      <c r="X507" s="1399"/>
      <c r="Y507" s="1399"/>
      <c r="Z507" s="1399"/>
      <c r="AA507" s="1399"/>
      <c r="AB507" s="1399"/>
    </row>
    <row r="508">
      <c r="A508" s="1415" t="s">
        <v>80</v>
      </c>
      <c r="B508" s="1412">
        <f t="shared" ref="B508:H508" si="365">SUM(B384,B389,B394,B399,B404,B409,B415,B420,B425,B430,B435,B440,B446,B451,B456,B461,B466,B471,B477,B482,B487,B492,B497,B502)</f>
        <v>5</v>
      </c>
      <c r="C508" s="1412">
        <f t="shared" si="365"/>
        <v>12</v>
      </c>
      <c r="D508" s="1412">
        <f t="shared" si="365"/>
        <v>13</v>
      </c>
      <c r="E508" s="1412">
        <f t="shared" si="365"/>
        <v>3</v>
      </c>
      <c r="F508" s="1412">
        <f t="shared" si="365"/>
        <v>0</v>
      </c>
      <c r="G508" s="1412">
        <f t="shared" si="365"/>
        <v>0</v>
      </c>
      <c r="H508" s="1412">
        <f t="shared" si="365"/>
        <v>33</v>
      </c>
      <c r="I508" s="1413"/>
      <c r="J508" s="1398"/>
      <c r="K508" s="1415" t="s">
        <v>80</v>
      </c>
      <c r="L508" s="1412">
        <f t="shared" ref="L508:O508" si="366">SUM(L384,L389,L394,L399,L404,L409,L415,L420,L425,L430,L435,L440,L446,L451,L456,L461,L466,L471,L477,L482,L487,L492,L497,L502)</f>
        <v>535</v>
      </c>
      <c r="M508" s="1412">
        <f t="shared" si="366"/>
        <v>502</v>
      </c>
      <c r="N508" s="1412">
        <f t="shared" si="366"/>
        <v>90</v>
      </c>
      <c r="O508" s="1412">
        <f t="shared" si="366"/>
        <v>552</v>
      </c>
      <c r="P508" s="1412"/>
      <c r="Q508" s="1058"/>
      <c r="R508" s="1399"/>
      <c r="S508" s="1399"/>
      <c r="T508" s="1399"/>
      <c r="U508" s="1399"/>
      <c r="V508" s="1399"/>
      <c r="W508" s="1399"/>
      <c r="X508" s="1399"/>
      <c r="Y508" s="1399"/>
      <c r="Z508" s="1399"/>
      <c r="AA508" s="1399"/>
      <c r="AB508" s="1399"/>
    </row>
    <row r="509">
      <c r="A509" s="1332" t="s">
        <v>9</v>
      </c>
      <c r="B509" s="1397">
        <f t="shared" ref="B509:G509" si="367">sum(B504:B507)</f>
        <v>58</v>
      </c>
      <c r="C509" s="1397">
        <f t="shared" si="367"/>
        <v>105</v>
      </c>
      <c r="D509" s="1397">
        <f t="shared" si="367"/>
        <v>113</v>
      </c>
      <c r="E509" s="1397">
        <f t="shared" si="367"/>
        <v>89</v>
      </c>
      <c r="F509" s="1397">
        <f t="shared" si="367"/>
        <v>121</v>
      </c>
      <c r="G509" s="1397">
        <f t="shared" si="367"/>
        <v>38</v>
      </c>
      <c r="H509" s="1397">
        <f>sum(B509:G509)</f>
        <v>524</v>
      </c>
      <c r="I509" s="1407"/>
      <c r="J509" s="1398"/>
      <c r="K509" s="1397" t="s">
        <v>9</v>
      </c>
      <c r="L509" s="1397">
        <f t="shared" ref="L509:O509" si="368">sum(L504:L507)</f>
        <v>1366</v>
      </c>
      <c r="M509" s="1397">
        <f t="shared" si="368"/>
        <v>841</v>
      </c>
      <c r="N509" s="1397">
        <f t="shared" si="368"/>
        <v>611</v>
      </c>
      <c r="O509" s="1397">
        <f t="shared" si="368"/>
        <v>1376</v>
      </c>
      <c r="P509" s="1397"/>
      <c r="Q509" s="1058"/>
      <c r="R509" s="1399"/>
      <c r="S509" s="1399"/>
      <c r="T509" s="1399"/>
      <c r="U509" s="1399"/>
      <c r="V509" s="1399"/>
      <c r="W509" s="1399"/>
      <c r="X509" s="1399"/>
      <c r="Y509" s="1399"/>
      <c r="Z509" s="1399"/>
      <c r="AA509" s="1399"/>
      <c r="AB509" s="1399"/>
    </row>
    <row r="510">
      <c r="A510" s="1057"/>
      <c r="B510" s="1057"/>
      <c r="C510" s="1057"/>
      <c r="D510" s="1057"/>
      <c r="E510" s="1057"/>
      <c r="F510" s="1057"/>
      <c r="G510" s="1057"/>
      <c r="H510" s="1057"/>
      <c r="I510" s="998"/>
      <c r="J510" s="998"/>
      <c r="K510" s="1026"/>
      <c r="L510" s="998"/>
      <c r="M510" s="998"/>
      <c r="N510" s="1026"/>
      <c r="O510" s="998"/>
      <c r="P510" s="998"/>
      <c r="Q510" s="1058"/>
      <c r="R510" s="1058"/>
      <c r="S510" s="1058"/>
      <c r="T510" s="1058"/>
      <c r="U510" s="1058"/>
      <c r="V510" s="1058"/>
      <c r="W510" s="1058"/>
      <c r="X510" s="1058"/>
      <c r="Y510" s="1058"/>
      <c r="Z510" s="1058"/>
      <c r="AA510" s="1058"/>
      <c r="AB510" s="1058"/>
    </row>
    <row r="511">
      <c r="A511" s="1332" t="s">
        <v>123</v>
      </c>
      <c r="B511" s="1397" t="s">
        <v>2</v>
      </c>
      <c r="C511" s="1417" t="s">
        <v>3</v>
      </c>
      <c r="D511" s="1417" t="s">
        <v>4</v>
      </c>
      <c r="E511" s="1417" t="s">
        <v>5</v>
      </c>
      <c r="F511" s="1417" t="s">
        <v>6</v>
      </c>
      <c r="G511" s="1417" t="s">
        <v>7</v>
      </c>
      <c r="H511" s="1397" t="s">
        <v>9</v>
      </c>
      <c r="I511" s="998"/>
      <c r="J511" s="998"/>
      <c r="K511" s="1026"/>
      <c r="L511" s="998"/>
      <c r="M511" s="998"/>
      <c r="N511" s="1026"/>
      <c r="O511" s="998"/>
      <c r="P511" s="998"/>
      <c r="Q511" s="1058"/>
      <c r="R511" s="1058"/>
      <c r="S511" s="1058"/>
      <c r="T511" s="1058"/>
      <c r="U511" s="1058"/>
      <c r="V511" s="1058"/>
      <c r="W511" s="1058"/>
      <c r="X511" s="1058"/>
      <c r="Y511" s="1058"/>
      <c r="Z511" s="1058"/>
      <c r="AA511" s="1058"/>
      <c r="AB511" s="1058"/>
    </row>
    <row r="512">
      <c r="A512" s="1403" t="s">
        <v>124</v>
      </c>
      <c r="B512" s="1396">
        <f t="shared" ref="B512:G512" si="369">sum(B505:B506)</f>
        <v>5</v>
      </c>
      <c r="C512" s="1396">
        <f t="shared" si="369"/>
        <v>22</v>
      </c>
      <c r="D512" s="1396">
        <f t="shared" si="369"/>
        <v>27</v>
      </c>
      <c r="E512" s="1396">
        <f t="shared" si="369"/>
        <v>19</v>
      </c>
      <c r="F512" s="1396">
        <f t="shared" si="369"/>
        <v>36</v>
      </c>
      <c r="G512" s="1396">
        <f t="shared" si="369"/>
        <v>7</v>
      </c>
      <c r="H512" s="1053">
        <f>sum(B512:G512)</f>
        <v>116</v>
      </c>
      <c r="I512" s="998"/>
      <c r="J512" s="998"/>
      <c r="K512" s="1026"/>
      <c r="L512" s="998"/>
      <c r="M512" s="998"/>
      <c r="N512" s="998"/>
      <c r="O512" s="998"/>
      <c r="P512" s="998"/>
      <c r="Q512" s="1058"/>
      <c r="R512" s="1058"/>
      <c r="S512" s="1058"/>
      <c r="T512" s="1058"/>
      <c r="U512" s="1058"/>
      <c r="V512" s="1058"/>
      <c r="W512" s="1058"/>
      <c r="X512" s="1058"/>
      <c r="Y512" s="1058"/>
      <c r="Z512" s="1058"/>
      <c r="AA512" s="1058"/>
      <c r="AB512" s="1058"/>
    </row>
    <row r="513">
      <c r="A513" s="1085" t="s">
        <v>126</v>
      </c>
      <c r="B513" s="1418">
        <f t="shared" ref="B513:H513" si="370">(B512*22.5)</f>
        <v>112.5</v>
      </c>
      <c r="C513" s="1418">
        <f t="shared" si="370"/>
        <v>495</v>
      </c>
      <c r="D513" s="1418">
        <f t="shared" si="370"/>
        <v>607.5</v>
      </c>
      <c r="E513" s="1418">
        <f t="shared" si="370"/>
        <v>427.5</v>
      </c>
      <c r="F513" s="1418">
        <f t="shared" si="370"/>
        <v>810</v>
      </c>
      <c r="G513" s="1418">
        <f t="shared" si="370"/>
        <v>157.5</v>
      </c>
      <c r="H513" s="1418">
        <f t="shared" si="370"/>
        <v>2610</v>
      </c>
      <c r="I513" s="1061"/>
      <c r="J513" s="997"/>
      <c r="K513" s="1184"/>
      <c r="L513" s="997"/>
      <c r="M513" s="997"/>
      <c r="N513" s="997"/>
      <c r="O513" s="997"/>
      <c r="P513" s="997"/>
      <c r="Q513" s="1058"/>
      <c r="R513" s="1062"/>
      <c r="S513" s="1062"/>
      <c r="T513" s="1062"/>
      <c r="U513" s="1062"/>
      <c r="V513" s="1062"/>
      <c r="W513" s="1062"/>
      <c r="X513" s="1062"/>
      <c r="Y513" s="1062"/>
      <c r="Z513" s="1062"/>
      <c r="AA513" s="1062"/>
      <c r="AB513" s="1062"/>
    </row>
    <row r="514">
      <c r="A514" s="1406" t="s">
        <v>127</v>
      </c>
      <c r="B514" s="1396">
        <f t="shared" ref="B514:H514" si="371">B508</f>
        <v>5</v>
      </c>
      <c r="C514" s="1396">
        <f t="shared" si="371"/>
        <v>12</v>
      </c>
      <c r="D514" s="1396">
        <f t="shared" si="371"/>
        <v>13</v>
      </c>
      <c r="E514" s="1396">
        <f t="shared" si="371"/>
        <v>3</v>
      </c>
      <c r="F514" s="1396">
        <f t="shared" si="371"/>
        <v>0</v>
      </c>
      <c r="G514" s="1396">
        <f t="shared" si="371"/>
        <v>0</v>
      </c>
      <c r="H514" s="1396">
        <f t="shared" si="371"/>
        <v>33</v>
      </c>
      <c r="I514" s="1061"/>
      <c r="J514" s="997"/>
      <c r="K514" s="1184"/>
      <c r="L514" s="997"/>
      <c r="M514" s="997"/>
      <c r="N514" s="997"/>
      <c r="O514" s="997"/>
      <c r="P514" s="997"/>
      <c r="Q514" s="1058"/>
      <c r="R514" s="1062"/>
      <c r="S514" s="1062"/>
      <c r="T514" s="1062"/>
      <c r="U514" s="1062"/>
      <c r="V514" s="1062"/>
      <c r="W514" s="1062"/>
      <c r="X514" s="1062"/>
      <c r="Y514" s="1062"/>
      <c r="Z514" s="1062"/>
      <c r="AA514" s="1062"/>
      <c r="AB514" s="1062"/>
    </row>
    <row r="515">
      <c r="A515" s="1406" t="s">
        <v>126</v>
      </c>
      <c r="B515" s="1419">
        <f t="shared" ref="B515:H515" si="372">(B514*5)</f>
        <v>25</v>
      </c>
      <c r="C515" s="1419">
        <f t="shared" si="372"/>
        <v>60</v>
      </c>
      <c r="D515" s="1419">
        <f t="shared" si="372"/>
        <v>65</v>
      </c>
      <c r="E515" s="1419">
        <f t="shared" si="372"/>
        <v>15</v>
      </c>
      <c r="F515" s="1419">
        <f t="shared" si="372"/>
        <v>0</v>
      </c>
      <c r="G515" s="1419">
        <f t="shared" si="372"/>
        <v>0</v>
      </c>
      <c r="H515" s="1419">
        <f t="shared" si="372"/>
        <v>165</v>
      </c>
      <c r="I515" s="1061"/>
      <c r="J515" s="997"/>
      <c r="K515" s="1184"/>
      <c r="L515" s="997"/>
      <c r="M515" s="997"/>
      <c r="N515" s="997"/>
      <c r="O515" s="997"/>
      <c r="P515" s="997"/>
      <c r="Q515" s="1058"/>
      <c r="R515" s="1062"/>
      <c r="S515" s="1062"/>
      <c r="T515" s="1062"/>
      <c r="U515" s="1062"/>
      <c r="V515" s="1062"/>
      <c r="W515" s="1062"/>
      <c r="X515" s="1062"/>
      <c r="Y515" s="1062"/>
      <c r="Z515" s="1062"/>
      <c r="AA515" s="1062"/>
      <c r="AB515" s="1062"/>
    </row>
    <row r="516">
      <c r="A516" s="1420" t="s">
        <v>9</v>
      </c>
      <c r="B516" s="1421">
        <f t="shared" ref="B516:H516" si="373">SUM(B513,B515)</f>
        <v>137.5</v>
      </c>
      <c r="C516" s="1421">
        <f t="shared" si="373"/>
        <v>555</v>
      </c>
      <c r="D516" s="1421">
        <f t="shared" si="373"/>
        <v>672.5</v>
      </c>
      <c r="E516" s="1421">
        <f t="shared" si="373"/>
        <v>442.5</v>
      </c>
      <c r="F516" s="1421">
        <f t="shared" si="373"/>
        <v>810</v>
      </c>
      <c r="G516" s="1421">
        <f t="shared" si="373"/>
        <v>157.5</v>
      </c>
      <c r="H516" s="1421">
        <f t="shared" si="373"/>
        <v>2775</v>
      </c>
      <c r="I516" s="1061"/>
      <c r="J516" s="997"/>
      <c r="K516" s="1184"/>
      <c r="L516" s="997"/>
      <c r="M516" s="997"/>
      <c r="N516" s="997"/>
      <c r="O516" s="997"/>
      <c r="P516" s="997"/>
      <c r="Q516" s="1058"/>
      <c r="R516" s="1062"/>
      <c r="S516" s="1062"/>
      <c r="T516" s="1062"/>
      <c r="U516" s="1062"/>
      <c r="V516" s="1062"/>
      <c r="W516" s="1062"/>
      <c r="X516" s="1062"/>
      <c r="Y516" s="1062"/>
      <c r="Z516" s="1062"/>
      <c r="AA516" s="1062"/>
      <c r="AB516" s="1062"/>
    </row>
    <row r="517">
      <c r="A517" s="997"/>
      <c r="B517" s="1061"/>
      <c r="C517" s="1061"/>
      <c r="D517" s="1061"/>
      <c r="E517" s="1061"/>
      <c r="F517" s="1061"/>
      <c r="G517" s="1063"/>
      <c r="H517" s="1064"/>
      <c r="I517" s="1061"/>
      <c r="J517" s="997"/>
      <c r="K517" s="1184"/>
      <c r="L517" s="997"/>
      <c r="M517" s="997"/>
      <c r="N517" s="997"/>
      <c r="O517" s="997"/>
      <c r="P517" s="997"/>
      <c r="Q517" s="1058"/>
      <c r="R517" s="1062"/>
      <c r="S517" s="1062"/>
      <c r="T517" s="1062"/>
      <c r="U517" s="1062"/>
      <c r="V517" s="1062"/>
      <c r="W517" s="1062"/>
      <c r="X517" s="1062"/>
      <c r="Y517" s="1062"/>
      <c r="Z517" s="1062"/>
      <c r="AA517" s="1062"/>
      <c r="AB517" s="1062"/>
    </row>
    <row r="518">
      <c r="A518" s="1422" t="s">
        <v>515</v>
      </c>
      <c r="B518" s="1061"/>
      <c r="C518" s="1061"/>
      <c r="D518" s="1061"/>
      <c r="E518" s="1061"/>
      <c r="F518" s="1065"/>
      <c r="G518" s="1083" t="s">
        <v>35</v>
      </c>
      <c r="H518" s="1082" t="s">
        <v>36</v>
      </c>
      <c r="I518" s="1061"/>
      <c r="J518" s="997"/>
      <c r="K518" s="997"/>
      <c r="L518" s="997"/>
      <c r="M518" s="997"/>
      <c r="N518" s="997"/>
      <c r="O518" s="997"/>
      <c r="P518" s="997"/>
      <c r="Q518" s="1399"/>
      <c r="R518" s="1062"/>
      <c r="S518" s="1062"/>
      <c r="T518" s="1062"/>
      <c r="U518" s="1062"/>
      <c r="V518" s="1062"/>
      <c r="W518" s="1062"/>
      <c r="X518" s="1062"/>
      <c r="Y518" s="1062"/>
      <c r="Z518" s="1062"/>
      <c r="AA518" s="1062"/>
      <c r="AB518" s="1062"/>
    </row>
    <row r="519">
      <c r="A519" s="997"/>
      <c r="B519" s="1061"/>
      <c r="C519" s="1061"/>
      <c r="D519" s="1061"/>
      <c r="E519" s="1061"/>
      <c r="F519" s="1065"/>
      <c r="G519" s="1191" t="s">
        <v>556</v>
      </c>
      <c r="H519" s="1307">
        <v>449.0</v>
      </c>
      <c r="I519" s="1061"/>
      <c r="J519" s="997"/>
      <c r="K519" s="997"/>
      <c r="L519" s="997"/>
      <c r="M519" s="997"/>
      <c r="N519" s="997"/>
      <c r="O519" s="997"/>
      <c r="P519" s="997"/>
      <c r="Q519" s="1058"/>
      <c r="R519" s="1062"/>
      <c r="S519" s="1062"/>
      <c r="T519" s="1062"/>
      <c r="U519" s="1062"/>
      <c r="V519" s="1062"/>
      <c r="W519" s="1062"/>
      <c r="X519" s="1062"/>
      <c r="Y519" s="1062"/>
      <c r="Z519" s="1062"/>
      <c r="AA519" s="1062"/>
      <c r="AB519" s="1062"/>
    </row>
    <row r="520">
      <c r="A520" s="997"/>
      <c r="B520" s="1061"/>
      <c r="C520" s="1061"/>
      <c r="D520" s="1061"/>
      <c r="E520" s="1061"/>
      <c r="F520" s="1065"/>
      <c r="G520" s="1191" t="s">
        <v>568</v>
      </c>
      <c r="H520" s="1307">
        <v>553.0</v>
      </c>
      <c r="I520" s="1061"/>
      <c r="J520" s="997"/>
      <c r="K520" s="997"/>
      <c r="L520" s="997"/>
      <c r="M520" s="997"/>
      <c r="N520" s="997"/>
      <c r="O520" s="997"/>
      <c r="P520" s="997"/>
      <c r="Q520" s="1058"/>
      <c r="R520" s="1062"/>
      <c r="S520" s="1062"/>
      <c r="T520" s="1062"/>
      <c r="U520" s="1062"/>
      <c r="V520" s="1062"/>
      <c r="W520" s="1062"/>
      <c r="X520" s="1062"/>
      <c r="Y520" s="1062"/>
      <c r="Z520" s="1062"/>
      <c r="AA520" s="1062"/>
      <c r="AB520" s="1062"/>
    </row>
    <row r="521">
      <c r="A521" s="997"/>
      <c r="B521" s="1061"/>
      <c r="C521" s="1061"/>
      <c r="D521" s="1061"/>
      <c r="E521" s="1061"/>
      <c r="F521" s="1065"/>
      <c r="G521" s="1191" t="s">
        <v>607</v>
      </c>
      <c r="H521" s="1307">
        <f>(H509)</f>
        <v>524</v>
      </c>
      <c r="I521" s="1061"/>
      <c r="J521" s="997"/>
      <c r="K521" s="997"/>
      <c r="L521" s="997"/>
      <c r="M521" s="997"/>
      <c r="N521" s="997"/>
      <c r="O521" s="997"/>
      <c r="P521" s="997"/>
      <c r="Q521" s="1062"/>
      <c r="R521" s="1062"/>
      <c r="S521" s="1062"/>
      <c r="T521" s="1062"/>
      <c r="U521" s="1062"/>
      <c r="V521" s="1062"/>
      <c r="W521" s="1062"/>
      <c r="X521" s="1062"/>
      <c r="Y521" s="1062"/>
      <c r="Z521" s="1062"/>
      <c r="AA521" s="1062"/>
      <c r="AB521" s="1062"/>
    </row>
    <row r="522">
      <c r="A522" s="997"/>
      <c r="B522" s="1061"/>
      <c r="C522" s="1061"/>
      <c r="D522" s="1061"/>
      <c r="E522" s="1061"/>
      <c r="F522" s="1065"/>
      <c r="G522" s="1083" t="s">
        <v>9</v>
      </c>
      <c r="H522" s="1081">
        <f>SUM(H519:H521)</f>
        <v>1526</v>
      </c>
      <c r="I522" s="1061"/>
      <c r="J522" s="997"/>
      <c r="K522" s="997"/>
      <c r="L522" s="997"/>
      <c r="M522" s="997"/>
      <c r="N522" s="997"/>
      <c r="O522" s="997"/>
      <c r="P522" s="997"/>
      <c r="Q522" s="1062"/>
      <c r="R522" s="1062"/>
      <c r="S522" s="1062"/>
      <c r="T522" s="1062"/>
      <c r="U522" s="1062"/>
      <c r="V522" s="1062"/>
      <c r="W522" s="1062"/>
      <c r="X522" s="1062"/>
      <c r="Y522" s="1062"/>
      <c r="Z522" s="1062"/>
      <c r="AA522" s="1062"/>
      <c r="AB522" s="1062"/>
    </row>
    <row r="523">
      <c r="A523" s="997"/>
      <c r="B523" s="1061"/>
      <c r="C523" s="1061"/>
      <c r="D523" s="1061"/>
      <c r="E523" s="1061"/>
      <c r="F523" s="1061"/>
      <c r="G523" s="1063"/>
      <c r="H523" s="1064"/>
      <c r="I523" s="1063"/>
      <c r="J523" s="997"/>
      <c r="K523" s="997"/>
      <c r="L523" s="997"/>
      <c r="M523" s="997"/>
      <c r="N523" s="997"/>
      <c r="O523" s="997"/>
      <c r="P523" s="997"/>
      <c r="Q523" s="1062"/>
      <c r="R523" s="1062"/>
      <c r="S523" s="1062"/>
      <c r="T523" s="1062"/>
      <c r="U523" s="1062"/>
      <c r="V523" s="1062"/>
      <c r="W523" s="1062"/>
      <c r="X523" s="1062"/>
      <c r="Y523" s="1062"/>
      <c r="Z523" s="1062"/>
      <c r="AA523" s="1062"/>
      <c r="AB523" s="1062"/>
    </row>
    <row r="524">
      <c r="A524" s="997"/>
      <c r="B524" s="1061"/>
      <c r="C524" s="1061"/>
      <c r="D524" s="1061"/>
      <c r="E524" s="1061"/>
      <c r="F524" s="1065"/>
      <c r="G524" s="1100" t="s">
        <v>131</v>
      </c>
      <c r="H524" s="1397">
        <f>(3500-H522)</f>
        <v>1974</v>
      </c>
      <c r="I524" s="1423">
        <f>(H522/3500)</f>
        <v>0.436</v>
      </c>
      <c r="J524" s="997"/>
      <c r="K524" s="997"/>
      <c r="L524" s="997"/>
      <c r="M524" s="997"/>
      <c r="N524" s="997"/>
      <c r="O524" s="997"/>
      <c r="P524" s="997"/>
      <c r="Q524" s="1062"/>
      <c r="R524" s="1062"/>
      <c r="S524" s="1062"/>
      <c r="T524" s="1062"/>
      <c r="U524" s="1062"/>
      <c r="V524" s="1062"/>
      <c r="W524" s="1062"/>
      <c r="X524" s="1062"/>
      <c r="Y524" s="1062"/>
      <c r="Z524" s="1062"/>
      <c r="AA524" s="1062"/>
      <c r="AB524" s="1062"/>
    </row>
    <row r="525">
      <c r="A525" s="1049"/>
      <c r="B525" s="1049"/>
      <c r="C525" s="1049"/>
      <c r="D525" s="1049"/>
      <c r="E525" s="1049"/>
      <c r="F525" s="1049"/>
      <c r="G525" s="1049"/>
      <c r="H525" s="1049"/>
      <c r="I525" s="1049"/>
      <c r="J525" s="1049"/>
      <c r="K525" s="1049"/>
      <c r="L525" s="1049"/>
      <c r="M525" s="1049"/>
      <c r="N525" s="1049"/>
      <c r="O525" s="1049"/>
      <c r="P525" s="1049"/>
      <c r="Q525" s="1074"/>
      <c r="R525" s="1074"/>
      <c r="S525" s="1074"/>
      <c r="T525" s="1074"/>
      <c r="U525" s="1074"/>
      <c r="V525" s="1074"/>
      <c r="W525" s="1074"/>
      <c r="X525" s="1074"/>
      <c r="Y525" s="1074"/>
      <c r="Z525" s="1074"/>
      <c r="AA525" s="1074"/>
      <c r="AB525" s="1074"/>
    </row>
    <row r="526">
      <c r="A526" s="1086" t="s">
        <v>591</v>
      </c>
      <c r="B526" s="1393">
        <v>13.0</v>
      </c>
      <c r="C526" s="1393">
        <v>14.0</v>
      </c>
      <c r="D526" s="1393">
        <v>15.0</v>
      </c>
      <c r="E526" s="1393">
        <v>16.0</v>
      </c>
      <c r="F526" s="1393">
        <v>17.0</v>
      </c>
      <c r="G526" s="1393">
        <v>18.0</v>
      </c>
      <c r="H526" s="1394"/>
      <c r="I526" s="1394"/>
      <c r="J526" s="998"/>
      <c r="K526" s="1086" t="s">
        <v>591</v>
      </c>
      <c r="L526" s="1394"/>
      <c r="M526" s="1394"/>
      <c r="N526" s="1394"/>
      <c r="O526" s="1394"/>
      <c r="P526" s="1394"/>
      <c r="Q526" s="1058"/>
      <c r="R526" s="1058"/>
      <c r="S526" s="1058"/>
      <c r="T526" s="1058"/>
      <c r="U526" s="1058"/>
      <c r="V526" s="1058"/>
      <c r="W526" s="1058"/>
      <c r="X526" s="1058"/>
      <c r="Y526" s="1058"/>
      <c r="Z526" s="1058"/>
      <c r="AA526" s="1058"/>
      <c r="AB526" s="1058"/>
    </row>
    <row r="527">
      <c r="A527" s="1395" t="s">
        <v>331</v>
      </c>
      <c r="B527" s="1053" t="s">
        <v>2</v>
      </c>
      <c r="C527" s="1053" t="s">
        <v>3</v>
      </c>
      <c r="D527" s="1053" t="s">
        <v>4</v>
      </c>
      <c r="E527" s="1053" t="s">
        <v>5</v>
      </c>
      <c r="F527" s="1053" t="s">
        <v>6</v>
      </c>
      <c r="G527" s="1053" t="s">
        <v>7</v>
      </c>
      <c r="H527" s="1053" t="s">
        <v>9</v>
      </c>
      <c r="I527" s="1053" t="s">
        <v>71</v>
      </c>
      <c r="J527" s="998"/>
      <c r="K527" s="1395" t="s">
        <v>331</v>
      </c>
      <c r="L527" s="1053" t="s">
        <v>72</v>
      </c>
      <c r="M527" s="1053" t="s">
        <v>13</v>
      </c>
      <c r="N527" s="1396" t="s">
        <v>73</v>
      </c>
      <c r="O527" s="1053" t="s">
        <v>13</v>
      </c>
      <c r="P527" s="1396" t="s">
        <v>74</v>
      </c>
      <c r="Q527" s="1058"/>
      <c r="R527" s="1058"/>
      <c r="S527" s="1058"/>
      <c r="T527" s="1058"/>
      <c r="U527" s="1058"/>
      <c r="V527" s="1058"/>
      <c r="W527" s="1058"/>
      <c r="X527" s="1058"/>
      <c r="Y527" s="1058"/>
      <c r="Z527" s="1058"/>
      <c r="AA527" s="1058"/>
      <c r="AB527" s="1058"/>
    </row>
    <row r="528">
      <c r="A528" s="1420" t="s">
        <v>98</v>
      </c>
      <c r="B528" s="1397">
        <f> SUM(B529:B554)</f>
        <v>65</v>
      </c>
      <c r="C528" s="1417">
        <f t="shared" ref="C528:G528" si="374"> SUM(C529:C552)</f>
        <v>38</v>
      </c>
      <c r="D528" s="1397">
        <f t="shared" si="374"/>
        <v>50</v>
      </c>
      <c r="E528" s="1397">
        <f t="shared" si="374"/>
        <v>36</v>
      </c>
      <c r="F528" s="1397">
        <f t="shared" si="374"/>
        <v>42</v>
      </c>
      <c r="G528" s="1397">
        <f t="shared" si="374"/>
        <v>13</v>
      </c>
      <c r="H528" s="1397">
        <f> SUM(H529:H532,H534:H537,H539:H542,H544:H547,H549:H552,H554:H557)</f>
        <v>209</v>
      </c>
      <c r="I528" s="1397"/>
      <c r="J528" s="998"/>
      <c r="K528" s="1420" t="s">
        <v>98</v>
      </c>
      <c r="L528" s="1407"/>
      <c r="M528" s="1407"/>
      <c r="N528" s="1424"/>
      <c r="O528" s="1425"/>
      <c r="P528" s="1407"/>
      <c r="Q528" s="1058"/>
      <c r="R528" s="1399"/>
      <c r="S528" s="1399"/>
      <c r="T528" s="1399"/>
      <c r="U528" s="1399"/>
      <c r="V528" s="1399"/>
      <c r="W528" s="1399"/>
      <c r="X528" s="1399"/>
      <c r="Y528" s="1399"/>
      <c r="Z528" s="1399"/>
      <c r="AA528" s="1399"/>
      <c r="AB528" s="1399"/>
    </row>
    <row r="529">
      <c r="A529" s="1242" t="s">
        <v>99</v>
      </c>
      <c r="B529" s="1400">
        <v>12.0</v>
      </c>
      <c r="C529" s="1400">
        <v>7.0</v>
      </c>
      <c r="D529" s="1400">
        <v>6.0</v>
      </c>
      <c r="E529" s="1400">
        <v>5.0</v>
      </c>
      <c r="F529" s="1400">
        <v>9.0</v>
      </c>
      <c r="G529" s="1400">
        <v>0.0</v>
      </c>
      <c r="H529" s="1401">
        <f t="shared" ref="H529:H531" si="375">SUM(B529:G529)</f>
        <v>39</v>
      </c>
      <c r="I529" s="1117">
        <f>sum(H529:H532)</f>
        <v>61</v>
      </c>
      <c r="J529" s="1026"/>
      <c r="K529" s="1242" t="s">
        <v>99</v>
      </c>
      <c r="L529" s="1504">
        <f t="shared" ref="L529:L547" si="376">(O152)</f>
        <v>55</v>
      </c>
      <c r="M529" s="1374">
        <f>(L529-H529)</f>
        <v>16</v>
      </c>
      <c r="N529" s="1374">
        <v>60.0</v>
      </c>
      <c r="O529" s="1426">
        <f t="shared" ref="O529:O530" si="377">sum(M529,N529)</f>
        <v>76</v>
      </c>
      <c r="P529" s="1316" t="s">
        <v>608</v>
      </c>
      <c r="Q529" s="1058"/>
      <c r="R529" s="1058"/>
      <c r="S529" s="1058"/>
      <c r="T529" s="1058"/>
      <c r="U529" s="1058"/>
      <c r="V529" s="1058"/>
      <c r="W529" s="1058"/>
      <c r="X529" s="1058"/>
      <c r="Y529" s="1058"/>
      <c r="Z529" s="1058"/>
      <c r="AA529" s="1058"/>
      <c r="AB529" s="1058"/>
    </row>
    <row r="530">
      <c r="A530" s="1403" t="s">
        <v>77</v>
      </c>
      <c r="B530" s="1404">
        <v>0.0</v>
      </c>
      <c r="C530" s="1404">
        <v>0.0</v>
      </c>
      <c r="D530" s="1404">
        <v>0.0</v>
      </c>
      <c r="E530" s="1404">
        <v>0.0</v>
      </c>
      <c r="F530" s="1404">
        <v>0.0</v>
      </c>
      <c r="G530" s="1405">
        <v>0.0</v>
      </c>
      <c r="H530" s="1053">
        <f t="shared" si="375"/>
        <v>0</v>
      </c>
      <c r="I530" s="1088">
        <f>(I529/61)</f>
        <v>1</v>
      </c>
      <c r="J530" s="1026"/>
      <c r="K530" s="1403" t="s">
        <v>77</v>
      </c>
      <c r="L530" s="1505">
        <f t="shared" si="376"/>
        <v>16</v>
      </c>
      <c r="M530" s="1410">
        <f>(L530-H530-H531)</f>
        <v>3</v>
      </c>
      <c r="N530" s="1307">
        <v>10.0</v>
      </c>
      <c r="O530" s="1427">
        <f t="shared" si="377"/>
        <v>13</v>
      </c>
      <c r="P530" s="1404"/>
      <c r="Q530" s="1408" t="s">
        <v>609</v>
      </c>
      <c r="R530" s="1058"/>
      <c r="S530" s="1058"/>
      <c r="T530" s="1058"/>
      <c r="U530" s="1058"/>
      <c r="V530" s="1058"/>
      <c r="W530" s="1058"/>
      <c r="X530" s="1058"/>
      <c r="Y530" s="1058"/>
      <c r="Z530" s="1058"/>
      <c r="AA530" s="1058"/>
      <c r="AB530" s="1058"/>
    </row>
    <row r="531">
      <c r="A531" s="1403" t="s">
        <v>78</v>
      </c>
      <c r="B531" s="1404">
        <v>4.0</v>
      </c>
      <c r="C531" s="1404">
        <v>0.0</v>
      </c>
      <c r="D531" s="1404">
        <v>1.0</v>
      </c>
      <c r="E531" s="1404">
        <v>4.0</v>
      </c>
      <c r="F531" s="1404">
        <v>4.0</v>
      </c>
      <c r="G531" s="1405">
        <v>0.0</v>
      </c>
      <c r="H531" s="1053">
        <f t="shared" si="375"/>
        <v>13</v>
      </c>
      <c r="I531" s="1396"/>
      <c r="J531" s="1026"/>
      <c r="K531" s="1403" t="s">
        <v>78</v>
      </c>
      <c r="L531" s="1505" t="str">
        <f t="shared" si="376"/>
        <v>-</v>
      </c>
      <c r="M531" s="1410" t="s">
        <v>79</v>
      </c>
      <c r="N531" s="1307" t="s">
        <v>79</v>
      </c>
      <c r="O531" s="1427" t="s">
        <v>79</v>
      </c>
      <c r="P531" s="1404"/>
      <c r="Q531" s="1058"/>
      <c r="R531" s="1058"/>
      <c r="S531" s="1058"/>
      <c r="T531" s="1058"/>
      <c r="U531" s="1058"/>
      <c r="V531" s="1058"/>
      <c r="W531" s="1058"/>
      <c r="X531" s="1058"/>
      <c r="Y531" s="1058"/>
      <c r="Z531" s="1058"/>
      <c r="AA531" s="1058"/>
      <c r="AB531" s="1058"/>
    </row>
    <row r="532">
      <c r="A532" s="1406" t="s">
        <v>446</v>
      </c>
      <c r="B532" s="1404">
        <v>4.0</v>
      </c>
      <c r="C532" s="1404">
        <v>0.0</v>
      </c>
      <c r="D532" s="1404">
        <v>3.0</v>
      </c>
      <c r="E532" s="1404">
        <v>1.0</v>
      </c>
      <c r="F532" s="1404">
        <v>1.0</v>
      </c>
      <c r="G532" s="1405">
        <v>0.0</v>
      </c>
      <c r="H532" s="1053">
        <f>sum(B532:G532)</f>
        <v>9</v>
      </c>
      <c r="I532" s="1396"/>
      <c r="J532" s="1026"/>
      <c r="K532" s="1406" t="s">
        <v>446</v>
      </c>
      <c r="L532" s="1505">
        <f t="shared" si="376"/>
        <v>9</v>
      </c>
      <c r="M532" s="1410">
        <f t="shared" ref="M532:M534" si="378">(L532-H532)</f>
        <v>0</v>
      </c>
      <c r="N532" s="1307">
        <v>10.0</v>
      </c>
      <c r="O532" s="1427">
        <f t="shared" ref="O532:O535" si="379">sum(M532,N532)</f>
        <v>10</v>
      </c>
      <c r="P532" s="1404"/>
      <c r="Q532" s="1058"/>
      <c r="R532" s="1058"/>
      <c r="S532" s="1058"/>
      <c r="T532" s="1058"/>
      <c r="U532" s="1058"/>
      <c r="V532" s="1058"/>
      <c r="W532" s="1058"/>
      <c r="X532" s="1058"/>
      <c r="Y532" s="1058"/>
      <c r="Z532" s="1058"/>
      <c r="AA532" s="1058"/>
      <c r="AB532" s="1058"/>
    </row>
    <row r="533">
      <c r="A533" s="1406" t="s">
        <v>80</v>
      </c>
      <c r="B533" s="1404">
        <v>5.0</v>
      </c>
      <c r="C533" s="1404">
        <v>0.0</v>
      </c>
      <c r="D533" s="1404">
        <v>4.0</v>
      </c>
      <c r="E533" s="1404">
        <v>1.0</v>
      </c>
      <c r="F533" s="1404">
        <v>3.0</v>
      </c>
      <c r="G533" s="1405">
        <v>0.0</v>
      </c>
      <c r="H533" s="1405">
        <f t="shared" ref="H533:H536" si="380">SUM(B533:G533)</f>
        <v>13</v>
      </c>
      <c r="I533" s="1396"/>
      <c r="J533" s="1026"/>
      <c r="K533" s="1406" t="s">
        <v>80</v>
      </c>
      <c r="L533" s="1505">
        <f t="shared" si="376"/>
        <v>45</v>
      </c>
      <c r="M533" s="1396">
        <f t="shared" si="378"/>
        <v>32</v>
      </c>
      <c r="N533" s="1307">
        <v>0.0</v>
      </c>
      <c r="O533" s="1396">
        <f t="shared" si="379"/>
        <v>32</v>
      </c>
      <c r="P533" s="1404"/>
      <c r="Q533" s="1058"/>
      <c r="R533" s="1058"/>
      <c r="S533" s="1058"/>
      <c r="T533" s="1058"/>
      <c r="U533" s="1058"/>
      <c r="V533" s="1058"/>
      <c r="W533" s="1058"/>
      <c r="X533" s="1058"/>
      <c r="Y533" s="1058"/>
      <c r="Z533" s="1058"/>
      <c r="AA533" s="1058"/>
      <c r="AB533" s="1058"/>
    </row>
    <row r="534">
      <c r="A534" s="1257" t="s">
        <v>449</v>
      </c>
      <c r="B534" s="1316">
        <v>4.0</v>
      </c>
      <c r="C534" s="1316">
        <v>4.0</v>
      </c>
      <c r="D534" s="1316">
        <v>8.0</v>
      </c>
      <c r="E534" s="1316">
        <v>3.0</v>
      </c>
      <c r="F534" s="1316">
        <v>3.0</v>
      </c>
      <c r="G534" s="1400">
        <v>0.0</v>
      </c>
      <c r="H534" s="1401">
        <f t="shared" si="380"/>
        <v>22</v>
      </c>
      <c r="I534" s="1117">
        <f>sum(H534:H537)</f>
        <v>39</v>
      </c>
      <c r="J534" s="1026"/>
      <c r="K534" s="1257" t="s">
        <v>449</v>
      </c>
      <c r="L534" s="1504">
        <f t="shared" si="376"/>
        <v>36</v>
      </c>
      <c r="M534" s="1146">
        <f t="shared" si="378"/>
        <v>14</v>
      </c>
      <c r="N534" s="1374">
        <v>35.0</v>
      </c>
      <c r="O534" s="1426">
        <f t="shared" si="379"/>
        <v>49</v>
      </c>
      <c r="P534" s="1316" t="s">
        <v>382</v>
      </c>
      <c r="Q534" s="1058"/>
      <c r="R534" s="1058"/>
      <c r="S534" s="1058"/>
      <c r="T534" s="1058"/>
      <c r="U534" s="1058"/>
      <c r="V534" s="1058"/>
      <c r="W534" s="1058"/>
      <c r="X534" s="1058"/>
      <c r="Y534" s="1058"/>
      <c r="Z534" s="1058"/>
      <c r="AA534" s="1058"/>
      <c r="AB534" s="1058"/>
    </row>
    <row r="535">
      <c r="A535" s="1403" t="s">
        <v>77</v>
      </c>
      <c r="B535" s="1404">
        <v>0.0</v>
      </c>
      <c r="C535" s="1404">
        <v>0.0</v>
      </c>
      <c r="D535" s="1404">
        <v>0.0</v>
      </c>
      <c r="E535" s="1404">
        <v>0.0</v>
      </c>
      <c r="F535" s="1404">
        <v>0.0</v>
      </c>
      <c r="G535" s="1404">
        <v>0.0</v>
      </c>
      <c r="H535" s="1053">
        <f t="shared" si="380"/>
        <v>0</v>
      </c>
      <c r="I535" s="1088">
        <f>(I534/60)</f>
        <v>0.65</v>
      </c>
      <c r="J535" s="1026"/>
      <c r="K535" s="1403" t="s">
        <v>77</v>
      </c>
      <c r="L535" s="1505">
        <f t="shared" si="376"/>
        <v>19</v>
      </c>
      <c r="M535" s="1410">
        <f>(L535-H535-H536)</f>
        <v>3</v>
      </c>
      <c r="N535" s="1428">
        <v>10.0</v>
      </c>
      <c r="O535" s="1427">
        <f t="shared" si="379"/>
        <v>13</v>
      </c>
      <c r="P535" s="1404"/>
      <c r="Q535" s="1408" t="s">
        <v>534</v>
      </c>
      <c r="R535" s="1058"/>
      <c r="S535" s="1058"/>
      <c r="T535" s="1058"/>
      <c r="U535" s="1058"/>
      <c r="V535" s="1058"/>
      <c r="W535" s="1058"/>
      <c r="X535" s="1058"/>
      <c r="Y535" s="1058"/>
      <c r="Z535" s="1058"/>
      <c r="AA535" s="1058"/>
      <c r="AB535" s="1058"/>
    </row>
    <row r="536">
      <c r="A536" s="1403" t="s">
        <v>78</v>
      </c>
      <c r="B536" s="1404">
        <v>2.0</v>
      </c>
      <c r="C536" s="1404">
        <v>4.0</v>
      </c>
      <c r="D536" s="1404">
        <v>6.0</v>
      </c>
      <c r="E536" s="1404">
        <v>2.0</v>
      </c>
      <c r="F536" s="1404">
        <v>1.0</v>
      </c>
      <c r="G536" s="1404">
        <v>1.0</v>
      </c>
      <c r="H536" s="1053">
        <f t="shared" si="380"/>
        <v>16</v>
      </c>
      <c r="I536" s="1396"/>
      <c r="J536" s="1026"/>
      <c r="K536" s="1403" t="s">
        <v>78</v>
      </c>
      <c r="L536" s="1505" t="str">
        <f t="shared" si="376"/>
        <v>-</v>
      </c>
      <c r="M536" s="1410" t="s">
        <v>79</v>
      </c>
      <c r="N536" s="1428" t="s">
        <v>79</v>
      </c>
      <c r="O536" s="1427" t="s">
        <v>79</v>
      </c>
      <c r="P536" s="1404"/>
      <c r="Q536" s="1058"/>
      <c r="R536" s="1058"/>
      <c r="S536" s="1058"/>
      <c r="T536" s="1058"/>
      <c r="U536" s="1058"/>
      <c r="V536" s="1058"/>
      <c r="W536" s="1058"/>
      <c r="X536" s="1058"/>
      <c r="Y536" s="1058"/>
      <c r="Z536" s="1058"/>
      <c r="AA536" s="1058"/>
      <c r="AB536" s="1058"/>
    </row>
    <row r="537">
      <c r="A537" s="1406" t="s">
        <v>446</v>
      </c>
      <c r="B537" s="1404">
        <v>1.0</v>
      </c>
      <c r="C537" s="1404">
        <v>0.0</v>
      </c>
      <c r="D537" s="1404">
        <v>0.0</v>
      </c>
      <c r="E537" s="1404">
        <v>0.0</v>
      </c>
      <c r="F537" s="1404">
        <v>0.0</v>
      </c>
      <c r="G537" s="1404">
        <v>0.0</v>
      </c>
      <c r="H537" s="1053">
        <f>sum(B537:G537)</f>
        <v>1</v>
      </c>
      <c r="I537" s="1396"/>
      <c r="J537" s="1026"/>
      <c r="K537" s="1406" t="s">
        <v>446</v>
      </c>
      <c r="L537" s="1505">
        <f t="shared" si="376"/>
        <v>2</v>
      </c>
      <c r="M537" s="1410">
        <f t="shared" ref="M537:M539" si="381">(L537-H537)</f>
        <v>1</v>
      </c>
      <c r="N537" s="1429">
        <v>10.0</v>
      </c>
      <c r="O537" s="1427">
        <f t="shared" ref="O537:O540" si="382">sum(M537,N537)</f>
        <v>11</v>
      </c>
      <c r="P537" s="1404"/>
      <c r="Q537" s="1058"/>
      <c r="R537" s="1058"/>
      <c r="S537" s="1058"/>
      <c r="T537" s="1058"/>
      <c r="U537" s="1058"/>
      <c r="V537" s="1058"/>
      <c r="W537" s="1058"/>
      <c r="X537" s="1058"/>
      <c r="Y537" s="1058"/>
      <c r="Z537" s="1058"/>
      <c r="AA537" s="1058"/>
      <c r="AB537" s="1058"/>
    </row>
    <row r="538">
      <c r="A538" s="1406" t="s">
        <v>80</v>
      </c>
      <c r="B538" s="1404">
        <v>0.0</v>
      </c>
      <c r="C538" s="1404">
        <v>4.0</v>
      </c>
      <c r="D538" s="1404">
        <v>1.0</v>
      </c>
      <c r="E538" s="1404">
        <v>0.0</v>
      </c>
      <c r="F538" s="1404">
        <v>2.0</v>
      </c>
      <c r="G538" s="1404">
        <v>0.0</v>
      </c>
      <c r="H538" s="1405">
        <f t="shared" ref="H538:H541" si="383">SUM(B538:G538)</f>
        <v>7</v>
      </c>
      <c r="I538" s="1396"/>
      <c r="J538" s="1026"/>
      <c r="K538" s="1406" t="s">
        <v>80</v>
      </c>
      <c r="L538" s="1505">
        <f t="shared" si="376"/>
        <v>19</v>
      </c>
      <c r="M538" s="1396">
        <f t="shared" si="381"/>
        <v>12</v>
      </c>
      <c r="N538" s="1429">
        <v>20.0</v>
      </c>
      <c r="O538" s="1396">
        <f t="shared" si="382"/>
        <v>32</v>
      </c>
      <c r="P538" s="1404"/>
      <c r="Q538" s="1058"/>
      <c r="R538" s="1058"/>
      <c r="S538" s="1058"/>
      <c r="T538" s="1058"/>
      <c r="U538" s="1058"/>
      <c r="V538" s="1058"/>
      <c r="W538" s="1058"/>
      <c r="X538" s="1058"/>
      <c r="Y538" s="1058"/>
      <c r="Z538" s="1058"/>
      <c r="AA538" s="1058"/>
      <c r="AB538" s="1058"/>
    </row>
    <row r="539">
      <c r="A539" s="1257" t="s">
        <v>469</v>
      </c>
      <c r="B539" s="1400">
        <v>1.0</v>
      </c>
      <c r="C539" s="1400">
        <v>0.0</v>
      </c>
      <c r="D539" s="1400">
        <v>2.0</v>
      </c>
      <c r="E539" s="1400">
        <v>2.0</v>
      </c>
      <c r="F539" s="1400">
        <v>0.0</v>
      </c>
      <c r="G539" s="1400">
        <v>1.0</v>
      </c>
      <c r="H539" s="1401">
        <f t="shared" si="383"/>
        <v>6</v>
      </c>
      <c r="I539" s="1117">
        <f>sum(H539:H542)</f>
        <v>6</v>
      </c>
      <c r="J539" s="1402"/>
      <c r="K539" s="1257" t="s">
        <v>469</v>
      </c>
      <c r="L539" s="1504">
        <f t="shared" si="376"/>
        <v>26</v>
      </c>
      <c r="M539" s="1146">
        <f t="shared" si="381"/>
        <v>20</v>
      </c>
      <c r="N539" s="1316">
        <v>0.0</v>
      </c>
      <c r="O539" s="1430">
        <f t="shared" si="382"/>
        <v>20</v>
      </c>
      <c r="P539" s="1316"/>
      <c r="Q539" s="1058"/>
      <c r="R539" s="1058"/>
      <c r="S539" s="1058"/>
      <c r="T539" s="1058"/>
      <c r="U539" s="1058"/>
      <c r="V539" s="1058"/>
      <c r="W539" s="1058"/>
      <c r="X539" s="1058"/>
      <c r="Y539" s="1058"/>
      <c r="Z539" s="1058"/>
      <c r="AA539" s="1058"/>
      <c r="AB539" s="1058"/>
    </row>
    <row r="540">
      <c r="A540" s="1403" t="s">
        <v>77</v>
      </c>
      <c r="B540" s="1404">
        <v>0.0</v>
      </c>
      <c r="C540" s="1404">
        <v>0.0</v>
      </c>
      <c r="D540" s="1404">
        <v>0.0</v>
      </c>
      <c r="E540" s="1404">
        <v>0.0</v>
      </c>
      <c r="F540" s="1404">
        <v>0.0</v>
      </c>
      <c r="G540" s="1405">
        <v>0.0</v>
      </c>
      <c r="H540" s="1053">
        <f t="shared" si="383"/>
        <v>0</v>
      </c>
      <c r="I540" s="1088">
        <f>(I539/60)</f>
        <v>0.1</v>
      </c>
      <c r="J540" s="1026"/>
      <c r="K540" s="1403" t="s">
        <v>77</v>
      </c>
      <c r="L540" s="1505">
        <f t="shared" si="376"/>
        <v>4</v>
      </c>
      <c r="M540" s="1410">
        <f>(L540-H540-H541)</f>
        <v>4</v>
      </c>
      <c r="N540" s="1307">
        <v>0.0</v>
      </c>
      <c r="O540" s="1410">
        <f t="shared" si="382"/>
        <v>4</v>
      </c>
      <c r="P540" s="1396"/>
      <c r="Q540" s="1058"/>
      <c r="R540" s="1058"/>
      <c r="S540" s="1058"/>
      <c r="T540" s="1058"/>
      <c r="U540" s="1058"/>
      <c r="V540" s="1058"/>
      <c r="W540" s="1058"/>
      <c r="X540" s="1058"/>
      <c r="Y540" s="1058"/>
      <c r="Z540" s="1058"/>
      <c r="AA540" s="1058"/>
      <c r="AB540" s="1058"/>
    </row>
    <row r="541">
      <c r="A541" s="1403" t="s">
        <v>78</v>
      </c>
      <c r="B541" s="1404">
        <v>0.0</v>
      </c>
      <c r="C541" s="1404">
        <v>0.0</v>
      </c>
      <c r="D541" s="1404">
        <v>0.0</v>
      </c>
      <c r="E541" s="1404">
        <v>0.0</v>
      </c>
      <c r="F541" s="1404">
        <v>0.0</v>
      </c>
      <c r="G541" s="1405">
        <v>0.0</v>
      </c>
      <c r="H541" s="1053">
        <f t="shared" si="383"/>
        <v>0</v>
      </c>
      <c r="I541" s="1396"/>
      <c r="J541" s="1026"/>
      <c r="K541" s="1403" t="s">
        <v>78</v>
      </c>
      <c r="L541" s="1505" t="str">
        <f t="shared" si="376"/>
        <v>-</v>
      </c>
      <c r="M541" s="1410" t="s">
        <v>79</v>
      </c>
      <c r="N541" s="1307" t="s">
        <v>79</v>
      </c>
      <c r="O541" s="1410" t="s">
        <v>79</v>
      </c>
      <c r="P541" s="1396"/>
      <c r="Q541" s="1058"/>
      <c r="R541" s="1058"/>
      <c r="S541" s="1058"/>
      <c r="T541" s="1058"/>
      <c r="U541" s="1058"/>
      <c r="V541" s="1058"/>
      <c r="W541" s="1058"/>
      <c r="X541" s="1058"/>
      <c r="Y541" s="1058"/>
      <c r="Z541" s="1058"/>
      <c r="AA541" s="1058"/>
      <c r="AB541" s="1058"/>
    </row>
    <row r="542">
      <c r="A542" s="1406" t="s">
        <v>446</v>
      </c>
      <c r="B542" s="1404">
        <v>0.0</v>
      </c>
      <c r="C542" s="1404">
        <v>0.0</v>
      </c>
      <c r="D542" s="1404">
        <v>0.0</v>
      </c>
      <c r="E542" s="1404">
        <v>0.0</v>
      </c>
      <c r="F542" s="1404">
        <v>0.0</v>
      </c>
      <c r="G542" s="1405">
        <v>0.0</v>
      </c>
      <c r="H542" s="1053">
        <f>sum(B542:G542)</f>
        <v>0</v>
      </c>
      <c r="I542" s="1396"/>
      <c r="J542" s="1026"/>
      <c r="K542" s="1406" t="s">
        <v>446</v>
      </c>
      <c r="L542" s="1505">
        <f t="shared" si="376"/>
        <v>3</v>
      </c>
      <c r="M542" s="1410">
        <f t="shared" ref="M542:M544" si="384">(L542-H542)</f>
        <v>3</v>
      </c>
      <c r="N542" s="1307">
        <v>0.0</v>
      </c>
      <c r="O542" s="1307">
        <v>3.0</v>
      </c>
      <c r="P542" s="1404"/>
      <c r="Q542" s="1058"/>
      <c r="R542" s="1058"/>
      <c r="S542" s="1058"/>
      <c r="T542" s="1058"/>
      <c r="U542" s="1058"/>
      <c r="V542" s="1058"/>
      <c r="W542" s="1058"/>
      <c r="X542" s="1058"/>
      <c r="Y542" s="1058"/>
      <c r="Z542" s="1058"/>
      <c r="AA542" s="1058"/>
      <c r="AB542" s="1058"/>
    </row>
    <row r="543">
      <c r="A543" s="1406" t="s">
        <v>80</v>
      </c>
      <c r="B543" s="1404">
        <v>0.0</v>
      </c>
      <c r="C543" s="1404">
        <v>0.0</v>
      </c>
      <c r="D543" s="1404">
        <v>0.0</v>
      </c>
      <c r="E543" s="1404">
        <v>0.0</v>
      </c>
      <c r="F543" s="1404">
        <v>0.0</v>
      </c>
      <c r="G543" s="1405">
        <v>0.0</v>
      </c>
      <c r="H543" s="1405">
        <f t="shared" ref="H543:H546" si="385">SUM(B543:G543)</f>
        <v>0</v>
      </c>
      <c r="I543" s="1396"/>
      <c r="J543" s="1026"/>
      <c r="K543" s="1406" t="s">
        <v>80</v>
      </c>
      <c r="L543" s="1505">
        <f t="shared" si="376"/>
        <v>40</v>
      </c>
      <c r="M543" s="1396">
        <f t="shared" si="384"/>
        <v>40</v>
      </c>
      <c r="N543" s="1307">
        <v>0.0</v>
      </c>
      <c r="O543" s="1410">
        <f t="shared" ref="O543:O545" si="386">sum(M543,N543)</f>
        <v>40</v>
      </c>
      <c r="P543" s="1396"/>
      <c r="Q543" s="1058"/>
      <c r="R543" s="1058"/>
      <c r="S543" s="1058"/>
      <c r="T543" s="1058"/>
      <c r="U543" s="1058"/>
      <c r="V543" s="1058"/>
      <c r="W543" s="1058"/>
      <c r="X543" s="1058"/>
      <c r="Y543" s="1058"/>
      <c r="Z543" s="1058"/>
      <c r="AA543" s="1058"/>
      <c r="AB543" s="1058"/>
    </row>
    <row r="544">
      <c r="A544" s="1257" t="s">
        <v>470</v>
      </c>
      <c r="B544" s="1316">
        <v>5.0</v>
      </c>
      <c r="C544" s="1316">
        <v>7.0</v>
      </c>
      <c r="D544" s="1316">
        <v>8.0</v>
      </c>
      <c r="E544" s="1316">
        <v>9.0</v>
      </c>
      <c r="F544" s="1316">
        <v>6.0</v>
      </c>
      <c r="G544" s="1400">
        <v>0.0</v>
      </c>
      <c r="H544" s="1401">
        <f t="shared" si="385"/>
        <v>35</v>
      </c>
      <c r="I544" s="1117">
        <f>sum(H544:H547)</f>
        <v>51</v>
      </c>
      <c r="J544" s="1026"/>
      <c r="K544" s="1257" t="s">
        <v>470</v>
      </c>
      <c r="L544" s="1504">
        <f t="shared" si="376"/>
        <v>49</v>
      </c>
      <c r="M544" s="1146">
        <f t="shared" si="384"/>
        <v>14</v>
      </c>
      <c r="N544" s="1374">
        <v>30.0</v>
      </c>
      <c r="O544" s="1146">
        <f t="shared" si="386"/>
        <v>44</v>
      </c>
      <c r="P544" s="1316" t="s">
        <v>382</v>
      </c>
      <c r="Q544" s="1058"/>
      <c r="R544" s="1058"/>
      <c r="S544" s="1058"/>
      <c r="T544" s="1058"/>
      <c r="U544" s="1058"/>
      <c r="V544" s="1058"/>
      <c r="W544" s="1058"/>
      <c r="X544" s="1058"/>
      <c r="Y544" s="1058"/>
      <c r="Z544" s="1058"/>
      <c r="AA544" s="1058"/>
      <c r="AB544" s="1058"/>
    </row>
    <row r="545">
      <c r="A545" s="1403" t="s">
        <v>77</v>
      </c>
      <c r="B545" s="1404">
        <v>0.0</v>
      </c>
      <c r="C545" s="1404">
        <v>0.0</v>
      </c>
      <c r="D545" s="1404">
        <v>0.0</v>
      </c>
      <c r="E545" s="1404">
        <v>0.0</v>
      </c>
      <c r="F545" s="1404">
        <v>0.0</v>
      </c>
      <c r="G545" s="1404">
        <v>0.0</v>
      </c>
      <c r="H545" s="1053">
        <f t="shared" si="385"/>
        <v>0</v>
      </c>
      <c r="I545" s="1088">
        <f>(I544/60)</f>
        <v>0.85</v>
      </c>
      <c r="J545" s="1026"/>
      <c r="K545" s="1403" t="s">
        <v>77</v>
      </c>
      <c r="L545" s="1505">
        <f t="shared" si="376"/>
        <v>15</v>
      </c>
      <c r="M545" s="1410">
        <f>(L545-H545-H546)</f>
        <v>0</v>
      </c>
      <c r="N545" s="1307">
        <v>15.0</v>
      </c>
      <c r="O545" s="1410">
        <f t="shared" si="386"/>
        <v>15</v>
      </c>
      <c r="P545" s="1404"/>
      <c r="Q545" s="1058"/>
      <c r="R545" s="1058"/>
      <c r="S545" s="1058"/>
      <c r="T545" s="1058"/>
      <c r="U545" s="1058"/>
      <c r="V545" s="1058"/>
      <c r="W545" s="1058"/>
      <c r="X545" s="1058"/>
      <c r="Y545" s="1058"/>
      <c r="Z545" s="1058"/>
      <c r="AA545" s="1058"/>
      <c r="AB545" s="1058"/>
    </row>
    <row r="546">
      <c r="A546" s="1403" t="s">
        <v>78</v>
      </c>
      <c r="B546" s="1404">
        <v>1.0</v>
      </c>
      <c r="C546" s="1404">
        <v>5.0</v>
      </c>
      <c r="D546" s="1404">
        <v>5.0</v>
      </c>
      <c r="E546" s="1404">
        <v>4.0</v>
      </c>
      <c r="F546" s="1404">
        <v>0.0</v>
      </c>
      <c r="G546" s="1404">
        <v>0.0</v>
      </c>
      <c r="H546" s="1053">
        <f t="shared" si="385"/>
        <v>15</v>
      </c>
      <c r="I546" s="1396"/>
      <c r="J546" s="1026"/>
      <c r="K546" s="1403" t="s">
        <v>78</v>
      </c>
      <c r="L546" s="1505" t="str">
        <f t="shared" si="376"/>
        <v>-</v>
      </c>
      <c r="M546" s="1410" t="s">
        <v>79</v>
      </c>
      <c r="N546" s="1307" t="s">
        <v>79</v>
      </c>
      <c r="O546" s="1410" t="s">
        <v>79</v>
      </c>
      <c r="P546" s="1404"/>
      <c r="Q546" s="1058"/>
      <c r="R546" s="1058"/>
      <c r="S546" s="1058"/>
      <c r="T546" s="1058"/>
      <c r="U546" s="1058"/>
      <c r="V546" s="1058"/>
      <c r="W546" s="1058"/>
      <c r="X546" s="1058"/>
      <c r="Y546" s="1058"/>
      <c r="Z546" s="1058"/>
      <c r="AA546" s="1058"/>
      <c r="AB546" s="1058"/>
    </row>
    <row r="547">
      <c r="A547" s="1406" t="s">
        <v>446</v>
      </c>
      <c r="B547" s="1404">
        <v>1.0</v>
      </c>
      <c r="C547" s="1404">
        <v>0.0</v>
      </c>
      <c r="D547" s="1404">
        <v>0.0</v>
      </c>
      <c r="E547" s="1404">
        <v>0.0</v>
      </c>
      <c r="F547" s="1404">
        <v>0.0</v>
      </c>
      <c r="G547" s="1404">
        <v>0.0</v>
      </c>
      <c r="H547" s="1053">
        <f>sum(B547:G547)</f>
        <v>1</v>
      </c>
      <c r="I547" s="1396"/>
      <c r="J547" s="1026"/>
      <c r="K547" s="1406" t="s">
        <v>446</v>
      </c>
      <c r="L547" s="1505">
        <f t="shared" si="376"/>
        <v>1</v>
      </c>
      <c r="M547" s="1410">
        <f t="shared" ref="M547:M549" si="387">(L547-H547)</f>
        <v>0</v>
      </c>
      <c r="N547" s="1307">
        <v>15.0</v>
      </c>
      <c r="O547" s="1410">
        <f t="shared" ref="O547:O550" si="388">sum(M547,N547)</f>
        <v>15</v>
      </c>
      <c r="P547" s="1404"/>
      <c r="Q547" s="1058"/>
      <c r="R547" s="1058"/>
      <c r="S547" s="1058"/>
      <c r="T547" s="1058"/>
      <c r="U547" s="1058"/>
      <c r="V547" s="1058"/>
      <c r="W547" s="1058"/>
      <c r="X547" s="1058"/>
      <c r="Y547" s="1058"/>
      <c r="Z547" s="1058"/>
      <c r="AA547" s="1058"/>
      <c r="AB547" s="1058"/>
    </row>
    <row r="548">
      <c r="A548" s="1406" t="s">
        <v>80</v>
      </c>
      <c r="B548" s="1404">
        <v>1.0</v>
      </c>
      <c r="C548" s="1404">
        <v>0.0</v>
      </c>
      <c r="D548" s="1404">
        <v>1.0</v>
      </c>
      <c r="E548" s="1404">
        <v>5.0</v>
      </c>
      <c r="F548" s="1404">
        <v>4.0</v>
      </c>
      <c r="G548" s="1404">
        <v>0.0</v>
      </c>
      <c r="H548" s="1405">
        <f t="shared" ref="H548:H551" si="389">SUM(B548:G548)</f>
        <v>11</v>
      </c>
      <c r="I548" s="1396"/>
      <c r="J548" s="1026"/>
      <c r="K548" s="1406" t="s">
        <v>80</v>
      </c>
      <c r="L548" s="1505">
        <v>22.0</v>
      </c>
      <c r="M548" s="1396">
        <f t="shared" si="387"/>
        <v>11</v>
      </c>
      <c r="N548" s="1307">
        <v>20.0</v>
      </c>
      <c r="O548" s="1410">
        <f t="shared" si="388"/>
        <v>31</v>
      </c>
      <c r="P548" s="1404"/>
      <c r="Q548" s="1058"/>
      <c r="R548" s="1058"/>
      <c r="S548" s="1058"/>
      <c r="T548" s="1058"/>
      <c r="U548" s="1058"/>
      <c r="V548" s="1058"/>
      <c r="W548" s="1058"/>
      <c r="X548" s="1058"/>
      <c r="Y548" s="1058"/>
      <c r="Z548" s="1058"/>
      <c r="AA548" s="1058"/>
      <c r="AB548" s="1058"/>
    </row>
    <row r="549">
      <c r="A549" s="1257" t="s">
        <v>471</v>
      </c>
      <c r="B549" s="1400">
        <v>13.0</v>
      </c>
      <c r="C549" s="1400">
        <v>6.0</v>
      </c>
      <c r="D549" s="1400">
        <v>3.0</v>
      </c>
      <c r="E549" s="1400">
        <v>0.0</v>
      </c>
      <c r="F549" s="1400">
        <v>9.0</v>
      </c>
      <c r="G549" s="1400">
        <v>8.0</v>
      </c>
      <c r="H549" s="1401">
        <f t="shared" si="389"/>
        <v>39</v>
      </c>
      <c r="I549" s="1117">
        <f>sum(H549:H552)</f>
        <v>52</v>
      </c>
      <c r="J549" s="1026"/>
      <c r="K549" s="1257" t="s">
        <v>471</v>
      </c>
      <c r="L549" s="1504">
        <f t="shared" ref="L549:L558" si="390">(O172)</f>
        <v>62</v>
      </c>
      <c r="M549" s="1146">
        <f t="shared" si="387"/>
        <v>23</v>
      </c>
      <c r="N549" s="1374">
        <v>15.0</v>
      </c>
      <c r="O549" s="1146">
        <f t="shared" si="388"/>
        <v>38</v>
      </c>
      <c r="P549" s="1316" t="s">
        <v>382</v>
      </c>
      <c r="Q549" s="1058"/>
      <c r="R549" s="1058"/>
      <c r="S549" s="1058"/>
      <c r="T549" s="1058"/>
      <c r="U549" s="1058"/>
      <c r="V549" s="1058"/>
      <c r="W549" s="1058"/>
      <c r="X549" s="1058"/>
      <c r="Y549" s="1058"/>
      <c r="Z549" s="1058"/>
      <c r="AA549" s="1058"/>
      <c r="AB549" s="1058"/>
    </row>
    <row r="550">
      <c r="A550" s="1403" t="s">
        <v>77</v>
      </c>
      <c r="B550" s="1404">
        <v>0.0</v>
      </c>
      <c r="C550" s="1404">
        <v>0.0</v>
      </c>
      <c r="D550" s="1404">
        <v>0.0</v>
      </c>
      <c r="E550" s="1404">
        <v>0.0</v>
      </c>
      <c r="F550" s="1404">
        <v>0.0</v>
      </c>
      <c r="G550" s="1405">
        <v>0.0</v>
      </c>
      <c r="H550" s="1053">
        <f t="shared" si="389"/>
        <v>0</v>
      </c>
      <c r="I550" s="1088">
        <f>(I549/60)</f>
        <v>0.8666666667</v>
      </c>
      <c r="J550" s="1026"/>
      <c r="K550" s="1403" t="s">
        <v>77</v>
      </c>
      <c r="L550" s="1505">
        <f t="shared" si="390"/>
        <v>20</v>
      </c>
      <c r="M550" s="1410">
        <f>(L550-H550-H551)</f>
        <v>10</v>
      </c>
      <c r="N550" s="1307">
        <v>2.0</v>
      </c>
      <c r="O550" s="1410">
        <f t="shared" si="388"/>
        <v>12</v>
      </c>
      <c r="P550" s="1404"/>
      <c r="Q550" s="1058"/>
      <c r="R550" s="1058"/>
      <c r="S550" s="1058"/>
      <c r="T550" s="1058"/>
      <c r="U550" s="1058"/>
      <c r="V550" s="1058"/>
      <c r="W550" s="1058"/>
      <c r="X550" s="1058"/>
      <c r="Y550" s="1058"/>
      <c r="Z550" s="1058"/>
      <c r="AA550" s="1058"/>
      <c r="AB550" s="1058"/>
    </row>
    <row r="551">
      <c r="A551" s="1403" t="s">
        <v>78</v>
      </c>
      <c r="B551" s="1404">
        <v>5.0</v>
      </c>
      <c r="C551" s="1404">
        <v>1.0</v>
      </c>
      <c r="D551" s="1404">
        <v>1.0</v>
      </c>
      <c r="E551" s="1404">
        <v>0.0</v>
      </c>
      <c r="F551" s="1404">
        <v>0.0</v>
      </c>
      <c r="G551" s="1405">
        <v>3.0</v>
      </c>
      <c r="H551" s="1053">
        <f t="shared" si="389"/>
        <v>10</v>
      </c>
      <c r="I551" s="1396"/>
      <c r="J551" s="1026"/>
      <c r="K551" s="1403" t="s">
        <v>78</v>
      </c>
      <c r="L551" s="1505" t="str">
        <f t="shared" si="390"/>
        <v>-</v>
      </c>
      <c r="M551" s="1410" t="s">
        <v>79</v>
      </c>
      <c r="N551" s="1404" t="s">
        <v>79</v>
      </c>
      <c r="O551" s="1396" t="s">
        <v>79</v>
      </c>
      <c r="P551" s="1404"/>
      <c r="Q551" s="1058"/>
      <c r="R551" s="1058"/>
      <c r="S551" s="1058"/>
      <c r="T551" s="1058"/>
      <c r="U551" s="1058"/>
      <c r="V551" s="1058"/>
      <c r="W551" s="1058"/>
      <c r="X551" s="1058"/>
      <c r="Y551" s="1058"/>
      <c r="Z551" s="1058"/>
      <c r="AA551" s="1058"/>
      <c r="AB551" s="1058"/>
    </row>
    <row r="552">
      <c r="A552" s="1406" t="s">
        <v>446</v>
      </c>
      <c r="B552" s="1404">
        <v>2.0</v>
      </c>
      <c r="C552" s="1404">
        <v>0.0</v>
      </c>
      <c r="D552" s="1404">
        <v>1.0</v>
      </c>
      <c r="E552" s="1404">
        <v>0.0</v>
      </c>
      <c r="F552" s="1404">
        <v>0.0</v>
      </c>
      <c r="G552" s="1405">
        <v>0.0</v>
      </c>
      <c r="H552" s="1053">
        <f>sum(B552:G552)</f>
        <v>3</v>
      </c>
      <c r="I552" s="1396"/>
      <c r="J552" s="1026"/>
      <c r="K552" s="1406" t="s">
        <v>446</v>
      </c>
      <c r="L552" s="1505">
        <f t="shared" si="390"/>
        <v>4</v>
      </c>
      <c r="M552" s="1410">
        <f t="shared" ref="M552:M553" si="391">(L552-H552)</f>
        <v>1</v>
      </c>
      <c r="N552" s="1404">
        <v>10.0</v>
      </c>
      <c r="O552" s="1396">
        <f t="shared" ref="O552:O553" si="392">sum(M552,N552)</f>
        <v>11</v>
      </c>
      <c r="P552" s="1404"/>
      <c r="Q552" s="1058"/>
      <c r="R552" s="1058"/>
      <c r="S552" s="1058"/>
      <c r="T552" s="1058"/>
      <c r="U552" s="1058"/>
      <c r="V552" s="1058"/>
      <c r="W552" s="1058"/>
      <c r="X552" s="1058"/>
      <c r="Y552" s="1058"/>
      <c r="Z552" s="1058"/>
      <c r="AA552" s="1058"/>
      <c r="AB552" s="1058"/>
    </row>
    <row r="553">
      <c r="A553" s="1406" t="s">
        <v>80</v>
      </c>
      <c r="B553" s="1404">
        <v>4.0</v>
      </c>
      <c r="C553" s="1404">
        <v>2.0</v>
      </c>
      <c r="D553" s="1404">
        <v>0.0</v>
      </c>
      <c r="E553" s="1404">
        <v>0.0</v>
      </c>
      <c r="F553" s="1404">
        <v>0.0</v>
      </c>
      <c r="G553" s="1405">
        <v>0.0</v>
      </c>
      <c r="H553" s="1405">
        <f t="shared" ref="H553:H556" si="393">SUM(B553:G553)</f>
        <v>6</v>
      </c>
      <c r="I553" s="1396"/>
      <c r="J553" s="1026"/>
      <c r="K553" s="1406" t="s">
        <v>80</v>
      </c>
      <c r="L553" s="1505">
        <f t="shared" si="390"/>
        <v>22</v>
      </c>
      <c r="M553" s="1396">
        <f t="shared" si="391"/>
        <v>16</v>
      </c>
      <c r="N553" s="1404">
        <v>30.0</v>
      </c>
      <c r="O553" s="1396">
        <f t="shared" si="392"/>
        <v>46</v>
      </c>
      <c r="P553" s="1404"/>
      <c r="Q553" s="1058"/>
      <c r="R553" s="1058"/>
      <c r="S553" s="1058"/>
      <c r="T553" s="1058"/>
      <c r="U553" s="1058"/>
      <c r="V553" s="1058"/>
      <c r="W553" s="1058"/>
      <c r="X553" s="1058"/>
      <c r="Y553" s="1058"/>
      <c r="Z553" s="1058"/>
      <c r="AA553" s="1058"/>
      <c r="AB553" s="1058"/>
    </row>
    <row r="554">
      <c r="A554" s="1257"/>
      <c r="B554" s="1400"/>
      <c r="C554" s="1400"/>
      <c r="D554" s="1400"/>
      <c r="E554" s="1400"/>
      <c r="F554" s="1400"/>
      <c r="G554" s="1400"/>
      <c r="H554" s="1401">
        <f t="shared" si="393"/>
        <v>0</v>
      </c>
      <c r="I554" s="1117">
        <f>sum(H554:H557)</f>
        <v>0</v>
      </c>
      <c r="J554" s="998"/>
      <c r="K554" s="1257"/>
      <c r="L554" s="1504" t="str">
        <f t="shared" si="390"/>
        <v/>
      </c>
      <c r="M554" s="1146"/>
      <c r="N554" s="1316"/>
      <c r="O554" s="1117"/>
      <c r="P554" s="1316"/>
      <c r="Q554" s="1058"/>
      <c r="R554" s="1058"/>
      <c r="S554" s="1058"/>
      <c r="T554" s="1058"/>
      <c r="U554" s="1058"/>
      <c r="V554" s="1058"/>
      <c r="W554" s="1058"/>
      <c r="X554" s="1058"/>
      <c r="Y554" s="1058"/>
      <c r="Z554" s="1058"/>
      <c r="AA554" s="1058"/>
      <c r="AB554" s="1058"/>
    </row>
    <row r="555">
      <c r="A555" s="1403" t="s">
        <v>77</v>
      </c>
      <c r="B555" s="1404"/>
      <c r="C555" s="1404"/>
      <c r="D555" s="1404"/>
      <c r="E555" s="1404"/>
      <c r="F555" s="1404"/>
      <c r="G555" s="1405"/>
      <c r="H555" s="1053">
        <f t="shared" si="393"/>
        <v>0</v>
      </c>
      <c r="I555" s="1088">
        <f>(I554/60)</f>
        <v>0</v>
      </c>
      <c r="J555" s="998"/>
      <c r="K555" s="1403" t="s">
        <v>77</v>
      </c>
      <c r="L555" s="1505" t="str">
        <f t="shared" si="390"/>
        <v/>
      </c>
      <c r="M555" s="1410"/>
      <c r="N555" s="1396"/>
      <c r="O555" s="1396"/>
      <c r="P555" s="1396"/>
      <c r="Q555" s="1058"/>
      <c r="R555" s="1058"/>
      <c r="S555" s="1058"/>
      <c r="T555" s="1058"/>
      <c r="U555" s="1058"/>
      <c r="V555" s="1058"/>
      <c r="W555" s="1058"/>
      <c r="X555" s="1058"/>
      <c r="Y555" s="1058"/>
      <c r="Z555" s="1058"/>
      <c r="AA555" s="1058"/>
      <c r="AB555" s="1058"/>
    </row>
    <row r="556">
      <c r="A556" s="1403" t="s">
        <v>78</v>
      </c>
      <c r="B556" s="1404"/>
      <c r="C556" s="1404"/>
      <c r="D556" s="1404"/>
      <c r="E556" s="1404"/>
      <c r="F556" s="1404"/>
      <c r="G556" s="1405"/>
      <c r="H556" s="1053">
        <f t="shared" si="393"/>
        <v>0</v>
      </c>
      <c r="I556" s="1396"/>
      <c r="J556" s="998"/>
      <c r="K556" s="1403" t="s">
        <v>78</v>
      </c>
      <c r="L556" s="1505" t="str">
        <f t="shared" si="390"/>
        <v/>
      </c>
      <c r="M556" s="1410"/>
      <c r="N556" s="1396"/>
      <c r="O556" s="1396"/>
      <c r="P556" s="1396"/>
      <c r="Q556" s="1058"/>
      <c r="R556" s="1058"/>
      <c r="S556" s="1058"/>
      <c r="T556" s="1058"/>
      <c r="U556" s="1058"/>
      <c r="V556" s="1058"/>
      <c r="W556" s="1058"/>
      <c r="X556" s="1058"/>
      <c r="Y556" s="1058"/>
      <c r="Z556" s="1058"/>
      <c r="AA556" s="1058"/>
      <c r="AB556" s="1058"/>
    </row>
    <row r="557">
      <c r="A557" s="1406" t="s">
        <v>446</v>
      </c>
      <c r="B557" s="1404"/>
      <c r="C557" s="1404"/>
      <c r="D557" s="1404"/>
      <c r="E557" s="1404"/>
      <c r="F557" s="1404"/>
      <c r="G557" s="1405"/>
      <c r="H557" s="1053">
        <f>sum(B557:G557)</f>
        <v>0</v>
      </c>
      <c r="I557" s="1396"/>
      <c r="J557" s="998"/>
      <c r="K557" s="1406" t="s">
        <v>446</v>
      </c>
      <c r="L557" s="1505" t="str">
        <f t="shared" si="390"/>
        <v/>
      </c>
      <c r="M557" s="1410"/>
      <c r="N557" s="1396"/>
      <c r="O557" s="1396"/>
      <c r="P557" s="1396"/>
      <c r="Q557" s="1058"/>
      <c r="R557" s="1058"/>
      <c r="S557" s="1058"/>
      <c r="T557" s="1058"/>
      <c r="U557" s="1058"/>
      <c r="V557" s="1058"/>
      <c r="W557" s="1058"/>
      <c r="X557" s="1058"/>
      <c r="Y557" s="1058"/>
      <c r="Z557" s="1058"/>
      <c r="AA557" s="1058"/>
      <c r="AB557" s="1058"/>
    </row>
    <row r="558">
      <c r="A558" s="1406" t="s">
        <v>80</v>
      </c>
      <c r="B558" s="1404"/>
      <c r="C558" s="1404"/>
      <c r="D558" s="1404"/>
      <c r="E558" s="1404"/>
      <c r="F558" s="1404"/>
      <c r="G558" s="1405"/>
      <c r="H558" s="1405">
        <f>SUM(B558:G558)</f>
        <v>0</v>
      </c>
      <c r="I558" s="1396"/>
      <c r="J558" s="998"/>
      <c r="K558" s="1406" t="s">
        <v>80</v>
      </c>
      <c r="L558" s="1505" t="str">
        <f t="shared" si="390"/>
        <v/>
      </c>
      <c r="M558" s="1396"/>
      <c r="N558" s="1396"/>
      <c r="O558" s="1396"/>
      <c r="P558" s="1396"/>
      <c r="Q558" s="1058"/>
      <c r="R558" s="1058"/>
      <c r="S558" s="1058"/>
      <c r="T558" s="1058"/>
      <c r="U558" s="1058"/>
      <c r="V558" s="1058"/>
      <c r="W558" s="1058"/>
      <c r="X558" s="1058"/>
      <c r="Y558" s="1058"/>
      <c r="Z558" s="1058"/>
      <c r="AA558" s="1058"/>
      <c r="AB558" s="1058"/>
    </row>
    <row r="559">
      <c r="A559" s="1332" t="s">
        <v>116</v>
      </c>
      <c r="B559" s="1397">
        <f t="shared" ref="B559:D559" si="394">SUM(B560:B589)</f>
        <v>69</v>
      </c>
      <c r="C559" s="1397">
        <f t="shared" si="394"/>
        <v>50</v>
      </c>
      <c r="D559" s="1397">
        <f t="shared" si="394"/>
        <v>45</v>
      </c>
      <c r="E559" s="1397">
        <f>SUM(E560:E588)</f>
        <v>50</v>
      </c>
      <c r="F559" s="1397">
        <f t="shared" ref="F559:G559" si="395">SUM(F560:F589)</f>
        <v>46</v>
      </c>
      <c r="G559" s="1397">
        <f t="shared" si="395"/>
        <v>8</v>
      </c>
      <c r="H559" s="1397">
        <f> SUM(H560:H563,H565:H568,H570:H573,H575:H578,H580:H583,H585:H588)</f>
        <v>215</v>
      </c>
      <c r="I559" s="1397"/>
      <c r="J559" s="998"/>
      <c r="K559" s="1332" t="s">
        <v>116</v>
      </c>
      <c r="L559" s="1407"/>
      <c r="M559" s="1424"/>
      <c r="N559" s="1407"/>
      <c r="O559" s="1407"/>
      <c r="P559" s="1407"/>
      <c r="Q559" s="1058"/>
      <c r="R559" s="1399"/>
      <c r="S559" s="1399"/>
      <c r="T559" s="1399"/>
      <c r="U559" s="1399"/>
      <c r="V559" s="1399"/>
      <c r="W559" s="1399"/>
      <c r="X559" s="1399"/>
      <c r="Y559" s="1399"/>
      <c r="Z559" s="1399"/>
      <c r="AA559" s="1399"/>
      <c r="AB559" s="1399"/>
    </row>
    <row r="560">
      <c r="A560" s="1242" t="s">
        <v>113</v>
      </c>
      <c r="B560" s="1400">
        <v>21.0</v>
      </c>
      <c r="C560" s="1400">
        <v>14.0</v>
      </c>
      <c r="D560" s="1400">
        <v>7.0</v>
      </c>
      <c r="E560" s="1400">
        <v>12.0</v>
      </c>
      <c r="F560" s="1400">
        <v>5.0</v>
      </c>
      <c r="G560" s="1400">
        <v>0.0</v>
      </c>
      <c r="H560" s="1401">
        <f t="shared" ref="H560:H562" si="396">SUM(B560:G560)</f>
        <v>59</v>
      </c>
      <c r="I560" s="1117">
        <f>sum(H560:H563)</f>
        <v>63</v>
      </c>
      <c r="J560" s="1026"/>
      <c r="K560" s="1242" t="s">
        <v>113</v>
      </c>
      <c r="L560" s="1504">
        <f t="shared" ref="L560:L568" si="397">(O183)</f>
        <v>146</v>
      </c>
      <c r="M560" s="1146">
        <f>(L560-H560)</f>
        <v>87</v>
      </c>
      <c r="N560" s="1316">
        <v>60.0</v>
      </c>
      <c r="O560" s="1426">
        <f t="shared" ref="O560:O561" si="398">sum(M560,N560)</f>
        <v>147</v>
      </c>
      <c r="P560" s="1316" t="s">
        <v>387</v>
      </c>
      <c r="Q560" s="1058"/>
      <c r="R560" s="1058"/>
      <c r="S560" s="1058"/>
      <c r="T560" s="1058"/>
      <c r="U560" s="1058"/>
      <c r="V560" s="1058"/>
      <c r="W560" s="1058"/>
      <c r="X560" s="1058"/>
      <c r="Y560" s="1058"/>
      <c r="Z560" s="1058"/>
      <c r="AA560" s="1058"/>
      <c r="AB560" s="1058"/>
    </row>
    <row r="561">
      <c r="A561" s="1403" t="s">
        <v>77</v>
      </c>
      <c r="B561" s="1404">
        <v>0.0</v>
      </c>
      <c r="C561" s="1404">
        <v>0.0</v>
      </c>
      <c r="D561" s="1404">
        <v>0.0</v>
      </c>
      <c r="E561" s="1404">
        <v>0.0</v>
      </c>
      <c r="F561" s="1404">
        <v>0.0</v>
      </c>
      <c r="G561" s="1405">
        <v>0.0</v>
      </c>
      <c r="H561" s="1053">
        <f t="shared" si="396"/>
        <v>0</v>
      </c>
      <c r="I561" s="1088">
        <f>(I560/60)</f>
        <v>1.05</v>
      </c>
      <c r="J561" s="1026"/>
      <c r="K561" s="1403" t="s">
        <v>77</v>
      </c>
      <c r="L561" s="1505">
        <f t="shared" si="397"/>
        <v>15</v>
      </c>
      <c r="M561" s="1410">
        <f>(L561-H561-H562)</f>
        <v>11</v>
      </c>
      <c r="N561" s="1404">
        <v>0.0</v>
      </c>
      <c r="O561" s="1427">
        <f t="shared" si="398"/>
        <v>11</v>
      </c>
      <c r="P561" s="1404"/>
      <c r="Q561" s="1058"/>
      <c r="R561" s="1058"/>
      <c r="S561" s="1058"/>
      <c r="T561" s="1058"/>
      <c r="U561" s="1058"/>
      <c r="V561" s="1058"/>
      <c r="W561" s="1058"/>
      <c r="X561" s="1058"/>
      <c r="Y561" s="1058"/>
      <c r="Z561" s="1058"/>
      <c r="AA561" s="1058"/>
      <c r="AB561" s="1058"/>
    </row>
    <row r="562">
      <c r="A562" s="1403" t="s">
        <v>78</v>
      </c>
      <c r="B562" s="1404">
        <v>1.0</v>
      </c>
      <c r="C562" s="1404">
        <v>0.0</v>
      </c>
      <c r="D562" s="1404">
        <v>0.0</v>
      </c>
      <c r="E562" s="1404">
        <v>2.0</v>
      </c>
      <c r="F562" s="1404">
        <v>1.0</v>
      </c>
      <c r="G562" s="1405">
        <v>0.0</v>
      </c>
      <c r="H562" s="1053">
        <f t="shared" si="396"/>
        <v>4</v>
      </c>
      <c r="I562" s="1396"/>
      <c r="J562" s="1026"/>
      <c r="K562" s="1403" t="s">
        <v>78</v>
      </c>
      <c r="L562" s="1505" t="str">
        <f t="shared" si="397"/>
        <v>-</v>
      </c>
      <c r="M562" s="1410" t="s">
        <v>79</v>
      </c>
      <c r="N562" s="1404" t="s">
        <v>79</v>
      </c>
      <c r="O562" s="1431" t="s">
        <v>79</v>
      </c>
      <c r="P562" s="1404"/>
      <c r="Q562" s="1058"/>
      <c r="R562" s="1058"/>
      <c r="S562" s="1058"/>
      <c r="T562" s="1058"/>
      <c r="U562" s="1058"/>
      <c r="V562" s="1058"/>
      <c r="W562" s="1058"/>
      <c r="X562" s="1058"/>
      <c r="Y562" s="1058"/>
      <c r="Z562" s="1058"/>
      <c r="AA562" s="1058"/>
      <c r="AB562" s="1058"/>
    </row>
    <row r="563">
      <c r="A563" s="1406" t="s">
        <v>446</v>
      </c>
      <c r="B563" s="1404">
        <v>0.0</v>
      </c>
      <c r="C563" s="1404">
        <v>0.0</v>
      </c>
      <c r="D563" s="1404">
        <v>0.0</v>
      </c>
      <c r="E563" s="1404">
        <v>0.0</v>
      </c>
      <c r="F563" s="1404">
        <v>0.0</v>
      </c>
      <c r="G563" s="1405">
        <v>0.0</v>
      </c>
      <c r="H563" s="1053">
        <f>sum(B563:G563)</f>
        <v>0</v>
      </c>
      <c r="I563" s="1396"/>
      <c r="J563" s="1026"/>
      <c r="K563" s="1406" t="s">
        <v>446</v>
      </c>
      <c r="L563" s="1505">
        <f t="shared" si="397"/>
        <v>16</v>
      </c>
      <c r="M563" s="1410">
        <f t="shared" ref="M563:M565" si="399">(L563-H563)</f>
        <v>16</v>
      </c>
      <c r="N563" s="1404">
        <v>0.0</v>
      </c>
      <c r="O563" s="1410">
        <f t="shared" ref="O563:O566" si="400">sum(M563,N563)</f>
        <v>16</v>
      </c>
      <c r="P563" s="1404"/>
      <c r="Q563" s="1058"/>
      <c r="R563" s="1058"/>
      <c r="S563" s="1058"/>
      <c r="T563" s="1058"/>
      <c r="U563" s="1058"/>
      <c r="V563" s="1058"/>
      <c r="W563" s="1058"/>
      <c r="X563" s="1058"/>
      <c r="Y563" s="1058"/>
      <c r="Z563" s="1058"/>
      <c r="AA563" s="1058"/>
      <c r="AB563" s="1058"/>
    </row>
    <row r="564">
      <c r="A564" s="1406" t="s">
        <v>80</v>
      </c>
      <c r="B564" s="1404">
        <v>2.0</v>
      </c>
      <c r="C564" s="1404">
        <v>0.0</v>
      </c>
      <c r="D564" s="1404">
        <v>0.0</v>
      </c>
      <c r="E564" s="1404">
        <v>2.0</v>
      </c>
      <c r="F564" s="1404">
        <v>0.0</v>
      </c>
      <c r="G564" s="1405">
        <v>0.0</v>
      </c>
      <c r="H564" s="1405">
        <f t="shared" ref="H564:H567" si="401">SUM(B564:G564)</f>
        <v>4</v>
      </c>
      <c r="I564" s="1396"/>
      <c r="J564" s="1026"/>
      <c r="K564" s="1406" t="s">
        <v>80</v>
      </c>
      <c r="L564" s="1505">
        <f t="shared" si="397"/>
        <v>35</v>
      </c>
      <c r="M564" s="1396">
        <f t="shared" si="399"/>
        <v>31</v>
      </c>
      <c r="N564" s="1307">
        <v>0.0</v>
      </c>
      <c r="O564" s="1410">
        <f t="shared" si="400"/>
        <v>31</v>
      </c>
      <c r="P564" s="1404"/>
      <c r="Q564" s="1058"/>
      <c r="R564" s="1058"/>
      <c r="S564" s="1058"/>
      <c r="T564" s="1058"/>
      <c r="U564" s="1058"/>
      <c r="V564" s="1058"/>
      <c r="W564" s="1058"/>
      <c r="X564" s="1058"/>
      <c r="Y564" s="1058"/>
      <c r="Z564" s="1058"/>
      <c r="AA564" s="1058"/>
      <c r="AB564" s="1058"/>
    </row>
    <row r="565">
      <c r="A565" s="1116" t="s">
        <v>115</v>
      </c>
      <c r="B565" s="1316">
        <v>7.0</v>
      </c>
      <c r="C565" s="1316">
        <v>6.0</v>
      </c>
      <c r="D565" s="1316">
        <v>4.0</v>
      </c>
      <c r="E565" s="1316">
        <v>6.0</v>
      </c>
      <c r="F565" s="1316">
        <v>6.0</v>
      </c>
      <c r="G565" s="1400">
        <v>0.0</v>
      </c>
      <c r="H565" s="1401">
        <f t="shared" si="401"/>
        <v>29</v>
      </c>
      <c r="I565" s="1117">
        <f>sum(H565:H568)</f>
        <v>32</v>
      </c>
      <c r="J565" s="998"/>
      <c r="K565" s="1116" t="s">
        <v>115</v>
      </c>
      <c r="L565" s="1504">
        <f t="shared" si="397"/>
        <v>48</v>
      </c>
      <c r="M565" s="1146">
        <f t="shared" si="399"/>
        <v>19</v>
      </c>
      <c r="N565" s="1316">
        <v>45.0</v>
      </c>
      <c r="O565" s="1117">
        <f t="shared" si="400"/>
        <v>64</v>
      </c>
      <c r="P565" s="1316"/>
      <c r="Q565" s="1058"/>
      <c r="R565" s="1058"/>
      <c r="S565" s="1058"/>
      <c r="T565" s="1058"/>
      <c r="U565" s="1058"/>
      <c r="V565" s="1058"/>
      <c r="W565" s="1058"/>
      <c r="X565" s="1058"/>
      <c r="Y565" s="1058"/>
      <c r="Z565" s="1058"/>
      <c r="AA565" s="1058"/>
      <c r="AB565" s="1058"/>
    </row>
    <row r="566">
      <c r="A566" s="1403" t="s">
        <v>77</v>
      </c>
      <c r="B566" s="1404">
        <v>0.0</v>
      </c>
      <c r="C566" s="1404">
        <v>0.0</v>
      </c>
      <c r="D566" s="1404">
        <v>0.0</v>
      </c>
      <c r="E566" s="1404">
        <v>0.0</v>
      </c>
      <c r="F566" s="1404">
        <v>0.0</v>
      </c>
      <c r="G566" s="1404">
        <v>0.0</v>
      </c>
      <c r="H566" s="1053">
        <f t="shared" si="401"/>
        <v>0</v>
      </c>
      <c r="I566" s="1088">
        <f>(I565/60)</f>
        <v>0.5333333333</v>
      </c>
      <c r="J566" s="998"/>
      <c r="K566" s="1403" t="s">
        <v>77</v>
      </c>
      <c r="L566" s="1505">
        <f t="shared" si="397"/>
        <v>5</v>
      </c>
      <c r="M566" s="1410">
        <f>(L566-H566-H567)</f>
        <v>2</v>
      </c>
      <c r="N566" s="1404">
        <v>0.0</v>
      </c>
      <c r="O566" s="1396">
        <f t="shared" si="400"/>
        <v>2</v>
      </c>
      <c r="P566" s="1404"/>
      <c r="Q566" s="1058"/>
      <c r="R566" s="1058"/>
      <c r="S566" s="1058"/>
      <c r="T566" s="1058"/>
      <c r="U566" s="1058"/>
      <c r="V566" s="1058"/>
      <c r="W566" s="1058"/>
      <c r="X566" s="1058"/>
      <c r="Y566" s="1058"/>
      <c r="Z566" s="1058"/>
      <c r="AA566" s="1058"/>
      <c r="AB566" s="1058"/>
    </row>
    <row r="567">
      <c r="A567" s="1403" t="s">
        <v>78</v>
      </c>
      <c r="B567" s="1404">
        <v>0.0</v>
      </c>
      <c r="C567" s="1404">
        <v>1.0</v>
      </c>
      <c r="D567" s="1404">
        <v>1.0</v>
      </c>
      <c r="E567" s="1404">
        <v>1.0</v>
      </c>
      <c r="F567" s="1404">
        <v>0.0</v>
      </c>
      <c r="G567" s="1404">
        <v>0.0</v>
      </c>
      <c r="H567" s="1053">
        <f t="shared" si="401"/>
        <v>3</v>
      </c>
      <c r="I567" s="1396"/>
      <c r="J567" s="998"/>
      <c r="K567" s="1403" t="s">
        <v>78</v>
      </c>
      <c r="L567" s="1505" t="str">
        <f t="shared" si="397"/>
        <v>-</v>
      </c>
      <c r="M567" s="1410" t="s">
        <v>79</v>
      </c>
      <c r="N567" s="1404" t="s">
        <v>79</v>
      </c>
      <c r="O567" s="1396" t="s">
        <v>79</v>
      </c>
      <c r="P567" s="1404"/>
      <c r="Q567" s="1058"/>
      <c r="R567" s="1058"/>
      <c r="S567" s="1058"/>
      <c r="T567" s="1058"/>
      <c r="U567" s="1058"/>
      <c r="V567" s="1058"/>
      <c r="W567" s="1058"/>
      <c r="X567" s="1058"/>
      <c r="Y567" s="1058"/>
      <c r="Z567" s="1058"/>
      <c r="AA567" s="1058"/>
      <c r="AB567" s="1058"/>
    </row>
    <row r="568">
      <c r="A568" s="1406" t="s">
        <v>446</v>
      </c>
      <c r="B568" s="1404">
        <v>0.0</v>
      </c>
      <c r="C568" s="1404">
        <v>0.0</v>
      </c>
      <c r="D568" s="1404">
        <v>0.0</v>
      </c>
      <c r="E568" s="1404">
        <v>0.0</v>
      </c>
      <c r="F568" s="1404">
        <v>0.0</v>
      </c>
      <c r="G568" s="1404">
        <v>0.0</v>
      </c>
      <c r="H568" s="1053">
        <f>sum(B568:G568)</f>
        <v>0</v>
      </c>
      <c r="I568" s="1396"/>
      <c r="J568" s="1026"/>
      <c r="K568" s="1406" t="s">
        <v>446</v>
      </c>
      <c r="L568" s="1505">
        <f t="shared" si="397"/>
        <v>12</v>
      </c>
      <c r="M568" s="1410">
        <f t="shared" ref="M568:M570" si="402">(L568-H568)</f>
        <v>12</v>
      </c>
      <c r="N568" s="1404">
        <v>0.0</v>
      </c>
      <c r="O568" s="1396">
        <f t="shared" ref="O568:O571" si="403">sum(M568,N568)</f>
        <v>12</v>
      </c>
      <c r="P568" s="1404"/>
      <c r="Q568" s="1239" t="s">
        <v>609</v>
      </c>
      <c r="R568" s="1058"/>
      <c r="S568" s="1058"/>
      <c r="T568" s="1058"/>
      <c r="U568" s="1058"/>
      <c r="V568" s="1058"/>
      <c r="W568" s="1058"/>
      <c r="X568" s="1058"/>
      <c r="Y568" s="1058"/>
      <c r="Z568" s="1058"/>
      <c r="AA568" s="1058"/>
      <c r="AB568" s="1058"/>
    </row>
    <row r="569">
      <c r="A569" s="1406" t="s">
        <v>80</v>
      </c>
      <c r="B569" s="1404">
        <v>3.0</v>
      </c>
      <c r="C569" s="1404">
        <v>3.0</v>
      </c>
      <c r="D569" s="1404">
        <v>6.0</v>
      </c>
      <c r="E569" s="1404">
        <v>3.0</v>
      </c>
      <c r="F569" s="1404">
        <v>0.0</v>
      </c>
      <c r="G569" s="1404">
        <v>0.0</v>
      </c>
      <c r="H569" s="1405">
        <f t="shared" ref="H569:H572" si="404">SUM(B569:G569)</f>
        <v>15</v>
      </c>
      <c r="I569" s="1396"/>
      <c r="J569" s="998"/>
      <c r="K569" s="1406" t="s">
        <v>80</v>
      </c>
      <c r="L569" s="1505">
        <v>15.0</v>
      </c>
      <c r="M569" s="1396">
        <f t="shared" si="402"/>
        <v>0</v>
      </c>
      <c r="N569" s="1307">
        <v>30.0</v>
      </c>
      <c r="O569" s="1396">
        <f t="shared" si="403"/>
        <v>30</v>
      </c>
      <c r="P569" s="1404"/>
      <c r="Q569" s="1058"/>
      <c r="R569" s="1168"/>
      <c r="S569" s="1058"/>
      <c r="T569" s="1058"/>
      <c r="U569" s="1058"/>
      <c r="V569" s="1058"/>
      <c r="W569" s="1058"/>
      <c r="X569" s="1058"/>
      <c r="Y569" s="1058"/>
      <c r="Z569" s="1058"/>
      <c r="AA569" s="1058"/>
      <c r="AB569" s="1058"/>
    </row>
    <row r="570">
      <c r="A570" s="1116" t="s">
        <v>240</v>
      </c>
      <c r="B570" s="1400">
        <v>9.0</v>
      </c>
      <c r="C570" s="1400">
        <v>6.0</v>
      </c>
      <c r="D570" s="1400">
        <v>4.0</v>
      </c>
      <c r="E570" s="1400">
        <v>3.0</v>
      </c>
      <c r="F570" s="1400">
        <v>0.0</v>
      </c>
      <c r="G570" s="1400">
        <v>4.0</v>
      </c>
      <c r="H570" s="1401">
        <f t="shared" si="404"/>
        <v>26</v>
      </c>
      <c r="I570" s="1117">
        <f>sum(H570:H573)</f>
        <v>37</v>
      </c>
      <c r="J570" s="998"/>
      <c r="K570" s="1116" t="s">
        <v>240</v>
      </c>
      <c r="L570" s="1504">
        <f t="shared" ref="L570:L579" si="405">(O193)</f>
        <v>55</v>
      </c>
      <c r="M570" s="1146">
        <f t="shared" si="402"/>
        <v>29</v>
      </c>
      <c r="N570" s="1316">
        <v>20.0</v>
      </c>
      <c r="O570" s="1433">
        <f t="shared" si="403"/>
        <v>49</v>
      </c>
      <c r="P570" s="1316"/>
      <c r="Q570" s="1058"/>
      <c r="R570" s="1058"/>
      <c r="S570" s="1058"/>
      <c r="T570" s="1058"/>
      <c r="U570" s="1058"/>
      <c r="V570" s="1058"/>
      <c r="W570" s="1058"/>
      <c r="X570" s="1058"/>
      <c r="Y570" s="1058"/>
      <c r="Z570" s="1058"/>
      <c r="AA570" s="1058"/>
      <c r="AB570" s="1058"/>
    </row>
    <row r="571">
      <c r="A571" s="1403" t="s">
        <v>77</v>
      </c>
      <c r="B571" s="1404">
        <v>0.0</v>
      </c>
      <c r="C571" s="1404">
        <v>0.0</v>
      </c>
      <c r="D571" s="1404">
        <v>0.0</v>
      </c>
      <c r="E571" s="1404">
        <v>0.0</v>
      </c>
      <c r="F571" s="1404">
        <v>0.0</v>
      </c>
      <c r="G571" s="1405">
        <v>0.0</v>
      </c>
      <c r="H571" s="1053">
        <f t="shared" si="404"/>
        <v>0</v>
      </c>
      <c r="I571" s="1088">
        <f>(I570/60)</f>
        <v>0.6166666667</v>
      </c>
      <c r="J571" s="998"/>
      <c r="K571" s="1403" t="s">
        <v>77</v>
      </c>
      <c r="L571" s="1505">
        <f t="shared" si="405"/>
        <v>4</v>
      </c>
      <c r="M571" s="1410">
        <f>(L571-H571-H572)</f>
        <v>-2</v>
      </c>
      <c r="N571" s="1404">
        <v>10.0</v>
      </c>
      <c r="O571" s="1427">
        <f t="shared" si="403"/>
        <v>8</v>
      </c>
      <c r="P571" s="1396"/>
      <c r="Q571" s="1058"/>
      <c r="R571" s="1058"/>
      <c r="S571" s="1058"/>
      <c r="T571" s="1058"/>
      <c r="U571" s="1058"/>
      <c r="V571" s="1058"/>
      <c r="W571" s="1058"/>
      <c r="X571" s="1058"/>
      <c r="Y571" s="1058"/>
      <c r="Z571" s="1058"/>
      <c r="AA571" s="1058"/>
      <c r="AB571" s="1058"/>
    </row>
    <row r="572">
      <c r="A572" s="1403" t="s">
        <v>78</v>
      </c>
      <c r="B572" s="1404">
        <v>0.0</v>
      </c>
      <c r="C572" s="1404">
        <v>0.0</v>
      </c>
      <c r="D572" s="1404">
        <v>3.0</v>
      </c>
      <c r="E572" s="1404">
        <v>2.0</v>
      </c>
      <c r="F572" s="1404">
        <v>1.0</v>
      </c>
      <c r="G572" s="1405">
        <v>0.0</v>
      </c>
      <c r="H572" s="1053">
        <f t="shared" si="404"/>
        <v>6</v>
      </c>
      <c r="I572" s="1396"/>
      <c r="J572" s="998"/>
      <c r="K572" s="1403" t="s">
        <v>78</v>
      </c>
      <c r="L572" s="1505" t="str">
        <f t="shared" si="405"/>
        <v>-</v>
      </c>
      <c r="M572" s="1410" t="s">
        <v>79</v>
      </c>
      <c r="N572" s="1404" t="s">
        <v>79</v>
      </c>
      <c r="O572" s="1431" t="s">
        <v>79</v>
      </c>
      <c r="P572" s="1396"/>
      <c r="Q572" s="1058"/>
      <c r="R572" s="1058"/>
      <c r="S572" s="1058"/>
      <c r="T572" s="1058"/>
      <c r="U572" s="1058"/>
      <c r="V572" s="1058"/>
      <c r="W572" s="1058"/>
      <c r="X572" s="1058"/>
      <c r="Y572" s="1058"/>
      <c r="Z572" s="1058"/>
      <c r="AA572" s="1058"/>
      <c r="AB572" s="1058"/>
    </row>
    <row r="573">
      <c r="A573" s="1406" t="s">
        <v>446</v>
      </c>
      <c r="B573" s="1404">
        <v>0.0</v>
      </c>
      <c r="C573" s="1404">
        <v>0.0</v>
      </c>
      <c r="D573" s="1404">
        <v>2.0</v>
      </c>
      <c r="E573" s="1404">
        <v>3.0</v>
      </c>
      <c r="F573" s="1404">
        <v>0.0</v>
      </c>
      <c r="G573" s="1405">
        <v>0.0</v>
      </c>
      <c r="H573" s="1053">
        <f>sum(B573:G573)</f>
        <v>5</v>
      </c>
      <c r="I573" s="1396"/>
      <c r="J573" s="998"/>
      <c r="K573" s="1406" t="s">
        <v>446</v>
      </c>
      <c r="L573" s="1505">
        <f t="shared" si="405"/>
        <v>5</v>
      </c>
      <c r="M573" s="1410">
        <f t="shared" ref="M573:M575" si="406">(L573-H573)</f>
        <v>0</v>
      </c>
      <c r="N573" s="1404">
        <v>8.0</v>
      </c>
      <c r="O573" s="1410">
        <f t="shared" ref="O573:O576" si="407">sum(M573,N573)</f>
        <v>8</v>
      </c>
      <c r="P573" s="1404"/>
      <c r="Q573" s="1058"/>
      <c r="R573" s="1058"/>
      <c r="S573" s="1058"/>
      <c r="T573" s="1058"/>
      <c r="U573" s="1058"/>
      <c r="V573" s="1058"/>
      <c r="W573" s="1058"/>
      <c r="X573" s="1058"/>
      <c r="Y573" s="1058"/>
      <c r="Z573" s="1058"/>
      <c r="AA573" s="1058"/>
      <c r="AB573" s="1058"/>
    </row>
    <row r="574">
      <c r="A574" s="1406" t="s">
        <v>80</v>
      </c>
      <c r="B574" s="1404">
        <v>0.0</v>
      </c>
      <c r="C574" s="1404">
        <v>0.0</v>
      </c>
      <c r="D574" s="1404">
        <v>1.0</v>
      </c>
      <c r="E574" s="1404">
        <v>2.0</v>
      </c>
      <c r="F574" s="1404">
        <v>20.0</v>
      </c>
      <c r="G574" s="1405">
        <v>0.0</v>
      </c>
      <c r="H574" s="1405">
        <f t="shared" ref="H574:H577" si="408">SUM(B574:G574)</f>
        <v>23</v>
      </c>
      <c r="I574" s="1396"/>
      <c r="J574" s="998"/>
      <c r="K574" s="1406" t="s">
        <v>80</v>
      </c>
      <c r="L574" s="1505">
        <f t="shared" si="405"/>
        <v>43</v>
      </c>
      <c r="M574" s="1396">
        <f t="shared" si="406"/>
        <v>20</v>
      </c>
      <c r="N574" s="1307">
        <v>0.0</v>
      </c>
      <c r="O574" s="1410">
        <f t="shared" si="407"/>
        <v>20</v>
      </c>
      <c r="P574" s="1396"/>
      <c r="Q574" s="1058"/>
      <c r="R574" s="1058"/>
      <c r="S574" s="1058"/>
      <c r="T574" s="1058"/>
      <c r="U574" s="1058"/>
      <c r="V574" s="1058"/>
      <c r="W574" s="1058"/>
      <c r="X574" s="1058"/>
      <c r="Y574" s="1058"/>
      <c r="Z574" s="1058"/>
      <c r="AA574" s="1058"/>
      <c r="AB574" s="1058"/>
    </row>
    <row r="575">
      <c r="A575" s="1116" t="s">
        <v>14</v>
      </c>
      <c r="B575" s="1316">
        <v>1.0</v>
      </c>
      <c r="C575" s="1316">
        <v>3.0</v>
      </c>
      <c r="D575" s="1316">
        <v>0.0</v>
      </c>
      <c r="E575" s="1316">
        <v>2.0</v>
      </c>
      <c r="F575" s="1316">
        <v>0.0</v>
      </c>
      <c r="G575" s="1400">
        <v>0.0</v>
      </c>
      <c r="H575" s="1401">
        <f t="shared" si="408"/>
        <v>6</v>
      </c>
      <c r="I575" s="1117">
        <f>sum(H575:H578)</f>
        <v>6</v>
      </c>
      <c r="J575" s="1026"/>
      <c r="K575" s="1116" t="s">
        <v>14</v>
      </c>
      <c r="L575" s="1504">
        <f t="shared" si="405"/>
        <v>32</v>
      </c>
      <c r="M575" s="1146">
        <f t="shared" si="406"/>
        <v>26</v>
      </c>
      <c r="N575" s="1316">
        <v>0.0</v>
      </c>
      <c r="O575" s="1117">
        <f t="shared" si="407"/>
        <v>26</v>
      </c>
      <c r="P575" s="1316"/>
      <c r="Q575" s="1058"/>
      <c r="R575" s="1058"/>
      <c r="S575" s="1058"/>
      <c r="T575" s="1058"/>
      <c r="U575" s="1058"/>
      <c r="V575" s="1058"/>
      <c r="W575" s="1058"/>
      <c r="X575" s="1058"/>
      <c r="Y575" s="1058"/>
      <c r="Z575" s="1058"/>
      <c r="AA575" s="1058"/>
      <c r="AB575" s="1058"/>
    </row>
    <row r="576">
      <c r="A576" s="1403" t="s">
        <v>77</v>
      </c>
      <c r="B576" s="1404">
        <v>0.0</v>
      </c>
      <c r="C576" s="1404">
        <v>0.0</v>
      </c>
      <c r="D576" s="1404">
        <v>0.0</v>
      </c>
      <c r="E576" s="1404">
        <v>0.0</v>
      </c>
      <c r="F576" s="1404">
        <v>0.0</v>
      </c>
      <c r="G576" s="1404">
        <v>0.0</v>
      </c>
      <c r="H576" s="1053">
        <f t="shared" si="408"/>
        <v>0</v>
      </c>
      <c r="I576" s="1088">
        <f>(I575/60)</f>
        <v>0.1</v>
      </c>
      <c r="J576" s="998"/>
      <c r="K576" s="1403" t="s">
        <v>77</v>
      </c>
      <c r="L576" s="1505">
        <f t="shared" si="405"/>
        <v>3</v>
      </c>
      <c r="M576" s="1410">
        <f>(L576-H576-H577)</f>
        <v>3</v>
      </c>
      <c r="N576" s="1404">
        <v>0.0</v>
      </c>
      <c r="O576" s="1396">
        <f t="shared" si="407"/>
        <v>3</v>
      </c>
      <c r="P576" s="1404"/>
      <c r="Q576" s="1058"/>
      <c r="R576" s="1058"/>
      <c r="S576" s="1058"/>
      <c r="T576" s="1058"/>
      <c r="U576" s="1058"/>
      <c r="V576" s="1058"/>
      <c r="W576" s="1058"/>
      <c r="X576" s="1058"/>
      <c r="Y576" s="1058"/>
      <c r="Z576" s="1058"/>
      <c r="AA576" s="1058"/>
      <c r="AB576" s="1058"/>
    </row>
    <row r="577">
      <c r="A577" s="1403" t="s">
        <v>78</v>
      </c>
      <c r="B577" s="1404">
        <v>0.0</v>
      </c>
      <c r="C577" s="1404">
        <v>0.0</v>
      </c>
      <c r="D577" s="1404">
        <v>0.0</v>
      </c>
      <c r="E577" s="1404">
        <v>0.0</v>
      </c>
      <c r="F577" s="1404">
        <v>0.0</v>
      </c>
      <c r="G577" s="1404">
        <v>0.0</v>
      </c>
      <c r="H577" s="1053">
        <f t="shared" si="408"/>
        <v>0</v>
      </c>
      <c r="I577" s="1396"/>
      <c r="J577" s="998"/>
      <c r="K577" s="1403" t="s">
        <v>78</v>
      </c>
      <c r="L577" s="1505" t="str">
        <f t="shared" si="405"/>
        <v>-</v>
      </c>
      <c r="M577" s="1410" t="s">
        <v>79</v>
      </c>
      <c r="N577" s="1404" t="s">
        <v>79</v>
      </c>
      <c r="O577" s="1396" t="s">
        <v>79</v>
      </c>
      <c r="P577" s="1404"/>
      <c r="Q577" s="1058"/>
      <c r="R577" s="1058"/>
      <c r="S577" s="1058"/>
      <c r="T577" s="1058"/>
      <c r="U577" s="1058"/>
      <c r="V577" s="1058"/>
      <c r="W577" s="1058"/>
      <c r="X577" s="1058"/>
      <c r="Y577" s="1058"/>
      <c r="Z577" s="1058"/>
      <c r="AA577" s="1058"/>
      <c r="AB577" s="1058"/>
    </row>
    <row r="578">
      <c r="A578" s="1406" t="s">
        <v>446</v>
      </c>
      <c r="B578" s="1404">
        <v>0.0</v>
      </c>
      <c r="C578" s="1404">
        <v>0.0</v>
      </c>
      <c r="D578" s="1404">
        <v>0.0</v>
      </c>
      <c r="E578" s="1404">
        <v>0.0</v>
      </c>
      <c r="F578" s="1404">
        <v>0.0</v>
      </c>
      <c r="G578" s="1404">
        <v>0.0</v>
      </c>
      <c r="H578" s="1053">
        <f>sum(B578:G578)</f>
        <v>0</v>
      </c>
      <c r="I578" s="1396"/>
      <c r="J578" s="998"/>
      <c r="K578" s="1406" t="s">
        <v>446</v>
      </c>
      <c r="L578" s="1505">
        <f t="shared" si="405"/>
        <v>0</v>
      </c>
      <c r="M578" s="1410">
        <f t="shared" ref="M578:M580" si="409">(L578-H578)</f>
        <v>0</v>
      </c>
      <c r="N578" s="1404">
        <v>0.0</v>
      </c>
      <c r="O578" s="1396">
        <f t="shared" ref="O578:O581" si="410">sum(M578,N578)</f>
        <v>0</v>
      </c>
      <c r="P578" s="1404"/>
      <c r="Q578" s="1058"/>
      <c r="R578" s="1058"/>
      <c r="S578" s="1058"/>
      <c r="T578" s="1058"/>
      <c r="U578" s="1058"/>
      <c r="V578" s="1058"/>
      <c r="W578" s="1058"/>
      <c r="X578" s="1058"/>
      <c r="Y578" s="1058"/>
      <c r="Z578" s="1058"/>
      <c r="AA578" s="1058"/>
      <c r="AB578" s="1058"/>
    </row>
    <row r="579">
      <c r="A579" s="1406" t="s">
        <v>80</v>
      </c>
      <c r="B579" s="1404">
        <v>0.0</v>
      </c>
      <c r="C579" s="1404">
        <v>0.0</v>
      </c>
      <c r="D579" s="1404">
        <v>0.0</v>
      </c>
      <c r="E579" s="1404">
        <v>0.0</v>
      </c>
      <c r="F579" s="1404">
        <v>0.0</v>
      </c>
      <c r="G579" s="1404">
        <v>0.0</v>
      </c>
      <c r="H579" s="1405">
        <f t="shared" ref="H579:H582" si="411">SUM(B579:G579)</f>
        <v>0</v>
      </c>
      <c r="I579" s="1396"/>
      <c r="J579" s="998"/>
      <c r="K579" s="1406" t="s">
        <v>80</v>
      </c>
      <c r="L579" s="1505">
        <f t="shared" si="405"/>
        <v>34</v>
      </c>
      <c r="M579" s="1396">
        <f t="shared" si="409"/>
        <v>34</v>
      </c>
      <c r="N579" s="1404">
        <v>0.0</v>
      </c>
      <c r="O579" s="1396">
        <f t="shared" si="410"/>
        <v>34</v>
      </c>
      <c r="P579" s="1404"/>
      <c r="Q579" s="1058"/>
      <c r="R579" s="1058"/>
      <c r="S579" s="1058"/>
      <c r="T579" s="1058"/>
      <c r="U579" s="1058"/>
      <c r="V579" s="1058"/>
      <c r="W579" s="1058"/>
      <c r="X579" s="1058"/>
      <c r="Y579" s="1058"/>
      <c r="Z579" s="1058"/>
      <c r="AA579" s="1058"/>
      <c r="AB579" s="1058"/>
    </row>
    <row r="580">
      <c r="A580" s="1116" t="s">
        <v>120</v>
      </c>
      <c r="B580" s="1400">
        <v>13.0</v>
      </c>
      <c r="C580" s="1400">
        <v>2.0</v>
      </c>
      <c r="D580" s="1400">
        <v>6.0</v>
      </c>
      <c r="E580" s="1400">
        <v>4.0</v>
      </c>
      <c r="F580" s="1400">
        <v>8.0</v>
      </c>
      <c r="G580" s="1400">
        <v>1.0</v>
      </c>
      <c r="H580" s="1401">
        <f t="shared" si="411"/>
        <v>34</v>
      </c>
      <c r="I580" s="1117">
        <f>sum(H580:H583)</f>
        <v>59</v>
      </c>
      <c r="J580" s="998"/>
      <c r="K580" s="1116" t="s">
        <v>120</v>
      </c>
      <c r="L580" s="1504">
        <v>50.0</v>
      </c>
      <c r="M580" s="1146">
        <f t="shared" si="409"/>
        <v>16</v>
      </c>
      <c r="N580" s="1316">
        <v>50.0</v>
      </c>
      <c r="O580" s="1117">
        <f t="shared" si="410"/>
        <v>66</v>
      </c>
      <c r="P580" s="1316"/>
      <c r="Q580" s="1058"/>
      <c r="R580" s="1058"/>
      <c r="S580" s="1058"/>
      <c r="T580" s="1058"/>
      <c r="U580" s="1058"/>
      <c r="V580" s="1058"/>
      <c r="W580" s="1058"/>
      <c r="X580" s="1058"/>
      <c r="Y580" s="1058"/>
      <c r="Z580" s="1058"/>
      <c r="AA580" s="1058"/>
      <c r="AB580" s="1058"/>
    </row>
    <row r="581">
      <c r="A581" s="1403" t="s">
        <v>77</v>
      </c>
      <c r="B581" s="1404">
        <v>0.0</v>
      </c>
      <c r="C581" s="1404">
        <v>0.0</v>
      </c>
      <c r="D581" s="1404">
        <v>0.0</v>
      </c>
      <c r="E581" s="1404">
        <v>0.0</v>
      </c>
      <c r="F581" s="1404">
        <v>0.0</v>
      </c>
      <c r="G581" s="1405">
        <v>0.0</v>
      </c>
      <c r="H581" s="1053">
        <f t="shared" si="411"/>
        <v>0</v>
      </c>
      <c r="I581" s="1088">
        <f>(I580/60)</f>
        <v>0.9833333333</v>
      </c>
      <c r="J581" s="1026"/>
      <c r="K581" s="1403" t="s">
        <v>77</v>
      </c>
      <c r="L581" s="1505">
        <v>23.0</v>
      </c>
      <c r="M581" s="1410">
        <f>(L581-H581-H582)</f>
        <v>5</v>
      </c>
      <c r="N581" s="1404">
        <v>25.0</v>
      </c>
      <c r="O581" s="1396">
        <f t="shared" si="410"/>
        <v>30</v>
      </c>
      <c r="P581" s="1404"/>
      <c r="Q581" s="1058"/>
      <c r="R581" s="1058"/>
      <c r="S581" s="1058"/>
      <c r="T581" s="1058"/>
      <c r="U581" s="1058"/>
      <c r="V581" s="1058"/>
      <c r="W581" s="1058"/>
      <c r="X581" s="1058"/>
      <c r="Y581" s="1058"/>
      <c r="Z581" s="1058"/>
      <c r="AA581" s="1058"/>
      <c r="AB581" s="1058"/>
    </row>
    <row r="582">
      <c r="A582" s="1403" t="s">
        <v>78</v>
      </c>
      <c r="B582" s="1404">
        <v>3.0</v>
      </c>
      <c r="C582" s="1404">
        <v>4.0</v>
      </c>
      <c r="D582" s="1404">
        <v>3.0</v>
      </c>
      <c r="E582" s="1404">
        <v>3.0</v>
      </c>
      <c r="F582" s="1404">
        <v>2.0</v>
      </c>
      <c r="G582" s="1405">
        <v>3.0</v>
      </c>
      <c r="H582" s="1053">
        <f t="shared" si="411"/>
        <v>18</v>
      </c>
      <c r="I582" s="1396"/>
      <c r="J582" s="1026"/>
      <c r="K582" s="1403" t="s">
        <v>78</v>
      </c>
      <c r="L582" s="1505" t="str">
        <f t="shared" ref="L582:L583" si="412">(O205)</f>
        <v>-</v>
      </c>
      <c r="M582" s="1410" t="s">
        <v>79</v>
      </c>
      <c r="N582" s="1404" t="s">
        <v>79</v>
      </c>
      <c r="O582" s="1396" t="s">
        <v>79</v>
      </c>
      <c r="P582" s="1404"/>
      <c r="Q582" s="1058"/>
      <c r="R582" s="1058"/>
      <c r="S582" s="1058"/>
      <c r="T582" s="1058"/>
      <c r="U582" s="1058"/>
      <c r="V582" s="1058"/>
      <c r="W582" s="1058"/>
      <c r="X582" s="1058"/>
      <c r="Y582" s="1058"/>
      <c r="Z582" s="1058"/>
      <c r="AA582" s="1058"/>
      <c r="AB582" s="1058"/>
    </row>
    <row r="583">
      <c r="A583" s="1406" t="s">
        <v>446</v>
      </c>
      <c r="B583" s="1404">
        <v>0.0</v>
      </c>
      <c r="C583" s="1404">
        <v>3.0</v>
      </c>
      <c r="D583" s="1404">
        <v>2.0</v>
      </c>
      <c r="E583" s="1404">
        <v>1.0</v>
      </c>
      <c r="F583" s="1404">
        <v>1.0</v>
      </c>
      <c r="G583" s="1405">
        <v>0.0</v>
      </c>
      <c r="H583" s="1053">
        <f>sum(B583:G583)</f>
        <v>7</v>
      </c>
      <c r="I583" s="1396"/>
      <c r="J583" s="1026"/>
      <c r="K583" s="1406" t="s">
        <v>446</v>
      </c>
      <c r="L583" s="1505">
        <f t="shared" si="412"/>
        <v>10</v>
      </c>
      <c r="M583" s="1410">
        <f t="shared" ref="M583:M585" si="413">(L583-H583)</f>
        <v>3</v>
      </c>
      <c r="N583" s="1404">
        <v>0.0</v>
      </c>
      <c r="O583" s="1396">
        <f t="shared" ref="O583:O586" si="414">sum(M583,N583)</f>
        <v>3</v>
      </c>
      <c r="P583" s="1404"/>
      <c r="Q583" s="1058"/>
      <c r="R583" s="1058"/>
      <c r="S583" s="1058"/>
      <c r="T583" s="1058"/>
      <c r="U583" s="1058"/>
      <c r="V583" s="1058"/>
      <c r="W583" s="1058"/>
      <c r="X583" s="1058"/>
      <c r="Y583" s="1058"/>
      <c r="Z583" s="1058"/>
      <c r="AA583" s="1058"/>
      <c r="AB583" s="1058"/>
    </row>
    <row r="584">
      <c r="A584" s="1406" t="s">
        <v>80</v>
      </c>
      <c r="B584" s="1404">
        <v>4.0</v>
      </c>
      <c r="C584" s="1404">
        <v>1.0</v>
      </c>
      <c r="D584" s="1404">
        <v>0.0</v>
      </c>
      <c r="E584" s="1404">
        <v>1.0</v>
      </c>
      <c r="F584" s="1404">
        <v>2.0</v>
      </c>
      <c r="G584" s="1405">
        <v>0.0</v>
      </c>
      <c r="H584" s="1405">
        <f t="shared" ref="H584:H587" si="415">SUM(B584:G584)</f>
        <v>8</v>
      </c>
      <c r="I584" s="1396"/>
      <c r="J584" s="1026"/>
      <c r="K584" s="1406" t="s">
        <v>80</v>
      </c>
      <c r="L584" s="1505">
        <v>24.0</v>
      </c>
      <c r="M584" s="1396">
        <f t="shared" si="413"/>
        <v>16</v>
      </c>
      <c r="N584" s="1404">
        <v>20.0</v>
      </c>
      <c r="O584" s="1396">
        <f t="shared" si="414"/>
        <v>36</v>
      </c>
      <c r="P584" s="1404"/>
      <c r="Q584" s="1058"/>
      <c r="R584" s="1058"/>
      <c r="S584" s="1058"/>
      <c r="T584" s="1058"/>
      <c r="U584" s="1058"/>
      <c r="V584" s="1058"/>
      <c r="W584" s="1058"/>
      <c r="X584" s="1058"/>
      <c r="Y584" s="1058"/>
      <c r="Z584" s="1058"/>
      <c r="AA584" s="1058"/>
      <c r="AB584" s="1058"/>
    </row>
    <row r="585">
      <c r="A585" s="1257" t="s">
        <v>543</v>
      </c>
      <c r="B585" s="1400">
        <v>3.0</v>
      </c>
      <c r="C585" s="1400">
        <v>5.0</v>
      </c>
      <c r="D585" s="1400">
        <v>1.0</v>
      </c>
      <c r="E585" s="1400">
        <v>2.0</v>
      </c>
      <c r="F585" s="1400">
        <v>0.0</v>
      </c>
      <c r="G585" s="1400">
        <v>0.0</v>
      </c>
      <c r="H585" s="1401">
        <f t="shared" si="415"/>
        <v>11</v>
      </c>
      <c r="I585" s="1117">
        <f>sum(H585:H588)</f>
        <v>18</v>
      </c>
      <c r="J585" s="998"/>
      <c r="K585" s="1257" t="s">
        <v>543</v>
      </c>
      <c r="L585" s="1504">
        <f t="shared" ref="L585:L589" si="416">(O208)</f>
        <v>42</v>
      </c>
      <c r="M585" s="1146">
        <f t="shared" si="413"/>
        <v>31</v>
      </c>
      <c r="N585" s="1316">
        <v>0.0</v>
      </c>
      <c r="O585" s="1117">
        <f t="shared" si="414"/>
        <v>31</v>
      </c>
      <c r="P585" s="1316"/>
      <c r="Q585" s="1058"/>
      <c r="R585" s="1058"/>
      <c r="S585" s="1058"/>
      <c r="T585" s="1058"/>
      <c r="U585" s="1058"/>
      <c r="V585" s="1058"/>
      <c r="W585" s="1058"/>
      <c r="X585" s="1058"/>
      <c r="Y585" s="1058"/>
      <c r="Z585" s="1058"/>
      <c r="AA585" s="1058"/>
      <c r="AB585" s="1058"/>
    </row>
    <row r="586">
      <c r="A586" s="1403" t="s">
        <v>77</v>
      </c>
      <c r="B586" s="1404">
        <v>0.0</v>
      </c>
      <c r="C586" s="1404">
        <v>0.0</v>
      </c>
      <c r="D586" s="1404">
        <v>0.0</v>
      </c>
      <c r="E586" s="1404">
        <v>0.0</v>
      </c>
      <c r="F586" s="1404">
        <v>0.0</v>
      </c>
      <c r="G586" s="1405">
        <v>0.0</v>
      </c>
      <c r="H586" s="1053">
        <f t="shared" si="415"/>
        <v>0</v>
      </c>
      <c r="I586" s="1088">
        <f>(I585/60)</f>
        <v>0.3</v>
      </c>
      <c r="J586" s="998"/>
      <c r="K586" s="1403" t="s">
        <v>77</v>
      </c>
      <c r="L586" s="1505">
        <f t="shared" si="416"/>
        <v>11</v>
      </c>
      <c r="M586" s="1410">
        <f>(L586-H586-H587)</f>
        <v>4</v>
      </c>
      <c r="N586" s="1404">
        <v>0.0</v>
      </c>
      <c r="O586" s="1396">
        <f t="shared" si="414"/>
        <v>4</v>
      </c>
      <c r="P586" s="1396"/>
      <c r="Q586" s="1058"/>
      <c r="R586" s="1058"/>
      <c r="S586" s="1058"/>
      <c r="T586" s="1058"/>
      <c r="U586" s="1058"/>
      <c r="V586" s="1058"/>
      <c r="W586" s="1058"/>
      <c r="X586" s="1058"/>
      <c r="Y586" s="1058"/>
      <c r="Z586" s="1058"/>
      <c r="AA586" s="1058"/>
      <c r="AB586" s="1058"/>
    </row>
    <row r="587">
      <c r="A587" s="1403" t="s">
        <v>78</v>
      </c>
      <c r="B587" s="1404">
        <v>1.0</v>
      </c>
      <c r="C587" s="1404">
        <v>2.0</v>
      </c>
      <c r="D587" s="1404">
        <v>3.0</v>
      </c>
      <c r="E587" s="1404">
        <v>1.0</v>
      </c>
      <c r="F587" s="1404">
        <v>0.0</v>
      </c>
      <c r="G587" s="1405">
        <v>0.0</v>
      </c>
      <c r="H587" s="1053">
        <f t="shared" si="415"/>
        <v>7</v>
      </c>
      <c r="I587" s="1396"/>
      <c r="J587" s="998"/>
      <c r="K587" s="1403" t="s">
        <v>78</v>
      </c>
      <c r="L587" s="1505" t="str">
        <f t="shared" si="416"/>
        <v>-</v>
      </c>
      <c r="M587" s="1410" t="s">
        <v>79</v>
      </c>
      <c r="N587" s="1404" t="s">
        <v>79</v>
      </c>
      <c r="O587" s="1396" t="s">
        <v>79</v>
      </c>
      <c r="P587" s="1396"/>
      <c r="Q587" s="1058"/>
      <c r="R587" s="1058"/>
      <c r="S587" s="1058"/>
      <c r="T587" s="1058"/>
      <c r="U587" s="1058"/>
      <c r="V587" s="1058"/>
      <c r="W587" s="1058"/>
      <c r="X587" s="1058"/>
      <c r="Y587" s="1058"/>
      <c r="Z587" s="1058"/>
      <c r="AA587" s="1058"/>
      <c r="AB587" s="1058"/>
    </row>
    <row r="588">
      <c r="A588" s="1406" t="s">
        <v>446</v>
      </c>
      <c r="B588" s="1404">
        <v>0.0</v>
      </c>
      <c r="C588" s="1404">
        <v>0.0</v>
      </c>
      <c r="D588" s="1404">
        <v>0.0</v>
      </c>
      <c r="E588" s="1404">
        <v>0.0</v>
      </c>
      <c r="F588" s="1404">
        <v>0.0</v>
      </c>
      <c r="G588" s="1405">
        <v>0.0</v>
      </c>
      <c r="H588" s="1053">
        <f>sum(B588:G588)</f>
        <v>0</v>
      </c>
      <c r="I588" s="1396"/>
      <c r="J588" s="998"/>
      <c r="K588" s="1406" t="s">
        <v>446</v>
      </c>
      <c r="L588" s="1505">
        <f t="shared" si="416"/>
        <v>4</v>
      </c>
      <c r="M588" s="1410">
        <f t="shared" ref="M588:M589" si="417">(L588-H588)</f>
        <v>4</v>
      </c>
      <c r="N588" s="1404">
        <v>0.0</v>
      </c>
      <c r="O588" s="1396">
        <f t="shared" ref="O588:O589" si="418">sum(M588,N588)</f>
        <v>4</v>
      </c>
      <c r="P588" s="1396"/>
      <c r="Q588" s="1058"/>
      <c r="R588" s="1058"/>
      <c r="S588" s="1058"/>
      <c r="T588" s="1058"/>
      <c r="U588" s="1058"/>
      <c r="V588" s="1058"/>
      <c r="W588" s="1058"/>
      <c r="X588" s="1058"/>
      <c r="Y588" s="1058"/>
      <c r="Z588" s="1058"/>
      <c r="AA588" s="1058"/>
      <c r="AB588" s="1058"/>
    </row>
    <row r="589">
      <c r="A589" s="1406" t="s">
        <v>80</v>
      </c>
      <c r="B589" s="1404">
        <v>1.0</v>
      </c>
      <c r="C589" s="1404">
        <v>0.0</v>
      </c>
      <c r="D589" s="1404">
        <v>2.0</v>
      </c>
      <c r="E589" s="1404">
        <v>2.0</v>
      </c>
      <c r="F589" s="1404">
        <v>0.0</v>
      </c>
      <c r="G589" s="1405">
        <v>0.0</v>
      </c>
      <c r="H589" s="1405">
        <f>SUM(B589:G589)</f>
        <v>5</v>
      </c>
      <c r="I589" s="1396"/>
      <c r="J589" s="998"/>
      <c r="K589" s="1406" t="s">
        <v>80</v>
      </c>
      <c r="L589" s="1505">
        <f t="shared" si="416"/>
        <v>29</v>
      </c>
      <c r="M589" s="1396">
        <f t="shared" si="417"/>
        <v>24</v>
      </c>
      <c r="N589" s="1404">
        <v>0.0</v>
      </c>
      <c r="O589" s="1396">
        <f t="shared" si="418"/>
        <v>24</v>
      </c>
      <c r="P589" s="1404"/>
      <c r="Q589" s="1058"/>
      <c r="R589" s="1058"/>
      <c r="S589" s="1058"/>
      <c r="T589" s="1058"/>
      <c r="U589" s="1058"/>
      <c r="V589" s="1058"/>
      <c r="W589" s="1058"/>
      <c r="X589" s="1058"/>
      <c r="Y589" s="1058"/>
      <c r="Z589" s="1058"/>
      <c r="AA589" s="1058"/>
      <c r="AB589" s="1058"/>
    </row>
    <row r="590">
      <c r="A590" s="1332" t="s">
        <v>270</v>
      </c>
      <c r="B590" s="1397">
        <f t="shared" ref="B590:G590" si="419">SUM(B591:B620)</f>
        <v>60</v>
      </c>
      <c r="C590" s="1397">
        <f t="shared" si="419"/>
        <v>37</v>
      </c>
      <c r="D590" s="1397">
        <f t="shared" si="419"/>
        <v>30</v>
      </c>
      <c r="E590" s="1397">
        <f t="shared" si="419"/>
        <v>36</v>
      </c>
      <c r="F590" s="1397">
        <f t="shared" si="419"/>
        <v>48</v>
      </c>
      <c r="G590" s="1397">
        <f t="shared" si="419"/>
        <v>2</v>
      </c>
      <c r="H590" s="1397">
        <f> SUM(H591:H594,H596:H599,H601:H604,H606:H609,H611:H614,H616:H619)</f>
        <v>202</v>
      </c>
      <c r="I590" s="1397"/>
      <c r="J590" s="998"/>
      <c r="K590" s="1332" t="s">
        <v>270</v>
      </c>
      <c r="L590" s="1425"/>
      <c r="M590" s="1424"/>
      <c r="N590" s="1407"/>
      <c r="O590" s="1425"/>
      <c r="P590" s="1407"/>
      <c r="Q590" s="1058"/>
      <c r="R590" s="1399"/>
      <c r="S590" s="1399"/>
      <c r="T590" s="1399"/>
      <c r="U590" s="1399"/>
      <c r="V590" s="1399"/>
      <c r="W590" s="1399"/>
      <c r="X590" s="1399"/>
      <c r="Y590" s="1399"/>
      <c r="Z590" s="1399"/>
      <c r="AA590" s="1399"/>
      <c r="AB590" s="1399"/>
    </row>
    <row r="591">
      <c r="A591" s="1242" t="s">
        <v>89</v>
      </c>
      <c r="B591" s="1400">
        <v>10.0</v>
      </c>
      <c r="C591" s="1400">
        <v>14.0</v>
      </c>
      <c r="D591" s="1400">
        <v>10.0</v>
      </c>
      <c r="E591" s="1400">
        <v>10.0</v>
      </c>
      <c r="F591" s="1400">
        <v>12.0</v>
      </c>
      <c r="G591" s="1400">
        <v>0.0</v>
      </c>
      <c r="H591" s="1401">
        <f t="shared" ref="H591:H593" si="420">SUM(B591:G591)</f>
        <v>56</v>
      </c>
      <c r="I591" s="1117">
        <f>sum(H591:H594)</f>
        <v>69</v>
      </c>
      <c r="J591" s="998"/>
      <c r="K591" s="1242" t="s">
        <v>89</v>
      </c>
      <c r="L591" s="1504">
        <f t="shared" ref="L591:L596" si="421">(O214)</f>
        <v>103</v>
      </c>
      <c r="M591" s="1146">
        <f>(L591-H591)</f>
        <v>47</v>
      </c>
      <c r="N591" s="1316">
        <v>60.0</v>
      </c>
      <c r="O591" s="1426">
        <f t="shared" ref="O591:O592" si="422">sum(M591,N591)</f>
        <v>107</v>
      </c>
      <c r="P591" s="1316" t="s">
        <v>382</v>
      </c>
      <c r="Q591" s="1058"/>
      <c r="R591" s="1058"/>
      <c r="S591" s="1058"/>
      <c r="T591" s="1058"/>
      <c r="U591" s="1058"/>
      <c r="V591" s="1058"/>
      <c r="W591" s="1058"/>
      <c r="X591" s="1058"/>
      <c r="Y591" s="1058"/>
      <c r="Z591" s="1058"/>
      <c r="AA591" s="1058"/>
      <c r="AB591" s="1058"/>
    </row>
    <row r="592">
      <c r="A592" s="1403" t="s">
        <v>77</v>
      </c>
      <c r="B592" s="1404">
        <v>0.0</v>
      </c>
      <c r="C592" s="1404">
        <v>0.0</v>
      </c>
      <c r="D592" s="1404">
        <v>0.0</v>
      </c>
      <c r="E592" s="1404">
        <v>0.0</v>
      </c>
      <c r="F592" s="1404">
        <v>0.0</v>
      </c>
      <c r="G592" s="1405">
        <v>0.0</v>
      </c>
      <c r="H592" s="1053">
        <f t="shared" si="420"/>
        <v>0</v>
      </c>
      <c r="I592" s="1088">
        <f>(I591/61)</f>
        <v>1.131147541</v>
      </c>
      <c r="J592" s="998"/>
      <c r="K592" s="1403" t="s">
        <v>77</v>
      </c>
      <c r="L592" s="1505">
        <f t="shared" si="421"/>
        <v>12</v>
      </c>
      <c r="M592" s="1410">
        <f>(L592-H592-H593)</f>
        <v>2</v>
      </c>
      <c r="N592" s="1404">
        <v>15.0</v>
      </c>
      <c r="O592" s="1427">
        <f t="shared" si="422"/>
        <v>17</v>
      </c>
      <c r="P592" s="1404"/>
      <c r="Q592" s="1058"/>
      <c r="R592" s="1058"/>
      <c r="S592" s="1058"/>
      <c r="T592" s="1058"/>
      <c r="U592" s="1058"/>
      <c r="V592" s="1058"/>
      <c r="W592" s="1058"/>
      <c r="X592" s="1058"/>
      <c r="Y592" s="1058"/>
      <c r="Z592" s="1058"/>
      <c r="AA592" s="1058"/>
      <c r="AB592" s="1058"/>
    </row>
    <row r="593">
      <c r="A593" s="1403" t="s">
        <v>78</v>
      </c>
      <c r="B593" s="1404">
        <v>2.0</v>
      </c>
      <c r="C593" s="1404">
        <v>4.0</v>
      </c>
      <c r="D593" s="1404">
        <v>1.0</v>
      </c>
      <c r="E593" s="1404">
        <v>1.0</v>
      </c>
      <c r="F593" s="1404">
        <v>2.0</v>
      </c>
      <c r="G593" s="1405">
        <v>0.0</v>
      </c>
      <c r="H593" s="1053">
        <f t="shared" si="420"/>
        <v>10</v>
      </c>
      <c r="I593" s="1396"/>
      <c r="J593" s="998"/>
      <c r="K593" s="1403" t="s">
        <v>78</v>
      </c>
      <c r="L593" s="1505" t="str">
        <f t="shared" si="421"/>
        <v>-</v>
      </c>
      <c r="M593" s="1410" t="s">
        <v>79</v>
      </c>
      <c r="N593" s="1404" t="s">
        <v>79</v>
      </c>
      <c r="O593" s="1427" t="s">
        <v>79</v>
      </c>
      <c r="P593" s="1404"/>
      <c r="Q593" s="1058"/>
      <c r="R593" s="1058"/>
      <c r="S593" s="1058"/>
      <c r="T593" s="1058"/>
      <c r="U593" s="1058"/>
      <c r="V593" s="1058"/>
      <c r="W593" s="1058"/>
      <c r="X593" s="1058"/>
      <c r="Y593" s="1058"/>
      <c r="Z593" s="1058"/>
      <c r="AA593" s="1058"/>
      <c r="AB593" s="1058"/>
    </row>
    <row r="594">
      <c r="A594" s="1406" t="s">
        <v>446</v>
      </c>
      <c r="B594" s="1404">
        <v>0.0</v>
      </c>
      <c r="C594" s="1404">
        <v>0.0</v>
      </c>
      <c r="D594" s="1404">
        <v>2.0</v>
      </c>
      <c r="E594" s="1404">
        <v>0.0</v>
      </c>
      <c r="F594" s="1404">
        <v>1.0</v>
      </c>
      <c r="G594" s="1405">
        <v>0.0</v>
      </c>
      <c r="H594" s="1053">
        <f>sum(B594:G594)</f>
        <v>3</v>
      </c>
      <c r="I594" s="1396"/>
      <c r="J594" s="998"/>
      <c r="K594" s="1406" t="s">
        <v>446</v>
      </c>
      <c r="L594" s="1505">
        <f t="shared" si="421"/>
        <v>6</v>
      </c>
      <c r="M594" s="1410">
        <f t="shared" ref="M594:M596" si="423">(L594-H594)</f>
        <v>3</v>
      </c>
      <c r="N594" s="1404">
        <v>0.0</v>
      </c>
      <c r="O594" s="1427">
        <f t="shared" ref="O594:O597" si="424">sum(M594,N594)</f>
        <v>3</v>
      </c>
      <c r="P594" s="1404"/>
      <c r="Q594" s="1058"/>
      <c r="R594" s="1058"/>
      <c r="S594" s="1058"/>
      <c r="T594" s="1058"/>
      <c r="U594" s="1058"/>
      <c r="V594" s="1058"/>
      <c r="W594" s="1058"/>
      <c r="X594" s="1058"/>
      <c r="Y594" s="1058"/>
      <c r="Z594" s="1058"/>
      <c r="AA594" s="1058"/>
      <c r="AB594" s="1058"/>
    </row>
    <row r="595">
      <c r="A595" s="1406" t="s">
        <v>80</v>
      </c>
      <c r="B595" s="1404">
        <v>0.0</v>
      </c>
      <c r="C595" s="1404">
        <v>0.0</v>
      </c>
      <c r="D595" s="1404">
        <v>0.0</v>
      </c>
      <c r="E595" s="1404">
        <v>0.0</v>
      </c>
      <c r="F595" s="1404">
        <v>0.0</v>
      </c>
      <c r="G595" s="1405">
        <v>0.0</v>
      </c>
      <c r="H595" s="1405">
        <f t="shared" ref="H595:H598" si="425">SUM(B595:G595)</f>
        <v>0</v>
      </c>
      <c r="I595" s="1396"/>
      <c r="J595" s="998"/>
      <c r="K595" s="1406" t="s">
        <v>80</v>
      </c>
      <c r="L595" s="1505">
        <f t="shared" si="421"/>
        <v>56</v>
      </c>
      <c r="M595" s="1410">
        <f t="shared" si="423"/>
        <v>56</v>
      </c>
      <c r="N595" s="1404">
        <v>0.0</v>
      </c>
      <c r="O595" s="1396">
        <f t="shared" si="424"/>
        <v>56</v>
      </c>
      <c r="P595" s="1404"/>
      <c r="Q595" s="1058"/>
      <c r="R595" s="1058"/>
      <c r="S595" s="1058"/>
      <c r="T595" s="1058"/>
      <c r="U595" s="1058"/>
      <c r="V595" s="1058"/>
      <c r="W595" s="1058"/>
      <c r="X595" s="1058"/>
      <c r="Y595" s="1058"/>
      <c r="Z595" s="1058"/>
      <c r="AA595" s="1058"/>
      <c r="AB595" s="1058"/>
    </row>
    <row r="596">
      <c r="A596" s="1116" t="s">
        <v>88</v>
      </c>
      <c r="B596" s="1316">
        <v>9.0</v>
      </c>
      <c r="C596" s="1316">
        <v>5.0</v>
      </c>
      <c r="D596" s="1316">
        <v>7.0</v>
      </c>
      <c r="E596" s="1316">
        <v>9.0</v>
      </c>
      <c r="F596" s="1316">
        <v>14.0</v>
      </c>
      <c r="G596" s="1400">
        <v>0.0</v>
      </c>
      <c r="H596" s="1401">
        <f t="shared" si="425"/>
        <v>44</v>
      </c>
      <c r="I596" s="1117">
        <f>sum(H596:H599)</f>
        <v>64</v>
      </c>
      <c r="J596" s="998"/>
      <c r="K596" s="1116" t="s">
        <v>88</v>
      </c>
      <c r="L596" s="1504">
        <f t="shared" si="421"/>
        <v>60</v>
      </c>
      <c r="M596" s="1146">
        <f t="shared" si="423"/>
        <v>16</v>
      </c>
      <c r="N596" s="1316">
        <v>40.0</v>
      </c>
      <c r="O596" s="1426">
        <f t="shared" si="424"/>
        <v>56</v>
      </c>
      <c r="P596" s="1316" t="s">
        <v>382</v>
      </c>
      <c r="Q596" s="1058"/>
      <c r="R596" s="1058"/>
      <c r="S596" s="1058"/>
      <c r="T596" s="1058"/>
      <c r="U596" s="1058"/>
      <c r="V596" s="1058"/>
      <c r="W596" s="1058"/>
      <c r="X596" s="1058"/>
      <c r="Y596" s="1058"/>
      <c r="Z596" s="1058"/>
      <c r="AA596" s="1058"/>
      <c r="AB596" s="1058"/>
    </row>
    <row r="597">
      <c r="A597" s="1403" t="s">
        <v>77</v>
      </c>
      <c r="B597" s="1404">
        <v>0.0</v>
      </c>
      <c r="C597" s="1404">
        <v>0.0</v>
      </c>
      <c r="D597" s="1404">
        <v>0.0</v>
      </c>
      <c r="E597" s="1404">
        <v>0.0</v>
      </c>
      <c r="F597" s="1404">
        <v>0.0</v>
      </c>
      <c r="G597" s="1404">
        <v>0.0</v>
      </c>
      <c r="H597" s="1053">
        <f t="shared" si="425"/>
        <v>0</v>
      </c>
      <c r="I597" s="1088">
        <f>(I596/60)</f>
        <v>1.066666667</v>
      </c>
      <c r="J597" s="998"/>
      <c r="K597" s="1403" t="s">
        <v>77</v>
      </c>
      <c r="L597" s="1505">
        <v>25.0</v>
      </c>
      <c r="M597" s="1410">
        <f>(L597-H597-H598)</f>
        <v>9</v>
      </c>
      <c r="N597" s="1404">
        <v>10.0</v>
      </c>
      <c r="O597" s="1427">
        <f t="shared" si="424"/>
        <v>19</v>
      </c>
      <c r="P597" s="1404"/>
      <c r="Q597" s="1058"/>
      <c r="R597" s="1058"/>
      <c r="S597" s="1058"/>
      <c r="T597" s="1058"/>
      <c r="U597" s="1058"/>
      <c r="V597" s="1058"/>
      <c r="W597" s="1058"/>
      <c r="X597" s="1058"/>
      <c r="Y597" s="1058"/>
      <c r="Z597" s="1058"/>
      <c r="AA597" s="1058"/>
      <c r="AB597" s="1058"/>
    </row>
    <row r="598">
      <c r="A598" s="1403" t="s">
        <v>78</v>
      </c>
      <c r="B598" s="1404">
        <v>0.0</v>
      </c>
      <c r="C598" s="1404">
        <v>2.0</v>
      </c>
      <c r="D598" s="1404">
        <v>3.0</v>
      </c>
      <c r="E598" s="1404">
        <v>6.0</v>
      </c>
      <c r="F598" s="1404">
        <v>5.0</v>
      </c>
      <c r="G598" s="1404">
        <v>0.0</v>
      </c>
      <c r="H598" s="1053">
        <f t="shared" si="425"/>
        <v>16</v>
      </c>
      <c r="I598" s="1396"/>
      <c r="J598" s="998"/>
      <c r="K598" s="1403" t="s">
        <v>78</v>
      </c>
      <c r="L598" s="1505" t="str">
        <f t="shared" ref="L598:L610" si="426">(O221)</f>
        <v>-</v>
      </c>
      <c r="M598" s="1410" t="s">
        <v>79</v>
      </c>
      <c r="N598" s="1429" t="s">
        <v>79</v>
      </c>
      <c r="O598" s="1427" t="s">
        <v>79</v>
      </c>
      <c r="P598" s="1404"/>
      <c r="Q598" s="1058"/>
      <c r="R598" s="1058"/>
      <c r="S598" s="1058"/>
      <c r="T598" s="1058"/>
      <c r="U598" s="1058"/>
      <c r="V598" s="1058"/>
      <c r="W598" s="1058"/>
      <c r="X598" s="1058"/>
      <c r="Y598" s="1058"/>
      <c r="Z598" s="1058"/>
      <c r="AA598" s="1058"/>
      <c r="AB598" s="1058"/>
    </row>
    <row r="599">
      <c r="A599" s="1406" t="s">
        <v>446</v>
      </c>
      <c r="B599" s="1404">
        <v>0.0</v>
      </c>
      <c r="C599" s="1404">
        <v>1.0</v>
      </c>
      <c r="D599" s="1404">
        <v>0.0</v>
      </c>
      <c r="E599" s="1404">
        <v>3.0</v>
      </c>
      <c r="F599" s="1404">
        <v>0.0</v>
      </c>
      <c r="G599" s="1404">
        <v>0.0</v>
      </c>
      <c r="H599" s="1053">
        <f t="shared" ref="H599:H600" si="427">sum(B599:G599)</f>
        <v>4</v>
      </c>
      <c r="I599" s="1396"/>
      <c r="J599" s="998"/>
      <c r="K599" s="1406" t="s">
        <v>446</v>
      </c>
      <c r="L599" s="1505">
        <f t="shared" si="426"/>
        <v>11</v>
      </c>
      <c r="M599" s="1410">
        <f t="shared" ref="M599:M601" si="428">(L599-H599)</f>
        <v>7</v>
      </c>
      <c r="N599" s="1429">
        <v>0.0</v>
      </c>
      <c r="O599" s="1427">
        <f t="shared" ref="O599:O602" si="429">sum(M599,N599)</f>
        <v>7</v>
      </c>
      <c r="P599" s="1404"/>
      <c r="Q599" s="1058"/>
      <c r="R599" s="1058"/>
      <c r="S599" s="1058"/>
      <c r="T599" s="1058"/>
      <c r="U599" s="1058"/>
      <c r="V599" s="1058"/>
      <c r="W599" s="1058"/>
      <c r="X599" s="1058"/>
      <c r="Y599" s="1058"/>
      <c r="Z599" s="1058"/>
      <c r="AA599" s="1058"/>
      <c r="AB599" s="1058"/>
    </row>
    <row r="600">
      <c r="A600" s="1406" t="s">
        <v>80</v>
      </c>
      <c r="B600" s="1404">
        <v>0.0</v>
      </c>
      <c r="C600" s="1404">
        <v>0.0</v>
      </c>
      <c r="D600" s="1404">
        <v>3.0</v>
      </c>
      <c r="E600" s="1404">
        <v>0.0</v>
      </c>
      <c r="F600" s="1404">
        <v>0.0</v>
      </c>
      <c r="G600" s="1404">
        <v>0.0</v>
      </c>
      <c r="H600" s="1053">
        <f t="shared" si="427"/>
        <v>3</v>
      </c>
      <c r="I600" s="1396"/>
      <c r="J600" s="998"/>
      <c r="K600" s="1406" t="s">
        <v>80</v>
      </c>
      <c r="L600" s="1505">
        <f t="shared" si="426"/>
        <v>34</v>
      </c>
      <c r="M600" s="1410">
        <f t="shared" si="428"/>
        <v>31</v>
      </c>
      <c r="N600" s="1429">
        <v>0.0</v>
      </c>
      <c r="O600" s="1396">
        <f t="shared" si="429"/>
        <v>31</v>
      </c>
      <c r="P600" s="1404"/>
      <c r="Q600" s="1058"/>
      <c r="R600" s="1058"/>
      <c r="S600" s="1058"/>
      <c r="T600" s="1058"/>
      <c r="U600" s="1058"/>
      <c r="V600" s="1058"/>
      <c r="W600" s="1058"/>
      <c r="X600" s="1058"/>
      <c r="Y600" s="1058"/>
      <c r="Z600" s="1058"/>
      <c r="AA600" s="1058"/>
      <c r="AB600" s="1058"/>
    </row>
    <row r="601">
      <c r="A601" s="1116" t="s">
        <v>238</v>
      </c>
      <c r="B601" s="1400">
        <v>1.0</v>
      </c>
      <c r="C601" s="1400">
        <v>0.0</v>
      </c>
      <c r="D601" s="1400">
        <v>4.0</v>
      </c>
      <c r="E601" s="1400">
        <v>1.0</v>
      </c>
      <c r="F601" s="1400">
        <v>6.0</v>
      </c>
      <c r="G601" s="1400">
        <v>2.0</v>
      </c>
      <c r="H601" s="1401">
        <f t="shared" ref="H601:H603" si="430">SUM(B601:G601)</f>
        <v>14</v>
      </c>
      <c r="I601" s="1117">
        <f>sum(H601:H604)</f>
        <v>23</v>
      </c>
      <c r="J601" s="1026"/>
      <c r="K601" s="1116" t="s">
        <v>238</v>
      </c>
      <c r="L601" s="1504">
        <f t="shared" si="426"/>
        <v>35</v>
      </c>
      <c r="M601" s="1146">
        <f t="shared" si="428"/>
        <v>21</v>
      </c>
      <c r="N601" s="1316">
        <v>20.0</v>
      </c>
      <c r="O601" s="1426">
        <f t="shared" si="429"/>
        <v>41</v>
      </c>
      <c r="P601" s="1316" t="s">
        <v>382</v>
      </c>
      <c r="Q601" s="1058"/>
      <c r="R601" s="1058"/>
      <c r="S601" s="1058"/>
      <c r="T601" s="1058"/>
      <c r="U601" s="1058"/>
      <c r="V601" s="1058"/>
      <c r="W601" s="1058"/>
      <c r="X601" s="1058"/>
      <c r="Y601" s="1058"/>
      <c r="Z601" s="1058"/>
      <c r="AA601" s="1058"/>
      <c r="AB601" s="1058"/>
    </row>
    <row r="602">
      <c r="A602" s="1403" t="s">
        <v>77</v>
      </c>
      <c r="B602" s="1404">
        <v>3.0</v>
      </c>
      <c r="C602" s="1404">
        <v>0.0</v>
      </c>
      <c r="D602" s="1404">
        <v>0.0</v>
      </c>
      <c r="E602" s="1404">
        <v>0.0</v>
      </c>
      <c r="F602" s="1404">
        <v>2.0</v>
      </c>
      <c r="G602" s="1405">
        <v>0.0</v>
      </c>
      <c r="H602" s="1053">
        <f t="shared" si="430"/>
        <v>5</v>
      </c>
      <c r="I602" s="1088">
        <f>(I601/60)</f>
        <v>0.3833333333</v>
      </c>
      <c r="J602" s="1026"/>
      <c r="K602" s="1403" t="s">
        <v>77</v>
      </c>
      <c r="L602" s="1505">
        <f t="shared" si="426"/>
        <v>9</v>
      </c>
      <c r="M602" s="1410">
        <f>(L602-H602-H603)</f>
        <v>0</v>
      </c>
      <c r="N602" s="1404">
        <v>0.0</v>
      </c>
      <c r="O602" s="1427">
        <f t="shared" si="429"/>
        <v>0</v>
      </c>
      <c r="P602" s="1396"/>
      <c r="Q602" s="1058"/>
      <c r="R602" s="1058"/>
      <c r="S602" s="1058"/>
      <c r="T602" s="1058"/>
      <c r="U602" s="1058"/>
      <c r="V602" s="1058"/>
      <c r="W602" s="1058"/>
      <c r="X602" s="1058"/>
      <c r="Y602" s="1058"/>
      <c r="Z602" s="1058"/>
      <c r="AA602" s="1058"/>
      <c r="AB602" s="1058"/>
    </row>
    <row r="603">
      <c r="A603" s="1403" t="s">
        <v>78</v>
      </c>
      <c r="B603" s="1404">
        <v>3.0</v>
      </c>
      <c r="C603" s="1404">
        <v>0.0</v>
      </c>
      <c r="D603" s="1404">
        <v>0.0</v>
      </c>
      <c r="E603" s="1404">
        <v>0.0</v>
      </c>
      <c r="F603" s="1404">
        <v>1.0</v>
      </c>
      <c r="G603" s="1405">
        <v>0.0</v>
      </c>
      <c r="H603" s="1053">
        <f t="shared" si="430"/>
        <v>4</v>
      </c>
      <c r="I603" s="1396"/>
      <c r="J603" s="1026"/>
      <c r="K603" s="1403" t="s">
        <v>78</v>
      </c>
      <c r="L603" s="1505" t="str">
        <f t="shared" si="426"/>
        <v>-</v>
      </c>
      <c r="M603" s="1410" t="s">
        <v>79</v>
      </c>
      <c r="N603" s="1404" t="s">
        <v>79</v>
      </c>
      <c r="O603" s="1427" t="s">
        <v>79</v>
      </c>
      <c r="P603" s="1396"/>
      <c r="Q603" s="1058"/>
      <c r="R603" s="1058"/>
      <c r="S603" s="1058"/>
      <c r="T603" s="1058"/>
      <c r="U603" s="1058"/>
      <c r="V603" s="1058"/>
      <c r="W603" s="1058"/>
      <c r="X603" s="1058"/>
      <c r="Y603" s="1058"/>
      <c r="Z603" s="1058"/>
      <c r="AA603" s="1058"/>
      <c r="AB603" s="1058"/>
    </row>
    <row r="604">
      <c r="A604" s="1406" t="s">
        <v>446</v>
      </c>
      <c r="B604" s="1404">
        <v>0.0</v>
      </c>
      <c r="C604" s="1404">
        <v>0.0</v>
      </c>
      <c r="D604" s="1404">
        <v>0.0</v>
      </c>
      <c r="E604" s="1404">
        <v>0.0</v>
      </c>
      <c r="F604" s="1404">
        <v>0.0</v>
      </c>
      <c r="G604" s="1405">
        <v>0.0</v>
      </c>
      <c r="H604" s="1053">
        <f t="shared" ref="H604:H605" si="431">sum(B604:G604)</f>
        <v>0</v>
      </c>
      <c r="I604" s="1396"/>
      <c r="J604" s="1026"/>
      <c r="K604" s="1406" t="s">
        <v>446</v>
      </c>
      <c r="L604" s="1505">
        <f t="shared" si="426"/>
        <v>0</v>
      </c>
      <c r="M604" s="1410">
        <f t="shared" ref="M604:M606" si="432">(L604-H604)</f>
        <v>0</v>
      </c>
      <c r="N604" s="1404">
        <v>0.0</v>
      </c>
      <c r="O604" s="1427">
        <f t="shared" ref="O604:O607" si="433">sum(M604,N604)</f>
        <v>0</v>
      </c>
      <c r="P604" s="1404"/>
      <c r="Q604" s="1058"/>
      <c r="R604" s="1058"/>
      <c r="S604" s="1058"/>
      <c r="T604" s="1058"/>
      <c r="U604" s="1058"/>
      <c r="V604" s="1058"/>
      <c r="W604" s="1058"/>
      <c r="X604" s="1058"/>
      <c r="Y604" s="1058"/>
      <c r="Z604" s="1058"/>
      <c r="AA604" s="1058"/>
      <c r="AB604" s="1058"/>
    </row>
    <row r="605">
      <c r="A605" s="1406" t="s">
        <v>80</v>
      </c>
      <c r="B605" s="1404">
        <v>0.0</v>
      </c>
      <c r="C605" s="1404">
        <v>0.0</v>
      </c>
      <c r="D605" s="1404">
        <v>0.0</v>
      </c>
      <c r="E605" s="1404">
        <v>0.0</v>
      </c>
      <c r="F605" s="1404">
        <v>0.0</v>
      </c>
      <c r="G605" s="1405">
        <v>0.0</v>
      </c>
      <c r="H605" s="1053">
        <f t="shared" si="431"/>
        <v>0</v>
      </c>
      <c r="I605" s="1396"/>
      <c r="J605" s="1026"/>
      <c r="K605" s="1406" t="s">
        <v>80</v>
      </c>
      <c r="L605" s="1505">
        <f t="shared" si="426"/>
        <v>36</v>
      </c>
      <c r="M605" s="1410">
        <f t="shared" si="432"/>
        <v>36</v>
      </c>
      <c r="N605" s="1404">
        <v>0.0</v>
      </c>
      <c r="O605" s="1396">
        <f t="shared" si="433"/>
        <v>36</v>
      </c>
      <c r="P605" s="1396"/>
      <c r="Q605" s="1058"/>
      <c r="R605" s="1058"/>
      <c r="S605" s="1058"/>
      <c r="T605" s="1058"/>
      <c r="U605" s="1058"/>
      <c r="V605" s="1058"/>
      <c r="W605" s="1058"/>
      <c r="X605" s="1058"/>
      <c r="Y605" s="1058"/>
      <c r="Z605" s="1058"/>
      <c r="AA605" s="1058"/>
      <c r="AB605" s="1058"/>
    </row>
    <row r="606">
      <c r="A606" s="1116" t="s">
        <v>102</v>
      </c>
      <c r="B606" s="1316">
        <v>3.0</v>
      </c>
      <c r="C606" s="1316">
        <v>0.0</v>
      </c>
      <c r="D606" s="1316">
        <v>0.0</v>
      </c>
      <c r="E606" s="1316">
        <v>0.0</v>
      </c>
      <c r="F606" s="1316">
        <v>4.0</v>
      </c>
      <c r="G606" s="1400">
        <v>0.0</v>
      </c>
      <c r="H606" s="1401">
        <f t="shared" ref="H606:H608" si="434">SUM(B606:G606)</f>
        <v>7</v>
      </c>
      <c r="I606" s="1117">
        <f>sum(H606:H609)</f>
        <v>9</v>
      </c>
      <c r="J606" s="1026"/>
      <c r="K606" s="1116" t="s">
        <v>102</v>
      </c>
      <c r="L606" s="1504">
        <f t="shared" si="426"/>
        <v>33</v>
      </c>
      <c r="M606" s="1146">
        <f t="shared" si="432"/>
        <v>26</v>
      </c>
      <c r="N606" s="1316">
        <v>0.0</v>
      </c>
      <c r="O606" s="1146">
        <f t="shared" si="433"/>
        <v>26</v>
      </c>
      <c r="P606" s="1316"/>
      <c r="Q606" s="1058"/>
      <c r="R606" s="1058"/>
      <c r="S606" s="1058"/>
      <c r="T606" s="1058"/>
      <c r="U606" s="1058"/>
      <c r="V606" s="1058"/>
      <c r="W606" s="1058"/>
      <c r="X606" s="1058"/>
      <c r="Y606" s="1058"/>
      <c r="Z606" s="1058"/>
      <c r="AA606" s="1058"/>
      <c r="AB606" s="1058"/>
    </row>
    <row r="607">
      <c r="A607" s="1403" t="s">
        <v>77</v>
      </c>
      <c r="B607" s="1404">
        <v>0.0</v>
      </c>
      <c r="C607" s="1404">
        <v>0.0</v>
      </c>
      <c r="D607" s="1404">
        <v>0.0</v>
      </c>
      <c r="E607" s="1404">
        <v>0.0</v>
      </c>
      <c r="F607" s="1404">
        <v>0.0</v>
      </c>
      <c r="G607" s="1404">
        <v>0.0</v>
      </c>
      <c r="H607" s="1053">
        <f t="shared" si="434"/>
        <v>0</v>
      </c>
      <c r="I607" s="1088">
        <f>(I606/60)</f>
        <v>0.15</v>
      </c>
      <c r="J607" s="1026"/>
      <c r="K607" s="1403" t="s">
        <v>77</v>
      </c>
      <c r="L607" s="1505">
        <f t="shared" si="426"/>
        <v>5</v>
      </c>
      <c r="M607" s="1410">
        <f>(L607-H607-H608)</f>
        <v>3</v>
      </c>
      <c r="N607" s="1404">
        <v>0.0</v>
      </c>
      <c r="O607" s="1410">
        <f t="shared" si="433"/>
        <v>3</v>
      </c>
      <c r="P607" s="1404"/>
      <c r="Q607" s="1058"/>
      <c r="R607" s="1058"/>
      <c r="S607" s="1058"/>
      <c r="T607" s="1058"/>
      <c r="U607" s="1058"/>
      <c r="V607" s="1058"/>
      <c r="W607" s="1058"/>
      <c r="X607" s="1058"/>
      <c r="Y607" s="1058"/>
      <c r="Z607" s="1058"/>
      <c r="AA607" s="1058"/>
      <c r="AB607" s="1058"/>
    </row>
    <row r="608">
      <c r="A608" s="1403" t="s">
        <v>78</v>
      </c>
      <c r="B608" s="1404">
        <v>0.0</v>
      </c>
      <c r="C608" s="1404">
        <v>0.0</v>
      </c>
      <c r="D608" s="1404">
        <v>0.0</v>
      </c>
      <c r="E608" s="1404">
        <v>1.0</v>
      </c>
      <c r="F608" s="1404">
        <v>1.0</v>
      </c>
      <c r="G608" s="1404">
        <v>0.0</v>
      </c>
      <c r="H608" s="1053">
        <f t="shared" si="434"/>
        <v>2</v>
      </c>
      <c r="I608" s="1396"/>
      <c r="J608" s="1026"/>
      <c r="K608" s="1403" t="s">
        <v>78</v>
      </c>
      <c r="L608" s="1505" t="str">
        <f t="shared" si="426"/>
        <v>-</v>
      </c>
      <c r="M608" s="1410" t="s">
        <v>79</v>
      </c>
      <c r="N608" s="1404" t="s">
        <v>79</v>
      </c>
      <c r="O608" s="1410" t="s">
        <v>79</v>
      </c>
      <c r="P608" s="1404"/>
      <c r="Q608" s="1058"/>
      <c r="R608" s="1058"/>
      <c r="S608" s="1058"/>
      <c r="T608" s="1058"/>
      <c r="U608" s="1058"/>
      <c r="V608" s="1058"/>
      <c r="W608" s="1058"/>
      <c r="X608" s="1058"/>
      <c r="Y608" s="1058"/>
      <c r="Z608" s="1058"/>
      <c r="AA608" s="1058"/>
      <c r="AB608" s="1058"/>
    </row>
    <row r="609">
      <c r="A609" s="1406" t="s">
        <v>446</v>
      </c>
      <c r="B609" s="1404">
        <v>0.0</v>
      </c>
      <c r="C609" s="1404">
        <v>0.0</v>
      </c>
      <c r="D609" s="1404">
        <v>0.0</v>
      </c>
      <c r="E609" s="1404">
        <v>0.0</v>
      </c>
      <c r="F609" s="1404">
        <v>0.0</v>
      </c>
      <c r="G609" s="1404">
        <v>0.0</v>
      </c>
      <c r="H609" s="1053">
        <f t="shared" ref="H609:H610" si="435">sum(B609:G609)</f>
        <v>0</v>
      </c>
      <c r="I609" s="1396"/>
      <c r="J609" s="1026"/>
      <c r="K609" s="1406" t="s">
        <v>446</v>
      </c>
      <c r="L609" s="1505">
        <f t="shared" si="426"/>
        <v>7</v>
      </c>
      <c r="M609" s="1410">
        <f t="shared" ref="M609:M611" si="436">(L609-H609)</f>
        <v>7</v>
      </c>
      <c r="N609" s="1404">
        <v>0.0</v>
      </c>
      <c r="O609" s="1410">
        <f t="shared" ref="O609:O612" si="437">sum(M609,N609)</f>
        <v>7</v>
      </c>
      <c r="P609" s="1404"/>
      <c r="Q609" s="1408" t="s">
        <v>573</v>
      </c>
      <c r="R609" s="1058"/>
      <c r="S609" s="1058"/>
      <c r="T609" s="1058"/>
      <c r="U609" s="1058"/>
      <c r="V609" s="1058"/>
      <c r="W609" s="1058"/>
      <c r="X609" s="1058"/>
      <c r="Y609" s="1058"/>
      <c r="Z609" s="1058"/>
      <c r="AA609" s="1058"/>
      <c r="AB609" s="1058"/>
    </row>
    <row r="610">
      <c r="A610" s="1406" t="s">
        <v>80</v>
      </c>
      <c r="B610" s="1404">
        <v>0.0</v>
      </c>
      <c r="C610" s="1404">
        <v>0.0</v>
      </c>
      <c r="D610" s="1404">
        <v>0.0</v>
      </c>
      <c r="E610" s="1404">
        <v>5.0</v>
      </c>
      <c r="F610" s="1404">
        <v>0.0</v>
      </c>
      <c r="G610" s="1404">
        <v>0.0</v>
      </c>
      <c r="H610" s="1053">
        <f t="shared" si="435"/>
        <v>5</v>
      </c>
      <c r="I610" s="1396"/>
      <c r="J610" s="1026"/>
      <c r="K610" s="1406" t="s">
        <v>80</v>
      </c>
      <c r="L610" s="1505">
        <f t="shared" si="426"/>
        <v>45</v>
      </c>
      <c r="M610" s="1410">
        <f t="shared" si="436"/>
        <v>40</v>
      </c>
      <c r="N610" s="1307">
        <v>0.0</v>
      </c>
      <c r="O610" s="1410">
        <f t="shared" si="437"/>
        <v>40</v>
      </c>
      <c r="P610" s="1404"/>
      <c r="Q610" s="1058"/>
      <c r="R610" s="1058"/>
      <c r="S610" s="1058"/>
      <c r="T610" s="1058"/>
      <c r="U610" s="1058"/>
      <c r="V610" s="1058"/>
      <c r="W610" s="1058"/>
      <c r="X610" s="1058"/>
      <c r="Y610" s="1058"/>
      <c r="Z610" s="1058"/>
      <c r="AA610" s="1058"/>
      <c r="AB610" s="1058"/>
    </row>
    <row r="611">
      <c r="A611" s="1144" t="s">
        <v>199</v>
      </c>
      <c r="B611" s="1400">
        <v>16.0</v>
      </c>
      <c r="C611" s="1400">
        <v>9.0</v>
      </c>
      <c r="D611" s="1400">
        <v>0.0</v>
      </c>
      <c r="E611" s="1400">
        <v>0.0</v>
      </c>
      <c r="F611" s="1400">
        <v>0.0</v>
      </c>
      <c r="G611" s="1400">
        <v>0.0</v>
      </c>
      <c r="H611" s="1401">
        <f t="shared" ref="H611:H613" si="438">SUM(B611:G611)</f>
        <v>25</v>
      </c>
      <c r="I611" s="1117">
        <f>sum(H611:H614)</f>
        <v>37</v>
      </c>
      <c r="J611" s="1026"/>
      <c r="K611" s="1144" t="s">
        <v>199</v>
      </c>
      <c r="L611" s="1504">
        <v>56.0</v>
      </c>
      <c r="M611" s="1146">
        <f t="shared" si="436"/>
        <v>31</v>
      </c>
      <c r="N611" s="1316">
        <v>90.0</v>
      </c>
      <c r="O611" s="1146">
        <f t="shared" si="437"/>
        <v>121</v>
      </c>
      <c r="P611" s="1316" t="s">
        <v>382</v>
      </c>
      <c r="Q611" s="1058"/>
      <c r="R611" s="1058"/>
      <c r="S611" s="1058"/>
      <c r="T611" s="1058"/>
      <c r="U611" s="1058"/>
      <c r="V611" s="1058"/>
      <c r="W611" s="1058"/>
      <c r="X611" s="1058"/>
      <c r="Y611" s="1058"/>
      <c r="Z611" s="1058"/>
      <c r="AA611" s="1058"/>
      <c r="AB611" s="1058"/>
    </row>
    <row r="612">
      <c r="A612" s="1403" t="s">
        <v>77</v>
      </c>
      <c r="B612" s="1404">
        <v>0.0</v>
      </c>
      <c r="C612" s="1404">
        <v>0.0</v>
      </c>
      <c r="D612" s="1404">
        <v>0.0</v>
      </c>
      <c r="E612" s="1404">
        <v>0.0</v>
      </c>
      <c r="F612" s="1404">
        <v>0.0</v>
      </c>
      <c r="G612" s="1405">
        <v>0.0</v>
      </c>
      <c r="H612" s="1053">
        <f t="shared" si="438"/>
        <v>0</v>
      </c>
      <c r="I612" s="1088">
        <f>(I611/60)</f>
        <v>0.6166666667</v>
      </c>
      <c r="J612" s="1026"/>
      <c r="K612" s="1403" t="s">
        <v>77</v>
      </c>
      <c r="L612" s="1505">
        <f t="shared" ref="L612:L613" si="439">(O235)</f>
        <v>17</v>
      </c>
      <c r="M612" s="1410">
        <f>(L612-H612-H613)</f>
        <v>7</v>
      </c>
      <c r="N612" s="1404">
        <v>20.0</v>
      </c>
      <c r="O612" s="1396">
        <f t="shared" si="437"/>
        <v>27</v>
      </c>
      <c r="P612" s="1404"/>
      <c r="Q612" s="1058"/>
      <c r="R612" s="1058"/>
      <c r="S612" s="1058"/>
      <c r="T612" s="1058"/>
      <c r="U612" s="1058"/>
      <c r="V612" s="1058"/>
      <c r="W612" s="1058"/>
      <c r="X612" s="1058"/>
      <c r="Y612" s="1058"/>
      <c r="Z612" s="1058"/>
      <c r="AA612" s="1058"/>
      <c r="AB612" s="1058"/>
    </row>
    <row r="613">
      <c r="A613" s="1403" t="s">
        <v>78</v>
      </c>
      <c r="B613" s="1404">
        <v>10.0</v>
      </c>
      <c r="C613" s="1404">
        <v>0.0</v>
      </c>
      <c r="D613" s="1404">
        <v>0.0</v>
      </c>
      <c r="E613" s="1404">
        <v>0.0</v>
      </c>
      <c r="F613" s="1404">
        <v>0.0</v>
      </c>
      <c r="G613" s="1405">
        <v>0.0</v>
      </c>
      <c r="H613" s="1053">
        <f t="shared" si="438"/>
        <v>10</v>
      </c>
      <c r="I613" s="1396"/>
      <c r="J613" s="1026"/>
      <c r="K613" s="1403" t="s">
        <v>78</v>
      </c>
      <c r="L613" s="1505" t="str">
        <f t="shared" si="439"/>
        <v>-</v>
      </c>
      <c r="M613" s="1410" t="s">
        <v>79</v>
      </c>
      <c r="N613" s="1404" t="s">
        <v>79</v>
      </c>
      <c r="O613" s="1396" t="s">
        <v>79</v>
      </c>
      <c r="P613" s="1404"/>
      <c r="Q613" s="1058"/>
      <c r="R613" s="1058"/>
      <c r="S613" s="1058"/>
      <c r="T613" s="1058"/>
      <c r="U613" s="1058"/>
      <c r="V613" s="1058"/>
      <c r="W613" s="1058"/>
      <c r="X613" s="1058"/>
      <c r="Y613" s="1058"/>
      <c r="Z613" s="1058"/>
      <c r="AA613" s="1058"/>
      <c r="AB613" s="1058"/>
    </row>
    <row r="614">
      <c r="A614" s="1406" t="s">
        <v>446</v>
      </c>
      <c r="B614" s="1404">
        <v>1.0</v>
      </c>
      <c r="C614" s="1404">
        <v>1.0</v>
      </c>
      <c r="D614" s="1404">
        <v>0.0</v>
      </c>
      <c r="E614" s="1404">
        <v>0.0</v>
      </c>
      <c r="F614" s="1404">
        <v>0.0</v>
      </c>
      <c r="G614" s="1405">
        <v>0.0</v>
      </c>
      <c r="H614" s="1053">
        <f t="shared" ref="H614:H615" si="440">sum(B614:G614)</f>
        <v>2</v>
      </c>
      <c r="I614" s="1396"/>
      <c r="J614" s="1026"/>
      <c r="K614" s="1406" t="s">
        <v>446</v>
      </c>
      <c r="L614" s="1505">
        <v>9.0</v>
      </c>
      <c r="M614" s="1410">
        <f t="shared" ref="M614:M615" si="441">(L614-H614)</f>
        <v>7</v>
      </c>
      <c r="N614" s="1404">
        <v>0.0</v>
      </c>
      <c r="O614" s="1396">
        <f t="shared" ref="O614:O615" si="442">sum(M614,N614)</f>
        <v>7</v>
      </c>
      <c r="P614" s="1404"/>
      <c r="Q614" s="1058"/>
      <c r="R614" s="1058"/>
      <c r="S614" s="1058"/>
      <c r="T614" s="1058"/>
      <c r="U614" s="1058"/>
      <c r="V614" s="1058"/>
      <c r="W614" s="1058"/>
      <c r="X614" s="1058"/>
      <c r="Y614" s="1058"/>
      <c r="Z614" s="1058"/>
      <c r="AA614" s="1058"/>
      <c r="AB614" s="1058"/>
    </row>
    <row r="615">
      <c r="A615" s="1406" t="s">
        <v>80</v>
      </c>
      <c r="B615" s="1404">
        <v>2.0</v>
      </c>
      <c r="C615" s="1404">
        <v>1.0</v>
      </c>
      <c r="D615" s="1404">
        <v>0.0</v>
      </c>
      <c r="E615" s="1404">
        <v>0.0</v>
      </c>
      <c r="F615" s="1404">
        <v>0.0</v>
      </c>
      <c r="G615" s="1405">
        <v>0.0</v>
      </c>
      <c r="H615" s="1053">
        <f t="shared" si="440"/>
        <v>3</v>
      </c>
      <c r="I615" s="1396"/>
      <c r="J615" s="1026"/>
      <c r="K615" s="1406" t="s">
        <v>80</v>
      </c>
      <c r="L615" s="1505">
        <f t="shared" ref="L615:L620" si="443">(O238)</f>
        <v>34</v>
      </c>
      <c r="M615" s="1410">
        <f t="shared" si="441"/>
        <v>31</v>
      </c>
      <c r="N615" s="1404">
        <v>0.0</v>
      </c>
      <c r="O615" s="1396">
        <f t="shared" si="442"/>
        <v>31</v>
      </c>
      <c r="P615" s="1404"/>
      <c r="Q615" s="1058"/>
      <c r="R615" s="1058"/>
      <c r="S615" s="1058"/>
      <c r="T615" s="1058"/>
      <c r="U615" s="1058"/>
      <c r="V615" s="1058"/>
      <c r="W615" s="1058"/>
      <c r="X615" s="1058"/>
      <c r="Y615" s="1058"/>
      <c r="Z615" s="1058"/>
      <c r="AA615" s="1058"/>
      <c r="AB615" s="1058"/>
    </row>
    <row r="616">
      <c r="A616" s="1116"/>
      <c r="B616" s="1400"/>
      <c r="C616" s="1400"/>
      <c r="D616" s="1400"/>
      <c r="E616" s="1400"/>
      <c r="F616" s="1400"/>
      <c r="G616" s="1400"/>
      <c r="H616" s="1401">
        <f t="shared" ref="H616:H618" si="444">SUM(B616:G616)</f>
        <v>0</v>
      </c>
      <c r="I616" s="1117">
        <f>sum(H616:H619)</f>
        <v>0</v>
      </c>
      <c r="J616" s="998"/>
      <c r="K616" s="1116"/>
      <c r="L616" s="1504" t="str">
        <f t="shared" si="443"/>
        <v/>
      </c>
      <c r="M616" s="1146"/>
      <c r="N616" s="1316"/>
      <c r="O616" s="1117"/>
      <c r="P616" s="1316"/>
      <c r="Q616" s="1058"/>
      <c r="R616" s="1058"/>
      <c r="S616" s="1058"/>
      <c r="T616" s="1058"/>
      <c r="U616" s="1058"/>
      <c r="V616" s="1058"/>
      <c r="W616" s="1058"/>
      <c r="X616" s="1058"/>
      <c r="Y616" s="1058"/>
      <c r="Z616" s="1058"/>
      <c r="AA616" s="1058"/>
      <c r="AB616" s="1058"/>
    </row>
    <row r="617">
      <c r="A617" s="1403" t="s">
        <v>77</v>
      </c>
      <c r="B617" s="1404"/>
      <c r="C617" s="1404"/>
      <c r="D617" s="1404"/>
      <c r="E617" s="1404"/>
      <c r="F617" s="1404"/>
      <c r="G617" s="1405"/>
      <c r="H617" s="1053">
        <f t="shared" si="444"/>
        <v>0</v>
      </c>
      <c r="I617" s="1088">
        <f>(I616/60)</f>
        <v>0</v>
      </c>
      <c r="J617" s="998"/>
      <c r="K617" s="1403" t="s">
        <v>77</v>
      </c>
      <c r="L617" s="1505" t="str">
        <f t="shared" si="443"/>
        <v/>
      </c>
      <c r="M617" s="1410"/>
      <c r="N617" s="1396"/>
      <c r="O617" s="1396"/>
      <c r="P617" s="1396"/>
      <c r="Q617" s="1058"/>
      <c r="R617" s="1058"/>
      <c r="S617" s="1058"/>
      <c r="T617" s="1058"/>
      <c r="U617" s="1058"/>
      <c r="V617" s="1058"/>
      <c r="W617" s="1058"/>
      <c r="X617" s="1058"/>
      <c r="Y617" s="1058"/>
      <c r="Z617" s="1058"/>
      <c r="AA617" s="1058"/>
      <c r="AB617" s="1058"/>
    </row>
    <row r="618">
      <c r="A618" s="1403" t="s">
        <v>78</v>
      </c>
      <c r="B618" s="1404"/>
      <c r="C618" s="1404"/>
      <c r="D618" s="1404"/>
      <c r="E618" s="1404"/>
      <c r="F618" s="1404"/>
      <c r="G618" s="1405"/>
      <c r="H618" s="1053">
        <f t="shared" si="444"/>
        <v>0</v>
      </c>
      <c r="I618" s="1396"/>
      <c r="J618" s="998"/>
      <c r="K618" s="1403" t="s">
        <v>78</v>
      </c>
      <c r="L618" s="1505" t="str">
        <f t="shared" si="443"/>
        <v/>
      </c>
      <c r="M618" s="1410"/>
      <c r="N618" s="1396"/>
      <c r="O618" s="1396"/>
      <c r="P618" s="1396"/>
      <c r="Q618" s="1058"/>
      <c r="R618" s="1058"/>
      <c r="S618" s="1058"/>
      <c r="T618" s="1058"/>
      <c r="U618" s="1058"/>
      <c r="V618" s="1058"/>
      <c r="W618" s="1058"/>
      <c r="X618" s="1058"/>
      <c r="Y618" s="1058"/>
      <c r="Z618" s="1058"/>
      <c r="AA618" s="1058"/>
      <c r="AB618" s="1058"/>
    </row>
    <row r="619">
      <c r="A619" s="1406" t="s">
        <v>446</v>
      </c>
      <c r="B619" s="1404"/>
      <c r="C619" s="1404"/>
      <c r="D619" s="1404"/>
      <c r="E619" s="1404"/>
      <c r="F619" s="1404"/>
      <c r="G619" s="1405"/>
      <c r="H619" s="1053">
        <f>sum(B619:G619)</f>
        <v>0</v>
      </c>
      <c r="I619" s="1396"/>
      <c r="J619" s="998"/>
      <c r="K619" s="1406" t="s">
        <v>446</v>
      </c>
      <c r="L619" s="1505" t="str">
        <f t="shared" si="443"/>
        <v/>
      </c>
      <c r="M619" s="1410"/>
      <c r="N619" s="1396"/>
      <c r="O619" s="1396"/>
      <c r="P619" s="1396"/>
      <c r="Q619" s="1058"/>
      <c r="R619" s="1058"/>
      <c r="S619" s="1058"/>
      <c r="T619" s="1058"/>
      <c r="U619" s="1058"/>
      <c r="V619" s="1058"/>
      <c r="W619" s="1058"/>
      <c r="X619" s="1058"/>
      <c r="Y619" s="1058"/>
      <c r="Z619" s="1058"/>
      <c r="AA619" s="1058"/>
      <c r="AB619" s="1058"/>
    </row>
    <row r="620">
      <c r="A620" s="1406" t="s">
        <v>80</v>
      </c>
      <c r="B620" s="1404"/>
      <c r="C620" s="1404"/>
      <c r="D620" s="1404"/>
      <c r="E620" s="1404"/>
      <c r="F620" s="1404"/>
      <c r="G620" s="1405"/>
      <c r="H620" s="1405">
        <f>SUM(B620:G620)</f>
        <v>0</v>
      </c>
      <c r="I620" s="1396"/>
      <c r="J620" s="998"/>
      <c r="K620" s="1406" t="s">
        <v>80</v>
      </c>
      <c r="L620" s="1505" t="str">
        <f t="shared" si="443"/>
        <v/>
      </c>
      <c r="M620" s="1410"/>
      <c r="N620" s="1396"/>
      <c r="O620" s="1396"/>
      <c r="P620" s="1396"/>
      <c r="Q620" s="1058"/>
      <c r="R620" s="1058"/>
      <c r="S620" s="1058"/>
      <c r="T620" s="1058"/>
      <c r="U620" s="1058"/>
      <c r="V620" s="1058"/>
      <c r="W620" s="1058"/>
      <c r="X620" s="1058"/>
      <c r="Y620" s="1058"/>
      <c r="Z620" s="1058"/>
      <c r="AA620" s="1058"/>
      <c r="AB620" s="1058"/>
    </row>
    <row r="621">
      <c r="A621" s="1332" t="s">
        <v>75</v>
      </c>
      <c r="B621" s="1397">
        <f> SUM(B622:B625,B627:B630,B632:B635,B637:B640,B642:B645, B647:B650)</f>
        <v>24</v>
      </c>
      <c r="C621" s="1397">
        <f t="shared" ref="C621:D621" si="445"> SUM(C622:C625,C627:C630,C632:C635,C637:C640,C642:C645)</f>
        <v>26</v>
      </c>
      <c r="D621" s="1397">
        <f t="shared" si="445"/>
        <v>31</v>
      </c>
      <c r="E621" s="1397">
        <f> SUM(E622:E625,E627:E630,E632:E635,E637:E640,E642:E645,E647:E651)</f>
        <v>44</v>
      </c>
      <c r="F621" s="1397">
        <f t="shared" ref="F621:G621" si="446"> SUM(F622:F625,F627:F630,F632:F635,F637:F640,F642:F645)</f>
        <v>11</v>
      </c>
      <c r="G621" s="1397">
        <f t="shared" si="446"/>
        <v>3</v>
      </c>
      <c r="H621" s="1397">
        <f>SUM(H622:H625,H627:H630,H632:H635,H637:H640,H642:H645,H647:H650)</f>
        <v>141</v>
      </c>
      <c r="I621" s="1397"/>
      <c r="J621" s="998"/>
      <c r="K621" s="1332" t="s">
        <v>75</v>
      </c>
      <c r="L621" s="1397"/>
      <c r="M621" s="1397"/>
      <c r="N621" s="1397"/>
      <c r="O621" s="1397"/>
      <c r="P621" s="1397"/>
      <c r="Q621" s="1058"/>
      <c r="R621" s="1399"/>
      <c r="S621" s="1399"/>
      <c r="T621" s="1399"/>
      <c r="U621" s="1399"/>
      <c r="V621" s="1399"/>
      <c r="W621" s="1399"/>
      <c r="X621" s="1399"/>
      <c r="Y621" s="1399"/>
      <c r="Z621" s="1399"/>
      <c r="AA621" s="1399"/>
      <c r="AB621" s="1399"/>
    </row>
    <row r="622">
      <c r="A622" s="1434" t="s">
        <v>152</v>
      </c>
      <c r="B622" s="1400">
        <v>17.0</v>
      </c>
      <c r="C622" s="1400">
        <v>8.0</v>
      </c>
      <c r="D622" s="1400">
        <v>2.0</v>
      </c>
      <c r="E622" s="1400">
        <v>9.0</v>
      </c>
      <c r="F622" s="1400">
        <v>4.0</v>
      </c>
      <c r="G622" s="1400">
        <v>0.0</v>
      </c>
      <c r="H622" s="1401">
        <f t="shared" ref="H622:H624" si="447">SUM(B622:G622)</f>
        <v>40</v>
      </c>
      <c r="I622" s="1117">
        <f>sum(H622:H625)</f>
        <v>47</v>
      </c>
      <c r="J622" s="1026"/>
      <c r="K622" s="1434" t="s">
        <v>152</v>
      </c>
      <c r="L622" s="1504">
        <f t="shared" ref="L622:L627" si="448">(O245)</f>
        <v>60</v>
      </c>
      <c r="M622" s="1117">
        <f>(L622-H622)</f>
        <v>20</v>
      </c>
      <c r="N622" s="1316">
        <v>40.0</v>
      </c>
      <c r="O622" s="1117">
        <f t="shared" ref="O622:O623" si="449">sum(M622,N622)</f>
        <v>60</v>
      </c>
      <c r="P622" s="1316" t="s">
        <v>382</v>
      </c>
      <c r="Q622" s="1058"/>
      <c r="R622" s="1058"/>
      <c r="S622" s="1058"/>
      <c r="T622" s="1058"/>
      <c r="U622" s="1058"/>
      <c r="V622" s="1058"/>
      <c r="W622" s="1058"/>
      <c r="X622" s="1058"/>
      <c r="Y622" s="1058"/>
      <c r="Z622" s="1058"/>
      <c r="AA622" s="1058"/>
      <c r="AB622" s="1058"/>
    </row>
    <row r="623">
      <c r="A623" s="1403" t="s">
        <v>77</v>
      </c>
      <c r="B623" s="1404">
        <v>0.0</v>
      </c>
      <c r="C623" s="1404">
        <v>3.0</v>
      </c>
      <c r="D623" s="1404">
        <v>0.0</v>
      </c>
      <c r="E623" s="1404">
        <v>0.0</v>
      </c>
      <c r="F623" s="1404">
        <v>1.0</v>
      </c>
      <c r="G623" s="1405">
        <v>0.0</v>
      </c>
      <c r="H623" s="1053">
        <f t="shared" si="447"/>
        <v>4</v>
      </c>
      <c r="I623" s="1088">
        <f>(I622/61)</f>
        <v>0.7704918033</v>
      </c>
      <c r="J623" s="1026"/>
      <c r="K623" s="1403" t="s">
        <v>77</v>
      </c>
      <c r="L623" s="1505">
        <f t="shared" si="448"/>
        <v>16</v>
      </c>
      <c r="M623" s="1396">
        <f>(L623-H623-H624)</f>
        <v>9</v>
      </c>
      <c r="N623" s="1404">
        <v>5.0</v>
      </c>
      <c r="O623" s="1396">
        <f t="shared" si="449"/>
        <v>14</v>
      </c>
      <c r="P623" s="1404"/>
      <c r="Q623" s="1058"/>
      <c r="R623" s="1058"/>
      <c r="S623" s="1058"/>
      <c r="T623" s="1058"/>
      <c r="U623" s="1058"/>
      <c r="V623" s="1058"/>
      <c r="W623" s="1058"/>
      <c r="X623" s="1058"/>
      <c r="Y623" s="1058"/>
      <c r="Z623" s="1058"/>
      <c r="AA623" s="1058"/>
      <c r="AB623" s="1058"/>
    </row>
    <row r="624">
      <c r="A624" s="1403" t="s">
        <v>78</v>
      </c>
      <c r="B624" s="1404">
        <v>0.0</v>
      </c>
      <c r="C624" s="1404">
        <v>0.0</v>
      </c>
      <c r="D624" s="1404">
        <v>1.0</v>
      </c>
      <c r="E624" s="1404">
        <v>1.0</v>
      </c>
      <c r="F624" s="1404">
        <v>1.0</v>
      </c>
      <c r="G624" s="1405">
        <v>0.0</v>
      </c>
      <c r="H624" s="1053">
        <f t="shared" si="447"/>
        <v>3</v>
      </c>
      <c r="I624" s="1396"/>
      <c r="J624" s="1026"/>
      <c r="K624" s="1403" t="s">
        <v>78</v>
      </c>
      <c r="L624" s="1505" t="str">
        <f t="shared" si="448"/>
        <v>-</v>
      </c>
      <c r="M624" s="1396" t="s">
        <v>79</v>
      </c>
      <c r="N624" s="1404" t="s">
        <v>79</v>
      </c>
      <c r="O624" s="1396" t="s">
        <v>79</v>
      </c>
      <c r="P624" s="1404"/>
      <c r="Q624" s="1058"/>
      <c r="R624" s="1058"/>
      <c r="S624" s="1058"/>
      <c r="T624" s="1058"/>
      <c r="U624" s="1058"/>
      <c r="V624" s="1058"/>
      <c r="W624" s="1058"/>
      <c r="X624" s="1058"/>
      <c r="Y624" s="1058"/>
      <c r="Z624" s="1058"/>
      <c r="AA624" s="1058"/>
      <c r="AB624" s="1058"/>
    </row>
    <row r="625">
      <c r="A625" s="1406" t="s">
        <v>446</v>
      </c>
      <c r="B625" s="1404">
        <v>0.0</v>
      </c>
      <c r="C625" s="1404">
        <v>0.0</v>
      </c>
      <c r="D625" s="1404">
        <v>0.0</v>
      </c>
      <c r="E625" s="1404">
        <v>0.0</v>
      </c>
      <c r="F625" s="1404">
        <v>0.0</v>
      </c>
      <c r="G625" s="1405">
        <v>0.0</v>
      </c>
      <c r="H625" s="1053">
        <f t="shared" ref="H625:H626" si="450">sum(B625:G625)</f>
        <v>0</v>
      </c>
      <c r="I625" s="1396"/>
      <c r="J625" s="1026"/>
      <c r="K625" s="1406" t="s">
        <v>446</v>
      </c>
      <c r="L625" s="1505">
        <f t="shared" si="448"/>
        <v>0</v>
      </c>
      <c r="M625" s="1396">
        <f t="shared" ref="M625:M627" si="451">(L625-H625)</f>
        <v>0</v>
      </c>
      <c r="N625" s="1404">
        <v>10.0</v>
      </c>
      <c r="O625" s="1396">
        <f t="shared" ref="O625:O628" si="452">sum(M625,N625)</f>
        <v>10</v>
      </c>
      <c r="P625" s="1404"/>
      <c r="Q625" s="1024"/>
      <c r="R625" s="1058"/>
      <c r="S625" s="1058"/>
      <c r="T625" s="1058"/>
      <c r="U625" s="1058"/>
      <c r="V625" s="1058"/>
      <c r="W625" s="1058"/>
      <c r="X625" s="1058"/>
      <c r="Y625" s="1058"/>
      <c r="Z625" s="1058"/>
      <c r="AA625" s="1058"/>
      <c r="AB625" s="1058"/>
    </row>
    <row r="626">
      <c r="A626" s="1406" t="s">
        <v>80</v>
      </c>
      <c r="B626" s="1404">
        <v>0.0</v>
      </c>
      <c r="C626" s="1404">
        <v>3.0</v>
      </c>
      <c r="D626" s="1404">
        <v>0.0</v>
      </c>
      <c r="E626" s="1404">
        <v>0.0</v>
      </c>
      <c r="F626" s="1404">
        <v>0.0</v>
      </c>
      <c r="G626" s="1405">
        <v>0.0</v>
      </c>
      <c r="H626" s="1053">
        <f t="shared" si="450"/>
        <v>3</v>
      </c>
      <c r="I626" s="1396"/>
      <c r="J626" s="1026"/>
      <c r="K626" s="1406" t="s">
        <v>80</v>
      </c>
      <c r="L626" s="1505">
        <f t="shared" si="448"/>
        <v>45</v>
      </c>
      <c r="M626" s="1396">
        <f t="shared" si="451"/>
        <v>42</v>
      </c>
      <c r="N626" s="1404">
        <v>0.0</v>
      </c>
      <c r="O626" s="1396">
        <f t="shared" si="452"/>
        <v>42</v>
      </c>
      <c r="P626" s="1404"/>
      <c r="Q626" s="1058"/>
      <c r="R626" s="1058"/>
      <c r="S626" s="1058"/>
      <c r="T626" s="1058"/>
      <c r="U626" s="1058"/>
      <c r="V626" s="1058"/>
      <c r="W626" s="1058"/>
      <c r="X626" s="1058"/>
      <c r="Y626" s="1058"/>
      <c r="Z626" s="1058"/>
      <c r="AA626" s="1058"/>
      <c r="AB626" s="1058"/>
    </row>
    <row r="627">
      <c r="A627" s="1257" t="s">
        <v>521</v>
      </c>
      <c r="B627" s="1316">
        <v>1.0</v>
      </c>
      <c r="C627" s="1316">
        <v>6.0</v>
      </c>
      <c r="D627" s="1316">
        <v>3.0</v>
      </c>
      <c r="E627" s="1316">
        <v>3.0</v>
      </c>
      <c r="F627" s="1316">
        <v>0.0</v>
      </c>
      <c r="G627" s="1400">
        <v>0.0</v>
      </c>
      <c r="H627" s="1401">
        <f t="shared" ref="H627:H629" si="453">SUM(B627:G627)</f>
        <v>13</v>
      </c>
      <c r="I627" s="1117">
        <f>sum(H627:H630)</f>
        <v>25</v>
      </c>
      <c r="J627" s="998"/>
      <c r="K627" s="1257" t="s">
        <v>521</v>
      </c>
      <c r="L627" s="1504">
        <f t="shared" si="448"/>
        <v>41</v>
      </c>
      <c r="M627" s="1117">
        <f t="shared" si="451"/>
        <v>28</v>
      </c>
      <c r="N627" s="1316">
        <v>20.0</v>
      </c>
      <c r="O627" s="1117">
        <f t="shared" si="452"/>
        <v>48</v>
      </c>
      <c r="P627" s="1316" t="s">
        <v>382</v>
      </c>
      <c r="Q627" s="1058"/>
      <c r="R627" s="1058"/>
      <c r="S627" s="1058"/>
      <c r="T627" s="1058"/>
      <c r="U627" s="1058"/>
      <c r="V627" s="1058"/>
      <c r="W627" s="1058"/>
      <c r="X627" s="1058"/>
      <c r="Y627" s="1058"/>
      <c r="Z627" s="1058"/>
      <c r="AA627" s="1058"/>
      <c r="AB627" s="1058"/>
    </row>
    <row r="628">
      <c r="A628" s="1403" t="s">
        <v>77</v>
      </c>
      <c r="B628" s="1404">
        <v>0.0</v>
      </c>
      <c r="C628" s="1404">
        <v>0.0</v>
      </c>
      <c r="D628" s="1404">
        <v>4.0</v>
      </c>
      <c r="E628" s="1404">
        <v>2.0</v>
      </c>
      <c r="F628" s="1404">
        <v>1.0</v>
      </c>
      <c r="G628" s="1404">
        <v>0.0</v>
      </c>
      <c r="H628" s="1053">
        <f t="shared" si="453"/>
        <v>7</v>
      </c>
      <c r="I628" s="1088">
        <f>(I627/60)</f>
        <v>0.4166666667</v>
      </c>
      <c r="J628" s="1024"/>
      <c r="K628" s="1403" t="s">
        <v>77</v>
      </c>
      <c r="L628" s="1505">
        <v>10.0</v>
      </c>
      <c r="M628" s="1396">
        <f>(L628-H628-H629)</f>
        <v>3</v>
      </c>
      <c r="N628" s="1404">
        <v>5.0</v>
      </c>
      <c r="O628" s="1396">
        <f t="shared" si="452"/>
        <v>8</v>
      </c>
      <c r="P628" s="1404"/>
      <c r="Q628" s="1058"/>
      <c r="R628" s="1058"/>
      <c r="S628" s="1058"/>
      <c r="T628" s="1058"/>
      <c r="U628" s="1058"/>
      <c r="V628" s="1058"/>
      <c r="W628" s="1058"/>
      <c r="X628" s="1058"/>
      <c r="Y628" s="1058"/>
      <c r="Z628" s="1058"/>
      <c r="AA628" s="1058"/>
      <c r="AB628" s="1058"/>
    </row>
    <row r="629">
      <c r="A629" s="1403" t="s">
        <v>78</v>
      </c>
      <c r="B629" s="1404">
        <v>0.0</v>
      </c>
      <c r="C629" s="1404">
        <v>0.0</v>
      </c>
      <c r="D629" s="1404">
        <v>0.0</v>
      </c>
      <c r="E629" s="1404">
        <v>0.0</v>
      </c>
      <c r="F629" s="1404">
        <v>0.0</v>
      </c>
      <c r="G629" s="1404">
        <v>0.0</v>
      </c>
      <c r="H629" s="1053">
        <f t="shared" si="453"/>
        <v>0</v>
      </c>
      <c r="I629" s="1396"/>
      <c r="J629" s="1026"/>
      <c r="K629" s="1403" t="s">
        <v>78</v>
      </c>
      <c r="L629" s="1505" t="str">
        <f t="shared" ref="L629:L634" si="454">(O252)</f>
        <v>-</v>
      </c>
      <c r="M629" s="1396" t="s">
        <v>79</v>
      </c>
      <c r="N629" s="1404" t="s">
        <v>79</v>
      </c>
      <c r="O629" s="1396" t="s">
        <v>79</v>
      </c>
      <c r="P629" s="1404"/>
      <c r="Q629" s="1058"/>
      <c r="R629" s="1058"/>
      <c r="S629" s="1058"/>
      <c r="T629" s="1058"/>
      <c r="U629" s="1058"/>
      <c r="V629" s="1058"/>
      <c r="W629" s="1058"/>
      <c r="X629" s="1058"/>
      <c r="Y629" s="1058"/>
      <c r="Z629" s="1058"/>
      <c r="AA629" s="1058"/>
      <c r="AB629" s="1058"/>
    </row>
    <row r="630">
      <c r="A630" s="1406" t="s">
        <v>446</v>
      </c>
      <c r="B630" s="1404">
        <v>0.0</v>
      </c>
      <c r="C630" s="1404">
        <v>0.0</v>
      </c>
      <c r="D630" s="1404">
        <v>3.0</v>
      </c>
      <c r="E630" s="1404">
        <v>2.0</v>
      </c>
      <c r="F630" s="1404">
        <v>0.0</v>
      </c>
      <c r="G630" s="1404">
        <v>0.0</v>
      </c>
      <c r="H630" s="1053">
        <f t="shared" ref="H630:H631" si="455">sum(B630:G630)</f>
        <v>5</v>
      </c>
      <c r="I630" s="1396"/>
      <c r="J630" s="1026"/>
      <c r="K630" s="1406" t="s">
        <v>446</v>
      </c>
      <c r="L630" s="1505">
        <f t="shared" si="454"/>
        <v>8</v>
      </c>
      <c r="M630" s="1396">
        <f t="shared" ref="M630:M632" si="456">(L630-H630)</f>
        <v>3</v>
      </c>
      <c r="N630" s="1404">
        <v>0.0</v>
      </c>
      <c r="O630" s="1396">
        <f t="shared" ref="O630:O633" si="457">sum(M630,N630)</f>
        <v>3</v>
      </c>
      <c r="P630" s="1404"/>
      <c r="Q630" s="1058"/>
      <c r="R630" s="1058"/>
      <c r="S630" s="1058"/>
      <c r="T630" s="1058"/>
      <c r="U630" s="1058"/>
      <c r="V630" s="1058"/>
      <c r="W630" s="1058"/>
      <c r="X630" s="1058"/>
      <c r="Y630" s="1058"/>
      <c r="Z630" s="1058"/>
      <c r="AA630" s="1058"/>
      <c r="AB630" s="1058"/>
    </row>
    <row r="631">
      <c r="A631" s="1406" t="s">
        <v>80</v>
      </c>
      <c r="B631" s="1404">
        <v>0.0</v>
      </c>
      <c r="C631" s="1404">
        <v>0.0</v>
      </c>
      <c r="D631" s="1404">
        <v>0.0</v>
      </c>
      <c r="E631" s="1404">
        <v>0.0</v>
      </c>
      <c r="F631" s="1404">
        <v>0.0</v>
      </c>
      <c r="G631" s="1404">
        <v>0.0</v>
      </c>
      <c r="H631" s="1053">
        <f t="shared" si="455"/>
        <v>0</v>
      </c>
      <c r="I631" s="1396"/>
      <c r="J631" s="998"/>
      <c r="K631" s="1406" t="s">
        <v>80</v>
      </c>
      <c r="L631" s="1505">
        <f t="shared" si="454"/>
        <v>31</v>
      </c>
      <c r="M631" s="1396">
        <f t="shared" si="456"/>
        <v>31</v>
      </c>
      <c r="N631" s="1404">
        <v>0.0</v>
      </c>
      <c r="O631" s="1396">
        <f t="shared" si="457"/>
        <v>31</v>
      </c>
      <c r="P631" s="1404"/>
      <c r="Q631" s="1058"/>
      <c r="R631" s="1058"/>
      <c r="S631" s="1058"/>
      <c r="T631" s="1058"/>
      <c r="U631" s="1058"/>
      <c r="V631" s="1058"/>
      <c r="W631" s="1058"/>
      <c r="X631" s="1058"/>
      <c r="Y631" s="1058"/>
      <c r="Z631" s="1058"/>
      <c r="AA631" s="1058"/>
      <c r="AB631" s="1058"/>
    </row>
    <row r="632">
      <c r="A632" s="1257" t="s">
        <v>230</v>
      </c>
      <c r="B632" s="1400">
        <v>6.0</v>
      </c>
      <c r="C632" s="1400">
        <v>5.0</v>
      </c>
      <c r="D632" s="1400">
        <v>10.0</v>
      </c>
      <c r="E632" s="1400">
        <v>4.0</v>
      </c>
      <c r="F632" s="1400">
        <v>1.0</v>
      </c>
      <c r="G632" s="1400">
        <v>0.0</v>
      </c>
      <c r="H632" s="1401">
        <f t="shared" ref="H632:H634" si="458">SUM(B632:G632)</f>
        <v>26</v>
      </c>
      <c r="I632" s="1117">
        <f>sum(H632:H635)</f>
        <v>34</v>
      </c>
      <c r="J632" s="1026"/>
      <c r="K632" s="1257" t="s">
        <v>230</v>
      </c>
      <c r="L632" s="1504">
        <f t="shared" si="454"/>
        <v>46</v>
      </c>
      <c r="M632" s="1117">
        <f t="shared" si="456"/>
        <v>20</v>
      </c>
      <c r="N632" s="1316">
        <v>40.0</v>
      </c>
      <c r="O632" s="1117">
        <f t="shared" si="457"/>
        <v>60</v>
      </c>
      <c r="P632" s="1316" t="s">
        <v>382</v>
      </c>
      <c r="Q632" s="1058"/>
      <c r="R632" s="1058"/>
      <c r="S632" s="1058"/>
      <c r="T632" s="1058"/>
      <c r="U632" s="1058"/>
      <c r="V632" s="1058"/>
      <c r="W632" s="1058"/>
      <c r="X632" s="1058"/>
      <c r="Y632" s="1058"/>
      <c r="Z632" s="1058"/>
      <c r="AA632" s="1058"/>
      <c r="AB632" s="1058"/>
    </row>
    <row r="633">
      <c r="A633" s="1403" t="s">
        <v>77</v>
      </c>
      <c r="B633" s="1404">
        <v>0.0</v>
      </c>
      <c r="C633" s="1404">
        <v>0.0</v>
      </c>
      <c r="D633" s="1404">
        <v>0.0</v>
      </c>
      <c r="E633" s="1404">
        <v>0.0</v>
      </c>
      <c r="F633" s="1404">
        <v>0.0</v>
      </c>
      <c r="G633" s="1405">
        <v>0.0</v>
      </c>
      <c r="H633" s="1053">
        <f t="shared" si="458"/>
        <v>0</v>
      </c>
      <c r="I633" s="1088">
        <f>(I632/60)</f>
        <v>0.5666666667</v>
      </c>
      <c r="J633" s="1026"/>
      <c r="K633" s="1403" t="s">
        <v>77</v>
      </c>
      <c r="L633" s="1505">
        <f t="shared" si="454"/>
        <v>5</v>
      </c>
      <c r="M633" s="1396">
        <f>(L633-H633-H634)</f>
        <v>0</v>
      </c>
      <c r="N633" s="1404">
        <v>10.0</v>
      </c>
      <c r="O633" s="1396">
        <f t="shared" si="457"/>
        <v>10</v>
      </c>
      <c r="P633" s="1396"/>
      <c r="Q633" s="1058"/>
      <c r="R633" s="1058"/>
      <c r="S633" s="1058"/>
      <c r="T633" s="1058"/>
      <c r="U633" s="1058"/>
      <c r="V633" s="1058"/>
      <c r="W633" s="1058"/>
      <c r="X633" s="1058"/>
      <c r="Y633" s="1058"/>
      <c r="Z633" s="1058"/>
      <c r="AA633" s="1058"/>
      <c r="AB633" s="1058"/>
    </row>
    <row r="634">
      <c r="A634" s="1403" t="s">
        <v>78</v>
      </c>
      <c r="B634" s="1404">
        <v>0.0</v>
      </c>
      <c r="C634" s="1404">
        <v>2.0</v>
      </c>
      <c r="D634" s="1404">
        <v>2.0</v>
      </c>
      <c r="E634" s="1404">
        <v>0.0</v>
      </c>
      <c r="F634" s="1404">
        <v>1.0</v>
      </c>
      <c r="G634" s="1405">
        <v>0.0</v>
      </c>
      <c r="H634" s="1053">
        <f t="shared" si="458"/>
        <v>5</v>
      </c>
      <c r="I634" s="1396"/>
      <c r="J634" s="1026"/>
      <c r="K634" s="1403" t="s">
        <v>78</v>
      </c>
      <c r="L634" s="1506" t="str">
        <f t="shared" si="454"/>
        <v>-</v>
      </c>
      <c r="M634" s="1396" t="s">
        <v>79</v>
      </c>
      <c r="N634" s="1404" t="s">
        <v>79</v>
      </c>
      <c r="O634" s="1396" t="s">
        <v>79</v>
      </c>
      <c r="P634" s="1396"/>
      <c r="Q634" s="1058"/>
      <c r="R634" s="1058"/>
      <c r="S634" s="1058"/>
      <c r="T634" s="1058"/>
      <c r="U634" s="1058"/>
      <c r="V634" s="1058"/>
      <c r="W634" s="1058"/>
      <c r="X634" s="1058"/>
      <c r="Y634" s="1058"/>
      <c r="Z634" s="1058"/>
      <c r="AA634" s="1058"/>
      <c r="AB634" s="1058"/>
    </row>
    <row r="635">
      <c r="A635" s="1406" t="s">
        <v>446</v>
      </c>
      <c r="B635" s="1404">
        <v>0.0</v>
      </c>
      <c r="C635" s="1404">
        <v>1.0</v>
      </c>
      <c r="D635" s="1404">
        <v>1.0</v>
      </c>
      <c r="E635" s="1404">
        <v>0.0</v>
      </c>
      <c r="F635" s="1404">
        <v>1.0</v>
      </c>
      <c r="G635" s="1405">
        <v>0.0</v>
      </c>
      <c r="H635" s="1053">
        <f t="shared" ref="H635:H636" si="459">sum(B635:G635)</f>
        <v>3</v>
      </c>
      <c r="I635" s="1396"/>
      <c r="J635" s="1026"/>
      <c r="K635" s="1406" t="s">
        <v>446</v>
      </c>
      <c r="L635" s="1307">
        <v>4.0</v>
      </c>
      <c r="M635" s="1396">
        <f t="shared" ref="M635:M637" si="460">(L635-H635)</f>
        <v>1</v>
      </c>
      <c r="N635" s="1307">
        <v>10.0</v>
      </c>
      <c r="O635" s="1396">
        <f t="shared" ref="O635:O638" si="461">sum(M635,N635)</f>
        <v>11</v>
      </c>
      <c r="P635" s="1404"/>
      <c r="Q635" s="1058"/>
      <c r="R635" s="1058"/>
      <c r="S635" s="1058"/>
      <c r="T635" s="1058"/>
      <c r="U635" s="1058"/>
      <c r="V635" s="1058"/>
      <c r="W635" s="1058"/>
      <c r="X635" s="1058"/>
      <c r="Y635" s="1058"/>
      <c r="Z635" s="1058"/>
      <c r="AA635" s="1058"/>
      <c r="AB635" s="1058"/>
    </row>
    <row r="636">
      <c r="A636" s="1406" t="s">
        <v>80</v>
      </c>
      <c r="B636" s="1404">
        <v>0.0</v>
      </c>
      <c r="C636" s="1404">
        <v>0.0</v>
      </c>
      <c r="D636" s="1404">
        <v>10.0</v>
      </c>
      <c r="E636" s="1404">
        <v>2.0</v>
      </c>
      <c r="F636" s="1404">
        <v>1.0</v>
      </c>
      <c r="G636" s="1405">
        <v>0.0</v>
      </c>
      <c r="H636" s="1053">
        <f t="shared" si="459"/>
        <v>13</v>
      </c>
      <c r="I636" s="1396"/>
      <c r="J636" s="1026"/>
      <c r="K636" s="1406" t="s">
        <v>80</v>
      </c>
      <c r="L636" s="1507">
        <f t="shared" ref="L636:L651" si="462">(O259)</f>
        <v>43</v>
      </c>
      <c r="M636" s="1396">
        <f t="shared" si="460"/>
        <v>30</v>
      </c>
      <c r="N636" s="1404">
        <v>0.0</v>
      </c>
      <c r="O636" s="1396">
        <f t="shared" si="461"/>
        <v>30</v>
      </c>
      <c r="P636" s="1396"/>
      <c r="Q636" s="1058"/>
      <c r="R636" s="1058"/>
      <c r="S636" s="1058"/>
      <c r="T636" s="1058"/>
      <c r="U636" s="1058"/>
      <c r="V636" s="1058"/>
      <c r="W636" s="1058"/>
      <c r="X636" s="1058"/>
      <c r="Y636" s="1058"/>
      <c r="Z636" s="1058"/>
      <c r="AA636" s="1058"/>
      <c r="AB636" s="1058"/>
    </row>
    <row r="637">
      <c r="A637" s="1257" t="s">
        <v>522</v>
      </c>
      <c r="B637" s="1316">
        <v>0.0</v>
      </c>
      <c r="C637" s="1316">
        <v>0.0</v>
      </c>
      <c r="D637" s="1316">
        <v>1.0</v>
      </c>
      <c r="E637" s="1316">
        <v>4.0</v>
      </c>
      <c r="F637" s="1316">
        <v>0.0</v>
      </c>
      <c r="G637" s="1400">
        <v>0.0</v>
      </c>
      <c r="H637" s="1401">
        <f t="shared" ref="H637:H639" si="463">SUM(B637:G637)</f>
        <v>5</v>
      </c>
      <c r="I637" s="1117">
        <f>sum(H637:H640)</f>
        <v>17</v>
      </c>
      <c r="J637" s="1026"/>
      <c r="K637" s="1257" t="s">
        <v>522</v>
      </c>
      <c r="L637" s="1504">
        <f t="shared" si="462"/>
        <v>64</v>
      </c>
      <c r="M637" s="1117">
        <f t="shared" si="460"/>
        <v>59</v>
      </c>
      <c r="N637" s="1316">
        <v>0.0</v>
      </c>
      <c r="O637" s="1117">
        <f t="shared" si="461"/>
        <v>59</v>
      </c>
      <c r="P637" s="1316"/>
      <c r="Q637" s="1058"/>
      <c r="R637" s="1058"/>
      <c r="S637" s="1058"/>
      <c r="T637" s="1058"/>
      <c r="U637" s="1058"/>
      <c r="V637" s="1058"/>
      <c r="W637" s="1058"/>
      <c r="X637" s="1058"/>
      <c r="Y637" s="1058"/>
      <c r="Z637" s="1058"/>
      <c r="AA637" s="1058"/>
      <c r="AB637" s="1058"/>
    </row>
    <row r="638">
      <c r="A638" s="1403" t="s">
        <v>77</v>
      </c>
      <c r="B638" s="1404">
        <v>0.0</v>
      </c>
      <c r="C638" s="1404">
        <v>0.0</v>
      </c>
      <c r="D638" s="1404">
        <v>0.0</v>
      </c>
      <c r="E638" s="1404">
        <v>0.0</v>
      </c>
      <c r="F638" s="1404">
        <v>0.0</v>
      </c>
      <c r="G638" s="1404">
        <v>0.0</v>
      </c>
      <c r="H638" s="1053">
        <f t="shared" si="463"/>
        <v>0</v>
      </c>
      <c r="I638" s="1088">
        <f>(I637/60)</f>
        <v>0.2833333333</v>
      </c>
      <c r="J638" s="1026"/>
      <c r="K638" s="1403" t="s">
        <v>77</v>
      </c>
      <c r="L638" s="1505">
        <f t="shared" si="462"/>
        <v>15</v>
      </c>
      <c r="M638" s="1396">
        <f>(L638-H638-H639)</f>
        <v>4</v>
      </c>
      <c r="N638" s="1404">
        <v>0.0</v>
      </c>
      <c r="O638" s="1396">
        <f t="shared" si="461"/>
        <v>4</v>
      </c>
      <c r="P638" s="1404"/>
      <c r="Q638" s="1058"/>
      <c r="R638" s="1058"/>
      <c r="S638" s="1058"/>
      <c r="T638" s="1058"/>
      <c r="U638" s="1058"/>
      <c r="V638" s="1058"/>
      <c r="W638" s="1058"/>
      <c r="X638" s="1058"/>
      <c r="Y638" s="1058"/>
      <c r="Z638" s="1058"/>
      <c r="AA638" s="1058"/>
      <c r="AB638" s="1058"/>
    </row>
    <row r="639">
      <c r="A639" s="1403" t="s">
        <v>78</v>
      </c>
      <c r="B639" s="1404">
        <v>0.0</v>
      </c>
      <c r="C639" s="1404">
        <v>0.0</v>
      </c>
      <c r="D639" s="1404">
        <v>0.0</v>
      </c>
      <c r="E639" s="1404">
        <v>11.0</v>
      </c>
      <c r="F639" s="1404">
        <v>0.0</v>
      </c>
      <c r="G639" s="1404">
        <v>0.0</v>
      </c>
      <c r="H639" s="1053">
        <f t="shared" si="463"/>
        <v>11</v>
      </c>
      <c r="I639" s="1396"/>
      <c r="J639" s="1026"/>
      <c r="K639" s="1403" t="s">
        <v>78</v>
      </c>
      <c r="L639" s="1505" t="str">
        <f t="shared" si="462"/>
        <v>-</v>
      </c>
      <c r="M639" s="1396" t="s">
        <v>79</v>
      </c>
      <c r="N639" s="1404" t="s">
        <v>79</v>
      </c>
      <c r="O639" s="1396" t="s">
        <v>79</v>
      </c>
      <c r="P639" s="1404"/>
      <c r="Q639" s="1058"/>
      <c r="R639" s="1058"/>
      <c r="S639" s="1058"/>
      <c r="T639" s="1058"/>
      <c r="U639" s="1058"/>
      <c r="V639" s="1058"/>
      <c r="W639" s="1058"/>
      <c r="X639" s="1058"/>
      <c r="Y639" s="1058"/>
      <c r="Z639" s="1058"/>
      <c r="AA639" s="1058"/>
      <c r="AB639" s="1058"/>
    </row>
    <row r="640">
      <c r="A640" s="1406" t="s">
        <v>446</v>
      </c>
      <c r="B640" s="1404">
        <v>0.0</v>
      </c>
      <c r="C640" s="1404">
        <v>0.0</v>
      </c>
      <c r="D640" s="1404">
        <v>1.0</v>
      </c>
      <c r="E640" s="1404">
        <v>0.0</v>
      </c>
      <c r="F640" s="1404">
        <v>0.0</v>
      </c>
      <c r="G640" s="1404">
        <v>0.0</v>
      </c>
      <c r="H640" s="1053">
        <f t="shared" ref="H640:H641" si="464">sum(B640:G640)</f>
        <v>1</v>
      </c>
      <c r="I640" s="1396"/>
      <c r="J640" s="1026"/>
      <c r="K640" s="1406" t="s">
        <v>446</v>
      </c>
      <c r="L640" s="1505">
        <f t="shared" si="462"/>
        <v>4</v>
      </c>
      <c r="M640" s="1396">
        <f t="shared" ref="M640:M642" si="465">(L640-H640)</f>
        <v>3</v>
      </c>
      <c r="N640" s="1404">
        <v>0.0</v>
      </c>
      <c r="O640" s="1396">
        <f>SUM(M640,N640)</f>
        <v>3</v>
      </c>
      <c r="P640" s="1404"/>
      <c r="Q640" s="1058"/>
      <c r="R640" s="1058"/>
      <c r="S640" s="1058"/>
      <c r="T640" s="1058"/>
      <c r="U640" s="1058"/>
      <c r="V640" s="1058"/>
      <c r="W640" s="1058"/>
      <c r="X640" s="1058"/>
      <c r="Y640" s="1058"/>
      <c r="Z640" s="1058"/>
      <c r="AA640" s="1058"/>
      <c r="AB640" s="1058"/>
    </row>
    <row r="641">
      <c r="A641" s="1406" t="s">
        <v>80</v>
      </c>
      <c r="B641" s="1404">
        <v>0.0</v>
      </c>
      <c r="C641" s="1404">
        <v>0.0</v>
      </c>
      <c r="D641" s="1404">
        <v>0.0</v>
      </c>
      <c r="E641" s="1404">
        <v>0.0</v>
      </c>
      <c r="F641" s="1404">
        <v>0.0</v>
      </c>
      <c r="G641" s="1404">
        <v>0.0</v>
      </c>
      <c r="H641" s="1053">
        <f t="shared" si="464"/>
        <v>0</v>
      </c>
      <c r="I641" s="1396"/>
      <c r="J641" s="1026"/>
      <c r="K641" s="1406" t="s">
        <v>80</v>
      </c>
      <c r="L641" s="1505">
        <f t="shared" si="462"/>
        <v>30</v>
      </c>
      <c r="M641" s="1396">
        <f t="shared" si="465"/>
        <v>30</v>
      </c>
      <c r="N641" s="1404">
        <v>0.0</v>
      </c>
      <c r="O641" s="1396">
        <f t="shared" ref="O641:O643" si="466">sum(M641,N641)</f>
        <v>30</v>
      </c>
      <c r="P641" s="1404"/>
      <c r="Q641" s="1058"/>
      <c r="R641" s="1058"/>
      <c r="S641" s="1058"/>
      <c r="T641" s="1058"/>
      <c r="U641" s="1058"/>
      <c r="V641" s="1058"/>
      <c r="W641" s="1058"/>
      <c r="X641" s="1058"/>
      <c r="Y641" s="1058"/>
      <c r="Z641" s="1058"/>
      <c r="AA641" s="1058"/>
      <c r="AB641" s="1058"/>
    </row>
    <row r="642">
      <c r="A642" s="1257" t="s">
        <v>547</v>
      </c>
      <c r="B642" s="1400">
        <v>0.0</v>
      </c>
      <c r="C642" s="1400">
        <v>0.0</v>
      </c>
      <c r="D642" s="1400">
        <v>2.0</v>
      </c>
      <c r="E642" s="1400">
        <v>2.0</v>
      </c>
      <c r="F642" s="1400">
        <v>0.0</v>
      </c>
      <c r="G642" s="1400">
        <v>3.0</v>
      </c>
      <c r="H642" s="1401">
        <f t="shared" ref="H642:H644" si="467">SUM(B642:G642)</f>
        <v>7</v>
      </c>
      <c r="I642" s="1117">
        <f>sum(H642:H645)</f>
        <v>13</v>
      </c>
      <c r="J642" s="1402"/>
      <c r="K642" s="1257" t="s">
        <v>576</v>
      </c>
      <c r="L642" s="1504">
        <f t="shared" si="462"/>
        <v>40</v>
      </c>
      <c r="M642" s="1117">
        <f t="shared" si="465"/>
        <v>33</v>
      </c>
      <c r="N642" s="1316" t="s">
        <v>79</v>
      </c>
      <c r="O642" s="1117">
        <f t="shared" si="466"/>
        <v>33</v>
      </c>
      <c r="P642" s="1316"/>
      <c r="Q642" s="1058"/>
      <c r="R642" s="1058"/>
      <c r="S642" s="1058"/>
      <c r="T642" s="1058"/>
      <c r="U642" s="1058"/>
      <c r="V642" s="1058"/>
      <c r="W642" s="1058"/>
      <c r="X642" s="1058"/>
      <c r="Y642" s="1058"/>
      <c r="Z642" s="1058"/>
      <c r="AA642" s="1058"/>
      <c r="AB642" s="1058"/>
    </row>
    <row r="643">
      <c r="A643" s="1403" t="s">
        <v>77</v>
      </c>
      <c r="B643" s="1404">
        <v>0.0</v>
      </c>
      <c r="C643" s="1404">
        <v>0.0</v>
      </c>
      <c r="D643" s="1404">
        <v>0.0</v>
      </c>
      <c r="E643" s="1404">
        <v>0.0</v>
      </c>
      <c r="F643" s="1404">
        <v>0.0</v>
      </c>
      <c r="G643" s="1405">
        <v>0.0</v>
      </c>
      <c r="H643" s="1053">
        <f t="shared" si="467"/>
        <v>0</v>
      </c>
      <c r="I643" s="1088">
        <f>(I642/60)</f>
        <v>0.2166666667</v>
      </c>
      <c r="J643" s="1026"/>
      <c r="K643" s="1403" t="s">
        <v>77</v>
      </c>
      <c r="L643" s="1505">
        <f t="shared" si="462"/>
        <v>5</v>
      </c>
      <c r="M643" s="1396">
        <f>(L643-H643-H644)</f>
        <v>1</v>
      </c>
      <c r="N643" s="1404">
        <v>10.0</v>
      </c>
      <c r="O643" s="1396">
        <f t="shared" si="466"/>
        <v>11</v>
      </c>
      <c r="P643" s="1404"/>
      <c r="Q643" s="1058"/>
      <c r="R643" s="1058"/>
      <c r="S643" s="1058"/>
      <c r="T643" s="1058"/>
      <c r="U643" s="1058"/>
      <c r="V643" s="1058"/>
      <c r="W643" s="1058"/>
      <c r="X643" s="1058"/>
      <c r="Y643" s="1058"/>
      <c r="Z643" s="1058"/>
      <c r="AA643" s="1058"/>
      <c r="AB643" s="1058"/>
    </row>
    <row r="644">
      <c r="A644" s="1403" t="s">
        <v>78</v>
      </c>
      <c r="B644" s="1404">
        <v>0.0</v>
      </c>
      <c r="C644" s="1404">
        <v>1.0</v>
      </c>
      <c r="D644" s="1404">
        <v>0.0</v>
      </c>
      <c r="E644" s="1404">
        <v>2.0</v>
      </c>
      <c r="F644" s="1404">
        <v>1.0</v>
      </c>
      <c r="G644" s="1405">
        <v>0.0</v>
      </c>
      <c r="H644" s="1053">
        <f t="shared" si="467"/>
        <v>4</v>
      </c>
      <c r="I644" s="1396"/>
      <c r="J644" s="1026"/>
      <c r="K644" s="1403" t="s">
        <v>78</v>
      </c>
      <c r="L644" s="1505" t="str">
        <f t="shared" si="462"/>
        <v>-</v>
      </c>
      <c r="M644" s="1396" t="s">
        <v>79</v>
      </c>
      <c r="N644" s="1404" t="s">
        <v>79</v>
      </c>
      <c r="O644" s="1396" t="s">
        <v>79</v>
      </c>
      <c r="P644" s="1404"/>
      <c r="Q644" s="1058"/>
      <c r="R644" s="1058"/>
      <c r="S644" s="1058"/>
      <c r="T644" s="1058"/>
      <c r="U644" s="1058"/>
      <c r="V644" s="1058"/>
      <c r="W644" s="1058"/>
      <c r="X644" s="1058"/>
      <c r="Y644" s="1058"/>
      <c r="Z644" s="1058"/>
      <c r="AA644" s="1058"/>
      <c r="AB644" s="1058"/>
    </row>
    <row r="645">
      <c r="A645" s="1406" t="s">
        <v>446</v>
      </c>
      <c r="B645" s="1404">
        <v>0.0</v>
      </c>
      <c r="C645" s="1404">
        <v>0.0</v>
      </c>
      <c r="D645" s="1404">
        <v>1.0</v>
      </c>
      <c r="E645" s="1404">
        <v>1.0</v>
      </c>
      <c r="F645" s="1404">
        <v>0.0</v>
      </c>
      <c r="G645" s="1405">
        <v>0.0</v>
      </c>
      <c r="H645" s="1053">
        <f t="shared" ref="H645:H646" si="468">sum(B645:G645)</f>
        <v>2</v>
      </c>
      <c r="I645" s="1396"/>
      <c r="J645" s="1026"/>
      <c r="K645" s="1406" t="s">
        <v>446</v>
      </c>
      <c r="L645" s="1505">
        <f t="shared" si="462"/>
        <v>5</v>
      </c>
      <c r="M645" s="1396">
        <f t="shared" ref="M645:M647" si="469">(L645-H645)</f>
        <v>3</v>
      </c>
      <c r="N645" s="1404">
        <v>0.0</v>
      </c>
      <c r="O645" s="1396">
        <f t="shared" ref="O645:O648" si="470">sum(M645,N645)</f>
        <v>3</v>
      </c>
      <c r="P645" s="1404"/>
      <c r="Q645" s="1058"/>
      <c r="R645" s="1058"/>
      <c r="S645" s="1058"/>
      <c r="T645" s="1058"/>
      <c r="U645" s="1058"/>
      <c r="V645" s="1058"/>
      <c r="W645" s="1058"/>
      <c r="X645" s="1058"/>
      <c r="Y645" s="1058"/>
      <c r="Z645" s="1058"/>
      <c r="AA645" s="1058"/>
      <c r="AB645" s="1058"/>
    </row>
    <row r="646">
      <c r="A646" s="1406" t="s">
        <v>80</v>
      </c>
      <c r="B646" s="1404">
        <v>0.0</v>
      </c>
      <c r="C646" s="1404">
        <v>0.0</v>
      </c>
      <c r="D646" s="1404">
        <v>0.0</v>
      </c>
      <c r="E646" s="1404">
        <v>0.0</v>
      </c>
      <c r="F646" s="1404">
        <v>0.0</v>
      </c>
      <c r="G646" s="1405">
        <v>0.0</v>
      </c>
      <c r="H646" s="1053">
        <f t="shared" si="468"/>
        <v>0</v>
      </c>
      <c r="I646" s="1396"/>
      <c r="J646" s="1026"/>
      <c r="K646" s="1406" t="s">
        <v>80</v>
      </c>
      <c r="L646" s="1505">
        <f t="shared" si="462"/>
        <v>30</v>
      </c>
      <c r="M646" s="1396">
        <f t="shared" si="469"/>
        <v>30</v>
      </c>
      <c r="N646" s="1404">
        <v>0.0</v>
      </c>
      <c r="O646" s="1396">
        <f t="shared" si="470"/>
        <v>30</v>
      </c>
      <c r="P646" s="1404"/>
      <c r="Q646" s="1058"/>
      <c r="R646" s="1058"/>
      <c r="S646" s="1058"/>
      <c r="T646" s="1058"/>
      <c r="U646" s="1058"/>
      <c r="V646" s="1058"/>
      <c r="W646" s="1058"/>
      <c r="X646" s="1058"/>
      <c r="Y646" s="1058"/>
      <c r="Z646" s="1058"/>
      <c r="AA646" s="1058"/>
      <c r="AB646" s="1058"/>
    </row>
    <row r="647">
      <c r="A647" s="1257" t="s">
        <v>577</v>
      </c>
      <c r="B647" s="1400"/>
      <c r="C647" s="1400"/>
      <c r="D647" s="1400">
        <v>0.0</v>
      </c>
      <c r="E647" s="1400">
        <v>1.0</v>
      </c>
      <c r="F647" s="1400">
        <v>2.0</v>
      </c>
      <c r="G647" s="1400">
        <v>0.0</v>
      </c>
      <c r="H647" s="1401">
        <f t="shared" ref="H647:H649" si="471">SUM(B647:G647)</f>
        <v>3</v>
      </c>
      <c r="I647" s="1117">
        <f>sum(H647:H650)</f>
        <v>5</v>
      </c>
      <c r="J647" s="1026"/>
      <c r="K647" s="1257" t="s">
        <v>578</v>
      </c>
      <c r="L647" s="1504">
        <f t="shared" si="462"/>
        <v>40</v>
      </c>
      <c r="M647" s="1117">
        <f t="shared" si="469"/>
        <v>37</v>
      </c>
      <c r="N647" s="1316">
        <v>0.0</v>
      </c>
      <c r="O647" s="1117">
        <f t="shared" si="470"/>
        <v>37</v>
      </c>
      <c r="P647" s="1316"/>
      <c r="Q647" s="1058"/>
      <c r="R647" s="1058"/>
      <c r="S647" s="1058"/>
      <c r="T647" s="1058"/>
      <c r="U647" s="1058"/>
      <c r="V647" s="1058"/>
      <c r="W647" s="1058"/>
      <c r="X647" s="1058"/>
      <c r="Y647" s="1058"/>
      <c r="Z647" s="1058"/>
      <c r="AA647" s="1058"/>
      <c r="AB647" s="1058"/>
    </row>
    <row r="648">
      <c r="A648" s="1403" t="s">
        <v>77</v>
      </c>
      <c r="B648" s="1404"/>
      <c r="C648" s="1404"/>
      <c r="D648" s="1404">
        <v>0.0</v>
      </c>
      <c r="E648" s="1404">
        <v>0.0</v>
      </c>
      <c r="F648" s="1404">
        <v>0.0</v>
      </c>
      <c r="G648" s="1405">
        <v>0.0</v>
      </c>
      <c r="H648" s="1053">
        <f t="shared" si="471"/>
        <v>0</v>
      </c>
      <c r="I648" s="1088">
        <f>(I647/60)</f>
        <v>0.08333333333</v>
      </c>
      <c r="J648" s="1026"/>
      <c r="K648" s="1403" t="s">
        <v>77</v>
      </c>
      <c r="L648" s="1505">
        <f t="shared" si="462"/>
        <v>5</v>
      </c>
      <c r="M648" s="1396">
        <f>(L648-H648-H649)</f>
        <v>5</v>
      </c>
      <c r="N648" s="1404">
        <v>0.0</v>
      </c>
      <c r="O648" s="1396">
        <f t="shared" si="470"/>
        <v>5</v>
      </c>
      <c r="P648" s="1396"/>
      <c r="Q648" s="1058"/>
      <c r="R648" s="1058"/>
      <c r="S648" s="1058"/>
      <c r="T648" s="1058"/>
      <c r="U648" s="1058"/>
      <c r="V648" s="1058"/>
      <c r="W648" s="1058"/>
      <c r="X648" s="1058"/>
      <c r="Y648" s="1058"/>
      <c r="Z648" s="1058"/>
      <c r="AA648" s="1058"/>
      <c r="AB648" s="1058"/>
    </row>
    <row r="649">
      <c r="A649" s="1403" t="s">
        <v>78</v>
      </c>
      <c r="B649" s="1404"/>
      <c r="C649" s="1404"/>
      <c r="D649" s="1404">
        <v>0.0</v>
      </c>
      <c r="E649" s="1404">
        <v>0.0</v>
      </c>
      <c r="F649" s="1404">
        <v>0.0</v>
      </c>
      <c r="G649" s="1405">
        <v>0.0</v>
      </c>
      <c r="H649" s="1053">
        <f t="shared" si="471"/>
        <v>0</v>
      </c>
      <c r="I649" s="1396"/>
      <c r="J649" s="1026"/>
      <c r="K649" s="1403" t="s">
        <v>78</v>
      </c>
      <c r="L649" s="1505" t="str">
        <f t="shared" si="462"/>
        <v>-</v>
      </c>
      <c r="M649" s="1396" t="s">
        <v>79</v>
      </c>
      <c r="N649" s="1404" t="s">
        <v>79</v>
      </c>
      <c r="O649" s="1396" t="s">
        <v>79</v>
      </c>
      <c r="P649" s="1396"/>
      <c r="Q649" s="1058"/>
      <c r="R649" s="1058"/>
      <c r="S649" s="1058"/>
      <c r="T649" s="1058"/>
      <c r="U649" s="1058"/>
      <c r="V649" s="1058"/>
      <c r="W649" s="1058"/>
      <c r="X649" s="1058"/>
      <c r="Y649" s="1058"/>
      <c r="Z649" s="1058"/>
      <c r="AA649" s="1058"/>
      <c r="AB649" s="1058"/>
    </row>
    <row r="650">
      <c r="A650" s="1406" t="s">
        <v>446</v>
      </c>
      <c r="B650" s="1404"/>
      <c r="C650" s="1404"/>
      <c r="D650" s="1404">
        <v>0.0</v>
      </c>
      <c r="E650" s="1404">
        <v>2.0</v>
      </c>
      <c r="F650" s="1404">
        <v>0.0</v>
      </c>
      <c r="G650" s="1405">
        <v>0.0</v>
      </c>
      <c r="H650" s="1053">
        <f>sum(B650:G650)</f>
        <v>2</v>
      </c>
      <c r="I650" s="1396"/>
      <c r="J650" s="1026"/>
      <c r="K650" s="1406" t="s">
        <v>446</v>
      </c>
      <c r="L650" s="1505">
        <f t="shared" si="462"/>
        <v>5</v>
      </c>
      <c r="M650" s="1396">
        <f t="shared" ref="M650:M651" si="472">(L650-H650)</f>
        <v>3</v>
      </c>
      <c r="N650" s="1404">
        <v>0.0</v>
      </c>
      <c r="O650" s="1396">
        <f t="shared" ref="O650:O651" si="473">sum(M650,N650)</f>
        <v>3</v>
      </c>
      <c r="P650" s="1396"/>
      <c r="Q650" s="1058"/>
      <c r="R650" s="1058"/>
      <c r="S650" s="1058"/>
      <c r="T650" s="1058"/>
      <c r="U650" s="1058"/>
      <c r="V650" s="1058"/>
      <c r="W650" s="1058"/>
      <c r="X650" s="1058"/>
      <c r="Y650" s="1058"/>
      <c r="Z650" s="1058"/>
      <c r="AA650" s="1058"/>
      <c r="AB650" s="1058"/>
    </row>
    <row r="651">
      <c r="A651" s="1406" t="s">
        <v>80</v>
      </c>
      <c r="B651" s="1404"/>
      <c r="C651" s="1404"/>
      <c r="D651" s="1404">
        <v>0.0</v>
      </c>
      <c r="E651" s="1404">
        <v>0.0</v>
      </c>
      <c r="F651" s="1404">
        <v>0.0</v>
      </c>
      <c r="G651" s="1405">
        <v>0.0</v>
      </c>
      <c r="H651" s="1405">
        <f>SUM(B651:G651)</f>
        <v>0</v>
      </c>
      <c r="I651" s="1396"/>
      <c r="J651" s="1026"/>
      <c r="K651" s="1406" t="s">
        <v>80</v>
      </c>
      <c r="L651" s="1505">
        <f t="shared" si="462"/>
        <v>30</v>
      </c>
      <c r="M651" s="1396">
        <f t="shared" si="472"/>
        <v>30</v>
      </c>
      <c r="N651" s="1404">
        <v>0.0</v>
      </c>
      <c r="O651" s="1396">
        <f t="shared" si="473"/>
        <v>30</v>
      </c>
      <c r="P651" s="1396"/>
      <c r="Q651" s="1058"/>
      <c r="R651" s="1058"/>
      <c r="S651" s="1058"/>
      <c r="T651" s="1058"/>
      <c r="U651" s="1058"/>
      <c r="V651" s="1058"/>
      <c r="W651" s="1058"/>
      <c r="X651" s="1058"/>
      <c r="Y651" s="1058"/>
      <c r="Z651" s="1058"/>
      <c r="AA651" s="1058"/>
      <c r="AB651" s="1058"/>
    </row>
    <row r="652">
      <c r="A652" s="1332"/>
      <c r="B652" s="1407"/>
      <c r="C652" s="1407"/>
      <c r="D652" s="1508"/>
      <c r="E652" s="1407"/>
      <c r="F652" s="1407"/>
      <c r="G652" s="1407"/>
      <c r="H652" s="1407"/>
      <c r="I652" s="1407"/>
      <c r="J652" s="1398"/>
      <c r="K652" s="1332"/>
      <c r="L652" s="1407"/>
      <c r="M652" s="1407"/>
      <c r="N652" s="1407"/>
      <c r="O652" s="1407"/>
      <c r="P652" s="1397"/>
      <c r="Q652" s="1058"/>
      <c r="R652" s="1399"/>
      <c r="S652" s="1399"/>
      <c r="T652" s="1399"/>
      <c r="U652" s="1399"/>
      <c r="V652" s="1399"/>
      <c r="W652" s="1399"/>
      <c r="X652" s="1399"/>
      <c r="Y652" s="1399"/>
      <c r="Z652" s="1399"/>
      <c r="AA652" s="1399"/>
      <c r="AB652" s="1399"/>
    </row>
    <row r="653">
      <c r="A653" s="1411" t="s">
        <v>121</v>
      </c>
      <c r="B653" s="1412">
        <f t="shared" ref="B653:H653" si="474">SUM(B529,B534,B539,B544,B549,B554,B560,B565,B570,B575,B580,B585,B591,B596,B601,B606,B611,B616,B622,B627,B632,B637,B642,B647)</f>
        <v>152</v>
      </c>
      <c r="C653" s="1412">
        <f t="shared" si="474"/>
        <v>107</v>
      </c>
      <c r="D653" s="1412">
        <f t="shared" si="474"/>
        <v>88</v>
      </c>
      <c r="E653" s="1412">
        <f t="shared" si="474"/>
        <v>91</v>
      </c>
      <c r="F653" s="1412">
        <f t="shared" si="474"/>
        <v>89</v>
      </c>
      <c r="G653" s="1412">
        <f t="shared" si="474"/>
        <v>19</v>
      </c>
      <c r="H653" s="1412">
        <f t="shared" si="474"/>
        <v>546</v>
      </c>
      <c r="I653" s="1413"/>
      <c r="J653" s="1398"/>
      <c r="K653" s="1414" t="s">
        <v>121</v>
      </c>
      <c r="L653" s="1412">
        <f t="shared" ref="L653:O653" si="475">SUM(L529,L534,L539,L544,L549,L554,L560,L565,L570,L575,L580,L585,L591,L596,L601,L606,L611,L616,L622,L627,L632,L637,L642,L647)</f>
        <v>1179</v>
      </c>
      <c r="M653" s="1412">
        <f t="shared" si="475"/>
        <v>633</v>
      </c>
      <c r="N653" s="1412">
        <f t="shared" si="475"/>
        <v>625</v>
      </c>
      <c r="O653" s="1412">
        <f t="shared" si="475"/>
        <v>1258</v>
      </c>
      <c r="P653" s="1412"/>
      <c r="Q653" s="1058"/>
      <c r="R653" s="1399"/>
      <c r="S653" s="1399"/>
      <c r="T653" s="1399"/>
      <c r="U653" s="1399"/>
      <c r="V653" s="1399"/>
      <c r="W653" s="1399"/>
      <c r="X653" s="1399"/>
      <c r="Y653" s="1399"/>
      <c r="Z653" s="1399"/>
      <c r="AA653" s="1399"/>
      <c r="AB653" s="1399"/>
    </row>
    <row r="654">
      <c r="A654" s="1411" t="s">
        <v>77</v>
      </c>
      <c r="B654" s="1412">
        <f t="shared" ref="B654:H654" si="476">SUM(B530,B535,B540,B545,B550,B555,B561,B566,B571,B576,B581,B586,B592,B597,B602,B607,B612,B617,B623,B628,B633,B638,B643,B648)</f>
        <v>3</v>
      </c>
      <c r="C654" s="1412">
        <f t="shared" si="476"/>
        <v>3</v>
      </c>
      <c r="D654" s="1412">
        <f t="shared" si="476"/>
        <v>4</v>
      </c>
      <c r="E654" s="1412">
        <f t="shared" si="476"/>
        <v>2</v>
      </c>
      <c r="F654" s="1412">
        <f t="shared" si="476"/>
        <v>4</v>
      </c>
      <c r="G654" s="1412">
        <f t="shared" si="476"/>
        <v>0</v>
      </c>
      <c r="H654" s="1412">
        <f t="shared" si="476"/>
        <v>16</v>
      </c>
      <c r="I654" s="1413"/>
      <c r="J654" s="1398"/>
      <c r="K654" s="1414" t="s">
        <v>77</v>
      </c>
      <c r="L654" s="1412">
        <f t="shared" ref="L654:O654" si="477">SUM(L530,L535,L540,L545,L550,L555,L561,L566,L571,L576,L581,L586,L592,L597,L602,L607,L612,L617,L623,L628,L633,L638,L643,L648)</f>
        <v>259</v>
      </c>
      <c r="M654" s="1412">
        <f t="shared" si="477"/>
        <v>86</v>
      </c>
      <c r="N654" s="1412">
        <f t="shared" si="477"/>
        <v>147</v>
      </c>
      <c r="O654" s="1412">
        <f t="shared" si="477"/>
        <v>233</v>
      </c>
      <c r="P654" s="1412"/>
      <c r="Q654" s="1058"/>
      <c r="R654" s="1399"/>
      <c r="S654" s="1399"/>
      <c r="T654" s="1399"/>
      <c r="U654" s="1399"/>
      <c r="V654" s="1399"/>
      <c r="W654" s="1399"/>
      <c r="X654" s="1399"/>
      <c r="Y654" s="1399"/>
      <c r="Z654" s="1399"/>
      <c r="AA654" s="1399"/>
      <c r="AB654" s="1399"/>
    </row>
    <row r="655">
      <c r="A655" s="1411" t="s">
        <v>78</v>
      </c>
      <c r="B655" s="1412">
        <f t="shared" ref="B655:H655" si="478">SUM(B531,B536,B541,B546,B551,B556,B562,B567,B572,B577,B582,B587,B593,B598,B603,B608,B613,B618,B624,B629,B634,B639,B644,B649)</f>
        <v>32</v>
      </c>
      <c r="C655" s="1412">
        <f t="shared" si="478"/>
        <v>26</v>
      </c>
      <c r="D655" s="1412">
        <f t="shared" si="478"/>
        <v>30</v>
      </c>
      <c r="E655" s="1412">
        <f t="shared" si="478"/>
        <v>41</v>
      </c>
      <c r="F655" s="1412">
        <f t="shared" si="478"/>
        <v>21</v>
      </c>
      <c r="G655" s="1412">
        <f t="shared" si="478"/>
        <v>7</v>
      </c>
      <c r="H655" s="1412">
        <f t="shared" si="478"/>
        <v>157</v>
      </c>
      <c r="I655" s="1413"/>
      <c r="J655" s="1398"/>
      <c r="K655" s="1414" t="s">
        <v>78</v>
      </c>
      <c r="L655" s="1412">
        <f t="shared" ref="L655:O655" si="479">SUM(L531,L536,L541,L546,L551,L556,L562,L567,L572,L577,L582,L587,L593,L598,L603,L608,L613,L618,L624,L629,L634,L639,L644,L649)</f>
        <v>0</v>
      </c>
      <c r="M655" s="1412">
        <f t="shared" si="479"/>
        <v>0</v>
      </c>
      <c r="N655" s="1412">
        <f t="shared" si="479"/>
        <v>0</v>
      </c>
      <c r="O655" s="1412">
        <f t="shared" si="479"/>
        <v>0</v>
      </c>
      <c r="P655" s="1412"/>
      <c r="Q655" s="1399"/>
      <c r="R655" s="1399"/>
      <c r="S655" s="1399"/>
      <c r="T655" s="1399"/>
      <c r="U655" s="1399"/>
      <c r="V655" s="1399"/>
      <c r="W655" s="1399"/>
      <c r="X655" s="1399"/>
      <c r="Y655" s="1399"/>
      <c r="Z655" s="1399"/>
      <c r="AA655" s="1399"/>
      <c r="AB655" s="1399"/>
    </row>
    <row r="656">
      <c r="A656" s="1415" t="s">
        <v>446</v>
      </c>
      <c r="B656" s="1412">
        <f t="shared" ref="B656:H656" si="480">SUM(B532,B537,B542,B547,B552,B557,B563,B568,B573,B578,B583,B588,B594,B599,B604,B609,B614,B619,B625,B630,B635,B640,B645,B650)</f>
        <v>9</v>
      </c>
      <c r="C656" s="1412">
        <f t="shared" si="480"/>
        <v>6</v>
      </c>
      <c r="D656" s="1412">
        <f t="shared" si="480"/>
        <v>16</v>
      </c>
      <c r="E656" s="1412">
        <f t="shared" si="480"/>
        <v>13</v>
      </c>
      <c r="F656" s="1412">
        <f t="shared" si="480"/>
        <v>4</v>
      </c>
      <c r="G656" s="1412">
        <f t="shared" si="480"/>
        <v>0</v>
      </c>
      <c r="H656" s="1412">
        <f t="shared" si="480"/>
        <v>48</v>
      </c>
      <c r="I656" s="1413"/>
      <c r="J656" s="1398"/>
      <c r="K656" s="1416" t="s">
        <v>446</v>
      </c>
      <c r="L656" s="1412">
        <f t="shared" ref="L656:O656" si="481">SUM(L532,L537,L542,L547,L552,L557,L563,L568,L573,L578,L583,L588,L594,L599,L604,L609,L614,L619,L625,L630,L635,L640,L645,L650)</f>
        <v>125</v>
      </c>
      <c r="M656" s="1412">
        <f t="shared" si="481"/>
        <v>77</v>
      </c>
      <c r="N656" s="1412">
        <f t="shared" si="481"/>
        <v>73</v>
      </c>
      <c r="O656" s="1412">
        <f t="shared" si="481"/>
        <v>150</v>
      </c>
      <c r="P656" s="1412"/>
      <c r="Q656" s="1399"/>
      <c r="R656" s="1399"/>
      <c r="S656" s="1399"/>
      <c r="T656" s="1399"/>
      <c r="U656" s="1399"/>
      <c r="V656" s="1399"/>
      <c r="W656" s="1399"/>
      <c r="X656" s="1399"/>
      <c r="Y656" s="1399"/>
      <c r="Z656" s="1399"/>
      <c r="AA656" s="1399"/>
      <c r="AB656" s="1399"/>
    </row>
    <row r="657">
      <c r="A657" s="1415" t="s">
        <v>80</v>
      </c>
      <c r="B657" s="1412">
        <f t="shared" ref="B657:G657" si="482">SUM(B533,B538,B543,B548,B553,B558,B564,B569,B574,B579,B584,B589,B595,B600,B605,B610,B615,B620,B626,B631,B636,B641,B646,B651)</f>
        <v>22</v>
      </c>
      <c r="C657" s="1412">
        <f t="shared" si="482"/>
        <v>14</v>
      </c>
      <c r="D657" s="1412">
        <f t="shared" si="482"/>
        <v>28</v>
      </c>
      <c r="E657" s="1412">
        <f t="shared" si="482"/>
        <v>23</v>
      </c>
      <c r="F657" s="1412">
        <f t="shared" si="482"/>
        <v>32</v>
      </c>
      <c r="G657" s="1412">
        <f t="shared" si="482"/>
        <v>0</v>
      </c>
      <c r="H657" s="1412">
        <f>SUM(H533,H538,H543,H548,H553,H564,H569,H574,H579,H584,H589,H595,H600,H605,H610,H615,H620,H626,H631,H636,H641,H646,H651)</f>
        <v>119</v>
      </c>
      <c r="I657" s="1413"/>
      <c r="J657" s="1435"/>
      <c r="K657" s="1416" t="s">
        <v>80</v>
      </c>
      <c r="L657" s="1412">
        <f t="shared" ref="L657:O657" si="483">SUM(L533,L538,L543,L548,L553,L558,L564,L569,L574,L579,L584,L589,L595,L600,L605,L610,L615,L620,L626,L631,L636,L641,L646,L651)</f>
        <v>742</v>
      </c>
      <c r="M657" s="1412">
        <f t="shared" si="483"/>
        <v>623</v>
      </c>
      <c r="N657" s="1412">
        <f t="shared" si="483"/>
        <v>120</v>
      </c>
      <c r="O657" s="1412">
        <f t="shared" si="483"/>
        <v>743</v>
      </c>
      <c r="P657" s="1412"/>
      <c r="Q657" s="1399"/>
      <c r="R657" s="1399"/>
      <c r="S657" s="1399"/>
      <c r="T657" s="1399"/>
      <c r="U657" s="1399"/>
      <c r="V657" s="1399"/>
      <c r="W657" s="1399"/>
      <c r="X657" s="1399"/>
      <c r="Y657" s="1399"/>
      <c r="Z657" s="1399"/>
      <c r="AA657" s="1399"/>
      <c r="AB657" s="1399"/>
    </row>
    <row r="658">
      <c r="A658" s="1332" t="s">
        <v>9</v>
      </c>
      <c r="B658" s="1397">
        <f>SUM(B653,B654,B655,B656)</f>
        <v>196</v>
      </c>
      <c r="C658" s="1397">
        <f t="shared" ref="C658:G658" si="484">sum(C653:C656)</f>
        <v>142</v>
      </c>
      <c r="D658" s="1397">
        <f t="shared" si="484"/>
        <v>138</v>
      </c>
      <c r="E658" s="1397">
        <f t="shared" si="484"/>
        <v>147</v>
      </c>
      <c r="F658" s="1397">
        <f t="shared" si="484"/>
        <v>118</v>
      </c>
      <c r="G658" s="1397">
        <f t="shared" si="484"/>
        <v>26</v>
      </c>
      <c r="H658" s="1397">
        <f>sum(B658:G658)</f>
        <v>767</v>
      </c>
      <c r="I658" s="1407"/>
      <c r="J658" s="1398"/>
      <c r="K658" s="1081" t="s">
        <v>9</v>
      </c>
      <c r="L658" s="1397">
        <f t="shared" ref="L658:O658" si="485">sum(L653:L656)</f>
        <v>1563</v>
      </c>
      <c r="M658" s="1397">
        <f t="shared" si="485"/>
        <v>796</v>
      </c>
      <c r="N658" s="1397">
        <f t="shared" si="485"/>
        <v>845</v>
      </c>
      <c r="O658" s="1397">
        <f t="shared" si="485"/>
        <v>1641</v>
      </c>
      <c r="P658" s="1397"/>
      <c r="Q658" s="1399"/>
      <c r="R658" s="1399"/>
      <c r="S658" s="1399"/>
      <c r="T658" s="1399"/>
      <c r="U658" s="1399"/>
      <c r="V658" s="1399"/>
      <c r="W658" s="1399"/>
      <c r="X658" s="1399"/>
      <c r="Y658" s="1399"/>
      <c r="Z658" s="1399"/>
      <c r="AA658" s="1399"/>
      <c r="AB658" s="1399"/>
    </row>
    <row r="659">
      <c r="A659" s="1049"/>
      <c r="B659" s="1049"/>
      <c r="C659" s="1049"/>
      <c r="D659" s="1049"/>
      <c r="E659" s="1049"/>
      <c r="F659" s="1049"/>
      <c r="G659" s="1049"/>
      <c r="H659" s="1049"/>
      <c r="I659" s="1049"/>
      <c r="J659" s="1049"/>
      <c r="K659" s="1049"/>
      <c r="L659" s="1049"/>
      <c r="M659" s="1049"/>
      <c r="N659" s="1049"/>
      <c r="O659" s="1049"/>
      <c r="P659" s="1049"/>
      <c r="Q659" s="1074"/>
      <c r="R659" s="1074"/>
      <c r="S659" s="1074"/>
      <c r="T659" s="1074"/>
      <c r="U659" s="1074"/>
      <c r="V659" s="1074"/>
      <c r="W659" s="1074"/>
      <c r="X659" s="1074"/>
      <c r="Y659" s="1074"/>
      <c r="Z659" s="1074"/>
      <c r="AA659" s="1074"/>
      <c r="AB659" s="1074"/>
    </row>
    <row r="660">
      <c r="A660" s="1081" t="s">
        <v>123</v>
      </c>
      <c r="B660" s="1081" t="s">
        <v>2</v>
      </c>
      <c r="C660" s="1436" t="s">
        <v>3</v>
      </c>
      <c r="D660" s="1436" t="s">
        <v>4</v>
      </c>
      <c r="E660" s="1436" t="s">
        <v>5</v>
      </c>
      <c r="F660" s="1436" t="s">
        <v>6</v>
      </c>
      <c r="G660" s="1436" t="s">
        <v>7</v>
      </c>
      <c r="H660" s="1081" t="s">
        <v>9</v>
      </c>
      <c r="I660" s="1399"/>
      <c r="J660" s="1398"/>
      <c r="K660" s="1437"/>
      <c r="L660" s="1399"/>
      <c r="M660" s="1399"/>
      <c r="N660" s="1437"/>
      <c r="O660" s="1399"/>
      <c r="P660" s="1399"/>
      <c r="Q660" s="1399"/>
      <c r="R660" s="1399"/>
      <c r="S660" s="1399"/>
      <c r="T660" s="1399"/>
      <c r="U660" s="1399"/>
      <c r="V660" s="1399"/>
      <c r="W660" s="1399"/>
      <c r="X660" s="1399"/>
      <c r="Y660" s="1399"/>
      <c r="Z660" s="1399"/>
      <c r="AA660" s="1399"/>
      <c r="AB660" s="1399"/>
    </row>
    <row r="661">
      <c r="A661" s="1438" t="s">
        <v>124</v>
      </c>
      <c r="B661" s="1053">
        <f t="shared" ref="B661:G661" si="486">sum(B654:B655)</f>
        <v>35</v>
      </c>
      <c r="C661" s="1053">
        <f t="shared" si="486"/>
        <v>29</v>
      </c>
      <c r="D661" s="1053">
        <f t="shared" si="486"/>
        <v>34</v>
      </c>
      <c r="E661" s="1053">
        <f t="shared" si="486"/>
        <v>43</v>
      </c>
      <c r="F661" s="1053">
        <f t="shared" si="486"/>
        <v>25</v>
      </c>
      <c r="G661" s="1053">
        <f t="shared" si="486"/>
        <v>7</v>
      </c>
      <c r="H661" s="1053">
        <f>sum(B661:G661)</f>
        <v>173</v>
      </c>
      <c r="I661" s="1399"/>
      <c r="J661" s="1398"/>
      <c r="K661" s="1437"/>
      <c r="L661" s="1399"/>
      <c r="M661" s="1399"/>
      <c r="N661" s="1399"/>
      <c r="O661" s="1399"/>
      <c r="P661" s="1399"/>
      <c r="Q661" s="1399"/>
      <c r="R661" s="1439"/>
      <c r="S661" s="1439"/>
      <c r="T661" s="1439"/>
      <c r="U661" s="1439"/>
      <c r="V661" s="1439"/>
      <c r="W661" s="1439"/>
      <c r="X661" s="1439"/>
      <c r="Y661" s="1439"/>
      <c r="Z661" s="1439"/>
      <c r="AA661" s="1439"/>
      <c r="AB661" s="1439"/>
    </row>
    <row r="662">
      <c r="A662" s="1440" t="s">
        <v>126</v>
      </c>
      <c r="B662" s="1441">
        <f t="shared" ref="B662:H662" si="487">(B661*22.5)</f>
        <v>787.5</v>
      </c>
      <c r="C662" s="1441">
        <f t="shared" si="487"/>
        <v>652.5</v>
      </c>
      <c r="D662" s="1441">
        <f t="shared" si="487"/>
        <v>765</v>
      </c>
      <c r="E662" s="1441">
        <f t="shared" si="487"/>
        <v>967.5</v>
      </c>
      <c r="F662" s="1441">
        <f t="shared" si="487"/>
        <v>562.5</v>
      </c>
      <c r="G662" s="1441">
        <f t="shared" si="487"/>
        <v>157.5</v>
      </c>
      <c r="H662" s="1441">
        <f t="shared" si="487"/>
        <v>3892.5</v>
      </c>
      <c r="I662" s="1442"/>
      <c r="J662" s="1443"/>
      <c r="K662" s="1444"/>
      <c r="L662" s="1445"/>
      <c r="M662" s="1445"/>
      <c r="N662" s="1445"/>
      <c r="O662" s="1445"/>
      <c r="P662" s="1445"/>
      <c r="Q662" s="1445"/>
      <c r="R662" s="1446"/>
      <c r="S662" s="1446"/>
      <c r="T662" s="1446"/>
      <c r="U662" s="1446"/>
      <c r="V662" s="1446"/>
      <c r="W662" s="1446"/>
      <c r="X662" s="1446"/>
      <c r="Y662" s="1446"/>
      <c r="Z662" s="1446"/>
      <c r="AA662" s="1446"/>
      <c r="AB662" s="1446"/>
    </row>
    <row r="663">
      <c r="A663" s="1395" t="s">
        <v>127</v>
      </c>
      <c r="B663" s="1053">
        <f t="shared" ref="B663:H663" si="488">B657</f>
        <v>22</v>
      </c>
      <c r="C663" s="1053">
        <f t="shared" si="488"/>
        <v>14</v>
      </c>
      <c r="D663" s="1053">
        <f t="shared" si="488"/>
        <v>28</v>
      </c>
      <c r="E663" s="1053">
        <f t="shared" si="488"/>
        <v>23</v>
      </c>
      <c r="F663" s="1053">
        <f t="shared" si="488"/>
        <v>32</v>
      </c>
      <c r="G663" s="1053">
        <f t="shared" si="488"/>
        <v>0</v>
      </c>
      <c r="H663" s="1053">
        <f t="shared" si="488"/>
        <v>119</v>
      </c>
      <c r="I663" s="1442"/>
      <c r="J663" s="1443"/>
      <c r="K663" s="1444"/>
      <c r="L663" s="1445"/>
      <c r="M663" s="1445"/>
      <c r="N663" s="1445"/>
      <c r="O663" s="1445"/>
      <c r="P663" s="1445"/>
      <c r="Q663" s="1445"/>
      <c r="R663" s="1446"/>
      <c r="S663" s="1446"/>
      <c r="T663" s="1446"/>
      <c r="U663" s="1446"/>
      <c r="V663" s="1446"/>
      <c r="W663" s="1446"/>
      <c r="X663" s="1446"/>
      <c r="Y663" s="1446"/>
      <c r="Z663" s="1446"/>
      <c r="AA663" s="1446"/>
      <c r="AB663" s="1446"/>
    </row>
    <row r="664">
      <c r="A664" s="1395" t="s">
        <v>126</v>
      </c>
      <c r="B664" s="1447">
        <f t="shared" ref="B664:H664" si="489">(B663*5)</f>
        <v>110</v>
      </c>
      <c r="C664" s="1447">
        <f t="shared" si="489"/>
        <v>70</v>
      </c>
      <c r="D664" s="1447">
        <f t="shared" si="489"/>
        <v>140</v>
      </c>
      <c r="E664" s="1447">
        <f t="shared" si="489"/>
        <v>115</v>
      </c>
      <c r="F664" s="1447">
        <f t="shared" si="489"/>
        <v>160</v>
      </c>
      <c r="G664" s="1447">
        <f t="shared" si="489"/>
        <v>0</v>
      </c>
      <c r="H664" s="1447">
        <f t="shared" si="489"/>
        <v>595</v>
      </c>
      <c r="I664" s="1442"/>
      <c r="J664" s="1443"/>
      <c r="K664" s="1444"/>
      <c r="L664" s="1445"/>
      <c r="M664" s="1445"/>
      <c r="N664" s="1445"/>
      <c r="O664" s="1445"/>
      <c r="P664" s="1445"/>
      <c r="Q664" s="1445"/>
      <c r="R664" s="1446"/>
      <c r="S664" s="1446"/>
      <c r="T664" s="1446"/>
      <c r="U664" s="1446"/>
      <c r="V664" s="1446"/>
      <c r="W664" s="1446"/>
      <c r="X664" s="1446"/>
      <c r="Y664" s="1446"/>
      <c r="Z664" s="1446"/>
      <c r="AA664" s="1446"/>
      <c r="AB664" s="1446"/>
    </row>
    <row r="665">
      <c r="A665" s="1420" t="s">
        <v>9</v>
      </c>
      <c r="B665" s="1421">
        <f t="shared" ref="B665:H665" si="490">SUM(B662,B664)</f>
        <v>897.5</v>
      </c>
      <c r="C665" s="1421">
        <f t="shared" si="490"/>
        <v>722.5</v>
      </c>
      <c r="D665" s="1421">
        <f t="shared" si="490"/>
        <v>905</v>
      </c>
      <c r="E665" s="1421">
        <f t="shared" si="490"/>
        <v>1082.5</v>
      </c>
      <c r="F665" s="1421">
        <f t="shared" si="490"/>
        <v>722.5</v>
      </c>
      <c r="G665" s="1421">
        <f t="shared" si="490"/>
        <v>157.5</v>
      </c>
      <c r="H665" s="1421">
        <f t="shared" si="490"/>
        <v>4487.5</v>
      </c>
      <c r="I665" s="1442"/>
      <c r="J665" s="1443"/>
      <c r="K665" s="1444"/>
      <c r="L665" s="1445"/>
      <c r="M665" s="1445"/>
      <c r="N665" s="1445"/>
      <c r="O665" s="1445"/>
      <c r="P665" s="1445"/>
      <c r="Q665" s="1445"/>
      <c r="R665" s="1445"/>
      <c r="S665" s="1445"/>
      <c r="T665" s="1445"/>
      <c r="U665" s="1445"/>
      <c r="V665" s="1445"/>
      <c r="W665" s="1445"/>
      <c r="X665" s="1445"/>
      <c r="Y665" s="1445"/>
      <c r="Z665" s="1445"/>
      <c r="AA665" s="1445"/>
      <c r="AB665" s="1445"/>
    </row>
    <row r="666">
      <c r="A666" s="997"/>
      <c r="B666" s="1061"/>
      <c r="C666" s="1061"/>
      <c r="D666" s="1061"/>
      <c r="E666" s="1061"/>
      <c r="F666" s="1061"/>
      <c r="G666" s="1063"/>
      <c r="H666" s="1064"/>
      <c r="I666" s="1061"/>
      <c r="J666" s="997"/>
      <c r="K666" s="1184"/>
      <c r="L666" s="997"/>
      <c r="M666" s="997"/>
      <c r="N666" s="997"/>
      <c r="O666" s="1184"/>
      <c r="P666" s="997"/>
      <c r="Q666" s="1062"/>
      <c r="R666" s="1062"/>
      <c r="S666" s="1062"/>
      <c r="T666" s="1062"/>
      <c r="U666" s="1062"/>
      <c r="V666" s="1062"/>
      <c r="W666" s="1062"/>
      <c r="X666" s="1062"/>
      <c r="Y666" s="1062"/>
      <c r="Z666" s="1062"/>
      <c r="AA666" s="1062"/>
      <c r="AB666" s="1062"/>
    </row>
    <row r="667">
      <c r="A667" s="1422" t="s">
        <v>610</v>
      </c>
      <c r="B667" s="1061"/>
      <c r="C667" s="1061"/>
      <c r="D667" s="1061"/>
      <c r="E667" s="1061"/>
      <c r="F667" s="1065"/>
      <c r="G667" s="1083" t="s">
        <v>35</v>
      </c>
      <c r="H667" s="1082" t="s">
        <v>36</v>
      </c>
      <c r="I667" s="1061"/>
      <c r="J667" s="997"/>
      <c r="K667" s="997"/>
      <c r="L667" s="997"/>
      <c r="M667" s="997"/>
      <c r="N667" s="997"/>
      <c r="O667" s="997"/>
      <c r="P667" s="997"/>
      <c r="Q667" s="1062"/>
      <c r="R667" s="1062"/>
      <c r="S667" s="1062"/>
      <c r="T667" s="1062"/>
      <c r="U667" s="1062"/>
      <c r="V667" s="1062"/>
      <c r="W667" s="1062"/>
      <c r="X667" s="1062"/>
      <c r="Y667" s="1062"/>
      <c r="Z667" s="1062"/>
      <c r="AA667" s="1062"/>
      <c r="AB667" s="1062"/>
    </row>
    <row r="668">
      <c r="A668" s="997"/>
      <c r="B668" s="1061"/>
      <c r="C668" s="1061"/>
      <c r="D668" s="1061"/>
      <c r="E668" s="1061"/>
      <c r="F668" s="1065"/>
      <c r="G668" s="1191" t="s">
        <v>556</v>
      </c>
      <c r="H668" s="1307">
        <v>448.0</v>
      </c>
      <c r="I668" s="1061"/>
      <c r="J668" s="997"/>
      <c r="K668" s="997"/>
      <c r="L668" s="997"/>
      <c r="M668" s="997"/>
      <c r="N668" s="997"/>
      <c r="O668" s="997"/>
      <c r="P668" s="997"/>
      <c r="Q668" s="1062"/>
      <c r="R668" s="1062"/>
      <c r="S668" s="1062"/>
      <c r="T668" s="1062"/>
      <c r="U668" s="1062"/>
      <c r="V668" s="1062"/>
      <c r="W668" s="1062"/>
      <c r="X668" s="1062"/>
      <c r="Y668" s="1062"/>
      <c r="Z668" s="1062"/>
      <c r="AA668" s="1062"/>
      <c r="AB668" s="1062"/>
    </row>
    <row r="669">
      <c r="A669" s="997"/>
      <c r="B669" s="1061"/>
      <c r="C669" s="1061"/>
      <c r="D669" s="1061"/>
      <c r="E669" s="1061"/>
      <c r="F669" s="1065"/>
      <c r="G669" s="1191" t="s">
        <v>568</v>
      </c>
      <c r="H669" s="1307">
        <v>766.0</v>
      </c>
      <c r="I669" s="1061"/>
      <c r="J669" s="997"/>
      <c r="K669" s="997"/>
      <c r="L669" s="997"/>
      <c r="M669" s="997"/>
      <c r="N669" s="997"/>
      <c r="O669" s="997"/>
      <c r="P669" s="997"/>
      <c r="Q669" s="1062"/>
      <c r="R669" s="1062"/>
      <c r="S669" s="1062"/>
      <c r="T669" s="1062"/>
      <c r="U669" s="1062"/>
      <c r="V669" s="1062"/>
      <c r="W669" s="1062"/>
      <c r="X669" s="1062"/>
      <c r="Y669" s="1062"/>
      <c r="Z669" s="1062"/>
      <c r="AA669" s="1062"/>
      <c r="AB669" s="1062"/>
    </row>
    <row r="670">
      <c r="A670" s="997"/>
      <c r="B670" s="1061"/>
      <c r="C670" s="1061"/>
      <c r="D670" s="1061"/>
      <c r="E670" s="1061"/>
      <c r="F670" s="1065"/>
      <c r="G670" s="1191" t="s">
        <v>607</v>
      </c>
      <c r="H670" s="1307">
        <f>(H658)</f>
        <v>767</v>
      </c>
      <c r="I670" s="1061"/>
      <c r="J670" s="997"/>
      <c r="K670" s="997"/>
      <c r="L670" s="997"/>
      <c r="M670" s="997"/>
      <c r="N670" s="997"/>
      <c r="O670" s="997"/>
      <c r="P670" s="997"/>
      <c r="Q670" s="1062"/>
      <c r="R670" s="1062"/>
      <c r="S670" s="1062"/>
      <c r="T670" s="1062"/>
      <c r="U670" s="1062"/>
      <c r="V670" s="1062"/>
      <c r="W670" s="1062"/>
      <c r="X670" s="1062"/>
      <c r="Y670" s="1062"/>
      <c r="Z670" s="1062"/>
      <c r="AA670" s="1062"/>
      <c r="AB670" s="1062"/>
    </row>
    <row r="671">
      <c r="A671" s="997"/>
      <c r="B671" s="1061"/>
      <c r="C671" s="1061"/>
      <c r="D671" s="1061"/>
      <c r="E671" s="1061"/>
      <c r="F671" s="1065"/>
      <c r="G671" s="1083" t="s">
        <v>9</v>
      </c>
      <c r="H671" s="1081">
        <f>SUM(H668:H670)</f>
        <v>1981</v>
      </c>
      <c r="I671" s="1061"/>
      <c r="J671" s="997"/>
      <c r="K671" s="997"/>
      <c r="L671" s="997"/>
      <c r="M671" s="997"/>
      <c r="N671" s="997"/>
      <c r="O671" s="997"/>
      <c r="P671" s="997"/>
      <c r="Q671" s="1062"/>
      <c r="R671" s="1062"/>
      <c r="S671" s="1062"/>
      <c r="T671" s="1062"/>
      <c r="U671" s="1062"/>
      <c r="V671" s="1062"/>
      <c r="W671" s="1062"/>
      <c r="X671" s="1062"/>
      <c r="Y671" s="1062"/>
      <c r="Z671" s="1062"/>
      <c r="AA671" s="1062"/>
      <c r="AB671" s="1062"/>
    </row>
    <row r="672">
      <c r="A672" s="997"/>
      <c r="B672" s="1061"/>
      <c r="C672" s="1061"/>
      <c r="D672" s="1061"/>
      <c r="E672" s="1061"/>
      <c r="F672" s="1061"/>
      <c r="G672" s="1063"/>
      <c r="H672" s="1064"/>
      <c r="I672" s="1063"/>
      <c r="J672" s="997"/>
      <c r="K672" s="997"/>
      <c r="L672" s="997"/>
      <c r="M672" s="997"/>
      <c r="N672" s="997"/>
      <c r="O672" s="997"/>
      <c r="P672" s="997"/>
      <c r="Q672" s="1062"/>
      <c r="R672" s="1062"/>
      <c r="S672" s="1062"/>
      <c r="T672" s="1062"/>
      <c r="U672" s="1062"/>
      <c r="V672" s="1062"/>
      <c r="W672" s="1062"/>
      <c r="X672" s="1062"/>
      <c r="Y672" s="1062"/>
      <c r="Z672" s="1062"/>
      <c r="AA672" s="1062"/>
      <c r="AB672" s="1062"/>
    </row>
    <row r="673" ht="12.75" customHeight="1">
      <c r="A673" s="997"/>
      <c r="B673" s="1061"/>
      <c r="C673" s="1061"/>
      <c r="D673" s="1061"/>
      <c r="E673" s="1061"/>
      <c r="F673" s="1065"/>
      <c r="G673" s="1100" t="s">
        <v>131</v>
      </c>
      <c r="H673" s="1397">
        <f>(3500-H671)</f>
        <v>1519</v>
      </c>
      <c r="I673" s="1423">
        <f>(H671/3500)</f>
        <v>0.566</v>
      </c>
      <c r="J673" s="997"/>
      <c r="K673" s="997"/>
      <c r="L673" s="997"/>
      <c r="M673" s="997"/>
      <c r="N673" s="997"/>
      <c r="O673" s="997"/>
      <c r="P673" s="997"/>
      <c r="Q673" s="1062"/>
      <c r="R673" s="1062"/>
      <c r="S673" s="1062"/>
      <c r="T673" s="1062"/>
      <c r="U673" s="1062"/>
      <c r="V673" s="1062"/>
      <c r="W673" s="1062"/>
      <c r="X673" s="1062"/>
      <c r="Y673" s="1062"/>
      <c r="Z673" s="1062"/>
      <c r="AA673" s="1062"/>
      <c r="AB673" s="1062"/>
    </row>
    <row r="674">
      <c r="A674" s="997"/>
      <c r="B674" s="1061"/>
      <c r="C674" s="1061"/>
      <c r="D674" s="1061"/>
      <c r="E674" s="1061"/>
      <c r="F674" s="1061"/>
      <c r="G674" s="1309"/>
      <c r="H674" s="1310"/>
      <c r="I674" s="1311"/>
      <c r="J674" s="997"/>
      <c r="K674" s="997"/>
      <c r="L674" s="997"/>
      <c r="M674" s="997"/>
      <c r="N674" s="997"/>
      <c r="O674" s="997"/>
      <c r="P674" s="997"/>
      <c r="Q674" s="1062"/>
      <c r="R674" s="1062"/>
      <c r="S674" s="1062"/>
      <c r="T674" s="1062"/>
      <c r="U674" s="1062"/>
      <c r="V674" s="1062"/>
      <c r="W674" s="1062"/>
      <c r="X674" s="1062"/>
      <c r="Y674" s="1062"/>
      <c r="Z674" s="1062"/>
      <c r="AA674" s="1062"/>
      <c r="AB674" s="1062"/>
    </row>
    <row r="675">
      <c r="A675" s="1436" t="s">
        <v>472</v>
      </c>
      <c r="B675" s="1081" t="s">
        <v>2</v>
      </c>
      <c r="C675" s="1436" t="s">
        <v>3</v>
      </c>
      <c r="D675" s="1436" t="s">
        <v>4</v>
      </c>
      <c r="E675" s="1436" t="s">
        <v>5</v>
      </c>
      <c r="F675" s="1436" t="s">
        <v>6</v>
      </c>
      <c r="G675" s="1436" t="s">
        <v>7</v>
      </c>
      <c r="H675" s="1081" t="s">
        <v>9</v>
      </c>
      <c r="I675" s="998"/>
      <c r="J675" s="998"/>
      <c r="K675" s="1026"/>
      <c r="L675" s="998"/>
      <c r="M675" s="998"/>
      <c r="N675" s="1026"/>
      <c r="O675" s="998"/>
      <c r="P675" s="998"/>
      <c r="Q675" s="1058"/>
      <c r="R675" s="1058"/>
      <c r="S675" s="1058"/>
      <c r="T675" s="1058"/>
      <c r="U675" s="1058"/>
      <c r="V675" s="1058"/>
      <c r="W675" s="1058"/>
      <c r="X675" s="1058"/>
      <c r="Y675" s="1058"/>
      <c r="Z675" s="1058"/>
      <c r="AA675" s="1058"/>
      <c r="AB675" s="1058"/>
    </row>
    <row r="676">
      <c r="A676" s="1410"/>
      <c r="B676" s="1410">
        <f t="shared" ref="B676:G676" si="491">SUM(B509,B658)</f>
        <v>254</v>
      </c>
      <c r="C676" s="1410">
        <f t="shared" si="491"/>
        <v>247</v>
      </c>
      <c r="D676" s="1410">
        <f t="shared" si="491"/>
        <v>251</v>
      </c>
      <c r="E676" s="1410">
        <f t="shared" si="491"/>
        <v>236</v>
      </c>
      <c r="F676" s="1410">
        <f t="shared" si="491"/>
        <v>239</v>
      </c>
      <c r="G676" s="1410">
        <f t="shared" si="491"/>
        <v>64</v>
      </c>
      <c r="H676" s="1087">
        <f>sum(B676:G676)</f>
        <v>1291</v>
      </c>
      <c r="I676" s="998"/>
      <c r="J676" s="998"/>
      <c r="K676" s="1026"/>
      <c r="L676" s="998"/>
      <c r="M676" s="998"/>
      <c r="N676" s="998"/>
      <c r="O676" s="998"/>
      <c r="P676" s="998"/>
      <c r="Q676" s="1058"/>
      <c r="R676" s="1058"/>
      <c r="S676" s="1058"/>
      <c r="T676" s="1058"/>
      <c r="U676" s="1058"/>
      <c r="V676" s="1058"/>
      <c r="W676" s="1058"/>
      <c r="X676" s="1058"/>
      <c r="Y676" s="1058"/>
      <c r="Z676" s="1058"/>
      <c r="AA676" s="1058"/>
      <c r="AB676" s="1058"/>
    </row>
    <row r="677">
      <c r="A677" s="997"/>
      <c r="B677" s="1061"/>
      <c r="C677" s="1061"/>
      <c r="D677" s="1061"/>
      <c r="E677" s="1061"/>
      <c r="F677" s="1061"/>
      <c r="G677" s="1309"/>
      <c r="H677" s="1310"/>
      <c r="I677" s="1311"/>
      <c r="J677" s="997"/>
      <c r="K677" s="997"/>
      <c r="L677" s="997"/>
      <c r="M677" s="997"/>
      <c r="N677" s="997"/>
      <c r="O677" s="997"/>
      <c r="P677" s="997"/>
      <c r="Q677" s="1062"/>
      <c r="R677" s="1062"/>
      <c r="S677" s="1062"/>
      <c r="T677" s="1062"/>
      <c r="U677" s="1062"/>
      <c r="V677" s="1062"/>
      <c r="W677" s="1062"/>
      <c r="X677" s="1062"/>
      <c r="Y677" s="1062"/>
      <c r="Z677" s="1062"/>
      <c r="AA677" s="1062"/>
      <c r="AB677" s="1062"/>
    </row>
    <row r="678">
      <c r="A678" s="997"/>
      <c r="B678" s="1061"/>
      <c r="C678" s="1061"/>
      <c r="D678" s="1061"/>
      <c r="E678" s="1061"/>
      <c r="F678" s="1061"/>
      <c r="G678" s="1309"/>
      <c r="H678" s="1310"/>
      <c r="I678" s="1311"/>
      <c r="J678" s="997"/>
      <c r="K678" s="997"/>
      <c r="L678" s="997"/>
      <c r="M678" s="997"/>
      <c r="N678" s="997"/>
      <c r="O678" s="997"/>
      <c r="P678" s="997"/>
      <c r="Q678" s="1062"/>
      <c r="R678" s="1062"/>
      <c r="S678" s="1062"/>
      <c r="T678" s="1062"/>
      <c r="U678" s="1062"/>
      <c r="V678" s="1062"/>
      <c r="W678" s="1062"/>
      <c r="X678" s="1062"/>
      <c r="Y678" s="1062"/>
      <c r="Z678" s="1062"/>
      <c r="AA678" s="1062"/>
      <c r="AB678" s="1062"/>
    </row>
    <row r="679">
      <c r="A679" s="1448" t="s">
        <v>591</v>
      </c>
      <c r="B679" s="1449">
        <v>13.0</v>
      </c>
      <c r="C679" s="1449">
        <v>14.0</v>
      </c>
      <c r="D679" s="1449">
        <v>15.0</v>
      </c>
      <c r="E679" s="1449">
        <v>16.0</v>
      </c>
      <c r="F679" s="1449">
        <v>17.0</v>
      </c>
      <c r="G679" s="1449">
        <v>18.0</v>
      </c>
      <c r="H679" s="1450"/>
      <c r="I679" s="1450"/>
      <c r="J679" s="998"/>
      <c r="K679" s="1448" t="s">
        <v>591</v>
      </c>
      <c r="L679" s="1450"/>
      <c r="M679" s="1450"/>
      <c r="N679" s="1450"/>
      <c r="O679" s="1450"/>
      <c r="P679" s="1450"/>
      <c r="Q679" s="1058"/>
      <c r="R679" s="1058"/>
      <c r="S679" s="1058"/>
      <c r="T679" s="1058"/>
      <c r="U679" s="1058"/>
      <c r="V679" s="1058"/>
      <c r="W679" s="1058"/>
      <c r="X679" s="1058"/>
      <c r="Y679" s="1058"/>
      <c r="Z679" s="1058"/>
      <c r="AA679" s="1058"/>
      <c r="AB679" s="1058"/>
    </row>
    <row r="680">
      <c r="A680" s="1080" t="s">
        <v>144</v>
      </c>
      <c r="B680" s="1083" t="s">
        <v>2</v>
      </c>
      <c r="C680" s="1083" t="s">
        <v>3</v>
      </c>
      <c r="D680" s="1083" t="s">
        <v>4</v>
      </c>
      <c r="E680" s="1083" t="s">
        <v>5</v>
      </c>
      <c r="F680" s="1083" t="s">
        <v>6</v>
      </c>
      <c r="G680" s="1083" t="s">
        <v>7</v>
      </c>
      <c r="H680" s="1082" t="s">
        <v>9</v>
      </c>
      <c r="I680" s="1083" t="s">
        <v>71</v>
      </c>
      <c r="J680" s="1451"/>
      <c r="K680" s="1080" t="s">
        <v>144</v>
      </c>
      <c r="L680" s="1080" t="s">
        <v>72</v>
      </c>
      <c r="M680" s="1080" t="s">
        <v>13</v>
      </c>
      <c r="N680" s="1080" t="s">
        <v>73</v>
      </c>
      <c r="O680" s="1080" t="s">
        <v>133</v>
      </c>
      <c r="P680" s="1080" t="s">
        <v>74</v>
      </c>
      <c r="Q680" s="1445"/>
      <c r="R680" s="1445"/>
      <c r="S680" s="1445"/>
      <c r="T680" s="1445"/>
      <c r="U680" s="1445"/>
      <c r="V680" s="1445"/>
      <c r="W680" s="1445"/>
      <c r="X680" s="1445"/>
      <c r="Y680" s="1445"/>
      <c r="Z680" s="1445"/>
      <c r="AA680" s="1445"/>
      <c r="AB680" s="1445"/>
    </row>
    <row r="681">
      <c r="A681" s="1190" t="s">
        <v>475</v>
      </c>
      <c r="B681" s="1086">
        <v>0.0</v>
      </c>
      <c r="C681" s="1086">
        <v>7.0</v>
      </c>
      <c r="D681" s="1086">
        <v>2.0</v>
      </c>
      <c r="E681" s="1086">
        <v>7.0</v>
      </c>
      <c r="F681" s="1086">
        <v>5.0</v>
      </c>
      <c r="G681" s="1086"/>
      <c r="H681" s="1087">
        <f t="shared" ref="H681:H702" si="492">SUM(B681:G681)</f>
        <v>21</v>
      </c>
      <c r="I681" s="1088">
        <f t="shared" ref="I681:I702" si="493">(H681/40)</f>
        <v>0.525</v>
      </c>
      <c r="J681" s="1452"/>
      <c r="K681" s="1190" t="s">
        <v>475</v>
      </c>
      <c r="L681" s="1404">
        <v>21.0</v>
      </c>
      <c r="M681" s="1396">
        <f t="shared" ref="M681:M700" si="494">(L681-H681)</f>
        <v>0</v>
      </c>
      <c r="N681" s="1404">
        <v>40.0</v>
      </c>
      <c r="O681" s="1396">
        <f t="shared" ref="O681:O702" si="495">sum(M681,N681)</f>
        <v>40</v>
      </c>
      <c r="P681" s="1404" t="s">
        <v>3</v>
      </c>
      <c r="Q681" s="1062"/>
      <c r="R681" s="1062"/>
      <c r="S681" s="1062"/>
      <c r="T681" s="1062"/>
      <c r="U681" s="1062"/>
      <c r="V681" s="1062"/>
      <c r="W681" s="1062"/>
      <c r="X681" s="1062"/>
      <c r="Y681" s="1062"/>
      <c r="Z681" s="1062"/>
      <c r="AA681" s="1062"/>
      <c r="AB681" s="1062"/>
    </row>
    <row r="682">
      <c r="A682" s="1096" t="s">
        <v>121</v>
      </c>
      <c r="B682" s="1086">
        <v>0.0</v>
      </c>
      <c r="C682" s="1086">
        <v>0.0</v>
      </c>
      <c r="D682" s="1086">
        <v>0.0</v>
      </c>
      <c r="E682" s="1086">
        <v>0.0</v>
      </c>
      <c r="F682" s="1086">
        <v>0.0</v>
      </c>
      <c r="G682" s="1086"/>
      <c r="H682" s="1087">
        <f t="shared" si="492"/>
        <v>0</v>
      </c>
      <c r="I682" s="1088">
        <f t="shared" si="493"/>
        <v>0</v>
      </c>
      <c r="J682" s="1452"/>
      <c r="K682" s="1096" t="s">
        <v>121</v>
      </c>
      <c r="L682" s="1404">
        <v>0.0</v>
      </c>
      <c r="M682" s="1396">
        <f t="shared" si="494"/>
        <v>0</v>
      </c>
      <c r="N682" s="1404">
        <v>10.0</v>
      </c>
      <c r="O682" s="1396">
        <f t="shared" si="495"/>
        <v>10</v>
      </c>
      <c r="P682" s="1404"/>
      <c r="Q682" s="1062"/>
      <c r="R682" s="1062"/>
      <c r="S682" s="1062"/>
      <c r="T682" s="1062"/>
      <c r="U682" s="1062"/>
      <c r="V682" s="1062"/>
      <c r="W682" s="1062"/>
      <c r="X682" s="1062"/>
      <c r="Y682" s="1062"/>
      <c r="Z682" s="1062"/>
      <c r="AA682" s="1062"/>
      <c r="AB682" s="1062"/>
    </row>
    <row r="683">
      <c r="A683" s="1190" t="s">
        <v>478</v>
      </c>
      <c r="B683" s="1086">
        <v>7.0</v>
      </c>
      <c r="C683" s="1086">
        <v>14.0</v>
      </c>
      <c r="D683" s="1086">
        <v>13.0</v>
      </c>
      <c r="E683" s="1086">
        <v>14.0</v>
      </c>
      <c r="F683" s="1086">
        <v>12.0</v>
      </c>
      <c r="G683" s="1086">
        <v>12.0</v>
      </c>
      <c r="H683" s="1087">
        <f t="shared" si="492"/>
        <v>72</v>
      </c>
      <c r="I683" s="1088">
        <f t="shared" si="493"/>
        <v>1.8</v>
      </c>
      <c r="J683" s="1452" t="s">
        <v>206</v>
      </c>
      <c r="K683" s="1190" t="s">
        <v>478</v>
      </c>
      <c r="L683" s="1404">
        <v>48.0</v>
      </c>
      <c r="M683" s="1396">
        <f t="shared" si="494"/>
        <v>-24</v>
      </c>
      <c r="N683" s="1404">
        <v>80.0</v>
      </c>
      <c r="O683" s="1396">
        <f t="shared" si="495"/>
        <v>56</v>
      </c>
      <c r="P683" s="1404" t="s">
        <v>3</v>
      </c>
      <c r="Q683" s="1062"/>
      <c r="R683" s="1062"/>
      <c r="S683" s="1062"/>
      <c r="T683" s="1062"/>
      <c r="U683" s="1062"/>
      <c r="V683" s="1062"/>
      <c r="W683" s="1062"/>
      <c r="X683" s="1062"/>
      <c r="Y683" s="1062"/>
      <c r="Z683" s="1062"/>
      <c r="AA683" s="1062"/>
      <c r="AB683" s="1062"/>
    </row>
    <row r="684">
      <c r="A684" s="1096" t="s">
        <v>121</v>
      </c>
      <c r="B684" s="1086">
        <v>0.0</v>
      </c>
      <c r="C684" s="1086">
        <v>0.0</v>
      </c>
      <c r="D684" s="1086">
        <v>0.0</v>
      </c>
      <c r="E684" s="1086">
        <v>0.0</v>
      </c>
      <c r="F684" s="1086">
        <v>0.0</v>
      </c>
      <c r="G684" s="1086"/>
      <c r="H684" s="1087">
        <f t="shared" si="492"/>
        <v>0</v>
      </c>
      <c r="I684" s="1088">
        <f t="shared" si="493"/>
        <v>0</v>
      </c>
      <c r="J684" s="1452" t="s">
        <v>206</v>
      </c>
      <c r="K684" s="1096" t="s">
        <v>121</v>
      </c>
      <c r="L684" s="1404">
        <v>0.0</v>
      </c>
      <c r="M684" s="1396">
        <f t="shared" si="494"/>
        <v>0</v>
      </c>
      <c r="N684" s="1404">
        <v>10.0</v>
      </c>
      <c r="O684" s="1396">
        <f t="shared" si="495"/>
        <v>10</v>
      </c>
      <c r="P684" s="1404"/>
      <c r="Q684" s="1062"/>
      <c r="R684" s="1062"/>
      <c r="S684" s="1062"/>
      <c r="T684" s="1062"/>
      <c r="U684" s="1062"/>
      <c r="V684" s="1062"/>
      <c r="W684" s="1062"/>
      <c r="X684" s="1062"/>
      <c r="Y684" s="1062"/>
      <c r="Z684" s="1062"/>
      <c r="AA684" s="1062"/>
      <c r="AB684" s="1062"/>
    </row>
    <row r="685">
      <c r="A685" s="1190" t="s">
        <v>552</v>
      </c>
      <c r="B685" s="1086">
        <v>8.0</v>
      </c>
      <c r="C685" s="1086">
        <v>5.0</v>
      </c>
      <c r="D685" s="1086">
        <v>5.0</v>
      </c>
      <c r="E685" s="1086">
        <v>12.0</v>
      </c>
      <c r="F685" s="1086">
        <v>0.0</v>
      </c>
      <c r="G685" s="1086"/>
      <c r="H685" s="1087">
        <f t="shared" si="492"/>
        <v>30</v>
      </c>
      <c r="I685" s="1088">
        <f t="shared" si="493"/>
        <v>0.75</v>
      </c>
      <c r="J685" s="1452" t="s">
        <v>206</v>
      </c>
      <c r="K685" s="1190" t="s">
        <v>552</v>
      </c>
      <c r="L685" s="1404">
        <f>(O305)</f>
        <v>63</v>
      </c>
      <c r="M685" s="1396">
        <f t="shared" si="494"/>
        <v>33</v>
      </c>
      <c r="N685" s="1404">
        <v>15.0</v>
      </c>
      <c r="O685" s="1396">
        <f t="shared" si="495"/>
        <v>48</v>
      </c>
      <c r="P685" s="1404" t="s">
        <v>3</v>
      </c>
      <c r="Q685" s="1062"/>
      <c r="R685" s="1062"/>
      <c r="S685" s="1062"/>
      <c r="T685" s="1062"/>
      <c r="U685" s="1062"/>
      <c r="V685" s="1062"/>
      <c r="W685" s="1062"/>
      <c r="X685" s="1062"/>
      <c r="Y685" s="1062"/>
      <c r="Z685" s="1062"/>
      <c r="AA685" s="1062"/>
      <c r="AB685" s="1062"/>
    </row>
    <row r="686">
      <c r="A686" s="1096" t="s">
        <v>121</v>
      </c>
      <c r="B686" s="1086">
        <v>0.0</v>
      </c>
      <c r="C686" s="1086">
        <v>0.0</v>
      </c>
      <c r="D686" s="1086">
        <v>0.0</v>
      </c>
      <c r="E686" s="1086">
        <v>0.0</v>
      </c>
      <c r="F686" s="1086">
        <v>0.0</v>
      </c>
      <c r="G686" s="1086"/>
      <c r="H686" s="1087">
        <f t="shared" si="492"/>
        <v>0</v>
      </c>
      <c r="I686" s="1088">
        <f t="shared" si="493"/>
        <v>0</v>
      </c>
      <c r="J686" s="1452" t="s">
        <v>206</v>
      </c>
      <c r="K686" s="1096" t="s">
        <v>121</v>
      </c>
      <c r="L686" s="1404">
        <v>0.0</v>
      </c>
      <c r="M686" s="1396">
        <f t="shared" si="494"/>
        <v>0</v>
      </c>
      <c r="N686" s="1404">
        <v>11.0</v>
      </c>
      <c r="O686" s="1396">
        <f t="shared" si="495"/>
        <v>11</v>
      </c>
      <c r="P686" s="1404"/>
      <c r="Q686" s="1454"/>
      <c r="R686" s="1062"/>
      <c r="S686" s="1062"/>
      <c r="T686" s="1062"/>
      <c r="U686" s="1062"/>
      <c r="V686" s="1062"/>
      <c r="W686" s="1062"/>
      <c r="X686" s="1062"/>
      <c r="Y686" s="1062"/>
      <c r="Z686" s="1062"/>
      <c r="AA686" s="1062"/>
      <c r="AB686" s="1062"/>
    </row>
    <row r="687">
      <c r="A687" s="1509" t="s">
        <v>583</v>
      </c>
      <c r="B687" s="1086">
        <v>0.0</v>
      </c>
      <c r="C687" s="1086">
        <v>2.0</v>
      </c>
      <c r="D687" s="1086">
        <v>4.0</v>
      </c>
      <c r="E687" s="1086">
        <v>4.0</v>
      </c>
      <c r="F687" s="1086">
        <v>5.0</v>
      </c>
      <c r="G687" s="1086"/>
      <c r="H687" s="1087">
        <f t="shared" si="492"/>
        <v>15</v>
      </c>
      <c r="I687" s="1088">
        <f t="shared" si="493"/>
        <v>0.375</v>
      </c>
      <c r="J687" s="1452"/>
      <c r="K687" s="1510" t="s">
        <v>583</v>
      </c>
      <c r="L687" s="1404">
        <f>(O308)</f>
        <v>15</v>
      </c>
      <c r="M687" s="1396">
        <f t="shared" si="494"/>
        <v>0</v>
      </c>
      <c r="N687" s="1404">
        <v>20.0</v>
      </c>
      <c r="O687" s="1396">
        <f t="shared" si="495"/>
        <v>20</v>
      </c>
      <c r="P687" s="1404" t="s">
        <v>382</v>
      </c>
      <c r="Q687" s="1454"/>
      <c r="R687" s="1062"/>
      <c r="S687" s="1062"/>
      <c r="T687" s="1062"/>
      <c r="U687" s="1062"/>
      <c r="V687" s="1062"/>
      <c r="W687" s="1062"/>
      <c r="X687" s="1062"/>
      <c r="Y687" s="1062"/>
      <c r="Z687" s="1062"/>
      <c r="AA687" s="1062"/>
      <c r="AB687" s="1062"/>
    </row>
    <row r="688">
      <c r="A688" s="1096" t="s">
        <v>121</v>
      </c>
      <c r="B688" s="1086">
        <v>0.0</v>
      </c>
      <c r="C688" s="1086">
        <v>0.0</v>
      </c>
      <c r="D688" s="1086">
        <v>0.0</v>
      </c>
      <c r="E688" s="1086">
        <v>0.0</v>
      </c>
      <c r="F688" s="1086">
        <v>0.0</v>
      </c>
      <c r="G688" s="1086"/>
      <c r="H688" s="1087">
        <f t="shared" si="492"/>
        <v>0</v>
      </c>
      <c r="I688" s="1088">
        <f t="shared" si="493"/>
        <v>0</v>
      </c>
      <c r="J688" s="1452"/>
      <c r="K688" s="1096" t="s">
        <v>121</v>
      </c>
      <c r="L688" s="1404">
        <v>0.0</v>
      </c>
      <c r="M688" s="1396">
        <f t="shared" si="494"/>
        <v>0</v>
      </c>
      <c r="N688" s="1404">
        <v>0.0</v>
      </c>
      <c r="O688" s="1396">
        <f t="shared" si="495"/>
        <v>0</v>
      </c>
      <c r="P688" s="1404"/>
      <c r="Q688" s="1454"/>
      <c r="R688" s="1062"/>
      <c r="S688" s="1062"/>
      <c r="T688" s="1062"/>
      <c r="U688" s="1062"/>
      <c r="V688" s="1062"/>
      <c r="W688" s="1062"/>
      <c r="X688" s="1062"/>
      <c r="Y688" s="1062"/>
      <c r="Z688" s="1062"/>
      <c r="AA688" s="1062"/>
      <c r="AB688" s="1062"/>
    </row>
    <row r="689">
      <c r="A689" s="1190" t="s">
        <v>584</v>
      </c>
      <c r="B689" s="1086">
        <v>0.0</v>
      </c>
      <c r="C689" s="1086">
        <v>0.0</v>
      </c>
      <c r="D689" s="1086">
        <v>7.0</v>
      </c>
      <c r="E689" s="1086">
        <v>0.0</v>
      </c>
      <c r="F689" s="1086">
        <v>0.0</v>
      </c>
      <c r="G689" s="1086">
        <v>2.0</v>
      </c>
      <c r="H689" s="1087">
        <f t="shared" si="492"/>
        <v>9</v>
      </c>
      <c r="I689" s="1088">
        <f t="shared" si="493"/>
        <v>0.225</v>
      </c>
      <c r="J689" s="1452"/>
      <c r="K689" s="1190" t="s">
        <v>584</v>
      </c>
      <c r="L689" s="1404">
        <v>35.0</v>
      </c>
      <c r="M689" s="1396">
        <f t="shared" si="494"/>
        <v>26</v>
      </c>
      <c r="N689" s="1404">
        <v>0.0</v>
      </c>
      <c r="O689" s="1396">
        <f t="shared" si="495"/>
        <v>26</v>
      </c>
      <c r="P689" s="1404"/>
      <c r="R689" s="1062"/>
      <c r="S689" s="1062"/>
      <c r="T689" s="1062"/>
      <c r="U689" s="1062"/>
      <c r="V689" s="1062"/>
      <c r="W689" s="1062"/>
      <c r="X689" s="1062"/>
      <c r="Y689" s="1062"/>
      <c r="Z689" s="1062"/>
      <c r="AA689" s="1062"/>
      <c r="AB689" s="1062"/>
    </row>
    <row r="690">
      <c r="A690" s="1096" t="s">
        <v>121</v>
      </c>
      <c r="B690" s="1086">
        <v>0.0</v>
      </c>
      <c r="C690" s="1086">
        <v>0.0</v>
      </c>
      <c r="D690" s="1086">
        <v>0.0</v>
      </c>
      <c r="E690" s="1086">
        <v>0.0</v>
      </c>
      <c r="F690" s="1086">
        <v>0.0</v>
      </c>
      <c r="G690" s="1086"/>
      <c r="H690" s="1087">
        <f t="shared" si="492"/>
        <v>0</v>
      </c>
      <c r="I690" s="1088">
        <f t="shared" si="493"/>
        <v>0</v>
      </c>
      <c r="J690" s="1452"/>
      <c r="K690" s="1096" t="s">
        <v>121</v>
      </c>
      <c r="L690" s="1404">
        <v>0.0</v>
      </c>
      <c r="M690" s="1396">
        <f t="shared" si="494"/>
        <v>0</v>
      </c>
      <c r="N690" s="1404">
        <v>0.0</v>
      </c>
      <c r="O690" s="1396">
        <f t="shared" si="495"/>
        <v>0</v>
      </c>
      <c r="P690" s="1404"/>
      <c r="R690" s="1062"/>
      <c r="S690" s="1062"/>
      <c r="T690" s="1062"/>
      <c r="U690" s="1062"/>
      <c r="V690" s="1062"/>
      <c r="W690" s="1062"/>
      <c r="X690" s="1062"/>
      <c r="Y690" s="1062"/>
      <c r="Z690" s="1062"/>
      <c r="AA690" s="1062"/>
      <c r="AB690" s="1062"/>
    </row>
    <row r="691">
      <c r="A691" s="1190" t="s">
        <v>585</v>
      </c>
      <c r="B691" s="1086">
        <v>0.0</v>
      </c>
      <c r="C691" s="1086">
        <v>5.0</v>
      </c>
      <c r="D691" s="1086">
        <v>8.0</v>
      </c>
      <c r="E691" s="1086">
        <v>6.0</v>
      </c>
      <c r="F691" s="1086">
        <v>2.0</v>
      </c>
      <c r="G691" s="1086"/>
      <c r="H691" s="1087">
        <f t="shared" si="492"/>
        <v>21</v>
      </c>
      <c r="I691" s="1088">
        <f t="shared" si="493"/>
        <v>0.525</v>
      </c>
      <c r="J691" s="1452"/>
      <c r="K691" s="1190" t="s">
        <v>585</v>
      </c>
      <c r="L691" s="1404">
        <v>23.0</v>
      </c>
      <c r="M691" s="1396">
        <f t="shared" si="494"/>
        <v>2</v>
      </c>
      <c r="N691" s="1404">
        <v>40.0</v>
      </c>
      <c r="O691" s="1396">
        <f t="shared" si="495"/>
        <v>42</v>
      </c>
      <c r="P691" s="1307" t="s">
        <v>3</v>
      </c>
      <c r="Q691" s="1062"/>
      <c r="R691" s="1062"/>
      <c r="S691" s="1062"/>
      <c r="T691" s="1062"/>
      <c r="U691" s="1062"/>
      <c r="V691" s="1062"/>
      <c r="W691" s="1062"/>
      <c r="X691" s="1062"/>
      <c r="Y691" s="1062"/>
      <c r="Z691" s="1062"/>
      <c r="AA691" s="1062"/>
      <c r="AB691" s="1062"/>
    </row>
    <row r="692">
      <c r="A692" s="1096" t="s">
        <v>121</v>
      </c>
      <c r="B692" s="1086">
        <v>0.0</v>
      </c>
      <c r="C692" s="1086">
        <v>0.0</v>
      </c>
      <c r="D692" s="1086">
        <v>0.0</v>
      </c>
      <c r="E692" s="1086">
        <v>0.0</v>
      </c>
      <c r="F692" s="1086">
        <v>0.0</v>
      </c>
      <c r="G692" s="1086"/>
      <c r="H692" s="1087">
        <f t="shared" si="492"/>
        <v>0</v>
      </c>
      <c r="I692" s="1088">
        <f t="shared" si="493"/>
        <v>0</v>
      </c>
      <c r="J692" s="1452"/>
      <c r="K692" s="1096" t="s">
        <v>121</v>
      </c>
      <c r="L692" s="1404">
        <v>0.0</v>
      </c>
      <c r="M692" s="1396">
        <f t="shared" si="494"/>
        <v>0</v>
      </c>
      <c r="N692" s="1404">
        <v>0.0</v>
      </c>
      <c r="O692" s="1396">
        <f t="shared" si="495"/>
        <v>0</v>
      </c>
      <c r="P692" s="1404"/>
      <c r="Q692" s="1062"/>
      <c r="R692" s="1062"/>
      <c r="S692" s="1062"/>
      <c r="T692" s="1062"/>
      <c r="U692" s="1062"/>
      <c r="V692" s="1062"/>
      <c r="W692" s="1062"/>
      <c r="X692" s="1062"/>
      <c r="Y692" s="1062"/>
      <c r="Z692" s="1062"/>
      <c r="AA692" s="1062"/>
      <c r="AB692" s="1062"/>
    </row>
    <row r="693">
      <c r="A693" s="1190" t="s">
        <v>586</v>
      </c>
      <c r="B693" s="1086">
        <v>0.0</v>
      </c>
      <c r="C693" s="1086">
        <v>0.0</v>
      </c>
      <c r="D693" s="1086">
        <v>0.0</v>
      </c>
      <c r="E693" s="1086">
        <v>0.0</v>
      </c>
      <c r="F693" s="1086">
        <v>0.0</v>
      </c>
      <c r="G693" s="1086"/>
      <c r="H693" s="1087">
        <f t="shared" si="492"/>
        <v>0</v>
      </c>
      <c r="I693" s="1088">
        <f t="shared" si="493"/>
        <v>0</v>
      </c>
      <c r="J693" s="1452"/>
      <c r="K693" s="1190" t="s">
        <v>586</v>
      </c>
      <c r="L693" s="1404">
        <f>(O311)</f>
        <v>15</v>
      </c>
      <c r="M693" s="1396">
        <f t="shared" si="494"/>
        <v>15</v>
      </c>
      <c r="N693" s="1404">
        <v>0.0</v>
      </c>
      <c r="O693" s="1396">
        <f t="shared" si="495"/>
        <v>15</v>
      </c>
      <c r="P693" s="1404"/>
      <c r="Q693" s="1062"/>
      <c r="R693" s="1062"/>
      <c r="S693" s="1062"/>
      <c r="T693" s="1062"/>
      <c r="U693" s="1062"/>
      <c r="V693" s="1062"/>
      <c r="W693" s="1062"/>
      <c r="X693" s="1062"/>
      <c r="Y693" s="1062"/>
      <c r="Z693" s="1062"/>
      <c r="AA693" s="1062"/>
      <c r="AB693" s="1062"/>
    </row>
    <row r="694">
      <c r="A694" s="1096" t="s">
        <v>121</v>
      </c>
      <c r="B694" s="1086">
        <v>0.0</v>
      </c>
      <c r="C694" s="1086">
        <v>0.0</v>
      </c>
      <c r="D694" s="1086">
        <v>0.0</v>
      </c>
      <c r="E694" s="1086">
        <v>0.0</v>
      </c>
      <c r="F694" s="1405">
        <v>0.0</v>
      </c>
      <c r="G694" s="1405"/>
      <c r="H694" s="1087">
        <f t="shared" si="492"/>
        <v>0</v>
      </c>
      <c r="I694" s="1088">
        <f t="shared" si="493"/>
        <v>0</v>
      </c>
      <c r="J694" s="1452"/>
      <c r="K694" s="1096" t="s">
        <v>121</v>
      </c>
      <c r="L694" s="1404">
        <v>0.0</v>
      </c>
      <c r="M694" s="1396">
        <f t="shared" si="494"/>
        <v>0</v>
      </c>
      <c r="N694" s="1404">
        <v>0.0</v>
      </c>
      <c r="O694" s="1396">
        <f t="shared" si="495"/>
        <v>0</v>
      </c>
      <c r="P694" s="1404"/>
      <c r="Q694" s="1062"/>
      <c r="R694" s="1062"/>
      <c r="S694" s="1062"/>
      <c r="T694" s="1062"/>
      <c r="U694" s="1062"/>
      <c r="V694" s="1062"/>
      <c r="W694" s="1062"/>
      <c r="X694" s="1062"/>
      <c r="Y694" s="1062"/>
      <c r="Z694" s="1062"/>
      <c r="AA694" s="1062"/>
      <c r="AB694" s="1062"/>
    </row>
    <row r="695">
      <c r="A695" s="1190" t="s">
        <v>587</v>
      </c>
      <c r="B695" s="1086">
        <v>0.0</v>
      </c>
      <c r="C695" s="1086">
        <v>10.0</v>
      </c>
      <c r="D695" s="1086">
        <v>6.0</v>
      </c>
      <c r="E695" s="1086">
        <v>0.0</v>
      </c>
      <c r="F695" s="1405">
        <v>5.0</v>
      </c>
      <c r="G695" s="1405"/>
      <c r="H695" s="1087">
        <f t="shared" si="492"/>
        <v>21</v>
      </c>
      <c r="I695" s="1088">
        <f t="shared" si="493"/>
        <v>0.525</v>
      </c>
      <c r="J695" s="1452"/>
      <c r="K695" s="1190" t="s">
        <v>587</v>
      </c>
      <c r="L695" s="1404">
        <v>16.0</v>
      </c>
      <c r="M695" s="1396">
        <f t="shared" si="494"/>
        <v>-5</v>
      </c>
      <c r="N695" s="1404">
        <v>50.0</v>
      </c>
      <c r="O695" s="1396">
        <f t="shared" si="495"/>
        <v>45</v>
      </c>
      <c r="P695" s="1404" t="s">
        <v>611</v>
      </c>
      <c r="Q695" s="1062"/>
      <c r="R695" s="1062"/>
      <c r="S695" s="1062"/>
      <c r="T695" s="1062"/>
      <c r="U695" s="1062"/>
      <c r="V695" s="1062"/>
      <c r="W695" s="1062"/>
      <c r="X695" s="1062"/>
      <c r="Y695" s="1062"/>
      <c r="Z695" s="1062"/>
      <c r="AA695" s="1062"/>
      <c r="AB695" s="1062"/>
    </row>
    <row r="696">
      <c r="A696" s="1096" t="s">
        <v>121</v>
      </c>
      <c r="B696" s="1086">
        <v>0.0</v>
      </c>
      <c r="C696" s="1086">
        <v>0.0</v>
      </c>
      <c r="D696" s="1086">
        <v>0.0</v>
      </c>
      <c r="E696" s="1086">
        <v>0.0</v>
      </c>
      <c r="F696" s="1405">
        <v>0.0</v>
      </c>
      <c r="G696" s="1405"/>
      <c r="H696" s="1087">
        <f t="shared" si="492"/>
        <v>0</v>
      </c>
      <c r="I696" s="1088">
        <f t="shared" si="493"/>
        <v>0</v>
      </c>
      <c r="J696" s="1452"/>
      <c r="K696" s="1096" t="s">
        <v>121</v>
      </c>
      <c r="L696" s="1404">
        <v>0.0</v>
      </c>
      <c r="M696" s="1396">
        <f t="shared" si="494"/>
        <v>0</v>
      </c>
      <c r="N696" s="1404">
        <v>0.0</v>
      </c>
      <c r="O696" s="1396">
        <f t="shared" si="495"/>
        <v>0</v>
      </c>
      <c r="P696" s="1404"/>
      <c r="Q696" s="1062"/>
      <c r="R696" s="1062"/>
      <c r="S696" s="1062"/>
      <c r="T696" s="1062"/>
      <c r="U696" s="1062"/>
      <c r="V696" s="1062"/>
      <c r="W696" s="1062"/>
      <c r="X696" s="1062"/>
      <c r="Y696" s="1062"/>
      <c r="Z696" s="1062"/>
      <c r="AA696" s="1062"/>
      <c r="AB696" s="1062"/>
    </row>
    <row r="697">
      <c r="A697" s="1190" t="s">
        <v>612</v>
      </c>
      <c r="B697" s="1086">
        <v>0.0</v>
      </c>
      <c r="C697" s="1086">
        <v>0.0</v>
      </c>
      <c r="D697" s="1086">
        <v>0.0</v>
      </c>
      <c r="E697" s="1086">
        <v>0.0</v>
      </c>
      <c r="F697" s="1405">
        <v>0.0</v>
      </c>
      <c r="G697" s="1405"/>
      <c r="H697" s="1087">
        <f t="shared" si="492"/>
        <v>0</v>
      </c>
      <c r="I697" s="1088">
        <f t="shared" si="493"/>
        <v>0</v>
      </c>
      <c r="J697" s="1456"/>
      <c r="K697" s="1190" t="s">
        <v>612</v>
      </c>
      <c r="L697" s="1307">
        <v>0.0</v>
      </c>
      <c r="M697" s="1396">
        <f t="shared" si="494"/>
        <v>0</v>
      </c>
      <c r="N697" s="1307">
        <v>15.0</v>
      </c>
      <c r="O697" s="1396">
        <f t="shared" si="495"/>
        <v>15</v>
      </c>
      <c r="P697" s="1307" t="s">
        <v>2</v>
      </c>
      <c r="Q697" s="1454"/>
      <c r="R697" s="1062"/>
      <c r="S697" s="1062"/>
      <c r="T697" s="1062"/>
      <c r="U697" s="1062"/>
      <c r="V697" s="1062"/>
      <c r="W697" s="1062"/>
      <c r="X697" s="1062"/>
      <c r="Y697" s="1062"/>
      <c r="Z697" s="1062"/>
      <c r="AA697" s="1062"/>
      <c r="AB697" s="1062"/>
    </row>
    <row r="698">
      <c r="A698" s="1096" t="s">
        <v>121</v>
      </c>
      <c r="B698" s="1086">
        <v>0.0</v>
      </c>
      <c r="C698" s="1086">
        <v>0.0</v>
      </c>
      <c r="D698" s="1086">
        <v>0.0</v>
      </c>
      <c r="E698" s="1086">
        <v>0.0</v>
      </c>
      <c r="F698" s="1405">
        <v>0.0</v>
      </c>
      <c r="G698" s="1405"/>
      <c r="H698" s="1087">
        <f t="shared" si="492"/>
        <v>0</v>
      </c>
      <c r="I698" s="1088">
        <f t="shared" si="493"/>
        <v>0</v>
      </c>
      <c r="J698" s="1457"/>
      <c r="K698" s="1096" t="s">
        <v>121</v>
      </c>
      <c r="L698" s="1428">
        <v>0.0</v>
      </c>
      <c r="M698" s="1396">
        <f t="shared" si="494"/>
        <v>0</v>
      </c>
      <c r="N698" s="1307">
        <v>0.0</v>
      </c>
      <c r="O698" s="1396">
        <f t="shared" si="495"/>
        <v>0</v>
      </c>
      <c r="P698" s="1458"/>
      <c r="Q698" s="1454"/>
      <c r="R698" s="1062"/>
      <c r="S698" s="1062"/>
      <c r="T698" s="1062"/>
      <c r="U698" s="1062"/>
      <c r="V698" s="1062"/>
      <c r="W698" s="1062"/>
      <c r="X698" s="1062"/>
      <c r="Y698" s="1062"/>
      <c r="Z698" s="1062"/>
      <c r="AA698" s="1062"/>
      <c r="AB698" s="1062"/>
    </row>
    <row r="699">
      <c r="A699" s="1190" t="s">
        <v>613</v>
      </c>
      <c r="B699" s="1429"/>
      <c r="C699" s="1429"/>
      <c r="D699" s="1429"/>
      <c r="E699" s="1429"/>
      <c r="F699" s="1429">
        <v>0.0</v>
      </c>
      <c r="G699" s="1459"/>
      <c r="H699" s="1087">
        <f t="shared" si="492"/>
        <v>0</v>
      </c>
      <c r="I699" s="1088">
        <f t="shared" si="493"/>
        <v>0</v>
      </c>
      <c r="J699" s="1457"/>
      <c r="K699" s="1190" t="s">
        <v>613</v>
      </c>
      <c r="L699" s="1307">
        <v>0.0</v>
      </c>
      <c r="M699" s="1396">
        <f t="shared" si="494"/>
        <v>0</v>
      </c>
      <c r="N699" s="1307">
        <v>15.0</v>
      </c>
      <c r="O699" s="1396">
        <f t="shared" si="495"/>
        <v>15</v>
      </c>
      <c r="P699" s="1307" t="s">
        <v>3</v>
      </c>
      <c r="Q699" s="1454"/>
      <c r="R699" s="1062"/>
      <c r="S699" s="1062"/>
      <c r="T699" s="1062"/>
      <c r="U699" s="1062"/>
      <c r="V699" s="1062"/>
      <c r="W699" s="1062"/>
      <c r="X699" s="1062"/>
      <c r="Y699" s="1062"/>
      <c r="Z699" s="1062"/>
      <c r="AA699" s="1062"/>
      <c r="AB699" s="1062"/>
    </row>
    <row r="700">
      <c r="A700" s="1096" t="s">
        <v>121</v>
      </c>
      <c r="B700" s="1429"/>
      <c r="C700" s="1429"/>
      <c r="D700" s="1429"/>
      <c r="E700" s="1429"/>
      <c r="F700" s="1459"/>
      <c r="G700" s="1459"/>
      <c r="H700" s="1087">
        <f t="shared" si="492"/>
        <v>0</v>
      </c>
      <c r="I700" s="1088">
        <f t="shared" si="493"/>
        <v>0</v>
      </c>
      <c r="J700" s="1184"/>
      <c r="K700" s="1096" t="s">
        <v>121</v>
      </c>
      <c r="L700" s="1307">
        <v>0.0</v>
      </c>
      <c r="M700" s="1396">
        <f t="shared" si="494"/>
        <v>0</v>
      </c>
      <c r="N700" s="1307">
        <v>0.0</v>
      </c>
      <c r="O700" s="1396">
        <f t="shared" si="495"/>
        <v>0</v>
      </c>
      <c r="P700" s="1410"/>
      <c r="Q700" s="1454"/>
      <c r="R700" s="1062"/>
      <c r="S700" s="1062"/>
      <c r="T700" s="1062"/>
      <c r="U700" s="1062"/>
      <c r="V700" s="1062"/>
      <c r="W700" s="1062"/>
      <c r="X700" s="1062"/>
      <c r="Y700" s="1062"/>
      <c r="Z700" s="1062"/>
      <c r="AA700" s="1062"/>
      <c r="AB700" s="1062"/>
    </row>
    <row r="701">
      <c r="A701" s="1190" t="s">
        <v>614</v>
      </c>
      <c r="B701" s="1429"/>
      <c r="C701" s="1429"/>
      <c r="D701" s="1429"/>
      <c r="E701" s="1429"/>
      <c r="F701" s="1429"/>
      <c r="G701" s="1459"/>
      <c r="H701" s="1087">
        <f t="shared" si="492"/>
        <v>0</v>
      </c>
      <c r="I701" s="1088">
        <f t="shared" si="493"/>
        <v>0</v>
      </c>
      <c r="J701" s="1184"/>
      <c r="K701" s="1190" t="s">
        <v>614</v>
      </c>
      <c r="L701" s="1307">
        <v>0.0</v>
      </c>
      <c r="M701" s="1404">
        <v>0.0</v>
      </c>
      <c r="N701" s="1307">
        <v>15.0</v>
      </c>
      <c r="O701" s="1396">
        <f t="shared" si="495"/>
        <v>15</v>
      </c>
      <c r="P701" s="1307" t="s">
        <v>3</v>
      </c>
      <c r="Q701" s="1454"/>
      <c r="R701" s="1062"/>
      <c r="S701" s="1062"/>
      <c r="T701" s="1062"/>
      <c r="U701" s="1062"/>
      <c r="V701" s="1062"/>
      <c r="W701" s="1062"/>
      <c r="X701" s="1062"/>
      <c r="Y701" s="1062"/>
      <c r="Z701" s="1062"/>
      <c r="AA701" s="1062"/>
      <c r="AB701" s="1062"/>
    </row>
    <row r="702">
      <c r="A702" s="1096" t="s">
        <v>121</v>
      </c>
      <c r="B702" s="1429"/>
      <c r="C702" s="1429"/>
      <c r="D702" s="1429"/>
      <c r="E702" s="1429"/>
      <c r="F702" s="1429"/>
      <c r="G702" s="1459"/>
      <c r="H702" s="1087">
        <f t="shared" si="492"/>
        <v>0</v>
      </c>
      <c r="I702" s="1088">
        <f t="shared" si="493"/>
        <v>0</v>
      </c>
      <c r="J702" s="1184"/>
      <c r="K702" s="1096" t="s">
        <v>121</v>
      </c>
      <c r="L702" s="1307">
        <v>0.0</v>
      </c>
      <c r="M702" s="1404">
        <v>0.0</v>
      </c>
      <c r="N702" s="1307">
        <v>0.0</v>
      </c>
      <c r="O702" s="1396">
        <f t="shared" si="495"/>
        <v>0</v>
      </c>
      <c r="P702" s="1410"/>
      <c r="Q702" s="1454"/>
      <c r="R702" s="1062"/>
      <c r="S702" s="1062"/>
      <c r="T702" s="1062"/>
      <c r="U702" s="1062"/>
      <c r="V702" s="1062"/>
      <c r="W702" s="1062"/>
      <c r="X702" s="1062"/>
      <c r="Y702" s="1062"/>
      <c r="Z702" s="1062"/>
      <c r="AA702" s="1062"/>
      <c r="AB702" s="1062"/>
    </row>
    <row r="703">
      <c r="A703" s="1362"/>
      <c r="B703" s="1363"/>
      <c r="C703" s="1363"/>
      <c r="D703" s="1363"/>
      <c r="E703" s="1363"/>
      <c r="F703" s="1363"/>
      <c r="G703" s="1363"/>
      <c r="H703" s="1363"/>
      <c r="I703" s="1364"/>
      <c r="J703" s="997"/>
      <c r="K703" s="1362"/>
      <c r="L703" s="1363"/>
      <c r="M703" s="1363"/>
      <c r="N703" s="1363"/>
      <c r="O703" s="1363"/>
      <c r="P703" s="1363"/>
      <c r="Q703" s="1062"/>
      <c r="R703" s="1062"/>
      <c r="S703" s="1062"/>
      <c r="T703" s="1062"/>
      <c r="U703" s="1062"/>
      <c r="V703" s="1062"/>
      <c r="W703" s="1062"/>
      <c r="X703" s="1062"/>
      <c r="Y703" s="1062"/>
      <c r="Z703" s="1062"/>
      <c r="AA703" s="1062"/>
      <c r="AB703" s="1062"/>
    </row>
    <row r="704">
      <c r="A704" s="1460" t="s">
        <v>252</v>
      </c>
      <c r="B704" s="1414">
        <f>SUM(B681,B683,B685,B687,B689,B691,B693,B695,E691)</f>
        <v>21</v>
      </c>
      <c r="C704" s="1414">
        <f t="shared" ref="C704:G704" si="496">SUM(C681,C683,C685,C687,C689,C691,C693,C695)</f>
        <v>43</v>
      </c>
      <c r="D704" s="1414">
        <f t="shared" si="496"/>
        <v>45</v>
      </c>
      <c r="E704" s="1414">
        <f t="shared" si="496"/>
        <v>43</v>
      </c>
      <c r="F704" s="1414">
        <f t="shared" si="496"/>
        <v>29</v>
      </c>
      <c r="G704" s="1414">
        <f t="shared" si="496"/>
        <v>14</v>
      </c>
      <c r="H704" s="1414">
        <f>SUM(H681,H683,H685,H687,H689,H691,H693,H695,H697,H699)</f>
        <v>189</v>
      </c>
      <c r="I704" s="1461"/>
      <c r="J704" s="1443"/>
      <c r="K704" s="1460" t="s">
        <v>252</v>
      </c>
      <c r="L704" s="1414">
        <f>SUM(L681,L683,L685,L687,L689,L691,L693,L695,L697,L699,)</f>
        <v>236</v>
      </c>
      <c r="M704" s="1414">
        <f t="shared" ref="M704:O704" si="497">SUM(M681,M683,M685,M687,M689,M691,M693,M695,M697,M699)</f>
        <v>47</v>
      </c>
      <c r="N704" s="1414">
        <f t="shared" si="497"/>
        <v>275</v>
      </c>
      <c r="O704" s="1414">
        <f t="shared" si="497"/>
        <v>322</v>
      </c>
      <c r="P704" s="1414"/>
      <c r="Q704" s="1445"/>
      <c r="R704" s="1445"/>
      <c r="S704" s="1445"/>
      <c r="T704" s="1445"/>
      <c r="U704" s="1445"/>
      <c r="V704" s="1445"/>
      <c r="W704" s="1445"/>
      <c r="X704" s="1445"/>
      <c r="Y704" s="1445"/>
      <c r="Z704" s="1445"/>
      <c r="AA704" s="1445"/>
      <c r="AB704" s="1445"/>
    </row>
    <row r="705">
      <c r="A705" s="1313" t="s">
        <v>615</v>
      </c>
      <c r="B705" s="1414">
        <f>SUM(B682,B684,B686,B688,B690,B692,B694,B696,B698,B700,B702)</f>
        <v>0</v>
      </c>
      <c r="C705" s="1414">
        <f t="shared" ref="C705:H705" si="498">SUM(C682,C684,C686,C688,C690,C692,C694,C696,C698,C700)</f>
        <v>0</v>
      </c>
      <c r="D705" s="1414">
        <f t="shared" si="498"/>
        <v>0</v>
      </c>
      <c r="E705" s="1414">
        <f t="shared" si="498"/>
        <v>0</v>
      </c>
      <c r="F705" s="1414">
        <f t="shared" si="498"/>
        <v>0</v>
      </c>
      <c r="G705" s="1414">
        <f t="shared" si="498"/>
        <v>0</v>
      </c>
      <c r="H705" s="1414">
        <f t="shared" si="498"/>
        <v>0</v>
      </c>
      <c r="I705" s="1461"/>
      <c r="J705" s="1443"/>
      <c r="K705" s="1313" t="s">
        <v>615</v>
      </c>
      <c r="L705" s="1414">
        <f t="shared" ref="L705:O705" si="499">SUM(L682,L684,L686,L688,L690,L692,L694,L696,L698,L700)</f>
        <v>0</v>
      </c>
      <c r="M705" s="1414">
        <f t="shared" si="499"/>
        <v>0</v>
      </c>
      <c r="N705" s="1414">
        <f t="shared" si="499"/>
        <v>31</v>
      </c>
      <c r="O705" s="1414">
        <f t="shared" si="499"/>
        <v>31</v>
      </c>
      <c r="P705" s="1414"/>
      <c r="Q705" s="1445"/>
      <c r="R705" s="1445"/>
      <c r="S705" s="1445"/>
      <c r="T705" s="1445"/>
      <c r="U705" s="1445"/>
      <c r="V705" s="1445"/>
      <c r="W705" s="1445"/>
      <c r="X705" s="1445"/>
      <c r="Y705" s="1445"/>
      <c r="Z705" s="1445"/>
      <c r="AA705" s="1445"/>
      <c r="AB705" s="1445"/>
    </row>
    <row r="706">
      <c r="A706" s="1460" t="s">
        <v>9</v>
      </c>
      <c r="B706" s="1414">
        <f t="shared" ref="B706:H706" si="500">sum(B704,B705)</f>
        <v>21</v>
      </c>
      <c r="C706" s="1414">
        <f t="shared" si="500"/>
        <v>43</v>
      </c>
      <c r="D706" s="1414">
        <f t="shared" si="500"/>
        <v>45</v>
      </c>
      <c r="E706" s="1414">
        <f t="shared" si="500"/>
        <v>43</v>
      </c>
      <c r="F706" s="1414">
        <f t="shared" si="500"/>
        <v>29</v>
      </c>
      <c r="G706" s="1414">
        <f t="shared" si="500"/>
        <v>14</v>
      </c>
      <c r="H706" s="1414">
        <f t="shared" si="500"/>
        <v>189</v>
      </c>
      <c r="I706" s="1461"/>
      <c r="J706" s="1443"/>
      <c r="K706" s="1460" t="s">
        <v>9</v>
      </c>
      <c r="L706" s="1414">
        <f t="shared" ref="L706:O706" si="501">sum(L681:L699)</f>
        <v>236</v>
      </c>
      <c r="M706" s="1414">
        <f t="shared" si="501"/>
        <v>47</v>
      </c>
      <c r="N706" s="1414">
        <f t="shared" si="501"/>
        <v>306</v>
      </c>
      <c r="O706" s="1414">
        <f t="shared" si="501"/>
        <v>353</v>
      </c>
      <c r="P706" s="1414"/>
      <c r="Q706" s="1445"/>
      <c r="R706" s="1445"/>
      <c r="S706" s="1445"/>
      <c r="T706" s="1445"/>
      <c r="U706" s="1445"/>
      <c r="V706" s="1445"/>
      <c r="W706" s="1445"/>
      <c r="X706" s="1445"/>
      <c r="Y706" s="1445"/>
      <c r="Z706" s="1445"/>
      <c r="AA706" s="1445"/>
      <c r="AB706" s="1445"/>
    </row>
    <row r="707">
      <c r="A707" s="1331"/>
      <c r="B707" s="1310"/>
      <c r="C707" s="1310"/>
      <c r="D707" s="1310"/>
      <c r="E707" s="1310"/>
      <c r="F707" s="1310"/>
      <c r="G707" s="1310"/>
      <c r="H707" s="1310"/>
      <c r="I707" s="1309"/>
      <c r="J707" s="997"/>
      <c r="K707" s="1331"/>
      <c r="L707" s="1310"/>
      <c r="M707" s="1310"/>
      <c r="N707" s="1310"/>
      <c r="O707" s="1310"/>
      <c r="P707" s="1310"/>
      <c r="Q707" s="1062"/>
      <c r="R707" s="1062"/>
      <c r="S707" s="1062"/>
      <c r="T707" s="1062"/>
      <c r="U707" s="1062"/>
      <c r="V707" s="1062"/>
      <c r="W707" s="1062"/>
      <c r="X707" s="1062"/>
      <c r="Y707" s="1062"/>
      <c r="Z707" s="1062"/>
      <c r="AA707" s="1062"/>
      <c r="AB707" s="1062"/>
    </row>
    <row r="708">
      <c r="A708" s="1189" t="s">
        <v>526</v>
      </c>
      <c r="B708" s="1083" t="s">
        <v>2</v>
      </c>
      <c r="C708" s="1083" t="s">
        <v>3</v>
      </c>
      <c r="D708" s="1083" t="s">
        <v>4</v>
      </c>
      <c r="E708" s="1083" t="s">
        <v>5</v>
      </c>
      <c r="F708" s="1083" t="s">
        <v>6</v>
      </c>
      <c r="G708" s="1083" t="s">
        <v>7</v>
      </c>
      <c r="H708" s="1082" t="s">
        <v>9</v>
      </c>
      <c r="I708" s="1083" t="s">
        <v>71</v>
      </c>
      <c r="J708" s="1462"/>
      <c r="K708" s="1189" t="s">
        <v>526</v>
      </c>
      <c r="L708" s="1363"/>
      <c r="M708" s="1363"/>
      <c r="N708" s="1363"/>
      <c r="O708" s="1363"/>
      <c r="P708" s="1363"/>
      <c r="Q708" s="1062"/>
      <c r="R708" s="1062"/>
      <c r="S708" s="1062"/>
      <c r="T708" s="1062"/>
      <c r="U708" s="1062"/>
      <c r="V708" s="1062"/>
      <c r="W708" s="1062"/>
      <c r="X708" s="1062"/>
      <c r="Y708" s="1062"/>
      <c r="Z708" s="1062"/>
      <c r="AA708" s="1062"/>
      <c r="AB708" s="1062"/>
    </row>
    <row r="709">
      <c r="A709" s="1096" t="s">
        <v>252</v>
      </c>
      <c r="B709" s="1086">
        <v>8.0</v>
      </c>
      <c r="C709" s="1086">
        <v>9.0</v>
      </c>
      <c r="D709" s="1086">
        <v>13.0</v>
      </c>
      <c r="E709" s="1086">
        <v>0.0</v>
      </c>
      <c r="F709" s="1086">
        <v>0.0</v>
      </c>
      <c r="G709" s="1086"/>
      <c r="H709" s="1087">
        <f>SUM(B709:G709)</f>
        <v>30</v>
      </c>
      <c r="I709" s="1088"/>
      <c r="J709" s="1452"/>
      <c r="K709" s="1191" t="s">
        <v>252</v>
      </c>
      <c r="L709" s="1307">
        <v>30.0</v>
      </c>
      <c r="M709" s="1410">
        <f>(L709-H709)</f>
        <v>0</v>
      </c>
      <c r="N709" s="1086">
        <v>70.0</v>
      </c>
      <c r="O709" s="1410">
        <f>sum(M709,N709)</f>
        <v>70</v>
      </c>
      <c r="P709" s="1307"/>
      <c r="Q709" s="1062"/>
      <c r="R709" s="1062"/>
      <c r="S709" s="1062"/>
      <c r="T709" s="1062"/>
      <c r="U709" s="1062"/>
      <c r="V709" s="1062"/>
      <c r="W709" s="1062"/>
      <c r="X709" s="1062"/>
      <c r="Y709" s="1062"/>
      <c r="Z709" s="1062"/>
      <c r="AA709" s="1062"/>
      <c r="AB709" s="1062"/>
    </row>
    <row r="710">
      <c r="A710" s="1368"/>
      <c r="B710" s="1102"/>
      <c r="C710" s="1102"/>
      <c r="D710" s="1102"/>
      <c r="E710" s="1102"/>
      <c r="F710" s="1102"/>
      <c r="G710" s="1102"/>
      <c r="H710" s="1102"/>
      <c r="I710" s="1369"/>
      <c r="J710" s="1462"/>
      <c r="K710" s="1362"/>
      <c r="L710" s="1363"/>
      <c r="M710" s="1363"/>
      <c r="N710" s="1363"/>
      <c r="O710" s="1363"/>
      <c r="P710" s="1363"/>
      <c r="Q710" s="1062"/>
      <c r="R710" s="1062"/>
      <c r="S710" s="1062"/>
      <c r="T710" s="1062"/>
      <c r="U710" s="1062"/>
      <c r="V710" s="1062"/>
      <c r="W710" s="1062"/>
      <c r="X710" s="1062"/>
      <c r="Y710" s="1062"/>
      <c r="Z710" s="1062"/>
      <c r="AA710" s="1062"/>
      <c r="AB710" s="1062"/>
    </row>
    <row r="711">
      <c r="A711" s="1463" t="s">
        <v>252</v>
      </c>
      <c r="B711" s="1412">
        <f t="shared" ref="B711:G711" si="502">SUM(B709)</f>
        <v>8</v>
      </c>
      <c r="C711" s="1412">
        <f t="shared" si="502"/>
        <v>9</v>
      </c>
      <c r="D711" s="1412">
        <f t="shared" si="502"/>
        <v>13</v>
      </c>
      <c r="E711" s="1412">
        <f t="shared" si="502"/>
        <v>0</v>
      </c>
      <c r="F711" s="1412">
        <f t="shared" si="502"/>
        <v>0</v>
      </c>
      <c r="G711" s="1412">
        <f t="shared" si="502"/>
        <v>0</v>
      </c>
      <c r="H711" s="1414">
        <f>SUM(B711:G711)</f>
        <v>30</v>
      </c>
      <c r="I711" s="1464"/>
      <c r="J711" s="1451"/>
      <c r="K711" s="1460" t="s">
        <v>252</v>
      </c>
      <c r="L711" s="1414">
        <f t="shared" ref="L711:O711" si="503">SUM(L709)</f>
        <v>30</v>
      </c>
      <c r="M711" s="1414">
        <f t="shared" si="503"/>
        <v>0</v>
      </c>
      <c r="N711" s="1414">
        <f t="shared" si="503"/>
        <v>70</v>
      </c>
      <c r="O711" s="1414">
        <f t="shared" si="503"/>
        <v>70</v>
      </c>
      <c r="P711" s="1414"/>
      <c r="Q711" s="1445"/>
      <c r="R711" s="1445"/>
      <c r="S711" s="1445"/>
      <c r="T711" s="1445"/>
      <c r="U711" s="1445"/>
      <c r="V711" s="1445"/>
      <c r="W711" s="1445"/>
      <c r="X711" s="1445"/>
      <c r="Y711" s="1445"/>
      <c r="Z711" s="1445"/>
      <c r="AA711" s="1445"/>
      <c r="AB711" s="1445"/>
    </row>
    <row r="712">
      <c r="A712" s="1463"/>
      <c r="B712" s="1412"/>
      <c r="C712" s="1412"/>
      <c r="D712" s="1412"/>
      <c r="E712" s="1412"/>
      <c r="F712" s="1412"/>
      <c r="G712" s="1412"/>
      <c r="H712" s="1412"/>
      <c r="I712" s="1464"/>
      <c r="J712" s="1451"/>
      <c r="K712" s="1460"/>
      <c r="L712" s="1414"/>
      <c r="M712" s="1414"/>
      <c r="N712" s="1414"/>
      <c r="O712" s="1414"/>
      <c r="P712" s="1414"/>
      <c r="Q712" s="1445"/>
      <c r="R712" s="1445"/>
      <c r="S712" s="1445"/>
      <c r="T712" s="1445"/>
      <c r="U712" s="1445"/>
      <c r="V712" s="1445"/>
      <c r="W712" s="1445"/>
      <c r="X712" s="1445"/>
      <c r="Y712" s="1445"/>
      <c r="Z712" s="1445"/>
      <c r="AA712" s="1445"/>
      <c r="AB712" s="1445"/>
    </row>
    <row r="713">
      <c r="A713" s="1463" t="s">
        <v>9</v>
      </c>
      <c r="B713" s="1412">
        <f t="shared" ref="B713:H713" si="504">sum(B711)</f>
        <v>8</v>
      </c>
      <c r="C713" s="1412">
        <f t="shared" si="504"/>
        <v>9</v>
      </c>
      <c r="D713" s="1412">
        <f t="shared" si="504"/>
        <v>13</v>
      </c>
      <c r="E713" s="1412">
        <f t="shared" si="504"/>
        <v>0</v>
      </c>
      <c r="F713" s="1412">
        <f t="shared" si="504"/>
        <v>0</v>
      </c>
      <c r="G713" s="1412">
        <f t="shared" si="504"/>
        <v>0</v>
      </c>
      <c r="H713" s="1412">
        <f t="shared" si="504"/>
        <v>30</v>
      </c>
      <c r="I713" s="1464"/>
      <c r="J713" s="1451"/>
      <c r="K713" s="1460" t="s">
        <v>9</v>
      </c>
      <c r="L713" s="1414">
        <f t="shared" ref="L713:O713" si="505">sum(L711)</f>
        <v>30</v>
      </c>
      <c r="M713" s="1414">
        <f t="shared" si="505"/>
        <v>0</v>
      </c>
      <c r="N713" s="1414">
        <f t="shared" si="505"/>
        <v>70</v>
      </c>
      <c r="O713" s="1414">
        <f t="shared" si="505"/>
        <v>70</v>
      </c>
      <c r="P713" s="1414"/>
      <c r="Q713" s="1445"/>
      <c r="R713" s="1445"/>
      <c r="S713" s="1445"/>
      <c r="T713" s="1445"/>
      <c r="U713" s="1445"/>
      <c r="V713" s="1445"/>
      <c r="W713" s="1445"/>
      <c r="X713" s="1445"/>
      <c r="Y713" s="1445"/>
      <c r="Z713" s="1445"/>
      <c r="AA713" s="1445"/>
      <c r="AB713" s="1445"/>
    </row>
    <row r="714">
      <c r="A714" s="1115"/>
      <c r="B714" s="1063"/>
      <c r="C714" s="1063"/>
      <c r="D714" s="1063"/>
      <c r="E714" s="1063"/>
      <c r="F714" s="1063"/>
      <c r="G714" s="1063"/>
      <c r="H714" s="1064"/>
      <c r="I714" s="1061"/>
      <c r="J714" s="997"/>
      <c r="K714" s="997"/>
      <c r="L714" s="998"/>
      <c r="M714" s="998"/>
      <c r="N714" s="998"/>
      <c r="O714" s="998"/>
      <c r="P714" s="998"/>
      <c r="Q714" s="1062"/>
      <c r="R714" s="1062"/>
      <c r="S714" s="1062"/>
      <c r="T714" s="1062"/>
      <c r="U714" s="1062"/>
      <c r="V714" s="1062"/>
      <c r="W714" s="1062"/>
      <c r="X714" s="1062"/>
      <c r="Y714" s="1062"/>
      <c r="Z714" s="1062"/>
      <c r="AA714" s="1062"/>
      <c r="AB714" s="1062"/>
    </row>
    <row r="715">
      <c r="A715" s="1332" t="s">
        <v>123</v>
      </c>
      <c r="B715" s="1100" t="s">
        <v>2</v>
      </c>
      <c r="C715" s="1100" t="s">
        <v>3</v>
      </c>
      <c r="D715" s="1100" t="s">
        <v>4</v>
      </c>
      <c r="E715" s="1100" t="s">
        <v>5</v>
      </c>
      <c r="F715" s="1100" t="s">
        <v>6</v>
      </c>
      <c r="G715" s="1100" t="s">
        <v>7</v>
      </c>
      <c r="H715" s="1397" t="s">
        <v>9</v>
      </c>
      <c r="I715" s="1398"/>
      <c r="J715" s="1398"/>
      <c r="K715" s="1398"/>
      <c r="L715" s="1398"/>
      <c r="M715" s="1398"/>
      <c r="N715" s="1398"/>
      <c r="O715" s="1398"/>
      <c r="P715" s="1398"/>
      <c r="Q715" s="1399"/>
      <c r="R715" s="1399"/>
      <c r="S715" s="1399"/>
      <c r="T715" s="1399"/>
      <c r="U715" s="1399"/>
      <c r="V715" s="1399"/>
      <c r="W715" s="1399"/>
      <c r="X715" s="1399"/>
      <c r="Y715" s="1399"/>
      <c r="Z715" s="1399"/>
      <c r="AA715" s="1399"/>
      <c r="AB715" s="1399"/>
    </row>
    <row r="716">
      <c r="A716" s="1403" t="s">
        <v>124</v>
      </c>
      <c r="B716" s="1396">
        <f t="shared" ref="B716:G716" si="506">SUM(B704)</f>
        <v>21</v>
      </c>
      <c r="C716" s="1396">
        <f t="shared" si="506"/>
        <v>43</v>
      </c>
      <c r="D716" s="1396">
        <f t="shared" si="506"/>
        <v>45</v>
      </c>
      <c r="E716" s="1396">
        <f t="shared" si="506"/>
        <v>43</v>
      </c>
      <c r="F716" s="1396">
        <f t="shared" si="506"/>
        <v>29</v>
      </c>
      <c r="G716" s="1396">
        <f t="shared" si="506"/>
        <v>14</v>
      </c>
      <c r="H716" s="1087">
        <f t="shared" ref="H716:H717" si="508">SUM(B716:G716)</f>
        <v>195</v>
      </c>
      <c r="I716" s="998"/>
      <c r="J716" s="998"/>
      <c r="K716" s="998"/>
      <c r="L716" s="998"/>
      <c r="M716" s="998"/>
      <c r="N716" s="998"/>
      <c r="O716" s="998"/>
      <c r="P716" s="998"/>
      <c r="Q716" s="1058"/>
      <c r="R716" s="1058"/>
      <c r="S716" s="1058"/>
      <c r="T716" s="1058"/>
      <c r="U716" s="1058"/>
      <c r="V716" s="1058"/>
      <c r="W716" s="1058"/>
      <c r="X716" s="1058"/>
      <c r="Y716" s="1058"/>
      <c r="Z716" s="1058"/>
      <c r="AA716" s="1058"/>
      <c r="AB716" s="1058"/>
    </row>
    <row r="717">
      <c r="A717" s="1085" t="s">
        <v>126</v>
      </c>
      <c r="B717" s="1418">
        <f t="shared" ref="B717:G717" si="507">(B716*10.01)</f>
        <v>210.21</v>
      </c>
      <c r="C717" s="1418">
        <f t="shared" si="507"/>
        <v>430.43</v>
      </c>
      <c r="D717" s="1418">
        <f t="shared" si="507"/>
        <v>450.45</v>
      </c>
      <c r="E717" s="1418">
        <f t="shared" si="507"/>
        <v>430.43</v>
      </c>
      <c r="F717" s="1418">
        <f t="shared" si="507"/>
        <v>290.29</v>
      </c>
      <c r="G717" s="1418">
        <f t="shared" si="507"/>
        <v>140.14</v>
      </c>
      <c r="H717" s="1256">
        <f t="shared" si="508"/>
        <v>1951.95</v>
      </c>
      <c r="I717" s="1061"/>
      <c r="J717" s="997"/>
      <c r="K717" s="997"/>
      <c r="L717" s="997"/>
      <c r="M717" s="997"/>
      <c r="N717" s="997"/>
      <c r="O717" s="997"/>
      <c r="P717" s="997"/>
      <c r="Q717" s="1062"/>
      <c r="R717" s="1062"/>
      <c r="S717" s="1062"/>
      <c r="T717" s="1062"/>
      <c r="U717" s="1062"/>
      <c r="V717" s="1062"/>
      <c r="W717" s="1062"/>
      <c r="X717" s="1062"/>
      <c r="Y717" s="1062"/>
      <c r="Z717" s="1062"/>
      <c r="AA717" s="1062"/>
      <c r="AB717" s="1062"/>
    </row>
    <row r="718">
      <c r="A718" s="1101" t="s">
        <v>9</v>
      </c>
      <c r="B718" s="1397">
        <f t="shared" ref="B718:H718" si="509">sum(B716:B717)</f>
        <v>231.21</v>
      </c>
      <c r="C718" s="1397">
        <f t="shared" si="509"/>
        <v>473.43</v>
      </c>
      <c r="D718" s="1397">
        <f t="shared" si="509"/>
        <v>495.45</v>
      </c>
      <c r="E718" s="1397">
        <f t="shared" si="509"/>
        <v>473.43</v>
      </c>
      <c r="F718" s="1397">
        <f t="shared" si="509"/>
        <v>319.29</v>
      </c>
      <c r="G718" s="1397">
        <f t="shared" si="509"/>
        <v>154.14</v>
      </c>
      <c r="H718" s="1397">
        <f t="shared" si="509"/>
        <v>2146.95</v>
      </c>
      <c r="I718" s="1465"/>
      <c r="J718" s="1443"/>
      <c r="K718" s="1443"/>
      <c r="L718" s="1443"/>
      <c r="M718" s="1443"/>
      <c r="N718" s="1443"/>
      <c r="O718" s="1443"/>
      <c r="P718" s="1443"/>
      <c r="Q718" s="1445"/>
      <c r="R718" s="1445"/>
      <c r="S718" s="1445"/>
      <c r="T718" s="1445"/>
      <c r="U718" s="1445"/>
      <c r="V718" s="1445"/>
      <c r="W718" s="1445"/>
      <c r="X718" s="1445"/>
      <c r="Y718" s="1445"/>
      <c r="Z718" s="1445"/>
      <c r="AA718" s="1445"/>
      <c r="AB718" s="1445"/>
    </row>
    <row r="719">
      <c r="A719" s="997"/>
      <c r="B719" s="1061"/>
      <c r="C719" s="1061"/>
      <c r="D719" s="1061"/>
      <c r="E719" s="1061"/>
      <c r="F719" s="1061"/>
      <c r="G719" s="1061"/>
      <c r="H719" s="1061"/>
      <c r="I719" s="1061"/>
      <c r="J719" s="997"/>
      <c r="K719" s="998"/>
      <c r="L719" s="997"/>
      <c r="M719" s="997"/>
      <c r="N719" s="997"/>
      <c r="O719" s="997"/>
      <c r="P719" s="997"/>
      <c r="Q719" s="1062"/>
      <c r="R719" s="1062"/>
      <c r="S719" s="1062"/>
      <c r="T719" s="1058"/>
      <c r="U719" s="1058"/>
      <c r="V719" s="1058"/>
      <c r="W719" s="1062"/>
      <c r="X719" s="1062"/>
      <c r="Y719" s="1062"/>
      <c r="Z719" s="1062"/>
      <c r="AA719" s="1062"/>
      <c r="AB719" s="1062"/>
    </row>
    <row r="720">
      <c r="A720" s="1422" t="s">
        <v>616</v>
      </c>
      <c r="B720" s="1061"/>
      <c r="C720" s="1061"/>
      <c r="D720" s="1061"/>
      <c r="E720" s="1061"/>
      <c r="F720" s="1061"/>
      <c r="G720" s="1061"/>
      <c r="H720" s="1064"/>
      <c r="I720" s="1061"/>
      <c r="J720" s="997"/>
      <c r="K720" s="998"/>
      <c r="L720" s="997"/>
      <c r="M720" s="997"/>
      <c r="N720" s="997"/>
      <c r="O720" s="997"/>
      <c r="P720" s="997"/>
      <c r="Q720" s="1062"/>
      <c r="R720" s="1062"/>
      <c r="S720" s="1062"/>
      <c r="T720" s="1058"/>
      <c r="U720" s="1058"/>
      <c r="V720" s="1058"/>
      <c r="W720" s="1062"/>
      <c r="X720" s="1062"/>
      <c r="Y720" s="1062"/>
      <c r="Z720" s="1062"/>
      <c r="AA720" s="1062"/>
      <c r="AB720" s="1062"/>
    </row>
    <row r="721">
      <c r="A721" s="997"/>
      <c r="B721" s="1061"/>
      <c r="C721" s="1061"/>
      <c r="D721" s="1061"/>
      <c r="E721" s="1466" t="s">
        <v>554</v>
      </c>
      <c r="F721" s="1082" t="s">
        <v>36</v>
      </c>
      <c r="G721" s="1061"/>
      <c r="H721" s="1466" t="s">
        <v>555</v>
      </c>
      <c r="I721" s="1082" t="s">
        <v>36</v>
      </c>
      <c r="J721" s="997"/>
      <c r="K721" s="997"/>
      <c r="L721" s="998"/>
      <c r="M721" s="998"/>
      <c r="N721" s="998"/>
      <c r="O721" s="998"/>
      <c r="P721" s="998"/>
      <c r="Q721" s="1058"/>
      <c r="R721" s="1058"/>
      <c r="S721" s="1058"/>
      <c r="T721" s="1062"/>
      <c r="U721" s="1062"/>
      <c r="V721" s="1062"/>
      <c r="W721" s="1062"/>
      <c r="X721" s="1062"/>
      <c r="Y721" s="1062"/>
      <c r="Z721" s="1062"/>
      <c r="AA721" s="1062"/>
      <c r="AB721" s="1062"/>
    </row>
    <row r="722">
      <c r="A722" s="997"/>
      <c r="B722" s="1061"/>
      <c r="C722" s="1061"/>
      <c r="D722" s="1061"/>
      <c r="E722" s="1191" t="s">
        <v>556</v>
      </c>
      <c r="F722" s="1307">
        <v>48.0</v>
      </c>
      <c r="G722" s="1061"/>
      <c r="H722" s="1191" t="s">
        <v>556</v>
      </c>
      <c r="I722" s="1307">
        <v>6.0</v>
      </c>
      <c r="J722" s="997"/>
      <c r="K722" s="997"/>
      <c r="L722" s="998"/>
      <c r="M722" s="998"/>
      <c r="N722" s="998"/>
      <c r="O722" s="998"/>
      <c r="P722" s="998"/>
      <c r="Q722" s="1058"/>
      <c r="R722" s="1058"/>
      <c r="S722" s="1058"/>
      <c r="T722" s="1062"/>
      <c r="U722" s="1062"/>
      <c r="V722" s="1062"/>
      <c r="W722" s="1062"/>
      <c r="X722" s="1062"/>
      <c r="Y722" s="1062"/>
      <c r="Z722" s="1062"/>
      <c r="AA722" s="1062"/>
      <c r="AB722" s="1062"/>
    </row>
    <row r="723">
      <c r="A723" s="997"/>
      <c r="B723" s="1061"/>
      <c r="C723" s="1061"/>
      <c r="D723" s="1061"/>
      <c r="E723" s="1191" t="s">
        <v>568</v>
      </c>
      <c r="F723" s="1307">
        <v>93.0</v>
      </c>
      <c r="G723" s="1061"/>
      <c r="H723" s="1191" t="s">
        <v>568</v>
      </c>
      <c r="I723" s="1307">
        <v>17.0</v>
      </c>
      <c r="J723" s="997"/>
      <c r="K723" s="997"/>
      <c r="L723" s="998"/>
      <c r="M723" s="998"/>
      <c r="N723" s="998"/>
      <c r="O723" s="998"/>
      <c r="P723" s="998"/>
      <c r="Q723" s="1058"/>
      <c r="R723" s="1058"/>
      <c r="S723" s="1058"/>
      <c r="T723" s="1062"/>
      <c r="U723" s="1062"/>
      <c r="V723" s="1062"/>
      <c r="W723" s="1062"/>
      <c r="X723" s="1062"/>
      <c r="Y723" s="1062"/>
      <c r="Z723" s="1062"/>
      <c r="AA723" s="1062"/>
      <c r="AB723" s="1062"/>
    </row>
    <row r="724">
      <c r="A724" s="997"/>
      <c r="B724" s="1061"/>
      <c r="C724" s="1061"/>
      <c r="D724" s="1061"/>
      <c r="E724" s="1191" t="s">
        <v>607</v>
      </c>
      <c r="F724" s="1307">
        <f>(H706)</f>
        <v>189</v>
      </c>
      <c r="G724" s="1061"/>
      <c r="H724" s="1191" t="s">
        <v>607</v>
      </c>
      <c r="I724" s="1307">
        <f>(H713)</f>
        <v>30</v>
      </c>
      <c r="J724" s="997"/>
      <c r="K724" s="997"/>
      <c r="L724" s="998"/>
      <c r="M724" s="998"/>
      <c r="N724" s="998"/>
      <c r="O724" s="998"/>
      <c r="P724" s="998"/>
      <c r="Q724" s="1058"/>
      <c r="R724" s="1058"/>
      <c r="S724" s="1058"/>
      <c r="T724" s="1062"/>
      <c r="U724" s="1062"/>
      <c r="V724" s="1062"/>
      <c r="W724" s="1062"/>
      <c r="X724" s="1062"/>
      <c r="Y724" s="1062"/>
      <c r="Z724" s="1062"/>
      <c r="AA724" s="1062"/>
      <c r="AB724" s="1062"/>
    </row>
    <row r="725">
      <c r="A725" s="997"/>
      <c r="B725" s="1061"/>
      <c r="C725" s="1061"/>
      <c r="D725" s="1061"/>
      <c r="E725" s="1083" t="s">
        <v>9</v>
      </c>
      <c r="F725" s="1081">
        <f>SUM(F722:F724)</f>
        <v>330</v>
      </c>
      <c r="G725" s="1061"/>
      <c r="H725" s="1083" t="s">
        <v>9</v>
      </c>
      <c r="I725" s="1081">
        <f>SUM(I722:I724)</f>
        <v>53</v>
      </c>
      <c r="J725" s="997"/>
      <c r="K725" s="997"/>
      <c r="L725" s="997"/>
      <c r="M725" s="997"/>
      <c r="N725" s="997"/>
      <c r="O725" s="997"/>
      <c r="P725" s="997"/>
      <c r="Q725" s="1062"/>
      <c r="R725" s="1062"/>
      <c r="S725" s="1062"/>
      <c r="T725" s="1062"/>
      <c r="U725" s="1062"/>
      <c r="V725" s="1062"/>
      <c r="W725" s="1062"/>
      <c r="X725" s="1062"/>
      <c r="Y725" s="1062"/>
      <c r="Z725" s="1062"/>
      <c r="AA725" s="1062"/>
      <c r="AB725" s="1062"/>
    </row>
    <row r="726">
      <c r="A726" s="997"/>
      <c r="B726" s="1061"/>
      <c r="C726" s="1061"/>
      <c r="D726" s="1061"/>
      <c r="E726" s="1061"/>
      <c r="F726" s="1061"/>
      <c r="G726" s="1061"/>
      <c r="H726" s="1064"/>
      <c r="I726" s="1061"/>
      <c r="J726" s="997"/>
      <c r="K726" s="998"/>
      <c r="L726" s="998"/>
      <c r="M726" s="998"/>
      <c r="N726" s="998"/>
      <c r="O726" s="998"/>
      <c r="P726" s="998"/>
      <c r="Q726" s="1058"/>
      <c r="R726" s="1058"/>
      <c r="S726" s="1058"/>
      <c r="T726" s="1058"/>
      <c r="U726" s="1058"/>
      <c r="V726" s="1058"/>
      <c r="W726" s="1062"/>
      <c r="X726" s="1062"/>
      <c r="Y726" s="1062"/>
      <c r="Z726" s="1062"/>
      <c r="AA726" s="1062"/>
      <c r="AB726" s="1062"/>
    </row>
    <row r="727">
      <c r="A727" s="997"/>
      <c r="B727" s="1061"/>
      <c r="C727" s="1061"/>
      <c r="D727" s="1061"/>
      <c r="E727" s="1083" t="s">
        <v>131</v>
      </c>
      <c r="F727" s="1081">
        <f>(700-F725)</f>
        <v>370</v>
      </c>
      <c r="G727" s="1061"/>
      <c r="H727" s="1083" t="s">
        <v>131</v>
      </c>
      <c r="I727" s="1081">
        <f>(300-I725)</f>
        <v>247</v>
      </c>
      <c r="J727" s="997"/>
      <c r="K727" s="998"/>
      <c r="L727" s="998"/>
      <c r="M727" s="998"/>
      <c r="N727" s="998"/>
      <c r="O727" s="998"/>
      <c r="P727" s="998"/>
      <c r="Q727" s="1058"/>
      <c r="R727" s="1058"/>
      <c r="S727" s="1058"/>
      <c r="T727" s="1058"/>
      <c r="U727" s="1058"/>
      <c r="V727" s="1058"/>
      <c r="W727" s="1062"/>
      <c r="X727" s="1062"/>
      <c r="Y727" s="1062"/>
      <c r="Z727" s="1062"/>
      <c r="AA727" s="1062"/>
      <c r="AB727" s="1062"/>
    </row>
    <row r="728">
      <c r="A728" s="997"/>
      <c r="B728" s="1061"/>
      <c r="C728" s="1061"/>
      <c r="D728" s="1061"/>
      <c r="E728" s="1061"/>
      <c r="F728" s="1061"/>
      <c r="G728" s="1309"/>
      <c r="H728" s="1310"/>
      <c r="I728" s="1311"/>
      <c r="J728" s="997"/>
      <c r="K728" s="998"/>
      <c r="L728" s="998"/>
      <c r="M728" s="998"/>
      <c r="N728" s="998"/>
      <c r="O728" s="998"/>
      <c r="P728" s="998"/>
      <c r="Q728" s="1058"/>
      <c r="R728" s="1058"/>
      <c r="S728" s="1058"/>
      <c r="T728" s="1058"/>
      <c r="U728" s="1058"/>
      <c r="V728" s="1058"/>
      <c r="W728" s="1062"/>
      <c r="X728" s="1062"/>
      <c r="Y728" s="1062"/>
      <c r="Z728" s="1062"/>
      <c r="AA728" s="1062"/>
      <c r="AB728" s="1062"/>
    </row>
    <row r="729">
      <c r="A729" s="1436" t="s">
        <v>502</v>
      </c>
      <c r="B729" s="1083" t="s">
        <v>2</v>
      </c>
      <c r="C729" s="1083" t="s">
        <v>3</v>
      </c>
      <c r="D729" s="1083" t="s">
        <v>4</v>
      </c>
      <c r="E729" s="1083" t="s">
        <v>5</v>
      </c>
      <c r="F729" s="1083" t="s">
        <v>6</v>
      </c>
      <c r="G729" s="1083" t="s">
        <v>7</v>
      </c>
      <c r="H729" s="1081" t="s">
        <v>9</v>
      </c>
      <c r="I729" s="998"/>
      <c r="J729" s="998"/>
      <c r="K729" s="998"/>
      <c r="L729" s="998"/>
      <c r="M729" s="998"/>
      <c r="N729" s="998"/>
      <c r="O729" s="998"/>
      <c r="P729" s="998"/>
      <c r="Q729" s="1058"/>
      <c r="R729" s="1058"/>
      <c r="S729" s="1058"/>
      <c r="T729" s="1058"/>
      <c r="U729" s="1058"/>
      <c r="V729" s="1058"/>
      <c r="W729" s="1058"/>
      <c r="X729" s="1058"/>
      <c r="Y729" s="1058"/>
      <c r="Z729" s="1058"/>
      <c r="AA729" s="1058"/>
      <c r="AB729" s="1058"/>
    </row>
    <row r="730">
      <c r="A730" s="1403"/>
      <c r="B730" s="1396">
        <f t="shared" ref="B730:G730" si="510">SUM(B706,B713)</f>
        <v>29</v>
      </c>
      <c r="C730" s="1396">
        <f t="shared" si="510"/>
        <v>52</v>
      </c>
      <c r="D730" s="1396">
        <f t="shared" si="510"/>
        <v>58</v>
      </c>
      <c r="E730" s="1396">
        <f t="shared" si="510"/>
        <v>43</v>
      </c>
      <c r="F730" s="1396">
        <f t="shared" si="510"/>
        <v>29</v>
      </c>
      <c r="G730" s="1396">
        <f t="shared" si="510"/>
        <v>14</v>
      </c>
      <c r="H730" s="1087">
        <f>SUM(B730:G730)</f>
        <v>225</v>
      </c>
      <c r="I730" s="998"/>
      <c r="J730" s="998"/>
      <c r="K730" s="998"/>
      <c r="L730" s="998"/>
      <c r="M730" s="998"/>
      <c r="N730" s="998"/>
      <c r="O730" s="998"/>
      <c r="P730" s="998"/>
      <c r="Q730" s="1058"/>
      <c r="R730" s="1058"/>
      <c r="S730" s="1058"/>
      <c r="T730" s="1058"/>
      <c r="U730" s="1467"/>
      <c r="V730" s="1058"/>
      <c r="W730" s="1058"/>
      <c r="X730" s="1058"/>
      <c r="Y730" s="1058"/>
      <c r="Z730" s="1058"/>
      <c r="AA730" s="1058"/>
      <c r="AB730" s="1058"/>
    </row>
    <row r="731">
      <c r="A731" s="997"/>
      <c r="B731" s="1061"/>
      <c r="C731" s="1061"/>
      <c r="D731" s="1061"/>
      <c r="E731" s="1061"/>
      <c r="F731" s="1061"/>
      <c r="G731" s="1309"/>
      <c r="H731" s="1310"/>
      <c r="I731" s="1311"/>
      <c r="J731" s="997"/>
      <c r="K731" s="998"/>
      <c r="L731" s="998"/>
      <c r="M731" s="998"/>
      <c r="N731" s="998"/>
      <c r="O731" s="998"/>
      <c r="P731" s="998"/>
      <c r="Q731" s="1058"/>
      <c r="R731" s="1058"/>
      <c r="S731" s="1058"/>
      <c r="T731" s="1058"/>
      <c r="U731" s="1058"/>
      <c r="V731" s="1058"/>
      <c r="W731" s="1062"/>
      <c r="X731" s="1062"/>
      <c r="Y731" s="1062"/>
      <c r="Z731" s="1062"/>
      <c r="AA731" s="1062"/>
      <c r="AB731" s="1062"/>
    </row>
    <row r="732">
      <c r="A732" s="997"/>
      <c r="B732" s="1061"/>
      <c r="C732" s="1061"/>
      <c r="D732" s="1061"/>
      <c r="E732" s="1061"/>
      <c r="F732" s="1061"/>
      <c r="G732" s="1309"/>
      <c r="H732" s="1310"/>
      <c r="I732" s="1311"/>
      <c r="J732" s="997"/>
      <c r="K732" s="998"/>
      <c r="L732" s="998"/>
      <c r="M732" s="998"/>
      <c r="N732" s="998"/>
      <c r="O732" s="998"/>
      <c r="P732" s="998"/>
      <c r="Q732" s="1058"/>
      <c r="R732" s="1058"/>
      <c r="S732" s="1058"/>
      <c r="T732" s="1058"/>
      <c r="U732" s="1058"/>
      <c r="V732" s="1058"/>
      <c r="W732" s="1062"/>
      <c r="X732" s="1062"/>
      <c r="Y732" s="1062"/>
      <c r="Z732" s="1062"/>
      <c r="AA732" s="1062"/>
      <c r="AB732" s="1062"/>
    </row>
    <row r="733">
      <c r="A733" s="1448" t="s">
        <v>591</v>
      </c>
      <c r="B733" s="1449">
        <v>13.0</v>
      </c>
      <c r="C733" s="1449">
        <v>14.0</v>
      </c>
      <c r="D733" s="1449">
        <v>15.0</v>
      </c>
      <c r="E733" s="1449">
        <v>16.0</v>
      </c>
      <c r="F733" s="1449">
        <v>17.0</v>
      </c>
      <c r="G733" s="1449">
        <v>18.0</v>
      </c>
      <c r="H733" s="1450"/>
      <c r="I733" s="1450"/>
      <c r="J733" s="998"/>
      <c r="K733" s="1448" t="s">
        <v>591</v>
      </c>
      <c r="L733" s="1450"/>
      <c r="M733" s="1450"/>
      <c r="N733" s="1450"/>
      <c r="O733" s="1450"/>
      <c r="P733" s="1450"/>
      <c r="Q733" s="1058"/>
      <c r="R733" s="1058"/>
      <c r="S733" s="1058"/>
      <c r="T733" s="1058"/>
      <c r="U733" s="1058"/>
      <c r="V733" s="1058"/>
      <c r="W733" s="1058"/>
      <c r="X733" s="1058"/>
      <c r="Y733" s="1058"/>
      <c r="Z733" s="1058"/>
      <c r="AA733" s="1058"/>
      <c r="AB733" s="1058"/>
    </row>
    <row r="734">
      <c r="A734" s="1189" t="s">
        <v>132</v>
      </c>
      <c r="B734" s="1083" t="s">
        <v>2</v>
      </c>
      <c r="C734" s="1083" t="s">
        <v>3</v>
      </c>
      <c r="D734" s="1083" t="s">
        <v>4</v>
      </c>
      <c r="E734" s="1083" t="s">
        <v>5</v>
      </c>
      <c r="F734" s="1083" t="s">
        <v>6</v>
      </c>
      <c r="G734" s="1083" t="s">
        <v>7</v>
      </c>
      <c r="H734" s="1082" t="s">
        <v>9</v>
      </c>
      <c r="I734" s="1083" t="s">
        <v>71</v>
      </c>
      <c r="J734" s="1451"/>
      <c r="K734" s="1189" t="s">
        <v>132</v>
      </c>
      <c r="L734" s="1080" t="s">
        <v>72</v>
      </c>
      <c r="M734" s="1080" t="s">
        <v>13</v>
      </c>
      <c r="N734" s="1080" t="s">
        <v>73</v>
      </c>
      <c r="O734" s="1080" t="s">
        <v>133</v>
      </c>
      <c r="P734" s="1080" t="s">
        <v>74</v>
      </c>
      <c r="Q734" s="1445"/>
      <c r="R734" s="1445"/>
      <c r="S734" s="1445"/>
      <c r="T734" s="1445"/>
      <c r="U734" s="1445"/>
      <c r="V734" s="1445"/>
      <c r="W734" s="1445"/>
      <c r="X734" s="1445"/>
      <c r="Y734" s="1445"/>
      <c r="Z734" s="1445"/>
      <c r="AA734" s="1445"/>
      <c r="AB734" s="1445"/>
    </row>
    <row r="735">
      <c r="A735" s="1096"/>
      <c r="B735" s="1086"/>
      <c r="C735" s="1086"/>
      <c r="D735" s="1086"/>
      <c r="E735" s="1086"/>
      <c r="F735" s="1086"/>
      <c r="G735" s="1086"/>
      <c r="H735" s="1087">
        <f t="shared" ref="H735:H739" si="511">SUM(B735:G735)</f>
        <v>0</v>
      </c>
      <c r="I735" s="1088">
        <f t="shared" ref="I735:I739" si="512">(H735/40)</f>
        <v>0</v>
      </c>
      <c r="J735" s="1456"/>
      <c r="K735" s="1096"/>
      <c r="L735" s="1404">
        <v>0.0</v>
      </c>
      <c r="M735" s="1396">
        <f t="shared" ref="M735:M739" si="513">(L735-H735)</f>
        <v>0</v>
      </c>
      <c r="N735" s="1404"/>
      <c r="O735" s="1396">
        <f t="shared" ref="O735:O739" si="514">sum(M735,N735)</f>
        <v>0</v>
      </c>
      <c r="P735" s="1404"/>
      <c r="Q735" s="1062"/>
      <c r="R735" s="1062"/>
      <c r="S735" s="1062"/>
      <c r="T735" s="1062"/>
      <c r="U735" s="1062"/>
      <c r="V735" s="1062"/>
      <c r="W735" s="1062"/>
      <c r="X735" s="1062"/>
      <c r="Y735" s="1062"/>
      <c r="Z735" s="1062"/>
      <c r="AA735" s="1062"/>
      <c r="AB735" s="1062"/>
    </row>
    <row r="736">
      <c r="A736" s="1096"/>
      <c r="B736" s="1086"/>
      <c r="C736" s="1086"/>
      <c r="D736" s="1086"/>
      <c r="E736" s="1086"/>
      <c r="F736" s="1086"/>
      <c r="G736" s="1086"/>
      <c r="H736" s="1087">
        <f t="shared" si="511"/>
        <v>0</v>
      </c>
      <c r="I736" s="1088">
        <f t="shared" si="512"/>
        <v>0</v>
      </c>
      <c r="J736" s="1452"/>
      <c r="K736" s="1096"/>
      <c r="L736" s="1404">
        <v>0.0</v>
      </c>
      <c r="M736" s="1396">
        <f t="shared" si="513"/>
        <v>0</v>
      </c>
      <c r="N736" s="1404"/>
      <c r="O736" s="1396">
        <f t="shared" si="514"/>
        <v>0</v>
      </c>
      <c r="P736" s="1404"/>
      <c r="Q736" s="1062"/>
      <c r="R736" s="1062"/>
      <c r="S736" s="1062"/>
      <c r="T736" s="1062"/>
      <c r="U736" s="1062"/>
      <c r="V736" s="1062"/>
      <c r="W736" s="1062"/>
      <c r="X736" s="1062"/>
      <c r="Y736" s="1062"/>
      <c r="Z736" s="1062"/>
      <c r="AA736" s="1062"/>
      <c r="AB736" s="1062"/>
    </row>
    <row r="737">
      <c r="A737" s="1096"/>
      <c r="B737" s="1086"/>
      <c r="C737" s="1086"/>
      <c r="D737" s="1086"/>
      <c r="E737" s="1086"/>
      <c r="F737" s="1086"/>
      <c r="G737" s="1086"/>
      <c r="H737" s="1087">
        <f t="shared" si="511"/>
        <v>0</v>
      </c>
      <c r="I737" s="1088">
        <f t="shared" si="512"/>
        <v>0</v>
      </c>
      <c r="J737" s="1452"/>
      <c r="K737" s="1096"/>
      <c r="L737" s="1404">
        <v>0.0</v>
      </c>
      <c r="M737" s="1396">
        <f t="shared" si="513"/>
        <v>0</v>
      </c>
      <c r="N737" s="1404"/>
      <c r="O737" s="1396">
        <f t="shared" si="514"/>
        <v>0</v>
      </c>
      <c r="P737" s="1404"/>
      <c r="Q737" s="1062"/>
      <c r="R737" s="1062"/>
      <c r="S737" s="1062"/>
      <c r="T737" s="1062"/>
      <c r="U737" s="1062"/>
      <c r="V737" s="1062"/>
      <c r="W737" s="1062"/>
      <c r="X737" s="1062"/>
      <c r="Y737" s="1062"/>
      <c r="Z737" s="1062"/>
      <c r="AA737" s="1062"/>
      <c r="AB737" s="1062"/>
    </row>
    <row r="738">
      <c r="A738" s="1096"/>
      <c r="B738" s="1086"/>
      <c r="C738" s="1086"/>
      <c r="D738" s="1086"/>
      <c r="E738" s="1086"/>
      <c r="F738" s="1086"/>
      <c r="G738" s="1086"/>
      <c r="H738" s="1087">
        <f t="shared" si="511"/>
        <v>0</v>
      </c>
      <c r="I738" s="1088">
        <f t="shared" si="512"/>
        <v>0</v>
      </c>
      <c r="J738" s="1452"/>
      <c r="K738" s="1096"/>
      <c r="L738" s="1404">
        <v>0.0</v>
      </c>
      <c r="M738" s="1396">
        <f t="shared" si="513"/>
        <v>0</v>
      </c>
      <c r="N738" s="1404"/>
      <c r="O738" s="1396">
        <f t="shared" si="514"/>
        <v>0</v>
      </c>
      <c r="P738" s="1404"/>
      <c r="Q738" s="1062"/>
      <c r="R738" s="1062"/>
      <c r="S738" s="1062"/>
      <c r="T738" s="1062"/>
      <c r="U738" s="1062"/>
      <c r="V738" s="1062"/>
      <c r="W738" s="1062"/>
      <c r="X738" s="1062"/>
      <c r="Y738" s="1062"/>
      <c r="Z738" s="1062"/>
      <c r="AA738" s="1062"/>
      <c r="AB738" s="1062"/>
    </row>
    <row r="739">
      <c r="A739" s="1096"/>
      <c r="B739" s="1086"/>
      <c r="C739" s="1086"/>
      <c r="D739" s="1086"/>
      <c r="E739" s="1086"/>
      <c r="F739" s="1086"/>
      <c r="G739" s="1086"/>
      <c r="H739" s="1087">
        <f t="shared" si="511"/>
        <v>0</v>
      </c>
      <c r="I739" s="1088">
        <f t="shared" si="512"/>
        <v>0</v>
      </c>
      <c r="J739" s="1452"/>
      <c r="K739" s="1096"/>
      <c r="L739" s="1404">
        <v>0.0</v>
      </c>
      <c r="M739" s="1396">
        <f t="shared" si="513"/>
        <v>0</v>
      </c>
      <c r="N739" s="1404"/>
      <c r="O739" s="1396">
        <f t="shared" si="514"/>
        <v>0</v>
      </c>
      <c r="P739" s="1404"/>
      <c r="Q739" s="1062"/>
      <c r="R739" s="1062"/>
      <c r="S739" s="1062"/>
      <c r="T739" s="1062"/>
      <c r="U739" s="1062"/>
      <c r="V739" s="1062"/>
      <c r="W739" s="1062"/>
      <c r="X739" s="1062"/>
      <c r="Y739" s="1062"/>
      <c r="Z739" s="1062"/>
      <c r="AA739" s="1062"/>
      <c r="AB739" s="1062"/>
    </row>
    <row r="740">
      <c r="A740" s="1362"/>
      <c r="B740" s="1363"/>
      <c r="C740" s="1363"/>
      <c r="D740" s="1363"/>
      <c r="E740" s="1363"/>
      <c r="F740" s="1363"/>
      <c r="G740" s="1363"/>
      <c r="H740" s="1363"/>
      <c r="I740" s="1364"/>
      <c r="J740" s="997"/>
      <c r="K740" s="1362"/>
      <c r="L740" s="1363"/>
      <c r="M740" s="1363"/>
      <c r="N740" s="1363"/>
      <c r="O740" s="1363"/>
      <c r="P740" s="1363"/>
      <c r="Q740" s="1062"/>
      <c r="R740" s="1062"/>
      <c r="S740" s="1062"/>
      <c r="T740" s="1062"/>
      <c r="U740" s="1062"/>
      <c r="V740" s="1062"/>
      <c r="W740" s="1062"/>
      <c r="X740" s="1062"/>
      <c r="Y740" s="1062"/>
      <c r="Z740" s="1062"/>
      <c r="AA740" s="1062"/>
      <c r="AB740" s="1062"/>
    </row>
    <row r="741">
      <c r="A741" s="1460" t="s">
        <v>252</v>
      </c>
      <c r="B741" s="1414">
        <f t="shared" ref="B741:H741" si="515">SUM(B735,B736,B737,B738,B739)</f>
        <v>0</v>
      </c>
      <c r="C741" s="1414">
        <f t="shared" si="515"/>
        <v>0</v>
      </c>
      <c r="D741" s="1414">
        <f t="shared" si="515"/>
        <v>0</v>
      </c>
      <c r="E741" s="1414">
        <f t="shared" si="515"/>
        <v>0</v>
      </c>
      <c r="F741" s="1414">
        <f t="shared" si="515"/>
        <v>0</v>
      </c>
      <c r="G741" s="1414">
        <f t="shared" si="515"/>
        <v>0</v>
      </c>
      <c r="H741" s="1414">
        <f t="shared" si="515"/>
        <v>0</v>
      </c>
      <c r="I741" s="1461"/>
      <c r="J741" s="1443"/>
      <c r="K741" s="1460" t="s">
        <v>252</v>
      </c>
      <c r="L741" s="1414">
        <f t="shared" ref="L741:O741" si="516">SUM(L735,L736,L737,L738,L739)</f>
        <v>0</v>
      </c>
      <c r="M741" s="1414">
        <f t="shared" si="516"/>
        <v>0</v>
      </c>
      <c r="N741" s="1414">
        <f t="shared" si="516"/>
        <v>0</v>
      </c>
      <c r="O741" s="1414">
        <f t="shared" si="516"/>
        <v>0</v>
      </c>
      <c r="P741" s="1414"/>
      <c r="Q741" s="1445"/>
      <c r="R741" s="1445"/>
      <c r="S741" s="1445"/>
      <c r="T741" s="1445"/>
      <c r="U741" s="1445"/>
      <c r="V741" s="1445"/>
      <c r="W741" s="1445"/>
      <c r="X741" s="1445"/>
      <c r="Y741" s="1445"/>
      <c r="Z741" s="1445"/>
      <c r="AA741" s="1445"/>
      <c r="AB741" s="1445"/>
    </row>
    <row r="742">
      <c r="A742" s="1460" t="s">
        <v>9</v>
      </c>
      <c r="B742" s="1414">
        <f t="shared" ref="B742:H742" si="517">sum(B741)</f>
        <v>0</v>
      </c>
      <c r="C742" s="1414">
        <f t="shared" si="517"/>
        <v>0</v>
      </c>
      <c r="D742" s="1414">
        <f t="shared" si="517"/>
        <v>0</v>
      </c>
      <c r="E742" s="1414">
        <f t="shared" si="517"/>
        <v>0</v>
      </c>
      <c r="F742" s="1414">
        <f t="shared" si="517"/>
        <v>0</v>
      </c>
      <c r="G742" s="1414">
        <f t="shared" si="517"/>
        <v>0</v>
      </c>
      <c r="H742" s="1414">
        <f t="shared" si="517"/>
        <v>0</v>
      </c>
      <c r="I742" s="1461"/>
      <c r="J742" s="1443"/>
      <c r="K742" s="1460" t="s">
        <v>9</v>
      </c>
      <c r="L742" s="1414">
        <f t="shared" ref="L742:O742" si="518">sum(L741)</f>
        <v>0</v>
      </c>
      <c r="M742" s="1414">
        <f t="shared" si="518"/>
        <v>0</v>
      </c>
      <c r="N742" s="1414">
        <f t="shared" si="518"/>
        <v>0</v>
      </c>
      <c r="O742" s="1414">
        <f t="shared" si="518"/>
        <v>0</v>
      </c>
      <c r="P742" s="1414"/>
      <c r="Q742" s="1445"/>
      <c r="R742" s="1445"/>
      <c r="S742" s="1445"/>
      <c r="T742" s="1445"/>
      <c r="U742" s="1445"/>
      <c r="V742" s="1445"/>
      <c r="W742" s="1445"/>
      <c r="X742" s="1445"/>
      <c r="Y742" s="1445"/>
      <c r="Z742" s="1445"/>
      <c r="AA742" s="1445"/>
      <c r="AB742" s="1445"/>
    </row>
    <row r="743">
      <c r="A743" s="997"/>
      <c r="B743" s="1061"/>
      <c r="C743" s="1061"/>
      <c r="D743" s="1061"/>
      <c r="E743" s="1061"/>
      <c r="F743" s="1061"/>
      <c r="G743" s="1309"/>
      <c r="H743" s="1310"/>
      <c r="I743" s="1311"/>
      <c r="J743" s="997"/>
      <c r="K743" s="998"/>
      <c r="L743" s="998"/>
      <c r="M743" s="998"/>
      <c r="N743" s="998"/>
      <c r="O743" s="998"/>
      <c r="P743" s="998"/>
      <c r="Q743" s="1058"/>
      <c r="R743" s="1058"/>
      <c r="S743" s="1058"/>
      <c r="T743" s="1058"/>
      <c r="U743" s="1058"/>
      <c r="V743" s="1058"/>
      <c r="W743" s="1062"/>
      <c r="X743" s="1062"/>
      <c r="Y743" s="1062"/>
      <c r="Z743" s="1062"/>
      <c r="AA743" s="1062"/>
      <c r="AB743" s="1062"/>
    </row>
    <row r="744">
      <c r="A744" s="1422" t="s">
        <v>588</v>
      </c>
      <c r="B744" s="1061"/>
      <c r="C744" s="1061"/>
      <c r="D744" s="1061"/>
      <c r="E744" s="1061"/>
      <c r="F744" s="1061"/>
      <c r="G744" s="1309"/>
      <c r="H744" s="1310"/>
      <c r="I744" s="1311"/>
      <c r="J744" s="997"/>
      <c r="K744" s="998"/>
      <c r="L744" s="998"/>
      <c r="M744" s="998"/>
      <c r="N744" s="998"/>
      <c r="O744" s="998"/>
      <c r="P744" s="998"/>
      <c r="Q744" s="1058"/>
      <c r="R744" s="1058"/>
      <c r="S744" s="1058"/>
      <c r="T744" s="1058"/>
      <c r="U744" s="1058"/>
      <c r="V744" s="1058"/>
      <c r="W744" s="1062"/>
      <c r="X744" s="1062"/>
      <c r="Y744" s="1062"/>
      <c r="Z744" s="1062"/>
      <c r="AA744" s="1062"/>
      <c r="AB744" s="1062"/>
    </row>
    <row r="745">
      <c r="A745" s="997"/>
      <c r="B745" s="1061"/>
      <c r="C745" s="1061"/>
      <c r="D745" s="1061"/>
      <c r="E745" s="1061"/>
      <c r="F745" s="1061"/>
      <c r="G745" s="1309"/>
      <c r="H745" s="1466" t="s">
        <v>555</v>
      </c>
      <c r="I745" s="1082" t="s">
        <v>36</v>
      </c>
      <c r="J745" s="997"/>
      <c r="K745" s="998"/>
      <c r="L745" s="998"/>
      <c r="M745" s="998"/>
      <c r="N745" s="998"/>
      <c r="O745" s="998"/>
      <c r="P745" s="998"/>
      <c r="Q745" s="1058"/>
      <c r="R745" s="1058"/>
      <c r="S745" s="1058"/>
      <c r="T745" s="1058"/>
      <c r="U745" s="1058"/>
      <c r="V745" s="1058"/>
      <c r="W745" s="1062"/>
      <c r="X745" s="1062"/>
      <c r="Y745" s="1062"/>
      <c r="Z745" s="1062"/>
      <c r="AA745" s="1062"/>
      <c r="AB745" s="1062"/>
    </row>
    <row r="746">
      <c r="A746" s="997"/>
      <c r="B746" s="1061"/>
      <c r="C746" s="1061"/>
      <c r="D746" s="1061"/>
      <c r="E746" s="1061"/>
      <c r="F746" s="1061"/>
      <c r="G746" s="1309"/>
      <c r="H746" s="1191" t="s">
        <v>556</v>
      </c>
      <c r="I746" s="1307">
        <v>0.0</v>
      </c>
      <c r="J746" s="997"/>
      <c r="K746" s="998"/>
      <c r="L746" s="998"/>
      <c r="M746" s="998"/>
      <c r="N746" s="998"/>
      <c r="O746" s="998"/>
      <c r="P746" s="998"/>
      <c r="Q746" s="1058"/>
      <c r="R746" s="1058"/>
      <c r="S746" s="1058"/>
      <c r="T746" s="1058"/>
      <c r="U746" s="1058"/>
      <c r="V746" s="1058"/>
      <c r="W746" s="1062"/>
      <c r="X746" s="1062"/>
      <c r="Y746" s="1062"/>
      <c r="Z746" s="1062"/>
      <c r="AA746" s="1062"/>
      <c r="AB746" s="1062"/>
    </row>
    <row r="747">
      <c r="A747" s="997"/>
      <c r="B747" s="1061"/>
      <c r="C747" s="1061"/>
      <c r="D747" s="1061"/>
      <c r="E747" s="1061"/>
      <c r="F747" s="1061"/>
      <c r="G747" s="1309"/>
      <c r="H747" s="1191" t="s">
        <v>568</v>
      </c>
      <c r="I747" s="1307">
        <f>(H742)</f>
        <v>0</v>
      </c>
      <c r="J747" s="997"/>
      <c r="K747" s="998"/>
      <c r="L747" s="998"/>
      <c r="M747" s="998"/>
      <c r="N747" s="998"/>
      <c r="O747" s="998"/>
      <c r="P747" s="998"/>
      <c r="Q747" s="1058"/>
      <c r="R747" s="1058"/>
      <c r="S747" s="1058"/>
      <c r="T747" s="1058"/>
      <c r="U747" s="1058"/>
      <c r="V747" s="1058"/>
      <c r="W747" s="1062"/>
      <c r="X747" s="1062"/>
      <c r="Y747" s="1062"/>
      <c r="Z747" s="1062"/>
      <c r="AA747" s="1062"/>
      <c r="AB747" s="1062"/>
    </row>
    <row r="748">
      <c r="A748" s="997"/>
      <c r="B748" s="1061"/>
      <c r="C748" s="1061"/>
      <c r="D748" s="1061"/>
      <c r="E748" s="1061"/>
      <c r="F748" s="1061"/>
      <c r="G748" s="1309"/>
      <c r="H748" s="1191" t="s">
        <v>607</v>
      </c>
      <c r="I748" s="1307">
        <v>0.0</v>
      </c>
      <c r="J748" s="997"/>
      <c r="K748" s="998"/>
      <c r="L748" s="998"/>
      <c r="M748" s="998"/>
      <c r="N748" s="998"/>
      <c r="O748" s="998"/>
      <c r="P748" s="998"/>
      <c r="Q748" s="1058"/>
      <c r="R748" s="1058"/>
      <c r="S748" s="1058"/>
      <c r="T748" s="1058"/>
      <c r="U748" s="1058"/>
      <c r="V748" s="1058"/>
      <c r="W748" s="1062"/>
      <c r="X748" s="1062"/>
      <c r="Y748" s="1062"/>
      <c r="Z748" s="1062"/>
      <c r="AA748" s="1062"/>
      <c r="AB748" s="1062"/>
    </row>
    <row r="749">
      <c r="A749" s="997"/>
      <c r="B749" s="1061"/>
      <c r="C749" s="1061"/>
      <c r="D749" s="1061"/>
      <c r="E749" s="1061"/>
      <c r="F749" s="1061"/>
      <c r="G749" s="1309"/>
      <c r="H749" s="1083" t="s">
        <v>9</v>
      </c>
      <c r="I749" s="1081">
        <f>SUM(I746:I748)</f>
        <v>0</v>
      </c>
      <c r="J749" s="997"/>
      <c r="K749" s="998"/>
      <c r="L749" s="998"/>
      <c r="M749" s="998"/>
      <c r="N749" s="998"/>
      <c r="O749" s="998"/>
      <c r="P749" s="998"/>
      <c r="Q749" s="1058"/>
      <c r="R749" s="1058"/>
      <c r="S749" s="1058"/>
      <c r="T749" s="1058"/>
      <c r="U749" s="1058"/>
      <c r="V749" s="1058"/>
      <c r="W749" s="1062"/>
      <c r="X749" s="1062"/>
      <c r="Y749" s="1062"/>
      <c r="Z749" s="1062"/>
      <c r="AA749" s="1062"/>
      <c r="AB749" s="1062"/>
    </row>
    <row r="750">
      <c r="A750" s="997"/>
      <c r="B750" s="1061"/>
      <c r="C750" s="1061"/>
      <c r="D750" s="1061"/>
      <c r="E750" s="1061"/>
      <c r="F750" s="1061"/>
      <c r="G750" s="1309"/>
      <c r="H750" s="1064"/>
      <c r="I750" s="1061"/>
      <c r="J750" s="997"/>
      <c r="K750" s="998"/>
      <c r="L750" s="998"/>
      <c r="M750" s="998"/>
      <c r="N750" s="998"/>
      <c r="O750" s="998"/>
      <c r="P750" s="998"/>
      <c r="Q750" s="1058"/>
      <c r="R750" s="1058"/>
      <c r="S750" s="1058"/>
      <c r="T750" s="1058"/>
      <c r="U750" s="1058"/>
      <c r="V750" s="1058"/>
      <c r="W750" s="1062"/>
      <c r="X750" s="1062"/>
      <c r="Y750" s="1062"/>
      <c r="Z750" s="1062"/>
      <c r="AA750" s="1062"/>
      <c r="AB750" s="1062"/>
    </row>
    <row r="751">
      <c r="A751" s="997"/>
      <c r="B751" s="1061"/>
      <c r="C751" s="1061"/>
      <c r="D751" s="1061"/>
      <c r="E751" s="1061"/>
      <c r="F751" s="1061"/>
      <c r="G751" s="1309"/>
      <c r="H751" s="1083" t="s">
        <v>131</v>
      </c>
      <c r="I751" s="1081">
        <f>(500-I749)</f>
        <v>500</v>
      </c>
      <c r="J751" s="997"/>
      <c r="K751" s="998"/>
      <c r="L751" s="998"/>
      <c r="M751" s="998"/>
      <c r="N751" s="998"/>
      <c r="O751" s="998"/>
      <c r="P751" s="998"/>
      <c r="Q751" s="1058"/>
      <c r="R751" s="1058"/>
      <c r="S751" s="1058"/>
      <c r="T751" s="1058"/>
      <c r="U751" s="1058"/>
      <c r="V751" s="1058"/>
      <c r="W751" s="1062"/>
      <c r="X751" s="1062"/>
      <c r="Y751" s="1062"/>
      <c r="Z751" s="1062"/>
      <c r="AA751" s="1062"/>
      <c r="AB751" s="1062"/>
    </row>
    <row r="752">
      <c r="A752" s="997"/>
      <c r="B752" s="1061"/>
      <c r="C752" s="1061"/>
      <c r="D752" s="1061"/>
      <c r="E752" s="1061"/>
      <c r="F752" s="1061"/>
      <c r="G752" s="1309"/>
      <c r="H752" s="1310"/>
      <c r="I752" s="1311"/>
      <c r="J752" s="997"/>
      <c r="K752" s="998"/>
      <c r="L752" s="998"/>
      <c r="M752" s="998"/>
      <c r="N752" s="998"/>
      <c r="O752" s="998"/>
      <c r="P752" s="998"/>
      <c r="Q752" s="1058"/>
      <c r="R752" s="1058"/>
      <c r="S752" s="1058"/>
      <c r="T752" s="1058"/>
      <c r="U752" s="1058"/>
      <c r="V752" s="1058"/>
      <c r="W752" s="1062"/>
      <c r="X752" s="1062"/>
      <c r="Y752" s="1062"/>
      <c r="Z752" s="1062"/>
      <c r="AA752" s="1062"/>
      <c r="AB752" s="1062"/>
    </row>
    <row r="753">
      <c r="A753" s="1448" t="s">
        <v>591</v>
      </c>
      <c r="B753" s="1449">
        <v>13.0</v>
      </c>
      <c r="C753" s="1449">
        <v>14.0</v>
      </c>
      <c r="D753" s="1449">
        <v>15.0</v>
      </c>
      <c r="E753" s="1449">
        <v>16.0</v>
      </c>
      <c r="F753" s="1449">
        <v>17.0</v>
      </c>
      <c r="G753" s="1449">
        <v>18.0</v>
      </c>
      <c r="H753" s="1468">
        <v>19.0</v>
      </c>
      <c r="I753" s="1450"/>
      <c r="J753" s="998"/>
      <c r="K753" s="998"/>
      <c r="L753" s="997"/>
      <c r="M753" s="997"/>
      <c r="N753" s="997"/>
      <c r="O753" s="997"/>
      <c r="P753" s="997"/>
      <c r="Q753" s="1062"/>
      <c r="R753" s="1062"/>
      <c r="S753" s="1062"/>
      <c r="T753" s="1062"/>
      <c r="U753" s="1062"/>
      <c r="V753" s="1062"/>
      <c r="W753" s="1058"/>
      <c r="X753" s="1058"/>
      <c r="Y753" s="1058"/>
      <c r="Z753" s="1058"/>
      <c r="AA753" s="1058"/>
      <c r="AB753" s="1058"/>
    </row>
    <row r="754">
      <c r="A754" s="1101" t="s">
        <v>156</v>
      </c>
      <c r="B754" s="1100" t="s">
        <v>2</v>
      </c>
      <c r="C754" s="1100" t="s">
        <v>3</v>
      </c>
      <c r="D754" s="1100" t="s">
        <v>4</v>
      </c>
      <c r="E754" s="1100" t="s">
        <v>5</v>
      </c>
      <c r="F754" s="1100" t="s">
        <v>6</v>
      </c>
      <c r="G754" s="1100" t="s">
        <v>7</v>
      </c>
      <c r="H754" s="1469" t="s">
        <v>8</v>
      </c>
      <c r="I754" s="1100" t="s">
        <v>9</v>
      </c>
      <c r="J754" s="998"/>
      <c r="K754" s="998"/>
      <c r="L754" s="1115"/>
      <c r="M754" s="1115"/>
      <c r="N754" s="1115"/>
      <c r="O754" s="1115"/>
      <c r="P754" s="1115"/>
      <c r="Q754" s="1470"/>
      <c r="R754" s="1470"/>
      <c r="S754" s="1062"/>
      <c r="T754" s="1062"/>
      <c r="U754" s="1062"/>
      <c r="V754" s="1062"/>
      <c r="W754" s="1062"/>
      <c r="X754" s="1062"/>
      <c r="Y754" s="1062"/>
      <c r="Z754" s="1062"/>
      <c r="AA754" s="1062"/>
      <c r="AB754" s="1062"/>
    </row>
    <row r="755">
      <c r="A755" s="1471" t="s">
        <v>163</v>
      </c>
      <c r="B755" s="1472"/>
      <c r="C755" s="1472"/>
      <c r="D755" s="1472"/>
      <c r="E755" s="1472"/>
      <c r="F755" s="1472"/>
      <c r="G755" s="1472"/>
      <c r="H755" s="1472"/>
      <c r="I755" s="1472"/>
      <c r="J755" s="1473"/>
      <c r="K755" s="1189" t="s">
        <v>373</v>
      </c>
      <c r="L755" s="1189" t="s">
        <v>374</v>
      </c>
      <c r="M755" s="1080" t="s">
        <v>280</v>
      </c>
      <c r="N755" s="1189" t="s">
        <v>299</v>
      </c>
      <c r="O755" s="1080" t="s">
        <v>131</v>
      </c>
      <c r="P755" s="1080" t="s">
        <v>282</v>
      </c>
      <c r="Q755" s="1189" t="s">
        <v>283</v>
      </c>
      <c r="R755" s="1080" t="s">
        <v>284</v>
      </c>
      <c r="S755" s="1189" t="s">
        <v>373</v>
      </c>
      <c r="T755" s="1189" t="s">
        <v>374</v>
      </c>
      <c r="U755" s="1189" t="s">
        <v>429</v>
      </c>
      <c r="V755" s="1189" t="s">
        <v>430</v>
      </c>
      <c r="W755" s="1062"/>
      <c r="X755" s="1062"/>
      <c r="Y755" s="1062"/>
      <c r="Z755" s="1062"/>
      <c r="AA755" s="1062"/>
      <c r="AB755" s="1062"/>
    </row>
    <row r="756">
      <c r="A756" s="1085" t="s">
        <v>164</v>
      </c>
      <c r="B756" s="1474">
        <v>398.46</v>
      </c>
      <c r="C756" s="1474">
        <v>398.73</v>
      </c>
      <c r="D756" s="1474">
        <v>708.73</v>
      </c>
      <c r="E756" s="1475">
        <v>572.14</v>
      </c>
      <c r="F756" s="1475">
        <v>801.55</v>
      </c>
      <c r="G756" s="1475">
        <v>511.08</v>
      </c>
      <c r="H756" s="1474">
        <v>980.87</v>
      </c>
      <c r="I756" s="1476">
        <f t="shared" ref="I756:I759" si="519">SUM(B756:H756)</f>
        <v>4371.56</v>
      </c>
      <c r="J756" s="997"/>
      <c r="K756" s="1191" t="s">
        <v>305</v>
      </c>
      <c r="L756" s="1191" t="s">
        <v>375</v>
      </c>
      <c r="M756" s="1191">
        <v>25.0</v>
      </c>
      <c r="N756" s="1191">
        <v>18.0</v>
      </c>
      <c r="O756" s="1477">
        <f t="shared" ref="O756:O758" si="520">(M756-N756)</f>
        <v>7</v>
      </c>
      <c r="P756" s="1511">
        <v>3000.0</v>
      </c>
      <c r="Q756" s="1410">
        <f>(H522)</f>
        <v>1526</v>
      </c>
      <c r="R756" s="1479">
        <f t="shared" ref="R756:R758" si="521">(Q756/P756)</f>
        <v>0.5086666667</v>
      </c>
      <c r="S756" s="1191" t="s">
        <v>305</v>
      </c>
      <c r="T756" s="1191" t="s">
        <v>375</v>
      </c>
      <c r="U756" s="1480">
        <f t="shared" ref="U756:U758" si="522">(Q756/13*22)</f>
        <v>2582.461538</v>
      </c>
      <c r="V756" s="1155">
        <f t="shared" ref="V756:V758" si="523">(U756/P756)</f>
        <v>0.8608205128</v>
      </c>
      <c r="W756" s="1062"/>
      <c r="X756" s="1062"/>
      <c r="Y756" s="1062"/>
      <c r="Z756" s="1062"/>
      <c r="AA756" s="1062"/>
      <c r="AB756" s="1062"/>
    </row>
    <row r="757">
      <c r="A757" s="1085" t="s">
        <v>165</v>
      </c>
      <c r="B757" s="1474">
        <v>425.39</v>
      </c>
      <c r="C757" s="1474">
        <v>361.89</v>
      </c>
      <c r="D757" s="1474">
        <v>553.45</v>
      </c>
      <c r="E757" s="1475">
        <v>580.85</v>
      </c>
      <c r="F757" s="1475">
        <v>368.53</v>
      </c>
      <c r="G757" s="1475">
        <v>878.61</v>
      </c>
      <c r="H757" s="1474">
        <v>669.83</v>
      </c>
      <c r="I757" s="1476">
        <f t="shared" si="519"/>
        <v>3838.55</v>
      </c>
      <c r="J757" s="997"/>
      <c r="K757" s="1191" t="s">
        <v>331</v>
      </c>
      <c r="L757" s="1191" t="s">
        <v>481</v>
      </c>
      <c r="M757" s="1191">
        <v>25.0</v>
      </c>
      <c r="N757" s="1191">
        <v>21.0</v>
      </c>
      <c r="O757" s="1477">
        <f t="shared" si="520"/>
        <v>4</v>
      </c>
      <c r="P757" s="1478">
        <v>3000.0</v>
      </c>
      <c r="Q757" s="1410">
        <f>(H671)</f>
        <v>1981</v>
      </c>
      <c r="R757" s="1479">
        <f t="shared" si="521"/>
        <v>0.6603333333</v>
      </c>
      <c r="S757" s="1191" t="s">
        <v>331</v>
      </c>
      <c r="T757" s="1191" t="s">
        <v>481</v>
      </c>
      <c r="U757" s="1480">
        <f t="shared" si="522"/>
        <v>3352.461538</v>
      </c>
      <c r="V757" s="1142">
        <f t="shared" si="523"/>
        <v>1.117487179</v>
      </c>
      <c r="W757" s="1062"/>
      <c r="X757" s="1062"/>
      <c r="Y757" s="1062"/>
      <c r="Z757" s="1062"/>
      <c r="AA757" s="1062"/>
      <c r="AB757" s="1062"/>
    </row>
    <row r="758">
      <c r="A758" s="1085" t="s">
        <v>166</v>
      </c>
      <c r="B758" s="1474">
        <v>823.27</v>
      </c>
      <c r="C758" s="1474">
        <v>844.31</v>
      </c>
      <c r="D758" s="1474">
        <v>791.32</v>
      </c>
      <c r="E758" s="1474">
        <v>687.13</v>
      </c>
      <c r="F758" s="1475">
        <v>986.07</v>
      </c>
      <c r="G758" s="1475">
        <v>859.9</v>
      </c>
      <c r="H758" s="1474">
        <v>855.07</v>
      </c>
      <c r="I758" s="1476">
        <f t="shared" si="519"/>
        <v>5847.07</v>
      </c>
      <c r="J758" s="997"/>
      <c r="K758" s="1191" t="s">
        <v>70</v>
      </c>
      <c r="L758" s="1191" t="s">
        <v>70</v>
      </c>
      <c r="M758" s="1191">
        <f t="shared" ref="M758:N758" si="524">sum(M756:M757)</f>
        <v>50</v>
      </c>
      <c r="N758" s="1191">
        <f t="shared" si="524"/>
        <v>39</v>
      </c>
      <c r="O758" s="1477">
        <f t="shared" si="520"/>
        <v>11</v>
      </c>
      <c r="P758" s="1478">
        <f t="shared" ref="P758:Q758" si="525">sum(P756:P757)</f>
        <v>6000</v>
      </c>
      <c r="Q758" s="1307">
        <f t="shared" si="525"/>
        <v>3507</v>
      </c>
      <c r="R758" s="1479">
        <f t="shared" si="521"/>
        <v>0.5845</v>
      </c>
      <c r="S758" s="1191" t="s">
        <v>70</v>
      </c>
      <c r="T758" s="1191" t="s">
        <v>70</v>
      </c>
      <c r="U758" s="1480">
        <f t="shared" si="522"/>
        <v>5934.923077</v>
      </c>
      <c r="V758" s="1142">
        <f t="shared" si="523"/>
        <v>0.9891538462</v>
      </c>
      <c r="W758" s="1062"/>
      <c r="X758" s="1062"/>
      <c r="Y758" s="1062"/>
      <c r="Z758" s="1062"/>
      <c r="AA758" s="1062"/>
      <c r="AB758" s="1062"/>
    </row>
    <row r="759">
      <c r="A759" s="1096" t="s">
        <v>589</v>
      </c>
      <c r="B759" s="1474">
        <v>1432.44</v>
      </c>
      <c r="C759" s="1474">
        <v>1506.12</v>
      </c>
      <c r="D759" s="1474">
        <v>1472.32</v>
      </c>
      <c r="E759" s="1474">
        <v>1187.89</v>
      </c>
      <c r="F759" s="1475">
        <v>1626.61</v>
      </c>
      <c r="G759" s="1475">
        <v>1557.8</v>
      </c>
      <c r="H759" s="1474">
        <v>1546.55</v>
      </c>
      <c r="I759" s="1476">
        <f t="shared" si="519"/>
        <v>10329.73</v>
      </c>
      <c r="J759" s="997"/>
      <c r="K759" s="1150"/>
      <c r="L759" s="1150"/>
      <c r="M759" s="1150"/>
      <c r="N759" s="1150"/>
      <c r="O759" s="1484"/>
      <c r="P759" s="1150"/>
      <c r="Q759" s="1150"/>
      <c r="R759" s="1153"/>
      <c r="S759" s="1150"/>
      <c r="T759" s="1150"/>
      <c r="U759" s="1512"/>
      <c r="V759" s="1142"/>
      <c r="W759" s="1062"/>
      <c r="X759" s="1062"/>
      <c r="Y759" s="1062"/>
      <c r="Z759" s="1062"/>
      <c r="AA759" s="1062"/>
      <c r="AB759" s="1062"/>
    </row>
    <row r="760">
      <c r="A760" s="1101" t="s">
        <v>9</v>
      </c>
      <c r="B760" s="1469">
        <f t="shared" ref="B760:I760" si="526">SUM(B756:B759)</f>
        <v>3079.56</v>
      </c>
      <c r="C760" s="1469">
        <f t="shared" si="526"/>
        <v>3111.05</v>
      </c>
      <c r="D760" s="1469">
        <f t="shared" si="526"/>
        <v>3525.82</v>
      </c>
      <c r="E760" s="1469">
        <f t="shared" si="526"/>
        <v>3028.01</v>
      </c>
      <c r="F760" s="1469">
        <f t="shared" si="526"/>
        <v>3782.76</v>
      </c>
      <c r="G760" s="1469">
        <f t="shared" si="526"/>
        <v>3807.39</v>
      </c>
      <c r="H760" s="1469">
        <f t="shared" si="526"/>
        <v>4052.32</v>
      </c>
      <c r="I760" s="1469">
        <f t="shared" si="526"/>
        <v>24386.91</v>
      </c>
      <c r="J760" s="997"/>
      <c r="K760" s="1150" t="s">
        <v>484</v>
      </c>
      <c r="L760" s="1150" t="s">
        <v>452</v>
      </c>
      <c r="M760" s="1150">
        <v>15.0</v>
      </c>
      <c r="N760" s="1150">
        <v>9.0</v>
      </c>
      <c r="O760" s="1484">
        <f t="shared" ref="O760:O762" si="527">(M760-N760)</f>
        <v>6</v>
      </c>
      <c r="P760" s="1485">
        <v>600.0</v>
      </c>
      <c r="Q760" s="1358">
        <f>(F725)</f>
        <v>330</v>
      </c>
      <c r="R760" s="1153">
        <f t="shared" ref="R760:R767" si="528">(Q760/P760)</f>
        <v>0.55</v>
      </c>
      <c r="S760" s="1150" t="s">
        <v>484</v>
      </c>
      <c r="T760" s="1150" t="s">
        <v>452</v>
      </c>
      <c r="U760" s="1480">
        <f t="shared" ref="U760:U762" si="529">(Q760/13*22)</f>
        <v>558.4615385</v>
      </c>
      <c r="V760" s="1142">
        <f t="shared" ref="V760:V767" si="530">(U760/P760)</f>
        <v>0.9307692308</v>
      </c>
      <c r="W760" s="1062"/>
      <c r="X760" s="1062"/>
      <c r="Y760" s="1062"/>
      <c r="Z760" s="1062"/>
      <c r="AA760" s="1062"/>
      <c r="AB760" s="1062"/>
    </row>
    <row r="761">
      <c r="A761" s="1049"/>
      <c r="B761" s="1049"/>
      <c r="C761" s="1049"/>
      <c r="D761" s="1049"/>
      <c r="E761" s="1049"/>
      <c r="F761" s="1049"/>
      <c r="G761" s="1049"/>
      <c r="H761" s="1049"/>
      <c r="I761" s="1049"/>
      <c r="J761" s="997"/>
      <c r="K761" s="1150" t="s">
        <v>485</v>
      </c>
      <c r="L761" s="1150" t="s">
        <v>14</v>
      </c>
      <c r="M761" s="1150">
        <v>0.0</v>
      </c>
      <c r="N761" s="1150">
        <v>0.0</v>
      </c>
      <c r="O761" s="1484">
        <f t="shared" si="527"/>
        <v>0</v>
      </c>
      <c r="P761" s="1485">
        <v>200.0</v>
      </c>
      <c r="Q761" s="1357">
        <f>(I725)</f>
        <v>53</v>
      </c>
      <c r="R761" s="1153">
        <f t="shared" si="528"/>
        <v>0.265</v>
      </c>
      <c r="S761" s="1150" t="s">
        <v>485</v>
      </c>
      <c r="T761" s="1150" t="s">
        <v>14</v>
      </c>
      <c r="U761" s="1480">
        <f t="shared" si="529"/>
        <v>89.69230769</v>
      </c>
      <c r="V761" s="1148">
        <f t="shared" si="530"/>
        <v>0.4484615385</v>
      </c>
      <c r="W761" s="1062"/>
      <c r="X761" s="1062"/>
      <c r="Y761" s="1062"/>
      <c r="Z761" s="1062"/>
      <c r="AA761" s="1062"/>
      <c r="AB761" s="1062"/>
    </row>
    <row r="762">
      <c r="A762" s="1049"/>
      <c r="B762" s="1049"/>
      <c r="C762" s="1049"/>
      <c r="D762" s="1049"/>
      <c r="E762" s="1486" t="s">
        <v>35</v>
      </c>
      <c r="F762" s="1486" t="s">
        <v>164</v>
      </c>
      <c r="G762" s="1486" t="s">
        <v>165</v>
      </c>
      <c r="H762" s="1487" t="s">
        <v>166</v>
      </c>
      <c r="I762" s="1488" t="s">
        <v>589</v>
      </c>
      <c r="J762" s="997"/>
      <c r="K762" s="1150" t="s">
        <v>144</v>
      </c>
      <c r="L762" s="1150" t="s">
        <v>144</v>
      </c>
      <c r="M762" s="1150">
        <f t="shared" ref="M762:N762" si="531">sum(M760:M761)</f>
        <v>15</v>
      </c>
      <c r="N762" s="1150">
        <f t="shared" si="531"/>
        <v>9</v>
      </c>
      <c r="O762" s="1484">
        <f t="shared" si="527"/>
        <v>6</v>
      </c>
      <c r="P762" s="1485">
        <f t="shared" ref="P762:Q762" si="532">sum(P760:P761)</f>
        <v>800</v>
      </c>
      <c r="Q762" s="1357">
        <f t="shared" si="532"/>
        <v>383</v>
      </c>
      <c r="R762" s="1153">
        <f t="shared" si="528"/>
        <v>0.47875</v>
      </c>
      <c r="S762" s="1150" t="s">
        <v>144</v>
      </c>
      <c r="T762" s="1150" t="s">
        <v>144</v>
      </c>
      <c r="U762" s="1480">
        <f t="shared" si="529"/>
        <v>648.1538462</v>
      </c>
      <c r="V762" s="1155">
        <f t="shared" si="530"/>
        <v>0.8101923077</v>
      </c>
      <c r="W762" s="1062"/>
      <c r="X762" s="1062"/>
      <c r="Y762" s="1062"/>
      <c r="Z762" s="1062"/>
      <c r="AA762" s="1062"/>
      <c r="AB762" s="1062"/>
    </row>
    <row r="763">
      <c r="A763" s="1049"/>
      <c r="B763" s="1049"/>
      <c r="C763" s="1049"/>
      <c r="D763" s="1049"/>
      <c r="E763" s="1191" t="s">
        <v>556</v>
      </c>
      <c r="F763" s="1489">
        <v>3602.13</v>
      </c>
      <c r="G763" s="1489">
        <v>2689.44</v>
      </c>
      <c r="H763" s="1489">
        <v>4343.33</v>
      </c>
      <c r="I763" s="1489">
        <v>0.0</v>
      </c>
      <c r="J763" s="997"/>
      <c r="K763" s="1143" t="s">
        <v>453</v>
      </c>
      <c r="L763" s="1143" t="s">
        <v>432</v>
      </c>
      <c r="M763" s="1143">
        <f t="shared" ref="M763:N763" si="533">sum(M764:M770)</f>
        <v>40</v>
      </c>
      <c r="N763" s="1143">
        <f t="shared" si="533"/>
        <v>40</v>
      </c>
      <c r="O763" s="1143">
        <f t="shared" ref="O763:O767" si="535">SUM(M763-N763)</f>
        <v>0</v>
      </c>
      <c r="P763" s="1490">
        <f t="shared" ref="P763:Q763" si="534">SUM(P764:P770)</f>
        <v>89000</v>
      </c>
      <c r="Q763" s="1491">
        <f t="shared" si="534"/>
        <v>60658.97</v>
      </c>
      <c r="R763" s="1147">
        <f t="shared" si="528"/>
        <v>0.6815614607</v>
      </c>
      <c r="S763" s="1143" t="s">
        <v>453</v>
      </c>
      <c r="T763" s="1143" t="s">
        <v>432</v>
      </c>
      <c r="U763" s="1492">
        <f>sum(U764:U767)</f>
        <v>101098.2833</v>
      </c>
      <c r="V763" s="1142">
        <f t="shared" si="530"/>
        <v>1.135935768</v>
      </c>
      <c r="W763" s="1062"/>
      <c r="X763" s="1062"/>
      <c r="Y763" s="1062"/>
      <c r="Z763" s="1062"/>
      <c r="AA763" s="1062"/>
      <c r="AB763" s="1062"/>
    </row>
    <row r="764">
      <c r="A764" s="1049"/>
      <c r="B764" s="1049"/>
      <c r="C764" s="1049"/>
      <c r="D764" s="1049"/>
      <c r="E764" s="1191" t="s">
        <v>568</v>
      </c>
      <c r="F764" s="1489">
        <f>(I363)</f>
        <v>5568.08</v>
      </c>
      <c r="G764" s="1489">
        <f>(I364)</f>
        <v>3656.23</v>
      </c>
      <c r="H764" s="1489">
        <f>(I365)</f>
        <v>4951.58</v>
      </c>
      <c r="I764" s="1489">
        <f>(I366)</f>
        <v>11461.27</v>
      </c>
      <c r="J764" s="997"/>
      <c r="K764" s="1143" t="s">
        <v>454</v>
      </c>
      <c r="L764" s="1143" t="s">
        <v>432</v>
      </c>
      <c r="M764" s="1143">
        <v>10.0</v>
      </c>
      <c r="N764" s="1143">
        <v>10.0</v>
      </c>
      <c r="O764" s="1143">
        <f t="shared" si="535"/>
        <v>0</v>
      </c>
      <c r="P764" s="1490">
        <v>23000.0</v>
      </c>
      <c r="Q764" s="1491">
        <f>SUM(F766)</f>
        <v>13541.77</v>
      </c>
      <c r="R764" s="1147">
        <f t="shared" si="528"/>
        <v>0.5887726087</v>
      </c>
      <c r="S764" s="1143" t="s">
        <v>454</v>
      </c>
      <c r="T764" s="1143" t="s">
        <v>432</v>
      </c>
      <c r="U764" s="1492">
        <f t="shared" ref="U764:U767" si="536">(Q764/18*30)</f>
        <v>22569.61667</v>
      </c>
      <c r="V764" s="1142">
        <f t="shared" si="530"/>
        <v>0.9812876812</v>
      </c>
      <c r="W764" s="1062"/>
      <c r="X764" s="1062"/>
      <c r="Y764" s="1062"/>
      <c r="Z764" s="1062"/>
      <c r="AA764" s="1062"/>
      <c r="AB764" s="1062"/>
    </row>
    <row r="765">
      <c r="A765" s="1049"/>
      <c r="B765" s="1049"/>
      <c r="C765" s="1049"/>
      <c r="D765" s="1049"/>
      <c r="E765" s="1191" t="s">
        <v>607</v>
      </c>
      <c r="F765" s="1489">
        <f>(I756)</f>
        <v>4371.56</v>
      </c>
      <c r="G765" s="1489">
        <f>(I757)</f>
        <v>3838.55</v>
      </c>
      <c r="H765" s="1489">
        <f>(I758)</f>
        <v>5847.07</v>
      </c>
      <c r="I765" s="1489">
        <f>(I759)</f>
        <v>10329.73</v>
      </c>
      <c r="J765" s="997"/>
      <c r="K765" s="1143" t="s">
        <v>456</v>
      </c>
      <c r="L765" s="1143" t="s">
        <v>432</v>
      </c>
      <c r="M765" s="1143">
        <v>9.0</v>
      </c>
      <c r="N765" s="1143">
        <v>9.0</v>
      </c>
      <c r="O765" s="1143">
        <f t="shared" si="535"/>
        <v>0</v>
      </c>
      <c r="P765" s="1490">
        <v>17000.0</v>
      </c>
      <c r="Q765" s="1491">
        <f>SUM(G766)</f>
        <v>10184.22</v>
      </c>
      <c r="R765" s="1147">
        <f t="shared" si="528"/>
        <v>0.5990717647</v>
      </c>
      <c r="S765" s="1143" t="s">
        <v>456</v>
      </c>
      <c r="T765" s="1143" t="s">
        <v>432</v>
      </c>
      <c r="U765" s="1492">
        <f t="shared" si="536"/>
        <v>16973.7</v>
      </c>
      <c r="V765" s="1142">
        <f t="shared" si="530"/>
        <v>0.9984529412</v>
      </c>
      <c r="W765" s="1062"/>
      <c r="X765" s="1062"/>
      <c r="Y765" s="1062"/>
      <c r="Z765" s="1062"/>
      <c r="AA765" s="1062"/>
      <c r="AB765" s="1062"/>
    </row>
    <row r="766">
      <c r="A766" s="1049"/>
      <c r="B766" s="1049"/>
      <c r="C766" s="1049"/>
      <c r="D766" s="1049"/>
      <c r="E766" s="1287" t="s">
        <v>9</v>
      </c>
      <c r="F766" s="1288">
        <f t="shared" ref="F766:I766" si="537">SUM(F763:F765)</f>
        <v>13541.77</v>
      </c>
      <c r="G766" s="1288">
        <f t="shared" si="537"/>
        <v>10184.22</v>
      </c>
      <c r="H766" s="1288">
        <f t="shared" si="537"/>
        <v>15141.98</v>
      </c>
      <c r="I766" s="1288">
        <f t="shared" si="537"/>
        <v>21791</v>
      </c>
      <c r="J766" s="997"/>
      <c r="K766" s="1495" t="s">
        <v>455</v>
      </c>
      <c r="L766" s="1495" t="s">
        <v>432</v>
      </c>
      <c r="M766" s="1495">
        <v>10.0</v>
      </c>
      <c r="N766" s="1495">
        <v>10.0</v>
      </c>
      <c r="O766" s="1143">
        <f t="shared" si="535"/>
        <v>0</v>
      </c>
      <c r="P766" s="1496">
        <v>24000.0</v>
      </c>
      <c r="Q766" s="1497">
        <f>SUM(H766)</f>
        <v>15141.98</v>
      </c>
      <c r="R766" s="1498">
        <f t="shared" si="528"/>
        <v>0.6309158333</v>
      </c>
      <c r="S766" s="1495" t="s">
        <v>455</v>
      </c>
      <c r="T766" s="1499" t="s">
        <v>432</v>
      </c>
      <c r="U766" s="1492">
        <f t="shared" si="536"/>
        <v>25236.63333</v>
      </c>
      <c r="V766" s="1284">
        <f t="shared" si="530"/>
        <v>1.051526389</v>
      </c>
      <c r="W766" s="1062"/>
      <c r="X766" s="1062"/>
      <c r="Y766" s="1062"/>
      <c r="Z766" s="1062"/>
      <c r="AA766" s="1062"/>
      <c r="AB766" s="1062"/>
    </row>
    <row r="767">
      <c r="A767" s="1049"/>
      <c r="B767" s="1049"/>
      <c r="C767" s="1049"/>
      <c r="D767" s="1049"/>
      <c r="E767" s="1493" t="s">
        <v>167</v>
      </c>
      <c r="F767" s="1494">
        <f>(F766/24000)</f>
        <v>0.5642404167</v>
      </c>
      <c r="G767" s="1494">
        <f>(G766/15000)</f>
        <v>0.678948</v>
      </c>
      <c r="H767" s="1494">
        <f t="shared" ref="H767:I767" si="538">(H766/24000)</f>
        <v>0.6309158333</v>
      </c>
      <c r="I767" s="1494">
        <f t="shared" si="538"/>
        <v>0.9079583333</v>
      </c>
      <c r="J767" s="997"/>
      <c r="K767" s="1495" t="s">
        <v>590</v>
      </c>
      <c r="L767" s="1495" t="s">
        <v>432</v>
      </c>
      <c r="M767" s="1495">
        <v>11.0</v>
      </c>
      <c r="N767" s="1495">
        <v>11.0</v>
      </c>
      <c r="O767" s="1143">
        <f t="shared" si="535"/>
        <v>0</v>
      </c>
      <c r="P767" s="1496">
        <v>25000.0</v>
      </c>
      <c r="Q767" s="1497">
        <f>SUM(I766)</f>
        <v>21791</v>
      </c>
      <c r="R767" s="1498">
        <f t="shared" si="528"/>
        <v>0.87164</v>
      </c>
      <c r="S767" s="1495" t="s">
        <v>590</v>
      </c>
      <c r="T767" s="1499" t="s">
        <v>432</v>
      </c>
      <c r="U767" s="1492">
        <f t="shared" si="536"/>
        <v>36318.33333</v>
      </c>
      <c r="V767" s="1284">
        <f t="shared" si="530"/>
        <v>1.452733333</v>
      </c>
      <c r="W767" s="1062"/>
      <c r="X767" s="1062"/>
      <c r="Y767" s="1062"/>
      <c r="Z767" s="1062"/>
      <c r="AA767" s="1062"/>
      <c r="AB767" s="1062"/>
    </row>
    <row r="768">
      <c r="A768" s="1049"/>
      <c r="B768" s="1049"/>
      <c r="C768" s="1049"/>
      <c r="D768" s="1049"/>
      <c r="E768" s="1500" t="s">
        <v>339</v>
      </c>
      <c r="F768" s="1501">
        <f t="shared" ref="F768:I768" si="539">(F766/15*31)</f>
        <v>27986.32467</v>
      </c>
      <c r="G768" s="1501">
        <f t="shared" si="539"/>
        <v>21047.388</v>
      </c>
      <c r="H768" s="1501">
        <f t="shared" si="539"/>
        <v>31293.42533</v>
      </c>
      <c r="I768" s="1501">
        <f t="shared" si="539"/>
        <v>45034.73333</v>
      </c>
      <c r="J768" s="997"/>
      <c r="K768" s="1049"/>
      <c r="L768" s="1049"/>
      <c r="M768" s="1049"/>
      <c r="N768" s="1049"/>
      <c r="O768" s="1049"/>
      <c r="P768" s="1049"/>
      <c r="Q768" s="1074"/>
      <c r="R768" s="1074"/>
      <c r="S768" s="1074"/>
      <c r="T768" s="1074"/>
      <c r="U768" s="1074"/>
      <c r="V768" s="1074"/>
      <c r="W768" s="1062"/>
      <c r="X768" s="1062"/>
      <c r="Y768" s="1062"/>
      <c r="Z768" s="1062"/>
      <c r="AA768" s="1062"/>
      <c r="AB768" s="1062"/>
    </row>
    <row r="769">
      <c r="A769" s="1049"/>
      <c r="B769" s="1049"/>
      <c r="C769" s="1049"/>
      <c r="D769" s="1049"/>
      <c r="I769" s="1049"/>
      <c r="J769" s="1049"/>
      <c r="K769" s="1049"/>
      <c r="L769" s="1049"/>
      <c r="M769" s="1049"/>
      <c r="N769" s="1049"/>
      <c r="O769" s="1049"/>
      <c r="P769" s="1049"/>
      <c r="Q769" s="1074"/>
      <c r="R769" s="1074"/>
      <c r="S769" s="1074"/>
      <c r="T769" s="1074"/>
      <c r="U769" s="1074"/>
      <c r="V769" s="48"/>
      <c r="W769" s="1074"/>
      <c r="X769" s="1074"/>
      <c r="Y769" s="1074"/>
      <c r="Z769" s="1074"/>
      <c r="AA769" s="1074"/>
      <c r="AB769" s="1074"/>
    </row>
    <row r="770">
      <c r="A770" s="1049"/>
      <c r="B770" s="1049"/>
      <c r="C770" s="1049"/>
      <c r="D770" s="1049"/>
      <c r="I770" s="1049"/>
      <c r="J770" s="1049"/>
      <c r="Q770" s="48"/>
      <c r="R770" s="48"/>
      <c r="S770" s="48"/>
      <c r="T770" s="48"/>
      <c r="U770" s="48"/>
      <c r="V770" s="48"/>
      <c r="W770" s="1074"/>
      <c r="X770" s="1074"/>
      <c r="Y770" s="1074"/>
      <c r="Z770" s="1074"/>
      <c r="AA770" s="1074"/>
      <c r="AB770" s="1074"/>
    </row>
    <row r="771">
      <c r="A771" s="1086" t="s">
        <v>617</v>
      </c>
      <c r="B771" s="1393">
        <v>20.0</v>
      </c>
      <c r="C771" s="1393">
        <v>21.0</v>
      </c>
      <c r="D771" s="1393">
        <v>22.0</v>
      </c>
      <c r="E771" s="1393">
        <v>23.0</v>
      </c>
      <c r="F771" s="1393">
        <v>24.0</v>
      </c>
      <c r="G771" s="1393">
        <v>25.0</v>
      </c>
      <c r="H771" s="1394"/>
      <c r="I771" s="1394"/>
      <c r="J771" s="998"/>
      <c r="K771" s="1086" t="s">
        <v>617</v>
      </c>
      <c r="L771" s="1394"/>
      <c r="M771" s="1394"/>
      <c r="N771" s="1394"/>
      <c r="O771" s="1394"/>
      <c r="P771" s="1394"/>
      <c r="Q771" s="1058"/>
      <c r="R771" s="1058"/>
      <c r="S771" s="1058"/>
      <c r="T771" s="1058"/>
      <c r="U771" s="1058"/>
      <c r="V771" s="1058"/>
      <c r="W771" s="1058"/>
      <c r="X771" s="1058"/>
      <c r="Y771" s="1058"/>
      <c r="Z771" s="1058"/>
      <c r="AA771" s="1058"/>
      <c r="AB771" s="1058"/>
    </row>
    <row r="772">
      <c r="A772" s="1395" t="s">
        <v>305</v>
      </c>
      <c r="B772" s="1053" t="s">
        <v>2</v>
      </c>
      <c r="C772" s="1053" t="s">
        <v>3</v>
      </c>
      <c r="D772" s="1053" t="s">
        <v>4</v>
      </c>
      <c r="E772" s="1053" t="s">
        <v>5</v>
      </c>
      <c r="F772" s="1053" t="s">
        <v>6</v>
      </c>
      <c r="G772" s="1053" t="s">
        <v>7</v>
      </c>
      <c r="H772" s="1053" t="s">
        <v>9</v>
      </c>
      <c r="I772" s="1053" t="s">
        <v>71</v>
      </c>
      <c r="J772" s="998"/>
      <c r="K772" s="1395" t="s">
        <v>305</v>
      </c>
      <c r="L772" s="1053" t="s">
        <v>72</v>
      </c>
      <c r="M772" s="1053" t="s">
        <v>13</v>
      </c>
      <c r="N772" s="1396" t="s">
        <v>73</v>
      </c>
      <c r="O772" s="1053" t="s">
        <v>13</v>
      </c>
      <c r="P772" s="1396" t="s">
        <v>74</v>
      </c>
      <c r="Q772" s="1058"/>
      <c r="R772" s="1058"/>
      <c r="S772" s="1058"/>
      <c r="T772" s="1058"/>
      <c r="U772" s="1058"/>
      <c r="V772" s="1058"/>
      <c r="W772" s="1058"/>
      <c r="X772" s="1058"/>
      <c r="Y772" s="1058"/>
      <c r="Z772" s="1058"/>
      <c r="AA772" s="1058"/>
      <c r="AB772" s="1058"/>
    </row>
    <row r="773">
      <c r="A773" s="1332" t="s">
        <v>75</v>
      </c>
      <c r="B773" s="1397">
        <f> SUM(B774:B777,B779:B782,B784:B787,B789:B792,B794:B797, B799:B802)</f>
        <v>30</v>
      </c>
      <c r="C773" s="1397">
        <f t="shared" ref="C773:G773" si="540"> SUM(C774:C777,C779:C782,C784:C787,C789:C792,C794:C797)</f>
        <v>40</v>
      </c>
      <c r="D773" s="1397">
        <f t="shared" si="540"/>
        <v>40</v>
      </c>
      <c r="E773" s="1397">
        <f t="shared" si="540"/>
        <v>51</v>
      </c>
      <c r="F773" s="1397">
        <f t="shared" si="540"/>
        <v>44</v>
      </c>
      <c r="G773" s="1397">
        <f t="shared" si="540"/>
        <v>9</v>
      </c>
      <c r="H773" s="1397">
        <f>SUM(H774:H777,H779:H782,H784:H787,H789:H792,H794:H797,H799:H802)</f>
        <v>241</v>
      </c>
      <c r="I773" s="1397"/>
      <c r="J773" s="1398"/>
      <c r="K773" s="1332" t="s">
        <v>75</v>
      </c>
      <c r="L773" s="1397"/>
      <c r="M773" s="1397"/>
      <c r="N773" s="1397"/>
      <c r="O773" s="1397"/>
      <c r="P773" s="1397"/>
      <c r="Q773" s="1399"/>
      <c r="R773" s="1399"/>
      <c r="S773" s="1399"/>
      <c r="T773" s="1399"/>
      <c r="U773" s="1399"/>
      <c r="V773" s="1399"/>
      <c r="W773" s="1399"/>
      <c r="X773" s="1399"/>
      <c r="Y773" s="1399"/>
      <c r="Z773" s="1399"/>
      <c r="AA773" s="1399"/>
      <c r="AB773" s="1399"/>
    </row>
    <row r="774">
      <c r="A774" s="1242" t="s">
        <v>76</v>
      </c>
      <c r="B774" s="1400">
        <v>3.0</v>
      </c>
      <c r="C774" s="1400">
        <v>0.0</v>
      </c>
      <c r="D774" s="1400">
        <v>9.0</v>
      </c>
      <c r="E774" s="1400">
        <v>11.0</v>
      </c>
      <c r="F774" s="1400">
        <v>13.0</v>
      </c>
      <c r="G774" s="1400">
        <v>0.0</v>
      </c>
      <c r="H774" s="1401">
        <f t="shared" ref="H774:H776" si="541">SUM(B774:G774)</f>
        <v>36</v>
      </c>
      <c r="I774" s="1117">
        <f>sum(H774:H777)</f>
        <v>55</v>
      </c>
      <c r="J774" s="1402"/>
      <c r="K774" s="1242" t="s">
        <v>76</v>
      </c>
      <c r="L774" s="1316">
        <v>73.0</v>
      </c>
      <c r="M774" s="1117">
        <f>(L774-H774)</f>
        <v>37</v>
      </c>
      <c r="N774" s="1316">
        <v>20.0</v>
      </c>
      <c r="O774" s="1117">
        <f t="shared" ref="O774:O775" si="542">sum(M774,N774)</f>
        <v>57</v>
      </c>
      <c r="P774" s="1316" t="s">
        <v>2</v>
      </c>
      <c r="Q774" s="1058"/>
      <c r="R774" s="1058"/>
      <c r="S774" s="1058"/>
      <c r="T774" s="1058"/>
      <c r="U774" s="1058"/>
      <c r="V774" s="1058"/>
      <c r="W774" s="1058"/>
      <c r="X774" s="1058"/>
      <c r="Y774" s="1058"/>
      <c r="Z774" s="1058"/>
      <c r="AA774" s="1058"/>
      <c r="AB774" s="1058"/>
    </row>
    <row r="775">
      <c r="A775" s="1403" t="s">
        <v>77</v>
      </c>
      <c r="B775" s="1404">
        <v>0.0</v>
      </c>
      <c r="C775" s="1404">
        <v>0.0</v>
      </c>
      <c r="D775" s="1404">
        <v>0.0</v>
      </c>
      <c r="E775" s="1404">
        <v>0.0</v>
      </c>
      <c r="F775" s="1404">
        <v>0.0</v>
      </c>
      <c r="G775" s="1405">
        <v>0.0</v>
      </c>
      <c r="H775" s="1053">
        <f t="shared" si="541"/>
        <v>0</v>
      </c>
      <c r="I775" s="1088">
        <f>(I774/61)</f>
        <v>0.9016393443</v>
      </c>
      <c r="J775" s="1402"/>
      <c r="K775" s="1403" t="s">
        <v>77</v>
      </c>
      <c r="L775" s="1404">
        <f t="shared" ref="L775:L803" si="543">(O381)</f>
        <v>10</v>
      </c>
      <c r="M775" s="1396">
        <f>(L775-H775-H776)</f>
        <v>2</v>
      </c>
      <c r="N775" s="1404">
        <v>25.0</v>
      </c>
      <c r="O775" s="1396">
        <f t="shared" si="542"/>
        <v>27</v>
      </c>
      <c r="P775" s="1404"/>
      <c r="Q775" s="1058"/>
      <c r="R775" s="1058"/>
      <c r="S775" s="1058"/>
      <c r="T775" s="1058"/>
      <c r="U775" s="1058"/>
      <c r="V775" s="1058"/>
      <c r="W775" s="1058"/>
      <c r="X775" s="1058"/>
      <c r="Y775" s="1058"/>
      <c r="Z775" s="1058"/>
      <c r="AA775" s="1058"/>
      <c r="AB775" s="1058"/>
    </row>
    <row r="776">
      <c r="A776" s="1403" t="s">
        <v>78</v>
      </c>
      <c r="B776" s="1404">
        <v>3.0</v>
      </c>
      <c r="C776" s="1404">
        <v>0.0</v>
      </c>
      <c r="D776" s="1404">
        <v>3.0</v>
      </c>
      <c r="E776" s="1404">
        <v>2.0</v>
      </c>
      <c r="F776" s="1404">
        <v>0.0</v>
      </c>
      <c r="G776" s="1405">
        <v>0.0</v>
      </c>
      <c r="H776" s="1053">
        <f t="shared" si="541"/>
        <v>8</v>
      </c>
      <c r="I776" s="1396"/>
      <c r="J776" s="1026"/>
      <c r="K776" s="1403" t="s">
        <v>78</v>
      </c>
      <c r="L776" s="1404" t="str">
        <f t="shared" si="543"/>
        <v>-</v>
      </c>
      <c r="M776" s="1396" t="s">
        <v>79</v>
      </c>
      <c r="N776" s="1404" t="s">
        <v>79</v>
      </c>
      <c r="O776" s="1396" t="s">
        <v>79</v>
      </c>
      <c r="P776" s="1404"/>
      <c r="Q776" s="1058"/>
      <c r="R776" s="1058"/>
      <c r="S776" s="1058"/>
      <c r="T776" s="1058"/>
      <c r="U776" s="1058"/>
      <c r="V776" s="1058"/>
      <c r="W776" s="1058"/>
      <c r="X776" s="1058"/>
      <c r="Y776" s="1058"/>
      <c r="Z776" s="1058"/>
      <c r="AA776" s="1058"/>
      <c r="AB776" s="1058"/>
    </row>
    <row r="777">
      <c r="A777" s="1406" t="s">
        <v>446</v>
      </c>
      <c r="B777" s="1404">
        <v>3.0</v>
      </c>
      <c r="C777" s="1404">
        <v>0.0</v>
      </c>
      <c r="D777" s="1404">
        <v>4.0</v>
      </c>
      <c r="E777" s="1404">
        <v>2.0</v>
      </c>
      <c r="F777" s="1404">
        <v>2.0</v>
      </c>
      <c r="G777" s="1405">
        <v>0.0</v>
      </c>
      <c r="H777" s="1053">
        <f t="shared" ref="H777:H778" si="544">sum(B777:G777)</f>
        <v>11</v>
      </c>
      <c r="I777" s="1396"/>
      <c r="J777" s="1024"/>
      <c r="K777" s="1406" t="s">
        <v>446</v>
      </c>
      <c r="L777" s="1404">
        <f t="shared" si="543"/>
        <v>11</v>
      </c>
      <c r="M777" s="1396">
        <f t="shared" ref="M777:M779" si="545">(L777-H777)</f>
        <v>0</v>
      </c>
      <c r="N777" s="1404">
        <v>15.0</v>
      </c>
      <c r="O777" s="1396">
        <f>sum(M777,N777)</f>
        <v>15</v>
      </c>
      <c r="P777" s="1404"/>
      <c r="Q777" s="1024" t="s">
        <v>618</v>
      </c>
      <c r="R777" s="1058"/>
      <c r="S777" s="1058"/>
      <c r="T777" s="1058"/>
      <c r="U777" s="1058"/>
      <c r="V777" s="1058"/>
      <c r="W777" s="1058"/>
      <c r="X777" s="1058"/>
      <c r="Y777" s="1058"/>
      <c r="Z777" s="1058"/>
      <c r="AA777" s="1058"/>
      <c r="AB777" s="1058"/>
    </row>
    <row r="778">
      <c r="A778" s="1406" t="s">
        <v>80</v>
      </c>
      <c r="B778" s="1404">
        <v>0.0</v>
      </c>
      <c r="C778" s="1404">
        <v>0.0</v>
      </c>
      <c r="D778" s="1404">
        <v>0.0</v>
      </c>
      <c r="E778" s="1404">
        <v>0.0</v>
      </c>
      <c r="F778" s="1404">
        <v>0.0</v>
      </c>
      <c r="G778" s="1405">
        <v>0.0</v>
      </c>
      <c r="H778" s="1053">
        <f t="shared" si="544"/>
        <v>0</v>
      </c>
      <c r="I778" s="1396"/>
      <c r="J778" s="1026"/>
      <c r="K778" s="1406" t="s">
        <v>80</v>
      </c>
      <c r="L778" s="1404">
        <f t="shared" si="543"/>
        <v>0</v>
      </c>
      <c r="M778" s="1396">
        <f t="shared" si="545"/>
        <v>0</v>
      </c>
      <c r="N778" s="1404">
        <v>0.0</v>
      </c>
      <c r="O778" s="1396">
        <f>SUM(M778,N778)</f>
        <v>0</v>
      </c>
      <c r="P778" s="1404"/>
      <c r="Q778" s="1058"/>
      <c r="R778" s="1058"/>
      <c r="S778" s="1058"/>
      <c r="T778" s="1058"/>
      <c r="U778" s="1058"/>
      <c r="V778" s="1058"/>
      <c r="W778" s="1058"/>
      <c r="X778" s="1058"/>
      <c r="Y778" s="1058"/>
      <c r="Z778" s="1058"/>
      <c r="AA778" s="1058"/>
      <c r="AB778" s="1058"/>
    </row>
    <row r="779">
      <c r="A779" s="1116" t="s">
        <v>81</v>
      </c>
      <c r="B779" s="1316">
        <v>4.0</v>
      </c>
      <c r="C779" s="1316">
        <v>12.0</v>
      </c>
      <c r="D779" s="1316">
        <v>4.0</v>
      </c>
      <c r="E779" s="1316">
        <v>5.0</v>
      </c>
      <c r="F779" s="1316">
        <v>4.0</v>
      </c>
      <c r="G779" s="1400">
        <v>1.0</v>
      </c>
      <c r="H779" s="1401">
        <f t="shared" ref="H779:H781" si="546">SUM(B779:G779)</f>
        <v>30</v>
      </c>
      <c r="I779" s="1117">
        <f>sum(H779:H782)</f>
        <v>30</v>
      </c>
      <c r="J779" s="1402"/>
      <c r="K779" s="1116" t="s">
        <v>81</v>
      </c>
      <c r="L779" s="1316">
        <f t="shared" si="543"/>
        <v>39</v>
      </c>
      <c r="M779" s="1117">
        <f t="shared" si="545"/>
        <v>9</v>
      </c>
      <c r="N779" s="1316">
        <v>30.0</v>
      </c>
      <c r="O779" s="1117">
        <f t="shared" ref="O779:O780" si="547">sum(M779,N779)</f>
        <v>39</v>
      </c>
      <c r="P779" s="1316" t="s">
        <v>2</v>
      </c>
      <c r="Q779" s="1058"/>
      <c r="R779" s="1058"/>
      <c r="S779" s="1058"/>
      <c r="T779" s="1058"/>
      <c r="U779" s="1058"/>
      <c r="V779" s="1058"/>
      <c r="W779" s="1058"/>
      <c r="X779" s="1058"/>
      <c r="Y779" s="1058"/>
      <c r="Z779" s="1058"/>
      <c r="AA779" s="1058"/>
      <c r="AB779" s="1058"/>
    </row>
    <row r="780">
      <c r="A780" s="1403" t="s">
        <v>77</v>
      </c>
      <c r="B780" s="1404">
        <v>0.0</v>
      </c>
      <c r="C780" s="1404">
        <v>0.0</v>
      </c>
      <c r="D780" s="1404">
        <v>0.0</v>
      </c>
      <c r="E780" s="1404">
        <v>0.0</v>
      </c>
      <c r="F780" s="1404">
        <v>0.0</v>
      </c>
      <c r="G780" s="1404">
        <v>0.0</v>
      </c>
      <c r="H780" s="1053">
        <f t="shared" si="546"/>
        <v>0</v>
      </c>
      <c r="I780" s="1088">
        <f>(I779/60)</f>
        <v>0.5</v>
      </c>
      <c r="J780" s="1026"/>
      <c r="K780" s="1403" t="s">
        <v>77</v>
      </c>
      <c r="L780" s="1404">
        <f t="shared" si="543"/>
        <v>5</v>
      </c>
      <c r="M780" s="1396">
        <f>(L780-H780-H781)</f>
        <v>5</v>
      </c>
      <c r="N780" s="1404" t="s">
        <v>79</v>
      </c>
      <c r="O780" s="1396">
        <f t="shared" si="547"/>
        <v>5</v>
      </c>
      <c r="P780" s="1404"/>
      <c r="Q780" s="1058"/>
      <c r="R780" s="1058"/>
      <c r="S780" s="1058"/>
      <c r="T780" s="1058"/>
      <c r="U780" s="1058"/>
      <c r="V780" s="1058"/>
      <c r="W780" s="1058"/>
      <c r="X780" s="1058"/>
      <c r="Y780" s="1058"/>
      <c r="Z780" s="1058"/>
      <c r="AA780" s="1058"/>
      <c r="AB780" s="1058"/>
    </row>
    <row r="781">
      <c r="A781" s="1403" t="s">
        <v>78</v>
      </c>
      <c r="B781" s="1404">
        <v>0.0</v>
      </c>
      <c r="C781" s="1404">
        <v>0.0</v>
      </c>
      <c r="D781" s="1404">
        <v>0.0</v>
      </c>
      <c r="E781" s="1404">
        <v>0.0</v>
      </c>
      <c r="F781" s="1404">
        <v>0.0</v>
      </c>
      <c r="G781" s="1404">
        <v>0.0</v>
      </c>
      <c r="H781" s="1053">
        <f t="shared" si="546"/>
        <v>0</v>
      </c>
      <c r="I781" s="1396"/>
      <c r="J781" s="1026"/>
      <c r="K781" s="1403" t="s">
        <v>78</v>
      </c>
      <c r="L781" s="1404" t="str">
        <f t="shared" si="543"/>
        <v>-</v>
      </c>
      <c r="M781" s="1396" t="s">
        <v>79</v>
      </c>
      <c r="N781" s="1404" t="s">
        <v>79</v>
      </c>
      <c r="O781" s="1396" t="s">
        <v>79</v>
      </c>
      <c r="P781" s="1404"/>
      <c r="Q781" s="1058"/>
      <c r="R781" s="1058"/>
      <c r="S781" s="1058"/>
      <c r="T781" s="1058"/>
      <c r="U781" s="1058"/>
      <c r="V781" s="1058"/>
      <c r="W781" s="1058"/>
      <c r="X781" s="1058"/>
      <c r="Y781" s="1058"/>
      <c r="Z781" s="1058"/>
      <c r="AA781" s="1058"/>
      <c r="AB781" s="1058"/>
    </row>
    <row r="782">
      <c r="A782" s="1406" t="s">
        <v>446</v>
      </c>
      <c r="B782" s="1404">
        <v>0.0</v>
      </c>
      <c r="C782" s="1404">
        <v>0.0</v>
      </c>
      <c r="D782" s="1404">
        <v>0.0</v>
      </c>
      <c r="E782" s="1404">
        <v>0.0</v>
      </c>
      <c r="F782" s="1404">
        <v>0.0</v>
      </c>
      <c r="G782" s="1404">
        <v>0.0</v>
      </c>
      <c r="H782" s="1053">
        <f t="shared" ref="H782:H783" si="548">sum(B782:G782)</f>
        <v>0</v>
      </c>
      <c r="I782" s="1396"/>
      <c r="J782" s="1239" t="s">
        <v>79</v>
      </c>
      <c r="K782" s="1406" t="s">
        <v>446</v>
      </c>
      <c r="L782" s="1404">
        <f t="shared" si="543"/>
        <v>5</v>
      </c>
      <c r="M782" s="1396">
        <f t="shared" ref="M782:M784" si="549">(L782-H782)</f>
        <v>5</v>
      </c>
      <c r="N782" s="1404">
        <v>0.0</v>
      </c>
      <c r="O782" s="1396">
        <f>sum(M782,N782)</f>
        <v>5</v>
      </c>
      <c r="P782" s="1404"/>
      <c r="Q782" s="1239" t="s">
        <v>593</v>
      </c>
      <c r="R782" s="1058"/>
      <c r="S782" s="1058"/>
      <c r="T782" s="1058"/>
      <c r="U782" s="1058"/>
      <c r="V782" s="1058"/>
      <c r="W782" s="1058"/>
      <c r="X782" s="1058"/>
      <c r="Y782" s="1058"/>
      <c r="Z782" s="1058"/>
      <c r="AA782" s="1058"/>
      <c r="AB782" s="1058"/>
    </row>
    <row r="783">
      <c r="A783" s="1406" t="s">
        <v>80</v>
      </c>
      <c r="B783" s="1404">
        <v>1.0</v>
      </c>
      <c r="C783" s="1404">
        <v>0.0</v>
      </c>
      <c r="D783" s="1404">
        <v>0.0</v>
      </c>
      <c r="E783" s="1404">
        <v>0.0</v>
      </c>
      <c r="F783" s="1404">
        <v>0.0</v>
      </c>
      <c r="G783" s="1404">
        <v>0.0</v>
      </c>
      <c r="H783" s="1053">
        <f t="shared" si="548"/>
        <v>1</v>
      </c>
      <c r="I783" s="1396"/>
      <c r="J783" s="1026"/>
      <c r="K783" s="1406" t="s">
        <v>80</v>
      </c>
      <c r="L783" s="1404">
        <f t="shared" si="543"/>
        <v>36</v>
      </c>
      <c r="M783" s="1396">
        <f t="shared" si="549"/>
        <v>35</v>
      </c>
      <c r="N783" s="1404">
        <v>0.0</v>
      </c>
      <c r="O783" s="1396">
        <f>SUM(M783,N783)</f>
        <v>35</v>
      </c>
      <c r="P783" s="1404"/>
      <c r="Q783" s="1058"/>
      <c r="R783" s="1058"/>
      <c r="S783" s="1058"/>
      <c r="T783" s="1058"/>
      <c r="U783" s="1058"/>
      <c r="V783" s="1058"/>
      <c r="W783" s="1058"/>
      <c r="X783" s="1058"/>
      <c r="Y783" s="1058"/>
      <c r="Z783" s="1058"/>
      <c r="AA783" s="1058"/>
      <c r="AB783" s="1058"/>
    </row>
    <row r="784">
      <c r="A784" s="1257" t="s">
        <v>341</v>
      </c>
      <c r="B784" s="1400">
        <v>6.0</v>
      </c>
      <c r="C784" s="1400">
        <v>7.0</v>
      </c>
      <c r="D784" s="1400">
        <v>10.0</v>
      </c>
      <c r="E784" s="1400">
        <v>11.0</v>
      </c>
      <c r="F784" s="1400">
        <v>10.0</v>
      </c>
      <c r="G784" s="1400">
        <v>5.0</v>
      </c>
      <c r="H784" s="1401">
        <f t="shared" ref="H784:H786" si="550">SUM(B784:G784)</f>
        <v>49</v>
      </c>
      <c r="I784" s="1117">
        <f>sum(H784:H787)</f>
        <v>56</v>
      </c>
      <c r="J784" s="1026"/>
      <c r="K784" s="1257" t="s">
        <v>341</v>
      </c>
      <c r="L784" s="1316">
        <f t="shared" si="543"/>
        <v>66</v>
      </c>
      <c r="M784" s="1117">
        <f t="shared" si="549"/>
        <v>17</v>
      </c>
      <c r="N784" s="1316">
        <v>40.0</v>
      </c>
      <c r="O784" s="1117">
        <f t="shared" ref="O784:O785" si="551">sum(M784,N784)</f>
        <v>57</v>
      </c>
      <c r="P784" s="1316" t="s">
        <v>2</v>
      </c>
      <c r="Q784" s="1058"/>
      <c r="R784" s="1058"/>
      <c r="S784" s="1058"/>
      <c r="T784" s="1058"/>
      <c r="U784" s="1058"/>
      <c r="V784" s="1058"/>
      <c r="W784" s="1058"/>
      <c r="X784" s="1058"/>
      <c r="Y784" s="1058"/>
      <c r="Z784" s="1058"/>
      <c r="AA784" s="1058"/>
      <c r="AB784" s="1058"/>
    </row>
    <row r="785">
      <c r="A785" s="1403" t="s">
        <v>77</v>
      </c>
      <c r="B785" s="1404">
        <v>0.0</v>
      </c>
      <c r="C785" s="1404">
        <v>0.0</v>
      </c>
      <c r="D785" s="1404">
        <v>0.0</v>
      </c>
      <c r="E785" s="1404">
        <v>0.0</v>
      </c>
      <c r="F785" s="1404">
        <v>0.0</v>
      </c>
      <c r="G785" s="1405">
        <v>0.0</v>
      </c>
      <c r="H785" s="1053">
        <f t="shared" si="550"/>
        <v>0</v>
      </c>
      <c r="I785" s="1088">
        <f>(I784/60)</f>
        <v>0.9333333333</v>
      </c>
      <c r="J785" s="1026"/>
      <c r="K785" s="1403" t="s">
        <v>77</v>
      </c>
      <c r="L785" s="1404">
        <f t="shared" si="543"/>
        <v>12</v>
      </c>
      <c r="M785" s="1396">
        <f>(L785-H785-H786)</f>
        <v>8</v>
      </c>
      <c r="N785" s="1404">
        <v>5.0</v>
      </c>
      <c r="O785" s="1396">
        <f t="shared" si="551"/>
        <v>13</v>
      </c>
      <c r="P785" s="1396"/>
      <c r="Q785" s="1058"/>
      <c r="R785" s="1058"/>
      <c r="S785" s="1058"/>
      <c r="T785" s="1058"/>
      <c r="U785" s="1058"/>
      <c r="V785" s="1058"/>
      <c r="W785" s="1058"/>
      <c r="X785" s="1058"/>
      <c r="Y785" s="1058"/>
      <c r="Z785" s="1058"/>
      <c r="AA785" s="1058"/>
      <c r="AB785" s="1058"/>
    </row>
    <row r="786">
      <c r="A786" s="1403" t="s">
        <v>78</v>
      </c>
      <c r="B786" s="1404">
        <v>1.0</v>
      </c>
      <c r="C786" s="1404">
        <v>1.0</v>
      </c>
      <c r="D786" s="1404">
        <v>1.0</v>
      </c>
      <c r="E786" s="1404">
        <v>1.0</v>
      </c>
      <c r="F786" s="1404">
        <v>0.0</v>
      </c>
      <c r="G786" s="1405">
        <v>0.0</v>
      </c>
      <c r="H786" s="1053">
        <f t="shared" si="550"/>
        <v>4</v>
      </c>
      <c r="I786" s="1396"/>
      <c r="J786" s="1026"/>
      <c r="K786" s="1403" t="s">
        <v>78</v>
      </c>
      <c r="L786" s="1404" t="str">
        <f t="shared" si="543"/>
        <v>-</v>
      </c>
      <c r="M786" s="1396" t="s">
        <v>79</v>
      </c>
      <c r="N786" s="1404" t="s">
        <v>79</v>
      </c>
      <c r="O786" s="1396" t="s">
        <v>79</v>
      </c>
      <c r="P786" s="1396"/>
      <c r="Q786" s="1168" t="s">
        <v>100</v>
      </c>
      <c r="R786" s="1058"/>
      <c r="S786" s="1058"/>
      <c r="T786" s="1058"/>
      <c r="U786" s="1058"/>
      <c r="V786" s="1058"/>
      <c r="W786" s="1058"/>
      <c r="X786" s="1058"/>
      <c r="Y786" s="1058"/>
      <c r="Z786" s="1058"/>
      <c r="AA786" s="1058"/>
      <c r="AB786" s="1058"/>
    </row>
    <row r="787">
      <c r="A787" s="1406" t="s">
        <v>446</v>
      </c>
      <c r="B787" s="1404">
        <v>3.0</v>
      </c>
      <c r="C787" s="1404">
        <v>0.0</v>
      </c>
      <c r="D787" s="1404">
        <v>0.0</v>
      </c>
      <c r="E787" s="1404">
        <v>0.0</v>
      </c>
      <c r="F787" s="1404">
        <v>0.0</v>
      </c>
      <c r="G787" s="1405">
        <v>0.0</v>
      </c>
      <c r="H787" s="1053">
        <f t="shared" ref="H787:H788" si="552">sum(B787:G787)</f>
        <v>3</v>
      </c>
      <c r="I787" s="1396"/>
      <c r="J787" s="1409" t="s">
        <v>79</v>
      </c>
      <c r="K787" s="1406" t="s">
        <v>446</v>
      </c>
      <c r="L787" s="1404">
        <f t="shared" si="543"/>
        <v>4</v>
      </c>
      <c r="M787" s="1396">
        <f t="shared" ref="M787:M789" si="553">(L787-H787)</f>
        <v>1</v>
      </c>
      <c r="N787" s="1404">
        <v>5.0</v>
      </c>
      <c r="O787" s="1396">
        <f>sum(M787,N787)</f>
        <v>6</v>
      </c>
      <c r="P787" s="1404"/>
      <c r="Q787" s="1239" t="s">
        <v>619</v>
      </c>
      <c r="R787" s="1058"/>
      <c r="S787" s="1058"/>
      <c r="T787" s="1058"/>
      <c r="U787" s="1058"/>
      <c r="V787" s="1058"/>
      <c r="W787" s="1058"/>
      <c r="X787" s="1058"/>
      <c r="Y787" s="1058"/>
      <c r="Z787" s="1058"/>
      <c r="AA787" s="1058"/>
      <c r="AB787" s="1058"/>
    </row>
    <row r="788">
      <c r="A788" s="1406" t="s">
        <v>80</v>
      </c>
      <c r="B788" s="1404">
        <v>1.0</v>
      </c>
      <c r="C788" s="1404">
        <v>0.0</v>
      </c>
      <c r="D788" s="1404">
        <v>0.0</v>
      </c>
      <c r="E788" s="1404">
        <v>3.0</v>
      </c>
      <c r="F788" s="1404">
        <v>0.0</v>
      </c>
      <c r="G788" s="1405">
        <v>0.0</v>
      </c>
      <c r="H788" s="1053">
        <f t="shared" si="552"/>
        <v>4</v>
      </c>
      <c r="I788" s="1396"/>
      <c r="J788" s="1402"/>
      <c r="K788" s="1406" t="s">
        <v>80</v>
      </c>
      <c r="L788" s="1404">
        <f t="shared" si="543"/>
        <v>34</v>
      </c>
      <c r="M788" s="1396">
        <f t="shared" si="553"/>
        <v>30</v>
      </c>
      <c r="N788" s="1404">
        <v>0.0</v>
      </c>
      <c r="O788" s="1396">
        <f>SUM(M788,N788)</f>
        <v>30</v>
      </c>
      <c r="P788" s="1396"/>
      <c r="Q788" s="1058"/>
      <c r="R788" s="1058"/>
      <c r="S788" s="1058"/>
      <c r="T788" s="1058"/>
      <c r="U788" s="1058"/>
      <c r="V788" s="1058"/>
      <c r="W788" s="1058"/>
      <c r="X788" s="1058"/>
      <c r="Y788" s="1058"/>
      <c r="Z788" s="1058"/>
      <c r="AA788" s="1058"/>
      <c r="AB788" s="1058"/>
    </row>
    <row r="789">
      <c r="A789" s="1116" t="s">
        <v>237</v>
      </c>
      <c r="B789" s="1316">
        <v>7.0</v>
      </c>
      <c r="C789" s="1316">
        <v>10.0</v>
      </c>
      <c r="D789" s="1316">
        <v>0.0</v>
      </c>
      <c r="E789" s="1316">
        <v>10.0</v>
      </c>
      <c r="F789" s="1316">
        <v>8.0</v>
      </c>
      <c r="G789" s="1400">
        <v>0.0</v>
      </c>
      <c r="H789" s="1401">
        <f t="shared" ref="H789:H791" si="554">SUM(B789:G789)</f>
        <v>35</v>
      </c>
      <c r="I789" s="1117">
        <f>sum(H789:H792)</f>
        <v>40</v>
      </c>
      <c r="J789" s="1402"/>
      <c r="K789" s="1116" t="s">
        <v>237</v>
      </c>
      <c r="L789" s="1316">
        <f t="shared" si="543"/>
        <v>61</v>
      </c>
      <c r="M789" s="1117">
        <f t="shared" si="553"/>
        <v>26</v>
      </c>
      <c r="N789" s="1316">
        <v>50.0</v>
      </c>
      <c r="O789" s="1117">
        <f t="shared" ref="O789:O790" si="555">sum(M789,N789)</f>
        <v>76</v>
      </c>
      <c r="P789" s="1316" t="s">
        <v>2</v>
      </c>
      <c r="Q789" s="1058"/>
      <c r="R789" s="1058"/>
      <c r="S789" s="1058"/>
      <c r="T789" s="1058"/>
      <c r="U789" s="1058"/>
      <c r="V789" s="1058"/>
      <c r="W789" s="1058"/>
      <c r="X789" s="1058"/>
      <c r="Y789" s="1058"/>
      <c r="Z789" s="1058"/>
      <c r="AA789" s="1058"/>
      <c r="AB789" s="1058"/>
    </row>
    <row r="790">
      <c r="A790" s="1403" t="s">
        <v>77</v>
      </c>
      <c r="B790" s="1404">
        <v>0.0</v>
      </c>
      <c r="C790" s="1404">
        <v>0.0</v>
      </c>
      <c r="D790" s="1404">
        <v>0.0</v>
      </c>
      <c r="E790" s="1404">
        <v>0.0</v>
      </c>
      <c r="F790" s="1404">
        <v>0.0</v>
      </c>
      <c r="G790" s="1404">
        <v>0.0</v>
      </c>
      <c r="H790" s="1053">
        <f t="shared" si="554"/>
        <v>0</v>
      </c>
      <c r="I790" s="1088">
        <f>(I789/60)</f>
        <v>0.6666666667</v>
      </c>
      <c r="J790" s="1341"/>
      <c r="K790" s="1403" t="s">
        <v>77</v>
      </c>
      <c r="L790" s="1404">
        <f t="shared" si="543"/>
        <v>20</v>
      </c>
      <c r="M790" s="1396">
        <f>(L790-H790-H791)</f>
        <v>17</v>
      </c>
      <c r="N790" s="1404" t="s">
        <v>79</v>
      </c>
      <c r="O790" s="1396">
        <f t="shared" si="555"/>
        <v>17</v>
      </c>
      <c r="P790" s="1404"/>
      <c r="Q790" s="1024"/>
      <c r="R790" s="1058"/>
      <c r="S790" s="1058"/>
      <c r="T790" s="1058"/>
      <c r="U790" s="1058"/>
      <c r="V790" s="1058"/>
      <c r="W790" s="1058"/>
      <c r="X790" s="1058"/>
      <c r="Y790" s="1058"/>
      <c r="Z790" s="1058"/>
      <c r="AA790" s="1058"/>
      <c r="AB790" s="1058"/>
    </row>
    <row r="791">
      <c r="A791" s="1403" t="s">
        <v>78</v>
      </c>
      <c r="B791" s="1404">
        <v>0.0</v>
      </c>
      <c r="C791" s="1404">
        <v>2.0</v>
      </c>
      <c r="D791" s="1404">
        <v>0.0</v>
      </c>
      <c r="E791" s="1404">
        <v>1.0</v>
      </c>
      <c r="F791" s="1404">
        <v>0.0</v>
      </c>
      <c r="G791" s="1404">
        <v>0.0</v>
      </c>
      <c r="H791" s="1053">
        <f t="shared" si="554"/>
        <v>3</v>
      </c>
      <c r="I791" s="1396"/>
      <c r="J791" s="1026"/>
      <c r="K791" s="1403" t="s">
        <v>78</v>
      </c>
      <c r="L791" s="1404" t="str">
        <f t="shared" si="543"/>
        <v>-</v>
      </c>
      <c r="M791" s="1396" t="s">
        <v>79</v>
      </c>
      <c r="N791" s="1404" t="s">
        <v>79</v>
      </c>
      <c r="O791" s="1396" t="s">
        <v>79</v>
      </c>
      <c r="P791" s="1404"/>
      <c r="Q791" s="1058"/>
      <c r="R791" s="1058"/>
      <c r="S791" s="1058"/>
      <c r="T791" s="1058"/>
      <c r="U791" s="1058"/>
      <c r="V791" s="1058"/>
      <c r="W791" s="1058"/>
      <c r="X791" s="1058"/>
      <c r="Y791" s="1058"/>
      <c r="Z791" s="1058"/>
      <c r="AA791" s="1058"/>
      <c r="AB791" s="1058"/>
    </row>
    <row r="792">
      <c r="A792" s="1406" t="s">
        <v>446</v>
      </c>
      <c r="B792" s="1404">
        <v>0.0</v>
      </c>
      <c r="C792" s="1404">
        <v>0.0</v>
      </c>
      <c r="D792" s="1404">
        <v>0.0</v>
      </c>
      <c r="E792" s="1404">
        <v>2.0</v>
      </c>
      <c r="F792" s="1404">
        <v>0.0</v>
      </c>
      <c r="G792" s="1404">
        <v>0.0</v>
      </c>
      <c r="H792" s="1053">
        <f t="shared" ref="H792:H793" si="556">sum(B792:G792)</f>
        <v>2</v>
      </c>
      <c r="I792" s="1396"/>
      <c r="J792" s="1026"/>
      <c r="K792" s="1406" t="s">
        <v>446</v>
      </c>
      <c r="L792" s="1404">
        <f t="shared" si="543"/>
        <v>7</v>
      </c>
      <c r="M792" s="1396">
        <f t="shared" ref="M792:M794" si="557">(L792-H792)</f>
        <v>5</v>
      </c>
      <c r="N792" s="1404">
        <v>5.0</v>
      </c>
      <c r="O792" s="1396">
        <f>sum(M792,N792)</f>
        <v>10</v>
      </c>
      <c r="P792" s="1404"/>
      <c r="Q792" s="1058"/>
      <c r="R792" s="1058"/>
      <c r="S792" s="1058"/>
      <c r="T792" s="1058"/>
      <c r="U792" s="1058"/>
      <c r="V792" s="1058"/>
      <c r="W792" s="1058"/>
      <c r="X792" s="1058"/>
      <c r="Y792" s="1058"/>
      <c r="Z792" s="1058"/>
      <c r="AA792" s="1058"/>
      <c r="AB792" s="1058"/>
    </row>
    <row r="793">
      <c r="A793" s="1406" t="s">
        <v>80</v>
      </c>
      <c r="B793" s="1404">
        <v>0.0</v>
      </c>
      <c r="C793" s="1404">
        <v>0.0</v>
      </c>
      <c r="D793" s="1404">
        <v>0.0</v>
      </c>
      <c r="E793" s="1404">
        <v>0.0</v>
      </c>
      <c r="F793" s="1404">
        <v>0.0</v>
      </c>
      <c r="G793" s="1404">
        <v>0.0</v>
      </c>
      <c r="H793" s="1053">
        <f t="shared" si="556"/>
        <v>0</v>
      </c>
      <c r="I793" s="1396"/>
      <c r="J793" s="1026"/>
      <c r="K793" s="1406" t="s">
        <v>80</v>
      </c>
      <c r="L793" s="1404">
        <f t="shared" si="543"/>
        <v>39</v>
      </c>
      <c r="M793" s="1396">
        <f t="shared" si="557"/>
        <v>39</v>
      </c>
      <c r="N793" s="1404">
        <v>0.0</v>
      </c>
      <c r="O793" s="1396">
        <f>SUM(M793,N793)</f>
        <v>39</v>
      </c>
      <c r="P793" s="1404"/>
      <c r="Q793" s="1058"/>
      <c r="R793" s="1058"/>
      <c r="S793" s="1058"/>
      <c r="T793" s="1058"/>
      <c r="U793" s="1058"/>
      <c r="V793" s="1058"/>
      <c r="W793" s="1058"/>
      <c r="X793" s="1058"/>
      <c r="Y793" s="1058"/>
      <c r="Z793" s="1058"/>
      <c r="AA793" s="1058"/>
      <c r="AB793" s="1058"/>
    </row>
    <row r="794">
      <c r="A794" s="1144" t="s">
        <v>134</v>
      </c>
      <c r="B794" s="1400">
        <v>0.0</v>
      </c>
      <c r="C794" s="1400">
        <v>8.0</v>
      </c>
      <c r="D794" s="1400">
        <v>8.0</v>
      </c>
      <c r="E794" s="1400">
        <v>4.0</v>
      </c>
      <c r="F794" s="1400">
        <v>6.0</v>
      </c>
      <c r="G794" s="1400">
        <v>3.0</v>
      </c>
      <c r="H794" s="1401">
        <f t="shared" ref="H794:H796" si="558">SUM(B794:G794)</f>
        <v>29</v>
      </c>
      <c r="I794" s="1117">
        <f>sum(H794:H797)</f>
        <v>33</v>
      </c>
      <c r="J794" s="1402"/>
      <c r="K794" s="1144" t="s">
        <v>134</v>
      </c>
      <c r="L794" s="1316">
        <f t="shared" si="543"/>
        <v>57</v>
      </c>
      <c r="M794" s="1117">
        <f t="shared" si="557"/>
        <v>28</v>
      </c>
      <c r="N794" s="1316">
        <v>20.0</v>
      </c>
      <c r="O794" s="1117">
        <f t="shared" ref="O794:O795" si="559">sum(M794,N794)</f>
        <v>48</v>
      </c>
      <c r="P794" s="1316" t="s">
        <v>2</v>
      </c>
      <c r="Q794" s="1058"/>
      <c r="R794" s="1058"/>
      <c r="S794" s="1058"/>
      <c r="T794" s="1058"/>
      <c r="U794" s="1058"/>
      <c r="V794" s="1058"/>
      <c r="W794" s="1058"/>
      <c r="X794" s="1058"/>
      <c r="Y794" s="1058"/>
      <c r="Z794" s="1058"/>
      <c r="AA794" s="1058"/>
      <c r="AB794" s="1058"/>
    </row>
    <row r="795">
      <c r="A795" s="1403" t="s">
        <v>77</v>
      </c>
      <c r="B795" s="1404">
        <v>0.0</v>
      </c>
      <c r="C795" s="1404">
        <v>0.0</v>
      </c>
      <c r="D795" s="1404">
        <v>0.0</v>
      </c>
      <c r="E795" s="1404">
        <v>0.0</v>
      </c>
      <c r="F795" s="1404">
        <v>0.0</v>
      </c>
      <c r="G795" s="1405">
        <v>0.0</v>
      </c>
      <c r="H795" s="1053">
        <f t="shared" si="558"/>
        <v>0</v>
      </c>
      <c r="I795" s="1088">
        <f>(I794/60)</f>
        <v>0.55</v>
      </c>
      <c r="J795" s="1026"/>
      <c r="K795" s="1403" t="s">
        <v>77</v>
      </c>
      <c r="L795" s="1404">
        <f t="shared" si="543"/>
        <v>16</v>
      </c>
      <c r="M795" s="1396">
        <f>(L795-H795-H796)</f>
        <v>16</v>
      </c>
      <c r="N795" s="1404">
        <v>0.0</v>
      </c>
      <c r="O795" s="1396">
        <f t="shared" si="559"/>
        <v>16</v>
      </c>
      <c r="P795" s="1404"/>
      <c r="Q795" s="1058"/>
      <c r="R795" s="1058"/>
      <c r="S795" s="1058"/>
      <c r="T795" s="1058"/>
      <c r="U795" s="1058"/>
      <c r="V795" s="1058"/>
      <c r="W795" s="1058"/>
      <c r="X795" s="1058"/>
      <c r="Y795" s="1058"/>
      <c r="Z795" s="1058"/>
      <c r="AA795" s="1058"/>
      <c r="AB795" s="1058"/>
    </row>
    <row r="796">
      <c r="A796" s="1403" t="s">
        <v>78</v>
      </c>
      <c r="B796" s="1404">
        <v>0.0</v>
      </c>
      <c r="C796" s="1404">
        <v>0.0</v>
      </c>
      <c r="D796" s="1404">
        <v>0.0</v>
      </c>
      <c r="E796" s="1404">
        <v>0.0</v>
      </c>
      <c r="F796" s="1404">
        <v>0.0</v>
      </c>
      <c r="G796" s="1405">
        <v>0.0</v>
      </c>
      <c r="H796" s="1053">
        <f t="shared" si="558"/>
        <v>0</v>
      </c>
      <c r="I796" s="1396"/>
      <c r="J796" s="1026"/>
      <c r="K796" s="1403" t="s">
        <v>78</v>
      </c>
      <c r="L796" s="1404" t="str">
        <f t="shared" si="543"/>
        <v>-</v>
      </c>
      <c r="M796" s="1396" t="s">
        <v>79</v>
      </c>
      <c r="N796" s="1404" t="s">
        <v>79</v>
      </c>
      <c r="O796" s="1396" t="s">
        <v>79</v>
      </c>
      <c r="P796" s="1404"/>
      <c r="Q796" s="1058"/>
      <c r="R796" s="1058"/>
      <c r="S796" s="1058"/>
      <c r="T796" s="1058"/>
      <c r="U796" s="1058"/>
      <c r="V796" s="1058"/>
      <c r="W796" s="1058"/>
      <c r="X796" s="1058"/>
      <c r="Y796" s="1058"/>
      <c r="Z796" s="1058"/>
      <c r="AA796" s="1058"/>
      <c r="AB796" s="1058"/>
    </row>
    <row r="797">
      <c r="A797" s="1406" t="s">
        <v>446</v>
      </c>
      <c r="B797" s="1404">
        <v>0.0</v>
      </c>
      <c r="C797" s="1404">
        <v>0.0</v>
      </c>
      <c r="D797" s="1404">
        <v>1.0</v>
      </c>
      <c r="E797" s="1404">
        <v>2.0</v>
      </c>
      <c r="F797" s="1404">
        <v>1.0</v>
      </c>
      <c r="G797" s="1405">
        <v>0.0</v>
      </c>
      <c r="H797" s="1053">
        <f t="shared" ref="H797:H798" si="560">sum(B797:G797)</f>
        <v>4</v>
      </c>
      <c r="I797" s="1396"/>
      <c r="J797" s="1026"/>
      <c r="K797" s="1406" t="s">
        <v>446</v>
      </c>
      <c r="L797" s="1404">
        <f t="shared" si="543"/>
        <v>8</v>
      </c>
      <c r="M797" s="1396">
        <f t="shared" ref="M797:M799" si="561">(L797-H797)</f>
        <v>4</v>
      </c>
      <c r="N797" s="1404">
        <v>0.0</v>
      </c>
      <c r="O797" s="1396">
        <f>sum(M797,N797)</f>
        <v>4</v>
      </c>
      <c r="P797" s="1404"/>
      <c r="Q797" s="1058"/>
      <c r="R797" s="1058"/>
      <c r="S797" s="1058"/>
      <c r="T797" s="1058"/>
      <c r="U797" s="1058"/>
      <c r="V797" s="1058"/>
      <c r="W797" s="1058"/>
      <c r="X797" s="1058"/>
      <c r="Y797" s="1058"/>
      <c r="Z797" s="1058"/>
      <c r="AA797" s="1058"/>
      <c r="AB797" s="1058"/>
    </row>
    <row r="798">
      <c r="A798" s="1406" t="s">
        <v>80</v>
      </c>
      <c r="B798" s="1404">
        <v>0.0</v>
      </c>
      <c r="C798" s="1404">
        <v>0.0</v>
      </c>
      <c r="D798" s="1404">
        <v>0.0</v>
      </c>
      <c r="E798" s="1404">
        <v>0.0</v>
      </c>
      <c r="F798" s="1404">
        <v>0.0</v>
      </c>
      <c r="G798" s="1405">
        <v>0.0</v>
      </c>
      <c r="H798" s="1053">
        <f t="shared" si="560"/>
        <v>0</v>
      </c>
      <c r="I798" s="1396"/>
      <c r="J798" s="1026"/>
      <c r="K798" s="1406" t="s">
        <v>80</v>
      </c>
      <c r="L798" s="1404">
        <f t="shared" si="543"/>
        <v>18</v>
      </c>
      <c r="M798" s="1396">
        <f t="shared" si="561"/>
        <v>18</v>
      </c>
      <c r="N798" s="1404">
        <v>20.0</v>
      </c>
      <c r="O798" s="1396">
        <f>SUM(M798,N798)</f>
        <v>38</v>
      </c>
      <c r="P798" s="1404"/>
      <c r="Q798" s="1058"/>
      <c r="R798" s="1058"/>
      <c r="S798" s="1058"/>
      <c r="T798" s="1058"/>
      <c r="U798" s="1058"/>
      <c r="V798" s="1058"/>
      <c r="W798" s="1058"/>
      <c r="X798" s="1058"/>
      <c r="Y798" s="1058"/>
      <c r="Z798" s="1058"/>
      <c r="AA798" s="1058"/>
      <c r="AB798" s="1058"/>
    </row>
    <row r="799">
      <c r="A799" s="1143" t="s">
        <v>597</v>
      </c>
      <c r="B799" s="1400">
        <v>0.0</v>
      </c>
      <c r="C799" s="1400">
        <v>4.0</v>
      </c>
      <c r="D799" s="1400">
        <v>6.0</v>
      </c>
      <c r="E799" s="1400">
        <v>0.0</v>
      </c>
      <c r="F799" s="1400">
        <v>6.0</v>
      </c>
      <c r="G799" s="1400">
        <v>5.0</v>
      </c>
      <c r="H799" s="1401">
        <f t="shared" ref="H799:H801" si="562">SUM(B799:G799)</f>
        <v>21</v>
      </c>
      <c r="I799" s="1117">
        <f>sum(H799:H802)</f>
        <v>27</v>
      </c>
      <c r="J799" s="1026"/>
      <c r="K799" s="1143" t="s">
        <v>597</v>
      </c>
      <c r="L799" s="1316">
        <f t="shared" si="543"/>
        <v>40</v>
      </c>
      <c r="M799" s="1117">
        <f t="shared" si="561"/>
        <v>19</v>
      </c>
      <c r="N799" s="1316">
        <v>29.0</v>
      </c>
      <c r="O799" s="1117">
        <f t="shared" ref="O799:O800" si="563">sum(M799,N799)</f>
        <v>48</v>
      </c>
      <c r="P799" s="1316" t="s">
        <v>2</v>
      </c>
      <c r="Q799" s="1058"/>
      <c r="R799" s="1058"/>
      <c r="S799" s="1058"/>
      <c r="T799" s="1058"/>
      <c r="U799" s="1058"/>
      <c r="V799" s="1058"/>
      <c r="W799" s="1058"/>
      <c r="X799" s="1058"/>
      <c r="Y799" s="1058"/>
      <c r="Z799" s="1058"/>
      <c r="AA799" s="1058"/>
      <c r="AB799" s="1058"/>
    </row>
    <row r="800">
      <c r="A800" s="1403" t="s">
        <v>77</v>
      </c>
      <c r="B800" s="1404">
        <v>0.0</v>
      </c>
      <c r="C800" s="1404">
        <v>0.0</v>
      </c>
      <c r="D800" s="1404">
        <v>0.0</v>
      </c>
      <c r="E800" s="1404">
        <v>0.0</v>
      </c>
      <c r="F800" s="1404">
        <v>0.0</v>
      </c>
      <c r="G800" s="1405">
        <v>0.0</v>
      </c>
      <c r="H800" s="1053">
        <f t="shared" si="562"/>
        <v>0</v>
      </c>
      <c r="I800" s="1088">
        <f>(I799/60)</f>
        <v>0.45</v>
      </c>
      <c r="J800" s="1026"/>
      <c r="K800" s="1403" t="s">
        <v>77</v>
      </c>
      <c r="L800" s="1404">
        <f t="shared" si="543"/>
        <v>5</v>
      </c>
      <c r="M800" s="1396">
        <f>(L800-H800-H801)</f>
        <v>4</v>
      </c>
      <c r="N800" s="1404">
        <v>0.0</v>
      </c>
      <c r="O800" s="1396">
        <f t="shared" si="563"/>
        <v>4</v>
      </c>
      <c r="P800" s="1396"/>
      <c r="Q800" s="1058"/>
      <c r="R800" s="1058"/>
      <c r="S800" s="1058"/>
      <c r="T800" s="1058"/>
      <c r="U800" s="1058"/>
      <c r="V800" s="1058"/>
      <c r="W800" s="1058"/>
      <c r="X800" s="1058"/>
      <c r="Y800" s="1058"/>
      <c r="Z800" s="1058"/>
      <c r="AA800" s="1058"/>
      <c r="AB800" s="1058"/>
    </row>
    <row r="801">
      <c r="A801" s="1403" t="s">
        <v>78</v>
      </c>
      <c r="B801" s="1404">
        <v>0.0</v>
      </c>
      <c r="C801" s="1404">
        <v>0.0</v>
      </c>
      <c r="D801" s="1404">
        <v>1.0</v>
      </c>
      <c r="E801" s="1404">
        <v>0.0</v>
      </c>
      <c r="F801" s="1404">
        <v>0.0</v>
      </c>
      <c r="G801" s="1405">
        <v>0.0</v>
      </c>
      <c r="H801" s="1053">
        <f t="shared" si="562"/>
        <v>1</v>
      </c>
      <c r="I801" s="1396"/>
      <c r="J801" s="1026"/>
      <c r="K801" s="1403" t="s">
        <v>78</v>
      </c>
      <c r="L801" s="1404" t="str">
        <f t="shared" si="543"/>
        <v>-</v>
      </c>
      <c r="M801" s="1396" t="s">
        <v>79</v>
      </c>
      <c r="N801" s="1404" t="s">
        <v>79</v>
      </c>
      <c r="O801" s="1396" t="s">
        <v>79</v>
      </c>
      <c r="P801" s="1396"/>
      <c r="Q801" s="1058"/>
      <c r="R801" s="1058"/>
      <c r="S801" s="1058"/>
      <c r="T801" s="1058"/>
      <c r="U801" s="1058"/>
      <c r="V801" s="1058"/>
      <c r="W801" s="1058"/>
      <c r="X801" s="1058"/>
      <c r="Y801" s="1058"/>
      <c r="Z801" s="1058"/>
      <c r="AA801" s="1058"/>
      <c r="AB801" s="1058"/>
    </row>
    <row r="802">
      <c r="A802" s="1406" t="s">
        <v>446</v>
      </c>
      <c r="B802" s="1404">
        <v>0.0</v>
      </c>
      <c r="C802" s="1404">
        <v>1.0</v>
      </c>
      <c r="D802" s="1404">
        <v>0.0</v>
      </c>
      <c r="E802" s="1404">
        <v>0.0</v>
      </c>
      <c r="F802" s="1404">
        <v>4.0</v>
      </c>
      <c r="G802" s="1405">
        <v>0.0</v>
      </c>
      <c r="H802" s="1053">
        <f t="shared" ref="H802:H803" si="564">sum(B802:G802)</f>
        <v>5</v>
      </c>
      <c r="I802" s="1396"/>
      <c r="J802" s="1026"/>
      <c r="K802" s="1406" t="s">
        <v>446</v>
      </c>
      <c r="L802" s="1404">
        <f t="shared" si="543"/>
        <v>5</v>
      </c>
      <c r="M802" s="1396">
        <f t="shared" ref="M802:M803" si="565">(L802-H802)</f>
        <v>0</v>
      </c>
      <c r="N802" s="1404">
        <v>0.0</v>
      </c>
      <c r="O802" s="1396">
        <f>sum(M802,N802)</f>
        <v>0</v>
      </c>
      <c r="P802" s="1396"/>
      <c r="Q802" s="1058"/>
      <c r="R802" s="1058"/>
      <c r="S802" s="1058"/>
      <c r="T802" s="1058"/>
      <c r="U802" s="1058"/>
      <c r="V802" s="1058"/>
      <c r="W802" s="1058"/>
      <c r="X802" s="1058"/>
      <c r="Y802" s="1058"/>
      <c r="Z802" s="1058"/>
      <c r="AA802" s="1058"/>
      <c r="AB802" s="1058"/>
    </row>
    <row r="803">
      <c r="A803" s="1406" t="s">
        <v>80</v>
      </c>
      <c r="B803" s="1404">
        <v>0.0</v>
      </c>
      <c r="C803" s="1404">
        <v>0.0</v>
      </c>
      <c r="D803" s="1404">
        <v>0.0</v>
      </c>
      <c r="E803" s="1404">
        <v>0.0</v>
      </c>
      <c r="F803" s="1404">
        <v>1.0</v>
      </c>
      <c r="G803" s="1405">
        <v>0.0</v>
      </c>
      <c r="H803" s="1053">
        <f t="shared" si="564"/>
        <v>1</v>
      </c>
      <c r="I803" s="1396"/>
      <c r="J803" s="1026"/>
      <c r="K803" s="1406" t="s">
        <v>80</v>
      </c>
      <c r="L803" s="1404">
        <f t="shared" si="543"/>
        <v>30</v>
      </c>
      <c r="M803" s="1396">
        <f t="shared" si="565"/>
        <v>29</v>
      </c>
      <c r="N803" s="1404">
        <v>0.0</v>
      </c>
      <c r="O803" s="1396">
        <f>SUM(M803,N803)</f>
        <v>29</v>
      </c>
      <c r="P803" s="1396"/>
      <c r="Q803" s="1058"/>
      <c r="R803" s="1058"/>
      <c r="S803" s="1058"/>
      <c r="T803" s="1058"/>
      <c r="U803" s="1058"/>
      <c r="V803" s="1058"/>
      <c r="W803" s="1058"/>
      <c r="X803" s="1058"/>
      <c r="Y803" s="1058"/>
      <c r="Z803" s="1058"/>
      <c r="AA803" s="1058"/>
      <c r="AB803" s="1058"/>
    </row>
    <row r="804">
      <c r="A804" s="1332" t="s">
        <v>87</v>
      </c>
      <c r="B804" s="1397">
        <f t="shared" ref="B804:G804" si="566"> SUM(B805:B808,B810:B813,B815:B818,B820:B823,B825:B828, B830:B833)</f>
        <v>8</v>
      </c>
      <c r="C804" s="1397">
        <f t="shared" si="566"/>
        <v>12</v>
      </c>
      <c r="D804" s="1397">
        <f t="shared" si="566"/>
        <v>30</v>
      </c>
      <c r="E804" s="1397">
        <f t="shared" si="566"/>
        <v>12</v>
      </c>
      <c r="F804" s="1397">
        <f t="shared" si="566"/>
        <v>15</v>
      </c>
      <c r="G804" s="1397">
        <f t="shared" si="566"/>
        <v>12</v>
      </c>
      <c r="H804" s="1397">
        <f>SUM(H805:H808,H810:H813,H815:H818,H820:H823,H825:H828,H830:H833)</f>
        <v>89</v>
      </c>
      <c r="I804" s="1397"/>
      <c r="J804" s="1398"/>
      <c r="K804" s="1332" t="s">
        <v>87</v>
      </c>
      <c r="L804" s="1407"/>
      <c r="M804" s="1407"/>
      <c r="N804" s="1407"/>
      <c r="O804" s="1407"/>
      <c r="P804" s="1407"/>
      <c r="Q804" s="1399"/>
      <c r="R804" s="1399"/>
      <c r="S804" s="1399"/>
      <c r="T804" s="1399"/>
      <c r="U804" s="1399"/>
      <c r="V804" s="1399"/>
      <c r="W804" s="1399"/>
      <c r="X804" s="1399"/>
      <c r="Y804" s="1399"/>
      <c r="Z804" s="1399"/>
      <c r="AA804" s="1399"/>
      <c r="AB804" s="1399"/>
    </row>
    <row r="805">
      <c r="A805" s="1242" t="s">
        <v>24</v>
      </c>
      <c r="B805" s="1400">
        <v>3.0</v>
      </c>
      <c r="C805" s="1400">
        <v>3.0</v>
      </c>
      <c r="D805" s="1400">
        <v>6.0</v>
      </c>
      <c r="E805" s="1400">
        <v>0.0</v>
      </c>
      <c r="F805" s="1400">
        <v>0.0</v>
      </c>
      <c r="G805" s="1400">
        <v>0.0</v>
      </c>
      <c r="H805" s="1401">
        <f t="shared" ref="H805:H807" si="567">SUM(B805:G805)</f>
        <v>12</v>
      </c>
      <c r="I805" s="1117">
        <f>sum(H805:H808)</f>
        <v>13</v>
      </c>
      <c r="J805" s="1402"/>
      <c r="K805" s="1242" t="s">
        <v>24</v>
      </c>
      <c r="L805" s="1316">
        <f t="shared" ref="L805:L817" si="568">(O411)</f>
        <v>45</v>
      </c>
      <c r="M805" s="1117">
        <f>(L805-H805)</f>
        <v>33</v>
      </c>
      <c r="N805" s="1316">
        <v>0.0</v>
      </c>
      <c r="O805" s="1117">
        <f t="shared" ref="O805:O806" si="569">sum(M805,N805)</f>
        <v>33</v>
      </c>
      <c r="P805" s="1316"/>
      <c r="Q805" s="1058"/>
      <c r="R805" s="1058"/>
      <c r="S805" s="1058"/>
      <c r="T805" s="1058"/>
      <c r="U805" s="1058"/>
      <c r="V805" s="1058"/>
      <c r="W805" s="1058"/>
      <c r="X805" s="1058"/>
      <c r="Y805" s="1058"/>
      <c r="Z805" s="1058"/>
      <c r="AA805" s="1058"/>
      <c r="AB805" s="1058"/>
    </row>
    <row r="806">
      <c r="A806" s="1403" t="s">
        <v>77</v>
      </c>
      <c r="B806" s="1404">
        <v>0.0</v>
      </c>
      <c r="C806" s="1404">
        <v>0.0</v>
      </c>
      <c r="D806" s="1404">
        <v>0.0</v>
      </c>
      <c r="E806" s="1404">
        <v>0.0</v>
      </c>
      <c r="F806" s="1404">
        <v>0.0</v>
      </c>
      <c r="G806" s="1405">
        <v>0.0</v>
      </c>
      <c r="H806" s="1053">
        <f t="shared" si="567"/>
        <v>0</v>
      </c>
      <c r="I806" s="1088">
        <f>(I805/61)</f>
        <v>0.2131147541</v>
      </c>
      <c r="J806" s="1402"/>
      <c r="K806" s="1403" t="s">
        <v>77</v>
      </c>
      <c r="L806" s="1404">
        <f t="shared" si="568"/>
        <v>21</v>
      </c>
      <c r="M806" s="1396">
        <f>(L806-H806-H807)</f>
        <v>21</v>
      </c>
      <c r="N806" s="1404">
        <v>0.0</v>
      </c>
      <c r="O806" s="1396">
        <f t="shared" si="569"/>
        <v>21</v>
      </c>
      <c r="P806" s="1404" t="s">
        <v>620</v>
      </c>
      <c r="Q806" s="1058"/>
      <c r="R806" s="1058"/>
      <c r="S806" s="1058"/>
      <c r="T806" s="1058"/>
      <c r="U806" s="1058"/>
      <c r="V806" s="1058"/>
      <c r="W806" s="1058"/>
      <c r="X806" s="1058"/>
      <c r="Y806" s="1058"/>
      <c r="Z806" s="1058"/>
      <c r="AA806" s="1058"/>
      <c r="AB806" s="1058"/>
    </row>
    <row r="807">
      <c r="A807" s="1403" t="s">
        <v>78</v>
      </c>
      <c r="B807" s="1404">
        <v>0.0</v>
      </c>
      <c r="C807" s="1404">
        <v>0.0</v>
      </c>
      <c r="D807" s="1404">
        <v>0.0</v>
      </c>
      <c r="E807" s="1404">
        <v>0.0</v>
      </c>
      <c r="F807" s="1404">
        <v>0.0</v>
      </c>
      <c r="G807" s="1405">
        <v>0.0</v>
      </c>
      <c r="H807" s="1053">
        <f t="shared" si="567"/>
        <v>0</v>
      </c>
      <c r="I807" s="1396"/>
      <c r="J807" s="1026"/>
      <c r="K807" s="1403" t="s">
        <v>78</v>
      </c>
      <c r="L807" s="1404" t="str">
        <f t="shared" si="568"/>
        <v>-</v>
      </c>
      <c r="M807" s="1396" t="s">
        <v>79</v>
      </c>
      <c r="N807" s="1404" t="s">
        <v>79</v>
      </c>
      <c r="O807" s="1396" t="s">
        <v>79</v>
      </c>
      <c r="P807" s="1404"/>
      <c r="Q807" s="1058"/>
      <c r="R807" s="1058"/>
      <c r="S807" s="1058"/>
      <c r="T807" s="1058"/>
      <c r="U807" s="1058"/>
      <c r="V807" s="1058"/>
      <c r="W807" s="1058"/>
      <c r="X807" s="1058"/>
      <c r="Y807" s="1058"/>
      <c r="Z807" s="1058"/>
      <c r="AA807" s="1058"/>
      <c r="AB807" s="1058"/>
    </row>
    <row r="808">
      <c r="A808" s="1406" t="s">
        <v>446</v>
      </c>
      <c r="B808" s="1404">
        <v>0.0</v>
      </c>
      <c r="C808" s="1404">
        <v>0.0</v>
      </c>
      <c r="D808" s="1404">
        <v>1.0</v>
      </c>
      <c r="E808" s="1404">
        <v>0.0</v>
      </c>
      <c r="F808" s="1404">
        <v>0.0</v>
      </c>
      <c r="G808" s="1405">
        <v>0.0</v>
      </c>
      <c r="H808" s="1053">
        <f t="shared" ref="H808:H809" si="570">sum(B808:G808)</f>
        <v>1</v>
      </c>
      <c r="I808" s="1396"/>
      <c r="J808" s="1239" t="s">
        <v>79</v>
      </c>
      <c r="K808" s="1406" t="s">
        <v>446</v>
      </c>
      <c r="L808" s="1404">
        <f t="shared" si="568"/>
        <v>8</v>
      </c>
      <c r="M808" s="1396">
        <f t="shared" ref="M808:M810" si="571">(L808-H808)</f>
        <v>7</v>
      </c>
      <c r="N808" s="1404">
        <v>0.0</v>
      </c>
      <c r="O808" s="1396">
        <f>sum(M808,N808)</f>
        <v>7</v>
      </c>
      <c r="P808" s="1404"/>
      <c r="Q808" s="1239" t="s">
        <v>621</v>
      </c>
      <c r="R808" s="1058"/>
      <c r="S808" s="1058"/>
      <c r="T808" s="1058"/>
      <c r="U808" s="1058"/>
      <c r="V808" s="1058"/>
      <c r="W808" s="1058"/>
      <c r="X808" s="1058"/>
      <c r="Y808" s="1058"/>
      <c r="Z808" s="1058"/>
      <c r="AA808" s="1058"/>
      <c r="AB808" s="1058"/>
    </row>
    <row r="809">
      <c r="A809" s="1406" t="s">
        <v>80</v>
      </c>
      <c r="B809" s="1404">
        <v>0.0</v>
      </c>
      <c r="C809" s="1404">
        <v>0.0</v>
      </c>
      <c r="D809" s="1404">
        <v>0.0</v>
      </c>
      <c r="E809" s="1404">
        <v>0.0</v>
      </c>
      <c r="F809" s="1404">
        <v>0.0</v>
      </c>
      <c r="G809" s="1405">
        <v>0.0</v>
      </c>
      <c r="H809" s="1053">
        <f t="shared" si="570"/>
        <v>0</v>
      </c>
      <c r="I809" s="1396"/>
      <c r="J809" s="1026"/>
      <c r="K809" s="1406" t="s">
        <v>80</v>
      </c>
      <c r="L809" s="1404">
        <f t="shared" si="568"/>
        <v>40</v>
      </c>
      <c r="M809" s="1396">
        <f t="shared" si="571"/>
        <v>40</v>
      </c>
      <c r="N809" s="1404">
        <v>0.0</v>
      </c>
      <c r="O809" s="1396">
        <f>SUM(M809,N809)</f>
        <v>40</v>
      </c>
      <c r="P809" s="1404"/>
      <c r="Q809" s="1058"/>
      <c r="R809" s="1058"/>
      <c r="S809" s="1058"/>
      <c r="T809" s="1058"/>
      <c r="U809" s="1058"/>
      <c r="V809" s="1058"/>
      <c r="W809" s="1058"/>
      <c r="X809" s="1058"/>
      <c r="Y809" s="1058"/>
      <c r="Z809" s="1058"/>
      <c r="AA809" s="1058"/>
      <c r="AB809" s="1058"/>
    </row>
    <row r="810">
      <c r="A810" s="1116" t="s">
        <v>96</v>
      </c>
      <c r="B810" s="1316">
        <v>5.0</v>
      </c>
      <c r="C810" s="1316">
        <v>4.0</v>
      </c>
      <c r="D810" s="1316">
        <v>5.0</v>
      </c>
      <c r="E810" s="1316">
        <v>5.0</v>
      </c>
      <c r="F810" s="1316">
        <v>3.0</v>
      </c>
      <c r="G810" s="1400">
        <v>0.0</v>
      </c>
      <c r="H810" s="1401">
        <f t="shared" ref="H810:H812" si="572">SUM(B810:G810)</f>
        <v>22</v>
      </c>
      <c r="I810" s="1117">
        <f>sum(H810:H813)</f>
        <v>29</v>
      </c>
      <c r="J810" s="1402"/>
      <c r="K810" s="1116" t="s">
        <v>96</v>
      </c>
      <c r="L810" s="1316">
        <f t="shared" si="568"/>
        <v>60</v>
      </c>
      <c r="M810" s="1117">
        <f t="shared" si="571"/>
        <v>38</v>
      </c>
      <c r="N810" s="1316">
        <v>0.0</v>
      </c>
      <c r="O810" s="1117">
        <f t="shared" ref="O810:O811" si="573">sum(M810,N810)</f>
        <v>38</v>
      </c>
      <c r="P810" s="1316"/>
      <c r="Q810" s="1058"/>
      <c r="R810" s="1058"/>
      <c r="S810" s="1058"/>
      <c r="T810" s="1058"/>
      <c r="U810" s="1058"/>
      <c r="V810" s="1058"/>
      <c r="W810" s="1058"/>
      <c r="X810" s="1058"/>
      <c r="Y810" s="1058"/>
      <c r="Z810" s="1058"/>
      <c r="AA810" s="1058"/>
      <c r="AB810" s="1058"/>
    </row>
    <row r="811">
      <c r="A811" s="1403" t="s">
        <v>77</v>
      </c>
      <c r="B811" s="1404">
        <v>0.0</v>
      </c>
      <c r="C811" s="1404">
        <v>0.0</v>
      </c>
      <c r="D811" s="1404">
        <v>0.0</v>
      </c>
      <c r="E811" s="1404">
        <v>0.0</v>
      </c>
      <c r="F811" s="1404">
        <v>0.0</v>
      </c>
      <c r="G811" s="1404">
        <v>0.0</v>
      </c>
      <c r="H811" s="1053">
        <f t="shared" si="572"/>
        <v>0</v>
      </c>
      <c r="I811" s="1088">
        <f>(I810/60)</f>
        <v>0.4833333333</v>
      </c>
      <c r="J811" s="1026"/>
      <c r="K811" s="1403" t="s">
        <v>77</v>
      </c>
      <c r="L811" s="1404">
        <f t="shared" si="568"/>
        <v>14</v>
      </c>
      <c r="M811" s="1396">
        <f>(L811-H811-H812)</f>
        <v>9</v>
      </c>
      <c r="N811" s="1404">
        <v>0.0</v>
      </c>
      <c r="O811" s="1396">
        <f t="shared" si="573"/>
        <v>9</v>
      </c>
      <c r="P811" s="1404"/>
      <c r="Q811" s="1058"/>
      <c r="R811" s="1058"/>
      <c r="S811" s="1058"/>
      <c r="T811" s="1058"/>
      <c r="U811" s="1058"/>
      <c r="V811" s="1058"/>
      <c r="W811" s="1058"/>
      <c r="X811" s="1058"/>
      <c r="Y811" s="1058"/>
      <c r="Z811" s="1058"/>
      <c r="AA811" s="1058"/>
      <c r="AB811" s="1058"/>
    </row>
    <row r="812">
      <c r="A812" s="1403" t="s">
        <v>78</v>
      </c>
      <c r="B812" s="1404">
        <v>0.0</v>
      </c>
      <c r="C812" s="1404">
        <v>0.0</v>
      </c>
      <c r="D812" s="1404">
        <v>3.0</v>
      </c>
      <c r="E812" s="1404">
        <v>2.0</v>
      </c>
      <c r="F812" s="1404">
        <v>0.0</v>
      </c>
      <c r="G812" s="1404">
        <v>0.0</v>
      </c>
      <c r="H812" s="1053">
        <f t="shared" si="572"/>
        <v>5</v>
      </c>
      <c r="I812" s="1396"/>
      <c r="J812" s="1026"/>
      <c r="K812" s="1403" t="s">
        <v>78</v>
      </c>
      <c r="L812" s="1404" t="str">
        <f t="shared" si="568"/>
        <v>-</v>
      </c>
      <c r="M812" s="1396" t="s">
        <v>79</v>
      </c>
      <c r="N812" s="1404" t="s">
        <v>79</v>
      </c>
      <c r="O812" s="1396" t="s">
        <v>79</v>
      </c>
      <c r="P812" s="1404"/>
      <c r="Q812" s="1058"/>
      <c r="R812" s="1058"/>
      <c r="S812" s="1058"/>
      <c r="T812" s="1058"/>
      <c r="U812" s="1058"/>
      <c r="V812" s="1058"/>
      <c r="W812" s="1058"/>
      <c r="X812" s="1058"/>
      <c r="Y812" s="1058"/>
      <c r="Z812" s="1058"/>
      <c r="AA812" s="1058"/>
      <c r="AB812" s="1058"/>
    </row>
    <row r="813">
      <c r="A813" s="1406" t="s">
        <v>446</v>
      </c>
      <c r="B813" s="1404">
        <v>0.0</v>
      </c>
      <c r="C813" s="1404">
        <v>0.0</v>
      </c>
      <c r="D813" s="1404">
        <v>1.0</v>
      </c>
      <c r="E813" s="1404">
        <v>1.0</v>
      </c>
      <c r="F813" s="1404">
        <v>0.0</v>
      </c>
      <c r="G813" s="1404">
        <v>0.0</v>
      </c>
      <c r="H813" s="1053">
        <f t="shared" ref="H813:H814" si="574">sum(B813:G813)</f>
        <v>2</v>
      </c>
      <c r="I813" s="1396"/>
      <c r="J813" s="1024"/>
      <c r="K813" s="1406" t="s">
        <v>446</v>
      </c>
      <c r="L813" s="1404">
        <f t="shared" si="568"/>
        <v>6</v>
      </c>
      <c r="M813" s="1396">
        <f t="shared" ref="M813:M815" si="575">(L813-H813)</f>
        <v>4</v>
      </c>
      <c r="N813" s="1404">
        <v>0.0</v>
      </c>
      <c r="O813" s="1396">
        <f>sum(M813,N813)</f>
        <v>4</v>
      </c>
      <c r="P813" s="1404"/>
      <c r="Q813" s="1024"/>
      <c r="R813" s="1058"/>
      <c r="S813" s="1058"/>
      <c r="T813" s="1058"/>
      <c r="U813" s="1058"/>
      <c r="V813" s="1058"/>
      <c r="W813" s="1058"/>
      <c r="X813" s="1058"/>
      <c r="Y813" s="1058"/>
      <c r="Z813" s="1058"/>
      <c r="AA813" s="1058"/>
      <c r="AB813" s="1058"/>
    </row>
    <row r="814">
      <c r="A814" s="1406" t="s">
        <v>80</v>
      </c>
      <c r="B814" s="1404">
        <v>0.0</v>
      </c>
      <c r="C814" s="1404">
        <v>1.0</v>
      </c>
      <c r="D814" s="1404">
        <v>0.0</v>
      </c>
      <c r="E814" s="1404">
        <v>0.0</v>
      </c>
      <c r="F814" s="1404">
        <v>0.0</v>
      </c>
      <c r="G814" s="1404">
        <v>0.0</v>
      </c>
      <c r="H814" s="1053">
        <f t="shared" si="574"/>
        <v>1</v>
      </c>
      <c r="I814" s="1396"/>
      <c r="J814" s="1026"/>
      <c r="K814" s="1406" t="s">
        <v>80</v>
      </c>
      <c r="L814" s="1404">
        <f t="shared" si="568"/>
        <v>42</v>
      </c>
      <c r="M814" s="1396">
        <f t="shared" si="575"/>
        <v>41</v>
      </c>
      <c r="N814" s="1404">
        <v>0.0</v>
      </c>
      <c r="O814" s="1396">
        <f>SUM(M814,N814)</f>
        <v>41</v>
      </c>
      <c r="P814" s="1404"/>
      <c r="Q814" s="1058"/>
      <c r="R814" s="1058"/>
      <c r="S814" s="1058"/>
      <c r="T814" s="1058"/>
      <c r="U814" s="1058"/>
      <c r="V814" s="1058"/>
      <c r="W814" s="1058"/>
      <c r="X814" s="1058"/>
      <c r="Y814" s="1058"/>
      <c r="Z814" s="1058"/>
      <c r="AA814" s="1058"/>
      <c r="AB814" s="1058"/>
    </row>
    <row r="815">
      <c r="A815" s="1257" t="s">
        <v>600</v>
      </c>
      <c r="B815" s="1400">
        <v>0.0</v>
      </c>
      <c r="C815" s="1400">
        <v>2.0</v>
      </c>
      <c r="D815" s="1400">
        <v>9.0</v>
      </c>
      <c r="E815" s="1400">
        <v>1.0</v>
      </c>
      <c r="F815" s="1400">
        <v>1.0</v>
      </c>
      <c r="G815" s="1400">
        <v>2.0</v>
      </c>
      <c r="H815" s="1401">
        <f t="shared" ref="H815:H817" si="576">SUM(B815:G815)</f>
        <v>15</v>
      </c>
      <c r="I815" s="1117">
        <f>sum(H815:H818)</f>
        <v>25</v>
      </c>
      <c r="J815" s="1402"/>
      <c r="K815" s="1257" t="s">
        <v>600</v>
      </c>
      <c r="L815" s="1316">
        <f t="shared" si="568"/>
        <v>40</v>
      </c>
      <c r="M815" s="1117">
        <f t="shared" si="575"/>
        <v>25</v>
      </c>
      <c r="N815" s="1316">
        <v>10.0</v>
      </c>
      <c r="O815" s="1117">
        <f t="shared" ref="O815:O816" si="577">sum(M815,N815)</f>
        <v>35</v>
      </c>
      <c r="P815" s="1316" t="s">
        <v>2</v>
      </c>
      <c r="Q815" s="1058"/>
      <c r="R815" s="1058"/>
      <c r="S815" s="1058"/>
      <c r="T815" s="1058"/>
      <c r="U815" s="1058"/>
      <c r="V815" s="1058"/>
      <c r="W815" s="1058"/>
      <c r="X815" s="1058"/>
      <c r="Y815" s="1058"/>
      <c r="Z815" s="1058"/>
      <c r="AA815" s="1058"/>
      <c r="AB815" s="1058"/>
    </row>
    <row r="816">
      <c r="A816" s="1403" t="s">
        <v>77</v>
      </c>
      <c r="B816" s="1404">
        <v>0.0</v>
      </c>
      <c r="C816" s="1404">
        <v>0.0</v>
      </c>
      <c r="D816" s="1404">
        <v>0.0</v>
      </c>
      <c r="E816" s="1404">
        <v>0.0</v>
      </c>
      <c r="F816" s="1404">
        <v>0.0</v>
      </c>
      <c r="G816" s="1405">
        <v>0.0</v>
      </c>
      <c r="H816" s="1053">
        <f t="shared" si="576"/>
        <v>0</v>
      </c>
      <c r="I816" s="1088">
        <f>(I815/60)</f>
        <v>0.4166666667</v>
      </c>
      <c r="J816" s="1026"/>
      <c r="K816" s="1403" t="s">
        <v>77</v>
      </c>
      <c r="L816" s="1404">
        <f t="shared" si="568"/>
        <v>5</v>
      </c>
      <c r="M816" s="1396">
        <f>(L816-H816-H817)</f>
        <v>0</v>
      </c>
      <c r="N816" s="1404">
        <v>5.0</v>
      </c>
      <c r="O816" s="1396">
        <f t="shared" si="577"/>
        <v>5</v>
      </c>
      <c r="P816" s="1396"/>
      <c r="Q816" s="1058"/>
      <c r="R816" s="1058"/>
      <c r="S816" s="1058"/>
      <c r="T816" s="1058"/>
      <c r="U816" s="1058"/>
      <c r="V816" s="1058"/>
      <c r="W816" s="1058"/>
      <c r="X816" s="1058"/>
      <c r="Y816" s="1058"/>
      <c r="Z816" s="1058"/>
      <c r="AA816" s="1058"/>
      <c r="AB816" s="1058"/>
    </row>
    <row r="817">
      <c r="A817" s="1403" t="s">
        <v>78</v>
      </c>
      <c r="B817" s="1404">
        <v>0.0</v>
      </c>
      <c r="C817" s="1404">
        <v>2.0</v>
      </c>
      <c r="D817" s="1404">
        <v>2.0</v>
      </c>
      <c r="E817" s="1404">
        <v>1.0</v>
      </c>
      <c r="F817" s="1404">
        <v>0.0</v>
      </c>
      <c r="G817" s="1405">
        <v>0.0</v>
      </c>
      <c r="H817" s="1053">
        <f t="shared" si="576"/>
        <v>5</v>
      </c>
      <c r="I817" s="1396"/>
      <c r="J817" s="1026"/>
      <c r="K817" s="1403" t="s">
        <v>78</v>
      </c>
      <c r="L817" s="1404" t="str">
        <f t="shared" si="568"/>
        <v>-</v>
      </c>
      <c r="M817" s="1396" t="s">
        <v>79</v>
      </c>
      <c r="N817" s="1404" t="s">
        <v>79</v>
      </c>
      <c r="O817" s="1396" t="s">
        <v>79</v>
      </c>
      <c r="P817" s="1396"/>
      <c r="Q817" s="1058"/>
      <c r="R817" s="1058"/>
      <c r="S817" s="1058"/>
      <c r="T817" s="1058"/>
      <c r="U817" s="1058"/>
      <c r="V817" s="1058"/>
      <c r="W817" s="1058"/>
      <c r="X817" s="1058"/>
      <c r="Y817" s="1058"/>
      <c r="Z817" s="1058"/>
      <c r="AA817" s="1058"/>
      <c r="AB817" s="1058"/>
    </row>
    <row r="818">
      <c r="A818" s="1406" t="s">
        <v>446</v>
      </c>
      <c r="B818" s="1404">
        <v>0.0</v>
      </c>
      <c r="C818" s="1404">
        <v>1.0</v>
      </c>
      <c r="D818" s="1404">
        <v>3.0</v>
      </c>
      <c r="E818" s="1404">
        <v>1.0</v>
      </c>
      <c r="F818" s="1404">
        <v>0.0</v>
      </c>
      <c r="G818" s="1405">
        <v>0.0</v>
      </c>
      <c r="H818" s="1053">
        <f t="shared" ref="H818:H819" si="578">sum(B818:G818)</f>
        <v>5</v>
      </c>
      <c r="I818" s="1396"/>
      <c r="J818" s="1026"/>
      <c r="K818" s="1406" t="s">
        <v>446</v>
      </c>
      <c r="L818" s="1404">
        <v>5.0</v>
      </c>
      <c r="M818" s="1396">
        <f t="shared" ref="M818:M820" si="579">(L818-H818)</f>
        <v>0</v>
      </c>
      <c r="N818" s="1404">
        <v>5.0</v>
      </c>
      <c r="O818" s="1396">
        <f>sum(M818,N818)</f>
        <v>5</v>
      </c>
      <c r="P818" s="1404"/>
      <c r="Q818" s="1058"/>
      <c r="R818" s="1058"/>
      <c r="S818" s="1058"/>
      <c r="T818" s="1058"/>
      <c r="U818" s="1058"/>
      <c r="V818" s="1058"/>
      <c r="W818" s="1058"/>
      <c r="X818" s="1058"/>
      <c r="Y818" s="1058"/>
      <c r="Z818" s="1058"/>
      <c r="AA818" s="1058"/>
      <c r="AB818" s="1058"/>
    </row>
    <row r="819">
      <c r="A819" s="1406" t="s">
        <v>80</v>
      </c>
      <c r="B819" s="1404">
        <v>0.0</v>
      </c>
      <c r="C819" s="1404">
        <v>2.0</v>
      </c>
      <c r="D819" s="1404">
        <v>6.0</v>
      </c>
      <c r="E819" s="1404">
        <v>0.0</v>
      </c>
      <c r="F819" s="1404">
        <v>0.0</v>
      </c>
      <c r="G819" s="1405">
        <v>0.0</v>
      </c>
      <c r="H819" s="1053">
        <f t="shared" si="578"/>
        <v>8</v>
      </c>
      <c r="I819" s="1396"/>
      <c r="J819" s="1026"/>
      <c r="K819" s="1406" t="s">
        <v>80</v>
      </c>
      <c r="L819" s="1404">
        <v>30.0</v>
      </c>
      <c r="M819" s="1396">
        <f t="shared" si="579"/>
        <v>22</v>
      </c>
      <c r="N819" s="1404">
        <v>0.0</v>
      </c>
      <c r="O819" s="1396">
        <f>SUM(M819,N819)</f>
        <v>22</v>
      </c>
      <c r="P819" s="1396"/>
      <c r="Q819" s="1058"/>
      <c r="R819" s="1058"/>
      <c r="S819" s="1058"/>
      <c r="T819" s="1058"/>
      <c r="U819" s="1058"/>
      <c r="V819" s="1058"/>
      <c r="W819" s="1058"/>
      <c r="X819" s="1058"/>
      <c r="Y819" s="1058"/>
      <c r="Z819" s="1058"/>
      <c r="AA819" s="1058"/>
      <c r="AB819" s="1058"/>
    </row>
    <row r="820">
      <c r="A820" s="1257" t="s">
        <v>622</v>
      </c>
      <c r="B820" s="1316">
        <v>0.0</v>
      </c>
      <c r="C820" s="1316">
        <v>0.0</v>
      </c>
      <c r="D820" s="1316">
        <v>0.0</v>
      </c>
      <c r="E820" s="1316">
        <v>1.0</v>
      </c>
      <c r="F820" s="1316">
        <v>8.0</v>
      </c>
      <c r="G820" s="1400">
        <v>9.0</v>
      </c>
      <c r="H820" s="1401">
        <f t="shared" ref="H820:H822" si="580">SUM(B820:G820)</f>
        <v>18</v>
      </c>
      <c r="I820" s="1117">
        <f>sum(H820:H823)</f>
        <v>22</v>
      </c>
      <c r="J820" s="998"/>
      <c r="K820" s="1257" t="s">
        <v>622</v>
      </c>
      <c r="L820" s="1316">
        <v>40.0</v>
      </c>
      <c r="M820" s="1117">
        <f t="shared" si="579"/>
        <v>22</v>
      </c>
      <c r="N820" s="1316">
        <v>60.0</v>
      </c>
      <c r="O820" s="1117">
        <f t="shared" ref="O820:O821" si="581">sum(M820,N820)</f>
        <v>82</v>
      </c>
      <c r="P820" s="1316" t="s">
        <v>4</v>
      </c>
      <c r="Q820" s="1058"/>
      <c r="R820" s="1058"/>
      <c r="S820" s="1058"/>
      <c r="T820" s="1058"/>
      <c r="U820" s="1058"/>
      <c r="V820" s="1058"/>
      <c r="W820" s="1058"/>
      <c r="X820" s="1058"/>
      <c r="Y820" s="1058"/>
      <c r="Z820" s="1058"/>
      <c r="AA820" s="1058"/>
      <c r="AB820" s="1058"/>
    </row>
    <row r="821">
      <c r="A821" s="1403" t="s">
        <v>77</v>
      </c>
      <c r="B821" s="1404">
        <v>0.0</v>
      </c>
      <c r="C821" s="1404">
        <v>0.0</v>
      </c>
      <c r="D821" s="1404">
        <v>0.0</v>
      </c>
      <c r="E821" s="1404">
        <v>0.0</v>
      </c>
      <c r="F821" s="1404">
        <v>0.0</v>
      </c>
      <c r="G821" s="1404">
        <v>0.0</v>
      </c>
      <c r="H821" s="1053">
        <f t="shared" si="580"/>
        <v>0</v>
      </c>
      <c r="I821" s="1088">
        <f>(I820/60)</f>
        <v>0.3666666667</v>
      </c>
      <c r="J821" s="998"/>
      <c r="K821" s="1403" t="s">
        <v>77</v>
      </c>
      <c r="L821" s="1404">
        <v>5.0</v>
      </c>
      <c r="M821" s="1396">
        <f>(L821-H821-H822)</f>
        <v>5</v>
      </c>
      <c r="N821" s="1404">
        <v>0.0</v>
      </c>
      <c r="O821" s="1396">
        <f t="shared" si="581"/>
        <v>5</v>
      </c>
      <c r="P821" s="1404"/>
      <c r="Q821" s="1058"/>
      <c r="R821" s="1058"/>
      <c r="S821" s="1058"/>
      <c r="T821" s="1058"/>
      <c r="U821" s="1058"/>
      <c r="V821" s="1058"/>
      <c r="W821" s="1058"/>
      <c r="X821" s="1058"/>
      <c r="Y821" s="1058"/>
      <c r="Z821" s="1058"/>
      <c r="AA821" s="1058"/>
      <c r="AB821" s="1058"/>
    </row>
    <row r="822">
      <c r="A822" s="1403" t="s">
        <v>78</v>
      </c>
      <c r="B822" s="1404">
        <v>0.0</v>
      </c>
      <c r="C822" s="1404">
        <v>0.0</v>
      </c>
      <c r="D822" s="1404">
        <v>0.0</v>
      </c>
      <c r="E822" s="1404">
        <v>0.0</v>
      </c>
      <c r="F822" s="1404">
        <v>0.0</v>
      </c>
      <c r="G822" s="1404">
        <v>0.0</v>
      </c>
      <c r="H822" s="1053">
        <f t="shared" si="580"/>
        <v>0</v>
      </c>
      <c r="I822" s="1396"/>
      <c r="J822" s="998"/>
      <c r="K822" s="1403" t="s">
        <v>78</v>
      </c>
      <c r="L822" s="1404" t="s">
        <v>79</v>
      </c>
      <c r="M822" s="1396" t="s">
        <v>79</v>
      </c>
      <c r="N822" s="1404" t="s">
        <v>79</v>
      </c>
      <c r="O822" s="1396" t="s">
        <v>79</v>
      </c>
      <c r="P822" s="1404"/>
      <c r="Q822" s="1058"/>
      <c r="R822" s="1058"/>
      <c r="S822" s="1058"/>
      <c r="T822" s="1058"/>
      <c r="U822" s="1058"/>
      <c r="V822" s="1058"/>
      <c r="W822" s="1058"/>
      <c r="X822" s="1058"/>
      <c r="Y822" s="1058"/>
      <c r="Z822" s="1058"/>
      <c r="AA822" s="1058"/>
      <c r="AB822" s="1058"/>
    </row>
    <row r="823">
      <c r="A823" s="1406" t="s">
        <v>446</v>
      </c>
      <c r="B823" s="1404">
        <v>0.0</v>
      </c>
      <c r="C823" s="1404">
        <v>0.0</v>
      </c>
      <c r="D823" s="1404">
        <v>0.0</v>
      </c>
      <c r="E823" s="1404">
        <v>0.0</v>
      </c>
      <c r="F823" s="1404">
        <v>3.0</v>
      </c>
      <c r="G823" s="1404">
        <v>1.0</v>
      </c>
      <c r="H823" s="1053">
        <f t="shared" ref="H823:H824" si="582">sum(B823:G823)</f>
        <v>4</v>
      </c>
      <c r="I823" s="1396"/>
      <c r="J823" s="998"/>
      <c r="K823" s="1406" t="s">
        <v>446</v>
      </c>
      <c r="L823" s="1404">
        <v>5.0</v>
      </c>
      <c r="M823" s="1396">
        <f t="shared" ref="M823:M824" si="583">(L823-H823)</f>
        <v>1</v>
      </c>
      <c r="N823" s="1404">
        <v>0.0</v>
      </c>
      <c r="O823" s="1396">
        <f>sum(M823,N823)</f>
        <v>1</v>
      </c>
      <c r="P823" s="1404"/>
      <c r="Q823" s="1058"/>
      <c r="R823" s="1058"/>
      <c r="S823" s="1058"/>
      <c r="T823" s="1058"/>
      <c r="U823" s="1058"/>
      <c r="V823" s="1058"/>
      <c r="W823" s="1058"/>
      <c r="X823" s="1058"/>
      <c r="Y823" s="1058"/>
      <c r="Z823" s="1058"/>
      <c r="AA823" s="1058"/>
      <c r="AB823" s="1058"/>
    </row>
    <row r="824">
      <c r="A824" s="1406" t="s">
        <v>80</v>
      </c>
      <c r="B824" s="1404">
        <v>0.0</v>
      </c>
      <c r="C824" s="1404">
        <v>0.0</v>
      </c>
      <c r="D824" s="1404">
        <v>0.0</v>
      </c>
      <c r="E824" s="1404">
        <v>0.0</v>
      </c>
      <c r="F824" s="1404">
        <v>0.0</v>
      </c>
      <c r="G824" s="1404">
        <v>0.0</v>
      </c>
      <c r="H824" s="1053">
        <f t="shared" si="582"/>
        <v>0</v>
      </c>
      <c r="I824" s="1396"/>
      <c r="J824" s="998"/>
      <c r="K824" s="1406" t="s">
        <v>80</v>
      </c>
      <c r="L824" s="1404">
        <v>30.0</v>
      </c>
      <c r="M824" s="1396">
        <f t="shared" si="583"/>
        <v>30</v>
      </c>
      <c r="N824" s="1404">
        <v>0.0</v>
      </c>
      <c r="O824" s="1396">
        <f>SUM(M824,N824)</f>
        <v>30</v>
      </c>
      <c r="P824" s="1404"/>
      <c r="Q824" s="1058"/>
      <c r="R824" s="1058"/>
      <c r="S824" s="1058"/>
      <c r="T824" s="1058"/>
      <c r="U824" s="1058"/>
      <c r="V824" s="1058"/>
      <c r="W824" s="1058"/>
      <c r="X824" s="1058"/>
      <c r="Y824" s="1058"/>
      <c r="Z824" s="1058"/>
      <c r="AA824" s="1058"/>
      <c r="AB824" s="1058"/>
    </row>
    <row r="825">
      <c r="A825" s="1257"/>
      <c r="B825" s="1400"/>
      <c r="C825" s="1400">
        <v>0.0</v>
      </c>
      <c r="D825" s="1400"/>
      <c r="E825" s="1400"/>
      <c r="F825" s="1400"/>
      <c r="G825" s="1400"/>
      <c r="H825" s="1401">
        <f t="shared" ref="H825:H827" si="584">SUM(B825:G825)</f>
        <v>0</v>
      </c>
      <c r="I825" s="1117">
        <f>sum(H825:H828)</f>
        <v>0</v>
      </c>
      <c r="J825" s="998"/>
      <c r="K825" s="1257"/>
      <c r="L825" s="1316" t="str">
        <f t="shared" ref="L825:L834" si="585">(O431)</f>
        <v/>
      </c>
      <c r="M825" s="1117"/>
      <c r="N825" s="1316"/>
      <c r="O825" s="1117"/>
      <c r="P825" s="1316"/>
      <c r="Q825" s="1058"/>
      <c r="R825" s="1058"/>
      <c r="S825" s="1058"/>
      <c r="T825" s="1058"/>
      <c r="U825" s="1058"/>
      <c r="V825" s="1058"/>
      <c r="W825" s="1058"/>
      <c r="X825" s="1058"/>
      <c r="Y825" s="1058"/>
      <c r="Z825" s="1058"/>
      <c r="AA825" s="1058"/>
      <c r="AB825" s="1058"/>
    </row>
    <row r="826">
      <c r="A826" s="1403" t="s">
        <v>77</v>
      </c>
      <c r="B826" s="1404"/>
      <c r="C826" s="1404"/>
      <c r="D826" s="1404"/>
      <c r="E826" s="1404"/>
      <c r="F826" s="1404"/>
      <c r="G826" s="1405"/>
      <c r="H826" s="1053">
        <f t="shared" si="584"/>
        <v>0</v>
      </c>
      <c r="I826" s="1088">
        <f>(I825/60)</f>
        <v>0</v>
      </c>
      <c r="J826" s="998"/>
      <c r="K826" s="1403" t="s">
        <v>77</v>
      </c>
      <c r="L826" s="1404" t="str">
        <f t="shared" si="585"/>
        <v/>
      </c>
      <c r="M826" s="1396"/>
      <c r="N826" s="1404"/>
      <c r="O826" s="1396"/>
      <c r="P826" s="1404"/>
      <c r="Q826" s="1058"/>
      <c r="R826" s="1058"/>
      <c r="S826" s="1058"/>
      <c r="T826" s="1058"/>
      <c r="U826" s="1058"/>
      <c r="V826" s="1058"/>
      <c r="W826" s="1058"/>
      <c r="X826" s="1058"/>
      <c r="Y826" s="1058"/>
      <c r="Z826" s="1058"/>
      <c r="AA826" s="1058"/>
      <c r="AB826" s="1058"/>
    </row>
    <row r="827">
      <c r="A827" s="1403" t="s">
        <v>78</v>
      </c>
      <c r="B827" s="1404"/>
      <c r="C827" s="1404"/>
      <c r="D827" s="1404"/>
      <c r="E827" s="1404"/>
      <c r="F827" s="1404"/>
      <c r="G827" s="1405"/>
      <c r="H827" s="1053">
        <f t="shared" si="584"/>
        <v>0</v>
      </c>
      <c r="I827" s="1396"/>
      <c r="J827" s="998"/>
      <c r="K827" s="1403" t="s">
        <v>78</v>
      </c>
      <c r="L827" s="1404" t="str">
        <f t="shared" si="585"/>
        <v/>
      </c>
      <c r="M827" s="1396"/>
      <c r="N827" s="1404"/>
      <c r="O827" s="1396"/>
      <c r="P827" s="1404"/>
      <c r="Q827" s="1058"/>
      <c r="R827" s="1058"/>
      <c r="S827" s="1058"/>
      <c r="T827" s="1058"/>
      <c r="U827" s="1058"/>
      <c r="V827" s="1058"/>
      <c r="W827" s="1058"/>
      <c r="X827" s="1058"/>
      <c r="Y827" s="1058"/>
      <c r="Z827" s="1058"/>
      <c r="AA827" s="1058"/>
      <c r="AB827" s="1058"/>
    </row>
    <row r="828">
      <c r="A828" s="1406" t="s">
        <v>446</v>
      </c>
      <c r="B828" s="1404"/>
      <c r="C828" s="1404"/>
      <c r="D828" s="1404"/>
      <c r="E828" s="1404"/>
      <c r="F828" s="1404"/>
      <c r="G828" s="1405"/>
      <c r="H828" s="1053">
        <f t="shared" ref="H828:H829" si="586">sum(B828:G828)</f>
        <v>0</v>
      </c>
      <c r="I828" s="1396"/>
      <c r="J828" s="998"/>
      <c r="K828" s="1406" t="s">
        <v>446</v>
      </c>
      <c r="L828" s="1404" t="str">
        <f t="shared" si="585"/>
        <v/>
      </c>
      <c r="M828" s="1396"/>
      <c r="N828" s="1404"/>
      <c r="O828" s="1396"/>
      <c r="P828" s="1404"/>
      <c r="Q828" s="1058"/>
      <c r="R828" s="1058"/>
      <c r="S828" s="1058"/>
      <c r="T828" s="1058"/>
      <c r="U828" s="1058"/>
      <c r="V828" s="1058"/>
      <c r="W828" s="1058"/>
      <c r="X828" s="1058"/>
      <c r="Y828" s="1058"/>
      <c r="Z828" s="1058"/>
      <c r="AA828" s="1058"/>
      <c r="AB828" s="1058"/>
    </row>
    <row r="829">
      <c r="A829" s="1406" t="s">
        <v>80</v>
      </c>
      <c r="B829" s="1404"/>
      <c r="C829" s="1404"/>
      <c r="D829" s="1404"/>
      <c r="E829" s="1404"/>
      <c r="F829" s="1404"/>
      <c r="G829" s="1405"/>
      <c r="H829" s="1053">
        <f t="shared" si="586"/>
        <v>0</v>
      </c>
      <c r="I829" s="1396"/>
      <c r="J829" s="998"/>
      <c r="K829" s="1406" t="s">
        <v>80</v>
      </c>
      <c r="L829" s="1404" t="str">
        <f t="shared" si="585"/>
        <v/>
      </c>
      <c r="M829" s="1396"/>
      <c r="N829" s="1404"/>
      <c r="O829" s="1396"/>
      <c r="P829" s="1404"/>
      <c r="Q829" s="1058"/>
      <c r="R829" s="1058"/>
      <c r="S829" s="1058"/>
      <c r="T829" s="1058"/>
      <c r="U829" s="1058"/>
      <c r="V829" s="1058"/>
      <c r="W829" s="1058"/>
      <c r="X829" s="1058"/>
      <c r="Y829" s="1058"/>
      <c r="Z829" s="1058"/>
      <c r="AA829" s="1058"/>
      <c r="AB829" s="1058"/>
    </row>
    <row r="830">
      <c r="A830" s="1144"/>
      <c r="B830" s="1400"/>
      <c r="C830" s="1400"/>
      <c r="D830" s="1400"/>
      <c r="E830" s="1400"/>
      <c r="F830" s="1400"/>
      <c r="G830" s="1400"/>
      <c r="H830" s="1401">
        <f t="shared" ref="H830:H832" si="587">SUM(B830:G830)</f>
        <v>0</v>
      </c>
      <c r="I830" s="1117">
        <f>sum(H830:H833)</f>
        <v>0</v>
      </c>
      <c r="J830" s="998"/>
      <c r="K830" s="1144"/>
      <c r="L830" s="1316" t="str">
        <f t="shared" si="585"/>
        <v/>
      </c>
      <c r="M830" s="1117"/>
      <c r="N830" s="1316"/>
      <c r="O830" s="1117"/>
      <c r="P830" s="1316"/>
      <c r="Q830" s="1058"/>
      <c r="R830" s="1058"/>
      <c r="S830" s="1058"/>
      <c r="T830" s="1058"/>
      <c r="U830" s="1058"/>
      <c r="V830" s="1058"/>
      <c r="W830" s="1058"/>
      <c r="X830" s="1058"/>
      <c r="Y830" s="1058"/>
      <c r="Z830" s="1058"/>
      <c r="AA830" s="1058"/>
      <c r="AB830" s="1058"/>
    </row>
    <row r="831">
      <c r="A831" s="1403" t="s">
        <v>77</v>
      </c>
      <c r="B831" s="1404"/>
      <c r="C831" s="1404"/>
      <c r="D831" s="1404"/>
      <c r="E831" s="1404"/>
      <c r="F831" s="1404"/>
      <c r="G831" s="1405"/>
      <c r="H831" s="1053">
        <f t="shared" si="587"/>
        <v>0</v>
      </c>
      <c r="I831" s="1088">
        <f>(I830/60)</f>
        <v>0</v>
      </c>
      <c r="J831" s="998"/>
      <c r="K831" s="1403" t="s">
        <v>77</v>
      </c>
      <c r="L831" s="1404" t="str">
        <f t="shared" si="585"/>
        <v/>
      </c>
      <c r="M831" s="1396"/>
      <c r="N831" s="1396"/>
      <c r="O831" s="1396"/>
      <c r="P831" s="1396"/>
      <c r="Q831" s="1058"/>
      <c r="R831" s="1058"/>
      <c r="S831" s="1058"/>
      <c r="T831" s="1058"/>
      <c r="U831" s="1058"/>
      <c r="V831" s="1058"/>
      <c r="W831" s="1058"/>
      <c r="X831" s="1058"/>
      <c r="Y831" s="1058"/>
      <c r="Z831" s="1058"/>
      <c r="AA831" s="1058"/>
      <c r="AB831" s="1058"/>
    </row>
    <row r="832">
      <c r="A832" s="1403" t="s">
        <v>78</v>
      </c>
      <c r="B832" s="1404"/>
      <c r="C832" s="1404"/>
      <c r="D832" s="1404"/>
      <c r="E832" s="1404"/>
      <c r="F832" s="1404"/>
      <c r="G832" s="1405"/>
      <c r="H832" s="1053">
        <f t="shared" si="587"/>
        <v>0</v>
      </c>
      <c r="I832" s="1396"/>
      <c r="J832" s="998"/>
      <c r="K832" s="1403" t="s">
        <v>78</v>
      </c>
      <c r="L832" s="1404" t="str">
        <f t="shared" si="585"/>
        <v/>
      </c>
      <c r="M832" s="1396"/>
      <c r="N832" s="1396"/>
      <c r="O832" s="1396"/>
      <c r="P832" s="1396"/>
      <c r="Q832" s="1058"/>
      <c r="R832" s="1058"/>
      <c r="S832" s="1058"/>
      <c r="T832" s="1058"/>
      <c r="U832" s="1058"/>
      <c r="V832" s="1058"/>
      <c r="W832" s="1058"/>
      <c r="X832" s="1058"/>
      <c r="Y832" s="1058"/>
      <c r="Z832" s="1058"/>
      <c r="AA832" s="1058"/>
      <c r="AB832" s="1058"/>
    </row>
    <row r="833">
      <c r="A833" s="1406" t="s">
        <v>446</v>
      </c>
      <c r="B833" s="1404"/>
      <c r="C833" s="1404"/>
      <c r="D833" s="1404"/>
      <c r="E833" s="1404"/>
      <c r="F833" s="1404"/>
      <c r="G833" s="1405"/>
      <c r="H833" s="1053">
        <f t="shared" ref="H833:H834" si="588">sum(B833:G833)</f>
        <v>0</v>
      </c>
      <c r="I833" s="1396"/>
      <c r="J833" s="998"/>
      <c r="K833" s="1406" t="s">
        <v>446</v>
      </c>
      <c r="L833" s="1404" t="str">
        <f t="shared" si="585"/>
        <v/>
      </c>
      <c r="M833" s="1396"/>
      <c r="N833" s="1396"/>
      <c r="O833" s="1396"/>
      <c r="P833" s="1396"/>
      <c r="Q833" s="1058"/>
      <c r="R833" s="1058"/>
      <c r="S833" s="1058"/>
      <c r="T833" s="1058"/>
      <c r="U833" s="1058"/>
      <c r="V833" s="1058"/>
      <c r="W833" s="1058"/>
      <c r="X833" s="1058"/>
      <c r="Y833" s="1058"/>
      <c r="Z833" s="1058"/>
      <c r="AA833" s="1058"/>
      <c r="AB833" s="1058"/>
    </row>
    <row r="834">
      <c r="A834" s="1406" t="s">
        <v>80</v>
      </c>
      <c r="B834" s="1404"/>
      <c r="C834" s="1404"/>
      <c r="D834" s="1404"/>
      <c r="E834" s="1404"/>
      <c r="F834" s="1404"/>
      <c r="G834" s="1405"/>
      <c r="H834" s="1053">
        <f t="shared" si="588"/>
        <v>0</v>
      </c>
      <c r="I834" s="1396"/>
      <c r="J834" s="998"/>
      <c r="K834" s="1406" t="s">
        <v>80</v>
      </c>
      <c r="L834" s="1404" t="str">
        <f t="shared" si="585"/>
        <v/>
      </c>
      <c r="M834" s="1396"/>
      <c r="N834" s="1404"/>
      <c r="O834" s="1396"/>
      <c r="P834" s="1404"/>
      <c r="Q834" s="1058"/>
      <c r="R834" s="1058"/>
      <c r="S834" s="1058"/>
      <c r="T834" s="1058"/>
      <c r="U834" s="1058"/>
      <c r="V834" s="1058"/>
      <c r="W834" s="1058"/>
      <c r="X834" s="1058"/>
      <c r="Y834" s="1058"/>
      <c r="Z834" s="1058"/>
      <c r="AA834" s="1058"/>
      <c r="AB834" s="1058"/>
    </row>
    <row r="835">
      <c r="A835" s="1332" t="s">
        <v>91</v>
      </c>
      <c r="B835" s="1397">
        <f t="shared" ref="B835:G835" si="589"> SUM(B836:B839,B841:B844,B846:B849,B851:B854,B856:B859, B861:B864)</f>
        <v>43</v>
      </c>
      <c r="C835" s="1397">
        <f t="shared" si="589"/>
        <v>42</v>
      </c>
      <c r="D835" s="1397">
        <f t="shared" si="589"/>
        <v>32</v>
      </c>
      <c r="E835" s="1397">
        <f t="shared" si="589"/>
        <v>34</v>
      </c>
      <c r="F835" s="1397">
        <f t="shared" si="589"/>
        <v>29</v>
      </c>
      <c r="G835" s="1397">
        <f t="shared" si="589"/>
        <v>8</v>
      </c>
      <c r="H835" s="1397">
        <f>SUM(H836:H839,H841:H844,H846:H849,H851:H854,H856:H859,H861:H864)</f>
        <v>188</v>
      </c>
      <c r="I835" s="1397"/>
      <c r="J835" s="1398"/>
      <c r="K835" s="1332" t="s">
        <v>91</v>
      </c>
      <c r="L835" s="1407"/>
      <c r="M835" s="1407"/>
      <c r="N835" s="1407"/>
      <c r="O835" s="1407"/>
      <c r="P835" s="1407"/>
      <c r="Q835" s="1399"/>
      <c r="R835" s="1399"/>
      <c r="S835" s="1399"/>
      <c r="T835" s="1399"/>
      <c r="U835" s="1399"/>
      <c r="V835" s="1399"/>
      <c r="W835" s="1399"/>
      <c r="X835" s="1399"/>
      <c r="Y835" s="1399"/>
      <c r="Z835" s="1399"/>
      <c r="AA835" s="1399"/>
      <c r="AB835" s="1399"/>
    </row>
    <row r="836">
      <c r="A836" s="1242" t="s">
        <v>92</v>
      </c>
      <c r="B836" s="1400">
        <v>12.0</v>
      </c>
      <c r="C836" s="1400">
        <v>5.0</v>
      </c>
      <c r="D836" s="1400">
        <v>10.0</v>
      </c>
      <c r="E836" s="1400">
        <v>9.0</v>
      </c>
      <c r="F836" s="1400">
        <v>9.0</v>
      </c>
      <c r="G836" s="1400">
        <v>0.0</v>
      </c>
      <c r="H836" s="1401">
        <f t="shared" ref="H836:H838" si="590">SUM(B836:G836)</f>
        <v>45</v>
      </c>
      <c r="I836" s="1117">
        <f>sum(H836:H839)</f>
        <v>56</v>
      </c>
      <c r="J836" s="1341"/>
      <c r="K836" s="1242" t="s">
        <v>92</v>
      </c>
      <c r="L836" s="1316">
        <f t="shared" ref="L836:L844" si="591">(O442)</f>
        <v>55</v>
      </c>
      <c r="M836" s="1117">
        <f>(L836-H836)</f>
        <v>10</v>
      </c>
      <c r="N836" s="1316">
        <v>60.0</v>
      </c>
      <c r="O836" s="1117">
        <f t="shared" ref="O836:O837" si="592">sum(M836,N836)</f>
        <v>70</v>
      </c>
      <c r="P836" s="1316" t="s">
        <v>2</v>
      </c>
      <c r="Q836" s="1024"/>
      <c r="R836" s="1058"/>
      <c r="S836" s="1058"/>
      <c r="T836" s="1058"/>
      <c r="U836" s="1058"/>
      <c r="V836" s="1058"/>
      <c r="W836" s="1058"/>
      <c r="X836" s="1058"/>
      <c r="Y836" s="1058"/>
      <c r="Z836" s="1058"/>
      <c r="AA836" s="1058"/>
      <c r="AB836" s="1058"/>
    </row>
    <row r="837">
      <c r="A837" s="1403" t="s">
        <v>77</v>
      </c>
      <c r="B837" s="1404">
        <v>0.0</v>
      </c>
      <c r="C837" s="1404">
        <v>2.0</v>
      </c>
      <c r="D837" s="1404">
        <v>0.0</v>
      </c>
      <c r="E837" s="1404">
        <v>0.0</v>
      </c>
      <c r="F837" s="1404">
        <v>1.0</v>
      </c>
      <c r="G837" s="1405">
        <v>0.0</v>
      </c>
      <c r="H837" s="1053">
        <f t="shared" si="590"/>
        <v>3</v>
      </c>
      <c r="I837" s="1088">
        <f>(I836/61)</f>
        <v>0.9180327869</v>
      </c>
      <c r="J837" s="1409" t="s">
        <v>79</v>
      </c>
      <c r="K837" s="1403" t="s">
        <v>77</v>
      </c>
      <c r="L837" s="1404">
        <f t="shared" si="591"/>
        <v>18</v>
      </c>
      <c r="M837" s="1396">
        <f>(L837-H837-H838)</f>
        <v>10</v>
      </c>
      <c r="N837" s="1404">
        <v>5.0</v>
      </c>
      <c r="O837" s="1396">
        <f t="shared" si="592"/>
        <v>15</v>
      </c>
      <c r="P837" s="1404"/>
      <c r="Q837" s="1239" t="s">
        <v>467</v>
      </c>
      <c r="R837" s="1058"/>
      <c r="S837" s="1058"/>
      <c r="T837" s="1058"/>
      <c r="U837" s="1058"/>
      <c r="V837" s="1058"/>
      <c r="W837" s="1058"/>
      <c r="X837" s="1058"/>
      <c r="Y837" s="1058"/>
      <c r="Z837" s="1058"/>
      <c r="AA837" s="1058"/>
      <c r="AB837" s="1058"/>
    </row>
    <row r="838">
      <c r="A838" s="1403" t="s">
        <v>78</v>
      </c>
      <c r="B838" s="1404">
        <v>1.0</v>
      </c>
      <c r="C838" s="1404">
        <v>0.0</v>
      </c>
      <c r="D838" s="1404">
        <v>2.0</v>
      </c>
      <c r="E838" s="1404">
        <v>2.0</v>
      </c>
      <c r="F838" s="1404">
        <v>0.0</v>
      </c>
      <c r="G838" s="1405">
        <v>0.0</v>
      </c>
      <c r="H838" s="1053">
        <f t="shared" si="590"/>
        <v>5</v>
      </c>
      <c r="I838" s="1396"/>
      <c r="J838" s="1026"/>
      <c r="K838" s="1403" t="s">
        <v>78</v>
      </c>
      <c r="L838" s="1404" t="str">
        <f t="shared" si="591"/>
        <v>-</v>
      </c>
      <c r="M838" s="1396" t="s">
        <v>79</v>
      </c>
      <c r="N838" s="1404" t="s">
        <v>79</v>
      </c>
      <c r="O838" s="1396" t="s">
        <v>79</v>
      </c>
      <c r="P838" s="1404"/>
      <c r="Q838" s="1058"/>
      <c r="R838" s="1058"/>
      <c r="S838" s="1058"/>
      <c r="T838" s="1058"/>
      <c r="U838" s="1058"/>
      <c r="V838" s="1058"/>
      <c r="W838" s="1058"/>
      <c r="X838" s="1058"/>
      <c r="Y838" s="1058"/>
      <c r="Z838" s="1058"/>
      <c r="AA838" s="1058"/>
      <c r="AB838" s="1058"/>
    </row>
    <row r="839">
      <c r="A839" s="1406" t="s">
        <v>446</v>
      </c>
      <c r="B839" s="1404">
        <v>0.0</v>
      </c>
      <c r="C839" s="1404">
        <v>1.0</v>
      </c>
      <c r="D839" s="1404">
        <v>1.0</v>
      </c>
      <c r="E839" s="1404">
        <v>1.0</v>
      </c>
      <c r="F839" s="1404">
        <v>0.0</v>
      </c>
      <c r="G839" s="1405">
        <v>0.0</v>
      </c>
      <c r="H839" s="1053">
        <f t="shared" ref="H839:H840" si="593">sum(B839:G839)</f>
        <v>3</v>
      </c>
      <c r="I839" s="1396"/>
      <c r="J839" s="1024"/>
      <c r="K839" s="1406" t="s">
        <v>446</v>
      </c>
      <c r="L839" s="1404">
        <f t="shared" si="591"/>
        <v>5</v>
      </c>
      <c r="M839" s="1396">
        <f t="shared" ref="M839:M841" si="594">(L839-H839)</f>
        <v>2</v>
      </c>
      <c r="N839" s="1404">
        <v>0.0</v>
      </c>
      <c r="O839" s="1396">
        <f>sum(M839,N839)</f>
        <v>2</v>
      </c>
      <c r="P839" s="1404"/>
      <c r="Q839" s="1024"/>
      <c r="R839" s="1058"/>
      <c r="S839" s="1058"/>
      <c r="T839" s="1058"/>
      <c r="U839" s="1058"/>
      <c r="V839" s="1058"/>
      <c r="W839" s="1058"/>
      <c r="X839" s="1058"/>
      <c r="Y839" s="1058"/>
      <c r="Z839" s="1058"/>
      <c r="AA839" s="1058"/>
      <c r="AB839" s="1058"/>
    </row>
    <row r="840">
      <c r="A840" s="1406" t="s">
        <v>80</v>
      </c>
      <c r="B840" s="1404">
        <v>0.0</v>
      </c>
      <c r="C840" s="1404">
        <v>0.0</v>
      </c>
      <c r="D840" s="1404">
        <v>0.0</v>
      </c>
      <c r="E840" s="1404">
        <v>0.0</v>
      </c>
      <c r="F840" s="1404">
        <v>0.0</v>
      </c>
      <c r="G840" s="1405">
        <v>0.0</v>
      </c>
      <c r="H840" s="1053">
        <f t="shared" si="593"/>
        <v>0</v>
      </c>
      <c r="I840" s="1396"/>
      <c r="J840" s="1026"/>
      <c r="K840" s="1406" t="s">
        <v>80</v>
      </c>
      <c r="L840" s="1404">
        <f t="shared" si="591"/>
        <v>25</v>
      </c>
      <c r="M840" s="1396">
        <f t="shared" si="594"/>
        <v>25</v>
      </c>
      <c r="N840" s="1404">
        <v>20.0</v>
      </c>
      <c r="O840" s="1396">
        <f>SUM(M840,N840)</f>
        <v>45</v>
      </c>
      <c r="P840" s="1404"/>
      <c r="Q840" s="1058"/>
      <c r="R840" s="1058"/>
      <c r="S840" s="1058"/>
      <c r="T840" s="1058"/>
      <c r="U840" s="1058"/>
      <c r="V840" s="1058"/>
      <c r="W840" s="1058"/>
      <c r="X840" s="1058"/>
      <c r="Y840" s="1058"/>
      <c r="Z840" s="1058"/>
      <c r="AA840" s="1058"/>
      <c r="AB840" s="1058"/>
    </row>
    <row r="841">
      <c r="A841" s="1116" t="s">
        <v>95</v>
      </c>
      <c r="B841" s="1316">
        <v>0.0</v>
      </c>
      <c r="C841" s="1316">
        <v>0.0</v>
      </c>
      <c r="D841" s="1316">
        <v>0.0</v>
      </c>
      <c r="E841" s="1316">
        <v>0.0</v>
      </c>
      <c r="F841" s="1316">
        <v>0.0</v>
      </c>
      <c r="G841" s="1400">
        <v>0.0</v>
      </c>
      <c r="H841" s="1401">
        <f t="shared" ref="H841:H843" si="595">SUM(B841:G841)</f>
        <v>0</v>
      </c>
      <c r="I841" s="1117">
        <f>sum(H841:H844)</f>
        <v>0</v>
      </c>
      <c r="J841" s="1026"/>
      <c r="K841" s="1116" t="s">
        <v>95</v>
      </c>
      <c r="L841" s="1316">
        <f t="shared" si="591"/>
        <v>53</v>
      </c>
      <c r="M841" s="1117">
        <f t="shared" si="594"/>
        <v>53</v>
      </c>
      <c r="N841" s="1316">
        <v>0.0</v>
      </c>
      <c r="O841" s="1117">
        <f t="shared" ref="O841:O842" si="596">sum(M841,N841)</f>
        <v>53</v>
      </c>
      <c r="P841" s="1316"/>
      <c r="Q841" s="1058"/>
      <c r="R841" s="1058"/>
      <c r="S841" s="1058"/>
      <c r="T841" s="1058"/>
      <c r="U841" s="1058"/>
      <c r="V841" s="1058"/>
      <c r="W841" s="1058"/>
      <c r="X841" s="1058"/>
      <c r="Y841" s="1058"/>
      <c r="Z841" s="1058"/>
      <c r="AA841" s="1058"/>
      <c r="AB841" s="1058"/>
    </row>
    <row r="842">
      <c r="A842" s="1403" t="s">
        <v>77</v>
      </c>
      <c r="B842" s="1404">
        <v>0.0</v>
      </c>
      <c r="C842" s="1404">
        <v>0.0</v>
      </c>
      <c r="D842" s="1404">
        <v>0.0</v>
      </c>
      <c r="E842" s="1404">
        <v>0.0</v>
      </c>
      <c r="F842" s="1404">
        <v>0.0</v>
      </c>
      <c r="G842" s="1404">
        <v>0.0</v>
      </c>
      <c r="H842" s="1053">
        <f t="shared" si="595"/>
        <v>0</v>
      </c>
      <c r="I842" s="1088">
        <f>(I841/60)</f>
        <v>0</v>
      </c>
      <c r="J842" s="1026"/>
      <c r="K842" s="1403" t="s">
        <v>77</v>
      </c>
      <c r="L842" s="1404">
        <f t="shared" si="591"/>
        <v>10</v>
      </c>
      <c r="M842" s="1396">
        <f>(L842-H842-H843)</f>
        <v>10</v>
      </c>
      <c r="N842" s="1404">
        <v>0.0</v>
      </c>
      <c r="O842" s="1396">
        <f t="shared" si="596"/>
        <v>10</v>
      </c>
      <c r="P842" s="1404"/>
      <c r="Q842" s="1058"/>
      <c r="R842" s="1058"/>
      <c r="S842" s="1058"/>
      <c r="T842" s="1058"/>
      <c r="U842" s="1058"/>
      <c r="V842" s="1058"/>
      <c r="W842" s="1058"/>
      <c r="X842" s="1058"/>
      <c r="Y842" s="1058"/>
      <c r="Z842" s="1058"/>
      <c r="AA842" s="1058"/>
      <c r="AB842" s="1058"/>
    </row>
    <row r="843">
      <c r="A843" s="1403" t="s">
        <v>78</v>
      </c>
      <c r="B843" s="1404">
        <v>0.0</v>
      </c>
      <c r="C843" s="1404">
        <v>0.0</v>
      </c>
      <c r="D843" s="1404">
        <v>0.0</v>
      </c>
      <c r="E843" s="1404">
        <v>0.0</v>
      </c>
      <c r="F843" s="1404">
        <v>0.0</v>
      </c>
      <c r="G843" s="1404">
        <v>0.0</v>
      </c>
      <c r="H843" s="1053">
        <f t="shared" si="595"/>
        <v>0</v>
      </c>
      <c r="I843" s="1396"/>
      <c r="J843" s="1026"/>
      <c r="K843" s="1403" t="s">
        <v>78</v>
      </c>
      <c r="L843" s="1404" t="str">
        <f t="shared" si="591"/>
        <v>-</v>
      </c>
      <c r="M843" s="1396" t="s">
        <v>79</v>
      </c>
      <c r="N843" s="1404" t="s">
        <v>79</v>
      </c>
      <c r="O843" s="1396" t="s">
        <v>79</v>
      </c>
      <c r="P843" s="1404"/>
      <c r="Q843" s="1058"/>
      <c r="R843" s="1058"/>
      <c r="S843" s="1058"/>
      <c r="T843" s="1058"/>
      <c r="U843" s="1058"/>
      <c r="V843" s="1058"/>
      <c r="W843" s="1058"/>
      <c r="X843" s="1058"/>
      <c r="Y843" s="1058"/>
      <c r="Z843" s="1058"/>
      <c r="AA843" s="1058"/>
      <c r="AB843" s="1058"/>
    </row>
    <row r="844">
      <c r="A844" s="1406" t="s">
        <v>446</v>
      </c>
      <c r="B844" s="1404">
        <v>0.0</v>
      </c>
      <c r="C844" s="1404">
        <v>0.0</v>
      </c>
      <c r="D844" s="1404">
        <v>0.0</v>
      </c>
      <c r="E844" s="1404">
        <v>0.0</v>
      </c>
      <c r="F844" s="1404">
        <v>0.0</v>
      </c>
      <c r="G844" s="1404">
        <v>0.0</v>
      </c>
      <c r="H844" s="1053">
        <f t="shared" ref="H844:H845" si="597">sum(B844:G844)</f>
        <v>0</v>
      </c>
      <c r="I844" s="1396"/>
      <c r="J844" s="1026"/>
      <c r="K844" s="1406" t="s">
        <v>446</v>
      </c>
      <c r="L844" s="1404">
        <f t="shared" si="591"/>
        <v>12</v>
      </c>
      <c r="M844" s="1396">
        <f t="shared" ref="M844:M846" si="598">(L844-H844)</f>
        <v>12</v>
      </c>
      <c r="N844" s="1404">
        <v>0.0</v>
      </c>
      <c r="O844" s="1396">
        <f>sum(M844,N844)</f>
        <v>12</v>
      </c>
      <c r="P844" s="1404"/>
      <c r="Q844" s="1058"/>
      <c r="R844" s="1058"/>
      <c r="S844" s="1058"/>
      <c r="T844" s="1058"/>
      <c r="U844" s="1058"/>
      <c r="V844" s="1058"/>
      <c r="W844" s="1058"/>
      <c r="X844" s="1058"/>
      <c r="Y844" s="1058"/>
      <c r="Z844" s="1058"/>
      <c r="AA844" s="1058"/>
      <c r="AB844" s="1058"/>
    </row>
    <row r="845">
      <c r="A845" s="1406" t="s">
        <v>80</v>
      </c>
      <c r="B845" s="1404">
        <v>0.0</v>
      </c>
      <c r="C845" s="1404">
        <v>0.0</v>
      </c>
      <c r="D845" s="1404">
        <v>0.0</v>
      </c>
      <c r="E845" s="1404">
        <v>0.0</v>
      </c>
      <c r="F845" s="1404">
        <v>0.0</v>
      </c>
      <c r="G845" s="1404">
        <v>0.0</v>
      </c>
      <c r="H845" s="1053">
        <f t="shared" si="597"/>
        <v>0</v>
      </c>
      <c r="I845" s="1396"/>
      <c r="J845" s="1026"/>
      <c r="K845" s="1406" t="s">
        <v>80</v>
      </c>
      <c r="L845" s="1404">
        <v>24.0</v>
      </c>
      <c r="M845" s="1396">
        <f t="shared" si="598"/>
        <v>24</v>
      </c>
      <c r="N845" s="1404">
        <v>0.0</v>
      </c>
      <c r="O845" s="1396">
        <f>SUM(M845,N845)</f>
        <v>24</v>
      </c>
      <c r="P845" s="1404"/>
      <c r="Q845" s="1058"/>
      <c r="R845" s="1058"/>
      <c r="S845" s="1058"/>
      <c r="T845" s="1058"/>
      <c r="U845" s="1058"/>
      <c r="V845" s="1058"/>
      <c r="W845" s="1058"/>
      <c r="X845" s="1058"/>
      <c r="Y845" s="1058"/>
      <c r="Z845" s="1058"/>
      <c r="AA845" s="1058"/>
      <c r="AB845" s="1058"/>
    </row>
    <row r="846">
      <c r="A846" s="1116" t="s">
        <v>254</v>
      </c>
      <c r="B846" s="1400">
        <v>8.0</v>
      </c>
      <c r="C846" s="1400">
        <v>13.0</v>
      </c>
      <c r="D846" s="1400">
        <v>7.0</v>
      </c>
      <c r="E846" s="1400">
        <v>13.0</v>
      </c>
      <c r="F846" s="1400">
        <v>6.0</v>
      </c>
      <c r="G846" s="1400">
        <v>0.0</v>
      </c>
      <c r="H846" s="1401">
        <f t="shared" ref="H846:H848" si="599">SUM(B846:G846)</f>
        <v>47</v>
      </c>
      <c r="I846" s="1117">
        <f>sum(H846:H849)</f>
        <v>58</v>
      </c>
      <c r="J846" s="1024"/>
      <c r="K846" s="1116" t="s">
        <v>254</v>
      </c>
      <c r="L846" s="1316">
        <f t="shared" ref="L846:L865" si="600">(O452)</f>
        <v>51</v>
      </c>
      <c r="M846" s="1117">
        <f t="shared" si="598"/>
        <v>4</v>
      </c>
      <c r="N846" s="1316">
        <v>50.0</v>
      </c>
      <c r="O846" s="1117">
        <f t="shared" ref="O846:O847" si="601">sum(M846,N846)</f>
        <v>54</v>
      </c>
      <c r="P846" s="1316" t="s">
        <v>2</v>
      </c>
      <c r="Q846" s="1024"/>
      <c r="R846" s="1058"/>
      <c r="S846" s="1058"/>
      <c r="T846" s="1058"/>
      <c r="U846" s="1058"/>
      <c r="V846" s="1058"/>
      <c r="W846" s="1058"/>
      <c r="X846" s="1058"/>
      <c r="Y846" s="1058"/>
      <c r="Z846" s="1058"/>
      <c r="AA846" s="1058"/>
      <c r="AB846" s="1058"/>
    </row>
    <row r="847">
      <c r="A847" s="1403" t="s">
        <v>77</v>
      </c>
      <c r="B847" s="1404">
        <v>1.0</v>
      </c>
      <c r="C847" s="1404">
        <v>0.0</v>
      </c>
      <c r="D847" s="1404">
        <v>2.0</v>
      </c>
      <c r="E847" s="1404">
        <v>0.0</v>
      </c>
      <c r="F847" s="1404">
        <v>0.0</v>
      </c>
      <c r="G847" s="1405">
        <v>0.0</v>
      </c>
      <c r="H847" s="1053">
        <f t="shared" si="599"/>
        <v>3</v>
      </c>
      <c r="I847" s="1088">
        <f>(I846/60)</f>
        <v>0.9666666667</v>
      </c>
      <c r="J847" s="1024"/>
      <c r="K847" s="1403" t="s">
        <v>77</v>
      </c>
      <c r="L847" s="1404">
        <f t="shared" si="600"/>
        <v>15</v>
      </c>
      <c r="M847" s="1396">
        <f>(L847-H847-H848)</f>
        <v>4</v>
      </c>
      <c r="N847" s="1404">
        <v>10.0</v>
      </c>
      <c r="O847" s="1396">
        <f t="shared" si="601"/>
        <v>14</v>
      </c>
      <c r="P847" s="1396"/>
      <c r="Q847" s="1024" t="s">
        <v>467</v>
      </c>
      <c r="R847" s="1058"/>
      <c r="S847" s="1058"/>
      <c r="T847" s="1058"/>
      <c r="U847" s="1058"/>
      <c r="V847" s="1058"/>
      <c r="W847" s="1058"/>
      <c r="X847" s="1058"/>
      <c r="Y847" s="1058"/>
      <c r="Z847" s="1058"/>
      <c r="AA847" s="1058"/>
      <c r="AB847" s="1058"/>
    </row>
    <row r="848">
      <c r="A848" s="1403" t="s">
        <v>78</v>
      </c>
      <c r="B848" s="1404">
        <v>1.0</v>
      </c>
      <c r="C848" s="1404">
        <v>5.0</v>
      </c>
      <c r="D848" s="1404">
        <v>2.0</v>
      </c>
      <c r="E848" s="1404">
        <v>0.0</v>
      </c>
      <c r="F848" s="1404">
        <v>0.0</v>
      </c>
      <c r="G848" s="1405">
        <v>0.0</v>
      </c>
      <c r="H848" s="1053">
        <f t="shared" si="599"/>
        <v>8</v>
      </c>
      <c r="I848" s="1396"/>
      <c r="J848" s="1026"/>
      <c r="K848" s="1403" t="s">
        <v>78</v>
      </c>
      <c r="L848" s="1404" t="str">
        <f t="shared" si="600"/>
        <v>-</v>
      </c>
      <c r="M848" s="1396" t="s">
        <v>79</v>
      </c>
      <c r="N848" s="1404" t="s">
        <v>79</v>
      </c>
      <c r="O848" s="1396" t="s">
        <v>79</v>
      </c>
      <c r="P848" s="1396"/>
      <c r="Q848" s="1058"/>
      <c r="R848" s="1058"/>
      <c r="S848" s="1058"/>
      <c r="T848" s="1058"/>
      <c r="U848" s="1058"/>
      <c r="V848" s="1058"/>
      <c r="W848" s="1058"/>
      <c r="X848" s="1058"/>
      <c r="Y848" s="1058"/>
      <c r="Z848" s="1058"/>
      <c r="AA848" s="1058"/>
      <c r="AB848" s="1058"/>
    </row>
    <row r="849">
      <c r="A849" s="1406" t="s">
        <v>446</v>
      </c>
      <c r="B849" s="1404">
        <v>0.0</v>
      </c>
      <c r="C849" s="1404">
        <v>0.0</v>
      </c>
      <c r="D849" s="1404">
        <v>0.0</v>
      </c>
      <c r="E849" s="1404">
        <v>0.0</v>
      </c>
      <c r="F849" s="1404">
        <v>0.0</v>
      </c>
      <c r="G849" s="1405">
        <v>0.0</v>
      </c>
      <c r="H849" s="1053">
        <f t="shared" ref="H849:H850" si="602">sum(B849:G849)</f>
        <v>0</v>
      </c>
      <c r="I849" s="1396"/>
      <c r="J849" s="1239" t="s">
        <v>79</v>
      </c>
      <c r="K849" s="1406" t="s">
        <v>446</v>
      </c>
      <c r="L849" s="1404">
        <f t="shared" si="600"/>
        <v>13</v>
      </c>
      <c r="M849" s="1396">
        <f t="shared" ref="M849:M851" si="603">(L849-H849)</f>
        <v>13</v>
      </c>
      <c r="N849" s="1404">
        <v>0.0</v>
      </c>
      <c r="O849" s="1396">
        <f>sum(M849,N849)</f>
        <v>13</v>
      </c>
      <c r="P849" s="1404"/>
      <c r="Q849" s="1239" t="s">
        <v>467</v>
      </c>
      <c r="R849" s="1058"/>
      <c r="S849" s="1058"/>
      <c r="T849" s="1058"/>
      <c r="U849" s="1058"/>
      <c r="V849" s="1058"/>
      <c r="W849" s="1058"/>
      <c r="X849" s="1058"/>
      <c r="Y849" s="1058"/>
      <c r="Z849" s="1058"/>
      <c r="AA849" s="1058"/>
      <c r="AB849" s="1058"/>
    </row>
    <row r="850">
      <c r="A850" s="1406" t="s">
        <v>80</v>
      </c>
      <c r="B850" s="1404">
        <v>1.0</v>
      </c>
      <c r="C850" s="1404">
        <v>0.0</v>
      </c>
      <c r="D850" s="1404">
        <v>0.0</v>
      </c>
      <c r="E850" s="1404">
        <v>4.0</v>
      </c>
      <c r="F850" s="1404">
        <v>0.0</v>
      </c>
      <c r="G850" s="1405">
        <v>0.0</v>
      </c>
      <c r="H850" s="1053">
        <f t="shared" si="602"/>
        <v>5</v>
      </c>
      <c r="I850" s="1396"/>
      <c r="J850" s="1239" t="s">
        <v>79</v>
      </c>
      <c r="K850" s="1406" t="s">
        <v>80</v>
      </c>
      <c r="L850" s="1404">
        <f t="shared" si="600"/>
        <v>24</v>
      </c>
      <c r="M850" s="1396">
        <f t="shared" si="603"/>
        <v>19</v>
      </c>
      <c r="N850" s="1404">
        <v>0.0</v>
      </c>
      <c r="O850" s="1396">
        <f>SUM(M850,N850)</f>
        <v>19</v>
      </c>
      <c r="P850" s="1396"/>
      <c r="Q850" s="1239" t="s">
        <v>461</v>
      </c>
      <c r="R850" s="1058"/>
      <c r="S850" s="1058"/>
      <c r="T850" s="1058"/>
      <c r="U850" s="1058"/>
      <c r="V850" s="1058"/>
      <c r="W850" s="1058"/>
      <c r="X850" s="1058"/>
      <c r="Y850" s="1058"/>
      <c r="Z850" s="1058"/>
      <c r="AA850" s="1058"/>
      <c r="AB850" s="1058"/>
    </row>
    <row r="851">
      <c r="A851" s="1116" t="s">
        <v>225</v>
      </c>
      <c r="B851" s="1316">
        <v>5.0</v>
      </c>
      <c r="C851" s="1316">
        <v>3.0</v>
      </c>
      <c r="D851" s="1316">
        <v>4.0</v>
      </c>
      <c r="E851" s="1316">
        <v>5.0</v>
      </c>
      <c r="F851" s="1316">
        <v>1.0</v>
      </c>
      <c r="G851" s="1400">
        <v>0.0</v>
      </c>
      <c r="H851" s="1401">
        <f t="shared" ref="H851:H853" si="604">SUM(B851:G851)</f>
        <v>18</v>
      </c>
      <c r="I851" s="1117">
        <f>sum(H851:H854)</f>
        <v>24</v>
      </c>
      <c r="J851" s="1402"/>
      <c r="K851" s="1116" t="s">
        <v>225</v>
      </c>
      <c r="L851" s="1316">
        <f t="shared" si="600"/>
        <v>29</v>
      </c>
      <c r="M851" s="1117">
        <f t="shared" si="603"/>
        <v>11</v>
      </c>
      <c r="N851" s="1316">
        <v>20.0</v>
      </c>
      <c r="O851" s="1117">
        <f t="shared" ref="O851:O852" si="605">sum(M851,N851)</f>
        <v>31</v>
      </c>
      <c r="P851" s="1316" t="s">
        <v>2</v>
      </c>
      <c r="Q851" s="1058"/>
      <c r="R851" s="1058"/>
      <c r="S851" s="1058"/>
      <c r="T851" s="1058"/>
      <c r="U851" s="1058"/>
      <c r="V851" s="1058"/>
      <c r="W851" s="1058"/>
      <c r="X851" s="1058"/>
      <c r="Y851" s="1058"/>
      <c r="Z851" s="1058"/>
      <c r="AA851" s="1058"/>
      <c r="AB851" s="1058"/>
    </row>
    <row r="852">
      <c r="A852" s="1403" t="s">
        <v>77</v>
      </c>
      <c r="B852" s="1404">
        <v>0.0</v>
      </c>
      <c r="C852" s="1404">
        <v>0.0</v>
      </c>
      <c r="D852" s="1404">
        <v>0.0</v>
      </c>
      <c r="E852" s="1404">
        <v>0.0</v>
      </c>
      <c r="F852" s="1404">
        <v>0.0</v>
      </c>
      <c r="G852" s="1404">
        <v>0.0</v>
      </c>
      <c r="H852" s="1053">
        <f t="shared" si="604"/>
        <v>0</v>
      </c>
      <c r="I852" s="1088">
        <f>(I851/60)</f>
        <v>0.4</v>
      </c>
      <c r="J852" s="1402"/>
      <c r="K852" s="1403" t="s">
        <v>77</v>
      </c>
      <c r="L852" s="1404">
        <f t="shared" si="600"/>
        <v>9</v>
      </c>
      <c r="M852" s="1396">
        <f>(L852-H852-H853)</f>
        <v>3</v>
      </c>
      <c r="N852" s="1404">
        <v>20.0</v>
      </c>
      <c r="O852" s="1396">
        <f t="shared" si="605"/>
        <v>23</v>
      </c>
      <c r="P852" s="1404"/>
      <c r="Q852" s="1058"/>
      <c r="R852" s="1058"/>
      <c r="S852" s="1058"/>
      <c r="T852" s="1058"/>
      <c r="U852" s="1058"/>
      <c r="V852" s="1058"/>
      <c r="W852" s="1058"/>
      <c r="X852" s="1058"/>
      <c r="Y852" s="1058"/>
      <c r="Z852" s="1058"/>
      <c r="AA852" s="1058"/>
      <c r="AB852" s="1058"/>
    </row>
    <row r="853">
      <c r="A853" s="1403" t="s">
        <v>78</v>
      </c>
      <c r="B853" s="1404">
        <v>0.0</v>
      </c>
      <c r="C853" s="1404">
        <v>4.0</v>
      </c>
      <c r="D853" s="1404">
        <v>2.0</v>
      </c>
      <c r="E853" s="1404">
        <v>0.0</v>
      </c>
      <c r="F853" s="1404">
        <v>0.0</v>
      </c>
      <c r="G853" s="1404">
        <v>0.0</v>
      </c>
      <c r="H853" s="1053">
        <f t="shared" si="604"/>
        <v>6</v>
      </c>
      <c r="I853" s="1396"/>
      <c r="J853" s="1026"/>
      <c r="K853" s="1403" t="s">
        <v>78</v>
      </c>
      <c r="L853" s="1404" t="str">
        <f t="shared" si="600"/>
        <v>-</v>
      </c>
      <c r="M853" s="1396" t="s">
        <v>79</v>
      </c>
      <c r="N853" s="1404" t="s">
        <v>79</v>
      </c>
      <c r="O853" s="1396" t="s">
        <v>79</v>
      </c>
      <c r="P853" s="1404"/>
      <c r="Q853" s="1058"/>
      <c r="R853" s="1058"/>
      <c r="S853" s="1058"/>
      <c r="T853" s="1058"/>
      <c r="U853" s="1058"/>
      <c r="V853" s="1058"/>
      <c r="W853" s="1058"/>
      <c r="X853" s="1058"/>
      <c r="Y853" s="1058"/>
      <c r="Z853" s="1058"/>
      <c r="AA853" s="1058"/>
      <c r="AB853" s="1058"/>
    </row>
    <row r="854">
      <c r="A854" s="1406" t="s">
        <v>446</v>
      </c>
      <c r="B854" s="1404">
        <v>0.0</v>
      </c>
      <c r="C854" s="1404">
        <v>0.0</v>
      </c>
      <c r="D854" s="1404">
        <v>0.0</v>
      </c>
      <c r="E854" s="1404">
        <v>0.0</v>
      </c>
      <c r="F854" s="1404">
        <v>0.0</v>
      </c>
      <c r="G854" s="1404">
        <v>0.0</v>
      </c>
      <c r="H854" s="1053">
        <f t="shared" ref="H854:H855" si="606">sum(B854:G854)</f>
        <v>0</v>
      </c>
      <c r="I854" s="1396"/>
      <c r="J854" s="1239" t="s">
        <v>79</v>
      </c>
      <c r="K854" s="1406" t="s">
        <v>446</v>
      </c>
      <c r="L854" s="1404">
        <f t="shared" si="600"/>
        <v>1</v>
      </c>
      <c r="M854" s="1396">
        <f t="shared" ref="M854:M856" si="607">(L854-H854)</f>
        <v>1</v>
      </c>
      <c r="N854" s="1404">
        <v>15.0</v>
      </c>
      <c r="O854" s="1396">
        <f>sum(M854,N854)</f>
        <v>16</v>
      </c>
      <c r="P854" s="1404"/>
      <c r="Q854" s="1239" t="s">
        <v>619</v>
      </c>
      <c r="R854" s="1058"/>
      <c r="S854" s="1058"/>
      <c r="T854" s="1058"/>
      <c r="U854" s="1058"/>
      <c r="V854" s="1058"/>
      <c r="W854" s="1058"/>
      <c r="X854" s="1058"/>
      <c r="Y854" s="1058"/>
      <c r="Z854" s="1058"/>
      <c r="AA854" s="1058"/>
      <c r="AB854" s="1058"/>
    </row>
    <row r="855">
      <c r="A855" s="1406" t="s">
        <v>80</v>
      </c>
      <c r="B855" s="1404">
        <v>0.0</v>
      </c>
      <c r="C855" s="1404">
        <v>0.0</v>
      </c>
      <c r="D855" s="1404">
        <v>0.0</v>
      </c>
      <c r="E855" s="1404">
        <v>2.0</v>
      </c>
      <c r="F855" s="1404">
        <v>1.0</v>
      </c>
      <c r="G855" s="1404">
        <v>0.0</v>
      </c>
      <c r="H855" s="1053">
        <f t="shared" si="606"/>
        <v>3</v>
      </c>
      <c r="I855" s="1396"/>
      <c r="J855" s="1239" t="s">
        <v>79</v>
      </c>
      <c r="K855" s="1406" t="s">
        <v>80</v>
      </c>
      <c r="L855" s="1404">
        <f t="shared" si="600"/>
        <v>29</v>
      </c>
      <c r="M855" s="1396">
        <f t="shared" si="607"/>
        <v>26</v>
      </c>
      <c r="N855" s="1404">
        <v>0.0</v>
      </c>
      <c r="O855" s="1396">
        <f>SUM(M855,N855)</f>
        <v>26</v>
      </c>
      <c r="P855" s="1404"/>
      <c r="Q855" s="1239" t="s">
        <v>362</v>
      </c>
      <c r="R855" s="1058"/>
      <c r="S855" s="1058"/>
      <c r="T855" s="1058"/>
      <c r="U855" s="1058"/>
      <c r="V855" s="1058"/>
      <c r="W855" s="1058"/>
      <c r="X855" s="1058"/>
      <c r="Y855" s="1058"/>
      <c r="Z855" s="1058"/>
      <c r="AA855" s="1058"/>
      <c r="AB855" s="1058"/>
    </row>
    <row r="856">
      <c r="A856" s="1116" t="s">
        <v>93</v>
      </c>
      <c r="B856" s="1400">
        <v>4.0</v>
      </c>
      <c r="C856" s="1400">
        <v>3.0</v>
      </c>
      <c r="D856" s="1400">
        <v>2.0</v>
      </c>
      <c r="E856" s="1400">
        <v>0.0</v>
      </c>
      <c r="F856" s="1400">
        <v>5.0</v>
      </c>
      <c r="G856" s="1400">
        <v>0.0</v>
      </c>
      <c r="H856" s="1401">
        <f t="shared" ref="H856:H858" si="608">SUM(B856:G856)</f>
        <v>14</v>
      </c>
      <c r="I856" s="1117">
        <f>sum(H856:H859)</f>
        <v>21</v>
      </c>
      <c r="J856" s="1402"/>
      <c r="K856" s="1116" t="s">
        <v>93</v>
      </c>
      <c r="L856" s="1316">
        <f t="shared" si="600"/>
        <v>47</v>
      </c>
      <c r="M856" s="1117">
        <f t="shared" si="607"/>
        <v>33</v>
      </c>
      <c r="N856" s="1316">
        <v>20.0</v>
      </c>
      <c r="O856" s="1117">
        <f t="shared" ref="O856:O857" si="609">sum(M856,N856)</f>
        <v>53</v>
      </c>
      <c r="P856" s="1316" t="s">
        <v>2</v>
      </c>
      <c r="Q856" s="1058"/>
      <c r="R856" s="1058"/>
      <c r="S856" s="1058"/>
      <c r="T856" s="1058"/>
      <c r="U856" s="1058"/>
      <c r="V856" s="1058"/>
      <c r="W856" s="1058"/>
      <c r="X856" s="1058"/>
      <c r="Y856" s="1058"/>
      <c r="Z856" s="1058"/>
      <c r="AA856" s="1058"/>
      <c r="AB856" s="1058"/>
    </row>
    <row r="857">
      <c r="A857" s="1403" t="s">
        <v>77</v>
      </c>
      <c r="B857" s="1404">
        <v>0.0</v>
      </c>
      <c r="C857" s="1404">
        <v>0.0</v>
      </c>
      <c r="D857" s="1404">
        <v>0.0</v>
      </c>
      <c r="E857" s="1404">
        <v>0.0</v>
      </c>
      <c r="F857" s="1404">
        <v>0.0</v>
      </c>
      <c r="G857" s="1405">
        <v>0.0</v>
      </c>
      <c r="H857" s="1053">
        <f t="shared" si="608"/>
        <v>0</v>
      </c>
      <c r="I857" s="1088">
        <f>(I856/60)</f>
        <v>0.35</v>
      </c>
      <c r="J857" s="1026"/>
      <c r="K857" s="1403" t="s">
        <v>77</v>
      </c>
      <c r="L857" s="1404">
        <f t="shared" si="600"/>
        <v>11</v>
      </c>
      <c r="M857" s="1396">
        <f>(L857-H857-H858)</f>
        <v>9</v>
      </c>
      <c r="N857" s="1404">
        <v>0.0</v>
      </c>
      <c r="O857" s="1396">
        <f t="shared" si="609"/>
        <v>9</v>
      </c>
      <c r="P857" s="1404"/>
      <c r="Q857" s="1058"/>
      <c r="R857" s="1058"/>
      <c r="S857" s="1058"/>
      <c r="T857" s="1058"/>
      <c r="U857" s="1058"/>
      <c r="V857" s="1058"/>
      <c r="W857" s="1058"/>
      <c r="X857" s="1058"/>
      <c r="Y857" s="1058"/>
      <c r="Z857" s="1058"/>
      <c r="AA857" s="1058"/>
      <c r="AB857" s="1058"/>
    </row>
    <row r="858">
      <c r="A858" s="1403" t="s">
        <v>78</v>
      </c>
      <c r="B858" s="1404">
        <v>2.0</v>
      </c>
      <c r="C858" s="1404">
        <v>0.0</v>
      </c>
      <c r="D858" s="1404">
        <v>0.0</v>
      </c>
      <c r="E858" s="1404">
        <v>0.0</v>
      </c>
      <c r="F858" s="1404">
        <v>0.0</v>
      </c>
      <c r="G858" s="1405">
        <v>0.0</v>
      </c>
      <c r="H858" s="1053">
        <f t="shared" si="608"/>
        <v>2</v>
      </c>
      <c r="I858" s="1396"/>
      <c r="J858" s="1026"/>
      <c r="K858" s="1403" t="s">
        <v>78</v>
      </c>
      <c r="L858" s="1404" t="str">
        <f t="shared" si="600"/>
        <v>-</v>
      </c>
      <c r="M858" s="1396" t="s">
        <v>79</v>
      </c>
      <c r="N858" s="1404" t="s">
        <v>79</v>
      </c>
      <c r="O858" s="1396" t="s">
        <v>79</v>
      </c>
      <c r="P858" s="1404"/>
      <c r="Q858" s="1058"/>
      <c r="R858" s="1058"/>
      <c r="S858" s="1058"/>
      <c r="T858" s="1058"/>
      <c r="U858" s="1058"/>
      <c r="V858" s="1058"/>
      <c r="W858" s="1058"/>
      <c r="X858" s="1058"/>
      <c r="Y858" s="1058"/>
      <c r="Z858" s="1058"/>
      <c r="AA858" s="1058"/>
      <c r="AB858" s="1058"/>
    </row>
    <row r="859">
      <c r="A859" s="1406" t="s">
        <v>446</v>
      </c>
      <c r="B859" s="1404">
        <v>2.0</v>
      </c>
      <c r="C859" s="1404">
        <v>3.0</v>
      </c>
      <c r="D859" s="1404">
        <v>0.0</v>
      </c>
      <c r="E859" s="1404">
        <v>0.0</v>
      </c>
      <c r="F859" s="1404">
        <v>0.0</v>
      </c>
      <c r="G859" s="1405">
        <v>0.0</v>
      </c>
      <c r="H859" s="1053">
        <f t="shared" ref="H859:H860" si="610">sum(B859:G859)</f>
        <v>5</v>
      </c>
      <c r="I859" s="1396"/>
      <c r="J859" s="1024"/>
      <c r="K859" s="1406" t="s">
        <v>446</v>
      </c>
      <c r="L859" s="1404">
        <f t="shared" si="600"/>
        <v>6</v>
      </c>
      <c r="M859" s="1396">
        <f t="shared" ref="M859:M861" si="611">(L859-H859)</f>
        <v>1</v>
      </c>
      <c r="N859" s="1404">
        <v>5.0</v>
      </c>
      <c r="O859" s="1396">
        <f>sum(M859,N859)</f>
        <v>6</v>
      </c>
      <c r="P859" s="1404"/>
      <c r="Q859" s="1024"/>
      <c r="R859" s="1058"/>
      <c r="S859" s="1058"/>
      <c r="T859" s="1058"/>
      <c r="U859" s="1058"/>
      <c r="V859" s="1058"/>
      <c r="W859" s="1058"/>
      <c r="X859" s="1058"/>
      <c r="Y859" s="1058"/>
      <c r="Z859" s="1058"/>
      <c r="AA859" s="1058"/>
      <c r="AB859" s="1058"/>
    </row>
    <row r="860">
      <c r="A860" s="1406" t="s">
        <v>80</v>
      </c>
      <c r="B860" s="1404">
        <v>0.0</v>
      </c>
      <c r="C860" s="1404">
        <v>0.0</v>
      </c>
      <c r="D860" s="1404">
        <v>0.0</v>
      </c>
      <c r="E860" s="1404">
        <v>0.0</v>
      </c>
      <c r="F860" s="1404">
        <v>0.0</v>
      </c>
      <c r="G860" s="1405">
        <v>0.0</v>
      </c>
      <c r="H860" s="1053">
        <f t="shared" si="610"/>
        <v>0</v>
      </c>
      <c r="I860" s="1396"/>
      <c r="J860" s="1026"/>
      <c r="K860" s="1406" t="s">
        <v>80</v>
      </c>
      <c r="L860" s="1404">
        <f t="shared" si="600"/>
        <v>55</v>
      </c>
      <c r="M860" s="1396">
        <f t="shared" si="611"/>
        <v>55</v>
      </c>
      <c r="N860" s="1404">
        <v>0.0</v>
      </c>
      <c r="O860" s="1396">
        <f>SUM(M860,N860)</f>
        <v>55</v>
      </c>
      <c r="P860" s="1404"/>
      <c r="Q860" s="1058"/>
      <c r="R860" s="1058"/>
      <c r="S860" s="1058"/>
      <c r="T860" s="1058"/>
      <c r="U860" s="1058"/>
      <c r="V860" s="1058"/>
      <c r="W860" s="1058"/>
      <c r="X860" s="1058"/>
      <c r="Y860" s="1058"/>
      <c r="Z860" s="1058"/>
      <c r="AA860" s="1058"/>
      <c r="AB860" s="1058"/>
    </row>
    <row r="861">
      <c r="A861" s="1143" t="s">
        <v>565</v>
      </c>
      <c r="B861" s="1400">
        <v>7.0</v>
      </c>
      <c r="C861" s="1400">
        <v>3.0</v>
      </c>
      <c r="D861" s="1400">
        <v>0.0</v>
      </c>
      <c r="E861" s="1400">
        <v>3.0</v>
      </c>
      <c r="F861" s="1400">
        <v>7.0</v>
      </c>
      <c r="G861" s="1400">
        <v>8.0</v>
      </c>
      <c r="H861" s="1401">
        <f t="shared" ref="H861:H863" si="612">SUM(B861:G861)</f>
        <v>28</v>
      </c>
      <c r="I861" s="1117">
        <f>sum(H861:H864)</f>
        <v>29</v>
      </c>
      <c r="J861" s="1026"/>
      <c r="K861" s="1143" t="s">
        <v>565</v>
      </c>
      <c r="L861" s="1316">
        <f t="shared" si="600"/>
        <v>80</v>
      </c>
      <c r="M861" s="1117">
        <f t="shared" si="611"/>
        <v>52</v>
      </c>
      <c r="N861" s="1316">
        <v>0.0</v>
      </c>
      <c r="O861" s="1117">
        <f t="shared" ref="O861:O862" si="613">sum(M861,N861)</f>
        <v>52</v>
      </c>
      <c r="P861" s="1316"/>
      <c r="Q861" s="1058"/>
      <c r="R861" s="1058"/>
      <c r="S861" s="1058"/>
      <c r="T861" s="1058"/>
      <c r="U861" s="1058"/>
      <c r="V861" s="1058"/>
      <c r="W861" s="1058"/>
      <c r="X861" s="1058"/>
      <c r="Y861" s="1058"/>
      <c r="Z861" s="1058"/>
      <c r="AA861" s="1058"/>
      <c r="AB861" s="1058"/>
    </row>
    <row r="862">
      <c r="A862" s="1403" t="s">
        <v>77</v>
      </c>
      <c r="B862" s="1404">
        <v>0.0</v>
      </c>
      <c r="C862" s="1404">
        <v>0.0</v>
      </c>
      <c r="D862" s="1404">
        <v>0.0</v>
      </c>
      <c r="E862" s="1404">
        <v>0.0</v>
      </c>
      <c r="F862" s="1404">
        <v>0.0</v>
      </c>
      <c r="G862" s="1405">
        <v>0.0</v>
      </c>
      <c r="H862" s="1053">
        <f t="shared" si="612"/>
        <v>0</v>
      </c>
      <c r="I862" s="1088">
        <f>(I861/60)</f>
        <v>0.4833333333</v>
      </c>
      <c r="J862" s="1026"/>
      <c r="K862" s="1403" t="s">
        <v>77</v>
      </c>
      <c r="L862" s="1404">
        <f t="shared" si="600"/>
        <v>10</v>
      </c>
      <c r="M862" s="1396">
        <f>(L862-H862-H863)</f>
        <v>10</v>
      </c>
      <c r="N862" s="1404">
        <v>0.0</v>
      </c>
      <c r="O862" s="1396">
        <f t="shared" si="613"/>
        <v>10</v>
      </c>
      <c r="P862" s="1396"/>
      <c r="Q862" s="1058"/>
      <c r="R862" s="1058"/>
      <c r="S862" s="1058"/>
      <c r="T862" s="1058"/>
      <c r="U862" s="1058"/>
      <c r="V862" s="1058"/>
      <c r="W862" s="1058"/>
      <c r="X862" s="1058"/>
      <c r="Y862" s="1058"/>
      <c r="Z862" s="1058"/>
      <c r="AA862" s="1058"/>
      <c r="AB862" s="1058"/>
    </row>
    <row r="863">
      <c r="A863" s="1403" t="s">
        <v>78</v>
      </c>
      <c r="B863" s="1404">
        <v>0.0</v>
      </c>
      <c r="C863" s="1404">
        <v>0.0</v>
      </c>
      <c r="D863" s="1404">
        <v>0.0</v>
      </c>
      <c r="E863" s="1404">
        <v>0.0</v>
      </c>
      <c r="F863" s="1404">
        <v>0.0</v>
      </c>
      <c r="G863" s="1405">
        <v>0.0</v>
      </c>
      <c r="H863" s="1053">
        <f t="shared" si="612"/>
        <v>0</v>
      </c>
      <c r="I863" s="1396"/>
      <c r="J863" s="1026"/>
      <c r="K863" s="1403" t="s">
        <v>78</v>
      </c>
      <c r="L863" s="1404" t="str">
        <f t="shared" si="600"/>
        <v>-</v>
      </c>
      <c r="M863" s="1396" t="s">
        <v>79</v>
      </c>
      <c r="N863" s="1404" t="s">
        <v>79</v>
      </c>
      <c r="O863" s="1396" t="s">
        <v>79</v>
      </c>
      <c r="P863" s="1396"/>
      <c r="Q863" s="1058"/>
      <c r="R863" s="1058"/>
      <c r="S863" s="1058"/>
      <c r="T863" s="1058"/>
      <c r="U863" s="1058"/>
      <c r="V863" s="1058"/>
      <c r="W863" s="1058"/>
      <c r="X863" s="1058"/>
      <c r="Y863" s="1058"/>
      <c r="Z863" s="1058"/>
      <c r="AA863" s="1058"/>
      <c r="AB863" s="1058"/>
    </row>
    <row r="864">
      <c r="A864" s="1406" t="s">
        <v>446</v>
      </c>
      <c r="B864" s="1404">
        <v>0.0</v>
      </c>
      <c r="C864" s="1404">
        <v>0.0</v>
      </c>
      <c r="D864" s="1404">
        <v>0.0</v>
      </c>
      <c r="E864" s="1404">
        <v>1.0</v>
      </c>
      <c r="F864" s="1404">
        <v>0.0</v>
      </c>
      <c r="G864" s="1405">
        <v>0.0</v>
      </c>
      <c r="H864" s="1053">
        <f t="shared" ref="H864:H865" si="614">sum(B864:G864)</f>
        <v>1</v>
      </c>
      <c r="I864" s="1396"/>
      <c r="J864" s="1026"/>
      <c r="K864" s="1406" t="s">
        <v>446</v>
      </c>
      <c r="L864" s="1404">
        <f t="shared" si="600"/>
        <v>5</v>
      </c>
      <c r="M864" s="1396">
        <f t="shared" ref="M864:M865" si="615">(L864-H864)</f>
        <v>4</v>
      </c>
      <c r="N864" s="1404">
        <v>0.0</v>
      </c>
      <c r="O864" s="1396">
        <f>sum(M864,N864)</f>
        <v>4</v>
      </c>
      <c r="P864" s="1396"/>
      <c r="Q864" s="1058"/>
      <c r="R864" s="1058"/>
      <c r="S864" s="1058"/>
      <c r="T864" s="1058"/>
      <c r="U864" s="1058"/>
      <c r="V864" s="1058"/>
      <c r="W864" s="1058"/>
      <c r="X864" s="1058"/>
      <c r="Y864" s="1058"/>
      <c r="Z864" s="1058"/>
      <c r="AA864" s="1058"/>
      <c r="AB864" s="1058"/>
    </row>
    <row r="865">
      <c r="A865" s="1406" t="s">
        <v>80</v>
      </c>
      <c r="B865" s="1404">
        <v>5.0</v>
      </c>
      <c r="C865" s="1404">
        <v>1.0</v>
      </c>
      <c r="D865" s="1404">
        <v>0.0</v>
      </c>
      <c r="E865" s="1404">
        <v>1.0</v>
      </c>
      <c r="F865" s="1404">
        <v>0.0</v>
      </c>
      <c r="G865" s="1405">
        <v>0.0</v>
      </c>
      <c r="H865" s="1053">
        <f t="shared" si="614"/>
        <v>7</v>
      </c>
      <c r="I865" s="1396"/>
      <c r="J865" s="1026"/>
      <c r="K865" s="1406" t="s">
        <v>80</v>
      </c>
      <c r="L865" s="1404">
        <f t="shared" si="600"/>
        <v>29</v>
      </c>
      <c r="M865" s="1396">
        <f t="shared" si="615"/>
        <v>22</v>
      </c>
      <c r="N865" s="1404">
        <v>0.0</v>
      </c>
      <c r="O865" s="1396">
        <f>SUM(M865,N865)</f>
        <v>22</v>
      </c>
      <c r="P865" s="1396"/>
      <c r="Q865" s="1058"/>
      <c r="R865" s="1058"/>
      <c r="S865" s="1058"/>
      <c r="T865" s="1058"/>
      <c r="U865" s="1058"/>
      <c r="V865" s="1058"/>
      <c r="W865" s="1058"/>
      <c r="X865" s="1058"/>
      <c r="Y865" s="1058"/>
      <c r="Z865" s="1058"/>
      <c r="AA865" s="1058"/>
      <c r="AB865" s="1058"/>
    </row>
    <row r="866">
      <c r="A866" s="1332" t="s">
        <v>105</v>
      </c>
      <c r="B866" s="1397">
        <f t="shared" ref="B866:G866" si="616"> SUM(B867:B870,B872:B875,B877:B880,B882:B885,B887:B890, B892:B895)</f>
        <v>26</v>
      </c>
      <c r="C866" s="1397">
        <f t="shared" si="616"/>
        <v>34</v>
      </c>
      <c r="D866" s="1397">
        <f t="shared" si="616"/>
        <v>22</v>
      </c>
      <c r="E866" s="1397">
        <f t="shared" si="616"/>
        <v>19</v>
      </c>
      <c r="F866" s="1397">
        <f t="shared" si="616"/>
        <v>7</v>
      </c>
      <c r="G866" s="1397">
        <f t="shared" si="616"/>
        <v>16</v>
      </c>
      <c r="H866" s="1397">
        <f>SUM(H867:H870,H872:H875,H877:H880,H882:H885,H887:H890,H892:H895)</f>
        <v>124</v>
      </c>
      <c r="I866" s="1397"/>
      <c r="J866" s="1398"/>
      <c r="K866" s="1332" t="s">
        <v>105</v>
      </c>
      <c r="L866" s="1407"/>
      <c r="M866" s="1407"/>
      <c r="N866" s="1397"/>
      <c r="O866" s="1407"/>
      <c r="P866" s="1397"/>
      <c r="Q866" s="1399"/>
      <c r="R866" s="1399"/>
      <c r="S866" s="1399"/>
      <c r="T866" s="1399"/>
      <c r="U866" s="1399"/>
      <c r="V866" s="1399"/>
      <c r="W866" s="1399"/>
      <c r="X866" s="1399"/>
      <c r="Y866" s="1399"/>
      <c r="Z866" s="1399"/>
      <c r="AA866" s="1399"/>
      <c r="AB866" s="1399"/>
    </row>
    <row r="867">
      <c r="A867" s="1242" t="s">
        <v>106</v>
      </c>
      <c r="B867" s="1400">
        <v>0.0</v>
      </c>
      <c r="C867" s="1400">
        <v>0.0</v>
      </c>
      <c r="D867" s="1400">
        <v>0.0</v>
      </c>
      <c r="E867" s="1400">
        <v>0.0</v>
      </c>
      <c r="F867" s="1400">
        <v>0.0</v>
      </c>
      <c r="G867" s="1400">
        <v>0.0</v>
      </c>
      <c r="H867" s="1401">
        <f t="shared" ref="H867:H869" si="617">SUM(B867:G867)</f>
        <v>0</v>
      </c>
      <c r="I867" s="1117">
        <f>sum(H867:H870)</f>
        <v>0</v>
      </c>
      <c r="J867" s="1026"/>
      <c r="K867" s="1242" t="s">
        <v>106</v>
      </c>
      <c r="L867" s="1316">
        <f t="shared" ref="L867:L871" si="618">(O473)</f>
        <v>41</v>
      </c>
      <c r="M867" s="1117">
        <f>(L867-H867)</f>
        <v>41</v>
      </c>
      <c r="N867" s="1316">
        <v>20.0</v>
      </c>
      <c r="O867" s="1117">
        <f t="shared" ref="O867:O868" si="619">sum(M867,N867)</f>
        <v>61</v>
      </c>
      <c r="P867" s="1316" t="s">
        <v>623</v>
      </c>
      <c r="Q867" s="1058"/>
      <c r="R867" s="1058"/>
      <c r="S867" s="1058"/>
      <c r="T867" s="1058"/>
      <c r="U867" s="1058"/>
      <c r="V867" s="1058"/>
      <c r="W867" s="1058"/>
      <c r="X867" s="1058"/>
      <c r="Y867" s="1058"/>
      <c r="Z867" s="1058"/>
      <c r="AA867" s="1058"/>
      <c r="AB867" s="1058"/>
    </row>
    <row r="868">
      <c r="A868" s="1403" t="s">
        <v>77</v>
      </c>
      <c r="B868" s="1404">
        <v>0.0</v>
      </c>
      <c r="C868" s="1404">
        <v>0.0</v>
      </c>
      <c r="D868" s="1404">
        <v>0.0</v>
      </c>
      <c r="E868" s="1404">
        <v>0.0</v>
      </c>
      <c r="F868" s="1404">
        <v>0.0</v>
      </c>
      <c r="G868" s="1405">
        <v>0.0</v>
      </c>
      <c r="H868" s="1053">
        <f t="shared" si="617"/>
        <v>0</v>
      </c>
      <c r="I868" s="1088">
        <f>(I867/61)</f>
        <v>0</v>
      </c>
      <c r="J868" s="1239" t="s">
        <v>79</v>
      </c>
      <c r="K868" s="1403" t="s">
        <v>77</v>
      </c>
      <c r="L868" s="1404">
        <f t="shared" si="618"/>
        <v>17</v>
      </c>
      <c r="M868" s="1396">
        <f>(L868-H868-H869)</f>
        <v>17</v>
      </c>
      <c r="N868" s="1404">
        <v>0.0</v>
      </c>
      <c r="O868" s="1396">
        <f t="shared" si="619"/>
        <v>17</v>
      </c>
      <c r="P868" s="1404"/>
      <c r="Q868" s="1239" t="s">
        <v>461</v>
      </c>
      <c r="R868" s="1058"/>
      <c r="S868" s="1058"/>
      <c r="T868" s="1058"/>
      <c r="U868" s="1058"/>
      <c r="V868" s="1058"/>
      <c r="W868" s="1058"/>
      <c r="X868" s="1058"/>
      <c r="Y868" s="1058"/>
      <c r="Z868" s="1058"/>
      <c r="AA868" s="1058"/>
      <c r="AB868" s="1058"/>
    </row>
    <row r="869">
      <c r="A869" s="1403" t="s">
        <v>78</v>
      </c>
      <c r="B869" s="1404">
        <v>0.0</v>
      </c>
      <c r="C869" s="1404">
        <v>0.0</v>
      </c>
      <c r="D869" s="1404">
        <v>0.0</v>
      </c>
      <c r="E869" s="1404">
        <v>0.0</v>
      </c>
      <c r="F869" s="1404">
        <v>0.0</v>
      </c>
      <c r="G869" s="1405">
        <v>0.0</v>
      </c>
      <c r="H869" s="1053">
        <f t="shared" si="617"/>
        <v>0</v>
      </c>
      <c r="I869" s="1396"/>
      <c r="J869" s="1026"/>
      <c r="K869" s="1403" t="s">
        <v>78</v>
      </c>
      <c r="L869" s="1404" t="str">
        <f t="shared" si="618"/>
        <v>-</v>
      </c>
      <c r="M869" s="1396" t="s">
        <v>79</v>
      </c>
      <c r="N869" s="1404" t="s">
        <v>79</v>
      </c>
      <c r="O869" s="1396" t="s">
        <v>79</v>
      </c>
      <c r="P869" s="1404"/>
      <c r="Q869" s="1058"/>
      <c r="R869" s="1058"/>
      <c r="S869" s="1058"/>
      <c r="T869" s="1058"/>
      <c r="U869" s="1058"/>
      <c r="V869" s="1058"/>
      <c r="W869" s="1058"/>
      <c r="X869" s="1058"/>
      <c r="Y869" s="1058"/>
      <c r="Z869" s="1058"/>
      <c r="AA869" s="1058"/>
      <c r="AB869" s="1058"/>
    </row>
    <row r="870">
      <c r="A870" s="1406" t="s">
        <v>446</v>
      </c>
      <c r="B870" s="1404">
        <v>0.0</v>
      </c>
      <c r="C870" s="1404">
        <v>0.0</v>
      </c>
      <c r="D870" s="1404">
        <v>0.0</v>
      </c>
      <c r="E870" s="1404">
        <v>0.0</v>
      </c>
      <c r="F870" s="1404">
        <v>0.0</v>
      </c>
      <c r="G870" s="1405">
        <v>0.0</v>
      </c>
      <c r="H870" s="1053">
        <f t="shared" ref="H870:H871" si="620">sum(B870:G870)</f>
        <v>0</v>
      </c>
      <c r="I870" s="1396"/>
      <c r="J870" s="1239" t="s">
        <v>79</v>
      </c>
      <c r="K870" s="1406" t="s">
        <v>446</v>
      </c>
      <c r="L870" s="1404">
        <f t="shared" si="618"/>
        <v>4</v>
      </c>
      <c r="M870" s="1396">
        <f t="shared" ref="M870:M872" si="621">(L870-H870)</f>
        <v>4</v>
      </c>
      <c r="N870" s="1404">
        <v>0.0</v>
      </c>
      <c r="O870" s="1396">
        <f t="shared" ref="O870:O873" si="622">sum(M870,N870)</f>
        <v>4</v>
      </c>
      <c r="P870" s="1404"/>
      <c r="Q870" s="1239" t="s">
        <v>624</v>
      </c>
      <c r="R870" s="1058"/>
      <c r="S870" s="1058"/>
      <c r="T870" s="1058"/>
      <c r="U870" s="1058"/>
      <c r="V870" s="1058"/>
      <c r="W870" s="1058"/>
      <c r="X870" s="1058"/>
      <c r="Y870" s="1058"/>
      <c r="Z870" s="1058"/>
      <c r="AA870" s="1058"/>
      <c r="AB870" s="1058"/>
    </row>
    <row r="871">
      <c r="A871" s="1406" t="s">
        <v>80</v>
      </c>
      <c r="B871" s="1404">
        <v>0.0</v>
      </c>
      <c r="C871" s="1404">
        <v>0.0</v>
      </c>
      <c r="D871" s="1404">
        <v>0.0</v>
      </c>
      <c r="E871" s="1404">
        <v>0.0</v>
      </c>
      <c r="F871" s="1404">
        <v>0.0</v>
      </c>
      <c r="G871" s="1405">
        <v>0.0</v>
      </c>
      <c r="H871" s="1053">
        <f t="shared" si="620"/>
        <v>0</v>
      </c>
      <c r="I871" s="1396"/>
      <c r="J871" s="1026"/>
      <c r="K871" s="1406" t="s">
        <v>80</v>
      </c>
      <c r="L871" s="1404">
        <f t="shared" si="618"/>
        <v>36</v>
      </c>
      <c r="M871" s="1396">
        <f t="shared" si="621"/>
        <v>36</v>
      </c>
      <c r="N871" s="1404">
        <v>0.0</v>
      </c>
      <c r="O871" s="1396">
        <f t="shared" si="622"/>
        <v>36</v>
      </c>
      <c r="P871" s="1404"/>
      <c r="Q871" s="1058"/>
      <c r="R871" s="1058"/>
      <c r="S871" s="1058"/>
      <c r="T871" s="1058"/>
      <c r="U871" s="1058"/>
      <c r="V871" s="1058"/>
      <c r="W871" s="1058"/>
      <c r="X871" s="1058"/>
      <c r="Y871" s="1058"/>
      <c r="Z871" s="1058"/>
      <c r="AA871" s="1058"/>
      <c r="AB871" s="1058"/>
    </row>
    <row r="872">
      <c r="A872" s="1116" t="s">
        <v>108</v>
      </c>
      <c r="B872" s="1316">
        <v>12.0</v>
      </c>
      <c r="C872" s="1316">
        <v>10.0</v>
      </c>
      <c r="D872" s="1316">
        <v>2.0</v>
      </c>
      <c r="E872" s="1316">
        <v>0.0</v>
      </c>
      <c r="F872" s="1316">
        <v>0.0</v>
      </c>
      <c r="G872" s="1400">
        <v>7.0</v>
      </c>
      <c r="H872" s="1401">
        <f t="shared" ref="H872:H874" si="623">SUM(B872:G872)</f>
        <v>31</v>
      </c>
      <c r="I872" s="1117">
        <f>sum(H872:H875)</f>
        <v>38</v>
      </c>
      <c r="J872" s="1026"/>
      <c r="K872" s="1116" t="s">
        <v>108</v>
      </c>
      <c r="L872" s="1316">
        <v>93.0</v>
      </c>
      <c r="M872" s="1117">
        <f t="shared" si="621"/>
        <v>62</v>
      </c>
      <c r="N872" s="1316">
        <v>20.0</v>
      </c>
      <c r="O872" s="1117">
        <f t="shared" si="622"/>
        <v>82</v>
      </c>
      <c r="P872" s="1316" t="s">
        <v>4</v>
      </c>
      <c r="Q872" s="1058"/>
      <c r="R872" s="1058"/>
      <c r="S872" s="1058"/>
      <c r="T872" s="1058"/>
      <c r="U872" s="1058"/>
      <c r="V872" s="1058"/>
      <c r="W872" s="1058"/>
      <c r="X872" s="1058"/>
      <c r="Y872" s="1058"/>
      <c r="Z872" s="1058"/>
      <c r="AA872" s="1058"/>
      <c r="AB872" s="1058"/>
    </row>
    <row r="873">
      <c r="A873" s="1403" t="s">
        <v>77</v>
      </c>
      <c r="B873" s="1404">
        <v>1.0</v>
      </c>
      <c r="C873" s="1404">
        <v>0.0</v>
      </c>
      <c r="D873" s="1404">
        <v>0.0</v>
      </c>
      <c r="E873" s="1404">
        <v>0.0</v>
      </c>
      <c r="F873" s="1404">
        <v>0.0</v>
      </c>
      <c r="G873" s="1404">
        <v>0.0</v>
      </c>
      <c r="H873" s="1053">
        <f t="shared" si="623"/>
        <v>1</v>
      </c>
      <c r="I873" s="1088">
        <f>(I872/60)</f>
        <v>0.6333333333</v>
      </c>
      <c r="J873" s="1239" t="s">
        <v>79</v>
      </c>
      <c r="K873" s="1403" t="s">
        <v>77</v>
      </c>
      <c r="L873" s="1404">
        <v>13.0</v>
      </c>
      <c r="M873" s="1396">
        <f>(L873-H873-H874)</f>
        <v>9</v>
      </c>
      <c r="N873" s="1404" t="s">
        <v>79</v>
      </c>
      <c r="O873" s="1396">
        <f t="shared" si="622"/>
        <v>9</v>
      </c>
      <c r="P873" s="1404"/>
      <c r="Q873" s="1058"/>
      <c r="R873" s="1058"/>
      <c r="S873" s="1058"/>
      <c r="T873" s="1058"/>
      <c r="U873" s="1058"/>
      <c r="V873" s="1058"/>
      <c r="W873" s="1058"/>
      <c r="X873" s="1058"/>
      <c r="Y873" s="1058"/>
      <c r="Z873" s="1058"/>
      <c r="AA873" s="1058"/>
      <c r="AB873" s="1058"/>
    </row>
    <row r="874">
      <c r="A874" s="1403" t="s">
        <v>78</v>
      </c>
      <c r="B874" s="1404">
        <v>1.0</v>
      </c>
      <c r="C874" s="1404">
        <v>1.0</v>
      </c>
      <c r="D874" s="1404">
        <v>1.0</v>
      </c>
      <c r="E874" s="1404">
        <v>0.0</v>
      </c>
      <c r="F874" s="1404">
        <v>0.0</v>
      </c>
      <c r="G874" s="1404">
        <v>0.0</v>
      </c>
      <c r="H874" s="1053">
        <f t="shared" si="623"/>
        <v>3</v>
      </c>
      <c r="I874" s="1396"/>
      <c r="J874" s="1026"/>
      <c r="K874" s="1403" t="s">
        <v>78</v>
      </c>
      <c r="L874" s="1396" t="s">
        <v>79</v>
      </c>
      <c r="M874" s="1396" t="s">
        <v>79</v>
      </c>
      <c r="N874" s="1404" t="s">
        <v>79</v>
      </c>
      <c r="O874" s="1396" t="s">
        <v>79</v>
      </c>
      <c r="P874" s="1404"/>
      <c r="Q874" s="1058"/>
      <c r="R874" s="1058"/>
      <c r="S874" s="1058"/>
      <c r="T874" s="1058"/>
      <c r="U874" s="1058"/>
      <c r="V874" s="1058"/>
      <c r="W874" s="1058"/>
      <c r="X874" s="1058"/>
      <c r="Y874" s="1058"/>
      <c r="Z874" s="1058"/>
      <c r="AA874" s="1058"/>
      <c r="AB874" s="1058"/>
    </row>
    <row r="875">
      <c r="A875" s="1406" t="s">
        <v>446</v>
      </c>
      <c r="B875" s="1404">
        <v>0.0</v>
      </c>
      <c r="C875" s="1404">
        <v>0.0</v>
      </c>
      <c r="D875" s="1404">
        <v>1.0</v>
      </c>
      <c r="E875" s="1404">
        <v>0.0</v>
      </c>
      <c r="F875" s="1404">
        <v>0.0</v>
      </c>
      <c r="G875" s="1404">
        <v>2.0</v>
      </c>
      <c r="H875" s="1053">
        <f t="shared" ref="H875:H876" si="624">sum(B875:G875)</f>
        <v>3</v>
      </c>
      <c r="I875" s="1396"/>
      <c r="J875" s="1026"/>
      <c r="K875" s="1406" t="s">
        <v>446</v>
      </c>
      <c r="L875" s="1404">
        <v>5.0</v>
      </c>
      <c r="M875" s="1396">
        <f t="shared" ref="M875:M877" si="625">(L875-H875)</f>
        <v>2</v>
      </c>
      <c r="N875" s="1404">
        <v>0.0</v>
      </c>
      <c r="O875" s="1396">
        <f t="shared" ref="O875:O878" si="626">sum(M875,N875)</f>
        <v>2</v>
      </c>
      <c r="P875" s="1404"/>
      <c r="Q875" s="1058"/>
      <c r="R875" s="1058"/>
      <c r="S875" s="1058"/>
      <c r="T875" s="1058"/>
      <c r="U875" s="1058"/>
      <c r="V875" s="1058"/>
      <c r="W875" s="1058"/>
      <c r="X875" s="1058"/>
      <c r="Y875" s="1058"/>
      <c r="Z875" s="1058"/>
      <c r="AA875" s="1058"/>
      <c r="AB875" s="1058"/>
    </row>
    <row r="876">
      <c r="A876" s="1406" t="s">
        <v>80</v>
      </c>
      <c r="B876" s="1404">
        <v>2.0</v>
      </c>
      <c r="C876" s="1404">
        <v>0.0</v>
      </c>
      <c r="D876" s="1404">
        <v>1.0</v>
      </c>
      <c r="E876" s="1404">
        <v>0.0</v>
      </c>
      <c r="F876" s="1404">
        <v>0.0</v>
      </c>
      <c r="G876" s="1404">
        <v>0.0</v>
      </c>
      <c r="H876" s="1053">
        <f t="shared" si="624"/>
        <v>3</v>
      </c>
      <c r="I876" s="1396"/>
      <c r="J876" s="1026"/>
      <c r="K876" s="1406" t="s">
        <v>80</v>
      </c>
      <c r="L876" s="1404">
        <v>22.0</v>
      </c>
      <c r="M876" s="1396">
        <f t="shared" si="625"/>
        <v>19</v>
      </c>
      <c r="N876" s="1404" t="s">
        <v>79</v>
      </c>
      <c r="O876" s="1396">
        <f t="shared" si="626"/>
        <v>19</v>
      </c>
      <c r="P876" s="1404"/>
      <c r="Q876" s="1058"/>
      <c r="R876" s="1058"/>
      <c r="S876" s="1058"/>
      <c r="T876" s="1058"/>
      <c r="U876" s="1058"/>
      <c r="V876" s="1058"/>
      <c r="W876" s="1058"/>
      <c r="X876" s="1058"/>
      <c r="Y876" s="1058"/>
      <c r="Z876" s="1058"/>
      <c r="AA876" s="1058"/>
      <c r="AB876" s="1058"/>
    </row>
    <row r="877">
      <c r="A877" s="1116" t="s">
        <v>111</v>
      </c>
      <c r="B877" s="1400">
        <v>5.0</v>
      </c>
      <c r="C877" s="1400">
        <v>7.0</v>
      </c>
      <c r="D877" s="1400">
        <v>4.0</v>
      </c>
      <c r="E877" s="1400">
        <v>2.0</v>
      </c>
      <c r="F877" s="1400">
        <v>2.0</v>
      </c>
      <c r="G877" s="1400">
        <v>0.0</v>
      </c>
      <c r="H877" s="1401">
        <f t="shared" ref="H877:H879" si="627">SUM(B877:G877)</f>
        <v>20</v>
      </c>
      <c r="I877" s="1117">
        <f>sum(H877:H880)</f>
        <v>22</v>
      </c>
      <c r="J877" s="1026"/>
      <c r="K877" s="1116" t="s">
        <v>111</v>
      </c>
      <c r="L877" s="1316">
        <f t="shared" ref="L877:L891" si="628">(O483)</f>
        <v>35</v>
      </c>
      <c r="M877" s="1117">
        <f t="shared" si="625"/>
        <v>15</v>
      </c>
      <c r="N877" s="1316">
        <v>0.0</v>
      </c>
      <c r="O877" s="1117">
        <f t="shared" si="626"/>
        <v>15</v>
      </c>
      <c r="P877" s="1316"/>
      <c r="Q877" s="1058"/>
      <c r="R877" s="1058"/>
      <c r="S877" s="1058"/>
      <c r="T877" s="1058"/>
      <c r="U877" s="1058"/>
      <c r="V877" s="1058"/>
      <c r="W877" s="1058"/>
      <c r="X877" s="1058"/>
      <c r="Y877" s="1058"/>
      <c r="Z877" s="1058"/>
      <c r="AA877" s="1058"/>
      <c r="AB877" s="1058"/>
    </row>
    <row r="878">
      <c r="A878" s="1403" t="s">
        <v>77</v>
      </c>
      <c r="B878" s="1404">
        <v>0.0</v>
      </c>
      <c r="C878" s="1404">
        <v>0.0</v>
      </c>
      <c r="D878" s="1404">
        <v>0.0</v>
      </c>
      <c r="E878" s="1404">
        <v>0.0</v>
      </c>
      <c r="F878" s="1404">
        <v>0.0</v>
      </c>
      <c r="G878" s="1405">
        <v>0.0</v>
      </c>
      <c r="H878" s="1053">
        <f t="shared" si="627"/>
        <v>0</v>
      </c>
      <c r="I878" s="1088">
        <f>(I877/60)</f>
        <v>0.3666666667</v>
      </c>
      <c r="J878" s="1239" t="s">
        <v>79</v>
      </c>
      <c r="K878" s="1403" t="s">
        <v>77</v>
      </c>
      <c r="L878" s="1404">
        <f t="shared" si="628"/>
        <v>10</v>
      </c>
      <c r="M878" s="1396">
        <f>(L878-H878-H879)</f>
        <v>10</v>
      </c>
      <c r="N878" s="1404">
        <v>0.0</v>
      </c>
      <c r="O878" s="1396">
        <f t="shared" si="626"/>
        <v>10</v>
      </c>
      <c r="P878" s="1396"/>
      <c r="Q878" s="1239" t="s">
        <v>541</v>
      </c>
      <c r="R878" s="1058"/>
      <c r="S878" s="1058"/>
      <c r="T878" s="1058"/>
      <c r="U878" s="1058"/>
      <c r="V878" s="1058"/>
      <c r="W878" s="1058"/>
      <c r="X878" s="1058"/>
      <c r="Y878" s="1058"/>
      <c r="Z878" s="1058"/>
      <c r="AA878" s="1058"/>
      <c r="AB878" s="1058"/>
    </row>
    <row r="879">
      <c r="A879" s="1403" t="s">
        <v>78</v>
      </c>
      <c r="B879" s="1404">
        <v>0.0</v>
      </c>
      <c r="C879" s="1404">
        <v>0.0</v>
      </c>
      <c r="D879" s="1404">
        <v>0.0</v>
      </c>
      <c r="E879" s="1404">
        <v>0.0</v>
      </c>
      <c r="F879" s="1404">
        <v>0.0</v>
      </c>
      <c r="G879" s="1405">
        <v>0.0</v>
      </c>
      <c r="H879" s="1053">
        <f t="shared" si="627"/>
        <v>0</v>
      </c>
      <c r="I879" s="1396"/>
      <c r="J879" s="1026"/>
      <c r="K879" s="1403" t="s">
        <v>78</v>
      </c>
      <c r="L879" s="1404" t="str">
        <f t="shared" si="628"/>
        <v>-</v>
      </c>
      <c r="M879" s="1396" t="s">
        <v>79</v>
      </c>
      <c r="N879" s="1404" t="s">
        <v>79</v>
      </c>
      <c r="O879" s="1396" t="s">
        <v>79</v>
      </c>
      <c r="P879" s="1396"/>
      <c r="Q879" s="1058"/>
      <c r="R879" s="1058"/>
      <c r="S879" s="1058"/>
      <c r="T879" s="1058"/>
      <c r="U879" s="1058"/>
      <c r="V879" s="1058"/>
      <c r="W879" s="1058"/>
      <c r="X879" s="1058"/>
      <c r="Y879" s="1058"/>
      <c r="Z879" s="1058"/>
      <c r="AA879" s="1058"/>
      <c r="AB879" s="1058"/>
    </row>
    <row r="880">
      <c r="A880" s="1406" t="s">
        <v>446</v>
      </c>
      <c r="B880" s="1404">
        <v>0.0</v>
      </c>
      <c r="C880" s="1404">
        <v>0.0</v>
      </c>
      <c r="D880" s="1404">
        <v>0.0</v>
      </c>
      <c r="E880" s="1404">
        <v>1.0</v>
      </c>
      <c r="F880" s="1404">
        <v>1.0</v>
      </c>
      <c r="G880" s="1405">
        <v>0.0</v>
      </c>
      <c r="H880" s="1053">
        <f t="shared" ref="H880:H881" si="629">sum(B880:G880)</f>
        <v>2</v>
      </c>
      <c r="I880" s="1396"/>
      <c r="J880" s="1239" t="s">
        <v>79</v>
      </c>
      <c r="K880" s="1406" t="s">
        <v>446</v>
      </c>
      <c r="L880" s="1404">
        <f t="shared" si="628"/>
        <v>8</v>
      </c>
      <c r="M880" s="1396">
        <f t="shared" ref="M880:M882" si="630">(L880-H880)</f>
        <v>6</v>
      </c>
      <c r="N880" s="1404">
        <v>0.0</v>
      </c>
      <c r="O880" s="1396">
        <f t="shared" ref="O880:O883" si="631">sum(M880,N880)</f>
        <v>6</v>
      </c>
      <c r="P880" s="1404"/>
      <c r="Q880" s="1239" t="s">
        <v>510</v>
      </c>
      <c r="R880" s="1058"/>
      <c r="S880" s="1058"/>
      <c r="T880" s="1058"/>
      <c r="U880" s="1058"/>
      <c r="V880" s="1058"/>
      <c r="W880" s="1058"/>
      <c r="X880" s="1058"/>
      <c r="Y880" s="1058"/>
      <c r="Z880" s="1058"/>
      <c r="AA880" s="1058"/>
      <c r="AB880" s="1058"/>
    </row>
    <row r="881">
      <c r="A881" s="1406" t="s">
        <v>80</v>
      </c>
      <c r="B881" s="1404">
        <v>0.0</v>
      </c>
      <c r="C881" s="1404">
        <v>0.0</v>
      </c>
      <c r="D881" s="1404">
        <v>0.0</v>
      </c>
      <c r="E881" s="1404">
        <v>0.0</v>
      </c>
      <c r="F881" s="1404">
        <v>0.0</v>
      </c>
      <c r="G881" s="1405">
        <v>0.0</v>
      </c>
      <c r="H881" s="1053">
        <f t="shared" si="629"/>
        <v>0</v>
      </c>
      <c r="I881" s="1396"/>
      <c r="J881" s="1026"/>
      <c r="K881" s="1406" t="s">
        <v>80</v>
      </c>
      <c r="L881" s="1404">
        <f t="shared" si="628"/>
        <v>29</v>
      </c>
      <c r="M881" s="1396">
        <f t="shared" si="630"/>
        <v>29</v>
      </c>
      <c r="N881" s="1404">
        <v>0.0</v>
      </c>
      <c r="O881" s="1396">
        <f t="shared" si="631"/>
        <v>29</v>
      </c>
      <c r="P881" s="1396"/>
      <c r="Q881" s="1058"/>
      <c r="R881" s="1058"/>
      <c r="S881" s="1058"/>
      <c r="T881" s="1058"/>
      <c r="U881" s="1058"/>
      <c r="V881" s="1058"/>
      <c r="W881" s="1058"/>
      <c r="X881" s="1058"/>
      <c r="Y881" s="1058"/>
      <c r="Z881" s="1058"/>
      <c r="AA881" s="1058"/>
      <c r="AB881" s="1058"/>
    </row>
    <row r="882">
      <c r="A882" s="1257" t="s">
        <v>514</v>
      </c>
      <c r="B882" s="1316">
        <v>0.0</v>
      </c>
      <c r="C882" s="1316">
        <v>0.0</v>
      </c>
      <c r="D882" s="1316">
        <v>0.0</v>
      </c>
      <c r="E882" s="1316">
        <v>0.0</v>
      </c>
      <c r="F882" s="1316">
        <v>0.0</v>
      </c>
      <c r="G882" s="1400">
        <v>0.0</v>
      </c>
      <c r="H882" s="1401">
        <f t="shared" ref="H882:H884" si="632">SUM(B882:G882)</f>
        <v>0</v>
      </c>
      <c r="I882" s="1117">
        <f>sum(H882:H885)</f>
        <v>0</v>
      </c>
      <c r="J882" s="1513" t="s">
        <v>438</v>
      </c>
      <c r="K882" s="1257" t="s">
        <v>514</v>
      </c>
      <c r="L882" s="1316">
        <f t="shared" si="628"/>
        <v>38</v>
      </c>
      <c r="M882" s="1117">
        <f t="shared" si="630"/>
        <v>38</v>
      </c>
      <c r="N882" s="1316">
        <v>0.0</v>
      </c>
      <c r="O882" s="1117">
        <f t="shared" si="631"/>
        <v>38</v>
      </c>
      <c r="P882" s="1316"/>
      <c r="Q882" s="1058"/>
      <c r="R882" s="1058"/>
      <c r="S882" s="1058"/>
      <c r="T882" s="1058"/>
      <c r="U882" s="1058"/>
      <c r="V882" s="1058"/>
      <c r="W882" s="1058"/>
      <c r="X882" s="1058"/>
      <c r="Y882" s="1058"/>
      <c r="Z882" s="1058"/>
      <c r="AA882" s="1058"/>
      <c r="AB882" s="1058"/>
    </row>
    <row r="883">
      <c r="A883" s="1403" t="s">
        <v>77</v>
      </c>
      <c r="B883" s="1404">
        <v>0.0</v>
      </c>
      <c r="C883" s="1404">
        <v>0.0</v>
      </c>
      <c r="D883" s="1404">
        <v>0.0</v>
      </c>
      <c r="E883" s="1404">
        <v>0.0</v>
      </c>
      <c r="F883" s="1404">
        <v>0.0</v>
      </c>
      <c r="G883" s="1404">
        <v>0.0</v>
      </c>
      <c r="H883" s="1053">
        <f t="shared" si="632"/>
        <v>0</v>
      </c>
      <c r="I883" s="1088">
        <f>(I882/60)</f>
        <v>0</v>
      </c>
      <c r="J883" s="1026" t="s">
        <v>79</v>
      </c>
      <c r="K883" s="1403" t="s">
        <v>77</v>
      </c>
      <c r="L883" s="1404">
        <f t="shared" si="628"/>
        <v>3</v>
      </c>
      <c r="M883" s="1396">
        <f>(L883-H883-H884)</f>
        <v>3</v>
      </c>
      <c r="N883" s="1404">
        <v>0.0</v>
      </c>
      <c r="O883" s="1396">
        <f t="shared" si="631"/>
        <v>3</v>
      </c>
      <c r="P883" s="1404"/>
      <c r="Q883" s="1058"/>
      <c r="R883" s="1058"/>
      <c r="S883" s="1058"/>
      <c r="T883" s="1058"/>
      <c r="U883" s="1058"/>
      <c r="V883" s="1058"/>
      <c r="W883" s="1058"/>
      <c r="X883" s="1058"/>
      <c r="Y883" s="1058"/>
      <c r="Z883" s="1058"/>
      <c r="AA883" s="1058"/>
      <c r="AB883" s="1058"/>
    </row>
    <row r="884">
      <c r="A884" s="1403" t="s">
        <v>78</v>
      </c>
      <c r="B884" s="1404">
        <v>0.0</v>
      </c>
      <c r="C884" s="1404">
        <v>0.0</v>
      </c>
      <c r="D884" s="1404">
        <v>0.0</v>
      </c>
      <c r="E884" s="1404">
        <v>0.0</v>
      </c>
      <c r="F884" s="1404">
        <v>0.0</v>
      </c>
      <c r="G884" s="1404">
        <v>0.0</v>
      </c>
      <c r="H884" s="1053">
        <f t="shared" si="632"/>
        <v>0</v>
      </c>
      <c r="I884" s="1396"/>
      <c r="J884" s="1026" t="s">
        <v>79</v>
      </c>
      <c r="K884" s="1403" t="s">
        <v>78</v>
      </c>
      <c r="L884" s="1404" t="str">
        <f t="shared" si="628"/>
        <v>-</v>
      </c>
      <c r="M884" s="1396" t="s">
        <v>79</v>
      </c>
      <c r="N884" s="1404" t="s">
        <v>79</v>
      </c>
      <c r="O884" s="1396" t="s">
        <v>79</v>
      </c>
      <c r="P884" s="1404"/>
      <c r="Q884" s="1058"/>
      <c r="R884" s="1058"/>
      <c r="S884" s="1058"/>
      <c r="T884" s="1058"/>
      <c r="U884" s="1058"/>
      <c r="V884" s="1058"/>
      <c r="W884" s="1058"/>
      <c r="X884" s="1058"/>
      <c r="Y884" s="1058"/>
      <c r="Z884" s="1058"/>
      <c r="AA884" s="1058"/>
      <c r="AB884" s="1058"/>
    </row>
    <row r="885">
      <c r="A885" s="1406" t="s">
        <v>446</v>
      </c>
      <c r="B885" s="1404">
        <v>0.0</v>
      </c>
      <c r="C885" s="1404">
        <v>0.0</v>
      </c>
      <c r="D885" s="1404">
        <v>0.0</v>
      </c>
      <c r="E885" s="1404">
        <v>0.0</v>
      </c>
      <c r="F885" s="1404">
        <v>0.0</v>
      </c>
      <c r="G885" s="1404">
        <v>0.0</v>
      </c>
      <c r="H885" s="1053">
        <f t="shared" ref="H885:H886" si="633">sum(B885:G885)</f>
        <v>0</v>
      </c>
      <c r="I885" s="1396"/>
      <c r="J885" s="1026" t="s">
        <v>79</v>
      </c>
      <c r="K885" s="1406" t="s">
        <v>446</v>
      </c>
      <c r="L885" s="1404">
        <f t="shared" si="628"/>
        <v>2</v>
      </c>
      <c r="M885" s="1396">
        <f t="shared" ref="M885:M887" si="634">(L885-H885)</f>
        <v>2</v>
      </c>
      <c r="N885" s="1404">
        <v>0.0</v>
      </c>
      <c r="O885" s="1396">
        <f t="shared" ref="O885:O888" si="635">sum(M885,N885)</f>
        <v>2</v>
      </c>
      <c r="P885" s="1404"/>
      <c r="Q885" s="1058"/>
      <c r="R885" s="1058"/>
      <c r="S885" s="1058"/>
      <c r="T885" s="1058"/>
      <c r="U885" s="1058"/>
      <c r="V885" s="1058"/>
      <c r="W885" s="1058"/>
      <c r="X885" s="1058"/>
      <c r="Y885" s="1058"/>
      <c r="Z885" s="1058"/>
      <c r="AA885" s="1058"/>
      <c r="AB885" s="1058"/>
    </row>
    <row r="886">
      <c r="A886" s="1406" t="s">
        <v>80</v>
      </c>
      <c r="B886" s="1404">
        <v>0.0</v>
      </c>
      <c r="C886" s="1404">
        <v>0.0</v>
      </c>
      <c r="D886" s="1404">
        <v>0.0</v>
      </c>
      <c r="E886" s="1404">
        <v>0.0</v>
      </c>
      <c r="F886" s="1404">
        <v>0.0</v>
      </c>
      <c r="G886" s="1404">
        <v>0.0</v>
      </c>
      <c r="H886" s="1053">
        <f t="shared" si="633"/>
        <v>0</v>
      </c>
      <c r="I886" s="1396"/>
      <c r="J886" s="1026" t="s">
        <v>79</v>
      </c>
      <c r="K886" s="1406" t="s">
        <v>80</v>
      </c>
      <c r="L886" s="1404">
        <f t="shared" si="628"/>
        <v>41</v>
      </c>
      <c r="M886" s="1396">
        <f t="shared" si="634"/>
        <v>41</v>
      </c>
      <c r="N886" s="1404">
        <v>0.0</v>
      </c>
      <c r="O886" s="1396">
        <f t="shared" si="635"/>
        <v>41</v>
      </c>
      <c r="P886" s="1404"/>
      <c r="Q886" s="1058"/>
      <c r="R886" s="1058"/>
      <c r="S886" s="1058"/>
      <c r="T886" s="1058"/>
      <c r="U886" s="1058"/>
      <c r="V886" s="1058"/>
      <c r="W886" s="1058"/>
      <c r="X886" s="1058"/>
      <c r="Y886" s="1058"/>
      <c r="Z886" s="1058"/>
      <c r="AA886" s="1058"/>
      <c r="AB886" s="1058"/>
    </row>
    <row r="887">
      <c r="A887" s="1143" t="s">
        <v>566</v>
      </c>
      <c r="B887" s="1400">
        <v>0.0</v>
      </c>
      <c r="C887" s="1400">
        <v>5.0</v>
      </c>
      <c r="D887" s="1400">
        <v>7.0</v>
      </c>
      <c r="E887" s="1400">
        <v>5.0</v>
      </c>
      <c r="F887" s="1400">
        <v>4.0</v>
      </c>
      <c r="G887" s="1400">
        <v>2.0</v>
      </c>
      <c r="H887" s="1401">
        <f t="shared" ref="H887:H889" si="636">SUM(B887:G887)</f>
        <v>23</v>
      </c>
      <c r="I887" s="1117">
        <f>sum(H887:H890)</f>
        <v>24</v>
      </c>
      <c r="J887" s="1402"/>
      <c r="K887" s="1143" t="s">
        <v>566</v>
      </c>
      <c r="L887" s="1316">
        <f t="shared" si="628"/>
        <v>36</v>
      </c>
      <c r="M887" s="1117">
        <f t="shared" si="634"/>
        <v>13</v>
      </c>
      <c r="N887" s="1316">
        <v>40.0</v>
      </c>
      <c r="O887" s="1146">
        <f t="shared" si="635"/>
        <v>53</v>
      </c>
      <c r="P887" s="1316" t="s">
        <v>4</v>
      </c>
      <c r="Q887" s="1058"/>
      <c r="R887" s="1058"/>
      <c r="S887" s="1058"/>
      <c r="T887" s="1058"/>
      <c r="U887" s="1058"/>
      <c r="V887" s="1058"/>
      <c r="W887" s="1058"/>
      <c r="X887" s="1058"/>
      <c r="Y887" s="1058"/>
      <c r="Z887" s="1058"/>
      <c r="AA887" s="1058"/>
      <c r="AB887" s="1058"/>
    </row>
    <row r="888">
      <c r="A888" s="1403" t="s">
        <v>77</v>
      </c>
      <c r="B888" s="1404">
        <v>0.0</v>
      </c>
      <c r="C888" s="1404">
        <v>0.0</v>
      </c>
      <c r="D888" s="1404">
        <v>0.0</v>
      </c>
      <c r="E888" s="1404">
        <v>0.0</v>
      </c>
      <c r="F888" s="1404">
        <v>0.0</v>
      </c>
      <c r="G888" s="1405">
        <v>0.0</v>
      </c>
      <c r="H888" s="1053">
        <f t="shared" si="636"/>
        <v>0</v>
      </c>
      <c r="I888" s="1088">
        <f>(I887/60)</f>
        <v>0.4</v>
      </c>
      <c r="J888" s="1026"/>
      <c r="K888" s="1403" t="s">
        <v>77</v>
      </c>
      <c r="L888" s="1404">
        <f t="shared" si="628"/>
        <v>1</v>
      </c>
      <c r="M888" s="1396">
        <f>(L888-H888-H889)</f>
        <v>0</v>
      </c>
      <c r="N888" s="1404">
        <v>5.0</v>
      </c>
      <c r="O888" s="1410">
        <f t="shared" si="635"/>
        <v>5</v>
      </c>
      <c r="P888" s="1404"/>
      <c r="Q888" s="1058"/>
      <c r="R888" s="1058"/>
      <c r="S888" s="1058"/>
      <c r="T888" s="1058"/>
      <c r="U888" s="1058"/>
      <c r="V888" s="1058"/>
      <c r="W888" s="1058"/>
      <c r="X888" s="1058"/>
      <c r="Y888" s="1058"/>
      <c r="Z888" s="1058"/>
      <c r="AA888" s="1058"/>
      <c r="AB888" s="1058"/>
    </row>
    <row r="889">
      <c r="A889" s="1403" t="s">
        <v>78</v>
      </c>
      <c r="B889" s="1404">
        <v>0.0</v>
      </c>
      <c r="C889" s="1404">
        <v>1.0</v>
      </c>
      <c r="D889" s="1404">
        <v>0.0</v>
      </c>
      <c r="E889" s="1404">
        <v>0.0</v>
      </c>
      <c r="F889" s="1404">
        <v>0.0</v>
      </c>
      <c r="G889" s="1405">
        <v>0.0</v>
      </c>
      <c r="H889" s="1053">
        <f t="shared" si="636"/>
        <v>1</v>
      </c>
      <c r="I889" s="1396"/>
      <c r="J889" s="1026"/>
      <c r="K889" s="1403" t="s">
        <v>78</v>
      </c>
      <c r="L889" s="1404" t="str">
        <f t="shared" si="628"/>
        <v>-</v>
      </c>
      <c r="M889" s="1396" t="s">
        <v>79</v>
      </c>
      <c r="N889" s="1404" t="s">
        <v>79</v>
      </c>
      <c r="O889" s="1410" t="s">
        <v>79</v>
      </c>
      <c r="P889" s="1404"/>
      <c r="Q889" s="1058"/>
      <c r="R889" s="1058"/>
      <c r="S889" s="1058"/>
      <c r="T889" s="1058"/>
      <c r="U889" s="1058"/>
      <c r="V889" s="1058"/>
      <c r="W889" s="1058"/>
      <c r="X889" s="1058"/>
      <c r="Y889" s="1058"/>
      <c r="Z889" s="1058"/>
      <c r="AA889" s="1058"/>
      <c r="AB889" s="1058"/>
    </row>
    <row r="890">
      <c r="A890" s="1406" t="s">
        <v>446</v>
      </c>
      <c r="B890" s="1404">
        <v>0.0</v>
      </c>
      <c r="C890" s="1404">
        <v>0.0</v>
      </c>
      <c r="D890" s="1404">
        <v>0.0</v>
      </c>
      <c r="E890" s="1404">
        <v>0.0</v>
      </c>
      <c r="F890" s="1404">
        <v>0.0</v>
      </c>
      <c r="G890" s="1405">
        <v>0.0</v>
      </c>
      <c r="H890" s="1053">
        <f t="shared" ref="H890:H891" si="637">sum(B890:G890)</f>
        <v>0</v>
      </c>
      <c r="I890" s="1396"/>
      <c r="J890" s="1026"/>
      <c r="K890" s="1406" t="s">
        <v>446</v>
      </c>
      <c r="L890" s="1404">
        <f t="shared" si="628"/>
        <v>0</v>
      </c>
      <c r="M890" s="1396">
        <f t="shared" ref="M890:M892" si="638">(L890-H890)</f>
        <v>0</v>
      </c>
      <c r="N890" s="1404">
        <v>5.0</v>
      </c>
      <c r="O890" s="1410">
        <f t="shared" ref="O890:O893" si="639">sum(M890,N890)</f>
        <v>5</v>
      </c>
      <c r="P890" s="1404"/>
      <c r="Q890" s="1058"/>
      <c r="R890" s="1058"/>
      <c r="S890" s="1058"/>
      <c r="T890" s="1058"/>
      <c r="U890" s="1058"/>
      <c r="V890" s="1058"/>
      <c r="W890" s="1058"/>
      <c r="X890" s="1058"/>
      <c r="Y890" s="1058"/>
      <c r="Z890" s="1058"/>
      <c r="AA890" s="1058"/>
      <c r="AB890" s="1058"/>
    </row>
    <row r="891">
      <c r="A891" s="1406" t="s">
        <v>80</v>
      </c>
      <c r="B891" s="1404">
        <v>0.0</v>
      </c>
      <c r="C891" s="1404">
        <v>0.0</v>
      </c>
      <c r="D891" s="1404">
        <v>0.0</v>
      </c>
      <c r="E891" s="1404">
        <v>0.0</v>
      </c>
      <c r="F891" s="1404">
        <v>0.0</v>
      </c>
      <c r="G891" s="1405">
        <v>0.0</v>
      </c>
      <c r="H891" s="1053">
        <f t="shared" si="637"/>
        <v>0</v>
      </c>
      <c r="I891" s="1396"/>
      <c r="J891" s="1026"/>
      <c r="K891" s="1406" t="s">
        <v>80</v>
      </c>
      <c r="L891" s="1404">
        <f t="shared" si="628"/>
        <v>0</v>
      </c>
      <c r="M891" s="1396">
        <f t="shared" si="638"/>
        <v>0</v>
      </c>
      <c r="N891" s="1404">
        <v>30.0</v>
      </c>
      <c r="O891" s="1396">
        <f t="shared" si="639"/>
        <v>30</v>
      </c>
      <c r="P891" s="1404"/>
      <c r="Q891" s="1058"/>
      <c r="R891" s="1058"/>
      <c r="S891" s="1058"/>
      <c r="T891" s="1058"/>
      <c r="U891" s="1058"/>
      <c r="V891" s="1058"/>
      <c r="W891" s="1058"/>
      <c r="X891" s="1058"/>
      <c r="Y891" s="1058"/>
      <c r="Z891" s="1058"/>
      <c r="AA891" s="1058"/>
      <c r="AB891" s="1058"/>
    </row>
    <row r="892">
      <c r="A892" s="1143" t="s">
        <v>117</v>
      </c>
      <c r="B892" s="1400">
        <v>5.0</v>
      </c>
      <c r="C892" s="1400">
        <v>9.0</v>
      </c>
      <c r="D892" s="1400">
        <v>7.0</v>
      </c>
      <c r="E892" s="1400">
        <v>10.0</v>
      </c>
      <c r="F892" s="1400">
        <v>0.0</v>
      </c>
      <c r="G892" s="1400">
        <v>5.0</v>
      </c>
      <c r="H892" s="1401">
        <f t="shared" ref="H892:H894" si="640">SUM(B892:G892)</f>
        <v>36</v>
      </c>
      <c r="I892" s="1117">
        <f>sum(H892:H895)</f>
        <v>40</v>
      </c>
      <c r="J892" s="1026"/>
      <c r="K892" s="1143" t="s">
        <v>117</v>
      </c>
      <c r="L892" s="1316">
        <v>60.0</v>
      </c>
      <c r="M892" s="1117">
        <f t="shared" si="638"/>
        <v>24</v>
      </c>
      <c r="N892" s="1316">
        <v>50.0</v>
      </c>
      <c r="O892" s="1146">
        <f t="shared" si="639"/>
        <v>74</v>
      </c>
      <c r="P892" s="1316" t="s">
        <v>3</v>
      </c>
      <c r="Q892" s="1058"/>
      <c r="R892" s="1058"/>
      <c r="S892" s="1058"/>
      <c r="T892" s="1058"/>
      <c r="U892" s="1058"/>
      <c r="V892" s="1058"/>
      <c r="W892" s="1058"/>
      <c r="X892" s="1058"/>
      <c r="Y892" s="1058"/>
      <c r="Z892" s="1058"/>
      <c r="AA892" s="1058"/>
      <c r="AB892" s="1058"/>
    </row>
    <row r="893">
      <c r="A893" s="1403" t="s">
        <v>77</v>
      </c>
      <c r="B893" s="1404">
        <v>0.0</v>
      </c>
      <c r="C893" s="1404">
        <v>0.0</v>
      </c>
      <c r="D893" s="1404">
        <v>0.0</v>
      </c>
      <c r="E893" s="1404">
        <v>0.0</v>
      </c>
      <c r="F893" s="1404">
        <v>0.0</v>
      </c>
      <c r="G893" s="1405">
        <v>0.0</v>
      </c>
      <c r="H893" s="1053">
        <f t="shared" si="640"/>
        <v>0</v>
      </c>
      <c r="I893" s="1088">
        <f>(I892/60)</f>
        <v>0.6666666667</v>
      </c>
      <c r="J893" s="1026"/>
      <c r="K893" s="1403" t="s">
        <v>77</v>
      </c>
      <c r="L893" s="1404">
        <v>10.0</v>
      </c>
      <c r="M893" s="1396">
        <f>(L893-H893-H894)</f>
        <v>10</v>
      </c>
      <c r="N893" s="1404" t="s">
        <v>79</v>
      </c>
      <c r="O893" s="1410">
        <f t="shared" si="639"/>
        <v>10</v>
      </c>
      <c r="P893" s="1396"/>
      <c r="Q893" s="1058"/>
      <c r="R893" s="1058"/>
      <c r="S893" s="1058"/>
      <c r="T893" s="1058"/>
      <c r="U893" s="1058"/>
      <c r="V893" s="1058"/>
      <c r="W893" s="1058"/>
      <c r="X893" s="1058"/>
      <c r="Y893" s="1058"/>
      <c r="Z893" s="1058"/>
      <c r="AA893" s="1058"/>
      <c r="AB893" s="1058"/>
    </row>
    <row r="894">
      <c r="A894" s="1403" t="s">
        <v>78</v>
      </c>
      <c r="B894" s="1404">
        <v>0.0</v>
      </c>
      <c r="C894" s="1404">
        <v>0.0</v>
      </c>
      <c r="D894" s="1404">
        <v>0.0</v>
      </c>
      <c r="E894" s="1404">
        <v>0.0</v>
      </c>
      <c r="F894" s="1404">
        <v>0.0</v>
      </c>
      <c r="G894" s="1405">
        <v>0.0</v>
      </c>
      <c r="H894" s="1053">
        <f t="shared" si="640"/>
        <v>0</v>
      </c>
      <c r="I894" s="1396"/>
      <c r="J894" s="1026"/>
      <c r="K894" s="1403" t="s">
        <v>78</v>
      </c>
      <c r="L894" s="1404" t="s">
        <v>79</v>
      </c>
      <c r="M894" s="1396" t="s">
        <v>79</v>
      </c>
      <c r="N894" s="1404" t="s">
        <v>79</v>
      </c>
      <c r="O894" s="1410" t="s">
        <v>79</v>
      </c>
      <c r="P894" s="1396"/>
      <c r="Q894" s="1058"/>
      <c r="R894" s="1058"/>
      <c r="S894" s="1058"/>
      <c r="T894" s="1058"/>
      <c r="U894" s="1058"/>
      <c r="V894" s="1058"/>
      <c r="W894" s="1058"/>
      <c r="X894" s="1058"/>
      <c r="Y894" s="1058"/>
      <c r="Z894" s="1058"/>
      <c r="AA894" s="1058"/>
      <c r="AB894" s="1058"/>
    </row>
    <row r="895">
      <c r="A895" s="1406" t="s">
        <v>446</v>
      </c>
      <c r="B895" s="1404">
        <v>2.0</v>
      </c>
      <c r="C895" s="1404">
        <v>1.0</v>
      </c>
      <c r="D895" s="1404">
        <v>0.0</v>
      </c>
      <c r="E895" s="1404">
        <v>1.0</v>
      </c>
      <c r="F895" s="1404">
        <v>0.0</v>
      </c>
      <c r="G895" s="1405">
        <v>0.0</v>
      </c>
      <c r="H895" s="1053">
        <f t="shared" ref="H895:H896" si="641">sum(B895:G895)</f>
        <v>4</v>
      </c>
      <c r="I895" s="1396"/>
      <c r="J895" s="1026"/>
      <c r="K895" s="1406" t="s">
        <v>446</v>
      </c>
      <c r="L895" s="1404">
        <v>5.0</v>
      </c>
      <c r="M895" s="1396">
        <f t="shared" ref="M895:M896" si="642">(L895-H895)</f>
        <v>1</v>
      </c>
      <c r="N895" s="1404">
        <v>10.0</v>
      </c>
      <c r="O895" s="1410">
        <f t="shared" ref="O895:O896" si="643">sum(M895,N895)</f>
        <v>11</v>
      </c>
      <c r="P895" s="1396"/>
      <c r="Q895" s="1058"/>
      <c r="R895" s="1058"/>
      <c r="S895" s="1058"/>
      <c r="T895" s="1058"/>
      <c r="U895" s="1058"/>
      <c r="V895" s="1058"/>
      <c r="W895" s="1058"/>
      <c r="X895" s="1058"/>
      <c r="Y895" s="1058"/>
      <c r="Z895" s="1058"/>
      <c r="AA895" s="1058"/>
      <c r="AB895" s="1058"/>
    </row>
    <row r="896">
      <c r="A896" s="1406" t="s">
        <v>80</v>
      </c>
      <c r="B896" s="1404">
        <v>0.0</v>
      </c>
      <c r="C896" s="1404">
        <v>0.0</v>
      </c>
      <c r="D896" s="1404">
        <v>0.0</v>
      </c>
      <c r="E896" s="1404">
        <v>0.0</v>
      </c>
      <c r="F896" s="1404">
        <v>0.0</v>
      </c>
      <c r="G896" s="1405">
        <v>0.0</v>
      </c>
      <c r="H896" s="1053">
        <f t="shared" si="641"/>
        <v>0</v>
      </c>
      <c r="I896" s="1396"/>
      <c r="J896" s="1026"/>
      <c r="K896" s="1406" t="s">
        <v>80</v>
      </c>
      <c r="L896" s="1404">
        <v>40.0</v>
      </c>
      <c r="M896" s="1396">
        <f t="shared" si="642"/>
        <v>40</v>
      </c>
      <c r="N896" s="1404">
        <v>0.0</v>
      </c>
      <c r="O896" s="1396">
        <f t="shared" si="643"/>
        <v>40</v>
      </c>
      <c r="P896" s="1396"/>
      <c r="Q896" s="1058"/>
      <c r="R896" s="1058"/>
      <c r="S896" s="1058"/>
      <c r="T896" s="1058"/>
      <c r="U896" s="1058"/>
      <c r="V896" s="1058"/>
      <c r="W896" s="1058"/>
      <c r="X896" s="1058"/>
      <c r="Y896" s="1058"/>
      <c r="Z896" s="1058"/>
      <c r="AA896" s="1058"/>
      <c r="AB896" s="1058"/>
    </row>
    <row r="897">
      <c r="A897" s="1332"/>
      <c r="B897" s="1407"/>
      <c r="C897" s="1407"/>
      <c r="D897" s="1407"/>
      <c r="E897" s="1407"/>
      <c r="F897" s="1407"/>
      <c r="G897" s="1407"/>
      <c r="H897" s="1407"/>
      <c r="I897" s="1407"/>
      <c r="J897" s="1398"/>
      <c r="K897" s="1332"/>
      <c r="L897" s="1407"/>
      <c r="M897" s="1407"/>
      <c r="N897" s="1397"/>
      <c r="O897" s="1407"/>
      <c r="P897" s="1397"/>
      <c r="Q897" s="1399"/>
      <c r="R897" s="1399"/>
      <c r="S897" s="1399"/>
      <c r="T897" s="1399"/>
      <c r="U897" s="1399"/>
      <c r="V897" s="1399"/>
      <c r="W897" s="1399"/>
      <c r="X897" s="1399"/>
      <c r="Y897" s="1399"/>
      <c r="Z897" s="1399"/>
      <c r="AA897" s="1399"/>
      <c r="AB897" s="1399"/>
    </row>
    <row r="898">
      <c r="A898" s="1411" t="s">
        <v>121</v>
      </c>
      <c r="B898" s="1412">
        <f t="shared" ref="B898:H898" si="644">SUM(B774,B779,B784,B789,B794,B799,B805,B810,B815,B820,B825,B830,B836,B841,B846,B851,B856,B861,B867,B872,B877,B882,B887,B892)</f>
        <v>86</v>
      </c>
      <c r="C898" s="1412">
        <f t="shared" si="644"/>
        <v>108</v>
      </c>
      <c r="D898" s="1412">
        <f t="shared" si="644"/>
        <v>100</v>
      </c>
      <c r="E898" s="1412">
        <f t="shared" si="644"/>
        <v>95</v>
      </c>
      <c r="F898" s="1412">
        <f t="shared" si="644"/>
        <v>93</v>
      </c>
      <c r="G898" s="1412">
        <f t="shared" si="644"/>
        <v>47</v>
      </c>
      <c r="H898" s="1412">
        <f t="shared" si="644"/>
        <v>529</v>
      </c>
      <c r="I898" s="1413"/>
      <c r="J898" s="1398"/>
      <c r="K898" s="1414" t="s">
        <v>121</v>
      </c>
      <c r="L898" s="1412">
        <f t="shared" ref="L898:O898" si="645">SUM(L774,L779,L784,L789,L794,L799,L805,L810,L815,L820,L825,L830,L836,L841,L846,L851,L856,L861,L867,L872,L877,L882,L887,L892)</f>
        <v>1139</v>
      </c>
      <c r="M898" s="1412">
        <f t="shared" si="645"/>
        <v>610</v>
      </c>
      <c r="N898" s="1412">
        <f t="shared" si="645"/>
        <v>539</v>
      </c>
      <c r="O898" s="1412">
        <f t="shared" si="645"/>
        <v>1149</v>
      </c>
      <c r="P898" s="1412"/>
      <c r="Q898" s="1399"/>
      <c r="R898" s="1399"/>
      <c r="S898" s="1399"/>
      <c r="T898" s="1399"/>
      <c r="U898" s="1399"/>
      <c r="V898" s="1399"/>
      <c r="W898" s="1399"/>
      <c r="X898" s="1399"/>
      <c r="Y898" s="1399"/>
      <c r="Z898" s="1399"/>
      <c r="AA898" s="1399"/>
      <c r="AB898" s="1399"/>
    </row>
    <row r="899">
      <c r="A899" s="1411" t="s">
        <v>77</v>
      </c>
      <c r="B899" s="1412">
        <f t="shared" ref="B899:H899" si="646">SUM(B775,B780,B785,B790,B795,B800,B806,B811,B816,B821,B826,B831,B837,B842,B847,B852,B857,B862,B868,B873,B878,B883,B888,B893)</f>
        <v>2</v>
      </c>
      <c r="C899" s="1412">
        <f t="shared" si="646"/>
        <v>2</v>
      </c>
      <c r="D899" s="1412">
        <f t="shared" si="646"/>
        <v>2</v>
      </c>
      <c r="E899" s="1412">
        <f t="shared" si="646"/>
        <v>0</v>
      </c>
      <c r="F899" s="1412">
        <f t="shared" si="646"/>
        <v>1</v>
      </c>
      <c r="G899" s="1412">
        <f t="shared" si="646"/>
        <v>0</v>
      </c>
      <c r="H899" s="1412">
        <f t="shared" si="646"/>
        <v>7</v>
      </c>
      <c r="I899" s="1413"/>
      <c r="J899" s="1398"/>
      <c r="K899" s="1414" t="s">
        <v>77</v>
      </c>
      <c r="L899" s="1412">
        <f t="shared" ref="L899:O899" si="647">SUM(L775,L780,L785,L790,L795,L800,L806,L811,L816,L821,L826,L831,L837,L842,L847,L852,L857,L862,L868,L873,L878,L883,L888,L893)</f>
        <v>240</v>
      </c>
      <c r="M899" s="1412">
        <f t="shared" si="647"/>
        <v>182</v>
      </c>
      <c r="N899" s="1412">
        <f t="shared" si="647"/>
        <v>75</v>
      </c>
      <c r="O899" s="1412">
        <f t="shared" si="647"/>
        <v>257</v>
      </c>
      <c r="P899" s="1412"/>
      <c r="Q899" s="1399"/>
      <c r="R899" s="1399"/>
      <c r="S899" s="1399"/>
      <c r="T899" s="1399"/>
      <c r="U899" s="1399"/>
      <c r="V899" s="1399"/>
      <c r="W899" s="1399"/>
      <c r="X899" s="1399"/>
      <c r="Y899" s="1399"/>
      <c r="Z899" s="1399"/>
      <c r="AA899" s="1399"/>
      <c r="AB899" s="1399"/>
    </row>
    <row r="900">
      <c r="A900" s="1411" t="s">
        <v>78</v>
      </c>
      <c r="B900" s="1412">
        <f t="shared" ref="B900:H900" si="648">SUM(B776,B781,B786,B791,B796,B801,B807,B812,B817,B822,B827,B832,B838,B843,B848,B853,B858,B863,B869,B874,B879,B884,B889,B894)</f>
        <v>9</v>
      </c>
      <c r="C900" s="1412">
        <f t="shared" si="648"/>
        <v>16</v>
      </c>
      <c r="D900" s="1412">
        <f t="shared" si="648"/>
        <v>17</v>
      </c>
      <c r="E900" s="1412">
        <f t="shared" si="648"/>
        <v>9</v>
      </c>
      <c r="F900" s="1412">
        <f t="shared" si="648"/>
        <v>0</v>
      </c>
      <c r="G900" s="1412">
        <f t="shared" si="648"/>
        <v>0</v>
      </c>
      <c r="H900" s="1412">
        <f t="shared" si="648"/>
        <v>51</v>
      </c>
      <c r="I900" s="1413"/>
      <c r="J900" s="1398"/>
      <c r="K900" s="1414" t="s">
        <v>78</v>
      </c>
      <c r="L900" s="1412">
        <f t="shared" ref="L900:O900" si="649">SUM(L776,L781,L786,L791,L796,L801,L807,L812,L817,L822,L827,L832,L838,L843,L848,L853,L858,L863,L869,L874,L879,L884,L889,L894)</f>
        <v>0</v>
      </c>
      <c r="M900" s="1412">
        <f t="shared" si="649"/>
        <v>0</v>
      </c>
      <c r="N900" s="1412">
        <f t="shared" si="649"/>
        <v>0</v>
      </c>
      <c r="O900" s="1412">
        <f t="shared" si="649"/>
        <v>0</v>
      </c>
      <c r="P900" s="1412"/>
      <c r="Q900" s="1399"/>
      <c r="R900" s="1399"/>
      <c r="S900" s="1399"/>
      <c r="T900" s="1399"/>
      <c r="U900" s="1399"/>
      <c r="V900" s="1399"/>
      <c r="W900" s="1399"/>
      <c r="X900" s="1399"/>
      <c r="Y900" s="1399"/>
      <c r="Z900" s="1399"/>
      <c r="AA900" s="1399"/>
      <c r="AB900" s="1399"/>
    </row>
    <row r="901">
      <c r="A901" s="1415" t="s">
        <v>446</v>
      </c>
      <c r="B901" s="1412">
        <f t="shared" ref="B901:H901" si="650">SUM(B777,B782,B787,B792,B797,B802,B808,B813,B818,B823,B828,B833,B839,B844,B849,B854,B859,B864,B870,B875,B880,B885,B890,B895)</f>
        <v>10</v>
      </c>
      <c r="C901" s="1412">
        <f t="shared" si="650"/>
        <v>7</v>
      </c>
      <c r="D901" s="1412">
        <f t="shared" si="650"/>
        <v>12</v>
      </c>
      <c r="E901" s="1412">
        <f t="shared" si="650"/>
        <v>12</v>
      </c>
      <c r="F901" s="1412">
        <f t="shared" si="650"/>
        <v>11</v>
      </c>
      <c r="G901" s="1412">
        <f t="shared" si="650"/>
        <v>3</v>
      </c>
      <c r="H901" s="1412">
        <f t="shared" si="650"/>
        <v>55</v>
      </c>
      <c r="I901" s="1413"/>
      <c r="J901" s="1398"/>
      <c r="K901" s="1416" t="s">
        <v>446</v>
      </c>
      <c r="L901" s="1412">
        <f t="shared" ref="L901:O901" si="651">SUM(L777,L782,L787,L792,L797,L802,L808,L813,L818,L823,L828,L833,L839,L844,L849,L854,L859,L864,L870,L875,L880,L885,L890,L895)</f>
        <v>130</v>
      </c>
      <c r="M901" s="1412">
        <f t="shared" si="651"/>
        <v>75</v>
      </c>
      <c r="N901" s="1412">
        <f t="shared" si="651"/>
        <v>65</v>
      </c>
      <c r="O901" s="1412">
        <f t="shared" si="651"/>
        <v>140</v>
      </c>
      <c r="P901" s="1412"/>
      <c r="Q901" s="1399"/>
      <c r="R901" s="1399"/>
      <c r="S901" s="1399"/>
      <c r="T901" s="1399"/>
      <c r="U901" s="1399"/>
      <c r="V901" s="1399"/>
      <c r="W901" s="1399"/>
      <c r="X901" s="1399"/>
      <c r="Y901" s="1399"/>
      <c r="Z901" s="1399"/>
      <c r="AA901" s="1399"/>
      <c r="AB901" s="1399"/>
    </row>
    <row r="902">
      <c r="A902" s="1415" t="s">
        <v>80</v>
      </c>
      <c r="B902" s="1412">
        <f t="shared" ref="B902:H902" si="652">SUM(B778,B783,B788,B793,B798,B803,B809,B814,B819,B824,B829,B834,B840,B845,B850,B855,B860,B865,B871,B876,B881,B886,B891,B896)</f>
        <v>10</v>
      </c>
      <c r="C902" s="1412">
        <f t="shared" si="652"/>
        <v>4</v>
      </c>
      <c r="D902" s="1412">
        <f t="shared" si="652"/>
        <v>7</v>
      </c>
      <c r="E902" s="1412">
        <f t="shared" si="652"/>
        <v>10</v>
      </c>
      <c r="F902" s="1412">
        <f t="shared" si="652"/>
        <v>2</v>
      </c>
      <c r="G902" s="1412">
        <f t="shared" si="652"/>
        <v>0</v>
      </c>
      <c r="H902" s="1412">
        <f t="shared" si="652"/>
        <v>33</v>
      </c>
      <c r="I902" s="1413"/>
      <c r="J902" s="1398"/>
      <c r="K902" s="1415" t="s">
        <v>80</v>
      </c>
      <c r="L902" s="1412">
        <f t="shared" ref="L902:O902" si="653">SUM(L778,L783,L788,L793,L798,L803,L809,L814,L819,L824,L829,L834,L840,L845,L850,L855,L860,L865,L871,L876,L881,L886,L891,L896)</f>
        <v>653</v>
      </c>
      <c r="M902" s="1412">
        <f t="shared" si="653"/>
        <v>620</v>
      </c>
      <c r="N902" s="1412">
        <f t="shared" si="653"/>
        <v>70</v>
      </c>
      <c r="O902" s="1412">
        <f t="shared" si="653"/>
        <v>690</v>
      </c>
      <c r="P902" s="1412"/>
      <c r="Q902" s="1399"/>
      <c r="R902" s="1399"/>
      <c r="S902" s="1399"/>
      <c r="T902" s="1399"/>
      <c r="U902" s="1399"/>
      <c r="V902" s="1399"/>
      <c r="W902" s="1399"/>
      <c r="X902" s="1399"/>
      <c r="Y902" s="1399"/>
      <c r="Z902" s="1399"/>
      <c r="AA902" s="1399"/>
      <c r="AB902" s="1399"/>
    </row>
    <row r="903">
      <c r="A903" s="1332" t="s">
        <v>9</v>
      </c>
      <c r="B903" s="1397">
        <f t="shared" ref="B903:G903" si="654">sum(B898:B901)</f>
        <v>107</v>
      </c>
      <c r="C903" s="1397">
        <f t="shared" si="654"/>
        <v>133</v>
      </c>
      <c r="D903" s="1397">
        <f t="shared" si="654"/>
        <v>131</v>
      </c>
      <c r="E903" s="1397">
        <f t="shared" si="654"/>
        <v>116</v>
      </c>
      <c r="F903" s="1397">
        <f t="shared" si="654"/>
        <v>105</v>
      </c>
      <c r="G903" s="1397">
        <f t="shared" si="654"/>
        <v>50</v>
      </c>
      <c r="H903" s="1397">
        <f>sum(B903:G903)</f>
        <v>642</v>
      </c>
      <c r="I903" s="1407"/>
      <c r="J903" s="1398"/>
      <c r="K903" s="1397" t="s">
        <v>9</v>
      </c>
      <c r="L903" s="1397">
        <f t="shared" ref="L903:O903" si="655">sum(L898:L901)</f>
        <v>1509</v>
      </c>
      <c r="M903" s="1397">
        <f t="shared" si="655"/>
        <v>867</v>
      </c>
      <c r="N903" s="1397">
        <f t="shared" si="655"/>
        <v>679</v>
      </c>
      <c r="O903" s="1397">
        <f t="shared" si="655"/>
        <v>1546</v>
      </c>
      <c r="P903" s="1397"/>
      <c r="Q903" s="1399"/>
      <c r="R903" s="1399"/>
      <c r="S903" s="1399"/>
      <c r="T903" s="1399"/>
      <c r="U903" s="1399"/>
      <c r="V903" s="1399"/>
      <c r="W903" s="1399"/>
      <c r="X903" s="1399"/>
      <c r="Y903" s="1399"/>
      <c r="Z903" s="1399"/>
      <c r="AA903" s="1399"/>
      <c r="AB903" s="1399"/>
    </row>
    <row r="904">
      <c r="A904" s="1057"/>
      <c r="B904" s="1057"/>
      <c r="C904" s="1057"/>
      <c r="D904" s="1057"/>
      <c r="E904" s="1057"/>
      <c r="F904" s="1057"/>
      <c r="G904" s="1057"/>
      <c r="H904" s="1057"/>
      <c r="I904" s="998"/>
      <c r="J904" s="998"/>
      <c r="K904" s="1026"/>
      <c r="L904" s="998"/>
      <c r="M904" s="998"/>
      <c r="N904" s="1026"/>
      <c r="O904" s="998"/>
      <c r="P904" s="998"/>
      <c r="Q904" s="1058"/>
      <c r="R904" s="1058"/>
      <c r="S904" s="1058"/>
      <c r="T904" s="1058"/>
      <c r="U904" s="1058"/>
      <c r="V904" s="1058"/>
      <c r="W904" s="1058"/>
      <c r="X904" s="1058"/>
      <c r="Y904" s="1058"/>
      <c r="Z904" s="1058"/>
      <c r="AA904" s="1058"/>
      <c r="AB904" s="1058"/>
    </row>
    <row r="905">
      <c r="A905" s="1332" t="s">
        <v>123</v>
      </c>
      <c r="B905" s="1397" t="s">
        <v>2</v>
      </c>
      <c r="C905" s="1417" t="s">
        <v>3</v>
      </c>
      <c r="D905" s="1417" t="s">
        <v>4</v>
      </c>
      <c r="E905" s="1417" t="s">
        <v>5</v>
      </c>
      <c r="F905" s="1417" t="s">
        <v>6</v>
      </c>
      <c r="G905" s="1417" t="s">
        <v>7</v>
      </c>
      <c r="H905" s="1397" t="s">
        <v>9</v>
      </c>
      <c r="I905" s="998"/>
      <c r="J905" s="998"/>
      <c r="K905" s="1026"/>
      <c r="L905" s="998"/>
      <c r="M905" s="998"/>
      <c r="N905" s="1026"/>
      <c r="O905" s="998"/>
      <c r="P905" s="998"/>
      <c r="Q905" s="1058"/>
      <c r="R905" s="1058"/>
      <c r="S905" s="1058"/>
      <c r="T905" s="1058"/>
      <c r="U905" s="1058"/>
      <c r="V905" s="1058"/>
      <c r="W905" s="1058"/>
      <c r="X905" s="1058"/>
      <c r="Y905" s="1058"/>
      <c r="Z905" s="1058"/>
      <c r="AA905" s="1058"/>
      <c r="AB905" s="1058"/>
    </row>
    <row r="906">
      <c r="A906" s="1403" t="s">
        <v>124</v>
      </c>
      <c r="B906" s="1396">
        <f t="shared" ref="B906:G906" si="656">sum(B899:B900)</f>
        <v>11</v>
      </c>
      <c r="C906" s="1396">
        <f t="shared" si="656"/>
        <v>18</v>
      </c>
      <c r="D906" s="1396">
        <f t="shared" si="656"/>
        <v>19</v>
      </c>
      <c r="E906" s="1396">
        <f t="shared" si="656"/>
        <v>9</v>
      </c>
      <c r="F906" s="1396">
        <f t="shared" si="656"/>
        <v>1</v>
      </c>
      <c r="G906" s="1396">
        <f t="shared" si="656"/>
        <v>0</v>
      </c>
      <c r="H906" s="1053">
        <f>sum(B906:G906)</f>
        <v>58</v>
      </c>
      <c r="I906" s="998"/>
      <c r="J906" s="998"/>
      <c r="K906" s="1026"/>
      <c r="L906" s="998"/>
      <c r="M906" s="998"/>
      <c r="N906" s="998"/>
      <c r="O906" s="998"/>
      <c r="P906" s="998"/>
      <c r="Q906" s="1058"/>
      <c r="R906" s="1058"/>
      <c r="S906" s="1058"/>
      <c r="T906" s="1058"/>
      <c r="U906" s="1058"/>
      <c r="V906" s="1058"/>
      <c r="W906" s="1058"/>
      <c r="X906" s="1058"/>
      <c r="Y906" s="1058"/>
      <c r="Z906" s="1058"/>
      <c r="AA906" s="1058"/>
      <c r="AB906" s="1058"/>
    </row>
    <row r="907">
      <c r="A907" s="1085" t="s">
        <v>126</v>
      </c>
      <c r="B907" s="1418">
        <f t="shared" ref="B907:H907" si="657">(B906*22.5)</f>
        <v>247.5</v>
      </c>
      <c r="C907" s="1418">
        <f t="shared" si="657"/>
        <v>405</v>
      </c>
      <c r="D907" s="1418">
        <f t="shared" si="657"/>
        <v>427.5</v>
      </c>
      <c r="E907" s="1418">
        <f t="shared" si="657"/>
        <v>202.5</v>
      </c>
      <c r="F907" s="1418">
        <f t="shared" si="657"/>
        <v>22.5</v>
      </c>
      <c r="G907" s="1418">
        <f t="shared" si="657"/>
        <v>0</v>
      </c>
      <c r="H907" s="1418">
        <f t="shared" si="657"/>
        <v>1305</v>
      </c>
      <c r="I907" s="1061"/>
      <c r="J907" s="997"/>
      <c r="K907" s="1184"/>
      <c r="L907" s="997"/>
      <c r="M907" s="997"/>
      <c r="N907" s="997"/>
      <c r="O907" s="997"/>
      <c r="P907" s="997"/>
      <c r="Q907" s="1062"/>
      <c r="R907" s="1062"/>
      <c r="S907" s="1062"/>
      <c r="T907" s="1062"/>
      <c r="U907" s="1062"/>
      <c r="V907" s="1062"/>
      <c r="W907" s="1062"/>
      <c r="X907" s="1062"/>
      <c r="Y907" s="1062"/>
      <c r="Z907" s="1062"/>
      <c r="AA907" s="1062"/>
      <c r="AB907" s="1062"/>
    </row>
    <row r="908">
      <c r="A908" s="1406" t="s">
        <v>127</v>
      </c>
      <c r="B908" s="1396">
        <f t="shared" ref="B908:H908" si="658">B902</f>
        <v>10</v>
      </c>
      <c r="C908" s="1396">
        <f t="shared" si="658"/>
        <v>4</v>
      </c>
      <c r="D908" s="1396">
        <f t="shared" si="658"/>
        <v>7</v>
      </c>
      <c r="E908" s="1396">
        <f t="shared" si="658"/>
        <v>10</v>
      </c>
      <c r="F908" s="1396">
        <f t="shared" si="658"/>
        <v>2</v>
      </c>
      <c r="G908" s="1396">
        <f t="shared" si="658"/>
        <v>0</v>
      </c>
      <c r="H908" s="1396">
        <f t="shared" si="658"/>
        <v>33</v>
      </c>
      <c r="I908" s="1061"/>
      <c r="J908" s="997"/>
      <c r="K908" s="1184"/>
      <c r="L908" s="997"/>
      <c r="M908" s="997"/>
      <c r="N908" s="997"/>
      <c r="O908" s="997"/>
      <c r="P908" s="997"/>
      <c r="Q908" s="1062"/>
      <c r="R908" s="1062"/>
      <c r="S908" s="1062"/>
      <c r="T908" s="1062"/>
      <c r="U908" s="1062"/>
      <c r="V908" s="1062"/>
      <c r="W908" s="1062"/>
      <c r="X908" s="1062"/>
      <c r="Y908" s="1062"/>
      <c r="Z908" s="1062"/>
      <c r="AA908" s="1062"/>
      <c r="AB908" s="1062"/>
    </row>
    <row r="909">
      <c r="A909" s="1406" t="s">
        <v>126</v>
      </c>
      <c r="B909" s="1419">
        <f t="shared" ref="B909:H909" si="659">(B908*5)</f>
        <v>50</v>
      </c>
      <c r="C909" s="1419">
        <f t="shared" si="659"/>
        <v>20</v>
      </c>
      <c r="D909" s="1419">
        <f t="shared" si="659"/>
        <v>35</v>
      </c>
      <c r="E909" s="1419">
        <f t="shared" si="659"/>
        <v>50</v>
      </c>
      <c r="F909" s="1419">
        <f t="shared" si="659"/>
        <v>10</v>
      </c>
      <c r="G909" s="1419">
        <f t="shared" si="659"/>
        <v>0</v>
      </c>
      <c r="H909" s="1419">
        <f t="shared" si="659"/>
        <v>165</v>
      </c>
      <c r="I909" s="1061"/>
      <c r="J909" s="997"/>
      <c r="K909" s="1184"/>
      <c r="L909" s="997"/>
      <c r="M909" s="997"/>
      <c r="N909" s="997"/>
      <c r="O909" s="997"/>
      <c r="P909" s="997"/>
      <c r="Q909" s="1062"/>
      <c r="R909" s="1062"/>
      <c r="S909" s="1062"/>
      <c r="T909" s="1062"/>
      <c r="U909" s="1062"/>
      <c r="V909" s="1062"/>
      <c r="W909" s="1062"/>
      <c r="X909" s="1062"/>
      <c r="Y909" s="1062"/>
      <c r="Z909" s="1062"/>
      <c r="AA909" s="1062"/>
      <c r="AB909" s="1062"/>
    </row>
    <row r="910">
      <c r="A910" s="1420" t="s">
        <v>9</v>
      </c>
      <c r="B910" s="1421">
        <f t="shared" ref="B910:H910" si="660">SUM(B907,B909)</f>
        <v>297.5</v>
      </c>
      <c r="C910" s="1421">
        <f t="shared" si="660"/>
        <v>425</v>
      </c>
      <c r="D910" s="1421">
        <f t="shared" si="660"/>
        <v>462.5</v>
      </c>
      <c r="E910" s="1421">
        <f t="shared" si="660"/>
        <v>252.5</v>
      </c>
      <c r="F910" s="1421">
        <f t="shared" si="660"/>
        <v>32.5</v>
      </c>
      <c r="G910" s="1421">
        <f t="shared" si="660"/>
        <v>0</v>
      </c>
      <c r="H910" s="1421">
        <f t="shared" si="660"/>
        <v>1470</v>
      </c>
      <c r="I910" s="1061"/>
      <c r="J910" s="997"/>
      <c r="K910" s="1184"/>
      <c r="L910" s="997"/>
      <c r="M910" s="997"/>
      <c r="N910" s="997"/>
      <c r="O910" s="997"/>
      <c r="P910" s="997"/>
      <c r="Q910" s="1062"/>
      <c r="R910" s="1062"/>
      <c r="S910" s="1062"/>
      <c r="T910" s="1062"/>
      <c r="U910" s="1062"/>
      <c r="V910" s="1062"/>
      <c r="W910" s="1062"/>
      <c r="X910" s="1062"/>
      <c r="Y910" s="1062"/>
      <c r="Z910" s="1062"/>
      <c r="AA910" s="1062"/>
      <c r="AB910" s="1062"/>
    </row>
    <row r="911">
      <c r="A911" s="997"/>
      <c r="B911" s="1061"/>
      <c r="C911" s="1061"/>
      <c r="D911" s="1061"/>
      <c r="E911" s="1061"/>
      <c r="F911" s="1061"/>
      <c r="G911" s="1063"/>
      <c r="H911" s="1064"/>
      <c r="I911" s="1061"/>
      <c r="J911" s="997"/>
      <c r="K911" s="1184"/>
      <c r="L911" s="997"/>
      <c r="M911" s="997"/>
      <c r="N911" s="997"/>
      <c r="O911" s="997"/>
      <c r="P911" s="997"/>
      <c r="Q911" s="1062"/>
      <c r="R911" s="1062"/>
      <c r="S911" s="1062"/>
      <c r="T911" s="1062"/>
      <c r="U911" s="1062"/>
      <c r="V911" s="1062"/>
      <c r="W911" s="1062"/>
      <c r="X911" s="1062"/>
      <c r="Y911" s="1062"/>
      <c r="Z911" s="1062"/>
      <c r="AA911" s="1062"/>
      <c r="AB911" s="1062"/>
    </row>
    <row r="912">
      <c r="A912" s="1422" t="s">
        <v>625</v>
      </c>
      <c r="B912" s="1061"/>
      <c r="C912" s="1061"/>
      <c r="D912" s="1061"/>
      <c r="E912" s="1061"/>
      <c r="F912" s="1065"/>
      <c r="G912" s="1083" t="s">
        <v>35</v>
      </c>
      <c r="H912" s="1082" t="s">
        <v>36</v>
      </c>
      <c r="I912" s="1061"/>
      <c r="J912" s="997"/>
      <c r="K912" s="997"/>
      <c r="L912" s="997"/>
      <c r="M912" s="997"/>
      <c r="N912" s="997"/>
      <c r="O912" s="997"/>
      <c r="P912" s="997"/>
      <c r="Q912" s="1062"/>
      <c r="R912" s="1062"/>
      <c r="S912" s="1062"/>
      <c r="T912" s="1062"/>
      <c r="U912" s="1062"/>
      <c r="V912" s="1062"/>
      <c r="W912" s="1062"/>
      <c r="X912" s="1062"/>
      <c r="Y912" s="1062"/>
      <c r="Z912" s="1062"/>
      <c r="AA912" s="1062"/>
      <c r="AB912" s="1062"/>
    </row>
    <row r="913">
      <c r="A913" s="997"/>
      <c r="B913" s="1061"/>
      <c r="C913" s="1061"/>
      <c r="D913" s="1061"/>
      <c r="E913" s="1061"/>
      <c r="F913" s="1065"/>
      <c r="G913" s="1191" t="s">
        <v>556</v>
      </c>
      <c r="H913" s="1307">
        <v>449.0</v>
      </c>
      <c r="I913" s="1061"/>
      <c r="J913" s="997"/>
      <c r="K913" s="997"/>
      <c r="L913" s="997"/>
      <c r="M913" s="997"/>
      <c r="N913" s="997"/>
      <c r="O913" s="997"/>
      <c r="P913" s="997"/>
      <c r="Q913" s="1062"/>
      <c r="R913" s="1062"/>
      <c r="S913" s="1062"/>
      <c r="T913" s="1062"/>
      <c r="U913" s="1062"/>
      <c r="V913" s="1062"/>
      <c r="W913" s="1062"/>
      <c r="X913" s="1062"/>
      <c r="Y913" s="1062"/>
      <c r="Z913" s="1062"/>
      <c r="AA913" s="1062"/>
      <c r="AB913" s="1062"/>
    </row>
    <row r="914">
      <c r="A914" s="997"/>
      <c r="B914" s="1061"/>
      <c r="C914" s="1061"/>
      <c r="D914" s="1061"/>
      <c r="E914" s="1061"/>
      <c r="F914" s="1065"/>
      <c r="G914" s="1191" t="s">
        <v>568</v>
      </c>
      <c r="H914" s="1307">
        <v>553.0</v>
      </c>
      <c r="I914" s="1061"/>
      <c r="J914" s="997"/>
      <c r="K914" s="997"/>
      <c r="L914" s="997"/>
      <c r="M914" s="997"/>
      <c r="N914" s="997"/>
      <c r="O914" s="997"/>
      <c r="P914" s="997"/>
      <c r="Q914" s="1062"/>
      <c r="R914" s="1062"/>
      <c r="S914" s="1062"/>
      <c r="T914" s="1062"/>
      <c r="U914" s="1062"/>
      <c r="V914" s="1062"/>
      <c r="W914" s="1062"/>
      <c r="X914" s="1062"/>
      <c r="Y914" s="1062"/>
      <c r="Z914" s="1062"/>
      <c r="AA914" s="1062"/>
      <c r="AB914" s="1062"/>
    </row>
    <row r="915">
      <c r="A915" s="997"/>
      <c r="B915" s="1061"/>
      <c r="C915" s="1061"/>
      <c r="D915" s="1061"/>
      <c r="E915" s="1061"/>
      <c r="F915" s="1065"/>
      <c r="G915" s="1191" t="s">
        <v>607</v>
      </c>
      <c r="H915" s="1307">
        <v>524.0</v>
      </c>
      <c r="I915" s="1061"/>
      <c r="J915" s="997"/>
      <c r="K915" s="997"/>
      <c r="L915" s="997"/>
      <c r="M915" s="997"/>
      <c r="N915" s="997"/>
      <c r="O915" s="997"/>
      <c r="P915" s="997"/>
      <c r="Q915" s="1062"/>
      <c r="R915" s="1062"/>
      <c r="S915" s="1062"/>
      <c r="T915" s="1062"/>
      <c r="U915" s="1062"/>
      <c r="V915" s="1062"/>
      <c r="W915" s="1062"/>
      <c r="X915" s="1062"/>
      <c r="Y915" s="1062"/>
      <c r="Z915" s="1062"/>
      <c r="AA915" s="1062"/>
      <c r="AB915" s="1062"/>
    </row>
    <row r="916">
      <c r="A916" s="997"/>
      <c r="B916" s="1061"/>
      <c r="C916" s="1061"/>
      <c r="D916" s="1061"/>
      <c r="E916" s="1061"/>
      <c r="F916" s="1065"/>
      <c r="G916" s="1514">
        <v>44738.0</v>
      </c>
      <c r="H916" s="1307">
        <f>(H903)</f>
        <v>642</v>
      </c>
      <c r="I916" s="1061"/>
      <c r="J916" s="997"/>
      <c r="K916" s="997"/>
      <c r="L916" s="997"/>
      <c r="M916" s="997"/>
      <c r="N916" s="997"/>
      <c r="O916" s="997"/>
      <c r="P916" s="997"/>
      <c r="Q916" s="1062"/>
      <c r="R916" s="1062"/>
      <c r="S916" s="1062"/>
      <c r="T916" s="1062"/>
      <c r="U916" s="1062"/>
      <c r="V916" s="1062"/>
      <c r="W916" s="1062"/>
      <c r="X916" s="1062"/>
      <c r="Y916" s="1062"/>
      <c r="Z916" s="1062"/>
      <c r="AA916" s="1062"/>
      <c r="AB916" s="1062"/>
    </row>
    <row r="917">
      <c r="A917" s="997"/>
      <c r="B917" s="1061"/>
      <c r="C917" s="1061"/>
      <c r="D917" s="1061"/>
      <c r="E917" s="1061"/>
      <c r="F917" s="1065"/>
      <c r="G917" s="1083" t="s">
        <v>9</v>
      </c>
      <c r="H917" s="1081">
        <f>SUM(H913:H916)</f>
        <v>2168</v>
      </c>
      <c r="I917" s="1061"/>
      <c r="J917" s="997"/>
      <c r="K917" s="997"/>
      <c r="L917" s="997"/>
      <c r="M917" s="997"/>
      <c r="N917" s="997"/>
      <c r="O917" s="997"/>
      <c r="P917" s="997"/>
      <c r="Q917" s="1062"/>
      <c r="R917" s="1062"/>
      <c r="S917" s="1062"/>
      <c r="T917" s="1062"/>
      <c r="U917" s="1062"/>
      <c r="V917" s="1062"/>
      <c r="W917" s="1062"/>
      <c r="X917" s="1062"/>
      <c r="Y917" s="1062"/>
      <c r="Z917" s="1062"/>
      <c r="AA917" s="1062"/>
      <c r="AB917" s="1062"/>
    </row>
    <row r="918">
      <c r="A918" s="997"/>
      <c r="B918" s="1061"/>
      <c r="C918" s="1061"/>
      <c r="D918" s="1061"/>
      <c r="E918" s="1061"/>
      <c r="F918" s="1061"/>
      <c r="G918" s="1063"/>
      <c r="H918" s="1064"/>
      <c r="I918" s="1063"/>
      <c r="J918" s="997"/>
      <c r="K918" s="997"/>
      <c r="L918" s="997"/>
      <c r="M918" s="997"/>
      <c r="N918" s="997"/>
      <c r="O918" s="997"/>
      <c r="P918" s="997"/>
      <c r="Q918" s="1062"/>
      <c r="R918" s="1062"/>
      <c r="S918" s="1062"/>
      <c r="T918" s="1062"/>
      <c r="U918" s="1062"/>
      <c r="V918" s="1062"/>
      <c r="W918" s="1062"/>
      <c r="X918" s="1062"/>
      <c r="Y918" s="1062"/>
      <c r="Z918" s="1062"/>
      <c r="AA918" s="1062"/>
      <c r="AB918" s="1062"/>
    </row>
    <row r="919">
      <c r="A919" s="997"/>
      <c r="B919" s="1061"/>
      <c r="C919" s="1061"/>
      <c r="D919" s="1061"/>
      <c r="E919" s="1061"/>
      <c r="F919" s="1065"/>
      <c r="G919" s="1100" t="s">
        <v>131</v>
      </c>
      <c r="H919" s="1397">
        <f>(3000-H917)</f>
        <v>832</v>
      </c>
      <c r="I919" s="1423">
        <f>(H917/3000)</f>
        <v>0.7226666667</v>
      </c>
      <c r="J919" s="997"/>
      <c r="K919" s="997"/>
      <c r="L919" s="997"/>
      <c r="M919" s="997"/>
      <c r="N919" s="997"/>
      <c r="O919" s="997"/>
      <c r="P919" s="997"/>
      <c r="Q919" s="1062"/>
      <c r="R919" s="1062"/>
      <c r="S919" s="1062"/>
      <c r="T919" s="1062"/>
      <c r="U919" s="1062"/>
      <c r="V919" s="1062"/>
      <c r="W919" s="1062"/>
      <c r="X919" s="1062"/>
      <c r="Y919" s="1062"/>
      <c r="Z919" s="1062"/>
      <c r="AA919" s="1062"/>
      <c r="AB919" s="1062"/>
    </row>
    <row r="920">
      <c r="A920" s="1049"/>
      <c r="B920" s="1049"/>
      <c r="C920" s="1049"/>
      <c r="D920" s="1049"/>
      <c r="E920" s="1049"/>
      <c r="F920" s="1049"/>
      <c r="G920" s="1049"/>
      <c r="H920" s="1049"/>
      <c r="I920" s="1049"/>
      <c r="J920" s="1049"/>
      <c r="K920" s="1049"/>
      <c r="L920" s="1049"/>
      <c r="M920" s="1049"/>
      <c r="N920" s="1049"/>
      <c r="O920" s="1049"/>
      <c r="P920" s="1049"/>
      <c r="Q920" s="1074"/>
      <c r="R920" s="1074"/>
      <c r="S920" s="1074"/>
      <c r="T920" s="1074"/>
      <c r="U920" s="1074"/>
      <c r="V920" s="1074"/>
      <c r="W920" s="1074"/>
      <c r="X920" s="1074"/>
      <c r="Y920" s="1074"/>
      <c r="Z920" s="1074"/>
      <c r="AA920" s="1074"/>
      <c r="AB920" s="1074"/>
    </row>
    <row r="921">
      <c r="A921" s="1086" t="s">
        <v>617</v>
      </c>
      <c r="B921" s="1393">
        <v>20.0</v>
      </c>
      <c r="C921" s="1393">
        <v>21.0</v>
      </c>
      <c r="D921" s="1393">
        <v>22.0</v>
      </c>
      <c r="E921" s="1393">
        <v>23.0</v>
      </c>
      <c r="F921" s="1393">
        <v>24.0</v>
      </c>
      <c r="G921" s="1393">
        <v>25.0</v>
      </c>
      <c r="H921" s="1394"/>
      <c r="I921" s="1394"/>
      <c r="J921" s="998"/>
      <c r="K921" s="1086" t="s">
        <v>617</v>
      </c>
      <c r="L921" s="1394"/>
      <c r="M921" s="1394"/>
      <c r="N921" s="1394"/>
      <c r="O921" s="1394"/>
      <c r="P921" s="1394"/>
      <c r="Q921" s="1058"/>
      <c r="R921" s="1058"/>
      <c r="S921" s="1058"/>
      <c r="T921" s="1058"/>
      <c r="U921" s="1058"/>
      <c r="V921" s="1058"/>
      <c r="W921" s="1058"/>
      <c r="X921" s="1058"/>
      <c r="Y921" s="1058"/>
      <c r="Z921" s="1058"/>
      <c r="AA921" s="1058"/>
      <c r="AB921" s="1058"/>
    </row>
    <row r="922">
      <c r="A922" s="1395" t="s">
        <v>331</v>
      </c>
      <c r="B922" s="1053" t="s">
        <v>2</v>
      </c>
      <c r="C922" s="1053" t="s">
        <v>3</v>
      </c>
      <c r="D922" s="1053" t="s">
        <v>4</v>
      </c>
      <c r="E922" s="1053" t="s">
        <v>5</v>
      </c>
      <c r="F922" s="1053" t="s">
        <v>6</v>
      </c>
      <c r="G922" s="1053" t="s">
        <v>7</v>
      </c>
      <c r="H922" s="1053" t="s">
        <v>9</v>
      </c>
      <c r="I922" s="1053" t="s">
        <v>71</v>
      </c>
      <c r="J922" s="998"/>
      <c r="K922" s="1395" t="s">
        <v>331</v>
      </c>
      <c r="L922" s="1053" t="s">
        <v>72</v>
      </c>
      <c r="M922" s="1053" t="s">
        <v>13</v>
      </c>
      <c r="N922" s="1396" t="s">
        <v>73</v>
      </c>
      <c r="O922" s="1053" t="s">
        <v>13</v>
      </c>
      <c r="P922" s="1396" t="s">
        <v>74</v>
      </c>
      <c r="Q922" s="1058"/>
      <c r="R922" s="1058"/>
      <c r="S922" s="1058"/>
      <c r="T922" s="1058"/>
      <c r="U922" s="1058"/>
      <c r="V922" s="1058"/>
      <c r="W922" s="1058"/>
      <c r="X922" s="1058"/>
      <c r="Y922" s="1058"/>
      <c r="Z922" s="1058"/>
      <c r="AA922" s="1058"/>
      <c r="AB922" s="1058"/>
    </row>
    <row r="923">
      <c r="A923" s="1420" t="s">
        <v>98</v>
      </c>
      <c r="B923" s="1397">
        <f> SUM(B924:B949)</f>
        <v>27</v>
      </c>
      <c r="C923" s="1417">
        <f t="shared" ref="C923:E923" si="661"> SUM(C924:C947)</f>
        <v>31</v>
      </c>
      <c r="D923" s="1397">
        <f t="shared" si="661"/>
        <v>49</v>
      </c>
      <c r="E923" s="1397">
        <f t="shared" si="661"/>
        <v>34</v>
      </c>
      <c r="F923" s="1417">
        <v>0.0</v>
      </c>
      <c r="G923" s="1397">
        <f> SUM(G924:G947)</f>
        <v>6</v>
      </c>
      <c r="H923" s="1397">
        <f> SUM(H924:H927,H929:H932,H934:H937,H939:H942,H944:H947,H949:H952)</f>
        <v>170</v>
      </c>
      <c r="I923" s="1397"/>
      <c r="J923" s="998"/>
      <c r="K923" s="1420" t="s">
        <v>98</v>
      </c>
      <c r="L923" s="1407"/>
      <c r="M923" s="1407"/>
      <c r="N923" s="1424"/>
      <c r="O923" s="1425"/>
      <c r="P923" s="1407"/>
      <c r="Q923" s="1399"/>
      <c r="R923" s="1399"/>
      <c r="S923" s="1399"/>
      <c r="T923" s="1399"/>
      <c r="U923" s="1399"/>
      <c r="V923" s="1399"/>
      <c r="W923" s="1399"/>
      <c r="X923" s="1399"/>
      <c r="Y923" s="1399"/>
      <c r="Z923" s="1399"/>
      <c r="AA923" s="1399"/>
      <c r="AB923" s="1399"/>
    </row>
    <row r="924">
      <c r="A924" s="1242" t="s">
        <v>99</v>
      </c>
      <c r="B924" s="1400">
        <v>11.0</v>
      </c>
      <c r="C924" s="1400">
        <v>4.0</v>
      </c>
      <c r="D924" s="1400">
        <v>8.0</v>
      </c>
      <c r="E924" s="1400">
        <v>2.0</v>
      </c>
      <c r="F924" s="1400">
        <v>16.0</v>
      </c>
      <c r="G924" s="1400">
        <v>0.0</v>
      </c>
      <c r="H924" s="1401">
        <f t="shared" ref="H924:H926" si="662">SUM(B924:G924)</f>
        <v>41</v>
      </c>
      <c r="I924" s="1117">
        <f>sum(H924:H927)</f>
        <v>58</v>
      </c>
      <c r="J924" s="1026"/>
      <c r="K924" s="1242" t="s">
        <v>99</v>
      </c>
      <c r="L924" s="1316">
        <v>77.0</v>
      </c>
      <c r="M924" s="1374">
        <f>(L924-H924)</f>
        <v>36</v>
      </c>
      <c r="N924" s="1316">
        <v>20.0</v>
      </c>
      <c r="O924" s="1426">
        <f t="shared" ref="O924:O925" si="663">sum(M924,N924)</f>
        <v>56</v>
      </c>
      <c r="P924" s="1316" t="s">
        <v>4</v>
      </c>
      <c r="Q924" s="1058"/>
      <c r="R924" s="1058"/>
      <c r="S924" s="1058"/>
      <c r="T924" s="1058"/>
      <c r="U924" s="1058"/>
      <c r="V924" s="1058"/>
      <c r="W924" s="1058"/>
      <c r="X924" s="1058"/>
      <c r="Y924" s="1058"/>
      <c r="Z924" s="1058"/>
      <c r="AA924" s="1058"/>
      <c r="AB924" s="1058"/>
    </row>
    <row r="925">
      <c r="A925" s="1403" t="s">
        <v>77</v>
      </c>
      <c r="B925" s="1404">
        <v>0.0</v>
      </c>
      <c r="C925" s="1404">
        <v>0.0</v>
      </c>
      <c r="D925" s="1404">
        <v>0.0</v>
      </c>
      <c r="E925" s="1404">
        <v>0.0</v>
      </c>
      <c r="F925" s="1404">
        <v>0.0</v>
      </c>
      <c r="G925" s="1405">
        <v>0.0</v>
      </c>
      <c r="H925" s="1053">
        <f t="shared" si="662"/>
        <v>0</v>
      </c>
      <c r="I925" s="1088">
        <f>(I924/61)</f>
        <v>0.9508196721</v>
      </c>
      <c r="J925" s="1026"/>
      <c r="K925" s="1403" t="s">
        <v>77</v>
      </c>
      <c r="L925" s="1404">
        <f t="shared" ref="L925:L926" si="664">(O530)</f>
        <v>13</v>
      </c>
      <c r="M925" s="1410">
        <f>(L925-H925-H926)</f>
        <v>6</v>
      </c>
      <c r="N925" s="1404">
        <v>15.0</v>
      </c>
      <c r="O925" s="1427">
        <f t="shared" si="663"/>
        <v>21</v>
      </c>
      <c r="P925" s="1404"/>
      <c r="Q925" s="1058"/>
      <c r="R925" s="1058"/>
      <c r="S925" s="1058"/>
      <c r="T925" s="1058"/>
      <c r="U925" s="1058"/>
      <c r="V925" s="1058"/>
      <c r="W925" s="1058"/>
      <c r="X925" s="1058"/>
      <c r="Y925" s="1058"/>
      <c r="Z925" s="1058"/>
      <c r="AA925" s="1058"/>
      <c r="AB925" s="1058"/>
    </row>
    <row r="926">
      <c r="A926" s="1403" t="s">
        <v>78</v>
      </c>
      <c r="B926" s="1404">
        <v>1.0</v>
      </c>
      <c r="C926" s="1404">
        <v>0.0</v>
      </c>
      <c r="D926" s="1404">
        <v>5.0</v>
      </c>
      <c r="E926" s="1404">
        <v>1.0</v>
      </c>
      <c r="F926" s="1404">
        <v>0.0</v>
      </c>
      <c r="G926" s="1405">
        <v>0.0</v>
      </c>
      <c r="H926" s="1053">
        <f t="shared" si="662"/>
        <v>7</v>
      </c>
      <c r="I926" s="1396"/>
      <c r="J926" s="1026"/>
      <c r="K926" s="1403" t="s">
        <v>78</v>
      </c>
      <c r="L926" s="1404" t="str">
        <f t="shared" si="664"/>
        <v>-</v>
      </c>
      <c r="M926" s="1410" t="s">
        <v>79</v>
      </c>
      <c r="N926" s="1404" t="s">
        <v>79</v>
      </c>
      <c r="O926" s="1427" t="s">
        <v>79</v>
      </c>
      <c r="P926" s="1404"/>
      <c r="Q926" s="1058"/>
      <c r="R926" s="1058"/>
      <c r="S926" s="1058"/>
      <c r="T926" s="1058"/>
      <c r="U926" s="1058"/>
      <c r="V926" s="1058"/>
      <c r="W926" s="1058"/>
      <c r="X926" s="1058"/>
      <c r="Y926" s="1058"/>
      <c r="Z926" s="1058"/>
      <c r="AA926" s="1058"/>
      <c r="AB926" s="1058"/>
    </row>
    <row r="927">
      <c r="A927" s="1406" t="s">
        <v>446</v>
      </c>
      <c r="B927" s="1404">
        <v>0.0</v>
      </c>
      <c r="C927" s="1404">
        <v>0.0</v>
      </c>
      <c r="D927" s="1404">
        <v>7.0</v>
      </c>
      <c r="E927" s="1404">
        <v>2.0</v>
      </c>
      <c r="F927" s="1404">
        <v>1.0</v>
      </c>
      <c r="G927" s="1405">
        <v>0.0</v>
      </c>
      <c r="H927" s="1053">
        <f>sum(B927:G927)</f>
        <v>10</v>
      </c>
      <c r="I927" s="1396"/>
      <c r="J927" s="1026"/>
      <c r="K927" s="1406" t="s">
        <v>446</v>
      </c>
      <c r="L927" s="1404">
        <v>10.0</v>
      </c>
      <c r="M927" s="1410">
        <f t="shared" ref="M927:M929" si="665">(L927-H927)</f>
        <v>0</v>
      </c>
      <c r="N927" s="1404">
        <v>10.0</v>
      </c>
      <c r="O927" s="1505">
        <v>10.0</v>
      </c>
      <c r="P927" s="1404"/>
      <c r="Q927" s="1058"/>
      <c r="R927" s="1058"/>
      <c r="S927" s="1058"/>
      <c r="T927" s="1058"/>
      <c r="U927" s="1058"/>
      <c r="V927" s="1058"/>
      <c r="W927" s="1058"/>
      <c r="X927" s="1058"/>
      <c r="Y927" s="1058"/>
      <c r="Z927" s="1058"/>
      <c r="AA927" s="1058"/>
      <c r="AB927" s="1058"/>
    </row>
    <row r="928">
      <c r="A928" s="1406" t="s">
        <v>80</v>
      </c>
      <c r="B928" s="1404">
        <v>3.0</v>
      </c>
      <c r="C928" s="1404">
        <v>0.0</v>
      </c>
      <c r="D928" s="1404">
        <v>4.0</v>
      </c>
      <c r="E928" s="1404">
        <v>3.0</v>
      </c>
      <c r="F928" s="1404">
        <v>4.0</v>
      </c>
      <c r="G928" s="1405">
        <v>0.0</v>
      </c>
      <c r="H928" s="1405">
        <f t="shared" ref="H928:H931" si="666">SUM(B928:G928)</f>
        <v>14</v>
      </c>
      <c r="I928" s="1396"/>
      <c r="J928" s="1026"/>
      <c r="K928" s="1406" t="s">
        <v>80</v>
      </c>
      <c r="L928" s="1404">
        <f t="shared" ref="L928:L953" si="667">(O533)</f>
        <v>32</v>
      </c>
      <c r="M928" s="1396">
        <f t="shared" si="665"/>
        <v>18</v>
      </c>
      <c r="N928" s="1404">
        <v>20.0</v>
      </c>
      <c r="O928" s="1396">
        <f t="shared" ref="O928:O930" si="668">sum(M928,N928)</f>
        <v>38</v>
      </c>
      <c r="P928" s="1404"/>
      <c r="Q928" s="1058"/>
      <c r="R928" s="1058"/>
      <c r="S928" s="1058"/>
      <c r="T928" s="1058"/>
      <c r="U928" s="1058"/>
      <c r="V928" s="1058"/>
      <c r="W928" s="1058"/>
      <c r="X928" s="1058"/>
      <c r="Y928" s="1058"/>
      <c r="Z928" s="1058"/>
      <c r="AA928" s="1058"/>
      <c r="AB928" s="1058"/>
    </row>
    <row r="929">
      <c r="A929" s="1257" t="s">
        <v>449</v>
      </c>
      <c r="B929" s="1316">
        <v>5.0</v>
      </c>
      <c r="C929" s="1316">
        <v>6.0</v>
      </c>
      <c r="D929" s="1316">
        <v>4.0</v>
      </c>
      <c r="E929" s="1316">
        <v>4.0</v>
      </c>
      <c r="F929" s="1316">
        <v>8.0</v>
      </c>
      <c r="G929" s="1400">
        <v>0.0</v>
      </c>
      <c r="H929" s="1401">
        <f t="shared" si="666"/>
        <v>27</v>
      </c>
      <c r="I929" s="1117">
        <f>sum(H929:H932)</f>
        <v>42</v>
      </c>
      <c r="J929" s="1402"/>
      <c r="K929" s="1257" t="s">
        <v>449</v>
      </c>
      <c r="L929" s="1316">
        <f t="shared" si="667"/>
        <v>49</v>
      </c>
      <c r="M929" s="1146">
        <f t="shared" si="665"/>
        <v>22</v>
      </c>
      <c r="N929" s="1316">
        <v>20.0</v>
      </c>
      <c r="O929" s="1426">
        <f t="shared" si="668"/>
        <v>42</v>
      </c>
      <c r="P929" s="1316" t="s">
        <v>2</v>
      </c>
      <c r="Q929" s="1058"/>
      <c r="R929" s="1058"/>
      <c r="S929" s="1058"/>
      <c r="T929" s="1058"/>
      <c r="U929" s="1058"/>
      <c r="V929" s="1058"/>
      <c r="W929" s="1058"/>
      <c r="X929" s="1058"/>
      <c r="Y929" s="1058"/>
      <c r="Z929" s="1058"/>
      <c r="AA929" s="1058"/>
      <c r="AB929" s="1058"/>
    </row>
    <row r="930">
      <c r="A930" s="1403" t="s">
        <v>77</v>
      </c>
      <c r="B930" s="1404">
        <v>0.0</v>
      </c>
      <c r="C930" s="1404">
        <v>0.0</v>
      </c>
      <c r="D930" s="1404">
        <v>0.0</v>
      </c>
      <c r="E930" s="1404">
        <v>0.0</v>
      </c>
      <c r="F930" s="1404">
        <v>0.0</v>
      </c>
      <c r="G930" s="1404">
        <v>0.0</v>
      </c>
      <c r="H930" s="1053">
        <f t="shared" si="666"/>
        <v>0</v>
      </c>
      <c r="I930" s="1088">
        <f>(I929/60)</f>
        <v>0.7</v>
      </c>
      <c r="J930" s="1026"/>
      <c r="K930" s="1403" t="s">
        <v>77</v>
      </c>
      <c r="L930" s="1404">
        <f t="shared" si="667"/>
        <v>13</v>
      </c>
      <c r="M930" s="1410">
        <f>(L930-H930-H931)</f>
        <v>7</v>
      </c>
      <c r="N930" s="1404">
        <v>8.0</v>
      </c>
      <c r="O930" s="1427">
        <f t="shared" si="668"/>
        <v>15</v>
      </c>
      <c r="P930" s="1404"/>
      <c r="Q930" s="1058"/>
      <c r="R930" s="1058"/>
      <c r="S930" s="1058"/>
      <c r="T930" s="1058"/>
      <c r="U930" s="1058"/>
      <c r="V930" s="1058"/>
      <c r="W930" s="1058"/>
      <c r="X930" s="1058"/>
      <c r="Y930" s="1058"/>
      <c r="Z930" s="1058"/>
      <c r="AA930" s="1058"/>
      <c r="AB930" s="1058"/>
    </row>
    <row r="931">
      <c r="A931" s="1403" t="s">
        <v>78</v>
      </c>
      <c r="B931" s="1404">
        <v>1.0</v>
      </c>
      <c r="C931" s="1404">
        <v>2.0</v>
      </c>
      <c r="D931" s="1404">
        <v>2.0</v>
      </c>
      <c r="E931" s="1404">
        <v>1.0</v>
      </c>
      <c r="F931" s="1404">
        <v>0.0</v>
      </c>
      <c r="G931" s="1404">
        <v>0.0</v>
      </c>
      <c r="H931" s="1053">
        <f t="shared" si="666"/>
        <v>6</v>
      </c>
      <c r="I931" s="1396"/>
      <c r="J931" s="1026"/>
      <c r="K931" s="1403" t="s">
        <v>78</v>
      </c>
      <c r="L931" s="1404" t="str">
        <f t="shared" si="667"/>
        <v>-</v>
      </c>
      <c r="M931" s="1410" t="s">
        <v>79</v>
      </c>
      <c r="N931" s="1404" t="s">
        <v>79</v>
      </c>
      <c r="O931" s="1427" t="s">
        <v>79</v>
      </c>
      <c r="P931" s="1404"/>
      <c r="Q931" s="1058"/>
      <c r="R931" s="1058"/>
      <c r="S931" s="1058"/>
      <c r="T931" s="1058"/>
      <c r="U931" s="1058"/>
      <c r="V931" s="1058"/>
      <c r="W931" s="1058"/>
      <c r="X931" s="1058"/>
      <c r="Y931" s="1058"/>
      <c r="Z931" s="1058"/>
      <c r="AA931" s="1058"/>
      <c r="AB931" s="1058"/>
    </row>
    <row r="932">
      <c r="A932" s="1406" t="s">
        <v>446</v>
      </c>
      <c r="B932" s="1404">
        <v>0.0</v>
      </c>
      <c r="C932" s="1404">
        <v>0.0</v>
      </c>
      <c r="D932" s="1404">
        <v>5.0</v>
      </c>
      <c r="E932" s="1404">
        <v>2.0</v>
      </c>
      <c r="F932" s="1404">
        <v>2.0</v>
      </c>
      <c r="G932" s="1404">
        <v>0.0</v>
      </c>
      <c r="H932" s="1053">
        <f>sum(B932:G932)</f>
        <v>9</v>
      </c>
      <c r="I932" s="1396"/>
      <c r="J932" s="1024"/>
      <c r="K932" s="1406" t="s">
        <v>446</v>
      </c>
      <c r="L932" s="1404">
        <f t="shared" si="667"/>
        <v>11</v>
      </c>
      <c r="M932" s="1410">
        <f t="shared" ref="M932:M934" si="669">(L932-H932)</f>
        <v>2</v>
      </c>
      <c r="N932" s="1404">
        <v>5.0</v>
      </c>
      <c r="O932" s="1427">
        <f t="shared" ref="O932:O935" si="670">sum(M932,N932)</f>
        <v>7</v>
      </c>
      <c r="P932" s="1404"/>
      <c r="Q932" s="1024"/>
      <c r="R932" s="1058"/>
      <c r="S932" s="1058"/>
      <c r="T932" s="1058"/>
      <c r="U932" s="1058"/>
      <c r="V932" s="1058"/>
      <c r="W932" s="1058"/>
      <c r="X932" s="1058"/>
      <c r="Y932" s="1058"/>
      <c r="Z932" s="1058"/>
      <c r="AA932" s="1058"/>
      <c r="AB932" s="1058"/>
    </row>
    <row r="933">
      <c r="A933" s="1406" t="s">
        <v>80</v>
      </c>
      <c r="B933" s="1404">
        <v>0.0</v>
      </c>
      <c r="C933" s="1404">
        <v>0.0</v>
      </c>
      <c r="D933" s="1404">
        <v>0.0</v>
      </c>
      <c r="E933" s="1404">
        <v>1.0</v>
      </c>
      <c r="F933" s="1404">
        <v>6.0</v>
      </c>
      <c r="G933" s="1404">
        <v>0.0</v>
      </c>
      <c r="H933" s="1405">
        <f t="shared" ref="H933:H936" si="671">SUM(B933:G933)</f>
        <v>7</v>
      </c>
      <c r="I933" s="1396"/>
      <c r="J933" s="1026"/>
      <c r="K933" s="1406" t="s">
        <v>80</v>
      </c>
      <c r="L933" s="1404">
        <f t="shared" si="667"/>
        <v>32</v>
      </c>
      <c r="M933" s="1396">
        <f t="shared" si="669"/>
        <v>25</v>
      </c>
      <c r="N933" s="1404">
        <v>0.0</v>
      </c>
      <c r="O933" s="1396">
        <f t="shared" si="670"/>
        <v>25</v>
      </c>
      <c r="P933" s="1404"/>
      <c r="Q933" s="1058"/>
      <c r="R933" s="1058"/>
      <c r="S933" s="1058"/>
      <c r="T933" s="1058"/>
      <c r="U933" s="1058"/>
      <c r="V933" s="1058"/>
      <c r="W933" s="1058"/>
      <c r="X933" s="1058"/>
      <c r="Y933" s="1058"/>
      <c r="Z933" s="1058"/>
      <c r="AA933" s="1058"/>
      <c r="AB933" s="1058"/>
    </row>
    <row r="934">
      <c r="A934" s="1257" t="s">
        <v>469</v>
      </c>
      <c r="B934" s="1400">
        <v>1.0</v>
      </c>
      <c r="C934" s="1400">
        <v>0.0</v>
      </c>
      <c r="D934" s="1400">
        <v>0.0</v>
      </c>
      <c r="E934" s="1400">
        <v>1.0</v>
      </c>
      <c r="F934" s="1400">
        <v>0.0</v>
      </c>
      <c r="G934" s="1400">
        <v>0.0</v>
      </c>
      <c r="H934" s="1401">
        <f t="shared" si="671"/>
        <v>2</v>
      </c>
      <c r="I934" s="1117">
        <f>sum(H934:H937)</f>
        <v>2</v>
      </c>
      <c r="J934" s="1341"/>
      <c r="K934" s="1257" t="s">
        <v>469</v>
      </c>
      <c r="L934" s="1316">
        <f t="shared" si="667"/>
        <v>20</v>
      </c>
      <c r="M934" s="1146">
        <f t="shared" si="669"/>
        <v>18</v>
      </c>
      <c r="N934" s="1316" t="s">
        <v>79</v>
      </c>
      <c r="O934" s="1430">
        <f t="shared" si="670"/>
        <v>18</v>
      </c>
      <c r="P934" s="1316"/>
      <c r="Q934" s="1024"/>
      <c r="R934" s="1058"/>
      <c r="S934" s="1058"/>
      <c r="T934" s="1058"/>
      <c r="U934" s="1058"/>
      <c r="V934" s="1058"/>
      <c r="W934" s="1058"/>
      <c r="X934" s="1058"/>
      <c r="Y934" s="1058"/>
      <c r="Z934" s="1058"/>
      <c r="AA934" s="1058"/>
      <c r="AB934" s="1058"/>
    </row>
    <row r="935">
      <c r="A935" s="1403" t="s">
        <v>77</v>
      </c>
      <c r="B935" s="1404">
        <v>0.0</v>
      </c>
      <c r="C935" s="1404">
        <v>0.0</v>
      </c>
      <c r="D935" s="1404">
        <v>0.0</v>
      </c>
      <c r="E935" s="1404">
        <v>0.0</v>
      </c>
      <c r="F935" s="1404">
        <v>0.0</v>
      </c>
      <c r="G935" s="1405">
        <v>0.0</v>
      </c>
      <c r="H935" s="1053">
        <f t="shared" si="671"/>
        <v>0</v>
      </c>
      <c r="I935" s="1088">
        <f>(I934/60)</f>
        <v>0.03333333333</v>
      </c>
      <c r="J935" s="1402"/>
      <c r="K935" s="1403" t="s">
        <v>77</v>
      </c>
      <c r="L935" s="1404">
        <f t="shared" si="667"/>
        <v>4</v>
      </c>
      <c r="M935" s="1410">
        <f>(L935-H935-H936)</f>
        <v>4</v>
      </c>
      <c r="N935" s="1404">
        <v>0.0</v>
      </c>
      <c r="O935" s="1410">
        <f t="shared" si="670"/>
        <v>4</v>
      </c>
      <c r="P935" s="1396"/>
      <c r="Q935" s="1058"/>
      <c r="R935" s="1058"/>
      <c r="S935" s="1058"/>
      <c r="T935" s="1058"/>
      <c r="U935" s="1058"/>
      <c r="V935" s="1058"/>
      <c r="W935" s="1058"/>
      <c r="X935" s="1058"/>
      <c r="Y935" s="1058"/>
      <c r="Z935" s="1058"/>
      <c r="AA935" s="1058"/>
      <c r="AB935" s="1058"/>
    </row>
    <row r="936">
      <c r="A936" s="1403" t="s">
        <v>78</v>
      </c>
      <c r="B936" s="1404">
        <v>0.0</v>
      </c>
      <c r="C936" s="1404">
        <v>0.0</v>
      </c>
      <c r="D936" s="1404">
        <v>0.0</v>
      </c>
      <c r="E936" s="1404">
        <v>0.0</v>
      </c>
      <c r="F936" s="1404">
        <v>0.0</v>
      </c>
      <c r="G936" s="1405">
        <v>0.0</v>
      </c>
      <c r="H936" s="1053">
        <f t="shared" si="671"/>
        <v>0</v>
      </c>
      <c r="I936" s="1396"/>
      <c r="J936" s="1026"/>
      <c r="K936" s="1403" t="s">
        <v>78</v>
      </c>
      <c r="L936" s="1404" t="str">
        <f t="shared" si="667"/>
        <v>-</v>
      </c>
      <c r="M936" s="1410" t="s">
        <v>79</v>
      </c>
      <c r="N936" s="1404" t="s">
        <v>79</v>
      </c>
      <c r="O936" s="1410" t="s">
        <v>79</v>
      </c>
      <c r="P936" s="1396"/>
      <c r="Q936" s="1058"/>
      <c r="R936" s="1058"/>
      <c r="S936" s="1058"/>
      <c r="T936" s="1058"/>
      <c r="U936" s="1058"/>
      <c r="V936" s="1058"/>
      <c r="W936" s="1058"/>
      <c r="X936" s="1058"/>
      <c r="Y936" s="1058"/>
      <c r="Z936" s="1058"/>
      <c r="AA936" s="1058"/>
      <c r="AB936" s="1058"/>
    </row>
    <row r="937">
      <c r="A937" s="1406" t="s">
        <v>446</v>
      </c>
      <c r="B937" s="1404">
        <v>0.0</v>
      </c>
      <c r="C937" s="1404">
        <v>0.0</v>
      </c>
      <c r="D937" s="1404">
        <v>0.0</v>
      </c>
      <c r="E937" s="1404">
        <v>0.0</v>
      </c>
      <c r="F937" s="1404">
        <v>0.0</v>
      </c>
      <c r="G937" s="1405">
        <v>0.0</v>
      </c>
      <c r="H937" s="1053">
        <f>sum(B937:G937)</f>
        <v>0</v>
      </c>
      <c r="I937" s="1396"/>
      <c r="J937" s="1024"/>
      <c r="K937" s="1406" t="s">
        <v>446</v>
      </c>
      <c r="L937" s="1404">
        <f t="shared" si="667"/>
        <v>3</v>
      </c>
      <c r="M937" s="1410">
        <f t="shared" ref="M937:M939" si="672">(L937-H937)</f>
        <v>3</v>
      </c>
      <c r="N937" s="1404">
        <v>0.0</v>
      </c>
      <c r="O937" s="1307">
        <v>3.0</v>
      </c>
      <c r="P937" s="1404"/>
      <c r="Q937" s="1024"/>
      <c r="R937" s="1058"/>
      <c r="S937" s="1058"/>
      <c r="T937" s="1058"/>
      <c r="U937" s="1058"/>
      <c r="V937" s="1058"/>
      <c r="W937" s="1058"/>
      <c r="X937" s="1058"/>
      <c r="Y937" s="1058"/>
      <c r="Z937" s="1058"/>
      <c r="AA937" s="1058"/>
      <c r="AB937" s="1058"/>
    </row>
    <row r="938">
      <c r="A938" s="1406" t="s">
        <v>80</v>
      </c>
      <c r="B938" s="1404">
        <v>0.0</v>
      </c>
      <c r="C938" s="1404">
        <v>0.0</v>
      </c>
      <c r="D938" s="1404">
        <v>0.0</v>
      </c>
      <c r="E938" s="1404">
        <v>0.0</v>
      </c>
      <c r="F938" s="1404">
        <v>0.0</v>
      </c>
      <c r="G938" s="1405">
        <v>0.0</v>
      </c>
      <c r="H938" s="1405">
        <f t="shared" ref="H938:H941" si="673">SUM(B938:G938)</f>
        <v>0</v>
      </c>
      <c r="I938" s="1396"/>
      <c r="J938" s="1026"/>
      <c r="K938" s="1406" t="s">
        <v>80</v>
      </c>
      <c r="L938" s="1404">
        <f t="shared" si="667"/>
        <v>40</v>
      </c>
      <c r="M938" s="1396">
        <f t="shared" si="672"/>
        <v>40</v>
      </c>
      <c r="N938" s="1404">
        <v>0.0</v>
      </c>
      <c r="O938" s="1410">
        <f t="shared" ref="O938:O940" si="674">sum(M938,N938)</f>
        <v>40</v>
      </c>
      <c r="P938" s="1396"/>
      <c r="Q938" s="1058"/>
      <c r="R938" s="1058"/>
      <c r="S938" s="1058"/>
      <c r="T938" s="1058"/>
      <c r="U938" s="1058"/>
      <c r="V938" s="1058"/>
      <c r="W938" s="1058"/>
      <c r="X938" s="1058"/>
      <c r="Y938" s="1058"/>
      <c r="Z938" s="1058"/>
      <c r="AA938" s="1058"/>
      <c r="AB938" s="1058"/>
    </row>
    <row r="939">
      <c r="A939" s="1257" t="s">
        <v>470</v>
      </c>
      <c r="B939" s="1316">
        <v>0.0</v>
      </c>
      <c r="C939" s="1316">
        <v>7.0</v>
      </c>
      <c r="D939" s="1316">
        <v>11.0</v>
      </c>
      <c r="E939" s="1316">
        <v>0.0</v>
      </c>
      <c r="F939" s="1316">
        <v>0.0</v>
      </c>
      <c r="G939" s="1400">
        <v>0.0</v>
      </c>
      <c r="H939" s="1401">
        <f t="shared" si="673"/>
        <v>18</v>
      </c>
      <c r="I939" s="1117">
        <f>sum(H939:H942)</f>
        <v>24</v>
      </c>
      <c r="J939" s="1024"/>
      <c r="K939" s="1257" t="s">
        <v>470</v>
      </c>
      <c r="L939" s="1316">
        <f t="shared" si="667"/>
        <v>44</v>
      </c>
      <c r="M939" s="1146">
        <f t="shared" si="672"/>
        <v>26</v>
      </c>
      <c r="N939" s="1316">
        <v>25.0</v>
      </c>
      <c r="O939" s="1146">
        <f t="shared" si="674"/>
        <v>51</v>
      </c>
      <c r="P939" s="1316" t="s">
        <v>2</v>
      </c>
      <c r="Q939" s="1024"/>
      <c r="R939" s="1058"/>
      <c r="S939" s="1058"/>
      <c r="T939" s="1058"/>
      <c r="U939" s="1058"/>
      <c r="V939" s="1058"/>
      <c r="W939" s="1058"/>
      <c r="X939" s="1058"/>
      <c r="Y939" s="1058"/>
      <c r="Z939" s="1058"/>
      <c r="AA939" s="1058"/>
      <c r="AB939" s="1058"/>
    </row>
    <row r="940">
      <c r="A940" s="1403" t="s">
        <v>77</v>
      </c>
      <c r="B940" s="1404">
        <v>0.0</v>
      </c>
      <c r="C940" s="1404">
        <v>0.0</v>
      </c>
      <c r="D940" s="1404">
        <v>0.0</v>
      </c>
      <c r="E940" s="1404">
        <v>0.0</v>
      </c>
      <c r="F940" s="1404">
        <v>0.0</v>
      </c>
      <c r="G940" s="1404">
        <v>0.0</v>
      </c>
      <c r="H940" s="1053">
        <f t="shared" si="673"/>
        <v>0</v>
      </c>
      <c r="I940" s="1088">
        <f>(I939/60)</f>
        <v>0.4</v>
      </c>
      <c r="J940" s="1402"/>
      <c r="K940" s="1403" t="s">
        <v>77</v>
      </c>
      <c r="L940" s="1404">
        <f t="shared" si="667"/>
        <v>15</v>
      </c>
      <c r="M940" s="1410">
        <f>(L940-H940-H941)</f>
        <v>10</v>
      </c>
      <c r="N940" s="1404">
        <v>15.0</v>
      </c>
      <c r="O940" s="1410">
        <f t="shared" si="674"/>
        <v>25</v>
      </c>
      <c r="P940" s="1404"/>
      <c r="Q940" s="1058"/>
      <c r="R940" s="1058"/>
      <c r="S940" s="1058"/>
      <c r="T940" s="1058"/>
      <c r="U940" s="1058"/>
      <c r="V940" s="1058"/>
      <c r="W940" s="1058"/>
      <c r="X940" s="1058"/>
      <c r="Y940" s="1058"/>
      <c r="Z940" s="1058"/>
      <c r="AA940" s="1058"/>
      <c r="AB940" s="1058"/>
    </row>
    <row r="941">
      <c r="A941" s="1403" t="s">
        <v>78</v>
      </c>
      <c r="B941" s="1404">
        <v>0.0</v>
      </c>
      <c r="C941" s="1404">
        <v>2.0</v>
      </c>
      <c r="D941" s="1404">
        <v>2.0</v>
      </c>
      <c r="E941" s="1404">
        <v>1.0</v>
      </c>
      <c r="F941" s="1404">
        <v>0.0</v>
      </c>
      <c r="G941" s="1404">
        <v>0.0</v>
      </c>
      <c r="H941" s="1053">
        <f t="shared" si="673"/>
        <v>5</v>
      </c>
      <c r="I941" s="1396"/>
      <c r="J941" s="1026"/>
      <c r="K941" s="1403" t="s">
        <v>78</v>
      </c>
      <c r="L941" s="1404" t="str">
        <f t="shared" si="667"/>
        <v>-</v>
      </c>
      <c r="M941" s="1410" t="s">
        <v>79</v>
      </c>
      <c r="N941" s="1404" t="s">
        <v>79</v>
      </c>
      <c r="O941" s="1410" t="s">
        <v>79</v>
      </c>
      <c r="P941" s="1404"/>
      <c r="Q941" s="1058"/>
      <c r="R941" s="1058"/>
      <c r="S941" s="1058"/>
      <c r="T941" s="1058"/>
      <c r="U941" s="1058"/>
      <c r="V941" s="1058"/>
      <c r="W941" s="1058"/>
      <c r="X941" s="1058"/>
      <c r="Y941" s="1058"/>
      <c r="Z941" s="1058"/>
      <c r="AA941" s="1058"/>
      <c r="AB941" s="1058"/>
    </row>
    <row r="942">
      <c r="A942" s="1406" t="s">
        <v>446</v>
      </c>
      <c r="B942" s="1404">
        <v>0.0</v>
      </c>
      <c r="C942" s="1404">
        <v>0.0</v>
      </c>
      <c r="D942" s="1404">
        <v>1.0</v>
      </c>
      <c r="E942" s="1404">
        <v>0.0</v>
      </c>
      <c r="F942" s="1404">
        <v>0.0</v>
      </c>
      <c r="G942" s="1404">
        <v>0.0</v>
      </c>
      <c r="H942" s="1053">
        <f>sum(B942:G942)</f>
        <v>1</v>
      </c>
      <c r="I942" s="1396"/>
      <c r="J942" s="1026"/>
      <c r="K942" s="1406" t="s">
        <v>446</v>
      </c>
      <c r="L942" s="1404">
        <f t="shared" si="667"/>
        <v>15</v>
      </c>
      <c r="M942" s="1410">
        <f t="shared" ref="M942:M944" si="675">(L942-H942)</f>
        <v>14</v>
      </c>
      <c r="N942" s="1404">
        <v>0.0</v>
      </c>
      <c r="O942" s="1410">
        <f t="shared" ref="O942:O945" si="676">sum(M942,N942)</f>
        <v>14</v>
      </c>
      <c r="P942" s="1404"/>
      <c r="Q942" s="1058"/>
      <c r="R942" s="1058"/>
      <c r="S942" s="1058"/>
      <c r="T942" s="1058"/>
      <c r="U942" s="1058"/>
      <c r="V942" s="1058"/>
      <c r="W942" s="1058"/>
      <c r="X942" s="1058"/>
      <c r="Y942" s="1058"/>
      <c r="Z942" s="1058"/>
      <c r="AA942" s="1058"/>
      <c r="AB942" s="1058"/>
    </row>
    <row r="943">
      <c r="A943" s="1406" t="s">
        <v>80</v>
      </c>
      <c r="B943" s="1404">
        <v>0.0</v>
      </c>
      <c r="C943" s="1404">
        <v>4.0</v>
      </c>
      <c r="D943" s="1404">
        <v>0.0</v>
      </c>
      <c r="E943" s="1404">
        <v>0.0</v>
      </c>
      <c r="F943" s="1404">
        <v>0.0</v>
      </c>
      <c r="G943" s="1404">
        <v>0.0</v>
      </c>
      <c r="H943" s="1405">
        <f t="shared" ref="H943:H946" si="677">SUM(B943:G943)</f>
        <v>4</v>
      </c>
      <c r="I943" s="1396"/>
      <c r="J943" s="1026"/>
      <c r="K943" s="1406" t="s">
        <v>80</v>
      </c>
      <c r="L943" s="1404">
        <f t="shared" si="667"/>
        <v>31</v>
      </c>
      <c r="M943" s="1396">
        <f t="shared" si="675"/>
        <v>27</v>
      </c>
      <c r="N943" s="1404">
        <v>20.0</v>
      </c>
      <c r="O943" s="1410">
        <f t="shared" si="676"/>
        <v>47</v>
      </c>
      <c r="P943" s="1404"/>
      <c r="Q943" s="1058"/>
      <c r="R943" s="1058"/>
      <c r="S943" s="1058"/>
      <c r="T943" s="1058"/>
      <c r="U943" s="1058"/>
      <c r="V943" s="1058"/>
      <c r="W943" s="1058"/>
      <c r="X943" s="1058"/>
      <c r="Y943" s="1058"/>
      <c r="Z943" s="1058"/>
      <c r="AA943" s="1058"/>
      <c r="AB943" s="1058"/>
    </row>
    <row r="944">
      <c r="A944" s="1257" t="s">
        <v>471</v>
      </c>
      <c r="B944" s="1400">
        <v>4.0</v>
      </c>
      <c r="C944" s="1400">
        <v>6.0</v>
      </c>
      <c r="D944" s="1400">
        <v>0.0</v>
      </c>
      <c r="E944" s="1400">
        <v>9.0</v>
      </c>
      <c r="F944" s="1400">
        <v>9.0</v>
      </c>
      <c r="G944" s="1400">
        <v>4.0</v>
      </c>
      <c r="H944" s="1401">
        <f t="shared" si="677"/>
        <v>32</v>
      </c>
      <c r="I944" s="1117">
        <f>sum(H944:H947)</f>
        <v>44</v>
      </c>
      <c r="J944" s="1026"/>
      <c r="K944" s="1257" t="s">
        <v>471</v>
      </c>
      <c r="L944" s="1316">
        <f t="shared" si="667"/>
        <v>38</v>
      </c>
      <c r="M944" s="1146">
        <f t="shared" si="675"/>
        <v>6</v>
      </c>
      <c r="N944" s="1316">
        <v>40.0</v>
      </c>
      <c r="O944" s="1146">
        <f t="shared" si="676"/>
        <v>46</v>
      </c>
      <c r="P944" s="1316" t="s">
        <v>2</v>
      </c>
      <c r="Q944" s="1058"/>
      <c r="R944" s="1058"/>
      <c r="S944" s="1058"/>
      <c r="T944" s="1058"/>
      <c r="U944" s="1058"/>
      <c r="V944" s="1058"/>
      <c r="W944" s="1058"/>
      <c r="X944" s="1058"/>
      <c r="Y944" s="1058"/>
      <c r="Z944" s="1058"/>
      <c r="AA944" s="1058"/>
      <c r="AB944" s="1058"/>
    </row>
    <row r="945">
      <c r="A945" s="1403" t="s">
        <v>77</v>
      </c>
      <c r="B945" s="1404">
        <v>0.0</v>
      </c>
      <c r="C945" s="1404">
        <v>0.0</v>
      </c>
      <c r="D945" s="1404">
        <v>0.0</v>
      </c>
      <c r="E945" s="1404">
        <v>0.0</v>
      </c>
      <c r="F945" s="1404">
        <v>0.0</v>
      </c>
      <c r="G945" s="1405">
        <v>0.0</v>
      </c>
      <c r="H945" s="1053">
        <f t="shared" si="677"/>
        <v>0</v>
      </c>
      <c r="I945" s="1088">
        <f>(I944/60)</f>
        <v>0.7333333333</v>
      </c>
      <c r="J945" s="1024"/>
      <c r="K945" s="1403" t="s">
        <v>77</v>
      </c>
      <c r="L945" s="1404">
        <f t="shared" si="667"/>
        <v>12</v>
      </c>
      <c r="M945" s="1410">
        <f>(L945-H945-H946)</f>
        <v>6</v>
      </c>
      <c r="N945" s="1404">
        <v>10.0</v>
      </c>
      <c r="O945" s="1410">
        <f t="shared" si="676"/>
        <v>16</v>
      </c>
      <c r="P945" s="1404"/>
      <c r="Q945" s="1024"/>
      <c r="R945" s="1058"/>
      <c r="S945" s="1058"/>
      <c r="T945" s="1058"/>
      <c r="U945" s="1058"/>
      <c r="V945" s="1058"/>
      <c r="W945" s="1058"/>
      <c r="X945" s="1058"/>
      <c r="Y945" s="1058"/>
      <c r="Z945" s="1058"/>
      <c r="AA945" s="1058"/>
      <c r="AB945" s="1058"/>
    </row>
    <row r="946">
      <c r="A946" s="1403" t="s">
        <v>78</v>
      </c>
      <c r="B946" s="1404">
        <v>0.0</v>
      </c>
      <c r="C946" s="1404">
        <v>0.0</v>
      </c>
      <c r="D946" s="1404">
        <v>0.0</v>
      </c>
      <c r="E946" s="1404">
        <v>6.0</v>
      </c>
      <c r="F946" s="1404">
        <v>0.0</v>
      </c>
      <c r="G946" s="1405">
        <v>0.0</v>
      </c>
      <c r="H946" s="1053">
        <f t="shared" si="677"/>
        <v>6</v>
      </c>
      <c r="I946" s="1396"/>
      <c r="J946" s="1026"/>
      <c r="K946" s="1403" t="s">
        <v>78</v>
      </c>
      <c r="L946" s="1404" t="str">
        <f t="shared" si="667"/>
        <v>-</v>
      </c>
      <c r="M946" s="1410" t="s">
        <v>79</v>
      </c>
      <c r="N946" s="1404" t="s">
        <v>79</v>
      </c>
      <c r="O946" s="1396" t="s">
        <v>79</v>
      </c>
      <c r="P946" s="1404"/>
      <c r="Q946" s="1058"/>
      <c r="R946" s="1058"/>
      <c r="S946" s="1058"/>
      <c r="T946" s="1058"/>
      <c r="U946" s="1058"/>
      <c r="V946" s="1058"/>
      <c r="W946" s="1058"/>
      <c r="X946" s="1058"/>
      <c r="Y946" s="1058"/>
      <c r="Z946" s="1058"/>
      <c r="AA946" s="1058"/>
      <c r="AB946" s="1058"/>
    </row>
    <row r="947">
      <c r="A947" s="1406" t="s">
        <v>446</v>
      </c>
      <c r="B947" s="1404">
        <v>1.0</v>
      </c>
      <c r="C947" s="1404">
        <v>0.0</v>
      </c>
      <c r="D947" s="1404">
        <v>0.0</v>
      </c>
      <c r="E947" s="1404">
        <v>1.0</v>
      </c>
      <c r="F947" s="1404">
        <v>2.0</v>
      </c>
      <c r="G947" s="1405">
        <v>2.0</v>
      </c>
      <c r="H947" s="1053">
        <f>sum(B947:G947)</f>
        <v>6</v>
      </c>
      <c r="I947" s="1396"/>
      <c r="J947" s="1026"/>
      <c r="K947" s="1406" t="s">
        <v>446</v>
      </c>
      <c r="L947" s="1404">
        <f t="shared" si="667"/>
        <v>11</v>
      </c>
      <c r="M947" s="1410">
        <f t="shared" ref="M947:M948" si="678">(L947-H947)</f>
        <v>5</v>
      </c>
      <c r="N947" s="1404">
        <v>0.0</v>
      </c>
      <c r="O947" s="1396">
        <f t="shared" ref="O947:O948" si="679">sum(M947,N947)</f>
        <v>5</v>
      </c>
      <c r="P947" s="1404"/>
      <c r="Q947" s="1058"/>
      <c r="R947" s="1058"/>
      <c r="S947" s="1058"/>
      <c r="T947" s="1058"/>
      <c r="U947" s="1058"/>
      <c r="V947" s="1058"/>
      <c r="W947" s="1058"/>
      <c r="X947" s="1058"/>
      <c r="Y947" s="1058"/>
      <c r="Z947" s="1058"/>
      <c r="AA947" s="1058"/>
      <c r="AB947" s="1058"/>
    </row>
    <row r="948">
      <c r="A948" s="1406" t="s">
        <v>80</v>
      </c>
      <c r="B948" s="1404">
        <v>0.0</v>
      </c>
      <c r="C948" s="1404">
        <v>0.0</v>
      </c>
      <c r="D948" s="1404">
        <v>0.0</v>
      </c>
      <c r="E948" s="1404">
        <v>2.0</v>
      </c>
      <c r="F948" s="1404">
        <v>5.0</v>
      </c>
      <c r="G948" s="1405">
        <v>0.0</v>
      </c>
      <c r="H948" s="1405">
        <f t="shared" ref="H948:H951" si="680">SUM(B948:G948)</f>
        <v>7</v>
      </c>
      <c r="I948" s="1396"/>
      <c r="J948" s="1026"/>
      <c r="K948" s="1406" t="s">
        <v>80</v>
      </c>
      <c r="L948" s="1404">
        <f t="shared" si="667"/>
        <v>46</v>
      </c>
      <c r="M948" s="1396">
        <f t="shared" si="678"/>
        <v>39</v>
      </c>
      <c r="N948" s="1404">
        <v>0.0</v>
      </c>
      <c r="O948" s="1396">
        <f t="shared" si="679"/>
        <v>39</v>
      </c>
      <c r="P948" s="1404"/>
      <c r="Q948" s="1058"/>
      <c r="R948" s="1058"/>
      <c r="S948" s="1058"/>
      <c r="T948" s="1058"/>
      <c r="U948" s="1058"/>
      <c r="V948" s="1058"/>
      <c r="W948" s="1058"/>
      <c r="X948" s="1058"/>
      <c r="Y948" s="1058"/>
      <c r="Z948" s="1058"/>
      <c r="AA948" s="1058"/>
      <c r="AB948" s="1058"/>
    </row>
    <row r="949">
      <c r="A949" s="1257"/>
      <c r="B949" s="1400"/>
      <c r="C949" s="1400"/>
      <c r="D949" s="1400"/>
      <c r="E949" s="1400"/>
      <c r="F949" s="1400"/>
      <c r="G949" s="1400"/>
      <c r="H949" s="1401">
        <f t="shared" si="680"/>
        <v>0</v>
      </c>
      <c r="I949" s="1117">
        <f>sum(H949:H952)</f>
        <v>0</v>
      </c>
      <c r="J949" s="998"/>
      <c r="K949" s="1257"/>
      <c r="L949" s="1316" t="str">
        <f t="shared" si="667"/>
        <v/>
      </c>
      <c r="M949" s="1146"/>
      <c r="N949" s="1316"/>
      <c r="O949" s="1117"/>
      <c r="P949" s="1316"/>
      <c r="Q949" s="1058"/>
      <c r="R949" s="1058"/>
      <c r="S949" s="1058"/>
      <c r="T949" s="1058"/>
      <c r="U949" s="1058"/>
      <c r="V949" s="1058"/>
      <c r="W949" s="1058"/>
      <c r="X949" s="1058"/>
      <c r="Y949" s="1058"/>
      <c r="Z949" s="1058"/>
      <c r="AA949" s="1058"/>
      <c r="AB949" s="1058"/>
    </row>
    <row r="950">
      <c r="A950" s="1403" t="s">
        <v>77</v>
      </c>
      <c r="B950" s="1404"/>
      <c r="C950" s="1404"/>
      <c r="D950" s="1404"/>
      <c r="E950" s="1404"/>
      <c r="F950" s="1404"/>
      <c r="G950" s="1405"/>
      <c r="H950" s="1053">
        <f t="shared" si="680"/>
        <v>0</v>
      </c>
      <c r="I950" s="1088">
        <f>(I949/60)</f>
        <v>0</v>
      </c>
      <c r="J950" s="998"/>
      <c r="K950" s="1403" t="s">
        <v>77</v>
      </c>
      <c r="L950" s="1404" t="str">
        <f t="shared" si="667"/>
        <v/>
      </c>
      <c r="M950" s="1410"/>
      <c r="N950" s="1396"/>
      <c r="O950" s="1396"/>
      <c r="P950" s="1396"/>
      <c r="Q950" s="1058"/>
      <c r="R950" s="1058"/>
      <c r="S950" s="1058"/>
      <c r="T950" s="1058"/>
      <c r="U950" s="1058"/>
      <c r="V950" s="1058"/>
      <c r="W950" s="1058"/>
      <c r="X950" s="1058"/>
      <c r="Y950" s="1058"/>
      <c r="Z950" s="1058"/>
      <c r="AA950" s="1058"/>
      <c r="AB950" s="1058"/>
    </row>
    <row r="951">
      <c r="A951" s="1403" t="s">
        <v>78</v>
      </c>
      <c r="B951" s="1404"/>
      <c r="C951" s="1404"/>
      <c r="D951" s="1404"/>
      <c r="E951" s="1404"/>
      <c r="F951" s="1404"/>
      <c r="G951" s="1405"/>
      <c r="H951" s="1053">
        <f t="shared" si="680"/>
        <v>0</v>
      </c>
      <c r="I951" s="1396"/>
      <c r="J951" s="998"/>
      <c r="K951" s="1403" t="s">
        <v>78</v>
      </c>
      <c r="L951" s="1404" t="str">
        <f t="shared" si="667"/>
        <v/>
      </c>
      <c r="M951" s="1410"/>
      <c r="N951" s="1396"/>
      <c r="O951" s="1396"/>
      <c r="P951" s="1396"/>
      <c r="Q951" s="1058"/>
      <c r="R951" s="1058"/>
      <c r="S951" s="1058"/>
      <c r="T951" s="1058"/>
      <c r="U951" s="1058"/>
      <c r="V951" s="1058"/>
      <c r="W951" s="1058"/>
      <c r="X951" s="1058"/>
      <c r="Y951" s="1058"/>
      <c r="Z951" s="1058"/>
      <c r="AA951" s="1058"/>
      <c r="AB951" s="1058"/>
    </row>
    <row r="952">
      <c r="A952" s="1406" t="s">
        <v>446</v>
      </c>
      <c r="B952" s="1404"/>
      <c r="C952" s="1404"/>
      <c r="D952" s="1404"/>
      <c r="E952" s="1404"/>
      <c r="F952" s="1404"/>
      <c r="G952" s="1405"/>
      <c r="H952" s="1053">
        <f>sum(B952:G952)</f>
        <v>0</v>
      </c>
      <c r="I952" s="1396"/>
      <c r="J952" s="998"/>
      <c r="K952" s="1406" t="s">
        <v>446</v>
      </c>
      <c r="L952" s="1404" t="str">
        <f t="shared" si="667"/>
        <v/>
      </c>
      <c r="M952" s="1410"/>
      <c r="N952" s="1396"/>
      <c r="O952" s="1396"/>
      <c r="P952" s="1396"/>
      <c r="Q952" s="1058"/>
      <c r="R952" s="1058"/>
      <c r="S952" s="1058"/>
      <c r="T952" s="1058"/>
      <c r="U952" s="1058"/>
      <c r="V952" s="1058"/>
      <c r="W952" s="1058"/>
      <c r="X952" s="1058"/>
      <c r="Y952" s="1058"/>
      <c r="Z952" s="1058"/>
      <c r="AA952" s="1058"/>
      <c r="AB952" s="1058"/>
    </row>
    <row r="953">
      <c r="A953" s="1406" t="s">
        <v>80</v>
      </c>
      <c r="B953" s="1404"/>
      <c r="C953" s="1404"/>
      <c r="D953" s="1404"/>
      <c r="E953" s="1404"/>
      <c r="F953" s="1404"/>
      <c r="G953" s="1405"/>
      <c r="H953" s="1405">
        <f>SUM(B953:G953)</f>
        <v>0</v>
      </c>
      <c r="I953" s="1396"/>
      <c r="J953" s="998"/>
      <c r="K953" s="1406" t="s">
        <v>80</v>
      </c>
      <c r="L953" s="1404" t="str">
        <f t="shared" si="667"/>
        <v/>
      </c>
      <c r="M953" s="1396"/>
      <c r="N953" s="1396"/>
      <c r="O953" s="1396"/>
      <c r="P953" s="1396"/>
      <c r="Q953" s="1058"/>
      <c r="R953" s="1058"/>
      <c r="S953" s="1058"/>
      <c r="T953" s="1058"/>
      <c r="U953" s="1058"/>
      <c r="V953" s="1058"/>
      <c r="W953" s="1058"/>
      <c r="X953" s="1058"/>
      <c r="Y953" s="1058"/>
      <c r="Z953" s="1058"/>
      <c r="AA953" s="1058"/>
      <c r="AB953" s="1058"/>
    </row>
    <row r="954">
      <c r="A954" s="1332" t="s">
        <v>116</v>
      </c>
      <c r="B954" s="1397">
        <f t="shared" ref="B954:D954" si="681">SUM(B955:B984)</f>
        <v>41</v>
      </c>
      <c r="C954" s="1397">
        <f t="shared" si="681"/>
        <v>35</v>
      </c>
      <c r="D954" s="1397">
        <f t="shared" si="681"/>
        <v>78</v>
      </c>
      <c r="E954" s="1397">
        <f>SUM(E955:E983)</f>
        <v>55</v>
      </c>
      <c r="F954" s="1397">
        <f t="shared" ref="F954:G954" si="682">SUM(F955:F984)</f>
        <v>40</v>
      </c>
      <c r="G954" s="1397">
        <f t="shared" si="682"/>
        <v>10</v>
      </c>
      <c r="H954" s="1397">
        <f> SUM(H955:H958,H960:H963,H965:H968,H970:H973,H975:H978,H980:H983)</f>
        <v>213</v>
      </c>
      <c r="I954" s="1397"/>
      <c r="J954" s="998"/>
      <c r="K954" s="1332" t="s">
        <v>116</v>
      </c>
      <c r="L954" s="1407"/>
      <c r="M954" s="1424"/>
      <c r="N954" s="1407"/>
      <c r="O954" s="1407"/>
      <c r="P954" s="1407"/>
      <c r="Q954" s="1399"/>
      <c r="R954" s="1399"/>
      <c r="S954" s="1399"/>
      <c r="T954" s="1399"/>
      <c r="U954" s="1399"/>
      <c r="V954" s="1399"/>
      <c r="W954" s="1399"/>
      <c r="X954" s="1399"/>
      <c r="Y954" s="1399"/>
      <c r="Z954" s="1399"/>
      <c r="AA954" s="1399"/>
      <c r="AB954" s="1399"/>
    </row>
    <row r="955">
      <c r="A955" s="1242" t="s">
        <v>113</v>
      </c>
      <c r="B955" s="1400">
        <v>4.0</v>
      </c>
      <c r="C955" s="1400">
        <v>11.0</v>
      </c>
      <c r="D955" s="1400">
        <v>19.0</v>
      </c>
      <c r="E955" s="1400">
        <v>12.0</v>
      </c>
      <c r="F955" s="1400">
        <v>8.0</v>
      </c>
      <c r="G955" s="1400">
        <v>0.0</v>
      </c>
      <c r="H955" s="1401">
        <f t="shared" ref="H955:H957" si="683">SUM(B955:G955)</f>
        <v>54</v>
      </c>
      <c r="I955" s="1117">
        <f>sum(H955:H958)</f>
        <v>61</v>
      </c>
      <c r="J955" s="1026"/>
      <c r="K955" s="1242" t="s">
        <v>113</v>
      </c>
      <c r="L955" s="1316">
        <f t="shared" ref="L955:L960" si="684">(O560)</f>
        <v>147</v>
      </c>
      <c r="M955" s="1146">
        <f>(L955-H955)</f>
        <v>93</v>
      </c>
      <c r="N955" s="1316">
        <v>50.0</v>
      </c>
      <c r="O955" s="1426">
        <f t="shared" ref="O955:O956" si="685">sum(M955,N955)</f>
        <v>143</v>
      </c>
      <c r="P955" s="1316" t="s">
        <v>3</v>
      </c>
      <c r="Q955" s="1058"/>
      <c r="R955" s="1058"/>
      <c r="S955" s="1058"/>
      <c r="T955" s="1058"/>
      <c r="U955" s="1058"/>
      <c r="V955" s="1058"/>
      <c r="W955" s="1058"/>
      <c r="X955" s="1058"/>
      <c r="Y955" s="1058"/>
      <c r="Z955" s="1058"/>
      <c r="AA955" s="1058"/>
      <c r="AB955" s="1058"/>
    </row>
    <row r="956">
      <c r="A956" s="1403" t="s">
        <v>77</v>
      </c>
      <c r="B956" s="1404">
        <v>0.0</v>
      </c>
      <c r="C956" s="1404">
        <v>0.0</v>
      </c>
      <c r="D956" s="1404">
        <v>0.0</v>
      </c>
      <c r="E956" s="1404">
        <v>0.0</v>
      </c>
      <c r="F956" s="1404">
        <v>0.0</v>
      </c>
      <c r="G956" s="1405">
        <v>0.0</v>
      </c>
      <c r="H956" s="1053">
        <f t="shared" si="683"/>
        <v>0</v>
      </c>
      <c r="I956" s="1088">
        <f>(I955/60)</f>
        <v>1.016666667</v>
      </c>
      <c r="J956" s="1026"/>
      <c r="K956" s="1403" t="s">
        <v>77</v>
      </c>
      <c r="L956" s="1404">
        <f t="shared" si="684"/>
        <v>11</v>
      </c>
      <c r="M956" s="1410">
        <f>(L956-H956-H957)</f>
        <v>4</v>
      </c>
      <c r="N956" s="1404">
        <v>8.0</v>
      </c>
      <c r="O956" s="1427">
        <f t="shared" si="685"/>
        <v>12</v>
      </c>
      <c r="P956" s="1404"/>
      <c r="Q956" s="1058"/>
      <c r="R956" s="1058"/>
      <c r="S956" s="1058"/>
      <c r="T956" s="1058"/>
      <c r="U956" s="1058"/>
      <c r="V956" s="1058"/>
      <c r="W956" s="1058"/>
      <c r="X956" s="1058"/>
      <c r="Y956" s="1058"/>
      <c r="Z956" s="1058"/>
      <c r="AA956" s="1058"/>
      <c r="AB956" s="1058"/>
    </row>
    <row r="957">
      <c r="A957" s="1403" t="s">
        <v>78</v>
      </c>
      <c r="B957" s="1404">
        <v>0.0</v>
      </c>
      <c r="C957" s="1404">
        <v>2.0</v>
      </c>
      <c r="D957" s="1404">
        <v>3.0</v>
      </c>
      <c r="E957" s="1404">
        <v>2.0</v>
      </c>
      <c r="F957" s="1404">
        <v>0.0</v>
      </c>
      <c r="G957" s="1405">
        <v>0.0</v>
      </c>
      <c r="H957" s="1053">
        <f t="shared" si="683"/>
        <v>7</v>
      </c>
      <c r="I957" s="1396"/>
      <c r="J957" s="1026"/>
      <c r="K957" s="1403" t="s">
        <v>78</v>
      </c>
      <c r="L957" s="1404" t="str">
        <f t="shared" si="684"/>
        <v>-</v>
      </c>
      <c r="M957" s="1410" t="s">
        <v>79</v>
      </c>
      <c r="N957" s="1404" t="s">
        <v>79</v>
      </c>
      <c r="O957" s="1431" t="s">
        <v>79</v>
      </c>
      <c r="P957" s="1404"/>
      <c r="Q957" s="1058"/>
      <c r="R957" s="1058"/>
      <c r="S957" s="1058"/>
      <c r="T957" s="1058"/>
      <c r="U957" s="1058"/>
      <c r="V957" s="1058"/>
      <c r="W957" s="1058"/>
      <c r="X957" s="1058"/>
      <c r="Y957" s="1058"/>
      <c r="Z957" s="1058"/>
      <c r="AA957" s="1058"/>
      <c r="AB957" s="1058"/>
    </row>
    <row r="958">
      <c r="A958" s="1406" t="s">
        <v>446</v>
      </c>
      <c r="B958" s="1404">
        <v>0.0</v>
      </c>
      <c r="C958" s="1404">
        <v>0.0</v>
      </c>
      <c r="D958" s="1404">
        <v>0.0</v>
      </c>
      <c r="E958" s="1404">
        <v>0.0</v>
      </c>
      <c r="F958" s="1404">
        <v>0.0</v>
      </c>
      <c r="G958" s="1405">
        <v>0.0</v>
      </c>
      <c r="H958" s="1053">
        <f>sum(B958:G958)</f>
        <v>0</v>
      </c>
      <c r="I958" s="1396"/>
      <c r="J958" s="1026"/>
      <c r="K958" s="1406" t="s">
        <v>446</v>
      </c>
      <c r="L958" s="1404">
        <f t="shared" si="684"/>
        <v>16</v>
      </c>
      <c r="M958" s="1410">
        <f t="shared" ref="M958:M960" si="686">(L958-H958)</f>
        <v>16</v>
      </c>
      <c r="N958" s="1404">
        <v>0.0</v>
      </c>
      <c r="O958" s="1410">
        <f t="shared" ref="O958:O961" si="687">sum(M958,N958)</f>
        <v>16</v>
      </c>
      <c r="P958" s="1404"/>
      <c r="Q958" s="1058"/>
      <c r="R958" s="1058"/>
      <c r="S958" s="1058"/>
      <c r="T958" s="1058"/>
      <c r="U958" s="1058"/>
      <c r="V958" s="1058"/>
      <c r="W958" s="1058"/>
      <c r="X958" s="1058"/>
      <c r="Y958" s="1058"/>
      <c r="Z958" s="1058"/>
      <c r="AA958" s="1058"/>
      <c r="AB958" s="1058"/>
    </row>
    <row r="959">
      <c r="A959" s="1406" t="s">
        <v>80</v>
      </c>
      <c r="B959" s="1404">
        <v>0.0</v>
      </c>
      <c r="C959" s="1404">
        <v>1.0</v>
      </c>
      <c r="D959" s="1404">
        <v>3.0</v>
      </c>
      <c r="E959" s="1404">
        <v>0.0</v>
      </c>
      <c r="F959" s="1404">
        <v>0.0</v>
      </c>
      <c r="G959" s="1405">
        <v>0.0</v>
      </c>
      <c r="H959" s="1405">
        <f t="shared" ref="H959:H962" si="688">SUM(B959:G959)</f>
        <v>4</v>
      </c>
      <c r="I959" s="1396"/>
      <c r="J959" s="1026"/>
      <c r="K959" s="1406" t="s">
        <v>80</v>
      </c>
      <c r="L959" s="1404">
        <f t="shared" si="684"/>
        <v>31</v>
      </c>
      <c r="M959" s="1396">
        <f t="shared" si="686"/>
        <v>27</v>
      </c>
      <c r="N959" s="1404">
        <v>20.0</v>
      </c>
      <c r="O959" s="1410">
        <f t="shared" si="687"/>
        <v>47</v>
      </c>
      <c r="P959" s="1404"/>
      <c r="Q959" s="1058"/>
      <c r="R959" s="1058"/>
      <c r="S959" s="1058"/>
      <c r="T959" s="1058"/>
      <c r="U959" s="1058"/>
      <c r="V959" s="1058"/>
      <c r="W959" s="1058"/>
      <c r="X959" s="1058"/>
      <c r="Y959" s="1058"/>
      <c r="Z959" s="1058"/>
      <c r="AA959" s="1058"/>
      <c r="AB959" s="1058"/>
    </row>
    <row r="960">
      <c r="A960" s="1116" t="s">
        <v>115</v>
      </c>
      <c r="B960" s="1316">
        <v>2.0</v>
      </c>
      <c r="C960" s="1316">
        <v>4.0</v>
      </c>
      <c r="D960" s="1316">
        <v>8.0</v>
      </c>
      <c r="E960" s="1316">
        <v>6.0</v>
      </c>
      <c r="F960" s="1316">
        <v>4.0</v>
      </c>
      <c r="G960" s="1400">
        <v>0.0</v>
      </c>
      <c r="H960" s="1401">
        <f t="shared" si="688"/>
        <v>24</v>
      </c>
      <c r="I960" s="1117">
        <f>sum(H960:H963)</f>
        <v>25</v>
      </c>
      <c r="J960" s="1026"/>
      <c r="K960" s="1116" t="s">
        <v>115</v>
      </c>
      <c r="L960" s="1316">
        <f t="shared" si="684"/>
        <v>64</v>
      </c>
      <c r="M960" s="1146">
        <f t="shared" si="686"/>
        <v>40</v>
      </c>
      <c r="N960" s="1316">
        <v>15.0</v>
      </c>
      <c r="O960" s="1117">
        <f t="shared" si="687"/>
        <v>55</v>
      </c>
      <c r="P960" s="1316" t="s">
        <v>3</v>
      </c>
      <c r="Q960" s="1058"/>
      <c r="R960" s="1058"/>
      <c r="S960" s="1058"/>
      <c r="T960" s="1058"/>
      <c r="U960" s="1058"/>
      <c r="V960" s="1058"/>
      <c r="W960" s="1058"/>
      <c r="X960" s="1058"/>
      <c r="Y960" s="1058"/>
      <c r="Z960" s="1058"/>
      <c r="AA960" s="1058"/>
      <c r="AB960" s="1058"/>
    </row>
    <row r="961">
      <c r="A961" s="1403" t="s">
        <v>77</v>
      </c>
      <c r="B961" s="1404">
        <v>0.0</v>
      </c>
      <c r="C961" s="1404">
        <v>0.0</v>
      </c>
      <c r="D961" s="1404">
        <v>0.0</v>
      </c>
      <c r="E961" s="1404">
        <v>0.0</v>
      </c>
      <c r="F961" s="1404">
        <v>0.0</v>
      </c>
      <c r="G961" s="1404">
        <v>0.0</v>
      </c>
      <c r="H961" s="1053">
        <f t="shared" si="688"/>
        <v>0</v>
      </c>
      <c r="I961" s="1088">
        <f>(I960/60)</f>
        <v>0.4166666667</v>
      </c>
      <c r="J961" s="1026"/>
      <c r="K961" s="1403" t="s">
        <v>77</v>
      </c>
      <c r="L961" s="1404">
        <v>1.0</v>
      </c>
      <c r="M961" s="1410">
        <f>(L961-H961-H962)</f>
        <v>0</v>
      </c>
      <c r="N961" s="1404">
        <v>5.0</v>
      </c>
      <c r="O961" s="1396">
        <f t="shared" si="687"/>
        <v>5</v>
      </c>
      <c r="P961" s="1404"/>
      <c r="Q961" s="1058"/>
      <c r="R961" s="1058"/>
      <c r="S961" s="1058"/>
      <c r="T961" s="1058"/>
      <c r="U961" s="1058"/>
      <c r="V961" s="1058"/>
      <c r="W961" s="1058"/>
      <c r="X961" s="1058"/>
      <c r="Y961" s="1058"/>
      <c r="Z961" s="1058"/>
      <c r="AA961" s="1058"/>
      <c r="AB961" s="1058"/>
    </row>
    <row r="962">
      <c r="A962" s="1403" t="s">
        <v>78</v>
      </c>
      <c r="B962" s="1404">
        <v>0.0</v>
      </c>
      <c r="C962" s="1404">
        <v>1.0</v>
      </c>
      <c r="D962" s="1404">
        <v>0.0</v>
      </c>
      <c r="E962" s="1404">
        <v>0.0</v>
      </c>
      <c r="F962" s="1404">
        <v>0.0</v>
      </c>
      <c r="G962" s="1404">
        <v>0.0</v>
      </c>
      <c r="H962" s="1053">
        <f t="shared" si="688"/>
        <v>1</v>
      </c>
      <c r="I962" s="1396"/>
      <c r="J962" s="1026"/>
      <c r="K962" s="1403" t="s">
        <v>78</v>
      </c>
      <c r="L962" s="1404" t="str">
        <f>(O567)</f>
        <v>-</v>
      </c>
      <c r="M962" s="1410" t="s">
        <v>79</v>
      </c>
      <c r="N962" s="1404" t="s">
        <v>79</v>
      </c>
      <c r="O962" s="1396" t="s">
        <v>79</v>
      </c>
      <c r="P962" s="1404"/>
      <c r="Q962" s="1058"/>
      <c r="R962" s="1058"/>
      <c r="S962" s="1058"/>
      <c r="T962" s="1058"/>
      <c r="U962" s="1058"/>
      <c r="V962" s="1058"/>
      <c r="W962" s="1058"/>
      <c r="X962" s="1058"/>
      <c r="Y962" s="1058"/>
      <c r="Z962" s="1058"/>
      <c r="AA962" s="1058"/>
      <c r="AB962" s="1058"/>
    </row>
    <row r="963">
      <c r="A963" s="1406" t="s">
        <v>446</v>
      </c>
      <c r="B963" s="1404">
        <v>0.0</v>
      </c>
      <c r="C963" s="1404">
        <v>0.0</v>
      </c>
      <c r="D963" s="1404">
        <v>0.0</v>
      </c>
      <c r="E963" s="1404">
        <v>0.0</v>
      </c>
      <c r="F963" s="1404">
        <v>0.0</v>
      </c>
      <c r="G963" s="1404">
        <v>0.0</v>
      </c>
      <c r="H963" s="1053">
        <f>sum(B963:G963)</f>
        <v>0</v>
      </c>
      <c r="I963" s="1396"/>
      <c r="J963" s="1024"/>
      <c r="K963" s="1406" t="s">
        <v>446</v>
      </c>
      <c r="L963" s="1404">
        <v>11.0</v>
      </c>
      <c r="M963" s="1410">
        <f t="shared" ref="M963:M965" si="689">(L963-H963)</f>
        <v>11</v>
      </c>
      <c r="N963" s="1404">
        <v>0.0</v>
      </c>
      <c r="O963" s="1396">
        <f t="shared" ref="O963:O966" si="690">sum(M963,N963)</f>
        <v>11</v>
      </c>
      <c r="P963" s="1404"/>
      <c r="Q963" s="1024"/>
      <c r="R963" s="1058"/>
      <c r="S963" s="1058"/>
      <c r="T963" s="1058"/>
      <c r="U963" s="1058"/>
      <c r="V963" s="1058"/>
      <c r="W963" s="1058"/>
      <c r="X963" s="1058"/>
      <c r="Y963" s="1058"/>
      <c r="Z963" s="1058"/>
      <c r="AA963" s="1058"/>
      <c r="AB963" s="1058"/>
    </row>
    <row r="964">
      <c r="A964" s="1406" t="s">
        <v>80</v>
      </c>
      <c r="B964" s="1404">
        <v>0.0</v>
      </c>
      <c r="C964" s="1404">
        <v>0.0</v>
      </c>
      <c r="D964" s="1404">
        <v>0.0</v>
      </c>
      <c r="E964" s="1404">
        <v>4.0</v>
      </c>
      <c r="F964" s="1404">
        <v>0.0</v>
      </c>
      <c r="G964" s="1404">
        <v>0.0</v>
      </c>
      <c r="H964" s="1405">
        <f t="shared" ref="H964:H967" si="691">SUM(B964:G964)</f>
        <v>4</v>
      </c>
      <c r="I964" s="1396"/>
      <c r="J964" s="1026"/>
      <c r="K964" s="1406" t="s">
        <v>80</v>
      </c>
      <c r="L964" s="1404">
        <f t="shared" ref="L964:L973" si="692">(O569)</f>
        <v>30</v>
      </c>
      <c r="M964" s="1396">
        <f t="shared" si="689"/>
        <v>26</v>
      </c>
      <c r="N964" s="1404">
        <v>0.0</v>
      </c>
      <c r="O964" s="1396">
        <f t="shared" si="690"/>
        <v>26</v>
      </c>
      <c r="P964" s="1404"/>
      <c r="Q964" s="1058"/>
      <c r="R964" s="1058"/>
      <c r="S964" s="1058"/>
      <c r="T964" s="1058"/>
      <c r="U964" s="1058"/>
      <c r="V964" s="1058"/>
      <c r="W964" s="1058"/>
      <c r="X964" s="1058"/>
      <c r="Y964" s="1058"/>
      <c r="Z964" s="1058"/>
      <c r="AA964" s="1058"/>
      <c r="AB964" s="1058"/>
    </row>
    <row r="965">
      <c r="A965" s="1116" t="s">
        <v>240</v>
      </c>
      <c r="B965" s="1400">
        <v>8.0</v>
      </c>
      <c r="C965" s="1400">
        <v>3.0</v>
      </c>
      <c r="D965" s="1400">
        <v>9.0</v>
      </c>
      <c r="E965" s="1400">
        <v>10.0</v>
      </c>
      <c r="F965" s="1400">
        <v>5.0</v>
      </c>
      <c r="G965" s="1400">
        <v>6.0</v>
      </c>
      <c r="H965" s="1401">
        <f t="shared" si="691"/>
        <v>41</v>
      </c>
      <c r="I965" s="1117">
        <f>sum(H965:H968)</f>
        <v>52</v>
      </c>
      <c r="J965" s="1402"/>
      <c r="K965" s="1116" t="s">
        <v>240</v>
      </c>
      <c r="L965" s="1316">
        <f t="shared" si="692"/>
        <v>49</v>
      </c>
      <c r="M965" s="1146">
        <f t="shared" si="689"/>
        <v>8</v>
      </c>
      <c r="N965" s="1316">
        <v>60.0</v>
      </c>
      <c r="O965" s="1433">
        <f t="shared" si="690"/>
        <v>68</v>
      </c>
      <c r="P965" s="1316" t="s">
        <v>4</v>
      </c>
      <c r="Q965" s="1058"/>
      <c r="R965" s="1058"/>
      <c r="S965" s="1058"/>
      <c r="T965" s="1058"/>
      <c r="U965" s="1058"/>
      <c r="V965" s="1058"/>
      <c r="W965" s="1058"/>
      <c r="X965" s="1058"/>
      <c r="Y965" s="1058"/>
      <c r="Z965" s="1058"/>
      <c r="AA965" s="1058"/>
      <c r="AB965" s="1058"/>
    </row>
    <row r="966">
      <c r="A966" s="1403" t="s">
        <v>77</v>
      </c>
      <c r="B966" s="1404">
        <v>0.0</v>
      </c>
      <c r="C966" s="1404">
        <v>0.0</v>
      </c>
      <c r="D966" s="1404">
        <v>0.0</v>
      </c>
      <c r="E966" s="1404">
        <v>0.0</v>
      </c>
      <c r="F966" s="1404">
        <v>0.0</v>
      </c>
      <c r="G966" s="1405">
        <v>0.0</v>
      </c>
      <c r="H966" s="1053">
        <f t="shared" si="691"/>
        <v>0</v>
      </c>
      <c r="I966" s="1088">
        <f>(I965/60)</f>
        <v>0.8666666667</v>
      </c>
      <c r="J966" s="1402"/>
      <c r="K966" s="1403" t="s">
        <v>77</v>
      </c>
      <c r="L966" s="1404">
        <f t="shared" si="692"/>
        <v>8</v>
      </c>
      <c r="M966" s="1410">
        <f>(L966-H966-H967)</f>
        <v>3</v>
      </c>
      <c r="N966" s="1404">
        <v>8.0</v>
      </c>
      <c r="O966" s="1427">
        <f t="shared" si="690"/>
        <v>11</v>
      </c>
      <c r="P966" s="1396"/>
      <c r="Q966" s="1058"/>
      <c r="R966" s="1058"/>
      <c r="S966" s="1058"/>
      <c r="T966" s="1058"/>
      <c r="U966" s="1058"/>
      <c r="V966" s="1058"/>
      <c r="W966" s="1058"/>
      <c r="X966" s="1058"/>
      <c r="Y966" s="1058"/>
      <c r="Z966" s="1058"/>
      <c r="AA966" s="1058"/>
      <c r="AB966" s="1058"/>
    </row>
    <row r="967">
      <c r="A967" s="1403" t="s">
        <v>78</v>
      </c>
      <c r="B967" s="1404">
        <v>0.0</v>
      </c>
      <c r="C967" s="1404">
        <v>0.0</v>
      </c>
      <c r="D967" s="1404">
        <v>2.0</v>
      </c>
      <c r="E967" s="1404">
        <v>3.0</v>
      </c>
      <c r="F967" s="1404">
        <v>0.0</v>
      </c>
      <c r="G967" s="1405">
        <v>0.0</v>
      </c>
      <c r="H967" s="1053">
        <f t="shared" si="691"/>
        <v>5</v>
      </c>
      <c r="I967" s="1396"/>
      <c r="J967" s="1026"/>
      <c r="K967" s="1403" t="s">
        <v>78</v>
      </c>
      <c r="L967" s="1404" t="str">
        <f t="shared" si="692"/>
        <v>-</v>
      </c>
      <c r="M967" s="1410" t="s">
        <v>79</v>
      </c>
      <c r="N967" s="1404" t="s">
        <v>79</v>
      </c>
      <c r="O967" s="1431" t="s">
        <v>79</v>
      </c>
      <c r="P967" s="1396"/>
      <c r="Q967" s="1058"/>
      <c r="R967" s="1058"/>
      <c r="S967" s="1058"/>
      <c r="T967" s="1058"/>
      <c r="U967" s="1058"/>
      <c r="V967" s="1058"/>
      <c r="W967" s="1058"/>
      <c r="X967" s="1058"/>
      <c r="Y967" s="1058"/>
      <c r="Z967" s="1058"/>
      <c r="AA967" s="1058"/>
      <c r="AB967" s="1058"/>
    </row>
    <row r="968">
      <c r="A968" s="1406" t="s">
        <v>446</v>
      </c>
      <c r="B968" s="1404">
        <v>0.0</v>
      </c>
      <c r="C968" s="1404">
        <v>0.0</v>
      </c>
      <c r="D968" s="1404">
        <v>4.0</v>
      </c>
      <c r="E968" s="1404">
        <v>0.0</v>
      </c>
      <c r="F968" s="1404">
        <v>0.0</v>
      </c>
      <c r="G968" s="1405">
        <v>2.0</v>
      </c>
      <c r="H968" s="1053">
        <f>sum(B968:G968)</f>
        <v>6</v>
      </c>
      <c r="I968" s="1396"/>
      <c r="J968" s="1024"/>
      <c r="K968" s="1406" t="s">
        <v>446</v>
      </c>
      <c r="L968" s="1404">
        <f t="shared" si="692"/>
        <v>8</v>
      </c>
      <c r="M968" s="1410">
        <f t="shared" ref="M968:M970" si="693">(L968-H968)</f>
        <v>2</v>
      </c>
      <c r="N968" s="1404">
        <v>0.0</v>
      </c>
      <c r="O968" s="1410">
        <f t="shared" ref="O968:O971" si="694">sum(M968,N968)</f>
        <v>2</v>
      </c>
      <c r="P968" s="1404"/>
      <c r="Q968" s="1024"/>
      <c r="R968" s="1058"/>
      <c r="S968" s="1058"/>
      <c r="T968" s="1058"/>
      <c r="U968" s="1058"/>
      <c r="V968" s="1058"/>
      <c r="W968" s="1058"/>
      <c r="X968" s="1058"/>
      <c r="Y968" s="1058"/>
      <c r="Z968" s="1058"/>
      <c r="AA968" s="1058"/>
      <c r="AB968" s="1058"/>
    </row>
    <row r="969">
      <c r="A969" s="1406" t="s">
        <v>80</v>
      </c>
      <c r="B969" s="1404">
        <v>8.0</v>
      </c>
      <c r="C969" s="1404">
        <v>4.0</v>
      </c>
      <c r="D969" s="1404">
        <v>4.0</v>
      </c>
      <c r="E969" s="1404">
        <v>4.0</v>
      </c>
      <c r="F969" s="1404">
        <v>0.0</v>
      </c>
      <c r="G969" s="1405">
        <v>0.0</v>
      </c>
      <c r="H969" s="1405">
        <f t="shared" ref="H969:H972" si="695">SUM(B969:G969)</f>
        <v>20</v>
      </c>
      <c r="I969" s="1396"/>
      <c r="J969" s="1026"/>
      <c r="K969" s="1406" t="s">
        <v>80</v>
      </c>
      <c r="L969" s="1404">
        <f t="shared" si="692"/>
        <v>20</v>
      </c>
      <c r="M969" s="1396">
        <f t="shared" si="693"/>
        <v>0</v>
      </c>
      <c r="N969" s="1404">
        <v>0.0</v>
      </c>
      <c r="O969" s="1410">
        <f t="shared" si="694"/>
        <v>0</v>
      </c>
      <c r="P969" s="1396"/>
      <c r="Q969" s="1058"/>
      <c r="R969" s="1058"/>
      <c r="S969" s="1058"/>
      <c r="T969" s="1058"/>
      <c r="U969" s="1058"/>
      <c r="V969" s="1058"/>
      <c r="W969" s="1058"/>
      <c r="X969" s="1058"/>
      <c r="Y969" s="1058"/>
      <c r="Z969" s="1058"/>
      <c r="AA969" s="1058"/>
      <c r="AB969" s="1058"/>
    </row>
    <row r="970">
      <c r="A970" s="1116" t="s">
        <v>14</v>
      </c>
      <c r="B970" s="1316">
        <v>2.0</v>
      </c>
      <c r="C970" s="1316">
        <v>2.0</v>
      </c>
      <c r="D970" s="1316">
        <v>1.0</v>
      </c>
      <c r="E970" s="1316">
        <v>0.0</v>
      </c>
      <c r="F970" s="1316">
        <v>2.0</v>
      </c>
      <c r="G970" s="1400">
        <v>0.0</v>
      </c>
      <c r="H970" s="1401">
        <f t="shared" si="695"/>
        <v>7</v>
      </c>
      <c r="I970" s="1117">
        <f>sum(H970:H973)</f>
        <v>7</v>
      </c>
      <c r="J970" s="1026"/>
      <c r="K970" s="1116" t="s">
        <v>14</v>
      </c>
      <c r="L970" s="1316">
        <f t="shared" si="692"/>
        <v>26</v>
      </c>
      <c r="M970" s="1146">
        <f t="shared" si="693"/>
        <v>19</v>
      </c>
      <c r="N970" s="1316">
        <v>10.0</v>
      </c>
      <c r="O970" s="1117">
        <f t="shared" si="694"/>
        <v>29</v>
      </c>
      <c r="P970" s="1316" t="s">
        <v>3</v>
      </c>
      <c r="Q970" s="1058"/>
      <c r="R970" s="1058"/>
      <c r="S970" s="1058"/>
      <c r="T970" s="1058"/>
      <c r="U970" s="1058"/>
      <c r="V970" s="1058"/>
      <c r="W970" s="1058"/>
      <c r="X970" s="1058"/>
      <c r="Y970" s="1058"/>
      <c r="Z970" s="1058"/>
      <c r="AA970" s="1058"/>
      <c r="AB970" s="1058"/>
    </row>
    <row r="971">
      <c r="A971" s="1403" t="s">
        <v>77</v>
      </c>
      <c r="B971" s="1404">
        <v>0.0</v>
      </c>
      <c r="C971" s="1404">
        <v>0.0</v>
      </c>
      <c r="D971" s="1404">
        <v>0.0</v>
      </c>
      <c r="E971" s="1404">
        <v>0.0</v>
      </c>
      <c r="F971" s="1404">
        <v>0.0</v>
      </c>
      <c r="G971" s="1404">
        <v>0.0</v>
      </c>
      <c r="H971" s="1053">
        <f t="shared" si="695"/>
        <v>0</v>
      </c>
      <c r="I971" s="1088">
        <f>(I970/60)</f>
        <v>0.1166666667</v>
      </c>
      <c r="J971" s="1026"/>
      <c r="K971" s="1403" t="s">
        <v>77</v>
      </c>
      <c r="L971" s="1404">
        <f t="shared" si="692"/>
        <v>3</v>
      </c>
      <c r="M971" s="1410">
        <f>(L971-H971-H972)</f>
        <v>3</v>
      </c>
      <c r="N971" s="1404">
        <v>0.0</v>
      </c>
      <c r="O971" s="1396">
        <f t="shared" si="694"/>
        <v>3</v>
      </c>
      <c r="P971" s="1404"/>
      <c r="Q971" s="1058"/>
      <c r="R971" s="1058"/>
      <c r="S971" s="1058"/>
      <c r="T971" s="1058"/>
      <c r="U971" s="1058"/>
      <c r="V971" s="1058"/>
      <c r="W971" s="1058"/>
      <c r="X971" s="1058"/>
      <c r="Y971" s="1058"/>
      <c r="Z971" s="1058"/>
      <c r="AA971" s="1058"/>
      <c r="AB971" s="1058"/>
    </row>
    <row r="972">
      <c r="A972" s="1403" t="s">
        <v>78</v>
      </c>
      <c r="B972" s="1404">
        <v>0.0</v>
      </c>
      <c r="C972" s="1404">
        <v>0.0</v>
      </c>
      <c r="D972" s="1404">
        <v>0.0</v>
      </c>
      <c r="E972" s="1404">
        <v>0.0</v>
      </c>
      <c r="F972" s="1404">
        <v>0.0</v>
      </c>
      <c r="G972" s="1404">
        <v>0.0</v>
      </c>
      <c r="H972" s="1053">
        <f t="shared" si="695"/>
        <v>0</v>
      </c>
      <c r="I972" s="1396"/>
      <c r="J972" s="1026"/>
      <c r="K972" s="1403" t="s">
        <v>78</v>
      </c>
      <c r="L972" s="1404" t="str">
        <f t="shared" si="692"/>
        <v>-</v>
      </c>
      <c r="M972" s="1410" t="s">
        <v>79</v>
      </c>
      <c r="N972" s="1404" t="s">
        <v>79</v>
      </c>
      <c r="O972" s="1396" t="s">
        <v>79</v>
      </c>
      <c r="P972" s="1404"/>
      <c r="Q972" s="1058"/>
      <c r="R972" s="1058"/>
      <c r="S972" s="1058"/>
      <c r="T972" s="1058"/>
      <c r="U972" s="1058"/>
      <c r="V972" s="1058"/>
      <c r="W972" s="1058"/>
      <c r="X972" s="1058"/>
      <c r="Y972" s="1058"/>
      <c r="Z972" s="1058"/>
      <c r="AA972" s="1058"/>
      <c r="AB972" s="1058"/>
    </row>
    <row r="973">
      <c r="A973" s="1406" t="s">
        <v>446</v>
      </c>
      <c r="B973" s="1404">
        <v>0.0</v>
      </c>
      <c r="C973" s="1404">
        <v>0.0</v>
      </c>
      <c r="D973" s="1404">
        <v>0.0</v>
      </c>
      <c r="E973" s="1404">
        <v>0.0</v>
      </c>
      <c r="F973" s="1404">
        <v>0.0</v>
      </c>
      <c r="G973" s="1404">
        <v>0.0</v>
      </c>
      <c r="H973" s="1053">
        <f>sum(B973:G973)</f>
        <v>0</v>
      </c>
      <c r="I973" s="1396"/>
      <c r="J973" s="1026"/>
      <c r="K973" s="1406" t="s">
        <v>446</v>
      </c>
      <c r="L973" s="1404">
        <f t="shared" si="692"/>
        <v>0</v>
      </c>
      <c r="M973" s="1410">
        <f t="shared" ref="M973:M975" si="696">(L973-H973)</f>
        <v>0</v>
      </c>
      <c r="N973" s="1404">
        <v>0.0</v>
      </c>
      <c r="O973" s="1396">
        <f t="shared" ref="O973:O976" si="697">sum(M973,N973)</f>
        <v>0</v>
      </c>
      <c r="P973" s="1404"/>
      <c r="Q973" s="1058"/>
      <c r="R973" s="1058"/>
      <c r="S973" s="1058"/>
      <c r="T973" s="1058"/>
      <c r="U973" s="1058"/>
      <c r="V973" s="1058"/>
      <c r="W973" s="1058"/>
      <c r="X973" s="1058"/>
      <c r="Y973" s="1058"/>
      <c r="Z973" s="1058"/>
      <c r="AA973" s="1058"/>
      <c r="AB973" s="1058"/>
    </row>
    <row r="974">
      <c r="A974" s="1406" t="s">
        <v>80</v>
      </c>
      <c r="B974" s="1404">
        <v>0.0</v>
      </c>
      <c r="C974" s="1404">
        <v>0.0</v>
      </c>
      <c r="D974" s="1404">
        <v>0.0</v>
      </c>
      <c r="E974" s="1404">
        <v>0.0</v>
      </c>
      <c r="F974" s="1404">
        <v>0.0</v>
      </c>
      <c r="G974" s="1404">
        <v>0.0</v>
      </c>
      <c r="H974" s="1405">
        <f t="shared" ref="H974:H977" si="698">SUM(B974:G974)</f>
        <v>0</v>
      </c>
      <c r="I974" s="1396"/>
      <c r="J974" s="1026"/>
      <c r="K974" s="1406" t="s">
        <v>80</v>
      </c>
      <c r="L974" s="1404">
        <v>32.0</v>
      </c>
      <c r="M974" s="1396">
        <f t="shared" si="696"/>
        <v>32</v>
      </c>
      <c r="N974" s="1404">
        <v>0.0</v>
      </c>
      <c r="O974" s="1396">
        <f t="shared" si="697"/>
        <v>32</v>
      </c>
      <c r="P974" s="1404"/>
      <c r="Q974" s="1058"/>
      <c r="R974" s="1058"/>
      <c r="S974" s="1058"/>
      <c r="T974" s="1058"/>
      <c r="U974" s="1058"/>
      <c r="V974" s="1058"/>
      <c r="W974" s="1058"/>
      <c r="X974" s="1058"/>
      <c r="Y974" s="1058"/>
      <c r="Z974" s="1058"/>
      <c r="AA974" s="1058"/>
      <c r="AB974" s="1058"/>
    </row>
    <row r="975">
      <c r="A975" s="1116" t="s">
        <v>120</v>
      </c>
      <c r="B975" s="1400">
        <v>8.0</v>
      </c>
      <c r="C975" s="1400">
        <v>4.0</v>
      </c>
      <c r="D975" s="1400">
        <v>11.0</v>
      </c>
      <c r="E975" s="1400">
        <v>9.0</v>
      </c>
      <c r="F975" s="1400">
        <v>9.0</v>
      </c>
      <c r="G975" s="1400">
        <v>0.0</v>
      </c>
      <c r="H975" s="1401">
        <f t="shared" si="698"/>
        <v>41</v>
      </c>
      <c r="I975" s="1117">
        <f>sum(H975:H978)</f>
        <v>64</v>
      </c>
      <c r="J975" s="1402"/>
      <c r="K975" s="1116" t="s">
        <v>120</v>
      </c>
      <c r="L975" s="1316">
        <f t="shared" ref="L975:L984" si="699">(O580)</f>
        <v>66</v>
      </c>
      <c r="M975" s="1146">
        <f t="shared" si="696"/>
        <v>25</v>
      </c>
      <c r="N975" s="1316">
        <v>25.0</v>
      </c>
      <c r="O975" s="1117">
        <f t="shared" si="697"/>
        <v>50</v>
      </c>
      <c r="P975" s="1316" t="s">
        <v>3</v>
      </c>
      <c r="Q975" s="1058"/>
      <c r="R975" s="1058"/>
      <c r="S975" s="1058"/>
      <c r="T975" s="1058"/>
      <c r="U975" s="1058"/>
      <c r="V975" s="1058"/>
      <c r="W975" s="1058"/>
      <c r="X975" s="1058"/>
      <c r="Y975" s="1058"/>
      <c r="Z975" s="1058"/>
      <c r="AA975" s="1058"/>
      <c r="AB975" s="1058"/>
    </row>
    <row r="976">
      <c r="A976" s="1403" t="s">
        <v>77</v>
      </c>
      <c r="B976" s="1404">
        <v>0.0</v>
      </c>
      <c r="C976" s="1404">
        <v>0.0</v>
      </c>
      <c r="D976" s="1404">
        <v>0.0</v>
      </c>
      <c r="E976" s="1404">
        <v>0.0</v>
      </c>
      <c r="F976" s="1404">
        <v>0.0</v>
      </c>
      <c r="G976" s="1405">
        <v>0.0</v>
      </c>
      <c r="H976" s="1053">
        <f t="shared" si="698"/>
        <v>0</v>
      </c>
      <c r="I976" s="1088">
        <f>(I975/60)</f>
        <v>1.066666667</v>
      </c>
      <c r="J976" s="1402"/>
      <c r="K976" s="1403" t="s">
        <v>77</v>
      </c>
      <c r="L976" s="1404">
        <f t="shared" si="699"/>
        <v>30</v>
      </c>
      <c r="M976" s="1410">
        <f>(L976-H976-H977)</f>
        <v>10</v>
      </c>
      <c r="N976" s="1404">
        <v>10.0</v>
      </c>
      <c r="O976" s="1396">
        <f t="shared" si="697"/>
        <v>20</v>
      </c>
      <c r="P976" s="1404"/>
      <c r="Q976" s="1058"/>
      <c r="R976" s="1058"/>
      <c r="S976" s="1058"/>
      <c r="T976" s="1058"/>
      <c r="U976" s="1058"/>
      <c r="V976" s="1058"/>
      <c r="W976" s="1058"/>
      <c r="X976" s="1058"/>
      <c r="Y976" s="1058"/>
      <c r="Z976" s="1058"/>
      <c r="AA976" s="1058"/>
      <c r="AB976" s="1058"/>
    </row>
    <row r="977">
      <c r="A977" s="1403" t="s">
        <v>78</v>
      </c>
      <c r="B977" s="1404">
        <v>5.0</v>
      </c>
      <c r="C977" s="1404">
        <v>2.0</v>
      </c>
      <c r="D977" s="1404">
        <v>1.0</v>
      </c>
      <c r="E977" s="1404">
        <v>2.0</v>
      </c>
      <c r="F977" s="1404">
        <v>8.0</v>
      </c>
      <c r="G977" s="1405">
        <v>2.0</v>
      </c>
      <c r="H977" s="1053">
        <f t="shared" si="698"/>
        <v>20</v>
      </c>
      <c r="I977" s="1396"/>
      <c r="J977" s="1026"/>
      <c r="K977" s="1403" t="s">
        <v>78</v>
      </c>
      <c r="L977" s="1404" t="str">
        <f t="shared" si="699"/>
        <v>-</v>
      </c>
      <c r="M977" s="1410" t="s">
        <v>79</v>
      </c>
      <c r="N977" s="1404" t="s">
        <v>79</v>
      </c>
      <c r="O977" s="1396" t="s">
        <v>79</v>
      </c>
      <c r="P977" s="1404"/>
      <c r="Q977" s="1058"/>
      <c r="R977" s="1058"/>
      <c r="S977" s="1058"/>
      <c r="T977" s="1058"/>
      <c r="U977" s="1058"/>
      <c r="V977" s="1058"/>
      <c r="W977" s="1058"/>
      <c r="X977" s="1058"/>
      <c r="Y977" s="1058"/>
      <c r="Z977" s="1058"/>
      <c r="AA977" s="1058"/>
      <c r="AB977" s="1058"/>
    </row>
    <row r="978">
      <c r="A978" s="1406" t="s">
        <v>446</v>
      </c>
      <c r="B978" s="1404">
        <v>2.0</v>
      </c>
      <c r="C978" s="1404">
        <v>0.0</v>
      </c>
      <c r="D978" s="1404">
        <v>1.0</v>
      </c>
      <c r="E978" s="1404">
        <v>0.0</v>
      </c>
      <c r="F978" s="1404">
        <v>0.0</v>
      </c>
      <c r="G978" s="1405">
        <v>0.0</v>
      </c>
      <c r="H978" s="1053">
        <f>sum(B978:G978)</f>
        <v>3</v>
      </c>
      <c r="I978" s="1396"/>
      <c r="J978" s="1024"/>
      <c r="K978" s="1406" t="s">
        <v>446</v>
      </c>
      <c r="L978" s="1404">
        <f t="shared" si="699"/>
        <v>3</v>
      </c>
      <c r="M978" s="1410">
        <f t="shared" ref="M978:M980" si="700">(L978-H978)</f>
        <v>0</v>
      </c>
      <c r="N978" s="1404">
        <v>10.0</v>
      </c>
      <c r="O978" s="1396">
        <f t="shared" ref="O978:O981" si="701">sum(M978,N978)</f>
        <v>10</v>
      </c>
      <c r="P978" s="1404"/>
      <c r="Q978" s="1024"/>
      <c r="R978" s="1058"/>
      <c r="S978" s="1058"/>
      <c r="T978" s="1058"/>
      <c r="U978" s="1058"/>
      <c r="V978" s="1058"/>
      <c r="W978" s="1058"/>
      <c r="X978" s="1058"/>
      <c r="Y978" s="1058"/>
      <c r="Z978" s="1058"/>
      <c r="AA978" s="1058"/>
      <c r="AB978" s="1058"/>
    </row>
    <row r="979">
      <c r="A979" s="1406" t="s">
        <v>80</v>
      </c>
      <c r="B979" s="1404">
        <v>2.0</v>
      </c>
      <c r="C979" s="1404">
        <v>1.0</v>
      </c>
      <c r="D979" s="1404">
        <v>4.0</v>
      </c>
      <c r="E979" s="1404">
        <v>3.0</v>
      </c>
      <c r="F979" s="1404">
        <v>4.0</v>
      </c>
      <c r="G979" s="1405">
        <v>0.0</v>
      </c>
      <c r="H979" s="1405">
        <f t="shared" ref="H979:H982" si="702">SUM(B979:G979)</f>
        <v>14</v>
      </c>
      <c r="I979" s="1396"/>
      <c r="J979" s="1024"/>
      <c r="K979" s="1406" t="s">
        <v>80</v>
      </c>
      <c r="L979" s="1404">
        <f t="shared" si="699"/>
        <v>36</v>
      </c>
      <c r="M979" s="1396">
        <f t="shared" si="700"/>
        <v>22</v>
      </c>
      <c r="N979" s="1404">
        <v>0.0</v>
      </c>
      <c r="O979" s="1396">
        <f t="shared" si="701"/>
        <v>22</v>
      </c>
      <c r="P979" s="1404"/>
      <c r="Q979" s="1024"/>
      <c r="R979" s="1058"/>
      <c r="S979" s="1058"/>
      <c r="T979" s="1058"/>
      <c r="U979" s="1058"/>
      <c r="V979" s="1058"/>
      <c r="W979" s="1058"/>
      <c r="X979" s="1058"/>
      <c r="Y979" s="1058"/>
      <c r="Z979" s="1058"/>
      <c r="AA979" s="1058"/>
      <c r="AB979" s="1058"/>
    </row>
    <row r="980">
      <c r="A980" s="1257" t="s">
        <v>543</v>
      </c>
      <c r="B980" s="1400">
        <v>0.0</v>
      </c>
      <c r="C980" s="1400">
        <v>0.0</v>
      </c>
      <c r="D980" s="1400">
        <v>1.0</v>
      </c>
      <c r="E980" s="1400">
        <v>0.0</v>
      </c>
      <c r="F980" s="1400">
        <v>0.0</v>
      </c>
      <c r="G980" s="1400">
        <v>0.0</v>
      </c>
      <c r="H980" s="1401">
        <f t="shared" si="702"/>
        <v>1</v>
      </c>
      <c r="I980" s="1117">
        <f>sum(H980:H983)</f>
        <v>4</v>
      </c>
      <c r="J980" s="1024"/>
      <c r="K980" s="1257" t="s">
        <v>543</v>
      </c>
      <c r="L980" s="1316">
        <f t="shared" si="699"/>
        <v>31</v>
      </c>
      <c r="M980" s="1146">
        <f t="shared" si="700"/>
        <v>30</v>
      </c>
      <c r="N980" s="1316">
        <v>10.0</v>
      </c>
      <c r="O980" s="1117">
        <f t="shared" si="701"/>
        <v>40</v>
      </c>
      <c r="P980" s="1316" t="s">
        <v>3</v>
      </c>
      <c r="Q980" s="1024"/>
      <c r="R980" s="1058"/>
      <c r="S980" s="1058"/>
      <c r="T980" s="1058"/>
      <c r="U980" s="1058"/>
      <c r="V980" s="1058"/>
      <c r="W980" s="1058"/>
      <c r="X980" s="1058"/>
      <c r="Y980" s="1058"/>
      <c r="Z980" s="1058"/>
      <c r="AA980" s="1058"/>
      <c r="AB980" s="1058"/>
    </row>
    <row r="981">
      <c r="A981" s="1403" t="s">
        <v>77</v>
      </c>
      <c r="B981" s="1404">
        <v>0.0</v>
      </c>
      <c r="C981" s="1404">
        <v>0.0</v>
      </c>
      <c r="D981" s="1404">
        <v>0.0</v>
      </c>
      <c r="E981" s="1404">
        <v>0.0</v>
      </c>
      <c r="F981" s="1404">
        <v>0.0</v>
      </c>
      <c r="G981" s="1405">
        <v>0.0</v>
      </c>
      <c r="H981" s="1053">
        <f t="shared" si="702"/>
        <v>0</v>
      </c>
      <c r="I981" s="1088">
        <f>(I980/60)</f>
        <v>0.06666666667</v>
      </c>
      <c r="J981" s="1026"/>
      <c r="K981" s="1403" t="s">
        <v>77</v>
      </c>
      <c r="L981" s="1404">
        <f t="shared" si="699"/>
        <v>4</v>
      </c>
      <c r="M981" s="1410">
        <f>(L981-H981-H982)</f>
        <v>1</v>
      </c>
      <c r="N981" s="1404">
        <v>5.0</v>
      </c>
      <c r="O981" s="1396">
        <f t="shared" si="701"/>
        <v>6</v>
      </c>
      <c r="P981" s="1396"/>
      <c r="Q981" s="1058"/>
      <c r="R981" s="1058"/>
      <c r="S981" s="1058"/>
      <c r="T981" s="1058"/>
      <c r="U981" s="1058"/>
      <c r="V981" s="1058"/>
      <c r="W981" s="1058"/>
      <c r="X981" s="1058"/>
      <c r="Y981" s="1058"/>
      <c r="Z981" s="1058"/>
      <c r="AA981" s="1058"/>
      <c r="AB981" s="1058"/>
    </row>
    <row r="982">
      <c r="A982" s="1403" t="s">
        <v>78</v>
      </c>
      <c r="B982" s="1404">
        <v>0.0</v>
      </c>
      <c r="C982" s="1404">
        <v>0.0</v>
      </c>
      <c r="D982" s="1404">
        <v>3.0</v>
      </c>
      <c r="E982" s="1404">
        <v>0.0</v>
      </c>
      <c r="F982" s="1404">
        <v>0.0</v>
      </c>
      <c r="G982" s="1405">
        <v>0.0</v>
      </c>
      <c r="H982" s="1053">
        <f t="shared" si="702"/>
        <v>3</v>
      </c>
      <c r="I982" s="1396"/>
      <c r="J982" s="1026"/>
      <c r="K982" s="1403" t="s">
        <v>78</v>
      </c>
      <c r="L982" s="1404" t="str">
        <f t="shared" si="699"/>
        <v>-</v>
      </c>
      <c r="M982" s="1410" t="s">
        <v>79</v>
      </c>
      <c r="N982" s="1404" t="s">
        <v>79</v>
      </c>
      <c r="O982" s="1396" t="s">
        <v>79</v>
      </c>
      <c r="P982" s="1396"/>
      <c r="Q982" s="1058"/>
      <c r="R982" s="1058"/>
      <c r="S982" s="1058"/>
      <c r="T982" s="1058"/>
      <c r="U982" s="1058"/>
      <c r="V982" s="1058"/>
      <c r="W982" s="1058"/>
      <c r="X982" s="1058"/>
      <c r="Y982" s="1058"/>
      <c r="Z982" s="1058"/>
      <c r="AA982" s="1058"/>
      <c r="AB982" s="1058"/>
    </row>
    <row r="983">
      <c r="A983" s="1406" t="s">
        <v>446</v>
      </c>
      <c r="B983" s="1404">
        <v>0.0</v>
      </c>
      <c r="C983" s="1404">
        <v>0.0</v>
      </c>
      <c r="D983" s="1404">
        <v>0.0</v>
      </c>
      <c r="E983" s="1404">
        <v>0.0</v>
      </c>
      <c r="F983" s="1404">
        <v>0.0</v>
      </c>
      <c r="G983" s="1405">
        <v>0.0</v>
      </c>
      <c r="H983" s="1053">
        <f>sum(B983:G983)</f>
        <v>0</v>
      </c>
      <c r="I983" s="1396"/>
      <c r="J983" s="1024"/>
      <c r="K983" s="1406" t="s">
        <v>446</v>
      </c>
      <c r="L983" s="1404">
        <f t="shared" si="699"/>
        <v>4</v>
      </c>
      <c r="M983" s="1410">
        <f t="shared" ref="M983:M984" si="703">(L983-H983)</f>
        <v>4</v>
      </c>
      <c r="N983" s="1404">
        <v>0.0</v>
      </c>
      <c r="O983" s="1396">
        <f t="shared" ref="O983:O984" si="704">sum(M983,N983)</f>
        <v>4</v>
      </c>
      <c r="P983" s="1396"/>
      <c r="Q983" s="1024"/>
      <c r="R983" s="1058"/>
      <c r="S983" s="1058"/>
      <c r="T983" s="1058"/>
      <c r="U983" s="1058"/>
      <c r="V983" s="1058"/>
      <c r="W983" s="1058"/>
      <c r="X983" s="1058"/>
      <c r="Y983" s="1058"/>
      <c r="Z983" s="1058"/>
      <c r="AA983" s="1058"/>
      <c r="AB983" s="1058"/>
    </row>
    <row r="984">
      <c r="A984" s="1406" t="s">
        <v>80</v>
      </c>
      <c r="B984" s="1404">
        <v>0.0</v>
      </c>
      <c r="C984" s="1404">
        <v>0.0</v>
      </c>
      <c r="D984" s="1404">
        <v>4.0</v>
      </c>
      <c r="E984" s="1404">
        <v>0.0</v>
      </c>
      <c r="F984" s="1404">
        <v>0.0</v>
      </c>
      <c r="G984" s="1405">
        <v>0.0</v>
      </c>
      <c r="H984" s="1405">
        <f>SUM(B984:G984)</f>
        <v>4</v>
      </c>
      <c r="I984" s="1396"/>
      <c r="J984" s="1024"/>
      <c r="K984" s="1406" t="s">
        <v>80</v>
      </c>
      <c r="L984" s="1404">
        <f t="shared" si="699"/>
        <v>24</v>
      </c>
      <c r="M984" s="1396">
        <f t="shared" si="703"/>
        <v>20</v>
      </c>
      <c r="N984" s="1404">
        <v>0.0</v>
      </c>
      <c r="O984" s="1396">
        <f t="shared" si="704"/>
        <v>20</v>
      </c>
      <c r="P984" s="1404"/>
      <c r="Q984" s="1024"/>
      <c r="R984" s="1058"/>
      <c r="S984" s="1058"/>
      <c r="T984" s="1058"/>
      <c r="U984" s="1058"/>
      <c r="V984" s="1058"/>
      <c r="W984" s="1058"/>
      <c r="X984" s="1058"/>
      <c r="Y984" s="1058"/>
      <c r="Z984" s="1058"/>
      <c r="AA984" s="1058"/>
      <c r="AB984" s="1058"/>
    </row>
    <row r="985">
      <c r="A985" s="1332" t="s">
        <v>270</v>
      </c>
      <c r="B985" s="1417">
        <v>12.0</v>
      </c>
      <c r="C985" s="1397">
        <f t="shared" ref="C985:G985" si="705">SUM(C986:C1015)</f>
        <v>26</v>
      </c>
      <c r="D985" s="1397">
        <f t="shared" si="705"/>
        <v>41</v>
      </c>
      <c r="E985" s="1397">
        <f t="shared" si="705"/>
        <v>36</v>
      </c>
      <c r="F985" s="1397">
        <f t="shared" si="705"/>
        <v>30</v>
      </c>
      <c r="G985" s="1397">
        <f t="shared" si="705"/>
        <v>13</v>
      </c>
      <c r="H985" s="1397">
        <f> SUM(H986:H989,H991:H994,H996:H999,H1001:H1004,H1006:H1009,H1011:H1014)</f>
        <v>182</v>
      </c>
      <c r="I985" s="1397"/>
      <c r="J985" s="998"/>
      <c r="K985" s="1332" t="s">
        <v>270</v>
      </c>
      <c r="L985" s="1425"/>
      <c r="M985" s="1424"/>
      <c r="N985" s="1407"/>
      <c r="O985" s="1425"/>
      <c r="P985" s="1407"/>
      <c r="Q985" s="1399"/>
      <c r="R985" s="1399"/>
      <c r="S985" s="1399"/>
      <c r="T985" s="1399"/>
      <c r="U985" s="1399"/>
      <c r="V985" s="1399"/>
      <c r="W985" s="1399"/>
      <c r="X985" s="1399"/>
      <c r="Y985" s="1399"/>
      <c r="Z985" s="1399"/>
      <c r="AA985" s="1399"/>
      <c r="AB985" s="1399"/>
    </row>
    <row r="986">
      <c r="A986" s="1242" t="s">
        <v>89</v>
      </c>
      <c r="B986" s="1400">
        <v>11.0</v>
      </c>
      <c r="C986" s="1400">
        <v>0.0</v>
      </c>
      <c r="D986" s="1400">
        <v>13.0</v>
      </c>
      <c r="E986" s="1400">
        <v>12.0</v>
      </c>
      <c r="F986" s="1400">
        <v>12.0</v>
      </c>
      <c r="G986" s="1400">
        <v>10.0</v>
      </c>
      <c r="H986" s="1401">
        <f t="shared" ref="H986:H988" si="706">SUM(B986:G986)</f>
        <v>58</v>
      </c>
      <c r="I986" s="1117">
        <f>sum(H986:H989)</f>
        <v>69</v>
      </c>
      <c r="J986" s="1024"/>
      <c r="K986" s="1242" t="s">
        <v>89</v>
      </c>
      <c r="L986" s="1316">
        <v>113.0</v>
      </c>
      <c r="M986" s="1146">
        <f>(L986-H986)</f>
        <v>55</v>
      </c>
      <c r="N986" s="1316">
        <v>20.0</v>
      </c>
      <c r="O986" s="1426">
        <f t="shared" ref="O986:O987" si="707">sum(M986,N986)</f>
        <v>75</v>
      </c>
      <c r="P986" s="1316" t="s">
        <v>2</v>
      </c>
      <c r="Q986" s="1058"/>
      <c r="R986" s="1058"/>
      <c r="S986" s="1058"/>
      <c r="T986" s="1058"/>
      <c r="U986" s="1058"/>
      <c r="V986" s="1058"/>
      <c r="W986" s="1058"/>
      <c r="X986" s="1058"/>
      <c r="Y986" s="1058"/>
      <c r="Z986" s="1058"/>
      <c r="AA986" s="1058"/>
      <c r="AB986" s="1058"/>
    </row>
    <row r="987">
      <c r="A987" s="1403" t="s">
        <v>77</v>
      </c>
      <c r="B987" s="1404">
        <v>0.0</v>
      </c>
      <c r="C987" s="1404">
        <v>0.0</v>
      </c>
      <c r="D987" s="1404">
        <v>1.0</v>
      </c>
      <c r="E987" s="1404">
        <v>0.0</v>
      </c>
      <c r="F987" s="1404">
        <v>0.0</v>
      </c>
      <c r="G987" s="1405">
        <v>0.0</v>
      </c>
      <c r="H987" s="1053">
        <f t="shared" si="706"/>
        <v>1</v>
      </c>
      <c r="I987" s="1088">
        <f>(I986/61)</f>
        <v>1.131147541</v>
      </c>
      <c r="J987" s="1024"/>
      <c r="K987" s="1403" t="s">
        <v>77</v>
      </c>
      <c r="L987" s="1404">
        <v>16.0</v>
      </c>
      <c r="M987" s="1410">
        <f>(L987-H987-H988)</f>
        <v>7</v>
      </c>
      <c r="N987" s="1404">
        <v>5.0</v>
      </c>
      <c r="O987" s="1427">
        <f t="shared" si="707"/>
        <v>12</v>
      </c>
      <c r="P987" s="1404"/>
      <c r="Q987" s="1024"/>
      <c r="R987" s="1058"/>
      <c r="S987" s="1058"/>
      <c r="T987" s="1058"/>
      <c r="U987" s="1058"/>
      <c r="V987" s="1058"/>
      <c r="W987" s="1058"/>
      <c r="X987" s="1058"/>
      <c r="Y987" s="1058"/>
      <c r="Z987" s="1058"/>
      <c r="AA987" s="1058"/>
      <c r="AB987" s="1058"/>
    </row>
    <row r="988">
      <c r="A988" s="1403" t="s">
        <v>78</v>
      </c>
      <c r="B988" s="1404">
        <v>3.0</v>
      </c>
      <c r="C988" s="1404">
        <v>0.0</v>
      </c>
      <c r="D988" s="1404">
        <v>2.0</v>
      </c>
      <c r="E988" s="1404">
        <v>3.0</v>
      </c>
      <c r="F988" s="1404">
        <v>0.0</v>
      </c>
      <c r="G988" s="1405">
        <v>0.0</v>
      </c>
      <c r="H988" s="1053">
        <f t="shared" si="706"/>
        <v>8</v>
      </c>
      <c r="I988" s="1396"/>
      <c r="J988" s="1026"/>
      <c r="K988" s="1403" t="s">
        <v>78</v>
      </c>
      <c r="L988" s="1404" t="str">
        <f t="shared" ref="L988:L990" si="708">(O593)</f>
        <v>-</v>
      </c>
      <c r="M988" s="1410" t="s">
        <v>79</v>
      </c>
      <c r="N988" s="1404" t="s">
        <v>79</v>
      </c>
      <c r="O988" s="1427" t="s">
        <v>79</v>
      </c>
      <c r="P988" s="1404"/>
      <c r="Q988" s="1058"/>
      <c r="R988" s="1058"/>
      <c r="S988" s="1058"/>
      <c r="T988" s="1058"/>
      <c r="U988" s="1058"/>
      <c r="V988" s="1058"/>
      <c r="W988" s="1058"/>
      <c r="X988" s="1058"/>
      <c r="Y988" s="1058"/>
      <c r="Z988" s="1058"/>
      <c r="AA988" s="1058"/>
      <c r="AB988" s="1058"/>
    </row>
    <row r="989">
      <c r="A989" s="1406" t="s">
        <v>446</v>
      </c>
      <c r="B989" s="1404">
        <v>1.0</v>
      </c>
      <c r="C989" s="1404">
        <v>0.0</v>
      </c>
      <c r="D989" s="1404">
        <v>1.0</v>
      </c>
      <c r="E989" s="1404">
        <v>0.0</v>
      </c>
      <c r="F989" s="1404">
        <v>0.0</v>
      </c>
      <c r="G989" s="1405">
        <v>0.0</v>
      </c>
      <c r="H989" s="1053">
        <f>sum(B989:G989)</f>
        <v>2</v>
      </c>
      <c r="I989" s="1396"/>
      <c r="J989" s="1024"/>
      <c r="K989" s="1406" t="s">
        <v>446</v>
      </c>
      <c r="L989" s="1404">
        <f t="shared" si="708"/>
        <v>3</v>
      </c>
      <c r="M989" s="1410">
        <f t="shared" ref="M989:M991" si="709">(L989-H989)</f>
        <v>1</v>
      </c>
      <c r="N989" s="1404">
        <v>0.0</v>
      </c>
      <c r="O989" s="1427">
        <f t="shared" ref="O989:O992" si="710">sum(M989,N989)</f>
        <v>1</v>
      </c>
      <c r="P989" s="1404"/>
      <c r="Q989" s="1024"/>
      <c r="R989" s="1058"/>
      <c r="S989" s="1058"/>
      <c r="T989" s="1058"/>
      <c r="U989" s="1058"/>
      <c r="V989" s="1058"/>
      <c r="W989" s="1058"/>
      <c r="X989" s="1058"/>
      <c r="Y989" s="1058"/>
      <c r="Z989" s="1058"/>
      <c r="AA989" s="1058"/>
      <c r="AB989" s="1058"/>
    </row>
    <row r="990">
      <c r="A990" s="1406" t="s">
        <v>80</v>
      </c>
      <c r="B990" s="1404">
        <v>0.0</v>
      </c>
      <c r="C990" s="1404">
        <v>0.0</v>
      </c>
      <c r="D990" s="1404">
        <v>0.0</v>
      </c>
      <c r="E990" s="1404">
        <v>0.0</v>
      </c>
      <c r="F990" s="1404">
        <v>0.0</v>
      </c>
      <c r="G990" s="1405">
        <v>0.0</v>
      </c>
      <c r="H990" s="1405">
        <f t="shared" ref="H990:H993" si="711">SUM(B990:G990)</f>
        <v>0</v>
      </c>
      <c r="I990" s="1396"/>
      <c r="J990" s="1026"/>
      <c r="K990" s="1406" t="s">
        <v>80</v>
      </c>
      <c r="L990" s="1404">
        <f t="shared" si="708"/>
        <v>56</v>
      </c>
      <c r="M990" s="1410">
        <f t="shared" si="709"/>
        <v>56</v>
      </c>
      <c r="N990" s="1404">
        <v>0.0</v>
      </c>
      <c r="O990" s="1396">
        <f t="shared" si="710"/>
        <v>56</v>
      </c>
      <c r="P990" s="1404"/>
      <c r="Q990" s="1058"/>
      <c r="R990" s="1058"/>
      <c r="S990" s="1058"/>
      <c r="T990" s="1058"/>
      <c r="U990" s="1058"/>
      <c r="V990" s="1058"/>
      <c r="W990" s="1058"/>
      <c r="X990" s="1058"/>
      <c r="Y990" s="1058"/>
      <c r="Z990" s="1058"/>
      <c r="AA990" s="1058"/>
      <c r="AB990" s="1058"/>
    </row>
    <row r="991">
      <c r="A991" s="1116" t="s">
        <v>88</v>
      </c>
      <c r="B991" s="1316">
        <v>9.0</v>
      </c>
      <c r="C991" s="1316">
        <v>0.0</v>
      </c>
      <c r="D991" s="1316">
        <v>12.0</v>
      </c>
      <c r="E991" s="1316">
        <v>11.0</v>
      </c>
      <c r="F991" s="1316">
        <v>7.0</v>
      </c>
      <c r="G991" s="1400">
        <v>0.0</v>
      </c>
      <c r="H991" s="1401">
        <f t="shared" si="711"/>
        <v>39</v>
      </c>
      <c r="I991" s="1117">
        <f>sum(H991:H994)</f>
        <v>50</v>
      </c>
      <c r="J991" s="1026"/>
      <c r="K991" s="1116" t="s">
        <v>88</v>
      </c>
      <c r="L991" s="1316">
        <v>56.0</v>
      </c>
      <c r="M991" s="1146">
        <f t="shared" si="709"/>
        <v>17</v>
      </c>
      <c r="N991" s="1316">
        <v>20.0</v>
      </c>
      <c r="O991" s="1426">
        <f t="shared" si="710"/>
        <v>37</v>
      </c>
      <c r="P991" s="1316" t="s">
        <v>2</v>
      </c>
      <c r="Q991" s="1169"/>
      <c r="R991" s="1058"/>
      <c r="S991" s="1058"/>
      <c r="T991" s="1058"/>
      <c r="U991" s="1058"/>
      <c r="V991" s="1058"/>
      <c r="W991" s="1058"/>
      <c r="X991" s="1058"/>
      <c r="Y991" s="1058"/>
      <c r="Z991" s="1058"/>
      <c r="AA991" s="1058"/>
      <c r="AB991" s="1058"/>
    </row>
    <row r="992">
      <c r="A992" s="1403" t="s">
        <v>77</v>
      </c>
      <c r="B992" s="1404">
        <v>0.0</v>
      </c>
      <c r="C992" s="1404">
        <v>0.0</v>
      </c>
      <c r="D992" s="1404">
        <v>0.0</v>
      </c>
      <c r="E992" s="1404">
        <v>0.0</v>
      </c>
      <c r="F992" s="1404">
        <v>0.0</v>
      </c>
      <c r="G992" s="1404">
        <v>0.0</v>
      </c>
      <c r="H992" s="1053">
        <f t="shared" si="711"/>
        <v>0</v>
      </c>
      <c r="I992" s="1088">
        <f>(I991/60)</f>
        <v>0.8333333333</v>
      </c>
      <c r="J992" s="1026"/>
      <c r="K992" s="1403" t="s">
        <v>77</v>
      </c>
      <c r="L992" s="1404">
        <f t="shared" ref="L992:L1003" si="712">(O597)</f>
        <v>19</v>
      </c>
      <c r="M992" s="1410">
        <f>(L992-H992-H993)</f>
        <v>12</v>
      </c>
      <c r="N992" s="1404">
        <v>10.0</v>
      </c>
      <c r="O992" s="1427">
        <f t="shared" si="710"/>
        <v>22</v>
      </c>
      <c r="P992" s="1404"/>
      <c r="Q992" s="1169"/>
      <c r="R992" s="1058"/>
      <c r="S992" s="1058"/>
      <c r="T992" s="1058"/>
      <c r="U992" s="1058"/>
      <c r="V992" s="1058"/>
      <c r="W992" s="1058"/>
      <c r="X992" s="1058"/>
      <c r="Y992" s="1058"/>
      <c r="Z992" s="1058"/>
      <c r="AA992" s="1058"/>
      <c r="AB992" s="1058"/>
    </row>
    <row r="993">
      <c r="A993" s="1403" t="s">
        <v>78</v>
      </c>
      <c r="B993" s="1404">
        <v>1.0</v>
      </c>
      <c r="C993" s="1404">
        <v>0.0</v>
      </c>
      <c r="D993" s="1404">
        <v>3.0</v>
      </c>
      <c r="E993" s="1404">
        <v>3.0</v>
      </c>
      <c r="F993" s="1404">
        <v>0.0</v>
      </c>
      <c r="G993" s="1404">
        <v>0.0</v>
      </c>
      <c r="H993" s="1053">
        <f t="shared" si="711"/>
        <v>7</v>
      </c>
      <c r="I993" s="1396"/>
      <c r="J993" s="1026"/>
      <c r="K993" s="1403" t="s">
        <v>78</v>
      </c>
      <c r="L993" s="1404" t="str">
        <f t="shared" si="712"/>
        <v>-</v>
      </c>
      <c r="M993" s="1410" t="s">
        <v>79</v>
      </c>
      <c r="N993" s="1404" t="s">
        <v>79</v>
      </c>
      <c r="O993" s="1427" t="s">
        <v>79</v>
      </c>
      <c r="P993" s="1404"/>
      <c r="Q993" s="1058"/>
      <c r="R993" s="1058"/>
      <c r="S993" s="1058"/>
      <c r="T993" s="1058"/>
      <c r="U993" s="1058"/>
      <c r="V993" s="1058"/>
      <c r="W993" s="1058"/>
      <c r="X993" s="1058"/>
      <c r="Y993" s="1058"/>
      <c r="Z993" s="1058"/>
      <c r="AA993" s="1058"/>
      <c r="AB993" s="1058"/>
    </row>
    <row r="994">
      <c r="A994" s="1406" t="s">
        <v>446</v>
      </c>
      <c r="B994" s="1404">
        <v>1.0</v>
      </c>
      <c r="C994" s="1404">
        <v>1.0</v>
      </c>
      <c r="D994" s="1404">
        <v>2.0</v>
      </c>
      <c r="E994" s="1404">
        <v>0.0</v>
      </c>
      <c r="F994" s="1404">
        <v>0.0</v>
      </c>
      <c r="G994" s="1404">
        <v>0.0</v>
      </c>
      <c r="H994" s="1053">
        <f t="shared" ref="H994:H995" si="713">sum(B994:G994)</f>
        <v>4</v>
      </c>
      <c r="I994" s="1396"/>
      <c r="J994" s="1024"/>
      <c r="K994" s="1406" t="s">
        <v>446</v>
      </c>
      <c r="L994" s="1404">
        <f t="shared" si="712"/>
        <v>7</v>
      </c>
      <c r="M994" s="1410">
        <f t="shared" ref="M994:M996" si="714">(L994-H994)</f>
        <v>3</v>
      </c>
      <c r="N994" s="1404">
        <v>8.0</v>
      </c>
      <c r="O994" s="1427">
        <f t="shared" ref="O994:O997" si="715">sum(M994,N994)</f>
        <v>11</v>
      </c>
      <c r="P994" s="1404"/>
      <c r="Q994" s="1024"/>
      <c r="R994" s="1058"/>
      <c r="S994" s="1058"/>
      <c r="T994" s="1058"/>
      <c r="U994" s="1058"/>
      <c r="V994" s="1058"/>
      <c r="W994" s="1058"/>
      <c r="X994" s="1058"/>
      <c r="Y994" s="1058"/>
      <c r="Z994" s="1058"/>
      <c r="AA994" s="1058"/>
      <c r="AB994" s="1058"/>
    </row>
    <row r="995">
      <c r="A995" s="1406" t="s">
        <v>80</v>
      </c>
      <c r="B995" s="1404">
        <v>3.0</v>
      </c>
      <c r="C995" s="1404">
        <v>0.0</v>
      </c>
      <c r="D995" s="1404">
        <v>0.0</v>
      </c>
      <c r="E995" s="1404">
        <v>0.0</v>
      </c>
      <c r="F995" s="1404">
        <v>1.0</v>
      </c>
      <c r="G995" s="1404">
        <v>0.0</v>
      </c>
      <c r="H995" s="1053">
        <f t="shared" si="713"/>
        <v>4</v>
      </c>
      <c r="I995" s="1396"/>
      <c r="J995" s="1024"/>
      <c r="K995" s="1406" t="s">
        <v>80</v>
      </c>
      <c r="L995" s="1404">
        <f t="shared" si="712"/>
        <v>31</v>
      </c>
      <c r="M995" s="1410">
        <f t="shared" si="714"/>
        <v>27</v>
      </c>
      <c r="N995" s="1404">
        <v>0.0</v>
      </c>
      <c r="O995" s="1396">
        <f t="shared" si="715"/>
        <v>27</v>
      </c>
      <c r="P995" s="1404"/>
      <c r="Q995" s="1024"/>
      <c r="R995" s="1058"/>
      <c r="S995" s="1058"/>
      <c r="T995" s="1058"/>
      <c r="U995" s="1058"/>
      <c r="V995" s="1058"/>
      <c r="W995" s="1058"/>
      <c r="X995" s="1058"/>
      <c r="Y995" s="1058"/>
      <c r="Z995" s="1058"/>
      <c r="AA995" s="1058"/>
      <c r="AB995" s="1058"/>
    </row>
    <row r="996">
      <c r="A996" s="1116" t="s">
        <v>238</v>
      </c>
      <c r="B996" s="1400">
        <v>0.0</v>
      </c>
      <c r="C996" s="1400">
        <v>7.0</v>
      </c>
      <c r="D996" s="1400">
        <v>1.0</v>
      </c>
      <c r="E996" s="1400">
        <v>0.0</v>
      </c>
      <c r="F996" s="1400">
        <v>5.0</v>
      </c>
      <c r="G996" s="1400">
        <v>3.0</v>
      </c>
      <c r="H996" s="1401">
        <f t="shared" ref="H996:H998" si="716">SUM(B996:G996)</f>
        <v>16</v>
      </c>
      <c r="I996" s="1117">
        <f>sum(H996:H999)</f>
        <v>16</v>
      </c>
      <c r="J996" s="1341"/>
      <c r="K996" s="1116" t="s">
        <v>238</v>
      </c>
      <c r="L996" s="1316">
        <f t="shared" si="712"/>
        <v>41</v>
      </c>
      <c r="M996" s="1146">
        <f t="shared" si="714"/>
        <v>25</v>
      </c>
      <c r="N996" s="1316">
        <v>0.0</v>
      </c>
      <c r="O996" s="1426">
        <f t="shared" si="715"/>
        <v>25</v>
      </c>
      <c r="P996" s="1316"/>
      <c r="Q996" s="1341"/>
      <c r="R996" s="1058"/>
      <c r="S996" s="1058"/>
      <c r="T996" s="1058"/>
      <c r="U996" s="1058"/>
      <c r="V996" s="1058"/>
      <c r="W996" s="1058"/>
      <c r="X996" s="1058"/>
      <c r="Y996" s="1058"/>
      <c r="Z996" s="1058"/>
      <c r="AA996" s="1058"/>
      <c r="AB996" s="1058"/>
    </row>
    <row r="997">
      <c r="A997" s="1403" t="s">
        <v>77</v>
      </c>
      <c r="B997" s="1404">
        <v>0.0</v>
      </c>
      <c r="C997" s="1404">
        <v>0.0</v>
      </c>
      <c r="D997" s="1404">
        <v>0.0</v>
      </c>
      <c r="E997" s="1404">
        <v>0.0</v>
      </c>
      <c r="F997" s="1404">
        <v>0.0</v>
      </c>
      <c r="G997" s="1405">
        <v>0.0</v>
      </c>
      <c r="H997" s="1053">
        <f t="shared" si="716"/>
        <v>0</v>
      </c>
      <c r="I997" s="1088">
        <f>(I996/60)</f>
        <v>0.2666666667</v>
      </c>
      <c r="J997" s="1341"/>
      <c r="K997" s="1403" t="s">
        <v>77</v>
      </c>
      <c r="L997" s="1404">
        <f t="shared" si="712"/>
        <v>0</v>
      </c>
      <c r="M997" s="1410">
        <f>(L997-H997-H998)</f>
        <v>0</v>
      </c>
      <c r="N997" s="1404">
        <v>0.0</v>
      </c>
      <c r="O997" s="1427">
        <f t="shared" si="715"/>
        <v>0</v>
      </c>
      <c r="P997" s="1396"/>
      <c r="Q997" s="1515" t="s">
        <v>626</v>
      </c>
      <c r="R997" s="1058"/>
      <c r="S997" s="1058"/>
      <c r="T997" s="1058"/>
      <c r="U997" s="1058"/>
      <c r="V997" s="1058"/>
      <c r="W997" s="1058"/>
      <c r="X997" s="1058"/>
      <c r="Y997" s="1058"/>
      <c r="Z997" s="1058"/>
      <c r="AA997" s="1058"/>
      <c r="AB997" s="1058"/>
    </row>
    <row r="998">
      <c r="A998" s="1403" t="s">
        <v>78</v>
      </c>
      <c r="B998" s="1404">
        <v>0.0</v>
      </c>
      <c r="C998" s="1404">
        <v>0.0</v>
      </c>
      <c r="D998" s="1404">
        <v>0.0</v>
      </c>
      <c r="E998" s="1404">
        <v>0.0</v>
      </c>
      <c r="F998" s="1404">
        <v>0.0</v>
      </c>
      <c r="G998" s="1405">
        <v>0.0</v>
      </c>
      <c r="H998" s="1053">
        <f t="shared" si="716"/>
        <v>0</v>
      </c>
      <c r="I998" s="1396"/>
      <c r="J998" s="1341"/>
      <c r="K998" s="1403" t="s">
        <v>78</v>
      </c>
      <c r="L998" s="1404" t="str">
        <f t="shared" si="712"/>
        <v>-</v>
      </c>
      <c r="M998" s="1410" t="s">
        <v>79</v>
      </c>
      <c r="N998" s="1404" t="s">
        <v>79</v>
      </c>
      <c r="O998" s="1427" t="s">
        <v>79</v>
      </c>
      <c r="P998" s="1396"/>
      <c r="Q998" s="1515" t="s">
        <v>627</v>
      </c>
      <c r="R998" s="1058"/>
      <c r="S998" s="1058"/>
      <c r="T998" s="1058"/>
      <c r="U998" s="1058"/>
      <c r="V998" s="1058"/>
      <c r="W998" s="1058"/>
      <c r="X998" s="1058"/>
      <c r="Y998" s="1058"/>
      <c r="Z998" s="1058"/>
      <c r="AA998" s="1058"/>
      <c r="AB998" s="1058"/>
    </row>
    <row r="999">
      <c r="A999" s="1406" t="s">
        <v>446</v>
      </c>
      <c r="B999" s="1404">
        <v>0.0</v>
      </c>
      <c r="C999" s="1404">
        <v>0.0</v>
      </c>
      <c r="D999" s="1404">
        <v>0.0</v>
      </c>
      <c r="E999" s="1404">
        <v>0.0</v>
      </c>
      <c r="F999" s="1404">
        <v>0.0</v>
      </c>
      <c r="G999" s="1405">
        <v>0.0</v>
      </c>
      <c r="H999" s="1053">
        <f t="shared" ref="H999:H1000" si="717">sum(B999:G999)</f>
        <v>0</v>
      </c>
      <c r="I999" s="1396"/>
      <c r="J999" s="1341"/>
      <c r="K999" s="1406" t="s">
        <v>446</v>
      </c>
      <c r="L999" s="1404">
        <f t="shared" si="712"/>
        <v>0</v>
      </c>
      <c r="M999" s="1410">
        <f t="shared" ref="M999:M1001" si="718">(L999-H999)</f>
        <v>0</v>
      </c>
      <c r="N999" s="1404">
        <v>0.0</v>
      </c>
      <c r="O999" s="1427">
        <f t="shared" ref="O999:O1002" si="719">sum(M999,N999)</f>
        <v>0</v>
      </c>
      <c r="P999" s="1404"/>
      <c r="Q999" s="1515" t="s">
        <v>628</v>
      </c>
      <c r="R999" s="1058"/>
      <c r="S999" s="1058"/>
      <c r="T999" s="1058"/>
      <c r="U999" s="1058"/>
      <c r="V999" s="1058"/>
      <c r="W999" s="1058"/>
      <c r="X999" s="1058"/>
      <c r="Y999" s="1058"/>
      <c r="Z999" s="1058"/>
      <c r="AA999" s="1058"/>
      <c r="AB999" s="1058"/>
    </row>
    <row r="1000">
      <c r="A1000" s="1406" t="s">
        <v>80</v>
      </c>
      <c r="B1000" s="1404">
        <v>0.0</v>
      </c>
      <c r="C1000" s="1404">
        <v>0.0</v>
      </c>
      <c r="D1000" s="1404">
        <v>0.0</v>
      </c>
      <c r="E1000" s="1404">
        <v>0.0</v>
      </c>
      <c r="F1000" s="1404">
        <v>0.0</v>
      </c>
      <c r="G1000" s="1405">
        <v>0.0</v>
      </c>
      <c r="H1000" s="1053">
        <f t="shared" si="717"/>
        <v>0</v>
      </c>
      <c r="I1000" s="1396"/>
      <c r="J1000" s="1341"/>
      <c r="K1000" s="1406" t="s">
        <v>80</v>
      </c>
      <c r="L1000" s="1404">
        <f t="shared" si="712"/>
        <v>36</v>
      </c>
      <c r="M1000" s="1410">
        <f t="shared" si="718"/>
        <v>36</v>
      </c>
      <c r="N1000" s="1404">
        <v>0.0</v>
      </c>
      <c r="O1000" s="1396">
        <f t="shared" si="719"/>
        <v>36</v>
      </c>
      <c r="P1000" s="1396"/>
      <c r="Q1000" s="1241"/>
      <c r="R1000" s="1058"/>
      <c r="S1000" s="1058"/>
      <c r="T1000" s="1058"/>
      <c r="U1000" s="1058"/>
      <c r="V1000" s="1058"/>
      <c r="W1000" s="1058"/>
      <c r="X1000" s="1058"/>
      <c r="Y1000" s="1058"/>
      <c r="Z1000" s="1058"/>
      <c r="AA1000" s="1058"/>
      <c r="AB1000" s="1058"/>
    </row>
    <row r="1001">
      <c r="A1001" s="1116" t="s">
        <v>102</v>
      </c>
      <c r="B1001" s="1316">
        <v>0.0</v>
      </c>
      <c r="C1001" s="1316">
        <v>1.0</v>
      </c>
      <c r="D1001" s="1316">
        <v>0.0</v>
      </c>
      <c r="E1001" s="1316">
        <v>6.0</v>
      </c>
      <c r="F1001" s="1316">
        <v>0.0</v>
      </c>
      <c r="G1001" s="1400">
        <v>0.0</v>
      </c>
      <c r="H1001" s="1401">
        <f t="shared" ref="H1001:H1003" si="720">SUM(B1001:G1001)</f>
        <v>7</v>
      </c>
      <c r="I1001" s="1117">
        <f>sum(H1001:H1004)</f>
        <v>9</v>
      </c>
      <c r="J1001" s="1026"/>
      <c r="K1001" s="1116" t="s">
        <v>102</v>
      </c>
      <c r="L1001" s="1316">
        <f t="shared" si="712"/>
        <v>26</v>
      </c>
      <c r="M1001" s="1146">
        <f t="shared" si="718"/>
        <v>19</v>
      </c>
      <c r="N1001" s="1316">
        <v>0.0</v>
      </c>
      <c r="O1001" s="1146">
        <f t="shared" si="719"/>
        <v>19</v>
      </c>
      <c r="P1001" s="1316"/>
      <c r="Q1001" s="1058"/>
      <c r="R1001" s="1058"/>
      <c r="S1001" s="1058"/>
      <c r="T1001" s="1058"/>
      <c r="U1001" s="1058"/>
      <c r="V1001" s="1058"/>
      <c r="W1001" s="1058"/>
      <c r="X1001" s="1058"/>
      <c r="Y1001" s="1058"/>
      <c r="Z1001" s="1058"/>
      <c r="AA1001" s="1058"/>
      <c r="AB1001" s="1058"/>
    </row>
    <row r="1002">
      <c r="A1002" s="1403" t="s">
        <v>77</v>
      </c>
      <c r="B1002" s="1404">
        <v>0.0</v>
      </c>
      <c r="C1002" s="1404">
        <v>0.0</v>
      </c>
      <c r="D1002" s="1404">
        <v>0.0</v>
      </c>
      <c r="E1002" s="1404">
        <v>0.0</v>
      </c>
      <c r="F1002" s="1404">
        <v>0.0</v>
      </c>
      <c r="G1002" s="1404">
        <v>0.0</v>
      </c>
      <c r="H1002" s="1053">
        <f t="shared" si="720"/>
        <v>0</v>
      </c>
      <c r="I1002" s="1088">
        <f>(I1001/60)</f>
        <v>0.15</v>
      </c>
      <c r="J1002" s="1026"/>
      <c r="K1002" s="1403" t="s">
        <v>77</v>
      </c>
      <c r="L1002" s="1404">
        <f t="shared" si="712"/>
        <v>3</v>
      </c>
      <c r="M1002" s="1410">
        <f>(L1002-H1002-H1003)</f>
        <v>2</v>
      </c>
      <c r="N1002" s="1404">
        <v>0.0</v>
      </c>
      <c r="O1002" s="1410">
        <f t="shared" si="719"/>
        <v>2</v>
      </c>
      <c r="P1002" s="1404"/>
      <c r="Q1002" s="1058"/>
      <c r="R1002" s="1058"/>
      <c r="S1002" s="1058"/>
      <c r="T1002" s="1058"/>
      <c r="U1002" s="1058"/>
      <c r="V1002" s="1058"/>
      <c r="W1002" s="1058"/>
      <c r="X1002" s="1058"/>
      <c r="Y1002" s="1058"/>
      <c r="Z1002" s="1058"/>
      <c r="AA1002" s="1058"/>
      <c r="AB1002" s="1058"/>
    </row>
    <row r="1003">
      <c r="A1003" s="1403" t="s">
        <v>78</v>
      </c>
      <c r="B1003" s="1404">
        <v>0.0</v>
      </c>
      <c r="C1003" s="1404">
        <v>0.0</v>
      </c>
      <c r="D1003" s="1404">
        <v>0.0</v>
      </c>
      <c r="E1003" s="1404">
        <v>1.0</v>
      </c>
      <c r="F1003" s="1404">
        <v>0.0</v>
      </c>
      <c r="G1003" s="1404">
        <v>0.0</v>
      </c>
      <c r="H1003" s="1053">
        <f t="shared" si="720"/>
        <v>1</v>
      </c>
      <c r="I1003" s="1396"/>
      <c r="J1003" s="1026"/>
      <c r="K1003" s="1403" t="s">
        <v>78</v>
      </c>
      <c r="L1003" s="1404" t="str">
        <f t="shared" si="712"/>
        <v>-</v>
      </c>
      <c r="M1003" s="1410" t="s">
        <v>79</v>
      </c>
      <c r="N1003" s="1404" t="s">
        <v>79</v>
      </c>
      <c r="O1003" s="1410" t="s">
        <v>79</v>
      </c>
      <c r="P1003" s="1404"/>
      <c r="Q1003" s="1058"/>
      <c r="R1003" s="1058"/>
      <c r="S1003" s="1058"/>
      <c r="T1003" s="1058"/>
      <c r="U1003" s="1058"/>
      <c r="V1003" s="1058"/>
      <c r="W1003" s="1058"/>
      <c r="X1003" s="1058"/>
      <c r="Y1003" s="1058"/>
      <c r="Z1003" s="1058"/>
      <c r="AA1003" s="1058"/>
      <c r="AB1003" s="1058"/>
    </row>
    <row r="1004">
      <c r="A1004" s="1406" t="s">
        <v>446</v>
      </c>
      <c r="B1004" s="1404">
        <v>1.0</v>
      </c>
      <c r="C1004" s="1404">
        <v>0.0</v>
      </c>
      <c r="D1004" s="1404">
        <v>0.0</v>
      </c>
      <c r="E1004" s="1404">
        <v>0.0</v>
      </c>
      <c r="F1004" s="1404">
        <v>0.0</v>
      </c>
      <c r="G1004" s="1404">
        <v>0.0</v>
      </c>
      <c r="H1004" s="1053">
        <f t="shared" ref="H1004:H1005" si="721">sum(B1004:G1004)</f>
        <v>1</v>
      </c>
      <c r="I1004" s="1396"/>
      <c r="J1004" s="1026"/>
      <c r="K1004" s="1406" t="s">
        <v>446</v>
      </c>
      <c r="L1004" s="1404">
        <v>6.0</v>
      </c>
      <c r="M1004" s="1410">
        <f t="shared" ref="M1004:M1006" si="722">(L1004-H1004)</f>
        <v>5</v>
      </c>
      <c r="N1004" s="1404">
        <v>0.0</v>
      </c>
      <c r="O1004" s="1410">
        <f t="shared" ref="O1004:O1007" si="723">sum(M1004,N1004)</f>
        <v>5</v>
      </c>
      <c r="P1004" s="1404"/>
      <c r="Q1004" s="1058"/>
      <c r="R1004" s="1058"/>
      <c r="S1004" s="1058"/>
      <c r="T1004" s="1058"/>
      <c r="U1004" s="1058"/>
      <c r="V1004" s="1058"/>
      <c r="W1004" s="1058"/>
      <c r="X1004" s="1058"/>
      <c r="Y1004" s="1058"/>
      <c r="Z1004" s="1058"/>
      <c r="AA1004" s="1058"/>
      <c r="AB1004" s="1058"/>
    </row>
    <row r="1005">
      <c r="A1005" s="1406" t="s">
        <v>80</v>
      </c>
      <c r="B1005" s="1404">
        <v>0.0</v>
      </c>
      <c r="C1005" s="1404">
        <v>0.0</v>
      </c>
      <c r="D1005" s="1404">
        <v>0.0</v>
      </c>
      <c r="E1005" s="1404">
        <v>0.0</v>
      </c>
      <c r="F1005" s="1404">
        <v>0.0</v>
      </c>
      <c r="G1005" s="1404">
        <v>0.0</v>
      </c>
      <c r="H1005" s="1053">
        <f t="shared" si="721"/>
        <v>0</v>
      </c>
      <c r="I1005" s="1396"/>
      <c r="J1005" s="1024"/>
      <c r="K1005" s="1406" t="s">
        <v>80</v>
      </c>
      <c r="L1005" s="1404">
        <f>(O610)</f>
        <v>40</v>
      </c>
      <c r="M1005" s="1410">
        <f t="shared" si="722"/>
        <v>40</v>
      </c>
      <c r="N1005" s="1404">
        <v>0.0</v>
      </c>
      <c r="O1005" s="1410">
        <f t="shared" si="723"/>
        <v>40</v>
      </c>
      <c r="P1005" s="1404"/>
      <c r="Q1005" s="1024"/>
      <c r="R1005" s="1058"/>
      <c r="S1005" s="1058"/>
      <c r="T1005" s="1058"/>
      <c r="U1005" s="1058"/>
      <c r="V1005" s="1058"/>
      <c r="W1005" s="1058"/>
      <c r="X1005" s="1058"/>
      <c r="Y1005" s="1058"/>
      <c r="Z1005" s="1058"/>
      <c r="AA1005" s="1058"/>
      <c r="AB1005" s="1058"/>
    </row>
    <row r="1006">
      <c r="A1006" s="1144" t="s">
        <v>199</v>
      </c>
      <c r="B1006" s="1400">
        <v>6.0</v>
      </c>
      <c r="C1006" s="1400">
        <v>13.0</v>
      </c>
      <c r="D1006" s="1400">
        <v>5.0</v>
      </c>
      <c r="E1006" s="1400">
        <v>0.0</v>
      </c>
      <c r="F1006" s="1400">
        <v>5.0</v>
      </c>
      <c r="G1006" s="1400">
        <v>0.0</v>
      </c>
      <c r="H1006" s="1401">
        <f t="shared" ref="H1006:H1008" si="724">SUM(B1006:G1006)</f>
        <v>29</v>
      </c>
      <c r="I1006" s="1117">
        <f>sum(H1006:H1009)</f>
        <v>38</v>
      </c>
      <c r="J1006" s="1026"/>
      <c r="K1006" s="1144" t="s">
        <v>199</v>
      </c>
      <c r="L1006" s="1316">
        <v>141.0</v>
      </c>
      <c r="M1006" s="1146">
        <f t="shared" si="722"/>
        <v>112</v>
      </c>
      <c r="N1006" s="1316">
        <v>0.0</v>
      </c>
      <c r="O1006" s="1146">
        <f t="shared" si="723"/>
        <v>112</v>
      </c>
      <c r="P1006" s="1316"/>
      <c r="Q1006" s="1058"/>
      <c r="R1006" s="1058"/>
      <c r="S1006" s="1058"/>
      <c r="T1006" s="1058"/>
      <c r="U1006" s="1058"/>
      <c r="V1006" s="1058"/>
      <c r="W1006" s="1058"/>
      <c r="X1006" s="1058"/>
      <c r="Y1006" s="1058"/>
      <c r="Z1006" s="1058"/>
      <c r="AA1006" s="1058"/>
      <c r="AB1006" s="1058"/>
    </row>
    <row r="1007">
      <c r="A1007" s="1403" t="s">
        <v>77</v>
      </c>
      <c r="B1007" s="1404">
        <v>0.0</v>
      </c>
      <c r="C1007" s="1404">
        <v>0.0</v>
      </c>
      <c r="D1007" s="1404">
        <v>0.0</v>
      </c>
      <c r="E1007" s="1404">
        <v>0.0</v>
      </c>
      <c r="F1007" s="1404">
        <v>0.0</v>
      </c>
      <c r="G1007" s="1405">
        <v>0.0</v>
      </c>
      <c r="H1007" s="1053">
        <f t="shared" si="724"/>
        <v>0</v>
      </c>
      <c r="I1007" s="1088">
        <f>(I1006/60)</f>
        <v>0.6333333333</v>
      </c>
      <c r="J1007" s="1026"/>
      <c r="K1007" s="1403" t="s">
        <v>77</v>
      </c>
      <c r="L1007" s="1404">
        <f t="shared" ref="L1007:L1015" si="725">(O612)</f>
        <v>27</v>
      </c>
      <c r="M1007" s="1410">
        <f>(L1007-H1007-H1008)</f>
        <v>25</v>
      </c>
      <c r="N1007" s="1404">
        <v>0.0</v>
      </c>
      <c r="O1007" s="1396">
        <f t="shared" si="723"/>
        <v>25</v>
      </c>
      <c r="P1007" s="1404"/>
      <c r="Q1007" s="1058"/>
      <c r="R1007" s="1058"/>
      <c r="S1007" s="1058"/>
      <c r="T1007" s="1058"/>
      <c r="U1007" s="1058"/>
      <c r="V1007" s="1058"/>
      <c r="W1007" s="1058"/>
      <c r="X1007" s="1058"/>
      <c r="Y1007" s="1058"/>
      <c r="Z1007" s="1058"/>
      <c r="AA1007" s="1058"/>
      <c r="AB1007" s="1058"/>
    </row>
    <row r="1008">
      <c r="A1008" s="1403" t="s">
        <v>78</v>
      </c>
      <c r="B1008" s="1404">
        <v>0.0</v>
      </c>
      <c r="C1008" s="1404">
        <v>1.0</v>
      </c>
      <c r="D1008" s="1404">
        <v>1.0</v>
      </c>
      <c r="E1008" s="1404">
        <v>0.0</v>
      </c>
      <c r="F1008" s="1404">
        <v>0.0</v>
      </c>
      <c r="G1008" s="1405">
        <v>0.0</v>
      </c>
      <c r="H1008" s="1053">
        <f t="shared" si="724"/>
        <v>2</v>
      </c>
      <c r="I1008" s="1396"/>
      <c r="J1008" s="1026"/>
      <c r="K1008" s="1403" t="s">
        <v>78</v>
      </c>
      <c r="L1008" s="1404" t="str">
        <f t="shared" si="725"/>
        <v>-</v>
      </c>
      <c r="M1008" s="1410" t="s">
        <v>79</v>
      </c>
      <c r="N1008" s="1404" t="s">
        <v>79</v>
      </c>
      <c r="O1008" s="1396" t="s">
        <v>79</v>
      </c>
      <c r="P1008" s="1404"/>
      <c r="Q1008" s="1058"/>
      <c r="R1008" s="1058"/>
      <c r="S1008" s="1058"/>
      <c r="T1008" s="1058"/>
      <c r="U1008" s="1058"/>
      <c r="V1008" s="1058"/>
      <c r="W1008" s="1058"/>
      <c r="X1008" s="1058"/>
      <c r="Y1008" s="1058"/>
      <c r="Z1008" s="1058"/>
      <c r="AA1008" s="1058"/>
      <c r="AB1008" s="1058"/>
    </row>
    <row r="1009">
      <c r="A1009" s="1406" t="s">
        <v>446</v>
      </c>
      <c r="B1009" s="1404">
        <v>4.0</v>
      </c>
      <c r="C1009" s="1404">
        <v>3.0</v>
      </c>
      <c r="D1009" s="1404">
        <v>0.0</v>
      </c>
      <c r="E1009" s="1404">
        <v>0.0</v>
      </c>
      <c r="F1009" s="1404">
        <v>0.0</v>
      </c>
      <c r="G1009" s="1405">
        <v>0.0</v>
      </c>
      <c r="H1009" s="1053">
        <f t="shared" ref="H1009:H1010" si="726">sum(B1009:G1009)</f>
        <v>7</v>
      </c>
      <c r="I1009" s="1396"/>
      <c r="J1009" s="1024"/>
      <c r="K1009" s="1406" t="s">
        <v>446</v>
      </c>
      <c r="L1009" s="1404">
        <f t="shared" si="725"/>
        <v>7</v>
      </c>
      <c r="M1009" s="1410">
        <f t="shared" ref="M1009:M1010" si="727">(L1009-H1009)</f>
        <v>0</v>
      </c>
      <c r="N1009" s="1404" t="s">
        <v>79</v>
      </c>
      <c r="O1009" s="1396">
        <f t="shared" ref="O1009:O1010" si="728">sum(M1009,N1009)</f>
        <v>0</v>
      </c>
      <c r="P1009" s="1404"/>
      <c r="Q1009" s="1024"/>
      <c r="R1009" s="1058"/>
      <c r="S1009" s="1058"/>
      <c r="T1009" s="1058"/>
      <c r="U1009" s="1058"/>
      <c r="V1009" s="1058"/>
      <c r="W1009" s="1058"/>
      <c r="X1009" s="1058"/>
      <c r="Y1009" s="1058"/>
      <c r="Z1009" s="1058"/>
      <c r="AA1009" s="1058"/>
      <c r="AB1009" s="1058"/>
    </row>
    <row r="1010">
      <c r="A1010" s="1406" t="s">
        <v>80</v>
      </c>
      <c r="B1010" s="1404">
        <v>0.0</v>
      </c>
      <c r="C1010" s="1404">
        <v>0.0</v>
      </c>
      <c r="D1010" s="1404">
        <v>0.0</v>
      </c>
      <c r="E1010" s="1404">
        <v>0.0</v>
      </c>
      <c r="F1010" s="1404">
        <v>0.0</v>
      </c>
      <c r="G1010" s="1405">
        <v>0.0</v>
      </c>
      <c r="H1010" s="1053">
        <f t="shared" si="726"/>
        <v>0</v>
      </c>
      <c r="I1010" s="1396"/>
      <c r="J1010" s="1026"/>
      <c r="K1010" s="1406" t="s">
        <v>80</v>
      </c>
      <c r="L1010" s="1404">
        <f t="shared" si="725"/>
        <v>31</v>
      </c>
      <c r="M1010" s="1410">
        <f t="shared" si="727"/>
        <v>31</v>
      </c>
      <c r="N1010" s="1404">
        <v>0.0</v>
      </c>
      <c r="O1010" s="1396">
        <f t="shared" si="728"/>
        <v>31</v>
      </c>
      <c r="P1010" s="1404"/>
      <c r="Q1010" s="1058"/>
      <c r="R1010" s="1058"/>
      <c r="S1010" s="1058"/>
      <c r="T1010" s="1058"/>
      <c r="U1010" s="1058"/>
      <c r="V1010" s="1058"/>
      <c r="W1010" s="1058"/>
      <c r="X1010" s="1058"/>
      <c r="Y1010" s="1058"/>
      <c r="Z1010" s="1058"/>
      <c r="AA1010" s="1058"/>
      <c r="AB1010" s="1058"/>
    </row>
    <row r="1011">
      <c r="A1011" s="1116"/>
      <c r="B1011" s="1400"/>
      <c r="C1011" s="1400"/>
      <c r="D1011" s="1400"/>
      <c r="E1011" s="1400"/>
      <c r="F1011" s="1400"/>
      <c r="G1011" s="1400"/>
      <c r="H1011" s="1401">
        <f t="shared" ref="H1011:H1013" si="729">SUM(B1011:G1011)</f>
        <v>0</v>
      </c>
      <c r="I1011" s="1117">
        <f>sum(H1011:H1014)</f>
        <v>0</v>
      </c>
      <c r="J1011" s="998"/>
      <c r="K1011" s="1116"/>
      <c r="L1011" s="1316" t="str">
        <f t="shared" si="725"/>
        <v/>
      </c>
      <c r="M1011" s="1146"/>
      <c r="N1011" s="1316"/>
      <c r="O1011" s="1117"/>
      <c r="P1011" s="1316"/>
      <c r="Q1011" s="1058"/>
      <c r="R1011" s="1058"/>
      <c r="S1011" s="1058"/>
      <c r="T1011" s="1058"/>
      <c r="U1011" s="1058"/>
      <c r="V1011" s="1058"/>
      <c r="W1011" s="1058"/>
      <c r="X1011" s="1058"/>
      <c r="Y1011" s="1058"/>
      <c r="Z1011" s="1058"/>
      <c r="AA1011" s="1058"/>
      <c r="AB1011" s="1058"/>
    </row>
    <row r="1012">
      <c r="A1012" s="1403" t="s">
        <v>77</v>
      </c>
      <c r="B1012" s="1404"/>
      <c r="C1012" s="1404"/>
      <c r="D1012" s="1404"/>
      <c r="E1012" s="1404"/>
      <c r="F1012" s="1404"/>
      <c r="G1012" s="1405"/>
      <c r="H1012" s="1053">
        <f t="shared" si="729"/>
        <v>0</v>
      </c>
      <c r="I1012" s="1088">
        <f>(I1011/60)</f>
        <v>0</v>
      </c>
      <c r="J1012" s="998"/>
      <c r="K1012" s="1403" t="s">
        <v>77</v>
      </c>
      <c r="L1012" s="1404" t="str">
        <f t="shared" si="725"/>
        <v/>
      </c>
      <c r="M1012" s="1410"/>
      <c r="N1012" s="1396"/>
      <c r="O1012" s="1396"/>
      <c r="P1012" s="1396"/>
      <c r="Q1012" s="1058"/>
      <c r="R1012" s="1058"/>
      <c r="S1012" s="1058"/>
      <c r="T1012" s="1058"/>
      <c r="U1012" s="1058"/>
      <c r="V1012" s="1058"/>
      <c r="W1012" s="1058"/>
      <c r="X1012" s="1058"/>
      <c r="Y1012" s="1058"/>
      <c r="Z1012" s="1058"/>
      <c r="AA1012" s="1058"/>
      <c r="AB1012" s="1058"/>
    </row>
    <row r="1013">
      <c r="A1013" s="1403" t="s">
        <v>78</v>
      </c>
      <c r="B1013" s="1404"/>
      <c r="C1013" s="1404"/>
      <c r="D1013" s="1404"/>
      <c r="E1013" s="1404"/>
      <c r="F1013" s="1404"/>
      <c r="G1013" s="1405"/>
      <c r="H1013" s="1053">
        <f t="shared" si="729"/>
        <v>0</v>
      </c>
      <c r="I1013" s="1396"/>
      <c r="J1013" s="998"/>
      <c r="K1013" s="1403" t="s">
        <v>78</v>
      </c>
      <c r="L1013" s="1404" t="str">
        <f t="shared" si="725"/>
        <v/>
      </c>
      <c r="M1013" s="1410"/>
      <c r="N1013" s="1396"/>
      <c r="O1013" s="1396"/>
      <c r="P1013" s="1396"/>
      <c r="Q1013" s="1058"/>
      <c r="R1013" s="1058"/>
      <c r="S1013" s="1058"/>
      <c r="T1013" s="1058"/>
      <c r="U1013" s="1058"/>
      <c r="V1013" s="1058"/>
      <c r="W1013" s="1058"/>
      <c r="X1013" s="1058"/>
      <c r="Y1013" s="1058"/>
      <c r="Z1013" s="1058"/>
      <c r="AA1013" s="1058"/>
      <c r="AB1013" s="1058"/>
    </row>
    <row r="1014">
      <c r="A1014" s="1406" t="s">
        <v>446</v>
      </c>
      <c r="B1014" s="1404"/>
      <c r="C1014" s="1404"/>
      <c r="D1014" s="1404"/>
      <c r="E1014" s="1404"/>
      <c r="F1014" s="1404"/>
      <c r="G1014" s="1405"/>
      <c r="H1014" s="1053">
        <f>sum(B1014:G1014)</f>
        <v>0</v>
      </c>
      <c r="I1014" s="1396"/>
      <c r="J1014" s="998"/>
      <c r="K1014" s="1406" t="s">
        <v>446</v>
      </c>
      <c r="L1014" s="1404" t="str">
        <f t="shared" si="725"/>
        <v/>
      </c>
      <c r="M1014" s="1410"/>
      <c r="N1014" s="1396"/>
      <c r="O1014" s="1396"/>
      <c r="P1014" s="1396"/>
      <c r="Q1014" s="1058"/>
      <c r="R1014" s="1058"/>
      <c r="S1014" s="1058"/>
      <c r="T1014" s="1058"/>
      <c r="U1014" s="1058"/>
      <c r="V1014" s="1058"/>
      <c r="W1014" s="1058"/>
      <c r="X1014" s="1058"/>
      <c r="Y1014" s="1058"/>
      <c r="Z1014" s="1058"/>
      <c r="AA1014" s="1058"/>
      <c r="AB1014" s="1058"/>
    </row>
    <row r="1015">
      <c r="A1015" s="1406" t="s">
        <v>80</v>
      </c>
      <c r="B1015" s="1404"/>
      <c r="C1015" s="1404"/>
      <c r="D1015" s="1404"/>
      <c r="E1015" s="1404"/>
      <c r="F1015" s="1404"/>
      <c r="G1015" s="1405"/>
      <c r="H1015" s="1405">
        <f>SUM(B1015:G1015)</f>
        <v>0</v>
      </c>
      <c r="I1015" s="1396"/>
      <c r="J1015" s="998"/>
      <c r="K1015" s="1406" t="s">
        <v>80</v>
      </c>
      <c r="L1015" s="1404" t="str">
        <f t="shared" si="725"/>
        <v/>
      </c>
      <c r="M1015" s="1410"/>
      <c r="N1015" s="1396"/>
      <c r="O1015" s="1396"/>
      <c r="P1015" s="1396"/>
      <c r="Q1015" s="1058"/>
      <c r="R1015" s="1058"/>
      <c r="S1015" s="1058"/>
      <c r="T1015" s="1058"/>
      <c r="U1015" s="1058"/>
      <c r="V1015" s="1058"/>
      <c r="W1015" s="1058"/>
      <c r="X1015" s="1058"/>
      <c r="Y1015" s="1058"/>
      <c r="Z1015" s="1058"/>
      <c r="AA1015" s="1058"/>
      <c r="AB1015" s="1058"/>
    </row>
    <row r="1016">
      <c r="A1016" s="1332" t="s">
        <v>75</v>
      </c>
      <c r="B1016" s="1397">
        <f> SUM(B1017:B1020,B1022:B1025,B1027:B1030,B1032:B1035,B1037:B1040, B1042:B1045)</f>
        <v>4</v>
      </c>
      <c r="C1016" s="1397">
        <f t="shared" ref="C1016:D1016" si="730"> SUM(C1017:C1020,C1022:C1025,C1027:C1030,C1032:C1035,C1037:C1040)</f>
        <v>25</v>
      </c>
      <c r="D1016" s="1397">
        <f t="shared" si="730"/>
        <v>20</v>
      </c>
      <c r="E1016" s="1397">
        <f> SUM(E1017:E1020,E1022:E1025,E1027:E1030,E1032:E1035,E1037:E1040,E1042:E1046)</f>
        <v>50</v>
      </c>
      <c r="F1016" s="1397">
        <f t="shared" ref="F1016:G1016" si="731"> SUM(F1017:F1020,F1022:F1025,F1027:F1030,F1032:F1035,F1037:F1040)</f>
        <v>17</v>
      </c>
      <c r="G1016" s="1397">
        <f t="shared" si="731"/>
        <v>3</v>
      </c>
      <c r="H1016" s="1397">
        <f>SUM(H1017:H1020,H1022:H1025,H1027:H1030,H1032:H1035,H1037:H1040,H1042:H1045)</f>
        <v>130</v>
      </c>
      <c r="I1016" s="1397"/>
      <c r="J1016" s="998"/>
      <c r="K1016" s="1332" t="s">
        <v>75</v>
      </c>
      <c r="L1016" s="1397"/>
      <c r="M1016" s="1397"/>
      <c r="N1016" s="1397"/>
      <c r="O1016" s="1397"/>
      <c r="P1016" s="1397"/>
      <c r="Q1016" s="1399"/>
      <c r="R1016" s="1399"/>
      <c r="S1016" s="1399"/>
      <c r="T1016" s="1399"/>
      <c r="U1016" s="1399"/>
      <c r="V1016" s="1399"/>
      <c r="W1016" s="1399"/>
      <c r="X1016" s="1399"/>
      <c r="Y1016" s="1399"/>
      <c r="Z1016" s="1399"/>
      <c r="AA1016" s="1399"/>
      <c r="AB1016" s="1399"/>
    </row>
    <row r="1017">
      <c r="A1017" s="1434" t="s">
        <v>152</v>
      </c>
      <c r="B1017" s="1400">
        <v>0.0</v>
      </c>
      <c r="C1017" s="1400">
        <v>9.0</v>
      </c>
      <c r="D1017" s="1400">
        <v>10.0</v>
      </c>
      <c r="E1017" s="1400">
        <v>24.0</v>
      </c>
      <c r="F1017" s="1400">
        <v>8.0</v>
      </c>
      <c r="G1017" s="1400">
        <v>0.0</v>
      </c>
      <c r="H1017" s="1401">
        <f t="shared" ref="H1017:H1019" si="732">SUM(B1017:G1017)</f>
        <v>51</v>
      </c>
      <c r="I1017" s="1117">
        <f>sum(H1017:H1020)</f>
        <v>63</v>
      </c>
      <c r="J1017" s="1402"/>
      <c r="K1017" s="1434" t="s">
        <v>152</v>
      </c>
      <c r="L1017" s="1316">
        <f>(O622)</f>
        <v>60</v>
      </c>
      <c r="M1017" s="1117">
        <f>(L1017-H1017)</f>
        <v>9</v>
      </c>
      <c r="N1017" s="1316">
        <v>30.0</v>
      </c>
      <c r="O1017" s="1117">
        <f t="shared" ref="O1017:O1018" si="733">sum(M1017,N1017)</f>
        <v>39</v>
      </c>
      <c r="P1017" s="1316" t="s">
        <v>2</v>
      </c>
      <c r="Q1017" s="1058"/>
      <c r="R1017" s="1058"/>
      <c r="S1017" s="1058"/>
      <c r="T1017" s="1058"/>
      <c r="U1017" s="1058"/>
      <c r="V1017" s="1058"/>
      <c r="W1017" s="1058"/>
      <c r="X1017" s="1058"/>
      <c r="Y1017" s="1058"/>
      <c r="Z1017" s="1058"/>
      <c r="AA1017" s="1058"/>
      <c r="AB1017" s="1058"/>
    </row>
    <row r="1018">
      <c r="A1018" s="1403" t="s">
        <v>77</v>
      </c>
      <c r="B1018" s="1404">
        <v>0.0</v>
      </c>
      <c r="C1018" s="1404">
        <v>0.0</v>
      </c>
      <c r="D1018" s="1404">
        <v>1.0</v>
      </c>
      <c r="E1018" s="1404">
        <v>1.0</v>
      </c>
      <c r="F1018" s="1404">
        <v>0.0</v>
      </c>
      <c r="G1018" s="1405">
        <v>0.0</v>
      </c>
      <c r="H1018" s="1053">
        <f t="shared" si="732"/>
        <v>2</v>
      </c>
      <c r="I1018" s="1088">
        <f>(I1017/61)</f>
        <v>1.032786885</v>
      </c>
      <c r="J1018" s="1341"/>
      <c r="K1018" s="1403" t="s">
        <v>77</v>
      </c>
      <c r="L1018" s="1404">
        <v>14.0</v>
      </c>
      <c r="M1018" s="1396">
        <f>(L1018-H1018-H1019)</f>
        <v>12</v>
      </c>
      <c r="N1018" s="1404">
        <v>5.0</v>
      </c>
      <c r="O1018" s="1396">
        <f t="shared" si="733"/>
        <v>17</v>
      </c>
      <c r="P1018" s="1404"/>
      <c r="Q1018" s="1024"/>
      <c r="R1018" s="1058"/>
      <c r="S1018" s="1058"/>
      <c r="T1018" s="1058"/>
      <c r="U1018" s="1058"/>
      <c r="V1018" s="1058"/>
      <c r="W1018" s="1058"/>
      <c r="X1018" s="1058"/>
      <c r="Y1018" s="1058"/>
      <c r="Z1018" s="1058"/>
      <c r="AA1018" s="1058"/>
      <c r="AB1018" s="1058"/>
    </row>
    <row r="1019">
      <c r="A1019" s="1403" t="s">
        <v>78</v>
      </c>
      <c r="B1019" s="1404">
        <v>0.0</v>
      </c>
      <c r="C1019" s="1404">
        <v>0.0</v>
      </c>
      <c r="D1019" s="1404">
        <v>0.0</v>
      </c>
      <c r="E1019" s="1404">
        <v>0.0</v>
      </c>
      <c r="F1019" s="1404">
        <v>0.0</v>
      </c>
      <c r="G1019" s="1405">
        <v>0.0</v>
      </c>
      <c r="H1019" s="1053">
        <f t="shared" si="732"/>
        <v>0</v>
      </c>
      <c r="I1019" s="1396"/>
      <c r="J1019" s="1026"/>
      <c r="K1019" s="1403" t="s">
        <v>78</v>
      </c>
      <c r="L1019" s="1404" t="str">
        <f t="shared" ref="L1019:L1027" si="734">(O624)</f>
        <v>-</v>
      </c>
      <c r="M1019" s="1396" t="s">
        <v>79</v>
      </c>
      <c r="N1019" s="1404" t="s">
        <v>79</v>
      </c>
      <c r="O1019" s="1396" t="s">
        <v>79</v>
      </c>
      <c r="P1019" s="1404"/>
      <c r="Q1019" s="1058"/>
      <c r="R1019" s="1058"/>
      <c r="S1019" s="1058"/>
      <c r="T1019" s="1058"/>
      <c r="U1019" s="1058"/>
      <c r="V1019" s="1058"/>
      <c r="W1019" s="1058"/>
      <c r="X1019" s="1058"/>
      <c r="Y1019" s="1058"/>
      <c r="Z1019" s="1058"/>
      <c r="AA1019" s="1058"/>
      <c r="AB1019" s="1058"/>
    </row>
    <row r="1020">
      <c r="A1020" s="1406" t="s">
        <v>446</v>
      </c>
      <c r="B1020" s="1404">
        <v>0.0</v>
      </c>
      <c r="C1020" s="1404">
        <v>5.0</v>
      </c>
      <c r="D1020" s="1404">
        <v>2.0</v>
      </c>
      <c r="E1020" s="1404">
        <v>1.0</v>
      </c>
      <c r="F1020" s="1404">
        <v>2.0</v>
      </c>
      <c r="G1020" s="1405">
        <v>0.0</v>
      </c>
      <c r="H1020" s="1053">
        <f t="shared" ref="H1020:H1021" si="735">sum(B1020:G1020)</f>
        <v>10</v>
      </c>
      <c r="I1020" s="1396"/>
      <c r="J1020" s="1026"/>
      <c r="K1020" s="1406" t="s">
        <v>446</v>
      </c>
      <c r="L1020" s="1404">
        <f t="shared" si="734"/>
        <v>10</v>
      </c>
      <c r="M1020" s="1396">
        <f t="shared" ref="M1020:M1022" si="736">(L1020-H1020)</f>
        <v>0</v>
      </c>
      <c r="N1020" s="1404">
        <v>10.0</v>
      </c>
      <c r="O1020" s="1396">
        <f t="shared" ref="O1020:O1023" si="737">sum(M1020,N1020)</f>
        <v>10</v>
      </c>
      <c r="P1020" s="1404"/>
      <c r="Q1020" s="1058"/>
      <c r="R1020" s="1058"/>
      <c r="S1020" s="1058"/>
      <c r="T1020" s="1058"/>
      <c r="U1020" s="1058"/>
      <c r="V1020" s="1058"/>
      <c r="W1020" s="1058"/>
      <c r="X1020" s="1058"/>
      <c r="Y1020" s="1058"/>
      <c r="Z1020" s="1058"/>
      <c r="AA1020" s="1058"/>
      <c r="AB1020" s="1058"/>
    </row>
    <row r="1021">
      <c r="A1021" s="1406" t="s">
        <v>80</v>
      </c>
      <c r="B1021" s="1404">
        <v>0.0</v>
      </c>
      <c r="C1021" s="1404">
        <v>0.0</v>
      </c>
      <c r="D1021" s="1404">
        <v>3.0</v>
      </c>
      <c r="E1021" s="1404">
        <v>0.0</v>
      </c>
      <c r="F1021" s="1404">
        <v>0.0</v>
      </c>
      <c r="G1021" s="1405">
        <v>0.0</v>
      </c>
      <c r="H1021" s="1053">
        <f t="shared" si="735"/>
        <v>3</v>
      </c>
      <c r="I1021" s="1396"/>
      <c r="J1021" s="1026"/>
      <c r="K1021" s="1406" t="s">
        <v>80</v>
      </c>
      <c r="L1021" s="1404">
        <f t="shared" si="734"/>
        <v>42</v>
      </c>
      <c r="M1021" s="1396">
        <f t="shared" si="736"/>
        <v>39</v>
      </c>
      <c r="N1021" s="1404">
        <v>0.0</v>
      </c>
      <c r="O1021" s="1396">
        <f t="shared" si="737"/>
        <v>39</v>
      </c>
      <c r="P1021" s="1404"/>
      <c r="Q1021" s="1058"/>
      <c r="R1021" s="1058"/>
      <c r="S1021" s="1058"/>
      <c r="T1021" s="1058"/>
      <c r="U1021" s="1058"/>
      <c r="V1021" s="1058"/>
      <c r="W1021" s="1058"/>
      <c r="X1021" s="1058"/>
      <c r="Y1021" s="1058"/>
      <c r="Z1021" s="1058"/>
      <c r="AA1021" s="1058"/>
      <c r="AB1021" s="1058"/>
    </row>
    <row r="1022">
      <c r="A1022" s="1257" t="s">
        <v>521</v>
      </c>
      <c r="B1022" s="1316">
        <v>2.0</v>
      </c>
      <c r="C1022" s="1316">
        <v>6.0</v>
      </c>
      <c r="D1022" s="1316">
        <v>4.0</v>
      </c>
      <c r="E1022" s="1316">
        <v>3.0</v>
      </c>
      <c r="F1022" s="1316">
        <v>4.0</v>
      </c>
      <c r="G1022" s="1400">
        <v>0.0</v>
      </c>
      <c r="H1022" s="1401">
        <f t="shared" ref="H1022:H1024" si="738">SUM(B1022:G1022)</f>
        <v>19</v>
      </c>
      <c r="I1022" s="1117">
        <f>sum(H1022:H1025)</f>
        <v>27</v>
      </c>
      <c r="J1022" s="1026"/>
      <c r="K1022" s="1257" t="s">
        <v>521</v>
      </c>
      <c r="L1022" s="1316">
        <f t="shared" si="734"/>
        <v>48</v>
      </c>
      <c r="M1022" s="1117">
        <f t="shared" si="736"/>
        <v>29</v>
      </c>
      <c r="N1022" s="1316">
        <v>10.0</v>
      </c>
      <c r="O1022" s="1117">
        <f t="shared" si="737"/>
        <v>39</v>
      </c>
      <c r="P1022" s="1316" t="s">
        <v>2</v>
      </c>
      <c r="Q1022" s="1058"/>
      <c r="R1022" s="1058"/>
      <c r="S1022" s="1058"/>
      <c r="T1022" s="1058"/>
      <c r="U1022" s="1058"/>
      <c r="V1022" s="1058"/>
      <c r="W1022" s="1058"/>
      <c r="X1022" s="1058"/>
      <c r="Y1022" s="1058"/>
      <c r="Z1022" s="1058"/>
      <c r="AA1022" s="1058"/>
      <c r="AB1022" s="1058"/>
    </row>
    <row r="1023">
      <c r="A1023" s="1403" t="s">
        <v>77</v>
      </c>
      <c r="B1023" s="1404">
        <v>0.0</v>
      </c>
      <c r="C1023" s="1404">
        <v>1.0</v>
      </c>
      <c r="D1023" s="1404">
        <v>3.0</v>
      </c>
      <c r="E1023" s="1404">
        <v>2.0</v>
      </c>
      <c r="F1023" s="1404">
        <v>0.0</v>
      </c>
      <c r="G1023" s="1404">
        <v>0.0</v>
      </c>
      <c r="H1023" s="1053">
        <f t="shared" si="738"/>
        <v>6</v>
      </c>
      <c r="I1023" s="1088">
        <f>(I1022/60)</f>
        <v>0.45</v>
      </c>
      <c r="J1023" s="1024"/>
      <c r="K1023" s="1403" t="s">
        <v>77</v>
      </c>
      <c r="L1023" s="1404">
        <f t="shared" si="734"/>
        <v>8</v>
      </c>
      <c r="M1023" s="1396">
        <f>(L1023-H1023-H1024)</f>
        <v>2</v>
      </c>
      <c r="N1023" s="1404">
        <v>10.0</v>
      </c>
      <c r="O1023" s="1396">
        <f t="shared" si="737"/>
        <v>12</v>
      </c>
      <c r="P1023" s="1404"/>
      <c r="Q1023" s="1024"/>
      <c r="R1023" s="1058"/>
      <c r="S1023" s="1058"/>
      <c r="T1023" s="1058"/>
      <c r="U1023" s="1058"/>
      <c r="V1023" s="1058"/>
      <c r="W1023" s="1058"/>
      <c r="X1023" s="1058"/>
      <c r="Y1023" s="1058"/>
      <c r="Z1023" s="1058"/>
      <c r="AA1023" s="1058"/>
      <c r="AB1023" s="1058"/>
    </row>
    <row r="1024">
      <c r="A1024" s="1403" t="s">
        <v>78</v>
      </c>
      <c r="B1024" s="1404">
        <v>0.0</v>
      </c>
      <c r="C1024" s="1404">
        <v>0.0</v>
      </c>
      <c r="D1024" s="1404">
        <v>0.0</v>
      </c>
      <c r="E1024" s="1404">
        <v>0.0</v>
      </c>
      <c r="F1024" s="1404">
        <v>0.0</v>
      </c>
      <c r="G1024" s="1404">
        <v>0.0</v>
      </c>
      <c r="H1024" s="1053">
        <f t="shared" si="738"/>
        <v>0</v>
      </c>
      <c r="I1024" s="1396"/>
      <c r="J1024" s="1026"/>
      <c r="K1024" s="1403" t="s">
        <v>78</v>
      </c>
      <c r="L1024" s="1404" t="str">
        <f t="shared" si="734"/>
        <v>-</v>
      </c>
      <c r="M1024" s="1396" t="s">
        <v>79</v>
      </c>
      <c r="N1024" s="1404" t="s">
        <v>79</v>
      </c>
      <c r="O1024" s="1396" t="s">
        <v>79</v>
      </c>
      <c r="P1024" s="1404"/>
      <c r="Q1024" s="1058"/>
      <c r="R1024" s="1058"/>
      <c r="S1024" s="1058"/>
      <c r="T1024" s="1058"/>
      <c r="U1024" s="1058"/>
      <c r="V1024" s="1058"/>
      <c r="W1024" s="1058"/>
      <c r="X1024" s="1058"/>
      <c r="Y1024" s="1058"/>
      <c r="Z1024" s="1058"/>
      <c r="AA1024" s="1058"/>
      <c r="AB1024" s="1058"/>
    </row>
    <row r="1025">
      <c r="A1025" s="1406" t="s">
        <v>446</v>
      </c>
      <c r="B1025" s="1404">
        <v>0.0</v>
      </c>
      <c r="C1025" s="1404">
        <v>0.0</v>
      </c>
      <c r="D1025" s="1404">
        <v>0.0</v>
      </c>
      <c r="E1025" s="1404">
        <v>2.0</v>
      </c>
      <c r="F1025" s="1404">
        <v>0.0</v>
      </c>
      <c r="G1025" s="1404">
        <v>0.0</v>
      </c>
      <c r="H1025" s="1053">
        <f t="shared" ref="H1025:H1026" si="739">sum(B1025:G1025)</f>
        <v>2</v>
      </c>
      <c r="I1025" s="1396"/>
      <c r="J1025" s="1024"/>
      <c r="K1025" s="1406" t="s">
        <v>446</v>
      </c>
      <c r="L1025" s="1404">
        <f t="shared" si="734"/>
        <v>3</v>
      </c>
      <c r="M1025" s="1396">
        <f t="shared" ref="M1025:M1027" si="740">(L1025-H1025)</f>
        <v>1</v>
      </c>
      <c r="N1025" s="1404">
        <v>0.0</v>
      </c>
      <c r="O1025" s="1396">
        <f t="shared" ref="O1025:O1028" si="741">sum(M1025,N1025)</f>
        <v>1</v>
      </c>
      <c r="P1025" s="1404"/>
      <c r="Q1025" s="1058"/>
      <c r="R1025" s="1058"/>
      <c r="S1025" s="1058"/>
      <c r="T1025" s="1058"/>
      <c r="U1025" s="1058"/>
      <c r="V1025" s="1058"/>
      <c r="W1025" s="1058"/>
      <c r="X1025" s="1058"/>
      <c r="Y1025" s="1058"/>
      <c r="Z1025" s="1058"/>
      <c r="AA1025" s="1058"/>
      <c r="AB1025" s="1058"/>
    </row>
    <row r="1026">
      <c r="A1026" s="1406" t="s">
        <v>80</v>
      </c>
      <c r="B1026" s="1404">
        <v>2.0</v>
      </c>
      <c r="C1026" s="1404">
        <v>0.0</v>
      </c>
      <c r="D1026" s="1404">
        <v>2.0</v>
      </c>
      <c r="E1026" s="1404">
        <v>3.0</v>
      </c>
      <c r="F1026" s="1404">
        <v>5.0</v>
      </c>
      <c r="G1026" s="1404">
        <v>0.0</v>
      </c>
      <c r="H1026" s="1053">
        <f t="shared" si="739"/>
        <v>12</v>
      </c>
      <c r="I1026" s="1396"/>
      <c r="J1026" s="1024"/>
      <c r="K1026" s="1406" t="s">
        <v>80</v>
      </c>
      <c r="L1026" s="1404">
        <f t="shared" si="734"/>
        <v>31</v>
      </c>
      <c r="M1026" s="1396">
        <f t="shared" si="740"/>
        <v>19</v>
      </c>
      <c r="N1026" s="1404">
        <v>0.0</v>
      </c>
      <c r="O1026" s="1396">
        <f t="shared" si="741"/>
        <v>19</v>
      </c>
      <c r="P1026" s="1404"/>
      <c r="Q1026" s="1024"/>
      <c r="R1026" s="1058"/>
      <c r="S1026" s="1058"/>
      <c r="T1026" s="1058"/>
      <c r="U1026" s="1058"/>
      <c r="V1026" s="1058"/>
      <c r="W1026" s="1058"/>
      <c r="X1026" s="1058"/>
      <c r="Y1026" s="1058"/>
      <c r="Z1026" s="1058"/>
      <c r="AA1026" s="1058"/>
      <c r="AB1026" s="1058"/>
    </row>
    <row r="1027">
      <c r="A1027" s="1257" t="s">
        <v>230</v>
      </c>
      <c r="B1027" s="1400">
        <v>2.0</v>
      </c>
      <c r="C1027" s="1400">
        <v>3.0</v>
      </c>
      <c r="D1027" s="1400">
        <v>0.0</v>
      </c>
      <c r="E1027" s="1400">
        <v>6.0</v>
      </c>
      <c r="F1027" s="1400">
        <v>0.0</v>
      </c>
      <c r="G1027" s="1400">
        <v>0.0</v>
      </c>
      <c r="H1027" s="1401">
        <f t="shared" ref="H1027:H1029" si="742">SUM(B1027:G1027)</f>
        <v>11</v>
      </c>
      <c r="I1027" s="1117">
        <f>sum(H1027:H1030)</f>
        <v>15</v>
      </c>
      <c r="J1027" s="1026"/>
      <c r="K1027" s="1257" t="s">
        <v>230</v>
      </c>
      <c r="L1027" s="1316">
        <f t="shared" si="734"/>
        <v>60</v>
      </c>
      <c r="M1027" s="1117">
        <f t="shared" si="740"/>
        <v>49</v>
      </c>
      <c r="N1027" s="1316">
        <v>0.0</v>
      </c>
      <c r="O1027" s="1117">
        <f t="shared" si="741"/>
        <v>49</v>
      </c>
      <c r="P1027" s="1316"/>
      <c r="Q1027" s="1058"/>
      <c r="R1027" s="1058"/>
      <c r="S1027" s="1058"/>
      <c r="T1027" s="1058"/>
      <c r="U1027" s="1058"/>
      <c r="V1027" s="1058"/>
      <c r="W1027" s="1058"/>
      <c r="X1027" s="1058"/>
      <c r="Y1027" s="1058"/>
      <c r="Z1027" s="1058"/>
      <c r="AA1027" s="1058"/>
      <c r="AB1027" s="1058"/>
    </row>
    <row r="1028">
      <c r="A1028" s="1403" t="s">
        <v>77</v>
      </c>
      <c r="B1028" s="1404">
        <v>0.0</v>
      </c>
      <c r="C1028" s="1404">
        <v>0.0</v>
      </c>
      <c r="D1028" s="1404">
        <v>0.0</v>
      </c>
      <c r="E1028" s="1404">
        <v>0.0</v>
      </c>
      <c r="F1028" s="1404">
        <v>0.0</v>
      </c>
      <c r="G1028" s="1405">
        <v>0.0</v>
      </c>
      <c r="H1028" s="1053">
        <f t="shared" si="742"/>
        <v>0</v>
      </c>
      <c r="I1028" s="1088">
        <f>(I1027/60)</f>
        <v>0.25</v>
      </c>
      <c r="J1028" s="1026"/>
      <c r="K1028" s="1403" t="s">
        <v>77</v>
      </c>
      <c r="L1028" s="1404">
        <v>11.0</v>
      </c>
      <c r="M1028" s="1396">
        <f>(L1028-H1028-H1029)</f>
        <v>10</v>
      </c>
      <c r="N1028" s="1404">
        <v>0.0</v>
      </c>
      <c r="O1028" s="1396">
        <f t="shared" si="741"/>
        <v>10</v>
      </c>
      <c r="P1028" s="1396"/>
      <c r="Q1028" s="1058"/>
      <c r="R1028" s="1058"/>
      <c r="S1028" s="1058"/>
      <c r="T1028" s="1058"/>
      <c r="U1028" s="1058"/>
      <c r="V1028" s="1058"/>
      <c r="W1028" s="1058"/>
      <c r="X1028" s="1058"/>
      <c r="Y1028" s="1058"/>
      <c r="Z1028" s="1058"/>
      <c r="AA1028" s="1058"/>
      <c r="AB1028" s="1058"/>
    </row>
    <row r="1029">
      <c r="A1029" s="1403" t="s">
        <v>78</v>
      </c>
      <c r="B1029" s="1404">
        <v>0.0</v>
      </c>
      <c r="C1029" s="1404">
        <v>0.0</v>
      </c>
      <c r="D1029" s="1404">
        <v>0.0</v>
      </c>
      <c r="E1029" s="1404">
        <v>1.0</v>
      </c>
      <c r="F1029" s="1404">
        <v>0.0</v>
      </c>
      <c r="G1029" s="1405">
        <v>0.0</v>
      </c>
      <c r="H1029" s="1053">
        <f t="shared" si="742"/>
        <v>1</v>
      </c>
      <c r="I1029" s="1396"/>
      <c r="J1029" s="1026"/>
      <c r="K1029" s="1403" t="s">
        <v>78</v>
      </c>
      <c r="L1029" s="1404" t="str">
        <f t="shared" ref="L1029:L1046" si="743">(O634)</f>
        <v>-</v>
      </c>
      <c r="M1029" s="1396" t="s">
        <v>79</v>
      </c>
      <c r="N1029" s="1404" t="s">
        <v>79</v>
      </c>
      <c r="O1029" s="1396" t="s">
        <v>79</v>
      </c>
      <c r="P1029" s="1396"/>
      <c r="Q1029" s="1058"/>
      <c r="R1029" s="1058"/>
      <c r="S1029" s="1058"/>
      <c r="T1029" s="1058"/>
      <c r="U1029" s="1058"/>
      <c r="V1029" s="1058"/>
      <c r="W1029" s="1058"/>
      <c r="X1029" s="1058"/>
      <c r="Y1029" s="1058"/>
      <c r="Z1029" s="1058"/>
      <c r="AA1029" s="1058"/>
      <c r="AB1029" s="1058"/>
    </row>
    <row r="1030">
      <c r="A1030" s="1406" t="s">
        <v>446</v>
      </c>
      <c r="B1030" s="1404">
        <v>0.0</v>
      </c>
      <c r="C1030" s="1404">
        <v>1.0</v>
      </c>
      <c r="D1030" s="1404">
        <v>0.0</v>
      </c>
      <c r="E1030" s="1404">
        <v>1.0</v>
      </c>
      <c r="F1030" s="1404">
        <v>0.0</v>
      </c>
      <c r="G1030" s="1405">
        <v>1.0</v>
      </c>
      <c r="H1030" s="1053">
        <f t="shared" ref="H1030:H1031" si="744">sum(B1030:G1030)</f>
        <v>3</v>
      </c>
      <c r="I1030" s="1396"/>
      <c r="J1030" s="1024"/>
      <c r="K1030" s="1406" t="s">
        <v>446</v>
      </c>
      <c r="L1030" s="1404">
        <f t="shared" si="743"/>
        <v>11</v>
      </c>
      <c r="M1030" s="1396">
        <f t="shared" ref="M1030:M1032" si="745">(L1030-H1030)</f>
        <v>8</v>
      </c>
      <c r="N1030" s="1404">
        <v>0.0</v>
      </c>
      <c r="O1030" s="1396">
        <f t="shared" ref="O1030:O1033" si="746">sum(M1030,N1030)</f>
        <v>8</v>
      </c>
      <c r="P1030" s="1404"/>
      <c r="Q1030" s="1024"/>
      <c r="R1030" s="1058"/>
      <c r="S1030" s="1058"/>
      <c r="T1030" s="1058"/>
      <c r="U1030" s="1058"/>
      <c r="V1030" s="1058"/>
      <c r="W1030" s="1058"/>
      <c r="X1030" s="1058"/>
      <c r="Y1030" s="1058"/>
      <c r="Z1030" s="1058"/>
      <c r="AA1030" s="1058"/>
      <c r="AB1030" s="1058"/>
    </row>
    <row r="1031">
      <c r="A1031" s="1406" t="s">
        <v>80</v>
      </c>
      <c r="B1031" s="1404">
        <v>3.0</v>
      </c>
      <c r="C1031" s="1404">
        <v>0.0</v>
      </c>
      <c r="D1031" s="1404">
        <v>0.0</v>
      </c>
      <c r="E1031" s="1404">
        <v>0.0</v>
      </c>
      <c r="F1031" s="1404">
        <v>0.0</v>
      </c>
      <c r="G1031" s="1405">
        <v>0.0</v>
      </c>
      <c r="H1031" s="1053">
        <f t="shared" si="744"/>
        <v>3</v>
      </c>
      <c r="I1031" s="1396"/>
      <c r="J1031" s="1024"/>
      <c r="K1031" s="1406" t="s">
        <v>80</v>
      </c>
      <c r="L1031" s="1404">
        <f t="shared" si="743"/>
        <v>30</v>
      </c>
      <c r="M1031" s="1396">
        <f t="shared" si="745"/>
        <v>27</v>
      </c>
      <c r="N1031" s="1404">
        <v>0.0</v>
      </c>
      <c r="O1031" s="1396">
        <f t="shared" si="746"/>
        <v>27</v>
      </c>
      <c r="P1031" s="1396"/>
      <c r="Q1031" s="1024"/>
      <c r="R1031" s="1058"/>
      <c r="S1031" s="1058"/>
      <c r="T1031" s="1058"/>
      <c r="U1031" s="1058"/>
      <c r="V1031" s="1058"/>
      <c r="W1031" s="1058"/>
      <c r="X1031" s="1058"/>
      <c r="Y1031" s="1058"/>
      <c r="Z1031" s="1058"/>
      <c r="AA1031" s="1058"/>
      <c r="AB1031" s="1058"/>
    </row>
    <row r="1032">
      <c r="A1032" s="1257" t="s">
        <v>522</v>
      </c>
      <c r="B1032" s="1316">
        <v>0.0</v>
      </c>
      <c r="C1032" s="1316">
        <v>0.0</v>
      </c>
      <c r="D1032" s="1316">
        <v>0.0</v>
      </c>
      <c r="E1032" s="1316">
        <v>1.0</v>
      </c>
      <c r="F1032" s="1316">
        <v>1.0</v>
      </c>
      <c r="G1032" s="1400">
        <v>0.0</v>
      </c>
      <c r="H1032" s="1401">
        <f t="shared" ref="H1032:H1034" si="747">SUM(B1032:G1032)</f>
        <v>2</v>
      </c>
      <c r="I1032" s="1117">
        <f>sum(H1032:H1035)</f>
        <v>2</v>
      </c>
      <c r="J1032" s="1402"/>
      <c r="K1032" s="1257" t="s">
        <v>522</v>
      </c>
      <c r="L1032" s="1316">
        <f t="shared" si="743"/>
        <v>59</v>
      </c>
      <c r="M1032" s="1117">
        <f t="shared" si="745"/>
        <v>57</v>
      </c>
      <c r="N1032" s="1316">
        <v>0.0</v>
      </c>
      <c r="O1032" s="1117">
        <f t="shared" si="746"/>
        <v>57</v>
      </c>
      <c r="P1032" s="1316"/>
      <c r="Q1032" s="1058"/>
      <c r="R1032" s="1058"/>
      <c r="S1032" s="1058"/>
      <c r="T1032" s="1058"/>
      <c r="U1032" s="1058"/>
      <c r="V1032" s="1058"/>
      <c r="W1032" s="1058"/>
      <c r="X1032" s="1058"/>
      <c r="Y1032" s="1058"/>
      <c r="Z1032" s="1058"/>
      <c r="AA1032" s="1058"/>
      <c r="AB1032" s="1058"/>
    </row>
    <row r="1033">
      <c r="A1033" s="1403" t="s">
        <v>77</v>
      </c>
      <c r="B1033" s="1404">
        <v>0.0</v>
      </c>
      <c r="C1033" s="1404">
        <v>0.0</v>
      </c>
      <c r="D1033" s="1404">
        <v>0.0</v>
      </c>
      <c r="E1033" s="1404">
        <v>0.0</v>
      </c>
      <c r="F1033" s="1404">
        <v>0.0</v>
      </c>
      <c r="G1033" s="1404">
        <v>0.0</v>
      </c>
      <c r="H1033" s="1053">
        <f t="shared" si="747"/>
        <v>0</v>
      </c>
      <c r="I1033" s="1088">
        <f>(I1032/60)</f>
        <v>0.03333333333</v>
      </c>
      <c r="J1033" s="1402"/>
      <c r="K1033" s="1403" t="s">
        <v>77</v>
      </c>
      <c r="L1033" s="1404">
        <f t="shared" si="743"/>
        <v>4</v>
      </c>
      <c r="M1033" s="1396">
        <f>(L1033-H1033-H1034)</f>
        <v>4</v>
      </c>
      <c r="N1033" s="1404">
        <v>0.0</v>
      </c>
      <c r="O1033" s="1396">
        <f t="shared" si="746"/>
        <v>4</v>
      </c>
      <c r="P1033" s="1404"/>
      <c r="Q1033" s="1058"/>
      <c r="R1033" s="1058"/>
      <c r="S1033" s="1058"/>
      <c r="T1033" s="1058"/>
      <c r="U1033" s="1058"/>
      <c r="V1033" s="1058"/>
      <c r="W1033" s="1058"/>
      <c r="X1033" s="1058"/>
      <c r="Y1033" s="1058"/>
      <c r="Z1033" s="1058"/>
      <c r="AA1033" s="1058"/>
      <c r="AB1033" s="1058"/>
    </row>
    <row r="1034">
      <c r="A1034" s="1403" t="s">
        <v>78</v>
      </c>
      <c r="B1034" s="1404">
        <v>0.0</v>
      </c>
      <c r="C1034" s="1404">
        <v>0.0</v>
      </c>
      <c r="D1034" s="1404">
        <v>0.0</v>
      </c>
      <c r="E1034" s="1404">
        <v>0.0</v>
      </c>
      <c r="F1034" s="1404">
        <v>0.0</v>
      </c>
      <c r="G1034" s="1404">
        <v>0.0</v>
      </c>
      <c r="H1034" s="1053">
        <f t="shared" si="747"/>
        <v>0</v>
      </c>
      <c r="I1034" s="1396"/>
      <c r="J1034" s="1026"/>
      <c r="K1034" s="1403" t="s">
        <v>78</v>
      </c>
      <c r="L1034" s="1404" t="str">
        <f t="shared" si="743"/>
        <v>-</v>
      </c>
      <c r="M1034" s="1396" t="s">
        <v>79</v>
      </c>
      <c r="N1034" s="1404" t="s">
        <v>79</v>
      </c>
      <c r="O1034" s="1396" t="s">
        <v>79</v>
      </c>
      <c r="P1034" s="1404"/>
      <c r="Q1034" s="1058"/>
      <c r="R1034" s="1058"/>
      <c r="S1034" s="1058"/>
      <c r="T1034" s="1058"/>
      <c r="U1034" s="1058"/>
      <c r="V1034" s="1058"/>
      <c r="W1034" s="1058"/>
      <c r="X1034" s="1058"/>
      <c r="Y1034" s="1058"/>
      <c r="Z1034" s="1058"/>
      <c r="AA1034" s="1058"/>
      <c r="AB1034" s="1058"/>
    </row>
    <row r="1035">
      <c r="A1035" s="1406" t="s">
        <v>446</v>
      </c>
      <c r="B1035" s="1404">
        <v>0.0</v>
      </c>
      <c r="C1035" s="1404">
        <v>0.0</v>
      </c>
      <c r="D1035" s="1404">
        <v>0.0</v>
      </c>
      <c r="E1035" s="1404">
        <v>0.0</v>
      </c>
      <c r="F1035" s="1404">
        <v>0.0</v>
      </c>
      <c r="G1035" s="1404">
        <v>0.0</v>
      </c>
      <c r="H1035" s="1053">
        <f t="shared" ref="H1035:H1036" si="748">sum(B1035:G1035)</f>
        <v>0</v>
      </c>
      <c r="I1035" s="1396"/>
      <c r="J1035" s="1026"/>
      <c r="K1035" s="1406" t="s">
        <v>446</v>
      </c>
      <c r="L1035" s="1404">
        <f t="shared" si="743"/>
        <v>3</v>
      </c>
      <c r="M1035" s="1396">
        <f t="shared" ref="M1035:M1037" si="749">(L1035-H1035)</f>
        <v>3</v>
      </c>
      <c r="N1035" s="1404">
        <v>0.0</v>
      </c>
      <c r="O1035" s="1396">
        <f>SUM(M1035,N1035)</f>
        <v>3</v>
      </c>
      <c r="P1035" s="1404"/>
      <c r="Q1035" s="1058"/>
      <c r="R1035" s="1058"/>
      <c r="S1035" s="1058"/>
      <c r="T1035" s="1058"/>
      <c r="U1035" s="1058"/>
      <c r="V1035" s="1058"/>
      <c r="W1035" s="1058"/>
      <c r="X1035" s="1058"/>
      <c r="Y1035" s="1058"/>
      <c r="Z1035" s="1058"/>
      <c r="AA1035" s="1058"/>
      <c r="AB1035" s="1058"/>
    </row>
    <row r="1036">
      <c r="A1036" s="1406" t="s">
        <v>80</v>
      </c>
      <c r="B1036" s="1404">
        <v>0.0</v>
      </c>
      <c r="C1036" s="1404">
        <v>0.0</v>
      </c>
      <c r="D1036" s="1404">
        <v>0.0</v>
      </c>
      <c r="E1036" s="1404">
        <v>0.0</v>
      </c>
      <c r="F1036" s="1404">
        <v>0.0</v>
      </c>
      <c r="G1036" s="1404">
        <v>0.0</v>
      </c>
      <c r="H1036" s="1053">
        <f t="shared" si="748"/>
        <v>0</v>
      </c>
      <c r="I1036" s="1396"/>
      <c r="J1036" s="1026"/>
      <c r="K1036" s="1406" t="s">
        <v>80</v>
      </c>
      <c r="L1036" s="1404">
        <f t="shared" si="743"/>
        <v>30</v>
      </c>
      <c r="M1036" s="1396">
        <f t="shared" si="749"/>
        <v>30</v>
      </c>
      <c r="N1036" s="1404">
        <v>0.0</v>
      </c>
      <c r="O1036" s="1396">
        <f t="shared" ref="O1036:O1038" si="750">sum(M1036,N1036)</f>
        <v>30</v>
      </c>
      <c r="P1036" s="1404"/>
      <c r="Q1036" s="1058"/>
      <c r="R1036" s="1058"/>
      <c r="S1036" s="1058"/>
      <c r="T1036" s="1058"/>
      <c r="U1036" s="1058"/>
      <c r="V1036" s="1058"/>
      <c r="W1036" s="1058"/>
      <c r="X1036" s="1058"/>
      <c r="Y1036" s="1058"/>
      <c r="Z1036" s="1058"/>
      <c r="AA1036" s="1058"/>
      <c r="AB1036" s="1058"/>
    </row>
    <row r="1037">
      <c r="A1037" s="1257" t="s">
        <v>547</v>
      </c>
      <c r="B1037" s="1400">
        <v>0.0</v>
      </c>
      <c r="C1037" s="1400">
        <v>0.0</v>
      </c>
      <c r="D1037" s="1400">
        <v>0.0</v>
      </c>
      <c r="E1037" s="1400">
        <v>1.0</v>
      </c>
      <c r="F1037" s="1400">
        <v>2.0</v>
      </c>
      <c r="G1037" s="1400">
        <v>2.0</v>
      </c>
      <c r="H1037" s="1401">
        <f t="shared" ref="H1037:H1039" si="751">SUM(B1037:G1037)</f>
        <v>5</v>
      </c>
      <c r="I1037" s="1117">
        <f>sum(H1037:H1040)</f>
        <v>5</v>
      </c>
      <c r="J1037" s="1402"/>
      <c r="K1037" s="1257" t="s">
        <v>576</v>
      </c>
      <c r="L1037" s="1316">
        <f t="shared" si="743"/>
        <v>33</v>
      </c>
      <c r="M1037" s="1117">
        <f t="shared" si="749"/>
        <v>28</v>
      </c>
      <c r="N1037" s="1316">
        <v>0.0</v>
      </c>
      <c r="O1037" s="1117">
        <f t="shared" si="750"/>
        <v>28</v>
      </c>
      <c r="P1037" s="1316"/>
      <c r="Q1037" s="1058"/>
      <c r="R1037" s="1058"/>
      <c r="S1037" s="1058"/>
      <c r="T1037" s="1058"/>
      <c r="U1037" s="1058"/>
      <c r="V1037" s="1058"/>
      <c r="W1037" s="1058"/>
      <c r="X1037" s="1058"/>
      <c r="Y1037" s="1058"/>
      <c r="Z1037" s="1058"/>
      <c r="AA1037" s="1058"/>
      <c r="AB1037" s="1058"/>
    </row>
    <row r="1038">
      <c r="A1038" s="1403" t="s">
        <v>77</v>
      </c>
      <c r="B1038" s="1404">
        <v>0.0</v>
      </c>
      <c r="C1038" s="1404">
        <v>0.0</v>
      </c>
      <c r="D1038" s="1404">
        <v>0.0</v>
      </c>
      <c r="E1038" s="1404">
        <v>0.0</v>
      </c>
      <c r="F1038" s="1404">
        <v>0.0</v>
      </c>
      <c r="G1038" s="1405">
        <v>0.0</v>
      </c>
      <c r="H1038" s="1053">
        <f t="shared" si="751"/>
        <v>0</v>
      </c>
      <c r="I1038" s="1088">
        <f>(I1037/60)</f>
        <v>0.08333333333</v>
      </c>
      <c r="J1038" s="1026"/>
      <c r="K1038" s="1403" t="s">
        <v>77</v>
      </c>
      <c r="L1038" s="1404">
        <f t="shared" si="743"/>
        <v>11</v>
      </c>
      <c r="M1038" s="1396">
        <f>(L1038-H1038-H1039)</f>
        <v>11</v>
      </c>
      <c r="N1038" s="1404">
        <v>0.0</v>
      </c>
      <c r="O1038" s="1396">
        <f t="shared" si="750"/>
        <v>11</v>
      </c>
      <c r="P1038" s="1404"/>
      <c r="Q1038" s="1058"/>
      <c r="R1038" s="1058"/>
      <c r="S1038" s="1058"/>
      <c r="T1038" s="1058"/>
      <c r="U1038" s="1058"/>
      <c r="V1038" s="1058"/>
      <c r="W1038" s="1058"/>
      <c r="X1038" s="1058"/>
      <c r="Y1038" s="1058"/>
      <c r="Z1038" s="1058"/>
      <c r="AA1038" s="1058"/>
      <c r="AB1038" s="1058"/>
    </row>
    <row r="1039">
      <c r="A1039" s="1403" t="s">
        <v>78</v>
      </c>
      <c r="B1039" s="1404">
        <v>0.0</v>
      </c>
      <c r="C1039" s="1404">
        <v>0.0</v>
      </c>
      <c r="D1039" s="1404">
        <v>0.0</v>
      </c>
      <c r="E1039" s="1404">
        <v>0.0</v>
      </c>
      <c r="F1039" s="1404">
        <v>0.0</v>
      </c>
      <c r="G1039" s="1405">
        <v>0.0</v>
      </c>
      <c r="H1039" s="1053">
        <f t="shared" si="751"/>
        <v>0</v>
      </c>
      <c r="I1039" s="1396"/>
      <c r="J1039" s="1026"/>
      <c r="K1039" s="1403" t="s">
        <v>78</v>
      </c>
      <c r="L1039" s="1404" t="str">
        <f t="shared" si="743"/>
        <v>-</v>
      </c>
      <c r="M1039" s="1396" t="s">
        <v>79</v>
      </c>
      <c r="N1039" s="1404" t="s">
        <v>79</v>
      </c>
      <c r="O1039" s="1396" t="s">
        <v>79</v>
      </c>
      <c r="P1039" s="1404"/>
      <c r="Q1039" s="1058"/>
      <c r="R1039" s="1058"/>
      <c r="S1039" s="1058"/>
      <c r="T1039" s="1058"/>
      <c r="U1039" s="1058"/>
      <c r="V1039" s="1058"/>
      <c r="W1039" s="1058"/>
      <c r="X1039" s="1058"/>
      <c r="Y1039" s="1058"/>
      <c r="Z1039" s="1058"/>
      <c r="AA1039" s="1058"/>
      <c r="AB1039" s="1058"/>
    </row>
    <row r="1040">
      <c r="A1040" s="1406" t="s">
        <v>446</v>
      </c>
      <c r="B1040" s="1404">
        <v>0.0</v>
      </c>
      <c r="C1040" s="1404">
        <v>0.0</v>
      </c>
      <c r="D1040" s="1404">
        <v>0.0</v>
      </c>
      <c r="E1040" s="1404">
        <v>0.0</v>
      </c>
      <c r="F1040" s="1404">
        <v>0.0</v>
      </c>
      <c r="G1040" s="1405">
        <v>0.0</v>
      </c>
      <c r="H1040" s="1053">
        <f t="shared" ref="H1040:H1041" si="752">sum(B1040:G1040)</f>
        <v>0</v>
      </c>
      <c r="I1040" s="1396"/>
      <c r="J1040" s="1024"/>
      <c r="K1040" s="1406" t="s">
        <v>446</v>
      </c>
      <c r="L1040" s="1404">
        <f t="shared" si="743"/>
        <v>3</v>
      </c>
      <c r="M1040" s="1396">
        <f t="shared" ref="M1040:M1042" si="753">(L1040-H1040)</f>
        <v>3</v>
      </c>
      <c r="N1040" s="1404">
        <v>0.0</v>
      </c>
      <c r="O1040" s="1396">
        <f t="shared" ref="O1040:O1043" si="754">sum(M1040,N1040)</f>
        <v>3</v>
      </c>
      <c r="P1040" s="1404"/>
      <c r="Q1040" s="1024"/>
      <c r="R1040" s="1058"/>
      <c r="S1040" s="1058"/>
      <c r="T1040" s="1058"/>
      <c r="U1040" s="1058"/>
      <c r="V1040" s="1058"/>
      <c r="W1040" s="1058"/>
      <c r="X1040" s="1058"/>
      <c r="Y1040" s="1058"/>
      <c r="Z1040" s="1058"/>
      <c r="AA1040" s="1058"/>
      <c r="AB1040" s="1058"/>
    </row>
    <row r="1041">
      <c r="A1041" s="1406" t="s">
        <v>80</v>
      </c>
      <c r="B1041" s="1404">
        <v>0.0</v>
      </c>
      <c r="C1041" s="1404">
        <v>0.0</v>
      </c>
      <c r="D1041" s="1404">
        <v>0.0</v>
      </c>
      <c r="E1041" s="1404">
        <v>0.0</v>
      </c>
      <c r="F1041" s="1404">
        <v>0.0</v>
      </c>
      <c r="G1041" s="1405">
        <v>0.0</v>
      </c>
      <c r="H1041" s="1053">
        <f t="shared" si="752"/>
        <v>0</v>
      </c>
      <c r="I1041" s="1396"/>
      <c r="J1041" s="1026"/>
      <c r="K1041" s="1406" t="s">
        <v>80</v>
      </c>
      <c r="L1041" s="1404">
        <f t="shared" si="743"/>
        <v>30</v>
      </c>
      <c r="M1041" s="1396">
        <f t="shared" si="753"/>
        <v>30</v>
      </c>
      <c r="N1041" s="1404">
        <v>0.0</v>
      </c>
      <c r="O1041" s="1396">
        <f t="shared" si="754"/>
        <v>30</v>
      </c>
      <c r="P1041" s="1404"/>
      <c r="Q1041" s="1058"/>
      <c r="R1041" s="1058"/>
      <c r="S1041" s="1058"/>
      <c r="T1041" s="1058"/>
      <c r="U1041" s="1058"/>
      <c r="V1041" s="1058"/>
      <c r="W1041" s="1058"/>
      <c r="X1041" s="1058"/>
      <c r="Y1041" s="1058"/>
      <c r="Z1041" s="1058"/>
      <c r="AA1041" s="1058"/>
      <c r="AB1041" s="1058"/>
    </row>
    <row r="1042">
      <c r="A1042" s="1257" t="s">
        <v>577</v>
      </c>
      <c r="B1042" s="1400">
        <v>0.0</v>
      </c>
      <c r="C1042" s="1400">
        <v>3.0</v>
      </c>
      <c r="D1042" s="1400">
        <v>4.0</v>
      </c>
      <c r="E1042" s="1400">
        <v>6.0</v>
      </c>
      <c r="F1042" s="1400">
        <v>1.0</v>
      </c>
      <c r="G1042" s="1400">
        <v>3.0</v>
      </c>
      <c r="H1042" s="1401">
        <f t="shared" ref="H1042:H1044" si="755">SUM(B1042:G1042)</f>
        <v>17</v>
      </c>
      <c r="I1042" s="1117">
        <f>sum(H1042:H1045)</f>
        <v>18</v>
      </c>
      <c r="J1042" s="1341"/>
      <c r="K1042" s="1257" t="s">
        <v>578</v>
      </c>
      <c r="L1042" s="1316">
        <f t="shared" si="743"/>
        <v>37</v>
      </c>
      <c r="M1042" s="1117">
        <f t="shared" si="753"/>
        <v>20</v>
      </c>
      <c r="N1042" s="1316">
        <v>15.0</v>
      </c>
      <c r="O1042" s="1117">
        <f t="shared" si="754"/>
        <v>35</v>
      </c>
      <c r="P1042" s="1316" t="s">
        <v>3</v>
      </c>
      <c r="Q1042" s="1024"/>
      <c r="R1042" s="1058"/>
      <c r="S1042" s="1058"/>
      <c r="T1042" s="1058"/>
      <c r="U1042" s="1058"/>
      <c r="V1042" s="1058"/>
      <c r="W1042" s="1058"/>
      <c r="X1042" s="1058"/>
      <c r="Y1042" s="1058"/>
      <c r="Z1042" s="1058"/>
      <c r="AA1042" s="1058"/>
      <c r="AB1042" s="1058"/>
    </row>
    <row r="1043">
      <c r="A1043" s="1403" t="s">
        <v>77</v>
      </c>
      <c r="B1043" s="1404">
        <v>0.0</v>
      </c>
      <c r="C1043" s="1404">
        <v>0.0</v>
      </c>
      <c r="D1043" s="1404">
        <v>0.0</v>
      </c>
      <c r="E1043" s="1404">
        <v>0.0</v>
      </c>
      <c r="F1043" s="1404">
        <v>0.0</v>
      </c>
      <c r="G1043" s="1405">
        <v>0.0</v>
      </c>
      <c r="H1043" s="1053">
        <f t="shared" si="755"/>
        <v>0</v>
      </c>
      <c r="I1043" s="1088">
        <f>(I1042/60)</f>
        <v>0.3</v>
      </c>
      <c r="J1043" s="1341"/>
      <c r="K1043" s="1403" t="s">
        <v>77</v>
      </c>
      <c r="L1043" s="1404">
        <f t="shared" si="743"/>
        <v>5</v>
      </c>
      <c r="M1043" s="1396">
        <f>(L1043-H1043-H1044)</f>
        <v>5</v>
      </c>
      <c r="N1043" s="1404">
        <v>0.0</v>
      </c>
      <c r="O1043" s="1396">
        <f t="shared" si="754"/>
        <v>5</v>
      </c>
      <c r="P1043" s="1396"/>
      <c r="Q1043" s="1168"/>
      <c r="R1043" s="1058"/>
      <c r="S1043" s="1058"/>
      <c r="T1043" s="1058"/>
      <c r="U1043" s="1058"/>
      <c r="V1043" s="1058"/>
      <c r="W1043" s="1058"/>
      <c r="X1043" s="1058"/>
      <c r="Y1043" s="1058"/>
      <c r="Z1043" s="1058"/>
      <c r="AA1043" s="1058"/>
      <c r="AB1043" s="1058"/>
    </row>
    <row r="1044">
      <c r="A1044" s="1403" t="s">
        <v>78</v>
      </c>
      <c r="B1044" s="1404">
        <v>0.0</v>
      </c>
      <c r="C1044" s="1404">
        <v>0.0</v>
      </c>
      <c r="D1044" s="1404">
        <v>0.0</v>
      </c>
      <c r="E1044" s="1404">
        <v>0.0</v>
      </c>
      <c r="F1044" s="1404">
        <v>0.0</v>
      </c>
      <c r="G1044" s="1405">
        <v>0.0</v>
      </c>
      <c r="H1044" s="1053">
        <f t="shared" si="755"/>
        <v>0</v>
      </c>
      <c r="I1044" s="1396"/>
      <c r="J1044" s="1026"/>
      <c r="K1044" s="1403" t="s">
        <v>78</v>
      </c>
      <c r="L1044" s="1404" t="str">
        <f t="shared" si="743"/>
        <v>-</v>
      </c>
      <c r="M1044" s="1396" t="s">
        <v>79</v>
      </c>
      <c r="N1044" s="1404" t="s">
        <v>79</v>
      </c>
      <c r="O1044" s="1396" t="s">
        <v>79</v>
      </c>
      <c r="P1044" s="1396"/>
      <c r="Q1044" s="1058"/>
      <c r="R1044" s="1058"/>
      <c r="S1044" s="1058"/>
      <c r="T1044" s="1058"/>
      <c r="U1044" s="1058"/>
      <c r="V1044" s="1058"/>
      <c r="W1044" s="1058"/>
      <c r="X1044" s="1058"/>
      <c r="Y1044" s="1058"/>
      <c r="Z1044" s="1058"/>
      <c r="AA1044" s="1058"/>
      <c r="AB1044" s="1058"/>
    </row>
    <row r="1045">
      <c r="A1045" s="1406" t="s">
        <v>446</v>
      </c>
      <c r="B1045" s="1404">
        <v>0.0</v>
      </c>
      <c r="C1045" s="1404">
        <v>0.0</v>
      </c>
      <c r="D1045" s="1404">
        <v>0.0</v>
      </c>
      <c r="E1045" s="1404">
        <v>1.0</v>
      </c>
      <c r="F1045" s="1404">
        <v>0.0</v>
      </c>
      <c r="G1045" s="1405">
        <v>0.0</v>
      </c>
      <c r="H1045" s="1053">
        <f>sum(B1045:G1045)</f>
        <v>1</v>
      </c>
      <c r="I1045" s="1396"/>
      <c r="J1045" s="1026"/>
      <c r="K1045" s="1406" t="s">
        <v>446</v>
      </c>
      <c r="L1045" s="1404">
        <f t="shared" si="743"/>
        <v>3</v>
      </c>
      <c r="M1045" s="1396">
        <f t="shared" ref="M1045:M1046" si="756">(L1045-H1045)</f>
        <v>2</v>
      </c>
      <c r="N1045" s="1404">
        <v>3.0</v>
      </c>
      <c r="O1045" s="1396">
        <f t="shared" ref="O1045:O1046" si="757">sum(M1045,N1045)</f>
        <v>5</v>
      </c>
      <c r="P1045" s="1404"/>
      <c r="Q1045" s="1058"/>
      <c r="R1045" s="1058"/>
      <c r="S1045" s="1058"/>
      <c r="T1045" s="1058"/>
      <c r="U1045" s="1058"/>
      <c r="V1045" s="1058"/>
      <c r="W1045" s="1058"/>
      <c r="X1045" s="1058"/>
      <c r="Y1045" s="1058"/>
      <c r="Z1045" s="1058"/>
      <c r="AA1045" s="1058"/>
      <c r="AB1045" s="1058"/>
    </row>
    <row r="1046">
      <c r="A1046" s="1406" t="s">
        <v>80</v>
      </c>
      <c r="B1046" s="1404">
        <v>0.0</v>
      </c>
      <c r="C1046" s="1404">
        <v>0.0</v>
      </c>
      <c r="D1046" s="1404">
        <v>0.0</v>
      </c>
      <c r="E1046" s="1404">
        <v>0.0</v>
      </c>
      <c r="F1046" s="1404">
        <v>0.0</v>
      </c>
      <c r="G1046" s="1405">
        <v>1.0</v>
      </c>
      <c r="H1046" s="1405">
        <f>SUM(B1046:G1046)</f>
        <v>1</v>
      </c>
      <c r="I1046" s="1396"/>
      <c r="J1046" s="1026"/>
      <c r="K1046" s="1406" t="s">
        <v>80</v>
      </c>
      <c r="L1046" s="1404">
        <f t="shared" si="743"/>
        <v>30</v>
      </c>
      <c r="M1046" s="1396">
        <f t="shared" si="756"/>
        <v>29</v>
      </c>
      <c r="N1046" s="1404">
        <v>0.0</v>
      </c>
      <c r="O1046" s="1396">
        <f t="shared" si="757"/>
        <v>29</v>
      </c>
      <c r="P1046" s="1396"/>
      <c r="Q1046" s="1058"/>
      <c r="R1046" s="1058"/>
      <c r="S1046" s="1058"/>
      <c r="T1046" s="1058"/>
      <c r="U1046" s="1058"/>
      <c r="V1046" s="1058"/>
      <c r="W1046" s="1058"/>
      <c r="X1046" s="1058"/>
      <c r="Y1046" s="1058"/>
      <c r="Z1046" s="1058"/>
      <c r="AA1046" s="1058"/>
      <c r="AB1046" s="1058"/>
    </row>
    <row r="1047">
      <c r="A1047" s="1332"/>
      <c r="B1047" s="1407"/>
      <c r="C1047" s="1407"/>
      <c r="D1047" s="1508"/>
      <c r="E1047" s="1407"/>
      <c r="F1047" s="1407"/>
      <c r="G1047" s="1407"/>
      <c r="H1047" s="1407"/>
      <c r="I1047" s="1407"/>
      <c r="J1047" s="1398"/>
      <c r="K1047" s="1332"/>
      <c r="L1047" s="1407"/>
      <c r="M1047" s="1407"/>
      <c r="N1047" s="1407"/>
      <c r="O1047" s="1407"/>
      <c r="P1047" s="1397"/>
      <c r="Q1047" s="1399"/>
      <c r="R1047" s="1399"/>
      <c r="S1047" s="1399"/>
      <c r="T1047" s="1399"/>
      <c r="U1047" s="1399"/>
      <c r="V1047" s="1399"/>
      <c r="W1047" s="1399"/>
      <c r="X1047" s="1399"/>
      <c r="Y1047" s="1399"/>
      <c r="Z1047" s="1399"/>
      <c r="AA1047" s="1399"/>
      <c r="AB1047" s="1399"/>
    </row>
    <row r="1048">
      <c r="A1048" s="1411" t="s">
        <v>121</v>
      </c>
      <c r="B1048" s="1412">
        <f t="shared" ref="B1048:H1048" si="758">SUM(B924,B929,B934,B939,B944,B949,B955,B960,B965,B970,B975,B980,B986,B991,B996,B1001,B1006,B1011,B1017,B1022,B1027,B1032,B1037,B1042)</f>
        <v>75</v>
      </c>
      <c r="C1048" s="1412">
        <f t="shared" si="758"/>
        <v>89</v>
      </c>
      <c r="D1048" s="1412">
        <f t="shared" si="758"/>
        <v>121</v>
      </c>
      <c r="E1048" s="1412">
        <f t="shared" si="758"/>
        <v>123</v>
      </c>
      <c r="F1048" s="1412">
        <f t="shared" si="758"/>
        <v>106</v>
      </c>
      <c r="G1048" s="1412">
        <f t="shared" si="758"/>
        <v>28</v>
      </c>
      <c r="H1048" s="1412">
        <f t="shared" si="758"/>
        <v>542</v>
      </c>
      <c r="I1048" s="1413"/>
      <c r="J1048" s="1398"/>
      <c r="K1048" s="1414" t="s">
        <v>121</v>
      </c>
      <c r="L1048" s="1412">
        <f t="shared" ref="L1048:O1048" si="759">SUM(L924,L929,L934,L939,L944,L949,L955,L960,L965,L970,L975,L980,L986,L991,L996,L1001,L1006,L1011,L1017,L1022,L1027,L1032,L1037,L1042)</f>
        <v>1285</v>
      </c>
      <c r="M1048" s="1412">
        <f t="shared" si="759"/>
        <v>743</v>
      </c>
      <c r="N1048" s="1412">
        <f t="shared" si="759"/>
        <v>370</v>
      </c>
      <c r="O1048" s="1412">
        <f t="shared" si="759"/>
        <v>1113</v>
      </c>
      <c r="P1048" s="1412"/>
      <c r="Q1048" s="1399"/>
      <c r="R1048" s="1399"/>
      <c r="S1048" s="1399"/>
      <c r="T1048" s="1399"/>
      <c r="U1048" s="1399"/>
      <c r="V1048" s="1399"/>
      <c r="W1048" s="1399"/>
      <c r="X1048" s="1399"/>
      <c r="Y1048" s="1399"/>
      <c r="Z1048" s="1399"/>
      <c r="AA1048" s="1399"/>
      <c r="AB1048" s="1399"/>
    </row>
    <row r="1049">
      <c r="A1049" s="1411" t="s">
        <v>77</v>
      </c>
      <c r="B1049" s="1412">
        <f t="shared" ref="B1049:H1049" si="760">SUM(B925,B930,B935,B940,B945,B950,B956,B961,B966,B971,B976,B981,B987,B992,B997,B1002,B1007,B1012,B1018,B1023,B1028,B1033,B1038,B1043)</f>
        <v>0</v>
      </c>
      <c r="C1049" s="1412">
        <f t="shared" si="760"/>
        <v>1</v>
      </c>
      <c r="D1049" s="1412">
        <f t="shared" si="760"/>
        <v>5</v>
      </c>
      <c r="E1049" s="1412">
        <f t="shared" si="760"/>
        <v>3</v>
      </c>
      <c r="F1049" s="1412">
        <f t="shared" si="760"/>
        <v>0</v>
      </c>
      <c r="G1049" s="1412">
        <f t="shared" si="760"/>
        <v>0</v>
      </c>
      <c r="H1049" s="1412">
        <f t="shared" si="760"/>
        <v>9</v>
      </c>
      <c r="I1049" s="1413"/>
      <c r="J1049" s="1398"/>
      <c r="K1049" s="1414" t="s">
        <v>77</v>
      </c>
      <c r="L1049" s="1412">
        <f t="shared" ref="L1049:O1049" si="761">SUM(L925,L930,L935,L940,L945,L950,L956,L961,L966,L971,L976,L981,L987,L992,L997,L1002,L1007,L1012,L1018,L1023,L1028,L1033,L1038,L1043)</f>
        <v>232</v>
      </c>
      <c r="M1049" s="1412">
        <f t="shared" si="761"/>
        <v>144</v>
      </c>
      <c r="N1049" s="1412">
        <f t="shared" si="761"/>
        <v>114</v>
      </c>
      <c r="O1049" s="1412">
        <f t="shared" si="761"/>
        <v>258</v>
      </c>
      <c r="P1049" s="1412"/>
      <c r="Q1049" s="1399"/>
      <c r="R1049" s="1399"/>
      <c r="S1049" s="1399"/>
      <c r="T1049" s="1399"/>
      <c r="U1049" s="1399"/>
      <c r="V1049" s="1399"/>
      <c r="W1049" s="1399"/>
      <c r="X1049" s="1399"/>
      <c r="Y1049" s="1399"/>
      <c r="Z1049" s="1399"/>
      <c r="AA1049" s="1399"/>
      <c r="AB1049" s="1399"/>
    </row>
    <row r="1050">
      <c r="A1050" s="1411" t="s">
        <v>78</v>
      </c>
      <c r="B1050" s="1412">
        <f t="shared" ref="B1050:H1050" si="762">SUM(B926,B931,B936,B941,B946,B951,B957,B962,B967,B972,B977,B982,B988,B993,B998,B1003,B1008,B1013,B1019,B1024,B1029,B1034,B1039,B1044)</f>
        <v>11</v>
      </c>
      <c r="C1050" s="1412">
        <f t="shared" si="762"/>
        <v>10</v>
      </c>
      <c r="D1050" s="1412">
        <f t="shared" si="762"/>
        <v>24</v>
      </c>
      <c r="E1050" s="1412">
        <f t="shared" si="762"/>
        <v>24</v>
      </c>
      <c r="F1050" s="1412">
        <f t="shared" si="762"/>
        <v>8</v>
      </c>
      <c r="G1050" s="1412">
        <f t="shared" si="762"/>
        <v>2</v>
      </c>
      <c r="H1050" s="1412">
        <f t="shared" si="762"/>
        <v>79</v>
      </c>
      <c r="I1050" s="1413"/>
      <c r="J1050" s="1398"/>
      <c r="K1050" s="1414" t="s">
        <v>78</v>
      </c>
      <c r="L1050" s="1412">
        <f t="shared" ref="L1050:O1050" si="763">SUM(L926,L931,L936,L941,L946,L951,L957,L962,L967,L972,L977,L982,L988,L993,L998,L1003,L1008,L1013,L1019,L1024,L1029,L1034,L1039,L1044)</f>
        <v>0</v>
      </c>
      <c r="M1050" s="1412">
        <f t="shared" si="763"/>
        <v>0</v>
      </c>
      <c r="N1050" s="1412">
        <f t="shared" si="763"/>
        <v>0</v>
      </c>
      <c r="O1050" s="1412">
        <f t="shared" si="763"/>
        <v>0</v>
      </c>
      <c r="P1050" s="1412"/>
      <c r="Q1050" s="1399"/>
      <c r="R1050" s="1399"/>
      <c r="S1050" s="1399"/>
      <c r="T1050" s="1399"/>
      <c r="U1050" s="1399"/>
      <c r="V1050" s="1399"/>
      <c r="W1050" s="1399"/>
      <c r="X1050" s="1399"/>
      <c r="Y1050" s="1399"/>
      <c r="Z1050" s="1399"/>
      <c r="AA1050" s="1399"/>
      <c r="AB1050" s="1399"/>
    </row>
    <row r="1051">
      <c r="A1051" s="1415" t="s">
        <v>446</v>
      </c>
      <c r="B1051" s="1412">
        <f t="shared" ref="B1051:H1051" si="764">SUM(B927,B932,B937,B942,B947,B952,B958,B963,B968,B973,B978,B983,B989,B994,B999,B1004,B1009,B1014,B1020,B1025,B1030,B1035,B1040,B1045)</f>
        <v>10</v>
      </c>
      <c r="C1051" s="1412">
        <f t="shared" si="764"/>
        <v>10</v>
      </c>
      <c r="D1051" s="1412">
        <f t="shared" si="764"/>
        <v>23</v>
      </c>
      <c r="E1051" s="1412">
        <f t="shared" si="764"/>
        <v>10</v>
      </c>
      <c r="F1051" s="1412">
        <f t="shared" si="764"/>
        <v>7</v>
      </c>
      <c r="G1051" s="1412">
        <f t="shared" si="764"/>
        <v>5</v>
      </c>
      <c r="H1051" s="1412">
        <f t="shared" si="764"/>
        <v>65</v>
      </c>
      <c r="I1051" s="1413"/>
      <c r="J1051" s="1398"/>
      <c r="K1051" s="1416" t="s">
        <v>446</v>
      </c>
      <c r="L1051" s="1412">
        <f t="shared" ref="L1051:O1051" si="765">SUM(L927,L932,L937,L942,L947,L952,L958,L963,L968,L973,L978,L983,L989,L994,L999,L1004,L1009,L1014,L1020,L1025,L1030,L1035,L1040,L1045)</f>
        <v>148</v>
      </c>
      <c r="M1051" s="1412">
        <f t="shared" si="765"/>
        <v>83</v>
      </c>
      <c r="N1051" s="1412">
        <f t="shared" si="765"/>
        <v>46</v>
      </c>
      <c r="O1051" s="1412">
        <f t="shared" si="765"/>
        <v>129</v>
      </c>
      <c r="P1051" s="1412"/>
      <c r="Q1051" s="1399"/>
      <c r="R1051" s="1399"/>
      <c r="S1051" s="1399"/>
      <c r="T1051" s="1399"/>
      <c r="U1051" s="1399"/>
      <c r="V1051" s="1399"/>
      <c r="W1051" s="1399"/>
      <c r="X1051" s="1399"/>
      <c r="Y1051" s="1399"/>
      <c r="Z1051" s="1399"/>
      <c r="AA1051" s="1399"/>
      <c r="AB1051" s="1399"/>
    </row>
    <row r="1052">
      <c r="A1052" s="1415" t="s">
        <v>80</v>
      </c>
      <c r="B1052" s="1412">
        <f t="shared" ref="B1052:G1052" si="766">SUM(B928,B933,B938,B943,B948,B953,B959,B964,B969,B974,B979,B984,B990,B995,B1000,B1005,B1010,B1015,B1021,B1026,B1031,B1036,B1041,B1046)</f>
        <v>21</v>
      </c>
      <c r="C1052" s="1412">
        <f t="shared" si="766"/>
        <v>10</v>
      </c>
      <c r="D1052" s="1412">
        <f t="shared" si="766"/>
        <v>24</v>
      </c>
      <c r="E1052" s="1412">
        <f t="shared" si="766"/>
        <v>20</v>
      </c>
      <c r="F1052" s="1412">
        <f t="shared" si="766"/>
        <v>25</v>
      </c>
      <c r="G1052" s="1412">
        <f t="shared" si="766"/>
        <v>1</v>
      </c>
      <c r="H1052" s="1412">
        <f>SUM(H928,H933,H938,H943,H948,H959,H964,H969,H974,H979,H984,H990,H995,H1000,H1005,H1010,H1015,H1021,H1026,H1031,H1036,H1041,H1046)</f>
        <v>101</v>
      </c>
      <c r="I1052" s="1413"/>
      <c r="J1052" s="1435"/>
      <c r="K1052" s="1416" t="s">
        <v>80</v>
      </c>
      <c r="L1052" s="1412">
        <f t="shared" ref="L1052:O1052" si="767">SUM(L928,L933,L938,L943,L948,L953,L959,L964,L969,L974,L979,L984,L990,L995,L1000,L1005,L1010,L1015,L1021,L1026,L1031,L1036,L1041,L1046)</f>
        <v>741</v>
      </c>
      <c r="M1052" s="1412">
        <f t="shared" si="767"/>
        <v>640</v>
      </c>
      <c r="N1052" s="1412">
        <f t="shared" si="767"/>
        <v>60</v>
      </c>
      <c r="O1052" s="1412">
        <f t="shared" si="767"/>
        <v>700</v>
      </c>
      <c r="P1052" s="1412"/>
      <c r="Q1052" s="1399"/>
      <c r="R1052" s="1399"/>
      <c r="S1052" s="1399"/>
      <c r="T1052" s="1399"/>
      <c r="U1052" s="1399"/>
      <c r="V1052" s="1399"/>
      <c r="W1052" s="1399"/>
      <c r="X1052" s="1399"/>
      <c r="Y1052" s="1399"/>
      <c r="Z1052" s="1399"/>
      <c r="AA1052" s="1399"/>
      <c r="AB1052" s="1399"/>
    </row>
    <row r="1053">
      <c r="A1053" s="1332" t="s">
        <v>9</v>
      </c>
      <c r="B1053" s="1397">
        <f>SUM(B1048,B1049,B1050,B1051)</f>
        <v>96</v>
      </c>
      <c r="C1053" s="1397">
        <f t="shared" ref="C1053:G1053" si="768">sum(C1048:C1051)</f>
        <v>110</v>
      </c>
      <c r="D1053" s="1397">
        <f t="shared" si="768"/>
        <v>173</v>
      </c>
      <c r="E1053" s="1397">
        <f t="shared" si="768"/>
        <v>160</v>
      </c>
      <c r="F1053" s="1397">
        <f t="shared" si="768"/>
        <v>121</v>
      </c>
      <c r="G1053" s="1397">
        <f t="shared" si="768"/>
        <v>35</v>
      </c>
      <c r="H1053" s="1397">
        <f>sum(B1053:G1053)</f>
        <v>695</v>
      </c>
      <c r="I1053" s="1407"/>
      <c r="J1053" s="1398"/>
      <c r="K1053" s="1081" t="s">
        <v>9</v>
      </c>
      <c r="L1053" s="1397">
        <f t="shared" ref="L1053:N1053" si="769">SUM(L1048,L1049,L1050,L1051)</f>
        <v>1665</v>
      </c>
      <c r="M1053" s="1397">
        <f t="shared" si="769"/>
        <v>970</v>
      </c>
      <c r="N1053" s="1397">
        <f t="shared" si="769"/>
        <v>530</v>
      </c>
      <c r="O1053" s="1397">
        <f>sum(O1048:O1051)</f>
        <v>1500</v>
      </c>
      <c r="P1053" s="1397"/>
      <c r="Q1053" s="1399"/>
      <c r="R1053" s="1399"/>
      <c r="S1053" s="1399"/>
      <c r="T1053" s="1399"/>
      <c r="U1053" s="1399"/>
      <c r="V1053" s="1399"/>
      <c r="W1053" s="1399"/>
      <c r="X1053" s="1399"/>
      <c r="Y1053" s="1399"/>
      <c r="Z1053" s="1399"/>
      <c r="AA1053" s="1399"/>
      <c r="AB1053" s="1399"/>
    </row>
    <row r="1054">
      <c r="A1054" s="1049"/>
      <c r="B1054" s="1049"/>
      <c r="C1054" s="1049"/>
      <c r="D1054" s="1049"/>
      <c r="E1054" s="1049"/>
      <c r="F1054" s="1049"/>
      <c r="G1054" s="1049"/>
      <c r="H1054" s="1049"/>
      <c r="I1054" s="1049"/>
      <c r="J1054" s="1049"/>
      <c r="K1054" s="1049"/>
      <c r="L1054" s="1049"/>
      <c r="M1054" s="1049"/>
      <c r="N1054" s="1049"/>
      <c r="O1054" s="1049"/>
      <c r="P1054" s="1049"/>
      <c r="Q1054" s="1074"/>
      <c r="R1054" s="1074"/>
      <c r="S1054" s="1074"/>
      <c r="T1054" s="1074"/>
      <c r="U1054" s="1074"/>
      <c r="V1054" s="1074"/>
      <c r="W1054" s="1074"/>
      <c r="X1054" s="1074"/>
      <c r="Y1054" s="1074"/>
      <c r="Z1054" s="1074"/>
      <c r="AA1054" s="1074"/>
      <c r="AB1054" s="1074"/>
    </row>
    <row r="1055">
      <c r="A1055" s="1081" t="s">
        <v>123</v>
      </c>
      <c r="B1055" s="1081" t="s">
        <v>2</v>
      </c>
      <c r="C1055" s="1436" t="s">
        <v>3</v>
      </c>
      <c r="D1055" s="1436" t="s">
        <v>4</v>
      </c>
      <c r="E1055" s="1436" t="s">
        <v>5</v>
      </c>
      <c r="F1055" s="1436" t="s">
        <v>6</v>
      </c>
      <c r="G1055" s="1436" t="s">
        <v>7</v>
      </c>
      <c r="H1055" s="1081" t="s">
        <v>9</v>
      </c>
      <c r="I1055" s="1399"/>
      <c r="J1055" s="1398"/>
      <c r="K1055" s="1437"/>
      <c r="L1055" s="1399"/>
      <c r="M1055" s="1399"/>
      <c r="N1055" s="1437"/>
      <c r="O1055" s="1399"/>
      <c r="P1055" s="1399"/>
      <c r="Q1055" s="1399"/>
      <c r="R1055" s="1399"/>
      <c r="S1055" s="1399"/>
      <c r="T1055" s="1399"/>
      <c r="U1055" s="1399"/>
      <c r="V1055" s="1399"/>
      <c r="W1055" s="1399"/>
      <c r="X1055" s="1399"/>
      <c r="Y1055" s="1399"/>
      <c r="Z1055" s="1399"/>
      <c r="AA1055" s="1399"/>
      <c r="AB1055" s="1399"/>
    </row>
    <row r="1056">
      <c r="A1056" s="1438" t="s">
        <v>124</v>
      </c>
      <c r="B1056" s="1053">
        <f t="shared" ref="B1056:G1056" si="770">sum(B1049:B1050)</f>
        <v>11</v>
      </c>
      <c r="C1056" s="1053">
        <f t="shared" si="770"/>
        <v>11</v>
      </c>
      <c r="D1056" s="1053">
        <f t="shared" si="770"/>
        <v>29</v>
      </c>
      <c r="E1056" s="1053">
        <f t="shared" si="770"/>
        <v>27</v>
      </c>
      <c r="F1056" s="1053">
        <f t="shared" si="770"/>
        <v>8</v>
      </c>
      <c r="G1056" s="1053">
        <f t="shared" si="770"/>
        <v>2</v>
      </c>
      <c r="H1056" s="1053">
        <f>sum(B1056:G1056)</f>
        <v>88</v>
      </c>
      <c r="I1056" s="1399"/>
      <c r="J1056" s="1398"/>
      <c r="K1056" s="1437"/>
      <c r="L1056" s="1399"/>
      <c r="M1056" s="1399"/>
      <c r="N1056" s="1399"/>
      <c r="O1056" s="1399"/>
      <c r="P1056" s="1399"/>
      <c r="Q1056" s="1439"/>
      <c r="R1056" s="1439"/>
      <c r="S1056" s="1439"/>
      <c r="T1056" s="1439"/>
      <c r="U1056" s="1439"/>
      <c r="V1056" s="1439"/>
      <c r="W1056" s="1439"/>
      <c r="X1056" s="1439"/>
      <c r="Y1056" s="1439"/>
      <c r="Z1056" s="1439"/>
      <c r="AA1056" s="1439"/>
      <c r="AB1056" s="1439"/>
    </row>
    <row r="1057">
      <c r="A1057" s="1440" t="s">
        <v>126</v>
      </c>
      <c r="B1057" s="1441">
        <f t="shared" ref="B1057:H1057" si="771">(B1056*22.5)</f>
        <v>247.5</v>
      </c>
      <c r="C1057" s="1441">
        <f t="shared" si="771"/>
        <v>247.5</v>
      </c>
      <c r="D1057" s="1441">
        <f t="shared" si="771"/>
        <v>652.5</v>
      </c>
      <c r="E1057" s="1441">
        <f t="shared" si="771"/>
        <v>607.5</v>
      </c>
      <c r="F1057" s="1441">
        <f t="shared" si="771"/>
        <v>180</v>
      </c>
      <c r="G1057" s="1441">
        <f t="shared" si="771"/>
        <v>45</v>
      </c>
      <c r="H1057" s="1441">
        <f t="shared" si="771"/>
        <v>1980</v>
      </c>
      <c r="I1057" s="1442"/>
      <c r="J1057" s="1443"/>
      <c r="K1057" s="1444"/>
      <c r="L1057" s="1445"/>
      <c r="M1057" s="1445"/>
      <c r="N1057" s="1445"/>
      <c r="O1057" s="1445"/>
      <c r="P1057" s="1445"/>
      <c r="Q1057" s="1446"/>
      <c r="R1057" s="1446"/>
      <c r="S1057" s="1446"/>
      <c r="T1057" s="1446"/>
      <c r="U1057" s="1446"/>
      <c r="V1057" s="1446"/>
      <c r="W1057" s="1446"/>
      <c r="X1057" s="1446"/>
      <c r="Y1057" s="1446"/>
      <c r="Z1057" s="1446"/>
      <c r="AA1057" s="1446"/>
      <c r="AB1057" s="1446"/>
    </row>
    <row r="1058">
      <c r="A1058" s="1395" t="s">
        <v>127</v>
      </c>
      <c r="B1058" s="1053">
        <f t="shared" ref="B1058:H1058" si="772">B1052</f>
        <v>21</v>
      </c>
      <c r="C1058" s="1053">
        <f t="shared" si="772"/>
        <v>10</v>
      </c>
      <c r="D1058" s="1053">
        <f t="shared" si="772"/>
        <v>24</v>
      </c>
      <c r="E1058" s="1053">
        <f t="shared" si="772"/>
        <v>20</v>
      </c>
      <c r="F1058" s="1053">
        <f t="shared" si="772"/>
        <v>25</v>
      </c>
      <c r="G1058" s="1053">
        <f t="shared" si="772"/>
        <v>1</v>
      </c>
      <c r="H1058" s="1053">
        <f t="shared" si="772"/>
        <v>101</v>
      </c>
      <c r="I1058" s="1442"/>
      <c r="J1058" s="1443"/>
      <c r="K1058" s="1444"/>
      <c r="L1058" s="1445"/>
      <c r="M1058" s="1445"/>
      <c r="N1058" s="1445"/>
      <c r="O1058" s="1445"/>
      <c r="P1058" s="1445"/>
      <c r="Q1058" s="1446"/>
      <c r="R1058" s="1446"/>
      <c r="S1058" s="1446"/>
      <c r="T1058" s="1446"/>
      <c r="U1058" s="1446"/>
      <c r="V1058" s="1446"/>
      <c r="W1058" s="1446"/>
      <c r="X1058" s="1446"/>
      <c r="Y1058" s="1446"/>
      <c r="Z1058" s="1446"/>
      <c r="AA1058" s="1446"/>
      <c r="AB1058" s="1446"/>
    </row>
    <row r="1059">
      <c r="A1059" s="1395" t="s">
        <v>126</v>
      </c>
      <c r="B1059" s="1447">
        <f t="shared" ref="B1059:H1059" si="773">(B1058*5)</f>
        <v>105</v>
      </c>
      <c r="C1059" s="1447">
        <f t="shared" si="773"/>
        <v>50</v>
      </c>
      <c r="D1059" s="1447">
        <f t="shared" si="773"/>
        <v>120</v>
      </c>
      <c r="E1059" s="1447">
        <f t="shared" si="773"/>
        <v>100</v>
      </c>
      <c r="F1059" s="1447">
        <f t="shared" si="773"/>
        <v>125</v>
      </c>
      <c r="G1059" s="1447">
        <f t="shared" si="773"/>
        <v>5</v>
      </c>
      <c r="H1059" s="1447">
        <f t="shared" si="773"/>
        <v>505</v>
      </c>
      <c r="I1059" s="1442"/>
      <c r="J1059" s="1443"/>
      <c r="K1059" s="1444"/>
      <c r="L1059" s="1445"/>
      <c r="M1059" s="1445"/>
      <c r="N1059" s="1445"/>
      <c r="O1059" s="1445"/>
      <c r="P1059" s="1445"/>
      <c r="Q1059" s="1446"/>
      <c r="R1059" s="1446"/>
      <c r="S1059" s="1446"/>
      <c r="T1059" s="1446"/>
      <c r="U1059" s="1446"/>
      <c r="V1059" s="1446"/>
      <c r="W1059" s="1446"/>
      <c r="X1059" s="1446"/>
      <c r="Y1059" s="1446"/>
      <c r="Z1059" s="1446"/>
      <c r="AA1059" s="1446"/>
      <c r="AB1059" s="1446"/>
    </row>
    <row r="1060">
      <c r="A1060" s="1420" t="s">
        <v>9</v>
      </c>
      <c r="B1060" s="1421">
        <f t="shared" ref="B1060:H1060" si="774">SUM(B1057,B1059)</f>
        <v>352.5</v>
      </c>
      <c r="C1060" s="1421">
        <f t="shared" si="774"/>
        <v>297.5</v>
      </c>
      <c r="D1060" s="1421">
        <f t="shared" si="774"/>
        <v>772.5</v>
      </c>
      <c r="E1060" s="1421">
        <f t="shared" si="774"/>
        <v>707.5</v>
      </c>
      <c r="F1060" s="1421">
        <f t="shared" si="774"/>
        <v>305</v>
      </c>
      <c r="G1060" s="1421">
        <f t="shared" si="774"/>
        <v>50</v>
      </c>
      <c r="H1060" s="1421">
        <f t="shared" si="774"/>
        <v>2485</v>
      </c>
      <c r="I1060" s="1442"/>
      <c r="J1060" s="1443"/>
      <c r="K1060" s="1444"/>
      <c r="L1060" s="1445"/>
      <c r="M1060" s="1445"/>
      <c r="N1060" s="1445"/>
      <c r="O1060" s="1445"/>
      <c r="P1060" s="1445"/>
      <c r="Q1060" s="1445"/>
      <c r="R1060" s="1445"/>
      <c r="S1060" s="1445"/>
      <c r="T1060" s="1445"/>
      <c r="U1060" s="1445"/>
      <c r="V1060" s="1445"/>
      <c r="W1060" s="1445"/>
      <c r="X1060" s="1445"/>
      <c r="Y1060" s="1445"/>
      <c r="Z1060" s="1445"/>
      <c r="AA1060" s="1445"/>
      <c r="AB1060" s="1445"/>
    </row>
    <row r="1061">
      <c r="A1061" s="997"/>
      <c r="B1061" s="1061"/>
      <c r="C1061" s="1061"/>
      <c r="D1061" s="1061"/>
      <c r="E1061" s="1061"/>
      <c r="F1061" s="1061"/>
      <c r="G1061" s="1063"/>
      <c r="H1061" s="1064"/>
      <c r="I1061" s="1061"/>
      <c r="J1061" s="997"/>
      <c r="K1061" s="1184"/>
      <c r="L1061" s="997"/>
      <c r="M1061" s="997"/>
      <c r="N1061" s="997"/>
      <c r="O1061" s="1184"/>
      <c r="P1061" s="997"/>
      <c r="Q1061" s="1062"/>
      <c r="R1061" s="1062"/>
      <c r="S1061" s="1062"/>
      <c r="T1061" s="1062"/>
      <c r="U1061" s="1062"/>
      <c r="V1061" s="1062"/>
      <c r="W1061" s="1062"/>
      <c r="X1061" s="1062"/>
      <c r="Y1061" s="1062"/>
      <c r="Z1061" s="1062"/>
      <c r="AA1061" s="1062"/>
      <c r="AB1061" s="1062"/>
    </row>
    <row r="1062">
      <c r="A1062" s="1422" t="s">
        <v>629</v>
      </c>
      <c r="B1062" s="1061"/>
      <c r="C1062" s="1061"/>
      <c r="D1062" s="1061"/>
      <c r="E1062" s="1061"/>
      <c r="F1062" s="1065"/>
      <c r="G1062" s="1083" t="s">
        <v>35</v>
      </c>
      <c r="H1062" s="1082" t="s">
        <v>36</v>
      </c>
      <c r="I1062" s="1061"/>
      <c r="J1062" s="997"/>
      <c r="K1062" s="997"/>
      <c r="L1062" s="997"/>
      <c r="M1062" s="997"/>
      <c r="N1062" s="997"/>
      <c r="O1062" s="997"/>
      <c r="P1062" s="997"/>
      <c r="Q1062" s="1062"/>
      <c r="R1062" s="1062"/>
      <c r="S1062" s="1062"/>
      <c r="T1062" s="1062"/>
      <c r="U1062" s="1062"/>
      <c r="V1062" s="1062"/>
      <c r="W1062" s="1062"/>
      <c r="X1062" s="1062"/>
      <c r="Y1062" s="1062"/>
      <c r="Z1062" s="1062"/>
      <c r="AA1062" s="1062"/>
      <c r="AB1062" s="1062"/>
    </row>
    <row r="1063">
      <c r="A1063" s="997"/>
      <c r="B1063" s="1061"/>
      <c r="C1063" s="1061"/>
      <c r="D1063" s="1061"/>
      <c r="E1063" s="1061"/>
      <c r="F1063" s="1065"/>
      <c r="G1063" s="1191" t="s">
        <v>556</v>
      </c>
      <c r="H1063" s="1307">
        <v>448.0</v>
      </c>
      <c r="I1063" s="1061"/>
      <c r="J1063" s="997"/>
      <c r="K1063" s="997"/>
      <c r="L1063" s="997"/>
      <c r="M1063" s="997"/>
      <c r="N1063" s="997"/>
      <c r="O1063" s="997"/>
      <c r="P1063" s="997"/>
      <c r="Q1063" s="1062"/>
      <c r="R1063" s="1062"/>
      <c r="S1063" s="1062"/>
      <c r="T1063" s="1062"/>
      <c r="U1063" s="1062"/>
      <c r="V1063" s="1062"/>
      <c r="W1063" s="1062"/>
      <c r="X1063" s="1062"/>
      <c r="Y1063" s="1062"/>
      <c r="Z1063" s="1062"/>
      <c r="AA1063" s="1062"/>
      <c r="AB1063" s="1062"/>
    </row>
    <row r="1064">
      <c r="A1064" s="997"/>
      <c r="B1064" s="1061"/>
      <c r="C1064" s="1061"/>
      <c r="D1064" s="1061"/>
      <c r="E1064" s="1061"/>
      <c r="F1064" s="1065"/>
      <c r="G1064" s="1191" t="s">
        <v>568</v>
      </c>
      <c r="H1064" s="1307">
        <v>766.0</v>
      </c>
      <c r="I1064" s="1061"/>
      <c r="J1064" s="997"/>
      <c r="K1064" s="997"/>
      <c r="L1064" s="997"/>
      <c r="M1064" s="997"/>
      <c r="N1064" s="997"/>
      <c r="O1064" s="997"/>
      <c r="P1064" s="997"/>
      <c r="Q1064" s="1062"/>
      <c r="R1064" s="1062"/>
      <c r="S1064" s="1062"/>
      <c r="T1064" s="1062"/>
      <c r="U1064" s="1062"/>
      <c r="V1064" s="1062"/>
      <c r="W1064" s="1062"/>
      <c r="X1064" s="1062"/>
      <c r="Y1064" s="1062"/>
      <c r="Z1064" s="1062"/>
      <c r="AA1064" s="1062"/>
      <c r="AB1064" s="1062"/>
    </row>
    <row r="1065">
      <c r="A1065" s="997"/>
      <c r="B1065" s="1061"/>
      <c r="C1065" s="1061"/>
      <c r="D1065" s="1061"/>
      <c r="E1065" s="1061"/>
      <c r="F1065" s="1065"/>
      <c r="G1065" s="1191" t="s">
        <v>607</v>
      </c>
      <c r="H1065" s="1307">
        <v>761.0</v>
      </c>
      <c r="I1065" s="1061"/>
      <c r="J1065" s="997"/>
      <c r="K1065" s="997"/>
      <c r="L1065" s="997"/>
      <c r="M1065" s="997"/>
      <c r="N1065" s="997"/>
      <c r="O1065" s="997"/>
      <c r="P1065" s="997"/>
      <c r="Q1065" s="1062"/>
      <c r="R1065" s="1062"/>
      <c r="S1065" s="1062"/>
      <c r="T1065" s="1062"/>
      <c r="U1065" s="1062"/>
      <c r="V1065" s="1062"/>
      <c r="W1065" s="1062"/>
      <c r="X1065" s="1062"/>
      <c r="Y1065" s="1062"/>
      <c r="Z1065" s="1062"/>
      <c r="AA1065" s="1062"/>
      <c r="AB1065" s="1062"/>
    </row>
    <row r="1066">
      <c r="A1066" s="997"/>
      <c r="B1066" s="1061"/>
      <c r="C1066" s="1061"/>
      <c r="D1066" s="1061"/>
      <c r="E1066" s="1061"/>
      <c r="F1066" s="1065"/>
      <c r="G1066" s="1516" t="s">
        <v>630</v>
      </c>
      <c r="H1066" s="1307">
        <f>(H1053)</f>
        <v>695</v>
      </c>
      <c r="I1066" s="1061"/>
      <c r="J1066" s="997"/>
      <c r="K1066" s="997"/>
      <c r="L1066" s="997"/>
      <c r="M1066" s="997"/>
      <c r="N1066" s="997"/>
      <c r="O1066" s="997"/>
      <c r="P1066" s="997"/>
      <c r="Q1066" s="1062"/>
      <c r="R1066" s="1062"/>
      <c r="S1066" s="1062"/>
      <c r="T1066" s="1062"/>
      <c r="U1066" s="1062"/>
      <c r="V1066" s="1062"/>
      <c r="W1066" s="1062"/>
      <c r="X1066" s="1062"/>
      <c r="Y1066" s="1062"/>
      <c r="Z1066" s="1062"/>
      <c r="AA1066" s="1062"/>
      <c r="AB1066" s="1062"/>
    </row>
    <row r="1067">
      <c r="A1067" s="997"/>
      <c r="B1067" s="1061"/>
      <c r="C1067" s="1061"/>
      <c r="D1067" s="1061"/>
      <c r="E1067" s="1061"/>
      <c r="F1067" s="1065"/>
      <c r="G1067" s="1083" t="s">
        <v>9</v>
      </c>
      <c r="H1067" s="1081">
        <f>SUM(H1063:H1066)</f>
        <v>2670</v>
      </c>
      <c r="I1067" s="1061"/>
      <c r="J1067" s="997"/>
      <c r="K1067" s="997"/>
      <c r="L1067" s="997"/>
      <c r="M1067" s="997"/>
      <c r="N1067" s="997"/>
      <c r="O1067" s="997"/>
      <c r="P1067" s="997"/>
      <c r="Q1067" s="1062"/>
      <c r="R1067" s="1062"/>
      <c r="S1067" s="1062"/>
      <c r="T1067" s="1062"/>
      <c r="U1067" s="1062"/>
      <c r="V1067" s="1062"/>
      <c r="W1067" s="1062"/>
      <c r="X1067" s="1062"/>
      <c r="Y1067" s="1062"/>
      <c r="Z1067" s="1062"/>
      <c r="AA1067" s="1062"/>
      <c r="AB1067" s="1062"/>
    </row>
    <row r="1068">
      <c r="A1068" s="997"/>
      <c r="B1068" s="1061"/>
      <c r="C1068" s="1061"/>
      <c r="D1068" s="1061"/>
      <c r="E1068" s="1061"/>
      <c r="F1068" s="1061"/>
      <c r="G1068" s="1063"/>
      <c r="H1068" s="1064"/>
      <c r="I1068" s="1063"/>
      <c r="J1068" s="997"/>
      <c r="K1068" s="997"/>
      <c r="L1068" s="997"/>
      <c r="M1068" s="997"/>
      <c r="N1068" s="997"/>
      <c r="O1068" s="997"/>
      <c r="P1068" s="997"/>
      <c r="Q1068" s="1062"/>
      <c r="R1068" s="1062"/>
      <c r="S1068" s="1062"/>
      <c r="T1068" s="1062"/>
      <c r="U1068" s="1062"/>
      <c r="V1068" s="1062"/>
      <c r="W1068" s="1062"/>
      <c r="X1068" s="1062"/>
      <c r="Y1068" s="1062"/>
      <c r="Z1068" s="1062"/>
      <c r="AA1068" s="1062"/>
      <c r="AB1068" s="1062"/>
    </row>
    <row r="1069">
      <c r="A1069" s="997"/>
      <c r="B1069" s="1061"/>
      <c r="C1069" s="1061"/>
      <c r="D1069" s="1061"/>
      <c r="E1069" s="1061"/>
      <c r="F1069" s="1065"/>
      <c r="G1069" s="1100" t="s">
        <v>131</v>
      </c>
      <c r="H1069" s="1397">
        <f>(3000-H1067)</f>
        <v>330</v>
      </c>
      <c r="I1069" s="1423">
        <f>(H1067/3000)</f>
        <v>0.89</v>
      </c>
      <c r="J1069" s="997"/>
      <c r="K1069" s="997"/>
      <c r="L1069" s="997"/>
      <c r="M1069" s="997"/>
      <c r="N1069" s="997"/>
      <c r="O1069" s="997"/>
      <c r="P1069" s="997"/>
      <c r="Q1069" s="1062"/>
      <c r="R1069" s="1062"/>
      <c r="S1069" s="1062"/>
      <c r="T1069" s="1062"/>
      <c r="U1069" s="1062"/>
      <c r="V1069" s="1062"/>
      <c r="W1069" s="1062"/>
      <c r="X1069" s="1062"/>
      <c r="Y1069" s="1062"/>
      <c r="Z1069" s="1062"/>
      <c r="AA1069" s="1062"/>
      <c r="AB1069" s="1062"/>
    </row>
    <row r="1070">
      <c r="A1070" s="997"/>
      <c r="B1070" s="1061"/>
      <c r="C1070" s="1061"/>
      <c r="D1070" s="1061"/>
      <c r="E1070" s="1061"/>
      <c r="F1070" s="1061"/>
      <c r="G1070" s="1309"/>
      <c r="H1070" s="1310"/>
      <c r="I1070" s="1311"/>
      <c r="J1070" s="997"/>
      <c r="K1070" s="997"/>
      <c r="L1070" s="997"/>
      <c r="M1070" s="997"/>
      <c r="N1070" s="997"/>
      <c r="O1070" s="997"/>
      <c r="P1070" s="997"/>
      <c r="Q1070" s="1062"/>
      <c r="R1070" s="1062"/>
      <c r="S1070" s="1062"/>
      <c r="T1070" s="1062"/>
      <c r="U1070" s="1062"/>
      <c r="V1070" s="1062"/>
      <c r="W1070" s="1062"/>
      <c r="X1070" s="1062"/>
      <c r="Y1070" s="1062"/>
      <c r="Z1070" s="1062"/>
      <c r="AA1070" s="1062"/>
      <c r="AB1070" s="1062"/>
    </row>
    <row r="1071">
      <c r="A1071" s="1436" t="s">
        <v>472</v>
      </c>
      <c r="B1071" s="1081" t="s">
        <v>2</v>
      </c>
      <c r="C1071" s="1436" t="s">
        <v>3</v>
      </c>
      <c r="D1071" s="1436" t="s">
        <v>4</v>
      </c>
      <c r="E1071" s="1436" t="s">
        <v>5</v>
      </c>
      <c r="F1071" s="1436" t="s">
        <v>6</v>
      </c>
      <c r="G1071" s="1436" t="s">
        <v>7</v>
      </c>
      <c r="H1071" s="1081" t="s">
        <v>9</v>
      </c>
      <c r="I1071" s="998"/>
      <c r="J1071" s="1026"/>
      <c r="K1071" s="1026"/>
      <c r="L1071" s="998"/>
      <c r="M1071" s="998"/>
      <c r="N1071" s="1026"/>
      <c r="O1071" s="998"/>
      <c r="P1071" s="998"/>
      <c r="Q1071" s="1058"/>
      <c r="R1071" s="1058"/>
      <c r="S1071" s="1058"/>
      <c r="T1071" s="1058"/>
      <c r="U1071" s="1058"/>
      <c r="V1071" s="1058"/>
      <c r="W1071" s="1058"/>
      <c r="X1071" s="1058"/>
      <c r="Y1071" s="1058"/>
      <c r="Z1071" s="1058"/>
      <c r="AA1071" s="1058"/>
      <c r="AB1071" s="1058"/>
    </row>
    <row r="1072">
      <c r="A1072" s="1410"/>
      <c r="B1072" s="1410">
        <f t="shared" ref="B1072:G1072" si="775">SUM(B903,B1053)</f>
        <v>203</v>
      </c>
      <c r="C1072" s="1410">
        <f t="shared" si="775"/>
        <v>243</v>
      </c>
      <c r="D1072" s="1410">
        <f t="shared" si="775"/>
        <v>304</v>
      </c>
      <c r="E1072" s="1410">
        <f t="shared" si="775"/>
        <v>276</v>
      </c>
      <c r="F1072" s="1410">
        <f t="shared" si="775"/>
        <v>226</v>
      </c>
      <c r="G1072" s="1410">
        <f t="shared" si="775"/>
        <v>85</v>
      </c>
      <c r="H1072" s="1087">
        <f>sum(B1072:G1072)</f>
        <v>1337</v>
      </c>
      <c r="I1072" s="998"/>
      <c r="J1072" s="998"/>
      <c r="K1072" s="1026"/>
      <c r="L1072" s="998"/>
      <c r="M1072" s="998"/>
      <c r="N1072" s="998"/>
      <c r="O1072" s="998"/>
      <c r="P1072" s="998"/>
      <c r="Q1072" s="1058"/>
      <c r="R1072" s="1058"/>
      <c r="S1072" s="1058"/>
      <c r="T1072" s="1058"/>
      <c r="U1072" s="1058"/>
      <c r="V1072" s="1058"/>
      <c r="W1072" s="1058"/>
      <c r="X1072" s="1058"/>
      <c r="Y1072" s="1058"/>
      <c r="Z1072" s="1058"/>
      <c r="AA1072" s="1058"/>
      <c r="AB1072" s="1058"/>
    </row>
    <row r="1073">
      <c r="A1073" s="997"/>
      <c r="B1073" s="1061"/>
      <c r="C1073" s="1061"/>
      <c r="D1073" s="1061"/>
      <c r="E1073" s="1061"/>
      <c r="F1073" s="1061"/>
      <c r="G1073" s="1309"/>
      <c r="H1073" s="1310"/>
      <c r="I1073" s="1311"/>
      <c r="J1073" s="997"/>
      <c r="K1073" s="997"/>
      <c r="L1073" s="997"/>
      <c r="M1073" s="997"/>
      <c r="N1073" s="997"/>
      <c r="O1073" s="997"/>
      <c r="P1073" s="997"/>
      <c r="Q1073" s="1062"/>
      <c r="R1073" s="1062"/>
      <c r="S1073" s="1062"/>
      <c r="T1073" s="1062"/>
      <c r="U1073" s="1062"/>
      <c r="V1073" s="1062"/>
      <c r="W1073" s="1062"/>
      <c r="X1073" s="1062"/>
      <c r="Y1073" s="1062"/>
      <c r="Z1073" s="1062"/>
      <c r="AA1073" s="1062"/>
      <c r="AB1073" s="1062"/>
    </row>
    <row r="1074">
      <c r="A1074" s="997"/>
      <c r="B1074" s="1061"/>
      <c r="C1074" s="1061"/>
      <c r="D1074" s="1061"/>
      <c r="E1074" s="1061"/>
      <c r="F1074" s="1061"/>
      <c r="G1074" s="1309"/>
      <c r="H1074" s="1310"/>
      <c r="I1074" s="1311"/>
      <c r="J1074" s="997"/>
      <c r="K1074" s="997"/>
      <c r="L1074" s="997"/>
      <c r="M1074" s="997"/>
      <c r="N1074" s="997"/>
      <c r="O1074" s="997"/>
      <c r="P1074" s="997"/>
      <c r="Q1074" s="1062"/>
      <c r="R1074" s="1062"/>
      <c r="S1074" s="1062"/>
      <c r="T1074" s="1062"/>
      <c r="U1074" s="1062"/>
      <c r="V1074" s="1062"/>
      <c r="W1074" s="1062"/>
      <c r="X1074" s="1062"/>
      <c r="Y1074" s="1062"/>
      <c r="Z1074" s="1062"/>
      <c r="AA1074" s="1062"/>
      <c r="AB1074" s="1062"/>
    </row>
    <row r="1075">
      <c r="A1075" s="1086" t="s">
        <v>617</v>
      </c>
      <c r="B1075" s="1393">
        <v>20.0</v>
      </c>
      <c r="C1075" s="1393">
        <v>21.0</v>
      </c>
      <c r="D1075" s="1393">
        <v>22.0</v>
      </c>
      <c r="E1075" s="1393">
        <v>23.0</v>
      </c>
      <c r="F1075" s="1393">
        <v>24.0</v>
      </c>
      <c r="G1075" s="1393">
        <v>25.0</v>
      </c>
      <c r="H1075" s="1394"/>
      <c r="I1075" s="1394"/>
      <c r="J1075" s="998"/>
      <c r="K1075" s="1448" t="s">
        <v>617</v>
      </c>
      <c r="L1075" s="1450"/>
      <c r="M1075" s="1450"/>
      <c r="N1075" s="1450"/>
      <c r="O1075" s="1450"/>
      <c r="P1075" s="1450"/>
      <c r="Q1075" s="1058"/>
      <c r="R1075" s="1058"/>
      <c r="S1075" s="1058"/>
      <c r="T1075" s="1058"/>
      <c r="U1075" s="1058"/>
      <c r="V1075" s="1058"/>
      <c r="W1075" s="1058"/>
      <c r="X1075" s="1058"/>
      <c r="Y1075" s="1058"/>
      <c r="Z1075" s="1058"/>
      <c r="AA1075" s="1058"/>
      <c r="AB1075" s="1058"/>
    </row>
    <row r="1076">
      <c r="A1076" s="1080" t="s">
        <v>144</v>
      </c>
      <c r="B1076" s="1083" t="s">
        <v>2</v>
      </c>
      <c r="C1076" s="1083" t="s">
        <v>3</v>
      </c>
      <c r="D1076" s="1083" t="s">
        <v>4</v>
      </c>
      <c r="E1076" s="1083" t="s">
        <v>5</v>
      </c>
      <c r="F1076" s="1083" t="s">
        <v>6</v>
      </c>
      <c r="G1076" s="1083" t="s">
        <v>7</v>
      </c>
      <c r="H1076" s="1082" t="s">
        <v>9</v>
      </c>
      <c r="I1076" s="1083" t="s">
        <v>71</v>
      </c>
      <c r="J1076" s="1451"/>
      <c r="K1076" s="1080" t="s">
        <v>144</v>
      </c>
      <c r="L1076" s="1080" t="s">
        <v>72</v>
      </c>
      <c r="M1076" s="1080" t="s">
        <v>13</v>
      </c>
      <c r="N1076" s="1080" t="s">
        <v>73</v>
      </c>
      <c r="O1076" s="1080" t="s">
        <v>133</v>
      </c>
      <c r="P1076" s="1080" t="s">
        <v>74</v>
      </c>
      <c r="Q1076" s="1445"/>
      <c r="R1076" s="1445"/>
      <c r="S1076" s="1445"/>
      <c r="T1076" s="1445"/>
      <c r="U1076" s="1445"/>
      <c r="V1076" s="1445"/>
      <c r="W1076" s="1445"/>
      <c r="X1076" s="1445"/>
      <c r="Y1076" s="1445"/>
      <c r="Z1076" s="1445"/>
      <c r="AA1076" s="1445"/>
      <c r="AB1076" s="1445"/>
    </row>
    <row r="1077">
      <c r="A1077" s="1190" t="s">
        <v>475</v>
      </c>
      <c r="B1077" s="1086">
        <v>6.0</v>
      </c>
      <c r="C1077" s="1086">
        <v>6.0</v>
      </c>
      <c r="D1077" s="1086">
        <v>6.0</v>
      </c>
      <c r="E1077" s="1086">
        <v>5.0</v>
      </c>
      <c r="F1077" s="1086">
        <v>4.0</v>
      </c>
      <c r="G1077" s="1086"/>
      <c r="H1077" s="1087">
        <f t="shared" ref="H1077:H1090" si="776">SUM(B1077:G1077)</f>
        <v>27</v>
      </c>
      <c r="I1077" s="1088">
        <f>(H1077/40)</f>
        <v>0.675</v>
      </c>
      <c r="J1077" s="1452" t="s">
        <v>206</v>
      </c>
      <c r="K1077" s="1190" t="s">
        <v>475</v>
      </c>
      <c r="L1077" s="1404">
        <v>46.0</v>
      </c>
      <c r="M1077" s="1396">
        <f t="shared" ref="M1077:M1088" si="777">(L1077-H1077)</f>
        <v>19</v>
      </c>
      <c r="N1077" s="1404">
        <v>10.0</v>
      </c>
      <c r="O1077" s="1396">
        <f t="shared" ref="O1077:O1090" si="778">sum(M1077,N1077)</f>
        <v>29</v>
      </c>
      <c r="P1077" s="1404" t="s">
        <v>3</v>
      </c>
      <c r="Q1077" s="1062"/>
      <c r="R1077" s="1062"/>
      <c r="S1077" s="1062"/>
      <c r="T1077" s="1062"/>
      <c r="U1077" s="1062"/>
      <c r="V1077" s="1062"/>
      <c r="W1077" s="1062"/>
      <c r="X1077" s="1062"/>
      <c r="Y1077" s="1062"/>
      <c r="Z1077" s="1062"/>
      <c r="AA1077" s="1062"/>
      <c r="AB1077" s="1062"/>
    </row>
    <row r="1078">
      <c r="A1078" s="1190" t="s">
        <v>478</v>
      </c>
      <c r="B1078" s="1086">
        <v>16.0</v>
      </c>
      <c r="C1078" s="1086">
        <v>14.0</v>
      </c>
      <c r="D1078" s="1086">
        <v>13.0</v>
      </c>
      <c r="E1078" s="1086">
        <v>0.0</v>
      </c>
      <c r="F1078" s="1086">
        <v>14.0</v>
      </c>
      <c r="G1078" s="1086"/>
      <c r="H1078" s="1087">
        <f t="shared" si="776"/>
        <v>57</v>
      </c>
      <c r="I1078" s="1088">
        <f>(H1078/40)</f>
        <v>1.425</v>
      </c>
      <c r="J1078" s="1452" t="s">
        <v>206</v>
      </c>
      <c r="K1078" s="1190" t="s">
        <v>478</v>
      </c>
      <c r="L1078" s="1404">
        <v>57.0</v>
      </c>
      <c r="M1078" s="1396">
        <f t="shared" si="777"/>
        <v>0</v>
      </c>
      <c r="N1078" s="1404">
        <v>90.0</v>
      </c>
      <c r="O1078" s="1396">
        <f t="shared" si="778"/>
        <v>90</v>
      </c>
      <c r="P1078" s="1404" t="s">
        <v>3</v>
      </c>
      <c r="Q1078" s="1062"/>
      <c r="R1078" s="1062"/>
      <c r="S1078" s="1062"/>
      <c r="T1078" s="1062"/>
      <c r="U1078" s="1062"/>
      <c r="V1078" s="1062"/>
      <c r="W1078" s="1062"/>
      <c r="X1078" s="1062"/>
      <c r="Y1078" s="1062"/>
      <c r="Z1078" s="1062"/>
      <c r="AA1078" s="1062"/>
      <c r="AB1078" s="1062"/>
    </row>
    <row r="1079">
      <c r="A1079" s="1190" t="s">
        <v>552</v>
      </c>
      <c r="B1079" s="1086">
        <v>0.0</v>
      </c>
      <c r="C1079" s="1086">
        <v>0.0</v>
      </c>
      <c r="D1079" s="1086">
        <v>12.0</v>
      </c>
      <c r="E1079" s="1086">
        <v>9.0</v>
      </c>
      <c r="F1079" s="1086">
        <v>0.0</v>
      </c>
      <c r="G1079" s="1086"/>
      <c r="H1079" s="1087">
        <f t="shared" si="776"/>
        <v>21</v>
      </c>
      <c r="I1079" s="1088">
        <f t="shared" ref="I1079:I1090" si="779">(H1079/40)</f>
        <v>0.525</v>
      </c>
      <c r="J1079" s="1513" t="s">
        <v>438</v>
      </c>
      <c r="K1079" s="1190" t="s">
        <v>552</v>
      </c>
      <c r="L1079" s="1404">
        <f>(O685)</f>
        <v>48</v>
      </c>
      <c r="M1079" s="1396">
        <f t="shared" si="777"/>
        <v>27</v>
      </c>
      <c r="N1079" s="1404">
        <v>0.0</v>
      </c>
      <c r="O1079" s="1396">
        <f t="shared" si="778"/>
        <v>27</v>
      </c>
      <c r="P1079" s="1517" t="s">
        <v>631</v>
      </c>
      <c r="Q1079" s="1518"/>
      <c r="R1079" s="1062"/>
      <c r="S1079" s="1062"/>
      <c r="T1079" s="1062"/>
      <c r="U1079" s="1062"/>
      <c r="V1079" s="1062"/>
      <c r="W1079" s="1062"/>
      <c r="X1079" s="1062"/>
      <c r="Y1079" s="1062"/>
      <c r="Z1079" s="1062"/>
      <c r="AA1079" s="1062"/>
      <c r="AB1079" s="1062"/>
    </row>
    <row r="1080">
      <c r="A1080" s="1509" t="s">
        <v>583</v>
      </c>
      <c r="B1080" s="1086">
        <v>1.0</v>
      </c>
      <c r="C1080" s="1086">
        <v>4.0</v>
      </c>
      <c r="D1080" s="1086">
        <v>0.0</v>
      </c>
      <c r="E1080" s="1086">
        <v>4.0</v>
      </c>
      <c r="F1080" s="1086">
        <v>5.0</v>
      </c>
      <c r="G1080" s="1086"/>
      <c r="H1080" s="1087">
        <f t="shared" si="776"/>
        <v>14</v>
      </c>
      <c r="I1080" s="1088">
        <f t="shared" si="779"/>
        <v>0.35</v>
      </c>
      <c r="J1080" s="1513" t="s">
        <v>438</v>
      </c>
      <c r="K1080" s="1510" t="s">
        <v>583</v>
      </c>
      <c r="L1080" s="1404">
        <v>20.0</v>
      </c>
      <c r="M1080" s="1396">
        <f t="shared" si="777"/>
        <v>6</v>
      </c>
      <c r="N1080" s="1404">
        <v>0.0</v>
      </c>
      <c r="O1080" s="1396">
        <f t="shared" si="778"/>
        <v>6</v>
      </c>
      <c r="P1080" s="1404"/>
      <c r="Q1080" s="1519"/>
      <c r="R1080" s="1062"/>
      <c r="S1080" s="1062"/>
      <c r="T1080" s="1062"/>
      <c r="U1080" s="1062"/>
      <c r="V1080" s="1062"/>
      <c r="W1080" s="1062"/>
      <c r="X1080" s="1062"/>
      <c r="Y1080" s="1062"/>
      <c r="Z1080" s="1062"/>
      <c r="AA1080" s="1062"/>
      <c r="AB1080" s="1062"/>
    </row>
    <row r="1081">
      <c r="A1081" s="1190" t="s">
        <v>584</v>
      </c>
      <c r="B1081" s="1086">
        <v>2.0</v>
      </c>
      <c r="C1081" s="1086">
        <v>0.0</v>
      </c>
      <c r="D1081" s="1086">
        <v>0.0</v>
      </c>
      <c r="E1081" s="1086">
        <v>0.0</v>
      </c>
      <c r="F1081" s="1086">
        <v>0.0</v>
      </c>
      <c r="G1081" s="1086"/>
      <c r="H1081" s="1087">
        <f t="shared" si="776"/>
        <v>2</v>
      </c>
      <c r="I1081" s="1088">
        <f t="shared" si="779"/>
        <v>0.05</v>
      </c>
      <c r="J1081" s="1520" t="s">
        <v>206</v>
      </c>
      <c r="K1081" s="1190" t="s">
        <v>584</v>
      </c>
      <c r="L1081" s="1404">
        <f>(O689)</f>
        <v>26</v>
      </c>
      <c r="M1081" s="1396">
        <f t="shared" si="777"/>
        <v>24</v>
      </c>
      <c r="N1081" s="1404">
        <v>0.0</v>
      </c>
      <c r="O1081" s="1396">
        <f t="shared" si="778"/>
        <v>24</v>
      </c>
      <c r="P1081" s="1521"/>
      <c r="Q1081" s="1522"/>
      <c r="R1081" s="1062"/>
      <c r="S1081" s="1062"/>
      <c r="T1081" s="1062"/>
      <c r="U1081" s="1062"/>
      <c r="V1081" s="1062"/>
      <c r="W1081" s="1062"/>
      <c r="X1081" s="1062"/>
      <c r="Y1081" s="1062"/>
      <c r="Z1081" s="1062"/>
      <c r="AA1081" s="1062"/>
      <c r="AB1081" s="1062"/>
    </row>
    <row r="1082">
      <c r="A1082" s="1190" t="s">
        <v>585</v>
      </c>
      <c r="B1082" s="1086">
        <v>2.0</v>
      </c>
      <c r="C1082" s="1086">
        <v>6.0</v>
      </c>
      <c r="D1082" s="1086">
        <v>6.0</v>
      </c>
      <c r="E1082" s="1086">
        <v>2.0</v>
      </c>
      <c r="F1082" s="1086">
        <v>3.0</v>
      </c>
      <c r="G1082" s="1086"/>
      <c r="H1082" s="1087">
        <f t="shared" si="776"/>
        <v>19</v>
      </c>
      <c r="I1082" s="1088">
        <f t="shared" si="779"/>
        <v>0.475</v>
      </c>
      <c r="J1082" s="1452" t="s">
        <v>206</v>
      </c>
      <c r="K1082" s="1190" t="s">
        <v>585</v>
      </c>
      <c r="L1082" s="1404">
        <v>41.0</v>
      </c>
      <c r="M1082" s="1396">
        <f t="shared" si="777"/>
        <v>22</v>
      </c>
      <c r="N1082" s="1307">
        <v>15.0</v>
      </c>
      <c r="O1082" s="1396">
        <f t="shared" si="778"/>
        <v>37</v>
      </c>
      <c r="P1082" s="1307" t="s">
        <v>3</v>
      </c>
      <c r="Q1082" s="1062"/>
      <c r="R1082" s="1062"/>
      <c r="S1082" s="1062"/>
      <c r="T1082" s="1062"/>
      <c r="U1082" s="1062"/>
      <c r="V1082" s="1062"/>
      <c r="W1082" s="1062"/>
      <c r="X1082" s="1062"/>
      <c r="Y1082" s="1062"/>
      <c r="Z1082" s="1062"/>
      <c r="AA1082" s="1062"/>
      <c r="AB1082" s="1062"/>
    </row>
    <row r="1083">
      <c r="A1083" s="1190" t="s">
        <v>586</v>
      </c>
      <c r="B1083" s="1086">
        <v>0.0</v>
      </c>
      <c r="C1083" s="1086">
        <v>0.0</v>
      </c>
      <c r="D1083" s="1086">
        <v>0.0</v>
      </c>
      <c r="E1083" s="1086">
        <v>0.0</v>
      </c>
      <c r="F1083" s="1086">
        <v>0.0</v>
      </c>
      <c r="G1083" s="1086"/>
      <c r="H1083" s="1087">
        <f t="shared" si="776"/>
        <v>0</v>
      </c>
      <c r="I1083" s="1088">
        <f t="shared" si="779"/>
        <v>0</v>
      </c>
      <c r="J1083" s="1520" t="s">
        <v>206</v>
      </c>
      <c r="K1083" s="1190" t="s">
        <v>586</v>
      </c>
      <c r="L1083" s="1404">
        <f>(O693)</f>
        <v>15</v>
      </c>
      <c r="M1083" s="1396">
        <f t="shared" si="777"/>
        <v>15</v>
      </c>
      <c r="N1083" s="1404">
        <v>0.0</v>
      </c>
      <c r="O1083" s="1396">
        <f t="shared" si="778"/>
        <v>15</v>
      </c>
      <c r="P1083" s="1404"/>
      <c r="Q1083" s="1062"/>
      <c r="R1083" s="1062"/>
      <c r="S1083" s="1062"/>
      <c r="T1083" s="1062"/>
      <c r="U1083" s="1062"/>
      <c r="V1083" s="1062"/>
      <c r="W1083" s="1062"/>
      <c r="X1083" s="1062"/>
      <c r="Y1083" s="1062"/>
      <c r="Z1083" s="1062"/>
      <c r="AA1083" s="1062"/>
      <c r="AB1083" s="1062"/>
    </row>
    <row r="1084">
      <c r="A1084" s="1190" t="s">
        <v>587</v>
      </c>
      <c r="B1084" s="1086">
        <v>9.0</v>
      </c>
      <c r="C1084" s="1086">
        <v>10.0</v>
      </c>
      <c r="D1084" s="1086">
        <v>4.0</v>
      </c>
      <c r="E1084" s="1086">
        <v>4.0</v>
      </c>
      <c r="F1084" s="1405">
        <v>6.0</v>
      </c>
      <c r="G1084" s="1405"/>
      <c r="H1084" s="1087">
        <f t="shared" si="776"/>
        <v>33</v>
      </c>
      <c r="I1084" s="1088">
        <f t="shared" si="779"/>
        <v>0.825</v>
      </c>
      <c r="J1084" s="1452" t="s">
        <v>206</v>
      </c>
      <c r="K1084" s="1190" t="s">
        <v>587</v>
      </c>
      <c r="L1084" s="1404">
        <f>(O695)</f>
        <v>45</v>
      </c>
      <c r="M1084" s="1396">
        <f t="shared" si="777"/>
        <v>12</v>
      </c>
      <c r="N1084" s="1404">
        <v>30.0</v>
      </c>
      <c r="O1084" s="1396">
        <f t="shared" si="778"/>
        <v>42</v>
      </c>
      <c r="P1084" s="1404" t="s">
        <v>2</v>
      </c>
      <c r="Q1084" s="1062"/>
      <c r="R1084" s="1062"/>
      <c r="S1084" s="1062"/>
      <c r="T1084" s="1062"/>
      <c r="U1084" s="1062"/>
      <c r="V1084" s="1062"/>
      <c r="W1084" s="1062"/>
      <c r="X1084" s="1062"/>
      <c r="Y1084" s="1062"/>
      <c r="Z1084" s="1062"/>
      <c r="AA1084" s="1062"/>
      <c r="AB1084" s="1062"/>
    </row>
    <row r="1085">
      <c r="A1085" s="1190" t="s">
        <v>612</v>
      </c>
      <c r="B1085" s="1086">
        <v>0.0</v>
      </c>
      <c r="C1085" s="1086">
        <v>4.0</v>
      </c>
      <c r="D1085" s="1086">
        <v>2.0</v>
      </c>
      <c r="E1085" s="1086">
        <v>3.0</v>
      </c>
      <c r="F1085" s="1405">
        <v>4.0</v>
      </c>
      <c r="G1085" s="1405"/>
      <c r="H1085" s="1087">
        <f t="shared" si="776"/>
        <v>13</v>
      </c>
      <c r="I1085" s="1088">
        <f t="shared" si="779"/>
        <v>0.325</v>
      </c>
      <c r="J1085" s="1513" t="s">
        <v>438</v>
      </c>
      <c r="K1085" s="1190" t="s">
        <v>612</v>
      </c>
      <c r="L1085" s="1404">
        <f>(O697)</f>
        <v>15</v>
      </c>
      <c r="M1085" s="1396">
        <f t="shared" si="777"/>
        <v>2</v>
      </c>
      <c r="N1085" s="1307">
        <v>0.0</v>
      </c>
      <c r="O1085" s="1396">
        <f t="shared" si="778"/>
        <v>2</v>
      </c>
      <c r="P1085" s="1517" t="s">
        <v>631</v>
      </c>
      <c r="Q1085" s="1518"/>
      <c r="R1085" s="1062"/>
      <c r="S1085" s="1062"/>
      <c r="T1085" s="1062"/>
      <c r="U1085" s="1062"/>
      <c r="V1085" s="1062"/>
      <c r="W1085" s="1062"/>
      <c r="X1085" s="1062"/>
      <c r="Y1085" s="1062"/>
      <c r="Z1085" s="1062"/>
      <c r="AA1085" s="1062"/>
      <c r="AB1085" s="1062"/>
    </row>
    <row r="1086">
      <c r="A1086" s="1190" t="s">
        <v>613</v>
      </c>
      <c r="B1086" s="1404">
        <v>0.0</v>
      </c>
      <c r="C1086" s="1404">
        <v>0.0</v>
      </c>
      <c r="D1086" s="1404">
        <v>0.0</v>
      </c>
      <c r="E1086" s="1404">
        <v>0.0</v>
      </c>
      <c r="F1086" s="1404">
        <v>0.0</v>
      </c>
      <c r="G1086" s="1459"/>
      <c r="H1086" s="1087">
        <f t="shared" si="776"/>
        <v>0</v>
      </c>
      <c r="I1086" s="1088">
        <f t="shared" si="779"/>
        <v>0</v>
      </c>
      <c r="J1086" s="1513" t="s">
        <v>438</v>
      </c>
      <c r="K1086" s="1190" t="s">
        <v>613</v>
      </c>
      <c r="L1086" s="1404">
        <f>(O699)</f>
        <v>15</v>
      </c>
      <c r="M1086" s="1396">
        <f t="shared" si="777"/>
        <v>15</v>
      </c>
      <c r="N1086" s="1307">
        <v>0.0</v>
      </c>
      <c r="O1086" s="1396">
        <f t="shared" si="778"/>
        <v>15</v>
      </c>
      <c r="P1086" s="1517" t="s">
        <v>505</v>
      </c>
      <c r="Q1086" s="1454"/>
      <c r="R1086" s="1062"/>
      <c r="S1086" s="1062"/>
      <c r="T1086" s="1062"/>
      <c r="U1086" s="1062"/>
      <c r="V1086" s="1062"/>
      <c r="W1086" s="1062"/>
      <c r="X1086" s="1062"/>
      <c r="Y1086" s="1062"/>
      <c r="Z1086" s="1062"/>
      <c r="AA1086" s="1062"/>
      <c r="AB1086" s="1062"/>
    </row>
    <row r="1087">
      <c r="A1087" s="1190" t="s">
        <v>614</v>
      </c>
      <c r="B1087" s="1404">
        <v>0.0</v>
      </c>
      <c r="C1087" s="1404">
        <v>0.0</v>
      </c>
      <c r="D1087" s="1404">
        <v>0.0</v>
      </c>
      <c r="E1087" s="1404">
        <v>0.0</v>
      </c>
      <c r="F1087" s="1404">
        <v>0.0</v>
      </c>
      <c r="G1087" s="1459"/>
      <c r="H1087" s="1087">
        <f t="shared" si="776"/>
        <v>0</v>
      </c>
      <c r="I1087" s="1088">
        <f t="shared" si="779"/>
        <v>0</v>
      </c>
      <c r="J1087" s="1184" t="s">
        <v>206</v>
      </c>
      <c r="K1087" s="1190" t="s">
        <v>614</v>
      </c>
      <c r="L1087" s="1404">
        <f>(O701)</f>
        <v>15</v>
      </c>
      <c r="M1087" s="1396">
        <f t="shared" si="777"/>
        <v>15</v>
      </c>
      <c r="N1087" s="1307">
        <v>0.0</v>
      </c>
      <c r="O1087" s="1396">
        <f t="shared" si="778"/>
        <v>15</v>
      </c>
      <c r="P1087" s="1428" t="s">
        <v>3</v>
      </c>
      <c r="Q1087" s="1062"/>
      <c r="R1087" s="1062"/>
      <c r="S1087" s="1062"/>
      <c r="T1087" s="1062"/>
      <c r="U1087" s="1062"/>
      <c r="V1087" s="1062"/>
      <c r="W1087" s="1062"/>
      <c r="X1087" s="1062"/>
      <c r="Y1087" s="1062"/>
      <c r="Z1087" s="1062"/>
      <c r="AA1087" s="1062"/>
      <c r="AB1087" s="1062"/>
    </row>
    <row r="1088">
      <c r="A1088" s="1190" t="s">
        <v>632</v>
      </c>
      <c r="B1088" s="1404">
        <v>0.0</v>
      </c>
      <c r="C1088" s="1404">
        <v>0.0</v>
      </c>
      <c r="D1088" s="1404">
        <v>0.0</v>
      </c>
      <c r="E1088" s="1404">
        <v>0.0</v>
      </c>
      <c r="F1088" s="1404">
        <v>0.0</v>
      </c>
      <c r="G1088" s="1459"/>
      <c r="H1088" s="1087">
        <f t="shared" si="776"/>
        <v>0</v>
      </c>
      <c r="I1088" s="1088">
        <f t="shared" si="779"/>
        <v>0</v>
      </c>
      <c r="J1088" s="1184"/>
      <c r="K1088" s="1190" t="s">
        <v>632</v>
      </c>
      <c r="L1088" s="1404">
        <v>0.0</v>
      </c>
      <c r="M1088" s="1396">
        <f t="shared" si="777"/>
        <v>0</v>
      </c>
      <c r="N1088" s="1307">
        <v>15.0</v>
      </c>
      <c r="O1088" s="1396">
        <f t="shared" si="778"/>
        <v>15</v>
      </c>
      <c r="P1088" s="1458"/>
      <c r="Q1088" s="1523" t="s">
        <v>633</v>
      </c>
      <c r="R1088" s="1062"/>
      <c r="S1088" s="1062"/>
      <c r="T1088" s="1062"/>
      <c r="U1088" s="1062"/>
      <c r="V1088" s="1062"/>
      <c r="W1088" s="1062"/>
      <c r="X1088" s="1062"/>
      <c r="Y1088" s="1062"/>
      <c r="Z1088" s="1062"/>
      <c r="AA1088" s="1062"/>
      <c r="AB1088" s="1062"/>
    </row>
    <row r="1089">
      <c r="A1089" s="1190" t="s">
        <v>634</v>
      </c>
      <c r="B1089" s="1404">
        <v>0.0</v>
      </c>
      <c r="C1089" s="1404">
        <v>0.0</v>
      </c>
      <c r="D1089" s="1404">
        <v>0.0</v>
      </c>
      <c r="E1089" s="1404">
        <v>0.0</v>
      </c>
      <c r="F1089" s="1404">
        <v>0.0</v>
      </c>
      <c r="G1089" s="1459"/>
      <c r="H1089" s="1087">
        <f t="shared" si="776"/>
        <v>0</v>
      </c>
      <c r="I1089" s="1088">
        <f t="shared" si="779"/>
        <v>0</v>
      </c>
      <c r="J1089" s="1184"/>
      <c r="K1089" s="1190" t="s">
        <v>634</v>
      </c>
      <c r="L1089" s="1404">
        <v>0.0</v>
      </c>
      <c r="M1089" s="1404">
        <v>0.0</v>
      </c>
      <c r="N1089" s="1307">
        <v>15.0</v>
      </c>
      <c r="O1089" s="1396">
        <f t="shared" si="778"/>
        <v>15</v>
      </c>
      <c r="P1089" s="1458"/>
      <c r="Q1089" s="1523" t="s">
        <v>635</v>
      </c>
      <c r="R1089" s="1062"/>
      <c r="S1089" s="1062"/>
      <c r="T1089" s="1062"/>
      <c r="U1089" s="1062"/>
      <c r="V1089" s="1062"/>
      <c r="W1089" s="1062"/>
      <c r="X1089" s="1062"/>
      <c r="Y1089" s="1062"/>
      <c r="Z1089" s="1062"/>
      <c r="AA1089" s="1062"/>
      <c r="AB1089" s="1062"/>
    </row>
    <row r="1090">
      <c r="A1090" s="1190" t="s">
        <v>636</v>
      </c>
      <c r="B1090" s="1404">
        <v>0.0</v>
      </c>
      <c r="C1090" s="1404">
        <v>0.0</v>
      </c>
      <c r="D1090" s="1404">
        <v>5.0</v>
      </c>
      <c r="E1090" s="1404">
        <v>2.0</v>
      </c>
      <c r="F1090" s="1404">
        <v>1.0</v>
      </c>
      <c r="G1090" s="1459"/>
      <c r="H1090" s="1087">
        <f t="shared" si="776"/>
        <v>8</v>
      </c>
      <c r="I1090" s="1088">
        <f t="shared" si="779"/>
        <v>0.2</v>
      </c>
      <c r="J1090" s="1184"/>
      <c r="K1090" s="1190">
        <v>0.0</v>
      </c>
      <c r="L1090" s="1404">
        <v>8.0</v>
      </c>
      <c r="M1090" s="1396">
        <f>(L1090-H1090)</f>
        <v>0</v>
      </c>
      <c r="N1090" s="1307">
        <v>0.0</v>
      </c>
      <c r="O1090" s="1396">
        <f t="shared" si="778"/>
        <v>0</v>
      </c>
      <c r="P1090" s="1458"/>
      <c r="Q1090" s="1062"/>
      <c r="R1090" s="1062"/>
      <c r="S1090" s="1062"/>
      <c r="T1090" s="1062"/>
      <c r="U1090" s="1062"/>
      <c r="V1090" s="1062"/>
      <c r="W1090" s="1062"/>
      <c r="X1090" s="1062"/>
      <c r="Y1090" s="1062"/>
      <c r="Z1090" s="1062"/>
      <c r="AA1090" s="1062"/>
      <c r="AB1090" s="1062"/>
    </row>
    <row r="1091">
      <c r="A1091" s="1362"/>
      <c r="B1091" s="1363"/>
      <c r="C1091" s="1363"/>
      <c r="D1091" s="1363"/>
      <c r="E1091" s="1363"/>
      <c r="F1091" s="1363"/>
      <c r="G1091" s="1363"/>
      <c r="H1091" s="1363"/>
      <c r="I1091" s="1524"/>
      <c r="J1091" s="997"/>
      <c r="K1091" s="1362"/>
      <c r="L1091" s="1363"/>
      <c r="M1091" s="1363"/>
      <c r="N1091" s="1363"/>
      <c r="O1091" s="1363"/>
      <c r="P1091" s="1363"/>
      <c r="Q1091" s="1062"/>
      <c r="R1091" s="1062"/>
      <c r="S1091" s="1062"/>
      <c r="T1091" s="1062"/>
      <c r="U1091" s="1062"/>
      <c r="V1091" s="1062"/>
      <c r="W1091" s="1062"/>
      <c r="X1091" s="1062"/>
      <c r="Y1091" s="1062"/>
      <c r="Z1091" s="1062"/>
      <c r="AA1091" s="1062"/>
      <c r="AB1091" s="1062"/>
    </row>
    <row r="1092">
      <c r="A1092" s="1460" t="s">
        <v>252</v>
      </c>
      <c r="B1092" s="1414">
        <f t="shared" ref="B1092:H1092" si="780">SUM(B1077:B1090)</f>
        <v>36</v>
      </c>
      <c r="C1092" s="1414">
        <f t="shared" si="780"/>
        <v>44</v>
      </c>
      <c r="D1092" s="1414">
        <f t="shared" si="780"/>
        <v>48</v>
      </c>
      <c r="E1092" s="1414">
        <f t="shared" si="780"/>
        <v>29</v>
      </c>
      <c r="F1092" s="1414">
        <f t="shared" si="780"/>
        <v>37</v>
      </c>
      <c r="G1092" s="1414">
        <f t="shared" si="780"/>
        <v>0</v>
      </c>
      <c r="H1092" s="1414">
        <f t="shared" si="780"/>
        <v>194</v>
      </c>
      <c r="I1092" s="1461"/>
      <c r="J1092" s="1443"/>
      <c r="K1092" s="1460" t="s">
        <v>252</v>
      </c>
      <c r="L1092" s="1414">
        <f>SUM(L1077,L1078,L1079,L1080,L1081,L1082,L1083,L1084,L1085,L1086,)</f>
        <v>328</v>
      </c>
      <c r="M1092" s="1414">
        <f t="shared" ref="M1092:O1092" si="781">SUM(M1077,M1078,M1079,M1080,M1081,M1082,M1083,M1084,M1085,M1086)</f>
        <v>142</v>
      </c>
      <c r="N1092" s="1414">
        <f t="shared" si="781"/>
        <v>145</v>
      </c>
      <c r="O1092" s="1414">
        <f t="shared" si="781"/>
        <v>287</v>
      </c>
      <c r="P1092" s="1414"/>
      <c r="Q1092" s="1445"/>
      <c r="R1092" s="1445"/>
      <c r="S1092" s="1445"/>
      <c r="T1092" s="1445"/>
      <c r="U1092" s="1445"/>
      <c r="V1092" s="1445"/>
      <c r="W1092" s="1445"/>
      <c r="X1092" s="1445"/>
      <c r="Y1092" s="1445"/>
      <c r="Z1092" s="1445"/>
      <c r="AA1092" s="1445"/>
      <c r="AB1092" s="1445"/>
    </row>
    <row r="1093">
      <c r="A1093" s="1460" t="s">
        <v>9</v>
      </c>
      <c r="B1093" s="1414">
        <f t="shared" ref="B1093:H1093" si="782">SUM(B1092)</f>
        <v>36</v>
      </c>
      <c r="C1093" s="1414">
        <f t="shared" si="782"/>
        <v>44</v>
      </c>
      <c r="D1093" s="1414">
        <f t="shared" si="782"/>
        <v>48</v>
      </c>
      <c r="E1093" s="1414">
        <f t="shared" si="782"/>
        <v>29</v>
      </c>
      <c r="F1093" s="1414">
        <f t="shared" si="782"/>
        <v>37</v>
      </c>
      <c r="G1093" s="1414">
        <f t="shared" si="782"/>
        <v>0</v>
      </c>
      <c r="H1093" s="1414">
        <f t="shared" si="782"/>
        <v>194</v>
      </c>
      <c r="I1093" s="1461"/>
      <c r="J1093" s="1443"/>
      <c r="K1093" s="1460" t="s">
        <v>9</v>
      </c>
      <c r="L1093" s="1414">
        <f t="shared" ref="L1093:O1093" si="783">sum(L1077:L1086)</f>
        <v>328</v>
      </c>
      <c r="M1093" s="1414">
        <f t="shared" si="783"/>
        <v>142</v>
      </c>
      <c r="N1093" s="1414">
        <f t="shared" si="783"/>
        <v>145</v>
      </c>
      <c r="O1093" s="1414">
        <f t="shared" si="783"/>
        <v>287</v>
      </c>
      <c r="P1093" s="1414"/>
      <c r="Q1093" s="1445"/>
      <c r="R1093" s="1445"/>
      <c r="S1093" s="1445"/>
      <c r="T1093" s="1445"/>
      <c r="U1093" s="1445"/>
      <c r="V1093" s="1445"/>
      <c r="W1093" s="1445"/>
      <c r="X1093" s="1445"/>
      <c r="Y1093" s="1445"/>
      <c r="Z1093" s="1445"/>
      <c r="AA1093" s="1445"/>
      <c r="AB1093" s="1445"/>
    </row>
    <row r="1094">
      <c r="A1094" s="1331"/>
      <c r="B1094" s="1310"/>
      <c r="C1094" s="1310"/>
      <c r="D1094" s="1310"/>
      <c r="E1094" s="1310"/>
      <c r="F1094" s="1310"/>
      <c r="G1094" s="1310"/>
      <c r="H1094" s="1310"/>
      <c r="I1094" s="1309"/>
      <c r="J1094" s="997"/>
      <c r="K1094" s="1331"/>
      <c r="L1094" s="1310"/>
      <c r="M1094" s="1310"/>
      <c r="N1094" s="1310"/>
      <c r="O1094" s="1310"/>
      <c r="P1094" s="1310"/>
      <c r="Q1094" s="1062"/>
      <c r="R1094" s="1062"/>
      <c r="S1094" s="1062"/>
      <c r="T1094" s="1062"/>
      <c r="U1094" s="1062"/>
      <c r="V1094" s="1062"/>
      <c r="W1094" s="1062"/>
      <c r="X1094" s="1062"/>
      <c r="Y1094" s="1062"/>
      <c r="Z1094" s="1062"/>
      <c r="AA1094" s="1062"/>
      <c r="AB1094" s="1062"/>
    </row>
    <row r="1095">
      <c r="A1095" s="1189" t="s">
        <v>526</v>
      </c>
      <c r="B1095" s="1083" t="s">
        <v>2</v>
      </c>
      <c r="C1095" s="1083" t="s">
        <v>3</v>
      </c>
      <c r="D1095" s="1083" t="s">
        <v>4</v>
      </c>
      <c r="E1095" s="1083" t="s">
        <v>5</v>
      </c>
      <c r="F1095" s="1083" t="s">
        <v>6</v>
      </c>
      <c r="G1095" s="1083" t="s">
        <v>7</v>
      </c>
      <c r="H1095" s="1082" t="s">
        <v>9</v>
      </c>
      <c r="I1095" s="1083" t="s">
        <v>71</v>
      </c>
      <c r="J1095" s="1462"/>
      <c r="K1095" s="1189" t="s">
        <v>526</v>
      </c>
      <c r="L1095" s="1363"/>
      <c r="M1095" s="1363"/>
      <c r="N1095" s="1363"/>
      <c r="O1095" s="1363"/>
      <c r="P1095" s="1363"/>
      <c r="Q1095" s="1062"/>
      <c r="R1095" s="1062"/>
      <c r="S1095" s="1062"/>
      <c r="T1095" s="1062"/>
      <c r="U1095" s="1062"/>
      <c r="V1095" s="1062"/>
      <c r="W1095" s="1062"/>
      <c r="X1095" s="1062"/>
      <c r="Y1095" s="1062"/>
      <c r="Z1095" s="1062"/>
      <c r="AA1095" s="1062"/>
      <c r="AB1095" s="1062"/>
    </row>
    <row r="1096">
      <c r="A1096" s="1096" t="s">
        <v>252</v>
      </c>
      <c r="B1096" s="1086">
        <v>0.0</v>
      </c>
      <c r="C1096" s="1086">
        <v>0.0</v>
      </c>
      <c r="D1096" s="1086">
        <v>14.0</v>
      </c>
      <c r="E1096" s="1086">
        <v>6.0</v>
      </c>
      <c r="F1096" s="1086">
        <v>14.0</v>
      </c>
      <c r="G1096" s="1086">
        <v>3.0</v>
      </c>
      <c r="H1096" s="1087">
        <f>SUM(B1096:G1096)</f>
        <v>37</v>
      </c>
      <c r="I1096" s="1088">
        <f>(H1096/40)</f>
        <v>0.925</v>
      </c>
      <c r="J1096" s="1452"/>
      <c r="K1096" s="1191" t="s">
        <v>252</v>
      </c>
      <c r="L1096" s="1404">
        <f>(O709)</f>
        <v>70</v>
      </c>
      <c r="M1096" s="1410">
        <f>(L1096-H1096)</f>
        <v>33</v>
      </c>
      <c r="N1096" s="1086"/>
      <c r="O1096" s="1410">
        <f>sum(M1096,N1096)</f>
        <v>33</v>
      </c>
      <c r="P1096" s="1307"/>
      <c r="Q1096" s="1062"/>
      <c r="R1096" s="1062"/>
      <c r="S1096" s="1062"/>
      <c r="T1096" s="1062"/>
      <c r="U1096" s="1062"/>
      <c r="V1096" s="1062"/>
      <c r="W1096" s="1062"/>
      <c r="X1096" s="1062"/>
      <c r="Y1096" s="1062"/>
      <c r="Z1096" s="1062"/>
      <c r="AA1096" s="1062"/>
      <c r="AB1096" s="1062"/>
    </row>
    <row r="1097">
      <c r="A1097" s="1368"/>
      <c r="B1097" s="1102"/>
      <c r="C1097" s="1102"/>
      <c r="D1097" s="1102"/>
      <c r="E1097" s="1102"/>
      <c r="F1097" s="1102"/>
      <c r="G1097" s="1102"/>
      <c r="H1097" s="1102"/>
      <c r="I1097" s="1369"/>
      <c r="J1097" s="1462"/>
      <c r="K1097" s="1362"/>
      <c r="L1097" s="1363"/>
      <c r="M1097" s="1363"/>
      <c r="N1097" s="1363"/>
      <c r="O1097" s="1363"/>
      <c r="P1097" s="1363"/>
      <c r="Q1097" s="1062"/>
      <c r="R1097" s="1062"/>
      <c r="S1097" s="1062"/>
      <c r="T1097" s="1062"/>
      <c r="U1097" s="1062"/>
      <c r="V1097" s="1062"/>
      <c r="W1097" s="1062"/>
      <c r="X1097" s="1062"/>
      <c r="Y1097" s="1062"/>
      <c r="Z1097" s="1062"/>
      <c r="AA1097" s="1062"/>
      <c r="AB1097" s="1062"/>
    </row>
    <row r="1098">
      <c r="A1098" s="1463" t="s">
        <v>252</v>
      </c>
      <c r="B1098" s="1412">
        <f t="shared" ref="B1098:G1098" si="784">SUM(B1096)</f>
        <v>0</v>
      </c>
      <c r="C1098" s="1412">
        <f t="shared" si="784"/>
        <v>0</v>
      </c>
      <c r="D1098" s="1412">
        <f t="shared" si="784"/>
        <v>14</v>
      </c>
      <c r="E1098" s="1412">
        <f t="shared" si="784"/>
        <v>6</v>
      </c>
      <c r="F1098" s="1412">
        <f t="shared" si="784"/>
        <v>14</v>
      </c>
      <c r="G1098" s="1412">
        <f t="shared" si="784"/>
        <v>3</v>
      </c>
      <c r="H1098" s="1414">
        <f>SUM(B1098:G1098)</f>
        <v>37</v>
      </c>
      <c r="I1098" s="1464"/>
      <c r="J1098" s="1451"/>
      <c r="K1098" s="1460" t="s">
        <v>252</v>
      </c>
      <c r="L1098" s="1414">
        <f t="shared" ref="L1098:O1098" si="785">SUM(L1096)</f>
        <v>70</v>
      </c>
      <c r="M1098" s="1414">
        <f t="shared" si="785"/>
        <v>33</v>
      </c>
      <c r="N1098" s="1414">
        <f t="shared" si="785"/>
        <v>0</v>
      </c>
      <c r="O1098" s="1414">
        <f t="shared" si="785"/>
        <v>33</v>
      </c>
      <c r="P1098" s="1414"/>
      <c r="Q1098" s="1445"/>
      <c r="R1098" s="1445"/>
      <c r="S1098" s="1445"/>
      <c r="T1098" s="1445"/>
      <c r="U1098" s="1445"/>
      <c r="V1098" s="1445"/>
      <c r="W1098" s="1445"/>
      <c r="X1098" s="1445"/>
      <c r="Y1098" s="1445"/>
      <c r="Z1098" s="1445"/>
      <c r="AA1098" s="1445"/>
      <c r="AB1098" s="1445"/>
    </row>
    <row r="1099">
      <c r="A1099" s="1463"/>
      <c r="B1099" s="1412"/>
      <c r="C1099" s="1412"/>
      <c r="D1099" s="1412"/>
      <c r="E1099" s="1412"/>
      <c r="F1099" s="1412"/>
      <c r="G1099" s="1412"/>
      <c r="H1099" s="1412"/>
      <c r="I1099" s="1464"/>
      <c r="J1099" s="1451"/>
      <c r="K1099" s="1460"/>
      <c r="L1099" s="1414"/>
      <c r="M1099" s="1414"/>
      <c r="N1099" s="1414"/>
      <c r="O1099" s="1414"/>
      <c r="P1099" s="1414"/>
      <c r="Q1099" s="1445"/>
      <c r="R1099" s="1445"/>
      <c r="S1099" s="1445"/>
      <c r="T1099" s="1445"/>
      <c r="U1099" s="1445"/>
      <c r="V1099" s="1445"/>
      <c r="W1099" s="1445"/>
      <c r="X1099" s="1445"/>
      <c r="Y1099" s="1445"/>
      <c r="Z1099" s="1445"/>
      <c r="AA1099" s="1445"/>
      <c r="AB1099" s="1445"/>
    </row>
    <row r="1100">
      <c r="A1100" s="1463" t="s">
        <v>9</v>
      </c>
      <c r="B1100" s="1412">
        <f t="shared" ref="B1100:H1100" si="786">sum(B1098)</f>
        <v>0</v>
      </c>
      <c r="C1100" s="1412">
        <f t="shared" si="786"/>
        <v>0</v>
      </c>
      <c r="D1100" s="1412">
        <f t="shared" si="786"/>
        <v>14</v>
      </c>
      <c r="E1100" s="1412">
        <f t="shared" si="786"/>
        <v>6</v>
      </c>
      <c r="F1100" s="1412">
        <f t="shared" si="786"/>
        <v>14</v>
      </c>
      <c r="G1100" s="1412">
        <f t="shared" si="786"/>
        <v>3</v>
      </c>
      <c r="H1100" s="1412">
        <f t="shared" si="786"/>
        <v>37</v>
      </c>
      <c r="I1100" s="1464"/>
      <c r="J1100" s="1451"/>
      <c r="K1100" s="1460" t="s">
        <v>9</v>
      </c>
      <c r="L1100" s="1414">
        <f t="shared" ref="L1100:O1100" si="787">sum(L1098)</f>
        <v>70</v>
      </c>
      <c r="M1100" s="1414">
        <f t="shared" si="787"/>
        <v>33</v>
      </c>
      <c r="N1100" s="1414">
        <f t="shared" si="787"/>
        <v>0</v>
      </c>
      <c r="O1100" s="1414">
        <f t="shared" si="787"/>
        <v>33</v>
      </c>
      <c r="P1100" s="1414"/>
      <c r="Q1100" s="1445"/>
      <c r="R1100" s="1445"/>
      <c r="S1100" s="1445"/>
      <c r="T1100" s="1445"/>
      <c r="U1100" s="1445"/>
      <c r="V1100" s="1445"/>
      <c r="W1100" s="1445"/>
      <c r="X1100" s="1445"/>
      <c r="Y1100" s="1445"/>
      <c r="Z1100" s="1445"/>
      <c r="AA1100" s="1445"/>
      <c r="AB1100" s="1445"/>
    </row>
    <row r="1101">
      <c r="A1101" s="1115"/>
      <c r="B1101" s="1063"/>
      <c r="C1101" s="1063"/>
      <c r="D1101" s="1063"/>
      <c r="E1101" s="1063"/>
      <c r="F1101" s="1063"/>
      <c r="G1101" s="1063"/>
      <c r="H1101" s="1064"/>
      <c r="I1101" s="1061"/>
      <c r="J1101" s="997"/>
      <c r="K1101" s="997"/>
      <c r="L1101" s="998"/>
      <c r="M1101" s="998"/>
      <c r="N1101" s="998"/>
      <c r="O1101" s="998"/>
      <c r="P1101" s="998"/>
      <c r="Q1101" s="1062"/>
      <c r="R1101" s="1062"/>
      <c r="S1101" s="1062"/>
      <c r="T1101" s="1062"/>
      <c r="U1101" s="1062"/>
      <c r="V1101" s="1062"/>
      <c r="W1101" s="1062"/>
      <c r="X1101" s="1062"/>
      <c r="Y1101" s="1062"/>
      <c r="Z1101" s="1062"/>
      <c r="AA1101" s="1062"/>
      <c r="AB1101" s="1062"/>
    </row>
    <row r="1102">
      <c r="A1102" s="1332" t="s">
        <v>123</v>
      </c>
      <c r="B1102" s="1100" t="s">
        <v>2</v>
      </c>
      <c r="C1102" s="1100" t="s">
        <v>3</v>
      </c>
      <c r="D1102" s="1100" t="s">
        <v>4</v>
      </c>
      <c r="E1102" s="1100" t="s">
        <v>5</v>
      </c>
      <c r="F1102" s="1100" t="s">
        <v>6</v>
      </c>
      <c r="G1102" s="1100" t="s">
        <v>7</v>
      </c>
      <c r="H1102" s="1397" t="s">
        <v>9</v>
      </c>
      <c r="I1102" s="1398"/>
      <c r="J1102" s="1398"/>
      <c r="K1102" s="1398"/>
      <c r="L1102" s="1398"/>
      <c r="M1102" s="1398"/>
      <c r="N1102" s="1398"/>
      <c r="O1102" s="1398"/>
      <c r="P1102" s="1398"/>
      <c r="Q1102" s="1399"/>
      <c r="R1102" s="1399"/>
      <c r="S1102" s="1399"/>
      <c r="T1102" s="1399"/>
      <c r="U1102" s="1399"/>
      <c r="V1102" s="1399"/>
      <c r="W1102" s="1399"/>
      <c r="X1102" s="1399"/>
      <c r="Y1102" s="1399"/>
      <c r="Z1102" s="1399"/>
      <c r="AA1102" s="1399"/>
      <c r="AB1102" s="1399"/>
    </row>
    <row r="1103">
      <c r="A1103" s="1403" t="s">
        <v>124</v>
      </c>
      <c r="B1103" s="1396">
        <f t="shared" ref="B1103:G1103" si="788">SUM(B1092)</f>
        <v>36</v>
      </c>
      <c r="C1103" s="1396">
        <f t="shared" si="788"/>
        <v>44</v>
      </c>
      <c r="D1103" s="1396">
        <f t="shared" si="788"/>
        <v>48</v>
      </c>
      <c r="E1103" s="1396">
        <f t="shared" si="788"/>
        <v>29</v>
      </c>
      <c r="F1103" s="1396">
        <f t="shared" si="788"/>
        <v>37</v>
      </c>
      <c r="G1103" s="1396">
        <f t="shared" si="788"/>
        <v>0</v>
      </c>
      <c r="H1103" s="1087">
        <f t="shared" ref="H1103:H1104" si="790">SUM(B1103:G1103)</f>
        <v>194</v>
      </c>
      <c r="I1103" s="998"/>
      <c r="J1103" s="998"/>
      <c r="K1103" s="998"/>
      <c r="L1103" s="998"/>
      <c r="M1103" s="998"/>
      <c r="N1103" s="998"/>
      <c r="O1103" s="998"/>
      <c r="P1103" s="998"/>
      <c r="Q1103" s="1058"/>
      <c r="R1103" s="1058"/>
      <c r="S1103" s="1058"/>
      <c r="T1103" s="1058"/>
      <c r="U1103" s="1058"/>
      <c r="V1103" s="1058"/>
      <c r="W1103" s="1058"/>
      <c r="X1103" s="1058"/>
      <c r="Y1103" s="1058"/>
      <c r="Z1103" s="1058"/>
      <c r="AA1103" s="1058"/>
      <c r="AB1103" s="1058"/>
    </row>
    <row r="1104">
      <c r="A1104" s="1085" t="s">
        <v>126</v>
      </c>
      <c r="B1104" s="1418">
        <f t="shared" ref="B1104:G1104" si="789">(B1103*10.01)</f>
        <v>360.36</v>
      </c>
      <c r="C1104" s="1418">
        <f t="shared" si="789"/>
        <v>440.44</v>
      </c>
      <c r="D1104" s="1418">
        <f t="shared" si="789"/>
        <v>480.48</v>
      </c>
      <c r="E1104" s="1418">
        <f t="shared" si="789"/>
        <v>290.29</v>
      </c>
      <c r="F1104" s="1418">
        <f t="shared" si="789"/>
        <v>370.37</v>
      </c>
      <c r="G1104" s="1418">
        <f t="shared" si="789"/>
        <v>0</v>
      </c>
      <c r="H1104" s="1256">
        <f t="shared" si="790"/>
        <v>1941.94</v>
      </c>
      <c r="I1104" s="1061"/>
      <c r="J1104" s="997"/>
      <c r="K1104" s="997"/>
      <c r="L1104" s="997"/>
      <c r="M1104" s="997"/>
      <c r="N1104" s="997"/>
      <c r="O1104" s="997"/>
      <c r="P1104" s="997"/>
      <c r="Q1104" s="1062"/>
      <c r="R1104" s="1062"/>
      <c r="S1104" s="1062"/>
      <c r="T1104" s="1062"/>
      <c r="U1104" s="1062"/>
      <c r="V1104" s="1062"/>
      <c r="W1104" s="1062"/>
      <c r="X1104" s="1062"/>
      <c r="Y1104" s="1062"/>
      <c r="Z1104" s="1062"/>
      <c r="AA1104" s="1062"/>
      <c r="AB1104" s="1062"/>
    </row>
    <row r="1105">
      <c r="A1105" s="1101" t="s">
        <v>9</v>
      </c>
      <c r="B1105" s="1397">
        <f t="shared" ref="B1105:H1105" si="791">sum(B1103:B1104)</f>
        <v>396.36</v>
      </c>
      <c r="C1105" s="1397">
        <f t="shared" si="791"/>
        <v>484.44</v>
      </c>
      <c r="D1105" s="1397">
        <f t="shared" si="791"/>
        <v>528.48</v>
      </c>
      <c r="E1105" s="1397">
        <f t="shared" si="791"/>
        <v>319.29</v>
      </c>
      <c r="F1105" s="1397">
        <f t="shared" si="791"/>
        <v>407.37</v>
      </c>
      <c r="G1105" s="1397">
        <f t="shared" si="791"/>
        <v>0</v>
      </c>
      <c r="H1105" s="1397">
        <f t="shared" si="791"/>
        <v>2135.94</v>
      </c>
      <c r="I1105" s="1465"/>
      <c r="J1105" s="1443"/>
      <c r="K1105" s="1443"/>
      <c r="L1105" s="1443"/>
      <c r="M1105" s="1443"/>
      <c r="N1105" s="1443"/>
      <c r="O1105" s="1443"/>
      <c r="P1105" s="1443"/>
      <c r="Q1105" s="1445"/>
      <c r="R1105" s="1445"/>
      <c r="S1105" s="1445"/>
      <c r="T1105" s="1445"/>
      <c r="U1105" s="1445"/>
      <c r="V1105" s="1445"/>
      <c r="W1105" s="1445"/>
      <c r="X1105" s="1445"/>
      <c r="Y1105" s="1445"/>
      <c r="Z1105" s="1445"/>
      <c r="AA1105" s="1445"/>
      <c r="AB1105" s="1445"/>
    </row>
    <row r="1106">
      <c r="A1106" s="997"/>
      <c r="B1106" s="1061"/>
      <c r="C1106" s="1061"/>
      <c r="D1106" s="1061"/>
      <c r="E1106" s="1061"/>
      <c r="F1106" s="1061"/>
      <c r="G1106" s="1061"/>
      <c r="H1106" s="1061"/>
      <c r="I1106" s="1061"/>
      <c r="J1106" s="997"/>
      <c r="K1106" s="998"/>
      <c r="L1106" s="997"/>
      <c r="M1106" s="997"/>
      <c r="N1106" s="997"/>
      <c r="O1106" s="997"/>
      <c r="P1106" s="997"/>
      <c r="Q1106" s="1062"/>
      <c r="R1106" s="1062"/>
      <c r="S1106" s="1062"/>
      <c r="T1106" s="1058"/>
      <c r="U1106" s="1058"/>
      <c r="V1106" s="1058"/>
      <c r="W1106" s="1062"/>
      <c r="X1106" s="1062"/>
      <c r="Y1106" s="1062"/>
      <c r="Z1106" s="1062"/>
      <c r="AA1106" s="1062"/>
      <c r="AB1106" s="1062"/>
    </row>
    <row r="1107">
      <c r="A1107" s="1422" t="s">
        <v>637</v>
      </c>
      <c r="B1107" s="1061"/>
      <c r="C1107" s="1061"/>
      <c r="D1107" s="1061"/>
      <c r="E1107" s="1061"/>
      <c r="F1107" s="1061"/>
      <c r="G1107" s="1061"/>
      <c r="H1107" s="1064"/>
      <c r="I1107" s="1061"/>
      <c r="J1107" s="997"/>
      <c r="K1107" s="998"/>
      <c r="L1107" s="997"/>
      <c r="M1107" s="997"/>
      <c r="N1107" s="997"/>
      <c r="O1107" s="997"/>
      <c r="P1107" s="997"/>
      <c r="Q1107" s="1062"/>
      <c r="R1107" s="1062"/>
      <c r="S1107" s="1062"/>
      <c r="T1107" s="1058"/>
      <c r="U1107" s="1058"/>
      <c r="V1107" s="1058"/>
      <c r="W1107" s="1062"/>
      <c r="X1107" s="1062"/>
      <c r="Y1107" s="1062"/>
      <c r="Z1107" s="1062"/>
      <c r="AA1107" s="1062"/>
      <c r="AB1107" s="1062"/>
    </row>
    <row r="1108">
      <c r="A1108" s="997"/>
      <c r="B1108" s="1061"/>
      <c r="C1108" s="1061"/>
      <c r="D1108" s="1061"/>
      <c r="E1108" s="1466" t="s">
        <v>554</v>
      </c>
      <c r="F1108" s="1082" t="s">
        <v>36</v>
      </c>
      <c r="G1108" s="1061"/>
      <c r="H1108" s="1466" t="s">
        <v>555</v>
      </c>
      <c r="I1108" s="1082" t="s">
        <v>36</v>
      </c>
      <c r="J1108" s="997"/>
      <c r="K1108" s="997"/>
      <c r="L1108" s="998"/>
      <c r="M1108" s="998"/>
      <c r="N1108" s="998"/>
      <c r="O1108" s="998"/>
      <c r="P1108" s="998"/>
      <c r="Q1108" s="1058"/>
      <c r="R1108" s="1058"/>
      <c r="S1108" s="1058"/>
      <c r="T1108" s="1062"/>
      <c r="U1108" s="1062"/>
      <c r="V1108" s="1062"/>
      <c r="W1108" s="1062"/>
      <c r="X1108" s="1062"/>
      <c r="Y1108" s="1062"/>
      <c r="Z1108" s="1062"/>
      <c r="AA1108" s="1062"/>
      <c r="AB1108" s="1062"/>
    </row>
    <row r="1109">
      <c r="A1109" s="997"/>
      <c r="B1109" s="1061"/>
      <c r="C1109" s="1061"/>
      <c r="D1109" s="1061"/>
      <c r="E1109" s="1191" t="s">
        <v>556</v>
      </c>
      <c r="F1109" s="1307">
        <v>48.0</v>
      </c>
      <c r="G1109" s="1061"/>
      <c r="H1109" s="1191" t="s">
        <v>556</v>
      </c>
      <c r="I1109" s="1307">
        <v>6.0</v>
      </c>
      <c r="J1109" s="997"/>
      <c r="K1109" s="997"/>
      <c r="L1109" s="998"/>
      <c r="M1109" s="998"/>
      <c r="N1109" s="998"/>
      <c r="O1109" s="998"/>
      <c r="P1109" s="998"/>
      <c r="Q1109" s="1058"/>
      <c r="R1109" s="1058"/>
      <c r="S1109" s="1058"/>
      <c r="T1109" s="1062"/>
      <c r="U1109" s="1062"/>
      <c r="V1109" s="1062"/>
      <c r="W1109" s="1062"/>
      <c r="X1109" s="1062"/>
      <c r="Y1109" s="1062"/>
      <c r="Z1109" s="1062"/>
      <c r="AA1109" s="1062"/>
      <c r="AB1109" s="1062"/>
    </row>
    <row r="1110">
      <c r="A1110" s="997"/>
      <c r="B1110" s="1061"/>
      <c r="C1110" s="1061"/>
      <c r="D1110" s="1061"/>
      <c r="E1110" s="1191" t="s">
        <v>568</v>
      </c>
      <c r="F1110" s="1307">
        <v>93.0</v>
      </c>
      <c r="G1110" s="1061"/>
      <c r="H1110" s="1191" t="s">
        <v>568</v>
      </c>
      <c r="I1110" s="1307">
        <v>17.0</v>
      </c>
      <c r="J1110" s="997"/>
      <c r="K1110" s="997"/>
      <c r="L1110" s="998"/>
      <c r="M1110" s="998"/>
      <c r="N1110" s="998"/>
      <c r="O1110" s="998"/>
      <c r="P1110" s="998"/>
      <c r="Q1110" s="1058"/>
      <c r="R1110" s="1058"/>
      <c r="S1110" s="1058"/>
      <c r="T1110" s="1062"/>
      <c r="U1110" s="1062"/>
      <c r="V1110" s="1062"/>
      <c r="W1110" s="1062"/>
      <c r="X1110" s="1062"/>
      <c r="Y1110" s="1062"/>
      <c r="Z1110" s="1062"/>
      <c r="AA1110" s="1062"/>
      <c r="AB1110" s="1062"/>
    </row>
    <row r="1111">
      <c r="A1111" s="997"/>
      <c r="B1111" s="1061"/>
      <c r="C1111" s="1061"/>
      <c r="D1111" s="1061"/>
      <c r="E1111" s="1191" t="s">
        <v>607</v>
      </c>
      <c r="F1111" s="1307">
        <v>186.0</v>
      </c>
      <c r="G1111" s="1061"/>
      <c r="H1111" s="1191" t="s">
        <v>607</v>
      </c>
      <c r="I1111" s="1307">
        <v>30.0</v>
      </c>
      <c r="J1111" s="997"/>
      <c r="K1111" s="997"/>
      <c r="L1111" s="998"/>
      <c r="M1111" s="998"/>
      <c r="N1111" s="998"/>
      <c r="O1111" s="998"/>
      <c r="P1111" s="998"/>
      <c r="Q1111" s="1058"/>
      <c r="R1111" s="1058"/>
      <c r="S1111" s="1058"/>
      <c r="T1111" s="1062"/>
      <c r="U1111" s="1062"/>
      <c r="V1111" s="1062"/>
      <c r="W1111" s="1062"/>
      <c r="X1111" s="1062"/>
      <c r="Y1111" s="1062"/>
      <c r="Z1111" s="1062"/>
      <c r="AA1111" s="1062"/>
      <c r="AB1111" s="1062"/>
    </row>
    <row r="1112">
      <c r="A1112" s="997"/>
      <c r="B1112" s="1061"/>
      <c r="C1112" s="1061"/>
      <c r="D1112" s="1061"/>
      <c r="E1112" s="1525" t="s">
        <v>630</v>
      </c>
      <c r="F1112" s="1307">
        <f>(H1093)</f>
        <v>194</v>
      </c>
      <c r="G1112" s="1061"/>
      <c r="H1112" s="1525" t="s">
        <v>630</v>
      </c>
      <c r="I1112" s="1307">
        <f>(H1100)</f>
        <v>37</v>
      </c>
      <c r="J1112" s="997"/>
      <c r="K1112" s="997"/>
      <c r="L1112" s="998"/>
      <c r="M1112" s="998"/>
      <c r="N1112" s="998"/>
      <c r="O1112" s="998"/>
      <c r="P1112" s="998"/>
      <c r="Q1112" s="1058"/>
      <c r="R1112" s="1058"/>
      <c r="S1112" s="1058"/>
      <c r="T1112" s="1062"/>
      <c r="U1112" s="1062"/>
      <c r="V1112" s="1062"/>
      <c r="W1112" s="1062"/>
      <c r="X1112" s="1062"/>
      <c r="Y1112" s="1062"/>
      <c r="Z1112" s="1062"/>
      <c r="AA1112" s="1062"/>
      <c r="AB1112" s="1062"/>
    </row>
    <row r="1113">
      <c r="A1113" s="997"/>
      <c r="B1113" s="1061"/>
      <c r="C1113" s="1061"/>
      <c r="D1113" s="1061"/>
      <c r="E1113" s="1083" t="s">
        <v>9</v>
      </c>
      <c r="F1113" s="1081">
        <f>SUM(F1109:F1112)</f>
        <v>521</v>
      </c>
      <c r="G1113" s="1061"/>
      <c r="H1113" s="1083" t="s">
        <v>9</v>
      </c>
      <c r="I1113" s="1081">
        <f>SUM(I1109:I1112)</f>
        <v>90</v>
      </c>
      <c r="J1113" s="997"/>
      <c r="K1113" s="997"/>
      <c r="L1113" s="997"/>
      <c r="M1113" s="997"/>
      <c r="N1113" s="997"/>
      <c r="O1113" s="997"/>
      <c r="P1113" s="997"/>
      <c r="Q1113" s="1062"/>
      <c r="R1113" s="1062"/>
      <c r="S1113" s="1062"/>
      <c r="T1113" s="1062"/>
      <c r="U1113" s="1062"/>
      <c r="V1113" s="1062"/>
      <c r="W1113" s="1062"/>
      <c r="X1113" s="1062"/>
      <c r="Y1113" s="1062"/>
      <c r="Z1113" s="1062"/>
      <c r="AA1113" s="1062"/>
      <c r="AB1113" s="1062"/>
    </row>
    <row r="1114">
      <c r="A1114" s="997"/>
      <c r="B1114" s="1061"/>
      <c r="C1114" s="1061"/>
      <c r="D1114" s="1061"/>
      <c r="E1114" s="1061"/>
      <c r="F1114" s="1061"/>
      <c r="G1114" s="1061"/>
      <c r="H1114" s="1064"/>
      <c r="I1114" s="1061"/>
      <c r="J1114" s="997"/>
      <c r="K1114" s="998"/>
      <c r="L1114" s="998"/>
      <c r="M1114" s="998"/>
      <c r="N1114" s="998"/>
      <c r="O1114" s="998"/>
      <c r="P1114" s="998"/>
      <c r="Q1114" s="1058"/>
      <c r="R1114" s="1058"/>
      <c r="S1114" s="1058"/>
      <c r="T1114" s="1058"/>
      <c r="U1114" s="1058"/>
      <c r="V1114" s="1058"/>
      <c r="W1114" s="1062"/>
      <c r="X1114" s="1062"/>
      <c r="Y1114" s="1062"/>
      <c r="Z1114" s="1062"/>
      <c r="AA1114" s="1062"/>
      <c r="AB1114" s="1062"/>
    </row>
    <row r="1115">
      <c r="A1115" s="997"/>
      <c r="B1115" s="1061"/>
      <c r="C1115" s="1061"/>
      <c r="D1115" s="1061"/>
      <c r="E1115" s="1083" t="s">
        <v>131</v>
      </c>
      <c r="F1115" s="1081">
        <f>(600-F1113)</f>
        <v>79</v>
      </c>
      <c r="G1115" s="1061"/>
      <c r="H1115" s="1083" t="s">
        <v>131</v>
      </c>
      <c r="I1115" s="1081">
        <f>(200-I1113)</f>
        <v>110</v>
      </c>
      <c r="J1115" s="997"/>
      <c r="K1115" s="998"/>
      <c r="L1115" s="998"/>
      <c r="M1115" s="998"/>
      <c r="N1115" s="998"/>
      <c r="O1115" s="998"/>
      <c r="P1115" s="998"/>
      <c r="Q1115" s="1058"/>
      <c r="R1115" s="1058"/>
      <c r="S1115" s="1058"/>
      <c r="T1115" s="1058"/>
      <c r="U1115" s="1058"/>
      <c r="V1115" s="1058"/>
      <c r="W1115" s="1062"/>
      <c r="X1115" s="1062"/>
      <c r="Y1115" s="1062"/>
      <c r="Z1115" s="1062"/>
      <c r="AA1115" s="1062"/>
      <c r="AB1115" s="1062"/>
    </row>
    <row r="1116">
      <c r="A1116" s="997"/>
      <c r="B1116" s="1061"/>
      <c r="C1116" s="1061"/>
      <c r="D1116" s="1061"/>
      <c r="E1116" s="1061"/>
      <c r="F1116" s="1061"/>
      <c r="G1116" s="1309"/>
      <c r="H1116" s="1310"/>
      <c r="I1116" s="1311"/>
      <c r="J1116" s="997"/>
      <c r="K1116" s="998"/>
      <c r="L1116" s="998"/>
      <c r="M1116" s="998"/>
      <c r="N1116" s="998"/>
      <c r="O1116" s="998"/>
      <c r="P1116" s="998"/>
      <c r="Q1116" s="1058"/>
      <c r="R1116" s="1058"/>
      <c r="S1116" s="1058"/>
      <c r="T1116" s="1058"/>
      <c r="U1116" s="1058"/>
      <c r="V1116" s="1058"/>
      <c r="W1116" s="1062"/>
      <c r="X1116" s="1062"/>
      <c r="Y1116" s="1062"/>
      <c r="Z1116" s="1062"/>
      <c r="AA1116" s="1062"/>
      <c r="AB1116" s="1062"/>
    </row>
    <row r="1117">
      <c r="A1117" s="1436" t="s">
        <v>502</v>
      </c>
      <c r="B1117" s="1083" t="s">
        <v>2</v>
      </c>
      <c r="C1117" s="1083" t="s">
        <v>3</v>
      </c>
      <c r="D1117" s="1083" t="s">
        <v>4</v>
      </c>
      <c r="E1117" s="1083" t="s">
        <v>5</v>
      </c>
      <c r="F1117" s="1083" t="s">
        <v>6</v>
      </c>
      <c r="G1117" s="1083" t="s">
        <v>7</v>
      </c>
      <c r="H1117" s="1081" t="s">
        <v>9</v>
      </c>
      <c r="I1117" s="998"/>
      <c r="J1117" s="998"/>
      <c r="K1117" s="998"/>
      <c r="L1117" s="998"/>
      <c r="M1117" s="998"/>
      <c r="N1117" s="998"/>
      <c r="O1117" s="998"/>
      <c r="P1117" s="998"/>
      <c r="Q1117" s="1058"/>
      <c r="R1117" s="1058"/>
      <c r="S1117" s="1058"/>
      <c r="T1117" s="1058"/>
      <c r="U1117" s="1058"/>
      <c r="V1117" s="1058"/>
      <c r="W1117" s="1058"/>
      <c r="X1117" s="1058"/>
      <c r="Y1117" s="1058"/>
      <c r="Z1117" s="1058"/>
      <c r="AA1117" s="1058"/>
      <c r="AB1117" s="1058"/>
    </row>
    <row r="1118">
      <c r="A1118" s="1403"/>
      <c r="B1118" s="1396">
        <f t="shared" ref="B1118:G1118" si="792">SUM(B1093,B1100)</f>
        <v>36</v>
      </c>
      <c r="C1118" s="1396">
        <f t="shared" si="792"/>
        <v>44</v>
      </c>
      <c r="D1118" s="1396">
        <f t="shared" si="792"/>
        <v>62</v>
      </c>
      <c r="E1118" s="1396">
        <f t="shared" si="792"/>
        <v>35</v>
      </c>
      <c r="F1118" s="1396">
        <f t="shared" si="792"/>
        <v>51</v>
      </c>
      <c r="G1118" s="1396">
        <f t="shared" si="792"/>
        <v>3</v>
      </c>
      <c r="H1118" s="1087">
        <f>SUM(B1118:G1118)</f>
        <v>231</v>
      </c>
      <c r="I1118" s="998"/>
      <c r="J1118" s="998"/>
      <c r="K1118" s="998"/>
      <c r="L1118" s="998"/>
      <c r="M1118" s="998"/>
      <c r="N1118" s="998"/>
      <c r="O1118" s="998"/>
      <c r="P1118" s="998"/>
      <c r="Q1118" s="1058"/>
      <c r="R1118" s="1058"/>
      <c r="S1118" s="1058"/>
      <c r="T1118" s="1058"/>
      <c r="U1118" s="1058"/>
      <c r="V1118" s="1058"/>
      <c r="W1118" s="1058"/>
      <c r="X1118" s="1058"/>
      <c r="Y1118" s="1058"/>
      <c r="Z1118" s="1058"/>
      <c r="AA1118" s="1058"/>
      <c r="AB1118" s="1058"/>
    </row>
    <row r="1119">
      <c r="A1119" s="997"/>
      <c r="B1119" s="1061"/>
      <c r="C1119" s="1061"/>
      <c r="D1119" s="1061"/>
      <c r="E1119" s="1061"/>
      <c r="F1119" s="1061"/>
      <c r="G1119" s="1309"/>
      <c r="H1119" s="1310"/>
      <c r="I1119" s="1311"/>
      <c r="J1119" s="997"/>
      <c r="K1119" s="998"/>
      <c r="L1119" s="998"/>
      <c r="M1119" s="998"/>
      <c r="N1119" s="998"/>
      <c r="O1119" s="998"/>
      <c r="P1119" s="998"/>
      <c r="Q1119" s="1058"/>
      <c r="R1119" s="1058"/>
      <c r="S1119" s="1058"/>
      <c r="T1119" s="1058"/>
      <c r="U1119" s="1058"/>
      <c r="V1119" s="1058"/>
      <c r="W1119" s="1062"/>
      <c r="X1119" s="1062"/>
      <c r="Y1119" s="1062"/>
      <c r="Z1119" s="1062"/>
      <c r="AA1119" s="1062"/>
      <c r="AB1119" s="1062"/>
    </row>
    <row r="1120">
      <c r="A1120" s="997"/>
      <c r="B1120" s="1061"/>
      <c r="C1120" s="1061"/>
      <c r="D1120" s="1061"/>
      <c r="E1120" s="1061"/>
      <c r="F1120" s="1061"/>
      <c r="G1120" s="1309"/>
      <c r="H1120" s="1310"/>
      <c r="I1120" s="1311"/>
      <c r="J1120" s="997"/>
      <c r="K1120" s="998"/>
      <c r="L1120" s="998"/>
      <c r="M1120" s="998"/>
      <c r="N1120" s="998"/>
      <c r="O1120" s="998"/>
      <c r="P1120" s="998"/>
      <c r="Q1120" s="1058"/>
      <c r="R1120" s="1058"/>
      <c r="S1120" s="1058"/>
      <c r="T1120" s="1058"/>
      <c r="U1120" s="1058"/>
      <c r="V1120" s="1058"/>
      <c r="W1120" s="1062"/>
      <c r="X1120" s="1062"/>
      <c r="Y1120" s="1062"/>
      <c r="Z1120" s="1062"/>
      <c r="AA1120" s="1062"/>
      <c r="AB1120" s="1062"/>
    </row>
    <row r="1121">
      <c r="A1121" s="1086" t="s">
        <v>617</v>
      </c>
      <c r="B1121" s="1393">
        <v>20.0</v>
      </c>
      <c r="C1121" s="1393">
        <v>21.0</v>
      </c>
      <c r="D1121" s="1393">
        <v>22.0</v>
      </c>
      <c r="E1121" s="1393">
        <v>23.0</v>
      </c>
      <c r="F1121" s="1393">
        <v>24.0</v>
      </c>
      <c r="G1121" s="1393">
        <v>25.0</v>
      </c>
      <c r="H1121" s="1394"/>
      <c r="I1121" s="1394"/>
      <c r="J1121" s="998"/>
      <c r="K1121" s="1448" t="s">
        <v>617</v>
      </c>
      <c r="L1121" s="1450"/>
      <c r="M1121" s="1450"/>
      <c r="N1121" s="1450"/>
      <c r="O1121" s="1450"/>
      <c r="P1121" s="1450"/>
      <c r="Q1121" s="1058"/>
      <c r="R1121" s="1058"/>
      <c r="S1121" s="1058"/>
      <c r="T1121" s="1058"/>
      <c r="U1121" s="1058"/>
      <c r="V1121" s="1058"/>
      <c r="W1121" s="1058"/>
      <c r="X1121" s="1058"/>
      <c r="Y1121" s="1058"/>
      <c r="Z1121" s="1058"/>
      <c r="AA1121" s="1058"/>
      <c r="AB1121" s="1058"/>
    </row>
    <row r="1122">
      <c r="A1122" s="1189" t="s">
        <v>132</v>
      </c>
      <c r="B1122" s="1083" t="s">
        <v>2</v>
      </c>
      <c r="C1122" s="1083" t="s">
        <v>3</v>
      </c>
      <c r="D1122" s="1083" t="s">
        <v>4</v>
      </c>
      <c r="E1122" s="1083" t="s">
        <v>5</v>
      </c>
      <c r="F1122" s="1083" t="s">
        <v>6</v>
      </c>
      <c r="G1122" s="1083" t="s">
        <v>7</v>
      </c>
      <c r="H1122" s="1082" t="s">
        <v>9</v>
      </c>
      <c r="I1122" s="1083" t="s">
        <v>71</v>
      </c>
      <c r="J1122" s="1451"/>
      <c r="K1122" s="1189" t="s">
        <v>132</v>
      </c>
      <c r="L1122" s="1080" t="s">
        <v>72</v>
      </c>
      <c r="M1122" s="1080" t="s">
        <v>13</v>
      </c>
      <c r="N1122" s="1080" t="s">
        <v>73</v>
      </c>
      <c r="O1122" s="1080" t="s">
        <v>133</v>
      </c>
      <c r="P1122" s="1080" t="s">
        <v>74</v>
      </c>
      <c r="Q1122" s="1445"/>
      <c r="R1122" s="1445"/>
      <c r="S1122" s="1445"/>
      <c r="T1122" s="1445"/>
      <c r="U1122" s="1445"/>
      <c r="V1122" s="1445"/>
      <c r="W1122" s="1445"/>
      <c r="X1122" s="1445"/>
      <c r="Y1122" s="1445"/>
      <c r="Z1122" s="1445"/>
      <c r="AA1122" s="1445"/>
      <c r="AB1122" s="1445"/>
    </row>
    <row r="1123">
      <c r="A1123" s="1096"/>
      <c r="B1123" s="1086"/>
      <c r="C1123" s="1086"/>
      <c r="D1123" s="1086"/>
      <c r="E1123" s="1086"/>
      <c r="F1123" s="1086"/>
      <c r="G1123" s="1086"/>
      <c r="H1123" s="1087">
        <f t="shared" ref="H1123:H1127" si="793">SUM(B1123:G1123)</f>
        <v>0</v>
      </c>
      <c r="I1123" s="1088">
        <f t="shared" ref="I1123:I1127" si="794">(H1123/40)</f>
        <v>0</v>
      </c>
      <c r="J1123" s="1456"/>
      <c r="K1123" s="1096"/>
      <c r="L1123" s="1404">
        <v>0.0</v>
      </c>
      <c r="M1123" s="1396">
        <f t="shared" ref="M1123:M1127" si="795">(L1123-H1123)</f>
        <v>0</v>
      </c>
      <c r="N1123" s="1404"/>
      <c r="O1123" s="1396">
        <f t="shared" ref="O1123:O1127" si="796">sum(M1123,N1123)</f>
        <v>0</v>
      </c>
      <c r="P1123" s="1404"/>
      <c r="Q1123" s="1062"/>
      <c r="R1123" s="1062"/>
      <c r="S1123" s="1062"/>
      <c r="T1123" s="1062"/>
      <c r="U1123" s="1062"/>
      <c r="V1123" s="1062"/>
      <c r="W1123" s="1062"/>
      <c r="X1123" s="1062"/>
      <c r="Y1123" s="1062"/>
      <c r="Z1123" s="1062"/>
      <c r="AA1123" s="1062"/>
      <c r="AB1123" s="1062"/>
    </row>
    <row r="1124">
      <c r="A1124" s="1096"/>
      <c r="B1124" s="1086"/>
      <c r="C1124" s="1086"/>
      <c r="D1124" s="1086"/>
      <c r="E1124" s="1086"/>
      <c r="F1124" s="1086"/>
      <c r="G1124" s="1086"/>
      <c r="H1124" s="1087">
        <f t="shared" si="793"/>
        <v>0</v>
      </c>
      <c r="I1124" s="1088">
        <f t="shared" si="794"/>
        <v>0</v>
      </c>
      <c r="J1124" s="1452"/>
      <c r="K1124" s="1096"/>
      <c r="L1124" s="1404">
        <v>0.0</v>
      </c>
      <c r="M1124" s="1396">
        <f t="shared" si="795"/>
        <v>0</v>
      </c>
      <c r="N1124" s="1404"/>
      <c r="O1124" s="1396">
        <f t="shared" si="796"/>
        <v>0</v>
      </c>
      <c r="P1124" s="1404"/>
      <c r="Q1124" s="1062"/>
      <c r="R1124" s="1062"/>
      <c r="S1124" s="1062"/>
      <c r="T1124" s="1062"/>
      <c r="U1124" s="1062"/>
      <c r="V1124" s="1062"/>
      <c r="W1124" s="1062"/>
      <c r="X1124" s="1062"/>
      <c r="Y1124" s="1062"/>
      <c r="Z1124" s="1062"/>
      <c r="AA1124" s="1062"/>
      <c r="AB1124" s="1062"/>
    </row>
    <row r="1125">
      <c r="A1125" s="1096"/>
      <c r="B1125" s="1086"/>
      <c r="C1125" s="1086"/>
      <c r="D1125" s="1086"/>
      <c r="E1125" s="1086"/>
      <c r="F1125" s="1086"/>
      <c r="G1125" s="1086"/>
      <c r="H1125" s="1087">
        <f t="shared" si="793"/>
        <v>0</v>
      </c>
      <c r="I1125" s="1088">
        <f t="shared" si="794"/>
        <v>0</v>
      </c>
      <c r="J1125" s="1452"/>
      <c r="K1125" s="1096"/>
      <c r="L1125" s="1404">
        <v>0.0</v>
      </c>
      <c r="M1125" s="1396">
        <f t="shared" si="795"/>
        <v>0</v>
      </c>
      <c r="N1125" s="1404"/>
      <c r="O1125" s="1396">
        <f t="shared" si="796"/>
        <v>0</v>
      </c>
      <c r="P1125" s="1404"/>
      <c r="Q1125" s="1062"/>
      <c r="R1125" s="1062"/>
      <c r="S1125" s="1062"/>
      <c r="T1125" s="1062"/>
      <c r="U1125" s="1062"/>
      <c r="V1125" s="1062"/>
      <c r="W1125" s="1062"/>
      <c r="X1125" s="1062"/>
      <c r="Y1125" s="1062"/>
      <c r="Z1125" s="1062"/>
      <c r="AA1125" s="1062"/>
      <c r="AB1125" s="1062"/>
    </row>
    <row r="1126">
      <c r="A1126" s="1096"/>
      <c r="B1126" s="1086"/>
      <c r="C1126" s="1086"/>
      <c r="D1126" s="1086"/>
      <c r="E1126" s="1086"/>
      <c r="F1126" s="1086"/>
      <c r="G1126" s="1086"/>
      <c r="H1126" s="1087">
        <f t="shared" si="793"/>
        <v>0</v>
      </c>
      <c r="I1126" s="1088">
        <f t="shared" si="794"/>
        <v>0</v>
      </c>
      <c r="J1126" s="1452"/>
      <c r="K1126" s="1096"/>
      <c r="L1126" s="1404">
        <v>0.0</v>
      </c>
      <c r="M1126" s="1396">
        <f t="shared" si="795"/>
        <v>0</v>
      </c>
      <c r="N1126" s="1404"/>
      <c r="O1126" s="1396">
        <f t="shared" si="796"/>
        <v>0</v>
      </c>
      <c r="P1126" s="1404"/>
      <c r="Q1126" s="1062"/>
      <c r="R1126" s="1062"/>
      <c r="S1126" s="1062"/>
      <c r="T1126" s="1062"/>
      <c r="U1126" s="1062"/>
      <c r="V1126" s="1062"/>
      <c r="W1126" s="1062"/>
      <c r="X1126" s="1062"/>
      <c r="Y1126" s="1062"/>
      <c r="Z1126" s="1062"/>
      <c r="AA1126" s="1062"/>
      <c r="AB1126" s="1062"/>
    </row>
    <row r="1127">
      <c r="A1127" s="1096"/>
      <c r="B1127" s="1086"/>
      <c r="C1127" s="1086"/>
      <c r="D1127" s="1086"/>
      <c r="E1127" s="1086"/>
      <c r="F1127" s="1086"/>
      <c r="G1127" s="1086"/>
      <c r="H1127" s="1087">
        <f t="shared" si="793"/>
        <v>0</v>
      </c>
      <c r="I1127" s="1088">
        <f t="shared" si="794"/>
        <v>0</v>
      </c>
      <c r="J1127" s="1452"/>
      <c r="K1127" s="1096"/>
      <c r="L1127" s="1404">
        <v>0.0</v>
      </c>
      <c r="M1127" s="1396">
        <f t="shared" si="795"/>
        <v>0</v>
      </c>
      <c r="N1127" s="1404"/>
      <c r="O1127" s="1396">
        <f t="shared" si="796"/>
        <v>0</v>
      </c>
      <c r="P1127" s="1404"/>
      <c r="Q1127" s="1062"/>
      <c r="R1127" s="1062"/>
      <c r="S1127" s="1062"/>
      <c r="T1127" s="1062"/>
      <c r="U1127" s="1062"/>
      <c r="V1127" s="1062"/>
      <c r="W1127" s="1062"/>
      <c r="X1127" s="1062"/>
      <c r="Y1127" s="1062"/>
      <c r="Z1127" s="1062"/>
      <c r="AA1127" s="1062"/>
      <c r="AB1127" s="1062"/>
    </row>
    <row r="1128">
      <c r="A1128" s="1362"/>
      <c r="B1128" s="1363"/>
      <c r="C1128" s="1363"/>
      <c r="D1128" s="1363"/>
      <c r="E1128" s="1363"/>
      <c r="F1128" s="1363"/>
      <c r="G1128" s="1363"/>
      <c r="H1128" s="1363"/>
      <c r="I1128" s="1364"/>
      <c r="J1128" s="997"/>
      <c r="K1128" s="1362"/>
      <c r="L1128" s="1363"/>
      <c r="M1128" s="1363"/>
      <c r="N1128" s="1363"/>
      <c r="O1128" s="1363"/>
      <c r="P1128" s="1363"/>
      <c r="Q1128" s="1062"/>
      <c r="R1128" s="1062"/>
      <c r="S1128" s="1062"/>
      <c r="T1128" s="1062"/>
      <c r="U1128" s="1062"/>
      <c r="V1128" s="1062"/>
      <c r="W1128" s="1062"/>
      <c r="X1128" s="1062"/>
      <c r="Y1128" s="1062"/>
      <c r="Z1128" s="1062"/>
      <c r="AA1128" s="1062"/>
      <c r="AB1128" s="1062"/>
    </row>
    <row r="1129">
      <c r="A1129" s="1460" t="s">
        <v>252</v>
      </c>
      <c r="B1129" s="1414">
        <f t="shared" ref="B1129:H1129" si="797">SUM(B1123,B1124,B1125,B1126,B1127)</f>
        <v>0</v>
      </c>
      <c r="C1129" s="1414">
        <f t="shared" si="797"/>
        <v>0</v>
      </c>
      <c r="D1129" s="1414">
        <f t="shared" si="797"/>
        <v>0</v>
      </c>
      <c r="E1129" s="1414">
        <f t="shared" si="797"/>
        <v>0</v>
      </c>
      <c r="F1129" s="1414">
        <f t="shared" si="797"/>
        <v>0</v>
      </c>
      <c r="G1129" s="1414">
        <f t="shared" si="797"/>
        <v>0</v>
      </c>
      <c r="H1129" s="1414">
        <f t="shared" si="797"/>
        <v>0</v>
      </c>
      <c r="I1129" s="1461"/>
      <c r="J1129" s="1443"/>
      <c r="K1129" s="1460" t="s">
        <v>252</v>
      </c>
      <c r="L1129" s="1414">
        <f t="shared" ref="L1129:O1129" si="798">SUM(L1123,L1124,L1125,L1126,L1127)</f>
        <v>0</v>
      </c>
      <c r="M1129" s="1414">
        <f t="shared" si="798"/>
        <v>0</v>
      </c>
      <c r="N1129" s="1414">
        <f t="shared" si="798"/>
        <v>0</v>
      </c>
      <c r="O1129" s="1414">
        <f t="shared" si="798"/>
        <v>0</v>
      </c>
      <c r="P1129" s="1414"/>
      <c r="Q1129" s="1445"/>
      <c r="R1129" s="1445"/>
      <c r="S1129" s="1445"/>
      <c r="T1129" s="1445"/>
      <c r="U1129" s="1445"/>
      <c r="V1129" s="1445"/>
      <c r="W1129" s="1445"/>
      <c r="X1129" s="1445"/>
      <c r="Y1129" s="1445"/>
      <c r="Z1129" s="1445"/>
      <c r="AA1129" s="1445"/>
      <c r="AB1129" s="1445"/>
    </row>
    <row r="1130">
      <c r="A1130" s="1460" t="s">
        <v>9</v>
      </c>
      <c r="B1130" s="1414">
        <f t="shared" ref="B1130:H1130" si="799">sum(B1129)</f>
        <v>0</v>
      </c>
      <c r="C1130" s="1414">
        <f t="shared" si="799"/>
        <v>0</v>
      </c>
      <c r="D1130" s="1414">
        <f t="shared" si="799"/>
        <v>0</v>
      </c>
      <c r="E1130" s="1414">
        <f t="shared" si="799"/>
        <v>0</v>
      </c>
      <c r="F1130" s="1414">
        <f t="shared" si="799"/>
        <v>0</v>
      </c>
      <c r="G1130" s="1414">
        <f t="shared" si="799"/>
        <v>0</v>
      </c>
      <c r="H1130" s="1414">
        <f t="shared" si="799"/>
        <v>0</v>
      </c>
      <c r="I1130" s="1461"/>
      <c r="J1130" s="1443"/>
      <c r="K1130" s="1460" t="s">
        <v>9</v>
      </c>
      <c r="L1130" s="1414">
        <f t="shared" ref="L1130:O1130" si="800">sum(L1129)</f>
        <v>0</v>
      </c>
      <c r="M1130" s="1414">
        <f t="shared" si="800"/>
        <v>0</v>
      </c>
      <c r="N1130" s="1414">
        <f t="shared" si="800"/>
        <v>0</v>
      </c>
      <c r="O1130" s="1414">
        <f t="shared" si="800"/>
        <v>0</v>
      </c>
      <c r="P1130" s="1414"/>
      <c r="Q1130" s="1445"/>
      <c r="R1130" s="1445"/>
      <c r="S1130" s="1445"/>
      <c r="T1130" s="1445"/>
      <c r="U1130" s="1445"/>
      <c r="V1130" s="1445"/>
      <c r="W1130" s="1445"/>
      <c r="X1130" s="1445"/>
      <c r="Y1130" s="1445"/>
      <c r="Z1130" s="1445"/>
      <c r="AA1130" s="1445"/>
      <c r="AB1130" s="1445"/>
    </row>
    <row r="1131">
      <c r="A1131" s="997"/>
      <c r="B1131" s="1061"/>
      <c r="C1131" s="1061"/>
      <c r="D1131" s="1061"/>
      <c r="E1131" s="1061"/>
      <c r="F1131" s="1061"/>
      <c r="G1131" s="1309"/>
      <c r="H1131" s="1310"/>
      <c r="I1131" s="1311"/>
      <c r="J1131" s="997"/>
      <c r="K1131" s="998"/>
      <c r="L1131" s="998"/>
      <c r="M1131" s="998"/>
      <c r="N1131" s="998"/>
      <c r="O1131" s="998"/>
      <c r="P1131" s="998"/>
      <c r="Q1131" s="1058"/>
      <c r="R1131" s="1058"/>
      <c r="S1131" s="1058"/>
      <c r="T1131" s="1058"/>
      <c r="U1131" s="1058"/>
      <c r="V1131" s="1058"/>
      <c r="W1131" s="1062"/>
      <c r="X1131" s="1062"/>
      <c r="Y1131" s="1062"/>
      <c r="Z1131" s="1062"/>
      <c r="AA1131" s="1062"/>
      <c r="AB1131" s="1062"/>
    </row>
    <row r="1132">
      <c r="A1132" s="1422" t="s">
        <v>588</v>
      </c>
      <c r="B1132" s="1061"/>
      <c r="C1132" s="1061"/>
      <c r="D1132" s="1061"/>
      <c r="E1132" s="1061"/>
      <c r="F1132" s="1061"/>
      <c r="G1132" s="1309"/>
      <c r="H1132" s="1310"/>
      <c r="I1132" s="1311"/>
      <c r="J1132" s="997"/>
      <c r="K1132" s="998"/>
      <c r="L1132" s="998"/>
      <c r="M1132" s="998"/>
      <c r="N1132" s="998"/>
      <c r="O1132" s="998"/>
      <c r="P1132" s="998"/>
      <c r="Q1132" s="1058"/>
      <c r="R1132" s="1058"/>
      <c r="S1132" s="1058"/>
      <c r="T1132" s="1058"/>
      <c r="U1132" s="1058"/>
      <c r="V1132" s="1058"/>
      <c r="W1132" s="1062"/>
      <c r="X1132" s="1062"/>
      <c r="Y1132" s="1062"/>
      <c r="Z1132" s="1062"/>
      <c r="AA1132" s="1062"/>
      <c r="AB1132" s="1062"/>
    </row>
    <row r="1133">
      <c r="A1133" s="997"/>
      <c r="B1133" s="1061"/>
      <c r="C1133" s="1061"/>
      <c r="D1133" s="1061"/>
      <c r="E1133" s="1061"/>
      <c r="F1133" s="1061"/>
      <c r="G1133" s="1309"/>
      <c r="H1133" s="1466" t="s">
        <v>555</v>
      </c>
      <c r="I1133" s="1082" t="s">
        <v>36</v>
      </c>
      <c r="J1133" s="997"/>
      <c r="K1133" s="998"/>
      <c r="L1133" s="998"/>
      <c r="M1133" s="998"/>
      <c r="N1133" s="998"/>
      <c r="O1133" s="998"/>
      <c r="P1133" s="998"/>
      <c r="Q1133" s="1058"/>
      <c r="R1133" s="1058"/>
      <c r="S1133" s="1058"/>
      <c r="T1133" s="1058"/>
      <c r="U1133" s="1058"/>
      <c r="V1133" s="1058"/>
      <c r="W1133" s="1062"/>
      <c r="X1133" s="1062"/>
      <c r="Y1133" s="1062"/>
      <c r="Z1133" s="1062"/>
      <c r="AA1133" s="1062"/>
      <c r="AB1133" s="1062"/>
    </row>
    <row r="1134">
      <c r="A1134" s="997"/>
      <c r="B1134" s="1061"/>
      <c r="C1134" s="1061"/>
      <c r="D1134" s="1061"/>
      <c r="E1134" s="1061"/>
      <c r="F1134" s="1061"/>
      <c r="G1134" s="1309"/>
      <c r="H1134" s="1191" t="s">
        <v>556</v>
      </c>
      <c r="I1134" s="1307">
        <v>0.0</v>
      </c>
      <c r="J1134" s="997"/>
      <c r="K1134" s="998"/>
      <c r="L1134" s="998"/>
      <c r="M1134" s="998"/>
      <c r="N1134" s="998"/>
      <c r="O1134" s="998"/>
      <c r="P1134" s="998"/>
      <c r="Q1134" s="1058"/>
      <c r="R1134" s="1058"/>
      <c r="S1134" s="1058"/>
      <c r="T1134" s="1058"/>
      <c r="U1134" s="1058"/>
      <c r="V1134" s="1058"/>
      <c r="W1134" s="1062"/>
      <c r="X1134" s="1062"/>
      <c r="Y1134" s="1062"/>
      <c r="Z1134" s="1062"/>
      <c r="AA1134" s="1062"/>
      <c r="AB1134" s="1062"/>
    </row>
    <row r="1135">
      <c r="A1135" s="997"/>
      <c r="B1135" s="1061"/>
      <c r="C1135" s="1061"/>
      <c r="D1135" s="1061"/>
      <c r="E1135" s="1061"/>
      <c r="F1135" s="1061"/>
      <c r="G1135" s="1309"/>
      <c r="H1135" s="1191" t="s">
        <v>568</v>
      </c>
      <c r="I1135" s="1307">
        <f>(H1130)</f>
        <v>0</v>
      </c>
      <c r="J1135" s="997"/>
      <c r="K1135" s="998"/>
      <c r="L1135" s="998"/>
      <c r="M1135" s="998"/>
      <c r="N1135" s="998"/>
      <c r="O1135" s="998"/>
      <c r="P1135" s="998"/>
      <c r="Q1135" s="1058"/>
      <c r="R1135" s="1058"/>
      <c r="S1135" s="1058"/>
      <c r="T1135" s="1058"/>
      <c r="U1135" s="1058"/>
      <c r="V1135" s="1058"/>
      <c r="W1135" s="1062"/>
      <c r="X1135" s="1062"/>
      <c r="Y1135" s="1062"/>
      <c r="Z1135" s="1062"/>
      <c r="AA1135" s="1062"/>
      <c r="AB1135" s="1062"/>
    </row>
    <row r="1136">
      <c r="A1136" s="997"/>
      <c r="B1136" s="1061"/>
      <c r="C1136" s="1061"/>
      <c r="D1136" s="1061"/>
      <c r="E1136" s="1061"/>
      <c r="F1136" s="1061"/>
      <c r="G1136" s="1309"/>
      <c r="H1136" s="1191" t="s">
        <v>607</v>
      </c>
      <c r="I1136" s="1307">
        <v>0.0</v>
      </c>
      <c r="J1136" s="997"/>
      <c r="K1136" s="998"/>
      <c r="L1136" s="998"/>
      <c r="M1136" s="998"/>
      <c r="N1136" s="998"/>
      <c r="O1136" s="998"/>
      <c r="P1136" s="998"/>
      <c r="Q1136" s="1058"/>
      <c r="R1136" s="1058"/>
      <c r="S1136" s="1058"/>
      <c r="T1136" s="1058"/>
      <c r="U1136" s="1058"/>
      <c r="V1136" s="1058"/>
      <c r="W1136" s="1062"/>
      <c r="X1136" s="1062"/>
      <c r="Y1136" s="1062"/>
      <c r="Z1136" s="1062"/>
      <c r="AA1136" s="1062"/>
      <c r="AB1136" s="1062"/>
    </row>
    <row r="1137">
      <c r="A1137" s="997"/>
      <c r="B1137" s="1061"/>
      <c r="C1137" s="1061"/>
      <c r="D1137" s="1061"/>
      <c r="E1137" s="1061"/>
      <c r="F1137" s="1061"/>
      <c r="G1137" s="1309"/>
      <c r="H1137" s="1516" t="s">
        <v>630</v>
      </c>
      <c r="I1137" s="1307">
        <v>0.0</v>
      </c>
      <c r="J1137" s="997"/>
      <c r="K1137" s="998"/>
      <c r="L1137" s="998"/>
      <c r="M1137" s="998"/>
      <c r="N1137" s="998"/>
      <c r="O1137" s="998"/>
      <c r="P1137" s="998"/>
      <c r="Q1137" s="1058"/>
      <c r="R1137" s="1058"/>
      <c r="S1137" s="1058"/>
      <c r="T1137" s="1058"/>
      <c r="U1137" s="1058"/>
      <c r="V1137" s="1058"/>
      <c r="W1137" s="1062"/>
      <c r="X1137" s="1062"/>
      <c r="Y1137" s="1062"/>
      <c r="Z1137" s="1062"/>
      <c r="AA1137" s="1062"/>
      <c r="AB1137" s="1062"/>
    </row>
    <row r="1138">
      <c r="A1138" s="997"/>
      <c r="B1138" s="1061"/>
      <c r="C1138" s="1061"/>
      <c r="D1138" s="1061"/>
      <c r="E1138" s="1061"/>
      <c r="F1138" s="1061"/>
      <c r="G1138" s="1309"/>
      <c r="H1138" s="1083" t="s">
        <v>9</v>
      </c>
      <c r="I1138" s="1081">
        <f>SUM(I1134:I1137)</f>
        <v>0</v>
      </c>
      <c r="J1138" s="997"/>
      <c r="K1138" s="998"/>
      <c r="L1138" s="998"/>
      <c r="M1138" s="998"/>
      <c r="N1138" s="998"/>
      <c r="O1138" s="998"/>
      <c r="P1138" s="998"/>
      <c r="Q1138" s="1058"/>
      <c r="R1138" s="1058"/>
      <c r="S1138" s="1058"/>
      <c r="T1138" s="1058"/>
      <c r="U1138" s="1058"/>
      <c r="V1138" s="1058"/>
      <c r="W1138" s="1062"/>
      <c r="X1138" s="1062"/>
      <c r="Y1138" s="1062"/>
      <c r="Z1138" s="1062"/>
      <c r="AA1138" s="1062"/>
      <c r="AB1138" s="1062"/>
    </row>
    <row r="1139">
      <c r="A1139" s="997"/>
      <c r="B1139" s="1061"/>
      <c r="C1139" s="1061"/>
      <c r="D1139" s="1061"/>
      <c r="E1139" s="1061"/>
      <c r="F1139" s="1061"/>
      <c r="G1139" s="1309"/>
      <c r="H1139" s="1064"/>
      <c r="I1139" s="1061"/>
      <c r="J1139" s="997"/>
      <c r="K1139" s="998"/>
      <c r="L1139" s="998"/>
      <c r="M1139" s="998"/>
      <c r="N1139" s="998"/>
      <c r="O1139" s="998"/>
      <c r="P1139" s="998"/>
      <c r="Q1139" s="1058"/>
      <c r="R1139" s="1058"/>
      <c r="S1139" s="1058"/>
      <c r="T1139" s="1058"/>
      <c r="U1139" s="1058"/>
      <c r="V1139" s="1058"/>
      <c r="W1139" s="1062"/>
      <c r="X1139" s="1062"/>
      <c r="Y1139" s="1062"/>
      <c r="Z1139" s="1062"/>
      <c r="AA1139" s="1062"/>
      <c r="AB1139" s="1062"/>
    </row>
    <row r="1140">
      <c r="A1140" s="997"/>
      <c r="B1140" s="1061"/>
      <c r="C1140" s="1061"/>
      <c r="D1140" s="1061"/>
      <c r="E1140" s="1061"/>
      <c r="F1140" s="1061"/>
      <c r="G1140" s="1309"/>
      <c r="H1140" s="1083" t="s">
        <v>131</v>
      </c>
      <c r="I1140" s="1081">
        <f>(500-I1138)</f>
        <v>500</v>
      </c>
      <c r="J1140" s="997"/>
      <c r="K1140" s="998"/>
      <c r="L1140" s="998"/>
      <c r="M1140" s="998"/>
      <c r="N1140" s="998"/>
      <c r="O1140" s="998"/>
      <c r="P1140" s="998"/>
      <c r="Q1140" s="1058"/>
      <c r="R1140" s="1058"/>
      <c r="S1140" s="1058"/>
      <c r="T1140" s="1058"/>
      <c r="U1140" s="1058"/>
      <c r="V1140" s="1058"/>
      <c r="W1140" s="1062"/>
      <c r="X1140" s="1062"/>
      <c r="Y1140" s="1062"/>
      <c r="Z1140" s="1062"/>
      <c r="AA1140" s="1062"/>
      <c r="AB1140" s="1062"/>
    </row>
    <row r="1141">
      <c r="A1141" s="997"/>
      <c r="B1141" s="1061"/>
      <c r="C1141" s="1061"/>
      <c r="D1141" s="1061"/>
      <c r="E1141" s="1061"/>
      <c r="F1141" s="1061"/>
      <c r="G1141" s="1309"/>
      <c r="H1141" s="1310"/>
      <c r="I1141" s="1311"/>
      <c r="J1141" s="997"/>
      <c r="K1141" s="998"/>
      <c r="L1141" s="998"/>
      <c r="M1141" s="998"/>
      <c r="N1141" s="998"/>
      <c r="O1141" s="998"/>
      <c r="P1141" s="998"/>
      <c r="Q1141" s="1058"/>
      <c r="R1141" s="1058"/>
      <c r="S1141" s="1058"/>
      <c r="T1141" s="1058"/>
      <c r="U1141" s="1058"/>
      <c r="V1141" s="1058"/>
      <c r="W1141" s="1062"/>
      <c r="X1141" s="1062"/>
      <c r="Y1141" s="1062"/>
      <c r="Z1141" s="1062"/>
      <c r="AA1141" s="1062"/>
      <c r="AB1141" s="1062"/>
    </row>
    <row r="1142">
      <c r="A1142" s="1086" t="s">
        <v>617</v>
      </c>
      <c r="B1142" s="1393">
        <v>20.0</v>
      </c>
      <c r="C1142" s="1393">
        <v>21.0</v>
      </c>
      <c r="D1142" s="1393">
        <v>22.0</v>
      </c>
      <c r="E1142" s="1393">
        <v>23.0</v>
      </c>
      <c r="F1142" s="1393">
        <v>24.0</v>
      </c>
      <c r="G1142" s="1393">
        <v>25.0</v>
      </c>
      <c r="H1142" s="1394"/>
      <c r="I1142" s="1394"/>
      <c r="J1142" s="998"/>
      <c r="K1142" s="998"/>
      <c r="L1142" s="997"/>
      <c r="M1142" s="997"/>
      <c r="N1142" s="997"/>
      <c r="O1142" s="997"/>
      <c r="P1142" s="997"/>
      <c r="Q1142" s="1062"/>
      <c r="R1142" s="1062"/>
      <c r="S1142" s="1062"/>
      <c r="T1142" s="1062"/>
      <c r="U1142" s="1062"/>
      <c r="V1142" s="1062"/>
      <c r="W1142" s="1058"/>
      <c r="X1142" s="1058"/>
      <c r="Y1142" s="1058"/>
      <c r="Z1142" s="1058"/>
      <c r="AA1142" s="1058"/>
      <c r="AB1142" s="1058"/>
    </row>
    <row r="1143">
      <c r="A1143" s="1101" t="s">
        <v>156</v>
      </c>
      <c r="B1143" s="1100" t="s">
        <v>2</v>
      </c>
      <c r="C1143" s="1100" t="s">
        <v>3</v>
      </c>
      <c r="D1143" s="1100" t="s">
        <v>4</v>
      </c>
      <c r="E1143" s="1100" t="s">
        <v>5</v>
      </c>
      <c r="F1143" s="1100" t="s">
        <v>6</v>
      </c>
      <c r="G1143" s="1100" t="s">
        <v>7</v>
      </c>
      <c r="H1143" s="1469" t="s">
        <v>8</v>
      </c>
      <c r="I1143" s="1100" t="s">
        <v>9</v>
      </c>
      <c r="J1143" s="998"/>
      <c r="K1143" s="998"/>
      <c r="L1143" s="1115"/>
      <c r="M1143" s="1115"/>
      <c r="N1143" s="1115"/>
      <c r="O1143" s="1115"/>
      <c r="P1143" s="1115"/>
      <c r="Q1143" s="1470"/>
      <c r="R1143" s="1470"/>
      <c r="S1143" s="1062"/>
      <c r="T1143" s="1062"/>
      <c r="U1143" s="1062"/>
      <c r="V1143" s="1062"/>
      <c r="W1143" s="1062"/>
      <c r="X1143" s="1062"/>
      <c r="Y1143" s="1062"/>
      <c r="Z1143" s="1062"/>
      <c r="AA1143" s="1062"/>
      <c r="AB1143" s="1062"/>
    </row>
    <row r="1144">
      <c r="A1144" s="1471" t="s">
        <v>163</v>
      </c>
      <c r="B1144" s="1472"/>
      <c r="C1144" s="1472"/>
      <c r="D1144" s="1472"/>
      <c r="E1144" s="1472"/>
      <c r="F1144" s="1472"/>
      <c r="G1144" s="1472"/>
      <c r="H1144" s="1472"/>
      <c r="I1144" s="1472"/>
      <c r="J1144" s="1473"/>
      <c r="K1144" s="1189" t="s">
        <v>373</v>
      </c>
      <c r="L1144" s="1189" t="s">
        <v>374</v>
      </c>
      <c r="M1144" s="1080" t="s">
        <v>280</v>
      </c>
      <c r="N1144" s="1189" t="s">
        <v>299</v>
      </c>
      <c r="O1144" s="1080" t="s">
        <v>131</v>
      </c>
      <c r="P1144" s="1080" t="s">
        <v>282</v>
      </c>
      <c r="Q1144" s="1189" t="s">
        <v>283</v>
      </c>
      <c r="R1144" s="1080" t="s">
        <v>284</v>
      </c>
      <c r="S1144" s="1189" t="s">
        <v>373</v>
      </c>
      <c r="T1144" s="1189" t="s">
        <v>374</v>
      </c>
      <c r="U1144" s="1189" t="s">
        <v>429</v>
      </c>
      <c r="V1144" s="1189" t="s">
        <v>430</v>
      </c>
      <c r="W1144" s="1062"/>
      <c r="X1144" s="1062"/>
      <c r="Y1144" s="1062"/>
      <c r="Z1144" s="1062"/>
      <c r="AA1144" s="1062"/>
      <c r="AB1144" s="1062"/>
    </row>
    <row r="1145">
      <c r="A1145" s="1085" t="s">
        <v>164</v>
      </c>
      <c r="B1145" s="1474">
        <v>660.79</v>
      </c>
      <c r="C1145" s="1474">
        <v>679.02</v>
      </c>
      <c r="D1145" s="1474">
        <v>496.62</v>
      </c>
      <c r="E1145" s="1475">
        <v>600.97</v>
      </c>
      <c r="F1145" s="1475">
        <v>1029.6</v>
      </c>
      <c r="G1145" s="1475">
        <v>744.81</v>
      </c>
      <c r="H1145" s="1474">
        <v>766.59</v>
      </c>
      <c r="I1145" s="1476">
        <f t="shared" ref="I1145:I1148" si="801">SUM(B1145:H1145)</f>
        <v>4978.4</v>
      </c>
      <c r="J1145" s="997"/>
      <c r="K1145" s="1191" t="s">
        <v>305</v>
      </c>
      <c r="L1145" s="1191" t="s">
        <v>375</v>
      </c>
      <c r="M1145" s="1191">
        <v>25.0</v>
      </c>
      <c r="N1145" s="1191">
        <v>21.0</v>
      </c>
      <c r="O1145" s="1477">
        <f t="shared" ref="O1145:O1150" si="802">(M1145-N1145)</f>
        <v>4</v>
      </c>
      <c r="P1145" s="1478">
        <v>3000.0</v>
      </c>
      <c r="Q1145" s="1410">
        <f>(H917)</f>
        <v>2168</v>
      </c>
      <c r="R1145" s="1479">
        <f t="shared" ref="R1145:R1155" si="803">(Q1145/P1145)</f>
        <v>0.7226666667</v>
      </c>
      <c r="S1145" s="1191" t="s">
        <v>305</v>
      </c>
      <c r="T1145" s="1191" t="s">
        <v>375</v>
      </c>
      <c r="U1145" s="1480">
        <f t="shared" ref="U1145:U1150" si="804">(Q1145/18*22)</f>
        <v>2649.777778</v>
      </c>
      <c r="V1145" s="1155">
        <f t="shared" ref="V1145:V1155" si="805">(U1145/P1145)</f>
        <v>0.8832592593</v>
      </c>
      <c r="W1145" s="1062"/>
      <c r="X1145" s="1062"/>
      <c r="Y1145" s="1062"/>
      <c r="Z1145" s="1062"/>
      <c r="AA1145" s="1062"/>
      <c r="AB1145" s="1062"/>
    </row>
    <row r="1146">
      <c r="A1146" s="1085" t="s">
        <v>165</v>
      </c>
      <c r="B1146" s="1474">
        <v>250.81</v>
      </c>
      <c r="C1146" s="1474">
        <v>393.68</v>
      </c>
      <c r="D1146" s="1474">
        <v>208.89</v>
      </c>
      <c r="E1146" s="1475">
        <v>412.99</v>
      </c>
      <c r="F1146" s="1475">
        <v>431.76</v>
      </c>
      <c r="G1146" s="1475">
        <v>619.79</v>
      </c>
      <c r="H1146" s="1474">
        <v>556.54</v>
      </c>
      <c r="I1146" s="1476">
        <f t="shared" si="801"/>
        <v>2874.46</v>
      </c>
      <c r="J1146" s="997"/>
      <c r="K1146" s="1191" t="s">
        <v>331</v>
      </c>
      <c r="L1146" s="1191" t="s">
        <v>481</v>
      </c>
      <c r="M1146" s="1191">
        <v>25.0</v>
      </c>
      <c r="N1146" s="1191">
        <v>22.0</v>
      </c>
      <c r="O1146" s="1477">
        <f t="shared" si="802"/>
        <v>3</v>
      </c>
      <c r="P1146" s="1478">
        <v>3000.0</v>
      </c>
      <c r="Q1146" s="1410">
        <f>(H1067)</f>
        <v>2670</v>
      </c>
      <c r="R1146" s="1479">
        <f t="shared" si="803"/>
        <v>0.89</v>
      </c>
      <c r="S1146" s="1191" t="s">
        <v>331</v>
      </c>
      <c r="T1146" s="1191" t="s">
        <v>481</v>
      </c>
      <c r="U1146" s="1480">
        <f t="shared" si="804"/>
        <v>3263.333333</v>
      </c>
      <c r="V1146" s="1142">
        <f t="shared" si="805"/>
        <v>1.087777778</v>
      </c>
      <c r="W1146" s="1062"/>
      <c r="X1146" s="1062"/>
      <c r="Y1146" s="1062"/>
      <c r="Z1146" s="1062"/>
      <c r="AA1146" s="1062"/>
      <c r="AB1146" s="1062"/>
    </row>
    <row r="1147">
      <c r="A1147" s="1085" t="s">
        <v>166</v>
      </c>
      <c r="B1147" s="1474">
        <v>680.67</v>
      </c>
      <c r="C1147" s="1474">
        <v>782.75</v>
      </c>
      <c r="D1147" s="1474">
        <v>536.3</v>
      </c>
      <c r="E1147" s="1474">
        <v>815.78</v>
      </c>
      <c r="F1147" s="1475">
        <v>847.61</v>
      </c>
      <c r="G1147" s="1475">
        <v>1004.19</v>
      </c>
      <c r="H1147" s="1474">
        <v>1060.41</v>
      </c>
      <c r="I1147" s="1476">
        <f t="shared" si="801"/>
        <v>5727.71</v>
      </c>
      <c r="J1147" s="997"/>
      <c r="K1147" s="1191" t="s">
        <v>70</v>
      </c>
      <c r="L1147" s="1191" t="s">
        <v>70</v>
      </c>
      <c r="M1147" s="1191">
        <f t="shared" ref="M1147:N1147" si="806">sum(M1145:M1146)</f>
        <v>50</v>
      </c>
      <c r="N1147" s="1191">
        <f t="shared" si="806"/>
        <v>43</v>
      </c>
      <c r="O1147" s="1477">
        <f t="shared" si="802"/>
        <v>7</v>
      </c>
      <c r="P1147" s="1478">
        <f t="shared" ref="P1147:Q1147" si="807">sum(P1145:P1146)</f>
        <v>6000</v>
      </c>
      <c r="Q1147" s="1307">
        <f t="shared" si="807"/>
        <v>4838</v>
      </c>
      <c r="R1147" s="1479">
        <f t="shared" si="803"/>
        <v>0.8063333333</v>
      </c>
      <c r="S1147" s="1191" t="s">
        <v>70</v>
      </c>
      <c r="T1147" s="1191" t="s">
        <v>70</v>
      </c>
      <c r="U1147" s="1480">
        <f t="shared" si="804"/>
        <v>5913.111111</v>
      </c>
      <c r="V1147" s="1142">
        <f t="shared" si="805"/>
        <v>0.9855185185</v>
      </c>
      <c r="W1147" s="1062"/>
      <c r="X1147" s="1062"/>
      <c r="Y1147" s="1062"/>
      <c r="Z1147" s="1062"/>
      <c r="AA1147" s="1062"/>
      <c r="AB1147" s="1062"/>
    </row>
    <row r="1148">
      <c r="A1148" s="1096" t="s">
        <v>589</v>
      </c>
      <c r="B1148" s="1474">
        <v>1160.3</v>
      </c>
      <c r="C1148" s="1474">
        <v>895.94</v>
      </c>
      <c r="D1148" s="1474">
        <v>1382.83</v>
      </c>
      <c r="E1148" s="1474">
        <v>1060.97</v>
      </c>
      <c r="F1148" s="1475">
        <v>1658.69</v>
      </c>
      <c r="G1148" s="1475">
        <v>1402.34</v>
      </c>
      <c r="H1148" s="1474">
        <v>1439.79</v>
      </c>
      <c r="I1148" s="1476">
        <f t="shared" si="801"/>
        <v>9000.86</v>
      </c>
      <c r="J1148" s="997"/>
      <c r="K1148" s="1150" t="s">
        <v>484</v>
      </c>
      <c r="L1148" s="1150" t="s">
        <v>452</v>
      </c>
      <c r="M1148" s="1150">
        <v>12.0</v>
      </c>
      <c r="N1148" s="1150">
        <v>11.0</v>
      </c>
      <c r="O1148" s="1484">
        <f t="shared" si="802"/>
        <v>1</v>
      </c>
      <c r="P1148" s="1485">
        <v>700.0</v>
      </c>
      <c r="Q1148" s="1358">
        <f>(F1113)</f>
        <v>521</v>
      </c>
      <c r="R1148" s="1153">
        <f t="shared" si="803"/>
        <v>0.7442857143</v>
      </c>
      <c r="S1148" s="1150" t="s">
        <v>484</v>
      </c>
      <c r="T1148" s="1150" t="s">
        <v>452</v>
      </c>
      <c r="U1148" s="1480">
        <f t="shared" si="804"/>
        <v>636.7777778</v>
      </c>
      <c r="V1148" s="1142">
        <f t="shared" si="805"/>
        <v>0.9096825397</v>
      </c>
      <c r="W1148" s="1062"/>
      <c r="X1148" s="1062"/>
      <c r="Y1148" s="1062"/>
      <c r="Z1148" s="1062"/>
      <c r="AA1148" s="1062"/>
      <c r="AB1148" s="1062"/>
    </row>
    <row r="1149">
      <c r="A1149" s="1101" t="s">
        <v>9</v>
      </c>
      <c r="B1149" s="1469">
        <f t="shared" ref="B1149:I1149" si="808">SUM(B1145:B1148)</f>
        <v>2752.57</v>
      </c>
      <c r="C1149" s="1469">
        <f t="shared" si="808"/>
        <v>2751.39</v>
      </c>
      <c r="D1149" s="1469">
        <f t="shared" si="808"/>
        <v>2624.64</v>
      </c>
      <c r="E1149" s="1469">
        <f t="shared" si="808"/>
        <v>2890.71</v>
      </c>
      <c r="F1149" s="1469">
        <f t="shared" si="808"/>
        <v>3967.66</v>
      </c>
      <c r="G1149" s="1469">
        <f t="shared" si="808"/>
        <v>3771.13</v>
      </c>
      <c r="H1149" s="1469">
        <f t="shared" si="808"/>
        <v>3823.33</v>
      </c>
      <c r="I1149" s="1469">
        <f t="shared" si="808"/>
        <v>22581.43</v>
      </c>
      <c r="J1149" s="997"/>
      <c r="K1149" s="1150" t="s">
        <v>485</v>
      </c>
      <c r="L1149" s="1150"/>
      <c r="M1149" s="1150">
        <v>0.0</v>
      </c>
      <c r="N1149" s="1150">
        <v>0.0</v>
      </c>
      <c r="O1149" s="1484">
        <f t="shared" si="802"/>
        <v>0</v>
      </c>
      <c r="P1149" s="1485">
        <v>200.0</v>
      </c>
      <c r="Q1149" s="1357">
        <f>(I1113)</f>
        <v>90</v>
      </c>
      <c r="R1149" s="1153">
        <f t="shared" si="803"/>
        <v>0.45</v>
      </c>
      <c r="S1149" s="1150" t="s">
        <v>485</v>
      </c>
      <c r="T1149" s="1150"/>
      <c r="U1149" s="1480">
        <f t="shared" si="804"/>
        <v>110</v>
      </c>
      <c r="V1149" s="1148">
        <f t="shared" si="805"/>
        <v>0.55</v>
      </c>
      <c r="W1149" s="1062"/>
      <c r="X1149" s="1062"/>
      <c r="Y1149" s="1062"/>
      <c r="Z1149" s="1062"/>
      <c r="AA1149" s="1062"/>
      <c r="AB1149" s="1062"/>
    </row>
    <row r="1150">
      <c r="A1150" s="1049"/>
      <c r="B1150" s="1049"/>
      <c r="C1150" s="1049"/>
      <c r="D1150" s="1049"/>
      <c r="E1150" s="1049"/>
      <c r="F1150" s="1049"/>
      <c r="G1150" s="1049"/>
      <c r="H1150" s="1049"/>
      <c r="I1150" s="1049"/>
      <c r="J1150" s="997"/>
      <c r="K1150" s="1150" t="s">
        <v>144</v>
      </c>
      <c r="L1150" s="1150" t="s">
        <v>144</v>
      </c>
      <c r="M1150" s="1150">
        <f t="shared" ref="M1150:N1150" si="809">sum(M1148:M1149)</f>
        <v>12</v>
      </c>
      <c r="N1150" s="1150">
        <f t="shared" si="809"/>
        <v>11</v>
      </c>
      <c r="O1150" s="1484">
        <f t="shared" si="802"/>
        <v>1</v>
      </c>
      <c r="P1150" s="1485">
        <f t="shared" ref="P1150:Q1150" si="810">sum(P1148:P1149)</f>
        <v>900</v>
      </c>
      <c r="Q1150" s="1357">
        <f t="shared" si="810"/>
        <v>611</v>
      </c>
      <c r="R1150" s="1153">
        <f t="shared" si="803"/>
        <v>0.6788888889</v>
      </c>
      <c r="S1150" s="1150" t="s">
        <v>144</v>
      </c>
      <c r="T1150" s="1150" t="s">
        <v>144</v>
      </c>
      <c r="U1150" s="1480">
        <f t="shared" si="804"/>
        <v>746.7777778</v>
      </c>
      <c r="V1150" s="1155">
        <f t="shared" si="805"/>
        <v>0.8297530864</v>
      </c>
      <c r="W1150" s="1062"/>
      <c r="X1150" s="1062"/>
      <c r="Y1150" s="1062"/>
      <c r="Z1150" s="1062"/>
      <c r="AA1150" s="1062"/>
      <c r="AB1150" s="1062"/>
    </row>
    <row r="1151">
      <c r="A1151" s="1049"/>
      <c r="B1151" s="1049"/>
      <c r="C1151" s="1049"/>
      <c r="D1151" s="1049"/>
      <c r="E1151" s="1486" t="s">
        <v>35</v>
      </c>
      <c r="F1151" s="1486" t="s">
        <v>164</v>
      </c>
      <c r="G1151" s="1486" t="s">
        <v>165</v>
      </c>
      <c r="H1151" s="1487" t="s">
        <v>166</v>
      </c>
      <c r="I1151" s="1488" t="s">
        <v>589</v>
      </c>
      <c r="J1151" s="997"/>
      <c r="K1151" s="1143" t="s">
        <v>453</v>
      </c>
      <c r="L1151" s="1143"/>
      <c r="M1151" s="1143"/>
      <c r="N1151" s="1143"/>
      <c r="O1151" s="1143">
        <f t="shared" ref="O1151:O1155" si="812">SUM(M1151-N1151)</f>
        <v>0</v>
      </c>
      <c r="P1151" s="1490">
        <f t="shared" ref="P1151:Q1151" si="811">SUM(P1152:P1559)</f>
        <v>304000</v>
      </c>
      <c r="Q1151" s="1491">
        <f t="shared" si="811"/>
        <v>280793.18</v>
      </c>
      <c r="R1151" s="1147">
        <f t="shared" si="803"/>
        <v>0.9236617763</v>
      </c>
      <c r="S1151" s="1143" t="s">
        <v>453</v>
      </c>
      <c r="T1151" s="1143"/>
      <c r="U1151" s="1492">
        <f>sum(U1152:U1156)</f>
        <v>96035.51538</v>
      </c>
      <c r="V1151" s="1142">
        <f t="shared" si="805"/>
        <v>0.3159063006</v>
      </c>
      <c r="W1151" s="1062"/>
      <c r="X1151" s="1062"/>
      <c r="Y1151" s="1062"/>
      <c r="Z1151" s="1062"/>
      <c r="AA1151" s="1062"/>
      <c r="AB1151" s="1062"/>
    </row>
    <row r="1152">
      <c r="A1152" s="1049"/>
      <c r="B1152" s="1049"/>
      <c r="C1152" s="1049"/>
      <c r="D1152" s="1049"/>
      <c r="E1152" s="1191" t="s">
        <v>556</v>
      </c>
      <c r="F1152" s="1489">
        <v>3602.13</v>
      </c>
      <c r="G1152" s="1489">
        <v>2689.44</v>
      </c>
      <c r="H1152" s="1489">
        <v>4343.33</v>
      </c>
      <c r="I1152" s="1489">
        <v>0.0</v>
      </c>
      <c r="J1152" s="997"/>
      <c r="K1152" s="1143" t="s">
        <v>454</v>
      </c>
      <c r="L1152" s="1143"/>
      <c r="M1152" s="1143">
        <v>10.0</v>
      </c>
      <c r="N1152" s="1143">
        <v>10.0</v>
      </c>
      <c r="O1152" s="1143">
        <f t="shared" si="812"/>
        <v>0</v>
      </c>
      <c r="P1152" s="1490">
        <v>23000.0</v>
      </c>
      <c r="Q1152" s="1491">
        <f>SUM(F1156)</f>
        <v>18510.37</v>
      </c>
      <c r="R1152" s="1147">
        <f t="shared" si="803"/>
        <v>0.8047986957</v>
      </c>
      <c r="S1152" s="1143" t="s">
        <v>454</v>
      </c>
      <c r="T1152" s="1143"/>
      <c r="U1152" s="1492">
        <f t="shared" ref="U1152:U1155" si="813">(Q1152/26*30)</f>
        <v>21358.11923</v>
      </c>
      <c r="V1152" s="1142">
        <f t="shared" si="805"/>
        <v>0.9286138796</v>
      </c>
      <c r="W1152" s="1062"/>
      <c r="X1152" s="1062"/>
      <c r="Y1152" s="1062"/>
      <c r="Z1152" s="1062"/>
      <c r="AA1152" s="1062"/>
      <c r="AB1152" s="1062"/>
    </row>
    <row r="1153">
      <c r="A1153" s="1049"/>
      <c r="B1153" s="1049"/>
      <c r="C1153" s="1049"/>
      <c r="D1153" s="1049"/>
      <c r="E1153" s="1191" t="s">
        <v>568</v>
      </c>
      <c r="F1153" s="1489">
        <v>5558.08</v>
      </c>
      <c r="G1153" s="1489">
        <v>3656.23</v>
      </c>
      <c r="H1153" s="1489">
        <v>4951.58</v>
      </c>
      <c r="I1153" s="1489">
        <v>11461.27</v>
      </c>
      <c r="J1153" s="997"/>
      <c r="K1153" s="1143" t="s">
        <v>456</v>
      </c>
      <c r="L1153" s="1143"/>
      <c r="M1153" s="1143">
        <v>10.0</v>
      </c>
      <c r="N1153" s="1143">
        <v>9.0</v>
      </c>
      <c r="O1153" s="1143">
        <f t="shared" si="812"/>
        <v>1</v>
      </c>
      <c r="P1153" s="1490">
        <v>17000.0</v>
      </c>
      <c r="Q1153" s="1491">
        <f>SUM(G1156)</f>
        <v>13058.88</v>
      </c>
      <c r="R1153" s="1147">
        <f t="shared" si="803"/>
        <v>0.7681694118</v>
      </c>
      <c r="S1153" s="1143" t="s">
        <v>456</v>
      </c>
      <c r="T1153" s="1143"/>
      <c r="U1153" s="1492">
        <f t="shared" si="813"/>
        <v>15067.93846</v>
      </c>
      <c r="V1153" s="1155">
        <f t="shared" si="805"/>
        <v>0.8863493213</v>
      </c>
      <c r="W1153" s="1062"/>
      <c r="X1153" s="1062"/>
      <c r="Y1153" s="1062"/>
      <c r="Z1153" s="1062"/>
      <c r="AA1153" s="1062"/>
      <c r="AB1153" s="1062"/>
    </row>
    <row r="1154">
      <c r="A1154" s="1049"/>
      <c r="B1154" s="1049"/>
      <c r="C1154" s="1049"/>
      <c r="D1154" s="1049"/>
      <c r="E1154" s="1191" t="s">
        <v>607</v>
      </c>
      <c r="F1154" s="1489">
        <v>4371.76</v>
      </c>
      <c r="G1154" s="1489">
        <v>3838.75</v>
      </c>
      <c r="H1154" s="1489">
        <v>5847.07</v>
      </c>
      <c r="I1154" s="1489">
        <v>10329.71</v>
      </c>
      <c r="J1154" s="997"/>
      <c r="K1154" s="1495" t="s">
        <v>455</v>
      </c>
      <c r="L1154" s="1499"/>
      <c r="M1154" s="1143">
        <v>10.0</v>
      </c>
      <c r="N1154" s="1495">
        <v>10.0</v>
      </c>
      <c r="O1154" s="1143">
        <f t="shared" si="812"/>
        <v>0</v>
      </c>
      <c r="P1154" s="1496">
        <v>24000.0</v>
      </c>
      <c r="Q1154" s="1497">
        <f>SUM(H1156)</f>
        <v>20869.69</v>
      </c>
      <c r="R1154" s="1498">
        <f t="shared" si="803"/>
        <v>0.8695704167</v>
      </c>
      <c r="S1154" s="1495" t="s">
        <v>455</v>
      </c>
      <c r="T1154" s="1499"/>
      <c r="U1154" s="1492">
        <f t="shared" si="813"/>
        <v>24080.41154</v>
      </c>
      <c r="V1154" s="1284">
        <f t="shared" si="805"/>
        <v>1.003350481</v>
      </c>
      <c r="W1154" s="1062"/>
      <c r="X1154" s="1062"/>
      <c r="Y1154" s="1062"/>
      <c r="Z1154" s="1062"/>
      <c r="AA1154" s="1062"/>
      <c r="AB1154" s="1062"/>
    </row>
    <row r="1155">
      <c r="A1155" s="1049"/>
      <c r="B1155" s="1049"/>
      <c r="C1155" s="1049"/>
      <c r="D1155" s="1049"/>
      <c r="E1155" s="1526" t="s">
        <v>638</v>
      </c>
      <c r="F1155" s="1489">
        <f>(I1145)</f>
        <v>4978.4</v>
      </c>
      <c r="G1155" s="1489">
        <f>(I1146)</f>
        <v>2874.46</v>
      </c>
      <c r="H1155" s="1489">
        <f>(I1147)</f>
        <v>5727.71</v>
      </c>
      <c r="I1155" s="1489">
        <f>(I1148)</f>
        <v>9000.86</v>
      </c>
      <c r="J1155" s="997"/>
      <c r="K1155" s="1495" t="s">
        <v>590</v>
      </c>
      <c r="L1155" s="1499"/>
      <c r="M1155" s="1143">
        <v>10.0</v>
      </c>
      <c r="N1155" s="1495">
        <v>10.0</v>
      </c>
      <c r="O1155" s="1143">
        <f t="shared" si="812"/>
        <v>0</v>
      </c>
      <c r="P1155" s="1496">
        <v>32000.0</v>
      </c>
      <c r="Q1155" s="1497">
        <f>SUM(I1156)</f>
        <v>30791.84</v>
      </c>
      <c r="R1155" s="1498">
        <f t="shared" si="803"/>
        <v>0.962245</v>
      </c>
      <c r="S1155" s="1495" t="s">
        <v>590</v>
      </c>
      <c r="T1155" s="1499"/>
      <c r="U1155" s="1492">
        <f t="shared" si="813"/>
        <v>35529.04615</v>
      </c>
      <c r="V1155" s="1284">
        <f t="shared" si="805"/>
        <v>1.110282692</v>
      </c>
      <c r="W1155" s="1062"/>
      <c r="X1155" s="1062"/>
      <c r="Y1155" s="1062"/>
      <c r="Z1155" s="1062"/>
      <c r="AA1155" s="1062"/>
      <c r="AB1155" s="1062"/>
    </row>
    <row r="1156">
      <c r="A1156" s="1049"/>
      <c r="B1156" s="1049"/>
      <c r="C1156" s="1049"/>
      <c r="D1156" s="1049"/>
      <c r="E1156" s="1287" t="s">
        <v>9</v>
      </c>
      <c r="F1156" s="1288">
        <f t="shared" ref="F1156:I1156" si="814">SUM(F1152:F1155)</f>
        <v>18510.37</v>
      </c>
      <c r="G1156" s="1288">
        <f t="shared" si="814"/>
        <v>13058.88</v>
      </c>
      <c r="H1156" s="1288">
        <f t="shared" si="814"/>
        <v>20869.69</v>
      </c>
      <c r="I1156" s="1288">
        <f t="shared" si="814"/>
        <v>30791.84</v>
      </c>
      <c r="J1156" s="997"/>
      <c r="K1156" s="1049"/>
      <c r="L1156" s="1049"/>
      <c r="M1156" s="1049"/>
      <c r="N1156" s="1049"/>
      <c r="O1156" s="1049"/>
      <c r="P1156" s="1049"/>
      <c r="Q1156" s="1074"/>
      <c r="R1156" s="1074"/>
      <c r="S1156" s="1074"/>
      <c r="T1156" s="1074"/>
      <c r="U1156" s="1074"/>
      <c r="V1156" s="1074"/>
      <c r="W1156" s="1062"/>
      <c r="X1156" s="1062"/>
      <c r="Y1156" s="1062"/>
      <c r="Z1156" s="1062"/>
      <c r="AA1156" s="1062"/>
      <c r="AB1156" s="1062"/>
    </row>
    <row r="1157">
      <c r="A1157" s="1049"/>
      <c r="B1157" s="1049"/>
      <c r="C1157" s="1049"/>
      <c r="D1157" s="1049"/>
      <c r="E1157" s="1493" t="s">
        <v>167</v>
      </c>
      <c r="F1157" s="1494">
        <f>(F1156/24000)</f>
        <v>0.7712654167</v>
      </c>
      <c r="G1157" s="1494">
        <f>(G1156/18000)</f>
        <v>0.7254933333</v>
      </c>
      <c r="H1157" s="1494">
        <f>(H1156/25000)</f>
        <v>0.8347876</v>
      </c>
      <c r="I1157" s="1494">
        <f>(I1156/35000)</f>
        <v>0.8797668571</v>
      </c>
      <c r="J1157" s="997"/>
      <c r="K1157" s="1049"/>
      <c r="L1157" s="1049"/>
      <c r="M1157" s="1049"/>
      <c r="N1157" s="1049"/>
      <c r="O1157" s="1049"/>
      <c r="P1157" s="1049"/>
      <c r="Q1157" s="1074"/>
      <c r="R1157" s="1074"/>
      <c r="S1157" s="1074"/>
      <c r="T1157" s="1074"/>
      <c r="U1157" s="1074"/>
      <c r="V1157" s="1074"/>
      <c r="W1157" s="1062"/>
      <c r="X1157" s="1062"/>
      <c r="Y1157" s="1062"/>
      <c r="Z1157" s="1062"/>
      <c r="AA1157" s="1062"/>
      <c r="AB1157" s="1062"/>
    </row>
    <row r="1158">
      <c r="A1158" s="1049"/>
      <c r="B1158" s="1049"/>
      <c r="C1158" s="1049"/>
      <c r="D1158" s="1049"/>
      <c r="E1158" s="1500" t="s">
        <v>339</v>
      </c>
      <c r="F1158" s="1501">
        <f t="shared" ref="F1158:I1158" si="815">(F1156/25*31)</f>
        <v>22952.8588</v>
      </c>
      <c r="G1158" s="1501">
        <f t="shared" si="815"/>
        <v>16193.0112</v>
      </c>
      <c r="H1158" s="1501">
        <f t="shared" si="815"/>
        <v>25878.4156</v>
      </c>
      <c r="I1158" s="1501">
        <f t="shared" si="815"/>
        <v>38181.8816</v>
      </c>
      <c r="J1158" s="997"/>
      <c r="K1158" s="1049"/>
      <c r="L1158" s="1049"/>
      <c r="M1158" s="1049"/>
      <c r="N1158" s="1049"/>
      <c r="O1158" s="1049"/>
      <c r="P1158" s="1049"/>
      <c r="Q1158" s="1074"/>
      <c r="R1158" s="1074"/>
      <c r="S1158" s="1074"/>
      <c r="T1158" s="1074"/>
      <c r="U1158" s="1074"/>
      <c r="V1158" s="1074"/>
      <c r="W1158" s="1062"/>
      <c r="X1158" s="1062"/>
      <c r="Y1158" s="1062"/>
      <c r="Z1158" s="1062"/>
      <c r="AA1158" s="1062"/>
      <c r="AB1158" s="1062"/>
    </row>
    <row r="1159">
      <c r="A1159" s="1049"/>
      <c r="B1159" s="1049"/>
      <c r="C1159" s="1049"/>
      <c r="D1159" s="1049"/>
      <c r="E1159" s="1338"/>
      <c r="F1159" s="1339"/>
      <c r="G1159" s="1339"/>
      <c r="H1159" s="1339"/>
      <c r="I1159" s="1339"/>
      <c r="J1159" s="997"/>
      <c r="K1159" s="1049"/>
      <c r="L1159" s="1049"/>
      <c r="M1159" s="1049"/>
      <c r="N1159" s="1049"/>
      <c r="O1159" s="1049"/>
      <c r="P1159" s="1049"/>
      <c r="Q1159" s="1049"/>
      <c r="R1159" s="1049"/>
      <c r="S1159" s="1049"/>
      <c r="T1159" s="1049"/>
      <c r="U1159" s="1049"/>
      <c r="V1159" s="1049"/>
      <c r="W1159" s="997"/>
      <c r="X1159" s="997"/>
      <c r="Y1159" s="997"/>
      <c r="Z1159" s="997"/>
      <c r="AA1159" s="997"/>
      <c r="AB1159" s="997"/>
    </row>
    <row r="1160">
      <c r="A1160" s="1049"/>
      <c r="B1160" s="1049"/>
      <c r="C1160" s="1049"/>
      <c r="D1160" s="1049"/>
      <c r="E1160" s="1338"/>
      <c r="F1160" s="1339"/>
      <c r="G1160" s="1339"/>
      <c r="H1160" s="1339"/>
      <c r="I1160" s="1339"/>
      <c r="J1160" s="997"/>
      <c r="K1160" s="1049"/>
      <c r="L1160" s="1049"/>
      <c r="M1160" s="1049"/>
      <c r="N1160" s="1049"/>
      <c r="O1160" s="1049"/>
      <c r="P1160" s="1049"/>
      <c r="Q1160" s="1049"/>
      <c r="R1160" s="1049"/>
      <c r="S1160" s="1049"/>
      <c r="T1160" s="1049"/>
      <c r="U1160" s="1049"/>
      <c r="V1160" s="1049"/>
      <c r="W1160" s="997"/>
      <c r="X1160" s="997"/>
      <c r="Y1160" s="997"/>
      <c r="Z1160" s="997"/>
      <c r="AA1160" s="997"/>
      <c r="AB1160" s="997"/>
    </row>
    <row r="1161">
      <c r="A1161" s="1049"/>
      <c r="B1161" s="1049"/>
      <c r="C1161" s="1049"/>
      <c r="D1161" s="1049"/>
      <c r="E1161" s="1338"/>
      <c r="F1161" s="1527"/>
      <c r="G1161" s="1527"/>
      <c r="H1161" s="1527"/>
      <c r="I1161" s="1527"/>
      <c r="J1161" s="997"/>
      <c r="K1161" s="1049"/>
      <c r="L1161" s="1049"/>
      <c r="M1161" s="1049"/>
      <c r="N1161" s="1049"/>
      <c r="O1161" s="1049"/>
      <c r="P1161" s="1049"/>
      <c r="Q1161" s="1049"/>
      <c r="R1161" s="1049"/>
      <c r="S1161" s="1049"/>
      <c r="T1161" s="1049"/>
      <c r="U1161" s="1049"/>
      <c r="V1161" s="1049"/>
      <c r="W1161" s="997"/>
      <c r="X1161" s="997"/>
      <c r="Y1161" s="997"/>
      <c r="Z1161" s="997"/>
      <c r="AA1161" s="997"/>
      <c r="AB1161" s="997"/>
    </row>
    <row r="1162">
      <c r="A1162" s="1032"/>
      <c r="B1162" s="1074"/>
      <c r="C1162" s="1074"/>
      <c r="D1162" s="1074"/>
      <c r="E1162" s="1391"/>
      <c r="F1162" s="1392"/>
      <c r="G1162" s="1392"/>
      <c r="H1162" s="1392"/>
      <c r="I1162" s="1392"/>
      <c r="J1162" s="1062"/>
      <c r="K1162" s="1074"/>
      <c r="L1162" s="1074"/>
      <c r="M1162" s="1074"/>
      <c r="N1162" s="1074"/>
      <c r="O1162" s="1074"/>
      <c r="P1162" s="1074"/>
      <c r="Q1162" s="1074"/>
      <c r="R1162" s="1074"/>
      <c r="S1162" s="1074"/>
      <c r="T1162" s="1074"/>
      <c r="U1162" s="1074"/>
      <c r="V1162" s="1074"/>
      <c r="W1162" s="1062"/>
      <c r="X1162" s="1062"/>
      <c r="Y1162" s="1062"/>
      <c r="Z1162" s="1062"/>
      <c r="AA1162" s="1062"/>
      <c r="AB1162" s="1062"/>
    </row>
    <row r="1163">
      <c r="A1163" s="1049"/>
      <c r="B1163" s="1049"/>
      <c r="C1163" s="1049"/>
      <c r="D1163" s="1049"/>
      <c r="E1163" s="1338"/>
      <c r="F1163" s="1339"/>
      <c r="G1163" s="1339"/>
      <c r="H1163" s="1339"/>
      <c r="I1163" s="1339"/>
      <c r="J1163" s="997"/>
      <c r="K1163" s="1049"/>
      <c r="L1163" s="1049"/>
      <c r="M1163" s="1049"/>
      <c r="N1163" s="1049"/>
      <c r="O1163" s="1049"/>
      <c r="P1163" s="1049"/>
      <c r="Q1163" s="1049"/>
      <c r="R1163" s="1049"/>
      <c r="S1163" s="1049"/>
      <c r="T1163" s="1049"/>
      <c r="U1163" s="1049"/>
      <c r="V1163" s="1049"/>
      <c r="W1163" s="997"/>
      <c r="X1163" s="997"/>
      <c r="Y1163" s="997"/>
      <c r="Z1163" s="997"/>
      <c r="AA1163" s="997"/>
      <c r="AB1163" s="997"/>
    </row>
    <row r="1164">
      <c r="A1164" s="1528" t="s">
        <v>639</v>
      </c>
      <c r="B1164" s="1529">
        <v>27.0</v>
      </c>
      <c r="C1164" s="1529">
        <v>28.0</v>
      </c>
      <c r="D1164" s="1529">
        <v>29.0</v>
      </c>
      <c r="E1164" s="1529">
        <v>30.0</v>
      </c>
      <c r="F1164" s="1529">
        <v>1.0</v>
      </c>
      <c r="G1164" s="1529">
        <v>2.0</v>
      </c>
      <c r="H1164" s="1530"/>
      <c r="I1164" s="1530"/>
      <c r="J1164" s="1531"/>
      <c r="K1164" s="1528" t="s">
        <v>639</v>
      </c>
      <c r="L1164" s="1530"/>
      <c r="M1164" s="1530"/>
      <c r="N1164" s="1530"/>
      <c r="O1164" s="1530"/>
      <c r="P1164" s="1530"/>
      <c r="Q1164" s="1532"/>
      <c r="R1164" s="1533"/>
      <c r="S1164" s="1532"/>
      <c r="T1164" s="1532"/>
      <c r="U1164" s="1532"/>
      <c r="V1164" s="1532"/>
      <c r="W1164" s="1532"/>
      <c r="X1164" s="1532"/>
      <c r="Y1164" s="1532"/>
      <c r="Z1164" s="1532"/>
      <c r="AA1164" s="1532"/>
      <c r="AB1164" s="1532"/>
    </row>
    <row r="1165">
      <c r="A1165" s="1534" t="s">
        <v>305</v>
      </c>
      <c r="B1165" s="1535" t="s">
        <v>2</v>
      </c>
      <c r="C1165" s="1535" t="s">
        <v>3</v>
      </c>
      <c r="D1165" s="1535" t="s">
        <v>4</v>
      </c>
      <c r="E1165" s="1535" t="s">
        <v>5</v>
      </c>
      <c r="F1165" s="1535" t="s">
        <v>6</v>
      </c>
      <c r="G1165" s="1535" t="s">
        <v>7</v>
      </c>
      <c r="H1165" s="1535" t="s">
        <v>9</v>
      </c>
      <c r="I1165" s="1535" t="s">
        <v>71</v>
      </c>
      <c r="J1165" s="1531"/>
      <c r="K1165" s="1535" t="s">
        <v>305</v>
      </c>
      <c r="L1165" s="1535" t="s">
        <v>72</v>
      </c>
      <c r="M1165" s="1535" t="s">
        <v>13</v>
      </c>
      <c r="N1165" s="1533" t="s">
        <v>73</v>
      </c>
      <c r="O1165" s="1535" t="s">
        <v>13</v>
      </c>
      <c r="P1165" s="1533" t="s">
        <v>74</v>
      </c>
      <c r="Q1165" s="1536" t="s">
        <v>640</v>
      </c>
      <c r="R1165" s="1537" t="s">
        <v>592</v>
      </c>
      <c r="S1165" s="1532"/>
      <c r="T1165" s="1532"/>
      <c r="U1165" s="1532"/>
      <c r="V1165" s="1532"/>
      <c r="W1165" s="1532"/>
      <c r="X1165" s="1532"/>
      <c r="Y1165" s="1532"/>
      <c r="Z1165" s="1532"/>
      <c r="AA1165" s="1532"/>
      <c r="AB1165" s="1532"/>
    </row>
    <row r="1166">
      <c r="A1166" s="1538" t="s">
        <v>75</v>
      </c>
      <c r="B1166" s="1539">
        <f t="shared" ref="B1166:G1166" si="816"> SUM(B1167:B1170,B1172:B1175,B1177:B1180,B1182:B1185,B1187:B1190)</f>
        <v>50</v>
      </c>
      <c r="C1166" s="1539">
        <f t="shared" si="816"/>
        <v>18</v>
      </c>
      <c r="D1166" s="1539">
        <f t="shared" si="816"/>
        <v>50</v>
      </c>
      <c r="E1166" s="1539">
        <f t="shared" si="816"/>
        <v>76</v>
      </c>
      <c r="F1166" s="1539">
        <f t="shared" si="816"/>
        <v>62</v>
      </c>
      <c r="G1166" s="1539">
        <f t="shared" si="816"/>
        <v>1</v>
      </c>
      <c r="H1166" s="1539">
        <f>SUM(H1167:H1170,H1172:H1175,H1177:H1180,H1182:H1185,H1187:H1190,H1192:H1195)</f>
        <v>280</v>
      </c>
      <c r="I1166" s="1539"/>
      <c r="J1166" s="1531"/>
      <c r="K1166" s="1539" t="s">
        <v>75</v>
      </c>
      <c r="L1166" s="1539"/>
      <c r="M1166" s="1539"/>
      <c r="N1166" s="1539"/>
      <c r="O1166" s="1539"/>
      <c r="P1166" s="1539"/>
      <c r="Q1166" s="1532"/>
      <c r="R1166" s="1533"/>
      <c r="S1166" s="1532"/>
      <c r="T1166" s="1532"/>
      <c r="U1166" s="1532"/>
      <c r="V1166" s="1532"/>
      <c r="W1166" s="1532"/>
      <c r="X1166" s="1532"/>
      <c r="Y1166" s="1532"/>
      <c r="Z1166" s="1532"/>
      <c r="AA1166" s="1532"/>
      <c r="AB1166" s="1532"/>
    </row>
    <row r="1167">
      <c r="A1167" s="1540" t="s">
        <v>76</v>
      </c>
      <c r="B1167" s="1541">
        <v>10.0</v>
      </c>
      <c r="C1167" s="1541">
        <v>0.0</v>
      </c>
      <c r="D1167" s="1541">
        <v>11.0</v>
      </c>
      <c r="E1167" s="1541">
        <v>13.0</v>
      </c>
      <c r="F1167" s="1541">
        <v>7.0</v>
      </c>
      <c r="G1167" s="1541">
        <v>0.0</v>
      </c>
      <c r="H1167" s="1542">
        <f t="shared" ref="H1167:H1169" si="817">SUM(B1167:G1167)</f>
        <v>41</v>
      </c>
      <c r="I1167" s="1543">
        <f>sum(H1167:H1170)</f>
        <v>57</v>
      </c>
      <c r="J1167" s="1544"/>
      <c r="K1167" s="1545" t="s">
        <v>76</v>
      </c>
      <c r="L1167" s="1543">
        <f t="shared" ref="L1167:L1168" si="818">O774</f>
        <v>57</v>
      </c>
      <c r="M1167" s="1543">
        <f>(L1167-H1167)</f>
        <v>16</v>
      </c>
      <c r="N1167" s="1546">
        <v>40.0</v>
      </c>
      <c r="O1167" s="1543">
        <f t="shared" ref="O1167:O1168" si="819">sum(M1167,N1167)</f>
        <v>56</v>
      </c>
      <c r="P1167" s="1546" t="s">
        <v>3</v>
      </c>
      <c r="Q1167" s="649"/>
      <c r="R1167" s="1533"/>
      <c r="S1167" s="1532"/>
      <c r="T1167" s="1532"/>
      <c r="U1167" s="1532"/>
      <c r="V1167" s="1532"/>
      <c r="W1167" s="1532"/>
      <c r="X1167" s="1532"/>
      <c r="Y1167" s="1532"/>
      <c r="Z1167" s="1532"/>
      <c r="AA1167" s="1532"/>
      <c r="AB1167" s="1532"/>
    </row>
    <row r="1168">
      <c r="A1168" s="1547" t="s">
        <v>77</v>
      </c>
      <c r="B1168" s="1537">
        <v>0.0</v>
      </c>
      <c r="C1168" s="1537">
        <v>0.0</v>
      </c>
      <c r="D1168" s="1537">
        <v>0.0</v>
      </c>
      <c r="E1168" s="1537">
        <v>0.0</v>
      </c>
      <c r="F1168" s="1537">
        <v>0.0</v>
      </c>
      <c r="G1168" s="1548">
        <v>0.0</v>
      </c>
      <c r="H1168" s="1535">
        <f t="shared" si="817"/>
        <v>0</v>
      </c>
      <c r="I1168" s="1549">
        <f>(I1167/61)</f>
        <v>0.9344262295</v>
      </c>
      <c r="J1168" s="1544"/>
      <c r="K1168" s="1533" t="s">
        <v>77</v>
      </c>
      <c r="L1168" s="1533">
        <f t="shared" si="818"/>
        <v>27</v>
      </c>
      <c r="M1168" s="1533">
        <f>(L1168-H1168-H1169)</f>
        <v>15</v>
      </c>
      <c r="N1168" s="1537">
        <v>0.0</v>
      </c>
      <c r="O1168" s="1533">
        <f t="shared" si="819"/>
        <v>15</v>
      </c>
      <c r="P1168" s="1533"/>
      <c r="Q1168" s="649"/>
      <c r="R1168" s="1533"/>
      <c r="S1168" s="1532"/>
      <c r="T1168" s="1532"/>
      <c r="U1168" s="1532"/>
      <c r="V1168" s="1532"/>
      <c r="W1168" s="1532"/>
      <c r="X1168" s="1532"/>
      <c r="Y1168" s="1532"/>
      <c r="Z1168" s="1532"/>
      <c r="AA1168" s="1532"/>
      <c r="AB1168" s="1532"/>
    </row>
    <row r="1169">
      <c r="A1169" s="1547" t="s">
        <v>78</v>
      </c>
      <c r="B1169" s="1537">
        <v>0.0</v>
      </c>
      <c r="C1169" s="1537">
        <v>0.0</v>
      </c>
      <c r="D1169" s="1537">
        <v>4.0</v>
      </c>
      <c r="E1169" s="1537">
        <v>4.0</v>
      </c>
      <c r="F1169" s="1537">
        <v>4.0</v>
      </c>
      <c r="G1169" s="1548">
        <v>0.0</v>
      </c>
      <c r="H1169" s="1535">
        <f t="shared" si="817"/>
        <v>12</v>
      </c>
      <c r="I1169" s="1533"/>
      <c r="J1169" s="1544"/>
      <c r="K1169" s="1533" t="s">
        <v>78</v>
      </c>
      <c r="L1169" s="1537" t="s">
        <v>79</v>
      </c>
      <c r="M1169" s="1533" t="s">
        <v>79</v>
      </c>
      <c r="N1169" s="1537" t="s">
        <v>79</v>
      </c>
      <c r="O1169" s="1533" t="s">
        <v>79</v>
      </c>
      <c r="P1169" s="1533"/>
      <c r="Q1169" s="649"/>
      <c r="R1169" s="1533"/>
      <c r="S1169" s="1532"/>
      <c r="T1169" s="1532"/>
      <c r="U1169" s="1532"/>
      <c r="V1169" s="1532"/>
      <c r="W1169" s="1532"/>
      <c r="X1169" s="1532"/>
      <c r="Y1169" s="1532"/>
      <c r="Z1169" s="1532"/>
      <c r="AA1169" s="1532"/>
      <c r="AB1169" s="1532"/>
    </row>
    <row r="1170">
      <c r="A1170" s="1547" t="s">
        <v>446</v>
      </c>
      <c r="B1170" s="1537">
        <v>1.0</v>
      </c>
      <c r="C1170" s="1537">
        <v>0.0</v>
      </c>
      <c r="D1170" s="1537">
        <v>0.0</v>
      </c>
      <c r="E1170" s="1537">
        <v>2.0</v>
      </c>
      <c r="F1170" s="1537">
        <v>1.0</v>
      </c>
      <c r="G1170" s="1548">
        <v>0.0</v>
      </c>
      <c r="H1170" s="1535">
        <f t="shared" ref="H1170:H1171" si="820">sum(B1170:G1170)</f>
        <v>4</v>
      </c>
      <c r="I1170" s="1533"/>
      <c r="J1170" s="1550" t="s">
        <v>79</v>
      </c>
      <c r="K1170" s="1533" t="s">
        <v>446</v>
      </c>
      <c r="L1170" s="1533">
        <f t="shared" ref="L1170:L1173" si="821">O777</f>
        <v>15</v>
      </c>
      <c r="M1170" s="1533">
        <f t="shared" ref="M1170:M1172" si="822">(L1170-H1170)</f>
        <v>11</v>
      </c>
      <c r="N1170" s="1537">
        <v>0.0</v>
      </c>
      <c r="O1170" s="1533">
        <f>sum(M1170,N1170)</f>
        <v>11</v>
      </c>
      <c r="P1170" s="1533"/>
      <c r="Q1170" s="1551" t="s">
        <v>641</v>
      </c>
      <c r="R1170" s="1533"/>
      <c r="S1170" s="1532"/>
      <c r="T1170" s="1532"/>
      <c r="U1170" s="1532"/>
      <c r="V1170" s="1532"/>
      <c r="W1170" s="1532"/>
      <c r="X1170" s="1532"/>
      <c r="Y1170" s="1532"/>
      <c r="Z1170" s="1532"/>
      <c r="AA1170" s="1532"/>
      <c r="AB1170" s="1532"/>
    </row>
    <row r="1171">
      <c r="A1171" s="1547" t="s">
        <v>80</v>
      </c>
      <c r="B1171" s="1537">
        <v>0.0</v>
      </c>
      <c r="C1171" s="1537">
        <v>0.0</v>
      </c>
      <c r="D1171" s="1537">
        <v>0.0</v>
      </c>
      <c r="E1171" s="1537">
        <v>0.0</v>
      </c>
      <c r="F1171" s="1537">
        <v>0.0</v>
      </c>
      <c r="G1171" s="1548">
        <v>0.0</v>
      </c>
      <c r="H1171" s="1535">
        <f t="shared" si="820"/>
        <v>0</v>
      </c>
      <c r="I1171" s="1533"/>
      <c r="J1171" s="1544"/>
      <c r="K1171" s="1533" t="s">
        <v>80</v>
      </c>
      <c r="L1171" s="1533">
        <f t="shared" si="821"/>
        <v>0</v>
      </c>
      <c r="M1171" s="1533">
        <f t="shared" si="822"/>
        <v>0</v>
      </c>
      <c r="N1171" s="1537">
        <v>0.0</v>
      </c>
      <c r="O1171" s="1533">
        <f>SUM(M1171,N1171)</f>
        <v>0</v>
      </c>
      <c r="P1171" s="1533"/>
      <c r="Q1171" s="732"/>
      <c r="R1171" s="1533"/>
      <c r="S1171" s="1532"/>
      <c r="T1171" s="1532"/>
      <c r="U1171" s="1532"/>
      <c r="V1171" s="1532"/>
      <c r="W1171" s="1532"/>
      <c r="X1171" s="1532"/>
      <c r="Y1171" s="1532"/>
      <c r="Z1171" s="1532"/>
      <c r="AA1171" s="1532"/>
      <c r="AB1171" s="1532"/>
    </row>
    <row r="1172">
      <c r="A1172" s="1552" t="s">
        <v>81</v>
      </c>
      <c r="B1172" s="1546">
        <v>6.0</v>
      </c>
      <c r="C1172" s="1546">
        <v>0.0</v>
      </c>
      <c r="D1172" s="1546">
        <v>6.0</v>
      </c>
      <c r="E1172" s="1546">
        <v>7.0</v>
      </c>
      <c r="F1172" s="1546">
        <v>11.0</v>
      </c>
      <c r="G1172" s="1541">
        <v>0.0</v>
      </c>
      <c r="H1172" s="1542">
        <f t="shared" ref="H1172:H1174" si="823">SUM(B1172:G1172)</f>
        <v>30</v>
      </c>
      <c r="I1172" s="1543">
        <f>sum(H1172:H1175)</f>
        <v>37</v>
      </c>
      <c r="J1172" s="1550" t="s">
        <v>79</v>
      </c>
      <c r="K1172" s="1543" t="s">
        <v>81</v>
      </c>
      <c r="L1172" s="1543">
        <f t="shared" si="821"/>
        <v>39</v>
      </c>
      <c r="M1172" s="1543">
        <f t="shared" si="822"/>
        <v>9</v>
      </c>
      <c r="N1172" s="1546">
        <v>30.0</v>
      </c>
      <c r="O1172" s="1543">
        <f t="shared" ref="O1172:O1173" si="824">sum(M1172,N1172)</f>
        <v>39</v>
      </c>
      <c r="P1172" s="1546" t="s">
        <v>3</v>
      </c>
      <c r="Q1172" s="1551" t="s">
        <v>459</v>
      </c>
      <c r="R1172" s="1533"/>
      <c r="S1172" s="1532"/>
      <c r="T1172" s="1532"/>
      <c r="U1172" s="1532"/>
      <c r="V1172" s="1532"/>
      <c r="W1172" s="1532"/>
      <c r="X1172" s="1532"/>
      <c r="Y1172" s="1532"/>
      <c r="Z1172" s="1532"/>
      <c r="AA1172" s="1532"/>
      <c r="AB1172" s="1532"/>
    </row>
    <row r="1173">
      <c r="A1173" s="1547" t="s">
        <v>77</v>
      </c>
      <c r="B1173" s="1537">
        <v>0.0</v>
      </c>
      <c r="C1173" s="1537">
        <v>0.0</v>
      </c>
      <c r="D1173" s="1537">
        <v>0.0</v>
      </c>
      <c r="E1173" s="1537">
        <v>0.0</v>
      </c>
      <c r="F1173" s="1537">
        <v>1.0</v>
      </c>
      <c r="G1173" s="1537">
        <v>0.0</v>
      </c>
      <c r="H1173" s="1535">
        <f t="shared" si="823"/>
        <v>1</v>
      </c>
      <c r="I1173" s="1549">
        <f>(I1172/60)</f>
        <v>0.6166666667</v>
      </c>
      <c r="J1173" s="1544"/>
      <c r="K1173" s="1533" t="s">
        <v>77</v>
      </c>
      <c r="L1173" s="1533">
        <f t="shared" si="821"/>
        <v>5</v>
      </c>
      <c r="M1173" s="1533">
        <f>(L1173-H1173-H1174)</f>
        <v>2</v>
      </c>
      <c r="N1173" s="1537">
        <v>0.0</v>
      </c>
      <c r="O1173" s="1533">
        <f t="shared" si="824"/>
        <v>2</v>
      </c>
      <c r="P1173" s="1533"/>
      <c r="Q1173" s="732"/>
      <c r="R1173" s="1533"/>
      <c r="S1173" s="1532"/>
      <c r="T1173" s="1532"/>
      <c r="U1173" s="1532"/>
      <c r="V1173" s="1532"/>
      <c r="W1173" s="1532"/>
      <c r="X1173" s="1532"/>
      <c r="Y1173" s="1532"/>
      <c r="Z1173" s="1532"/>
      <c r="AA1173" s="1532"/>
      <c r="AB1173" s="1532"/>
    </row>
    <row r="1174">
      <c r="A1174" s="1547" t="s">
        <v>78</v>
      </c>
      <c r="B1174" s="1537">
        <v>0.0</v>
      </c>
      <c r="C1174" s="1537">
        <v>0.0</v>
      </c>
      <c r="D1174" s="1537">
        <v>1.0</v>
      </c>
      <c r="E1174" s="1537">
        <v>1.0</v>
      </c>
      <c r="F1174" s="1537">
        <v>0.0</v>
      </c>
      <c r="G1174" s="1537">
        <v>0.0</v>
      </c>
      <c r="H1174" s="1535">
        <f t="shared" si="823"/>
        <v>2</v>
      </c>
      <c r="I1174" s="1533"/>
      <c r="J1174" s="729"/>
      <c r="K1174" s="1533" t="s">
        <v>78</v>
      </c>
      <c r="L1174" s="1537" t="s">
        <v>79</v>
      </c>
      <c r="M1174" s="1533" t="s">
        <v>79</v>
      </c>
      <c r="N1174" s="1537" t="s">
        <v>79</v>
      </c>
      <c r="O1174" s="1533" t="s">
        <v>79</v>
      </c>
      <c r="P1174" s="1533"/>
      <c r="Q1174" s="732"/>
      <c r="R1174" s="1533"/>
      <c r="S1174" s="1532"/>
      <c r="T1174" s="1532"/>
      <c r="U1174" s="1532"/>
      <c r="V1174" s="1532"/>
      <c r="W1174" s="1532"/>
      <c r="X1174" s="1532"/>
      <c r="Y1174" s="1532"/>
      <c r="Z1174" s="1532"/>
      <c r="AA1174" s="1532"/>
      <c r="AB1174" s="1532"/>
    </row>
    <row r="1175">
      <c r="A1175" s="1547" t="s">
        <v>446</v>
      </c>
      <c r="B1175" s="1537">
        <v>0.0</v>
      </c>
      <c r="C1175" s="1537">
        <v>1.0</v>
      </c>
      <c r="D1175" s="1537">
        <v>2.0</v>
      </c>
      <c r="E1175" s="1537">
        <v>0.0</v>
      </c>
      <c r="F1175" s="1537">
        <v>1.0</v>
      </c>
      <c r="G1175" s="1537">
        <v>0.0</v>
      </c>
      <c r="H1175" s="1535">
        <f t="shared" ref="H1175:H1176" si="825">sum(B1175:G1175)</f>
        <v>4</v>
      </c>
      <c r="I1175" s="1533"/>
      <c r="J1175" s="1553"/>
      <c r="K1175" s="1533" t="s">
        <v>446</v>
      </c>
      <c r="L1175" s="1533">
        <f t="shared" ref="L1175:L1178" si="826">O782</f>
        <v>5</v>
      </c>
      <c r="M1175" s="1533">
        <f t="shared" ref="M1175:M1177" si="827">(L1175-H1175)</f>
        <v>1</v>
      </c>
      <c r="N1175" s="1537">
        <v>0.0</v>
      </c>
      <c r="O1175" s="1533">
        <f>sum(M1175,N1175)</f>
        <v>1</v>
      </c>
      <c r="P1175" s="1533"/>
      <c r="Q1175" s="1554"/>
      <c r="R1175" s="1533"/>
      <c r="S1175" s="1532"/>
      <c r="T1175" s="1532"/>
      <c r="U1175" s="1532"/>
      <c r="V1175" s="1532"/>
      <c r="W1175" s="1532"/>
      <c r="X1175" s="1532"/>
      <c r="Y1175" s="1532"/>
      <c r="Z1175" s="1532"/>
      <c r="AA1175" s="1532"/>
      <c r="AB1175" s="1532"/>
    </row>
    <row r="1176">
      <c r="A1176" s="1547" t="s">
        <v>80</v>
      </c>
      <c r="B1176" s="1537">
        <v>1.0</v>
      </c>
      <c r="C1176" s="1537">
        <v>0.0</v>
      </c>
      <c r="D1176" s="1537">
        <v>0.0</v>
      </c>
      <c r="E1176" s="1537">
        <v>0.0</v>
      </c>
      <c r="F1176" s="1537">
        <v>0.0</v>
      </c>
      <c r="G1176" s="1537">
        <v>0.0</v>
      </c>
      <c r="H1176" s="1535">
        <f t="shared" si="825"/>
        <v>1</v>
      </c>
      <c r="I1176" s="1533"/>
      <c r="J1176" s="729"/>
      <c r="K1176" s="1533" t="s">
        <v>80</v>
      </c>
      <c r="L1176" s="1533">
        <f t="shared" si="826"/>
        <v>35</v>
      </c>
      <c r="M1176" s="1533">
        <f t="shared" si="827"/>
        <v>34</v>
      </c>
      <c r="N1176" s="1537">
        <v>0.0</v>
      </c>
      <c r="O1176" s="1533">
        <f>SUM(M1176,N1176)</f>
        <v>34</v>
      </c>
      <c r="P1176" s="1533"/>
      <c r="Q1176" s="1555"/>
      <c r="R1176" s="1533"/>
      <c r="S1176" s="1532"/>
      <c r="T1176" s="1532"/>
      <c r="U1176" s="1532"/>
      <c r="V1176" s="1532"/>
      <c r="W1176" s="1532"/>
      <c r="X1176" s="1532"/>
      <c r="Y1176" s="1532"/>
      <c r="Z1176" s="1532"/>
      <c r="AA1176" s="1532"/>
      <c r="AB1176" s="1532"/>
    </row>
    <row r="1177">
      <c r="A1177" s="1552" t="s">
        <v>341</v>
      </c>
      <c r="B1177" s="1541">
        <v>13.0</v>
      </c>
      <c r="C1177" s="1541">
        <v>10.0</v>
      </c>
      <c r="D1177" s="1541">
        <v>7.0</v>
      </c>
      <c r="E1177" s="1541">
        <v>10.0</v>
      </c>
      <c r="F1177" s="1541">
        <v>10.0</v>
      </c>
      <c r="G1177" s="1541">
        <v>0.0</v>
      </c>
      <c r="H1177" s="1542">
        <f t="shared" ref="H1177:H1179" si="828">SUM(B1177:G1177)</f>
        <v>50</v>
      </c>
      <c r="I1177" s="1543">
        <f>sum(H1177:H1180)</f>
        <v>68</v>
      </c>
      <c r="J1177" s="729"/>
      <c r="K1177" s="1543" t="s">
        <v>341</v>
      </c>
      <c r="L1177" s="1543">
        <f t="shared" si="826"/>
        <v>57</v>
      </c>
      <c r="M1177" s="1543">
        <f t="shared" si="827"/>
        <v>7</v>
      </c>
      <c r="N1177" s="1546">
        <v>45.0</v>
      </c>
      <c r="O1177" s="1543">
        <f>sum(M1177,N1177)-R1177</f>
        <v>50</v>
      </c>
      <c r="P1177" s="1546" t="s">
        <v>3</v>
      </c>
      <c r="Q1177" s="1555"/>
      <c r="R1177" s="1537">
        <v>2.0</v>
      </c>
      <c r="S1177" s="1532"/>
      <c r="T1177" s="1532"/>
      <c r="U1177" s="1532"/>
      <c r="V1177" s="1532"/>
      <c r="W1177" s="1532"/>
      <c r="X1177" s="1532"/>
      <c r="Y1177" s="1532"/>
      <c r="Z1177" s="1532"/>
      <c r="AA1177" s="1532"/>
      <c r="AB1177" s="1532"/>
    </row>
    <row r="1178">
      <c r="A1178" s="1547" t="s">
        <v>77</v>
      </c>
      <c r="B1178" s="1537">
        <v>0.0</v>
      </c>
      <c r="C1178" s="1537">
        <v>0.0</v>
      </c>
      <c r="D1178" s="1537">
        <v>0.0</v>
      </c>
      <c r="E1178" s="1537">
        <v>0.0</v>
      </c>
      <c r="F1178" s="1537">
        <v>0.0</v>
      </c>
      <c r="G1178" s="1548">
        <v>0.0</v>
      </c>
      <c r="H1178" s="1535">
        <f t="shared" si="828"/>
        <v>0</v>
      </c>
      <c r="I1178" s="1549">
        <f>(I1177/60)</f>
        <v>1.133333333</v>
      </c>
      <c r="J1178" s="729"/>
      <c r="K1178" s="1533" t="s">
        <v>77</v>
      </c>
      <c r="L1178" s="1533">
        <f t="shared" si="826"/>
        <v>13</v>
      </c>
      <c r="M1178" s="1533">
        <f>(L1178-H1178-H1179)</f>
        <v>0</v>
      </c>
      <c r="N1178" s="1537">
        <v>15.0</v>
      </c>
      <c r="O1178" s="1533">
        <f>sum(M1178,N1178)</f>
        <v>15</v>
      </c>
      <c r="P1178" s="1537"/>
      <c r="Q1178" s="1555"/>
      <c r="R1178" s="1533"/>
      <c r="S1178" s="1532"/>
      <c r="T1178" s="1532"/>
      <c r="U1178" s="1532"/>
      <c r="V1178" s="1532"/>
      <c r="W1178" s="1532"/>
      <c r="X1178" s="1532"/>
      <c r="Y1178" s="1532"/>
      <c r="Z1178" s="1532"/>
      <c r="AA1178" s="1532"/>
      <c r="AB1178" s="1532"/>
    </row>
    <row r="1179">
      <c r="A1179" s="1547" t="s">
        <v>78</v>
      </c>
      <c r="B1179" s="1537">
        <v>0.0</v>
      </c>
      <c r="C1179" s="1537">
        <v>2.0</v>
      </c>
      <c r="D1179" s="1537">
        <v>2.0</v>
      </c>
      <c r="E1179" s="1537">
        <v>6.0</v>
      </c>
      <c r="F1179" s="1537">
        <v>3.0</v>
      </c>
      <c r="G1179" s="1548">
        <v>0.0</v>
      </c>
      <c r="H1179" s="1535">
        <f t="shared" si="828"/>
        <v>13</v>
      </c>
      <c r="I1179" s="1533"/>
      <c r="J1179" s="729"/>
      <c r="K1179" s="1533" t="s">
        <v>78</v>
      </c>
      <c r="L1179" s="1537" t="s">
        <v>79</v>
      </c>
      <c r="M1179" s="1533" t="s">
        <v>79</v>
      </c>
      <c r="N1179" s="1537" t="s">
        <v>79</v>
      </c>
      <c r="O1179" s="1533" t="s">
        <v>79</v>
      </c>
      <c r="P1179" s="1533"/>
      <c r="Q1179" s="1556" t="s">
        <v>100</v>
      </c>
      <c r="R1179" s="1533"/>
      <c r="S1179" s="1532"/>
      <c r="T1179" s="1532"/>
      <c r="U1179" s="1532"/>
      <c r="V1179" s="1532"/>
      <c r="W1179" s="1532"/>
      <c r="X1179" s="1532"/>
      <c r="Y1179" s="1532"/>
      <c r="Z1179" s="1532"/>
      <c r="AA1179" s="1532"/>
      <c r="AB1179" s="1532"/>
    </row>
    <row r="1180">
      <c r="A1180" s="1547" t="s">
        <v>446</v>
      </c>
      <c r="B1180" s="1537">
        <v>5.0</v>
      </c>
      <c r="C1180" s="1537">
        <v>0.0</v>
      </c>
      <c r="D1180" s="1537">
        <v>0.0</v>
      </c>
      <c r="E1180" s="1537">
        <v>0.0</v>
      </c>
      <c r="F1180" s="1537">
        <v>0.0</v>
      </c>
      <c r="G1180" s="1548">
        <v>0.0</v>
      </c>
      <c r="H1180" s="1535">
        <f t="shared" ref="H1180:H1181" si="829">sum(B1180:G1180)</f>
        <v>5</v>
      </c>
      <c r="I1180" s="1533"/>
      <c r="J1180" s="1557"/>
      <c r="K1180" s="1533" t="s">
        <v>446</v>
      </c>
      <c r="L1180" s="1533">
        <f t="shared" ref="L1180:L1183" si="830">O787</f>
        <v>6</v>
      </c>
      <c r="M1180" s="1533">
        <f t="shared" ref="M1180:M1182" si="831">(L1180-H1180)</f>
        <v>1</v>
      </c>
      <c r="N1180" s="1537">
        <v>10.0</v>
      </c>
      <c r="O1180" s="1533">
        <f>sum(M1180,N1180)</f>
        <v>11</v>
      </c>
      <c r="P1180" s="1533"/>
      <c r="Q1180" s="1556"/>
      <c r="R1180" s="1533"/>
      <c r="S1180" s="1532"/>
      <c r="T1180" s="1532"/>
      <c r="U1180" s="1532"/>
      <c r="V1180" s="1532"/>
      <c r="W1180" s="1532"/>
      <c r="X1180" s="1532"/>
      <c r="Y1180" s="1532"/>
      <c r="Z1180" s="1532"/>
      <c r="AA1180" s="1532"/>
      <c r="AB1180" s="1532"/>
    </row>
    <row r="1181">
      <c r="A1181" s="1547" t="s">
        <v>80</v>
      </c>
      <c r="B1181" s="1537">
        <v>2.0</v>
      </c>
      <c r="C1181" s="1537">
        <v>0.0</v>
      </c>
      <c r="D1181" s="1537">
        <v>0.0</v>
      </c>
      <c r="E1181" s="1537">
        <v>0.0</v>
      </c>
      <c r="F1181" s="1537">
        <v>0.0</v>
      </c>
      <c r="G1181" s="1548">
        <v>0.0</v>
      </c>
      <c r="H1181" s="1535">
        <f t="shared" si="829"/>
        <v>2</v>
      </c>
      <c r="I1181" s="1533"/>
      <c r="J1181" s="1550" t="s">
        <v>79</v>
      </c>
      <c r="K1181" s="1533" t="s">
        <v>80</v>
      </c>
      <c r="L1181" s="1533">
        <f t="shared" si="830"/>
        <v>30</v>
      </c>
      <c r="M1181" s="1533">
        <f t="shared" si="831"/>
        <v>28</v>
      </c>
      <c r="N1181" s="1537">
        <v>0.0</v>
      </c>
      <c r="O1181" s="1533">
        <f>SUM(M1181,N1181)</f>
        <v>28</v>
      </c>
      <c r="P1181" s="1533"/>
      <c r="Q1181" s="1551" t="s">
        <v>491</v>
      </c>
      <c r="R1181" s="1533"/>
      <c r="S1181" s="1532"/>
      <c r="T1181" s="1532"/>
      <c r="U1181" s="1532"/>
      <c r="V1181" s="1532"/>
      <c r="W1181" s="1532"/>
      <c r="X1181" s="1532"/>
      <c r="Y1181" s="1532"/>
      <c r="Z1181" s="1532"/>
      <c r="AA1181" s="1532"/>
      <c r="AB1181" s="1532"/>
    </row>
    <row r="1182">
      <c r="A1182" s="1552" t="s">
        <v>237</v>
      </c>
      <c r="B1182" s="1546">
        <v>15.0</v>
      </c>
      <c r="C1182" s="1546">
        <v>2.0</v>
      </c>
      <c r="D1182" s="1546">
        <v>7.0</v>
      </c>
      <c r="E1182" s="1546">
        <v>17.0</v>
      </c>
      <c r="F1182" s="1546">
        <v>8.0</v>
      </c>
      <c r="G1182" s="1541">
        <v>0.0</v>
      </c>
      <c r="H1182" s="1542">
        <f t="shared" ref="H1182:H1184" si="832">SUM(B1182:G1182)</f>
        <v>49</v>
      </c>
      <c r="I1182" s="1543">
        <f>sum(H1182:H1185)</f>
        <v>64</v>
      </c>
      <c r="J1182" s="729"/>
      <c r="K1182" s="1543" t="s">
        <v>237</v>
      </c>
      <c r="L1182" s="1543">
        <f t="shared" si="830"/>
        <v>76</v>
      </c>
      <c r="M1182" s="1543">
        <f t="shared" si="831"/>
        <v>27</v>
      </c>
      <c r="N1182" s="1546">
        <v>30.0</v>
      </c>
      <c r="O1182" s="1543">
        <f t="shared" ref="O1182:O1183" si="833">sum(M1182,N1182)</f>
        <v>57</v>
      </c>
      <c r="P1182" s="1546"/>
      <c r="Q1182" s="733"/>
      <c r="R1182" s="1533"/>
      <c r="S1182" s="1532"/>
      <c r="T1182" s="1532"/>
      <c r="U1182" s="1532"/>
      <c r="V1182" s="1532"/>
      <c r="W1182" s="1532"/>
      <c r="X1182" s="1532"/>
      <c r="Y1182" s="1532"/>
      <c r="Z1182" s="1532"/>
      <c r="AA1182" s="1532"/>
      <c r="AB1182" s="1532"/>
    </row>
    <row r="1183">
      <c r="A1183" s="1547" t="s">
        <v>77</v>
      </c>
      <c r="B1183" s="1537">
        <v>0.0</v>
      </c>
      <c r="C1183" s="1537">
        <v>0.0</v>
      </c>
      <c r="D1183" s="1537">
        <v>0.0</v>
      </c>
      <c r="E1183" s="1537">
        <v>0.0</v>
      </c>
      <c r="F1183" s="1537">
        <v>0.0</v>
      </c>
      <c r="G1183" s="1537">
        <v>0.0</v>
      </c>
      <c r="H1183" s="1535">
        <f t="shared" si="832"/>
        <v>0</v>
      </c>
      <c r="I1183" s="1549">
        <f>(I1182/60)</f>
        <v>1.066666667</v>
      </c>
      <c r="J1183" s="729"/>
      <c r="K1183" s="1533" t="s">
        <v>77</v>
      </c>
      <c r="L1183" s="1533">
        <f t="shared" si="830"/>
        <v>17</v>
      </c>
      <c r="M1183" s="1533">
        <f>(L1183-H1183-H1184)</f>
        <v>5</v>
      </c>
      <c r="N1183" s="1537">
        <v>6.0</v>
      </c>
      <c r="O1183" s="1533">
        <f t="shared" si="833"/>
        <v>11</v>
      </c>
      <c r="P1183" s="1537"/>
      <c r="Q1183" s="733"/>
      <c r="R1183" s="1533"/>
      <c r="S1183" s="1532"/>
      <c r="T1183" s="1532"/>
      <c r="U1183" s="1532"/>
      <c r="V1183" s="1532"/>
      <c r="W1183" s="1532"/>
      <c r="X1183" s="1532"/>
      <c r="Y1183" s="1532"/>
      <c r="Z1183" s="1532"/>
      <c r="AA1183" s="1532"/>
      <c r="AB1183" s="1532"/>
    </row>
    <row r="1184">
      <c r="A1184" s="1547" t="s">
        <v>78</v>
      </c>
      <c r="B1184" s="1537">
        <v>0.0</v>
      </c>
      <c r="C1184" s="1537">
        <v>0.0</v>
      </c>
      <c r="D1184" s="1537">
        <v>4.0</v>
      </c>
      <c r="E1184" s="1537">
        <v>5.0</v>
      </c>
      <c r="F1184" s="1537">
        <v>3.0</v>
      </c>
      <c r="G1184" s="1537">
        <v>0.0</v>
      </c>
      <c r="H1184" s="1535">
        <f t="shared" si="832"/>
        <v>12</v>
      </c>
      <c r="I1184" s="1533"/>
      <c r="J1184" s="1544"/>
      <c r="K1184" s="1533" t="s">
        <v>78</v>
      </c>
      <c r="L1184" s="1537" t="s">
        <v>79</v>
      </c>
      <c r="M1184" s="1533" t="s">
        <v>79</v>
      </c>
      <c r="N1184" s="1537" t="s">
        <v>79</v>
      </c>
      <c r="O1184" s="1533" t="s">
        <v>79</v>
      </c>
      <c r="P1184" s="1533"/>
      <c r="Q1184" s="732"/>
      <c r="R1184" s="1533"/>
      <c r="S1184" s="1532"/>
      <c r="T1184" s="1532"/>
      <c r="U1184" s="1532"/>
      <c r="V1184" s="1532"/>
      <c r="W1184" s="1532"/>
      <c r="X1184" s="1532"/>
      <c r="Y1184" s="1532"/>
      <c r="Z1184" s="1532"/>
      <c r="AA1184" s="1532"/>
      <c r="AB1184" s="1532"/>
    </row>
    <row r="1185">
      <c r="A1185" s="1547" t="s">
        <v>446</v>
      </c>
      <c r="B1185" s="1537">
        <v>0.0</v>
      </c>
      <c r="C1185" s="1537">
        <v>0.0</v>
      </c>
      <c r="D1185" s="1537">
        <v>1.0</v>
      </c>
      <c r="E1185" s="1537">
        <v>1.0</v>
      </c>
      <c r="F1185" s="1537">
        <v>1.0</v>
      </c>
      <c r="G1185" s="1537">
        <v>0.0</v>
      </c>
      <c r="H1185" s="1535">
        <f t="shared" ref="H1185:H1186" si="834">sum(B1185:G1185)</f>
        <v>3</v>
      </c>
      <c r="I1185" s="1533"/>
      <c r="J1185" s="1544"/>
      <c r="K1185" s="1533" t="s">
        <v>446</v>
      </c>
      <c r="L1185" s="1533">
        <f t="shared" ref="L1185:L1188" si="835">O792</f>
        <v>10</v>
      </c>
      <c r="M1185" s="1533">
        <f t="shared" ref="M1185:M1187" si="836">(L1185-H1185)</f>
        <v>7</v>
      </c>
      <c r="N1185" s="1537">
        <v>0.0</v>
      </c>
      <c r="O1185" s="1533">
        <f>sum(M1185,N1185)</f>
        <v>7</v>
      </c>
      <c r="P1185" s="1533"/>
      <c r="Q1185" s="732"/>
      <c r="R1185" s="1533"/>
      <c r="S1185" s="1532"/>
      <c r="T1185" s="1532"/>
      <c r="U1185" s="1532"/>
      <c r="V1185" s="1532"/>
      <c r="W1185" s="1532"/>
      <c r="X1185" s="1532"/>
      <c r="Y1185" s="1532"/>
      <c r="Z1185" s="1532"/>
      <c r="AA1185" s="1532"/>
      <c r="AB1185" s="1532"/>
    </row>
    <row r="1186">
      <c r="A1186" s="1547" t="s">
        <v>80</v>
      </c>
      <c r="B1186" s="1537">
        <v>0.0</v>
      </c>
      <c r="C1186" s="1537">
        <v>0.0</v>
      </c>
      <c r="D1186" s="1537">
        <v>0.0</v>
      </c>
      <c r="E1186" s="1537">
        <v>0.0</v>
      </c>
      <c r="F1186" s="1537">
        <v>0.0</v>
      </c>
      <c r="G1186" s="1537">
        <v>0.0</v>
      </c>
      <c r="H1186" s="1535">
        <f t="shared" si="834"/>
        <v>0</v>
      </c>
      <c r="I1186" s="1533"/>
      <c r="J1186" s="1550" t="s">
        <v>79</v>
      </c>
      <c r="K1186" s="1533" t="s">
        <v>80</v>
      </c>
      <c r="L1186" s="1533">
        <f t="shared" si="835"/>
        <v>39</v>
      </c>
      <c r="M1186" s="1533">
        <f t="shared" si="836"/>
        <v>39</v>
      </c>
      <c r="N1186" s="1537">
        <v>0.0</v>
      </c>
      <c r="O1186" s="1533">
        <f>SUM(M1186,N1186)</f>
        <v>39</v>
      </c>
      <c r="P1186" s="1533"/>
      <c r="Q1186" s="1551" t="s">
        <v>642</v>
      </c>
      <c r="R1186" s="1533"/>
      <c r="S1186" s="1532"/>
      <c r="T1186" s="1532"/>
      <c r="U1186" s="1532"/>
      <c r="V1186" s="1532"/>
      <c r="W1186" s="1532"/>
      <c r="X1186" s="1532"/>
      <c r="Y1186" s="1532"/>
      <c r="Z1186" s="1532"/>
      <c r="AA1186" s="1532"/>
      <c r="AB1186" s="1532"/>
    </row>
    <row r="1187">
      <c r="A1187" s="1558" t="s">
        <v>134</v>
      </c>
      <c r="B1187" s="1541">
        <v>0.0</v>
      </c>
      <c r="C1187" s="1541">
        <v>2.0</v>
      </c>
      <c r="D1187" s="1541">
        <v>3.0</v>
      </c>
      <c r="E1187" s="1541">
        <v>5.0</v>
      </c>
      <c r="F1187" s="1541">
        <v>8.0</v>
      </c>
      <c r="G1187" s="1541">
        <v>1.0</v>
      </c>
      <c r="H1187" s="1542">
        <f t="shared" ref="H1187:H1189" si="837">SUM(B1187:G1187)</f>
        <v>19</v>
      </c>
      <c r="I1187" s="1543">
        <f>sum(H1187:H1190)</f>
        <v>31</v>
      </c>
      <c r="J1187" s="1544"/>
      <c r="K1187" s="1559" t="s">
        <v>134</v>
      </c>
      <c r="L1187" s="1543">
        <f t="shared" si="835"/>
        <v>48</v>
      </c>
      <c r="M1187" s="1543">
        <f t="shared" si="836"/>
        <v>29</v>
      </c>
      <c r="N1187" s="1546">
        <v>0.0</v>
      </c>
      <c r="O1187" s="1543">
        <f t="shared" ref="O1187:O1188" si="838">sum(M1187,N1187)</f>
        <v>29</v>
      </c>
      <c r="P1187" s="1543"/>
      <c r="Q1187" s="732"/>
      <c r="R1187" s="1533"/>
      <c r="S1187" s="1532"/>
      <c r="T1187" s="1532"/>
      <c r="U1187" s="1532"/>
      <c r="V1187" s="1532"/>
      <c r="W1187" s="1532"/>
      <c r="X1187" s="1532"/>
      <c r="Y1187" s="1532"/>
      <c r="Z1187" s="1532"/>
      <c r="AA1187" s="1532"/>
      <c r="AB1187" s="1532"/>
    </row>
    <row r="1188">
      <c r="A1188" s="1547" t="s">
        <v>77</v>
      </c>
      <c r="B1188" s="1537">
        <v>0.0</v>
      </c>
      <c r="C1188" s="1537">
        <v>0.0</v>
      </c>
      <c r="D1188" s="1537">
        <v>0.0</v>
      </c>
      <c r="E1188" s="1537">
        <v>0.0</v>
      </c>
      <c r="F1188" s="1537">
        <v>0.0</v>
      </c>
      <c r="G1188" s="1548">
        <v>0.0</v>
      </c>
      <c r="H1188" s="1535">
        <f t="shared" si="837"/>
        <v>0</v>
      </c>
      <c r="I1188" s="1549">
        <f>(I1187/60)</f>
        <v>0.5166666667</v>
      </c>
      <c r="J1188" s="1544"/>
      <c r="K1188" s="1533" t="s">
        <v>77</v>
      </c>
      <c r="L1188" s="1533">
        <f t="shared" si="835"/>
        <v>16</v>
      </c>
      <c r="M1188" s="1533">
        <f>(L1188-H1188-H1189)</f>
        <v>7</v>
      </c>
      <c r="N1188" s="1537">
        <v>0.0</v>
      </c>
      <c r="O1188" s="1533">
        <f t="shared" si="838"/>
        <v>7</v>
      </c>
      <c r="P1188" s="1533"/>
      <c r="Q1188" s="732"/>
      <c r="R1188" s="1533"/>
      <c r="S1188" s="1532"/>
      <c r="T1188" s="1532"/>
      <c r="U1188" s="1532"/>
      <c r="V1188" s="1532"/>
      <c r="W1188" s="1532"/>
      <c r="X1188" s="1532"/>
      <c r="Y1188" s="1532"/>
      <c r="Z1188" s="1532"/>
      <c r="AA1188" s="1532"/>
      <c r="AB1188" s="1532"/>
    </row>
    <row r="1189">
      <c r="A1189" s="1547" t="s">
        <v>78</v>
      </c>
      <c r="B1189" s="1537">
        <v>0.0</v>
      </c>
      <c r="C1189" s="1537">
        <v>0.0</v>
      </c>
      <c r="D1189" s="1537">
        <v>0.0</v>
      </c>
      <c r="E1189" s="1537">
        <v>5.0</v>
      </c>
      <c r="F1189" s="1537">
        <v>4.0</v>
      </c>
      <c r="G1189" s="1548">
        <v>0.0</v>
      </c>
      <c r="H1189" s="1535">
        <f t="shared" si="837"/>
        <v>9</v>
      </c>
      <c r="I1189" s="1533"/>
      <c r="J1189" s="1544"/>
      <c r="K1189" s="1533" t="s">
        <v>78</v>
      </c>
      <c r="L1189" s="1537" t="s">
        <v>79</v>
      </c>
      <c r="M1189" s="1533" t="s">
        <v>79</v>
      </c>
      <c r="N1189" s="1537" t="s">
        <v>79</v>
      </c>
      <c r="O1189" s="1533" t="s">
        <v>79</v>
      </c>
      <c r="P1189" s="1533"/>
      <c r="Q1189" s="732"/>
      <c r="R1189" s="1533"/>
      <c r="S1189" s="1532"/>
      <c r="T1189" s="1532"/>
      <c r="U1189" s="1532"/>
      <c r="V1189" s="1532"/>
      <c r="W1189" s="1532"/>
      <c r="X1189" s="1532"/>
      <c r="Y1189" s="1532"/>
      <c r="Z1189" s="1532"/>
      <c r="AA1189" s="1532"/>
      <c r="AB1189" s="1532"/>
    </row>
    <row r="1190">
      <c r="A1190" s="1547" t="s">
        <v>446</v>
      </c>
      <c r="B1190" s="1537">
        <v>0.0</v>
      </c>
      <c r="C1190" s="1537">
        <v>1.0</v>
      </c>
      <c r="D1190" s="1537">
        <v>2.0</v>
      </c>
      <c r="E1190" s="1537">
        <v>0.0</v>
      </c>
      <c r="F1190" s="1537">
        <v>0.0</v>
      </c>
      <c r="G1190" s="1548">
        <v>0.0</v>
      </c>
      <c r="H1190" s="1535">
        <f t="shared" ref="H1190:H1191" si="839">sum(B1190:G1190)</f>
        <v>3</v>
      </c>
      <c r="I1190" s="1533"/>
      <c r="J1190" s="729"/>
      <c r="K1190" s="1533" t="s">
        <v>446</v>
      </c>
      <c r="L1190" s="1533">
        <f t="shared" ref="L1190:L1193" si="840">O797</f>
        <v>4</v>
      </c>
      <c r="M1190" s="1533">
        <f t="shared" ref="M1190:M1192" si="841">(L1190-H1190)</f>
        <v>1</v>
      </c>
      <c r="N1190" s="1537">
        <v>0.0</v>
      </c>
      <c r="O1190" s="1533">
        <f>sum(M1190,N1190)</f>
        <v>1</v>
      </c>
      <c r="P1190" s="1533"/>
      <c r="Q1190" s="733"/>
      <c r="R1190" s="1533"/>
      <c r="S1190" s="1532"/>
      <c r="T1190" s="1532"/>
      <c r="U1190" s="1532"/>
      <c r="V1190" s="1532"/>
      <c r="W1190" s="1532"/>
      <c r="X1190" s="1532"/>
      <c r="Y1190" s="1532"/>
      <c r="Z1190" s="1532"/>
      <c r="AA1190" s="1532"/>
      <c r="AB1190" s="1532"/>
    </row>
    <row r="1191">
      <c r="A1191" s="1547" t="s">
        <v>80</v>
      </c>
      <c r="B1191" s="1537">
        <v>0.0</v>
      </c>
      <c r="C1191" s="1537">
        <v>0.0</v>
      </c>
      <c r="D1191" s="1537">
        <v>0.0</v>
      </c>
      <c r="E1191" s="1537">
        <v>0.0</v>
      </c>
      <c r="F1191" s="1537">
        <v>0.0</v>
      </c>
      <c r="G1191" s="1548">
        <v>0.0</v>
      </c>
      <c r="H1191" s="1535">
        <f t="shared" si="839"/>
        <v>0</v>
      </c>
      <c r="I1191" s="1533"/>
      <c r="J1191" s="1550" t="s">
        <v>79</v>
      </c>
      <c r="K1191" s="1533" t="s">
        <v>80</v>
      </c>
      <c r="L1191" s="1533">
        <f t="shared" si="840"/>
        <v>38</v>
      </c>
      <c r="M1191" s="1533">
        <f t="shared" si="841"/>
        <v>38</v>
      </c>
      <c r="N1191" s="1537">
        <v>0.0</v>
      </c>
      <c r="O1191" s="1533">
        <f>SUM(M1191,N1191)</f>
        <v>38</v>
      </c>
      <c r="P1191" s="1533"/>
      <c r="Q1191" s="1551" t="s">
        <v>643</v>
      </c>
      <c r="R1191" s="1533"/>
      <c r="S1191" s="1532"/>
      <c r="T1191" s="1532"/>
      <c r="U1191" s="1532"/>
      <c r="V1191" s="1532"/>
      <c r="W1191" s="1532"/>
      <c r="X1191" s="1532"/>
      <c r="Y1191" s="1532"/>
      <c r="Z1191" s="1532"/>
      <c r="AA1191" s="1532"/>
      <c r="AB1191" s="1532"/>
    </row>
    <row r="1192">
      <c r="A1192" s="1558" t="s">
        <v>597</v>
      </c>
      <c r="B1192" s="1541">
        <v>6.0</v>
      </c>
      <c r="C1192" s="1541">
        <v>0.0</v>
      </c>
      <c r="D1192" s="1541">
        <v>9.0</v>
      </c>
      <c r="E1192" s="1541">
        <v>0.0</v>
      </c>
      <c r="F1192" s="1541">
        <v>4.0</v>
      </c>
      <c r="G1192" s="1541">
        <v>0.0</v>
      </c>
      <c r="H1192" s="1542">
        <f t="shared" ref="H1192:H1194" si="842">SUM(B1192:G1192)</f>
        <v>19</v>
      </c>
      <c r="I1192" s="1543">
        <f>sum(H1192:H1195)</f>
        <v>23</v>
      </c>
      <c r="J1192" s="729"/>
      <c r="K1192" s="1559" t="s">
        <v>597</v>
      </c>
      <c r="L1192" s="1543">
        <f t="shared" si="840"/>
        <v>48</v>
      </c>
      <c r="M1192" s="1543">
        <f t="shared" si="841"/>
        <v>29</v>
      </c>
      <c r="N1192" s="1546">
        <v>0.0</v>
      </c>
      <c r="O1192" s="1543">
        <f t="shared" ref="O1192:O1193" si="843">sum(M1192,N1192)</f>
        <v>29</v>
      </c>
      <c r="P1192" s="1546" t="s">
        <v>3</v>
      </c>
      <c r="Q1192" s="732"/>
      <c r="R1192" s="1533"/>
      <c r="S1192" s="1532"/>
      <c r="T1192" s="1532"/>
      <c r="U1192" s="1532"/>
      <c r="V1192" s="1532"/>
      <c r="W1192" s="1532"/>
      <c r="X1192" s="1532"/>
      <c r="Y1192" s="1532"/>
      <c r="Z1192" s="1532"/>
      <c r="AA1192" s="1532"/>
      <c r="AB1192" s="1532"/>
    </row>
    <row r="1193">
      <c r="A1193" s="1547" t="s">
        <v>77</v>
      </c>
      <c r="B1193" s="1537">
        <v>0.0</v>
      </c>
      <c r="C1193" s="1537">
        <v>0.0</v>
      </c>
      <c r="D1193" s="1537">
        <v>0.0</v>
      </c>
      <c r="E1193" s="1537">
        <v>0.0</v>
      </c>
      <c r="F1193" s="1537">
        <v>0.0</v>
      </c>
      <c r="G1193" s="1548">
        <v>0.0</v>
      </c>
      <c r="H1193" s="1535">
        <f t="shared" si="842"/>
        <v>0</v>
      </c>
      <c r="I1193" s="1549">
        <f>(I1192/60)</f>
        <v>0.3833333333</v>
      </c>
      <c r="J1193" s="1544"/>
      <c r="K1193" s="1533" t="s">
        <v>77</v>
      </c>
      <c r="L1193" s="1533">
        <f t="shared" si="840"/>
        <v>4</v>
      </c>
      <c r="M1193" s="1533">
        <f>(L1193-H1193-H1194)</f>
        <v>0</v>
      </c>
      <c r="N1193" s="1537">
        <v>5.0</v>
      </c>
      <c r="O1193" s="1533">
        <f t="shared" si="843"/>
        <v>5</v>
      </c>
      <c r="P1193" s="1533"/>
      <c r="Q1193" s="732"/>
      <c r="R1193" s="1533"/>
      <c r="S1193" s="1532"/>
      <c r="T1193" s="1532"/>
      <c r="U1193" s="1532"/>
      <c r="V1193" s="1532"/>
      <c r="W1193" s="1532"/>
      <c r="X1193" s="1532"/>
      <c r="Y1193" s="1532"/>
      <c r="Z1193" s="1532"/>
      <c r="AA1193" s="1532"/>
      <c r="AB1193" s="1532"/>
    </row>
    <row r="1194">
      <c r="A1194" s="1547" t="s">
        <v>78</v>
      </c>
      <c r="B1194" s="1537">
        <v>0.0</v>
      </c>
      <c r="C1194" s="1537">
        <v>0.0</v>
      </c>
      <c r="D1194" s="1537">
        <v>3.0</v>
      </c>
      <c r="E1194" s="1537">
        <v>0.0</v>
      </c>
      <c r="F1194" s="1537">
        <v>1.0</v>
      </c>
      <c r="G1194" s="1548">
        <v>0.0</v>
      </c>
      <c r="H1194" s="1535">
        <f t="shared" si="842"/>
        <v>4</v>
      </c>
      <c r="I1194" s="1533"/>
      <c r="J1194" s="1544"/>
      <c r="K1194" s="1533" t="s">
        <v>78</v>
      </c>
      <c r="L1194" s="1537" t="s">
        <v>79</v>
      </c>
      <c r="M1194" s="1533" t="s">
        <v>79</v>
      </c>
      <c r="N1194" s="1537" t="s">
        <v>79</v>
      </c>
      <c r="O1194" s="1533" t="s">
        <v>79</v>
      </c>
      <c r="P1194" s="1533"/>
      <c r="Q1194" s="732"/>
      <c r="R1194" s="1533"/>
      <c r="S1194" s="1532"/>
      <c r="T1194" s="1532"/>
      <c r="U1194" s="1532"/>
      <c r="V1194" s="1532"/>
      <c r="W1194" s="1532"/>
      <c r="X1194" s="1532"/>
      <c r="Y1194" s="1532"/>
      <c r="Z1194" s="1532"/>
      <c r="AA1194" s="1532"/>
      <c r="AB1194" s="1532"/>
    </row>
    <row r="1195">
      <c r="A1195" s="1547" t="s">
        <v>446</v>
      </c>
      <c r="B1195" s="1537">
        <v>0.0</v>
      </c>
      <c r="C1195" s="1537">
        <v>0.0</v>
      </c>
      <c r="D1195" s="1537">
        <v>0.0</v>
      </c>
      <c r="E1195" s="1537">
        <v>0.0</v>
      </c>
      <c r="F1195" s="1537">
        <v>0.0</v>
      </c>
      <c r="G1195" s="1548">
        <v>0.0</v>
      </c>
      <c r="H1195" s="1535">
        <f t="shared" ref="H1195:H1196" si="844">sum(B1195:G1195)</f>
        <v>0</v>
      </c>
      <c r="I1195" s="1533"/>
      <c r="J1195" s="729"/>
      <c r="K1195" s="1533" t="s">
        <v>446</v>
      </c>
      <c r="L1195" s="1533">
        <f t="shared" ref="L1195:L1196" si="845">O802</f>
        <v>0</v>
      </c>
      <c r="M1195" s="1533">
        <f t="shared" ref="M1195:M1196" si="846">(L1195-H1195)</f>
        <v>0</v>
      </c>
      <c r="N1195" s="1537">
        <v>10.0</v>
      </c>
      <c r="O1195" s="1533">
        <f>sum(M1195,N1195)</f>
        <v>10</v>
      </c>
      <c r="P1195" s="1533"/>
      <c r="Q1195" s="733"/>
      <c r="R1195" s="1533"/>
      <c r="S1195" s="1532"/>
      <c r="T1195" s="1532"/>
      <c r="U1195" s="1532"/>
      <c r="V1195" s="1532"/>
      <c r="W1195" s="1532"/>
      <c r="X1195" s="1532"/>
      <c r="Y1195" s="1532"/>
      <c r="Z1195" s="1532"/>
      <c r="AA1195" s="1532"/>
      <c r="AB1195" s="1532"/>
    </row>
    <row r="1196">
      <c r="A1196" s="1547" t="s">
        <v>80</v>
      </c>
      <c r="B1196" s="1537">
        <v>0.0</v>
      </c>
      <c r="C1196" s="1537">
        <v>0.0</v>
      </c>
      <c r="D1196" s="1537">
        <v>2.0</v>
      </c>
      <c r="E1196" s="1537">
        <v>0.0</v>
      </c>
      <c r="F1196" s="1537">
        <v>0.0</v>
      </c>
      <c r="G1196" s="1548">
        <v>0.0</v>
      </c>
      <c r="H1196" s="1535">
        <f t="shared" si="844"/>
        <v>2</v>
      </c>
      <c r="I1196" s="1533"/>
      <c r="J1196" s="1544"/>
      <c r="K1196" s="1533" t="s">
        <v>80</v>
      </c>
      <c r="L1196" s="1533">
        <f t="shared" si="845"/>
        <v>29</v>
      </c>
      <c r="M1196" s="1533">
        <f t="shared" si="846"/>
        <v>27</v>
      </c>
      <c r="N1196" s="1537">
        <v>0.0</v>
      </c>
      <c r="O1196" s="1533">
        <f>SUM(M1196,N1196)</f>
        <v>27</v>
      </c>
      <c r="P1196" s="1533"/>
      <c r="Q1196" s="649"/>
      <c r="R1196" s="1533"/>
      <c r="S1196" s="1532"/>
      <c r="T1196" s="1532"/>
      <c r="U1196" s="1532"/>
      <c r="V1196" s="1532"/>
      <c r="W1196" s="1532"/>
      <c r="X1196" s="1532"/>
      <c r="Y1196" s="1532"/>
      <c r="Z1196" s="1532"/>
      <c r="AA1196" s="1532"/>
      <c r="AB1196" s="1532"/>
    </row>
    <row r="1197">
      <c r="A1197" s="1538" t="s">
        <v>87</v>
      </c>
      <c r="B1197" s="1539">
        <f t="shared" ref="B1197:G1197" si="847"> SUM(B1198:B1201,B1203:B1206,B1208:B1211,B1213:B1216,B1218:B1221, B1223:B1226)</f>
        <v>37</v>
      </c>
      <c r="C1197" s="1539">
        <f t="shared" si="847"/>
        <v>20</v>
      </c>
      <c r="D1197" s="1539">
        <f t="shared" si="847"/>
        <v>26</v>
      </c>
      <c r="E1197" s="1539">
        <f t="shared" si="847"/>
        <v>39</v>
      </c>
      <c r="F1197" s="1539">
        <f t="shared" si="847"/>
        <v>19</v>
      </c>
      <c r="G1197" s="1539">
        <f t="shared" si="847"/>
        <v>0</v>
      </c>
      <c r="H1197" s="1539">
        <f>SUM(H1198:H1201,H1203:H1206,H1208:H1211,H1213:H1216,H1218:H1221,H1223:H1226)</f>
        <v>141</v>
      </c>
      <c r="I1197" s="1539"/>
      <c r="J1197" s="1560"/>
      <c r="K1197" s="1539" t="s">
        <v>87</v>
      </c>
      <c r="L1197" s="1561"/>
      <c r="M1197" s="1561"/>
      <c r="N1197" s="1561"/>
      <c r="O1197" s="1561"/>
      <c r="P1197" s="1561"/>
      <c r="Q1197" s="649"/>
      <c r="R1197" s="1533"/>
      <c r="S1197" s="1532"/>
      <c r="T1197" s="1532"/>
      <c r="U1197" s="1532"/>
      <c r="V1197" s="1532"/>
      <c r="W1197" s="1532"/>
      <c r="X1197" s="1532"/>
      <c r="Y1197" s="1532"/>
      <c r="Z1197" s="1532"/>
      <c r="AA1197" s="1532"/>
      <c r="AB1197" s="1532"/>
    </row>
    <row r="1198">
      <c r="A1198" s="1540" t="s">
        <v>24</v>
      </c>
      <c r="B1198" s="1541">
        <v>5.0</v>
      </c>
      <c r="C1198" s="1541">
        <v>4.0</v>
      </c>
      <c r="D1198" s="1541">
        <v>0.0</v>
      </c>
      <c r="E1198" s="1541">
        <v>0.0</v>
      </c>
      <c r="F1198" s="1541">
        <v>6.0</v>
      </c>
      <c r="G1198" s="1541">
        <v>0.0</v>
      </c>
      <c r="H1198" s="1542">
        <f t="shared" ref="H1198:H1200" si="848">SUM(B1198:G1198)</f>
        <v>15</v>
      </c>
      <c r="I1198" s="1543">
        <f>sum(H1198:H1201)</f>
        <v>15</v>
      </c>
      <c r="J1198" s="1562" t="s">
        <v>644</v>
      </c>
      <c r="K1198" s="1545" t="s">
        <v>24</v>
      </c>
      <c r="L1198" s="1543">
        <f t="shared" ref="L1198:L1199" si="849">O805</f>
        <v>33</v>
      </c>
      <c r="M1198" s="1543">
        <f>(L1198-H1198)</f>
        <v>18</v>
      </c>
      <c r="N1198" s="1546">
        <v>0.0</v>
      </c>
      <c r="O1198" s="1543">
        <f t="shared" ref="O1198:O1199" si="850">sum(M1198,N1198)</f>
        <v>18</v>
      </c>
      <c r="P1198" s="1543"/>
      <c r="Q1198" s="649"/>
      <c r="R1198" s="1533"/>
      <c r="S1198" s="1532"/>
      <c r="T1198" s="1532"/>
      <c r="U1198" s="1532"/>
      <c r="V1198" s="1532"/>
      <c r="W1198" s="1532"/>
      <c r="X1198" s="1532"/>
      <c r="Y1198" s="1532"/>
      <c r="Z1198" s="1532"/>
      <c r="AA1198" s="1532"/>
      <c r="AB1198" s="1532"/>
    </row>
    <row r="1199">
      <c r="A1199" s="1547" t="s">
        <v>77</v>
      </c>
      <c r="B1199" s="1537">
        <v>0.0</v>
      </c>
      <c r="C1199" s="1537">
        <v>0.0</v>
      </c>
      <c r="D1199" s="1537">
        <v>0.0</v>
      </c>
      <c r="E1199" s="1537">
        <v>0.0</v>
      </c>
      <c r="F1199" s="1537">
        <v>0.0</v>
      </c>
      <c r="G1199" s="1548">
        <v>0.0</v>
      </c>
      <c r="H1199" s="1535">
        <f t="shared" si="848"/>
        <v>0</v>
      </c>
      <c r="I1199" s="1549">
        <f>(I1198/61)</f>
        <v>0.2459016393</v>
      </c>
      <c r="J1199" s="1544" t="s">
        <v>79</v>
      </c>
      <c r="K1199" s="1533" t="s">
        <v>77</v>
      </c>
      <c r="L1199" s="1533">
        <f t="shared" si="849"/>
        <v>21</v>
      </c>
      <c r="M1199" s="1533">
        <f>(L1199-H1199-H1200)</f>
        <v>21</v>
      </c>
      <c r="N1199" s="1537">
        <v>0.0</v>
      </c>
      <c r="O1199" s="1533">
        <f t="shared" si="850"/>
        <v>21</v>
      </c>
      <c r="P1199" s="1533"/>
      <c r="Q1199" s="649"/>
      <c r="R1199" s="1533"/>
      <c r="S1199" s="1532"/>
      <c r="T1199" s="1532"/>
      <c r="U1199" s="1532"/>
      <c r="V1199" s="1532"/>
      <c r="W1199" s="1532"/>
      <c r="X1199" s="1532"/>
      <c r="Y1199" s="1532"/>
      <c r="Z1199" s="1532"/>
      <c r="AA1199" s="1532"/>
      <c r="AB1199" s="1532"/>
    </row>
    <row r="1200">
      <c r="A1200" s="1547" t="s">
        <v>78</v>
      </c>
      <c r="B1200" s="1537">
        <v>0.0</v>
      </c>
      <c r="C1200" s="1537">
        <v>0.0</v>
      </c>
      <c r="D1200" s="1537">
        <v>0.0</v>
      </c>
      <c r="E1200" s="1537">
        <v>0.0</v>
      </c>
      <c r="F1200" s="1537">
        <v>0.0</v>
      </c>
      <c r="G1200" s="1548">
        <v>0.0</v>
      </c>
      <c r="H1200" s="1535">
        <f t="shared" si="848"/>
        <v>0</v>
      </c>
      <c r="I1200" s="1533"/>
      <c r="J1200" s="1544" t="s">
        <v>79</v>
      </c>
      <c r="K1200" s="1533" t="s">
        <v>78</v>
      </c>
      <c r="L1200" s="1537" t="s">
        <v>79</v>
      </c>
      <c r="M1200" s="1533" t="s">
        <v>79</v>
      </c>
      <c r="N1200" s="1537" t="s">
        <v>79</v>
      </c>
      <c r="O1200" s="1533" t="s">
        <v>79</v>
      </c>
      <c r="P1200" s="1533"/>
      <c r="Q1200" s="649"/>
      <c r="R1200" s="1533"/>
      <c r="S1200" s="1532"/>
      <c r="T1200" s="1532"/>
      <c r="U1200" s="1532"/>
      <c r="V1200" s="1532"/>
      <c r="W1200" s="1532"/>
      <c r="X1200" s="1532"/>
      <c r="Y1200" s="1532"/>
      <c r="Z1200" s="1532"/>
      <c r="AA1200" s="1532"/>
      <c r="AB1200" s="1532"/>
    </row>
    <row r="1201">
      <c r="A1201" s="1547" t="s">
        <v>446</v>
      </c>
      <c r="B1201" s="1537">
        <v>0.0</v>
      </c>
      <c r="C1201" s="1537">
        <v>0.0</v>
      </c>
      <c r="D1201" s="1537">
        <v>0.0</v>
      </c>
      <c r="E1201" s="1537">
        <v>0.0</v>
      </c>
      <c r="F1201" s="1537">
        <v>0.0</v>
      </c>
      <c r="G1201" s="1548">
        <v>0.0</v>
      </c>
      <c r="H1201" s="1535">
        <f t="shared" ref="H1201:H1202" si="851">sum(B1201:G1201)</f>
        <v>0</v>
      </c>
      <c r="I1201" s="1533"/>
      <c r="J1201" s="1563" t="s">
        <v>79</v>
      </c>
      <c r="K1201" s="1533" t="s">
        <v>446</v>
      </c>
      <c r="L1201" s="1533">
        <f t="shared" ref="L1201:L1204" si="852">O808</f>
        <v>7</v>
      </c>
      <c r="M1201" s="1533">
        <f t="shared" ref="M1201:M1203" si="853">(L1201-H1201)</f>
        <v>7</v>
      </c>
      <c r="N1201" s="1537">
        <v>0.0</v>
      </c>
      <c r="O1201" s="1533">
        <f>sum(M1201,N1201)</f>
        <v>7</v>
      </c>
      <c r="P1201" s="1533"/>
      <c r="Q1201" s="1564"/>
      <c r="R1201" s="1533"/>
      <c r="S1201" s="1532"/>
      <c r="T1201" s="1532"/>
      <c r="U1201" s="1532"/>
      <c r="V1201" s="1532"/>
      <c r="W1201" s="1532"/>
      <c r="X1201" s="1532"/>
      <c r="Y1201" s="1532"/>
      <c r="Z1201" s="1532"/>
      <c r="AA1201" s="1532"/>
      <c r="AB1201" s="1532"/>
    </row>
    <row r="1202">
      <c r="A1202" s="1547" t="s">
        <v>80</v>
      </c>
      <c r="B1202" s="1537">
        <v>0.0</v>
      </c>
      <c r="C1202" s="1537">
        <v>0.0</v>
      </c>
      <c r="D1202" s="1537">
        <v>0.0</v>
      </c>
      <c r="E1202" s="1537">
        <v>0.0</v>
      </c>
      <c r="F1202" s="1537">
        <v>0.0</v>
      </c>
      <c r="G1202" s="1548">
        <v>0.0</v>
      </c>
      <c r="H1202" s="1535">
        <f t="shared" si="851"/>
        <v>0</v>
      </c>
      <c r="I1202" s="1533"/>
      <c r="J1202" s="1544" t="s">
        <v>79</v>
      </c>
      <c r="K1202" s="1533" t="s">
        <v>80</v>
      </c>
      <c r="L1202" s="1533">
        <f t="shared" si="852"/>
        <v>40</v>
      </c>
      <c r="M1202" s="1533">
        <f t="shared" si="853"/>
        <v>40</v>
      </c>
      <c r="N1202" s="1537">
        <v>0.0</v>
      </c>
      <c r="O1202" s="1533">
        <f>SUM(M1202,N1202)</f>
        <v>40</v>
      </c>
      <c r="P1202" s="1533"/>
      <c r="Q1202" s="649"/>
      <c r="R1202" s="1533"/>
      <c r="S1202" s="1532"/>
      <c r="T1202" s="1532"/>
      <c r="U1202" s="1532"/>
      <c r="V1202" s="1532"/>
      <c r="W1202" s="1532"/>
      <c r="X1202" s="1532"/>
      <c r="Y1202" s="1532"/>
      <c r="Z1202" s="1532"/>
      <c r="AA1202" s="1532"/>
      <c r="AB1202" s="1532"/>
    </row>
    <row r="1203">
      <c r="A1203" s="1552" t="s">
        <v>96</v>
      </c>
      <c r="B1203" s="1546">
        <v>7.0</v>
      </c>
      <c r="C1203" s="1546">
        <v>2.0</v>
      </c>
      <c r="D1203" s="1546">
        <v>4.0</v>
      </c>
      <c r="E1203" s="1546">
        <v>7.0</v>
      </c>
      <c r="F1203" s="1546">
        <v>2.0</v>
      </c>
      <c r="G1203" s="1541">
        <v>0.0</v>
      </c>
      <c r="H1203" s="1542">
        <f t="shared" ref="H1203:H1205" si="854">SUM(B1203:G1203)</f>
        <v>22</v>
      </c>
      <c r="I1203" s="1543">
        <f>sum(H1203:H1206)</f>
        <v>30</v>
      </c>
      <c r="J1203" s="1544"/>
      <c r="K1203" s="1543" t="s">
        <v>96</v>
      </c>
      <c r="L1203" s="1543">
        <f t="shared" si="852"/>
        <v>38</v>
      </c>
      <c r="M1203" s="1543">
        <f t="shared" si="853"/>
        <v>16</v>
      </c>
      <c r="N1203" s="1546">
        <v>15.0</v>
      </c>
      <c r="O1203" s="1543">
        <f t="shared" ref="O1203:O1204" si="855">sum(M1203,N1203)</f>
        <v>31</v>
      </c>
      <c r="P1203" s="1546" t="s">
        <v>3</v>
      </c>
      <c r="Q1203" s="649"/>
      <c r="R1203" s="1533"/>
      <c r="S1203" s="1532"/>
      <c r="T1203" s="1532"/>
      <c r="U1203" s="1532"/>
      <c r="V1203" s="1532"/>
      <c r="W1203" s="1532"/>
      <c r="X1203" s="1532"/>
      <c r="Y1203" s="1532"/>
      <c r="Z1203" s="1532"/>
      <c r="AA1203" s="1532"/>
      <c r="AB1203" s="1532"/>
    </row>
    <row r="1204">
      <c r="A1204" s="1547" t="s">
        <v>77</v>
      </c>
      <c r="B1204" s="1537">
        <v>0.0</v>
      </c>
      <c r="C1204" s="1537">
        <v>0.0</v>
      </c>
      <c r="D1204" s="1537">
        <v>1.0</v>
      </c>
      <c r="E1204" s="1537">
        <v>0.0</v>
      </c>
      <c r="F1204" s="1537">
        <v>0.0</v>
      </c>
      <c r="G1204" s="1537">
        <v>0.0</v>
      </c>
      <c r="H1204" s="1535">
        <f t="shared" si="854"/>
        <v>1</v>
      </c>
      <c r="I1204" s="1549">
        <f>(I1203/60)</f>
        <v>0.5</v>
      </c>
      <c r="J1204" s="1544"/>
      <c r="K1204" s="1533" t="s">
        <v>77</v>
      </c>
      <c r="L1204" s="1533">
        <f t="shared" si="852"/>
        <v>9</v>
      </c>
      <c r="M1204" s="1533">
        <f>(L1204-H1204-H1205)</f>
        <v>3</v>
      </c>
      <c r="N1204" s="1537">
        <v>5.0</v>
      </c>
      <c r="O1204" s="1533">
        <f t="shared" si="855"/>
        <v>8</v>
      </c>
      <c r="P1204" s="1537"/>
      <c r="Q1204" s="649"/>
      <c r="R1204" s="1533"/>
      <c r="S1204" s="1532"/>
      <c r="T1204" s="1532"/>
      <c r="U1204" s="1532"/>
      <c r="V1204" s="1532"/>
      <c r="W1204" s="1532"/>
      <c r="X1204" s="1532"/>
      <c r="Y1204" s="1532"/>
      <c r="Z1204" s="1532"/>
      <c r="AA1204" s="1532"/>
      <c r="AB1204" s="1532"/>
    </row>
    <row r="1205">
      <c r="A1205" s="1547" t="s">
        <v>78</v>
      </c>
      <c r="B1205" s="1537">
        <v>0.0</v>
      </c>
      <c r="C1205" s="1537">
        <v>0.0</v>
      </c>
      <c r="D1205" s="1537">
        <v>4.0</v>
      </c>
      <c r="E1205" s="1537">
        <v>1.0</v>
      </c>
      <c r="F1205" s="1537">
        <v>0.0</v>
      </c>
      <c r="G1205" s="1537">
        <v>0.0</v>
      </c>
      <c r="H1205" s="1535">
        <f t="shared" si="854"/>
        <v>5</v>
      </c>
      <c r="I1205" s="1533"/>
      <c r="J1205" s="1544"/>
      <c r="K1205" s="1533" t="s">
        <v>78</v>
      </c>
      <c r="L1205" s="1537" t="s">
        <v>79</v>
      </c>
      <c r="M1205" s="1533" t="s">
        <v>79</v>
      </c>
      <c r="N1205" s="1537" t="s">
        <v>79</v>
      </c>
      <c r="O1205" s="1533" t="s">
        <v>79</v>
      </c>
      <c r="P1205" s="1533"/>
      <c r="Q1205" s="649"/>
      <c r="R1205" s="1533"/>
      <c r="S1205" s="1532"/>
      <c r="T1205" s="1532"/>
      <c r="U1205" s="1532"/>
      <c r="V1205" s="1532"/>
      <c r="W1205" s="1532"/>
      <c r="X1205" s="1532"/>
      <c r="Y1205" s="1532"/>
      <c r="Z1205" s="1532"/>
      <c r="AA1205" s="1532"/>
      <c r="AB1205" s="1532"/>
    </row>
    <row r="1206">
      <c r="A1206" s="1547" t="s">
        <v>446</v>
      </c>
      <c r="B1206" s="1537">
        <v>0.0</v>
      </c>
      <c r="C1206" s="1537">
        <v>0.0</v>
      </c>
      <c r="D1206" s="1537">
        <v>0.0</v>
      </c>
      <c r="E1206" s="1537">
        <v>2.0</v>
      </c>
      <c r="F1206" s="1537">
        <v>0.0</v>
      </c>
      <c r="G1206" s="1537">
        <v>0.0</v>
      </c>
      <c r="H1206" s="1535">
        <f t="shared" ref="H1206:H1207" si="856">sum(B1206:G1206)</f>
        <v>2</v>
      </c>
      <c r="I1206" s="1533"/>
      <c r="J1206" s="1550" t="s">
        <v>79</v>
      </c>
      <c r="K1206" s="1533" t="s">
        <v>446</v>
      </c>
      <c r="L1206" s="1533">
        <f t="shared" ref="L1206:L1209" si="857">O813</f>
        <v>4</v>
      </c>
      <c r="M1206" s="1533">
        <f t="shared" ref="M1206:M1208" si="858">(L1206-H1206)</f>
        <v>2</v>
      </c>
      <c r="N1206" s="1537">
        <v>0.0</v>
      </c>
      <c r="O1206" s="1533">
        <f>sum(M1206,N1206)</f>
        <v>2</v>
      </c>
      <c r="P1206" s="1533"/>
      <c r="Q1206" s="1565" t="s">
        <v>574</v>
      </c>
      <c r="R1206" s="1533"/>
      <c r="S1206" s="1532"/>
      <c r="T1206" s="1532"/>
      <c r="U1206" s="1532"/>
      <c r="V1206" s="1532"/>
      <c r="W1206" s="1532"/>
      <c r="X1206" s="1532"/>
      <c r="Y1206" s="1532"/>
      <c r="Z1206" s="1532"/>
      <c r="AA1206" s="1532"/>
      <c r="AB1206" s="1532"/>
    </row>
    <row r="1207">
      <c r="A1207" s="1547" t="s">
        <v>80</v>
      </c>
      <c r="B1207" s="1537">
        <v>0.0</v>
      </c>
      <c r="C1207" s="1537">
        <v>0.0</v>
      </c>
      <c r="D1207" s="1537">
        <v>0.0</v>
      </c>
      <c r="E1207" s="1537">
        <v>0.0</v>
      </c>
      <c r="F1207" s="1537">
        <v>0.0</v>
      </c>
      <c r="G1207" s="1537">
        <v>0.0</v>
      </c>
      <c r="H1207" s="1535">
        <f t="shared" si="856"/>
        <v>0</v>
      </c>
      <c r="I1207" s="1533"/>
      <c r="J1207" s="1544"/>
      <c r="K1207" s="1533" t="s">
        <v>80</v>
      </c>
      <c r="L1207" s="1533">
        <f t="shared" si="857"/>
        <v>41</v>
      </c>
      <c r="M1207" s="1533">
        <f t="shared" si="858"/>
        <v>41</v>
      </c>
      <c r="N1207" s="1537">
        <v>0.0</v>
      </c>
      <c r="O1207" s="1533">
        <f>SUM(M1207,N1207)</f>
        <v>41</v>
      </c>
      <c r="P1207" s="1533"/>
      <c r="Q1207" s="649"/>
      <c r="R1207" s="1533"/>
      <c r="S1207" s="1532"/>
      <c r="T1207" s="1532"/>
      <c r="U1207" s="1532"/>
      <c r="V1207" s="1532"/>
      <c r="W1207" s="1532"/>
      <c r="X1207" s="1532"/>
      <c r="Y1207" s="1532"/>
      <c r="Z1207" s="1532"/>
      <c r="AA1207" s="1532"/>
      <c r="AB1207" s="1532"/>
    </row>
    <row r="1208">
      <c r="A1208" s="1552" t="s">
        <v>600</v>
      </c>
      <c r="B1208" s="1541">
        <v>6.0</v>
      </c>
      <c r="C1208" s="1541">
        <v>5.0</v>
      </c>
      <c r="D1208" s="1541">
        <v>4.0</v>
      </c>
      <c r="E1208" s="1541">
        <v>14.0</v>
      </c>
      <c r="F1208" s="1541">
        <v>0.0</v>
      </c>
      <c r="G1208" s="1541">
        <v>0.0</v>
      </c>
      <c r="H1208" s="1542">
        <f t="shared" ref="H1208:H1210" si="859">SUM(B1208:G1208)</f>
        <v>29</v>
      </c>
      <c r="I1208" s="1543">
        <f>sum(H1208:H1211)</f>
        <v>39</v>
      </c>
      <c r="J1208" s="729"/>
      <c r="K1208" s="1543" t="s">
        <v>600</v>
      </c>
      <c r="L1208" s="1543">
        <f t="shared" si="857"/>
        <v>35</v>
      </c>
      <c r="M1208" s="1543">
        <f t="shared" si="858"/>
        <v>6</v>
      </c>
      <c r="N1208" s="1546">
        <v>40.0</v>
      </c>
      <c r="O1208" s="1543">
        <f t="shared" ref="O1208:O1209" si="860">sum(M1208,N1208)</f>
        <v>46</v>
      </c>
      <c r="P1208" s="1546"/>
      <c r="Q1208" s="649"/>
      <c r="R1208" s="1533"/>
      <c r="S1208" s="1532"/>
      <c r="T1208" s="1532"/>
      <c r="U1208" s="1532"/>
      <c r="V1208" s="1532"/>
      <c r="W1208" s="1532"/>
      <c r="X1208" s="1532"/>
      <c r="Y1208" s="1532"/>
      <c r="Z1208" s="1532"/>
      <c r="AA1208" s="1532"/>
      <c r="AB1208" s="1532"/>
    </row>
    <row r="1209">
      <c r="A1209" s="1547" t="s">
        <v>77</v>
      </c>
      <c r="B1209" s="1537">
        <v>0.0</v>
      </c>
      <c r="C1209" s="1537">
        <v>0.0</v>
      </c>
      <c r="D1209" s="1537">
        <v>0.0</v>
      </c>
      <c r="E1209" s="1537">
        <v>0.0</v>
      </c>
      <c r="F1209" s="1537">
        <v>0.0</v>
      </c>
      <c r="G1209" s="1548">
        <v>0.0</v>
      </c>
      <c r="H1209" s="1535">
        <f t="shared" si="859"/>
        <v>0</v>
      </c>
      <c r="I1209" s="1549">
        <f>(I1208/60)</f>
        <v>0.65</v>
      </c>
      <c r="J1209" s="1544"/>
      <c r="K1209" s="1533" t="s">
        <v>77</v>
      </c>
      <c r="L1209" s="1533">
        <f t="shared" si="857"/>
        <v>5</v>
      </c>
      <c r="M1209" s="1533">
        <f>(L1209-H1209-H1210)</f>
        <v>0</v>
      </c>
      <c r="N1209" s="1537">
        <v>10.0</v>
      </c>
      <c r="O1209" s="1533">
        <f t="shared" si="860"/>
        <v>10</v>
      </c>
      <c r="P1209" s="1537"/>
      <c r="Q1209" s="649"/>
      <c r="R1209" s="1533"/>
      <c r="S1209" s="1532"/>
      <c r="T1209" s="1532"/>
      <c r="U1209" s="1532"/>
      <c r="V1209" s="1532"/>
      <c r="W1209" s="1532"/>
      <c r="X1209" s="1532"/>
      <c r="Y1209" s="1532"/>
      <c r="Z1209" s="1532"/>
      <c r="AA1209" s="1532"/>
      <c r="AB1209" s="1532"/>
    </row>
    <row r="1210">
      <c r="A1210" s="1547" t="s">
        <v>78</v>
      </c>
      <c r="B1210" s="1537">
        <v>0.0</v>
      </c>
      <c r="C1210" s="1537">
        <v>1.0</v>
      </c>
      <c r="D1210" s="1537">
        <v>3.0</v>
      </c>
      <c r="E1210" s="1537">
        <v>1.0</v>
      </c>
      <c r="F1210" s="1537">
        <v>0.0</v>
      </c>
      <c r="G1210" s="1548">
        <v>0.0</v>
      </c>
      <c r="H1210" s="1535">
        <f t="shared" si="859"/>
        <v>5</v>
      </c>
      <c r="I1210" s="1533"/>
      <c r="J1210" s="1544"/>
      <c r="K1210" s="1533" t="s">
        <v>78</v>
      </c>
      <c r="L1210" s="1537" t="s">
        <v>79</v>
      </c>
      <c r="M1210" s="1533" t="s">
        <v>79</v>
      </c>
      <c r="N1210" s="1537" t="s">
        <v>79</v>
      </c>
      <c r="O1210" s="1533" t="s">
        <v>79</v>
      </c>
      <c r="P1210" s="1533"/>
      <c r="Q1210" s="649"/>
      <c r="R1210" s="1533"/>
      <c r="S1210" s="1532"/>
      <c r="T1210" s="1532"/>
      <c r="U1210" s="1532"/>
      <c r="V1210" s="1532"/>
      <c r="W1210" s="1532"/>
      <c r="X1210" s="1532"/>
      <c r="Y1210" s="1532"/>
      <c r="Z1210" s="1532"/>
      <c r="AA1210" s="1532"/>
      <c r="AB1210" s="1532"/>
    </row>
    <row r="1211">
      <c r="A1211" s="1547" t="s">
        <v>446</v>
      </c>
      <c r="B1211" s="1537">
        <v>5.0</v>
      </c>
      <c r="C1211" s="1537">
        <v>0.0</v>
      </c>
      <c r="D1211" s="1537">
        <v>0.0</v>
      </c>
      <c r="E1211" s="1537">
        <v>0.0</v>
      </c>
      <c r="F1211" s="1537">
        <v>0.0</v>
      </c>
      <c r="G1211" s="1548">
        <v>0.0</v>
      </c>
      <c r="H1211" s="1535">
        <f t="shared" ref="H1211:H1212" si="861">sum(B1211:G1211)</f>
        <v>5</v>
      </c>
      <c r="I1211" s="1533"/>
      <c r="J1211" s="1544"/>
      <c r="K1211" s="1533" t="s">
        <v>446</v>
      </c>
      <c r="L1211" s="1533">
        <f t="shared" ref="L1211:L1214" si="862">O818</f>
        <v>5</v>
      </c>
      <c r="M1211" s="1533">
        <f t="shared" ref="M1211:M1213" si="863">(L1211-H1211)</f>
        <v>0</v>
      </c>
      <c r="N1211" s="1537">
        <v>10.0</v>
      </c>
      <c r="O1211" s="1533">
        <f>sum(M1211,N1211)</f>
        <v>10</v>
      </c>
      <c r="P1211" s="1533"/>
      <c r="Q1211" s="649"/>
      <c r="R1211" s="1533"/>
      <c r="S1211" s="1532"/>
      <c r="T1211" s="1532"/>
      <c r="U1211" s="1532"/>
      <c r="V1211" s="1532"/>
      <c r="W1211" s="1532"/>
      <c r="X1211" s="1532"/>
      <c r="Y1211" s="1532"/>
      <c r="Z1211" s="1532"/>
      <c r="AA1211" s="1532"/>
      <c r="AB1211" s="1532"/>
    </row>
    <row r="1212">
      <c r="A1212" s="1547" t="s">
        <v>80</v>
      </c>
      <c r="B1212" s="1537">
        <v>0.0</v>
      </c>
      <c r="C1212" s="1537">
        <v>0.0</v>
      </c>
      <c r="D1212" s="1537">
        <v>0.0</v>
      </c>
      <c r="E1212" s="1537">
        <v>0.0</v>
      </c>
      <c r="F1212" s="1537">
        <v>0.0</v>
      </c>
      <c r="G1212" s="1548">
        <v>0.0</v>
      </c>
      <c r="H1212" s="1535">
        <f t="shared" si="861"/>
        <v>0</v>
      </c>
      <c r="I1212" s="1533"/>
      <c r="J1212" s="1544"/>
      <c r="K1212" s="1533" t="s">
        <v>80</v>
      </c>
      <c r="L1212" s="1533">
        <f t="shared" si="862"/>
        <v>22</v>
      </c>
      <c r="M1212" s="1533">
        <f t="shared" si="863"/>
        <v>22</v>
      </c>
      <c r="N1212" s="1537">
        <v>0.0</v>
      </c>
      <c r="O1212" s="1533">
        <f>SUM(M1212,N1212)</f>
        <v>22</v>
      </c>
      <c r="P1212" s="1533"/>
      <c r="Q1212" s="649"/>
      <c r="R1212" s="1533"/>
      <c r="S1212" s="1532"/>
      <c r="T1212" s="1532"/>
      <c r="U1212" s="1532"/>
      <c r="V1212" s="1532"/>
      <c r="W1212" s="1532"/>
      <c r="X1212" s="1532"/>
      <c r="Y1212" s="1532"/>
      <c r="Z1212" s="1532"/>
      <c r="AA1212" s="1532"/>
      <c r="AB1212" s="1532"/>
    </row>
    <row r="1213">
      <c r="A1213" s="1552" t="s">
        <v>622</v>
      </c>
      <c r="B1213" s="1546">
        <v>14.0</v>
      </c>
      <c r="C1213" s="1546">
        <v>7.0</v>
      </c>
      <c r="D1213" s="1546">
        <v>7.0</v>
      </c>
      <c r="E1213" s="1546">
        <v>14.0</v>
      </c>
      <c r="F1213" s="1546">
        <v>10.0</v>
      </c>
      <c r="G1213" s="1541">
        <v>0.0</v>
      </c>
      <c r="H1213" s="1542">
        <f t="shared" ref="H1213:H1215" si="864">SUM(B1213:G1213)</f>
        <v>52</v>
      </c>
      <c r="I1213" s="1543">
        <f>sum(H1213:H1216)</f>
        <v>57</v>
      </c>
      <c r="J1213" s="729"/>
      <c r="K1213" s="1543" t="s">
        <v>622</v>
      </c>
      <c r="L1213" s="1543">
        <f t="shared" si="862"/>
        <v>82</v>
      </c>
      <c r="M1213" s="1543">
        <f t="shared" si="863"/>
        <v>30</v>
      </c>
      <c r="N1213" s="1546">
        <v>55.0</v>
      </c>
      <c r="O1213" s="1543">
        <f t="shared" ref="O1213:O1214" si="865">sum(M1213,N1213)</f>
        <v>85</v>
      </c>
      <c r="P1213" s="1543"/>
      <c r="Q1213" s="649"/>
      <c r="R1213" s="1533"/>
      <c r="S1213" s="1532"/>
      <c r="T1213" s="1532"/>
      <c r="U1213" s="1532"/>
      <c r="V1213" s="1532"/>
      <c r="W1213" s="1532"/>
      <c r="X1213" s="1532"/>
      <c r="Y1213" s="1532"/>
      <c r="Z1213" s="1532"/>
      <c r="AA1213" s="1532"/>
      <c r="AB1213" s="1532"/>
    </row>
    <row r="1214">
      <c r="A1214" s="1547" t="s">
        <v>77</v>
      </c>
      <c r="B1214" s="1537">
        <v>0.0</v>
      </c>
      <c r="C1214" s="1537">
        <v>0.0</v>
      </c>
      <c r="D1214" s="1537">
        <v>0.0</v>
      </c>
      <c r="E1214" s="1537">
        <v>0.0</v>
      </c>
      <c r="F1214" s="1537">
        <v>0.0</v>
      </c>
      <c r="G1214" s="1537">
        <v>0.0</v>
      </c>
      <c r="H1214" s="1535">
        <f t="shared" si="864"/>
        <v>0</v>
      </c>
      <c r="I1214" s="1549">
        <f>(I1213/60)</f>
        <v>0.95</v>
      </c>
      <c r="J1214" s="1544"/>
      <c r="K1214" s="1533" t="s">
        <v>77</v>
      </c>
      <c r="L1214" s="1533">
        <f t="shared" si="862"/>
        <v>5</v>
      </c>
      <c r="M1214" s="1533">
        <f>(L1214-H1214-H1215)</f>
        <v>1</v>
      </c>
      <c r="N1214" s="1537">
        <v>10.0</v>
      </c>
      <c r="O1214" s="1533">
        <f t="shared" si="865"/>
        <v>11</v>
      </c>
      <c r="P1214" s="1533"/>
      <c r="Q1214" s="649"/>
      <c r="R1214" s="1533"/>
      <c r="S1214" s="1532"/>
      <c r="T1214" s="1532"/>
      <c r="U1214" s="1532"/>
      <c r="V1214" s="1532"/>
      <c r="W1214" s="1532"/>
      <c r="X1214" s="1532"/>
      <c r="Y1214" s="1532"/>
      <c r="Z1214" s="1532"/>
      <c r="AA1214" s="1532"/>
      <c r="AB1214" s="1532"/>
    </row>
    <row r="1215">
      <c r="A1215" s="1547" t="s">
        <v>78</v>
      </c>
      <c r="B1215" s="1537">
        <v>0.0</v>
      </c>
      <c r="C1215" s="1537">
        <v>0.0</v>
      </c>
      <c r="D1215" s="1537">
        <v>3.0</v>
      </c>
      <c r="E1215" s="1537">
        <v>0.0</v>
      </c>
      <c r="F1215" s="1537">
        <v>1.0</v>
      </c>
      <c r="G1215" s="1537">
        <v>0.0</v>
      </c>
      <c r="H1215" s="1535">
        <f t="shared" si="864"/>
        <v>4</v>
      </c>
      <c r="I1215" s="1533"/>
      <c r="J1215" s="1544"/>
      <c r="K1215" s="1533" t="s">
        <v>78</v>
      </c>
      <c r="L1215" s="1537" t="s">
        <v>79</v>
      </c>
      <c r="M1215" s="1533" t="s">
        <v>79</v>
      </c>
      <c r="N1215" s="1537" t="s">
        <v>79</v>
      </c>
      <c r="O1215" s="1533" t="s">
        <v>79</v>
      </c>
      <c r="P1215" s="1533"/>
      <c r="Q1215" s="1566"/>
      <c r="R1215" s="1533"/>
      <c r="S1215" s="1532"/>
      <c r="T1215" s="1532"/>
      <c r="U1215" s="1532"/>
      <c r="V1215" s="1532"/>
      <c r="W1215" s="1532"/>
      <c r="X1215" s="1532"/>
      <c r="Y1215" s="1532"/>
      <c r="Z1215" s="1532"/>
      <c r="AA1215" s="1532"/>
      <c r="AB1215" s="1532"/>
    </row>
    <row r="1216">
      <c r="A1216" s="1547" t="s">
        <v>446</v>
      </c>
      <c r="B1216" s="1537">
        <v>0.0</v>
      </c>
      <c r="C1216" s="1537">
        <v>1.0</v>
      </c>
      <c r="D1216" s="1537">
        <v>0.0</v>
      </c>
      <c r="E1216" s="1537">
        <v>0.0</v>
      </c>
      <c r="F1216" s="1537">
        <v>0.0</v>
      </c>
      <c r="G1216" s="1537">
        <v>0.0</v>
      </c>
      <c r="H1216" s="1535">
        <f t="shared" ref="H1216:H1217" si="866">sum(B1216:G1216)</f>
        <v>1</v>
      </c>
      <c r="I1216" s="1533"/>
      <c r="J1216" s="729"/>
      <c r="K1216" s="1533" t="s">
        <v>446</v>
      </c>
      <c r="L1216" s="1533">
        <f t="shared" ref="L1216:L1219" si="867">O823</f>
        <v>1</v>
      </c>
      <c r="M1216" s="1533">
        <f t="shared" ref="M1216:M1217" si="868">(L1216-H1216)</f>
        <v>0</v>
      </c>
      <c r="N1216" s="1537">
        <v>5.0</v>
      </c>
      <c r="O1216" s="1533">
        <f>sum(M1216,N1216)</f>
        <v>5</v>
      </c>
      <c r="P1216" s="1533"/>
      <c r="Q1216" s="1567"/>
      <c r="R1216" s="1533"/>
      <c r="S1216" s="1532"/>
      <c r="T1216" s="1532"/>
      <c r="U1216" s="1532"/>
      <c r="V1216" s="1532"/>
      <c r="W1216" s="1532"/>
      <c r="X1216" s="1532"/>
      <c r="Y1216" s="1532"/>
      <c r="Z1216" s="1532"/>
      <c r="AA1216" s="1532"/>
      <c r="AB1216" s="1532"/>
    </row>
    <row r="1217">
      <c r="A1217" s="1547" t="s">
        <v>80</v>
      </c>
      <c r="B1217" s="1537">
        <v>0.0</v>
      </c>
      <c r="C1217" s="1537">
        <v>0.0</v>
      </c>
      <c r="D1217" s="1537">
        <v>1.0</v>
      </c>
      <c r="E1217" s="1537">
        <v>0.0</v>
      </c>
      <c r="F1217" s="1537">
        <v>0.0</v>
      </c>
      <c r="G1217" s="1533"/>
      <c r="H1217" s="1535">
        <f t="shared" si="866"/>
        <v>1</v>
      </c>
      <c r="I1217" s="1533"/>
      <c r="J1217" s="1544"/>
      <c r="K1217" s="1533" t="s">
        <v>80</v>
      </c>
      <c r="L1217" s="1533">
        <f t="shared" si="867"/>
        <v>30</v>
      </c>
      <c r="M1217" s="1533">
        <f t="shared" si="868"/>
        <v>29</v>
      </c>
      <c r="N1217" s="1537">
        <v>0.0</v>
      </c>
      <c r="O1217" s="1533">
        <f>SUM(M1217,N1217)</f>
        <v>29</v>
      </c>
      <c r="P1217" s="1533"/>
      <c r="Q1217" s="1566"/>
      <c r="R1217" s="1533"/>
      <c r="S1217" s="1532"/>
      <c r="T1217" s="1532"/>
      <c r="U1217" s="1532"/>
      <c r="V1217" s="1532"/>
      <c r="W1217" s="1532"/>
      <c r="X1217" s="1532"/>
      <c r="Y1217" s="1532"/>
      <c r="Z1217" s="1532"/>
      <c r="AA1217" s="1532"/>
      <c r="AB1217" s="1532"/>
    </row>
    <row r="1218">
      <c r="A1218" s="1546" t="s">
        <v>274</v>
      </c>
      <c r="B1218" s="1542"/>
      <c r="C1218" s="1542"/>
      <c r="D1218" s="1542"/>
      <c r="E1218" s="1542"/>
      <c r="F1218" s="1542"/>
      <c r="G1218" s="1541"/>
      <c r="H1218" s="1542">
        <f t="shared" ref="H1218:H1220" si="869">SUM(B1218:G1218)</f>
        <v>0</v>
      </c>
      <c r="I1218" s="1543">
        <f>sum(H1218:H1221)</f>
        <v>0</v>
      </c>
      <c r="J1218" s="1531"/>
      <c r="K1218" s="1546" t="s">
        <v>274</v>
      </c>
      <c r="L1218" s="1543" t="str">
        <f t="shared" si="867"/>
        <v/>
      </c>
      <c r="M1218" s="1543"/>
      <c r="N1218" s="1543"/>
      <c r="O1218" s="1543"/>
      <c r="P1218" s="1543"/>
      <c r="Q1218" s="1566"/>
      <c r="R1218" s="1533"/>
      <c r="S1218" s="1532"/>
      <c r="T1218" s="1532"/>
      <c r="U1218" s="1532"/>
      <c r="V1218" s="1532"/>
      <c r="W1218" s="1532"/>
      <c r="X1218" s="1532"/>
      <c r="Y1218" s="1532"/>
      <c r="Z1218" s="1532"/>
      <c r="AA1218" s="1532"/>
      <c r="AB1218" s="1532"/>
    </row>
    <row r="1219">
      <c r="A1219" s="1547" t="s">
        <v>77</v>
      </c>
      <c r="B1219" s="1533"/>
      <c r="C1219" s="1533"/>
      <c r="D1219" s="1533"/>
      <c r="E1219" s="1533"/>
      <c r="F1219" s="1533"/>
      <c r="G1219" s="1548"/>
      <c r="H1219" s="1535">
        <f t="shared" si="869"/>
        <v>0</v>
      </c>
      <c r="I1219" s="1549">
        <f>(I1218/60)</f>
        <v>0</v>
      </c>
      <c r="J1219" s="1531"/>
      <c r="K1219" s="1533" t="s">
        <v>77</v>
      </c>
      <c r="L1219" s="1533" t="str">
        <f t="shared" si="867"/>
        <v/>
      </c>
      <c r="M1219" s="1533"/>
      <c r="N1219" s="1533"/>
      <c r="O1219" s="1533"/>
      <c r="P1219" s="1533"/>
      <c r="Q1219" s="1566"/>
      <c r="R1219" s="1533"/>
      <c r="S1219" s="1532"/>
      <c r="T1219" s="1532"/>
      <c r="U1219" s="1532"/>
      <c r="V1219" s="1532"/>
      <c r="W1219" s="1532"/>
      <c r="X1219" s="1532"/>
      <c r="Y1219" s="1532"/>
      <c r="Z1219" s="1532"/>
      <c r="AA1219" s="1532"/>
      <c r="AB1219" s="1532"/>
    </row>
    <row r="1220">
      <c r="A1220" s="1547" t="s">
        <v>78</v>
      </c>
      <c r="B1220" s="1533"/>
      <c r="C1220" s="1533"/>
      <c r="D1220" s="1533"/>
      <c r="E1220" s="1533"/>
      <c r="F1220" s="1533"/>
      <c r="G1220" s="1548"/>
      <c r="H1220" s="1535">
        <f t="shared" si="869"/>
        <v>0</v>
      </c>
      <c r="I1220" s="1533"/>
      <c r="J1220" s="1531"/>
      <c r="K1220" s="1533" t="s">
        <v>78</v>
      </c>
      <c r="L1220" s="1537" t="s">
        <v>79</v>
      </c>
      <c r="M1220" s="1533"/>
      <c r="N1220" s="1533"/>
      <c r="O1220" s="1533"/>
      <c r="P1220" s="1533"/>
      <c r="Q1220" s="1566"/>
      <c r="R1220" s="1533"/>
      <c r="S1220" s="1532"/>
      <c r="T1220" s="1532"/>
      <c r="U1220" s="1532"/>
      <c r="V1220" s="1532"/>
      <c r="W1220" s="1532"/>
      <c r="X1220" s="1532"/>
      <c r="Y1220" s="1532"/>
      <c r="Z1220" s="1532"/>
      <c r="AA1220" s="1532"/>
      <c r="AB1220" s="1532"/>
    </row>
    <row r="1221">
      <c r="A1221" s="1547" t="s">
        <v>446</v>
      </c>
      <c r="B1221" s="1533"/>
      <c r="C1221" s="1533"/>
      <c r="D1221" s="1533"/>
      <c r="E1221" s="1533"/>
      <c r="F1221" s="1533"/>
      <c r="G1221" s="1535"/>
      <c r="H1221" s="1535">
        <f t="shared" ref="H1221:H1222" si="870">sum(B1221:G1221)</f>
        <v>0</v>
      </c>
      <c r="I1221" s="1533"/>
      <c r="J1221" s="1544" t="s">
        <v>100</v>
      </c>
      <c r="K1221" s="1533" t="s">
        <v>446</v>
      </c>
      <c r="L1221" s="1533" t="str">
        <f t="shared" ref="L1221:L1224" si="871">O828</f>
        <v/>
      </c>
      <c r="M1221" s="1533"/>
      <c r="N1221" s="1533"/>
      <c r="O1221" s="1533"/>
      <c r="P1221" s="1533"/>
      <c r="Q1221" s="1566"/>
      <c r="R1221" s="1533"/>
      <c r="S1221" s="1532"/>
      <c r="T1221" s="1532"/>
      <c r="U1221" s="1532"/>
      <c r="V1221" s="1532"/>
      <c r="W1221" s="1532"/>
      <c r="X1221" s="1532"/>
      <c r="Y1221" s="1532"/>
      <c r="Z1221" s="1532"/>
      <c r="AA1221" s="1532"/>
      <c r="AB1221" s="1532"/>
    </row>
    <row r="1222">
      <c r="A1222" s="1547" t="s">
        <v>80</v>
      </c>
      <c r="B1222" s="1533"/>
      <c r="C1222" s="1533"/>
      <c r="D1222" s="1533"/>
      <c r="E1222" s="1533"/>
      <c r="F1222" s="1533"/>
      <c r="G1222" s="1548"/>
      <c r="H1222" s="1535">
        <f t="shared" si="870"/>
        <v>0</v>
      </c>
      <c r="I1222" s="1533"/>
      <c r="J1222" s="1531"/>
      <c r="K1222" s="1533" t="s">
        <v>80</v>
      </c>
      <c r="L1222" s="1533" t="str">
        <f t="shared" si="871"/>
        <v/>
      </c>
      <c r="M1222" s="1533"/>
      <c r="N1222" s="1533"/>
      <c r="O1222" s="1533"/>
      <c r="P1222" s="1533"/>
      <c r="Q1222" s="1566"/>
      <c r="R1222" s="1533"/>
      <c r="S1222" s="1532"/>
      <c r="T1222" s="1532"/>
      <c r="U1222" s="1532"/>
      <c r="V1222" s="1532"/>
      <c r="W1222" s="1532"/>
      <c r="X1222" s="1532"/>
      <c r="Y1222" s="1532"/>
      <c r="Z1222" s="1532"/>
      <c r="AA1222" s="1532"/>
      <c r="AB1222" s="1532"/>
    </row>
    <row r="1223">
      <c r="A1223" s="1546" t="s">
        <v>274</v>
      </c>
      <c r="B1223" s="1542"/>
      <c r="C1223" s="1542"/>
      <c r="D1223" s="1542"/>
      <c r="E1223" s="1542"/>
      <c r="F1223" s="1542"/>
      <c r="G1223" s="1541"/>
      <c r="H1223" s="1542">
        <f t="shared" ref="H1223:H1225" si="872">SUM(B1223:G1223)</f>
        <v>0</v>
      </c>
      <c r="I1223" s="1543">
        <f>sum(H1223:H1226)</f>
        <v>0</v>
      </c>
      <c r="J1223" s="1531"/>
      <c r="K1223" s="1546" t="s">
        <v>274</v>
      </c>
      <c r="L1223" s="1543" t="str">
        <f t="shared" si="871"/>
        <v/>
      </c>
      <c r="M1223" s="1543"/>
      <c r="N1223" s="1543"/>
      <c r="O1223" s="1543"/>
      <c r="P1223" s="1543"/>
      <c r="Q1223" s="1566"/>
      <c r="R1223" s="1533"/>
      <c r="S1223" s="1532"/>
      <c r="T1223" s="1532"/>
      <c r="U1223" s="1532"/>
      <c r="V1223" s="1532"/>
      <c r="W1223" s="1532"/>
      <c r="X1223" s="1532"/>
      <c r="Y1223" s="1532"/>
      <c r="Z1223" s="1532"/>
      <c r="AA1223" s="1532"/>
      <c r="AB1223" s="1532"/>
    </row>
    <row r="1224">
      <c r="A1224" s="1547" t="s">
        <v>77</v>
      </c>
      <c r="B1224" s="1533"/>
      <c r="C1224" s="1533"/>
      <c r="D1224" s="1533"/>
      <c r="E1224" s="1533"/>
      <c r="F1224" s="1533"/>
      <c r="G1224" s="1535"/>
      <c r="H1224" s="1535">
        <f t="shared" si="872"/>
        <v>0</v>
      </c>
      <c r="I1224" s="1549">
        <f>(I1223/60)</f>
        <v>0</v>
      </c>
      <c r="J1224" s="1531"/>
      <c r="K1224" s="1533" t="s">
        <v>77</v>
      </c>
      <c r="L1224" s="1533" t="str">
        <f t="shared" si="871"/>
        <v/>
      </c>
      <c r="M1224" s="1533"/>
      <c r="N1224" s="1533"/>
      <c r="O1224" s="1533"/>
      <c r="P1224" s="1533"/>
      <c r="Q1224" s="1566"/>
      <c r="R1224" s="1533"/>
      <c r="S1224" s="1532"/>
      <c r="T1224" s="1532"/>
      <c r="U1224" s="1532"/>
      <c r="V1224" s="1532"/>
      <c r="W1224" s="1532"/>
      <c r="X1224" s="1532"/>
      <c r="Y1224" s="1532"/>
      <c r="Z1224" s="1532"/>
      <c r="AA1224" s="1532"/>
      <c r="AB1224" s="1532"/>
    </row>
    <row r="1225">
      <c r="A1225" s="1547" t="s">
        <v>78</v>
      </c>
      <c r="B1225" s="1533"/>
      <c r="C1225" s="1533"/>
      <c r="D1225" s="1533"/>
      <c r="E1225" s="1533"/>
      <c r="F1225" s="1533"/>
      <c r="G1225" s="1535"/>
      <c r="H1225" s="1535">
        <f t="shared" si="872"/>
        <v>0</v>
      </c>
      <c r="I1225" s="1533"/>
      <c r="J1225" s="1531"/>
      <c r="K1225" s="1533" t="s">
        <v>78</v>
      </c>
      <c r="L1225" s="1537" t="s">
        <v>79</v>
      </c>
      <c r="M1225" s="1533"/>
      <c r="N1225" s="1533"/>
      <c r="O1225" s="1533"/>
      <c r="P1225" s="1533"/>
      <c r="Q1225" s="1566"/>
      <c r="R1225" s="1533"/>
      <c r="S1225" s="1532"/>
      <c r="T1225" s="1532"/>
      <c r="U1225" s="1532"/>
      <c r="V1225" s="1532"/>
      <c r="W1225" s="1532"/>
      <c r="X1225" s="1532"/>
      <c r="Y1225" s="1532"/>
      <c r="Z1225" s="1532"/>
      <c r="AA1225" s="1532"/>
      <c r="AB1225" s="1532"/>
    </row>
    <row r="1226">
      <c r="A1226" s="1547" t="s">
        <v>446</v>
      </c>
      <c r="B1226" s="1533"/>
      <c r="C1226" s="1533"/>
      <c r="D1226" s="1533"/>
      <c r="E1226" s="1533"/>
      <c r="F1226" s="1533"/>
      <c r="G1226" s="1535"/>
      <c r="H1226" s="1535">
        <f t="shared" ref="H1226:H1227" si="873">sum(B1226:G1226)</f>
        <v>0</v>
      </c>
      <c r="I1226" s="1533"/>
      <c r="J1226" s="1531"/>
      <c r="K1226" s="1533" t="s">
        <v>446</v>
      </c>
      <c r="L1226" s="1533" t="str">
        <f t="shared" ref="L1226:L1227" si="874">O833</f>
        <v/>
      </c>
      <c r="M1226" s="1533"/>
      <c r="N1226" s="1533"/>
      <c r="O1226" s="1533"/>
      <c r="P1226" s="1533"/>
      <c r="Q1226" s="1566"/>
      <c r="R1226" s="1533"/>
      <c r="S1226" s="1532"/>
      <c r="T1226" s="1532"/>
      <c r="U1226" s="1532"/>
      <c r="V1226" s="1532"/>
      <c r="W1226" s="1532"/>
      <c r="X1226" s="1532"/>
      <c r="Y1226" s="1532"/>
      <c r="Z1226" s="1532"/>
      <c r="AA1226" s="1532"/>
      <c r="AB1226" s="1532"/>
    </row>
    <row r="1227">
      <c r="A1227" s="1547" t="s">
        <v>80</v>
      </c>
      <c r="B1227" s="1533"/>
      <c r="C1227" s="1533"/>
      <c r="D1227" s="1533"/>
      <c r="E1227" s="1533"/>
      <c r="F1227" s="1533"/>
      <c r="G1227" s="1535"/>
      <c r="H1227" s="1535">
        <f t="shared" si="873"/>
        <v>0</v>
      </c>
      <c r="I1227" s="1533"/>
      <c r="J1227" s="1568"/>
      <c r="K1227" s="1533" t="s">
        <v>80</v>
      </c>
      <c r="L1227" s="1533" t="str">
        <f t="shared" si="874"/>
        <v/>
      </c>
      <c r="M1227" s="1533"/>
      <c r="N1227" s="1533"/>
      <c r="O1227" s="1533"/>
      <c r="P1227" s="1533"/>
      <c r="Q1227" s="1566"/>
      <c r="R1227" s="1533"/>
      <c r="S1227" s="1532"/>
      <c r="T1227" s="1532"/>
      <c r="U1227" s="1532"/>
      <c r="V1227" s="1532"/>
      <c r="W1227" s="1532"/>
      <c r="X1227" s="1532"/>
      <c r="Y1227" s="1532"/>
      <c r="Z1227" s="1532"/>
      <c r="AA1227" s="1532"/>
      <c r="AB1227" s="1532"/>
    </row>
    <row r="1228">
      <c r="A1228" s="1538" t="s">
        <v>91</v>
      </c>
      <c r="B1228" s="1539">
        <f t="shared" ref="B1228:G1228" si="875"> SUM(B1229:B1232,B1234:B1237,B1239:B1242,B1244:B1247,B1249:B1252, B1254:B1257)</f>
        <v>27</v>
      </c>
      <c r="C1228" s="1539">
        <f t="shared" si="875"/>
        <v>91</v>
      </c>
      <c r="D1228" s="1539">
        <f t="shared" si="875"/>
        <v>60</v>
      </c>
      <c r="E1228" s="1539">
        <f t="shared" si="875"/>
        <v>56</v>
      </c>
      <c r="F1228" s="1539">
        <f t="shared" si="875"/>
        <v>31</v>
      </c>
      <c r="G1228" s="1539">
        <f t="shared" si="875"/>
        <v>0</v>
      </c>
      <c r="H1228" s="1539">
        <f>SUM(H1229:H1232,H1234:H1237,H1239:H1242,H1244:H1247,H1249:H1252,H1254:H1257)</f>
        <v>265</v>
      </c>
      <c r="I1228" s="1539"/>
      <c r="J1228" s="1569"/>
      <c r="K1228" s="1539" t="s">
        <v>91</v>
      </c>
      <c r="L1228" s="1561"/>
      <c r="M1228" s="1561"/>
      <c r="N1228" s="1561"/>
      <c r="O1228" s="1561"/>
      <c r="P1228" s="1561"/>
      <c r="Q1228" s="1566"/>
      <c r="R1228" s="1533"/>
      <c r="S1228" s="1532"/>
      <c r="T1228" s="1532"/>
      <c r="U1228" s="1532"/>
      <c r="V1228" s="1532"/>
      <c r="W1228" s="1532"/>
      <c r="X1228" s="1532"/>
      <c r="Y1228" s="1532"/>
      <c r="Z1228" s="1532"/>
      <c r="AA1228" s="1532"/>
      <c r="AB1228" s="1532"/>
    </row>
    <row r="1229">
      <c r="A1229" s="1540" t="s">
        <v>92</v>
      </c>
      <c r="B1229" s="1541">
        <v>0.0</v>
      </c>
      <c r="C1229" s="1541">
        <v>11.0</v>
      </c>
      <c r="D1229" s="1541">
        <v>16.0</v>
      </c>
      <c r="E1229" s="1541">
        <v>15.0</v>
      </c>
      <c r="F1229" s="1541">
        <v>7.0</v>
      </c>
      <c r="G1229" s="1541">
        <v>0.0</v>
      </c>
      <c r="H1229" s="1542">
        <f t="shared" ref="H1229:H1231" si="876">SUM(B1229:G1229)</f>
        <v>49</v>
      </c>
      <c r="I1229" s="1543">
        <f>sum(H1229:H1232)</f>
        <v>60</v>
      </c>
      <c r="J1229" s="729"/>
      <c r="K1229" s="1545" t="s">
        <v>92</v>
      </c>
      <c r="L1229" s="1543">
        <f t="shared" ref="L1229:L1230" si="877">O836</f>
        <v>70</v>
      </c>
      <c r="M1229" s="1543">
        <f>(L1229-H1229)</f>
        <v>21</v>
      </c>
      <c r="N1229" s="1546">
        <v>50.0</v>
      </c>
      <c r="O1229" s="1543">
        <f t="shared" ref="O1229:O1230" si="878">sum(M1229,N1229)</f>
        <v>71</v>
      </c>
      <c r="P1229" s="1546"/>
      <c r="Q1229" s="1566"/>
      <c r="R1229" s="1533"/>
      <c r="S1229" s="1532"/>
      <c r="T1229" s="1532"/>
      <c r="U1229" s="1532"/>
      <c r="V1229" s="1532"/>
      <c r="W1229" s="1532"/>
      <c r="X1229" s="1532"/>
      <c r="Y1229" s="1532"/>
      <c r="Z1229" s="1532"/>
      <c r="AA1229" s="1532"/>
      <c r="AB1229" s="1532"/>
    </row>
    <row r="1230">
      <c r="A1230" s="1547" t="s">
        <v>77</v>
      </c>
      <c r="B1230" s="1537">
        <v>0.0</v>
      </c>
      <c r="C1230" s="1537">
        <v>3.0</v>
      </c>
      <c r="D1230" s="1537">
        <v>3.0</v>
      </c>
      <c r="E1230" s="1537">
        <v>0.0</v>
      </c>
      <c r="F1230" s="1537">
        <v>0.0</v>
      </c>
      <c r="G1230" s="1548">
        <v>0.0</v>
      </c>
      <c r="H1230" s="1535">
        <f t="shared" si="876"/>
        <v>6</v>
      </c>
      <c r="I1230" s="1549">
        <f>(I1229/61)</f>
        <v>0.9836065574</v>
      </c>
      <c r="J1230" s="1557"/>
      <c r="K1230" s="1533" t="s">
        <v>77</v>
      </c>
      <c r="L1230" s="1533">
        <f t="shared" si="877"/>
        <v>15</v>
      </c>
      <c r="M1230" s="1533">
        <f>(L1230-H1230-H1231)</f>
        <v>5</v>
      </c>
      <c r="N1230" s="1537">
        <v>15.0</v>
      </c>
      <c r="O1230" s="1533">
        <f t="shared" si="878"/>
        <v>20</v>
      </c>
      <c r="P1230" s="1537"/>
      <c r="Q1230" s="1564"/>
      <c r="R1230" s="1533"/>
      <c r="S1230" s="1532"/>
      <c r="T1230" s="1532"/>
      <c r="U1230" s="1532"/>
      <c r="V1230" s="1532"/>
      <c r="W1230" s="1532"/>
      <c r="X1230" s="1532"/>
      <c r="Y1230" s="1532"/>
      <c r="Z1230" s="1532"/>
      <c r="AA1230" s="1532"/>
      <c r="AB1230" s="1532"/>
    </row>
    <row r="1231">
      <c r="A1231" s="1547" t="s">
        <v>78</v>
      </c>
      <c r="B1231" s="1537">
        <v>0.0</v>
      </c>
      <c r="C1231" s="1537">
        <v>2.0</v>
      </c>
      <c r="D1231" s="1537">
        <v>2.0</v>
      </c>
      <c r="E1231" s="1537">
        <v>0.0</v>
      </c>
      <c r="F1231" s="1537">
        <v>0.0</v>
      </c>
      <c r="G1231" s="1548">
        <v>0.0</v>
      </c>
      <c r="H1231" s="1535">
        <f t="shared" si="876"/>
        <v>4</v>
      </c>
      <c r="I1231" s="1533"/>
      <c r="J1231" s="729"/>
      <c r="K1231" s="1533" t="s">
        <v>78</v>
      </c>
      <c r="L1231" s="1537" t="s">
        <v>79</v>
      </c>
      <c r="M1231" s="1533" t="s">
        <v>79</v>
      </c>
      <c r="N1231" s="1537" t="s">
        <v>79</v>
      </c>
      <c r="O1231" s="1533" t="s">
        <v>79</v>
      </c>
      <c r="P1231" s="1533"/>
      <c r="Q1231" s="1566"/>
      <c r="R1231" s="1533"/>
      <c r="S1231" s="1532"/>
      <c r="T1231" s="1532"/>
      <c r="U1231" s="1532"/>
      <c r="V1231" s="1532"/>
      <c r="W1231" s="1532"/>
      <c r="X1231" s="1532"/>
      <c r="Y1231" s="1532"/>
      <c r="Z1231" s="1532"/>
      <c r="AA1231" s="1532"/>
      <c r="AB1231" s="1532"/>
    </row>
    <row r="1232">
      <c r="A1232" s="1547" t="s">
        <v>446</v>
      </c>
      <c r="B1232" s="1537">
        <v>0.0</v>
      </c>
      <c r="C1232" s="1537">
        <v>1.0</v>
      </c>
      <c r="D1232" s="1537">
        <v>0.0</v>
      </c>
      <c r="E1232" s="1537">
        <v>0.0</v>
      </c>
      <c r="F1232" s="1537">
        <v>0.0</v>
      </c>
      <c r="G1232" s="1548">
        <v>0.0</v>
      </c>
      <c r="H1232" s="1535">
        <f t="shared" ref="H1232:H1233" si="879">sum(B1232:G1232)</f>
        <v>1</v>
      </c>
      <c r="I1232" s="1533"/>
      <c r="J1232" s="729"/>
      <c r="K1232" s="1533" t="s">
        <v>446</v>
      </c>
      <c r="L1232" s="1533">
        <f t="shared" ref="L1232:L1235" si="880">O839</f>
        <v>2</v>
      </c>
      <c r="M1232" s="1533">
        <f t="shared" ref="M1232:M1234" si="881">(L1232-H1232)</f>
        <v>1</v>
      </c>
      <c r="N1232" s="1537">
        <v>7.0</v>
      </c>
      <c r="O1232" s="1533">
        <f>sum(M1232,N1232)</f>
        <v>8</v>
      </c>
      <c r="P1232" s="1533"/>
      <c r="Q1232" s="733"/>
      <c r="R1232" s="1533"/>
      <c r="S1232" s="1532"/>
      <c r="T1232" s="1532"/>
      <c r="U1232" s="1532"/>
      <c r="V1232" s="1532"/>
      <c r="W1232" s="1532"/>
      <c r="X1232" s="1532"/>
      <c r="Y1232" s="1532"/>
      <c r="Z1232" s="1532"/>
      <c r="AA1232" s="1532"/>
      <c r="AB1232" s="1532"/>
    </row>
    <row r="1233">
      <c r="A1233" s="1547" t="s">
        <v>80</v>
      </c>
      <c r="B1233" s="1537">
        <v>0.0</v>
      </c>
      <c r="C1233" s="1537">
        <v>0.0</v>
      </c>
      <c r="D1233" s="1537">
        <v>0.0</v>
      </c>
      <c r="E1233" s="1537">
        <v>0.0</v>
      </c>
      <c r="F1233" s="1537">
        <v>0.0</v>
      </c>
      <c r="G1233" s="1548">
        <v>0.0</v>
      </c>
      <c r="H1233" s="1535">
        <f t="shared" si="879"/>
        <v>0</v>
      </c>
      <c r="I1233" s="1533"/>
      <c r="J1233" s="729"/>
      <c r="K1233" s="1533" t="s">
        <v>80</v>
      </c>
      <c r="L1233" s="1533">
        <f t="shared" si="880"/>
        <v>45</v>
      </c>
      <c r="M1233" s="1533">
        <f t="shared" si="881"/>
        <v>45</v>
      </c>
      <c r="N1233" s="1537">
        <v>0.0</v>
      </c>
      <c r="O1233" s="1533">
        <f>SUM(M1233,N1233)</f>
        <v>45</v>
      </c>
      <c r="P1233" s="1533"/>
      <c r="Q1233" s="1566"/>
      <c r="R1233" s="1533"/>
      <c r="S1233" s="1532"/>
      <c r="T1233" s="1532"/>
      <c r="U1233" s="1532"/>
      <c r="V1233" s="1532"/>
      <c r="W1233" s="1532"/>
      <c r="X1233" s="1532"/>
      <c r="Y1233" s="1532"/>
      <c r="Z1233" s="1532"/>
      <c r="AA1233" s="1532"/>
      <c r="AB1233" s="1532"/>
    </row>
    <row r="1234">
      <c r="A1234" s="1552" t="s">
        <v>95</v>
      </c>
      <c r="B1234" s="1546">
        <v>9.0</v>
      </c>
      <c r="C1234" s="1546">
        <v>10.0</v>
      </c>
      <c r="D1234" s="1546">
        <v>2.0</v>
      </c>
      <c r="E1234" s="1546">
        <v>3.0</v>
      </c>
      <c r="F1234" s="1546">
        <v>1.0</v>
      </c>
      <c r="G1234" s="1541">
        <v>0.0</v>
      </c>
      <c r="H1234" s="1542">
        <f t="shared" ref="H1234:H1236" si="882">SUM(B1234:G1234)</f>
        <v>25</v>
      </c>
      <c r="I1234" s="1543">
        <f>sum(H1234:H1237)</f>
        <v>36</v>
      </c>
      <c r="J1234" s="729"/>
      <c r="K1234" s="1543" t="s">
        <v>95</v>
      </c>
      <c r="L1234" s="1543">
        <f t="shared" si="880"/>
        <v>53</v>
      </c>
      <c r="M1234" s="1543">
        <f t="shared" si="881"/>
        <v>28</v>
      </c>
      <c r="N1234" s="1546">
        <v>20.0</v>
      </c>
      <c r="O1234" s="1543">
        <f t="shared" ref="O1234:O1235" si="883">sum(M1234,N1234)</f>
        <v>48</v>
      </c>
      <c r="P1234" s="1546" t="s">
        <v>3</v>
      </c>
      <c r="Q1234" s="1566"/>
      <c r="R1234" s="1533"/>
      <c r="S1234" s="1532"/>
      <c r="T1234" s="1532"/>
      <c r="U1234" s="1532"/>
      <c r="V1234" s="1532"/>
      <c r="W1234" s="1532"/>
      <c r="X1234" s="1532"/>
      <c r="Y1234" s="1532"/>
      <c r="Z1234" s="1532"/>
      <c r="AA1234" s="1532"/>
      <c r="AB1234" s="1532"/>
    </row>
    <row r="1235">
      <c r="A1235" s="1547" t="s">
        <v>77</v>
      </c>
      <c r="B1235" s="1537">
        <v>0.0</v>
      </c>
      <c r="C1235" s="1537">
        <v>0.0</v>
      </c>
      <c r="D1235" s="1537">
        <v>0.0</v>
      </c>
      <c r="E1235" s="1537">
        <v>0.0</v>
      </c>
      <c r="F1235" s="1537">
        <v>0.0</v>
      </c>
      <c r="G1235" s="1537">
        <v>0.0</v>
      </c>
      <c r="H1235" s="1535">
        <f t="shared" si="882"/>
        <v>0</v>
      </c>
      <c r="I1235" s="1549">
        <f>(I1234/60)</f>
        <v>0.6</v>
      </c>
      <c r="J1235" s="729"/>
      <c r="K1235" s="1533" t="s">
        <v>77</v>
      </c>
      <c r="L1235" s="1533">
        <f t="shared" si="880"/>
        <v>10</v>
      </c>
      <c r="M1235" s="1533">
        <f>(L1235-H1235-H1236)</f>
        <v>1</v>
      </c>
      <c r="N1235" s="1537">
        <v>10.0</v>
      </c>
      <c r="O1235" s="1533">
        <f t="shared" si="883"/>
        <v>11</v>
      </c>
      <c r="P1235" s="1533"/>
      <c r="Q1235" s="1566"/>
      <c r="R1235" s="1533"/>
      <c r="S1235" s="1532"/>
      <c r="T1235" s="1532"/>
      <c r="U1235" s="1532"/>
      <c r="V1235" s="1532"/>
      <c r="W1235" s="1532"/>
      <c r="X1235" s="1532"/>
      <c r="Y1235" s="1532"/>
      <c r="Z1235" s="1532"/>
      <c r="AA1235" s="1532"/>
      <c r="AB1235" s="1532"/>
    </row>
    <row r="1236">
      <c r="A1236" s="1547" t="s">
        <v>78</v>
      </c>
      <c r="B1236" s="1537">
        <v>0.0</v>
      </c>
      <c r="C1236" s="1537">
        <v>5.0</v>
      </c>
      <c r="D1236" s="1537">
        <v>3.0</v>
      </c>
      <c r="E1236" s="1537">
        <v>1.0</v>
      </c>
      <c r="F1236" s="1537">
        <v>0.0</v>
      </c>
      <c r="G1236" s="1537">
        <v>0.0</v>
      </c>
      <c r="H1236" s="1535">
        <f t="shared" si="882"/>
        <v>9</v>
      </c>
      <c r="I1236" s="1533"/>
      <c r="J1236" s="729"/>
      <c r="K1236" s="1533" t="s">
        <v>78</v>
      </c>
      <c r="L1236" s="1537" t="s">
        <v>79</v>
      </c>
      <c r="M1236" s="1533" t="s">
        <v>79</v>
      </c>
      <c r="N1236" s="1537" t="s">
        <v>79</v>
      </c>
      <c r="O1236" s="1533" t="s">
        <v>79</v>
      </c>
      <c r="P1236" s="1533"/>
      <c r="Q1236" s="1566"/>
      <c r="R1236" s="1533"/>
      <c r="S1236" s="1532"/>
      <c r="T1236" s="1532"/>
      <c r="U1236" s="1532"/>
      <c r="V1236" s="1532"/>
      <c r="W1236" s="1532"/>
      <c r="X1236" s="1532"/>
      <c r="Y1236" s="1532"/>
      <c r="Z1236" s="1532"/>
      <c r="AA1236" s="1532"/>
      <c r="AB1236" s="1532"/>
    </row>
    <row r="1237">
      <c r="A1237" s="1547" t="s">
        <v>446</v>
      </c>
      <c r="B1237" s="1537">
        <v>1.0</v>
      </c>
      <c r="C1237" s="1537">
        <v>1.0</v>
      </c>
      <c r="D1237" s="1537">
        <v>0.0</v>
      </c>
      <c r="E1237" s="1537">
        <v>0.0</v>
      </c>
      <c r="F1237" s="1537">
        <v>0.0</v>
      </c>
      <c r="G1237" s="1537">
        <v>0.0</v>
      </c>
      <c r="H1237" s="1535">
        <f t="shared" ref="H1237:H1238" si="884">sum(B1237:G1237)</f>
        <v>2</v>
      </c>
      <c r="I1237" s="1533"/>
      <c r="J1237" s="729"/>
      <c r="K1237" s="1533" t="s">
        <v>446</v>
      </c>
      <c r="L1237" s="1533">
        <f t="shared" ref="L1237:L1240" si="885">O844</f>
        <v>12</v>
      </c>
      <c r="M1237" s="1533">
        <f t="shared" ref="M1237:M1239" si="886">(L1237-H1237)</f>
        <v>10</v>
      </c>
      <c r="N1237" s="1537">
        <v>0.0</v>
      </c>
      <c r="O1237" s="1533">
        <f>sum(M1237,N1237)</f>
        <v>10</v>
      </c>
      <c r="P1237" s="1533"/>
      <c r="Q1237" s="1566"/>
      <c r="R1237" s="1533"/>
      <c r="S1237" s="1532"/>
      <c r="T1237" s="1532"/>
      <c r="U1237" s="1532"/>
      <c r="V1237" s="1532"/>
      <c r="W1237" s="1532"/>
      <c r="X1237" s="1532"/>
      <c r="Y1237" s="1532"/>
      <c r="Z1237" s="1532"/>
      <c r="AA1237" s="1532"/>
      <c r="AB1237" s="1532"/>
    </row>
    <row r="1238">
      <c r="A1238" s="1547" t="s">
        <v>80</v>
      </c>
      <c r="B1238" s="1537">
        <v>0.0</v>
      </c>
      <c r="C1238" s="1537">
        <v>2.0</v>
      </c>
      <c r="D1238" s="1537">
        <v>0.0</v>
      </c>
      <c r="E1238" s="1537">
        <v>0.0</v>
      </c>
      <c r="F1238" s="1537">
        <v>0.0</v>
      </c>
      <c r="G1238" s="1537">
        <v>0.0</v>
      </c>
      <c r="H1238" s="1535">
        <f t="shared" si="884"/>
        <v>2</v>
      </c>
      <c r="I1238" s="1533"/>
      <c r="J1238" s="729"/>
      <c r="K1238" s="1533" t="s">
        <v>80</v>
      </c>
      <c r="L1238" s="1533">
        <f t="shared" si="885"/>
        <v>24</v>
      </c>
      <c r="M1238" s="1533">
        <f t="shared" si="886"/>
        <v>22</v>
      </c>
      <c r="N1238" s="1537">
        <v>0.0</v>
      </c>
      <c r="O1238" s="1533">
        <f>SUM(M1238,N1238)</f>
        <v>22</v>
      </c>
      <c r="P1238" s="1533"/>
      <c r="Q1238" s="1566"/>
      <c r="R1238" s="1533"/>
      <c r="S1238" s="1532"/>
      <c r="T1238" s="1532"/>
      <c r="U1238" s="1532"/>
      <c r="V1238" s="1532"/>
      <c r="W1238" s="1532"/>
      <c r="X1238" s="1532"/>
      <c r="Y1238" s="1532"/>
      <c r="Z1238" s="1532"/>
      <c r="AA1238" s="1532"/>
      <c r="AB1238" s="1532"/>
    </row>
    <row r="1239">
      <c r="A1239" s="1552" t="s">
        <v>254</v>
      </c>
      <c r="B1239" s="1541">
        <v>5.0</v>
      </c>
      <c r="C1239" s="1541">
        <v>9.0</v>
      </c>
      <c r="D1239" s="1541">
        <v>9.0</v>
      </c>
      <c r="E1239" s="1541">
        <v>8.0</v>
      </c>
      <c r="F1239" s="1541">
        <v>5.0</v>
      </c>
      <c r="G1239" s="1541">
        <v>0.0</v>
      </c>
      <c r="H1239" s="1542">
        <f t="shared" ref="H1239:H1241" si="887">SUM(B1239:G1239)</f>
        <v>36</v>
      </c>
      <c r="I1239" s="1543">
        <f>sum(H1239:H1242)</f>
        <v>52</v>
      </c>
      <c r="J1239" s="729"/>
      <c r="K1239" s="1543" t="s">
        <v>254</v>
      </c>
      <c r="L1239" s="1543">
        <f t="shared" si="885"/>
        <v>54</v>
      </c>
      <c r="M1239" s="1543">
        <f t="shared" si="886"/>
        <v>18</v>
      </c>
      <c r="N1239" s="1546">
        <v>35.0</v>
      </c>
      <c r="O1239" s="1543">
        <f t="shared" ref="O1239:O1240" si="888">sum(M1239,N1239)</f>
        <v>53</v>
      </c>
      <c r="P1239" s="1546" t="s">
        <v>3</v>
      </c>
      <c r="Q1239" s="1566"/>
      <c r="R1239" s="1533"/>
      <c r="S1239" s="1532"/>
      <c r="T1239" s="1532"/>
      <c r="U1239" s="1532"/>
      <c r="V1239" s="1532"/>
      <c r="W1239" s="1532"/>
      <c r="X1239" s="1532"/>
      <c r="Y1239" s="1532"/>
      <c r="Z1239" s="1532"/>
      <c r="AA1239" s="1532"/>
      <c r="AB1239" s="1532"/>
    </row>
    <row r="1240">
      <c r="A1240" s="1547" t="s">
        <v>77</v>
      </c>
      <c r="B1240" s="1537">
        <v>0.0</v>
      </c>
      <c r="C1240" s="1537">
        <v>0.0</v>
      </c>
      <c r="D1240" s="1537">
        <v>0.0</v>
      </c>
      <c r="E1240" s="1537">
        <v>0.0</v>
      </c>
      <c r="F1240" s="1537">
        <v>0.0</v>
      </c>
      <c r="G1240" s="1548">
        <v>0.0</v>
      </c>
      <c r="H1240" s="1535">
        <f t="shared" si="887"/>
        <v>0</v>
      </c>
      <c r="I1240" s="1549">
        <f>(I1239/60)</f>
        <v>0.8666666667</v>
      </c>
      <c r="J1240" s="1550" t="s">
        <v>79</v>
      </c>
      <c r="K1240" s="1533" t="s">
        <v>77</v>
      </c>
      <c r="L1240" s="1533">
        <f t="shared" si="885"/>
        <v>14</v>
      </c>
      <c r="M1240" s="1533">
        <f>(L1240-H1240-H1241)</f>
        <v>4</v>
      </c>
      <c r="N1240" s="1537">
        <v>10.0</v>
      </c>
      <c r="O1240" s="1533">
        <f t="shared" si="888"/>
        <v>14</v>
      </c>
      <c r="P1240" s="1533"/>
      <c r="Q1240" s="1565" t="s">
        <v>645</v>
      </c>
      <c r="R1240" s="1533"/>
      <c r="S1240" s="1532"/>
      <c r="T1240" s="1532"/>
      <c r="U1240" s="1532"/>
      <c r="V1240" s="1532"/>
      <c r="W1240" s="1532"/>
      <c r="X1240" s="1532"/>
      <c r="Y1240" s="1532"/>
      <c r="Z1240" s="1532"/>
      <c r="AA1240" s="1532"/>
      <c r="AB1240" s="1532"/>
    </row>
    <row r="1241">
      <c r="A1241" s="1547" t="s">
        <v>78</v>
      </c>
      <c r="B1241" s="1537">
        <v>0.0</v>
      </c>
      <c r="C1241" s="1537">
        <v>7.0</v>
      </c>
      <c r="D1241" s="1537">
        <v>3.0</v>
      </c>
      <c r="E1241" s="1537">
        <v>0.0</v>
      </c>
      <c r="F1241" s="1537">
        <v>0.0</v>
      </c>
      <c r="G1241" s="1548">
        <v>0.0</v>
      </c>
      <c r="H1241" s="1535">
        <f t="shared" si="887"/>
        <v>10</v>
      </c>
      <c r="I1241" s="1533"/>
      <c r="J1241" s="729"/>
      <c r="K1241" s="1533" t="s">
        <v>78</v>
      </c>
      <c r="L1241" s="1537" t="s">
        <v>79</v>
      </c>
      <c r="M1241" s="1533" t="s">
        <v>79</v>
      </c>
      <c r="N1241" s="1537" t="s">
        <v>79</v>
      </c>
      <c r="O1241" s="1533" t="s">
        <v>79</v>
      </c>
      <c r="P1241" s="1533"/>
      <c r="Q1241" s="1566"/>
      <c r="R1241" s="1533"/>
      <c r="S1241" s="1532"/>
      <c r="T1241" s="1532"/>
      <c r="U1241" s="1532"/>
      <c r="V1241" s="1532"/>
      <c r="W1241" s="1532"/>
      <c r="X1241" s="1532"/>
      <c r="Y1241" s="1532"/>
      <c r="Z1241" s="1532"/>
      <c r="AA1241" s="1532"/>
      <c r="AB1241" s="1532"/>
    </row>
    <row r="1242">
      <c r="A1242" s="1547" t="s">
        <v>446</v>
      </c>
      <c r="B1242" s="1537">
        <v>4.0</v>
      </c>
      <c r="C1242" s="1537">
        <v>1.0</v>
      </c>
      <c r="D1242" s="1537">
        <v>1.0</v>
      </c>
      <c r="E1242" s="1537">
        <v>0.0</v>
      </c>
      <c r="F1242" s="1537">
        <v>0.0</v>
      </c>
      <c r="G1242" s="1548">
        <v>0.0</v>
      </c>
      <c r="H1242" s="1535">
        <f t="shared" ref="H1242:H1243" si="889">sum(B1242:G1242)</f>
        <v>6</v>
      </c>
      <c r="I1242" s="1533"/>
      <c r="J1242" s="1553"/>
      <c r="K1242" s="1533" t="s">
        <v>446</v>
      </c>
      <c r="L1242" s="1533">
        <f t="shared" ref="L1242:L1245" si="890">O849</f>
        <v>13</v>
      </c>
      <c r="M1242" s="1533">
        <f t="shared" ref="M1242:M1244" si="891">(L1242-H1242)</f>
        <v>7</v>
      </c>
      <c r="N1242" s="1537">
        <v>0.0</v>
      </c>
      <c r="O1242" s="1533">
        <f>sum(M1242,N1242)</f>
        <v>7</v>
      </c>
      <c r="P1242" s="1533"/>
      <c r="Q1242" s="1564"/>
      <c r="R1242" s="1533"/>
      <c r="S1242" s="1532"/>
      <c r="T1242" s="1532"/>
      <c r="U1242" s="1532"/>
      <c r="V1242" s="1532"/>
      <c r="W1242" s="1532"/>
      <c r="X1242" s="1532"/>
      <c r="Y1242" s="1532"/>
      <c r="Z1242" s="1532"/>
      <c r="AA1242" s="1532"/>
      <c r="AB1242" s="1532"/>
    </row>
    <row r="1243">
      <c r="A1243" s="1547" t="s">
        <v>80</v>
      </c>
      <c r="B1243" s="1537">
        <v>0.0</v>
      </c>
      <c r="C1243" s="1537">
        <v>3.0</v>
      </c>
      <c r="D1243" s="1537">
        <v>0.0</v>
      </c>
      <c r="E1243" s="1537">
        <v>0.0</v>
      </c>
      <c r="F1243" s="1537">
        <v>0.0</v>
      </c>
      <c r="G1243" s="1548">
        <v>0.0</v>
      </c>
      <c r="H1243" s="1535">
        <f t="shared" si="889"/>
        <v>3</v>
      </c>
      <c r="I1243" s="1533"/>
      <c r="J1243" s="1553"/>
      <c r="K1243" s="1533" t="s">
        <v>80</v>
      </c>
      <c r="L1243" s="1533">
        <f t="shared" si="890"/>
        <v>19</v>
      </c>
      <c r="M1243" s="1533">
        <f t="shared" si="891"/>
        <v>16</v>
      </c>
      <c r="N1243" s="1537">
        <v>0.0</v>
      </c>
      <c r="O1243" s="1533">
        <f>SUM(M1243,N1243)</f>
        <v>16</v>
      </c>
      <c r="P1243" s="1533"/>
      <c r="Q1243" s="1564"/>
      <c r="R1243" s="1533"/>
      <c r="S1243" s="1532"/>
      <c r="T1243" s="1532"/>
      <c r="U1243" s="1532"/>
      <c r="V1243" s="1532"/>
      <c r="W1243" s="1532"/>
      <c r="X1243" s="1532"/>
      <c r="Y1243" s="1532"/>
      <c r="Z1243" s="1532"/>
      <c r="AA1243" s="1532"/>
      <c r="AB1243" s="1532"/>
    </row>
    <row r="1244">
      <c r="A1244" s="1552" t="s">
        <v>225</v>
      </c>
      <c r="B1244" s="1546">
        <v>1.0</v>
      </c>
      <c r="C1244" s="1546">
        <v>3.0</v>
      </c>
      <c r="D1244" s="1546">
        <v>3.0</v>
      </c>
      <c r="E1244" s="1546">
        <v>10.0</v>
      </c>
      <c r="F1244" s="1546">
        <v>1.0</v>
      </c>
      <c r="G1244" s="1541">
        <v>0.0</v>
      </c>
      <c r="H1244" s="1542">
        <f t="shared" ref="H1244:H1246" si="892">SUM(B1244:G1244)</f>
        <v>18</v>
      </c>
      <c r="I1244" s="1543">
        <f>sum(H1244:H1247)</f>
        <v>56</v>
      </c>
      <c r="J1244" s="1544"/>
      <c r="K1244" s="1543" t="s">
        <v>225</v>
      </c>
      <c r="L1244" s="1543">
        <f t="shared" si="890"/>
        <v>31</v>
      </c>
      <c r="M1244" s="1543">
        <f t="shared" si="891"/>
        <v>13</v>
      </c>
      <c r="N1244" s="1546">
        <v>30.0</v>
      </c>
      <c r="O1244" s="1543">
        <f t="shared" ref="O1244:O1245" si="893">sum(M1244,N1244)</f>
        <v>43</v>
      </c>
      <c r="P1244" s="1546" t="s">
        <v>3</v>
      </c>
      <c r="Q1244" s="1566"/>
      <c r="R1244" s="1533"/>
      <c r="S1244" s="1532"/>
      <c r="T1244" s="1532"/>
      <c r="U1244" s="1532"/>
      <c r="V1244" s="1532"/>
      <c r="W1244" s="1532"/>
      <c r="X1244" s="1532"/>
      <c r="Y1244" s="1532"/>
      <c r="Z1244" s="1532"/>
      <c r="AA1244" s="1532"/>
      <c r="AB1244" s="1532"/>
    </row>
    <row r="1245">
      <c r="A1245" s="1547" t="s">
        <v>77</v>
      </c>
      <c r="B1245" s="1537">
        <v>0.0</v>
      </c>
      <c r="C1245" s="1537">
        <v>0.0</v>
      </c>
      <c r="D1245" s="1537">
        <v>1.0</v>
      </c>
      <c r="E1245" s="1537">
        <v>3.0</v>
      </c>
      <c r="F1245" s="1537">
        <v>0.0</v>
      </c>
      <c r="G1245" s="1537">
        <v>0.0</v>
      </c>
      <c r="H1245" s="1535">
        <f t="shared" si="892"/>
        <v>4</v>
      </c>
      <c r="I1245" s="1549">
        <f>(I1244/60)</f>
        <v>0.9333333333</v>
      </c>
      <c r="J1245" s="1544"/>
      <c r="K1245" s="1533" t="s">
        <v>77</v>
      </c>
      <c r="L1245" s="1533">
        <f t="shared" si="890"/>
        <v>23</v>
      </c>
      <c r="M1245" s="1533">
        <f>(L1245-H1245-H1246)</f>
        <v>0</v>
      </c>
      <c r="N1245" s="1537">
        <v>15.0</v>
      </c>
      <c r="O1245" s="1533">
        <f t="shared" si="893"/>
        <v>15</v>
      </c>
      <c r="P1245" s="1533"/>
      <c r="Q1245" s="1566"/>
      <c r="R1245" s="1533"/>
      <c r="S1245" s="1532"/>
      <c r="T1245" s="1532"/>
      <c r="U1245" s="1532"/>
      <c r="V1245" s="1532"/>
      <c r="W1245" s="1532"/>
      <c r="X1245" s="1532"/>
      <c r="Y1245" s="1532"/>
      <c r="Z1245" s="1532"/>
      <c r="AA1245" s="1532"/>
      <c r="AB1245" s="1532"/>
    </row>
    <row r="1246">
      <c r="A1246" s="1547" t="s">
        <v>78</v>
      </c>
      <c r="B1246" s="1537">
        <v>0.0</v>
      </c>
      <c r="C1246" s="1537">
        <v>11.0</v>
      </c>
      <c r="D1246" s="1537">
        <v>3.0</v>
      </c>
      <c r="E1246" s="1537">
        <v>4.0</v>
      </c>
      <c r="F1246" s="1537">
        <v>1.0</v>
      </c>
      <c r="G1246" s="1537">
        <v>0.0</v>
      </c>
      <c r="H1246" s="1535">
        <f t="shared" si="892"/>
        <v>19</v>
      </c>
      <c r="I1246" s="1533"/>
      <c r="J1246" s="729"/>
      <c r="K1246" s="1533" t="s">
        <v>78</v>
      </c>
      <c r="L1246" s="1537" t="s">
        <v>79</v>
      </c>
      <c r="M1246" s="1533" t="s">
        <v>79</v>
      </c>
      <c r="N1246" s="1537" t="s">
        <v>79</v>
      </c>
      <c r="O1246" s="1533" t="s">
        <v>79</v>
      </c>
      <c r="P1246" s="1533"/>
      <c r="Q1246" s="649"/>
      <c r="R1246" s="1533"/>
      <c r="S1246" s="1532"/>
      <c r="T1246" s="1532"/>
      <c r="U1246" s="1532"/>
      <c r="V1246" s="1532"/>
      <c r="W1246" s="1532"/>
      <c r="X1246" s="1532"/>
      <c r="Y1246" s="1532"/>
      <c r="Z1246" s="1532"/>
      <c r="AA1246" s="1532"/>
      <c r="AB1246" s="1532"/>
    </row>
    <row r="1247">
      <c r="A1247" s="1547" t="s">
        <v>446</v>
      </c>
      <c r="B1247" s="1537">
        <v>1.0</v>
      </c>
      <c r="C1247" s="1537">
        <v>10.0</v>
      </c>
      <c r="D1247" s="1537">
        <v>2.0</v>
      </c>
      <c r="E1247" s="1537">
        <v>2.0</v>
      </c>
      <c r="F1247" s="1537">
        <v>0.0</v>
      </c>
      <c r="G1247" s="1537">
        <v>0.0</v>
      </c>
      <c r="H1247" s="1535">
        <f t="shared" ref="H1247:H1248" si="894">sum(B1247:G1247)</f>
        <v>15</v>
      </c>
      <c r="I1247" s="1533"/>
      <c r="J1247" s="1553"/>
      <c r="K1247" s="1533" t="s">
        <v>446</v>
      </c>
      <c r="L1247" s="1533">
        <f t="shared" ref="L1247:L1248" si="895">O854</f>
        <v>16</v>
      </c>
      <c r="M1247" s="1533">
        <f t="shared" ref="M1247:M1249" si="896">(L1247-H1247)</f>
        <v>1</v>
      </c>
      <c r="N1247" s="1537">
        <v>10.0</v>
      </c>
      <c r="O1247" s="1533">
        <f>sum(M1247,N1247)</f>
        <v>11</v>
      </c>
      <c r="P1247" s="1533"/>
      <c r="Q1247" s="1564"/>
      <c r="R1247" s="1533"/>
      <c r="S1247" s="1532"/>
      <c r="T1247" s="1532"/>
      <c r="U1247" s="1532"/>
      <c r="V1247" s="1532"/>
      <c r="W1247" s="1532"/>
      <c r="X1247" s="1532"/>
      <c r="Y1247" s="1532"/>
      <c r="Z1247" s="1532"/>
      <c r="AA1247" s="1532"/>
      <c r="AB1247" s="1532"/>
    </row>
    <row r="1248">
      <c r="A1248" s="1547" t="s">
        <v>80</v>
      </c>
      <c r="B1248" s="1537">
        <v>0.0</v>
      </c>
      <c r="C1248" s="1537">
        <v>1.0</v>
      </c>
      <c r="D1248" s="1537">
        <v>0.0</v>
      </c>
      <c r="E1248" s="1537">
        <v>0.0</v>
      </c>
      <c r="F1248" s="1537">
        <v>0.0</v>
      </c>
      <c r="G1248" s="1537">
        <v>0.0</v>
      </c>
      <c r="H1248" s="1535">
        <f t="shared" si="894"/>
        <v>1</v>
      </c>
      <c r="I1248" s="1533"/>
      <c r="J1248" s="1553"/>
      <c r="K1248" s="1533" t="s">
        <v>80</v>
      </c>
      <c r="L1248" s="1533">
        <f t="shared" si="895"/>
        <v>26</v>
      </c>
      <c r="M1248" s="1533">
        <f t="shared" si="896"/>
        <v>25</v>
      </c>
      <c r="N1248" s="1537">
        <v>0.0</v>
      </c>
      <c r="O1248" s="1533">
        <f>SUM(M1248,N1248)</f>
        <v>25</v>
      </c>
      <c r="P1248" s="1533"/>
      <c r="Q1248" s="1564"/>
      <c r="R1248" s="1533"/>
      <c r="S1248" s="1532"/>
      <c r="T1248" s="1532"/>
      <c r="U1248" s="1532"/>
      <c r="V1248" s="1532"/>
      <c r="W1248" s="1532"/>
      <c r="X1248" s="1532"/>
      <c r="Y1248" s="1532"/>
      <c r="Z1248" s="1532"/>
      <c r="AA1248" s="1532"/>
      <c r="AB1248" s="1532"/>
    </row>
    <row r="1249">
      <c r="A1249" s="1552" t="s">
        <v>93</v>
      </c>
      <c r="B1249" s="1541">
        <v>0.0</v>
      </c>
      <c r="C1249" s="1541">
        <v>3.0</v>
      </c>
      <c r="D1249" s="1541">
        <v>4.0</v>
      </c>
      <c r="E1249" s="1541">
        <v>0.0</v>
      </c>
      <c r="F1249" s="1541">
        <v>2.0</v>
      </c>
      <c r="G1249" s="1541">
        <v>0.0</v>
      </c>
      <c r="H1249" s="1542">
        <f t="shared" ref="H1249:H1251" si="897">SUM(B1249:G1249)</f>
        <v>9</v>
      </c>
      <c r="I1249" s="1543">
        <f>sum(H1249:H1252)</f>
        <v>20</v>
      </c>
      <c r="J1249" s="729"/>
      <c r="K1249" s="1543" t="s">
        <v>93</v>
      </c>
      <c r="L1249" s="1546">
        <v>56.0</v>
      </c>
      <c r="M1249" s="1543">
        <f t="shared" si="896"/>
        <v>47</v>
      </c>
      <c r="N1249" s="1546">
        <v>0.0</v>
      </c>
      <c r="O1249" s="1543">
        <f t="shared" ref="O1249:O1250" si="898">sum(M1249,N1249)</f>
        <v>47</v>
      </c>
      <c r="P1249" s="1543"/>
      <c r="Q1249" s="1566"/>
      <c r="R1249" s="1533"/>
      <c r="S1249" s="1532"/>
      <c r="T1249" s="1532"/>
      <c r="U1249" s="1532"/>
      <c r="V1249" s="1532"/>
      <c r="W1249" s="1532"/>
      <c r="X1249" s="1532"/>
      <c r="Y1249" s="1532"/>
      <c r="Z1249" s="1532"/>
      <c r="AA1249" s="1532"/>
      <c r="AB1249" s="1532"/>
    </row>
    <row r="1250">
      <c r="A1250" s="1547" t="s">
        <v>77</v>
      </c>
      <c r="B1250" s="1537">
        <v>0.0</v>
      </c>
      <c r="C1250" s="1537">
        <v>3.0</v>
      </c>
      <c r="D1250" s="1537">
        <v>0.0</v>
      </c>
      <c r="E1250" s="1537">
        <v>0.0</v>
      </c>
      <c r="F1250" s="1537">
        <v>0.0</v>
      </c>
      <c r="G1250" s="1548">
        <v>0.0</v>
      </c>
      <c r="H1250" s="1535">
        <f t="shared" si="897"/>
        <v>3</v>
      </c>
      <c r="I1250" s="1549">
        <f>(I1249/60)</f>
        <v>0.3333333333</v>
      </c>
      <c r="J1250" s="729"/>
      <c r="K1250" s="1533" t="s">
        <v>77</v>
      </c>
      <c r="L1250" s="1533">
        <f>O857</f>
        <v>9</v>
      </c>
      <c r="M1250" s="1533">
        <f>(L1250-H1250-H1251)</f>
        <v>1</v>
      </c>
      <c r="N1250" s="1537">
        <v>4.0</v>
      </c>
      <c r="O1250" s="1533">
        <f t="shared" si="898"/>
        <v>5</v>
      </c>
      <c r="P1250" s="1533"/>
      <c r="Q1250" s="1566"/>
      <c r="R1250" s="1533"/>
      <c r="S1250" s="1532"/>
      <c r="T1250" s="1532"/>
      <c r="U1250" s="1532"/>
      <c r="V1250" s="1532"/>
      <c r="W1250" s="1532"/>
      <c r="X1250" s="1532"/>
      <c r="Y1250" s="1532"/>
      <c r="Z1250" s="1532"/>
      <c r="AA1250" s="1532"/>
      <c r="AB1250" s="1532"/>
    </row>
    <row r="1251">
      <c r="A1251" s="1547" t="s">
        <v>78</v>
      </c>
      <c r="B1251" s="1537">
        <v>0.0</v>
      </c>
      <c r="C1251" s="1537">
        <v>1.0</v>
      </c>
      <c r="D1251" s="1537">
        <v>2.0</v>
      </c>
      <c r="E1251" s="1537">
        <v>0.0</v>
      </c>
      <c r="F1251" s="1537">
        <v>2.0</v>
      </c>
      <c r="G1251" s="1548">
        <v>0.0</v>
      </c>
      <c r="H1251" s="1535">
        <f t="shared" si="897"/>
        <v>5</v>
      </c>
      <c r="I1251" s="1533"/>
      <c r="J1251" s="729"/>
      <c r="K1251" s="1533" t="s">
        <v>78</v>
      </c>
      <c r="L1251" s="1537" t="s">
        <v>79</v>
      </c>
      <c r="M1251" s="1533" t="s">
        <v>79</v>
      </c>
      <c r="N1251" s="1537" t="s">
        <v>79</v>
      </c>
      <c r="O1251" s="1533" t="s">
        <v>79</v>
      </c>
      <c r="P1251" s="1533"/>
      <c r="Q1251" s="1566"/>
      <c r="R1251" s="1533"/>
      <c r="S1251" s="1532"/>
      <c r="T1251" s="1532"/>
      <c r="U1251" s="1532"/>
      <c r="V1251" s="1532"/>
      <c r="W1251" s="1532"/>
      <c r="X1251" s="1532"/>
      <c r="Y1251" s="1532"/>
      <c r="Z1251" s="1532"/>
      <c r="AA1251" s="1532"/>
      <c r="AB1251" s="1532"/>
    </row>
    <row r="1252">
      <c r="A1252" s="1547" t="s">
        <v>446</v>
      </c>
      <c r="B1252" s="1537">
        <v>0.0</v>
      </c>
      <c r="C1252" s="1537">
        <v>1.0</v>
      </c>
      <c r="D1252" s="1537">
        <v>2.0</v>
      </c>
      <c r="E1252" s="1537">
        <v>0.0</v>
      </c>
      <c r="F1252" s="1537">
        <v>0.0</v>
      </c>
      <c r="G1252" s="1548">
        <v>0.0</v>
      </c>
      <c r="H1252" s="1535">
        <f t="shared" ref="H1252:H1253" si="899">sum(B1252:G1252)</f>
        <v>3</v>
      </c>
      <c r="I1252" s="1533"/>
      <c r="J1252" s="729"/>
      <c r="K1252" s="1533" t="s">
        <v>446</v>
      </c>
      <c r="L1252" s="1533">
        <f t="shared" ref="L1252:L1255" si="900">O859</f>
        <v>6</v>
      </c>
      <c r="M1252" s="1533">
        <f t="shared" ref="M1252:M1254" si="901">(L1252-H1252)</f>
        <v>3</v>
      </c>
      <c r="N1252" s="1537">
        <v>0.0</v>
      </c>
      <c r="O1252" s="1533">
        <f>sum(M1252,N1252)</f>
        <v>3</v>
      </c>
      <c r="P1252" s="1533"/>
      <c r="Q1252" s="733"/>
      <c r="R1252" s="1533"/>
      <c r="S1252" s="1532"/>
      <c r="T1252" s="1532"/>
      <c r="U1252" s="1532"/>
      <c r="V1252" s="1532"/>
      <c r="W1252" s="1532"/>
      <c r="X1252" s="1532"/>
      <c r="Y1252" s="1532"/>
      <c r="Z1252" s="1532"/>
      <c r="AA1252" s="1532"/>
      <c r="AB1252" s="1532"/>
    </row>
    <row r="1253">
      <c r="A1253" s="1547" t="s">
        <v>80</v>
      </c>
      <c r="B1253" s="1537">
        <v>0.0</v>
      </c>
      <c r="C1253" s="1537">
        <v>0.0</v>
      </c>
      <c r="D1253" s="1537">
        <v>1.0</v>
      </c>
      <c r="E1253" s="1537">
        <v>0.0</v>
      </c>
      <c r="F1253" s="1537">
        <v>0.0</v>
      </c>
      <c r="G1253" s="1548">
        <v>0.0</v>
      </c>
      <c r="H1253" s="1535">
        <f t="shared" si="899"/>
        <v>1</v>
      </c>
      <c r="I1253" s="1533"/>
      <c r="J1253" s="729"/>
      <c r="K1253" s="1533" t="s">
        <v>80</v>
      </c>
      <c r="L1253" s="1533">
        <f t="shared" si="900"/>
        <v>55</v>
      </c>
      <c r="M1253" s="1533">
        <f t="shared" si="901"/>
        <v>54</v>
      </c>
      <c r="N1253" s="1537">
        <v>0.0</v>
      </c>
      <c r="O1253" s="1533">
        <f>SUM(M1253,N1253)</f>
        <v>54</v>
      </c>
      <c r="P1253" s="1533"/>
      <c r="Q1253" s="1566"/>
      <c r="R1253" s="1533"/>
      <c r="S1253" s="1532"/>
      <c r="T1253" s="1532"/>
      <c r="U1253" s="1532"/>
      <c r="V1253" s="1532"/>
      <c r="W1253" s="1532"/>
      <c r="X1253" s="1532"/>
      <c r="Y1253" s="1532"/>
      <c r="Z1253" s="1532"/>
      <c r="AA1253" s="1532"/>
      <c r="AB1253" s="1532"/>
    </row>
    <row r="1254">
      <c r="A1254" s="1558" t="s">
        <v>565</v>
      </c>
      <c r="B1254" s="1541">
        <v>5.0</v>
      </c>
      <c r="C1254" s="1541">
        <v>7.0</v>
      </c>
      <c r="D1254" s="1541">
        <v>2.0</v>
      </c>
      <c r="E1254" s="1541">
        <v>7.0</v>
      </c>
      <c r="F1254" s="1541">
        <v>7.0</v>
      </c>
      <c r="G1254" s="1541">
        <v>0.0</v>
      </c>
      <c r="H1254" s="1542">
        <f t="shared" ref="H1254:H1256" si="902">SUM(B1254:G1254)</f>
        <v>28</v>
      </c>
      <c r="I1254" s="1543">
        <f>sum(H1254:H1257)</f>
        <v>41</v>
      </c>
      <c r="J1254" s="1544"/>
      <c r="K1254" s="1559" t="s">
        <v>565</v>
      </c>
      <c r="L1254" s="1543">
        <f t="shared" si="900"/>
        <v>52</v>
      </c>
      <c r="M1254" s="1543">
        <f t="shared" si="901"/>
        <v>24</v>
      </c>
      <c r="N1254" s="1546">
        <v>10.0</v>
      </c>
      <c r="O1254" s="1543">
        <f t="shared" ref="O1254:O1255" si="903">sum(M1254,N1254)</f>
        <v>34</v>
      </c>
      <c r="P1254" s="1543"/>
      <c r="Q1254" s="1566"/>
      <c r="R1254" s="1533"/>
      <c r="S1254" s="1532"/>
      <c r="T1254" s="1532"/>
      <c r="U1254" s="1532"/>
      <c r="V1254" s="1532"/>
      <c r="W1254" s="1532"/>
      <c r="X1254" s="1532"/>
      <c r="Y1254" s="1532"/>
      <c r="Z1254" s="1532"/>
      <c r="AA1254" s="1532"/>
      <c r="AB1254" s="1532"/>
    </row>
    <row r="1255">
      <c r="A1255" s="1547" t="s">
        <v>77</v>
      </c>
      <c r="B1255" s="1537">
        <v>0.0</v>
      </c>
      <c r="C1255" s="1537">
        <v>0.0</v>
      </c>
      <c r="D1255" s="1537">
        <v>0.0</v>
      </c>
      <c r="E1255" s="1537">
        <v>0.0</v>
      </c>
      <c r="F1255" s="1537">
        <v>0.0</v>
      </c>
      <c r="G1255" s="1548">
        <v>0.0</v>
      </c>
      <c r="H1255" s="1535">
        <f t="shared" si="902"/>
        <v>0</v>
      </c>
      <c r="I1255" s="1549">
        <f>(I1254/60)</f>
        <v>0.6833333333</v>
      </c>
      <c r="J1255" s="729"/>
      <c r="K1255" s="1533" t="s">
        <v>77</v>
      </c>
      <c r="L1255" s="1533">
        <f t="shared" si="900"/>
        <v>10</v>
      </c>
      <c r="M1255" s="1533">
        <f>(L1255-H1255-H1256)</f>
        <v>2</v>
      </c>
      <c r="N1255" s="1537">
        <v>0.0</v>
      </c>
      <c r="O1255" s="1533">
        <f t="shared" si="903"/>
        <v>2</v>
      </c>
      <c r="P1255" s="1533"/>
      <c r="Q1255" s="733"/>
      <c r="R1255" s="1533"/>
      <c r="S1255" s="1532"/>
      <c r="T1255" s="1532"/>
      <c r="U1255" s="1532"/>
      <c r="V1255" s="1532"/>
      <c r="W1255" s="1532"/>
      <c r="X1255" s="1532"/>
      <c r="Y1255" s="1532"/>
      <c r="Z1255" s="1532"/>
      <c r="AA1255" s="1532"/>
      <c r="AB1255" s="1532"/>
    </row>
    <row r="1256">
      <c r="A1256" s="1547" t="s">
        <v>78</v>
      </c>
      <c r="B1256" s="1537">
        <v>0.0</v>
      </c>
      <c r="C1256" s="1537">
        <v>1.0</v>
      </c>
      <c r="D1256" s="1537">
        <v>1.0</v>
      </c>
      <c r="E1256" s="1537">
        <v>2.0</v>
      </c>
      <c r="F1256" s="1537">
        <v>4.0</v>
      </c>
      <c r="G1256" s="1548">
        <v>0.0</v>
      </c>
      <c r="H1256" s="1535">
        <f t="shared" si="902"/>
        <v>8</v>
      </c>
      <c r="I1256" s="1533"/>
      <c r="J1256" s="1544"/>
      <c r="K1256" s="1533" t="s">
        <v>78</v>
      </c>
      <c r="L1256" s="1537" t="s">
        <v>79</v>
      </c>
      <c r="M1256" s="1533" t="s">
        <v>79</v>
      </c>
      <c r="N1256" s="1537" t="s">
        <v>79</v>
      </c>
      <c r="O1256" s="1533" t="s">
        <v>79</v>
      </c>
      <c r="P1256" s="1533"/>
      <c r="Q1256" s="1566"/>
      <c r="R1256" s="1533"/>
      <c r="S1256" s="1532"/>
      <c r="T1256" s="1532"/>
      <c r="U1256" s="1532"/>
      <c r="V1256" s="1532"/>
      <c r="W1256" s="1532"/>
      <c r="X1256" s="1532"/>
      <c r="Y1256" s="1532"/>
      <c r="Z1256" s="1532"/>
      <c r="AA1256" s="1532"/>
      <c r="AB1256" s="1532"/>
    </row>
    <row r="1257">
      <c r="A1257" s="1547" t="s">
        <v>446</v>
      </c>
      <c r="B1257" s="1537">
        <v>1.0</v>
      </c>
      <c r="C1257" s="1537">
        <v>1.0</v>
      </c>
      <c r="D1257" s="1537">
        <v>1.0</v>
      </c>
      <c r="E1257" s="1537">
        <v>1.0</v>
      </c>
      <c r="F1257" s="1537">
        <v>1.0</v>
      </c>
      <c r="G1257" s="1548">
        <v>0.0</v>
      </c>
      <c r="H1257" s="1535">
        <f t="shared" ref="H1257:H1258" si="904">sum(B1257:G1257)</f>
        <v>5</v>
      </c>
      <c r="I1257" s="1533"/>
      <c r="J1257" s="1544"/>
      <c r="K1257" s="1533" t="s">
        <v>446</v>
      </c>
      <c r="L1257" s="1533">
        <f t="shared" ref="L1257:L1258" si="905">O864</f>
        <v>4</v>
      </c>
      <c r="M1257" s="1533">
        <f t="shared" ref="M1257:M1258" si="906">(L1257-H1257)</f>
        <v>-1</v>
      </c>
      <c r="N1257" s="1537">
        <v>7.0</v>
      </c>
      <c r="O1257" s="1533">
        <f>sum(M1257,N1257)</f>
        <v>6</v>
      </c>
      <c r="P1257" s="1533"/>
      <c r="Q1257" s="1566"/>
      <c r="R1257" s="1533"/>
      <c r="S1257" s="1532"/>
      <c r="T1257" s="1532"/>
      <c r="U1257" s="1532"/>
      <c r="V1257" s="1532"/>
      <c r="W1257" s="1532"/>
      <c r="X1257" s="1532"/>
      <c r="Y1257" s="1532"/>
      <c r="Z1257" s="1532"/>
      <c r="AA1257" s="1532"/>
      <c r="AB1257" s="1532"/>
    </row>
    <row r="1258">
      <c r="A1258" s="1547" t="s">
        <v>80</v>
      </c>
      <c r="B1258" s="1537">
        <v>0.0</v>
      </c>
      <c r="C1258" s="1537">
        <v>3.0</v>
      </c>
      <c r="D1258" s="1537">
        <v>1.0</v>
      </c>
      <c r="E1258" s="1537">
        <v>0.0</v>
      </c>
      <c r="F1258" s="1537">
        <v>0.0</v>
      </c>
      <c r="G1258" s="1548">
        <v>0.0</v>
      </c>
      <c r="H1258" s="1535">
        <f t="shared" si="904"/>
        <v>4</v>
      </c>
      <c r="I1258" s="1533"/>
      <c r="J1258" s="1550" t="s">
        <v>79</v>
      </c>
      <c r="K1258" s="1533" t="s">
        <v>80</v>
      </c>
      <c r="L1258" s="1533">
        <f t="shared" si="905"/>
        <v>22</v>
      </c>
      <c r="M1258" s="1533">
        <f t="shared" si="906"/>
        <v>18</v>
      </c>
      <c r="N1258" s="1537">
        <v>0.0</v>
      </c>
      <c r="O1258" s="1533">
        <f>SUM(M1258,N1258)</f>
        <v>18</v>
      </c>
      <c r="P1258" s="1533"/>
      <c r="Q1258" s="1551" t="s">
        <v>609</v>
      </c>
      <c r="R1258" s="1533"/>
      <c r="S1258" s="1532"/>
      <c r="T1258" s="1532"/>
      <c r="U1258" s="1532"/>
      <c r="V1258" s="1532"/>
      <c r="W1258" s="1532"/>
      <c r="X1258" s="1532"/>
      <c r="Y1258" s="1532"/>
      <c r="Z1258" s="1532"/>
      <c r="AA1258" s="1532"/>
      <c r="AB1258" s="1532"/>
    </row>
    <row r="1259">
      <c r="A1259" s="1538" t="s">
        <v>105</v>
      </c>
      <c r="B1259" s="1539">
        <f t="shared" ref="B1259:G1259" si="907"> SUM(B1260:B1263,B1265:B1268,B1270:B1273,B1275:B1278,B1280:B1283, B1285:B1288)</f>
        <v>37</v>
      </c>
      <c r="C1259" s="1539">
        <f t="shared" si="907"/>
        <v>35</v>
      </c>
      <c r="D1259" s="1539">
        <f t="shared" si="907"/>
        <v>33</v>
      </c>
      <c r="E1259" s="1539">
        <f t="shared" si="907"/>
        <v>34</v>
      </c>
      <c r="F1259" s="1539">
        <f t="shared" si="907"/>
        <v>16</v>
      </c>
      <c r="G1259" s="1539">
        <f t="shared" si="907"/>
        <v>0</v>
      </c>
      <c r="H1259" s="1539">
        <f>SUM(H1260:H1263,H1265:H1268,H1270:H1273,H1275:H1278,H1280:H1283,H1285:H1288)</f>
        <v>155</v>
      </c>
      <c r="I1259" s="1539"/>
      <c r="J1259" s="1569"/>
      <c r="K1259" s="1539" t="s">
        <v>105</v>
      </c>
      <c r="L1259" s="1561"/>
      <c r="M1259" s="1561"/>
      <c r="N1259" s="1539"/>
      <c r="O1259" s="1561"/>
      <c r="P1259" s="1539"/>
      <c r="Q1259" s="1566"/>
      <c r="R1259" s="1533"/>
      <c r="S1259" s="1532"/>
      <c r="T1259" s="1532"/>
      <c r="U1259" s="1532"/>
      <c r="V1259" s="1532"/>
      <c r="W1259" s="1532"/>
      <c r="X1259" s="1532"/>
      <c r="Y1259" s="1532"/>
      <c r="Z1259" s="1532"/>
      <c r="AA1259" s="1532"/>
      <c r="AB1259" s="1532"/>
    </row>
    <row r="1260">
      <c r="A1260" s="1540" t="s">
        <v>106</v>
      </c>
      <c r="B1260" s="1541">
        <v>6.0</v>
      </c>
      <c r="C1260" s="1541">
        <v>8.0</v>
      </c>
      <c r="D1260" s="1541">
        <v>11.0</v>
      </c>
      <c r="E1260" s="1541">
        <v>11.0</v>
      </c>
      <c r="F1260" s="1541">
        <v>4.0</v>
      </c>
      <c r="G1260" s="1541">
        <v>0.0</v>
      </c>
      <c r="H1260" s="1542">
        <f t="shared" ref="H1260:H1262" si="908">SUM(B1260:G1260)</f>
        <v>40</v>
      </c>
      <c r="I1260" s="1543">
        <f>sum(H1260:H1263)</f>
        <v>59</v>
      </c>
      <c r="J1260" s="729"/>
      <c r="K1260" s="1545" t="s">
        <v>106</v>
      </c>
      <c r="L1260" s="1543">
        <f>O867</f>
        <v>61</v>
      </c>
      <c r="M1260" s="1543">
        <f>(L1260-H1260)</f>
        <v>21</v>
      </c>
      <c r="N1260" s="1546">
        <v>30.0</v>
      </c>
      <c r="O1260" s="1543">
        <f t="shared" ref="O1260:O1261" si="909">sum(M1260,N1260)</f>
        <v>51</v>
      </c>
      <c r="P1260" s="1543"/>
      <c r="Q1260" s="1566"/>
      <c r="R1260" s="1533"/>
      <c r="S1260" s="1532"/>
      <c r="T1260" s="1532"/>
      <c r="U1260" s="1532"/>
      <c r="V1260" s="1532"/>
      <c r="W1260" s="1532"/>
      <c r="X1260" s="1532"/>
      <c r="Y1260" s="1532"/>
      <c r="Z1260" s="1532"/>
      <c r="AA1260" s="1532"/>
      <c r="AB1260" s="1532"/>
    </row>
    <row r="1261">
      <c r="A1261" s="1547" t="s">
        <v>77</v>
      </c>
      <c r="B1261" s="1537">
        <v>0.0</v>
      </c>
      <c r="C1261" s="1537">
        <v>0.0</v>
      </c>
      <c r="D1261" s="1537">
        <v>0.0</v>
      </c>
      <c r="E1261" s="1537">
        <v>0.0</v>
      </c>
      <c r="F1261" s="1537">
        <v>0.0</v>
      </c>
      <c r="G1261" s="1548">
        <v>0.0</v>
      </c>
      <c r="H1261" s="1535">
        <f t="shared" si="908"/>
        <v>0</v>
      </c>
      <c r="I1261" s="1549">
        <f>(I1260/61)</f>
        <v>0.9672131148</v>
      </c>
      <c r="J1261" s="1553"/>
      <c r="K1261" s="1533" t="s">
        <v>77</v>
      </c>
      <c r="L1261" s="1537">
        <v>16.0</v>
      </c>
      <c r="M1261" s="1533">
        <f>(L1261-H1261-H1262)</f>
        <v>1</v>
      </c>
      <c r="N1261" s="1537">
        <v>8.0</v>
      </c>
      <c r="O1261" s="1533">
        <f t="shared" si="909"/>
        <v>9</v>
      </c>
      <c r="P1261" s="1533"/>
      <c r="Q1261" s="1564"/>
      <c r="R1261" s="1533"/>
      <c r="S1261" s="1532"/>
      <c r="T1261" s="1532"/>
      <c r="U1261" s="1532"/>
      <c r="V1261" s="1532"/>
      <c r="W1261" s="1532"/>
      <c r="X1261" s="1532"/>
      <c r="Y1261" s="1532"/>
      <c r="Z1261" s="1532"/>
      <c r="AA1261" s="1532"/>
      <c r="AB1261" s="1532"/>
    </row>
    <row r="1262">
      <c r="A1262" s="1547" t="s">
        <v>78</v>
      </c>
      <c r="B1262" s="1537">
        <v>0.0</v>
      </c>
      <c r="C1262" s="1537">
        <v>5.0</v>
      </c>
      <c r="D1262" s="1537">
        <v>5.0</v>
      </c>
      <c r="E1262" s="1537">
        <v>5.0</v>
      </c>
      <c r="F1262" s="1537">
        <v>0.0</v>
      </c>
      <c r="G1262" s="1548">
        <v>0.0</v>
      </c>
      <c r="H1262" s="1535">
        <f t="shared" si="908"/>
        <v>15</v>
      </c>
      <c r="I1262" s="1533"/>
      <c r="J1262" s="729"/>
      <c r="K1262" s="1533" t="s">
        <v>78</v>
      </c>
      <c r="L1262" s="1537" t="s">
        <v>79</v>
      </c>
      <c r="M1262" s="1533" t="s">
        <v>79</v>
      </c>
      <c r="N1262" s="1537" t="s">
        <v>79</v>
      </c>
      <c r="O1262" s="1533" t="s">
        <v>79</v>
      </c>
      <c r="P1262" s="1533"/>
      <c r="Q1262" s="1566"/>
      <c r="R1262" s="1533"/>
      <c r="S1262" s="1532"/>
      <c r="T1262" s="1532"/>
      <c r="U1262" s="1532"/>
      <c r="V1262" s="1532"/>
      <c r="W1262" s="1532"/>
      <c r="X1262" s="1532"/>
      <c r="Y1262" s="1532"/>
      <c r="Z1262" s="1532"/>
      <c r="AA1262" s="1532"/>
      <c r="AB1262" s="1532"/>
    </row>
    <row r="1263">
      <c r="A1263" s="1547" t="s">
        <v>446</v>
      </c>
      <c r="B1263" s="1537">
        <v>3.0</v>
      </c>
      <c r="C1263" s="1537">
        <v>0.0</v>
      </c>
      <c r="D1263" s="1537">
        <v>1.0</v>
      </c>
      <c r="E1263" s="1537">
        <v>0.0</v>
      </c>
      <c r="F1263" s="1537">
        <v>0.0</v>
      </c>
      <c r="G1263" s="1548">
        <v>0.0</v>
      </c>
      <c r="H1263" s="1535">
        <f t="shared" ref="H1263:H1264" si="910">sum(B1263:G1263)</f>
        <v>4</v>
      </c>
      <c r="I1263" s="1533"/>
      <c r="J1263" s="1553"/>
      <c r="K1263" s="1533" t="s">
        <v>446</v>
      </c>
      <c r="L1263" s="1533">
        <f>O870</f>
        <v>4</v>
      </c>
      <c r="M1263" s="1533">
        <f t="shared" ref="M1263:M1265" si="911">(L1263-H1263)</f>
        <v>0</v>
      </c>
      <c r="N1263" s="1537">
        <v>10.0</v>
      </c>
      <c r="O1263" s="1533">
        <f t="shared" ref="O1263:O1266" si="912">sum(M1263,N1263)</f>
        <v>10</v>
      </c>
      <c r="P1263" s="1533"/>
      <c r="Q1263" s="1564"/>
      <c r="R1263" s="1533"/>
      <c r="S1263" s="1532"/>
      <c r="T1263" s="1532"/>
      <c r="U1263" s="1532"/>
      <c r="V1263" s="1532"/>
      <c r="W1263" s="1532"/>
      <c r="X1263" s="1532"/>
      <c r="Y1263" s="1532"/>
      <c r="Z1263" s="1532"/>
      <c r="AA1263" s="1532"/>
      <c r="AB1263" s="1532"/>
    </row>
    <row r="1264">
      <c r="A1264" s="1547" t="s">
        <v>80</v>
      </c>
      <c r="B1264" s="1537">
        <v>0.0</v>
      </c>
      <c r="C1264" s="1537">
        <v>0.0</v>
      </c>
      <c r="D1264" s="1537">
        <v>5.0</v>
      </c>
      <c r="E1264" s="1537">
        <v>0.0</v>
      </c>
      <c r="F1264" s="1537">
        <v>0.0</v>
      </c>
      <c r="G1264" s="1548">
        <v>0.0</v>
      </c>
      <c r="H1264" s="1535">
        <f t="shared" si="910"/>
        <v>5</v>
      </c>
      <c r="I1264" s="1533"/>
      <c r="J1264" s="729"/>
      <c r="K1264" s="1533" t="s">
        <v>80</v>
      </c>
      <c r="L1264" s="1537">
        <v>33.0</v>
      </c>
      <c r="M1264" s="1533">
        <f t="shared" si="911"/>
        <v>28</v>
      </c>
      <c r="N1264" s="1537">
        <v>0.0</v>
      </c>
      <c r="O1264" s="1533">
        <f t="shared" si="912"/>
        <v>28</v>
      </c>
      <c r="P1264" s="1533"/>
      <c r="Q1264" s="1566"/>
      <c r="R1264" s="1533"/>
      <c r="S1264" s="1532"/>
      <c r="T1264" s="1532"/>
      <c r="U1264" s="1532"/>
      <c r="V1264" s="1532"/>
      <c r="W1264" s="1532"/>
      <c r="X1264" s="1532"/>
      <c r="Y1264" s="1532"/>
      <c r="Z1264" s="1532"/>
      <c r="AA1264" s="1532"/>
      <c r="AB1264" s="1532"/>
    </row>
    <row r="1265">
      <c r="A1265" s="1552" t="s">
        <v>108</v>
      </c>
      <c r="B1265" s="1546">
        <v>7.0</v>
      </c>
      <c r="C1265" s="1546">
        <v>2.0</v>
      </c>
      <c r="D1265" s="1546">
        <v>2.0</v>
      </c>
      <c r="E1265" s="1546">
        <v>0.0</v>
      </c>
      <c r="F1265" s="1546">
        <v>4.0</v>
      </c>
      <c r="G1265" s="1541">
        <v>0.0</v>
      </c>
      <c r="H1265" s="1542">
        <f t="shared" ref="H1265:H1267" si="913">SUM(B1265:G1265)</f>
        <v>15</v>
      </c>
      <c r="I1265" s="1543">
        <f>sum(H1265:H1268)</f>
        <v>23</v>
      </c>
      <c r="J1265" s="1569"/>
      <c r="K1265" s="1543" t="s">
        <v>108</v>
      </c>
      <c r="L1265" s="1543">
        <f t="shared" ref="L1265:L1266" si="914">O872</f>
        <v>82</v>
      </c>
      <c r="M1265" s="1543">
        <f t="shared" si="911"/>
        <v>67</v>
      </c>
      <c r="N1265" s="1546">
        <v>0.0</v>
      </c>
      <c r="O1265" s="1543">
        <f t="shared" si="912"/>
        <v>67</v>
      </c>
      <c r="P1265" s="1543"/>
      <c r="Q1265" s="1566"/>
      <c r="R1265" s="1533"/>
      <c r="S1265" s="1532"/>
      <c r="T1265" s="1532"/>
      <c r="U1265" s="1532"/>
      <c r="V1265" s="1532"/>
      <c r="W1265" s="1532"/>
      <c r="X1265" s="1532"/>
      <c r="Y1265" s="1532"/>
      <c r="Z1265" s="1532"/>
      <c r="AA1265" s="1532"/>
      <c r="AB1265" s="1532"/>
    </row>
    <row r="1266">
      <c r="A1266" s="1547" t="s">
        <v>77</v>
      </c>
      <c r="B1266" s="1537">
        <v>0.0</v>
      </c>
      <c r="C1266" s="1537">
        <v>0.0</v>
      </c>
      <c r="D1266" s="1537">
        <v>0.0</v>
      </c>
      <c r="E1266" s="1537">
        <v>0.0</v>
      </c>
      <c r="F1266" s="1537">
        <v>1.0</v>
      </c>
      <c r="G1266" s="1537">
        <v>0.0</v>
      </c>
      <c r="H1266" s="1535">
        <f t="shared" si="913"/>
        <v>1</v>
      </c>
      <c r="I1266" s="1549">
        <f>(I1265/60)</f>
        <v>0.3833333333</v>
      </c>
      <c r="J1266" s="1570"/>
      <c r="K1266" s="1533" t="s">
        <v>77</v>
      </c>
      <c r="L1266" s="1533">
        <f t="shared" si="914"/>
        <v>9</v>
      </c>
      <c r="M1266" s="1533">
        <f>(L1266-H1266-H1267)</f>
        <v>3</v>
      </c>
      <c r="N1266" s="1537">
        <v>5.0</v>
      </c>
      <c r="O1266" s="1533">
        <f t="shared" si="912"/>
        <v>8</v>
      </c>
      <c r="P1266" s="1533"/>
      <c r="Q1266" s="1566"/>
      <c r="R1266" s="1533"/>
      <c r="S1266" s="1532"/>
      <c r="T1266" s="1532"/>
      <c r="U1266" s="1532"/>
      <c r="V1266" s="1532"/>
      <c r="W1266" s="1532"/>
      <c r="X1266" s="1532"/>
      <c r="Y1266" s="1532"/>
      <c r="Z1266" s="1532"/>
      <c r="AA1266" s="1532"/>
      <c r="AB1266" s="1532"/>
    </row>
    <row r="1267">
      <c r="A1267" s="1547" t="s">
        <v>78</v>
      </c>
      <c r="B1267" s="1537">
        <v>0.0</v>
      </c>
      <c r="C1267" s="1537">
        <v>2.0</v>
      </c>
      <c r="D1267" s="1537">
        <v>1.0</v>
      </c>
      <c r="E1267" s="1537">
        <v>0.0</v>
      </c>
      <c r="F1267" s="1537">
        <v>2.0</v>
      </c>
      <c r="G1267" s="1537">
        <v>0.0</v>
      </c>
      <c r="H1267" s="1535">
        <f t="shared" si="913"/>
        <v>5</v>
      </c>
      <c r="I1267" s="1533"/>
      <c r="J1267" s="1569"/>
      <c r="K1267" s="1533" t="s">
        <v>78</v>
      </c>
      <c r="L1267" s="1537" t="s">
        <v>79</v>
      </c>
      <c r="M1267" s="1533" t="s">
        <v>79</v>
      </c>
      <c r="N1267" s="1537" t="s">
        <v>79</v>
      </c>
      <c r="O1267" s="1533" t="s">
        <v>79</v>
      </c>
      <c r="P1267" s="1533"/>
      <c r="Q1267" s="1566"/>
      <c r="R1267" s="1533"/>
      <c r="S1267" s="1532"/>
      <c r="T1267" s="1532"/>
      <c r="U1267" s="1532"/>
      <c r="V1267" s="1532"/>
      <c r="W1267" s="1532"/>
      <c r="X1267" s="1532"/>
      <c r="Y1267" s="1532"/>
      <c r="Z1267" s="1532"/>
      <c r="AA1267" s="1532"/>
      <c r="AB1267" s="1532"/>
    </row>
    <row r="1268">
      <c r="A1268" s="1547" t="s">
        <v>446</v>
      </c>
      <c r="B1268" s="1537">
        <v>1.0</v>
      </c>
      <c r="C1268" s="1537">
        <v>1.0</v>
      </c>
      <c r="D1268" s="1537">
        <v>0.0</v>
      </c>
      <c r="E1268" s="1537">
        <v>0.0</v>
      </c>
      <c r="F1268" s="1537">
        <v>0.0</v>
      </c>
      <c r="G1268" s="1537">
        <v>0.0</v>
      </c>
      <c r="H1268" s="1535">
        <f t="shared" ref="H1268:H1269" si="915">sum(B1268:G1268)</f>
        <v>2</v>
      </c>
      <c r="I1268" s="1533"/>
      <c r="J1268" s="1569"/>
      <c r="K1268" s="1533" t="s">
        <v>446</v>
      </c>
      <c r="L1268" s="1533">
        <f t="shared" ref="L1268:L1269" si="916">O875</f>
        <v>2</v>
      </c>
      <c r="M1268" s="1533">
        <f t="shared" ref="M1268:M1270" si="917">(L1268-H1268)</f>
        <v>0</v>
      </c>
      <c r="N1268" s="1537">
        <v>5.0</v>
      </c>
      <c r="O1268" s="1533">
        <f t="shared" ref="O1268:O1271" si="918">sum(M1268,N1268)</f>
        <v>5</v>
      </c>
      <c r="P1268" s="1533"/>
      <c r="Q1268" s="1566"/>
      <c r="R1268" s="1533"/>
      <c r="S1268" s="1532"/>
      <c r="T1268" s="1532"/>
      <c r="U1268" s="1532"/>
      <c r="V1268" s="1532"/>
      <c r="W1268" s="1532"/>
      <c r="X1268" s="1532"/>
      <c r="Y1268" s="1532"/>
      <c r="Z1268" s="1532"/>
      <c r="AA1268" s="1532"/>
      <c r="AB1268" s="1532"/>
    </row>
    <row r="1269">
      <c r="A1269" s="1547" t="s">
        <v>80</v>
      </c>
      <c r="B1269" s="1537">
        <v>0.0</v>
      </c>
      <c r="C1269" s="1537">
        <v>0.0</v>
      </c>
      <c r="D1269" s="1537">
        <v>0.0</v>
      </c>
      <c r="E1269" s="1537">
        <v>0.0</v>
      </c>
      <c r="F1269" s="1537">
        <v>0.0</v>
      </c>
      <c r="G1269" s="1537">
        <v>0.0</v>
      </c>
      <c r="H1269" s="1535">
        <f t="shared" si="915"/>
        <v>0</v>
      </c>
      <c r="I1269" s="1533"/>
      <c r="J1269" s="1569"/>
      <c r="K1269" s="1533" t="s">
        <v>80</v>
      </c>
      <c r="L1269" s="1533">
        <f t="shared" si="916"/>
        <v>19</v>
      </c>
      <c r="M1269" s="1533">
        <f t="shared" si="917"/>
        <v>19</v>
      </c>
      <c r="N1269" s="1537">
        <v>0.0</v>
      </c>
      <c r="O1269" s="1533">
        <f t="shared" si="918"/>
        <v>19</v>
      </c>
      <c r="P1269" s="1533"/>
      <c r="Q1269" s="1566"/>
      <c r="R1269" s="1533"/>
      <c r="S1269" s="1532"/>
      <c r="T1269" s="1532"/>
      <c r="U1269" s="1532"/>
      <c r="V1269" s="1532"/>
      <c r="W1269" s="1532"/>
      <c r="X1269" s="1532"/>
      <c r="Y1269" s="1532"/>
      <c r="Z1269" s="1532"/>
      <c r="AA1269" s="1532"/>
      <c r="AB1269" s="1532"/>
    </row>
    <row r="1270">
      <c r="A1270" s="1552" t="s">
        <v>111</v>
      </c>
      <c r="B1270" s="1541">
        <v>0.0</v>
      </c>
      <c r="C1270" s="1541">
        <v>0.0</v>
      </c>
      <c r="D1270" s="1541">
        <v>0.0</v>
      </c>
      <c r="E1270" s="1541">
        <v>0.0</v>
      </c>
      <c r="F1270" s="1541">
        <v>0.0</v>
      </c>
      <c r="G1270" s="1541">
        <v>0.0</v>
      </c>
      <c r="H1270" s="1542">
        <f t="shared" ref="H1270:H1272" si="919">SUM(B1270:G1270)</f>
        <v>0</v>
      </c>
      <c r="I1270" s="1543">
        <f>sum(H1270:H1273)</f>
        <v>0</v>
      </c>
      <c r="J1270" s="729"/>
      <c r="K1270" s="1543" t="s">
        <v>111</v>
      </c>
      <c r="L1270" s="1546">
        <v>19.0</v>
      </c>
      <c r="M1270" s="1543">
        <f t="shared" si="917"/>
        <v>19</v>
      </c>
      <c r="N1270" s="1546">
        <v>0.0</v>
      </c>
      <c r="O1270" s="1543">
        <f t="shared" si="918"/>
        <v>19</v>
      </c>
      <c r="P1270" s="1546" t="s">
        <v>646</v>
      </c>
      <c r="Q1270" s="1566"/>
      <c r="R1270" s="1533"/>
      <c r="S1270" s="1532"/>
      <c r="T1270" s="1532"/>
      <c r="U1270" s="1532"/>
      <c r="V1270" s="1532"/>
      <c r="W1270" s="1532"/>
      <c r="X1270" s="1532"/>
      <c r="Y1270" s="1532"/>
      <c r="Z1270" s="1532"/>
      <c r="AA1270" s="1532"/>
      <c r="AB1270" s="1532"/>
    </row>
    <row r="1271">
      <c r="A1271" s="1547" t="s">
        <v>77</v>
      </c>
      <c r="B1271" s="1537">
        <v>0.0</v>
      </c>
      <c r="C1271" s="1537">
        <v>0.0</v>
      </c>
      <c r="D1271" s="1537">
        <v>0.0</v>
      </c>
      <c r="E1271" s="1537">
        <v>0.0</v>
      </c>
      <c r="F1271" s="1537">
        <v>0.0</v>
      </c>
      <c r="G1271" s="1548">
        <v>0.0</v>
      </c>
      <c r="H1271" s="1535">
        <f t="shared" si="919"/>
        <v>0</v>
      </c>
      <c r="I1271" s="1549">
        <f>(I1270/60)</f>
        <v>0</v>
      </c>
      <c r="J1271" s="1553"/>
      <c r="K1271" s="1533" t="s">
        <v>77</v>
      </c>
      <c r="L1271" s="1537">
        <v>9.0</v>
      </c>
      <c r="M1271" s="1533">
        <f>(L1271-H1271-H1272)</f>
        <v>9</v>
      </c>
      <c r="N1271" s="1537">
        <v>0.0</v>
      </c>
      <c r="O1271" s="1533">
        <f t="shared" si="918"/>
        <v>9</v>
      </c>
      <c r="P1271" s="1533"/>
      <c r="Q1271" s="1564"/>
      <c r="R1271" s="1533"/>
      <c r="S1271" s="1532"/>
      <c r="T1271" s="1532"/>
      <c r="U1271" s="1532"/>
      <c r="V1271" s="1532"/>
      <c r="W1271" s="1532"/>
      <c r="X1271" s="1532"/>
      <c r="Y1271" s="1532"/>
      <c r="Z1271" s="1532"/>
      <c r="AA1271" s="1532"/>
      <c r="AB1271" s="1532"/>
    </row>
    <row r="1272">
      <c r="A1272" s="1547" t="s">
        <v>78</v>
      </c>
      <c r="B1272" s="1537">
        <v>0.0</v>
      </c>
      <c r="C1272" s="1537">
        <v>0.0</v>
      </c>
      <c r="D1272" s="1537">
        <v>0.0</v>
      </c>
      <c r="E1272" s="1537">
        <v>0.0</v>
      </c>
      <c r="F1272" s="1537">
        <v>0.0</v>
      </c>
      <c r="G1272" s="1548">
        <v>0.0</v>
      </c>
      <c r="H1272" s="1535">
        <f t="shared" si="919"/>
        <v>0</v>
      </c>
      <c r="I1272" s="1533"/>
      <c r="J1272" s="729"/>
      <c r="K1272" s="1533" t="s">
        <v>78</v>
      </c>
      <c r="L1272" s="1537" t="s">
        <v>79</v>
      </c>
      <c r="M1272" s="1533" t="s">
        <v>79</v>
      </c>
      <c r="N1272" s="1537" t="s">
        <v>79</v>
      </c>
      <c r="O1272" s="1533" t="s">
        <v>79</v>
      </c>
      <c r="P1272" s="1533"/>
      <c r="Q1272" s="1566"/>
      <c r="R1272" s="1533"/>
      <c r="S1272" s="1532"/>
      <c r="T1272" s="1532"/>
      <c r="U1272" s="1532"/>
      <c r="V1272" s="1532"/>
      <c r="W1272" s="1532"/>
      <c r="X1272" s="1532"/>
      <c r="Y1272" s="1532"/>
      <c r="Z1272" s="1532"/>
      <c r="AA1272" s="1532"/>
      <c r="AB1272" s="1532"/>
    </row>
    <row r="1273">
      <c r="A1273" s="1547" t="s">
        <v>446</v>
      </c>
      <c r="B1273" s="1537">
        <v>0.0</v>
      </c>
      <c r="C1273" s="1537">
        <v>0.0</v>
      </c>
      <c r="D1273" s="1537">
        <v>0.0</v>
      </c>
      <c r="E1273" s="1537">
        <v>0.0</v>
      </c>
      <c r="F1273" s="1537">
        <v>0.0</v>
      </c>
      <c r="G1273" s="1548">
        <v>0.0</v>
      </c>
      <c r="H1273" s="1535">
        <f t="shared" ref="H1273:H1274" si="920">sum(B1273:G1273)</f>
        <v>0</v>
      </c>
      <c r="I1273" s="1533"/>
      <c r="J1273" s="1553"/>
      <c r="K1273" s="1533" t="s">
        <v>446</v>
      </c>
      <c r="L1273" s="1533">
        <f t="shared" ref="L1273:L1276" si="921">O880</f>
        <v>6</v>
      </c>
      <c r="M1273" s="1533">
        <f t="shared" ref="M1273:M1275" si="922">(L1273-H1273)</f>
        <v>6</v>
      </c>
      <c r="N1273" s="1537">
        <v>0.0</v>
      </c>
      <c r="O1273" s="1533">
        <f t="shared" ref="O1273:O1276" si="923">sum(M1273,N1273)</f>
        <v>6</v>
      </c>
      <c r="P1273" s="1533"/>
      <c r="Q1273" s="1564"/>
      <c r="R1273" s="1533"/>
      <c r="S1273" s="1532"/>
      <c r="T1273" s="1532"/>
      <c r="U1273" s="1532"/>
      <c r="V1273" s="1532"/>
      <c r="W1273" s="1532"/>
      <c r="X1273" s="1532"/>
      <c r="Y1273" s="1532"/>
      <c r="Z1273" s="1532"/>
      <c r="AA1273" s="1532"/>
      <c r="AB1273" s="1532"/>
    </row>
    <row r="1274">
      <c r="A1274" s="1547" t="s">
        <v>80</v>
      </c>
      <c r="B1274" s="1537">
        <v>0.0</v>
      </c>
      <c r="C1274" s="1537">
        <v>0.0</v>
      </c>
      <c r="D1274" s="1537">
        <v>0.0</v>
      </c>
      <c r="E1274" s="1537">
        <v>0.0</v>
      </c>
      <c r="F1274" s="1537">
        <v>0.0</v>
      </c>
      <c r="G1274" s="1548">
        <v>0.0</v>
      </c>
      <c r="H1274" s="1535">
        <f t="shared" si="920"/>
        <v>0</v>
      </c>
      <c r="I1274" s="1533"/>
      <c r="J1274" s="729"/>
      <c r="K1274" s="1533" t="s">
        <v>80</v>
      </c>
      <c r="L1274" s="1533">
        <f t="shared" si="921"/>
        <v>29</v>
      </c>
      <c r="M1274" s="1533">
        <f t="shared" si="922"/>
        <v>29</v>
      </c>
      <c r="N1274" s="1537">
        <v>0.0</v>
      </c>
      <c r="O1274" s="1533">
        <f t="shared" si="923"/>
        <v>29</v>
      </c>
      <c r="P1274" s="1533"/>
      <c r="Q1274" s="1566"/>
      <c r="R1274" s="1533"/>
      <c r="S1274" s="1532"/>
      <c r="T1274" s="1532"/>
      <c r="U1274" s="1532"/>
      <c r="V1274" s="1532"/>
      <c r="W1274" s="1532"/>
      <c r="X1274" s="1532"/>
      <c r="Y1274" s="1532"/>
      <c r="Z1274" s="1532"/>
      <c r="AA1274" s="1532"/>
      <c r="AB1274" s="1532"/>
    </row>
    <row r="1275">
      <c r="A1275" s="1552" t="s">
        <v>514</v>
      </c>
      <c r="B1275" s="1546">
        <v>4.0</v>
      </c>
      <c r="C1275" s="1546">
        <v>0.0</v>
      </c>
      <c r="D1275" s="1546">
        <v>0.0</v>
      </c>
      <c r="E1275" s="1546">
        <v>0.0</v>
      </c>
      <c r="F1275" s="1546">
        <v>0.0</v>
      </c>
      <c r="G1275" s="1541">
        <v>0.0</v>
      </c>
      <c r="H1275" s="1542">
        <f t="shared" ref="H1275:H1277" si="924">SUM(B1275:G1275)</f>
        <v>4</v>
      </c>
      <c r="I1275" s="1543">
        <f>sum(H1275:H1278)</f>
        <v>4</v>
      </c>
      <c r="J1275" s="1562" t="s">
        <v>644</v>
      </c>
      <c r="K1275" s="1543" t="s">
        <v>514</v>
      </c>
      <c r="L1275" s="1543">
        <f t="shared" si="921"/>
        <v>38</v>
      </c>
      <c r="M1275" s="1543">
        <f t="shared" si="922"/>
        <v>34</v>
      </c>
      <c r="N1275" s="1546">
        <v>0.0</v>
      </c>
      <c r="O1275" s="1543">
        <f t="shared" si="923"/>
        <v>34</v>
      </c>
      <c r="P1275" s="1543"/>
      <c r="Q1275" s="1566"/>
      <c r="R1275" s="1533"/>
      <c r="S1275" s="1532"/>
      <c r="T1275" s="1532"/>
      <c r="U1275" s="1532"/>
      <c r="V1275" s="1532"/>
      <c r="W1275" s="1532"/>
      <c r="X1275" s="1532"/>
      <c r="Y1275" s="1532"/>
      <c r="Z1275" s="1532"/>
      <c r="AA1275" s="1532"/>
      <c r="AB1275" s="1532"/>
    </row>
    <row r="1276">
      <c r="A1276" s="1547" t="s">
        <v>77</v>
      </c>
      <c r="B1276" s="1537">
        <v>0.0</v>
      </c>
      <c r="C1276" s="1537">
        <v>0.0</v>
      </c>
      <c r="D1276" s="1537">
        <v>0.0</v>
      </c>
      <c r="E1276" s="1537">
        <v>0.0</v>
      </c>
      <c r="F1276" s="1537">
        <v>0.0</v>
      </c>
      <c r="G1276" s="1537">
        <v>0.0</v>
      </c>
      <c r="H1276" s="1535">
        <f t="shared" si="924"/>
        <v>0</v>
      </c>
      <c r="I1276" s="1549">
        <f>(I1275/60)</f>
        <v>0.06666666667</v>
      </c>
      <c r="J1276" s="1544" t="s">
        <v>79</v>
      </c>
      <c r="K1276" s="1533" t="s">
        <v>77</v>
      </c>
      <c r="L1276" s="1533">
        <f t="shared" si="921"/>
        <v>3</v>
      </c>
      <c r="M1276" s="1533">
        <f>(L1276-H1276-H1277)</f>
        <v>3</v>
      </c>
      <c r="N1276" s="1537">
        <v>0.0</v>
      </c>
      <c r="O1276" s="1533">
        <f t="shared" si="923"/>
        <v>3</v>
      </c>
      <c r="P1276" s="1533"/>
      <c r="Q1276" s="1566"/>
      <c r="R1276" s="1533"/>
      <c r="S1276" s="1532"/>
      <c r="T1276" s="1532"/>
      <c r="U1276" s="1532"/>
      <c r="V1276" s="1532"/>
      <c r="W1276" s="1532"/>
      <c r="X1276" s="1532"/>
      <c r="Y1276" s="1532"/>
      <c r="Z1276" s="1532"/>
      <c r="AA1276" s="1532"/>
      <c r="AB1276" s="1532"/>
    </row>
    <row r="1277">
      <c r="A1277" s="1547" t="s">
        <v>78</v>
      </c>
      <c r="B1277" s="1537">
        <v>0.0</v>
      </c>
      <c r="C1277" s="1537">
        <v>0.0</v>
      </c>
      <c r="D1277" s="1537">
        <v>0.0</v>
      </c>
      <c r="E1277" s="1537">
        <v>0.0</v>
      </c>
      <c r="F1277" s="1537">
        <v>0.0</v>
      </c>
      <c r="G1277" s="1537">
        <v>0.0</v>
      </c>
      <c r="H1277" s="1535">
        <f t="shared" si="924"/>
        <v>0</v>
      </c>
      <c r="I1277" s="1533"/>
      <c r="J1277" s="1544" t="s">
        <v>79</v>
      </c>
      <c r="K1277" s="1533" t="s">
        <v>78</v>
      </c>
      <c r="L1277" s="1537" t="s">
        <v>79</v>
      </c>
      <c r="M1277" s="1533" t="s">
        <v>79</v>
      </c>
      <c r="N1277" s="1537" t="s">
        <v>79</v>
      </c>
      <c r="O1277" s="1533" t="s">
        <v>79</v>
      </c>
      <c r="P1277" s="1533"/>
      <c r="Q1277" s="649"/>
      <c r="R1277" s="1533"/>
      <c r="S1277" s="1532"/>
      <c r="T1277" s="1532"/>
      <c r="U1277" s="1532"/>
      <c r="V1277" s="1532"/>
      <c r="W1277" s="1532"/>
      <c r="X1277" s="1532"/>
      <c r="Y1277" s="1532"/>
      <c r="Z1277" s="1532"/>
      <c r="AA1277" s="1532"/>
      <c r="AB1277" s="1532"/>
    </row>
    <row r="1278">
      <c r="A1278" s="1547" t="s">
        <v>446</v>
      </c>
      <c r="B1278" s="1537">
        <v>0.0</v>
      </c>
      <c r="C1278" s="1537">
        <v>0.0</v>
      </c>
      <c r="D1278" s="1537">
        <v>0.0</v>
      </c>
      <c r="E1278" s="1537">
        <v>0.0</v>
      </c>
      <c r="F1278" s="1537">
        <v>0.0</v>
      </c>
      <c r="G1278" s="1537">
        <v>0.0</v>
      </c>
      <c r="H1278" s="1535">
        <f t="shared" ref="H1278:H1279" si="925">sum(B1278:G1278)</f>
        <v>0</v>
      </c>
      <c r="I1278" s="1533"/>
      <c r="J1278" s="1544" t="s">
        <v>79</v>
      </c>
      <c r="K1278" s="1533" t="s">
        <v>446</v>
      </c>
      <c r="L1278" s="1533">
        <f t="shared" ref="L1278:L1281" si="926">O885</f>
        <v>2</v>
      </c>
      <c r="M1278" s="1533">
        <f t="shared" ref="M1278:M1280" si="927">(L1278-H1278)</f>
        <v>2</v>
      </c>
      <c r="N1278" s="1537">
        <v>0.0</v>
      </c>
      <c r="O1278" s="1533">
        <f t="shared" ref="O1278:O1281" si="928">sum(M1278,N1278)</f>
        <v>2</v>
      </c>
      <c r="P1278" s="1533"/>
      <c r="Q1278" s="649"/>
      <c r="R1278" s="1533"/>
      <c r="S1278" s="1532"/>
      <c r="T1278" s="1532"/>
      <c r="U1278" s="1532"/>
      <c r="V1278" s="1532"/>
      <c r="W1278" s="1532"/>
      <c r="X1278" s="1532"/>
      <c r="Y1278" s="1532"/>
      <c r="Z1278" s="1532"/>
      <c r="AA1278" s="1532"/>
      <c r="AB1278" s="1532"/>
    </row>
    <row r="1279">
      <c r="A1279" s="1547" t="s">
        <v>80</v>
      </c>
      <c r="B1279" s="1537">
        <v>0.0</v>
      </c>
      <c r="C1279" s="1537">
        <v>0.0</v>
      </c>
      <c r="D1279" s="1537">
        <v>0.0</v>
      </c>
      <c r="E1279" s="1537">
        <v>0.0</v>
      </c>
      <c r="F1279" s="1537">
        <v>0.0</v>
      </c>
      <c r="G1279" s="1537">
        <v>0.0</v>
      </c>
      <c r="H1279" s="1535">
        <f t="shared" si="925"/>
        <v>0</v>
      </c>
      <c r="I1279" s="1533"/>
      <c r="J1279" s="1544" t="s">
        <v>79</v>
      </c>
      <c r="K1279" s="1533" t="s">
        <v>80</v>
      </c>
      <c r="L1279" s="1533">
        <f t="shared" si="926"/>
        <v>41</v>
      </c>
      <c r="M1279" s="1533">
        <f t="shared" si="927"/>
        <v>41</v>
      </c>
      <c r="N1279" s="1537">
        <v>0.0</v>
      </c>
      <c r="O1279" s="1533">
        <f t="shared" si="928"/>
        <v>41</v>
      </c>
      <c r="P1279" s="1533"/>
      <c r="Q1279" s="649"/>
      <c r="R1279" s="1533"/>
      <c r="S1279" s="1532"/>
      <c r="T1279" s="1532"/>
      <c r="U1279" s="1532"/>
      <c r="V1279" s="1532"/>
      <c r="W1279" s="1532"/>
      <c r="X1279" s="1532"/>
      <c r="Y1279" s="1532"/>
      <c r="Z1279" s="1532"/>
      <c r="AA1279" s="1532"/>
      <c r="AB1279" s="1532"/>
    </row>
    <row r="1280">
      <c r="A1280" s="1558" t="s">
        <v>566</v>
      </c>
      <c r="B1280" s="1541">
        <v>4.0</v>
      </c>
      <c r="C1280" s="1541">
        <v>0.0</v>
      </c>
      <c r="D1280" s="1541">
        <v>0.0</v>
      </c>
      <c r="E1280" s="1541">
        <v>1.0</v>
      </c>
      <c r="F1280" s="1541">
        <v>0.0</v>
      </c>
      <c r="G1280" s="1541">
        <v>0.0</v>
      </c>
      <c r="H1280" s="1542">
        <f t="shared" ref="H1280:H1282" si="929">SUM(B1280:G1280)</f>
        <v>5</v>
      </c>
      <c r="I1280" s="1543">
        <f>sum(H1280:H1283)</f>
        <v>6</v>
      </c>
      <c r="J1280" s="1562" t="s">
        <v>644</v>
      </c>
      <c r="K1280" s="1559" t="s">
        <v>566</v>
      </c>
      <c r="L1280" s="1543">
        <f t="shared" si="926"/>
        <v>53</v>
      </c>
      <c r="M1280" s="1543">
        <f t="shared" si="927"/>
        <v>48</v>
      </c>
      <c r="N1280" s="1546">
        <v>0.0</v>
      </c>
      <c r="O1280" s="1543">
        <f t="shared" si="928"/>
        <v>48</v>
      </c>
      <c r="P1280" s="1543"/>
      <c r="Q1280" s="649"/>
      <c r="R1280" s="1533"/>
      <c r="S1280" s="1532"/>
      <c r="T1280" s="1532"/>
      <c r="U1280" s="1532"/>
      <c r="V1280" s="1532"/>
      <c r="W1280" s="1532"/>
      <c r="X1280" s="1532"/>
      <c r="Y1280" s="1532"/>
      <c r="Z1280" s="1532"/>
      <c r="AA1280" s="1532"/>
      <c r="AB1280" s="1532"/>
    </row>
    <row r="1281">
      <c r="A1281" s="1547" t="s">
        <v>77</v>
      </c>
      <c r="B1281" s="1537">
        <v>0.0</v>
      </c>
      <c r="C1281" s="1537">
        <v>0.0</v>
      </c>
      <c r="D1281" s="1537">
        <v>0.0</v>
      </c>
      <c r="E1281" s="1537">
        <v>0.0</v>
      </c>
      <c r="F1281" s="1537">
        <v>0.0</v>
      </c>
      <c r="G1281" s="1548">
        <v>0.0</v>
      </c>
      <c r="H1281" s="1535">
        <f t="shared" si="929"/>
        <v>0</v>
      </c>
      <c r="I1281" s="1549">
        <f>(I1280/60)</f>
        <v>0.1</v>
      </c>
      <c r="J1281" s="1544" t="s">
        <v>79</v>
      </c>
      <c r="K1281" s="1533" t="s">
        <v>77</v>
      </c>
      <c r="L1281" s="1533">
        <f t="shared" si="926"/>
        <v>5</v>
      </c>
      <c r="M1281" s="1533">
        <f>(L1281-H1281-H1282)</f>
        <v>4</v>
      </c>
      <c r="N1281" s="1537">
        <v>0.0</v>
      </c>
      <c r="O1281" s="1533">
        <f t="shared" si="928"/>
        <v>4</v>
      </c>
      <c r="P1281" s="1533"/>
      <c r="Q1281" s="649"/>
      <c r="R1281" s="1533"/>
      <c r="S1281" s="1532"/>
      <c r="T1281" s="1532"/>
      <c r="U1281" s="1532"/>
      <c r="V1281" s="1532"/>
      <c r="W1281" s="1532"/>
      <c r="X1281" s="1532"/>
      <c r="Y1281" s="1532"/>
      <c r="Z1281" s="1532"/>
      <c r="AA1281" s="1532"/>
      <c r="AB1281" s="1532"/>
    </row>
    <row r="1282">
      <c r="A1282" s="1547" t="s">
        <v>78</v>
      </c>
      <c r="B1282" s="1537">
        <v>0.0</v>
      </c>
      <c r="C1282" s="1537">
        <v>0.0</v>
      </c>
      <c r="D1282" s="1537">
        <v>0.0</v>
      </c>
      <c r="E1282" s="1537">
        <v>1.0</v>
      </c>
      <c r="F1282" s="1537">
        <v>0.0</v>
      </c>
      <c r="G1282" s="1548">
        <v>0.0</v>
      </c>
      <c r="H1282" s="1535">
        <f t="shared" si="929"/>
        <v>1</v>
      </c>
      <c r="I1282" s="1533"/>
      <c r="J1282" s="1544" t="s">
        <v>79</v>
      </c>
      <c r="K1282" s="1533" t="s">
        <v>78</v>
      </c>
      <c r="L1282" s="1537" t="s">
        <v>79</v>
      </c>
      <c r="M1282" s="1533" t="s">
        <v>79</v>
      </c>
      <c r="N1282" s="1537" t="s">
        <v>79</v>
      </c>
      <c r="O1282" s="1533" t="s">
        <v>79</v>
      </c>
      <c r="P1282" s="1533"/>
      <c r="Q1282" s="649"/>
      <c r="R1282" s="1533"/>
      <c r="S1282" s="1532"/>
      <c r="T1282" s="1532"/>
      <c r="U1282" s="1532"/>
      <c r="V1282" s="1532"/>
      <c r="W1282" s="1532"/>
      <c r="X1282" s="1532"/>
      <c r="Y1282" s="1532"/>
      <c r="Z1282" s="1532"/>
      <c r="AA1282" s="1532"/>
      <c r="AB1282" s="1532"/>
    </row>
    <row r="1283">
      <c r="A1283" s="1547" t="s">
        <v>446</v>
      </c>
      <c r="B1283" s="1537">
        <v>0.0</v>
      </c>
      <c r="C1283" s="1537">
        <v>0.0</v>
      </c>
      <c r="D1283" s="1537">
        <v>0.0</v>
      </c>
      <c r="E1283" s="1537">
        <v>0.0</v>
      </c>
      <c r="F1283" s="1537">
        <v>0.0</v>
      </c>
      <c r="G1283" s="1548">
        <v>0.0</v>
      </c>
      <c r="H1283" s="1535">
        <f t="shared" ref="H1283:H1284" si="930">sum(B1283:G1283)</f>
        <v>0</v>
      </c>
      <c r="I1283" s="1533"/>
      <c r="J1283" s="1544" t="s">
        <v>79</v>
      </c>
      <c r="K1283" s="1533" t="s">
        <v>446</v>
      </c>
      <c r="L1283" s="1533">
        <f t="shared" ref="L1283:L1284" si="931">O890</f>
        <v>5</v>
      </c>
      <c r="M1283" s="1533">
        <f t="shared" ref="M1283:M1285" si="932">(L1283-H1283)</f>
        <v>5</v>
      </c>
      <c r="N1283" s="1537">
        <v>0.0</v>
      </c>
      <c r="O1283" s="1533">
        <f t="shared" ref="O1283:O1286" si="933">sum(M1283,N1283)</f>
        <v>5</v>
      </c>
      <c r="P1283" s="1533"/>
      <c r="Q1283" s="649"/>
      <c r="R1283" s="1533"/>
      <c r="S1283" s="1532"/>
      <c r="T1283" s="1532"/>
      <c r="U1283" s="1532"/>
      <c r="V1283" s="1532"/>
      <c r="W1283" s="1532"/>
      <c r="X1283" s="1532"/>
      <c r="Y1283" s="1532"/>
      <c r="Z1283" s="1532"/>
      <c r="AA1283" s="1532"/>
      <c r="AB1283" s="1532"/>
    </row>
    <row r="1284">
      <c r="A1284" s="1547" t="s">
        <v>80</v>
      </c>
      <c r="B1284" s="1537">
        <v>0.0</v>
      </c>
      <c r="C1284" s="1537">
        <v>0.0</v>
      </c>
      <c r="D1284" s="1537">
        <v>0.0</v>
      </c>
      <c r="E1284" s="1537">
        <v>0.0</v>
      </c>
      <c r="F1284" s="1537">
        <v>0.0</v>
      </c>
      <c r="G1284" s="1548">
        <v>0.0</v>
      </c>
      <c r="H1284" s="1535">
        <f t="shared" si="930"/>
        <v>0</v>
      </c>
      <c r="I1284" s="1533"/>
      <c r="J1284" s="1544" t="s">
        <v>79</v>
      </c>
      <c r="K1284" s="1533" t="s">
        <v>80</v>
      </c>
      <c r="L1284" s="1533">
        <f t="shared" si="931"/>
        <v>30</v>
      </c>
      <c r="M1284" s="1533">
        <f t="shared" si="932"/>
        <v>30</v>
      </c>
      <c r="N1284" s="1537">
        <v>0.0</v>
      </c>
      <c r="O1284" s="1533">
        <f t="shared" si="933"/>
        <v>30</v>
      </c>
      <c r="P1284" s="1533"/>
      <c r="Q1284" s="649"/>
      <c r="R1284" s="1533"/>
      <c r="S1284" s="1532"/>
      <c r="T1284" s="1532"/>
      <c r="U1284" s="1532"/>
      <c r="V1284" s="1532"/>
      <c r="W1284" s="1532"/>
      <c r="X1284" s="1532"/>
      <c r="Y1284" s="1532"/>
      <c r="Z1284" s="1532"/>
      <c r="AA1284" s="1532"/>
      <c r="AB1284" s="1532"/>
    </row>
    <row r="1285">
      <c r="A1285" s="1558" t="s">
        <v>117</v>
      </c>
      <c r="B1285" s="1541">
        <v>12.0</v>
      </c>
      <c r="C1285" s="1541">
        <v>13.0</v>
      </c>
      <c r="D1285" s="1541">
        <v>10.0</v>
      </c>
      <c r="E1285" s="1541">
        <v>11.0</v>
      </c>
      <c r="F1285" s="1541">
        <v>4.0</v>
      </c>
      <c r="G1285" s="1541">
        <v>0.0</v>
      </c>
      <c r="H1285" s="1542">
        <f t="shared" ref="H1285:H1287" si="934">SUM(B1285:G1285)</f>
        <v>50</v>
      </c>
      <c r="I1285" s="1543">
        <f>sum(H1285:H1288)</f>
        <v>63</v>
      </c>
      <c r="J1285" s="729"/>
      <c r="K1285" s="1559" t="s">
        <v>117</v>
      </c>
      <c r="L1285" s="1546">
        <v>76.0</v>
      </c>
      <c r="M1285" s="1543">
        <f t="shared" si="932"/>
        <v>26</v>
      </c>
      <c r="N1285" s="1546">
        <v>30.0</v>
      </c>
      <c r="O1285" s="1543">
        <f t="shared" si="933"/>
        <v>56</v>
      </c>
      <c r="P1285" s="1546" t="s">
        <v>4</v>
      </c>
      <c r="Q1285" s="1567"/>
      <c r="R1285" s="1533"/>
      <c r="S1285" s="1532"/>
      <c r="T1285" s="1532"/>
      <c r="U1285" s="1532"/>
      <c r="V1285" s="1532"/>
      <c r="W1285" s="1532"/>
      <c r="X1285" s="1532"/>
      <c r="Y1285" s="1532"/>
      <c r="Z1285" s="1532"/>
      <c r="AA1285" s="1532"/>
      <c r="AB1285" s="1532"/>
    </row>
    <row r="1286">
      <c r="A1286" s="1547" t="s">
        <v>77</v>
      </c>
      <c r="B1286" s="1537">
        <v>0.0</v>
      </c>
      <c r="C1286" s="1537">
        <v>0.0</v>
      </c>
      <c r="D1286" s="1537">
        <v>0.0</v>
      </c>
      <c r="E1286" s="1537">
        <v>0.0</v>
      </c>
      <c r="F1286" s="1537">
        <v>0.0</v>
      </c>
      <c r="G1286" s="1548">
        <v>0.0</v>
      </c>
      <c r="H1286" s="1535">
        <f t="shared" si="934"/>
        <v>0</v>
      </c>
      <c r="I1286" s="1549">
        <f>(I1285/60)</f>
        <v>1.05</v>
      </c>
      <c r="J1286" s="1544"/>
      <c r="K1286" s="1533" t="s">
        <v>77</v>
      </c>
      <c r="L1286" s="1533">
        <f>O893</f>
        <v>10</v>
      </c>
      <c r="M1286" s="1533">
        <f>(L1286-H1286-H1287)</f>
        <v>1</v>
      </c>
      <c r="N1286" s="1537">
        <v>10.0</v>
      </c>
      <c r="O1286" s="1533">
        <f t="shared" si="933"/>
        <v>11</v>
      </c>
      <c r="P1286" s="1533"/>
      <c r="Q1286" s="649"/>
      <c r="R1286" s="1533"/>
      <c r="S1286" s="1532"/>
      <c r="T1286" s="1532"/>
      <c r="U1286" s="1532"/>
      <c r="V1286" s="1532"/>
      <c r="W1286" s="1532"/>
      <c r="X1286" s="1532"/>
      <c r="Y1286" s="1532"/>
      <c r="Z1286" s="1532"/>
      <c r="AA1286" s="1532"/>
      <c r="AB1286" s="1532"/>
    </row>
    <row r="1287">
      <c r="A1287" s="1547" t="s">
        <v>78</v>
      </c>
      <c r="B1287" s="1537">
        <v>0.0</v>
      </c>
      <c r="C1287" s="1537">
        <v>4.0</v>
      </c>
      <c r="D1287" s="1537">
        <v>1.0</v>
      </c>
      <c r="E1287" s="1537">
        <v>3.0</v>
      </c>
      <c r="F1287" s="1537">
        <v>1.0</v>
      </c>
      <c r="G1287" s="1548">
        <v>0.0</v>
      </c>
      <c r="H1287" s="1535">
        <f t="shared" si="934"/>
        <v>9</v>
      </c>
      <c r="I1287" s="1533"/>
      <c r="J1287" s="1544"/>
      <c r="K1287" s="1533" t="s">
        <v>78</v>
      </c>
      <c r="L1287" s="1537" t="s">
        <v>79</v>
      </c>
      <c r="M1287" s="1533" t="s">
        <v>79</v>
      </c>
      <c r="N1287" s="1537" t="s">
        <v>79</v>
      </c>
      <c r="O1287" s="1533" t="s">
        <v>79</v>
      </c>
      <c r="P1287" s="1533"/>
      <c r="Q1287" s="649"/>
      <c r="R1287" s="1533"/>
      <c r="S1287" s="1532"/>
      <c r="T1287" s="1532"/>
      <c r="U1287" s="1532"/>
      <c r="V1287" s="1532"/>
      <c r="W1287" s="1532"/>
      <c r="X1287" s="1532"/>
      <c r="Y1287" s="1532"/>
      <c r="Z1287" s="1532"/>
      <c r="AA1287" s="1532"/>
      <c r="AB1287" s="1532"/>
    </row>
    <row r="1288">
      <c r="A1288" s="1547" t="s">
        <v>446</v>
      </c>
      <c r="B1288" s="1537">
        <v>0.0</v>
      </c>
      <c r="C1288" s="1537">
        <v>0.0</v>
      </c>
      <c r="D1288" s="1537">
        <v>2.0</v>
      </c>
      <c r="E1288" s="1537">
        <v>2.0</v>
      </c>
      <c r="F1288" s="1537">
        <v>0.0</v>
      </c>
      <c r="G1288" s="1548">
        <v>0.0</v>
      </c>
      <c r="H1288" s="1535">
        <f t="shared" ref="H1288:H1289" si="935">sum(B1288:G1288)</f>
        <v>4</v>
      </c>
      <c r="I1288" s="1533"/>
      <c r="J1288" s="729"/>
      <c r="K1288" s="1533" t="s">
        <v>446</v>
      </c>
      <c r="L1288" s="1533">
        <f t="shared" ref="L1288:L1289" si="936">O895</f>
        <v>11</v>
      </c>
      <c r="M1288" s="1533">
        <f t="shared" ref="M1288:M1289" si="937">(L1288-H1288)</f>
        <v>7</v>
      </c>
      <c r="N1288" s="1537">
        <v>0.0</v>
      </c>
      <c r="O1288" s="1533">
        <f t="shared" ref="O1288:O1289" si="938">sum(M1288,N1288)</f>
        <v>7</v>
      </c>
      <c r="P1288" s="1533"/>
      <c r="Q1288" s="1567"/>
      <c r="R1288" s="1533"/>
      <c r="S1288" s="1532"/>
      <c r="T1288" s="1532"/>
      <c r="U1288" s="1532"/>
      <c r="V1288" s="1532"/>
      <c r="W1288" s="1532"/>
      <c r="X1288" s="1532"/>
      <c r="Y1288" s="1532"/>
      <c r="Z1288" s="1532"/>
      <c r="AA1288" s="1532"/>
      <c r="AB1288" s="1532"/>
    </row>
    <row r="1289">
      <c r="A1289" s="1547" t="s">
        <v>80</v>
      </c>
      <c r="B1289" s="1537">
        <v>0.0</v>
      </c>
      <c r="C1289" s="1537">
        <v>0.0</v>
      </c>
      <c r="D1289" s="1537">
        <v>0.0</v>
      </c>
      <c r="E1289" s="1537">
        <v>0.0</v>
      </c>
      <c r="F1289" s="1537">
        <v>0.0</v>
      </c>
      <c r="G1289" s="1548">
        <v>0.0</v>
      </c>
      <c r="H1289" s="1535">
        <f t="shared" si="935"/>
        <v>0</v>
      </c>
      <c r="I1289" s="1533"/>
      <c r="J1289" s="1544"/>
      <c r="K1289" s="1533" t="s">
        <v>80</v>
      </c>
      <c r="L1289" s="1533">
        <f t="shared" si="936"/>
        <v>40</v>
      </c>
      <c r="M1289" s="1533">
        <f t="shared" si="937"/>
        <v>40</v>
      </c>
      <c r="N1289" s="1537">
        <v>0.0</v>
      </c>
      <c r="O1289" s="1533">
        <f t="shared" si="938"/>
        <v>40</v>
      </c>
      <c r="P1289" s="1533"/>
      <c r="Q1289" s="649"/>
      <c r="R1289" s="1533"/>
      <c r="S1289" s="1532"/>
      <c r="T1289" s="1532"/>
      <c r="U1289" s="1532"/>
      <c r="V1289" s="1532"/>
      <c r="W1289" s="1532"/>
      <c r="X1289" s="1532"/>
      <c r="Y1289" s="1532"/>
      <c r="Z1289" s="1532"/>
      <c r="AA1289" s="1532"/>
      <c r="AB1289" s="1532"/>
    </row>
    <row r="1290">
      <c r="A1290" s="1538"/>
      <c r="B1290" s="1561"/>
      <c r="C1290" s="1561"/>
      <c r="D1290" s="1561"/>
      <c r="E1290" s="1561"/>
      <c r="F1290" s="1571"/>
      <c r="G1290" s="1561"/>
      <c r="H1290" s="1561"/>
      <c r="I1290" s="1561"/>
      <c r="J1290" s="1560"/>
      <c r="K1290" s="1539"/>
      <c r="L1290" s="1561"/>
      <c r="M1290" s="1561"/>
      <c r="N1290" s="1539"/>
      <c r="O1290" s="1561"/>
      <c r="P1290" s="1539"/>
      <c r="Q1290" s="649"/>
      <c r="R1290" s="1532"/>
      <c r="S1290" s="1532"/>
      <c r="T1290" s="1532"/>
      <c r="U1290" s="1532"/>
      <c r="V1290" s="1532"/>
      <c r="W1290" s="1532"/>
      <c r="X1290" s="1532"/>
      <c r="Y1290" s="1532"/>
      <c r="Z1290" s="1532"/>
      <c r="AA1290" s="1532"/>
      <c r="AB1290" s="1532"/>
    </row>
    <row r="1291">
      <c r="A1291" s="1572" t="s">
        <v>121</v>
      </c>
      <c r="B1291" s="1573">
        <f t="shared" ref="B1291:H1291" si="939">SUM(B1167,B1172,B1177,B1182,B1187,B1192,B1198,B1203,B1208,B1213,B1218,B1223,B1229,B1234,B1239,B1244,B1249,B1254,B1260,B1265,B1270,B1275,B1280,B1285)</f>
        <v>135</v>
      </c>
      <c r="C1291" s="1573">
        <f t="shared" si="939"/>
        <v>98</v>
      </c>
      <c r="D1291" s="1573">
        <f t="shared" si="939"/>
        <v>117</v>
      </c>
      <c r="E1291" s="1573">
        <f t="shared" si="939"/>
        <v>153</v>
      </c>
      <c r="F1291" s="1573">
        <f t="shared" si="939"/>
        <v>101</v>
      </c>
      <c r="G1291" s="1573">
        <f t="shared" si="939"/>
        <v>1</v>
      </c>
      <c r="H1291" s="1573">
        <f t="shared" si="939"/>
        <v>605</v>
      </c>
      <c r="I1291" s="1574"/>
      <c r="J1291" s="1560"/>
      <c r="K1291" s="1573" t="s">
        <v>121</v>
      </c>
      <c r="L1291" s="1573">
        <f t="shared" ref="L1291:O1291" si="940">SUM(L1167,L1172,L1177,L1182,L1187,L1192,L1198,L1203,L1208,L1213,L1218,L1223,L1229,L1234,L1239,L1244,L1249,L1254,L1260,L1265,L1270,L1275,L1280,L1285)</f>
        <v>1158</v>
      </c>
      <c r="M1291" s="1573">
        <f t="shared" si="940"/>
        <v>553</v>
      </c>
      <c r="N1291" s="1573">
        <f t="shared" si="940"/>
        <v>460</v>
      </c>
      <c r="O1291" s="1573">
        <f t="shared" si="940"/>
        <v>1011</v>
      </c>
      <c r="P1291" s="1573"/>
      <c r="Q1291" s="649"/>
      <c r="R1291" s="1532"/>
      <c r="S1291" s="1532"/>
      <c r="T1291" s="1532"/>
      <c r="U1291" s="1532"/>
      <c r="V1291" s="1532"/>
      <c r="W1291" s="1532"/>
      <c r="X1291" s="1532"/>
      <c r="Y1291" s="1532"/>
      <c r="Z1291" s="1532"/>
      <c r="AA1291" s="1532"/>
      <c r="AB1291" s="1532"/>
    </row>
    <row r="1292">
      <c r="A1292" s="1572" t="s">
        <v>77</v>
      </c>
      <c r="B1292" s="1573">
        <f t="shared" ref="B1292:H1292" si="941">SUM(B1168,B1173,B1178,B1183,B1188,B1193,B1199,B1204,B1209,B1214,B1219,B1224,B1230,B1235,B1240,B1245,B1250,B1255,B1261,B1266,B1271,B1276,B1281,B1286)</f>
        <v>0</v>
      </c>
      <c r="C1292" s="1573">
        <f t="shared" si="941"/>
        <v>6</v>
      </c>
      <c r="D1292" s="1573">
        <f t="shared" si="941"/>
        <v>5</v>
      </c>
      <c r="E1292" s="1573">
        <f t="shared" si="941"/>
        <v>3</v>
      </c>
      <c r="F1292" s="1573">
        <f t="shared" si="941"/>
        <v>2</v>
      </c>
      <c r="G1292" s="1573">
        <f t="shared" si="941"/>
        <v>0</v>
      </c>
      <c r="H1292" s="1573">
        <f t="shared" si="941"/>
        <v>16</v>
      </c>
      <c r="I1292" s="1574"/>
      <c r="J1292" s="1560"/>
      <c r="K1292" s="1573" t="s">
        <v>77</v>
      </c>
      <c r="L1292" s="1573">
        <f t="shared" ref="L1292:O1292" si="942">SUM(L1168,L1173,L1178,L1183,L1188,L1193,L1199,L1204,L1209,L1214,L1219,L1224,L1230,L1235,L1240,L1245,L1250,L1255,L1261,L1266,L1271,L1276,L1281,L1286)</f>
        <v>255</v>
      </c>
      <c r="M1292" s="1573">
        <f t="shared" si="942"/>
        <v>88</v>
      </c>
      <c r="N1292" s="1573">
        <f t="shared" si="942"/>
        <v>128</v>
      </c>
      <c r="O1292" s="1573">
        <f t="shared" si="942"/>
        <v>216</v>
      </c>
      <c r="P1292" s="1573"/>
      <c r="Q1292" s="649"/>
      <c r="R1292" s="1532"/>
      <c r="S1292" s="1532"/>
      <c r="T1292" s="1532"/>
      <c r="U1292" s="1532"/>
      <c r="V1292" s="1532"/>
      <c r="W1292" s="1532"/>
      <c r="X1292" s="1532"/>
      <c r="Y1292" s="1532"/>
      <c r="Z1292" s="1532"/>
      <c r="AA1292" s="1532"/>
      <c r="AB1292" s="1532"/>
    </row>
    <row r="1293">
      <c r="A1293" s="1572" t="s">
        <v>78</v>
      </c>
      <c r="B1293" s="1573">
        <f t="shared" ref="B1293:H1293" si="943">SUM(B1169,B1174,B1179,B1184,B1189,B1194,B1200,B1205,B1210,B1215,B1220,B1225,B1231,B1236,B1241,B1246,B1251,B1256,B1262,B1267,B1272,B1277,B1282,B1287)</f>
        <v>0</v>
      </c>
      <c r="C1293" s="1573">
        <f t="shared" si="943"/>
        <v>41</v>
      </c>
      <c r="D1293" s="1573">
        <f t="shared" si="943"/>
        <v>45</v>
      </c>
      <c r="E1293" s="1573">
        <f t="shared" si="943"/>
        <v>39</v>
      </c>
      <c r="F1293" s="1573">
        <f t="shared" si="943"/>
        <v>26</v>
      </c>
      <c r="G1293" s="1573">
        <f t="shared" si="943"/>
        <v>0</v>
      </c>
      <c r="H1293" s="1573">
        <f t="shared" si="943"/>
        <v>151</v>
      </c>
      <c r="I1293" s="1574"/>
      <c r="J1293" s="1560"/>
      <c r="K1293" s="1573" t="s">
        <v>78</v>
      </c>
      <c r="L1293" s="1573">
        <f t="shared" ref="L1293:O1293" si="944">SUM(L1169,L1174,L1179,L1184,L1189,L1194,L1200,L1205,L1210,L1215,L1220,L1225,L1231,L1236,L1241,L1246,L1251,L1256,L1262,L1267,L1272,L1277,L1282,L1287)</f>
        <v>0</v>
      </c>
      <c r="M1293" s="1573">
        <f t="shared" si="944"/>
        <v>0</v>
      </c>
      <c r="N1293" s="1573">
        <f t="shared" si="944"/>
        <v>0</v>
      </c>
      <c r="O1293" s="1573">
        <f t="shared" si="944"/>
        <v>0</v>
      </c>
      <c r="P1293" s="1573"/>
      <c r="Q1293" s="649"/>
      <c r="R1293" s="1532"/>
      <c r="S1293" s="1532"/>
      <c r="T1293" s="1532"/>
      <c r="U1293" s="1532"/>
      <c r="V1293" s="1532"/>
      <c r="W1293" s="1532"/>
      <c r="X1293" s="1532"/>
      <c r="Y1293" s="1532"/>
      <c r="Z1293" s="1532"/>
      <c r="AA1293" s="1532"/>
      <c r="AB1293" s="1532"/>
    </row>
    <row r="1294">
      <c r="A1294" s="1572" t="s">
        <v>446</v>
      </c>
      <c r="B1294" s="1573">
        <f t="shared" ref="B1294:H1294" si="945">SUM(B1170,B1175,B1180,B1185,B1190,B1195,B1201,B1206,B1211,B1216,B1221,B1226,B1232,B1237,B1242,B1247,B1252,B1257,B1263,B1268,B1273,B1278,B1283,B1288)</f>
        <v>22</v>
      </c>
      <c r="C1294" s="1573">
        <f t="shared" si="945"/>
        <v>19</v>
      </c>
      <c r="D1294" s="1573">
        <f t="shared" si="945"/>
        <v>14</v>
      </c>
      <c r="E1294" s="1573">
        <f t="shared" si="945"/>
        <v>10</v>
      </c>
      <c r="F1294" s="1573">
        <f t="shared" si="945"/>
        <v>4</v>
      </c>
      <c r="G1294" s="1573">
        <f t="shared" si="945"/>
        <v>0</v>
      </c>
      <c r="H1294" s="1573">
        <f t="shared" si="945"/>
        <v>69</v>
      </c>
      <c r="I1294" s="1574"/>
      <c r="J1294" s="1560"/>
      <c r="K1294" s="1573" t="s">
        <v>446</v>
      </c>
      <c r="L1294" s="1573">
        <f t="shared" ref="L1294:O1294" si="946">SUM(L1170,L1175,L1180,L1185,L1190,L1195,L1201,L1206,L1211,L1216,L1221,L1226,L1232,L1237,L1242,L1247,L1252,L1257,L1263,L1268,L1273,L1278,L1283,L1288)</f>
        <v>140</v>
      </c>
      <c r="M1294" s="1573">
        <f t="shared" si="946"/>
        <v>71</v>
      </c>
      <c r="N1294" s="1573">
        <f t="shared" si="946"/>
        <v>74</v>
      </c>
      <c r="O1294" s="1573">
        <f t="shared" si="946"/>
        <v>145</v>
      </c>
      <c r="P1294" s="1573"/>
      <c r="Q1294" s="649"/>
      <c r="R1294" s="1532"/>
      <c r="S1294" s="1532"/>
      <c r="T1294" s="1532"/>
      <c r="U1294" s="1532"/>
      <c r="V1294" s="1532"/>
      <c r="W1294" s="1532"/>
      <c r="X1294" s="1532"/>
      <c r="Y1294" s="1532"/>
      <c r="Z1294" s="1532"/>
      <c r="AA1294" s="1532"/>
      <c r="AB1294" s="1532"/>
    </row>
    <row r="1295">
      <c r="A1295" s="1572" t="s">
        <v>80</v>
      </c>
      <c r="B1295" s="1573">
        <f t="shared" ref="B1295:H1295" si="947">SUM(B1171,B1176,B1181,B1186,B1191,B1196,B1202,B1207,B1212,B1217,B1222,B1227,B1233,B1238,B1243,B1248,B1253,B1258,B1264,B1269,B1274,B1279,B1284,B1289)</f>
        <v>3</v>
      </c>
      <c r="C1295" s="1573">
        <f t="shared" si="947"/>
        <v>9</v>
      </c>
      <c r="D1295" s="1573">
        <f t="shared" si="947"/>
        <v>10</v>
      </c>
      <c r="E1295" s="1573">
        <f t="shared" si="947"/>
        <v>0</v>
      </c>
      <c r="F1295" s="1573">
        <f t="shared" si="947"/>
        <v>0</v>
      </c>
      <c r="G1295" s="1573">
        <f t="shared" si="947"/>
        <v>0</v>
      </c>
      <c r="H1295" s="1573">
        <f t="shared" si="947"/>
        <v>22</v>
      </c>
      <c r="I1295" s="1574"/>
      <c r="J1295" s="1560"/>
      <c r="K1295" s="1573" t="s">
        <v>80</v>
      </c>
      <c r="L1295" s="1573">
        <f t="shared" ref="L1295:O1295" si="948">SUM(L1171,L1176,L1181,L1186,L1191,L1196,L1202,L1207,L1212,L1217,L1222,L1227,L1233,L1238,L1243,L1248,L1253,L1258,L1264,L1269,L1274,L1279,L1284,L1289)</f>
        <v>687</v>
      </c>
      <c r="M1295" s="1573">
        <f t="shared" si="948"/>
        <v>665</v>
      </c>
      <c r="N1295" s="1573">
        <f t="shared" si="948"/>
        <v>0</v>
      </c>
      <c r="O1295" s="1573">
        <f t="shared" si="948"/>
        <v>665</v>
      </c>
      <c r="P1295" s="1573"/>
      <c r="Q1295" s="649"/>
      <c r="R1295" s="1532"/>
      <c r="S1295" s="1532"/>
      <c r="T1295" s="1532"/>
      <c r="U1295" s="1532"/>
      <c r="V1295" s="1532"/>
      <c r="W1295" s="1532"/>
      <c r="X1295" s="1532"/>
      <c r="Y1295" s="1532"/>
      <c r="Z1295" s="1532"/>
      <c r="AA1295" s="1532"/>
      <c r="AB1295" s="1532"/>
    </row>
    <row r="1296">
      <c r="A1296" s="1538" t="s">
        <v>9</v>
      </c>
      <c r="B1296" s="1539">
        <f t="shared" ref="B1296:G1296" si="949">sum(B1291:B1294)</f>
        <v>157</v>
      </c>
      <c r="C1296" s="1539">
        <f t="shared" si="949"/>
        <v>164</v>
      </c>
      <c r="D1296" s="1539">
        <f t="shared" si="949"/>
        <v>181</v>
      </c>
      <c r="E1296" s="1539">
        <f t="shared" si="949"/>
        <v>205</v>
      </c>
      <c r="F1296" s="1539">
        <f t="shared" si="949"/>
        <v>133</v>
      </c>
      <c r="G1296" s="1539">
        <f t="shared" si="949"/>
        <v>1</v>
      </c>
      <c r="H1296" s="1539">
        <f>sum(B1296:G1296)</f>
        <v>841</v>
      </c>
      <c r="I1296" s="1561"/>
      <c r="J1296" s="1575"/>
      <c r="K1296" s="1539" t="s">
        <v>9</v>
      </c>
      <c r="L1296" s="1539">
        <f t="shared" ref="L1296:O1296" si="950">sum(L1291:L1294)</f>
        <v>1553</v>
      </c>
      <c r="M1296" s="1539">
        <f t="shared" si="950"/>
        <v>712</v>
      </c>
      <c r="N1296" s="1539">
        <f t="shared" si="950"/>
        <v>662</v>
      </c>
      <c r="O1296" s="1539">
        <f t="shared" si="950"/>
        <v>1372</v>
      </c>
      <c r="P1296" s="1539"/>
      <c r="Q1296" s="649"/>
      <c r="R1296" s="1532"/>
      <c r="S1296" s="1532"/>
      <c r="T1296" s="1532"/>
      <c r="U1296" s="1532"/>
      <c r="V1296" s="1532"/>
      <c r="W1296" s="1532"/>
      <c r="X1296" s="1532"/>
      <c r="Y1296" s="1532"/>
      <c r="Z1296" s="1532"/>
      <c r="AA1296" s="1532"/>
      <c r="AB1296" s="1532"/>
    </row>
    <row r="1297">
      <c r="A1297" s="1576"/>
      <c r="B1297" s="1576"/>
      <c r="C1297" s="1576"/>
      <c r="D1297" s="1576"/>
      <c r="E1297" s="1576"/>
      <c r="F1297" s="1576"/>
      <c r="G1297" s="1576"/>
      <c r="H1297" s="1576"/>
      <c r="I1297" s="1575"/>
      <c r="J1297" s="1575"/>
      <c r="K1297" s="1575"/>
      <c r="L1297" s="1575"/>
      <c r="M1297" s="1575"/>
      <c r="N1297" s="1575"/>
      <c r="O1297" s="1575"/>
      <c r="P1297" s="1575"/>
      <c r="Q1297" s="1532"/>
      <c r="R1297" s="1532"/>
      <c r="S1297" s="1532"/>
      <c r="T1297" s="1532"/>
      <c r="U1297" s="1532"/>
      <c r="V1297" s="1532"/>
      <c r="W1297" s="1532"/>
      <c r="X1297" s="1532"/>
      <c r="Y1297" s="1532"/>
      <c r="Z1297" s="1532"/>
      <c r="AA1297" s="1532"/>
      <c r="AB1297" s="1532"/>
    </row>
    <row r="1298">
      <c r="A1298" s="1538" t="s">
        <v>123</v>
      </c>
      <c r="B1298" s="1539" t="s">
        <v>2</v>
      </c>
      <c r="C1298" s="1539" t="s">
        <v>3</v>
      </c>
      <c r="D1298" s="1539" t="s">
        <v>4</v>
      </c>
      <c r="E1298" s="1539" t="s">
        <v>5</v>
      </c>
      <c r="F1298" s="1539" t="s">
        <v>6</v>
      </c>
      <c r="G1298" s="1539" t="s">
        <v>7</v>
      </c>
      <c r="H1298" s="1539" t="s">
        <v>9</v>
      </c>
      <c r="I1298" s="1575"/>
      <c r="J1298" s="1575"/>
      <c r="K1298" s="1575"/>
      <c r="L1298" s="1575"/>
      <c r="M1298" s="1575"/>
      <c r="N1298" s="1575"/>
      <c r="O1298" s="1575"/>
      <c r="P1298" s="1575"/>
      <c r="Q1298" s="1532"/>
      <c r="R1298" s="1532"/>
      <c r="S1298" s="1532"/>
      <c r="T1298" s="1532"/>
      <c r="U1298" s="1532"/>
      <c r="V1298" s="1532"/>
      <c r="W1298" s="1532"/>
      <c r="X1298" s="1532"/>
      <c r="Y1298" s="1532"/>
      <c r="Z1298" s="1532"/>
      <c r="AA1298" s="1532"/>
      <c r="AB1298" s="1532"/>
    </row>
    <row r="1299">
      <c r="A1299" s="1547" t="s">
        <v>124</v>
      </c>
      <c r="B1299" s="1533">
        <f t="shared" ref="B1299:G1299" si="951">sum(B1292:B1293)</f>
        <v>0</v>
      </c>
      <c r="C1299" s="1533">
        <f t="shared" si="951"/>
        <v>47</v>
      </c>
      <c r="D1299" s="1533">
        <f t="shared" si="951"/>
        <v>50</v>
      </c>
      <c r="E1299" s="1533">
        <f t="shared" si="951"/>
        <v>42</v>
      </c>
      <c r="F1299" s="1533">
        <f t="shared" si="951"/>
        <v>28</v>
      </c>
      <c r="G1299" s="1533">
        <f t="shared" si="951"/>
        <v>0</v>
      </c>
      <c r="H1299" s="1535">
        <f>sum(B1299:G1299)</f>
        <v>167</v>
      </c>
      <c r="I1299" s="1575"/>
      <c r="J1299" s="1575"/>
      <c r="K1299" s="1575"/>
      <c r="L1299" s="1575"/>
      <c r="M1299" s="1575"/>
      <c r="N1299" s="1575"/>
      <c r="O1299" s="1575"/>
      <c r="P1299" s="1575"/>
      <c r="Q1299" s="1532"/>
      <c r="R1299" s="1532"/>
      <c r="S1299" s="1532"/>
      <c r="T1299" s="1532"/>
      <c r="U1299" s="1532"/>
      <c r="V1299" s="1532"/>
      <c r="W1299" s="1532"/>
      <c r="X1299" s="1532"/>
      <c r="Y1299" s="1532"/>
      <c r="Z1299" s="1532"/>
      <c r="AA1299" s="1532"/>
      <c r="AB1299" s="1532"/>
    </row>
    <row r="1300">
      <c r="A1300" s="1577" t="s">
        <v>126</v>
      </c>
      <c r="B1300" s="1578">
        <f t="shared" ref="B1300:D1300" si="952">(B1299*10.01)</f>
        <v>0</v>
      </c>
      <c r="C1300" s="1578">
        <f t="shared" si="952"/>
        <v>470.47</v>
      </c>
      <c r="D1300" s="1578">
        <f t="shared" si="952"/>
        <v>500.5</v>
      </c>
      <c r="E1300" s="1579">
        <f t="shared" ref="E1300:H1300" si="953">(E1299*22.5)</f>
        <v>945</v>
      </c>
      <c r="F1300" s="1579">
        <f t="shared" si="953"/>
        <v>630</v>
      </c>
      <c r="G1300" s="1579">
        <f t="shared" si="953"/>
        <v>0</v>
      </c>
      <c r="H1300" s="1579">
        <f t="shared" si="953"/>
        <v>3757.5</v>
      </c>
      <c r="I1300" s="1580"/>
      <c r="J1300" s="1581"/>
      <c r="K1300" s="1581"/>
      <c r="L1300" s="1581"/>
      <c r="M1300" s="1581"/>
      <c r="N1300" s="1581"/>
      <c r="O1300" s="1581"/>
      <c r="P1300" s="1581"/>
      <c r="Q1300" s="1582"/>
      <c r="R1300" s="1582"/>
      <c r="S1300" s="1582"/>
      <c r="T1300" s="1582"/>
      <c r="U1300" s="1582"/>
      <c r="V1300" s="1582"/>
      <c r="W1300" s="1582"/>
      <c r="X1300" s="1582"/>
      <c r="Y1300" s="1582"/>
      <c r="Z1300" s="1582"/>
      <c r="AA1300" s="1582"/>
      <c r="AB1300" s="1582"/>
    </row>
    <row r="1301">
      <c r="A1301" s="1547" t="s">
        <v>127</v>
      </c>
      <c r="B1301" s="1533">
        <f t="shared" ref="B1301:H1301" si="954">B1295</f>
        <v>3</v>
      </c>
      <c r="C1301" s="1533">
        <f t="shared" si="954"/>
        <v>9</v>
      </c>
      <c r="D1301" s="1533">
        <f t="shared" si="954"/>
        <v>10</v>
      </c>
      <c r="E1301" s="1533">
        <f t="shared" si="954"/>
        <v>0</v>
      </c>
      <c r="F1301" s="1533">
        <f t="shared" si="954"/>
        <v>0</v>
      </c>
      <c r="G1301" s="1533">
        <f t="shared" si="954"/>
        <v>0</v>
      </c>
      <c r="H1301" s="1533">
        <f t="shared" si="954"/>
        <v>22</v>
      </c>
      <c r="I1301" s="1580"/>
      <c r="J1301" s="1581"/>
      <c r="K1301" s="1581"/>
      <c r="L1301" s="1581"/>
      <c r="M1301" s="1581"/>
      <c r="N1301" s="1581"/>
      <c r="O1301" s="1581"/>
      <c r="P1301" s="1581"/>
      <c r="Q1301" s="1582"/>
      <c r="R1301" s="1582"/>
      <c r="S1301" s="1582"/>
      <c r="T1301" s="1582"/>
      <c r="U1301" s="1582"/>
      <c r="V1301" s="1582"/>
      <c r="W1301" s="1582"/>
      <c r="X1301" s="1582"/>
      <c r="Y1301" s="1582"/>
      <c r="Z1301" s="1582"/>
      <c r="AA1301" s="1582"/>
      <c r="AB1301" s="1582"/>
    </row>
    <row r="1302">
      <c r="A1302" s="1547" t="s">
        <v>126</v>
      </c>
      <c r="B1302" s="1583">
        <f t="shared" ref="B1302:H1302" si="955">(B1301*5)</f>
        <v>15</v>
      </c>
      <c r="C1302" s="1583">
        <f t="shared" si="955"/>
        <v>45</v>
      </c>
      <c r="D1302" s="1583">
        <f t="shared" si="955"/>
        <v>50</v>
      </c>
      <c r="E1302" s="1583">
        <f t="shared" si="955"/>
        <v>0</v>
      </c>
      <c r="F1302" s="1583">
        <f t="shared" si="955"/>
        <v>0</v>
      </c>
      <c r="G1302" s="1583">
        <f t="shared" si="955"/>
        <v>0</v>
      </c>
      <c r="H1302" s="1583">
        <f t="shared" si="955"/>
        <v>110</v>
      </c>
      <c r="I1302" s="1580"/>
      <c r="J1302" s="1581"/>
      <c r="K1302" s="1581"/>
      <c r="L1302" s="1581"/>
      <c r="M1302" s="1581"/>
      <c r="N1302" s="1581"/>
      <c r="O1302" s="1581"/>
      <c r="P1302" s="1581"/>
      <c r="Q1302" s="1582"/>
      <c r="R1302" s="1582"/>
      <c r="S1302" s="1582"/>
      <c r="T1302" s="1582"/>
      <c r="U1302" s="1582"/>
      <c r="V1302" s="1582"/>
      <c r="W1302" s="1582"/>
      <c r="X1302" s="1582"/>
      <c r="Y1302" s="1582"/>
      <c r="Z1302" s="1582"/>
      <c r="AA1302" s="1582"/>
      <c r="AB1302" s="1582"/>
    </row>
    <row r="1303">
      <c r="A1303" s="1538" t="s">
        <v>9</v>
      </c>
      <c r="B1303" s="1584">
        <f t="shared" ref="B1303:H1303" si="956">SUM(B1300,B1302)</f>
        <v>15</v>
      </c>
      <c r="C1303" s="1584">
        <f t="shared" si="956"/>
        <v>515.47</v>
      </c>
      <c r="D1303" s="1584">
        <f t="shared" si="956"/>
        <v>550.5</v>
      </c>
      <c r="E1303" s="1584">
        <f t="shared" si="956"/>
        <v>945</v>
      </c>
      <c r="F1303" s="1584">
        <f t="shared" si="956"/>
        <v>630</v>
      </c>
      <c r="G1303" s="1584">
        <f t="shared" si="956"/>
        <v>0</v>
      </c>
      <c r="H1303" s="1584">
        <f t="shared" si="956"/>
        <v>3867.5</v>
      </c>
      <c r="I1303" s="1580"/>
      <c r="J1303" s="1581"/>
      <c r="K1303" s="1581"/>
      <c r="L1303" s="1581"/>
      <c r="M1303" s="1581"/>
      <c r="N1303" s="1581"/>
      <c r="O1303" s="1581"/>
      <c r="P1303" s="1581"/>
      <c r="Q1303" s="1582"/>
      <c r="R1303" s="1582"/>
      <c r="S1303" s="1582"/>
      <c r="T1303" s="1582"/>
      <c r="U1303" s="1582"/>
      <c r="V1303" s="1582"/>
      <c r="W1303" s="1582"/>
      <c r="X1303" s="1582"/>
      <c r="Y1303" s="1582"/>
      <c r="Z1303" s="1582"/>
      <c r="AA1303" s="1582"/>
      <c r="AB1303" s="1582"/>
    </row>
    <row r="1304">
      <c r="A1304" s="1585"/>
      <c r="B1304" s="1580"/>
      <c r="C1304" s="1580"/>
      <c r="D1304" s="1580"/>
      <c r="E1304" s="1580"/>
      <c r="F1304" s="1580"/>
      <c r="G1304" s="1586"/>
      <c r="H1304" s="1587"/>
      <c r="I1304" s="1580"/>
      <c r="J1304" s="1581"/>
      <c r="K1304" s="1581"/>
      <c r="L1304" s="1581"/>
      <c r="M1304" s="1581"/>
      <c r="N1304" s="1581"/>
      <c r="O1304" s="1581"/>
      <c r="P1304" s="1581"/>
      <c r="Q1304" s="1582"/>
      <c r="R1304" s="1582"/>
      <c r="S1304" s="1582"/>
      <c r="T1304" s="1582"/>
      <c r="U1304" s="1582"/>
      <c r="V1304" s="1582"/>
      <c r="W1304" s="1582"/>
      <c r="X1304" s="1582"/>
      <c r="Y1304" s="1582"/>
      <c r="Z1304" s="1582"/>
      <c r="AA1304" s="1582"/>
      <c r="AB1304" s="1582"/>
    </row>
    <row r="1305">
      <c r="A1305" s="1588" t="s">
        <v>493</v>
      </c>
      <c r="B1305" s="1580"/>
      <c r="C1305" s="1580"/>
      <c r="D1305" s="1580"/>
      <c r="E1305" s="1580"/>
      <c r="F1305" s="1589"/>
      <c r="G1305" s="1590" t="s">
        <v>35</v>
      </c>
      <c r="H1305" s="1591" t="s">
        <v>36</v>
      </c>
      <c r="I1305" s="1580"/>
      <c r="J1305" s="1581"/>
      <c r="K1305" s="1581"/>
      <c r="L1305" s="1581"/>
      <c r="M1305" s="1581"/>
      <c r="N1305" s="1581"/>
      <c r="O1305" s="1581"/>
      <c r="P1305" s="1581"/>
      <c r="Q1305" s="1582"/>
      <c r="R1305" s="1582"/>
      <c r="S1305" s="1582"/>
      <c r="T1305" s="1582"/>
      <c r="U1305" s="1582"/>
      <c r="V1305" s="1582"/>
      <c r="W1305" s="1582"/>
      <c r="X1305" s="1582"/>
      <c r="Y1305" s="1582"/>
      <c r="Z1305" s="1582"/>
      <c r="AA1305" s="1582"/>
      <c r="AB1305" s="1582"/>
    </row>
    <row r="1306">
      <c r="A1306" s="1581"/>
      <c r="B1306" s="1580"/>
      <c r="C1306" s="1580"/>
      <c r="D1306" s="1580"/>
      <c r="E1306" s="1580"/>
      <c r="F1306" s="1589"/>
      <c r="G1306" s="1592" t="s">
        <v>556</v>
      </c>
      <c r="H1306" s="1533">
        <v>449.0</v>
      </c>
      <c r="I1306" s="1580"/>
      <c r="J1306" s="1581"/>
      <c r="K1306" s="1581"/>
      <c r="L1306" s="1581"/>
      <c r="M1306" s="1581"/>
      <c r="N1306" s="1581"/>
      <c r="O1306" s="1581"/>
      <c r="P1306" s="1581"/>
      <c r="Q1306" s="1582"/>
      <c r="R1306" s="1582"/>
      <c r="S1306" s="1582"/>
      <c r="T1306" s="1582"/>
      <c r="U1306" s="1582"/>
      <c r="V1306" s="1582"/>
      <c r="W1306" s="1582"/>
      <c r="X1306" s="1582"/>
      <c r="Y1306" s="1582"/>
      <c r="Z1306" s="1582"/>
      <c r="AA1306" s="1582"/>
      <c r="AB1306" s="1582"/>
    </row>
    <row r="1307">
      <c r="A1307" s="1581"/>
      <c r="B1307" s="1580"/>
      <c r="C1307" s="1580"/>
      <c r="D1307" s="1580"/>
      <c r="E1307" s="1580"/>
      <c r="F1307" s="1589"/>
      <c r="G1307" s="1592" t="s">
        <v>568</v>
      </c>
      <c r="H1307" s="1533">
        <v>553.0</v>
      </c>
      <c r="I1307" s="1580"/>
      <c r="J1307" s="1581"/>
      <c r="K1307" s="1581"/>
      <c r="L1307" s="1581"/>
      <c r="M1307" s="1581"/>
      <c r="N1307" s="1581"/>
      <c r="O1307" s="1581"/>
      <c r="P1307" s="1581"/>
      <c r="Q1307" s="1582"/>
      <c r="R1307" s="1582"/>
      <c r="S1307" s="1582"/>
      <c r="T1307" s="1582"/>
      <c r="U1307" s="1582"/>
      <c r="V1307" s="1582"/>
      <c r="W1307" s="1582"/>
      <c r="X1307" s="1582"/>
      <c r="Y1307" s="1582"/>
      <c r="Z1307" s="1582"/>
      <c r="AA1307" s="1582"/>
      <c r="AB1307" s="1582"/>
    </row>
    <row r="1308">
      <c r="A1308" s="1581"/>
      <c r="B1308" s="1580"/>
      <c r="C1308" s="1580"/>
      <c r="D1308" s="1580"/>
      <c r="E1308" s="1580"/>
      <c r="F1308" s="1589"/>
      <c r="G1308" s="1592" t="s">
        <v>607</v>
      </c>
      <c r="H1308" s="1533">
        <v>524.0</v>
      </c>
      <c r="I1308" s="1580"/>
      <c r="J1308" s="1581"/>
      <c r="K1308" s="1581"/>
      <c r="L1308" s="1581"/>
      <c r="M1308" s="1581"/>
      <c r="N1308" s="1581"/>
      <c r="O1308" s="1581"/>
      <c r="P1308" s="1581"/>
      <c r="Q1308" s="1582"/>
      <c r="R1308" s="1582"/>
      <c r="S1308" s="1582"/>
      <c r="T1308" s="1582"/>
      <c r="U1308" s="1582"/>
      <c r="V1308" s="1582"/>
      <c r="W1308" s="1582"/>
      <c r="X1308" s="1582"/>
      <c r="Y1308" s="1582"/>
      <c r="Z1308" s="1582"/>
      <c r="AA1308" s="1582"/>
      <c r="AB1308" s="1582"/>
    </row>
    <row r="1309">
      <c r="A1309" s="1581"/>
      <c r="B1309" s="1580"/>
      <c r="C1309" s="1580"/>
      <c r="D1309" s="1580"/>
      <c r="E1309" s="1580"/>
      <c r="F1309" s="1589"/>
      <c r="G1309" s="1593" t="s">
        <v>630</v>
      </c>
      <c r="H1309" s="1537">
        <v>645.0</v>
      </c>
      <c r="I1309" s="1580"/>
      <c r="J1309" s="1581"/>
      <c r="K1309" s="1581"/>
      <c r="L1309" s="1581"/>
      <c r="M1309" s="1581"/>
      <c r="N1309" s="1581"/>
      <c r="O1309" s="1581"/>
      <c r="P1309" s="1581"/>
      <c r="Q1309" s="1582"/>
      <c r="R1309" s="1582"/>
      <c r="S1309" s="1582"/>
      <c r="T1309" s="1582"/>
      <c r="U1309" s="1582"/>
      <c r="V1309" s="1582"/>
      <c r="W1309" s="1582"/>
      <c r="X1309" s="1582"/>
      <c r="Y1309" s="1582"/>
      <c r="Z1309" s="1582"/>
      <c r="AA1309" s="1582"/>
      <c r="AB1309" s="1582"/>
    </row>
    <row r="1310">
      <c r="A1310" s="1581"/>
      <c r="B1310" s="1580"/>
      <c r="C1310" s="1580"/>
      <c r="D1310" s="1580"/>
      <c r="E1310" s="1580"/>
      <c r="F1310" s="1589"/>
      <c r="G1310" s="1593" t="s">
        <v>647</v>
      </c>
      <c r="H1310" s="1533">
        <f>(H1296)</f>
        <v>841</v>
      </c>
      <c r="I1310" s="1580"/>
      <c r="J1310" s="1581"/>
      <c r="K1310" s="1581"/>
      <c r="L1310" s="1581"/>
      <c r="M1310" s="1581"/>
      <c r="N1310" s="1581"/>
      <c r="O1310" s="1581"/>
      <c r="P1310" s="1581"/>
      <c r="Q1310" s="1582"/>
      <c r="R1310" s="1582"/>
      <c r="S1310" s="1582"/>
      <c r="T1310" s="1582"/>
      <c r="U1310" s="1582"/>
      <c r="V1310" s="1582"/>
      <c r="W1310" s="1582"/>
      <c r="X1310" s="1582"/>
      <c r="Y1310" s="1582"/>
      <c r="Z1310" s="1582"/>
      <c r="AA1310" s="1582"/>
      <c r="AB1310" s="1582"/>
    </row>
    <row r="1311">
      <c r="A1311" s="1581"/>
      <c r="B1311" s="1580"/>
      <c r="C1311" s="1580"/>
      <c r="D1311" s="1580"/>
      <c r="E1311" s="1580"/>
      <c r="F1311" s="1589"/>
      <c r="G1311" s="1590" t="s">
        <v>9</v>
      </c>
      <c r="H1311" s="1539">
        <f>SUM(H1306:H1310)</f>
        <v>3012</v>
      </c>
      <c r="I1311" s="1580"/>
      <c r="J1311" s="1581"/>
      <c r="K1311" s="1581"/>
      <c r="L1311" s="1581"/>
      <c r="M1311" s="1581"/>
      <c r="N1311" s="1581"/>
      <c r="O1311" s="1581"/>
      <c r="P1311" s="1581"/>
      <c r="Q1311" s="1582"/>
      <c r="R1311" s="1582"/>
      <c r="S1311" s="1582"/>
      <c r="T1311" s="1582"/>
      <c r="U1311" s="1582"/>
      <c r="V1311" s="1582"/>
      <c r="W1311" s="1582"/>
      <c r="X1311" s="1582"/>
      <c r="Y1311" s="1582"/>
      <c r="Z1311" s="1582"/>
      <c r="AA1311" s="1582"/>
      <c r="AB1311" s="1582"/>
    </row>
    <row r="1312">
      <c r="A1312" s="1581"/>
      <c r="B1312" s="1580"/>
      <c r="C1312" s="1580"/>
      <c r="D1312" s="1580"/>
      <c r="E1312" s="1580"/>
      <c r="F1312" s="1580"/>
      <c r="G1312" s="1586"/>
      <c r="H1312" s="1587"/>
      <c r="I1312" s="1586"/>
      <c r="J1312" s="1581"/>
      <c r="K1312" s="1581"/>
      <c r="L1312" s="1581"/>
      <c r="M1312" s="1581"/>
      <c r="N1312" s="1581"/>
      <c r="O1312" s="1581"/>
      <c r="P1312" s="1581"/>
      <c r="Q1312" s="1582"/>
      <c r="R1312" s="1582"/>
      <c r="S1312" s="1582"/>
      <c r="T1312" s="1582"/>
      <c r="U1312" s="1582"/>
      <c r="V1312" s="1582"/>
      <c r="W1312" s="1582"/>
      <c r="X1312" s="1582"/>
      <c r="Y1312" s="1582"/>
      <c r="Z1312" s="1582"/>
      <c r="AA1312" s="1582"/>
      <c r="AB1312" s="1582"/>
    </row>
    <row r="1313">
      <c r="A1313" s="1581"/>
      <c r="B1313" s="1580"/>
      <c r="C1313" s="1580"/>
      <c r="D1313" s="1580"/>
      <c r="E1313" s="1580"/>
      <c r="F1313" s="1589"/>
      <c r="G1313" s="1590" t="s">
        <v>131</v>
      </c>
      <c r="H1313" s="1539">
        <f>(3000-H1311)</f>
        <v>-12</v>
      </c>
      <c r="I1313" s="1594">
        <f>(H1311/3000)</f>
        <v>1.004</v>
      </c>
      <c r="J1313" s="1581"/>
      <c r="K1313" s="1581"/>
      <c r="L1313" s="1581"/>
      <c r="M1313" s="1581"/>
      <c r="N1313" s="1581"/>
      <c r="O1313" s="1581"/>
      <c r="P1313" s="1581"/>
      <c r="Q1313" s="1582"/>
      <c r="R1313" s="1582"/>
      <c r="S1313" s="1582"/>
      <c r="T1313" s="1582"/>
      <c r="U1313" s="1582"/>
      <c r="V1313" s="1582"/>
      <c r="W1313" s="1582"/>
      <c r="X1313" s="1582"/>
      <c r="Y1313" s="1582"/>
      <c r="Z1313" s="1582"/>
      <c r="AA1313" s="1582"/>
      <c r="AB1313" s="1582"/>
    </row>
    <row r="1314">
      <c r="A1314" s="1585"/>
      <c r="B1314" s="1585"/>
      <c r="C1314" s="1585"/>
      <c r="D1314" s="1585"/>
      <c r="E1314" s="1586"/>
      <c r="F1314" s="1587"/>
      <c r="G1314" s="1587"/>
      <c r="H1314" s="1587"/>
      <c r="I1314" s="1587"/>
      <c r="J1314" s="1581"/>
      <c r="K1314" s="1585"/>
      <c r="L1314" s="1585"/>
      <c r="M1314" s="1585"/>
      <c r="N1314" s="1585"/>
      <c r="O1314" s="1585"/>
      <c r="P1314" s="1585"/>
      <c r="Q1314" s="1582"/>
      <c r="R1314" s="1582"/>
      <c r="S1314" s="1582"/>
      <c r="T1314" s="1582"/>
      <c r="U1314" s="1582"/>
      <c r="V1314" s="1582"/>
      <c r="W1314" s="1582"/>
      <c r="X1314" s="1582"/>
      <c r="Y1314" s="1582"/>
      <c r="Z1314" s="1582"/>
      <c r="AA1314" s="1582"/>
      <c r="AB1314" s="1582"/>
    </row>
    <row r="1315">
      <c r="A1315" s="1528" t="s">
        <v>639</v>
      </c>
      <c r="B1315" s="1529">
        <v>27.0</v>
      </c>
      <c r="C1315" s="1529">
        <v>28.0</v>
      </c>
      <c r="D1315" s="1529">
        <v>29.0</v>
      </c>
      <c r="E1315" s="1529">
        <v>30.0</v>
      </c>
      <c r="F1315" s="1529">
        <v>1.0</v>
      </c>
      <c r="G1315" s="1529">
        <v>2.0</v>
      </c>
      <c r="H1315" s="1530"/>
      <c r="I1315" s="1595"/>
      <c r="J1315" s="1560"/>
      <c r="K1315" s="1528" t="s">
        <v>639</v>
      </c>
      <c r="L1315" s="1595"/>
      <c r="M1315" s="1595"/>
      <c r="N1315" s="1595"/>
      <c r="O1315" s="1595"/>
      <c r="P1315" s="1595"/>
      <c r="Q1315" s="1532"/>
      <c r="R1315" s="1532"/>
      <c r="S1315" s="1532"/>
      <c r="T1315" s="1532"/>
      <c r="U1315" s="1532"/>
      <c r="V1315" s="1532"/>
      <c r="W1315" s="1532"/>
      <c r="X1315" s="1532"/>
      <c r="Y1315" s="1532"/>
      <c r="Z1315" s="1532"/>
      <c r="AA1315" s="1532"/>
      <c r="AB1315" s="1532"/>
    </row>
    <row r="1316">
      <c r="A1316" s="1534" t="s">
        <v>331</v>
      </c>
      <c r="B1316" s="1535" t="s">
        <v>2</v>
      </c>
      <c r="C1316" s="1535" t="s">
        <v>3</v>
      </c>
      <c r="D1316" s="1535" t="s">
        <v>4</v>
      </c>
      <c r="E1316" s="1535" t="s">
        <v>5</v>
      </c>
      <c r="F1316" s="1535" t="s">
        <v>6</v>
      </c>
      <c r="G1316" s="1535" t="s">
        <v>7</v>
      </c>
      <c r="H1316" s="1535" t="s">
        <v>9</v>
      </c>
      <c r="I1316" s="1535" t="s">
        <v>71</v>
      </c>
      <c r="J1316" s="1560"/>
      <c r="K1316" s="1535" t="s">
        <v>331</v>
      </c>
      <c r="L1316" s="1535" t="s">
        <v>72</v>
      </c>
      <c r="M1316" s="1535" t="s">
        <v>13</v>
      </c>
      <c r="N1316" s="1533" t="s">
        <v>73</v>
      </c>
      <c r="O1316" s="1535" t="s">
        <v>13</v>
      </c>
      <c r="P1316" s="1533" t="s">
        <v>74</v>
      </c>
      <c r="Q1316" s="1532"/>
      <c r="R1316" s="1532"/>
      <c r="S1316" s="1532"/>
      <c r="T1316" s="1532"/>
      <c r="U1316" s="1532"/>
      <c r="V1316" s="1532"/>
      <c r="W1316" s="1532"/>
      <c r="X1316" s="1532"/>
      <c r="Y1316" s="1532"/>
      <c r="Z1316" s="1532"/>
      <c r="AA1316" s="1532"/>
      <c r="AB1316" s="1532"/>
    </row>
    <row r="1317">
      <c r="A1317" s="1538" t="s">
        <v>98</v>
      </c>
      <c r="B1317" s="1539">
        <f> SUM(B1318:B1343)</f>
        <v>26</v>
      </c>
      <c r="C1317" s="1539">
        <f t="shared" ref="C1317:G1317" si="957"> SUM(C1318:C1341)</f>
        <v>58</v>
      </c>
      <c r="D1317" s="1539">
        <f t="shared" si="957"/>
        <v>35</v>
      </c>
      <c r="E1317" s="1539">
        <f t="shared" si="957"/>
        <v>45</v>
      </c>
      <c r="F1317" s="1539">
        <f t="shared" si="957"/>
        <v>38</v>
      </c>
      <c r="G1317" s="1539">
        <f t="shared" si="957"/>
        <v>2</v>
      </c>
      <c r="H1317" s="1539">
        <f> SUM(H1318:H1321,H1323:H1326,H1328:H1331,H1333:H1336,H1338:H1341,H1343:H1346)</f>
        <v>176</v>
      </c>
      <c r="I1317" s="1539"/>
      <c r="J1317" s="1560"/>
      <c r="K1317" s="1539" t="s">
        <v>98</v>
      </c>
      <c r="L1317" s="1561"/>
      <c r="M1317" s="1561"/>
      <c r="N1317" s="1561"/>
      <c r="O1317" s="1561"/>
      <c r="P1317" s="1561"/>
      <c r="Q1317" s="1532"/>
      <c r="R1317" s="1532"/>
      <c r="S1317" s="1532"/>
      <c r="T1317" s="1532"/>
      <c r="U1317" s="1532"/>
      <c r="V1317" s="1532"/>
      <c r="W1317" s="1532"/>
      <c r="X1317" s="1532"/>
      <c r="Y1317" s="1532"/>
      <c r="Z1317" s="1532"/>
      <c r="AA1317" s="1532"/>
      <c r="AB1317" s="1532"/>
    </row>
    <row r="1318">
      <c r="A1318" s="1540" t="s">
        <v>99</v>
      </c>
      <c r="B1318" s="1541">
        <v>8.0</v>
      </c>
      <c r="C1318" s="1541">
        <v>5.0</v>
      </c>
      <c r="D1318" s="1541">
        <v>2.0</v>
      </c>
      <c r="E1318" s="1541">
        <v>8.0</v>
      </c>
      <c r="F1318" s="1541">
        <v>14.0</v>
      </c>
      <c r="G1318" s="1541">
        <v>0.0</v>
      </c>
      <c r="H1318" s="1542">
        <f t="shared" ref="H1318:H1320" si="958">SUM(B1318:G1318)</f>
        <v>37</v>
      </c>
      <c r="I1318" s="1543">
        <f>sum(H1318:H1321)</f>
        <v>58</v>
      </c>
      <c r="J1318" s="1544"/>
      <c r="K1318" s="1545" t="s">
        <v>99</v>
      </c>
      <c r="L1318" s="1546">
        <v>76.0</v>
      </c>
      <c r="M1318" s="1543">
        <f>(L1318-H1318)</f>
        <v>39</v>
      </c>
      <c r="N1318" s="1546">
        <v>20.0</v>
      </c>
      <c r="O1318" s="1543">
        <f t="shared" ref="O1318:O1319" si="959">sum(M1318,N1318)</f>
        <v>59</v>
      </c>
      <c r="P1318" s="1543"/>
      <c r="Q1318" s="1532"/>
      <c r="R1318" s="1532"/>
      <c r="S1318" s="1532"/>
      <c r="T1318" s="1532"/>
      <c r="U1318" s="1532"/>
      <c r="V1318" s="1532"/>
      <c r="W1318" s="1532"/>
      <c r="X1318" s="1532"/>
      <c r="Y1318" s="1532"/>
      <c r="Z1318" s="1532"/>
      <c r="AA1318" s="1532"/>
      <c r="AB1318" s="1532"/>
    </row>
    <row r="1319">
      <c r="A1319" s="1547" t="s">
        <v>77</v>
      </c>
      <c r="B1319" s="1537">
        <v>0.0</v>
      </c>
      <c r="C1319" s="1537">
        <v>0.0</v>
      </c>
      <c r="D1319" s="1537">
        <v>0.0</v>
      </c>
      <c r="E1319" s="1537">
        <v>0.0</v>
      </c>
      <c r="F1319" s="1537">
        <v>0.0</v>
      </c>
      <c r="G1319" s="1548">
        <v>0.0</v>
      </c>
      <c r="H1319" s="1535">
        <f t="shared" si="958"/>
        <v>0</v>
      </c>
      <c r="I1319" s="1549">
        <f>(I1318/61)</f>
        <v>0.9508196721</v>
      </c>
      <c r="J1319" s="1544"/>
      <c r="K1319" s="1533" t="s">
        <v>77</v>
      </c>
      <c r="L1319" s="1533">
        <f>O925</f>
        <v>21</v>
      </c>
      <c r="M1319" s="1533">
        <f>(L1319-H1319-H1320)</f>
        <v>10</v>
      </c>
      <c r="N1319" s="1537">
        <v>0.0</v>
      </c>
      <c r="O1319" s="1533">
        <f t="shared" si="959"/>
        <v>10</v>
      </c>
      <c r="P1319" s="1533"/>
      <c r="Q1319" s="1532"/>
      <c r="R1319" s="1532"/>
      <c r="S1319" s="1532"/>
      <c r="T1319" s="1532"/>
      <c r="U1319" s="1532"/>
      <c r="V1319" s="1532"/>
      <c r="W1319" s="1532"/>
      <c r="X1319" s="1532"/>
      <c r="Y1319" s="1532"/>
      <c r="Z1319" s="1532"/>
      <c r="AA1319" s="1532"/>
      <c r="AB1319" s="1532"/>
    </row>
    <row r="1320">
      <c r="A1320" s="1547" t="s">
        <v>78</v>
      </c>
      <c r="B1320" s="1537">
        <v>0.0</v>
      </c>
      <c r="C1320" s="1537">
        <v>3.0</v>
      </c>
      <c r="D1320" s="1537">
        <v>0.0</v>
      </c>
      <c r="E1320" s="1537">
        <v>2.0</v>
      </c>
      <c r="F1320" s="1537">
        <v>6.0</v>
      </c>
      <c r="G1320" s="1548">
        <v>0.0</v>
      </c>
      <c r="H1320" s="1535">
        <f t="shared" si="958"/>
        <v>11</v>
      </c>
      <c r="I1320" s="1533"/>
      <c r="J1320" s="1544"/>
      <c r="K1320" s="1533" t="s">
        <v>78</v>
      </c>
      <c r="L1320" s="1537" t="s">
        <v>79</v>
      </c>
      <c r="M1320" s="1533" t="s">
        <v>79</v>
      </c>
      <c r="N1320" s="1537" t="s">
        <v>79</v>
      </c>
      <c r="O1320" s="1533" t="s">
        <v>79</v>
      </c>
      <c r="P1320" s="1533"/>
      <c r="Q1320" s="1532"/>
      <c r="R1320" s="1532"/>
      <c r="S1320" s="1532"/>
      <c r="T1320" s="1532"/>
      <c r="U1320" s="1532"/>
      <c r="V1320" s="1532"/>
      <c r="W1320" s="1532"/>
      <c r="X1320" s="1532"/>
      <c r="Y1320" s="1532"/>
      <c r="Z1320" s="1532"/>
      <c r="AA1320" s="1532"/>
      <c r="AB1320" s="1532"/>
    </row>
    <row r="1321">
      <c r="A1321" s="1547" t="s">
        <v>446</v>
      </c>
      <c r="B1321" s="1537">
        <v>0.0</v>
      </c>
      <c r="C1321" s="1537">
        <v>0.0</v>
      </c>
      <c r="D1321" s="1537">
        <v>2.0</v>
      </c>
      <c r="E1321" s="1537">
        <v>4.0</v>
      </c>
      <c r="F1321" s="1537">
        <v>4.0</v>
      </c>
      <c r="G1321" s="1548">
        <v>0.0</v>
      </c>
      <c r="H1321" s="1535">
        <f>sum(B1321:G1321)</f>
        <v>10</v>
      </c>
      <c r="I1321" s="1533"/>
      <c r="J1321" s="729"/>
      <c r="K1321" s="1533" t="s">
        <v>446</v>
      </c>
      <c r="L1321" s="1537">
        <v>10.0</v>
      </c>
      <c r="M1321" s="1533">
        <f t="shared" ref="M1321:M1323" si="960">(L1321-H1321)</f>
        <v>0</v>
      </c>
      <c r="N1321" s="1537">
        <v>5.0</v>
      </c>
      <c r="O1321" s="1533">
        <f t="shared" ref="O1321:O1324" si="961">sum(M1321,N1321)</f>
        <v>5</v>
      </c>
      <c r="P1321" s="1533"/>
      <c r="Q1321" s="1596"/>
      <c r="R1321" s="1532"/>
      <c r="S1321" s="1532"/>
      <c r="T1321" s="1532"/>
      <c r="U1321" s="1532"/>
      <c r="V1321" s="1532"/>
      <c r="W1321" s="1532"/>
      <c r="X1321" s="1532"/>
      <c r="Y1321" s="1532"/>
      <c r="Z1321" s="1532"/>
      <c r="AA1321" s="1532"/>
      <c r="AB1321" s="1532"/>
    </row>
    <row r="1322">
      <c r="A1322" s="1547" t="s">
        <v>80</v>
      </c>
      <c r="B1322" s="1537">
        <v>6.0</v>
      </c>
      <c r="C1322" s="1537">
        <v>2.0</v>
      </c>
      <c r="D1322" s="1537">
        <v>4.0</v>
      </c>
      <c r="E1322" s="1537">
        <v>2.0</v>
      </c>
      <c r="F1322" s="1537">
        <v>3.0</v>
      </c>
      <c r="G1322" s="1548">
        <v>0.0</v>
      </c>
      <c r="H1322" s="1535">
        <f t="shared" ref="H1322:H1325" si="962">SUM(B1322:G1322)</f>
        <v>17</v>
      </c>
      <c r="I1322" s="1533"/>
      <c r="J1322" s="1544"/>
      <c r="K1322" s="1533" t="s">
        <v>80</v>
      </c>
      <c r="L1322" s="1533">
        <f t="shared" ref="L1322:L1324" si="963">O928</f>
        <v>38</v>
      </c>
      <c r="M1322" s="1533">
        <f t="shared" si="960"/>
        <v>21</v>
      </c>
      <c r="N1322" s="1537">
        <v>0.0</v>
      </c>
      <c r="O1322" s="1533">
        <f t="shared" si="961"/>
        <v>21</v>
      </c>
      <c r="P1322" s="1533"/>
      <c r="Q1322" s="1532"/>
      <c r="R1322" s="1532"/>
      <c r="S1322" s="1532"/>
      <c r="T1322" s="1532"/>
      <c r="U1322" s="1532"/>
      <c r="V1322" s="1532"/>
      <c r="W1322" s="1532"/>
      <c r="X1322" s="1532"/>
      <c r="Y1322" s="1532"/>
      <c r="Z1322" s="1532"/>
      <c r="AA1322" s="1532"/>
      <c r="AB1322" s="1532"/>
    </row>
    <row r="1323">
      <c r="A1323" s="1552" t="s">
        <v>449</v>
      </c>
      <c r="B1323" s="1546">
        <v>9.0</v>
      </c>
      <c r="C1323" s="1546">
        <v>9.0</v>
      </c>
      <c r="D1323" s="1546">
        <v>2.0</v>
      </c>
      <c r="E1323" s="1546">
        <v>2.0</v>
      </c>
      <c r="F1323" s="1546">
        <v>3.0</v>
      </c>
      <c r="G1323" s="1541">
        <v>0.0</v>
      </c>
      <c r="H1323" s="1542">
        <f t="shared" si="962"/>
        <v>25</v>
      </c>
      <c r="I1323" s="1543">
        <f>sum(H1323:H1326)</f>
        <v>46</v>
      </c>
      <c r="J1323" s="729"/>
      <c r="K1323" s="1543" t="s">
        <v>449</v>
      </c>
      <c r="L1323" s="1543">
        <f t="shared" si="963"/>
        <v>42</v>
      </c>
      <c r="M1323" s="1543">
        <f t="shared" si="960"/>
        <v>17</v>
      </c>
      <c r="N1323" s="1546">
        <v>25.0</v>
      </c>
      <c r="O1323" s="1543">
        <f t="shared" si="961"/>
        <v>42</v>
      </c>
      <c r="P1323" s="1546" t="s">
        <v>3</v>
      </c>
      <c r="Q1323" s="1596"/>
      <c r="R1323" s="1532"/>
      <c r="S1323" s="1532"/>
      <c r="T1323" s="1532"/>
      <c r="U1323" s="1532"/>
      <c r="V1323" s="1532"/>
      <c r="W1323" s="1532"/>
      <c r="X1323" s="1532"/>
      <c r="Y1323" s="1532"/>
      <c r="Z1323" s="1532"/>
      <c r="AA1323" s="1532"/>
      <c r="AB1323" s="1532"/>
    </row>
    <row r="1324">
      <c r="A1324" s="1547" t="s">
        <v>77</v>
      </c>
      <c r="B1324" s="1537">
        <v>0.0</v>
      </c>
      <c r="C1324" s="1537">
        <v>1.0</v>
      </c>
      <c r="D1324" s="1537">
        <v>0.0</v>
      </c>
      <c r="E1324" s="1537">
        <v>0.0</v>
      </c>
      <c r="F1324" s="1537">
        <v>0.0</v>
      </c>
      <c r="G1324" s="1537">
        <v>0.0</v>
      </c>
      <c r="H1324" s="1535">
        <f t="shared" si="962"/>
        <v>1</v>
      </c>
      <c r="I1324" s="1549">
        <f>(I1323/60)</f>
        <v>0.7666666667</v>
      </c>
      <c r="J1324" s="729"/>
      <c r="K1324" s="1533" t="s">
        <v>77</v>
      </c>
      <c r="L1324" s="1533">
        <f t="shared" si="963"/>
        <v>15</v>
      </c>
      <c r="M1324" s="1533">
        <f>(L1324-H1324-H1325)</f>
        <v>0</v>
      </c>
      <c r="N1324" s="1537">
        <v>20.0</v>
      </c>
      <c r="O1324" s="1533">
        <f t="shared" si="961"/>
        <v>20</v>
      </c>
      <c r="P1324" s="1533"/>
      <c r="Q1324" s="1532"/>
      <c r="R1324" s="1532"/>
      <c r="S1324" s="1532"/>
      <c r="T1324" s="1532"/>
      <c r="U1324" s="1532"/>
      <c r="V1324" s="1532"/>
      <c r="W1324" s="1532"/>
      <c r="X1324" s="1532"/>
      <c r="Y1324" s="1532"/>
      <c r="Z1324" s="1532"/>
      <c r="AA1324" s="1532"/>
      <c r="AB1324" s="1532"/>
    </row>
    <row r="1325">
      <c r="A1325" s="1547" t="s">
        <v>78</v>
      </c>
      <c r="B1325" s="1537">
        <v>0.0</v>
      </c>
      <c r="C1325" s="1537">
        <v>12.0</v>
      </c>
      <c r="D1325" s="1537">
        <v>2.0</v>
      </c>
      <c r="E1325" s="1537">
        <v>0.0</v>
      </c>
      <c r="F1325" s="1537">
        <v>0.0</v>
      </c>
      <c r="G1325" s="1537">
        <v>0.0</v>
      </c>
      <c r="H1325" s="1535">
        <f t="shared" si="962"/>
        <v>14</v>
      </c>
      <c r="I1325" s="1533"/>
      <c r="J1325" s="1544"/>
      <c r="K1325" s="1533" t="s">
        <v>78</v>
      </c>
      <c r="L1325" s="1537" t="s">
        <v>79</v>
      </c>
      <c r="M1325" s="1533" t="s">
        <v>79</v>
      </c>
      <c r="N1325" s="1537" t="s">
        <v>79</v>
      </c>
      <c r="O1325" s="1533" t="s">
        <v>79</v>
      </c>
      <c r="P1325" s="1533"/>
      <c r="Q1325" s="1532"/>
      <c r="R1325" s="1532"/>
      <c r="S1325" s="1532"/>
      <c r="T1325" s="1532"/>
      <c r="U1325" s="1532"/>
      <c r="V1325" s="1532"/>
      <c r="W1325" s="1532"/>
      <c r="X1325" s="1532"/>
      <c r="Y1325" s="1532"/>
      <c r="Z1325" s="1532"/>
      <c r="AA1325" s="1532"/>
      <c r="AB1325" s="1532"/>
    </row>
    <row r="1326">
      <c r="A1326" s="1547" t="s">
        <v>446</v>
      </c>
      <c r="B1326" s="1537">
        <v>1.0</v>
      </c>
      <c r="C1326" s="1537">
        <v>1.0</v>
      </c>
      <c r="D1326" s="1537">
        <v>1.0</v>
      </c>
      <c r="E1326" s="1537">
        <v>3.0</v>
      </c>
      <c r="F1326" s="1537">
        <v>0.0</v>
      </c>
      <c r="G1326" s="1537">
        <v>0.0</v>
      </c>
      <c r="H1326" s="1535">
        <f>sum(B1326:G1326)</f>
        <v>6</v>
      </c>
      <c r="I1326" s="1533"/>
      <c r="J1326" s="729"/>
      <c r="K1326" s="1533" t="s">
        <v>446</v>
      </c>
      <c r="L1326" s="1533">
        <f t="shared" ref="L1326:L1329" si="964">O932</f>
        <v>7</v>
      </c>
      <c r="M1326" s="1533">
        <f t="shared" ref="M1326:M1328" si="965">(L1326-H1326)</f>
        <v>1</v>
      </c>
      <c r="N1326" s="1537">
        <v>5.0</v>
      </c>
      <c r="O1326" s="1533">
        <f t="shared" ref="O1326:O1329" si="966">sum(M1326,N1326)</f>
        <v>6</v>
      </c>
      <c r="P1326" s="1533"/>
      <c r="Q1326" s="1596"/>
      <c r="R1326" s="1532"/>
      <c r="S1326" s="1532"/>
      <c r="T1326" s="1532"/>
      <c r="U1326" s="1532"/>
      <c r="V1326" s="1532"/>
      <c r="W1326" s="1532"/>
      <c r="X1326" s="1532"/>
      <c r="Y1326" s="1532"/>
      <c r="Z1326" s="1532"/>
      <c r="AA1326" s="1532"/>
      <c r="AB1326" s="1532"/>
    </row>
    <row r="1327">
      <c r="A1327" s="1547" t="s">
        <v>80</v>
      </c>
      <c r="B1327" s="1537">
        <v>2.0</v>
      </c>
      <c r="C1327" s="1537">
        <v>2.0</v>
      </c>
      <c r="D1327" s="1537">
        <v>0.0</v>
      </c>
      <c r="E1327" s="1537">
        <v>0.0</v>
      </c>
      <c r="F1327" s="1537">
        <v>2.0</v>
      </c>
      <c r="G1327" s="1537">
        <v>0.0</v>
      </c>
      <c r="H1327" s="1535">
        <f t="shared" ref="H1327:H1330" si="967">SUM(B1327:G1327)</f>
        <v>6</v>
      </c>
      <c r="I1327" s="1533"/>
      <c r="J1327" s="729"/>
      <c r="K1327" s="1533" t="s">
        <v>80</v>
      </c>
      <c r="L1327" s="1533">
        <f t="shared" si="964"/>
        <v>25</v>
      </c>
      <c r="M1327" s="1533">
        <f t="shared" si="965"/>
        <v>19</v>
      </c>
      <c r="N1327" s="1537">
        <v>0.0</v>
      </c>
      <c r="O1327" s="1533">
        <f t="shared" si="966"/>
        <v>19</v>
      </c>
      <c r="P1327" s="1533"/>
      <c r="Q1327" s="1596"/>
      <c r="R1327" s="1532"/>
      <c r="S1327" s="1532"/>
      <c r="T1327" s="1532"/>
      <c r="U1327" s="1532"/>
      <c r="V1327" s="1532"/>
      <c r="W1327" s="1532"/>
      <c r="X1327" s="1532"/>
      <c r="Y1327" s="1532"/>
      <c r="Z1327" s="1532"/>
      <c r="AA1327" s="1532"/>
      <c r="AB1327" s="1532"/>
    </row>
    <row r="1328">
      <c r="A1328" s="1552" t="s">
        <v>469</v>
      </c>
      <c r="B1328" s="1541">
        <v>0.0</v>
      </c>
      <c r="C1328" s="1541">
        <v>0.0</v>
      </c>
      <c r="D1328" s="1541">
        <v>0.0</v>
      </c>
      <c r="E1328" s="1541">
        <v>1.0</v>
      </c>
      <c r="F1328" s="1541">
        <v>0.0</v>
      </c>
      <c r="G1328" s="1541">
        <v>0.0</v>
      </c>
      <c r="H1328" s="1542">
        <f t="shared" si="967"/>
        <v>1</v>
      </c>
      <c r="I1328" s="1543">
        <f>sum(H1328:H1331)</f>
        <v>1</v>
      </c>
      <c r="J1328" s="1544"/>
      <c r="K1328" s="1543" t="s">
        <v>469</v>
      </c>
      <c r="L1328" s="1543">
        <f t="shared" si="964"/>
        <v>18</v>
      </c>
      <c r="M1328" s="1543">
        <f t="shared" si="965"/>
        <v>17</v>
      </c>
      <c r="N1328" s="1546">
        <v>0.0</v>
      </c>
      <c r="O1328" s="1543">
        <f t="shared" si="966"/>
        <v>17</v>
      </c>
      <c r="P1328" s="1543"/>
      <c r="Q1328" s="1597"/>
      <c r="R1328" s="1532"/>
      <c r="S1328" s="1532"/>
      <c r="T1328" s="1532"/>
      <c r="U1328" s="1532"/>
      <c r="V1328" s="1532"/>
      <c r="W1328" s="1532"/>
      <c r="X1328" s="1532"/>
      <c r="Y1328" s="1532"/>
      <c r="Z1328" s="1532"/>
      <c r="AA1328" s="1532"/>
      <c r="AB1328" s="1532"/>
    </row>
    <row r="1329">
      <c r="A1329" s="1547" t="s">
        <v>77</v>
      </c>
      <c r="B1329" s="1537">
        <v>0.0</v>
      </c>
      <c r="C1329" s="1537">
        <v>0.0</v>
      </c>
      <c r="D1329" s="1537">
        <v>0.0</v>
      </c>
      <c r="E1329" s="1537">
        <v>0.0</v>
      </c>
      <c r="F1329" s="1537">
        <v>0.0</v>
      </c>
      <c r="G1329" s="1548">
        <v>0.0</v>
      </c>
      <c r="H1329" s="1535">
        <f t="shared" si="967"/>
        <v>0</v>
      </c>
      <c r="I1329" s="1549">
        <f>(I1328/60)</f>
        <v>0.01666666667</v>
      </c>
      <c r="J1329" s="1544"/>
      <c r="K1329" s="1533" t="s">
        <v>77</v>
      </c>
      <c r="L1329" s="1533">
        <f t="shared" si="964"/>
        <v>4</v>
      </c>
      <c r="M1329" s="1533">
        <f>(L1329-H1329-H1330)</f>
        <v>4</v>
      </c>
      <c r="N1329" s="1537">
        <v>0.0</v>
      </c>
      <c r="O1329" s="1533">
        <f t="shared" si="966"/>
        <v>4</v>
      </c>
      <c r="P1329" s="1533"/>
      <c r="Q1329" s="1532"/>
      <c r="R1329" s="1532"/>
      <c r="S1329" s="1532"/>
      <c r="T1329" s="1532"/>
      <c r="U1329" s="1532"/>
      <c r="V1329" s="1532"/>
      <c r="W1329" s="1532"/>
      <c r="X1329" s="1532"/>
      <c r="Y1329" s="1532"/>
      <c r="Z1329" s="1532"/>
      <c r="AA1329" s="1532"/>
      <c r="AB1329" s="1532"/>
    </row>
    <row r="1330">
      <c r="A1330" s="1547" t="s">
        <v>78</v>
      </c>
      <c r="B1330" s="1537">
        <v>0.0</v>
      </c>
      <c r="C1330" s="1537">
        <v>0.0</v>
      </c>
      <c r="D1330" s="1537">
        <v>0.0</v>
      </c>
      <c r="E1330" s="1537">
        <v>0.0</v>
      </c>
      <c r="F1330" s="1537">
        <v>0.0</v>
      </c>
      <c r="G1330" s="1548">
        <v>0.0</v>
      </c>
      <c r="H1330" s="1535">
        <f t="shared" si="967"/>
        <v>0</v>
      </c>
      <c r="I1330" s="1533"/>
      <c r="J1330" s="1544"/>
      <c r="K1330" s="1533" t="s">
        <v>78</v>
      </c>
      <c r="L1330" s="1537" t="s">
        <v>79</v>
      </c>
      <c r="M1330" s="1533" t="s">
        <v>79</v>
      </c>
      <c r="N1330" s="1537" t="s">
        <v>79</v>
      </c>
      <c r="O1330" s="1533" t="s">
        <v>79</v>
      </c>
      <c r="P1330" s="1533"/>
      <c r="Q1330" s="1532"/>
      <c r="R1330" s="1532"/>
      <c r="S1330" s="1532"/>
      <c r="T1330" s="1532"/>
      <c r="U1330" s="1532"/>
      <c r="V1330" s="1532"/>
      <c r="W1330" s="1532"/>
      <c r="X1330" s="1532"/>
      <c r="Y1330" s="1532"/>
      <c r="Z1330" s="1532"/>
      <c r="AA1330" s="1532"/>
      <c r="AB1330" s="1532"/>
    </row>
    <row r="1331">
      <c r="A1331" s="1547" t="s">
        <v>446</v>
      </c>
      <c r="B1331" s="1537">
        <v>0.0</v>
      </c>
      <c r="C1331" s="1537">
        <v>0.0</v>
      </c>
      <c r="D1331" s="1537">
        <v>0.0</v>
      </c>
      <c r="E1331" s="1537">
        <v>0.0</v>
      </c>
      <c r="F1331" s="1537">
        <v>0.0</v>
      </c>
      <c r="G1331" s="1548">
        <v>0.0</v>
      </c>
      <c r="H1331" s="1535">
        <f>sum(B1331:G1331)</f>
        <v>0</v>
      </c>
      <c r="I1331" s="1533"/>
      <c r="J1331" s="1563"/>
      <c r="K1331" s="1533" t="s">
        <v>446</v>
      </c>
      <c r="L1331" s="1533">
        <f t="shared" ref="L1331:L1334" si="968">O937</f>
        <v>3</v>
      </c>
      <c r="M1331" s="1533">
        <f t="shared" ref="M1331:M1333" si="969">(L1331-H1331)</f>
        <v>3</v>
      </c>
      <c r="N1331" s="1537">
        <v>0.0</v>
      </c>
      <c r="O1331" s="1533">
        <v>3.0</v>
      </c>
      <c r="P1331" s="1533"/>
      <c r="Q1331" s="1597"/>
      <c r="R1331" s="1532"/>
      <c r="S1331" s="1532"/>
      <c r="T1331" s="1532"/>
      <c r="U1331" s="1532"/>
      <c r="V1331" s="1532"/>
      <c r="W1331" s="1532"/>
      <c r="X1331" s="1532"/>
      <c r="Y1331" s="1532"/>
      <c r="Z1331" s="1532"/>
      <c r="AA1331" s="1532"/>
      <c r="AB1331" s="1532"/>
    </row>
    <row r="1332">
      <c r="A1332" s="1547" t="s">
        <v>80</v>
      </c>
      <c r="B1332" s="1537">
        <v>0.0</v>
      </c>
      <c r="C1332" s="1537">
        <v>0.0</v>
      </c>
      <c r="D1332" s="1537">
        <v>0.0</v>
      </c>
      <c r="E1332" s="1537">
        <v>0.0</v>
      </c>
      <c r="F1332" s="1537">
        <v>0.0</v>
      </c>
      <c r="G1332" s="1548">
        <v>0.0</v>
      </c>
      <c r="H1332" s="1535">
        <f t="shared" ref="H1332:H1335" si="970">SUM(B1332:G1332)</f>
        <v>0</v>
      </c>
      <c r="I1332" s="1533"/>
      <c r="J1332" s="1544"/>
      <c r="K1332" s="1533" t="s">
        <v>80</v>
      </c>
      <c r="L1332" s="1533">
        <f t="shared" si="968"/>
        <v>40</v>
      </c>
      <c r="M1332" s="1533">
        <f t="shared" si="969"/>
        <v>40</v>
      </c>
      <c r="N1332" s="1537">
        <v>0.0</v>
      </c>
      <c r="O1332" s="1533">
        <f t="shared" ref="O1332:O1334" si="971">sum(M1332,N1332)</f>
        <v>40</v>
      </c>
      <c r="P1332" s="1533"/>
      <c r="Q1332" s="1532"/>
      <c r="R1332" s="1532"/>
      <c r="S1332" s="1532"/>
      <c r="T1332" s="1532"/>
      <c r="U1332" s="1532"/>
      <c r="V1332" s="1532"/>
      <c r="W1332" s="1532"/>
      <c r="X1332" s="1532"/>
      <c r="Y1332" s="1532"/>
      <c r="Z1332" s="1532"/>
      <c r="AA1332" s="1532"/>
      <c r="AB1332" s="1532"/>
    </row>
    <row r="1333">
      <c r="A1333" s="1552" t="s">
        <v>470</v>
      </c>
      <c r="B1333" s="1546">
        <v>0.0</v>
      </c>
      <c r="C1333" s="1546">
        <v>4.0</v>
      </c>
      <c r="D1333" s="1546">
        <v>8.0</v>
      </c>
      <c r="E1333" s="1546">
        <v>7.0</v>
      </c>
      <c r="F1333" s="1546">
        <v>0.0</v>
      </c>
      <c r="G1333" s="1541">
        <v>0.0</v>
      </c>
      <c r="H1333" s="1542">
        <f t="shared" si="970"/>
        <v>19</v>
      </c>
      <c r="I1333" s="1543">
        <f>sum(H1333:H1336)</f>
        <v>30</v>
      </c>
      <c r="J1333" s="729"/>
      <c r="K1333" s="1543" t="s">
        <v>470</v>
      </c>
      <c r="L1333" s="1543">
        <f t="shared" si="968"/>
        <v>51</v>
      </c>
      <c r="M1333" s="1543">
        <f t="shared" si="969"/>
        <v>32</v>
      </c>
      <c r="N1333" s="1546">
        <v>0.0</v>
      </c>
      <c r="O1333" s="1543">
        <f t="shared" si="971"/>
        <v>32</v>
      </c>
      <c r="P1333" s="1546"/>
      <c r="Q1333" s="1596"/>
      <c r="R1333" s="1532"/>
      <c r="S1333" s="1532"/>
      <c r="T1333" s="1532"/>
      <c r="U1333" s="1532"/>
      <c r="V1333" s="1532"/>
      <c r="W1333" s="1532"/>
      <c r="X1333" s="1532"/>
      <c r="Y1333" s="1532"/>
      <c r="Z1333" s="1532"/>
      <c r="AA1333" s="1532"/>
      <c r="AB1333" s="1532"/>
    </row>
    <row r="1334">
      <c r="A1334" s="1547" t="s">
        <v>77</v>
      </c>
      <c r="B1334" s="1537">
        <v>0.0</v>
      </c>
      <c r="C1334" s="1537">
        <v>0.0</v>
      </c>
      <c r="D1334" s="1537">
        <v>0.0</v>
      </c>
      <c r="E1334" s="1537">
        <v>0.0</v>
      </c>
      <c r="F1334" s="1537">
        <v>0.0</v>
      </c>
      <c r="G1334" s="1537">
        <v>0.0</v>
      </c>
      <c r="H1334" s="1535">
        <f t="shared" si="970"/>
        <v>0</v>
      </c>
      <c r="I1334" s="1549">
        <f>(I1333/60)</f>
        <v>0.5</v>
      </c>
      <c r="J1334" s="1544"/>
      <c r="K1334" s="1533" t="s">
        <v>77</v>
      </c>
      <c r="L1334" s="1533">
        <f t="shared" si="968"/>
        <v>25</v>
      </c>
      <c r="M1334" s="1533">
        <f>(L1334-H1334-H1335)</f>
        <v>16</v>
      </c>
      <c r="N1334" s="1537">
        <v>0.0</v>
      </c>
      <c r="O1334" s="1533">
        <f t="shared" si="971"/>
        <v>16</v>
      </c>
      <c r="P1334" s="1533"/>
      <c r="Q1334" s="1532"/>
      <c r="R1334" s="1532"/>
      <c r="S1334" s="1532"/>
      <c r="T1334" s="1532"/>
      <c r="U1334" s="1532"/>
      <c r="V1334" s="1532"/>
      <c r="W1334" s="1532"/>
      <c r="X1334" s="1532"/>
      <c r="Y1334" s="1532"/>
      <c r="Z1334" s="1532"/>
      <c r="AA1334" s="1532"/>
      <c r="AB1334" s="1532"/>
    </row>
    <row r="1335">
      <c r="A1335" s="1547" t="s">
        <v>78</v>
      </c>
      <c r="B1335" s="1537">
        <v>0.0</v>
      </c>
      <c r="C1335" s="1537">
        <v>1.0</v>
      </c>
      <c r="D1335" s="1537">
        <v>2.0</v>
      </c>
      <c r="E1335" s="1537">
        <v>6.0</v>
      </c>
      <c r="F1335" s="1537">
        <v>0.0</v>
      </c>
      <c r="G1335" s="1537">
        <v>0.0</v>
      </c>
      <c r="H1335" s="1535">
        <f t="shared" si="970"/>
        <v>9</v>
      </c>
      <c r="I1335" s="1533"/>
      <c r="J1335" s="1544"/>
      <c r="K1335" s="1533" t="s">
        <v>78</v>
      </c>
      <c r="L1335" s="1537" t="s">
        <v>79</v>
      </c>
      <c r="M1335" s="1533" t="s">
        <v>79</v>
      </c>
      <c r="N1335" s="1537" t="s">
        <v>79</v>
      </c>
      <c r="O1335" s="1533" t="s">
        <v>79</v>
      </c>
      <c r="P1335" s="1533"/>
      <c r="Q1335" s="1532"/>
      <c r="R1335" s="1532"/>
      <c r="S1335" s="1532"/>
      <c r="T1335" s="1532"/>
      <c r="U1335" s="1532"/>
      <c r="V1335" s="1532"/>
      <c r="W1335" s="1532"/>
      <c r="X1335" s="1532"/>
      <c r="Y1335" s="1532"/>
      <c r="Z1335" s="1532"/>
      <c r="AA1335" s="1532"/>
      <c r="AB1335" s="1532"/>
    </row>
    <row r="1336">
      <c r="A1336" s="1547" t="s">
        <v>446</v>
      </c>
      <c r="B1336" s="1537">
        <v>0.0</v>
      </c>
      <c r="C1336" s="1537">
        <v>0.0</v>
      </c>
      <c r="D1336" s="1537">
        <v>2.0</v>
      </c>
      <c r="E1336" s="1537">
        <v>0.0</v>
      </c>
      <c r="F1336" s="1537">
        <v>0.0</v>
      </c>
      <c r="G1336" s="1537">
        <v>0.0</v>
      </c>
      <c r="H1336" s="1535">
        <f>sum(B1336:G1336)</f>
        <v>2</v>
      </c>
      <c r="I1336" s="1533"/>
      <c r="J1336" s="1544"/>
      <c r="K1336" s="1533" t="s">
        <v>446</v>
      </c>
      <c r="L1336" s="1533">
        <f t="shared" ref="L1336:L1337" si="972">O942</f>
        <v>14</v>
      </c>
      <c r="M1336" s="1533">
        <f t="shared" ref="M1336:M1338" si="973">(L1336-H1336)</f>
        <v>12</v>
      </c>
      <c r="N1336" s="1537">
        <v>0.0</v>
      </c>
      <c r="O1336" s="1533">
        <f t="shared" ref="O1336:O1339" si="974">sum(M1336,N1336)</f>
        <v>12</v>
      </c>
      <c r="P1336" s="1533"/>
      <c r="Q1336" s="1532"/>
      <c r="R1336" s="1532"/>
      <c r="S1336" s="1532"/>
      <c r="T1336" s="1532"/>
      <c r="U1336" s="1532"/>
      <c r="V1336" s="1532"/>
      <c r="W1336" s="1532"/>
      <c r="X1336" s="1532"/>
      <c r="Y1336" s="1532"/>
      <c r="Z1336" s="1532"/>
      <c r="AA1336" s="1532"/>
      <c r="AB1336" s="1532"/>
    </row>
    <row r="1337">
      <c r="A1337" s="1547" t="s">
        <v>80</v>
      </c>
      <c r="B1337" s="1537">
        <v>0.0</v>
      </c>
      <c r="C1337" s="1537">
        <v>0.0</v>
      </c>
      <c r="D1337" s="1537">
        <v>3.0</v>
      </c>
      <c r="E1337" s="1537">
        <v>2.0</v>
      </c>
      <c r="F1337" s="1537">
        <v>0.0</v>
      </c>
      <c r="G1337" s="1537">
        <v>0.0</v>
      </c>
      <c r="H1337" s="1535">
        <f t="shared" ref="H1337:H1340" si="975">SUM(B1337:G1337)</f>
        <v>5</v>
      </c>
      <c r="I1337" s="1533"/>
      <c r="J1337" s="1544"/>
      <c r="K1337" s="1533" t="s">
        <v>80</v>
      </c>
      <c r="L1337" s="1533">
        <f t="shared" si="972"/>
        <v>47</v>
      </c>
      <c r="M1337" s="1533">
        <f t="shared" si="973"/>
        <v>42</v>
      </c>
      <c r="N1337" s="1537">
        <v>0.0</v>
      </c>
      <c r="O1337" s="1533">
        <f t="shared" si="974"/>
        <v>42</v>
      </c>
      <c r="P1337" s="1533"/>
      <c r="Q1337" s="1532"/>
      <c r="R1337" s="1532"/>
      <c r="S1337" s="1532"/>
      <c r="T1337" s="1532"/>
      <c r="U1337" s="1532"/>
      <c r="V1337" s="1532"/>
      <c r="W1337" s="1532"/>
      <c r="X1337" s="1532"/>
      <c r="Y1337" s="1532"/>
      <c r="Z1337" s="1532"/>
      <c r="AA1337" s="1532"/>
      <c r="AB1337" s="1532"/>
    </row>
    <row r="1338">
      <c r="A1338" s="1552" t="s">
        <v>471</v>
      </c>
      <c r="B1338" s="1541">
        <v>0.0</v>
      </c>
      <c r="C1338" s="1541">
        <v>11.0</v>
      </c>
      <c r="D1338" s="1541">
        <v>4.0</v>
      </c>
      <c r="E1338" s="1541">
        <v>4.0</v>
      </c>
      <c r="F1338" s="1541">
        <v>4.0</v>
      </c>
      <c r="G1338" s="1541">
        <v>1.0</v>
      </c>
      <c r="H1338" s="1542">
        <f t="shared" si="975"/>
        <v>24</v>
      </c>
      <c r="I1338" s="1543">
        <f>sum(H1338:H1341)</f>
        <v>41</v>
      </c>
      <c r="J1338" s="729"/>
      <c r="K1338" s="1543" t="s">
        <v>471</v>
      </c>
      <c r="L1338" s="1546">
        <v>45.0</v>
      </c>
      <c r="M1338" s="1543">
        <f t="shared" si="973"/>
        <v>21</v>
      </c>
      <c r="N1338" s="1546">
        <v>20.0</v>
      </c>
      <c r="O1338" s="1543">
        <f t="shared" si="974"/>
        <v>41</v>
      </c>
      <c r="P1338" s="1546" t="s">
        <v>3</v>
      </c>
      <c r="Q1338" s="1596"/>
      <c r="R1338" s="1532"/>
      <c r="S1338" s="1532"/>
      <c r="T1338" s="1532"/>
      <c r="U1338" s="1532"/>
      <c r="V1338" s="1532"/>
      <c r="W1338" s="1532"/>
      <c r="X1338" s="1532"/>
      <c r="Y1338" s="1532"/>
      <c r="Z1338" s="1532"/>
      <c r="AA1338" s="1532"/>
      <c r="AB1338" s="1532"/>
    </row>
    <row r="1339">
      <c r="A1339" s="1547" t="s">
        <v>77</v>
      </c>
      <c r="B1339" s="1537">
        <v>0.0</v>
      </c>
      <c r="C1339" s="1537">
        <v>0.0</v>
      </c>
      <c r="D1339" s="1537">
        <v>0.0</v>
      </c>
      <c r="E1339" s="1537">
        <v>0.0</v>
      </c>
      <c r="F1339" s="1537">
        <v>0.0</v>
      </c>
      <c r="G1339" s="1548">
        <v>0.0</v>
      </c>
      <c r="H1339" s="1535">
        <f t="shared" si="975"/>
        <v>0</v>
      </c>
      <c r="I1339" s="1549">
        <f>(I1338/60)</f>
        <v>0.6833333333</v>
      </c>
      <c r="J1339" s="729"/>
      <c r="K1339" s="1533" t="s">
        <v>77</v>
      </c>
      <c r="L1339" s="1533">
        <f>O945</f>
        <v>16</v>
      </c>
      <c r="M1339" s="1533">
        <f>(L1339-H1339-H1340)</f>
        <v>1</v>
      </c>
      <c r="N1339" s="1537">
        <v>15.0</v>
      </c>
      <c r="O1339" s="1533">
        <f t="shared" si="974"/>
        <v>16</v>
      </c>
      <c r="P1339" s="1537"/>
      <c r="Q1339" s="1597"/>
      <c r="R1339" s="1532"/>
      <c r="S1339" s="1532"/>
      <c r="T1339" s="1532"/>
      <c r="U1339" s="1532"/>
      <c r="V1339" s="1532"/>
      <c r="W1339" s="1532"/>
      <c r="X1339" s="1532"/>
      <c r="Y1339" s="1532"/>
      <c r="Z1339" s="1532"/>
      <c r="AA1339" s="1532"/>
      <c r="AB1339" s="1532"/>
    </row>
    <row r="1340">
      <c r="A1340" s="1547" t="s">
        <v>78</v>
      </c>
      <c r="B1340" s="1537">
        <v>0.0</v>
      </c>
      <c r="C1340" s="1537">
        <v>7.0</v>
      </c>
      <c r="D1340" s="1537">
        <v>3.0</v>
      </c>
      <c r="E1340" s="1537">
        <v>3.0</v>
      </c>
      <c r="F1340" s="1537">
        <v>1.0</v>
      </c>
      <c r="G1340" s="1548">
        <v>1.0</v>
      </c>
      <c r="H1340" s="1535">
        <f t="shared" si="975"/>
        <v>15</v>
      </c>
      <c r="I1340" s="1533"/>
      <c r="J1340" s="1544"/>
      <c r="K1340" s="1533" t="s">
        <v>78</v>
      </c>
      <c r="L1340" s="1537" t="s">
        <v>79</v>
      </c>
      <c r="M1340" s="1533" t="s">
        <v>79</v>
      </c>
      <c r="N1340" s="1537" t="s">
        <v>79</v>
      </c>
      <c r="O1340" s="1533" t="s">
        <v>79</v>
      </c>
      <c r="P1340" s="1533"/>
      <c r="Q1340" s="1532"/>
      <c r="R1340" s="1532"/>
      <c r="S1340" s="1532"/>
      <c r="T1340" s="1532"/>
      <c r="U1340" s="1532"/>
      <c r="V1340" s="1532"/>
      <c r="W1340" s="1532"/>
      <c r="X1340" s="1532"/>
      <c r="Y1340" s="1532"/>
      <c r="Z1340" s="1532"/>
      <c r="AA1340" s="1532"/>
      <c r="AB1340" s="1532"/>
    </row>
    <row r="1341">
      <c r="A1341" s="1547" t="s">
        <v>446</v>
      </c>
      <c r="B1341" s="1537">
        <v>0.0</v>
      </c>
      <c r="C1341" s="1537">
        <v>0.0</v>
      </c>
      <c r="D1341" s="1537">
        <v>0.0</v>
      </c>
      <c r="E1341" s="1537">
        <v>1.0</v>
      </c>
      <c r="F1341" s="1537">
        <v>1.0</v>
      </c>
      <c r="G1341" s="1548">
        <v>0.0</v>
      </c>
      <c r="H1341" s="1535">
        <f>sum(B1341:G1341)</f>
        <v>2</v>
      </c>
      <c r="I1341" s="1533"/>
      <c r="J1341" s="729"/>
      <c r="K1341" s="1533" t="s">
        <v>446</v>
      </c>
      <c r="L1341" s="1533">
        <f t="shared" ref="L1341:L1344" si="976">O947</f>
        <v>5</v>
      </c>
      <c r="M1341" s="1533">
        <f t="shared" ref="M1341:M1342" si="977">(L1341-H1341)</f>
        <v>3</v>
      </c>
      <c r="N1341" s="1537">
        <v>0.0</v>
      </c>
      <c r="O1341" s="1533">
        <f t="shared" ref="O1341:O1342" si="978">sum(M1341,N1341)</f>
        <v>3</v>
      </c>
      <c r="P1341" s="1533"/>
      <c r="Q1341" s="1596"/>
      <c r="R1341" s="1532"/>
      <c r="S1341" s="1532"/>
      <c r="T1341" s="1532"/>
      <c r="U1341" s="1532"/>
      <c r="V1341" s="1532"/>
      <c r="W1341" s="1532"/>
      <c r="X1341" s="1532"/>
      <c r="Y1341" s="1532"/>
      <c r="Z1341" s="1532"/>
      <c r="AA1341" s="1532"/>
      <c r="AB1341" s="1532"/>
    </row>
    <row r="1342">
      <c r="A1342" s="1547" t="s">
        <v>80</v>
      </c>
      <c r="B1342" s="1537">
        <v>0.0</v>
      </c>
      <c r="C1342" s="1537">
        <v>0.0</v>
      </c>
      <c r="D1342" s="1537">
        <v>0.0</v>
      </c>
      <c r="E1342" s="1537">
        <v>0.0</v>
      </c>
      <c r="F1342" s="1537">
        <v>0.0</v>
      </c>
      <c r="G1342" s="1548">
        <v>0.0</v>
      </c>
      <c r="H1342" s="1535">
        <f t="shared" ref="H1342:H1345" si="979">SUM(B1342:G1342)</f>
        <v>0</v>
      </c>
      <c r="I1342" s="1533"/>
      <c r="J1342" s="729"/>
      <c r="K1342" s="1533" t="s">
        <v>80</v>
      </c>
      <c r="L1342" s="1533">
        <f t="shared" si="976"/>
        <v>39</v>
      </c>
      <c r="M1342" s="1533">
        <f t="shared" si="977"/>
        <v>39</v>
      </c>
      <c r="N1342" s="1537">
        <v>0.0</v>
      </c>
      <c r="O1342" s="1533">
        <f t="shared" si="978"/>
        <v>39</v>
      </c>
      <c r="P1342" s="1533"/>
      <c r="Q1342" s="1596"/>
      <c r="R1342" s="1532"/>
      <c r="S1342" s="1532"/>
      <c r="T1342" s="1532"/>
      <c r="U1342" s="1532"/>
      <c r="V1342" s="1532"/>
      <c r="W1342" s="1532"/>
      <c r="X1342" s="1532"/>
      <c r="Y1342" s="1532"/>
      <c r="Z1342" s="1532"/>
      <c r="AA1342" s="1532"/>
      <c r="AB1342" s="1532"/>
    </row>
    <row r="1343">
      <c r="A1343" s="1546" t="s">
        <v>274</v>
      </c>
      <c r="B1343" s="1541"/>
      <c r="C1343" s="1542"/>
      <c r="D1343" s="1542"/>
      <c r="E1343" s="1542"/>
      <c r="F1343" s="1542"/>
      <c r="G1343" s="1542"/>
      <c r="H1343" s="1542">
        <f t="shared" si="979"/>
        <v>0</v>
      </c>
      <c r="I1343" s="1543">
        <f>sum(H1343:H1346)</f>
        <v>0</v>
      </c>
      <c r="J1343" s="1560"/>
      <c r="K1343" s="1546" t="s">
        <v>274</v>
      </c>
      <c r="L1343" s="1543" t="str">
        <f t="shared" si="976"/>
        <v/>
      </c>
      <c r="M1343" s="1543"/>
      <c r="N1343" s="1543"/>
      <c r="O1343" s="1543"/>
      <c r="P1343" s="1543"/>
      <c r="Q1343" s="1532"/>
      <c r="R1343" s="1532"/>
      <c r="S1343" s="1532"/>
      <c r="T1343" s="1532"/>
      <c r="U1343" s="1532"/>
      <c r="V1343" s="1532"/>
      <c r="W1343" s="1532"/>
      <c r="X1343" s="1532"/>
      <c r="Y1343" s="1532"/>
      <c r="Z1343" s="1532"/>
      <c r="AA1343" s="1532"/>
      <c r="AB1343" s="1532"/>
    </row>
    <row r="1344">
      <c r="A1344" s="1547" t="s">
        <v>77</v>
      </c>
      <c r="B1344" s="1533"/>
      <c r="C1344" s="1533"/>
      <c r="D1344" s="1533"/>
      <c r="E1344" s="1533"/>
      <c r="F1344" s="1533"/>
      <c r="G1344" s="1535"/>
      <c r="H1344" s="1535">
        <f t="shared" si="979"/>
        <v>0</v>
      </c>
      <c r="I1344" s="1549">
        <f>(I1343/60)</f>
        <v>0</v>
      </c>
      <c r="J1344" s="1560"/>
      <c r="K1344" s="1533" t="s">
        <v>77</v>
      </c>
      <c r="L1344" s="1533" t="str">
        <f t="shared" si="976"/>
        <v/>
      </c>
      <c r="M1344" s="1533"/>
      <c r="N1344" s="1533"/>
      <c r="O1344" s="1533"/>
      <c r="P1344" s="1533"/>
      <c r="Q1344" s="1532"/>
      <c r="R1344" s="1532"/>
      <c r="S1344" s="1532"/>
      <c r="T1344" s="1532"/>
      <c r="U1344" s="1532"/>
      <c r="V1344" s="1532"/>
      <c r="W1344" s="1532"/>
      <c r="X1344" s="1532"/>
      <c r="Y1344" s="1532"/>
      <c r="Z1344" s="1532"/>
      <c r="AA1344" s="1532"/>
      <c r="AB1344" s="1532"/>
    </row>
    <row r="1345">
      <c r="A1345" s="1547" t="s">
        <v>78</v>
      </c>
      <c r="B1345" s="1533"/>
      <c r="C1345" s="1533"/>
      <c r="D1345" s="1533"/>
      <c r="E1345" s="1533"/>
      <c r="F1345" s="1533"/>
      <c r="G1345" s="1535"/>
      <c r="H1345" s="1535">
        <f t="shared" si="979"/>
        <v>0</v>
      </c>
      <c r="I1345" s="1533"/>
      <c r="J1345" s="1560"/>
      <c r="K1345" s="1533" t="s">
        <v>78</v>
      </c>
      <c r="L1345" s="1537" t="s">
        <v>79</v>
      </c>
      <c r="M1345" s="1533"/>
      <c r="N1345" s="1533"/>
      <c r="O1345" s="1533"/>
      <c r="P1345" s="1533"/>
      <c r="Q1345" s="1532"/>
      <c r="R1345" s="1532"/>
      <c r="S1345" s="1532"/>
      <c r="T1345" s="1532"/>
      <c r="U1345" s="1532"/>
      <c r="V1345" s="1532"/>
      <c r="W1345" s="1532"/>
      <c r="X1345" s="1532"/>
      <c r="Y1345" s="1532"/>
      <c r="Z1345" s="1532"/>
      <c r="AA1345" s="1532"/>
      <c r="AB1345" s="1532"/>
    </row>
    <row r="1346">
      <c r="A1346" s="1547" t="s">
        <v>446</v>
      </c>
      <c r="B1346" s="1533"/>
      <c r="C1346" s="1533"/>
      <c r="D1346" s="1533"/>
      <c r="E1346" s="1533"/>
      <c r="F1346" s="1533"/>
      <c r="G1346" s="1535"/>
      <c r="H1346" s="1535">
        <f>sum(B1346:G1346)</f>
        <v>0</v>
      </c>
      <c r="I1346" s="1533"/>
      <c r="J1346" s="1560"/>
      <c r="K1346" s="1533" t="s">
        <v>446</v>
      </c>
      <c r="L1346" s="1533" t="str">
        <f t="shared" ref="L1346:L1347" si="980">O952</f>
        <v/>
      </c>
      <c r="M1346" s="1533"/>
      <c r="N1346" s="1533"/>
      <c r="O1346" s="1533"/>
      <c r="P1346" s="1533"/>
      <c r="Q1346" s="1532"/>
      <c r="R1346" s="1532"/>
      <c r="S1346" s="1532"/>
      <c r="T1346" s="1532"/>
      <c r="U1346" s="1532"/>
      <c r="V1346" s="1532"/>
      <c r="W1346" s="1532"/>
      <c r="X1346" s="1532"/>
      <c r="Y1346" s="1532"/>
      <c r="Z1346" s="1532"/>
      <c r="AA1346" s="1532"/>
      <c r="AB1346" s="1532"/>
    </row>
    <row r="1347">
      <c r="A1347" s="1547" t="s">
        <v>80</v>
      </c>
      <c r="B1347" s="1533"/>
      <c r="C1347" s="1533"/>
      <c r="D1347" s="1533"/>
      <c r="E1347" s="1533"/>
      <c r="F1347" s="1533"/>
      <c r="G1347" s="1535"/>
      <c r="H1347" s="1535">
        <f>SUM(B1347:G1347)</f>
        <v>0</v>
      </c>
      <c r="I1347" s="1533"/>
      <c r="J1347" s="1560"/>
      <c r="K1347" s="1533" t="s">
        <v>80</v>
      </c>
      <c r="L1347" s="1533" t="str">
        <f t="shared" si="980"/>
        <v/>
      </c>
      <c r="M1347" s="1533"/>
      <c r="N1347" s="1533"/>
      <c r="O1347" s="1533"/>
      <c r="P1347" s="1533"/>
      <c r="Q1347" s="1532"/>
      <c r="R1347" s="1532"/>
      <c r="S1347" s="1532"/>
      <c r="T1347" s="1532"/>
      <c r="U1347" s="1532"/>
      <c r="V1347" s="1532"/>
      <c r="W1347" s="1532"/>
      <c r="X1347" s="1532"/>
      <c r="Y1347" s="1532"/>
      <c r="Z1347" s="1532"/>
      <c r="AA1347" s="1532"/>
      <c r="AB1347" s="1532"/>
    </row>
    <row r="1348">
      <c r="A1348" s="1538" t="s">
        <v>116</v>
      </c>
      <c r="B1348" s="1539">
        <f t="shared" ref="B1348:F1348" si="981">SUM(B1349:B1377)</f>
        <v>61</v>
      </c>
      <c r="C1348" s="1539">
        <f t="shared" si="981"/>
        <v>61</v>
      </c>
      <c r="D1348" s="1539">
        <f t="shared" si="981"/>
        <v>60</v>
      </c>
      <c r="E1348" s="1539">
        <f t="shared" si="981"/>
        <v>44</v>
      </c>
      <c r="F1348" s="1539">
        <f t="shared" si="981"/>
        <v>36</v>
      </c>
      <c r="G1348" s="1539">
        <f>SUM(G1349:G1378)</f>
        <v>3</v>
      </c>
      <c r="H1348" s="1539">
        <f> SUM(H1349:H1352,H1354:H1357,H1359:H1362,H1364:H1367,H1369:H1372,H1374:H1377)</f>
        <v>227</v>
      </c>
      <c r="I1348" s="1539"/>
      <c r="J1348" s="1560"/>
      <c r="K1348" s="1539" t="s">
        <v>116</v>
      </c>
      <c r="L1348" s="1561"/>
      <c r="M1348" s="1561"/>
      <c r="N1348" s="1561"/>
      <c r="O1348" s="1561"/>
      <c r="P1348" s="1561"/>
      <c r="Q1348" s="1532"/>
      <c r="R1348" s="1532"/>
      <c r="S1348" s="1532"/>
      <c r="T1348" s="1532"/>
      <c r="U1348" s="1532"/>
      <c r="V1348" s="1532"/>
      <c r="W1348" s="1532"/>
      <c r="X1348" s="1532"/>
      <c r="Y1348" s="1532"/>
      <c r="Z1348" s="1532"/>
      <c r="AA1348" s="1532"/>
      <c r="AB1348" s="1532"/>
    </row>
    <row r="1349">
      <c r="A1349" s="1540" t="s">
        <v>113</v>
      </c>
      <c r="B1349" s="1541">
        <v>18.0</v>
      </c>
      <c r="C1349" s="1541">
        <v>18.0</v>
      </c>
      <c r="D1349" s="1541">
        <v>16.0</v>
      </c>
      <c r="E1349" s="1541">
        <v>17.0</v>
      </c>
      <c r="F1349" s="1541">
        <v>12.0</v>
      </c>
      <c r="G1349" s="1541">
        <v>0.0</v>
      </c>
      <c r="H1349" s="1542">
        <f t="shared" ref="H1349:H1351" si="982">SUM(B1349:G1349)</f>
        <v>81</v>
      </c>
      <c r="I1349" s="1543">
        <f>sum(H1349:H1352)</f>
        <v>93</v>
      </c>
      <c r="J1349" s="729"/>
      <c r="K1349" s="1545" t="s">
        <v>113</v>
      </c>
      <c r="L1349" s="1543">
        <f t="shared" ref="L1349:L1350" si="983">O955</f>
        <v>143</v>
      </c>
      <c r="M1349" s="1543">
        <f>(L1349-H1349)</f>
        <v>62</v>
      </c>
      <c r="N1349" s="1546">
        <v>40.0</v>
      </c>
      <c r="O1349" s="1543">
        <f t="shared" ref="O1349:O1350" si="984">sum(M1349,N1349)</f>
        <v>102</v>
      </c>
      <c r="P1349" s="1546" t="s">
        <v>4</v>
      </c>
      <c r="Q1349" s="1596"/>
      <c r="R1349" s="1532"/>
      <c r="S1349" s="1532"/>
      <c r="T1349" s="1532"/>
      <c r="U1349" s="1532"/>
      <c r="V1349" s="1532"/>
      <c r="W1349" s="1532"/>
      <c r="X1349" s="1532"/>
      <c r="Y1349" s="1532"/>
      <c r="Z1349" s="1532"/>
      <c r="AA1349" s="1532"/>
      <c r="AB1349" s="1532"/>
    </row>
    <row r="1350">
      <c r="A1350" s="1547" t="s">
        <v>77</v>
      </c>
      <c r="B1350" s="1537">
        <v>0.0</v>
      </c>
      <c r="C1350" s="1537">
        <v>0.0</v>
      </c>
      <c r="D1350" s="1537">
        <v>0.0</v>
      </c>
      <c r="E1350" s="1537">
        <v>0.0</v>
      </c>
      <c r="F1350" s="1537">
        <v>0.0</v>
      </c>
      <c r="G1350" s="1548">
        <v>0.0</v>
      </c>
      <c r="H1350" s="1535">
        <f t="shared" si="982"/>
        <v>0</v>
      </c>
      <c r="I1350" s="1549">
        <f>(I1349/60)</f>
        <v>1.55</v>
      </c>
      <c r="J1350" s="729"/>
      <c r="K1350" s="1533" t="s">
        <v>77</v>
      </c>
      <c r="L1350" s="1533">
        <f t="shared" si="983"/>
        <v>12</v>
      </c>
      <c r="M1350" s="1533">
        <f>(L1350-H1350-H1351)</f>
        <v>0</v>
      </c>
      <c r="N1350" s="1537">
        <v>20.0</v>
      </c>
      <c r="O1350" s="1533">
        <f t="shared" si="984"/>
        <v>20</v>
      </c>
      <c r="P1350" s="1537"/>
      <c r="Q1350" s="1596"/>
      <c r="R1350" s="1532"/>
      <c r="S1350" s="1532"/>
      <c r="T1350" s="1532"/>
      <c r="U1350" s="1532"/>
      <c r="V1350" s="1532"/>
      <c r="W1350" s="1532"/>
      <c r="X1350" s="1532"/>
      <c r="Y1350" s="1532"/>
      <c r="Z1350" s="1532"/>
      <c r="AA1350" s="1532"/>
      <c r="AB1350" s="1532"/>
    </row>
    <row r="1351">
      <c r="A1351" s="1547" t="s">
        <v>78</v>
      </c>
      <c r="B1351" s="1537">
        <v>0.0</v>
      </c>
      <c r="C1351" s="1537">
        <v>7.0</v>
      </c>
      <c r="D1351" s="1537">
        <v>3.0</v>
      </c>
      <c r="E1351" s="1537">
        <v>1.0</v>
      </c>
      <c r="F1351" s="1537">
        <v>1.0</v>
      </c>
      <c r="G1351" s="1548">
        <v>0.0</v>
      </c>
      <c r="H1351" s="1535">
        <f t="shared" si="982"/>
        <v>12</v>
      </c>
      <c r="I1351" s="1533"/>
      <c r="J1351" s="1544"/>
      <c r="K1351" s="1533" t="s">
        <v>78</v>
      </c>
      <c r="L1351" s="1537" t="s">
        <v>79</v>
      </c>
      <c r="M1351" s="1533" t="s">
        <v>79</v>
      </c>
      <c r="N1351" s="1537" t="s">
        <v>79</v>
      </c>
      <c r="O1351" s="1533" t="s">
        <v>79</v>
      </c>
      <c r="P1351" s="1533"/>
      <c r="Q1351" s="1532"/>
      <c r="R1351" s="1532"/>
      <c r="S1351" s="1532"/>
      <c r="T1351" s="1532"/>
      <c r="U1351" s="1532"/>
      <c r="V1351" s="1532"/>
      <c r="W1351" s="1532"/>
      <c r="X1351" s="1532"/>
      <c r="Y1351" s="1532"/>
      <c r="Z1351" s="1532"/>
      <c r="AA1351" s="1532"/>
      <c r="AB1351" s="1532"/>
    </row>
    <row r="1352">
      <c r="A1352" s="1547" t="s">
        <v>446</v>
      </c>
      <c r="B1352" s="1537">
        <v>0.0</v>
      </c>
      <c r="C1352" s="1537">
        <v>0.0</v>
      </c>
      <c r="D1352" s="1537">
        <v>0.0</v>
      </c>
      <c r="E1352" s="1537">
        <v>0.0</v>
      </c>
      <c r="F1352" s="1537">
        <v>0.0</v>
      </c>
      <c r="G1352" s="1548">
        <v>0.0</v>
      </c>
      <c r="H1352" s="1535">
        <f>sum(B1352:G1352)</f>
        <v>0</v>
      </c>
      <c r="I1352" s="1533"/>
      <c r="J1352" s="1553"/>
      <c r="K1352" s="1533" t="s">
        <v>446</v>
      </c>
      <c r="L1352" s="1533">
        <f t="shared" ref="L1352:L1355" si="985">O958</f>
        <v>16</v>
      </c>
      <c r="M1352" s="1533">
        <f t="shared" ref="M1352:M1354" si="986">(L1352-H1352)</f>
        <v>16</v>
      </c>
      <c r="N1352" s="1537">
        <v>0.0</v>
      </c>
      <c r="O1352" s="1533">
        <f t="shared" ref="O1352:O1355" si="987">sum(M1352,N1352)</f>
        <v>16</v>
      </c>
      <c r="P1352" s="1533"/>
      <c r="Q1352" s="1596"/>
      <c r="R1352" s="1532"/>
      <c r="S1352" s="1532"/>
      <c r="T1352" s="1532"/>
      <c r="U1352" s="1532"/>
      <c r="V1352" s="1532"/>
      <c r="W1352" s="1532"/>
      <c r="X1352" s="1532"/>
      <c r="Y1352" s="1532"/>
      <c r="Z1352" s="1532"/>
      <c r="AA1352" s="1532"/>
      <c r="AB1352" s="1532"/>
    </row>
    <row r="1353">
      <c r="A1353" s="1547" t="s">
        <v>80</v>
      </c>
      <c r="B1353" s="1537">
        <v>5.0</v>
      </c>
      <c r="C1353" s="1537">
        <v>2.0</v>
      </c>
      <c r="D1353" s="1537">
        <v>0.0</v>
      </c>
      <c r="E1353" s="1537">
        <v>3.0</v>
      </c>
      <c r="F1353" s="1537">
        <v>0.0</v>
      </c>
      <c r="G1353" s="1548">
        <v>0.0</v>
      </c>
      <c r="H1353" s="1535">
        <f t="shared" ref="H1353:H1356" si="988">SUM(B1353:G1353)</f>
        <v>10</v>
      </c>
      <c r="I1353" s="1533"/>
      <c r="J1353" s="1544"/>
      <c r="K1353" s="1533" t="s">
        <v>80</v>
      </c>
      <c r="L1353" s="1533">
        <f t="shared" si="985"/>
        <v>47</v>
      </c>
      <c r="M1353" s="1533">
        <f t="shared" si="986"/>
        <v>37</v>
      </c>
      <c r="N1353" s="1537">
        <v>0.0</v>
      </c>
      <c r="O1353" s="1533">
        <f t="shared" si="987"/>
        <v>37</v>
      </c>
      <c r="P1353" s="1533"/>
      <c r="Q1353" s="1532"/>
      <c r="R1353" s="1532"/>
      <c r="S1353" s="1532"/>
      <c r="T1353" s="1532"/>
      <c r="U1353" s="1532"/>
      <c r="V1353" s="1532"/>
      <c r="W1353" s="1532"/>
      <c r="X1353" s="1532"/>
      <c r="Y1353" s="1532"/>
      <c r="Z1353" s="1532"/>
      <c r="AA1353" s="1532"/>
      <c r="AB1353" s="1532"/>
    </row>
    <row r="1354">
      <c r="A1354" s="1552" t="s">
        <v>115</v>
      </c>
      <c r="B1354" s="1546">
        <v>8.0</v>
      </c>
      <c r="C1354" s="1546">
        <v>3.0</v>
      </c>
      <c r="D1354" s="1546">
        <v>5.0</v>
      </c>
      <c r="E1354" s="1546">
        <v>2.0</v>
      </c>
      <c r="F1354" s="1546">
        <v>4.0</v>
      </c>
      <c r="G1354" s="1541">
        <v>0.0</v>
      </c>
      <c r="H1354" s="1542">
        <f t="shared" si="988"/>
        <v>22</v>
      </c>
      <c r="I1354" s="1543">
        <f>sum(H1354:H1357)</f>
        <v>27</v>
      </c>
      <c r="J1354" s="1544"/>
      <c r="K1354" s="1543" t="s">
        <v>115</v>
      </c>
      <c r="L1354" s="1543">
        <f t="shared" si="985"/>
        <v>55</v>
      </c>
      <c r="M1354" s="1543">
        <f t="shared" si="986"/>
        <v>33</v>
      </c>
      <c r="N1354" s="1546">
        <v>10.0</v>
      </c>
      <c r="O1354" s="1543">
        <f t="shared" si="987"/>
        <v>43</v>
      </c>
      <c r="P1354" s="1546" t="s">
        <v>4</v>
      </c>
      <c r="Q1354" s="1532"/>
      <c r="R1354" s="1532"/>
      <c r="S1354" s="1532"/>
      <c r="T1354" s="1532"/>
      <c r="U1354" s="1532"/>
      <c r="V1354" s="1532"/>
      <c r="W1354" s="1532"/>
      <c r="X1354" s="1532"/>
      <c r="Y1354" s="1532"/>
      <c r="Z1354" s="1532"/>
      <c r="AA1354" s="1532"/>
      <c r="AB1354" s="1532"/>
    </row>
    <row r="1355">
      <c r="A1355" s="1547" t="s">
        <v>77</v>
      </c>
      <c r="B1355" s="1537">
        <v>0.0</v>
      </c>
      <c r="C1355" s="1537">
        <v>0.0</v>
      </c>
      <c r="D1355" s="1537">
        <v>0.0</v>
      </c>
      <c r="E1355" s="1537">
        <v>0.0</v>
      </c>
      <c r="F1355" s="1537">
        <v>0.0</v>
      </c>
      <c r="G1355" s="1537">
        <v>0.0</v>
      </c>
      <c r="H1355" s="1535">
        <f t="shared" si="988"/>
        <v>0</v>
      </c>
      <c r="I1355" s="1549">
        <f>(I1354/60)</f>
        <v>0.45</v>
      </c>
      <c r="J1355" s="1544"/>
      <c r="K1355" s="1533" t="s">
        <v>77</v>
      </c>
      <c r="L1355" s="1533">
        <f t="shared" si="985"/>
        <v>5</v>
      </c>
      <c r="M1355" s="1533">
        <f>(L1355-H1355-H1356)</f>
        <v>0</v>
      </c>
      <c r="N1355" s="1537">
        <v>15.0</v>
      </c>
      <c r="O1355" s="1533">
        <f t="shared" si="987"/>
        <v>15</v>
      </c>
      <c r="P1355" s="1537"/>
      <c r="Q1355" s="1532"/>
      <c r="R1355" s="1532"/>
      <c r="S1355" s="1532"/>
      <c r="T1355" s="1532"/>
      <c r="U1355" s="1532"/>
      <c r="V1355" s="1532"/>
      <c r="W1355" s="1532"/>
      <c r="X1355" s="1532"/>
      <c r="Y1355" s="1532"/>
      <c r="Z1355" s="1532"/>
      <c r="AA1355" s="1532"/>
      <c r="AB1355" s="1532"/>
    </row>
    <row r="1356">
      <c r="A1356" s="1547" t="s">
        <v>78</v>
      </c>
      <c r="B1356" s="1537">
        <v>0.0</v>
      </c>
      <c r="C1356" s="1537">
        <v>0.0</v>
      </c>
      <c r="D1356" s="1537">
        <v>5.0</v>
      </c>
      <c r="E1356" s="1537">
        <v>0.0</v>
      </c>
      <c r="F1356" s="1537">
        <v>0.0</v>
      </c>
      <c r="G1356" s="1537">
        <v>0.0</v>
      </c>
      <c r="H1356" s="1535">
        <f t="shared" si="988"/>
        <v>5</v>
      </c>
      <c r="I1356" s="1533"/>
      <c r="J1356" s="1544"/>
      <c r="K1356" s="1533" t="s">
        <v>78</v>
      </c>
      <c r="L1356" s="1537" t="s">
        <v>79</v>
      </c>
      <c r="M1356" s="1533" t="s">
        <v>79</v>
      </c>
      <c r="N1356" s="1537" t="s">
        <v>79</v>
      </c>
      <c r="O1356" s="1533" t="s">
        <v>79</v>
      </c>
      <c r="P1356" s="1533"/>
      <c r="Q1356" s="1532"/>
      <c r="R1356" s="1532"/>
      <c r="S1356" s="1532"/>
      <c r="T1356" s="1532"/>
      <c r="U1356" s="1532"/>
      <c r="V1356" s="1532"/>
      <c r="W1356" s="1532"/>
      <c r="X1356" s="1532"/>
      <c r="Y1356" s="1532"/>
      <c r="Z1356" s="1532"/>
      <c r="AA1356" s="1532"/>
      <c r="AB1356" s="1532"/>
    </row>
    <row r="1357">
      <c r="A1357" s="1547" t="s">
        <v>446</v>
      </c>
      <c r="B1357" s="1537">
        <v>0.0</v>
      </c>
      <c r="C1357" s="1537">
        <v>0.0</v>
      </c>
      <c r="D1357" s="1537">
        <v>0.0</v>
      </c>
      <c r="E1357" s="1537">
        <v>0.0</v>
      </c>
      <c r="F1357" s="1537">
        <v>0.0</v>
      </c>
      <c r="G1357" s="1537">
        <v>0.0</v>
      </c>
      <c r="H1357" s="1535">
        <f>sum(B1357:G1357)</f>
        <v>0</v>
      </c>
      <c r="I1357" s="1533"/>
      <c r="J1357" s="1563"/>
      <c r="K1357" s="1533" t="s">
        <v>446</v>
      </c>
      <c r="L1357" s="1533">
        <f t="shared" ref="L1357:L1360" si="989">O963</f>
        <v>11</v>
      </c>
      <c r="M1357" s="1533">
        <f t="shared" ref="M1357:M1359" si="990">(L1357-H1357)</f>
        <v>11</v>
      </c>
      <c r="N1357" s="1537">
        <v>0.0</v>
      </c>
      <c r="O1357" s="1533">
        <f t="shared" ref="O1357:O1360" si="991">sum(M1357,N1357)</f>
        <v>11</v>
      </c>
      <c r="P1357" s="1533"/>
      <c r="Q1357" s="1597"/>
      <c r="R1357" s="1532"/>
      <c r="S1357" s="1532"/>
      <c r="T1357" s="1532"/>
      <c r="U1357" s="1532"/>
      <c r="V1357" s="1532"/>
      <c r="W1357" s="1532"/>
      <c r="X1357" s="1532"/>
      <c r="Y1357" s="1532"/>
      <c r="Z1357" s="1532"/>
      <c r="AA1357" s="1532"/>
      <c r="AB1357" s="1532"/>
    </row>
    <row r="1358">
      <c r="A1358" s="1547" t="s">
        <v>80</v>
      </c>
      <c r="B1358" s="1537">
        <v>9.0</v>
      </c>
      <c r="C1358" s="1537">
        <v>2.0</v>
      </c>
      <c r="D1358" s="1537">
        <v>2.0</v>
      </c>
      <c r="E1358" s="1537">
        <v>0.0</v>
      </c>
      <c r="F1358" s="1537">
        <v>4.0</v>
      </c>
      <c r="G1358" s="1537">
        <v>0.0</v>
      </c>
      <c r="H1358" s="1535">
        <f t="shared" ref="H1358:H1361" si="992">SUM(B1358:G1358)</f>
        <v>17</v>
      </c>
      <c r="I1358" s="1533"/>
      <c r="J1358" s="1544"/>
      <c r="K1358" s="1533" t="s">
        <v>80</v>
      </c>
      <c r="L1358" s="1533">
        <f t="shared" si="989"/>
        <v>26</v>
      </c>
      <c r="M1358" s="1533">
        <f t="shared" si="990"/>
        <v>9</v>
      </c>
      <c r="N1358" s="1537">
        <v>0.0</v>
      </c>
      <c r="O1358" s="1533">
        <f t="shared" si="991"/>
        <v>9</v>
      </c>
      <c r="P1358" s="1533"/>
      <c r="Q1358" s="1532"/>
      <c r="R1358" s="1532"/>
      <c r="S1358" s="1532"/>
      <c r="T1358" s="1532"/>
      <c r="U1358" s="1532"/>
      <c r="V1358" s="1532"/>
      <c r="W1358" s="1532"/>
      <c r="X1358" s="1532"/>
      <c r="Y1358" s="1532"/>
      <c r="Z1358" s="1532"/>
      <c r="AA1358" s="1532"/>
      <c r="AB1358" s="1532"/>
    </row>
    <row r="1359">
      <c r="A1359" s="1552" t="s">
        <v>240</v>
      </c>
      <c r="B1359" s="1541">
        <v>7.0</v>
      </c>
      <c r="C1359" s="1541">
        <v>6.0</v>
      </c>
      <c r="D1359" s="1541">
        <v>6.0</v>
      </c>
      <c r="E1359" s="1541">
        <v>6.0</v>
      </c>
      <c r="F1359" s="1541">
        <v>5.0</v>
      </c>
      <c r="G1359" s="1541">
        <v>0.0</v>
      </c>
      <c r="H1359" s="1542">
        <f t="shared" si="992"/>
        <v>30</v>
      </c>
      <c r="I1359" s="1543">
        <f>sum(H1359:H1362)</f>
        <v>42</v>
      </c>
      <c r="J1359" s="1544"/>
      <c r="K1359" s="1543" t="s">
        <v>240</v>
      </c>
      <c r="L1359" s="1543">
        <f t="shared" si="989"/>
        <v>68</v>
      </c>
      <c r="M1359" s="1543">
        <f t="shared" si="990"/>
        <v>38</v>
      </c>
      <c r="N1359" s="1546">
        <v>10.0</v>
      </c>
      <c r="O1359" s="1543">
        <f t="shared" si="991"/>
        <v>48</v>
      </c>
      <c r="P1359" s="1546" t="s">
        <v>4</v>
      </c>
      <c r="Q1359" s="1597"/>
      <c r="R1359" s="1532"/>
      <c r="S1359" s="1532"/>
      <c r="T1359" s="1532"/>
      <c r="U1359" s="1532"/>
      <c r="V1359" s="1532"/>
      <c r="W1359" s="1532"/>
      <c r="X1359" s="1532"/>
      <c r="Y1359" s="1532"/>
      <c r="Z1359" s="1532"/>
      <c r="AA1359" s="1532"/>
      <c r="AB1359" s="1532"/>
    </row>
    <row r="1360">
      <c r="A1360" s="1547" t="s">
        <v>77</v>
      </c>
      <c r="B1360" s="1537">
        <v>0.0</v>
      </c>
      <c r="C1360" s="1537">
        <v>0.0</v>
      </c>
      <c r="D1360" s="1537">
        <v>0.0</v>
      </c>
      <c r="E1360" s="1537">
        <v>0.0</v>
      </c>
      <c r="F1360" s="1537">
        <v>0.0</v>
      </c>
      <c r="G1360" s="1548">
        <v>0.0</v>
      </c>
      <c r="H1360" s="1535">
        <f t="shared" si="992"/>
        <v>0</v>
      </c>
      <c r="I1360" s="1549">
        <f>(I1359/60)</f>
        <v>0.7</v>
      </c>
      <c r="J1360" s="1544"/>
      <c r="K1360" s="1533" t="s">
        <v>77</v>
      </c>
      <c r="L1360" s="1533">
        <f t="shared" si="989"/>
        <v>11</v>
      </c>
      <c r="M1360" s="1533">
        <f>(L1360-H1360-H1361)</f>
        <v>0</v>
      </c>
      <c r="N1360" s="1537">
        <v>20.0</v>
      </c>
      <c r="O1360" s="1533">
        <f t="shared" si="991"/>
        <v>20</v>
      </c>
      <c r="P1360" s="1537"/>
      <c r="Q1360" s="1596"/>
      <c r="R1360" s="1532"/>
      <c r="S1360" s="1532"/>
      <c r="T1360" s="1532"/>
      <c r="U1360" s="1532"/>
      <c r="V1360" s="1532"/>
      <c r="W1360" s="1532"/>
      <c r="X1360" s="1532"/>
      <c r="Y1360" s="1532"/>
      <c r="Z1360" s="1532"/>
      <c r="AA1360" s="1532"/>
      <c r="AB1360" s="1532"/>
    </row>
    <row r="1361">
      <c r="A1361" s="1547" t="s">
        <v>78</v>
      </c>
      <c r="B1361" s="1537">
        <v>0.0</v>
      </c>
      <c r="C1361" s="1537">
        <v>3.0</v>
      </c>
      <c r="D1361" s="1537">
        <v>7.0</v>
      </c>
      <c r="E1361" s="1537">
        <v>1.0</v>
      </c>
      <c r="F1361" s="1537">
        <v>0.0</v>
      </c>
      <c r="G1361" s="1548">
        <v>0.0</v>
      </c>
      <c r="H1361" s="1535">
        <f t="shared" si="992"/>
        <v>11</v>
      </c>
      <c r="I1361" s="1533"/>
      <c r="J1361" s="1544"/>
      <c r="K1361" s="1533" t="s">
        <v>78</v>
      </c>
      <c r="L1361" s="1537" t="s">
        <v>79</v>
      </c>
      <c r="M1361" s="1533" t="s">
        <v>79</v>
      </c>
      <c r="N1361" s="1537" t="s">
        <v>79</v>
      </c>
      <c r="O1361" s="1533" t="s">
        <v>79</v>
      </c>
      <c r="P1361" s="1533"/>
      <c r="Q1361" s="1532"/>
      <c r="R1361" s="1532"/>
      <c r="S1361" s="1532"/>
      <c r="T1361" s="1532"/>
      <c r="U1361" s="1532"/>
      <c r="V1361" s="1532"/>
      <c r="W1361" s="1532"/>
      <c r="X1361" s="1532"/>
      <c r="Y1361" s="1532"/>
      <c r="Z1361" s="1532"/>
      <c r="AA1361" s="1532"/>
      <c r="AB1361" s="1532"/>
    </row>
    <row r="1362">
      <c r="A1362" s="1547" t="s">
        <v>446</v>
      </c>
      <c r="B1362" s="1537">
        <v>0.0</v>
      </c>
      <c r="C1362" s="1537">
        <v>1.0</v>
      </c>
      <c r="D1362" s="1537">
        <v>0.0</v>
      </c>
      <c r="E1362" s="1537">
        <v>0.0</v>
      </c>
      <c r="F1362" s="1537">
        <v>0.0</v>
      </c>
      <c r="G1362" s="1548">
        <v>0.0</v>
      </c>
      <c r="H1362" s="1535">
        <f>sum(B1362:G1362)</f>
        <v>1</v>
      </c>
      <c r="I1362" s="1533"/>
      <c r="J1362" s="1553"/>
      <c r="K1362" s="1533" t="s">
        <v>446</v>
      </c>
      <c r="L1362" s="1533">
        <f t="shared" ref="L1362:L1365" si="993">O968</f>
        <v>2</v>
      </c>
      <c r="M1362" s="1533">
        <f t="shared" ref="M1362:M1364" si="994">(L1362-H1362)</f>
        <v>1</v>
      </c>
      <c r="N1362" s="1537">
        <v>5.0</v>
      </c>
      <c r="O1362" s="1533">
        <f t="shared" ref="O1362:O1365" si="995">sum(M1362,N1362)</f>
        <v>6</v>
      </c>
      <c r="P1362" s="1533"/>
      <c r="Q1362" s="1596"/>
      <c r="R1362" s="1532"/>
      <c r="S1362" s="1532"/>
      <c r="T1362" s="1532"/>
      <c r="U1362" s="1532"/>
      <c r="V1362" s="1532"/>
      <c r="W1362" s="1532"/>
      <c r="X1362" s="1532"/>
      <c r="Y1362" s="1532"/>
      <c r="Z1362" s="1532"/>
      <c r="AA1362" s="1532"/>
      <c r="AB1362" s="1532"/>
    </row>
    <row r="1363">
      <c r="A1363" s="1547" t="s">
        <v>80</v>
      </c>
      <c r="B1363" s="1537">
        <v>0.0</v>
      </c>
      <c r="C1363" s="1537">
        <v>0.0</v>
      </c>
      <c r="D1363" s="1537">
        <v>0.0</v>
      </c>
      <c r="E1363" s="1537">
        <v>0.0</v>
      </c>
      <c r="F1363" s="1537">
        <v>0.0</v>
      </c>
      <c r="G1363" s="1548">
        <v>0.0</v>
      </c>
      <c r="H1363" s="1535">
        <f t="shared" ref="H1363:H1366" si="996">SUM(B1363:G1363)</f>
        <v>0</v>
      </c>
      <c r="I1363" s="1533"/>
      <c r="J1363" s="1544"/>
      <c r="K1363" s="1533" t="s">
        <v>80</v>
      </c>
      <c r="L1363" s="1533">
        <f t="shared" si="993"/>
        <v>0</v>
      </c>
      <c r="M1363" s="1533">
        <f t="shared" si="994"/>
        <v>0</v>
      </c>
      <c r="N1363" s="1537">
        <v>30.0</v>
      </c>
      <c r="O1363" s="1533">
        <f t="shared" si="995"/>
        <v>30</v>
      </c>
      <c r="P1363" s="1533"/>
      <c r="Q1363" s="1532"/>
      <c r="R1363" s="1532"/>
      <c r="S1363" s="1532"/>
      <c r="T1363" s="1532"/>
      <c r="U1363" s="1532"/>
      <c r="V1363" s="1532"/>
      <c r="W1363" s="1532"/>
      <c r="X1363" s="1532"/>
      <c r="Y1363" s="1532"/>
      <c r="Z1363" s="1532"/>
      <c r="AA1363" s="1532"/>
      <c r="AB1363" s="1532"/>
    </row>
    <row r="1364">
      <c r="A1364" s="1552" t="s">
        <v>14</v>
      </c>
      <c r="B1364" s="1546">
        <v>6.0</v>
      </c>
      <c r="C1364" s="1546">
        <v>2.0</v>
      </c>
      <c r="D1364" s="1546">
        <v>3.0</v>
      </c>
      <c r="E1364" s="1546">
        <v>3.0</v>
      </c>
      <c r="F1364" s="1546">
        <v>2.0</v>
      </c>
      <c r="G1364" s="1541">
        <v>0.0</v>
      </c>
      <c r="H1364" s="1542">
        <f t="shared" si="996"/>
        <v>16</v>
      </c>
      <c r="I1364" s="1543">
        <f>sum(H1364:H1367)</f>
        <v>17</v>
      </c>
      <c r="J1364" s="729"/>
      <c r="K1364" s="1543" t="s">
        <v>14</v>
      </c>
      <c r="L1364" s="1543">
        <f t="shared" si="993"/>
        <v>29</v>
      </c>
      <c r="M1364" s="1543">
        <f t="shared" si="994"/>
        <v>13</v>
      </c>
      <c r="N1364" s="1546">
        <v>20.0</v>
      </c>
      <c r="O1364" s="1543">
        <f t="shared" si="995"/>
        <v>33</v>
      </c>
      <c r="P1364" s="1546" t="s">
        <v>4</v>
      </c>
      <c r="Q1364" s="1596"/>
      <c r="R1364" s="1532"/>
      <c r="S1364" s="1532"/>
      <c r="T1364" s="1532"/>
      <c r="U1364" s="1532"/>
      <c r="V1364" s="1532"/>
      <c r="W1364" s="1532"/>
      <c r="X1364" s="1532"/>
      <c r="Y1364" s="1532"/>
      <c r="Z1364" s="1532"/>
      <c r="AA1364" s="1532"/>
      <c r="AB1364" s="1532"/>
    </row>
    <row r="1365">
      <c r="A1365" s="1547" t="s">
        <v>77</v>
      </c>
      <c r="B1365" s="1537">
        <v>0.0</v>
      </c>
      <c r="C1365" s="1537">
        <v>1.0</v>
      </c>
      <c r="D1365" s="1537">
        <v>0.0</v>
      </c>
      <c r="E1365" s="1537">
        <v>0.0</v>
      </c>
      <c r="F1365" s="1537">
        <v>0.0</v>
      </c>
      <c r="G1365" s="1537">
        <v>0.0</v>
      </c>
      <c r="H1365" s="1535">
        <f t="shared" si="996"/>
        <v>1</v>
      </c>
      <c r="I1365" s="1549">
        <f>(I1364/60)</f>
        <v>0.2833333333</v>
      </c>
      <c r="J1365" s="1544"/>
      <c r="K1365" s="1533" t="s">
        <v>77</v>
      </c>
      <c r="L1365" s="1533">
        <f t="shared" si="993"/>
        <v>3</v>
      </c>
      <c r="M1365" s="1533">
        <f>(L1365-H1365-H1366)</f>
        <v>2</v>
      </c>
      <c r="N1365" s="1537">
        <v>0.0</v>
      </c>
      <c r="O1365" s="1533">
        <f t="shared" si="995"/>
        <v>2</v>
      </c>
      <c r="P1365" s="1533"/>
      <c r="Q1365" s="1532"/>
      <c r="R1365" s="1532"/>
      <c r="S1365" s="1532"/>
      <c r="T1365" s="1532"/>
      <c r="U1365" s="1532"/>
      <c r="V1365" s="1532"/>
      <c r="W1365" s="1532"/>
      <c r="X1365" s="1532"/>
      <c r="Y1365" s="1532"/>
      <c r="Z1365" s="1532"/>
      <c r="AA1365" s="1532"/>
      <c r="AB1365" s="1532"/>
    </row>
    <row r="1366">
      <c r="A1366" s="1547" t="s">
        <v>78</v>
      </c>
      <c r="B1366" s="1537">
        <v>0.0</v>
      </c>
      <c r="C1366" s="1537">
        <v>0.0</v>
      </c>
      <c r="D1366" s="1537">
        <v>0.0</v>
      </c>
      <c r="E1366" s="1537">
        <v>0.0</v>
      </c>
      <c r="F1366" s="1537">
        <v>0.0</v>
      </c>
      <c r="G1366" s="1537">
        <v>0.0</v>
      </c>
      <c r="H1366" s="1535">
        <f t="shared" si="996"/>
        <v>0</v>
      </c>
      <c r="I1366" s="1533"/>
      <c r="J1366" s="1544"/>
      <c r="K1366" s="1533" t="s">
        <v>78</v>
      </c>
      <c r="L1366" s="1537" t="s">
        <v>79</v>
      </c>
      <c r="M1366" s="1533" t="s">
        <v>79</v>
      </c>
      <c r="N1366" s="1537" t="s">
        <v>79</v>
      </c>
      <c r="O1366" s="1533" t="s">
        <v>79</v>
      </c>
      <c r="P1366" s="1533"/>
      <c r="Q1366" s="1532"/>
      <c r="R1366" s="1532"/>
      <c r="S1366" s="1532"/>
      <c r="T1366" s="1532"/>
      <c r="U1366" s="1532"/>
      <c r="V1366" s="1532"/>
      <c r="W1366" s="1532"/>
      <c r="X1366" s="1532"/>
      <c r="Y1366" s="1532"/>
      <c r="Z1366" s="1532"/>
      <c r="AA1366" s="1532"/>
      <c r="AB1366" s="1532"/>
    </row>
    <row r="1367">
      <c r="A1367" s="1547" t="s">
        <v>446</v>
      </c>
      <c r="B1367" s="1537">
        <v>0.0</v>
      </c>
      <c r="C1367" s="1537">
        <v>0.0</v>
      </c>
      <c r="D1367" s="1537">
        <v>0.0</v>
      </c>
      <c r="E1367" s="1537">
        <v>0.0</v>
      </c>
      <c r="F1367" s="1537">
        <v>0.0</v>
      </c>
      <c r="G1367" s="1537">
        <v>0.0</v>
      </c>
      <c r="H1367" s="1535">
        <f>sum(B1367:G1367)</f>
        <v>0</v>
      </c>
      <c r="I1367" s="1533"/>
      <c r="J1367" s="1544"/>
      <c r="K1367" s="1533" t="s">
        <v>446</v>
      </c>
      <c r="L1367" s="1533">
        <f t="shared" ref="L1367:L1370" si="997">O973</f>
        <v>0</v>
      </c>
      <c r="M1367" s="1533">
        <f t="shared" ref="M1367:M1369" si="998">(L1367-H1367)</f>
        <v>0</v>
      </c>
      <c r="N1367" s="1537">
        <v>3.0</v>
      </c>
      <c r="O1367" s="1533">
        <f t="shared" ref="O1367:O1370" si="999">sum(M1367,N1367)</f>
        <v>3</v>
      </c>
      <c r="P1367" s="1533"/>
      <c r="Q1367" s="1532"/>
      <c r="R1367" s="1532"/>
      <c r="S1367" s="1532"/>
      <c r="T1367" s="1532"/>
      <c r="U1367" s="1532"/>
      <c r="V1367" s="1532"/>
      <c r="W1367" s="1532"/>
      <c r="X1367" s="1532"/>
      <c r="Y1367" s="1532"/>
      <c r="Z1367" s="1532"/>
      <c r="AA1367" s="1532"/>
      <c r="AB1367" s="1532"/>
    </row>
    <row r="1368">
      <c r="A1368" s="1547" t="s">
        <v>80</v>
      </c>
      <c r="B1368" s="1537">
        <v>0.0</v>
      </c>
      <c r="C1368" s="1537">
        <v>0.0</v>
      </c>
      <c r="D1368" s="1537">
        <v>0.0</v>
      </c>
      <c r="E1368" s="1537">
        <v>0.0</v>
      </c>
      <c r="F1368" s="1537">
        <v>0.0</v>
      </c>
      <c r="G1368" s="1537">
        <v>0.0</v>
      </c>
      <c r="H1368" s="1535">
        <f t="shared" ref="H1368:H1371" si="1000">SUM(B1368:G1368)</f>
        <v>0</v>
      </c>
      <c r="I1368" s="1533"/>
      <c r="J1368" s="1544"/>
      <c r="K1368" s="1533" t="s">
        <v>80</v>
      </c>
      <c r="L1368" s="1533">
        <f t="shared" si="997"/>
        <v>32</v>
      </c>
      <c r="M1368" s="1533">
        <f t="shared" si="998"/>
        <v>32</v>
      </c>
      <c r="N1368" s="1537">
        <v>0.0</v>
      </c>
      <c r="O1368" s="1533">
        <f t="shared" si="999"/>
        <v>32</v>
      </c>
      <c r="P1368" s="1533"/>
      <c r="Q1368" s="1532"/>
      <c r="R1368" s="1532"/>
      <c r="S1368" s="1532"/>
      <c r="T1368" s="1532"/>
      <c r="U1368" s="1532"/>
      <c r="V1368" s="1532"/>
      <c r="W1368" s="1532"/>
      <c r="X1368" s="1532"/>
      <c r="Y1368" s="1532"/>
      <c r="Z1368" s="1532"/>
      <c r="AA1368" s="1532"/>
      <c r="AB1368" s="1532"/>
    </row>
    <row r="1369">
      <c r="A1369" s="1552" t="s">
        <v>120</v>
      </c>
      <c r="B1369" s="1541">
        <v>5.0</v>
      </c>
      <c r="C1369" s="1541">
        <v>4.0</v>
      </c>
      <c r="D1369" s="1541">
        <v>5.0</v>
      </c>
      <c r="E1369" s="1541">
        <v>4.0</v>
      </c>
      <c r="F1369" s="1541">
        <v>3.0</v>
      </c>
      <c r="G1369" s="1541">
        <v>0.0</v>
      </c>
      <c r="H1369" s="1542">
        <f t="shared" si="1000"/>
        <v>21</v>
      </c>
      <c r="I1369" s="1543">
        <f>sum(H1369:H1372)</f>
        <v>44</v>
      </c>
      <c r="J1369" s="1544"/>
      <c r="K1369" s="1543" t="s">
        <v>120</v>
      </c>
      <c r="L1369" s="1543">
        <f t="shared" si="997"/>
        <v>50</v>
      </c>
      <c r="M1369" s="1543">
        <f t="shared" si="998"/>
        <v>29</v>
      </c>
      <c r="N1369" s="1546">
        <v>15.0</v>
      </c>
      <c r="O1369" s="1543">
        <f t="shared" si="999"/>
        <v>44</v>
      </c>
      <c r="P1369" s="1546" t="s">
        <v>4</v>
      </c>
      <c r="Q1369" s="1532"/>
      <c r="R1369" s="1532"/>
      <c r="S1369" s="1532"/>
      <c r="T1369" s="1532"/>
      <c r="U1369" s="1532"/>
      <c r="V1369" s="1532"/>
      <c r="W1369" s="1532"/>
      <c r="X1369" s="1532"/>
      <c r="Y1369" s="1532"/>
      <c r="Z1369" s="1532"/>
      <c r="AA1369" s="1532"/>
      <c r="AB1369" s="1532"/>
    </row>
    <row r="1370">
      <c r="A1370" s="1547" t="s">
        <v>77</v>
      </c>
      <c r="B1370" s="1537">
        <v>0.0</v>
      </c>
      <c r="C1370" s="1537">
        <v>0.0</v>
      </c>
      <c r="D1370" s="1537">
        <v>0.0</v>
      </c>
      <c r="E1370" s="1537">
        <v>0.0</v>
      </c>
      <c r="F1370" s="1537">
        <v>0.0</v>
      </c>
      <c r="G1370" s="1548">
        <v>0.0</v>
      </c>
      <c r="H1370" s="1535">
        <f t="shared" si="1000"/>
        <v>0</v>
      </c>
      <c r="I1370" s="1549">
        <f>(I1369/60)</f>
        <v>0.7333333333</v>
      </c>
      <c r="J1370" s="729"/>
      <c r="K1370" s="1533" t="s">
        <v>77</v>
      </c>
      <c r="L1370" s="1533">
        <f t="shared" si="997"/>
        <v>20</v>
      </c>
      <c r="M1370" s="1533">
        <f>(L1370-H1370-H1371)</f>
        <v>0</v>
      </c>
      <c r="N1370" s="1537">
        <v>20.0</v>
      </c>
      <c r="O1370" s="1533">
        <f t="shared" si="999"/>
        <v>20</v>
      </c>
      <c r="P1370" s="1537"/>
      <c r="Q1370" s="1596"/>
      <c r="R1370" s="1532"/>
      <c r="S1370" s="1532"/>
      <c r="T1370" s="1532"/>
      <c r="U1370" s="1532"/>
      <c r="V1370" s="1532"/>
      <c r="W1370" s="1532"/>
      <c r="X1370" s="1532"/>
      <c r="Y1370" s="1532"/>
      <c r="Z1370" s="1532"/>
      <c r="AA1370" s="1532"/>
      <c r="AB1370" s="1532"/>
    </row>
    <row r="1371">
      <c r="A1371" s="1547" t="s">
        <v>78</v>
      </c>
      <c r="B1371" s="1537">
        <v>0.0</v>
      </c>
      <c r="C1371" s="1537">
        <v>4.0</v>
      </c>
      <c r="D1371" s="1537">
        <v>6.0</v>
      </c>
      <c r="E1371" s="1537">
        <v>5.0</v>
      </c>
      <c r="F1371" s="1537">
        <v>3.0</v>
      </c>
      <c r="G1371" s="1548">
        <v>2.0</v>
      </c>
      <c r="H1371" s="1535">
        <f t="shared" si="1000"/>
        <v>20</v>
      </c>
      <c r="I1371" s="1533"/>
      <c r="J1371" s="1544"/>
      <c r="K1371" s="1533" t="s">
        <v>78</v>
      </c>
      <c r="L1371" s="1537" t="s">
        <v>79</v>
      </c>
      <c r="M1371" s="1533" t="s">
        <v>79</v>
      </c>
      <c r="N1371" s="1537" t="s">
        <v>79</v>
      </c>
      <c r="O1371" s="1533" t="s">
        <v>79</v>
      </c>
      <c r="P1371" s="1533"/>
      <c r="Q1371" s="1532"/>
      <c r="R1371" s="1532"/>
      <c r="S1371" s="1532"/>
      <c r="T1371" s="1532"/>
      <c r="U1371" s="1532"/>
      <c r="V1371" s="1532"/>
      <c r="W1371" s="1532"/>
      <c r="X1371" s="1532"/>
      <c r="Y1371" s="1532"/>
      <c r="Z1371" s="1532"/>
      <c r="AA1371" s="1532"/>
      <c r="AB1371" s="1532"/>
    </row>
    <row r="1372">
      <c r="A1372" s="1547" t="s">
        <v>446</v>
      </c>
      <c r="B1372" s="1537">
        <v>0.0</v>
      </c>
      <c r="C1372" s="1537">
        <v>2.0</v>
      </c>
      <c r="D1372" s="1537">
        <v>0.0</v>
      </c>
      <c r="E1372" s="1537">
        <v>0.0</v>
      </c>
      <c r="F1372" s="1537">
        <v>1.0</v>
      </c>
      <c r="G1372" s="1548">
        <v>0.0</v>
      </c>
      <c r="H1372" s="1535">
        <f>sum(B1372:G1372)</f>
        <v>3</v>
      </c>
      <c r="I1372" s="1533"/>
      <c r="J1372" s="1563"/>
      <c r="K1372" s="1533" t="s">
        <v>446</v>
      </c>
      <c r="L1372" s="1533">
        <f t="shared" ref="L1372:L1375" si="1001">O978</f>
        <v>10</v>
      </c>
      <c r="M1372" s="1533">
        <f t="shared" ref="M1372:M1374" si="1002">(L1372-H1372)</f>
        <v>7</v>
      </c>
      <c r="N1372" s="1537">
        <v>0.0</v>
      </c>
      <c r="O1372" s="1533">
        <f t="shared" ref="O1372:O1375" si="1003">sum(M1372,N1372)</f>
        <v>7</v>
      </c>
      <c r="P1372" s="1533"/>
      <c r="Q1372" s="1596"/>
      <c r="R1372" s="1532"/>
      <c r="S1372" s="1532"/>
      <c r="T1372" s="1532"/>
      <c r="U1372" s="1532"/>
      <c r="V1372" s="1532"/>
      <c r="W1372" s="1532"/>
      <c r="X1372" s="1532"/>
      <c r="Y1372" s="1532"/>
      <c r="Z1372" s="1532"/>
      <c r="AA1372" s="1532"/>
      <c r="AB1372" s="1532"/>
    </row>
    <row r="1373">
      <c r="A1373" s="1547" t="s">
        <v>80</v>
      </c>
      <c r="B1373" s="1537">
        <v>2.0</v>
      </c>
      <c r="C1373" s="1537">
        <v>3.0</v>
      </c>
      <c r="D1373" s="1537">
        <v>2.0</v>
      </c>
      <c r="E1373" s="1537">
        <v>2.0</v>
      </c>
      <c r="F1373" s="1537">
        <v>1.0</v>
      </c>
      <c r="G1373" s="1548">
        <v>1.0</v>
      </c>
      <c r="H1373" s="1535">
        <f t="shared" ref="H1373:H1376" si="1004">SUM(B1373:G1373)</f>
        <v>11</v>
      </c>
      <c r="I1373" s="1533"/>
      <c r="J1373" s="729"/>
      <c r="K1373" s="1533" t="s">
        <v>80</v>
      </c>
      <c r="L1373" s="1533">
        <f t="shared" si="1001"/>
        <v>22</v>
      </c>
      <c r="M1373" s="1533">
        <f t="shared" si="1002"/>
        <v>11</v>
      </c>
      <c r="N1373" s="1537">
        <v>0.0</v>
      </c>
      <c r="O1373" s="1533">
        <f t="shared" si="1003"/>
        <v>11</v>
      </c>
      <c r="P1373" s="1533"/>
      <c r="Q1373" s="1596"/>
      <c r="R1373" s="1532"/>
      <c r="S1373" s="1532"/>
      <c r="T1373" s="1532"/>
      <c r="U1373" s="1532"/>
      <c r="V1373" s="1532"/>
      <c r="W1373" s="1532"/>
      <c r="X1373" s="1532"/>
      <c r="Y1373" s="1532"/>
      <c r="Z1373" s="1532"/>
      <c r="AA1373" s="1532"/>
      <c r="AB1373" s="1532"/>
    </row>
    <row r="1374">
      <c r="A1374" s="1552" t="s">
        <v>543</v>
      </c>
      <c r="B1374" s="1541">
        <v>0.0</v>
      </c>
      <c r="C1374" s="1541">
        <v>3.0</v>
      </c>
      <c r="D1374" s="1541">
        <v>0.0</v>
      </c>
      <c r="E1374" s="1541">
        <v>0.0</v>
      </c>
      <c r="F1374" s="1541">
        <v>0.0</v>
      </c>
      <c r="G1374" s="1541">
        <v>0.0</v>
      </c>
      <c r="H1374" s="1542">
        <f t="shared" si="1004"/>
        <v>3</v>
      </c>
      <c r="I1374" s="1543">
        <f>sum(H1374:H1377)</f>
        <v>4</v>
      </c>
      <c r="J1374" s="1562" t="s">
        <v>644</v>
      </c>
      <c r="K1374" s="1543" t="s">
        <v>543</v>
      </c>
      <c r="L1374" s="1543">
        <f t="shared" si="1001"/>
        <v>40</v>
      </c>
      <c r="M1374" s="1543">
        <f t="shared" si="1002"/>
        <v>37</v>
      </c>
      <c r="N1374" s="1546">
        <v>0.0</v>
      </c>
      <c r="O1374" s="1543">
        <f t="shared" si="1003"/>
        <v>37</v>
      </c>
      <c r="P1374" s="1543"/>
      <c r="Q1374" s="1597"/>
      <c r="R1374" s="1532"/>
      <c r="S1374" s="1532"/>
      <c r="T1374" s="1532"/>
      <c r="U1374" s="1532"/>
      <c r="V1374" s="1532"/>
      <c r="W1374" s="1532"/>
      <c r="X1374" s="1532"/>
      <c r="Y1374" s="1532"/>
      <c r="Z1374" s="1532"/>
      <c r="AA1374" s="1532"/>
      <c r="AB1374" s="1532"/>
    </row>
    <row r="1375">
      <c r="A1375" s="1547" t="s">
        <v>77</v>
      </c>
      <c r="B1375" s="1537">
        <v>0.0</v>
      </c>
      <c r="C1375" s="1537">
        <v>0.0</v>
      </c>
      <c r="D1375" s="1537">
        <v>0.0</v>
      </c>
      <c r="E1375" s="1537">
        <v>0.0</v>
      </c>
      <c r="F1375" s="1537">
        <v>0.0</v>
      </c>
      <c r="G1375" s="1548">
        <v>0.0</v>
      </c>
      <c r="H1375" s="1535">
        <f t="shared" si="1004"/>
        <v>0</v>
      </c>
      <c r="I1375" s="1549">
        <f>(I1374/60)</f>
        <v>0.06666666667</v>
      </c>
      <c r="J1375" s="1544" t="s">
        <v>79</v>
      </c>
      <c r="K1375" s="1533" t="s">
        <v>77</v>
      </c>
      <c r="L1375" s="1533">
        <f t="shared" si="1001"/>
        <v>6</v>
      </c>
      <c r="M1375" s="1533">
        <f>(L1375-H1375-H1376)</f>
        <v>6</v>
      </c>
      <c r="N1375" s="1537">
        <v>0.0</v>
      </c>
      <c r="O1375" s="1533">
        <f t="shared" si="1003"/>
        <v>6</v>
      </c>
      <c r="P1375" s="1533"/>
      <c r="Q1375" s="1532"/>
      <c r="R1375" s="1532"/>
      <c r="S1375" s="1532"/>
      <c r="T1375" s="1532"/>
      <c r="U1375" s="1532"/>
      <c r="V1375" s="1532"/>
      <c r="W1375" s="1532"/>
      <c r="X1375" s="1532"/>
      <c r="Y1375" s="1532"/>
      <c r="Z1375" s="1532"/>
      <c r="AA1375" s="1532"/>
      <c r="AB1375" s="1532"/>
    </row>
    <row r="1376">
      <c r="A1376" s="1547" t="s">
        <v>78</v>
      </c>
      <c r="B1376" s="1537">
        <v>0.0</v>
      </c>
      <c r="C1376" s="1537">
        <v>0.0</v>
      </c>
      <c r="D1376" s="1537">
        <v>0.0</v>
      </c>
      <c r="E1376" s="1537">
        <v>0.0</v>
      </c>
      <c r="F1376" s="1537">
        <v>0.0</v>
      </c>
      <c r="G1376" s="1548">
        <v>0.0</v>
      </c>
      <c r="H1376" s="1535">
        <f t="shared" si="1004"/>
        <v>0</v>
      </c>
      <c r="I1376" s="1533"/>
      <c r="J1376" s="1544" t="s">
        <v>79</v>
      </c>
      <c r="K1376" s="1533" t="s">
        <v>78</v>
      </c>
      <c r="L1376" s="1537" t="s">
        <v>79</v>
      </c>
      <c r="M1376" s="1533" t="s">
        <v>79</v>
      </c>
      <c r="N1376" s="1537" t="s">
        <v>79</v>
      </c>
      <c r="O1376" s="1533" t="s">
        <v>79</v>
      </c>
      <c r="P1376" s="1533"/>
      <c r="Q1376" s="1532"/>
      <c r="R1376" s="1532"/>
      <c r="S1376" s="1532"/>
      <c r="T1376" s="1532"/>
      <c r="U1376" s="1532"/>
      <c r="V1376" s="1532"/>
      <c r="W1376" s="1532"/>
      <c r="X1376" s="1532"/>
      <c r="Y1376" s="1532"/>
      <c r="Z1376" s="1532"/>
      <c r="AA1376" s="1532"/>
      <c r="AB1376" s="1532"/>
    </row>
    <row r="1377">
      <c r="A1377" s="1547" t="s">
        <v>446</v>
      </c>
      <c r="B1377" s="1537">
        <v>1.0</v>
      </c>
      <c r="C1377" s="1537">
        <v>0.0</v>
      </c>
      <c r="D1377" s="1537">
        <v>0.0</v>
      </c>
      <c r="E1377" s="1537">
        <v>0.0</v>
      </c>
      <c r="F1377" s="1537">
        <v>0.0</v>
      </c>
      <c r="G1377" s="1548">
        <v>0.0</v>
      </c>
      <c r="H1377" s="1535">
        <f>sum(B1377:G1377)</f>
        <v>1</v>
      </c>
      <c r="I1377" s="1533"/>
      <c r="J1377" s="1563" t="s">
        <v>79</v>
      </c>
      <c r="K1377" s="1533" t="s">
        <v>446</v>
      </c>
      <c r="L1377" s="1533">
        <f t="shared" ref="L1377:L1378" si="1005">O983</f>
        <v>4</v>
      </c>
      <c r="M1377" s="1533">
        <f t="shared" ref="M1377:M1378" si="1006">(L1377-H1377)</f>
        <v>3</v>
      </c>
      <c r="N1377" s="1537">
        <v>0.0</v>
      </c>
      <c r="O1377" s="1533">
        <f t="shared" ref="O1377:O1378" si="1007">sum(M1377,N1377)</f>
        <v>3</v>
      </c>
      <c r="P1377" s="1533"/>
      <c r="Q1377" s="1597"/>
      <c r="R1377" s="1532"/>
      <c r="S1377" s="1532"/>
      <c r="T1377" s="1532"/>
      <c r="U1377" s="1532"/>
      <c r="V1377" s="1532"/>
      <c r="W1377" s="1532"/>
      <c r="X1377" s="1532"/>
      <c r="Y1377" s="1532"/>
      <c r="Z1377" s="1532"/>
      <c r="AA1377" s="1532"/>
      <c r="AB1377" s="1532"/>
    </row>
    <row r="1378">
      <c r="A1378" s="1547" t="s">
        <v>80</v>
      </c>
      <c r="B1378" s="1537">
        <v>0.0</v>
      </c>
      <c r="C1378" s="1537">
        <v>0.0</v>
      </c>
      <c r="D1378" s="1537">
        <v>0.0</v>
      </c>
      <c r="E1378" s="1537">
        <v>0.0</v>
      </c>
      <c r="F1378" s="1537">
        <v>0.0</v>
      </c>
      <c r="G1378" s="1548">
        <v>0.0</v>
      </c>
      <c r="H1378" s="1535">
        <f>SUM(B1378:G1378)</f>
        <v>0</v>
      </c>
      <c r="I1378" s="1533"/>
      <c r="J1378" s="1544" t="s">
        <v>79</v>
      </c>
      <c r="K1378" s="1533" t="s">
        <v>80</v>
      </c>
      <c r="L1378" s="1533">
        <f t="shared" si="1005"/>
        <v>20</v>
      </c>
      <c r="M1378" s="1533">
        <f t="shared" si="1006"/>
        <v>20</v>
      </c>
      <c r="N1378" s="1537">
        <v>0.0</v>
      </c>
      <c r="O1378" s="1533">
        <f t="shared" si="1007"/>
        <v>20</v>
      </c>
      <c r="P1378" s="1533"/>
      <c r="Q1378" s="1597"/>
      <c r="R1378" s="1532"/>
      <c r="S1378" s="1532"/>
      <c r="T1378" s="1532"/>
      <c r="U1378" s="1532"/>
      <c r="V1378" s="1532"/>
      <c r="W1378" s="1532"/>
      <c r="X1378" s="1532"/>
      <c r="Y1378" s="1532"/>
      <c r="Z1378" s="1532"/>
      <c r="AA1378" s="1532"/>
      <c r="AB1378" s="1532"/>
    </row>
    <row r="1379">
      <c r="A1379" s="1538" t="s">
        <v>270</v>
      </c>
      <c r="B1379" s="1539">
        <f t="shared" ref="B1379:G1379" si="1008">SUM(B1380:B1409)</f>
        <v>47</v>
      </c>
      <c r="C1379" s="1539">
        <f t="shared" si="1008"/>
        <v>44</v>
      </c>
      <c r="D1379" s="1539">
        <f t="shared" si="1008"/>
        <v>49</v>
      </c>
      <c r="E1379" s="1539">
        <f t="shared" si="1008"/>
        <v>42</v>
      </c>
      <c r="F1379" s="1539">
        <f t="shared" si="1008"/>
        <v>44</v>
      </c>
      <c r="G1379" s="1539">
        <f t="shared" si="1008"/>
        <v>0</v>
      </c>
      <c r="H1379" s="1539">
        <f> SUM(H1380:H1383,H1385:H1388,H1390:H1393,H1395:H1398,H1400:H1403,H1405:H1408)</f>
        <v>209</v>
      </c>
      <c r="I1379" s="1539"/>
      <c r="J1379" s="1560"/>
      <c r="K1379" s="1539" t="s">
        <v>270</v>
      </c>
      <c r="L1379" s="1561"/>
      <c r="M1379" s="1561"/>
      <c r="N1379" s="1561"/>
      <c r="O1379" s="1561"/>
      <c r="P1379" s="1561"/>
      <c r="Q1379" s="1532"/>
      <c r="R1379" s="1532"/>
      <c r="S1379" s="1532"/>
      <c r="T1379" s="1532"/>
      <c r="U1379" s="1532"/>
      <c r="V1379" s="1532"/>
      <c r="W1379" s="1532"/>
      <c r="X1379" s="1532"/>
      <c r="Y1379" s="1532"/>
      <c r="Z1379" s="1532"/>
      <c r="AA1379" s="1532"/>
      <c r="AB1379" s="1532"/>
    </row>
    <row r="1380">
      <c r="A1380" s="1540" t="s">
        <v>89</v>
      </c>
      <c r="B1380" s="1541">
        <v>13.0</v>
      </c>
      <c r="C1380" s="1541">
        <v>16.0</v>
      </c>
      <c r="D1380" s="1541">
        <v>9.0</v>
      </c>
      <c r="E1380" s="1541">
        <v>17.0</v>
      </c>
      <c r="F1380" s="1541">
        <v>16.0</v>
      </c>
      <c r="G1380" s="1541">
        <v>0.0</v>
      </c>
      <c r="H1380" s="1542">
        <f t="shared" ref="H1380:H1382" si="1009">SUM(B1380:G1380)</f>
        <v>71</v>
      </c>
      <c r="I1380" s="1543">
        <f>sum(H1380:H1383)</f>
        <v>84</v>
      </c>
      <c r="J1380" s="729"/>
      <c r="K1380" s="1545" t="s">
        <v>89</v>
      </c>
      <c r="L1380" s="1543">
        <f t="shared" ref="L1380:L1381" si="1010">O986</f>
        <v>75</v>
      </c>
      <c r="M1380" s="1543">
        <f>(L1380-H1380)</f>
        <v>4</v>
      </c>
      <c r="N1380" s="1546">
        <v>90.0</v>
      </c>
      <c r="O1380" s="1543">
        <f t="shared" ref="O1380:O1381" si="1011">sum(M1380,N1380)</f>
        <v>94</v>
      </c>
      <c r="P1380" s="1546" t="s">
        <v>3</v>
      </c>
      <c r="Q1380" s="1532"/>
      <c r="R1380" s="1532"/>
      <c r="S1380" s="1532"/>
      <c r="T1380" s="1532"/>
      <c r="U1380" s="1532"/>
      <c r="V1380" s="1532"/>
      <c r="W1380" s="1532"/>
      <c r="X1380" s="1532"/>
      <c r="Y1380" s="1532"/>
      <c r="Z1380" s="1532"/>
      <c r="AA1380" s="1532"/>
      <c r="AB1380" s="1532"/>
    </row>
    <row r="1381">
      <c r="A1381" s="1547" t="s">
        <v>77</v>
      </c>
      <c r="B1381" s="1537">
        <v>0.0</v>
      </c>
      <c r="C1381" s="1537">
        <v>0.0</v>
      </c>
      <c r="D1381" s="1537">
        <v>0.0</v>
      </c>
      <c r="E1381" s="1537">
        <v>0.0</v>
      </c>
      <c r="F1381" s="1537">
        <v>0.0</v>
      </c>
      <c r="G1381" s="1548">
        <v>0.0</v>
      </c>
      <c r="H1381" s="1535">
        <f t="shared" si="1009"/>
        <v>0</v>
      </c>
      <c r="I1381" s="1549">
        <f>(I1380/61)</f>
        <v>1.37704918</v>
      </c>
      <c r="J1381" s="729"/>
      <c r="K1381" s="1533" t="s">
        <v>77</v>
      </c>
      <c r="L1381" s="1533">
        <f t="shared" si="1010"/>
        <v>12</v>
      </c>
      <c r="M1381" s="1533">
        <f>(L1381-H1381-H1382)</f>
        <v>0</v>
      </c>
      <c r="N1381" s="1537">
        <v>16.0</v>
      </c>
      <c r="O1381" s="1533">
        <f t="shared" si="1011"/>
        <v>16</v>
      </c>
      <c r="P1381" s="1533"/>
      <c r="Q1381" s="1597"/>
      <c r="R1381" s="1532"/>
      <c r="S1381" s="1532"/>
      <c r="T1381" s="1532"/>
      <c r="U1381" s="1532"/>
      <c r="V1381" s="1532"/>
      <c r="W1381" s="1532"/>
      <c r="X1381" s="1532"/>
      <c r="Y1381" s="1532"/>
      <c r="Z1381" s="1532"/>
      <c r="AA1381" s="1532"/>
      <c r="AB1381" s="1532"/>
    </row>
    <row r="1382">
      <c r="A1382" s="1547" t="s">
        <v>78</v>
      </c>
      <c r="B1382" s="1537">
        <v>0.0</v>
      </c>
      <c r="C1382" s="1537">
        <v>2.0</v>
      </c>
      <c r="D1382" s="1537">
        <v>0.0</v>
      </c>
      <c r="E1382" s="1537">
        <v>4.0</v>
      </c>
      <c r="F1382" s="1537">
        <v>6.0</v>
      </c>
      <c r="G1382" s="1548">
        <v>0.0</v>
      </c>
      <c r="H1382" s="1535">
        <f t="shared" si="1009"/>
        <v>12</v>
      </c>
      <c r="I1382" s="1533"/>
      <c r="J1382" s="1544"/>
      <c r="K1382" s="1533" t="s">
        <v>78</v>
      </c>
      <c r="L1382" s="1537" t="s">
        <v>79</v>
      </c>
      <c r="M1382" s="1533" t="s">
        <v>79</v>
      </c>
      <c r="N1382" s="1537" t="s">
        <v>79</v>
      </c>
      <c r="O1382" s="1533" t="s">
        <v>79</v>
      </c>
      <c r="P1382" s="1533"/>
      <c r="Q1382" s="1532"/>
      <c r="R1382" s="1532"/>
      <c r="S1382" s="1532"/>
      <c r="T1382" s="1532"/>
      <c r="U1382" s="1532"/>
      <c r="V1382" s="1532"/>
      <c r="W1382" s="1532"/>
      <c r="X1382" s="1532"/>
      <c r="Y1382" s="1532"/>
      <c r="Z1382" s="1532"/>
      <c r="AA1382" s="1532"/>
      <c r="AB1382" s="1532"/>
    </row>
    <row r="1383">
      <c r="A1383" s="1547" t="s">
        <v>446</v>
      </c>
      <c r="B1383" s="1537">
        <v>0.0</v>
      </c>
      <c r="C1383" s="1537">
        <v>0.0</v>
      </c>
      <c r="D1383" s="1537">
        <v>1.0</v>
      </c>
      <c r="E1383" s="1537">
        <v>0.0</v>
      </c>
      <c r="F1383" s="1537">
        <v>0.0</v>
      </c>
      <c r="G1383" s="1548">
        <v>0.0</v>
      </c>
      <c r="H1383" s="1535">
        <f>sum(B1383:G1383)</f>
        <v>1</v>
      </c>
      <c r="I1383" s="1533"/>
      <c r="J1383" s="729"/>
      <c r="K1383" s="1533" t="s">
        <v>446</v>
      </c>
      <c r="L1383" s="1533">
        <f t="shared" ref="L1383:L1386" si="1012">O989</f>
        <v>1</v>
      </c>
      <c r="M1383" s="1533">
        <f t="shared" ref="M1383:M1385" si="1013">(L1383-H1383)</f>
        <v>0</v>
      </c>
      <c r="N1383" s="1537">
        <v>5.0</v>
      </c>
      <c r="O1383" s="1533">
        <f t="shared" ref="O1383:O1386" si="1014">sum(M1383,N1383)</f>
        <v>5</v>
      </c>
      <c r="P1383" s="1533"/>
      <c r="Q1383" s="1597"/>
      <c r="R1383" s="1532"/>
      <c r="S1383" s="1532"/>
      <c r="T1383" s="1532"/>
      <c r="U1383" s="1532"/>
      <c r="V1383" s="1532"/>
      <c r="W1383" s="1532"/>
      <c r="X1383" s="1532"/>
      <c r="Y1383" s="1532"/>
      <c r="Z1383" s="1532"/>
      <c r="AA1383" s="1532"/>
      <c r="AB1383" s="1532"/>
    </row>
    <row r="1384">
      <c r="A1384" s="1547" t="s">
        <v>80</v>
      </c>
      <c r="B1384" s="1537">
        <v>0.0</v>
      </c>
      <c r="C1384" s="1537">
        <v>0.0</v>
      </c>
      <c r="D1384" s="1537">
        <v>0.0</v>
      </c>
      <c r="E1384" s="1537">
        <v>0.0</v>
      </c>
      <c r="F1384" s="1537">
        <v>0.0</v>
      </c>
      <c r="G1384" s="1548">
        <v>0.0</v>
      </c>
      <c r="H1384" s="1535">
        <f t="shared" ref="H1384:H1387" si="1015">SUM(B1384:G1384)</f>
        <v>0</v>
      </c>
      <c r="I1384" s="1533"/>
      <c r="J1384" s="729"/>
      <c r="K1384" s="1533" t="s">
        <v>80</v>
      </c>
      <c r="L1384" s="1533">
        <f t="shared" si="1012"/>
        <v>56</v>
      </c>
      <c r="M1384" s="1533">
        <f t="shared" si="1013"/>
        <v>56</v>
      </c>
      <c r="N1384" s="1537">
        <v>0.0</v>
      </c>
      <c r="O1384" s="1533">
        <f t="shared" si="1014"/>
        <v>56</v>
      </c>
      <c r="P1384" s="1533"/>
      <c r="Q1384" s="1567"/>
      <c r="R1384" s="1532"/>
      <c r="S1384" s="1532"/>
      <c r="T1384" s="1532"/>
      <c r="U1384" s="1532"/>
      <c r="V1384" s="1532"/>
      <c r="W1384" s="1532"/>
      <c r="X1384" s="1532"/>
      <c r="Y1384" s="1532"/>
      <c r="Z1384" s="1532"/>
      <c r="AA1384" s="1532"/>
      <c r="AB1384" s="1532"/>
    </row>
    <row r="1385">
      <c r="A1385" s="1552" t="s">
        <v>88</v>
      </c>
      <c r="B1385" s="1546">
        <v>12.0</v>
      </c>
      <c r="C1385" s="1546">
        <v>6.0</v>
      </c>
      <c r="D1385" s="1546">
        <v>11.0</v>
      </c>
      <c r="E1385" s="1546">
        <v>7.0</v>
      </c>
      <c r="F1385" s="1546">
        <v>1.0</v>
      </c>
      <c r="G1385" s="1541">
        <v>0.0</v>
      </c>
      <c r="H1385" s="1542">
        <f t="shared" si="1015"/>
        <v>37</v>
      </c>
      <c r="I1385" s="1543">
        <f>sum(H1385:H1388)</f>
        <v>67</v>
      </c>
      <c r="J1385" s="1544"/>
      <c r="K1385" s="1543" t="s">
        <v>88</v>
      </c>
      <c r="L1385" s="1543">
        <f t="shared" si="1012"/>
        <v>37</v>
      </c>
      <c r="M1385" s="1543">
        <f t="shared" si="1013"/>
        <v>0</v>
      </c>
      <c r="N1385" s="1546">
        <v>50.0</v>
      </c>
      <c r="O1385" s="1543">
        <f t="shared" si="1014"/>
        <v>50</v>
      </c>
      <c r="P1385" s="1546" t="s">
        <v>3</v>
      </c>
      <c r="Q1385" s="1532"/>
      <c r="R1385" s="1532"/>
      <c r="S1385" s="1532"/>
      <c r="T1385" s="1532"/>
      <c r="U1385" s="1532"/>
      <c r="V1385" s="1532"/>
      <c r="W1385" s="1532"/>
      <c r="X1385" s="1532"/>
      <c r="Y1385" s="1532"/>
      <c r="Z1385" s="1532"/>
      <c r="AA1385" s="1532"/>
      <c r="AB1385" s="1532"/>
    </row>
    <row r="1386">
      <c r="A1386" s="1547" t="s">
        <v>77</v>
      </c>
      <c r="B1386" s="1537">
        <v>0.0</v>
      </c>
      <c r="C1386" s="1537">
        <v>0.0</v>
      </c>
      <c r="D1386" s="1537">
        <v>0.0</v>
      </c>
      <c r="E1386" s="1537">
        <v>0.0</v>
      </c>
      <c r="F1386" s="1537">
        <v>0.0</v>
      </c>
      <c r="G1386" s="1537">
        <v>0.0</v>
      </c>
      <c r="H1386" s="1535">
        <f t="shared" si="1015"/>
        <v>0</v>
      </c>
      <c r="I1386" s="1549">
        <f>(I1385/60)</f>
        <v>1.116666667</v>
      </c>
      <c r="J1386" s="1544"/>
      <c r="K1386" s="1533" t="s">
        <v>77</v>
      </c>
      <c r="L1386" s="1533">
        <f t="shared" si="1012"/>
        <v>22</v>
      </c>
      <c r="M1386" s="1533">
        <f>(L1386-H1386-H1387)</f>
        <v>0</v>
      </c>
      <c r="N1386" s="1537">
        <v>15.0</v>
      </c>
      <c r="O1386" s="1533">
        <f t="shared" si="1014"/>
        <v>15</v>
      </c>
      <c r="P1386" s="1533"/>
      <c r="Q1386" s="1532"/>
      <c r="R1386" s="1532"/>
      <c r="S1386" s="1532"/>
      <c r="T1386" s="1532"/>
      <c r="U1386" s="1532"/>
      <c r="V1386" s="1532"/>
      <c r="W1386" s="1532"/>
      <c r="X1386" s="1532"/>
      <c r="Y1386" s="1532"/>
      <c r="Z1386" s="1532"/>
      <c r="AA1386" s="1532"/>
      <c r="AB1386" s="1532"/>
    </row>
    <row r="1387">
      <c r="A1387" s="1547" t="s">
        <v>78</v>
      </c>
      <c r="B1387" s="1537">
        <v>0.0</v>
      </c>
      <c r="C1387" s="1537">
        <v>8.0</v>
      </c>
      <c r="D1387" s="1537">
        <v>5.0</v>
      </c>
      <c r="E1387" s="1537">
        <v>5.0</v>
      </c>
      <c r="F1387" s="1537">
        <v>4.0</v>
      </c>
      <c r="G1387" s="1537">
        <v>0.0</v>
      </c>
      <c r="H1387" s="1535">
        <f t="shared" si="1015"/>
        <v>22</v>
      </c>
      <c r="I1387" s="1533"/>
      <c r="J1387" s="1544"/>
      <c r="K1387" s="1533" t="s">
        <v>78</v>
      </c>
      <c r="L1387" s="1537" t="s">
        <v>79</v>
      </c>
      <c r="M1387" s="1533" t="s">
        <v>79</v>
      </c>
      <c r="N1387" s="1537" t="s">
        <v>79</v>
      </c>
      <c r="O1387" s="1533" t="s">
        <v>79</v>
      </c>
      <c r="P1387" s="1533"/>
      <c r="Q1387" s="1532"/>
      <c r="R1387" s="1532"/>
      <c r="S1387" s="1532"/>
      <c r="T1387" s="1532"/>
      <c r="U1387" s="1532"/>
      <c r="V1387" s="1532"/>
      <c r="W1387" s="1532"/>
      <c r="X1387" s="1532"/>
      <c r="Y1387" s="1532"/>
      <c r="Z1387" s="1532"/>
      <c r="AA1387" s="1532"/>
      <c r="AB1387" s="1532"/>
    </row>
    <row r="1388">
      <c r="A1388" s="1547" t="s">
        <v>446</v>
      </c>
      <c r="B1388" s="1537">
        <v>2.0</v>
      </c>
      <c r="C1388" s="1537">
        <v>2.0</v>
      </c>
      <c r="D1388" s="1537">
        <v>0.0</v>
      </c>
      <c r="E1388" s="1537">
        <v>0.0</v>
      </c>
      <c r="F1388" s="1537">
        <v>4.0</v>
      </c>
      <c r="G1388" s="1537">
        <v>0.0</v>
      </c>
      <c r="H1388" s="1535">
        <f t="shared" ref="H1388:H1389" si="1016">sum(B1388:G1388)</f>
        <v>8</v>
      </c>
      <c r="I1388" s="1533"/>
      <c r="J1388" s="729"/>
      <c r="K1388" s="1533" t="s">
        <v>446</v>
      </c>
      <c r="L1388" s="1533">
        <f t="shared" ref="L1388:L1391" si="1017">O994</f>
        <v>11</v>
      </c>
      <c r="M1388" s="1533">
        <f t="shared" ref="M1388:M1390" si="1018">(L1388-H1388)</f>
        <v>3</v>
      </c>
      <c r="N1388" s="1537">
        <v>3.0</v>
      </c>
      <c r="O1388" s="1533">
        <f t="shared" ref="O1388:O1391" si="1019">sum(M1388,N1388)</f>
        <v>6</v>
      </c>
      <c r="P1388" s="1533"/>
      <c r="Q1388" s="1567"/>
      <c r="R1388" s="1532"/>
      <c r="S1388" s="1532"/>
      <c r="T1388" s="1532"/>
      <c r="U1388" s="1532"/>
      <c r="V1388" s="1532"/>
      <c r="W1388" s="1532"/>
      <c r="X1388" s="1532"/>
      <c r="Y1388" s="1532"/>
      <c r="Z1388" s="1532"/>
      <c r="AA1388" s="1532"/>
      <c r="AB1388" s="1532"/>
    </row>
    <row r="1389">
      <c r="A1389" s="1547" t="s">
        <v>80</v>
      </c>
      <c r="B1389" s="1537">
        <v>4.0</v>
      </c>
      <c r="C1389" s="1537">
        <v>0.0</v>
      </c>
      <c r="D1389" s="1537">
        <v>1.0</v>
      </c>
      <c r="E1389" s="1537">
        <v>0.0</v>
      </c>
      <c r="F1389" s="1537">
        <v>1.0</v>
      </c>
      <c r="G1389" s="1537">
        <v>0.0</v>
      </c>
      <c r="H1389" s="1535">
        <f t="shared" si="1016"/>
        <v>6</v>
      </c>
      <c r="I1389" s="1533"/>
      <c r="J1389" s="729"/>
      <c r="K1389" s="1533" t="s">
        <v>80</v>
      </c>
      <c r="L1389" s="1533">
        <f t="shared" si="1017"/>
        <v>27</v>
      </c>
      <c r="M1389" s="1533">
        <f t="shared" si="1018"/>
        <v>21</v>
      </c>
      <c r="N1389" s="1537">
        <v>0.0</v>
      </c>
      <c r="O1389" s="1533">
        <f t="shared" si="1019"/>
        <v>21</v>
      </c>
      <c r="P1389" s="1533"/>
      <c r="Q1389" s="1567"/>
      <c r="R1389" s="1532"/>
      <c r="S1389" s="1532"/>
      <c r="T1389" s="1532"/>
      <c r="U1389" s="1532"/>
      <c r="V1389" s="1532"/>
      <c r="W1389" s="1532"/>
      <c r="X1389" s="1532"/>
      <c r="Y1389" s="1532"/>
      <c r="Z1389" s="1532"/>
      <c r="AA1389" s="1532"/>
      <c r="AB1389" s="1532"/>
    </row>
    <row r="1390">
      <c r="A1390" s="1552" t="s">
        <v>238</v>
      </c>
      <c r="B1390" s="1541">
        <v>3.0</v>
      </c>
      <c r="C1390" s="1541">
        <v>5.0</v>
      </c>
      <c r="D1390" s="1541">
        <v>6.0</v>
      </c>
      <c r="E1390" s="1541">
        <v>0.0</v>
      </c>
      <c r="F1390" s="1541">
        <v>0.0</v>
      </c>
      <c r="G1390" s="1541">
        <v>0.0</v>
      </c>
      <c r="H1390" s="1542">
        <f t="shared" ref="H1390:H1392" si="1020">SUM(B1390:G1390)</f>
        <v>14</v>
      </c>
      <c r="I1390" s="1543">
        <f>sum(H1390:H1393)</f>
        <v>14</v>
      </c>
      <c r="J1390" s="1544"/>
      <c r="K1390" s="1543" t="s">
        <v>238</v>
      </c>
      <c r="L1390" s="1543">
        <f t="shared" si="1017"/>
        <v>25</v>
      </c>
      <c r="M1390" s="1543">
        <f t="shared" si="1018"/>
        <v>11</v>
      </c>
      <c r="N1390" s="1546">
        <v>0.0</v>
      </c>
      <c r="O1390" s="1543">
        <f t="shared" si="1019"/>
        <v>11</v>
      </c>
      <c r="P1390" s="1546" t="s">
        <v>3</v>
      </c>
      <c r="Q1390" s="1598"/>
      <c r="R1390" s="1532"/>
      <c r="S1390" s="1532"/>
      <c r="T1390" s="1532"/>
      <c r="U1390" s="1532"/>
      <c r="V1390" s="1532"/>
      <c r="W1390" s="1532"/>
      <c r="X1390" s="1532"/>
      <c r="Y1390" s="1532"/>
      <c r="Z1390" s="1532"/>
      <c r="AA1390" s="1532"/>
      <c r="AB1390" s="1532"/>
    </row>
    <row r="1391">
      <c r="A1391" s="1547" t="s">
        <v>77</v>
      </c>
      <c r="B1391" s="1537">
        <v>0.0</v>
      </c>
      <c r="C1391" s="1537">
        <v>0.0</v>
      </c>
      <c r="D1391" s="1537">
        <v>0.0</v>
      </c>
      <c r="E1391" s="1537">
        <v>0.0</v>
      </c>
      <c r="F1391" s="1537">
        <v>0.0</v>
      </c>
      <c r="G1391" s="1548">
        <v>0.0</v>
      </c>
      <c r="H1391" s="1535">
        <f t="shared" si="1020"/>
        <v>0</v>
      </c>
      <c r="I1391" s="1549">
        <f>(I1390/60)</f>
        <v>0.2333333333</v>
      </c>
      <c r="J1391" s="1544"/>
      <c r="K1391" s="1533" t="s">
        <v>77</v>
      </c>
      <c r="L1391" s="1533">
        <f t="shared" si="1017"/>
        <v>0</v>
      </c>
      <c r="M1391" s="1533">
        <f>(L1391-H1391-H1392)</f>
        <v>0</v>
      </c>
      <c r="N1391" s="1537">
        <v>0.0</v>
      </c>
      <c r="O1391" s="1533">
        <f t="shared" si="1019"/>
        <v>0</v>
      </c>
      <c r="P1391" s="1533"/>
      <c r="Q1391" s="1598"/>
      <c r="R1391" s="1532"/>
      <c r="S1391" s="1532"/>
      <c r="T1391" s="1532"/>
      <c r="U1391" s="1532"/>
      <c r="V1391" s="1532"/>
      <c r="W1391" s="1532"/>
      <c r="X1391" s="1532"/>
      <c r="Y1391" s="1532"/>
      <c r="Z1391" s="1532"/>
      <c r="AA1391" s="1532"/>
      <c r="AB1391" s="1532"/>
    </row>
    <row r="1392">
      <c r="A1392" s="1547" t="s">
        <v>78</v>
      </c>
      <c r="B1392" s="1537">
        <v>0.0</v>
      </c>
      <c r="C1392" s="1537">
        <v>0.0</v>
      </c>
      <c r="D1392" s="1537">
        <v>0.0</v>
      </c>
      <c r="E1392" s="1537">
        <v>0.0</v>
      </c>
      <c r="F1392" s="1537">
        <v>0.0</v>
      </c>
      <c r="G1392" s="1548">
        <v>0.0</v>
      </c>
      <c r="H1392" s="1535">
        <f t="shared" si="1020"/>
        <v>0</v>
      </c>
      <c r="I1392" s="1533"/>
      <c r="J1392" s="1544"/>
      <c r="K1392" s="1533" t="s">
        <v>78</v>
      </c>
      <c r="L1392" s="1537" t="s">
        <v>79</v>
      </c>
      <c r="M1392" s="1533" t="s">
        <v>79</v>
      </c>
      <c r="N1392" s="1537" t="s">
        <v>79</v>
      </c>
      <c r="O1392" s="1533" t="s">
        <v>79</v>
      </c>
      <c r="P1392" s="1533"/>
      <c r="Q1392" s="1598"/>
      <c r="R1392" s="1532"/>
      <c r="S1392" s="1532"/>
      <c r="T1392" s="1532"/>
      <c r="U1392" s="1532"/>
      <c r="V1392" s="1532"/>
      <c r="W1392" s="1532"/>
      <c r="X1392" s="1532"/>
      <c r="Y1392" s="1532"/>
      <c r="Z1392" s="1532"/>
      <c r="AA1392" s="1532"/>
      <c r="AB1392" s="1532"/>
    </row>
    <row r="1393">
      <c r="A1393" s="1547" t="s">
        <v>446</v>
      </c>
      <c r="B1393" s="1537">
        <v>0.0</v>
      </c>
      <c r="C1393" s="1537">
        <v>0.0</v>
      </c>
      <c r="D1393" s="1537">
        <v>0.0</v>
      </c>
      <c r="E1393" s="1537">
        <v>0.0</v>
      </c>
      <c r="F1393" s="1537">
        <v>0.0</v>
      </c>
      <c r="G1393" s="1548">
        <v>0.0</v>
      </c>
      <c r="H1393" s="1535">
        <f t="shared" ref="H1393:H1394" si="1021">sum(B1393:G1393)</f>
        <v>0</v>
      </c>
      <c r="I1393" s="1533"/>
      <c r="J1393" s="1563"/>
      <c r="K1393" s="1533" t="s">
        <v>446</v>
      </c>
      <c r="L1393" s="1533">
        <f t="shared" ref="L1393:L1396" si="1022">O999</f>
        <v>0</v>
      </c>
      <c r="M1393" s="1533">
        <f t="shared" ref="M1393:M1395" si="1023">(L1393-H1393)</f>
        <v>0</v>
      </c>
      <c r="N1393" s="1537">
        <v>0.0</v>
      </c>
      <c r="O1393" s="1533">
        <f t="shared" ref="O1393:O1396" si="1024">sum(M1393,N1393)</f>
        <v>0</v>
      </c>
      <c r="P1393" s="1533"/>
      <c r="Q1393" s="1598"/>
      <c r="R1393" s="1532"/>
      <c r="S1393" s="1532"/>
      <c r="T1393" s="1532"/>
      <c r="U1393" s="1532"/>
      <c r="V1393" s="1532"/>
      <c r="W1393" s="1532"/>
      <c r="X1393" s="1532"/>
      <c r="Y1393" s="1532"/>
      <c r="Z1393" s="1532"/>
      <c r="AA1393" s="1532"/>
      <c r="AB1393" s="1532"/>
    </row>
    <row r="1394">
      <c r="A1394" s="1547" t="s">
        <v>80</v>
      </c>
      <c r="B1394" s="1537">
        <v>0.0</v>
      </c>
      <c r="C1394" s="1537">
        <v>3.0</v>
      </c>
      <c r="D1394" s="1537">
        <v>0.0</v>
      </c>
      <c r="E1394" s="1537">
        <v>0.0</v>
      </c>
      <c r="F1394" s="1537">
        <v>0.0</v>
      </c>
      <c r="G1394" s="1548">
        <v>0.0</v>
      </c>
      <c r="H1394" s="1535">
        <f t="shared" si="1021"/>
        <v>3</v>
      </c>
      <c r="I1394" s="1533"/>
      <c r="J1394" s="1544"/>
      <c r="K1394" s="1533" t="s">
        <v>80</v>
      </c>
      <c r="L1394" s="1533">
        <f t="shared" si="1022"/>
        <v>36</v>
      </c>
      <c r="M1394" s="1533">
        <f t="shared" si="1023"/>
        <v>33</v>
      </c>
      <c r="N1394" s="1537">
        <v>0.0</v>
      </c>
      <c r="O1394" s="1533">
        <f t="shared" si="1024"/>
        <v>33</v>
      </c>
      <c r="P1394" s="1533"/>
      <c r="Q1394" s="1597"/>
      <c r="R1394" s="1532"/>
      <c r="S1394" s="1532"/>
      <c r="T1394" s="1532"/>
      <c r="U1394" s="1532"/>
      <c r="V1394" s="1532"/>
      <c r="W1394" s="1532"/>
      <c r="X1394" s="1532"/>
      <c r="Y1394" s="1532"/>
      <c r="Z1394" s="1532"/>
      <c r="AA1394" s="1532"/>
      <c r="AB1394" s="1532"/>
    </row>
    <row r="1395">
      <c r="A1395" s="1552" t="s">
        <v>102</v>
      </c>
      <c r="B1395" s="1546">
        <v>3.0</v>
      </c>
      <c r="C1395" s="1546">
        <v>2.0</v>
      </c>
      <c r="D1395" s="1546">
        <v>1.0</v>
      </c>
      <c r="E1395" s="1546">
        <v>0.0</v>
      </c>
      <c r="F1395" s="1546">
        <v>2.0</v>
      </c>
      <c r="G1395" s="1541">
        <v>0.0</v>
      </c>
      <c r="H1395" s="1542">
        <f t="shared" ref="H1395:H1397" si="1025">SUM(B1395:G1395)</f>
        <v>8</v>
      </c>
      <c r="I1395" s="1543">
        <f>sum(H1395:H1398)</f>
        <v>10</v>
      </c>
      <c r="J1395" s="729"/>
      <c r="K1395" s="1543" t="s">
        <v>102</v>
      </c>
      <c r="L1395" s="1543">
        <f t="shared" si="1022"/>
        <v>19</v>
      </c>
      <c r="M1395" s="1543">
        <f t="shared" si="1023"/>
        <v>11</v>
      </c>
      <c r="N1395" s="1546">
        <v>15.0</v>
      </c>
      <c r="O1395" s="1543">
        <f t="shared" si="1024"/>
        <v>26</v>
      </c>
      <c r="P1395" s="1546" t="s">
        <v>3</v>
      </c>
      <c r="Q1395" s="1567"/>
      <c r="R1395" s="1532"/>
      <c r="S1395" s="1532"/>
      <c r="T1395" s="1532"/>
      <c r="U1395" s="1532"/>
      <c r="V1395" s="1532"/>
      <c r="W1395" s="1532"/>
      <c r="X1395" s="1532"/>
      <c r="Y1395" s="1532"/>
      <c r="Z1395" s="1532"/>
      <c r="AA1395" s="1532"/>
      <c r="AB1395" s="1532"/>
    </row>
    <row r="1396">
      <c r="A1396" s="1547" t="s">
        <v>77</v>
      </c>
      <c r="B1396" s="1537">
        <v>0.0</v>
      </c>
      <c r="C1396" s="1537">
        <v>0.0</v>
      </c>
      <c r="D1396" s="1537">
        <v>0.0</v>
      </c>
      <c r="E1396" s="1537">
        <v>0.0</v>
      </c>
      <c r="F1396" s="1537">
        <v>0.0</v>
      </c>
      <c r="G1396" s="1537">
        <v>0.0</v>
      </c>
      <c r="H1396" s="1535">
        <f t="shared" si="1025"/>
        <v>0</v>
      </c>
      <c r="I1396" s="1549">
        <f>(I1395/60)</f>
        <v>0.1666666667</v>
      </c>
      <c r="J1396" s="729"/>
      <c r="K1396" s="1533" t="s">
        <v>77</v>
      </c>
      <c r="L1396" s="1533">
        <f t="shared" si="1022"/>
        <v>2</v>
      </c>
      <c r="M1396" s="1533">
        <f>(L1396-H1396-H1397)</f>
        <v>0</v>
      </c>
      <c r="N1396" s="1537">
        <v>5.0</v>
      </c>
      <c r="O1396" s="1533">
        <f t="shared" si="1024"/>
        <v>5</v>
      </c>
      <c r="P1396" s="1533"/>
      <c r="Q1396" s="1567"/>
      <c r="R1396" s="1532"/>
      <c r="S1396" s="1532"/>
      <c r="T1396" s="1532"/>
      <c r="U1396" s="1532"/>
      <c r="V1396" s="1532"/>
      <c r="W1396" s="1532"/>
      <c r="X1396" s="1532"/>
      <c r="Y1396" s="1532"/>
      <c r="Z1396" s="1532"/>
      <c r="AA1396" s="1532"/>
      <c r="AB1396" s="1532"/>
    </row>
    <row r="1397">
      <c r="A1397" s="1547" t="s">
        <v>78</v>
      </c>
      <c r="B1397" s="1537">
        <v>0.0</v>
      </c>
      <c r="C1397" s="1537">
        <v>0.0</v>
      </c>
      <c r="D1397" s="1537">
        <v>2.0</v>
      </c>
      <c r="E1397" s="1537">
        <v>0.0</v>
      </c>
      <c r="F1397" s="1537">
        <v>0.0</v>
      </c>
      <c r="G1397" s="1537">
        <v>0.0</v>
      </c>
      <c r="H1397" s="1535">
        <f t="shared" si="1025"/>
        <v>2</v>
      </c>
      <c r="I1397" s="1533"/>
      <c r="J1397" s="729"/>
      <c r="K1397" s="1533" t="s">
        <v>78</v>
      </c>
      <c r="L1397" s="1537" t="s">
        <v>79</v>
      </c>
      <c r="M1397" s="1533" t="s">
        <v>79</v>
      </c>
      <c r="N1397" s="1537" t="s">
        <v>79</v>
      </c>
      <c r="O1397" s="1533" t="s">
        <v>79</v>
      </c>
      <c r="P1397" s="1533"/>
      <c r="Q1397" s="1532"/>
      <c r="R1397" s="1532"/>
      <c r="S1397" s="1532"/>
      <c r="T1397" s="1532"/>
      <c r="U1397" s="1532"/>
      <c r="V1397" s="1532"/>
      <c r="W1397" s="1532"/>
      <c r="X1397" s="1532"/>
      <c r="Y1397" s="1532"/>
      <c r="Z1397" s="1532"/>
      <c r="AA1397" s="1532"/>
      <c r="AB1397" s="1532"/>
    </row>
    <row r="1398">
      <c r="A1398" s="1547" t="s">
        <v>446</v>
      </c>
      <c r="B1398" s="1537">
        <v>0.0</v>
      </c>
      <c r="C1398" s="1537">
        <v>0.0</v>
      </c>
      <c r="D1398" s="1537">
        <v>0.0</v>
      </c>
      <c r="E1398" s="1537">
        <v>0.0</v>
      </c>
      <c r="F1398" s="1537">
        <v>0.0</v>
      </c>
      <c r="G1398" s="1537">
        <v>0.0</v>
      </c>
      <c r="H1398" s="1535">
        <f t="shared" ref="H1398:H1399" si="1026">sum(B1398:G1398)</f>
        <v>0</v>
      </c>
      <c r="I1398" s="1533"/>
      <c r="J1398" s="729"/>
      <c r="K1398" s="1533" t="s">
        <v>446</v>
      </c>
      <c r="L1398" s="1533">
        <f t="shared" ref="L1398:L1399" si="1027">O1004</f>
        <v>5</v>
      </c>
      <c r="M1398" s="1533">
        <f t="shared" ref="M1398:M1400" si="1028">(L1398-H1398)</f>
        <v>5</v>
      </c>
      <c r="N1398" s="1537">
        <v>0.0</v>
      </c>
      <c r="O1398" s="1533">
        <f t="shared" ref="O1398:O1401" si="1029">sum(M1398,N1398)</f>
        <v>5</v>
      </c>
      <c r="P1398" s="1533"/>
      <c r="Q1398" s="1532"/>
      <c r="R1398" s="1532"/>
      <c r="S1398" s="1532"/>
      <c r="T1398" s="1532"/>
      <c r="U1398" s="1532"/>
      <c r="V1398" s="1532"/>
      <c r="W1398" s="1532"/>
      <c r="X1398" s="1532"/>
      <c r="Y1398" s="1532"/>
      <c r="Z1398" s="1532"/>
      <c r="AA1398" s="1532"/>
      <c r="AB1398" s="1532"/>
    </row>
    <row r="1399">
      <c r="A1399" s="1547" t="s">
        <v>80</v>
      </c>
      <c r="B1399" s="1537">
        <v>0.0</v>
      </c>
      <c r="C1399" s="1537">
        <v>0.0</v>
      </c>
      <c r="D1399" s="1537">
        <v>7.0</v>
      </c>
      <c r="E1399" s="1537">
        <v>0.0</v>
      </c>
      <c r="F1399" s="1537">
        <v>0.0</v>
      </c>
      <c r="G1399" s="1537">
        <v>0.0</v>
      </c>
      <c r="H1399" s="1535">
        <f t="shared" si="1026"/>
        <v>7</v>
      </c>
      <c r="I1399" s="1533"/>
      <c r="J1399" s="729"/>
      <c r="K1399" s="1533" t="s">
        <v>80</v>
      </c>
      <c r="L1399" s="1533">
        <f t="shared" si="1027"/>
        <v>40</v>
      </c>
      <c r="M1399" s="1533">
        <f t="shared" si="1028"/>
        <v>33</v>
      </c>
      <c r="N1399" s="1537">
        <v>0.0</v>
      </c>
      <c r="O1399" s="1533">
        <f t="shared" si="1029"/>
        <v>33</v>
      </c>
      <c r="P1399" s="1533"/>
      <c r="Q1399" s="1597"/>
      <c r="R1399" s="1532"/>
      <c r="S1399" s="1532"/>
      <c r="T1399" s="1532"/>
      <c r="U1399" s="1532"/>
      <c r="V1399" s="1532"/>
      <c r="W1399" s="1532"/>
      <c r="X1399" s="1532"/>
      <c r="Y1399" s="1532"/>
      <c r="Z1399" s="1532"/>
      <c r="AA1399" s="1532"/>
      <c r="AB1399" s="1532"/>
    </row>
    <row r="1400">
      <c r="A1400" s="1558" t="s">
        <v>199</v>
      </c>
      <c r="B1400" s="1541">
        <v>9.0</v>
      </c>
      <c r="C1400" s="1541">
        <v>0.0</v>
      </c>
      <c r="D1400" s="1541">
        <v>6.0</v>
      </c>
      <c r="E1400" s="1541">
        <v>9.0</v>
      </c>
      <c r="F1400" s="1541">
        <v>6.0</v>
      </c>
      <c r="G1400" s="1541">
        <v>0.0</v>
      </c>
      <c r="H1400" s="1542">
        <f t="shared" ref="H1400:H1402" si="1030">SUM(B1400:G1400)</f>
        <v>30</v>
      </c>
      <c r="I1400" s="1543">
        <f>sum(H1400:H1403)</f>
        <v>34</v>
      </c>
      <c r="J1400" s="1544"/>
      <c r="K1400" s="1559" t="s">
        <v>199</v>
      </c>
      <c r="L1400" s="1546">
        <v>116.0</v>
      </c>
      <c r="M1400" s="1543">
        <f t="shared" si="1028"/>
        <v>86</v>
      </c>
      <c r="N1400" s="1546">
        <v>0.0</v>
      </c>
      <c r="O1400" s="1543">
        <f t="shared" si="1029"/>
        <v>86</v>
      </c>
      <c r="P1400" s="1543"/>
      <c r="Q1400" s="1532"/>
      <c r="R1400" s="1532"/>
      <c r="S1400" s="1532"/>
      <c r="T1400" s="1532"/>
      <c r="U1400" s="1532"/>
      <c r="V1400" s="1532"/>
      <c r="W1400" s="1532"/>
      <c r="X1400" s="1532"/>
      <c r="Y1400" s="1532"/>
      <c r="Z1400" s="1532"/>
      <c r="AA1400" s="1532"/>
      <c r="AB1400" s="1532"/>
    </row>
    <row r="1401">
      <c r="A1401" s="1547" t="s">
        <v>77</v>
      </c>
      <c r="B1401" s="1537">
        <v>0.0</v>
      </c>
      <c r="C1401" s="1537">
        <v>0.0</v>
      </c>
      <c r="D1401" s="1537">
        <v>0.0</v>
      </c>
      <c r="E1401" s="1537">
        <v>0.0</v>
      </c>
      <c r="F1401" s="1537">
        <v>0.0</v>
      </c>
      <c r="G1401" s="1548">
        <v>0.0</v>
      </c>
      <c r="H1401" s="1535">
        <f t="shared" si="1030"/>
        <v>0</v>
      </c>
      <c r="I1401" s="1549">
        <f>(I1400/60)</f>
        <v>0.5666666667</v>
      </c>
      <c r="J1401" s="1544"/>
      <c r="K1401" s="1533" t="s">
        <v>77</v>
      </c>
      <c r="L1401" s="1533">
        <f>O1007</f>
        <v>25</v>
      </c>
      <c r="M1401" s="1533">
        <f>(L1401-H1401-H1402)</f>
        <v>21</v>
      </c>
      <c r="N1401" s="1537">
        <v>0.0</v>
      </c>
      <c r="O1401" s="1533">
        <f t="shared" si="1029"/>
        <v>21</v>
      </c>
      <c r="P1401" s="1533"/>
      <c r="Q1401" s="1532"/>
      <c r="R1401" s="1532"/>
      <c r="S1401" s="1532"/>
      <c r="T1401" s="1532"/>
      <c r="U1401" s="1532"/>
      <c r="V1401" s="1532"/>
      <c r="W1401" s="1532"/>
      <c r="X1401" s="1532"/>
      <c r="Y1401" s="1532"/>
      <c r="Z1401" s="1532"/>
      <c r="AA1401" s="1532"/>
      <c r="AB1401" s="1532"/>
    </row>
    <row r="1402">
      <c r="A1402" s="1547" t="s">
        <v>78</v>
      </c>
      <c r="B1402" s="1537">
        <v>0.0</v>
      </c>
      <c r="C1402" s="1537">
        <v>0.0</v>
      </c>
      <c r="D1402" s="1537">
        <v>0.0</v>
      </c>
      <c r="E1402" s="1537">
        <v>0.0</v>
      </c>
      <c r="F1402" s="1537">
        <v>4.0</v>
      </c>
      <c r="G1402" s="1548">
        <v>0.0</v>
      </c>
      <c r="H1402" s="1535">
        <f t="shared" si="1030"/>
        <v>4</v>
      </c>
      <c r="I1402" s="1533"/>
      <c r="J1402" s="1544"/>
      <c r="K1402" s="1533" t="s">
        <v>78</v>
      </c>
      <c r="L1402" s="1537" t="s">
        <v>79</v>
      </c>
      <c r="M1402" s="1533" t="s">
        <v>79</v>
      </c>
      <c r="N1402" s="1537" t="s">
        <v>79</v>
      </c>
      <c r="O1402" s="1533" t="s">
        <v>79</v>
      </c>
      <c r="P1402" s="1533"/>
      <c r="Q1402" s="1532"/>
      <c r="R1402" s="1532"/>
      <c r="S1402" s="1532"/>
      <c r="T1402" s="1532"/>
      <c r="U1402" s="1532"/>
      <c r="V1402" s="1532"/>
      <c r="W1402" s="1532"/>
      <c r="X1402" s="1532"/>
      <c r="Y1402" s="1532"/>
      <c r="Z1402" s="1532"/>
      <c r="AA1402" s="1532"/>
      <c r="AB1402" s="1532"/>
    </row>
    <row r="1403">
      <c r="A1403" s="1547" t="s">
        <v>446</v>
      </c>
      <c r="B1403" s="1537">
        <v>0.0</v>
      </c>
      <c r="C1403" s="1537">
        <v>0.0</v>
      </c>
      <c r="D1403" s="1537">
        <v>0.0</v>
      </c>
      <c r="E1403" s="1537">
        <v>0.0</v>
      </c>
      <c r="F1403" s="1537">
        <v>0.0</v>
      </c>
      <c r="G1403" s="1548">
        <v>0.0</v>
      </c>
      <c r="H1403" s="1535">
        <f t="shared" ref="H1403:H1404" si="1031">sum(B1403:G1403)</f>
        <v>0</v>
      </c>
      <c r="I1403" s="1533"/>
      <c r="J1403" s="1563"/>
      <c r="K1403" s="1533" t="s">
        <v>446</v>
      </c>
      <c r="L1403" s="1533">
        <f t="shared" ref="L1403:L1406" si="1032">O1009</f>
        <v>0</v>
      </c>
      <c r="M1403" s="1533">
        <f t="shared" ref="M1403:M1404" si="1033">(L1403-H1403)</f>
        <v>0</v>
      </c>
      <c r="N1403" s="1537">
        <v>0.0</v>
      </c>
      <c r="O1403" s="1533">
        <f t="shared" ref="O1403:O1404" si="1034">sum(M1403,N1403)</f>
        <v>0</v>
      </c>
      <c r="P1403" s="1533"/>
      <c r="Q1403" s="1597"/>
      <c r="R1403" s="1532"/>
      <c r="S1403" s="1532"/>
      <c r="T1403" s="1532"/>
      <c r="U1403" s="1532"/>
      <c r="V1403" s="1532"/>
      <c r="W1403" s="1532"/>
      <c r="X1403" s="1532"/>
      <c r="Y1403" s="1532"/>
      <c r="Z1403" s="1532"/>
      <c r="AA1403" s="1532"/>
      <c r="AB1403" s="1532"/>
    </row>
    <row r="1404">
      <c r="A1404" s="1547" t="s">
        <v>80</v>
      </c>
      <c r="B1404" s="1537">
        <v>1.0</v>
      </c>
      <c r="C1404" s="1537">
        <v>0.0</v>
      </c>
      <c r="D1404" s="1537">
        <v>0.0</v>
      </c>
      <c r="E1404" s="1537">
        <v>0.0</v>
      </c>
      <c r="F1404" s="1537">
        <v>0.0</v>
      </c>
      <c r="G1404" s="1548">
        <v>0.0</v>
      </c>
      <c r="H1404" s="1535">
        <f t="shared" si="1031"/>
        <v>1</v>
      </c>
      <c r="I1404" s="1533"/>
      <c r="J1404" s="729"/>
      <c r="K1404" s="1533" t="s">
        <v>80</v>
      </c>
      <c r="L1404" s="1533">
        <f t="shared" si="1032"/>
        <v>31</v>
      </c>
      <c r="M1404" s="1533">
        <f t="shared" si="1033"/>
        <v>30</v>
      </c>
      <c r="N1404" s="1537">
        <v>0.0</v>
      </c>
      <c r="O1404" s="1533">
        <f t="shared" si="1034"/>
        <v>30</v>
      </c>
      <c r="P1404" s="1533"/>
      <c r="Q1404" s="1596"/>
      <c r="R1404" s="1532"/>
      <c r="S1404" s="1532"/>
      <c r="T1404" s="1532"/>
      <c r="U1404" s="1532"/>
      <c r="V1404" s="1532"/>
      <c r="W1404" s="1532"/>
      <c r="X1404" s="1532"/>
      <c r="Y1404" s="1532"/>
      <c r="Z1404" s="1532"/>
      <c r="AA1404" s="1532"/>
      <c r="AB1404" s="1532"/>
    </row>
    <row r="1405">
      <c r="A1405" s="1546" t="s">
        <v>274</v>
      </c>
      <c r="B1405" s="1542"/>
      <c r="C1405" s="1542"/>
      <c r="D1405" s="1542"/>
      <c r="E1405" s="1542"/>
      <c r="F1405" s="1542"/>
      <c r="G1405" s="1542"/>
      <c r="H1405" s="1542">
        <f t="shared" ref="H1405:H1407" si="1035">SUM(B1405:G1405)</f>
        <v>0</v>
      </c>
      <c r="I1405" s="1543">
        <f>sum(H1405:H1408)</f>
        <v>0</v>
      </c>
      <c r="J1405" s="1560"/>
      <c r="K1405" s="1543"/>
      <c r="L1405" s="1543" t="str">
        <f t="shared" si="1032"/>
        <v/>
      </c>
      <c r="M1405" s="1543"/>
      <c r="N1405" s="1543"/>
      <c r="O1405" s="1543"/>
      <c r="P1405" s="1543"/>
      <c r="Q1405" s="1532"/>
      <c r="R1405" s="1532"/>
      <c r="S1405" s="1532"/>
      <c r="T1405" s="1532"/>
      <c r="U1405" s="1532"/>
      <c r="V1405" s="1532"/>
      <c r="W1405" s="1532"/>
      <c r="X1405" s="1532"/>
      <c r="Y1405" s="1532"/>
      <c r="Z1405" s="1532"/>
      <c r="AA1405" s="1532"/>
      <c r="AB1405" s="1532"/>
    </row>
    <row r="1406">
      <c r="A1406" s="1547" t="s">
        <v>77</v>
      </c>
      <c r="B1406" s="1533"/>
      <c r="C1406" s="1533"/>
      <c r="D1406" s="1533"/>
      <c r="E1406" s="1533"/>
      <c r="F1406" s="1533"/>
      <c r="G1406" s="1535"/>
      <c r="H1406" s="1535">
        <f t="shared" si="1035"/>
        <v>0</v>
      </c>
      <c r="I1406" s="1549">
        <f>(I1405/60)</f>
        <v>0</v>
      </c>
      <c r="J1406" s="1560"/>
      <c r="K1406" s="1533" t="s">
        <v>77</v>
      </c>
      <c r="L1406" s="1533" t="str">
        <f t="shared" si="1032"/>
        <v/>
      </c>
      <c r="M1406" s="1533"/>
      <c r="N1406" s="1533"/>
      <c r="O1406" s="1533"/>
      <c r="P1406" s="1533"/>
      <c r="Q1406" s="1532"/>
      <c r="R1406" s="1532"/>
      <c r="S1406" s="1532"/>
      <c r="T1406" s="1532"/>
      <c r="U1406" s="1532"/>
      <c r="V1406" s="1532"/>
      <c r="W1406" s="1532"/>
      <c r="X1406" s="1532"/>
      <c r="Y1406" s="1532"/>
      <c r="Z1406" s="1532"/>
      <c r="AA1406" s="1532"/>
      <c r="AB1406" s="1532"/>
    </row>
    <row r="1407">
      <c r="A1407" s="1547" t="s">
        <v>78</v>
      </c>
      <c r="B1407" s="1533"/>
      <c r="C1407" s="1533"/>
      <c r="D1407" s="1533"/>
      <c r="E1407" s="1533"/>
      <c r="F1407" s="1533"/>
      <c r="G1407" s="1535"/>
      <c r="H1407" s="1535">
        <f t="shared" si="1035"/>
        <v>0</v>
      </c>
      <c r="I1407" s="1533"/>
      <c r="J1407" s="1560"/>
      <c r="K1407" s="1533" t="s">
        <v>78</v>
      </c>
      <c r="L1407" s="1537" t="s">
        <v>79</v>
      </c>
      <c r="M1407" s="1533"/>
      <c r="N1407" s="1533"/>
      <c r="O1407" s="1533"/>
      <c r="P1407" s="1533"/>
      <c r="Q1407" s="1532"/>
      <c r="R1407" s="1532"/>
      <c r="S1407" s="1532"/>
      <c r="T1407" s="1532"/>
      <c r="U1407" s="1532"/>
      <c r="V1407" s="1532"/>
      <c r="W1407" s="1532"/>
      <c r="X1407" s="1532"/>
      <c r="Y1407" s="1532"/>
      <c r="Z1407" s="1532"/>
      <c r="AA1407" s="1532"/>
      <c r="AB1407" s="1532"/>
    </row>
    <row r="1408">
      <c r="A1408" s="1547" t="s">
        <v>446</v>
      </c>
      <c r="B1408" s="1533"/>
      <c r="C1408" s="1533"/>
      <c r="D1408" s="1533"/>
      <c r="E1408" s="1533"/>
      <c r="F1408" s="1533"/>
      <c r="G1408" s="1535"/>
      <c r="H1408" s="1535">
        <f>sum(B1408:G1408)</f>
        <v>0</v>
      </c>
      <c r="I1408" s="1533"/>
      <c r="J1408" s="1560"/>
      <c r="K1408" s="1533" t="s">
        <v>446</v>
      </c>
      <c r="L1408" s="1533" t="str">
        <f t="shared" ref="L1408:L1409" si="1036">O1014</f>
        <v/>
      </c>
      <c r="M1408" s="1533"/>
      <c r="N1408" s="1533"/>
      <c r="O1408" s="1533"/>
      <c r="P1408" s="1533"/>
      <c r="Q1408" s="1532"/>
      <c r="R1408" s="1532"/>
      <c r="S1408" s="1532"/>
      <c r="T1408" s="1532"/>
      <c r="U1408" s="1532"/>
      <c r="V1408" s="1532"/>
      <c r="W1408" s="1532"/>
      <c r="X1408" s="1532"/>
      <c r="Y1408" s="1532"/>
      <c r="Z1408" s="1532"/>
      <c r="AA1408" s="1532"/>
      <c r="AB1408" s="1532"/>
    </row>
    <row r="1409">
      <c r="A1409" s="1547" t="s">
        <v>80</v>
      </c>
      <c r="B1409" s="1533"/>
      <c r="C1409" s="1533"/>
      <c r="D1409" s="1533"/>
      <c r="E1409" s="1533"/>
      <c r="F1409" s="1533"/>
      <c r="G1409" s="1535"/>
      <c r="H1409" s="1535">
        <f>SUM(B1409:G1409)</f>
        <v>0</v>
      </c>
      <c r="I1409" s="1533"/>
      <c r="J1409" s="1560"/>
      <c r="K1409" s="1533" t="s">
        <v>80</v>
      </c>
      <c r="L1409" s="1533" t="str">
        <f t="shared" si="1036"/>
        <v/>
      </c>
      <c r="M1409" s="1533"/>
      <c r="N1409" s="1533"/>
      <c r="O1409" s="1533"/>
      <c r="P1409" s="1533"/>
      <c r="Q1409" s="1532"/>
      <c r="R1409" s="1532"/>
      <c r="S1409" s="1532"/>
      <c r="T1409" s="1532"/>
      <c r="U1409" s="1532"/>
      <c r="V1409" s="1532"/>
      <c r="W1409" s="1532"/>
      <c r="X1409" s="1532"/>
      <c r="Y1409" s="1532"/>
      <c r="Z1409" s="1532"/>
      <c r="AA1409" s="1532"/>
      <c r="AB1409" s="1532"/>
    </row>
    <row r="1410">
      <c r="A1410" s="1538" t="s">
        <v>75</v>
      </c>
      <c r="B1410" s="1539">
        <f> SUM(B1411:B1414,B1416:B1419,B1421:B1424,B1426:B1429,B1431:B1434, B1436:B1439)</f>
        <v>16</v>
      </c>
      <c r="C1410" s="1539">
        <f t="shared" ref="C1410:D1410" si="1037"> SUM(C1411:C1414,C1416:C1419,C1421:C1424,C1426:C1429,C1431:C1434,C1436:C1439)</f>
        <v>34</v>
      </c>
      <c r="D1410" s="1539">
        <f t="shared" si="1037"/>
        <v>50</v>
      </c>
      <c r="E1410" s="1539">
        <f> SUM(E1411:E1414,E1416:E1419,E1421:E1424,E1426:E1429,E1431:E1434,E1436:E1440)</f>
        <v>15</v>
      </c>
      <c r="F1410" s="1539">
        <f> SUM(F1411:F1414,F1416:F1419,F1421:F1424,F1426:F1429,F1431:F1434,F1436:F1439)</f>
        <v>5</v>
      </c>
      <c r="G1410" s="1539">
        <f> SUM(G1411:G1414,G1416:G1419,G1421:G1424,G1426:G1429,G1431:G1434)</f>
        <v>4</v>
      </c>
      <c r="H1410" s="1539">
        <f>SUM(H1411:H1414,H1416:H1419,H1421:H1424,H1426:H1429,H1431:H1434,H1436:H1439)</f>
        <v>126</v>
      </c>
      <c r="I1410" s="1539"/>
      <c r="J1410" s="1560"/>
      <c r="K1410" s="1539" t="s">
        <v>75</v>
      </c>
      <c r="L1410" s="1539"/>
      <c r="M1410" s="1539"/>
      <c r="N1410" s="1539"/>
      <c r="O1410" s="1539"/>
      <c r="P1410" s="1539"/>
      <c r="Q1410" s="1532"/>
      <c r="R1410" s="1532"/>
      <c r="S1410" s="1532"/>
      <c r="T1410" s="1532"/>
      <c r="U1410" s="1532"/>
      <c r="V1410" s="1532"/>
      <c r="W1410" s="1532"/>
      <c r="X1410" s="1532"/>
      <c r="Y1410" s="1532"/>
      <c r="Z1410" s="1532"/>
      <c r="AA1410" s="1532"/>
      <c r="AB1410" s="1532"/>
    </row>
    <row r="1411">
      <c r="A1411" s="1540" t="s">
        <v>152</v>
      </c>
      <c r="B1411" s="1541">
        <v>7.0</v>
      </c>
      <c r="C1411" s="1541">
        <v>15.0</v>
      </c>
      <c r="D1411" s="1541">
        <v>7.0</v>
      </c>
      <c r="E1411" s="1541">
        <v>0.0</v>
      </c>
      <c r="F1411" s="1541">
        <v>0.0</v>
      </c>
      <c r="G1411" s="1541">
        <v>0.0</v>
      </c>
      <c r="H1411" s="1542">
        <f t="shared" ref="H1411:H1413" si="1038">SUM(B1411:G1411)</f>
        <v>29</v>
      </c>
      <c r="I1411" s="1543">
        <f>sum(H1411:H1414)</f>
        <v>50</v>
      </c>
      <c r="J1411" s="1544"/>
      <c r="K1411" s="1545" t="s">
        <v>152</v>
      </c>
      <c r="L1411" s="1543">
        <f t="shared" ref="L1411:L1412" si="1039">O1017</f>
        <v>39</v>
      </c>
      <c r="M1411" s="1543">
        <f>(L1411-H1411)</f>
        <v>10</v>
      </c>
      <c r="N1411" s="1546">
        <v>80.0</v>
      </c>
      <c r="O1411" s="1543">
        <f t="shared" ref="O1411:O1412" si="1040">sum(M1411,N1411)</f>
        <v>90</v>
      </c>
      <c r="P1411" s="1546" t="s">
        <v>3</v>
      </c>
      <c r="Q1411" s="1532"/>
      <c r="R1411" s="1532"/>
      <c r="S1411" s="1532"/>
      <c r="T1411" s="1532"/>
      <c r="U1411" s="1532"/>
      <c r="V1411" s="1532"/>
      <c r="W1411" s="1532"/>
      <c r="X1411" s="1532"/>
      <c r="Y1411" s="1532"/>
      <c r="Z1411" s="1532"/>
      <c r="AA1411" s="1532"/>
      <c r="AB1411" s="1532"/>
    </row>
    <row r="1412">
      <c r="A1412" s="1547" t="s">
        <v>77</v>
      </c>
      <c r="B1412" s="1537">
        <v>1.0</v>
      </c>
      <c r="C1412" s="1537">
        <v>0.0</v>
      </c>
      <c r="D1412" s="1537">
        <v>10.0</v>
      </c>
      <c r="E1412" s="1537">
        <v>0.0</v>
      </c>
      <c r="F1412" s="1537">
        <v>0.0</v>
      </c>
      <c r="G1412" s="1548">
        <v>0.0</v>
      </c>
      <c r="H1412" s="1535">
        <f t="shared" si="1038"/>
        <v>11</v>
      </c>
      <c r="I1412" s="1549">
        <f>(I1411/61)</f>
        <v>0.8196721311</v>
      </c>
      <c r="J1412" s="729"/>
      <c r="K1412" s="1533" t="s">
        <v>77</v>
      </c>
      <c r="L1412" s="1533">
        <f t="shared" si="1039"/>
        <v>17</v>
      </c>
      <c r="M1412" s="1533">
        <f>(L1412-H1412-H1413)</f>
        <v>6</v>
      </c>
      <c r="N1412" s="1537">
        <v>15.0</v>
      </c>
      <c r="O1412" s="1533">
        <f t="shared" si="1040"/>
        <v>21</v>
      </c>
      <c r="P1412" s="1533"/>
      <c r="Q1412" s="1597"/>
      <c r="R1412" s="1532"/>
      <c r="S1412" s="1532"/>
      <c r="T1412" s="1532"/>
      <c r="U1412" s="1532"/>
      <c r="V1412" s="1532"/>
      <c r="W1412" s="1532"/>
      <c r="X1412" s="1532"/>
      <c r="Y1412" s="1532"/>
      <c r="Z1412" s="1532"/>
      <c r="AA1412" s="1532"/>
      <c r="AB1412" s="1532"/>
    </row>
    <row r="1413">
      <c r="A1413" s="1547" t="s">
        <v>78</v>
      </c>
      <c r="B1413" s="1537">
        <v>0.0</v>
      </c>
      <c r="C1413" s="1537">
        <v>0.0</v>
      </c>
      <c r="D1413" s="1537">
        <v>0.0</v>
      </c>
      <c r="E1413" s="1537">
        <v>0.0</v>
      </c>
      <c r="F1413" s="1537">
        <v>0.0</v>
      </c>
      <c r="G1413" s="1548">
        <v>0.0</v>
      </c>
      <c r="H1413" s="1535">
        <f t="shared" si="1038"/>
        <v>0</v>
      </c>
      <c r="I1413" s="1533"/>
      <c r="J1413" s="1544"/>
      <c r="K1413" s="1533" t="s">
        <v>78</v>
      </c>
      <c r="L1413" s="1537" t="s">
        <v>79</v>
      </c>
      <c r="M1413" s="1533" t="s">
        <v>79</v>
      </c>
      <c r="N1413" s="1537" t="s">
        <v>79</v>
      </c>
      <c r="O1413" s="1533" t="s">
        <v>79</v>
      </c>
      <c r="P1413" s="1533"/>
      <c r="Q1413" s="1532"/>
      <c r="R1413" s="1532"/>
      <c r="S1413" s="1532"/>
      <c r="T1413" s="1532"/>
      <c r="U1413" s="1532"/>
      <c r="V1413" s="1532"/>
      <c r="W1413" s="1532"/>
      <c r="X1413" s="1532"/>
      <c r="Y1413" s="1532"/>
      <c r="Z1413" s="1532"/>
      <c r="AA1413" s="1532"/>
      <c r="AB1413" s="1532"/>
    </row>
    <row r="1414">
      <c r="A1414" s="1547" t="s">
        <v>446</v>
      </c>
      <c r="B1414" s="1537">
        <v>3.0</v>
      </c>
      <c r="C1414" s="1537">
        <v>4.0</v>
      </c>
      <c r="D1414" s="1537">
        <v>3.0</v>
      </c>
      <c r="E1414" s="1537">
        <v>0.0</v>
      </c>
      <c r="F1414" s="1537">
        <v>0.0</v>
      </c>
      <c r="G1414" s="1548">
        <v>0.0</v>
      </c>
      <c r="H1414" s="1535">
        <f t="shared" ref="H1414:H1415" si="1041">sum(B1414:G1414)</f>
        <v>10</v>
      </c>
      <c r="I1414" s="1533"/>
      <c r="J1414" s="1544"/>
      <c r="K1414" s="1533" t="s">
        <v>446</v>
      </c>
      <c r="L1414" s="1533">
        <f t="shared" ref="L1414:L1415" si="1042">O1020</f>
        <v>10</v>
      </c>
      <c r="M1414" s="1533">
        <f t="shared" ref="M1414:M1416" si="1043">(L1414-H1414)</f>
        <v>0</v>
      </c>
      <c r="N1414" s="1537">
        <v>10.0</v>
      </c>
      <c r="O1414" s="1533">
        <f t="shared" ref="O1414:O1417" si="1044">sum(M1414,N1414)</f>
        <v>10</v>
      </c>
      <c r="P1414" s="1533"/>
      <c r="Q1414" s="1532"/>
      <c r="R1414" s="1532"/>
      <c r="S1414" s="1532"/>
      <c r="T1414" s="1532"/>
      <c r="U1414" s="1532"/>
      <c r="V1414" s="1532"/>
      <c r="W1414" s="1532"/>
      <c r="X1414" s="1532"/>
      <c r="Y1414" s="1532"/>
      <c r="Z1414" s="1532"/>
      <c r="AA1414" s="1532"/>
      <c r="AB1414" s="1532"/>
    </row>
    <row r="1415">
      <c r="A1415" s="1547" t="s">
        <v>80</v>
      </c>
      <c r="B1415" s="1537">
        <v>0.0</v>
      </c>
      <c r="C1415" s="1537">
        <v>0.0</v>
      </c>
      <c r="D1415" s="1537">
        <v>2.0</v>
      </c>
      <c r="E1415" s="1537">
        <v>0.0</v>
      </c>
      <c r="F1415" s="1537">
        <v>0.0</v>
      </c>
      <c r="G1415" s="1548">
        <v>0.0</v>
      </c>
      <c r="H1415" s="1535">
        <f t="shared" si="1041"/>
        <v>2</v>
      </c>
      <c r="I1415" s="1533"/>
      <c r="J1415" s="729"/>
      <c r="K1415" s="1533" t="s">
        <v>80</v>
      </c>
      <c r="L1415" s="1533">
        <f t="shared" si="1042"/>
        <v>39</v>
      </c>
      <c r="M1415" s="1533">
        <f t="shared" si="1043"/>
        <v>37</v>
      </c>
      <c r="N1415" s="1537">
        <v>0.0</v>
      </c>
      <c r="O1415" s="1533">
        <f t="shared" si="1044"/>
        <v>37</v>
      </c>
      <c r="P1415" s="1533"/>
      <c r="Q1415" s="1596"/>
      <c r="R1415" s="1532"/>
      <c r="S1415" s="1532"/>
      <c r="T1415" s="1532"/>
      <c r="U1415" s="1532"/>
      <c r="V1415" s="1532"/>
      <c r="W1415" s="1532"/>
      <c r="X1415" s="1532"/>
      <c r="Y1415" s="1532"/>
      <c r="Z1415" s="1532"/>
      <c r="AA1415" s="1532"/>
      <c r="AB1415" s="1532"/>
    </row>
    <row r="1416">
      <c r="A1416" s="1552" t="s">
        <v>521</v>
      </c>
      <c r="B1416" s="1546">
        <v>4.0</v>
      </c>
      <c r="C1416" s="1546">
        <v>4.0</v>
      </c>
      <c r="D1416" s="1546">
        <v>2.0</v>
      </c>
      <c r="E1416" s="1546">
        <v>4.0</v>
      </c>
      <c r="F1416" s="1546">
        <v>0.0</v>
      </c>
      <c r="G1416" s="1541">
        <v>0.0</v>
      </c>
      <c r="H1416" s="1542">
        <f t="shared" ref="H1416:H1418" si="1045">SUM(B1416:G1416)</f>
        <v>14</v>
      </c>
      <c r="I1416" s="1543">
        <f>sum(H1416:H1419)</f>
        <v>19</v>
      </c>
      <c r="J1416" s="1544"/>
      <c r="K1416" s="1543" t="s">
        <v>521</v>
      </c>
      <c r="L1416" s="1546">
        <v>42.0</v>
      </c>
      <c r="M1416" s="1543">
        <f t="shared" si="1043"/>
        <v>28</v>
      </c>
      <c r="N1416" s="1546">
        <v>20.0</v>
      </c>
      <c r="O1416" s="1543">
        <f t="shared" si="1044"/>
        <v>48</v>
      </c>
      <c r="P1416" s="1546" t="s">
        <v>3</v>
      </c>
      <c r="Q1416" s="1532"/>
      <c r="R1416" s="1532"/>
      <c r="S1416" s="1532"/>
      <c r="T1416" s="1532"/>
      <c r="U1416" s="1532"/>
      <c r="V1416" s="1532"/>
      <c r="W1416" s="1532"/>
      <c r="X1416" s="1532"/>
      <c r="Y1416" s="1532"/>
      <c r="Z1416" s="1532"/>
      <c r="AA1416" s="1532"/>
      <c r="AB1416" s="1532"/>
    </row>
    <row r="1417">
      <c r="A1417" s="1547" t="s">
        <v>77</v>
      </c>
      <c r="B1417" s="1537">
        <v>0.0</v>
      </c>
      <c r="C1417" s="1537">
        <v>1.0</v>
      </c>
      <c r="D1417" s="1537">
        <v>2.0</v>
      </c>
      <c r="E1417" s="1537">
        <v>0.0</v>
      </c>
      <c r="F1417" s="1537">
        <v>0.0</v>
      </c>
      <c r="G1417" s="1537">
        <v>1.0</v>
      </c>
      <c r="H1417" s="1535">
        <f t="shared" si="1045"/>
        <v>4</v>
      </c>
      <c r="I1417" s="1549">
        <f>(I1416/60)</f>
        <v>0.3166666667</v>
      </c>
      <c r="J1417" s="729"/>
      <c r="K1417" s="1533" t="s">
        <v>77</v>
      </c>
      <c r="L1417" s="1533">
        <f>O1023</f>
        <v>12</v>
      </c>
      <c r="M1417" s="1533">
        <f>(L1417-H1417-H1418)</f>
        <v>8</v>
      </c>
      <c r="N1417" s="1537">
        <v>0.0</v>
      </c>
      <c r="O1417" s="1533">
        <f t="shared" si="1044"/>
        <v>8</v>
      </c>
      <c r="P1417" s="1533"/>
      <c r="Q1417" s="1597"/>
      <c r="R1417" s="1532"/>
      <c r="S1417" s="1532"/>
      <c r="T1417" s="1532"/>
      <c r="U1417" s="1532"/>
      <c r="V1417" s="1532"/>
      <c r="W1417" s="1532"/>
      <c r="X1417" s="1532"/>
      <c r="Y1417" s="1532"/>
      <c r="Z1417" s="1532"/>
      <c r="AA1417" s="1532"/>
      <c r="AB1417" s="1532"/>
    </row>
    <row r="1418">
      <c r="A1418" s="1547" t="s">
        <v>78</v>
      </c>
      <c r="B1418" s="1537">
        <v>0.0</v>
      </c>
      <c r="C1418" s="1537">
        <v>0.0</v>
      </c>
      <c r="D1418" s="1537">
        <v>0.0</v>
      </c>
      <c r="E1418" s="1537">
        <v>0.0</v>
      </c>
      <c r="F1418" s="1537">
        <v>0.0</v>
      </c>
      <c r="G1418" s="1537">
        <v>0.0</v>
      </c>
      <c r="H1418" s="1535">
        <f t="shared" si="1045"/>
        <v>0</v>
      </c>
      <c r="I1418" s="1533"/>
      <c r="J1418" s="1544"/>
      <c r="K1418" s="1533" t="s">
        <v>78</v>
      </c>
      <c r="L1418" s="1537" t="s">
        <v>79</v>
      </c>
      <c r="M1418" s="1533" t="s">
        <v>79</v>
      </c>
      <c r="N1418" s="1537" t="s">
        <v>79</v>
      </c>
      <c r="O1418" s="1533" t="s">
        <v>79</v>
      </c>
      <c r="P1418" s="1533"/>
      <c r="Q1418" s="1532"/>
      <c r="R1418" s="1532"/>
      <c r="S1418" s="1532"/>
      <c r="T1418" s="1532"/>
      <c r="U1418" s="1532"/>
      <c r="V1418" s="1532"/>
      <c r="W1418" s="1532"/>
      <c r="X1418" s="1532"/>
      <c r="Y1418" s="1532"/>
      <c r="Z1418" s="1532"/>
      <c r="AA1418" s="1532"/>
      <c r="AB1418" s="1532"/>
    </row>
    <row r="1419">
      <c r="A1419" s="1547" t="s">
        <v>446</v>
      </c>
      <c r="B1419" s="1537">
        <v>1.0</v>
      </c>
      <c r="C1419" s="1537">
        <v>0.0</v>
      </c>
      <c r="D1419" s="1537">
        <v>0.0</v>
      </c>
      <c r="E1419" s="1537">
        <v>0.0</v>
      </c>
      <c r="F1419" s="1537">
        <v>0.0</v>
      </c>
      <c r="G1419" s="1537">
        <v>0.0</v>
      </c>
      <c r="H1419" s="1535">
        <f t="shared" ref="H1419:H1420" si="1046">sum(B1419:G1419)</f>
        <v>1</v>
      </c>
      <c r="I1419" s="1533"/>
      <c r="J1419" s="729"/>
      <c r="K1419" s="1533" t="s">
        <v>446</v>
      </c>
      <c r="L1419" s="1533">
        <f t="shared" ref="L1419:L1422" si="1047">O1025</f>
        <v>1</v>
      </c>
      <c r="M1419" s="1533">
        <f t="shared" ref="M1419:M1421" si="1048">(L1419-H1419)</f>
        <v>0</v>
      </c>
      <c r="N1419" s="1537">
        <v>5.0</v>
      </c>
      <c r="O1419" s="1533">
        <f t="shared" ref="O1419:O1422" si="1049">sum(M1419,N1419)</f>
        <v>5</v>
      </c>
      <c r="P1419" s="1533"/>
      <c r="Q1419" s="1532"/>
      <c r="R1419" s="1532"/>
      <c r="S1419" s="1532"/>
      <c r="T1419" s="1532"/>
      <c r="U1419" s="1532"/>
      <c r="V1419" s="1532"/>
      <c r="W1419" s="1532"/>
      <c r="X1419" s="1532"/>
      <c r="Y1419" s="1532"/>
      <c r="Z1419" s="1532"/>
      <c r="AA1419" s="1532"/>
      <c r="AB1419" s="1532"/>
    </row>
    <row r="1420">
      <c r="A1420" s="1547" t="s">
        <v>80</v>
      </c>
      <c r="B1420" s="1537">
        <v>1.0</v>
      </c>
      <c r="C1420" s="1537">
        <v>2.0</v>
      </c>
      <c r="D1420" s="1537">
        <v>1.0</v>
      </c>
      <c r="E1420" s="1537">
        <v>1.0</v>
      </c>
      <c r="F1420" s="1537">
        <v>0.0</v>
      </c>
      <c r="G1420" s="1537">
        <v>2.0</v>
      </c>
      <c r="H1420" s="1535">
        <f t="shared" si="1046"/>
        <v>7</v>
      </c>
      <c r="I1420" s="1533"/>
      <c r="J1420" s="729"/>
      <c r="K1420" s="1533" t="s">
        <v>80</v>
      </c>
      <c r="L1420" s="1533">
        <f t="shared" si="1047"/>
        <v>19</v>
      </c>
      <c r="M1420" s="1533">
        <f t="shared" si="1048"/>
        <v>12</v>
      </c>
      <c r="N1420" s="1537">
        <v>0.0</v>
      </c>
      <c r="O1420" s="1533">
        <f t="shared" si="1049"/>
        <v>12</v>
      </c>
      <c r="P1420" s="1533"/>
      <c r="Q1420" s="1596"/>
      <c r="R1420" s="1532"/>
      <c r="S1420" s="1532"/>
      <c r="T1420" s="1532"/>
      <c r="U1420" s="1532"/>
      <c r="V1420" s="1532"/>
      <c r="W1420" s="1532"/>
      <c r="X1420" s="1532"/>
      <c r="Y1420" s="1532"/>
      <c r="Z1420" s="1532"/>
      <c r="AA1420" s="1532"/>
      <c r="AB1420" s="1532"/>
    </row>
    <row r="1421">
      <c r="A1421" s="1552" t="s">
        <v>230</v>
      </c>
      <c r="B1421" s="1541">
        <v>0.0</v>
      </c>
      <c r="C1421" s="1541">
        <v>4.0</v>
      </c>
      <c r="D1421" s="1541">
        <v>11.0</v>
      </c>
      <c r="E1421" s="1541">
        <v>2.0</v>
      </c>
      <c r="F1421" s="1541">
        <v>0.0</v>
      </c>
      <c r="G1421" s="1541">
        <v>0.0</v>
      </c>
      <c r="H1421" s="1542">
        <f t="shared" ref="H1421:H1423" si="1050">SUM(B1421:G1421)</f>
        <v>17</v>
      </c>
      <c r="I1421" s="1543">
        <f>sum(H1421:H1424)</f>
        <v>29</v>
      </c>
      <c r="J1421" s="729"/>
      <c r="K1421" s="1543" t="s">
        <v>230</v>
      </c>
      <c r="L1421" s="1543">
        <f t="shared" si="1047"/>
        <v>49</v>
      </c>
      <c r="M1421" s="1543">
        <f t="shared" si="1048"/>
        <v>32</v>
      </c>
      <c r="N1421" s="1546">
        <v>0.0</v>
      </c>
      <c r="O1421" s="1543">
        <f t="shared" si="1049"/>
        <v>32</v>
      </c>
      <c r="P1421" s="1546" t="s">
        <v>648</v>
      </c>
      <c r="Q1421" s="1532"/>
      <c r="R1421" s="1532"/>
      <c r="S1421" s="1532"/>
      <c r="T1421" s="1532"/>
      <c r="U1421" s="1532"/>
      <c r="V1421" s="1532"/>
      <c r="W1421" s="1532"/>
      <c r="X1421" s="1532"/>
      <c r="Y1421" s="1532"/>
      <c r="Z1421" s="1532"/>
      <c r="AA1421" s="1532"/>
      <c r="AB1421" s="1532"/>
    </row>
    <row r="1422">
      <c r="A1422" s="1547" t="s">
        <v>77</v>
      </c>
      <c r="B1422" s="1537">
        <v>0.0</v>
      </c>
      <c r="C1422" s="1537">
        <v>0.0</v>
      </c>
      <c r="D1422" s="1537">
        <v>0.0</v>
      </c>
      <c r="E1422" s="1537">
        <v>0.0</v>
      </c>
      <c r="F1422" s="1537">
        <v>0.0</v>
      </c>
      <c r="G1422" s="1548">
        <v>0.0</v>
      </c>
      <c r="H1422" s="1535">
        <f t="shared" si="1050"/>
        <v>0</v>
      </c>
      <c r="I1422" s="1549">
        <f>(I1421/60)</f>
        <v>0.4833333333</v>
      </c>
      <c r="J1422" s="729"/>
      <c r="K1422" s="1533" t="s">
        <v>77</v>
      </c>
      <c r="L1422" s="1533">
        <f t="shared" si="1047"/>
        <v>10</v>
      </c>
      <c r="M1422" s="1533">
        <f>(L1422-H1422-H1423)</f>
        <v>0</v>
      </c>
      <c r="N1422" s="1537">
        <v>0.0</v>
      </c>
      <c r="O1422" s="1533">
        <f t="shared" si="1049"/>
        <v>0</v>
      </c>
      <c r="P1422" s="1537" t="s">
        <v>649</v>
      </c>
      <c r="Q1422" s="1596"/>
      <c r="R1422" s="1532"/>
      <c r="S1422" s="1532"/>
      <c r="T1422" s="1532"/>
      <c r="U1422" s="1532"/>
      <c r="V1422" s="1532"/>
      <c r="W1422" s="1532"/>
      <c r="X1422" s="1532"/>
      <c r="Y1422" s="1532"/>
      <c r="Z1422" s="1532"/>
      <c r="AA1422" s="1532"/>
      <c r="AB1422" s="1532"/>
    </row>
    <row r="1423">
      <c r="A1423" s="1547" t="s">
        <v>78</v>
      </c>
      <c r="B1423" s="1537">
        <v>0.0</v>
      </c>
      <c r="C1423" s="1537">
        <v>3.0</v>
      </c>
      <c r="D1423" s="1537">
        <v>2.0</v>
      </c>
      <c r="E1423" s="1537">
        <v>2.0</v>
      </c>
      <c r="F1423" s="1537">
        <v>0.0</v>
      </c>
      <c r="G1423" s="1548">
        <v>3.0</v>
      </c>
      <c r="H1423" s="1535">
        <f t="shared" si="1050"/>
        <v>10</v>
      </c>
      <c r="I1423" s="1533"/>
      <c r="J1423" s="1544"/>
      <c r="K1423" s="1533" t="s">
        <v>78</v>
      </c>
      <c r="L1423" s="1537" t="s">
        <v>79</v>
      </c>
      <c r="M1423" s="1533" t="s">
        <v>79</v>
      </c>
      <c r="N1423" s="1537" t="s">
        <v>79</v>
      </c>
      <c r="O1423" s="1533" t="s">
        <v>79</v>
      </c>
      <c r="P1423" s="1537" t="s">
        <v>79</v>
      </c>
      <c r="Q1423" s="1597"/>
      <c r="R1423" s="1532"/>
      <c r="S1423" s="1532"/>
      <c r="T1423" s="1532"/>
      <c r="U1423" s="1532"/>
      <c r="V1423" s="1532"/>
      <c r="W1423" s="1532"/>
      <c r="X1423" s="1532"/>
      <c r="Y1423" s="1532"/>
      <c r="Z1423" s="1532"/>
      <c r="AA1423" s="1532"/>
      <c r="AB1423" s="1532"/>
    </row>
    <row r="1424">
      <c r="A1424" s="1547" t="s">
        <v>446</v>
      </c>
      <c r="B1424" s="1537">
        <v>0.0</v>
      </c>
      <c r="C1424" s="1537">
        <v>0.0</v>
      </c>
      <c r="D1424" s="1537">
        <v>1.0</v>
      </c>
      <c r="E1424" s="1537">
        <v>1.0</v>
      </c>
      <c r="F1424" s="1537">
        <v>0.0</v>
      </c>
      <c r="G1424" s="1548">
        <v>0.0</v>
      </c>
      <c r="H1424" s="1535">
        <f t="shared" ref="H1424:H1425" si="1051">sum(B1424:G1424)</f>
        <v>2</v>
      </c>
      <c r="I1424" s="1533"/>
      <c r="J1424" s="1553"/>
      <c r="K1424" s="1533" t="s">
        <v>446</v>
      </c>
      <c r="L1424" s="1533">
        <f t="shared" ref="L1424:L1425" si="1052">O1030</f>
        <v>8</v>
      </c>
      <c r="M1424" s="1533">
        <f t="shared" ref="M1424:M1426" si="1053">(L1424-H1424)</f>
        <v>6</v>
      </c>
      <c r="N1424" s="1537">
        <v>0.0</v>
      </c>
      <c r="O1424" s="1533">
        <f t="shared" ref="O1424:O1427" si="1054">sum(M1424,N1424)</f>
        <v>6</v>
      </c>
      <c r="P1424" s="1537" t="s">
        <v>79</v>
      </c>
      <c r="Q1424" s="1596"/>
      <c r="R1424" s="1532"/>
      <c r="S1424" s="1532"/>
      <c r="T1424" s="1532"/>
      <c r="U1424" s="1532"/>
      <c r="V1424" s="1532"/>
      <c r="W1424" s="1532"/>
      <c r="X1424" s="1532"/>
      <c r="Y1424" s="1532"/>
      <c r="Z1424" s="1532"/>
      <c r="AA1424" s="1532"/>
      <c r="AB1424" s="1532"/>
    </row>
    <row r="1425">
      <c r="A1425" s="1547" t="s">
        <v>80</v>
      </c>
      <c r="B1425" s="1537">
        <v>0.0</v>
      </c>
      <c r="C1425" s="1537">
        <v>3.0</v>
      </c>
      <c r="D1425" s="1537">
        <v>0.0</v>
      </c>
      <c r="E1425" s="1537">
        <v>0.0</v>
      </c>
      <c r="F1425" s="1537">
        <v>0.0</v>
      </c>
      <c r="G1425" s="1548">
        <v>0.0</v>
      </c>
      <c r="H1425" s="1535">
        <f t="shared" si="1051"/>
        <v>3</v>
      </c>
      <c r="I1425" s="1533"/>
      <c r="J1425" s="1544"/>
      <c r="K1425" s="1533" t="s">
        <v>80</v>
      </c>
      <c r="L1425" s="1533">
        <f t="shared" si="1052"/>
        <v>27</v>
      </c>
      <c r="M1425" s="1533">
        <f t="shared" si="1053"/>
        <v>24</v>
      </c>
      <c r="N1425" s="1537">
        <v>0.0</v>
      </c>
      <c r="O1425" s="1533">
        <f t="shared" si="1054"/>
        <v>24</v>
      </c>
      <c r="P1425" s="1537" t="s">
        <v>79</v>
      </c>
      <c r="Q1425" s="1596"/>
      <c r="R1425" s="1532"/>
      <c r="S1425" s="1532"/>
      <c r="T1425" s="1532"/>
      <c r="U1425" s="1532"/>
      <c r="V1425" s="1532"/>
      <c r="W1425" s="1532"/>
      <c r="X1425" s="1532"/>
      <c r="Y1425" s="1532"/>
      <c r="Z1425" s="1532"/>
      <c r="AA1425" s="1532"/>
      <c r="AB1425" s="1532"/>
    </row>
    <row r="1426">
      <c r="A1426" s="1546" t="s">
        <v>274</v>
      </c>
      <c r="B1426" s="1546">
        <v>0.0</v>
      </c>
      <c r="C1426" s="1546">
        <v>0.0</v>
      </c>
      <c r="D1426" s="1546">
        <v>0.0</v>
      </c>
      <c r="E1426" s="1546">
        <v>0.0</v>
      </c>
      <c r="F1426" s="1546">
        <v>0.0</v>
      </c>
      <c r="G1426" s="1541">
        <v>0.0</v>
      </c>
      <c r="H1426" s="1542">
        <f t="shared" ref="H1426:H1428" si="1055">SUM(B1426:G1426)</f>
        <v>0</v>
      </c>
      <c r="I1426" s="1543">
        <f>sum(H1426:H1429)</f>
        <v>0</v>
      </c>
      <c r="J1426" s="729"/>
      <c r="K1426" s="1546" t="s">
        <v>274</v>
      </c>
      <c r="L1426" s="1546">
        <v>0.0</v>
      </c>
      <c r="M1426" s="1543">
        <f t="shared" si="1053"/>
        <v>0</v>
      </c>
      <c r="N1426" s="1546">
        <v>0.0</v>
      </c>
      <c r="O1426" s="1543">
        <f t="shared" si="1054"/>
        <v>0</v>
      </c>
      <c r="P1426" s="1546"/>
      <c r="Q1426" s="1536"/>
      <c r="R1426" s="1532"/>
      <c r="S1426" s="1532"/>
      <c r="T1426" s="1532"/>
      <c r="U1426" s="1532"/>
      <c r="V1426" s="1532"/>
      <c r="W1426" s="1532"/>
      <c r="X1426" s="1532"/>
      <c r="Y1426" s="1532"/>
      <c r="Z1426" s="1532"/>
      <c r="AA1426" s="1532"/>
      <c r="AB1426" s="1532"/>
    </row>
    <row r="1427">
      <c r="A1427" s="1547" t="s">
        <v>77</v>
      </c>
      <c r="B1427" s="1537">
        <v>0.0</v>
      </c>
      <c r="C1427" s="1537">
        <v>0.0</v>
      </c>
      <c r="D1427" s="1537">
        <v>0.0</v>
      </c>
      <c r="E1427" s="1537">
        <v>0.0</v>
      </c>
      <c r="F1427" s="1537">
        <v>0.0</v>
      </c>
      <c r="G1427" s="1537">
        <v>0.0</v>
      </c>
      <c r="H1427" s="1535">
        <f t="shared" si="1055"/>
        <v>0</v>
      </c>
      <c r="I1427" s="1549">
        <f>(I1426/60)</f>
        <v>0</v>
      </c>
      <c r="J1427" s="729"/>
      <c r="K1427" s="1533" t="s">
        <v>77</v>
      </c>
      <c r="L1427" s="1537">
        <v>0.0</v>
      </c>
      <c r="M1427" s="1533">
        <f>(L1427-H1427-H1428)</f>
        <v>0</v>
      </c>
      <c r="N1427" s="1537">
        <v>0.0</v>
      </c>
      <c r="O1427" s="1533">
        <f t="shared" si="1054"/>
        <v>0</v>
      </c>
      <c r="P1427" s="1533"/>
      <c r="Q1427" s="1536"/>
      <c r="R1427" s="1532"/>
      <c r="S1427" s="1532"/>
      <c r="T1427" s="1532"/>
      <c r="U1427" s="1532"/>
      <c r="V1427" s="1532"/>
      <c r="W1427" s="1532"/>
      <c r="X1427" s="1532"/>
      <c r="Y1427" s="1532"/>
      <c r="Z1427" s="1532"/>
      <c r="AA1427" s="1532"/>
      <c r="AB1427" s="1532"/>
    </row>
    <row r="1428">
      <c r="A1428" s="1547" t="s">
        <v>78</v>
      </c>
      <c r="B1428" s="1537">
        <v>0.0</v>
      </c>
      <c r="C1428" s="1537">
        <v>0.0</v>
      </c>
      <c r="D1428" s="1537">
        <v>0.0</v>
      </c>
      <c r="E1428" s="1537">
        <v>0.0</v>
      </c>
      <c r="F1428" s="1537">
        <v>0.0</v>
      </c>
      <c r="G1428" s="1537">
        <v>0.0</v>
      </c>
      <c r="H1428" s="1535">
        <f t="shared" si="1055"/>
        <v>0</v>
      </c>
      <c r="I1428" s="1533"/>
      <c r="J1428" s="1544"/>
      <c r="K1428" s="1533" t="s">
        <v>78</v>
      </c>
      <c r="L1428" s="1537" t="s">
        <v>79</v>
      </c>
      <c r="M1428" s="1533" t="s">
        <v>79</v>
      </c>
      <c r="N1428" s="1537" t="s">
        <v>79</v>
      </c>
      <c r="O1428" s="1533" t="s">
        <v>79</v>
      </c>
      <c r="P1428" s="1533"/>
      <c r="Q1428" s="1536"/>
      <c r="R1428" s="1532"/>
      <c r="S1428" s="1532"/>
      <c r="T1428" s="1532"/>
      <c r="U1428" s="1532"/>
      <c r="V1428" s="1532"/>
      <c r="W1428" s="1532"/>
      <c r="X1428" s="1532"/>
      <c r="Y1428" s="1532"/>
      <c r="Z1428" s="1532"/>
      <c r="AA1428" s="1532"/>
      <c r="AB1428" s="1532"/>
    </row>
    <row r="1429">
      <c r="A1429" s="1547" t="s">
        <v>446</v>
      </c>
      <c r="B1429" s="1537">
        <v>0.0</v>
      </c>
      <c r="C1429" s="1537">
        <v>0.0</v>
      </c>
      <c r="D1429" s="1537">
        <v>0.0</v>
      </c>
      <c r="E1429" s="1537">
        <v>0.0</v>
      </c>
      <c r="F1429" s="1537">
        <v>0.0</v>
      </c>
      <c r="G1429" s="1537">
        <v>0.0</v>
      </c>
      <c r="H1429" s="1535">
        <f t="shared" ref="H1429:H1430" si="1056">sum(B1429:G1429)</f>
        <v>0</v>
      </c>
      <c r="I1429" s="1533"/>
      <c r="J1429" s="1544"/>
      <c r="K1429" s="1533" t="s">
        <v>446</v>
      </c>
      <c r="L1429" s="1537">
        <v>0.0</v>
      </c>
      <c r="M1429" s="1533">
        <f t="shared" ref="M1429:M1431" si="1057">(L1429-H1429)</f>
        <v>0</v>
      </c>
      <c r="N1429" s="1537">
        <v>0.0</v>
      </c>
      <c r="O1429" s="1533">
        <f>SUM(M1429,N1429)</f>
        <v>0</v>
      </c>
      <c r="P1429" s="1533"/>
      <c r="Q1429" s="1532"/>
      <c r="R1429" s="1532"/>
      <c r="S1429" s="1532"/>
      <c r="T1429" s="1532"/>
      <c r="U1429" s="1532"/>
      <c r="V1429" s="1532"/>
      <c r="W1429" s="1532"/>
      <c r="X1429" s="1532"/>
      <c r="Y1429" s="1532"/>
      <c r="Z1429" s="1532"/>
      <c r="AA1429" s="1532"/>
      <c r="AB1429" s="1532"/>
    </row>
    <row r="1430">
      <c r="A1430" s="1547" t="s">
        <v>80</v>
      </c>
      <c r="B1430" s="1537">
        <v>0.0</v>
      </c>
      <c r="C1430" s="1537">
        <v>0.0</v>
      </c>
      <c r="D1430" s="1537">
        <v>0.0</v>
      </c>
      <c r="E1430" s="1537">
        <v>0.0</v>
      </c>
      <c r="F1430" s="1537">
        <v>0.0</v>
      </c>
      <c r="G1430" s="1537">
        <v>0.0</v>
      </c>
      <c r="H1430" s="1535">
        <f t="shared" si="1056"/>
        <v>0</v>
      </c>
      <c r="I1430" s="1533"/>
      <c r="J1430" s="1544"/>
      <c r="K1430" s="1533" t="s">
        <v>80</v>
      </c>
      <c r="L1430" s="1537">
        <v>0.0</v>
      </c>
      <c r="M1430" s="1533">
        <f t="shared" si="1057"/>
        <v>0</v>
      </c>
      <c r="N1430" s="1537">
        <v>0.0</v>
      </c>
      <c r="O1430" s="1533">
        <f t="shared" ref="O1430:O1432" si="1058">sum(M1430,N1430)</f>
        <v>0</v>
      </c>
      <c r="P1430" s="1533"/>
      <c r="Q1430" s="1532"/>
      <c r="R1430" s="1532"/>
      <c r="S1430" s="1532"/>
      <c r="T1430" s="1532"/>
      <c r="U1430" s="1532"/>
      <c r="V1430" s="1532"/>
      <c r="W1430" s="1532"/>
      <c r="X1430" s="1532"/>
      <c r="Y1430" s="1532"/>
      <c r="Z1430" s="1532"/>
      <c r="AA1430" s="1532"/>
      <c r="AB1430" s="1532"/>
    </row>
    <row r="1431">
      <c r="A1431" s="1552" t="s">
        <v>547</v>
      </c>
      <c r="B1431" s="1541">
        <v>0.0</v>
      </c>
      <c r="C1431" s="1541">
        <v>0.0</v>
      </c>
      <c r="D1431" s="1541">
        <v>1.0</v>
      </c>
      <c r="E1431" s="1541">
        <v>2.0</v>
      </c>
      <c r="F1431" s="1541">
        <v>0.0</v>
      </c>
      <c r="G1431" s="1541">
        <v>0.0</v>
      </c>
      <c r="H1431" s="1542">
        <f t="shared" ref="H1431:H1433" si="1059">SUM(B1431:G1431)</f>
        <v>3</v>
      </c>
      <c r="I1431" s="1543">
        <f>sum(H1431:H1434)</f>
        <v>4</v>
      </c>
      <c r="J1431" s="1550" t="s">
        <v>79</v>
      </c>
      <c r="K1431" s="1543" t="s">
        <v>576</v>
      </c>
      <c r="L1431" s="1543">
        <f t="shared" ref="L1431:L1432" si="1060">O1037</f>
        <v>28</v>
      </c>
      <c r="M1431" s="1543">
        <f t="shared" si="1057"/>
        <v>25</v>
      </c>
      <c r="N1431" s="1546">
        <v>0.0</v>
      </c>
      <c r="O1431" s="1543">
        <f t="shared" si="1058"/>
        <v>25</v>
      </c>
      <c r="P1431" s="1543"/>
      <c r="Q1431" s="1599" t="s">
        <v>650</v>
      </c>
      <c r="R1431" s="1532"/>
      <c r="S1431" s="1532"/>
      <c r="T1431" s="1532"/>
      <c r="U1431" s="1532"/>
      <c r="V1431" s="1532"/>
      <c r="W1431" s="1532"/>
      <c r="X1431" s="1532"/>
      <c r="Y1431" s="1532"/>
      <c r="Z1431" s="1532"/>
      <c r="AA1431" s="1532"/>
      <c r="AB1431" s="1532"/>
    </row>
    <row r="1432">
      <c r="A1432" s="1547" t="s">
        <v>77</v>
      </c>
      <c r="B1432" s="1537">
        <v>0.0</v>
      </c>
      <c r="C1432" s="1537">
        <v>0.0</v>
      </c>
      <c r="D1432" s="1537">
        <v>0.0</v>
      </c>
      <c r="E1432" s="1537">
        <v>0.0</v>
      </c>
      <c r="F1432" s="1537">
        <v>0.0</v>
      </c>
      <c r="G1432" s="1548">
        <v>0.0</v>
      </c>
      <c r="H1432" s="1535">
        <f t="shared" si="1059"/>
        <v>0</v>
      </c>
      <c r="I1432" s="1549">
        <f>(I1431/60)</f>
        <v>0.06666666667</v>
      </c>
      <c r="J1432" s="1550" t="s">
        <v>79</v>
      </c>
      <c r="K1432" s="1533" t="s">
        <v>77</v>
      </c>
      <c r="L1432" s="1533">
        <f t="shared" si="1060"/>
        <v>11</v>
      </c>
      <c r="M1432" s="1533">
        <f>(L1432-H1432-H1433)</f>
        <v>11</v>
      </c>
      <c r="N1432" s="1537">
        <v>0.0</v>
      </c>
      <c r="O1432" s="1533">
        <f t="shared" si="1058"/>
        <v>11</v>
      </c>
      <c r="P1432" s="1533"/>
      <c r="Q1432" s="1532"/>
      <c r="R1432" s="1532"/>
      <c r="S1432" s="1532"/>
      <c r="T1432" s="1532"/>
      <c r="U1432" s="1532"/>
      <c r="V1432" s="1532"/>
      <c r="W1432" s="1532"/>
      <c r="X1432" s="1532"/>
      <c r="Y1432" s="1532"/>
      <c r="Z1432" s="1532"/>
      <c r="AA1432" s="1532"/>
      <c r="AB1432" s="1532"/>
    </row>
    <row r="1433">
      <c r="A1433" s="1547" t="s">
        <v>78</v>
      </c>
      <c r="B1433" s="1537">
        <v>0.0</v>
      </c>
      <c r="C1433" s="1537">
        <v>0.0</v>
      </c>
      <c r="D1433" s="1537">
        <v>0.0</v>
      </c>
      <c r="E1433" s="1537">
        <v>0.0</v>
      </c>
      <c r="F1433" s="1537">
        <v>0.0</v>
      </c>
      <c r="G1433" s="1548">
        <v>0.0</v>
      </c>
      <c r="H1433" s="1535">
        <f t="shared" si="1059"/>
        <v>0</v>
      </c>
      <c r="I1433" s="1533"/>
      <c r="J1433" s="1550" t="s">
        <v>79</v>
      </c>
      <c r="K1433" s="1533" t="s">
        <v>78</v>
      </c>
      <c r="L1433" s="1537" t="s">
        <v>79</v>
      </c>
      <c r="M1433" s="1533" t="s">
        <v>79</v>
      </c>
      <c r="N1433" s="1537" t="s">
        <v>79</v>
      </c>
      <c r="O1433" s="1533" t="s">
        <v>79</v>
      </c>
      <c r="P1433" s="1533"/>
      <c r="Q1433" s="1532"/>
      <c r="R1433" s="1532"/>
      <c r="S1433" s="1532"/>
      <c r="T1433" s="1532"/>
      <c r="U1433" s="1532"/>
      <c r="V1433" s="1532"/>
      <c r="W1433" s="1532"/>
      <c r="X1433" s="1532"/>
      <c r="Y1433" s="1532"/>
      <c r="Z1433" s="1532"/>
      <c r="AA1433" s="1532"/>
      <c r="AB1433" s="1532"/>
    </row>
    <row r="1434">
      <c r="A1434" s="1547" t="s">
        <v>446</v>
      </c>
      <c r="B1434" s="1537">
        <v>0.0</v>
      </c>
      <c r="C1434" s="1537">
        <v>0.0</v>
      </c>
      <c r="D1434" s="1537">
        <v>1.0</v>
      </c>
      <c r="E1434" s="1537">
        <v>0.0</v>
      </c>
      <c r="F1434" s="1537">
        <v>0.0</v>
      </c>
      <c r="G1434" s="1548">
        <v>0.0</v>
      </c>
      <c r="H1434" s="1535">
        <f t="shared" ref="H1434:H1435" si="1061">sum(B1434:G1434)</f>
        <v>1</v>
      </c>
      <c r="I1434" s="1533"/>
      <c r="J1434" s="1550" t="s">
        <v>79</v>
      </c>
      <c r="K1434" s="1533" t="s">
        <v>446</v>
      </c>
      <c r="L1434" s="1533">
        <f t="shared" ref="L1434:L1437" si="1062">O1040</f>
        <v>3</v>
      </c>
      <c r="M1434" s="1533">
        <f t="shared" ref="M1434:M1436" si="1063">(L1434-H1434)</f>
        <v>2</v>
      </c>
      <c r="N1434" s="1537">
        <v>0.0</v>
      </c>
      <c r="O1434" s="1533">
        <f t="shared" ref="O1434:O1437" si="1064">sum(M1434,N1434)</f>
        <v>2</v>
      </c>
      <c r="P1434" s="1533"/>
      <c r="Q1434" s="1597"/>
      <c r="R1434" s="1532"/>
      <c r="S1434" s="1532"/>
      <c r="T1434" s="1532"/>
      <c r="U1434" s="1532"/>
      <c r="V1434" s="1532"/>
      <c r="W1434" s="1532"/>
      <c r="X1434" s="1532"/>
      <c r="Y1434" s="1532"/>
      <c r="Z1434" s="1532"/>
      <c r="AA1434" s="1532"/>
      <c r="AB1434" s="1532"/>
    </row>
    <row r="1435">
      <c r="A1435" s="1547" t="s">
        <v>80</v>
      </c>
      <c r="B1435" s="1537">
        <v>0.0</v>
      </c>
      <c r="C1435" s="1537">
        <v>0.0</v>
      </c>
      <c r="D1435" s="1537">
        <v>2.0</v>
      </c>
      <c r="E1435" s="1537">
        <v>0.0</v>
      </c>
      <c r="F1435" s="1537">
        <v>0.0</v>
      </c>
      <c r="G1435" s="1548">
        <v>0.0</v>
      </c>
      <c r="H1435" s="1535">
        <f t="shared" si="1061"/>
        <v>2</v>
      </c>
      <c r="I1435" s="1533"/>
      <c r="J1435" s="1550" t="s">
        <v>79</v>
      </c>
      <c r="K1435" s="1533" t="s">
        <v>80</v>
      </c>
      <c r="L1435" s="1533">
        <f t="shared" si="1062"/>
        <v>30</v>
      </c>
      <c r="M1435" s="1533">
        <f t="shared" si="1063"/>
        <v>28</v>
      </c>
      <c r="N1435" s="1537">
        <v>0.0</v>
      </c>
      <c r="O1435" s="1533">
        <f t="shared" si="1064"/>
        <v>28</v>
      </c>
      <c r="P1435" s="1533"/>
      <c r="Q1435" s="1532"/>
      <c r="R1435" s="1532"/>
      <c r="S1435" s="1532"/>
      <c r="T1435" s="1532"/>
      <c r="U1435" s="1532"/>
      <c r="V1435" s="1532"/>
      <c r="W1435" s="1532"/>
      <c r="X1435" s="1532"/>
      <c r="Y1435" s="1532"/>
      <c r="Z1435" s="1532"/>
      <c r="AA1435" s="1532"/>
      <c r="AB1435" s="1532"/>
    </row>
    <row r="1436">
      <c r="A1436" s="1552" t="s">
        <v>577</v>
      </c>
      <c r="B1436" s="1541">
        <v>0.0</v>
      </c>
      <c r="C1436" s="1541">
        <v>2.0</v>
      </c>
      <c r="D1436" s="1541">
        <v>9.0</v>
      </c>
      <c r="E1436" s="1541">
        <v>1.0</v>
      </c>
      <c r="F1436" s="1541">
        <v>4.0</v>
      </c>
      <c r="G1436" s="1541">
        <v>2.0</v>
      </c>
      <c r="H1436" s="1542">
        <f t="shared" ref="H1436:H1438" si="1065">SUM(B1436:G1436)</f>
        <v>18</v>
      </c>
      <c r="I1436" s="1543">
        <f>sum(H1436:H1439)</f>
        <v>24</v>
      </c>
      <c r="J1436" s="729"/>
      <c r="K1436" s="1543" t="s">
        <v>578</v>
      </c>
      <c r="L1436" s="1543">
        <f t="shared" si="1062"/>
        <v>35</v>
      </c>
      <c r="M1436" s="1543">
        <f t="shared" si="1063"/>
        <v>17</v>
      </c>
      <c r="N1436" s="1546">
        <v>15.0</v>
      </c>
      <c r="O1436" s="1543">
        <f t="shared" si="1064"/>
        <v>32</v>
      </c>
      <c r="P1436" s="1546" t="s">
        <v>4</v>
      </c>
      <c r="Q1436" s="1597"/>
      <c r="R1436" s="1532"/>
      <c r="S1436" s="1532"/>
      <c r="T1436" s="1532"/>
      <c r="U1436" s="1532"/>
      <c r="V1436" s="1532"/>
      <c r="W1436" s="1532"/>
      <c r="X1436" s="1532"/>
      <c r="Y1436" s="1532"/>
      <c r="Z1436" s="1532"/>
      <c r="AA1436" s="1532"/>
      <c r="AB1436" s="1532"/>
    </row>
    <row r="1437">
      <c r="A1437" s="1547" t="s">
        <v>77</v>
      </c>
      <c r="B1437" s="1537">
        <v>0.0</v>
      </c>
      <c r="C1437" s="1537">
        <v>0.0</v>
      </c>
      <c r="D1437" s="1537">
        <v>0.0</v>
      </c>
      <c r="E1437" s="1537">
        <v>0.0</v>
      </c>
      <c r="F1437" s="1537">
        <v>0.0</v>
      </c>
      <c r="G1437" s="1548">
        <v>0.0</v>
      </c>
      <c r="H1437" s="1535">
        <f t="shared" si="1065"/>
        <v>0</v>
      </c>
      <c r="I1437" s="1549">
        <f>(I1436/60)</f>
        <v>0.4</v>
      </c>
      <c r="J1437" s="729"/>
      <c r="K1437" s="1533" t="s">
        <v>77</v>
      </c>
      <c r="L1437" s="1533">
        <f t="shared" si="1062"/>
        <v>5</v>
      </c>
      <c r="M1437" s="1533">
        <f>(L1437-H1437-H1438)</f>
        <v>0</v>
      </c>
      <c r="N1437" s="1537">
        <v>8.0</v>
      </c>
      <c r="O1437" s="1533">
        <f t="shared" si="1064"/>
        <v>8</v>
      </c>
      <c r="P1437" s="1533"/>
      <c r="Q1437" s="1600"/>
      <c r="R1437" s="1532"/>
      <c r="S1437" s="1532"/>
      <c r="T1437" s="1532"/>
      <c r="U1437" s="1532"/>
      <c r="V1437" s="1532"/>
      <c r="W1437" s="1532"/>
      <c r="X1437" s="1532"/>
      <c r="Y1437" s="1532"/>
      <c r="Z1437" s="1532"/>
      <c r="AA1437" s="1532"/>
      <c r="AB1437" s="1532"/>
    </row>
    <row r="1438">
      <c r="A1438" s="1547" t="s">
        <v>78</v>
      </c>
      <c r="B1438" s="1537">
        <v>0.0</v>
      </c>
      <c r="C1438" s="1537">
        <v>1.0</v>
      </c>
      <c r="D1438" s="1537">
        <v>1.0</v>
      </c>
      <c r="E1438" s="1537">
        <v>2.0</v>
      </c>
      <c r="F1438" s="1537">
        <v>1.0</v>
      </c>
      <c r="G1438" s="1548">
        <v>0.0</v>
      </c>
      <c r="H1438" s="1535">
        <f t="shared" si="1065"/>
        <v>5</v>
      </c>
      <c r="I1438" s="1533"/>
      <c r="J1438" s="1544"/>
      <c r="K1438" s="1533" t="s">
        <v>78</v>
      </c>
      <c r="L1438" s="1537" t="s">
        <v>79</v>
      </c>
      <c r="M1438" s="1533" t="s">
        <v>79</v>
      </c>
      <c r="N1438" s="1537" t="s">
        <v>79</v>
      </c>
      <c r="O1438" s="1533" t="s">
        <v>79</v>
      </c>
      <c r="P1438" s="1533"/>
      <c r="Q1438" s="1532"/>
      <c r="R1438" s="1532"/>
      <c r="S1438" s="1532"/>
      <c r="T1438" s="1532"/>
      <c r="U1438" s="1532"/>
      <c r="V1438" s="1532"/>
      <c r="W1438" s="1532"/>
      <c r="X1438" s="1532"/>
      <c r="Y1438" s="1532"/>
      <c r="Z1438" s="1532"/>
      <c r="AA1438" s="1532"/>
      <c r="AB1438" s="1532"/>
    </row>
    <row r="1439">
      <c r="A1439" s="1547" t="s">
        <v>446</v>
      </c>
      <c r="B1439" s="1537">
        <v>0.0</v>
      </c>
      <c r="C1439" s="1537">
        <v>0.0</v>
      </c>
      <c r="D1439" s="1537">
        <v>0.0</v>
      </c>
      <c r="E1439" s="1537">
        <v>1.0</v>
      </c>
      <c r="F1439" s="1537">
        <v>0.0</v>
      </c>
      <c r="G1439" s="1548">
        <v>0.0</v>
      </c>
      <c r="H1439" s="1535">
        <f>sum(B1439:G1439)</f>
        <v>1</v>
      </c>
      <c r="I1439" s="1533"/>
      <c r="J1439" s="1544"/>
      <c r="K1439" s="1533" t="s">
        <v>446</v>
      </c>
      <c r="L1439" s="1533">
        <f t="shared" ref="L1439:L1440" si="1066">O1045</f>
        <v>5</v>
      </c>
      <c r="M1439" s="1533">
        <f t="shared" ref="M1439:M1440" si="1067">(L1439-H1439)</f>
        <v>4</v>
      </c>
      <c r="N1439" s="1537">
        <v>0.0</v>
      </c>
      <c r="O1439" s="1533">
        <f t="shared" ref="O1439:O1440" si="1068">sum(M1439,N1439)</f>
        <v>4</v>
      </c>
      <c r="P1439" s="1533"/>
      <c r="Q1439" s="1532"/>
      <c r="R1439" s="1532"/>
      <c r="S1439" s="1532"/>
      <c r="T1439" s="1532"/>
      <c r="U1439" s="1532"/>
      <c r="V1439" s="1532"/>
      <c r="W1439" s="1532"/>
      <c r="X1439" s="1532"/>
      <c r="Y1439" s="1532"/>
      <c r="Z1439" s="1532"/>
      <c r="AA1439" s="1532"/>
      <c r="AB1439" s="1532"/>
    </row>
    <row r="1440">
      <c r="A1440" s="1547" t="s">
        <v>80</v>
      </c>
      <c r="B1440" s="1537">
        <v>0.0</v>
      </c>
      <c r="C1440" s="1537">
        <v>0.0</v>
      </c>
      <c r="D1440" s="1537">
        <v>0.0</v>
      </c>
      <c r="E1440" s="1537">
        <v>0.0</v>
      </c>
      <c r="F1440" s="1537">
        <v>0.0</v>
      </c>
      <c r="G1440" s="1548">
        <v>0.0</v>
      </c>
      <c r="H1440" s="1535">
        <f>SUM(B1440:G1440)</f>
        <v>0</v>
      </c>
      <c r="I1440" s="1533"/>
      <c r="J1440" s="1544"/>
      <c r="K1440" s="1533" t="s">
        <v>80</v>
      </c>
      <c r="L1440" s="1533">
        <f t="shared" si="1066"/>
        <v>29</v>
      </c>
      <c r="M1440" s="1533">
        <f t="shared" si="1067"/>
        <v>29</v>
      </c>
      <c r="N1440" s="1537">
        <v>0.0</v>
      </c>
      <c r="O1440" s="1533">
        <f t="shared" si="1068"/>
        <v>29</v>
      </c>
      <c r="P1440" s="1533"/>
      <c r="Q1440" s="1532"/>
      <c r="R1440" s="1532"/>
      <c r="S1440" s="1532"/>
      <c r="T1440" s="1532"/>
      <c r="U1440" s="1532"/>
      <c r="V1440" s="1532"/>
      <c r="W1440" s="1532"/>
      <c r="X1440" s="1532"/>
      <c r="Y1440" s="1532"/>
      <c r="Z1440" s="1532"/>
      <c r="AA1440" s="1532"/>
      <c r="AB1440" s="1532"/>
    </row>
    <row r="1441">
      <c r="A1441" s="1538"/>
      <c r="B1441" s="1561"/>
      <c r="C1441" s="1561"/>
      <c r="D1441" s="1561"/>
      <c r="E1441" s="1561"/>
      <c r="F1441" s="1561"/>
      <c r="G1441" s="1561"/>
      <c r="H1441" s="1561"/>
      <c r="I1441" s="1561"/>
      <c r="J1441" s="1560"/>
      <c r="K1441" s="1539"/>
      <c r="L1441" s="1561"/>
      <c r="M1441" s="1561"/>
      <c r="N1441" s="1561"/>
      <c r="O1441" s="1561"/>
      <c r="P1441" s="1539"/>
      <c r="Q1441" s="1532"/>
      <c r="R1441" s="1532"/>
      <c r="S1441" s="1532"/>
      <c r="T1441" s="1532"/>
      <c r="U1441" s="1532"/>
      <c r="V1441" s="1532"/>
      <c r="W1441" s="1532"/>
      <c r="X1441" s="1532"/>
      <c r="Y1441" s="1532"/>
      <c r="Z1441" s="1532"/>
      <c r="AA1441" s="1532"/>
      <c r="AB1441" s="1532"/>
    </row>
    <row r="1442">
      <c r="A1442" s="1572" t="s">
        <v>121</v>
      </c>
      <c r="B1442" s="1573">
        <f t="shared" ref="B1442:H1442" si="1069">SUM(B1318,B1323,B1328,B1333,B1338,B1343,B1349,B1354,B1359,B1364,B1369,B1374,B1380,B1385,B1390,B1395,B1400,B1405,B1411,B1416,B1421,B1426,B1431,B1436)</f>
        <v>112</v>
      </c>
      <c r="C1442" s="1573">
        <f t="shared" si="1069"/>
        <v>119</v>
      </c>
      <c r="D1442" s="1573">
        <f t="shared" si="1069"/>
        <v>114</v>
      </c>
      <c r="E1442" s="1573">
        <f t="shared" si="1069"/>
        <v>96</v>
      </c>
      <c r="F1442" s="1573">
        <f t="shared" si="1069"/>
        <v>76</v>
      </c>
      <c r="G1442" s="1573">
        <f t="shared" si="1069"/>
        <v>3</v>
      </c>
      <c r="H1442" s="1573">
        <f t="shared" si="1069"/>
        <v>520</v>
      </c>
      <c r="I1442" s="1574"/>
      <c r="J1442" s="1560"/>
      <c r="K1442" s="1573" t="s">
        <v>121</v>
      </c>
      <c r="L1442" s="1573">
        <f t="shared" ref="L1442:O1442" si="1070">SUM(L1318,L1323,L1328,L1333,L1338,L1343,L1349,L1354,L1359,L1364,L1369,L1374,L1380,L1385,L1390,L1395,L1400,L1405,L1411,L1416,L1421,L1426,L1431,L1436)</f>
        <v>1082</v>
      </c>
      <c r="M1442" s="1573">
        <f t="shared" si="1070"/>
        <v>562</v>
      </c>
      <c r="N1442" s="1573">
        <f t="shared" si="1070"/>
        <v>430</v>
      </c>
      <c r="O1442" s="1573">
        <f t="shared" si="1070"/>
        <v>992</v>
      </c>
      <c r="P1442" s="1573"/>
      <c r="Q1442" s="1532"/>
      <c r="R1442" s="1532"/>
      <c r="S1442" s="1532"/>
      <c r="T1442" s="1532"/>
      <c r="U1442" s="1532"/>
      <c r="V1442" s="1532"/>
      <c r="W1442" s="1532"/>
      <c r="X1442" s="1532"/>
      <c r="Y1442" s="1532"/>
      <c r="Z1442" s="1532"/>
      <c r="AA1442" s="1532"/>
      <c r="AB1442" s="1532"/>
    </row>
    <row r="1443">
      <c r="A1443" s="1572" t="s">
        <v>77</v>
      </c>
      <c r="B1443" s="1573">
        <f t="shared" ref="B1443:H1443" si="1071">SUM(B1319,B1324,B1329,B1334,B1339,B1344,B1350,B1355,B1360,B1365,B1370,B1375,B1381,B1386,B1391,B1396,B1401,B1406,B1412,B1417,B1422,B1427,B1432,B1437)</f>
        <v>1</v>
      </c>
      <c r="C1443" s="1573">
        <f t="shared" si="1071"/>
        <v>3</v>
      </c>
      <c r="D1443" s="1573">
        <f t="shared" si="1071"/>
        <v>12</v>
      </c>
      <c r="E1443" s="1573">
        <f t="shared" si="1071"/>
        <v>0</v>
      </c>
      <c r="F1443" s="1573">
        <f t="shared" si="1071"/>
        <v>0</v>
      </c>
      <c r="G1443" s="1573">
        <f t="shared" si="1071"/>
        <v>1</v>
      </c>
      <c r="H1443" s="1573">
        <f t="shared" si="1071"/>
        <v>17</v>
      </c>
      <c r="I1443" s="1574"/>
      <c r="J1443" s="1560"/>
      <c r="K1443" s="1573" t="s">
        <v>77</v>
      </c>
      <c r="L1443" s="1573">
        <f t="shared" ref="L1443:O1443" si="1072">SUM(L1319,L1324,L1329,L1334,L1339,L1344,L1350,L1355,L1360,L1365,L1370,L1375,L1381,L1386,L1391,L1396,L1401,L1406,L1412,L1417,L1422,L1427,L1432,L1437)</f>
        <v>254</v>
      </c>
      <c r="M1443" s="1573">
        <f t="shared" si="1072"/>
        <v>85</v>
      </c>
      <c r="N1443" s="1573">
        <f t="shared" si="1072"/>
        <v>169</v>
      </c>
      <c r="O1443" s="1573">
        <f t="shared" si="1072"/>
        <v>254</v>
      </c>
      <c r="P1443" s="1573"/>
      <c r="Q1443" s="1532"/>
      <c r="R1443" s="1532"/>
      <c r="S1443" s="1532"/>
      <c r="T1443" s="1532"/>
      <c r="U1443" s="1532"/>
      <c r="V1443" s="1532"/>
      <c r="W1443" s="1532"/>
      <c r="X1443" s="1532"/>
      <c r="Y1443" s="1532"/>
      <c r="Z1443" s="1532"/>
      <c r="AA1443" s="1532"/>
      <c r="AB1443" s="1532"/>
    </row>
    <row r="1444">
      <c r="A1444" s="1572" t="s">
        <v>78</v>
      </c>
      <c r="B1444" s="1573">
        <f t="shared" ref="B1444:H1444" si="1073">SUM(B1320,B1325,B1330,B1335,B1340,B1345,B1351,B1356,B1361,B1366,B1371,B1376,B1382,B1387,B1392,B1397,B1402,B1407,B1413,B1418,B1423,B1428,B1433,B1438)</f>
        <v>0</v>
      </c>
      <c r="C1444" s="1573">
        <f t="shared" si="1073"/>
        <v>51</v>
      </c>
      <c r="D1444" s="1573">
        <f t="shared" si="1073"/>
        <v>38</v>
      </c>
      <c r="E1444" s="1573">
        <f t="shared" si="1073"/>
        <v>31</v>
      </c>
      <c r="F1444" s="1573">
        <f t="shared" si="1073"/>
        <v>26</v>
      </c>
      <c r="G1444" s="1573">
        <f t="shared" si="1073"/>
        <v>6</v>
      </c>
      <c r="H1444" s="1573">
        <f t="shared" si="1073"/>
        <v>152</v>
      </c>
      <c r="I1444" s="1574"/>
      <c r="J1444" s="1560"/>
      <c r="K1444" s="1573" t="s">
        <v>78</v>
      </c>
      <c r="L1444" s="1573">
        <f t="shared" ref="L1444:O1444" si="1074">SUM(L1320,L1325,L1330,L1335,L1340,L1345,L1351,L1356,L1361,L1366,L1371,L1376,L1382,L1387,L1392,L1397,L1402,L1407,L1413,L1418,L1423,L1428,L1433,L1438)</f>
        <v>0</v>
      </c>
      <c r="M1444" s="1573">
        <f t="shared" si="1074"/>
        <v>0</v>
      </c>
      <c r="N1444" s="1573">
        <f t="shared" si="1074"/>
        <v>0</v>
      </c>
      <c r="O1444" s="1573">
        <f t="shared" si="1074"/>
        <v>0</v>
      </c>
      <c r="P1444" s="1573"/>
      <c r="Q1444" s="1532"/>
      <c r="R1444" s="1532"/>
      <c r="S1444" s="1532"/>
      <c r="T1444" s="1532"/>
      <c r="U1444" s="1532"/>
      <c r="V1444" s="1532"/>
      <c r="W1444" s="1532"/>
      <c r="X1444" s="1532"/>
      <c r="Y1444" s="1532"/>
      <c r="Z1444" s="1532"/>
      <c r="AA1444" s="1532"/>
      <c r="AB1444" s="1532"/>
    </row>
    <row r="1445">
      <c r="A1445" s="1572" t="s">
        <v>446</v>
      </c>
      <c r="B1445" s="1573">
        <f t="shared" ref="B1445:H1445" si="1075">SUM(B1321,B1326,B1331,B1336,B1341,B1346,B1352,B1357,B1362,B1367,B1372,B1377,B1383,B1388,B1393,B1398,B1403,B1408,B1414,B1419,B1424,B1429,B1434,B1439)</f>
        <v>8</v>
      </c>
      <c r="C1445" s="1573">
        <f t="shared" si="1075"/>
        <v>10</v>
      </c>
      <c r="D1445" s="1573">
        <f t="shared" si="1075"/>
        <v>11</v>
      </c>
      <c r="E1445" s="1573">
        <f t="shared" si="1075"/>
        <v>10</v>
      </c>
      <c r="F1445" s="1573">
        <f t="shared" si="1075"/>
        <v>10</v>
      </c>
      <c r="G1445" s="1573">
        <f t="shared" si="1075"/>
        <v>0</v>
      </c>
      <c r="H1445" s="1573">
        <f t="shared" si="1075"/>
        <v>49</v>
      </c>
      <c r="I1445" s="1574"/>
      <c r="J1445" s="1560"/>
      <c r="K1445" s="1573" t="s">
        <v>446</v>
      </c>
      <c r="L1445" s="1573">
        <f t="shared" ref="L1445:O1445" si="1076">SUM(L1321,L1326,L1331,L1336,L1341,L1346,L1352,L1357,L1362,L1367,L1372,L1377,L1383,L1388,L1393,L1398,L1403,L1408,L1414,L1419,L1424,L1429,L1434,L1439)</f>
        <v>126</v>
      </c>
      <c r="M1445" s="1573">
        <f t="shared" si="1076"/>
        <v>77</v>
      </c>
      <c r="N1445" s="1573">
        <f t="shared" si="1076"/>
        <v>41</v>
      </c>
      <c r="O1445" s="1573">
        <f t="shared" si="1076"/>
        <v>118</v>
      </c>
      <c r="P1445" s="1573"/>
      <c r="Q1445" s="1532"/>
      <c r="R1445" s="1532"/>
      <c r="S1445" s="1532"/>
      <c r="T1445" s="1532"/>
      <c r="U1445" s="1532"/>
      <c r="V1445" s="1532"/>
      <c r="W1445" s="1532"/>
      <c r="X1445" s="1532"/>
      <c r="Y1445" s="1532"/>
      <c r="Z1445" s="1532"/>
      <c r="AA1445" s="1532"/>
      <c r="AB1445" s="1532"/>
    </row>
    <row r="1446">
      <c r="A1446" s="1572" t="s">
        <v>80</v>
      </c>
      <c r="B1446" s="1573">
        <f t="shared" ref="B1446:G1446" si="1077">SUM(B1322,B1327,B1332,B1337,B1342,B1347,B1353,B1358,B1363,B1368,B1373,B1378,B1384,B1389,B1394,B1399,B1404,B1409,B1415,B1420,B1425,B1430,B1435,B1440)</f>
        <v>30</v>
      </c>
      <c r="C1446" s="1573">
        <f t="shared" si="1077"/>
        <v>19</v>
      </c>
      <c r="D1446" s="1573">
        <f t="shared" si="1077"/>
        <v>24</v>
      </c>
      <c r="E1446" s="1573">
        <f t="shared" si="1077"/>
        <v>10</v>
      </c>
      <c r="F1446" s="1573">
        <f t="shared" si="1077"/>
        <v>11</v>
      </c>
      <c r="G1446" s="1573">
        <f t="shared" si="1077"/>
        <v>3</v>
      </c>
      <c r="H1446" s="1573">
        <f>SUM(H1322,H1327,H1332,H1337,H1342,H1353,H1358,H1363,H1368,H1373,H1378,H1384,H1389,H1394,H1399,H1404,H1409,H1415,H1420,H1425,H1430,H1435,H1440)</f>
        <v>97</v>
      </c>
      <c r="I1446" s="1574"/>
      <c r="J1446" s="1560"/>
      <c r="K1446" s="1573" t="s">
        <v>80</v>
      </c>
      <c r="L1446" s="1573">
        <f t="shared" ref="L1446:O1446" si="1078">SUM(L1322,L1327,L1332,L1337,L1342,L1347,L1353,L1358,L1363,L1368,L1373,L1378,L1384,L1389,L1394,L1399,L1404,L1409,L1415,L1420,L1425,L1430,L1435,L1440)</f>
        <v>670</v>
      </c>
      <c r="M1446" s="1573">
        <f t="shared" si="1078"/>
        <v>573</v>
      </c>
      <c r="N1446" s="1573">
        <f t="shared" si="1078"/>
        <v>30</v>
      </c>
      <c r="O1446" s="1573">
        <f t="shared" si="1078"/>
        <v>603</v>
      </c>
      <c r="P1446" s="1573"/>
      <c r="Q1446" s="1532"/>
      <c r="R1446" s="1532"/>
      <c r="S1446" s="1532"/>
      <c r="T1446" s="1532"/>
      <c r="U1446" s="1532"/>
      <c r="V1446" s="1532"/>
      <c r="W1446" s="1532"/>
      <c r="X1446" s="1532"/>
      <c r="Y1446" s="1532"/>
      <c r="Z1446" s="1532"/>
      <c r="AA1446" s="1532"/>
      <c r="AB1446" s="1532"/>
    </row>
    <row r="1447">
      <c r="A1447" s="1538" t="s">
        <v>9</v>
      </c>
      <c r="B1447" s="1539">
        <f>SUM(B1442,B1443,B1444,B1445)</f>
        <v>121</v>
      </c>
      <c r="C1447" s="1539">
        <f t="shared" ref="C1447:G1447" si="1079">sum(C1442:C1445)</f>
        <v>183</v>
      </c>
      <c r="D1447" s="1539">
        <f t="shared" si="1079"/>
        <v>175</v>
      </c>
      <c r="E1447" s="1539">
        <f t="shared" si="1079"/>
        <v>137</v>
      </c>
      <c r="F1447" s="1539">
        <f t="shared" si="1079"/>
        <v>112</v>
      </c>
      <c r="G1447" s="1539">
        <f t="shared" si="1079"/>
        <v>10</v>
      </c>
      <c r="H1447" s="1539">
        <f>sum(B1447:G1447)</f>
        <v>738</v>
      </c>
      <c r="I1447" s="1561"/>
      <c r="J1447" s="1560"/>
      <c r="K1447" s="1539" t="s">
        <v>9</v>
      </c>
      <c r="L1447" s="1539">
        <f t="shared" ref="L1447:N1447" si="1080">SUM(L1442,L1443,L1444,L1445)</f>
        <v>1462</v>
      </c>
      <c r="M1447" s="1539">
        <f t="shared" si="1080"/>
        <v>724</v>
      </c>
      <c r="N1447" s="1539">
        <f t="shared" si="1080"/>
        <v>640</v>
      </c>
      <c r="O1447" s="1539">
        <f>sum(O1442:O1445)</f>
        <v>1364</v>
      </c>
      <c r="P1447" s="1539"/>
      <c r="Q1447" s="1532"/>
      <c r="R1447" s="1532"/>
      <c r="S1447" s="1532"/>
      <c r="T1447" s="1532"/>
      <c r="U1447" s="1532"/>
      <c r="V1447" s="1532"/>
      <c r="W1447" s="1532"/>
      <c r="X1447" s="1532"/>
      <c r="Y1447" s="1532"/>
      <c r="Z1447" s="1532"/>
      <c r="AA1447" s="1532"/>
      <c r="AB1447" s="1532"/>
    </row>
    <row r="1448">
      <c r="A1448" s="1585"/>
      <c r="B1448" s="1585"/>
      <c r="C1448" s="1585"/>
      <c r="D1448" s="1585"/>
      <c r="E1448" s="1586"/>
      <c r="F1448" s="1587"/>
      <c r="G1448" s="1587"/>
      <c r="H1448" s="1587"/>
      <c r="I1448" s="1601"/>
      <c r="J1448" s="1581"/>
      <c r="K1448" s="1581"/>
      <c r="L1448" s="1581"/>
      <c r="M1448" s="1581"/>
      <c r="N1448" s="1581"/>
      <c r="O1448" s="1581"/>
      <c r="P1448" s="1581"/>
      <c r="Q1448" s="1582"/>
      <c r="R1448" s="1582"/>
      <c r="S1448" s="1582"/>
      <c r="T1448" s="1582"/>
      <c r="U1448" s="1582"/>
      <c r="V1448" s="1582"/>
      <c r="W1448" s="1582"/>
      <c r="X1448" s="1582"/>
      <c r="Y1448" s="1582"/>
      <c r="Z1448" s="1582"/>
      <c r="AA1448" s="1582"/>
      <c r="AB1448" s="1582"/>
    </row>
    <row r="1449">
      <c r="A1449" s="1538" t="s">
        <v>123</v>
      </c>
      <c r="B1449" s="1539" t="s">
        <v>2</v>
      </c>
      <c r="C1449" s="1539" t="s">
        <v>3</v>
      </c>
      <c r="D1449" s="1539" t="s">
        <v>4</v>
      </c>
      <c r="E1449" s="1539" t="s">
        <v>5</v>
      </c>
      <c r="F1449" s="1539" t="s">
        <v>6</v>
      </c>
      <c r="G1449" s="1539" t="s">
        <v>7</v>
      </c>
      <c r="H1449" s="1539" t="s">
        <v>9</v>
      </c>
      <c r="I1449" s="1532"/>
      <c r="J1449" s="1575"/>
      <c r="K1449" s="1532"/>
      <c r="L1449" s="1532"/>
      <c r="M1449" s="1532"/>
      <c r="N1449" s="1532"/>
      <c r="O1449" s="1532"/>
      <c r="P1449" s="1532"/>
      <c r="Q1449" s="1532"/>
      <c r="R1449" s="1532"/>
      <c r="S1449" s="1532"/>
      <c r="T1449" s="1532"/>
      <c r="U1449" s="1532"/>
      <c r="V1449" s="1532"/>
      <c r="W1449" s="1532"/>
      <c r="X1449" s="1532"/>
      <c r="Y1449" s="1532"/>
      <c r="Z1449" s="1532"/>
      <c r="AA1449" s="1532"/>
      <c r="AB1449" s="1532"/>
    </row>
    <row r="1450">
      <c r="A1450" s="1534" t="s">
        <v>124</v>
      </c>
      <c r="B1450" s="1535">
        <f t="shared" ref="B1450:G1450" si="1081">sum(B1443:B1444)</f>
        <v>1</v>
      </c>
      <c r="C1450" s="1535">
        <f t="shared" si="1081"/>
        <v>54</v>
      </c>
      <c r="D1450" s="1535">
        <f t="shared" si="1081"/>
        <v>50</v>
      </c>
      <c r="E1450" s="1535">
        <f t="shared" si="1081"/>
        <v>31</v>
      </c>
      <c r="F1450" s="1535">
        <f t="shared" si="1081"/>
        <v>26</v>
      </c>
      <c r="G1450" s="1535">
        <f t="shared" si="1081"/>
        <v>7</v>
      </c>
      <c r="H1450" s="1535">
        <f>sum(B1450:G1450)</f>
        <v>169</v>
      </c>
      <c r="I1450" s="1532"/>
      <c r="J1450" s="1575"/>
      <c r="K1450" s="1532"/>
      <c r="L1450" s="1532"/>
      <c r="M1450" s="1532"/>
      <c r="N1450" s="1532"/>
      <c r="O1450" s="1532"/>
      <c r="P1450" s="1532"/>
      <c r="Q1450" s="1532"/>
      <c r="R1450" s="1532"/>
      <c r="S1450" s="1532"/>
      <c r="T1450" s="1532"/>
      <c r="U1450" s="1532"/>
      <c r="V1450" s="1532"/>
      <c r="W1450" s="1532"/>
      <c r="X1450" s="1532"/>
      <c r="Y1450" s="1532"/>
      <c r="Z1450" s="1532"/>
      <c r="AA1450" s="1532"/>
      <c r="AB1450" s="1532"/>
    </row>
    <row r="1451">
      <c r="A1451" s="1602" t="s">
        <v>126</v>
      </c>
      <c r="B1451" s="1578">
        <f t="shared" ref="B1451:D1451" si="1082">(B1450*10.01)</f>
        <v>10.01</v>
      </c>
      <c r="C1451" s="1578">
        <f t="shared" si="1082"/>
        <v>540.54</v>
      </c>
      <c r="D1451" s="1578">
        <f t="shared" si="1082"/>
        <v>500.5</v>
      </c>
      <c r="E1451" s="1578">
        <f t="shared" ref="E1451:H1451" si="1083">(E1450*22.5)</f>
        <v>697.5</v>
      </c>
      <c r="F1451" s="1578">
        <f t="shared" si="1083"/>
        <v>585</v>
      </c>
      <c r="G1451" s="1578">
        <f t="shared" si="1083"/>
        <v>157.5</v>
      </c>
      <c r="H1451" s="1578">
        <f t="shared" si="1083"/>
        <v>3802.5</v>
      </c>
      <c r="I1451" s="1603"/>
      <c r="J1451" s="1581"/>
      <c r="K1451" s="1582"/>
      <c r="L1451" s="1582"/>
      <c r="M1451" s="1582"/>
      <c r="N1451" s="1582"/>
      <c r="O1451" s="1582"/>
      <c r="P1451" s="1582"/>
      <c r="Q1451" s="1582"/>
      <c r="R1451" s="1582"/>
      <c r="S1451" s="1582"/>
      <c r="T1451" s="1582"/>
      <c r="U1451" s="1582"/>
      <c r="V1451" s="1582"/>
      <c r="W1451" s="1582"/>
      <c r="X1451" s="1582"/>
      <c r="Y1451" s="1582"/>
      <c r="Z1451" s="1582"/>
      <c r="AA1451" s="1582"/>
      <c r="AB1451" s="1582"/>
    </row>
    <row r="1452">
      <c r="A1452" s="1534" t="s">
        <v>127</v>
      </c>
      <c r="B1452" s="1535">
        <f t="shared" ref="B1452:H1452" si="1084">B1446</f>
        <v>30</v>
      </c>
      <c r="C1452" s="1535">
        <f t="shared" si="1084"/>
        <v>19</v>
      </c>
      <c r="D1452" s="1535">
        <f t="shared" si="1084"/>
        <v>24</v>
      </c>
      <c r="E1452" s="1535">
        <f t="shared" si="1084"/>
        <v>10</v>
      </c>
      <c r="F1452" s="1535">
        <f t="shared" si="1084"/>
        <v>11</v>
      </c>
      <c r="G1452" s="1535">
        <f t="shared" si="1084"/>
        <v>3</v>
      </c>
      <c r="H1452" s="1535">
        <f t="shared" si="1084"/>
        <v>97</v>
      </c>
      <c r="I1452" s="1603"/>
      <c r="J1452" s="1581"/>
      <c r="K1452" s="1582"/>
      <c r="L1452" s="1582"/>
      <c r="M1452" s="1582"/>
      <c r="N1452" s="1582"/>
      <c r="O1452" s="1582"/>
      <c r="P1452" s="1582"/>
      <c r="Q1452" s="1582"/>
      <c r="R1452" s="1582"/>
      <c r="S1452" s="1582"/>
      <c r="T1452" s="1582"/>
      <c r="U1452" s="1582"/>
      <c r="V1452" s="1582"/>
      <c r="W1452" s="1582"/>
      <c r="X1452" s="1582"/>
      <c r="Y1452" s="1582"/>
      <c r="Z1452" s="1582"/>
      <c r="AA1452" s="1582"/>
      <c r="AB1452" s="1582"/>
    </row>
    <row r="1453">
      <c r="A1453" s="1534" t="s">
        <v>126</v>
      </c>
      <c r="B1453" s="1604">
        <f t="shared" ref="B1453:H1453" si="1085">(B1452*5)</f>
        <v>150</v>
      </c>
      <c r="C1453" s="1604">
        <f t="shared" si="1085"/>
        <v>95</v>
      </c>
      <c r="D1453" s="1604">
        <f t="shared" si="1085"/>
        <v>120</v>
      </c>
      <c r="E1453" s="1604">
        <f t="shared" si="1085"/>
        <v>50</v>
      </c>
      <c r="F1453" s="1604">
        <f t="shared" si="1085"/>
        <v>55</v>
      </c>
      <c r="G1453" s="1604">
        <f t="shared" si="1085"/>
        <v>15</v>
      </c>
      <c r="H1453" s="1604">
        <f t="shared" si="1085"/>
        <v>485</v>
      </c>
      <c r="I1453" s="1603"/>
      <c r="J1453" s="1581"/>
      <c r="K1453" s="1582"/>
      <c r="L1453" s="1582"/>
      <c r="M1453" s="1582"/>
      <c r="N1453" s="1582"/>
      <c r="O1453" s="1582"/>
      <c r="P1453" s="1582"/>
      <c r="Q1453" s="1582"/>
      <c r="R1453" s="1582"/>
      <c r="S1453" s="1582"/>
      <c r="T1453" s="1582"/>
      <c r="U1453" s="1582"/>
      <c r="V1453" s="1582"/>
      <c r="W1453" s="1582"/>
      <c r="X1453" s="1582"/>
      <c r="Y1453" s="1582"/>
      <c r="Z1453" s="1582"/>
      <c r="AA1453" s="1582"/>
      <c r="AB1453" s="1582"/>
    </row>
    <row r="1454">
      <c r="A1454" s="1538" t="s">
        <v>9</v>
      </c>
      <c r="B1454" s="1584">
        <f t="shared" ref="B1454:H1454" si="1086">SUM(B1451,B1453)</f>
        <v>160.01</v>
      </c>
      <c r="C1454" s="1584">
        <f t="shared" si="1086"/>
        <v>635.54</v>
      </c>
      <c r="D1454" s="1584">
        <f t="shared" si="1086"/>
        <v>620.5</v>
      </c>
      <c r="E1454" s="1584">
        <f t="shared" si="1086"/>
        <v>747.5</v>
      </c>
      <c r="F1454" s="1584">
        <f t="shared" si="1086"/>
        <v>640</v>
      </c>
      <c r="G1454" s="1584">
        <f t="shared" si="1086"/>
        <v>172.5</v>
      </c>
      <c r="H1454" s="1584">
        <f t="shared" si="1086"/>
        <v>4287.5</v>
      </c>
      <c r="I1454" s="1603"/>
      <c r="J1454" s="1581"/>
      <c r="K1454" s="1582"/>
      <c r="L1454" s="1582"/>
      <c r="M1454" s="1582"/>
      <c r="N1454" s="1582"/>
      <c r="O1454" s="1582"/>
      <c r="P1454" s="1582"/>
      <c r="Q1454" s="1582"/>
      <c r="R1454" s="1582"/>
      <c r="S1454" s="1582"/>
      <c r="T1454" s="1582"/>
      <c r="U1454" s="1582"/>
      <c r="V1454" s="1582"/>
      <c r="W1454" s="1582"/>
      <c r="X1454" s="1582"/>
      <c r="Y1454" s="1582"/>
      <c r="Z1454" s="1582"/>
      <c r="AA1454" s="1582"/>
      <c r="AB1454" s="1582"/>
    </row>
    <row r="1455">
      <c r="A1455" s="1585"/>
      <c r="B1455" s="1580"/>
      <c r="C1455" s="1580"/>
      <c r="D1455" s="1580"/>
      <c r="E1455" s="1580"/>
      <c r="F1455" s="1580"/>
      <c r="G1455" s="1586"/>
      <c r="H1455" s="1587"/>
      <c r="I1455" s="1580"/>
      <c r="J1455" s="1581"/>
      <c r="K1455" s="1581"/>
      <c r="L1455" s="1581"/>
      <c r="M1455" s="1581"/>
      <c r="N1455" s="1581"/>
      <c r="O1455" s="1581"/>
      <c r="P1455" s="1581"/>
      <c r="Q1455" s="1582"/>
      <c r="R1455" s="1582"/>
      <c r="S1455" s="1582"/>
      <c r="T1455" s="1582"/>
      <c r="U1455" s="1582"/>
      <c r="V1455" s="1582"/>
      <c r="W1455" s="1582"/>
      <c r="X1455" s="1582"/>
      <c r="Y1455" s="1582"/>
      <c r="Z1455" s="1582"/>
      <c r="AA1455" s="1582"/>
      <c r="AB1455" s="1582"/>
    </row>
    <row r="1456">
      <c r="A1456" s="1588" t="s">
        <v>549</v>
      </c>
      <c r="B1456" s="1580"/>
      <c r="C1456" s="1580"/>
      <c r="D1456" s="1580"/>
      <c r="E1456" s="1580"/>
      <c r="F1456" s="1589"/>
      <c r="G1456" s="1590" t="s">
        <v>35</v>
      </c>
      <c r="H1456" s="1591" t="s">
        <v>36</v>
      </c>
      <c r="I1456" s="1580"/>
      <c r="J1456" s="1581"/>
      <c r="K1456" s="1581"/>
      <c r="L1456" s="1581"/>
      <c r="M1456" s="1581"/>
      <c r="N1456" s="1581"/>
      <c r="O1456" s="1581"/>
      <c r="P1456" s="1581"/>
      <c r="Q1456" s="1582"/>
      <c r="R1456" s="1582"/>
      <c r="S1456" s="1582"/>
      <c r="T1456" s="1582"/>
      <c r="U1456" s="1582"/>
      <c r="V1456" s="1582"/>
      <c r="W1456" s="1582"/>
      <c r="X1456" s="1582"/>
      <c r="Y1456" s="1582"/>
      <c r="Z1456" s="1582"/>
      <c r="AA1456" s="1582"/>
      <c r="AB1456" s="1582"/>
    </row>
    <row r="1457">
      <c r="A1457" s="1581"/>
      <c r="B1457" s="1580"/>
      <c r="C1457" s="1580"/>
      <c r="D1457" s="1580"/>
      <c r="E1457" s="1580"/>
      <c r="F1457" s="1589"/>
      <c r="G1457" s="1592" t="s">
        <v>556</v>
      </c>
      <c r="H1457" s="1533">
        <v>448.0</v>
      </c>
      <c r="I1457" s="1580"/>
      <c r="J1457" s="1581"/>
      <c r="K1457" s="1581"/>
      <c r="L1457" s="1581"/>
      <c r="M1457" s="1581"/>
      <c r="N1457" s="1581"/>
      <c r="O1457" s="1581"/>
      <c r="P1457" s="1581"/>
      <c r="Q1457" s="1582"/>
      <c r="R1457" s="1582"/>
      <c r="S1457" s="1582"/>
      <c r="T1457" s="1582"/>
      <c r="U1457" s="1582"/>
      <c r="V1457" s="1582"/>
      <c r="W1457" s="1582"/>
      <c r="X1457" s="1582"/>
      <c r="Y1457" s="1582"/>
      <c r="Z1457" s="1582"/>
      <c r="AA1457" s="1582"/>
      <c r="AB1457" s="1582"/>
    </row>
    <row r="1458">
      <c r="A1458" s="1581"/>
      <c r="B1458" s="1580"/>
      <c r="C1458" s="1580"/>
      <c r="D1458" s="1580"/>
      <c r="E1458" s="1580"/>
      <c r="F1458" s="1589"/>
      <c r="G1458" s="1592" t="s">
        <v>568</v>
      </c>
      <c r="H1458" s="1533">
        <v>766.0</v>
      </c>
      <c r="I1458" s="1580"/>
      <c r="J1458" s="1581"/>
      <c r="K1458" s="1581"/>
      <c r="L1458" s="1581"/>
      <c r="M1458" s="1581"/>
      <c r="N1458" s="1581"/>
      <c r="O1458" s="1581"/>
      <c r="P1458" s="1581"/>
      <c r="Q1458" s="1582"/>
      <c r="R1458" s="1582"/>
      <c r="S1458" s="1582"/>
      <c r="T1458" s="1582"/>
      <c r="U1458" s="1582"/>
      <c r="V1458" s="1582"/>
      <c r="W1458" s="1582"/>
      <c r="X1458" s="1582"/>
      <c r="Y1458" s="1582"/>
      <c r="Z1458" s="1582"/>
      <c r="AA1458" s="1582"/>
      <c r="AB1458" s="1582"/>
    </row>
    <row r="1459">
      <c r="A1459" s="1581"/>
      <c r="B1459" s="1580"/>
      <c r="C1459" s="1580"/>
      <c r="D1459" s="1580"/>
      <c r="E1459" s="1580"/>
      <c r="F1459" s="1589"/>
      <c r="G1459" s="1592" t="s">
        <v>607</v>
      </c>
      <c r="H1459" s="1533">
        <v>761.0</v>
      </c>
      <c r="I1459" s="1580"/>
      <c r="J1459" s="1581"/>
      <c r="K1459" s="1581"/>
      <c r="L1459" s="1581"/>
      <c r="M1459" s="1581"/>
      <c r="N1459" s="1581"/>
      <c r="O1459" s="1581"/>
      <c r="P1459" s="1581"/>
      <c r="Q1459" s="1582"/>
      <c r="R1459" s="1582"/>
      <c r="S1459" s="1582"/>
      <c r="T1459" s="1582"/>
      <c r="U1459" s="1582"/>
      <c r="V1459" s="1582"/>
      <c r="W1459" s="1582"/>
      <c r="X1459" s="1582"/>
      <c r="Y1459" s="1582"/>
      <c r="Z1459" s="1582"/>
      <c r="AA1459" s="1582"/>
      <c r="AB1459" s="1582"/>
    </row>
    <row r="1460">
      <c r="A1460" s="1581"/>
      <c r="B1460" s="1580"/>
      <c r="C1460" s="1580"/>
      <c r="D1460" s="1580"/>
      <c r="E1460" s="1580"/>
      <c r="F1460" s="1589"/>
      <c r="G1460" s="1605" t="s">
        <v>630</v>
      </c>
      <c r="H1460" s="1537">
        <v>685.0</v>
      </c>
      <c r="I1460" s="1580"/>
      <c r="J1460" s="1581"/>
      <c r="K1460" s="1581"/>
      <c r="L1460" s="1581"/>
      <c r="M1460" s="1581"/>
      <c r="N1460" s="1581"/>
      <c r="O1460" s="1581"/>
      <c r="P1460" s="1581"/>
      <c r="Q1460" s="1582"/>
      <c r="R1460" s="1582"/>
      <c r="S1460" s="1582"/>
      <c r="T1460" s="1582"/>
      <c r="U1460" s="1582"/>
      <c r="V1460" s="1582"/>
      <c r="W1460" s="1582"/>
      <c r="X1460" s="1582"/>
      <c r="Y1460" s="1582"/>
      <c r="Z1460" s="1582"/>
      <c r="AA1460" s="1582"/>
      <c r="AB1460" s="1582"/>
    </row>
    <row r="1461">
      <c r="A1461" s="1581"/>
      <c r="B1461" s="1580"/>
      <c r="C1461" s="1580"/>
      <c r="D1461" s="1580"/>
      <c r="E1461" s="1580"/>
      <c r="F1461" s="1589"/>
      <c r="G1461" s="1606" t="s">
        <v>651</v>
      </c>
      <c r="H1461" s="1533">
        <f>(H1447)</f>
        <v>738</v>
      </c>
      <c r="I1461" s="1580"/>
      <c r="J1461" s="1581"/>
      <c r="K1461" s="1581"/>
      <c r="L1461" s="1581"/>
      <c r="M1461" s="1581"/>
      <c r="N1461" s="1581"/>
      <c r="O1461" s="1581"/>
      <c r="P1461" s="1581"/>
      <c r="Q1461" s="1582"/>
      <c r="R1461" s="1582"/>
      <c r="S1461" s="1582"/>
      <c r="T1461" s="1582"/>
      <c r="U1461" s="1582"/>
      <c r="V1461" s="1582"/>
      <c r="W1461" s="1582"/>
      <c r="X1461" s="1582"/>
      <c r="Y1461" s="1582"/>
      <c r="Z1461" s="1582"/>
      <c r="AA1461" s="1582"/>
      <c r="AB1461" s="1582"/>
    </row>
    <row r="1462">
      <c r="A1462" s="1581"/>
      <c r="B1462" s="1580"/>
      <c r="C1462" s="1580"/>
      <c r="D1462" s="1580"/>
      <c r="E1462" s="1580"/>
      <c r="F1462" s="1589"/>
      <c r="G1462" s="1590" t="s">
        <v>9</v>
      </c>
      <c r="H1462" s="1539">
        <f>SUM(H1457:H1461)</f>
        <v>3398</v>
      </c>
      <c r="I1462" s="1580"/>
      <c r="J1462" s="1581"/>
      <c r="K1462" s="1581"/>
      <c r="L1462" s="1581"/>
      <c r="M1462" s="1581"/>
      <c r="N1462" s="1581"/>
      <c r="O1462" s="1581"/>
      <c r="P1462" s="1581"/>
      <c r="Q1462" s="1582"/>
      <c r="R1462" s="1582"/>
      <c r="S1462" s="1582"/>
      <c r="T1462" s="1582"/>
      <c r="U1462" s="1582"/>
      <c r="V1462" s="1582"/>
      <c r="W1462" s="1582"/>
      <c r="X1462" s="1582"/>
      <c r="Y1462" s="1582"/>
      <c r="Z1462" s="1582"/>
      <c r="AA1462" s="1582"/>
      <c r="AB1462" s="1582"/>
    </row>
    <row r="1463">
      <c r="A1463" s="1581"/>
      <c r="B1463" s="1580"/>
      <c r="C1463" s="1580"/>
      <c r="D1463" s="1580"/>
      <c r="E1463" s="1580"/>
      <c r="F1463" s="1580"/>
      <c r="G1463" s="1586"/>
      <c r="H1463" s="1587"/>
      <c r="I1463" s="1586"/>
      <c r="J1463" s="1581"/>
      <c r="K1463" s="1581"/>
      <c r="L1463" s="1581"/>
      <c r="M1463" s="1581"/>
      <c r="N1463" s="1581"/>
      <c r="O1463" s="1581"/>
      <c r="P1463" s="1581"/>
      <c r="Q1463" s="1582"/>
      <c r="R1463" s="1582"/>
      <c r="S1463" s="1582"/>
      <c r="T1463" s="1582"/>
      <c r="U1463" s="1582"/>
      <c r="V1463" s="1582"/>
      <c r="W1463" s="1582"/>
      <c r="X1463" s="1582"/>
      <c r="Y1463" s="1582"/>
      <c r="Z1463" s="1582"/>
      <c r="AA1463" s="1582"/>
      <c r="AB1463" s="1582"/>
    </row>
    <row r="1464">
      <c r="A1464" s="1581"/>
      <c r="B1464" s="1580"/>
      <c r="C1464" s="1580"/>
      <c r="D1464" s="1580"/>
      <c r="E1464" s="1580"/>
      <c r="F1464" s="1589"/>
      <c r="G1464" s="1590" t="s">
        <v>131</v>
      </c>
      <c r="H1464" s="1539">
        <f>(3000-H1462)</f>
        <v>-398</v>
      </c>
      <c r="I1464" s="1594">
        <f>(H1462/3000)</f>
        <v>1.132666667</v>
      </c>
      <c r="J1464" s="1581"/>
      <c r="K1464" s="1581"/>
      <c r="L1464" s="1581"/>
      <c r="M1464" s="1581"/>
      <c r="N1464" s="1581"/>
      <c r="O1464" s="1581"/>
      <c r="P1464" s="1581"/>
      <c r="Q1464" s="1582"/>
      <c r="R1464" s="1582"/>
      <c r="S1464" s="1582"/>
      <c r="T1464" s="1582"/>
      <c r="U1464" s="1582"/>
      <c r="V1464" s="1582"/>
      <c r="W1464" s="1582"/>
      <c r="X1464" s="1582"/>
      <c r="Y1464" s="1582"/>
      <c r="Z1464" s="1582"/>
      <c r="AA1464" s="1582"/>
      <c r="AB1464" s="1582"/>
    </row>
    <row r="1465">
      <c r="A1465" s="1585"/>
      <c r="B1465" s="1586"/>
      <c r="C1465" s="1586"/>
      <c r="D1465" s="1586"/>
      <c r="E1465" s="1586"/>
      <c r="F1465" s="1586"/>
      <c r="G1465" s="1586"/>
      <c r="H1465" s="1576"/>
      <c r="I1465" s="1607"/>
      <c r="J1465" s="1581"/>
      <c r="K1465" s="1581"/>
      <c r="L1465" s="1581"/>
      <c r="M1465" s="1581"/>
      <c r="N1465" s="1581"/>
      <c r="O1465" s="1581"/>
      <c r="P1465" s="1581"/>
      <c r="Q1465" s="1582"/>
      <c r="R1465" s="1582"/>
      <c r="S1465" s="1582"/>
      <c r="T1465" s="1582"/>
      <c r="U1465" s="1582"/>
      <c r="V1465" s="1582"/>
      <c r="W1465" s="1582"/>
      <c r="X1465" s="1582"/>
      <c r="Y1465" s="1582"/>
      <c r="Z1465" s="1582"/>
      <c r="AA1465" s="1582"/>
      <c r="AB1465" s="1582"/>
    </row>
    <row r="1466">
      <c r="A1466" s="1538" t="s">
        <v>472</v>
      </c>
      <c r="B1466" s="1539" t="s">
        <v>2</v>
      </c>
      <c r="C1466" s="1539" t="s">
        <v>3</v>
      </c>
      <c r="D1466" s="1539" t="s">
        <v>4</v>
      </c>
      <c r="E1466" s="1539" t="s">
        <v>5</v>
      </c>
      <c r="F1466" s="1539" t="s">
        <v>6</v>
      </c>
      <c r="G1466" s="1539" t="s">
        <v>7</v>
      </c>
      <c r="H1466" s="1539" t="s">
        <v>9</v>
      </c>
      <c r="I1466" s="1575"/>
      <c r="J1466" s="1575"/>
      <c r="K1466" s="1575"/>
      <c r="L1466" s="1575"/>
      <c r="M1466" s="1575"/>
      <c r="N1466" s="1575"/>
      <c r="O1466" s="1575"/>
      <c r="P1466" s="1575"/>
      <c r="Q1466" s="1532"/>
      <c r="R1466" s="1532"/>
      <c r="S1466" s="1532"/>
      <c r="T1466" s="1532"/>
      <c r="U1466" s="1532"/>
      <c r="V1466" s="1532"/>
      <c r="W1466" s="1532"/>
      <c r="X1466" s="1532"/>
      <c r="Y1466" s="1532"/>
      <c r="Z1466" s="1532"/>
      <c r="AA1466" s="1532"/>
      <c r="AB1466" s="1532"/>
    </row>
    <row r="1467">
      <c r="A1467" s="1547"/>
      <c r="B1467" s="1533">
        <f t="shared" ref="B1467:G1467" si="1087">SUM(B1296,B1447)</f>
        <v>278</v>
      </c>
      <c r="C1467" s="1533">
        <f t="shared" si="1087"/>
        <v>347</v>
      </c>
      <c r="D1467" s="1533">
        <f t="shared" si="1087"/>
        <v>356</v>
      </c>
      <c r="E1467" s="1533">
        <f t="shared" si="1087"/>
        <v>342</v>
      </c>
      <c r="F1467" s="1533">
        <f t="shared" si="1087"/>
        <v>245</v>
      </c>
      <c r="G1467" s="1533">
        <f t="shared" si="1087"/>
        <v>11</v>
      </c>
      <c r="H1467" s="1535">
        <f>sum(B1467:G1467)</f>
        <v>1579</v>
      </c>
      <c r="I1467" s="1575"/>
      <c r="J1467" s="1575"/>
      <c r="K1467" s="1575"/>
      <c r="L1467" s="1575"/>
      <c r="M1467" s="1575"/>
      <c r="N1467" s="1575"/>
      <c r="O1467" s="1575"/>
      <c r="P1467" s="1575"/>
      <c r="Q1467" s="1532"/>
      <c r="R1467" s="1532"/>
      <c r="S1467" s="1532"/>
      <c r="T1467" s="1532"/>
      <c r="U1467" s="1532"/>
      <c r="V1467" s="1532"/>
      <c r="W1467" s="1532"/>
      <c r="X1467" s="1532"/>
      <c r="Y1467" s="1532"/>
      <c r="Z1467" s="1532"/>
      <c r="AA1467" s="1532"/>
      <c r="AB1467" s="1532"/>
    </row>
    <row r="1468">
      <c r="A1468" s="1581"/>
      <c r="B1468" s="1580"/>
      <c r="C1468" s="1580"/>
      <c r="D1468" s="1580"/>
      <c r="E1468" s="1580"/>
      <c r="F1468" s="1580"/>
      <c r="G1468" s="1580"/>
      <c r="H1468" s="1575"/>
      <c r="I1468" s="1607"/>
      <c r="J1468" s="1581"/>
      <c r="K1468" s="1581"/>
      <c r="L1468" s="1581"/>
      <c r="M1468" s="1581"/>
      <c r="N1468" s="1581"/>
      <c r="O1468" s="1581"/>
      <c r="P1468" s="1581"/>
      <c r="Q1468" s="1582"/>
      <c r="R1468" s="1582"/>
      <c r="S1468" s="1582"/>
      <c r="T1468" s="1582"/>
      <c r="U1468" s="1582"/>
      <c r="V1468" s="1582"/>
      <c r="W1468" s="1582"/>
      <c r="X1468" s="1582"/>
      <c r="Y1468" s="1582"/>
      <c r="Z1468" s="1582"/>
      <c r="AA1468" s="1582"/>
      <c r="AB1468" s="1582"/>
    </row>
    <row r="1469">
      <c r="A1469" s="1585"/>
      <c r="B1469" s="1586"/>
      <c r="C1469" s="1586"/>
      <c r="D1469" s="1586"/>
      <c r="E1469" s="1586"/>
      <c r="F1469" s="1586"/>
      <c r="G1469" s="1586"/>
      <c r="H1469" s="1576"/>
      <c r="I1469" s="1608"/>
      <c r="J1469" s="1581"/>
      <c r="K1469" s="1585"/>
      <c r="L1469" s="1585"/>
      <c r="M1469" s="1585"/>
      <c r="N1469" s="1585"/>
      <c r="O1469" s="1585"/>
      <c r="P1469" s="1585"/>
      <c r="Q1469" s="1582"/>
      <c r="R1469" s="1582"/>
      <c r="S1469" s="1582"/>
      <c r="T1469" s="1582"/>
      <c r="U1469" s="1582"/>
      <c r="V1469" s="1582"/>
      <c r="W1469" s="1582"/>
      <c r="X1469" s="1582"/>
      <c r="Y1469" s="1582"/>
      <c r="Z1469" s="1582"/>
      <c r="AA1469" s="1582"/>
      <c r="AB1469" s="1582"/>
    </row>
    <row r="1470">
      <c r="A1470" s="1528" t="s">
        <v>639</v>
      </c>
      <c r="B1470" s="1529">
        <v>27.0</v>
      </c>
      <c r="C1470" s="1529">
        <v>28.0</v>
      </c>
      <c r="D1470" s="1529">
        <v>29.0</v>
      </c>
      <c r="E1470" s="1529">
        <v>30.0</v>
      </c>
      <c r="F1470" s="1529">
        <v>1.0</v>
      </c>
      <c r="G1470" s="1529">
        <v>2.0</v>
      </c>
      <c r="H1470" s="1530"/>
      <c r="I1470" s="1595"/>
      <c r="J1470" s="1560"/>
      <c r="K1470" s="1609" t="s">
        <v>639</v>
      </c>
      <c r="L1470" s="1574"/>
      <c r="M1470" s="1574"/>
      <c r="N1470" s="1574"/>
      <c r="O1470" s="1574"/>
      <c r="P1470" s="1574"/>
      <c r="Q1470" s="1532"/>
      <c r="R1470" s="1532"/>
      <c r="S1470" s="1532"/>
      <c r="T1470" s="1532"/>
      <c r="U1470" s="1532"/>
      <c r="V1470" s="1532"/>
      <c r="W1470" s="1532"/>
      <c r="X1470" s="1532"/>
      <c r="Y1470" s="1532"/>
      <c r="Z1470" s="1532"/>
      <c r="AA1470" s="1532"/>
      <c r="AB1470" s="1532"/>
    </row>
    <row r="1471">
      <c r="A1471" s="1610" t="s">
        <v>144</v>
      </c>
      <c r="B1471" s="1590" t="s">
        <v>2</v>
      </c>
      <c r="C1471" s="1590" t="s">
        <v>3</v>
      </c>
      <c r="D1471" s="1590" t="s">
        <v>4</v>
      </c>
      <c r="E1471" s="1590" t="s">
        <v>5</v>
      </c>
      <c r="F1471" s="1590" t="s">
        <v>6</v>
      </c>
      <c r="G1471" s="1590" t="s">
        <v>7</v>
      </c>
      <c r="H1471" s="1591" t="s">
        <v>9</v>
      </c>
      <c r="I1471" s="1590" t="s">
        <v>71</v>
      </c>
      <c r="J1471" s="1611"/>
      <c r="K1471" s="1612" t="s">
        <v>144</v>
      </c>
      <c r="L1471" s="1612" t="s">
        <v>72</v>
      </c>
      <c r="M1471" s="1612" t="s">
        <v>13</v>
      </c>
      <c r="N1471" s="1612" t="s">
        <v>73</v>
      </c>
      <c r="O1471" s="1612" t="s">
        <v>133</v>
      </c>
      <c r="P1471" s="1612" t="s">
        <v>74</v>
      </c>
      <c r="Q1471" s="1582"/>
      <c r="R1471" s="1582"/>
      <c r="S1471" s="1582"/>
      <c r="T1471" s="1582"/>
      <c r="U1471" s="1582"/>
      <c r="V1471" s="1582"/>
      <c r="W1471" s="1582"/>
      <c r="X1471" s="1582"/>
      <c r="Y1471" s="1582"/>
      <c r="Z1471" s="1582"/>
      <c r="AA1471" s="1582"/>
      <c r="AB1471" s="1582"/>
    </row>
    <row r="1472">
      <c r="A1472" s="1613" t="s">
        <v>475</v>
      </c>
      <c r="B1472" s="1548">
        <v>4.0</v>
      </c>
      <c r="C1472" s="1548">
        <v>4.0</v>
      </c>
      <c r="D1472" s="1548">
        <v>4.0</v>
      </c>
      <c r="E1472" s="1548">
        <v>8.0</v>
      </c>
      <c r="F1472" s="1548">
        <v>6.0</v>
      </c>
      <c r="G1472" s="1535"/>
      <c r="H1472" s="1535">
        <f t="shared" ref="H1472:H1485" si="1088">SUM(B1472:G1472)</f>
        <v>26</v>
      </c>
      <c r="I1472" s="1549">
        <f t="shared" ref="I1472:I1485" si="1089">(H1472/40)</f>
        <v>0.65</v>
      </c>
      <c r="J1472" s="1520" t="s">
        <v>206</v>
      </c>
      <c r="K1472" s="1614" t="s">
        <v>475</v>
      </c>
      <c r="L1472" s="1537">
        <v>39.0</v>
      </c>
      <c r="M1472" s="1533">
        <f t="shared" ref="M1472:M1485" si="1090">(L1472-H1472)</f>
        <v>13</v>
      </c>
      <c r="N1472" s="1537">
        <v>40.0</v>
      </c>
      <c r="O1472" s="1533">
        <f t="shared" ref="O1472:O1485" si="1091">sum(M1472,N1472)</f>
        <v>53</v>
      </c>
      <c r="P1472" s="1537" t="s">
        <v>4</v>
      </c>
      <c r="Q1472" s="1582"/>
      <c r="R1472" s="1582"/>
      <c r="S1472" s="1582"/>
      <c r="T1472" s="1582"/>
      <c r="U1472" s="1582"/>
      <c r="V1472" s="1582"/>
      <c r="W1472" s="1582"/>
      <c r="X1472" s="1582"/>
      <c r="Y1472" s="1582"/>
      <c r="Z1472" s="1582"/>
      <c r="AA1472" s="1582"/>
      <c r="AB1472" s="1582"/>
    </row>
    <row r="1473">
      <c r="A1473" s="1613" t="s">
        <v>478</v>
      </c>
      <c r="B1473" s="1548">
        <v>8.0</v>
      </c>
      <c r="C1473" s="1548">
        <v>14.0</v>
      </c>
      <c r="D1473" s="1548">
        <v>16.0</v>
      </c>
      <c r="E1473" s="1548">
        <v>13.0</v>
      </c>
      <c r="F1473" s="1548">
        <v>16.0</v>
      </c>
      <c r="G1473" s="1535"/>
      <c r="H1473" s="1535">
        <f t="shared" si="1088"/>
        <v>67</v>
      </c>
      <c r="I1473" s="1549">
        <f t="shared" si="1089"/>
        <v>1.675</v>
      </c>
      <c r="J1473" s="1615" t="s">
        <v>206</v>
      </c>
      <c r="K1473" s="1614" t="s">
        <v>478</v>
      </c>
      <c r="L1473" s="1533">
        <f t="shared" ref="L1473:L1480" si="1092">O1078</f>
        <v>90</v>
      </c>
      <c r="M1473" s="1533">
        <f t="shared" si="1090"/>
        <v>23</v>
      </c>
      <c r="N1473" s="1537">
        <v>60.0</v>
      </c>
      <c r="O1473" s="1533">
        <f t="shared" si="1091"/>
        <v>83</v>
      </c>
      <c r="P1473" s="1537" t="s">
        <v>4</v>
      </c>
      <c r="Q1473" s="1582"/>
      <c r="R1473" s="1582"/>
      <c r="S1473" s="1582"/>
      <c r="T1473" s="1582"/>
      <c r="U1473" s="1582"/>
      <c r="V1473" s="1582"/>
      <c r="W1473" s="1582"/>
      <c r="X1473" s="1582"/>
      <c r="Y1473" s="1582"/>
      <c r="Z1473" s="1582"/>
      <c r="AA1473" s="1582"/>
      <c r="AB1473" s="1582"/>
    </row>
    <row r="1474">
      <c r="A1474" s="1613" t="s">
        <v>552</v>
      </c>
      <c r="B1474" s="1548">
        <v>0.0</v>
      </c>
      <c r="C1474" s="1548">
        <v>0.0</v>
      </c>
      <c r="D1474" s="1548">
        <v>0.0</v>
      </c>
      <c r="E1474" s="1548">
        <v>0.0</v>
      </c>
      <c r="F1474" s="1548">
        <v>0.0</v>
      </c>
      <c r="G1474" s="1535"/>
      <c r="H1474" s="1535">
        <f t="shared" si="1088"/>
        <v>0</v>
      </c>
      <c r="I1474" s="1549">
        <f t="shared" si="1089"/>
        <v>0</v>
      </c>
      <c r="J1474" s="1520" t="s">
        <v>206</v>
      </c>
      <c r="K1474" s="1614" t="s">
        <v>552</v>
      </c>
      <c r="L1474" s="1533">
        <f t="shared" si="1092"/>
        <v>27</v>
      </c>
      <c r="M1474" s="1533">
        <f t="shared" si="1090"/>
        <v>27</v>
      </c>
      <c r="N1474" s="1537">
        <v>0.0</v>
      </c>
      <c r="O1474" s="1533">
        <f t="shared" si="1091"/>
        <v>27</v>
      </c>
      <c r="P1474" s="1537" t="s">
        <v>652</v>
      </c>
      <c r="Q1474" s="1616"/>
      <c r="R1474" s="1582"/>
      <c r="S1474" s="1582"/>
      <c r="T1474" s="1582"/>
      <c r="U1474" s="1582"/>
      <c r="V1474" s="1582"/>
      <c r="W1474" s="1582"/>
      <c r="X1474" s="1582"/>
      <c r="Y1474" s="1582"/>
      <c r="Z1474" s="1582"/>
      <c r="AA1474" s="1582"/>
      <c r="AB1474" s="1582"/>
    </row>
    <row r="1475">
      <c r="A1475" s="1617" t="s">
        <v>583</v>
      </c>
      <c r="B1475" s="1548">
        <v>4.0</v>
      </c>
      <c r="C1475" s="1548">
        <v>1.0</v>
      </c>
      <c r="D1475" s="1548">
        <v>0.0</v>
      </c>
      <c r="E1475" s="1548">
        <v>0.0</v>
      </c>
      <c r="F1475" s="1548">
        <v>0.0</v>
      </c>
      <c r="G1475" s="1535"/>
      <c r="H1475" s="1535">
        <f t="shared" si="1088"/>
        <v>5</v>
      </c>
      <c r="I1475" s="1549">
        <f t="shared" si="1089"/>
        <v>0.125</v>
      </c>
      <c r="J1475" s="1520" t="s">
        <v>206</v>
      </c>
      <c r="K1475" s="1618" t="s">
        <v>583</v>
      </c>
      <c r="L1475" s="1533">
        <f t="shared" si="1092"/>
        <v>6</v>
      </c>
      <c r="M1475" s="1533">
        <f t="shared" si="1090"/>
        <v>1</v>
      </c>
      <c r="N1475" s="1537">
        <v>0.0</v>
      </c>
      <c r="O1475" s="1533">
        <f t="shared" si="1091"/>
        <v>1</v>
      </c>
      <c r="P1475" s="1537" t="s">
        <v>653</v>
      </c>
      <c r="Q1475" s="1619"/>
      <c r="R1475" s="1582"/>
      <c r="S1475" s="1582"/>
      <c r="T1475" s="1582"/>
      <c r="U1475" s="1582"/>
      <c r="V1475" s="1582"/>
      <c r="W1475" s="1582"/>
      <c r="X1475" s="1582"/>
      <c r="Y1475" s="1582"/>
      <c r="Z1475" s="1582"/>
      <c r="AA1475" s="1582"/>
      <c r="AB1475" s="1582"/>
    </row>
    <row r="1476">
      <c r="A1476" s="1613" t="s">
        <v>584</v>
      </c>
      <c r="B1476" s="1548">
        <v>0.0</v>
      </c>
      <c r="C1476" s="1548">
        <v>0.0</v>
      </c>
      <c r="D1476" s="1548">
        <v>0.0</v>
      </c>
      <c r="E1476" s="1548">
        <v>0.0</v>
      </c>
      <c r="F1476" s="1548">
        <v>0.0</v>
      </c>
      <c r="G1476" s="1535"/>
      <c r="H1476" s="1535">
        <f t="shared" si="1088"/>
        <v>0</v>
      </c>
      <c r="I1476" s="1549">
        <f t="shared" si="1089"/>
        <v>0</v>
      </c>
      <c r="J1476" s="1620" t="s">
        <v>644</v>
      </c>
      <c r="K1476" s="1614" t="s">
        <v>584</v>
      </c>
      <c r="L1476" s="1533">
        <f t="shared" si="1092"/>
        <v>24</v>
      </c>
      <c r="M1476" s="1533">
        <f t="shared" si="1090"/>
        <v>24</v>
      </c>
      <c r="N1476" s="1537">
        <v>0.0</v>
      </c>
      <c r="O1476" s="1533">
        <f t="shared" si="1091"/>
        <v>24</v>
      </c>
      <c r="P1476" s="1621" t="s">
        <v>79</v>
      </c>
      <c r="Q1476" s="1597"/>
      <c r="R1476" s="1582"/>
      <c r="S1476" s="1582"/>
      <c r="T1476" s="1582"/>
      <c r="U1476" s="1582"/>
      <c r="V1476" s="1582"/>
      <c r="W1476" s="1582"/>
      <c r="X1476" s="1582"/>
      <c r="Y1476" s="1582"/>
      <c r="Z1476" s="1582"/>
      <c r="AA1476" s="1582"/>
      <c r="AB1476" s="1582"/>
    </row>
    <row r="1477">
      <c r="A1477" s="1613" t="s">
        <v>585</v>
      </c>
      <c r="B1477" s="1548">
        <v>3.0</v>
      </c>
      <c r="C1477" s="1548">
        <v>2.0</v>
      </c>
      <c r="D1477" s="1548">
        <v>4.0</v>
      </c>
      <c r="E1477" s="1548">
        <v>3.0</v>
      </c>
      <c r="F1477" s="1548">
        <v>4.0</v>
      </c>
      <c r="G1477" s="1535"/>
      <c r="H1477" s="1535">
        <f t="shared" si="1088"/>
        <v>16</v>
      </c>
      <c r="I1477" s="1549">
        <f t="shared" si="1089"/>
        <v>0.4</v>
      </c>
      <c r="J1477" s="1615" t="s">
        <v>206</v>
      </c>
      <c r="K1477" s="1614" t="s">
        <v>585</v>
      </c>
      <c r="L1477" s="1533">
        <f t="shared" si="1092"/>
        <v>37</v>
      </c>
      <c r="M1477" s="1533">
        <f t="shared" si="1090"/>
        <v>21</v>
      </c>
      <c r="N1477" s="1537">
        <v>15.0</v>
      </c>
      <c r="O1477" s="1533">
        <f t="shared" si="1091"/>
        <v>36</v>
      </c>
      <c r="P1477" s="1537" t="s">
        <v>4</v>
      </c>
      <c r="Q1477" s="1622"/>
      <c r="R1477" s="1582"/>
      <c r="S1477" s="1582"/>
      <c r="T1477" s="1582"/>
      <c r="U1477" s="1582"/>
      <c r="V1477" s="1582"/>
      <c r="W1477" s="1582"/>
      <c r="X1477" s="1582"/>
      <c r="Y1477" s="1582"/>
      <c r="Z1477" s="1582"/>
      <c r="AA1477" s="1582"/>
      <c r="AB1477" s="1582"/>
    </row>
    <row r="1478">
      <c r="A1478" s="1613" t="s">
        <v>586</v>
      </c>
      <c r="B1478" s="1548">
        <v>0.0</v>
      </c>
      <c r="C1478" s="1548">
        <v>0.0</v>
      </c>
      <c r="D1478" s="1548">
        <v>0.0</v>
      </c>
      <c r="E1478" s="1548">
        <v>0.0</v>
      </c>
      <c r="F1478" s="1548">
        <v>0.0</v>
      </c>
      <c r="G1478" s="1535"/>
      <c r="H1478" s="1535">
        <f t="shared" si="1088"/>
        <v>0</v>
      </c>
      <c r="I1478" s="1549">
        <f t="shared" si="1089"/>
        <v>0</v>
      </c>
      <c r="J1478" s="1620" t="s">
        <v>644</v>
      </c>
      <c r="K1478" s="1614" t="s">
        <v>586</v>
      </c>
      <c r="L1478" s="1533">
        <f t="shared" si="1092"/>
        <v>15</v>
      </c>
      <c r="M1478" s="1533">
        <f t="shared" si="1090"/>
        <v>15</v>
      </c>
      <c r="N1478" s="1537">
        <v>0.0</v>
      </c>
      <c r="O1478" s="1533">
        <f t="shared" si="1091"/>
        <v>15</v>
      </c>
      <c r="P1478" s="1537" t="s">
        <v>654</v>
      </c>
      <c r="Q1478" s="1616"/>
      <c r="R1478" s="1582"/>
      <c r="S1478" s="1582"/>
      <c r="T1478" s="1582"/>
      <c r="U1478" s="1582"/>
      <c r="V1478" s="1582"/>
      <c r="W1478" s="1582"/>
      <c r="X1478" s="1582"/>
      <c r="Y1478" s="1582"/>
      <c r="Z1478" s="1582"/>
      <c r="AA1478" s="1582"/>
      <c r="AB1478" s="1582"/>
    </row>
    <row r="1479">
      <c r="A1479" s="1613" t="s">
        <v>587</v>
      </c>
      <c r="B1479" s="1548">
        <v>8.0</v>
      </c>
      <c r="C1479" s="1548">
        <v>8.0</v>
      </c>
      <c r="D1479" s="1548">
        <v>6.0</v>
      </c>
      <c r="E1479" s="1548">
        <v>5.0</v>
      </c>
      <c r="F1479" s="1548">
        <v>1.0</v>
      </c>
      <c r="G1479" s="1535"/>
      <c r="H1479" s="1535">
        <f t="shared" si="1088"/>
        <v>28</v>
      </c>
      <c r="I1479" s="1549">
        <f t="shared" si="1089"/>
        <v>0.7</v>
      </c>
      <c r="J1479" s="1615" t="s">
        <v>206</v>
      </c>
      <c r="K1479" s="1614" t="s">
        <v>587</v>
      </c>
      <c r="L1479" s="1533">
        <f t="shared" si="1092"/>
        <v>42</v>
      </c>
      <c r="M1479" s="1533">
        <f t="shared" si="1090"/>
        <v>14</v>
      </c>
      <c r="N1479" s="1537">
        <v>40.0</v>
      </c>
      <c r="O1479" s="1533">
        <f t="shared" si="1091"/>
        <v>54</v>
      </c>
      <c r="P1479" s="1537" t="s">
        <v>3</v>
      </c>
      <c r="Q1479" s="1582"/>
      <c r="R1479" s="1582"/>
      <c r="S1479" s="1582"/>
      <c r="T1479" s="1582"/>
      <c r="U1479" s="1582"/>
      <c r="V1479" s="1582"/>
      <c r="W1479" s="1582"/>
      <c r="X1479" s="1582"/>
      <c r="Y1479" s="1582"/>
      <c r="Z1479" s="1582"/>
      <c r="AA1479" s="1582"/>
      <c r="AB1479" s="1582"/>
    </row>
    <row r="1480">
      <c r="A1480" s="1613" t="s">
        <v>612</v>
      </c>
      <c r="B1480" s="1548">
        <v>0.0</v>
      </c>
      <c r="C1480" s="1548">
        <v>0.0</v>
      </c>
      <c r="D1480" s="1548">
        <v>0.0</v>
      </c>
      <c r="E1480" s="1548">
        <v>0.0</v>
      </c>
      <c r="F1480" s="1548">
        <v>0.0</v>
      </c>
      <c r="G1480" s="1535"/>
      <c r="H1480" s="1535">
        <f t="shared" si="1088"/>
        <v>0</v>
      </c>
      <c r="I1480" s="1549">
        <f t="shared" si="1089"/>
        <v>0</v>
      </c>
      <c r="J1480" s="1520" t="s">
        <v>206</v>
      </c>
      <c r="K1480" s="1614" t="s">
        <v>612</v>
      </c>
      <c r="L1480" s="1533">
        <f t="shared" si="1092"/>
        <v>2</v>
      </c>
      <c r="M1480" s="1533">
        <f t="shared" si="1090"/>
        <v>2</v>
      </c>
      <c r="N1480" s="1537">
        <v>0.0</v>
      </c>
      <c r="O1480" s="1533">
        <f t="shared" si="1091"/>
        <v>2</v>
      </c>
      <c r="P1480" s="1537" t="s">
        <v>653</v>
      </c>
      <c r="Q1480" s="1616"/>
      <c r="R1480" s="1582"/>
      <c r="S1480" s="1582"/>
      <c r="T1480" s="1582"/>
      <c r="U1480" s="1582"/>
      <c r="V1480" s="1582"/>
      <c r="W1480" s="1582"/>
      <c r="X1480" s="1582"/>
      <c r="Y1480" s="1582"/>
      <c r="Z1480" s="1582"/>
      <c r="AA1480" s="1582"/>
      <c r="AB1480" s="1582"/>
    </row>
    <row r="1481">
      <c r="A1481" s="1623" t="s">
        <v>274</v>
      </c>
      <c r="B1481" s="1537">
        <v>0.0</v>
      </c>
      <c r="C1481" s="1537">
        <v>0.0</v>
      </c>
      <c r="D1481" s="1537">
        <v>0.0</v>
      </c>
      <c r="E1481" s="1537">
        <v>0.0</v>
      </c>
      <c r="F1481" s="1537">
        <v>0.0</v>
      </c>
      <c r="G1481" s="1595"/>
      <c r="H1481" s="1535">
        <f t="shared" si="1088"/>
        <v>0</v>
      </c>
      <c r="I1481" s="1549">
        <f t="shared" si="1089"/>
        <v>0</v>
      </c>
      <c r="J1481" s="1520" t="s">
        <v>206</v>
      </c>
      <c r="K1481" s="1624" t="s">
        <v>274</v>
      </c>
      <c r="L1481" s="1533"/>
      <c r="M1481" s="1533">
        <f t="shared" si="1090"/>
        <v>0</v>
      </c>
      <c r="N1481" s="1537">
        <v>0.0</v>
      </c>
      <c r="O1481" s="1533">
        <f t="shared" si="1091"/>
        <v>0</v>
      </c>
      <c r="P1481" s="1625" t="s">
        <v>79</v>
      </c>
      <c r="Q1481" s="1582"/>
      <c r="R1481" s="1582"/>
      <c r="S1481" s="1582"/>
      <c r="T1481" s="1582"/>
      <c r="U1481" s="1582"/>
      <c r="V1481" s="1582"/>
      <c r="W1481" s="1582"/>
      <c r="X1481" s="1582"/>
      <c r="Y1481" s="1582"/>
      <c r="Z1481" s="1582"/>
      <c r="AA1481" s="1582"/>
      <c r="AB1481" s="1582"/>
    </row>
    <row r="1482">
      <c r="A1482" s="1613" t="s">
        <v>614</v>
      </c>
      <c r="B1482" s="1537">
        <v>0.0</v>
      </c>
      <c r="C1482" s="1537">
        <v>0.0</v>
      </c>
      <c r="D1482" s="1537">
        <v>0.0</v>
      </c>
      <c r="E1482" s="1537">
        <v>5.0</v>
      </c>
      <c r="F1482" s="1537">
        <v>2.0</v>
      </c>
      <c r="G1482" s="1595"/>
      <c r="H1482" s="1535">
        <f t="shared" si="1088"/>
        <v>7</v>
      </c>
      <c r="I1482" s="1549">
        <f t="shared" si="1089"/>
        <v>0.175</v>
      </c>
      <c r="J1482" s="1626" t="s">
        <v>206</v>
      </c>
      <c r="K1482" s="1614" t="s">
        <v>614</v>
      </c>
      <c r="L1482" s="1533">
        <f t="shared" ref="L1482:L1484" si="1093">O1087</f>
        <v>15</v>
      </c>
      <c r="M1482" s="1533">
        <f t="shared" si="1090"/>
        <v>8</v>
      </c>
      <c r="N1482" s="1537">
        <v>25.0</v>
      </c>
      <c r="O1482" s="1533">
        <f t="shared" si="1091"/>
        <v>33</v>
      </c>
      <c r="P1482" s="1537" t="s">
        <v>4</v>
      </c>
      <c r="Q1482" s="1582"/>
      <c r="R1482" s="1582"/>
      <c r="S1482" s="1582"/>
      <c r="T1482" s="1582"/>
      <c r="U1482" s="1582"/>
      <c r="V1482" s="1582"/>
      <c r="W1482" s="1582"/>
      <c r="X1482" s="1582"/>
      <c r="Y1482" s="1582"/>
      <c r="Z1482" s="1582"/>
      <c r="AA1482" s="1582"/>
      <c r="AB1482" s="1582"/>
    </row>
    <row r="1483">
      <c r="A1483" s="1613" t="s">
        <v>632</v>
      </c>
      <c r="B1483" s="1537">
        <v>0.0</v>
      </c>
      <c r="C1483" s="1537">
        <v>0.0</v>
      </c>
      <c r="D1483" s="1537">
        <v>1.0</v>
      </c>
      <c r="E1483" s="1537">
        <v>0.0</v>
      </c>
      <c r="F1483" s="1537">
        <v>1.0</v>
      </c>
      <c r="G1483" s="1595"/>
      <c r="H1483" s="1535">
        <f t="shared" si="1088"/>
        <v>2</v>
      </c>
      <c r="I1483" s="1549">
        <f t="shared" si="1089"/>
        <v>0.05</v>
      </c>
      <c r="J1483" s="1627" t="s">
        <v>206</v>
      </c>
      <c r="K1483" s="1614" t="s">
        <v>632</v>
      </c>
      <c r="L1483" s="1533">
        <f t="shared" si="1093"/>
        <v>15</v>
      </c>
      <c r="M1483" s="1533">
        <f t="shared" si="1090"/>
        <v>13</v>
      </c>
      <c r="N1483" s="1537">
        <v>0.0</v>
      </c>
      <c r="O1483" s="1533">
        <f t="shared" si="1091"/>
        <v>13</v>
      </c>
      <c r="P1483" s="692" t="s">
        <v>5</v>
      </c>
      <c r="Q1483" s="1628"/>
      <c r="R1483" s="1582"/>
      <c r="S1483" s="1582"/>
      <c r="T1483" s="1582"/>
      <c r="U1483" s="1582"/>
      <c r="V1483" s="1582"/>
      <c r="W1483" s="1582"/>
      <c r="X1483" s="1582"/>
      <c r="Y1483" s="1582"/>
      <c r="Z1483" s="1582"/>
      <c r="AA1483" s="1582"/>
      <c r="AB1483" s="1582"/>
    </row>
    <row r="1484">
      <c r="A1484" s="1613" t="s">
        <v>634</v>
      </c>
      <c r="B1484" s="1537">
        <v>0.0</v>
      </c>
      <c r="C1484" s="1537">
        <v>0.0</v>
      </c>
      <c r="D1484" s="1537">
        <v>0.0</v>
      </c>
      <c r="E1484" s="1537">
        <v>0.0</v>
      </c>
      <c r="F1484" s="1537">
        <v>1.0</v>
      </c>
      <c r="G1484" s="1595"/>
      <c r="H1484" s="1535">
        <f t="shared" si="1088"/>
        <v>1</v>
      </c>
      <c r="I1484" s="1549">
        <f t="shared" si="1089"/>
        <v>0.025</v>
      </c>
      <c r="J1484" s="1627" t="s">
        <v>206</v>
      </c>
      <c r="K1484" s="1614" t="s">
        <v>634</v>
      </c>
      <c r="L1484" s="1533">
        <f t="shared" si="1093"/>
        <v>15</v>
      </c>
      <c r="M1484" s="1533">
        <f t="shared" si="1090"/>
        <v>14</v>
      </c>
      <c r="N1484" s="1537">
        <v>0.0</v>
      </c>
      <c r="O1484" s="1533">
        <f t="shared" si="1091"/>
        <v>14</v>
      </c>
      <c r="P1484" s="692" t="s">
        <v>3</v>
      </c>
      <c r="Q1484" s="1628"/>
      <c r="R1484" s="1582"/>
      <c r="S1484" s="1582"/>
      <c r="T1484" s="1582"/>
      <c r="U1484" s="1582"/>
      <c r="V1484" s="1582"/>
      <c r="W1484" s="1582"/>
      <c r="X1484" s="1582"/>
      <c r="Y1484" s="1582"/>
      <c r="Z1484" s="1582"/>
      <c r="AA1484" s="1582"/>
      <c r="AB1484" s="1582"/>
    </row>
    <row r="1485">
      <c r="A1485" s="1613" t="s">
        <v>636</v>
      </c>
      <c r="B1485" s="1537">
        <v>0.0</v>
      </c>
      <c r="C1485" s="1537">
        <v>0.0</v>
      </c>
      <c r="D1485" s="1537">
        <v>0.0</v>
      </c>
      <c r="E1485" s="1537">
        <v>0.0</v>
      </c>
      <c r="F1485" s="1537">
        <v>6.0</v>
      </c>
      <c r="G1485" s="1595"/>
      <c r="H1485" s="1535">
        <f t="shared" si="1088"/>
        <v>6</v>
      </c>
      <c r="I1485" s="1549">
        <f t="shared" si="1089"/>
        <v>0.15</v>
      </c>
      <c r="J1485" s="1611"/>
      <c r="K1485" s="1614">
        <v>0.0</v>
      </c>
      <c r="L1485" s="1537">
        <v>6.0</v>
      </c>
      <c r="M1485" s="1533">
        <f t="shared" si="1090"/>
        <v>0</v>
      </c>
      <c r="N1485" s="1537">
        <v>0.0</v>
      </c>
      <c r="O1485" s="1533">
        <f t="shared" si="1091"/>
        <v>0</v>
      </c>
      <c r="P1485" s="1595"/>
      <c r="Q1485" s="1582"/>
      <c r="R1485" s="1582"/>
      <c r="S1485" s="1582"/>
      <c r="T1485" s="1582"/>
      <c r="U1485" s="1582"/>
      <c r="V1485" s="1582"/>
      <c r="W1485" s="1582"/>
      <c r="X1485" s="1582"/>
      <c r="Y1485" s="1582"/>
      <c r="Z1485" s="1582"/>
      <c r="AA1485" s="1582"/>
      <c r="AB1485" s="1582"/>
    </row>
    <row r="1486">
      <c r="A1486" s="1629"/>
      <c r="B1486" s="1561"/>
      <c r="C1486" s="1561"/>
      <c r="D1486" s="1561"/>
      <c r="E1486" s="1561"/>
      <c r="F1486" s="1561"/>
      <c r="G1486" s="1561"/>
      <c r="H1486" s="1561"/>
      <c r="I1486" s="1630"/>
      <c r="J1486" s="1611"/>
      <c r="K1486" s="1631"/>
      <c r="L1486" s="1561"/>
      <c r="M1486" s="1561"/>
      <c r="N1486" s="1561"/>
      <c r="O1486" s="1561"/>
      <c r="P1486" s="1561"/>
      <c r="Q1486" s="1582"/>
      <c r="R1486" s="1582"/>
      <c r="S1486" s="1582"/>
      <c r="T1486" s="1582"/>
      <c r="U1486" s="1582"/>
      <c r="V1486" s="1582"/>
      <c r="W1486" s="1582"/>
      <c r="X1486" s="1582"/>
      <c r="Y1486" s="1582"/>
      <c r="Z1486" s="1582"/>
      <c r="AA1486" s="1582"/>
      <c r="AB1486" s="1582"/>
    </row>
    <row r="1487">
      <c r="A1487" s="1632" t="s">
        <v>252</v>
      </c>
      <c r="B1487" s="1573">
        <f t="shared" ref="B1487:H1487" si="1094">SUM(B1472:B1485)</f>
        <v>27</v>
      </c>
      <c r="C1487" s="1573">
        <f t="shared" si="1094"/>
        <v>29</v>
      </c>
      <c r="D1487" s="1573">
        <f t="shared" si="1094"/>
        <v>31</v>
      </c>
      <c r="E1487" s="1573">
        <f t="shared" si="1094"/>
        <v>34</v>
      </c>
      <c r="F1487" s="1573">
        <f t="shared" si="1094"/>
        <v>37</v>
      </c>
      <c r="G1487" s="1573">
        <f t="shared" si="1094"/>
        <v>0</v>
      </c>
      <c r="H1487" s="1573">
        <f t="shared" si="1094"/>
        <v>158</v>
      </c>
      <c r="I1487" s="1633"/>
      <c r="J1487" s="1611"/>
      <c r="K1487" s="1634" t="s">
        <v>252</v>
      </c>
      <c r="L1487" s="1573">
        <f>SUM(L1472,L1473,L1474,L1475,L1476,L1477,L1478,L1479,L1480,L1481,)</f>
        <v>282</v>
      </c>
      <c r="M1487" s="1573">
        <f t="shared" ref="M1487:O1487" si="1095">SUM(M1472,M1473,M1474,M1475,M1476,M1477,M1478,M1479,M1480,M1481)</f>
        <v>140</v>
      </c>
      <c r="N1487" s="1573">
        <f t="shared" si="1095"/>
        <v>155</v>
      </c>
      <c r="O1487" s="1573">
        <f t="shared" si="1095"/>
        <v>295</v>
      </c>
      <c r="P1487" s="1573"/>
      <c r="Q1487" s="1582"/>
      <c r="R1487" s="1582"/>
      <c r="S1487" s="1582"/>
      <c r="T1487" s="1582"/>
      <c r="U1487" s="1582"/>
      <c r="V1487" s="1582"/>
      <c r="W1487" s="1582"/>
      <c r="X1487" s="1582"/>
      <c r="Y1487" s="1582"/>
      <c r="Z1487" s="1582"/>
      <c r="AA1487" s="1582"/>
      <c r="AB1487" s="1582"/>
    </row>
    <row r="1488">
      <c r="A1488" s="1632" t="s">
        <v>9</v>
      </c>
      <c r="B1488" s="1573">
        <f t="shared" ref="B1488:H1488" si="1096">SUM(B1487)</f>
        <v>27</v>
      </c>
      <c r="C1488" s="1573">
        <f t="shared" si="1096"/>
        <v>29</v>
      </c>
      <c r="D1488" s="1573">
        <f t="shared" si="1096"/>
        <v>31</v>
      </c>
      <c r="E1488" s="1573">
        <f t="shared" si="1096"/>
        <v>34</v>
      </c>
      <c r="F1488" s="1573">
        <f t="shared" si="1096"/>
        <v>37</v>
      </c>
      <c r="G1488" s="1573">
        <f t="shared" si="1096"/>
        <v>0</v>
      </c>
      <c r="H1488" s="1573">
        <f t="shared" si="1096"/>
        <v>158</v>
      </c>
      <c r="I1488" s="1633"/>
      <c r="J1488" s="1611"/>
      <c r="K1488" s="1634" t="s">
        <v>9</v>
      </c>
      <c r="L1488" s="1573">
        <f t="shared" ref="L1488:O1488" si="1097">sum(L1472:L1481)</f>
        <v>282</v>
      </c>
      <c r="M1488" s="1573">
        <f t="shared" si="1097"/>
        <v>140</v>
      </c>
      <c r="N1488" s="1573">
        <f t="shared" si="1097"/>
        <v>155</v>
      </c>
      <c r="O1488" s="1573">
        <f t="shared" si="1097"/>
        <v>295</v>
      </c>
      <c r="P1488" s="1573"/>
      <c r="Q1488" s="1582"/>
      <c r="R1488" s="1582"/>
      <c r="S1488" s="1582"/>
      <c r="T1488" s="1582"/>
      <c r="U1488" s="1582"/>
      <c r="V1488" s="1582"/>
      <c r="W1488" s="1582"/>
      <c r="X1488" s="1582"/>
      <c r="Y1488" s="1582"/>
      <c r="Z1488" s="1582"/>
      <c r="AA1488" s="1582"/>
      <c r="AB1488" s="1582"/>
    </row>
    <row r="1489">
      <c r="A1489" s="1585"/>
      <c r="B1489" s="1576"/>
      <c r="C1489" s="1576"/>
      <c r="D1489" s="1576"/>
      <c r="E1489" s="1576"/>
      <c r="F1489" s="1576"/>
      <c r="G1489" s="1576"/>
      <c r="H1489" s="1576"/>
      <c r="I1489" s="1586"/>
      <c r="J1489" s="1581"/>
      <c r="K1489" s="1585"/>
      <c r="L1489" s="1576"/>
      <c r="M1489" s="1576"/>
      <c r="N1489" s="1576"/>
      <c r="O1489" s="1576"/>
      <c r="P1489" s="1576"/>
      <c r="Q1489" s="1582"/>
      <c r="R1489" s="1582"/>
      <c r="S1489" s="1582"/>
      <c r="T1489" s="1582"/>
      <c r="U1489" s="1582"/>
      <c r="V1489" s="1582"/>
      <c r="W1489" s="1582"/>
      <c r="X1489" s="1582"/>
      <c r="Y1489" s="1582"/>
      <c r="Z1489" s="1582"/>
      <c r="AA1489" s="1582"/>
      <c r="AB1489" s="1582"/>
    </row>
    <row r="1490">
      <c r="A1490" s="1610" t="s">
        <v>526</v>
      </c>
      <c r="B1490" s="1590" t="s">
        <v>2</v>
      </c>
      <c r="C1490" s="1590" t="s">
        <v>3</v>
      </c>
      <c r="D1490" s="1590" t="s">
        <v>4</v>
      </c>
      <c r="E1490" s="1590" t="s">
        <v>5</v>
      </c>
      <c r="F1490" s="1590" t="s">
        <v>6</v>
      </c>
      <c r="G1490" s="1590" t="s">
        <v>7</v>
      </c>
      <c r="H1490" s="1591" t="s">
        <v>9</v>
      </c>
      <c r="I1490" s="1590" t="s">
        <v>71</v>
      </c>
      <c r="J1490" s="1611"/>
      <c r="K1490" s="1612" t="s">
        <v>526</v>
      </c>
      <c r="L1490" s="1561"/>
      <c r="M1490" s="1561"/>
      <c r="N1490" s="1561"/>
      <c r="O1490" s="1561"/>
      <c r="P1490" s="1561"/>
      <c r="Q1490" s="1582"/>
      <c r="R1490" s="1582"/>
      <c r="S1490" s="1582"/>
      <c r="T1490" s="1582"/>
      <c r="U1490" s="1582"/>
      <c r="V1490" s="1582"/>
      <c r="W1490" s="1582"/>
      <c r="X1490" s="1582"/>
      <c r="Y1490" s="1582"/>
      <c r="Z1490" s="1582"/>
      <c r="AA1490" s="1582"/>
      <c r="AB1490" s="1582"/>
    </row>
    <row r="1491">
      <c r="A1491" s="1577" t="s">
        <v>252</v>
      </c>
      <c r="B1491" s="1548">
        <v>16.0</v>
      </c>
      <c r="C1491" s="1548">
        <v>15.0</v>
      </c>
      <c r="D1491" s="1548">
        <v>3.0</v>
      </c>
      <c r="E1491" s="1548">
        <v>0.0</v>
      </c>
      <c r="F1491" s="1548">
        <v>0.0</v>
      </c>
      <c r="G1491" s="1535"/>
      <c r="H1491" s="1535">
        <f>SUM(B1491:G1491)</f>
        <v>34</v>
      </c>
      <c r="I1491" s="1549">
        <f>(H1491/40)</f>
        <v>0.85</v>
      </c>
      <c r="J1491" s="1635"/>
      <c r="K1491" s="1636" t="s">
        <v>252</v>
      </c>
      <c r="L1491" s="1537">
        <v>34.0</v>
      </c>
      <c r="M1491" s="1533">
        <f>(L1491-H1491)</f>
        <v>0</v>
      </c>
      <c r="N1491" s="1548">
        <v>90.0</v>
      </c>
      <c r="O1491" s="1533">
        <f>sum(M1491,N1491)</f>
        <v>90</v>
      </c>
      <c r="P1491" s="1533"/>
      <c r="Q1491" s="1582"/>
      <c r="R1491" s="1582"/>
      <c r="S1491" s="1582"/>
      <c r="T1491" s="1582"/>
      <c r="U1491" s="1582"/>
      <c r="V1491" s="1582"/>
      <c r="W1491" s="1582"/>
      <c r="X1491" s="1582"/>
      <c r="Y1491" s="1582"/>
      <c r="Z1491" s="1582"/>
      <c r="AA1491" s="1582"/>
      <c r="AB1491" s="1582"/>
    </row>
    <row r="1492">
      <c r="A1492" s="1629"/>
      <c r="B1492" s="1561"/>
      <c r="C1492" s="1561"/>
      <c r="D1492" s="1561"/>
      <c r="E1492" s="1561"/>
      <c r="F1492" s="1561"/>
      <c r="G1492" s="1561"/>
      <c r="H1492" s="1561"/>
      <c r="I1492" s="1630"/>
      <c r="J1492" s="1611"/>
      <c r="K1492" s="1631"/>
      <c r="L1492" s="1561"/>
      <c r="M1492" s="1561"/>
      <c r="N1492" s="1561"/>
      <c r="O1492" s="1561"/>
      <c r="P1492" s="1561"/>
      <c r="Q1492" s="1582"/>
      <c r="R1492" s="1582"/>
      <c r="S1492" s="1582"/>
      <c r="T1492" s="1582"/>
      <c r="U1492" s="1582"/>
      <c r="V1492" s="1582"/>
      <c r="W1492" s="1582"/>
      <c r="X1492" s="1582"/>
      <c r="Y1492" s="1582"/>
      <c r="Z1492" s="1582"/>
      <c r="AA1492" s="1582"/>
      <c r="AB1492" s="1582"/>
    </row>
    <row r="1493">
      <c r="A1493" s="1632" t="s">
        <v>252</v>
      </c>
      <c r="B1493" s="1573">
        <f t="shared" ref="B1493:G1493" si="1098">SUM(B1491)</f>
        <v>16</v>
      </c>
      <c r="C1493" s="1573">
        <f t="shared" si="1098"/>
        <v>15</v>
      </c>
      <c r="D1493" s="1573">
        <f t="shared" si="1098"/>
        <v>3</v>
      </c>
      <c r="E1493" s="1573">
        <f t="shared" si="1098"/>
        <v>0</v>
      </c>
      <c r="F1493" s="1573">
        <f t="shared" si="1098"/>
        <v>0</v>
      </c>
      <c r="G1493" s="1573">
        <f t="shared" si="1098"/>
        <v>0</v>
      </c>
      <c r="H1493" s="1573">
        <f>SUM(B1493:G1493)</f>
        <v>34</v>
      </c>
      <c r="I1493" s="1633"/>
      <c r="J1493" s="1611"/>
      <c r="K1493" s="1634" t="s">
        <v>252</v>
      </c>
      <c r="L1493" s="1573">
        <f t="shared" ref="L1493:O1493" si="1099">SUM(L1491)</f>
        <v>34</v>
      </c>
      <c r="M1493" s="1573">
        <f t="shared" si="1099"/>
        <v>0</v>
      </c>
      <c r="N1493" s="1573">
        <f t="shared" si="1099"/>
        <v>90</v>
      </c>
      <c r="O1493" s="1573">
        <f t="shared" si="1099"/>
        <v>90</v>
      </c>
      <c r="P1493" s="1573"/>
      <c r="Q1493" s="1582"/>
      <c r="R1493" s="1582"/>
      <c r="S1493" s="1582"/>
      <c r="T1493" s="1582"/>
      <c r="U1493" s="1582"/>
      <c r="V1493" s="1582"/>
      <c r="W1493" s="1582"/>
      <c r="X1493" s="1582"/>
      <c r="Y1493" s="1582"/>
      <c r="Z1493" s="1582"/>
      <c r="AA1493" s="1582"/>
      <c r="AB1493" s="1582"/>
    </row>
    <row r="1494">
      <c r="A1494" s="1632"/>
      <c r="B1494" s="1573"/>
      <c r="C1494" s="1573"/>
      <c r="D1494" s="1573"/>
      <c r="E1494" s="1573"/>
      <c r="F1494" s="1573"/>
      <c r="G1494" s="1573"/>
      <c r="H1494" s="1573"/>
      <c r="I1494" s="1633"/>
      <c r="J1494" s="1611"/>
      <c r="K1494" s="1634"/>
      <c r="L1494" s="1573"/>
      <c r="M1494" s="1573"/>
      <c r="N1494" s="1573"/>
      <c r="O1494" s="1573"/>
      <c r="P1494" s="1573"/>
      <c r="Q1494" s="1582"/>
      <c r="R1494" s="1582"/>
      <c r="S1494" s="1582"/>
      <c r="T1494" s="1582"/>
      <c r="U1494" s="1582"/>
      <c r="V1494" s="1582"/>
      <c r="W1494" s="1582"/>
      <c r="X1494" s="1582"/>
      <c r="Y1494" s="1582"/>
      <c r="Z1494" s="1582"/>
      <c r="AA1494" s="1582"/>
      <c r="AB1494" s="1582"/>
    </row>
    <row r="1495">
      <c r="A1495" s="1632" t="s">
        <v>9</v>
      </c>
      <c r="B1495" s="1573">
        <f t="shared" ref="B1495:H1495" si="1100">sum(B1493)</f>
        <v>16</v>
      </c>
      <c r="C1495" s="1573">
        <f t="shared" si="1100"/>
        <v>15</v>
      </c>
      <c r="D1495" s="1573">
        <f t="shared" si="1100"/>
        <v>3</v>
      </c>
      <c r="E1495" s="1573">
        <f t="shared" si="1100"/>
        <v>0</v>
      </c>
      <c r="F1495" s="1573">
        <f t="shared" si="1100"/>
        <v>0</v>
      </c>
      <c r="G1495" s="1573">
        <f t="shared" si="1100"/>
        <v>0</v>
      </c>
      <c r="H1495" s="1573">
        <f t="shared" si="1100"/>
        <v>34</v>
      </c>
      <c r="I1495" s="1633"/>
      <c r="J1495" s="1611"/>
      <c r="K1495" s="1634" t="s">
        <v>9</v>
      </c>
      <c r="L1495" s="1573">
        <f t="shared" ref="L1495:O1495" si="1101">sum(L1493)</f>
        <v>34</v>
      </c>
      <c r="M1495" s="1573">
        <f t="shared" si="1101"/>
        <v>0</v>
      </c>
      <c r="N1495" s="1573">
        <f t="shared" si="1101"/>
        <v>90</v>
      </c>
      <c r="O1495" s="1573">
        <f t="shared" si="1101"/>
        <v>90</v>
      </c>
      <c r="P1495" s="1573"/>
      <c r="Q1495" s="1582"/>
      <c r="R1495" s="1582"/>
      <c r="S1495" s="1582"/>
      <c r="T1495" s="1582"/>
      <c r="U1495" s="1582"/>
      <c r="V1495" s="1582"/>
      <c r="W1495" s="1582"/>
      <c r="X1495" s="1582"/>
      <c r="Y1495" s="1582"/>
      <c r="Z1495" s="1582"/>
      <c r="AA1495" s="1582"/>
      <c r="AB1495" s="1582"/>
    </row>
    <row r="1496">
      <c r="A1496" s="1585"/>
      <c r="B1496" s="1586"/>
      <c r="C1496" s="1586"/>
      <c r="D1496" s="1586"/>
      <c r="E1496" s="1586"/>
      <c r="F1496" s="1586"/>
      <c r="G1496" s="1586"/>
      <c r="H1496" s="1587"/>
      <c r="I1496" s="1580"/>
      <c r="J1496" s="1581"/>
      <c r="K1496" s="1581"/>
      <c r="L1496" s="1575"/>
      <c r="M1496" s="1575"/>
      <c r="N1496" s="1575"/>
      <c r="O1496" s="1575"/>
      <c r="P1496" s="1575"/>
      <c r="Q1496" s="1582"/>
      <c r="R1496" s="1582"/>
      <c r="S1496" s="1582"/>
      <c r="T1496" s="1582"/>
      <c r="U1496" s="1582"/>
      <c r="V1496" s="1582"/>
      <c r="W1496" s="1582"/>
      <c r="X1496" s="1582"/>
      <c r="Y1496" s="1582"/>
      <c r="Z1496" s="1582"/>
      <c r="AA1496" s="1582"/>
      <c r="AB1496" s="1582"/>
    </row>
    <row r="1497">
      <c r="A1497" s="1538" t="s">
        <v>123</v>
      </c>
      <c r="B1497" s="1590" t="s">
        <v>2</v>
      </c>
      <c r="C1497" s="1590" t="s">
        <v>3</v>
      </c>
      <c r="D1497" s="1590" t="s">
        <v>4</v>
      </c>
      <c r="E1497" s="1590" t="s">
        <v>5</v>
      </c>
      <c r="F1497" s="1590" t="s">
        <v>6</v>
      </c>
      <c r="G1497" s="1590" t="s">
        <v>7</v>
      </c>
      <c r="H1497" s="1539" t="s">
        <v>9</v>
      </c>
      <c r="I1497" s="1575"/>
      <c r="J1497" s="1575"/>
      <c r="K1497" s="1575"/>
      <c r="L1497" s="1575"/>
      <c r="M1497" s="1575"/>
      <c r="N1497" s="1575"/>
      <c r="O1497" s="1575"/>
      <c r="P1497" s="1575"/>
      <c r="Q1497" s="1532"/>
      <c r="R1497" s="1532"/>
      <c r="S1497" s="1532"/>
      <c r="T1497" s="1532"/>
      <c r="U1497" s="1532"/>
      <c r="V1497" s="1532"/>
      <c r="W1497" s="1532"/>
      <c r="X1497" s="1532"/>
      <c r="Y1497" s="1532"/>
      <c r="Z1497" s="1532"/>
      <c r="AA1497" s="1532"/>
      <c r="AB1497" s="1532"/>
    </row>
    <row r="1498">
      <c r="A1498" s="1547" t="s">
        <v>124</v>
      </c>
      <c r="B1498" s="1533">
        <f t="shared" ref="B1498:G1498" si="1102">SUM(B1487)</f>
        <v>27</v>
      </c>
      <c r="C1498" s="1533">
        <f t="shared" si="1102"/>
        <v>29</v>
      </c>
      <c r="D1498" s="1533">
        <f t="shared" si="1102"/>
        <v>31</v>
      </c>
      <c r="E1498" s="1533">
        <f t="shared" si="1102"/>
        <v>34</v>
      </c>
      <c r="F1498" s="1533">
        <f t="shared" si="1102"/>
        <v>37</v>
      </c>
      <c r="G1498" s="1533">
        <f t="shared" si="1102"/>
        <v>0</v>
      </c>
      <c r="H1498" s="1535">
        <f t="shared" ref="H1498:H1499" si="1104">SUM(B1498:G1498)</f>
        <v>158</v>
      </c>
      <c r="I1498" s="1575"/>
      <c r="J1498" s="1575"/>
      <c r="K1498" s="1575"/>
      <c r="L1498" s="1575"/>
      <c r="M1498" s="1575"/>
      <c r="N1498" s="1575"/>
      <c r="O1498" s="1575"/>
      <c r="P1498" s="1575"/>
      <c r="Q1498" s="1532"/>
      <c r="R1498" s="1532"/>
      <c r="S1498" s="1532"/>
      <c r="T1498" s="1532"/>
      <c r="U1498" s="1532"/>
      <c r="V1498" s="1532"/>
      <c r="W1498" s="1532"/>
      <c r="X1498" s="1532"/>
      <c r="Y1498" s="1532"/>
      <c r="Z1498" s="1532"/>
      <c r="AA1498" s="1532"/>
      <c r="AB1498" s="1532"/>
    </row>
    <row r="1499">
      <c r="A1499" s="1577" t="s">
        <v>126</v>
      </c>
      <c r="B1499" s="1579">
        <f t="shared" ref="B1499:G1499" si="1103">(B1498*10.01)</f>
        <v>270.27</v>
      </c>
      <c r="C1499" s="1579">
        <f t="shared" si="1103"/>
        <v>290.29</v>
      </c>
      <c r="D1499" s="1579">
        <f t="shared" si="1103"/>
        <v>310.31</v>
      </c>
      <c r="E1499" s="1579">
        <f t="shared" si="1103"/>
        <v>340.34</v>
      </c>
      <c r="F1499" s="1579">
        <f t="shared" si="1103"/>
        <v>370.37</v>
      </c>
      <c r="G1499" s="1579">
        <f t="shared" si="1103"/>
        <v>0</v>
      </c>
      <c r="H1499" s="1637">
        <f t="shared" si="1104"/>
        <v>1581.58</v>
      </c>
      <c r="I1499" s="1580"/>
      <c r="J1499" s="1581"/>
      <c r="K1499" s="1581"/>
      <c r="L1499" s="1581"/>
      <c r="M1499" s="1581"/>
      <c r="N1499" s="1581"/>
      <c r="O1499" s="1581"/>
      <c r="P1499" s="1581"/>
      <c r="Q1499" s="1582"/>
      <c r="R1499" s="1582"/>
      <c r="S1499" s="1582"/>
      <c r="T1499" s="1582"/>
      <c r="U1499" s="1582"/>
      <c r="V1499" s="1582"/>
      <c r="W1499" s="1582"/>
      <c r="X1499" s="1582"/>
      <c r="Y1499" s="1582"/>
      <c r="Z1499" s="1582"/>
      <c r="AA1499" s="1582"/>
      <c r="AB1499" s="1582"/>
    </row>
    <row r="1500">
      <c r="A1500" s="1610" t="s">
        <v>9</v>
      </c>
      <c r="B1500" s="1539">
        <f t="shared" ref="B1500:H1500" si="1105">sum(B1498:B1499)</f>
        <v>297.27</v>
      </c>
      <c r="C1500" s="1539">
        <f t="shared" si="1105"/>
        <v>319.29</v>
      </c>
      <c r="D1500" s="1539">
        <f t="shared" si="1105"/>
        <v>341.31</v>
      </c>
      <c r="E1500" s="1539">
        <f t="shared" si="1105"/>
        <v>374.34</v>
      </c>
      <c r="F1500" s="1539">
        <f t="shared" si="1105"/>
        <v>407.37</v>
      </c>
      <c r="G1500" s="1539">
        <f t="shared" si="1105"/>
        <v>0</v>
      </c>
      <c r="H1500" s="1539">
        <f t="shared" si="1105"/>
        <v>1739.58</v>
      </c>
      <c r="I1500" s="1580"/>
      <c r="J1500" s="1581"/>
      <c r="K1500" s="1581"/>
      <c r="L1500" s="1581"/>
      <c r="M1500" s="1581"/>
      <c r="N1500" s="1581"/>
      <c r="O1500" s="1581"/>
      <c r="P1500" s="1581"/>
      <c r="Q1500" s="1582"/>
      <c r="R1500" s="1582"/>
      <c r="S1500" s="1582"/>
      <c r="T1500" s="1582"/>
      <c r="U1500" s="1582"/>
      <c r="V1500" s="1582"/>
      <c r="W1500" s="1582"/>
      <c r="X1500" s="1582"/>
      <c r="Y1500" s="1582"/>
      <c r="Z1500" s="1582"/>
      <c r="AA1500" s="1582"/>
      <c r="AB1500" s="1582"/>
    </row>
    <row r="1501">
      <c r="A1501" s="1585"/>
      <c r="B1501" s="1580"/>
      <c r="C1501" s="1580"/>
      <c r="D1501" s="1580"/>
      <c r="E1501" s="1580"/>
      <c r="F1501" s="1580"/>
      <c r="G1501" s="1580"/>
      <c r="H1501" s="1580"/>
      <c r="I1501" s="1580"/>
      <c r="J1501" s="1581"/>
      <c r="K1501" s="1575"/>
      <c r="L1501" s="1581"/>
      <c r="M1501" s="1581"/>
      <c r="N1501" s="1581"/>
      <c r="O1501" s="1581"/>
      <c r="P1501" s="1581"/>
      <c r="Q1501" s="1582"/>
      <c r="R1501" s="1582"/>
      <c r="S1501" s="1582"/>
      <c r="T1501" s="1532"/>
      <c r="U1501" s="1532"/>
      <c r="V1501" s="1532"/>
      <c r="W1501" s="1582"/>
      <c r="X1501" s="1582"/>
      <c r="Y1501" s="1582"/>
      <c r="Z1501" s="1582"/>
      <c r="AA1501" s="1582"/>
      <c r="AB1501" s="1582"/>
    </row>
    <row r="1502">
      <c r="A1502" s="1638" t="s">
        <v>637</v>
      </c>
      <c r="B1502" s="1580"/>
      <c r="C1502" s="1580"/>
      <c r="D1502" s="1580"/>
      <c r="E1502" s="1586"/>
      <c r="F1502" s="1586"/>
      <c r="G1502" s="1580"/>
      <c r="H1502" s="1587"/>
      <c r="I1502" s="1586"/>
      <c r="J1502" s="1581"/>
      <c r="K1502" s="1575"/>
      <c r="L1502" s="1581"/>
      <c r="M1502" s="1581"/>
      <c r="N1502" s="1581"/>
      <c r="O1502" s="1581"/>
      <c r="P1502" s="1581"/>
      <c r="Q1502" s="1582"/>
      <c r="R1502" s="1582"/>
      <c r="S1502" s="1582"/>
      <c r="T1502" s="1532"/>
      <c r="U1502" s="1532"/>
      <c r="V1502" s="1532"/>
      <c r="W1502" s="1582"/>
      <c r="X1502" s="1582"/>
      <c r="Y1502" s="1582"/>
      <c r="Z1502" s="1582"/>
      <c r="AA1502" s="1582"/>
      <c r="AB1502" s="1582"/>
    </row>
    <row r="1503">
      <c r="A1503" s="1581"/>
      <c r="B1503" s="1580"/>
      <c r="C1503" s="1580"/>
      <c r="D1503" s="1589"/>
      <c r="E1503" s="1590" t="s">
        <v>554</v>
      </c>
      <c r="F1503" s="1591" t="s">
        <v>36</v>
      </c>
      <c r="G1503" s="1589"/>
      <c r="H1503" s="1590" t="s">
        <v>555</v>
      </c>
      <c r="I1503" s="1591" t="s">
        <v>36</v>
      </c>
      <c r="J1503" s="1581"/>
      <c r="K1503" s="1581"/>
      <c r="L1503" s="1575"/>
      <c r="M1503" s="1575"/>
      <c r="N1503" s="1575"/>
      <c r="O1503" s="1575"/>
      <c r="P1503" s="1575"/>
      <c r="Q1503" s="1532"/>
      <c r="R1503" s="1532"/>
      <c r="S1503" s="1532"/>
      <c r="T1503" s="1582"/>
      <c r="U1503" s="1582"/>
      <c r="V1503" s="1582"/>
      <c r="W1503" s="1582"/>
      <c r="X1503" s="1582"/>
      <c r="Y1503" s="1582"/>
      <c r="Z1503" s="1582"/>
      <c r="AA1503" s="1582"/>
      <c r="AB1503" s="1582"/>
    </row>
    <row r="1504">
      <c r="A1504" s="1581"/>
      <c r="B1504" s="1580"/>
      <c r="C1504" s="1580"/>
      <c r="D1504" s="1589"/>
      <c r="E1504" s="1579" t="s">
        <v>556</v>
      </c>
      <c r="F1504" s="1533">
        <v>48.0</v>
      </c>
      <c r="G1504" s="1589"/>
      <c r="H1504" s="1592" t="s">
        <v>556</v>
      </c>
      <c r="I1504" s="1533">
        <v>6.0</v>
      </c>
      <c r="J1504" s="1581"/>
      <c r="K1504" s="1581"/>
      <c r="L1504" s="1575"/>
      <c r="M1504" s="1575"/>
      <c r="N1504" s="1575"/>
      <c r="O1504" s="1575"/>
      <c r="P1504" s="1575"/>
      <c r="Q1504" s="1532"/>
      <c r="R1504" s="1532"/>
      <c r="S1504" s="1532"/>
      <c r="T1504" s="1582"/>
      <c r="U1504" s="1582"/>
      <c r="V1504" s="1582"/>
      <c r="W1504" s="1582"/>
      <c r="X1504" s="1582"/>
      <c r="Y1504" s="1582"/>
      <c r="Z1504" s="1582"/>
      <c r="AA1504" s="1582"/>
      <c r="AB1504" s="1582"/>
    </row>
    <row r="1505">
      <c r="A1505" s="1581"/>
      <c r="B1505" s="1580"/>
      <c r="C1505" s="1580"/>
      <c r="D1505" s="1589"/>
      <c r="E1505" s="1579" t="s">
        <v>568</v>
      </c>
      <c r="F1505" s="1533">
        <v>93.0</v>
      </c>
      <c r="G1505" s="1589"/>
      <c r="H1505" s="1592" t="s">
        <v>568</v>
      </c>
      <c r="I1505" s="1533">
        <v>17.0</v>
      </c>
      <c r="J1505" s="1581"/>
      <c r="K1505" s="1581"/>
      <c r="L1505" s="1575"/>
      <c r="M1505" s="1575"/>
      <c r="N1505" s="1575"/>
      <c r="O1505" s="1575"/>
      <c r="P1505" s="1575"/>
      <c r="Q1505" s="1532"/>
      <c r="R1505" s="1532"/>
      <c r="S1505" s="1532"/>
      <c r="T1505" s="1582"/>
      <c r="U1505" s="1582"/>
      <c r="V1505" s="1582"/>
      <c r="W1505" s="1582"/>
      <c r="X1505" s="1582"/>
      <c r="Y1505" s="1582"/>
      <c r="Z1505" s="1582"/>
      <c r="AA1505" s="1582"/>
      <c r="AB1505" s="1582"/>
    </row>
    <row r="1506">
      <c r="A1506" s="1581"/>
      <c r="B1506" s="1580"/>
      <c r="C1506" s="1580"/>
      <c r="D1506" s="1589"/>
      <c r="E1506" s="1579" t="s">
        <v>607</v>
      </c>
      <c r="F1506" s="1533">
        <v>186.0</v>
      </c>
      <c r="G1506" s="1589"/>
      <c r="H1506" s="1592" t="s">
        <v>607</v>
      </c>
      <c r="I1506" s="1533">
        <v>30.0</v>
      </c>
      <c r="J1506" s="1581"/>
      <c r="K1506" s="1581"/>
      <c r="L1506" s="1575"/>
      <c r="M1506" s="1575"/>
      <c r="N1506" s="1575"/>
      <c r="O1506" s="1575"/>
      <c r="P1506" s="1575"/>
      <c r="Q1506" s="1532"/>
      <c r="R1506" s="1532"/>
      <c r="S1506" s="1532"/>
      <c r="T1506" s="1582"/>
      <c r="U1506" s="1582"/>
      <c r="V1506" s="1582"/>
      <c r="W1506" s="1582"/>
      <c r="X1506" s="1582"/>
      <c r="Y1506" s="1582"/>
      <c r="Z1506" s="1582"/>
      <c r="AA1506" s="1582"/>
      <c r="AB1506" s="1582"/>
    </row>
    <row r="1507">
      <c r="A1507" s="1581"/>
      <c r="B1507" s="1580"/>
      <c r="C1507" s="1580"/>
      <c r="D1507" s="1580"/>
      <c r="E1507" s="1533" t="s">
        <v>630</v>
      </c>
      <c r="F1507" s="1537">
        <v>194.0</v>
      </c>
      <c r="G1507" s="1580"/>
      <c r="H1507" s="1639" t="s">
        <v>630</v>
      </c>
      <c r="I1507" s="1537">
        <v>35.0</v>
      </c>
      <c r="J1507" s="1581"/>
      <c r="K1507" s="1581"/>
      <c r="L1507" s="1575"/>
      <c r="M1507" s="1575"/>
      <c r="N1507" s="1575"/>
      <c r="O1507" s="1575"/>
      <c r="P1507" s="1575"/>
      <c r="Q1507" s="1532"/>
      <c r="R1507" s="1532"/>
      <c r="S1507" s="1532"/>
      <c r="T1507" s="1582"/>
      <c r="U1507" s="1582"/>
      <c r="V1507" s="1582"/>
      <c r="W1507" s="1582"/>
      <c r="X1507" s="1582"/>
      <c r="Y1507" s="1582"/>
      <c r="Z1507" s="1582"/>
      <c r="AA1507" s="1582"/>
      <c r="AB1507" s="1582"/>
    </row>
    <row r="1508">
      <c r="A1508" s="1581"/>
      <c r="B1508" s="1580"/>
      <c r="C1508" s="1580"/>
      <c r="D1508" s="1580"/>
      <c r="E1508" s="1606" t="s">
        <v>651</v>
      </c>
      <c r="F1508" s="1533">
        <f>(H1488)</f>
        <v>158</v>
      </c>
      <c r="G1508" s="1580"/>
      <c r="H1508" s="1606" t="s">
        <v>651</v>
      </c>
      <c r="I1508" s="1533">
        <f>(H1495)</f>
        <v>34</v>
      </c>
      <c r="J1508" s="1581"/>
      <c r="K1508" s="1581"/>
      <c r="L1508" s="1575"/>
      <c r="M1508" s="1575"/>
      <c r="N1508" s="1575"/>
      <c r="O1508" s="1575"/>
      <c r="P1508" s="1575"/>
      <c r="Q1508" s="1532"/>
      <c r="R1508" s="1532"/>
      <c r="S1508" s="1532"/>
      <c r="T1508" s="1582"/>
      <c r="U1508" s="1582"/>
      <c r="V1508" s="1582"/>
      <c r="W1508" s="1582"/>
      <c r="X1508" s="1582"/>
      <c r="Y1508" s="1582"/>
      <c r="Z1508" s="1582"/>
      <c r="AA1508" s="1582"/>
      <c r="AB1508" s="1582"/>
    </row>
    <row r="1509">
      <c r="A1509" s="1581"/>
      <c r="B1509" s="1580"/>
      <c r="C1509" s="1580"/>
      <c r="D1509" s="1589"/>
      <c r="E1509" s="1590" t="s">
        <v>9</v>
      </c>
      <c r="F1509" s="1539">
        <f>SUM(F1504:F1508)</f>
        <v>679</v>
      </c>
      <c r="G1509" s="1589"/>
      <c r="H1509" s="1640" t="s">
        <v>9</v>
      </c>
      <c r="I1509" s="1539">
        <f>SUM(I1504:I1508)</f>
        <v>122</v>
      </c>
      <c r="J1509" s="1581"/>
      <c r="K1509" s="1581"/>
      <c r="L1509" s="1581"/>
      <c r="M1509" s="1581"/>
      <c r="N1509" s="1581"/>
      <c r="O1509" s="1581"/>
      <c r="P1509" s="1581"/>
      <c r="Q1509" s="1582"/>
      <c r="R1509" s="1582"/>
      <c r="S1509" s="1582"/>
      <c r="T1509" s="1582"/>
      <c r="U1509" s="1582"/>
      <c r="V1509" s="1582"/>
      <c r="W1509" s="1582"/>
      <c r="X1509" s="1582"/>
      <c r="Y1509" s="1582"/>
      <c r="Z1509" s="1582"/>
      <c r="AA1509" s="1582"/>
      <c r="AB1509" s="1582"/>
    </row>
    <row r="1510">
      <c r="A1510" s="1581"/>
      <c r="B1510" s="1580"/>
      <c r="C1510" s="1580"/>
      <c r="D1510" s="1580"/>
      <c r="E1510" s="1586"/>
      <c r="F1510" s="1586"/>
      <c r="G1510" s="1580"/>
      <c r="H1510" s="1587"/>
      <c r="I1510" s="1586"/>
      <c r="J1510" s="1581"/>
      <c r="K1510" s="1575"/>
      <c r="L1510" s="1575"/>
      <c r="M1510" s="1575"/>
      <c r="N1510" s="1575"/>
      <c r="O1510" s="1575"/>
      <c r="P1510" s="1575"/>
      <c r="Q1510" s="1532"/>
      <c r="R1510" s="1532"/>
      <c r="S1510" s="1532"/>
      <c r="T1510" s="1532"/>
      <c r="U1510" s="1532"/>
      <c r="V1510" s="1532"/>
      <c r="W1510" s="1582"/>
      <c r="X1510" s="1582"/>
      <c r="Y1510" s="1582"/>
      <c r="Z1510" s="1582"/>
      <c r="AA1510" s="1582"/>
      <c r="AB1510" s="1582"/>
    </row>
    <row r="1511">
      <c r="A1511" s="1581"/>
      <c r="B1511" s="1580"/>
      <c r="C1511" s="1580"/>
      <c r="D1511" s="1589"/>
      <c r="E1511" s="1590" t="s">
        <v>131</v>
      </c>
      <c r="F1511" s="1539">
        <f>(600-F1509)</f>
        <v>-79</v>
      </c>
      <c r="G1511" s="1589"/>
      <c r="H1511" s="1590" t="s">
        <v>131</v>
      </c>
      <c r="I1511" s="1539">
        <f>(200-I1509)</f>
        <v>78</v>
      </c>
      <c r="J1511" s="1581"/>
      <c r="K1511" s="1575"/>
      <c r="L1511" s="1575"/>
      <c r="M1511" s="1575"/>
      <c r="N1511" s="1575"/>
      <c r="O1511" s="1575"/>
      <c r="P1511" s="1575"/>
      <c r="Q1511" s="1532"/>
      <c r="R1511" s="1532"/>
      <c r="S1511" s="1532"/>
      <c r="T1511" s="1532"/>
      <c r="U1511" s="1532"/>
      <c r="V1511" s="1532"/>
      <c r="W1511" s="1582"/>
      <c r="X1511" s="1582"/>
      <c r="Y1511" s="1582"/>
      <c r="Z1511" s="1582"/>
      <c r="AA1511" s="1582"/>
      <c r="AB1511" s="1582"/>
    </row>
    <row r="1512">
      <c r="A1512" s="1585"/>
      <c r="B1512" s="1586"/>
      <c r="C1512" s="1586"/>
      <c r="D1512" s="1586"/>
      <c r="E1512" s="1586"/>
      <c r="F1512" s="1586"/>
      <c r="G1512" s="1586"/>
      <c r="H1512" s="1576"/>
      <c r="I1512" s="1607"/>
      <c r="J1512" s="1581"/>
      <c r="K1512" s="1575"/>
      <c r="L1512" s="1575"/>
      <c r="M1512" s="1575"/>
      <c r="N1512" s="1575"/>
      <c r="O1512" s="1575"/>
      <c r="P1512" s="1575"/>
      <c r="Q1512" s="1532"/>
      <c r="R1512" s="1532"/>
      <c r="S1512" s="1532"/>
      <c r="T1512" s="1532"/>
      <c r="U1512" s="1532"/>
      <c r="V1512" s="1532"/>
      <c r="W1512" s="1582"/>
      <c r="X1512" s="1582"/>
      <c r="Y1512" s="1582"/>
      <c r="Z1512" s="1582"/>
      <c r="AA1512" s="1582"/>
      <c r="AB1512" s="1582"/>
    </row>
    <row r="1513">
      <c r="A1513" s="1538" t="s">
        <v>502</v>
      </c>
      <c r="B1513" s="1590" t="s">
        <v>2</v>
      </c>
      <c r="C1513" s="1590" t="s">
        <v>3</v>
      </c>
      <c r="D1513" s="1590" t="s">
        <v>4</v>
      </c>
      <c r="E1513" s="1590" t="s">
        <v>5</v>
      </c>
      <c r="F1513" s="1590" t="s">
        <v>6</v>
      </c>
      <c r="G1513" s="1590" t="s">
        <v>7</v>
      </c>
      <c r="H1513" s="1539" t="s">
        <v>9</v>
      </c>
      <c r="I1513" s="1575"/>
      <c r="J1513" s="1575"/>
      <c r="K1513" s="1575"/>
      <c r="L1513" s="1575"/>
      <c r="M1513" s="1575"/>
      <c r="N1513" s="1575"/>
      <c r="O1513" s="1575"/>
      <c r="P1513" s="1575"/>
      <c r="Q1513" s="1532"/>
      <c r="R1513" s="1532"/>
      <c r="S1513" s="1532"/>
      <c r="T1513" s="1532"/>
      <c r="U1513" s="1641"/>
      <c r="V1513" s="1532"/>
      <c r="W1513" s="1532"/>
      <c r="X1513" s="1532"/>
      <c r="Y1513" s="1532"/>
      <c r="Z1513" s="1532"/>
      <c r="AA1513" s="1532"/>
      <c r="AB1513" s="1532"/>
    </row>
    <row r="1514">
      <c r="A1514" s="1547"/>
      <c r="B1514" s="1533">
        <f t="shared" ref="B1514:G1514" si="1106">SUM(B1488,B1495)</f>
        <v>43</v>
      </c>
      <c r="C1514" s="1533">
        <f t="shared" si="1106"/>
        <v>44</v>
      </c>
      <c r="D1514" s="1533">
        <f t="shared" si="1106"/>
        <v>34</v>
      </c>
      <c r="E1514" s="1533">
        <f t="shared" si="1106"/>
        <v>34</v>
      </c>
      <c r="F1514" s="1533">
        <f t="shared" si="1106"/>
        <v>37</v>
      </c>
      <c r="G1514" s="1533">
        <f t="shared" si="1106"/>
        <v>0</v>
      </c>
      <c r="H1514" s="1535">
        <f>SUM(B1514:G1514)</f>
        <v>192</v>
      </c>
      <c r="I1514" s="1575"/>
      <c r="J1514" s="1575"/>
      <c r="K1514" s="1575"/>
      <c r="L1514" s="1575"/>
      <c r="M1514" s="1575"/>
      <c r="N1514" s="1575"/>
      <c r="O1514" s="1575"/>
      <c r="P1514" s="1575"/>
      <c r="Q1514" s="1532"/>
      <c r="R1514" s="1532"/>
      <c r="S1514" s="1532"/>
      <c r="T1514" s="1642"/>
      <c r="U1514" s="1643"/>
      <c r="V1514" s="1532"/>
      <c r="W1514" s="1532"/>
      <c r="X1514" s="1532"/>
      <c r="Y1514" s="1532"/>
      <c r="Z1514" s="1532"/>
      <c r="AA1514" s="1532"/>
      <c r="AB1514" s="1532"/>
    </row>
    <row r="1515">
      <c r="A1515" s="1581"/>
      <c r="B1515" s="1580"/>
      <c r="C1515" s="1580"/>
      <c r="D1515" s="1580"/>
      <c r="E1515" s="1580"/>
      <c r="F1515" s="1580"/>
      <c r="G1515" s="1580"/>
      <c r="H1515" s="1575"/>
      <c r="I1515" s="1607"/>
      <c r="J1515" s="1581"/>
      <c r="K1515" s="1575"/>
      <c r="L1515" s="1575"/>
      <c r="M1515" s="1575"/>
      <c r="N1515" s="1575"/>
      <c r="O1515" s="1575"/>
      <c r="P1515" s="1575"/>
      <c r="Q1515" s="1532"/>
      <c r="R1515" s="1532"/>
      <c r="S1515" s="1532"/>
      <c r="T1515" s="1532"/>
      <c r="U1515" s="1532"/>
      <c r="V1515" s="1532"/>
      <c r="W1515" s="1582"/>
      <c r="X1515" s="1582"/>
      <c r="Y1515" s="1582"/>
      <c r="Z1515" s="1582"/>
      <c r="AA1515" s="1582"/>
      <c r="AB1515" s="1582"/>
    </row>
    <row r="1516">
      <c r="A1516" s="1585"/>
      <c r="B1516" s="1586"/>
      <c r="C1516" s="1586"/>
      <c r="D1516" s="1586"/>
      <c r="E1516" s="1586"/>
      <c r="F1516" s="1586"/>
      <c r="G1516" s="1586"/>
      <c r="H1516" s="1576"/>
      <c r="I1516" s="1608"/>
      <c r="J1516" s="1581"/>
      <c r="K1516" s="1576"/>
      <c r="L1516" s="1576"/>
      <c r="M1516" s="1576"/>
      <c r="N1516" s="1576"/>
      <c r="O1516" s="1576"/>
      <c r="P1516" s="1576"/>
      <c r="Q1516" s="1532"/>
      <c r="R1516" s="1532"/>
      <c r="S1516" s="1532"/>
      <c r="T1516" s="1532"/>
      <c r="U1516" s="1532"/>
      <c r="V1516" s="1532"/>
      <c r="W1516" s="1582"/>
      <c r="X1516" s="1582"/>
      <c r="Y1516" s="1582"/>
      <c r="Z1516" s="1582"/>
      <c r="AA1516" s="1582"/>
      <c r="AB1516" s="1582"/>
    </row>
    <row r="1517">
      <c r="A1517" s="1528" t="s">
        <v>639</v>
      </c>
      <c r="B1517" s="1529">
        <v>27.0</v>
      </c>
      <c r="C1517" s="1529">
        <v>28.0</v>
      </c>
      <c r="D1517" s="1529">
        <v>29.0</v>
      </c>
      <c r="E1517" s="1529">
        <v>30.0</v>
      </c>
      <c r="F1517" s="1529">
        <v>31.0</v>
      </c>
      <c r="G1517" s="1529">
        <v>1.0</v>
      </c>
      <c r="H1517" s="1530"/>
      <c r="I1517" s="1595"/>
      <c r="J1517" s="1560"/>
      <c r="K1517" s="1609" t="s">
        <v>639</v>
      </c>
      <c r="L1517" s="1574"/>
      <c r="M1517" s="1574"/>
      <c r="N1517" s="1574"/>
      <c r="O1517" s="1574"/>
      <c r="P1517" s="1574"/>
      <c r="Q1517" s="1532"/>
      <c r="R1517" s="1532"/>
      <c r="S1517" s="1532"/>
      <c r="T1517" s="1532"/>
      <c r="U1517" s="1532"/>
      <c r="V1517" s="1532"/>
      <c r="W1517" s="1532"/>
      <c r="X1517" s="1532"/>
      <c r="Y1517" s="1532"/>
      <c r="Z1517" s="1532"/>
      <c r="AA1517" s="1532"/>
      <c r="AB1517" s="1532"/>
    </row>
    <row r="1518">
      <c r="A1518" s="1610" t="s">
        <v>132</v>
      </c>
      <c r="B1518" s="1590" t="s">
        <v>2</v>
      </c>
      <c r="C1518" s="1590" t="s">
        <v>3</v>
      </c>
      <c r="D1518" s="1590" t="s">
        <v>4</v>
      </c>
      <c r="E1518" s="1590" t="s">
        <v>5</v>
      </c>
      <c r="F1518" s="1590" t="s">
        <v>6</v>
      </c>
      <c r="G1518" s="1590" t="s">
        <v>7</v>
      </c>
      <c r="H1518" s="1591" t="s">
        <v>9</v>
      </c>
      <c r="I1518" s="1590" t="s">
        <v>71</v>
      </c>
      <c r="J1518" s="1611"/>
      <c r="K1518" s="1612" t="s">
        <v>132</v>
      </c>
      <c r="L1518" s="1612" t="s">
        <v>72</v>
      </c>
      <c r="M1518" s="1612" t="s">
        <v>13</v>
      </c>
      <c r="N1518" s="1612" t="s">
        <v>73</v>
      </c>
      <c r="O1518" s="1612" t="s">
        <v>133</v>
      </c>
      <c r="P1518" s="1612" t="s">
        <v>74</v>
      </c>
      <c r="Q1518" s="1582"/>
      <c r="R1518" s="1582"/>
      <c r="S1518" s="1582"/>
      <c r="T1518" s="1582"/>
      <c r="U1518" s="1582"/>
      <c r="V1518" s="1582"/>
      <c r="W1518" s="1582"/>
      <c r="X1518" s="1582"/>
      <c r="Y1518" s="1582"/>
      <c r="Z1518" s="1582"/>
      <c r="AA1518" s="1582"/>
      <c r="AB1518" s="1582"/>
    </row>
    <row r="1519">
      <c r="A1519" s="1577"/>
      <c r="B1519" s="1535"/>
      <c r="C1519" s="1535"/>
      <c r="D1519" s="1535"/>
      <c r="E1519" s="1535"/>
      <c r="F1519" s="1535"/>
      <c r="G1519" s="1535"/>
      <c r="H1519" s="1535">
        <f t="shared" ref="H1519:H1523" si="1107">SUM(B1519:G1519)</f>
        <v>0</v>
      </c>
      <c r="I1519" s="1549">
        <f t="shared" ref="I1519:I1523" si="1108">(H1519/40)</f>
        <v>0</v>
      </c>
      <c r="J1519" s="1611"/>
      <c r="K1519" s="1636"/>
      <c r="L1519" s="1533">
        <v>0.0</v>
      </c>
      <c r="M1519" s="1533">
        <f t="shared" ref="M1519:M1523" si="1109">(L1519-H1519)</f>
        <v>0</v>
      </c>
      <c r="N1519" s="1533"/>
      <c r="O1519" s="1533">
        <f t="shared" ref="O1519:O1523" si="1110">sum(M1519,N1519)</f>
        <v>0</v>
      </c>
      <c r="P1519" s="1533"/>
      <c r="Q1519" s="1582"/>
      <c r="R1519" s="1582"/>
      <c r="S1519" s="1582"/>
      <c r="T1519" s="1582"/>
      <c r="U1519" s="1582"/>
      <c r="V1519" s="1582"/>
      <c r="W1519" s="1582"/>
      <c r="X1519" s="1582"/>
      <c r="Y1519" s="1582"/>
      <c r="Z1519" s="1582"/>
      <c r="AA1519" s="1582"/>
      <c r="AB1519" s="1582"/>
    </row>
    <row r="1520">
      <c r="A1520" s="1577"/>
      <c r="B1520" s="1535"/>
      <c r="C1520" s="1535"/>
      <c r="D1520" s="1535"/>
      <c r="E1520" s="1535"/>
      <c r="F1520" s="1535"/>
      <c r="G1520" s="1535"/>
      <c r="H1520" s="1535">
        <f t="shared" si="1107"/>
        <v>0</v>
      </c>
      <c r="I1520" s="1549">
        <f t="shared" si="1108"/>
        <v>0</v>
      </c>
      <c r="J1520" s="1635"/>
      <c r="K1520" s="1636"/>
      <c r="L1520" s="1533">
        <v>0.0</v>
      </c>
      <c r="M1520" s="1533">
        <f t="shared" si="1109"/>
        <v>0</v>
      </c>
      <c r="N1520" s="1533"/>
      <c r="O1520" s="1533">
        <f t="shared" si="1110"/>
        <v>0</v>
      </c>
      <c r="P1520" s="1533"/>
      <c r="Q1520" s="1582"/>
      <c r="R1520" s="1582"/>
      <c r="S1520" s="1582"/>
      <c r="T1520" s="1582"/>
      <c r="U1520" s="1582"/>
      <c r="V1520" s="1582"/>
      <c r="W1520" s="1582"/>
      <c r="X1520" s="1582"/>
      <c r="Y1520" s="1582"/>
      <c r="Z1520" s="1582"/>
      <c r="AA1520" s="1582"/>
      <c r="AB1520" s="1582"/>
    </row>
    <row r="1521">
      <c r="A1521" s="1577"/>
      <c r="B1521" s="1535"/>
      <c r="C1521" s="1535"/>
      <c r="D1521" s="1535"/>
      <c r="E1521" s="1535"/>
      <c r="F1521" s="1535"/>
      <c r="G1521" s="1535"/>
      <c r="H1521" s="1535">
        <f t="shared" si="1107"/>
        <v>0</v>
      </c>
      <c r="I1521" s="1549">
        <f t="shared" si="1108"/>
        <v>0</v>
      </c>
      <c r="J1521" s="1635"/>
      <c r="K1521" s="1636"/>
      <c r="L1521" s="1533">
        <v>0.0</v>
      </c>
      <c r="M1521" s="1533">
        <f t="shared" si="1109"/>
        <v>0</v>
      </c>
      <c r="N1521" s="1533"/>
      <c r="O1521" s="1533">
        <f t="shared" si="1110"/>
        <v>0</v>
      </c>
      <c r="P1521" s="1533"/>
      <c r="Q1521" s="1582"/>
      <c r="R1521" s="1582"/>
      <c r="S1521" s="1582"/>
      <c r="T1521" s="1582"/>
      <c r="U1521" s="1582"/>
      <c r="V1521" s="1582"/>
      <c r="W1521" s="1582"/>
      <c r="X1521" s="1582"/>
      <c r="Y1521" s="1582"/>
      <c r="Z1521" s="1582"/>
      <c r="AA1521" s="1582"/>
      <c r="AB1521" s="1582"/>
    </row>
    <row r="1522">
      <c r="A1522" s="1577"/>
      <c r="B1522" s="1535"/>
      <c r="C1522" s="1535"/>
      <c r="D1522" s="1535"/>
      <c r="E1522" s="1535"/>
      <c r="F1522" s="1535"/>
      <c r="G1522" s="1535"/>
      <c r="H1522" s="1535">
        <f t="shared" si="1107"/>
        <v>0</v>
      </c>
      <c r="I1522" s="1549">
        <f t="shared" si="1108"/>
        <v>0</v>
      </c>
      <c r="J1522" s="1635"/>
      <c r="K1522" s="1636"/>
      <c r="L1522" s="1533">
        <v>0.0</v>
      </c>
      <c r="M1522" s="1533">
        <f t="shared" si="1109"/>
        <v>0</v>
      </c>
      <c r="N1522" s="1533"/>
      <c r="O1522" s="1533">
        <f t="shared" si="1110"/>
        <v>0</v>
      </c>
      <c r="P1522" s="1533"/>
      <c r="Q1522" s="1582"/>
      <c r="R1522" s="1582"/>
      <c r="S1522" s="1582"/>
      <c r="T1522" s="1582"/>
      <c r="U1522" s="1582"/>
      <c r="V1522" s="1582"/>
      <c r="W1522" s="1582"/>
      <c r="X1522" s="1582"/>
      <c r="Y1522" s="1582"/>
      <c r="Z1522" s="1582"/>
      <c r="AA1522" s="1582"/>
      <c r="AB1522" s="1582"/>
    </row>
    <row r="1523">
      <c r="A1523" s="1577"/>
      <c r="B1523" s="1535"/>
      <c r="C1523" s="1535"/>
      <c r="D1523" s="1535"/>
      <c r="E1523" s="1535"/>
      <c r="F1523" s="1535"/>
      <c r="G1523" s="1535"/>
      <c r="H1523" s="1535">
        <f t="shared" si="1107"/>
        <v>0</v>
      </c>
      <c r="I1523" s="1549">
        <f t="shared" si="1108"/>
        <v>0</v>
      </c>
      <c r="J1523" s="1635"/>
      <c r="K1523" s="1636"/>
      <c r="L1523" s="1533">
        <v>0.0</v>
      </c>
      <c r="M1523" s="1533">
        <f t="shared" si="1109"/>
        <v>0</v>
      </c>
      <c r="N1523" s="1533"/>
      <c r="O1523" s="1533">
        <f t="shared" si="1110"/>
        <v>0</v>
      </c>
      <c r="P1523" s="1533"/>
      <c r="Q1523" s="1582"/>
      <c r="R1523" s="1582"/>
      <c r="S1523" s="1582"/>
      <c r="T1523" s="1582"/>
      <c r="U1523" s="1582"/>
      <c r="V1523" s="1582"/>
      <c r="W1523" s="1582"/>
      <c r="X1523" s="1582"/>
      <c r="Y1523" s="1582"/>
      <c r="Z1523" s="1582"/>
      <c r="AA1523" s="1582"/>
      <c r="AB1523" s="1582"/>
    </row>
    <row r="1524">
      <c r="A1524" s="1629"/>
      <c r="B1524" s="1561"/>
      <c r="C1524" s="1561"/>
      <c r="D1524" s="1561"/>
      <c r="E1524" s="1561"/>
      <c r="F1524" s="1561"/>
      <c r="G1524" s="1561"/>
      <c r="H1524" s="1561"/>
      <c r="I1524" s="1630"/>
      <c r="J1524" s="1611"/>
      <c r="K1524" s="1631"/>
      <c r="L1524" s="1561"/>
      <c r="M1524" s="1561"/>
      <c r="N1524" s="1561"/>
      <c r="O1524" s="1561"/>
      <c r="P1524" s="1561"/>
      <c r="Q1524" s="1582"/>
      <c r="R1524" s="1582"/>
      <c r="S1524" s="1582"/>
      <c r="T1524" s="1582"/>
      <c r="U1524" s="1582"/>
      <c r="V1524" s="1582"/>
      <c r="W1524" s="1582"/>
      <c r="X1524" s="1582"/>
      <c r="Y1524" s="1582"/>
      <c r="Z1524" s="1582"/>
      <c r="AA1524" s="1582"/>
      <c r="AB1524" s="1582"/>
    </row>
    <row r="1525">
      <c r="A1525" s="1632" t="s">
        <v>252</v>
      </c>
      <c r="B1525" s="1573">
        <f t="shared" ref="B1525:H1525" si="1111">SUM(B1519,B1520,B1521,B1522,B1523)</f>
        <v>0</v>
      </c>
      <c r="C1525" s="1573">
        <f t="shared" si="1111"/>
        <v>0</v>
      </c>
      <c r="D1525" s="1573">
        <f t="shared" si="1111"/>
        <v>0</v>
      </c>
      <c r="E1525" s="1573">
        <f t="shared" si="1111"/>
        <v>0</v>
      </c>
      <c r="F1525" s="1573">
        <f t="shared" si="1111"/>
        <v>0</v>
      </c>
      <c r="G1525" s="1573">
        <f t="shared" si="1111"/>
        <v>0</v>
      </c>
      <c r="H1525" s="1573">
        <f t="shared" si="1111"/>
        <v>0</v>
      </c>
      <c r="I1525" s="1633"/>
      <c r="J1525" s="1611"/>
      <c r="K1525" s="1634" t="s">
        <v>252</v>
      </c>
      <c r="L1525" s="1573">
        <f t="shared" ref="L1525:O1525" si="1112">SUM(L1519,L1520,L1521,L1522,L1523)</f>
        <v>0</v>
      </c>
      <c r="M1525" s="1573">
        <f t="shared" si="1112"/>
        <v>0</v>
      </c>
      <c r="N1525" s="1573">
        <f t="shared" si="1112"/>
        <v>0</v>
      </c>
      <c r="O1525" s="1573">
        <f t="shared" si="1112"/>
        <v>0</v>
      </c>
      <c r="P1525" s="1573"/>
      <c r="Q1525" s="1582"/>
      <c r="R1525" s="1582"/>
      <c r="S1525" s="1582"/>
      <c r="T1525" s="1582"/>
      <c r="U1525" s="1582"/>
      <c r="V1525" s="1582"/>
      <c r="W1525" s="1582"/>
      <c r="X1525" s="1582"/>
      <c r="Y1525" s="1582"/>
      <c r="Z1525" s="1582"/>
      <c r="AA1525" s="1582"/>
      <c r="AB1525" s="1582"/>
    </row>
    <row r="1526">
      <c r="A1526" s="1632" t="s">
        <v>9</v>
      </c>
      <c r="B1526" s="1573">
        <f t="shared" ref="B1526:H1526" si="1113">sum(B1525)</f>
        <v>0</v>
      </c>
      <c r="C1526" s="1573">
        <f t="shared" si="1113"/>
        <v>0</v>
      </c>
      <c r="D1526" s="1573">
        <f t="shared" si="1113"/>
        <v>0</v>
      </c>
      <c r="E1526" s="1573">
        <f t="shared" si="1113"/>
        <v>0</v>
      </c>
      <c r="F1526" s="1573">
        <f t="shared" si="1113"/>
        <v>0</v>
      </c>
      <c r="G1526" s="1573">
        <f t="shared" si="1113"/>
        <v>0</v>
      </c>
      <c r="H1526" s="1573">
        <f t="shared" si="1113"/>
        <v>0</v>
      </c>
      <c r="I1526" s="1633"/>
      <c r="J1526" s="1611"/>
      <c r="K1526" s="1634" t="s">
        <v>9</v>
      </c>
      <c r="L1526" s="1573">
        <f t="shared" ref="L1526:O1526" si="1114">sum(L1525)</f>
        <v>0</v>
      </c>
      <c r="M1526" s="1573">
        <f t="shared" si="1114"/>
        <v>0</v>
      </c>
      <c r="N1526" s="1573">
        <f t="shared" si="1114"/>
        <v>0</v>
      </c>
      <c r="O1526" s="1573">
        <f t="shared" si="1114"/>
        <v>0</v>
      </c>
      <c r="P1526" s="1573"/>
      <c r="Q1526" s="1582"/>
      <c r="R1526" s="1582"/>
      <c r="S1526" s="1582"/>
      <c r="T1526" s="1582"/>
      <c r="U1526" s="1582"/>
      <c r="V1526" s="1582"/>
      <c r="W1526" s="1582"/>
      <c r="X1526" s="1582"/>
      <c r="Y1526" s="1582"/>
      <c r="Z1526" s="1582"/>
      <c r="AA1526" s="1582"/>
      <c r="AB1526" s="1582"/>
    </row>
    <row r="1527">
      <c r="A1527" s="1585"/>
      <c r="B1527" s="1580"/>
      <c r="C1527" s="1580"/>
      <c r="D1527" s="1580"/>
      <c r="E1527" s="1580"/>
      <c r="F1527" s="1580"/>
      <c r="G1527" s="1580"/>
      <c r="H1527" s="1575"/>
      <c r="I1527" s="1607"/>
      <c r="J1527" s="1581"/>
      <c r="K1527" s="1575"/>
      <c r="L1527" s="1575"/>
      <c r="M1527" s="1575"/>
      <c r="N1527" s="1575"/>
      <c r="O1527" s="1575"/>
      <c r="P1527" s="1575"/>
      <c r="Q1527" s="1532"/>
      <c r="R1527" s="1532"/>
      <c r="S1527" s="1532"/>
      <c r="T1527" s="1532"/>
      <c r="U1527" s="1532"/>
      <c r="V1527" s="1532"/>
      <c r="W1527" s="1582"/>
      <c r="X1527" s="1582"/>
      <c r="Y1527" s="1582"/>
      <c r="Z1527" s="1582"/>
      <c r="AA1527" s="1582"/>
      <c r="AB1527" s="1582"/>
    </row>
    <row r="1528">
      <c r="A1528" s="1638" t="s">
        <v>588</v>
      </c>
      <c r="B1528" s="1580"/>
      <c r="C1528" s="1580"/>
      <c r="D1528" s="1580"/>
      <c r="E1528" s="1580"/>
      <c r="F1528" s="1580"/>
      <c r="G1528" s="1580"/>
      <c r="H1528" s="1576"/>
      <c r="I1528" s="1608"/>
      <c r="J1528" s="1581"/>
      <c r="K1528" s="1575"/>
      <c r="L1528" s="1575"/>
      <c r="M1528" s="1575"/>
      <c r="N1528" s="1575"/>
      <c r="O1528" s="1575"/>
      <c r="P1528" s="1575"/>
      <c r="Q1528" s="1532"/>
      <c r="R1528" s="1532"/>
      <c r="S1528" s="1532"/>
      <c r="T1528" s="1532"/>
      <c r="U1528" s="1532"/>
      <c r="V1528" s="1532"/>
      <c r="W1528" s="1582"/>
      <c r="X1528" s="1582"/>
      <c r="Y1528" s="1582"/>
      <c r="Z1528" s="1582"/>
      <c r="AA1528" s="1582"/>
      <c r="AB1528" s="1582"/>
    </row>
    <row r="1529">
      <c r="A1529" s="1581"/>
      <c r="B1529" s="1580"/>
      <c r="C1529" s="1580"/>
      <c r="D1529" s="1580"/>
      <c r="E1529" s="1580"/>
      <c r="F1529" s="1580"/>
      <c r="G1529" s="1589"/>
      <c r="H1529" s="1590" t="s">
        <v>555</v>
      </c>
      <c r="I1529" s="1591" t="s">
        <v>36</v>
      </c>
      <c r="J1529" s="1581"/>
      <c r="K1529" s="1575"/>
      <c r="L1529" s="1575"/>
      <c r="M1529" s="1575"/>
      <c r="N1529" s="1575"/>
      <c r="O1529" s="1575"/>
      <c r="P1529" s="1575"/>
      <c r="Q1529" s="1532"/>
      <c r="R1529" s="1532"/>
      <c r="S1529" s="1532"/>
      <c r="T1529" s="1532"/>
      <c r="U1529" s="1532"/>
      <c r="V1529" s="1532"/>
      <c r="W1529" s="1582"/>
      <c r="X1529" s="1582"/>
      <c r="Y1529" s="1582"/>
      <c r="Z1529" s="1582"/>
      <c r="AA1529" s="1582"/>
      <c r="AB1529" s="1582"/>
    </row>
    <row r="1530">
      <c r="A1530" s="1581"/>
      <c r="B1530" s="1580"/>
      <c r="C1530" s="1580"/>
      <c r="D1530" s="1580"/>
      <c r="E1530" s="1580"/>
      <c r="F1530" s="1580"/>
      <c r="G1530" s="1589"/>
      <c r="H1530" s="1592" t="s">
        <v>556</v>
      </c>
      <c r="I1530" s="1533">
        <v>0.0</v>
      </c>
      <c r="J1530" s="1581"/>
      <c r="K1530" s="1575"/>
      <c r="L1530" s="1575"/>
      <c r="M1530" s="1575"/>
      <c r="N1530" s="1575"/>
      <c r="O1530" s="1575"/>
      <c r="P1530" s="1575"/>
      <c r="Q1530" s="1532"/>
      <c r="R1530" s="1532"/>
      <c r="S1530" s="1532"/>
      <c r="T1530" s="1532"/>
      <c r="U1530" s="1532"/>
      <c r="V1530" s="1532"/>
      <c r="W1530" s="1582"/>
      <c r="X1530" s="1582"/>
      <c r="Y1530" s="1582"/>
      <c r="Z1530" s="1582"/>
      <c r="AA1530" s="1582"/>
      <c r="AB1530" s="1582"/>
    </row>
    <row r="1531">
      <c r="A1531" s="1581"/>
      <c r="B1531" s="1580"/>
      <c r="C1531" s="1580"/>
      <c r="D1531" s="1580"/>
      <c r="E1531" s="1580"/>
      <c r="F1531" s="1580"/>
      <c r="G1531" s="1589"/>
      <c r="H1531" s="1592" t="s">
        <v>568</v>
      </c>
      <c r="I1531" s="1533">
        <f>(H1526)</f>
        <v>0</v>
      </c>
      <c r="J1531" s="1581"/>
      <c r="K1531" s="1575"/>
      <c r="L1531" s="1575"/>
      <c r="M1531" s="1575"/>
      <c r="N1531" s="1575"/>
      <c r="O1531" s="1575"/>
      <c r="P1531" s="1575"/>
      <c r="Q1531" s="1532"/>
      <c r="R1531" s="1532"/>
      <c r="S1531" s="1532"/>
      <c r="T1531" s="1532"/>
      <c r="U1531" s="1532"/>
      <c r="V1531" s="1532"/>
      <c r="W1531" s="1582"/>
      <c r="X1531" s="1582"/>
      <c r="Y1531" s="1582"/>
      <c r="Z1531" s="1582"/>
      <c r="AA1531" s="1582"/>
      <c r="AB1531" s="1582"/>
    </row>
    <row r="1532">
      <c r="A1532" s="1581"/>
      <c r="B1532" s="1580"/>
      <c r="C1532" s="1580"/>
      <c r="D1532" s="1580"/>
      <c r="E1532" s="1580"/>
      <c r="F1532" s="1580"/>
      <c r="G1532" s="1589"/>
      <c r="H1532" s="1592" t="s">
        <v>607</v>
      </c>
      <c r="I1532" s="1533">
        <v>0.0</v>
      </c>
      <c r="J1532" s="1581"/>
      <c r="K1532" s="1575"/>
      <c r="L1532" s="1575"/>
      <c r="M1532" s="1575"/>
      <c r="N1532" s="1575"/>
      <c r="O1532" s="1575"/>
      <c r="P1532" s="1575"/>
      <c r="Q1532" s="1532"/>
      <c r="R1532" s="1532"/>
      <c r="S1532" s="1532"/>
      <c r="T1532" s="1532"/>
      <c r="U1532" s="1532"/>
      <c r="V1532" s="1532"/>
      <c r="W1532" s="1582"/>
      <c r="X1532" s="1582"/>
      <c r="Y1532" s="1582"/>
      <c r="Z1532" s="1582"/>
      <c r="AA1532" s="1582"/>
      <c r="AB1532" s="1582"/>
    </row>
    <row r="1533">
      <c r="A1533" s="1581"/>
      <c r="B1533" s="1580"/>
      <c r="C1533" s="1580"/>
      <c r="D1533" s="1580"/>
      <c r="E1533" s="1580"/>
      <c r="F1533" s="1580"/>
      <c r="G1533" s="1580"/>
      <c r="H1533" s="1605" t="s">
        <v>630</v>
      </c>
      <c r="I1533" s="1533">
        <v>0.0</v>
      </c>
      <c r="J1533" s="1581"/>
      <c r="K1533" s="1575"/>
      <c r="L1533" s="1575"/>
      <c r="M1533" s="1575"/>
      <c r="N1533" s="1575"/>
      <c r="O1533" s="1575"/>
      <c r="P1533" s="1575"/>
      <c r="Q1533" s="1532"/>
      <c r="R1533" s="1532"/>
      <c r="S1533" s="1532"/>
      <c r="T1533" s="1532"/>
      <c r="U1533" s="1532"/>
      <c r="V1533" s="1532"/>
      <c r="W1533" s="1582"/>
      <c r="X1533" s="1582"/>
      <c r="Y1533" s="1582"/>
      <c r="Z1533" s="1582"/>
      <c r="AA1533" s="1582"/>
      <c r="AB1533" s="1582"/>
    </row>
    <row r="1534">
      <c r="A1534" s="1581"/>
      <c r="B1534" s="1580"/>
      <c r="C1534" s="1580"/>
      <c r="D1534" s="1580"/>
      <c r="E1534" s="1580"/>
      <c r="F1534" s="1580"/>
      <c r="G1534" s="1580"/>
      <c r="H1534" s="1606" t="s">
        <v>651</v>
      </c>
      <c r="I1534" s="1537">
        <v>0.0</v>
      </c>
      <c r="J1534" s="1581"/>
      <c r="K1534" s="1575"/>
      <c r="L1534" s="1575"/>
      <c r="M1534" s="1575"/>
      <c r="N1534" s="1575"/>
      <c r="O1534" s="1575"/>
      <c r="P1534" s="1575"/>
      <c r="Q1534" s="1532"/>
      <c r="R1534" s="1532"/>
      <c r="S1534" s="1532"/>
      <c r="T1534" s="1532"/>
      <c r="U1534" s="1532"/>
      <c r="V1534" s="1532"/>
      <c r="W1534" s="1582"/>
      <c r="X1534" s="1582"/>
      <c r="Y1534" s="1582"/>
      <c r="Z1534" s="1582"/>
      <c r="AA1534" s="1582"/>
      <c r="AB1534" s="1582"/>
    </row>
    <row r="1535">
      <c r="A1535" s="1581"/>
      <c r="B1535" s="1580"/>
      <c r="C1535" s="1580"/>
      <c r="D1535" s="1580"/>
      <c r="E1535" s="1580"/>
      <c r="F1535" s="1580"/>
      <c r="G1535" s="1589"/>
      <c r="H1535" s="1590" t="s">
        <v>9</v>
      </c>
      <c r="I1535" s="1539">
        <f>SUM(I1530:I1534)</f>
        <v>0</v>
      </c>
      <c r="J1535" s="1581"/>
      <c r="K1535" s="1575"/>
      <c r="L1535" s="1575"/>
      <c r="M1535" s="1575"/>
      <c r="N1535" s="1575"/>
      <c r="O1535" s="1575"/>
      <c r="P1535" s="1575"/>
      <c r="Q1535" s="1532"/>
      <c r="R1535" s="1532"/>
      <c r="S1535" s="1532"/>
      <c r="T1535" s="1532"/>
      <c r="U1535" s="1532"/>
      <c r="V1535" s="1532"/>
      <c r="W1535" s="1582"/>
      <c r="X1535" s="1582"/>
      <c r="Y1535" s="1582"/>
      <c r="Z1535" s="1582"/>
      <c r="AA1535" s="1582"/>
      <c r="AB1535" s="1582"/>
    </row>
    <row r="1536">
      <c r="A1536" s="1581"/>
      <c r="B1536" s="1580"/>
      <c r="C1536" s="1580"/>
      <c r="D1536" s="1580"/>
      <c r="E1536" s="1580"/>
      <c r="F1536" s="1580"/>
      <c r="G1536" s="1580"/>
      <c r="H1536" s="1587"/>
      <c r="I1536" s="1586"/>
      <c r="J1536" s="1581"/>
      <c r="K1536" s="1575"/>
      <c r="L1536" s="1575"/>
      <c r="M1536" s="1575"/>
      <c r="N1536" s="1575"/>
      <c r="O1536" s="1575"/>
      <c r="P1536" s="1575"/>
      <c r="Q1536" s="1532"/>
      <c r="R1536" s="1532"/>
      <c r="S1536" s="1532"/>
      <c r="T1536" s="1532"/>
      <c r="U1536" s="1532"/>
      <c r="V1536" s="1532"/>
      <c r="W1536" s="1582"/>
      <c r="X1536" s="1582"/>
      <c r="Y1536" s="1582"/>
      <c r="Z1536" s="1582"/>
      <c r="AA1536" s="1582"/>
      <c r="AB1536" s="1582"/>
    </row>
    <row r="1537">
      <c r="A1537" s="1581"/>
      <c r="B1537" s="1580"/>
      <c r="C1537" s="1580"/>
      <c r="D1537" s="1580"/>
      <c r="E1537" s="1580"/>
      <c r="F1537" s="1580"/>
      <c r="G1537" s="1589"/>
      <c r="H1537" s="1590" t="s">
        <v>131</v>
      </c>
      <c r="I1537" s="1539">
        <f>(500-I1535)</f>
        <v>500</v>
      </c>
      <c r="J1537" s="1581"/>
      <c r="K1537" s="1575"/>
      <c r="L1537" s="1575"/>
      <c r="M1537" s="1575"/>
      <c r="N1537" s="1575"/>
      <c r="O1537" s="1575"/>
      <c r="P1537" s="1575"/>
      <c r="Q1537" s="1532"/>
      <c r="R1537" s="1532"/>
      <c r="S1537" s="1532"/>
      <c r="T1537" s="1532"/>
      <c r="U1537" s="1532"/>
      <c r="V1537" s="1532"/>
      <c r="W1537" s="1582"/>
      <c r="X1537" s="1582"/>
      <c r="Y1537" s="1582"/>
      <c r="Z1537" s="1582"/>
      <c r="AA1537" s="1582"/>
      <c r="AB1537" s="1582"/>
    </row>
    <row r="1538">
      <c r="A1538" s="1585"/>
      <c r="B1538" s="1586"/>
      <c r="C1538" s="1586"/>
      <c r="D1538" s="1586"/>
      <c r="E1538" s="1586"/>
      <c r="F1538" s="1586"/>
      <c r="G1538" s="1586"/>
      <c r="H1538" s="1576"/>
      <c r="I1538" s="1608"/>
      <c r="J1538" s="1581"/>
      <c r="K1538" s="1575"/>
      <c r="L1538" s="1575"/>
      <c r="M1538" s="1575"/>
      <c r="N1538" s="1575"/>
      <c r="O1538" s="1575"/>
      <c r="P1538" s="1575"/>
      <c r="Q1538" s="1532"/>
      <c r="R1538" s="1532"/>
      <c r="S1538" s="1532"/>
      <c r="T1538" s="1532"/>
      <c r="U1538" s="1532"/>
      <c r="V1538" s="1532"/>
      <c r="W1538" s="1582"/>
      <c r="X1538" s="1582"/>
      <c r="Y1538" s="1582"/>
      <c r="Z1538" s="1582"/>
      <c r="AA1538" s="1582"/>
      <c r="AB1538" s="1582"/>
    </row>
    <row r="1539">
      <c r="A1539" s="1528" t="s">
        <v>639</v>
      </c>
      <c r="B1539" s="1529">
        <v>27.0</v>
      </c>
      <c r="C1539" s="1529">
        <v>28.0</v>
      </c>
      <c r="D1539" s="1529">
        <v>29.0</v>
      </c>
      <c r="E1539" s="1529">
        <v>30.0</v>
      </c>
      <c r="F1539" s="1529">
        <v>1.0</v>
      </c>
      <c r="G1539" s="1644">
        <v>2.0</v>
      </c>
      <c r="H1539" s="1644">
        <v>3.0</v>
      </c>
      <c r="I1539" s="1595"/>
      <c r="J1539" s="1575"/>
      <c r="K1539" s="1575"/>
      <c r="L1539" s="1581"/>
      <c r="M1539" s="1581"/>
      <c r="N1539" s="1581"/>
      <c r="O1539" s="1581"/>
      <c r="P1539" s="1581"/>
      <c r="Q1539" s="1582"/>
      <c r="R1539" s="1582"/>
      <c r="S1539" s="1582"/>
      <c r="T1539" s="1582"/>
      <c r="U1539" s="1582"/>
      <c r="V1539" s="1582"/>
      <c r="W1539" s="1532"/>
      <c r="X1539" s="1532"/>
      <c r="Y1539" s="1532"/>
      <c r="Z1539" s="1532"/>
      <c r="AA1539" s="1532"/>
      <c r="AB1539" s="1532"/>
    </row>
    <row r="1540">
      <c r="A1540" s="1610" t="s">
        <v>156</v>
      </c>
      <c r="B1540" s="1590" t="s">
        <v>2</v>
      </c>
      <c r="C1540" s="1590" t="s">
        <v>3</v>
      </c>
      <c r="D1540" s="1590" t="s">
        <v>4</v>
      </c>
      <c r="E1540" s="1590" t="s">
        <v>5</v>
      </c>
      <c r="F1540" s="1590" t="s">
        <v>6</v>
      </c>
      <c r="G1540" s="1590" t="s">
        <v>7</v>
      </c>
      <c r="H1540" s="1591" t="s">
        <v>8</v>
      </c>
      <c r="I1540" s="1590" t="s">
        <v>9</v>
      </c>
      <c r="J1540" s="1575"/>
      <c r="K1540" s="1576"/>
      <c r="L1540" s="1585"/>
      <c r="M1540" s="1585"/>
      <c r="N1540" s="1585"/>
      <c r="O1540" s="1585"/>
      <c r="P1540" s="1585"/>
      <c r="Q1540" s="1645"/>
      <c r="R1540" s="1645"/>
      <c r="S1540" s="1645"/>
      <c r="T1540" s="1645"/>
      <c r="U1540" s="1645"/>
      <c r="V1540" s="1645"/>
      <c r="W1540" s="1582"/>
      <c r="X1540" s="1582"/>
      <c r="Y1540" s="1582"/>
      <c r="Z1540" s="1582"/>
      <c r="AA1540" s="1582"/>
      <c r="AB1540" s="1582"/>
    </row>
    <row r="1541">
      <c r="A1541" s="1646" t="s">
        <v>163</v>
      </c>
      <c r="B1541" s="1647"/>
      <c r="C1541" s="1647"/>
      <c r="D1541" s="1647"/>
      <c r="E1541" s="1647"/>
      <c r="F1541" s="1647"/>
      <c r="G1541" s="1647"/>
      <c r="H1541" s="1647"/>
      <c r="I1541" s="1647"/>
      <c r="J1541" s="1648"/>
      <c r="K1541" s="1612" t="s">
        <v>373</v>
      </c>
      <c r="L1541" s="1612" t="s">
        <v>374</v>
      </c>
      <c r="M1541" s="1612" t="s">
        <v>280</v>
      </c>
      <c r="N1541" s="1612" t="s">
        <v>299</v>
      </c>
      <c r="O1541" s="1612" t="s">
        <v>131</v>
      </c>
      <c r="P1541" s="1612" t="s">
        <v>282</v>
      </c>
      <c r="Q1541" s="1612" t="s">
        <v>283</v>
      </c>
      <c r="R1541" s="1612" t="s">
        <v>284</v>
      </c>
      <c r="S1541" s="1612" t="s">
        <v>373</v>
      </c>
      <c r="T1541" s="1612" t="s">
        <v>374</v>
      </c>
      <c r="U1541" s="1612" t="s">
        <v>429</v>
      </c>
      <c r="V1541" s="1612" t="s">
        <v>430</v>
      </c>
      <c r="W1541" s="1582"/>
      <c r="X1541" s="1582"/>
      <c r="Y1541" s="1582"/>
      <c r="Z1541" s="1582"/>
      <c r="AA1541" s="1582"/>
      <c r="AB1541" s="1582"/>
    </row>
    <row r="1542">
      <c r="A1542" s="1577" t="s">
        <v>164</v>
      </c>
      <c r="B1542" s="1649">
        <v>529.8</v>
      </c>
      <c r="C1542" s="1649">
        <v>458.77</v>
      </c>
      <c r="D1542" s="1649">
        <v>565.71</v>
      </c>
      <c r="E1542" s="1650">
        <v>789.7</v>
      </c>
      <c r="F1542" s="1650">
        <v>716.18</v>
      </c>
      <c r="G1542" s="1650">
        <v>707.12</v>
      </c>
      <c r="H1542" s="1649">
        <v>559.8</v>
      </c>
      <c r="I1542" s="1592">
        <f t="shared" ref="I1542:I1545" si="1115">SUM(F1542:H1542)</f>
        <v>1983.1</v>
      </c>
      <c r="J1542" s="1611"/>
      <c r="K1542" s="1636" t="s">
        <v>305</v>
      </c>
      <c r="L1542" s="1636" t="s">
        <v>375</v>
      </c>
      <c r="M1542" s="1636">
        <v>25.0</v>
      </c>
      <c r="N1542" s="1593">
        <v>22.0</v>
      </c>
      <c r="O1542" s="1636">
        <f t="shared" ref="O1542:O1547" si="1116">(M1542-N1542)</f>
        <v>3</v>
      </c>
      <c r="P1542" s="1651">
        <v>3500.0</v>
      </c>
      <c r="Q1542" s="1533">
        <f>(H1311)</f>
        <v>3012</v>
      </c>
      <c r="R1542" s="1549">
        <f t="shared" ref="R1542:R1552" si="1117">(Q1542/P1542)</f>
        <v>0.8605714286</v>
      </c>
      <c r="S1542" s="1636" t="s">
        <v>305</v>
      </c>
      <c r="T1542" s="1636" t="s">
        <v>375</v>
      </c>
      <c r="U1542" s="1652">
        <f t="shared" ref="U1542:U1547" si="1118">(Q1542/22*22)</f>
        <v>3012</v>
      </c>
      <c r="V1542" s="1653">
        <f t="shared" ref="V1542:V1552" si="1119">(U1542/P1542)</f>
        <v>0.8605714286</v>
      </c>
      <c r="W1542" s="1582"/>
      <c r="X1542" s="1582"/>
      <c r="Y1542" s="1582"/>
      <c r="Z1542" s="1582"/>
      <c r="AA1542" s="1582"/>
      <c r="AB1542" s="1582"/>
    </row>
    <row r="1543">
      <c r="A1543" s="1577" t="s">
        <v>165</v>
      </c>
      <c r="B1543" s="1649">
        <v>428.88</v>
      </c>
      <c r="C1543" s="1649">
        <v>230.03</v>
      </c>
      <c r="D1543" s="1649">
        <v>222.45</v>
      </c>
      <c r="E1543" s="1650">
        <v>452.59</v>
      </c>
      <c r="F1543" s="1650">
        <v>494.88</v>
      </c>
      <c r="G1543" s="1650">
        <v>275.52</v>
      </c>
      <c r="H1543" s="1649">
        <v>369.85</v>
      </c>
      <c r="I1543" s="1592">
        <f t="shared" si="1115"/>
        <v>1140.25</v>
      </c>
      <c r="J1543" s="1611"/>
      <c r="K1543" s="1636" t="s">
        <v>331</v>
      </c>
      <c r="L1543" s="1636" t="s">
        <v>481</v>
      </c>
      <c r="M1543" s="1636">
        <v>25.0</v>
      </c>
      <c r="N1543" s="1593">
        <v>21.0</v>
      </c>
      <c r="O1543" s="1636">
        <f t="shared" si="1116"/>
        <v>4</v>
      </c>
      <c r="P1543" s="1651">
        <v>3500.0</v>
      </c>
      <c r="Q1543" s="1533">
        <f>(H1462)</f>
        <v>3398</v>
      </c>
      <c r="R1543" s="1549">
        <f t="shared" si="1117"/>
        <v>0.9708571429</v>
      </c>
      <c r="S1543" s="1636" t="s">
        <v>331</v>
      </c>
      <c r="T1543" s="1636" t="s">
        <v>481</v>
      </c>
      <c r="U1543" s="1652">
        <f t="shared" si="1118"/>
        <v>3398</v>
      </c>
      <c r="V1543" s="1654">
        <f t="shared" si="1119"/>
        <v>0.9708571429</v>
      </c>
      <c r="W1543" s="1582"/>
      <c r="X1543" s="1582"/>
      <c r="Y1543" s="1582"/>
      <c r="Z1543" s="1582"/>
      <c r="AA1543" s="1582"/>
      <c r="AB1543" s="1582"/>
    </row>
    <row r="1544">
      <c r="A1544" s="1577" t="s">
        <v>166</v>
      </c>
      <c r="B1544" s="1649">
        <v>558.94</v>
      </c>
      <c r="C1544" s="1649">
        <v>685.87</v>
      </c>
      <c r="D1544" s="1649">
        <v>728.14</v>
      </c>
      <c r="E1544" s="1649">
        <v>785.48</v>
      </c>
      <c r="F1544" s="1650">
        <v>676.24</v>
      </c>
      <c r="G1544" s="1650">
        <v>702.65</v>
      </c>
      <c r="H1544" s="1649">
        <v>699.18</v>
      </c>
      <c r="I1544" s="1592">
        <f t="shared" si="1115"/>
        <v>2078.07</v>
      </c>
      <c r="J1544" s="1611"/>
      <c r="K1544" s="1636" t="s">
        <v>70</v>
      </c>
      <c r="L1544" s="1636" t="s">
        <v>70</v>
      </c>
      <c r="M1544" s="1636">
        <f t="shared" ref="M1544:N1544" si="1120">sum(M1542:M1543)</f>
        <v>50</v>
      </c>
      <c r="N1544" s="1636">
        <f t="shared" si="1120"/>
        <v>43</v>
      </c>
      <c r="O1544" s="1636">
        <f t="shared" si="1116"/>
        <v>7</v>
      </c>
      <c r="P1544" s="1655">
        <f t="shared" ref="P1544:Q1544" si="1121">sum(P1542:P1543)</f>
        <v>7000</v>
      </c>
      <c r="Q1544" s="1533">
        <f t="shared" si="1121"/>
        <v>6410</v>
      </c>
      <c r="R1544" s="1549">
        <f t="shared" si="1117"/>
        <v>0.9157142857</v>
      </c>
      <c r="S1544" s="1636" t="s">
        <v>70</v>
      </c>
      <c r="T1544" s="1636" t="s">
        <v>70</v>
      </c>
      <c r="U1544" s="1652">
        <f t="shared" si="1118"/>
        <v>6410</v>
      </c>
      <c r="V1544" s="1656">
        <f t="shared" si="1119"/>
        <v>0.9157142857</v>
      </c>
      <c r="W1544" s="1582"/>
      <c r="X1544" s="1582"/>
      <c r="Y1544" s="1582"/>
      <c r="Z1544" s="1582"/>
      <c r="AA1544" s="1582"/>
      <c r="AB1544" s="1582"/>
    </row>
    <row r="1545">
      <c r="A1545" s="1577" t="s">
        <v>589</v>
      </c>
      <c r="B1545" s="1649">
        <v>691.09</v>
      </c>
      <c r="C1545" s="1649">
        <v>801.61</v>
      </c>
      <c r="D1545" s="1649">
        <v>701.45</v>
      </c>
      <c r="E1545" s="1649">
        <v>825.56</v>
      </c>
      <c r="F1545" s="1650">
        <v>938.56</v>
      </c>
      <c r="G1545" s="1650">
        <v>1001.52</v>
      </c>
      <c r="H1545" s="1649">
        <v>1197.92</v>
      </c>
      <c r="I1545" s="1592">
        <f t="shared" si="1115"/>
        <v>3138</v>
      </c>
      <c r="J1545" s="1611"/>
      <c r="K1545" s="1657" t="s">
        <v>484</v>
      </c>
      <c r="L1545" s="1657" t="s">
        <v>452</v>
      </c>
      <c r="M1545" s="1658">
        <v>15.0</v>
      </c>
      <c r="N1545" s="1657">
        <v>11.0</v>
      </c>
      <c r="O1545" s="1657">
        <f t="shared" si="1116"/>
        <v>4</v>
      </c>
      <c r="P1545" s="1659">
        <v>800.0</v>
      </c>
      <c r="Q1545" s="1660">
        <f>(F1509)</f>
        <v>679</v>
      </c>
      <c r="R1545" s="1661">
        <f t="shared" si="1117"/>
        <v>0.84875</v>
      </c>
      <c r="S1545" s="1657" t="s">
        <v>484</v>
      </c>
      <c r="T1545" s="1657" t="s">
        <v>452</v>
      </c>
      <c r="U1545" s="1652">
        <f t="shared" si="1118"/>
        <v>679</v>
      </c>
      <c r="V1545" s="1653">
        <f t="shared" si="1119"/>
        <v>0.84875</v>
      </c>
      <c r="W1545" s="1582"/>
      <c r="X1545" s="1582"/>
      <c r="Y1545" s="1582"/>
      <c r="Z1545" s="1582"/>
      <c r="AA1545" s="1582"/>
      <c r="AB1545" s="1582"/>
    </row>
    <row r="1546">
      <c r="A1546" s="1610" t="s">
        <v>9</v>
      </c>
      <c r="B1546" s="1591">
        <f t="shared" ref="B1546:I1546" si="1122">SUM(B1542:B1545)</f>
        <v>2208.71</v>
      </c>
      <c r="C1546" s="1591">
        <f t="shared" si="1122"/>
        <v>2176.28</v>
      </c>
      <c r="D1546" s="1591">
        <f t="shared" si="1122"/>
        <v>2217.75</v>
      </c>
      <c r="E1546" s="1591">
        <f t="shared" si="1122"/>
        <v>2853.33</v>
      </c>
      <c r="F1546" s="1591">
        <f t="shared" si="1122"/>
        <v>2825.86</v>
      </c>
      <c r="G1546" s="1591">
        <f t="shared" si="1122"/>
        <v>2686.81</v>
      </c>
      <c r="H1546" s="1591">
        <f t="shared" si="1122"/>
        <v>2826.75</v>
      </c>
      <c r="I1546" s="1591">
        <f t="shared" si="1122"/>
        <v>8339.42</v>
      </c>
      <c r="J1546" s="1611"/>
      <c r="K1546" s="1657" t="s">
        <v>485</v>
      </c>
      <c r="L1546" s="1658" t="s">
        <v>14</v>
      </c>
      <c r="M1546" s="1657">
        <v>0.0</v>
      </c>
      <c r="N1546" s="1657">
        <v>0.0</v>
      </c>
      <c r="O1546" s="1657">
        <f t="shared" si="1116"/>
        <v>0</v>
      </c>
      <c r="P1546" s="1662">
        <v>200.0</v>
      </c>
      <c r="Q1546" s="1660">
        <f>(I1509)</f>
        <v>122</v>
      </c>
      <c r="R1546" s="1661">
        <f t="shared" si="1117"/>
        <v>0.61</v>
      </c>
      <c r="S1546" s="1657" t="s">
        <v>485</v>
      </c>
      <c r="T1546" s="1658" t="s">
        <v>14</v>
      </c>
      <c r="U1546" s="1652">
        <f t="shared" si="1118"/>
        <v>122</v>
      </c>
      <c r="V1546" s="1663">
        <f t="shared" si="1119"/>
        <v>0.61</v>
      </c>
      <c r="W1546" s="1582"/>
      <c r="X1546" s="1582"/>
      <c r="Y1546" s="1582"/>
      <c r="Z1546" s="1582"/>
      <c r="AA1546" s="1582"/>
      <c r="AB1546" s="1582"/>
    </row>
    <row r="1547">
      <c r="A1547" s="1581"/>
      <c r="B1547" s="1581"/>
      <c r="C1547" s="1581"/>
      <c r="D1547" s="1581"/>
      <c r="E1547" s="1580"/>
      <c r="F1547" s="1601"/>
      <c r="G1547" s="1601"/>
      <c r="H1547" s="1601"/>
      <c r="I1547" s="1601"/>
      <c r="J1547" s="1611"/>
      <c r="K1547" s="1657" t="s">
        <v>144</v>
      </c>
      <c r="L1547" s="1657" t="s">
        <v>144</v>
      </c>
      <c r="M1547" s="1657">
        <f t="shared" ref="M1547:N1547" si="1123">sum(M1545:M1546)</f>
        <v>15</v>
      </c>
      <c r="N1547" s="1657">
        <f t="shared" si="1123"/>
        <v>11</v>
      </c>
      <c r="O1547" s="1657">
        <f t="shared" si="1116"/>
        <v>4</v>
      </c>
      <c r="P1547" s="1662">
        <f t="shared" ref="P1547:Q1547" si="1124">sum(P1545:P1546)</f>
        <v>1000</v>
      </c>
      <c r="Q1547" s="1660">
        <f t="shared" si="1124"/>
        <v>801</v>
      </c>
      <c r="R1547" s="1661">
        <f t="shared" si="1117"/>
        <v>0.801</v>
      </c>
      <c r="S1547" s="1657" t="s">
        <v>144</v>
      </c>
      <c r="T1547" s="1657" t="s">
        <v>144</v>
      </c>
      <c r="U1547" s="1652">
        <f t="shared" si="1118"/>
        <v>801</v>
      </c>
      <c r="V1547" s="1653">
        <f t="shared" si="1119"/>
        <v>0.801</v>
      </c>
      <c r="W1547" s="1582"/>
      <c r="X1547" s="1582"/>
      <c r="Y1547" s="1582"/>
      <c r="Z1547" s="1582"/>
      <c r="AA1547" s="1582"/>
      <c r="AB1547" s="1582"/>
    </row>
    <row r="1548">
      <c r="A1548" s="1581"/>
      <c r="B1548" s="1581"/>
      <c r="C1548" s="1581"/>
      <c r="D1548" s="1581"/>
      <c r="E1548" s="1590" t="s">
        <v>35</v>
      </c>
      <c r="F1548" s="1590" t="s">
        <v>164</v>
      </c>
      <c r="G1548" s="1590" t="s">
        <v>165</v>
      </c>
      <c r="H1548" s="1591" t="s">
        <v>166</v>
      </c>
      <c r="I1548" s="1591" t="s">
        <v>589</v>
      </c>
      <c r="J1548" s="1611"/>
      <c r="K1548" s="1559" t="s">
        <v>453</v>
      </c>
      <c r="L1548" s="1559"/>
      <c r="M1548" s="1559">
        <f t="shared" ref="M1548:N1548" si="1125">sum(M1549:M1573)</f>
        <v>40</v>
      </c>
      <c r="N1548" s="1559">
        <f t="shared" si="1125"/>
        <v>39</v>
      </c>
      <c r="O1548" s="1559">
        <f t="shared" ref="O1548:O1552" si="1127">SUM(M1548-N1548)</f>
        <v>1</v>
      </c>
      <c r="P1548" s="1664">
        <f t="shared" ref="P1548:Q1548" si="1126">SUM(P1549:P1573)</f>
        <v>96000</v>
      </c>
      <c r="Q1548" s="1665">
        <f t="shared" si="1126"/>
        <v>91570.2</v>
      </c>
      <c r="R1548" s="1666">
        <f t="shared" si="1117"/>
        <v>0.95385625</v>
      </c>
      <c r="S1548" s="1559" t="s">
        <v>453</v>
      </c>
      <c r="T1548" s="1559"/>
      <c r="U1548" s="1665">
        <f>sum(U1549:U1554)</f>
        <v>91570.2</v>
      </c>
      <c r="V1548" s="1654">
        <f t="shared" si="1119"/>
        <v>0.95385625</v>
      </c>
      <c r="W1548" s="1582"/>
      <c r="X1548" s="1582"/>
      <c r="Y1548" s="1582"/>
      <c r="Z1548" s="1582"/>
      <c r="AA1548" s="1582"/>
      <c r="AB1548" s="1582"/>
    </row>
    <row r="1549">
      <c r="A1549" s="1581"/>
      <c r="B1549" s="1581"/>
      <c r="C1549" s="1581"/>
      <c r="D1549" s="1611"/>
      <c r="E1549" s="1579" t="s">
        <v>556</v>
      </c>
      <c r="F1549" s="1667">
        <v>3602.13</v>
      </c>
      <c r="G1549" s="1667">
        <v>2689.44</v>
      </c>
      <c r="H1549" s="1667">
        <v>4343.33</v>
      </c>
      <c r="I1549" s="1667">
        <v>0.0</v>
      </c>
      <c r="J1549" s="1611"/>
      <c r="K1549" s="1559" t="s">
        <v>454</v>
      </c>
      <c r="L1549" s="1559"/>
      <c r="M1549" s="1559">
        <v>10.0</v>
      </c>
      <c r="N1549" s="1559">
        <v>10.0</v>
      </c>
      <c r="O1549" s="1559">
        <f t="shared" si="1127"/>
        <v>0</v>
      </c>
      <c r="P1549" s="1664">
        <v>23000.0</v>
      </c>
      <c r="Q1549" s="1665">
        <f>SUM(F1554)</f>
        <v>20493.47</v>
      </c>
      <c r="R1549" s="1666">
        <f t="shared" si="1117"/>
        <v>0.8910204348</v>
      </c>
      <c r="S1549" s="1559" t="s">
        <v>454</v>
      </c>
      <c r="T1549" s="1559"/>
      <c r="U1549" s="1665">
        <f t="shared" ref="U1549:U1552" si="1128">(Q1549/30*30)</f>
        <v>20493.47</v>
      </c>
      <c r="V1549" s="1654">
        <f t="shared" si="1119"/>
        <v>0.8910204348</v>
      </c>
      <c r="W1549" s="1582"/>
      <c r="X1549" s="1582"/>
      <c r="Y1549" s="1582"/>
      <c r="Z1549" s="1582"/>
      <c r="AA1549" s="1582"/>
      <c r="AB1549" s="1582"/>
    </row>
    <row r="1550">
      <c r="A1550" s="1581"/>
      <c r="B1550" s="1581"/>
      <c r="C1550" s="1581"/>
      <c r="D1550" s="1611"/>
      <c r="E1550" s="1668" t="s">
        <v>568</v>
      </c>
      <c r="F1550" s="1669">
        <v>5558.08</v>
      </c>
      <c r="G1550" s="1669">
        <v>3656.23</v>
      </c>
      <c r="H1550" s="1669">
        <v>4951.58</v>
      </c>
      <c r="I1550" s="1669">
        <v>11461.27</v>
      </c>
      <c r="J1550" s="1611"/>
      <c r="K1550" s="1559" t="s">
        <v>456</v>
      </c>
      <c r="L1550" s="1559"/>
      <c r="M1550" s="1559">
        <v>10.0</v>
      </c>
      <c r="N1550" s="1559">
        <v>9.0</v>
      </c>
      <c r="O1550" s="1559">
        <f t="shared" si="1127"/>
        <v>1</v>
      </c>
      <c r="P1550" s="1664">
        <v>17000.0</v>
      </c>
      <c r="Q1550" s="1665">
        <f>SUM(G1554)</f>
        <v>14199.13</v>
      </c>
      <c r="R1550" s="1666">
        <f t="shared" si="1117"/>
        <v>0.8352429412</v>
      </c>
      <c r="S1550" s="1559" t="s">
        <v>456</v>
      </c>
      <c r="T1550" s="1559"/>
      <c r="U1550" s="1665">
        <f t="shared" si="1128"/>
        <v>14199.13</v>
      </c>
      <c r="V1550" s="1656">
        <f t="shared" si="1119"/>
        <v>0.8352429412</v>
      </c>
      <c r="W1550" s="1582"/>
      <c r="X1550" s="1582"/>
      <c r="Y1550" s="1582"/>
      <c r="Z1550" s="1582"/>
      <c r="AA1550" s="1582"/>
      <c r="AB1550" s="1582"/>
    </row>
    <row r="1551">
      <c r="A1551" s="1581"/>
      <c r="B1551" s="1581"/>
      <c r="C1551" s="1581"/>
      <c r="D1551" s="1611"/>
      <c r="E1551" s="1668" t="s">
        <v>607</v>
      </c>
      <c r="F1551" s="1669">
        <v>4371.76</v>
      </c>
      <c r="G1551" s="1669">
        <v>3838.75</v>
      </c>
      <c r="H1551" s="1669">
        <v>5847.07</v>
      </c>
      <c r="I1551" s="1669">
        <v>10329.71</v>
      </c>
      <c r="J1551" s="1611"/>
      <c r="K1551" s="1559" t="s">
        <v>455</v>
      </c>
      <c r="L1551" s="1670"/>
      <c r="M1551" s="1559">
        <v>10.0</v>
      </c>
      <c r="N1551" s="1559">
        <v>10.0</v>
      </c>
      <c r="O1551" s="1559">
        <f t="shared" si="1127"/>
        <v>0</v>
      </c>
      <c r="P1551" s="1664">
        <v>24000.0</v>
      </c>
      <c r="Q1551" s="1665">
        <f>SUM(H1554)</f>
        <v>22947.76</v>
      </c>
      <c r="R1551" s="1666">
        <f t="shared" si="1117"/>
        <v>0.9561566667</v>
      </c>
      <c r="S1551" s="1559" t="s">
        <v>455</v>
      </c>
      <c r="T1551" s="1670"/>
      <c r="U1551" s="1665">
        <f t="shared" si="1128"/>
        <v>22947.76</v>
      </c>
      <c r="V1551" s="1654">
        <f t="shared" si="1119"/>
        <v>0.9561566667</v>
      </c>
      <c r="W1551" s="1582"/>
      <c r="X1551" s="1582"/>
      <c r="Y1551" s="1582"/>
      <c r="Z1551" s="1582"/>
      <c r="AA1551" s="1582"/>
      <c r="AB1551" s="1582"/>
    </row>
    <row r="1552">
      <c r="A1552" s="1581"/>
      <c r="B1552" s="1581"/>
      <c r="C1552" s="1581"/>
      <c r="D1552" s="1581"/>
      <c r="E1552" s="1668" t="s">
        <v>638</v>
      </c>
      <c r="F1552" s="1669">
        <f>(I1145)</f>
        <v>4978.4</v>
      </c>
      <c r="G1552" s="1669">
        <f>(I1146)</f>
        <v>2874.46</v>
      </c>
      <c r="H1552" s="1669">
        <f>(I1147)</f>
        <v>5727.71</v>
      </c>
      <c r="I1552" s="1669">
        <f>(I1148)</f>
        <v>9000.86</v>
      </c>
      <c r="J1552" s="1611"/>
      <c r="K1552" s="1559" t="s">
        <v>590</v>
      </c>
      <c r="L1552" s="1670"/>
      <c r="M1552" s="1559">
        <v>10.0</v>
      </c>
      <c r="N1552" s="1559">
        <v>10.0</v>
      </c>
      <c r="O1552" s="1559">
        <f t="shared" si="1127"/>
        <v>0</v>
      </c>
      <c r="P1552" s="1664">
        <v>32000.0</v>
      </c>
      <c r="Q1552" s="1665">
        <f>SUM(I1554)</f>
        <v>33929.84</v>
      </c>
      <c r="R1552" s="1666">
        <f t="shared" si="1117"/>
        <v>1.0603075</v>
      </c>
      <c r="S1552" s="1559" t="s">
        <v>590</v>
      </c>
      <c r="T1552" s="1670"/>
      <c r="U1552" s="1665">
        <f t="shared" si="1128"/>
        <v>33929.84</v>
      </c>
      <c r="V1552" s="1654">
        <f t="shared" si="1119"/>
        <v>1.0603075</v>
      </c>
      <c r="W1552" s="1582"/>
      <c r="X1552" s="1582"/>
      <c r="Y1552" s="1582"/>
      <c r="Z1552" s="1582"/>
      <c r="AA1552" s="1582"/>
      <c r="AB1552" s="1582"/>
    </row>
    <row r="1553">
      <c r="A1553" s="1581"/>
      <c r="B1553" s="1581"/>
      <c r="C1553" s="1581"/>
      <c r="D1553" s="1581"/>
      <c r="E1553" s="1671" t="s">
        <v>651</v>
      </c>
      <c r="F1553" s="1669">
        <f>(I1542)</f>
        <v>1983.1</v>
      </c>
      <c r="G1553" s="1669">
        <f>(I1543)</f>
        <v>1140.25</v>
      </c>
      <c r="H1553" s="1669">
        <f>(I1544)</f>
        <v>2078.07</v>
      </c>
      <c r="I1553" s="1669">
        <f>(I1545)</f>
        <v>3138</v>
      </c>
      <c r="J1553" s="1581"/>
      <c r="K1553" s="1672"/>
      <c r="L1553" s="1673"/>
      <c r="M1553" s="1672"/>
      <c r="N1553" s="1672"/>
      <c r="O1553" s="1672"/>
      <c r="P1553" s="1674"/>
      <c r="Q1553" s="1675"/>
      <c r="R1553" s="1676"/>
      <c r="S1553" s="1672"/>
      <c r="T1553" s="1673"/>
      <c r="U1553" s="1675"/>
      <c r="V1553" s="1676"/>
      <c r="W1553" s="1582"/>
      <c r="X1553" s="1582"/>
      <c r="Y1553" s="1582"/>
      <c r="Z1553" s="1582"/>
      <c r="AA1553" s="1582"/>
      <c r="AB1553" s="1582"/>
    </row>
    <row r="1554">
      <c r="A1554" s="1581"/>
      <c r="B1554" s="1581"/>
      <c r="C1554" s="1581"/>
      <c r="D1554" s="1611"/>
      <c r="E1554" s="1677" t="s">
        <v>9</v>
      </c>
      <c r="F1554" s="1678">
        <f t="shared" ref="F1554:I1554" si="1129">SUM(F1549:F1553)</f>
        <v>20493.47</v>
      </c>
      <c r="G1554" s="1678">
        <f t="shared" si="1129"/>
        <v>14199.13</v>
      </c>
      <c r="H1554" s="1678">
        <f t="shared" si="1129"/>
        <v>22947.76</v>
      </c>
      <c r="I1554" s="1678">
        <f t="shared" si="1129"/>
        <v>33929.84</v>
      </c>
      <c r="J1554" s="1581"/>
      <c r="K1554" s="1581"/>
      <c r="L1554" s="1581"/>
      <c r="M1554" s="1581"/>
      <c r="N1554" s="1581"/>
      <c r="O1554" s="1581"/>
      <c r="P1554" s="1581"/>
      <c r="Q1554" s="1582"/>
      <c r="R1554" s="1582"/>
      <c r="S1554" s="1582"/>
      <c r="T1554" s="1582"/>
      <c r="U1554" s="1582"/>
      <c r="V1554" s="1582"/>
      <c r="W1554" s="1582"/>
      <c r="X1554" s="1582"/>
      <c r="Y1554" s="1582"/>
      <c r="Z1554" s="1582"/>
      <c r="AA1554" s="1582"/>
      <c r="AB1554" s="1582"/>
    </row>
    <row r="1555">
      <c r="A1555" s="1581"/>
      <c r="B1555" s="1581"/>
      <c r="C1555" s="1581"/>
      <c r="D1555" s="1611"/>
      <c r="E1555" s="1590" t="s">
        <v>167</v>
      </c>
      <c r="F1555" s="1679">
        <f>(F1554/24000)</f>
        <v>0.8538945833</v>
      </c>
      <c r="G1555" s="1679">
        <f>(G1554/18000)</f>
        <v>0.7888405556</v>
      </c>
      <c r="H1555" s="1679">
        <f>(H1554/25000)</f>
        <v>0.9179104</v>
      </c>
      <c r="I1555" s="1679">
        <f>(I1554/35000)</f>
        <v>0.969424</v>
      </c>
      <c r="J1555" s="1581"/>
      <c r="K1555" s="1581"/>
      <c r="L1555" s="1581"/>
      <c r="M1555" s="1581"/>
      <c r="N1555" s="1581"/>
      <c r="O1555" s="1581"/>
      <c r="P1555" s="1581"/>
      <c r="Q1555" s="1582"/>
      <c r="R1555" s="1582"/>
      <c r="S1555" s="1582"/>
      <c r="T1555" s="1582"/>
      <c r="U1555" s="1582"/>
      <c r="V1555" s="1582"/>
      <c r="W1555" s="1582"/>
      <c r="X1555" s="1582"/>
      <c r="Y1555" s="1582"/>
      <c r="Z1555" s="1582"/>
      <c r="AA1555" s="1582"/>
      <c r="AB1555" s="1582"/>
    </row>
    <row r="1556">
      <c r="A1556" s="1581"/>
      <c r="B1556" s="1581"/>
      <c r="C1556" s="1581"/>
      <c r="D1556" s="1611"/>
      <c r="E1556" s="1590" t="s">
        <v>339</v>
      </c>
      <c r="F1556" s="1591">
        <f t="shared" ref="F1556:I1556" si="1130">(F1554/29*31)</f>
        <v>21906.81276</v>
      </c>
      <c r="G1556" s="1591">
        <f t="shared" si="1130"/>
        <v>15178.38034</v>
      </c>
      <c r="H1556" s="1591">
        <f t="shared" si="1130"/>
        <v>24530.36414</v>
      </c>
      <c r="I1556" s="1591">
        <f t="shared" si="1130"/>
        <v>36269.82897</v>
      </c>
      <c r="J1556" s="1581"/>
      <c r="K1556" s="1581"/>
      <c r="L1556" s="1581"/>
      <c r="M1556" s="1581"/>
      <c r="N1556" s="1581"/>
      <c r="O1556" s="1581"/>
      <c r="P1556" s="1581"/>
      <c r="Q1556" s="1582"/>
      <c r="R1556" s="1582"/>
      <c r="S1556" s="1582"/>
      <c r="T1556" s="1582"/>
      <c r="U1556" s="1582"/>
      <c r="V1556" s="1582"/>
      <c r="W1556" s="1582"/>
      <c r="X1556" s="1582"/>
      <c r="Y1556" s="1582"/>
      <c r="Z1556" s="1582"/>
      <c r="AA1556" s="1582"/>
      <c r="AB1556" s="1582"/>
    </row>
    <row r="1557">
      <c r="A1557" s="1581"/>
      <c r="B1557" s="1581"/>
      <c r="C1557" s="1581"/>
      <c r="D1557" s="1581"/>
      <c r="E1557" s="1580"/>
      <c r="F1557" s="1601"/>
      <c r="G1557" s="1601"/>
      <c r="H1557" s="1601"/>
      <c r="I1557" s="1601"/>
      <c r="J1557" s="1581"/>
      <c r="K1557" s="1581"/>
      <c r="L1557" s="1581"/>
      <c r="M1557" s="1581"/>
      <c r="N1557" s="1581"/>
      <c r="O1557" s="1581"/>
      <c r="P1557" s="1581"/>
      <c r="Q1557" s="1581"/>
      <c r="R1557" s="1581"/>
      <c r="S1557" s="1581"/>
      <c r="T1557" s="1581"/>
      <c r="U1557" s="1581"/>
      <c r="V1557" s="1581"/>
      <c r="W1557" s="1581"/>
      <c r="X1557" s="1581"/>
      <c r="Y1557" s="1581"/>
      <c r="Z1557" s="1581"/>
      <c r="AA1557" s="1581"/>
      <c r="AB1557" s="1581"/>
    </row>
    <row r="1558">
      <c r="A1558" s="1581"/>
      <c r="B1558" s="1581"/>
      <c r="C1558" s="1581"/>
      <c r="D1558" s="1581"/>
      <c r="E1558" s="1580"/>
      <c r="F1558" s="1601"/>
      <c r="G1558" s="1601"/>
      <c r="H1558" s="1601"/>
      <c r="I1558" s="1601"/>
      <c r="J1558" s="1581"/>
      <c r="K1558" s="1581"/>
      <c r="L1558" s="1581"/>
      <c r="M1558" s="1581"/>
      <c r="N1558" s="1581"/>
      <c r="O1558" s="1581"/>
      <c r="P1558" s="1581"/>
      <c r="Q1558" s="1581"/>
      <c r="R1558" s="1581"/>
      <c r="S1558" s="1581"/>
      <c r="T1558" s="1581"/>
      <c r="U1558" s="1581"/>
      <c r="V1558" s="1581"/>
      <c r="W1558" s="1581"/>
      <c r="X1558" s="1581"/>
      <c r="Y1558" s="1581"/>
      <c r="Z1558" s="1581"/>
      <c r="AA1558" s="1581"/>
      <c r="AB1558" s="1581"/>
    </row>
  </sheetData>
  <printOptions gridLines="1" horizontalCentered="1"/>
  <pageMargins bottom="0.75" footer="0.0" header="0.0" left="0.7" right="0.7" top="0.75"/>
  <pageSetup cellComments="atEnd" orientation="portrait" pageOrder="overThenDown"/>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0.57"/>
    <col customWidth="1" min="11" max="11" width="33.86"/>
    <col customWidth="1" min="12" max="12" width="21.0"/>
    <col customWidth="1" min="13" max="13" width="20.29"/>
    <col customWidth="1" min="14" max="14" width="18.57"/>
    <col customWidth="1" min="15" max="15" width="20.29"/>
    <col customWidth="1" min="16" max="16" width="23.71"/>
    <col customWidth="1" min="17" max="17" width="26.57"/>
    <col customWidth="1" min="19" max="19" width="24.43"/>
    <col customWidth="1" min="20" max="20" width="21.0"/>
    <col customWidth="1" min="21" max="21" width="20.71"/>
  </cols>
  <sheetData>
    <row r="1">
      <c r="A1" s="1528" t="s">
        <v>655</v>
      </c>
      <c r="B1" s="1529">
        <v>4.0</v>
      </c>
      <c r="C1" s="1529">
        <v>5.0</v>
      </c>
      <c r="D1" s="1529">
        <v>6.0</v>
      </c>
      <c r="E1" s="1529">
        <v>7.0</v>
      </c>
      <c r="F1" s="1529">
        <v>8.0</v>
      </c>
      <c r="G1" s="1529">
        <v>9.0</v>
      </c>
      <c r="H1" s="1680"/>
      <c r="I1" s="1680"/>
      <c r="J1" s="1531"/>
      <c r="K1" s="1528" t="s">
        <v>655</v>
      </c>
      <c r="L1" s="1680"/>
      <c r="M1" s="1680"/>
      <c r="N1" s="1680"/>
      <c r="O1" s="1680"/>
      <c r="P1" s="1680"/>
      <c r="Q1" s="649"/>
      <c r="R1" s="649"/>
      <c r="S1" s="649"/>
      <c r="T1" s="649"/>
      <c r="U1" s="649"/>
      <c r="V1" s="649"/>
      <c r="W1" s="649"/>
      <c r="X1" s="649"/>
      <c r="Y1" s="649"/>
      <c r="Z1" s="649"/>
      <c r="AA1" s="649"/>
      <c r="AB1" s="649"/>
    </row>
    <row r="2">
      <c r="A2" s="1534" t="s">
        <v>305</v>
      </c>
      <c r="B2" s="1535" t="s">
        <v>2</v>
      </c>
      <c r="C2" s="1535" t="s">
        <v>3</v>
      </c>
      <c r="D2" s="1535" t="s">
        <v>4</v>
      </c>
      <c r="E2" s="1535" t="s">
        <v>5</v>
      </c>
      <c r="F2" s="1535" t="s">
        <v>6</v>
      </c>
      <c r="G2" s="1535" t="s">
        <v>7</v>
      </c>
      <c r="H2" s="1535" t="s">
        <v>9</v>
      </c>
      <c r="I2" s="1535" t="s">
        <v>71</v>
      </c>
      <c r="J2" s="1531"/>
      <c r="K2" s="1535" t="s">
        <v>305</v>
      </c>
      <c r="L2" s="1535" t="s">
        <v>72</v>
      </c>
      <c r="M2" s="1535" t="s">
        <v>13</v>
      </c>
      <c r="N2" s="1533" t="s">
        <v>73</v>
      </c>
      <c r="O2" s="1535" t="s">
        <v>13</v>
      </c>
      <c r="P2" s="1533" t="s">
        <v>74</v>
      </c>
      <c r="Q2" s="649"/>
      <c r="R2" s="1537" t="s">
        <v>592</v>
      </c>
      <c r="S2" s="649"/>
      <c r="T2" s="649"/>
      <c r="U2" s="649"/>
      <c r="V2" s="649"/>
      <c r="W2" s="649"/>
      <c r="X2" s="649"/>
      <c r="Y2" s="649"/>
      <c r="Z2" s="649"/>
      <c r="AA2" s="649"/>
      <c r="AB2" s="649"/>
    </row>
    <row r="3">
      <c r="A3" s="1538" t="s">
        <v>75</v>
      </c>
      <c r="B3" s="1539">
        <f t="shared" ref="B3:G3" si="1"> SUM(B4:B7,B9:B12,B14:B17,B19:B22,B24:B27)</f>
        <v>0</v>
      </c>
      <c r="C3" s="1539">
        <f t="shared" si="1"/>
        <v>55</v>
      </c>
      <c r="D3" s="1539">
        <f t="shared" si="1"/>
        <v>40</v>
      </c>
      <c r="E3" s="1539">
        <f t="shared" si="1"/>
        <v>48</v>
      </c>
      <c r="F3" s="1539">
        <f t="shared" si="1"/>
        <v>50</v>
      </c>
      <c r="G3" s="1539">
        <f t="shared" si="1"/>
        <v>18</v>
      </c>
      <c r="H3" s="1539">
        <f>SUM(H4:H7,H9:H12,H14:H17,H19:H22,H24:H27,H29:H32)</f>
        <v>235</v>
      </c>
      <c r="I3" s="1539"/>
      <c r="J3" s="1531"/>
      <c r="K3" s="1539" t="s">
        <v>75</v>
      </c>
      <c r="L3" s="1539"/>
      <c r="M3" s="1539"/>
      <c r="N3" s="1539"/>
      <c r="O3" s="1539"/>
      <c r="P3" s="1539"/>
      <c r="Q3" s="649"/>
      <c r="R3" s="1533"/>
      <c r="S3" s="649"/>
      <c r="T3" s="649"/>
      <c r="U3" s="649"/>
      <c r="V3" s="649"/>
      <c r="W3" s="649"/>
      <c r="X3" s="649"/>
      <c r="Y3" s="649"/>
      <c r="Z3" s="649"/>
      <c r="AA3" s="649"/>
      <c r="AB3" s="649"/>
    </row>
    <row r="4">
      <c r="A4" s="1540" t="s">
        <v>76</v>
      </c>
      <c r="B4" s="1541">
        <v>0.0</v>
      </c>
      <c r="C4" s="1541">
        <v>7.0</v>
      </c>
      <c r="D4" s="1541">
        <v>3.0</v>
      </c>
      <c r="E4" s="1541">
        <v>6.0</v>
      </c>
      <c r="F4" s="1541">
        <v>14.0</v>
      </c>
      <c r="G4" s="1541">
        <v>0.0</v>
      </c>
      <c r="H4" s="1542">
        <f t="shared" ref="H4:H6" si="2">SUM(B4:G4)</f>
        <v>30</v>
      </c>
      <c r="I4" s="1543">
        <f>sum(H4:H7)</f>
        <v>43</v>
      </c>
      <c r="J4" s="1544"/>
      <c r="K4" s="1545" t="s">
        <v>76</v>
      </c>
      <c r="L4" s="1546">
        <v>51.0</v>
      </c>
      <c r="M4" s="1543">
        <f>(L4-H4)</f>
        <v>21</v>
      </c>
      <c r="N4" s="1546">
        <v>20.0</v>
      </c>
      <c r="O4" s="1543">
        <f t="shared" ref="O4:O5" si="3">sum(M4,N4)</f>
        <v>41</v>
      </c>
      <c r="P4" s="1546" t="s">
        <v>382</v>
      </c>
      <c r="Q4" s="1565" t="s">
        <v>463</v>
      </c>
      <c r="R4" s="1537">
        <v>4.0</v>
      </c>
      <c r="S4" s="649"/>
      <c r="T4" s="649"/>
      <c r="U4" s="649"/>
      <c r="V4" s="649"/>
      <c r="W4" s="649"/>
      <c r="X4" s="649"/>
      <c r="Y4" s="649"/>
      <c r="Z4" s="649"/>
      <c r="AA4" s="649"/>
      <c r="AB4" s="649"/>
    </row>
    <row r="5">
      <c r="A5" s="1547" t="s">
        <v>77</v>
      </c>
      <c r="B5" s="1537">
        <v>0.0</v>
      </c>
      <c r="C5" s="1537">
        <v>0.0</v>
      </c>
      <c r="D5" s="1537">
        <v>0.0</v>
      </c>
      <c r="E5" s="1537">
        <v>0.0</v>
      </c>
      <c r="F5" s="1537">
        <v>0.0</v>
      </c>
      <c r="G5" s="1548">
        <v>0.0</v>
      </c>
      <c r="H5" s="1535">
        <f t="shared" si="2"/>
        <v>0</v>
      </c>
      <c r="I5" s="1549">
        <f>(I4/61)</f>
        <v>0.7049180328</v>
      </c>
      <c r="J5" s="1544"/>
      <c r="K5" s="1533" t="s">
        <v>77</v>
      </c>
      <c r="L5" s="1537">
        <v>13.0</v>
      </c>
      <c r="M5" s="1533">
        <f>(L5-H5-H6)-R5</f>
        <v>4</v>
      </c>
      <c r="N5" s="1537">
        <v>6.0</v>
      </c>
      <c r="O5" s="1533">
        <f t="shared" si="3"/>
        <v>10</v>
      </c>
      <c r="P5" s="1533"/>
      <c r="Q5" s="1565" t="s">
        <v>467</v>
      </c>
      <c r="R5" s="1537">
        <v>2.0</v>
      </c>
      <c r="S5" s="649"/>
      <c r="T5" s="649"/>
      <c r="U5" s="649"/>
      <c r="V5" s="649"/>
      <c r="W5" s="649"/>
      <c r="X5" s="649"/>
      <c r="Y5" s="649"/>
      <c r="Z5" s="649"/>
      <c r="AA5" s="649"/>
      <c r="AB5" s="649"/>
    </row>
    <row r="6">
      <c r="A6" s="1547" t="s">
        <v>78</v>
      </c>
      <c r="B6" s="1537">
        <v>0.0</v>
      </c>
      <c r="C6" s="1537">
        <v>1.0</v>
      </c>
      <c r="D6" s="1537">
        <v>1.0</v>
      </c>
      <c r="E6" s="1537">
        <v>0.0</v>
      </c>
      <c r="F6" s="1537">
        <v>5.0</v>
      </c>
      <c r="G6" s="1548">
        <v>0.0</v>
      </c>
      <c r="H6" s="1535">
        <f t="shared" si="2"/>
        <v>7</v>
      </c>
      <c r="I6" s="1533"/>
      <c r="J6" s="1544"/>
      <c r="K6" s="1533" t="s">
        <v>78</v>
      </c>
      <c r="L6" s="1537" t="s">
        <v>79</v>
      </c>
      <c r="M6" s="1533" t="s">
        <v>79</v>
      </c>
      <c r="N6" s="1537" t="s">
        <v>79</v>
      </c>
      <c r="O6" s="1533" t="s">
        <v>79</v>
      </c>
      <c r="P6" s="1533"/>
      <c r="Q6" s="649"/>
      <c r="R6" s="1533"/>
      <c r="S6" s="649"/>
      <c r="T6" s="649"/>
      <c r="U6" s="649"/>
      <c r="V6" s="649"/>
      <c r="W6" s="649"/>
      <c r="X6" s="649"/>
      <c r="Y6" s="649"/>
      <c r="Z6" s="649"/>
      <c r="AA6" s="649"/>
      <c r="AB6" s="649"/>
    </row>
    <row r="7">
      <c r="A7" s="1547" t="s">
        <v>446</v>
      </c>
      <c r="B7" s="1537">
        <v>0.0</v>
      </c>
      <c r="C7" s="1537">
        <v>1.0</v>
      </c>
      <c r="D7" s="1537">
        <v>1.0</v>
      </c>
      <c r="E7" s="1537">
        <v>2.0</v>
      </c>
      <c r="F7" s="1537">
        <v>2.0</v>
      </c>
      <c r="G7" s="1548">
        <v>0.0</v>
      </c>
      <c r="H7" s="1535">
        <f t="shared" ref="H7:H8" si="4">sum(B7:G7)</f>
        <v>6</v>
      </c>
      <c r="I7" s="1533"/>
      <c r="J7" s="1544"/>
      <c r="K7" s="1533" t="s">
        <v>446</v>
      </c>
      <c r="L7" s="1537">
        <v>11.0</v>
      </c>
      <c r="M7" s="1533">
        <f t="shared" ref="M7:M9" si="5">(L7-H7)</f>
        <v>5</v>
      </c>
      <c r="N7" s="1537">
        <v>0.0</v>
      </c>
      <c r="O7" s="1533">
        <f>sum(M7,N7)</f>
        <v>5</v>
      </c>
      <c r="P7" s="1533"/>
      <c r="Q7" s="1565" t="s">
        <v>537</v>
      </c>
      <c r="R7" s="1533"/>
      <c r="S7" s="649"/>
      <c r="T7" s="649"/>
      <c r="U7" s="649"/>
      <c r="V7" s="649"/>
      <c r="W7" s="649"/>
      <c r="X7" s="649"/>
      <c r="Y7" s="649"/>
      <c r="Z7" s="649"/>
      <c r="AA7" s="649"/>
      <c r="AB7" s="649"/>
    </row>
    <row r="8">
      <c r="A8" s="1547" t="s">
        <v>80</v>
      </c>
      <c r="B8" s="1537">
        <v>0.0</v>
      </c>
      <c r="C8" s="1537">
        <v>0.0</v>
      </c>
      <c r="D8" s="1537">
        <v>0.0</v>
      </c>
      <c r="E8" s="1537">
        <v>0.0</v>
      </c>
      <c r="F8" s="1537">
        <v>0.0</v>
      </c>
      <c r="G8" s="1548">
        <v>0.0</v>
      </c>
      <c r="H8" s="1535">
        <f t="shared" si="4"/>
        <v>0</v>
      </c>
      <c r="I8" s="1533"/>
      <c r="J8" s="1544"/>
      <c r="K8" s="1533" t="s">
        <v>80</v>
      </c>
      <c r="L8" s="1537">
        <v>0.0</v>
      </c>
      <c r="M8" s="1533">
        <f t="shared" si="5"/>
        <v>0</v>
      </c>
      <c r="N8" s="1537">
        <v>0.0</v>
      </c>
      <c r="O8" s="1533">
        <f>SUM(M8,N8)</f>
        <v>0</v>
      </c>
      <c r="P8" s="1533"/>
      <c r="Q8" s="649"/>
      <c r="R8" s="1533"/>
      <c r="S8" s="649"/>
      <c r="T8" s="649"/>
      <c r="U8" s="649"/>
      <c r="V8" s="649"/>
      <c r="W8" s="649"/>
      <c r="X8" s="649"/>
      <c r="Y8" s="649"/>
      <c r="Z8" s="649"/>
      <c r="AA8" s="649"/>
      <c r="AB8" s="649"/>
    </row>
    <row r="9">
      <c r="A9" s="1552" t="s">
        <v>81</v>
      </c>
      <c r="B9" s="1546">
        <v>0.0</v>
      </c>
      <c r="C9" s="1546">
        <v>8.0</v>
      </c>
      <c r="D9" s="1546">
        <v>6.0</v>
      </c>
      <c r="E9" s="1546">
        <v>4.0</v>
      </c>
      <c r="F9" s="1546">
        <v>9.0</v>
      </c>
      <c r="G9" s="1541">
        <v>2.0</v>
      </c>
      <c r="H9" s="1542">
        <f t="shared" ref="H9:H11" si="6">SUM(B9:G9)</f>
        <v>29</v>
      </c>
      <c r="I9" s="1543">
        <f>sum(H9:H12)</f>
        <v>31</v>
      </c>
      <c r="J9" s="1544"/>
      <c r="K9" s="1543" t="s">
        <v>81</v>
      </c>
      <c r="L9" s="1546">
        <v>36.0</v>
      </c>
      <c r="M9" s="1543">
        <f t="shared" si="5"/>
        <v>7</v>
      </c>
      <c r="N9" s="1546">
        <v>25.0</v>
      </c>
      <c r="O9" s="1543">
        <f t="shared" ref="O9:O10" si="7">sum(M9,N9)</f>
        <v>32</v>
      </c>
      <c r="P9" s="1546" t="s">
        <v>382</v>
      </c>
      <c r="Q9" s="1565" t="s">
        <v>656</v>
      </c>
      <c r="R9" s="1533"/>
      <c r="S9" s="649"/>
      <c r="T9" s="649"/>
      <c r="U9" s="649"/>
      <c r="V9" s="649"/>
      <c r="W9" s="649"/>
      <c r="X9" s="649"/>
      <c r="Y9" s="649"/>
      <c r="Z9" s="649"/>
      <c r="AA9" s="649"/>
      <c r="AB9" s="649"/>
    </row>
    <row r="10">
      <c r="A10" s="1547" t="s">
        <v>77</v>
      </c>
      <c r="B10" s="1537">
        <v>0.0</v>
      </c>
      <c r="C10" s="1537">
        <v>0.0</v>
      </c>
      <c r="D10" s="1537">
        <v>0.0</v>
      </c>
      <c r="E10" s="1537">
        <v>0.0</v>
      </c>
      <c r="F10" s="1537">
        <v>0.0</v>
      </c>
      <c r="G10" s="1537">
        <v>0.0</v>
      </c>
      <c r="H10" s="1535">
        <f t="shared" si="6"/>
        <v>0</v>
      </c>
      <c r="I10" s="1549">
        <f>(I9/60)</f>
        <v>0.5166666667</v>
      </c>
      <c r="J10" s="1544"/>
      <c r="K10" s="1533" t="s">
        <v>77</v>
      </c>
      <c r="L10" s="1537">
        <v>2.0</v>
      </c>
      <c r="M10" s="1533">
        <f>(L10-H10-H11)</f>
        <v>0</v>
      </c>
      <c r="N10" s="1537">
        <v>5.0</v>
      </c>
      <c r="O10" s="1533">
        <f t="shared" si="7"/>
        <v>5</v>
      </c>
      <c r="P10" s="1533"/>
      <c r="Q10" s="649"/>
      <c r="R10" s="1533"/>
      <c r="S10" s="649"/>
      <c r="T10" s="649"/>
      <c r="U10" s="649"/>
      <c r="V10" s="649"/>
      <c r="W10" s="649"/>
      <c r="X10" s="649"/>
      <c r="Y10" s="649"/>
      <c r="Z10" s="649"/>
      <c r="AA10" s="649"/>
      <c r="AB10" s="649"/>
    </row>
    <row r="11">
      <c r="A11" s="1547" t="s">
        <v>78</v>
      </c>
      <c r="B11" s="1537">
        <v>0.0</v>
      </c>
      <c r="C11" s="1537">
        <v>1.0</v>
      </c>
      <c r="D11" s="1537">
        <v>0.0</v>
      </c>
      <c r="E11" s="1537">
        <v>0.0</v>
      </c>
      <c r="F11" s="1537">
        <v>1.0</v>
      </c>
      <c r="G11" s="1537">
        <v>0.0</v>
      </c>
      <c r="H11" s="1535">
        <f t="shared" si="6"/>
        <v>2</v>
      </c>
      <c r="I11" s="1533"/>
      <c r="J11" s="1544"/>
      <c r="K11" s="1533" t="s">
        <v>78</v>
      </c>
      <c r="L11" s="1537" t="s">
        <v>79</v>
      </c>
      <c r="M11" s="1533" t="s">
        <v>79</v>
      </c>
      <c r="N11" s="1537" t="s">
        <v>79</v>
      </c>
      <c r="O11" s="1533" t="s">
        <v>79</v>
      </c>
      <c r="P11" s="1533"/>
      <c r="Q11" s="649"/>
      <c r="R11" s="1533"/>
      <c r="S11" s="649"/>
      <c r="T11" s="649"/>
      <c r="U11" s="649"/>
      <c r="V11" s="649"/>
      <c r="W11" s="649"/>
      <c r="X11" s="649"/>
      <c r="Y11" s="649"/>
      <c r="Z11" s="649"/>
      <c r="AA11" s="649"/>
      <c r="AB11" s="649"/>
    </row>
    <row r="12">
      <c r="A12" s="1547" t="s">
        <v>446</v>
      </c>
      <c r="B12" s="1537">
        <v>0.0</v>
      </c>
      <c r="C12" s="1537">
        <v>0.0</v>
      </c>
      <c r="D12" s="1537">
        <v>0.0</v>
      </c>
      <c r="E12" s="1537">
        <v>0.0</v>
      </c>
      <c r="F12" s="1537">
        <v>0.0</v>
      </c>
      <c r="G12" s="1537">
        <v>0.0</v>
      </c>
      <c r="H12" s="1535">
        <f t="shared" ref="H12:H13" si="8">sum(B12:G12)</f>
        <v>0</v>
      </c>
      <c r="I12" s="1533"/>
      <c r="J12" s="1544"/>
      <c r="K12" s="1533" t="s">
        <v>446</v>
      </c>
      <c r="L12" s="1537">
        <v>0.0</v>
      </c>
      <c r="M12" s="1533">
        <f t="shared" ref="M12:M14" si="9">(L12-H12)</f>
        <v>0</v>
      </c>
      <c r="N12" s="1537">
        <v>10.0</v>
      </c>
      <c r="O12" s="1533">
        <f>sum(M12,N12)</f>
        <v>10</v>
      </c>
      <c r="P12" s="1533"/>
      <c r="Q12" s="649"/>
      <c r="R12" s="1533"/>
      <c r="S12" s="649"/>
      <c r="T12" s="649"/>
      <c r="U12" s="649"/>
      <c r="V12" s="649"/>
      <c r="W12" s="649"/>
      <c r="X12" s="649"/>
      <c r="Y12" s="649"/>
      <c r="Z12" s="649"/>
      <c r="AA12" s="649"/>
      <c r="AB12" s="649"/>
    </row>
    <row r="13">
      <c r="A13" s="1547" t="s">
        <v>80</v>
      </c>
      <c r="B13" s="1537">
        <v>0.0</v>
      </c>
      <c r="C13" s="1537">
        <v>0.0</v>
      </c>
      <c r="D13" s="1537">
        <v>1.0</v>
      </c>
      <c r="E13" s="1537">
        <v>0.0</v>
      </c>
      <c r="F13" s="1537">
        <v>0.0</v>
      </c>
      <c r="G13" s="1537">
        <v>0.0</v>
      </c>
      <c r="H13" s="1535">
        <f t="shared" si="8"/>
        <v>1</v>
      </c>
      <c r="I13" s="1533"/>
      <c r="J13" s="1544"/>
      <c r="K13" s="1533" t="s">
        <v>80</v>
      </c>
      <c r="L13" s="1537">
        <v>34.0</v>
      </c>
      <c r="M13" s="1533">
        <f t="shared" si="9"/>
        <v>33</v>
      </c>
      <c r="N13" s="1537">
        <v>0.0</v>
      </c>
      <c r="O13" s="1533">
        <f>SUM(M13,N13)</f>
        <v>33</v>
      </c>
      <c r="P13" s="1533"/>
      <c r="Q13" s="649"/>
      <c r="R13" s="1533"/>
      <c r="S13" s="649"/>
      <c r="T13" s="649"/>
      <c r="U13" s="649"/>
      <c r="V13" s="649"/>
      <c r="W13" s="649"/>
      <c r="X13" s="649"/>
      <c r="Y13" s="649"/>
      <c r="Z13" s="649"/>
      <c r="AA13" s="649"/>
      <c r="AB13" s="649"/>
    </row>
    <row r="14">
      <c r="A14" s="1552" t="s">
        <v>341</v>
      </c>
      <c r="B14" s="1541">
        <v>0.0</v>
      </c>
      <c r="C14" s="1541">
        <v>11.0</v>
      </c>
      <c r="D14" s="1541">
        <v>7.0</v>
      </c>
      <c r="E14" s="1541">
        <v>6.0</v>
      </c>
      <c r="F14" s="1541">
        <v>5.0</v>
      </c>
      <c r="G14" s="1541">
        <v>6.0</v>
      </c>
      <c r="H14" s="1542">
        <f t="shared" ref="H14:H16" si="10">SUM(B14:G14)</f>
        <v>35</v>
      </c>
      <c r="I14" s="1543">
        <f>sum(H14:H17)</f>
        <v>56</v>
      </c>
      <c r="J14" s="1544"/>
      <c r="K14" s="1543" t="s">
        <v>341</v>
      </c>
      <c r="L14" s="1546">
        <v>50.0</v>
      </c>
      <c r="M14" s="1543">
        <f t="shared" si="9"/>
        <v>15</v>
      </c>
      <c r="N14" s="1546">
        <v>35.0</v>
      </c>
      <c r="O14" s="1543">
        <f t="shared" ref="O14:O15" si="11">sum(M14,N14)</f>
        <v>50</v>
      </c>
      <c r="P14" s="1546" t="s">
        <v>382</v>
      </c>
      <c r="Q14" s="1681" t="s">
        <v>657</v>
      </c>
      <c r="R14" s="1533"/>
      <c r="S14" s="649"/>
      <c r="T14" s="649"/>
      <c r="U14" s="649"/>
      <c r="V14" s="649"/>
      <c r="W14" s="649"/>
      <c r="X14" s="649"/>
      <c r="Y14" s="649"/>
      <c r="Z14" s="649"/>
      <c r="AA14" s="649"/>
      <c r="AB14" s="649"/>
    </row>
    <row r="15">
      <c r="A15" s="1547" t="s">
        <v>77</v>
      </c>
      <c r="B15" s="1537">
        <v>0.0</v>
      </c>
      <c r="C15" s="1537">
        <v>0.0</v>
      </c>
      <c r="D15" s="1537">
        <v>0.0</v>
      </c>
      <c r="E15" s="1537">
        <v>0.0</v>
      </c>
      <c r="F15" s="1537">
        <v>0.0</v>
      </c>
      <c r="G15" s="1548">
        <v>0.0</v>
      </c>
      <c r="H15" s="1535">
        <f t="shared" si="10"/>
        <v>0</v>
      </c>
      <c r="I15" s="1549">
        <f>(I14/60)</f>
        <v>0.9333333333</v>
      </c>
      <c r="J15" s="1544"/>
      <c r="K15" s="1533" t="s">
        <v>77</v>
      </c>
      <c r="L15" s="1537">
        <v>15.0</v>
      </c>
      <c r="M15" s="1533">
        <f>(L15-H15-H16)</f>
        <v>0</v>
      </c>
      <c r="N15" s="1537">
        <v>11.0</v>
      </c>
      <c r="O15" s="1533">
        <f t="shared" si="11"/>
        <v>11</v>
      </c>
      <c r="P15" s="1537"/>
      <c r="Q15" s="1681" t="s">
        <v>658</v>
      </c>
      <c r="R15" s="1533"/>
      <c r="S15" s="649"/>
      <c r="T15" s="649"/>
      <c r="U15" s="649"/>
      <c r="V15" s="649"/>
      <c r="W15" s="649"/>
      <c r="X15" s="649"/>
      <c r="Y15" s="649"/>
      <c r="Z15" s="649"/>
      <c r="AA15" s="649"/>
      <c r="AB15" s="649"/>
    </row>
    <row r="16">
      <c r="A16" s="1547" t="s">
        <v>78</v>
      </c>
      <c r="B16" s="1537">
        <v>0.0</v>
      </c>
      <c r="C16" s="1537">
        <v>6.0</v>
      </c>
      <c r="D16" s="1537">
        <v>4.0</v>
      </c>
      <c r="E16" s="1537">
        <v>1.0</v>
      </c>
      <c r="F16" s="1537">
        <v>2.0</v>
      </c>
      <c r="G16" s="1548">
        <v>2.0</v>
      </c>
      <c r="H16" s="1535">
        <f t="shared" si="10"/>
        <v>15</v>
      </c>
      <c r="I16" s="1533"/>
      <c r="J16" s="1544"/>
      <c r="K16" s="1533" t="s">
        <v>78</v>
      </c>
      <c r="L16" s="1537" t="s">
        <v>79</v>
      </c>
      <c r="M16" s="1533" t="s">
        <v>79</v>
      </c>
      <c r="N16" s="1537" t="s">
        <v>79</v>
      </c>
      <c r="O16" s="1533" t="s">
        <v>79</v>
      </c>
      <c r="P16" s="1533"/>
      <c r="Q16" s="649"/>
      <c r="R16" s="1533"/>
      <c r="S16" s="649"/>
      <c r="T16" s="649"/>
      <c r="U16" s="649"/>
      <c r="V16" s="649"/>
      <c r="W16" s="649"/>
      <c r="X16" s="649"/>
      <c r="Y16" s="649"/>
      <c r="Z16" s="649"/>
      <c r="AA16" s="649"/>
      <c r="AB16" s="649"/>
    </row>
    <row r="17">
      <c r="A17" s="1547" t="s">
        <v>446</v>
      </c>
      <c r="B17" s="1537">
        <v>0.0</v>
      </c>
      <c r="C17" s="1537">
        <v>1.0</v>
      </c>
      <c r="D17" s="1537">
        <v>1.0</v>
      </c>
      <c r="E17" s="1537">
        <v>1.0</v>
      </c>
      <c r="F17" s="1537">
        <v>1.0</v>
      </c>
      <c r="G17" s="1548">
        <v>2.0</v>
      </c>
      <c r="H17" s="1535">
        <f t="shared" ref="H17:H18" si="12">sum(B17:G17)</f>
        <v>6</v>
      </c>
      <c r="I17" s="1533"/>
      <c r="J17" s="1544"/>
      <c r="K17" s="1533" t="s">
        <v>446</v>
      </c>
      <c r="L17" s="1537">
        <v>11.0</v>
      </c>
      <c r="M17" s="1533">
        <f t="shared" ref="M17:M19" si="13">(L17-H17)</f>
        <v>5</v>
      </c>
      <c r="N17" s="1537">
        <v>0.0</v>
      </c>
      <c r="O17" s="1533">
        <f>sum(M17,N17)</f>
        <v>5</v>
      </c>
      <c r="P17" s="1533"/>
      <c r="Q17" s="649"/>
      <c r="R17" s="1533"/>
      <c r="S17" s="649"/>
      <c r="T17" s="649"/>
      <c r="U17" s="649"/>
      <c r="V17" s="649"/>
      <c r="W17" s="649"/>
      <c r="X17" s="649"/>
      <c r="Y17" s="649"/>
      <c r="Z17" s="649"/>
      <c r="AA17" s="649"/>
      <c r="AB17" s="649"/>
    </row>
    <row r="18">
      <c r="A18" s="1547" t="s">
        <v>80</v>
      </c>
      <c r="B18" s="1537">
        <v>0.0</v>
      </c>
      <c r="C18" s="1537">
        <v>1.0</v>
      </c>
      <c r="D18" s="1537">
        <v>0.0</v>
      </c>
      <c r="E18" s="1537">
        <v>0.0</v>
      </c>
      <c r="F18" s="1537">
        <v>0.0</v>
      </c>
      <c r="G18" s="1548">
        <v>0.0</v>
      </c>
      <c r="H18" s="1535">
        <f t="shared" si="12"/>
        <v>1</v>
      </c>
      <c r="I18" s="1533"/>
      <c r="J18" s="1544"/>
      <c r="K18" s="1533" t="s">
        <v>80</v>
      </c>
      <c r="L18" s="1537">
        <v>28.0</v>
      </c>
      <c r="M18" s="1533">
        <f t="shared" si="13"/>
        <v>27</v>
      </c>
      <c r="N18" s="1537">
        <v>0.0</v>
      </c>
      <c r="O18" s="1533">
        <f>SUM(M18,N18)</f>
        <v>27</v>
      </c>
      <c r="P18" s="1533"/>
      <c r="Q18" s="1565" t="s">
        <v>372</v>
      </c>
      <c r="R18" s="1533"/>
      <c r="S18" s="649"/>
      <c r="T18" s="649"/>
      <c r="U18" s="649"/>
      <c r="V18" s="649"/>
      <c r="W18" s="649"/>
      <c r="X18" s="649"/>
      <c r="Y18" s="649"/>
      <c r="Z18" s="649"/>
      <c r="AA18" s="649"/>
      <c r="AB18" s="649"/>
    </row>
    <row r="19">
      <c r="A19" s="1552" t="s">
        <v>237</v>
      </c>
      <c r="B19" s="1546">
        <v>0.0</v>
      </c>
      <c r="C19" s="1546">
        <v>17.0</v>
      </c>
      <c r="D19" s="1546">
        <v>9.0</v>
      </c>
      <c r="E19" s="1546">
        <v>12.0</v>
      </c>
      <c r="F19" s="1546">
        <v>0.0</v>
      </c>
      <c r="G19" s="1541">
        <v>1.0</v>
      </c>
      <c r="H19" s="1542">
        <f t="shared" ref="H19:H21" si="14">SUM(B19:G19)</f>
        <v>39</v>
      </c>
      <c r="I19" s="1543">
        <f>sum(H19:H22)</f>
        <v>49</v>
      </c>
      <c r="J19" s="1544"/>
      <c r="K19" s="1543" t="s">
        <v>237</v>
      </c>
      <c r="L19" s="1546">
        <v>57.0</v>
      </c>
      <c r="M19" s="1543">
        <f t="shared" si="13"/>
        <v>18</v>
      </c>
      <c r="N19" s="1546">
        <v>40.0</v>
      </c>
      <c r="O19" s="1543">
        <f t="shared" ref="O19:O20" si="15">sum(M19,N19)</f>
        <v>58</v>
      </c>
      <c r="P19" s="1546" t="s">
        <v>382</v>
      </c>
      <c r="Q19" s="649"/>
      <c r="R19" s="1533"/>
      <c r="S19" s="649"/>
      <c r="T19" s="649"/>
      <c r="U19" s="649"/>
      <c r="V19" s="649"/>
      <c r="W19" s="649"/>
      <c r="X19" s="649"/>
      <c r="Y19" s="649"/>
      <c r="Z19" s="649"/>
      <c r="AA19" s="649"/>
      <c r="AB19" s="649"/>
    </row>
    <row r="20">
      <c r="A20" s="1547" t="s">
        <v>77</v>
      </c>
      <c r="B20" s="1537">
        <v>0.0</v>
      </c>
      <c r="C20" s="1537">
        <v>0.0</v>
      </c>
      <c r="D20" s="1537">
        <v>0.0</v>
      </c>
      <c r="E20" s="1537">
        <v>0.0</v>
      </c>
      <c r="F20" s="1537">
        <v>0.0</v>
      </c>
      <c r="G20" s="1537">
        <v>0.0</v>
      </c>
      <c r="H20" s="1535">
        <f t="shared" si="14"/>
        <v>0</v>
      </c>
      <c r="I20" s="1549">
        <f>(I19/60)</f>
        <v>0.8166666667</v>
      </c>
      <c r="J20" s="1544"/>
      <c r="K20" s="1533" t="s">
        <v>77</v>
      </c>
      <c r="L20" s="1537">
        <v>11.0</v>
      </c>
      <c r="M20" s="1533">
        <f>(L20-H20-H21)</f>
        <v>4</v>
      </c>
      <c r="N20" s="1537">
        <v>11.0</v>
      </c>
      <c r="O20" s="1533">
        <f t="shared" si="15"/>
        <v>15</v>
      </c>
      <c r="P20" s="1537"/>
      <c r="Q20" s="1565" t="s">
        <v>520</v>
      </c>
      <c r="R20" s="1533"/>
      <c r="S20" s="649"/>
      <c r="T20" s="649"/>
      <c r="U20" s="649"/>
      <c r="V20" s="649"/>
      <c r="W20" s="649"/>
      <c r="X20" s="649"/>
      <c r="Y20" s="649"/>
      <c r="Z20" s="649"/>
      <c r="AA20" s="649"/>
      <c r="AB20" s="649"/>
    </row>
    <row r="21">
      <c r="A21" s="1547" t="s">
        <v>78</v>
      </c>
      <c r="B21" s="1537">
        <v>0.0</v>
      </c>
      <c r="C21" s="1537">
        <v>2.0</v>
      </c>
      <c r="D21" s="1537">
        <v>3.0</v>
      </c>
      <c r="E21" s="1537">
        <v>2.0</v>
      </c>
      <c r="F21" s="1537">
        <v>0.0</v>
      </c>
      <c r="G21" s="1537">
        <v>0.0</v>
      </c>
      <c r="H21" s="1535">
        <f t="shared" si="14"/>
        <v>7</v>
      </c>
      <c r="I21" s="1533"/>
      <c r="J21" s="1544"/>
      <c r="K21" s="1533" t="s">
        <v>78</v>
      </c>
      <c r="L21" s="1537" t="s">
        <v>79</v>
      </c>
      <c r="M21" s="1533" t="s">
        <v>79</v>
      </c>
      <c r="N21" s="1537" t="s">
        <v>79</v>
      </c>
      <c r="O21" s="1533" t="s">
        <v>79</v>
      </c>
      <c r="P21" s="1533"/>
      <c r="Q21" s="649"/>
      <c r="R21" s="1533"/>
      <c r="S21" s="649"/>
      <c r="T21" s="649"/>
      <c r="U21" s="649"/>
      <c r="V21" s="649"/>
      <c r="W21" s="649"/>
      <c r="X21" s="649"/>
      <c r="Y21" s="649"/>
      <c r="Z21" s="649"/>
      <c r="AA21" s="649"/>
      <c r="AB21" s="649"/>
    </row>
    <row r="22">
      <c r="A22" s="1547" t="s">
        <v>446</v>
      </c>
      <c r="B22" s="1537">
        <v>0.0</v>
      </c>
      <c r="C22" s="1537">
        <v>0.0</v>
      </c>
      <c r="D22" s="1537">
        <v>2.0</v>
      </c>
      <c r="E22" s="1537">
        <v>1.0</v>
      </c>
      <c r="F22" s="1537">
        <v>0.0</v>
      </c>
      <c r="G22" s="1537">
        <v>0.0</v>
      </c>
      <c r="H22" s="1535">
        <f t="shared" ref="H22:H23" si="16">sum(B22:G22)</f>
        <v>3</v>
      </c>
      <c r="I22" s="1533"/>
      <c r="J22" s="1544"/>
      <c r="K22" s="1533" t="s">
        <v>446</v>
      </c>
      <c r="L22" s="1537">
        <v>7.0</v>
      </c>
      <c r="M22" s="1533">
        <f t="shared" ref="M22:M24" si="17">(L22-H22)</f>
        <v>4</v>
      </c>
      <c r="N22" s="1537">
        <v>0.0</v>
      </c>
      <c r="O22" s="1533">
        <f>sum(M22,N22)</f>
        <v>4</v>
      </c>
      <c r="P22" s="1533"/>
      <c r="Q22" s="649"/>
      <c r="R22" s="1533"/>
      <c r="S22" s="649"/>
      <c r="T22" s="649"/>
      <c r="U22" s="649"/>
      <c r="V22" s="649"/>
      <c r="W22" s="649"/>
      <c r="X22" s="649"/>
      <c r="Y22" s="649"/>
      <c r="Z22" s="649"/>
      <c r="AA22" s="649"/>
      <c r="AB22" s="649"/>
    </row>
    <row r="23">
      <c r="A23" s="1547" t="s">
        <v>80</v>
      </c>
      <c r="B23" s="1537">
        <v>0.0</v>
      </c>
      <c r="C23" s="1537">
        <v>0.0</v>
      </c>
      <c r="D23" s="1537">
        <v>0.0</v>
      </c>
      <c r="E23" s="1537">
        <v>0.0</v>
      </c>
      <c r="F23" s="1537">
        <v>0.0</v>
      </c>
      <c r="G23" s="1537">
        <v>0.0</v>
      </c>
      <c r="H23" s="1535">
        <f t="shared" si="16"/>
        <v>0</v>
      </c>
      <c r="I23" s="1533"/>
      <c r="J23" s="1544"/>
      <c r="K23" s="1533" t="s">
        <v>80</v>
      </c>
      <c r="L23" s="1537">
        <v>39.0</v>
      </c>
      <c r="M23" s="1533">
        <f t="shared" si="17"/>
        <v>39</v>
      </c>
      <c r="N23" s="1537">
        <v>0.0</v>
      </c>
      <c r="O23" s="1533">
        <f>SUM(M23,N23)</f>
        <v>39</v>
      </c>
      <c r="P23" s="1533"/>
      <c r="Q23" s="649"/>
      <c r="R23" s="1533"/>
      <c r="S23" s="649"/>
      <c r="T23" s="649"/>
      <c r="U23" s="649"/>
      <c r="V23" s="649"/>
      <c r="W23" s="649"/>
      <c r="X23" s="649"/>
      <c r="Y23" s="649"/>
      <c r="Z23" s="649"/>
      <c r="AA23" s="649"/>
      <c r="AB23" s="649"/>
    </row>
    <row r="24">
      <c r="A24" s="1558" t="s">
        <v>134</v>
      </c>
      <c r="B24" s="1541">
        <v>0.0</v>
      </c>
      <c r="C24" s="1541">
        <v>0.0</v>
      </c>
      <c r="D24" s="1541">
        <v>3.0</v>
      </c>
      <c r="E24" s="1541">
        <v>7.0</v>
      </c>
      <c r="F24" s="1541">
        <v>11.0</v>
      </c>
      <c r="G24" s="1541">
        <v>5.0</v>
      </c>
      <c r="H24" s="1542">
        <f t="shared" ref="H24:H26" si="18">SUM(B24:G24)</f>
        <v>26</v>
      </c>
      <c r="I24" s="1543">
        <f>sum(H24:H27)</f>
        <v>32</v>
      </c>
      <c r="J24" s="1544"/>
      <c r="K24" s="1559" t="s">
        <v>134</v>
      </c>
      <c r="L24" s="1546">
        <v>29.0</v>
      </c>
      <c r="M24" s="1543">
        <f t="shared" si="17"/>
        <v>3</v>
      </c>
      <c r="N24" s="1546">
        <v>20.0</v>
      </c>
      <c r="O24" s="1543">
        <f t="shared" ref="O24:O25" si="19">sum(M24,N24)</f>
        <v>23</v>
      </c>
      <c r="P24" s="1546" t="s">
        <v>382</v>
      </c>
      <c r="Q24" s="649"/>
      <c r="R24" s="1533"/>
      <c r="S24" s="649"/>
      <c r="T24" s="649"/>
      <c r="U24" s="649"/>
      <c r="V24" s="649"/>
      <c r="W24" s="649"/>
      <c r="X24" s="649"/>
      <c r="Y24" s="649"/>
      <c r="Z24" s="649"/>
      <c r="AA24" s="649"/>
      <c r="AB24" s="649"/>
    </row>
    <row r="25">
      <c r="A25" s="1547" t="s">
        <v>77</v>
      </c>
      <c r="B25" s="1537">
        <v>0.0</v>
      </c>
      <c r="C25" s="1537">
        <v>0.0</v>
      </c>
      <c r="D25" s="1537">
        <v>0.0</v>
      </c>
      <c r="E25" s="1537">
        <v>0.0</v>
      </c>
      <c r="F25" s="1537">
        <v>0.0</v>
      </c>
      <c r="G25" s="1548">
        <v>0.0</v>
      </c>
      <c r="H25" s="1535">
        <f t="shared" si="18"/>
        <v>0</v>
      </c>
      <c r="I25" s="1549">
        <f>(I24/60)</f>
        <v>0.5333333333</v>
      </c>
      <c r="J25" s="1544"/>
      <c r="K25" s="1533" t="s">
        <v>77</v>
      </c>
      <c r="L25" s="1537">
        <v>7.0</v>
      </c>
      <c r="M25" s="1533">
        <f>(L25-H25-H26)</f>
        <v>1</v>
      </c>
      <c r="N25" s="1537">
        <v>8.0</v>
      </c>
      <c r="O25" s="1533">
        <f t="shared" si="19"/>
        <v>9</v>
      </c>
      <c r="P25" s="1533"/>
      <c r="Q25" s="649"/>
      <c r="R25" s="1533"/>
      <c r="S25" s="649"/>
      <c r="T25" s="649"/>
      <c r="U25" s="649"/>
      <c r="V25" s="649"/>
      <c r="W25" s="649"/>
      <c r="X25" s="649"/>
      <c r="Y25" s="649"/>
      <c r="Z25" s="649"/>
      <c r="AA25" s="649"/>
      <c r="AB25" s="649"/>
    </row>
    <row r="26">
      <c r="A26" s="1547" t="s">
        <v>78</v>
      </c>
      <c r="B26" s="1537">
        <v>0.0</v>
      </c>
      <c r="C26" s="1537">
        <v>0.0</v>
      </c>
      <c r="D26" s="1537">
        <v>0.0</v>
      </c>
      <c r="E26" s="1537">
        <v>6.0</v>
      </c>
      <c r="F26" s="1537">
        <v>0.0</v>
      </c>
      <c r="G26" s="1548">
        <v>0.0</v>
      </c>
      <c r="H26" s="1535">
        <f t="shared" si="18"/>
        <v>6</v>
      </c>
      <c r="I26" s="1533"/>
      <c r="J26" s="1544"/>
      <c r="K26" s="1533" t="s">
        <v>78</v>
      </c>
      <c r="L26" s="1537" t="s">
        <v>79</v>
      </c>
      <c r="M26" s="1533" t="s">
        <v>79</v>
      </c>
      <c r="N26" s="1537" t="s">
        <v>79</v>
      </c>
      <c r="O26" s="1533" t="s">
        <v>79</v>
      </c>
      <c r="P26" s="1533"/>
      <c r="Q26" s="649"/>
      <c r="R26" s="1533"/>
      <c r="S26" s="649"/>
      <c r="T26" s="649"/>
      <c r="U26" s="649"/>
      <c r="V26" s="649"/>
      <c r="W26" s="649"/>
      <c r="X26" s="649"/>
      <c r="Y26" s="649"/>
      <c r="Z26" s="649"/>
      <c r="AA26" s="649"/>
      <c r="AB26" s="649"/>
    </row>
    <row r="27">
      <c r="A27" s="1547" t="s">
        <v>446</v>
      </c>
      <c r="B27" s="1537">
        <v>0.0</v>
      </c>
      <c r="C27" s="1537">
        <v>0.0</v>
      </c>
      <c r="D27" s="1537">
        <v>0.0</v>
      </c>
      <c r="E27" s="1537">
        <v>0.0</v>
      </c>
      <c r="F27" s="1537">
        <v>0.0</v>
      </c>
      <c r="G27" s="1548">
        <v>0.0</v>
      </c>
      <c r="H27" s="1535">
        <f t="shared" ref="H27:H28" si="20">sum(B27:G27)</f>
        <v>0</v>
      </c>
      <c r="I27" s="1533"/>
      <c r="J27" s="1544"/>
      <c r="K27" s="1533" t="s">
        <v>446</v>
      </c>
      <c r="L27" s="1537">
        <v>1.0</v>
      </c>
      <c r="M27" s="1533">
        <f t="shared" ref="M27:M29" si="21">(L27-H27)</f>
        <v>1</v>
      </c>
      <c r="N27" s="1537">
        <v>2.0</v>
      </c>
      <c r="O27" s="1533">
        <f>sum(M27,N27)</f>
        <v>3</v>
      </c>
      <c r="P27" s="1533"/>
      <c r="Q27" s="1565" t="s">
        <v>542</v>
      </c>
      <c r="R27" s="1533"/>
      <c r="S27" s="649"/>
      <c r="T27" s="649"/>
      <c r="U27" s="649"/>
      <c r="V27" s="649"/>
      <c r="W27" s="649"/>
      <c r="X27" s="649"/>
      <c r="Y27" s="649"/>
      <c r="Z27" s="649"/>
      <c r="AA27" s="649"/>
      <c r="AB27" s="649"/>
    </row>
    <row r="28">
      <c r="A28" s="1547" t="s">
        <v>80</v>
      </c>
      <c r="B28" s="1537">
        <v>0.0</v>
      </c>
      <c r="C28" s="1537">
        <v>0.0</v>
      </c>
      <c r="D28" s="1537">
        <v>0.0</v>
      </c>
      <c r="E28" s="1537">
        <v>0.0</v>
      </c>
      <c r="F28" s="1537">
        <v>0.0</v>
      </c>
      <c r="G28" s="1548">
        <v>0.0</v>
      </c>
      <c r="H28" s="1535">
        <f t="shared" si="20"/>
        <v>0</v>
      </c>
      <c r="I28" s="1533"/>
      <c r="J28" s="1544"/>
      <c r="K28" s="1533" t="s">
        <v>80</v>
      </c>
      <c r="L28" s="1537">
        <v>38.0</v>
      </c>
      <c r="M28" s="1533">
        <f t="shared" si="21"/>
        <v>38</v>
      </c>
      <c r="N28" s="1537">
        <v>0.0</v>
      </c>
      <c r="O28" s="1533">
        <f>SUM(M28,N28)</f>
        <v>38</v>
      </c>
      <c r="P28" s="1533"/>
      <c r="Q28" s="1565" t="s">
        <v>643</v>
      </c>
      <c r="R28" s="1533"/>
      <c r="S28" s="649"/>
      <c r="T28" s="649"/>
      <c r="U28" s="649"/>
      <c r="V28" s="649"/>
      <c r="W28" s="649"/>
      <c r="X28" s="649"/>
      <c r="Y28" s="649"/>
      <c r="Z28" s="649"/>
      <c r="AA28" s="649"/>
      <c r="AB28" s="649"/>
    </row>
    <row r="29">
      <c r="A29" s="1558" t="s">
        <v>597</v>
      </c>
      <c r="B29" s="1541">
        <v>0.0</v>
      </c>
      <c r="C29" s="1541">
        <v>9.0</v>
      </c>
      <c r="D29" s="1541">
        <v>2.0</v>
      </c>
      <c r="E29" s="1541">
        <v>2.0</v>
      </c>
      <c r="F29" s="1541">
        <v>2.0</v>
      </c>
      <c r="G29" s="1541">
        <v>2.0</v>
      </c>
      <c r="H29" s="1542">
        <f t="shared" ref="H29:H31" si="22">SUM(B29:G29)</f>
        <v>17</v>
      </c>
      <c r="I29" s="1543">
        <f>sum(H29:H32)</f>
        <v>24</v>
      </c>
      <c r="J29" s="1544"/>
      <c r="K29" s="1559" t="s">
        <v>597</v>
      </c>
      <c r="L29" s="1546">
        <v>29.0</v>
      </c>
      <c r="M29" s="1543">
        <f t="shared" si="21"/>
        <v>12</v>
      </c>
      <c r="N29" s="1546">
        <v>15.0</v>
      </c>
      <c r="O29" s="1543">
        <f t="shared" ref="O29:O30" si="23">sum(M29,N29)</f>
        <v>27</v>
      </c>
      <c r="P29" s="1546" t="s">
        <v>382</v>
      </c>
      <c r="Q29" s="649"/>
      <c r="R29" s="1533"/>
      <c r="S29" s="649"/>
      <c r="T29" s="649"/>
      <c r="U29" s="649"/>
      <c r="V29" s="649"/>
      <c r="W29" s="649"/>
      <c r="X29" s="649"/>
      <c r="Y29" s="649"/>
      <c r="Z29" s="649"/>
      <c r="AA29" s="649"/>
      <c r="AB29" s="649"/>
    </row>
    <row r="30">
      <c r="A30" s="1547" t="s">
        <v>77</v>
      </c>
      <c r="B30" s="1537">
        <v>0.0</v>
      </c>
      <c r="C30" s="1537">
        <v>0.0</v>
      </c>
      <c r="D30" s="1537">
        <v>0.0</v>
      </c>
      <c r="E30" s="1537">
        <v>0.0</v>
      </c>
      <c r="F30" s="1537">
        <v>0.0</v>
      </c>
      <c r="G30" s="1548">
        <v>0.0</v>
      </c>
      <c r="H30" s="1535">
        <f t="shared" si="22"/>
        <v>0</v>
      </c>
      <c r="I30" s="1549">
        <f>(I29/60)</f>
        <v>0.4</v>
      </c>
      <c r="J30" s="1544"/>
      <c r="K30" s="1533" t="s">
        <v>77</v>
      </c>
      <c r="L30" s="1537">
        <v>5.0</v>
      </c>
      <c r="M30" s="1533">
        <f>(L30-H30-H31)</f>
        <v>0</v>
      </c>
      <c r="N30" s="1537">
        <v>10.0</v>
      </c>
      <c r="O30" s="1533">
        <f t="shared" si="23"/>
        <v>10</v>
      </c>
      <c r="P30" s="1533"/>
      <c r="Q30" s="649"/>
      <c r="R30" s="1533"/>
      <c r="S30" s="649"/>
      <c r="T30" s="649"/>
      <c r="U30" s="649"/>
      <c r="V30" s="649"/>
      <c r="W30" s="649"/>
      <c r="X30" s="649"/>
      <c r="Y30" s="649"/>
      <c r="Z30" s="649"/>
      <c r="AA30" s="649"/>
      <c r="AB30" s="649"/>
    </row>
    <row r="31">
      <c r="A31" s="1547" t="s">
        <v>78</v>
      </c>
      <c r="B31" s="1537">
        <v>0.0</v>
      </c>
      <c r="C31" s="1537">
        <v>5.0</v>
      </c>
      <c r="D31" s="1537">
        <v>0.0</v>
      </c>
      <c r="E31" s="1537">
        <v>0.0</v>
      </c>
      <c r="F31" s="1537">
        <v>0.0</v>
      </c>
      <c r="G31" s="1548">
        <v>0.0</v>
      </c>
      <c r="H31" s="1535">
        <f t="shared" si="22"/>
        <v>5</v>
      </c>
      <c r="I31" s="1533"/>
      <c r="J31" s="1544"/>
      <c r="K31" s="1533" t="s">
        <v>78</v>
      </c>
      <c r="L31" s="1537" t="s">
        <v>79</v>
      </c>
      <c r="M31" s="1533" t="s">
        <v>79</v>
      </c>
      <c r="N31" s="1537" t="s">
        <v>79</v>
      </c>
      <c r="O31" s="1533" t="s">
        <v>79</v>
      </c>
      <c r="P31" s="1533"/>
      <c r="Q31" s="649"/>
      <c r="R31" s="1533"/>
      <c r="S31" s="649"/>
      <c r="T31" s="649"/>
      <c r="U31" s="649"/>
      <c r="V31" s="649"/>
      <c r="W31" s="649"/>
      <c r="X31" s="649"/>
      <c r="Y31" s="649"/>
      <c r="Z31" s="649"/>
      <c r="AA31" s="649"/>
      <c r="AB31" s="649"/>
    </row>
    <row r="32">
      <c r="A32" s="1547" t="s">
        <v>446</v>
      </c>
      <c r="B32" s="1537">
        <v>0.0</v>
      </c>
      <c r="C32" s="1537">
        <v>0.0</v>
      </c>
      <c r="D32" s="1537">
        <v>0.0</v>
      </c>
      <c r="E32" s="1537">
        <v>0.0</v>
      </c>
      <c r="F32" s="1537">
        <v>2.0</v>
      </c>
      <c r="G32" s="1548">
        <v>0.0</v>
      </c>
      <c r="H32" s="1535">
        <f t="shared" ref="H32:H33" si="24">sum(B32:G32)</f>
        <v>2</v>
      </c>
      <c r="I32" s="1533"/>
      <c r="J32" s="1544"/>
      <c r="K32" s="1533" t="s">
        <v>446</v>
      </c>
      <c r="L32" s="1537">
        <v>10.0</v>
      </c>
      <c r="M32" s="1533">
        <f t="shared" ref="M32:M33" si="25">(L32-H32)</f>
        <v>8</v>
      </c>
      <c r="N32" s="1537">
        <v>0.0</v>
      </c>
      <c r="O32" s="1533">
        <f>sum(M32,N32)</f>
        <v>8</v>
      </c>
      <c r="P32" s="1533"/>
      <c r="Q32" s="649"/>
      <c r="R32" s="1533"/>
      <c r="S32" s="649"/>
      <c r="T32" s="649"/>
      <c r="U32" s="649"/>
      <c r="V32" s="649"/>
      <c r="W32" s="649"/>
      <c r="X32" s="649"/>
      <c r="Y32" s="649"/>
      <c r="Z32" s="649"/>
      <c r="AA32" s="649"/>
      <c r="AB32" s="649"/>
    </row>
    <row r="33">
      <c r="A33" s="1547" t="s">
        <v>80</v>
      </c>
      <c r="B33" s="1537">
        <v>0.0</v>
      </c>
      <c r="C33" s="1537">
        <v>0.0</v>
      </c>
      <c r="D33" s="1537">
        <v>0.0</v>
      </c>
      <c r="E33" s="1537">
        <v>0.0</v>
      </c>
      <c r="F33" s="1537">
        <v>0.0</v>
      </c>
      <c r="G33" s="1548">
        <v>0.0</v>
      </c>
      <c r="H33" s="1535">
        <f t="shared" si="24"/>
        <v>0</v>
      </c>
      <c r="I33" s="1533"/>
      <c r="J33" s="1544"/>
      <c r="K33" s="1533" t="s">
        <v>80</v>
      </c>
      <c r="L33" s="1537">
        <v>27.0</v>
      </c>
      <c r="M33" s="1533">
        <f t="shared" si="25"/>
        <v>27</v>
      </c>
      <c r="N33" s="1537">
        <v>0.0</v>
      </c>
      <c r="O33" s="1533">
        <f>SUM(M33,N33)</f>
        <v>27</v>
      </c>
      <c r="P33" s="1533"/>
      <c r="Q33" s="649"/>
      <c r="R33" s="1533"/>
      <c r="S33" s="649"/>
      <c r="T33" s="649"/>
      <c r="U33" s="649"/>
      <c r="V33" s="649"/>
      <c r="W33" s="649"/>
      <c r="X33" s="649"/>
      <c r="Y33" s="649"/>
      <c r="Z33" s="649"/>
      <c r="AA33" s="649"/>
      <c r="AB33" s="649"/>
    </row>
    <row r="34">
      <c r="A34" s="1538" t="s">
        <v>87</v>
      </c>
      <c r="B34" s="1539">
        <f t="shared" ref="B34:G34" si="26"> SUM(B35:B38,B40:B43,B45:B48,B50:B53,B55:B58, B60:B63)</f>
        <v>1</v>
      </c>
      <c r="C34" s="1539">
        <f t="shared" si="26"/>
        <v>52</v>
      </c>
      <c r="D34" s="1539">
        <f t="shared" si="26"/>
        <v>21</v>
      </c>
      <c r="E34" s="1539">
        <f t="shared" si="26"/>
        <v>14</v>
      </c>
      <c r="F34" s="1539">
        <f t="shared" si="26"/>
        <v>30</v>
      </c>
      <c r="G34" s="1539">
        <f t="shared" si="26"/>
        <v>34</v>
      </c>
      <c r="H34" s="1539">
        <f>SUM(H35:H38,H40:H43,H45:H48,H50:H53,H55:H58,H60:H63)</f>
        <v>152</v>
      </c>
      <c r="I34" s="1539"/>
      <c r="J34" s="1531"/>
      <c r="K34" s="1539" t="s">
        <v>87</v>
      </c>
      <c r="L34" s="1682"/>
      <c r="M34" s="1682"/>
      <c r="N34" s="1682"/>
      <c r="O34" s="1682"/>
      <c r="P34" s="1682"/>
      <c r="Q34" s="649"/>
      <c r="R34" s="1533"/>
      <c r="S34" s="649"/>
      <c r="T34" s="649"/>
      <c r="U34" s="649"/>
      <c r="V34" s="649"/>
      <c r="W34" s="649"/>
      <c r="X34" s="649"/>
      <c r="Y34" s="649"/>
      <c r="Z34" s="649"/>
      <c r="AA34" s="649"/>
      <c r="AB34" s="649"/>
    </row>
    <row r="35">
      <c r="A35" s="1540" t="s">
        <v>24</v>
      </c>
      <c r="B35" s="1541">
        <v>1.0</v>
      </c>
      <c r="C35" s="1541">
        <v>6.0</v>
      </c>
      <c r="D35" s="1541">
        <v>4.0</v>
      </c>
      <c r="E35" s="1541">
        <v>6.0</v>
      </c>
      <c r="F35" s="1541">
        <v>0.0</v>
      </c>
      <c r="G35" s="1541">
        <v>0.0</v>
      </c>
      <c r="H35" s="1542">
        <f t="shared" ref="H35:H37" si="27">SUM(B35:G35)</f>
        <v>17</v>
      </c>
      <c r="I35" s="1543">
        <f>sum(H35:H38)</f>
        <v>27</v>
      </c>
      <c r="J35" s="1544"/>
      <c r="K35" s="1545" t="s">
        <v>24</v>
      </c>
      <c r="L35" s="1546">
        <v>17.0</v>
      </c>
      <c r="M35" s="1543">
        <f>(L35-H35)</f>
        <v>0</v>
      </c>
      <c r="N35" s="1546">
        <v>40.0</v>
      </c>
      <c r="O35" s="1543">
        <f t="shared" ref="O35:O36" si="28">sum(M35,N35)</f>
        <v>40</v>
      </c>
      <c r="P35" s="1546" t="s">
        <v>382</v>
      </c>
      <c r="Q35" s="649"/>
      <c r="R35" s="1533"/>
      <c r="S35" s="649"/>
      <c r="T35" s="649"/>
      <c r="U35" s="649"/>
      <c r="V35" s="649"/>
      <c r="W35" s="649"/>
      <c r="X35" s="649"/>
      <c r="Y35" s="649"/>
      <c r="Z35" s="649"/>
      <c r="AA35" s="649"/>
      <c r="AB35" s="649"/>
    </row>
    <row r="36">
      <c r="A36" s="1547" t="s">
        <v>77</v>
      </c>
      <c r="B36" s="1537">
        <v>0.0</v>
      </c>
      <c r="C36" s="1537">
        <v>0.0</v>
      </c>
      <c r="D36" s="1537">
        <v>0.0</v>
      </c>
      <c r="E36" s="1537">
        <v>0.0</v>
      </c>
      <c r="F36" s="1537">
        <v>0.0</v>
      </c>
      <c r="G36" s="1548">
        <v>0.0</v>
      </c>
      <c r="H36" s="1535">
        <f t="shared" si="27"/>
        <v>0</v>
      </c>
      <c r="I36" s="1549">
        <f>(I35/61)</f>
        <v>0.4426229508</v>
      </c>
      <c r="J36" s="1544"/>
      <c r="K36" s="1533" t="s">
        <v>77</v>
      </c>
      <c r="L36" s="1537">
        <v>21.0</v>
      </c>
      <c r="M36" s="1533">
        <f>(L36-H36-H37)</f>
        <v>13</v>
      </c>
      <c r="N36" s="1537">
        <v>0.0</v>
      </c>
      <c r="O36" s="1533">
        <f t="shared" si="28"/>
        <v>13</v>
      </c>
      <c r="P36" s="1533"/>
      <c r="Q36" s="649"/>
      <c r="R36" s="1533"/>
      <c r="S36" s="649"/>
      <c r="T36" s="649"/>
      <c r="U36" s="649"/>
      <c r="V36" s="649"/>
      <c r="W36" s="649"/>
      <c r="X36" s="649"/>
      <c r="Y36" s="649"/>
      <c r="Z36" s="649"/>
      <c r="AA36" s="649"/>
      <c r="AB36" s="649"/>
    </row>
    <row r="37">
      <c r="A37" s="1547" t="s">
        <v>78</v>
      </c>
      <c r="B37" s="1537">
        <v>0.0</v>
      </c>
      <c r="C37" s="1537">
        <v>6.0</v>
      </c>
      <c r="D37" s="1537">
        <v>0.0</v>
      </c>
      <c r="E37" s="1537">
        <v>2.0</v>
      </c>
      <c r="F37" s="1537">
        <v>0.0</v>
      </c>
      <c r="G37" s="1548">
        <v>0.0</v>
      </c>
      <c r="H37" s="1535">
        <f t="shared" si="27"/>
        <v>8</v>
      </c>
      <c r="I37" s="1533"/>
      <c r="J37" s="1544"/>
      <c r="K37" s="1533" t="s">
        <v>78</v>
      </c>
      <c r="L37" s="1537" t="s">
        <v>79</v>
      </c>
      <c r="M37" s="1533" t="s">
        <v>79</v>
      </c>
      <c r="N37" s="1537" t="s">
        <v>79</v>
      </c>
      <c r="O37" s="1533" t="s">
        <v>79</v>
      </c>
      <c r="P37" s="1533"/>
      <c r="Q37" s="649"/>
      <c r="R37" s="1533"/>
      <c r="S37" s="649"/>
      <c r="T37" s="649"/>
      <c r="U37" s="649"/>
      <c r="V37" s="649"/>
      <c r="W37" s="649"/>
      <c r="X37" s="649"/>
      <c r="Y37" s="649"/>
      <c r="Z37" s="649"/>
      <c r="AA37" s="649"/>
      <c r="AB37" s="649"/>
    </row>
    <row r="38">
      <c r="A38" s="1547" t="s">
        <v>446</v>
      </c>
      <c r="B38" s="1537">
        <v>0.0</v>
      </c>
      <c r="C38" s="1537">
        <v>2.0</v>
      </c>
      <c r="D38" s="1537">
        <v>0.0</v>
      </c>
      <c r="E38" s="1537">
        <v>0.0</v>
      </c>
      <c r="F38" s="1537">
        <v>0.0</v>
      </c>
      <c r="G38" s="1548">
        <v>0.0</v>
      </c>
      <c r="H38" s="1535">
        <f t="shared" ref="H38:H39" si="29">sum(B38:G38)</f>
        <v>2</v>
      </c>
      <c r="I38" s="1533"/>
      <c r="J38" s="1683"/>
      <c r="K38" s="1533" t="s">
        <v>446</v>
      </c>
      <c r="L38" s="1537">
        <v>8.0</v>
      </c>
      <c r="M38" s="1533">
        <f t="shared" ref="M38:M40" si="30">(L38-H38)</f>
        <v>6</v>
      </c>
      <c r="N38" s="1537">
        <v>0.0</v>
      </c>
      <c r="O38" s="1533">
        <f>sum(M38,N38)</f>
        <v>6</v>
      </c>
      <c r="P38" s="1533"/>
      <c r="Q38" s="1567"/>
      <c r="R38" s="1533"/>
      <c r="S38" s="649"/>
      <c r="T38" s="649"/>
      <c r="U38" s="649"/>
      <c r="V38" s="649"/>
      <c r="W38" s="649"/>
      <c r="X38" s="649"/>
      <c r="Y38" s="649"/>
      <c r="Z38" s="649"/>
      <c r="AA38" s="649"/>
      <c r="AB38" s="649"/>
    </row>
    <row r="39">
      <c r="A39" s="1547" t="s">
        <v>80</v>
      </c>
      <c r="B39" s="1537">
        <v>0.0</v>
      </c>
      <c r="C39" s="1537">
        <v>0.0</v>
      </c>
      <c r="D39" s="1537">
        <v>0.0</v>
      </c>
      <c r="E39" s="1537">
        <v>0.0</v>
      </c>
      <c r="F39" s="1537">
        <v>0.0</v>
      </c>
      <c r="G39" s="1548">
        <v>0.0</v>
      </c>
      <c r="H39" s="1535">
        <f t="shared" si="29"/>
        <v>0</v>
      </c>
      <c r="I39" s="1533"/>
      <c r="J39" s="1544"/>
      <c r="K39" s="1533" t="s">
        <v>80</v>
      </c>
      <c r="L39" s="1537">
        <v>40.0</v>
      </c>
      <c r="M39" s="1533">
        <f t="shared" si="30"/>
        <v>40</v>
      </c>
      <c r="N39" s="1537">
        <v>0.0</v>
      </c>
      <c r="O39" s="1533">
        <f>SUM(M39,N39)</f>
        <v>40</v>
      </c>
      <c r="P39" s="1533"/>
      <c r="Q39" s="649"/>
      <c r="R39" s="1533"/>
      <c r="S39" s="649"/>
      <c r="T39" s="649"/>
      <c r="U39" s="649"/>
      <c r="V39" s="649"/>
      <c r="W39" s="649"/>
      <c r="X39" s="649"/>
      <c r="Y39" s="649"/>
      <c r="Z39" s="649"/>
      <c r="AA39" s="649"/>
      <c r="AB39" s="649"/>
    </row>
    <row r="40">
      <c r="A40" s="1552" t="s">
        <v>96</v>
      </c>
      <c r="B40" s="1546">
        <v>0.0</v>
      </c>
      <c r="C40" s="1546">
        <v>4.0</v>
      </c>
      <c r="D40" s="1546">
        <v>7.0</v>
      </c>
      <c r="E40" s="1546">
        <v>5.0</v>
      </c>
      <c r="F40" s="1546">
        <v>0.0</v>
      </c>
      <c r="G40" s="1541">
        <v>0.0</v>
      </c>
      <c r="H40" s="1542">
        <f t="shared" ref="H40:H42" si="31">SUM(B40:G40)</f>
        <v>16</v>
      </c>
      <c r="I40" s="1543">
        <f>sum(H40:H43)</f>
        <v>21</v>
      </c>
      <c r="J40" s="1544"/>
      <c r="K40" s="1543" t="s">
        <v>96</v>
      </c>
      <c r="L40" s="1546">
        <v>31.0</v>
      </c>
      <c r="M40" s="1543">
        <f t="shared" si="30"/>
        <v>15</v>
      </c>
      <c r="N40" s="1546">
        <v>20.0</v>
      </c>
      <c r="O40" s="1543">
        <f t="shared" ref="O40:O41" si="32">sum(M40,N40)</f>
        <v>35</v>
      </c>
      <c r="P40" s="1546" t="s">
        <v>382</v>
      </c>
      <c r="Q40" s="649"/>
      <c r="R40" s="1533"/>
      <c r="S40" s="649"/>
      <c r="T40" s="649"/>
      <c r="U40" s="649"/>
      <c r="V40" s="649"/>
      <c r="W40" s="649"/>
      <c r="X40" s="649"/>
      <c r="Y40" s="649"/>
      <c r="Z40" s="649"/>
      <c r="AA40" s="649"/>
      <c r="AB40" s="649"/>
    </row>
    <row r="41">
      <c r="A41" s="1547" t="s">
        <v>77</v>
      </c>
      <c r="B41" s="1537">
        <v>0.0</v>
      </c>
      <c r="C41" s="1537">
        <v>0.0</v>
      </c>
      <c r="D41" s="1537">
        <v>0.0</v>
      </c>
      <c r="E41" s="1537">
        <v>0.0</v>
      </c>
      <c r="F41" s="1537">
        <v>0.0</v>
      </c>
      <c r="G41" s="1537">
        <v>0.0</v>
      </c>
      <c r="H41" s="1535">
        <f t="shared" si="31"/>
        <v>0</v>
      </c>
      <c r="I41" s="1549">
        <f>(I40/60)</f>
        <v>0.35</v>
      </c>
      <c r="J41" s="1544"/>
      <c r="K41" s="1533" t="s">
        <v>77</v>
      </c>
      <c r="L41" s="1537">
        <v>8.0</v>
      </c>
      <c r="M41" s="1533">
        <f>(L41-H41-H42)</f>
        <v>3</v>
      </c>
      <c r="N41" s="1537">
        <v>7.0</v>
      </c>
      <c r="O41" s="1533">
        <f t="shared" si="32"/>
        <v>10</v>
      </c>
      <c r="P41" s="1537"/>
      <c r="Q41" s="649"/>
      <c r="R41" s="1533"/>
      <c r="S41" s="649"/>
      <c r="T41" s="649"/>
      <c r="U41" s="649"/>
      <c r="V41" s="649"/>
      <c r="W41" s="649"/>
      <c r="X41" s="649"/>
      <c r="Y41" s="649"/>
      <c r="Z41" s="649"/>
      <c r="AA41" s="649"/>
      <c r="AB41" s="649"/>
    </row>
    <row r="42">
      <c r="A42" s="1547" t="s">
        <v>78</v>
      </c>
      <c r="B42" s="1537">
        <v>0.0</v>
      </c>
      <c r="C42" s="1537">
        <v>1.0</v>
      </c>
      <c r="D42" s="1537">
        <v>3.0</v>
      </c>
      <c r="E42" s="1537">
        <v>1.0</v>
      </c>
      <c r="F42" s="1537">
        <v>0.0</v>
      </c>
      <c r="G42" s="1537">
        <v>0.0</v>
      </c>
      <c r="H42" s="1535">
        <f t="shared" si="31"/>
        <v>5</v>
      </c>
      <c r="I42" s="1533"/>
      <c r="J42" s="1544"/>
      <c r="K42" s="1533" t="s">
        <v>78</v>
      </c>
      <c r="L42" s="1537" t="s">
        <v>79</v>
      </c>
      <c r="M42" s="1533" t="s">
        <v>79</v>
      </c>
      <c r="N42" s="1537" t="s">
        <v>79</v>
      </c>
      <c r="O42" s="1533" t="s">
        <v>79</v>
      </c>
      <c r="P42" s="1533"/>
      <c r="Q42" s="649"/>
      <c r="R42" s="1533"/>
      <c r="S42" s="649"/>
      <c r="T42" s="649"/>
      <c r="U42" s="649"/>
      <c r="V42" s="649"/>
      <c r="W42" s="649"/>
      <c r="X42" s="649"/>
      <c r="Y42" s="649"/>
      <c r="Z42" s="649"/>
      <c r="AA42" s="649"/>
      <c r="AB42" s="649"/>
    </row>
    <row r="43">
      <c r="A43" s="1547" t="s">
        <v>446</v>
      </c>
      <c r="B43" s="1537">
        <v>0.0</v>
      </c>
      <c r="C43" s="1537">
        <v>0.0</v>
      </c>
      <c r="D43" s="1537">
        <v>0.0</v>
      </c>
      <c r="E43" s="1537">
        <v>0.0</v>
      </c>
      <c r="F43" s="1537">
        <v>0.0</v>
      </c>
      <c r="G43" s="1537">
        <v>0.0</v>
      </c>
      <c r="H43" s="1535">
        <f t="shared" ref="H43:H44" si="33">sum(B43:G43)</f>
        <v>0</v>
      </c>
      <c r="I43" s="1533"/>
      <c r="J43" s="1544"/>
      <c r="K43" s="1533" t="s">
        <v>446</v>
      </c>
      <c r="L43" s="1537">
        <v>4.0</v>
      </c>
      <c r="M43" s="1533">
        <f t="shared" ref="M43:M45" si="34">(L43-H43)</f>
        <v>4</v>
      </c>
      <c r="N43" s="1537">
        <v>0.0</v>
      </c>
      <c r="O43" s="1533">
        <f>sum(M43,N43)</f>
        <v>4</v>
      </c>
      <c r="P43" s="1533"/>
      <c r="Q43" s="649"/>
      <c r="R43" s="1533"/>
      <c r="S43" s="649"/>
      <c r="T43" s="649"/>
      <c r="U43" s="649"/>
      <c r="V43" s="649"/>
      <c r="W43" s="649"/>
      <c r="X43" s="649"/>
      <c r="Y43" s="649"/>
      <c r="Z43" s="649"/>
      <c r="AA43" s="649"/>
      <c r="AB43" s="649"/>
    </row>
    <row r="44">
      <c r="A44" s="1547" t="s">
        <v>80</v>
      </c>
      <c r="B44" s="1537">
        <v>0.0</v>
      </c>
      <c r="C44" s="1537">
        <v>0.0</v>
      </c>
      <c r="D44" s="1537">
        <v>3.0</v>
      </c>
      <c r="E44" s="1537">
        <v>0.0</v>
      </c>
      <c r="F44" s="1537">
        <v>0.0</v>
      </c>
      <c r="G44" s="1537">
        <v>0.0</v>
      </c>
      <c r="H44" s="1535">
        <f t="shared" si="33"/>
        <v>3</v>
      </c>
      <c r="I44" s="1533"/>
      <c r="J44" s="1544"/>
      <c r="K44" s="1533" t="s">
        <v>80</v>
      </c>
      <c r="L44" s="1537">
        <v>41.0</v>
      </c>
      <c r="M44" s="1533">
        <f t="shared" si="34"/>
        <v>38</v>
      </c>
      <c r="N44" s="1537">
        <v>0.0</v>
      </c>
      <c r="O44" s="1533">
        <f>SUM(M44,N44)</f>
        <v>38</v>
      </c>
      <c r="P44" s="1533"/>
      <c r="Q44" s="649"/>
      <c r="R44" s="1533"/>
      <c r="S44" s="649"/>
      <c r="T44" s="649"/>
      <c r="U44" s="649"/>
      <c r="V44" s="649"/>
      <c r="W44" s="649"/>
      <c r="X44" s="649"/>
      <c r="Y44" s="649"/>
      <c r="Z44" s="649"/>
      <c r="AA44" s="649"/>
      <c r="AB44" s="649"/>
    </row>
    <row r="45">
      <c r="A45" s="1552" t="s">
        <v>600</v>
      </c>
      <c r="B45" s="1541">
        <v>0.0</v>
      </c>
      <c r="C45" s="1541">
        <v>9.0</v>
      </c>
      <c r="D45" s="1541">
        <v>5.0</v>
      </c>
      <c r="E45" s="1541">
        <v>0.0</v>
      </c>
      <c r="F45" s="1541">
        <v>1.0</v>
      </c>
      <c r="G45" s="1541">
        <v>4.0</v>
      </c>
      <c r="H45" s="1542">
        <f t="shared" ref="H45:H47" si="35">SUM(B45:G45)</f>
        <v>19</v>
      </c>
      <c r="I45" s="1543">
        <f>sum(H45:H48)</f>
        <v>36</v>
      </c>
      <c r="J45" s="1544"/>
      <c r="K45" s="1543" t="s">
        <v>600</v>
      </c>
      <c r="L45" s="1546">
        <v>46.0</v>
      </c>
      <c r="M45" s="1543">
        <f t="shared" si="34"/>
        <v>27</v>
      </c>
      <c r="N45" s="1546">
        <v>15.0</v>
      </c>
      <c r="O45" s="1543">
        <f t="shared" ref="O45:O46" si="36">sum(M45,N45)</f>
        <v>42</v>
      </c>
      <c r="P45" s="1546" t="s">
        <v>382</v>
      </c>
      <c r="Q45" s="649"/>
      <c r="R45" s="1533"/>
      <c r="S45" s="649"/>
      <c r="T45" s="649"/>
      <c r="U45" s="649"/>
      <c r="V45" s="649"/>
      <c r="W45" s="649"/>
      <c r="X45" s="649"/>
      <c r="Y45" s="649"/>
      <c r="Z45" s="649"/>
      <c r="AA45" s="649"/>
      <c r="AB45" s="649"/>
    </row>
    <row r="46">
      <c r="A46" s="1547" t="s">
        <v>77</v>
      </c>
      <c r="B46" s="1537">
        <v>0.0</v>
      </c>
      <c r="C46" s="1537">
        <v>0.0</v>
      </c>
      <c r="D46" s="1537">
        <v>0.0</v>
      </c>
      <c r="E46" s="1537">
        <v>0.0</v>
      </c>
      <c r="F46" s="1537">
        <v>0.0</v>
      </c>
      <c r="G46" s="1548">
        <v>0.0</v>
      </c>
      <c r="H46" s="1535">
        <f t="shared" si="35"/>
        <v>0</v>
      </c>
      <c r="I46" s="1549">
        <f>(I45/60)</f>
        <v>0.6</v>
      </c>
      <c r="J46" s="1544"/>
      <c r="K46" s="1533" t="s">
        <v>77</v>
      </c>
      <c r="L46" s="1537">
        <v>10.0</v>
      </c>
      <c r="M46" s="1533">
        <f>(L46-H46-H47)</f>
        <v>0</v>
      </c>
      <c r="N46" s="1537">
        <v>10.0</v>
      </c>
      <c r="O46" s="1533">
        <f t="shared" si="36"/>
        <v>10</v>
      </c>
      <c r="P46" s="1537"/>
      <c r="Q46" s="649"/>
      <c r="R46" s="1533"/>
      <c r="S46" s="649"/>
      <c r="T46" s="649"/>
      <c r="U46" s="649"/>
      <c r="V46" s="649"/>
      <c r="W46" s="649"/>
      <c r="X46" s="649"/>
      <c r="Y46" s="649"/>
      <c r="Z46" s="649"/>
      <c r="AA46" s="649"/>
      <c r="AB46" s="649"/>
    </row>
    <row r="47">
      <c r="A47" s="1547" t="s">
        <v>78</v>
      </c>
      <c r="B47" s="1537">
        <v>0.0</v>
      </c>
      <c r="C47" s="1537">
        <v>7.0</v>
      </c>
      <c r="D47" s="1537">
        <v>2.0</v>
      </c>
      <c r="E47" s="1537">
        <v>0.0</v>
      </c>
      <c r="F47" s="1537">
        <v>0.0</v>
      </c>
      <c r="G47" s="1548">
        <v>1.0</v>
      </c>
      <c r="H47" s="1535">
        <f t="shared" si="35"/>
        <v>10</v>
      </c>
      <c r="I47" s="1533"/>
      <c r="J47" s="1544"/>
      <c r="K47" s="1533" t="s">
        <v>78</v>
      </c>
      <c r="L47" s="1537" t="s">
        <v>79</v>
      </c>
      <c r="M47" s="1533" t="s">
        <v>79</v>
      </c>
      <c r="N47" s="1537" t="s">
        <v>79</v>
      </c>
      <c r="O47" s="1533" t="s">
        <v>79</v>
      </c>
      <c r="P47" s="1533"/>
      <c r="Q47" s="649"/>
      <c r="R47" s="1533"/>
      <c r="S47" s="649"/>
      <c r="T47" s="649"/>
      <c r="U47" s="649"/>
      <c r="V47" s="649"/>
      <c r="W47" s="649"/>
      <c r="X47" s="649"/>
      <c r="Y47" s="649"/>
      <c r="Z47" s="649"/>
      <c r="AA47" s="649"/>
      <c r="AB47" s="649"/>
    </row>
    <row r="48">
      <c r="A48" s="1547" t="s">
        <v>446</v>
      </c>
      <c r="B48" s="1537">
        <v>0.0</v>
      </c>
      <c r="C48" s="1537">
        <v>2.0</v>
      </c>
      <c r="D48" s="1537">
        <v>0.0</v>
      </c>
      <c r="E48" s="1537">
        <v>0.0</v>
      </c>
      <c r="F48" s="1537">
        <v>0.0</v>
      </c>
      <c r="G48" s="1548">
        <v>5.0</v>
      </c>
      <c r="H48" s="1535">
        <f t="shared" ref="H48:H49" si="37">sum(B48:G48)</f>
        <v>7</v>
      </c>
      <c r="I48" s="1533"/>
      <c r="J48" s="1544"/>
      <c r="K48" s="1533" t="s">
        <v>446</v>
      </c>
      <c r="L48" s="1537">
        <v>10.0</v>
      </c>
      <c r="M48" s="1533">
        <f t="shared" ref="M48:M50" si="38">(L48-H48)</f>
        <v>3</v>
      </c>
      <c r="N48" s="1537">
        <v>2.0</v>
      </c>
      <c r="O48" s="1533">
        <f>sum(M48,N48)</f>
        <v>5</v>
      </c>
      <c r="P48" s="1533"/>
      <c r="Q48" s="649"/>
      <c r="R48" s="1533"/>
      <c r="S48" s="649"/>
      <c r="T48" s="649"/>
      <c r="U48" s="649"/>
      <c r="V48" s="649"/>
      <c r="W48" s="649"/>
      <c r="X48" s="649"/>
      <c r="Y48" s="649"/>
      <c r="Z48" s="649"/>
      <c r="AA48" s="649"/>
      <c r="AB48" s="649"/>
    </row>
    <row r="49">
      <c r="A49" s="1547" t="s">
        <v>80</v>
      </c>
      <c r="B49" s="1537">
        <v>0.0</v>
      </c>
      <c r="C49" s="1537">
        <v>0.0</v>
      </c>
      <c r="D49" s="1537">
        <v>0.0</v>
      </c>
      <c r="E49" s="1537">
        <v>0.0</v>
      </c>
      <c r="F49" s="1537">
        <v>0.0</v>
      </c>
      <c r="G49" s="1548">
        <v>0.0</v>
      </c>
      <c r="H49" s="1535">
        <f t="shared" si="37"/>
        <v>0</v>
      </c>
      <c r="I49" s="1533"/>
      <c r="J49" s="1544"/>
      <c r="K49" s="1533" t="s">
        <v>80</v>
      </c>
      <c r="L49" s="1537">
        <v>22.0</v>
      </c>
      <c r="M49" s="1533">
        <f t="shared" si="38"/>
        <v>22</v>
      </c>
      <c r="N49" s="1537">
        <v>0.0</v>
      </c>
      <c r="O49" s="1533">
        <f>SUM(M49,N49)</f>
        <v>22</v>
      </c>
      <c r="P49" s="1533"/>
      <c r="Q49" s="649"/>
      <c r="R49" s="1533"/>
      <c r="S49" s="649"/>
      <c r="T49" s="649"/>
      <c r="U49" s="649"/>
      <c r="V49" s="649"/>
      <c r="W49" s="649"/>
      <c r="X49" s="649"/>
      <c r="Y49" s="649"/>
      <c r="Z49" s="649"/>
      <c r="AA49" s="649"/>
      <c r="AB49" s="649"/>
    </row>
    <row r="50">
      <c r="A50" s="1552" t="s">
        <v>622</v>
      </c>
      <c r="B50" s="1546">
        <v>0.0</v>
      </c>
      <c r="C50" s="1546">
        <v>15.0</v>
      </c>
      <c r="D50" s="1546">
        <v>0.0</v>
      </c>
      <c r="E50" s="1546">
        <v>0.0</v>
      </c>
      <c r="F50" s="1546">
        <v>5.0</v>
      </c>
      <c r="G50" s="1541">
        <v>9.0</v>
      </c>
      <c r="H50" s="1542">
        <f t="shared" ref="H50:H52" si="39">SUM(B50:G50)</f>
        <v>29</v>
      </c>
      <c r="I50" s="1543">
        <f>sum(H50:H53)</f>
        <v>44</v>
      </c>
      <c r="J50" s="1544"/>
      <c r="K50" s="1543" t="s">
        <v>622</v>
      </c>
      <c r="L50" s="1546">
        <v>85.0</v>
      </c>
      <c r="M50" s="1543">
        <f t="shared" si="38"/>
        <v>56</v>
      </c>
      <c r="N50" s="1546">
        <v>15.0</v>
      </c>
      <c r="O50" s="1543">
        <f t="shared" ref="O50:O51" si="40">sum(M50,N50)</f>
        <v>71</v>
      </c>
      <c r="P50" s="1546" t="s">
        <v>608</v>
      </c>
      <c r="Q50" s="649"/>
      <c r="R50" s="1533"/>
      <c r="S50" s="649"/>
      <c r="T50" s="649"/>
      <c r="U50" s="649"/>
      <c r="V50" s="649"/>
      <c r="W50" s="649"/>
      <c r="X50" s="649"/>
      <c r="Y50" s="649"/>
      <c r="Z50" s="649"/>
      <c r="AA50" s="649"/>
      <c r="AB50" s="649"/>
    </row>
    <row r="51">
      <c r="A51" s="1547" t="s">
        <v>77</v>
      </c>
      <c r="B51" s="1537">
        <v>0.0</v>
      </c>
      <c r="C51" s="1537">
        <v>0.0</v>
      </c>
      <c r="D51" s="1537">
        <v>0.0</v>
      </c>
      <c r="E51" s="1537">
        <v>0.0</v>
      </c>
      <c r="F51" s="1537">
        <v>0.0</v>
      </c>
      <c r="G51" s="1537">
        <v>0.0</v>
      </c>
      <c r="H51" s="1535">
        <f t="shared" si="39"/>
        <v>0</v>
      </c>
      <c r="I51" s="1549">
        <f>(I50/60)</f>
        <v>0.7333333333</v>
      </c>
      <c r="J51" s="1544"/>
      <c r="K51" s="1533" t="s">
        <v>77</v>
      </c>
      <c r="L51" s="1537">
        <v>11.0</v>
      </c>
      <c r="M51" s="1533">
        <f>(L51-H51-H52)</f>
        <v>1</v>
      </c>
      <c r="N51" s="1537">
        <v>0.0</v>
      </c>
      <c r="O51" s="1533">
        <f t="shared" si="40"/>
        <v>1</v>
      </c>
      <c r="P51" s="1533"/>
      <c r="Q51" s="649"/>
      <c r="R51" s="1533"/>
      <c r="S51" s="649"/>
      <c r="T51" s="649"/>
      <c r="U51" s="649"/>
      <c r="V51" s="649"/>
      <c r="W51" s="649"/>
      <c r="X51" s="649"/>
      <c r="Y51" s="649"/>
      <c r="Z51" s="649"/>
      <c r="AA51" s="649"/>
      <c r="AB51" s="649"/>
    </row>
    <row r="52">
      <c r="A52" s="1547" t="s">
        <v>78</v>
      </c>
      <c r="B52" s="1537">
        <v>0.0</v>
      </c>
      <c r="C52" s="1537">
        <v>0.0</v>
      </c>
      <c r="D52" s="1537">
        <v>0.0</v>
      </c>
      <c r="E52" s="1537">
        <v>0.0</v>
      </c>
      <c r="F52" s="1537">
        <v>7.0</v>
      </c>
      <c r="G52" s="1537">
        <v>3.0</v>
      </c>
      <c r="H52" s="1535">
        <f t="shared" si="39"/>
        <v>10</v>
      </c>
      <c r="I52" s="1533"/>
      <c r="J52" s="1544"/>
      <c r="K52" s="1533" t="s">
        <v>78</v>
      </c>
      <c r="L52" s="1537" t="s">
        <v>79</v>
      </c>
      <c r="M52" s="1533" t="s">
        <v>79</v>
      </c>
      <c r="N52" s="1537" t="s">
        <v>79</v>
      </c>
      <c r="O52" s="1533" t="s">
        <v>79</v>
      </c>
      <c r="P52" s="1533"/>
      <c r="Q52" s="649"/>
      <c r="R52" s="1533"/>
      <c r="S52" s="649"/>
      <c r="T52" s="649"/>
      <c r="U52" s="649"/>
      <c r="V52" s="649"/>
      <c r="W52" s="649"/>
      <c r="X52" s="649"/>
      <c r="Y52" s="649"/>
      <c r="Z52" s="649"/>
      <c r="AA52" s="649"/>
      <c r="AB52" s="649"/>
    </row>
    <row r="53">
      <c r="A53" s="1547" t="s">
        <v>446</v>
      </c>
      <c r="B53" s="1537">
        <v>0.0</v>
      </c>
      <c r="C53" s="1537">
        <v>0.0</v>
      </c>
      <c r="D53" s="1537">
        <v>0.0</v>
      </c>
      <c r="E53" s="1537">
        <v>0.0</v>
      </c>
      <c r="F53" s="1537">
        <v>4.0</v>
      </c>
      <c r="G53" s="1537">
        <v>1.0</v>
      </c>
      <c r="H53" s="1535">
        <f t="shared" ref="H53:H54" si="41">sum(B53:G53)</f>
        <v>5</v>
      </c>
      <c r="I53" s="1533"/>
      <c r="J53" s="1544"/>
      <c r="K53" s="1533" t="s">
        <v>446</v>
      </c>
      <c r="L53" s="1537">
        <v>5.0</v>
      </c>
      <c r="M53" s="1533">
        <f t="shared" ref="M53:M55" si="42">(L53-H53)</f>
        <v>0</v>
      </c>
      <c r="N53" s="1537">
        <v>0.0</v>
      </c>
      <c r="O53" s="1533">
        <f>sum(M53,N53)</f>
        <v>0</v>
      </c>
      <c r="P53" s="1533"/>
      <c r="Q53" s="649"/>
      <c r="R53" s="1533"/>
      <c r="S53" s="649"/>
      <c r="T53" s="649"/>
      <c r="U53" s="649"/>
      <c r="V53" s="649"/>
      <c r="W53" s="649"/>
      <c r="X53" s="649"/>
      <c r="Y53" s="649"/>
      <c r="Z53" s="649"/>
      <c r="AA53" s="649"/>
      <c r="AB53" s="649"/>
    </row>
    <row r="54">
      <c r="A54" s="1547" t="s">
        <v>80</v>
      </c>
      <c r="B54" s="1537">
        <v>0.0</v>
      </c>
      <c r="C54" s="1537">
        <v>0.0</v>
      </c>
      <c r="D54" s="1537">
        <v>0.0</v>
      </c>
      <c r="E54" s="1537">
        <v>0.0</v>
      </c>
      <c r="F54" s="1537">
        <v>0.0</v>
      </c>
      <c r="G54" s="1537">
        <v>0.0</v>
      </c>
      <c r="H54" s="1535">
        <f t="shared" si="41"/>
        <v>0</v>
      </c>
      <c r="I54" s="1533"/>
      <c r="J54" s="1544"/>
      <c r="K54" s="1533" t="s">
        <v>80</v>
      </c>
      <c r="L54" s="1537">
        <v>29.0</v>
      </c>
      <c r="M54" s="1533">
        <f t="shared" si="42"/>
        <v>29</v>
      </c>
      <c r="N54" s="1537">
        <v>0.0</v>
      </c>
      <c r="O54" s="1533">
        <f>SUM(M54,N54)</f>
        <v>29</v>
      </c>
      <c r="P54" s="1533"/>
      <c r="Q54" s="1565" t="s">
        <v>459</v>
      </c>
      <c r="R54" s="1533"/>
      <c r="S54" s="649"/>
      <c r="T54" s="649"/>
      <c r="U54" s="649"/>
      <c r="V54" s="649"/>
      <c r="W54" s="649"/>
      <c r="X54" s="649"/>
      <c r="Y54" s="649"/>
      <c r="Z54" s="649"/>
      <c r="AA54" s="649"/>
      <c r="AB54" s="649"/>
    </row>
    <row r="55">
      <c r="A55" s="1546" t="s">
        <v>659</v>
      </c>
      <c r="B55" s="1541">
        <v>0.0</v>
      </c>
      <c r="C55" s="1541">
        <v>0.0</v>
      </c>
      <c r="D55" s="1541">
        <v>0.0</v>
      </c>
      <c r="E55" s="1541">
        <v>0.0</v>
      </c>
      <c r="F55" s="1541">
        <v>8.0</v>
      </c>
      <c r="G55" s="1541">
        <v>6.0</v>
      </c>
      <c r="H55" s="1542">
        <f t="shared" ref="H55:H57" si="43">SUM(B55:G55)</f>
        <v>14</v>
      </c>
      <c r="I55" s="1543">
        <f>sum(H55:H58)</f>
        <v>24</v>
      </c>
      <c r="J55" s="1531"/>
      <c r="K55" s="1546" t="s">
        <v>659</v>
      </c>
      <c r="L55" s="1546">
        <v>40.0</v>
      </c>
      <c r="M55" s="1543">
        <f t="shared" si="42"/>
        <v>26</v>
      </c>
      <c r="N55" s="1546">
        <v>20.0</v>
      </c>
      <c r="O55" s="1543">
        <f t="shared" ref="O55:O56" si="44">sum(M55,N55)</f>
        <v>46</v>
      </c>
      <c r="P55" s="1546"/>
      <c r="Q55" s="649"/>
      <c r="R55" s="1533"/>
      <c r="S55" s="649"/>
      <c r="T55" s="649"/>
      <c r="U55" s="649"/>
      <c r="V55" s="649"/>
      <c r="W55" s="649"/>
      <c r="X55" s="649"/>
      <c r="Y55" s="649"/>
      <c r="Z55" s="649"/>
      <c r="AA55" s="649"/>
      <c r="AB55" s="649"/>
    </row>
    <row r="56">
      <c r="A56" s="1547" t="s">
        <v>77</v>
      </c>
      <c r="B56" s="1537">
        <v>0.0</v>
      </c>
      <c r="C56" s="1537">
        <v>0.0</v>
      </c>
      <c r="D56" s="1537">
        <v>0.0</v>
      </c>
      <c r="E56" s="1537">
        <v>0.0</v>
      </c>
      <c r="F56" s="1537">
        <v>0.0</v>
      </c>
      <c r="G56" s="1548">
        <v>0.0</v>
      </c>
      <c r="H56" s="1535">
        <f t="shared" si="43"/>
        <v>0</v>
      </c>
      <c r="I56" s="1549">
        <f>(I55/60)</f>
        <v>0.4</v>
      </c>
      <c r="J56" s="1531"/>
      <c r="K56" s="1533" t="s">
        <v>77</v>
      </c>
      <c r="L56" s="1537">
        <v>5.0</v>
      </c>
      <c r="M56" s="1533">
        <f>(L56-H56-H57)</f>
        <v>0</v>
      </c>
      <c r="N56" s="1537">
        <v>0.0</v>
      </c>
      <c r="O56" s="1533">
        <f t="shared" si="44"/>
        <v>0</v>
      </c>
      <c r="P56" s="1537"/>
      <c r="Q56" s="649"/>
      <c r="R56" s="1533"/>
      <c r="S56" s="649"/>
      <c r="T56" s="649"/>
      <c r="U56" s="649"/>
      <c r="V56" s="649"/>
      <c r="W56" s="649"/>
      <c r="X56" s="649"/>
      <c r="Y56" s="649"/>
      <c r="Z56" s="649"/>
      <c r="AA56" s="649"/>
      <c r="AB56" s="649"/>
    </row>
    <row r="57">
      <c r="A57" s="1547" t="s">
        <v>78</v>
      </c>
      <c r="B57" s="1537">
        <v>0.0</v>
      </c>
      <c r="C57" s="1537">
        <v>0.0</v>
      </c>
      <c r="D57" s="1537">
        <v>0.0</v>
      </c>
      <c r="E57" s="1537">
        <v>0.0</v>
      </c>
      <c r="F57" s="1537">
        <v>5.0</v>
      </c>
      <c r="G57" s="1548">
        <v>0.0</v>
      </c>
      <c r="H57" s="1535">
        <f t="shared" si="43"/>
        <v>5</v>
      </c>
      <c r="I57" s="1533"/>
      <c r="J57" s="1531"/>
      <c r="K57" s="1533" t="s">
        <v>78</v>
      </c>
      <c r="L57" s="1537" t="s">
        <v>79</v>
      </c>
      <c r="M57" s="1533" t="s">
        <v>79</v>
      </c>
      <c r="N57" s="1537" t="s">
        <v>79</v>
      </c>
      <c r="O57" s="1533" t="s">
        <v>79</v>
      </c>
      <c r="P57" s="1533"/>
      <c r="Q57" s="649"/>
      <c r="R57" s="1533"/>
      <c r="S57" s="649"/>
      <c r="T57" s="649"/>
      <c r="U57" s="649"/>
      <c r="V57" s="649"/>
      <c r="W57" s="649"/>
      <c r="X57" s="649"/>
      <c r="Y57" s="649"/>
      <c r="Z57" s="649"/>
      <c r="AA57" s="649"/>
      <c r="AB57" s="649"/>
    </row>
    <row r="58">
      <c r="A58" s="1547" t="s">
        <v>446</v>
      </c>
      <c r="B58" s="1537">
        <v>0.0</v>
      </c>
      <c r="C58" s="1537">
        <v>0.0</v>
      </c>
      <c r="D58" s="1537">
        <v>0.0</v>
      </c>
      <c r="E58" s="1537">
        <v>0.0</v>
      </c>
      <c r="F58" s="1537">
        <v>0.0</v>
      </c>
      <c r="G58" s="1548">
        <v>5.0</v>
      </c>
      <c r="H58" s="1535">
        <f t="shared" ref="H58:H59" si="45">sum(B58:G58)</f>
        <v>5</v>
      </c>
      <c r="I58" s="1533"/>
      <c r="J58" s="1544"/>
      <c r="K58" s="1533" t="s">
        <v>446</v>
      </c>
      <c r="L58" s="1537">
        <v>5.0</v>
      </c>
      <c r="M58" s="1533">
        <f t="shared" ref="M58:M60" si="46">(L58-H58)</f>
        <v>0</v>
      </c>
      <c r="N58" s="1537">
        <v>0.0</v>
      </c>
      <c r="O58" s="1533">
        <f>sum(M58,N58)</f>
        <v>0</v>
      </c>
      <c r="P58" s="1533"/>
      <c r="Q58" s="649"/>
      <c r="R58" s="1533"/>
      <c r="S58" s="649"/>
      <c r="T58" s="649"/>
      <c r="U58" s="649"/>
      <c r="V58" s="649"/>
      <c r="W58" s="649"/>
      <c r="X58" s="649"/>
      <c r="Y58" s="649"/>
      <c r="Z58" s="649"/>
      <c r="AA58" s="649"/>
      <c r="AB58" s="649"/>
    </row>
    <row r="59">
      <c r="A59" s="1547" t="s">
        <v>80</v>
      </c>
      <c r="B59" s="1537">
        <v>0.0</v>
      </c>
      <c r="C59" s="1537">
        <v>0.0</v>
      </c>
      <c r="D59" s="1537">
        <v>0.0</v>
      </c>
      <c r="E59" s="1537">
        <v>0.0</v>
      </c>
      <c r="F59" s="1537">
        <v>0.0</v>
      </c>
      <c r="G59" s="1548">
        <v>0.0</v>
      </c>
      <c r="H59" s="1535">
        <f t="shared" si="45"/>
        <v>0</v>
      </c>
      <c r="I59" s="1533"/>
      <c r="J59" s="1531"/>
      <c r="K59" s="1533" t="s">
        <v>80</v>
      </c>
      <c r="L59" s="1537">
        <v>20.0</v>
      </c>
      <c r="M59" s="1533">
        <f t="shared" si="46"/>
        <v>20</v>
      </c>
      <c r="N59" s="1537">
        <v>0.0</v>
      </c>
      <c r="O59" s="1533">
        <f>SUM(M59,N59)</f>
        <v>20</v>
      </c>
      <c r="P59" s="1533"/>
      <c r="Q59" s="649"/>
      <c r="R59" s="1533"/>
      <c r="S59" s="649"/>
      <c r="T59" s="649"/>
      <c r="U59" s="649"/>
      <c r="V59" s="649"/>
      <c r="W59" s="649"/>
      <c r="X59" s="649"/>
      <c r="Y59" s="649"/>
      <c r="Z59" s="649"/>
      <c r="AA59" s="649"/>
      <c r="AB59" s="649"/>
    </row>
    <row r="60">
      <c r="A60" s="1546" t="s">
        <v>274</v>
      </c>
      <c r="B60" s="1541">
        <v>0.0</v>
      </c>
      <c r="C60" s="1541">
        <v>0.0</v>
      </c>
      <c r="D60" s="1541">
        <v>0.0</v>
      </c>
      <c r="E60" s="1541">
        <v>0.0</v>
      </c>
      <c r="F60" s="1541">
        <v>0.0</v>
      </c>
      <c r="G60" s="1541">
        <v>0.0</v>
      </c>
      <c r="H60" s="1542">
        <f t="shared" ref="H60:H62" si="47">SUM(B60:G60)</f>
        <v>0</v>
      </c>
      <c r="I60" s="1543">
        <f>sum(H60:H63)</f>
        <v>0</v>
      </c>
      <c r="J60" s="1531"/>
      <c r="K60" s="1546" t="s">
        <v>274</v>
      </c>
      <c r="L60" s="1546">
        <v>0.0</v>
      </c>
      <c r="M60" s="1543">
        <f t="shared" si="46"/>
        <v>0</v>
      </c>
      <c r="N60" s="1546">
        <v>0.0</v>
      </c>
      <c r="O60" s="1543">
        <f t="shared" ref="O60:O61" si="48">sum(M60,N60)</f>
        <v>0</v>
      </c>
      <c r="P60" s="1543"/>
      <c r="Q60" s="649"/>
      <c r="R60" s="1533"/>
      <c r="S60" s="649"/>
      <c r="T60" s="649"/>
      <c r="U60" s="649"/>
      <c r="V60" s="649"/>
      <c r="W60" s="649"/>
      <c r="X60" s="649"/>
      <c r="Y60" s="649"/>
      <c r="Z60" s="649"/>
      <c r="AA60" s="649"/>
      <c r="AB60" s="649"/>
    </row>
    <row r="61">
      <c r="A61" s="1547" t="s">
        <v>77</v>
      </c>
      <c r="B61" s="1537">
        <v>0.0</v>
      </c>
      <c r="C61" s="1537">
        <v>0.0</v>
      </c>
      <c r="D61" s="1537">
        <v>0.0</v>
      </c>
      <c r="E61" s="1537">
        <v>0.0</v>
      </c>
      <c r="F61" s="1537">
        <v>0.0</v>
      </c>
      <c r="G61" s="1548">
        <v>0.0</v>
      </c>
      <c r="H61" s="1535">
        <f t="shared" si="47"/>
        <v>0</v>
      </c>
      <c r="I61" s="1549">
        <f>(I60/60)</f>
        <v>0</v>
      </c>
      <c r="J61" s="1531"/>
      <c r="K61" s="1533" t="s">
        <v>77</v>
      </c>
      <c r="L61" s="1537">
        <v>0.0</v>
      </c>
      <c r="M61" s="1533">
        <f>(L61-H61-H62)</f>
        <v>0</v>
      </c>
      <c r="N61" s="1537">
        <v>0.0</v>
      </c>
      <c r="O61" s="1533">
        <f t="shared" si="48"/>
        <v>0</v>
      </c>
      <c r="P61" s="1533"/>
      <c r="Q61" s="649"/>
      <c r="R61" s="1533"/>
      <c r="S61" s="649"/>
      <c r="T61" s="649"/>
      <c r="U61" s="649"/>
      <c r="V61" s="649"/>
      <c r="W61" s="649"/>
      <c r="X61" s="649"/>
      <c r="Y61" s="649"/>
      <c r="Z61" s="649"/>
      <c r="AA61" s="649"/>
      <c r="AB61" s="649"/>
    </row>
    <row r="62">
      <c r="A62" s="1547" t="s">
        <v>78</v>
      </c>
      <c r="B62" s="1537">
        <v>0.0</v>
      </c>
      <c r="C62" s="1537">
        <v>0.0</v>
      </c>
      <c r="D62" s="1537">
        <v>0.0</v>
      </c>
      <c r="E62" s="1537">
        <v>0.0</v>
      </c>
      <c r="F62" s="1537">
        <v>0.0</v>
      </c>
      <c r="G62" s="1548">
        <v>0.0</v>
      </c>
      <c r="H62" s="1535">
        <f t="shared" si="47"/>
        <v>0</v>
      </c>
      <c r="I62" s="1533"/>
      <c r="J62" s="1531"/>
      <c r="K62" s="1533" t="s">
        <v>78</v>
      </c>
      <c r="L62" s="1537" t="s">
        <v>79</v>
      </c>
      <c r="M62" s="1533" t="s">
        <v>79</v>
      </c>
      <c r="N62" s="1537" t="s">
        <v>79</v>
      </c>
      <c r="O62" s="1533" t="s">
        <v>79</v>
      </c>
      <c r="P62" s="1533"/>
      <c r="Q62" s="649"/>
      <c r="R62" s="1533"/>
      <c r="S62" s="649"/>
      <c r="T62" s="649"/>
      <c r="U62" s="649"/>
      <c r="V62" s="649"/>
      <c r="W62" s="649"/>
      <c r="X62" s="649"/>
      <c r="Y62" s="649"/>
      <c r="Z62" s="649"/>
      <c r="AA62" s="649"/>
      <c r="AB62" s="649"/>
    </row>
    <row r="63">
      <c r="A63" s="1547" t="s">
        <v>446</v>
      </c>
      <c r="B63" s="1537">
        <v>0.0</v>
      </c>
      <c r="C63" s="1537">
        <v>0.0</v>
      </c>
      <c r="D63" s="1537">
        <v>0.0</v>
      </c>
      <c r="E63" s="1537">
        <v>0.0</v>
      </c>
      <c r="F63" s="1537">
        <v>0.0</v>
      </c>
      <c r="G63" s="1548">
        <v>0.0</v>
      </c>
      <c r="H63" s="1535">
        <f t="shared" ref="H63:H64" si="49">sum(B63:G63)</f>
        <v>0</v>
      </c>
      <c r="I63" s="1533"/>
      <c r="J63" s="1531"/>
      <c r="K63" s="1533" t="s">
        <v>446</v>
      </c>
      <c r="L63" s="1537">
        <v>0.0</v>
      </c>
      <c r="M63" s="1533">
        <f t="shared" ref="M63:M64" si="50">(L63-H63)</f>
        <v>0</v>
      </c>
      <c r="N63" s="1537">
        <v>0.0</v>
      </c>
      <c r="O63" s="1533">
        <f>sum(M63,N63)</f>
        <v>0</v>
      </c>
      <c r="P63" s="1533"/>
      <c r="Q63" s="649"/>
      <c r="R63" s="1533"/>
      <c r="S63" s="649"/>
      <c r="T63" s="649"/>
      <c r="U63" s="649"/>
      <c r="V63" s="649"/>
      <c r="W63" s="649"/>
      <c r="X63" s="649"/>
      <c r="Y63" s="649"/>
      <c r="Z63" s="649"/>
      <c r="AA63" s="649"/>
      <c r="AB63" s="649"/>
    </row>
    <row r="64">
      <c r="A64" s="1547" t="s">
        <v>80</v>
      </c>
      <c r="B64" s="1537">
        <v>0.0</v>
      </c>
      <c r="C64" s="1537">
        <v>0.0</v>
      </c>
      <c r="D64" s="1537">
        <v>0.0</v>
      </c>
      <c r="E64" s="1537">
        <v>0.0</v>
      </c>
      <c r="F64" s="1537">
        <v>0.0</v>
      </c>
      <c r="G64" s="1548">
        <v>0.0</v>
      </c>
      <c r="H64" s="1535">
        <f t="shared" si="49"/>
        <v>0</v>
      </c>
      <c r="I64" s="1533"/>
      <c r="J64" s="1531"/>
      <c r="K64" s="1533" t="s">
        <v>80</v>
      </c>
      <c r="L64" s="1537">
        <v>0.0</v>
      </c>
      <c r="M64" s="1533">
        <f t="shared" si="50"/>
        <v>0</v>
      </c>
      <c r="N64" s="1537">
        <v>0.0</v>
      </c>
      <c r="O64" s="1533">
        <f>SUM(M64,N64)</f>
        <v>0</v>
      </c>
      <c r="P64" s="1533"/>
      <c r="Q64" s="649"/>
      <c r="R64" s="1533"/>
      <c r="S64" s="649"/>
      <c r="T64" s="649"/>
      <c r="U64" s="649"/>
      <c r="V64" s="649"/>
      <c r="W64" s="649"/>
      <c r="X64" s="649"/>
      <c r="Y64" s="649"/>
      <c r="Z64" s="649"/>
      <c r="AA64" s="649"/>
      <c r="AB64" s="649"/>
    </row>
    <row r="65">
      <c r="A65" s="1538" t="s">
        <v>91</v>
      </c>
      <c r="B65" s="1539">
        <f t="shared" ref="B65:G65" si="51"> SUM(B66:B69,B71:B74,B76:B79,B81:B84,B86:B89, B91:B94)</f>
        <v>0</v>
      </c>
      <c r="C65" s="1539">
        <f t="shared" si="51"/>
        <v>32</v>
      </c>
      <c r="D65" s="1539">
        <f t="shared" si="51"/>
        <v>49</v>
      </c>
      <c r="E65" s="1539">
        <f t="shared" si="51"/>
        <v>62</v>
      </c>
      <c r="F65" s="1539">
        <f t="shared" si="51"/>
        <v>30</v>
      </c>
      <c r="G65" s="1539">
        <f t="shared" si="51"/>
        <v>27</v>
      </c>
      <c r="H65" s="1539">
        <f>SUM(H66:H69,H71:H74,H76:H79,H81:H84,H86:H89,H91:H94)</f>
        <v>200</v>
      </c>
      <c r="I65" s="1539"/>
      <c r="J65" s="1531"/>
      <c r="K65" s="1539" t="s">
        <v>91</v>
      </c>
      <c r="L65" s="1682"/>
      <c r="M65" s="1682"/>
      <c r="N65" s="1682"/>
      <c r="O65" s="1682"/>
      <c r="P65" s="1682"/>
      <c r="Q65" s="649"/>
      <c r="R65" s="1533"/>
      <c r="S65" s="649"/>
      <c r="T65" s="649"/>
      <c r="U65" s="649"/>
      <c r="V65" s="649"/>
      <c r="W65" s="649"/>
      <c r="X65" s="649"/>
      <c r="Y65" s="649"/>
      <c r="Z65" s="649"/>
      <c r="AA65" s="649"/>
      <c r="AB65" s="649"/>
    </row>
    <row r="66">
      <c r="A66" s="1540" t="s">
        <v>92</v>
      </c>
      <c r="B66" s="1541">
        <v>0.0</v>
      </c>
      <c r="C66" s="1541">
        <v>0.0</v>
      </c>
      <c r="D66" s="1541">
        <v>13.0</v>
      </c>
      <c r="E66" s="1541">
        <v>9.0</v>
      </c>
      <c r="F66" s="1541">
        <v>10.0</v>
      </c>
      <c r="G66" s="1541">
        <v>9.0</v>
      </c>
      <c r="H66" s="1542">
        <f t="shared" ref="H66:H68" si="52">SUM(B66:G66)</f>
        <v>41</v>
      </c>
      <c r="I66" s="1543">
        <f>sum(H66:H69)</f>
        <v>62</v>
      </c>
      <c r="J66" s="1544"/>
      <c r="K66" s="1545" t="s">
        <v>92</v>
      </c>
      <c r="L66" s="1546">
        <v>71.0</v>
      </c>
      <c r="M66" s="1543">
        <f>(L66-H66)</f>
        <v>30</v>
      </c>
      <c r="N66" s="1546">
        <v>20.0</v>
      </c>
      <c r="O66" s="1543">
        <f t="shared" ref="O66:O67" si="53">sum(M66,N66)</f>
        <v>50</v>
      </c>
      <c r="P66" s="1546" t="s">
        <v>382</v>
      </c>
      <c r="Q66" s="649"/>
      <c r="R66" s="1537">
        <v>1.0</v>
      </c>
      <c r="S66" s="649"/>
      <c r="T66" s="649"/>
      <c r="U66" s="649"/>
      <c r="V66" s="649"/>
      <c r="W66" s="649"/>
      <c r="X66" s="649"/>
      <c r="Y66" s="649"/>
      <c r="Z66" s="649"/>
      <c r="AA66" s="649"/>
      <c r="AB66" s="649"/>
    </row>
    <row r="67">
      <c r="A67" s="1547" t="s">
        <v>77</v>
      </c>
      <c r="B67" s="1537">
        <v>0.0</v>
      </c>
      <c r="C67" s="1537">
        <v>0.0</v>
      </c>
      <c r="D67" s="1537">
        <v>0.0</v>
      </c>
      <c r="E67" s="1537">
        <v>3.0</v>
      </c>
      <c r="F67" s="1537">
        <v>1.0</v>
      </c>
      <c r="G67" s="1548">
        <v>0.0</v>
      </c>
      <c r="H67" s="1535">
        <f t="shared" si="52"/>
        <v>4</v>
      </c>
      <c r="I67" s="1549">
        <f>(I66/61)</f>
        <v>1.016393443</v>
      </c>
      <c r="J67" s="1544"/>
      <c r="K67" s="1533" t="s">
        <v>77</v>
      </c>
      <c r="L67" s="1537">
        <v>21.0</v>
      </c>
      <c r="M67" s="1533">
        <f>(L67-H67-H68)</f>
        <v>6</v>
      </c>
      <c r="N67" s="1537">
        <v>10.0</v>
      </c>
      <c r="O67" s="1533">
        <f t="shared" si="53"/>
        <v>16</v>
      </c>
      <c r="P67" s="1537"/>
      <c r="Q67" s="649"/>
      <c r="R67" s="1533"/>
      <c r="S67" s="649"/>
      <c r="T67" s="649"/>
      <c r="U67" s="649"/>
      <c r="V67" s="649"/>
      <c r="W67" s="649"/>
      <c r="X67" s="649"/>
      <c r="Y67" s="649"/>
      <c r="Z67" s="649"/>
      <c r="AA67" s="649"/>
      <c r="AB67" s="649"/>
    </row>
    <row r="68">
      <c r="A68" s="1547" t="s">
        <v>78</v>
      </c>
      <c r="B68" s="1537">
        <v>0.0</v>
      </c>
      <c r="C68" s="1537">
        <v>0.0</v>
      </c>
      <c r="D68" s="1537">
        <v>5.0</v>
      </c>
      <c r="E68" s="1537">
        <v>6.0</v>
      </c>
      <c r="F68" s="1537">
        <v>0.0</v>
      </c>
      <c r="G68" s="1548">
        <v>0.0</v>
      </c>
      <c r="H68" s="1535">
        <f t="shared" si="52"/>
        <v>11</v>
      </c>
      <c r="I68" s="1533"/>
      <c r="J68" s="1544"/>
      <c r="K68" s="1533" t="s">
        <v>78</v>
      </c>
      <c r="L68" s="1537" t="s">
        <v>79</v>
      </c>
      <c r="M68" s="1533" t="s">
        <v>79</v>
      </c>
      <c r="N68" s="1537" t="s">
        <v>79</v>
      </c>
      <c r="O68" s="1533" t="s">
        <v>79</v>
      </c>
      <c r="P68" s="1533"/>
      <c r="Q68" s="649"/>
      <c r="R68" s="1533"/>
      <c r="S68" s="649"/>
      <c r="T68" s="649"/>
      <c r="U68" s="649"/>
      <c r="V68" s="649"/>
      <c r="W68" s="649"/>
      <c r="X68" s="649"/>
      <c r="Y68" s="649"/>
      <c r="Z68" s="649"/>
      <c r="AA68" s="649"/>
      <c r="AB68" s="649"/>
    </row>
    <row r="69">
      <c r="A69" s="1547" t="s">
        <v>446</v>
      </c>
      <c r="B69" s="1537">
        <v>0.0</v>
      </c>
      <c r="C69" s="1537">
        <v>0.0</v>
      </c>
      <c r="D69" s="1537">
        <v>1.0</v>
      </c>
      <c r="E69" s="1537">
        <v>3.0</v>
      </c>
      <c r="F69" s="1537">
        <v>2.0</v>
      </c>
      <c r="G69" s="1548">
        <v>0.0</v>
      </c>
      <c r="H69" s="1535">
        <f t="shared" ref="H69:H70" si="54">sum(B69:G69)</f>
        <v>6</v>
      </c>
      <c r="I69" s="1533"/>
      <c r="J69" s="1544"/>
      <c r="K69" s="1533" t="s">
        <v>446</v>
      </c>
      <c r="L69" s="1537">
        <v>8.0</v>
      </c>
      <c r="M69" s="1533">
        <f t="shared" ref="M69:M71" si="55">(L69-H69)</f>
        <v>2</v>
      </c>
      <c r="N69" s="1537">
        <v>0.0</v>
      </c>
      <c r="O69" s="1533">
        <f>sum(M69,N69)</f>
        <v>2</v>
      </c>
      <c r="P69" s="1533"/>
      <c r="Q69" s="649"/>
      <c r="R69" s="1533"/>
      <c r="S69" s="649"/>
      <c r="T69" s="649"/>
      <c r="U69" s="649"/>
      <c r="V69" s="649"/>
      <c r="W69" s="649"/>
      <c r="X69" s="649"/>
      <c r="Y69" s="649"/>
      <c r="Z69" s="649"/>
      <c r="AA69" s="649"/>
      <c r="AB69" s="649"/>
    </row>
    <row r="70">
      <c r="A70" s="1547" t="s">
        <v>80</v>
      </c>
      <c r="B70" s="1537">
        <v>0.0</v>
      </c>
      <c r="C70" s="1537">
        <v>0.0</v>
      </c>
      <c r="D70" s="1537">
        <v>0.0</v>
      </c>
      <c r="E70" s="1537">
        <v>5.0</v>
      </c>
      <c r="F70" s="1537">
        <v>0.0</v>
      </c>
      <c r="G70" s="1548">
        <v>0.0</v>
      </c>
      <c r="H70" s="1535">
        <f t="shared" si="54"/>
        <v>5</v>
      </c>
      <c r="I70" s="1533"/>
      <c r="J70" s="1544"/>
      <c r="K70" s="1533" t="s">
        <v>80</v>
      </c>
      <c r="L70" s="1537">
        <v>45.0</v>
      </c>
      <c r="M70" s="1533">
        <f t="shared" si="55"/>
        <v>40</v>
      </c>
      <c r="N70" s="1537">
        <v>0.0</v>
      </c>
      <c r="O70" s="1533">
        <f>SUM(M70,N70)</f>
        <v>40</v>
      </c>
      <c r="P70" s="1533"/>
      <c r="Q70" s="649"/>
      <c r="R70" s="1533"/>
      <c r="S70" s="649"/>
      <c r="T70" s="649"/>
      <c r="U70" s="649"/>
      <c r="V70" s="649"/>
      <c r="W70" s="649"/>
      <c r="X70" s="649"/>
      <c r="Y70" s="649"/>
      <c r="Z70" s="649"/>
      <c r="AA70" s="649"/>
      <c r="AB70" s="649"/>
    </row>
    <row r="71">
      <c r="A71" s="1552" t="s">
        <v>95</v>
      </c>
      <c r="B71" s="1546">
        <v>0.0</v>
      </c>
      <c r="C71" s="1546">
        <v>6.0</v>
      </c>
      <c r="D71" s="1546">
        <v>7.0</v>
      </c>
      <c r="E71" s="1546">
        <v>2.0</v>
      </c>
      <c r="F71" s="1546">
        <v>8.0</v>
      </c>
      <c r="G71" s="1541">
        <v>5.0</v>
      </c>
      <c r="H71" s="1542">
        <f t="shared" ref="H71:H73" si="56">SUM(B71:G71)</f>
        <v>28</v>
      </c>
      <c r="I71" s="1543">
        <f>sum(H71:H74)</f>
        <v>43</v>
      </c>
      <c r="J71" s="1544"/>
      <c r="K71" s="1543" t="s">
        <v>95</v>
      </c>
      <c r="L71" s="1546">
        <v>48.0</v>
      </c>
      <c r="M71" s="1543">
        <f t="shared" si="55"/>
        <v>20</v>
      </c>
      <c r="N71" s="1546">
        <v>10.0</v>
      </c>
      <c r="O71" s="1543">
        <f t="shared" ref="O71:O72" si="57">sum(M71,N71)</f>
        <v>30</v>
      </c>
      <c r="P71" s="1546" t="s">
        <v>382</v>
      </c>
      <c r="Q71" s="649"/>
      <c r="R71" s="1533"/>
      <c r="S71" s="649"/>
      <c r="T71" s="649"/>
      <c r="U71" s="649"/>
      <c r="V71" s="649"/>
      <c r="W71" s="649"/>
      <c r="X71" s="649"/>
      <c r="Y71" s="649"/>
      <c r="Z71" s="649"/>
      <c r="AA71" s="649"/>
      <c r="AB71" s="649"/>
    </row>
    <row r="72">
      <c r="A72" s="1547" t="s">
        <v>77</v>
      </c>
      <c r="B72" s="1537">
        <v>0.0</v>
      </c>
      <c r="C72" s="1537">
        <v>0.0</v>
      </c>
      <c r="D72" s="1537">
        <v>0.0</v>
      </c>
      <c r="E72" s="1537">
        <v>0.0</v>
      </c>
      <c r="F72" s="1537">
        <v>0.0</v>
      </c>
      <c r="G72" s="1537">
        <v>0.0</v>
      </c>
      <c r="H72" s="1535">
        <f t="shared" si="56"/>
        <v>0</v>
      </c>
      <c r="I72" s="1549">
        <f>(I71/60)</f>
        <v>0.7166666667</v>
      </c>
      <c r="J72" s="1544"/>
      <c r="K72" s="1533" t="s">
        <v>77</v>
      </c>
      <c r="L72" s="1537">
        <v>11.0</v>
      </c>
      <c r="M72" s="1533">
        <f>(L72-H72-H73)</f>
        <v>0</v>
      </c>
      <c r="N72" s="1537">
        <v>15.0</v>
      </c>
      <c r="O72" s="1533">
        <f t="shared" si="57"/>
        <v>15</v>
      </c>
      <c r="P72" s="1533"/>
      <c r="Q72" s="649"/>
      <c r="R72" s="1533"/>
      <c r="S72" s="649"/>
      <c r="T72" s="649"/>
      <c r="U72" s="649"/>
      <c r="V72" s="649"/>
      <c r="W72" s="649"/>
      <c r="X72" s="649"/>
      <c r="Y72" s="649"/>
      <c r="Z72" s="649"/>
      <c r="AA72" s="649"/>
      <c r="AB72" s="649"/>
    </row>
    <row r="73">
      <c r="A73" s="1547" t="s">
        <v>78</v>
      </c>
      <c r="B73" s="1537">
        <v>0.0</v>
      </c>
      <c r="C73" s="1537">
        <v>4.0</v>
      </c>
      <c r="D73" s="1537">
        <v>7.0</v>
      </c>
      <c r="E73" s="1537">
        <v>0.0</v>
      </c>
      <c r="F73" s="1537">
        <v>0.0</v>
      </c>
      <c r="G73" s="1537">
        <v>0.0</v>
      </c>
      <c r="H73" s="1535">
        <f t="shared" si="56"/>
        <v>11</v>
      </c>
      <c r="I73" s="1533"/>
      <c r="J73" s="1544"/>
      <c r="K73" s="1533" t="s">
        <v>78</v>
      </c>
      <c r="L73" s="1537" t="s">
        <v>79</v>
      </c>
      <c r="M73" s="1533" t="s">
        <v>79</v>
      </c>
      <c r="N73" s="1537" t="s">
        <v>79</v>
      </c>
      <c r="O73" s="1533" t="s">
        <v>79</v>
      </c>
      <c r="P73" s="1533"/>
      <c r="Q73" s="649"/>
      <c r="R73" s="1533"/>
      <c r="S73" s="649"/>
      <c r="T73" s="649"/>
      <c r="U73" s="649"/>
      <c r="V73" s="649"/>
      <c r="W73" s="649"/>
      <c r="X73" s="649"/>
      <c r="Y73" s="649"/>
      <c r="Z73" s="649"/>
      <c r="AA73" s="649"/>
      <c r="AB73" s="649"/>
    </row>
    <row r="74">
      <c r="A74" s="1547" t="s">
        <v>446</v>
      </c>
      <c r="B74" s="1537">
        <v>0.0</v>
      </c>
      <c r="C74" s="1537">
        <v>0.0</v>
      </c>
      <c r="D74" s="1537">
        <v>3.0</v>
      </c>
      <c r="E74" s="1537">
        <v>1.0</v>
      </c>
      <c r="F74" s="1537">
        <v>0.0</v>
      </c>
      <c r="G74" s="1537">
        <v>0.0</v>
      </c>
      <c r="H74" s="1535">
        <f t="shared" ref="H74:H75" si="58">sum(B74:G74)</f>
        <v>4</v>
      </c>
      <c r="I74" s="1533"/>
      <c r="J74" s="1544"/>
      <c r="K74" s="1533" t="s">
        <v>446</v>
      </c>
      <c r="L74" s="1537">
        <v>10.0</v>
      </c>
      <c r="M74" s="1533">
        <f t="shared" ref="M74:M76" si="59">(L74-H74)</f>
        <v>6</v>
      </c>
      <c r="N74" s="1537">
        <v>0.0</v>
      </c>
      <c r="O74" s="1533">
        <f>sum(M74,N74)</f>
        <v>6</v>
      </c>
      <c r="P74" s="1533"/>
      <c r="Q74" s="649"/>
      <c r="R74" s="1533"/>
      <c r="S74" s="649"/>
      <c r="T74" s="649"/>
      <c r="U74" s="649"/>
      <c r="V74" s="649"/>
      <c r="W74" s="649"/>
      <c r="X74" s="649"/>
      <c r="Y74" s="649"/>
      <c r="Z74" s="649"/>
      <c r="AA74" s="649"/>
      <c r="AB74" s="649"/>
    </row>
    <row r="75">
      <c r="A75" s="1547" t="s">
        <v>80</v>
      </c>
      <c r="B75" s="1537">
        <v>0.0</v>
      </c>
      <c r="C75" s="1537">
        <v>1.0</v>
      </c>
      <c r="D75" s="1537">
        <v>0.0</v>
      </c>
      <c r="E75" s="1537">
        <v>0.0</v>
      </c>
      <c r="F75" s="1537">
        <v>0.0</v>
      </c>
      <c r="G75" s="1537">
        <v>1.0</v>
      </c>
      <c r="H75" s="1535">
        <f t="shared" si="58"/>
        <v>2</v>
      </c>
      <c r="I75" s="1533"/>
      <c r="J75" s="1544"/>
      <c r="K75" s="1533" t="s">
        <v>80</v>
      </c>
      <c r="L75" s="1537">
        <v>22.0</v>
      </c>
      <c r="M75" s="1533">
        <f t="shared" si="59"/>
        <v>20</v>
      </c>
      <c r="N75" s="1537">
        <v>0.0</v>
      </c>
      <c r="O75" s="1533">
        <f>SUM(M75,N75)</f>
        <v>20</v>
      </c>
      <c r="P75" s="1533"/>
      <c r="Q75" s="649"/>
      <c r="R75" s="1533"/>
      <c r="S75" s="649"/>
      <c r="T75" s="649"/>
      <c r="U75" s="649"/>
      <c r="V75" s="649"/>
      <c r="W75" s="649"/>
      <c r="X75" s="649"/>
      <c r="Y75" s="649"/>
      <c r="Z75" s="649"/>
      <c r="AA75" s="649"/>
      <c r="AB75" s="649"/>
    </row>
    <row r="76">
      <c r="A76" s="1552" t="s">
        <v>254</v>
      </c>
      <c r="B76" s="1541">
        <v>0.0</v>
      </c>
      <c r="C76" s="1541">
        <v>6.0</v>
      </c>
      <c r="D76" s="1541">
        <v>3.0</v>
      </c>
      <c r="E76" s="1541">
        <v>7.0</v>
      </c>
      <c r="F76" s="1541">
        <v>6.0</v>
      </c>
      <c r="G76" s="1541">
        <v>7.0</v>
      </c>
      <c r="H76" s="1542">
        <f t="shared" ref="H76:H78" si="60">SUM(B76:G76)</f>
        <v>29</v>
      </c>
      <c r="I76" s="1543">
        <f>sum(H76:H79)</f>
        <v>44</v>
      </c>
      <c r="J76" s="1544"/>
      <c r="K76" s="1543" t="s">
        <v>254</v>
      </c>
      <c r="L76" s="1546">
        <v>53.0</v>
      </c>
      <c r="M76" s="1543">
        <f t="shared" si="59"/>
        <v>24</v>
      </c>
      <c r="N76" s="1546">
        <v>15.0</v>
      </c>
      <c r="O76" s="1543">
        <f t="shared" ref="O76:O77" si="61">sum(M76,N76)</f>
        <v>39</v>
      </c>
      <c r="P76" s="1546" t="s">
        <v>382</v>
      </c>
      <c r="Q76" s="649"/>
      <c r="R76" s="1533"/>
      <c r="S76" s="649"/>
      <c r="T76" s="649"/>
      <c r="U76" s="649"/>
      <c r="V76" s="649"/>
      <c r="W76" s="649"/>
      <c r="X76" s="649"/>
      <c r="Y76" s="649"/>
      <c r="Z76" s="649"/>
      <c r="AA76" s="649"/>
      <c r="AB76" s="649"/>
    </row>
    <row r="77">
      <c r="A77" s="1547" t="s">
        <v>77</v>
      </c>
      <c r="B77" s="1537">
        <v>0.0</v>
      </c>
      <c r="C77" s="1537">
        <v>1.0</v>
      </c>
      <c r="D77" s="1537">
        <v>0.0</v>
      </c>
      <c r="E77" s="1537">
        <v>0.0</v>
      </c>
      <c r="F77" s="1537">
        <v>0.0</v>
      </c>
      <c r="G77" s="1548">
        <v>0.0</v>
      </c>
      <c r="H77" s="1535">
        <f t="shared" si="60"/>
        <v>1</v>
      </c>
      <c r="I77" s="1549">
        <f>(I76/60)</f>
        <v>0.7333333333</v>
      </c>
      <c r="J77" s="1544"/>
      <c r="K77" s="1533" t="s">
        <v>77</v>
      </c>
      <c r="L77" s="1537">
        <v>15.0</v>
      </c>
      <c r="M77" s="1533">
        <f>(L77-H77-H78)</f>
        <v>5</v>
      </c>
      <c r="N77" s="1537">
        <v>10.0</v>
      </c>
      <c r="O77" s="1533">
        <f t="shared" si="61"/>
        <v>15</v>
      </c>
      <c r="P77" s="1533"/>
      <c r="Q77" s="649"/>
      <c r="R77" s="1533"/>
      <c r="S77" s="649"/>
      <c r="T77" s="649"/>
      <c r="U77" s="649"/>
      <c r="V77" s="649"/>
      <c r="W77" s="649"/>
      <c r="X77" s="649"/>
      <c r="Y77" s="649"/>
      <c r="Z77" s="649"/>
      <c r="AA77" s="649"/>
      <c r="AB77" s="649"/>
    </row>
    <row r="78">
      <c r="A78" s="1547" t="s">
        <v>78</v>
      </c>
      <c r="B78" s="1537">
        <v>0.0</v>
      </c>
      <c r="C78" s="1537">
        <v>6.0</v>
      </c>
      <c r="D78" s="1537">
        <v>3.0</v>
      </c>
      <c r="E78" s="1537">
        <v>0.0</v>
      </c>
      <c r="F78" s="1537">
        <v>0.0</v>
      </c>
      <c r="G78" s="1548">
        <v>0.0</v>
      </c>
      <c r="H78" s="1535">
        <f t="shared" si="60"/>
        <v>9</v>
      </c>
      <c r="I78" s="1533"/>
      <c r="J78" s="1544"/>
      <c r="K78" s="1533" t="s">
        <v>78</v>
      </c>
      <c r="L78" s="1537" t="s">
        <v>79</v>
      </c>
      <c r="M78" s="1533" t="s">
        <v>79</v>
      </c>
      <c r="N78" s="1537" t="s">
        <v>79</v>
      </c>
      <c r="O78" s="1533" t="s">
        <v>79</v>
      </c>
      <c r="P78" s="1533"/>
      <c r="Q78" s="649"/>
      <c r="R78" s="1533"/>
      <c r="S78" s="649"/>
      <c r="T78" s="649"/>
      <c r="U78" s="649"/>
      <c r="V78" s="649"/>
      <c r="W78" s="649"/>
      <c r="X78" s="649"/>
      <c r="Y78" s="649"/>
      <c r="Z78" s="649"/>
      <c r="AA78" s="649"/>
      <c r="AB78" s="649"/>
    </row>
    <row r="79">
      <c r="A79" s="1547" t="s">
        <v>446</v>
      </c>
      <c r="B79" s="1537">
        <v>0.0</v>
      </c>
      <c r="C79" s="1537">
        <v>2.0</v>
      </c>
      <c r="D79" s="1537">
        <v>0.0</v>
      </c>
      <c r="E79" s="1537">
        <v>2.0</v>
      </c>
      <c r="F79" s="1537">
        <v>1.0</v>
      </c>
      <c r="G79" s="1548">
        <v>0.0</v>
      </c>
      <c r="H79" s="1535">
        <f t="shared" ref="H79:H80" si="62">sum(B79:G79)</f>
        <v>5</v>
      </c>
      <c r="I79" s="1533"/>
      <c r="J79" s="1544"/>
      <c r="K79" s="1533" t="s">
        <v>446</v>
      </c>
      <c r="L79" s="1537">
        <v>7.0</v>
      </c>
      <c r="M79" s="1533">
        <f t="shared" ref="M79:M81" si="63">(L79-H79)</f>
        <v>2</v>
      </c>
      <c r="N79" s="1537">
        <v>5.0</v>
      </c>
      <c r="O79" s="1533">
        <f>sum(M79,N79)</f>
        <v>7</v>
      </c>
      <c r="P79" s="1533"/>
      <c r="Q79" s="649"/>
      <c r="R79" s="1533"/>
      <c r="S79" s="649"/>
      <c r="T79" s="649"/>
      <c r="U79" s="649"/>
      <c r="V79" s="649"/>
      <c r="W79" s="649"/>
      <c r="X79" s="649"/>
      <c r="Y79" s="649"/>
      <c r="Z79" s="649"/>
      <c r="AA79" s="649"/>
      <c r="AB79" s="649"/>
    </row>
    <row r="80">
      <c r="A80" s="1547" t="s">
        <v>80</v>
      </c>
      <c r="B80" s="1537">
        <v>0.0</v>
      </c>
      <c r="C80" s="1537">
        <v>0.0</v>
      </c>
      <c r="D80" s="1537">
        <v>0.0</v>
      </c>
      <c r="E80" s="1537">
        <v>0.0</v>
      </c>
      <c r="F80" s="1537">
        <v>0.0</v>
      </c>
      <c r="G80" s="1548">
        <v>0.0</v>
      </c>
      <c r="H80" s="1535">
        <f t="shared" si="62"/>
        <v>0</v>
      </c>
      <c r="I80" s="1533"/>
      <c r="J80" s="1544"/>
      <c r="K80" s="1533" t="s">
        <v>80</v>
      </c>
      <c r="L80" s="1537">
        <v>16.0</v>
      </c>
      <c r="M80" s="1533">
        <f t="shared" si="63"/>
        <v>16</v>
      </c>
      <c r="N80" s="1537">
        <v>0.0</v>
      </c>
      <c r="O80" s="1533">
        <f>SUM(M80,N80)</f>
        <v>16</v>
      </c>
      <c r="P80" s="1533"/>
      <c r="Q80" s="649"/>
      <c r="R80" s="1533"/>
      <c r="S80" s="649"/>
      <c r="T80" s="649"/>
      <c r="U80" s="649"/>
      <c r="V80" s="649"/>
      <c r="W80" s="649"/>
      <c r="X80" s="649"/>
      <c r="Y80" s="649"/>
      <c r="Z80" s="649"/>
      <c r="AA80" s="649"/>
      <c r="AB80" s="649"/>
    </row>
    <row r="81">
      <c r="A81" s="1552" t="s">
        <v>225</v>
      </c>
      <c r="B81" s="1546">
        <v>0.0</v>
      </c>
      <c r="C81" s="1546">
        <v>1.0</v>
      </c>
      <c r="D81" s="1546">
        <v>1.0</v>
      </c>
      <c r="E81" s="1546">
        <v>6.0</v>
      </c>
      <c r="F81" s="1546">
        <v>1.0</v>
      </c>
      <c r="G81" s="1541">
        <v>2.0</v>
      </c>
      <c r="H81" s="1542">
        <f t="shared" ref="H81:H83" si="64">SUM(B81:G81)</f>
        <v>11</v>
      </c>
      <c r="I81" s="1543">
        <f>sum(H81:H84)</f>
        <v>32</v>
      </c>
      <c r="J81" s="1544"/>
      <c r="K81" s="1543" t="s">
        <v>225</v>
      </c>
      <c r="L81" s="1546">
        <v>44.0</v>
      </c>
      <c r="M81" s="1543">
        <f t="shared" si="63"/>
        <v>33</v>
      </c>
      <c r="N81" s="1546">
        <v>0.0</v>
      </c>
      <c r="O81" s="1543">
        <f t="shared" ref="O81:O82" si="65">sum(M81,N81)</f>
        <v>33</v>
      </c>
      <c r="P81" s="1546" t="s">
        <v>382</v>
      </c>
      <c r="Q81" s="649"/>
      <c r="R81" s="1533"/>
      <c r="S81" s="649"/>
      <c r="T81" s="649"/>
      <c r="U81" s="649"/>
      <c r="V81" s="649"/>
      <c r="W81" s="649"/>
      <c r="X81" s="649"/>
      <c r="Y81" s="649"/>
      <c r="Z81" s="649"/>
      <c r="AA81" s="649"/>
      <c r="AB81" s="649"/>
    </row>
    <row r="82">
      <c r="A82" s="1547" t="s">
        <v>77</v>
      </c>
      <c r="B82" s="1537">
        <v>0.0</v>
      </c>
      <c r="C82" s="1537">
        <v>0.0</v>
      </c>
      <c r="D82" s="1537">
        <v>1.0</v>
      </c>
      <c r="E82" s="1537">
        <v>0.0</v>
      </c>
      <c r="F82" s="1537">
        <v>0.0</v>
      </c>
      <c r="G82" s="1537">
        <v>0.0</v>
      </c>
      <c r="H82" s="1535">
        <f t="shared" si="64"/>
        <v>1</v>
      </c>
      <c r="I82" s="1549">
        <f>(I81/60)</f>
        <v>0.5333333333</v>
      </c>
      <c r="J82" s="1544"/>
      <c r="K82" s="1533" t="s">
        <v>77</v>
      </c>
      <c r="L82" s="1537">
        <v>16.0</v>
      </c>
      <c r="M82" s="1533">
        <f>(L82-H82-H83)</f>
        <v>4</v>
      </c>
      <c r="N82" s="1537">
        <v>10.0</v>
      </c>
      <c r="O82" s="1533">
        <f t="shared" si="65"/>
        <v>14</v>
      </c>
      <c r="P82" s="1533"/>
      <c r="Q82" s="649"/>
      <c r="R82" s="1533"/>
      <c r="S82" s="649"/>
      <c r="T82" s="649"/>
      <c r="U82" s="649"/>
      <c r="V82" s="649"/>
      <c r="W82" s="649"/>
      <c r="X82" s="649"/>
      <c r="Y82" s="649"/>
      <c r="Z82" s="649"/>
      <c r="AA82" s="649"/>
      <c r="AB82" s="649"/>
    </row>
    <row r="83">
      <c r="A83" s="1547" t="s">
        <v>78</v>
      </c>
      <c r="B83" s="1537">
        <v>0.0</v>
      </c>
      <c r="C83" s="1537">
        <v>2.0</v>
      </c>
      <c r="D83" s="1537">
        <v>3.0</v>
      </c>
      <c r="E83" s="1537">
        <v>6.0</v>
      </c>
      <c r="F83" s="1537">
        <v>0.0</v>
      </c>
      <c r="G83" s="1537">
        <v>0.0</v>
      </c>
      <c r="H83" s="1535">
        <f t="shared" si="64"/>
        <v>11</v>
      </c>
      <c r="I83" s="1533"/>
      <c r="J83" s="1544"/>
      <c r="K83" s="1533" t="s">
        <v>78</v>
      </c>
      <c r="L83" s="1537" t="s">
        <v>79</v>
      </c>
      <c r="M83" s="1533" t="s">
        <v>79</v>
      </c>
      <c r="N83" s="1537" t="s">
        <v>79</v>
      </c>
      <c r="O83" s="1533" t="s">
        <v>79</v>
      </c>
      <c r="P83" s="1533"/>
      <c r="Q83" s="649"/>
      <c r="R83" s="1533"/>
      <c r="S83" s="649"/>
      <c r="T83" s="649"/>
      <c r="U83" s="649"/>
      <c r="V83" s="649"/>
      <c r="W83" s="649"/>
      <c r="X83" s="649"/>
      <c r="Y83" s="649"/>
      <c r="Z83" s="649"/>
      <c r="AA83" s="649"/>
      <c r="AB83" s="649"/>
    </row>
    <row r="84">
      <c r="A84" s="1547" t="s">
        <v>446</v>
      </c>
      <c r="B84" s="1537">
        <v>0.0</v>
      </c>
      <c r="C84" s="1537">
        <v>1.0</v>
      </c>
      <c r="D84" s="1537">
        <v>2.0</v>
      </c>
      <c r="E84" s="1537">
        <v>5.0</v>
      </c>
      <c r="F84" s="1537">
        <v>1.0</v>
      </c>
      <c r="G84" s="1537">
        <v>0.0</v>
      </c>
      <c r="H84" s="1535">
        <f t="shared" ref="H84:H85" si="66">sum(B84:G84)</f>
        <v>9</v>
      </c>
      <c r="I84" s="1533"/>
      <c r="J84" s="1544"/>
      <c r="K84" s="1533" t="s">
        <v>446</v>
      </c>
      <c r="L84" s="1537">
        <v>11.0</v>
      </c>
      <c r="M84" s="1533">
        <f t="shared" ref="M84:M86" si="67">(L84-H84)</f>
        <v>2</v>
      </c>
      <c r="N84" s="1537">
        <v>0.0</v>
      </c>
      <c r="O84" s="1533">
        <f>sum(M84,N84)</f>
        <v>2</v>
      </c>
      <c r="P84" s="1533"/>
      <c r="Q84" s="649"/>
      <c r="R84" s="1533"/>
      <c r="S84" s="649"/>
      <c r="T84" s="649"/>
      <c r="U84" s="649"/>
      <c r="V84" s="649"/>
      <c r="W84" s="649"/>
      <c r="X84" s="649"/>
      <c r="Y84" s="649"/>
      <c r="Z84" s="649"/>
      <c r="AA84" s="649"/>
      <c r="AB84" s="649"/>
    </row>
    <row r="85">
      <c r="A85" s="1547" t="s">
        <v>80</v>
      </c>
      <c r="B85" s="1537">
        <v>0.0</v>
      </c>
      <c r="C85" s="1537">
        <v>0.0</v>
      </c>
      <c r="D85" s="1537">
        <v>0.0</v>
      </c>
      <c r="E85" s="1537">
        <v>0.0</v>
      </c>
      <c r="F85" s="1537">
        <v>0.0</v>
      </c>
      <c r="G85" s="1537">
        <v>1.0</v>
      </c>
      <c r="H85" s="1535">
        <f t="shared" si="66"/>
        <v>1</v>
      </c>
      <c r="I85" s="1533"/>
      <c r="J85" s="1544"/>
      <c r="K85" s="1533" t="s">
        <v>80</v>
      </c>
      <c r="L85" s="1537">
        <v>25.0</v>
      </c>
      <c r="M85" s="1533">
        <f t="shared" si="67"/>
        <v>24</v>
      </c>
      <c r="N85" s="1537">
        <v>0.0</v>
      </c>
      <c r="O85" s="1533">
        <f>SUM(M85,N85)</f>
        <v>24</v>
      </c>
      <c r="P85" s="1533"/>
      <c r="Q85" s="649"/>
      <c r="R85" s="1533"/>
      <c r="S85" s="649"/>
      <c r="T85" s="649"/>
      <c r="U85" s="649"/>
      <c r="V85" s="649"/>
      <c r="W85" s="649"/>
      <c r="X85" s="649"/>
      <c r="Y85" s="649"/>
      <c r="Z85" s="649"/>
      <c r="AA85" s="649"/>
      <c r="AB85" s="649"/>
    </row>
    <row r="86">
      <c r="A86" s="1552" t="s">
        <v>93</v>
      </c>
      <c r="B86" s="1541">
        <v>0.0</v>
      </c>
      <c r="C86" s="1541">
        <v>1.0</v>
      </c>
      <c r="D86" s="1541">
        <v>0.0</v>
      </c>
      <c r="E86" s="1541">
        <v>7.0</v>
      </c>
      <c r="F86" s="1541">
        <v>0.0</v>
      </c>
      <c r="G86" s="1541">
        <v>4.0</v>
      </c>
      <c r="H86" s="1542">
        <f t="shared" ref="H86:H88" si="68">SUM(B86:G86)</f>
        <v>12</v>
      </c>
      <c r="I86" s="1543">
        <f>sum(H86:H89)</f>
        <v>19</v>
      </c>
      <c r="J86" s="1544"/>
      <c r="K86" s="1543" t="s">
        <v>93</v>
      </c>
      <c r="L86" s="1546">
        <v>47.0</v>
      </c>
      <c r="M86" s="1543">
        <f t="shared" si="67"/>
        <v>35</v>
      </c>
      <c r="N86" s="1546">
        <v>0.0</v>
      </c>
      <c r="O86" s="1543">
        <f t="shared" ref="O86:O87" si="69">sum(M86,N86)</f>
        <v>35</v>
      </c>
      <c r="P86" s="1546" t="s">
        <v>382</v>
      </c>
      <c r="Q86" s="649"/>
      <c r="R86" s="1533"/>
      <c r="S86" s="649"/>
      <c r="T86" s="649"/>
      <c r="U86" s="649"/>
      <c r="V86" s="649"/>
      <c r="W86" s="649"/>
      <c r="X86" s="649"/>
      <c r="Y86" s="649"/>
      <c r="Z86" s="649"/>
      <c r="AA86" s="649"/>
      <c r="AB86" s="649"/>
    </row>
    <row r="87">
      <c r="A87" s="1547" t="s">
        <v>77</v>
      </c>
      <c r="B87" s="1537">
        <v>0.0</v>
      </c>
      <c r="C87" s="1537">
        <v>0.0</v>
      </c>
      <c r="D87" s="1537">
        <v>0.0</v>
      </c>
      <c r="E87" s="1537">
        <v>0.0</v>
      </c>
      <c r="F87" s="1537">
        <v>0.0</v>
      </c>
      <c r="G87" s="1548">
        <v>0.0</v>
      </c>
      <c r="H87" s="1535">
        <f t="shared" si="68"/>
        <v>0</v>
      </c>
      <c r="I87" s="1549">
        <f>(I86/60)</f>
        <v>0.3166666667</v>
      </c>
      <c r="J87" s="1544"/>
      <c r="K87" s="1533" t="s">
        <v>77</v>
      </c>
      <c r="L87" s="1537">
        <v>5.0</v>
      </c>
      <c r="M87" s="1533">
        <f>(L87-H87-H88)</f>
        <v>0</v>
      </c>
      <c r="N87" s="1537">
        <v>10.0</v>
      </c>
      <c r="O87" s="1533">
        <f t="shared" si="69"/>
        <v>10</v>
      </c>
      <c r="P87" s="1537"/>
      <c r="Q87" s="649"/>
      <c r="R87" s="1533"/>
      <c r="S87" s="649"/>
      <c r="T87" s="649"/>
      <c r="U87" s="649"/>
      <c r="V87" s="649"/>
      <c r="W87" s="649"/>
      <c r="X87" s="649"/>
      <c r="Y87" s="649"/>
      <c r="Z87" s="649"/>
      <c r="AA87" s="649"/>
      <c r="AB87" s="649"/>
    </row>
    <row r="88">
      <c r="A88" s="1547" t="s">
        <v>78</v>
      </c>
      <c r="B88" s="1537">
        <v>0.0</v>
      </c>
      <c r="C88" s="1537">
        <v>1.0</v>
      </c>
      <c r="D88" s="1537">
        <v>0.0</v>
      </c>
      <c r="E88" s="1537">
        <v>4.0</v>
      </c>
      <c r="F88" s="1537">
        <v>0.0</v>
      </c>
      <c r="G88" s="1548">
        <v>0.0</v>
      </c>
      <c r="H88" s="1535">
        <f t="shared" si="68"/>
        <v>5</v>
      </c>
      <c r="I88" s="1533"/>
      <c r="J88" s="1544"/>
      <c r="K88" s="1533" t="s">
        <v>78</v>
      </c>
      <c r="L88" s="1537" t="s">
        <v>79</v>
      </c>
      <c r="M88" s="1533" t="s">
        <v>79</v>
      </c>
      <c r="N88" s="1537" t="s">
        <v>79</v>
      </c>
      <c r="O88" s="1533" t="s">
        <v>79</v>
      </c>
      <c r="P88" s="1533"/>
      <c r="Q88" s="649"/>
      <c r="R88" s="1533"/>
      <c r="S88" s="649"/>
      <c r="T88" s="649"/>
      <c r="U88" s="649"/>
      <c r="V88" s="649"/>
      <c r="W88" s="649"/>
      <c r="X88" s="649"/>
      <c r="Y88" s="649"/>
      <c r="Z88" s="649"/>
      <c r="AA88" s="649"/>
      <c r="AB88" s="649"/>
    </row>
    <row r="89">
      <c r="A89" s="1547" t="s">
        <v>446</v>
      </c>
      <c r="B89" s="1537">
        <v>0.0</v>
      </c>
      <c r="C89" s="1537">
        <v>1.0</v>
      </c>
      <c r="D89" s="1537">
        <v>0.0</v>
      </c>
      <c r="E89" s="1537">
        <v>1.0</v>
      </c>
      <c r="F89" s="1537">
        <v>0.0</v>
      </c>
      <c r="G89" s="1548">
        <v>0.0</v>
      </c>
      <c r="H89" s="1535">
        <f t="shared" ref="H89:H90" si="70">sum(B89:G89)</f>
        <v>2</v>
      </c>
      <c r="I89" s="1533"/>
      <c r="J89" s="1544"/>
      <c r="K89" s="1533" t="s">
        <v>446</v>
      </c>
      <c r="L89" s="1537">
        <v>3.0</v>
      </c>
      <c r="M89" s="1533">
        <f t="shared" ref="M89:M91" si="71">(L89-H89)</f>
        <v>1</v>
      </c>
      <c r="N89" s="1537">
        <v>0.0</v>
      </c>
      <c r="O89" s="1533">
        <f>sum(M89,N89)</f>
        <v>1</v>
      </c>
      <c r="P89" s="1533"/>
      <c r="Q89" s="649"/>
      <c r="R89" s="1533"/>
      <c r="S89" s="649"/>
      <c r="T89" s="649"/>
      <c r="U89" s="649"/>
      <c r="V89" s="649"/>
      <c r="W89" s="649"/>
      <c r="X89" s="649"/>
      <c r="Y89" s="649"/>
      <c r="Z89" s="649"/>
      <c r="AA89" s="649"/>
      <c r="AB89" s="649"/>
    </row>
    <row r="90">
      <c r="A90" s="1547" t="s">
        <v>80</v>
      </c>
      <c r="B90" s="1537">
        <v>0.0</v>
      </c>
      <c r="C90" s="1537">
        <v>0.0</v>
      </c>
      <c r="D90" s="1537">
        <v>0.0</v>
      </c>
      <c r="E90" s="1537">
        <v>3.0</v>
      </c>
      <c r="F90" s="1537">
        <v>0.0</v>
      </c>
      <c r="G90" s="1548">
        <v>0.0</v>
      </c>
      <c r="H90" s="1535">
        <f t="shared" si="70"/>
        <v>3</v>
      </c>
      <c r="I90" s="1533"/>
      <c r="J90" s="1544"/>
      <c r="K90" s="1533" t="s">
        <v>80</v>
      </c>
      <c r="L90" s="1537">
        <v>55.0</v>
      </c>
      <c r="M90" s="1533">
        <f t="shared" si="71"/>
        <v>52</v>
      </c>
      <c r="N90" s="1537">
        <v>0.0</v>
      </c>
      <c r="O90" s="1533">
        <f>SUM(M90,N90)</f>
        <v>52</v>
      </c>
      <c r="P90" s="1533"/>
      <c r="Q90" s="649"/>
      <c r="R90" s="1533"/>
      <c r="S90" s="649"/>
      <c r="T90" s="649"/>
      <c r="U90" s="649"/>
      <c r="V90" s="649"/>
      <c r="W90" s="649"/>
      <c r="X90" s="649"/>
      <c r="Y90" s="649"/>
      <c r="Z90" s="649"/>
      <c r="AA90" s="649"/>
      <c r="AB90" s="649"/>
    </row>
    <row r="91">
      <c r="A91" s="1558" t="s">
        <v>565</v>
      </c>
      <c r="B91" s="1541">
        <v>0.0</v>
      </c>
      <c r="C91" s="1541">
        <v>0.0</v>
      </c>
      <c r="D91" s="1541">
        <v>0.0</v>
      </c>
      <c r="E91" s="1541">
        <v>0.0</v>
      </c>
      <c r="F91" s="1541">
        <v>0.0</v>
      </c>
      <c r="G91" s="1541">
        <v>0.0</v>
      </c>
      <c r="H91" s="1542">
        <f t="shared" ref="H91:H93" si="72">SUM(B91:G91)</f>
        <v>0</v>
      </c>
      <c r="I91" s="1543">
        <f>sum(H91:H94)</f>
        <v>0</v>
      </c>
      <c r="J91" s="1544"/>
      <c r="K91" s="1559" t="s">
        <v>565</v>
      </c>
      <c r="L91" s="1546">
        <v>34.0</v>
      </c>
      <c r="M91" s="1543">
        <f t="shared" si="71"/>
        <v>34</v>
      </c>
      <c r="N91" s="1546">
        <v>0.0</v>
      </c>
      <c r="O91" s="1543">
        <f t="shared" ref="O91:O92" si="73">sum(M91,N91)</f>
        <v>34</v>
      </c>
      <c r="P91" s="1546" t="s">
        <v>396</v>
      </c>
      <c r="Q91" s="649"/>
      <c r="R91" s="1533"/>
      <c r="S91" s="649"/>
      <c r="T91" s="649"/>
      <c r="U91" s="649"/>
      <c r="V91" s="649"/>
      <c r="W91" s="649"/>
      <c r="X91" s="649"/>
      <c r="Y91" s="649"/>
      <c r="Z91" s="649"/>
      <c r="AA91" s="649"/>
      <c r="AB91" s="649"/>
    </row>
    <row r="92">
      <c r="A92" s="1547" t="s">
        <v>77</v>
      </c>
      <c r="B92" s="1537">
        <v>0.0</v>
      </c>
      <c r="C92" s="1537">
        <v>0.0</v>
      </c>
      <c r="D92" s="1537">
        <v>0.0</v>
      </c>
      <c r="E92" s="1537">
        <v>0.0</v>
      </c>
      <c r="F92" s="1537">
        <v>0.0</v>
      </c>
      <c r="G92" s="1548">
        <v>0.0</v>
      </c>
      <c r="H92" s="1535">
        <f t="shared" si="72"/>
        <v>0</v>
      </c>
      <c r="I92" s="1549">
        <f>(I91/60)</f>
        <v>0</v>
      </c>
      <c r="J92" s="1544"/>
      <c r="K92" s="1533" t="s">
        <v>77</v>
      </c>
      <c r="L92" s="1537">
        <v>2.0</v>
      </c>
      <c r="M92" s="1533">
        <f>(L92-H92-H93)</f>
        <v>2</v>
      </c>
      <c r="N92" s="1537">
        <v>0.0</v>
      </c>
      <c r="O92" s="1533">
        <f t="shared" si="73"/>
        <v>2</v>
      </c>
      <c r="P92" s="1533"/>
      <c r="Q92" s="649"/>
      <c r="R92" s="1533"/>
      <c r="S92" s="649"/>
      <c r="T92" s="649"/>
      <c r="U92" s="649"/>
      <c r="V92" s="649"/>
      <c r="W92" s="649"/>
      <c r="X92" s="649"/>
      <c r="Y92" s="649"/>
      <c r="Z92" s="649"/>
      <c r="AA92" s="649"/>
      <c r="AB92" s="649"/>
    </row>
    <row r="93">
      <c r="A93" s="1547" t="s">
        <v>78</v>
      </c>
      <c r="B93" s="1537">
        <v>0.0</v>
      </c>
      <c r="C93" s="1537">
        <v>0.0</v>
      </c>
      <c r="D93" s="1537">
        <v>0.0</v>
      </c>
      <c r="E93" s="1537">
        <v>0.0</v>
      </c>
      <c r="F93" s="1537">
        <v>0.0</v>
      </c>
      <c r="G93" s="1548">
        <v>0.0</v>
      </c>
      <c r="H93" s="1535">
        <f t="shared" si="72"/>
        <v>0</v>
      </c>
      <c r="I93" s="1533"/>
      <c r="J93" s="1544"/>
      <c r="K93" s="1533" t="s">
        <v>78</v>
      </c>
      <c r="L93" s="1537" t="s">
        <v>79</v>
      </c>
      <c r="M93" s="1533" t="s">
        <v>79</v>
      </c>
      <c r="N93" s="1537" t="s">
        <v>79</v>
      </c>
      <c r="O93" s="1533" t="s">
        <v>79</v>
      </c>
      <c r="P93" s="1533"/>
      <c r="Q93" s="649"/>
      <c r="R93" s="1533"/>
      <c r="S93" s="649"/>
      <c r="T93" s="649"/>
      <c r="U93" s="649"/>
      <c r="V93" s="649"/>
      <c r="W93" s="649"/>
      <c r="X93" s="649"/>
      <c r="Y93" s="649"/>
      <c r="Z93" s="649"/>
      <c r="AA93" s="649"/>
      <c r="AB93" s="649"/>
    </row>
    <row r="94">
      <c r="A94" s="1547" t="s">
        <v>446</v>
      </c>
      <c r="B94" s="1537">
        <v>0.0</v>
      </c>
      <c r="C94" s="1537">
        <v>0.0</v>
      </c>
      <c r="D94" s="1537">
        <v>0.0</v>
      </c>
      <c r="E94" s="1537">
        <v>0.0</v>
      </c>
      <c r="F94" s="1537">
        <v>0.0</v>
      </c>
      <c r="G94" s="1548">
        <v>0.0</v>
      </c>
      <c r="H94" s="1535">
        <f t="shared" ref="H94:H95" si="74">sum(B94:G94)</f>
        <v>0</v>
      </c>
      <c r="I94" s="1533"/>
      <c r="J94" s="1544"/>
      <c r="K94" s="1533" t="s">
        <v>446</v>
      </c>
      <c r="L94" s="1537">
        <v>6.0</v>
      </c>
      <c r="M94" s="1533">
        <f t="shared" ref="M94:M95" si="75">(L94-H94)</f>
        <v>6</v>
      </c>
      <c r="N94" s="1537">
        <v>0.0</v>
      </c>
      <c r="O94" s="1533">
        <f>sum(M94,N94)</f>
        <v>6</v>
      </c>
      <c r="P94" s="1533"/>
      <c r="Q94" s="649"/>
      <c r="R94" s="1533"/>
      <c r="S94" s="649"/>
      <c r="T94" s="649"/>
      <c r="U94" s="649"/>
      <c r="V94" s="649"/>
      <c r="W94" s="649"/>
      <c r="X94" s="649"/>
      <c r="Y94" s="649"/>
      <c r="Z94" s="649"/>
      <c r="AA94" s="649"/>
      <c r="AB94" s="649"/>
    </row>
    <row r="95">
      <c r="A95" s="1547" t="s">
        <v>80</v>
      </c>
      <c r="B95" s="1537">
        <v>0.0</v>
      </c>
      <c r="C95" s="1537">
        <v>0.0</v>
      </c>
      <c r="D95" s="1537">
        <v>0.0</v>
      </c>
      <c r="E95" s="1537">
        <v>0.0</v>
      </c>
      <c r="F95" s="1537">
        <v>0.0</v>
      </c>
      <c r="G95" s="1548">
        <v>0.0</v>
      </c>
      <c r="H95" s="1535">
        <f t="shared" si="74"/>
        <v>0</v>
      </c>
      <c r="I95" s="1533"/>
      <c r="J95" s="1544"/>
      <c r="K95" s="1533" t="s">
        <v>80</v>
      </c>
      <c r="L95" s="1537">
        <v>18.0</v>
      </c>
      <c r="M95" s="1533">
        <f t="shared" si="75"/>
        <v>18</v>
      </c>
      <c r="N95" s="1537">
        <v>0.0</v>
      </c>
      <c r="O95" s="1533">
        <f>SUM(M95,N95)</f>
        <v>18</v>
      </c>
      <c r="P95" s="1533"/>
      <c r="Q95" s="649"/>
      <c r="R95" s="1533"/>
      <c r="S95" s="649"/>
      <c r="T95" s="649"/>
      <c r="U95" s="649"/>
      <c r="V95" s="649"/>
      <c r="W95" s="649"/>
      <c r="X95" s="649"/>
      <c r="Y95" s="649"/>
      <c r="Z95" s="649"/>
      <c r="AA95" s="649"/>
      <c r="AB95" s="649"/>
    </row>
    <row r="96">
      <c r="A96" s="1538" t="s">
        <v>105</v>
      </c>
      <c r="B96" s="1539">
        <f t="shared" ref="B96:G96" si="76"> SUM(B97:B100,B102:B105,B107:B110,B112:B115,B117:B120, B122:B125)</f>
        <v>0</v>
      </c>
      <c r="C96" s="1539">
        <f t="shared" si="76"/>
        <v>29</v>
      </c>
      <c r="D96" s="1539">
        <f t="shared" si="76"/>
        <v>31</v>
      </c>
      <c r="E96" s="1539">
        <f t="shared" si="76"/>
        <v>31</v>
      </c>
      <c r="F96" s="1539">
        <f t="shared" si="76"/>
        <v>17</v>
      </c>
      <c r="G96" s="1539">
        <f t="shared" si="76"/>
        <v>18</v>
      </c>
      <c r="H96" s="1539">
        <f>SUM(H97:H100,H102:H105,H107:H110,H112:H115,H117:H120,H122:H125)</f>
        <v>126</v>
      </c>
      <c r="I96" s="1539"/>
      <c r="J96" s="1531"/>
      <c r="K96" s="1539" t="s">
        <v>105</v>
      </c>
      <c r="L96" s="1682"/>
      <c r="M96" s="1682"/>
      <c r="N96" s="1539"/>
      <c r="O96" s="1682"/>
      <c r="P96" s="1539"/>
      <c r="Q96" s="649"/>
      <c r="R96" s="1533"/>
      <c r="S96" s="649"/>
      <c r="T96" s="649"/>
      <c r="U96" s="649"/>
      <c r="V96" s="649"/>
      <c r="W96" s="649"/>
      <c r="X96" s="649"/>
      <c r="Y96" s="649"/>
      <c r="Z96" s="649"/>
      <c r="AA96" s="649"/>
      <c r="AB96" s="649"/>
    </row>
    <row r="97">
      <c r="A97" s="1540" t="s">
        <v>106</v>
      </c>
      <c r="B97" s="1541">
        <v>0.0</v>
      </c>
      <c r="C97" s="1541">
        <v>8.0</v>
      </c>
      <c r="D97" s="1541">
        <v>6.0</v>
      </c>
      <c r="E97" s="1541">
        <v>5.0</v>
      </c>
      <c r="F97" s="1541">
        <v>4.0</v>
      </c>
      <c r="G97" s="1541">
        <v>6.0</v>
      </c>
      <c r="H97" s="1542">
        <f t="shared" ref="H97:H99" si="77">SUM(B97:G97)</f>
        <v>29</v>
      </c>
      <c r="I97" s="1543">
        <f>sum(H97:H100)</f>
        <v>39</v>
      </c>
      <c r="J97" s="1544"/>
      <c r="K97" s="1545" t="s">
        <v>106</v>
      </c>
      <c r="L97" s="1546">
        <v>51.0</v>
      </c>
      <c r="M97" s="1543">
        <f>(L97-H97)</f>
        <v>22</v>
      </c>
      <c r="N97" s="1546">
        <v>35.0</v>
      </c>
      <c r="O97" s="1543">
        <f t="shared" ref="O97:O98" si="78">sum(M97,N97)</f>
        <v>57</v>
      </c>
      <c r="P97" s="1546" t="s">
        <v>608</v>
      </c>
      <c r="Q97" s="649"/>
      <c r="R97" s="1533"/>
      <c r="S97" s="649"/>
      <c r="T97" s="649"/>
      <c r="U97" s="649"/>
      <c r="V97" s="649"/>
      <c r="W97" s="649"/>
      <c r="X97" s="649"/>
      <c r="Y97" s="649"/>
      <c r="Z97" s="649"/>
      <c r="AA97" s="649"/>
      <c r="AB97" s="649"/>
    </row>
    <row r="98">
      <c r="A98" s="1547" t="s">
        <v>77</v>
      </c>
      <c r="B98" s="1537">
        <v>0.0</v>
      </c>
      <c r="C98" s="1537">
        <v>0.0</v>
      </c>
      <c r="D98" s="1537">
        <v>0.0</v>
      </c>
      <c r="E98" s="1537">
        <v>0.0</v>
      </c>
      <c r="F98" s="1537">
        <v>0.0</v>
      </c>
      <c r="G98" s="1548">
        <v>0.0</v>
      </c>
      <c r="H98" s="1535">
        <f t="shared" si="77"/>
        <v>0</v>
      </c>
      <c r="I98" s="1549">
        <f>(I97/61)</f>
        <v>0.6393442623</v>
      </c>
      <c r="J98" s="1544"/>
      <c r="K98" s="1533" t="s">
        <v>77</v>
      </c>
      <c r="L98" s="1537">
        <v>9.0</v>
      </c>
      <c r="M98" s="1533">
        <f>(L98-H98-H99)</f>
        <v>1</v>
      </c>
      <c r="N98" s="1537">
        <v>10.0</v>
      </c>
      <c r="O98" s="1533">
        <f t="shared" si="78"/>
        <v>11</v>
      </c>
      <c r="P98" s="1533"/>
      <c r="Q98" s="649"/>
      <c r="R98" s="1533"/>
      <c r="S98" s="649"/>
      <c r="T98" s="649"/>
      <c r="U98" s="649"/>
      <c r="V98" s="649"/>
      <c r="W98" s="649"/>
      <c r="X98" s="649"/>
      <c r="Y98" s="649"/>
      <c r="Z98" s="649"/>
      <c r="AA98" s="649"/>
      <c r="AB98" s="649"/>
    </row>
    <row r="99">
      <c r="A99" s="1547" t="s">
        <v>78</v>
      </c>
      <c r="B99" s="1537">
        <v>0.0</v>
      </c>
      <c r="C99" s="1537">
        <v>0.0</v>
      </c>
      <c r="D99" s="1537">
        <v>0.0</v>
      </c>
      <c r="E99" s="1537">
        <v>7.0</v>
      </c>
      <c r="F99" s="1537">
        <v>1.0</v>
      </c>
      <c r="G99" s="1548">
        <v>0.0</v>
      </c>
      <c r="H99" s="1535">
        <f t="shared" si="77"/>
        <v>8</v>
      </c>
      <c r="I99" s="1533"/>
      <c r="J99" s="1544"/>
      <c r="K99" s="1533" t="s">
        <v>78</v>
      </c>
      <c r="L99" s="1537" t="s">
        <v>79</v>
      </c>
      <c r="M99" s="1533" t="s">
        <v>79</v>
      </c>
      <c r="N99" s="1537" t="s">
        <v>79</v>
      </c>
      <c r="O99" s="1533" t="s">
        <v>79</v>
      </c>
      <c r="P99" s="1533"/>
      <c r="Q99" s="649"/>
      <c r="R99" s="1533"/>
      <c r="S99" s="649"/>
      <c r="T99" s="649"/>
      <c r="U99" s="649"/>
      <c r="V99" s="649"/>
      <c r="W99" s="649"/>
      <c r="X99" s="649"/>
      <c r="Y99" s="649"/>
      <c r="Z99" s="649"/>
      <c r="AA99" s="649"/>
      <c r="AB99" s="649"/>
    </row>
    <row r="100">
      <c r="A100" s="1547" t="s">
        <v>446</v>
      </c>
      <c r="B100" s="1537">
        <v>0.0</v>
      </c>
      <c r="C100" s="1537">
        <v>0.0</v>
      </c>
      <c r="D100" s="1537">
        <v>0.0</v>
      </c>
      <c r="E100" s="1537">
        <v>0.0</v>
      </c>
      <c r="F100" s="1537">
        <v>0.0</v>
      </c>
      <c r="G100" s="1548">
        <v>2.0</v>
      </c>
      <c r="H100" s="1535">
        <f t="shared" ref="H100:H101" si="79">sum(B100:G100)</f>
        <v>2</v>
      </c>
      <c r="I100" s="1533"/>
      <c r="J100" s="1544"/>
      <c r="K100" s="1533" t="s">
        <v>446</v>
      </c>
      <c r="L100" s="1537">
        <v>10.0</v>
      </c>
      <c r="M100" s="1533">
        <f t="shared" ref="M100:M102" si="80">(L100-H100)</f>
        <v>8</v>
      </c>
      <c r="N100" s="1537">
        <v>0.0</v>
      </c>
      <c r="O100" s="1533">
        <f>sum(M100,N100)</f>
        <v>8</v>
      </c>
      <c r="P100" s="1533"/>
      <c r="Q100" s="649"/>
      <c r="R100" s="1533"/>
      <c r="S100" s="649"/>
      <c r="T100" s="649"/>
      <c r="U100" s="649"/>
      <c r="V100" s="649"/>
      <c r="W100" s="649"/>
      <c r="X100" s="649"/>
      <c r="Y100" s="649"/>
      <c r="Z100" s="649"/>
      <c r="AA100" s="649"/>
      <c r="AB100" s="649"/>
    </row>
    <row r="101">
      <c r="A101" s="1547" t="s">
        <v>80</v>
      </c>
      <c r="B101" s="1537">
        <v>0.0</v>
      </c>
      <c r="C101" s="1537">
        <v>0.0</v>
      </c>
      <c r="D101" s="1537">
        <v>5.0</v>
      </c>
      <c r="E101" s="1537">
        <v>1.0</v>
      </c>
      <c r="F101" s="1537">
        <v>0.0</v>
      </c>
      <c r="G101" s="1548">
        <v>0.0</v>
      </c>
      <c r="H101" s="1535">
        <f t="shared" si="79"/>
        <v>6</v>
      </c>
      <c r="I101" s="1533"/>
      <c r="J101" s="1544"/>
      <c r="K101" s="1533" t="s">
        <v>80</v>
      </c>
      <c r="L101" s="1537">
        <v>28.0</v>
      </c>
      <c r="M101" s="1533">
        <f t="shared" si="80"/>
        <v>22</v>
      </c>
      <c r="N101" s="1537">
        <v>0.0</v>
      </c>
      <c r="O101" s="1533">
        <f>SUM(M101,N101)</f>
        <v>22</v>
      </c>
      <c r="P101" s="1533"/>
      <c r="Q101" s="649"/>
      <c r="R101" s="1533"/>
      <c r="S101" s="649"/>
      <c r="T101" s="649"/>
      <c r="U101" s="649"/>
      <c r="V101" s="649"/>
      <c r="W101" s="649"/>
      <c r="X101" s="649"/>
      <c r="Y101" s="649"/>
      <c r="Z101" s="649"/>
      <c r="AA101" s="649"/>
      <c r="AB101" s="649"/>
    </row>
    <row r="102">
      <c r="A102" s="1552" t="s">
        <v>108</v>
      </c>
      <c r="B102" s="1546">
        <v>0.0</v>
      </c>
      <c r="C102" s="1546">
        <v>8.0</v>
      </c>
      <c r="D102" s="1546">
        <v>7.0</v>
      </c>
      <c r="E102" s="1546">
        <v>5.0</v>
      </c>
      <c r="F102" s="1546">
        <v>0.0</v>
      </c>
      <c r="G102" s="1541">
        <v>0.0</v>
      </c>
      <c r="H102" s="1542">
        <f t="shared" ref="H102:H104" si="81">SUM(B102:G102)</f>
        <v>20</v>
      </c>
      <c r="I102" s="1543">
        <f>sum(H102:H105)</f>
        <v>24</v>
      </c>
      <c r="J102" s="1544"/>
      <c r="K102" s="1543" t="s">
        <v>108</v>
      </c>
      <c r="L102" s="1546">
        <v>65.0</v>
      </c>
      <c r="M102" s="1543">
        <f t="shared" si="80"/>
        <v>45</v>
      </c>
      <c r="N102" s="1546">
        <v>0.0</v>
      </c>
      <c r="O102" s="1543">
        <f t="shared" ref="O102:O103" si="82">sum(M102,N102)</f>
        <v>45</v>
      </c>
      <c r="P102" s="1543"/>
      <c r="Q102" s="649"/>
      <c r="R102" s="1533"/>
      <c r="S102" s="649"/>
      <c r="T102" s="649"/>
      <c r="U102" s="649"/>
      <c r="V102" s="649"/>
      <c r="W102" s="649"/>
      <c r="X102" s="649"/>
      <c r="Y102" s="649"/>
      <c r="Z102" s="649"/>
      <c r="AA102" s="649"/>
      <c r="AB102" s="649"/>
    </row>
    <row r="103">
      <c r="A103" s="1547" t="s">
        <v>77</v>
      </c>
      <c r="B103" s="1537">
        <v>0.0</v>
      </c>
      <c r="C103" s="1537">
        <v>0.0</v>
      </c>
      <c r="D103" s="1537">
        <v>0.0</v>
      </c>
      <c r="E103" s="1537">
        <v>0.0</v>
      </c>
      <c r="F103" s="1537">
        <v>0.0</v>
      </c>
      <c r="G103" s="1537">
        <v>0.0</v>
      </c>
      <c r="H103" s="1535">
        <f t="shared" si="81"/>
        <v>0</v>
      </c>
      <c r="I103" s="1549">
        <f>(I102/60)</f>
        <v>0.4</v>
      </c>
      <c r="J103" s="1544"/>
      <c r="K103" s="1533" t="s">
        <v>77</v>
      </c>
      <c r="L103" s="1537">
        <v>8.0</v>
      </c>
      <c r="M103" s="1533">
        <f>(L103-H103-H104)</f>
        <v>4</v>
      </c>
      <c r="N103" s="1537">
        <v>4.0</v>
      </c>
      <c r="O103" s="1533">
        <f t="shared" si="82"/>
        <v>8</v>
      </c>
      <c r="P103" s="1533"/>
      <c r="Q103" s="649"/>
      <c r="R103" s="1533"/>
      <c r="S103" s="649"/>
      <c r="T103" s="649"/>
      <c r="U103" s="649"/>
      <c r="V103" s="649"/>
      <c r="W103" s="649"/>
      <c r="X103" s="649"/>
      <c r="Y103" s="649"/>
      <c r="Z103" s="649"/>
      <c r="AA103" s="649"/>
      <c r="AB103" s="649"/>
    </row>
    <row r="104">
      <c r="A104" s="1547" t="s">
        <v>78</v>
      </c>
      <c r="B104" s="1537">
        <v>0.0</v>
      </c>
      <c r="C104" s="1537">
        <v>1.0</v>
      </c>
      <c r="D104" s="1537">
        <v>1.0</v>
      </c>
      <c r="E104" s="1537">
        <v>2.0</v>
      </c>
      <c r="F104" s="1537">
        <v>0.0</v>
      </c>
      <c r="G104" s="1537">
        <v>0.0</v>
      </c>
      <c r="H104" s="1535">
        <f t="shared" si="81"/>
        <v>4</v>
      </c>
      <c r="I104" s="1533"/>
      <c r="J104" s="1544"/>
      <c r="K104" s="1533" t="s">
        <v>78</v>
      </c>
      <c r="L104" s="1537" t="s">
        <v>79</v>
      </c>
      <c r="M104" s="1533" t="s">
        <v>79</v>
      </c>
      <c r="N104" s="1537" t="s">
        <v>79</v>
      </c>
      <c r="O104" s="1533" t="s">
        <v>79</v>
      </c>
      <c r="P104" s="1533"/>
      <c r="Q104" s="649"/>
      <c r="R104" s="1533"/>
      <c r="S104" s="649"/>
      <c r="T104" s="649"/>
      <c r="U104" s="649"/>
      <c r="V104" s="649"/>
      <c r="W104" s="649"/>
      <c r="X104" s="649"/>
      <c r="Y104" s="649"/>
      <c r="Z104" s="649"/>
      <c r="AA104" s="649"/>
      <c r="AB104" s="649"/>
    </row>
    <row r="105">
      <c r="A105" s="1547" t="s">
        <v>446</v>
      </c>
      <c r="B105" s="1537">
        <v>0.0</v>
      </c>
      <c r="C105" s="1537">
        <v>0.0</v>
      </c>
      <c r="D105" s="1537">
        <v>0.0</v>
      </c>
      <c r="E105" s="1537">
        <v>0.0</v>
      </c>
      <c r="F105" s="1537">
        <v>0.0</v>
      </c>
      <c r="G105" s="1537">
        <v>0.0</v>
      </c>
      <c r="H105" s="1535">
        <f t="shared" ref="H105:H106" si="83">sum(B105:G105)</f>
        <v>0</v>
      </c>
      <c r="I105" s="1533"/>
      <c r="J105" s="1544"/>
      <c r="K105" s="1533" t="s">
        <v>446</v>
      </c>
      <c r="L105" s="1537">
        <v>7.0</v>
      </c>
      <c r="M105" s="1533">
        <f t="shared" ref="M105:M107" si="84">(L105-H105)</f>
        <v>7</v>
      </c>
      <c r="N105" s="1537">
        <v>0.0</v>
      </c>
      <c r="O105" s="1533">
        <f>sum(M105,N105)</f>
        <v>7</v>
      </c>
      <c r="P105" s="1533"/>
      <c r="Q105" s="649"/>
      <c r="R105" s="1533"/>
      <c r="S105" s="649"/>
      <c r="T105" s="649"/>
      <c r="U105" s="649"/>
      <c r="V105" s="649"/>
      <c r="W105" s="649"/>
      <c r="X105" s="649"/>
      <c r="Y105" s="649"/>
      <c r="Z105" s="649"/>
      <c r="AA105" s="649"/>
      <c r="AB105" s="649"/>
    </row>
    <row r="106">
      <c r="A106" s="1547" t="s">
        <v>80</v>
      </c>
      <c r="B106" s="1537">
        <v>0.0</v>
      </c>
      <c r="C106" s="1537">
        <v>2.0</v>
      </c>
      <c r="D106" s="1537">
        <v>0.0</v>
      </c>
      <c r="E106" s="1537">
        <v>0.0</v>
      </c>
      <c r="F106" s="1537">
        <v>0.0</v>
      </c>
      <c r="G106" s="1537">
        <v>0.0</v>
      </c>
      <c r="H106" s="1535">
        <f t="shared" si="83"/>
        <v>2</v>
      </c>
      <c r="I106" s="1533"/>
      <c r="J106" s="1544"/>
      <c r="K106" s="1533" t="s">
        <v>80</v>
      </c>
      <c r="L106" s="1537">
        <v>19.0</v>
      </c>
      <c r="M106" s="1533">
        <f t="shared" si="84"/>
        <v>17</v>
      </c>
      <c r="N106" s="1537">
        <v>0.0</v>
      </c>
      <c r="O106" s="1533">
        <f>SUM(M106,N106)</f>
        <v>17</v>
      </c>
      <c r="P106" s="1533"/>
      <c r="Q106" s="649"/>
      <c r="R106" s="1533"/>
      <c r="S106" s="649"/>
      <c r="T106" s="649"/>
      <c r="U106" s="649"/>
      <c r="V106" s="649"/>
      <c r="W106" s="649"/>
      <c r="X106" s="649"/>
      <c r="Y106" s="649"/>
      <c r="Z106" s="649"/>
      <c r="AA106" s="649"/>
      <c r="AB106" s="649"/>
    </row>
    <row r="107">
      <c r="A107" s="1552" t="s">
        <v>111</v>
      </c>
      <c r="B107" s="1541">
        <v>0.0</v>
      </c>
      <c r="C107" s="1541">
        <v>0.0</v>
      </c>
      <c r="D107" s="1541">
        <v>0.0</v>
      </c>
      <c r="E107" s="1541">
        <v>0.0</v>
      </c>
      <c r="F107" s="1541">
        <v>0.0</v>
      </c>
      <c r="G107" s="1541">
        <v>0.0</v>
      </c>
      <c r="H107" s="1542">
        <f t="shared" ref="H107:H109" si="85">SUM(B107:G107)</f>
        <v>0</v>
      </c>
      <c r="I107" s="1543">
        <f>sum(H107:H110)</f>
        <v>0</v>
      </c>
      <c r="J107" s="1544"/>
      <c r="K107" s="1543" t="s">
        <v>111</v>
      </c>
      <c r="L107" s="1546">
        <v>19.0</v>
      </c>
      <c r="M107" s="1543">
        <f t="shared" si="84"/>
        <v>19</v>
      </c>
      <c r="N107" s="1546">
        <v>0.0</v>
      </c>
      <c r="O107" s="1543">
        <f t="shared" ref="O107:O108" si="86">sum(M107,N107)</f>
        <v>19</v>
      </c>
      <c r="P107" s="1546" t="s">
        <v>660</v>
      </c>
      <c r="Q107" s="649"/>
      <c r="R107" s="1533"/>
      <c r="S107" s="649"/>
      <c r="T107" s="649"/>
      <c r="U107" s="649"/>
      <c r="V107" s="649"/>
      <c r="W107" s="649"/>
      <c r="X107" s="649"/>
      <c r="Y107" s="649"/>
      <c r="Z107" s="649"/>
      <c r="AA107" s="649"/>
      <c r="AB107" s="649"/>
    </row>
    <row r="108">
      <c r="A108" s="1547" t="s">
        <v>77</v>
      </c>
      <c r="B108" s="1537">
        <v>0.0</v>
      </c>
      <c r="C108" s="1537">
        <v>0.0</v>
      </c>
      <c r="D108" s="1537">
        <v>0.0</v>
      </c>
      <c r="E108" s="1537">
        <v>0.0</v>
      </c>
      <c r="F108" s="1537">
        <v>0.0</v>
      </c>
      <c r="G108" s="1548">
        <v>0.0</v>
      </c>
      <c r="H108" s="1535">
        <f t="shared" si="85"/>
        <v>0</v>
      </c>
      <c r="I108" s="1549">
        <f>(I107/60)</f>
        <v>0</v>
      </c>
      <c r="J108" s="1683"/>
      <c r="K108" s="1533" t="s">
        <v>77</v>
      </c>
      <c r="L108" s="1537">
        <v>9.0</v>
      </c>
      <c r="M108" s="1533">
        <f>(L108-H108-H109)</f>
        <v>9</v>
      </c>
      <c r="N108" s="1537">
        <v>0.0</v>
      </c>
      <c r="O108" s="1533">
        <f t="shared" si="86"/>
        <v>9</v>
      </c>
      <c r="P108" s="1533"/>
      <c r="Q108" s="1567"/>
      <c r="R108" s="1533"/>
      <c r="S108" s="649"/>
      <c r="T108" s="649"/>
      <c r="U108" s="649"/>
      <c r="V108" s="649"/>
      <c r="W108" s="649"/>
      <c r="X108" s="649"/>
      <c r="Y108" s="649"/>
      <c r="Z108" s="649"/>
      <c r="AA108" s="649"/>
      <c r="AB108" s="649"/>
    </row>
    <row r="109">
      <c r="A109" s="1547" t="s">
        <v>78</v>
      </c>
      <c r="B109" s="1537">
        <v>0.0</v>
      </c>
      <c r="C109" s="1537">
        <v>0.0</v>
      </c>
      <c r="D109" s="1537">
        <v>0.0</v>
      </c>
      <c r="E109" s="1537">
        <v>0.0</v>
      </c>
      <c r="F109" s="1537">
        <v>0.0</v>
      </c>
      <c r="G109" s="1548">
        <v>0.0</v>
      </c>
      <c r="H109" s="1535">
        <f t="shared" si="85"/>
        <v>0</v>
      </c>
      <c r="I109" s="1533"/>
      <c r="J109" s="1544"/>
      <c r="K109" s="1533" t="s">
        <v>78</v>
      </c>
      <c r="L109" s="1537" t="s">
        <v>79</v>
      </c>
      <c r="M109" s="1533" t="s">
        <v>79</v>
      </c>
      <c r="N109" s="1537" t="s">
        <v>79</v>
      </c>
      <c r="O109" s="1533" t="s">
        <v>79</v>
      </c>
      <c r="P109" s="1533"/>
      <c r="Q109" s="649"/>
      <c r="R109" s="1533"/>
      <c r="S109" s="649"/>
      <c r="T109" s="649"/>
      <c r="U109" s="649"/>
      <c r="V109" s="649"/>
      <c r="W109" s="649"/>
      <c r="X109" s="649"/>
      <c r="Y109" s="649"/>
      <c r="Z109" s="649"/>
      <c r="AA109" s="649"/>
      <c r="AB109" s="649"/>
    </row>
    <row r="110">
      <c r="A110" s="1547" t="s">
        <v>446</v>
      </c>
      <c r="B110" s="1537">
        <v>0.0</v>
      </c>
      <c r="C110" s="1537">
        <v>0.0</v>
      </c>
      <c r="D110" s="1537">
        <v>0.0</v>
      </c>
      <c r="E110" s="1537">
        <v>0.0</v>
      </c>
      <c r="F110" s="1537">
        <v>0.0</v>
      </c>
      <c r="G110" s="1548">
        <v>0.0</v>
      </c>
      <c r="H110" s="1535">
        <f t="shared" ref="H110:H111" si="87">sum(B110:G110)</f>
        <v>0</v>
      </c>
      <c r="I110" s="1533"/>
      <c r="J110" s="1683"/>
      <c r="K110" s="1533" t="s">
        <v>446</v>
      </c>
      <c r="L110" s="1537">
        <v>6.0</v>
      </c>
      <c r="M110" s="1533">
        <f t="shared" ref="M110:M112" si="88">(L110-H110)</f>
        <v>6</v>
      </c>
      <c r="N110" s="1537">
        <v>0.0</v>
      </c>
      <c r="O110" s="1533">
        <f>sum(M110,N110)</f>
        <v>6</v>
      </c>
      <c r="P110" s="1533"/>
      <c r="Q110" s="1565" t="s">
        <v>661</v>
      </c>
      <c r="R110" s="1533"/>
      <c r="S110" s="649"/>
      <c r="T110" s="649"/>
      <c r="U110" s="649"/>
      <c r="V110" s="649"/>
      <c r="W110" s="649"/>
      <c r="X110" s="649"/>
      <c r="Y110" s="649"/>
      <c r="Z110" s="649"/>
      <c r="AA110" s="649"/>
      <c r="AB110" s="649"/>
    </row>
    <row r="111">
      <c r="A111" s="1547" t="s">
        <v>80</v>
      </c>
      <c r="B111" s="1537">
        <v>0.0</v>
      </c>
      <c r="C111" s="1537">
        <v>0.0</v>
      </c>
      <c r="D111" s="1537">
        <v>0.0</v>
      </c>
      <c r="E111" s="1537">
        <v>0.0</v>
      </c>
      <c r="F111" s="1537">
        <v>0.0</v>
      </c>
      <c r="G111" s="1548">
        <v>0.0</v>
      </c>
      <c r="H111" s="1535">
        <f t="shared" si="87"/>
        <v>0</v>
      </c>
      <c r="I111" s="1533"/>
      <c r="J111" s="1544"/>
      <c r="K111" s="1533" t="s">
        <v>80</v>
      </c>
      <c r="L111" s="1537">
        <v>29.0</v>
      </c>
      <c r="M111" s="1533">
        <f t="shared" si="88"/>
        <v>29</v>
      </c>
      <c r="N111" s="1537">
        <v>0.0</v>
      </c>
      <c r="O111" s="1533">
        <f>SUM(M111,N111)</f>
        <v>29</v>
      </c>
      <c r="P111" s="1533"/>
      <c r="Q111" s="649"/>
      <c r="R111" s="1533"/>
      <c r="S111" s="649"/>
      <c r="T111" s="649"/>
      <c r="U111" s="649"/>
      <c r="V111" s="649"/>
      <c r="W111" s="649"/>
      <c r="X111" s="649"/>
      <c r="Y111" s="649"/>
      <c r="Z111" s="649"/>
      <c r="AA111" s="649"/>
      <c r="AB111" s="649"/>
    </row>
    <row r="112">
      <c r="A112" s="1552" t="s">
        <v>514</v>
      </c>
      <c r="B112" s="1546">
        <v>0.0</v>
      </c>
      <c r="C112" s="1546">
        <v>0.0</v>
      </c>
      <c r="D112" s="1546">
        <v>0.0</v>
      </c>
      <c r="E112" s="1546">
        <v>0.0</v>
      </c>
      <c r="F112" s="1546">
        <v>0.0</v>
      </c>
      <c r="G112" s="1541">
        <v>0.0</v>
      </c>
      <c r="H112" s="1542">
        <f t="shared" ref="H112:H114" si="89">SUM(B112:G112)</f>
        <v>0</v>
      </c>
      <c r="I112" s="1543">
        <f>sum(H112:H115)</f>
        <v>0</v>
      </c>
      <c r="J112" s="1544"/>
      <c r="K112" s="1543" t="s">
        <v>514</v>
      </c>
      <c r="L112" s="1546">
        <v>34.0</v>
      </c>
      <c r="M112" s="1543">
        <f t="shared" si="88"/>
        <v>34</v>
      </c>
      <c r="N112" s="1546">
        <v>0.0</v>
      </c>
      <c r="O112" s="1543">
        <f t="shared" ref="O112:O113" si="90">sum(M112,N112)</f>
        <v>34</v>
      </c>
      <c r="P112" s="1546" t="s">
        <v>505</v>
      </c>
      <c r="Q112" s="649"/>
      <c r="R112" s="1533"/>
      <c r="S112" s="649"/>
      <c r="T112" s="649"/>
      <c r="U112" s="649"/>
      <c r="V112" s="649"/>
      <c r="W112" s="649"/>
      <c r="X112" s="649"/>
      <c r="Y112" s="649"/>
      <c r="Z112" s="649"/>
      <c r="AA112" s="649"/>
      <c r="AB112" s="649"/>
    </row>
    <row r="113">
      <c r="A113" s="1547" t="s">
        <v>77</v>
      </c>
      <c r="B113" s="1537">
        <v>0.0</v>
      </c>
      <c r="C113" s="1537">
        <v>0.0</v>
      </c>
      <c r="D113" s="1537">
        <v>0.0</v>
      </c>
      <c r="E113" s="1537">
        <v>0.0</v>
      </c>
      <c r="F113" s="1537">
        <v>0.0</v>
      </c>
      <c r="G113" s="1537">
        <v>0.0</v>
      </c>
      <c r="H113" s="1535">
        <f t="shared" si="89"/>
        <v>0</v>
      </c>
      <c r="I113" s="1549">
        <f>(I112/60)</f>
        <v>0</v>
      </c>
      <c r="J113" s="1544"/>
      <c r="K113" s="1533" t="s">
        <v>77</v>
      </c>
      <c r="L113" s="1537">
        <v>3.0</v>
      </c>
      <c r="M113" s="1533">
        <f>(L113-H113-H114)</f>
        <v>3</v>
      </c>
      <c r="N113" s="1537">
        <v>0.0</v>
      </c>
      <c r="O113" s="1533">
        <f t="shared" si="90"/>
        <v>3</v>
      </c>
      <c r="P113" s="1533"/>
      <c r="Q113" s="649"/>
      <c r="R113" s="1533"/>
      <c r="S113" s="649"/>
      <c r="T113" s="649"/>
      <c r="U113" s="649"/>
      <c r="V113" s="649"/>
      <c r="W113" s="649"/>
      <c r="X113" s="649"/>
      <c r="Y113" s="649"/>
      <c r="Z113" s="649"/>
      <c r="AA113" s="649"/>
      <c r="AB113" s="649"/>
    </row>
    <row r="114">
      <c r="A114" s="1547" t="s">
        <v>78</v>
      </c>
      <c r="B114" s="1537">
        <v>0.0</v>
      </c>
      <c r="C114" s="1537">
        <v>0.0</v>
      </c>
      <c r="D114" s="1537">
        <v>0.0</v>
      </c>
      <c r="E114" s="1537">
        <v>0.0</v>
      </c>
      <c r="F114" s="1537">
        <v>0.0</v>
      </c>
      <c r="G114" s="1537">
        <v>0.0</v>
      </c>
      <c r="H114" s="1535">
        <f t="shared" si="89"/>
        <v>0</v>
      </c>
      <c r="I114" s="1533"/>
      <c r="J114" s="1544"/>
      <c r="K114" s="1533" t="s">
        <v>78</v>
      </c>
      <c r="L114" s="1537" t="s">
        <v>79</v>
      </c>
      <c r="M114" s="1533" t="s">
        <v>79</v>
      </c>
      <c r="N114" s="1537" t="s">
        <v>79</v>
      </c>
      <c r="O114" s="1533" t="s">
        <v>79</v>
      </c>
      <c r="P114" s="1533"/>
      <c r="Q114" s="649"/>
      <c r="R114" s="1533"/>
      <c r="S114" s="649"/>
      <c r="T114" s="649"/>
      <c r="U114" s="649"/>
      <c r="V114" s="649"/>
      <c r="W114" s="649"/>
      <c r="X114" s="649"/>
      <c r="Y114" s="649"/>
      <c r="Z114" s="649"/>
      <c r="AA114" s="649"/>
      <c r="AB114" s="649"/>
    </row>
    <row r="115">
      <c r="A115" s="1547" t="s">
        <v>446</v>
      </c>
      <c r="B115" s="1537">
        <v>0.0</v>
      </c>
      <c r="C115" s="1537">
        <v>0.0</v>
      </c>
      <c r="D115" s="1537">
        <v>0.0</v>
      </c>
      <c r="E115" s="1537">
        <v>0.0</v>
      </c>
      <c r="F115" s="1537">
        <v>0.0</v>
      </c>
      <c r="G115" s="1537">
        <v>0.0</v>
      </c>
      <c r="H115" s="1535">
        <f t="shared" ref="H115:H116" si="91">sum(B115:G115)</f>
        <v>0</v>
      </c>
      <c r="I115" s="1533"/>
      <c r="J115" s="1544"/>
      <c r="K115" s="1533" t="s">
        <v>446</v>
      </c>
      <c r="L115" s="1537">
        <v>2.0</v>
      </c>
      <c r="M115" s="1533">
        <f t="shared" ref="M115:M117" si="92">(L115-H115)</f>
        <v>2</v>
      </c>
      <c r="N115" s="1537">
        <v>0.0</v>
      </c>
      <c r="O115" s="1533">
        <f>sum(M115,N115)</f>
        <v>2</v>
      </c>
      <c r="P115" s="1533"/>
      <c r="Q115" s="649"/>
      <c r="R115" s="1533"/>
      <c r="S115" s="649"/>
      <c r="T115" s="649"/>
      <c r="U115" s="649"/>
      <c r="V115" s="649"/>
      <c r="W115" s="649"/>
      <c r="X115" s="649"/>
      <c r="Y115" s="649"/>
      <c r="Z115" s="649"/>
      <c r="AA115" s="649"/>
      <c r="AB115" s="649"/>
    </row>
    <row r="116">
      <c r="A116" s="1547" t="s">
        <v>80</v>
      </c>
      <c r="B116" s="1537">
        <v>0.0</v>
      </c>
      <c r="C116" s="1537">
        <v>0.0</v>
      </c>
      <c r="D116" s="1537">
        <v>0.0</v>
      </c>
      <c r="E116" s="1537">
        <v>0.0</v>
      </c>
      <c r="F116" s="1537">
        <v>0.0</v>
      </c>
      <c r="G116" s="1537">
        <v>0.0</v>
      </c>
      <c r="H116" s="1535">
        <f t="shared" si="91"/>
        <v>0</v>
      </c>
      <c r="I116" s="1533"/>
      <c r="J116" s="1544"/>
      <c r="K116" s="1533" t="s">
        <v>80</v>
      </c>
      <c r="L116" s="1537">
        <v>41.0</v>
      </c>
      <c r="M116" s="1533">
        <f t="shared" si="92"/>
        <v>41</v>
      </c>
      <c r="N116" s="1537">
        <v>0.0</v>
      </c>
      <c r="O116" s="1533">
        <f>SUM(M116,N116)</f>
        <v>41</v>
      </c>
      <c r="P116" s="1533"/>
      <c r="Q116" s="649"/>
      <c r="R116" s="1533"/>
      <c r="S116" s="649"/>
      <c r="T116" s="649"/>
      <c r="U116" s="649"/>
      <c r="V116" s="649"/>
      <c r="W116" s="649"/>
      <c r="X116" s="649"/>
      <c r="Y116" s="649"/>
      <c r="Z116" s="649"/>
      <c r="AA116" s="649"/>
      <c r="AB116" s="649"/>
    </row>
    <row r="117">
      <c r="A117" s="1558" t="s">
        <v>566</v>
      </c>
      <c r="B117" s="1541">
        <v>0.0</v>
      </c>
      <c r="C117" s="1541">
        <v>0.0</v>
      </c>
      <c r="D117" s="1541">
        <v>0.0</v>
      </c>
      <c r="E117" s="1541">
        <v>0.0</v>
      </c>
      <c r="F117" s="1541">
        <v>0.0</v>
      </c>
      <c r="G117" s="1541">
        <v>0.0</v>
      </c>
      <c r="H117" s="1542">
        <f t="shared" ref="H117:H119" si="93">SUM(B117:G117)</f>
        <v>0</v>
      </c>
      <c r="I117" s="1543">
        <f>sum(H117:H120)</f>
        <v>1</v>
      </c>
      <c r="J117" s="1544"/>
      <c r="K117" s="1559" t="s">
        <v>566</v>
      </c>
      <c r="L117" s="1546">
        <v>48.0</v>
      </c>
      <c r="M117" s="1543">
        <f t="shared" si="92"/>
        <v>48</v>
      </c>
      <c r="N117" s="1546">
        <v>0.0</v>
      </c>
      <c r="O117" s="1543">
        <f t="shared" ref="O117:O118" si="94">sum(M117,N117)</f>
        <v>48</v>
      </c>
      <c r="P117" s="1546" t="s">
        <v>505</v>
      </c>
      <c r="Q117" s="649"/>
      <c r="R117" s="1533"/>
      <c r="S117" s="649"/>
      <c r="T117" s="649"/>
      <c r="U117" s="649"/>
      <c r="V117" s="649"/>
      <c r="W117" s="649"/>
      <c r="X117" s="649"/>
      <c r="Y117" s="649"/>
      <c r="Z117" s="649"/>
      <c r="AA117" s="649"/>
      <c r="AB117" s="649"/>
    </row>
    <row r="118">
      <c r="A118" s="1547" t="s">
        <v>77</v>
      </c>
      <c r="B118" s="1537">
        <v>0.0</v>
      </c>
      <c r="C118" s="1537">
        <v>0.0</v>
      </c>
      <c r="D118" s="1537">
        <v>0.0</v>
      </c>
      <c r="E118" s="1537">
        <v>0.0</v>
      </c>
      <c r="F118" s="1537">
        <v>0.0</v>
      </c>
      <c r="G118" s="1548">
        <v>0.0</v>
      </c>
      <c r="H118" s="1535">
        <f t="shared" si="93"/>
        <v>0</v>
      </c>
      <c r="I118" s="1549">
        <f>(I117/60)</f>
        <v>0.01666666667</v>
      </c>
      <c r="J118" s="1544"/>
      <c r="K118" s="1533" t="s">
        <v>77</v>
      </c>
      <c r="L118" s="1537">
        <v>4.0</v>
      </c>
      <c r="M118" s="1533">
        <f>(L118-H118-H119)</f>
        <v>3</v>
      </c>
      <c r="N118" s="1537">
        <v>0.0</v>
      </c>
      <c r="O118" s="1533">
        <f t="shared" si="94"/>
        <v>3</v>
      </c>
      <c r="P118" s="1533"/>
      <c r="Q118" s="649"/>
      <c r="R118" s="1533"/>
      <c r="S118" s="649"/>
      <c r="T118" s="649"/>
      <c r="U118" s="649"/>
      <c r="V118" s="649"/>
      <c r="W118" s="649"/>
      <c r="X118" s="649"/>
      <c r="Y118" s="649"/>
      <c r="Z118" s="649"/>
      <c r="AA118" s="649"/>
      <c r="AB118" s="649"/>
    </row>
    <row r="119">
      <c r="A119" s="1547" t="s">
        <v>78</v>
      </c>
      <c r="B119" s="1537">
        <v>0.0</v>
      </c>
      <c r="C119" s="1537">
        <v>0.0</v>
      </c>
      <c r="D119" s="1537">
        <v>0.0</v>
      </c>
      <c r="E119" s="1537">
        <v>0.0</v>
      </c>
      <c r="F119" s="1537">
        <v>1.0</v>
      </c>
      <c r="G119" s="1548">
        <v>0.0</v>
      </c>
      <c r="H119" s="1535">
        <f t="shared" si="93"/>
        <v>1</v>
      </c>
      <c r="I119" s="1533"/>
      <c r="J119" s="1544"/>
      <c r="K119" s="1533" t="s">
        <v>78</v>
      </c>
      <c r="L119" s="1537" t="s">
        <v>79</v>
      </c>
      <c r="M119" s="1533" t="s">
        <v>79</v>
      </c>
      <c r="N119" s="1537" t="s">
        <v>79</v>
      </c>
      <c r="O119" s="1533" t="s">
        <v>79</v>
      </c>
      <c r="P119" s="1533"/>
      <c r="Q119" s="649"/>
      <c r="R119" s="1533"/>
      <c r="S119" s="649"/>
      <c r="T119" s="649"/>
      <c r="U119" s="649"/>
      <c r="V119" s="649"/>
      <c r="W119" s="649"/>
      <c r="X119" s="649"/>
      <c r="Y119" s="649"/>
      <c r="Z119" s="649"/>
      <c r="AA119" s="649"/>
      <c r="AB119" s="649"/>
    </row>
    <row r="120">
      <c r="A120" s="1547" t="s">
        <v>446</v>
      </c>
      <c r="B120" s="1537">
        <v>0.0</v>
      </c>
      <c r="C120" s="1537">
        <v>0.0</v>
      </c>
      <c r="D120" s="1537">
        <v>0.0</v>
      </c>
      <c r="E120" s="1537">
        <v>0.0</v>
      </c>
      <c r="F120" s="1537">
        <v>0.0</v>
      </c>
      <c r="G120" s="1548">
        <v>0.0</v>
      </c>
      <c r="H120" s="1535">
        <f t="shared" ref="H120:H121" si="95">sum(B120:G120)</f>
        <v>0</v>
      </c>
      <c r="I120" s="1533"/>
      <c r="J120" s="1544"/>
      <c r="K120" s="1533" t="s">
        <v>446</v>
      </c>
      <c r="L120" s="1537">
        <v>5.0</v>
      </c>
      <c r="M120" s="1533">
        <f t="shared" ref="M120:M121" si="96">(L120-H120)</f>
        <v>5</v>
      </c>
      <c r="N120" s="1537">
        <v>0.0</v>
      </c>
      <c r="O120" s="1533">
        <f>sum(M120,N120)</f>
        <v>5</v>
      </c>
      <c r="P120" s="1533"/>
      <c r="Q120" s="649"/>
      <c r="R120" s="1533"/>
      <c r="S120" s="649"/>
      <c r="T120" s="649"/>
      <c r="U120" s="649"/>
      <c r="V120" s="649"/>
      <c r="W120" s="649"/>
      <c r="X120" s="649"/>
      <c r="Y120" s="649"/>
      <c r="Z120" s="649"/>
      <c r="AA120" s="649"/>
      <c r="AB120" s="649"/>
    </row>
    <row r="121">
      <c r="A121" s="1547" t="s">
        <v>80</v>
      </c>
      <c r="B121" s="1537">
        <v>0.0</v>
      </c>
      <c r="C121" s="1537">
        <v>0.0</v>
      </c>
      <c r="D121" s="1537">
        <v>0.0</v>
      </c>
      <c r="E121" s="1537">
        <v>0.0</v>
      </c>
      <c r="F121" s="1537">
        <v>0.0</v>
      </c>
      <c r="G121" s="1548">
        <v>0.0</v>
      </c>
      <c r="H121" s="1535">
        <f t="shared" si="95"/>
        <v>0</v>
      </c>
      <c r="I121" s="1533"/>
      <c r="J121" s="1544"/>
      <c r="K121" s="1533" t="s">
        <v>80</v>
      </c>
      <c r="L121" s="1537">
        <v>30.0</v>
      </c>
      <c r="M121" s="1533">
        <f t="shared" si="96"/>
        <v>30</v>
      </c>
      <c r="N121" s="1537">
        <v>0.0</v>
      </c>
      <c r="O121" s="1533">
        <f>SUM(M121,N121)</f>
        <v>30</v>
      </c>
      <c r="P121" s="1533"/>
      <c r="Q121" s="649"/>
      <c r="R121" s="1533"/>
      <c r="S121" s="649"/>
      <c r="T121" s="649"/>
      <c r="U121" s="649"/>
      <c r="V121" s="649"/>
      <c r="W121" s="649"/>
      <c r="X121" s="649"/>
      <c r="Y121" s="649"/>
      <c r="Z121" s="649"/>
      <c r="AA121" s="649"/>
      <c r="AB121" s="649"/>
    </row>
    <row r="122">
      <c r="A122" s="1558" t="s">
        <v>117</v>
      </c>
      <c r="B122" s="1541">
        <v>0.0</v>
      </c>
      <c r="C122" s="1541">
        <v>11.0</v>
      </c>
      <c r="D122" s="1541">
        <v>9.0</v>
      </c>
      <c r="E122" s="1541">
        <v>11.0</v>
      </c>
      <c r="F122" s="1541">
        <v>8.0</v>
      </c>
      <c r="G122" s="1541">
        <v>8.0</v>
      </c>
      <c r="H122" s="1542">
        <f t="shared" ref="H122:H124" si="97">SUM(B122:G122)</f>
        <v>47</v>
      </c>
      <c r="I122" s="1543">
        <f>sum(H122:H125)</f>
        <v>62</v>
      </c>
      <c r="J122" s="1544"/>
      <c r="K122" s="1559" t="s">
        <v>117</v>
      </c>
      <c r="L122" s="1546">
        <v>56.0</v>
      </c>
      <c r="M122" s="1543">
        <f>(L122-H122)-R122</f>
        <v>8</v>
      </c>
      <c r="N122" s="1546">
        <v>75.0</v>
      </c>
      <c r="O122" s="1543">
        <f t="shared" ref="O122:O123" si="98">sum(M122,N122)</f>
        <v>83</v>
      </c>
      <c r="P122" s="1546" t="s">
        <v>387</v>
      </c>
      <c r="Q122" s="659"/>
      <c r="R122" s="1537">
        <v>1.0</v>
      </c>
      <c r="S122" s="649"/>
      <c r="T122" s="649"/>
      <c r="U122" s="649"/>
      <c r="V122" s="649"/>
      <c r="W122" s="649"/>
      <c r="X122" s="649"/>
      <c r="Y122" s="649"/>
      <c r="Z122" s="649"/>
      <c r="AA122" s="649"/>
      <c r="AB122" s="649"/>
    </row>
    <row r="123">
      <c r="A123" s="1547" t="s">
        <v>77</v>
      </c>
      <c r="B123" s="1537">
        <v>0.0</v>
      </c>
      <c r="C123" s="1537">
        <v>0.0</v>
      </c>
      <c r="D123" s="1537">
        <v>0.0</v>
      </c>
      <c r="E123" s="1537">
        <v>0.0</v>
      </c>
      <c r="F123" s="1537">
        <v>0.0</v>
      </c>
      <c r="G123" s="1548">
        <v>0.0</v>
      </c>
      <c r="H123" s="1535">
        <f t="shared" si="97"/>
        <v>0</v>
      </c>
      <c r="I123" s="1549">
        <f>(I122/60)</f>
        <v>1.033333333</v>
      </c>
      <c r="J123" s="1544"/>
      <c r="K123" s="1533" t="s">
        <v>77</v>
      </c>
      <c r="L123" s="1537">
        <v>11.0</v>
      </c>
      <c r="M123" s="1533">
        <f>(L123-H123-H124)</f>
        <v>0</v>
      </c>
      <c r="N123" s="1537">
        <v>15.0</v>
      </c>
      <c r="O123" s="1533">
        <f t="shared" si="98"/>
        <v>15</v>
      </c>
      <c r="P123" s="1533"/>
      <c r="Q123" s="659"/>
      <c r="R123" s="1533"/>
      <c r="S123" s="649"/>
      <c r="T123" s="649"/>
      <c r="U123" s="649"/>
      <c r="V123" s="649"/>
      <c r="W123" s="649"/>
      <c r="X123" s="649"/>
      <c r="Y123" s="649"/>
      <c r="Z123" s="649"/>
      <c r="AA123" s="649"/>
      <c r="AB123" s="649"/>
    </row>
    <row r="124">
      <c r="A124" s="1547" t="s">
        <v>78</v>
      </c>
      <c r="B124" s="1537">
        <v>0.0</v>
      </c>
      <c r="C124" s="1537">
        <v>1.0</v>
      </c>
      <c r="D124" s="1537">
        <v>6.0</v>
      </c>
      <c r="E124" s="1537">
        <v>1.0</v>
      </c>
      <c r="F124" s="1537">
        <v>3.0</v>
      </c>
      <c r="G124" s="1548">
        <v>0.0</v>
      </c>
      <c r="H124" s="1535">
        <f t="shared" si="97"/>
        <v>11</v>
      </c>
      <c r="I124" s="1533"/>
      <c r="J124" s="1544"/>
      <c r="K124" s="1533" t="s">
        <v>78</v>
      </c>
      <c r="L124" s="1537" t="s">
        <v>79</v>
      </c>
      <c r="M124" s="1533" t="s">
        <v>79</v>
      </c>
      <c r="N124" s="1537" t="s">
        <v>79</v>
      </c>
      <c r="O124" s="1533" t="s">
        <v>79</v>
      </c>
      <c r="P124" s="1533"/>
      <c r="Q124" s="649"/>
      <c r="R124" s="1533"/>
      <c r="S124" s="649"/>
      <c r="T124" s="649"/>
      <c r="U124" s="649"/>
      <c r="V124" s="649"/>
      <c r="W124" s="649"/>
      <c r="X124" s="649"/>
      <c r="Y124" s="649"/>
      <c r="Z124" s="649"/>
      <c r="AA124" s="649"/>
      <c r="AB124" s="649"/>
    </row>
    <row r="125">
      <c r="A125" s="1547" t="s">
        <v>446</v>
      </c>
      <c r="B125" s="1537">
        <v>0.0</v>
      </c>
      <c r="C125" s="1537">
        <v>0.0</v>
      </c>
      <c r="D125" s="1537">
        <v>2.0</v>
      </c>
      <c r="E125" s="1537">
        <v>0.0</v>
      </c>
      <c r="F125" s="1537">
        <v>0.0</v>
      </c>
      <c r="G125" s="1548">
        <v>2.0</v>
      </c>
      <c r="H125" s="1535">
        <f t="shared" ref="H125:H126" si="99">sum(B125:G125)</f>
        <v>4</v>
      </c>
      <c r="I125" s="1533"/>
      <c r="J125" s="1544"/>
      <c r="K125" s="1533" t="s">
        <v>446</v>
      </c>
      <c r="L125" s="1537">
        <v>7.0</v>
      </c>
      <c r="M125" s="1533">
        <f t="shared" ref="M125:M126" si="100">(L125-H125)</f>
        <v>3</v>
      </c>
      <c r="N125" s="1537">
        <v>7.0</v>
      </c>
      <c r="O125" s="1533">
        <f>sum(M125,N125)</f>
        <v>10</v>
      </c>
      <c r="P125" s="1533"/>
      <c r="Q125" s="1567"/>
      <c r="R125" s="1533"/>
      <c r="S125" s="649"/>
      <c r="T125" s="649"/>
      <c r="U125" s="649"/>
      <c r="V125" s="649"/>
      <c r="W125" s="649"/>
      <c r="X125" s="649"/>
      <c r="Y125" s="649"/>
      <c r="Z125" s="649"/>
      <c r="AA125" s="649"/>
      <c r="AB125" s="649"/>
    </row>
    <row r="126">
      <c r="A126" s="1547" t="s">
        <v>80</v>
      </c>
      <c r="B126" s="1537">
        <v>0.0</v>
      </c>
      <c r="C126" s="1537">
        <v>0.0</v>
      </c>
      <c r="D126" s="1537">
        <v>3.0</v>
      </c>
      <c r="E126" s="1537">
        <v>6.0</v>
      </c>
      <c r="F126" s="1537">
        <v>4.0</v>
      </c>
      <c r="G126" s="1548">
        <v>4.0</v>
      </c>
      <c r="H126" s="1535">
        <f t="shared" si="99"/>
        <v>17</v>
      </c>
      <c r="I126" s="1533"/>
      <c r="J126" s="1544"/>
      <c r="K126" s="1533" t="s">
        <v>80</v>
      </c>
      <c r="L126" s="1537">
        <v>40.0</v>
      </c>
      <c r="M126" s="1533">
        <f t="shared" si="100"/>
        <v>23</v>
      </c>
      <c r="N126" s="1537">
        <v>0.0</v>
      </c>
      <c r="O126" s="1533">
        <f>SUM(M126,N126)</f>
        <v>23</v>
      </c>
      <c r="P126" s="1533"/>
      <c r="Q126" s="649"/>
      <c r="R126" s="1533"/>
      <c r="S126" s="649"/>
      <c r="T126" s="649"/>
      <c r="U126" s="649"/>
      <c r="V126" s="649"/>
      <c r="W126" s="649"/>
      <c r="X126" s="649"/>
      <c r="Y126" s="649"/>
      <c r="Z126" s="649"/>
      <c r="AA126" s="649"/>
      <c r="AB126" s="649"/>
    </row>
    <row r="127">
      <c r="A127" s="1538"/>
      <c r="B127" s="1682"/>
      <c r="C127" s="1682"/>
      <c r="D127" s="1682"/>
      <c r="E127" s="1682"/>
      <c r="F127" s="1684"/>
      <c r="G127" s="1682"/>
      <c r="H127" s="1682"/>
      <c r="I127" s="1682"/>
      <c r="J127" s="1531"/>
      <c r="K127" s="1539"/>
      <c r="L127" s="1682"/>
      <c r="M127" s="1682"/>
      <c r="N127" s="1539"/>
      <c r="O127" s="1682"/>
      <c r="P127" s="1539"/>
      <c r="Q127" s="649"/>
      <c r="R127" s="649"/>
      <c r="S127" s="649"/>
      <c r="T127" s="649"/>
      <c r="U127" s="649"/>
      <c r="V127" s="649"/>
      <c r="W127" s="649"/>
      <c r="X127" s="649"/>
      <c r="Y127" s="649"/>
      <c r="Z127" s="649"/>
      <c r="AA127" s="649"/>
      <c r="AB127" s="649"/>
    </row>
    <row r="128">
      <c r="A128" s="1572" t="s">
        <v>121</v>
      </c>
      <c r="B128" s="1573">
        <f t="shared" ref="B128:H128" si="101">SUM(B4,B9,B14,B19,B24,B29,B35,B40,B45,B50,B55,B60,B66,B71,B76,B81,B86,B91,B97,B102,B107,B112,B117,B122)</f>
        <v>1</v>
      </c>
      <c r="C128" s="1573">
        <f t="shared" si="101"/>
        <v>127</v>
      </c>
      <c r="D128" s="1573">
        <f t="shared" si="101"/>
        <v>92</v>
      </c>
      <c r="E128" s="1573">
        <f t="shared" si="101"/>
        <v>100</v>
      </c>
      <c r="F128" s="1573">
        <f t="shared" si="101"/>
        <v>92</v>
      </c>
      <c r="G128" s="1573">
        <f t="shared" si="101"/>
        <v>76</v>
      </c>
      <c r="H128" s="1573">
        <f t="shared" si="101"/>
        <v>488</v>
      </c>
      <c r="I128" s="1685"/>
      <c r="J128" s="1531"/>
      <c r="K128" s="1573" t="s">
        <v>121</v>
      </c>
      <c r="L128" s="1573">
        <f t="shared" ref="L128:O128" si="102">SUM(L4,L9,L14,L19,L24,L29,L35,L40,L45,L50,L55,L60,L66,L71,L76,L81,L86,L91,L97,L102,L107,L112,L117,L122)</f>
        <v>1041</v>
      </c>
      <c r="M128" s="1573">
        <f t="shared" si="102"/>
        <v>552</v>
      </c>
      <c r="N128" s="1573">
        <f t="shared" si="102"/>
        <v>420</v>
      </c>
      <c r="O128" s="1573">
        <f t="shared" si="102"/>
        <v>972</v>
      </c>
      <c r="P128" s="1573"/>
      <c r="Q128" s="649"/>
      <c r="R128" s="649"/>
      <c r="S128" s="649"/>
      <c r="T128" s="649"/>
      <c r="U128" s="649"/>
      <c r="V128" s="649"/>
      <c r="W128" s="649"/>
      <c r="X128" s="649"/>
      <c r="Y128" s="649"/>
      <c r="Z128" s="649"/>
      <c r="AA128" s="649"/>
      <c r="AB128" s="649"/>
    </row>
    <row r="129">
      <c r="A129" s="1572" t="s">
        <v>77</v>
      </c>
      <c r="B129" s="1573">
        <f t="shared" ref="B129:H129" si="103">SUM(B5,B10,B15,B20,B25,B30,B36,B41,B46,B51,B56,B61,B67,B72,B77,B82,B87,B92,B98,B103,B108,B113,B118,B123)</f>
        <v>0</v>
      </c>
      <c r="C129" s="1573">
        <f t="shared" si="103"/>
        <v>1</v>
      </c>
      <c r="D129" s="1573">
        <f t="shared" si="103"/>
        <v>1</v>
      </c>
      <c r="E129" s="1573">
        <f t="shared" si="103"/>
        <v>3</v>
      </c>
      <c r="F129" s="1573">
        <f t="shared" si="103"/>
        <v>1</v>
      </c>
      <c r="G129" s="1573">
        <f t="shared" si="103"/>
        <v>0</v>
      </c>
      <c r="H129" s="1573">
        <f t="shared" si="103"/>
        <v>6</v>
      </c>
      <c r="I129" s="1685"/>
      <c r="J129" s="1531"/>
      <c r="K129" s="1573" t="s">
        <v>77</v>
      </c>
      <c r="L129" s="1573">
        <f t="shared" ref="L129:O129" si="104">SUM(L5,L10,L15,L20,L25,L30,L36,L41,L46,L51,L56,L61,L67,L72,L77,L82,L87,L92,L98,L103,L108,L113,L118,L123)</f>
        <v>222</v>
      </c>
      <c r="M129" s="1573">
        <f t="shared" si="104"/>
        <v>63</v>
      </c>
      <c r="N129" s="1573">
        <f t="shared" si="104"/>
        <v>152</v>
      </c>
      <c r="O129" s="1573">
        <f t="shared" si="104"/>
        <v>215</v>
      </c>
      <c r="P129" s="1573"/>
      <c r="Q129" s="649"/>
      <c r="R129" s="649"/>
      <c r="S129" s="649"/>
      <c r="T129" s="649"/>
      <c r="U129" s="649"/>
      <c r="V129" s="649"/>
      <c r="W129" s="649"/>
      <c r="X129" s="649"/>
      <c r="Y129" s="649"/>
      <c r="Z129" s="649"/>
      <c r="AA129" s="649"/>
      <c r="AB129" s="649"/>
    </row>
    <row r="130">
      <c r="A130" s="1572" t="s">
        <v>78</v>
      </c>
      <c r="B130" s="1573">
        <f t="shared" ref="B130:H130" si="105">SUM(B6,B11,B16,B21,B26,B31,B37,B42,B47,B52,B57,B62,B68,B73,B78,B83,B88,B93,B99,B104,B109,B114,B119,B124)</f>
        <v>0</v>
      </c>
      <c r="C130" s="1573">
        <f t="shared" si="105"/>
        <v>44</v>
      </c>
      <c r="D130" s="1573">
        <f t="shared" si="105"/>
        <v>38</v>
      </c>
      <c r="E130" s="1573">
        <f t="shared" si="105"/>
        <v>38</v>
      </c>
      <c r="F130" s="1573">
        <f t="shared" si="105"/>
        <v>25</v>
      </c>
      <c r="G130" s="1573">
        <f t="shared" si="105"/>
        <v>6</v>
      </c>
      <c r="H130" s="1573">
        <f t="shared" si="105"/>
        <v>151</v>
      </c>
      <c r="I130" s="1685"/>
      <c r="J130" s="1531"/>
      <c r="K130" s="1573" t="s">
        <v>78</v>
      </c>
      <c r="L130" s="1573">
        <f t="shared" ref="L130:O130" si="106">SUM(L6,L11,L16,L21,L26,L31,L37,L42,L47,L52,L57,L62,L68,L73,L78,L83,L88,L93,L99,L104,L109,L114,L119,L124)</f>
        <v>0</v>
      </c>
      <c r="M130" s="1573">
        <f t="shared" si="106"/>
        <v>0</v>
      </c>
      <c r="N130" s="1573">
        <f t="shared" si="106"/>
        <v>0</v>
      </c>
      <c r="O130" s="1573">
        <f t="shared" si="106"/>
        <v>0</v>
      </c>
      <c r="P130" s="1573"/>
      <c r="Q130" s="649"/>
      <c r="R130" s="649"/>
      <c r="S130" s="649"/>
      <c r="T130" s="649"/>
      <c r="U130" s="649"/>
      <c r="V130" s="649"/>
      <c r="W130" s="649"/>
      <c r="X130" s="649"/>
      <c r="Y130" s="649"/>
      <c r="Z130" s="649"/>
      <c r="AA130" s="649"/>
      <c r="AB130" s="649"/>
    </row>
    <row r="131">
      <c r="A131" s="1572" t="s">
        <v>446</v>
      </c>
      <c r="B131" s="1573">
        <f t="shared" ref="B131:H131" si="107">SUM(B7,B12,B17,B22,B27,B32,B38,B43,B48,B53,B58,B63,B69,B74,B79,B84,B89,B94,B100,B105,B110,B115,B120,B125)</f>
        <v>0</v>
      </c>
      <c r="C131" s="1573">
        <f t="shared" si="107"/>
        <v>10</v>
      </c>
      <c r="D131" s="1573">
        <f t="shared" si="107"/>
        <v>12</v>
      </c>
      <c r="E131" s="1573">
        <f t="shared" si="107"/>
        <v>16</v>
      </c>
      <c r="F131" s="1573">
        <f t="shared" si="107"/>
        <v>13</v>
      </c>
      <c r="G131" s="1573">
        <f t="shared" si="107"/>
        <v>17</v>
      </c>
      <c r="H131" s="1573">
        <f t="shared" si="107"/>
        <v>68</v>
      </c>
      <c r="I131" s="1685"/>
      <c r="J131" s="1531"/>
      <c r="K131" s="1573" t="s">
        <v>446</v>
      </c>
      <c r="L131" s="1573">
        <f t="shared" ref="L131:O131" si="108">SUM(L7,L12,L17,L22,L27,L32,L38,L43,L48,L53,L58,L63,L69,L74,L79,L84,L89,L94,L100,L105,L110,L115,L120,L125)</f>
        <v>154</v>
      </c>
      <c r="M131" s="1573">
        <f t="shared" si="108"/>
        <v>86</v>
      </c>
      <c r="N131" s="1573">
        <f t="shared" si="108"/>
        <v>26</v>
      </c>
      <c r="O131" s="1573">
        <f t="shared" si="108"/>
        <v>112</v>
      </c>
      <c r="P131" s="1573"/>
      <c r="Q131" s="649"/>
      <c r="R131" s="649"/>
      <c r="S131" s="649"/>
      <c r="T131" s="649"/>
      <c r="U131" s="649"/>
      <c r="V131" s="649"/>
      <c r="W131" s="649"/>
      <c r="X131" s="649"/>
      <c r="Y131" s="649"/>
      <c r="Z131" s="649"/>
      <c r="AA131" s="649"/>
      <c r="AB131" s="649"/>
    </row>
    <row r="132">
      <c r="A132" s="1572" t="s">
        <v>80</v>
      </c>
      <c r="B132" s="1573">
        <f t="shared" ref="B132:H132" si="109">SUM(B8,B13,B18,B23,B28,B33,B39,B44,B49,B54,B59,B64,B70,B75,B80,B85,B90,B95,B101,B106,B111,B116,B121,B126)</f>
        <v>0</v>
      </c>
      <c r="C132" s="1573">
        <f t="shared" si="109"/>
        <v>4</v>
      </c>
      <c r="D132" s="1573">
        <f t="shared" si="109"/>
        <v>12</v>
      </c>
      <c r="E132" s="1573">
        <f t="shared" si="109"/>
        <v>15</v>
      </c>
      <c r="F132" s="1573">
        <f t="shared" si="109"/>
        <v>4</v>
      </c>
      <c r="G132" s="1573">
        <f t="shared" si="109"/>
        <v>6</v>
      </c>
      <c r="H132" s="1573">
        <f t="shared" si="109"/>
        <v>41</v>
      </c>
      <c r="I132" s="1685"/>
      <c r="J132" s="1531"/>
      <c r="K132" s="1573" t="s">
        <v>80</v>
      </c>
      <c r="L132" s="1573">
        <f t="shared" ref="L132:O132" si="110">SUM(L8,L13,L18,L23,L28,L33,L39,L44,L49,L54,L59,L64,L70,L75,L80,L85,L90,L95,L101,L106,L111,L116,L121,L126)</f>
        <v>686</v>
      </c>
      <c r="M132" s="1573">
        <f t="shared" si="110"/>
        <v>645</v>
      </c>
      <c r="N132" s="1573">
        <f t="shared" si="110"/>
        <v>0</v>
      </c>
      <c r="O132" s="1573">
        <f t="shared" si="110"/>
        <v>645</v>
      </c>
      <c r="P132" s="1573"/>
      <c r="Q132" s="649"/>
      <c r="R132" s="649"/>
      <c r="S132" s="649"/>
      <c r="T132" s="649"/>
      <c r="U132" s="649"/>
      <c r="V132" s="649"/>
      <c r="W132" s="649"/>
      <c r="X132" s="649"/>
      <c r="Y132" s="649"/>
      <c r="Z132" s="649"/>
      <c r="AA132" s="649"/>
      <c r="AB132" s="649"/>
    </row>
    <row r="133">
      <c r="A133" s="1538" t="s">
        <v>9</v>
      </c>
      <c r="B133" s="1539">
        <f t="shared" ref="B133:G133" si="111">sum(B128:B131)</f>
        <v>1</v>
      </c>
      <c r="C133" s="1539">
        <f t="shared" si="111"/>
        <v>182</v>
      </c>
      <c r="D133" s="1539">
        <f t="shared" si="111"/>
        <v>143</v>
      </c>
      <c r="E133" s="1539">
        <f t="shared" si="111"/>
        <v>157</v>
      </c>
      <c r="F133" s="1539">
        <f t="shared" si="111"/>
        <v>131</v>
      </c>
      <c r="G133" s="1539">
        <f t="shared" si="111"/>
        <v>99</v>
      </c>
      <c r="H133" s="1539">
        <f>sum(B133:G133)</f>
        <v>713</v>
      </c>
      <c r="I133" s="1682"/>
      <c r="J133" s="636"/>
      <c r="K133" s="1539" t="s">
        <v>9</v>
      </c>
      <c r="L133" s="1539">
        <f t="shared" ref="L133:O133" si="112">sum(L128:L131)</f>
        <v>1417</v>
      </c>
      <c r="M133" s="1539">
        <f t="shared" si="112"/>
        <v>701</v>
      </c>
      <c r="N133" s="1539">
        <f t="shared" si="112"/>
        <v>598</v>
      </c>
      <c r="O133" s="1539">
        <f t="shared" si="112"/>
        <v>1299</v>
      </c>
      <c r="P133" s="1539"/>
      <c r="Q133" s="649"/>
      <c r="R133" s="649"/>
      <c r="S133" s="649"/>
      <c r="T133" s="649"/>
      <c r="U133" s="649"/>
      <c r="V133" s="649"/>
      <c r="W133" s="649"/>
      <c r="X133" s="649"/>
      <c r="Y133" s="649"/>
      <c r="Z133" s="649"/>
      <c r="AA133" s="649"/>
      <c r="AB133" s="649"/>
    </row>
    <row r="134">
      <c r="A134" s="675"/>
      <c r="B134" s="675"/>
      <c r="C134" s="675"/>
      <c r="D134" s="675"/>
      <c r="E134" s="675"/>
      <c r="F134" s="675"/>
      <c r="G134" s="675"/>
      <c r="H134" s="675"/>
      <c r="I134" s="636"/>
      <c r="J134" s="636"/>
      <c r="K134" s="636"/>
      <c r="L134" s="636"/>
      <c r="M134" s="636"/>
      <c r="N134" s="636"/>
      <c r="O134" s="636"/>
      <c r="P134" s="636"/>
      <c r="Q134" s="649"/>
      <c r="R134" s="649"/>
      <c r="S134" s="649"/>
      <c r="T134" s="649"/>
      <c r="U134" s="649"/>
      <c r="V134" s="649"/>
      <c r="W134" s="649"/>
      <c r="X134" s="649"/>
      <c r="Y134" s="649"/>
      <c r="Z134" s="649"/>
      <c r="AA134" s="649"/>
      <c r="AB134" s="649"/>
    </row>
    <row r="135">
      <c r="A135" s="1538" t="s">
        <v>123</v>
      </c>
      <c r="B135" s="1539" t="s">
        <v>2</v>
      </c>
      <c r="C135" s="1539" t="s">
        <v>3</v>
      </c>
      <c r="D135" s="1539" t="s">
        <v>4</v>
      </c>
      <c r="E135" s="1539" t="s">
        <v>5</v>
      </c>
      <c r="F135" s="1539" t="s">
        <v>6</v>
      </c>
      <c r="G135" s="1539" t="s">
        <v>7</v>
      </c>
      <c r="H135" s="1539" t="s">
        <v>9</v>
      </c>
      <c r="I135" s="636"/>
      <c r="J135" s="636"/>
      <c r="K135" s="636"/>
      <c r="L135" s="636"/>
      <c r="M135" s="636"/>
      <c r="N135" s="636"/>
      <c r="O135" s="636"/>
      <c r="P135" s="636"/>
      <c r="Q135" s="649"/>
      <c r="R135" s="649"/>
      <c r="S135" s="649"/>
      <c r="T135" s="649"/>
      <c r="U135" s="649"/>
      <c r="V135" s="649"/>
      <c r="W135" s="649"/>
      <c r="X135" s="649"/>
      <c r="Y135" s="649"/>
      <c r="Z135" s="649"/>
      <c r="AA135" s="649"/>
      <c r="AB135" s="649"/>
    </row>
    <row r="136">
      <c r="A136" s="1547" t="s">
        <v>124</v>
      </c>
      <c r="B136" s="1533">
        <f t="shared" ref="B136:G136" si="113">sum(B129:B130)</f>
        <v>0</v>
      </c>
      <c r="C136" s="1533">
        <f t="shared" si="113"/>
        <v>45</v>
      </c>
      <c r="D136" s="1533">
        <f t="shared" si="113"/>
        <v>39</v>
      </c>
      <c r="E136" s="1533">
        <f t="shared" si="113"/>
        <v>41</v>
      </c>
      <c r="F136" s="1533">
        <f t="shared" si="113"/>
        <v>26</v>
      </c>
      <c r="G136" s="1533">
        <f t="shared" si="113"/>
        <v>6</v>
      </c>
      <c r="H136" s="1535">
        <f>sum(B136:G136)</f>
        <v>157</v>
      </c>
      <c r="I136" s="636"/>
      <c r="J136" s="636"/>
      <c r="K136" s="636"/>
      <c r="L136" s="636"/>
      <c r="M136" s="636"/>
      <c r="N136" s="636"/>
      <c r="O136" s="636"/>
      <c r="P136" s="636"/>
      <c r="Q136" s="649"/>
      <c r="R136" s="649"/>
      <c r="S136" s="649"/>
      <c r="T136" s="649"/>
      <c r="U136" s="649"/>
      <c r="V136" s="649"/>
      <c r="W136" s="649"/>
      <c r="X136" s="649"/>
      <c r="Y136" s="649"/>
      <c r="Z136" s="649"/>
      <c r="AA136" s="649"/>
      <c r="AB136" s="649"/>
    </row>
    <row r="137">
      <c r="A137" s="1577" t="s">
        <v>126</v>
      </c>
      <c r="B137" s="1578">
        <f t="shared" ref="B137:D137" si="114">(B136*10.01)</f>
        <v>0</v>
      </c>
      <c r="C137" s="1578">
        <f t="shared" si="114"/>
        <v>450.45</v>
      </c>
      <c r="D137" s="1578">
        <f t="shared" si="114"/>
        <v>390.39</v>
      </c>
      <c r="E137" s="1579">
        <f t="shared" ref="E137:H137" si="115">(E136*22.5)</f>
        <v>922.5</v>
      </c>
      <c r="F137" s="1579">
        <f t="shared" si="115"/>
        <v>585</v>
      </c>
      <c r="G137" s="1579">
        <f t="shared" si="115"/>
        <v>135</v>
      </c>
      <c r="H137" s="1579">
        <f t="shared" si="115"/>
        <v>3532.5</v>
      </c>
      <c r="I137" s="676"/>
      <c r="J137" s="576"/>
      <c r="K137" s="576"/>
      <c r="L137" s="576"/>
      <c r="M137" s="576"/>
      <c r="N137" s="576"/>
      <c r="O137" s="576"/>
      <c r="P137" s="576"/>
      <c r="Q137" s="577"/>
      <c r="R137" s="577"/>
      <c r="S137" s="577"/>
      <c r="T137" s="577"/>
      <c r="U137" s="577"/>
      <c r="V137" s="577"/>
      <c r="W137" s="577"/>
      <c r="X137" s="577"/>
      <c r="Y137" s="577"/>
      <c r="Z137" s="577"/>
      <c r="AA137" s="577"/>
      <c r="AB137" s="577"/>
    </row>
    <row r="138">
      <c r="A138" s="1547" t="s">
        <v>127</v>
      </c>
      <c r="B138" s="1533">
        <f t="shared" ref="B138:H138" si="116">B132</f>
        <v>0</v>
      </c>
      <c r="C138" s="1533">
        <f t="shared" si="116"/>
        <v>4</v>
      </c>
      <c r="D138" s="1533">
        <f t="shared" si="116"/>
        <v>12</v>
      </c>
      <c r="E138" s="1533">
        <f t="shared" si="116"/>
        <v>15</v>
      </c>
      <c r="F138" s="1533">
        <f t="shared" si="116"/>
        <v>4</v>
      </c>
      <c r="G138" s="1533">
        <f t="shared" si="116"/>
        <v>6</v>
      </c>
      <c r="H138" s="1533">
        <f t="shared" si="116"/>
        <v>41</v>
      </c>
      <c r="I138" s="676"/>
      <c r="J138" s="576"/>
      <c r="K138" s="576"/>
      <c r="L138" s="576"/>
      <c r="M138" s="576"/>
      <c r="N138" s="576"/>
      <c r="O138" s="576"/>
      <c r="P138" s="576"/>
      <c r="Q138" s="577"/>
      <c r="R138" s="577"/>
      <c r="S138" s="577"/>
      <c r="T138" s="577"/>
      <c r="U138" s="577"/>
      <c r="V138" s="577"/>
      <c r="W138" s="577"/>
      <c r="X138" s="577"/>
      <c r="Y138" s="577"/>
      <c r="Z138" s="577"/>
      <c r="AA138" s="577"/>
      <c r="AB138" s="577"/>
    </row>
    <row r="139">
      <c r="A139" s="1547" t="s">
        <v>126</v>
      </c>
      <c r="B139" s="1583">
        <f t="shared" ref="B139:H139" si="117">(B138*5)</f>
        <v>0</v>
      </c>
      <c r="C139" s="1583">
        <f t="shared" si="117"/>
        <v>20</v>
      </c>
      <c r="D139" s="1583">
        <f t="shared" si="117"/>
        <v>60</v>
      </c>
      <c r="E139" s="1583">
        <f t="shared" si="117"/>
        <v>75</v>
      </c>
      <c r="F139" s="1583">
        <f t="shared" si="117"/>
        <v>20</v>
      </c>
      <c r="G139" s="1583">
        <f t="shared" si="117"/>
        <v>30</v>
      </c>
      <c r="H139" s="1583">
        <f t="shared" si="117"/>
        <v>205</v>
      </c>
      <c r="I139" s="676"/>
      <c r="J139" s="576"/>
      <c r="K139" s="576"/>
      <c r="L139" s="576"/>
      <c r="M139" s="576"/>
      <c r="N139" s="576"/>
      <c r="O139" s="576"/>
      <c r="P139" s="576"/>
      <c r="Q139" s="577"/>
      <c r="R139" s="577"/>
      <c r="S139" s="577"/>
      <c r="T139" s="577"/>
      <c r="U139" s="577"/>
      <c r="V139" s="577"/>
      <c r="W139" s="577"/>
      <c r="X139" s="577"/>
      <c r="Y139" s="577"/>
      <c r="Z139" s="577"/>
      <c r="AA139" s="577"/>
      <c r="AB139" s="577"/>
    </row>
    <row r="140">
      <c r="A140" s="1538" t="s">
        <v>9</v>
      </c>
      <c r="B140" s="1584">
        <f t="shared" ref="B140:H140" si="118">SUM(B137,B139)</f>
        <v>0</v>
      </c>
      <c r="C140" s="1584">
        <f t="shared" si="118"/>
        <v>470.45</v>
      </c>
      <c r="D140" s="1584">
        <f t="shared" si="118"/>
        <v>450.39</v>
      </c>
      <c r="E140" s="1584">
        <f t="shared" si="118"/>
        <v>997.5</v>
      </c>
      <c r="F140" s="1584">
        <f t="shared" si="118"/>
        <v>605</v>
      </c>
      <c r="G140" s="1584">
        <f t="shared" si="118"/>
        <v>165</v>
      </c>
      <c r="H140" s="1584">
        <f t="shared" si="118"/>
        <v>3737.5</v>
      </c>
      <c r="I140" s="676"/>
      <c r="J140" s="576"/>
      <c r="K140" s="576"/>
      <c r="L140" s="576"/>
      <c r="M140" s="576"/>
      <c r="N140" s="576"/>
      <c r="O140" s="576"/>
      <c r="P140" s="576"/>
      <c r="Q140" s="577"/>
      <c r="R140" s="577"/>
      <c r="S140" s="577"/>
      <c r="T140" s="577"/>
      <c r="U140" s="577"/>
      <c r="V140" s="577"/>
      <c r="W140" s="577"/>
      <c r="X140" s="577"/>
      <c r="Y140" s="577"/>
      <c r="Z140" s="577"/>
      <c r="AA140" s="577"/>
      <c r="AB140" s="577"/>
    </row>
    <row r="141">
      <c r="A141" s="584"/>
      <c r="B141" s="676"/>
      <c r="C141" s="676"/>
      <c r="D141" s="676"/>
      <c r="E141" s="676"/>
      <c r="F141" s="676"/>
      <c r="G141" s="677"/>
      <c r="H141" s="678"/>
      <c r="I141" s="676"/>
      <c r="J141" s="576"/>
      <c r="K141" s="576"/>
      <c r="L141" s="576"/>
      <c r="M141" s="576"/>
      <c r="N141" s="576"/>
      <c r="O141" s="576"/>
      <c r="P141" s="576"/>
      <c r="Q141" s="577"/>
      <c r="R141" s="577"/>
      <c r="S141" s="577"/>
      <c r="T141" s="577"/>
      <c r="U141" s="577"/>
      <c r="V141" s="577"/>
      <c r="W141" s="577"/>
      <c r="X141" s="577"/>
      <c r="Y141" s="577"/>
      <c r="Z141" s="577"/>
      <c r="AA141" s="577"/>
      <c r="AB141" s="577"/>
    </row>
    <row r="142">
      <c r="A142" s="1588" t="s">
        <v>493</v>
      </c>
      <c r="B142" s="676"/>
      <c r="C142" s="676"/>
      <c r="D142" s="676"/>
      <c r="E142" s="676"/>
      <c r="F142" s="679"/>
      <c r="G142" s="1590" t="s">
        <v>35</v>
      </c>
      <c r="H142" s="1591" t="s">
        <v>36</v>
      </c>
      <c r="I142" s="676"/>
      <c r="J142" s="576"/>
      <c r="K142" s="576"/>
      <c r="L142" s="576"/>
      <c r="M142" s="576"/>
      <c r="N142" s="576"/>
      <c r="O142" s="576"/>
      <c r="P142" s="576"/>
      <c r="Q142" s="577"/>
      <c r="R142" s="577"/>
      <c r="S142" s="577"/>
      <c r="T142" s="577"/>
      <c r="U142" s="577"/>
      <c r="V142" s="577"/>
      <c r="W142" s="577"/>
      <c r="X142" s="577"/>
      <c r="Y142" s="577"/>
      <c r="Z142" s="577"/>
      <c r="AA142" s="577"/>
      <c r="AB142" s="577"/>
    </row>
    <row r="143">
      <c r="A143" s="576"/>
      <c r="B143" s="676"/>
      <c r="C143" s="676"/>
      <c r="D143" s="676"/>
      <c r="E143" s="676"/>
      <c r="F143" s="679"/>
      <c r="G143" s="1650" t="s">
        <v>662</v>
      </c>
      <c r="H143" s="1537">
        <v>131.0</v>
      </c>
      <c r="I143" s="676"/>
      <c r="J143" s="576"/>
      <c r="K143" s="576"/>
      <c r="L143" s="576"/>
      <c r="M143" s="576"/>
      <c r="N143" s="576"/>
      <c r="O143" s="576"/>
      <c r="P143" s="576"/>
      <c r="Q143" s="577"/>
      <c r="R143" s="577"/>
      <c r="S143" s="577"/>
      <c r="T143" s="577"/>
      <c r="U143" s="577"/>
      <c r="V143" s="577"/>
      <c r="W143" s="577"/>
      <c r="X143" s="577"/>
      <c r="Y143" s="577"/>
      <c r="Z143" s="577"/>
      <c r="AA143" s="577"/>
      <c r="AB143" s="577"/>
    </row>
    <row r="144">
      <c r="A144" s="576"/>
      <c r="B144" s="676"/>
      <c r="C144" s="676"/>
      <c r="D144" s="676"/>
      <c r="E144" s="676"/>
      <c r="F144" s="679"/>
      <c r="G144" s="1650" t="s">
        <v>663</v>
      </c>
      <c r="H144" s="1533">
        <f>(H133)</f>
        <v>713</v>
      </c>
      <c r="I144" s="676"/>
      <c r="J144" s="576"/>
      <c r="K144" s="576"/>
      <c r="L144" s="576"/>
      <c r="M144" s="576"/>
      <c r="N144" s="576"/>
      <c r="O144" s="576"/>
      <c r="P144" s="576"/>
      <c r="Q144" s="577"/>
      <c r="R144" s="577"/>
      <c r="S144" s="577"/>
      <c r="T144" s="577"/>
      <c r="U144" s="577"/>
      <c r="V144" s="577"/>
      <c r="W144" s="577"/>
      <c r="X144" s="577"/>
      <c r="Y144" s="577"/>
      <c r="Z144" s="577"/>
      <c r="AA144" s="577"/>
      <c r="AB144" s="577"/>
    </row>
    <row r="145">
      <c r="A145" s="576"/>
      <c r="B145" s="676"/>
      <c r="C145" s="676"/>
      <c r="D145" s="676"/>
      <c r="E145" s="676"/>
      <c r="F145" s="679"/>
      <c r="G145" s="1590" t="s">
        <v>9</v>
      </c>
      <c r="H145" s="1539">
        <f>SUM(H143:H144)</f>
        <v>844</v>
      </c>
      <c r="I145" s="676"/>
      <c r="J145" s="576"/>
      <c r="K145" s="576"/>
      <c r="L145" s="576"/>
      <c r="M145" s="576"/>
      <c r="N145" s="576"/>
      <c r="O145" s="576"/>
      <c r="P145" s="576"/>
      <c r="Q145" s="577"/>
      <c r="R145" s="577"/>
      <c r="S145" s="577"/>
      <c r="T145" s="577"/>
      <c r="U145" s="577"/>
      <c r="V145" s="577"/>
      <c r="W145" s="577"/>
      <c r="X145" s="577"/>
      <c r="Y145" s="577"/>
      <c r="Z145" s="577"/>
      <c r="AA145" s="577"/>
      <c r="AB145" s="577"/>
    </row>
    <row r="146">
      <c r="A146" s="576"/>
      <c r="B146" s="676"/>
      <c r="C146" s="676"/>
      <c r="D146" s="676"/>
      <c r="E146" s="676"/>
      <c r="F146" s="676"/>
      <c r="G146" s="677"/>
      <c r="H146" s="678"/>
      <c r="I146" s="677"/>
      <c r="J146" s="576"/>
      <c r="K146" s="576"/>
      <c r="L146" s="576"/>
      <c r="M146" s="576"/>
      <c r="N146" s="576"/>
      <c r="O146" s="576"/>
      <c r="P146" s="576"/>
      <c r="Q146" s="577"/>
      <c r="R146" s="577"/>
      <c r="S146" s="577"/>
      <c r="T146" s="577"/>
      <c r="U146" s="577"/>
      <c r="V146" s="577"/>
      <c r="W146" s="577"/>
      <c r="X146" s="577"/>
      <c r="Y146" s="577"/>
      <c r="Z146" s="577"/>
      <c r="AA146" s="577"/>
      <c r="AB146" s="577"/>
    </row>
    <row r="147">
      <c r="A147" s="576"/>
      <c r="B147" s="676"/>
      <c r="C147" s="676"/>
      <c r="D147" s="676"/>
      <c r="E147" s="676"/>
      <c r="F147" s="679"/>
      <c r="G147" s="1590" t="s">
        <v>131</v>
      </c>
      <c r="H147" s="1539">
        <f>(4500-H145)</f>
        <v>3656</v>
      </c>
      <c r="I147" s="1594">
        <f>(H145/4500)</f>
        <v>0.1875555556</v>
      </c>
      <c r="J147" s="576"/>
      <c r="K147" s="576"/>
      <c r="L147" s="576"/>
      <c r="M147" s="576"/>
      <c r="N147" s="576"/>
      <c r="O147" s="576"/>
      <c r="P147" s="576"/>
      <c r="Q147" s="577"/>
      <c r="R147" s="577"/>
      <c r="S147" s="577"/>
      <c r="T147" s="577"/>
      <c r="U147" s="577"/>
      <c r="V147" s="577"/>
      <c r="W147" s="577"/>
      <c r="X147" s="577"/>
      <c r="Y147" s="577"/>
      <c r="Z147" s="577"/>
      <c r="AA147" s="577"/>
      <c r="AB147" s="577"/>
    </row>
    <row r="148">
      <c r="A148" s="584"/>
      <c r="B148" s="584"/>
      <c r="C148" s="584"/>
      <c r="D148" s="584"/>
      <c r="E148" s="677"/>
      <c r="F148" s="678"/>
      <c r="G148" s="678"/>
      <c r="H148" s="678"/>
      <c r="I148" s="678"/>
      <c r="J148" s="576"/>
      <c r="K148" s="584"/>
      <c r="L148" s="584"/>
      <c r="M148" s="584"/>
      <c r="N148" s="584"/>
      <c r="O148" s="584"/>
      <c r="P148" s="584"/>
      <c r="Q148" s="577"/>
      <c r="R148" s="577"/>
      <c r="S148" s="577"/>
      <c r="T148" s="577"/>
      <c r="U148" s="577"/>
      <c r="V148" s="577"/>
      <c r="W148" s="577"/>
      <c r="X148" s="577"/>
      <c r="Y148" s="577"/>
      <c r="Z148" s="577"/>
      <c r="AA148" s="577"/>
      <c r="AB148" s="577"/>
    </row>
    <row r="149">
      <c r="A149" s="1528" t="s">
        <v>655</v>
      </c>
      <c r="B149" s="1529">
        <v>4.0</v>
      </c>
      <c r="C149" s="1529">
        <v>5.0</v>
      </c>
      <c r="D149" s="1529">
        <v>6.0</v>
      </c>
      <c r="E149" s="1529">
        <v>7.0</v>
      </c>
      <c r="F149" s="1529">
        <v>8.0</v>
      </c>
      <c r="G149" s="1529">
        <v>9.0</v>
      </c>
      <c r="H149" s="1680"/>
      <c r="I149" s="1680"/>
      <c r="J149" s="1531"/>
      <c r="K149" s="1528" t="s">
        <v>655</v>
      </c>
      <c r="L149" s="1686"/>
      <c r="M149" s="1686"/>
      <c r="N149" s="1686"/>
      <c r="O149" s="1686"/>
      <c r="P149" s="1686"/>
      <c r="Q149" s="649"/>
      <c r="R149" s="649"/>
      <c r="S149" s="649"/>
      <c r="T149" s="649"/>
      <c r="U149" s="649"/>
      <c r="V149" s="649"/>
      <c r="W149" s="649"/>
      <c r="X149" s="649"/>
      <c r="Y149" s="649"/>
      <c r="Z149" s="649"/>
      <c r="AA149" s="649"/>
      <c r="AB149" s="649"/>
    </row>
    <row r="150">
      <c r="A150" s="1534" t="s">
        <v>331</v>
      </c>
      <c r="B150" s="1535" t="s">
        <v>2</v>
      </c>
      <c r="C150" s="1535" t="s">
        <v>3</v>
      </c>
      <c r="D150" s="1535" t="s">
        <v>4</v>
      </c>
      <c r="E150" s="1535" t="s">
        <v>5</v>
      </c>
      <c r="F150" s="1535" t="s">
        <v>6</v>
      </c>
      <c r="G150" s="1535" t="s">
        <v>7</v>
      </c>
      <c r="H150" s="1535" t="s">
        <v>9</v>
      </c>
      <c r="I150" s="1535" t="s">
        <v>71</v>
      </c>
      <c r="J150" s="1531"/>
      <c r="K150" s="1535" t="s">
        <v>331</v>
      </c>
      <c r="L150" s="1535" t="s">
        <v>72</v>
      </c>
      <c r="M150" s="1535" t="s">
        <v>13</v>
      </c>
      <c r="N150" s="1533" t="s">
        <v>73</v>
      </c>
      <c r="O150" s="1535" t="s">
        <v>13</v>
      </c>
      <c r="P150" s="1533" t="s">
        <v>74</v>
      </c>
      <c r="Q150" s="649"/>
      <c r="R150" s="649"/>
      <c r="S150" s="649"/>
      <c r="T150" s="649"/>
      <c r="U150" s="649"/>
      <c r="V150" s="649"/>
      <c r="W150" s="649"/>
      <c r="X150" s="649"/>
      <c r="Y150" s="649"/>
      <c r="Z150" s="649"/>
      <c r="AA150" s="649"/>
      <c r="AB150" s="649"/>
    </row>
    <row r="151">
      <c r="A151" s="1538" t="s">
        <v>98</v>
      </c>
      <c r="B151" s="1539">
        <f> SUM(B152:B177)</f>
        <v>0</v>
      </c>
      <c r="C151" s="1539">
        <f t="shared" ref="C151:G151" si="119"> SUM(C152:C175)</f>
        <v>36</v>
      </c>
      <c r="D151" s="1539">
        <f t="shared" si="119"/>
        <v>47</v>
      </c>
      <c r="E151" s="1539">
        <f t="shared" si="119"/>
        <v>26</v>
      </c>
      <c r="F151" s="1539">
        <f t="shared" si="119"/>
        <v>36</v>
      </c>
      <c r="G151" s="1539">
        <f t="shared" si="119"/>
        <v>20</v>
      </c>
      <c r="H151" s="1539">
        <f> SUM(H152:H155,H157:H160,H162:H165,H167:H170,H172:H175,H177:H180)</f>
        <v>143</v>
      </c>
      <c r="I151" s="1539"/>
      <c r="J151" s="1531"/>
      <c r="K151" s="1539" t="s">
        <v>98</v>
      </c>
      <c r="L151" s="1682"/>
      <c r="M151" s="1682"/>
      <c r="N151" s="1682"/>
      <c r="O151" s="1682"/>
      <c r="P151" s="1682"/>
      <c r="Q151" s="649"/>
      <c r="R151" s="649"/>
      <c r="S151" s="649"/>
      <c r="T151" s="649"/>
      <c r="U151" s="649"/>
      <c r="V151" s="649"/>
      <c r="W151" s="649"/>
      <c r="X151" s="649"/>
      <c r="Y151" s="649"/>
      <c r="Z151" s="649"/>
      <c r="AA151" s="649"/>
      <c r="AB151" s="649"/>
    </row>
    <row r="152">
      <c r="A152" s="1540" t="s">
        <v>99</v>
      </c>
      <c r="B152" s="1541">
        <v>0.0</v>
      </c>
      <c r="C152" s="1541">
        <v>0.0</v>
      </c>
      <c r="D152" s="1541">
        <v>4.0</v>
      </c>
      <c r="E152" s="1541">
        <v>9.0</v>
      </c>
      <c r="F152" s="1541">
        <v>9.0</v>
      </c>
      <c r="G152" s="1541">
        <v>14.0</v>
      </c>
      <c r="H152" s="1542">
        <f t="shared" ref="H152:H154" si="120">SUM(B152:G152)</f>
        <v>36</v>
      </c>
      <c r="I152" s="1543">
        <f>sum(H152:H155)</f>
        <v>50</v>
      </c>
      <c r="J152" s="1544"/>
      <c r="K152" s="1545" t="s">
        <v>99</v>
      </c>
      <c r="L152" s="1546">
        <v>59.0</v>
      </c>
      <c r="M152" s="1543">
        <f>(L152-H152)</f>
        <v>23</v>
      </c>
      <c r="N152" s="1546">
        <v>65.0</v>
      </c>
      <c r="O152" s="1543">
        <f t="shared" ref="O152:O153" si="121">sum(M152,N152)</f>
        <v>88</v>
      </c>
      <c r="P152" s="1546" t="s">
        <v>608</v>
      </c>
      <c r="Q152" s="659"/>
      <c r="R152" s="649"/>
      <c r="S152" s="649"/>
      <c r="T152" s="649"/>
      <c r="U152" s="649"/>
      <c r="V152" s="649"/>
      <c r="W152" s="649"/>
      <c r="X152" s="649"/>
      <c r="Y152" s="649"/>
      <c r="Z152" s="649"/>
      <c r="AA152" s="649"/>
      <c r="AB152" s="649"/>
    </row>
    <row r="153">
      <c r="A153" s="1547" t="s">
        <v>77</v>
      </c>
      <c r="B153" s="1537">
        <v>0.0</v>
      </c>
      <c r="C153" s="1537">
        <v>0.0</v>
      </c>
      <c r="D153" s="1537">
        <v>0.0</v>
      </c>
      <c r="E153" s="1537">
        <v>1.0</v>
      </c>
      <c r="F153" s="1537">
        <v>0.0</v>
      </c>
      <c r="G153" s="1548">
        <v>0.0</v>
      </c>
      <c r="H153" s="1535">
        <f t="shared" si="120"/>
        <v>1</v>
      </c>
      <c r="I153" s="1549">
        <f>(I152/61)</f>
        <v>0.8196721311</v>
      </c>
      <c r="J153" s="1544"/>
      <c r="K153" s="1533" t="s">
        <v>77</v>
      </c>
      <c r="L153" s="1537">
        <v>10.0</v>
      </c>
      <c r="M153" s="1533">
        <f>(L153-H153-H154)</f>
        <v>1</v>
      </c>
      <c r="N153" s="1537">
        <v>10.0</v>
      </c>
      <c r="O153" s="1533">
        <f t="shared" si="121"/>
        <v>11</v>
      </c>
      <c r="P153" s="1533"/>
      <c r="Q153" s="659"/>
      <c r="R153" s="649"/>
      <c r="S153" s="649"/>
      <c r="T153" s="649"/>
      <c r="U153" s="649"/>
      <c r="V153" s="649"/>
      <c r="W153" s="649"/>
      <c r="X153" s="649"/>
      <c r="Y153" s="649"/>
      <c r="Z153" s="649"/>
      <c r="AA153" s="649"/>
      <c r="AB153" s="649"/>
    </row>
    <row r="154">
      <c r="A154" s="1547" t="s">
        <v>78</v>
      </c>
      <c r="B154" s="1537">
        <v>0.0</v>
      </c>
      <c r="C154" s="1537">
        <v>0.0</v>
      </c>
      <c r="D154" s="1537">
        <v>6.0</v>
      </c>
      <c r="E154" s="1537">
        <v>2.0</v>
      </c>
      <c r="F154" s="1537">
        <v>0.0</v>
      </c>
      <c r="G154" s="1548">
        <v>0.0</v>
      </c>
      <c r="H154" s="1535">
        <f t="shared" si="120"/>
        <v>8</v>
      </c>
      <c r="I154" s="1533"/>
      <c r="J154" s="1544"/>
      <c r="K154" s="1533" t="s">
        <v>78</v>
      </c>
      <c r="L154" s="1537" t="s">
        <v>79</v>
      </c>
      <c r="M154" s="1533" t="s">
        <v>79</v>
      </c>
      <c r="N154" s="1537" t="s">
        <v>79</v>
      </c>
      <c r="O154" s="1533" t="s">
        <v>79</v>
      </c>
      <c r="P154" s="1533"/>
      <c r="Q154" s="649"/>
      <c r="R154" s="649"/>
      <c r="S154" s="649"/>
      <c r="T154" s="649"/>
      <c r="U154" s="649"/>
      <c r="V154" s="649"/>
      <c r="W154" s="649"/>
      <c r="X154" s="649"/>
      <c r="Y154" s="649"/>
      <c r="Z154" s="649"/>
      <c r="AA154" s="649"/>
      <c r="AB154" s="649"/>
    </row>
    <row r="155">
      <c r="A155" s="1547" t="s">
        <v>446</v>
      </c>
      <c r="B155" s="1537">
        <v>0.0</v>
      </c>
      <c r="C155" s="1537">
        <v>0.0</v>
      </c>
      <c r="D155" s="1537">
        <v>1.0</v>
      </c>
      <c r="E155" s="1537">
        <v>2.0</v>
      </c>
      <c r="F155" s="1537">
        <v>2.0</v>
      </c>
      <c r="G155" s="1548">
        <v>0.0</v>
      </c>
      <c r="H155" s="1535">
        <f>sum(B155:G155)</f>
        <v>5</v>
      </c>
      <c r="I155" s="1533"/>
      <c r="J155" s="1544"/>
      <c r="K155" s="1533" t="s">
        <v>446</v>
      </c>
      <c r="L155" s="1537">
        <v>5.0</v>
      </c>
      <c r="M155" s="1533">
        <f t="shared" ref="M155:M157" si="122">(L155-H155)</f>
        <v>0</v>
      </c>
      <c r="N155" s="1537">
        <v>10.0</v>
      </c>
      <c r="O155" s="1533">
        <f t="shared" ref="O155:O158" si="123">sum(M155,N155)</f>
        <v>10</v>
      </c>
      <c r="P155" s="1533"/>
      <c r="Q155" s="649"/>
      <c r="R155" s="649"/>
      <c r="S155" s="649"/>
      <c r="T155" s="649"/>
      <c r="U155" s="649"/>
      <c r="V155" s="649"/>
      <c r="W155" s="649"/>
      <c r="X155" s="649"/>
      <c r="Y155" s="649"/>
      <c r="Z155" s="649"/>
      <c r="AA155" s="649"/>
      <c r="AB155" s="649"/>
    </row>
    <row r="156">
      <c r="A156" s="1547" t="s">
        <v>80</v>
      </c>
      <c r="B156" s="1537">
        <v>0.0</v>
      </c>
      <c r="C156" s="1537">
        <v>0.0</v>
      </c>
      <c r="D156" s="1537">
        <v>2.0</v>
      </c>
      <c r="E156" s="1537">
        <v>2.0</v>
      </c>
      <c r="F156" s="1537">
        <v>7.0</v>
      </c>
      <c r="G156" s="1548">
        <v>6.0</v>
      </c>
      <c r="H156" s="1535">
        <f t="shared" ref="H156:H159" si="124">SUM(B156:G156)</f>
        <v>17</v>
      </c>
      <c r="I156" s="1533"/>
      <c r="J156" s="1544"/>
      <c r="K156" s="1533" t="s">
        <v>80</v>
      </c>
      <c r="L156" s="1537">
        <v>21.0</v>
      </c>
      <c r="M156" s="1533">
        <f t="shared" si="122"/>
        <v>4</v>
      </c>
      <c r="N156" s="1537">
        <v>0.0</v>
      </c>
      <c r="O156" s="1533">
        <f t="shared" si="123"/>
        <v>4</v>
      </c>
      <c r="P156" s="1533"/>
      <c r="Q156" s="649"/>
      <c r="R156" s="649"/>
      <c r="S156" s="649"/>
      <c r="T156" s="649"/>
      <c r="U156" s="649"/>
      <c r="V156" s="649"/>
      <c r="W156" s="649"/>
      <c r="X156" s="649"/>
      <c r="Y156" s="649"/>
      <c r="Z156" s="649"/>
      <c r="AA156" s="649"/>
      <c r="AB156" s="649"/>
    </row>
    <row r="157">
      <c r="A157" s="1552" t="s">
        <v>449</v>
      </c>
      <c r="B157" s="1546">
        <v>0.0</v>
      </c>
      <c r="C157" s="1546">
        <v>7.0</v>
      </c>
      <c r="D157" s="1546">
        <v>5.0</v>
      </c>
      <c r="E157" s="1546">
        <v>0.0</v>
      </c>
      <c r="F157" s="1546">
        <v>0.0</v>
      </c>
      <c r="G157" s="1541">
        <v>0.0</v>
      </c>
      <c r="H157" s="1542">
        <f t="shared" si="124"/>
        <v>12</v>
      </c>
      <c r="I157" s="1543">
        <f>sum(H157:H160)</f>
        <v>30</v>
      </c>
      <c r="J157" s="1544"/>
      <c r="K157" s="1543" t="s">
        <v>449</v>
      </c>
      <c r="L157" s="1546">
        <v>42.0</v>
      </c>
      <c r="M157" s="1543">
        <f t="shared" si="122"/>
        <v>30</v>
      </c>
      <c r="N157" s="1546">
        <v>10.0</v>
      </c>
      <c r="O157" s="1543">
        <f t="shared" si="123"/>
        <v>40</v>
      </c>
      <c r="P157" s="1546" t="s">
        <v>382</v>
      </c>
      <c r="Q157" s="649"/>
      <c r="R157" s="649"/>
      <c r="S157" s="649"/>
      <c r="T157" s="649"/>
      <c r="U157" s="649"/>
      <c r="V157" s="649"/>
      <c r="W157" s="649"/>
      <c r="X157" s="649"/>
      <c r="Y157" s="649"/>
      <c r="Z157" s="649"/>
      <c r="AA157" s="649"/>
      <c r="AB157" s="649"/>
    </row>
    <row r="158">
      <c r="A158" s="1547" t="s">
        <v>77</v>
      </c>
      <c r="B158" s="1537">
        <v>0.0</v>
      </c>
      <c r="C158" s="1537">
        <v>0.0</v>
      </c>
      <c r="D158" s="1537">
        <v>0.0</v>
      </c>
      <c r="E158" s="1537">
        <v>0.0</v>
      </c>
      <c r="F158" s="1537">
        <v>0.0</v>
      </c>
      <c r="G158" s="1537">
        <v>0.0</v>
      </c>
      <c r="H158" s="1535">
        <f t="shared" si="124"/>
        <v>0</v>
      </c>
      <c r="I158" s="1549">
        <f>(I157/60)</f>
        <v>0.5</v>
      </c>
      <c r="J158" s="1544"/>
      <c r="K158" s="1533" t="s">
        <v>77</v>
      </c>
      <c r="L158" s="1537">
        <v>20.0</v>
      </c>
      <c r="M158" s="1533">
        <f>(L158-H158-H159)</f>
        <v>6</v>
      </c>
      <c r="N158" s="1537">
        <v>10.0</v>
      </c>
      <c r="O158" s="1533">
        <f t="shared" si="123"/>
        <v>16</v>
      </c>
      <c r="P158" s="1533"/>
      <c r="Q158" s="649"/>
      <c r="R158" s="649"/>
      <c r="S158" s="649"/>
      <c r="T158" s="649"/>
      <c r="U158" s="649"/>
      <c r="V158" s="649"/>
      <c r="W158" s="649"/>
      <c r="X158" s="649"/>
      <c r="Y158" s="649"/>
      <c r="Z158" s="649"/>
      <c r="AA158" s="649"/>
      <c r="AB158" s="649"/>
    </row>
    <row r="159">
      <c r="A159" s="1547" t="s">
        <v>78</v>
      </c>
      <c r="B159" s="1537">
        <v>0.0</v>
      </c>
      <c r="C159" s="1537">
        <v>8.0</v>
      </c>
      <c r="D159" s="1537">
        <v>6.0</v>
      </c>
      <c r="E159" s="1537">
        <v>0.0</v>
      </c>
      <c r="F159" s="1537">
        <v>0.0</v>
      </c>
      <c r="G159" s="1537">
        <v>0.0</v>
      </c>
      <c r="H159" s="1535">
        <f t="shared" si="124"/>
        <v>14</v>
      </c>
      <c r="I159" s="1533"/>
      <c r="J159" s="1544"/>
      <c r="K159" s="1533" t="s">
        <v>78</v>
      </c>
      <c r="L159" s="1537" t="s">
        <v>79</v>
      </c>
      <c r="M159" s="1533" t="s">
        <v>79</v>
      </c>
      <c r="N159" s="1537" t="s">
        <v>79</v>
      </c>
      <c r="O159" s="1533" t="s">
        <v>79</v>
      </c>
      <c r="P159" s="1533"/>
      <c r="Q159" s="649"/>
      <c r="R159" s="649"/>
      <c r="S159" s="649"/>
      <c r="T159" s="649"/>
      <c r="U159" s="649"/>
      <c r="V159" s="649"/>
      <c r="W159" s="649"/>
      <c r="X159" s="649"/>
      <c r="Y159" s="649"/>
      <c r="Z159" s="649"/>
      <c r="AA159" s="649"/>
      <c r="AB159" s="649"/>
    </row>
    <row r="160">
      <c r="A160" s="1547" t="s">
        <v>446</v>
      </c>
      <c r="B160" s="1537">
        <v>0.0</v>
      </c>
      <c r="C160" s="1537">
        <v>2.0</v>
      </c>
      <c r="D160" s="1537">
        <v>2.0</v>
      </c>
      <c r="E160" s="1537">
        <v>0.0</v>
      </c>
      <c r="F160" s="1537">
        <v>0.0</v>
      </c>
      <c r="G160" s="1537">
        <v>0.0</v>
      </c>
      <c r="H160" s="1535">
        <f>sum(B160:G160)</f>
        <v>4</v>
      </c>
      <c r="I160" s="1533"/>
      <c r="J160" s="1544"/>
      <c r="K160" s="1533" t="s">
        <v>446</v>
      </c>
      <c r="L160" s="1537">
        <v>6.0</v>
      </c>
      <c r="M160" s="1533">
        <f t="shared" ref="M160:M162" si="125">(L160-H160)</f>
        <v>2</v>
      </c>
      <c r="N160" s="1537">
        <v>8.0</v>
      </c>
      <c r="O160" s="1533">
        <f t="shared" ref="O160:O163" si="126">sum(M160,N160)</f>
        <v>10</v>
      </c>
      <c r="P160" s="1533"/>
      <c r="Q160" s="649"/>
      <c r="R160" s="649"/>
      <c r="S160" s="649"/>
      <c r="T160" s="649"/>
      <c r="U160" s="649"/>
      <c r="V160" s="649"/>
      <c r="W160" s="649"/>
      <c r="X160" s="649"/>
      <c r="Y160" s="649"/>
      <c r="Z160" s="649"/>
      <c r="AA160" s="649"/>
      <c r="AB160" s="649"/>
    </row>
    <row r="161">
      <c r="A161" s="1547" t="s">
        <v>80</v>
      </c>
      <c r="B161" s="1537">
        <v>0.0</v>
      </c>
      <c r="C161" s="1537">
        <v>3.0</v>
      </c>
      <c r="D161" s="1537">
        <v>1.0</v>
      </c>
      <c r="E161" s="1537">
        <v>0.0</v>
      </c>
      <c r="F161" s="1537">
        <v>0.0</v>
      </c>
      <c r="G161" s="1537">
        <v>0.0</v>
      </c>
      <c r="H161" s="1535">
        <f t="shared" ref="H161:H164" si="127">SUM(B161:G161)</f>
        <v>4</v>
      </c>
      <c r="I161" s="1533"/>
      <c r="J161" s="1544"/>
      <c r="K161" s="1533" t="s">
        <v>80</v>
      </c>
      <c r="L161" s="1537">
        <v>19.0</v>
      </c>
      <c r="M161" s="1533">
        <f t="shared" si="125"/>
        <v>15</v>
      </c>
      <c r="N161" s="1537">
        <v>0.0</v>
      </c>
      <c r="O161" s="1533">
        <f t="shared" si="126"/>
        <v>15</v>
      </c>
      <c r="P161" s="1533"/>
      <c r="Q161" s="649"/>
      <c r="R161" s="649"/>
      <c r="S161" s="649"/>
      <c r="T161" s="649"/>
      <c r="U161" s="649"/>
      <c r="V161" s="649"/>
      <c r="W161" s="649"/>
      <c r="X161" s="649"/>
      <c r="Y161" s="649"/>
      <c r="Z161" s="649"/>
      <c r="AA161" s="649"/>
      <c r="AB161" s="649"/>
    </row>
    <row r="162">
      <c r="A162" s="1552" t="s">
        <v>469</v>
      </c>
      <c r="B162" s="1541">
        <v>0.0</v>
      </c>
      <c r="C162" s="1541">
        <v>0.0</v>
      </c>
      <c r="D162" s="1541">
        <v>0.0</v>
      </c>
      <c r="E162" s="1541">
        <v>0.0</v>
      </c>
      <c r="F162" s="1541">
        <v>0.0</v>
      </c>
      <c r="G162" s="1541">
        <v>0.0</v>
      </c>
      <c r="H162" s="1542">
        <f t="shared" si="127"/>
        <v>0</v>
      </c>
      <c r="I162" s="1543">
        <f>sum(H162:H165)</f>
        <v>0</v>
      </c>
      <c r="J162" s="1544"/>
      <c r="K162" s="1543" t="s">
        <v>469</v>
      </c>
      <c r="L162" s="1546">
        <v>17.0</v>
      </c>
      <c r="M162" s="1543">
        <f t="shared" si="125"/>
        <v>17</v>
      </c>
      <c r="N162" s="1546">
        <v>0.0</v>
      </c>
      <c r="O162" s="1543">
        <f t="shared" si="126"/>
        <v>17</v>
      </c>
      <c r="P162" s="1687" t="s">
        <v>664</v>
      </c>
      <c r="Q162" s="649"/>
      <c r="R162" s="649"/>
      <c r="S162" s="649"/>
      <c r="T162" s="649"/>
      <c r="U162" s="649"/>
      <c r="V162" s="649"/>
      <c r="W162" s="649"/>
      <c r="X162" s="649"/>
      <c r="Y162" s="649"/>
      <c r="Z162" s="649"/>
      <c r="AA162" s="649"/>
      <c r="AB162" s="649"/>
    </row>
    <row r="163">
      <c r="A163" s="1547" t="s">
        <v>77</v>
      </c>
      <c r="B163" s="1537">
        <v>0.0</v>
      </c>
      <c r="C163" s="1537">
        <v>0.0</v>
      </c>
      <c r="D163" s="1537">
        <v>0.0</v>
      </c>
      <c r="E163" s="1537">
        <v>0.0</v>
      </c>
      <c r="F163" s="1537">
        <v>0.0</v>
      </c>
      <c r="G163" s="1548">
        <v>0.0</v>
      </c>
      <c r="H163" s="1535">
        <f t="shared" si="127"/>
        <v>0</v>
      </c>
      <c r="I163" s="1549">
        <f>(I162/60)</f>
        <v>0</v>
      </c>
      <c r="J163" s="1544"/>
      <c r="K163" s="1533" t="s">
        <v>77</v>
      </c>
      <c r="L163" s="1537">
        <v>4.0</v>
      </c>
      <c r="M163" s="1533">
        <f>(L163-H163-H164)</f>
        <v>4</v>
      </c>
      <c r="N163" s="1537">
        <v>0.0</v>
      </c>
      <c r="O163" s="1533">
        <f t="shared" si="126"/>
        <v>4</v>
      </c>
      <c r="P163" s="1687" t="s">
        <v>665</v>
      </c>
      <c r="Q163" s="649"/>
      <c r="R163" s="649"/>
      <c r="S163" s="649"/>
      <c r="T163" s="649"/>
      <c r="U163" s="649"/>
      <c r="V163" s="649"/>
      <c r="W163" s="649"/>
      <c r="X163" s="649"/>
      <c r="Y163" s="649"/>
      <c r="Z163" s="649"/>
      <c r="AA163" s="649"/>
      <c r="AB163" s="649"/>
    </row>
    <row r="164">
      <c r="A164" s="1547" t="s">
        <v>78</v>
      </c>
      <c r="B164" s="1537">
        <v>0.0</v>
      </c>
      <c r="C164" s="1537">
        <v>0.0</v>
      </c>
      <c r="D164" s="1537">
        <v>0.0</v>
      </c>
      <c r="E164" s="1537">
        <v>0.0</v>
      </c>
      <c r="F164" s="1537">
        <v>0.0</v>
      </c>
      <c r="G164" s="1548">
        <v>0.0</v>
      </c>
      <c r="H164" s="1535">
        <f t="shared" si="127"/>
        <v>0</v>
      </c>
      <c r="I164" s="1533"/>
      <c r="J164" s="1544"/>
      <c r="K164" s="1533" t="s">
        <v>78</v>
      </c>
      <c r="L164" s="1537" t="s">
        <v>79</v>
      </c>
      <c r="M164" s="1533" t="s">
        <v>79</v>
      </c>
      <c r="N164" s="1537" t="s">
        <v>79</v>
      </c>
      <c r="O164" s="1533" t="s">
        <v>79</v>
      </c>
      <c r="P164" s="1533"/>
      <c r="Q164" s="649"/>
      <c r="R164" s="649"/>
      <c r="S164" s="649"/>
      <c r="T164" s="649"/>
      <c r="U164" s="649"/>
      <c r="V164" s="649"/>
      <c r="W164" s="649"/>
      <c r="X164" s="649"/>
      <c r="Y164" s="649"/>
      <c r="Z164" s="649"/>
      <c r="AA164" s="649"/>
      <c r="AB164" s="649"/>
    </row>
    <row r="165">
      <c r="A165" s="1547" t="s">
        <v>446</v>
      </c>
      <c r="B165" s="1537">
        <v>0.0</v>
      </c>
      <c r="C165" s="1537">
        <v>0.0</v>
      </c>
      <c r="D165" s="1537">
        <v>0.0</v>
      </c>
      <c r="E165" s="1537">
        <v>0.0</v>
      </c>
      <c r="F165" s="1537">
        <v>0.0</v>
      </c>
      <c r="G165" s="1548">
        <v>0.0</v>
      </c>
      <c r="H165" s="1535">
        <f>sum(B165:G165)</f>
        <v>0</v>
      </c>
      <c r="I165" s="1533"/>
      <c r="J165" s="1544"/>
      <c r="K165" s="1533" t="s">
        <v>446</v>
      </c>
      <c r="L165" s="1537">
        <v>3.0</v>
      </c>
      <c r="M165" s="1533">
        <f t="shared" ref="M165:M167" si="128">(L165-H165)</f>
        <v>3</v>
      </c>
      <c r="N165" s="1537">
        <v>0.0</v>
      </c>
      <c r="O165" s="1533">
        <v>3.0</v>
      </c>
      <c r="P165" s="1533"/>
      <c r="Q165" s="649"/>
      <c r="R165" s="649"/>
      <c r="S165" s="649"/>
      <c r="T165" s="649"/>
      <c r="U165" s="649"/>
      <c r="V165" s="649"/>
      <c r="W165" s="649"/>
      <c r="X165" s="649"/>
      <c r="Y165" s="649"/>
      <c r="Z165" s="649"/>
      <c r="AA165" s="649"/>
      <c r="AB165" s="649"/>
    </row>
    <row r="166">
      <c r="A166" s="1547" t="s">
        <v>80</v>
      </c>
      <c r="B166" s="1537">
        <v>0.0</v>
      </c>
      <c r="C166" s="1537">
        <v>0.0</v>
      </c>
      <c r="D166" s="1537">
        <v>0.0</v>
      </c>
      <c r="E166" s="1537">
        <v>0.0</v>
      </c>
      <c r="F166" s="1537">
        <v>0.0</v>
      </c>
      <c r="G166" s="1548">
        <v>0.0</v>
      </c>
      <c r="H166" s="1535">
        <f t="shared" ref="H166:H169" si="129">SUM(B166:G166)</f>
        <v>0</v>
      </c>
      <c r="I166" s="1533"/>
      <c r="J166" s="1544"/>
      <c r="K166" s="1533" t="s">
        <v>80</v>
      </c>
      <c r="L166" s="1537">
        <v>40.0</v>
      </c>
      <c r="M166" s="1533">
        <f t="shared" si="128"/>
        <v>40</v>
      </c>
      <c r="N166" s="1537">
        <v>0.0</v>
      </c>
      <c r="O166" s="1533">
        <f t="shared" ref="O166:O168" si="130">sum(M166,N166)</f>
        <v>40</v>
      </c>
      <c r="P166" s="1533"/>
      <c r="Q166" s="649"/>
      <c r="R166" s="649"/>
      <c r="S166" s="649"/>
      <c r="T166" s="649"/>
      <c r="U166" s="649"/>
      <c r="V166" s="649"/>
      <c r="W166" s="649"/>
      <c r="X166" s="649"/>
      <c r="Y166" s="649"/>
      <c r="Z166" s="649"/>
      <c r="AA166" s="649"/>
      <c r="AB166" s="649"/>
    </row>
    <row r="167">
      <c r="A167" s="1552" t="s">
        <v>470</v>
      </c>
      <c r="B167" s="1546">
        <v>0.0</v>
      </c>
      <c r="C167" s="1546">
        <v>7.0</v>
      </c>
      <c r="D167" s="1546">
        <v>7.0</v>
      </c>
      <c r="E167" s="1546">
        <v>8.0</v>
      </c>
      <c r="F167" s="1546">
        <v>5.0</v>
      </c>
      <c r="G167" s="1541">
        <v>0.0</v>
      </c>
      <c r="H167" s="1542">
        <f t="shared" si="129"/>
        <v>27</v>
      </c>
      <c r="I167" s="1543">
        <f>sum(H167:H170)</f>
        <v>33</v>
      </c>
      <c r="J167" s="1544"/>
      <c r="K167" s="1543" t="s">
        <v>470</v>
      </c>
      <c r="L167" s="1546">
        <v>32.0</v>
      </c>
      <c r="M167" s="1543">
        <f t="shared" si="128"/>
        <v>5</v>
      </c>
      <c r="N167" s="1546">
        <v>55.0</v>
      </c>
      <c r="O167" s="1543">
        <f t="shared" si="130"/>
        <v>60</v>
      </c>
      <c r="P167" s="1546" t="s">
        <v>2</v>
      </c>
      <c r="Q167" s="649"/>
      <c r="R167" s="649"/>
      <c r="S167" s="649"/>
      <c r="T167" s="649"/>
      <c r="U167" s="649"/>
      <c r="V167" s="649"/>
      <c r="W167" s="649"/>
      <c r="X167" s="649"/>
      <c r="Y167" s="649"/>
      <c r="Z167" s="649"/>
      <c r="AA167" s="649"/>
      <c r="AB167" s="649"/>
    </row>
    <row r="168">
      <c r="A168" s="1547" t="s">
        <v>77</v>
      </c>
      <c r="B168" s="1537">
        <v>0.0</v>
      </c>
      <c r="C168" s="1537">
        <v>0.0</v>
      </c>
      <c r="D168" s="1537">
        <v>0.0</v>
      </c>
      <c r="E168" s="1537">
        <v>0.0</v>
      </c>
      <c r="F168" s="1537">
        <v>0.0</v>
      </c>
      <c r="G168" s="1537">
        <v>0.0</v>
      </c>
      <c r="H168" s="1535">
        <f t="shared" si="129"/>
        <v>0</v>
      </c>
      <c r="I168" s="1549">
        <f>(I167/60)</f>
        <v>0.55</v>
      </c>
      <c r="J168" s="1544"/>
      <c r="K168" s="1533" t="s">
        <v>77</v>
      </c>
      <c r="L168" s="1537">
        <v>16.0</v>
      </c>
      <c r="M168" s="1533">
        <f>(L168-H168-H169)</f>
        <v>11</v>
      </c>
      <c r="N168" s="1537">
        <v>0.0</v>
      </c>
      <c r="O168" s="1533">
        <f t="shared" si="130"/>
        <v>11</v>
      </c>
      <c r="P168" s="1537"/>
      <c r="Q168" s="649"/>
      <c r="R168" s="649"/>
      <c r="S168" s="649"/>
      <c r="T168" s="649"/>
      <c r="U168" s="649"/>
      <c r="V168" s="649"/>
      <c r="W168" s="649"/>
      <c r="X168" s="649"/>
      <c r="Y168" s="649"/>
      <c r="Z168" s="649"/>
      <c r="AA168" s="649"/>
      <c r="AB168" s="649"/>
    </row>
    <row r="169">
      <c r="A169" s="1547" t="s">
        <v>78</v>
      </c>
      <c r="B169" s="1537">
        <v>0.0</v>
      </c>
      <c r="C169" s="1537">
        <v>2.0</v>
      </c>
      <c r="D169" s="1537">
        <v>1.0</v>
      </c>
      <c r="E169" s="1537">
        <v>1.0</v>
      </c>
      <c r="F169" s="1537">
        <v>1.0</v>
      </c>
      <c r="G169" s="1537">
        <v>0.0</v>
      </c>
      <c r="H169" s="1535">
        <f t="shared" si="129"/>
        <v>5</v>
      </c>
      <c r="I169" s="1533"/>
      <c r="J169" s="1544"/>
      <c r="K169" s="1533" t="s">
        <v>78</v>
      </c>
      <c r="L169" s="1537" t="s">
        <v>79</v>
      </c>
      <c r="M169" s="1533" t="s">
        <v>79</v>
      </c>
      <c r="N169" s="1537" t="s">
        <v>79</v>
      </c>
      <c r="O169" s="1533" t="s">
        <v>79</v>
      </c>
      <c r="P169" s="1533"/>
      <c r="Q169" s="649"/>
      <c r="R169" s="649"/>
      <c r="S169" s="649"/>
      <c r="T169" s="649"/>
      <c r="U169" s="649"/>
      <c r="V169" s="649"/>
      <c r="W169" s="649"/>
      <c r="X169" s="649"/>
      <c r="Y169" s="649"/>
      <c r="Z169" s="649"/>
      <c r="AA169" s="649"/>
      <c r="AB169" s="649"/>
    </row>
    <row r="170">
      <c r="A170" s="1547" t="s">
        <v>446</v>
      </c>
      <c r="B170" s="1537">
        <v>0.0</v>
      </c>
      <c r="C170" s="1537">
        <v>0.0</v>
      </c>
      <c r="D170" s="1537">
        <v>0.0</v>
      </c>
      <c r="E170" s="1537">
        <v>1.0</v>
      </c>
      <c r="F170" s="1537">
        <v>0.0</v>
      </c>
      <c r="G170" s="1537">
        <v>0.0</v>
      </c>
      <c r="H170" s="1535">
        <f>sum(B170:G170)</f>
        <v>1</v>
      </c>
      <c r="I170" s="1533"/>
      <c r="J170" s="1544"/>
      <c r="K170" s="1533" t="s">
        <v>446</v>
      </c>
      <c r="L170" s="1537">
        <v>12.0</v>
      </c>
      <c r="M170" s="1533">
        <f t="shared" ref="M170:M172" si="131">(L170-H170)</f>
        <v>11</v>
      </c>
      <c r="N170" s="1537">
        <v>0.0</v>
      </c>
      <c r="O170" s="1533">
        <f t="shared" ref="O170:O173" si="132">sum(M170,N170)</f>
        <v>11</v>
      </c>
      <c r="P170" s="1533"/>
      <c r="Q170" s="649"/>
      <c r="R170" s="649"/>
      <c r="S170" s="649"/>
      <c r="T170" s="649"/>
      <c r="U170" s="649"/>
      <c r="V170" s="649"/>
      <c r="W170" s="649"/>
      <c r="X170" s="649"/>
      <c r="Y170" s="649"/>
      <c r="Z170" s="649"/>
      <c r="AA170" s="649"/>
      <c r="AB170" s="649"/>
    </row>
    <row r="171">
      <c r="A171" s="1547" t="s">
        <v>80</v>
      </c>
      <c r="B171" s="1537">
        <v>0.0</v>
      </c>
      <c r="C171" s="1537">
        <v>1.0</v>
      </c>
      <c r="D171" s="1537">
        <v>0.0</v>
      </c>
      <c r="E171" s="1537">
        <v>0.0</v>
      </c>
      <c r="F171" s="1537">
        <v>0.0</v>
      </c>
      <c r="G171" s="1537">
        <v>0.0</v>
      </c>
      <c r="H171" s="1535">
        <f t="shared" ref="H171:H174" si="133">SUM(B171:G171)</f>
        <v>1</v>
      </c>
      <c r="I171" s="1533"/>
      <c r="J171" s="1544"/>
      <c r="K171" s="1533" t="s">
        <v>80</v>
      </c>
      <c r="L171" s="1537">
        <v>42.0</v>
      </c>
      <c r="M171" s="1533">
        <f t="shared" si="131"/>
        <v>41</v>
      </c>
      <c r="N171" s="1537">
        <v>0.0</v>
      </c>
      <c r="O171" s="1533">
        <f t="shared" si="132"/>
        <v>41</v>
      </c>
      <c r="P171" s="1533"/>
      <c r="Q171" s="649"/>
      <c r="R171" s="649"/>
      <c r="S171" s="649"/>
      <c r="T171" s="649"/>
      <c r="U171" s="649"/>
      <c r="V171" s="649"/>
      <c r="W171" s="649"/>
      <c r="X171" s="649"/>
      <c r="Y171" s="649"/>
      <c r="Z171" s="649"/>
      <c r="AA171" s="649"/>
      <c r="AB171" s="649"/>
    </row>
    <row r="172">
      <c r="A172" s="1552" t="s">
        <v>471</v>
      </c>
      <c r="B172" s="1541">
        <v>0.0</v>
      </c>
      <c r="C172" s="1541">
        <v>4.0</v>
      </c>
      <c r="D172" s="1541">
        <v>7.0</v>
      </c>
      <c r="E172" s="1541">
        <v>0.0</v>
      </c>
      <c r="F172" s="1541">
        <v>7.0</v>
      </c>
      <c r="G172" s="1541">
        <v>0.0</v>
      </c>
      <c r="H172" s="1542">
        <f t="shared" si="133"/>
        <v>18</v>
      </c>
      <c r="I172" s="1543">
        <f>sum(H172:H175)</f>
        <v>30</v>
      </c>
      <c r="J172" s="1544"/>
      <c r="K172" s="1543" t="s">
        <v>471</v>
      </c>
      <c r="L172" s="1546">
        <v>41.0</v>
      </c>
      <c r="M172" s="1543">
        <f t="shared" si="131"/>
        <v>23</v>
      </c>
      <c r="N172" s="1546">
        <v>10.0</v>
      </c>
      <c r="O172" s="1543">
        <f t="shared" si="132"/>
        <v>33</v>
      </c>
      <c r="P172" s="1546" t="s">
        <v>382</v>
      </c>
      <c r="Q172" s="649"/>
      <c r="R172" s="649"/>
      <c r="S172" s="649"/>
      <c r="T172" s="649"/>
      <c r="U172" s="649"/>
      <c r="V172" s="649"/>
      <c r="W172" s="649"/>
      <c r="X172" s="649"/>
      <c r="Y172" s="649"/>
      <c r="Z172" s="649"/>
      <c r="AA172" s="649"/>
      <c r="AB172" s="649"/>
    </row>
    <row r="173">
      <c r="A173" s="1547" t="s">
        <v>77</v>
      </c>
      <c r="B173" s="1537">
        <v>0.0</v>
      </c>
      <c r="C173" s="1537">
        <v>0.0</v>
      </c>
      <c r="D173" s="1537">
        <v>0.0</v>
      </c>
      <c r="E173" s="1537">
        <v>0.0</v>
      </c>
      <c r="F173" s="1537">
        <v>0.0</v>
      </c>
      <c r="G173" s="1548">
        <v>0.0</v>
      </c>
      <c r="H173" s="1535">
        <f t="shared" si="133"/>
        <v>0</v>
      </c>
      <c r="I173" s="1549">
        <f>(I172/60)</f>
        <v>0.5</v>
      </c>
      <c r="J173" s="1544"/>
      <c r="K173" s="1533" t="s">
        <v>77</v>
      </c>
      <c r="L173" s="1537">
        <v>16.0</v>
      </c>
      <c r="M173" s="1533">
        <f>(L173-H173-H174)</f>
        <v>7</v>
      </c>
      <c r="N173" s="1537">
        <v>6.0</v>
      </c>
      <c r="O173" s="1533">
        <f t="shared" si="132"/>
        <v>13</v>
      </c>
      <c r="P173" s="1537"/>
      <c r="Q173" s="649"/>
      <c r="R173" s="649"/>
      <c r="S173" s="649"/>
      <c r="T173" s="649"/>
      <c r="U173" s="649"/>
      <c r="V173" s="649"/>
      <c r="W173" s="649"/>
      <c r="X173" s="649"/>
      <c r="Y173" s="649"/>
      <c r="Z173" s="649"/>
      <c r="AA173" s="649"/>
      <c r="AB173" s="649"/>
    </row>
    <row r="174">
      <c r="A174" s="1547" t="s">
        <v>78</v>
      </c>
      <c r="B174" s="1537">
        <v>0.0</v>
      </c>
      <c r="C174" s="1537">
        <v>2.0</v>
      </c>
      <c r="D174" s="1537">
        <v>5.0</v>
      </c>
      <c r="E174" s="1537">
        <v>0.0</v>
      </c>
      <c r="F174" s="1537">
        <v>2.0</v>
      </c>
      <c r="G174" s="1548">
        <v>0.0</v>
      </c>
      <c r="H174" s="1535">
        <f t="shared" si="133"/>
        <v>9</v>
      </c>
      <c r="I174" s="1533"/>
      <c r="J174" s="1544"/>
      <c r="K174" s="1533" t="s">
        <v>78</v>
      </c>
      <c r="L174" s="1537" t="s">
        <v>79</v>
      </c>
      <c r="M174" s="1533" t="s">
        <v>79</v>
      </c>
      <c r="N174" s="1537" t="s">
        <v>79</v>
      </c>
      <c r="O174" s="1533" t="s">
        <v>79</v>
      </c>
      <c r="P174" s="1533"/>
      <c r="Q174" s="649"/>
      <c r="R174" s="649"/>
      <c r="S174" s="649"/>
      <c r="T174" s="649"/>
      <c r="U174" s="649"/>
      <c r="V174" s="649"/>
      <c r="W174" s="649"/>
      <c r="X174" s="649"/>
      <c r="Y174" s="649"/>
      <c r="Z174" s="649"/>
      <c r="AA174" s="649"/>
      <c r="AB174" s="649"/>
    </row>
    <row r="175">
      <c r="A175" s="1547" t="s">
        <v>446</v>
      </c>
      <c r="B175" s="1537">
        <v>0.0</v>
      </c>
      <c r="C175" s="1537">
        <v>0.0</v>
      </c>
      <c r="D175" s="1537">
        <v>0.0</v>
      </c>
      <c r="E175" s="1537">
        <v>0.0</v>
      </c>
      <c r="F175" s="1537">
        <v>3.0</v>
      </c>
      <c r="G175" s="1548">
        <v>0.0</v>
      </c>
      <c r="H175" s="1535">
        <f>sum(B175:G175)</f>
        <v>3</v>
      </c>
      <c r="I175" s="1533"/>
      <c r="J175" s="1544"/>
      <c r="K175" s="1533" t="s">
        <v>446</v>
      </c>
      <c r="L175" s="1537">
        <v>3.0</v>
      </c>
      <c r="M175" s="1533">
        <f t="shared" ref="M175:M177" si="134">(L175-H175)</f>
        <v>0</v>
      </c>
      <c r="N175" s="1537">
        <v>7.0</v>
      </c>
      <c r="O175" s="1533">
        <f t="shared" ref="O175:O178" si="135">sum(M175,N175)</f>
        <v>7</v>
      </c>
      <c r="P175" s="1533"/>
      <c r="Q175" s="649"/>
      <c r="R175" s="649"/>
      <c r="S175" s="649"/>
      <c r="T175" s="649"/>
      <c r="U175" s="649"/>
      <c r="V175" s="649"/>
      <c r="W175" s="649"/>
      <c r="X175" s="649"/>
      <c r="Y175" s="649"/>
      <c r="Z175" s="649"/>
      <c r="AA175" s="649"/>
      <c r="AB175" s="649"/>
    </row>
    <row r="176">
      <c r="A176" s="1547" t="s">
        <v>80</v>
      </c>
      <c r="B176" s="1537">
        <v>0.0</v>
      </c>
      <c r="C176" s="1537">
        <v>1.0</v>
      </c>
      <c r="D176" s="1537">
        <v>1.0</v>
      </c>
      <c r="E176" s="1537">
        <v>0.0</v>
      </c>
      <c r="F176" s="1537">
        <v>1.0</v>
      </c>
      <c r="G176" s="1548">
        <v>0.0</v>
      </c>
      <c r="H176" s="1535">
        <f t="shared" ref="H176:H179" si="136">SUM(B176:G176)</f>
        <v>3</v>
      </c>
      <c r="I176" s="1533"/>
      <c r="J176" s="1544"/>
      <c r="K176" s="1533" t="s">
        <v>80</v>
      </c>
      <c r="L176" s="1537">
        <v>39.0</v>
      </c>
      <c r="M176" s="1533">
        <f t="shared" si="134"/>
        <v>36</v>
      </c>
      <c r="N176" s="1537">
        <v>0.0</v>
      </c>
      <c r="O176" s="1533">
        <f t="shared" si="135"/>
        <v>36</v>
      </c>
      <c r="P176" s="1533"/>
      <c r="Q176" s="649"/>
      <c r="R176" s="649"/>
      <c r="S176" s="649"/>
      <c r="T176" s="649"/>
      <c r="U176" s="649"/>
      <c r="V176" s="649"/>
      <c r="W176" s="649"/>
      <c r="X176" s="649"/>
      <c r="Y176" s="649"/>
      <c r="Z176" s="649"/>
      <c r="AA176" s="649"/>
      <c r="AB176" s="649"/>
    </row>
    <row r="177">
      <c r="A177" s="1546" t="s">
        <v>274</v>
      </c>
      <c r="B177" s="1541">
        <v>0.0</v>
      </c>
      <c r="C177" s="1541"/>
      <c r="D177" s="1542"/>
      <c r="E177" s="1542"/>
      <c r="F177" s="1542"/>
      <c r="G177" s="1542"/>
      <c r="H177" s="1542">
        <f t="shared" si="136"/>
        <v>0</v>
      </c>
      <c r="I177" s="1543">
        <f>sum(H177:H180)</f>
        <v>0</v>
      </c>
      <c r="J177" s="1544"/>
      <c r="K177" s="1546" t="s">
        <v>274</v>
      </c>
      <c r="L177" s="1546">
        <v>0.0</v>
      </c>
      <c r="M177" s="1543">
        <f t="shared" si="134"/>
        <v>0</v>
      </c>
      <c r="N177" s="1546"/>
      <c r="O177" s="1543">
        <f t="shared" si="135"/>
        <v>0</v>
      </c>
      <c r="P177" s="1546"/>
      <c r="Q177" s="649"/>
      <c r="R177" s="649"/>
      <c r="S177" s="649"/>
      <c r="T177" s="649"/>
      <c r="U177" s="649"/>
      <c r="V177" s="649"/>
      <c r="W177" s="649"/>
      <c r="X177" s="649"/>
      <c r="Y177" s="649"/>
      <c r="Z177" s="649"/>
      <c r="AA177" s="649"/>
      <c r="AB177" s="649"/>
    </row>
    <row r="178">
      <c r="A178" s="1547" t="s">
        <v>77</v>
      </c>
      <c r="B178" s="1537">
        <v>0.0</v>
      </c>
      <c r="C178" s="1533"/>
      <c r="D178" s="1533"/>
      <c r="E178" s="1533"/>
      <c r="F178" s="1533"/>
      <c r="G178" s="1535"/>
      <c r="H178" s="1535">
        <f t="shared" si="136"/>
        <v>0</v>
      </c>
      <c r="I178" s="1549">
        <f>(I177/60)</f>
        <v>0</v>
      </c>
      <c r="J178" s="1544"/>
      <c r="K178" s="1533" t="s">
        <v>77</v>
      </c>
      <c r="L178" s="1537">
        <v>0.0</v>
      </c>
      <c r="M178" s="1533">
        <f>(L178-H178-H179)</f>
        <v>0</v>
      </c>
      <c r="N178" s="1537"/>
      <c r="O178" s="1533">
        <f t="shared" si="135"/>
        <v>0</v>
      </c>
      <c r="P178" s="1537"/>
      <c r="Q178" s="649"/>
      <c r="R178" s="649"/>
      <c r="S178" s="649"/>
      <c r="T178" s="649"/>
      <c r="U178" s="649"/>
      <c r="V178" s="649"/>
      <c r="W178" s="649"/>
      <c r="X178" s="649"/>
      <c r="Y178" s="649"/>
      <c r="Z178" s="649"/>
      <c r="AA178" s="649"/>
      <c r="AB178" s="649"/>
    </row>
    <row r="179">
      <c r="A179" s="1547" t="s">
        <v>78</v>
      </c>
      <c r="B179" s="1537">
        <v>0.0</v>
      </c>
      <c r="C179" s="1533"/>
      <c r="D179" s="1533"/>
      <c r="E179" s="1533"/>
      <c r="F179" s="1533"/>
      <c r="G179" s="1535"/>
      <c r="H179" s="1535">
        <f t="shared" si="136"/>
        <v>0</v>
      </c>
      <c r="I179" s="1533"/>
      <c r="J179" s="1544"/>
      <c r="K179" s="1533" t="s">
        <v>78</v>
      </c>
      <c r="L179" s="1537" t="s">
        <v>79</v>
      </c>
      <c r="M179" s="1533" t="s">
        <v>79</v>
      </c>
      <c r="N179" s="1537" t="s">
        <v>79</v>
      </c>
      <c r="O179" s="1533" t="s">
        <v>79</v>
      </c>
      <c r="P179" s="1533"/>
      <c r="Q179" s="649"/>
      <c r="R179" s="649"/>
      <c r="S179" s="649"/>
      <c r="T179" s="649"/>
      <c r="U179" s="649"/>
      <c r="V179" s="649"/>
      <c r="W179" s="649"/>
      <c r="X179" s="649"/>
      <c r="Y179" s="649"/>
      <c r="Z179" s="649"/>
      <c r="AA179" s="649"/>
      <c r="AB179" s="649"/>
    </row>
    <row r="180">
      <c r="A180" s="1547" t="s">
        <v>446</v>
      </c>
      <c r="B180" s="1537">
        <v>0.0</v>
      </c>
      <c r="C180" s="1533"/>
      <c r="D180" s="1533"/>
      <c r="E180" s="1533"/>
      <c r="F180" s="1533"/>
      <c r="G180" s="1535"/>
      <c r="H180" s="1535">
        <f>sum(B180:G180)</f>
        <v>0</v>
      </c>
      <c r="I180" s="1533"/>
      <c r="J180" s="1544"/>
      <c r="K180" s="1533" t="s">
        <v>446</v>
      </c>
      <c r="L180" s="1537">
        <v>0.0</v>
      </c>
      <c r="M180" s="1533">
        <f t="shared" ref="M180:M181" si="137">(L180-H180)</f>
        <v>0</v>
      </c>
      <c r="N180" s="1537"/>
      <c r="O180" s="1533">
        <f t="shared" ref="O180:O181" si="138">sum(M180,N180)</f>
        <v>0</v>
      </c>
      <c r="P180" s="1533"/>
      <c r="Q180" s="649"/>
      <c r="R180" s="649"/>
      <c r="S180" s="649"/>
      <c r="T180" s="649"/>
      <c r="U180" s="649"/>
      <c r="V180" s="649"/>
      <c r="W180" s="649"/>
      <c r="X180" s="649"/>
      <c r="Y180" s="649"/>
      <c r="Z180" s="649"/>
      <c r="AA180" s="649"/>
      <c r="AB180" s="649"/>
    </row>
    <row r="181">
      <c r="A181" s="1547" t="s">
        <v>80</v>
      </c>
      <c r="B181" s="1537">
        <v>0.0</v>
      </c>
      <c r="C181" s="1533"/>
      <c r="D181" s="1533"/>
      <c r="E181" s="1533"/>
      <c r="F181" s="1533"/>
      <c r="G181" s="1535"/>
      <c r="H181" s="1535">
        <f>SUM(B181:G181)</f>
        <v>0</v>
      </c>
      <c r="I181" s="1533"/>
      <c r="J181" s="1544"/>
      <c r="K181" s="1533" t="s">
        <v>80</v>
      </c>
      <c r="L181" s="1537">
        <v>0.0</v>
      </c>
      <c r="M181" s="1533">
        <f t="shared" si="137"/>
        <v>0</v>
      </c>
      <c r="N181" s="1537"/>
      <c r="O181" s="1533">
        <f t="shared" si="138"/>
        <v>0</v>
      </c>
      <c r="P181" s="1533"/>
      <c r="Q181" s="649"/>
      <c r="R181" s="649"/>
      <c r="S181" s="649"/>
      <c r="T181" s="649"/>
      <c r="U181" s="649"/>
      <c r="V181" s="649"/>
      <c r="W181" s="649"/>
      <c r="X181" s="649"/>
      <c r="Y181" s="649"/>
      <c r="Z181" s="649"/>
      <c r="AA181" s="649"/>
      <c r="AB181" s="649"/>
    </row>
    <row r="182">
      <c r="A182" s="1538" t="s">
        <v>116</v>
      </c>
      <c r="B182" s="1688">
        <v>0.0</v>
      </c>
      <c r="C182" s="1539">
        <f t="shared" ref="C182:F182" si="139">SUM(C183:C211)</f>
        <v>46</v>
      </c>
      <c r="D182" s="1539">
        <f t="shared" si="139"/>
        <v>76</v>
      </c>
      <c r="E182" s="1539">
        <f t="shared" si="139"/>
        <v>57</v>
      </c>
      <c r="F182" s="1539">
        <f t="shared" si="139"/>
        <v>53</v>
      </c>
      <c r="G182" s="1539">
        <f>SUM(G183:G212)</f>
        <v>46</v>
      </c>
      <c r="H182" s="1539">
        <f> SUM(H183:H186,H188:H191,H193:H196,H198:H201,H203:H206,H208:H211)</f>
        <v>249</v>
      </c>
      <c r="I182" s="1539"/>
      <c r="J182" s="1531"/>
      <c r="K182" s="1539" t="s">
        <v>116</v>
      </c>
      <c r="L182" s="1682"/>
      <c r="M182" s="1682"/>
      <c r="N182" s="1682"/>
      <c r="O182" s="1682"/>
      <c r="P182" s="1682"/>
      <c r="Q182" s="649"/>
      <c r="R182" s="649"/>
      <c r="S182" s="649"/>
      <c r="T182" s="649"/>
      <c r="U182" s="649"/>
      <c r="V182" s="649"/>
      <c r="W182" s="649"/>
      <c r="X182" s="649"/>
      <c r="Y182" s="649"/>
      <c r="Z182" s="649"/>
      <c r="AA182" s="649"/>
      <c r="AB182" s="649"/>
    </row>
    <row r="183">
      <c r="A183" s="1540" t="s">
        <v>113</v>
      </c>
      <c r="B183" s="1541">
        <v>0.0</v>
      </c>
      <c r="C183" s="1541">
        <v>16.0</v>
      </c>
      <c r="D183" s="1541">
        <v>14.0</v>
      </c>
      <c r="E183" s="1541">
        <v>10.0</v>
      </c>
      <c r="F183" s="1541">
        <v>19.0</v>
      </c>
      <c r="G183" s="1541">
        <v>14.0</v>
      </c>
      <c r="H183" s="1542">
        <f t="shared" ref="H183:H185" si="140">SUM(B183:G183)</f>
        <v>73</v>
      </c>
      <c r="I183" s="1543">
        <f>sum(H183:H186)</f>
        <v>94</v>
      </c>
      <c r="J183" s="1544"/>
      <c r="K183" s="1545" t="s">
        <v>113</v>
      </c>
      <c r="L183" s="1546">
        <v>102.0</v>
      </c>
      <c r="M183" s="1543">
        <f t="shared" ref="M183:M184" si="141">(L183-H183-H184)</f>
        <v>29</v>
      </c>
      <c r="N183" s="1546">
        <v>105.0</v>
      </c>
      <c r="O183" s="1543">
        <f t="shared" ref="O183:O184" si="142">sum(M183,N183)</f>
        <v>134</v>
      </c>
      <c r="P183" s="1546" t="s">
        <v>387</v>
      </c>
      <c r="Q183" s="659"/>
      <c r="R183" s="649"/>
      <c r="S183" s="649"/>
      <c r="T183" s="649"/>
      <c r="U183" s="649"/>
      <c r="V183" s="649"/>
      <c r="W183" s="649"/>
      <c r="X183" s="649"/>
      <c r="Y183" s="649"/>
      <c r="Z183" s="649"/>
      <c r="AA183" s="649"/>
      <c r="AB183" s="649"/>
    </row>
    <row r="184">
      <c r="A184" s="1547" t="s">
        <v>77</v>
      </c>
      <c r="B184" s="1537">
        <v>0.0</v>
      </c>
      <c r="C184" s="1537">
        <v>0.0</v>
      </c>
      <c r="D184" s="1537">
        <v>0.0</v>
      </c>
      <c r="E184" s="1537">
        <v>0.0</v>
      </c>
      <c r="F184" s="1537">
        <v>0.0</v>
      </c>
      <c r="G184" s="1548">
        <v>0.0</v>
      </c>
      <c r="H184" s="1535">
        <f t="shared" si="140"/>
        <v>0</v>
      </c>
      <c r="I184" s="1549">
        <f>(I183/60)</f>
        <v>1.566666667</v>
      </c>
      <c r="J184" s="1544"/>
      <c r="K184" s="1533" t="s">
        <v>77</v>
      </c>
      <c r="L184" s="1537">
        <v>20.0</v>
      </c>
      <c r="M184" s="1533">
        <f t="shared" si="141"/>
        <v>0</v>
      </c>
      <c r="N184" s="1537">
        <v>25.0</v>
      </c>
      <c r="O184" s="1533">
        <f t="shared" si="142"/>
        <v>25</v>
      </c>
      <c r="P184" s="1537"/>
      <c r="Q184" s="659"/>
      <c r="R184" s="649"/>
      <c r="S184" s="649"/>
      <c r="T184" s="649"/>
      <c r="U184" s="649"/>
      <c r="V184" s="649"/>
      <c r="W184" s="649"/>
      <c r="X184" s="649"/>
      <c r="Y184" s="649"/>
      <c r="Z184" s="649"/>
      <c r="AA184" s="649"/>
      <c r="AB184" s="649"/>
    </row>
    <row r="185">
      <c r="A185" s="1547" t="s">
        <v>78</v>
      </c>
      <c r="B185" s="1537">
        <v>0.0</v>
      </c>
      <c r="C185" s="1537">
        <v>0.0</v>
      </c>
      <c r="D185" s="1537">
        <v>7.0</v>
      </c>
      <c r="E185" s="1537">
        <v>0.0</v>
      </c>
      <c r="F185" s="1537">
        <v>13.0</v>
      </c>
      <c r="G185" s="1548">
        <v>0.0</v>
      </c>
      <c r="H185" s="1535">
        <f t="shared" si="140"/>
        <v>20</v>
      </c>
      <c r="I185" s="1533"/>
      <c r="J185" s="1544"/>
      <c r="K185" s="1533" t="s">
        <v>78</v>
      </c>
      <c r="L185" s="1537" t="s">
        <v>79</v>
      </c>
      <c r="M185" s="1533" t="s">
        <v>79</v>
      </c>
      <c r="N185" s="1537" t="s">
        <v>79</v>
      </c>
      <c r="O185" s="1533" t="s">
        <v>79</v>
      </c>
      <c r="P185" s="1533"/>
      <c r="Q185" s="649"/>
      <c r="R185" s="649"/>
      <c r="S185" s="649"/>
      <c r="T185" s="649"/>
      <c r="U185" s="649"/>
      <c r="V185" s="649"/>
      <c r="W185" s="649"/>
      <c r="X185" s="649"/>
      <c r="Y185" s="649"/>
      <c r="Z185" s="649"/>
      <c r="AA185" s="649"/>
      <c r="AB185" s="649"/>
    </row>
    <row r="186">
      <c r="A186" s="1547" t="s">
        <v>446</v>
      </c>
      <c r="B186" s="1537">
        <v>0.0</v>
      </c>
      <c r="C186" s="1537">
        <v>1.0</v>
      </c>
      <c r="D186" s="1537">
        <v>0.0</v>
      </c>
      <c r="E186" s="1537">
        <v>0.0</v>
      </c>
      <c r="F186" s="1537">
        <v>0.0</v>
      </c>
      <c r="G186" s="1548">
        <v>0.0</v>
      </c>
      <c r="H186" s="1535">
        <f>sum(B186:G186)</f>
        <v>1</v>
      </c>
      <c r="I186" s="1533"/>
      <c r="J186" s="1544"/>
      <c r="K186" s="1533" t="s">
        <v>446</v>
      </c>
      <c r="L186" s="1537">
        <v>16.0</v>
      </c>
      <c r="M186" s="1533">
        <f t="shared" ref="M186:M188" si="143">(L186-H186)</f>
        <v>15</v>
      </c>
      <c r="N186" s="1537">
        <v>0.0</v>
      </c>
      <c r="O186" s="1533">
        <f t="shared" ref="O186:O189" si="144">sum(M186,N186)</f>
        <v>15</v>
      </c>
      <c r="P186" s="1533"/>
      <c r="Q186" s="649"/>
      <c r="R186" s="649"/>
      <c r="S186" s="649"/>
      <c r="T186" s="649"/>
      <c r="U186" s="649"/>
      <c r="V186" s="649"/>
      <c r="W186" s="649"/>
      <c r="X186" s="649"/>
      <c r="Y186" s="649"/>
      <c r="Z186" s="649"/>
      <c r="AA186" s="649"/>
      <c r="AB186" s="649"/>
    </row>
    <row r="187">
      <c r="A187" s="1547" t="s">
        <v>80</v>
      </c>
      <c r="B187" s="1537">
        <v>0.0</v>
      </c>
      <c r="C187" s="1537">
        <v>2.0</v>
      </c>
      <c r="D187" s="1537">
        <v>4.0</v>
      </c>
      <c r="E187" s="1537">
        <v>0.0</v>
      </c>
      <c r="F187" s="1537">
        <v>0.0</v>
      </c>
      <c r="G187" s="1548">
        <v>2.0</v>
      </c>
      <c r="H187" s="1535">
        <f t="shared" ref="H187:H190" si="145">SUM(B187:G187)</f>
        <v>8</v>
      </c>
      <c r="I187" s="1533"/>
      <c r="J187" s="1544"/>
      <c r="K187" s="1533" t="s">
        <v>80</v>
      </c>
      <c r="L187" s="1537">
        <v>37.0</v>
      </c>
      <c r="M187" s="1533">
        <f t="shared" si="143"/>
        <v>29</v>
      </c>
      <c r="N187" s="1537">
        <v>0.0</v>
      </c>
      <c r="O187" s="1533">
        <f t="shared" si="144"/>
        <v>29</v>
      </c>
      <c r="P187" s="1533"/>
      <c r="Q187" s="649"/>
      <c r="R187" s="649"/>
      <c r="S187" s="649"/>
      <c r="T187" s="649"/>
      <c r="U187" s="649"/>
      <c r="V187" s="649"/>
      <c r="W187" s="649"/>
      <c r="X187" s="649"/>
      <c r="Y187" s="649"/>
      <c r="Z187" s="649"/>
      <c r="AA187" s="649"/>
      <c r="AB187" s="649"/>
    </row>
    <row r="188">
      <c r="A188" s="1552" t="s">
        <v>115</v>
      </c>
      <c r="B188" s="1546">
        <v>0.0</v>
      </c>
      <c r="C188" s="1546">
        <v>6.0</v>
      </c>
      <c r="D188" s="1546">
        <v>7.0</v>
      </c>
      <c r="E188" s="1546">
        <v>10.0</v>
      </c>
      <c r="F188" s="1546">
        <v>3.0</v>
      </c>
      <c r="G188" s="1541">
        <v>1.0</v>
      </c>
      <c r="H188" s="1542">
        <f t="shared" si="145"/>
        <v>27</v>
      </c>
      <c r="I188" s="1543">
        <f>sum(H188:H191)</f>
        <v>42</v>
      </c>
      <c r="J188" s="1544"/>
      <c r="K188" s="1543" t="s">
        <v>115</v>
      </c>
      <c r="L188" s="1546">
        <v>43.0</v>
      </c>
      <c r="M188" s="1543">
        <f t="shared" si="143"/>
        <v>16</v>
      </c>
      <c r="N188" s="1546">
        <v>40.0</v>
      </c>
      <c r="O188" s="1543">
        <f t="shared" si="144"/>
        <v>56</v>
      </c>
      <c r="P188" s="1546" t="s">
        <v>3</v>
      </c>
      <c r="Q188" s="649"/>
      <c r="R188" s="649"/>
      <c r="S188" s="649"/>
      <c r="T188" s="649"/>
      <c r="U188" s="649"/>
      <c r="V188" s="649"/>
      <c r="W188" s="649"/>
      <c r="X188" s="649"/>
      <c r="Y188" s="649"/>
      <c r="Z188" s="649"/>
      <c r="AA188" s="649"/>
      <c r="AB188" s="649"/>
    </row>
    <row r="189">
      <c r="A189" s="1547" t="s">
        <v>77</v>
      </c>
      <c r="B189" s="1537">
        <v>0.0</v>
      </c>
      <c r="C189" s="1537">
        <v>0.0</v>
      </c>
      <c r="D189" s="1537">
        <v>0.0</v>
      </c>
      <c r="E189" s="1537">
        <v>0.0</v>
      </c>
      <c r="F189" s="1537">
        <v>0.0</v>
      </c>
      <c r="G189" s="1537">
        <v>0.0</v>
      </c>
      <c r="H189" s="1535">
        <f t="shared" si="145"/>
        <v>0</v>
      </c>
      <c r="I189" s="1549">
        <f>(I188/60)</f>
        <v>0.7</v>
      </c>
      <c r="J189" s="1544"/>
      <c r="K189" s="1533" t="s">
        <v>77</v>
      </c>
      <c r="L189" s="1537">
        <v>15.0</v>
      </c>
      <c r="M189" s="1533">
        <f>(L189-H189-H190)</f>
        <v>0</v>
      </c>
      <c r="N189" s="1537">
        <v>0.0</v>
      </c>
      <c r="O189" s="1533">
        <f t="shared" si="144"/>
        <v>0</v>
      </c>
      <c r="P189" s="1537"/>
      <c r="Q189" s="649"/>
      <c r="R189" s="649"/>
      <c r="S189" s="649"/>
      <c r="T189" s="649"/>
      <c r="U189" s="649"/>
      <c r="V189" s="649"/>
      <c r="W189" s="649"/>
      <c r="X189" s="649"/>
      <c r="Y189" s="649"/>
      <c r="Z189" s="649"/>
      <c r="AA189" s="649"/>
      <c r="AB189" s="649"/>
    </row>
    <row r="190">
      <c r="A190" s="1547" t="s">
        <v>78</v>
      </c>
      <c r="B190" s="1537">
        <v>0.0</v>
      </c>
      <c r="C190" s="1537">
        <v>0.0</v>
      </c>
      <c r="D190" s="1537">
        <v>0.0</v>
      </c>
      <c r="E190" s="1537">
        <v>3.0</v>
      </c>
      <c r="F190" s="1537">
        <v>1.0</v>
      </c>
      <c r="G190" s="1537">
        <v>11.0</v>
      </c>
      <c r="H190" s="1535">
        <f t="shared" si="145"/>
        <v>15</v>
      </c>
      <c r="I190" s="1533"/>
      <c r="J190" s="1544"/>
      <c r="K190" s="1533" t="s">
        <v>78</v>
      </c>
      <c r="L190" s="1537" t="s">
        <v>79</v>
      </c>
      <c r="M190" s="1533" t="s">
        <v>79</v>
      </c>
      <c r="N190" s="1537" t="s">
        <v>79</v>
      </c>
      <c r="O190" s="1533" t="s">
        <v>79</v>
      </c>
      <c r="P190" s="1533"/>
      <c r="Q190" s="649"/>
      <c r="R190" s="649"/>
      <c r="S190" s="649"/>
      <c r="T190" s="649"/>
      <c r="U190" s="649"/>
      <c r="V190" s="649"/>
      <c r="W190" s="649"/>
      <c r="X190" s="649"/>
      <c r="Y190" s="649"/>
      <c r="Z190" s="649"/>
      <c r="AA190" s="649"/>
      <c r="AB190" s="649"/>
    </row>
    <row r="191">
      <c r="A191" s="1547" t="s">
        <v>446</v>
      </c>
      <c r="B191" s="1537">
        <v>0.0</v>
      </c>
      <c r="C191" s="1537">
        <v>0.0</v>
      </c>
      <c r="D191" s="1537">
        <v>0.0</v>
      </c>
      <c r="E191" s="1537">
        <v>0.0</v>
      </c>
      <c r="F191" s="1537">
        <v>0.0</v>
      </c>
      <c r="G191" s="1537">
        <v>0.0</v>
      </c>
      <c r="H191" s="1535">
        <f>sum(B191:G191)</f>
        <v>0</v>
      </c>
      <c r="I191" s="1533"/>
      <c r="J191" s="1544"/>
      <c r="K191" s="1533" t="s">
        <v>446</v>
      </c>
      <c r="L191" s="1537">
        <v>11.0</v>
      </c>
      <c r="M191" s="1533">
        <f t="shared" ref="M191:M193" si="146">(L191-H191)</f>
        <v>11</v>
      </c>
      <c r="N191" s="1537">
        <v>0.0</v>
      </c>
      <c r="O191" s="1533">
        <f t="shared" ref="O191:O194" si="147">sum(M191,N191)</f>
        <v>11</v>
      </c>
      <c r="P191" s="1533"/>
      <c r="Q191" s="649"/>
      <c r="R191" s="649"/>
      <c r="S191" s="649"/>
      <c r="T191" s="649"/>
      <c r="U191" s="649"/>
      <c r="V191" s="649"/>
      <c r="W191" s="649"/>
      <c r="X191" s="649"/>
      <c r="Y191" s="649"/>
      <c r="Z191" s="649"/>
      <c r="AA191" s="649"/>
      <c r="AB191" s="649"/>
    </row>
    <row r="192">
      <c r="A192" s="1547" t="s">
        <v>80</v>
      </c>
      <c r="B192" s="1537">
        <v>0.0</v>
      </c>
      <c r="C192" s="1537">
        <v>0.0</v>
      </c>
      <c r="D192" s="1537">
        <v>4.0</v>
      </c>
      <c r="E192" s="1537">
        <v>5.0</v>
      </c>
      <c r="F192" s="1537">
        <v>0.0</v>
      </c>
      <c r="G192" s="1537">
        <v>1.0</v>
      </c>
      <c r="H192" s="1535">
        <f t="shared" ref="H192:H195" si="148">SUM(B192:G192)</f>
        <v>10</v>
      </c>
      <c r="I192" s="1533"/>
      <c r="J192" s="1544"/>
      <c r="K192" s="1533" t="s">
        <v>80</v>
      </c>
      <c r="L192" s="1537">
        <v>9.0</v>
      </c>
      <c r="M192" s="1533">
        <f t="shared" si="146"/>
        <v>-1</v>
      </c>
      <c r="N192" s="1537">
        <v>0.0</v>
      </c>
      <c r="O192" s="1533">
        <f t="shared" si="147"/>
        <v>-1</v>
      </c>
      <c r="P192" s="1533"/>
      <c r="Q192" s="649"/>
      <c r="R192" s="649"/>
      <c r="S192" s="649"/>
      <c r="T192" s="649"/>
      <c r="U192" s="649"/>
      <c r="V192" s="649"/>
      <c r="W192" s="649"/>
      <c r="X192" s="649"/>
      <c r="Y192" s="649"/>
      <c r="Z192" s="649"/>
      <c r="AA192" s="649"/>
      <c r="AB192" s="649"/>
    </row>
    <row r="193">
      <c r="A193" s="1552" t="s">
        <v>240</v>
      </c>
      <c r="B193" s="1541">
        <v>0.0</v>
      </c>
      <c r="C193" s="1541">
        <v>10.0</v>
      </c>
      <c r="D193" s="1541">
        <v>8.0</v>
      </c>
      <c r="E193" s="1541">
        <v>9.0</v>
      </c>
      <c r="F193" s="1541">
        <v>0.0</v>
      </c>
      <c r="G193" s="1541">
        <v>4.0</v>
      </c>
      <c r="H193" s="1542">
        <f t="shared" si="148"/>
        <v>31</v>
      </c>
      <c r="I193" s="1543">
        <f>sum(H193:H196)</f>
        <v>53</v>
      </c>
      <c r="J193" s="1544"/>
      <c r="K193" s="1543" t="s">
        <v>240</v>
      </c>
      <c r="L193" s="1546">
        <v>48.0</v>
      </c>
      <c r="M193" s="1543">
        <f t="shared" si="146"/>
        <v>17</v>
      </c>
      <c r="N193" s="1546">
        <v>40.0</v>
      </c>
      <c r="O193" s="1543">
        <f t="shared" si="147"/>
        <v>57</v>
      </c>
      <c r="P193" s="1546" t="s">
        <v>387</v>
      </c>
      <c r="Q193" s="659"/>
      <c r="R193" s="649"/>
      <c r="S193" s="649"/>
      <c r="T193" s="649"/>
      <c r="U193" s="649"/>
      <c r="V193" s="649"/>
      <c r="W193" s="649"/>
      <c r="X193" s="649"/>
      <c r="Y193" s="649"/>
      <c r="Z193" s="649"/>
      <c r="AA193" s="649"/>
      <c r="AB193" s="649"/>
    </row>
    <row r="194">
      <c r="A194" s="1547" t="s">
        <v>77</v>
      </c>
      <c r="B194" s="1537">
        <v>0.0</v>
      </c>
      <c r="C194" s="1537">
        <v>0.0</v>
      </c>
      <c r="D194" s="1537">
        <v>0.0</v>
      </c>
      <c r="E194" s="1537">
        <v>0.0</v>
      </c>
      <c r="F194" s="1537">
        <v>0.0</v>
      </c>
      <c r="G194" s="1548">
        <v>0.0</v>
      </c>
      <c r="H194" s="1535">
        <f t="shared" si="148"/>
        <v>0</v>
      </c>
      <c r="I194" s="1549">
        <f>(I193/60)</f>
        <v>0.8833333333</v>
      </c>
      <c r="J194" s="1544"/>
      <c r="K194" s="1533" t="s">
        <v>77</v>
      </c>
      <c r="L194" s="1537">
        <v>20.0</v>
      </c>
      <c r="M194" s="1533">
        <f>(L194-H194-H195)</f>
        <v>0</v>
      </c>
      <c r="N194" s="1537">
        <v>25.0</v>
      </c>
      <c r="O194" s="1533">
        <f t="shared" si="147"/>
        <v>25</v>
      </c>
      <c r="P194" s="1537"/>
      <c r="Q194" s="649"/>
      <c r="R194" s="649"/>
      <c r="S194" s="649"/>
      <c r="T194" s="649"/>
      <c r="U194" s="649"/>
      <c r="V194" s="649"/>
      <c r="W194" s="649"/>
      <c r="X194" s="649"/>
      <c r="Y194" s="649"/>
      <c r="Z194" s="649"/>
      <c r="AA194" s="649"/>
      <c r="AB194" s="649"/>
    </row>
    <row r="195">
      <c r="A195" s="1547" t="s">
        <v>78</v>
      </c>
      <c r="B195" s="1537">
        <v>0.0</v>
      </c>
      <c r="C195" s="1537">
        <v>0.0</v>
      </c>
      <c r="D195" s="1537">
        <v>14.0</v>
      </c>
      <c r="E195" s="1537">
        <v>6.0</v>
      </c>
      <c r="F195" s="1537">
        <v>0.0</v>
      </c>
      <c r="G195" s="1548">
        <v>0.0</v>
      </c>
      <c r="H195" s="1535">
        <f t="shared" si="148"/>
        <v>20</v>
      </c>
      <c r="I195" s="1533"/>
      <c r="J195" s="1544"/>
      <c r="K195" s="1533" t="s">
        <v>78</v>
      </c>
      <c r="L195" s="1537" t="s">
        <v>79</v>
      </c>
      <c r="M195" s="1533" t="s">
        <v>79</v>
      </c>
      <c r="N195" s="1537" t="s">
        <v>79</v>
      </c>
      <c r="O195" s="1533" t="s">
        <v>79</v>
      </c>
      <c r="P195" s="1533"/>
      <c r="Q195" s="649"/>
      <c r="R195" s="649"/>
      <c r="S195" s="649"/>
      <c r="T195" s="649"/>
      <c r="U195" s="649"/>
      <c r="V195" s="649"/>
      <c r="W195" s="649"/>
      <c r="X195" s="649"/>
      <c r="Y195" s="649"/>
      <c r="Z195" s="649"/>
      <c r="AA195" s="649"/>
      <c r="AB195" s="649"/>
    </row>
    <row r="196">
      <c r="A196" s="1547" t="s">
        <v>446</v>
      </c>
      <c r="B196" s="1537">
        <v>0.0</v>
      </c>
      <c r="C196" s="1537">
        <v>0.0</v>
      </c>
      <c r="D196" s="1537">
        <v>0.0</v>
      </c>
      <c r="E196" s="1537">
        <v>1.0</v>
      </c>
      <c r="F196" s="1537">
        <v>0.0</v>
      </c>
      <c r="G196" s="1548">
        <v>1.0</v>
      </c>
      <c r="H196" s="1535">
        <f>sum(B196:G196)</f>
        <v>2</v>
      </c>
      <c r="I196" s="1533"/>
      <c r="J196" s="1544"/>
      <c r="K196" s="1533" t="s">
        <v>446</v>
      </c>
      <c r="L196" s="1537">
        <v>6.0</v>
      </c>
      <c r="M196" s="1533">
        <f t="shared" ref="M196:M198" si="149">(L196-H196)</f>
        <v>4</v>
      </c>
      <c r="N196" s="1537">
        <v>0.0</v>
      </c>
      <c r="O196" s="1533">
        <f t="shared" ref="O196:O199" si="150">sum(M196,N196)</f>
        <v>4</v>
      </c>
      <c r="P196" s="1533"/>
      <c r="Q196" s="649"/>
      <c r="R196" s="649"/>
      <c r="S196" s="649"/>
      <c r="T196" s="649"/>
      <c r="U196" s="649"/>
      <c r="V196" s="649"/>
      <c r="W196" s="649"/>
      <c r="X196" s="649"/>
      <c r="Y196" s="649"/>
      <c r="Z196" s="649"/>
      <c r="AA196" s="649"/>
      <c r="AB196" s="649"/>
    </row>
    <row r="197">
      <c r="A197" s="1547" t="s">
        <v>80</v>
      </c>
      <c r="B197" s="1537">
        <v>0.0</v>
      </c>
      <c r="C197" s="1537">
        <v>0.0</v>
      </c>
      <c r="D197" s="1537">
        <v>3.0</v>
      </c>
      <c r="E197" s="1537">
        <v>0.0</v>
      </c>
      <c r="F197" s="1537">
        <v>0.0</v>
      </c>
      <c r="G197" s="1548">
        <v>2.0</v>
      </c>
      <c r="H197" s="1535">
        <f t="shared" ref="H197:H200" si="151">SUM(B197:G197)</f>
        <v>5</v>
      </c>
      <c r="I197" s="1533"/>
      <c r="J197" s="1544"/>
      <c r="K197" s="1533" t="s">
        <v>80</v>
      </c>
      <c r="L197" s="1537">
        <v>30.0</v>
      </c>
      <c r="M197" s="1533">
        <f t="shared" si="149"/>
        <v>25</v>
      </c>
      <c r="N197" s="1537">
        <v>0.0</v>
      </c>
      <c r="O197" s="1533">
        <f t="shared" si="150"/>
        <v>25</v>
      </c>
      <c r="P197" s="1533"/>
      <c r="Q197" s="649"/>
      <c r="R197" s="649"/>
      <c r="S197" s="649"/>
      <c r="T197" s="649"/>
      <c r="U197" s="649"/>
      <c r="V197" s="649"/>
      <c r="W197" s="649"/>
      <c r="X197" s="649"/>
      <c r="Y197" s="649"/>
      <c r="Z197" s="649"/>
      <c r="AA197" s="649"/>
      <c r="AB197" s="649"/>
    </row>
    <row r="198">
      <c r="A198" s="1552" t="s">
        <v>14</v>
      </c>
      <c r="B198" s="1546">
        <v>0.0</v>
      </c>
      <c r="C198" s="1546">
        <v>4.0</v>
      </c>
      <c r="D198" s="1546">
        <v>1.0</v>
      </c>
      <c r="E198" s="1546">
        <v>3.0</v>
      </c>
      <c r="F198" s="1546">
        <v>2.0</v>
      </c>
      <c r="G198" s="1541">
        <v>0.0</v>
      </c>
      <c r="H198" s="1542">
        <f t="shared" si="151"/>
        <v>10</v>
      </c>
      <c r="I198" s="1543">
        <f>sum(H198:H201)</f>
        <v>11</v>
      </c>
      <c r="J198" s="1544"/>
      <c r="K198" s="1543" t="s">
        <v>14</v>
      </c>
      <c r="L198" s="1546">
        <v>23.0</v>
      </c>
      <c r="M198" s="1543">
        <f t="shared" si="149"/>
        <v>13</v>
      </c>
      <c r="N198" s="1546">
        <v>20.0</v>
      </c>
      <c r="O198" s="1543">
        <f t="shared" si="150"/>
        <v>33</v>
      </c>
      <c r="P198" s="1546" t="s">
        <v>387</v>
      </c>
      <c r="Q198" s="659"/>
      <c r="R198" s="649"/>
      <c r="S198" s="649"/>
      <c r="T198" s="649"/>
      <c r="U198" s="649"/>
      <c r="V198" s="649"/>
      <c r="W198" s="649"/>
      <c r="X198" s="649"/>
      <c r="Y198" s="649"/>
      <c r="Z198" s="649"/>
      <c r="AA198" s="649"/>
      <c r="AB198" s="649"/>
    </row>
    <row r="199">
      <c r="A199" s="1547" t="s">
        <v>77</v>
      </c>
      <c r="B199" s="1537">
        <v>0.0</v>
      </c>
      <c r="C199" s="1537">
        <v>0.0</v>
      </c>
      <c r="D199" s="1537">
        <v>1.0</v>
      </c>
      <c r="E199" s="1537">
        <v>0.0</v>
      </c>
      <c r="F199" s="1537">
        <v>0.0</v>
      </c>
      <c r="G199" s="1537">
        <v>0.0</v>
      </c>
      <c r="H199" s="1535">
        <f t="shared" si="151"/>
        <v>1</v>
      </c>
      <c r="I199" s="1549">
        <f>(I198/60)</f>
        <v>0.1833333333</v>
      </c>
      <c r="J199" s="1544"/>
      <c r="K199" s="1533" t="s">
        <v>77</v>
      </c>
      <c r="L199" s="1537">
        <v>2.0</v>
      </c>
      <c r="M199" s="1533">
        <f>(L199-H199-H200)</f>
        <v>1</v>
      </c>
      <c r="N199" s="1537">
        <v>2.0</v>
      </c>
      <c r="O199" s="1533">
        <f t="shared" si="150"/>
        <v>3</v>
      </c>
      <c r="P199" s="1533"/>
      <c r="Q199" s="649"/>
      <c r="R199" s="649"/>
      <c r="S199" s="649"/>
      <c r="T199" s="649"/>
      <c r="U199" s="649"/>
      <c r="V199" s="649"/>
      <c r="W199" s="649"/>
      <c r="X199" s="649"/>
      <c r="Y199" s="649"/>
      <c r="Z199" s="649"/>
      <c r="AA199" s="649"/>
      <c r="AB199" s="649"/>
    </row>
    <row r="200">
      <c r="A200" s="1547" t="s">
        <v>78</v>
      </c>
      <c r="B200" s="1537">
        <v>0.0</v>
      </c>
      <c r="C200" s="1537">
        <v>0.0</v>
      </c>
      <c r="D200" s="1537">
        <v>0.0</v>
      </c>
      <c r="E200" s="1537">
        <v>0.0</v>
      </c>
      <c r="F200" s="1537">
        <v>0.0</v>
      </c>
      <c r="G200" s="1537">
        <v>0.0</v>
      </c>
      <c r="H200" s="1535">
        <f t="shared" si="151"/>
        <v>0</v>
      </c>
      <c r="I200" s="1533"/>
      <c r="J200" s="1544"/>
      <c r="K200" s="1533" t="s">
        <v>78</v>
      </c>
      <c r="L200" s="1537" t="s">
        <v>79</v>
      </c>
      <c r="M200" s="1533" t="s">
        <v>79</v>
      </c>
      <c r="N200" s="1537" t="s">
        <v>79</v>
      </c>
      <c r="O200" s="1533" t="s">
        <v>79</v>
      </c>
      <c r="P200" s="1533"/>
      <c r="Q200" s="649"/>
      <c r="R200" s="649"/>
      <c r="S200" s="649"/>
      <c r="T200" s="649"/>
      <c r="U200" s="649"/>
      <c r="V200" s="649"/>
      <c r="W200" s="649"/>
      <c r="X200" s="649"/>
      <c r="Y200" s="649"/>
      <c r="Z200" s="649"/>
      <c r="AA200" s="649"/>
      <c r="AB200" s="649"/>
    </row>
    <row r="201">
      <c r="A201" s="1547" t="s">
        <v>446</v>
      </c>
      <c r="B201" s="1537">
        <v>0.0</v>
      </c>
      <c r="C201" s="1537">
        <v>0.0</v>
      </c>
      <c r="D201" s="1537">
        <v>0.0</v>
      </c>
      <c r="E201" s="1537">
        <v>0.0</v>
      </c>
      <c r="F201" s="1537">
        <v>0.0</v>
      </c>
      <c r="G201" s="1537">
        <v>0.0</v>
      </c>
      <c r="H201" s="1535">
        <f>sum(B201:G201)</f>
        <v>0</v>
      </c>
      <c r="I201" s="1533"/>
      <c r="J201" s="1544"/>
      <c r="K201" s="1533" t="s">
        <v>446</v>
      </c>
      <c r="L201" s="1537">
        <v>3.0</v>
      </c>
      <c r="M201" s="1533">
        <f t="shared" ref="M201:M203" si="152">(L201-H201)</f>
        <v>3</v>
      </c>
      <c r="N201" s="1537">
        <v>0.0</v>
      </c>
      <c r="O201" s="1533">
        <f t="shared" ref="O201:O204" si="153">sum(M201,N201)</f>
        <v>3</v>
      </c>
      <c r="P201" s="1533"/>
      <c r="Q201" s="649"/>
      <c r="R201" s="649"/>
      <c r="S201" s="649"/>
      <c r="T201" s="649"/>
      <c r="U201" s="649"/>
      <c r="V201" s="649"/>
      <c r="W201" s="649"/>
      <c r="X201" s="649"/>
      <c r="Y201" s="649"/>
      <c r="Z201" s="649"/>
      <c r="AA201" s="649"/>
      <c r="AB201" s="649"/>
    </row>
    <row r="202">
      <c r="A202" s="1547" t="s">
        <v>80</v>
      </c>
      <c r="B202" s="1537">
        <v>0.0</v>
      </c>
      <c r="C202" s="1537">
        <v>0.0</v>
      </c>
      <c r="D202" s="1537">
        <v>0.0</v>
      </c>
      <c r="E202" s="1537">
        <v>0.0</v>
      </c>
      <c r="F202" s="1537">
        <v>0.0</v>
      </c>
      <c r="G202" s="1537">
        <v>0.0</v>
      </c>
      <c r="H202" s="1535">
        <f t="shared" ref="H202:H205" si="154">SUM(B202:G202)</f>
        <v>0</v>
      </c>
      <c r="I202" s="1533"/>
      <c r="J202" s="1544"/>
      <c r="K202" s="1533" t="s">
        <v>80</v>
      </c>
      <c r="L202" s="1537">
        <v>32.0</v>
      </c>
      <c r="M202" s="1533">
        <f t="shared" si="152"/>
        <v>32</v>
      </c>
      <c r="N202" s="1537">
        <v>0.0</v>
      </c>
      <c r="O202" s="1533">
        <f t="shared" si="153"/>
        <v>32</v>
      </c>
      <c r="P202" s="1533"/>
      <c r="Q202" s="649"/>
      <c r="R202" s="649"/>
      <c r="S202" s="649"/>
      <c r="T202" s="649"/>
      <c r="U202" s="649"/>
      <c r="V202" s="649"/>
      <c r="W202" s="649"/>
      <c r="X202" s="649"/>
      <c r="Y202" s="649"/>
      <c r="Z202" s="649"/>
      <c r="AA202" s="649"/>
      <c r="AB202" s="649"/>
    </row>
    <row r="203">
      <c r="A203" s="1552" t="s">
        <v>120</v>
      </c>
      <c r="B203" s="1541">
        <v>0.0</v>
      </c>
      <c r="C203" s="1541">
        <v>6.0</v>
      </c>
      <c r="D203" s="1541">
        <v>4.0</v>
      </c>
      <c r="E203" s="1541">
        <v>4.0</v>
      </c>
      <c r="F203" s="1541">
        <v>7.0</v>
      </c>
      <c r="G203" s="1541">
        <v>4.0</v>
      </c>
      <c r="H203" s="1542">
        <f t="shared" si="154"/>
        <v>25</v>
      </c>
      <c r="I203" s="1543">
        <f>sum(H203:H206)</f>
        <v>49</v>
      </c>
      <c r="J203" s="1544"/>
      <c r="K203" s="1543" t="s">
        <v>120</v>
      </c>
      <c r="L203" s="1546">
        <v>44.0</v>
      </c>
      <c r="M203" s="1543">
        <f t="shared" si="152"/>
        <v>19</v>
      </c>
      <c r="N203" s="1546">
        <v>25.0</v>
      </c>
      <c r="O203" s="1543">
        <f t="shared" si="153"/>
        <v>44</v>
      </c>
      <c r="P203" s="1546" t="s">
        <v>387</v>
      </c>
      <c r="Q203" s="659"/>
      <c r="R203" s="649"/>
      <c r="S203" s="649"/>
      <c r="T203" s="649"/>
      <c r="U203" s="649"/>
      <c r="V203" s="649"/>
      <c r="W203" s="649"/>
      <c r="X203" s="649"/>
      <c r="Y203" s="649"/>
      <c r="Z203" s="649"/>
      <c r="AA203" s="649"/>
      <c r="AB203" s="649"/>
    </row>
    <row r="204">
      <c r="A204" s="1547" t="s">
        <v>77</v>
      </c>
      <c r="B204" s="1537">
        <v>0.0</v>
      </c>
      <c r="C204" s="1537">
        <v>0.0</v>
      </c>
      <c r="D204" s="1537">
        <v>0.0</v>
      </c>
      <c r="E204" s="1537">
        <v>0.0</v>
      </c>
      <c r="F204" s="1537">
        <v>0.0</v>
      </c>
      <c r="G204" s="1548">
        <v>0.0</v>
      </c>
      <c r="H204" s="1535">
        <f t="shared" si="154"/>
        <v>0</v>
      </c>
      <c r="I204" s="1549">
        <f>(I203/60)</f>
        <v>0.8166666667</v>
      </c>
      <c r="J204" s="1544"/>
      <c r="K204" s="1533" t="s">
        <v>77</v>
      </c>
      <c r="L204" s="1537">
        <v>20.0</v>
      </c>
      <c r="M204" s="1533">
        <f>(L204-H204-H205)</f>
        <v>1</v>
      </c>
      <c r="N204" s="1537">
        <v>20.0</v>
      </c>
      <c r="O204" s="1533">
        <f t="shared" si="153"/>
        <v>21</v>
      </c>
      <c r="P204" s="1537"/>
      <c r="Q204" s="1567"/>
      <c r="R204" s="649"/>
      <c r="S204" s="649"/>
      <c r="T204" s="649"/>
      <c r="U204" s="649"/>
      <c r="V204" s="649"/>
      <c r="W204" s="649"/>
      <c r="X204" s="649"/>
      <c r="Y204" s="649"/>
      <c r="Z204" s="649"/>
      <c r="AA204" s="649"/>
      <c r="AB204" s="649"/>
    </row>
    <row r="205">
      <c r="A205" s="1547" t="s">
        <v>78</v>
      </c>
      <c r="B205" s="1537">
        <v>0.0</v>
      </c>
      <c r="C205" s="1537">
        <v>0.0</v>
      </c>
      <c r="D205" s="1537">
        <v>2.0</v>
      </c>
      <c r="E205" s="1537">
        <v>6.0</v>
      </c>
      <c r="F205" s="1537">
        <v>5.0</v>
      </c>
      <c r="G205" s="1548">
        <v>6.0</v>
      </c>
      <c r="H205" s="1535">
        <f t="shared" si="154"/>
        <v>19</v>
      </c>
      <c r="I205" s="1533"/>
      <c r="J205" s="1544"/>
      <c r="K205" s="1533" t="s">
        <v>78</v>
      </c>
      <c r="L205" s="1537" t="s">
        <v>79</v>
      </c>
      <c r="M205" s="1533" t="s">
        <v>79</v>
      </c>
      <c r="N205" s="1537" t="s">
        <v>79</v>
      </c>
      <c r="O205" s="1533" t="s">
        <v>79</v>
      </c>
      <c r="P205" s="1533"/>
      <c r="Q205" s="649"/>
      <c r="R205" s="649"/>
      <c r="S205" s="649"/>
      <c r="T205" s="649"/>
      <c r="U205" s="649"/>
      <c r="V205" s="649"/>
      <c r="W205" s="649"/>
      <c r="X205" s="649"/>
      <c r="Y205" s="649"/>
      <c r="Z205" s="649"/>
      <c r="AA205" s="649"/>
      <c r="AB205" s="649"/>
    </row>
    <row r="206">
      <c r="A206" s="1547" t="s">
        <v>446</v>
      </c>
      <c r="B206" s="1537">
        <v>0.0</v>
      </c>
      <c r="C206" s="1537">
        <v>0.0</v>
      </c>
      <c r="D206" s="1537">
        <v>2.0</v>
      </c>
      <c r="E206" s="1537">
        <v>0.0</v>
      </c>
      <c r="F206" s="1537">
        <v>3.0</v>
      </c>
      <c r="G206" s="1548">
        <v>0.0</v>
      </c>
      <c r="H206" s="1535">
        <f>sum(B206:G206)</f>
        <v>5</v>
      </c>
      <c r="I206" s="1533"/>
      <c r="J206" s="1544"/>
      <c r="K206" s="1533" t="s">
        <v>446</v>
      </c>
      <c r="L206" s="1537">
        <v>7.0</v>
      </c>
      <c r="M206" s="1533">
        <f t="shared" ref="M206:M208" si="155">(L206-H206)</f>
        <v>2</v>
      </c>
      <c r="N206" s="1537">
        <v>0.0</v>
      </c>
      <c r="O206" s="1533">
        <f t="shared" ref="O206:O209" si="156">sum(M206,N206)</f>
        <v>2</v>
      </c>
      <c r="P206" s="1533"/>
      <c r="Q206" s="1567"/>
      <c r="R206" s="649"/>
      <c r="S206" s="649"/>
      <c r="T206" s="649"/>
      <c r="U206" s="649"/>
      <c r="V206" s="649"/>
      <c r="W206" s="649"/>
      <c r="X206" s="649"/>
      <c r="Y206" s="649"/>
      <c r="Z206" s="649"/>
      <c r="AA206" s="649"/>
      <c r="AB206" s="649"/>
    </row>
    <row r="207">
      <c r="A207" s="1547" t="s">
        <v>80</v>
      </c>
      <c r="B207" s="1537">
        <v>0.0</v>
      </c>
      <c r="C207" s="1537">
        <v>1.0</v>
      </c>
      <c r="D207" s="1537">
        <v>5.0</v>
      </c>
      <c r="E207" s="1537">
        <v>0.0</v>
      </c>
      <c r="F207" s="1537">
        <v>0.0</v>
      </c>
      <c r="G207" s="1548">
        <v>0.0</v>
      </c>
      <c r="H207" s="1535">
        <f t="shared" ref="H207:H210" si="157">SUM(B207:G207)</f>
        <v>6</v>
      </c>
      <c r="I207" s="1533"/>
      <c r="J207" s="1544"/>
      <c r="K207" s="1533" t="s">
        <v>80</v>
      </c>
      <c r="L207" s="1537">
        <v>11.0</v>
      </c>
      <c r="M207" s="1533">
        <f t="shared" si="155"/>
        <v>5</v>
      </c>
      <c r="N207" s="1537">
        <v>0.0</v>
      </c>
      <c r="O207" s="1533">
        <f t="shared" si="156"/>
        <v>5</v>
      </c>
      <c r="P207" s="1533"/>
      <c r="Q207" s="1567"/>
      <c r="R207" s="649"/>
      <c r="S207" s="649"/>
      <c r="T207" s="649"/>
      <c r="U207" s="649"/>
      <c r="V207" s="649"/>
      <c r="W207" s="649"/>
      <c r="X207" s="649"/>
      <c r="Y207" s="649"/>
      <c r="Z207" s="649"/>
      <c r="AA207" s="649"/>
      <c r="AB207" s="649"/>
    </row>
    <row r="208">
      <c r="A208" s="1552" t="s">
        <v>543</v>
      </c>
      <c r="B208" s="1541">
        <v>0.0</v>
      </c>
      <c r="C208" s="1541">
        <v>0.0</v>
      </c>
      <c r="D208" s="1541">
        <v>0.0</v>
      </c>
      <c r="E208" s="1541">
        <v>0.0</v>
      </c>
      <c r="F208" s="1541">
        <v>0.0</v>
      </c>
      <c r="G208" s="1541">
        <v>0.0</v>
      </c>
      <c r="H208" s="1542">
        <f t="shared" si="157"/>
        <v>0</v>
      </c>
      <c r="I208" s="1543">
        <f>sum(H208:H211)</f>
        <v>0</v>
      </c>
      <c r="J208" s="1544"/>
      <c r="K208" s="1543" t="s">
        <v>543</v>
      </c>
      <c r="L208" s="1546">
        <v>37.0</v>
      </c>
      <c r="M208" s="1543">
        <f t="shared" si="155"/>
        <v>37</v>
      </c>
      <c r="N208" s="1546">
        <v>0.0</v>
      </c>
      <c r="O208" s="1543">
        <f t="shared" si="156"/>
        <v>37</v>
      </c>
      <c r="P208" s="1543"/>
      <c r="Q208" s="649"/>
      <c r="R208" s="649"/>
      <c r="S208" s="649"/>
      <c r="T208" s="649"/>
      <c r="U208" s="649"/>
      <c r="V208" s="649"/>
      <c r="W208" s="649"/>
      <c r="X208" s="649"/>
      <c r="Y208" s="649"/>
      <c r="Z208" s="649"/>
      <c r="AA208" s="649"/>
      <c r="AB208" s="649"/>
    </row>
    <row r="209">
      <c r="A209" s="1547" t="s">
        <v>77</v>
      </c>
      <c r="B209" s="1537">
        <v>0.0</v>
      </c>
      <c r="C209" s="1537">
        <v>0.0</v>
      </c>
      <c r="D209" s="1537">
        <v>0.0</v>
      </c>
      <c r="E209" s="1537">
        <v>0.0</v>
      </c>
      <c r="F209" s="1537">
        <v>0.0</v>
      </c>
      <c r="G209" s="1548">
        <v>0.0</v>
      </c>
      <c r="H209" s="1535">
        <f t="shared" si="157"/>
        <v>0</v>
      </c>
      <c r="I209" s="1549">
        <f>(I208/60)</f>
        <v>0</v>
      </c>
      <c r="J209" s="1544"/>
      <c r="K209" s="1533" t="s">
        <v>77</v>
      </c>
      <c r="L209" s="1537">
        <v>6.0</v>
      </c>
      <c r="M209" s="1533">
        <f>(L209-H209-H210)</f>
        <v>6</v>
      </c>
      <c r="N209" s="1537">
        <v>0.0</v>
      </c>
      <c r="O209" s="1533">
        <f t="shared" si="156"/>
        <v>6</v>
      </c>
      <c r="P209" s="1533"/>
      <c r="Q209" s="649"/>
      <c r="R209" s="649"/>
      <c r="S209" s="649"/>
      <c r="T209" s="649"/>
      <c r="U209" s="649"/>
      <c r="V209" s="649"/>
      <c r="W209" s="649"/>
      <c r="X209" s="649"/>
      <c r="Y209" s="649"/>
      <c r="Z209" s="649"/>
      <c r="AA209" s="649"/>
      <c r="AB209" s="649"/>
    </row>
    <row r="210">
      <c r="A210" s="1547" t="s">
        <v>78</v>
      </c>
      <c r="B210" s="1537">
        <v>0.0</v>
      </c>
      <c r="C210" s="1537">
        <v>0.0</v>
      </c>
      <c r="D210" s="1537">
        <v>0.0</v>
      </c>
      <c r="E210" s="1537">
        <v>0.0</v>
      </c>
      <c r="F210" s="1537">
        <v>0.0</v>
      </c>
      <c r="G210" s="1548">
        <v>0.0</v>
      </c>
      <c r="H210" s="1535">
        <f t="shared" si="157"/>
        <v>0</v>
      </c>
      <c r="I210" s="1533"/>
      <c r="J210" s="1544"/>
      <c r="K210" s="1533" t="s">
        <v>78</v>
      </c>
      <c r="L210" s="1537" t="s">
        <v>79</v>
      </c>
      <c r="M210" s="1533" t="s">
        <v>79</v>
      </c>
      <c r="N210" s="1537" t="s">
        <v>79</v>
      </c>
      <c r="O210" s="1533" t="s">
        <v>79</v>
      </c>
      <c r="P210" s="1533"/>
      <c r="Q210" s="649"/>
      <c r="R210" s="649"/>
      <c r="S210" s="649"/>
      <c r="T210" s="649"/>
      <c r="U210" s="649"/>
      <c r="V210" s="649"/>
      <c r="W210" s="649"/>
      <c r="X210" s="649"/>
      <c r="Y210" s="649"/>
      <c r="Z210" s="649"/>
      <c r="AA210" s="649"/>
      <c r="AB210" s="649"/>
    </row>
    <row r="211">
      <c r="A211" s="1547" t="s">
        <v>446</v>
      </c>
      <c r="B211" s="1537">
        <v>0.0</v>
      </c>
      <c r="C211" s="1537">
        <v>0.0</v>
      </c>
      <c r="D211" s="1537">
        <v>0.0</v>
      </c>
      <c r="E211" s="1537">
        <v>0.0</v>
      </c>
      <c r="F211" s="1537">
        <v>0.0</v>
      </c>
      <c r="G211" s="1548">
        <v>0.0</v>
      </c>
      <c r="H211" s="1535">
        <f>sum(B211:G211)</f>
        <v>0</v>
      </c>
      <c r="I211" s="1533"/>
      <c r="J211" s="1544"/>
      <c r="K211" s="1533" t="s">
        <v>446</v>
      </c>
      <c r="L211" s="1537">
        <v>3.0</v>
      </c>
      <c r="M211" s="1533">
        <f t="shared" ref="M211:M212" si="158">(L211-H211)</f>
        <v>3</v>
      </c>
      <c r="N211" s="1537">
        <v>0.0</v>
      </c>
      <c r="O211" s="1533">
        <f t="shared" ref="O211:O212" si="159">sum(M211,N211)</f>
        <v>3</v>
      </c>
      <c r="P211" s="1533"/>
      <c r="Q211" s="649"/>
      <c r="R211" s="649"/>
      <c r="S211" s="649"/>
      <c r="T211" s="649"/>
      <c r="U211" s="649"/>
      <c r="V211" s="649"/>
      <c r="W211" s="649"/>
      <c r="X211" s="649"/>
      <c r="Y211" s="649"/>
      <c r="Z211" s="649"/>
      <c r="AA211" s="649"/>
      <c r="AB211" s="649"/>
    </row>
    <row r="212">
      <c r="A212" s="1547" t="s">
        <v>80</v>
      </c>
      <c r="B212" s="1537">
        <v>0.0</v>
      </c>
      <c r="C212" s="1537">
        <v>0.0</v>
      </c>
      <c r="D212" s="1537">
        <v>0.0</v>
      </c>
      <c r="E212" s="1537">
        <v>0.0</v>
      </c>
      <c r="F212" s="1537">
        <v>0.0</v>
      </c>
      <c r="G212" s="1548">
        <v>0.0</v>
      </c>
      <c r="H212" s="1535">
        <f>SUM(B212:G212)</f>
        <v>0</v>
      </c>
      <c r="I212" s="1533"/>
      <c r="J212" s="1544"/>
      <c r="K212" s="1533" t="s">
        <v>80</v>
      </c>
      <c r="L212" s="1537">
        <v>20.0</v>
      </c>
      <c r="M212" s="1533">
        <f t="shared" si="158"/>
        <v>20</v>
      </c>
      <c r="N212" s="1537">
        <v>0.0</v>
      </c>
      <c r="O212" s="1533">
        <f t="shared" si="159"/>
        <v>20</v>
      </c>
      <c r="P212" s="1533"/>
      <c r="Q212" s="649"/>
      <c r="R212" s="649"/>
      <c r="S212" s="649"/>
      <c r="T212" s="649"/>
      <c r="U212" s="649"/>
      <c r="V212" s="649"/>
      <c r="W212" s="649"/>
      <c r="X212" s="649"/>
      <c r="Y212" s="649"/>
      <c r="Z212" s="649"/>
      <c r="AA212" s="649"/>
      <c r="AB212" s="649"/>
    </row>
    <row r="213">
      <c r="A213" s="1538" t="s">
        <v>270</v>
      </c>
      <c r="B213" s="1688">
        <v>0.0</v>
      </c>
      <c r="C213" s="1539">
        <f t="shared" ref="C213:G213" si="160">SUM(C214:C243)</f>
        <v>49</v>
      </c>
      <c r="D213" s="1539">
        <f t="shared" si="160"/>
        <v>39</v>
      </c>
      <c r="E213" s="1539">
        <f t="shared" si="160"/>
        <v>43</v>
      </c>
      <c r="F213" s="1539">
        <f t="shared" si="160"/>
        <v>35</v>
      </c>
      <c r="G213" s="1539">
        <f t="shared" si="160"/>
        <v>10</v>
      </c>
      <c r="H213" s="1539">
        <f> SUM(H214:H217,H219:H222,H224:H227,H229:H232,H234:H237,H239:H242)</f>
        <v>173</v>
      </c>
      <c r="I213" s="1539"/>
      <c r="J213" s="1531"/>
      <c r="K213" s="1539" t="s">
        <v>270</v>
      </c>
      <c r="L213" s="1682"/>
      <c r="M213" s="1682"/>
      <c r="N213" s="1682"/>
      <c r="O213" s="1682"/>
      <c r="P213" s="1682"/>
      <c r="Q213" s="649"/>
      <c r="R213" s="649"/>
      <c r="S213" s="649"/>
      <c r="T213" s="649"/>
      <c r="U213" s="649"/>
      <c r="V213" s="649"/>
      <c r="W213" s="649"/>
      <c r="X213" s="649"/>
      <c r="Y213" s="649"/>
      <c r="Z213" s="649"/>
      <c r="AA213" s="649"/>
      <c r="AB213" s="649"/>
    </row>
    <row r="214">
      <c r="A214" s="1540" t="s">
        <v>89</v>
      </c>
      <c r="B214" s="1541">
        <v>0.0</v>
      </c>
      <c r="C214" s="1541">
        <v>20.0</v>
      </c>
      <c r="D214" s="1541">
        <v>12.0</v>
      </c>
      <c r="E214" s="1541">
        <v>18.0</v>
      </c>
      <c r="F214" s="1541">
        <v>17.0</v>
      </c>
      <c r="G214" s="1541">
        <v>8.0</v>
      </c>
      <c r="H214" s="1542">
        <f t="shared" ref="H214:H216" si="161">SUM(B214:G214)</f>
        <v>75</v>
      </c>
      <c r="I214" s="1543">
        <f>sum(H214:H217)</f>
        <v>94</v>
      </c>
      <c r="J214" s="1544"/>
      <c r="K214" s="1545" t="s">
        <v>89</v>
      </c>
      <c r="L214" s="1546">
        <v>94.0</v>
      </c>
      <c r="M214" s="1543">
        <f>(L214-H214)</f>
        <v>19</v>
      </c>
      <c r="N214" s="1546">
        <v>75.0</v>
      </c>
      <c r="O214" s="1543">
        <f t="shared" ref="O214:O215" si="162">sum(M214,N214)</f>
        <v>94</v>
      </c>
      <c r="P214" s="1546" t="s">
        <v>382</v>
      </c>
      <c r="Q214" s="649"/>
      <c r="R214" s="649"/>
      <c r="S214" s="649"/>
      <c r="T214" s="649"/>
      <c r="U214" s="649"/>
      <c r="V214" s="649"/>
      <c r="W214" s="649"/>
      <c r="X214" s="649"/>
      <c r="Y214" s="649"/>
      <c r="Z214" s="649"/>
      <c r="AA214" s="649"/>
      <c r="AB214" s="649"/>
    </row>
    <row r="215">
      <c r="A215" s="1547" t="s">
        <v>77</v>
      </c>
      <c r="B215" s="1537">
        <v>0.0</v>
      </c>
      <c r="C215" s="1537">
        <v>0.0</v>
      </c>
      <c r="D215" s="1537">
        <v>0.0</v>
      </c>
      <c r="E215" s="1537">
        <v>0.0</v>
      </c>
      <c r="F215" s="1537">
        <v>0.0</v>
      </c>
      <c r="G215" s="1548">
        <v>0.0</v>
      </c>
      <c r="H215" s="1535">
        <f t="shared" si="161"/>
        <v>0</v>
      </c>
      <c r="I215" s="1549">
        <f>(I214/61)</f>
        <v>1.540983607</v>
      </c>
      <c r="J215" s="1544"/>
      <c r="K215" s="1533" t="s">
        <v>77</v>
      </c>
      <c r="L215" s="1537">
        <v>16.0</v>
      </c>
      <c r="M215" s="1533">
        <f>(L215-H215-H216)</f>
        <v>0</v>
      </c>
      <c r="N215" s="1537">
        <v>15.0</v>
      </c>
      <c r="O215" s="1533">
        <f t="shared" si="162"/>
        <v>15</v>
      </c>
      <c r="P215" s="1533"/>
      <c r="Q215" s="649"/>
      <c r="R215" s="649"/>
      <c r="S215" s="649"/>
      <c r="T215" s="649"/>
      <c r="U215" s="649"/>
      <c r="V215" s="649"/>
      <c r="W215" s="649"/>
      <c r="X215" s="649"/>
      <c r="Y215" s="649"/>
      <c r="Z215" s="649"/>
      <c r="AA215" s="649"/>
      <c r="AB215" s="649"/>
    </row>
    <row r="216">
      <c r="A216" s="1547" t="s">
        <v>78</v>
      </c>
      <c r="B216" s="1537">
        <v>0.0</v>
      </c>
      <c r="C216" s="1537">
        <v>4.0</v>
      </c>
      <c r="D216" s="1537">
        <v>6.0</v>
      </c>
      <c r="E216" s="1537">
        <v>6.0</v>
      </c>
      <c r="F216" s="1537">
        <v>0.0</v>
      </c>
      <c r="G216" s="1548">
        <v>0.0</v>
      </c>
      <c r="H216" s="1535">
        <f t="shared" si="161"/>
        <v>16</v>
      </c>
      <c r="I216" s="1533"/>
      <c r="J216" s="1544"/>
      <c r="K216" s="1533" t="s">
        <v>78</v>
      </c>
      <c r="L216" s="1537" t="s">
        <v>79</v>
      </c>
      <c r="M216" s="1533" t="s">
        <v>79</v>
      </c>
      <c r="N216" s="1537" t="s">
        <v>79</v>
      </c>
      <c r="O216" s="1533" t="s">
        <v>79</v>
      </c>
      <c r="P216" s="1533"/>
      <c r="Q216" s="649"/>
      <c r="R216" s="649"/>
      <c r="S216" s="649"/>
      <c r="T216" s="649"/>
      <c r="U216" s="649"/>
      <c r="V216" s="649"/>
      <c r="W216" s="649"/>
      <c r="X216" s="649"/>
      <c r="Y216" s="649"/>
      <c r="Z216" s="649"/>
      <c r="AA216" s="649"/>
      <c r="AB216" s="649"/>
    </row>
    <row r="217">
      <c r="A217" s="1547" t="s">
        <v>446</v>
      </c>
      <c r="B217" s="1537">
        <v>0.0</v>
      </c>
      <c r="C217" s="1537">
        <v>0.0</v>
      </c>
      <c r="D217" s="1537">
        <v>2.0</v>
      </c>
      <c r="E217" s="1537">
        <v>0.0</v>
      </c>
      <c r="F217" s="1537">
        <v>1.0</v>
      </c>
      <c r="G217" s="1548">
        <v>0.0</v>
      </c>
      <c r="H217" s="1535">
        <f>sum(B217:G217)</f>
        <v>3</v>
      </c>
      <c r="I217" s="1533"/>
      <c r="J217" s="1544"/>
      <c r="K217" s="1533" t="s">
        <v>446</v>
      </c>
      <c r="L217" s="1537">
        <v>5.0</v>
      </c>
      <c r="M217" s="1533">
        <f t="shared" ref="M217:M219" si="163">(L217-H217)</f>
        <v>2</v>
      </c>
      <c r="N217" s="1537">
        <v>0.0</v>
      </c>
      <c r="O217" s="1533">
        <f t="shared" ref="O217:O220" si="164">sum(M217,N217)</f>
        <v>2</v>
      </c>
      <c r="P217" s="1533"/>
      <c r="Q217" s="649"/>
      <c r="R217" s="649"/>
      <c r="S217" s="649"/>
      <c r="T217" s="649"/>
      <c r="U217" s="649"/>
      <c r="V217" s="649"/>
      <c r="W217" s="649"/>
      <c r="X217" s="649"/>
      <c r="Y217" s="649"/>
      <c r="Z217" s="649"/>
      <c r="AA217" s="649"/>
      <c r="AB217" s="649"/>
    </row>
    <row r="218">
      <c r="A218" s="1547" t="s">
        <v>80</v>
      </c>
      <c r="B218" s="1537">
        <v>0.0</v>
      </c>
      <c r="C218" s="1537">
        <v>0.0</v>
      </c>
      <c r="D218" s="1537">
        <v>0.0</v>
      </c>
      <c r="E218" s="1537">
        <v>0.0</v>
      </c>
      <c r="F218" s="1537">
        <v>0.0</v>
      </c>
      <c r="G218" s="1548">
        <v>0.0</v>
      </c>
      <c r="H218" s="1535">
        <f t="shared" ref="H218:H221" si="165">SUM(B218:G218)</f>
        <v>0</v>
      </c>
      <c r="I218" s="1533"/>
      <c r="J218" s="1544"/>
      <c r="K218" s="1533" t="s">
        <v>80</v>
      </c>
      <c r="L218" s="1537">
        <v>56.0</v>
      </c>
      <c r="M218" s="1533">
        <f t="shared" si="163"/>
        <v>56</v>
      </c>
      <c r="N218" s="1537">
        <v>0.0</v>
      </c>
      <c r="O218" s="1533">
        <f t="shared" si="164"/>
        <v>56</v>
      </c>
      <c r="P218" s="1533"/>
      <c r="Q218" s="649"/>
      <c r="R218" s="649"/>
      <c r="S218" s="649"/>
      <c r="T218" s="649"/>
      <c r="U218" s="649"/>
      <c r="V218" s="649"/>
      <c r="W218" s="649"/>
      <c r="X218" s="649"/>
      <c r="Y218" s="649"/>
      <c r="Z218" s="649"/>
      <c r="AA218" s="649"/>
      <c r="AB218" s="649"/>
    </row>
    <row r="219">
      <c r="A219" s="1552" t="s">
        <v>88</v>
      </c>
      <c r="B219" s="1546">
        <v>0.0</v>
      </c>
      <c r="C219" s="1546">
        <v>7.0</v>
      </c>
      <c r="D219" s="1546">
        <v>9.0</v>
      </c>
      <c r="E219" s="1546">
        <v>11.0</v>
      </c>
      <c r="F219" s="1546">
        <v>13.0</v>
      </c>
      <c r="G219" s="1541">
        <v>0.0</v>
      </c>
      <c r="H219" s="1542">
        <f t="shared" si="165"/>
        <v>40</v>
      </c>
      <c r="I219" s="1543">
        <f>sum(H219:H222)</f>
        <v>61</v>
      </c>
      <c r="J219" s="1544"/>
      <c r="K219" s="1543" t="s">
        <v>88</v>
      </c>
      <c r="L219" s="1546">
        <v>50.0</v>
      </c>
      <c r="M219" s="1543">
        <f t="shared" si="163"/>
        <v>10</v>
      </c>
      <c r="N219" s="1546">
        <v>25.0</v>
      </c>
      <c r="O219" s="1543">
        <f t="shared" si="164"/>
        <v>35</v>
      </c>
      <c r="P219" s="1546" t="s">
        <v>382</v>
      </c>
      <c r="Q219" s="649"/>
      <c r="R219" s="649"/>
      <c r="S219" s="649"/>
      <c r="T219" s="649"/>
      <c r="U219" s="649"/>
      <c r="V219" s="649"/>
      <c r="W219" s="649"/>
      <c r="X219" s="649"/>
      <c r="Y219" s="649"/>
      <c r="Z219" s="649"/>
      <c r="AA219" s="649"/>
      <c r="AB219" s="649"/>
    </row>
    <row r="220">
      <c r="A220" s="1547" t="s">
        <v>77</v>
      </c>
      <c r="B220" s="1537">
        <v>0.0</v>
      </c>
      <c r="C220" s="1537">
        <v>0.0</v>
      </c>
      <c r="D220" s="1537">
        <v>0.0</v>
      </c>
      <c r="E220" s="1537">
        <v>0.0</v>
      </c>
      <c r="F220" s="1537">
        <v>0.0</v>
      </c>
      <c r="G220" s="1537">
        <v>0.0</v>
      </c>
      <c r="H220" s="1535">
        <f t="shared" si="165"/>
        <v>0</v>
      </c>
      <c r="I220" s="1549">
        <f>(I219/60)</f>
        <v>1.016666667</v>
      </c>
      <c r="J220" s="1544"/>
      <c r="K220" s="1533" t="s">
        <v>77</v>
      </c>
      <c r="L220" s="1537">
        <v>15.0</v>
      </c>
      <c r="M220" s="1533">
        <f>(L220-H220-H221)</f>
        <v>0</v>
      </c>
      <c r="N220" s="1537">
        <v>15.0</v>
      </c>
      <c r="O220" s="1533">
        <f t="shared" si="164"/>
        <v>15</v>
      </c>
      <c r="P220" s="1533"/>
      <c r="Q220" s="649"/>
      <c r="R220" s="649"/>
      <c r="S220" s="649"/>
      <c r="T220" s="649"/>
      <c r="U220" s="649"/>
      <c r="V220" s="649"/>
      <c r="W220" s="649"/>
      <c r="X220" s="649"/>
      <c r="Y220" s="649"/>
      <c r="Z220" s="649"/>
      <c r="AA220" s="649"/>
      <c r="AB220" s="649"/>
    </row>
    <row r="221">
      <c r="A221" s="1547" t="s">
        <v>78</v>
      </c>
      <c r="B221" s="1537">
        <v>0.0</v>
      </c>
      <c r="C221" s="1537">
        <v>5.0</v>
      </c>
      <c r="D221" s="1537">
        <v>4.0</v>
      </c>
      <c r="E221" s="1537">
        <v>6.0</v>
      </c>
      <c r="F221" s="1537">
        <v>0.0</v>
      </c>
      <c r="G221" s="1537">
        <v>0.0</v>
      </c>
      <c r="H221" s="1535">
        <f t="shared" si="165"/>
        <v>15</v>
      </c>
      <c r="I221" s="1533"/>
      <c r="J221" s="1544"/>
      <c r="K221" s="1533" t="s">
        <v>78</v>
      </c>
      <c r="L221" s="1537" t="s">
        <v>79</v>
      </c>
      <c r="M221" s="1533" t="s">
        <v>79</v>
      </c>
      <c r="N221" s="1537" t="s">
        <v>79</v>
      </c>
      <c r="O221" s="1533" t="s">
        <v>79</v>
      </c>
      <c r="P221" s="1533"/>
      <c r="Q221" s="649"/>
      <c r="R221" s="649"/>
      <c r="S221" s="649"/>
      <c r="T221" s="649"/>
      <c r="U221" s="649"/>
      <c r="V221" s="649"/>
      <c r="W221" s="649"/>
      <c r="X221" s="649"/>
      <c r="Y221" s="649"/>
      <c r="Z221" s="649"/>
      <c r="AA221" s="649"/>
      <c r="AB221" s="649"/>
    </row>
    <row r="222">
      <c r="A222" s="1547" t="s">
        <v>446</v>
      </c>
      <c r="B222" s="1537">
        <v>0.0</v>
      </c>
      <c r="C222" s="1537">
        <v>1.0</v>
      </c>
      <c r="D222" s="1537">
        <v>2.0</v>
      </c>
      <c r="E222" s="1537">
        <v>1.0</v>
      </c>
      <c r="F222" s="1537">
        <v>2.0</v>
      </c>
      <c r="G222" s="1537">
        <v>0.0</v>
      </c>
      <c r="H222" s="1535">
        <f t="shared" ref="H222:H223" si="166">sum(B222:G222)</f>
        <v>6</v>
      </c>
      <c r="I222" s="1533"/>
      <c r="J222" s="1544"/>
      <c r="K222" s="1533" t="s">
        <v>446</v>
      </c>
      <c r="L222" s="1537">
        <v>6.0</v>
      </c>
      <c r="M222" s="1533">
        <f t="shared" ref="M222:M224" si="167">(L222-H222)</f>
        <v>0</v>
      </c>
      <c r="N222" s="1537">
        <v>7.0</v>
      </c>
      <c r="O222" s="1533">
        <f t="shared" ref="O222:O225" si="168">sum(M222,N222)</f>
        <v>7</v>
      </c>
      <c r="P222" s="1533"/>
      <c r="Q222" s="649"/>
      <c r="R222" s="649"/>
      <c r="S222" s="649"/>
      <c r="T222" s="649"/>
      <c r="U222" s="649"/>
      <c r="V222" s="649"/>
      <c r="W222" s="649"/>
      <c r="X222" s="649"/>
      <c r="Y222" s="649"/>
      <c r="Z222" s="649"/>
      <c r="AA222" s="649"/>
      <c r="AB222" s="649"/>
    </row>
    <row r="223">
      <c r="A223" s="1547" t="s">
        <v>80</v>
      </c>
      <c r="B223" s="1537">
        <v>0.0</v>
      </c>
      <c r="C223" s="1537">
        <v>2.0</v>
      </c>
      <c r="D223" s="1537">
        <v>1.0</v>
      </c>
      <c r="E223" s="1537">
        <v>0.0</v>
      </c>
      <c r="F223" s="1537">
        <v>0.0</v>
      </c>
      <c r="G223" s="1537">
        <v>0.0</v>
      </c>
      <c r="H223" s="1535">
        <f t="shared" si="166"/>
        <v>3</v>
      </c>
      <c r="I223" s="1533"/>
      <c r="J223" s="1544"/>
      <c r="K223" s="1533" t="s">
        <v>80</v>
      </c>
      <c r="L223" s="1537">
        <v>21.0</v>
      </c>
      <c r="M223" s="1533">
        <f t="shared" si="167"/>
        <v>18</v>
      </c>
      <c r="N223" s="1537">
        <v>0.0</v>
      </c>
      <c r="O223" s="1533">
        <f t="shared" si="168"/>
        <v>18</v>
      </c>
      <c r="P223" s="1533"/>
      <c r="Q223" s="649"/>
      <c r="R223" s="649"/>
      <c r="S223" s="649"/>
      <c r="T223" s="649"/>
      <c r="U223" s="649"/>
      <c r="V223" s="649"/>
      <c r="W223" s="649"/>
      <c r="X223" s="649"/>
      <c r="Y223" s="649"/>
      <c r="Z223" s="649"/>
      <c r="AA223" s="649"/>
      <c r="AB223" s="649"/>
    </row>
    <row r="224">
      <c r="A224" s="1552" t="s">
        <v>238</v>
      </c>
      <c r="B224" s="1541">
        <v>0.0</v>
      </c>
      <c r="C224" s="1541">
        <v>0.0</v>
      </c>
      <c r="D224" s="1541">
        <v>0.0</v>
      </c>
      <c r="E224" s="1541">
        <v>0.0</v>
      </c>
      <c r="F224" s="1541">
        <v>0.0</v>
      </c>
      <c r="G224" s="1541">
        <v>0.0</v>
      </c>
      <c r="H224" s="1542">
        <f t="shared" ref="H224:H226" si="169">SUM(B224:G224)</f>
        <v>0</v>
      </c>
      <c r="I224" s="1543">
        <f>sum(H224:H227)</f>
        <v>0</v>
      </c>
      <c r="J224" s="1544"/>
      <c r="K224" s="1543" t="s">
        <v>238</v>
      </c>
      <c r="L224" s="1546">
        <v>11.0</v>
      </c>
      <c r="M224" s="1543">
        <f t="shared" si="167"/>
        <v>11</v>
      </c>
      <c r="N224" s="1546">
        <v>0.0</v>
      </c>
      <c r="O224" s="1543">
        <f t="shared" si="168"/>
        <v>11</v>
      </c>
      <c r="P224" s="1546" t="s">
        <v>660</v>
      </c>
      <c r="Q224" s="649"/>
      <c r="R224" s="649"/>
      <c r="S224" s="649"/>
      <c r="T224" s="649"/>
      <c r="U224" s="649"/>
      <c r="V224" s="649"/>
      <c r="W224" s="649"/>
      <c r="X224" s="649"/>
      <c r="Y224" s="649"/>
      <c r="Z224" s="649"/>
      <c r="AA224" s="649"/>
      <c r="AB224" s="649"/>
    </row>
    <row r="225">
      <c r="A225" s="1547" t="s">
        <v>77</v>
      </c>
      <c r="B225" s="1537">
        <v>0.0</v>
      </c>
      <c r="C225" s="1537">
        <v>0.0</v>
      </c>
      <c r="D225" s="1537">
        <v>0.0</v>
      </c>
      <c r="E225" s="1537">
        <v>0.0</v>
      </c>
      <c r="F225" s="1537">
        <v>0.0</v>
      </c>
      <c r="G225" s="1548">
        <v>0.0</v>
      </c>
      <c r="H225" s="1535">
        <f t="shared" si="169"/>
        <v>0</v>
      </c>
      <c r="I225" s="1549">
        <f>(I224/60)</f>
        <v>0</v>
      </c>
      <c r="J225" s="1544"/>
      <c r="K225" s="1533" t="s">
        <v>77</v>
      </c>
      <c r="L225" s="1537">
        <v>0.0</v>
      </c>
      <c r="M225" s="1533">
        <f>(L225-H225-H226)</f>
        <v>0</v>
      </c>
      <c r="N225" s="1537">
        <v>0.0</v>
      </c>
      <c r="O225" s="1533">
        <f t="shared" si="168"/>
        <v>0</v>
      </c>
      <c r="P225" s="1533"/>
      <c r="Q225" s="649"/>
      <c r="R225" s="649"/>
      <c r="S225" s="649"/>
      <c r="T225" s="649"/>
      <c r="U225" s="649"/>
      <c r="V225" s="649"/>
      <c r="W225" s="649"/>
      <c r="X225" s="649"/>
      <c r="Y225" s="649"/>
      <c r="Z225" s="649"/>
      <c r="AA225" s="649"/>
      <c r="AB225" s="649"/>
    </row>
    <row r="226">
      <c r="A226" s="1547" t="s">
        <v>78</v>
      </c>
      <c r="B226" s="1537">
        <v>0.0</v>
      </c>
      <c r="C226" s="1537">
        <v>0.0</v>
      </c>
      <c r="D226" s="1537">
        <v>0.0</v>
      </c>
      <c r="E226" s="1537">
        <v>0.0</v>
      </c>
      <c r="F226" s="1537">
        <v>0.0</v>
      </c>
      <c r="G226" s="1548">
        <v>0.0</v>
      </c>
      <c r="H226" s="1535">
        <f t="shared" si="169"/>
        <v>0</v>
      </c>
      <c r="I226" s="1533"/>
      <c r="J226" s="1544"/>
      <c r="K226" s="1533" t="s">
        <v>78</v>
      </c>
      <c r="L226" s="1537" t="s">
        <v>79</v>
      </c>
      <c r="M226" s="1533" t="s">
        <v>79</v>
      </c>
      <c r="N226" s="1537" t="s">
        <v>79</v>
      </c>
      <c r="O226" s="1533" t="s">
        <v>79</v>
      </c>
      <c r="P226" s="1533"/>
      <c r="Q226" s="649"/>
      <c r="R226" s="649"/>
      <c r="S226" s="649"/>
      <c r="T226" s="649"/>
      <c r="U226" s="649"/>
      <c r="V226" s="649"/>
      <c r="W226" s="649"/>
      <c r="X226" s="649"/>
      <c r="Y226" s="649"/>
      <c r="Z226" s="649"/>
      <c r="AA226" s="649"/>
      <c r="AB226" s="649"/>
    </row>
    <row r="227">
      <c r="A227" s="1547" t="s">
        <v>446</v>
      </c>
      <c r="B227" s="1537">
        <v>0.0</v>
      </c>
      <c r="C227" s="1537">
        <v>0.0</v>
      </c>
      <c r="D227" s="1537">
        <v>0.0</v>
      </c>
      <c r="E227" s="1537">
        <v>0.0</v>
      </c>
      <c r="F227" s="1537">
        <v>0.0</v>
      </c>
      <c r="G227" s="1548">
        <v>0.0</v>
      </c>
      <c r="H227" s="1535">
        <f t="shared" ref="H227:H228" si="170">sum(B227:G227)</f>
        <v>0</v>
      </c>
      <c r="I227" s="1533"/>
      <c r="J227" s="1544"/>
      <c r="K227" s="1533" t="s">
        <v>446</v>
      </c>
      <c r="L227" s="1537">
        <v>0.0</v>
      </c>
      <c r="M227" s="1533">
        <f t="shared" ref="M227:M229" si="171">(L227-H227)</f>
        <v>0</v>
      </c>
      <c r="N227" s="1537">
        <v>0.0</v>
      </c>
      <c r="O227" s="1533">
        <f t="shared" ref="O227:O230" si="172">sum(M227,N227)</f>
        <v>0</v>
      </c>
      <c r="P227" s="1533"/>
      <c r="Q227" s="649"/>
      <c r="R227" s="649"/>
      <c r="S227" s="649"/>
      <c r="T227" s="649"/>
      <c r="U227" s="649"/>
      <c r="V227" s="649"/>
      <c r="W227" s="649"/>
      <c r="X227" s="649"/>
      <c r="Y227" s="649"/>
      <c r="Z227" s="649"/>
      <c r="AA227" s="649"/>
      <c r="AB227" s="649"/>
    </row>
    <row r="228">
      <c r="A228" s="1547" t="s">
        <v>80</v>
      </c>
      <c r="B228" s="1537">
        <v>0.0</v>
      </c>
      <c r="C228" s="1537">
        <v>0.0</v>
      </c>
      <c r="D228" s="1537">
        <v>0.0</v>
      </c>
      <c r="E228" s="1537">
        <v>0.0</v>
      </c>
      <c r="F228" s="1537">
        <v>0.0</v>
      </c>
      <c r="G228" s="1548">
        <v>0.0</v>
      </c>
      <c r="H228" s="1535">
        <f t="shared" si="170"/>
        <v>0</v>
      </c>
      <c r="I228" s="1533"/>
      <c r="J228" s="1544"/>
      <c r="K228" s="1533" t="s">
        <v>80</v>
      </c>
      <c r="L228" s="1537">
        <v>33.0</v>
      </c>
      <c r="M228" s="1533">
        <f t="shared" si="171"/>
        <v>33</v>
      </c>
      <c r="N228" s="1537">
        <v>0.0</v>
      </c>
      <c r="O228" s="1533">
        <f t="shared" si="172"/>
        <v>33</v>
      </c>
      <c r="P228" s="1533"/>
      <c r="Q228" s="649"/>
      <c r="R228" s="649"/>
      <c r="S228" s="649"/>
      <c r="T228" s="649"/>
      <c r="U228" s="649"/>
      <c r="V228" s="649"/>
      <c r="W228" s="649"/>
      <c r="X228" s="649"/>
      <c r="Y228" s="649"/>
      <c r="Z228" s="649"/>
      <c r="AA228" s="649"/>
      <c r="AB228" s="649"/>
    </row>
    <row r="229">
      <c r="A229" s="1552" t="s">
        <v>102</v>
      </c>
      <c r="B229" s="1546">
        <v>0.0</v>
      </c>
      <c r="C229" s="1546">
        <v>4.0</v>
      </c>
      <c r="D229" s="1546">
        <v>2.0</v>
      </c>
      <c r="E229" s="1546">
        <v>0.0</v>
      </c>
      <c r="F229" s="1546">
        <v>2.0</v>
      </c>
      <c r="G229" s="1541">
        <v>0.0</v>
      </c>
      <c r="H229" s="1542">
        <f t="shared" ref="H229:H231" si="173">SUM(B229:G229)</f>
        <v>8</v>
      </c>
      <c r="I229" s="1543">
        <f>sum(H229:H232)</f>
        <v>9</v>
      </c>
      <c r="J229" s="1544"/>
      <c r="K229" s="1543" t="s">
        <v>102</v>
      </c>
      <c r="L229" s="1546">
        <v>26.0</v>
      </c>
      <c r="M229" s="1543">
        <f t="shared" si="171"/>
        <v>18</v>
      </c>
      <c r="N229" s="1546">
        <v>10.0</v>
      </c>
      <c r="O229" s="1543">
        <f t="shared" si="172"/>
        <v>28</v>
      </c>
      <c r="P229" s="1546" t="s">
        <v>382</v>
      </c>
      <c r="Q229" s="649"/>
      <c r="R229" s="649"/>
      <c r="S229" s="649"/>
      <c r="T229" s="649"/>
      <c r="U229" s="649"/>
      <c r="V229" s="649"/>
      <c r="W229" s="649"/>
      <c r="X229" s="649"/>
      <c r="Y229" s="649"/>
      <c r="Z229" s="649"/>
      <c r="AA229" s="649"/>
      <c r="AB229" s="649"/>
    </row>
    <row r="230">
      <c r="A230" s="1547" t="s">
        <v>77</v>
      </c>
      <c r="B230" s="1537">
        <v>0.0</v>
      </c>
      <c r="C230" s="1537">
        <v>0.0</v>
      </c>
      <c r="D230" s="1537">
        <v>0.0</v>
      </c>
      <c r="E230" s="1537">
        <v>0.0</v>
      </c>
      <c r="F230" s="1537">
        <v>0.0</v>
      </c>
      <c r="G230" s="1537">
        <v>0.0</v>
      </c>
      <c r="H230" s="1535">
        <f t="shared" si="173"/>
        <v>0</v>
      </c>
      <c r="I230" s="1549">
        <f>(I229/60)</f>
        <v>0.15</v>
      </c>
      <c r="J230" s="1544"/>
      <c r="K230" s="1533" t="s">
        <v>77</v>
      </c>
      <c r="L230" s="1537">
        <v>5.0</v>
      </c>
      <c r="M230" s="1533">
        <f>(L230-H230-H231)</f>
        <v>4</v>
      </c>
      <c r="N230" s="1537">
        <v>0.0</v>
      </c>
      <c r="O230" s="1533">
        <f t="shared" si="172"/>
        <v>4</v>
      </c>
      <c r="P230" s="1533"/>
      <c r="Q230" s="649"/>
      <c r="R230" s="649"/>
      <c r="S230" s="649"/>
      <c r="T230" s="649"/>
      <c r="U230" s="649"/>
      <c r="V230" s="649"/>
      <c r="W230" s="649"/>
      <c r="X230" s="649"/>
      <c r="Y230" s="649"/>
      <c r="Z230" s="649"/>
      <c r="AA230" s="649"/>
      <c r="AB230" s="649"/>
    </row>
    <row r="231">
      <c r="A231" s="1547" t="s">
        <v>78</v>
      </c>
      <c r="B231" s="1537">
        <v>0.0</v>
      </c>
      <c r="C231" s="1537">
        <v>0.0</v>
      </c>
      <c r="D231" s="1537">
        <v>1.0</v>
      </c>
      <c r="E231" s="1537">
        <v>0.0</v>
      </c>
      <c r="F231" s="1537">
        <v>0.0</v>
      </c>
      <c r="G231" s="1537">
        <v>0.0</v>
      </c>
      <c r="H231" s="1535">
        <f t="shared" si="173"/>
        <v>1</v>
      </c>
      <c r="I231" s="1533"/>
      <c r="J231" s="1544"/>
      <c r="K231" s="1533" t="s">
        <v>78</v>
      </c>
      <c r="L231" s="1537" t="s">
        <v>79</v>
      </c>
      <c r="M231" s="1533" t="s">
        <v>79</v>
      </c>
      <c r="N231" s="1537" t="s">
        <v>79</v>
      </c>
      <c r="O231" s="1533" t="s">
        <v>79</v>
      </c>
      <c r="P231" s="1533"/>
      <c r="Q231" s="649"/>
      <c r="R231" s="649"/>
      <c r="S231" s="649"/>
      <c r="T231" s="649"/>
      <c r="U231" s="649"/>
      <c r="V231" s="649"/>
      <c r="W231" s="649"/>
      <c r="X231" s="649"/>
      <c r="Y231" s="649"/>
      <c r="Z231" s="649"/>
      <c r="AA231" s="649"/>
      <c r="AB231" s="649"/>
    </row>
    <row r="232">
      <c r="A232" s="1547" t="s">
        <v>446</v>
      </c>
      <c r="B232" s="1537">
        <v>0.0</v>
      </c>
      <c r="C232" s="1537">
        <v>0.0</v>
      </c>
      <c r="D232" s="1537">
        <v>0.0</v>
      </c>
      <c r="E232" s="1537">
        <v>0.0</v>
      </c>
      <c r="F232" s="1537">
        <v>0.0</v>
      </c>
      <c r="G232" s="1537">
        <v>0.0</v>
      </c>
      <c r="H232" s="1535">
        <f t="shared" ref="H232:H233" si="174">sum(B232:G232)</f>
        <v>0</v>
      </c>
      <c r="I232" s="1533"/>
      <c r="J232" s="1544"/>
      <c r="K232" s="1533" t="s">
        <v>446</v>
      </c>
      <c r="L232" s="1537">
        <v>5.0</v>
      </c>
      <c r="M232" s="1533">
        <f t="shared" ref="M232:M234" si="175">(L232-H232)</f>
        <v>5</v>
      </c>
      <c r="N232" s="1537">
        <v>0.0</v>
      </c>
      <c r="O232" s="1533">
        <f t="shared" ref="O232:O235" si="176">sum(M232,N232)</f>
        <v>5</v>
      </c>
      <c r="P232" s="1533"/>
      <c r="Q232" s="649"/>
      <c r="R232" s="649"/>
      <c r="S232" s="649"/>
      <c r="T232" s="649"/>
      <c r="U232" s="649"/>
      <c r="V232" s="649"/>
      <c r="W232" s="649"/>
      <c r="X232" s="649"/>
      <c r="Y232" s="649"/>
      <c r="Z232" s="649"/>
      <c r="AA232" s="649"/>
      <c r="AB232" s="649"/>
    </row>
    <row r="233">
      <c r="A233" s="1547" t="s">
        <v>80</v>
      </c>
      <c r="B233" s="1537">
        <v>0.0</v>
      </c>
      <c r="C233" s="1537">
        <v>0.0</v>
      </c>
      <c r="D233" s="1537">
        <v>0.0</v>
      </c>
      <c r="E233" s="1537">
        <v>0.0</v>
      </c>
      <c r="F233" s="1537">
        <v>0.0</v>
      </c>
      <c r="G233" s="1537">
        <v>0.0</v>
      </c>
      <c r="H233" s="1535">
        <f t="shared" si="174"/>
        <v>0</v>
      </c>
      <c r="I233" s="1533"/>
      <c r="J233" s="1544"/>
      <c r="K233" s="1533" t="s">
        <v>80</v>
      </c>
      <c r="L233" s="1537">
        <v>33.0</v>
      </c>
      <c r="M233" s="1533">
        <f t="shared" si="175"/>
        <v>33</v>
      </c>
      <c r="N233" s="1537">
        <v>0.0</v>
      </c>
      <c r="O233" s="1533">
        <f t="shared" si="176"/>
        <v>33</v>
      </c>
      <c r="P233" s="1533"/>
      <c r="Q233" s="649"/>
      <c r="R233" s="649"/>
      <c r="S233" s="649"/>
      <c r="T233" s="649"/>
      <c r="U233" s="649"/>
      <c r="V233" s="649"/>
      <c r="W233" s="649"/>
      <c r="X233" s="649"/>
      <c r="Y233" s="649"/>
      <c r="Z233" s="649"/>
      <c r="AA233" s="649"/>
      <c r="AB233" s="649"/>
    </row>
    <row r="234">
      <c r="A234" s="1558" t="s">
        <v>199</v>
      </c>
      <c r="B234" s="1541">
        <v>0.0</v>
      </c>
      <c r="C234" s="1541">
        <v>3.0</v>
      </c>
      <c r="D234" s="1541">
        <v>0.0</v>
      </c>
      <c r="E234" s="1541">
        <v>1.0</v>
      </c>
      <c r="F234" s="1541">
        <v>0.0</v>
      </c>
      <c r="G234" s="1541">
        <v>2.0</v>
      </c>
      <c r="H234" s="1542">
        <f t="shared" ref="H234:H236" si="177">SUM(B234:G234)</f>
        <v>6</v>
      </c>
      <c r="I234" s="1543">
        <f>sum(H234:H237)</f>
        <v>9</v>
      </c>
      <c r="J234" s="1544"/>
      <c r="K234" s="1559" t="s">
        <v>199</v>
      </c>
      <c r="L234" s="1546">
        <v>82.0</v>
      </c>
      <c r="M234" s="1543">
        <f t="shared" si="175"/>
        <v>76</v>
      </c>
      <c r="N234" s="1546">
        <v>0.0</v>
      </c>
      <c r="O234" s="1543">
        <f t="shared" si="176"/>
        <v>76</v>
      </c>
      <c r="P234" s="1546" t="s">
        <v>382</v>
      </c>
      <c r="Q234" s="649"/>
      <c r="R234" s="649"/>
      <c r="S234" s="649"/>
      <c r="T234" s="649"/>
      <c r="U234" s="649"/>
      <c r="V234" s="649"/>
      <c r="W234" s="649"/>
      <c r="X234" s="649"/>
      <c r="Y234" s="649"/>
      <c r="Z234" s="649"/>
      <c r="AA234" s="649"/>
      <c r="AB234" s="649"/>
    </row>
    <row r="235">
      <c r="A235" s="1547" t="s">
        <v>77</v>
      </c>
      <c r="B235" s="1537">
        <v>0.0</v>
      </c>
      <c r="C235" s="1537">
        <v>0.0</v>
      </c>
      <c r="D235" s="1537">
        <v>0.0</v>
      </c>
      <c r="E235" s="1537">
        <v>0.0</v>
      </c>
      <c r="F235" s="1537">
        <v>0.0</v>
      </c>
      <c r="G235" s="1548">
        <v>0.0</v>
      </c>
      <c r="H235" s="1535">
        <f t="shared" si="177"/>
        <v>0</v>
      </c>
      <c r="I235" s="1549">
        <f>(I234/60)</f>
        <v>0.15</v>
      </c>
      <c r="J235" s="1544"/>
      <c r="K235" s="1533" t="s">
        <v>77</v>
      </c>
      <c r="L235" s="1537">
        <v>21.0</v>
      </c>
      <c r="M235" s="1533">
        <f>(L235-H235-H236)</f>
        <v>18</v>
      </c>
      <c r="N235" s="1537">
        <v>0.0</v>
      </c>
      <c r="O235" s="1533">
        <f t="shared" si="176"/>
        <v>18</v>
      </c>
      <c r="P235" s="1533"/>
      <c r="Q235" s="649"/>
      <c r="R235" s="649"/>
      <c r="S235" s="649"/>
      <c r="T235" s="649"/>
      <c r="U235" s="649"/>
      <c r="V235" s="649"/>
      <c r="W235" s="649"/>
      <c r="X235" s="649"/>
      <c r="Y235" s="649"/>
      <c r="Z235" s="649"/>
      <c r="AA235" s="649"/>
      <c r="AB235" s="649"/>
    </row>
    <row r="236">
      <c r="A236" s="1547" t="s">
        <v>78</v>
      </c>
      <c r="B236" s="1537">
        <v>0.0</v>
      </c>
      <c r="C236" s="1537">
        <v>3.0</v>
      </c>
      <c r="D236" s="1537">
        <v>0.0</v>
      </c>
      <c r="E236" s="1537">
        <v>0.0</v>
      </c>
      <c r="F236" s="1537">
        <v>0.0</v>
      </c>
      <c r="G236" s="1548">
        <v>0.0</v>
      </c>
      <c r="H236" s="1535">
        <f t="shared" si="177"/>
        <v>3</v>
      </c>
      <c r="I236" s="1533"/>
      <c r="J236" s="1544"/>
      <c r="K236" s="1533" t="s">
        <v>78</v>
      </c>
      <c r="L236" s="1537" t="s">
        <v>79</v>
      </c>
      <c r="M236" s="1533" t="s">
        <v>79</v>
      </c>
      <c r="N236" s="1537" t="s">
        <v>79</v>
      </c>
      <c r="O236" s="1533" t="s">
        <v>79</v>
      </c>
      <c r="P236" s="1533"/>
      <c r="Q236" s="649"/>
      <c r="R236" s="649"/>
      <c r="S236" s="649"/>
      <c r="T236" s="649"/>
      <c r="U236" s="649"/>
      <c r="V236" s="649"/>
      <c r="W236" s="649"/>
      <c r="X236" s="649"/>
      <c r="Y236" s="649"/>
      <c r="Z236" s="649"/>
      <c r="AA236" s="649"/>
      <c r="AB236" s="649"/>
    </row>
    <row r="237">
      <c r="A237" s="1547" t="s">
        <v>446</v>
      </c>
      <c r="B237" s="1537">
        <v>0.0</v>
      </c>
      <c r="C237" s="1537">
        <v>0.0</v>
      </c>
      <c r="D237" s="1537">
        <v>0.0</v>
      </c>
      <c r="E237" s="1537">
        <v>0.0</v>
      </c>
      <c r="F237" s="1537">
        <v>0.0</v>
      </c>
      <c r="G237" s="1548">
        <v>0.0</v>
      </c>
      <c r="H237" s="1535">
        <f t="shared" ref="H237:H238" si="178">sum(B237:G237)</f>
        <v>0</v>
      </c>
      <c r="I237" s="1533"/>
      <c r="J237" s="1683"/>
      <c r="K237" s="1533" t="s">
        <v>446</v>
      </c>
      <c r="L237" s="1537">
        <v>0.0</v>
      </c>
      <c r="M237" s="1533">
        <f t="shared" ref="M237:M239" si="179">(L237-H237)</f>
        <v>0</v>
      </c>
      <c r="N237" s="1537">
        <v>10.0</v>
      </c>
      <c r="O237" s="1533">
        <f t="shared" ref="O237:O240" si="180">sum(M237,N237)</f>
        <v>10</v>
      </c>
      <c r="P237" s="1533"/>
      <c r="Q237" s="649"/>
      <c r="R237" s="649"/>
      <c r="S237" s="649"/>
      <c r="T237" s="649"/>
      <c r="U237" s="649"/>
      <c r="V237" s="649"/>
      <c r="W237" s="649"/>
      <c r="X237" s="649"/>
      <c r="Y237" s="649"/>
      <c r="Z237" s="649"/>
      <c r="AA237" s="649"/>
      <c r="AB237" s="649"/>
    </row>
    <row r="238">
      <c r="A238" s="1547" t="s">
        <v>80</v>
      </c>
      <c r="B238" s="1537">
        <v>0.0</v>
      </c>
      <c r="C238" s="1537">
        <v>0.0</v>
      </c>
      <c r="D238" s="1537">
        <v>0.0</v>
      </c>
      <c r="E238" s="1537">
        <v>0.0</v>
      </c>
      <c r="F238" s="1537">
        <v>0.0</v>
      </c>
      <c r="G238" s="1548">
        <v>0.0</v>
      </c>
      <c r="H238" s="1535">
        <f t="shared" si="178"/>
        <v>0</v>
      </c>
      <c r="I238" s="1533"/>
      <c r="J238" s="1544"/>
      <c r="K238" s="1533" t="s">
        <v>80</v>
      </c>
      <c r="L238" s="1537">
        <v>30.0</v>
      </c>
      <c r="M238" s="1533">
        <f t="shared" si="179"/>
        <v>30</v>
      </c>
      <c r="N238" s="1537">
        <v>0.0</v>
      </c>
      <c r="O238" s="1533">
        <f t="shared" si="180"/>
        <v>30</v>
      </c>
      <c r="P238" s="1533"/>
      <c r="Q238" s="649"/>
      <c r="R238" s="649"/>
      <c r="S238" s="649"/>
      <c r="T238" s="649"/>
      <c r="U238" s="649"/>
      <c r="V238" s="649"/>
      <c r="W238" s="649"/>
      <c r="X238" s="649"/>
      <c r="Y238" s="649"/>
      <c r="Z238" s="649"/>
      <c r="AA238" s="649"/>
      <c r="AB238" s="649"/>
    </row>
    <row r="239">
      <c r="A239" s="1546" t="s">
        <v>274</v>
      </c>
      <c r="B239" s="1541">
        <v>0.0</v>
      </c>
      <c r="C239" s="1541"/>
      <c r="D239" s="1542"/>
      <c r="E239" s="1542"/>
      <c r="F239" s="1542"/>
      <c r="G239" s="1542"/>
      <c r="H239" s="1542">
        <f t="shared" ref="H239:H241" si="181">SUM(B239:G239)</f>
        <v>0</v>
      </c>
      <c r="I239" s="1543">
        <f>sum(H239:H242)</f>
        <v>0</v>
      </c>
      <c r="J239" s="1544"/>
      <c r="K239" s="1546" t="s">
        <v>274</v>
      </c>
      <c r="L239" s="1546">
        <v>0.0</v>
      </c>
      <c r="M239" s="1543">
        <f t="shared" si="179"/>
        <v>0</v>
      </c>
      <c r="N239" s="1546">
        <v>0.0</v>
      </c>
      <c r="O239" s="1543">
        <f t="shared" si="180"/>
        <v>0</v>
      </c>
      <c r="P239" s="1543"/>
      <c r="Q239" s="649"/>
      <c r="R239" s="649"/>
      <c r="S239" s="649"/>
      <c r="T239" s="649"/>
      <c r="U239" s="649"/>
      <c r="V239" s="649"/>
      <c r="W239" s="649"/>
      <c r="X239" s="649"/>
      <c r="Y239" s="649"/>
      <c r="Z239" s="649"/>
      <c r="AA239" s="649"/>
      <c r="AB239" s="649"/>
    </row>
    <row r="240">
      <c r="A240" s="1547" t="s">
        <v>77</v>
      </c>
      <c r="B240" s="1537">
        <v>0.0</v>
      </c>
      <c r="C240" s="1533"/>
      <c r="D240" s="1533"/>
      <c r="E240" s="1533"/>
      <c r="F240" s="1533"/>
      <c r="G240" s="1535"/>
      <c r="H240" s="1535">
        <f t="shared" si="181"/>
        <v>0</v>
      </c>
      <c r="I240" s="1549">
        <f>(I239/60)</f>
        <v>0</v>
      </c>
      <c r="J240" s="1544"/>
      <c r="K240" s="1533" t="s">
        <v>77</v>
      </c>
      <c r="L240" s="1537">
        <v>0.0</v>
      </c>
      <c r="M240" s="1533">
        <f>(L240-H240-H241)</f>
        <v>0</v>
      </c>
      <c r="N240" s="1537">
        <v>0.0</v>
      </c>
      <c r="O240" s="1533">
        <f t="shared" si="180"/>
        <v>0</v>
      </c>
      <c r="P240" s="1533"/>
      <c r="Q240" s="649"/>
      <c r="R240" s="649"/>
      <c r="S240" s="649"/>
      <c r="T240" s="649"/>
      <c r="U240" s="649"/>
      <c r="V240" s="649"/>
      <c r="W240" s="649"/>
      <c r="X240" s="649"/>
      <c r="Y240" s="649"/>
      <c r="Z240" s="649"/>
      <c r="AA240" s="649"/>
      <c r="AB240" s="649"/>
    </row>
    <row r="241">
      <c r="A241" s="1547" t="s">
        <v>78</v>
      </c>
      <c r="B241" s="1537">
        <v>0.0</v>
      </c>
      <c r="C241" s="1533"/>
      <c r="D241" s="1533"/>
      <c r="E241" s="1533"/>
      <c r="F241" s="1533"/>
      <c r="G241" s="1535"/>
      <c r="H241" s="1535">
        <f t="shared" si="181"/>
        <v>0</v>
      </c>
      <c r="I241" s="1533"/>
      <c r="J241" s="1544"/>
      <c r="K241" s="1533" t="s">
        <v>78</v>
      </c>
      <c r="L241" s="1537" t="s">
        <v>79</v>
      </c>
      <c r="M241" s="1533" t="s">
        <v>79</v>
      </c>
      <c r="N241" s="1537" t="s">
        <v>79</v>
      </c>
      <c r="O241" s="1533" t="s">
        <v>79</v>
      </c>
      <c r="P241" s="1533"/>
      <c r="Q241" s="649"/>
      <c r="R241" s="649"/>
      <c r="S241" s="649"/>
      <c r="T241" s="649"/>
      <c r="U241" s="649"/>
      <c r="V241" s="649"/>
      <c r="W241" s="649"/>
      <c r="X241" s="649"/>
      <c r="Y241" s="649"/>
      <c r="Z241" s="649"/>
      <c r="AA241" s="649"/>
      <c r="AB241" s="649"/>
    </row>
    <row r="242">
      <c r="A242" s="1547" t="s">
        <v>446</v>
      </c>
      <c r="B242" s="1537">
        <v>0.0</v>
      </c>
      <c r="C242" s="1533"/>
      <c r="D242" s="1533"/>
      <c r="E242" s="1533"/>
      <c r="F242" s="1533"/>
      <c r="G242" s="1535"/>
      <c r="H242" s="1535">
        <f>sum(B242:G242)</f>
        <v>0</v>
      </c>
      <c r="I242" s="1533"/>
      <c r="J242" s="1544"/>
      <c r="K242" s="1533" t="s">
        <v>446</v>
      </c>
      <c r="L242" s="1537">
        <v>0.0</v>
      </c>
      <c r="M242" s="1533">
        <f t="shared" ref="M242:M243" si="182">(L242-H242)</f>
        <v>0</v>
      </c>
      <c r="N242" s="1537">
        <v>0.0</v>
      </c>
      <c r="O242" s="1533">
        <f t="shared" ref="O242:O243" si="183">sum(M242,N242)</f>
        <v>0</v>
      </c>
      <c r="P242" s="1533"/>
      <c r="Q242" s="649"/>
      <c r="R242" s="649"/>
      <c r="S242" s="649"/>
      <c r="T242" s="649"/>
      <c r="U242" s="649"/>
      <c r="V242" s="649"/>
      <c r="W242" s="649"/>
      <c r="X242" s="649"/>
      <c r="Y242" s="649"/>
      <c r="Z242" s="649"/>
      <c r="AA242" s="649"/>
      <c r="AB242" s="649"/>
    </row>
    <row r="243">
      <c r="A243" s="1547" t="s">
        <v>80</v>
      </c>
      <c r="B243" s="1537">
        <v>0.0</v>
      </c>
      <c r="C243" s="1533"/>
      <c r="D243" s="1533"/>
      <c r="E243" s="1533"/>
      <c r="F243" s="1533"/>
      <c r="G243" s="1535"/>
      <c r="H243" s="1535">
        <f>SUM(B243:G243)</f>
        <v>0</v>
      </c>
      <c r="I243" s="1533"/>
      <c r="J243" s="1544"/>
      <c r="K243" s="1533" t="s">
        <v>80</v>
      </c>
      <c r="L243" s="1537">
        <v>0.0</v>
      </c>
      <c r="M243" s="1533">
        <f t="shared" si="182"/>
        <v>0</v>
      </c>
      <c r="N243" s="1537">
        <v>0.0</v>
      </c>
      <c r="O243" s="1533">
        <f t="shared" si="183"/>
        <v>0</v>
      </c>
      <c r="P243" s="1533"/>
      <c r="Q243" s="649"/>
      <c r="R243" s="649"/>
      <c r="S243" s="649"/>
      <c r="T243" s="649"/>
      <c r="U243" s="649"/>
      <c r="V243" s="649"/>
      <c r="W243" s="649"/>
      <c r="X243" s="649"/>
      <c r="Y243" s="649"/>
      <c r="Z243" s="649"/>
      <c r="AA243" s="649"/>
      <c r="AB243" s="649"/>
    </row>
    <row r="244">
      <c r="A244" s="1538" t="s">
        <v>75</v>
      </c>
      <c r="B244" s="1688">
        <v>0.0</v>
      </c>
      <c r="C244" s="1539">
        <f> SUM(C245:C248,C250:C253,C255:C258,C260:C263,C265:C268, C270:C273)</f>
        <v>21</v>
      </c>
      <c r="D244" s="1539">
        <f> SUM(D245:D248,D250:D253,D255:D258,D260:D263,D265:D268,D270:D273)</f>
        <v>19</v>
      </c>
      <c r="E244" s="1539">
        <f> SUM(E245:E248,E250:E253,E255:E258,E260:E263,E265:E268,E270:E274)</f>
        <v>20</v>
      </c>
      <c r="F244" s="1539">
        <f> SUM(F245:F248,F250:F253,F255:F258,F260:F263,F265:F268,F270:F273)</f>
        <v>19</v>
      </c>
      <c r="G244" s="1539">
        <f> SUM(G245:G248,G250:G253,G255:G258,G260:G263,G265:G268)</f>
        <v>4</v>
      </c>
      <c r="H244" s="1539">
        <f>SUM(H245:H248,H250:H253,H255:H258,H260:H263,H265:H268,H270:H273)</f>
        <v>83</v>
      </c>
      <c r="I244" s="1539"/>
      <c r="J244" s="1531"/>
      <c r="K244" s="1539" t="s">
        <v>75</v>
      </c>
      <c r="L244" s="1539"/>
      <c r="M244" s="1539"/>
      <c r="N244" s="1539"/>
      <c r="O244" s="1539"/>
      <c r="P244" s="1539"/>
      <c r="Q244" s="649"/>
      <c r="R244" s="649"/>
      <c r="S244" s="649"/>
      <c r="T244" s="649"/>
      <c r="U244" s="649"/>
      <c r="V244" s="649"/>
      <c r="W244" s="649"/>
      <c r="X244" s="649"/>
      <c r="Y244" s="649"/>
      <c r="Z244" s="649"/>
      <c r="AA244" s="649"/>
      <c r="AB244" s="649"/>
    </row>
    <row r="245">
      <c r="A245" s="1540" t="s">
        <v>152</v>
      </c>
      <c r="B245" s="1541">
        <v>0.0</v>
      </c>
      <c r="C245" s="1541">
        <v>4.0</v>
      </c>
      <c r="D245" s="1541">
        <v>4.0</v>
      </c>
      <c r="E245" s="1541">
        <v>12.0</v>
      </c>
      <c r="F245" s="1541">
        <v>5.0</v>
      </c>
      <c r="G245" s="1541">
        <v>0.0</v>
      </c>
      <c r="H245" s="1542">
        <f t="shared" ref="H245:H247" si="184">SUM(B245:G245)</f>
        <v>25</v>
      </c>
      <c r="I245" s="1543">
        <f>sum(H245:H248)</f>
        <v>54</v>
      </c>
      <c r="J245" s="1544"/>
      <c r="K245" s="1545" t="s">
        <v>152</v>
      </c>
      <c r="L245" s="1546">
        <v>90.0</v>
      </c>
      <c r="M245" s="1543">
        <f>(L245-H245)</f>
        <v>65</v>
      </c>
      <c r="N245" s="1546">
        <v>0.0</v>
      </c>
      <c r="O245" s="1543">
        <f t="shared" ref="O245:O246" si="185">sum(M245,N245)</f>
        <v>65</v>
      </c>
      <c r="P245" s="1546" t="s">
        <v>382</v>
      </c>
      <c r="Q245" s="649"/>
      <c r="R245" s="649"/>
      <c r="S245" s="649"/>
      <c r="T245" s="649"/>
      <c r="U245" s="649"/>
      <c r="V245" s="649"/>
      <c r="W245" s="649"/>
      <c r="X245" s="649"/>
      <c r="Y245" s="649"/>
      <c r="Z245" s="649"/>
      <c r="AA245" s="649"/>
      <c r="AB245" s="649"/>
    </row>
    <row r="246">
      <c r="A246" s="1547" t="s">
        <v>77</v>
      </c>
      <c r="B246" s="1537">
        <v>0.0</v>
      </c>
      <c r="C246" s="1537">
        <v>8.0</v>
      </c>
      <c r="D246" s="1537">
        <v>6.0</v>
      </c>
      <c r="E246" s="1537">
        <v>4.0</v>
      </c>
      <c r="F246" s="1537">
        <v>3.0</v>
      </c>
      <c r="G246" s="1548">
        <v>0.0</v>
      </c>
      <c r="H246" s="1535">
        <f t="shared" si="184"/>
        <v>21</v>
      </c>
      <c r="I246" s="1549">
        <f>(I245/61)</f>
        <v>0.8852459016</v>
      </c>
      <c r="J246" s="1544"/>
      <c r="K246" s="1533" t="s">
        <v>77</v>
      </c>
      <c r="L246" s="1537">
        <v>21.0</v>
      </c>
      <c r="M246" s="1533">
        <f>(L246-H246-H247)</f>
        <v>0</v>
      </c>
      <c r="N246" s="1537">
        <v>10.0</v>
      </c>
      <c r="O246" s="1533">
        <f t="shared" si="185"/>
        <v>10</v>
      </c>
      <c r="P246" s="1533"/>
      <c r="Q246" s="649"/>
      <c r="R246" s="649"/>
      <c r="S246" s="649"/>
      <c r="T246" s="649"/>
      <c r="U246" s="649"/>
      <c r="V246" s="649"/>
      <c r="W246" s="649"/>
      <c r="X246" s="649"/>
      <c r="Y246" s="649"/>
      <c r="Z246" s="649"/>
      <c r="AA246" s="649"/>
      <c r="AB246" s="649"/>
    </row>
    <row r="247">
      <c r="A247" s="1547" t="s">
        <v>78</v>
      </c>
      <c r="B247" s="1537">
        <v>0.0</v>
      </c>
      <c r="C247" s="1537">
        <v>0.0</v>
      </c>
      <c r="D247" s="1537">
        <v>0.0</v>
      </c>
      <c r="E247" s="1537">
        <v>0.0</v>
      </c>
      <c r="F247" s="1537">
        <v>0.0</v>
      </c>
      <c r="G247" s="1548">
        <v>0.0</v>
      </c>
      <c r="H247" s="1535">
        <f t="shared" si="184"/>
        <v>0</v>
      </c>
      <c r="I247" s="1533"/>
      <c r="J247" s="1544"/>
      <c r="K247" s="1533" t="s">
        <v>78</v>
      </c>
      <c r="L247" s="1537" t="s">
        <v>79</v>
      </c>
      <c r="M247" s="1533" t="s">
        <v>79</v>
      </c>
      <c r="N247" s="1537" t="s">
        <v>79</v>
      </c>
      <c r="O247" s="1533" t="s">
        <v>79</v>
      </c>
      <c r="P247" s="1533"/>
      <c r="Q247" s="649"/>
      <c r="R247" s="649"/>
      <c r="S247" s="649"/>
      <c r="T247" s="649"/>
      <c r="U247" s="649"/>
      <c r="V247" s="649"/>
      <c r="W247" s="649"/>
      <c r="X247" s="649"/>
      <c r="Y247" s="649"/>
      <c r="Z247" s="649"/>
      <c r="AA247" s="649"/>
      <c r="AB247" s="649"/>
    </row>
    <row r="248">
      <c r="A248" s="1547" t="s">
        <v>446</v>
      </c>
      <c r="B248" s="1537">
        <v>0.0</v>
      </c>
      <c r="C248" s="1537">
        <v>5.0</v>
      </c>
      <c r="D248" s="1537">
        <v>3.0</v>
      </c>
      <c r="E248" s="1537">
        <v>0.0</v>
      </c>
      <c r="F248" s="1537">
        <v>0.0</v>
      </c>
      <c r="G248" s="1548">
        <v>0.0</v>
      </c>
      <c r="H248" s="1535">
        <f t="shared" ref="H248:H249" si="186">sum(B248:G248)</f>
        <v>8</v>
      </c>
      <c r="I248" s="1533"/>
      <c r="J248" s="1544"/>
      <c r="K248" s="1533" t="s">
        <v>446</v>
      </c>
      <c r="L248" s="1537">
        <v>10.0</v>
      </c>
      <c r="M248" s="1533">
        <f t="shared" ref="M248:M250" si="187">(L248-H248)</f>
        <v>2</v>
      </c>
      <c r="N248" s="1537">
        <v>15.0</v>
      </c>
      <c r="O248" s="1533">
        <f t="shared" ref="O248:O251" si="188">sum(M248,N248)</f>
        <v>17</v>
      </c>
      <c r="P248" s="1533"/>
      <c r="Q248" s="649"/>
      <c r="R248" s="649"/>
      <c r="S248" s="649"/>
      <c r="T248" s="649"/>
      <c r="U248" s="649"/>
      <c r="V248" s="649"/>
      <c r="W248" s="649"/>
      <c r="X248" s="649"/>
      <c r="Y248" s="649"/>
      <c r="Z248" s="649"/>
      <c r="AA248" s="649"/>
      <c r="AB248" s="649"/>
    </row>
    <row r="249">
      <c r="A249" s="1547" t="s">
        <v>80</v>
      </c>
      <c r="B249" s="1537">
        <v>0.0</v>
      </c>
      <c r="C249" s="1537">
        <v>1.0</v>
      </c>
      <c r="D249" s="1537">
        <v>1.0</v>
      </c>
      <c r="E249" s="1537">
        <v>0.0</v>
      </c>
      <c r="F249" s="1537">
        <v>0.0</v>
      </c>
      <c r="G249" s="1548">
        <v>0.0</v>
      </c>
      <c r="H249" s="1535">
        <f t="shared" si="186"/>
        <v>2</v>
      </c>
      <c r="I249" s="1533"/>
      <c r="J249" s="1544"/>
      <c r="K249" s="1533" t="s">
        <v>80</v>
      </c>
      <c r="L249" s="1537">
        <v>37.0</v>
      </c>
      <c r="M249" s="1533">
        <f t="shared" si="187"/>
        <v>35</v>
      </c>
      <c r="N249" s="1537">
        <v>0.0</v>
      </c>
      <c r="O249" s="1533">
        <f t="shared" si="188"/>
        <v>35</v>
      </c>
      <c r="P249" s="1533"/>
      <c r="Q249" s="649"/>
      <c r="R249" s="649"/>
      <c r="S249" s="649"/>
      <c r="T249" s="649"/>
      <c r="U249" s="649"/>
      <c r="V249" s="649"/>
      <c r="W249" s="649"/>
      <c r="X249" s="649"/>
      <c r="Y249" s="649"/>
      <c r="Z249" s="649"/>
      <c r="AA249" s="649"/>
      <c r="AB249" s="649"/>
    </row>
    <row r="250">
      <c r="A250" s="1552" t="s">
        <v>521</v>
      </c>
      <c r="B250" s="1546">
        <v>0.0</v>
      </c>
      <c r="C250" s="1546">
        <v>2.0</v>
      </c>
      <c r="D250" s="1546">
        <v>1.0</v>
      </c>
      <c r="E250" s="1546">
        <v>2.0</v>
      </c>
      <c r="F250" s="1546">
        <v>3.0</v>
      </c>
      <c r="G250" s="1541">
        <v>3.0</v>
      </c>
      <c r="H250" s="1542">
        <f t="shared" ref="H250:H252" si="189">SUM(B250:G250)</f>
        <v>11</v>
      </c>
      <c r="I250" s="1543">
        <f>sum(H250:H253)</f>
        <v>22</v>
      </c>
      <c r="J250" s="1544"/>
      <c r="K250" s="1543" t="s">
        <v>521</v>
      </c>
      <c r="L250" s="1546">
        <v>48.0</v>
      </c>
      <c r="M250" s="1543">
        <f t="shared" si="187"/>
        <v>37</v>
      </c>
      <c r="N250" s="1546">
        <v>0.0</v>
      </c>
      <c r="O250" s="1543">
        <f t="shared" si="188"/>
        <v>37</v>
      </c>
      <c r="P250" s="1546"/>
      <c r="Q250" s="649"/>
      <c r="R250" s="649"/>
      <c r="S250" s="649"/>
      <c r="T250" s="649"/>
      <c r="U250" s="649"/>
      <c r="V250" s="649"/>
      <c r="W250" s="649"/>
      <c r="X250" s="649"/>
      <c r="Y250" s="649"/>
      <c r="Z250" s="649"/>
      <c r="AA250" s="649"/>
      <c r="AB250" s="649"/>
    </row>
    <row r="251">
      <c r="A251" s="1547" t="s">
        <v>77</v>
      </c>
      <c r="B251" s="1537">
        <v>0.0</v>
      </c>
      <c r="C251" s="1537">
        <v>0.0</v>
      </c>
      <c r="D251" s="1537">
        <v>2.0</v>
      </c>
      <c r="E251" s="1537">
        <v>0.0</v>
      </c>
      <c r="F251" s="1537">
        <v>3.0</v>
      </c>
      <c r="G251" s="1537">
        <v>1.0</v>
      </c>
      <c r="H251" s="1535">
        <f t="shared" si="189"/>
        <v>6</v>
      </c>
      <c r="I251" s="1549">
        <f>(I250/60)</f>
        <v>0.3666666667</v>
      </c>
      <c r="J251" s="1544"/>
      <c r="K251" s="1533" t="s">
        <v>77</v>
      </c>
      <c r="L251" s="1537">
        <v>8.0</v>
      </c>
      <c r="M251" s="1533">
        <f>(L251-H251-H252)</f>
        <v>2</v>
      </c>
      <c r="N251" s="1537">
        <v>0.0</v>
      </c>
      <c r="O251" s="1533">
        <f t="shared" si="188"/>
        <v>2</v>
      </c>
      <c r="P251" s="1533"/>
      <c r="Q251" s="649"/>
      <c r="R251" s="649"/>
      <c r="S251" s="649"/>
      <c r="T251" s="649"/>
      <c r="U251" s="649"/>
      <c r="V251" s="649"/>
      <c r="W251" s="649"/>
      <c r="X251" s="649"/>
      <c r="Y251" s="649"/>
      <c r="Z251" s="649"/>
      <c r="AA251" s="649"/>
      <c r="AB251" s="649"/>
    </row>
    <row r="252">
      <c r="A252" s="1547" t="s">
        <v>78</v>
      </c>
      <c r="B252" s="1537">
        <v>0.0</v>
      </c>
      <c r="C252" s="1537">
        <v>0.0</v>
      </c>
      <c r="D252" s="1537">
        <v>0.0</v>
      </c>
      <c r="E252" s="1537">
        <v>0.0</v>
      </c>
      <c r="F252" s="1537">
        <v>0.0</v>
      </c>
      <c r="G252" s="1537">
        <v>0.0</v>
      </c>
      <c r="H252" s="1535">
        <f t="shared" si="189"/>
        <v>0</v>
      </c>
      <c r="I252" s="1533"/>
      <c r="J252" s="1544"/>
      <c r="K252" s="1533" t="s">
        <v>78</v>
      </c>
      <c r="L252" s="1537" t="s">
        <v>79</v>
      </c>
      <c r="M252" s="1533" t="s">
        <v>79</v>
      </c>
      <c r="N252" s="1537" t="s">
        <v>79</v>
      </c>
      <c r="O252" s="1533" t="s">
        <v>79</v>
      </c>
      <c r="P252" s="1533"/>
      <c r="Q252" s="649"/>
      <c r="R252" s="649"/>
      <c r="S252" s="649"/>
      <c r="T252" s="649"/>
      <c r="U252" s="649"/>
      <c r="V252" s="649"/>
      <c r="W252" s="649"/>
      <c r="X252" s="649"/>
      <c r="Y252" s="649"/>
      <c r="Z252" s="649"/>
      <c r="AA252" s="649"/>
      <c r="AB252" s="649"/>
    </row>
    <row r="253">
      <c r="A253" s="1547" t="s">
        <v>446</v>
      </c>
      <c r="B253" s="1537">
        <v>0.0</v>
      </c>
      <c r="C253" s="1537">
        <v>0.0</v>
      </c>
      <c r="D253" s="1537">
        <v>2.0</v>
      </c>
      <c r="E253" s="1537">
        <v>0.0</v>
      </c>
      <c r="F253" s="1537">
        <v>3.0</v>
      </c>
      <c r="G253" s="1537">
        <v>0.0</v>
      </c>
      <c r="H253" s="1535">
        <f t="shared" ref="H253:H254" si="190">sum(B253:G253)</f>
        <v>5</v>
      </c>
      <c r="I253" s="1533"/>
      <c r="J253" s="1544"/>
      <c r="K253" s="1533" t="s">
        <v>446</v>
      </c>
      <c r="L253" s="1537">
        <v>5.0</v>
      </c>
      <c r="M253" s="1533">
        <f t="shared" ref="M253:M255" si="191">(L253-H253)</f>
        <v>0</v>
      </c>
      <c r="N253" s="1537">
        <v>0.0</v>
      </c>
      <c r="O253" s="1533">
        <f t="shared" ref="O253:O256" si="192">sum(M253,N253)</f>
        <v>0</v>
      </c>
      <c r="P253" s="1533"/>
      <c r="Q253" s="1567"/>
      <c r="R253" s="649"/>
      <c r="S253" s="649"/>
      <c r="T253" s="649"/>
      <c r="U253" s="649"/>
      <c r="V253" s="649"/>
      <c r="W253" s="649"/>
      <c r="X253" s="649"/>
      <c r="Y253" s="649"/>
      <c r="Z253" s="649"/>
      <c r="AA253" s="649"/>
      <c r="AB253" s="649"/>
    </row>
    <row r="254">
      <c r="A254" s="1547" t="s">
        <v>80</v>
      </c>
      <c r="B254" s="1537">
        <v>0.0</v>
      </c>
      <c r="C254" s="1537">
        <v>1.0</v>
      </c>
      <c r="D254" s="1537">
        <v>0.0</v>
      </c>
      <c r="E254" s="1537">
        <v>0.0</v>
      </c>
      <c r="F254" s="1537">
        <v>1.0</v>
      </c>
      <c r="G254" s="1537">
        <v>1.0</v>
      </c>
      <c r="H254" s="1535">
        <f t="shared" si="190"/>
        <v>3</v>
      </c>
      <c r="I254" s="1533"/>
      <c r="J254" s="1544"/>
      <c r="K254" s="1533" t="s">
        <v>80</v>
      </c>
      <c r="L254" s="1537">
        <v>12.0</v>
      </c>
      <c r="M254" s="1533">
        <f t="shared" si="191"/>
        <v>9</v>
      </c>
      <c r="N254" s="1537">
        <v>0.0</v>
      </c>
      <c r="O254" s="1533">
        <f t="shared" si="192"/>
        <v>9</v>
      </c>
      <c r="P254" s="1533"/>
      <c r="Q254" s="1567"/>
      <c r="R254" s="649"/>
      <c r="S254" s="649"/>
      <c r="T254" s="649"/>
      <c r="U254" s="649"/>
      <c r="V254" s="649"/>
      <c r="W254" s="649"/>
      <c r="X254" s="649"/>
      <c r="Y254" s="649"/>
      <c r="Z254" s="649"/>
      <c r="AA254" s="649"/>
      <c r="AB254" s="649"/>
    </row>
    <row r="255">
      <c r="A255" s="1552" t="s">
        <v>230</v>
      </c>
      <c r="B255" s="1541">
        <v>0.0</v>
      </c>
      <c r="C255" s="1541">
        <v>0.0</v>
      </c>
      <c r="D255" s="1541">
        <v>0.0</v>
      </c>
      <c r="E255" s="1541">
        <v>0.0</v>
      </c>
      <c r="F255" s="1541">
        <v>0.0</v>
      </c>
      <c r="G255" s="1541">
        <v>0.0</v>
      </c>
      <c r="H255" s="1542">
        <f t="shared" ref="H255:H257" si="193">SUM(B255:G255)</f>
        <v>0</v>
      </c>
      <c r="I255" s="1543">
        <f>sum(H255:H258)</f>
        <v>0</v>
      </c>
      <c r="J255" s="1544"/>
      <c r="K255" s="1543" t="s">
        <v>230</v>
      </c>
      <c r="L255" s="1546">
        <v>32.0</v>
      </c>
      <c r="M255" s="1543">
        <f t="shared" si="191"/>
        <v>32</v>
      </c>
      <c r="N255" s="1546">
        <v>0.0</v>
      </c>
      <c r="O255" s="1543">
        <f t="shared" si="192"/>
        <v>32</v>
      </c>
      <c r="P255" s="1546" t="s">
        <v>382</v>
      </c>
      <c r="Q255" s="649"/>
      <c r="R255" s="649"/>
      <c r="S255" s="649"/>
      <c r="T255" s="649"/>
      <c r="U255" s="649"/>
      <c r="V255" s="649"/>
      <c r="W255" s="649"/>
      <c r="X255" s="649"/>
      <c r="Y255" s="649"/>
      <c r="Z255" s="649"/>
      <c r="AA255" s="649"/>
      <c r="AB255" s="649"/>
    </row>
    <row r="256">
      <c r="A256" s="1547" t="s">
        <v>77</v>
      </c>
      <c r="B256" s="1537">
        <v>0.0</v>
      </c>
      <c r="C256" s="1537">
        <v>0.0</v>
      </c>
      <c r="D256" s="1537">
        <v>0.0</v>
      </c>
      <c r="E256" s="1537">
        <v>0.0</v>
      </c>
      <c r="F256" s="1537">
        <v>0.0</v>
      </c>
      <c r="G256" s="1548">
        <v>0.0</v>
      </c>
      <c r="H256" s="1535">
        <f t="shared" si="193"/>
        <v>0</v>
      </c>
      <c r="I256" s="1549">
        <f>(I255/60)</f>
        <v>0</v>
      </c>
      <c r="J256" s="1544"/>
      <c r="K256" s="1533" t="s">
        <v>77</v>
      </c>
      <c r="L256" s="1537">
        <v>0.0</v>
      </c>
      <c r="M256" s="1533">
        <f>(L256-H256-H257)</f>
        <v>0</v>
      </c>
      <c r="N256" s="1537">
        <v>10.0</v>
      </c>
      <c r="O256" s="1533">
        <f t="shared" si="192"/>
        <v>10</v>
      </c>
      <c r="P256" s="1537"/>
      <c r="Q256" s="649"/>
      <c r="R256" s="649"/>
      <c r="S256" s="649"/>
      <c r="T256" s="649"/>
      <c r="U256" s="649"/>
      <c r="V256" s="649"/>
      <c r="W256" s="649"/>
      <c r="X256" s="649"/>
      <c r="Y256" s="649"/>
      <c r="Z256" s="649"/>
      <c r="AA256" s="649"/>
      <c r="AB256" s="649"/>
    </row>
    <row r="257">
      <c r="A257" s="1547" t="s">
        <v>78</v>
      </c>
      <c r="B257" s="1537">
        <v>0.0</v>
      </c>
      <c r="C257" s="1537">
        <v>0.0</v>
      </c>
      <c r="D257" s="1537">
        <v>0.0</v>
      </c>
      <c r="E257" s="1537">
        <v>0.0</v>
      </c>
      <c r="F257" s="1537">
        <v>0.0</v>
      </c>
      <c r="G257" s="1548">
        <v>0.0</v>
      </c>
      <c r="H257" s="1535">
        <f t="shared" si="193"/>
        <v>0</v>
      </c>
      <c r="I257" s="1533"/>
      <c r="J257" s="1544"/>
      <c r="K257" s="1533" t="s">
        <v>78</v>
      </c>
      <c r="L257" s="1537" t="s">
        <v>79</v>
      </c>
      <c r="M257" s="1533" t="s">
        <v>79</v>
      </c>
      <c r="N257" s="1537" t="s">
        <v>79</v>
      </c>
      <c r="O257" s="1533" t="s">
        <v>79</v>
      </c>
      <c r="P257" s="1537"/>
      <c r="Q257" s="649"/>
      <c r="R257" s="649"/>
      <c r="S257" s="649"/>
      <c r="T257" s="649"/>
      <c r="U257" s="649"/>
      <c r="V257" s="649"/>
      <c r="W257" s="649"/>
      <c r="X257" s="649"/>
      <c r="Y257" s="649"/>
      <c r="Z257" s="649"/>
      <c r="AA257" s="649"/>
      <c r="AB257" s="649"/>
    </row>
    <row r="258">
      <c r="A258" s="1547" t="s">
        <v>446</v>
      </c>
      <c r="B258" s="1537">
        <v>0.0</v>
      </c>
      <c r="C258" s="1537">
        <v>0.0</v>
      </c>
      <c r="D258" s="1537">
        <v>0.0</v>
      </c>
      <c r="E258" s="1537">
        <v>0.0</v>
      </c>
      <c r="F258" s="1537">
        <v>0.0</v>
      </c>
      <c r="G258" s="1548">
        <v>0.0</v>
      </c>
      <c r="H258" s="1535">
        <f t="shared" ref="H258:H259" si="194">sum(B258:G258)</f>
        <v>0</v>
      </c>
      <c r="I258" s="1533"/>
      <c r="J258" s="1544"/>
      <c r="K258" s="1533" t="s">
        <v>446</v>
      </c>
      <c r="L258" s="1537">
        <v>6.0</v>
      </c>
      <c r="M258" s="1533">
        <f t="shared" ref="M258:M260" si="195">(L258-H258)</f>
        <v>6</v>
      </c>
      <c r="N258" s="1537">
        <v>10.0</v>
      </c>
      <c r="O258" s="1533">
        <f t="shared" ref="O258:O261" si="196">sum(M258,N258)</f>
        <v>16</v>
      </c>
      <c r="P258" s="1537"/>
      <c r="Q258" s="649"/>
      <c r="R258" s="649"/>
      <c r="S258" s="649"/>
      <c r="T258" s="649"/>
      <c r="U258" s="649"/>
      <c r="V258" s="649"/>
      <c r="W258" s="649"/>
      <c r="X258" s="649"/>
      <c r="Y258" s="649"/>
      <c r="Z258" s="649"/>
      <c r="AA258" s="649"/>
      <c r="AB258" s="649"/>
    </row>
    <row r="259">
      <c r="A259" s="1547" t="s">
        <v>80</v>
      </c>
      <c r="B259" s="1537">
        <v>0.0</v>
      </c>
      <c r="C259" s="1537">
        <v>0.0</v>
      </c>
      <c r="D259" s="1537">
        <v>0.0</v>
      </c>
      <c r="E259" s="1537">
        <v>0.0</v>
      </c>
      <c r="F259" s="1537">
        <v>0.0</v>
      </c>
      <c r="G259" s="1548">
        <v>0.0</v>
      </c>
      <c r="H259" s="1535">
        <f t="shared" si="194"/>
        <v>0</v>
      </c>
      <c r="I259" s="1533"/>
      <c r="J259" s="1544"/>
      <c r="K259" s="1533" t="s">
        <v>80</v>
      </c>
      <c r="L259" s="1537">
        <v>24.0</v>
      </c>
      <c r="M259" s="1533">
        <f t="shared" si="195"/>
        <v>24</v>
      </c>
      <c r="N259" s="1537">
        <v>0.0</v>
      </c>
      <c r="O259" s="1533">
        <f t="shared" si="196"/>
        <v>24</v>
      </c>
      <c r="P259" s="1537"/>
      <c r="Q259" s="649"/>
      <c r="R259" s="649"/>
      <c r="S259" s="649"/>
      <c r="T259" s="649"/>
      <c r="U259" s="649"/>
      <c r="V259" s="649"/>
      <c r="W259" s="649"/>
      <c r="X259" s="649"/>
      <c r="Y259" s="649"/>
      <c r="Z259" s="649"/>
      <c r="AA259" s="649"/>
      <c r="AB259" s="649"/>
    </row>
    <row r="260">
      <c r="A260" s="1546" t="s">
        <v>666</v>
      </c>
      <c r="B260" s="1546">
        <v>0.0</v>
      </c>
      <c r="C260" s="1546">
        <v>0.0</v>
      </c>
      <c r="D260" s="1546"/>
      <c r="E260" s="1546"/>
      <c r="F260" s="1546">
        <v>0.0</v>
      </c>
      <c r="G260" s="1541">
        <v>0.0</v>
      </c>
      <c r="H260" s="1542">
        <f t="shared" ref="H260:H262" si="197">SUM(B260:G260)</f>
        <v>0</v>
      </c>
      <c r="I260" s="1543">
        <f>sum(H260:H263)</f>
        <v>0</v>
      </c>
      <c r="J260" s="1544"/>
      <c r="K260" s="1546" t="s">
        <v>666</v>
      </c>
      <c r="L260" s="1546">
        <v>0.0</v>
      </c>
      <c r="M260" s="1543">
        <f t="shared" si="195"/>
        <v>0</v>
      </c>
      <c r="N260" s="1546">
        <v>40.0</v>
      </c>
      <c r="O260" s="1543">
        <f t="shared" si="196"/>
        <v>40</v>
      </c>
      <c r="P260" s="1546" t="s">
        <v>387</v>
      </c>
      <c r="Q260" s="649"/>
      <c r="R260" s="649"/>
      <c r="S260" s="649"/>
      <c r="T260" s="649"/>
      <c r="U260" s="649"/>
      <c r="V260" s="649"/>
      <c r="W260" s="649"/>
      <c r="X260" s="649"/>
      <c r="Y260" s="649"/>
      <c r="Z260" s="649"/>
      <c r="AA260" s="649"/>
      <c r="AB260" s="649"/>
    </row>
    <row r="261">
      <c r="A261" s="1547" t="s">
        <v>77</v>
      </c>
      <c r="B261" s="1537">
        <v>0.0</v>
      </c>
      <c r="C261" s="1537">
        <v>0.0</v>
      </c>
      <c r="D261" s="1537"/>
      <c r="E261" s="1537"/>
      <c r="F261" s="1537">
        <v>0.0</v>
      </c>
      <c r="G261" s="1537">
        <v>0.0</v>
      </c>
      <c r="H261" s="1535">
        <f t="shared" si="197"/>
        <v>0</v>
      </c>
      <c r="I261" s="1549">
        <f>(I260/60)</f>
        <v>0</v>
      </c>
      <c r="J261" s="1544"/>
      <c r="K261" s="1533" t="s">
        <v>77</v>
      </c>
      <c r="L261" s="1537">
        <v>0.0</v>
      </c>
      <c r="M261" s="1533">
        <f>(L261-H261-H262)</f>
        <v>0</v>
      </c>
      <c r="N261" s="1537">
        <v>5.0</v>
      </c>
      <c r="O261" s="1533">
        <f t="shared" si="196"/>
        <v>5</v>
      </c>
      <c r="P261" s="1537"/>
      <c r="Q261" s="649"/>
      <c r="R261" s="649"/>
      <c r="S261" s="649"/>
      <c r="T261" s="649"/>
      <c r="U261" s="649"/>
      <c r="V261" s="649"/>
      <c r="W261" s="649"/>
      <c r="X261" s="649"/>
      <c r="Y261" s="649"/>
      <c r="Z261" s="649"/>
      <c r="AA261" s="649"/>
      <c r="AB261" s="649"/>
    </row>
    <row r="262">
      <c r="A262" s="1547" t="s">
        <v>78</v>
      </c>
      <c r="B262" s="1537">
        <v>0.0</v>
      </c>
      <c r="C262" s="1537">
        <v>0.0</v>
      </c>
      <c r="D262" s="1537"/>
      <c r="E262" s="1537"/>
      <c r="F262" s="1537">
        <v>0.0</v>
      </c>
      <c r="G262" s="1537">
        <v>0.0</v>
      </c>
      <c r="H262" s="1535">
        <f t="shared" si="197"/>
        <v>0</v>
      </c>
      <c r="I262" s="1533"/>
      <c r="J262" s="1544"/>
      <c r="K262" s="1533" t="s">
        <v>78</v>
      </c>
      <c r="L262" s="1537" t="s">
        <v>79</v>
      </c>
      <c r="M262" s="1533" t="s">
        <v>79</v>
      </c>
      <c r="N262" s="1537" t="s">
        <v>79</v>
      </c>
      <c r="O262" s="1533" t="s">
        <v>79</v>
      </c>
      <c r="P262" s="1533"/>
      <c r="Q262" s="649"/>
      <c r="R262" s="649"/>
      <c r="S262" s="649"/>
      <c r="T262" s="649"/>
      <c r="U262" s="649"/>
      <c r="V262" s="649"/>
      <c r="W262" s="649"/>
      <c r="X262" s="649"/>
      <c r="Y262" s="649"/>
      <c r="Z262" s="649"/>
      <c r="AA262" s="649"/>
      <c r="AB262" s="649"/>
    </row>
    <row r="263">
      <c r="A263" s="1547" t="s">
        <v>446</v>
      </c>
      <c r="B263" s="1537">
        <v>0.0</v>
      </c>
      <c r="C263" s="1537">
        <v>0.0</v>
      </c>
      <c r="D263" s="1537"/>
      <c r="E263" s="1537"/>
      <c r="F263" s="1537">
        <v>0.0</v>
      </c>
      <c r="G263" s="1537">
        <v>0.0</v>
      </c>
      <c r="H263" s="1535">
        <f t="shared" ref="H263:H264" si="198">sum(B263:G263)</f>
        <v>0</v>
      </c>
      <c r="I263" s="1533"/>
      <c r="J263" s="1544"/>
      <c r="K263" s="1533" t="s">
        <v>446</v>
      </c>
      <c r="L263" s="1537">
        <v>0.0</v>
      </c>
      <c r="M263" s="1533">
        <f t="shared" ref="M263:M265" si="199">(L263-H263)</f>
        <v>0</v>
      </c>
      <c r="N263" s="1537">
        <v>5.0</v>
      </c>
      <c r="O263" s="1533">
        <f>SUM(M263,N263)</f>
        <v>5</v>
      </c>
      <c r="P263" s="1533"/>
      <c r="Q263" s="649"/>
      <c r="R263" s="649"/>
      <c r="S263" s="649"/>
      <c r="T263" s="649"/>
      <c r="U263" s="649"/>
      <c r="V263" s="649"/>
      <c r="W263" s="649"/>
      <c r="X263" s="649"/>
      <c r="Y263" s="649"/>
      <c r="Z263" s="649"/>
      <c r="AA263" s="649"/>
      <c r="AB263" s="649"/>
    </row>
    <row r="264">
      <c r="A264" s="1547" t="s">
        <v>80</v>
      </c>
      <c r="B264" s="1537">
        <v>0.0</v>
      </c>
      <c r="C264" s="1537">
        <v>0.0</v>
      </c>
      <c r="D264" s="1537"/>
      <c r="E264" s="1537"/>
      <c r="F264" s="1537">
        <v>0.0</v>
      </c>
      <c r="G264" s="1537">
        <v>0.0</v>
      </c>
      <c r="H264" s="1535">
        <f t="shared" si="198"/>
        <v>0</v>
      </c>
      <c r="I264" s="1533"/>
      <c r="J264" s="1544"/>
      <c r="K264" s="1533" t="s">
        <v>80</v>
      </c>
      <c r="L264" s="1537">
        <v>0.0</v>
      </c>
      <c r="M264" s="1533">
        <f t="shared" si="199"/>
        <v>0</v>
      </c>
      <c r="N264" s="1537">
        <v>20.0</v>
      </c>
      <c r="O264" s="1533">
        <f t="shared" ref="O264:O266" si="200">sum(M264,N264)</f>
        <v>20</v>
      </c>
      <c r="P264" s="1533"/>
      <c r="Q264" s="649"/>
      <c r="R264" s="649"/>
      <c r="S264" s="649"/>
      <c r="T264" s="649"/>
      <c r="U264" s="649"/>
      <c r="V264" s="649"/>
      <c r="W264" s="649"/>
      <c r="X264" s="649"/>
      <c r="Y264" s="649"/>
      <c r="Z264" s="649"/>
      <c r="AA264" s="649"/>
      <c r="AB264" s="649"/>
    </row>
    <row r="265">
      <c r="A265" s="1552" t="s">
        <v>547</v>
      </c>
      <c r="B265" s="1541">
        <v>0.0</v>
      </c>
      <c r="C265" s="1541">
        <v>0.0</v>
      </c>
      <c r="D265" s="1541">
        <v>0.0</v>
      </c>
      <c r="E265" s="1541">
        <v>0.0</v>
      </c>
      <c r="F265" s="1541">
        <v>0.0</v>
      </c>
      <c r="G265" s="1541">
        <v>0.0</v>
      </c>
      <c r="H265" s="1542">
        <f t="shared" ref="H265:H267" si="201">SUM(B265:G265)</f>
        <v>0</v>
      </c>
      <c r="I265" s="1543">
        <f>sum(H265:H268)</f>
        <v>1</v>
      </c>
      <c r="J265" s="1544"/>
      <c r="K265" s="1543" t="s">
        <v>576</v>
      </c>
      <c r="L265" s="1546">
        <v>25.0</v>
      </c>
      <c r="M265" s="1543">
        <f t="shared" si="199"/>
        <v>25</v>
      </c>
      <c r="N265" s="1546">
        <v>0.0</v>
      </c>
      <c r="O265" s="1543">
        <f t="shared" si="200"/>
        <v>25</v>
      </c>
      <c r="P265" s="1543"/>
      <c r="Q265" s="649"/>
      <c r="R265" s="649"/>
      <c r="S265" s="649"/>
      <c r="T265" s="649"/>
      <c r="U265" s="649"/>
      <c r="V265" s="649"/>
      <c r="W265" s="649"/>
      <c r="X265" s="649"/>
      <c r="Y265" s="649"/>
      <c r="Z265" s="649"/>
      <c r="AA265" s="649"/>
      <c r="AB265" s="649"/>
    </row>
    <row r="266">
      <c r="A266" s="1547" t="s">
        <v>77</v>
      </c>
      <c r="B266" s="1537">
        <v>0.0</v>
      </c>
      <c r="C266" s="1537">
        <v>0.0</v>
      </c>
      <c r="D266" s="1537">
        <v>0.0</v>
      </c>
      <c r="E266" s="1537">
        <v>0.0</v>
      </c>
      <c r="F266" s="1537">
        <v>0.0</v>
      </c>
      <c r="G266" s="1548">
        <v>0.0</v>
      </c>
      <c r="H266" s="1535">
        <f t="shared" si="201"/>
        <v>0</v>
      </c>
      <c r="I266" s="1549">
        <f>(I265/60)</f>
        <v>0.01666666667</v>
      </c>
      <c r="J266" s="1544"/>
      <c r="K266" s="1533" t="s">
        <v>77</v>
      </c>
      <c r="L266" s="1537">
        <v>11.0</v>
      </c>
      <c r="M266" s="1533">
        <f>(L266-H266-H267)</f>
        <v>11</v>
      </c>
      <c r="N266" s="1537">
        <v>0.0</v>
      </c>
      <c r="O266" s="1533">
        <f t="shared" si="200"/>
        <v>11</v>
      </c>
      <c r="P266" s="1533"/>
      <c r="Q266" s="649"/>
      <c r="R266" s="649"/>
      <c r="S266" s="649"/>
      <c r="T266" s="649"/>
      <c r="U266" s="649"/>
      <c r="V266" s="649"/>
      <c r="W266" s="649"/>
      <c r="X266" s="649"/>
      <c r="Y266" s="649"/>
      <c r="Z266" s="649"/>
      <c r="AA266" s="649"/>
      <c r="AB266" s="649"/>
    </row>
    <row r="267">
      <c r="A267" s="1547" t="s">
        <v>78</v>
      </c>
      <c r="B267" s="1537">
        <v>0.0</v>
      </c>
      <c r="C267" s="1537">
        <v>0.0</v>
      </c>
      <c r="D267" s="1537">
        <v>0.0</v>
      </c>
      <c r="E267" s="1537">
        <v>0.0</v>
      </c>
      <c r="F267" s="1537">
        <v>0.0</v>
      </c>
      <c r="G267" s="1548">
        <v>0.0</v>
      </c>
      <c r="H267" s="1535">
        <f t="shared" si="201"/>
        <v>0</v>
      </c>
      <c r="I267" s="1533"/>
      <c r="J267" s="1544"/>
      <c r="K267" s="1533" t="s">
        <v>78</v>
      </c>
      <c r="L267" s="1537" t="s">
        <v>79</v>
      </c>
      <c r="M267" s="1533" t="s">
        <v>79</v>
      </c>
      <c r="N267" s="1537" t="s">
        <v>79</v>
      </c>
      <c r="O267" s="1533" t="s">
        <v>79</v>
      </c>
      <c r="P267" s="1533"/>
      <c r="Q267" s="649"/>
      <c r="R267" s="649"/>
      <c r="S267" s="649"/>
      <c r="T267" s="649"/>
      <c r="U267" s="649"/>
      <c r="V267" s="649"/>
      <c r="W267" s="649"/>
      <c r="X267" s="649"/>
      <c r="Y267" s="649"/>
      <c r="Z267" s="649"/>
      <c r="AA267" s="649"/>
      <c r="AB267" s="649"/>
    </row>
    <row r="268">
      <c r="A268" s="1547" t="s">
        <v>446</v>
      </c>
      <c r="B268" s="1537">
        <v>0.0</v>
      </c>
      <c r="C268" s="1537">
        <v>1.0</v>
      </c>
      <c r="D268" s="1537">
        <v>0.0</v>
      </c>
      <c r="E268" s="1537">
        <v>0.0</v>
      </c>
      <c r="F268" s="1537">
        <v>0.0</v>
      </c>
      <c r="G268" s="1548">
        <v>0.0</v>
      </c>
      <c r="H268" s="1535">
        <f t="shared" ref="H268:H269" si="202">sum(B268:G268)</f>
        <v>1</v>
      </c>
      <c r="I268" s="1533"/>
      <c r="J268" s="1544"/>
      <c r="K268" s="1533" t="s">
        <v>446</v>
      </c>
      <c r="L268" s="1537">
        <v>2.0</v>
      </c>
      <c r="M268" s="1533">
        <f t="shared" ref="M268:M270" si="203">(L268-H268)</f>
        <v>1</v>
      </c>
      <c r="N268" s="1537">
        <v>0.0</v>
      </c>
      <c r="O268" s="1533">
        <f t="shared" ref="O268:O271" si="204">sum(M268,N268)</f>
        <v>1</v>
      </c>
      <c r="P268" s="1533"/>
      <c r="Q268" s="649"/>
      <c r="R268" s="649"/>
      <c r="S268" s="649"/>
      <c r="T268" s="649"/>
      <c r="U268" s="649"/>
      <c r="V268" s="649"/>
      <c r="W268" s="649"/>
      <c r="X268" s="649"/>
      <c r="Y268" s="649"/>
      <c r="Z268" s="649"/>
      <c r="AA268" s="649"/>
      <c r="AB268" s="649"/>
    </row>
    <row r="269">
      <c r="A269" s="1547" t="s">
        <v>80</v>
      </c>
      <c r="B269" s="1537">
        <v>0.0</v>
      </c>
      <c r="C269" s="1537">
        <v>2.0</v>
      </c>
      <c r="D269" s="1537">
        <v>0.0</v>
      </c>
      <c r="E269" s="1537">
        <v>0.0</v>
      </c>
      <c r="F269" s="1537">
        <v>0.0</v>
      </c>
      <c r="G269" s="1548">
        <v>0.0</v>
      </c>
      <c r="H269" s="1535">
        <f t="shared" si="202"/>
        <v>2</v>
      </c>
      <c r="I269" s="1533"/>
      <c r="J269" s="1544"/>
      <c r="K269" s="1533" t="s">
        <v>80</v>
      </c>
      <c r="L269" s="1537">
        <v>28.0</v>
      </c>
      <c r="M269" s="1533">
        <f t="shared" si="203"/>
        <v>26</v>
      </c>
      <c r="N269" s="1537">
        <v>0.0</v>
      </c>
      <c r="O269" s="1533">
        <f t="shared" si="204"/>
        <v>26</v>
      </c>
      <c r="P269" s="1533"/>
      <c r="Q269" s="649"/>
      <c r="R269" s="649"/>
      <c r="S269" s="649"/>
      <c r="T269" s="649"/>
      <c r="U269" s="649"/>
      <c r="V269" s="649"/>
      <c r="W269" s="649"/>
      <c r="X269" s="649"/>
      <c r="Y269" s="649"/>
      <c r="Z269" s="649"/>
      <c r="AA269" s="649"/>
      <c r="AB269" s="649"/>
    </row>
    <row r="270">
      <c r="A270" s="1552" t="s">
        <v>577</v>
      </c>
      <c r="B270" s="1541">
        <v>0.0</v>
      </c>
      <c r="C270" s="1541">
        <v>1.0</v>
      </c>
      <c r="D270" s="1541">
        <v>0.0</v>
      </c>
      <c r="E270" s="1541">
        <v>1.0</v>
      </c>
      <c r="F270" s="1541">
        <v>1.0</v>
      </c>
      <c r="G270" s="1541">
        <v>0.0</v>
      </c>
      <c r="H270" s="1542">
        <f t="shared" ref="H270:H272" si="205">SUM(B270:G270)</f>
        <v>3</v>
      </c>
      <c r="I270" s="1543">
        <f>sum(H270:H273)</f>
        <v>6</v>
      </c>
      <c r="J270" s="1544"/>
      <c r="K270" s="1543" t="s">
        <v>578</v>
      </c>
      <c r="L270" s="1546">
        <v>32.0</v>
      </c>
      <c r="M270" s="1543">
        <f t="shared" si="203"/>
        <v>29</v>
      </c>
      <c r="N270" s="1546">
        <v>0.0</v>
      </c>
      <c r="O270" s="1543">
        <f t="shared" si="204"/>
        <v>29</v>
      </c>
      <c r="P270" s="1543"/>
      <c r="Q270" s="649"/>
      <c r="R270" s="649"/>
      <c r="S270" s="649"/>
      <c r="T270" s="649"/>
      <c r="U270" s="649"/>
      <c r="V270" s="649"/>
      <c r="W270" s="649"/>
      <c r="X270" s="649"/>
      <c r="Y270" s="649"/>
      <c r="Z270" s="649"/>
      <c r="AA270" s="649"/>
      <c r="AB270" s="649"/>
    </row>
    <row r="271">
      <c r="A271" s="1547" t="s">
        <v>77</v>
      </c>
      <c r="B271" s="1537">
        <v>0.0</v>
      </c>
      <c r="C271" s="1537">
        <v>0.0</v>
      </c>
      <c r="D271" s="1537">
        <v>0.0</v>
      </c>
      <c r="E271" s="1537">
        <v>0.0</v>
      </c>
      <c r="F271" s="1537">
        <v>1.0</v>
      </c>
      <c r="G271" s="1548">
        <v>0.0</v>
      </c>
      <c r="H271" s="1535">
        <f t="shared" si="205"/>
        <v>1</v>
      </c>
      <c r="I271" s="1549">
        <f>(I270/60)</f>
        <v>0.1</v>
      </c>
      <c r="J271" s="1544"/>
      <c r="K271" s="1533" t="s">
        <v>77</v>
      </c>
      <c r="L271" s="1537">
        <v>8.0</v>
      </c>
      <c r="M271" s="1533">
        <f>(L271-H271-H272)</f>
        <v>5</v>
      </c>
      <c r="N271" s="1537">
        <v>0.0</v>
      </c>
      <c r="O271" s="1533">
        <f t="shared" si="204"/>
        <v>5</v>
      </c>
      <c r="P271" s="1533"/>
      <c r="Q271" s="649"/>
      <c r="R271" s="649"/>
      <c r="S271" s="649"/>
      <c r="T271" s="649"/>
      <c r="U271" s="649"/>
      <c r="V271" s="649"/>
      <c r="W271" s="649"/>
      <c r="X271" s="649"/>
      <c r="Y271" s="649"/>
      <c r="Z271" s="649"/>
      <c r="AA271" s="649"/>
      <c r="AB271" s="649"/>
    </row>
    <row r="272">
      <c r="A272" s="1547" t="s">
        <v>78</v>
      </c>
      <c r="B272" s="1537">
        <v>0.0</v>
      </c>
      <c r="C272" s="1537">
        <v>0.0</v>
      </c>
      <c r="D272" s="1537">
        <v>1.0</v>
      </c>
      <c r="E272" s="1537">
        <v>1.0</v>
      </c>
      <c r="F272" s="1537">
        <v>0.0</v>
      </c>
      <c r="G272" s="1548">
        <v>0.0</v>
      </c>
      <c r="H272" s="1535">
        <f t="shared" si="205"/>
        <v>2</v>
      </c>
      <c r="I272" s="1533"/>
      <c r="J272" s="1544"/>
      <c r="K272" s="1533" t="s">
        <v>78</v>
      </c>
      <c r="L272" s="1537" t="s">
        <v>79</v>
      </c>
      <c r="M272" s="1533" t="s">
        <v>79</v>
      </c>
      <c r="N272" s="1537" t="s">
        <v>79</v>
      </c>
      <c r="O272" s="1533" t="s">
        <v>79</v>
      </c>
      <c r="P272" s="1533"/>
      <c r="Q272" s="649"/>
      <c r="R272" s="649"/>
      <c r="S272" s="649"/>
      <c r="T272" s="649"/>
      <c r="U272" s="649"/>
      <c r="V272" s="649"/>
      <c r="W272" s="649"/>
      <c r="X272" s="649"/>
      <c r="Y272" s="649"/>
      <c r="Z272" s="649"/>
      <c r="AA272" s="649"/>
      <c r="AB272" s="649"/>
    </row>
    <row r="273">
      <c r="A273" s="1547" t="s">
        <v>446</v>
      </c>
      <c r="B273" s="1537">
        <v>0.0</v>
      </c>
      <c r="C273" s="1537">
        <v>0.0</v>
      </c>
      <c r="D273" s="1537">
        <v>0.0</v>
      </c>
      <c r="E273" s="1537">
        <v>0.0</v>
      </c>
      <c r="F273" s="1537">
        <v>0.0</v>
      </c>
      <c r="G273" s="1548">
        <v>0.0</v>
      </c>
      <c r="H273" s="1535">
        <f>sum(B273:G273)</f>
        <v>0</v>
      </c>
      <c r="I273" s="1533"/>
      <c r="J273" s="1544"/>
      <c r="K273" s="1533" t="s">
        <v>446</v>
      </c>
      <c r="L273" s="1537">
        <v>4.0</v>
      </c>
      <c r="M273" s="1533">
        <f t="shared" ref="M273:M274" si="206">(L273-H273)</f>
        <v>4</v>
      </c>
      <c r="N273" s="1537">
        <v>0.0</v>
      </c>
      <c r="O273" s="1533">
        <f t="shared" ref="O273:O274" si="207">sum(M273,N273)</f>
        <v>4</v>
      </c>
      <c r="P273" s="1533"/>
      <c r="Q273" s="649"/>
      <c r="R273" s="649"/>
      <c r="S273" s="649"/>
      <c r="T273" s="649"/>
      <c r="U273" s="649"/>
      <c r="V273" s="649"/>
      <c r="W273" s="649"/>
      <c r="X273" s="649"/>
      <c r="Y273" s="649"/>
      <c r="Z273" s="649"/>
      <c r="AA273" s="649"/>
      <c r="AB273" s="649"/>
    </row>
    <row r="274">
      <c r="A274" s="1547" t="s">
        <v>80</v>
      </c>
      <c r="B274" s="1537">
        <v>0.0</v>
      </c>
      <c r="C274" s="1537">
        <v>0.0</v>
      </c>
      <c r="D274" s="1537">
        <v>0.0</v>
      </c>
      <c r="E274" s="1537">
        <v>0.0</v>
      </c>
      <c r="F274" s="1537">
        <v>0.0</v>
      </c>
      <c r="G274" s="1548">
        <v>0.0</v>
      </c>
      <c r="H274" s="1535">
        <f>SUM(B274:G274)</f>
        <v>0</v>
      </c>
      <c r="I274" s="1533"/>
      <c r="J274" s="1544"/>
      <c r="K274" s="1533" t="s">
        <v>80</v>
      </c>
      <c r="L274" s="1537">
        <v>29.0</v>
      </c>
      <c r="M274" s="1533">
        <f t="shared" si="206"/>
        <v>29</v>
      </c>
      <c r="N274" s="1537">
        <v>0.0</v>
      </c>
      <c r="O274" s="1533">
        <f t="shared" si="207"/>
        <v>29</v>
      </c>
      <c r="P274" s="1533"/>
      <c r="Q274" s="649"/>
      <c r="R274" s="649"/>
      <c r="S274" s="649"/>
      <c r="T274" s="649"/>
      <c r="U274" s="649"/>
      <c r="V274" s="649"/>
      <c r="W274" s="649"/>
      <c r="X274" s="649"/>
      <c r="Y274" s="649"/>
      <c r="Z274" s="649"/>
      <c r="AA274" s="649"/>
      <c r="AB274" s="649"/>
    </row>
    <row r="275">
      <c r="A275" s="1538"/>
      <c r="B275" s="1682"/>
      <c r="C275" s="1682"/>
      <c r="D275" s="1682"/>
      <c r="E275" s="1682"/>
      <c r="F275" s="1682"/>
      <c r="G275" s="1682"/>
      <c r="H275" s="1682"/>
      <c r="I275" s="1682"/>
      <c r="J275" s="1531"/>
      <c r="K275" s="1539"/>
      <c r="L275" s="1682"/>
      <c r="M275" s="1682"/>
      <c r="N275" s="1682"/>
      <c r="O275" s="1682"/>
      <c r="P275" s="1539"/>
      <c r="Q275" s="649"/>
      <c r="R275" s="649"/>
      <c r="S275" s="649"/>
      <c r="T275" s="649"/>
      <c r="U275" s="649"/>
      <c r="V275" s="649"/>
      <c r="W275" s="649"/>
      <c r="X275" s="649"/>
      <c r="Y275" s="649"/>
      <c r="Z275" s="649"/>
      <c r="AA275" s="649"/>
      <c r="AB275" s="649"/>
    </row>
    <row r="276">
      <c r="A276" s="1572" t="s">
        <v>121</v>
      </c>
      <c r="B276" s="1573">
        <f t="shared" ref="B276:H276" si="208">SUM(B152,B157,B162,B167,B172,B177,B183,B188,B193,B198,B203,B208,B214,B219,B224,B229,B234,B239,B245,B250,B255,B260,B265,B270)</f>
        <v>0</v>
      </c>
      <c r="C276" s="1573">
        <f t="shared" si="208"/>
        <v>101</v>
      </c>
      <c r="D276" s="1573">
        <f t="shared" si="208"/>
        <v>85</v>
      </c>
      <c r="E276" s="1573">
        <f t="shared" si="208"/>
        <v>98</v>
      </c>
      <c r="F276" s="1573">
        <f t="shared" si="208"/>
        <v>93</v>
      </c>
      <c r="G276" s="1573">
        <f t="shared" si="208"/>
        <v>50</v>
      </c>
      <c r="H276" s="1573">
        <f t="shared" si="208"/>
        <v>427</v>
      </c>
      <c r="I276" s="1685"/>
      <c r="J276" s="1531"/>
      <c r="K276" s="1573" t="s">
        <v>121</v>
      </c>
      <c r="L276" s="1573">
        <f t="shared" ref="L276:O276" si="209">SUM(L152,L157,L162,L167,L172,L177,L183,L188,L193,L198,L203,L208,L214,L219,L224,L229,L234,L239,L245,L250,L255,L260,L265,L270)</f>
        <v>978</v>
      </c>
      <c r="M276" s="1573">
        <f t="shared" si="209"/>
        <v>551</v>
      </c>
      <c r="N276" s="1573">
        <f t="shared" si="209"/>
        <v>520</v>
      </c>
      <c r="O276" s="1573">
        <f t="shared" si="209"/>
        <v>1071</v>
      </c>
      <c r="P276" s="1573"/>
      <c r="Q276" s="649"/>
      <c r="R276" s="649"/>
      <c r="S276" s="649"/>
      <c r="T276" s="649"/>
      <c r="U276" s="649"/>
      <c r="V276" s="649"/>
      <c r="W276" s="649"/>
      <c r="X276" s="649"/>
      <c r="Y276" s="649"/>
      <c r="Z276" s="649"/>
      <c r="AA276" s="649"/>
      <c r="AB276" s="649"/>
    </row>
    <row r="277">
      <c r="A277" s="1572" t="s">
        <v>77</v>
      </c>
      <c r="B277" s="1573">
        <f t="shared" ref="B277:H277" si="210">SUM(B153,B158,B163,B168,B173,B178,B184,B189,B194,B199,B204,B209,B215,B220,B225,B230,B235,B240,B246,B251,B256,B261,B266,B271)</f>
        <v>0</v>
      </c>
      <c r="C277" s="1573">
        <f t="shared" si="210"/>
        <v>8</v>
      </c>
      <c r="D277" s="1573">
        <f t="shared" si="210"/>
        <v>9</v>
      </c>
      <c r="E277" s="1573">
        <f t="shared" si="210"/>
        <v>5</v>
      </c>
      <c r="F277" s="1573">
        <f t="shared" si="210"/>
        <v>7</v>
      </c>
      <c r="G277" s="1573">
        <f t="shared" si="210"/>
        <v>1</v>
      </c>
      <c r="H277" s="1573">
        <f t="shared" si="210"/>
        <v>30</v>
      </c>
      <c r="I277" s="1685"/>
      <c r="J277" s="1531"/>
      <c r="K277" s="1573" t="s">
        <v>77</v>
      </c>
      <c r="L277" s="1573">
        <f t="shared" ref="L277:O277" si="211">SUM(L153,L158,L163,L168,L173,L178,L184,L189,L194,L199,L204,L209,L215,L220,L225,L230,L235,L240,L246,L251,L256,L261,L266,L271)</f>
        <v>254</v>
      </c>
      <c r="M277" s="1573">
        <f t="shared" si="211"/>
        <v>77</v>
      </c>
      <c r="N277" s="1573">
        <f t="shared" si="211"/>
        <v>153</v>
      </c>
      <c r="O277" s="1573">
        <f t="shared" si="211"/>
        <v>230</v>
      </c>
      <c r="P277" s="1573"/>
      <c r="Q277" s="649"/>
      <c r="R277" s="649"/>
      <c r="S277" s="649"/>
      <c r="T277" s="649"/>
      <c r="U277" s="649"/>
      <c r="V277" s="649"/>
      <c r="W277" s="649"/>
      <c r="X277" s="649"/>
      <c r="Y277" s="649"/>
      <c r="Z277" s="649"/>
      <c r="AA277" s="649"/>
      <c r="AB277" s="649"/>
    </row>
    <row r="278">
      <c r="A278" s="1572" t="s">
        <v>78</v>
      </c>
      <c r="B278" s="1573">
        <f t="shared" ref="B278:H278" si="212">SUM(B154,B159,B164,B169,B174,B179,B185,B190,B195,B200,B205,B210,B216,B221,B226,B231,B236,B241,B247,B252,B257,B262,B267,B272)</f>
        <v>0</v>
      </c>
      <c r="C278" s="1573">
        <f t="shared" si="212"/>
        <v>24</v>
      </c>
      <c r="D278" s="1573">
        <f t="shared" si="212"/>
        <v>53</v>
      </c>
      <c r="E278" s="1573">
        <f t="shared" si="212"/>
        <v>31</v>
      </c>
      <c r="F278" s="1573">
        <f t="shared" si="212"/>
        <v>22</v>
      </c>
      <c r="G278" s="1573">
        <f t="shared" si="212"/>
        <v>17</v>
      </c>
      <c r="H278" s="1573">
        <f t="shared" si="212"/>
        <v>147</v>
      </c>
      <c r="I278" s="1685"/>
      <c r="J278" s="1531"/>
      <c r="K278" s="1573" t="s">
        <v>78</v>
      </c>
      <c r="L278" s="1573">
        <f t="shared" ref="L278:O278" si="213">SUM(L154,L159,L164,L169,L174,L179,L185,L190,L195,L200,L205,L210,L216,L221,L226,L231,L236,L241,L247,L252,L257,L262,L267,L272)</f>
        <v>0</v>
      </c>
      <c r="M278" s="1573">
        <f t="shared" si="213"/>
        <v>0</v>
      </c>
      <c r="N278" s="1573">
        <f t="shared" si="213"/>
        <v>0</v>
      </c>
      <c r="O278" s="1573">
        <f t="shared" si="213"/>
        <v>0</v>
      </c>
      <c r="P278" s="1573"/>
      <c r="Q278" s="649"/>
      <c r="R278" s="649"/>
      <c r="S278" s="649"/>
      <c r="T278" s="649"/>
      <c r="U278" s="649"/>
      <c r="V278" s="649"/>
      <c r="W278" s="649"/>
      <c r="X278" s="649"/>
      <c r="Y278" s="649"/>
      <c r="Z278" s="649"/>
      <c r="AA278" s="649"/>
      <c r="AB278" s="649"/>
    </row>
    <row r="279">
      <c r="A279" s="1572" t="s">
        <v>446</v>
      </c>
      <c r="B279" s="1573">
        <f t="shared" ref="B279:H279" si="214">SUM(B155,B160,B165,B170,B175,B180,B186,B191,B196,B201,B206,B211,B217,B222,B227,B232,B237,B242,B248,B253,B258,B263,B268,B273)</f>
        <v>0</v>
      </c>
      <c r="C279" s="1573">
        <f t="shared" si="214"/>
        <v>10</v>
      </c>
      <c r="D279" s="1573">
        <f t="shared" si="214"/>
        <v>14</v>
      </c>
      <c r="E279" s="1573">
        <f t="shared" si="214"/>
        <v>5</v>
      </c>
      <c r="F279" s="1573">
        <f t="shared" si="214"/>
        <v>14</v>
      </c>
      <c r="G279" s="1573">
        <f t="shared" si="214"/>
        <v>1</v>
      </c>
      <c r="H279" s="1573">
        <f t="shared" si="214"/>
        <v>44</v>
      </c>
      <c r="I279" s="1685"/>
      <c r="J279" s="1531"/>
      <c r="K279" s="1573" t="s">
        <v>446</v>
      </c>
      <c r="L279" s="1573">
        <f t="shared" ref="L279:O279" si="215">SUM(L155,L160,L165,L170,L175,L180,L186,L191,L196,L201,L206,L211,L217,L222,L227,L232,L237,L242,L248,L253,L258,L263,L268,L273)</f>
        <v>118</v>
      </c>
      <c r="M279" s="1573">
        <f t="shared" si="215"/>
        <v>74</v>
      </c>
      <c r="N279" s="1573">
        <f t="shared" si="215"/>
        <v>72</v>
      </c>
      <c r="O279" s="1573">
        <f t="shared" si="215"/>
        <v>146</v>
      </c>
      <c r="P279" s="1573"/>
      <c r="Q279" s="649"/>
      <c r="R279" s="649"/>
      <c r="S279" s="649"/>
      <c r="T279" s="649"/>
      <c r="U279" s="649"/>
      <c r="V279" s="649"/>
      <c r="W279" s="649"/>
      <c r="X279" s="649"/>
      <c r="Y279" s="649"/>
      <c r="Z279" s="649"/>
      <c r="AA279" s="649"/>
      <c r="AB279" s="649"/>
    </row>
    <row r="280">
      <c r="A280" s="1572" t="s">
        <v>80</v>
      </c>
      <c r="B280" s="1573">
        <f t="shared" ref="B280:G280" si="216">SUM(B156,B161,B166,B171,B176,B181,B187,B192,B197,B202,B207,B212,B218,B223,B228,B233,B238,B243,B249,B254,B259,B264,B269,B274)</f>
        <v>0</v>
      </c>
      <c r="C280" s="1573">
        <f t="shared" si="216"/>
        <v>14</v>
      </c>
      <c r="D280" s="1573">
        <f t="shared" si="216"/>
        <v>22</v>
      </c>
      <c r="E280" s="1573">
        <f t="shared" si="216"/>
        <v>7</v>
      </c>
      <c r="F280" s="1573">
        <f t="shared" si="216"/>
        <v>9</v>
      </c>
      <c r="G280" s="1573">
        <f t="shared" si="216"/>
        <v>12</v>
      </c>
      <c r="H280" s="1573">
        <f>SUM(H156,H161,H166,H171,H176,H187,H192,H197,H202,H207,H212,H218,H223,H228,H233,H238,H243,H249,H254,H259,H264,H269,H274)</f>
        <v>64</v>
      </c>
      <c r="I280" s="1685"/>
      <c r="J280" s="1531"/>
      <c r="K280" s="1573" t="s">
        <v>80</v>
      </c>
      <c r="L280" s="1573">
        <f t="shared" ref="L280:O280" si="217">SUM(L156,L161,L166,L171,L176,L181,L187,L192,L197,L202,L207,L212,L218,L223,L228,L233,L238,L243,L249,L254,L259,L264,L269,L274)</f>
        <v>603</v>
      </c>
      <c r="M280" s="1573">
        <f t="shared" si="217"/>
        <v>539</v>
      </c>
      <c r="N280" s="1573">
        <f t="shared" si="217"/>
        <v>20</v>
      </c>
      <c r="O280" s="1573">
        <f t="shared" si="217"/>
        <v>559</v>
      </c>
      <c r="P280" s="1573"/>
      <c r="Q280" s="649"/>
      <c r="R280" s="649"/>
      <c r="S280" s="649"/>
      <c r="T280" s="649"/>
      <c r="U280" s="649"/>
      <c r="V280" s="649"/>
      <c r="W280" s="649"/>
      <c r="X280" s="649"/>
      <c r="Y280" s="649"/>
      <c r="Z280" s="649"/>
      <c r="AA280" s="649"/>
      <c r="AB280" s="649"/>
    </row>
    <row r="281">
      <c r="A281" s="1538" t="s">
        <v>9</v>
      </c>
      <c r="B281" s="1539">
        <f>SUM(B276,B277,B278,B279)</f>
        <v>0</v>
      </c>
      <c r="C281" s="1539">
        <f t="shared" ref="C281:G281" si="218">sum(C276:C279)</f>
        <v>143</v>
      </c>
      <c r="D281" s="1539">
        <f t="shared" si="218"/>
        <v>161</v>
      </c>
      <c r="E281" s="1539">
        <f t="shared" si="218"/>
        <v>139</v>
      </c>
      <c r="F281" s="1539">
        <f t="shared" si="218"/>
        <v>136</v>
      </c>
      <c r="G281" s="1539">
        <f t="shared" si="218"/>
        <v>69</v>
      </c>
      <c r="H281" s="1539">
        <f>sum(B281:G281)</f>
        <v>648</v>
      </c>
      <c r="I281" s="1682"/>
      <c r="J281" s="1531"/>
      <c r="K281" s="1539" t="s">
        <v>9</v>
      </c>
      <c r="L281" s="1539">
        <f t="shared" ref="L281:N281" si="219">SUM(L276,L277,L278,L279)</f>
        <v>1350</v>
      </c>
      <c r="M281" s="1539">
        <f t="shared" si="219"/>
        <v>702</v>
      </c>
      <c r="N281" s="1539">
        <f t="shared" si="219"/>
        <v>745</v>
      </c>
      <c r="O281" s="1539">
        <f>sum(O276:O279)</f>
        <v>1447</v>
      </c>
      <c r="P281" s="1539"/>
      <c r="Q281" s="649"/>
      <c r="R281" s="649"/>
      <c r="S281" s="649"/>
      <c r="T281" s="649"/>
      <c r="U281" s="649"/>
      <c r="V281" s="649"/>
      <c r="W281" s="649"/>
      <c r="X281" s="649"/>
      <c r="Y281" s="649"/>
      <c r="Z281" s="649"/>
      <c r="AA281" s="649"/>
      <c r="AB281" s="649"/>
    </row>
    <row r="282">
      <c r="A282" s="584"/>
      <c r="B282" s="584"/>
      <c r="C282" s="584"/>
      <c r="D282" s="584"/>
      <c r="E282" s="677"/>
      <c r="F282" s="678"/>
      <c r="G282" s="678"/>
      <c r="H282" s="678"/>
      <c r="I282" s="727"/>
      <c r="J282" s="576"/>
      <c r="K282" s="576"/>
      <c r="L282" s="576"/>
      <c r="M282" s="576"/>
      <c r="N282" s="576"/>
      <c r="O282" s="576"/>
      <c r="P282" s="576"/>
      <c r="Q282" s="577"/>
      <c r="R282" s="577"/>
      <c r="S282" s="577"/>
      <c r="T282" s="577"/>
      <c r="U282" s="577"/>
      <c r="V282" s="577"/>
      <c r="W282" s="577"/>
      <c r="X282" s="577"/>
      <c r="Y282" s="577"/>
      <c r="Z282" s="577"/>
      <c r="AA282" s="577"/>
      <c r="AB282" s="577"/>
    </row>
    <row r="283">
      <c r="A283" s="1538" t="s">
        <v>123</v>
      </c>
      <c r="B283" s="1539" t="s">
        <v>2</v>
      </c>
      <c r="C283" s="1539" t="s">
        <v>3</v>
      </c>
      <c r="D283" s="1539" t="s">
        <v>4</v>
      </c>
      <c r="E283" s="1539" t="s">
        <v>5</v>
      </c>
      <c r="F283" s="1539" t="s">
        <v>6</v>
      </c>
      <c r="G283" s="1539" t="s">
        <v>7</v>
      </c>
      <c r="H283" s="1539" t="s">
        <v>9</v>
      </c>
      <c r="I283" s="649"/>
      <c r="J283" s="636"/>
      <c r="K283" s="649"/>
      <c r="L283" s="649"/>
      <c r="M283" s="649"/>
      <c r="N283" s="649"/>
      <c r="O283" s="649"/>
      <c r="P283" s="649"/>
      <c r="Q283" s="649"/>
      <c r="R283" s="649"/>
      <c r="S283" s="649"/>
      <c r="T283" s="649"/>
      <c r="U283" s="649"/>
      <c r="V283" s="649"/>
      <c r="W283" s="649"/>
      <c r="X283" s="649"/>
      <c r="Y283" s="649"/>
      <c r="Z283" s="649"/>
      <c r="AA283" s="649"/>
      <c r="AB283" s="649"/>
    </row>
    <row r="284">
      <c r="A284" s="1534" t="s">
        <v>124</v>
      </c>
      <c r="B284" s="1535">
        <f t="shared" ref="B284:G284" si="220">sum(B277:B278)</f>
        <v>0</v>
      </c>
      <c r="C284" s="1535">
        <f t="shared" si="220"/>
        <v>32</v>
      </c>
      <c r="D284" s="1535">
        <f t="shared" si="220"/>
        <v>62</v>
      </c>
      <c r="E284" s="1535">
        <f t="shared" si="220"/>
        <v>36</v>
      </c>
      <c r="F284" s="1535">
        <f t="shared" si="220"/>
        <v>29</v>
      </c>
      <c r="G284" s="1535">
        <f t="shared" si="220"/>
        <v>18</v>
      </c>
      <c r="H284" s="1535">
        <f>sum(B284:G284)</f>
        <v>177</v>
      </c>
      <c r="I284" s="649"/>
      <c r="J284" s="636"/>
      <c r="K284" s="649"/>
      <c r="L284" s="649"/>
      <c r="M284" s="649"/>
      <c r="N284" s="649"/>
      <c r="O284" s="649"/>
      <c r="P284" s="649"/>
      <c r="Q284" s="649"/>
      <c r="R284" s="649"/>
      <c r="S284" s="649"/>
      <c r="T284" s="649"/>
      <c r="U284" s="649"/>
      <c r="V284" s="649"/>
      <c r="W284" s="649"/>
      <c r="X284" s="649"/>
      <c r="Y284" s="649"/>
      <c r="Z284" s="649"/>
      <c r="AA284" s="649"/>
      <c r="AB284" s="649"/>
    </row>
    <row r="285">
      <c r="A285" s="1602" t="s">
        <v>126</v>
      </c>
      <c r="B285" s="1578">
        <f t="shared" ref="B285:D285" si="221">(B284*10.01)</f>
        <v>0</v>
      </c>
      <c r="C285" s="1578">
        <f t="shared" si="221"/>
        <v>320.32</v>
      </c>
      <c r="D285" s="1578">
        <f t="shared" si="221"/>
        <v>620.62</v>
      </c>
      <c r="E285" s="1578">
        <f t="shared" ref="E285:H285" si="222">(E284*22.5)</f>
        <v>810</v>
      </c>
      <c r="F285" s="1578">
        <f t="shared" si="222"/>
        <v>652.5</v>
      </c>
      <c r="G285" s="1578">
        <f t="shared" si="222"/>
        <v>405</v>
      </c>
      <c r="H285" s="1578">
        <f t="shared" si="222"/>
        <v>3982.5</v>
      </c>
      <c r="I285" s="1689"/>
      <c r="J285" s="576"/>
      <c r="K285" s="577"/>
      <c r="L285" s="577"/>
      <c r="M285" s="577"/>
      <c r="N285" s="577"/>
      <c r="O285" s="577"/>
      <c r="P285" s="577"/>
      <c r="Q285" s="577"/>
      <c r="R285" s="577"/>
      <c r="S285" s="577"/>
      <c r="T285" s="577"/>
      <c r="U285" s="577"/>
      <c r="V285" s="577"/>
      <c r="W285" s="577"/>
      <c r="X285" s="577"/>
      <c r="Y285" s="577"/>
      <c r="Z285" s="577"/>
      <c r="AA285" s="577"/>
      <c r="AB285" s="577"/>
    </row>
    <row r="286">
      <c r="A286" s="1534" t="s">
        <v>127</v>
      </c>
      <c r="B286" s="1535">
        <f t="shared" ref="B286:H286" si="223">B280</f>
        <v>0</v>
      </c>
      <c r="C286" s="1535">
        <f t="shared" si="223"/>
        <v>14</v>
      </c>
      <c r="D286" s="1535">
        <f t="shared" si="223"/>
        <v>22</v>
      </c>
      <c r="E286" s="1535">
        <f t="shared" si="223"/>
        <v>7</v>
      </c>
      <c r="F286" s="1535">
        <f t="shared" si="223"/>
        <v>9</v>
      </c>
      <c r="G286" s="1535">
        <f t="shared" si="223"/>
        <v>12</v>
      </c>
      <c r="H286" s="1535">
        <f t="shared" si="223"/>
        <v>64</v>
      </c>
      <c r="I286" s="1689"/>
      <c r="J286" s="576"/>
      <c r="K286" s="577"/>
      <c r="L286" s="577"/>
      <c r="M286" s="577"/>
      <c r="N286" s="577"/>
      <c r="O286" s="577"/>
      <c r="P286" s="577"/>
      <c r="Q286" s="577"/>
      <c r="R286" s="577"/>
      <c r="S286" s="577"/>
      <c r="T286" s="577"/>
      <c r="U286" s="577"/>
      <c r="V286" s="577"/>
      <c r="W286" s="577"/>
      <c r="X286" s="577"/>
      <c r="Y286" s="577"/>
      <c r="Z286" s="577"/>
      <c r="AA286" s="577"/>
      <c r="AB286" s="577"/>
    </row>
    <row r="287">
      <c r="A287" s="1534" t="s">
        <v>126</v>
      </c>
      <c r="B287" s="1604">
        <f t="shared" ref="B287:H287" si="224">(B286*5)</f>
        <v>0</v>
      </c>
      <c r="C287" s="1604">
        <f t="shared" si="224"/>
        <v>70</v>
      </c>
      <c r="D287" s="1604">
        <f t="shared" si="224"/>
        <v>110</v>
      </c>
      <c r="E287" s="1604">
        <f t="shared" si="224"/>
        <v>35</v>
      </c>
      <c r="F287" s="1604">
        <f t="shared" si="224"/>
        <v>45</v>
      </c>
      <c r="G287" s="1604">
        <f t="shared" si="224"/>
        <v>60</v>
      </c>
      <c r="H287" s="1604">
        <f t="shared" si="224"/>
        <v>320</v>
      </c>
      <c r="I287" s="1689"/>
      <c r="J287" s="576"/>
      <c r="K287" s="577"/>
      <c r="L287" s="577"/>
      <c r="M287" s="577"/>
      <c r="N287" s="577"/>
      <c r="O287" s="577"/>
      <c r="P287" s="577"/>
      <c r="Q287" s="577"/>
      <c r="R287" s="577"/>
      <c r="S287" s="577"/>
      <c r="T287" s="577"/>
      <c r="U287" s="577"/>
      <c r="V287" s="577"/>
      <c r="W287" s="577"/>
      <c r="X287" s="577"/>
      <c r="Y287" s="577"/>
      <c r="Z287" s="577"/>
      <c r="AA287" s="577"/>
      <c r="AB287" s="577"/>
    </row>
    <row r="288">
      <c r="A288" s="1538" t="s">
        <v>9</v>
      </c>
      <c r="B288" s="1584">
        <f t="shared" ref="B288:H288" si="225">SUM(B285,B287)</f>
        <v>0</v>
      </c>
      <c r="C288" s="1584">
        <f t="shared" si="225"/>
        <v>390.32</v>
      </c>
      <c r="D288" s="1584">
        <f t="shared" si="225"/>
        <v>730.62</v>
      </c>
      <c r="E288" s="1584">
        <f t="shared" si="225"/>
        <v>845</v>
      </c>
      <c r="F288" s="1584">
        <f t="shared" si="225"/>
        <v>697.5</v>
      </c>
      <c r="G288" s="1584">
        <f t="shared" si="225"/>
        <v>465</v>
      </c>
      <c r="H288" s="1584">
        <f t="shared" si="225"/>
        <v>4302.5</v>
      </c>
      <c r="I288" s="1689"/>
      <c r="J288" s="576"/>
      <c r="K288" s="577"/>
      <c r="L288" s="577"/>
      <c r="M288" s="577"/>
      <c r="N288" s="577"/>
      <c r="O288" s="577"/>
      <c r="P288" s="577"/>
      <c r="Q288" s="577"/>
      <c r="R288" s="577"/>
      <c r="S288" s="577"/>
      <c r="T288" s="577"/>
      <c r="U288" s="577"/>
      <c r="V288" s="577"/>
      <c r="W288" s="577"/>
      <c r="X288" s="577"/>
      <c r="Y288" s="577"/>
      <c r="Z288" s="577"/>
      <c r="AA288" s="577"/>
      <c r="AB288" s="577"/>
    </row>
    <row r="289">
      <c r="A289" s="584"/>
      <c r="B289" s="676"/>
      <c r="C289" s="676"/>
      <c r="D289" s="676"/>
      <c r="E289" s="676"/>
      <c r="F289" s="676"/>
      <c r="G289" s="677"/>
      <c r="H289" s="678"/>
      <c r="I289" s="676"/>
      <c r="J289" s="576"/>
      <c r="K289" s="576"/>
      <c r="L289" s="576"/>
      <c r="M289" s="576"/>
      <c r="N289" s="576"/>
      <c r="O289" s="576"/>
      <c r="P289" s="576"/>
      <c r="Q289" s="577"/>
      <c r="R289" s="577"/>
      <c r="S289" s="577"/>
      <c r="T289" s="577"/>
      <c r="U289" s="577"/>
      <c r="V289" s="577"/>
      <c r="W289" s="577"/>
      <c r="X289" s="577"/>
      <c r="Y289" s="577"/>
      <c r="Z289" s="577"/>
      <c r="AA289" s="577"/>
      <c r="AB289" s="577"/>
    </row>
    <row r="290">
      <c r="A290" s="1588" t="s">
        <v>549</v>
      </c>
      <c r="B290" s="676"/>
      <c r="C290" s="676"/>
      <c r="D290" s="676"/>
      <c r="E290" s="676"/>
      <c r="F290" s="679"/>
      <c r="G290" s="1590" t="s">
        <v>35</v>
      </c>
      <c r="H290" s="1591" t="s">
        <v>36</v>
      </c>
      <c r="I290" s="676"/>
      <c r="J290" s="576"/>
      <c r="K290" s="576"/>
      <c r="L290" s="576"/>
      <c r="M290" s="576"/>
      <c r="N290" s="576"/>
      <c r="O290" s="576"/>
      <c r="P290" s="576"/>
      <c r="Q290" s="577"/>
      <c r="R290" s="577"/>
      <c r="S290" s="577"/>
      <c r="T290" s="577"/>
      <c r="U290" s="577"/>
      <c r="V290" s="577"/>
      <c r="W290" s="577"/>
      <c r="X290" s="577"/>
      <c r="Y290" s="577"/>
      <c r="Z290" s="577"/>
      <c r="AA290" s="577"/>
      <c r="AB290" s="577"/>
    </row>
    <row r="291">
      <c r="A291" s="576"/>
      <c r="B291" s="676"/>
      <c r="C291" s="676"/>
      <c r="D291" s="676"/>
      <c r="E291" s="676"/>
      <c r="F291" s="679"/>
      <c r="G291" s="1650" t="s">
        <v>662</v>
      </c>
      <c r="H291" s="1537">
        <v>122.0</v>
      </c>
      <c r="I291" s="676"/>
      <c r="J291" s="576"/>
      <c r="K291" s="576"/>
      <c r="L291" s="576"/>
      <c r="M291" s="576"/>
      <c r="N291" s="576"/>
      <c r="O291" s="576"/>
      <c r="P291" s="576"/>
      <c r="Q291" s="577"/>
      <c r="R291" s="577"/>
      <c r="S291" s="577"/>
      <c r="T291" s="577"/>
      <c r="U291" s="577"/>
      <c r="V291" s="577"/>
      <c r="W291" s="577"/>
      <c r="X291" s="577"/>
      <c r="Y291" s="577"/>
      <c r="Z291" s="577"/>
      <c r="AA291" s="577"/>
      <c r="AB291" s="577"/>
    </row>
    <row r="292">
      <c r="A292" s="576"/>
      <c r="B292" s="676"/>
      <c r="C292" s="676"/>
      <c r="D292" s="676"/>
      <c r="E292" s="676"/>
      <c r="F292" s="679"/>
      <c r="G292" s="1650" t="s">
        <v>663</v>
      </c>
      <c r="H292" s="1533">
        <f>(H281)</f>
        <v>648</v>
      </c>
      <c r="I292" s="676"/>
      <c r="J292" s="576"/>
      <c r="K292" s="576"/>
      <c r="L292" s="576"/>
      <c r="M292" s="576"/>
      <c r="N292" s="576"/>
      <c r="O292" s="576"/>
      <c r="P292" s="576"/>
      <c r="Q292" s="577"/>
      <c r="R292" s="577"/>
      <c r="S292" s="577"/>
      <c r="T292" s="577"/>
      <c r="U292" s="577"/>
      <c r="V292" s="577"/>
      <c r="W292" s="577"/>
      <c r="X292" s="577"/>
      <c r="Y292" s="577"/>
      <c r="Z292" s="577"/>
      <c r="AA292" s="577"/>
      <c r="AB292" s="577"/>
    </row>
    <row r="293">
      <c r="A293" s="576"/>
      <c r="B293" s="676"/>
      <c r="C293" s="676"/>
      <c r="D293" s="676"/>
      <c r="E293" s="676"/>
      <c r="F293" s="679"/>
      <c r="G293" s="1590" t="s">
        <v>9</v>
      </c>
      <c r="H293" s="1539">
        <f>SUM(H291:H292)</f>
        <v>770</v>
      </c>
      <c r="I293" s="676"/>
      <c r="J293" s="576"/>
      <c r="K293" s="576"/>
      <c r="L293" s="576"/>
      <c r="M293" s="576"/>
      <c r="N293" s="576"/>
      <c r="O293" s="576"/>
      <c r="P293" s="576"/>
      <c r="Q293" s="577"/>
      <c r="R293" s="577"/>
      <c r="S293" s="577"/>
      <c r="T293" s="577"/>
      <c r="U293" s="577"/>
      <c r="V293" s="577"/>
      <c r="W293" s="577"/>
      <c r="X293" s="577"/>
      <c r="Y293" s="577"/>
      <c r="Z293" s="577"/>
      <c r="AA293" s="577"/>
      <c r="AB293" s="577"/>
    </row>
    <row r="294">
      <c r="A294" s="576"/>
      <c r="B294" s="676"/>
      <c r="C294" s="676"/>
      <c r="D294" s="676"/>
      <c r="E294" s="676"/>
      <c r="F294" s="676"/>
      <c r="G294" s="677"/>
      <c r="H294" s="678"/>
      <c r="I294" s="677"/>
      <c r="J294" s="576"/>
      <c r="K294" s="576"/>
      <c r="L294" s="576"/>
      <c r="M294" s="576"/>
      <c r="N294" s="576"/>
      <c r="O294" s="576"/>
      <c r="P294" s="576"/>
      <c r="Q294" s="577"/>
      <c r="R294" s="577"/>
      <c r="S294" s="577"/>
      <c r="T294" s="577"/>
      <c r="U294" s="577"/>
      <c r="V294" s="577"/>
      <c r="W294" s="577"/>
      <c r="X294" s="577"/>
      <c r="Y294" s="577"/>
      <c r="Z294" s="577"/>
      <c r="AA294" s="577"/>
      <c r="AB294" s="577"/>
    </row>
    <row r="295">
      <c r="A295" s="576"/>
      <c r="B295" s="676"/>
      <c r="C295" s="676"/>
      <c r="D295" s="676"/>
      <c r="E295" s="676"/>
      <c r="F295" s="679"/>
      <c r="G295" s="1590" t="s">
        <v>131</v>
      </c>
      <c r="H295" s="1539">
        <f>(4500-H293)</f>
        <v>3730</v>
      </c>
      <c r="I295" s="1594">
        <f>(H293/4500)</f>
        <v>0.1711111111</v>
      </c>
      <c r="J295" s="576"/>
      <c r="K295" s="576"/>
      <c r="L295" s="576"/>
      <c r="M295" s="576"/>
      <c r="N295" s="576"/>
      <c r="O295" s="576"/>
      <c r="P295" s="576"/>
      <c r="Q295" s="577"/>
      <c r="R295" s="577"/>
      <c r="S295" s="577"/>
      <c r="T295" s="577"/>
      <c r="U295" s="577"/>
      <c r="V295" s="577"/>
      <c r="W295" s="577"/>
      <c r="X295" s="577"/>
      <c r="Y295" s="577"/>
      <c r="Z295" s="577"/>
      <c r="AA295" s="577"/>
      <c r="AB295" s="577"/>
    </row>
    <row r="296">
      <c r="A296" s="584"/>
      <c r="B296" s="677"/>
      <c r="C296" s="677"/>
      <c r="D296" s="677"/>
      <c r="E296" s="677"/>
      <c r="F296" s="677"/>
      <c r="G296" s="677"/>
      <c r="H296" s="675"/>
      <c r="I296" s="1690"/>
      <c r="J296" s="576"/>
      <c r="K296" s="576"/>
      <c r="L296" s="576"/>
      <c r="M296" s="576"/>
      <c r="N296" s="576"/>
      <c r="O296" s="576"/>
      <c r="P296" s="576"/>
      <c r="Q296" s="577"/>
      <c r="R296" s="577"/>
      <c r="S296" s="577"/>
      <c r="T296" s="577"/>
      <c r="U296" s="577"/>
      <c r="V296" s="577"/>
      <c r="W296" s="577"/>
      <c r="X296" s="577"/>
      <c r="Y296" s="577"/>
      <c r="Z296" s="577"/>
      <c r="AA296" s="577"/>
      <c r="AB296" s="577"/>
    </row>
    <row r="297">
      <c r="A297" s="1538" t="s">
        <v>472</v>
      </c>
      <c r="B297" s="1539" t="s">
        <v>2</v>
      </c>
      <c r="C297" s="1539" t="s">
        <v>3</v>
      </c>
      <c r="D297" s="1539" t="s">
        <v>4</v>
      </c>
      <c r="E297" s="1539" t="s">
        <v>5</v>
      </c>
      <c r="F297" s="1539" t="s">
        <v>6</v>
      </c>
      <c r="G297" s="1539" t="s">
        <v>7</v>
      </c>
      <c r="H297" s="1539" t="s">
        <v>9</v>
      </c>
      <c r="I297" s="636"/>
      <c r="J297" s="636"/>
      <c r="K297" s="636"/>
      <c r="L297" s="636"/>
      <c r="M297" s="636"/>
      <c r="N297" s="636"/>
      <c r="O297" s="636"/>
      <c r="P297" s="636"/>
      <c r="Q297" s="649"/>
      <c r="R297" s="649"/>
      <c r="S297" s="649"/>
      <c r="T297" s="649"/>
      <c r="U297" s="649"/>
      <c r="V297" s="649"/>
      <c r="W297" s="649"/>
      <c r="X297" s="649"/>
      <c r="Y297" s="649"/>
      <c r="Z297" s="649"/>
      <c r="AA297" s="649"/>
      <c r="AB297" s="649"/>
    </row>
    <row r="298">
      <c r="A298" s="1547"/>
      <c r="B298" s="1533">
        <f t="shared" ref="B298:G298" si="226">SUM(B133,B281)</f>
        <v>1</v>
      </c>
      <c r="C298" s="1533">
        <f t="shared" si="226"/>
        <v>325</v>
      </c>
      <c r="D298" s="1533">
        <f t="shared" si="226"/>
        <v>304</v>
      </c>
      <c r="E298" s="1533">
        <f t="shared" si="226"/>
        <v>296</v>
      </c>
      <c r="F298" s="1533">
        <f t="shared" si="226"/>
        <v>267</v>
      </c>
      <c r="G298" s="1533">
        <f t="shared" si="226"/>
        <v>168</v>
      </c>
      <c r="H298" s="1535">
        <f>sum(B298:G298)</f>
        <v>1361</v>
      </c>
      <c r="I298" s="636"/>
      <c r="J298" s="636"/>
      <c r="K298" s="636"/>
      <c r="L298" s="636"/>
      <c r="M298" s="636"/>
      <c r="N298" s="636"/>
      <c r="O298" s="636"/>
      <c r="P298" s="636"/>
      <c r="Q298" s="649"/>
      <c r="R298" s="649"/>
      <c r="S298" s="649"/>
      <c r="T298" s="649"/>
      <c r="U298" s="649"/>
      <c r="V298" s="649"/>
      <c r="W298" s="649"/>
      <c r="X298" s="649"/>
      <c r="Y298" s="649"/>
      <c r="Z298" s="649"/>
      <c r="AA298" s="649"/>
      <c r="AB298" s="649"/>
    </row>
    <row r="299">
      <c r="A299" s="576"/>
      <c r="B299" s="676"/>
      <c r="C299" s="676"/>
      <c r="D299" s="676"/>
      <c r="E299" s="676"/>
      <c r="F299" s="676"/>
      <c r="G299" s="676"/>
      <c r="H299" s="636"/>
      <c r="I299" s="1690"/>
      <c r="J299" s="576"/>
      <c r="K299" s="576"/>
      <c r="L299" s="576"/>
      <c r="M299" s="576"/>
      <c r="N299" s="576"/>
      <c r="O299" s="576"/>
      <c r="P299" s="576"/>
      <c r="Q299" s="577"/>
      <c r="R299" s="577"/>
      <c r="S299" s="577"/>
      <c r="T299" s="577"/>
      <c r="U299" s="577"/>
      <c r="V299" s="577"/>
      <c r="W299" s="577"/>
      <c r="X299" s="577"/>
      <c r="Y299" s="577"/>
      <c r="Z299" s="577"/>
      <c r="AA299" s="577"/>
      <c r="AB299" s="577"/>
    </row>
    <row r="300">
      <c r="A300" s="584"/>
      <c r="B300" s="677"/>
      <c r="C300" s="677"/>
      <c r="D300" s="677"/>
      <c r="E300" s="677"/>
      <c r="F300" s="677"/>
      <c r="G300" s="677"/>
      <c r="H300" s="675"/>
      <c r="I300" s="1691"/>
      <c r="J300" s="576"/>
      <c r="K300" s="584"/>
      <c r="L300" s="584"/>
      <c r="M300" s="584"/>
      <c r="N300" s="584"/>
      <c r="O300" s="584"/>
      <c r="P300" s="584"/>
      <c r="Q300" s="577"/>
      <c r="R300" s="577"/>
      <c r="S300" s="577"/>
      <c r="T300" s="577"/>
      <c r="U300" s="577"/>
      <c r="V300" s="577"/>
      <c r="W300" s="577"/>
      <c r="X300" s="577"/>
      <c r="Y300" s="577"/>
      <c r="Z300" s="577"/>
      <c r="AA300" s="577"/>
      <c r="AB300" s="577"/>
    </row>
    <row r="301">
      <c r="A301" s="1528" t="s">
        <v>655</v>
      </c>
      <c r="B301" s="1529">
        <v>4.0</v>
      </c>
      <c r="C301" s="1529">
        <v>5.0</v>
      </c>
      <c r="D301" s="1529">
        <v>6.0</v>
      </c>
      <c r="E301" s="1529">
        <v>7.0</v>
      </c>
      <c r="F301" s="1529">
        <v>8.0</v>
      </c>
      <c r="G301" s="1529">
        <v>9.0</v>
      </c>
      <c r="H301" s="1680"/>
      <c r="I301" s="1680"/>
      <c r="J301" s="1531"/>
      <c r="K301" s="1528" t="s">
        <v>655</v>
      </c>
      <c r="L301" s="1686"/>
      <c r="M301" s="1686"/>
      <c r="N301" s="1686"/>
      <c r="O301" s="1686"/>
      <c r="P301" s="1686"/>
      <c r="Q301" s="649"/>
      <c r="R301" s="649"/>
      <c r="S301" s="649"/>
      <c r="T301" s="649"/>
      <c r="U301" s="649"/>
      <c r="V301" s="649"/>
      <c r="W301" s="649"/>
      <c r="X301" s="649"/>
      <c r="Y301" s="649"/>
      <c r="Z301" s="649"/>
      <c r="AA301" s="649"/>
      <c r="AB301" s="649"/>
    </row>
    <row r="302">
      <c r="A302" s="1610" t="s">
        <v>144</v>
      </c>
      <c r="B302" s="1590" t="s">
        <v>2</v>
      </c>
      <c r="C302" s="1590" t="s">
        <v>3</v>
      </c>
      <c r="D302" s="1590" t="s">
        <v>4</v>
      </c>
      <c r="E302" s="1590" t="s">
        <v>5</v>
      </c>
      <c r="F302" s="1590" t="s">
        <v>6</v>
      </c>
      <c r="G302" s="1590" t="s">
        <v>7</v>
      </c>
      <c r="H302" s="1591" t="s">
        <v>9</v>
      </c>
      <c r="I302" s="1590" t="s">
        <v>71</v>
      </c>
      <c r="J302" s="588"/>
      <c r="K302" s="1612" t="s">
        <v>144</v>
      </c>
      <c r="L302" s="1612" t="s">
        <v>72</v>
      </c>
      <c r="M302" s="1612" t="s">
        <v>13</v>
      </c>
      <c r="N302" s="1612" t="s">
        <v>73</v>
      </c>
      <c r="O302" s="1612" t="s">
        <v>133</v>
      </c>
      <c r="P302" s="1612" t="s">
        <v>74</v>
      </c>
      <c r="Q302" s="577"/>
      <c r="R302" s="577"/>
      <c r="S302" s="577"/>
      <c r="T302" s="577"/>
      <c r="U302" s="577"/>
      <c r="V302" s="577"/>
      <c r="W302" s="577"/>
      <c r="X302" s="577"/>
      <c r="Y302" s="577"/>
      <c r="Z302" s="577"/>
      <c r="AA302" s="577"/>
      <c r="AB302" s="577"/>
    </row>
    <row r="303">
      <c r="A303" s="1613" t="s">
        <v>475</v>
      </c>
      <c r="B303" s="1548">
        <v>0.0</v>
      </c>
      <c r="C303" s="1548">
        <v>2.0</v>
      </c>
      <c r="D303" s="1548">
        <v>0.0</v>
      </c>
      <c r="E303" s="1548">
        <v>3.0</v>
      </c>
      <c r="F303" s="1548">
        <v>1.0</v>
      </c>
      <c r="G303" s="1548">
        <v>0.0</v>
      </c>
      <c r="H303" s="1535">
        <f t="shared" ref="H303:H314" si="227">SUM(B303:G303)</f>
        <v>6</v>
      </c>
      <c r="I303" s="1549">
        <f t="shared" ref="I303:I314" si="228">(H303/40)</f>
        <v>0.15</v>
      </c>
      <c r="J303" s="1692"/>
      <c r="K303" s="1613" t="s">
        <v>475</v>
      </c>
      <c r="L303" s="1537">
        <v>53.0</v>
      </c>
      <c r="M303" s="1533">
        <f t="shared" ref="M303:M314" si="229">(L303-H303)</f>
        <v>47</v>
      </c>
      <c r="N303" s="1537">
        <v>0.0</v>
      </c>
      <c r="O303" s="1533">
        <f t="shared" ref="O303:O314" si="230">sum(M303,N303)</f>
        <v>47</v>
      </c>
      <c r="P303" s="1537" t="s">
        <v>3</v>
      </c>
      <c r="Q303" s="577"/>
      <c r="R303" s="577"/>
      <c r="S303" s="577"/>
      <c r="T303" s="577"/>
      <c r="U303" s="577"/>
      <c r="V303" s="577"/>
      <c r="W303" s="577"/>
      <c r="X303" s="577"/>
      <c r="Y303" s="577"/>
      <c r="Z303" s="577"/>
      <c r="AA303" s="577"/>
      <c r="AB303" s="577"/>
    </row>
    <row r="304">
      <c r="A304" s="1613" t="s">
        <v>478</v>
      </c>
      <c r="B304" s="1548">
        <v>0.0</v>
      </c>
      <c r="C304" s="1548">
        <v>15.0</v>
      </c>
      <c r="D304" s="1548">
        <v>12.0</v>
      </c>
      <c r="E304" s="1548">
        <v>19.0</v>
      </c>
      <c r="F304" s="1548">
        <v>22.0</v>
      </c>
      <c r="G304" s="1548">
        <v>5.0</v>
      </c>
      <c r="H304" s="1535">
        <f t="shared" si="227"/>
        <v>73</v>
      </c>
      <c r="I304" s="1549">
        <f t="shared" si="228"/>
        <v>1.825</v>
      </c>
      <c r="J304" s="1692"/>
      <c r="K304" s="1613" t="s">
        <v>478</v>
      </c>
      <c r="L304" s="1537">
        <v>93.0</v>
      </c>
      <c r="M304" s="1533">
        <f t="shared" si="229"/>
        <v>20</v>
      </c>
      <c r="N304" s="1537">
        <v>60.0</v>
      </c>
      <c r="O304" s="1533">
        <f t="shared" si="230"/>
        <v>80</v>
      </c>
      <c r="P304" s="1537" t="s">
        <v>3</v>
      </c>
      <c r="Q304" s="577"/>
      <c r="R304" s="577"/>
      <c r="S304" s="577"/>
      <c r="T304" s="577"/>
      <c r="U304" s="577"/>
      <c r="V304" s="577"/>
      <c r="W304" s="577"/>
      <c r="X304" s="577"/>
      <c r="Y304" s="577"/>
      <c r="Z304" s="577"/>
      <c r="AA304" s="577"/>
      <c r="AB304" s="577"/>
    </row>
    <row r="305">
      <c r="A305" s="1623" t="s">
        <v>584</v>
      </c>
      <c r="B305" s="1548">
        <v>0.0</v>
      </c>
      <c r="C305" s="1548">
        <v>0.0</v>
      </c>
      <c r="D305" s="1548">
        <v>0.0</v>
      </c>
      <c r="E305" s="1548">
        <v>0.0</v>
      </c>
      <c r="F305" s="1548">
        <v>0.0</v>
      </c>
      <c r="G305" s="1548">
        <v>0.0</v>
      </c>
      <c r="H305" s="1535">
        <f t="shared" si="227"/>
        <v>0</v>
      </c>
      <c r="I305" s="1549">
        <f t="shared" si="228"/>
        <v>0</v>
      </c>
      <c r="J305" s="1692"/>
      <c r="K305" s="1623" t="s">
        <v>584</v>
      </c>
      <c r="L305" s="1537">
        <v>24.0</v>
      </c>
      <c r="M305" s="1533">
        <f t="shared" si="229"/>
        <v>24</v>
      </c>
      <c r="N305" s="1537">
        <v>0.0</v>
      </c>
      <c r="O305" s="1533">
        <f t="shared" si="230"/>
        <v>24</v>
      </c>
      <c r="P305" s="1687" t="s">
        <v>667</v>
      </c>
      <c r="Q305" s="1693"/>
      <c r="R305" s="577"/>
      <c r="S305" s="577"/>
      <c r="T305" s="577"/>
      <c r="U305" s="577"/>
      <c r="V305" s="577"/>
      <c r="W305" s="577"/>
      <c r="X305" s="577"/>
      <c r="Y305" s="577"/>
      <c r="Z305" s="577"/>
      <c r="AA305" s="577"/>
      <c r="AB305" s="577"/>
    </row>
    <row r="306">
      <c r="A306" s="1694" t="s">
        <v>585</v>
      </c>
      <c r="B306" s="1548">
        <v>0.0</v>
      </c>
      <c r="C306" s="1548">
        <v>2.0</v>
      </c>
      <c r="D306" s="1548">
        <v>4.0</v>
      </c>
      <c r="E306" s="1548">
        <v>4.0</v>
      </c>
      <c r="F306" s="1548">
        <v>7.0</v>
      </c>
      <c r="G306" s="1548">
        <v>2.0</v>
      </c>
      <c r="H306" s="1535">
        <f t="shared" si="227"/>
        <v>19</v>
      </c>
      <c r="I306" s="1549">
        <f t="shared" si="228"/>
        <v>0.475</v>
      </c>
      <c r="J306" s="1692"/>
      <c r="K306" s="1694" t="s">
        <v>585</v>
      </c>
      <c r="L306" s="1537">
        <v>36.0</v>
      </c>
      <c r="M306" s="1533">
        <f t="shared" si="229"/>
        <v>17</v>
      </c>
      <c r="N306" s="1537">
        <v>15.0</v>
      </c>
      <c r="O306" s="1533">
        <f t="shared" si="230"/>
        <v>32</v>
      </c>
      <c r="P306" s="1537" t="s">
        <v>3</v>
      </c>
      <c r="Q306" s="577"/>
      <c r="R306" s="577"/>
      <c r="S306" s="577"/>
      <c r="T306" s="577"/>
      <c r="U306" s="577"/>
      <c r="V306" s="577"/>
      <c r="W306" s="577"/>
      <c r="X306" s="577"/>
      <c r="Y306" s="577"/>
      <c r="Z306" s="577"/>
      <c r="AA306" s="577"/>
      <c r="AB306" s="577"/>
    </row>
    <row r="307">
      <c r="A307" s="1623" t="s">
        <v>668</v>
      </c>
      <c r="B307" s="1548">
        <v>0.0</v>
      </c>
      <c r="C307" s="1548">
        <v>9.0</v>
      </c>
      <c r="D307" s="1548">
        <v>11.0</v>
      </c>
      <c r="E307" s="1548">
        <v>11.0</v>
      </c>
      <c r="F307" s="1548">
        <v>6.0</v>
      </c>
      <c r="G307" s="1548">
        <v>2.0</v>
      </c>
      <c r="H307" s="1535">
        <f t="shared" si="227"/>
        <v>39</v>
      </c>
      <c r="I307" s="1549">
        <f t="shared" si="228"/>
        <v>0.975</v>
      </c>
      <c r="J307" s="1692"/>
      <c r="K307" s="1623" t="s">
        <v>668</v>
      </c>
      <c r="L307" s="1537">
        <v>54.0</v>
      </c>
      <c r="M307" s="1533">
        <f t="shared" si="229"/>
        <v>15</v>
      </c>
      <c r="N307" s="1537">
        <v>40.0</v>
      </c>
      <c r="O307" s="1533">
        <f t="shared" si="230"/>
        <v>55</v>
      </c>
      <c r="P307" s="692" t="s">
        <v>2</v>
      </c>
      <c r="Q307" s="577"/>
      <c r="R307" s="577"/>
      <c r="S307" s="577"/>
      <c r="T307" s="577"/>
      <c r="U307" s="577"/>
      <c r="V307" s="577"/>
      <c r="W307" s="577"/>
      <c r="X307" s="577"/>
      <c r="Y307" s="577"/>
      <c r="Z307" s="577"/>
      <c r="AA307" s="577"/>
      <c r="AB307" s="577"/>
    </row>
    <row r="308">
      <c r="A308" s="1623" t="s">
        <v>614</v>
      </c>
      <c r="B308" s="1548">
        <v>0.0</v>
      </c>
      <c r="C308" s="1548">
        <v>2.0</v>
      </c>
      <c r="D308" s="1548">
        <v>2.0</v>
      </c>
      <c r="E308" s="1548">
        <v>6.0</v>
      </c>
      <c r="F308" s="1548">
        <v>9.0</v>
      </c>
      <c r="G308" s="1548">
        <v>0.0</v>
      </c>
      <c r="H308" s="1535">
        <f t="shared" si="227"/>
        <v>19</v>
      </c>
      <c r="I308" s="1549">
        <f t="shared" si="228"/>
        <v>0.475</v>
      </c>
      <c r="J308" s="1695"/>
      <c r="K308" s="1623" t="s">
        <v>614</v>
      </c>
      <c r="L308" s="1537">
        <v>33.0</v>
      </c>
      <c r="M308" s="1533">
        <f t="shared" si="229"/>
        <v>14</v>
      </c>
      <c r="N308" s="1537">
        <v>15.0</v>
      </c>
      <c r="O308" s="1533">
        <f t="shared" si="230"/>
        <v>29</v>
      </c>
      <c r="P308" s="1537" t="s">
        <v>3</v>
      </c>
      <c r="Q308" s="577"/>
      <c r="R308" s="577"/>
      <c r="S308" s="577"/>
      <c r="T308" s="577"/>
      <c r="U308" s="577"/>
      <c r="V308" s="577"/>
      <c r="W308" s="577"/>
      <c r="X308" s="577"/>
      <c r="Y308" s="577"/>
      <c r="Z308" s="577"/>
      <c r="AA308" s="577"/>
      <c r="AB308" s="577"/>
    </row>
    <row r="309">
      <c r="A309" s="1623" t="s">
        <v>632</v>
      </c>
      <c r="B309" s="1548">
        <v>0.0</v>
      </c>
      <c r="C309" s="1548">
        <v>3.0</v>
      </c>
      <c r="D309" s="1548">
        <v>2.0</v>
      </c>
      <c r="E309" s="1548">
        <v>3.0</v>
      </c>
      <c r="F309" s="1548">
        <v>0.0</v>
      </c>
      <c r="G309" s="1548">
        <v>1.0</v>
      </c>
      <c r="H309" s="1535">
        <f t="shared" si="227"/>
        <v>9</v>
      </c>
      <c r="I309" s="1549">
        <f t="shared" si="228"/>
        <v>0.225</v>
      </c>
      <c r="J309" s="1692"/>
      <c r="K309" s="1623" t="s">
        <v>632</v>
      </c>
      <c r="L309" s="1537">
        <v>13.0</v>
      </c>
      <c r="M309" s="1533">
        <f t="shared" si="229"/>
        <v>4</v>
      </c>
      <c r="N309" s="1537">
        <v>25.0</v>
      </c>
      <c r="O309" s="1533">
        <f t="shared" si="230"/>
        <v>29</v>
      </c>
      <c r="P309" s="1537" t="s">
        <v>4</v>
      </c>
      <c r="Q309" s="1696"/>
      <c r="R309" s="577"/>
      <c r="S309" s="577"/>
      <c r="T309" s="577"/>
      <c r="U309" s="577"/>
      <c r="V309" s="577"/>
      <c r="W309" s="577"/>
      <c r="X309" s="577"/>
      <c r="Y309" s="577"/>
      <c r="Z309" s="577"/>
      <c r="AA309" s="577"/>
      <c r="AB309" s="577"/>
    </row>
    <row r="310">
      <c r="A310" s="1623" t="s">
        <v>634</v>
      </c>
      <c r="B310" s="1548">
        <v>0.0</v>
      </c>
      <c r="C310" s="1548">
        <v>0.0</v>
      </c>
      <c r="D310" s="1548">
        <v>0.0</v>
      </c>
      <c r="E310" s="1548">
        <v>0.0</v>
      </c>
      <c r="F310" s="1548">
        <v>0.0</v>
      </c>
      <c r="G310" s="1548">
        <v>0.0</v>
      </c>
      <c r="H310" s="1535">
        <f t="shared" si="227"/>
        <v>0</v>
      </c>
      <c r="I310" s="1549">
        <f t="shared" si="228"/>
        <v>0</v>
      </c>
      <c r="J310" s="1695"/>
      <c r="K310" s="1623" t="s">
        <v>634</v>
      </c>
      <c r="L310" s="1537">
        <v>14.0</v>
      </c>
      <c r="M310" s="1533">
        <f t="shared" si="229"/>
        <v>14</v>
      </c>
      <c r="N310" s="1537">
        <v>0.0</v>
      </c>
      <c r="O310" s="1533">
        <f t="shared" si="230"/>
        <v>14</v>
      </c>
      <c r="P310" s="1537" t="s">
        <v>2</v>
      </c>
      <c r="Q310" s="577"/>
      <c r="R310" s="577"/>
      <c r="S310" s="577"/>
      <c r="T310" s="577"/>
      <c r="U310" s="577"/>
      <c r="V310" s="577"/>
      <c r="W310" s="577"/>
      <c r="X310" s="577"/>
      <c r="Y310" s="577"/>
      <c r="Z310" s="577"/>
      <c r="AA310" s="577"/>
      <c r="AB310" s="577"/>
    </row>
    <row r="311">
      <c r="A311" s="1623" t="s">
        <v>669</v>
      </c>
      <c r="B311" s="1548">
        <v>0.0</v>
      </c>
      <c r="C311" s="1548">
        <v>0.0</v>
      </c>
      <c r="D311" s="1548">
        <v>0.0</v>
      </c>
      <c r="E311" s="1548">
        <v>0.0</v>
      </c>
      <c r="F311" s="1548">
        <v>0.0</v>
      </c>
      <c r="G311" s="1548">
        <v>0.0</v>
      </c>
      <c r="H311" s="1535">
        <f t="shared" si="227"/>
        <v>0</v>
      </c>
      <c r="I311" s="1549">
        <f t="shared" si="228"/>
        <v>0</v>
      </c>
      <c r="J311" s="1692"/>
      <c r="K311" s="1623" t="s">
        <v>669</v>
      </c>
      <c r="L311" s="1537">
        <v>0.0</v>
      </c>
      <c r="M311" s="1533">
        <f t="shared" si="229"/>
        <v>0</v>
      </c>
      <c r="N311" s="1537">
        <v>15.0</v>
      </c>
      <c r="O311" s="1533">
        <f t="shared" si="230"/>
        <v>15</v>
      </c>
      <c r="P311" s="1537" t="s">
        <v>4</v>
      </c>
      <c r="Q311" s="577"/>
      <c r="R311" s="577"/>
      <c r="S311" s="577"/>
      <c r="T311" s="577"/>
      <c r="U311" s="577"/>
      <c r="V311" s="577"/>
      <c r="W311" s="577"/>
      <c r="X311" s="577"/>
      <c r="Y311" s="577"/>
      <c r="Z311" s="577"/>
      <c r="AA311" s="577"/>
      <c r="AB311" s="577"/>
    </row>
    <row r="312">
      <c r="A312" s="1623" t="s">
        <v>670</v>
      </c>
      <c r="B312" s="1537">
        <v>0.0</v>
      </c>
      <c r="C312" s="1537">
        <v>0.0</v>
      </c>
      <c r="D312" s="1537">
        <v>0.0</v>
      </c>
      <c r="E312" s="1537">
        <v>0.0</v>
      </c>
      <c r="F312" s="1537">
        <v>0.0</v>
      </c>
      <c r="G312" s="1621">
        <v>0.0</v>
      </c>
      <c r="H312" s="1535">
        <f t="shared" si="227"/>
        <v>0</v>
      </c>
      <c r="I312" s="1549">
        <f t="shared" si="228"/>
        <v>0</v>
      </c>
      <c r="J312" s="1692"/>
      <c r="K312" s="1623" t="s">
        <v>670</v>
      </c>
      <c r="L312" s="1537">
        <v>0.0</v>
      </c>
      <c r="M312" s="1533">
        <f t="shared" si="229"/>
        <v>0</v>
      </c>
      <c r="N312" s="1537">
        <v>15.0</v>
      </c>
      <c r="O312" s="1533">
        <f t="shared" si="230"/>
        <v>15</v>
      </c>
      <c r="P312" s="1537" t="s">
        <v>3</v>
      </c>
      <c r="Q312" s="577"/>
      <c r="R312" s="577"/>
      <c r="S312" s="577"/>
      <c r="T312" s="577"/>
      <c r="U312" s="577"/>
      <c r="V312" s="577"/>
      <c r="W312" s="577"/>
      <c r="X312" s="577"/>
      <c r="Y312" s="577"/>
      <c r="Z312" s="577"/>
      <c r="AA312" s="577"/>
      <c r="AB312" s="577"/>
    </row>
    <row r="313">
      <c r="A313" s="1623" t="s">
        <v>671</v>
      </c>
      <c r="B313" s="1537">
        <v>0.0</v>
      </c>
      <c r="C313" s="1537">
        <v>0.0</v>
      </c>
      <c r="D313" s="1537">
        <v>0.0</v>
      </c>
      <c r="E313" s="1537">
        <v>0.0</v>
      </c>
      <c r="F313" s="1537">
        <v>0.0</v>
      </c>
      <c r="G313" s="1621">
        <v>0.0</v>
      </c>
      <c r="H313" s="1535">
        <f t="shared" si="227"/>
        <v>0</v>
      </c>
      <c r="I313" s="1549">
        <f t="shared" si="228"/>
        <v>0</v>
      </c>
      <c r="J313" s="1627"/>
      <c r="K313" s="1623" t="s">
        <v>671</v>
      </c>
      <c r="L313" s="1537">
        <v>0.0</v>
      </c>
      <c r="M313" s="1533">
        <f t="shared" si="229"/>
        <v>0</v>
      </c>
      <c r="N313" s="1537">
        <v>15.0</v>
      </c>
      <c r="O313" s="1533">
        <f t="shared" si="230"/>
        <v>15</v>
      </c>
      <c r="P313" s="1537" t="s">
        <v>672</v>
      </c>
      <c r="Q313" s="577"/>
      <c r="R313" s="577"/>
      <c r="S313" s="577"/>
      <c r="T313" s="577"/>
      <c r="U313" s="577"/>
      <c r="V313" s="577"/>
      <c r="W313" s="577"/>
      <c r="X313" s="577"/>
      <c r="Y313" s="577"/>
      <c r="Z313" s="577"/>
      <c r="AA313" s="577"/>
      <c r="AB313" s="577"/>
    </row>
    <row r="314">
      <c r="A314" s="1623" t="s">
        <v>586</v>
      </c>
      <c r="B314" s="1537"/>
      <c r="C314" s="1537"/>
      <c r="D314" s="1537">
        <v>1.0</v>
      </c>
      <c r="E314" s="1537">
        <v>2.0</v>
      </c>
      <c r="F314" s="1537">
        <v>2.0</v>
      </c>
      <c r="G314" s="1621">
        <v>3.0</v>
      </c>
      <c r="H314" s="1535">
        <f t="shared" si="227"/>
        <v>8</v>
      </c>
      <c r="I314" s="1549">
        <f t="shared" si="228"/>
        <v>0.2</v>
      </c>
      <c r="J314" s="1627"/>
      <c r="K314" s="1623" t="s">
        <v>586</v>
      </c>
      <c r="L314" s="1537">
        <v>15.0</v>
      </c>
      <c r="M314" s="1533">
        <f t="shared" si="229"/>
        <v>7</v>
      </c>
      <c r="N314" s="1537">
        <v>30.0</v>
      </c>
      <c r="O314" s="1533">
        <f t="shared" si="230"/>
        <v>37</v>
      </c>
      <c r="P314" s="692" t="s">
        <v>4</v>
      </c>
      <c r="Q314" s="1696"/>
      <c r="R314" s="577"/>
      <c r="S314" s="577"/>
      <c r="T314" s="577"/>
      <c r="U314" s="577"/>
      <c r="V314" s="577"/>
      <c r="W314" s="577"/>
      <c r="X314" s="577"/>
      <c r="Y314" s="577"/>
      <c r="Z314" s="577"/>
      <c r="AA314" s="577"/>
      <c r="AB314" s="577"/>
    </row>
    <row r="315">
      <c r="A315" s="1623"/>
      <c r="B315" s="1537"/>
      <c r="C315" s="1537"/>
      <c r="D315" s="1537"/>
      <c r="E315" s="1537"/>
      <c r="F315" s="1537"/>
      <c r="G315" s="1621"/>
      <c r="H315" s="1535"/>
      <c r="I315" s="1549"/>
      <c r="J315" s="1627"/>
      <c r="K315" s="1623"/>
      <c r="L315" s="1537"/>
      <c r="M315" s="1533"/>
      <c r="N315" s="1537"/>
      <c r="O315" s="1533"/>
      <c r="P315" s="692"/>
      <c r="Q315" s="577"/>
      <c r="R315" s="577"/>
      <c r="S315" s="577"/>
      <c r="T315" s="577"/>
      <c r="U315" s="577"/>
      <c r="V315" s="577"/>
      <c r="W315" s="577"/>
      <c r="X315" s="577"/>
      <c r="Y315" s="577"/>
      <c r="Z315" s="577"/>
      <c r="AA315" s="577"/>
      <c r="AB315" s="577"/>
    </row>
    <row r="316">
      <c r="A316" s="1623"/>
      <c r="B316" s="1537"/>
      <c r="C316" s="1537"/>
      <c r="D316" s="1537"/>
      <c r="E316" s="1537"/>
      <c r="F316" s="1537"/>
      <c r="G316" s="1621"/>
      <c r="H316" s="1535"/>
      <c r="I316" s="1549"/>
      <c r="J316" s="1627"/>
      <c r="K316" s="1623"/>
      <c r="L316" s="1537"/>
      <c r="M316" s="1533"/>
      <c r="N316" s="1537"/>
      <c r="O316" s="1533"/>
      <c r="P316" s="692"/>
      <c r="Q316" s="577"/>
      <c r="R316" s="577"/>
      <c r="S316" s="577"/>
      <c r="T316" s="577"/>
      <c r="U316" s="577"/>
      <c r="V316" s="577"/>
      <c r="W316" s="577"/>
      <c r="X316" s="577"/>
      <c r="Y316" s="577"/>
      <c r="Z316" s="577"/>
      <c r="AA316" s="577"/>
      <c r="AB316" s="577"/>
    </row>
    <row r="317">
      <c r="A317" s="1623" t="s">
        <v>673</v>
      </c>
      <c r="B317" s="1537"/>
      <c r="C317" s="1537"/>
      <c r="D317" s="1537">
        <v>0.0</v>
      </c>
      <c r="E317" s="1537">
        <v>0.0</v>
      </c>
      <c r="F317" s="1537">
        <v>0.0</v>
      </c>
      <c r="G317" s="1621">
        <v>0.0</v>
      </c>
      <c r="H317" s="1535">
        <f t="shared" ref="H317:H318" si="231">SUM(B317:G317)</f>
        <v>0</v>
      </c>
      <c r="I317" s="1549">
        <f t="shared" ref="I317:I318" si="232">(H317/40)</f>
        <v>0</v>
      </c>
      <c r="J317" s="1627"/>
      <c r="K317" s="1623" t="s">
        <v>673</v>
      </c>
      <c r="L317" s="1537">
        <v>0.0</v>
      </c>
      <c r="M317" s="1533">
        <f t="shared" ref="M317:M318" si="233">(L317-H317)</f>
        <v>0</v>
      </c>
      <c r="N317" s="1537">
        <v>15.0</v>
      </c>
      <c r="O317" s="1533">
        <v>0.0</v>
      </c>
      <c r="P317" s="692" t="s">
        <v>3</v>
      </c>
      <c r="Q317" s="577"/>
      <c r="R317" s="577"/>
      <c r="S317" s="577"/>
      <c r="T317" s="577"/>
      <c r="U317" s="577"/>
      <c r="V317" s="577"/>
      <c r="W317" s="577"/>
      <c r="X317" s="577"/>
      <c r="Y317" s="577"/>
      <c r="Z317" s="577"/>
      <c r="AA317" s="577"/>
      <c r="AB317" s="577"/>
    </row>
    <row r="318">
      <c r="A318" s="1623" t="s">
        <v>674</v>
      </c>
      <c r="B318" s="1537">
        <v>0.0</v>
      </c>
      <c r="C318" s="1537">
        <v>0.0</v>
      </c>
      <c r="D318" s="1537">
        <v>0.0</v>
      </c>
      <c r="E318" s="1537">
        <v>0.0</v>
      </c>
      <c r="F318" s="1537">
        <v>0.0</v>
      </c>
      <c r="G318" s="1621">
        <v>0.0</v>
      </c>
      <c r="H318" s="1535">
        <f t="shared" si="231"/>
        <v>0</v>
      </c>
      <c r="I318" s="1549">
        <f t="shared" si="232"/>
        <v>0</v>
      </c>
      <c r="J318" s="588"/>
      <c r="K318" s="1623" t="s">
        <v>674</v>
      </c>
      <c r="L318" s="1533"/>
      <c r="M318" s="1533">
        <f t="shared" si="233"/>
        <v>0</v>
      </c>
      <c r="N318" s="1537"/>
      <c r="O318" s="1533">
        <f>sum(M318,N318)</f>
        <v>0</v>
      </c>
      <c r="P318" s="1686"/>
      <c r="Q318" s="577"/>
      <c r="R318" s="577"/>
      <c r="S318" s="577"/>
      <c r="T318" s="577"/>
      <c r="U318" s="577"/>
      <c r="V318" s="577"/>
      <c r="W318" s="577"/>
      <c r="X318" s="577"/>
      <c r="Y318" s="577"/>
      <c r="Z318" s="577"/>
      <c r="AA318" s="577"/>
      <c r="AB318" s="577"/>
    </row>
    <row r="319">
      <c r="A319" s="1697"/>
      <c r="B319" s="1682"/>
      <c r="C319" s="1682"/>
      <c r="D319" s="1682"/>
      <c r="E319" s="1682"/>
      <c r="F319" s="1682"/>
      <c r="G319" s="1682"/>
      <c r="H319" s="1682"/>
      <c r="I319" s="1698"/>
      <c r="J319" s="588"/>
      <c r="K319" s="1699"/>
      <c r="L319" s="1682"/>
      <c r="M319" s="1682"/>
      <c r="N319" s="1682"/>
      <c r="O319" s="1682"/>
      <c r="P319" s="1682"/>
      <c r="Q319" s="577"/>
      <c r="R319" s="577"/>
      <c r="S319" s="577"/>
      <c r="T319" s="577"/>
      <c r="U319" s="577"/>
      <c r="V319" s="577"/>
      <c r="W319" s="577"/>
      <c r="X319" s="577"/>
      <c r="Y319" s="577"/>
      <c r="Z319" s="577"/>
      <c r="AA319" s="577"/>
      <c r="AB319" s="577"/>
    </row>
    <row r="320">
      <c r="A320" s="1632" t="s">
        <v>252</v>
      </c>
      <c r="B320" s="1573">
        <f t="shared" ref="B320:H320" si="234">SUM(B303:B318)</f>
        <v>0</v>
      </c>
      <c r="C320" s="1573">
        <f t="shared" si="234"/>
        <v>33</v>
      </c>
      <c r="D320" s="1573">
        <f t="shared" si="234"/>
        <v>32</v>
      </c>
      <c r="E320" s="1573">
        <f t="shared" si="234"/>
        <v>48</v>
      </c>
      <c r="F320" s="1573">
        <f t="shared" si="234"/>
        <v>47</v>
      </c>
      <c r="G320" s="1573">
        <f t="shared" si="234"/>
        <v>13</v>
      </c>
      <c r="H320" s="1573">
        <f t="shared" si="234"/>
        <v>173</v>
      </c>
      <c r="I320" s="1700"/>
      <c r="J320" s="588"/>
      <c r="K320" s="1634" t="s">
        <v>252</v>
      </c>
      <c r="L320" s="1573">
        <f t="shared" ref="L320:M320" si="235">SUM(L303,L304,L305,L306,L307,L308,L309,L310,L311,L312,L313,L314,L317,L318,)</f>
        <v>335</v>
      </c>
      <c r="M320" s="1573">
        <f t="shared" si="235"/>
        <v>162</v>
      </c>
      <c r="N320" s="1573">
        <f>SUM(N303,N304,N305,N306,N307,N308,N309,N310,N311,N312,N313:N317,N318)</f>
        <v>245</v>
      </c>
      <c r="O320" s="1573">
        <f>SUM(O303:O318)</f>
        <v>392</v>
      </c>
      <c r="P320" s="1573"/>
      <c r="Q320" s="577"/>
      <c r="R320" s="577"/>
      <c r="S320" s="577"/>
      <c r="T320" s="577"/>
      <c r="U320" s="577"/>
      <c r="V320" s="577"/>
      <c r="W320" s="577"/>
      <c r="X320" s="577"/>
      <c r="Y320" s="577"/>
      <c r="Z320" s="577"/>
      <c r="AA320" s="577"/>
      <c r="AB320" s="577"/>
    </row>
    <row r="321">
      <c r="A321" s="1632" t="s">
        <v>9</v>
      </c>
      <c r="B321" s="1573">
        <f t="shared" ref="B321:H321" si="236">SUM(B320)</f>
        <v>0</v>
      </c>
      <c r="C321" s="1573">
        <f t="shared" si="236"/>
        <v>33</v>
      </c>
      <c r="D321" s="1573">
        <f t="shared" si="236"/>
        <v>32</v>
      </c>
      <c r="E321" s="1573">
        <f t="shared" si="236"/>
        <v>48</v>
      </c>
      <c r="F321" s="1573">
        <f t="shared" si="236"/>
        <v>47</v>
      </c>
      <c r="G321" s="1573">
        <f t="shared" si="236"/>
        <v>13</v>
      </c>
      <c r="H321" s="1573">
        <f t="shared" si="236"/>
        <v>173</v>
      </c>
      <c r="I321" s="1700"/>
      <c r="J321" s="588"/>
      <c r="K321" s="1634" t="s">
        <v>9</v>
      </c>
      <c r="L321" s="1573">
        <f>sum(L303:L314)</f>
        <v>335</v>
      </c>
      <c r="M321" s="1573">
        <f>sum(M303:M312)</f>
        <v>155</v>
      </c>
      <c r="N321" s="1573">
        <f>SUM(N304,N305,N306,N307,N308,N309,N310,N311,N312,N313,N314:N318)</f>
        <v>245</v>
      </c>
      <c r="O321" s="1573">
        <f>sum(O303:O318)</f>
        <v>392</v>
      </c>
      <c r="P321" s="1573"/>
      <c r="Q321" s="577"/>
      <c r="R321" s="577"/>
      <c r="S321" s="577"/>
      <c r="T321" s="577"/>
      <c r="U321" s="577"/>
      <c r="V321" s="577"/>
      <c r="W321" s="577"/>
      <c r="X321" s="577"/>
      <c r="Y321" s="577"/>
      <c r="Z321" s="577"/>
      <c r="AA321" s="577"/>
      <c r="AB321" s="577"/>
    </row>
    <row r="322">
      <c r="A322" s="584"/>
      <c r="B322" s="675"/>
      <c r="C322" s="675"/>
      <c r="D322" s="675"/>
      <c r="E322" s="675"/>
      <c r="F322" s="675"/>
      <c r="G322" s="675"/>
      <c r="H322" s="675"/>
      <c r="I322" s="677"/>
      <c r="J322" s="576"/>
      <c r="K322" s="584"/>
      <c r="L322" s="675"/>
      <c r="M322" s="675"/>
      <c r="N322" s="675"/>
      <c r="O322" s="675"/>
      <c r="P322" s="675"/>
      <c r="Q322" s="577"/>
      <c r="R322" s="577"/>
      <c r="S322" s="577"/>
      <c r="T322" s="577"/>
      <c r="U322" s="577"/>
      <c r="V322" s="577"/>
      <c r="W322" s="577"/>
      <c r="X322" s="577"/>
      <c r="Y322" s="577"/>
      <c r="Z322" s="577"/>
      <c r="AA322" s="577"/>
      <c r="AB322" s="577"/>
    </row>
    <row r="323">
      <c r="A323" s="1610" t="s">
        <v>526</v>
      </c>
      <c r="B323" s="1590" t="s">
        <v>2</v>
      </c>
      <c r="C323" s="1590" t="s">
        <v>3</v>
      </c>
      <c r="D323" s="1590" t="s">
        <v>4</v>
      </c>
      <c r="E323" s="1590" t="s">
        <v>5</v>
      </c>
      <c r="F323" s="1590" t="s">
        <v>6</v>
      </c>
      <c r="G323" s="1590" t="s">
        <v>7</v>
      </c>
      <c r="H323" s="1591" t="s">
        <v>9</v>
      </c>
      <c r="I323" s="1590" t="s">
        <v>71</v>
      </c>
      <c r="J323" s="588"/>
      <c r="K323" s="1612" t="s">
        <v>526</v>
      </c>
      <c r="L323" s="1682"/>
      <c r="M323" s="1682"/>
      <c r="N323" s="1682"/>
      <c r="O323" s="1682"/>
      <c r="P323" s="1682"/>
      <c r="Q323" s="577"/>
      <c r="R323" s="577"/>
      <c r="S323" s="577"/>
      <c r="T323" s="577"/>
      <c r="U323" s="577"/>
      <c r="V323" s="577"/>
      <c r="W323" s="577"/>
      <c r="X323" s="577"/>
      <c r="Y323" s="577"/>
      <c r="Z323" s="577"/>
      <c r="AA323" s="577"/>
      <c r="AB323" s="577"/>
    </row>
    <row r="324">
      <c r="A324" s="1577" t="s">
        <v>252</v>
      </c>
      <c r="B324" s="1548">
        <v>0.0</v>
      </c>
      <c r="C324" s="1548">
        <v>0.0</v>
      </c>
      <c r="D324" s="1548">
        <v>8.0</v>
      </c>
      <c r="E324" s="1548">
        <v>24.0</v>
      </c>
      <c r="F324" s="1548">
        <v>13.0</v>
      </c>
      <c r="G324" s="1548">
        <v>9.0</v>
      </c>
      <c r="H324" s="1535">
        <f>SUM(B324:G324)</f>
        <v>54</v>
      </c>
      <c r="I324" s="1549">
        <f>(H324/40)</f>
        <v>1.35</v>
      </c>
      <c r="J324" s="1635"/>
      <c r="K324" s="1636" t="s">
        <v>252</v>
      </c>
      <c r="L324" s="1537">
        <v>90.0</v>
      </c>
      <c r="M324" s="1533">
        <f>(L324-H324)</f>
        <v>36</v>
      </c>
      <c r="N324" s="1548">
        <v>0.0</v>
      </c>
      <c r="O324" s="1533">
        <f>sum(M324,N324)</f>
        <v>36</v>
      </c>
      <c r="P324" s="1533"/>
      <c r="Q324" s="577"/>
      <c r="R324" s="577"/>
      <c r="S324" s="577"/>
      <c r="T324" s="577"/>
      <c r="U324" s="577"/>
      <c r="V324" s="577"/>
      <c r="W324" s="577"/>
      <c r="X324" s="577"/>
      <c r="Y324" s="577"/>
      <c r="Z324" s="577"/>
      <c r="AA324" s="577"/>
      <c r="AB324" s="577"/>
    </row>
    <row r="325">
      <c r="A325" s="1697"/>
      <c r="B325" s="1682"/>
      <c r="C325" s="1682"/>
      <c r="D325" s="1682"/>
      <c r="E325" s="1682"/>
      <c r="F325" s="1682"/>
      <c r="G325" s="1682"/>
      <c r="H325" s="1682"/>
      <c r="I325" s="1698"/>
      <c r="J325" s="588"/>
      <c r="K325" s="1699"/>
      <c r="L325" s="1682"/>
      <c r="M325" s="1682"/>
      <c r="N325" s="1682"/>
      <c r="O325" s="1682"/>
      <c r="P325" s="1682"/>
      <c r="Q325" s="577"/>
      <c r="R325" s="577"/>
      <c r="S325" s="577"/>
      <c r="T325" s="577"/>
      <c r="U325" s="577"/>
      <c r="V325" s="577"/>
      <c r="W325" s="577"/>
      <c r="X325" s="577"/>
      <c r="Y325" s="577"/>
      <c r="Z325" s="577"/>
      <c r="AA325" s="577"/>
      <c r="AB325" s="577"/>
    </row>
    <row r="326">
      <c r="A326" s="1632" t="s">
        <v>252</v>
      </c>
      <c r="B326" s="1573">
        <f t="shared" ref="B326:G326" si="237">SUM(B324)</f>
        <v>0</v>
      </c>
      <c r="C326" s="1573">
        <f t="shared" si="237"/>
        <v>0</v>
      </c>
      <c r="D326" s="1573">
        <f t="shared" si="237"/>
        <v>8</v>
      </c>
      <c r="E326" s="1573">
        <f t="shared" si="237"/>
        <v>24</v>
      </c>
      <c r="F326" s="1573">
        <f t="shared" si="237"/>
        <v>13</v>
      </c>
      <c r="G326" s="1573">
        <f t="shared" si="237"/>
        <v>9</v>
      </c>
      <c r="H326" s="1573">
        <f>SUM(B326:G326)</f>
        <v>54</v>
      </c>
      <c r="I326" s="1700"/>
      <c r="J326" s="588"/>
      <c r="K326" s="1634" t="s">
        <v>252</v>
      </c>
      <c r="L326" s="1573">
        <f t="shared" ref="L326:O326" si="238">SUM(L324)</f>
        <v>90</v>
      </c>
      <c r="M326" s="1573">
        <f t="shared" si="238"/>
        <v>36</v>
      </c>
      <c r="N326" s="1573">
        <f t="shared" si="238"/>
        <v>0</v>
      </c>
      <c r="O326" s="1573">
        <f t="shared" si="238"/>
        <v>36</v>
      </c>
      <c r="P326" s="1573"/>
      <c r="Q326" s="577"/>
      <c r="R326" s="577"/>
      <c r="S326" s="577"/>
      <c r="T326" s="577"/>
      <c r="U326" s="577"/>
      <c r="V326" s="577"/>
      <c r="W326" s="577"/>
      <c r="X326" s="577"/>
      <c r="Y326" s="577"/>
      <c r="Z326" s="577"/>
      <c r="AA326" s="577"/>
      <c r="AB326" s="577"/>
    </row>
    <row r="327">
      <c r="A327" s="1632"/>
      <c r="B327" s="1573"/>
      <c r="C327" s="1573"/>
      <c r="D327" s="1573"/>
      <c r="E327" s="1573"/>
      <c r="F327" s="1573"/>
      <c r="G327" s="1573"/>
      <c r="H327" s="1573"/>
      <c r="I327" s="1700"/>
      <c r="J327" s="588"/>
      <c r="K327" s="1634"/>
      <c r="L327" s="1573"/>
      <c r="M327" s="1573"/>
      <c r="N327" s="1573"/>
      <c r="O327" s="1573"/>
      <c r="P327" s="1573"/>
      <c r="Q327" s="577"/>
      <c r="R327" s="577"/>
      <c r="S327" s="577"/>
      <c r="T327" s="577"/>
      <c r="U327" s="577"/>
      <c r="V327" s="577"/>
      <c r="W327" s="577"/>
      <c r="X327" s="577"/>
      <c r="Y327" s="577"/>
      <c r="Z327" s="577"/>
      <c r="AA327" s="577"/>
      <c r="AB327" s="577"/>
    </row>
    <row r="328">
      <c r="A328" s="1632" t="s">
        <v>9</v>
      </c>
      <c r="B328" s="1573">
        <f t="shared" ref="B328:H328" si="239">sum(B326)</f>
        <v>0</v>
      </c>
      <c r="C328" s="1573">
        <f t="shared" si="239"/>
        <v>0</v>
      </c>
      <c r="D328" s="1573">
        <f t="shared" si="239"/>
        <v>8</v>
      </c>
      <c r="E328" s="1573">
        <f t="shared" si="239"/>
        <v>24</v>
      </c>
      <c r="F328" s="1573">
        <f t="shared" si="239"/>
        <v>13</v>
      </c>
      <c r="G328" s="1573">
        <f t="shared" si="239"/>
        <v>9</v>
      </c>
      <c r="H328" s="1573">
        <f t="shared" si="239"/>
        <v>54</v>
      </c>
      <c r="I328" s="1700"/>
      <c r="J328" s="588"/>
      <c r="K328" s="1634" t="s">
        <v>9</v>
      </c>
      <c r="L328" s="1573">
        <f t="shared" ref="L328:O328" si="240">sum(L326)</f>
        <v>90</v>
      </c>
      <c r="M328" s="1573">
        <f t="shared" si="240"/>
        <v>36</v>
      </c>
      <c r="N328" s="1573">
        <f t="shared" si="240"/>
        <v>0</v>
      </c>
      <c r="O328" s="1573">
        <f t="shared" si="240"/>
        <v>36</v>
      </c>
      <c r="P328" s="1573"/>
      <c r="Q328" s="577"/>
      <c r="R328" s="577"/>
      <c r="S328" s="577"/>
      <c r="T328" s="577"/>
      <c r="U328" s="577"/>
      <c r="V328" s="577"/>
      <c r="W328" s="577"/>
      <c r="X328" s="577"/>
      <c r="Y328" s="577"/>
      <c r="Z328" s="577"/>
      <c r="AA328" s="577"/>
      <c r="AB328" s="577"/>
    </row>
    <row r="329">
      <c r="A329" s="584"/>
      <c r="B329" s="677"/>
      <c r="C329" s="677"/>
      <c r="D329" s="677"/>
      <c r="E329" s="677"/>
      <c r="F329" s="677"/>
      <c r="G329" s="677"/>
      <c r="H329" s="678"/>
      <c r="I329" s="676"/>
      <c r="J329" s="576"/>
      <c r="K329" s="576"/>
      <c r="L329" s="636"/>
      <c r="M329" s="636"/>
      <c r="N329" s="636"/>
      <c r="O329" s="636"/>
      <c r="P329" s="636"/>
      <c r="Q329" s="577"/>
      <c r="R329" s="577"/>
      <c r="S329" s="577"/>
      <c r="T329" s="577"/>
      <c r="U329" s="577"/>
      <c r="V329" s="577"/>
      <c r="W329" s="577"/>
      <c r="X329" s="577"/>
      <c r="Y329" s="577"/>
      <c r="Z329" s="577"/>
      <c r="AA329" s="577"/>
      <c r="AB329" s="577"/>
    </row>
    <row r="330">
      <c r="A330" s="1538" t="s">
        <v>123</v>
      </c>
      <c r="B330" s="1590" t="s">
        <v>2</v>
      </c>
      <c r="C330" s="1590" t="s">
        <v>3</v>
      </c>
      <c r="D330" s="1590" t="s">
        <v>4</v>
      </c>
      <c r="E330" s="1590" t="s">
        <v>5</v>
      </c>
      <c r="F330" s="1590" t="s">
        <v>6</v>
      </c>
      <c r="G330" s="1590" t="s">
        <v>7</v>
      </c>
      <c r="H330" s="1539" t="s">
        <v>9</v>
      </c>
      <c r="I330" s="636"/>
      <c r="J330" s="636"/>
      <c r="K330" s="636"/>
      <c r="L330" s="636"/>
      <c r="M330" s="636"/>
      <c r="N330" s="636"/>
      <c r="O330" s="636"/>
      <c r="P330" s="636"/>
      <c r="Q330" s="649"/>
      <c r="R330" s="649"/>
      <c r="S330" s="649"/>
      <c r="T330" s="649"/>
      <c r="U330" s="649"/>
      <c r="V330" s="649"/>
      <c r="W330" s="649"/>
      <c r="X330" s="649"/>
      <c r="Y330" s="649"/>
      <c r="Z330" s="649"/>
      <c r="AA330" s="649"/>
      <c r="AB330" s="649"/>
    </row>
    <row r="331">
      <c r="A331" s="1547" t="s">
        <v>124</v>
      </c>
      <c r="B331" s="1533">
        <f t="shared" ref="B331:G331" si="241">SUM(B320)</f>
        <v>0</v>
      </c>
      <c r="C331" s="1533">
        <f t="shared" si="241"/>
        <v>33</v>
      </c>
      <c r="D331" s="1533">
        <f t="shared" si="241"/>
        <v>32</v>
      </c>
      <c r="E331" s="1533">
        <f t="shared" si="241"/>
        <v>48</v>
      </c>
      <c r="F331" s="1533">
        <f t="shared" si="241"/>
        <v>47</v>
      </c>
      <c r="G331" s="1533">
        <f t="shared" si="241"/>
        <v>13</v>
      </c>
      <c r="H331" s="1535">
        <f t="shared" ref="H331:H332" si="243">SUM(B331:G331)</f>
        <v>173</v>
      </c>
      <c r="I331" s="636"/>
      <c r="J331" s="636"/>
      <c r="K331" s="636"/>
      <c r="L331" s="636"/>
      <c r="M331" s="636"/>
      <c r="N331" s="636"/>
      <c r="O331" s="636"/>
      <c r="P331" s="636"/>
      <c r="Q331" s="649"/>
      <c r="R331" s="649"/>
      <c r="S331" s="649"/>
      <c r="T331" s="649"/>
      <c r="U331" s="649"/>
      <c r="V331" s="649"/>
      <c r="W331" s="649"/>
      <c r="X331" s="649"/>
      <c r="Y331" s="649"/>
      <c r="Z331" s="649"/>
      <c r="AA331" s="649"/>
      <c r="AB331" s="649"/>
    </row>
    <row r="332">
      <c r="A332" s="1577" t="s">
        <v>126</v>
      </c>
      <c r="B332" s="1579">
        <f t="shared" ref="B332:G332" si="242">(B331*10.01)</f>
        <v>0</v>
      </c>
      <c r="C332" s="1579">
        <f t="shared" si="242"/>
        <v>330.33</v>
      </c>
      <c r="D332" s="1579">
        <f t="shared" si="242"/>
        <v>320.32</v>
      </c>
      <c r="E332" s="1579">
        <f t="shared" si="242"/>
        <v>480.48</v>
      </c>
      <c r="F332" s="1579">
        <f t="shared" si="242"/>
        <v>470.47</v>
      </c>
      <c r="G332" s="1579">
        <f t="shared" si="242"/>
        <v>130.13</v>
      </c>
      <c r="H332" s="1637">
        <f t="shared" si="243"/>
        <v>1731.73</v>
      </c>
      <c r="I332" s="676"/>
      <c r="J332" s="576"/>
      <c r="K332" s="576"/>
      <c r="L332" s="576"/>
      <c r="M332" s="576"/>
      <c r="N332" s="576"/>
      <c r="O332" s="576"/>
      <c r="P332" s="576"/>
      <c r="Q332" s="577"/>
      <c r="R332" s="577"/>
      <c r="S332" s="577"/>
      <c r="T332" s="577"/>
      <c r="U332" s="577"/>
      <c r="V332" s="577"/>
      <c r="W332" s="577"/>
      <c r="X332" s="577"/>
      <c r="Y332" s="577"/>
      <c r="Z332" s="577"/>
      <c r="AA332" s="577"/>
      <c r="AB332" s="577"/>
    </row>
    <row r="333">
      <c r="A333" s="1610" t="s">
        <v>9</v>
      </c>
      <c r="B333" s="1539">
        <f t="shared" ref="B333:H333" si="244">sum(B331:B332)</f>
        <v>0</v>
      </c>
      <c r="C333" s="1539">
        <f t="shared" si="244"/>
        <v>363.33</v>
      </c>
      <c r="D333" s="1539">
        <f t="shared" si="244"/>
        <v>352.32</v>
      </c>
      <c r="E333" s="1539">
        <f t="shared" si="244"/>
        <v>528.48</v>
      </c>
      <c r="F333" s="1539">
        <f t="shared" si="244"/>
        <v>517.47</v>
      </c>
      <c r="G333" s="1539">
        <f t="shared" si="244"/>
        <v>143.13</v>
      </c>
      <c r="H333" s="1539">
        <f t="shared" si="244"/>
        <v>1904.73</v>
      </c>
      <c r="I333" s="676"/>
      <c r="J333" s="576"/>
      <c r="K333" s="576"/>
      <c r="L333" s="576"/>
      <c r="M333" s="576"/>
      <c r="N333" s="576"/>
      <c r="O333" s="576"/>
      <c r="P333" s="576"/>
      <c r="Q333" s="577"/>
      <c r="R333" s="577"/>
      <c r="S333" s="577"/>
      <c r="T333" s="577"/>
      <c r="U333" s="577"/>
      <c r="V333" s="577"/>
      <c r="W333" s="577"/>
      <c r="X333" s="577"/>
      <c r="Y333" s="577"/>
      <c r="Z333" s="577"/>
      <c r="AA333" s="577"/>
      <c r="AB333" s="577"/>
    </row>
    <row r="334">
      <c r="A334" s="584"/>
      <c r="B334" s="676"/>
      <c r="C334" s="676"/>
      <c r="D334" s="676"/>
      <c r="E334" s="676"/>
      <c r="F334" s="676"/>
      <c r="G334" s="676"/>
      <c r="H334" s="676"/>
      <c r="I334" s="676"/>
      <c r="J334" s="576"/>
      <c r="K334" s="636"/>
      <c r="L334" s="576"/>
      <c r="M334" s="576"/>
      <c r="N334" s="576"/>
      <c r="O334" s="576"/>
      <c r="P334" s="576"/>
      <c r="Q334" s="577"/>
      <c r="R334" s="577"/>
      <c r="S334" s="577"/>
      <c r="T334" s="649"/>
      <c r="U334" s="649"/>
      <c r="V334" s="649"/>
      <c r="W334" s="577"/>
      <c r="X334" s="577"/>
      <c r="Y334" s="577"/>
      <c r="Z334" s="577"/>
      <c r="AA334" s="577"/>
      <c r="AB334" s="577"/>
    </row>
    <row r="335">
      <c r="A335" s="1588" t="s">
        <v>675</v>
      </c>
      <c r="B335" s="676"/>
      <c r="C335" s="676"/>
      <c r="D335" s="676"/>
      <c r="E335" s="677"/>
      <c r="F335" s="677"/>
      <c r="G335" s="676"/>
      <c r="H335" s="678"/>
      <c r="I335" s="677"/>
      <c r="J335" s="576"/>
      <c r="K335" s="636"/>
      <c r="L335" s="576"/>
      <c r="M335" s="576"/>
      <c r="N335" s="576"/>
      <c r="O335" s="576"/>
      <c r="P335" s="576"/>
      <c r="Q335" s="577"/>
      <c r="R335" s="577"/>
      <c r="S335" s="577"/>
      <c r="T335" s="649"/>
      <c r="U335" s="649"/>
      <c r="V335" s="649"/>
      <c r="W335" s="577"/>
      <c r="X335" s="577"/>
      <c r="Y335" s="577"/>
      <c r="Z335" s="577"/>
      <c r="AA335" s="577"/>
      <c r="AB335" s="577"/>
    </row>
    <row r="336">
      <c r="A336" s="576"/>
      <c r="B336" s="676"/>
      <c r="C336" s="676"/>
      <c r="D336" s="679"/>
      <c r="E336" s="1590" t="s">
        <v>554</v>
      </c>
      <c r="F336" s="1591" t="s">
        <v>36</v>
      </c>
      <c r="G336" s="679"/>
      <c r="H336" s="1590" t="s">
        <v>555</v>
      </c>
      <c r="I336" s="1591" t="s">
        <v>36</v>
      </c>
      <c r="J336" s="576"/>
      <c r="K336" s="576"/>
      <c r="L336" s="636"/>
      <c r="M336" s="636"/>
      <c r="N336" s="636"/>
      <c r="O336" s="636"/>
      <c r="P336" s="636"/>
      <c r="Q336" s="649"/>
      <c r="R336" s="649"/>
      <c r="S336" s="649"/>
      <c r="T336" s="577"/>
      <c r="U336" s="577"/>
      <c r="V336" s="577"/>
      <c r="W336" s="577"/>
      <c r="X336" s="577"/>
      <c r="Y336" s="577"/>
      <c r="Z336" s="577"/>
      <c r="AA336" s="577"/>
      <c r="AB336" s="577"/>
    </row>
    <row r="337">
      <c r="A337" s="576"/>
      <c r="B337" s="676"/>
      <c r="C337" s="676"/>
      <c r="D337" s="679"/>
      <c r="E337" s="1650" t="s">
        <v>662</v>
      </c>
      <c r="F337" s="1537">
        <v>37.0</v>
      </c>
      <c r="G337" s="679"/>
      <c r="H337" s="1650" t="s">
        <v>662</v>
      </c>
      <c r="I337" s="1537">
        <v>0.0</v>
      </c>
      <c r="J337" s="576"/>
      <c r="K337" s="576"/>
      <c r="L337" s="636"/>
      <c r="M337" s="636"/>
      <c r="N337" s="636"/>
      <c r="O337" s="636"/>
      <c r="P337" s="636"/>
      <c r="Q337" s="649"/>
      <c r="R337" s="649"/>
      <c r="S337" s="649"/>
      <c r="T337" s="577"/>
      <c r="U337" s="577"/>
      <c r="V337" s="577"/>
      <c r="W337" s="577"/>
      <c r="X337" s="577"/>
      <c r="Y337" s="577"/>
      <c r="Z337" s="577"/>
      <c r="AA337" s="577"/>
      <c r="AB337" s="577"/>
    </row>
    <row r="338">
      <c r="A338" s="576"/>
      <c r="B338" s="676"/>
      <c r="C338" s="676"/>
      <c r="D338" s="679"/>
      <c r="E338" s="1650" t="s">
        <v>663</v>
      </c>
      <c r="F338" s="1533">
        <f>(H321)</f>
        <v>173</v>
      </c>
      <c r="G338" s="679"/>
      <c r="H338" s="1650" t="s">
        <v>663</v>
      </c>
      <c r="I338" s="1533">
        <f>(H324)</f>
        <v>54</v>
      </c>
      <c r="J338" s="576"/>
      <c r="K338" s="576"/>
      <c r="L338" s="636"/>
      <c r="M338" s="636"/>
      <c r="N338" s="636"/>
      <c r="O338" s="636"/>
      <c r="P338" s="636"/>
      <c r="Q338" s="649"/>
      <c r="R338" s="649"/>
      <c r="S338" s="649"/>
      <c r="T338" s="577"/>
      <c r="U338" s="577"/>
      <c r="V338" s="577"/>
      <c r="W338" s="577"/>
      <c r="X338" s="577"/>
      <c r="Y338" s="577"/>
      <c r="Z338" s="577"/>
      <c r="AA338" s="577"/>
      <c r="AB338" s="577"/>
    </row>
    <row r="339">
      <c r="A339" s="576"/>
      <c r="B339" s="676"/>
      <c r="C339" s="676"/>
      <c r="D339" s="679"/>
      <c r="E339" s="1590" t="s">
        <v>9</v>
      </c>
      <c r="F339" s="1539">
        <f>SUM(F337:F338)</f>
        <v>210</v>
      </c>
      <c r="G339" s="679"/>
      <c r="H339" s="1640" t="s">
        <v>9</v>
      </c>
      <c r="I339" s="1539">
        <f>SUM(I337:I338)</f>
        <v>54</v>
      </c>
      <c r="J339" s="576"/>
      <c r="K339" s="576"/>
      <c r="L339" s="576"/>
      <c r="M339" s="576"/>
      <c r="N339" s="576"/>
      <c r="O339" s="576"/>
      <c r="P339" s="576"/>
      <c r="Q339" s="577"/>
      <c r="R339" s="577"/>
      <c r="S339" s="577"/>
      <c r="T339" s="577"/>
      <c r="U339" s="577"/>
      <c r="V339" s="577"/>
      <c r="W339" s="577"/>
      <c r="X339" s="577"/>
      <c r="Y339" s="577"/>
      <c r="Z339" s="577"/>
      <c r="AA339" s="577"/>
      <c r="AB339" s="577"/>
    </row>
    <row r="340">
      <c r="A340" s="576"/>
      <c r="B340" s="676"/>
      <c r="C340" s="676"/>
      <c r="D340" s="676"/>
      <c r="E340" s="677"/>
      <c r="F340" s="677"/>
      <c r="G340" s="676"/>
      <c r="H340" s="678"/>
      <c r="I340" s="677"/>
      <c r="J340" s="576"/>
      <c r="K340" s="636"/>
      <c r="L340" s="636"/>
      <c r="M340" s="636"/>
      <c r="N340" s="636"/>
      <c r="O340" s="636"/>
      <c r="P340" s="636"/>
      <c r="Q340" s="649"/>
      <c r="R340" s="649"/>
      <c r="S340" s="649"/>
      <c r="T340" s="649"/>
      <c r="U340" s="649"/>
      <c r="V340" s="649"/>
      <c r="W340" s="577"/>
      <c r="X340" s="577"/>
      <c r="Y340" s="577"/>
      <c r="Z340" s="577"/>
      <c r="AA340" s="577"/>
      <c r="AB340" s="577"/>
    </row>
    <row r="341">
      <c r="A341" s="576"/>
      <c r="B341" s="676"/>
      <c r="C341" s="676"/>
      <c r="D341" s="679"/>
      <c r="E341" s="1590" t="s">
        <v>131</v>
      </c>
      <c r="F341" s="1539">
        <f>(1500-F339)</f>
        <v>1290</v>
      </c>
      <c r="G341" s="679"/>
      <c r="H341" s="1590" t="s">
        <v>131</v>
      </c>
      <c r="I341" s="1539">
        <f>(500-I339)</f>
        <v>446</v>
      </c>
      <c r="J341" s="576"/>
      <c r="K341" s="636"/>
      <c r="L341" s="636"/>
      <c r="M341" s="636"/>
      <c r="N341" s="636"/>
      <c r="O341" s="636"/>
      <c r="P341" s="636"/>
      <c r="Q341" s="649"/>
      <c r="R341" s="649"/>
      <c r="S341" s="649"/>
      <c r="T341" s="649"/>
      <c r="U341" s="649"/>
      <c r="V341" s="649"/>
      <c r="W341" s="577"/>
      <c r="X341" s="577"/>
      <c r="Y341" s="577"/>
      <c r="Z341" s="577"/>
      <c r="AA341" s="577"/>
      <c r="AB341" s="577"/>
    </row>
    <row r="342">
      <c r="A342" s="584"/>
      <c r="B342" s="677"/>
      <c r="C342" s="677"/>
      <c r="D342" s="677"/>
      <c r="E342" s="677"/>
      <c r="F342" s="677"/>
      <c r="G342" s="677"/>
      <c r="H342" s="675"/>
      <c r="I342" s="1690"/>
      <c r="J342" s="576"/>
      <c r="K342" s="636"/>
      <c r="L342" s="636"/>
      <c r="M342" s="636"/>
      <c r="N342" s="636"/>
      <c r="O342" s="636"/>
      <c r="P342" s="636"/>
      <c r="Q342" s="649"/>
      <c r="R342" s="649"/>
      <c r="S342" s="649"/>
      <c r="T342" s="649"/>
      <c r="U342" s="649"/>
      <c r="V342" s="649"/>
      <c r="W342" s="577"/>
      <c r="X342" s="577"/>
      <c r="Y342" s="577"/>
      <c r="Z342" s="577"/>
      <c r="AA342" s="577"/>
      <c r="AB342" s="577"/>
    </row>
    <row r="343">
      <c r="A343" s="1538" t="s">
        <v>502</v>
      </c>
      <c r="B343" s="1590" t="s">
        <v>2</v>
      </c>
      <c r="C343" s="1590" t="s">
        <v>3</v>
      </c>
      <c r="D343" s="1590" t="s">
        <v>4</v>
      </c>
      <c r="E343" s="1590" t="s">
        <v>5</v>
      </c>
      <c r="F343" s="1590" t="s">
        <v>6</v>
      </c>
      <c r="G343" s="1590" t="s">
        <v>7</v>
      </c>
      <c r="H343" s="1539" t="s">
        <v>9</v>
      </c>
      <c r="I343" s="636"/>
      <c r="J343" s="636"/>
      <c r="K343" s="636"/>
      <c r="L343" s="636"/>
      <c r="M343" s="636"/>
      <c r="N343" s="636"/>
      <c r="O343" s="636"/>
      <c r="P343" s="636"/>
      <c r="Q343" s="649"/>
      <c r="R343" s="649"/>
      <c r="S343" s="649"/>
      <c r="T343" s="649"/>
      <c r="U343" s="1701"/>
      <c r="V343" s="649"/>
      <c r="W343" s="649"/>
      <c r="X343" s="649"/>
      <c r="Y343" s="649"/>
      <c r="Z343" s="649"/>
      <c r="AA343" s="649"/>
      <c r="AB343" s="649"/>
    </row>
    <row r="344">
      <c r="A344" s="1547"/>
      <c r="B344" s="1533">
        <f t="shared" ref="B344:G344" si="245">SUM(B321,B328)</f>
        <v>0</v>
      </c>
      <c r="C344" s="1533">
        <f t="shared" si="245"/>
        <v>33</v>
      </c>
      <c r="D344" s="1533">
        <f t="shared" si="245"/>
        <v>40</v>
      </c>
      <c r="E344" s="1533">
        <f t="shared" si="245"/>
        <v>72</v>
      </c>
      <c r="F344" s="1533">
        <f t="shared" si="245"/>
        <v>60</v>
      </c>
      <c r="G344" s="1533">
        <f t="shared" si="245"/>
        <v>22</v>
      </c>
      <c r="H344" s="1535">
        <f>SUM(B344:G344)</f>
        <v>227</v>
      </c>
      <c r="I344" s="636"/>
      <c r="J344" s="636"/>
      <c r="K344" s="636"/>
      <c r="L344" s="636"/>
      <c r="M344" s="636"/>
      <c r="N344" s="636"/>
      <c r="O344" s="636"/>
      <c r="P344" s="636"/>
      <c r="Q344" s="649"/>
      <c r="R344" s="649"/>
      <c r="S344" s="649"/>
      <c r="T344" s="1702"/>
      <c r="U344" s="1703"/>
      <c r="V344" s="649"/>
      <c r="W344" s="649"/>
      <c r="X344" s="649"/>
      <c r="Y344" s="649"/>
      <c r="Z344" s="649"/>
      <c r="AA344" s="649"/>
      <c r="AB344" s="649"/>
    </row>
    <row r="345">
      <c r="A345" s="576"/>
      <c r="B345" s="676"/>
      <c r="C345" s="676"/>
      <c r="D345" s="676"/>
      <c r="E345" s="676"/>
      <c r="F345" s="676"/>
      <c r="G345" s="676"/>
      <c r="H345" s="636"/>
      <c r="I345" s="1690"/>
      <c r="J345" s="576"/>
      <c r="K345" s="636"/>
      <c r="L345" s="636"/>
      <c r="M345" s="636"/>
      <c r="N345" s="636"/>
      <c r="O345" s="636"/>
      <c r="P345" s="636"/>
      <c r="Q345" s="649"/>
      <c r="R345" s="649"/>
      <c r="S345" s="649"/>
      <c r="T345" s="649"/>
      <c r="U345" s="649"/>
      <c r="V345" s="649"/>
      <c r="W345" s="577"/>
      <c r="X345" s="577"/>
      <c r="Y345" s="577"/>
      <c r="Z345" s="577"/>
      <c r="AA345" s="577"/>
      <c r="AB345" s="577"/>
    </row>
    <row r="346">
      <c r="A346" s="584"/>
      <c r="B346" s="677"/>
      <c r="C346" s="677"/>
      <c r="D346" s="677"/>
      <c r="E346" s="677"/>
      <c r="F346" s="677"/>
      <c r="G346" s="677"/>
      <c r="H346" s="675"/>
      <c r="I346" s="1691"/>
      <c r="J346" s="576"/>
      <c r="K346" s="675"/>
      <c r="L346" s="675"/>
      <c r="M346" s="675"/>
      <c r="N346" s="675"/>
      <c r="O346" s="675"/>
      <c r="P346" s="675"/>
      <c r="Q346" s="649"/>
      <c r="R346" s="649"/>
      <c r="S346" s="649"/>
      <c r="T346" s="649"/>
      <c r="U346" s="649"/>
      <c r="V346" s="649"/>
      <c r="W346" s="577"/>
      <c r="X346" s="577"/>
      <c r="Y346" s="577"/>
      <c r="Z346" s="577"/>
      <c r="AA346" s="577"/>
      <c r="AB346" s="577"/>
    </row>
    <row r="347">
      <c r="A347" s="1528" t="s">
        <v>655</v>
      </c>
      <c r="B347" s="1529">
        <v>4.0</v>
      </c>
      <c r="C347" s="1529">
        <v>5.0</v>
      </c>
      <c r="D347" s="1529">
        <v>6.0</v>
      </c>
      <c r="E347" s="1529">
        <v>7.0</v>
      </c>
      <c r="F347" s="1529">
        <v>8.0</v>
      </c>
      <c r="G347" s="1529">
        <v>9.0</v>
      </c>
      <c r="H347" s="1680"/>
      <c r="I347" s="1680"/>
      <c r="J347" s="1531"/>
      <c r="K347" s="1528" t="s">
        <v>655</v>
      </c>
      <c r="L347" s="1686"/>
      <c r="M347" s="1686"/>
      <c r="N347" s="1686"/>
      <c r="O347" s="1686"/>
      <c r="P347" s="1686"/>
      <c r="Q347" s="649"/>
      <c r="R347" s="649"/>
      <c r="S347" s="649"/>
      <c r="T347" s="649"/>
      <c r="U347" s="649"/>
      <c r="V347" s="649"/>
      <c r="W347" s="649"/>
      <c r="X347" s="649"/>
      <c r="Y347" s="649"/>
      <c r="Z347" s="649"/>
      <c r="AA347" s="649"/>
      <c r="AB347" s="649"/>
    </row>
    <row r="348">
      <c r="A348" s="1610" t="s">
        <v>132</v>
      </c>
      <c r="B348" s="1590" t="s">
        <v>2</v>
      </c>
      <c r="C348" s="1590" t="s">
        <v>3</v>
      </c>
      <c r="D348" s="1590" t="s">
        <v>4</v>
      </c>
      <c r="E348" s="1590" t="s">
        <v>5</v>
      </c>
      <c r="F348" s="1590" t="s">
        <v>6</v>
      </c>
      <c r="G348" s="1590" t="s">
        <v>7</v>
      </c>
      <c r="H348" s="1591" t="s">
        <v>9</v>
      </c>
      <c r="I348" s="1590" t="s">
        <v>71</v>
      </c>
      <c r="J348" s="588"/>
      <c r="K348" s="1612" t="s">
        <v>132</v>
      </c>
      <c r="L348" s="1612" t="s">
        <v>72</v>
      </c>
      <c r="M348" s="1612" t="s">
        <v>13</v>
      </c>
      <c r="N348" s="1612" t="s">
        <v>73</v>
      </c>
      <c r="O348" s="1612" t="s">
        <v>133</v>
      </c>
      <c r="P348" s="1612" t="s">
        <v>74</v>
      </c>
      <c r="Q348" s="577"/>
      <c r="R348" s="577"/>
      <c r="S348" s="577"/>
      <c r="T348" s="577"/>
      <c r="U348" s="577"/>
      <c r="V348" s="577"/>
      <c r="W348" s="577"/>
      <c r="X348" s="577"/>
      <c r="Y348" s="577"/>
      <c r="Z348" s="577"/>
      <c r="AA348" s="577"/>
      <c r="AB348" s="577"/>
    </row>
    <row r="349">
      <c r="A349" s="1704" t="s">
        <v>676</v>
      </c>
      <c r="B349" s="1535"/>
      <c r="C349" s="1535"/>
      <c r="D349" s="1535"/>
      <c r="E349" s="1535"/>
      <c r="F349" s="1535"/>
      <c r="G349" s="1535"/>
      <c r="H349" s="1535">
        <f t="shared" ref="H349:H353" si="246">SUM(B349:G349)</f>
        <v>0</v>
      </c>
      <c r="I349" s="1549">
        <f t="shared" ref="I349:I353" si="247">(H349/40)</f>
        <v>0</v>
      </c>
      <c r="J349" s="588"/>
      <c r="K349" s="1636"/>
      <c r="L349" s="1533">
        <v>0.0</v>
      </c>
      <c r="M349" s="1533">
        <f t="shared" ref="M349:M353" si="248">(L349-H349)</f>
        <v>0</v>
      </c>
      <c r="N349" s="1533"/>
      <c r="O349" s="1533">
        <f t="shared" ref="O349:O353" si="249">sum(M349,N349)</f>
        <v>0</v>
      </c>
      <c r="P349" s="1533"/>
      <c r="Q349" s="577"/>
      <c r="R349" s="577"/>
      <c r="S349" s="577"/>
      <c r="T349" s="577"/>
      <c r="U349" s="577"/>
      <c r="V349" s="577"/>
      <c r="W349" s="577"/>
      <c r="X349" s="577"/>
      <c r="Y349" s="577"/>
      <c r="Z349" s="577"/>
      <c r="AA349" s="577"/>
      <c r="AB349" s="577"/>
    </row>
    <row r="350">
      <c r="A350" s="1704" t="s">
        <v>677</v>
      </c>
      <c r="B350" s="1535"/>
      <c r="C350" s="1535"/>
      <c r="D350" s="1535"/>
      <c r="E350" s="1535"/>
      <c r="F350" s="1535"/>
      <c r="G350" s="1535"/>
      <c r="H350" s="1535">
        <f t="shared" si="246"/>
        <v>0</v>
      </c>
      <c r="I350" s="1549">
        <f t="shared" si="247"/>
        <v>0</v>
      </c>
      <c r="J350" s="1635"/>
      <c r="K350" s="1636"/>
      <c r="L350" s="1533">
        <v>0.0</v>
      </c>
      <c r="M350" s="1533">
        <f t="shared" si="248"/>
        <v>0</v>
      </c>
      <c r="N350" s="1533"/>
      <c r="O350" s="1533">
        <f t="shared" si="249"/>
        <v>0</v>
      </c>
      <c r="P350" s="1533"/>
      <c r="Q350" s="577"/>
      <c r="R350" s="577"/>
      <c r="S350" s="577"/>
      <c r="T350" s="577"/>
      <c r="U350" s="577"/>
      <c r="V350" s="577"/>
      <c r="W350" s="577"/>
      <c r="X350" s="577"/>
      <c r="Y350" s="577"/>
      <c r="Z350" s="577"/>
      <c r="AA350" s="577"/>
      <c r="AB350" s="577"/>
    </row>
    <row r="351">
      <c r="A351" s="1577"/>
      <c r="B351" s="1535"/>
      <c r="C351" s="1535"/>
      <c r="D351" s="1535"/>
      <c r="E351" s="1535"/>
      <c r="F351" s="1535"/>
      <c r="G351" s="1535"/>
      <c r="H351" s="1535">
        <f t="shared" si="246"/>
        <v>0</v>
      </c>
      <c r="I351" s="1549">
        <f t="shared" si="247"/>
        <v>0</v>
      </c>
      <c r="J351" s="1635"/>
      <c r="K351" s="1636"/>
      <c r="L351" s="1533">
        <v>0.0</v>
      </c>
      <c r="M351" s="1533">
        <f t="shared" si="248"/>
        <v>0</v>
      </c>
      <c r="N351" s="1533"/>
      <c r="O351" s="1533">
        <f t="shared" si="249"/>
        <v>0</v>
      </c>
      <c r="P351" s="1533"/>
      <c r="Q351" s="577"/>
      <c r="R351" s="577"/>
      <c r="S351" s="577"/>
      <c r="T351" s="577"/>
      <c r="U351" s="577"/>
      <c r="V351" s="577"/>
      <c r="W351" s="577"/>
      <c r="X351" s="577"/>
      <c r="Y351" s="577"/>
      <c r="Z351" s="577"/>
      <c r="AA351" s="577"/>
      <c r="AB351" s="577"/>
    </row>
    <row r="352">
      <c r="A352" s="1577"/>
      <c r="B352" s="1535"/>
      <c r="C352" s="1535"/>
      <c r="D352" s="1535"/>
      <c r="E352" s="1535"/>
      <c r="F352" s="1535"/>
      <c r="G352" s="1535"/>
      <c r="H352" s="1535">
        <f t="shared" si="246"/>
        <v>0</v>
      </c>
      <c r="I352" s="1549">
        <f t="shared" si="247"/>
        <v>0</v>
      </c>
      <c r="J352" s="1635"/>
      <c r="K352" s="1636"/>
      <c r="L352" s="1533">
        <v>0.0</v>
      </c>
      <c r="M352" s="1533">
        <f t="shared" si="248"/>
        <v>0</v>
      </c>
      <c r="N352" s="1533"/>
      <c r="O352" s="1533">
        <f t="shared" si="249"/>
        <v>0</v>
      </c>
      <c r="P352" s="1533"/>
      <c r="Q352" s="577"/>
      <c r="R352" s="577"/>
      <c r="S352" s="577"/>
      <c r="T352" s="577"/>
      <c r="U352" s="577"/>
      <c r="V352" s="577"/>
      <c r="W352" s="577"/>
      <c r="X352" s="577"/>
      <c r="Y352" s="577"/>
      <c r="Z352" s="577"/>
      <c r="AA352" s="577"/>
      <c r="AB352" s="577"/>
    </row>
    <row r="353">
      <c r="A353" s="1577"/>
      <c r="B353" s="1535"/>
      <c r="C353" s="1535"/>
      <c r="D353" s="1535"/>
      <c r="E353" s="1535"/>
      <c r="F353" s="1535"/>
      <c r="G353" s="1535"/>
      <c r="H353" s="1535">
        <f t="shared" si="246"/>
        <v>0</v>
      </c>
      <c r="I353" s="1549">
        <f t="shared" si="247"/>
        <v>0</v>
      </c>
      <c r="J353" s="1635"/>
      <c r="K353" s="1636"/>
      <c r="L353" s="1533">
        <v>0.0</v>
      </c>
      <c r="M353" s="1533">
        <f t="shared" si="248"/>
        <v>0</v>
      </c>
      <c r="N353" s="1533"/>
      <c r="O353" s="1533">
        <f t="shared" si="249"/>
        <v>0</v>
      </c>
      <c r="P353" s="1533"/>
      <c r="Q353" s="577"/>
      <c r="R353" s="577"/>
      <c r="S353" s="577"/>
      <c r="T353" s="577"/>
      <c r="U353" s="577"/>
      <c r="V353" s="577"/>
      <c r="W353" s="577"/>
      <c r="X353" s="577"/>
      <c r="Y353" s="577"/>
      <c r="Z353" s="577"/>
      <c r="AA353" s="577"/>
      <c r="AB353" s="577"/>
    </row>
    <row r="354">
      <c r="A354" s="1697"/>
      <c r="B354" s="1682"/>
      <c r="C354" s="1682"/>
      <c r="D354" s="1682"/>
      <c r="E354" s="1682"/>
      <c r="F354" s="1682"/>
      <c r="G354" s="1682"/>
      <c r="H354" s="1682"/>
      <c r="I354" s="1698"/>
      <c r="J354" s="588"/>
      <c r="K354" s="1699"/>
      <c r="L354" s="1682"/>
      <c r="M354" s="1682"/>
      <c r="N354" s="1682"/>
      <c r="O354" s="1682"/>
      <c r="P354" s="1682"/>
      <c r="Q354" s="577"/>
      <c r="R354" s="577"/>
      <c r="S354" s="577"/>
      <c r="T354" s="577"/>
      <c r="U354" s="577"/>
      <c r="V354" s="577"/>
      <c r="W354" s="577"/>
      <c r="X354" s="577"/>
      <c r="Y354" s="577"/>
      <c r="Z354" s="577"/>
      <c r="AA354" s="577"/>
      <c r="AB354" s="577"/>
    </row>
    <row r="355">
      <c r="A355" s="1632" t="s">
        <v>252</v>
      </c>
      <c r="B355" s="1573">
        <f t="shared" ref="B355:H355" si="250">SUM(B349,B350,B351,B352,B353)</f>
        <v>0</v>
      </c>
      <c r="C355" s="1573">
        <f t="shared" si="250"/>
        <v>0</v>
      </c>
      <c r="D355" s="1573">
        <f t="shared" si="250"/>
        <v>0</v>
      </c>
      <c r="E355" s="1573">
        <f t="shared" si="250"/>
        <v>0</v>
      </c>
      <c r="F355" s="1573">
        <f t="shared" si="250"/>
        <v>0</v>
      </c>
      <c r="G355" s="1573">
        <f t="shared" si="250"/>
        <v>0</v>
      </c>
      <c r="H355" s="1573">
        <f t="shared" si="250"/>
        <v>0</v>
      </c>
      <c r="I355" s="1700"/>
      <c r="J355" s="588"/>
      <c r="K355" s="1634" t="s">
        <v>252</v>
      </c>
      <c r="L355" s="1573">
        <f t="shared" ref="L355:O355" si="251">SUM(L349,L350,L351,L352,L353)</f>
        <v>0</v>
      </c>
      <c r="M355" s="1573">
        <f t="shared" si="251"/>
        <v>0</v>
      </c>
      <c r="N355" s="1573">
        <f t="shared" si="251"/>
        <v>0</v>
      </c>
      <c r="O355" s="1573">
        <f t="shared" si="251"/>
        <v>0</v>
      </c>
      <c r="P355" s="1573"/>
      <c r="Q355" s="577"/>
      <c r="R355" s="577"/>
      <c r="S355" s="577"/>
      <c r="T355" s="577"/>
      <c r="U355" s="577"/>
      <c r="V355" s="577"/>
      <c r="W355" s="577"/>
      <c r="X355" s="577"/>
      <c r="Y355" s="577"/>
      <c r="Z355" s="577"/>
      <c r="AA355" s="577"/>
      <c r="AB355" s="577"/>
    </row>
    <row r="356">
      <c r="A356" s="1632" t="s">
        <v>9</v>
      </c>
      <c r="B356" s="1573">
        <f t="shared" ref="B356:H356" si="252">sum(B355)</f>
        <v>0</v>
      </c>
      <c r="C356" s="1573">
        <f t="shared" si="252"/>
        <v>0</v>
      </c>
      <c r="D356" s="1573">
        <f t="shared" si="252"/>
        <v>0</v>
      </c>
      <c r="E356" s="1573">
        <f t="shared" si="252"/>
        <v>0</v>
      </c>
      <c r="F356" s="1573">
        <f t="shared" si="252"/>
        <v>0</v>
      </c>
      <c r="G356" s="1573">
        <f t="shared" si="252"/>
        <v>0</v>
      </c>
      <c r="H356" s="1573">
        <f t="shared" si="252"/>
        <v>0</v>
      </c>
      <c r="I356" s="1700"/>
      <c r="J356" s="588"/>
      <c r="K356" s="1634" t="s">
        <v>9</v>
      </c>
      <c r="L356" s="1573">
        <f t="shared" ref="L356:O356" si="253">sum(L355)</f>
        <v>0</v>
      </c>
      <c r="M356" s="1573">
        <f t="shared" si="253"/>
        <v>0</v>
      </c>
      <c r="N356" s="1573">
        <f t="shared" si="253"/>
        <v>0</v>
      </c>
      <c r="O356" s="1573">
        <f t="shared" si="253"/>
        <v>0</v>
      </c>
      <c r="P356" s="1573"/>
      <c r="Q356" s="577"/>
      <c r="R356" s="577"/>
      <c r="S356" s="577"/>
      <c r="T356" s="577"/>
      <c r="U356" s="577"/>
      <c r="V356" s="577"/>
      <c r="W356" s="577"/>
      <c r="X356" s="577"/>
      <c r="Y356" s="577"/>
      <c r="Z356" s="577"/>
      <c r="AA356" s="577"/>
      <c r="AB356" s="577"/>
    </row>
    <row r="357">
      <c r="A357" s="584"/>
      <c r="B357" s="676"/>
      <c r="C357" s="676"/>
      <c r="D357" s="676"/>
      <c r="E357" s="676"/>
      <c r="F357" s="676"/>
      <c r="G357" s="676"/>
      <c r="H357" s="636"/>
      <c r="I357" s="1690"/>
      <c r="J357" s="576"/>
      <c r="K357" s="636"/>
      <c r="L357" s="636"/>
      <c r="M357" s="636"/>
      <c r="N357" s="636"/>
      <c r="O357" s="636"/>
      <c r="P357" s="636"/>
      <c r="Q357" s="649"/>
      <c r="R357" s="649"/>
      <c r="S357" s="649"/>
      <c r="T357" s="649"/>
      <c r="U357" s="649"/>
      <c r="V357" s="649"/>
      <c r="W357" s="577"/>
      <c r="X357" s="577"/>
      <c r="Y357" s="577"/>
      <c r="Z357" s="577"/>
      <c r="AA357" s="577"/>
      <c r="AB357" s="577"/>
    </row>
    <row r="358">
      <c r="A358" s="1638" t="s">
        <v>588</v>
      </c>
      <c r="B358" s="676"/>
      <c r="C358" s="676"/>
      <c r="D358" s="676"/>
      <c r="E358" s="676"/>
      <c r="F358" s="676"/>
      <c r="G358" s="676"/>
      <c r="H358" s="675"/>
      <c r="I358" s="1691"/>
      <c r="J358" s="576"/>
      <c r="K358" s="636"/>
      <c r="L358" s="636"/>
      <c r="M358" s="636"/>
      <c r="N358" s="636"/>
      <c r="O358" s="636"/>
      <c r="P358" s="636"/>
      <c r="Q358" s="649"/>
      <c r="R358" s="649"/>
      <c r="S358" s="649"/>
      <c r="T358" s="649"/>
      <c r="U358" s="649"/>
      <c r="V358" s="649"/>
      <c r="W358" s="577"/>
      <c r="X358" s="577"/>
      <c r="Y358" s="577"/>
      <c r="Z358" s="577"/>
      <c r="AA358" s="577"/>
      <c r="AB358" s="577"/>
    </row>
    <row r="359">
      <c r="A359" s="576"/>
      <c r="B359" s="676"/>
      <c r="C359" s="676"/>
      <c r="D359" s="676"/>
      <c r="E359" s="676"/>
      <c r="F359" s="676"/>
      <c r="G359" s="679"/>
      <c r="H359" s="1590" t="s">
        <v>555</v>
      </c>
      <c r="I359" s="1591" t="s">
        <v>36</v>
      </c>
      <c r="J359" s="576"/>
      <c r="K359" s="636"/>
      <c r="L359" s="636"/>
      <c r="M359" s="636"/>
      <c r="N359" s="636"/>
      <c r="O359" s="636"/>
      <c r="P359" s="636"/>
      <c r="Q359" s="649"/>
      <c r="R359" s="649"/>
      <c r="S359" s="649"/>
      <c r="T359" s="649"/>
      <c r="U359" s="649"/>
      <c r="V359" s="649"/>
      <c r="W359" s="577"/>
      <c r="X359" s="577"/>
      <c r="Y359" s="577"/>
      <c r="Z359" s="577"/>
      <c r="AA359" s="577"/>
      <c r="AB359" s="577"/>
    </row>
    <row r="360">
      <c r="A360" s="576"/>
      <c r="B360" s="676"/>
      <c r="C360" s="676"/>
      <c r="D360" s="676"/>
      <c r="E360" s="676"/>
      <c r="F360" s="676"/>
      <c r="G360" s="679"/>
      <c r="H360" s="1650" t="s">
        <v>662</v>
      </c>
      <c r="I360" s="1533">
        <v>0.0</v>
      </c>
      <c r="J360" s="576"/>
      <c r="K360" s="636"/>
      <c r="L360" s="636"/>
      <c r="M360" s="636"/>
      <c r="N360" s="636"/>
      <c r="O360" s="636"/>
      <c r="P360" s="636"/>
      <c r="Q360" s="649"/>
      <c r="R360" s="649"/>
      <c r="S360" s="649"/>
      <c r="T360" s="649"/>
      <c r="U360" s="649"/>
      <c r="V360" s="649"/>
      <c r="W360" s="577"/>
      <c r="X360" s="577"/>
      <c r="Y360" s="577"/>
      <c r="Z360" s="577"/>
      <c r="AA360" s="577"/>
      <c r="AB360" s="577"/>
    </row>
    <row r="361">
      <c r="A361" s="576"/>
      <c r="B361" s="676"/>
      <c r="C361" s="676"/>
      <c r="D361" s="676"/>
      <c r="E361" s="676"/>
      <c r="F361" s="676"/>
      <c r="G361" s="679"/>
      <c r="H361" s="1650" t="s">
        <v>663</v>
      </c>
      <c r="I361" s="1533">
        <f>(H356)</f>
        <v>0</v>
      </c>
      <c r="J361" s="576"/>
      <c r="K361" s="636"/>
      <c r="L361" s="636"/>
      <c r="M361" s="636"/>
      <c r="N361" s="636"/>
      <c r="O361" s="636"/>
      <c r="P361" s="636"/>
      <c r="Q361" s="649"/>
      <c r="R361" s="649"/>
      <c r="S361" s="649"/>
      <c r="T361" s="649"/>
      <c r="U361" s="649"/>
      <c r="V361" s="649"/>
      <c r="W361" s="577"/>
      <c r="X361" s="577"/>
      <c r="Y361" s="577"/>
      <c r="Z361" s="577"/>
      <c r="AA361" s="577"/>
      <c r="AB361" s="577"/>
    </row>
    <row r="362">
      <c r="A362" s="576"/>
      <c r="B362" s="676"/>
      <c r="C362" s="676"/>
      <c r="D362" s="676"/>
      <c r="E362" s="676"/>
      <c r="F362" s="676"/>
      <c r="G362" s="679"/>
      <c r="H362" s="1590" t="s">
        <v>9</v>
      </c>
      <c r="I362" s="1539">
        <f>SUM(I360:I361)</f>
        <v>0</v>
      </c>
      <c r="J362" s="576"/>
      <c r="K362" s="636"/>
      <c r="L362" s="636"/>
      <c r="M362" s="636"/>
      <c r="N362" s="636"/>
      <c r="O362" s="636"/>
      <c r="P362" s="636"/>
      <c r="Q362" s="649"/>
      <c r="R362" s="649"/>
      <c r="S362" s="649"/>
      <c r="T362" s="649"/>
      <c r="U362" s="649"/>
      <c r="V362" s="649"/>
      <c r="W362" s="577"/>
      <c r="X362" s="577"/>
      <c r="Y362" s="577"/>
      <c r="Z362" s="577"/>
      <c r="AA362" s="577"/>
      <c r="AB362" s="577"/>
    </row>
    <row r="363">
      <c r="A363" s="576"/>
      <c r="B363" s="676"/>
      <c r="C363" s="676"/>
      <c r="D363" s="676"/>
      <c r="E363" s="676"/>
      <c r="F363" s="676"/>
      <c r="G363" s="676"/>
      <c r="H363" s="678"/>
      <c r="I363" s="677"/>
      <c r="J363" s="576"/>
      <c r="K363" s="636"/>
      <c r="L363" s="636"/>
      <c r="M363" s="636"/>
      <c r="N363" s="636"/>
      <c r="O363" s="636"/>
      <c r="P363" s="636"/>
      <c r="Q363" s="649"/>
      <c r="R363" s="649"/>
      <c r="S363" s="649"/>
      <c r="T363" s="649"/>
      <c r="U363" s="649"/>
      <c r="V363" s="649"/>
      <c r="W363" s="577"/>
      <c r="X363" s="577"/>
      <c r="Y363" s="577"/>
      <c r="Z363" s="577"/>
      <c r="AA363" s="577"/>
      <c r="AB363" s="577"/>
    </row>
    <row r="364">
      <c r="A364" s="576"/>
      <c r="B364" s="676"/>
      <c r="C364" s="676"/>
      <c r="D364" s="676"/>
      <c r="E364" s="676"/>
      <c r="F364" s="676"/>
      <c r="G364" s="679"/>
      <c r="H364" s="1590" t="s">
        <v>131</v>
      </c>
      <c r="I364" s="1539">
        <f>(800-I362)</f>
        <v>800</v>
      </c>
      <c r="J364" s="576"/>
      <c r="K364" s="636"/>
      <c r="L364" s="636"/>
      <c r="M364" s="636"/>
      <c r="N364" s="636"/>
      <c r="O364" s="636"/>
      <c r="P364" s="636"/>
      <c r="Q364" s="649"/>
      <c r="R364" s="649"/>
      <c r="S364" s="649"/>
      <c r="T364" s="649"/>
      <c r="U364" s="649"/>
      <c r="V364" s="649"/>
      <c r="W364" s="577"/>
      <c r="X364" s="577"/>
      <c r="Y364" s="577"/>
      <c r="Z364" s="577"/>
      <c r="AA364" s="577"/>
      <c r="AB364" s="577"/>
    </row>
    <row r="365">
      <c r="A365" s="584"/>
      <c r="B365" s="677"/>
      <c r="C365" s="677"/>
      <c r="D365" s="677"/>
      <c r="E365" s="677"/>
      <c r="F365" s="677"/>
      <c r="G365" s="677"/>
      <c r="H365" s="675"/>
      <c r="I365" s="1691"/>
      <c r="J365" s="576"/>
      <c r="K365" s="636"/>
      <c r="L365" s="636"/>
      <c r="M365" s="636"/>
      <c r="N365" s="636"/>
      <c r="O365" s="636"/>
      <c r="P365" s="636"/>
      <c r="Q365" s="649"/>
      <c r="R365" s="649"/>
      <c r="S365" s="649"/>
      <c r="T365" s="649"/>
      <c r="U365" s="649"/>
      <c r="V365" s="649"/>
      <c r="W365" s="577"/>
      <c r="X365" s="577"/>
      <c r="Y365" s="577"/>
      <c r="Z365" s="577"/>
      <c r="AA365" s="577"/>
      <c r="AB365" s="577"/>
    </row>
    <row r="366">
      <c r="A366" s="1528" t="s">
        <v>655</v>
      </c>
      <c r="B366" s="1529">
        <v>4.0</v>
      </c>
      <c r="C366" s="1529">
        <v>5.0</v>
      </c>
      <c r="D366" s="1529">
        <v>6.0</v>
      </c>
      <c r="E366" s="1529">
        <v>7.0</v>
      </c>
      <c r="F366" s="1529">
        <v>8.0</v>
      </c>
      <c r="G366" s="1529">
        <v>9.0</v>
      </c>
      <c r="H366" s="1644">
        <v>10.0</v>
      </c>
      <c r="I366" s="1686"/>
      <c r="J366" s="636"/>
      <c r="K366" s="636"/>
      <c r="L366" s="576"/>
      <c r="M366" s="576"/>
      <c r="N366" s="576"/>
      <c r="O366" s="576"/>
      <c r="P366" s="576"/>
      <c r="Q366" s="577"/>
      <c r="R366" s="577"/>
      <c r="S366" s="577"/>
      <c r="T366" s="577"/>
      <c r="U366" s="577"/>
      <c r="V366" s="577"/>
      <c r="W366" s="649"/>
      <c r="X366" s="649"/>
      <c r="Y366" s="649"/>
      <c r="Z366" s="649"/>
      <c r="AA366" s="649"/>
      <c r="AB366" s="649"/>
    </row>
    <row r="367">
      <c r="A367" s="1610" t="s">
        <v>156</v>
      </c>
      <c r="B367" s="1590" t="s">
        <v>2</v>
      </c>
      <c r="C367" s="1590" t="s">
        <v>3</v>
      </c>
      <c r="D367" s="1590" t="s">
        <v>4</v>
      </c>
      <c r="E367" s="1590" t="s">
        <v>5</v>
      </c>
      <c r="F367" s="1590" t="s">
        <v>6</v>
      </c>
      <c r="G367" s="1590" t="s">
        <v>7</v>
      </c>
      <c r="H367" s="1591" t="s">
        <v>8</v>
      </c>
      <c r="I367" s="1590" t="s">
        <v>9</v>
      </c>
      <c r="J367" s="636"/>
      <c r="K367" s="675"/>
      <c r="L367" s="584"/>
      <c r="M367" s="584"/>
      <c r="N367" s="584"/>
      <c r="O367" s="584"/>
      <c r="P367" s="584"/>
      <c r="Q367" s="721"/>
      <c r="R367" s="721"/>
      <c r="S367" s="721"/>
      <c r="T367" s="721"/>
      <c r="U367" s="721"/>
      <c r="V367" s="721"/>
      <c r="W367" s="577"/>
      <c r="X367" s="577"/>
      <c r="Y367" s="577"/>
      <c r="Z367" s="577"/>
      <c r="AA367" s="577"/>
      <c r="AB367" s="577"/>
    </row>
    <row r="368">
      <c r="A368" s="1646" t="s">
        <v>163</v>
      </c>
      <c r="B368" s="1705"/>
      <c r="C368" s="1705"/>
      <c r="D368" s="1705"/>
      <c r="E368" s="1705"/>
      <c r="F368" s="1705"/>
      <c r="G368" s="1705"/>
      <c r="H368" s="1705"/>
      <c r="I368" s="1705"/>
      <c r="J368" s="1706"/>
      <c r="K368" s="1612" t="s">
        <v>373</v>
      </c>
      <c r="L368" s="1612" t="s">
        <v>374</v>
      </c>
      <c r="M368" s="1612" t="s">
        <v>280</v>
      </c>
      <c r="N368" s="1612" t="s">
        <v>299</v>
      </c>
      <c r="O368" s="1612" t="s">
        <v>131</v>
      </c>
      <c r="P368" s="1612" t="s">
        <v>282</v>
      </c>
      <c r="Q368" s="1612" t="s">
        <v>283</v>
      </c>
      <c r="R368" s="1612" t="s">
        <v>284</v>
      </c>
      <c r="S368" s="1612" t="s">
        <v>373</v>
      </c>
      <c r="T368" s="1612" t="s">
        <v>374</v>
      </c>
      <c r="U368" s="1612" t="s">
        <v>429</v>
      </c>
      <c r="V368" s="1612" t="s">
        <v>430</v>
      </c>
      <c r="W368" s="577"/>
      <c r="X368" s="577"/>
      <c r="Y368" s="577"/>
      <c r="Z368" s="577"/>
      <c r="AA368" s="577"/>
      <c r="AB368" s="577"/>
    </row>
    <row r="369">
      <c r="A369" s="1577" t="s">
        <v>164</v>
      </c>
      <c r="B369" s="1649">
        <v>751.34</v>
      </c>
      <c r="C369" s="1649">
        <v>403.64</v>
      </c>
      <c r="D369" s="1649">
        <v>436.8</v>
      </c>
      <c r="E369" s="1650">
        <v>529.99</v>
      </c>
      <c r="F369" s="1650">
        <v>535.33</v>
      </c>
      <c r="G369" s="1650">
        <v>592.62</v>
      </c>
      <c r="H369" s="1649">
        <v>84.07</v>
      </c>
      <c r="I369" s="1592">
        <f t="shared" ref="I369:I372" si="254">SUM(B369:H369)</f>
        <v>3333.79</v>
      </c>
      <c r="J369" s="588"/>
      <c r="K369" s="1636" t="s">
        <v>305</v>
      </c>
      <c r="L369" s="1636" t="s">
        <v>375</v>
      </c>
      <c r="M369" s="1593">
        <v>24.0</v>
      </c>
      <c r="N369" s="1593">
        <v>22.0</v>
      </c>
      <c r="O369" s="1636">
        <f t="shared" ref="O369:O374" si="255">(M369-N369)</f>
        <v>2</v>
      </c>
      <c r="P369" s="1651">
        <v>4500.0</v>
      </c>
      <c r="Q369" s="1533">
        <f>(H145)</f>
        <v>844</v>
      </c>
      <c r="R369" s="1549">
        <f t="shared" ref="R369:R380" si="256">(Q369/P369)</f>
        <v>0.1875555556</v>
      </c>
      <c r="S369" s="1636" t="s">
        <v>305</v>
      </c>
      <c r="T369" s="1636" t="s">
        <v>375</v>
      </c>
      <c r="U369" s="1652">
        <f t="shared" ref="U369:U374" si="257">(Q369/6*21)</f>
        <v>2954</v>
      </c>
      <c r="V369" s="1663">
        <f t="shared" ref="V369:V380" si="258">(U369/P369)</f>
        <v>0.6564444444</v>
      </c>
      <c r="W369" s="577"/>
      <c r="X369" s="577"/>
      <c r="Y369" s="577"/>
      <c r="Z369" s="577"/>
      <c r="AA369" s="577"/>
      <c r="AB369" s="577"/>
    </row>
    <row r="370">
      <c r="A370" s="1577" t="s">
        <v>165</v>
      </c>
      <c r="B370" s="1649">
        <v>349.2</v>
      </c>
      <c r="C370" s="1649">
        <v>318.73</v>
      </c>
      <c r="D370" s="1649">
        <v>234.37</v>
      </c>
      <c r="E370" s="1650">
        <v>416.19</v>
      </c>
      <c r="F370" s="1650">
        <v>402.84</v>
      </c>
      <c r="G370" s="1650">
        <v>488.75</v>
      </c>
      <c r="H370" s="1649">
        <v>490.63</v>
      </c>
      <c r="I370" s="1592">
        <f t="shared" si="254"/>
        <v>2700.71</v>
      </c>
      <c r="J370" s="588"/>
      <c r="K370" s="1636" t="s">
        <v>331</v>
      </c>
      <c r="L370" s="1636" t="s">
        <v>481</v>
      </c>
      <c r="M370" s="1593">
        <v>24.0</v>
      </c>
      <c r="N370" s="1593">
        <v>20.0</v>
      </c>
      <c r="O370" s="1636">
        <f t="shared" si="255"/>
        <v>4</v>
      </c>
      <c r="P370" s="1651">
        <v>4500.0</v>
      </c>
      <c r="Q370" s="1533">
        <f>(H293)</f>
        <v>770</v>
      </c>
      <c r="R370" s="1549">
        <f t="shared" si="256"/>
        <v>0.1711111111</v>
      </c>
      <c r="S370" s="1636" t="s">
        <v>331</v>
      </c>
      <c r="T370" s="1636" t="s">
        <v>481</v>
      </c>
      <c r="U370" s="1652">
        <f t="shared" si="257"/>
        <v>2695</v>
      </c>
      <c r="V370" s="1663">
        <f t="shared" si="258"/>
        <v>0.5988888889</v>
      </c>
      <c r="W370" s="577"/>
      <c r="X370" s="577"/>
      <c r="Y370" s="577"/>
      <c r="Z370" s="577"/>
      <c r="AA370" s="577"/>
      <c r="AB370" s="577"/>
    </row>
    <row r="371">
      <c r="A371" s="1577" t="s">
        <v>166</v>
      </c>
      <c r="B371" s="1649">
        <v>923.58</v>
      </c>
      <c r="C371" s="1649">
        <v>612.85</v>
      </c>
      <c r="D371" s="1649">
        <v>277.47</v>
      </c>
      <c r="E371" s="1649">
        <v>759.68</v>
      </c>
      <c r="F371" s="1650">
        <v>784.98</v>
      </c>
      <c r="G371" s="1650">
        <v>1004.93</v>
      </c>
      <c r="H371" s="1649">
        <v>784.18</v>
      </c>
      <c r="I371" s="1592">
        <f t="shared" si="254"/>
        <v>5147.67</v>
      </c>
      <c r="J371" s="588"/>
      <c r="K371" s="1636" t="s">
        <v>70</v>
      </c>
      <c r="L371" s="1636" t="s">
        <v>70</v>
      </c>
      <c r="M371" s="1636">
        <f t="shared" ref="M371:N371" si="259">sum(M369:M370)</f>
        <v>48</v>
      </c>
      <c r="N371" s="1636">
        <f t="shared" si="259"/>
        <v>42</v>
      </c>
      <c r="O371" s="1636">
        <f t="shared" si="255"/>
        <v>6</v>
      </c>
      <c r="P371" s="1655">
        <f t="shared" ref="P371:Q371" si="260">sum(P369:P370)</f>
        <v>9000</v>
      </c>
      <c r="Q371" s="1533">
        <f t="shared" si="260"/>
        <v>1614</v>
      </c>
      <c r="R371" s="1549">
        <f t="shared" si="256"/>
        <v>0.1793333333</v>
      </c>
      <c r="S371" s="1636" t="s">
        <v>70</v>
      </c>
      <c r="T371" s="1636" t="s">
        <v>70</v>
      </c>
      <c r="U371" s="1652">
        <f t="shared" si="257"/>
        <v>5649</v>
      </c>
      <c r="V371" s="1663">
        <f t="shared" si="258"/>
        <v>0.6276666667</v>
      </c>
      <c r="W371" s="577"/>
      <c r="X371" s="577"/>
      <c r="Y371" s="577"/>
      <c r="Z371" s="577"/>
      <c r="AA371" s="577"/>
      <c r="AB371" s="577"/>
    </row>
    <row r="372">
      <c r="A372" s="1577" t="s">
        <v>589</v>
      </c>
      <c r="B372" s="1649">
        <v>1190.92</v>
      </c>
      <c r="C372" s="1649">
        <v>661.96</v>
      </c>
      <c r="D372" s="1649">
        <v>503.88</v>
      </c>
      <c r="E372" s="1649">
        <v>841.43</v>
      </c>
      <c r="F372" s="1650">
        <v>933.97</v>
      </c>
      <c r="G372" s="1650">
        <v>858.06</v>
      </c>
      <c r="H372" s="1649">
        <v>865.65</v>
      </c>
      <c r="I372" s="1592">
        <f t="shared" si="254"/>
        <v>5855.87</v>
      </c>
      <c r="J372" s="588"/>
      <c r="K372" s="1657" t="s">
        <v>484</v>
      </c>
      <c r="L372" s="1657" t="s">
        <v>452</v>
      </c>
      <c r="M372" s="1658">
        <v>15.0</v>
      </c>
      <c r="N372" s="1657">
        <v>11.0</v>
      </c>
      <c r="O372" s="1657">
        <f t="shared" si="255"/>
        <v>4</v>
      </c>
      <c r="P372" s="1659">
        <v>1500.0</v>
      </c>
      <c r="Q372" s="1660">
        <f>(F339)</f>
        <v>210</v>
      </c>
      <c r="R372" s="1661">
        <f t="shared" si="256"/>
        <v>0.14</v>
      </c>
      <c r="S372" s="1657" t="s">
        <v>484</v>
      </c>
      <c r="T372" s="1657" t="s">
        <v>452</v>
      </c>
      <c r="U372" s="1652">
        <f t="shared" si="257"/>
        <v>735</v>
      </c>
      <c r="V372" s="1663">
        <f t="shared" si="258"/>
        <v>0.49</v>
      </c>
      <c r="W372" s="577"/>
      <c r="X372" s="577"/>
      <c r="Y372" s="577"/>
      <c r="Z372" s="577"/>
      <c r="AA372" s="577"/>
      <c r="AB372" s="577"/>
    </row>
    <row r="373">
      <c r="A373" s="1610" t="s">
        <v>9</v>
      </c>
      <c r="B373" s="1591">
        <f t="shared" ref="B373:I373" si="261">SUM(B369:B372)</f>
        <v>3215.04</v>
      </c>
      <c r="C373" s="1591">
        <f t="shared" si="261"/>
        <v>1997.18</v>
      </c>
      <c r="D373" s="1591">
        <f t="shared" si="261"/>
        <v>1452.52</v>
      </c>
      <c r="E373" s="1591">
        <f t="shared" si="261"/>
        <v>2547.29</v>
      </c>
      <c r="F373" s="1591">
        <f t="shared" si="261"/>
        <v>2657.12</v>
      </c>
      <c r="G373" s="1591">
        <f t="shared" si="261"/>
        <v>2944.36</v>
      </c>
      <c r="H373" s="1591">
        <f t="shared" si="261"/>
        <v>2224.53</v>
      </c>
      <c r="I373" s="1591">
        <f t="shared" si="261"/>
        <v>17038.04</v>
      </c>
      <c r="J373" s="588"/>
      <c r="K373" s="1657" t="s">
        <v>485</v>
      </c>
      <c r="L373" s="1658" t="s">
        <v>14</v>
      </c>
      <c r="M373" s="1657">
        <v>0.0</v>
      </c>
      <c r="N373" s="1657">
        <v>0.0</v>
      </c>
      <c r="O373" s="1657">
        <f t="shared" si="255"/>
        <v>0</v>
      </c>
      <c r="P373" s="1659">
        <v>1500.0</v>
      </c>
      <c r="Q373" s="1660">
        <f>(I339)</f>
        <v>54</v>
      </c>
      <c r="R373" s="1661">
        <f t="shared" si="256"/>
        <v>0.036</v>
      </c>
      <c r="S373" s="1657" t="s">
        <v>485</v>
      </c>
      <c r="T373" s="1658" t="s">
        <v>14</v>
      </c>
      <c r="U373" s="1652">
        <f t="shared" si="257"/>
        <v>189</v>
      </c>
      <c r="V373" s="1663">
        <f t="shared" si="258"/>
        <v>0.126</v>
      </c>
      <c r="W373" s="577"/>
      <c r="X373" s="577"/>
      <c r="Y373" s="577"/>
      <c r="Z373" s="577"/>
      <c r="AA373" s="577"/>
      <c r="AB373" s="577"/>
    </row>
    <row r="374">
      <c r="A374" s="576"/>
      <c r="B374" s="576"/>
      <c r="C374" s="576"/>
      <c r="D374" s="576"/>
      <c r="E374" s="676"/>
      <c r="F374" s="727"/>
      <c r="G374" s="727"/>
      <c r="H374" s="727"/>
      <c r="I374" s="727"/>
      <c r="J374" s="588"/>
      <c r="K374" s="1657" t="s">
        <v>144</v>
      </c>
      <c r="L374" s="1657" t="s">
        <v>144</v>
      </c>
      <c r="M374" s="1657">
        <f t="shared" ref="M374:N374" si="262">sum(M372:M373)</f>
        <v>15</v>
      </c>
      <c r="N374" s="1657">
        <f t="shared" si="262"/>
        <v>11</v>
      </c>
      <c r="O374" s="1657">
        <f t="shared" si="255"/>
        <v>4</v>
      </c>
      <c r="P374" s="1662">
        <f t="shared" ref="P374:Q374" si="263">sum(P372:P373)</f>
        <v>3000</v>
      </c>
      <c r="Q374" s="1660">
        <f t="shared" si="263"/>
        <v>264</v>
      </c>
      <c r="R374" s="1661">
        <f t="shared" si="256"/>
        <v>0.088</v>
      </c>
      <c r="S374" s="1657" t="s">
        <v>144</v>
      </c>
      <c r="T374" s="1657" t="s">
        <v>144</v>
      </c>
      <c r="U374" s="1652">
        <f t="shared" si="257"/>
        <v>924</v>
      </c>
      <c r="V374" s="1663">
        <f t="shared" si="258"/>
        <v>0.308</v>
      </c>
      <c r="W374" s="577"/>
      <c r="X374" s="577"/>
      <c r="Y374" s="577"/>
      <c r="Z374" s="577"/>
      <c r="AA374" s="577"/>
      <c r="AB374" s="577"/>
    </row>
    <row r="375">
      <c r="A375" s="576"/>
      <c r="B375" s="576"/>
      <c r="C375" s="576"/>
      <c r="D375" s="576"/>
      <c r="E375" s="1590" t="s">
        <v>35</v>
      </c>
      <c r="F375" s="1590" t="s">
        <v>164</v>
      </c>
      <c r="G375" s="1590" t="s">
        <v>165</v>
      </c>
      <c r="H375" s="1591" t="s">
        <v>166</v>
      </c>
      <c r="I375" s="1591" t="s">
        <v>589</v>
      </c>
      <c r="J375" s="588"/>
      <c r="K375" s="1559" t="s">
        <v>453</v>
      </c>
      <c r="L375" s="1707" t="s">
        <v>79</v>
      </c>
      <c r="M375" s="1559">
        <f>SUM(M376:M379)</f>
        <v>40</v>
      </c>
      <c r="N375" s="1559">
        <f>sum(N376:N397)</f>
        <v>188</v>
      </c>
      <c r="O375" s="1559">
        <f t="shared" ref="O375:O379" si="264">SUM(M375-N375)</f>
        <v>-148</v>
      </c>
      <c r="P375" s="1664">
        <f>SUM(P376:P379)</f>
        <v>94000</v>
      </c>
      <c r="Q375" s="1665">
        <f>SUM(Q376:Q397)</f>
        <v>25377.53</v>
      </c>
      <c r="R375" s="1666">
        <f t="shared" si="256"/>
        <v>0.2699737234</v>
      </c>
      <c r="S375" s="1559" t="s">
        <v>453</v>
      </c>
      <c r="T375" s="1707" t="s">
        <v>79</v>
      </c>
      <c r="U375" s="1665">
        <f>SUM(U376:U379)</f>
        <v>98337.92875</v>
      </c>
      <c r="V375" s="1653">
        <f t="shared" si="258"/>
        <v>1.046148178</v>
      </c>
      <c r="W375" s="577"/>
      <c r="X375" s="577"/>
      <c r="Y375" s="577"/>
      <c r="Z375" s="577"/>
      <c r="AA375" s="577"/>
      <c r="AB375" s="577"/>
    </row>
    <row r="376">
      <c r="A376" s="576"/>
      <c r="B376" s="576"/>
      <c r="C376" s="576"/>
      <c r="D376" s="588"/>
      <c r="E376" s="1650" t="s">
        <v>662</v>
      </c>
      <c r="F376" s="1708">
        <v>1983.1</v>
      </c>
      <c r="G376" s="1708">
        <v>1140.25</v>
      </c>
      <c r="H376" s="1708">
        <v>2078.07</v>
      </c>
      <c r="I376" s="1708">
        <v>3138.07</v>
      </c>
      <c r="J376" s="588"/>
      <c r="K376" s="1559" t="s">
        <v>454</v>
      </c>
      <c r="L376" s="1707" t="s">
        <v>79</v>
      </c>
      <c r="M376" s="1559">
        <v>10.0</v>
      </c>
      <c r="N376" s="1559">
        <v>10.0</v>
      </c>
      <c r="O376" s="1559">
        <f t="shared" si="264"/>
        <v>0</v>
      </c>
      <c r="P376" s="1709">
        <v>24000.0</v>
      </c>
      <c r="Q376" s="1665">
        <f>SUM(F378)</f>
        <v>5316.89</v>
      </c>
      <c r="R376" s="1666">
        <f t="shared" si="256"/>
        <v>0.2215370833</v>
      </c>
      <c r="S376" s="1559" t="s">
        <v>454</v>
      </c>
      <c r="T376" s="1707" t="s">
        <v>79</v>
      </c>
      <c r="U376" s="1665">
        <f t="shared" ref="U376:U379" si="265">(Q376/8*31)</f>
        <v>20602.94875</v>
      </c>
      <c r="V376" s="1663">
        <f t="shared" si="258"/>
        <v>0.8584561979</v>
      </c>
      <c r="W376" s="577"/>
      <c r="X376" s="577"/>
      <c r="Y376" s="577"/>
      <c r="Z376" s="577"/>
      <c r="AA376" s="577"/>
      <c r="AB376" s="577"/>
    </row>
    <row r="377">
      <c r="A377" s="576"/>
      <c r="B377" s="576"/>
      <c r="C377" s="576"/>
      <c r="D377" s="588"/>
      <c r="E377" s="1650" t="s">
        <v>663</v>
      </c>
      <c r="F377" s="1669">
        <f>(I369)</f>
        <v>3333.79</v>
      </c>
      <c r="G377" s="1669">
        <f>(I370)</f>
        <v>2700.71</v>
      </c>
      <c r="H377" s="1669">
        <f>(I371)</f>
        <v>5147.67</v>
      </c>
      <c r="I377" s="1669">
        <f>(I372)</f>
        <v>5855.87</v>
      </c>
      <c r="J377" s="588"/>
      <c r="K377" s="1559" t="s">
        <v>456</v>
      </c>
      <c r="L377" s="1707" t="s">
        <v>79</v>
      </c>
      <c r="M377" s="1559">
        <v>10.0</v>
      </c>
      <c r="N377" s="1707">
        <v>10.0</v>
      </c>
      <c r="O377" s="1559">
        <f t="shared" si="264"/>
        <v>0</v>
      </c>
      <c r="P377" s="1709">
        <v>18000.0</v>
      </c>
      <c r="Q377" s="1665">
        <f>SUM(G378)</f>
        <v>3840.96</v>
      </c>
      <c r="R377" s="1666">
        <f t="shared" si="256"/>
        <v>0.2133866667</v>
      </c>
      <c r="S377" s="1559" t="s">
        <v>456</v>
      </c>
      <c r="T377" s="1707" t="s">
        <v>79</v>
      </c>
      <c r="U377" s="1665">
        <f t="shared" si="265"/>
        <v>14883.72</v>
      </c>
      <c r="V377" s="1663">
        <f t="shared" si="258"/>
        <v>0.8268733333</v>
      </c>
      <c r="W377" s="577"/>
      <c r="X377" s="577"/>
      <c r="Y377" s="577"/>
      <c r="Z377" s="577"/>
      <c r="AA377" s="577"/>
      <c r="AB377" s="577"/>
    </row>
    <row r="378">
      <c r="A378" s="576"/>
      <c r="B378" s="576"/>
      <c r="C378" s="576"/>
      <c r="D378" s="588"/>
      <c r="E378" s="1677" t="s">
        <v>9</v>
      </c>
      <c r="F378" s="1678">
        <f t="shared" ref="F378:I378" si="266">SUM(F376:F377)</f>
        <v>5316.89</v>
      </c>
      <c r="G378" s="1678">
        <f t="shared" si="266"/>
        <v>3840.96</v>
      </c>
      <c r="H378" s="1678">
        <f t="shared" si="266"/>
        <v>7225.74</v>
      </c>
      <c r="I378" s="1678">
        <f t="shared" si="266"/>
        <v>8993.94</v>
      </c>
      <c r="J378" s="576"/>
      <c r="K378" s="1559" t="s">
        <v>455</v>
      </c>
      <c r="L378" s="1707" t="s">
        <v>79</v>
      </c>
      <c r="M378" s="1559">
        <v>10.0</v>
      </c>
      <c r="N378" s="1559">
        <v>10.0</v>
      </c>
      <c r="O378" s="1559">
        <f t="shared" si="264"/>
        <v>0</v>
      </c>
      <c r="P378" s="1664">
        <v>24000.0</v>
      </c>
      <c r="Q378" s="1665">
        <f>SUM(H378)</f>
        <v>7225.74</v>
      </c>
      <c r="R378" s="1666">
        <f t="shared" si="256"/>
        <v>0.3010725</v>
      </c>
      <c r="S378" s="1559" t="s">
        <v>455</v>
      </c>
      <c r="T378" s="1707" t="s">
        <v>79</v>
      </c>
      <c r="U378" s="1665">
        <f t="shared" si="265"/>
        <v>27999.7425</v>
      </c>
      <c r="V378" s="1653">
        <f t="shared" si="258"/>
        <v>1.166655938</v>
      </c>
      <c r="W378" s="577"/>
      <c r="X378" s="577"/>
      <c r="Y378" s="577"/>
      <c r="Z378" s="577"/>
      <c r="AA378" s="577"/>
      <c r="AB378" s="577"/>
    </row>
    <row r="379">
      <c r="A379" s="576"/>
      <c r="B379" s="576"/>
      <c r="C379" s="576"/>
      <c r="D379" s="588"/>
      <c r="E379" s="1590" t="s">
        <v>167</v>
      </c>
      <c r="F379" s="1679">
        <f>(F378/24000)</f>
        <v>0.2215370833</v>
      </c>
      <c r="G379" s="1679">
        <f>(G378/18000)</f>
        <v>0.2133866667</v>
      </c>
      <c r="H379" s="1679">
        <f>(H378/24000)</f>
        <v>0.3010725</v>
      </c>
      <c r="I379" s="1679">
        <f>(I378/28000)</f>
        <v>0.3212121429</v>
      </c>
      <c r="J379" s="576"/>
      <c r="K379" s="1559" t="s">
        <v>590</v>
      </c>
      <c r="L379" s="1707" t="s">
        <v>79</v>
      </c>
      <c r="M379" s="1559">
        <v>10.0</v>
      </c>
      <c r="N379" s="1559">
        <v>10.0</v>
      </c>
      <c r="O379" s="1559">
        <f t="shared" si="264"/>
        <v>0</v>
      </c>
      <c r="P379" s="1709">
        <v>28000.0</v>
      </c>
      <c r="Q379" s="1665">
        <f>SUM(I378)</f>
        <v>8993.94</v>
      </c>
      <c r="R379" s="1666">
        <f t="shared" si="256"/>
        <v>0.3212121429</v>
      </c>
      <c r="S379" s="1559" t="s">
        <v>590</v>
      </c>
      <c r="T379" s="1707" t="s">
        <v>79</v>
      </c>
      <c r="U379" s="1665">
        <f t="shared" si="265"/>
        <v>34851.5175</v>
      </c>
      <c r="V379" s="1656">
        <f t="shared" si="258"/>
        <v>1.244697054</v>
      </c>
      <c r="W379" s="577"/>
      <c r="X379" s="577"/>
      <c r="Y379" s="577"/>
      <c r="Z379" s="577"/>
      <c r="AA379" s="577"/>
      <c r="AB379" s="577"/>
    </row>
    <row r="380">
      <c r="A380" s="576"/>
      <c r="B380" s="576"/>
      <c r="C380" s="576"/>
      <c r="D380" s="588"/>
      <c r="E380" s="1590" t="s">
        <v>339</v>
      </c>
      <c r="F380" s="1591">
        <f t="shared" ref="F380:I380" si="267">(F378/29*31)</f>
        <v>5683.572069</v>
      </c>
      <c r="G380" s="1591">
        <f t="shared" si="267"/>
        <v>4105.853793</v>
      </c>
      <c r="H380" s="1591">
        <f t="shared" si="267"/>
        <v>7724.066897</v>
      </c>
      <c r="I380" s="1591">
        <f t="shared" si="267"/>
        <v>9614.211724</v>
      </c>
      <c r="J380" s="576"/>
      <c r="K380" s="1658" t="s">
        <v>678</v>
      </c>
      <c r="L380" s="1658" t="s">
        <v>679</v>
      </c>
      <c r="M380" s="1658">
        <v>15.0</v>
      </c>
      <c r="N380" s="1658">
        <v>2.0</v>
      </c>
      <c r="O380" s="1657">
        <f>(M380-N380)</f>
        <v>13</v>
      </c>
      <c r="P380" s="1659">
        <v>800.0</v>
      </c>
      <c r="Q380" s="1660">
        <f>(I362)</f>
        <v>0</v>
      </c>
      <c r="R380" s="1661">
        <f t="shared" si="256"/>
        <v>0</v>
      </c>
      <c r="S380" s="1657" t="s">
        <v>144</v>
      </c>
      <c r="T380" s="1657" t="s">
        <v>144</v>
      </c>
      <c r="U380" s="1652">
        <f>(Q380/6*21)</f>
        <v>0</v>
      </c>
      <c r="V380" s="1663">
        <f t="shared" si="258"/>
        <v>0</v>
      </c>
      <c r="W380" s="577"/>
      <c r="X380" s="577"/>
      <c r="Y380" s="577"/>
      <c r="Z380" s="577"/>
      <c r="AA380" s="577"/>
      <c r="AB380" s="577"/>
    </row>
    <row r="381">
      <c r="A381" s="576"/>
      <c r="B381" s="576"/>
      <c r="C381" s="576"/>
      <c r="D381" s="576"/>
      <c r="E381" s="676"/>
      <c r="F381" s="727"/>
      <c r="G381" s="727"/>
      <c r="H381" s="727"/>
      <c r="I381" s="727"/>
      <c r="J381" s="576"/>
      <c r="K381" s="576"/>
      <c r="L381" s="576"/>
      <c r="M381" s="576"/>
      <c r="N381" s="576"/>
      <c r="O381" s="576"/>
      <c r="P381" s="576"/>
      <c r="Q381" s="576"/>
      <c r="R381" s="576"/>
      <c r="S381" s="576"/>
      <c r="T381" s="576"/>
      <c r="U381" s="576"/>
      <c r="V381" s="576"/>
      <c r="W381" s="576"/>
      <c r="X381" s="576"/>
      <c r="Y381" s="576"/>
      <c r="Z381" s="576"/>
      <c r="AA381" s="576"/>
      <c r="AB381" s="576"/>
    </row>
    <row r="382">
      <c r="A382" s="576"/>
      <c r="B382" s="576"/>
      <c r="C382" s="576"/>
      <c r="D382" s="576"/>
      <c r="E382" s="676"/>
      <c r="F382" s="727"/>
      <c r="G382" s="727"/>
      <c r="H382" s="727"/>
      <c r="I382" s="727"/>
      <c r="J382" s="576"/>
      <c r="K382" s="576"/>
      <c r="L382" s="576"/>
      <c r="M382" s="576"/>
      <c r="N382" s="576"/>
      <c r="O382" s="576"/>
      <c r="P382" s="576"/>
      <c r="Q382" s="576"/>
      <c r="R382" s="576"/>
      <c r="S382" s="576"/>
      <c r="T382" s="576"/>
      <c r="U382" s="576"/>
      <c r="V382" s="576"/>
      <c r="W382" s="576"/>
      <c r="X382" s="576"/>
      <c r="Y382" s="576"/>
      <c r="Z382" s="576"/>
      <c r="AA382" s="576"/>
      <c r="AB382" s="576"/>
    </row>
    <row r="383">
      <c r="A383" s="1528" t="s">
        <v>680</v>
      </c>
      <c r="B383" s="1529">
        <v>11.0</v>
      </c>
      <c r="C383" s="1529">
        <v>12.0</v>
      </c>
      <c r="D383" s="1529">
        <v>13.0</v>
      </c>
      <c r="E383" s="1529">
        <v>14.0</v>
      </c>
      <c r="F383" s="1529">
        <v>15.0</v>
      </c>
      <c r="G383" s="1529">
        <v>16.0</v>
      </c>
      <c r="H383" s="1680"/>
      <c r="I383" s="1680"/>
      <c r="J383" s="1531"/>
      <c r="K383" s="1528" t="s">
        <v>680</v>
      </c>
      <c r="L383" s="1680"/>
      <c r="M383" s="1680"/>
      <c r="N383" s="1680"/>
      <c r="O383" s="1680"/>
      <c r="P383" s="1680"/>
      <c r="Q383" s="649"/>
      <c r="R383" s="1680"/>
      <c r="S383" s="649"/>
      <c r="T383" s="649"/>
      <c r="U383" s="649"/>
      <c r="V383" s="649"/>
      <c r="W383" s="649"/>
      <c r="X383" s="649"/>
      <c r="Y383" s="649"/>
      <c r="Z383" s="649"/>
      <c r="AA383" s="649"/>
      <c r="AB383" s="649"/>
    </row>
    <row r="384">
      <c r="A384" s="1534" t="s">
        <v>305</v>
      </c>
      <c r="B384" s="1535" t="s">
        <v>2</v>
      </c>
      <c r="C384" s="1535" t="s">
        <v>3</v>
      </c>
      <c r="D384" s="1535" t="s">
        <v>4</v>
      </c>
      <c r="E384" s="1535" t="s">
        <v>5</v>
      </c>
      <c r="F384" s="1535" t="s">
        <v>6</v>
      </c>
      <c r="G384" s="1535" t="s">
        <v>7</v>
      </c>
      <c r="H384" s="1535" t="s">
        <v>9</v>
      </c>
      <c r="I384" s="1535" t="s">
        <v>71</v>
      </c>
      <c r="J384" s="1531"/>
      <c r="K384" s="1535" t="s">
        <v>305</v>
      </c>
      <c r="L384" s="1535" t="s">
        <v>72</v>
      </c>
      <c r="M384" s="1535" t="s">
        <v>13</v>
      </c>
      <c r="N384" s="1533" t="s">
        <v>73</v>
      </c>
      <c r="O384" s="1535" t="s">
        <v>13</v>
      </c>
      <c r="P384" s="1533" t="s">
        <v>74</v>
      </c>
      <c r="Q384" s="659" t="s">
        <v>640</v>
      </c>
      <c r="R384" s="1644" t="s">
        <v>592</v>
      </c>
      <c r="S384" s="649"/>
      <c r="T384" s="649"/>
      <c r="U384" s="649"/>
      <c r="V384" s="649"/>
      <c r="W384" s="649"/>
      <c r="X384" s="649"/>
      <c r="Y384" s="649"/>
      <c r="Z384" s="649"/>
      <c r="AA384" s="649"/>
      <c r="AB384" s="649"/>
    </row>
    <row r="385">
      <c r="A385" s="1538" t="s">
        <v>75</v>
      </c>
      <c r="B385" s="1539">
        <f t="shared" ref="B385:G385" si="268"> SUM(B386:B389,B391:B394,B396:B399,B401:B404,B406:B409)</f>
        <v>71</v>
      </c>
      <c r="C385" s="1539">
        <f t="shared" si="268"/>
        <v>28</v>
      </c>
      <c r="D385" s="1539">
        <f t="shared" si="268"/>
        <v>32</v>
      </c>
      <c r="E385" s="1539">
        <f t="shared" si="268"/>
        <v>46</v>
      </c>
      <c r="F385" s="1539">
        <f t="shared" si="268"/>
        <v>44</v>
      </c>
      <c r="G385" s="1539">
        <f t="shared" si="268"/>
        <v>16</v>
      </c>
      <c r="H385" s="1539">
        <f>SUM(H386:H389,H391:H394,H396:H399,H401:H404,H406:H409,H411:H414)</f>
        <v>276</v>
      </c>
      <c r="I385" s="1539"/>
      <c r="J385" s="1531"/>
      <c r="K385" s="1539" t="s">
        <v>75</v>
      </c>
      <c r="L385" s="1539"/>
      <c r="M385" s="1539"/>
      <c r="N385" s="1539"/>
      <c r="O385" s="1539"/>
      <c r="P385" s="1539"/>
      <c r="Q385" s="649"/>
      <c r="R385" s="1680"/>
      <c r="S385" s="649"/>
      <c r="T385" s="649"/>
      <c r="U385" s="649"/>
      <c r="V385" s="649"/>
      <c r="W385" s="649"/>
      <c r="X385" s="649"/>
      <c r="Y385" s="649"/>
      <c r="Z385" s="649"/>
      <c r="AA385" s="649"/>
      <c r="AB385" s="649"/>
    </row>
    <row r="386">
      <c r="A386" s="1540" t="s">
        <v>76</v>
      </c>
      <c r="B386" s="1541">
        <v>9.0</v>
      </c>
      <c r="C386" s="1541">
        <v>0.0</v>
      </c>
      <c r="D386" s="1541">
        <v>3.0</v>
      </c>
      <c r="E386" s="1541">
        <v>4.0</v>
      </c>
      <c r="F386" s="1541">
        <v>12.0</v>
      </c>
      <c r="G386" s="1541">
        <v>0.0</v>
      </c>
      <c r="H386" s="1542">
        <f t="shared" ref="H386:H388" si="269">SUM(B386:G386)</f>
        <v>28</v>
      </c>
      <c r="I386" s="1543">
        <f>sum(H386:H389)</f>
        <v>43</v>
      </c>
      <c r="J386" s="1544"/>
      <c r="K386" s="1545" t="s">
        <v>76</v>
      </c>
      <c r="L386" s="1546">
        <f t="shared" ref="L386:L405" si="270">(O4)</f>
        <v>41</v>
      </c>
      <c r="M386" s="1543">
        <f>(L386-H386)</f>
        <v>13</v>
      </c>
      <c r="N386" s="1546">
        <v>45.0</v>
      </c>
      <c r="O386" s="1543">
        <f t="shared" ref="O386:O387" si="271">sum(M386,N386)</f>
        <v>58</v>
      </c>
      <c r="P386" s="1546" t="s">
        <v>2</v>
      </c>
      <c r="Q386" s="659"/>
      <c r="R386" s="1680"/>
      <c r="S386" s="649"/>
      <c r="T386" s="649"/>
      <c r="U386" s="649"/>
      <c r="V386" s="649"/>
      <c r="W386" s="649"/>
      <c r="X386" s="649"/>
      <c r="Y386" s="649"/>
      <c r="Z386" s="649"/>
      <c r="AA386" s="649"/>
      <c r="AB386" s="649"/>
    </row>
    <row r="387">
      <c r="A387" s="1547" t="s">
        <v>77</v>
      </c>
      <c r="B387" s="1537">
        <v>0.0</v>
      </c>
      <c r="C387" s="1537">
        <v>0.0</v>
      </c>
      <c r="D387" s="1537">
        <v>0.0</v>
      </c>
      <c r="E387" s="1537">
        <v>0.0</v>
      </c>
      <c r="F387" s="1537">
        <v>0.0</v>
      </c>
      <c r="G387" s="1537">
        <v>0.0</v>
      </c>
      <c r="H387" s="1535">
        <f t="shared" si="269"/>
        <v>0</v>
      </c>
      <c r="I387" s="1549">
        <f>(I386/61)</f>
        <v>0.7049180328</v>
      </c>
      <c r="J387" s="1544"/>
      <c r="K387" s="1533" t="s">
        <v>77</v>
      </c>
      <c r="L387" s="1537">
        <f t="shared" si="270"/>
        <v>10</v>
      </c>
      <c r="M387" s="1533">
        <f>(L387-H387-H388)</f>
        <v>0</v>
      </c>
      <c r="N387" s="1537">
        <v>6.0</v>
      </c>
      <c r="O387" s="1533">
        <f t="shared" si="271"/>
        <v>6</v>
      </c>
      <c r="P387" s="1537" t="s">
        <v>206</v>
      </c>
      <c r="Q387" s="649"/>
      <c r="R387" s="1680"/>
      <c r="S387" s="649"/>
      <c r="T387" s="649"/>
      <c r="U387" s="649"/>
      <c r="V387" s="649"/>
      <c r="W387" s="649"/>
      <c r="X387" s="649"/>
      <c r="Y387" s="649"/>
      <c r="Z387" s="649"/>
      <c r="AA387" s="649"/>
      <c r="AB387" s="649"/>
    </row>
    <row r="388">
      <c r="A388" s="1547" t="s">
        <v>78</v>
      </c>
      <c r="B388" s="1537">
        <v>3.0</v>
      </c>
      <c r="C388" s="1537">
        <v>0.0</v>
      </c>
      <c r="D388" s="1537">
        <v>2.0</v>
      </c>
      <c r="E388" s="1537">
        <v>1.0</v>
      </c>
      <c r="F388" s="1537">
        <v>4.0</v>
      </c>
      <c r="G388" s="1537">
        <v>0.0</v>
      </c>
      <c r="H388" s="1535">
        <f t="shared" si="269"/>
        <v>10</v>
      </c>
      <c r="I388" s="1533"/>
      <c r="J388" s="1544"/>
      <c r="K388" s="1533" t="s">
        <v>78</v>
      </c>
      <c r="L388" s="1537" t="str">
        <f t="shared" si="270"/>
        <v>-</v>
      </c>
      <c r="M388" s="1533" t="s">
        <v>79</v>
      </c>
      <c r="N388" s="1537" t="s">
        <v>79</v>
      </c>
      <c r="O388" s="1533" t="s">
        <v>79</v>
      </c>
      <c r="P388" s="1533"/>
      <c r="Q388" s="649"/>
      <c r="R388" s="1680"/>
      <c r="S388" s="649"/>
      <c r="T388" s="649"/>
      <c r="U388" s="649"/>
      <c r="V388" s="649"/>
      <c r="W388" s="649"/>
      <c r="X388" s="649"/>
      <c r="Y388" s="649"/>
      <c r="Z388" s="649"/>
      <c r="AA388" s="649"/>
      <c r="AB388" s="649"/>
    </row>
    <row r="389">
      <c r="A389" s="1547" t="s">
        <v>446</v>
      </c>
      <c r="B389" s="1537">
        <v>1.0</v>
      </c>
      <c r="C389" s="1537">
        <v>0.0</v>
      </c>
      <c r="D389" s="1537">
        <v>1.0</v>
      </c>
      <c r="E389" s="1537">
        <v>1.0</v>
      </c>
      <c r="F389" s="1537">
        <v>2.0</v>
      </c>
      <c r="G389" s="1537">
        <v>0.0</v>
      </c>
      <c r="H389" s="1535">
        <f t="shared" ref="H389:H390" si="272">sum(B389:G389)</f>
        <v>5</v>
      </c>
      <c r="I389" s="1533"/>
      <c r="J389" s="1544"/>
      <c r="K389" s="1533" t="s">
        <v>446</v>
      </c>
      <c r="L389" s="1537">
        <f t="shared" si="270"/>
        <v>5</v>
      </c>
      <c r="M389" s="1533">
        <f t="shared" ref="M389:M391" si="273">(L389-H389)</f>
        <v>0</v>
      </c>
      <c r="N389" s="1537">
        <v>5.0</v>
      </c>
      <c r="O389" s="1533">
        <f>sum(M389,N389)</f>
        <v>5</v>
      </c>
      <c r="P389" s="1533"/>
      <c r="Q389" s="649"/>
      <c r="R389" s="1680"/>
      <c r="S389" s="649"/>
      <c r="T389" s="649"/>
      <c r="U389" s="649"/>
      <c r="V389" s="649"/>
      <c r="W389" s="649"/>
      <c r="X389" s="649"/>
      <c r="Y389" s="649"/>
      <c r="Z389" s="649"/>
      <c r="AA389" s="649"/>
      <c r="AB389" s="649"/>
    </row>
    <row r="390">
      <c r="A390" s="1547" t="s">
        <v>80</v>
      </c>
      <c r="B390" s="1537">
        <v>0.0</v>
      </c>
      <c r="C390" s="1537">
        <v>0.0</v>
      </c>
      <c r="D390" s="1537">
        <v>0.0</v>
      </c>
      <c r="E390" s="1537">
        <v>0.0</v>
      </c>
      <c r="F390" s="1537">
        <v>0.0</v>
      </c>
      <c r="G390" s="1537">
        <v>0.0</v>
      </c>
      <c r="H390" s="1535">
        <f t="shared" si="272"/>
        <v>0</v>
      </c>
      <c r="I390" s="1533"/>
      <c r="J390" s="1544"/>
      <c r="K390" s="1533" t="s">
        <v>80</v>
      </c>
      <c r="L390" s="1537">
        <f t="shared" si="270"/>
        <v>0</v>
      </c>
      <c r="M390" s="1533">
        <f t="shared" si="273"/>
        <v>0</v>
      </c>
      <c r="N390" s="1537">
        <v>0.0</v>
      </c>
      <c r="O390" s="1533">
        <f>SUM(M390,N390)</f>
        <v>0</v>
      </c>
      <c r="P390" s="1533"/>
      <c r="Q390" s="649"/>
      <c r="R390" s="1680"/>
      <c r="S390" s="649"/>
      <c r="T390" s="649"/>
      <c r="U390" s="649"/>
      <c r="V390" s="649"/>
      <c r="W390" s="649"/>
      <c r="X390" s="649"/>
      <c r="Y390" s="649"/>
      <c r="Z390" s="649"/>
      <c r="AA390" s="649"/>
      <c r="AB390" s="649"/>
    </row>
    <row r="391">
      <c r="A391" s="1552" t="s">
        <v>81</v>
      </c>
      <c r="B391" s="1546">
        <v>7.0</v>
      </c>
      <c r="C391" s="1546">
        <v>7.0</v>
      </c>
      <c r="D391" s="1546">
        <v>2.0</v>
      </c>
      <c r="E391" s="1546">
        <v>4.0</v>
      </c>
      <c r="F391" s="1546">
        <v>0.0</v>
      </c>
      <c r="G391" s="1546">
        <v>7.0</v>
      </c>
      <c r="H391" s="1542">
        <f t="shared" ref="H391:H393" si="274">SUM(B391:G391)</f>
        <v>27</v>
      </c>
      <c r="I391" s="1543">
        <f>sum(H391:H394)</f>
        <v>38</v>
      </c>
      <c r="J391" s="1544"/>
      <c r="K391" s="1543" t="s">
        <v>81</v>
      </c>
      <c r="L391" s="1546">
        <f t="shared" si="270"/>
        <v>32</v>
      </c>
      <c r="M391" s="1543">
        <f t="shared" si="273"/>
        <v>5</v>
      </c>
      <c r="N391" s="1546">
        <v>30.0</v>
      </c>
      <c r="O391" s="1543">
        <f t="shared" ref="O391:O392" si="275">sum(M391,N391)</f>
        <v>35</v>
      </c>
      <c r="P391" s="1546" t="s">
        <v>2</v>
      </c>
      <c r="Q391" s="659"/>
      <c r="R391" s="1680"/>
      <c r="S391" s="649"/>
      <c r="T391" s="649"/>
      <c r="U391" s="649"/>
      <c r="V391" s="649"/>
      <c r="W391" s="649"/>
      <c r="X391" s="649"/>
      <c r="Y391" s="649"/>
      <c r="Z391" s="649"/>
      <c r="AA391" s="649"/>
      <c r="AB391" s="649"/>
    </row>
    <row r="392">
      <c r="A392" s="1547" t="s">
        <v>77</v>
      </c>
      <c r="B392" s="1537">
        <v>0.0</v>
      </c>
      <c r="C392" s="1537">
        <v>0.0</v>
      </c>
      <c r="D392" s="1537">
        <v>1.0</v>
      </c>
      <c r="E392" s="1537">
        <v>0.0</v>
      </c>
      <c r="F392" s="1537">
        <v>0.0</v>
      </c>
      <c r="G392" s="1537">
        <v>0.0</v>
      </c>
      <c r="H392" s="1535">
        <f t="shared" si="274"/>
        <v>1</v>
      </c>
      <c r="I392" s="1549">
        <f>(I391/60)</f>
        <v>0.6333333333</v>
      </c>
      <c r="J392" s="1544"/>
      <c r="K392" s="1533" t="s">
        <v>77</v>
      </c>
      <c r="L392" s="1537">
        <f t="shared" si="270"/>
        <v>5</v>
      </c>
      <c r="M392" s="1533">
        <f>(L392-H392-H393)</f>
        <v>0</v>
      </c>
      <c r="N392" s="1537">
        <v>5.0</v>
      </c>
      <c r="O392" s="1533">
        <f t="shared" si="275"/>
        <v>5</v>
      </c>
      <c r="P392" s="1537" t="s">
        <v>206</v>
      </c>
      <c r="Q392" s="649"/>
      <c r="R392" s="1680"/>
      <c r="S392" s="649"/>
      <c r="T392" s="649"/>
      <c r="U392" s="649"/>
      <c r="V392" s="649"/>
      <c r="W392" s="649"/>
      <c r="X392" s="649"/>
      <c r="Y392" s="649"/>
      <c r="Z392" s="649"/>
      <c r="AA392" s="649"/>
      <c r="AB392" s="649"/>
    </row>
    <row r="393">
      <c r="A393" s="1547" t="s">
        <v>78</v>
      </c>
      <c r="B393" s="1537">
        <v>4.0</v>
      </c>
      <c r="C393" s="1537">
        <v>0.0</v>
      </c>
      <c r="D393" s="1537">
        <v>0.0</v>
      </c>
      <c r="E393" s="1537">
        <v>0.0</v>
      </c>
      <c r="F393" s="1537">
        <v>0.0</v>
      </c>
      <c r="G393" s="1537">
        <v>0.0</v>
      </c>
      <c r="H393" s="1535">
        <f t="shared" si="274"/>
        <v>4</v>
      </c>
      <c r="I393" s="1533"/>
      <c r="J393" s="1544"/>
      <c r="K393" s="1533" t="s">
        <v>78</v>
      </c>
      <c r="L393" s="1537" t="str">
        <f t="shared" si="270"/>
        <v>-</v>
      </c>
      <c r="M393" s="1533" t="s">
        <v>79</v>
      </c>
      <c r="N393" s="1537" t="s">
        <v>79</v>
      </c>
      <c r="O393" s="1533" t="s">
        <v>79</v>
      </c>
      <c r="P393" s="1533"/>
      <c r="Q393" s="649"/>
      <c r="R393" s="1680"/>
      <c r="S393" s="649"/>
      <c r="T393" s="649"/>
      <c r="U393" s="649"/>
      <c r="V393" s="649"/>
      <c r="W393" s="649"/>
      <c r="X393" s="649"/>
      <c r="Y393" s="649"/>
      <c r="Z393" s="649"/>
      <c r="AA393" s="649"/>
      <c r="AB393" s="649"/>
    </row>
    <row r="394">
      <c r="A394" s="1547" t="s">
        <v>446</v>
      </c>
      <c r="B394" s="1537">
        <v>1.0</v>
      </c>
      <c r="C394" s="1537">
        <v>0.0</v>
      </c>
      <c r="D394" s="1537">
        <v>1.0</v>
      </c>
      <c r="E394" s="1537">
        <v>2.0</v>
      </c>
      <c r="F394" s="1537">
        <v>0.0</v>
      </c>
      <c r="G394" s="1537">
        <v>2.0</v>
      </c>
      <c r="H394" s="1535">
        <f t="shared" ref="H394:H395" si="276">sum(B394:G394)</f>
        <v>6</v>
      </c>
      <c r="I394" s="1533"/>
      <c r="J394" s="1544"/>
      <c r="K394" s="1533" t="s">
        <v>446</v>
      </c>
      <c r="L394" s="1537">
        <f t="shared" si="270"/>
        <v>10</v>
      </c>
      <c r="M394" s="1533">
        <f t="shared" ref="M394:M396" si="277">(L394-H394)</f>
        <v>4</v>
      </c>
      <c r="N394" s="1537">
        <v>0.0</v>
      </c>
      <c r="O394" s="1533">
        <f>sum(M394,N394)</f>
        <v>4</v>
      </c>
      <c r="P394" s="1533"/>
      <c r="Q394" s="649"/>
      <c r="R394" s="1680"/>
      <c r="S394" s="649"/>
      <c r="T394" s="649"/>
      <c r="U394" s="649"/>
      <c r="V394" s="649"/>
      <c r="W394" s="649"/>
      <c r="X394" s="649"/>
      <c r="Y394" s="649"/>
      <c r="Z394" s="649"/>
      <c r="AA394" s="649"/>
      <c r="AB394" s="649"/>
    </row>
    <row r="395">
      <c r="A395" s="1547" t="s">
        <v>80</v>
      </c>
      <c r="B395" s="1537">
        <v>0.0</v>
      </c>
      <c r="C395" s="1537">
        <v>0.0</v>
      </c>
      <c r="D395" s="1537">
        <v>0.0</v>
      </c>
      <c r="E395" s="1537">
        <v>0.0</v>
      </c>
      <c r="F395" s="1537">
        <v>0.0</v>
      </c>
      <c r="G395" s="1537">
        <v>0.0</v>
      </c>
      <c r="H395" s="1535">
        <f t="shared" si="276"/>
        <v>0</v>
      </c>
      <c r="I395" s="1533"/>
      <c r="J395" s="1544"/>
      <c r="K395" s="1533" t="s">
        <v>80</v>
      </c>
      <c r="L395" s="1537">
        <f t="shared" si="270"/>
        <v>33</v>
      </c>
      <c r="M395" s="1533">
        <f t="shared" si="277"/>
        <v>33</v>
      </c>
      <c r="N395" s="1537">
        <v>0.0</v>
      </c>
      <c r="O395" s="1533">
        <f>SUM(M395,N395)</f>
        <v>33</v>
      </c>
      <c r="P395" s="1533"/>
      <c r="Q395" s="649"/>
      <c r="R395" s="1680"/>
      <c r="S395" s="649"/>
      <c r="T395" s="649"/>
      <c r="U395" s="649"/>
      <c r="V395" s="649"/>
      <c r="W395" s="649"/>
      <c r="X395" s="649"/>
      <c r="Y395" s="649"/>
      <c r="Z395" s="649"/>
      <c r="AA395" s="649"/>
      <c r="AB395" s="649"/>
    </row>
    <row r="396">
      <c r="A396" s="1552" t="s">
        <v>341</v>
      </c>
      <c r="B396" s="1541">
        <v>5.0</v>
      </c>
      <c r="C396" s="1541">
        <v>4.0</v>
      </c>
      <c r="D396" s="1541">
        <v>11.0</v>
      </c>
      <c r="E396" s="1541">
        <v>13.0</v>
      </c>
      <c r="F396" s="1541">
        <v>13.0</v>
      </c>
      <c r="G396" s="1541">
        <v>0.0</v>
      </c>
      <c r="H396" s="1542">
        <f t="shared" ref="H396:H398" si="278">SUM(B396:G396)</f>
        <v>46</v>
      </c>
      <c r="I396" s="1543">
        <f>sum(H396:H399)</f>
        <v>61</v>
      </c>
      <c r="J396" s="1544"/>
      <c r="K396" s="1543" t="s">
        <v>341</v>
      </c>
      <c r="L396" s="1546">
        <f t="shared" si="270"/>
        <v>50</v>
      </c>
      <c r="M396" s="1543">
        <f t="shared" si="277"/>
        <v>4</v>
      </c>
      <c r="N396" s="1546">
        <v>30.0</v>
      </c>
      <c r="O396" s="1543">
        <f t="shared" ref="O396:O397" si="279">sum(M396,N396)</f>
        <v>34</v>
      </c>
      <c r="P396" s="1546" t="s">
        <v>2</v>
      </c>
      <c r="Q396" s="659"/>
      <c r="R396" s="1680"/>
      <c r="S396" s="649"/>
      <c r="T396" s="649"/>
      <c r="U396" s="649"/>
      <c r="V396" s="649"/>
      <c r="W396" s="649"/>
      <c r="X396" s="649"/>
      <c r="Y396" s="649"/>
      <c r="Z396" s="649"/>
      <c r="AA396" s="649"/>
      <c r="AB396" s="649"/>
    </row>
    <row r="397">
      <c r="A397" s="1547" t="s">
        <v>77</v>
      </c>
      <c r="B397" s="1537">
        <v>0.0</v>
      </c>
      <c r="C397" s="1537">
        <v>0.0</v>
      </c>
      <c r="D397" s="1537">
        <v>0.0</v>
      </c>
      <c r="E397" s="1537">
        <v>0.0</v>
      </c>
      <c r="F397" s="1537">
        <v>0.0</v>
      </c>
      <c r="G397" s="1537">
        <v>0.0</v>
      </c>
      <c r="H397" s="1535">
        <f t="shared" si="278"/>
        <v>0</v>
      </c>
      <c r="I397" s="1549">
        <f>(I396/60)</f>
        <v>1.016666667</v>
      </c>
      <c r="J397" s="1544"/>
      <c r="K397" s="1533" t="s">
        <v>77</v>
      </c>
      <c r="L397" s="1537">
        <f t="shared" si="270"/>
        <v>11</v>
      </c>
      <c r="M397" s="1533">
        <f>(L397-H397-H398)</f>
        <v>0</v>
      </c>
      <c r="N397" s="1537">
        <v>25.0</v>
      </c>
      <c r="O397" s="1533">
        <f t="shared" si="279"/>
        <v>25</v>
      </c>
      <c r="P397" s="1537" t="s">
        <v>206</v>
      </c>
      <c r="Q397" s="649"/>
      <c r="R397" s="1680"/>
      <c r="S397" s="649"/>
      <c r="T397" s="649"/>
      <c r="U397" s="649"/>
      <c r="V397" s="649"/>
      <c r="W397" s="649"/>
      <c r="X397" s="649"/>
      <c r="Y397" s="649"/>
      <c r="Z397" s="649"/>
      <c r="AA397" s="649"/>
      <c r="AB397" s="649"/>
    </row>
    <row r="398">
      <c r="A398" s="1547" t="s">
        <v>78</v>
      </c>
      <c r="B398" s="1537">
        <v>4.0</v>
      </c>
      <c r="C398" s="1537">
        <v>3.0</v>
      </c>
      <c r="D398" s="1537">
        <v>2.0</v>
      </c>
      <c r="E398" s="1537">
        <v>2.0</v>
      </c>
      <c r="F398" s="1537">
        <v>0.0</v>
      </c>
      <c r="G398" s="1537">
        <v>0.0</v>
      </c>
      <c r="H398" s="1535">
        <f t="shared" si="278"/>
        <v>11</v>
      </c>
      <c r="I398" s="1533"/>
      <c r="J398" s="1544"/>
      <c r="K398" s="1533" t="s">
        <v>78</v>
      </c>
      <c r="L398" s="1537" t="str">
        <f t="shared" si="270"/>
        <v>-</v>
      </c>
      <c r="M398" s="1533" t="s">
        <v>79</v>
      </c>
      <c r="N398" s="1537" t="s">
        <v>79</v>
      </c>
      <c r="O398" s="1533" t="s">
        <v>79</v>
      </c>
      <c r="P398" s="1533"/>
      <c r="Q398" s="649"/>
      <c r="R398" s="1680"/>
      <c r="S398" s="649"/>
      <c r="T398" s="649"/>
      <c r="U398" s="649"/>
      <c r="V398" s="649"/>
      <c r="W398" s="649"/>
      <c r="X398" s="649"/>
      <c r="Y398" s="649"/>
      <c r="Z398" s="649"/>
      <c r="AA398" s="649"/>
      <c r="AB398" s="649"/>
    </row>
    <row r="399">
      <c r="A399" s="1547" t="s">
        <v>446</v>
      </c>
      <c r="B399" s="1537">
        <v>0.0</v>
      </c>
      <c r="C399" s="1537">
        <v>1.0</v>
      </c>
      <c r="D399" s="1537">
        <v>1.0</v>
      </c>
      <c r="E399" s="1537">
        <v>2.0</v>
      </c>
      <c r="F399" s="1537">
        <v>0.0</v>
      </c>
      <c r="G399" s="1537">
        <v>0.0</v>
      </c>
      <c r="H399" s="1535">
        <f t="shared" ref="H399:H400" si="280">sum(B399:G399)</f>
        <v>4</v>
      </c>
      <c r="I399" s="1533"/>
      <c r="J399" s="1544"/>
      <c r="K399" s="1533" t="s">
        <v>446</v>
      </c>
      <c r="L399" s="1537">
        <f t="shared" si="270"/>
        <v>5</v>
      </c>
      <c r="M399" s="1533">
        <f t="shared" ref="M399:M401" si="281">(L399-H399)</f>
        <v>1</v>
      </c>
      <c r="N399" s="1537">
        <v>7.0</v>
      </c>
      <c r="O399" s="1533">
        <f>sum(M399,N399)</f>
        <v>8</v>
      </c>
      <c r="P399" s="1533"/>
      <c r="Q399" s="659"/>
      <c r="R399" s="1680"/>
      <c r="S399" s="649"/>
      <c r="T399" s="649"/>
      <c r="U399" s="649"/>
      <c r="V399" s="649"/>
      <c r="W399" s="649"/>
      <c r="X399" s="649"/>
      <c r="Y399" s="649"/>
      <c r="Z399" s="649"/>
      <c r="AA399" s="649"/>
      <c r="AB399" s="649"/>
    </row>
    <row r="400">
      <c r="A400" s="1547" t="s">
        <v>80</v>
      </c>
      <c r="B400" s="1537">
        <v>0.0</v>
      </c>
      <c r="C400" s="1537">
        <v>0.0</v>
      </c>
      <c r="D400" s="1537">
        <v>1.0</v>
      </c>
      <c r="E400" s="1537">
        <v>1.0</v>
      </c>
      <c r="F400" s="1537">
        <v>0.0</v>
      </c>
      <c r="G400" s="1537">
        <v>0.0</v>
      </c>
      <c r="H400" s="1535">
        <f t="shared" si="280"/>
        <v>2</v>
      </c>
      <c r="I400" s="1533"/>
      <c r="J400" s="1544"/>
      <c r="K400" s="1533" t="s">
        <v>80</v>
      </c>
      <c r="L400" s="1537">
        <f t="shared" si="270"/>
        <v>27</v>
      </c>
      <c r="M400" s="1533">
        <f t="shared" si="281"/>
        <v>25</v>
      </c>
      <c r="N400" s="1537">
        <v>0.0</v>
      </c>
      <c r="O400" s="1533">
        <f>SUM(M400,N400)</f>
        <v>25</v>
      </c>
      <c r="P400" s="1533"/>
      <c r="Q400" s="659"/>
      <c r="R400" s="1680"/>
      <c r="S400" s="649"/>
      <c r="T400" s="649"/>
      <c r="U400" s="649"/>
      <c r="V400" s="649"/>
      <c r="W400" s="649"/>
      <c r="X400" s="649"/>
      <c r="Y400" s="649"/>
      <c r="Z400" s="649"/>
      <c r="AA400" s="649"/>
      <c r="AB400" s="649"/>
    </row>
    <row r="401">
      <c r="A401" s="1552" t="s">
        <v>237</v>
      </c>
      <c r="B401" s="1546">
        <v>19.0</v>
      </c>
      <c r="C401" s="1546">
        <v>0.0</v>
      </c>
      <c r="D401" s="1546">
        <v>2.0</v>
      </c>
      <c r="E401" s="1546">
        <v>6.0</v>
      </c>
      <c r="F401" s="1546">
        <v>6.0</v>
      </c>
      <c r="G401" s="1546">
        <v>4.0</v>
      </c>
      <c r="H401" s="1542">
        <f t="shared" ref="H401:H403" si="282">SUM(B401:G401)</f>
        <v>37</v>
      </c>
      <c r="I401" s="1543">
        <f>sum(H401:H404)</f>
        <v>48</v>
      </c>
      <c r="J401" s="1544"/>
      <c r="K401" s="1543" t="s">
        <v>237</v>
      </c>
      <c r="L401" s="1546">
        <f t="shared" si="270"/>
        <v>58</v>
      </c>
      <c r="M401" s="1543">
        <f t="shared" si="281"/>
        <v>21</v>
      </c>
      <c r="N401" s="1546">
        <v>20.0</v>
      </c>
      <c r="O401" s="1543">
        <f t="shared" ref="O401:O402" si="283">sum(M401,N401)</f>
        <v>41</v>
      </c>
      <c r="P401" s="1546" t="s">
        <v>2</v>
      </c>
      <c r="Q401" s="659"/>
      <c r="R401" s="1680"/>
      <c r="S401" s="649"/>
      <c r="T401" s="649"/>
      <c r="U401" s="649"/>
      <c r="V401" s="649"/>
      <c r="W401" s="649"/>
      <c r="X401" s="649"/>
      <c r="Y401" s="649"/>
      <c r="Z401" s="649"/>
      <c r="AA401" s="649"/>
      <c r="AB401" s="649"/>
    </row>
    <row r="402">
      <c r="A402" s="1547" t="s">
        <v>77</v>
      </c>
      <c r="B402" s="1537">
        <v>0.0</v>
      </c>
      <c r="C402" s="1537">
        <v>0.0</v>
      </c>
      <c r="D402" s="1537">
        <v>0.0</v>
      </c>
      <c r="E402" s="1537">
        <v>0.0</v>
      </c>
      <c r="F402" s="1537">
        <v>0.0</v>
      </c>
      <c r="G402" s="1537">
        <v>0.0</v>
      </c>
      <c r="H402" s="1535">
        <f t="shared" si="282"/>
        <v>0</v>
      </c>
      <c r="I402" s="1549">
        <f>(I401/60)</f>
        <v>0.8</v>
      </c>
      <c r="J402" s="1544"/>
      <c r="K402" s="1533" t="s">
        <v>77</v>
      </c>
      <c r="L402" s="1537">
        <f t="shared" si="270"/>
        <v>15</v>
      </c>
      <c r="M402" s="1533">
        <f>(L402-H402-H403)</f>
        <v>4</v>
      </c>
      <c r="N402" s="1537">
        <v>5.0</v>
      </c>
      <c r="O402" s="1533">
        <f t="shared" si="283"/>
        <v>9</v>
      </c>
      <c r="P402" s="1537" t="s">
        <v>206</v>
      </c>
      <c r="Q402" s="659"/>
      <c r="R402" s="1680"/>
      <c r="S402" s="649"/>
      <c r="T402" s="649"/>
      <c r="U402" s="649"/>
      <c r="V402" s="649"/>
      <c r="W402" s="649"/>
      <c r="X402" s="649"/>
      <c r="Y402" s="649"/>
      <c r="Z402" s="649"/>
      <c r="AA402" s="649"/>
      <c r="AB402" s="649"/>
    </row>
    <row r="403">
      <c r="A403" s="1547" t="s">
        <v>78</v>
      </c>
      <c r="B403" s="1537">
        <v>9.0</v>
      </c>
      <c r="C403" s="1537">
        <v>0.0</v>
      </c>
      <c r="D403" s="1537">
        <v>0.0</v>
      </c>
      <c r="E403" s="1537">
        <v>2.0</v>
      </c>
      <c r="F403" s="1537">
        <v>0.0</v>
      </c>
      <c r="G403" s="1537">
        <v>0.0</v>
      </c>
      <c r="H403" s="1535">
        <f t="shared" si="282"/>
        <v>11</v>
      </c>
      <c r="I403" s="1533"/>
      <c r="J403" s="1544"/>
      <c r="K403" s="1533" t="s">
        <v>78</v>
      </c>
      <c r="L403" s="1537" t="str">
        <f t="shared" si="270"/>
        <v>-</v>
      </c>
      <c r="M403" s="1533" t="s">
        <v>79</v>
      </c>
      <c r="N403" s="1537" t="s">
        <v>79</v>
      </c>
      <c r="O403" s="1533" t="s">
        <v>79</v>
      </c>
      <c r="P403" s="1533"/>
      <c r="Q403" s="649"/>
      <c r="R403" s="1680"/>
      <c r="S403" s="649"/>
      <c r="T403" s="649"/>
      <c r="U403" s="649"/>
      <c r="V403" s="649"/>
      <c r="W403" s="649"/>
      <c r="X403" s="649"/>
      <c r="Y403" s="649"/>
      <c r="Z403" s="649"/>
      <c r="AA403" s="649"/>
      <c r="AB403" s="649"/>
    </row>
    <row r="404">
      <c r="A404" s="1547" t="s">
        <v>446</v>
      </c>
      <c r="B404" s="1537">
        <v>0.0</v>
      </c>
      <c r="C404" s="1537">
        <v>0.0</v>
      </c>
      <c r="D404" s="1537">
        <v>0.0</v>
      </c>
      <c r="E404" s="1537">
        <v>0.0</v>
      </c>
      <c r="F404" s="1537">
        <v>0.0</v>
      </c>
      <c r="G404" s="1537">
        <v>0.0</v>
      </c>
      <c r="H404" s="1535">
        <f t="shared" ref="H404:H405" si="284">sum(B404:G404)</f>
        <v>0</v>
      </c>
      <c r="I404" s="1533"/>
      <c r="J404" s="1544"/>
      <c r="K404" s="1533" t="s">
        <v>446</v>
      </c>
      <c r="L404" s="1537">
        <f t="shared" si="270"/>
        <v>4</v>
      </c>
      <c r="M404" s="1533">
        <f t="shared" ref="M404:M406" si="285">(L404-H404)</f>
        <v>4</v>
      </c>
      <c r="N404" s="1537">
        <v>0.0</v>
      </c>
      <c r="O404" s="1533">
        <f>sum(M404,N404)</f>
        <v>4</v>
      </c>
      <c r="P404" s="1533"/>
      <c r="Q404" s="659"/>
      <c r="R404" s="1680"/>
      <c r="S404" s="649"/>
      <c r="T404" s="649"/>
      <c r="U404" s="649"/>
      <c r="V404" s="649"/>
      <c r="W404" s="649"/>
      <c r="X404" s="649"/>
      <c r="Y404" s="649"/>
      <c r="Z404" s="649"/>
      <c r="AA404" s="649"/>
      <c r="AB404" s="649"/>
    </row>
    <row r="405">
      <c r="A405" s="1547" t="s">
        <v>80</v>
      </c>
      <c r="B405" s="1537">
        <v>0.0</v>
      </c>
      <c r="C405" s="1537">
        <v>0.0</v>
      </c>
      <c r="D405" s="1537">
        <v>0.0</v>
      </c>
      <c r="E405" s="1537">
        <v>0.0</v>
      </c>
      <c r="F405" s="1537">
        <v>0.0</v>
      </c>
      <c r="G405" s="1537">
        <v>0.0</v>
      </c>
      <c r="H405" s="1535">
        <f t="shared" si="284"/>
        <v>0</v>
      </c>
      <c r="I405" s="1533"/>
      <c r="J405" s="1544"/>
      <c r="K405" s="1533" t="s">
        <v>80</v>
      </c>
      <c r="L405" s="1537">
        <f t="shared" si="270"/>
        <v>39</v>
      </c>
      <c r="M405" s="1533">
        <f t="shared" si="285"/>
        <v>39</v>
      </c>
      <c r="N405" s="1537">
        <v>0.0</v>
      </c>
      <c r="O405" s="1533">
        <f>SUM(M405,N405)</f>
        <v>39</v>
      </c>
      <c r="P405" s="1533"/>
      <c r="Q405" s="659"/>
      <c r="R405" s="1680"/>
      <c r="S405" s="649"/>
      <c r="T405" s="649"/>
      <c r="U405" s="649"/>
      <c r="V405" s="649"/>
      <c r="W405" s="649"/>
      <c r="X405" s="649"/>
      <c r="Y405" s="649"/>
      <c r="Z405" s="649"/>
      <c r="AA405" s="649"/>
      <c r="AB405" s="649"/>
    </row>
    <row r="406">
      <c r="A406" s="1558" t="s">
        <v>134</v>
      </c>
      <c r="B406" s="1541">
        <v>6.0</v>
      </c>
      <c r="C406" s="1541">
        <v>7.0</v>
      </c>
      <c r="D406" s="1541">
        <v>6.0</v>
      </c>
      <c r="E406" s="1541">
        <v>8.0</v>
      </c>
      <c r="F406" s="1541">
        <v>7.0</v>
      </c>
      <c r="G406" s="1541">
        <v>3.0</v>
      </c>
      <c r="H406" s="1542">
        <f t="shared" ref="H406:H408" si="286">SUM(B406:G406)</f>
        <v>37</v>
      </c>
      <c r="I406" s="1543">
        <f>sum(H406:H409)</f>
        <v>47</v>
      </c>
      <c r="J406" s="1544"/>
      <c r="K406" s="1559" t="s">
        <v>134</v>
      </c>
      <c r="L406" s="1546">
        <v>43.0</v>
      </c>
      <c r="M406" s="1543">
        <f t="shared" si="285"/>
        <v>6</v>
      </c>
      <c r="N406" s="1546">
        <v>20.0</v>
      </c>
      <c r="O406" s="1543">
        <f t="shared" ref="O406:O407" si="287">sum(M406,N406)</f>
        <v>26</v>
      </c>
      <c r="P406" s="1546" t="s">
        <v>681</v>
      </c>
      <c r="Q406" s="659"/>
      <c r="R406" s="1680"/>
      <c r="S406" s="649"/>
      <c r="T406" s="649"/>
      <c r="U406" s="649"/>
      <c r="V406" s="649"/>
      <c r="W406" s="649"/>
      <c r="X406" s="649"/>
      <c r="Y406" s="649"/>
      <c r="Z406" s="649"/>
      <c r="AA406" s="649"/>
      <c r="AB406" s="649"/>
    </row>
    <row r="407">
      <c r="A407" s="1547" t="s">
        <v>77</v>
      </c>
      <c r="B407" s="1537">
        <v>0.0</v>
      </c>
      <c r="C407" s="1537">
        <v>0.0</v>
      </c>
      <c r="D407" s="1537">
        <v>0.0</v>
      </c>
      <c r="E407" s="1537">
        <v>0.0</v>
      </c>
      <c r="F407" s="1537">
        <v>0.0</v>
      </c>
      <c r="G407" s="1537">
        <v>0.0</v>
      </c>
      <c r="H407" s="1535">
        <f t="shared" si="286"/>
        <v>0</v>
      </c>
      <c r="I407" s="1549">
        <f>(I406/60)</f>
        <v>0.7833333333</v>
      </c>
      <c r="J407" s="1544"/>
      <c r="K407" s="1533" t="s">
        <v>77</v>
      </c>
      <c r="L407" s="1537">
        <f t="shared" ref="L407:L415" si="288">(O25)</f>
        <v>9</v>
      </c>
      <c r="M407" s="1533">
        <f>(L407-H407-H408)</f>
        <v>1</v>
      </c>
      <c r="N407" s="1537">
        <v>0.0</v>
      </c>
      <c r="O407" s="1533">
        <f t="shared" si="287"/>
        <v>1</v>
      </c>
      <c r="P407" s="1537" t="s">
        <v>206</v>
      </c>
      <c r="Q407" s="649"/>
      <c r="R407" s="1680"/>
      <c r="S407" s="649"/>
      <c r="T407" s="649"/>
      <c r="U407" s="649"/>
      <c r="V407" s="649"/>
      <c r="W407" s="649"/>
      <c r="X407" s="649"/>
      <c r="Y407" s="649"/>
      <c r="Z407" s="649"/>
      <c r="AA407" s="649"/>
      <c r="AB407" s="649"/>
    </row>
    <row r="408">
      <c r="A408" s="1547" t="s">
        <v>78</v>
      </c>
      <c r="B408" s="1537">
        <v>2.0</v>
      </c>
      <c r="C408" s="1537">
        <v>5.0</v>
      </c>
      <c r="D408" s="1537">
        <v>0.0</v>
      </c>
      <c r="E408" s="1537">
        <v>1.0</v>
      </c>
      <c r="F408" s="1537">
        <v>0.0</v>
      </c>
      <c r="G408" s="1537">
        <v>0.0</v>
      </c>
      <c r="H408" s="1535">
        <f t="shared" si="286"/>
        <v>8</v>
      </c>
      <c r="I408" s="1533"/>
      <c r="J408" s="1544"/>
      <c r="K408" s="1533" t="s">
        <v>78</v>
      </c>
      <c r="L408" s="1537" t="str">
        <f t="shared" si="288"/>
        <v>-</v>
      </c>
      <c r="M408" s="1533" t="s">
        <v>79</v>
      </c>
      <c r="N408" s="1537" t="s">
        <v>79</v>
      </c>
      <c r="O408" s="1533" t="s">
        <v>79</v>
      </c>
      <c r="P408" s="1533"/>
      <c r="Q408" s="649"/>
      <c r="R408" s="1680"/>
      <c r="S408" s="649"/>
      <c r="T408" s="649"/>
      <c r="U408" s="649"/>
      <c r="V408" s="649"/>
      <c r="W408" s="649"/>
      <c r="X408" s="649"/>
      <c r="Y408" s="649"/>
      <c r="Z408" s="649"/>
      <c r="AA408" s="649"/>
      <c r="AB408" s="649"/>
    </row>
    <row r="409">
      <c r="A409" s="1547" t="s">
        <v>446</v>
      </c>
      <c r="B409" s="1537">
        <v>1.0</v>
      </c>
      <c r="C409" s="1537">
        <v>1.0</v>
      </c>
      <c r="D409" s="1537">
        <v>0.0</v>
      </c>
      <c r="E409" s="1537">
        <v>0.0</v>
      </c>
      <c r="F409" s="1537">
        <v>0.0</v>
      </c>
      <c r="G409" s="1537">
        <v>0.0</v>
      </c>
      <c r="H409" s="1535">
        <f t="shared" ref="H409:H410" si="289">sum(B409:G409)</f>
        <v>2</v>
      </c>
      <c r="I409" s="1533"/>
      <c r="J409" s="1544"/>
      <c r="K409" s="1533" t="s">
        <v>446</v>
      </c>
      <c r="L409" s="1537">
        <f t="shared" si="288"/>
        <v>3</v>
      </c>
      <c r="M409" s="1533">
        <f t="shared" ref="M409:M411" si="290">(L409-H409)</f>
        <v>1</v>
      </c>
      <c r="N409" s="1537">
        <v>3.0</v>
      </c>
      <c r="O409" s="1533">
        <f>sum(M409,N409)</f>
        <v>4</v>
      </c>
      <c r="P409" s="1533"/>
      <c r="Q409" s="649"/>
      <c r="R409" s="1680"/>
      <c r="S409" s="649"/>
      <c r="T409" s="649"/>
      <c r="U409" s="649"/>
      <c r="V409" s="649"/>
      <c r="W409" s="649"/>
      <c r="X409" s="649"/>
      <c r="Y409" s="649"/>
      <c r="Z409" s="649"/>
      <c r="AA409" s="649"/>
      <c r="AB409" s="649"/>
    </row>
    <row r="410">
      <c r="A410" s="1547" t="s">
        <v>80</v>
      </c>
      <c r="B410" s="1537">
        <v>0.0</v>
      </c>
      <c r="C410" s="1537">
        <v>0.0</v>
      </c>
      <c r="D410" s="1537">
        <v>0.0</v>
      </c>
      <c r="E410" s="1537">
        <v>0.0</v>
      </c>
      <c r="F410" s="1537">
        <v>0.0</v>
      </c>
      <c r="G410" s="1537">
        <v>0.0</v>
      </c>
      <c r="H410" s="1535">
        <f t="shared" si="289"/>
        <v>0</v>
      </c>
      <c r="I410" s="1533"/>
      <c r="J410" s="1544"/>
      <c r="K410" s="1533" t="s">
        <v>80</v>
      </c>
      <c r="L410" s="1537">
        <f t="shared" si="288"/>
        <v>38</v>
      </c>
      <c r="M410" s="1533">
        <f t="shared" si="290"/>
        <v>38</v>
      </c>
      <c r="N410" s="1537">
        <v>0.0</v>
      </c>
      <c r="O410" s="1533">
        <f>SUM(M410,N410)</f>
        <v>38</v>
      </c>
      <c r="P410" s="1533"/>
      <c r="Q410" s="649"/>
      <c r="R410" s="1680"/>
      <c r="S410" s="649"/>
      <c r="T410" s="649"/>
      <c r="U410" s="649"/>
      <c r="V410" s="649"/>
      <c r="W410" s="649"/>
      <c r="X410" s="649"/>
      <c r="Y410" s="649"/>
      <c r="Z410" s="649"/>
      <c r="AA410" s="649"/>
      <c r="AB410" s="649"/>
    </row>
    <row r="411">
      <c r="A411" s="1558" t="s">
        <v>597</v>
      </c>
      <c r="B411" s="1541">
        <v>3.0</v>
      </c>
      <c r="C411" s="1541">
        <v>9.0</v>
      </c>
      <c r="D411" s="1541">
        <v>3.0</v>
      </c>
      <c r="E411" s="1541">
        <v>3.0</v>
      </c>
      <c r="F411" s="1541">
        <v>6.0</v>
      </c>
      <c r="G411" s="1541">
        <v>0.0</v>
      </c>
      <c r="H411" s="1542">
        <f t="shared" ref="H411:H413" si="291">SUM(B411:G411)</f>
        <v>24</v>
      </c>
      <c r="I411" s="1543">
        <f>sum(H411:H414)</f>
        <v>39</v>
      </c>
      <c r="J411" s="1544"/>
      <c r="K411" s="1559" t="s">
        <v>597</v>
      </c>
      <c r="L411" s="1546">
        <f t="shared" si="288"/>
        <v>27</v>
      </c>
      <c r="M411" s="1543">
        <f t="shared" si="290"/>
        <v>3</v>
      </c>
      <c r="N411" s="1546">
        <v>20.0</v>
      </c>
      <c r="O411" s="1543">
        <f t="shared" ref="O411:O412" si="292">sum(M411,N411)</f>
        <v>23</v>
      </c>
      <c r="P411" s="1546" t="s">
        <v>2</v>
      </c>
      <c r="Q411" s="649"/>
      <c r="R411" s="1680"/>
      <c r="S411" s="649"/>
      <c r="T411" s="649"/>
      <c r="U411" s="649"/>
      <c r="V411" s="649"/>
      <c r="W411" s="649"/>
      <c r="X411" s="649"/>
      <c r="Y411" s="649"/>
      <c r="Z411" s="649"/>
      <c r="AA411" s="649"/>
      <c r="AB411" s="649"/>
    </row>
    <row r="412">
      <c r="A412" s="1547" t="s">
        <v>77</v>
      </c>
      <c r="B412" s="1537">
        <v>0.0</v>
      </c>
      <c r="C412" s="1537">
        <v>0.0</v>
      </c>
      <c r="D412" s="1537">
        <v>0.0</v>
      </c>
      <c r="E412" s="1537">
        <v>0.0</v>
      </c>
      <c r="F412" s="1537">
        <v>0.0</v>
      </c>
      <c r="G412" s="1537">
        <v>0.0</v>
      </c>
      <c r="H412" s="1535">
        <f t="shared" si="291"/>
        <v>0</v>
      </c>
      <c r="I412" s="1549">
        <f>(I411/60)</f>
        <v>0.65</v>
      </c>
      <c r="J412" s="1544"/>
      <c r="K412" s="1533" t="s">
        <v>77</v>
      </c>
      <c r="L412" s="1537">
        <f t="shared" si="288"/>
        <v>10</v>
      </c>
      <c r="M412" s="1533">
        <f>(L412-H412-H413)</f>
        <v>0</v>
      </c>
      <c r="N412" s="1537">
        <v>0.0</v>
      </c>
      <c r="O412" s="1533">
        <f t="shared" si="292"/>
        <v>0</v>
      </c>
      <c r="P412" s="1710" t="s">
        <v>206</v>
      </c>
      <c r="Q412" s="649"/>
      <c r="R412" s="1680"/>
      <c r="S412" s="649"/>
      <c r="T412" s="649"/>
      <c r="U412" s="649"/>
      <c r="V412" s="649"/>
      <c r="W412" s="649"/>
      <c r="X412" s="649"/>
      <c r="Y412" s="649"/>
      <c r="Z412" s="649"/>
      <c r="AA412" s="649"/>
      <c r="AB412" s="649"/>
    </row>
    <row r="413">
      <c r="A413" s="1547" t="s">
        <v>78</v>
      </c>
      <c r="B413" s="1537">
        <v>2.0</v>
      </c>
      <c r="C413" s="1537">
        <v>5.0</v>
      </c>
      <c r="D413" s="1537">
        <v>1.0</v>
      </c>
      <c r="E413" s="1537">
        <v>1.0</v>
      </c>
      <c r="F413" s="1537">
        <v>1.0</v>
      </c>
      <c r="G413" s="1537">
        <v>0.0</v>
      </c>
      <c r="H413" s="1535">
        <f t="shared" si="291"/>
        <v>10</v>
      </c>
      <c r="I413" s="1533"/>
      <c r="J413" s="1544"/>
      <c r="K413" s="1533" t="s">
        <v>78</v>
      </c>
      <c r="L413" s="1537" t="str">
        <f t="shared" si="288"/>
        <v>-</v>
      </c>
      <c r="M413" s="1533" t="s">
        <v>79</v>
      </c>
      <c r="N413" s="1537" t="s">
        <v>79</v>
      </c>
      <c r="O413" s="1533" t="s">
        <v>79</v>
      </c>
      <c r="P413" s="1537"/>
      <c r="Q413" s="649"/>
      <c r="R413" s="1680"/>
      <c r="S413" s="649"/>
      <c r="T413" s="649"/>
      <c r="U413" s="649"/>
      <c r="V413" s="649"/>
      <c r="W413" s="649"/>
      <c r="X413" s="649"/>
      <c r="Y413" s="649"/>
      <c r="Z413" s="649"/>
      <c r="AA413" s="649"/>
      <c r="AB413" s="649"/>
    </row>
    <row r="414">
      <c r="A414" s="1547" t="s">
        <v>446</v>
      </c>
      <c r="B414" s="1537">
        <v>0.0</v>
      </c>
      <c r="C414" s="1537">
        <v>2.0</v>
      </c>
      <c r="D414" s="1537">
        <v>1.0</v>
      </c>
      <c r="E414" s="1537">
        <v>1.0</v>
      </c>
      <c r="F414" s="1537">
        <v>1.0</v>
      </c>
      <c r="G414" s="1537">
        <v>0.0</v>
      </c>
      <c r="H414" s="1535">
        <f t="shared" ref="H414:H415" si="293">sum(B414:G414)</f>
        <v>5</v>
      </c>
      <c r="I414" s="1533"/>
      <c r="J414" s="1544"/>
      <c r="K414" s="1533" t="s">
        <v>446</v>
      </c>
      <c r="L414" s="1537">
        <f t="shared" si="288"/>
        <v>8</v>
      </c>
      <c r="M414" s="1533">
        <f t="shared" ref="M414:M415" si="294">(L414-H414)</f>
        <v>3</v>
      </c>
      <c r="N414" s="1537">
        <v>0.0</v>
      </c>
      <c r="O414" s="1533">
        <f>sum(M414,N414)</f>
        <v>3</v>
      </c>
      <c r="P414" s="1533"/>
      <c r="Q414" s="649"/>
      <c r="R414" s="1680"/>
      <c r="S414" s="649"/>
      <c r="T414" s="649"/>
      <c r="U414" s="649"/>
      <c r="V414" s="649"/>
      <c r="W414" s="649"/>
      <c r="X414" s="649"/>
      <c r="Y414" s="649"/>
      <c r="Z414" s="649"/>
      <c r="AA414" s="649"/>
      <c r="AB414" s="649"/>
    </row>
    <row r="415">
      <c r="A415" s="1547" t="s">
        <v>80</v>
      </c>
      <c r="B415" s="1537">
        <v>0.0</v>
      </c>
      <c r="C415" s="1537">
        <v>0.0</v>
      </c>
      <c r="D415" s="1537">
        <v>0.0</v>
      </c>
      <c r="E415" s="1537">
        <v>0.0</v>
      </c>
      <c r="F415" s="1537">
        <v>0.0</v>
      </c>
      <c r="G415" s="1537">
        <v>0.0</v>
      </c>
      <c r="H415" s="1535">
        <f t="shared" si="293"/>
        <v>0</v>
      </c>
      <c r="I415" s="1533"/>
      <c r="J415" s="1544"/>
      <c r="K415" s="1533" t="s">
        <v>80</v>
      </c>
      <c r="L415" s="1537">
        <f t="shared" si="288"/>
        <v>27</v>
      </c>
      <c r="M415" s="1533">
        <f t="shared" si="294"/>
        <v>27</v>
      </c>
      <c r="N415" s="1537">
        <v>0.0</v>
      </c>
      <c r="O415" s="1533">
        <f>SUM(M415,N415)</f>
        <v>27</v>
      </c>
      <c r="P415" s="1533"/>
      <c r="Q415" s="649"/>
      <c r="R415" s="1680"/>
      <c r="S415" s="649"/>
      <c r="T415" s="649"/>
      <c r="U415" s="649"/>
      <c r="V415" s="649"/>
      <c r="W415" s="649"/>
      <c r="X415" s="649"/>
      <c r="Y415" s="649"/>
      <c r="Z415" s="649"/>
      <c r="AA415" s="649"/>
      <c r="AB415" s="649"/>
    </row>
    <row r="416">
      <c r="A416" s="1538" t="s">
        <v>87</v>
      </c>
      <c r="B416" s="1539">
        <f t="shared" ref="B416:G416" si="295"> SUM(B417:B420,B422:B425,B427:B430,B432:B435,B437:B440, B442:B445)</f>
        <v>33</v>
      </c>
      <c r="C416" s="1539">
        <f t="shared" si="295"/>
        <v>47</v>
      </c>
      <c r="D416" s="1539">
        <f t="shared" si="295"/>
        <v>26</v>
      </c>
      <c r="E416" s="1539">
        <f t="shared" si="295"/>
        <v>57</v>
      </c>
      <c r="F416" s="1539">
        <f t="shared" si="295"/>
        <v>21</v>
      </c>
      <c r="G416" s="1539">
        <f t="shared" si="295"/>
        <v>11</v>
      </c>
      <c r="H416" s="1539">
        <f>SUM(H417:H420,H422:H425,H427:H430,H432:H435,H437:H440,H442:H445)</f>
        <v>195</v>
      </c>
      <c r="I416" s="1539"/>
      <c r="J416" s="1531"/>
      <c r="K416" s="1539" t="s">
        <v>87</v>
      </c>
      <c r="L416" s="1682"/>
      <c r="M416" s="1682"/>
      <c r="N416" s="1682"/>
      <c r="O416" s="1682"/>
      <c r="P416" s="1682"/>
      <c r="Q416" s="649"/>
      <c r="R416" s="1680"/>
      <c r="S416" s="649"/>
      <c r="T416" s="649"/>
      <c r="U416" s="649"/>
      <c r="V416" s="649"/>
      <c r="W416" s="649"/>
      <c r="X416" s="649"/>
      <c r="Y416" s="649"/>
      <c r="Z416" s="649"/>
      <c r="AA416" s="649"/>
      <c r="AB416" s="649"/>
    </row>
    <row r="417">
      <c r="A417" s="1540" t="s">
        <v>24</v>
      </c>
      <c r="B417" s="1541">
        <v>0.0</v>
      </c>
      <c r="C417" s="1541">
        <v>2.0</v>
      </c>
      <c r="D417" s="1541">
        <v>4.0</v>
      </c>
      <c r="E417" s="1541">
        <v>3.0</v>
      </c>
      <c r="F417" s="1541">
        <v>1.0</v>
      </c>
      <c r="G417" s="1541">
        <v>0.0</v>
      </c>
      <c r="H417" s="1542">
        <f t="shared" ref="H417:H419" si="296">SUM(B417:G417)</f>
        <v>10</v>
      </c>
      <c r="I417" s="1543">
        <f>sum(H417:H420)</f>
        <v>19</v>
      </c>
      <c r="J417" s="1544"/>
      <c r="K417" s="1545" t="s">
        <v>24</v>
      </c>
      <c r="L417" s="1546">
        <f t="shared" ref="L417:L436" si="297">(O35)</f>
        <v>40</v>
      </c>
      <c r="M417" s="1543">
        <f>(L417-H417)</f>
        <v>30</v>
      </c>
      <c r="N417" s="1546">
        <v>20.0</v>
      </c>
      <c r="O417" s="1543">
        <f t="shared" ref="O417:O418" si="298">sum(M417,N417)</f>
        <v>50</v>
      </c>
      <c r="P417" s="1546" t="s">
        <v>2</v>
      </c>
      <c r="Q417" s="649"/>
      <c r="R417" s="1680"/>
      <c r="S417" s="649"/>
      <c r="T417" s="649"/>
      <c r="U417" s="649"/>
      <c r="V417" s="649"/>
      <c r="W417" s="649"/>
      <c r="X417" s="649"/>
      <c r="Y417" s="649"/>
      <c r="Z417" s="649"/>
      <c r="AA417" s="649"/>
      <c r="AB417" s="649"/>
    </row>
    <row r="418">
      <c r="A418" s="1547" t="s">
        <v>77</v>
      </c>
      <c r="B418" s="1537">
        <v>0.0</v>
      </c>
      <c r="C418" s="1537">
        <v>1.0</v>
      </c>
      <c r="D418" s="1537">
        <v>0.0</v>
      </c>
      <c r="E418" s="1537">
        <v>0.0</v>
      </c>
      <c r="F418" s="1537">
        <v>0.0</v>
      </c>
      <c r="G418" s="1537">
        <v>0.0</v>
      </c>
      <c r="H418" s="1535">
        <f t="shared" si="296"/>
        <v>1</v>
      </c>
      <c r="I418" s="1549">
        <f>(I417/61)</f>
        <v>0.3114754098</v>
      </c>
      <c r="J418" s="1544"/>
      <c r="K418" s="1533" t="s">
        <v>77</v>
      </c>
      <c r="L418" s="1537">
        <f t="shared" si="297"/>
        <v>13</v>
      </c>
      <c r="M418" s="1533">
        <f>(L418-H418-H419)</f>
        <v>6</v>
      </c>
      <c r="N418" s="1537">
        <v>0.0</v>
      </c>
      <c r="O418" s="1533">
        <f t="shared" si="298"/>
        <v>6</v>
      </c>
      <c r="P418" s="1537" t="s">
        <v>206</v>
      </c>
      <c r="Q418" s="649"/>
      <c r="R418" s="1680"/>
      <c r="S418" s="649"/>
      <c r="T418" s="649"/>
      <c r="U418" s="649"/>
      <c r="V418" s="649"/>
      <c r="W418" s="649"/>
      <c r="X418" s="649"/>
      <c r="Y418" s="649"/>
      <c r="Z418" s="649"/>
      <c r="AA418" s="649"/>
      <c r="AB418" s="649"/>
    </row>
    <row r="419">
      <c r="A419" s="1547" t="s">
        <v>78</v>
      </c>
      <c r="B419" s="1537">
        <v>0.0</v>
      </c>
      <c r="C419" s="1537">
        <v>1.0</v>
      </c>
      <c r="D419" s="1537">
        <v>2.0</v>
      </c>
      <c r="E419" s="1537">
        <v>2.0</v>
      </c>
      <c r="F419" s="1537">
        <v>1.0</v>
      </c>
      <c r="G419" s="1537">
        <v>0.0</v>
      </c>
      <c r="H419" s="1535">
        <f t="shared" si="296"/>
        <v>6</v>
      </c>
      <c r="I419" s="1533"/>
      <c r="J419" s="1544"/>
      <c r="K419" s="1533" t="s">
        <v>78</v>
      </c>
      <c r="L419" s="1537" t="str">
        <f t="shared" si="297"/>
        <v>-</v>
      </c>
      <c r="M419" s="1533" t="s">
        <v>79</v>
      </c>
      <c r="N419" s="1537" t="s">
        <v>79</v>
      </c>
      <c r="O419" s="1533" t="s">
        <v>79</v>
      </c>
      <c r="P419" s="1533"/>
      <c r="Q419" s="649"/>
      <c r="R419" s="1680"/>
      <c r="S419" s="649"/>
      <c r="T419" s="649"/>
      <c r="U419" s="649"/>
      <c r="V419" s="649"/>
      <c r="W419" s="649"/>
      <c r="X419" s="649"/>
      <c r="Y419" s="649"/>
      <c r="Z419" s="649"/>
      <c r="AA419" s="649"/>
      <c r="AB419" s="649"/>
    </row>
    <row r="420">
      <c r="A420" s="1547" t="s">
        <v>446</v>
      </c>
      <c r="B420" s="1537">
        <v>0.0</v>
      </c>
      <c r="C420" s="1537">
        <v>1.0</v>
      </c>
      <c r="D420" s="1537">
        <v>0.0</v>
      </c>
      <c r="E420" s="1537">
        <v>1.0</v>
      </c>
      <c r="F420" s="1537">
        <v>0.0</v>
      </c>
      <c r="G420" s="1537">
        <v>0.0</v>
      </c>
      <c r="H420" s="1535">
        <f t="shared" ref="H420:H421" si="299">sum(B420:G420)</f>
        <v>2</v>
      </c>
      <c r="I420" s="1533"/>
      <c r="J420" s="1683"/>
      <c r="K420" s="1533" t="s">
        <v>446</v>
      </c>
      <c r="L420" s="1537">
        <f t="shared" si="297"/>
        <v>6</v>
      </c>
      <c r="M420" s="1533">
        <f t="shared" ref="M420:M422" si="300">(L420-H420)</f>
        <v>4</v>
      </c>
      <c r="N420" s="1537">
        <v>0.0</v>
      </c>
      <c r="O420" s="1533">
        <f>sum(M420,N420)</f>
        <v>4</v>
      </c>
      <c r="P420" s="1533"/>
      <c r="Q420" s="649"/>
      <c r="R420" s="1680"/>
      <c r="S420" s="649"/>
      <c r="T420" s="649"/>
      <c r="U420" s="649"/>
      <c r="V420" s="649"/>
      <c r="W420" s="649"/>
      <c r="X420" s="649"/>
      <c r="Y420" s="649"/>
      <c r="Z420" s="649"/>
      <c r="AA420" s="649"/>
      <c r="AB420" s="649"/>
    </row>
    <row r="421">
      <c r="A421" s="1547" t="s">
        <v>80</v>
      </c>
      <c r="B421" s="1537">
        <v>0.0</v>
      </c>
      <c r="C421" s="1537">
        <v>0.0</v>
      </c>
      <c r="D421" s="1537">
        <v>0.0</v>
      </c>
      <c r="E421" s="1537">
        <v>0.0</v>
      </c>
      <c r="F421" s="1537">
        <v>0.0</v>
      </c>
      <c r="G421" s="1537">
        <v>0.0</v>
      </c>
      <c r="H421" s="1535">
        <f t="shared" si="299"/>
        <v>0</v>
      </c>
      <c r="I421" s="1533"/>
      <c r="J421" s="1544"/>
      <c r="K421" s="1533" t="s">
        <v>80</v>
      </c>
      <c r="L421" s="1537">
        <f t="shared" si="297"/>
        <v>40</v>
      </c>
      <c r="M421" s="1533">
        <f t="shared" si="300"/>
        <v>40</v>
      </c>
      <c r="N421" s="1537">
        <v>0.0</v>
      </c>
      <c r="O421" s="1533">
        <f>SUM(M421,N421)</f>
        <v>40</v>
      </c>
      <c r="P421" s="1533"/>
      <c r="Q421" s="649"/>
      <c r="R421" s="1680"/>
      <c r="S421" s="649"/>
      <c r="T421" s="649"/>
      <c r="U421" s="649"/>
      <c r="V421" s="649"/>
      <c r="W421" s="649"/>
      <c r="X421" s="649"/>
      <c r="Y421" s="649"/>
      <c r="Z421" s="649"/>
      <c r="AA421" s="649"/>
      <c r="AB421" s="649"/>
    </row>
    <row r="422">
      <c r="A422" s="1552" t="s">
        <v>96</v>
      </c>
      <c r="B422" s="1546">
        <v>6.0</v>
      </c>
      <c r="C422" s="1546">
        <v>6.0</v>
      </c>
      <c r="D422" s="1546">
        <v>8.0</v>
      </c>
      <c r="E422" s="1546">
        <v>4.0</v>
      </c>
      <c r="F422" s="1546">
        <v>6.0</v>
      </c>
      <c r="G422" s="1546">
        <v>0.0</v>
      </c>
      <c r="H422" s="1542">
        <f t="shared" ref="H422:H424" si="301">SUM(B422:G422)</f>
        <v>30</v>
      </c>
      <c r="I422" s="1543">
        <f>sum(H422:H425)</f>
        <v>38</v>
      </c>
      <c r="J422" s="1544"/>
      <c r="K422" s="1543" t="s">
        <v>96</v>
      </c>
      <c r="L422" s="1546">
        <f t="shared" si="297"/>
        <v>35</v>
      </c>
      <c r="M422" s="1543">
        <f t="shared" si="300"/>
        <v>5</v>
      </c>
      <c r="N422" s="1546">
        <v>30.0</v>
      </c>
      <c r="O422" s="1543">
        <f t="shared" ref="O422:O423" si="302">sum(M422,N422)</f>
        <v>35</v>
      </c>
      <c r="P422" s="1546" t="s">
        <v>2</v>
      </c>
      <c r="Q422" s="659"/>
      <c r="R422" s="1680"/>
      <c r="S422" s="649"/>
      <c r="T422" s="649"/>
      <c r="U422" s="649"/>
      <c r="V422" s="649"/>
      <c r="W422" s="649"/>
      <c r="X422" s="649"/>
      <c r="Y422" s="649"/>
      <c r="Z422" s="649"/>
      <c r="AA422" s="649"/>
      <c r="AB422" s="649"/>
    </row>
    <row r="423">
      <c r="A423" s="1547" t="s">
        <v>77</v>
      </c>
      <c r="B423" s="1537">
        <v>0.0</v>
      </c>
      <c r="C423" s="1537">
        <v>0.0</v>
      </c>
      <c r="D423" s="1537">
        <v>0.0</v>
      </c>
      <c r="E423" s="1537">
        <v>0.0</v>
      </c>
      <c r="F423" s="1537">
        <v>0.0</v>
      </c>
      <c r="G423" s="1537">
        <v>0.0</v>
      </c>
      <c r="H423" s="1535">
        <f t="shared" si="301"/>
        <v>0</v>
      </c>
      <c r="I423" s="1549">
        <f>(I422/60)</f>
        <v>0.6333333333</v>
      </c>
      <c r="J423" s="1544"/>
      <c r="K423" s="1533" t="s">
        <v>77</v>
      </c>
      <c r="L423" s="1537">
        <f t="shared" si="297"/>
        <v>10</v>
      </c>
      <c r="M423" s="1533">
        <f>(L423-H423-H424)</f>
        <v>2</v>
      </c>
      <c r="N423" s="1537">
        <v>8.0</v>
      </c>
      <c r="O423" s="1533">
        <f t="shared" si="302"/>
        <v>10</v>
      </c>
      <c r="P423" s="1537" t="s">
        <v>206</v>
      </c>
      <c r="Q423" s="649"/>
      <c r="R423" s="1680"/>
      <c r="S423" s="649"/>
      <c r="T423" s="649"/>
      <c r="U423" s="649"/>
      <c r="V423" s="649"/>
      <c r="W423" s="649"/>
      <c r="X423" s="649"/>
      <c r="Y423" s="649"/>
      <c r="Z423" s="649"/>
      <c r="AA423" s="649"/>
      <c r="AB423" s="649"/>
    </row>
    <row r="424">
      <c r="A424" s="1547" t="s">
        <v>78</v>
      </c>
      <c r="B424" s="1537">
        <v>1.0</v>
      </c>
      <c r="C424" s="1537">
        <v>6.0</v>
      </c>
      <c r="D424" s="1537">
        <v>1.0</v>
      </c>
      <c r="E424" s="1537">
        <v>0.0</v>
      </c>
      <c r="F424" s="1537">
        <v>0.0</v>
      </c>
      <c r="G424" s="1537">
        <v>0.0</v>
      </c>
      <c r="H424" s="1535">
        <f t="shared" si="301"/>
        <v>8</v>
      </c>
      <c r="I424" s="1533"/>
      <c r="J424" s="1544"/>
      <c r="K424" s="1533" t="s">
        <v>78</v>
      </c>
      <c r="L424" s="1537" t="str">
        <f t="shared" si="297"/>
        <v>-</v>
      </c>
      <c r="M424" s="1533" t="s">
        <v>79</v>
      </c>
      <c r="N424" s="1537" t="s">
        <v>79</v>
      </c>
      <c r="O424" s="1533" t="s">
        <v>79</v>
      </c>
      <c r="P424" s="1533"/>
      <c r="Q424" s="649"/>
      <c r="R424" s="1680"/>
      <c r="S424" s="649"/>
      <c r="T424" s="649"/>
      <c r="U424" s="649"/>
      <c r="V424" s="649"/>
      <c r="W424" s="649"/>
      <c r="X424" s="649"/>
      <c r="Y424" s="649"/>
      <c r="Z424" s="649"/>
      <c r="AA424" s="649"/>
      <c r="AB424" s="649"/>
    </row>
    <row r="425">
      <c r="A425" s="1547" t="s">
        <v>446</v>
      </c>
      <c r="B425" s="1537">
        <v>0.0</v>
      </c>
      <c r="C425" s="1537">
        <v>0.0</v>
      </c>
      <c r="D425" s="1537">
        <v>0.0</v>
      </c>
      <c r="E425" s="1537">
        <v>0.0</v>
      </c>
      <c r="F425" s="1537">
        <v>0.0</v>
      </c>
      <c r="G425" s="1537">
        <v>0.0</v>
      </c>
      <c r="H425" s="1535">
        <f t="shared" ref="H425:H426" si="303">sum(B425:G425)</f>
        <v>0</v>
      </c>
      <c r="I425" s="1533"/>
      <c r="J425" s="1544"/>
      <c r="K425" s="1533" t="s">
        <v>446</v>
      </c>
      <c r="L425" s="1537">
        <f t="shared" si="297"/>
        <v>4</v>
      </c>
      <c r="M425" s="1533">
        <f t="shared" ref="M425:M427" si="304">(L425-H425)</f>
        <v>4</v>
      </c>
      <c r="N425" s="1537">
        <v>0.0</v>
      </c>
      <c r="O425" s="1533">
        <f>sum(M425,N425)</f>
        <v>4</v>
      </c>
      <c r="P425" s="1533"/>
      <c r="Q425" s="649"/>
      <c r="R425" s="1680"/>
      <c r="S425" s="649"/>
      <c r="T425" s="649"/>
      <c r="U425" s="649"/>
      <c r="V425" s="649"/>
      <c r="W425" s="649"/>
      <c r="X425" s="649"/>
      <c r="Y425" s="649"/>
      <c r="Z425" s="649"/>
      <c r="AA425" s="649"/>
      <c r="AB425" s="649"/>
    </row>
    <row r="426">
      <c r="A426" s="1547" t="s">
        <v>80</v>
      </c>
      <c r="B426" s="1537">
        <v>0.0</v>
      </c>
      <c r="C426" s="1537">
        <v>0.0</v>
      </c>
      <c r="D426" s="1537">
        <v>0.0</v>
      </c>
      <c r="E426" s="1537">
        <v>3.0</v>
      </c>
      <c r="F426" s="1537">
        <v>2.0</v>
      </c>
      <c r="G426" s="1537">
        <v>0.0</v>
      </c>
      <c r="H426" s="1535">
        <f t="shared" si="303"/>
        <v>5</v>
      </c>
      <c r="I426" s="1533"/>
      <c r="J426" s="1544"/>
      <c r="K426" s="1533" t="s">
        <v>80</v>
      </c>
      <c r="L426" s="1537">
        <f t="shared" si="297"/>
        <v>38</v>
      </c>
      <c r="M426" s="1533">
        <f t="shared" si="304"/>
        <v>33</v>
      </c>
      <c r="N426" s="1537">
        <v>0.0</v>
      </c>
      <c r="O426" s="1533">
        <f>SUM(M426,N426)</f>
        <v>33</v>
      </c>
      <c r="P426" s="1533"/>
      <c r="Q426" s="649"/>
      <c r="R426" s="1680"/>
      <c r="S426" s="649"/>
      <c r="T426" s="649"/>
      <c r="U426" s="649"/>
      <c r="V426" s="649"/>
      <c r="W426" s="649"/>
      <c r="X426" s="649"/>
      <c r="Y426" s="649"/>
      <c r="Z426" s="649"/>
      <c r="AA426" s="649"/>
      <c r="AB426" s="649"/>
    </row>
    <row r="427">
      <c r="A427" s="1552" t="s">
        <v>600</v>
      </c>
      <c r="B427" s="1541">
        <v>4.0</v>
      </c>
      <c r="C427" s="1541">
        <v>13.0</v>
      </c>
      <c r="D427" s="1541">
        <v>0.0</v>
      </c>
      <c r="E427" s="1541">
        <v>12.0</v>
      </c>
      <c r="F427" s="1541">
        <v>2.0</v>
      </c>
      <c r="G427" s="1541">
        <v>2.0</v>
      </c>
      <c r="H427" s="1542">
        <f t="shared" ref="H427:H429" si="305">SUM(B427:G427)</f>
        <v>33</v>
      </c>
      <c r="I427" s="1543">
        <f>sum(H427:H430)</f>
        <v>48</v>
      </c>
      <c r="J427" s="1544"/>
      <c r="K427" s="1543" t="s">
        <v>600</v>
      </c>
      <c r="L427" s="1546">
        <f t="shared" si="297"/>
        <v>42</v>
      </c>
      <c r="M427" s="1543">
        <f t="shared" si="304"/>
        <v>9</v>
      </c>
      <c r="N427" s="1546">
        <v>30.0</v>
      </c>
      <c r="O427" s="1543">
        <f t="shared" ref="O427:O428" si="306">sum(M427,N427)</f>
        <v>39</v>
      </c>
      <c r="P427" s="1546" t="s">
        <v>2</v>
      </c>
      <c r="Q427" s="659"/>
      <c r="R427" s="1680"/>
      <c r="S427" s="649"/>
      <c r="T427" s="649"/>
      <c r="U427" s="649"/>
      <c r="V427" s="649"/>
      <c r="W427" s="649"/>
      <c r="X427" s="649"/>
      <c r="Y427" s="649"/>
      <c r="Z427" s="649"/>
      <c r="AA427" s="649"/>
      <c r="AB427" s="649"/>
    </row>
    <row r="428">
      <c r="A428" s="1547" t="s">
        <v>77</v>
      </c>
      <c r="B428" s="1537">
        <v>0.0</v>
      </c>
      <c r="C428" s="1537">
        <v>0.0</v>
      </c>
      <c r="D428" s="1537">
        <v>0.0</v>
      </c>
      <c r="E428" s="1537">
        <v>0.0</v>
      </c>
      <c r="F428" s="1537">
        <v>0.0</v>
      </c>
      <c r="G428" s="1537">
        <v>0.0</v>
      </c>
      <c r="H428" s="1535">
        <f t="shared" si="305"/>
        <v>0</v>
      </c>
      <c r="I428" s="1549">
        <f>(I427/60)</f>
        <v>0.8</v>
      </c>
      <c r="J428" s="1544"/>
      <c r="K428" s="1533" t="s">
        <v>77</v>
      </c>
      <c r="L428" s="1537">
        <f t="shared" si="297"/>
        <v>10</v>
      </c>
      <c r="M428" s="1533">
        <f>(L428-H428-H429)</f>
        <v>0</v>
      </c>
      <c r="N428" s="1537">
        <v>7.0</v>
      </c>
      <c r="O428" s="1533">
        <f t="shared" si="306"/>
        <v>7</v>
      </c>
      <c r="P428" s="1537" t="s">
        <v>206</v>
      </c>
      <c r="Q428" s="649"/>
      <c r="R428" s="1680"/>
      <c r="S428" s="649"/>
      <c r="T428" s="649"/>
      <c r="U428" s="649"/>
      <c r="V428" s="649"/>
      <c r="W428" s="649"/>
      <c r="X428" s="649"/>
      <c r="Y428" s="649"/>
      <c r="Z428" s="649"/>
      <c r="AA428" s="649"/>
      <c r="AB428" s="649"/>
    </row>
    <row r="429">
      <c r="A429" s="1547" t="s">
        <v>78</v>
      </c>
      <c r="B429" s="1537">
        <v>0.0</v>
      </c>
      <c r="C429" s="1537">
        <v>2.0</v>
      </c>
      <c r="D429" s="1537">
        <v>0.0</v>
      </c>
      <c r="E429" s="1537">
        <v>6.0</v>
      </c>
      <c r="F429" s="1537">
        <v>2.0</v>
      </c>
      <c r="G429" s="1537">
        <v>0.0</v>
      </c>
      <c r="H429" s="1535">
        <f t="shared" si="305"/>
        <v>10</v>
      </c>
      <c r="I429" s="1533"/>
      <c r="J429" s="1544"/>
      <c r="K429" s="1533" t="s">
        <v>78</v>
      </c>
      <c r="L429" s="1537" t="str">
        <f t="shared" si="297"/>
        <v>-</v>
      </c>
      <c r="M429" s="1533" t="s">
        <v>79</v>
      </c>
      <c r="N429" s="1537" t="s">
        <v>79</v>
      </c>
      <c r="O429" s="1533" t="s">
        <v>79</v>
      </c>
      <c r="P429" s="1533"/>
      <c r="Q429" s="649"/>
      <c r="R429" s="1680"/>
      <c r="S429" s="649"/>
      <c r="T429" s="649"/>
      <c r="U429" s="649"/>
      <c r="V429" s="649"/>
      <c r="W429" s="649"/>
      <c r="X429" s="649"/>
      <c r="Y429" s="649"/>
      <c r="Z429" s="649"/>
      <c r="AA429" s="649"/>
      <c r="AB429" s="649"/>
    </row>
    <row r="430">
      <c r="A430" s="1547" t="s">
        <v>446</v>
      </c>
      <c r="B430" s="1537">
        <v>5.0</v>
      </c>
      <c r="C430" s="1537">
        <v>0.0</v>
      </c>
      <c r="D430" s="1537">
        <v>0.0</v>
      </c>
      <c r="E430" s="1537">
        <v>0.0</v>
      </c>
      <c r="F430" s="1537">
        <v>0.0</v>
      </c>
      <c r="G430" s="1537">
        <v>0.0</v>
      </c>
      <c r="H430" s="1535">
        <f t="shared" ref="H430:H431" si="307">sum(B430:G430)</f>
        <v>5</v>
      </c>
      <c r="I430" s="1533"/>
      <c r="J430" s="1544"/>
      <c r="K430" s="1533" t="s">
        <v>446</v>
      </c>
      <c r="L430" s="1537">
        <f t="shared" si="297"/>
        <v>5</v>
      </c>
      <c r="M430" s="1533">
        <f t="shared" ref="M430:M432" si="308">(L430-H430)</f>
        <v>0</v>
      </c>
      <c r="N430" s="1537">
        <v>5.0</v>
      </c>
      <c r="O430" s="1533">
        <f>sum(M430,N430)</f>
        <v>5</v>
      </c>
      <c r="P430" s="1533"/>
      <c r="Q430" s="649"/>
      <c r="R430" s="1680"/>
      <c r="S430" s="649"/>
      <c r="T430" s="649"/>
      <c r="U430" s="649"/>
      <c r="V430" s="649"/>
      <c r="W430" s="649"/>
      <c r="X430" s="649"/>
      <c r="Y430" s="649"/>
      <c r="Z430" s="649"/>
      <c r="AA430" s="649"/>
      <c r="AB430" s="649"/>
    </row>
    <row r="431">
      <c r="A431" s="1547" t="s">
        <v>80</v>
      </c>
      <c r="B431" s="1537">
        <v>0.0</v>
      </c>
      <c r="C431" s="1537">
        <v>0.0</v>
      </c>
      <c r="D431" s="1537">
        <v>0.0</v>
      </c>
      <c r="E431" s="1537">
        <v>0.0</v>
      </c>
      <c r="F431" s="1537">
        <v>0.0</v>
      </c>
      <c r="G431" s="1537">
        <v>0.0</v>
      </c>
      <c r="H431" s="1535">
        <f t="shared" si="307"/>
        <v>0</v>
      </c>
      <c r="I431" s="1533"/>
      <c r="J431" s="1544"/>
      <c r="K431" s="1533" t="s">
        <v>80</v>
      </c>
      <c r="L431" s="1537">
        <f t="shared" si="297"/>
        <v>22</v>
      </c>
      <c r="M431" s="1533">
        <f t="shared" si="308"/>
        <v>22</v>
      </c>
      <c r="N431" s="1537">
        <v>0.0</v>
      </c>
      <c r="O431" s="1533">
        <f>SUM(M431,N431)</f>
        <v>22</v>
      </c>
      <c r="P431" s="1533"/>
      <c r="Q431" s="649"/>
      <c r="R431" s="1680"/>
      <c r="S431" s="649"/>
      <c r="T431" s="649"/>
      <c r="U431" s="649"/>
      <c r="V431" s="649"/>
      <c r="W431" s="649"/>
      <c r="X431" s="649"/>
      <c r="Y431" s="649"/>
      <c r="Z431" s="649"/>
      <c r="AA431" s="649"/>
      <c r="AB431" s="649"/>
    </row>
    <row r="432">
      <c r="A432" s="1552" t="s">
        <v>622</v>
      </c>
      <c r="B432" s="1546">
        <v>7.0</v>
      </c>
      <c r="C432" s="1546">
        <v>9.0</v>
      </c>
      <c r="D432" s="1546">
        <v>0.0</v>
      </c>
      <c r="E432" s="1546">
        <v>17.0</v>
      </c>
      <c r="F432" s="1546">
        <v>9.0</v>
      </c>
      <c r="G432" s="1546">
        <v>4.0</v>
      </c>
      <c r="H432" s="1542">
        <f t="shared" ref="H432:H434" si="309">SUM(B432:G432)</f>
        <v>46</v>
      </c>
      <c r="I432" s="1543">
        <f>sum(H432:H435)</f>
        <v>46</v>
      </c>
      <c r="J432" s="1544"/>
      <c r="K432" s="1543" t="s">
        <v>622</v>
      </c>
      <c r="L432" s="1546">
        <f t="shared" si="297"/>
        <v>71</v>
      </c>
      <c r="M432" s="1543">
        <f t="shared" si="308"/>
        <v>25</v>
      </c>
      <c r="N432" s="1546">
        <v>25.0</v>
      </c>
      <c r="O432" s="1543">
        <f t="shared" ref="O432:O433" si="310">sum(M432,N432)</f>
        <v>50</v>
      </c>
      <c r="P432" s="1546" t="s">
        <v>4</v>
      </c>
      <c r="Q432" s="649"/>
      <c r="R432" s="1680"/>
      <c r="S432" s="649"/>
      <c r="T432" s="649"/>
      <c r="U432" s="649"/>
      <c r="V432" s="649"/>
      <c r="W432" s="649"/>
      <c r="X432" s="649"/>
      <c r="Y432" s="649"/>
      <c r="Z432" s="649"/>
      <c r="AA432" s="649"/>
      <c r="AB432" s="649"/>
    </row>
    <row r="433">
      <c r="A433" s="1547" t="s">
        <v>77</v>
      </c>
      <c r="B433" s="1537">
        <v>0.0</v>
      </c>
      <c r="C433" s="1537">
        <v>0.0</v>
      </c>
      <c r="D433" s="1537">
        <v>0.0</v>
      </c>
      <c r="E433" s="1537">
        <v>0.0</v>
      </c>
      <c r="F433" s="1537">
        <v>0.0</v>
      </c>
      <c r="G433" s="1537">
        <v>0.0</v>
      </c>
      <c r="H433" s="1535">
        <f t="shared" si="309"/>
        <v>0</v>
      </c>
      <c r="I433" s="1549">
        <f>(I432/60)</f>
        <v>0.7666666667</v>
      </c>
      <c r="J433" s="1544"/>
      <c r="K433" s="1533" t="s">
        <v>77</v>
      </c>
      <c r="L433" s="1537">
        <f t="shared" si="297"/>
        <v>1</v>
      </c>
      <c r="M433" s="1533">
        <f>(L433-H433-H434)</f>
        <v>1</v>
      </c>
      <c r="N433" s="1537">
        <v>15.0</v>
      </c>
      <c r="O433" s="1533">
        <f t="shared" si="310"/>
        <v>16</v>
      </c>
      <c r="P433" s="1537" t="s">
        <v>206</v>
      </c>
      <c r="Q433" s="649"/>
      <c r="R433" s="1680"/>
      <c r="S433" s="649"/>
      <c r="T433" s="649"/>
      <c r="U433" s="649"/>
      <c r="V433" s="649"/>
      <c r="W433" s="649"/>
      <c r="X433" s="649"/>
      <c r="Y433" s="649"/>
      <c r="Z433" s="649"/>
      <c r="AA433" s="649"/>
      <c r="AB433" s="649"/>
    </row>
    <row r="434">
      <c r="A434" s="1547" t="s">
        <v>78</v>
      </c>
      <c r="B434" s="1537">
        <v>0.0</v>
      </c>
      <c r="C434" s="1537">
        <v>0.0</v>
      </c>
      <c r="D434" s="1537">
        <v>0.0</v>
      </c>
      <c r="E434" s="1537">
        <v>0.0</v>
      </c>
      <c r="F434" s="1537">
        <v>0.0</v>
      </c>
      <c r="G434" s="1537">
        <v>0.0</v>
      </c>
      <c r="H434" s="1535">
        <f t="shared" si="309"/>
        <v>0</v>
      </c>
      <c r="I434" s="1533"/>
      <c r="J434" s="1544"/>
      <c r="K434" s="1533" t="s">
        <v>78</v>
      </c>
      <c r="L434" s="1537" t="str">
        <f t="shared" si="297"/>
        <v>-</v>
      </c>
      <c r="M434" s="1533" t="s">
        <v>79</v>
      </c>
      <c r="N434" s="1537" t="s">
        <v>79</v>
      </c>
      <c r="O434" s="1533" t="s">
        <v>79</v>
      </c>
      <c r="P434" s="1533"/>
      <c r="Q434" s="649"/>
      <c r="R434" s="1680"/>
      <c r="S434" s="649"/>
      <c r="T434" s="649"/>
      <c r="U434" s="649"/>
      <c r="V434" s="649"/>
      <c r="W434" s="649"/>
      <c r="X434" s="649"/>
      <c r="Y434" s="649"/>
      <c r="Z434" s="649"/>
      <c r="AA434" s="649"/>
      <c r="AB434" s="649"/>
    </row>
    <row r="435">
      <c r="A435" s="1547" t="s">
        <v>446</v>
      </c>
      <c r="B435" s="1537">
        <v>0.0</v>
      </c>
      <c r="C435" s="1537">
        <v>0.0</v>
      </c>
      <c r="D435" s="1537">
        <v>0.0</v>
      </c>
      <c r="E435" s="1537">
        <v>0.0</v>
      </c>
      <c r="F435" s="1537">
        <v>0.0</v>
      </c>
      <c r="G435" s="1537">
        <v>0.0</v>
      </c>
      <c r="H435" s="1535">
        <f t="shared" ref="H435:H436" si="311">sum(B435:G435)</f>
        <v>0</v>
      </c>
      <c r="I435" s="1533"/>
      <c r="J435" s="1544"/>
      <c r="K435" s="1533" t="s">
        <v>446</v>
      </c>
      <c r="L435" s="1537">
        <f t="shared" si="297"/>
        <v>0</v>
      </c>
      <c r="M435" s="1533">
        <f t="shared" ref="M435:M437" si="312">(L435-H435)</f>
        <v>0</v>
      </c>
      <c r="N435" s="1537">
        <v>5.0</v>
      </c>
      <c r="O435" s="1533">
        <f>sum(M435,N435)</f>
        <v>5</v>
      </c>
      <c r="P435" s="1533"/>
      <c r="Q435" s="649"/>
      <c r="R435" s="1680"/>
      <c r="S435" s="649"/>
      <c r="T435" s="649"/>
      <c r="U435" s="649"/>
      <c r="V435" s="649"/>
      <c r="W435" s="649"/>
      <c r="X435" s="649"/>
      <c r="Y435" s="649"/>
      <c r="Z435" s="649"/>
      <c r="AA435" s="649"/>
      <c r="AB435" s="649"/>
    </row>
    <row r="436">
      <c r="A436" s="1547" t="s">
        <v>80</v>
      </c>
      <c r="B436" s="1537">
        <v>0.0</v>
      </c>
      <c r="C436" s="1537">
        <v>0.0</v>
      </c>
      <c r="D436" s="1537">
        <v>0.0</v>
      </c>
      <c r="E436" s="1537">
        <v>0.0</v>
      </c>
      <c r="F436" s="1537">
        <v>0.0</v>
      </c>
      <c r="G436" s="1537">
        <v>0.0</v>
      </c>
      <c r="H436" s="1535">
        <f t="shared" si="311"/>
        <v>0</v>
      </c>
      <c r="I436" s="1533"/>
      <c r="J436" s="1544"/>
      <c r="K436" s="1533" t="s">
        <v>80</v>
      </c>
      <c r="L436" s="1537">
        <f t="shared" si="297"/>
        <v>29</v>
      </c>
      <c r="M436" s="1533">
        <f t="shared" si="312"/>
        <v>29</v>
      </c>
      <c r="N436" s="1537">
        <v>0.0</v>
      </c>
      <c r="O436" s="1533">
        <f>SUM(M436,N436)</f>
        <v>29</v>
      </c>
      <c r="P436" s="1533"/>
      <c r="Q436" s="649"/>
      <c r="R436" s="1680"/>
      <c r="S436" s="649"/>
      <c r="T436" s="649"/>
      <c r="U436" s="649"/>
      <c r="V436" s="649"/>
      <c r="W436" s="649"/>
      <c r="X436" s="649"/>
      <c r="Y436" s="649"/>
      <c r="Z436" s="649"/>
      <c r="AA436" s="649"/>
      <c r="AB436" s="649"/>
    </row>
    <row r="437">
      <c r="A437" s="1546" t="s">
        <v>659</v>
      </c>
      <c r="B437" s="1541">
        <v>10.0</v>
      </c>
      <c r="C437" s="1541">
        <v>6.0</v>
      </c>
      <c r="D437" s="1541">
        <v>11.0</v>
      </c>
      <c r="E437" s="1541">
        <v>12.0</v>
      </c>
      <c r="F437" s="1541">
        <v>0.0</v>
      </c>
      <c r="G437" s="1541">
        <v>5.0</v>
      </c>
      <c r="H437" s="1542">
        <f t="shared" ref="H437:H439" si="313">SUM(B437:G437)</f>
        <v>44</v>
      </c>
      <c r="I437" s="1543">
        <f>sum(H437:H440)</f>
        <v>44</v>
      </c>
      <c r="J437" s="1531"/>
      <c r="K437" s="1546" t="s">
        <v>659</v>
      </c>
      <c r="L437" s="1546">
        <f>O55</f>
        <v>46</v>
      </c>
      <c r="M437" s="1543">
        <f t="shared" si="312"/>
        <v>2</v>
      </c>
      <c r="N437" s="1546">
        <v>65.0</v>
      </c>
      <c r="O437" s="1543">
        <f t="shared" ref="O437:O438" si="314">sum(M437,N437)</f>
        <v>67</v>
      </c>
      <c r="P437" s="1546" t="s">
        <v>2</v>
      </c>
      <c r="Q437" s="659"/>
      <c r="R437" s="1680"/>
      <c r="S437" s="649"/>
      <c r="T437" s="649"/>
      <c r="U437" s="649"/>
      <c r="V437" s="649"/>
      <c r="W437" s="649"/>
      <c r="X437" s="649"/>
      <c r="Y437" s="649"/>
      <c r="Z437" s="649"/>
      <c r="AA437" s="649"/>
      <c r="AB437" s="649"/>
    </row>
    <row r="438">
      <c r="A438" s="1547" t="s">
        <v>77</v>
      </c>
      <c r="B438" s="1537">
        <v>0.0</v>
      </c>
      <c r="C438" s="1537">
        <v>0.0</v>
      </c>
      <c r="D438" s="1537">
        <v>0.0</v>
      </c>
      <c r="E438" s="1537">
        <v>0.0</v>
      </c>
      <c r="F438" s="1537">
        <v>0.0</v>
      </c>
      <c r="G438" s="1537">
        <v>0.0</v>
      </c>
      <c r="H438" s="1535">
        <f t="shared" si="313"/>
        <v>0</v>
      </c>
      <c r="I438" s="1549">
        <f>(I437/60)</f>
        <v>0.7333333333</v>
      </c>
      <c r="J438" s="1531"/>
      <c r="K438" s="1533" t="s">
        <v>77</v>
      </c>
      <c r="L438" s="1537">
        <f t="shared" ref="L438:L446" si="315">(O56)</f>
        <v>0</v>
      </c>
      <c r="M438" s="1533">
        <f>(L438-H438-H439)</f>
        <v>0</v>
      </c>
      <c r="N438" s="1537">
        <v>10.0</v>
      </c>
      <c r="O438" s="1533">
        <f t="shared" si="314"/>
        <v>10</v>
      </c>
      <c r="P438" s="1537" t="s">
        <v>206</v>
      </c>
      <c r="Q438" s="649"/>
      <c r="R438" s="1680"/>
      <c r="S438" s="649"/>
      <c r="T438" s="649"/>
      <c r="U438" s="649"/>
      <c r="V438" s="649"/>
      <c r="W438" s="649"/>
      <c r="X438" s="649"/>
      <c r="Y438" s="649"/>
      <c r="Z438" s="649"/>
      <c r="AA438" s="649"/>
      <c r="AB438" s="649"/>
    </row>
    <row r="439">
      <c r="A439" s="1547" t="s">
        <v>78</v>
      </c>
      <c r="B439" s="1537">
        <v>0.0</v>
      </c>
      <c r="C439" s="1537">
        <v>0.0</v>
      </c>
      <c r="D439" s="1537">
        <v>0.0</v>
      </c>
      <c r="E439" s="1537">
        <v>0.0</v>
      </c>
      <c r="F439" s="1537">
        <v>0.0</v>
      </c>
      <c r="G439" s="1537">
        <v>0.0</v>
      </c>
      <c r="H439" s="1535">
        <f t="shared" si="313"/>
        <v>0</v>
      </c>
      <c r="I439" s="1533"/>
      <c r="J439" s="1531"/>
      <c r="K439" s="1533" t="s">
        <v>78</v>
      </c>
      <c r="L439" s="1537" t="str">
        <f t="shared" si="315"/>
        <v>-</v>
      </c>
      <c r="M439" s="1533" t="s">
        <v>79</v>
      </c>
      <c r="N439" s="1537" t="s">
        <v>79</v>
      </c>
      <c r="O439" s="1533" t="s">
        <v>79</v>
      </c>
      <c r="P439" s="1533"/>
      <c r="Q439" s="649"/>
      <c r="R439" s="1680"/>
      <c r="S439" s="649"/>
      <c r="T439" s="649"/>
      <c r="U439" s="649"/>
      <c r="V439" s="649"/>
      <c r="W439" s="649"/>
      <c r="X439" s="649"/>
      <c r="Y439" s="649"/>
      <c r="Z439" s="649"/>
      <c r="AA439" s="649"/>
      <c r="AB439" s="649"/>
    </row>
    <row r="440">
      <c r="A440" s="1547" t="s">
        <v>446</v>
      </c>
      <c r="B440" s="1537">
        <v>0.0</v>
      </c>
      <c r="C440" s="1537">
        <v>0.0</v>
      </c>
      <c r="D440" s="1537">
        <v>0.0</v>
      </c>
      <c r="E440" s="1537">
        <v>0.0</v>
      </c>
      <c r="F440" s="1537">
        <v>0.0</v>
      </c>
      <c r="G440" s="1537">
        <v>0.0</v>
      </c>
      <c r="H440" s="1535">
        <f t="shared" ref="H440:H441" si="316">sum(B440:G440)</f>
        <v>0</v>
      </c>
      <c r="I440" s="1533"/>
      <c r="J440" s="1544"/>
      <c r="K440" s="1533" t="s">
        <v>446</v>
      </c>
      <c r="L440" s="1537">
        <f t="shared" si="315"/>
        <v>0</v>
      </c>
      <c r="M440" s="1533">
        <f t="shared" ref="M440:M442" si="317">(L440-H440)</f>
        <v>0</v>
      </c>
      <c r="N440" s="1537">
        <v>10.0</v>
      </c>
      <c r="O440" s="1533">
        <f>sum(M440,N440)</f>
        <v>10</v>
      </c>
      <c r="P440" s="1533"/>
      <c r="Q440" s="649"/>
      <c r="R440" s="1680"/>
      <c r="S440" s="649"/>
      <c r="T440" s="649"/>
      <c r="U440" s="649"/>
      <c r="V440" s="649"/>
      <c r="W440" s="649"/>
      <c r="X440" s="649"/>
      <c r="Y440" s="649"/>
      <c r="Z440" s="649"/>
      <c r="AA440" s="649"/>
      <c r="AB440" s="649"/>
    </row>
    <row r="441">
      <c r="A441" s="1547" t="s">
        <v>80</v>
      </c>
      <c r="B441" s="1537">
        <v>0.0</v>
      </c>
      <c r="C441" s="1537">
        <v>0.0</v>
      </c>
      <c r="D441" s="1537">
        <v>0.0</v>
      </c>
      <c r="E441" s="1537">
        <v>0.0</v>
      </c>
      <c r="F441" s="1537">
        <v>0.0</v>
      </c>
      <c r="G441" s="1537">
        <v>0.0</v>
      </c>
      <c r="H441" s="1535">
        <f t="shared" si="316"/>
        <v>0</v>
      </c>
      <c r="I441" s="1533"/>
      <c r="J441" s="1531"/>
      <c r="K441" s="1533" t="s">
        <v>80</v>
      </c>
      <c r="L441" s="1537">
        <f t="shared" si="315"/>
        <v>20</v>
      </c>
      <c r="M441" s="1533">
        <f t="shared" si="317"/>
        <v>20</v>
      </c>
      <c r="N441" s="1537">
        <v>0.0</v>
      </c>
      <c r="O441" s="1533">
        <f>SUM(M441,N441)</f>
        <v>20</v>
      </c>
      <c r="P441" s="1533"/>
      <c r="Q441" s="649"/>
      <c r="R441" s="1680"/>
      <c r="S441" s="649"/>
      <c r="T441" s="649"/>
      <c r="U441" s="649"/>
      <c r="V441" s="649"/>
      <c r="W441" s="649"/>
      <c r="X441" s="649"/>
      <c r="Y441" s="649"/>
      <c r="Z441" s="649"/>
      <c r="AA441" s="649"/>
      <c r="AB441" s="649"/>
    </row>
    <row r="442">
      <c r="A442" s="1546" t="s">
        <v>274</v>
      </c>
      <c r="B442" s="1541">
        <v>0.0</v>
      </c>
      <c r="C442" s="1541">
        <v>0.0</v>
      </c>
      <c r="D442" s="1541">
        <v>0.0</v>
      </c>
      <c r="E442" s="1541">
        <v>0.0</v>
      </c>
      <c r="F442" s="1541">
        <v>0.0</v>
      </c>
      <c r="G442" s="1541">
        <v>0.0</v>
      </c>
      <c r="H442" s="1542">
        <f t="shared" ref="H442:H444" si="318">SUM(B442:G442)</f>
        <v>0</v>
      </c>
      <c r="I442" s="1543">
        <f>sum(H442:H445)</f>
        <v>0</v>
      </c>
      <c r="J442" s="1531"/>
      <c r="K442" s="1546" t="s">
        <v>274</v>
      </c>
      <c r="L442" s="1546">
        <f t="shared" si="315"/>
        <v>0</v>
      </c>
      <c r="M442" s="1543">
        <f t="shared" si="317"/>
        <v>0</v>
      </c>
      <c r="N442" s="1546">
        <v>0.0</v>
      </c>
      <c r="O442" s="1543">
        <f t="shared" ref="O442:O443" si="319">sum(M442,N442)</f>
        <v>0</v>
      </c>
      <c r="P442" s="1546"/>
      <c r="Q442" s="649"/>
      <c r="R442" s="1680"/>
      <c r="S442" s="649"/>
      <c r="T442" s="649"/>
      <c r="U442" s="649"/>
      <c r="V442" s="649"/>
      <c r="W442" s="649"/>
      <c r="X442" s="649"/>
      <c r="Y442" s="649"/>
      <c r="Z442" s="649"/>
      <c r="AA442" s="649"/>
      <c r="AB442" s="649"/>
    </row>
    <row r="443">
      <c r="A443" s="1547" t="s">
        <v>77</v>
      </c>
      <c r="B443" s="1537">
        <v>0.0</v>
      </c>
      <c r="C443" s="1537">
        <v>0.0</v>
      </c>
      <c r="D443" s="1537">
        <v>0.0</v>
      </c>
      <c r="E443" s="1537">
        <v>0.0</v>
      </c>
      <c r="F443" s="1537">
        <v>0.0</v>
      </c>
      <c r="G443" s="1537">
        <v>0.0</v>
      </c>
      <c r="H443" s="1535">
        <f t="shared" si="318"/>
        <v>0</v>
      </c>
      <c r="I443" s="1549">
        <f>(I442/60)</f>
        <v>0</v>
      </c>
      <c r="J443" s="1531"/>
      <c r="K443" s="1533" t="s">
        <v>77</v>
      </c>
      <c r="L443" s="1537">
        <f t="shared" si="315"/>
        <v>0</v>
      </c>
      <c r="M443" s="1533">
        <f>(L443-H443-H444)</f>
        <v>0</v>
      </c>
      <c r="N443" s="1537">
        <v>0.0</v>
      </c>
      <c r="O443" s="1533">
        <f t="shared" si="319"/>
        <v>0</v>
      </c>
      <c r="P443" s="1533"/>
      <c r="Q443" s="649"/>
      <c r="R443" s="1680"/>
      <c r="S443" s="649"/>
      <c r="T443" s="649"/>
      <c r="U443" s="649"/>
      <c r="V443" s="649"/>
      <c r="W443" s="649"/>
      <c r="X443" s="649"/>
      <c r="Y443" s="649"/>
      <c r="Z443" s="649"/>
      <c r="AA443" s="649"/>
      <c r="AB443" s="649"/>
    </row>
    <row r="444">
      <c r="A444" s="1547" t="s">
        <v>78</v>
      </c>
      <c r="B444" s="1537">
        <v>0.0</v>
      </c>
      <c r="C444" s="1537">
        <v>0.0</v>
      </c>
      <c r="D444" s="1537">
        <v>0.0</v>
      </c>
      <c r="E444" s="1537">
        <v>0.0</v>
      </c>
      <c r="F444" s="1537">
        <v>0.0</v>
      </c>
      <c r="G444" s="1537">
        <v>0.0</v>
      </c>
      <c r="H444" s="1535">
        <f t="shared" si="318"/>
        <v>0</v>
      </c>
      <c r="I444" s="1533"/>
      <c r="J444" s="1531"/>
      <c r="K444" s="1533" t="s">
        <v>78</v>
      </c>
      <c r="L444" s="1537" t="str">
        <f t="shared" si="315"/>
        <v>-</v>
      </c>
      <c r="M444" s="1533" t="s">
        <v>79</v>
      </c>
      <c r="N444" s="1537" t="s">
        <v>79</v>
      </c>
      <c r="O444" s="1533" t="s">
        <v>79</v>
      </c>
      <c r="P444" s="1533"/>
      <c r="Q444" s="649"/>
      <c r="R444" s="1680"/>
      <c r="S444" s="649"/>
      <c r="T444" s="649"/>
      <c r="U444" s="649"/>
      <c r="V444" s="649"/>
      <c r="W444" s="649"/>
      <c r="X444" s="649"/>
      <c r="Y444" s="649"/>
      <c r="Z444" s="649"/>
      <c r="AA444" s="649"/>
      <c r="AB444" s="649"/>
    </row>
    <row r="445">
      <c r="A445" s="1547" t="s">
        <v>446</v>
      </c>
      <c r="B445" s="1537">
        <v>0.0</v>
      </c>
      <c r="C445" s="1537">
        <v>0.0</v>
      </c>
      <c r="D445" s="1537">
        <v>0.0</v>
      </c>
      <c r="E445" s="1537">
        <v>0.0</v>
      </c>
      <c r="F445" s="1537">
        <v>0.0</v>
      </c>
      <c r="G445" s="1537">
        <v>0.0</v>
      </c>
      <c r="H445" s="1535">
        <f t="shared" ref="H445:H446" si="320">sum(B445:G445)</f>
        <v>0</v>
      </c>
      <c r="I445" s="1533"/>
      <c r="J445" s="1531"/>
      <c r="K445" s="1533" t="s">
        <v>446</v>
      </c>
      <c r="L445" s="1537">
        <f t="shared" si="315"/>
        <v>0</v>
      </c>
      <c r="M445" s="1533">
        <f t="shared" ref="M445:M446" si="321">(L445-H445)</f>
        <v>0</v>
      </c>
      <c r="N445" s="1537">
        <v>0.0</v>
      </c>
      <c r="O445" s="1533">
        <f>sum(M445,N445)</f>
        <v>0</v>
      </c>
      <c r="P445" s="1533"/>
      <c r="Q445" s="649"/>
      <c r="R445" s="1680"/>
      <c r="S445" s="649"/>
      <c r="T445" s="649"/>
      <c r="U445" s="649"/>
      <c r="V445" s="649"/>
      <c r="W445" s="649"/>
      <c r="X445" s="649"/>
      <c r="Y445" s="649"/>
      <c r="Z445" s="649"/>
      <c r="AA445" s="649"/>
      <c r="AB445" s="649"/>
    </row>
    <row r="446">
      <c r="A446" s="1547" t="s">
        <v>80</v>
      </c>
      <c r="B446" s="1537">
        <v>0.0</v>
      </c>
      <c r="C446" s="1537">
        <v>0.0</v>
      </c>
      <c r="D446" s="1537">
        <v>0.0</v>
      </c>
      <c r="E446" s="1537">
        <v>0.0</v>
      </c>
      <c r="F446" s="1537">
        <v>0.0</v>
      </c>
      <c r="G446" s="1537">
        <v>0.0</v>
      </c>
      <c r="H446" s="1535">
        <f t="shared" si="320"/>
        <v>0</v>
      </c>
      <c r="I446" s="1533"/>
      <c r="J446" s="1531"/>
      <c r="K446" s="1533" t="s">
        <v>80</v>
      </c>
      <c r="L446" s="1537">
        <f t="shared" si="315"/>
        <v>0</v>
      </c>
      <c r="M446" s="1533">
        <f t="shared" si="321"/>
        <v>0</v>
      </c>
      <c r="N446" s="1537">
        <v>0.0</v>
      </c>
      <c r="O446" s="1533">
        <f>SUM(M446,N446)</f>
        <v>0</v>
      </c>
      <c r="P446" s="1533"/>
      <c r="Q446" s="649"/>
      <c r="R446" s="1680"/>
      <c r="S446" s="649"/>
      <c r="T446" s="649"/>
      <c r="U446" s="649"/>
      <c r="V446" s="649"/>
      <c r="W446" s="649"/>
      <c r="X446" s="649"/>
      <c r="Y446" s="649"/>
      <c r="Z446" s="649"/>
      <c r="AA446" s="649"/>
      <c r="AB446" s="649"/>
    </row>
    <row r="447">
      <c r="A447" s="1538" t="s">
        <v>91</v>
      </c>
      <c r="B447" s="1539">
        <f t="shared" ref="B447:G447" si="322"> SUM(B448:B451,B453:B456,B458:B461,B463:B466,B468:B471, B473:B476)</f>
        <v>45</v>
      </c>
      <c r="C447" s="1539">
        <f t="shared" si="322"/>
        <v>45</v>
      </c>
      <c r="D447" s="1539">
        <f t="shared" si="322"/>
        <v>41</v>
      </c>
      <c r="E447" s="1539">
        <f t="shared" si="322"/>
        <v>18</v>
      </c>
      <c r="F447" s="1539">
        <f t="shared" si="322"/>
        <v>27</v>
      </c>
      <c r="G447" s="1539">
        <f t="shared" si="322"/>
        <v>0</v>
      </c>
      <c r="H447" s="1539">
        <f>SUM(H448:H451,H453:H456,H458:H461,H463:H466,H468:H471,H473:H476)</f>
        <v>176</v>
      </c>
      <c r="I447" s="1539"/>
      <c r="J447" s="1531"/>
      <c r="K447" s="1539" t="s">
        <v>91</v>
      </c>
      <c r="L447" s="1682"/>
      <c r="M447" s="1682"/>
      <c r="N447" s="1682"/>
      <c r="O447" s="1682"/>
      <c r="P447" s="1682"/>
      <c r="Q447" s="649"/>
      <c r="R447" s="1680"/>
      <c r="S447" s="649"/>
      <c r="T447" s="649"/>
      <c r="U447" s="649"/>
      <c r="V447" s="649"/>
      <c r="W447" s="649"/>
      <c r="X447" s="649"/>
      <c r="Y447" s="649"/>
      <c r="Z447" s="649"/>
      <c r="AA447" s="649"/>
      <c r="AB447" s="649"/>
    </row>
    <row r="448">
      <c r="A448" s="1540" t="s">
        <v>92</v>
      </c>
      <c r="B448" s="1541">
        <v>9.0</v>
      </c>
      <c r="C448" s="1541">
        <v>5.0</v>
      </c>
      <c r="D448" s="1541">
        <v>12.0</v>
      </c>
      <c r="E448" s="1541">
        <v>0.0</v>
      </c>
      <c r="F448" s="1541">
        <v>0.0</v>
      </c>
      <c r="G448" s="1541">
        <v>0.0</v>
      </c>
      <c r="H448" s="1542">
        <f t="shared" ref="H448:H450" si="323">SUM(B448:G448)</f>
        <v>26</v>
      </c>
      <c r="I448" s="1543">
        <f>sum(H448:H451)</f>
        <v>35</v>
      </c>
      <c r="J448" s="1544"/>
      <c r="K448" s="1545" t="s">
        <v>92</v>
      </c>
      <c r="L448" s="1546">
        <f t="shared" ref="L448:L472" si="324">(O66)</f>
        <v>50</v>
      </c>
      <c r="M448" s="1543">
        <f>(L448-H448)</f>
        <v>24</v>
      </c>
      <c r="N448" s="1546">
        <v>55.0</v>
      </c>
      <c r="O448" s="1543">
        <f t="shared" ref="O448:O449" si="325">sum(M448,N448)</f>
        <v>79</v>
      </c>
      <c r="P448" s="1546" t="s">
        <v>2</v>
      </c>
      <c r="Q448" s="649"/>
      <c r="R448" s="1680"/>
      <c r="S448" s="649"/>
      <c r="T448" s="649"/>
      <c r="U448" s="649"/>
      <c r="V448" s="649"/>
      <c r="W448" s="649"/>
      <c r="X448" s="649"/>
      <c r="Y448" s="649"/>
      <c r="Z448" s="649"/>
      <c r="AA448" s="649"/>
      <c r="AB448" s="649"/>
    </row>
    <row r="449">
      <c r="A449" s="1547" t="s">
        <v>77</v>
      </c>
      <c r="B449" s="1537">
        <v>1.0</v>
      </c>
      <c r="C449" s="1537">
        <v>0.0</v>
      </c>
      <c r="D449" s="1537">
        <v>2.0</v>
      </c>
      <c r="E449" s="1537">
        <v>0.0</v>
      </c>
      <c r="F449" s="1537">
        <v>0.0</v>
      </c>
      <c r="G449" s="1537">
        <v>0.0</v>
      </c>
      <c r="H449" s="1535">
        <f t="shared" si="323"/>
        <v>3</v>
      </c>
      <c r="I449" s="1549">
        <f>(I448/61)</f>
        <v>0.5737704918</v>
      </c>
      <c r="J449" s="1544"/>
      <c r="K449" s="1533" t="s">
        <v>77</v>
      </c>
      <c r="L449" s="1537">
        <f t="shared" si="324"/>
        <v>16</v>
      </c>
      <c r="M449" s="1533">
        <f>(L449-H449-H450)</f>
        <v>8</v>
      </c>
      <c r="N449" s="1537">
        <v>17.0</v>
      </c>
      <c r="O449" s="1533">
        <f t="shared" si="325"/>
        <v>25</v>
      </c>
      <c r="P449" s="1537" t="s">
        <v>206</v>
      </c>
      <c r="Q449" s="649"/>
      <c r="R449" s="1680"/>
      <c r="S449" s="649"/>
      <c r="T449" s="649"/>
      <c r="U449" s="649"/>
      <c r="V449" s="649"/>
      <c r="W449" s="649"/>
      <c r="X449" s="649"/>
      <c r="Y449" s="649"/>
      <c r="Z449" s="649"/>
      <c r="AA449" s="649"/>
      <c r="AB449" s="649"/>
    </row>
    <row r="450">
      <c r="A450" s="1547" t="s">
        <v>78</v>
      </c>
      <c r="B450" s="1537">
        <v>2.0</v>
      </c>
      <c r="C450" s="1537">
        <v>1.0</v>
      </c>
      <c r="D450" s="1537">
        <v>2.0</v>
      </c>
      <c r="E450" s="1537">
        <v>0.0</v>
      </c>
      <c r="F450" s="1537">
        <v>0.0</v>
      </c>
      <c r="G450" s="1537">
        <v>0.0</v>
      </c>
      <c r="H450" s="1535">
        <f t="shared" si="323"/>
        <v>5</v>
      </c>
      <c r="I450" s="1533"/>
      <c r="J450" s="1544"/>
      <c r="K450" s="1533" t="s">
        <v>78</v>
      </c>
      <c r="L450" s="1537" t="str">
        <f t="shared" si="324"/>
        <v>-</v>
      </c>
      <c r="M450" s="1533" t="s">
        <v>79</v>
      </c>
      <c r="N450" s="1537" t="s">
        <v>79</v>
      </c>
      <c r="O450" s="1533" t="s">
        <v>79</v>
      </c>
      <c r="P450" s="1533"/>
      <c r="Q450" s="649"/>
      <c r="R450" s="1680"/>
      <c r="S450" s="649"/>
      <c r="T450" s="649"/>
      <c r="U450" s="649"/>
      <c r="V450" s="649"/>
      <c r="W450" s="649"/>
      <c r="X450" s="649"/>
      <c r="Y450" s="649"/>
      <c r="Z450" s="649"/>
      <c r="AA450" s="649"/>
      <c r="AB450" s="649"/>
    </row>
    <row r="451">
      <c r="A451" s="1547" t="s">
        <v>446</v>
      </c>
      <c r="B451" s="1537">
        <v>1.0</v>
      </c>
      <c r="C451" s="1537">
        <v>0.0</v>
      </c>
      <c r="D451" s="1537">
        <v>0.0</v>
      </c>
      <c r="E451" s="1537">
        <v>0.0</v>
      </c>
      <c r="F451" s="1537">
        <v>0.0</v>
      </c>
      <c r="G451" s="1537">
        <v>0.0</v>
      </c>
      <c r="H451" s="1535">
        <f t="shared" ref="H451:H452" si="326">sum(B451:G451)</f>
        <v>1</v>
      </c>
      <c r="I451" s="1533"/>
      <c r="J451" s="1544"/>
      <c r="K451" s="1533" t="s">
        <v>446</v>
      </c>
      <c r="L451" s="1537">
        <f t="shared" si="324"/>
        <v>2</v>
      </c>
      <c r="M451" s="1533">
        <f t="shared" ref="M451:M453" si="327">(L451-H451)</f>
        <v>1</v>
      </c>
      <c r="N451" s="1537">
        <v>5.0</v>
      </c>
      <c r="O451" s="1533">
        <f>sum(M451,N451)</f>
        <v>6</v>
      </c>
      <c r="P451" s="1533"/>
      <c r="Q451" s="649"/>
      <c r="R451" s="1680"/>
      <c r="S451" s="649"/>
      <c r="T451" s="649"/>
      <c r="U451" s="649"/>
      <c r="V451" s="649"/>
      <c r="W451" s="649"/>
      <c r="X451" s="649"/>
      <c r="Y451" s="649"/>
      <c r="Z451" s="649"/>
      <c r="AA451" s="649"/>
      <c r="AB451" s="649"/>
    </row>
    <row r="452">
      <c r="A452" s="1547" t="s">
        <v>80</v>
      </c>
      <c r="B452" s="1537">
        <v>0.0</v>
      </c>
      <c r="C452" s="1537">
        <v>0.0</v>
      </c>
      <c r="D452" s="1537">
        <v>0.0</v>
      </c>
      <c r="E452" s="1537">
        <v>0.0</v>
      </c>
      <c r="F452" s="1537">
        <v>0.0</v>
      </c>
      <c r="G452" s="1537">
        <v>0.0</v>
      </c>
      <c r="H452" s="1535">
        <f t="shared" si="326"/>
        <v>0</v>
      </c>
      <c r="I452" s="1533"/>
      <c r="J452" s="1544"/>
      <c r="K452" s="1533" t="s">
        <v>80</v>
      </c>
      <c r="L452" s="1537">
        <f t="shared" si="324"/>
        <v>40</v>
      </c>
      <c r="M452" s="1533">
        <f t="shared" si="327"/>
        <v>40</v>
      </c>
      <c r="N452" s="1537">
        <v>0.0</v>
      </c>
      <c r="O452" s="1533">
        <f>SUM(M452,N452)</f>
        <v>40</v>
      </c>
      <c r="P452" s="1533"/>
      <c r="Q452" s="649"/>
      <c r="R452" s="1680"/>
      <c r="S452" s="649"/>
      <c r="T452" s="649"/>
      <c r="U452" s="649"/>
      <c r="V452" s="649"/>
      <c r="W452" s="649"/>
      <c r="X452" s="649"/>
      <c r="Y452" s="649"/>
      <c r="Z452" s="649"/>
      <c r="AA452" s="649"/>
      <c r="AB452" s="649"/>
    </row>
    <row r="453">
      <c r="A453" s="1552" t="s">
        <v>95</v>
      </c>
      <c r="B453" s="1546">
        <v>2.0</v>
      </c>
      <c r="C453" s="1546">
        <v>3.0</v>
      </c>
      <c r="D453" s="1546">
        <v>6.0</v>
      </c>
      <c r="E453" s="1546">
        <v>5.0</v>
      </c>
      <c r="F453" s="1546">
        <v>5.0</v>
      </c>
      <c r="G453" s="1546">
        <v>0.0</v>
      </c>
      <c r="H453" s="1542">
        <f t="shared" ref="H453:H455" si="328">SUM(B453:G453)</f>
        <v>21</v>
      </c>
      <c r="I453" s="1543">
        <f>sum(H453:H456)</f>
        <v>37</v>
      </c>
      <c r="J453" s="1544"/>
      <c r="K453" s="1543" t="s">
        <v>95</v>
      </c>
      <c r="L453" s="1546">
        <f t="shared" si="324"/>
        <v>30</v>
      </c>
      <c r="M453" s="1543">
        <f t="shared" si="327"/>
        <v>9</v>
      </c>
      <c r="N453" s="1546">
        <v>35.0</v>
      </c>
      <c r="O453" s="1543">
        <f t="shared" ref="O453:O454" si="329">sum(M453,N453)</f>
        <v>44</v>
      </c>
      <c r="P453" s="1546" t="s">
        <v>2</v>
      </c>
      <c r="Q453" s="649"/>
      <c r="R453" s="1680"/>
      <c r="S453" s="649"/>
      <c r="T453" s="649"/>
      <c r="U453" s="649"/>
      <c r="V453" s="649"/>
      <c r="W453" s="649"/>
      <c r="X453" s="649"/>
      <c r="Y453" s="649"/>
      <c r="Z453" s="649"/>
      <c r="AA453" s="649"/>
      <c r="AB453" s="649"/>
    </row>
    <row r="454">
      <c r="A454" s="1547" t="s">
        <v>77</v>
      </c>
      <c r="B454" s="1537">
        <v>1.0</v>
      </c>
      <c r="C454" s="1537">
        <v>1.0</v>
      </c>
      <c r="D454" s="1537">
        <v>2.0</v>
      </c>
      <c r="E454" s="1537">
        <v>0.0</v>
      </c>
      <c r="F454" s="1537">
        <v>0.0</v>
      </c>
      <c r="G454" s="1537">
        <v>0.0</v>
      </c>
      <c r="H454" s="1535">
        <f t="shared" si="328"/>
        <v>4</v>
      </c>
      <c r="I454" s="1549">
        <f>(I453/60)</f>
        <v>0.6166666667</v>
      </c>
      <c r="J454" s="1544"/>
      <c r="K454" s="1533" t="s">
        <v>77</v>
      </c>
      <c r="L454" s="1537">
        <f t="shared" si="324"/>
        <v>15</v>
      </c>
      <c r="M454" s="1533">
        <f>(L454-H454-H455)</f>
        <v>4</v>
      </c>
      <c r="N454" s="1537">
        <v>16.0</v>
      </c>
      <c r="O454" s="1533">
        <f t="shared" si="329"/>
        <v>20</v>
      </c>
      <c r="P454" s="1537" t="s">
        <v>206</v>
      </c>
      <c r="Q454" s="649"/>
      <c r="R454" s="1680"/>
      <c r="S454" s="649"/>
      <c r="T454" s="649"/>
      <c r="U454" s="649"/>
      <c r="V454" s="649"/>
      <c r="W454" s="649"/>
      <c r="X454" s="649"/>
      <c r="Y454" s="649"/>
      <c r="Z454" s="649"/>
      <c r="AA454" s="649"/>
      <c r="AB454" s="649"/>
    </row>
    <row r="455">
      <c r="A455" s="1547" t="s">
        <v>78</v>
      </c>
      <c r="B455" s="1537">
        <v>2.0</v>
      </c>
      <c r="C455" s="1537">
        <v>5.0</v>
      </c>
      <c r="D455" s="1537">
        <v>0.0</v>
      </c>
      <c r="E455" s="1537">
        <v>0.0</v>
      </c>
      <c r="F455" s="1537">
        <v>0.0</v>
      </c>
      <c r="G455" s="1537">
        <v>0.0</v>
      </c>
      <c r="H455" s="1535">
        <f t="shared" si="328"/>
        <v>7</v>
      </c>
      <c r="I455" s="1533"/>
      <c r="J455" s="1544"/>
      <c r="K455" s="1533" t="s">
        <v>78</v>
      </c>
      <c r="L455" s="1537" t="str">
        <f t="shared" si="324"/>
        <v>-</v>
      </c>
      <c r="M455" s="1533" t="s">
        <v>79</v>
      </c>
      <c r="N455" s="1537" t="s">
        <v>79</v>
      </c>
      <c r="O455" s="1533" t="s">
        <v>79</v>
      </c>
      <c r="P455" s="1533"/>
      <c r="Q455" s="649"/>
      <c r="R455" s="1680"/>
      <c r="S455" s="649"/>
      <c r="T455" s="649"/>
      <c r="U455" s="649"/>
      <c r="V455" s="649"/>
      <c r="W455" s="649"/>
      <c r="X455" s="649"/>
      <c r="Y455" s="649"/>
      <c r="Z455" s="649"/>
      <c r="AA455" s="649"/>
      <c r="AB455" s="649"/>
    </row>
    <row r="456">
      <c r="A456" s="1547" t="s">
        <v>446</v>
      </c>
      <c r="B456" s="1537">
        <v>0.0</v>
      </c>
      <c r="C456" s="1537">
        <v>1.0</v>
      </c>
      <c r="D456" s="1537">
        <v>4.0</v>
      </c>
      <c r="E456" s="1537">
        <v>0.0</v>
      </c>
      <c r="F456" s="1537">
        <v>0.0</v>
      </c>
      <c r="G456" s="1537">
        <v>0.0</v>
      </c>
      <c r="H456" s="1535">
        <f t="shared" ref="H456:H457" si="330">sum(B456:G456)</f>
        <v>5</v>
      </c>
      <c r="I456" s="1533"/>
      <c r="J456" s="1544"/>
      <c r="K456" s="1533" t="s">
        <v>446</v>
      </c>
      <c r="L456" s="1537">
        <f t="shared" si="324"/>
        <v>6</v>
      </c>
      <c r="M456" s="1533">
        <f t="shared" ref="M456:M458" si="331">(L456-H456)</f>
        <v>1</v>
      </c>
      <c r="N456" s="1537">
        <v>5.0</v>
      </c>
      <c r="O456" s="1533">
        <f>sum(M456,N456)</f>
        <v>6</v>
      </c>
      <c r="P456" s="1533"/>
      <c r="Q456" s="649"/>
      <c r="R456" s="1680"/>
      <c r="S456" s="649"/>
      <c r="T456" s="649"/>
      <c r="U456" s="649"/>
      <c r="V456" s="649"/>
      <c r="W456" s="649"/>
      <c r="X456" s="649"/>
      <c r="Y456" s="649"/>
      <c r="Z456" s="649"/>
      <c r="AA456" s="649"/>
      <c r="AB456" s="649"/>
    </row>
    <row r="457">
      <c r="A457" s="1547" t="s">
        <v>80</v>
      </c>
      <c r="B457" s="1537">
        <v>0.0</v>
      </c>
      <c r="C457" s="1537">
        <v>3.0</v>
      </c>
      <c r="D457" s="1537">
        <v>0.0</v>
      </c>
      <c r="E457" s="1537">
        <v>1.0</v>
      </c>
      <c r="F457" s="1537">
        <v>0.0</v>
      </c>
      <c r="G457" s="1537">
        <v>0.0</v>
      </c>
      <c r="H457" s="1535">
        <f t="shared" si="330"/>
        <v>4</v>
      </c>
      <c r="I457" s="1533"/>
      <c r="J457" s="1544"/>
      <c r="K457" s="1533" t="s">
        <v>80</v>
      </c>
      <c r="L457" s="1537">
        <f t="shared" si="324"/>
        <v>20</v>
      </c>
      <c r="M457" s="1533">
        <f t="shared" si="331"/>
        <v>16</v>
      </c>
      <c r="N457" s="1537">
        <v>0.0</v>
      </c>
      <c r="O457" s="1533">
        <f>SUM(M457,N457)</f>
        <v>16</v>
      </c>
      <c r="P457" s="1533"/>
      <c r="Q457" s="649"/>
      <c r="R457" s="1680"/>
      <c r="S457" s="649"/>
      <c r="T457" s="649"/>
      <c r="U457" s="649"/>
      <c r="V457" s="649"/>
      <c r="W457" s="649"/>
      <c r="X457" s="649"/>
      <c r="Y457" s="649"/>
      <c r="Z457" s="649"/>
      <c r="AA457" s="649"/>
      <c r="AB457" s="649"/>
    </row>
    <row r="458">
      <c r="A458" s="1552" t="s">
        <v>254</v>
      </c>
      <c r="B458" s="1541">
        <v>10.0</v>
      </c>
      <c r="C458" s="1541">
        <v>4.0</v>
      </c>
      <c r="D458" s="1541">
        <v>2.0</v>
      </c>
      <c r="E458" s="1541">
        <v>4.0</v>
      </c>
      <c r="F458" s="1541">
        <v>9.0</v>
      </c>
      <c r="G458" s="1541">
        <v>0.0</v>
      </c>
      <c r="H458" s="1542">
        <f t="shared" ref="H458:H460" si="332">SUM(B458:G458)</f>
        <v>29</v>
      </c>
      <c r="I458" s="1543">
        <f>sum(H458:H461)</f>
        <v>44</v>
      </c>
      <c r="J458" s="1544"/>
      <c r="K458" s="1543" t="s">
        <v>254</v>
      </c>
      <c r="L458" s="1546">
        <f t="shared" si="324"/>
        <v>39</v>
      </c>
      <c r="M458" s="1543">
        <f t="shared" si="331"/>
        <v>10</v>
      </c>
      <c r="N458" s="1546">
        <v>30.0</v>
      </c>
      <c r="O458" s="1543">
        <f t="shared" ref="O458:O459" si="333">sum(M458,N458)</f>
        <v>40</v>
      </c>
      <c r="P458" s="1546" t="s">
        <v>2</v>
      </c>
      <c r="Q458" s="649"/>
      <c r="R458" s="1680"/>
      <c r="S458" s="649"/>
      <c r="T458" s="649"/>
      <c r="U458" s="649"/>
      <c r="V458" s="649"/>
      <c r="W458" s="649"/>
      <c r="X458" s="649"/>
      <c r="Y458" s="649"/>
      <c r="Z458" s="649"/>
      <c r="AA458" s="649"/>
      <c r="AB458" s="649"/>
    </row>
    <row r="459">
      <c r="A459" s="1547" t="s">
        <v>77</v>
      </c>
      <c r="B459" s="1537">
        <v>0.0</v>
      </c>
      <c r="C459" s="1537">
        <v>0.0</v>
      </c>
      <c r="D459" s="1537">
        <v>0.0</v>
      </c>
      <c r="E459" s="1537">
        <v>0.0</v>
      </c>
      <c r="F459" s="1537">
        <v>0.0</v>
      </c>
      <c r="G459" s="1537">
        <v>0.0</v>
      </c>
      <c r="H459" s="1535">
        <f t="shared" si="332"/>
        <v>0</v>
      </c>
      <c r="I459" s="1549">
        <f>(I458/60)</f>
        <v>0.7333333333</v>
      </c>
      <c r="J459" s="1544"/>
      <c r="K459" s="1533" t="s">
        <v>77</v>
      </c>
      <c r="L459" s="1537">
        <f t="shared" si="324"/>
        <v>15</v>
      </c>
      <c r="M459" s="1533">
        <f>(L459-H459-H460)</f>
        <v>5</v>
      </c>
      <c r="N459" s="1537">
        <v>15.0</v>
      </c>
      <c r="O459" s="1533">
        <f t="shared" si="333"/>
        <v>20</v>
      </c>
      <c r="P459" s="1537" t="s">
        <v>206</v>
      </c>
      <c r="Q459" s="649"/>
      <c r="R459" s="1680"/>
      <c r="S459" s="649"/>
      <c r="T459" s="649"/>
      <c r="U459" s="649"/>
      <c r="V459" s="649"/>
      <c r="W459" s="649"/>
      <c r="X459" s="649"/>
      <c r="Y459" s="649"/>
      <c r="Z459" s="649"/>
      <c r="AA459" s="649"/>
      <c r="AB459" s="649"/>
    </row>
    <row r="460">
      <c r="A460" s="1547" t="s">
        <v>78</v>
      </c>
      <c r="B460" s="1537">
        <v>0.0</v>
      </c>
      <c r="C460" s="1537">
        <v>10.0</v>
      </c>
      <c r="D460" s="1537">
        <v>0.0</v>
      </c>
      <c r="E460" s="1537">
        <v>0.0</v>
      </c>
      <c r="F460" s="1537">
        <v>0.0</v>
      </c>
      <c r="G460" s="1537">
        <v>0.0</v>
      </c>
      <c r="H460" s="1535">
        <f t="shared" si="332"/>
        <v>10</v>
      </c>
      <c r="I460" s="1533"/>
      <c r="J460" s="1544"/>
      <c r="K460" s="1533" t="s">
        <v>78</v>
      </c>
      <c r="L460" s="1537" t="str">
        <f t="shared" si="324"/>
        <v>-</v>
      </c>
      <c r="M460" s="1533" t="s">
        <v>79</v>
      </c>
      <c r="N460" s="1537" t="s">
        <v>79</v>
      </c>
      <c r="O460" s="1533" t="s">
        <v>79</v>
      </c>
      <c r="P460" s="1533"/>
      <c r="Q460" s="649"/>
      <c r="R460" s="1680"/>
      <c r="S460" s="649"/>
      <c r="T460" s="649"/>
      <c r="U460" s="649"/>
      <c r="V460" s="649"/>
      <c r="W460" s="649"/>
      <c r="X460" s="649"/>
      <c r="Y460" s="649"/>
      <c r="Z460" s="649"/>
      <c r="AA460" s="649"/>
      <c r="AB460" s="649"/>
    </row>
    <row r="461">
      <c r="A461" s="1547" t="s">
        <v>446</v>
      </c>
      <c r="B461" s="1537">
        <v>0.0</v>
      </c>
      <c r="C461" s="1537">
        <v>1.0</v>
      </c>
      <c r="D461" s="1537">
        <v>2.0</v>
      </c>
      <c r="E461" s="1537">
        <v>2.0</v>
      </c>
      <c r="F461" s="1537">
        <v>0.0</v>
      </c>
      <c r="G461" s="1537">
        <v>0.0</v>
      </c>
      <c r="H461" s="1535">
        <f t="shared" ref="H461:H462" si="334">sum(B461:G461)</f>
        <v>5</v>
      </c>
      <c r="I461" s="1533"/>
      <c r="J461" s="1544"/>
      <c r="K461" s="1533" t="s">
        <v>446</v>
      </c>
      <c r="L461" s="1537">
        <f t="shared" si="324"/>
        <v>7</v>
      </c>
      <c r="M461" s="1533">
        <f t="shared" ref="M461:M463" si="335">(L461-H461)</f>
        <v>2</v>
      </c>
      <c r="N461" s="1537">
        <v>0.0</v>
      </c>
      <c r="O461" s="1533">
        <f>sum(M461,N461)</f>
        <v>2</v>
      </c>
      <c r="P461" s="1533"/>
      <c r="Q461" s="649"/>
      <c r="R461" s="1680"/>
      <c r="S461" s="649"/>
      <c r="T461" s="649"/>
      <c r="U461" s="649"/>
      <c r="V461" s="649"/>
      <c r="W461" s="649"/>
      <c r="X461" s="649"/>
      <c r="Y461" s="649"/>
      <c r="Z461" s="649"/>
      <c r="AA461" s="649"/>
      <c r="AB461" s="649"/>
    </row>
    <row r="462">
      <c r="A462" s="1547" t="s">
        <v>80</v>
      </c>
      <c r="B462" s="1537">
        <v>0.0</v>
      </c>
      <c r="C462" s="1537">
        <v>0.0</v>
      </c>
      <c r="D462" s="1537">
        <v>0.0</v>
      </c>
      <c r="E462" s="1537">
        <v>0.0</v>
      </c>
      <c r="F462" s="1537">
        <v>0.0</v>
      </c>
      <c r="G462" s="1537">
        <v>0.0</v>
      </c>
      <c r="H462" s="1535">
        <f t="shared" si="334"/>
        <v>0</v>
      </c>
      <c r="I462" s="1533"/>
      <c r="J462" s="1544"/>
      <c r="K462" s="1533" t="s">
        <v>80</v>
      </c>
      <c r="L462" s="1537">
        <f t="shared" si="324"/>
        <v>16</v>
      </c>
      <c r="M462" s="1533">
        <f t="shared" si="335"/>
        <v>16</v>
      </c>
      <c r="N462" s="1537">
        <v>0.0</v>
      </c>
      <c r="O462" s="1533">
        <f>SUM(M462,N462)</f>
        <v>16</v>
      </c>
      <c r="P462" s="1533"/>
      <c r="Q462" s="649"/>
      <c r="R462" s="1680"/>
      <c r="S462" s="649"/>
      <c r="T462" s="649"/>
      <c r="U462" s="649"/>
      <c r="V462" s="649"/>
      <c r="W462" s="649"/>
      <c r="X462" s="649"/>
      <c r="Y462" s="649"/>
      <c r="Z462" s="649"/>
      <c r="AA462" s="649"/>
      <c r="AB462" s="649"/>
    </row>
    <row r="463">
      <c r="A463" s="1552" t="s">
        <v>225</v>
      </c>
      <c r="B463" s="1546">
        <v>7.0</v>
      </c>
      <c r="C463" s="1546">
        <v>2.0</v>
      </c>
      <c r="D463" s="1546">
        <v>2.0</v>
      </c>
      <c r="E463" s="1546">
        <v>6.0</v>
      </c>
      <c r="F463" s="1546">
        <v>7.0</v>
      </c>
      <c r="G463" s="1546">
        <v>0.0</v>
      </c>
      <c r="H463" s="1542">
        <f t="shared" ref="H463:H465" si="336">SUM(B463:G463)</f>
        <v>24</v>
      </c>
      <c r="I463" s="1543">
        <f>sum(H463:H466)</f>
        <v>37</v>
      </c>
      <c r="J463" s="1544"/>
      <c r="K463" s="1543" t="s">
        <v>225</v>
      </c>
      <c r="L463" s="1546">
        <f t="shared" si="324"/>
        <v>33</v>
      </c>
      <c r="M463" s="1543">
        <f t="shared" si="335"/>
        <v>9</v>
      </c>
      <c r="N463" s="1546">
        <v>30.0</v>
      </c>
      <c r="O463" s="1543">
        <f t="shared" ref="O463:O464" si="337">sum(M463,N463)</f>
        <v>39</v>
      </c>
      <c r="P463" s="1546" t="s">
        <v>2</v>
      </c>
      <c r="Q463" s="659"/>
      <c r="R463" s="1680"/>
      <c r="S463" s="649"/>
      <c r="T463" s="649"/>
      <c r="U463" s="649"/>
      <c r="V463" s="649"/>
      <c r="W463" s="649"/>
      <c r="X463" s="649"/>
      <c r="Y463" s="649"/>
      <c r="Z463" s="649"/>
      <c r="AA463" s="649"/>
      <c r="AB463" s="649"/>
    </row>
    <row r="464">
      <c r="A464" s="1547" t="s">
        <v>77</v>
      </c>
      <c r="B464" s="1537">
        <v>0.0</v>
      </c>
      <c r="C464" s="1537">
        <v>0.0</v>
      </c>
      <c r="D464" s="1537">
        <v>1.0</v>
      </c>
      <c r="E464" s="1537">
        <v>0.0</v>
      </c>
      <c r="F464" s="1537">
        <v>0.0</v>
      </c>
      <c r="G464" s="1537">
        <v>0.0</v>
      </c>
      <c r="H464" s="1535">
        <f t="shared" si="336"/>
        <v>1</v>
      </c>
      <c r="I464" s="1549">
        <f>(I463/60)</f>
        <v>0.6166666667</v>
      </c>
      <c r="J464" s="1544"/>
      <c r="K464" s="1533" t="s">
        <v>77</v>
      </c>
      <c r="L464" s="1537">
        <f t="shared" si="324"/>
        <v>14</v>
      </c>
      <c r="M464" s="1533">
        <f>(L464-H464-H465)</f>
        <v>2</v>
      </c>
      <c r="N464" s="1537">
        <v>14.0</v>
      </c>
      <c r="O464" s="1533">
        <f t="shared" si="337"/>
        <v>16</v>
      </c>
      <c r="P464" s="1537" t="s">
        <v>206</v>
      </c>
      <c r="Q464" s="649"/>
      <c r="R464" s="1680"/>
      <c r="S464" s="649"/>
      <c r="T464" s="649"/>
      <c r="U464" s="649"/>
      <c r="V464" s="649"/>
      <c r="W464" s="649"/>
      <c r="X464" s="649"/>
      <c r="Y464" s="649"/>
      <c r="Z464" s="649"/>
      <c r="AA464" s="649"/>
      <c r="AB464" s="649"/>
    </row>
    <row r="465">
      <c r="A465" s="1547" t="s">
        <v>78</v>
      </c>
      <c r="B465" s="1537">
        <v>5.0</v>
      </c>
      <c r="C465" s="1537">
        <v>1.0</v>
      </c>
      <c r="D465" s="1537">
        <v>1.0</v>
      </c>
      <c r="E465" s="1537">
        <v>0.0</v>
      </c>
      <c r="F465" s="1537">
        <v>4.0</v>
      </c>
      <c r="G465" s="1537">
        <v>0.0</v>
      </c>
      <c r="H465" s="1535">
        <f t="shared" si="336"/>
        <v>11</v>
      </c>
      <c r="I465" s="1533"/>
      <c r="J465" s="1544"/>
      <c r="K465" s="1533" t="s">
        <v>78</v>
      </c>
      <c r="L465" s="1537" t="str">
        <f t="shared" si="324"/>
        <v>-</v>
      </c>
      <c r="M465" s="1533" t="s">
        <v>79</v>
      </c>
      <c r="N465" s="1537" t="s">
        <v>79</v>
      </c>
      <c r="O465" s="1533" t="s">
        <v>79</v>
      </c>
      <c r="P465" s="1533"/>
      <c r="Q465" s="649"/>
      <c r="R465" s="1680"/>
      <c r="S465" s="649"/>
      <c r="T465" s="649"/>
      <c r="U465" s="649"/>
      <c r="V465" s="649"/>
      <c r="W465" s="649"/>
      <c r="X465" s="649"/>
      <c r="Y465" s="649"/>
      <c r="Z465" s="649"/>
      <c r="AA465" s="649"/>
      <c r="AB465" s="649"/>
    </row>
    <row r="466">
      <c r="A466" s="1547" t="s">
        <v>446</v>
      </c>
      <c r="B466" s="1537">
        <v>1.0</v>
      </c>
      <c r="C466" s="1537">
        <v>0.0</v>
      </c>
      <c r="D466" s="1537">
        <v>0.0</v>
      </c>
      <c r="E466" s="1537">
        <v>0.0</v>
      </c>
      <c r="F466" s="1537">
        <v>0.0</v>
      </c>
      <c r="G466" s="1537">
        <v>0.0</v>
      </c>
      <c r="H466" s="1535">
        <f t="shared" ref="H466:H467" si="338">sum(B466:G466)</f>
        <v>1</v>
      </c>
      <c r="I466" s="1533"/>
      <c r="J466" s="1544"/>
      <c r="K466" s="1533" t="s">
        <v>446</v>
      </c>
      <c r="L466" s="1537">
        <f t="shared" si="324"/>
        <v>2</v>
      </c>
      <c r="M466" s="1533">
        <f t="shared" ref="M466:M468" si="339">(L466-H466)</f>
        <v>1</v>
      </c>
      <c r="N466" s="1537">
        <v>0.0</v>
      </c>
      <c r="O466" s="1533">
        <f>sum(M466,N466)</f>
        <v>1</v>
      </c>
      <c r="P466" s="1533"/>
      <c r="Q466" s="649"/>
      <c r="R466" s="1680"/>
      <c r="S466" s="649"/>
      <c r="T466" s="649"/>
      <c r="U466" s="649"/>
      <c r="V466" s="649"/>
      <c r="W466" s="649"/>
      <c r="X466" s="649"/>
      <c r="Y466" s="649"/>
      <c r="Z466" s="649"/>
      <c r="AA466" s="649"/>
      <c r="AB466" s="649"/>
    </row>
    <row r="467">
      <c r="A467" s="1547" t="s">
        <v>80</v>
      </c>
      <c r="B467" s="1537">
        <v>1.0</v>
      </c>
      <c r="C467" s="1537">
        <v>0.0</v>
      </c>
      <c r="D467" s="1537">
        <v>1.0</v>
      </c>
      <c r="E467" s="1537">
        <v>0.0</v>
      </c>
      <c r="F467" s="1537">
        <v>0.0</v>
      </c>
      <c r="G467" s="1537">
        <v>0.0</v>
      </c>
      <c r="H467" s="1535">
        <f t="shared" si="338"/>
        <v>2</v>
      </c>
      <c r="I467" s="1533"/>
      <c r="J467" s="1544"/>
      <c r="K467" s="1533" t="s">
        <v>80</v>
      </c>
      <c r="L467" s="1537">
        <f t="shared" si="324"/>
        <v>24</v>
      </c>
      <c r="M467" s="1533">
        <f t="shared" si="339"/>
        <v>22</v>
      </c>
      <c r="N467" s="1537">
        <v>0.0</v>
      </c>
      <c r="O467" s="1533">
        <f>SUM(M467,N467)</f>
        <v>22</v>
      </c>
      <c r="P467" s="1533"/>
      <c r="Q467" s="649"/>
      <c r="R467" s="1680"/>
      <c r="S467" s="649"/>
      <c r="T467" s="649"/>
      <c r="U467" s="649"/>
      <c r="V467" s="649"/>
      <c r="W467" s="649"/>
      <c r="X467" s="649"/>
      <c r="Y467" s="649"/>
      <c r="Z467" s="649"/>
      <c r="AA467" s="649"/>
      <c r="AB467" s="649"/>
    </row>
    <row r="468">
      <c r="A468" s="1552" t="s">
        <v>93</v>
      </c>
      <c r="B468" s="1541">
        <v>4.0</v>
      </c>
      <c r="C468" s="1541">
        <v>3.0</v>
      </c>
      <c r="D468" s="1541">
        <v>3.0</v>
      </c>
      <c r="E468" s="1541">
        <v>1.0</v>
      </c>
      <c r="F468" s="1541">
        <v>2.0</v>
      </c>
      <c r="G468" s="1541">
        <v>0.0</v>
      </c>
      <c r="H468" s="1542">
        <f t="shared" ref="H468:H470" si="340">SUM(B468:G468)</f>
        <v>13</v>
      </c>
      <c r="I468" s="1543">
        <f>sum(H468:H471)</f>
        <v>23</v>
      </c>
      <c r="J468" s="1544"/>
      <c r="K468" s="1543" t="s">
        <v>93</v>
      </c>
      <c r="L468" s="1546">
        <f t="shared" si="324"/>
        <v>35</v>
      </c>
      <c r="M468" s="1543">
        <f t="shared" si="339"/>
        <v>22</v>
      </c>
      <c r="N468" s="1546">
        <v>10.0</v>
      </c>
      <c r="O468" s="1543">
        <f t="shared" ref="O468:O469" si="341">sum(M468,N468)</f>
        <v>32</v>
      </c>
      <c r="P468" s="1546" t="s">
        <v>2</v>
      </c>
      <c r="Q468" s="659"/>
      <c r="R468" s="1680"/>
      <c r="S468" s="649"/>
      <c r="T468" s="649"/>
      <c r="U468" s="649"/>
      <c r="V468" s="649"/>
      <c r="W468" s="649"/>
      <c r="X468" s="649"/>
      <c r="Y468" s="649"/>
      <c r="Z468" s="649"/>
      <c r="AA468" s="649"/>
      <c r="AB468" s="649"/>
    </row>
    <row r="469">
      <c r="A469" s="1547" t="s">
        <v>77</v>
      </c>
      <c r="B469" s="1537">
        <v>0.0</v>
      </c>
      <c r="C469" s="1537">
        <v>2.0</v>
      </c>
      <c r="D469" s="1537">
        <v>0.0</v>
      </c>
      <c r="E469" s="1537">
        <v>0.0</v>
      </c>
      <c r="F469" s="1537">
        <v>0.0</v>
      </c>
      <c r="G469" s="1537">
        <v>0.0</v>
      </c>
      <c r="H469" s="1535">
        <f t="shared" si="340"/>
        <v>2</v>
      </c>
      <c r="I469" s="1549">
        <f>(I468/60)</f>
        <v>0.3833333333</v>
      </c>
      <c r="J469" s="1544"/>
      <c r="K469" s="1533" t="s">
        <v>77</v>
      </c>
      <c r="L469" s="1537">
        <f t="shared" si="324"/>
        <v>10</v>
      </c>
      <c r="M469" s="1533">
        <f>(L469-H469-H470)</f>
        <v>0</v>
      </c>
      <c r="N469" s="1537">
        <v>10.0</v>
      </c>
      <c r="O469" s="1533">
        <f t="shared" si="341"/>
        <v>10</v>
      </c>
      <c r="P469" s="1537" t="s">
        <v>206</v>
      </c>
      <c r="Q469" s="649"/>
      <c r="R469" s="1680"/>
      <c r="S469" s="649"/>
      <c r="T469" s="649"/>
      <c r="U469" s="649"/>
      <c r="V469" s="649"/>
      <c r="W469" s="649"/>
      <c r="X469" s="649"/>
      <c r="Y469" s="649"/>
      <c r="Z469" s="649"/>
      <c r="AA469" s="649"/>
      <c r="AB469" s="649"/>
    </row>
    <row r="470">
      <c r="A470" s="1547" t="s">
        <v>78</v>
      </c>
      <c r="B470" s="1537">
        <v>0.0</v>
      </c>
      <c r="C470" s="1537">
        <v>6.0</v>
      </c>
      <c r="D470" s="1537">
        <v>2.0</v>
      </c>
      <c r="E470" s="1537">
        <v>0.0</v>
      </c>
      <c r="F470" s="1537">
        <v>0.0</v>
      </c>
      <c r="G470" s="1537">
        <v>0.0</v>
      </c>
      <c r="H470" s="1535">
        <f t="shared" si="340"/>
        <v>8</v>
      </c>
      <c r="I470" s="1533"/>
      <c r="J470" s="1544"/>
      <c r="K470" s="1533" t="s">
        <v>78</v>
      </c>
      <c r="L470" s="1537" t="str">
        <f t="shared" si="324"/>
        <v>-</v>
      </c>
      <c r="M470" s="1533" t="s">
        <v>79</v>
      </c>
      <c r="N470" s="1537" t="s">
        <v>79</v>
      </c>
      <c r="O470" s="1533" t="s">
        <v>79</v>
      </c>
      <c r="P470" s="1533"/>
      <c r="Q470" s="649"/>
      <c r="R470" s="1680"/>
      <c r="S470" s="649"/>
      <c r="T470" s="649"/>
      <c r="U470" s="649"/>
      <c r="V470" s="649"/>
      <c r="W470" s="649"/>
      <c r="X470" s="649"/>
      <c r="Y470" s="649"/>
      <c r="Z470" s="649"/>
      <c r="AA470" s="649"/>
      <c r="AB470" s="649"/>
    </row>
    <row r="471">
      <c r="A471" s="1547" t="s">
        <v>446</v>
      </c>
      <c r="B471" s="1537">
        <v>0.0</v>
      </c>
      <c r="C471" s="1537">
        <v>0.0</v>
      </c>
      <c r="D471" s="1537">
        <v>0.0</v>
      </c>
      <c r="E471" s="1537">
        <v>0.0</v>
      </c>
      <c r="F471" s="1537">
        <v>0.0</v>
      </c>
      <c r="G471" s="1537">
        <v>0.0</v>
      </c>
      <c r="H471" s="1535">
        <f t="shared" ref="H471:H472" si="342">sum(B471:G471)</f>
        <v>0</v>
      </c>
      <c r="I471" s="1533"/>
      <c r="J471" s="1544" t="s">
        <v>79</v>
      </c>
      <c r="K471" s="1533" t="s">
        <v>446</v>
      </c>
      <c r="L471" s="1537">
        <f t="shared" si="324"/>
        <v>1</v>
      </c>
      <c r="M471" s="1533">
        <f t="shared" ref="M471:M473" si="343">(L471-H471)</f>
        <v>1</v>
      </c>
      <c r="N471" s="1537">
        <v>5.0</v>
      </c>
      <c r="O471" s="1533">
        <f>sum(M471,N471)</f>
        <v>6</v>
      </c>
      <c r="P471" s="1533"/>
      <c r="Q471" s="649"/>
      <c r="R471" s="1680"/>
      <c r="S471" s="649"/>
      <c r="T471" s="649"/>
      <c r="U471" s="649"/>
      <c r="V471" s="649"/>
      <c r="W471" s="649"/>
      <c r="X471" s="649"/>
      <c r="Y471" s="649"/>
      <c r="Z471" s="649"/>
      <c r="AA471" s="649"/>
      <c r="AB471" s="649"/>
    </row>
    <row r="472">
      <c r="A472" s="1547" t="s">
        <v>80</v>
      </c>
      <c r="B472" s="1537">
        <v>0.0</v>
      </c>
      <c r="C472" s="1537">
        <v>1.0</v>
      </c>
      <c r="D472" s="1537">
        <v>0.0</v>
      </c>
      <c r="E472" s="1537">
        <v>0.0</v>
      </c>
      <c r="F472" s="1537">
        <v>0.0</v>
      </c>
      <c r="G472" s="1537">
        <v>0.0</v>
      </c>
      <c r="H472" s="1535">
        <f t="shared" si="342"/>
        <v>1</v>
      </c>
      <c r="I472" s="1533"/>
      <c r="J472" s="1544"/>
      <c r="K472" s="1533" t="s">
        <v>80</v>
      </c>
      <c r="L472" s="1537">
        <f t="shared" si="324"/>
        <v>52</v>
      </c>
      <c r="M472" s="1533">
        <f t="shared" si="343"/>
        <v>51</v>
      </c>
      <c r="N472" s="1537">
        <v>0.0</v>
      </c>
      <c r="O472" s="1533">
        <f>SUM(M472,N472)</f>
        <v>51</v>
      </c>
      <c r="P472" s="1533"/>
      <c r="Q472" s="649"/>
      <c r="R472" s="1680"/>
      <c r="S472" s="649"/>
      <c r="T472" s="649"/>
      <c r="U472" s="649"/>
      <c r="V472" s="649"/>
      <c r="W472" s="649"/>
      <c r="X472" s="649"/>
      <c r="Y472" s="649"/>
      <c r="Z472" s="649"/>
      <c r="AA472" s="649"/>
      <c r="AB472" s="649"/>
    </row>
    <row r="473">
      <c r="A473" s="1711" t="s">
        <v>274</v>
      </c>
      <c r="B473" s="1541"/>
      <c r="C473" s="1541"/>
      <c r="D473" s="1541"/>
      <c r="E473" s="1541"/>
      <c r="F473" s="1541"/>
      <c r="G473" s="1541">
        <v>0.0</v>
      </c>
      <c r="H473" s="1542">
        <f t="shared" ref="H473:H475" si="344">SUM(B473:G473)</f>
        <v>0</v>
      </c>
      <c r="I473" s="1543">
        <f>sum(H473:H476)</f>
        <v>0</v>
      </c>
      <c r="J473" s="1544"/>
      <c r="K473" s="1707" t="s">
        <v>274</v>
      </c>
      <c r="L473" s="1546">
        <v>0.0</v>
      </c>
      <c r="M473" s="1543">
        <f t="shared" si="343"/>
        <v>0</v>
      </c>
      <c r="N473" s="1546">
        <v>0.0</v>
      </c>
      <c r="O473" s="1543">
        <f t="shared" ref="O473:O474" si="345">sum(M473,N473)</f>
        <v>0</v>
      </c>
      <c r="P473" s="1546" t="s">
        <v>682</v>
      </c>
      <c r="Q473" s="649"/>
      <c r="R473" s="1680"/>
      <c r="S473" s="649"/>
      <c r="T473" s="649"/>
      <c r="U473" s="649"/>
      <c r="V473" s="649"/>
      <c r="W473" s="649"/>
      <c r="X473" s="649"/>
      <c r="Y473" s="649"/>
      <c r="Z473" s="649"/>
      <c r="AA473" s="649"/>
      <c r="AB473" s="649"/>
    </row>
    <row r="474">
      <c r="A474" s="1547" t="s">
        <v>77</v>
      </c>
      <c r="B474" s="1537"/>
      <c r="C474" s="1537"/>
      <c r="D474" s="1537"/>
      <c r="E474" s="1537"/>
      <c r="F474" s="1537"/>
      <c r="G474" s="1537">
        <v>0.0</v>
      </c>
      <c r="H474" s="1535">
        <f t="shared" si="344"/>
        <v>0</v>
      </c>
      <c r="I474" s="1549">
        <f>(I473/60)</f>
        <v>0</v>
      </c>
      <c r="J474" s="1544"/>
      <c r="K474" s="1533" t="s">
        <v>77</v>
      </c>
      <c r="L474" s="1537">
        <v>0.0</v>
      </c>
      <c r="M474" s="1533">
        <f>(L474-H474-H475)</f>
        <v>0</v>
      </c>
      <c r="N474" s="1537">
        <v>0.0</v>
      </c>
      <c r="O474" s="1533">
        <f t="shared" si="345"/>
        <v>0</v>
      </c>
      <c r="P474" s="1533"/>
      <c r="Q474" s="649"/>
      <c r="R474" s="1680"/>
      <c r="S474" s="649"/>
      <c r="T474" s="649"/>
      <c r="U474" s="649"/>
      <c r="V474" s="649"/>
      <c r="W474" s="649"/>
      <c r="X474" s="649"/>
      <c r="Y474" s="649"/>
      <c r="Z474" s="649"/>
      <c r="AA474" s="649"/>
      <c r="AB474" s="649"/>
    </row>
    <row r="475">
      <c r="A475" s="1547" t="s">
        <v>78</v>
      </c>
      <c r="B475" s="1537"/>
      <c r="C475" s="1537"/>
      <c r="D475" s="1537"/>
      <c r="E475" s="1537"/>
      <c r="F475" s="1537"/>
      <c r="G475" s="1537">
        <v>0.0</v>
      </c>
      <c r="H475" s="1535">
        <f t="shared" si="344"/>
        <v>0</v>
      </c>
      <c r="I475" s="1533"/>
      <c r="J475" s="1544"/>
      <c r="K475" s="1533" t="s">
        <v>78</v>
      </c>
      <c r="L475" s="1537" t="str">
        <f>(O93)</f>
        <v>-</v>
      </c>
      <c r="M475" s="1533" t="s">
        <v>79</v>
      </c>
      <c r="N475" s="1537" t="s">
        <v>79</v>
      </c>
      <c r="O475" s="1533" t="s">
        <v>79</v>
      </c>
      <c r="P475" s="1533"/>
      <c r="Q475" s="649"/>
      <c r="R475" s="1680"/>
      <c r="S475" s="649"/>
      <c r="T475" s="649"/>
      <c r="U475" s="649"/>
      <c r="V475" s="649"/>
      <c r="W475" s="649"/>
      <c r="X475" s="649"/>
      <c r="Y475" s="649"/>
      <c r="Z475" s="649"/>
      <c r="AA475" s="649"/>
      <c r="AB475" s="649"/>
    </row>
    <row r="476">
      <c r="A476" s="1547" t="s">
        <v>446</v>
      </c>
      <c r="B476" s="1537"/>
      <c r="C476" s="1537"/>
      <c r="D476" s="1537"/>
      <c r="E476" s="1537"/>
      <c r="F476" s="1537"/>
      <c r="G476" s="1537">
        <v>0.0</v>
      </c>
      <c r="H476" s="1535">
        <f t="shared" ref="H476:H477" si="346">sum(B476:G476)</f>
        <v>0</v>
      </c>
      <c r="I476" s="1533"/>
      <c r="J476" s="1544"/>
      <c r="K476" s="1533" t="s">
        <v>446</v>
      </c>
      <c r="L476" s="1537">
        <v>0.0</v>
      </c>
      <c r="M476" s="1533">
        <f t="shared" ref="M476:M477" si="347">(L476-H476)</f>
        <v>0</v>
      </c>
      <c r="N476" s="1537">
        <v>0.0</v>
      </c>
      <c r="O476" s="1533">
        <f>sum(M476,N476)</f>
        <v>0</v>
      </c>
      <c r="P476" s="1533"/>
      <c r="Q476" s="649"/>
      <c r="R476" s="1680"/>
      <c r="S476" s="649"/>
      <c r="T476" s="649"/>
      <c r="U476" s="649"/>
      <c r="V476" s="649"/>
      <c r="W476" s="649"/>
      <c r="X476" s="649"/>
      <c r="Y476" s="649"/>
      <c r="Z476" s="649"/>
      <c r="AA476" s="649"/>
      <c r="AB476" s="649"/>
    </row>
    <row r="477">
      <c r="A477" s="1547" t="s">
        <v>80</v>
      </c>
      <c r="B477" s="1537"/>
      <c r="C477" s="1537"/>
      <c r="D477" s="1537"/>
      <c r="E477" s="1537"/>
      <c r="F477" s="1537"/>
      <c r="G477" s="1537">
        <v>0.0</v>
      </c>
      <c r="H477" s="1535">
        <f t="shared" si="346"/>
        <v>0</v>
      </c>
      <c r="I477" s="1533"/>
      <c r="J477" s="1544"/>
      <c r="K477" s="1533" t="s">
        <v>80</v>
      </c>
      <c r="L477" s="1537">
        <v>0.0</v>
      </c>
      <c r="M477" s="1533">
        <f t="shared" si="347"/>
        <v>0</v>
      </c>
      <c r="N477" s="1537">
        <v>0.0</v>
      </c>
      <c r="O477" s="1533">
        <f>SUM(M477,N477)</f>
        <v>0</v>
      </c>
      <c r="P477" s="1533"/>
      <c r="Q477" s="649"/>
      <c r="R477" s="1680"/>
      <c r="S477" s="649"/>
      <c r="T477" s="649"/>
      <c r="U477" s="649"/>
      <c r="V477" s="649"/>
      <c r="W477" s="649"/>
      <c r="X477" s="649"/>
      <c r="Y477" s="649"/>
      <c r="Z477" s="649"/>
      <c r="AA477" s="649"/>
      <c r="AB477" s="649"/>
    </row>
    <row r="478">
      <c r="A478" s="1538" t="s">
        <v>105</v>
      </c>
      <c r="B478" s="1539">
        <f t="shared" ref="B478:G478" si="348"> SUM(B479:B482,B484:B487,B489:B492,B494:B497,B499:B502, B504:B507)</f>
        <v>26</v>
      </c>
      <c r="C478" s="1539">
        <f t="shared" si="348"/>
        <v>41</v>
      </c>
      <c r="D478" s="1539">
        <f t="shared" si="348"/>
        <v>32</v>
      </c>
      <c r="E478" s="1539">
        <f t="shared" si="348"/>
        <v>25</v>
      </c>
      <c r="F478" s="1539">
        <f t="shared" si="348"/>
        <v>23</v>
      </c>
      <c r="G478" s="1539">
        <f t="shared" si="348"/>
        <v>1</v>
      </c>
      <c r="H478" s="1539">
        <f>SUM(H479:H482,H484:H487,H489:H492,H494:H497,H499:H502,H504:H507)</f>
        <v>148</v>
      </c>
      <c r="I478" s="1539"/>
      <c r="J478" s="1531"/>
      <c r="K478" s="1539" t="s">
        <v>105</v>
      </c>
      <c r="L478" s="1682"/>
      <c r="M478" s="1682"/>
      <c r="N478" s="1539"/>
      <c r="O478" s="1682"/>
      <c r="P478" s="1539"/>
      <c r="Q478" s="649"/>
      <c r="R478" s="1680"/>
      <c r="S478" s="649"/>
      <c r="T478" s="649"/>
      <c r="U478" s="649"/>
      <c r="V478" s="649"/>
      <c r="W478" s="649"/>
      <c r="X478" s="649"/>
      <c r="Y478" s="649"/>
      <c r="Z478" s="649"/>
      <c r="AA478" s="649"/>
      <c r="AB478" s="649"/>
    </row>
    <row r="479">
      <c r="A479" s="1540" t="s">
        <v>106</v>
      </c>
      <c r="B479" s="1541">
        <v>4.0</v>
      </c>
      <c r="C479" s="1541">
        <v>5.0</v>
      </c>
      <c r="D479" s="1541">
        <v>6.0</v>
      </c>
      <c r="E479" s="1541">
        <v>3.0</v>
      </c>
      <c r="F479" s="1541">
        <v>5.0</v>
      </c>
      <c r="G479" s="1541">
        <v>0.0</v>
      </c>
      <c r="H479" s="1542">
        <f t="shared" ref="H479:H481" si="349">SUM(B479:G479)</f>
        <v>23</v>
      </c>
      <c r="I479" s="1543">
        <f>sum(H479:H482)</f>
        <v>41</v>
      </c>
      <c r="J479" s="1544"/>
      <c r="K479" s="1545" t="s">
        <v>106</v>
      </c>
      <c r="L479" s="1546">
        <f t="shared" ref="L479:L508" si="350">(O97)</f>
        <v>57</v>
      </c>
      <c r="M479" s="1543">
        <f>(L479-H479)</f>
        <v>34</v>
      </c>
      <c r="N479" s="1546">
        <v>20.0</v>
      </c>
      <c r="O479" s="1543">
        <f t="shared" ref="O479:O480" si="351">sum(M479,N479)</f>
        <v>54</v>
      </c>
      <c r="P479" s="1546" t="s">
        <v>4</v>
      </c>
      <c r="Q479" s="659"/>
      <c r="R479" s="1680"/>
      <c r="S479" s="649"/>
      <c r="T479" s="649"/>
      <c r="U479" s="649"/>
      <c r="V479" s="649"/>
      <c r="W479" s="649"/>
      <c r="X479" s="649"/>
      <c r="Y479" s="649"/>
      <c r="Z479" s="649"/>
      <c r="AA479" s="649"/>
      <c r="AB479" s="649"/>
    </row>
    <row r="480">
      <c r="A480" s="1547" t="s">
        <v>77</v>
      </c>
      <c r="B480" s="1537">
        <v>0.0</v>
      </c>
      <c r="C480" s="1537">
        <v>0.0</v>
      </c>
      <c r="D480" s="1537">
        <v>0.0</v>
      </c>
      <c r="E480" s="1537">
        <v>0.0</v>
      </c>
      <c r="F480" s="1537">
        <v>0.0</v>
      </c>
      <c r="G480" s="1537">
        <v>0.0</v>
      </c>
      <c r="H480" s="1535">
        <f t="shared" si="349"/>
        <v>0</v>
      </c>
      <c r="I480" s="1549">
        <f>(I479/61)</f>
        <v>0.6721311475</v>
      </c>
      <c r="J480" s="1544"/>
      <c r="K480" s="1533" t="s">
        <v>77</v>
      </c>
      <c r="L480" s="1537">
        <f t="shared" si="350"/>
        <v>11</v>
      </c>
      <c r="M480" s="1533">
        <f>(L480-H480-H481)</f>
        <v>1</v>
      </c>
      <c r="N480" s="1537">
        <v>7.0</v>
      </c>
      <c r="O480" s="1533">
        <f t="shared" si="351"/>
        <v>8</v>
      </c>
      <c r="P480" s="1533"/>
      <c r="Q480" s="649"/>
      <c r="R480" s="1680"/>
      <c r="S480" s="649"/>
      <c r="T480" s="649"/>
      <c r="U480" s="649"/>
      <c r="V480" s="649"/>
      <c r="W480" s="649"/>
      <c r="X480" s="649"/>
      <c r="Y480" s="649"/>
      <c r="Z480" s="649"/>
      <c r="AA480" s="649"/>
      <c r="AB480" s="649"/>
    </row>
    <row r="481">
      <c r="A481" s="1547" t="s">
        <v>78</v>
      </c>
      <c r="B481" s="1537">
        <v>0.0</v>
      </c>
      <c r="C481" s="1537">
        <v>0.0</v>
      </c>
      <c r="D481" s="1537">
        <v>4.0</v>
      </c>
      <c r="E481" s="1537">
        <v>1.0</v>
      </c>
      <c r="F481" s="1537">
        <v>5.0</v>
      </c>
      <c r="G481" s="1537">
        <v>0.0</v>
      </c>
      <c r="H481" s="1535">
        <f t="shared" si="349"/>
        <v>10</v>
      </c>
      <c r="I481" s="1533"/>
      <c r="J481" s="1544"/>
      <c r="K481" s="1533" t="s">
        <v>78</v>
      </c>
      <c r="L481" s="1537" t="str">
        <f t="shared" si="350"/>
        <v>-</v>
      </c>
      <c r="M481" s="1533" t="s">
        <v>79</v>
      </c>
      <c r="N481" s="1537" t="s">
        <v>79</v>
      </c>
      <c r="O481" s="1533" t="s">
        <v>79</v>
      </c>
      <c r="P481" s="1533"/>
      <c r="Q481" s="649"/>
      <c r="R481" s="1680"/>
      <c r="S481" s="649"/>
      <c r="T481" s="649"/>
      <c r="U481" s="649"/>
      <c r="V481" s="649"/>
      <c r="W481" s="649"/>
      <c r="X481" s="649"/>
      <c r="Y481" s="649"/>
      <c r="Z481" s="649"/>
      <c r="AA481" s="649"/>
      <c r="AB481" s="649"/>
    </row>
    <row r="482">
      <c r="A482" s="1547" t="s">
        <v>446</v>
      </c>
      <c r="B482" s="1537">
        <v>2.0</v>
      </c>
      <c r="C482" s="1537">
        <v>3.0</v>
      </c>
      <c r="D482" s="1537">
        <v>1.0</v>
      </c>
      <c r="E482" s="1537">
        <v>2.0</v>
      </c>
      <c r="F482" s="1537">
        <v>0.0</v>
      </c>
      <c r="G482" s="1537">
        <v>0.0</v>
      </c>
      <c r="H482" s="1535">
        <f t="shared" ref="H482:H483" si="352">sum(B482:G482)</f>
        <v>8</v>
      </c>
      <c r="I482" s="1533"/>
      <c r="J482" s="1544"/>
      <c r="K482" s="1533" t="s">
        <v>446</v>
      </c>
      <c r="L482" s="1537">
        <f t="shared" si="350"/>
        <v>8</v>
      </c>
      <c r="M482" s="1533">
        <f t="shared" ref="M482:M484" si="353">(L482-H482)</f>
        <v>0</v>
      </c>
      <c r="N482" s="1537">
        <v>10.0</v>
      </c>
      <c r="O482" s="1533">
        <f>sum(M482,N482)</f>
        <v>10</v>
      </c>
      <c r="P482" s="1533"/>
      <c r="Q482" s="649"/>
      <c r="R482" s="1680"/>
      <c r="S482" s="649"/>
      <c r="T482" s="649"/>
      <c r="U482" s="649"/>
      <c r="V482" s="649"/>
      <c r="W482" s="649"/>
      <c r="X482" s="649"/>
      <c r="Y482" s="649"/>
      <c r="Z482" s="649"/>
      <c r="AA482" s="649"/>
      <c r="AB482" s="649"/>
    </row>
    <row r="483">
      <c r="A483" s="1547" t="s">
        <v>80</v>
      </c>
      <c r="B483" s="1537">
        <v>0.0</v>
      </c>
      <c r="C483" s="1537">
        <v>3.0</v>
      </c>
      <c r="D483" s="1537">
        <v>0.0</v>
      </c>
      <c r="E483" s="1537">
        <v>0.0</v>
      </c>
      <c r="F483" s="1537">
        <v>0.0</v>
      </c>
      <c r="G483" s="1537">
        <v>0.0</v>
      </c>
      <c r="H483" s="1535">
        <f t="shared" si="352"/>
        <v>3</v>
      </c>
      <c r="I483" s="1533"/>
      <c r="J483" s="1544"/>
      <c r="K483" s="1533" t="s">
        <v>80</v>
      </c>
      <c r="L483" s="1537">
        <f t="shared" si="350"/>
        <v>22</v>
      </c>
      <c r="M483" s="1533">
        <f t="shared" si="353"/>
        <v>19</v>
      </c>
      <c r="N483" s="1537">
        <v>0.0</v>
      </c>
      <c r="O483" s="1533">
        <f>SUM(M483,N483)</f>
        <v>19</v>
      </c>
      <c r="P483" s="1533"/>
      <c r="Q483" s="649"/>
      <c r="R483" s="1680"/>
      <c r="S483" s="649"/>
      <c r="T483" s="649"/>
      <c r="U483" s="649"/>
      <c r="V483" s="649"/>
      <c r="W483" s="649"/>
      <c r="X483" s="649"/>
      <c r="Y483" s="649"/>
      <c r="Z483" s="649"/>
      <c r="AA483" s="649"/>
      <c r="AB483" s="649"/>
    </row>
    <row r="484">
      <c r="A484" s="1552" t="s">
        <v>108</v>
      </c>
      <c r="B484" s="1546">
        <v>4.0</v>
      </c>
      <c r="C484" s="1546">
        <v>6.0</v>
      </c>
      <c r="D484" s="1546">
        <v>2.0</v>
      </c>
      <c r="E484" s="1546">
        <v>7.0</v>
      </c>
      <c r="F484" s="1546">
        <v>0.0</v>
      </c>
      <c r="G484" s="1546">
        <v>1.0</v>
      </c>
      <c r="H484" s="1542">
        <f t="shared" ref="H484:H486" si="354">SUM(B484:G484)</f>
        <v>20</v>
      </c>
      <c r="I484" s="1543">
        <f>sum(H484:H487)</f>
        <v>24</v>
      </c>
      <c r="J484" s="1544"/>
      <c r="K484" s="1543" t="s">
        <v>108</v>
      </c>
      <c r="L484" s="1546">
        <f t="shared" si="350"/>
        <v>45</v>
      </c>
      <c r="M484" s="1543">
        <f t="shared" si="353"/>
        <v>25</v>
      </c>
      <c r="N484" s="1546">
        <v>20.0</v>
      </c>
      <c r="O484" s="1543">
        <f t="shared" ref="O484:O485" si="355">sum(M484,N484)</f>
        <v>45</v>
      </c>
      <c r="P484" s="1546" t="s">
        <v>4</v>
      </c>
      <c r="Q484" s="649"/>
      <c r="R484" s="1680"/>
      <c r="S484" s="649"/>
      <c r="T484" s="649"/>
      <c r="U484" s="649"/>
      <c r="V484" s="649"/>
      <c r="W484" s="649"/>
      <c r="X484" s="649"/>
      <c r="Y484" s="649"/>
      <c r="Z484" s="649"/>
      <c r="AA484" s="649"/>
      <c r="AB484" s="649"/>
    </row>
    <row r="485">
      <c r="A485" s="1547" t="s">
        <v>77</v>
      </c>
      <c r="B485" s="1537">
        <v>0.0</v>
      </c>
      <c r="C485" s="1537">
        <v>0.0</v>
      </c>
      <c r="D485" s="1537">
        <v>0.0</v>
      </c>
      <c r="E485" s="1537">
        <v>0.0</v>
      </c>
      <c r="F485" s="1537">
        <v>0.0</v>
      </c>
      <c r="G485" s="1537">
        <v>0.0</v>
      </c>
      <c r="H485" s="1535">
        <f t="shared" si="354"/>
        <v>0</v>
      </c>
      <c r="I485" s="1549">
        <f>(I484/60)</f>
        <v>0.4</v>
      </c>
      <c r="J485" s="1544"/>
      <c r="K485" s="1533" t="s">
        <v>77</v>
      </c>
      <c r="L485" s="1537">
        <f t="shared" si="350"/>
        <v>8</v>
      </c>
      <c r="M485" s="1533">
        <f>(L485-H485-H486)</f>
        <v>5</v>
      </c>
      <c r="N485" s="1537">
        <v>5.0</v>
      </c>
      <c r="O485" s="1533">
        <f t="shared" si="355"/>
        <v>10</v>
      </c>
      <c r="P485" s="1533"/>
      <c r="Q485" s="649"/>
      <c r="R485" s="1680"/>
      <c r="S485" s="649"/>
      <c r="T485" s="649"/>
      <c r="U485" s="649"/>
      <c r="V485" s="649"/>
      <c r="W485" s="649"/>
      <c r="X485" s="649"/>
      <c r="Y485" s="649"/>
      <c r="Z485" s="649"/>
      <c r="AA485" s="649"/>
      <c r="AB485" s="649"/>
    </row>
    <row r="486">
      <c r="A486" s="1547" t="s">
        <v>78</v>
      </c>
      <c r="B486" s="1537">
        <v>1.0</v>
      </c>
      <c r="C486" s="1537">
        <v>2.0</v>
      </c>
      <c r="D486" s="1537">
        <v>0.0</v>
      </c>
      <c r="E486" s="1537">
        <v>0.0</v>
      </c>
      <c r="F486" s="1537">
        <v>0.0</v>
      </c>
      <c r="G486" s="1537">
        <v>0.0</v>
      </c>
      <c r="H486" s="1535">
        <f t="shared" si="354"/>
        <v>3</v>
      </c>
      <c r="I486" s="1533"/>
      <c r="J486" s="1544"/>
      <c r="K486" s="1533" t="s">
        <v>78</v>
      </c>
      <c r="L486" s="1537" t="str">
        <f t="shared" si="350"/>
        <v>-</v>
      </c>
      <c r="M486" s="1533" t="s">
        <v>79</v>
      </c>
      <c r="N486" s="1537" t="s">
        <v>79</v>
      </c>
      <c r="O486" s="1533" t="s">
        <v>79</v>
      </c>
      <c r="P486" s="1533"/>
      <c r="Q486" s="649"/>
      <c r="R486" s="1680"/>
      <c r="S486" s="649"/>
      <c r="T486" s="649"/>
      <c r="U486" s="649"/>
      <c r="V486" s="649"/>
      <c r="W486" s="649"/>
      <c r="X486" s="649"/>
      <c r="Y486" s="649"/>
      <c r="Z486" s="649"/>
      <c r="AA486" s="649"/>
      <c r="AB486" s="649"/>
    </row>
    <row r="487">
      <c r="A487" s="1547" t="s">
        <v>446</v>
      </c>
      <c r="B487" s="1537">
        <v>0.0</v>
      </c>
      <c r="C487" s="1537">
        <v>1.0</v>
      </c>
      <c r="D487" s="1537">
        <v>0.0</v>
      </c>
      <c r="E487" s="1537">
        <v>0.0</v>
      </c>
      <c r="F487" s="1537">
        <v>0.0</v>
      </c>
      <c r="G487" s="1537">
        <v>0.0</v>
      </c>
      <c r="H487" s="1535">
        <f t="shared" ref="H487:H488" si="356">sum(B487:G487)</f>
        <v>1</v>
      </c>
      <c r="I487" s="1533"/>
      <c r="J487" s="1544"/>
      <c r="K487" s="1533" t="s">
        <v>446</v>
      </c>
      <c r="L487" s="1537">
        <f t="shared" si="350"/>
        <v>7</v>
      </c>
      <c r="M487" s="1533">
        <f t="shared" ref="M487:M489" si="357">(L487-H487)</f>
        <v>6</v>
      </c>
      <c r="N487" s="1537">
        <v>3.0</v>
      </c>
      <c r="O487" s="1533">
        <f>sum(M487,N487)</f>
        <v>9</v>
      </c>
      <c r="P487" s="1533"/>
      <c r="Q487" s="649"/>
      <c r="R487" s="1680"/>
      <c r="S487" s="649"/>
      <c r="T487" s="649"/>
      <c r="U487" s="649"/>
      <c r="V487" s="649"/>
      <c r="W487" s="649"/>
      <c r="X487" s="649"/>
      <c r="Y487" s="649"/>
      <c r="Z487" s="649"/>
      <c r="AA487" s="649"/>
      <c r="AB487" s="649"/>
    </row>
    <row r="488">
      <c r="A488" s="1547" t="s">
        <v>80</v>
      </c>
      <c r="B488" s="1537">
        <v>0.0</v>
      </c>
      <c r="C488" s="1537">
        <v>1.0</v>
      </c>
      <c r="D488" s="1537">
        <v>0.0</v>
      </c>
      <c r="E488" s="1537">
        <v>0.0</v>
      </c>
      <c r="F488" s="1537">
        <v>0.0</v>
      </c>
      <c r="G488" s="1537">
        <v>0.0</v>
      </c>
      <c r="H488" s="1535">
        <f t="shared" si="356"/>
        <v>1</v>
      </c>
      <c r="I488" s="1533"/>
      <c r="J488" s="1544"/>
      <c r="K488" s="1533" t="s">
        <v>80</v>
      </c>
      <c r="L488" s="1537">
        <f t="shared" si="350"/>
        <v>17</v>
      </c>
      <c r="M488" s="1533">
        <f t="shared" si="357"/>
        <v>16</v>
      </c>
      <c r="N488" s="1537">
        <v>0.0</v>
      </c>
      <c r="O488" s="1533">
        <f>SUM(M488,N488)</f>
        <v>16</v>
      </c>
      <c r="P488" s="1533"/>
      <c r="Q488" s="649"/>
      <c r="R488" s="1680"/>
      <c r="S488" s="649"/>
      <c r="T488" s="649"/>
      <c r="U488" s="649"/>
      <c r="V488" s="649"/>
      <c r="W488" s="649"/>
      <c r="X488" s="649"/>
      <c r="Y488" s="649"/>
      <c r="Z488" s="649"/>
      <c r="AA488" s="649"/>
      <c r="AB488" s="649"/>
    </row>
    <row r="489">
      <c r="A489" s="1552" t="s">
        <v>111</v>
      </c>
      <c r="B489" s="1541">
        <v>6.0</v>
      </c>
      <c r="C489" s="1541">
        <v>4.0</v>
      </c>
      <c r="D489" s="1541">
        <v>2.0</v>
      </c>
      <c r="E489" s="1541">
        <v>4.0</v>
      </c>
      <c r="F489" s="1541">
        <v>2.0</v>
      </c>
      <c r="G489" s="1541">
        <v>0.0</v>
      </c>
      <c r="H489" s="1542">
        <f t="shared" ref="H489:H491" si="358">SUM(B489:G489)</f>
        <v>18</v>
      </c>
      <c r="I489" s="1543">
        <f>sum(H489:H492)</f>
        <v>30</v>
      </c>
      <c r="J489" s="1544"/>
      <c r="K489" s="1543" t="s">
        <v>111</v>
      </c>
      <c r="L489" s="1546">
        <f t="shared" si="350"/>
        <v>19</v>
      </c>
      <c r="M489" s="1543">
        <f t="shared" si="357"/>
        <v>1</v>
      </c>
      <c r="N489" s="1546">
        <v>40.0</v>
      </c>
      <c r="O489" s="1543">
        <f t="shared" ref="O489:O490" si="359">sum(M489,N489)</f>
        <v>41</v>
      </c>
      <c r="P489" s="1546" t="s">
        <v>4</v>
      </c>
      <c r="Q489" s="649"/>
      <c r="R489" s="1680"/>
      <c r="S489" s="649"/>
      <c r="T489" s="649"/>
      <c r="U489" s="649"/>
      <c r="V489" s="649"/>
      <c r="W489" s="649"/>
      <c r="X489" s="649"/>
      <c r="Y489" s="649"/>
      <c r="Z489" s="649"/>
      <c r="AA489" s="649"/>
      <c r="AB489" s="649"/>
    </row>
    <row r="490">
      <c r="A490" s="1547" t="s">
        <v>77</v>
      </c>
      <c r="B490" s="1537">
        <v>0.0</v>
      </c>
      <c r="C490" s="1537">
        <v>0.0</v>
      </c>
      <c r="D490" s="1537">
        <v>0.0</v>
      </c>
      <c r="E490" s="1537">
        <v>0.0</v>
      </c>
      <c r="F490" s="1537">
        <v>0.0</v>
      </c>
      <c r="G490" s="1537">
        <v>0.0</v>
      </c>
      <c r="H490" s="1535">
        <f t="shared" si="358"/>
        <v>0</v>
      </c>
      <c r="I490" s="1549">
        <f>(I489/60)</f>
        <v>0.5</v>
      </c>
      <c r="J490" s="1683"/>
      <c r="K490" s="1533" t="s">
        <v>77</v>
      </c>
      <c r="L490" s="1537">
        <f t="shared" si="350"/>
        <v>9</v>
      </c>
      <c r="M490" s="1533">
        <f>(L490-H490-H491)</f>
        <v>0</v>
      </c>
      <c r="N490" s="1537">
        <v>10.0</v>
      </c>
      <c r="O490" s="1533">
        <f t="shared" si="359"/>
        <v>10</v>
      </c>
      <c r="P490" s="1533"/>
      <c r="Q490" s="649"/>
      <c r="R490" s="1680"/>
      <c r="S490" s="649"/>
      <c r="T490" s="649"/>
      <c r="U490" s="649"/>
      <c r="V490" s="649"/>
      <c r="W490" s="649"/>
      <c r="X490" s="649"/>
      <c r="Y490" s="649"/>
      <c r="Z490" s="649"/>
      <c r="AA490" s="649"/>
      <c r="AB490" s="649"/>
    </row>
    <row r="491">
      <c r="A491" s="1547" t="s">
        <v>78</v>
      </c>
      <c r="B491" s="1537">
        <v>3.0</v>
      </c>
      <c r="C491" s="1537">
        <v>6.0</v>
      </c>
      <c r="D491" s="1537">
        <v>0.0</v>
      </c>
      <c r="E491" s="1537">
        <v>0.0</v>
      </c>
      <c r="F491" s="1537">
        <v>0.0</v>
      </c>
      <c r="G491" s="1537">
        <v>0.0</v>
      </c>
      <c r="H491" s="1535">
        <f t="shared" si="358"/>
        <v>9</v>
      </c>
      <c r="I491" s="1533"/>
      <c r="J491" s="1544"/>
      <c r="K491" s="1533" t="s">
        <v>78</v>
      </c>
      <c r="L491" s="1537" t="str">
        <f t="shared" si="350"/>
        <v>-</v>
      </c>
      <c r="M491" s="1533" t="s">
        <v>79</v>
      </c>
      <c r="N491" s="1537" t="s">
        <v>79</v>
      </c>
      <c r="O491" s="1533" t="s">
        <v>79</v>
      </c>
      <c r="P491" s="1533"/>
      <c r="Q491" s="649"/>
      <c r="R491" s="1680"/>
      <c r="S491" s="649"/>
      <c r="T491" s="649"/>
      <c r="U491" s="649"/>
      <c r="V491" s="649"/>
      <c r="W491" s="649"/>
      <c r="X491" s="649"/>
      <c r="Y491" s="649"/>
      <c r="Z491" s="649"/>
      <c r="AA491" s="649"/>
      <c r="AB491" s="649"/>
    </row>
    <row r="492">
      <c r="A492" s="1547" t="s">
        <v>446</v>
      </c>
      <c r="B492" s="1537">
        <v>0.0</v>
      </c>
      <c r="C492" s="1537">
        <v>0.0</v>
      </c>
      <c r="D492" s="1537">
        <v>0.0</v>
      </c>
      <c r="E492" s="1537">
        <v>0.0</v>
      </c>
      <c r="F492" s="1537">
        <v>3.0</v>
      </c>
      <c r="G492" s="1537">
        <v>0.0</v>
      </c>
      <c r="H492" s="1535">
        <f t="shared" ref="H492:H493" si="360">sum(B492:G492)</f>
        <v>3</v>
      </c>
      <c r="I492" s="1533"/>
      <c r="J492" s="1683"/>
      <c r="K492" s="1533" t="s">
        <v>446</v>
      </c>
      <c r="L492" s="1537">
        <f t="shared" si="350"/>
        <v>6</v>
      </c>
      <c r="M492" s="1533">
        <f t="shared" ref="M492:M494" si="361">(L492-H492)</f>
        <v>3</v>
      </c>
      <c r="N492" s="1537">
        <v>0.0</v>
      </c>
      <c r="O492" s="1533">
        <f>sum(M492,N492)</f>
        <v>3</v>
      </c>
      <c r="P492" s="1533"/>
      <c r="Q492" s="649"/>
      <c r="R492" s="1680"/>
      <c r="S492" s="649"/>
      <c r="T492" s="649"/>
      <c r="U492" s="649"/>
      <c r="V492" s="649"/>
      <c r="W492" s="649"/>
      <c r="X492" s="649"/>
      <c r="Y492" s="649"/>
      <c r="Z492" s="649"/>
      <c r="AA492" s="649"/>
      <c r="AB492" s="649"/>
    </row>
    <row r="493">
      <c r="A493" s="1547" t="s">
        <v>80</v>
      </c>
      <c r="B493" s="1537">
        <v>0.0</v>
      </c>
      <c r="C493" s="1537">
        <v>0.0</v>
      </c>
      <c r="D493" s="1537">
        <v>0.0</v>
      </c>
      <c r="E493" s="1537">
        <v>0.0</v>
      </c>
      <c r="F493" s="1537">
        <v>0.0</v>
      </c>
      <c r="G493" s="1537">
        <v>0.0</v>
      </c>
      <c r="H493" s="1535">
        <f t="shared" si="360"/>
        <v>0</v>
      </c>
      <c r="I493" s="1533"/>
      <c r="J493" s="1544"/>
      <c r="K493" s="1533" t="s">
        <v>80</v>
      </c>
      <c r="L493" s="1537">
        <f t="shared" si="350"/>
        <v>29</v>
      </c>
      <c r="M493" s="1533">
        <f t="shared" si="361"/>
        <v>29</v>
      </c>
      <c r="N493" s="1537">
        <v>0.0</v>
      </c>
      <c r="O493" s="1533">
        <f>SUM(M493,N493)</f>
        <v>29</v>
      </c>
      <c r="P493" s="1533"/>
      <c r="Q493" s="649"/>
      <c r="R493" s="1680"/>
      <c r="S493" s="649"/>
      <c r="T493" s="649"/>
      <c r="U493" s="649"/>
      <c r="V493" s="649"/>
      <c r="W493" s="649"/>
      <c r="X493" s="649"/>
      <c r="Y493" s="649"/>
      <c r="Z493" s="649"/>
      <c r="AA493" s="649"/>
      <c r="AB493" s="649"/>
    </row>
    <row r="494">
      <c r="A494" s="1712" t="s">
        <v>274</v>
      </c>
      <c r="B494" s="1546">
        <v>0.0</v>
      </c>
      <c r="C494" s="1546">
        <v>0.0</v>
      </c>
      <c r="D494" s="1546">
        <v>0.0</v>
      </c>
      <c r="E494" s="1546">
        <v>0.0</v>
      </c>
      <c r="F494" s="1546">
        <v>0.0</v>
      </c>
      <c r="G494" s="1546">
        <v>0.0</v>
      </c>
      <c r="H494" s="1542">
        <f t="shared" ref="H494:H496" si="362">SUM(B494:G494)</f>
        <v>0</v>
      </c>
      <c r="I494" s="1543">
        <f>sum(H494:H497)</f>
        <v>0</v>
      </c>
      <c r="J494" s="1544"/>
      <c r="K494" s="1543" t="s">
        <v>514</v>
      </c>
      <c r="L494" s="1546">
        <f t="shared" si="350"/>
        <v>34</v>
      </c>
      <c r="M494" s="1543">
        <f t="shared" si="361"/>
        <v>34</v>
      </c>
      <c r="N494" s="1546">
        <v>0.0</v>
      </c>
      <c r="O494" s="1543">
        <f t="shared" ref="O494:O495" si="363">sum(M494,N494)</f>
        <v>34</v>
      </c>
      <c r="P494" s="1687" t="s">
        <v>683</v>
      </c>
      <c r="Q494" s="649"/>
      <c r="R494" s="1680"/>
      <c r="S494" s="649"/>
      <c r="T494" s="649"/>
      <c r="U494" s="649"/>
      <c r="V494" s="649"/>
      <c r="W494" s="649"/>
      <c r="X494" s="649"/>
      <c r="Y494" s="649"/>
      <c r="Z494" s="649"/>
      <c r="AA494" s="649"/>
      <c r="AB494" s="649"/>
    </row>
    <row r="495">
      <c r="A495" s="1547" t="s">
        <v>77</v>
      </c>
      <c r="B495" s="1537">
        <v>0.0</v>
      </c>
      <c r="C495" s="1537">
        <v>0.0</v>
      </c>
      <c r="D495" s="1537">
        <v>0.0</v>
      </c>
      <c r="E495" s="1537">
        <v>0.0</v>
      </c>
      <c r="F495" s="1537">
        <v>0.0</v>
      </c>
      <c r="G495" s="1537">
        <v>0.0</v>
      </c>
      <c r="H495" s="1535">
        <f t="shared" si="362"/>
        <v>0</v>
      </c>
      <c r="I495" s="1549">
        <f>(I494/60)</f>
        <v>0</v>
      </c>
      <c r="J495" s="1544"/>
      <c r="K495" s="1533" t="s">
        <v>77</v>
      </c>
      <c r="L495" s="1537">
        <f t="shared" si="350"/>
        <v>3</v>
      </c>
      <c r="M495" s="1533">
        <f>(L495-H495-H496)</f>
        <v>3</v>
      </c>
      <c r="N495" s="1537">
        <v>0.0</v>
      </c>
      <c r="O495" s="1533">
        <f t="shared" si="363"/>
        <v>3</v>
      </c>
      <c r="P495" s="1533"/>
      <c r="Q495" s="649"/>
      <c r="R495" s="1680"/>
      <c r="S495" s="649"/>
      <c r="T495" s="649"/>
      <c r="U495" s="649"/>
      <c r="V495" s="649"/>
      <c r="W495" s="649"/>
      <c r="X495" s="649"/>
      <c r="Y495" s="649"/>
      <c r="Z495" s="649"/>
      <c r="AA495" s="649"/>
      <c r="AB495" s="649"/>
    </row>
    <row r="496">
      <c r="A496" s="1547" t="s">
        <v>78</v>
      </c>
      <c r="B496" s="1537">
        <v>0.0</v>
      </c>
      <c r="C496" s="1537">
        <v>0.0</v>
      </c>
      <c r="D496" s="1537">
        <v>0.0</v>
      </c>
      <c r="E496" s="1537">
        <v>0.0</v>
      </c>
      <c r="F496" s="1537">
        <v>0.0</v>
      </c>
      <c r="G496" s="1537">
        <v>0.0</v>
      </c>
      <c r="H496" s="1535">
        <f t="shared" si="362"/>
        <v>0</v>
      </c>
      <c r="I496" s="1533"/>
      <c r="J496" s="1544"/>
      <c r="K496" s="1533" t="s">
        <v>78</v>
      </c>
      <c r="L496" s="1537" t="str">
        <f t="shared" si="350"/>
        <v>-</v>
      </c>
      <c r="M496" s="1533" t="s">
        <v>79</v>
      </c>
      <c r="N496" s="1537" t="s">
        <v>79</v>
      </c>
      <c r="O496" s="1533" t="s">
        <v>79</v>
      </c>
      <c r="P496" s="1533"/>
      <c r="Q496" s="649"/>
      <c r="R496" s="1680"/>
      <c r="S496" s="649"/>
      <c r="T496" s="649"/>
      <c r="U496" s="649"/>
      <c r="V496" s="649"/>
      <c r="W496" s="649"/>
      <c r="X496" s="649"/>
      <c r="Y496" s="649"/>
      <c r="Z496" s="649"/>
      <c r="AA496" s="649"/>
      <c r="AB496" s="649"/>
    </row>
    <row r="497">
      <c r="A497" s="1547" t="s">
        <v>446</v>
      </c>
      <c r="B497" s="1537">
        <v>0.0</v>
      </c>
      <c r="C497" s="1537">
        <v>0.0</v>
      </c>
      <c r="D497" s="1537">
        <v>0.0</v>
      </c>
      <c r="E497" s="1537">
        <v>0.0</v>
      </c>
      <c r="F497" s="1537">
        <v>0.0</v>
      </c>
      <c r="G497" s="1537">
        <v>0.0</v>
      </c>
      <c r="H497" s="1535">
        <f t="shared" ref="H497:H498" si="364">sum(B497:G497)</f>
        <v>0</v>
      </c>
      <c r="I497" s="1533"/>
      <c r="J497" s="1544"/>
      <c r="K497" s="1533" t="s">
        <v>446</v>
      </c>
      <c r="L497" s="1537">
        <f t="shared" si="350"/>
        <v>2</v>
      </c>
      <c r="M497" s="1533">
        <f t="shared" ref="M497:M499" si="365">(L497-H497)</f>
        <v>2</v>
      </c>
      <c r="N497" s="1537">
        <v>0.0</v>
      </c>
      <c r="O497" s="1533">
        <f>sum(M497,N497)</f>
        <v>2</v>
      </c>
      <c r="P497" s="1533"/>
      <c r="Q497" s="649"/>
      <c r="R497" s="1680"/>
      <c r="S497" s="649"/>
      <c r="T497" s="649"/>
      <c r="U497" s="649"/>
      <c r="V497" s="649"/>
      <c r="W497" s="649"/>
      <c r="X497" s="649"/>
      <c r="Y497" s="649"/>
      <c r="Z497" s="649"/>
      <c r="AA497" s="649"/>
      <c r="AB497" s="649"/>
    </row>
    <row r="498">
      <c r="A498" s="1547" t="s">
        <v>80</v>
      </c>
      <c r="B498" s="1537">
        <v>0.0</v>
      </c>
      <c r="C498" s="1537">
        <v>0.0</v>
      </c>
      <c r="D498" s="1537">
        <v>0.0</v>
      </c>
      <c r="E498" s="1537">
        <v>0.0</v>
      </c>
      <c r="F498" s="1537">
        <v>0.0</v>
      </c>
      <c r="G498" s="1537">
        <v>0.0</v>
      </c>
      <c r="H498" s="1535">
        <f t="shared" si="364"/>
        <v>0</v>
      </c>
      <c r="I498" s="1533"/>
      <c r="J498" s="1544"/>
      <c r="K498" s="1533" t="s">
        <v>80</v>
      </c>
      <c r="L498" s="1537">
        <f t="shared" si="350"/>
        <v>41</v>
      </c>
      <c r="M498" s="1533">
        <f t="shared" si="365"/>
        <v>41</v>
      </c>
      <c r="N498" s="1537">
        <v>0.0</v>
      </c>
      <c r="O498" s="1533">
        <f>SUM(M498,N498)</f>
        <v>41</v>
      </c>
      <c r="P498" s="1533"/>
      <c r="Q498" s="649"/>
      <c r="R498" s="1680"/>
      <c r="S498" s="649"/>
      <c r="T498" s="649"/>
      <c r="U498" s="649"/>
      <c r="V498" s="649"/>
      <c r="W498" s="649"/>
      <c r="X498" s="649"/>
      <c r="Y498" s="649"/>
      <c r="Z498" s="649"/>
      <c r="AA498" s="649"/>
      <c r="AB498" s="649"/>
    </row>
    <row r="499">
      <c r="A499" s="1711" t="s">
        <v>684</v>
      </c>
      <c r="B499" s="1541">
        <v>0.0</v>
      </c>
      <c r="C499" s="1541">
        <v>0.0</v>
      </c>
      <c r="D499" s="1541">
        <v>0.0</v>
      </c>
      <c r="E499" s="1541">
        <v>0.0</v>
      </c>
      <c r="F499" s="1541">
        <v>0.0</v>
      </c>
      <c r="G499" s="1541">
        <v>0.0</v>
      </c>
      <c r="H499" s="1542">
        <f t="shared" ref="H499:H501" si="366">SUM(B499:G499)</f>
        <v>0</v>
      </c>
      <c r="I499" s="1543">
        <f>sum(H499:H502)</f>
        <v>0</v>
      </c>
      <c r="J499" s="1544"/>
      <c r="K499" s="1559" t="s">
        <v>566</v>
      </c>
      <c r="L499" s="1546">
        <f t="shared" si="350"/>
        <v>48</v>
      </c>
      <c r="M499" s="1543">
        <f t="shared" si="365"/>
        <v>48</v>
      </c>
      <c r="N499" s="1546">
        <v>0.0</v>
      </c>
      <c r="O499" s="1543">
        <f t="shared" ref="O499:O500" si="367">sum(M499,N499)</f>
        <v>48</v>
      </c>
      <c r="P499" s="1687" t="s">
        <v>683</v>
      </c>
      <c r="Q499" s="649"/>
      <c r="R499" s="1680"/>
      <c r="S499" s="649"/>
      <c r="T499" s="649"/>
      <c r="U499" s="649"/>
      <c r="V499" s="649"/>
      <c r="W499" s="649"/>
      <c r="X499" s="649"/>
      <c r="Y499" s="649"/>
      <c r="Z499" s="649"/>
      <c r="AA499" s="649"/>
      <c r="AB499" s="649"/>
    </row>
    <row r="500">
      <c r="A500" s="1547" t="s">
        <v>77</v>
      </c>
      <c r="B500" s="1537">
        <v>0.0</v>
      </c>
      <c r="C500" s="1537">
        <v>0.0</v>
      </c>
      <c r="D500" s="1537">
        <v>0.0</v>
      </c>
      <c r="E500" s="1537">
        <v>0.0</v>
      </c>
      <c r="F500" s="1537">
        <v>0.0</v>
      </c>
      <c r="G500" s="1537">
        <v>0.0</v>
      </c>
      <c r="H500" s="1535">
        <f t="shared" si="366"/>
        <v>0</v>
      </c>
      <c r="I500" s="1549">
        <f>(I499/60)</f>
        <v>0</v>
      </c>
      <c r="J500" s="1544"/>
      <c r="K500" s="1533" t="s">
        <v>77</v>
      </c>
      <c r="L500" s="1537">
        <f t="shared" si="350"/>
        <v>3</v>
      </c>
      <c r="M500" s="1533">
        <f>(L500-H500-H501)</f>
        <v>3</v>
      </c>
      <c r="N500" s="1537">
        <v>0.0</v>
      </c>
      <c r="O500" s="1533">
        <f t="shared" si="367"/>
        <v>3</v>
      </c>
      <c r="P500" s="1533"/>
      <c r="Q500" s="649"/>
      <c r="R500" s="1680"/>
      <c r="S500" s="649"/>
      <c r="T500" s="649"/>
      <c r="U500" s="649"/>
      <c r="V500" s="649"/>
      <c r="W500" s="649"/>
      <c r="X500" s="649"/>
      <c r="Y500" s="649"/>
      <c r="Z500" s="649"/>
      <c r="AA500" s="649"/>
      <c r="AB500" s="649"/>
    </row>
    <row r="501">
      <c r="A501" s="1547" t="s">
        <v>78</v>
      </c>
      <c r="B501" s="1537">
        <v>0.0</v>
      </c>
      <c r="C501" s="1537">
        <v>0.0</v>
      </c>
      <c r="D501" s="1537">
        <v>0.0</v>
      </c>
      <c r="E501" s="1537">
        <v>0.0</v>
      </c>
      <c r="F501" s="1537">
        <v>0.0</v>
      </c>
      <c r="G501" s="1537">
        <v>0.0</v>
      </c>
      <c r="H501" s="1535">
        <f t="shared" si="366"/>
        <v>0</v>
      </c>
      <c r="I501" s="1533"/>
      <c r="J501" s="1544"/>
      <c r="K501" s="1533" t="s">
        <v>78</v>
      </c>
      <c r="L501" s="1537" t="str">
        <f t="shared" si="350"/>
        <v>-</v>
      </c>
      <c r="M501" s="1533" t="s">
        <v>79</v>
      </c>
      <c r="N501" s="1537" t="s">
        <v>79</v>
      </c>
      <c r="O501" s="1533" t="s">
        <v>79</v>
      </c>
      <c r="P501" s="1533"/>
      <c r="Q501" s="649"/>
      <c r="R501" s="1680"/>
      <c r="S501" s="649"/>
      <c r="T501" s="649"/>
      <c r="U501" s="649"/>
      <c r="V501" s="649"/>
      <c r="W501" s="649"/>
      <c r="X501" s="649"/>
      <c r="Y501" s="649"/>
      <c r="Z501" s="649"/>
      <c r="AA501" s="649"/>
      <c r="AB501" s="649"/>
    </row>
    <row r="502">
      <c r="A502" s="1547" t="s">
        <v>446</v>
      </c>
      <c r="B502" s="1537">
        <v>0.0</v>
      </c>
      <c r="C502" s="1537">
        <v>0.0</v>
      </c>
      <c r="D502" s="1537">
        <v>0.0</v>
      </c>
      <c r="E502" s="1537">
        <v>0.0</v>
      </c>
      <c r="F502" s="1537">
        <v>0.0</v>
      </c>
      <c r="G502" s="1537">
        <v>0.0</v>
      </c>
      <c r="H502" s="1535">
        <f t="shared" ref="H502:H503" si="368">sum(B502:G502)</f>
        <v>0</v>
      </c>
      <c r="I502" s="1533"/>
      <c r="J502" s="1544"/>
      <c r="K502" s="1533" t="s">
        <v>446</v>
      </c>
      <c r="L502" s="1537">
        <f t="shared" si="350"/>
        <v>5</v>
      </c>
      <c r="M502" s="1533">
        <f t="shared" ref="M502:M504" si="369">(L502-H502)</f>
        <v>5</v>
      </c>
      <c r="N502" s="1537">
        <v>0.0</v>
      </c>
      <c r="O502" s="1533">
        <f>sum(M502,N502)</f>
        <v>5</v>
      </c>
      <c r="P502" s="1533"/>
      <c r="Q502" s="649"/>
      <c r="R502" s="1680"/>
      <c r="S502" s="649"/>
      <c r="T502" s="649"/>
      <c r="U502" s="649"/>
      <c r="V502" s="649"/>
      <c r="W502" s="649"/>
      <c r="X502" s="649"/>
      <c r="Y502" s="649"/>
      <c r="Z502" s="649"/>
      <c r="AA502" s="649"/>
      <c r="AB502" s="649"/>
    </row>
    <row r="503">
      <c r="A503" s="1547" t="s">
        <v>80</v>
      </c>
      <c r="B503" s="1537">
        <v>0.0</v>
      </c>
      <c r="C503" s="1537">
        <v>0.0</v>
      </c>
      <c r="D503" s="1537">
        <v>0.0</v>
      </c>
      <c r="E503" s="1537">
        <v>0.0</v>
      </c>
      <c r="F503" s="1537">
        <v>0.0</v>
      </c>
      <c r="G503" s="1537">
        <v>0.0</v>
      </c>
      <c r="H503" s="1535">
        <f t="shared" si="368"/>
        <v>0</v>
      </c>
      <c r="I503" s="1533"/>
      <c r="J503" s="1544"/>
      <c r="K503" s="1533" t="s">
        <v>80</v>
      </c>
      <c r="L503" s="1537">
        <f t="shared" si="350"/>
        <v>30</v>
      </c>
      <c r="M503" s="1533">
        <f t="shared" si="369"/>
        <v>30</v>
      </c>
      <c r="N503" s="1537">
        <v>0.0</v>
      </c>
      <c r="O503" s="1533">
        <f>SUM(M503,N503)</f>
        <v>30</v>
      </c>
      <c r="P503" s="1533"/>
      <c r="Q503" s="649"/>
      <c r="R503" s="1680"/>
      <c r="S503" s="649"/>
      <c r="T503" s="649"/>
      <c r="U503" s="649"/>
      <c r="V503" s="649"/>
      <c r="W503" s="649"/>
      <c r="X503" s="649"/>
      <c r="Y503" s="649"/>
      <c r="Z503" s="649"/>
      <c r="AA503" s="649"/>
      <c r="AB503" s="649"/>
    </row>
    <row r="504">
      <c r="A504" s="1558" t="s">
        <v>117</v>
      </c>
      <c r="B504" s="1541">
        <v>6.0</v>
      </c>
      <c r="C504" s="1541">
        <v>5.0</v>
      </c>
      <c r="D504" s="1541">
        <v>7.0</v>
      </c>
      <c r="E504" s="1541">
        <v>8.0</v>
      </c>
      <c r="F504" s="1541">
        <v>7.0</v>
      </c>
      <c r="G504" s="1541">
        <v>0.0</v>
      </c>
      <c r="H504" s="1542">
        <f t="shared" ref="H504:H506" si="370">SUM(B504:G504)</f>
        <v>33</v>
      </c>
      <c r="I504" s="1543">
        <f>sum(H504:H507)</f>
        <v>53</v>
      </c>
      <c r="J504" s="1544"/>
      <c r="K504" s="1559" t="s">
        <v>117</v>
      </c>
      <c r="L504" s="1546">
        <f t="shared" si="350"/>
        <v>83</v>
      </c>
      <c r="M504" s="1543">
        <f t="shared" si="369"/>
        <v>50</v>
      </c>
      <c r="N504" s="1546">
        <v>30.0</v>
      </c>
      <c r="O504" s="1543">
        <f t="shared" ref="O504:O505" si="371">sum(M504,N504)</f>
        <v>80</v>
      </c>
      <c r="P504" s="1546" t="s">
        <v>3</v>
      </c>
      <c r="Q504" s="659"/>
      <c r="R504" s="1680"/>
      <c r="S504" s="649"/>
      <c r="T504" s="649"/>
      <c r="U504" s="649"/>
      <c r="V504" s="649"/>
      <c r="W504" s="649"/>
      <c r="X504" s="649"/>
      <c r="Y504" s="649"/>
      <c r="Z504" s="649"/>
      <c r="AA504" s="649"/>
      <c r="AB504" s="649"/>
    </row>
    <row r="505">
      <c r="A505" s="1547" t="s">
        <v>77</v>
      </c>
      <c r="B505" s="1537">
        <v>0.0</v>
      </c>
      <c r="C505" s="1537">
        <v>0.0</v>
      </c>
      <c r="D505" s="1537">
        <v>0.0</v>
      </c>
      <c r="E505" s="1537">
        <v>0.0</v>
      </c>
      <c r="F505" s="1537">
        <v>0.0</v>
      </c>
      <c r="G505" s="1537">
        <v>0.0</v>
      </c>
      <c r="H505" s="1535">
        <f t="shared" si="370"/>
        <v>0</v>
      </c>
      <c r="I505" s="1549">
        <f>(I504/60)</f>
        <v>0.8833333333</v>
      </c>
      <c r="J505" s="1544"/>
      <c r="K505" s="1533" t="s">
        <v>77</v>
      </c>
      <c r="L505" s="1537">
        <f t="shared" si="350"/>
        <v>15</v>
      </c>
      <c r="M505" s="1533">
        <f>(L505-H505-H506)</f>
        <v>0</v>
      </c>
      <c r="N505" s="1537">
        <v>25.0</v>
      </c>
      <c r="O505" s="1533">
        <f t="shared" si="371"/>
        <v>25</v>
      </c>
      <c r="P505" s="1533"/>
      <c r="Q505" s="649"/>
      <c r="R505" s="1680"/>
      <c r="S505" s="649"/>
      <c r="T505" s="649"/>
      <c r="U505" s="649"/>
      <c r="V505" s="649"/>
      <c r="W505" s="649"/>
      <c r="X505" s="649"/>
      <c r="Y505" s="649"/>
      <c r="Z505" s="649"/>
      <c r="AA505" s="649"/>
      <c r="AB505" s="649"/>
    </row>
    <row r="506">
      <c r="A506" s="1547" t="s">
        <v>78</v>
      </c>
      <c r="B506" s="1537">
        <v>0.0</v>
      </c>
      <c r="C506" s="1537">
        <v>8.0</v>
      </c>
      <c r="D506" s="1537">
        <v>7.0</v>
      </c>
      <c r="E506" s="1537">
        <v>0.0</v>
      </c>
      <c r="F506" s="1537">
        <v>0.0</v>
      </c>
      <c r="G506" s="1537">
        <v>0.0</v>
      </c>
      <c r="H506" s="1535">
        <f t="shared" si="370"/>
        <v>15</v>
      </c>
      <c r="I506" s="1533"/>
      <c r="J506" s="1544"/>
      <c r="K506" s="1533" t="s">
        <v>78</v>
      </c>
      <c r="L506" s="1537" t="str">
        <f t="shared" si="350"/>
        <v>-</v>
      </c>
      <c r="M506" s="1533" t="s">
        <v>79</v>
      </c>
      <c r="N506" s="1537" t="s">
        <v>79</v>
      </c>
      <c r="O506" s="1533" t="s">
        <v>79</v>
      </c>
      <c r="P506" s="1533"/>
      <c r="Q506" s="649"/>
      <c r="R506" s="1680"/>
      <c r="S506" s="649"/>
      <c r="T506" s="649"/>
      <c r="U506" s="649"/>
      <c r="V506" s="649"/>
      <c r="W506" s="649"/>
      <c r="X506" s="649"/>
      <c r="Y506" s="649"/>
      <c r="Z506" s="649"/>
      <c r="AA506" s="649"/>
      <c r="AB506" s="649"/>
    </row>
    <row r="507">
      <c r="A507" s="1547" t="s">
        <v>446</v>
      </c>
      <c r="B507" s="1537">
        <v>0.0</v>
      </c>
      <c r="C507" s="1537">
        <v>1.0</v>
      </c>
      <c r="D507" s="1537">
        <v>3.0</v>
      </c>
      <c r="E507" s="1537">
        <v>0.0</v>
      </c>
      <c r="F507" s="1537">
        <v>1.0</v>
      </c>
      <c r="G507" s="1537">
        <v>0.0</v>
      </c>
      <c r="H507" s="1535">
        <f t="shared" ref="H507:H508" si="372">sum(B507:G507)</f>
        <v>5</v>
      </c>
      <c r="I507" s="1533"/>
      <c r="J507" s="1544"/>
      <c r="K507" s="1533" t="s">
        <v>446</v>
      </c>
      <c r="L507" s="1537">
        <f t="shared" si="350"/>
        <v>10</v>
      </c>
      <c r="M507" s="1533">
        <f t="shared" ref="M507:M508" si="373">(L507-H507)</f>
        <v>5</v>
      </c>
      <c r="N507" s="1537">
        <v>3.0</v>
      </c>
      <c r="O507" s="1533">
        <f>sum(M507,N507)</f>
        <v>8</v>
      </c>
      <c r="P507" s="1533"/>
      <c r="Q507" s="649"/>
      <c r="R507" s="1680"/>
      <c r="S507" s="649"/>
      <c r="T507" s="649"/>
      <c r="U507" s="649"/>
      <c r="V507" s="649"/>
      <c r="W507" s="649"/>
      <c r="X507" s="649"/>
      <c r="Y507" s="649"/>
      <c r="Z507" s="649"/>
      <c r="AA507" s="649"/>
      <c r="AB507" s="649"/>
    </row>
    <row r="508">
      <c r="A508" s="1547" t="s">
        <v>80</v>
      </c>
      <c r="B508" s="1537">
        <v>3.0</v>
      </c>
      <c r="C508" s="1537">
        <v>0.0</v>
      </c>
      <c r="D508" s="1537">
        <v>3.0</v>
      </c>
      <c r="E508" s="1537">
        <v>0.0</v>
      </c>
      <c r="F508" s="1537">
        <v>0.0</v>
      </c>
      <c r="G508" s="1537">
        <v>0.0</v>
      </c>
      <c r="H508" s="1535">
        <f t="shared" si="372"/>
        <v>6</v>
      </c>
      <c r="I508" s="1533"/>
      <c r="J508" s="1544"/>
      <c r="K508" s="1533" t="s">
        <v>80</v>
      </c>
      <c r="L508" s="1537">
        <f t="shared" si="350"/>
        <v>23</v>
      </c>
      <c r="M508" s="1533">
        <f t="shared" si="373"/>
        <v>17</v>
      </c>
      <c r="N508" s="1537">
        <v>0.0</v>
      </c>
      <c r="O508" s="1533">
        <f>SUM(M508,N508)</f>
        <v>17</v>
      </c>
      <c r="P508" s="1533"/>
      <c r="Q508" s="649"/>
      <c r="R508" s="1680"/>
      <c r="S508" s="649"/>
      <c r="T508" s="649"/>
      <c r="U508" s="649"/>
      <c r="V508" s="649"/>
      <c r="W508" s="649"/>
      <c r="X508" s="649"/>
      <c r="Y508" s="649"/>
      <c r="Z508" s="649"/>
      <c r="AA508" s="649"/>
      <c r="AB508" s="649"/>
    </row>
    <row r="509">
      <c r="A509" s="1538"/>
      <c r="B509" s="1682"/>
      <c r="C509" s="1682"/>
      <c r="D509" s="1682"/>
      <c r="E509" s="1682"/>
      <c r="F509" s="1684"/>
      <c r="G509" s="1682"/>
      <c r="H509" s="1682"/>
      <c r="I509" s="1682"/>
      <c r="J509" s="1531"/>
      <c r="K509" s="1539"/>
      <c r="L509" s="1682"/>
      <c r="M509" s="1682"/>
      <c r="N509" s="1539"/>
      <c r="O509" s="1682"/>
      <c r="P509" s="1539"/>
      <c r="Q509" s="649"/>
      <c r="R509" s="649"/>
      <c r="S509" s="649"/>
      <c r="T509" s="649"/>
      <c r="U509" s="649"/>
      <c r="V509" s="649"/>
      <c r="W509" s="649"/>
      <c r="X509" s="649"/>
      <c r="Y509" s="649"/>
      <c r="Z509" s="649"/>
      <c r="AA509" s="649"/>
      <c r="AB509" s="649"/>
    </row>
    <row r="510">
      <c r="A510" s="1572" t="s">
        <v>121</v>
      </c>
      <c r="B510" s="1573">
        <f t="shared" ref="B510:H510" si="374">SUM(B386,B391,B396,B401,B406,B411,B417,B422,B427,B432,B437,B442,B448,B453,B458,B463,B468,B473,B479,B484,B489,B494,B499,B504)</f>
        <v>128</v>
      </c>
      <c r="C510" s="1573">
        <f t="shared" si="374"/>
        <v>100</v>
      </c>
      <c r="D510" s="1573">
        <f t="shared" si="374"/>
        <v>92</v>
      </c>
      <c r="E510" s="1573">
        <f t="shared" si="374"/>
        <v>124</v>
      </c>
      <c r="F510" s="1573">
        <f t="shared" si="374"/>
        <v>99</v>
      </c>
      <c r="G510" s="1573">
        <f t="shared" si="374"/>
        <v>26</v>
      </c>
      <c r="H510" s="1573">
        <f t="shared" si="374"/>
        <v>569</v>
      </c>
      <c r="I510" s="1685"/>
      <c r="J510" s="1531"/>
      <c r="K510" s="1573" t="s">
        <v>121</v>
      </c>
      <c r="L510" s="1573">
        <f t="shared" ref="L510:O510" si="375">SUM(L386,L391,L396,L401,L406,L411,L417,L422,L427,L432,L437,L442,L448,L453,L458,L463,L468,L473,L479,L484,L489,L494,L499,L504)</f>
        <v>958</v>
      </c>
      <c r="M510" s="1573">
        <f t="shared" si="375"/>
        <v>389</v>
      </c>
      <c r="N510" s="1573">
        <f t="shared" si="375"/>
        <v>605</v>
      </c>
      <c r="O510" s="1573">
        <f t="shared" si="375"/>
        <v>994</v>
      </c>
      <c r="P510" s="1573"/>
      <c r="Q510" s="649"/>
      <c r="R510" s="649"/>
      <c r="S510" s="649"/>
      <c r="T510" s="649"/>
      <c r="U510" s="649"/>
      <c r="V510" s="649"/>
      <c r="W510" s="649"/>
      <c r="X510" s="649"/>
      <c r="Y510" s="649"/>
      <c r="Z510" s="649"/>
      <c r="AA510" s="649"/>
      <c r="AB510" s="649"/>
    </row>
    <row r="511">
      <c r="A511" s="1572" t="s">
        <v>77</v>
      </c>
      <c r="B511" s="1573">
        <f t="shared" ref="B511:H511" si="376">SUM(B387,B392,B397,B402,B407,B412,B418,B423,B428,B433,B438,B443,B449,B454,B459,B464,B469,B474,B480,B485,B490,B495,B500,B505)</f>
        <v>2</v>
      </c>
      <c r="C511" s="1573">
        <f t="shared" si="376"/>
        <v>4</v>
      </c>
      <c r="D511" s="1573">
        <f t="shared" si="376"/>
        <v>6</v>
      </c>
      <c r="E511" s="1573">
        <f t="shared" si="376"/>
        <v>0</v>
      </c>
      <c r="F511" s="1573">
        <f t="shared" si="376"/>
        <v>0</v>
      </c>
      <c r="G511" s="1573">
        <f t="shared" si="376"/>
        <v>0</v>
      </c>
      <c r="H511" s="1573">
        <f t="shared" si="376"/>
        <v>12</v>
      </c>
      <c r="I511" s="1685"/>
      <c r="J511" s="1531"/>
      <c r="K511" s="1573" t="s">
        <v>77</v>
      </c>
      <c r="L511" s="1573">
        <f t="shared" ref="L511:O511" si="377">SUM(L387,L392,L397,L402,L407,L412,L418,L423,L428,L433,L438,L443,L449,L454,L459,L464,L469,L474,L480,L485,L490,L495,L500,L505)</f>
        <v>213</v>
      </c>
      <c r="M511" s="1573">
        <f t="shared" si="377"/>
        <v>45</v>
      </c>
      <c r="N511" s="1573">
        <f t="shared" si="377"/>
        <v>200</v>
      </c>
      <c r="O511" s="1573">
        <f t="shared" si="377"/>
        <v>245</v>
      </c>
      <c r="P511" s="1573"/>
      <c r="Q511" s="649"/>
      <c r="R511" s="649"/>
      <c r="S511" s="649"/>
      <c r="T511" s="649"/>
      <c r="U511" s="649"/>
      <c r="V511" s="649"/>
      <c r="W511" s="649"/>
      <c r="X511" s="649"/>
      <c r="Y511" s="649"/>
      <c r="Z511" s="649"/>
      <c r="AA511" s="649"/>
      <c r="AB511" s="649"/>
    </row>
    <row r="512">
      <c r="A512" s="1572" t="s">
        <v>78</v>
      </c>
      <c r="B512" s="1573">
        <f t="shared" ref="B512:H512" si="378">SUM(B388,B393,B398,B403,B408,B413,B419,B424,B429,B434,B439,B444,B450,B455,B460,B465,B470,B475,B481,B486,B491,B496,B501,B506)</f>
        <v>38</v>
      </c>
      <c r="C512" s="1573">
        <f t="shared" si="378"/>
        <v>61</v>
      </c>
      <c r="D512" s="1573">
        <f t="shared" si="378"/>
        <v>24</v>
      </c>
      <c r="E512" s="1573">
        <f t="shared" si="378"/>
        <v>16</v>
      </c>
      <c r="F512" s="1573">
        <f t="shared" si="378"/>
        <v>17</v>
      </c>
      <c r="G512" s="1573">
        <f t="shared" si="378"/>
        <v>0</v>
      </c>
      <c r="H512" s="1573">
        <f t="shared" si="378"/>
        <v>156</v>
      </c>
      <c r="I512" s="1685"/>
      <c r="J512" s="1531"/>
      <c r="K512" s="1573" t="s">
        <v>78</v>
      </c>
      <c r="L512" s="1573">
        <f t="shared" ref="L512:O512" si="379">SUM(L388,L393,L398,L403,L408,L413,L419,L424,L429,L434,L439,L444,L450,L455,L460,L465,L470,L475,L481,L486,L491,L496,L501,L506)</f>
        <v>0</v>
      </c>
      <c r="M512" s="1573">
        <f t="shared" si="379"/>
        <v>0</v>
      </c>
      <c r="N512" s="1573">
        <f t="shared" si="379"/>
        <v>0</v>
      </c>
      <c r="O512" s="1573">
        <f t="shared" si="379"/>
        <v>0</v>
      </c>
      <c r="P512" s="1573"/>
      <c r="Q512" s="649"/>
      <c r="R512" s="649"/>
      <c r="S512" s="649"/>
      <c r="T512" s="649"/>
      <c r="U512" s="649"/>
      <c r="V512" s="649"/>
      <c r="W512" s="649"/>
      <c r="X512" s="649"/>
      <c r="Y512" s="649"/>
      <c r="Z512" s="649"/>
      <c r="AA512" s="649"/>
      <c r="AB512" s="649"/>
    </row>
    <row r="513">
      <c r="A513" s="1572" t="s">
        <v>446</v>
      </c>
      <c r="B513" s="1573">
        <f t="shared" ref="B513:H513" si="380">SUM(B389,B394,B399,B404,B409,B414,B420,B425,B430,B435,B440,B445,B451,B456,B461,B466,B471,B476,B482,B487,B492,B497,B502,B507)</f>
        <v>12</v>
      </c>
      <c r="C513" s="1573">
        <f t="shared" si="380"/>
        <v>12</v>
      </c>
      <c r="D513" s="1573">
        <f t="shared" si="380"/>
        <v>14</v>
      </c>
      <c r="E513" s="1573">
        <f t="shared" si="380"/>
        <v>11</v>
      </c>
      <c r="F513" s="1573">
        <f t="shared" si="380"/>
        <v>7</v>
      </c>
      <c r="G513" s="1573">
        <f t="shared" si="380"/>
        <v>2</v>
      </c>
      <c r="H513" s="1573">
        <f t="shared" si="380"/>
        <v>58</v>
      </c>
      <c r="I513" s="1685"/>
      <c r="J513" s="1531"/>
      <c r="K513" s="1573" t="s">
        <v>446</v>
      </c>
      <c r="L513" s="1573">
        <f t="shared" ref="L513:O513" si="381">SUM(L389,L394,L399,L404,L409,L414,L420,L425,L430,L435,L440,L445,L451,L456,L461,L466,L471,L476,L482,L487,L492,L497,L502,L507)</f>
        <v>106</v>
      </c>
      <c r="M513" s="1573">
        <f t="shared" si="381"/>
        <v>48</v>
      </c>
      <c r="N513" s="1573">
        <f t="shared" si="381"/>
        <v>66</v>
      </c>
      <c r="O513" s="1573">
        <f t="shared" si="381"/>
        <v>114</v>
      </c>
      <c r="P513" s="1573"/>
      <c r="Q513" s="649"/>
      <c r="R513" s="649"/>
      <c r="S513" s="649"/>
      <c r="T513" s="649"/>
      <c r="U513" s="649"/>
      <c r="V513" s="649"/>
      <c r="W513" s="649"/>
      <c r="X513" s="649"/>
      <c r="Y513" s="649"/>
      <c r="Z513" s="649"/>
      <c r="AA513" s="649"/>
      <c r="AB513" s="649"/>
    </row>
    <row r="514">
      <c r="A514" s="1572" t="s">
        <v>80</v>
      </c>
      <c r="B514" s="1573">
        <f t="shared" ref="B514:H514" si="382">SUM(B390,B395,B400,B405,B410,B415,B421,B426,B431,B436,B441,B446,B452,B457,B462,B467,B472,B477,B483,B488,B493,B498,B503,B508)</f>
        <v>4</v>
      </c>
      <c r="C514" s="1573">
        <f t="shared" si="382"/>
        <v>8</v>
      </c>
      <c r="D514" s="1573">
        <f t="shared" si="382"/>
        <v>5</v>
      </c>
      <c r="E514" s="1573">
        <f t="shared" si="382"/>
        <v>5</v>
      </c>
      <c r="F514" s="1573">
        <f t="shared" si="382"/>
        <v>2</v>
      </c>
      <c r="G514" s="1573">
        <f t="shared" si="382"/>
        <v>0</v>
      </c>
      <c r="H514" s="1573">
        <f t="shared" si="382"/>
        <v>24</v>
      </c>
      <c r="I514" s="1685"/>
      <c r="J514" s="1531"/>
      <c r="K514" s="1573" t="s">
        <v>80</v>
      </c>
      <c r="L514" s="1573">
        <f t="shared" ref="L514:O514" si="383">SUM(L390,L395,L400,L405,L410,L415,L421,L426,L431,L436,L441,L446,L452,L457,L462,L467,L472,L477,L483,L488,L493,L498,L503,L508)</f>
        <v>627</v>
      </c>
      <c r="M514" s="1573">
        <f t="shared" si="383"/>
        <v>603</v>
      </c>
      <c r="N514" s="1573">
        <f t="shared" si="383"/>
        <v>0</v>
      </c>
      <c r="O514" s="1573">
        <f t="shared" si="383"/>
        <v>603</v>
      </c>
      <c r="P514" s="1573"/>
      <c r="Q514" s="649"/>
      <c r="R514" s="649"/>
      <c r="S514" s="649"/>
      <c r="T514" s="649"/>
      <c r="U514" s="649"/>
      <c r="V514" s="649"/>
      <c r="W514" s="649"/>
      <c r="X514" s="649"/>
      <c r="Y514" s="649"/>
      <c r="Z514" s="649"/>
      <c r="AA514" s="649"/>
      <c r="AB514" s="649"/>
    </row>
    <row r="515">
      <c r="A515" s="1538" t="s">
        <v>9</v>
      </c>
      <c r="B515" s="1539">
        <f t="shared" ref="B515:G515" si="384">sum(B510:B513)</f>
        <v>180</v>
      </c>
      <c r="C515" s="1539">
        <f t="shared" si="384"/>
        <v>177</v>
      </c>
      <c r="D515" s="1539">
        <f t="shared" si="384"/>
        <v>136</v>
      </c>
      <c r="E515" s="1539">
        <f t="shared" si="384"/>
        <v>151</v>
      </c>
      <c r="F515" s="1539">
        <f t="shared" si="384"/>
        <v>123</v>
      </c>
      <c r="G515" s="1539">
        <f t="shared" si="384"/>
        <v>28</v>
      </c>
      <c r="H515" s="1539">
        <f>sum(B515:G515)</f>
        <v>795</v>
      </c>
      <c r="I515" s="1682"/>
      <c r="J515" s="636"/>
      <c r="K515" s="1539" t="s">
        <v>9</v>
      </c>
      <c r="L515" s="1539">
        <f t="shared" ref="L515:O515" si="385">sum(L510:L513)</f>
        <v>1277</v>
      </c>
      <c r="M515" s="1539">
        <f t="shared" si="385"/>
        <v>482</v>
      </c>
      <c r="N515" s="1539">
        <f t="shared" si="385"/>
        <v>871</v>
      </c>
      <c r="O515" s="1539">
        <f t="shared" si="385"/>
        <v>1353</v>
      </c>
      <c r="P515" s="1539"/>
      <c r="Q515" s="649"/>
      <c r="R515" s="649"/>
      <c r="S515" s="649"/>
      <c r="T515" s="649"/>
      <c r="U515" s="649"/>
      <c r="V515" s="649"/>
      <c r="W515" s="649"/>
      <c r="X515" s="649"/>
      <c r="Y515" s="649"/>
      <c r="Z515" s="649"/>
      <c r="AA515" s="649"/>
      <c r="AB515" s="649"/>
    </row>
    <row r="516">
      <c r="A516" s="675"/>
      <c r="B516" s="675"/>
      <c r="C516" s="675"/>
      <c r="D516" s="675"/>
      <c r="E516" s="675"/>
      <c r="F516" s="675"/>
      <c r="G516" s="675"/>
      <c r="H516" s="675"/>
      <c r="I516" s="636"/>
      <c r="J516" s="636"/>
      <c r="K516" s="636"/>
      <c r="L516" s="636"/>
      <c r="M516" s="636"/>
      <c r="N516" s="636"/>
      <c r="O516" s="636"/>
      <c r="P516" s="636"/>
      <c r="Q516" s="649"/>
      <c r="R516" s="649"/>
      <c r="S516" s="649"/>
      <c r="T516" s="649"/>
      <c r="U516" s="649"/>
      <c r="V516" s="649"/>
      <c r="W516" s="649"/>
      <c r="X516" s="649"/>
      <c r="Y516" s="649"/>
      <c r="Z516" s="649"/>
      <c r="AA516" s="649"/>
      <c r="AB516" s="649"/>
    </row>
    <row r="517">
      <c r="A517" s="1538" t="s">
        <v>123</v>
      </c>
      <c r="B517" s="1539" t="s">
        <v>2</v>
      </c>
      <c r="C517" s="1539" t="s">
        <v>3</v>
      </c>
      <c r="D517" s="1539" t="s">
        <v>4</v>
      </c>
      <c r="E517" s="1539" t="s">
        <v>5</v>
      </c>
      <c r="F517" s="1539" t="s">
        <v>6</v>
      </c>
      <c r="G517" s="1539" t="s">
        <v>7</v>
      </c>
      <c r="H517" s="1539" t="s">
        <v>9</v>
      </c>
      <c r="I517" s="636"/>
      <c r="J517" s="636"/>
      <c r="K517" s="636"/>
      <c r="L517" s="636"/>
      <c r="M517" s="636"/>
      <c r="N517" s="636"/>
      <c r="O517" s="636"/>
      <c r="P517" s="636"/>
      <c r="Q517" s="649"/>
      <c r="R517" s="649"/>
      <c r="S517" s="649"/>
      <c r="T517" s="649"/>
      <c r="U517" s="649"/>
      <c r="V517" s="649"/>
      <c r="W517" s="649"/>
      <c r="X517" s="649"/>
      <c r="Y517" s="649"/>
      <c r="Z517" s="649"/>
      <c r="AA517" s="649"/>
      <c r="AB517" s="649"/>
    </row>
    <row r="518">
      <c r="A518" s="1547" t="s">
        <v>124</v>
      </c>
      <c r="B518" s="1533">
        <f t="shared" ref="B518:G518" si="386">sum(B511:B512)</f>
        <v>40</v>
      </c>
      <c r="C518" s="1533">
        <f t="shared" si="386"/>
        <v>65</v>
      </c>
      <c r="D518" s="1533">
        <f t="shared" si="386"/>
        <v>30</v>
      </c>
      <c r="E518" s="1533">
        <f t="shared" si="386"/>
        <v>16</v>
      </c>
      <c r="F518" s="1533">
        <f t="shared" si="386"/>
        <v>17</v>
      </c>
      <c r="G518" s="1533">
        <f t="shared" si="386"/>
        <v>0</v>
      </c>
      <c r="H518" s="1535">
        <f>sum(B518:G518)</f>
        <v>168</v>
      </c>
      <c r="I518" s="636"/>
      <c r="J518" s="636"/>
      <c r="K518" s="636"/>
      <c r="L518" s="636"/>
      <c r="M518" s="636"/>
      <c r="N518" s="636"/>
      <c r="O518" s="636"/>
      <c r="P518" s="636"/>
      <c r="Q518" s="649"/>
      <c r="R518" s="649"/>
      <c r="S518" s="649"/>
      <c r="T518" s="649"/>
      <c r="U518" s="649"/>
      <c r="V518" s="649"/>
      <c r="W518" s="649"/>
      <c r="X518" s="649"/>
      <c r="Y518" s="649"/>
      <c r="Z518" s="649"/>
      <c r="AA518" s="649"/>
      <c r="AB518" s="649"/>
    </row>
    <row r="519">
      <c r="A519" s="1577" t="s">
        <v>126</v>
      </c>
      <c r="B519" s="1578">
        <f t="shared" ref="B519:D519" si="387">(B518*10.01)</f>
        <v>400.4</v>
      </c>
      <c r="C519" s="1578">
        <f t="shared" si="387"/>
        <v>650.65</v>
      </c>
      <c r="D519" s="1578">
        <f t="shared" si="387"/>
        <v>300.3</v>
      </c>
      <c r="E519" s="1579">
        <f t="shared" ref="E519:H519" si="388">(E518*22.5)</f>
        <v>360</v>
      </c>
      <c r="F519" s="1579">
        <f t="shared" si="388"/>
        <v>382.5</v>
      </c>
      <c r="G519" s="1579">
        <f t="shared" si="388"/>
        <v>0</v>
      </c>
      <c r="H519" s="1579">
        <f t="shared" si="388"/>
        <v>3780</v>
      </c>
      <c r="I519" s="676"/>
      <c r="J519" s="576"/>
      <c r="K519" s="576"/>
      <c r="L519" s="576"/>
      <c r="M519" s="576"/>
      <c r="N519" s="576"/>
      <c r="O519" s="576"/>
      <c r="P519" s="576"/>
      <c r="Q519" s="577"/>
      <c r="R519" s="577"/>
      <c r="S519" s="577"/>
      <c r="T519" s="577"/>
      <c r="U519" s="577"/>
      <c r="V519" s="577"/>
      <c r="W519" s="577"/>
      <c r="X519" s="577"/>
      <c r="Y519" s="577"/>
      <c r="Z519" s="577"/>
      <c r="AA519" s="577"/>
      <c r="AB519" s="577"/>
    </row>
    <row r="520">
      <c r="A520" s="1547" t="s">
        <v>127</v>
      </c>
      <c r="B520" s="1533">
        <f t="shared" ref="B520:H520" si="389">B514</f>
        <v>4</v>
      </c>
      <c r="C520" s="1533">
        <f t="shared" si="389"/>
        <v>8</v>
      </c>
      <c r="D520" s="1533">
        <f t="shared" si="389"/>
        <v>5</v>
      </c>
      <c r="E520" s="1533">
        <f t="shared" si="389"/>
        <v>5</v>
      </c>
      <c r="F520" s="1533">
        <f t="shared" si="389"/>
        <v>2</v>
      </c>
      <c r="G520" s="1533">
        <f t="shared" si="389"/>
        <v>0</v>
      </c>
      <c r="H520" s="1533">
        <f t="shared" si="389"/>
        <v>24</v>
      </c>
      <c r="I520" s="676"/>
      <c r="J520" s="576"/>
      <c r="K520" s="576"/>
      <c r="L520" s="576"/>
      <c r="M520" s="576"/>
      <c r="N520" s="576"/>
      <c r="O520" s="576"/>
      <c r="P520" s="576"/>
      <c r="Q520" s="577"/>
      <c r="R520" s="577"/>
      <c r="S520" s="577"/>
      <c r="T520" s="577"/>
      <c r="U520" s="577"/>
      <c r="V520" s="577"/>
      <c r="W520" s="577"/>
      <c r="X520" s="577"/>
      <c r="Y520" s="577"/>
      <c r="Z520" s="577"/>
      <c r="AA520" s="577"/>
      <c r="AB520" s="577"/>
    </row>
    <row r="521">
      <c r="A521" s="1547" t="s">
        <v>126</v>
      </c>
      <c r="B521" s="1583">
        <f t="shared" ref="B521:H521" si="390">(B520*5)</f>
        <v>20</v>
      </c>
      <c r="C521" s="1583">
        <f t="shared" si="390"/>
        <v>40</v>
      </c>
      <c r="D521" s="1583">
        <f t="shared" si="390"/>
        <v>25</v>
      </c>
      <c r="E521" s="1583">
        <f t="shared" si="390"/>
        <v>25</v>
      </c>
      <c r="F521" s="1583">
        <f t="shared" si="390"/>
        <v>10</v>
      </c>
      <c r="G521" s="1583">
        <f t="shared" si="390"/>
        <v>0</v>
      </c>
      <c r="H521" s="1583">
        <f t="shared" si="390"/>
        <v>120</v>
      </c>
      <c r="I521" s="676"/>
      <c r="J521" s="576"/>
      <c r="K521" s="576"/>
      <c r="L521" s="576"/>
      <c r="M521" s="576"/>
      <c r="N521" s="576"/>
      <c r="O521" s="576"/>
      <c r="P521" s="576"/>
      <c r="Q521" s="577"/>
      <c r="R521" s="577"/>
      <c r="S521" s="577"/>
      <c r="T521" s="577"/>
      <c r="U521" s="577"/>
      <c r="V521" s="577"/>
      <c r="W521" s="577"/>
      <c r="X521" s="577"/>
      <c r="Y521" s="577"/>
      <c r="Z521" s="577"/>
      <c r="AA521" s="577"/>
      <c r="AB521" s="577"/>
    </row>
    <row r="522">
      <c r="A522" s="1538" t="s">
        <v>9</v>
      </c>
      <c r="B522" s="1584">
        <f t="shared" ref="B522:H522" si="391">SUM(B519,B521)</f>
        <v>420.4</v>
      </c>
      <c r="C522" s="1584">
        <f t="shared" si="391"/>
        <v>690.65</v>
      </c>
      <c r="D522" s="1584">
        <f t="shared" si="391"/>
        <v>325.3</v>
      </c>
      <c r="E522" s="1584">
        <f t="shared" si="391"/>
        <v>385</v>
      </c>
      <c r="F522" s="1584">
        <f t="shared" si="391"/>
        <v>392.5</v>
      </c>
      <c r="G522" s="1584">
        <f t="shared" si="391"/>
        <v>0</v>
      </c>
      <c r="H522" s="1584">
        <f t="shared" si="391"/>
        <v>3900</v>
      </c>
      <c r="I522" s="676"/>
      <c r="J522" s="576"/>
      <c r="K522" s="576"/>
      <c r="L522" s="576"/>
      <c r="M522" s="576"/>
      <c r="N522" s="576"/>
      <c r="O522" s="576"/>
      <c r="P522" s="576"/>
      <c r="Q522" s="577"/>
      <c r="R522" s="577"/>
      <c r="S522" s="577"/>
      <c r="T522" s="577"/>
      <c r="U522" s="577"/>
      <c r="V522" s="577"/>
      <c r="W522" s="577"/>
      <c r="X522" s="577"/>
      <c r="Y522" s="577"/>
      <c r="Z522" s="577"/>
      <c r="AA522" s="577"/>
      <c r="AB522" s="577"/>
    </row>
    <row r="523">
      <c r="A523" s="584"/>
      <c r="B523" s="676"/>
      <c r="C523" s="676"/>
      <c r="D523" s="676"/>
      <c r="E523" s="676"/>
      <c r="F523" s="676"/>
      <c r="G523" s="677"/>
      <c r="H523" s="678"/>
      <c r="I523" s="676"/>
      <c r="J523" s="576"/>
      <c r="K523" s="576"/>
      <c r="L523" s="576"/>
      <c r="M523" s="576"/>
      <c r="N523" s="576"/>
      <c r="O523" s="576"/>
      <c r="P523" s="576"/>
      <c r="Q523" s="577"/>
      <c r="R523" s="577"/>
      <c r="S523" s="577"/>
      <c r="T523" s="577"/>
      <c r="U523" s="577"/>
      <c r="V523" s="577"/>
      <c r="W523" s="577"/>
      <c r="X523" s="577"/>
      <c r="Y523" s="577"/>
      <c r="Z523" s="577"/>
      <c r="AA523" s="577"/>
      <c r="AB523" s="577"/>
    </row>
    <row r="524">
      <c r="A524" s="1588" t="s">
        <v>685</v>
      </c>
      <c r="B524" s="676"/>
      <c r="C524" s="676"/>
      <c r="D524" s="676"/>
      <c r="E524" s="676"/>
      <c r="F524" s="679"/>
      <c r="G524" s="1590" t="s">
        <v>35</v>
      </c>
      <c r="H524" s="1591" t="s">
        <v>36</v>
      </c>
      <c r="I524" s="676"/>
      <c r="J524" s="576"/>
      <c r="K524" s="576"/>
      <c r="L524" s="576"/>
      <c r="M524" s="576"/>
      <c r="N524" s="576"/>
      <c r="O524" s="576"/>
      <c r="P524" s="576"/>
      <c r="Q524" s="577"/>
      <c r="R524" s="577"/>
      <c r="S524" s="577"/>
      <c r="T524" s="577"/>
      <c r="U524" s="577"/>
      <c r="V524" s="577"/>
      <c r="W524" s="577"/>
      <c r="X524" s="577"/>
      <c r="Y524" s="577"/>
      <c r="Z524" s="577"/>
      <c r="AA524" s="577"/>
      <c r="AB524" s="577"/>
    </row>
    <row r="525">
      <c r="A525" s="576"/>
      <c r="B525" s="676"/>
      <c r="C525" s="676"/>
      <c r="D525" s="676"/>
      <c r="E525" s="676"/>
      <c r="F525" s="679"/>
      <c r="G525" s="1650" t="s">
        <v>662</v>
      </c>
      <c r="H525" s="1537">
        <v>131.0</v>
      </c>
      <c r="I525" s="676"/>
      <c r="J525" s="576"/>
      <c r="K525" s="576"/>
      <c r="L525" s="576"/>
      <c r="M525" s="576"/>
      <c r="N525" s="576"/>
      <c r="O525" s="576"/>
      <c r="P525" s="576"/>
      <c r="Q525" s="577"/>
      <c r="R525" s="577"/>
      <c r="S525" s="577"/>
      <c r="T525" s="577"/>
      <c r="U525" s="577"/>
      <c r="V525" s="577"/>
      <c r="W525" s="577"/>
      <c r="X525" s="577"/>
      <c r="Y525" s="577"/>
      <c r="Z525" s="577"/>
      <c r="AA525" s="577"/>
      <c r="AB525" s="577"/>
    </row>
    <row r="526">
      <c r="A526" s="576"/>
      <c r="B526" s="676"/>
      <c r="C526" s="676"/>
      <c r="D526" s="676"/>
      <c r="E526" s="676"/>
      <c r="F526" s="679"/>
      <c r="G526" s="1650" t="s">
        <v>663</v>
      </c>
      <c r="H526" s="1533">
        <f>(H133)</f>
        <v>713</v>
      </c>
      <c r="I526" s="676"/>
      <c r="J526" s="576"/>
      <c r="K526" s="576"/>
      <c r="L526" s="576"/>
      <c r="M526" s="576"/>
      <c r="N526" s="576"/>
      <c r="O526" s="576"/>
      <c r="P526" s="576"/>
      <c r="Q526" s="577"/>
      <c r="R526" s="577"/>
      <c r="S526" s="577"/>
      <c r="T526" s="577"/>
      <c r="U526" s="577"/>
      <c r="V526" s="577"/>
      <c r="W526" s="577"/>
      <c r="X526" s="577"/>
      <c r="Y526" s="577"/>
      <c r="Z526" s="577"/>
      <c r="AA526" s="577"/>
      <c r="AB526" s="577"/>
    </row>
    <row r="527">
      <c r="A527" s="576"/>
      <c r="B527" s="676"/>
      <c r="C527" s="676"/>
      <c r="D527" s="676"/>
      <c r="E527" s="676"/>
      <c r="F527" s="679"/>
      <c r="G527" s="1650" t="s">
        <v>686</v>
      </c>
      <c r="H527" s="1533">
        <f>(H515)</f>
        <v>795</v>
      </c>
      <c r="I527" s="676"/>
      <c r="J527" s="576"/>
      <c r="K527" s="576"/>
      <c r="L527" s="576"/>
      <c r="M527" s="576"/>
      <c r="N527" s="576"/>
      <c r="O527" s="576"/>
      <c r="P527" s="576"/>
      <c r="Q527" s="577"/>
      <c r="R527" s="577"/>
      <c r="S527" s="577"/>
      <c r="T527" s="577"/>
      <c r="U527" s="577"/>
      <c r="V527" s="577"/>
      <c r="W527" s="577"/>
      <c r="X527" s="577"/>
      <c r="Y527" s="577"/>
      <c r="Z527" s="577"/>
      <c r="AA527" s="577"/>
      <c r="AB527" s="577"/>
    </row>
    <row r="528">
      <c r="A528" s="576"/>
      <c r="B528" s="676"/>
      <c r="C528" s="676"/>
      <c r="D528" s="676"/>
      <c r="E528" s="676"/>
      <c r="F528" s="679"/>
      <c r="G528" s="1590" t="s">
        <v>9</v>
      </c>
      <c r="H528" s="1539">
        <f>SUM(H525:H527)</f>
        <v>1639</v>
      </c>
      <c r="I528" s="676"/>
      <c r="J528" s="576"/>
      <c r="K528" s="576"/>
      <c r="L528" s="576"/>
      <c r="M528" s="576"/>
      <c r="N528" s="576"/>
      <c r="O528" s="576"/>
      <c r="P528" s="576"/>
      <c r="Q528" s="577"/>
      <c r="R528" s="577"/>
      <c r="S528" s="577"/>
      <c r="T528" s="577"/>
      <c r="U528" s="577"/>
      <c r="V528" s="577"/>
      <c r="W528" s="577"/>
      <c r="X528" s="577"/>
      <c r="Y528" s="577"/>
      <c r="Z528" s="577"/>
      <c r="AA528" s="577"/>
      <c r="AB528" s="577"/>
    </row>
    <row r="529">
      <c r="A529" s="576"/>
      <c r="B529" s="676"/>
      <c r="C529" s="676"/>
      <c r="D529" s="676"/>
      <c r="E529" s="676"/>
      <c r="F529" s="676"/>
      <c r="G529" s="677"/>
      <c r="H529" s="678"/>
      <c r="I529" s="677"/>
      <c r="J529" s="576"/>
      <c r="K529" s="576"/>
      <c r="L529" s="576"/>
      <c r="M529" s="576"/>
      <c r="N529" s="576"/>
      <c r="O529" s="576"/>
      <c r="P529" s="576"/>
      <c r="Q529" s="577"/>
      <c r="R529" s="577"/>
      <c r="S529" s="577"/>
      <c r="T529" s="577"/>
      <c r="U529" s="577"/>
      <c r="V529" s="577"/>
      <c r="W529" s="577"/>
      <c r="X529" s="577"/>
      <c r="Y529" s="577"/>
      <c r="Z529" s="577"/>
      <c r="AA529" s="577"/>
      <c r="AB529" s="577"/>
    </row>
    <row r="530">
      <c r="A530" s="576"/>
      <c r="B530" s="676"/>
      <c r="C530" s="676"/>
      <c r="D530" s="676"/>
      <c r="E530" s="676"/>
      <c r="F530" s="679"/>
      <c r="G530" s="1590" t="s">
        <v>131</v>
      </c>
      <c r="H530" s="1539">
        <f>(4500-H528)</f>
        <v>2861</v>
      </c>
      <c r="I530" s="649"/>
      <c r="J530" s="576"/>
      <c r="K530" s="576"/>
      <c r="L530" s="576"/>
      <c r="M530" s="576"/>
      <c r="N530" s="576"/>
      <c r="O530" s="576"/>
      <c r="P530" s="576"/>
      <c r="Q530" s="577"/>
      <c r="R530" s="577"/>
      <c r="S530" s="577"/>
      <c r="T530" s="577"/>
      <c r="U530" s="577"/>
      <c r="V530" s="577"/>
      <c r="W530" s="577"/>
      <c r="X530" s="577"/>
      <c r="Y530" s="577"/>
      <c r="Z530" s="577"/>
      <c r="AA530" s="577"/>
      <c r="AB530" s="577"/>
    </row>
    <row r="531">
      <c r="A531" s="584"/>
      <c r="B531" s="584"/>
      <c r="C531" s="584"/>
      <c r="D531" s="584"/>
      <c r="E531" s="677"/>
      <c r="F531" s="678"/>
      <c r="G531" s="678"/>
      <c r="H531" s="678"/>
      <c r="I531" s="678"/>
      <c r="J531" s="576"/>
      <c r="K531" s="584"/>
      <c r="L531" s="584"/>
      <c r="M531" s="584"/>
      <c r="N531" s="584"/>
      <c r="O531" s="584"/>
      <c r="P531" s="584"/>
      <c r="Q531" s="577"/>
      <c r="R531" s="577"/>
      <c r="S531" s="577"/>
      <c r="T531" s="577"/>
      <c r="U531" s="577"/>
      <c r="V531" s="577"/>
      <c r="W531" s="577"/>
      <c r="X531" s="577"/>
      <c r="Y531" s="577"/>
      <c r="Z531" s="577"/>
      <c r="AA531" s="577"/>
      <c r="AB531" s="577"/>
    </row>
    <row r="532">
      <c r="A532" s="1528" t="s">
        <v>680</v>
      </c>
      <c r="B532" s="1529">
        <v>11.0</v>
      </c>
      <c r="C532" s="1529">
        <v>12.0</v>
      </c>
      <c r="D532" s="1529">
        <v>13.0</v>
      </c>
      <c r="E532" s="1529">
        <v>14.0</v>
      </c>
      <c r="F532" s="1529">
        <v>15.0</v>
      </c>
      <c r="G532" s="1529">
        <v>16.0</v>
      </c>
      <c r="H532" s="1680"/>
      <c r="I532" s="1680"/>
      <c r="J532" s="1531"/>
      <c r="K532" s="1528" t="s">
        <v>680</v>
      </c>
      <c r="L532" s="1686"/>
      <c r="M532" s="1686"/>
      <c r="N532" s="1686"/>
      <c r="O532" s="1686"/>
      <c r="P532" s="1686"/>
      <c r="Q532" s="649"/>
      <c r="R532" s="649"/>
      <c r="S532" s="649"/>
      <c r="T532" s="649"/>
      <c r="U532" s="649"/>
      <c r="V532" s="649"/>
      <c r="W532" s="649"/>
      <c r="X532" s="649"/>
      <c r="Y532" s="649"/>
      <c r="Z532" s="649"/>
      <c r="AA532" s="649"/>
      <c r="AB532" s="649"/>
    </row>
    <row r="533">
      <c r="A533" s="1534" t="s">
        <v>331</v>
      </c>
      <c r="B533" s="1535" t="s">
        <v>2</v>
      </c>
      <c r="C533" s="1535" t="s">
        <v>3</v>
      </c>
      <c r="D533" s="1535" t="s">
        <v>4</v>
      </c>
      <c r="E533" s="1535" t="s">
        <v>5</v>
      </c>
      <c r="F533" s="1535" t="s">
        <v>6</v>
      </c>
      <c r="G533" s="1535" t="s">
        <v>7</v>
      </c>
      <c r="H533" s="1535" t="s">
        <v>9</v>
      </c>
      <c r="I533" s="1535" t="s">
        <v>71</v>
      </c>
      <c r="J533" s="1531"/>
      <c r="K533" s="1535" t="s">
        <v>331</v>
      </c>
      <c r="L533" s="1535" t="s">
        <v>72</v>
      </c>
      <c r="M533" s="1535" t="s">
        <v>13</v>
      </c>
      <c r="N533" s="1533" t="s">
        <v>73</v>
      </c>
      <c r="O533" s="1535" t="s">
        <v>13</v>
      </c>
      <c r="P533" s="1533" t="s">
        <v>74</v>
      </c>
      <c r="Q533" s="649"/>
      <c r="R533" s="649"/>
      <c r="S533" s="649"/>
      <c r="T533" s="649"/>
      <c r="U533" s="649"/>
      <c r="V533" s="649"/>
      <c r="W533" s="649"/>
      <c r="X533" s="649"/>
      <c r="Y533" s="649"/>
      <c r="Z533" s="649"/>
      <c r="AA533" s="649"/>
      <c r="AB533" s="649"/>
    </row>
    <row r="534">
      <c r="A534" s="1538" t="s">
        <v>98</v>
      </c>
      <c r="B534" s="1539">
        <f> SUM(B535:B560)</f>
        <v>40</v>
      </c>
      <c r="C534" s="1539">
        <f t="shared" ref="C534:G534" si="392"> SUM(C535:C558)</f>
        <v>45</v>
      </c>
      <c r="D534" s="1539">
        <f t="shared" si="392"/>
        <v>56</v>
      </c>
      <c r="E534" s="1539">
        <f t="shared" si="392"/>
        <v>45</v>
      </c>
      <c r="F534" s="1539">
        <f t="shared" si="392"/>
        <v>52</v>
      </c>
      <c r="G534" s="1539">
        <f t="shared" si="392"/>
        <v>7</v>
      </c>
      <c r="H534" s="1539">
        <f> SUM(H535:H538,H540:H543,H545:H548,H550:H553,H555:H558,H560:H563)</f>
        <v>227</v>
      </c>
      <c r="I534" s="1539"/>
      <c r="J534" s="1531"/>
      <c r="K534" s="1539" t="s">
        <v>98</v>
      </c>
      <c r="L534" s="1682"/>
      <c r="M534" s="1682"/>
      <c r="N534" s="1682"/>
      <c r="O534" s="1682"/>
      <c r="P534" s="1682"/>
      <c r="Q534" s="649"/>
      <c r="R534" s="649"/>
      <c r="S534" s="649"/>
      <c r="T534" s="649"/>
      <c r="U534" s="649"/>
      <c r="V534" s="649"/>
      <c r="W534" s="649"/>
      <c r="X534" s="649"/>
      <c r="Y534" s="649"/>
      <c r="Z534" s="649"/>
      <c r="AA534" s="649"/>
      <c r="AB534" s="649"/>
    </row>
    <row r="535">
      <c r="A535" s="1540" t="s">
        <v>99</v>
      </c>
      <c r="B535" s="1541">
        <v>9.0</v>
      </c>
      <c r="C535" s="1541">
        <v>7.0</v>
      </c>
      <c r="D535" s="1541">
        <v>17.0</v>
      </c>
      <c r="E535" s="1541">
        <v>12.0</v>
      </c>
      <c r="F535" s="1541">
        <v>11.0</v>
      </c>
      <c r="G535" s="1541">
        <v>0.0</v>
      </c>
      <c r="H535" s="1542">
        <f t="shared" ref="H535:H537" si="393">SUM(B535:G535)</f>
        <v>56</v>
      </c>
      <c r="I535" s="1543">
        <f>sum(H535:H538)</f>
        <v>76</v>
      </c>
      <c r="J535" s="1544" t="s">
        <v>206</v>
      </c>
      <c r="K535" s="1545" t="s">
        <v>99</v>
      </c>
      <c r="L535" s="1546">
        <f>(O152)</f>
        <v>88</v>
      </c>
      <c r="M535" s="1543">
        <f>(L535-H535)</f>
        <v>32</v>
      </c>
      <c r="N535" s="1546">
        <v>20.0</v>
      </c>
      <c r="O535" s="1543">
        <f t="shared" ref="O535:O536" si="394">sum(M535,N535)</f>
        <v>52</v>
      </c>
      <c r="P535" s="1546" t="s">
        <v>4</v>
      </c>
      <c r="Q535" s="649"/>
      <c r="R535" s="649"/>
      <c r="S535" s="649"/>
      <c r="T535" s="649"/>
      <c r="U535" s="649"/>
      <c r="V535" s="649"/>
      <c r="W535" s="649"/>
      <c r="X535" s="649"/>
      <c r="Y535" s="649"/>
      <c r="Z535" s="649"/>
      <c r="AA535" s="649"/>
      <c r="AB535" s="649"/>
    </row>
    <row r="536">
      <c r="A536" s="1547" t="s">
        <v>77</v>
      </c>
      <c r="B536" s="1537">
        <v>0.0</v>
      </c>
      <c r="C536" s="1537">
        <v>0.0</v>
      </c>
      <c r="D536" s="1537">
        <v>0.0</v>
      </c>
      <c r="E536" s="1537">
        <v>0.0</v>
      </c>
      <c r="F536" s="1537">
        <v>0.0</v>
      </c>
      <c r="G536" s="1548">
        <v>0.0</v>
      </c>
      <c r="H536" s="1535">
        <f t="shared" si="393"/>
        <v>0</v>
      </c>
      <c r="I536" s="1549">
        <f>(I535/61)</f>
        <v>1.245901639</v>
      </c>
      <c r="J536" s="1544" t="s">
        <v>206</v>
      </c>
      <c r="K536" s="1533" t="s">
        <v>77</v>
      </c>
      <c r="L536" s="1537">
        <v>10.0</v>
      </c>
      <c r="M536" s="1533">
        <f>(L536-H536-H537)</f>
        <v>0</v>
      </c>
      <c r="N536" s="1537">
        <v>30.0</v>
      </c>
      <c r="O536" s="1533">
        <f t="shared" si="394"/>
        <v>30</v>
      </c>
      <c r="P536" s="1537" t="s">
        <v>206</v>
      </c>
      <c r="Q536" s="659"/>
      <c r="R536" s="649"/>
      <c r="S536" s="649"/>
      <c r="T536" s="649"/>
      <c r="U536" s="649"/>
      <c r="V536" s="649"/>
      <c r="W536" s="649"/>
      <c r="X536" s="649"/>
      <c r="Y536" s="649"/>
      <c r="Z536" s="649"/>
      <c r="AA536" s="649"/>
      <c r="AB536" s="649"/>
    </row>
    <row r="537">
      <c r="A537" s="1547" t="s">
        <v>78</v>
      </c>
      <c r="B537" s="1537">
        <v>0.0</v>
      </c>
      <c r="C537" s="1537">
        <v>0.0</v>
      </c>
      <c r="D537" s="1537">
        <v>10.0</v>
      </c>
      <c r="E537" s="1537">
        <v>0.0</v>
      </c>
      <c r="F537" s="1537">
        <v>0.0</v>
      </c>
      <c r="G537" s="1548">
        <v>0.0</v>
      </c>
      <c r="H537" s="1535">
        <f t="shared" si="393"/>
        <v>10</v>
      </c>
      <c r="I537" s="1533"/>
      <c r="J537" s="1544" t="s">
        <v>206</v>
      </c>
      <c r="K537" s="1533" t="s">
        <v>78</v>
      </c>
      <c r="L537" s="1537" t="str">
        <f t="shared" ref="L537:L542" si="395">(O154)</f>
        <v>-</v>
      </c>
      <c r="M537" s="1533" t="s">
        <v>79</v>
      </c>
      <c r="N537" s="1537" t="s">
        <v>79</v>
      </c>
      <c r="O537" s="1533" t="s">
        <v>79</v>
      </c>
      <c r="P537" s="1533"/>
      <c r="Q537" s="649"/>
      <c r="R537" s="649"/>
      <c r="S537" s="649"/>
      <c r="T537" s="649"/>
      <c r="U537" s="649"/>
      <c r="V537" s="649"/>
      <c r="W537" s="649"/>
      <c r="X537" s="649"/>
      <c r="Y537" s="649"/>
      <c r="Z537" s="649"/>
      <c r="AA537" s="649"/>
      <c r="AB537" s="649"/>
    </row>
    <row r="538">
      <c r="A538" s="1547" t="s">
        <v>446</v>
      </c>
      <c r="B538" s="1537">
        <v>0.0</v>
      </c>
      <c r="C538" s="1537">
        <v>0.0</v>
      </c>
      <c r="D538" s="1537">
        <v>6.0</v>
      </c>
      <c r="E538" s="1537">
        <v>1.0</v>
      </c>
      <c r="F538" s="1537">
        <v>3.0</v>
      </c>
      <c r="G538" s="1548">
        <v>0.0</v>
      </c>
      <c r="H538" s="1535">
        <f>sum(B538:G538)</f>
        <v>10</v>
      </c>
      <c r="I538" s="1533"/>
      <c r="J538" s="1544" t="s">
        <v>206</v>
      </c>
      <c r="K538" s="1533" t="s">
        <v>446</v>
      </c>
      <c r="L538" s="1537">
        <f t="shared" si="395"/>
        <v>10</v>
      </c>
      <c r="M538" s="1533">
        <f t="shared" ref="M538:M540" si="396">(L538-H538)</f>
        <v>0</v>
      </c>
      <c r="N538" s="1537">
        <v>10.0</v>
      </c>
      <c r="O538" s="1533">
        <f t="shared" ref="O538:O541" si="397">sum(M538,N538)</f>
        <v>10</v>
      </c>
      <c r="P538" s="1533"/>
      <c r="Q538" s="649"/>
      <c r="R538" s="649"/>
      <c r="S538" s="649"/>
      <c r="T538" s="649"/>
      <c r="U538" s="649"/>
      <c r="V538" s="649"/>
      <c r="W538" s="649"/>
      <c r="X538" s="649"/>
      <c r="Y538" s="649"/>
      <c r="Z538" s="649"/>
      <c r="AA538" s="649"/>
      <c r="AB538" s="649"/>
    </row>
    <row r="539">
      <c r="A539" s="1547" t="s">
        <v>80</v>
      </c>
      <c r="B539" s="1537">
        <v>2.0</v>
      </c>
      <c r="C539" s="1537">
        <v>2.0</v>
      </c>
      <c r="D539" s="1537">
        <v>0.0</v>
      </c>
      <c r="E539" s="1537">
        <v>0.0</v>
      </c>
      <c r="F539" s="1537">
        <v>0.0</v>
      </c>
      <c r="G539" s="1548">
        <v>0.0</v>
      </c>
      <c r="H539" s="1535">
        <f t="shared" ref="H539:H542" si="398">SUM(B539:G539)</f>
        <v>4</v>
      </c>
      <c r="I539" s="1533"/>
      <c r="J539" s="1544" t="s">
        <v>206</v>
      </c>
      <c r="K539" s="1533" t="s">
        <v>80</v>
      </c>
      <c r="L539" s="1537">
        <f t="shared" si="395"/>
        <v>4</v>
      </c>
      <c r="M539" s="1533">
        <f t="shared" si="396"/>
        <v>0</v>
      </c>
      <c r="N539" s="1537">
        <v>30.0</v>
      </c>
      <c r="O539" s="1533">
        <f t="shared" si="397"/>
        <v>30</v>
      </c>
      <c r="P539" s="1533"/>
      <c r="Q539" s="659"/>
      <c r="R539" s="649"/>
      <c r="S539" s="649"/>
      <c r="T539" s="649"/>
      <c r="U539" s="649"/>
      <c r="V539" s="649"/>
      <c r="W539" s="649"/>
      <c r="X539" s="649"/>
      <c r="Y539" s="649"/>
      <c r="Z539" s="649"/>
      <c r="AA539" s="649"/>
      <c r="AB539" s="649"/>
    </row>
    <row r="540">
      <c r="A540" s="1552" t="s">
        <v>449</v>
      </c>
      <c r="B540" s="1546">
        <v>8.0</v>
      </c>
      <c r="C540" s="1546">
        <v>6.0</v>
      </c>
      <c r="D540" s="1546">
        <v>1.0</v>
      </c>
      <c r="E540" s="1546">
        <v>3.0</v>
      </c>
      <c r="F540" s="1546">
        <v>3.0</v>
      </c>
      <c r="G540" s="1541">
        <v>0.0</v>
      </c>
      <c r="H540" s="1542">
        <f t="shared" si="398"/>
        <v>21</v>
      </c>
      <c r="I540" s="1543">
        <f>sum(H540:H543)</f>
        <v>47</v>
      </c>
      <c r="J540" s="1544" t="s">
        <v>206</v>
      </c>
      <c r="K540" s="1543" t="s">
        <v>449</v>
      </c>
      <c r="L540" s="1546">
        <f t="shared" si="395"/>
        <v>40</v>
      </c>
      <c r="M540" s="1543">
        <f t="shared" si="396"/>
        <v>19</v>
      </c>
      <c r="N540" s="1546">
        <v>20.0</v>
      </c>
      <c r="O540" s="1543">
        <f t="shared" si="397"/>
        <v>39</v>
      </c>
      <c r="P540" s="1546" t="s">
        <v>2</v>
      </c>
      <c r="Q540" s="659"/>
      <c r="R540" s="649"/>
      <c r="S540" s="649"/>
      <c r="T540" s="649"/>
      <c r="U540" s="649"/>
      <c r="V540" s="649"/>
      <c r="W540" s="649"/>
      <c r="X540" s="649"/>
      <c r="Y540" s="649"/>
      <c r="Z540" s="649"/>
      <c r="AA540" s="649"/>
      <c r="AB540" s="649"/>
    </row>
    <row r="541">
      <c r="A541" s="1547" t="s">
        <v>77</v>
      </c>
      <c r="B541" s="1537">
        <v>0.0</v>
      </c>
      <c r="C541" s="1537">
        <v>0.0</v>
      </c>
      <c r="D541" s="1537">
        <v>0.0</v>
      </c>
      <c r="E541" s="1537">
        <v>0.0</v>
      </c>
      <c r="F541" s="1537">
        <v>0.0</v>
      </c>
      <c r="G541" s="1537">
        <v>0.0</v>
      </c>
      <c r="H541" s="1535">
        <f t="shared" si="398"/>
        <v>0</v>
      </c>
      <c r="I541" s="1549">
        <f>(I540/60)</f>
        <v>0.7833333333</v>
      </c>
      <c r="J541" s="1544" t="s">
        <v>206</v>
      </c>
      <c r="K541" s="1533" t="s">
        <v>77</v>
      </c>
      <c r="L541" s="1537">
        <f t="shared" si="395"/>
        <v>16</v>
      </c>
      <c r="M541" s="1533">
        <f>(L541-H541-H542)</f>
        <v>0</v>
      </c>
      <c r="N541" s="1537">
        <v>13.0</v>
      </c>
      <c r="O541" s="1533">
        <f t="shared" si="397"/>
        <v>13</v>
      </c>
      <c r="P541" s="1537" t="s">
        <v>206</v>
      </c>
      <c r="Q541" s="659"/>
      <c r="R541" s="649"/>
      <c r="S541" s="649"/>
      <c r="T541" s="649"/>
      <c r="U541" s="649"/>
      <c r="V541" s="649"/>
      <c r="W541" s="649"/>
      <c r="X541" s="649"/>
      <c r="Y541" s="649"/>
      <c r="Z541" s="649"/>
      <c r="AA541" s="649"/>
      <c r="AB541" s="649"/>
    </row>
    <row r="542">
      <c r="A542" s="1547" t="s">
        <v>78</v>
      </c>
      <c r="B542" s="1537">
        <v>6.0</v>
      </c>
      <c r="C542" s="1537">
        <v>3.0</v>
      </c>
      <c r="D542" s="1537">
        <v>6.0</v>
      </c>
      <c r="E542" s="1537">
        <v>0.0</v>
      </c>
      <c r="F542" s="1537">
        <v>1.0</v>
      </c>
      <c r="G542" s="1537">
        <v>0.0</v>
      </c>
      <c r="H542" s="1535">
        <f t="shared" si="398"/>
        <v>16</v>
      </c>
      <c r="I542" s="1533"/>
      <c r="J542" s="1544" t="s">
        <v>206</v>
      </c>
      <c r="K542" s="1533" t="s">
        <v>78</v>
      </c>
      <c r="L542" s="1537" t="str">
        <f t="shared" si="395"/>
        <v>-</v>
      </c>
      <c r="M542" s="1533" t="s">
        <v>79</v>
      </c>
      <c r="N542" s="1537" t="s">
        <v>79</v>
      </c>
      <c r="O542" s="1533" t="s">
        <v>79</v>
      </c>
      <c r="P542" s="1533"/>
      <c r="Q542" s="649"/>
      <c r="R542" s="649"/>
      <c r="S542" s="649"/>
      <c r="T542" s="649"/>
      <c r="U542" s="649"/>
      <c r="V542" s="649"/>
      <c r="W542" s="649"/>
      <c r="X542" s="649"/>
      <c r="Y542" s="649"/>
      <c r="Z542" s="649"/>
      <c r="AA542" s="649"/>
      <c r="AB542" s="649"/>
    </row>
    <row r="543">
      <c r="A543" s="1547" t="s">
        <v>446</v>
      </c>
      <c r="B543" s="1537">
        <v>1.0</v>
      </c>
      <c r="C543" s="1537">
        <v>2.0</v>
      </c>
      <c r="D543" s="1537">
        <v>4.0</v>
      </c>
      <c r="E543" s="1537">
        <v>3.0</v>
      </c>
      <c r="F543" s="1537">
        <v>0.0</v>
      </c>
      <c r="G543" s="1537">
        <v>0.0</v>
      </c>
      <c r="H543" s="1535">
        <f>sum(B543:G543)</f>
        <v>10</v>
      </c>
      <c r="I543" s="1533"/>
      <c r="J543" s="1544" t="s">
        <v>206</v>
      </c>
      <c r="K543" s="1533" t="s">
        <v>446</v>
      </c>
      <c r="L543" s="1537">
        <v>10.0</v>
      </c>
      <c r="M543" s="1533">
        <f t="shared" ref="M543:M545" si="399">(L543-H543)</f>
        <v>0</v>
      </c>
      <c r="N543" s="1537">
        <v>3.0</v>
      </c>
      <c r="O543" s="1533">
        <f t="shared" ref="O543:O546" si="400">sum(M543,N543)</f>
        <v>3</v>
      </c>
      <c r="P543" s="1533"/>
      <c r="Q543" s="659"/>
      <c r="R543" s="649"/>
      <c r="S543" s="649"/>
      <c r="T543" s="649"/>
      <c r="U543" s="649"/>
      <c r="V543" s="649"/>
      <c r="W543" s="649"/>
      <c r="X543" s="649"/>
      <c r="Y543" s="649"/>
      <c r="Z543" s="649"/>
      <c r="AA543" s="649"/>
      <c r="AB543" s="649"/>
    </row>
    <row r="544">
      <c r="A544" s="1547" t="s">
        <v>80</v>
      </c>
      <c r="B544" s="1537">
        <v>2.0</v>
      </c>
      <c r="C544" s="1537">
        <v>1.0</v>
      </c>
      <c r="D544" s="1537">
        <v>0.0</v>
      </c>
      <c r="E544" s="1537">
        <v>2.0</v>
      </c>
      <c r="F544" s="1537">
        <v>0.0</v>
      </c>
      <c r="G544" s="1537">
        <v>0.0</v>
      </c>
      <c r="H544" s="1535">
        <f t="shared" ref="H544:H547" si="401">SUM(B544:G544)</f>
        <v>5</v>
      </c>
      <c r="I544" s="1533"/>
      <c r="J544" s="1544" t="s">
        <v>206</v>
      </c>
      <c r="K544" s="1533" t="s">
        <v>80</v>
      </c>
      <c r="L544" s="1537">
        <f>(O161)</f>
        <v>15</v>
      </c>
      <c r="M544" s="1533">
        <f t="shared" si="399"/>
        <v>10</v>
      </c>
      <c r="N544" s="1537">
        <v>0.0</v>
      </c>
      <c r="O544" s="1533">
        <f t="shared" si="400"/>
        <v>10</v>
      </c>
      <c r="P544" s="1533"/>
      <c r="Q544" s="649"/>
      <c r="R544" s="649"/>
      <c r="S544" s="649"/>
      <c r="T544" s="649"/>
      <c r="U544" s="649"/>
      <c r="V544" s="649"/>
      <c r="W544" s="649"/>
      <c r="X544" s="649"/>
      <c r="Y544" s="649"/>
      <c r="Z544" s="649"/>
      <c r="AA544" s="649"/>
      <c r="AB544" s="649"/>
    </row>
    <row r="545">
      <c r="A545" s="1713" t="s">
        <v>470</v>
      </c>
      <c r="B545" s="1541">
        <v>5.0</v>
      </c>
      <c r="C545" s="1541">
        <v>4.0</v>
      </c>
      <c r="D545" s="1541">
        <v>0.0</v>
      </c>
      <c r="E545" s="1541">
        <v>0.0</v>
      </c>
      <c r="F545" s="1541">
        <v>14.0</v>
      </c>
      <c r="G545" s="1541">
        <v>6.0</v>
      </c>
      <c r="H545" s="1542">
        <f t="shared" si="401"/>
        <v>29</v>
      </c>
      <c r="I545" s="1543">
        <f>sum(H545:H548)</f>
        <v>51</v>
      </c>
      <c r="J545" s="1544" t="s">
        <v>206</v>
      </c>
      <c r="K545" s="1543" t="s">
        <v>470</v>
      </c>
      <c r="L545" s="1546">
        <v>58.0</v>
      </c>
      <c r="M545" s="1543">
        <f t="shared" si="399"/>
        <v>29</v>
      </c>
      <c r="N545" s="1546">
        <v>10.0</v>
      </c>
      <c r="O545" s="1543">
        <f t="shared" si="400"/>
        <v>39</v>
      </c>
      <c r="P545" s="1546" t="s">
        <v>2</v>
      </c>
      <c r="Q545" s="659"/>
      <c r="R545" s="649"/>
      <c r="S545" s="649"/>
      <c r="T545" s="649"/>
      <c r="U545" s="649"/>
      <c r="V545" s="649"/>
      <c r="W545" s="649"/>
      <c r="X545" s="649"/>
      <c r="Y545" s="649"/>
      <c r="Z545" s="649"/>
      <c r="AA545" s="649"/>
      <c r="AB545" s="649"/>
    </row>
    <row r="546">
      <c r="A546" s="1714" t="s">
        <v>77</v>
      </c>
      <c r="B546" s="1537">
        <v>0.0</v>
      </c>
      <c r="C546" s="1537">
        <v>0.0</v>
      </c>
      <c r="D546" s="1537">
        <v>0.0</v>
      </c>
      <c r="E546" s="1537">
        <v>0.0</v>
      </c>
      <c r="F546" s="1537">
        <v>0.0</v>
      </c>
      <c r="G546" s="1548">
        <v>0.0</v>
      </c>
      <c r="H546" s="1535">
        <f t="shared" si="401"/>
        <v>0</v>
      </c>
      <c r="I546" s="1549">
        <f>(I545/60)</f>
        <v>0.85</v>
      </c>
      <c r="J546" s="1544" t="s">
        <v>206</v>
      </c>
      <c r="K546" s="1533" t="s">
        <v>77</v>
      </c>
      <c r="L546" s="1537">
        <f t="shared" ref="L546:L559" si="402">(O168)</f>
        <v>11</v>
      </c>
      <c r="M546" s="1533">
        <f>(L546-H546-H547)</f>
        <v>0</v>
      </c>
      <c r="N546" s="1537">
        <v>3.0</v>
      </c>
      <c r="O546" s="1533">
        <f t="shared" si="400"/>
        <v>3</v>
      </c>
      <c r="P546" s="1537" t="s">
        <v>206</v>
      </c>
      <c r="Q546" s="649"/>
      <c r="R546" s="649"/>
      <c r="S546" s="649"/>
      <c r="T546" s="649"/>
      <c r="U546" s="649"/>
      <c r="V546" s="649"/>
      <c r="W546" s="649"/>
      <c r="X546" s="649"/>
      <c r="Y546" s="649"/>
      <c r="Z546" s="649"/>
      <c r="AA546" s="649"/>
      <c r="AB546" s="649"/>
    </row>
    <row r="547">
      <c r="A547" s="1714" t="s">
        <v>78</v>
      </c>
      <c r="B547" s="1537">
        <v>2.0</v>
      </c>
      <c r="C547" s="1537">
        <v>2.0</v>
      </c>
      <c r="D547" s="1537">
        <v>0.0</v>
      </c>
      <c r="E547" s="1537">
        <v>5.0</v>
      </c>
      <c r="F547" s="1537">
        <v>2.0</v>
      </c>
      <c r="G547" s="1548">
        <v>0.0</v>
      </c>
      <c r="H547" s="1535">
        <f t="shared" si="401"/>
        <v>11</v>
      </c>
      <c r="I547" s="1533"/>
      <c r="J547" s="1544" t="s">
        <v>206</v>
      </c>
      <c r="K547" s="1533" t="s">
        <v>78</v>
      </c>
      <c r="L547" s="1537" t="str">
        <f t="shared" si="402"/>
        <v>-</v>
      </c>
      <c r="M547" s="1533" t="s">
        <v>79</v>
      </c>
      <c r="N547" s="1537" t="s">
        <v>79</v>
      </c>
      <c r="O547" s="1533" t="s">
        <v>79</v>
      </c>
      <c r="P547" s="1533"/>
      <c r="Q547" s="649"/>
      <c r="R547" s="649"/>
      <c r="S547" s="649"/>
      <c r="T547" s="649"/>
      <c r="U547" s="649"/>
      <c r="V547" s="649"/>
      <c r="W547" s="649"/>
      <c r="X547" s="649"/>
      <c r="Y547" s="649"/>
      <c r="Z547" s="649"/>
      <c r="AA547" s="649"/>
      <c r="AB547" s="649"/>
    </row>
    <row r="548">
      <c r="A548" s="1714" t="s">
        <v>446</v>
      </c>
      <c r="B548" s="1537">
        <v>3.0</v>
      </c>
      <c r="C548" s="1537">
        <v>1.0</v>
      </c>
      <c r="D548" s="1537">
        <v>0.0</v>
      </c>
      <c r="E548" s="1537">
        <v>7.0</v>
      </c>
      <c r="F548" s="1537">
        <v>0.0</v>
      </c>
      <c r="G548" s="1548">
        <v>0.0</v>
      </c>
      <c r="H548" s="1535">
        <f>sum(B548:G548)</f>
        <v>11</v>
      </c>
      <c r="I548" s="1533"/>
      <c r="J548" s="1544" t="s">
        <v>206</v>
      </c>
      <c r="K548" s="1533" t="s">
        <v>446</v>
      </c>
      <c r="L548" s="1537">
        <f t="shared" si="402"/>
        <v>11</v>
      </c>
      <c r="M548" s="1533">
        <f t="shared" ref="M548:M550" si="403">(L548-H548)</f>
        <v>0</v>
      </c>
      <c r="N548" s="1537">
        <v>0.0</v>
      </c>
      <c r="O548" s="1537">
        <v>0.0</v>
      </c>
      <c r="P548" s="1533"/>
      <c r="Q548" s="649"/>
      <c r="R548" s="649"/>
      <c r="S548" s="649"/>
      <c r="T548" s="649"/>
      <c r="U548" s="649"/>
      <c r="V548" s="649"/>
      <c r="W548" s="649"/>
      <c r="X548" s="649"/>
      <c r="Y548" s="649"/>
      <c r="Z548" s="649"/>
      <c r="AA548" s="649"/>
      <c r="AB548" s="649"/>
    </row>
    <row r="549">
      <c r="A549" s="1714" t="s">
        <v>80</v>
      </c>
      <c r="B549" s="1537">
        <v>2.0</v>
      </c>
      <c r="C549" s="1537">
        <v>0.0</v>
      </c>
      <c r="D549" s="1537">
        <v>0.0</v>
      </c>
      <c r="E549" s="1537">
        <v>0.0</v>
      </c>
      <c r="F549" s="1537">
        <v>0.0</v>
      </c>
      <c r="G549" s="1548">
        <v>1.0</v>
      </c>
      <c r="H549" s="1535">
        <f t="shared" ref="H549:H552" si="404">SUM(B549:G549)</f>
        <v>3</v>
      </c>
      <c r="I549" s="1533"/>
      <c r="J549" s="1544" t="s">
        <v>206</v>
      </c>
      <c r="K549" s="1533" t="s">
        <v>80</v>
      </c>
      <c r="L549" s="1537">
        <f t="shared" si="402"/>
        <v>41</v>
      </c>
      <c r="M549" s="1533">
        <f t="shared" si="403"/>
        <v>38</v>
      </c>
      <c r="N549" s="1537">
        <v>0.0</v>
      </c>
      <c r="O549" s="1533">
        <f t="shared" ref="O549:O551" si="405">sum(M549,N549)</f>
        <v>38</v>
      </c>
      <c r="P549" s="1533"/>
      <c r="Q549" s="649"/>
      <c r="R549" s="649"/>
      <c r="S549" s="649"/>
      <c r="T549" s="649"/>
      <c r="U549" s="649"/>
      <c r="V549" s="649"/>
      <c r="W549" s="649"/>
      <c r="X549" s="649"/>
      <c r="Y549" s="649"/>
      <c r="Z549" s="649"/>
      <c r="AA549" s="649"/>
      <c r="AB549" s="649"/>
    </row>
    <row r="550">
      <c r="A550" s="1715" t="s">
        <v>471</v>
      </c>
      <c r="B550" s="1546">
        <v>0.0</v>
      </c>
      <c r="C550" s="1546">
        <v>10.0</v>
      </c>
      <c r="D550" s="1546">
        <v>7.0</v>
      </c>
      <c r="E550" s="1546">
        <v>6.0</v>
      </c>
      <c r="F550" s="1546">
        <v>10.0</v>
      </c>
      <c r="G550" s="1541">
        <v>0.0</v>
      </c>
      <c r="H550" s="1542">
        <f t="shared" si="404"/>
        <v>33</v>
      </c>
      <c r="I550" s="1543">
        <f>sum(H550:H553)</f>
        <v>53</v>
      </c>
      <c r="J550" s="1544" t="s">
        <v>206</v>
      </c>
      <c r="K550" s="1543" t="s">
        <v>471</v>
      </c>
      <c r="L550" s="1546">
        <f t="shared" si="402"/>
        <v>33</v>
      </c>
      <c r="M550" s="1543">
        <f t="shared" si="403"/>
        <v>0</v>
      </c>
      <c r="N550" s="1546">
        <v>20.0</v>
      </c>
      <c r="O550" s="1543">
        <f t="shared" si="405"/>
        <v>20</v>
      </c>
      <c r="P550" s="1546" t="s">
        <v>2</v>
      </c>
      <c r="Q550" s="659"/>
      <c r="R550" s="649"/>
      <c r="S550" s="649"/>
      <c r="T550" s="649"/>
      <c r="U550" s="649"/>
      <c r="V550" s="649"/>
      <c r="W550" s="649"/>
      <c r="X550" s="649"/>
      <c r="Y550" s="649"/>
      <c r="Z550" s="649"/>
      <c r="AA550" s="649"/>
      <c r="AB550" s="649"/>
    </row>
    <row r="551">
      <c r="A551" s="1714" t="s">
        <v>77</v>
      </c>
      <c r="B551" s="1537">
        <v>0.0</v>
      </c>
      <c r="C551" s="1537">
        <v>0.0</v>
      </c>
      <c r="D551" s="1537">
        <v>0.0</v>
      </c>
      <c r="E551" s="1537">
        <v>0.0</v>
      </c>
      <c r="F551" s="1537">
        <v>0.0</v>
      </c>
      <c r="G551" s="1537">
        <v>0.0</v>
      </c>
      <c r="H551" s="1535">
        <f t="shared" si="404"/>
        <v>0</v>
      </c>
      <c r="I551" s="1549">
        <f>(I550/60)</f>
        <v>0.8833333333</v>
      </c>
      <c r="J551" s="1544" t="s">
        <v>206</v>
      </c>
      <c r="K551" s="1533" t="s">
        <v>77</v>
      </c>
      <c r="L551" s="1537">
        <f t="shared" si="402"/>
        <v>13</v>
      </c>
      <c r="M551" s="1533">
        <f>(L551-H551-H552)</f>
        <v>0</v>
      </c>
      <c r="N551" s="1537">
        <v>10.0</v>
      </c>
      <c r="O551" s="1533">
        <f t="shared" si="405"/>
        <v>10</v>
      </c>
      <c r="P551" s="1537" t="s">
        <v>206</v>
      </c>
      <c r="Q551" s="649"/>
      <c r="R551" s="649"/>
      <c r="S551" s="649"/>
      <c r="T551" s="649"/>
      <c r="U551" s="649"/>
      <c r="V551" s="649"/>
      <c r="W551" s="649"/>
      <c r="X551" s="649"/>
      <c r="Y551" s="649"/>
      <c r="Z551" s="649"/>
      <c r="AA551" s="649"/>
      <c r="AB551" s="649"/>
    </row>
    <row r="552">
      <c r="A552" s="1714" t="s">
        <v>78</v>
      </c>
      <c r="B552" s="1537">
        <v>0.0</v>
      </c>
      <c r="C552" s="1537">
        <v>5.0</v>
      </c>
      <c r="D552" s="1537">
        <v>2.0</v>
      </c>
      <c r="E552" s="1537">
        <v>3.0</v>
      </c>
      <c r="F552" s="1537">
        <v>3.0</v>
      </c>
      <c r="G552" s="1537">
        <v>0.0</v>
      </c>
      <c r="H552" s="1535">
        <f t="shared" si="404"/>
        <v>13</v>
      </c>
      <c r="I552" s="1533"/>
      <c r="J552" s="1544" t="s">
        <v>206</v>
      </c>
      <c r="K552" s="1533" t="s">
        <v>78</v>
      </c>
      <c r="L552" s="1537" t="str">
        <f t="shared" si="402"/>
        <v>-</v>
      </c>
      <c r="M552" s="1533" t="s">
        <v>79</v>
      </c>
      <c r="N552" s="1537" t="s">
        <v>79</v>
      </c>
      <c r="O552" s="1533" t="s">
        <v>79</v>
      </c>
      <c r="P552" s="1533"/>
      <c r="Q552" s="649"/>
      <c r="R552" s="649"/>
      <c r="S552" s="649"/>
      <c r="T552" s="649"/>
      <c r="U552" s="649"/>
      <c r="V552" s="649"/>
      <c r="W552" s="649"/>
      <c r="X552" s="649"/>
      <c r="Y552" s="649"/>
      <c r="Z552" s="649"/>
      <c r="AA552" s="649"/>
      <c r="AB552" s="649"/>
    </row>
    <row r="553">
      <c r="A553" s="1714" t="s">
        <v>446</v>
      </c>
      <c r="B553" s="1537">
        <v>0.0</v>
      </c>
      <c r="C553" s="1537">
        <v>0.0</v>
      </c>
      <c r="D553" s="1537">
        <v>3.0</v>
      </c>
      <c r="E553" s="1537">
        <v>2.0</v>
      </c>
      <c r="F553" s="1537">
        <v>2.0</v>
      </c>
      <c r="G553" s="1537">
        <v>0.0</v>
      </c>
      <c r="H553" s="1535">
        <f>sum(B553:G553)</f>
        <v>7</v>
      </c>
      <c r="I553" s="1533"/>
      <c r="J553" s="1544" t="s">
        <v>206</v>
      </c>
      <c r="K553" s="1533" t="s">
        <v>446</v>
      </c>
      <c r="L553" s="1537">
        <f t="shared" si="402"/>
        <v>7</v>
      </c>
      <c r="M553" s="1533">
        <f t="shared" ref="M553:M555" si="406">(L553-H553)</f>
        <v>0</v>
      </c>
      <c r="N553" s="1537">
        <v>10.0</v>
      </c>
      <c r="O553" s="1533">
        <f t="shared" ref="O553:O556" si="407">sum(M553,N553)</f>
        <v>10</v>
      </c>
      <c r="P553" s="1533"/>
      <c r="Q553" s="649"/>
      <c r="R553" s="649"/>
      <c r="S553" s="649"/>
      <c r="T553" s="649"/>
      <c r="U553" s="649"/>
      <c r="V553" s="649"/>
      <c r="W553" s="649"/>
      <c r="X553" s="649"/>
      <c r="Y553" s="649"/>
      <c r="Z553" s="649"/>
      <c r="AA553" s="649"/>
      <c r="AB553" s="649"/>
    </row>
    <row r="554">
      <c r="A554" s="1714" t="s">
        <v>80</v>
      </c>
      <c r="B554" s="1537">
        <v>0.0</v>
      </c>
      <c r="C554" s="1537">
        <v>2.0</v>
      </c>
      <c r="D554" s="1537">
        <v>0.0</v>
      </c>
      <c r="E554" s="1537">
        <v>1.0</v>
      </c>
      <c r="F554" s="1537">
        <v>3.0</v>
      </c>
      <c r="G554" s="1537">
        <v>0.0</v>
      </c>
      <c r="H554" s="1535">
        <f t="shared" ref="H554:H557" si="408">SUM(B554:G554)</f>
        <v>6</v>
      </c>
      <c r="I554" s="1533"/>
      <c r="J554" s="1544" t="s">
        <v>206</v>
      </c>
      <c r="K554" s="1533" t="s">
        <v>80</v>
      </c>
      <c r="L554" s="1537">
        <f t="shared" si="402"/>
        <v>36</v>
      </c>
      <c r="M554" s="1533">
        <f t="shared" si="406"/>
        <v>30</v>
      </c>
      <c r="N554" s="1537">
        <v>0.0</v>
      </c>
      <c r="O554" s="1533">
        <f t="shared" si="407"/>
        <v>30</v>
      </c>
      <c r="P554" s="1533"/>
      <c r="Q554" s="649"/>
      <c r="R554" s="649"/>
      <c r="S554" s="649"/>
      <c r="T554" s="649"/>
      <c r="U554" s="649"/>
      <c r="V554" s="649"/>
      <c r="W554" s="649"/>
      <c r="X554" s="649"/>
      <c r="Y554" s="649"/>
      <c r="Z554" s="649"/>
      <c r="AA554" s="649"/>
      <c r="AB554" s="649"/>
    </row>
    <row r="555">
      <c r="A555" s="1716" t="s">
        <v>687</v>
      </c>
      <c r="B555" s="1541"/>
      <c r="C555" s="1541"/>
      <c r="D555" s="1541"/>
      <c r="E555" s="1541"/>
      <c r="F555" s="1541"/>
      <c r="G555" s="1541"/>
      <c r="H555" s="1542">
        <f t="shared" si="408"/>
        <v>0</v>
      </c>
      <c r="I555" s="1543">
        <f>sum(H555:H558)</f>
        <v>0</v>
      </c>
      <c r="J555" s="1544" t="s">
        <v>206</v>
      </c>
      <c r="K555" s="1716" t="s">
        <v>687</v>
      </c>
      <c r="L555" s="1546">
        <f t="shared" si="402"/>
        <v>0</v>
      </c>
      <c r="M555" s="1543">
        <f t="shared" si="406"/>
        <v>0</v>
      </c>
      <c r="N555" s="1546"/>
      <c r="O555" s="1543">
        <f t="shared" si="407"/>
        <v>0</v>
      </c>
      <c r="P555" s="1546" t="s">
        <v>688</v>
      </c>
      <c r="Q555" s="649"/>
      <c r="R555" s="649"/>
      <c r="S555" s="649"/>
      <c r="T555" s="649"/>
      <c r="U555" s="649"/>
      <c r="V555" s="649"/>
      <c r="W555" s="649"/>
      <c r="X555" s="649"/>
      <c r="Y555" s="649"/>
      <c r="Z555" s="649"/>
      <c r="AA555" s="649"/>
      <c r="AB555" s="649"/>
    </row>
    <row r="556">
      <c r="A556" s="1547" t="s">
        <v>77</v>
      </c>
      <c r="B556" s="1537"/>
      <c r="C556" s="1537"/>
      <c r="D556" s="1537"/>
      <c r="E556" s="1537"/>
      <c r="F556" s="1537"/>
      <c r="G556" s="1548"/>
      <c r="H556" s="1535">
        <f t="shared" si="408"/>
        <v>0</v>
      </c>
      <c r="I556" s="1549">
        <f>(I555/60)</f>
        <v>0</v>
      </c>
      <c r="J556" s="1544" t="s">
        <v>206</v>
      </c>
      <c r="K556" s="1533" t="s">
        <v>77</v>
      </c>
      <c r="L556" s="1537">
        <f t="shared" si="402"/>
        <v>0</v>
      </c>
      <c r="M556" s="1533">
        <f>(L556-H556-H557)</f>
        <v>0</v>
      </c>
      <c r="N556" s="1537"/>
      <c r="O556" s="1533">
        <f t="shared" si="407"/>
        <v>0</v>
      </c>
      <c r="P556" s="1537"/>
      <c r="Q556" s="649"/>
      <c r="R556" s="649"/>
      <c r="S556" s="649"/>
      <c r="T556" s="649"/>
      <c r="U556" s="649"/>
      <c r="V556" s="649"/>
      <c r="W556" s="649"/>
      <c r="X556" s="649"/>
      <c r="Y556" s="649"/>
      <c r="Z556" s="649"/>
      <c r="AA556" s="649"/>
      <c r="AB556" s="649"/>
    </row>
    <row r="557">
      <c r="A557" s="1547" t="s">
        <v>78</v>
      </c>
      <c r="B557" s="1537"/>
      <c r="C557" s="1537"/>
      <c r="D557" s="1537"/>
      <c r="E557" s="1537"/>
      <c r="F557" s="1537"/>
      <c r="G557" s="1548"/>
      <c r="H557" s="1535">
        <f t="shared" si="408"/>
        <v>0</v>
      </c>
      <c r="I557" s="1533"/>
      <c r="J557" s="1544" t="s">
        <v>206</v>
      </c>
      <c r="K557" s="1533" t="s">
        <v>78</v>
      </c>
      <c r="L557" s="1537" t="str">
        <f t="shared" si="402"/>
        <v>-</v>
      </c>
      <c r="M557" s="1533" t="s">
        <v>79</v>
      </c>
      <c r="N557" s="1537"/>
      <c r="O557" s="1533" t="s">
        <v>79</v>
      </c>
      <c r="P557" s="1533"/>
      <c r="Q557" s="649"/>
      <c r="R557" s="649"/>
      <c r="S557" s="649"/>
      <c r="T557" s="649"/>
      <c r="U557" s="649"/>
      <c r="V557" s="649"/>
      <c r="W557" s="649"/>
      <c r="X557" s="649"/>
      <c r="Y557" s="649"/>
      <c r="Z557" s="649"/>
      <c r="AA557" s="649"/>
      <c r="AB557" s="649"/>
    </row>
    <row r="558">
      <c r="A558" s="1547" t="s">
        <v>446</v>
      </c>
      <c r="B558" s="1537"/>
      <c r="C558" s="1537"/>
      <c r="D558" s="1537"/>
      <c r="E558" s="1537"/>
      <c r="F558" s="1537"/>
      <c r="G558" s="1548"/>
      <c r="H558" s="1535">
        <f>sum(B558:G558)</f>
        <v>0</v>
      </c>
      <c r="I558" s="1533"/>
      <c r="J558" s="1544" t="s">
        <v>206</v>
      </c>
      <c r="K558" s="1533" t="s">
        <v>446</v>
      </c>
      <c r="L558" s="1537">
        <f t="shared" si="402"/>
        <v>0</v>
      </c>
      <c r="M558" s="1533">
        <f t="shared" ref="M558:M560" si="409">(L558-H558)</f>
        <v>0</v>
      </c>
      <c r="N558" s="1537"/>
      <c r="O558" s="1533">
        <f t="shared" ref="O558:O561" si="410">sum(M558,N558)</f>
        <v>0</v>
      </c>
      <c r="P558" s="1533"/>
      <c r="Q558" s="649"/>
      <c r="R558" s="649"/>
      <c r="S558" s="649"/>
      <c r="T558" s="649"/>
      <c r="U558" s="649"/>
      <c r="V558" s="649"/>
      <c r="W558" s="649"/>
      <c r="X558" s="649"/>
      <c r="Y558" s="649"/>
      <c r="Z558" s="649"/>
      <c r="AA558" s="649"/>
      <c r="AB558" s="649"/>
    </row>
    <row r="559">
      <c r="A559" s="1547" t="s">
        <v>80</v>
      </c>
      <c r="B559" s="1537"/>
      <c r="C559" s="1537"/>
      <c r="D559" s="1537"/>
      <c r="E559" s="1537"/>
      <c r="F559" s="1537"/>
      <c r="G559" s="1548"/>
      <c r="H559" s="1535">
        <f t="shared" ref="H559:H562" si="411">SUM(B559:G559)</f>
        <v>0</v>
      </c>
      <c r="I559" s="1533"/>
      <c r="J559" s="1544" t="s">
        <v>206</v>
      </c>
      <c r="K559" s="1533" t="s">
        <v>80</v>
      </c>
      <c r="L559" s="1537">
        <f t="shared" si="402"/>
        <v>0</v>
      </c>
      <c r="M559" s="1533">
        <f t="shared" si="409"/>
        <v>0</v>
      </c>
      <c r="N559" s="1537"/>
      <c r="O559" s="1533">
        <f t="shared" si="410"/>
        <v>0</v>
      </c>
      <c r="P559" s="1533"/>
      <c r="Q559" s="649"/>
      <c r="R559" s="649"/>
      <c r="S559" s="649"/>
      <c r="T559" s="649"/>
      <c r="U559" s="649"/>
      <c r="V559" s="649"/>
      <c r="W559" s="649"/>
      <c r="X559" s="649"/>
      <c r="Y559" s="649"/>
      <c r="Z559" s="649"/>
      <c r="AA559" s="649"/>
      <c r="AB559" s="649"/>
    </row>
    <row r="560">
      <c r="A560" s="1546" t="s">
        <v>689</v>
      </c>
      <c r="B560" s="1541"/>
      <c r="C560" s="1541"/>
      <c r="D560" s="1541"/>
      <c r="E560" s="1541"/>
      <c r="F560" s="1541"/>
      <c r="G560" s="1542"/>
      <c r="H560" s="1542">
        <f t="shared" si="411"/>
        <v>0</v>
      </c>
      <c r="I560" s="1543">
        <f>sum(H560:H563)</f>
        <v>0</v>
      </c>
      <c r="J560" s="1544" t="s">
        <v>206</v>
      </c>
      <c r="K560" s="1546" t="s">
        <v>689</v>
      </c>
      <c r="L560" s="1546">
        <v>0.0</v>
      </c>
      <c r="M560" s="1543">
        <f t="shared" si="409"/>
        <v>0</v>
      </c>
      <c r="N560" s="1546"/>
      <c r="O560" s="1543">
        <f t="shared" si="410"/>
        <v>0</v>
      </c>
      <c r="P560" s="1546" t="s">
        <v>690</v>
      </c>
      <c r="Q560" s="649"/>
      <c r="R560" s="649"/>
      <c r="S560" s="649"/>
      <c r="T560" s="649"/>
      <c r="U560" s="649"/>
      <c r="V560" s="649"/>
      <c r="W560" s="649"/>
      <c r="X560" s="649"/>
      <c r="Y560" s="649"/>
      <c r="Z560" s="649"/>
      <c r="AA560" s="649"/>
      <c r="AB560" s="649"/>
    </row>
    <row r="561">
      <c r="A561" s="1547" t="s">
        <v>77</v>
      </c>
      <c r="B561" s="1537"/>
      <c r="C561" s="1537"/>
      <c r="D561" s="1537"/>
      <c r="E561" s="1537"/>
      <c r="F561" s="1537"/>
      <c r="G561" s="1535"/>
      <c r="H561" s="1535">
        <f t="shared" si="411"/>
        <v>0</v>
      </c>
      <c r="I561" s="1549">
        <f>(I560/60)</f>
        <v>0</v>
      </c>
      <c r="J561" s="1544" t="s">
        <v>206</v>
      </c>
      <c r="K561" s="1533" t="s">
        <v>77</v>
      </c>
      <c r="L561" s="1537">
        <v>0.0</v>
      </c>
      <c r="M561" s="1533">
        <f>(L561-H561-H562)</f>
        <v>0</v>
      </c>
      <c r="N561" s="1537"/>
      <c r="O561" s="1533">
        <f t="shared" si="410"/>
        <v>0</v>
      </c>
      <c r="P561" s="1537"/>
      <c r="Q561" s="649"/>
      <c r="R561" s="649"/>
      <c r="S561" s="649"/>
      <c r="T561" s="649"/>
      <c r="U561" s="649"/>
      <c r="V561" s="649"/>
      <c r="W561" s="649"/>
      <c r="X561" s="649"/>
      <c r="Y561" s="649"/>
      <c r="Z561" s="649"/>
      <c r="AA561" s="649"/>
      <c r="AB561" s="649"/>
    </row>
    <row r="562">
      <c r="A562" s="1547" t="s">
        <v>78</v>
      </c>
      <c r="B562" s="1537"/>
      <c r="C562" s="1537"/>
      <c r="D562" s="1537"/>
      <c r="E562" s="1537"/>
      <c r="F562" s="1537"/>
      <c r="G562" s="1535"/>
      <c r="H562" s="1535">
        <f t="shared" si="411"/>
        <v>0</v>
      </c>
      <c r="I562" s="1533"/>
      <c r="J562" s="1544" t="s">
        <v>206</v>
      </c>
      <c r="K562" s="1533" t="s">
        <v>78</v>
      </c>
      <c r="L562" s="1537" t="s">
        <v>79</v>
      </c>
      <c r="M562" s="1533" t="s">
        <v>79</v>
      </c>
      <c r="N562" s="1537"/>
      <c r="O562" s="1533" t="s">
        <v>79</v>
      </c>
      <c r="P562" s="1533"/>
      <c r="Q562" s="649"/>
      <c r="R562" s="649"/>
      <c r="S562" s="649"/>
      <c r="T562" s="649"/>
      <c r="U562" s="649"/>
      <c r="V562" s="649"/>
      <c r="W562" s="649"/>
      <c r="X562" s="649"/>
      <c r="Y562" s="649"/>
      <c r="Z562" s="649"/>
      <c r="AA562" s="649"/>
      <c r="AB562" s="649"/>
    </row>
    <row r="563">
      <c r="A563" s="1547" t="s">
        <v>446</v>
      </c>
      <c r="B563" s="1537"/>
      <c r="C563" s="1537"/>
      <c r="D563" s="1537"/>
      <c r="E563" s="1537"/>
      <c r="F563" s="1537"/>
      <c r="G563" s="1535"/>
      <c r="H563" s="1535">
        <f>sum(B563:G563)</f>
        <v>0</v>
      </c>
      <c r="I563" s="1533"/>
      <c r="J563" s="1544" t="s">
        <v>206</v>
      </c>
      <c r="K563" s="1533" t="s">
        <v>446</v>
      </c>
      <c r="L563" s="1537">
        <v>0.0</v>
      </c>
      <c r="M563" s="1533">
        <f t="shared" ref="M563:M564" si="412">(L563-H563)</f>
        <v>0</v>
      </c>
      <c r="N563" s="1537"/>
      <c r="O563" s="1533">
        <f t="shared" ref="O563:O564" si="413">sum(M563,N563)</f>
        <v>0</v>
      </c>
      <c r="P563" s="1533"/>
      <c r="Q563" s="649"/>
      <c r="R563" s="649"/>
      <c r="S563" s="649"/>
      <c r="T563" s="649"/>
      <c r="U563" s="649"/>
      <c r="V563" s="649"/>
      <c r="W563" s="649"/>
      <c r="X563" s="649"/>
      <c r="Y563" s="649"/>
      <c r="Z563" s="649"/>
      <c r="AA563" s="649"/>
      <c r="AB563" s="649"/>
    </row>
    <row r="564">
      <c r="A564" s="1547" t="s">
        <v>80</v>
      </c>
      <c r="B564" s="1537"/>
      <c r="C564" s="1537"/>
      <c r="D564" s="1537"/>
      <c r="E564" s="1537"/>
      <c r="F564" s="1537"/>
      <c r="G564" s="1535"/>
      <c r="H564" s="1535">
        <f>SUM(B564:G564)</f>
        <v>0</v>
      </c>
      <c r="I564" s="1533"/>
      <c r="J564" s="1544" t="s">
        <v>206</v>
      </c>
      <c r="K564" s="1533" t="s">
        <v>80</v>
      </c>
      <c r="L564" s="1537">
        <v>0.0</v>
      </c>
      <c r="M564" s="1533">
        <f t="shared" si="412"/>
        <v>0</v>
      </c>
      <c r="N564" s="1537"/>
      <c r="O564" s="1533">
        <f t="shared" si="413"/>
        <v>0</v>
      </c>
      <c r="P564" s="1533"/>
      <c r="Q564" s="649"/>
      <c r="R564" s="649"/>
      <c r="S564" s="649"/>
      <c r="T564" s="649"/>
      <c r="U564" s="649"/>
      <c r="V564" s="649"/>
      <c r="W564" s="649"/>
      <c r="X564" s="649"/>
      <c r="Y564" s="649"/>
      <c r="Z564" s="649"/>
      <c r="AA564" s="649"/>
      <c r="AB564" s="649"/>
    </row>
    <row r="565">
      <c r="A565" s="1538" t="s">
        <v>116</v>
      </c>
      <c r="B565" s="1688">
        <v>0.0</v>
      </c>
      <c r="C565" s="1539">
        <f t="shared" ref="C565:F565" si="414">SUM(C566:C594)</f>
        <v>61</v>
      </c>
      <c r="D565" s="1539">
        <f t="shared" si="414"/>
        <v>48</v>
      </c>
      <c r="E565" s="1539">
        <f t="shared" si="414"/>
        <v>35</v>
      </c>
      <c r="F565" s="1539">
        <f t="shared" si="414"/>
        <v>55</v>
      </c>
      <c r="G565" s="1539">
        <f>SUM(G566:G595)</f>
        <v>5</v>
      </c>
      <c r="H565" s="1539">
        <f> SUM(H566:H569,H571:H574,H576:H579,H581:H584,H586:H589,H591:H594)</f>
        <v>233</v>
      </c>
      <c r="I565" s="1539"/>
      <c r="J565" s="1531"/>
      <c r="K565" s="1539" t="s">
        <v>116</v>
      </c>
      <c r="L565" s="1682"/>
      <c r="M565" s="1682"/>
      <c r="N565" s="1682"/>
      <c r="O565" s="1682"/>
      <c r="P565" s="1682"/>
      <c r="Q565" s="649"/>
      <c r="R565" s="649"/>
      <c r="S565" s="649"/>
      <c r="T565" s="649"/>
      <c r="U565" s="649"/>
      <c r="V565" s="649"/>
      <c r="W565" s="649"/>
      <c r="X565" s="649"/>
      <c r="Y565" s="649"/>
      <c r="Z565" s="649"/>
      <c r="AA565" s="649"/>
      <c r="AB565" s="649"/>
    </row>
    <row r="566">
      <c r="A566" s="1540" t="s">
        <v>113</v>
      </c>
      <c r="B566" s="1541">
        <v>25.0</v>
      </c>
      <c r="C566" s="1541">
        <v>16.0</v>
      </c>
      <c r="D566" s="1541">
        <v>15.0</v>
      </c>
      <c r="E566" s="1541">
        <v>0.0</v>
      </c>
      <c r="F566" s="1541">
        <v>21.0</v>
      </c>
      <c r="G566" s="1541">
        <v>0.0</v>
      </c>
      <c r="H566" s="1542">
        <f t="shared" ref="H566:H568" si="415">SUM(B566:G566)</f>
        <v>77</v>
      </c>
      <c r="I566" s="1543">
        <f>sum(H566:H569)</f>
        <v>95</v>
      </c>
      <c r="J566" s="1544" t="s">
        <v>206</v>
      </c>
      <c r="K566" s="1545" t="s">
        <v>113</v>
      </c>
      <c r="L566" s="1546">
        <f t="shared" ref="L566:L574" si="416">(O183)</f>
        <v>134</v>
      </c>
      <c r="M566" s="1543">
        <f t="shared" ref="M566:M567" si="417">(L566-H566-H567)</f>
        <v>57</v>
      </c>
      <c r="N566" s="1546">
        <v>80.0</v>
      </c>
      <c r="O566" s="1543">
        <f t="shared" ref="O566:O567" si="418">sum(M566,N566)</f>
        <v>137</v>
      </c>
      <c r="P566" s="1546" t="s">
        <v>3</v>
      </c>
      <c r="Q566" s="649"/>
      <c r="R566" s="649"/>
      <c r="S566" s="649"/>
      <c r="T566" s="649"/>
      <c r="U566" s="649"/>
      <c r="V566" s="649"/>
      <c r="W566" s="649"/>
      <c r="X566" s="649"/>
      <c r="Y566" s="649"/>
      <c r="Z566" s="649"/>
      <c r="AA566" s="649"/>
      <c r="AB566" s="649"/>
    </row>
    <row r="567">
      <c r="A567" s="1547" t="s">
        <v>77</v>
      </c>
      <c r="B567" s="1537">
        <v>0.0</v>
      </c>
      <c r="C567" s="1537">
        <v>0.0</v>
      </c>
      <c r="D567" s="1537">
        <v>0.0</v>
      </c>
      <c r="E567" s="1537">
        <v>0.0</v>
      </c>
      <c r="F567" s="1537">
        <v>0.0</v>
      </c>
      <c r="G567" s="1548">
        <v>0.0</v>
      </c>
      <c r="H567" s="1535">
        <f t="shared" si="415"/>
        <v>0</v>
      </c>
      <c r="I567" s="1549">
        <f>(I566/60)</f>
        <v>1.583333333</v>
      </c>
      <c r="J567" s="1544" t="s">
        <v>206</v>
      </c>
      <c r="K567" s="1533" t="s">
        <v>77</v>
      </c>
      <c r="L567" s="1537">
        <f t="shared" si="416"/>
        <v>25</v>
      </c>
      <c r="M567" s="1533">
        <f t="shared" si="417"/>
        <v>7</v>
      </c>
      <c r="N567" s="1537">
        <v>15.0</v>
      </c>
      <c r="O567" s="1533">
        <f t="shared" si="418"/>
        <v>22</v>
      </c>
      <c r="P567" s="1537"/>
      <c r="Q567" s="649"/>
      <c r="R567" s="649"/>
      <c r="S567" s="649"/>
      <c r="T567" s="649"/>
      <c r="U567" s="649"/>
      <c r="V567" s="649"/>
      <c r="W567" s="649"/>
      <c r="X567" s="649"/>
      <c r="Y567" s="649"/>
      <c r="Z567" s="649"/>
      <c r="AA567" s="649"/>
      <c r="AB567" s="649"/>
    </row>
    <row r="568">
      <c r="A568" s="1547" t="s">
        <v>78</v>
      </c>
      <c r="B568" s="1537">
        <v>0.0</v>
      </c>
      <c r="C568" s="1537">
        <v>9.0</v>
      </c>
      <c r="D568" s="1537">
        <v>2.0</v>
      </c>
      <c r="E568" s="1537">
        <v>0.0</v>
      </c>
      <c r="F568" s="1537">
        <v>7.0</v>
      </c>
      <c r="G568" s="1548">
        <v>0.0</v>
      </c>
      <c r="H568" s="1535">
        <f t="shared" si="415"/>
        <v>18</v>
      </c>
      <c r="I568" s="1533"/>
      <c r="J568" s="1544" t="s">
        <v>206</v>
      </c>
      <c r="K568" s="1533" t="s">
        <v>78</v>
      </c>
      <c r="L568" s="1537" t="str">
        <f t="shared" si="416"/>
        <v>-</v>
      </c>
      <c r="M568" s="1533" t="s">
        <v>79</v>
      </c>
      <c r="N568" s="1537" t="s">
        <v>79</v>
      </c>
      <c r="O568" s="1533" t="s">
        <v>79</v>
      </c>
      <c r="P568" s="1533"/>
      <c r="Q568" s="649"/>
      <c r="R568" s="649"/>
      <c r="S568" s="649"/>
      <c r="T568" s="649"/>
      <c r="U568" s="649"/>
      <c r="V568" s="649"/>
      <c r="W568" s="649"/>
      <c r="X568" s="649"/>
      <c r="Y568" s="649"/>
      <c r="Z568" s="649"/>
      <c r="AA568" s="649"/>
      <c r="AB568" s="649"/>
    </row>
    <row r="569">
      <c r="A569" s="1547" t="s">
        <v>446</v>
      </c>
      <c r="B569" s="1537">
        <v>0.0</v>
      </c>
      <c r="C569" s="1537">
        <v>0.0</v>
      </c>
      <c r="D569" s="1537">
        <v>0.0</v>
      </c>
      <c r="E569" s="1537">
        <v>0.0</v>
      </c>
      <c r="F569" s="1537">
        <v>0.0</v>
      </c>
      <c r="G569" s="1548">
        <v>0.0</v>
      </c>
      <c r="H569" s="1535">
        <f>sum(B569:G569)</f>
        <v>0</v>
      </c>
      <c r="I569" s="1533"/>
      <c r="J569" s="1544" t="s">
        <v>206</v>
      </c>
      <c r="K569" s="1533" t="s">
        <v>446</v>
      </c>
      <c r="L569" s="1537">
        <f t="shared" si="416"/>
        <v>15</v>
      </c>
      <c r="M569" s="1533">
        <f t="shared" ref="M569:M571" si="419">(L569-H569)</f>
        <v>15</v>
      </c>
      <c r="N569" s="1537">
        <v>0.0</v>
      </c>
      <c r="O569" s="1533">
        <f t="shared" ref="O569:O572" si="420">sum(M569,N569)</f>
        <v>15</v>
      </c>
      <c r="P569" s="1533"/>
      <c r="Q569" s="649"/>
      <c r="R569" s="649"/>
      <c r="S569" s="649"/>
      <c r="T569" s="649"/>
      <c r="U569" s="649"/>
      <c r="V569" s="649"/>
      <c r="W569" s="649"/>
      <c r="X569" s="649"/>
      <c r="Y569" s="649"/>
      <c r="Z569" s="649"/>
      <c r="AA569" s="649"/>
      <c r="AB569" s="649"/>
    </row>
    <row r="570">
      <c r="A570" s="1547" t="s">
        <v>80</v>
      </c>
      <c r="B570" s="1537">
        <v>4.0</v>
      </c>
      <c r="C570" s="1537">
        <v>1.0</v>
      </c>
      <c r="D570" s="1537">
        <v>0.0</v>
      </c>
      <c r="E570" s="1537">
        <v>0.0</v>
      </c>
      <c r="F570" s="1537">
        <v>0.0</v>
      </c>
      <c r="G570" s="1548">
        <v>0.0</v>
      </c>
      <c r="H570" s="1535">
        <f t="shared" ref="H570:H573" si="421">SUM(B570:G570)</f>
        <v>5</v>
      </c>
      <c r="I570" s="1533"/>
      <c r="J570" s="1544" t="s">
        <v>206</v>
      </c>
      <c r="K570" s="1533" t="s">
        <v>80</v>
      </c>
      <c r="L570" s="1537">
        <f t="shared" si="416"/>
        <v>29</v>
      </c>
      <c r="M570" s="1533">
        <f t="shared" si="419"/>
        <v>24</v>
      </c>
      <c r="N570" s="1537">
        <v>0.0</v>
      </c>
      <c r="O570" s="1533">
        <f t="shared" si="420"/>
        <v>24</v>
      </c>
      <c r="P570" s="1533"/>
      <c r="Q570" s="649"/>
      <c r="R570" s="649"/>
      <c r="S570" s="649"/>
      <c r="T570" s="649"/>
      <c r="U570" s="649"/>
      <c r="V570" s="649"/>
      <c r="W570" s="649"/>
      <c r="X570" s="649"/>
      <c r="Y570" s="649"/>
      <c r="Z570" s="649"/>
      <c r="AA570" s="649"/>
      <c r="AB570" s="649"/>
    </row>
    <row r="571">
      <c r="A571" s="1552" t="s">
        <v>115</v>
      </c>
      <c r="B571" s="1546">
        <v>2.0</v>
      </c>
      <c r="C571" s="1546">
        <v>1.0</v>
      </c>
      <c r="D571" s="1546">
        <v>6.0</v>
      </c>
      <c r="E571" s="1546">
        <v>8.0</v>
      </c>
      <c r="F571" s="1546">
        <v>3.0</v>
      </c>
      <c r="G571" s="1541">
        <v>0.0</v>
      </c>
      <c r="H571" s="1542">
        <f t="shared" si="421"/>
        <v>20</v>
      </c>
      <c r="I571" s="1543">
        <f>sum(H571:H574)</f>
        <v>22</v>
      </c>
      <c r="J571" s="1544" t="s">
        <v>206</v>
      </c>
      <c r="K571" s="1543" t="s">
        <v>115</v>
      </c>
      <c r="L571" s="1546">
        <f t="shared" si="416"/>
        <v>56</v>
      </c>
      <c r="M571" s="1543">
        <f t="shared" si="419"/>
        <v>36</v>
      </c>
      <c r="N571" s="1546">
        <v>15.0</v>
      </c>
      <c r="O571" s="1543">
        <f t="shared" si="420"/>
        <v>51</v>
      </c>
      <c r="P571" s="1546" t="s">
        <v>3</v>
      </c>
      <c r="Q571" s="649"/>
      <c r="R571" s="649"/>
      <c r="S571" s="649"/>
      <c r="T571" s="649"/>
      <c r="U571" s="649"/>
      <c r="V571" s="649"/>
      <c r="W571" s="649"/>
      <c r="X571" s="649"/>
      <c r="Y571" s="649"/>
      <c r="Z571" s="649"/>
      <c r="AA571" s="649"/>
      <c r="AB571" s="649"/>
    </row>
    <row r="572">
      <c r="A572" s="1547" t="s">
        <v>77</v>
      </c>
      <c r="B572" s="1537">
        <v>0.0</v>
      </c>
      <c r="C572" s="1537">
        <v>0.0</v>
      </c>
      <c r="D572" s="1537">
        <v>0.0</v>
      </c>
      <c r="E572" s="1537">
        <v>0.0</v>
      </c>
      <c r="F572" s="1537">
        <v>0.0</v>
      </c>
      <c r="G572" s="1537">
        <v>0.0</v>
      </c>
      <c r="H572" s="1535">
        <f t="shared" si="421"/>
        <v>0</v>
      </c>
      <c r="I572" s="1549">
        <f>(I571/60)</f>
        <v>0.3666666667</v>
      </c>
      <c r="J572" s="1544" t="s">
        <v>206</v>
      </c>
      <c r="K572" s="1533" t="s">
        <v>77</v>
      </c>
      <c r="L572" s="1537">
        <f t="shared" si="416"/>
        <v>0</v>
      </c>
      <c r="M572" s="1533">
        <f>(L572-H572-H573)</f>
        <v>0</v>
      </c>
      <c r="N572" s="1537">
        <v>15.0</v>
      </c>
      <c r="O572" s="1533">
        <f t="shared" si="420"/>
        <v>15</v>
      </c>
      <c r="P572" s="1537"/>
      <c r="Q572" s="659"/>
      <c r="R572" s="649"/>
      <c r="S572" s="649"/>
      <c r="T572" s="649"/>
      <c r="U572" s="649"/>
      <c r="V572" s="649"/>
      <c r="W572" s="649"/>
      <c r="X572" s="649"/>
      <c r="Y572" s="649"/>
      <c r="Z572" s="649"/>
      <c r="AA572" s="649"/>
      <c r="AB572" s="649"/>
    </row>
    <row r="573">
      <c r="A573" s="1547" t="s">
        <v>78</v>
      </c>
      <c r="B573" s="1537">
        <v>0.0</v>
      </c>
      <c r="C573" s="1537">
        <v>0.0</v>
      </c>
      <c r="D573" s="1537">
        <v>0.0</v>
      </c>
      <c r="E573" s="1537">
        <v>0.0</v>
      </c>
      <c r="F573" s="1537">
        <v>0.0</v>
      </c>
      <c r="G573" s="1537">
        <v>0.0</v>
      </c>
      <c r="H573" s="1535">
        <f t="shared" si="421"/>
        <v>0</v>
      </c>
      <c r="I573" s="1533"/>
      <c r="J573" s="1544" t="s">
        <v>206</v>
      </c>
      <c r="K573" s="1533" t="s">
        <v>78</v>
      </c>
      <c r="L573" s="1537" t="str">
        <f t="shared" si="416"/>
        <v>-</v>
      </c>
      <c r="M573" s="1533" t="s">
        <v>79</v>
      </c>
      <c r="N573" s="1537" t="s">
        <v>79</v>
      </c>
      <c r="O573" s="1533" t="s">
        <v>79</v>
      </c>
      <c r="P573" s="1533"/>
      <c r="Q573" s="649"/>
      <c r="R573" s="649"/>
      <c r="S573" s="649"/>
      <c r="T573" s="649"/>
      <c r="U573" s="649"/>
      <c r="V573" s="649"/>
      <c r="W573" s="649"/>
      <c r="X573" s="649"/>
      <c r="Y573" s="649"/>
      <c r="Z573" s="649"/>
      <c r="AA573" s="649"/>
      <c r="AB573" s="649"/>
    </row>
    <row r="574">
      <c r="A574" s="1547" t="s">
        <v>446</v>
      </c>
      <c r="B574" s="1537">
        <v>2.0</v>
      </c>
      <c r="C574" s="1537">
        <v>0.0</v>
      </c>
      <c r="D574" s="1537">
        <v>0.0</v>
      </c>
      <c r="E574" s="1537">
        <v>0.0</v>
      </c>
      <c r="F574" s="1537">
        <v>0.0</v>
      </c>
      <c r="G574" s="1537">
        <v>0.0</v>
      </c>
      <c r="H574" s="1535">
        <f>sum(B574:G574)</f>
        <v>2</v>
      </c>
      <c r="I574" s="1533"/>
      <c r="J574" s="1544" t="s">
        <v>206</v>
      </c>
      <c r="K574" s="1533" t="s">
        <v>446</v>
      </c>
      <c r="L574" s="1537">
        <f t="shared" si="416"/>
        <v>11</v>
      </c>
      <c r="M574" s="1533">
        <f t="shared" ref="M574:M576" si="422">(L574-H574)</f>
        <v>9</v>
      </c>
      <c r="N574" s="1537">
        <v>0.0</v>
      </c>
      <c r="O574" s="1533">
        <f t="shared" ref="O574:O577" si="423">sum(M574,N574)</f>
        <v>9</v>
      </c>
      <c r="P574" s="1533"/>
      <c r="Q574" s="649"/>
      <c r="R574" s="649"/>
      <c r="S574" s="649"/>
      <c r="T574" s="649"/>
      <c r="U574" s="649"/>
      <c r="V574" s="649"/>
      <c r="W574" s="649"/>
      <c r="X574" s="649"/>
      <c r="Y574" s="649"/>
      <c r="Z574" s="649"/>
      <c r="AA574" s="649"/>
      <c r="AB574" s="649"/>
    </row>
    <row r="575">
      <c r="A575" s="1547" t="s">
        <v>80</v>
      </c>
      <c r="B575" s="1537">
        <v>0.0</v>
      </c>
      <c r="C575" s="1537">
        <v>0.0</v>
      </c>
      <c r="D575" s="1537">
        <v>0.0</v>
      </c>
      <c r="E575" s="1537">
        <v>0.0</v>
      </c>
      <c r="F575" s="1537">
        <v>0.0</v>
      </c>
      <c r="G575" s="1537">
        <v>0.0</v>
      </c>
      <c r="H575" s="1535">
        <f t="shared" ref="H575:H578" si="424">SUM(B575:G575)</f>
        <v>0</v>
      </c>
      <c r="I575" s="1533"/>
      <c r="J575" s="1544" t="s">
        <v>206</v>
      </c>
      <c r="K575" s="1533" t="s">
        <v>80</v>
      </c>
      <c r="L575" s="1537">
        <v>0.0</v>
      </c>
      <c r="M575" s="1533">
        <f t="shared" si="422"/>
        <v>0</v>
      </c>
      <c r="N575" s="1537">
        <v>40.0</v>
      </c>
      <c r="O575" s="1533">
        <f t="shared" si="423"/>
        <v>40</v>
      </c>
      <c r="P575" s="1533"/>
      <c r="Q575" s="649"/>
      <c r="R575" s="649"/>
      <c r="S575" s="649"/>
      <c r="T575" s="649"/>
      <c r="U575" s="649"/>
      <c r="V575" s="649"/>
      <c r="W575" s="649"/>
      <c r="X575" s="649"/>
      <c r="Y575" s="649"/>
      <c r="Z575" s="649"/>
      <c r="AA575" s="649"/>
      <c r="AB575" s="649"/>
    </row>
    <row r="576">
      <c r="A576" s="1552" t="s">
        <v>240</v>
      </c>
      <c r="B576" s="1541">
        <v>3.0</v>
      </c>
      <c r="C576" s="1541">
        <v>5.0</v>
      </c>
      <c r="D576" s="1541">
        <v>3.0</v>
      </c>
      <c r="E576" s="1541">
        <v>8.0</v>
      </c>
      <c r="F576" s="1541">
        <v>7.0</v>
      </c>
      <c r="G576" s="1541">
        <v>2.0</v>
      </c>
      <c r="H576" s="1542">
        <f t="shared" si="424"/>
        <v>28</v>
      </c>
      <c r="I576" s="1543">
        <f>sum(H576:H579)</f>
        <v>56</v>
      </c>
      <c r="J576" s="1544" t="s">
        <v>206</v>
      </c>
      <c r="K576" s="1543" t="s">
        <v>240</v>
      </c>
      <c r="L576" s="1546">
        <v>58.0</v>
      </c>
      <c r="M576" s="1543">
        <f t="shared" si="422"/>
        <v>30</v>
      </c>
      <c r="N576" s="1546">
        <v>20.0</v>
      </c>
      <c r="O576" s="1543">
        <f t="shared" si="423"/>
        <v>50</v>
      </c>
      <c r="P576" s="1546" t="s">
        <v>3</v>
      </c>
      <c r="Q576" s="649"/>
      <c r="R576" s="649"/>
      <c r="S576" s="649"/>
      <c r="T576" s="649"/>
      <c r="U576" s="649"/>
      <c r="V576" s="649"/>
      <c r="W576" s="649"/>
      <c r="X576" s="649"/>
      <c r="Y576" s="649"/>
      <c r="Z576" s="649"/>
      <c r="AA576" s="649"/>
      <c r="AB576" s="649"/>
    </row>
    <row r="577">
      <c r="A577" s="1547" t="s">
        <v>77</v>
      </c>
      <c r="B577" s="1537">
        <v>0.0</v>
      </c>
      <c r="C577" s="1537">
        <v>0.0</v>
      </c>
      <c r="D577" s="1537">
        <v>0.0</v>
      </c>
      <c r="E577" s="1537">
        <v>0.0</v>
      </c>
      <c r="F577" s="1537">
        <v>0.0</v>
      </c>
      <c r="G577" s="1548">
        <v>0.0</v>
      </c>
      <c r="H577" s="1535">
        <f t="shared" si="424"/>
        <v>0</v>
      </c>
      <c r="I577" s="1549">
        <f>(I576/60)</f>
        <v>0.9333333333</v>
      </c>
      <c r="J577" s="1544" t="s">
        <v>206</v>
      </c>
      <c r="K577" s="1533" t="s">
        <v>77</v>
      </c>
      <c r="L577" s="1537">
        <f t="shared" ref="L577:L595" si="425">(O194)</f>
        <v>25</v>
      </c>
      <c r="M577" s="1533">
        <f>(L577-H577-H578)</f>
        <v>1</v>
      </c>
      <c r="N577" s="1537">
        <v>25.0</v>
      </c>
      <c r="O577" s="1533">
        <f t="shared" si="423"/>
        <v>26</v>
      </c>
      <c r="P577" s="1537"/>
      <c r="Q577" s="649"/>
      <c r="R577" s="649"/>
      <c r="S577" s="649"/>
      <c r="T577" s="649"/>
      <c r="U577" s="649"/>
      <c r="V577" s="649"/>
      <c r="W577" s="649"/>
      <c r="X577" s="649"/>
      <c r="Y577" s="649"/>
      <c r="Z577" s="649"/>
      <c r="AA577" s="649"/>
      <c r="AB577" s="649"/>
    </row>
    <row r="578">
      <c r="A578" s="1547" t="s">
        <v>78</v>
      </c>
      <c r="B578" s="1537">
        <v>0.0</v>
      </c>
      <c r="C578" s="1537">
        <v>9.0</v>
      </c>
      <c r="D578" s="1537">
        <v>9.0</v>
      </c>
      <c r="E578" s="1537">
        <v>3.0</v>
      </c>
      <c r="F578" s="1537">
        <v>3.0</v>
      </c>
      <c r="G578" s="1548">
        <v>0.0</v>
      </c>
      <c r="H578" s="1535">
        <f t="shared" si="424"/>
        <v>24</v>
      </c>
      <c r="I578" s="1533"/>
      <c r="J578" s="1544" t="s">
        <v>206</v>
      </c>
      <c r="K578" s="1533" t="s">
        <v>78</v>
      </c>
      <c r="L578" s="1537" t="str">
        <f t="shared" si="425"/>
        <v>-</v>
      </c>
      <c r="M578" s="1533" t="s">
        <v>79</v>
      </c>
      <c r="N578" s="1537" t="s">
        <v>79</v>
      </c>
      <c r="O578" s="1533" t="s">
        <v>79</v>
      </c>
      <c r="P578" s="1533"/>
      <c r="Q578" s="649"/>
      <c r="R578" s="649"/>
      <c r="S578" s="649"/>
      <c r="T578" s="649"/>
      <c r="U578" s="649"/>
      <c r="V578" s="649"/>
      <c r="W578" s="649"/>
      <c r="X578" s="649"/>
      <c r="Y578" s="649"/>
      <c r="Z578" s="649"/>
      <c r="AA578" s="649"/>
      <c r="AB578" s="649"/>
    </row>
    <row r="579">
      <c r="A579" s="1547" t="s">
        <v>446</v>
      </c>
      <c r="B579" s="1537">
        <v>2.0</v>
      </c>
      <c r="C579" s="1537">
        <v>2.0</v>
      </c>
      <c r="D579" s="1537">
        <v>0.0</v>
      </c>
      <c r="E579" s="1537">
        <v>0.0</v>
      </c>
      <c r="F579" s="1537">
        <v>0.0</v>
      </c>
      <c r="G579" s="1548">
        <v>0.0</v>
      </c>
      <c r="H579" s="1535">
        <f>sum(B579:G579)</f>
        <v>4</v>
      </c>
      <c r="I579" s="1533"/>
      <c r="J579" s="1544" t="s">
        <v>206</v>
      </c>
      <c r="K579" s="1533" t="s">
        <v>446</v>
      </c>
      <c r="L579" s="1537">
        <f t="shared" si="425"/>
        <v>4</v>
      </c>
      <c r="M579" s="1533">
        <f t="shared" ref="M579:M581" si="426">(L579-H579)</f>
        <v>0</v>
      </c>
      <c r="N579" s="1537">
        <v>8.0</v>
      </c>
      <c r="O579" s="1533">
        <f t="shared" ref="O579:O582" si="427">sum(M579,N579)</f>
        <v>8</v>
      </c>
      <c r="P579" s="1533"/>
      <c r="Q579" s="649"/>
      <c r="R579" s="649"/>
      <c r="S579" s="649"/>
      <c r="T579" s="649"/>
      <c r="U579" s="649"/>
      <c r="V579" s="649"/>
      <c r="W579" s="649"/>
      <c r="X579" s="649"/>
      <c r="Y579" s="649"/>
      <c r="Z579" s="649"/>
      <c r="AA579" s="649"/>
      <c r="AB579" s="649"/>
    </row>
    <row r="580">
      <c r="A580" s="1547" t="s">
        <v>80</v>
      </c>
      <c r="B580" s="1537">
        <v>5.0</v>
      </c>
      <c r="C580" s="1537">
        <v>3.0</v>
      </c>
      <c r="D580" s="1537">
        <v>0.0</v>
      </c>
      <c r="E580" s="1537">
        <v>4.0</v>
      </c>
      <c r="F580" s="1537">
        <v>4.0</v>
      </c>
      <c r="G580" s="1548">
        <v>1.0</v>
      </c>
      <c r="H580" s="1535">
        <f t="shared" ref="H580:H583" si="428">SUM(B580:G580)</f>
        <v>17</v>
      </c>
      <c r="I580" s="1533"/>
      <c r="J580" s="1544" t="s">
        <v>206</v>
      </c>
      <c r="K580" s="1533" t="s">
        <v>80</v>
      </c>
      <c r="L580" s="1537">
        <f t="shared" si="425"/>
        <v>25</v>
      </c>
      <c r="M580" s="1533">
        <f t="shared" si="426"/>
        <v>8</v>
      </c>
      <c r="N580" s="1537">
        <v>10.0</v>
      </c>
      <c r="O580" s="1533">
        <f t="shared" si="427"/>
        <v>18</v>
      </c>
      <c r="P580" s="1533"/>
      <c r="Q580" s="659"/>
      <c r="R580" s="649"/>
      <c r="S580" s="649"/>
      <c r="T580" s="649"/>
      <c r="U580" s="649"/>
      <c r="V580" s="649"/>
      <c r="W580" s="649"/>
      <c r="X580" s="649"/>
      <c r="Y580" s="649"/>
      <c r="Z580" s="649"/>
      <c r="AA580" s="649"/>
      <c r="AB580" s="649"/>
    </row>
    <row r="581">
      <c r="A581" s="1552" t="s">
        <v>14</v>
      </c>
      <c r="B581" s="1546">
        <v>0.0</v>
      </c>
      <c r="C581" s="1546">
        <v>1.0</v>
      </c>
      <c r="D581" s="1546">
        <v>0.0</v>
      </c>
      <c r="E581" s="1546">
        <v>3.0</v>
      </c>
      <c r="F581" s="1546">
        <v>0.0</v>
      </c>
      <c r="G581" s="1541">
        <v>1.0</v>
      </c>
      <c r="H581" s="1542">
        <f t="shared" si="428"/>
        <v>5</v>
      </c>
      <c r="I581" s="1543">
        <f>sum(H581:H584)</f>
        <v>6</v>
      </c>
      <c r="J581" s="1544" t="s">
        <v>644</v>
      </c>
      <c r="K581" s="1543" t="s">
        <v>14</v>
      </c>
      <c r="L581" s="1546">
        <f t="shared" si="425"/>
        <v>33</v>
      </c>
      <c r="M581" s="1543">
        <f t="shared" si="426"/>
        <v>28</v>
      </c>
      <c r="N581" s="1546">
        <v>0.0</v>
      </c>
      <c r="O581" s="1543">
        <f t="shared" si="427"/>
        <v>28</v>
      </c>
      <c r="P581" s="1546" t="s">
        <v>628</v>
      </c>
      <c r="Q581" s="649"/>
      <c r="R581" s="649"/>
      <c r="S581" s="649"/>
      <c r="T581" s="649"/>
      <c r="U581" s="649"/>
      <c r="V581" s="649"/>
      <c r="W581" s="649"/>
      <c r="X581" s="649"/>
      <c r="Y581" s="649"/>
      <c r="Z581" s="649"/>
      <c r="AA581" s="649"/>
      <c r="AB581" s="649"/>
    </row>
    <row r="582">
      <c r="A582" s="1547" t="s">
        <v>77</v>
      </c>
      <c r="B582" s="1537">
        <v>0.0</v>
      </c>
      <c r="C582" s="1537">
        <v>0.0</v>
      </c>
      <c r="D582" s="1537">
        <v>0.0</v>
      </c>
      <c r="E582" s="1537">
        <v>0.0</v>
      </c>
      <c r="F582" s="1537">
        <v>0.0</v>
      </c>
      <c r="G582" s="1537">
        <v>0.0</v>
      </c>
      <c r="H582" s="1535">
        <f t="shared" si="428"/>
        <v>0</v>
      </c>
      <c r="I582" s="1549">
        <f>(I581/60)</f>
        <v>0.1</v>
      </c>
      <c r="J582" s="1544" t="s">
        <v>79</v>
      </c>
      <c r="K582" s="1533" t="s">
        <v>77</v>
      </c>
      <c r="L582" s="1537">
        <f t="shared" si="425"/>
        <v>3</v>
      </c>
      <c r="M582" s="1533">
        <f>(L582-H582-H583)</f>
        <v>3</v>
      </c>
      <c r="N582" s="1537">
        <v>0.0</v>
      </c>
      <c r="O582" s="1533">
        <f t="shared" si="427"/>
        <v>3</v>
      </c>
      <c r="P582" s="1533"/>
      <c r="Q582" s="649"/>
      <c r="R582" s="649"/>
      <c r="S582" s="649"/>
      <c r="T582" s="649"/>
      <c r="U582" s="649"/>
      <c r="V582" s="649"/>
      <c r="W582" s="649"/>
      <c r="X582" s="649"/>
      <c r="Y582" s="649"/>
      <c r="Z582" s="649"/>
      <c r="AA582" s="649"/>
      <c r="AB582" s="649"/>
    </row>
    <row r="583">
      <c r="A583" s="1547" t="s">
        <v>78</v>
      </c>
      <c r="B583" s="1537">
        <v>0.0</v>
      </c>
      <c r="C583" s="1537">
        <v>0.0</v>
      </c>
      <c r="D583" s="1537">
        <v>0.0</v>
      </c>
      <c r="E583" s="1537">
        <v>0.0</v>
      </c>
      <c r="F583" s="1537">
        <v>0.0</v>
      </c>
      <c r="G583" s="1537">
        <v>0.0</v>
      </c>
      <c r="H583" s="1535">
        <f t="shared" si="428"/>
        <v>0</v>
      </c>
      <c r="I583" s="1533"/>
      <c r="J583" s="1544" t="s">
        <v>79</v>
      </c>
      <c r="K583" s="1533" t="s">
        <v>78</v>
      </c>
      <c r="L583" s="1537" t="str">
        <f t="shared" si="425"/>
        <v>-</v>
      </c>
      <c r="M583" s="1533" t="s">
        <v>79</v>
      </c>
      <c r="N583" s="1537" t="s">
        <v>79</v>
      </c>
      <c r="O583" s="1533" t="s">
        <v>79</v>
      </c>
      <c r="P583" s="1533"/>
      <c r="Q583" s="649"/>
      <c r="R583" s="649"/>
      <c r="S583" s="649"/>
      <c r="T583" s="649"/>
      <c r="U583" s="649"/>
      <c r="V583" s="649"/>
      <c r="W583" s="649"/>
      <c r="X583" s="649"/>
      <c r="Y583" s="649"/>
      <c r="Z583" s="649"/>
      <c r="AA583" s="649"/>
      <c r="AB583" s="649"/>
    </row>
    <row r="584">
      <c r="A584" s="1547" t="s">
        <v>446</v>
      </c>
      <c r="B584" s="1537">
        <v>1.0</v>
      </c>
      <c r="C584" s="1537">
        <v>0.0</v>
      </c>
      <c r="D584" s="1537">
        <v>0.0</v>
      </c>
      <c r="E584" s="1537">
        <v>0.0</v>
      </c>
      <c r="F584" s="1537">
        <v>0.0</v>
      </c>
      <c r="G584" s="1537">
        <v>0.0</v>
      </c>
      <c r="H584" s="1535">
        <f>sum(B584:G584)</f>
        <v>1</v>
      </c>
      <c r="I584" s="1533"/>
      <c r="J584" s="1544" t="s">
        <v>79</v>
      </c>
      <c r="K584" s="1533" t="s">
        <v>446</v>
      </c>
      <c r="L584" s="1537">
        <f t="shared" si="425"/>
        <v>3</v>
      </c>
      <c r="M584" s="1533">
        <f t="shared" ref="M584:M586" si="429">(L584-H584)</f>
        <v>2</v>
      </c>
      <c r="N584" s="1537">
        <v>0.0</v>
      </c>
      <c r="O584" s="1533">
        <f t="shared" ref="O584:O587" si="430">sum(M584,N584)</f>
        <v>2</v>
      </c>
      <c r="P584" s="1533"/>
      <c r="Q584" s="649"/>
      <c r="R584" s="649"/>
      <c r="S584" s="649"/>
      <c r="T584" s="649"/>
      <c r="U584" s="649"/>
      <c r="V584" s="649"/>
      <c r="W584" s="649"/>
      <c r="X584" s="649"/>
      <c r="Y584" s="649"/>
      <c r="Z584" s="649"/>
      <c r="AA584" s="649"/>
      <c r="AB584" s="649"/>
    </row>
    <row r="585">
      <c r="A585" s="1547" t="s">
        <v>80</v>
      </c>
      <c r="B585" s="1537">
        <v>0.0</v>
      </c>
      <c r="C585" s="1537">
        <v>0.0</v>
      </c>
      <c r="D585" s="1537">
        <v>0.0</v>
      </c>
      <c r="E585" s="1537">
        <v>0.0</v>
      </c>
      <c r="F585" s="1537">
        <v>0.0</v>
      </c>
      <c r="G585" s="1537">
        <v>0.0</v>
      </c>
      <c r="H585" s="1535">
        <f t="shared" ref="H585:H588" si="431">SUM(B585:G585)</f>
        <v>0</v>
      </c>
      <c r="I585" s="1533"/>
      <c r="J585" s="1544" t="s">
        <v>79</v>
      </c>
      <c r="K585" s="1533" t="s">
        <v>80</v>
      </c>
      <c r="L585" s="1537">
        <f t="shared" si="425"/>
        <v>32</v>
      </c>
      <c r="M585" s="1533">
        <f t="shared" si="429"/>
        <v>32</v>
      </c>
      <c r="N585" s="1537">
        <v>0.0</v>
      </c>
      <c r="O585" s="1533">
        <f t="shared" si="430"/>
        <v>32</v>
      </c>
      <c r="P585" s="1533"/>
      <c r="Q585" s="649"/>
      <c r="R585" s="649"/>
      <c r="S585" s="649"/>
      <c r="T585" s="649"/>
      <c r="U585" s="649"/>
      <c r="V585" s="649"/>
      <c r="W585" s="649"/>
      <c r="X585" s="649"/>
      <c r="Y585" s="649"/>
      <c r="Z585" s="649"/>
      <c r="AA585" s="649"/>
      <c r="AB585" s="649"/>
    </row>
    <row r="586">
      <c r="A586" s="1552" t="s">
        <v>120</v>
      </c>
      <c r="B586" s="1541">
        <v>5.0</v>
      </c>
      <c r="C586" s="1541">
        <v>6.0</v>
      </c>
      <c r="D586" s="1541">
        <v>8.0</v>
      </c>
      <c r="E586" s="1541">
        <v>3.0</v>
      </c>
      <c r="F586" s="1541">
        <v>4.0</v>
      </c>
      <c r="G586" s="1541">
        <v>0.0</v>
      </c>
      <c r="H586" s="1542">
        <f t="shared" si="431"/>
        <v>26</v>
      </c>
      <c r="I586" s="1543">
        <f>sum(H586:H589)</f>
        <v>49</v>
      </c>
      <c r="J586" s="1544" t="s">
        <v>206</v>
      </c>
      <c r="K586" s="1543" t="s">
        <v>120</v>
      </c>
      <c r="L586" s="1546">
        <f t="shared" si="425"/>
        <v>44</v>
      </c>
      <c r="M586" s="1543">
        <f t="shared" si="429"/>
        <v>18</v>
      </c>
      <c r="N586" s="1546">
        <v>25.0</v>
      </c>
      <c r="O586" s="1543">
        <f t="shared" si="430"/>
        <v>43</v>
      </c>
      <c r="P586" s="1546" t="s">
        <v>3</v>
      </c>
      <c r="Q586" s="649"/>
      <c r="R586" s="649"/>
      <c r="S586" s="649"/>
      <c r="T586" s="649"/>
      <c r="U586" s="649"/>
      <c r="V586" s="649"/>
      <c r="W586" s="649"/>
      <c r="X586" s="649"/>
      <c r="Y586" s="649"/>
      <c r="Z586" s="649"/>
      <c r="AA586" s="649"/>
      <c r="AB586" s="649"/>
    </row>
    <row r="587">
      <c r="A587" s="1547" t="s">
        <v>77</v>
      </c>
      <c r="B587" s="1537">
        <v>0.0</v>
      </c>
      <c r="C587" s="1537">
        <v>0.0</v>
      </c>
      <c r="D587" s="1537">
        <v>0.0</v>
      </c>
      <c r="E587" s="1537">
        <v>0.0</v>
      </c>
      <c r="F587" s="1537">
        <v>0.0</v>
      </c>
      <c r="G587" s="1548">
        <v>0.0</v>
      </c>
      <c r="H587" s="1535">
        <f t="shared" si="431"/>
        <v>0</v>
      </c>
      <c r="I587" s="1549">
        <f>(I586/60)</f>
        <v>0.8166666667</v>
      </c>
      <c r="J587" s="1544" t="s">
        <v>206</v>
      </c>
      <c r="K587" s="1533" t="s">
        <v>77</v>
      </c>
      <c r="L587" s="1537">
        <f t="shared" si="425"/>
        <v>21</v>
      </c>
      <c r="M587" s="1533">
        <f>(L587-H587-H588)</f>
        <v>0</v>
      </c>
      <c r="N587" s="1537">
        <v>20.0</v>
      </c>
      <c r="O587" s="1533">
        <f t="shared" si="430"/>
        <v>20</v>
      </c>
      <c r="P587" s="1537"/>
      <c r="Q587" s="649"/>
      <c r="R587" s="649"/>
      <c r="S587" s="649"/>
      <c r="T587" s="649"/>
      <c r="U587" s="649"/>
      <c r="V587" s="649"/>
      <c r="W587" s="649"/>
      <c r="X587" s="649"/>
      <c r="Y587" s="649"/>
      <c r="Z587" s="649"/>
      <c r="AA587" s="649"/>
      <c r="AB587" s="649"/>
    </row>
    <row r="588">
      <c r="A588" s="1547" t="s">
        <v>78</v>
      </c>
      <c r="B588" s="1537">
        <v>1.0</v>
      </c>
      <c r="C588" s="1537">
        <v>7.0</v>
      </c>
      <c r="D588" s="1537">
        <v>4.0</v>
      </c>
      <c r="E588" s="1537">
        <v>5.0</v>
      </c>
      <c r="F588" s="1537">
        <v>3.0</v>
      </c>
      <c r="G588" s="1548">
        <v>1.0</v>
      </c>
      <c r="H588" s="1535">
        <f t="shared" si="431"/>
        <v>21</v>
      </c>
      <c r="I588" s="1533"/>
      <c r="J588" s="1544" t="s">
        <v>206</v>
      </c>
      <c r="K588" s="1533" t="s">
        <v>78</v>
      </c>
      <c r="L588" s="1537" t="str">
        <f t="shared" si="425"/>
        <v>-</v>
      </c>
      <c r="M588" s="1533" t="s">
        <v>79</v>
      </c>
      <c r="N588" s="1537" t="s">
        <v>79</v>
      </c>
      <c r="O588" s="1533" t="s">
        <v>79</v>
      </c>
      <c r="P588" s="1533"/>
      <c r="Q588" s="649"/>
      <c r="R588" s="649"/>
      <c r="S588" s="649"/>
      <c r="T588" s="649"/>
      <c r="U588" s="649"/>
      <c r="V588" s="649"/>
      <c r="W588" s="649"/>
      <c r="X588" s="649"/>
      <c r="Y588" s="649"/>
      <c r="Z588" s="649"/>
      <c r="AA588" s="649"/>
      <c r="AB588" s="649"/>
    </row>
    <row r="589">
      <c r="A589" s="1547" t="s">
        <v>446</v>
      </c>
      <c r="B589" s="1537">
        <v>2.0</v>
      </c>
      <c r="C589" s="1537">
        <v>0.0</v>
      </c>
      <c r="D589" s="1537">
        <v>0.0</v>
      </c>
      <c r="E589" s="1537">
        <v>0.0</v>
      </c>
      <c r="F589" s="1537">
        <v>0.0</v>
      </c>
      <c r="G589" s="1548">
        <v>0.0</v>
      </c>
      <c r="H589" s="1535">
        <f>sum(B589:G589)</f>
        <v>2</v>
      </c>
      <c r="I589" s="1533"/>
      <c r="J589" s="1544" t="s">
        <v>206</v>
      </c>
      <c r="K589" s="1533" t="s">
        <v>446</v>
      </c>
      <c r="L589" s="1537">
        <f t="shared" si="425"/>
        <v>2</v>
      </c>
      <c r="M589" s="1533">
        <f t="shared" ref="M589:M591" si="432">(L589-H589)</f>
        <v>0</v>
      </c>
      <c r="N589" s="1537">
        <v>10.0</v>
      </c>
      <c r="O589" s="1533">
        <f t="shared" ref="O589:O592" si="433">sum(M589,N589)</f>
        <v>10</v>
      </c>
      <c r="P589" s="1533"/>
      <c r="Q589" s="649"/>
      <c r="R589" s="649"/>
      <c r="S589" s="649"/>
      <c r="T589" s="649"/>
      <c r="U589" s="649"/>
      <c r="V589" s="649"/>
      <c r="W589" s="649"/>
      <c r="X589" s="649"/>
      <c r="Y589" s="649"/>
      <c r="Z589" s="649"/>
      <c r="AA589" s="649"/>
      <c r="AB589" s="649"/>
    </row>
    <row r="590">
      <c r="A590" s="1547" t="s">
        <v>80</v>
      </c>
      <c r="B590" s="1537">
        <v>3.0</v>
      </c>
      <c r="C590" s="1537">
        <v>1.0</v>
      </c>
      <c r="D590" s="1537">
        <v>0.0</v>
      </c>
      <c r="E590" s="1537">
        <v>0.0</v>
      </c>
      <c r="F590" s="1537">
        <v>1.0</v>
      </c>
      <c r="G590" s="1548">
        <v>0.0</v>
      </c>
      <c r="H590" s="1535">
        <f t="shared" ref="H590:H593" si="434">SUM(B590:G590)</f>
        <v>5</v>
      </c>
      <c r="I590" s="1533"/>
      <c r="J590" s="1544" t="s">
        <v>206</v>
      </c>
      <c r="K590" s="1533" t="s">
        <v>80</v>
      </c>
      <c r="L590" s="1537">
        <f t="shared" si="425"/>
        <v>5</v>
      </c>
      <c r="M590" s="1533">
        <f t="shared" si="432"/>
        <v>0</v>
      </c>
      <c r="N590" s="1537">
        <v>0.0</v>
      </c>
      <c r="O590" s="1533">
        <f t="shared" si="433"/>
        <v>0</v>
      </c>
      <c r="P590" s="1533"/>
      <c r="Q590" s="649"/>
      <c r="R590" s="649"/>
      <c r="S590" s="649"/>
      <c r="T590" s="649"/>
      <c r="U590" s="649"/>
      <c r="V590" s="649"/>
      <c r="W590" s="649"/>
      <c r="X590" s="649"/>
      <c r="Y590" s="649"/>
      <c r="Z590" s="649"/>
      <c r="AA590" s="649"/>
      <c r="AB590" s="649"/>
    </row>
    <row r="591">
      <c r="A591" s="1552" t="s">
        <v>543</v>
      </c>
      <c r="B591" s="1541">
        <v>0.0</v>
      </c>
      <c r="C591" s="1541">
        <v>0.0</v>
      </c>
      <c r="D591" s="1541">
        <v>1.0</v>
      </c>
      <c r="E591" s="1541">
        <v>0.0</v>
      </c>
      <c r="F591" s="1541">
        <v>1.0</v>
      </c>
      <c r="G591" s="1541">
        <v>0.0</v>
      </c>
      <c r="H591" s="1542">
        <f t="shared" si="434"/>
        <v>2</v>
      </c>
      <c r="I591" s="1543">
        <f>sum(H591:H594)</f>
        <v>5</v>
      </c>
      <c r="J591" s="1544" t="s">
        <v>644</v>
      </c>
      <c r="K591" s="1543" t="s">
        <v>543</v>
      </c>
      <c r="L591" s="1546">
        <f t="shared" si="425"/>
        <v>37</v>
      </c>
      <c r="M591" s="1543">
        <f t="shared" si="432"/>
        <v>35</v>
      </c>
      <c r="N591" s="1546">
        <v>0.0</v>
      </c>
      <c r="O591" s="1543">
        <f t="shared" si="433"/>
        <v>35</v>
      </c>
      <c r="P591" s="1546" t="s">
        <v>628</v>
      </c>
      <c r="Q591" s="649"/>
      <c r="R591" s="649"/>
      <c r="S591" s="649"/>
      <c r="T591" s="649"/>
      <c r="U591" s="649"/>
      <c r="V591" s="649"/>
      <c r="W591" s="649"/>
      <c r="X591" s="649"/>
      <c r="Y591" s="649"/>
      <c r="Z591" s="649"/>
      <c r="AA591" s="649"/>
      <c r="AB591" s="649"/>
    </row>
    <row r="592">
      <c r="A592" s="1547" t="s">
        <v>77</v>
      </c>
      <c r="B592" s="1537">
        <v>0.0</v>
      </c>
      <c r="C592" s="1537">
        <v>0.0</v>
      </c>
      <c r="D592" s="1537">
        <v>0.0</v>
      </c>
      <c r="E592" s="1537">
        <v>0.0</v>
      </c>
      <c r="F592" s="1537">
        <v>0.0</v>
      </c>
      <c r="G592" s="1548">
        <v>0.0</v>
      </c>
      <c r="H592" s="1535">
        <f t="shared" si="434"/>
        <v>0</v>
      </c>
      <c r="I592" s="1549">
        <f>(I591/60)</f>
        <v>0.08333333333</v>
      </c>
      <c r="J592" s="1544" t="s">
        <v>79</v>
      </c>
      <c r="K592" s="1533" t="s">
        <v>77</v>
      </c>
      <c r="L592" s="1537">
        <f t="shared" si="425"/>
        <v>6</v>
      </c>
      <c r="M592" s="1533">
        <f>(L592-H592-H593)</f>
        <v>3</v>
      </c>
      <c r="N592" s="1537">
        <v>0.0</v>
      </c>
      <c r="O592" s="1533">
        <f t="shared" si="433"/>
        <v>3</v>
      </c>
      <c r="P592" s="1533"/>
      <c r="Q592" s="649"/>
      <c r="R592" s="649"/>
      <c r="S592" s="649"/>
      <c r="T592" s="649"/>
      <c r="U592" s="649"/>
      <c r="V592" s="649"/>
      <c r="W592" s="649"/>
      <c r="X592" s="649"/>
      <c r="Y592" s="649"/>
      <c r="Z592" s="649"/>
      <c r="AA592" s="649"/>
      <c r="AB592" s="649"/>
    </row>
    <row r="593">
      <c r="A593" s="1547" t="s">
        <v>78</v>
      </c>
      <c r="B593" s="1537">
        <v>1.0</v>
      </c>
      <c r="C593" s="1537">
        <v>0.0</v>
      </c>
      <c r="D593" s="1537">
        <v>0.0</v>
      </c>
      <c r="E593" s="1537">
        <v>1.0</v>
      </c>
      <c r="F593" s="1537">
        <v>1.0</v>
      </c>
      <c r="G593" s="1548">
        <v>0.0</v>
      </c>
      <c r="H593" s="1535">
        <f t="shared" si="434"/>
        <v>3</v>
      </c>
      <c r="I593" s="1533"/>
      <c r="J593" s="1544" t="s">
        <v>79</v>
      </c>
      <c r="K593" s="1533" t="s">
        <v>78</v>
      </c>
      <c r="L593" s="1537" t="str">
        <f t="shared" si="425"/>
        <v>-</v>
      </c>
      <c r="M593" s="1533" t="s">
        <v>79</v>
      </c>
      <c r="N593" s="1537" t="s">
        <v>79</v>
      </c>
      <c r="O593" s="1533" t="s">
        <v>79</v>
      </c>
      <c r="P593" s="1533"/>
      <c r="Q593" s="649"/>
      <c r="R593" s="649"/>
      <c r="S593" s="649"/>
      <c r="T593" s="649"/>
      <c r="U593" s="649"/>
      <c r="V593" s="649"/>
      <c r="W593" s="649"/>
      <c r="X593" s="649"/>
      <c r="Y593" s="649"/>
      <c r="Z593" s="649"/>
      <c r="AA593" s="649"/>
      <c r="AB593" s="649"/>
    </row>
    <row r="594">
      <c r="A594" s="1547" t="s">
        <v>446</v>
      </c>
      <c r="B594" s="1537">
        <v>0.0</v>
      </c>
      <c r="C594" s="1537">
        <v>0.0</v>
      </c>
      <c r="D594" s="1537">
        <v>0.0</v>
      </c>
      <c r="E594" s="1537">
        <v>0.0</v>
      </c>
      <c r="F594" s="1537">
        <v>0.0</v>
      </c>
      <c r="G594" s="1548">
        <v>0.0</v>
      </c>
      <c r="H594" s="1535">
        <f>sum(B594:G594)</f>
        <v>0</v>
      </c>
      <c r="I594" s="1533"/>
      <c r="J594" s="1544" t="s">
        <v>79</v>
      </c>
      <c r="K594" s="1533" t="s">
        <v>446</v>
      </c>
      <c r="L594" s="1537">
        <f t="shared" si="425"/>
        <v>3</v>
      </c>
      <c r="M594" s="1533">
        <f t="shared" ref="M594:M595" si="435">(L594-H594)</f>
        <v>3</v>
      </c>
      <c r="N594" s="1537">
        <v>0.0</v>
      </c>
      <c r="O594" s="1533">
        <f t="shared" ref="O594:O595" si="436">sum(M594,N594)</f>
        <v>3</v>
      </c>
      <c r="P594" s="1533"/>
      <c r="Q594" s="649"/>
      <c r="R594" s="649"/>
      <c r="S594" s="649"/>
      <c r="T594" s="649"/>
      <c r="U594" s="649"/>
      <c r="V594" s="649"/>
      <c r="W594" s="649"/>
      <c r="X594" s="649"/>
      <c r="Y594" s="649"/>
      <c r="Z594" s="649"/>
      <c r="AA594" s="649"/>
      <c r="AB594" s="649"/>
    </row>
    <row r="595">
      <c r="A595" s="1547" t="s">
        <v>80</v>
      </c>
      <c r="B595" s="1537">
        <v>0.0</v>
      </c>
      <c r="C595" s="1537">
        <v>0.0</v>
      </c>
      <c r="D595" s="1537">
        <v>0.0</v>
      </c>
      <c r="E595" s="1537">
        <v>0.0</v>
      </c>
      <c r="F595" s="1537">
        <v>1.0</v>
      </c>
      <c r="G595" s="1548">
        <v>0.0</v>
      </c>
      <c r="H595" s="1535">
        <f>SUM(B595:G595)</f>
        <v>1</v>
      </c>
      <c r="I595" s="1533"/>
      <c r="J595" s="1544" t="s">
        <v>79</v>
      </c>
      <c r="K595" s="1533" t="s">
        <v>80</v>
      </c>
      <c r="L595" s="1537">
        <f t="shared" si="425"/>
        <v>20</v>
      </c>
      <c r="M595" s="1533">
        <f t="shared" si="435"/>
        <v>19</v>
      </c>
      <c r="N595" s="1537">
        <v>0.0</v>
      </c>
      <c r="O595" s="1533">
        <f t="shared" si="436"/>
        <v>19</v>
      </c>
      <c r="P595" s="1533"/>
      <c r="Q595" s="649"/>
      <c r="R595" s="649"/>
      <c r="S595" s="649"/>
      <c r="T595" s="649"/>
      <c r="U595" s="649"/>
      <c r="V595" s="649"/>
      <c r="W595" s="649"/>
      <c r="X595" s="649"/>
      <c r="Y595" s="649"/>
      <c r="Z595" s="649"/>
      <c r="AA595" s="649"/>
      <c r="AB595" s="649"/>
    </row>
    <row r="596">
      <c r="A596" s="1538" t="s">
        <v>270</v>
      </c>
      <c r="B596" s="1539">
        <f t="shared" ref="B596:G596" si="437">SUM(B597:B626)</f>
        <v>66</v>
      </c>
      <c r="C596" s="1539">
        <f t="shared" si="437"/>
        <v>64</v>
      </c>
      <c r="D596" s="1539">
        <f t="shared" si="437"/>
        <v>23</v>
      </c>
      <c r="E596" s="1539">
        <f t="shared" si="437"/>
        <v>20</v>
      </c>
      <c r="F596" s="1539">
        <f t="shared" si="437"/>
        <v>19</v>
      </c>
      <c r="G596" s="1539">
        <f t="shared" si="437"/>
        <v>0</v>
      </c>
      <c r="H596" s="1539">
        <f> SUM(H597:H600,H602:H605,H607:H610,H612:H615,H617:H620,H622:H625)</f>
        <v>192</v>
      </c>
      <c r="I596" s="1539"/>
      <c r="J596" s="1531"/>
      <c r="K596" s="1539" t="s">
        <v>270</v>
      </c>
      <c r="L596" s="1682"/>
      <c r="M596" s="1682"/>
      <c r="N596" s="1682"/>
      <c r="O596" s="1682"/>
      <c r="P596" s="1682"/>
      <c r="Q596" s="649"/>
      <c r="R596" s="649"/>
      <c r="S596" s="649"/>
      <c r="T596" s="649"/>
      <c r="U596" s="649"/>
      <c r="V596" s="649"/>
      <c r="W596" s="649"/>
      <c r="X596" s="649"/>
      <c r="Y596" s="649"/>
      <c r="Z596" s="649"/>
      <c r="AA596" s="649"/>
      <c r="AB596" s="649"/>
    </row>
    <row r="597">
      <c r="A597" s="1540" t="s">
        <v>89</v>
      </c>
      <c r="B597" s="1541">
        <v>22.0</v>
      </c>
      <c r="C597" s="1541">
        <v>19.0</v>
      </c>
      <c r="D597" s="1541">
        <v>14.0</v>
      </c>
      <c r="E597" s="1541">
        <v>8.0</v>
      </c>
      <c r="F597" s="1541">
        <v>12.0</v>
      </c>
      <c r="G597" s="1541">
        <v>0.0</v>
      </c>
      <c r="H597" s="1542">
        <f t="shared" ref="H597:H599" si="438">SUM(B597:G597)</f>
        <v>75</v>
      </c>
      <c r="I597" s="1543">
        <f>sum(H597:H600)</f>
        <v>91</v>
      </c>
      <c r="J597" s="1544" t="s">
        <v>206</v>
      </c>
      <c r="K597" s="1545" t="s">
        <v>89</v>
      </c>
      <c r="L597" s="1546">
        <f t="shared" ref="L597:L616" si="439">(O214)</f>
        <v>94</v>
      </c>
      <c r="M597" s="1543">
        <f>(L597-H597)</f>
        <v>19</v>
      </c>
      <c r="N597" s="1546">
        <v>100.0</v>
      </c>
      <c r="O597" s="1543">
        <f t="shared" ref="O597:O598" si="440">sum(M597,N597)</f>
        <v>119</v>
      </c>
      <c r="P597" s="1546" t="s">
        <v>2</v>
      </c>
      <c r="Q597" s="649"/>
      <c r="R597" s="649"/>
      <c r="S597" s="649"/>
      <c r="T597" s="649"/>
      <c r="U597" s="649"/>
      <c r="V597" s="649"/>
      <c r="W597" s="649"/>
      <c r="X597" s="649"/>
      <c r="Y597" s="649"/>
      <c r="Z597" s="649"/>
      <c r="AA597" s="649"/>
      <c r="AB597" s="649"/>
    </row>
    <row r="598">
      <c r="A598" s="1547" t="s">
        <v>77</v>
      </c>
      <c r="B598" s="1537">
        <v>0.0</v>
      </c>
      <c r="C598" s="1537">
        <v>0.0</v>
      </c>
      <c r="D598" s="1537">
        <v>0.0</v>
      </c>
      <c r="E598" s="1537">
        <v>0.0</v>
      </c>
      <c r="F598" s="1537">
        <v>0.0</v>
      </c>
      <c r="G598" s="1548">
        <v>0.0</v>
      </c>
      <c r="H598" s="1535">
        <f t="shared" si="438"/>
        <v>0</v>
      </c>
      <c r="I598" s="1549">
        <f>(I597/61)</f>
        <v>1.491803279</v>
      </c>
      <c r="J598" s="1544" t="s">
        <v>206</v>
      </c>
      <c r="K598" s="1533" t="s">
        <v>77</v>
      </c>
      <c r="L598" s="1537">
        <f t="shared" si="439"/>
        <v>15</v>
      </c>
      <c r="M598" s="1533">
        <f>(L598-H598-H599)</f>
        <v>1</v>
      </c>
      <c r="N598" s="1537">
        <v>20.0</v>
      </c>
      <c r="O598" s="1533">
        <f t="shared" si="440"/>
        <v>21</v>
      </c>
      <c r="P598" s="1537" t="s">
        <v>206</v>
      </c>
      <c r="Q598" s="649"/>
      <c r="R598" s="649"/>
      <c r="S598" s="649"/>
      <c r="T598" s="649"/>
      <c r="U598" s="649"/>
      <c r="V598" s="649"/>
      <c r="W598" s="649"/>
      <c r="X598" s="649"/>
      <c r="Y598" s="649"/>
      <c r="Z598" s="649"/>
      <c r="AA598" s="649"/>
      <c r="AB598" s="649"/>
    </row>
    <row r="599">
      <c r="A599" s="1547" t="s">
        <v>78</v>
      </c>
      <c r="B599" s="1537">
        <v>11.0</v>
      </c>
      <c r="C599" s="1537">
        <v>3.0</v>
      </c>
      <c r="D599" s="1537">
        <v>0.0</v>
      </c>
      <c r="E599" s="1537">
        <v>0.0</v>
      </c>
      <c r="F599" s="1537">
        <v>0.0</v>
      </c>
      <c r="G599" s="1548">
        <v>0.0</v>
      </c>
      <c r="H599" s="1535">
        <f t="shared" si="438"/>
        <v>14</v>
      </c>
      <c r="I599" s="1533"/>
      <c r="J599" s="1544" t="s">
        <v>206</v>
      </c>
      <c r="K599" s="1533" t="s">
        <v>78</v>
      </c>
      <c r="L599" s="1537" t="str">
        <f t="shared" si="439"/>
        <v>-</v>
      </c>
      <c r="M599" s="1533" t="s">
        <v>79</v>
      </c>
      <c r="N599" s="1537" t="s">
        <v>79</v>
      </c>
      <c r="O599" s="1533" t="s">
        <v>79</v>
      </c>
      <c r="P599" s="1533"/>
      <c r="Q599" s="649"/>
      <c r="R599" s="649"/>
      <c r="S599" s="649"/>
      <c r="T599" s="649"/>
      <c r="U599" s="649"/>
      <c r="V599" s="649"/>
      <c r="W599" s="649"/>
      <c r="X599" s="649"/>
      <c r="Y599" s="649"/>
      <c r="Z599" s="649"/>
      <c r="AA599" s="649"/>
      <c r="AB599" s="649"/>
    </row>
    <row r="600">
      <c r="A600" s="1547" t="s">
        <v>446</v>
      </c>
      <c r="B600" s="1537">
        <v>1.0</v>
      </c>
      <c r="C600" s="1537">
        <v>1.0</v>
      </c>
      <c r="D600" s="1537">
        <v>0.0</v>
      </c>
      <c r="E600" s="1537">
        <v>0.0</v>
      </c>
      <c r="F600" s="1537">
        <v>0.0</v>
      </c>
      <c r="G600" s="1548">
        <v>0.0</v>
      </c>
      <c r="H600" s="1535">
        <f>sum(B600:G600)</f>
        <v>2</v>
      </c>
      <c r="I600" s="1533"/>
      <c r="J600" s="1544" t="s">
        <v>206</v>
      </c>
      <c r="K600" s="1533" t="s">
        <v>446</v>
      </c>
      <c r="L600" s="1537">
        <f t="shared" si="439"/>
        <v>2</v>
      </c>
      <c r="M600" s="1533">
        <f t="shared" ref="M600:M602" si="441">(L600-H600)</f>
        <v>0</v>
      </c>
      <c r="N600" s="1537">
        <v>8.0</v>
      </c>
      <c r="O600" s="1533">
        <f t="shared" ref="O600:O603" si="442">sum(M600,N600)</f>
        <v>8</v>
      </c>
      <c r="P600" s="1533"/>
      <c r="Q600" s="659"/>
      <c r="R600" s="649"/>
      <c r="S600" s="649"/>
      <c r="T600" s="649"/>
      <c r="U600" s="649"/>
      <c r="V600" s="649"/>
      <c r="W600" s="649"/>
      <c r="X600" s="649"/>
      <c r="Y600" s="649"/>
      <c r="Z600" s="649"/>
      <c r="AA600" s="649"/>
      <c r="AB600" s="649"/>
    </row>
    <row r="601">
      <c r="A601" s="1547" t="s">
        <v>80</v>
      </c>
      <c r="B601" s="1537">
        <v>0.0</v>
      </c>
      <c r="C601" s="1537">
        <v>0.0</v>
      </c>
      <c r="D601" s="1537">
        <v>0.0</v>
      </c>
      <c r="E601" s="1537">
        <v>0.0</v>
      </c>
      <c r="F601" s="1537">
        <v>0.0</v>
      </c>
      <c r="G601" s="1548">
        <v>0.0</v>
      </c>
      <c r="H601" s="1535">
        <f t="shared" ref="H601:H604" si="443">SUM(B601:G601)</f>
        <v>0</v>
      </c>
      <c r="I601" s="1533"/>
      <c r="J601" s="1544" t="s">
        <v>206</v>
      </c>
      <c r="K601" s="1533" t="s">
        <v>80</v>
      </c>
      <c r="L601" s="1537">
        <f t="shared" si="439"/>
        <v>56</v>
      </c>
      <c r="M601" s="1533">
        <f t="shared" si="441"/>
        <v>56</v>
      </c>
      <c r="N601" s="1537">
        <v>0.0</v>
      </c>
      <c r="O601" s="1533">
        <f t="shared" si="442"/>
        <v>56</v>
      </c>
      <c r="P601" s="1533"/>
      <c r="Q601" s="649"/>
      <c r="R601" s="649"/>
      <c r="S601" s="649"/>
      <c r="T601" s="649"/>
      <c r="U601" s="649"/>
      <c r="V601" s="649"/>
      <c r="W601" s="649"/>
      <c r="X601" s="649"/>
      <c r="Y601" s="649"/>
      <c r="Z601" s="649"/>
      <c r="AA601" s="649"/>
      <c r="AB601" s="649"/>
    </row>
    <row r="602">
      <c r="A602" s="1552" t="s">
        <v>88</v>
      </c>
      <c r="B602" s="1546">
        <v>5.0</v>
      </c>
      <c r="C602" s="1546">
        <v>13.0</v>
      </c>
      <c r="D602" s="1546">
        <v>6.0</v>
      </c>
      <c r="E602" s="1546">
        <v>7.0</v>
      </c>
      <c r="F602" s="1546">
        <v>2.0</v>
      </c>
      <c r="G602" s="1541">
        <v>0.0</v>
      </c>
      <c r="H602" s="1542">
        <f t="shared" si="443"/>
        <v>33</v>
      </c>
      <c r="I602" s="1543">
        <f>sum(H602:H605)</f>
        <v>55</v>
      </c>
      <c r="J602" s="1544" t="s">
        <v>206</v>
      </c>
      <c r="K602" s="1543" t="s">
        <v>88</v>
      </c>
      <c r="L602" s="1546">
        <f t="shared" si="439"/>
        <v>35</v>
      </c>
      <c r="M602" s="1543">
        <f t="shared" si="441"/>
        <v>2</v>
      </c>
      <c r="N602" s="1546">
        <v>60.0</v>
      </c>
      <c r="O602" s="1543">
        <f t="shared" si="442"/>
        <v>62</v>
      </c>
      <c r="P602" s="1546" t="s">
        <v>2</v>
      </c>
      <c r="Q602" s="649"/>
      <c r="R602" s="649"/>
      <c r="S602" s="649"/>
      <c r="T602" s="649"/>
      <c r="U602" s="649"/>
      <c r="V602" s="649"/>
      <c r="W602" s="649"/>
      <c r="X602" s="649"/>
      <c r="Y602" s="649"/>
      <c r="Z602" s="649"/>
      <c r="AA602" s="649"/>
      <c r="AB602" s="649"/>
    </row>
    <row r="603">
      <c r="A603" s="1547" t="s">
        <v>77</v>
      </c>
      <c r="B603" s="1537">
        <v>0.0</v>
      </c>
      <c r="C603" s="1537">
        <v>0.0</v>
      </c>
      <c r="D603" s="1537">
        <v>0.0</v>
      </c>
      <c r="E603" s="1537">
        <v>0.0</v>
      </c>
      <c r="F603" s="1537">
        <v>0.0</v>
      </c>
      <c r="G603" s="1537">
        <v>0.0</v>
      </c>
      <c r="H603" s="1535">
        <f t="shared" si="443"/>
        <v>0</v>
      </c>
      <c r="I603" s="1549">
        <f>(I602/60)</f>
        <v>0.9166666667</v>
      </c>
      <c r="J603" s="1544" t="s">
        <v>206</v>
      </c>
      <c r="K603" s="1533" t="s">
        <v>77</v>
      </c>
      <c r="L603" s="1537">
        <f t="shared" si="439"/>
        <v>15</v>
      </c>
      <c r="M603" s="1533">
        <f>(L603-H603-H604)</f>
        <v>0</v>
      </c>
      <c r="N603" s="1537">
        <v>25.0</v>
      </c>
      <c r="O603" s="1533">
        <f t="shared" si="442"/>
        <v>25</v>
      </c>
      <c r="P603" s="1537" t="s">
        <v>206</v>
      </c>
      <c r="Q603" s="649"/>
      <c r="R603" s="649"/>
      <c r="S603" s="649"/>
      <c r="T603" s="649"/>
      <c r="U603" s="649"/>
      <c r="V603" s="649"/>
      <c r="W603" s="649"/>
      <c r="X603" s="649"/>
      <c r="Y603" s="649"/>
      <c r="Z603" s="649"/>
      <c r="AA603" s="649"/>
      <c r="AB603" s="649"/>
    </row>
    <row r="604">
      <c r="A604" s="1547" t="s">
        <v>78</v>
      </c>
      <c r="B604" s="1537">
        <v>8.0</v>
      </c>
      <c r="C604" s="1537">
        <v>7.0</v>
      </c>
      <c r="D604" s="1537">
        <v>0.0</v>
      </c>
      <c r="E604" s="1537">
        <v>0.0</v>
      </c>
      <c r="F604" s="1537">
        <v>0.0</v>
      </c>
      <c r="G604" s="1537">
        <v>0.0</v>
      </c>
      <c r="H604" s="1535">
        <f t="shared" si="443"/>
        <v>15</v>
      </c>
      <c r="I604" s="1533"/>
      <c r="J604" s="1544" t="s">
        <v>206</v>
      </c>
      <c r="K604" s="1533" t="s">
        <v>78</v>
      </c>
      <c r="L604" s="1537" t="str">
        <f t="shared" si="439"/>
        <v>-</v>
      </c>
      <c r="M604" s="1533" t="s">
        <v>79</v>
      </c>
      <c r="N604" s="1537" t="s">
        <v>79</v>
      </c>
      <c r="O604" s="1533" t="s">
        <v>79</v>
      </c>
      <c r="P604" s="1533"/>
      <c r="Q604" s="649"/>
      <c r="R604" s="649"/>
      <c r="S604" s="649"/>
      <c r="T604" s="649"/>
      <c r="U604" s="649"/>
      <c r="V604" s="649"/>
      <c r="W604" s="649"/>
      <c r="X604" s="649"/>
      <c r="Y604" s="649"/>
      <c r="Z604" s="649"/>
      <c r="AA604" s="649"/>
      <c r="AB604" s="649"/>
    </row>
    <row r="605">
      <c r="A605" s="1547" t="s">
        <v>446</v>
      </c>
      <c r="B605" s="1537">
        <v>2.0</v>
      </c>
      <c r="C605" s="1537">
        <v>0.0</v>
      </c>
      <c r="D605" s="1537">
        <v>0.0</v>
      </c>
      <c r="E605" s="1537">
        <v>4.0</v>
      </c>
      <c r="F605" s="1537">
        <v>1.0</v>
      </c>
      <c r="G605" s="1537">
        <v>0.0</v>
      </c>
      <c r="H605" s="1535">
        <f t="shared" ref="H605:H606" si="444">sum(B605:G605)</f>
        <v>7</v>
      </c>
      <c r="I605" s="1533"/>
      <c r="J605" s="1544" t="s">
        <v>206</v>
      </c>
      <c r="K605" s="1533" t="s">
        <v>446</v>
      </c>
      <c r="L605" s="1537">
        <f t="shared" si="439"/>
        <v>7</v>
      </c>
      <c r="M605" s="1533">
        <f t="shared" ref="M605:M607" si="445">(L605-H605)</f>
        <v>0</v>
      </c>
      <c r="N605" s="1537">
        <v>3.0</v>
      </c>
      <c r="O605" s="1533">
        <f t="shared" ref="O605:O608" si="446">sum(M605,N605)</f>
        <v>3</v>
      </c>
      <c r="P605" s="1533"/>
      <c r="Q605" s="649"/>
      <c r="R605" s="649"/>
      <c r="S605" s="649"/>
      <c r="T605" s="649"/>
      <c r="U605" s="649"/>
      <c r="V605" s="649"/>
      <c r="W605" s="649"/>
      <c r="X605" s="649"/>
      <c r="Y605" s="649"/>
      <c r="Z605" s="649"/>
      <c r="AA605" s="649"/>
      <c r="AB605" s="649"/>
    </row>
    <row r="606">
      <c r="A606" s="1547" t="s">
        <v>80</v>
      </c>
      <c r="B606" s="1537">
        <v>0.0</v>
      </c>
      <c r="C606" s="1537">
        <v>0.0</v>
      </c>
      <c r="D606" s="1537">
        <v>0.0</v>
      </c>
      <c r="E606" s="1537">
        <v>0.0</v>
      </c>
      <c r="F606" s="1537">
        <v>0.0</v>
      </c>
      <c r="G606" s="1537">
        <v>0.0</v>
      </c>
      <c r="H606" s="1535">
        <f t="shared" si="444"/>
        <v>0</v>
      </c>
      <c r="I606" s="1533"/>
      <c r="J606" s="1544" t="s">
        <v>206</v>
      </c>
      <c r="K606" s="1533" t="s">
        <v>80</v>
      </c>
      <c r="L606" s="1537">
        <f t="shared" si="439"/>
        <v>18</v>
      </c>
      <c r="M606" s="1533">
        <f t="shared" si="445"/>
        <v>18</v>
      </c>
      <c r="N606" s="1537">
        <v>20.0</v>
      </c>
      <c r="O606" s="1533">
        <f t="shared" si="446"/>
        <v>38</v>
      </c>
      <c r="P606" s="1533"/>
      <c r="Q606" s="649"/>
      <c r="R606" s="649"/>
      <c r="S606" s="649"/>
      <c r="T606" s="649"/>
      <c r="U606" s="649"/>
      <c r="V606" s="649"/>
      <c r="W606" s="649"/>
      <c r="X606" s="649"/>
      <c r="Y606" s="649"/>
      <c r="Z606" s="649"/>
      <c r="AA606" s="649"/>
      <c r="AB606" s="649"/>
    </row>
    <row r="607">
      <c r="A607" s="1552" t="s">
        <v>238</v>
      </c>
      <c r="B607" s="1541">
        <v>8.0</v>
      </c>
      <c r="C607" s="1541">
        <v>1.0</v>
      </c>
      <c r="D607" s="1541">
        <v>1.0</v>
      </c>
      <c r="E607" s="1541">
        <v>1.0</v>
      </c>
      <c r="F607" s="1541">
        <v>0.0</v>
      </c>
      <c r="G607" s="1541">
        <v>0.0</v>
      </c>
      <c r="H607" s="1542">
        <f t="shared" ref="H607:H609" si="447">SUM(B607:G607)</f>
        <v>11</v>
      </c>
      <c r="I607" s="1543">
        <f>sum(H607:H610)</f>
        <v>11</v>
      </c>
      <c r="J607" s="1544" t="s">
        <v>206</v>
      </c>
      <c r="K607" s="1543" t="s">
        <v>238</v>
      </c>
      <c r="L607" s="1546">
        <f t="shared" si="439"/>
        <v>11</v>
      </c>
      <c r="M607" s="1543">
        <f t="shared" si="445"/>
        <v>0</v>
      </c>
      <c r="N607" s="1546">
        <v>40.0</v>
      </c>
      <c r="O607" s="1543">
        <f t="shared" si="446"/>
        <v>40</v>
      </c>
      <c r="P607" s="1546" t="s">
        <v>2</v>
      </c>
      <c r="Q607" s="649"/>
      <c r="R607" s="649"/>
      <c r="S607" s="649"/>
      <c r="T607" s="649"/>
      <c r="U607" s="649"/>
      <c r="V607" s="649"/>
      <c r="W607" s="649"/>
      <c r="X607" s="649"/>
      <c r="Y607" s="649"/>
      <c r="Z607" s="649"/>
      <c r="AA607" s="649"/>
      <c r="AB607" s="649"/>
    </row>
    <row r="608">
      <c r="A608" s="1547" t="s">
        <v>77</v>
      </c>
      <c r="B608" s="1537">
        <v>0.0</v>
      </c>
      <c r="C608" s="1537">
        <v>0.0</v>
      </c>
      <c r="D608" s="1537">
        <v>0.0</v>
      </c>
      <c r="E608" s="1537">
        <v>0.0</v>
      </c>
      <c r="F608" s="1537">
        <v>0.0</v>
      </c>
      <c r="G608" s="1548">
        <v>0.0</v>
      </c>
      <c r="H608" s="1535">
        <f t="shared" si="447"/>
        <v>0</v>
      </c>
      <c r="I608" s="1549">
        <f>(I607/60)</f>
        <v>0.1833333333</v>
      </c>
      <c r="J608" s="1544" t="s">
        <v>206</v>
      </c>
      <c r="K608" s="1533" t="s">
        <v>77</v>
      </c>
      <c r="L608" s="1537">
        <f t="shared" si="439"/>
        <v>0</v>
      </c>
      <c r="M608" s="1533">
        <f>(L608-H608-H609)</f>
        <v>0</v>
      </c>
      <c r="N608" s="1537">
        <v>10.0</v>
      </c>
      <c r="O608" s="1533">
        <f t="shared" si="446"/>
        <v>10</v>
      </c>
      <c r="P608" s="1537" t="s">
        <v>206</v>
      </c>
      <c r="Q608" s="649"/>
      <c r="R608" s="649"/>
      <c r="S608" s="649"/>
      <c r="T608" s="649"/>
      <c r="U608" s="649"/>
      <c r="V608" s="649"/>
      <c r="W608" s="649"/>
      <c r="X608" s="649"/>
      <c r="Y608" s="649"/>
      <c r="Z608" s="649"/>
      <c r="AA608" s="649"/>
      <c r="AB608" s="649"/>
    </row>
    <row r="609">
      <c r="A609" s="1547" t="s">
        <v>78</v>
      </c>
      <c r="B609" s="1537">
        <v>0.0</v>
      </c>
      <c r="C609" s="1537">
        <v>0.0</v>
      </c>
      <c r="D609" s="1537">
        <v>0.0</v>
      </c>
      <c r="E609" s="1537">
        <v>0.0</v>
      </c>
      <c r="F609" s="1537">
        <v>0.0</v>
      </c>
      <c r="G609" s="1548">
        <v>0.0</v>
      </c>
      <c r="H609" s="1535">
        <f t="shared" si="447"/>
        <v>0</v>
      </c>
      <c r="I609" s="1533"/>
      <c r="J609" s="1544" t="s">
        <v>206</v>
      </c>
      <c r="K609" s="1533" t="s">
        <v>78</v>
      </c>
      <c r="L609" s="1537" t="str">
        <f t="shared" si="439"/>
        <v>-</v>
      </c>
      <c r="M609" s="1533" t="s">
        <v>79</v>
      </c>
      <c r="N609" s="1537" t="s">
        <v>79</v>
      </c>
      <c r="O609" s="1533" t="s">
        <v>79</v>
      </c>
      <c r="P609" s="1533"/>
      <c r="Q609" s="649"/>
      <c r="R609" s="649"/>
      <c r="S609" s="649"/>
      <c r="T609" s="649"/>
      <c r="U609" s="649"/>
      <c r="V609" s="649"/>
      <c r="W609" s="649"/>
      <c r="X609" s="649"/>
      <c r="Y609" s="649"/>
      <c r="Z609" s="649"/>
      <c r="AA609" s="649"/>
      <c r="AB609" s="649"/>
    </row>
    <row r="610">
      <c r="A610" s="1547" t="s">
        <v>446</v>
      </c>
      <c r="B610" s="1537">
        <v>0.0</v>
      </c>
      <c r="C610" s="1537">
        <v>0.0</v>
      </c>
      <c r="D610" s="1537">
        <v>0.0</v>
      </c>
      <c r="E610" s="1537">
        <v>0.0</v>
      </c>
      <c r="F610" s="1537">
        <v>0.0</v>
      </c>
      <c r="G610" s="1548">
        <v>0.0</v>
      </c>
      <c r="H610" s="1535">
        <f t="shared" ref="H610:H611" si="448">sum(B610:G610)</f>
        <v>0</v>
      </c>
      <c r="I610" s="1533"/>
      <c r="J610" s="1544" t="s">
        <v>206</v>
      </c>
      <c r="K610" s="1533" t="s">
        <v>446</v>
      </c>
      <c r="L610" s="1537">
        <f t="shared" si="439"/>
        <v>0</v>
      </c>
      <c r="M610" s="1533">
        <f t="shared" ref="M610:M612" si="449">(L610-H610)</f>
        <v>0</v>
      </c>
      <c r="N610" s="1537">
        <v>10.0</v>
      </c>
      <c r="O610" s="1533">
        <f t="shared" ref="O610:O613" si="450">sum(M610,N610)</f>
        <v>10</v>
      </c>
      <c r="P610" s="1533"/>
      <c r="Q610" s="649"/>
      <c r="R610" s="649"/>
      <c r="S610" s="649"/>
      <c r="T610" s="649"/>
      <c r="U610" s="649"/>
      <c r="V610" s="649"/>
      <c r="W610" s="649"/>
      <c r="X610" s="649"/>
      <c r="Y610" s="649"/>
      <c r="Z610" s="649"/>
      <c r="AA610" s="649"/>
      <c r="AB610" s="649"/>
    </row>
    <row r="611">
      <c r="A611" s="1547" t="s">
        <v>80</v>
      </c>
      <c r="B611" s="1537">
        <v>0.0</v>
      </c>
      <c r="C611" s="1537">
        <v>0.0</v>
      </c>
      <c r="D611" s="1537">
        <v>0.0</v>
      </c>
      <c r="E611" s="1537">
        <v>0.0</v>
      </c>
      <c r="F611" s="1537">
        <v>0.0</v>
      </c>
      <c r="G611" s="1548">
        <v>0.0</v>
      </c>
      <c r="H611" s="1535">
        <f t="shared" si="448"/>
        <v>0</v>
      </c>
      <c r="I611" s="1533"/>
      <c r="J611" s="1544" t="s">
        <v>206</v>
      </c>
      <c r="K611" s="1533" t="s">
        <v>80</v>
      </c>
      <c r="L611" s="1537">
        <f t="shared" si="439"/>
        <v>33</v>
      </c>
      <c r="M611" s="1533">
        <f t="shared" si="449"/>
        <v>33</v>
      </c>
      <c r="N611" s="1537">
        <v>0.0</v>
      </c>
      <c r="O611" s="1533">
        <f t="shared" si="450"/>
        <v>33</v>
      </c>
      <c r="P611" s="1533"/>
      <c r="Q611" s="649"/>
      <c r="R611" s="649"/>
      <c r="S611" s="649"/>
      <c r="T611" s="649"/>
      <c r="U611" s="649"/>
      <c r="V611" s="649"/>
      <c r="W611" s="649"/>
      <c r="X611" s="649"/>
      <c r="Y611" s="649"/>
      <c r="Z611" s="649"/>
      <c r="AA611" s="649"/>
      <c r="AB611" s="649"/>
    </row>
    <row r="612">
      <c r="A612" s="1552" t="s">
        <v>102</v>
      </c>
      <c r="B612" s="1546">
        <v>0.0</v>
      </c>
      <c r="C612" s="1546">
        <v>2.0</v>
      </c>
      <c r="D612" s="1546">
        <v>0.0</v>
      </c>
      <c r="E612" s="1546">
        <v>0.0</v>
      </c>
      <c r="F612" s="1546">
        <v>1.0</v>
      </c>
      <c r="G612" s="1541">
        <v>0.0</v>
      </c>
      <c r="H612" s="1542">
        <f t="shared" ref="H612:H614" si="451">SUM(B612:G612)</f>
        <v>3</v>
      </c>
      <c r="I612" s="1543">
        <f>sum(H612:H615)</f>
        <v>7</v>
      </c>
      <c r="J612" s="1544" t="s">
        <v>206</v>
      </c>
      <c r="K612" s="1543" t="s">
        <v>102</v>
      </c>
      <c r="L612" s="1546">
        <f t="shared" si="439"/>
        <v>28</v>
      </c>
      <c r="M612" s="1543">
        <f t="shared" si="449"/>
        <v>25</v>
      </c>
      <c r="N612" s="1546">
        <v>0.0</v>
      </c>
      <c r="O612" s="1543">
        <f t="shared" si="450"/>
        <v>25</v>
      </c>
      <c r="P612" s="1546" t="s">
        <v>2</v>
      </c>
      <c r="Q612" s="649"/>
      <c r="R612" s="649"/>
      <c r="S612" s="649"/>
      <c r="T612" s="649"/>
      <c r="U612" s="649"/>
      <c r="V612" s="649"/>
      <c r="W612" s="649"/>
      <c r="X612" s="649"/>
      <c r="Y612" s="649"/>
      <c r="Z612" s="649"/>
      <c r="AA612" s="649"/>
      <c r="AB612" s="649"/>
    </row>
    <row r="613">
      <c r="A613" s="1547" t="s">
        <v>77</v>
      </c>
      <c r="B613" s="1537">
        <v>0.0</v>
      </c>
      <c r="C613" s="1537">
        <v>0.0</v>
      </c>
      <c r="D613" s="1537">
        <v>0.0</v>
      </c>
      <c r="E613" s="1537">
        <v>0.0</v>
      </c>
      <c r="F613" s="1537">
        <v>0.0</v>
      </c>
      <c r="G613" s="1537">
        <v>0.0</v>
      </c>
      <c r="H613" s="1535">
        <f t="shared" si="451"/>
        <v>0</v>
      </c>
      <c r="I613" s="1549">
        <f>(I612/60)</f>
        <v>0.1166666667</v>
      </c>
      <c r="J613" s="1544" t="s">
        <v>206</v>
      </c>
      <c r="K613" s="1533" t="s">
        <v>77</v>
      </c>
      <c r="L613" s="1537">
        <f t="shared" si="439"/>
        <v>4</v>
      </c>
      <c r="M613" s="1533">
        <f>(L613-H613-H614)</f>
        <v>1</v>
      </c>
      <c r="N613" s="1537">
        <v>5.0</v>
      </c>
      <c r="O613" s="1533">
        <f t="shared" si="450"/>
        <v>6</v>
      </c>
      <c r="P613" s="1537" t="s">
        <v>206</v>
      </c>
      <c r="Q613" s="649"/>
      <c r="R613" s="649"/>
      <c r="S613" s="649"/>
      <c r="T613" s="649"/>
      <c r="U613" s="649"/>
      <c r="V613" s="649"/>
      <c r="W613" s="649"/>
      <c r="X613" s="649"/>
      <c r="Y613" s="649"/>
      <c r="Z613" s="649"/>
      <c r="AA613" s="649"/>
      <c r="AB613" s="649"/>
    </row>
    <row r="614">
      <c r="A614" s="1547" t="s">
        <v>78</v>
      </c>
      <c r="B614" s="1537">
        <v>0.0</v>
      </c>
      <c r="C614" s="1537">
        <v>3.0</v>
      </c>
      <c r="D614" s="1537">
        <v>0.0</v>
      </c>
      <c r="E614" s="1537">
        <v>0.0</v>
      </c>
      <c r="F614" s="1537">
        <v>0.0</v>
      </c>
      <c r="G614" s="1537">
        <v>0.0</v>
      </c>
      <c r="H614" s="1535">
        <f t="shared" si="451"/>
        <v>3</v>
      </c>
      <c r="I614" s="1533"/>
      <c r="J614" s="1544" t="s">
        <v>206</v>
      </c>
      <c r="K614" s="1533" t="s">
        <v>78</v>
      </c>
      <c r="L614" s="1537" t="str">
        <f t="shared" si="439"/>
        <v>-</v>
      </c>
      <c r="M614" s="1533" t="s">
        <v>79</v>
      </c>
      <c r="N614" s="1537" t="s">
        <v>79</v>
      </c>
      <c r="O614" s="1533" t="s">
        <v>79</v>
      </c>
      <c r="P614" s="1533"/>
      <c r="Q614" s="649"/>
      <c r="R614" s="649"/>
      <c r="S614" s="649"/>
      <c r="T614" s="649"/>
      <c r="U614" s="649"/>
      <c r="V614" s="649"/>
      <c r="W614" s="649"/>
      <c r="X614" s="649"/>
      <c r="Y614" s="649"/>
      <c r="Z614" s="649"/>
      <c r="AA614" s="649"/>
      <c r="AB614" s="649"/>
    </row>
    <row r="615">
      <c r="A615" s="1547" t="s">
        <v>446</v>
      </c>
      <c r="B615" s="1537">
        <v>0.0</v>
      </c>
      <c r="C615" s="1537">
        <v>1.0</v>
      </c>
      <c r="D615" s="1537">
        <v>0.0</v>
      </c>
      <c r="E615" s="1537">
        <v>0.0</v>
      </c>
      <c r="F615" s="1537">
        <v>0.0</v>
      </c>
      <c r="G615" s="1537">
        <v>0.0</v>
      </c>
      <c r="H615" s="1535">
        <f t="shared" ref="H615:H616" si="452">sum(B615:G615)</f>
        <v>1</v>
      </c>
      <c r="I615" s="1533"/>
      <c r="J615" s="1544" t="s">
        <v>206</v>
      </c>
      <c r="K615" s="1533" t="s">
        <v>446</v>
      </c>
      <c r="L615" s="1537">
        <f t="shared" si="439"/>
        <v>5</v>
      </c>
      <c r="M615" s="1533">
        <f t="shared" ref="M615:M617" si="453">(L615-H615)</f>
        <v>4</v>
      </c>
      <c r="N615" s="1537">
        <v>0.0</v>
      </c>
      <c r="O615" s="1533">
        <f t="shared" ref="O615:O618" si="454">sum(M615,N615)</f>
        <v>4</v>
      </c>
      <c r="P615" s="1533"/>
      <c r="Q615" s="659"/>
      <c r="R615" s="649"/>
      <c r="S615" s="649"/>
      <c r="T615" s="649"/>
      <c r="U615" s="649"/>
      <c r="V615" s="649"/>
      <c r="W615" s="649"/>
      <c r="X615" s="649"/>
      <c r="Y615" s="649"/>
      <c r="Z615" s="649"/>
      <c r="AA615" s="649"/>
      <c r="AB615" s="649"/>
    </row>
    <row r="616">
      <c r="A616" s="1547" t="s">
        <v>80</v>
      </c>
      <c r="B616" s="1537">
        <v>0.0</v>
      </c>
      <c r="C616" s="1537">
        <v>0.0</v>
      </c>
      <c r="D616" s="1537">
        <v>0.0</v>
      </c>
      <c r="E616" s="1537">
        <v>0.0</v>
      </c>
      <c r="F616" s="1537">
        <v>0.0</v>
      </c>
      <c r="G616" s="1537">
        <v>0.0</v>
      </c>
      <c r="H616" s="1535">
        <f t="shared" si="452"/>
        <v>0</v>
      </c>
      <c r="I616" s="1533"/>
      <c r="J616" s="1544" t="s">
        <v>206</v>
      </c>
      <c r="K616" s="1533" t="s">
        <v>80</v>
      </c>
      <c r="L616" s="1537">
        <f t="shared" si="439"/>
        <v>33</v>
      </c>
      <c r="M616" s="1533">
        <f t="shared" si="453"/>
        <v>33</v>
      </c>
      <c r="N616" s="1537">
        <v>0.0</v>
      </c>
      <c r="O616" s="1533">
        <f t="shared" si="454"/>
        <v>33</v>
      </c>
      <c r="P616" s="1533"/>
      <c r="Q616" s="649"/>
      <c r="R616" s="649"/>
      <c r="S616" s="649"/>
      <c r="T616" s="649"/>
      <c r="U616" s="649"/>
      <c r="V616" s="649"/>
      <c r="W616" s="649"/>
      <c r="X616" s="649"/>
      <c r="Y616" s="649"/>
      <c r="Z616" s="649"/>
      <c r="AA616" s="649"/>
      <c r="AB616" s="649"/>
    </row>
    <row r="617">
      <c r="A617" s="1558" t="s">
        <v>199</v>
      </c>
      <c r="B617" s="1541">
        <v>5.0</v>
      </c>
      <c r="C617" s="1541">
        <v>5.0</v>
      </c>
      <c r="D617" s="1541">
        <v>2.0</v>
      </c>
      <c r="E617" s="1541">
        <v>0.0</v>
      </c>
      <c r="F617" s="1541">
        <v>2.0</v>
      </c>
      <c r="G617" s="1541">
        <v>0.0</v>
      </c>
      <c r="H617" s="1542">
        <f t="shared" ref="H617:H619" si="455">SUM(B617:G617)</f>
        <v>14</v>
      </c>
      <c r="I617" s="1543">
        <f>sum(H617:H620)</f>
        <v>28</v>
      </c>
      <c r="J617" s="1544" t="s">
        <v>206</v>
      </c>
      <c r="K617" s="1559" t="s">
        <v>199</v>
      </c>
      <c r="L617" s="1546">
        <v>77.0</v>
      </c>
      <c r="M617" s="1543">
        <f t="shared" si="453"/>
        <v>63</v>
      </c>
      <c r="N617" s="1546">
        <v>0.0</v>
      </c>
      <c r="O617" s="1543">
        <f t="shared" si="454"/>
        <v>63</v>
      </c>
      <c r="P617" s="1546" t="s">
        <v>2</v>
      </c>
      <c r="Q617" s="649"/>
      <c r="R617" s="649"/>
      <c r="S617" s="649"/>
      <c r="T617" s="649"/>
      <c r="U617" s="649"/>
      <c r="V617" s="649"/>
      <c r="W617" s="649"/>
      <c r="X617" s="649"/>
      <c r="Y617" s="649"/>
      <c r="Z617" s="649"/>
      <c r="AA617" s="649"/>
      <c r="AB617" s="649"/>
    </row>
    <row r="618">
      <c r="A618" s="1547" t="s">
        <v>77</v>
      </c>
      <c r="B618" s="1537">
        <v>0.0</v>
      </c>
      <c r="C618" s="1537">
        <v>0.0</v>
      </c>
      <c r="D618" s="1537">
        <v>0.0</v>
      </c>
      <c r="E618" s="1537">
        <v>0.0</v>
      </c>
      <c r="F618" s="1537">
        <v>0.0</v>
      </c>
      <c r="G618" s="1548">
        <v>0.0</v>
      </c>
      <c r="H618" s="1535">
        <f t="shared" si="455"/>
        <v>0</v>
      </c>
      <c r="I618" s="1549">
        <f>(I617/60)</f>
        <v>0.4666666667</v>
      </c>
      <c r="J618" s="1544" t="s">
        <v>206</v>
      </c>
      <c r="K618" s="1533" t="s">
        <v>77</v>
      </c>
      <c r="L618" s="1537">
        <v>19.0</v>
      </c>
      <c r="M618" s="1533">
        <f>(L618-H618-H619)</f>
        <v>7</v>
      </c>
      <c r="N618" s="1537">
        <v>6.0</v>
      </c>
      <c r="O618" s="1533">
        <f t="shared" si="454"/>
        <v>13</v>
      </c>
      <c r="P618" s="1537" t="s">
        <v>206</v>
      </c>
      <c r="Q618" s="649"/>
      <c r="R618" s="649"/>
      <c r="S618" s="649"/>
      <c r="T618" s="649"/>
      <c r="U618" s="649"/>
      <c r="V618" s="649"/>
      <c r="W618" s="649"/>
      <c r="X618" s="649"/>
      <c r="Y618" s="649"/>
      <c r="Z618" s="649"/>
      <c r="AA618" s="649"/>
      <c r="AB618" s="649"/>
    </row>
    <row r="619">
      <c r="A619" s="1547" t="s">
        <v>78</v>
      </c>
      <c r="B619" s="1537">
        <v>3.0</v>
      </c>
      <c r="C619" s="1537">
        <v>8.0</v>
      </c>
      <c r="D619" s="1537">
        <v>0.0</v>
      </c>
      <c r="E619" s="1537">
        <v>0.0</v>
      </c>
      <c r="F619" s="1537">
        <v>1.0</v>
      </c>
      <c r="G619" s="1548">
        <v>0.0</v>
      </c>
      <c r="H619" s="1535">
        <f t="shared" si="455"/>
        <v>12</v>
      </c>
      <c r="I619" s="1533"/>
      <c r="J619" s="1544" t="s">
        <v>206</v>
      </c>
      <c r="K619" s="1533" t="s">
        <v>78</v>
      </c>
      <c r="L619" s="1537" t="str">
        <f t="shared" ref="L619:L626" si="456">(O236)</f>
        <v>-</v>
      </c>
      <c r="M619" s="1533" t="s">
        <v>79</v>
      </c>
      <c r="N619" s="1537" t="s">
        <v>79</v>
      </c>
      <c r="O619" s="1533" t="s">
        <v>79</v>
      </c>
      <c r="P619" s="1533"/>
      <c r="Q619" s="649"/>
      <c r="R619" s="649"/>
      <c r="S619" s="649"/>
      <c r="T619" s="649"/>
      <c r="U619" s="649"/>
      <c r="V619" s="649"/>
      <c r="W619" s="649"/>
      <c r="X619" s="649"/>
      <c r="Y619" s="649"/>
      <c r="Z619" s="649"/>
      <c r="AA619" s="649"/>
      <c r="AB619" s="649"/>
    </row>
    <row r="620">
      <c r="A620" s="1547" t="s">
        <v>446</v>
      </c>
      <c r="B620" s="1537">
        <v>1.0</v>
      </c>
      <c r="C620" s="1537">
        <v>1.0</v>
      </c>
      <c r="D620" s="1537">
        <v>0.0</v>
      </c>
      <c r="E620" s="1537">
        <v>0.0</v>
      </c>
      <c r="F620" s="1537">
        <v>0.0</v>
      </c>
      <c r="G620" s="1548">
        <v>0.0</v>
      </c>
      <c r="H620" s="1535">
        <f t="shared" ref="H620:H621" si="457">sum(B620:G620)</f>
        <v>2</v>
      </c>
      <c r="I620" s="1533"/>
      <c r="J620" s="1683" t="s">
        <v>206</v>
      </c>
      <c r="K620" s="1533" t="s">
        <v>446</v>
      </c>
      <c r="L620" s="1537">
        <f t="shared" si="456"/>
        <v>10</v>
      </c>
      <c r="M620" s="1533">
        <f t="shared" ref="M620:M622" si="458">(L620-H620)</f>
        <v>8</v>
      </c>
      <c r="N620" s="1537">
        <v>0.0</v>
      </c>
      <c r="O620" s="1533">
        <f t="shared" ref="O620:O623" si="459">sum(M620,N620)</f>
        <v>8</v>
      </c>
      <c r="P620" s="1533"/>
      <c r="Q620" s="649"/>
      <c r="R620" s="649"/>
      <c r="S620" s="649"/>
      <c r="T620" s="649"/>
      <c r="U620" s="649"/>
      <c r="V620" s="649"/>
      <c r="W620" s="649"/>
      <c r="X620" s="649"/>
      <c r="Y620" s="649"/>
      <c r="Z620" s="649"/>
      <c r="AA620" s="649"/>
      <c r="AB620" s="649"/>
    </row>
    <row r="621">
      <c r="A621" s="1547" t="s">
        <v>80</v>
      </c>
      <c r="B621" s="1537">
        <v>0.0</v>
      </c>
      <c r="C621" s="1537">
        <v>0.0</v>
      </c>
      <c r="D621" s="1537">
        <v>0.0</v>
      </c>
      <c r="E621" s="1537">
        <v>0.0</v>
      </c>
      <c r="F621" s="1537">
        <v>0.0</v>
      </c>
      <c r="G621" s="1548">
        <v>0.0</v>
      </c>
      <c r="H621" s="1535">
        <f t="shared" si="457"/>
        <v>0</v>
      </c>
      <c r="I621" s="1533"/>
      <c r="J621" s="1544" t="s">
        <v>206</v>
      </c>
      <c r="K621" s="1533" t="s">
        <v>80</v>
      </c>
      <c r="L621" s="1537">
        <f t="shared" si="456"/>
        <v>30</v>
      </c>
      <c r="M621" s="1533">
        <f t="shared" si="458"/>
        <v>30</v>
      </c>
      <c r="N621" s="1537">
        <v>0.0</v>
      </c>
      <c r="O621" s="1533">
        <f t="shared" si="459"/>
        <v>30</v>
      </c>
      <c r="P621" s="1533"/>
      <c r="Q621" s="649"/>
      <c r="R621" s="649"/>
      <c r="S621" s="649"/>
      <c r="T621" s="649"/>
      <c r="U621" s="649"/>
      <c r="V621" s="649"/>
      <c r="W621" s="649"/>
      <c r="X621" s="649"/>
      <c r="Y621" s="649"/>
      <c r="Z621" s="649"/>
      <c r="AA621" s="649"/>
      <c r="AB621" s="649"/>
    </row>
    <row r="622">
      <c r="A622" s="1546" t="s">
        <v>274</v>
      </c>
      <c r="B622" s="1541"/>
      <c r="C622" s="1541"/>
      <c r="D622" s="1541"/>
      <c r="E622" s="1541"/>
      <c r="F622" s="1541"/>
      <c r="G622" s="1542"/>
      <c r="H622" s="1542">
        <f t="shared" ref="H622:H624" si="460">SUM(B622:G622)</f>
        <v>0</v>
      </c>
      <c r="I622" s="1543">
        <f>sum(H622:H625)</f>
        <v>0</v>
      </c>
      <c r="J622" s="1544" t="s">
        <v>206</v>
      </c>
      <c r="K622" s="1546" t="s">
        <v>274</v>
      </c>
      <c r="L622" s="1546">
        <f t="shared" si="456"/>
        <v>0</v>
      </c>
      <c r="M622" s="1543">
        <f t="shared" si="458"/>
        <v>0</v>
      </c>
      <c r="N622" s="1546"/>
      <c r="O622" s="1543">
        <f t="shared" si="459"/>
        <v>0</v>
      </c>
      <c r="P622" s="1543"/>
      <c r="Q622" s="649"/>
      <c r="R622" s="649"/>
      <c r="S622" s="649"/>
      <c r="T622" s="649"/>
      <c r="U622" s="649"/>
      <c r="V622" s="649"/>
      <c r="W622" s="649"/>
      <c r="X622" s="649"/>
      <c r="Y622" s="649"/>
      <c r="Z622" s="649"/>
      <c r="AA622" s="649"/>
      <c r="AB622" s="649"/>
    </row>
    <row r="623">
      <c r="A623" s="1547" t="s">
        <v>77</v>
      </c>
      <c r="B623" s="1537"/>
      <c r="C623" s="1537"/>
      <c r="D623" s="1537"/>
      <c r="E623" s="1537"/>
      <c r="F623" s="1537"/>
      <c r="G623" s="1535"/>
      <c r="H623" s="1535">
        <f t="shared" si="460"/>
        <v>0</v>
      </c>
      <c r="I623" s="1549">
        <f>(I622/60)</f>
        <v>0</v>
      </c>
      <c r="J623" s="1544" t="s">
        <v>206</v>
      </c>
      <c r="K623" s="1533" t="s">
        <v>77</v>
      </c>
      <c r="L623" s="1537">
        <f t="shared" si="456"/>
        <v>0</v>
      </c>
      <c r="M623" s="1533">
        <f>(L623-H623-H624)</f>
        <v>0</v>
      </c>
      <c r="N623" s="1537"/>
      <c r="O623" s="1533">
        <f t="shared" si="459"/>
        <v>0</v>
      </c>
      <c r="P623" s="1533"/>
      <c r="Q623" s="649"/>
      <c r="R623" s="649"/>
      <c r="S623" s="649"/>
      <c r="T623" s="649"/>
      <c r="U623" s="649"/>
      <c r="V623" s="649"/>
      <c r="W623" s="649"/>
      <c r="X623" s="649"/>
      <c r="Y623" s="649"/>
      <c r="Z623" s="649"/>
      <c r="AA623" s="649"/>
      <c r="AB623" s="649"/>
    </row>
    <row r="624">
      <c r="A624" s="1547" t="s">
        <v>78</v>
      </c>
      <c r="B624" s="1537"/>
      <c r="C624" s="1537"/>
      <c r="D624" s="1537"/>
      <c r="E624" s="1537"/>
      <c r="F624" s="1537"/>
      <c r="G624" s="1535"/>
      <c r="H624" s="1535">
        <f t="shared" si="460"/>
        <v>0</v>
      </c>
      <c r="I624" s="1533"/>
      <c r="J624" s="1544" t="s">
        <v>206</v>
      </c>
      <c r="K624" s="1533" t="s">
        <v>78</v>
      </c>
      <c r="L624" s="1537" t="str">
        <f t="shared" si="456"/>
        <v>-</v>
      </c>
      <c r="M624" s="1533" t="s">
        <v>79</v>
      </c>
      <c r="N624" s="1537"/>
      <c r="O624" s="1533" t="s">
        <v>79</v>
      </c>
      <c r="P624" s="1533"/>
      <c r="Q624" s="649"/>
      <c r="R624" s="649"/>
      <c r="S624" s="649"/>
      <c r="T624" s="649"/>
      <c r="U624" s="649"/>
      <c r="V624" s="649"/>
      <c r="W624" s="649"/>
      <c r="X624" s="649"/>
      <c r="Y624" s="649"/>
      <c r="Z624" s="649"/>
      <c r="AA624" s="649"/>
      <c r="AB624" s="649"/>
    </row>
    <row r="625">
      <c r="A625" s="1547" t="s">
        <v>446</v>
      </c>
      <c r="B625" s="1537"/>
      <c r="C625" s="1537"/>
      <c r="D625" s="1537"/>
      <c r="E625" s="1537"/>
      <c r="F625" s="1537"/>
      <c r="G625" s="1535"/>
      <c r="H625" s="1535">
        <f>sum(B625:G625)</f>
        <v>0</v>
      </c>
      <c r="I625" s="1533"/>
      <c r="J625" s="1544" t="s">
        <v>206</v>
      </c>
      <c r="K625" s="1533" t="s">
        <v>446</v>
      </c>
      <c r="L625" s="1537">
        <f t="shared" si="456"/>
        <v>0</v>
      </c>
      <c r="M625" s="1533">
        <f t="shared" ref="M625:M626" si="461">(L625-H625)</f>
        <v>0</v>
      </c>
      <c r="N625" s="1537"/>
      <c r="O625" s="1533">
        <f t="shared" ref="O625:O626" si="462">sum(M625,N625)</f>
        <v>0</v>
      </c>
      <c r="P625" s="1533"/>
      <c r="Q625" s="649"/>
      <c r="R625" s="649"/>
      <c r="S625" s="649"/>
      <c r="T625" s="649"/>
      <c r="U625" s="649"/>
      <c r="V625" s="649"/>
      <c r="W625" s="649"/>
      <c r="X625" s="649"/>
      <c r="Y625" s="649"/>
      <c r="Z625" s="649"/>
      <c r="AA625" s="649"/>
      <c r="AB625" s="649"/>
    </row>
    <row r="626">
      <c r="A626" s="1547" t="s">
        <v>80</v>
      </c>
      <c r="B626" s="1537"/>
      <c r="C626" s="1537"/>
      <c r="D626" s="1537"/>
      <c r="E626" s="1537"/>
      <c r="F626" s="1537"/>
      <c r="G626" s="1535"/>
      <c r="H626" s="1535">
        <f>SUM(B626:G626)</f>
        <v>0</v>
      </c>
      <c r="I626" s="1533"/>
      <c r="J626" s="1544" t="s">
        <v>206</v>
      </c>
      <c r="K626" s="1533" t="s">
        <v>80</v>
      </c>
      <c r="L626" s="1537">
        <f t="shared" si="456"/>
        <v>0</v>
      </c>
      <c r="M626" s="1533">
        <f t="shared" si="461"/>
        <v>0</v>
      </c>
      <c r="N626" s="1537"/>
      <c r="O626" s="1533">
        <f t="shared" si="462"/>
        <v>0</v>
      </c>
      <c r="P626" s="1533"/>
      <c r="Q626" s="649"/>
      <c r="R626" s="649"/>
      <c r="S626" s="649"/>
      <c r="T626" s="649"/>
      <c r="U626" s="649"/>
      <c r="V626" s="649"/>
      <c r="W626" s="649"/>
      <c r="X626" s="649"/>
      <c r="Y626" s="649"/>
      <c r="Z626" s="649"/>
      <c r="AA626" s="649"/>
      <c r="AB626" s="649"/>
    </row>
    <row r="627">
      <c r="A627" s="1538" t="s">
        <v>75</v>
      </c>
      <c r="B627" s="1688">
        <v>0.0</v>
      </c>
      <c r="C627" s="1539">
        <f> SUM(C628:C631,C633:C636,C638:C641,C643:C646,C648:C651, C653:C656)</f>
        <v>27</v>
      </c>
      <c r="D627" s="1539">
        <f> SUM(D628:D631,D633:D636,D638:D641,D643:D646,D648:D651,D653:D656)</f>
        <v>19</v>
      </c>
      <c r="E627" s="1539">
        <f> SUM(E628:E631,E633:E636,E638:E641,E643:E646,E648:E651,E653:E657)</f>
        <v>18</v>
      </c>
      <c r="F627" s="1539">
        <f> SUM(F628:F631,F633:F636,F638:F641,F643:F646,F648:F651,F653:F656)</f>
        <v>29</v>
      </c>
      <c r="G627" s="1539">
        <f> SUM(G628:G631,G633:G636,G638:G641,G643:G646,G648:G651)</f>
        <v>3</v>
      </c>
      <c r="H627" s="1539">
        <f>SUM(H628:H631,H633:H636,H638:H641,H643:H646,H648:H651,H653:H656)</f>
        <v>136</v>
      </c>
      <c r="I627" s="1539"/>
      <c r="J627" s="1531"/>
      <c r="K627" s="1539" t="s">
        <v>75</v>
      </c>
      <c r="L627" s="1539"/>
      <c r="M627" s="1539"/>
      <c r="N627" s="1539"/>
      <c r="O627" s="1539"/>
      <c r="P627" s="1539"/>
      <c r="Q627" s="649"/>
      <c r="R627" s="649"/>
      <c r="S627" s="649"/>
      <c r="T627" s="649"/>
      <c r="U627" s="649"/>
      <c r="V627" s="649"/>
      <c r="W627" s="649"/>
      <c r="X627" s="649"/>
      <c r="Y627" s="649"/>
      <c r="Z627" s="649"/>
      <c r="AA627" s="649"/>
      <c r="AB627" s="649"/>
    </row>
    <row r="628">
      <c r="A628" s="1540" t="s">
        <v>152</v>
      </c>
      <c r="B628" s="1541">
        <v>9.0</v>
      </c>
      <c r="C628" s="1541">
        <v>14.0</v>
      </c>
      <c r="D628" s="1541">
        <v>10.0</v>
      </c>
      <c r="E628" s="1541">
        <v>9.0</v>
      </c>
      <c r="F628" s="1541">
        <v>16.0</v>
      </c>
      <c r="G628" s="1541">
        <v>0.0</v>
      </c>
      <c r="H628" s="1542">
        <f t="shared" ref="H628:H630" si="463">SUM(B628:G628)</f>
        <v>58</v>
      </c>
      <c r="I628" s="1543">
        <f>sum(H628:H631)</f>
        <v>80</v>
      </c>
      <c r="J628" s="1544" t="s">
        <v>206</v>
      </c>
      <c r="K628" s="1545" t="s">
        <v>152</v>
      </c>
      <c r="L628" s="1546">
        <f t="shared" ref="L628:L657" si="464">(O245)</f>
        <v>65</v>
      </c>
      <c r="M628" s="1543">
        <f>(L628-H628)</f>
        <v>7</v>
      </c>
      <c r="N628" s="1546">
        <v>40.0</v>
      </c>
      <c r="O628" s="1543">
        <f t="shared" ref="O628:O629" si="465">sum(M628,N628)</f>
        <v>47</v>
      </c>
      <c r="P628" s="1546" t="s">
        <v>2</v>
      </c>
      <c r="Q628" s="649"/>
      <c r="R628" s="649"/>
      <c r="S628" s="649"/>
      <c r="T628" s="649"/>
      <c r="U628" s="649"/>
      <c r="V628" s="649"/>
      <c r="W628" s="649"/>
      <c r="X628" s="649"/>
      <c r="Y628" s="649"/>
      <c r="Z628" s="649"/>
      <c r="AA628" s="649"/>
      <c r="AB628" s="649"/>
    </row>
    <row r="629">
      <c r="A629" s="1547" t="s">
        <v>77</v>
      </c>
      <c r="B629" s="1537">
        <v>5.0</v>
      </c>
      <c r="C629" s="1537">
        <v>3.0</v>
      </c>
      <c r="D629" s="1537">
        <v>0.0</v>
      </c>
      <c r="E629" s="1537">
        <v>0.0</v>
      </c>
      <c r="F629" s="1537">
        <v>0.0</v>
      </c>
      <c r="G629" s="1548">
        <v>0.0</v>
      </c>
      <c r="H629" s="1535">
        <f t="shared" si="463"/>
        <v>8</v>
      </c>
      <c r="I629" s="1549">
        <f>(I628/61)</f>
        <v>1.31147541</v>
      </c>
      <c r="J629" s="1544" t="s">
        <v>206</v>
      </c>
      <c r="K629" s="1533" t="s">
        <v>77</v>
      </c>
      <c r="L629" s="1537">
        <f t="shared" si="464"/>
        <v>10</v>
      </c>
      <c r="M629" s="1533">
        <f>(L629-H629-H630)</f>
        <v>2</v>
      </c>
      <c r="N629" s="1537">
        <v>15.0</v>
      </c>
      <c r="O629" s="1533">
        <f t="shared" si="465"/>
        <v>17</v>
      </c>
      <c r="P629" s="1537" t="s">
        <v>206</v>
      </c>
      <c r="Q629" s="649"/>
      <c r="R629" s="649"/>
      <c r="S629" s="649"/>
      <c r="T629" s="649"/>
      <c r="U629" s="649"/>
      <c r="V629" s="649"/>
      <c r="W629" s="649"/>
      <c r="X629" s="649"/>
      <c r="Y629" s="649"/>
      <c r="Z629" s="649"/>
      <c r="AA629" s="649"/>
      <c r="AB629" s="649"/>
    </row>
    <row r="630">
      <c r="A630" s="1547" t="s">
        <v>78</v>
      </c>
      <c r="B630" s="1537">
        <v>0.0</v>
      </c>
      <c r="C630" s="1537">
        <v>0.0</v>
      </c>
      <c r="D630" s="1537">
        <v>0.0</v>
      </c>
      <c r="E630" s="1537">
        <v>0.0</v>
      </c>
      <c r="F630" s="1537">
        <v>0.0</v>
      </c>
      <c r="G630" s="1548">
        <v>0.0</v>
      </c>
      <c r="H630" s="1535">
        <f t="shared" si="463"/>
        <v>0</v>
      </c>
      <c r="I630" s="1533"/>
      <c r="J630" s="1544" t="s">
        <v>206</v>
      </c>
      <c r="K630" s="1533" t="s">
        <v>78</v>
      </c>
      <c r="L630" s="1537" t="str">
        <f t="shared" si="464"/>
        <v>-</v>
      </c>
      <c r="M630" s="1533" t="s">
        <v>79</v>
      </c>
      <c r="N630" s="1537" t="s">
        <v>79</v>
      </c>
      <c r="O630" s="1533" t="s">
        <v>79</v>
      </c>
      <c r="P630" s="1533"/>
      <c r="Q630" s="649"/>
      <c r="R630" s="649"/>
      <c r="S630" s="649"/>
      <c r="T630" s="649"/>
      <c r="U630" s="649"/>
      <c r="V630" s="649"/>
      <c r="W630" s="649"/>
      <c r="X630" s="649"/>
      <c r="Y630" s="649"/>
      <c r="Z630" s="649"/>
      <c r="AA630" s="649"/>
      <c r="AB630" s="649"/>
    </row>
    <row r="631">
      <c r="A631" s="1547" t="s">
        <v>446</v>
      </c>
      <c r="B631" s="1537">
        <v>6.0</v>
      </c>
      <c r="C631" s="1537">
        <v>4.0</v>
      </c>
      <c r="D631" s="1537">
        <v>3.0</v>
      </c>
      <c r="E631" s="1537">
        <v>1.0</v>
      </c>
      <c r="F631" s="1537">
        <v>0.0</v>
      </c>
      <c r="G631" s="1548">
        <v>0.0</v>
      </c>
      <c r="H631" s="1535">
        <f t="shared" ref="H631:H632" si="466">sum(B631:G631)</f>
        <v>14</v>
      </c>
      <c r="I631" s="1533"/>
      <c r="J631" s="1544" t="s">
        <v>206</v>
      </c>
      <c r="K631" s="1533" t="s">
        <v>446</v>
      </c>
      <c r="L631" s="1537">
        <f t="shared" si="464"/>
        <v>17</v>
      </c>
      <c r="M631" s="1533">
        <f t="shared" ref="M631:M633" si="467">(L631-H631)</f>
        <v>3</v>
      </c>
      <c r="N631" s="1537">
        <v>10.0</v>
      </c>
      <c r="O631" s="1533">
        <f t="shared" ref="O631:O634" si="468">sum(M631,N631)</f>
        <v>13</v>
      </c>
      <c r="P631" s="1533"/>
      <c r="Q631" s="649"/>
      <c r="R631" s="649"/>
      <c r="S631" s="649"/>
      <c r="T631" s="649"/>
      <c r="U631" s="649"/>
      <c r="V631" s="649"/>
      <c r="W631" s="649"/>
      <c r="X631" s="649"/>
      <c r="Y631" s="649"/>
      <c r="Z631" s="649"/>
      <c r="AA631" s="649"/>
      <c r="AB631" s="649"/>
    </row>
    <row r="632">
      <c r="A632" s="1547" t="s">
        <v>80</v>
      </c>
      <c r="B632" s="1537">
        <v>0.0</v>
      </c>
      <c r="C632" s="1537">
        <v>0.0</v>
      </c>
      <c r="D632" s="1537">
        <v>0.0</v>
      </c>
      <c r="E632" s="1537">
        <v>0.0</v>
      </c>
      <c r="F632" s="1537">
        <v>0.0</v>
      </c>
      <c r="G632" s="1548">
        <v>0.0</v>
      </c>
      <c r="H632" s="1535">
        <f t="shared" si="466"/>
        <v>0</v>
      </c>
      <c r="I632" s="1533"/>
      <c r="J632" s="1544" t="s">
        <v>206</v>
      </c>
      <c r="K632" s="1533" t="s">
        <v>80</v>
      </c>
      <c r="L632" s="1537">
        <f t="shared" si="464"/>
        <v>35</v>
      </c>
      <c r="M632" s="1533">
        <f t="shared" si="467"/>
        <v>35</v>
      </c>
      <c r="N632" s="1537">
        <v>0.0</v>
      </c>
      <c r="O632" s="1533">
        <f t="shared" si="468"/>
        <v>35</v>
      </c>
      <c r="P632" s="1533"/>
      <c r="Q632" s="649"/>
      <c r="R632" s="649"/>
      <c r="S632" s="649"/>
      <c r="T632" s="649"/>
      <c r="U632" s="649"/>
      <c r="V632" s="649"/>
      <c r="W632" s="649"/>
      <c r="X632" s="649"/>
      <c r="Y632" s="649"/>
      <c r="Z632" s="649"/>
      <c r="AA632" s="649"/>
      <c r="AB632" s="649"/>
    </row>
    <row r="633">
      <c r="A633" s="1552" t="s">
        <v>521</v>
      </c>
      <c r="B633" s="1546">
        <v>2.0</v>
      </c>
      <c r="C633" s="1546">
        <v>2.0</v>
      </c>
      <c r="D633" s="1546">
        <v>2.0</v>
      </c>
      <c r="E633" s="1546">
        <v>4.0</v>
      </c>
      <c r="F633" s="1546">
        <v>4.0</v>
      </c>
      <c r="G633" s="1541">
        <v>0.0</v>
      </c>
      <c r="H633" s="1542">
        <f t="shared" ref="H633:H635" si="469">SUM(B633:G633)</f>
        <v>14</v>
      </c>
      <c r="I633" s="1543">
        <f>sum(H633:H636)</f>
        <v>16</v>
      </c>
      <c r="J633" s="1544" t="s">
        <v>206</v>
      </c>
      <c r="K633" s="1543" t="s">
        <v>521</v>
      </c>
      <c r="L633" s="1546">
        <f t="shared" si="464"/>
        <v>37</v>
      </c>
      <c r="M633" s="1543">
        <f t="shared" si="467"/>
        <v>23</v>
      </c>
      <c r="N633" s="1546">
        <v>10.0</v>
      </c>
      <c r="O633" s="1543">
        <f t="shared" si="468"/>
        <v>33</v>
      </c>
      <c r="P633" s="1546" t="s">
        <v>2</v>
      </c>
      <c r="Q633" s="649"/>
      <c r="R633" s="649"/>
      <c r="S633" s="649"/>
      <c r="T633" s="649"/>
      <c r="U633" s="649"/>
      <c r="V633" s="649"/>
      <c r="W633" s="649"/>
      <c r="X633" s="649"/>
      <c r="Y633" s="649"/>
      <c r="Z633" s="649"/>
      <c r="AA633" s="649"/>
      <c r="AB633" s="649"/>
    </row>
    <row r="634">
      <c r="A634" s="1547" t="s">
        <v>77</v>
      </c>
      <c r="B634" s="1537">
        <v>0.0</v>
      </c>
      <c r="C634" s="1537">
        <v>0.0</v>
      </c>
      <c r="D634" s="1537">
        <v>2.0</v>
      </c>
      <c r="E634" s="1537">
        <v>0.0</v>
      </c>
      <c r="F634" s="1537">
        <v>0.0</v>
      </c>
      <c r="G634" s="1537">
        <v>0.0</v>
      </c>
      <c r="H634" s="1535">
        <f t="shared" si="469"/>
        <v>2</v>
      </c>
      <c r="I634" s="1549">
        <f>(I633/60)</f>
        <v>0.2666666667</v>
      </c>
      <c r="J634" s="1544" t="s">
        <v>206</v>
      </c>
      <c r="K634" s="1533" t="s">
        <v>77</v>
      </c>
      <c r="L634" s="1537">
        <f t="shared" si="464"/>
        <v>2</v>
      </c>
      <c r="M634" s="1533">
        <f>(L634-H634-H635)</f>
        <v>0</v>
      </c>
      <c r="N634" s="1537">
        <v>10.0</v>
      </c>
      <c r="O634" s="1533">
        <f t="shared" si="468"/>
        <v>10</v>
      </c>
      <c r="P634" s="1537" t="s">
        <v>206</v>
      </c>
      <c r="Q634" s="649"/>
      <c r="R634" s="649"/>
      <c r="S634" s="649"/>
      <c r="T634" s="649"/>
      <c r="U634" s="649"/>
      <c r="V634" s="649"/>
      <c r="W634" s="649"/>
      <c r="X634" s="649"/>
      <c r="Y634" s="649"/>
      <c r="Z634" s="649"/>
      <c r="AA634" s="649"/>
      <c r="AB634" s="649"/>
    </row>
    <row r="635">
      <c r="A635" s="1547" t="s">
        <v>78</v>
      </c>
      <c r="B635" s="1537">
        <v>0.0</v>
      </c>
      <c r="C635" s="1537">
        <v>0.0</v>
      </c>
      <c r="D635" s="1537">
        <v>0.0</v>
      </c>
      <c r="E635" s="1537">
        <v>0.0</v>
      </c>
      <c r="F635" s="1537">
        <v>0.0</v>
      </c>
      <c r="G635" s="1537">
        <v>0.0</v>
      </c>
      <c r="H635" s="1535">
        <f t="shared" si="469"/>
        <v>0</v>
      </c>
      <c r="I635" s="1533"/>
      <c r="J635" s="1544" t="s">
        <v>206</v>
      </c>
      <c r="K635" s="1533" t="s">
        <v>78</v>
      </c>
      <c r="L635" s="1537" t="str">
        <f t="shared" si="464"/>
        <v>-</v>
      </c>
      <c r="M635" s="1533" t="s">
        <v>79</v>
      </c>
      <c r="N635" s="1537" t="s">
        <v>79</v>
      </c>
      <c r="O635" s="1533" t="s">
        <v>79</v>
      </c>
      <c r="P635" s="1533"/>
      <c r="Q635" s="649"/>
      <c r="R635" s="649"/>
      <c r="S635" s="649"/>
      <c r="T635" s="649"/>
      <c r="U635" s="649"/>
      <c r="V635" s="649"/>
      <c r="W635" s="649"/>
      <c r="X635" s="649"/>
      <c r="Y635" s="649"/>
      <c r="Z635" s="649"/>
      <c r="AA635" s="649"/>
      <c r="AB635" s="649"/>
    </row>
    <row r="636">
      <c r="A636" s="1547" t="s">
        <v>446</v>
      </c>
      <c r="B636" s="1537">
        <v>0.0</v>
      </c>
      <c r="C636" s="1537">
        <v>0.0</v>
      </c>
      <c r="D636" s="1537">
        <v>0.0</v>
      </c>
      <c r="E636" s="1537">
        <v>0.0</v>
      </c>
      <c r="F636" s="1537">
        <v>0.0</v>
      </c>
      <c r="G636" s="1537">
        <v>0.0</v>
      </c>
      <c r="H636" s="1535">
        <f t="shared" ref="H636:H637" si="470">sum(B636:G636)</f>
        <v>0</v>
      </c>
      <c r="I636" s="1533"/>
      <c r="J636" s="1544" t="s">
        <v>206</v>
      </c>
      <c r="K636" s="1533" t="s">
        <v>446</v>
      </c>
      <c r="L636" s="1537">
        <f t="shared" si="464"/>
        <v>0</v>
      </c>
      <c r="M636" s="1533">
        <f t="shared" ref="M636:M638" si="471">(L636-H636)</f>
        <v>0</v>
      </c>
      <c r="N636" s="1537">
        <v>10.0</v>
      </c>
      <c r="O636" s="1533">
        <f t="shared" ref="O636:O639" si="472">sum(M636,N636)</f>
        <v>10</v>
      </c>
      <c r="P636" s="1533"/>
      <c r="Q636" s="649"/>
      <c r="R636" s="649"/>
      <c r="S636" s="649"/>
      <c r="T636" s="649"/>
      <c r="U636" s="649"/>
      <c r="V636" s="649"/>
      <c r="W636" s="649"/>
      <c r="X636" s="649"/>
      <c r="Y636" s="649"/>
      <c r="Z636" s="649"/>
      <c r="AA636" s="649"/>
      <c r="AB636" s="649"/>
    </row>
    <row r="637">
      <c r="A637" s="1547" t="s">
        <v>80</v>
      </c>
      <c r="B637" s="1537">
        <v>0.0</v>
      </c>
      <c r="C637" s="1537">
        <v>0.0</v>
      </c>
      <c r="D637" s="1537">
        <v>0.0</v>
      </c>
      <c r="E637" s="1537">
        <v>0.0</v>
      </c>
      <c r="F637" s="1537">
        <v>1.0</v>
      </c>
      <c r="G637" s="1537">
        <v>0.0</v>
      </c>
      <c r="H637" s="1535">
        <f t="shared" si="470"/>
        <v>1</v>
      </c>
      <c r="I637" s="1533"/>
      <c r="J637" s="1544" t="s">
        <v>206</v>
      </c>
      <c r="K637" s="1533" t="s">
        <v>80</v>
      </c>
      <c r="L637" s="1537">
        <f t="shared" si="464"/>
        <v>9</v>
      </c>
      <c r="M637" s="1533">
        <f t="shared" si="471"/>
        <v>8</v>
      </c>
      <c r="N637" s="1537">
        <v>0.0</v>
      </c>
      <c r="O637" s="1533">
        <f t="shared" si="472"/>
        <v>8</v>
      </c>
      <c r="P637" s="1533"/>
      <c r="Q637" s="649"/>
      <c r="R637" s="649"/>
      <c r="S637" s="649"/>
      <c r="T637" s="649"/>
      <c r="U637" s="649"/>
      <c r="V637" s="649"/>
      <c r="W637" s="649"/>
      <c r="X637" s="649"/>
      <c r="Y637" s="649"/>
      <c r="Z637" s="649"/>
      <c r="AA637" s="649"/>
      <c r="AB637" s="649"/>
    </row>
    <row r="638">
      <c r="A638" s="1552" t="s">
        <v>230</v>
      </c>
      <c r="B638" s="1541">
        <v>2.0</v>
      </c>
      <c r="C638" s="1541">
        <v>0.0</v>
      </c>
      <c r="D638" s="1541">
        <v>1.0</v>
      </c>
      <c r="E638" s="1541">
        <v>1.0</v>
      </c>
      <c r="F638" s="1541">
        <v>0.0</v>
      </c>
      <c r="G638" s="1541">
        <v>0.0</v>
      </c>
      <c r="H638" s="1542">
        <f t="shared" ref="H638:H640" si="473">SUM(B638:G638)</f>
        <v>4</v>
      </c>
      <c r="I638" s="1543">
        <f>sum(H638:H641)</f>
        <v>6</v>
      </c>
      <c r="J638" s="1544" t="s">
        <v>206</v>
      </c>
      <c r="K638" s="1543" t="s">
        <v>230</v>
      </c>
      <c r="L638" s="1546">
        <f t="shared" si="464"/>
        <v>32</v>
      </c>
      <c r="M638" s="1543">
        <f t="shared" si="471"/>
        <v>28</v>
      </c>
      <c r="N638" s="1546">
        <v>0.0</v>
      </c>
      <c r="O638" s="1543">
        <f t="shared" si="472"/>
        <v>28</v>
      </c>
      <c r="P638" s="1546"/>
      <c r="Q638" s="649"/>
      <c r="R638" s="649"/>
      <c r="S638" s="649"/>
      <c r="T638" s="649"/>
      <c r="U638" s="649"/>
      <c r="V638" s="649"/>
      <c r="W638" s="649"/>
      <c r="X638" s="649"/>
      <c r="Y638" s="649"/>
      <c r="Z638" s="649"/>
      <c r="AA638" s="649"/>
      <c r="AB638" s="649"/>
    </row>
    <row r="639">
      <c r="A639" s="1547" t="s">
        <v>77</v>
      </c>
      <c r="B639" s="1537">
        <v>0.0</v>
      </c>
      <c r="C639" s="1537">
        <v>0.0</v>
      </c>
      <c r="D639" s="1537">
        <v>0.0</v>
      </c>
      <c r="E639" s="1537">
        <v>0.0</v>
      </c>
      <c r="F639" s="1537">
        <v>0.0</v>
      </c>
      <c r="G639" s="1548">
        <v>0.0</v>
      </c>
      <c r="H639" s="1535">
        <f t="shared" si="473"/>
        <v>0</v>
      </c>
      <c r="I639" s="1549">
        <f>(I638/60)</f>
        <v>0.1</v>
      </c>
      <c r="J639" s="1544" t="s">
        <v>206</v>
      </c>
      <c r="K639" s="1533" t="s">
        <v>77</v>
      </c>
      <c r="L639" s="1537">
        <f t="shared" si="464"/>
        <v>10</v>
      </c>
      <c r="M639" s="1533">
        <f>(L639-H639-H640)</f>
        <v>10</v>
      </c>
      <c r="N639" s="1537">
        <v>0.0</v>
      </c>
      <c r="O639" s="1533">
        <f t="shared" si="472"/>
        <v>10</v>
      </c>
      <c r="P639" s="1537"/>
      <c r="Q639" s="649"/>
      <c r="R639" s="649"/>
      <c r="S639" s="649"/>
      <c r="T639" s="649"/>
      <c r="U639" s="649"/>
      <c r="V639" s="649"/>
      <c r="W639" s="649"/>
      <c r="X639" s="649"/>
      <c r="Y639" s="649"/>
      <c r="Z639" s="649"/>
      <c r="AA639" s="649"/>
      <c r="AB639" s="649"/>
    </row>
    <row r="640">
      <c r="A640" s="1547" t="s">
        <v>78</v>
      </c>
      <c r="B640" s="1537">
        <v>0.0</v>
      </c>
      <c r="C640" s="1537">
        <v>0.0</v>
      </c>
      <c r="D640" s="1537">
        <v>0.0</v>
      </c>
      <c r="E640" s="1537">
        <v>0.0</v>
      </c>
      <c r="F640" s="1537">
        <v>0.0</v>
      </c>
      <c r="G640" s="1548">
        <v>0.0</v>
      </c>
      <c r="H640" s="1535">
        <f t="shared" si="473"/>
        <v>0</v>
      </c>
      <c r="I640" s="1533"/>
      <c r="J640" s="1544" t="s">
        <v>206</v>
      </c>
      <c r="K640" s="1533" t="s">
        <v>78</v>
      </c>
      <c r="L640" s="1537" t="str">
        <f t="shared" si="464"/>
        <v>-</v>
      </c>
      <c r="M640" s="1533" t="s">
        <v>79</v>
      </c>
      <c r="N640" s="1537" t="s">
        <v>79</v>
      </c>
      <c r="O640" s="1533" t="s">
        <v>79</v>
      </c>
      <c r="P640" s="1537"/>
      <c r="Q640" s="649"/>
      <c r="R640" s="649"/>
      <c r="S640" s="649"/>
      <c r="T640" s="649"/>
      <c r="U640" s="649"/>
      <c r="V640" s="649"/>
      <c r="W640" s="649"/>
      <c r="X640" s="649"/>
      <c r="Y640" s="649"/>
      <c r="Z640" s="649"/>
      <c r="AA640" s="649"/>
      <c r="AB640" s="649"/>
    </row>
    <row r="641">
      <c r="A641" s="1547" t="s">
        <v>446</v>
      </c>
      <c r="B641" s="1537">
        <v>2.0</v>
      </c>
      <c r="C641" s="1537">
        <v>0.0</v>
      </c>
      <c r="D641" s="1537">
        <v>0.0</v>
      </c>
      <c r="E641" s="1537">
        <v>0.0</v>
      </c>
      <c r="F641" s="1537">
        <v>0.0</v>
      </c>
      <c r="G641" s="1548">
        <v>0.0</v>
      </c>
      <c r="H641" s="1535">
        <f t="shared" ref="H641:H642" si="474">sum(B641:G641)</f>
        <v>2</v>
      </c>
      <c r="I641" s="1533"/>
      <c r="J641" s="1544" t="s">
        <v>206</v>
      </c>
      <c r="K641" s="1533" t="s">
        <v>446</v>
      </c>
      <c r="L641" s="1537">
        <f t="shared" si="464"/>
        <v>16</v>
      </c>
      <c r="M641" s="1533">
        <f t="shared" ref="M641:M643" si="475">(L641-H641)</f>
        <v>14</v>
      </c>
      <c r="N641" s="1537">
        <v>0.0</v>
      </c>
      <c r="O641" s="1533">
        <f t="shared" ref="O641:O644" si="476">sum(M641,N641)</f>
        <v>14</v>
      </c>
      <c r="P641" s="1537"/>
      <c r="Q641" s="659"/>
      <c r="R641" s="649"/>
      <c r="S641" s="649"/>
      <c r="T641" s="649"/>
      <c r="U641" s="649"/>
      <c r="V641" s="649"/>
      <c r="W641" s="649"/>
      <c r="X641" s="649"/>
      <c r="Y641" s="649"/>
      <c r="Z641" s="649"/>
      <c r="AA641" s="649"/>
      <c r="AB641" s="649"/>
    </row>
    <row r="642">
      <c r="A642" s="1547" t="s">
        <v>80</v>
      </c>
      <c r="B642" s="1537">
        <v>0.0</v>
      </c>
      <c r="C642" s="1537">
        <v>0.0</v>
      </c>
      <c r="D642" s="1537">
        <v>0.0</v>
      </c>
      <c r="E642" s="1537">
        <v>0.0</v>
      </c>
      <c r="F642" s="1537">
        <v>0.0</v>
      </c>
      <c r="G642" s="1548">
        <v>0.0</v>
      </c>
      <c r="H642" s="1535">
        <f t="shared" si="474"/>
        <v>0</v>
      </c>
      <c r="I642" s="1533"/>
      <c r="J642" s="1544" t="s">
        <v>206</v>
      </c>
      <c r="K642" s="1533" t="s">
        <v>80</v>
      </c>
      <c r="L642" s="1537">
        <f t="shared" si="464"/>
        <v>24</v>
      </c>
      <c r="M642" s="1533">
        <f t="shared" si="475"/>
        <v>24</v>
      </c>
      <c r="N642" s="1537">
        <v>0.0</v>
      </c>
      <c r="O642" s="1533">
        <f t="shared" si="476"/>
        <v>24</v>
      </c>
      <c r="P642" s="1537"/>
      <c r="Q642" s="649"/>
      <c r="R642" s="649"/>
      <c r="S642" s="649"/>
      <c r="T642" s="649"/>
      <c r="U642" s="649"/>
      <c r="V642" s="649"/>
      <c r="W642" s="649"/>
      <c r="X642" s="649"/>
      <c r="Y642" s="649"/>
      <c r="Z642" s="649"/>
      <c r="AA642" s="649"/>
      <c r="AB642" s="649"/>
    </row>
    <row r="643">
      <c r="A643" s="1546" t="s">
        <v>666</v>
      </c>
      <c r="B643" s="1546"/>
      <c r="C643" s="1546"/>
      <c r="D643" s="1546"/>
      <c r="E643" s="1546">
        <v>1.0</v>
      </c>
      <c r="F643" s="1546">
        <v>2.0</v>
      </c>
      <c r="G643" s="1541">
        <v>2.0</v>
      </c>
      <c r="H643" s="1542">
        <f t="shared" ref="H643:H645" si="477">SUM(B643:G643)</f>
        <v>5</v>
      </c>
      <c r="I643" s="1543">
        <f>sum(H643:H646)</f>
        <v>9</v>
      </c>
      <c r="J643" s="1544" t="s">
        <v>206</v>
      </c>
      <c r="K643" s="1546" t="s">
        <v>666</v>
      </c>
      <c r="L643" s="1546">
        <f t="shared" si="464"/>
        <v>40</v>
      </c>
      <c r="M643" s="1543">
        <f t="shared" si="475"/>
        <v>35</v>
      </c>
      <c r="N643" s="1546">
        <v>0.0</v>
      </c>
      <c r="O643" s="1543">
        <f t="shared" si="476"/>
        <v>35</v>
      </c>
      <c r="P643" s="1546"/>
      <c r="Q643" s="649"/>
      <c r="R643" s="649"/>
      <c r="S643" s="649"/>
      <c r="T643" s="649"/>
      <c r="U643" s="649"/>
      <c r="V643" s="649"/>
      <c r="W643" s="649"/>
      <c r="X643" s="649"/>
      <c r="Y643" s="649"/>
      <c r="Z643" s="649"/>
      <c r="AA643" s="649"/>
      <c r="AB643" s="649"/>
    </row>
    <row r="644">
      <c r="A644" s="1547" t="s">
        <v>77</v>
      </c>
      <c r="B644" s="1537"/>
      <c r="C644" s="1537"/>
      <c r="D644" s="1537"/>
      <c r="E644" s="1537">
        <v>0.0</v>
      </c>
      <c r="F644" s="1537">
        <v>0.0</v>
      </c>
      <c r="G644" s="1537">
        <v>0.0</v>
      </c>
      <c r="H644" s="1535">
        <f t="shared" si="477"/>
        <v>0</v>
      </c>
      <c r="I644" s="1549">
        <f>(I643/60)</f>
        <v>0.15</v>
      </c>
      <c r="J644" s="1544" t="s">
        <v>206</v>
      </c>
      <c r="K644" s="1533" t="s">
        <v>77</v>
      </c>
      <c r="L644" s="1537">
        <f t="shared" si="464"/>
        <v>5</v>
      </c>
      <c r="M644" s="1533">
        <f>(L644-H644-H645)</f>
        <v>1</v>
      </c>
      <c r="N644" s="1537">
        <v>0.0</v>
      </c>
      <c r="O644" s="1533">
        <f t="shared" si="476"/>
        <v>1</v>
      </c>
      <c r="P644" s="1537"/>
      <c r="Q644" s="649"/>
      <c r="R644" s="649"/>
      <c r="S644" s="649"/>
      <c r="T644" s="649"/>
      <c r="U644" s="649"/>
      <c r="V644" s="649"/>
      <c r="W644" s="649"/>
      <c r="X644" s="649"/>
      <c r="Y644" s="649"/>
      <c r="Z644" s="649"/>
      <c r="AA644" s="649"/>
      <c r="AB644" s="649"/>
    </row>
    <row r="645">
      <c r="A645" s="1547" t="s">
        <v>78</v>
      </c>
      <c r="B645" s="1537"/>
      <c r="C645" s="1537"/>
      <c r="D645" s="1537"/>
      <c r="E645" s="1537">
        <v>0.0</v>
      </c>
      <c r="F645" s="1537">
        <v>3.0</v>
      </c>
      <c r="G645" s="1537">
        <v>1.0</v>
      </c>
      <c r="H645" s="1535">
        <f t="shared" si="477"/>
        <v>4</v>
      </c>
      <c r="I645" s="1533"/>
      <c r="J645" s="1544" t="s">
        <v>206</v>
      </c>
      <c r="K645" s="1533" t="s">
        <v>78</v>
      </c>
      <c r="L645" s="1537" t="str">
        <f t="shared" si="464"/>
        <v>-</v>
      </c>
      <c r="M645" s="1533" t="s">
        <v>79</v>
      </c>
      <c r="N645" s="1537">
        <v>0.0</v>
      </c>
      <c r="O645" s="1533" t="s">
        <v>79</v>
      </c>
      <c r="P645" s="1533"/>
      <c r="Q645" s="649"/>
      <c r="R645" s="649"/>
      <c r="S645" s="649"/>
      <c r="T645" s="649"/>
      <c r="U645" s="649"/>
      <c r="V645" s="649"/>
      <c r="W645" s="649"/>
      <c r="X645" s="649"/>
      <c r="Y645" s="649"/>
      <c r="Z645" s="649"/>
      <c r="AA645" s="649"/>
      <c r="AB645" s="649"/>
    </row>
    <row r="646">
      <c r="A646" s="1547" t="s">
        <v>446</v>
      </c>
      <c r="B646" s="1537"/>
      <c r="C646" s="1537"/>
      <c r="D646" s="1537"/>
      <c r="E646" s="1537">
        <v>0.0</v>
      </c>
      <c r="F646" s="1537">
        <v>0.0</v>
      </c>
      <c r="G646" s="1537">
        <v>0.0</v>
      </c>
      <c r="H646" s="1535">
        <f t="shared" ref="H646:H647" si="478">sum(B646:G646)</f>
        <v>0</v>
      </c>
      <c r="I646" s="1533"/>
      <c r="J646" s="1544" t="s">
        <v>206</v>
      </c>
      <c r="K646" s="1533" t="s">
        <v>446</v>
      </c>
      <c r="L646" s="1537">
        <f t="shared" si="464"/>
        <v>5</v>
      </c>
      <c r="M646" s="1533">
        <f t="shared" ref="M646:M648" si="479">(L646-H646)</f>
        <v>5</v>
      </c>
      <c r="N646" s="1537">
        <v>0.0</v>
      </c>
      <c r="O646" s="1533">
        <f>SUM(M646,N646)</f>
        <v>5</v>
      </c>
      <c r="P646" s="1533"/>
      <c r="Q646" s="649"/>
      <c r="R646" s="649"/>
      <c r="S646" s="649"/>
      <c r="T646" s="649"/>
      <c r="U646" s="649"/>
      <c r="V646" s="649"/>
      <c r="W646" s="649"/>
      <c r="X646" s="649"/>
      <c r="Y646" s="649"/>
      <c r="Z646" s="649"/>
      <c r="AA646" s="649"/>
      <c r="AB646" s="649"/>
    </row>
    <row r="647">
      <c r="A647" s="1547" t="s">
        <v>80</v>
      </c>
      <c r="B647" s="1537"/>
      <c r="C647" s="1537"/>
      <c r="D647" s="1537"/>
      <c r="E647" s="1537">
        <v>0.0</v>
      </c>
      <c r="F647" s="1537">
        <v>0.0</v>
      </c>
      <c r="G647" s="1537">
        <v>0.0</v>
      </c>
      <c r="H647" s="1535">
        <f t="shared" si="478"/>
        <v>0</v>
      </c>
      <c r="I647" s="1533"/>
      <c r="J647" s="1544" t="s">
        <v>206</v>
      </c>
      <c r="K647" s="1533" t="s">
        <v>80</v>
      </c>
      <c r="L647" s="1537">
        <f t="shared" si="464"/>
        <v>20</v>
      </c>
      <c r="M647" s="1533">
        <f t="shared" si="479"/>
        <v>20</v>
      </c>
      <c r="N647" s="1537">
        <v>0.0</v>
      </c>
      <c r="O647" s="1533">
        <f t="shared" ref="O647:O649" si="480">sum(M647,N647)</f>
        <v>20</v>
      </c>
      <c r="P647" s="1533"/>
      <c r="Q647" s="649"/>
      <c r="R647" s="649"/>
      <c r="S647" s="649"/>
      <c r="T647" s="649"/>
      <c r="U647" s="649"/>
      <c r="V647" s="649"/>
      <c r="W647" s="649"/>
      <c r="X647" s="649"/>
      <c r="Y647" s="649"/>
      <c r="Z647" s="649"/>
      <c r="AA647" s="649"/>
      <c r="AB647" s="649"/>
    </row>
    <row r="648">
      <c r="A648" s="1552" t="s">
        <v>547</v>
      </c>
      <c r="B648" s="1541">
        <v>3.0</v>
      </c>
      <c r="C648" s="1541">
        <v>0.0</v>
      </c>
      <c r="D648" s="1541">
        <v>0.0</v>
      </c>
      <c r="E648" s="1541">
        <v>2.0</v>
      </c>
      <c r="F648" s="1541">
        <v>0.0</v>
      </c>
      <c r="G648" s="1541">
        <v>0.0</v>
      </c>
      <c r="H648" s="1542">
        <f t="shared" ref="H648:H650" si="481">SUM(B648:G648)</f>
        <v>5</v>
      </c>
      <c r="I648" s="1543">
        <f>sum(H648:H651)</f>
        <v>7</v>
      </c>
      <c r="J648" s="1544" t="s">
        <v>206</v>
      </c>
      <c r="K648" s="1543" t="s">
        <v>576</v>
      </c>
      <c r="L648" s="1546">
        <f t="shared" si="464"/>
        <v>25</v>
      </c>
      <c r="M648" s="1543">
        <f t="shared" si="479"/>
        <v>20</v>
      </c>
      <c r="N648" s="1546">
        <v>0.0</v>
      </c>
      <c r="O648" s="1543">
        <f t="shared" si="480"/>
        <v>20</v>
      </c>
      <c r="P648" s="1543"/>
      <c r="Q648" s="649"/>
      <c r="R648" s="649"/>
      <c r="S648" s="649"/>
      <c r="T648" s="649"/>
      <c r="U648" s="649"/>
      <c r="V648" s="649"/>
      <c r="W648" s="649"/>
      <c r="X648" s="649"/>
      <c r="Y648" s="649"/>
      <c r="Z648" s="649"/>
      <c r="AA648" s="649"/>
      <c r="AB648" s="649"/>
    </row>
    <row r="649">
      <c r="A649" s="1547" t="s">
        <v>77</v>
      </c>
      <c r="B649" s="1537">
        <v>0.0</v>
      </c>
      <c r="C649" s="1537">
        <v>0.0</v>
      </c>
      <c r="D649" s="1537">
        <v>0.0</v>
      </c>
      <c r="E649" s="1537">
        <v>0.0</v>
      </c>
      <c r="F649" s="1537">
        <v>0.0</v>
      </c>
      <c r="G649" s="1548">
        <v>0.0</v>
      </c>
      <c r="H649" s="1535">
        <f t="shared" si="481"/>
        <v>0</v>
      </c>
      <c r="I649" s="1549">
        <f>(I648/60)</f>
        <v>0.1166666667</v>
      </c>
      <c r="J649" s="1544" t="s">
        <v>206</v>
      </c>
      <c r="K649" s="1533" t="s">
        <v>77</v>
      </c>
      <c r="L649" s="1537">
        <f t="shared" si="464"/>
        <v>11</v>
      </c>
      <c r="M649" s="1533">
        <f>(L649-H649-H650)</f>
        <v>9</v>
      </c>
      <c r="N649" s="1537">
        <v>0.0</v>
      </c>
      <c r="O649" s="1533">
        <f t="shared" si="480"/>
        <v>9</v>
      </c>
      <c r="P649" s="1533"/>
      <c r="Q649" s="649"/>
      <c r="R649" s="649"/>
      <c r="S649" s="649"/>
      <c r="T649" s="649"/>
      <c r="U649" s="649"/>
      <c r="V649" s="649"/>
      <c r="W649" s="649"/>
      <c r="X649" s="649"/>
      <c r="Y649" s="649"/>
      <c r="Z649" s="649"/>
      <c r="AA649" s="649"/>
      <c r="AB649" s="649"/>
    </row>
    <row r="650">
      <c r="A650" s="1547" t="s">
        <v>78</v>
      </c>
      <c r="B650" s="1537">
        <v>0.0</v>
      </c>
      <c r="C650" s="1537">
        <v>0.0</v>
      </c>
      <c r="D650" s="1537">
        <v>0.0</v>
      </c>
      <c r="E650" s="1537">
        <v>0.0</v>
      </c>
      <c r="F650" s="1537">
        <v>2.0</v>
      </c>
      <c r="G650" s="1548">
        <v>0.0</v>
      </c>
      <c r="H650" s="1535">
        <f t="shared" si="481"/>
        <v>2</v>
      </c>
      <c r="I650" s="1533"/>
      <c r="J650" s="1544" t="s">
        <v>206</v>
      </c>
      <c r="K650" s="1533" t="s">
        <v>78</v>
      </c>
      <c r="L650" s="1537" t="str">
        <f t="shared" si="464"/>
        <v>-</v>
      </c>
      <c r="M650" s="1533" t="s">
        <v>79</v>
      </c>
      <c r="N650" s="1537" t="s">
        <v>79</v>
      </c>
      <c r="O650" s="1533" t="s">
        <v>79</v>
      </c>
      <c r="P650" s="1533"/>
      <c r="Q650" s="649"/>
      <c r="R650" s="649"/>
      <c r="S650" s="649"/>
      <c r="T650" s="649"/>
      <c r="U650" s="649"/>
      <c r="V650" s="649"/>
      <c r="W650" s="649"/>
      <c r="X650" s="649"/>
      <c r="Y650" s="649"/>
      <c r="Z650" s="649"/>
      <c r="AA650" s="649"/>
      <c r="AB650" s="649"/>
    </row>
    <row r="651">
      <c r="A651" s="1547" t="s">
        <v>446</v>
      </c>
      <c r="B651" s="1537">
        <v>0.0</v>
      </c>
      <c r="C651" s="1537">
        <v>0.0</v>
      </c>
      <c r="D651" s="1537">
        <v>0.0</v>
      </c>
      <c r="E651" s="1537">
        <v>0.0</v>
      </c>
      <c r="F651" s="1537">
        <v>0.0</v>
      </c>
      <c r="G651" s="1548">
        <v>0.0</v>
      </c>
      <c r="H651" s="1535">
        <f t="shared" ref="H651:H652" si="482">sum(B651:G651)</f>
        <v>0</v>
      </c>
      <c r="I651" s="1533"/>
      <c r="J651" s="1544" t="s">
        <v>206</v>
      </c>
      <c r="K651" s="1533" t="s">
        <v>446</v>
      </c>
      <c r="L651" s="1537">
        <f t="shared" si="464"/>
        <v>1</v>
      </c>
      <c r="M651" s="1533">
        <f t="shared" ref="M651:M653" si="483">(L651-H651)</f>
        <v>1</v>
      </c>
      <c r="N651" s="1537">
        <v>0.0</v>
      </c>
      <c r="O651" s="1533">
        <f t="shared" ref="O651:O654" si="484">sum(M651,N651)</f>
        <v>1</v>
      </c>
      <c r="P651" s="1533"/>
      <c r="Q651" s="649"/>
      <c r="R651" s="649"/>
      <c r="S651" s="649"/>
      <c r="T651" s="649"/>
      <c r="U651" s="649"/>
      <c r="V651" s="649"/>
      <c r="W651" s="649"/>
      <c r="X651" s="649"/>
      <c r="Y651" s="649"/>
      <c r="Z651" s="649"/>
      <c r="AA651" s="649"/>
      <c r="AB651" s="649"/>
    </row>
    <row r="652">
      <c r="A652" s="1547" t="s">
        <v>80</v>
      </c>
      <c r="B652" s="1537">
        <v>2.0</v>
      </c>
      <c r="C652" s="1537">
        <v>0.0</v>
      </c>
      <c r="D652" s="1537">
        <v>0.0</v>
      </c>
      <c r="E652" s="1537">
        <v>0.0</v>
      </c>
      <c r="F652" s="1537">
        <v>0.0</v>
      </c>
      <c r="G652" s="1548">
        <v>0.0</v>
      </c>
      <c r="H652" s="1535">
        <f t="shared" si="482"/>
        <v>2</v>
      </c>
      <c r="I652" s="1533"/>
      <c r="J652" s="1544" t="s">
        <v>206</v>
      </c>
      <c r="K652" s="1533" t="s">
        <v>80</v>
      </c>
      <c r="L652" s="1537">
        <f t="shared" si="464"/>
        <v>26</v>
      </c>
      <c r="M652" s="1533">
        <f t="shared" si="483"/>
        <v>24</v>
      </c>
      <c r="N652" s="1537">
        <v>0.0</v>
      </c>
      <c r="O652" s="1533">
        <f t="shared" si="484"/>
        <v>24</v>
      </c>
      <c r="P652" s="1533"/>
      <c r="Q652" s="659"/>
      <c r="R652" s="649"/>
      <c r="S652" s="649"/>
      <c r="T652" s="649"/>
      <c r="U652" s="649"/>
      <c r="V652" s="649"/>
      <c r="W652" s="649"/>
      <c r="X652" s="649"/>
      <c r="Y652" s="649"/>
      <c r="Z652" s="649"/>
      <c r="AA652" s="649"/>
      <c r="AB652" s="649"/>
    </row>
    <row r="653">
      <c r="A653" s="1552" t="s">
        <v>577</v>
      </c>
      <c r="B653" s="1541">
        <v>6.0</v>
      </c>
      <c r="C653" s="1541">
        <v>4.0</v>
      </c>
      <c r="D653" s="1541">
        <v>1.0</v>
      </c>
      <c r="E653" s="1541">
        <v>0.0</v>
      </c>
      <c r="F653" s="1541">
        <v>0.0</v>
      </c>
      <c r="G653" s="1541">
        <v>0.0</v>
      </c>
      <c r="H653" s="1542">
        <f t="shared" ref="H653:H655" si="485">SUM(B653:G653)</f>
        <v>11</v>
      </c>
      <c r="I653" s="1543">
        <f>sum(H653:H656)</f>
        <v>18</v>
      </c>
      <c r="J653" s="1544" t="s">
        <v>206</v>
      </c>
      <c r="K653" s="1543" t="s">
        <v>578</v>
      </c>
      <c r="L653" s="1546">
        <f t="shared" si="464"/>
        <v>29</v>
      </c>
      <c r="M653" s="1543">
        <f t="shared" si="483"/>
        <v>18</v>
      </c>
      <c r="N653" s="1546">
        <v>10.0</v>
      </c>
      <c r="O653" s="1543">
        <f t="shared" si="484"/>
        <v>28</v>
      </c>
      <c r="P653" s="1546" t="s">
        <v>3</v>
      </c>
      <c r="Q653" s="649"/>
      <c r="R653" s="649"/>
      <c r="S653" s="649"/>
      <c r="T653" s="649"/>
      <c r="U653" s="649"/>
      <c r="V653" s="649"/>
      <c r="W653" s="649"/>
      <c r="X653" s="649"/>
      <c r="Y653" s="649"/>
      <c r="Z653" s="649"/>
      <c r="AA653" s="649"/>
      <c r="AB653" s="649"/>
    </row>
    <row r="654">
      <c r="A654" s="1547" t="s">
        <v>77</v>
      </c>
      <c r="B654" s="1537">
        <v>0.0</v>
      </c>
      <c r="C654" s="1537">
        <v>0.0</v>
      </c>
      <c r="D654" s="1537">
        <v>0.0</v>
      </c>
      <c r="E654" s="1537">
        <v>0.0</v>
      </c>
      <c r="F654" s="1537">
        <v>0.0</v>
      </c>
      <c r="G654" s="1548">
        <v>0.0</v>
      </c>
      <c r="H654" s="1535">
        <f t="shared" si="485"/>
        <v>0</v>
      </c>
      <c r="I654" s="1549">
        <f>(I653/60)</f>
        <v>0.3</v>
      </c>
      <c r="J654" s="1544" t="s">
        <v>206</v>
      </c>
      <c r="K654" s="1533" t="s">
        <v>77</v>
      </c>
      <c r="L654" s="1537">
        <f t="shared" si="464"/>
        <v>5</v>
      </c>
      <c r="M654" s="1533">
        <f>(L654-H654-H655)</f>
        <v>0</v>
      </c>
      <c r="N654" s="1537">
        <v>10.0</v>
      </c>
      <c r="O654" s="1533">
        <f t="shared" si="484"/>
        <v>10</v>
      </c>
      <c r="P654" s="1533"/>
      <c r="Q654" s="649"/>
      <c r="R654" s="649"/>
      <c r="S654" s="649"/>
      <c r="T654" s="649"/>
      <c r="U654" s="649"/>
      <c r="V654" s="649"/>
      <c r="W654" s="649"/>
      <c r="X654" s="649"/>
      <c r="Y654" s="649"/>
      <c r="Z654" s="649"/>
      <c r="AA654" s="649"/>
      <c r="AB654" s="649"/>
    </row>
    <row r="655">
      <c r="A655" s="1547" t="s">
        <v>78</v>
      </c>
      <c r="B655" s="1537">
        <v>5.0</v>
      </c>
      <c r="C655" s="1537">
        <v>0.0</v>
      </c>
      <c r="D655" s="1537">
        <v>0.0</v>
      </c>
      <c r="E655" s="1537">
        <v>0.0</v>
      </c>
      <c r="F655" s="1537">
        <v>0.0</v>
      </c>
      <c r="G655" s="1548">
        <v>0.0</v>
      </c>
      <c r="H655" s="1535">
        <f t="shared" si="485"/>
        <v>5</v>
      </c>
      <c r="I655" s="1533"/>
      <c r="J655" s="1544" t="s">
        <v>206</v>
      </c>
      <c r="K655" s="1533" t="s">
        <v>78</v>
      </c>
      <c r="L655" s="1537" t="str">
        <f t="shared" si="464"/>
        <v>-</v>
      </c>
      <c r="M655" s="1533" t="s">
        <v>79</v>
      </c>
      <c r="N655" s="1537" t="s">
        <v>79</v>
      </c>
      <c r="O655" s="1533" t="s">
        <v>79</v>
      </c>
      <c r="P655" s="1533"/>
      <c r="Q655" s="649"/>
      <c r="R655" s="649"/>
      <c r="S655" s="649"/>
      <c r="T655" s="649"/>
      <c r="U655" s="649"/>
      <c r="V655" s="649"/>
      <c r="W655" s="649"/>
      <c r="X655" s="649"/>
      <c r="Y655" s="649"/>
      <c r="Z655" s="649"/>
      <c r="AA655" s="649"/>
      <c r="AB655" s="649"/>
    </row>
    <row r="656">
      <c r="A656" s="1547" t="s">
        <v>446</v>
      </c>
      <c r="B656" s="1537">
        <v>0.0</v>
      </c>
      <c r="C656" s="1537">
        <v>0.0</v>
      </c>
      <c r="D656" s="1537">
        <v>0.0</v>
      </c>
      <c r="E656" s="1537">
        <v>0.0</v>
      </c>
      <c r="F656" s="1537">
        <v>2.0</v>
      </c>
      <c r="G656" s="1548">
        <v>0.0</v>
      </c>
      <c r="H656" s="1535">
        <f>sum(B656:G656)</f>
        <v>2</v>
      </c>
      <c r="I656" s="1533"/>
      <c r="J656" s="1544" t="s">
        <v>206</v>
      </c>
      <c r="K656" s="1533" t="s">
        <v>446</v>
      </c>
      <c r="L656" s="1537">
        <f t="shared" si="464"/>
        <v>4</v>
      </c>
      <c r="M656" s="1533">
        <f t="shared" ref="M656:M657" si="486">(L656-H656)</f>
        <v>2</v>
      </c>
      <c r="N656" s="1537">
        <v>0.0</v>
      </c>
      <c r="O656" s="1533">
        <f t="shared" ref="O656:O657" si="487">sum(M656,N656)</f>
        <v>2</v>
      </c>
      <c r="P656" s="1533"/>
      <c r="Q656" s="649"/>
      <c r="R656" s="649"/>
      <c r="S656" s="649"/>
      <c r="T656" s="649"/>
      <c r="U656" s="649"/>
      <c r="V656" s="649"/>
      <c r="W656" s="649"/>
      <c r="X656" s="649"/>
      <c r="Y656" s="649"/>
      <c r="Z656" s="649"/>
      <c r="AA656" s="649"/>
      <c r="AB656" s="649"/>
    </row>
    <row r="657">
      <c r="A657" s="1547" t="s">
        <v>80</v>
      </c>
      <c r="B657" s="1537">
        <v>2.0</v>
      </c>
      <c r="C657" s="1537">
        <v>3.0</v>
      </c>
      <c r="D657" s="1537">
        <v>0.0</v>
      </c>
      <c r="E657" s="1537">
        <v>0.0</v>
      </c>
      <c r="F657" s="1537">
        <v>0.0</v>
      </c>
      <c r="G657" s="1548">
        <v>0.0</v>
      </c>
      <c r="H657" s="1535">
        <f>SUM(B657:G657)</f>
        <v>5</v>
      </c>
      <c r="I657" s="1533"/>
      <c r="J657" s="1544" t="s">
        <v>206</v>
      </c>
      <c r="K657" s="1533" t="s">
        <v>80</v>
      </c>
      <c r="L657" s="1537">
        <f t="shared" si="464"/>
        <v>29</v>
      </c>
      <c r="M657" s="1533">
        <f t="shared" si="486"/>
        <v>24</v>
      </c>
      <c r="N657" s="1537">
        <v>0.0</v>
      </c>
      <c r="O657" s="1533">
        <f t="shared" si="487"/>
        <v>24</v>
      </c>
      <c r="P657" s="1533"/>
      <c r="Q657" s="649"/>
      <c r="R657" s="649"/>
      <c r="S657" s="649"/>
      <c r="T657" s="649"/>
      <c r="U657" s="649"/>
      <c r="V657" s="649"/>
      <c r="W657" s="649"/>
      <c r="X657" s="649"/>
      <c r="Y657" s="649"/>
      <c r="Z657" s="649"/>
      <c r="AA657" s="649"/>
      <c r="AB657" s="649"/>
    </row>
    <row r="658">
      <c r="A658" s="1538"/>
      <c r="B658" s="1682"/>
      <c r="C658" s="1682"/>
      <c r="D658" s="1682"/>
      <c r="E658" s="1682"/>
      <c r="F658" s="1682"/>
      <c r="G658" s="1682"/>
      <c r="H658" s="1682"/>
      <c r="I658" s="1682"/>
      <c r="J658" s="1531"/>
      <c r="K658" s="1539"/>
      <c r="L658" s="1682"/>
      <c r="M658" s="1682"/>
      <c r="N658" s="1682"/>
      <c r="O658" s="1682"/>
      <c r="P658" s="1539"/>
      <c r="Q658" s="649"/>
      <c r="R658" s="649"/>
      <c r="S658" s="649"/>
      <c r="T658" s="649"/>
      <c r="U658" s="649"/>
      <c r="V658" s="649"/>
      <c r="W658" s="649"/>
      <c r="X658" s="649"/>
      <c r="Y658" s="649"/>
      <c r="Z658" s="649"/>
      <c r="AA658" s="649"/>
      <c r="AB658" s="649"/>
    </row>
    <row r="659">
      <c r="A659" s="1572" t="s">
        <v>121</v>
      </c>
      <c r="B659" s="1573">
        <f t="shared" ref="B659:H659" si="488">SUM(B535,B540,B545,B550,B555,B560,B566,B571,B576,B581,B586,B591,B597,B602,B607,B612,B617,B622,B628,B633,B638,B643,B648,B653)</f>
        <v>119</v>
      </c>
      <c r="C659" s="1573">
        <f t="shared" si="488"/>
        <v>116</v>
      </c>
      <c r="D659" s="1573">
        <f t="shared" si="488"/>
        <v>95</v>
      </c>
      <c r="E659" s="1573">
        <f t="shared" si="488"/>
        <v>76</v>
      </c>
      <c r="F659" s="1573">
        <f t="shared" si="488"/>
        <v>113</v>
      </c>
      <c r="G659" s="1573">
        <f t="shared" si="488"/>
        <v>11</v>
      </c>
      <c r="H659" s="1573">
        <f t="shared" si="488"/>
        <v>530</v>
      </c>
      <c r="I659" s="1685"/>
      <c r="J659" s="1531"/>
      <c r="K659" s="1573" t="s">
        <v>121</v>
      </c>
      <c r="L659" s="1573">
        <f t="shared" ref="L659:O659" si="489">SUM(L535,L540,L545,L550,L555,L560,L566,L571,L576,L581,L586,L591,L597,L602,L607,L612,L617,L622,L628,L633,L638,L643,L648,L653)</f>
        <v>1054</v>
      </c>
      <c r="M659" s="1573">
        <f t="shared" si="489"/>
        <v>524</v>
      </c>
      <c r="N659" s="1573">
        <f t="shared" si="489"/>
        <v>470</v>
      </c>
      <c r="O659" s="1573">
        <f t="shared" si="489"/>
        <v>994</v>
      </c>
      <c r="P659" s="1573"/>
      <c r="Q659" s="649"/>
      <c r="R659" s="649"/>
      <c r="S659" s="649"/>
      <c r="T659" s="649"/>
      <c r="U659" s="649"/>
      <c r="V659" s="649"/>
      <c r="W659" s="649"/>
      <c r="X659" s="649"/>
      <c r="Y659" s="649"/>
      <c r="Z659" s="649"/>
      <c r="AA659" s="649"/>
      <c r="AB659" s="649"/>
    </row>
    <row r="660">
      <c r="A660" s="1572" t="s">
        <v>77</v>
      </c>
      <c r="B660" s="1573">
        <f t="shared" ref="B660:H660" si="490">SUM(B536,B541,B546,B551,B556,B561,B567,B572,B577,B582,B587,B592,B598,B603,B608,B613,B618,B623,B629,B634,B639,B644,B649,B654)</f>
        <v>5</v>
      </c>
      <c r="C660" s="1573">
        <f t="shared" si="490"/>
        <v>3</v>
      </c>
      <c r="D660" s="1573">
        <f t="shared" si="490"/>
        <v>2</v>
      </c>
      <c r="E660" s="1573">
        <f t="shared" si="490"/>
        <v>0</v>
      </c>
      <c r="F660" s="1573">
        <f t="shared" si="490"/>
        <v>0</v>
      </c>
      <c r="G660" s="1573">
        <f t="shared" si="490"/>
        <v>0</v>
      </c>
      <c r="H660" s="1573">
        <f t="shared" si="490"/>
        <v>10</v>
      </c>
      <c r="I660" s="1685"/>
      <c r="J660" s="1531"/>
      <c r="K660" s="1573" t="s">
        <v>77</v>
      </c>
      <c r="L660" s="1573">
        <f t="shared" ref="L660:O660" si="491">SUM(L536,L541,L546,L551,L556,L561,L567,L572,L577,L582,L587,L592,L598,L603,L608,L613,L618,L623,L629,L634,L639,L644,L649,L654)</f>
        <v>226</v>
      </c>
      <c r="M660" s="1573">
        <f t="shared" si="491"/>
        <v>45</v>
      </c>
      <c r="N660" s="1573">
        <f t="shared" si="491"/>
        <v>232</v>
      </c>
      <c r="O660" s="1573">
        <f t="shared" si="491"/>
        <v>277</v>
      </c>
      <c r="P660" s="1573"/>
      <c r="Q660" s="649"/>
      <c r="R660" s="649"/>
      <c r="S660" s="649"/>
      <c r="T660" s="649"/>
      <c r="U660" s="649"/>
      <c r="V660" s="649"/>
      <c r="W660" s="649"/>
      <c r="X660" s="649"/>
      <c r="Y660" s="649"/>
      <c r="Z660" s="649"/>
      <c r="AA660" s="649"/>
      <c r="AB660" s="649"/>
    </row>
    <row r="661">
      <c r="A661" s="1572" t="s">
        <v>78</v>
      </c>
      <c r="B661" s="1573">
        <f t="shared" ref="B661:H661" si="492">SUM(B537,B542,B547,B552,B557,B562,B568,B573,B578,B583,B588,B593,B599,B604,B609,B614,B619,B624,B630,B635,B640,B645,B650,B655)</f>
        <v>37</v>
      </c>
      <c r="C661" s="1573">
        <f t="shared" si="492"/>
        <v>56</v>
      </c>
      <c r="D661" s="1573">
        <f t="shared" si="492"/>
        <v>33</v>
      </c>
      <c r="E661" s="1573">
        <f t="shared" si="492"/>
        <v>17</v>
      </c>
      <c r="F661" s="1573">
        <f t="shared" si="492"/>
        <v>26</v>
      </c>
      <c r="G661" s="1573">
        <f t="shared" si="492"/>
        <v>2</v>
      </c>
      <c r="H661" s="1573">
        <f t="shared" si="492"/>
        <v>171</v>
      </c>
      <c r="I661" s="1685"/>
      <c r="J661" s="1531"/>
      <c r="K661" s="1573" t="s">
        <v>78</v>
      </c>
      <c r="L661" s="1573">
        <f t="shared" ref="L661:O661" si="493">SUM(L537,L542,L547,L552,L557,L562,L568,L573,L578,L583,L588,L593,L599,L604,L609,L614,L619,L624,L630,L635,L640,L645,L650,L655)</f>
        <v>0</v>
      </c>
      <c r="M661" s="1573">
        <f t="shared" si="493"/>
        <v>0</v>
      </c>
      <c r="N661" s="1573">
        <f t="shared" si="493"/>
        <v>0</v>
      </c>
      <c r="O661" s="1573">
        <f t="shared" si="493"/>
        <v>0</v>
      </c>
      <c r="P661" s="1573"/>
      <c r="Q661" s="649"/>
      <c r="R661" s="649"/>
      <c r="S661" s="649"/>
      <c r="T661" s="649"/>
      <c r="U661" s="649"/>
      <c r="V661" s="649"/>
      <c r="W661" s="649"/>
      <c r="X661" s="649"/>
      <c r="Y661" s="649"/>
      <c r="Z661" s="649"/>
      <c r="AA661" s="649"/>
      <c r="AB661" s="649"/>
    </row>
    <row r="662">
      <c r="A662" s="1572" t="s">
        <v>446</v>
      </c>
      <c r="B662" s="1573">
        <f t="shared" ref="B662:H662" si="494">SUM(B538,B543,B548,B553,B558,B563,B569,B574,B579,B584,B589,B594,B600,B605,B610,B615,B620,B625,B631,B636,B641,B646,B651,B656)</f>
        <v>23</v>
      </c>
      <c r="C662" s="1573">
        <f t="shared" si="494"/>
        <v>12</v>
      </c>
      <c r="D662" s="1573">
        <f t="shared" si="494"/>
        <v>16</v>
      </c>
      <c r="E662" s="1573">
        <f t="shared" si="494"/>
        <v>18</v>
      </c>
      <c r="F662" s="1573">
        <f t="shared" si="494"/>
        <v>8</v>
      </c>
      <c r="G662" s="1573">
        <f t="shared" si="494"/>
        <v>0</v>
      </c>
      <c r="H662" s="1573">
        <f t="shared" si="494"/>
        <v>77</v>
      </c>
      <c r="I662" s="1685"/>
      <c r="J662" s="1531"/>
      <c r="K662" s="1573" t="s">
        <v>446</v>
      </c>
      <c r="L662" s="1573">
        <f t="shared" ref="L662:O662" si="495">SUM(L538,L543,L548,L553,L558,L563,L569,L574,L579,L584,L589,L594,L600,L605,L610,L615,L620,L625,L631,L636,L641,L646,L651,L656)</f>
        <v>143</v>
      </c>
      <c r="M662" s="1573">
        <f t="shared" si="495"/>
        <v>66</v>
      </c>
      <c r="N662" s="1573">
        <f t="shared" si="495"/>
        <v>82</v>
      </c>
      <c r="O662" s="1573">
        <f t="shared" si="495"/>
        <v>148</v>
      </c>
      <c r="P662" s="1573"/>
      <c r="Q662" s="649"/>
      <c r="R662" s="649"/>
      <c r="S662" s="649"/>
      <c r="T662" s="649"/>
      <c r="U662" s="649"/>
      <c r="V662" s="649"/>
      <c r="W662" s="649"/>
      <c r="X662" s="649"/>
      <c r="Y662" s="649"/>
      <c r="Z662" s="649"/>
      <c r="AA662" s="649"/>
      <c r="AB662" s="649"/>
    </row>
    <row r="663">
      <c r="A663" s="1572" t="s">
        <v>80</v>
      </c>
      <c r="B663" s="1573">
        <f t="shared" ref="B663:G663" si="496">SUM(B539,B544,B549,B554,B559,B564,B570,B575,B580,B585,B590,B595,B601,B606,B611,B616,B621,B626,B632,B637,B642,B647,B652,B657)</f>
        <v>22</v>
      </c>
      <c r="C663" s="1573">
        <f t="shared" si="496"/>
        <v>13</v>
      </c>
      <c r="D663" s="1573">
        <f t="shared" si="496"/>
        <v>0</v>
      </c>
      <c r="E663" s="1573">
        <f t="shared" si="496"/>
        <v>7</v>
      </c>
      <c r="F663" s="1573">
        <f t="shared" si="496"/>
        <v>10</v>
      </c>
      <c r="G663" s="1573">
        <f t="shared" si="496"/>
        <v>2</v>
      </c>
      <c r="H663" s="1573">
        <f>SUM(H539,H544,H549,H554,H559,H570,H575,H580,H585,H590,H595,H601,H606,H611,H616,H621,H626,H632,H637,H642,H647,H652,H657)</f>
        <v>54</v>
      </c>
      <c r="I663" s="1685"/>
      <c r="J663" s="1531"/>
      <c r="K663" s="1573" t="s">
        <v>80</v>
      </c>
      <c r="L663" s="1573">
        <f t="shared" ref="L663:O663" si="497">SUM(L539,L544,L549,L554,L559,L564,L570,L575,L580,L585,L590,L595,L601,L606,L611,L616,L621,L626,L632,L637,L642,L647,L652,L657)</f>
        <v>520</v>
      </c>
      <c r="M663" s="1573">
        <f t="shared" si="497"/>
        <v>466</v>
      </c>
      <c r="N663" s="1573">
        <f t="shared" si="497"/>
        <v>100</v>
      </c>
      <c r="O663" s="1573">
        <f t="shared" si="497"/>
        <v>566</v>
      </c>
      <c r="P663" s="1573"/>
      <c r="Q663" s="649"/>
      <c r="R663" s="649"/>
      <c r="S663" s="649"/>
      <c r="T663" s="649"/>
      <c r="U663" s="649"/>
      <c r="V663" s="649"/>
      <c r="W663" s="649"/>
      <c r="X663" s="649"/>
      <c r="Y663" s="649"/>
      <c r="Z663" s="649"/>
      <c r="AA663" s="649"/>
      <c r="AB663" s="649"/>
    </row>
    <row r="664">
      <c r="A664" s="1538" t="s">
        <v>9</v>
      </c>
      <c r="B664" s="1539">
        <f>SUM(B659,B660,B661,B662)</f>
        <v>184</v>
      </c>
      <c r="C664" s="1539">
        <f t="shared" ref="C664:G664" si="498">sum(C659:C662)</f>
        <v>187</v>
      </c>
      <c r="D664" s="1539">
        <f t="shared" si="498"/>
        <v>146</v>
      </c>
      <c r="E664" s="1539">
        <f t="shared" si="498"/>
        <v>111</v>
      </c>
      <c r="F664" s="1539">
        <f t="shared" si="498"/>
        <v>147</v>
      </c>
      <c r="G664" s="1539">
        <f t="shared" si="498"/>
        <v>13</v>
      </c>
      <c r="H664" s="1539">
        <f>sum(B664:G664)</f>
        <v>788</v>
      </c>
      <c r="I664" s="1682"/>
      <c r="J664" s="1531"/>
      <c r="K664" s="1539" t="s">
        <v>9</v>
      </c>
      <c r="L664" s="1539">
        <f t="shared" ref="L664:N664" si="499">SUM(L659,L660,L661,L662)</f>
        <v>1423</v>
      </c>
      <c r="M664" s="1539">
        <f t="shared" si="499"/>
        <v>635</v>
      </c>
      <c r="N664" s="1539">
        <f t="shared" si="499"/>
        <v>784</v>
      </c>
      <c r="O664" s="1539">
        <f>sum(O659:O662)</f>
        <v>1419</v>
      </c>
      <c r="P664" s="1539"/>
      <c r="Q664" s="649"/>
      <c r="R664" s="649"/>
      <c r="S664" s="649"/>
      <c r="T664" s="649"/>
      <c r="U664" s="649"/>
      <c r="V664" s="649"/>
      <c r="W664" s="649"/>
      <c r="X664" s="649"/>
      <c r="Y664" s="649"/>
      <c r="Z664" s="649"/>
      <c r="AA664" s="649"/>
      <c r="AB664" s="649"/>
    </row>
    <row r="665">
      <c r="A665" s="584"/>
      <c r="B665" s="584"/>
      <c r="C665" s="584"/>
      <c r="D665" s="584"/>
      <c r="E665" s="677"/>
      <c r="F665" s="678"/>
      <c r="G665" s="678"/>
      <c r="H665" s="678"/>
      <c r="I665" s="727"/>
      <c r="J665" s="576"/>
      <c r="K665" s="576"/>
      <c r="L665" s="576"/>
      <c r="M665" s="576"/>
      <c r="N665" s="576"/>
      <c r="O665" s="576"/>
      <c r="P665" s="576"/>
      <c r="Q665" s="577"/>
      <c r="R665" s="577"/>
      <c r="S665" s="577"/>
      <c r="T665" s="577"/>
      <c r="U665" s="577"/>
      <c r="V665" s="577"/>
      <c r="W665" s="577"/>
      <c r="X665" s="577"/>
      <c r="Y665" s="577"/>
      <c r="Z665" s="577"/>
      <c r="AA665" s="577"/>
      <c r="AB665" s="577"/>
    </row>
    <row r="666">
      <c r="A666" s="1538" t="s">
        <v>123</v>
      </c>
      <c r="B666" s="1539" t="s">
        <v>2</v>
      </c>
      <c r="C666" s="1539" t="s">
        <v>3</v>
      </c>
      <c r="D666" s="1539" t="s">
        <v>4</v>
      </c>
      <c r="E666" s="1539" t="s">
        <v>5</v>
      </c>
      <c r="F666" s="1539" t="s">
        <v>6</v>
      </c>
      <c r="G666" s="1539" t="s">
        <v>7</v>
      </c>
      <c r="H666" s="1539" t="s">
        <v>9</v>
      </c>
      <c r="I666" s="649"/>
      <c r="J666" s="636"/>
      <c r="K666" s="649"/>
      <c r="L666" s="649"/>
      <c r="M666" s="649"/>
      <c r="N666" s="649"/>
      <c r="O666" s="649"/>
      <c r="P666" s="649"/>
      <c r="Q666" s="649"/>
      <c r="R666" s="649"/>
      <c r="S666" s="649"/>
      <c r="T666" s="649"/>
      <c r="U666" s="649"/>
      <c r="V666" s="649"/>
      <c r="W666" s="649"/>
      <c r="X666" s="649"/>
      <c r="Y666" s="649"/>
      <c r="Z666" s="649"/>
      <c r="AA666" s="649"/>
      <c r="AB666" s="649"/>
    </row>
    <row r="667">
      <c r="A667" s="1534" t="s">
        <v>124</v>
      </c>
      <c r="B667" s="1535">
        <f t="shared" ref="B667:G667" si="500">sum(B660:B661)</f>
        <v>42</v>
      </c>
      <c r="C667" s="1535">
        <f t="shared" si="500"/>
        <v>59</v>
      </c>
      <c r="D667" s="1535">
        <f t="shared" si="500"/>
        <v>35</v>
      </c>
      <c r="E667" s="1535">
        <f t="shared" si="500"/>
        <v>17</v>
      </c>
      <c r="F667" s="1535">
        <f t="shared" si="500"/>
        <v>26</v>
      </c>
      <c r="G667" s="1535">
        <f t="shared" si="500"/>
        <v>2</v>
      </c>
      <c r="H667" s="1535">
        <f>sum(B667:G667)</f>
        <v>181</v>
      </c>
      <c r="I667" s="649"/>
      <c r="J667" s="636"/>
      <c r="K667" s="649"/>
      <c r="L667" s="649"/>
      <c r="M667" s="649"/>
      <c r="N667" s="649"/>
      <c r="O667" s="649"/>
      <c r="P667" s="649"/>
      <c r="Q667" s="649"/>
      <c r="R667" s="649"/>
      <c r="S667" s="649"/>
      <c r="T667" s="649"/>
      <c r="U667" s="649"/>
      <c r="V667" s="649"/>
      <c r="W667" s="649"/>
      <c r="X667" s="649"/>
      <c r="Y667" s="649"/>
      <c r="Z667" s="649"/>
      <c r="AA667" s="649"/>
      <c r="AB667" s="649"/>
    </row>
    <row r="668">
      <c r="A668" s="1602" t="s">
        <v>126</v>
      </c>
      <c r="B668" s="1578">
        <f t="shared" ref="B668:D668" si="501">(B667*10.01)</f>
        <v>420.42</v>
      </c>
      <c r="C668" s="1578">
        <f t="shared" si="501"/>
        <v>590.59</v>
      </c>
      <c r="D668" s="1578">
        <f t="shared" si="501"/>
        <v>350.35</v>
      </c>
      <c r="E668" s="1578">
        <f t="shared" ref="E668:H668" si="502">(E667*22.5)</f>
        <v>382.5</v>
      </c>
      <c r="F668" s="1578">
        <f t="shared" si="502"/>
        <v>585</v>
      </c>
      <c r="G668" s="1578">
        <f t="shared" si="502"/>
        <v>45</v>
      </c>
      <c r="H668" s="1578">
        <f t="shared" si="502"/>
        <v>4072.5</v>
      </c>
      <c r="I668" s="1689"/>
      <c r="J668" s="576"/>
      <c r="K668" s="577"/>
      <c r="L668" s="577"/>
      <c r="M668" s="577"/>
      <c r="N668" s="577"/>
      <c r="O668" s="577"/>
      <c r="P668" s="577"/>
      <c r="Q668" s="577"/>
      <c r="R668" s="577"/>
      <c r="S668" s="577"/>
      <c r="T668" s="577"/>
      <c r="U668" s="577"/>
      <c r="V668" s="577"/>
      <c r="W668" s="577"/>
      <c r="X668" s="577"/>
      <c r="Y668" s="577"/>
      <c r="Z668" s="577"/>
      <c r="AA668" s="577"/>
      <c r="AB668" s="577"/>
    </row>
    <row r="669">
      <c r="A669" s="1534" t="s">
        <v>127</v>
      </c>
      <c r="B669" s="1535">
        <f t="shared" ref="B669:H669" si="503">B663</f>
        <v>22</v>
      </c>
      <c r="C669" s="1535">
        <f t="shared" si="503"/>
        <v>13</v>
      </c>
      <c r="D669" s="1535">
        <f t="shared" si="503"/>
        <v>0</v>
      </c>
      <c r="E669" s="1535">
        <f t="shared" si="503"/>
        <v>7</v>
      </c>
      <c r="F669" s="1535">
        <f t="shared" si="503"/>
        <v>10</v>
      </c>
      <c r="G669" s="1535">
        <f t="shared" si="503"/>
        <v>2</v>
      </c>
      <c r="H669" s="1535">
        <f t="shared" si="503"/>
        <v>54</v>
      </c>
      <c r="I669" s="1689"/>
      <c r="J669" s="576"/>
      <c r="K669" s="577"/>
      <c r="L669" s="577"/>
      <c r="M669" s="577"/>
      <c r="N669" s="577"/>
      <c r="O669" s="577"/>
      <c r="P669" s="577"/>
      <c r="Q669" s="577"/>
      <c r="R669" s="577"/>
      <c r="S669" s="577"/>
      <c r="T669" s="577"/>
      <c r="U669" s="577"/>
      <c r="V669" s="577"/>
      <c r="W669" s="577"/>
      <c r="X669" s="577"/>
      <c r="Y669" s="577"/>
      <c r="Z669" s="577"/>
      <c r="AA669" s="577"/>
      <c r="AB669" s="577"/>
    </row>
    <row r="670">
      <c r="A670" s="1534" t="s">
        <v>126</v>
      </c>
      <c r="B670" s="1604">
        <f t="shared" ref="B670:H670" si="504">(B669*5)</f>
        <v>110</v>
      </c>
      <c r="C670" s="1604">
        <f t="shared" si="504"/>
        <v>65</v>
      </c>
      <c r="D670" s="1604">
        <f t="shared" si="504"/>
        <v>0</v>
      </c>
      <c r="E670" s="1604">
        <f t="shared" si="504"/>
        <v>35</v>
      </c>
      <c r="F670" s="1604">
        <f t="shared" si="504"/>
        <v>50</v>
      </c>
      <c r="G670" s="1604">
        <f t="shared" si="504"/>
        <v>10</v>
      </c>
      <c r="H670" s="1604">
        <f t="shared" si="504"/>
        <v>270</v>
      </c>
      <c r="I670" s="1689"/>
      <c r="J670" s="576"/>
      <c r="K670" s="577"/>
      <c r="L670" s="577"/>
      <c r="M670" s="577"/>
      <c r="N670" s="577"/>
      <c r="O670" s="577"/>
      <c r="P670" s="577"/>
      <c r="Q670" s="577"/>
      <c r="R670" s="577"/>
      <c r="S670" s="577"/>
      <c r="T670" s="577"/>
      <c r="U670" s="577"/>
      <c r="V670" s="577"/>
      <c r="W670" s="577"/>
      <c r="X670" s="577"/>
      <c r="Y670" s="577"/>
      <c r="Z670" s="577"/>
      <c r="AA670" s="577"/>
      <c r="AB670" s="577"/>
    </row>
    <row r="671">
      <c r="A671" s="1538" t="s">
        <v>9</v>
      </c>
      <c r="B671" s="1584">
        <f t="shared" ref="B671:H671" si="505">SUM(B668,B670)</f>
        <v>530.42</v>
      </c>
      <c r="C671" s="1584">
        <f t="shared" si="505"/>
        <v>655.59</v>
      </c>
      <c r="D671" s="1584">
        <f t="shared" si="505"/>
        <v>350.35</v>
      </c>
      <c r="E671" s="1584">
        <f t="shared" si="505"/>
        <v>417.5</v>
      </c>
      <c r="F671" s="1584">
        <f t="shared" si="505"/>
        <v>635</v>
      </c>
      <c r="G671" s="1584">
        <f t="shared" si="505"/>
        <v>55</v>
      </c>
      <c r="H671" s="1584">
        <f t="shared" si="505"/>
        <v>4342.5</v>
      </c>
      <c r="I671" s="1689"/>
      <c r="J671" s="576"/>
      <c r="K671" s="577"/>
      <c r="L671" s="577"/>
      <c r="M671" s="577"/>
      <c r="N671" s="577"/>
      <c r="O671" s="577"/>
      <c r="P671" s="577"/>
      <c r="Q671" s="577"/>
      <c r="R671" s="577"/>
      <c r="S671" s="577"/>
      <c r="T671" s="577"/>
      <c r="U671" s="577"/>
      <c r="V671" s="577"/>
      <c r="W671" s="577"/>
      <c r="X671" s="577"/>
      <c r="Y671" s="577"/>
      <c r="Z671" s="577"/>
      <c r="AA671" s="577"/>
      <c r="AB671" s="577"/>
    </row>
    <row r="672">
      <c r="A672" s="584"/>
      <c r="B672" s="676"/>
      <c r="C672" s="676"/>
      <c r="D672" s="676"/>
      <c r="E672" s="676"/>
      <c r="F672" s="676"/>
      <c r="G672" s="677"/>
      <c r="H672" s="678"/>
      <c r="I672" s="676"/>
      <c r="J672" s="576"/>
      <c r="K672" s="576"/>
      <c r="L672" s="576"/>
      <c r="M672" s="576"/>
      <c r="N672" s="576"/>
      <c r="O672" s="576"/>
      <c r="P672" s="576"/>
      <c r="Q672" s="577"/>
      <c r="R672" s="577"/>
      <c r="S672" s="577"/>
      <c r="T672" s="577"/>
      <c r="U672" s="577"/>
      <c r="V672" s="577"/>
      <c r="W672" s="577"/>
      <c r="X672" s="577"/>
      <c r="Y672" s="577"/>
      <c r="Z672" s="577"/>
      <c r="AA672" s="577"/>
      <c r="AB672" s="577"/>
    </row>
    <row r="673">
      <c r="A673" s="1588" t="s">
        <v>629</v>
      </c>
      <c r="B673" s="676"/>
      <c r="C673" s="676"/>
      <c r="D673" s="676"/>
      <c r="E673" s="676"/>
      <c r="F673" s="679"/>
      <c r="G673" s="1590" t="s">
        <v>35</v>
      </c>
      <c r="H673" s="1591" t="s">
        <v>36</v>
      </c>
      <c r="I673" s="676"/>
      <c r="J673" s="576"/>
      <c r="K673" s="576"/>
      <c r="L673" s="576"/>
      <c r="M673" s="576"/>
      <c r="N673" s="576"/>
      <c r="O673" s="576"/>
      <c r="P673" s="576"/>
      <c r="Q673" s="577"/>
      <c r="R673" s="577"/>
      <c r="S673" s="577"/>
      <c r="T673" s="577"/>
      <c r="U673" s="577"/>
      <c r="V673" s="577"/>
      <c r="W673" s="577"/>
      <c r="X673" s="577"/>
      <c r="Y673" s="577"/>
      <c r="Z673" s="577"/>
      <c r="AA673" s="577"/>
      <c r="AB673" s="577"/>
    </row>
    <row r="674">
      <c r="A674" s="576"/>
      <c r="B674" s="676"/>
      <c r="C674" s="676"/>
      <c r="D674" s="676"/>
      <c r="E674" s="676"/>
      <c r="F674" s="679"/>
      <c r="G674" s="1650" t="s">
        <v>662</v>
      </c>
      <c r="H674" s="1537">
        <v>122.0</v>
      </c>
      <c r="I674" s="676"/>
      <c r="J674" s="576"/>
      <c r="K674" s="576"/>
      <c r="L674" s="576"/>
      <c r="M674" s="576"/>
      <c r="N674" s="576"/>
      <c r="O674" s="576"/>
      <c r="P674" s="576"/>
      <c r="Q674" s="577"/>
      <c r="R674" s="577"/>
      <c r="S674" s="577"/>
      <c r="T674" s="577"/>
      <c r="U674" s="577"/>
      <c r="V674" s="577"/>
      <c r="W674" s="577"/>
      <c r="X674" s="577"/>
      <c r="Y674" s="577"/>
      <c r="Z674" s="577"/>
      <c r="AA674" s="577"/>
      <c r="AB674" s="577"/>
    </row>
    <row r="675">
      <c r="A675" s="576"/>
      <c r="B675" s="676"/>
      <c r="C675" s="676"/>
      <c r="D675" s="676"/>
      <c r="E675" s="676"/>
      <c r="F675" s="679"/>
      <c r="G675" s="1650" t="s">
        <v>663</v>
      </c>
      <c r="H675" s="1533">
        <f>(H281)</f>
        <v>648</v>
      </c>
      <c r="I675" s="676"/>
      <c r="J675" s="576"/>
      <c r="K675" s="576"/>
      <c r="L675" s="576"/>
      <c r="M675" s="576"/>
      <c r="N675" s="576"/>
      <c r="O675" s="576"/>
      <c r="P675" s="576"/>
      <c r="Q675" s="577"/>
      <c r="R675" s="577"/>
      <c r="S675" s="577"/>
      <c r="T675" s="577"/>
      <c r="U675" s="577"/>
      <c r="V675" s="577"/>
      <c r="W675" s="577"/>
      <c r="X675" s="577"/>
      <c r="Y675" s="577"/>
      <c r="Z675" s="577"/>
      <c r="AA675" s="577"/>
      <c r="AB675" s="577"/>
    </row>
    <row r="676">
      <c r="A676" s="576"/>
      <c r="B676" s="676"/>
      <c r="C676" s="676"/>
      <c r="D676" s="676"/>
      <c r="E676" s="676"/>
      <c r="F676" s="679"/>
      <c r="G676" s="1650" t="s">
        <v>686</v>
      </c>
      <c r="H676" s="1533">
        <f>(H664)</f>
        <v>788</v>
      </c>
      <c r="I676" s="676"/>
      <c r="J676" s="576"/>
      <c r="K676" s="576"/>
      <c r="L676" s="576"/>
      <c r="M676" s="576"/>
      <c r="N676" s="576"/>
      <c r="O676" s="576"/>
      <c r="P676" s="576"/>
      <c r="Q676" s="577"/>
      <c r="R676" s="577"/>
      <c r="S676" s="577"/>
      <c r="T676" s="577"/>
      <c r="U676" s="577"/>
      <c r="V676" s="577"/>
      <c r="W676" s="577"/>
      <c r="X676" s="577"/>
      <c r="Y676" s="577"/>
      <c r="Z676" s="577"/>
      <c r="AA676" s="577"/>
      <c r="AB676" s="577"/>
    </row>
    <row r="677">
      <c r="A677" s="576"/>
      <c r="B677" s="676"/>
      <c r="C677" s="676"/>
      <c r="D677" s="676"/>
      <c r="E677" s="676"/>
      <c r="F677" s="679"/>
      <c r="G677" s="1590" t="s">
        <v>9</v>
      </c>
      <c r="H677" s="1539">
        <f>SUM(H674:H676)</f>
        <v>1558</v>
      </c>
      <c r="I677" s="676"/>
      <c r="J677" s="576"/>
      <c r="K677" s="576"/>
      <c r="L677" s="576"/>
      <c r="M677" s="576"/>
      <c r="N677" s="576"/>
      <c r="O677" s="576"/>
      <c r="P677" s="576"/>
      <c r="Q677" s="577"/>
      <c r="R677" s="577"/>
      <c r="S677" s="577"/>
      <c r="T677" s="577"/>
      <c r="U677" s="577"/>
      <c r="V677" s="577"/>
      <c r="W677" s="577"/>
      <c r="X677" s="577"/>
      <c r="Y677" s="577"/>
      <c r="Z677" s="577"/>
      <c r="AA677" s="577"/>
      <c r="AB677" s="577"/>
    </row>
    <row r="678">
      <c r="A678" s="576"/>
      <c r="B678" s="676"/>
      <c r="C678" s="676"/>
      <c r="D678" s="676"/>
      <c r="E678" s="676"/>
      <c r="F678" s="676"/>
      <c r="G678" s="677"/>
      <c r="H678" s="678"/>
      <c r="I678" s="576"/>
      <c r="J678" s="576"/>
      <c r="K678" s="576"/>
      <c r="L678" s="576"/>
      <c r="M678" s="576"/>
      <c r="N678" s="576"/>
      <c r="O678" s="576"/>
      <c r="P678" s="576"/>
      <c r="Q678" s="577"/>
      <c r="R678" s="577"/>
      <c r="S678" s="577"/>
      <c r="T678" s="577"/>
      <c r="U678" s="577"/>
      <c r="V678" s="577"/>
      <c r="W678" s="577"/>
      <c r="X678" s="577"/>
      <c r="Y678" s="577"/>
      <c r="Z678" s="577"/>
      <c r="AA678" s="577"/>
      <c r="AB678" s="577"/>
    </row>
    <row r="679">
      <c r="A679" s="576"/>
      <c r="B679" s="676"/>
      <c r="C679" s="676"/>
      <c r="D679" s="676"/>
      <c r="E679" s="676"/>
      <c r="F679" s="679"/>
      <c r="G679" s="1590" t="s">
        <v>131</v>
      </c>
      <c r="H679" s="1539">
        <f>(4500-H677)</f>
        <v>2942</v>
      </c>
      <c r="I679" s="1717">
        <f>(H677/4500)</f>
        <v>0.3462222222</v>
      </c>
      <c r="J679" s="576"/>
      <c r="K679" s="576"/>
      <c r="L679" s="576"/>
      <c r="M679" s="576"/>
      <c r="N679" s="576"/>
      <c r="O679" s="576"/>
      <c r="P679" s="576"/>
      <c r="Q679" s="577"/>
      <c r="R679" s="577"/>
      <c r="S679" s="577"/>
      <c r="T679" s="577"/>
      <c r="U679" s="577"/>
      <c r="V679" s="577"/>
      <c r="W679" s="577"/>
      <c r="X679" s="577"/>
      <c r="Y679" s="577"/>
      <c r="Z679" s="577"/>
      <c r="AA679" s="577"/>
      <c r="AB679" s="577"/>
    </row>
    <row r="680">
      <c r="A680" s="584"/>
      <c r="B680" s="677"/>
      <c r="C680" s="677"/>
      <c r="D680" s="677"/>
      <c r="E680" s="677"/>
      <c r="F680" s="677"/>
      <c r="G680" s="677"/>
      <c r="H680" s="675"/>
      <c r="I680" s="1690"/>
      <c r="J680" s="576"/>
      <c r="K680" s="576"/>
      <c r="L680" s="576"/>
      <c r="M680" s="576"/>
      <c r="N680" s="576"/>
      <c r="O680" s="576"/>
      <c r="P680" s="576"/>
      <c r="Q680" s="577"/>
      <c r="R680" s="577"/>
      <c r="S680" s="577"/>
      <c r="T680" s="577"/>
      <c r="U680" s="577"/>
      <c r="V680" s="577"/>
      <c r="W680" s="577"/>
      <c r="X680" s="577"/>
      <c r="Y680" s="577"/>
      <c r="Z680" s="577"/>
      <c r="AA680" s="577"/>
      <c r="AB680" s="577"/>
    </row>
    <row r="681">
      <c r="A681" s="1538" t="s">
        <v>472</v>
      </c>
      <c r="B681" s="1539" t="s">
        <v>2</v>
      </c>
      <c r="C681" s="1539" t="s">
        <v>3</v>
      </c>
      <c r="D681" s="1539" t="s">
        <v>4</v>
      </c>
      <c r="E681" s="1539" t="s">
        <v>5</v>
      </c>
      <c r="F681" s="1539" t="s">
        <v>6</v>
      </c>
      <c r="G681" s="1539" t="s">
        <v>7</v>
      </c>
      <c r="H681" s="1539" t="s">
        <v>9</v>
      </c>
      <c r="I681" s="636"/>
      <c r="J681" s="636"/>
      <c r="K681" s="636"/>
      <c r="L681" s="636"/>
      <c r="M681" s="636"/>
      <c r="N681" s="636"/>
      <c r="O681" s="636"/>
      <c r="P681" s="636"/>
      <c r="Q681" s="649"/>
      <c r="R681" s="649"/>
      <c r="S681" s="649"/>
      <c r="T681" s="649"/>
      <c r="U681" s="649"/>
      <c r="V681" s="649"/>
      <c r="W681" s="649"/>
      <c r="X681" s="649"/>
      <c r="Y681" s="649"/>
      <c r="Z681" s="649"/>
      <c r="AA681" s="649"/>
      <c r="AB681" s="649"/>
    </row>
    <row r="682">
      <c r="A682" s="1547"/>
      <c r="B682" s="1533">
        <f t="shared" ref="B682:G682" si="506">SUM(B515,B664)</f>
        <v>364</v>
      </c>
      <c r="C682" s="1533">
        <f t="shared" si="506"/>
        <v>364</v>
      </c>
      <c r="D682" s="1533">
        <f t="shared" si="506"/>
        <v>282</v>
      </c>
      <c r="E682" s="1533">
        <f t="shared" si="506"/>
        <v>262</v>
      </c>
      <c r="F682" s="1533">
        <f t="shared" si="506"/>
        <v>270</v>
      </c>
      <c r="G682" s="1533">
        <f t="shared" si="506"/>
        <v>41</v>
      </c>
      <c r="H682" s="1535">
        <f>sum(B682:G682)</f>
        <v>1583</v>
      </c>
      <c r="I682" s="636"/>
      <c r="J682" s="636"/>
      <c r="K682" s="636"/>
      <c r="L682" s="636"/>
      <c r="M682" s="636"/>
      <c r="N682" s="636"/>
      <c r="O682" s="636"/>
      <c r="P682" s="636"/>
      <c r="Q682" s="649"/>
      <c r="R682" s="649"/>
      <c r="S682" s="649"/>
      <c r="T682" s="649"/>
      <c r="U682" s="649"/>
      <c r="V682" s="649"/>
      <c r="W682" s="649"/>
      <c r="X682" s="649"/>
      <c r="Y682" s="649"/>
      <c r="Z682" s="649"/>
      <c r="AA682" s="649"/>
      <c r="AB682" s="649"/>
    </row>
    <row r="683">
      <c r="A683" s="576"/>
      <c r="B683" s="676"/>
      <c r="C683" s="676"/>
      <c r="D683" s="676"/>
      <c r="E683" s="676"/>
      <c r="F683" s="676"/>
      <c r="G683" s="676"/>
      <c r="H683" s="636"/>
      <c r="I683" s="1690"/>
      <c r="J683" s="576"/>
      <c r="K683" s="576"/>
      <c r="L683" s="576"/>
      <c r="M683" s="576"/>
      <c r="N683" s="576"/>
      <c r="O683" s="576"/>
      <c r="P683" s="576"/>
      <c r="Q683" s="577"/>
      <c r="R683" s="577"/>
      <c r="S683" s="577"/>
      <c r="T683" s="577"/>
      <c r="U683" s="577"/>
      <c r="V683" s="577"/>
      <c r="W683" s="577"/>
      <c r="X683" s="577"/>
      <c r="Y683" s="577"/>
      <c r="Z683" s="577"/>
      <c r="AA683" s="577"/>
      <c r="AB683" s="577"/>
    </row>
    <row r="684">
      <c r="A684" s="584"/>
      <c r="B684" s="677"/>
      <c r="C684" s="677"/>
      <c r="D684" s="677"/>
      <c r="E684" s="677"/>
      <c r="F684" s="677"/>
      <c r="G684" s="677"/>
      <c r="H684" s="675"/>
      <c r="I684" s="1691"/>
      <c r="J684" s="576"/>
      <c r="K684" s="584"/>
      <c r="L684" s="584"/>
      <c r="M684" s="584"/>
      <c r="N684" s="584"/>
      <c r="O684" s="584"/>
      <c r="P684" s="584"/>
      <c r="Q684" s="577"/>
      <c r="R684" s="577"/>
      <c r="S684" s="577"/>
      <c r="T684" s="577"/>
      <c r="U684" s="577"/>
      <c r="V684" s="577"/>
      <c r="W684" s="577"/>
      <c r="X684" s="577"/>
      <c r="Y684" s="577"/>
      <c r="Z684" s="577"/>
      <c r="AA684" s="577"/>
      <c r="AB684" s="577"/>
    </row>
    <row r="685">
      <c r="A685" s="1528" t="s">
        <v>680</v>
      </c>
      <c r="B685" s="1529">
        <v>11.0</v>
      </c>
      <c r="C685" s="1529">
        <v>12.0</v>
      </c>
      <c r="D685" s="1529">
        <v>13.0</v>
      </c>
      <c r="E685" s="1529">
        <v>14.0</v>
      </c>
      <c r="F685" s="1529">
        <v>15.0</v>
      </c>
      <c r="G685" s="1529">
        <v>16.0</v>
      </c>
      <c r="H685" s="1680"/>
      <c r="I685" s="1680"/>
      <c r="J685" s="1531"/>
      <c r="K685" s="1528" t="s">
        <v>680</v>
      </c>
      <c r="L685" s="1686"/>
      <c r="M685" s="1686"/>
      <c r="N685" s="1686"/>
      <c r="O685" s="1686"/>
      <c r="P685" s="1686"/>
      <c r="Q685" s="649"/>
      <c r="R685" s="649"/>
      <c r="S685" s="649"/>
      <c r="T685" s="649"/>
      <c r="U685" s="649"/>
      <c r="V685" s="649"/>
      <c r="W685" s="649"/>
      <c r="X685" s="649"/>
      <c r="Y685" s="649"/>
      <c r="Z685" s="649"/>
      <c r="AA685" s="649"/>
      <c r="AB685" s="649"/>
    </row>
    <row r="686">
      <c r="A686" s="1610" t="s">
        <v>144</v>
      </c>
      <c r="B686" s="1590" t="s">
        <v>2</v>
      </c>
      <c r="C686" s="1590" t="s">
        <v>3</v>
      </c>
      <c r="D686" s="1590" t="s">
        <v>4</v>
      </c>
      <c r="E686" s="1590" t="s">
        <v>5</v>
      </c>
      <c r="F686" s="1590" t="s">
        <v>6</v>
      </c>
      <c r="G686" s="1590" t="s">
        <v>7</v>
      </c>
      <c r="H686" s="1591" t="s">
        <v>9</v>
      </c>
      <c r="I686" s="1590" t="s">
        <v>71</v>
      </c>
      <c r="J686" s="588"/>
      <c r="K686" s="1612" t="s">
        <v>144</v>
      </c>
      <c r="L686" s="1612" t="s">
        <v>72</v>
      </c>
      <c r="M686" s="1612" t="s">
        <v>13</v>
      </c>
      <c r="N686" s="1612" t="s">
        <v>73</v>
      </c>
      <c r="O686" s="1612" t="s">
        <v>133</v>
      </c>
      <c r="P686" s="1612" t="s">
        <v>74</v>
      </c>
      <c r="Q686" s="577"/>
      <c r="R686" s="577"/>
      <c r="S686" s="577"/>
      <c r="T686" s="577"/>
      <c r="U686" s="577"/>
      <c r="V686" s="577"/>
      <c r="W686" s="577"/>
      <c r="X686" s="577"/>
      <c r="Y686" s="577"/>
      <c r="Z686" s="577"/>
      <c r="AA686" s="577"/>
      <c r="AB686" s="577"/>
    </row>
    <row r="687">
      <c r="A687" s="1577" t="s">
        <v>475</v>
      </c>
      <c r="B687" s="1548">
        <v>1.0</v>
      </c>
      <c r="C687" s="1548">
        <v>4.0</v>
      </c>
      <c r="D687" s="1548">
        <v>4.0</v>
      </c>
      <c r="E687" s="1548">
        <v>0.0</v>
      </c>
      <c r="F687" s="1548">
        <v>2.0</v>
      </c>
      <c r="G687" s="1535"/>
      <c r="H687" s="1535">
        <f t="shared" ref="H687:H705" si="507">SUM(B687:G687)</f>
        <v>11</v>
      </c>
      <c r="I687" s="1549">
        <f t="shared" ref="I687:I705" si="508">(H687/40)</f>
        <v>0.275</v>
      </c>
      <c r="J687" s="1692"/>
      <c r="K687" s="1577" t="s">
        <v>475</v>
      </c>
      <c r="L687" s="1537">
        <f>(O303)</f>
        <v>47</v>
      </c>
      <c r="M687" s="1533">
        <f t="shared" ref="M687:M700" si="509">(L687-H687)</f>
        <v>36</v>
      </c>
      <c r="N687" s="1537">
        <v>0.0</v>
      </c>
      <c r="O687" s="1533">
        <f t="shared" ref="O687:O697" si="510">sum(M687,N687)</f>
        <v>36</v>
      </c>
      <c r="P687" s="1404" t="s">
        <v>3</v>
      </c>
      <c r="Q687" s="1693"/>
      <c r="R687" s="577"/>
      <c r="S687" s="577"/>
      <c r="T687" s="577"/>
      <c r="U687" s="577"/>
      <c r="V687" s="577"/>
      <c r="W687" s="577"/>
      <c r="X687" s="577"/>
      <c r="Y687" s="577"/>
      <c r="Z687" s="577"/>
      <c r="AA687" s="577"/>
      <c r="AB687" s="577"/>
    </row>
    <row r="688">
      <c r="A688" s="1577" t="s">
        <v>478</v>
      </c>
      <c r="B688" s="1548">
        <v>18.0</v>
      </c>
      <c r="C688" s="1548">
        <v>19.0</v>
      </c>
      <c r="D688" s="1548">
        <v>17.0</v>
      </c>
      <c r="E688" s="1548">
        <v>16.0</v>
      </c>
      <c r="F688" s="1548">
        <v>15.0</v>
      </c>
      <c r="G688" s="1535"/>
      <c r="H688" s="1535">
        <f t="shared" si="507"/>
        <v>85</v>
      </c>
      <c r="I688" s="1549">
        <f t="shared" si="508"/>
        <v>2.125</v>
      </c>
      <c r="J688" s="1692"/>
      <c r="K688" s="1577" t="s">
        <v>478</v>
      </c>
      <c r="L688" s="1537">
        <v>85.0</v>
      </c>
      <c r="M688" s="1533">
        <f t="shared" si="509"/>
        <v>0</v>
      </c>
      <c r="N688" s="1537">
        <v>110.0</v>
      </c>
      <c r="O688" s="1533">
        <f t="shared" si="510"/>
        <v>110</v>
      </c>
      <c r="P688" s="1404" t="s">
        <v>3</v>
      </c>
      <c r="Q688" s="1693"/>
      <c r="R688" s="577"/>
      <c r="S688" s="577"/>
      <c r="T688" s="577"/>
      <c r="U688" s="577"/>
      <c r="V688" s="577"/>
      <c r="W688" s="577"/>
      <c r="X688" s="577"/>
      <c r="Y688" s="577"/>
      <c r="Z688" s="577"/>
      <c r="AA688" s="577"/>
      <c r="AB688" s="577"/>
    </row>
    <row r="689">
      <c r="A689" s="1718" t="s">
        <v>585</v>
      </c>
      <c r="B689" s="1548">
        <v>5.0</v>
      </c>
      <c r="C689" s="1548">
        <v>0.0</v>
      </c>
      <c r="D689" s="1548">
        <v>4.0</v>
      </c>
      <c r="E689" s="1548">
        <v>5.0</v>
      </c>
      <c r="F689" s="1548">
        <v>1.0</v>
      </c>
      <c r="G689" s="1535"/>
      <c r="H689" s="1535">
        <f t="shared" si="507"/>
        <v>15</v>
      </c>
      <c r="I689" s="1549">
        <f t="shared" si="508"/>
        <v>0.375</v>
      </c>
      <c r="J689" s="1692"/>
      <c r="K689" s="1718" t="s">
        <v>585</v>
      </c>
      <c r="L689" s="1719">
        <f t="shared" ref="L689:L694" si="511">(O306)</f>
        <v>32</v>
      </c>
      <c r="M689" s="1719">
        <f t="shared" si="509"/>
        <v>17</v>
      </c>
      <c r="N689" s="1720">
        <v>25.0</v>
      </c>
      <c r="O689" s="1719">
        <f t="shared" si="510"/>
        <v>42</v>
      </c>
      <c r="P689" s="1721" t="s">
        <v>691</v>
      </c>
      <c r="Q689" s="1693" t="s">
        <v>692</v>
      </c>
      <c r="R689" s="577"/>
      <c r="S689" s="577"/>
      <c r="T689" s="577"/>
      <c r="U689" s="577"/>
      <c r="V689" s="577"/>
      <c r="W689" s="577"/>
      <c r="X689" s="577"/>
      <c r="Y689" s="577"/>
      <c r="Z689" s="577"/>
      <c r="AA689" s="577"/>
      <c r="AB689" s="577"/>
    </row>
    <row r="690">
      <c r="A690" s="1722" t="s">
        <v>668</v>
      </c>
      <c r="B690" s="1548">
        <v>4.0</v>
      </c>
      <c r="C690" s="1548">
        <v>6.0</v>
      </c>
      <c r="D690" s="1548">
        <v>5.0</v>
      </c>
      <c r="E690" s="1548">
        <v>5.0</v>
      </c>
      <c r="F690" s="1548">
        <v>1.0</v>
      </c>
      <c r="G690" s="1535"/>
      <c r="H690" s="1535">
        <f t="shared" si="507"/>
        <v>21</v>
      </c>
      <c r="I690" s="1549">
        <f t="shared" si="508"/>
        <v>0.525</v>
      </c>
      <c r="J690" s="1692"/>
      <c r="K690" s="1722" t="s">
        <v>668</v>
      </c>
      <c r="L690" s="1719">
        <f t="shared" si="511"/>
        <v>55</v>
      </c>
      <c r="M690" s="701">
        <f t="shared" si="509"/>
        <v>34</v>
      </c>
      <c r="N690" s="692">
        <v>25.0</v>
      </c>
      <c r="O690" s="701">
        <f t="shared" si="510"/>
        <v>59</v>
      </c>
      <c r="P690" s="1723" t="s">
        <v>2</v>
      </c>
      <c r="Q690" s="1693" t="s">
        <v>693</v>
      </c>
      <c r="R690" s="577"/>
      <c r="S690" s="577"/>
      <c r="T690" s="577"/>
      <c r="U690" s="577"/>
      <c r="V690" s="577"/>
      <c r="W690" s="577"/>
      <c r="X690" s="577"/>
      <c r="Y690" s="577"/>
      <c r="Z690" s="577"/>
      <c r="AA690" s="577"/>
      <c r="AB690" s="577"/>
    </row>
    <row r="691">
      <c r="A691" s="1722" t="s">
        <v>614</v>
      </c>
      <c r="B691" s="1548">
        <v>5.0</v>
      </c>
      <c r="C691" s="1548">
        <v>4.0</v>
      </c>
      <c r="D691" s="1548">
        <v>2.0</v>
      </c>
      <c r="E691" s="1548">
        <v>3.0</v>
      </c>
      <c r="F691" s="1548">
        <v>3.0</v>
      </c>
      <c r="G691" s="1535"/>
      <c r="H691" s="1535">
        <f t="shared" si="507"/>
        <v>17</v>
      </c>
      <c r="I691" s="1549">
        <f t="shared" si="508"/>
        <v>0.425</v>
      </c>
      <c r="J691" s="1692"/>
      <c r="K691" s="1722" t="s">
        <v>614</v>
      </c>
      <c r="L691" s="1719">
        <f t="shared" si="511"/>
        <v>29</v>
      </c>
      <c r="M691" s="701">
        <f t="shared" si="509"/>
        <v>12</v>
      </c>
      <c r="N691" s="692">
        <v>15.0</v>
      </c>
      <c r="O691" s="701">
        <f t="shared" si="510"/>
        <v>27</v>
      </c>
      <c r="P691" s="1723" t="s">
        <v>3</v>
      </c>
      <c r="Q691" s="1693" t="s">
        <v>693</v>
      </c>
      <c r="R691" s="577"/>
      <c r="S691" s="577"/>
      <c r="T691" s="577"/>
      <c r="U691" s="577"/>
      <c r="V691" s="577"/>
      <c r="W691" s="577"/>
      <c r="X691" s="577"/>
      <c r="Y691" s="577"/>
      <c r="Z691" s="577"/>
      <c r="AA691" s="577"/>
      <c r="AB691" s="577"/>
    </row>
    <row r="692">
      <c r="A692" s="1722" t="s">
        <v>632</v>
      </c>
      <c r="B692" s="1548">
        <v>1.0</v>
      </c>
      <c r="C692" s="1548">
        <v>0.0</v>
      </c>
      <c r="D692" s="1548">
        <v>3.0</v>
      </c>
      <c r="E692" s="1548">
        <v>4.0</v>
      </c>
      <c r="F692" s="1548">
        <v>1.0</v>
      </c>
      <c r="G692" s="1535"/>
      <c r="H692" s="1535">
        <f t="shared" si="507"/>
        <v>9</v>
      </c>
      <c r="I692" s="1549">
        <f t="shared" si="508"/>
        <v>0.225</v>
      </c>
      <c r="J692" s="1695"/>
      <c r="K692" s="1722" t="s">
        <v>632</v>
      </c>
      <c r="L692" s="1719">
        <f t="shared" si="511"/>
        <v>29</v>
      </c>
      <c r="M692" s="701">
        <f t="shared" si="509"/>
        <v>20</v>
      </c>
      <c r="N692" s="692">
        <v>0.0</v>
      </c>
      <c r="O692" s="701">
        <f t="shared" si="510"/>
        <v>20</v>
      </c>
      <c r="P692" s="1723" t="s">
        <v>4</v>
      </c>
      <c r="Q692" s="577"/>
      <c r="R692" s="577"/>
      <c r="S692" s="577"/>
      <c r="T692" s="577"/>
      <c r="U692" s="577"/>
      <c r="V692" s="577"/>
      <c r="W692" s="577"/>
      <c r="X692" s="577"/>
      <c r="Y692" s="577"/>
      <c r="Z692" s="577"/>
      <c r="AA692" s="577"/>
      <c r="AB692" s="577"/>
    </row>
    <row r="693">
      <c r="A693" s="1722" t="s">
        <v>634</v>
      </c>
      <c r="B693" s="1548">
        <v>0.0</v>
      </c>
      <c r="C693" s="1548">
        <v>0.0</v>
      </c>
      <c r="D693" s="1548">
        <v>0.0</v>
      </c>
      <c r="E693" s="1548">
        <v>0.0</v>
      </c>
      <c r="F693" s="1548">
        <v>0.0</v>
      </c>
      <c r="G693" s="1535"/>
      <c r="H693" s="1535">
        <f t="shared" si="507"/>
        <v>0</v>
      </c>
      <c r="I693" s="1549">
        <f t="shared" si="508"/>
        <v>0</v>
      </c>
      <c r="J693" s="1692"/>
      <c r="K693" s="1722" t="s">
        <v>634</v>
      </c>
      <c r="L693" s="1719">
        <f t="shared" si="511"/>
        <v>14</v>
      </c>
      <c r="M693" s="701">
        <f t="shared" si="509"/>
        <v>14</v>
      </c>
      <c r="N693" s="692">
        <v>0.0</v>
      </c>
      <c r="O693" s="701">
        <f t="shared" si="510"/>
        <v>14</v>
      </c>
      <c r="P693" s="1723" t="s">
        <v>2</v>
      </c>
      <c r="Q693" s="577"/>
      <c r="R693" s="577"/>
      <c r="S693" s="577"/>
      <c r="T693" s="577"/>
      <c r="U693" s="577"/>
      <c r="V693" s="577"/>
      <c r="W693" s="577"/>
      <c r="X693" s="577"/>
      <c r="Y693" s="577"/>
      <c r="Z693" s="577"/>
      <c r="AA693" s="577"/>
      <c r="AB693" s="577"/>
    </row>
    <row r="694">
      <c r="A694" s="1722" t="s">
        <v>669</v>
      </c>
      <c r="B694" s="1548">
        <v>0.0</v>
      </c>
      <c r="C694" s="1548">
        <v>0.0</v>
      </c>
      <c r="D694" s="1548">
        <v>5.0</v>
      </c>
      <c r="E694" s="1548">
        <v>3.0</v>
      </c>
      <c r="F694" s="1548">
        <v>2.0</v>
      </c>
      <c r="G694" s="1535"/>
      <c r="H694" s="1535">
        <f t="shared" si="507"/>
        <v>10</v>
      </c>
      <c r="I694" s="1549">
        <f t="shared" si="508"/>
        <v>0.25</v>
      </c>
      <c r="J694" s="1695"/>
      <c r="K694" s="1722" t="s">
        <v>669</v>
      </c>
      <c r="L694" s="1719">
        <f t="shared" si="511"/>
        <v>15</v>
      </c>
      <c r="M694" s="701">
        <f t="shared" si="509"/>
        <v>5</v>
      </c>
      <c r="N694" s="692">
        <v>20.0</v>
      </c>
      <c r="O694" s="701">
        <f t="shared" si="510"/>
        <v>25</v>
      </c>
      <c r="P694" s="1723" t="s">
        <v>4</v>
      </c>
      <c r="Q694" s="1693" t="s">
        <v>692</v>
      </c>
      <c r="R694" s="577"/>
      <c r="S694" s="577"/>
      <c r="T694" s="577"/>
      <c r="U694" s="577"/>
      <c r="V694" s="577"/>
      <c r="W694" s="577"/>
      <c r="X694" s="577"/>
      <c r="Y694" s="577"/>
      <c r="Z694" s="577"/>
      <c r="AA694" s="577"/>
      <c r="AB694" s="577"/>
    </row>
    <row r="695">
      <c r="A695" s="700" t="s">
        <v>694</v>
      </c>
      <c r="B695" s="1548">
        <v>0.0</v>
      </c>
      <c r="C695" s="1548">
        <v>0.0</v>
      </c>
      <c r="D695" s="1548">
        <v>2.0</v>
      </c>
      <c r="E695" s="1548">
        <v>10.0</v>
      </c>
      <c r="F695" s="1548">
        <v>5.0</v>
      </c>
      <c r="G695" s="1535"/>
      <c r="H695" s="1535">
        <f t="shared" si="507"/>
        <v>17</v>
      </c>
      <c r="I695" s="1549">
        <f t="shared" si="508"/>
        <v>0.425</v>
      </c>
      <c r="J695" s="1692"/>
      <c r="K695" s="700" t="s">
        <v>694</v>
      </c>
      <c r="L695" s="1720">
        <v>17.0</v>
      </c>
      <c r="M695" s="701">
        <f t="shared" si="509"/>
        <v>0</v>
      </c>
      <c r="N695" s="692">
        <v>30.0</v>
      </c>
      <c r="O695" s="701">
        <f t="shared" si="510"/>
        <v>30</v>
      </c>
      <c r="P695" s="1723" t="s">
        <v>3</v>
      </c>
      <c r="Q695" s="1693" t="s">
        <v>693</v>
      </c>
      <c r="R695" s="577"/>
      <c r="S695" s="577"/>
      <c r="T695" s="577"/>
      <c r="U695" s="577"/>
      <c r="V695" s="577"/>
      <c r="W695" s="577"/>
      <c r="X695" s="577"/>
      <c r="Y695" s="577"/>
      <c r="Z695" s="577"/>
      <c r="AA695" s="577"/>
      <c r="AB695" s="577"/>
    </row>
    <row r="696">
      <c r="A696" s="1722" t="s">
        <v>671</v>
      </c>
      <c r="B696" s="1537">
        <v>3.0</v>
      </c>
      <c r="C696" s="1537">
        <v>10.0</v>
      </c>
      <c r="D696" s="1537">
        <v>2.0</v>
      </c>
      <c r="E696" s="1537">
        <v>0.0</v>
      </c>
      <c r="F696" s="1537">
        <v>1.0</v>
      </c>
      <c r="G696" s="1686"/>
      <c r="H696" s="1535">
        <f t="shared" si="507"/>
        <v>16</v>
      </c>
      <c r="I696" s="1549">
        <f t="shared" si="508"/>
        <v>0.4</v>
      </c>
      <c r="J696" s="1692"/>
      <c r="K696" s="1722" t="s">
        <v>671</v>
      </c>
      <c r="L696" s="1720">
        <v>16.0</v>
      </c>
      <c r="M696" s="701">
        <f t="shared" si="509"/>
        <v>0</v>
      </c>
      <c r="N696" s="692">
        <v>40.0</v>
      </c>
      <c r="O696" s="701">
        <f t="shared" si="510"/>
        <v>40</v>
      </c>
      <c r="P696" s="1723" t="s">
        <v>2</v>
      </c>
      <c r="Q696" s="1693" t="s">
        <v>695</v>
      </c>
      <c r="R696" s="577"/>
      <c r="S696" s="577"/>
      <c r="T696" s="577"/>
      <c r="U696" s="577"/>
      <c r="V696" s="577"/>
      <c r="W696" s="577"/>
      <c r="X696" s="577"/>
      <c r="Y696" s="577"/>
      <c r="Z696" s="577"/>
      <c r="AA696" s="577"/>
      <c r="AB696" s="577"/>
    </row>
    <row r="697">
      <c r="A697" s="1722" t="s">
        <v>586</v>
      </c>
      <c r="B697" s="1537">
        <v>3.0</v>
      </c>
      <c r="C697" s="1537">
        <v>2.0</v>
      </c>
      <c r="D697" s="1537">
        <v>4.0</v>
      </c>
      <c r="E697" s="1537">
        <v>2.0</v>
      </c>
      <c r="F697" s="1537">
        <v>5.0</v>
      </c>
      <c r="G697" s="1686"/>
      <c r="H697" s="1535">
        <f t="shared" si="507"/>
        <v>16</v>
      </c>
      <c r="I697" s="1549">
        <f t="shared" si="508"/>
        <v>0.4</v>
      </c>
      <c r="J697" s="1627"/>
      <c r="K697" s="1722" t="s">
        <v>586</v>
      </c>
      <c r="L697" s="1719">
        <f>(O314)</f>
        <v>37</v>
      </c>
      <c r="M697" s="701">
        <f t="shared" si="509"/>
        <v>21</v>
      </c>
      <c r="N697" s="692">
        <v>0.0</v>
      </c>
      <c r="O697" s="701">
        <f t="shared" si="510"/>
        <v>21</v>
      </c>
      <c r="P697" s="1723" t="s">
        <v>4</v>
      </c>
      <c r="Q697" s="577"/>
      <c r="R697" s="577"/>
      <c r="S697" s="577"/>
      <c r="T697" s="577"/>
      <c r="U697" s="577"/>
      <c r="V697" s="577"/>
      <c r="W697" s="577"/>
      <c r="X697" s="577"/>
      <c r="Y697" s="577"/>
      <c r="Z697" s="577"/>
      <c r="AA697" s="577"/>
      <c r="AB697" s="577"/>
    </row>
    <row r="698">
      <c r="A698" s="1722" t="s">
        <v>673</v>
      </c>
      <c r="B698" s="1537">
        <v>0.0</v>
      </c>
      <c r="C698" s="1537">
        <v>0.0</v>
      </c>
      <c r="D698" s="1537">
        <v>0.0</v>
      </c>
      <c r="E698" s="1537">
        <v>5.0</v>
      </c>
      <c r="F698" s="1537">
        <v>0.0</v>
      </c>
      <c r="G698" s="1686"/>
      <c r="H698" s="1535">
        <f t="shared" si="507"/>
        <v>5</v>
      </c>
      <c r="I698" s="1549">
        <f t="shared" si="508"/>
        <v>0.125</v>
      </c>
      <c r="J698" s="1627"/>
      <c r="K698" s="700" t="s">
        <v>673</v>
      </c>
      <c r="L698" s="1720">
        <v>15.0</v>
      </c>
      <c r="M698" s="701">
        <f t="shared" si="509"/>
        <v>10</v>
      </c>
      <c r="N698" s="692">
        <v>0.0</v>
      </c>
      <c r="O698" s="701">
        <v>0.0</v>
      </c>
      <c r="P698" s="1723" t="s">
        <v>696</v>
      </c>
      <c r="Q698" s="1693"/>
      <c r="R698" s="577"/>
      <c r="S698" s="577"/>
      <c r="T698" s="577"/>
      <c r="U698" s="577"/>
      <c r="V698" s="577"/>
      <c r="W698" s="577"/>
      <c r="X698" s="577"/>
      <c r="Y698" s="577"/>
      <c r="Z698" s="577"/>
      <c r="AA698" s="577"/>
      <c r="AB698" s="577"/>
    </row>
    <row r="699">
      <c r="A699" s="700" t="s">
        <v>697</v>
      </c>
      <c r="B699" s="1537">
        <v>0.0</v>
      </c>
      <c r="C699" s="1537">
        <v>0.0</v>
      </c>
      <c r="D699" s="1537">
        <v>0.0</v>
      </c>
      <c r="E699" s="1537">
        <v>0.0</v>
      </c>
      <c r="F699" s="1537">
        <v>0.0</v>
      </c>
      <c r="G699" s="1686"/>
      <c r="H699" s="1535">
        <f t="shared" si="507"/>
        <v>0</v>
      </c>
      <c r="I699" s="1549">
        <f t="shared" si="508"/>
        <v>0</v>
      </c>
      <c r="J699" s="1627"/>
      <c r="K699" s="700" t="s">
        <v>697</v>
      </c>
      <c r="L699" s="1719">
        <f>(O318)</f>
        <v>0</v>
      </c>
      <c r="M699" s="701">
        <f t="shared" si="509"/>
        <v>0</v>
      </c>
      <c r="N699" s="692">
        <v>20.0</v>
      </c>
      <c r="O699" s="701">
        <f t="shared" ref="O699:O700" si="512">sum(M699,N699)</f>
        <v>20</v>
      </c>
      <c r="P699" s="1723" t="s">
        <v>2</v>
      </c>
      <c r="Q699" s="1693" t="s">
        <v>693</v>
      </c>
      <c r="R699" s="577"/>
      <c r="S699" s="577"/>
      <c r="T699" s="577"/>
      <c r="U699" s="577"/>
      <c r="V699" s="577"/>
      <c r="W699" s="577"/>
      <c r="X699" s="577"/>
      <c r="Y699" s="577"/>
      <c r="Z699" s="577"/>
      <c r="AA699" s="577"/>
      <c r="AB699" s="577"/>
    </row>
    <row r="700">
      <c r="A700" s="700" t="s">
        <v>698</v>
      </c>
      <c r="B700" s="1537"/>
      <c r="C700" s="1537"/>
      <c r="D700" s="1537">
        <v>0.0</v>
      </c>
      <c r="E700" s="1537">
        <v>0.0</v>
      </c>
      <c r="F700" s="1537">
        <v>0.0</v>
      </c>
      <c r="G700" s="1686"/>
      <c r="H700" s="1535">
        <f t="shared" si="507"/>
        <v>0</v>
      </c>
      <c r="I700" s="1549">
        <f t="shared" si="508"/>
        <v>0</v>
      </c>
      <c r="J700" s="1627"/>
      <c r="K700" s="700" t="s">
        <v>698</v>
      </c>
      <c r="L700" s="1720">
        <v>0.0</v>
      </c>
      <c r="M700" s="701">
        <f t="shared" si="509"/>
        <v>0</v>
      </c>
      <c r="N700" s="692">
        <v>0.0</v>
      </c>
      <c r="O700" s="701">
        <f t="shared" si="512"/>
        <v>0</v>
      </c>
      <c r="P700" s="1724"/>
      <c r="Q700" s="577"/>
      <c r="R700" s="577"/>
      <c r="S700" s="577"/>
      <c r="T700" s="577"/>
      <c r="U700" s="577"/>
      <c r="V700" s="577"/>
      <c r="W700" s="577"/>
      <c r="X700" s="577"/>
      <c r="Y700" s="577"/>
      <c r="Z700" s="577"/>
      <c r="AA700" s="577"/>
      <c r="AB700" s="577"/>
    </row>
    <row r="701">
      <c r="A701" s="700" t="s">
        <v>699</v>
      </c>
      <c r="B701" s="1537"/>
      <c r="C701" s="1537"/>
      <c r="D701" s="1537"/>
      <c r="E701" s="1537"/>
      <c r="F701" s="1537"/>
      <c r="G701" s="1686"/>
      <c r="H701" s="1535">
        <f t="shared" si="507"/>
        <v>0</v>
      </c>
      <c r="I701" s="1549">
        <f t="shared" si="508"/>
        <v>0</v>
      </c>
      <c r="J701" s="1627"/>
      <c r="K701" s="700" t="s">
        <v>699</v>
      </c>
      <c r="L701" s="1720">
        <v>0.0</v>
      </c>
      <c r="M701" s="692">
        <v>0.0</v>
      </c>
      <c r="N701" s="692">
        <v>15.0</v>
      </c>
      <c r="O701" s="701"/>
      <c r="P701" s="1724"/>
      <c r="Q701" s="577"/>
      <c r="R701" s="577"/>
      <c r="S701" s="577"/>
      <c r="T701" s="577"/>
      <c r="U701" s="577"/>
      <c r="V701" s="577"/>
      <c r="W701" s="577"/>
      <c r="X701" s="577"/>
      <c r="Y701" s="577"/>
      <c r="Z701" s="577"/>
      <c r="AA701" s="577"/>
      <c r="AB701" s="577"/>
    </row>
    <row r="702">
      <c r="A702" s="700" t="s">
        <v>700</v>
      </c>
      <c r="B702" s="1537"/>
      <c r="C702" s="1537"/>
      <c r="D702" s="1537"/>
      <c r="E702" s="1537"/>
      <c r="F702" s="1537"/>
      <c r="G702" s="1686"/>
      <c r="H702" s="1535">
        <f t="shared" si="507"/>
        <v>0</v>
      </c>
      <c r="I702" s="1549">
        <f t="shared" si="508"/>
        <v>0</v>
      </c>
      <c r="J702" s="1627"/>
      <c r="K702" s="700" t="s">
        <v>700</v>
      </c>
      <c r="L702" s="1720"/>
      <c r="M702" s="701"/>
      <c r="N702" s="692">
        <v>15.0</v>
      </c>
      <c r="O702" s="701"/>
      <c r="P702" s="1724"/>
      <c r="Q702" s="577"/>
      <c r="R702" s="577"/>
      <c r="S702" s="577"/>
      <c r="T702" s="577"/>
      <c r="U702" s="577"/>
      <c r="V702" s="577"/>
      <c r="W702" s="577"/>
      <c r="X702" s="577"/>
      <c r="Y702" s="577"/>
      <c r="Z702" s="577"/>
      <c r="AA702" s="577"/>
      <c r="AB702" s="577"/>
    </row>
    <row r="703">
      <c r="A703" s="700" t="s">
        <v>701</v>
      </c>
      <c r="B703" s="1537"/>
      <c r="C703" s="1537"/>
      <c r="D703" s="1537"/>
      <c r="E703" s="1537"/>
      <c r="F703" s="1537"/>
      <c r="G703" s="1686"/>
      <c r="H703" s="1535">
        <f t="shared" si="507"/>
        <v>0</v>
      </c>
      <c r="I703" s="1549">
        <f t="shared" si="508"/>
        <v>0</v>
      </c>
      <c r="J703" s="1627"/>
      <c r="K703" s="700" t="s">
        <v>701</v>
      </c>
      <c r="L703" s="1720"/>
      <c r="M703" s="701"/>
      <c r="N703" s="692"/>
      <c r="O703" s="701"/>
      <c r="P703" s="1724"/>
      <c r="Q703" s="577"/>
      <c r="R703" s="577"/>
      <c r="S703" s="577"/>
      <c r="T703" s="577"/>
      <c r="U703" s="577"/>
      <c r="V703" s="577"/>
      <c r="W703" s="577"/>
      <c r="X703" s="577"/>
      <c r="Y703" s="577"/>
      <c r="Z703" s="577"/>
      <c r="AA703" s="577"/>
      <c r="AB703" s="577"/>
    </row>
    <row r="704">
      <c r="A704" s="1722" t="s">
        <v>274</v>
      </c>
      <c r="B704" s="1537"/>
      <c r="C704" s="1537"/>
      <c r="D704" s="1537"/>
      <c r="E704" s="1537"/>
      <c r="F704" s="1537"/>
      <c r="G704" s="1686"/>
      <c r="H704" s="1535">
        <f t="shared" si="507"/>
        <v>0</v>
      </c>
      <c r="I704" s="1549">
        <f t="shared" si="508"/>
        <v>0</v>
      </c>
      <c r="J704" s="1627"/>
      <c r="K704" s="1722" t="s">
        <v>274</v>
      </c>
      <c r="L704" s="1720">
        <v>0.0</v>
      </c>
      <c r="M704" s="701">
        <f t="shared" ref="M704:M705" si="513">(L704-H704)</f>
        <v>0</v>
      </c>
      <c r="N704" s="692">
        <v>0.0</v>
      </c>
      <c r="O704" s="701">
        <f t="shared" ref="O704:O705" si="514">sum(M704,N704)</f>
        <v>0</v>
      </c>
      <c r="P704" s="1724"/>
      <c r="Q704" s="577"/>
      <c r="R704" s="577"/>
      <c r="S704" s="577"/>
      <c r="T704" s="577"/>
      <c r="U704" s="577"/>
      <c r="V704" s="577"/>
      <c r="W704" s="577"/>
      <c r="X704" s="577"/>
      <c r="Y704" s="577"/>
      <c r="Z704" s="577"/>
      <c r="AA704" s="577"/>
      <c r="AB704" s="577"/>
    </row>
    <row r="705">
      <c r="A705" s="1704" t="s">
        <v>674</v>
      </c>
      <c r="B705" s="1537">
        <v>4.0</v>
      </c>
      <c r="C705" s="1537">
        <v>1.0</v>
      </c>
      <c r="D705" s="1537">
        <v>1.0</v>
      </c>
      <c r="E705" s="1537">
        <v>2.0</v>
      </c>
      <c r="F705" s="1537">
        <v>3.0</v>
      </c>
      <c r="G705" s="1686"/>
      <c r="H705" s="1535">
        <f t="shared" si="507"/>
        <v>11</v>
      </c>
      <c r="I705" s="1549">
        <f t="shared" si="508"/>
        <v>0.275</v>
      </c>
      <c r="J705" s="588"/>
      <c r="K705" s="1704" t="s">
        <v>674</v>
      </c>
      <c r="L705" s="1720">
        <v>11.0</v>
      </c>
      <c r="M705" s="1533">
        <f t="shared" si="513"/>
        <v>0</v>
      </c>
      <c r="N705" s="1537">
        <v>0.0</v>
      </c>
      <c r="O705" s="1533">
        <f t="shared" si="514"/>
        <v>0</v>
      </c>
      <c r="P705" s="1724"/>
      <c r="Q705" s="577"/>
      <c r="R705" s="577"/>
      <c r="S705" s="577"/>
      <c r="T705" s="577"/>
      <c r="U705" s="577"/>
      <c r="V705" s="577"/>
      <c r="W705" s="577"/>
      <c r="X705" s="577"/>
      <c r="Y705" s="577"/>
      <c r="Z705" s="577"/>
      <c r="AA705" s="577"/>
      <c r="AB705" s="577"/>
    </row>
    <row r="706">
      <c r="A706" s="1697"/>
      <c r="B706" s="1682"/>
      <c r="C706" s="1682"/>
      <c r="D706" s="1682"/>
      <c r="E706" s="1682"/>
      <c r="F706" s="1682"/>
      <c r="G706" s="1682"/>
      <c r="H706" s="1682"/>
      <c r="I706" s="1698"/>
      <c r="J706" s="588"/>
      <c r="K706" s="1699"/>
      <c r="L706" s="1682"/>
      <c r="M706" s="1682"/>
      <c r="N706" s="1682"/>
      <c r="O706" s="1682"/>
      <c r="P706" s="1682"/>
      <c r="Q706" s="577"/>
      <c r="R706" s="577"/>
      <c r="S706" s="577"/>
      <c r="T706" s="577"/>
      <c r="U706" s="577"/>
      <c r="V706" s="577"/>
      <c r="W706" s="577"/>
      <c r="X706" s="577"/>
      <c r="Y706" s="577"/>
      <c r="Z706" s="577"/>
      <c r="AA706" s="577"/>
      <c r="AB706" s="577"/>
    </row>
    <row r="707">
      <c r="A707" s="1632" t="s">
        <v>252</v>
      </c>
      <c r="B707" s="1573">
        <f t="shared" ref="B707:H707" si="515">SUM(B687:B705)</f>
        <v>44</v>
      </c>
      <c r="C707" s="1573">
        <f t="shared" si="515"/>
        <v>46</v>
      </c>
      <c r="D707" s="1573">
        <f t="shared" si="515"/>
        <v>49</v>
      </c>
      <c r="E707" s="1573">
        <f t="shared" si="515"/>
        <v>55</v>
      </c>
      <c r="F707" s="1573">
        <f t="shared" si="515"/>
        <v>39</v>
      </c>
      <c r="G707" s="1573">
        <f t="shared" si="515"/>
        <v>0</v>
      </c>
      <c r="H707" s="1573">
        <f t="shared" si="515"/>
        <v>233</v>
      </c>
      <c r="I707" s="1700"/>
      <c r="J707" s="588"/>
      <c r="K707" s="1634" t="s">
        <v>252</v>
      </c>
      <c r="L707" s="1573">
        <f t="shared" ref="L707:O707" si="516">SUM(L687:L705)</f>
        <v>402</v>
      </c>
      <c r="M707" s="1573">
        <f t="shared" si="516"/>
        <v>169</v>
      </c>
      <c r="N707" s="1573">
        <f t="shared" si="516"/>
        <v>315</v>
      </c>
      <c r="O707" s="1573">
        <f t="shared" si="516"/>
        <v>444</v>
      </c>
      <c r="P707" s="1573"/>
      <c r="Q707" s="577"/>
      <c r="R707" s="577"/>
      <c r="S707" s="577"/>
      <c r="T707" s="577"/>
      <c r="U707" s="577"/>
      <c r="V707" s="577"/>
      <c r="W707" s="577"/>
      <c r="X707" s="577"/>
      <c r="Y707" s="577"/>
      <c r="Z707" s="577"/>
      <c r="AA707" s="577"/>
      <c r="AB707" s="577"/>
    </row>
    <row r="708">
      <c r="A708" s="1632" t="s">
        <v>9</v>
      </c>
      <c r="B708" s="1573">
        <f t="shared" ref="B708:H708" si="517">SUM(B707)</f>
        <v>44</v>
      </c>
      <c r="C708" s="1573">
        <f t="shared" si="517"/>
        <v>46</v>
      </c>
      <c r="D708" s="1573">
        <f t="shared" si="517"/>
        <v>49</v>
      </c>
      <c r="E708" s="1573">
        <f t="shared" si="517"/>
        <v>55</v>
      </c>
      <c r="F708" s="1573">
        <f t="shared" si="517"/>
        <v>39</v>
      </c>
      <c r="G708" s="1573">
        <f t="shared" si="517"/>
        <v>0</v>
      </c>
      <c r="H708" s="1573">
        <f t="shared" si="517"/>
        <v>233</v>
      </c>
      <c r="I708" s="1700"/>
      <c r="J708" s="588"/>
      <c r="K708" s="1634" t="s">
        <v>9</v>
      </c>
      <c r="L708" s="1573">
        <f t="shared" ref="L708:O708" si="518">SUM(L707)</f>
        <v>402</v>
      </c>
      <c r="M708" s="1573">
        <f t="shared" si="518"/>
        <v>169</v>
      </c>
      <c r="N708" s="1573">
        <f t="shared" si="518"/>
        <v>315</v>
      </c>
      <c r="O708" s="1573">
        <f t="shared" si="518"/>
        <v>444</v>
      </c>
      <c r="P708" s="1573"/>
      <c r="Q708" s="577"/>
      <c r="R708" s="577"/>
      <c r="S708" s="577"/>
      <c r="T708" s="577"/>
      <c r="U708" s="577"/>
      <c r="V708" s="577"/>
      <c r="W708" s="577"/>
      <c r="X708" s="577"/>
      <c r="Y708" s="577"/>
      <c r="Z708" s="577"/>
      <c r="AA708" s="577"/>
      <c r="AB708" s="577"/>
    </row>
    <row r="709">
      <c r="A709" s="584"/>
      <c r="B709" s="675"/>
      <c r="C709" s="675"/>
      <c r="D709" s="675"/>
      <c r="E709" s="675"/>
      <c r="F709" s="675"/>
      <c r="G709" s="675"/>
      <c r="H709" s="675"/>
      <c r="I709" s="677"/>
      <c r="J709" s="576"/>
      <c r="K709" s="584"/>
      <c r="L709" s="675"/>
      <c r="M709" s="675"/>
      <c r="N709" s="675"/>
      <c r="O709" s="675"/>
      <c r="P709" s="675"/>
      <c r="Q709" s="577"/>
      <c r="R709" s="577"/>
      <c r="S709" s="577"/>
      <c r="T709" s="577"/>
      <c r="U709" s="577"/>
      <c r="V709" s="577"/>
      <c r="W709" s="577"/>
      <c r="X709" s="577"/>
      <c r="Y709" s="577"/>
      <c r="Z709" s="577"/>
      <c r="AA709" s="577"/>
      <c r="AB709" s="577"/>
    </row>
    <row r="710">
      <c r="A710" s="1610" t="s">
        <v>526</v>
      </c>
      <c r="B710" s="1590" t="s">
        <v>2</v>
      </c>
      <c r="C710" s="1590" t="s">
        <v>3</v>
      </c>
      <c r="D710" s="1590" t="s">
        <v>4</v>
      </c>
      <c r="E710" s="1590" t="s">
        <v>5</v>
      </c>
      <c r="F710" s="1590" t="s">
        <v>6</v>
      </c>
      <c r="G710" s="1590" t="s">
        <v>7</v>
      </c>
      <c r="H710" s="1591" t="s">
        <v>9</v>
      </c>
      <c r="I710" s="1590" t="s">
        <v>71</v>
      </c>
      <c r="J710" s="588"/>
      <c r="K710" s="1612" t="s">
        <v>526</v>
      </c>
      <c r="L710" s="1682"/>
      <c r="M710" s="1682"/>
      <c r="N710" s="1682"/>
      <c r="O710" s="1682"/>
      <c r="P710" s="1682"/>
      <c r="Q710" s="577"/>
      <c r="R710" s="577"/>
      <c r="S710" s="577"/>
      <c r="T710" s="577"/>
      <c r="U710" s="577"/>
      <c r="V710" s="577"/>
      <c r="W710" s="577"/>
      <c r="X710" s="577"/>
      <c r="Y710" s="577"/>
      <c r="Z710" s="577"/>
      <c r="AA710" s="577"/>
      <c r="AB710" s="577"/>
    </row>
    <row r="711">
      <c r="A711" s="1577" t="s">
        <v>252</v>
      </c>
      <c r="B711" s="1548">
        <v>28.0</v>
      </c>
      <c r="C711" s="1548">
        <v>6.0</v>
      </c>
      <c r="D711" s="1548">
        <v>1.0</v>
      </c>
      <c r="E711" s="1548">
        <v>1.0</v>
      </c>
      <c r="F711" s="1548">
        <v>13.0</v>
      </c>
      <c r="G711" s="1548">
        <v>34.0</v>
      </c>
      <c r="H711" s="1535">
        <f t="shared" ref="H711:H712" si="520">SUM(B711:G711)</f>
        <v>83</v>
      </c>
      <c r="I711" s="1549">
        <f>(H711/500)</f>
        <v>0.166</v>
      </c>
      <c r="J711" s="1635"/>
      <c r="K711" s="1636" t="s">
        <v>252</v>
      </c>
      <c r="L711" s="1537">
        <v>37.0</v>
      </c>
      <c r="M711" s="1533">
        <f>(L711-H711)</f>
        <v>-46</v>
      </c>
      <c r="N711" s="1548">
        <v>100.0</v>
      </c>
      <c r="O711" s="1533">
        <f>sum(M711,N711)</f>
        <v>54</v>
      </c>
      <c r="P711" s="1533"/>
      <c r="Q711" s="577"/>
      <c r="R711" s="577"/>
      <c r="S711" s="577"/>
      <c r="T711" s="577"/>
      <c r="U711" s="577"/>
      <c r="V711" s="577"/>
      <c r="W711" s="577"/>
      <c r="X711" s="577"/>
      <c r="Y711" s="577"/>
      <c r="Z711" s="577"/>
      <c r="AA711" s="577"/>
      <c r="AB711" s="577"/>
    </row>
    <row r="712">
      <c r="A712" s="1632" t="s">
        <v>9</v>
      </c>
      <c r="B712" s="1573">
        <f t="shared" ref="B712:G712" si="519">SUM(B711)</f>
        <v>28</v>
      </c>
      <c r="C712" s="1573">
        <f t="shared" si="519"/>
        <v>6</v>
      </c>
      <c r="D712" s="1573">
        <f t="shared" si="519"/>
        <v>1</v>
      </c>
      <c r="E712" s="1573">
        <f t="shared" si="519"/>
        <v>1</v>
      </c>
      <c r="F712" s="1573">
        <f t="shared" si="519"/>
        <v>13</v>
      </c>
      <c r="G712" s="1573">
        <f t="shared" si="519"/>
        <v>34</v>
      </c>
      <c r="H712" s="1573">
        <f t="shared" si="520"/>
        <v>83</v>
      </c>
      <c r="I712" s="1700"/>
      <c r="J712" s="588"/>
      <c r="K712" s="1634" t="s">
        <v>252</v>
      </c>
      <c r="L712" s="1573">
        <f t="shared" ref="L712:O712" si="521">SUM(L711)</f>
        <v>37</v>
      </c>
      <c r="M712" s="1573">
        <f t="shared" si="521"/>
        <v>-46</v>
      </c>
      <c r="N712" s="1573">
        <f t="shared" si="521"/>
        <v>100</v>
      </c>
      <c r="O712" s="1573">
        <f t="shared" si="521"/>
        <v>54</v>
      </c>
      <c r="P712" s="1573"/>
      <c r="Q712" s="577"/>
      <c r="R712" s="577"/>
      <c r="S712" s="577"/>
      <c r="T712" s="577"/>
      <c r="U712" s="577"/>
      <c r="V712" s="577"/>
      <c r="W712" s="577"/>
      <c r="X712" s="577"/>
      <c r="Y712" s="577"/>
      <c r="Z712" s="577"/>
      <c r="AA712" s="577"/>
      <c r="AB712" s="577"/>
    </row>
    <row r="713">
      <c r="A713" s="584"/>
      <c r="B713" s="677"/>
      <c r="C713" s="677"/>
      <c r="D713" s="677"/>
      <c r="E713" s="677"/>
      <c r="F713" s="677"/>
      <c r="G713" s="677"/>
      <c r="H713" s="678"/>
      <c r="I713" s="676"/>
      <c r="J713" s="576"/>
      <c r="K713" s="576"/>
      <c r="L713" s="636"/>
      <c r="M713" s="636"/>
      <c r="N713" s="636"/>
      <c r="O713" s="636"/>
      <c r="P713" s="636"/>
      <c r="Q713" s="577"/>
      <c r="R713" s="577"/>
      <c r="S713" s="577"/>
      <c r="T713" s="577"/>
      <c r="U713" s="577"/>
      <c r="V713" s="577"/>
      <c r="W713" s="577"/>
      <c r="X713" s="577"/>
      <c r="Y713" s="577"/>
      <c r="Z713" s="577"/>
      <c r="AA713" s="577"/>
      <c r="AB713" s="577"/>
    </row>
    <row r="714">
      <c r="A714" s="1538" t="s">
        <v>123</v>
      </c>
      <c r="B714" s="1590" t="s">
        <v>2</v>
      </c>
      <c r="C714" s="1590" t="s">
        <v>3</v>
      </c>
      <c r="D714" s="1590" t="s">
        <v>4</v>
      </c>
      <c r="E714" s="1590" t="s">
        <v>5</v>
      </c>
      <c r="F714" s="1590" t="s">
        <v>6</v>
      </c>
      <c r="G714" s="1590" t="s">
        <v>7</v>
      </c>
      <c r="H714" s="1539" t="s">
        <v>9</v>
      </c>
      <c r="I714" s="636"/>
      <c r="J714" s="636"/>
      <c r="K714" s="636"/>
      <c r="L714" s="636"/>
      <c r="M714" s="636"/>
      <c r="N714" s="636"/>
      <c r="O714" s="636"/>
      <c r="P714" s="636"/>
      <c r="Q714" s="649"/>
      <c r="R714" s="649"/>
      <c r="S714" s="649"/>
      <c r="T714" s="649"/>
      <c r="U714" s="649"/>
      <c r="V714" s="649"/>
      <c r="W714" s="649"/>
      <c r="X714" s="649"/>
      <c r="Y714" s="649"/>
      <c r="Z714" s="649"/>
      <c r="AA714" s="649"/>
      <c r="AB714" s="649"/>
    </row>
    <row r="715">
      <c r="A715" s="1547" t="s">
        <v>124</v>
      </c>
      <c r="B715" s="1533">
        <f t="shared" ref="B715:F715" si="522">SUM(B707)</f>
        <v>44</v>
      </c>
      <c r="C715" s="1533">
        <f t="shared" si="522"/>
        <v>46</v>
      </c>
      <c r="D715" s="1533">
        <f t="shared" si="522"/>
        <v>49</v>
      </c>
      <c r="E715" s="1533">
        <f t="shared" si="522"/>
        <v>55</v>
      </c>
      <c r="F715" s="1533">
        <f t="shared" si="522"/>
        <v>39</v>
      </c>
      <c r="G715" s="1537">
        <v>0.0</v>
      </c>
      <c r="H715" s="1535">
        <f t="shared" ref="H715:H716" si="524">SUM(B715:G715)</f>
        <v>233</v>
      </c>
      <c r="I715" s="636"/>
      <c r="J715" s="636"/>
      <c r="K715" s="636"/>
      <c r="L715" s="636"/>
      <c r="M715" s="636"/>
      <c r="N715" s="636"/>
      <c r="O715" s="636"/>
      <c r="P715" s="636"/>
      <c r="Q715" s="649"/>
      <c r="R715" s="649"/>
      <c r="S715" s="649"/>
      <c r="T715" s="649"/>
      <c r="U715" s="649"/>
      <c r="V715" s="649"/>
      <c r="W715" s="649"/>
      <c r="X715" s="649"/>
      <c r="Y715" s="649"/>
      <c r="Z715" s="649"/>
      <c r="AA715" s="649"/>
      <c r="AB715" s="649"/>
    </row>
    <row r="716">
      <c r="A716" s="1577" t="s">
        <v>126</v>
      </c>
      <c r="B716" s="1579">
        <f t="shared" ref="B716:G716" si="523">(B715*10.01)</f>
        <v>440.44</v>
      </c>
      <c r="C716" s="1579">
        <f t="shared" si="523"/>
        <v>460.46</v>
      </c>
      <c r="D716" s="1579">
        <f t="shared" si="523"/>
        <v>490.49</v>
      </c>
      <c r="E716" s="1579">
        <f t="shared" si="523"/>
        <v>550.55</v>
      </c>
      <c r="F716" s="1579">
        <f t="shared" si="523"/>
        <v>390.39</v>
      </c>
      <c r="G716" s="1579">
        <f t="shared" si="523"/>
        <v>0</v>
      </c>
      <c r="H716" s="1637">
        <f t="shared" si="524"/>
        <v>2332.33</v>
      </c>
      <c r="I716" s="676"/>
      <c r="J716" s="576"/>
      <c r="K716" s="576"/>
      <c r="L716" s="576"/>
      <c r="M716" s="576"/>
      <c r="N716" s="576"/>
      <c r="O716" s="576"/>
      <c r="P716" s="576"/>
      <c r="Q716" s="577"/>
      <c r="R716" s="577"/>
      <c r="S716" s="577"/>
      <c r="T716" s="577"/>
      <c r="U716" s="577"/>
      <c r="V716" s="577"/>
      <c r="W716" s="577"/>
      <c r="X716" s="577"/>
      <c r="Y716" s="577"/>
      <c r="Z716" s="577"/>
      <c r="AA716" s="577"/>
      <c r="AB716" s="577"/>
    </row>
    <row r="717">
      <c r="A717" s="1610" t="s">
        <v>9</v>
      </c>
      <c r="B717" s="1539">
        <f t="shared" ref="B717:H717" si="525">sum(B715:B716)</f>
        <v>484.44</v>
      </c>
      <c r="C717" s="1539">
        <f t="shared" si="525"/>
        <v>506.46</v>
      </c>
      <c r="D717" s="1539">
        <f t="shared" si="525"/>
        <v>539.49</v>
      </c>
      <c r="E717" s="1539">
        <f t="shared" si="525"/>
        <v>605.55</v>
      </c>
      <c r="F717" s="1539">
        <f t="shared" si="525"/>
        <v>429.39</v>
      </c>
      <c r="G717" s="1539">
        <f t="shared" si="525"/>
        <v>0</v>
      </c>
      <c r="H717" s="1539">
        <f t="shared" si="525"/>
        <v>2565.33</v>
      </c>
      <c r="I717" s="676"/>
      <c r="J717" s="576"/>
      <c r="K717" s="576"/>
      <c r="L717" s="576"/>
      <c r="M717" s="576"/>
      <c r="N717" s="576"/>
      <c r="O717" s="576"/>
      <c r="P717" s="576"/>
      <c r="Q717" s="577"/>
      <c r="R717" s="577"/>
      <c r="S717" s="577"/>
      <c r="T717" s="577"/>
      <c r="U717" s="577"/>
      <c r="V717" s="577"/>
      <c r="W717" s="577"/>
      <c r="X717" s="577"/>
      <c r="Y717" s="577"/>
      <c r="Z717" s="577"/>
      <c r="AA717" s="577"/>
      <c r="AB717" s="577"/>
    </row>
    <row r="718">
      <c r="A718" s="584"/>
      <c r="B718" s="676"/>
      <c r="C718" s="676"/>
      <c r="D718" s="676"/>
      <c r="E718" s="676"/>
      <c r="F718" s="676"/>
      <c r="G718" s="676"/>
      <c r="H718" s="676"/>
      <c r="I718" s="676"/>
      <c r="J718" s="576"/>
      <c r="K718" s="636"/>
      <c r="L718" s="576"/>
      <c r="M718" s="576"/>
      <c r="N718" s="576"/>
      <c r="O718" s="576"/>
      <c r="P718" s="576"/>
      <c r="Q718" s="577"/>
      <c r="R718" s="577"/>
      <c r="S718" s="577"/>
      <c r="T718" s="649"/>
      <c r="U718" s="649"/>
      <c r="V718" s="649"/>
      <c r="W718" s="577"/>
      <c r="X718" s="577"/>
      <c r="Y718" s="577"/>
      <c r="Z718" s="577"/>
      <c r="AA718" s="577"/>
      <c r="AB718" s="577"/>
    </row>
    <row r="719">
      <c r="A719" s="1588" t="s">
        <v>702</v>
      </c>
      <c r="B719" s="676"/>
      <c r="C719" s="676"/>
      <c r="D719" s="676"/>
      <c r="E719" s="677"/>
      <c r="F719" s="677"/>
      <c r="G719" s="676"/>
      <c r="H719" s="678"/>
      <c r="I719" s="677"/>
      <c r="J719" s="576"/>
      <c r="K719" s="636"/>
      <c r="L719" s="576"/>
      <c r="M719" s="576"/>
      <c r="N719" s="576"/>
      <c r="O719" s="576"/>
      <c r="P719" s="576"/>
      <c r="Q719" s="577"/>
      <c r="R719" s="577"/>
      <c r="S719" s="577"/>
      <c r="T719" s="649"/>
      <c r="U719" s="649"/>
      <c r="V719" s="649"/>
      <c r="W719" s="577"/>
      <c r="X719" s="577"/>
      <c r="Y719" s="577"/>
      <c r="Z719" s="577"/>
      <c r="AA719" s="577"/>
      <c r="AB719" s="577"/>
    </row>
    <row r="720">
      <c r="A720" s="576"/>
      <c r="B720" s="676"/>
      <c r="C720" s="676"/>
      <c r="D720" s="679"/>
      <c r="E720" s="1590" t="s">
        <v>554</v>
      </c>
      <c r="F720" s="1591" t="s">
        <v>36</v>
      </c>
      <c r="G720" s="679"/>
      <c r="H720" s="1590" t="s">
        <v>555</v>
      </c>
      <c r="I720" s="1591" t="s">
        <v>36</v>
      </c>
      <c r="J720" s="576"/>
      <c r="K720" s="576"/>
      <c r="L720" s="636"/>
      <c r="M720" s="636"/>
      <c r="N720" s="636"/>
      <c r="O720" s="636"/>
      <c r="P720" s="636"/>
      <c r="Q720" s="649"/>
      <c r="R720" s="649"/>
      <c r="S720" s="649"/>
      <c r="T720" s="577"/>
      <c r="U720" s="577"/>
      <c r="V720" s="577"/>
      <c r="W720" s="577"/>
      <c r="X720" s="577"/>
      <c r="Y720" s="577"/>
      <c r="Z720" s="577"/>
      <c r="AA720" s="577"/>
      <c r="AB720" s="577"/>
    </row>
    <row r="721">
      <c r="A721" s="576"/>
      <c r="B721" s="676"/>
      <c r="C721" s="676"/>
      <c r="D721" s="679"/>
      <c r="E721" s="1650" t="s">
        <v>662</v>
      </c>
      <c r="F721" s="1537">
        <v>37.0</v>
      </c>
      <c r="G721" s="679"/>
      <c r="H721" s="1650" t="s">
        <v>662</v>
      </c>
      <c r="I721" s="1537">
        <v>0.0</v>
      </c>
      <c r="J721" s="576"/>
      <c r="K721" s="576"/>
      <c r="L721" s="636"/>
      <c r="M721" s="636"/>
      <c r="N721" s="636"/>
      <c r="O721" s="636"/>
      <c r="P721" s="636"/>
      <c r="Q721" s="649"/>
      <c r="R721" s="649"/>
      <c r="S721" s="649"/>
      <c r="T721" s="577"/>
      <c r="U721" s="577"/>
      <c r="V721" s="577"/>
      <c r="W721" s="577"/>
      <c r="X721" s="577"/>
      <c r="Y721" s="577"/>
      <c r="Z721" s="577"/>
      <c r="AA721" s="577"/>
      <c r="AB721" s="577"/>
    </row>
    <row r="722">
      <c r="A722" s="576"/>
      <c r="B722" s="676"/>
      <c r="C722" s="676"/>
      <c r="D722" s="679"/>
      <c r="E722" s="1650" t="s">
        <v>663</v>
      </c>
      <c r="F722" s="1533">
        <f>(H321)</f>
        <v>173</v>
      </c>
      <c r="G722" s="679"/>
      <c r="H722" s="1650" t="s">
        <v>663</v>
      </c>
      <c r="I722" s="1533">
        <f>(H324)</f>
        <v>54</v>
      </c>
      <c r="J722" s="576"/>
      <c r="K722" s="576"/>
      <c r="L722" s="636"/>
      <c r="M722" s="636"/>
      <c r="N722" s="636"/>
      <c r="O722" s="636"/>
      <c r="P722" s="636"/>
      <c r="Q722" s="649"/>
      <c r="R722" s="649"/>
      <c r="S722" s="649"/>
      <c r="T722" s="577"/>
      <c r="U722" s="577"/>
      <c r="V722" s="577"/>
      <c r="W722" s="577"/>
      <c r="X722" s="577"/>
      <c r="Y722" s="577"/>
      <c r="Z722" s="577"/>
      <c r="AA722" s="577"/>
      <c r="AB722" s="577"/>
    </row>
    <row r="723">
      <c r="A723" s="576"/>
      <c r="B723" s="676"/>
      <c r="C723" s="676"/>
      <c r="D723" s="679"/>
      <c r="E723" s="1650" t="s">
        <v>686</v>
      </c>
      <c r="F723" s="1533">
        <f>(H708)</f>
        <v>233</v>
      </c>
      <c r="G723" s="679"/>
      <c r="H723" s="1650" t="s">
        <v>686</v>
      </c>
      <c r="I723" s="1533">
        <f>(H711)</f>
        <v>83</v>
      </c>
      <c r="J723" s="576"/>
      <c r="K723" s="576"/>
      <c r="L723" s="636"/>
      <c r="M723" s="636"/>
      <c r="N723" s="636"/>
      <c r="O723" s="636"/>
      <c r="P723" s="636"/>
      <c r="Q723" s="649"/>
      <c r="R723" s="649"/>
      <c r="S723" s="649"/>
      <c r="T723" s="577"/>
      <c r="U723" s="577"/>
      <c r="V723" s="577"/>
      <c r="W723" s="577"/>
      <c r="X723" s="577"/>
      <c r="Y723" s="577"/>
      <c r="Z723" s="577"/>
      <c r="AA723" s="577"/>
      <c r="AB723" s="577"/>
    </row>
    <row r="724">
      <c r="A724" s="576"/>
      <c r="B724" s="676"/>
      <c r="C724" s="676"/>
      <c r="D724" s="679"/>
      <c r="E724" s="1590" t="s">
        <v>9</v>
      </c>
      <c r="F724" s="1539">
        <f>SUM(F721:F723)</f>
        <v>443</v>
      </c>
      <c r="G724" s="679"/>
      <c r="H724" s="1640" t="s">
        <v>9</v>
      </c>
      <c r="I724" s="1539">
        <f>SUM(I721:I723)</f>
        <v>137</v>
      </c>
      <c r="J724" s="576"/>
      <c r="K724" s="576"/>
      <c r="L724" s="576"/>
      <c r="M724" s="576"/>
      <c r="N724" s="576"/>
      <c r="O724" s="576"/>
      <c r="P724" s="576"/>
      <c r="Q724" s="577"/>
      <c r="R724" s="577"/>
      <c r="S724" s="577"/>
      <c r="T724" s="577"/>
      <c r="U724" s="577"/>
      <c r="V724" s="577"/>
      <c r="W724" s="577"/>
      <c r="X724" s="577"/>
      <c r="Y724" s="577"/>
      <c r="Z724" s="577"/>
      <c r="AA724" s="577"/>
      <c r="AB724" s="577"/>
    </row>
    <row r="725">
      <c r="A725" s="576"/>
      <c r="B725" s="676"/>
      <c r="C725" s="676"/>
      <c r="D725" s="676"/>
      <c r="E725" s="677"/>
      <c r="F725" s="677"/>
      <c r="G725" s="676"/>
      <c r="H725" s="678"/>
      <c r="I725" s="677"/>
      <c r="J725" s="576"/>
      <c r="K725" s="636"/>
      <c r="L725" s="636"/>
      <c r="M725" s="636"/>
      <c r="N725" s="636"/>
      <c r="O725" s="636"/>
      <c r="P725" s="636"/>
      <c r="Q725" s="649"/>
      <c r="R725" s="649"/>
      <c r="S725" s="649"/>
      <c r="T725" s="649"/>
      <c r="U725" s="649"/>
      <c r="V725" s="649"/>
      <c r="W725" s="577"/>
      <c r="X725" s="577"/>
      <c r="Y725" s="577"/>
      <c r="Z725" s="577"/>
      <c r="AA725" s="577"/>
      <c r="AB725" s="577"/>
    </row>
    <row r="726">
      <c r="A726" s="576"/>
      <c r="B726" s="676"/>
      <c r="C726" s="676"/>
      <c r="D726" s="679"/>
      <c r="E726" s="1590" t="s">
        <v>131</v>
      </c>
      <c r="F726" s="1539">
        <f>(1500-F724)</f>
        <v>1057</v>
      </c>
      <c r="G726" s="679"/>
      <c r="H726" s="1590" t="s">
        <v>131</v>
      </c>
      <c r="I726" s="1539">
        <f>(500-I724)</f>
        <v>363</v>
      </c>
      <c r="J726" s="576"/>
      <c r="K726" s="636"/>
      <c r="L726" s="636"/>
      <c r="M726" s="636"/>
      <c r="N726" s="636"/>
      <c r="O726" s="636"/>
      <c r="P726" s="636"/>
      <c r="Q726" s="649"/>
      <c r="R726" s="649"/>
      <c r="S726" s="649"/>
      <c r="T726" s="649"/>
      <c r="U726" s="649"/>
      <c r="V726" s="649"/>
      <c r="W726" s="577"/>
      <c r="X726" s="577"/>
      <c r="Y726" s="577"/>
      <c r="Z726" s="577"/>
      <c r="AA726" s="577"/>
      <c r="AB726" s="577"/>
    </row>
    <row r="727">
      <c r="A727" s="584"/>
      <c r="B727" s="677"/>
      <c r="C727" s="677"/>
      <c r="D727" s="677"/>
      <c r="E727" s="677"/>
      <c r="F727" s="677"/>
      <c r="G727" s="677"/>
      <c r="H727" s="675"/>
      <c r="I727" s="1690"/>
      <c r="J727" s="576"/>
      <c r="K727" s="636"/>
      <c r="L727" s="636"/>
      <c r="M727" s="636"/>
      <c r="N727" s="636"/>
      <c r="O727" s="636"/>
      <c r="P727" s="636"/>
      <c r="Q727" s="649"/>
      <c r="R727" s="649"/>
      <c r="S727" s="649"/>
      <c r="T727" s="649"/>
      <c r="U727" s="649"/>
      <c r="V727" s="649"/>
      <c r="W727" s="577"/>
      <c r="X727" s="577"/>
      <c r="Y727" s="577"/>
      <c r="Z727" s="577"/>
      <c r="AA727" s="577"/>
      <c r="AB727" s="577"/>
    </row>
    <row r="728">
      <c r="A728" s="1538" t="s">
        <v>502</v>
      </c>
      <c r="B728" s="1590" t="s">
        <v>2</v>
      </c>
      <c r="C728" s="1590" t="s">
        <v>3</v>
      </c>
      <c r="D728" s="1590" t="s">
        <v>4</v>
      </c>
      <c r="E728" s="1590" t="s">
        <v>5</v>
      </c>
      <c r="F728" s="1590" t="s">
        <v>6</v>
      </c>
      <c r="G728" s="1590" t="s">
        <v>7</v>
      </c>
      <c r="H728" s="1539" t="s">
        <v>9</v>
      </c>
      <c r="I728" s="636"/>
      <c r="J728" s="636"/>
      <c r="K728" s="636"/>
      <c r="L728" s="636"/>
      <c r="M728" s="636"/>
      <c r="N728" s="636"/>
      <c r="O728" s="636"/>
      <c r="P728" s="636"/>
      <c r="Q728" s="649"/>
      <c r="R728" s="649"/>
      <c r="S728" s="649"/>
      <c r="T728" s="649"/>
      <c r="U728" s="1701"/>
      <c r="V728" s="649"/>
      <c r="W728" s="649"/>
      <c r="X728" s="649"/>
      <c r="Y728" s="649"/>
      <c r="Z728" s="649"/>
      <c r="AA728" s="649"/>
      <c r="AB728" s="649"/>
    </row>
    <row r="729">
      <c r="A729" s="1547"/>
      <c r="B729" s="1533">
        <f t="shared" ref="B729:G729" si="526">SUM(B708,B712)</f>
        <v>72</v>
      </c>
      <c r="C729" s="1533">
        <f t="shared" si="526"/>
        <v>52</v>
      </c>
      <c r="D729" s="1533">
        <f t="shared" si="526"/>
        <v>50</v>
      </c>
      <c r="E729" s="1533">
        <f t="shared" si="526"/>
        <v>56</v>
      </c>
      <c r="F729" s="1533">
        <f t="shared" si="526"/>
        <v>52</v>
      </c>
      <c r="G729" s="1533">
        <f t="shared" si="526"/>
        <v>34</v>
      </c>
      <c r="H729" s="1535">
        <f>SUM(B729:G729)</f>
        <v>316</v>
      </c>
      <c r="I729" s="636"/>
      <c r="J729" s="636"/>
      <c r="K729" s="636"/>
      <c r="L729" s="636"/>
      <c r="M729" s="636"/>
      <c r="N729" s="636"/>
      <c r="O729" s="636"/>
      <c r="P729" s="636"/>
      <c r="Q729" s="649"/>
      <c r="R729" s="649"/>
      <c r="S729" s="649"/>
      <c r="T729" s="1702"/>
      <c r="U729" s="1703"/>
      <c r="V729" s="649"/>
      <c r="W729" s="649"/>
      <c r="X729" s="649"/>
      <c r="Y729" s="649"/>
      <c r="Z729" s="649"/>
      <c r="AA729" s="649"/>
      <c r="AB729" s="649"/>
    </row>
    <row r="730">
      <c r="A730" s="576"/>
      <c r="B730" s="676"/>
      <c r="C730" s="676"/>
      <c r="D730" s="676"/>
      <c r="E730" s="676"/>
      <c r="F730" s="676"/>
      <c r="G730" s="676"/>
      <c r="H730" s="636"/>
      <c r="I730" s="1690"/>
      <c r="J730" s="576"/>
      <c r="K730" s="636"/>
      <c r="L730" s="636"/>
      <c r="M730" s="636"/>
      <c r="N730" s="636"/>
      <c r="O730" s="636"/>
      <c r="P730" s="636"/>
      <c r="Q730" s="649"/>
      <c r="R730" s="649"/>
      <c r="S730" s="649"/>
      <c r="T730" s="649"/>
      <c r="U730" s="649"/>
      <c r="V730" s="649"/>
      <c r="W730" s="577"/>
      <c r="X730" s="577"/>
      <c r="Y730" s="577"/>
      <c r="Z730" s="577"/>
      <c r="AA730" s="577"/>
      <c r="AB730" s="577"/>
    </row>
    <row r="731">
      <c r="A731" s="584"/>
      <c r="B731" s="677"/>
      <c r="C731" s="677"/>
      <c r="D731" s="677"/>
      <c r="E731" s="677"/>
      <c r="F731" s="677"/>
      <c r="G731" s="677"/>
      <c r="H731" s="675"/>
      <c r="I731" s="1691"/>
      <c r="J731" s="576"/>
      <c r="K731" s="675"/>
      <c r="L731" s="675"/>
      <c r="M731" s="675"/>
      <c r="N731" s="675"/>
      <c r="O731" s="675"/>
      <c r="P731" s="675"/>
      <c r="Q731" s="649"/>
      <c r="R731" s="649"/>
      <c r="S731" s="649"/>
      <c r="T731" s="649"/>
      <c r="U731" s="649"/>
      <c r="V731" s="649"/>
      <c r="W731" s="577"/>
      <c r="X731" s="577"/>
      <c r="Y731" s="577"/>
      <c r="Z731" s="577"/>
      <c r="AA731" s="577"/>
      <c r="AB731" s="577"/>
    </row>
    <row r="732">
      <c r="A732" s="1528" t="s">
        <v>680</v>
      </c>
      <c r="B732" s="1529">
        <v>11.0</v>
      </c>
      <c r="C732" s="1529">
        <v>12.0</v>
      </c>
      <c r="D732" s="1529">
        <v>13.0</v>
      </c>
      <c r="E732" s="1529">
        <v>14.0</v>
      </c>
      <c r="F732" s="1529">
        <v>15.0</v>
      </c>
      <c r="G732" s="1529">
        <v>16.0</v>
      </c>
      <c r="H732" s="1680"/>
      <c r="I732" s="1680"/>
      <c r="J732" s="1531"/>
      <c r="K732" s="1528" t="s">
        <v>680</v>
      </c>
      <c r="L732" s="1686"/>
      <c r="M732" s="1686"/>
      <c r="N732" s="1686"/>
      <c r="O732" s="1686"/>
      <c r="P732" s="1686"/>
      <c r="Q732" s="649"/>
      <c r="R732" s="649"/>
      <c r="S732" s="649"/>
      <c r="T732" s="649"/>
      <c r="U732" s="649"/>
      <c r="V732" s="649"/>
      <c r="W732" s="649"/>
      <c r="X732" s="649"/>
      <c r="Y732" s="649"/>
      <c r="Z732" s="649"/>
      <c r="AA732" s="649"/>
      <c r="AB732" s="649"/>
    </row>
    <row r="733">
      <c r="A733" s="1610" t="s">
        <v>132</v>
      </c>
      <c r="B733" s="1590" t="s">
        <v>2</v>
      </c>
      <c r="C733" s="1590" t="s">
        <v>3</v>
      </c>
      <c r="D733" s="1590" t="s">
        <v>4</v>
      </c>
      <c r="E733" s="1590" t="s">
        <v>5</v>
      </c>
      <c r="F733" s="1590" t="s">
        <v>6</v>
      </c>
      <c r="G733" s="1590" t="s">
        <v>7</v>
      </c>
      <c r="H733" s="1591" t="s">
        <v>9</v>
      </c>
      <c r="I733" s="1590" t="s">
        <v>71</v>
      </c>
      <c r="J733" s="588"/>
      <c r="K733" s="1612" t="s">
        <v>132</v>
      </c>
      <c r="L733" s="1612" t="s">
        <v>72</v>
      </c>
      <c r="M733" s="1612" t="s">
        <v>13</v>
      </c>
      <c r="N733" s="1612" t="s">
        <v>73</v>
      </c>
      <c r="O733" s="1612" t="s">
        <v>133</v>
      </c>
      <c r="P733" s="1612" t="s">
        <v>74</v>
      </c>
      <c r="Q733" s="577"/>
      <c r="R733" s="577"/>
      <c r="S733" s="577"/>
      <c r="T733" s="577"/>
      <c r="U733" s="577"/>
      <c r="V733" s="577"/>
      <c r="W733" s="577"/>
      <c r="X733" s="577"/>
      <c r="Y733" s="577"/>
      <c r="Z733" s="577"/>
      <c r="AA733" s="577"/>
      <c r="AB733" s="577"/>
    </row>
    <row r="734">
      <c r="A734" s="1704" t="s">
        <v>703</v>
      </c>
      <c r="B734" s="1548">
        <v>0.0</v>
      </c>
      <c r="C734" s="1548">
        <v>0.0</v>
      </c>
      <c r="D734" s="1548">
        <v>0.0</v>
      </c>
      <c r="E734" s="1548">
        <v>0.0</v>
      </c>
      <c r="F734" s="1548">
        <v>0.0</v>
      </c>
      <c r="G734" s="1548">
        <v>0.0</v>
      </c>
      <c r="H734" s="1535">
        <f t="shared" ref="H734:H743" si="527">SUM(B734:G734)</f>
        <v>0</v>
      </c>
      <c r="I734" s="1549">
        <f t="shared" ref="I734:I743" si="528">(H734/40)</f>
        <v>0</v>
      </c>
      <c r="J734" s="588"/>
      <c r="K734" s="1704" t="s">
        <v>703</v>
      </c>
      <c r="L734" s="1533">
        <v>0.0</v>
      </c>
      <c r="M734" s="1533">
        <f t="shared" ref="M734:M743" si="529">(L734-H734)</f>
        <v>0</v>
      </c>
      <c r="N734" s="1537">
        <v>20.0</v>
      </c>
      <c r="O734" s="1533">
        <f t="shared" ref="O734:O743" si="530">sum(M734,N734)</f>
        <v>20</v>
      </c>
      <c r="P734" s="1537" t="s">
        <v>704</v>
      </c>
      <c r="Q734" s="577"/>
      <c r="R734" s="577"/>
      <c r="S734" s="577"/>
      <c r="T734" s="577"/>
      <c r="U734" s="577"/>
      <c r="V734" s="577"/>
      <c r="W734" s="577"/>
      <c r="X734" s="577"/>
      <c r="Y734" s="577"/>
      <c r="Z734" s="577"/>
      <c r="AA734" s="577"/>
      <c r="AB734" s="577"/>
    </row>
    <row r="735">
      <c r="A735" s="1704" t="s">
        <v>705</v>
      </c>
      <c r="B735" s="1548">
        <v>0.0</v>
      </c>
      <c r="C735" s="1548">
        <v>0.0</v>
      </c>
      <c r="D735" s="1548">
        <v>0.0</v>
      </c>
      <c r="E735" s="1548">
        <v>0.0</v>
      </c>
      <c r="F735" s="1548">
        <v>0.0</v>
      </c>
      <c r="G735" s="1548">
        <v>0.0</v>
      </c>
      <c r="H735" s="1535">
        <f t="shared" si="527"/>
        <v>0</v>
      </c>
      <c r="I735" s="1549">
        <f t="shared" si="528"/>
        <v>0</v>
      </c>
      <c r="J735" s="1635"/>
      <c r="K735" s="1704" t="s">
        <v>705</v>
      </c>
      <c r="L735" s="1533">
        <v>0.0</v>
      </c>
      <c r="M735" s="1533">
        <f t="shared" si="529"/>
        <v>0</v>
      </c>
      <c r="N735" s="1537">
        <v>20.0</v>
      </c>
      <c r="O735" s="1533">
        <f t="shared" si="530"/>
        <v>20</v>
      </c>
      <c r="P735" s="1537" t="s">
        <v>706</v>
      </c>
      <c r="Q735" s="577"/>
      <c r="R735" s="577"/>
      <c r="S735" s="577"/>
      <c r="T735" s="577"/>
      <c r="U735" s="577"/>
      <c r="V735" s="577"/>
      <c r="W735" s="577"/>
      <c r="X735" s="577"/>
      <c r="Y735" s="577"/>
      <c r="Z735" s="577"/>
      <c r="AA735" s="577"/>
      <c r="AB735" s="577"/>
    </row>
    <row r="736">
      <c r="A736" s="1704" t="s">
        <v>274</v>
      </c>
      <c r="B736" s="1548">
        <v>0.0</v>
      </c>
      <c r="C736" s="1548">
        <v>0.0</v>
      </c>
      <c r="D736" s="1548">
        <v>0.0</v>
      </c>
      <c r="E736" s="1548">
        <v>0.0</v>
      </c>
      <c r="F736" s="1548">
        <v>0.0</v>
      </c>
      <c r="G736" s="1548">
        <v>0.0</v>
      </c>
      <c r="H736" s="1535">
        <f t="shared" si="527"/>
        <v>0</v>
      </c>
      <c r="I736" s="1549">
        <f t="shared" si="528"/>
        <v>0</v>
      </c>
      <c r="J736" s="1635"/>
      <c r="K736" s="1704" t="s">
        <v>274</v>
      </c>
      <c r="L736" s="1533">
        <v>0.0</v>
      </c>
      <c r="M736" s="1533">
        <f t="shared" si="529"/>
        <v>0</v>
      </c>
      <c r="N736" s="1533"/>
      <c r="O736" s="1533">
        <f t="shared" si="530"/>
        <v>0</v>
      </c>
      <c r="P736" s="1533"/>
      <c r="Q736" s="577"/>
      <c r="R736" s="577"/>
      <c r="S736" s="577"/>
      <c r="T736" s="577"/>
      <c r="U736" s="577"/>
      <c r="V736" s="577"/>
      <c r="W736" s="577"/>
      <c r="X736" s="577"/>
      <c r="Y736" s="577"/>
      <c r="Z736" s="577"/>
      <c r="AA736" s="577"/>
      <c r="AB736" s="577"/>
    </row>
    <row r="737">
      <c r="A737" s="1704" t="s">
        <v>274</v>
      </c>
      <c r="B737" s="1548">
        <v>0.0</v>
      </c>
      <c r="C737" s="1548">
        <v>0.0</v>
      </c>
      <c r="D737" s="1548">
        <v>0.0</v>
      </c>
      <c r="E737" s="1548">
        <v>0.0</v>
      </c>
      <c r="F737" s="1548">
        <v>0.0</v>
      </c>
      <c r="G737" s="1548">
        <v>0.0</v>
      </c>
      <c r="H737" s="1535">
        <f t="shared" si="527"/>
        <v>0</v>
      </c>
      <c r="I737" s="1549">
        <f t="shared" si="528"/>
        <v>0</v>
      </c>
      <c r="J737" s="1635"/>
      <c r="K737" s="1704" t="s">
        <v>274</v>
      </c>
      <c r="L737" s="1533">
        <v>0.0</v>
      </c>
      <c r="M737" s="1533">
        <f t="shared" si="529"/>
        <v>0</v>
      </c>
      <c r="N737" s="1533"/>
      <c r="O737" s="1533">
        <f t="shared" si="530"/>
        <v>0</v>
      </c>
      <c r="P737" s="1533"/>
      <c r="Q737" s="577"/>
      <c r="R737" s="577"/>
      <c r="S737" s="577"/>
      <c r="T737" s="577"/>
      <c r="U737" s="577"/>
      <c r="V737" s="577"/>
      <c r="W737" s="577"/>
      <c r="X737" s="577"/>
      <c r="Y737" s="577"/>
      <c r="Z737" s="577"/>
      <c r="AA737" s="577"/>
      <c r="AB737" s="577"/>
    </row>
    <row r="738">
      <c r="A738" s="1704" t="s">
        <v>274</v>
      </c>
      <c r="B738" s="1548">
        <v>0.0</v>
      </c>
      <c r="C738" s="1548">
        <v>0.0</v>
      </c>
      <c r="D738" s="1548">
        <v>0.0</v>
      </c>
      <c r="E738" s="1548">
        <v>0.0</v>
      </c>
      <c r="F738" s="1548">
        <v>0.0</v>
      </c>
      <c r="G738" s="1548">
        <v>0.0</v>
      </c>
      <c r="H738" s="1535">
        <f t="shared" si="527"/>
        <v>0</v>
      </c>
      <c r="I738" s="1549">
        <f t="shared" si="528"/>
        <v>0</v>
      </c>
      <c r="J738" s="1635"/>
      <c r="K738" s="1704" t="s">
        <v>274</v>
      </c>
      <c r="L738" s="1533">
        <v>0.0</v>
      </c>
      <c r="M738" s="1533">
        <f t="shared" si="529"/>
        <v>0</v>
      </c>
      <c r="N738" s="1533"/>
      <c r="O738" s="1533">
        <f t="shared" si="530"/>
        <v>0</v>
      </c>
      <c r="P738" s="1533"/>
      <c r="Q738" s="577"/>
      <c r="R738" s="577"/>
      <c r="S738" s="577"/>
      <c r="T738" s="577"/>
      <c r="U738" s="577"/>
      <c r="V738" s="577"/>
      <c r="W738" s="577"/>
      <c r="X738" s="577"/>
      <c r="Y738" s="577"/>
      <c r="Z738" s="577"/>
      <c r="AA738" s="577"/>
      <c r="AB738" s="577"/>
    </row>
    <row r="739">
      <c r="A739" s="1704" t="s">
        <v>274</v>
      </c>
      <c r="B739" s="1548">
        <v>0.0</v>
      </c>
      <c r="C739" s="1548">
        <v>0.0</v>
      </c>
      <c r="D739" s="1548">
        <v>0.0</v>
      </c>
      <c r="E739" s="1548">
        <v>0.0</v>
      </c>
      <c r="F739" s="1548">
        <v>0.0</v>
      </c>
      <c r="G739" s="1548">
        <v>0.0</v>
      </c>
      <c r="H739" s="1535">
        <f t="shared" si="527"/>
        <v>0</v>
      </c>
      <c r="I739" s="1549">
        <f t="shared" si="528"/>
        <v>0</v>
      </c>
      <c r="J739" s="1635"/>
      <c r="K739" s="1704" t="s">
        <v>274</v>
      </c>
      <c r="L739" s="1533">
        <v>0.0</v>
      </c>
      <c r="M739" s="1533">
        <f t="shared" si="529"/>
        <v>0</v>
      </c>
      <c r="N739" s="1533"/>
      <c r="O739" s="1533">
        <f t="shared" si="530"/>
        <v>0</v>
      </c>
      <c r="P739" s="1533"/>
      <c r="Q739" s="577"/>
      <c r="R739" s="577"/>
      <c r="S739" s="577"/>
      <c r="T739" s="577"/>
      <c r="U739" s="577"/>
      <c r="V739" s="577"/>
      <c r="W739" s="577"/>
      <c r="X739" s="577"/>
      <c r="Y739" s="577"/>
      <c r="Z739" s="577"/>
      <c r="AA739" s="577"/>
      <c r="AB739" s="577"/>
    </row>
    <row r="740">
      <c r="A740" s="1704" t="s">
        <v>274</v>
      </c>
      <c r="B740" s="1548">
        <v>0.0</v>
      </c>
      <c r="C740" s="1548">
        <v>0.0</v>
      </c>
      <c r="D740" s="1548">
        <v>0.0</v>
      </c>
      <c r="E740" s="1548">
        <v>0.0</v>
      </c>
      <c r="F740" s="1548">
        <v>0.0</v>
      </c>
      <c r="G740" s="1548">
        <v>0.0</v>
      </c>
      <c r="H740" s="1535">
        <f t="shared" si="527"/>
        <v>0</v>
      </c>
      <c r="I740" s="1549">
        <f t="shared" si="528"/>
        <v>0</v>
      </c>
      <c r="J740" s="1635"/>
      <c r="K740" s="1704" t="s">
        <v>274</v>
      </c>
      <c r="L740" s="1533">
        <v>0.0</v>
      </c>
      <c r="M740" s="1533">
        <f t="shared" si="529"/>
        <v>0</v>
      </c>
      <c r="N740" s="1533"/>
      <c r="O740" s="1533">
        <f t="shared" si="530"/>
        <v>0</v>
      </c>
      <c r="P740" s="1533"/>
      <c r="Q740" s="577"/>
      <c r="R740" s="577"/>
      <c r="S740" s="577"/>
      <c r="T740" s="577"/>
      <c r="U740" s="577"/>
      <c r="V740" s="577"/>
      <c r="W740" s="577"/>
      <c r="X740" s="577"/>
      <c r="Y740" s="577"/>
      <c r="Z740" s="577"/>
      <c r="AA740" s="577"/>
      <c r="AB740" s="577"/>
    </row>
    <row r="741">
      <c r="A741" s="1704" t="s">
        <v>274</v>
      </c>
      <c r="B741" s="1548">
        <v>0.0</v>
      </c>
      <c r="C741" s="1548">
        <v>0.0</v>
      </c>
      <c r="D741" s="1548">
        <v>0.0</v>
      </c>
      <c r="E741" s="1548">
        <v>0.0</v>
      </c>
      <c r="F741" s="1548">
        <v>0.0</v>
      </c>
      <c r="G741" s="1548">
        <v>0.0</v>
      </c>
      <c r="H741" s="1535">
        <f t="shared" si="527"/>
        <v>0</v>
      </c>
      <c r="I741" s="1549">
        <f t="shared" si="528"/>
        <v>0</v>
      </c>
      <c r="J741" s="1635"/>
      <c r="K741" s="1704" t="s">
        <v>274</v>
      </c>
      <c r="L741" s="1533">
        <v>0.0</v>
      </c>
      <c r="M741" s="1533">
        <f t="shared" si="529"/>
        <v>0</v>
      </c>
      <c r="N741" s="1533"/>
      <c r="O741" s="1533">
        <f t="shared" si="530"/>
        <v>0</v>
      </c>
      <c r="P741" s="1533"/>
      <c r="Q741" s="577"/>
      <c r="R741" s="577"/>
      <c r="S741" s="577"/>
      <c r="T741" s="577"/>
      <c r="U741" s="577"/>
      <c r="V741" s="577"/>
      <c r="W741" s="577"/>
      <c r="X741" s="577"/>
      <c r="Y741" s="577"/>
      <c r="Z741" s="577"/>
      <c r="AA741" s="577"/>
      <c r="AB741" s="577"/>
    </row>
    <row r="742">
      <c r="A742" s="1704" t="s">
        <v>274</v>
      </c>
      <c r="B742" s="1548">
        <v>0.0</v>
      </c>
      <c r="C742" s="1548">
        <v>0.0</v>
      </c>
      <c r="D742" s="1548">
        <v>0.0</v>
      </c>
      <c r="E742" s="1548">
        <v>0.0</v>
      </c>
      <c r="F742" s="1548">
        <v>0.0</v>
      </c>
      <c r="G742" s="1548">
        <v>0.0</v>
      </c>
      <c r="H742" s="1535">
        <f t="shared" si="527"/>
        <v>0</v>
      </c>
      <c r="I742" s="1549">
        <f t="shared" si="528"/>
        <v>0</v>
      </c>
      <c r="J742" s="1635"/>
      <c r="K742" s="1704" t="s">
        <v>274</v>
      </c>
      <c r="L742" s="1533">
        <v>0.0</v>
      </c>
      <c r="M742" s="1533">
        <f t="shared" si="529"/>
        <v>0</v>
      </c>
      <c r="N742" s="1533"/>
      <c r="O742" s="1533">
        <f t="shared" si="530"/>
        <v>0</v>
      </c>
      <c r="P742" s="1533"/>
      <c r="Q742" s="577"/>
      <c r="R742" s="577"/>
      <c r="S742" s="577"/>
      <c r="T742" s="577"/>
      <c r="U742" s="577"/>
      <c r="V742" s="577"/>
      <c r="W742" s="577"/>
      <c r="X742" s="577"/>
      <c r="Y742" s="577"/>
      <c r="Z742" s="577"/>
      <c r="AA742" s="577"/>
      <c r="AB742" s="577"/>
    </row>
    <row r="743">
      <c r="A743" s="1704" t="s">
        <v>274</v>
      </c>
      <c r="B743" s="1548">
        <v>0.0</v>
      </c>
      <c r="C743" s="1548">
        <v>0.0</v>
      </c>
      <c r="D743" s="1548">
        <v>0.0</v>
      </c>
      <c r="E743" s="1548">
        <v>0.0</v>
      </c>
      <c r="F743" s="1548">
        <v>0.0</v>
      </c>
      <c r="G743" s="1548">
        <v>0.0</v>
      </c>
      <c r="H743" s="1535">
        <f t="shared" si="527"/>
        <v>0</v>
      </c>
      <c r="I743" s="1549">
        <f t="shared" si="528"/>
        <v>0</v>
      </c>
      <c r="J743" s="1635"/>
      <c r="K743" s="1704" t="s">
        <v>274</v>
      </c>
      <c r="L743" s="1533">
        <v>0.0</v>
      </c>
      <c r="M743" s="1533">
        <f t="shared" si="529"/>
        <v>0</v>
      </c>
      <c r="N743" s="1533"/>
      <c r="O743" s="1533">
        <f t="shared" si="530"/>
        <v>0</v>
      </c>
      <c r="P743" s="1533"/>
      <c r="Q743" s="577"/>
      <c r="R743" s="577"/>
      <c r="S743" s="577"/>
      <c r="T743" s="577"/>
      <c r="U743" s="577"/>
      <c r="V743" s="577"/>
      <c r="W743" s="577"/>
      <c r="X743" s="577"/>
      <c r="Y743" s="577"/>
      <c r="Z743" s="577"/>
      <c r="AA743" s="577"/>
      <c r="AB743" s="577"/>
    </row>
    <row r="744">
      <c r="A744" s="1697"/>
      <c r="B744" s="1682"/>
      <c r="C744" s="1682"/>
      <c r="D744" s="1682"/>
      <c r="E744" s="1682"/>
      <c r="F744" s="1682"/>
      <c r="G744" s="1682"/>
      <c r="H744" s="1682"/>
      <c r="I744" s="1698"/>
      <c r="J744" s="588"/>
      <c r="K744" s="1699"/>
      <c r="L744" s="1682"/>
      <c r="M744" s="1682"/>
      <c r="N744" s="1682"/>
      <c r="O744" s="1682"/>
      <c r="P744" s="1682"/>
      <c r="Q744" s="577"/>
      <c r="R744" s="577"/>
      <c r="S744" s="577"/>
      <c r="T744" s="577"/>
      <c r="U744" s="577"/>
      <c r="V744" s="577"/>
      <c r="W744" s="577"/>
      <c r="X744" s="577"/>
      <c r="Y744" s="577"/>
      <c r="Z744" s="577"/>
      <c r="AA744" s="577"/>
      <c r="AB744" s="577"/>
    </row>
    <row r="745">
      <c r="A745" s="1632" t="s">
        <v>9</v>
      </c>
      <c r="B745" s="1573">
        <f t="shared" ref="B745:H745" si="531">sum(B734:B738)</f>
        <v>0</v>
      </c>
      <c r="C745" s="1573">
        <f t="shared" si="531"/>
        <v>0</v>
      </c>
      <c r="D745" s="1573">
        <f t="shared" si="531"/>
        <v>0</v>
      </c>
      <c r="E745" s="1573">
        <f t="shared" si="531"/>
        <v>0</v>
      </c>
      <c r="F745" s="1573">
        <f t="shared" si="531"/>
        <v>0</v>
      </c>
      <c r="G745" s="1573">
        <f t="shared" si="531"/>
        <v>0</v>
      </c>
      <c r="H745" s="1573">
        <f t="shared" si="531"/>
        <v>0</v>
      </c>
      <c r="I745" s="1700"/>
      <c r="J745" s="588"/>
      <c r="K745" s="1634" t="s">
        <v>9</v>
      </c>
      <c r="L745" s="1573">
        <f t="shared" ref="L745:P745" si="532">sum(L734:L738)</f>
        <v>0</v>
      </c>
      <c r="M745" s="1573">
        <f t="shared" si="532"/>
        <v>0</v>
      </c>
      <c r="N745" s="1573">
        <f t="shared" si="532"/>
        <v>40</v>
      </c>
      <c r="O745" s="1573">
        <f t="shared" si="532"/>
        <v>40</v>
      </c>
      <c r="P745" s="1573">
        <f t="shared" si="532"/>
        <v>0</v>
      </c>
      <c r="Q745" s="577"/>
      <c r="R745" s="577"/>
      <c r="S745" s="577"/>
      <c r="T745" s="577"/>
      <c r="U745" s="577"/>
      <c r="V745" s="577"/>
      <c r="W745" s="577"/>
      <c r="X745" s="577"/>
      <c r="Y745" s="577"/>
      <c r="Z745" s="577"/>
      <c r="AA745" s="577"/>
      <c r="AB745" s="577"/>
    </row>
    <row r="746">
      <c r="A746" s="584"/>
      <c r="B746" s="676"/>
      <c r="C746" s="676"/>
      <c r="D746" s="676"/>
      <c r="E746" s="676"/>
      <c r="F746" s="676"/>
      <c r="G746" s="676"/>
      <c r="H746" s="636"/>
      <c r="I746" s="1690"/>
      <c r="J746" s="576"/>
      <c r="K746" s="636"/>
      <c r="L746" s="636"/>
      <c r="M746" s="636"/>
      <c r="N746" s="636"/>
      <c r="O746" s="636"/>
      <c r="P746" s="636"/>
      <c r="Q746" s="649"/>
      <c r="R746" s="649"/>
      <c r="S746" s="649"/>
      <c r="T746" s="649"/>
      <c r="U746" s="649"/>
      <c r="V746" s="649"/>
      <c r="W746" s="577"/>
      <c r="X746" s="577"/>
      <c r="Y746" s="577"/>
      <c r="Z746" s="577"/>
      <c r="AA746" s="577"/>
      <c r="AB746" s="577"/>
    </row>
    <row r="747">
      <c r="A747" s="1588" t="s">
        <v>707</v>
      </c>
      <c r="B747" s="676"/>
      <c r="C747" s="676"/>
      <c r="D747" s="676"/>
      <c r="E747" s="676"/>
      <c r="F747" s="676"/>
      <c r="G747" s="676"/>
      <c r="H747" s="675"/>
      <c r="I747" s="1691"/>
      <c r="J747" s="576"/>
      <c r="K747" s="636"/>
      <c r="L747" s="636"/>
      <c r="M747" s="636"/>
      <c r="N747" s="636"/>
      <c r="O747" s="636"/>
      <c r="P747" s="636"/>
      <c r="Q747" s="649"/>
      <c r="R747" s="649"/>
      <c r="S747" s="649"/>
      <c r="T747" s="649"/>
      <c r="U747" s="649"/>
      <c r="V747" s="649"/>
      <c r="W747" s="577"/>
      <c r="X747" s="577"/>
      <c r="Y747" s="577"/>
      <c r="Z747" s="577"/>
      <c r="AA747" s="577"/>
      <c r="AB747" s="577"/>
    </row>
    <row r="748">
      <c r="A748" s="576"/>
      <c r="B748" s="676"/>
      <c r="C748" s="676"/>
      <c r="D748" s="676"/>
      <c r="E748" s="676"/>
      <c r="F748" s="676"/>
      <c r="G748" s="679"/>
      <c r="H748" s="1590" t="s">
        <v>555</v>
      </c>
      <c r="I748" s="1591" t="s">
        <v>36</v>
      </c>
      <c r="J748" s="576"/>
      <c r="K748" s="636"/>
      <c r="L748" s="636"/>
      <c r="M748" s="636"/>
      <c r="N748" s="636"/>
      <c r="O748" s="636"/>
      <c r="P748" s="636"/>
      <c r="Q748" s="649"/>
      <c r="R748" s="649"/>
      <c r="S748" s="649"/>
      <c r="T748" s="649"/>
      <c r="U748" s="649"/>
      <c r="V748" s="649"/>
      <c r="W748" s="577"/>
      <c r="X748" s="577"/>
      <c r="Y748" s="577"/>
      <c r="Z748" s="577"/>
      <c r="AA748" s="577"/>
      <c r="AB748" s="577"/>
    </row>
    <row r="749">
      <c r="A749" s="576"/>
      <c r="B749" s="676"/>
      <c r="C749" s="676"/>
      <c r="D749" s="676"/>
      <c r="E749" s="676"/>
      <c r="F749" s="676"/>
      <c r="G749" s="679"/>
      <c r="H749" s="1650" t="s">
        <v>662</v>
      </c>
      <c r="I749" s="1533">
        <v>0.0</v>
      </c>
      <c r="J749" s="576"/>
      <c r="K749" s="636"/>
      <c r="L749" s="636"/>
      <c r="M749" s="636"/>
      <c r="N749" s="636"/>
      <c r="O749" s="636"/>
      <c r="P749" s="636"/>
      <c r="Q749" s="649"/>
      <c r="R749" s="649"/>
      <c r="S749" s="649"/>
      <c r="T749" s="649"/>
      <c r="U749" s="649"/>
      <c r="V749" s="649"/>
      <c r="W749" s="577"/>
      <c r="X749" s="577"/>
      <c r="Y749" s="577"/>
      <c r="Z749" s="577"/>
      <c r="AA749" s="577"/>
      <c r="AB749" s="577"/>
    </row>
    <row r="750">
      <c r="A750" s="576"/>
      <c r="B750" s="676"/>
      <c r="C750" s="676"/>
      <c r="D750" s="676"/>
      <c r="E750" s="676"/>
      <c r="F750" s="676"/>
      <c r="G750" s="679"/>
      <c r="H750" s="1650" t="s">
        <v>663</v>
      </c>
      <c r="I750" s="1533">
        <f>(H745)</f>
        <v>0</v>
      </c>
      <c r="J750" s="576"/>
      <c r="K750" s="636"/>
      <c r="L750" s="636"/>
      <c r="M750" s="636"/>
      <c r="N750" s="636"/>
      <c r="O750" s="636"/>
      <c r="P750" s="636"/>
      <c r="Q750" s="649"/>
      <c r="R750" s="649"/>
      <c r="S750" s="649"/>
      <c r="T750" s="649"/>
      <c r="U750" s="649"/>
      <c r="V750" s="649"/>
      <c r="W750" s="577"/>
      <c r="X750" s="577"/>
      <c r="Y750" s="577"/>
      <c r="Z750" s="577"/>
      <c r="AA750" s="577"/>
      <c r="AB750" s="577"/>
    </row>
    <row r="751">
      <c r="A751" s="576"/>
      <c r="B751" s="676"/>
      <c r="C751" s="676"/>
      <c r="D751" s="676"/>
      <c r="E751" s="676"/>
      <c r="F751" s="676"/>
      <c r="G751" s="679"/>
      <c r="H751" s="1650" t="s">
        <v>686</v>
      </c>
      <c r="I751" s="1533">
        <f>(H745)</f>
        <v>0</v>
      </c>
      <c r="J751" s="576"/>
      <c r="K751" s="636"/>
      <c r="L751" s="636"/>
      <c r="M751" s="636"/>
      <c r="N751" s="636"/>
      <c r="O751" s="636"/>
      <c r="P751" s="636"/>
      <c r="Q751" s="649"/>
      <c r="R751" s="649"/>
      <c r="S751" s="649"/>
      <c r="T751" s="649"/>
      <c r="U751" s="649"/>
      <c r="V751" s="649"/>
      <c r="W751" s="577"/>
      <c r="X751" s="577"/>
      <c r="Y751" s="577"/>
      <c r="Z751" s="577"/>
      <c r="AA751" s="577"/>
      <c r="AB751" s="577"/>
    </row>
    <row r="752">
      <c r="A752" s="576"/>
      <c r="B752" s="676"/>
      <c r="C752" s="676"/>
      <c r="D752" s="676"/>
      <c r="E752" s="676"/>
      <c r="F752" s="676"/>
      <c r="G752" s="679"/>
      <c r="H752" s="1590" t="s">
        <v>9</v>
      </c>
      <c r="I752" s="1539">
        <f>SUM(I749:I751)</f>
        <v>0</v>
      </c>
      <c r="J752" s="576"/>
      <c r="K752" s="636"/>
      <c r="L752" s="636"/>
      <c r="M752" s="636"/>
      <c r="N752" s="636"/>
      <c r="O752" s="636"/>
      <c r="P752" s="636"/>
      <c r="Q752" s="649"/>
      <c r="R752" s="649"/>
      <c r="S752" s="649"/>
      <c r="T752" s="649"/>
      <c r="U752" s="649"/>
      <c r="V752" s="649"/>
      <c r="W752" s="577"/>
      <c r="X752" s="577"/>
      <c r="Y752" s="577"/>
      <c r="Z752" s="577"/>
      <c r="AA752" s="577"/>
      <c r="AB752" s="577"/>
    </row>
    <row r="753">
      <c r="A753" s="576"/>
      <c r="B753" s="676"/>
      <c r="C753" s="676"/>
      <c r="D753" s="676"/>
      <c r="E753" s="676"/>
      <c r="F753" s="676"/>
      <c r="G753" s="676"/>
      <c r="H753" s="678"/>
      <c r="I753" s="677"/>
      <c r="J753" s="576"/>
      <c r="K753" s="636"/>
      <c r="L753" s="636"/>
      <c r="M753" s="636"/>
      <c r="N753" s="636"/>
      <c r="O753" s="636"/>
      <c r="P753" s="636"/>
      <c r="Q753" s="649"/>
      <c r="R753" s="649"/>
      <c r="S753" s="649"/>
      <c r="T753" s="649"/>
      <c r="U753" s="649"/>
      <c r="V753" s="649"/>
      <c r="W753" s="577"/>
      <c r="X753" s="577"/>
      <c r="Y753" s="577"/>
      <c r="Z753" s="577"/>
      <c r="AA753" s="577"/>
      <c r="AB753" s="577"/>
    </row>
    <row r="754">
      <c r="A754" s="576"/>
      <c r="B754" s="676"/>
      <c r="C754" s="676"/>
      <c r="D754" s="676"/>
      <c r="E754" s="676"/>
      <c r="F754" s="676"/>
      <c r="G754" s="679"/>
      <c r="H754" s="1590" t="s">
        <v>131</v>
      </c>
      <c r="I754" s="1539">
        <f>(800-I752)</f>
        <v>800</v>
      </c>
      <c r="J754" s="576"/>
      <c r="K754" s="636"/>
      <c r="L754" s="636"/>
      <c r="M754" s="636"/>
      <c r="N754" s="636"/>
      <c r="O754" s="636"/>
      <c r="P754" s="636"/>
      <c r="Q754" s="649"/>
      <c r="R754" s="649"/>
      <c r="S754" s="649"/>
      <c r="T754" s="649"/>
      <c r="U754" s="649"/>
      <c r="V754" s="649"/>
      <c r="W754" s="577"/>
      <c r="X754" s="577"/>
      <c r="Y754" s="577"/>
      <c r="Z754" s="577"/>
      <c r="AA754" s="577"/>
      <c r="AB754" s="577"/>
    </row>
    <row r="755">
      <c r="A755" s="584"/>
      <c r="B755" s="677"/>
      <c r="C755" s="677"/>
      <c r="D755" s="677"/>
      <c r="E755" s="677"/>
      <c r="F755" s="677"/>
      <c r="G755" s="677"/>
      <c r="H755" s="675"/>
      <c r="I755" s="1691"/>
      <c r="J755" s="576"/>
      <c r="K755" s="636"/>
      <c r="L755" s="636"/>
      <c r="M755" s="636"/>
      <c r="N755" s="636"/>
      <c r="O755" s="636"/>
      <c r="P755" s="636"/>
      <c r="Q755" s="649"/>
      <c r="R755" s="649"/>
      <c r="S755" s="649"/>
      <c r="T755" s="649"/>
      <c r="U755" s="649"/>
      <c r="V755" s="649"/>
      <c r="W755" s="577"/>
      <c r="X755" s="577"/>
      <c r="Y755" s="577"/>
      <c r="Z755" s="577"/>
      <c r="AA755" s="577"/>
      <c r="AB755" s="577"/>
    </row>
    <row r="756">
      <c r="A756" s="1528" t="s">
        <v>680</v>
      </c>
      <c r="B756" s="1529">
        <v>11.0</v>
      </c>
      <c r="C756" s="1529">
        <v>12.0</v>
      </c>
      <c r="D756" s="1529">
        <v>13.0</v>
      </c>
      <c r="E756" s="1529">
        <v>14.0</v>
      </c>
      <c r="F756" s="1529">
        <v>15.0</v>
      </c>
      <c r="G756" s="1529">
        <v>16.0</v>
      </c>
      <c r="H756" s="1529">
        <v>17.0</v>
      </c>
      <c r="I756" s="1680"/>
      <c r="J756" s="576"/>
      <c r="K756" s="576"/>
      <c r="L756" s="576"/>
      <c r="M756" s="576"/>
      <c r="N756" s="576"/>
      <c r="O756" s="576"/>
      <c r="P756" s="576"/>
      <c r="Q756" s="577"/>
      <c r="R756" s="577"/>
      <c r="S756" s="577"/>
      <c r="T756" s="577"/>
      <c r="U756" s="577"/>
      <c r="V756" s="577"/>
      <c r="W756" s="649"/>
      <c r="X756" s="649"/>
      <c r="Y756" s="649"/>
      <c r="Z756" s="649"/>
      <c r="AA756" s="649"/>
      <c r="AB756" s="649"/>
    </row>
    <row r="757">
      <c r="A757" s="1610" t="s">
        <v>156</v>
      </c>
      <c r="B757" s="1590" t="s">
        <v>2</v>
      </c>
      <c r="C757" s="1590" t="s">
        <v>3</v>
      </c>
      <c r="D757" s="1590" t="s">
        <v>4</v>
      </c>
      <c r="E757" s="1590" t="s">
        <v>5</v>
      </c>
      <c r="F757" s="1590" t="s">
        <v>6</v>
      </c>
      <c r="G757" s="1590" t="s">
        <v>7</v>
      </c>
      <c r="H757" s="1591" t="s">
        <v>8</v>
      </c>
      <c r="I757" s="1590" t="s">
        <v>9</v>
      </c>
      <c r="J757" s="636"/>
      <c r="K757" s="675"/>
      <c r="L757" s="584"/>
      <c r="M757" s="584"/>
      <c r="N757" s="584"/>
      <c r="O757" s="584"/>
      <c r="P757" s="584"/>
      <c r="Q757" s="721"/>
      <c r="R757" s="721"/>
      <c r="S757" s="721"/>
      <c r="T757" s="721"/>
      <c r="U757" s="721"/>
      <c r="V757" s="721"/>
      <c r="W757" s="577"/>
      <c r="X757" s="577"/>
      <c r="Y757" s="577"/>
      <c r="Z757" s="577"/>
      <c r="AA757" s="577"/>
      <c r="AB757" s="577"/>
    </row>
    <row r="758">
      <c r="A758" s="1646" t="s">
        <v>163</v>
      </c>
      <c r="B758" s="1705"/>
      <c r="C758" s="1705"/>
      <c r="D758" s="1705"/>
      <c r="E758" s="1705"/>
      <c r="F758" s="1705"/>
      <c r="G758" s="1705"/>
      <c r="H758" s="1705"/>
      <c r="I758" s="1705"/>
      <c r="J758" s="1706"/>
      <c r="K758" s="1612" t="s">
        <v>373</v>
      </c>
      <c r="L758" s="1612" t="s">
        <v>374</v>
      </c>
      <c r="M758" s="1612" t="s">
        <v>280</v>
      </c>
      <c r="N758" s="1612" t="s">
        <v>299</v>
      </c>
      <c r="O758" s="1612" t="s">
        <v>131</v>
      </c>
      <c r="P758" s="1612" t="s">
        <v>282</v>
      </c>
      <c r="Q758" s="1612" t="s">
        <v>283</v>
      </c>
      <c r="R758" s="1612" t="s">
        <v>284</v>
      </c>
      <c r="S758" s="1612" t="s">
        <v>373</v>
      </c>
      <c r="T758" s="1612" t="s">
        <v>374</v>
      </c>
      <c r="U758" s="1612" t="s">
        <v>429</v>
      </c>
      <c r="V758" s="1612" t="s">
        <v>430</v>
      </c>
      <c r="W758" s="577"/>
      <c r="X758" s="577"/>
      <c r="Y758" s="577"/>
      <c r="Z758" s="577"/>
      <c r="AA758" s="577"/>
      <c r="AB758" s="577"/>
    </row>
    <row r="759">
      <c r="A759" s="1577" t="s">
        <v>164</v>
      </c>
      <c r="B759" s="1649">
        <v>74.62</v>
      </c>
      <c r="C759" s="1649">
        <v>21.91</v>
      </c>
      <c r="D759" s="1649">
        <v>450.75</v>
      </c>
      <c r="E759" s="1650">
        <v>718.04</v>
      </c>
      <c r="F759" s="1650">
        <v>742.54</v>
      </c>
      <c r="G759" s="1650">
        <v>1071.03</v>
      </c>
      <c r="H759" s="1649">
        <v>334.0</v>
      </c>
      <c r="I759" s="1592">
        <f t="shared" ref="I759:I762" si="533">SUM(B759:H759)</f>
        <v>3412.89</v>
      </c>
      <c r="J759" s="588"/>
      <c r="K759" s="1725" t="s">
        <v>305</v>
      </c>
      <c r="L759" s="1636" t="s">
        <v>375</v>
      </c>
      <c r="M759" s="1593">
        <v>24.0</v>
      </c>
      <c r="N759" s="1593">
        <v>23.0</v>
      </c>
      <c r="O759" s="1636">
        <f t="shared" ref="O759:O764" si="534">(M759-N759)</f>
        <v>1</v>
      </c>
      <c r="P759" s="1537">
        <v>3750.0</v>
      </c>
      <c r="Q759" s="1533">
        <f>(H528)</f>
        <v>1639</v>
      </c>
      <c r="R759" s="1549">
        <f t="shared" ref="R759:R764" si="535">(Q759/P759)</f>
        <v>0.4370666667</v>
      </c>
      <c r="S759" s="1636" t="s">
        <v>305</v>
      </c>
      <c r="T759" s="1636" t="s">
        <v>375</v>
      </c>
      <c r="U759" s="1652">
        <f t="shared" ref="U759:U764" si="536">(Q759/11*21)</f>
        <v>3129</v>
      </c>
      <c r="V759" s="1656">
        <f t="shared" ref="V759:V770" si="537">(U759/P759)</f>
        <v>0.8344</v>
      </c>
      <c r="W759" s="577"/>
      <c r="X759" s="577"/>
      <c r="Y759" s="577"/>
      <c r="Z759" s="577"/>
      <c r="AA759" s="577"/>
      <c r="AB759" s="577"/>
    </row>
    <row r="760">
      <c r="A760" s="1577" t="s">
        <v>165</v>
      </c>
      <c r="B760" s="1649">
        <v>449.44</v>
      </c>
      <c r="C760" s="1649">
        <v>1.93</v>
      </c>
      <c r="D760" s="1649">
        <v>234.8</v>
      </c>
      <c r="E760" s="1650">
        <v>71.95</v>
      </c>
      <c r="F760" s="1650">
        <v>629.57</v>
      </c>
      <c r="G760" s="1650">
        <v>390.3</v>
      </c>
      <c r="H760" s="1649">
        <v>471.74</v>
      </c>
      <c r="I760" s="1592">
        <f t="shared" si="533"/>
        <v>2249.73</v>
      </c>
      <c r="J760" s="588"/>
      <c r="K760" s="1725" t="s">
        <v>331</v>
      </c>
      <c r="L760" s="1636" t="s">
        <v>481</v>
      </c>
      <c r="M760" s="1593">
        <v>24.0</v>
      </c>
      <c r="N760" s="1593">
        <v>20.0</v>
      </c>
      <c r="O760" s="1636">
        <f t="shared" si="534"/>
        <v>4</v>
      </c>
      <c r="P760" s="1537">
        <v>3750.0</v>
      </c>
      <c r="Q760" s="1533">
        <f>(H677)</f>
        <v>1558</v>
      </c>
      <c r="R760" s="1549">
        <f t="shared" si="535"/>
        <v>0.4154666667</v>
      </c>
      <c r="S760" s="1636" t="s">
        <v>331</v>
      </c>
      <c r="T760" s="1636" t="s">
        <v>481</v>
      </c>
      <c r="U760" s="1652">
        <f t="shared" si="536"/>
        <v>2974.363636</v>
      </c>
      <c r="V760" s="1653">
        <f t="shared" si="537"/>
        <v>0.7931636364</v>
      </c>
      <c r="W760" s="577"/>
      <c r="X760" s="577"/>
      <c r="Y760" s="577"/>
      <c r="Z760" s="577"/>
      <c r="AA760" s="577"/>
      <c r="AB760" s="577"/>
    </row>
    <row r="761">
      <c r="A761" s="1577" t="s">
        <v>166</v>
      </c>
      <c r="B761" s="1649">
        <v>606.36</v>
      </c>
      <c r="C761" s="1649">
        <v>552.86</v>
      </c>
      <c r="D761" s="1649">
        <v>47.75</v>
      </c>
      <c r="E761" s="1649">
        <v>574.76</v>
      </c>
      <c r="F761" s="1650">
        <v>852.93</v>
      </c>
      <c r="G761" s="1650">
        <v>659.69</v>
      </c>
      <c r="H761" s="1649">
        <v>854.14</v>
      </c>
      <c r="I761" s="1592">
        <f t="shared" si="533"/>
        <v>4148.49</v>
      </c>
      <c r="J761" s="588"/>
      <c r="K761" s="1725" t="s">
        <v>70</v>
      </c>
      <c r="L761" s="1636" t="s">
        <v>70</v>
      </c>
      <c r="M761" s="1636">
        <f t="shared" ref="M761:N761" si="538">sum(M759:M760)</f>
        <v>48</v>
      </c>
      <c r="N761" s="1636">
        <f t="shared" si="538"/>
        <v>43</v>
      </c>
      <c r="O761" s="1636">
        <f t="shared" si="534"/>
        <v>5</v>
      </c>
      <c r="P761" s="1533">
        <f t="shared" ref="P761:Q761" si="539">sum(P759:P760)</f>
        <v>7500</v>
      </c>
      <c r="Q761" s="1533">
        <f t="shared" si="539"/>
        <v>3197</v>
      </c>
      <c r="R761" s="1549">
        <f t="shared" si="535"/>
        <v>0.4262666667</v>
      </c>
      <c r="S761" s="1636" t="s">
        <v>70</v>
      </c>
      <c r="T761" s="1636" t="s">
        <v>70</v>
      </c>
      <c r="U761" s="1652">
        <f t="shared" si="536"/>
        <v>6103.363636</v>
      </c>
      <c r="V761" s="1656">
        <f t="shared" si="537"/>
        <v>0.8137818182</v>
      </c>
      <c r="W761" s="577"/>
      <c r="X761" s="577"/>
      <c r="Y761" s="577"/>
      <c r="Z761" s="577"/>
      <c r="AA761" s="577"/>
      <c r="AB761" s="577"/>
    </row>
    <row r="762">
      <c r="A762" s="1577" t="s">
        <v>589</v>
      </c>
      <c r="B762" s="1649">
        <v>628.69</v>
      </c>
      <c r="C762" s="1649">
        <v>706.82</v>
      </c>
      <c r="D762" s="1649">
        <v>573.39</v>
      </c>
      <c r="E762" s="1649">
        <v>562.26</v>
      </c>
      <c r="F762" s="1650">
        <v>786.71</v>
      </c>
      <c r="G762" s="1650">
        <v>485.28</v>
      </c>
      <c r="H762" s="1649">
        <v>942.0</v>
      </c>
      <c r="I762" s="1592">
        <f t="shared" si="533"/>
        <v>4685.15</v>
      </c>
      <c r="J762" s="588"/>
      <c r="K762" s="1726" t="s">
        <v>484</v>
      </c>
      <c r="L762" s="1657" t="s">
        <v>452</v>
      </c>
      <c r="M762" s="1658">
        <v>15.0</v>
      </c>
      <c r="N762" s="1658">
        <v>12.0</v>
      </c>
      <c r="O762" s="1657">
        <f t="shared" si="534"/>
        <v>3</v>
      </c>
      <c r="P762" s="1727">
        <v>1000.0</v>
      </c>
      <c r="Q762" s="1660">
        <f>(F724)</f>
        <v>443</v>
      </c>
      <c r="R762" s="1661">
        <f t="shared" si="535"/>
        <v>0.443</v>
      </c>
      <c r="S762" s="1657" t="s">
        <v>484</v>
      </c>
      <c r="T762" s="1657" t="s">
        <v>452</v>
      </c>
      <c r="U762" s="1652">
        <f t="shared" si="536"/>
        <v>845.7272727</v>
      </c>
      <c r="V762" s="1656">
        <f t="shared" si="537"/>
        <v>0.8457272727</v>
      </c>
      <c r="W762" s="577"/>
      <c r="X762" s="577"/>
      <c r="Y762" s="577"/>
      <c r="Z762" s="577"/>
      <c r="AA762" s="577"/>
      <c r="AB762" s="577"/>
    </row>
    <row r="763">
      <c r="A763" s="1610" t="s">
        <v>9</v>
      </c>
      <c r="B763" s="1591">
        <f t="shared" ref="B763:I763" si="540">SUM(B759:B762)</f>
        <v>1759.11</v>
      </c>
      <c r="C763" s="1591">
        <f t="shared" si="540"/>
        <v>1283.52</v>
      </c>
      <c r="D763" s="1591">
        <f t="shared" si="540"/>
        <v>1306.69</v>
      </c>
      <c r="E763" s="1591">
        <f t="shared" si="540"/>
        <v>1927.01</v>
      </c>
      <c r="F763" s="1591">
        <f t="shared" si="540"/>
        <v>3011.75</v>
      </c>
      <c r="G763" s="1591">
        <f t="shared" si="540"/>
        <v>2606.3</v>
      </c>
      <c r="H763" s="1591">
        <f t="shared" si="540"/>
        <v>2601.88</v>
      </c>
      <c r="I763" s="1591">
        <f t="shared" si="540"/>
        <v>14496.26</v>
      </c>
      <c r="J763" s="588"/>
      <c r="K763" s="1726" t="s">
        <v>485</v>
      </c>
      <c r="L763" s="1658" t="s">
        <v>14</v>
      </c>
      <c r="M763" s="1657">
        <v>0.0</v>
      </c>
      <c r="N763" s="1657">
        <v>0.0</v>
      </c>
      <c r="O763" s="1657">
        <f t="shared" si="534"/>
        <v>0</v>
      </c>
      <c r="P763" s="1659">
        <v>400.0</v>
      </c>
      <c r="Q763" s="1660">
        <f>(I724)</f>
        <v>137</v>
      </c>
      <c r="R763" s="1661">
        <f t="shared" si="535"/>
        <v>0.3425</v>
      </c>
      <c r="S763" s="1657" t="s">
        <v>485</v>
      </c>
      <c r="T763" s="1658" t="s">
        <v>14</v>
      </c>
      <c r="U763" s="1652">
        <f t="shared" si="536"/>
        <v>261.5454545</v>
      </c>
      <c r="V763" s="1663">
        <f t="shared" si="537"/>
        <v>0.6538636364</v>
      </c>
      <c r="W763" s="577"/>
      <c r="X763" s="577"/>
      <c r="Y763" s="577"/>
      <c r="Z763" s="577"/>
      <c r="AA763" s="577"/>
      <c r="AB763" s="577"/>
    </row>
    <row r="764">
      <c r="A764" s="576"/>
      <c r="B764" s="576"/>
      <c r="C764" s="576"/>
      <c r="D764" s="576"/>
      <c r="E764" s="676"/>
      <c r="F764" s="727"/>
      <c r="G764" s="727"/>
      <c r="H764" s="727"/>
      <c r="I764" s="727"/>
      <c r="J764" s="588"/>
      <c r="K764" s="1726" t="s">
        <v>144</v>
      </c>
      <c r="L764" s="1657" t="s">
        <v>144</v>
      </c>
      <c r="M764" s="1657">
        <f t="shared" ref="M764:N764" si="541">sum(M762:M763)</f>
        <v>15</v>
      </c>
      <c r="N764" s="1657">
        <f t="shared" si="541"/>
        <v>12</v>
      </c>
      <c r="O764" s="1657">
        <f t="shared" si="534"/>
        <v>3</v>
      </c>
      <c r="P764" s="1662">
        <f t="shared" ref="P764:Q764" si="542">sum(P762:P763)</f>
        <v>1400</v>
      </c>
      <c r="Q764" s="1660">
        <f t="shared" si="542"/>
        <v>580</v>
      </c>
      <c r="R764" s="1661">
        <f t="shared" si="535"/>
        <v>0.4142857143</v>
      </c>
      <c r="S764" s="1657" t="s">
        <v>144</v>
      </c>
      <c r="T764" s="1657" t="s">
        <v>144</v>
      </c>
      <c r="U764" s="1652">
        <f t="shared" si="536"/>
        <v>1107.272727</v>
      </c>
      <c r="V764" s="1653">
        <f t="shared" si="537"/>
        <v>0.7909090909</v>
      </c>
      <c r="W764" s="577"/>
      <c r="X764" s="577"/>
      <c r="Y764" s="577"/>
      <c r="Z764" s="577"/>
      <c r="AA764" s="577"/>
      <c r="AB764" s="577"/>
    </row>
    <row r="765">
      <c r="A765" s="576"/>
      <c r="B765" s="576"/>
      <c r="C765" s="576"/>
      <c r="D765" s="576"/>
      <c r="E765" s="1590" t="s">
        <v>35</v>
      </c>
      <c r="F765" s="1590" t="s">
        <v>164</v>
      </c>
      <c r="G765" s="1590" t="s">
        <v>165</v>
      </c>
      <c r="H765" s="1591" t="s">
        <v>166</v>
      </c>
      <c r="I765" s="1591" t="s">
        <v>589</v>
      </c>
      <c r="J765" s="588"/>
      <c r="K765" s="1728" t="s">
        <v>453</v>
      </c>
      <c r="L765" s="1707" t="s">
        <v>79</v>
      </c>
      <c r="M765" s="1559">
        <f t="shared" ref="M765:R765" si="543">SUM(M766:M769)</f>
        <v>40</v>
      </c>
      <c r="N765" s="1559">
        <f t="shared" si="543"/>
        <v>40</v>
      </c>
      <c r="O765" s="1559">
        <f t="shared" si="543"/>
        <v>0</v>
      </c>
      <c r="P765" s="1664">
        <f t="shared" si="543"/>
        <v>91000</v>
      </c>
      <c r="Q765" s="1665">
        <f t="shared" si="543"/>
        <v>39873.79</v>
      </c>
      <c r="R765" s="1666">
        <f t="shared" si="543"/>
        <v>1.715739061</v>
      </c>
      <c r="S765" s="1559" t="s">
        <v>453</v>
      </c>
      <c r="T765" s="1707" t="s">
        <v>79</v>
      </c>
      <c r="U765" s="1665">
        <f>SUM(U766:U769)</f>
        <v>77255.46813</v>
      </c>
      <c r="V765" s="1653">
        <f t="shared" si="537"/>
        <v>0.8489611882</v>
      </c>
      <c r="W765" s="577"/>
      <c r="X765" s="577"/>
      <c r="Y765" s="577"/>
      <c r="Z765" s="577"/>
      <c r="AA765" s="577"/>
      <c r="AB765" s="577"/>
    </row>
    <row r="766">
      <c r="A766" s="576"/>
      <c r="B766" s="576"/>
      <c r="C766" s="576"/>
      <c r="D766" s="588"/>
      <c r="E766" s="1650" t="s">
        <v>662</v>
      </c>
      <c r="F766" s="1708">
        <v>1983.1</v>
      </c>
      <c r="G766" s="1708">
        <v>1140.25</v>
      </c>
      <c r="H766" s="1708">
        <v>2078.07</v>
      </c>
      <c r="I766" s="1708">
        <v>3138.07</v>
      </c>
      <c r="J766" s="588"/>
      <c r="K766" s="1728" t="s">
        <v>454</v>
      </c>
      <c r="L766" s="1707" t="s">
        <v>79</v>
      </c>
      <c r="M766" s="1559">
        <v>10.0</v>
      </c>
      <c r="N766" s="1559">
        <v>10.0</v>
      </c>
      <c r="O766" s="1559">
        <f t="shared" ref="O766:O769" si="544">SUM(M766-N766)</f>
        <v>0</v>
      </c>
      <c r="P766" s="1709">
        <v>22000.0</v>
      </c>
      <c r="Q766" s="1665">
        <f>SUM(F769)</f>
        <v>8729.78</v>
      </c>
      <c r="R766" s="1666">
        <f t="shared" ref="R766:R770" si="545">(Q766/P766)</f>
        <v>0.3968081818</v>
      </c>
      <c r="S766" s="1559" t="s">
        <v>454</v>
      </c>
      <c r="T766" s="1707" t="s">
        <v>79</v>
      </c>
      <c r="U766" s="1665">
        <f t="shared" ref="U766:U769" si="546">(Q766/16*31)</f>
        <v>16913.94875</v>
      </c>
      <c r="V766" s="1653">
        <f t="shared" si="537"/>
        <v>0.7688158523</v>
      </c>
      <c r="W766" s="577"/>
      <c r="X766" s="577"/>
      <c r="Y766" s="577"/>
      <c r="Z766" s="577"/>
      <c r="AA766" s="577"/>
      <c r="AB766" s="577"/>
    </row>
    <row r="767">
      <c r="A767" s="576"/>
      <c r="B767" s="576"/>
      <c r="C767" s="576"/>
      <c r="D767" s="588"/>
      <c r="E767" s="1650" t="s">
        <v>663</v>
      </c>
      <c r="F767" s="1669">
        <f>(I369)</f>
        <v>3333.79</v>
      </c>
      <c r="G767" s="1669">
        <f>(I370)</f>
        <v>2700.71</v>
      </c>
      <c r="H767" s="1669">
        <f>(I371)</f>
        <v>5147.67</v>
      </c>
      <c r="I767" s="1669">
        <f>(I372)</f>
        <v>5855.87</v>
      </c>
      <c r="J767" s="588"/>
      <c r="K767" s="1728" t="s">
        <v>456</v>
      </c>
      <c r="L767" s="1707" t="s">
        <v>79</v>
      </c>
      <c r="M767" s="1559">
        <v>10.0</v>
      </c>
      <c r="N767" s="1707">
        <v>10.0</v>
      </c>
      <c r="O767" s="1559">
        <f t="shared" si="544"/>
        <v>0</v>
      </c>
      <c r="P767" s="1709">
        <v>18000.0</v>
      </c>
      <c r="Q767" s="1665">
        <f>SUM(G769)</f>
        <v>6090.69</v>
      </c>
      <c r="R767" s="1666">
        <f t="shared" si="545"/>
        <v>0.3383716667</v>
      </c>
      <c r="S767" s="1559" t="s">
        <v>456</v>
      </c>
      <c r="T767" s="1707" t="s">
        <v>79</v>
      </c>
      <c r="U767" s="1665">
        <f t="shared" si="546"/>
        <v>11800.71188</v>
      </c>
      <c r="V767" s="1663">
        <f t="shared" si="537"/>
        <v>0.6555951042</v>
      </c>
      <c r="W767" s="577"/>
      <c r="X767" s="577"/>
      <c r="Y767" s="577"/>
      <c r="Z767" s="577"/>
      <c r="AA767" s="577"/>
      <c r="AB767" s="577"/>
    </row>
    <row r="768">
      <c r="A768" s="576"/>
      <c r="B768" s="576"/>
      <c r="C768" s="576"/>
      <c r="D768" s="588"/>
      <c r="E768" s="1650" t="s">
        <v>686</v>
      </c>
      <c r="F768" s="1669">
        <f>(I759)</f>
        <v>3412.89</v>
      </c>
      <c r="G768" s="1669">
        <f>(I760)</f>
        <v>2249.73</v>
      </c>
      <c r="H768" s="1669">
        <f>(I761)</f>
        <v>4148.49</v>
      </c>
      <c r="I768" s="1669">
        <f>(I762)</f>
        <v>4685.15</v>
      </c>
      <c r="J768" s="576"/>
      <c r="K768" s="1728" t="s">
        <v>455</v>
      </c>
      <c r="L768" s="1707" t="s">
        <v>79</v>
      </c>
      <c r="M768" s="1559">
        <v>10.0</v>
      </c>
      <c r="N768" s="1559">
        <v>10.0</v>
      </c>
      <c r="O768" s="1559">
        <f t="shared" si="544"/>
        <v>0</v>
      </c>
      <c r="P768" s="1664">
        <v>24000.0</v>
      </c>
      <c r="Q768" s="1665">
        <f>SUM(H769)</f>
        <v>11374.23</v>
      </c>
      <c r="R768" s="1666">
        <f t="shared" si="545"/>
        <v>0.47392625</v>
      </c>
      <c r="S768" s="1559" t="s">
        <v>455</v>
      </c>
      <c r="T768" s="1707" t="s">
        <v>79</v>
      </c>
      <c r="U768" s="1665">
        <f t="shared" si="546"/>
        <v>22037.57063</v>
      </c>
      <c r="V768" s="1656">
        <f t="shared" si="537"/>
        <v>0.9182321094</v>
      </c>
      <c r="W768" s="577"/>
      <c r="X768" s="577"/>
      <c r="Y768" s="577"/>
      <c r="Z768" s="577"/>
      <c r="AA768" s="577"/>
      <c r="AB768" s="577"/>
    </row>
    <row r="769">
      <c r="A769" s="576"/>
      <c r="B769" s="576"/>
      <c r="C769" s="576"/>
      <c r="D769" s="588"/>
      <c r="E769" s="1677" t="s">
        <v>9</v>
      </c>
      <c r="F769" s="1678">
        <f t="shared" ref="F769:I769" si="547">SUM(F766:F768)</f>
        <v>8729.78</v>
      </c>
      <c r="G769" s="1678">
        <f t="shared" si="547"/>
        <v>6090.69</v>
      </c>
      <c r="H769" s="1678">
        <f t="shared" si="547"/>
        <v>11374.23</v>
      </c>
      <c r="I769" s="1678">
        <f t="shared" si="547"/>
        <v>13679.09</v>
      </c>
      <c r="J769" s="576"/>
      <c r="K769" s="1728" t="s">
        <v>590</v>
      </c>
      <c r="L769" s="1707" t="s">
        <v>79</v>
      </c>
      <c r="M769" s="1559">
        <v>10.0</v>
      </c>
      <c r="N769" s="1559">
        <v>10.0</v>
      </c>
      <c r="O769" s="1559">
        <f t="shared" si="544"/>
        <v>0</v>
      </c>
      <c r="P769" s="1709">
        <v>27000.0</v>
      </c>
      <c r="Q769" s="1665">
        <f>SUM(I769)</f>
        <v>13679.09</v>
      </c>
      <c r="R769" s="1666">
        <f t="shared" si="545"/>
        <v>0.506632963</v>
      </c>
      <c r="S769" s="1559" t="s">
        <v>590</v>
      </c>
      <c r="T769" s="1707" t="s">
        <v>79</v>
      </c>
      <c r="U769" s="1665">
        <f t="shared" si="546"/>
        <v>26503.23688</v>
      </c>
      <c r="V769" s="1654">
        <f t="shared" si="537"/>
        <v>0.9816013657</v>
      </c>
      <c r="W769" s="577"/>
      <c r="X769" s="577"/>
      <c r="Y769" s="577"/>
      <c r="Z769" s="577"/>
      <c r="AA769" s="577"/>
      <c r="AB769" s="577"/>
    </row>
    <row r="770">
      <c r="A770" s="576"/>
      <c r="B770" s="576"/>
      <c r="C770" s="576"/>
      <c r="D770" s="588"/>
      <c r="E770" s="1590" t="s">
        <v>167</v>
      </c>
      <c r="F770" s="1679">
        <f>(F769/24000)</f>
        <v>0.3637408333</v>
      </c>
      <c r="G770" s="1679">
        <f>(G769/18000)</f>
        <v>0.3383716667</v>
      </c>
      <c r="H770" s="1679">
        <f>(H769/24000)</f>
        <v>0.47392625</v>
      </c>
      <c r="I770" s="1679">
        <f>(I769/28000)</f>
        <v>0.4885389286</v>
      </c>
      <c r="J770" s="576"/>
      <c r="K770" s="1729" t="s">
        <v>678</v>
      </c>
      <c r="L770" s="1658" t="s">
        <v>679</v>
      </c>
      <c r="M770" s="1658">
        <v>10.0</v>
      </c>
      <c r="N770" s="1658">
        <v>2.0</v>
      </c>
      <c r="O770" s="1657">
        <f>(M770-N770)</f>
        <v>8</v>
      </c>
      <c r="P770" s="1659">
        <v>800.0</v>
      </c>
      <c r="Q770" s="1660">
        <f>(I751)</f>
        <v>0</v>
      </c>
      <c r="R770" s="1661">
        <f t="shared" si="545"/>
        <v>0</v>
      </c>
      <c r="S770" s="1657" t="s">
        <v>144</v>
      </c>
      <c r="T770" s="1657" t="s">
        <v>144</v>
      </c>
      <c r="U770" s="1652">
        <f>(Q770/11*21)</f>
        <v>0</v>
      </c>
      <c r="V770" s="1663">
        <f t="shared" si="537"/>
        <v>0</v>
      </c>
      <c r="W770" s="577"/>
      <c r="X770" s="577"/>
      <c r="Y770" s="577"/>
      <c r="Z770" s="577"/>
      <c r="AA770" s="577"/>
      <c r="AB770" s="577"/>
    </row>
    <row r="771">
      <c r="A771" s="576"/>
      <c r="B771" s="576"/>
      <c r="C771" s="576"/>
      <c r="D771" s="588"/>
      <c r="E771" s="1590" t="s">
        <v>339</v>
      </c>
      <c r="F771" s="1591">
        <f t="shared" ref="F771:I771" si="548">(F769/14*31)</f>
        <v>19330.22714</v>
      </c>
      <c r="G771" s="1591">
        <f t="shared" si="548"/>
        <v>13486.52786</v>
      </c>
      <c r="H771" s="1591">
        <f t="shared" si="548"/>
        <v>25185.795</v>
      </c>
      <c r="I771" s="1591">
        <f t="shared" si="548"/>
        <v>30289.41357</v>
      </c>
      <c r="J771" s="576"/>
      <c r="K771" s="7"/>
      <c r="L771" s="7"/>
      <c r="M771" s="7"/>
      <c r="N771" s="7"/>
      <c r="O771" s="7"/>
      <c r="P771" s="7"/>
      <c r="Q771" s="7"/>
      <c r="R771" s="7"/>
      <c r="S771" s="7"/>
      <c r="T771" s="7"/>
      <c r="U771" s="7"/>
      <c r="V771" s="7"/>
      <c r="W771" s="577"/>
      <c r="X771" s="577"/>
      <c r="Y771" s="577"/>
      <c r="Z771" s="577"/>
      <c r="AA771" s="577"/>
      <c r="AB771" s="57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1528" t="s">
        <v>708</v>
      </c>
      <c r="B774" s="1529">
        <v>18.0</v>
      </c>
      <c r="C774" s="1529">
        <v>19.0</v>
      </c>
      <c r="D774" s="1529">
        <v>20.0</v>
      </c>
      <c r="E774" s="1529">
        <v>21.0</v>
      </c>
      <c r="F774" s="1529">
        <v>22.0</v>
      </c>
      <c r="G774" s="1529">
        <v>23.0</v>
      </c>
      <c r="H774" s="1680"/>
      <c r="I774" s="1680"/>
      <c r="J774" s="1531"/>
      <c r="K774" s="1528" t="s">
        <v>708</v>
      </c>
      <c r="L774" s="1680"/>
      <c r="M774" s="1680"/>
      <c r="N774" s="1680"/>
      <c r="O774" s="1680"/>
      <c r="P774" s="1680"/>
      <c r="Q774" s="1680"/>
      <c r="R774" s="1730"/>
      <c r="S774" s="649"/>
      <c r="T774" s="649"/>
      <c r="U774" s="649"/>
      <c r="V774" s="649"/>
      <c r="W774" s="649"/>
      <c r="X774" s="649"/>
      <c r="Y774" s="649"/>
      <c r="Z774" s="649"/>
      <c r="AA774" s="649"/>
      <c r="AB774" s="649"/>
    </row>
    <row r="775">
      <c r="A775" s="1534" t="s">
        <v>305</v>
      </c>
      <c r="B775" s="1535" t="s">
        <v>2</v>
      </c>
      <c r="C775" s="1535" t="s">
        <v>3</v>
      </c>
      <c r="D775" s="1535" t="s">
        <v>4</v>
      </c>
      <c r="E775" s="1535" t="s">
        <v>5</v>
      </c>
      <c r="F775" s="1535" t="s">
        <v>6</v>
      </c>
      <c r="G775" s="1535" t="s">
        <v>7</v>
      </c>
      <c r="H775" s="1535" t="s">
        <v>9</v>
      </c>
      <c r="I775" s="1535" t="s">
        <v>71</v>
      </c>
      <c r="J775" s="1531"/>
      <c r="K775" s="1535" t="s">
        <v>305</v>
      </c>
      <c r="L775" s="1535" t="s">
        <v>72</v>
      </c>
      <c r="M775" s="1535" t="s">
        <v>13</v>
      </c>
      <c r="N775" s="1533" t="s">
        <v>73</v>
      </c>
      <c r="O775" s="1535" t="s">
        <v>13</v>
      </c>
      <c r="P775" s="1533" t="s">
        <v>74</v>
      </c>
      <c r="Q775" s="1537" t="s">
        <v>640</v>
      </c>
      <c r="R775" s="1731" t="s">
        <v>592</v>
      </c>
      <c r="S775" s="649"/>
      <c r="T775" s="649"/>
      <c r="U775" s="649"/>
      <c r="V775" s="649"/>
      <c r="W775" s="649"/>
      <c r="X775" s="649"/>
      <c r="Y775" s="649"/>
      <c r="Z775" s="649"/>
      <c r="AA775" s="649"/>
      <c r="AB775" s="649"/>
    </row>
    <row r="776">
      <c r="A776" s="1538" t="s">
        <v>75</v>
      </c>
      <c r="B776" s="1539">
        <f t="shared" ref="B776:G776" si="549"> SUM(B777:B780,B782:B785,B787:B790,B792:B795,B797:B800)</f>
        <v>16</v>
      </c>
      <c r="C776" s="1539">
        <f t="shared" si="549"/>
        <v>50</v>
      </c>
      <c r="D776" s="1539">
        <f t="shared" si="549"/>
        <v>37</v>
      </c>
      <c r="E776" s="1539">
        <f t="shared" si="549"/>
        <v>20</v>
      </c>
      <c r="F776" s="1539">
        <f t="shared" si="549"/>
        <v>26</v>
      </c>
      <c r="G776" s="1539">
        <f t="shared" si="549"/>
        <v>12</v>
      </c>
      <c r="H776" s="1539">
        <f>SUM(H777:H780,H782:H785,H787:H790,H792:H795,H797:H800,H802:H805)</f>
        <v>183</v>
      </c>
      <c r="I776" s="1539"/>
      <c r="J776" s="1531"/>
      <c r="K776" s="1539" t="s">
        <v>75</v>
      </c>
      <c r="L776" s="1539"/>
      <c r="M776" s="1539"/>
      <c r="N776" s="1539"/>
      <c r="O776" s="1539"/>
      <c r="P776" s="1539"/>
      <c r="Q776" s="1539"/>
      <c r="R776" s="1539"/>
      <c r="S776" s="649"/>
      <c r="T776" s="649"/>
      <c r="U776" s="649"/>
      <c r="V776" s="649"/>
      <c r="W776" s="649"/>
      <c r="X776" s="649"/>
      <c r="Y776" s="649"/>
      <c r="Z776" s="649"/>
      <c r="AA776" s="649"/>
      <c r="AB776" s="649"/>
    </row>
    <row r="777">
      <c r="A777" s="1540" t="s">
        <v>76</v>
      </c>
      <c r="B777" s="1541">
        <v>10.0</v>
      </c>
      <c r="C777" s="1541">
        <v>0.0</v>
      </c>
      <c r="D777" s="1541">
        <v>0.0</v>
      </c>
      <c r="E777" s="1541">
        <v>2.0</v>
      </c>
      <c r="F777" s="1541">
        <v>5.0</v>
      </c>
      <c r="G777" s="1541">
        <v>0.0</v>
      </c>
      <c r="H777" s="1542">
        <f t="shared" ref="H777:H779" si="550">SUM(B777:G777)</f>
        <v>17</v>
      </c>
      <c r="I777" s="1543">
        <f>sum(H777:H780)</f>
        <v>20</v>
      </c>
      <c r="J777" s="729"/>
      <c r="K777" s="1545" t="s">
        <v>76</v>
      </c>
      <c r="L777" s="1546">
        <v>55.0</v>
      </c>
      <c r="M777" s="1543">
        <f>(L777-H777)</f>
        <v>38</v>
      </c>
      <c r="N777" s="1546">
        <v>0.0</v>
      </c>
      <c r="O777" s="1543">
        <f t="shared" ref="O777:O778" si="551">sum(M777,N777)-R777</f>
        <v>38</v>
      </c>
      <c r="P777" s="1546"/>
      <c r="Q777" s="1546"/>
      <c r="R777" s="1546"/>
      <c r="S777" s="659"/>
      <c r="T777" s="649"/>
      <c r="U777" s="649"/>
      <c r="V777" s="649"/>
      <c r="W777" s="649"/>
      <c r="X777" s="649"/>
      <c r="Y777" s="649"/>
      <c r="Z777" s="649"/>
      <c r="AA777" s="649"/>
      <c r="AB777" s="649"/>
    </row>
    <row r="778">
      <c r="A778" s="1547" t="s">
        <v>77</v>
      </c>
      <c r="B778" s="1537">
        <v>0.0</v>
      </c>
      <c r="C778" s="1537">
        <v>0.0</v>
      </c>
      <c r="D778" s="1537">
        <v>0.0</v>
      </c>
      <c r="E778" s="1537">
        <v>0.0</v>
      </c>
      <c r="F778" s="1537">
        <v>0.0</v>
      </c>
      <c r="G778" s="1537">
        <v>0.0</v>
      </c>
      <c r="H778" s="1535">
        <f t="shared" si="550"/>
        <v>0</v>
      </c>
      <c r="I778" s="1549">
        <f>(I777/61)</f>
        <v>0.3278688525</v>
      </c>
      <c r="J778" s="729"/>
      <c r="K778" s="1533" t="s">
        <v>77</v>
      </c>
      <c r="L778" s="1537">
        <v>7.0</v>
      </c>
      <c r="M778" s="1533">
        <f>(L778-H778-H779)</f>
        <v>5</v>
      </c>
      <c r="N778" s="1537">
        <v>0.0</v>
      </c>
      <c r="O778" s="1533">
        <f t="shared" si="551"/>
        <v>5</v>
      </c>
      <c r="P778" s="1537"/>
      <c r="Q778" s="1537"/>
      <c r="R778" s="1730"/>
      <c r="S778" s="649"/>
      <c r="T778" s="649"/>
      <c r="U778" s="649"/>
      <c r="V778" s="649"/>
      <c r="W778" s="649"/>
      <c r="X778" s="649"/>
      <c r="Y778" s="649"/>
      <c r="Z778" s="649"/>
      <c r="AA778" s="649"/>
      <c r="AB778" s="649"/>
    </row>
    <row r="779">
      <c r="A779" s="1547" t="s">
        <v>78</v>
      </c>
      <c r="B779" s="1537">
        <v>1.0</v>
      </c>
      <c r="C779" s="1537">
        <v>0.0</v>
      </c>
      <c r="D779" s="1537">
        <v>0.0</v>
      </c>
      <c r="E779" s="1537">
        <v>0.0</v>
      </c>
      <c r="F779" s="1537">
        <v>1.0</v>
      </c>
      <c r="G779" s="1537">
        <v>0.0</v>
      </c>
      <c r="H779" s="1535">
        <f t="shared" si="550"/>
        <v>2</v>
      </c>
      <c r="I779" s="1533"/>
      <c r="J779" s="729"/>
      <c r="K779" s="1533" t="s">
        <v>78</v>
      </c>
      <c r="L779" s="1537" t="str">
        <f t="shared" ref="L779:L786" si="552">(O388)</f>
        <v>-</v>
      </c>
      <c r="M779" s="1533" t="s">
        <v>79</v>
      </c>
      <c r="N779" s="1537" t="s">
        <v>79</v>
      </c>
      <c r="O779" s="1533" t="s">
        <v>79</v>
      </c>
      <c r="P779" s="1533"/>
      <c r="Q779" s="1533"/>
      <c r="R779" s="1730"/>
      <c r="S779" s="649"/>
      <c r="T779" s="649"/>
      <c r="U779" s="649"/>
      <c r="V779" s="649"/>
      <c r="W779" s="649"/>
      <c r="X779" s="649"/>
      <c r="Y779" s="649"/>
      <c r="Z779" s="649"/>
      <c r="AA779" s="649"/>
      <c r="AB779" s="649"/>
    </row>
    <row r="780">
      <c r="A780" s="1547" t="s">
        <v>446</v>
      </c>
      <c r="B780" s="1537">
        <v>0.0</v>
      </c>
      <c r="C780" s="1537">
        <v>0.0</v>
      </c>
      <c r="D780" s="1537">
        <v>0.0</v>
      </c>
      <c r="E780" s="1537">
        <v>0.0</v>
      </c>
      <c r="F780" s="1537">
        <v>1.0</v>
      </c>
      <c r="G780" s="1537">
        <v>0.0</v>
      </c>
      <c r="H780" s="1535">
        <f t="shared" ref="H780:H781" si="553">sum(B780:G780)</f>
        <v>1</v>
      </c>
      <c r="I780" s="1533"/>
      <c r="J780" s="729"/>
      <c r="K780" s="1533" t="s">
        <v>446</v>
      </c>
      <c r="L780" s="1537">
        <f t="shared" si="552"/>
        <v>5</v>
      </c>
      <c r="M780" s="1533">
        <f t="shared" ref="M780:M782" si="554">(L780-H780)</f>
        <v>4</v>
      </c>
      <c r="N780" s="1537">
        <v>0.0</v>
      </c>
      <c r="O780" s="1533">
        <f>sum(M780,N780)-R780</f>
        <v>4</v>
      </c>
      <c r="P780" s="1533"/>
      <c r="Q780" s="1533"/>
      <c r="R780" s="1730"/>
      <c r="S780" s="649"/>
      <c r="T780" s="649"/>
      <c r="U780" s="649"/>
      <c r="V780" s="649"/>
      <c r="W780" s="649"/>
      <c r="X780" s="649"/>
      <c r="Y780" s="649"/>
      <c r="Z780" s="649"/>
      <c r="AA780" s="649"/>
      <c r="AB780" s="649"/>
    </row>
    <row r="781">
      <c r="A781" s="1547" t="s">
        <v>80</v>
      </c>
      <c r="B781" s="1537">
        <v>0.0</v>
      </c>
      <c r="C781" s="1537">
        <v>0.0</v>
      </c>
      <c r="D781" s="1537">
        <v>0.0</v>
      </c>
      <c r="E781" s="1537">
        <v>0.0</v>
      </c>
      <c r="F781" s="1537">
        <v>0.0</v>
      </c>
      <c r="G781" s="1537">
        <v>0.0</v>
      </c>
      <c r="H781" s="1535">
        <f t="shared" si="553"/>
        <v>0</v>
      </c>
      <c r="I781" s="1533"/>
      <c r="J781" s="729"/>
      <c r="K781" s="1533" t="s">
        <v>80</v>
      </c>
      <c r="L781" s="1537">
        <f t="shared" si="552"/>
        <v>0</v>
      </c>
      <c r="M781" s="1533">
        <f t="shared" si="554"/>
        <v>0</v>
      </c>
      <c r="N781" s="1537">
        <v>0.0</v>
      </c>
      <c r="O781" s="1533">
        <f>sum(M781,N781)</f>
        <v>0</v>
      </c>
      <c r="P781" s="1533"/>
      <c r="Q781" s="1533"/>
      <c r="R781" s="1730"/>
      <c r="S781" s="649"/>
      <c r="T781" s="649"/>
      <c r="U781" s="649"/>
      <c r="V781" s="649"/>
      <c r="W781" s="649"/>
      <c r="X781" s="649"/>
      <c r="Y781" s="649"/>
      <c r="Z781" s="649"/>
      <c r="AA781" s="649"/>
      <c r="AB781" s="649"/>
    </row>
    <row r="782">
      <c r="A782" s="1552" t="s">
        <v>81</v>
      </c>
      <c r="B782" s="1546">
        <v>1.0</v>
      </c>
      <c r="C782" s="1546">
        <v>6.0</v>
      </c>
      <c r="D782" s="1546">
        <v>9.0</v>
      </c>
      <c r="E782" s="1546">
        <v>0.0</v>
      </c>
      <c r="F782" s="1546">
        <v>7.0</v>
      </c>
      <c r="G782" s="1546">
        <v>3.0</v>
      </c>
      <c r="H782" s="1542">
        <f t="shared" ref="H782:H784" si="555">SUM(B782:G782)</f>
        <v>26</v>
      </c>
      <c r="I782" s="1543">
        <f>sum(H782:H785)</f>
        <v>35</v>
      </c>
      <c r="J782" s="729"/>
      <c r="K782" s="1543" t="s">
        <v>81</v>
      </c>
      <c r="L782" s="1546">
        <f t="shared" si="552"/>
        <v>35</v>
      </c>
      <c r="M782" s="1543">
        <f t="shared" si="554"/>
        <v>9</v>
      </c>
      <c r="N782" s="1546">
        <v>30.0</v>
      </c>
      <c r="O782" s="1543">
        <f t="shared" ref="O782:O783" si="556">sum(M782,N782)-R782</f>
        <v>39</v>
      </c>
      <c r="P782" s="1546" t="s">
        <v>382</v>
      </c>
      <c r="Q782" s="1732" t="s">
        <v>643</v>
      </c>
      <c r="R782" s="1546"/>
      <c r="S782" s="659"/>
      <c r="T782" s="649"/>
      <c r="U782" s="649"/>
      <c r="V782" s="649"/>
      <c r="W782" s="649"/>
      <c r="X782" s="649"/>
      <c r="Y782" s="649"/>
      <c r="Z782" s="649"/>
      <c r="AA782" s="649"/>
      <c r="AB782" s="649"/>
    </row>
    <row r="783">
      <c r="A783" s="1547" t="s">
        <v>77</v>
      </c>
      <c r="B783" s="1537">
        <v>0.0</v>
      </c>
      <c r="C783" s="1537">
        <v>0.0</v>
      </c>
      <c r="D783" s="1537">
        <v>0.0</v>
      </c>
      <c r="E783" s="1537">
        <v>0.0</v>
      </c>
      <c r="F783" s="1537">
        <v>0.0</v>
      </c>
      <c r="G783" s="1537">
        <v>0.0</v>
      </c>
      <c r="H783" s="1535">
        <f t="shared" si="555"/>
        <v>0</v>
      </c>
      <c r="I783" s="1549">
        <f>(I782/60)</f>
        <v>0.5833333333</v>
      </c>
      <c r="J783" s="729"/>
      <c r="K783" s="1533" t="s">
        <v>77</v>
      </c>
      <c r="L783" s="1537">
        <f t="shared" si="552"/>
        <v>5</v>
      </c>
      <c r="M783" s="1533">
        <f>(L783-H783-H784)</f>
        <v>0</v>
      </c>
      <c r="N783" s="1537">
        <v>6.0</v>
      </c>
      <c r="O783" s="1533">
        <f t="shared" si="556"/>
        <v>6</v>
      </c>
      <c r="P783" s="1537" t="s">
        <v>206</v>
      </c>
      <c r="Q783" s="1733"/>
      <c r="R783" s="1730"/>
      <c r="S783" s="649"/>
      <c r="T783" s="649"/>
      <c r="U783" s="649"/>
      <c r="V783" s="649"/>
      <c r="W783" s="649"/>
      <c r="X783" s="649"/>
      <c r="Y783" s="649"/>
      <c r="Z783" s="649"/>
      <c r="AA783" s="649"/>
      <c r="AB783" s="649"/>
    </row>
    <row r="784">
      <c r="A784" s="1547" t="s">
        <v>78</v>
      </c>
      <c r="B784" s="1537">
        <v>0.0</v>
      </c>
      <c r="C784" s="1537">
        <v>3.0</v>
      </c>
      <c r="D784" s="1537">
        <v>0.0</v>
      </c>
      <c r="E784" s="1537">
        <v>0.0</v>
      </c>
      <c r="F784" s="1537">
        <v>2.0</v>
      </c>
      <c r="G784" s="1537">
        <v>0.0</v>
      </c>
      <c r="H784" s="1535">
        <f t="shared" si="555"/>
        <v>5</v>
      </c>
      <c r="I784" s="1533"/>
      <c r="J784" s="729"/>
      <c r="K784" s="1533" t="s">
        <v>78</v>
      </c>
      <c r="L784" s="1537" t="str">
        <f t="shared" si="552"/>
        <v>-</v>
      </c>
      <c r="M784" s="1533" t="s">
        <v>79</v>
      </c>
      <c r="N784" s="1537" t="s">
        <v>79</v>
      </c>
      <c r="O784" s="1533" t="s">
        <v>79</v>
      </c>
      <c r="P784" s="1533"/>
      <c r="Q784" s="1733"/>
      <c r="R784" s="1730"/>
      <c r="S784" s="649"/>
      <c r="T784" s="649"/>
      <c r="U784" s="649"/>
      <c r="V784" s="649"/>
      <c r="W784" s="649"/>
      <c r="X784" s="649"/>
      <c r="Y784" s="649"/>
      <c r="Z784" s="649"/>
      <c r="AA784" s="649"/>
      <c r="AB784" s="649"/>
    </row>
    <row r="785">
      <c r="A785" s="1547" t="s">
        <v>446</v>
      </c>
      <c r="B785" s="1537">
        <v>1.0</v>
      </c>
      <c r="C785" s="1537">
        <v>1.0</v>
      </c>
      <c r="D785" s="1537">
        <v>0.0</v>
      </c>
      <c r="E785" s="1537">
        <v>0.0</v>
      </c>
      <c r="F785" s="1537">
        <v>0.0</v>
      </c>
      <c r="G785" s="1537">
        <v>2.0</v>
      </c>
      <c r="H785" s="1535">
        <f t="shared" ref="H785:H786" si="557">sum(B785:G785)</f>
        <v>4</v>
      </c>
      <c r="I785" s="1533"/>
      <c r="J785" s="729"/>
      <c r="K785" s="1533" t="s">
        <v>446</v>
      </c>
      <c r="L785" s="1537">
        <f t="shared" si="552"/>
        <v>4</v>
      </c>
      <c r="M785" s="1533">
        <f t="shared" ref="M785:M787" si="558">(L785-H785)</f>
        <v>0</v>
      </c>
      <c r="N785" s="1537">
        <v>8.0</v>
      </c>
      <c r="O785" s="1533">
        <f>sum(M785,N785)-R785</f>
        <v>8</v>
      </c>
      <c r="P785" s="1533"/>
      <c r="Q785" s="1734"/>
      <c r="R785" s="1730"/>
      <c r="S785" s="659"/>
      <c r="T785" s="649"/>
      <c r="U785" s="649"/>
      <c r="V785" s="649"/>
      <c r="W785" s="649"/>
      <c r="X785" s="649"/>
      <c r="Y785" s="649"/>
      <c r="Z785" s="649"/>
      <c r="AA785" s="649"/>
      <c r="AB785" s="649"/>
    </row>
    <row r="786">
      <c r="A786" s="1547" t="s">
        <v>80</v>
      </c>
      <c r="B786" s="1537">
        <v>0.0</v>
      </c>
      <c r="C786" s="1537">
        <v>0.0</v>
      </c>
      <c r="D786" s="1537">
        <v>0.0</v>
      </c>
      <c r="E786" s="1537">
        <v>0.0</v>
      </c>
      <c r="F786" s="1537">
        <v>0.0</v>
      </c>
      <c r="G786" s="1537">
        <v>0.0</v>
      </c>
      <c r="H786" s="1535">
        <f t="shared" si="557"/>
        <v>0</v>
      </c>
      <c r="I786" s="1533"/>
      <c r="J786" s="729"/>
      <c r="K786" s="1533" t="s">
        <v>80</v>
      </c>
      <c r="L786" s="1537">
        <f t="shared" si="552"/>
        <v>33</v>
      </c>
      <c r="M786" s="1533">
        <f t="shared" si="558"/>
        <v>33</v>
      </c>
      <c r="N786" s="1537">
        <v>0.0</v>
      </c>
      <c r="O786" s="1533">
        <f>sum(M786,N786)</f>
        <v>33</v>
      </c>
      <c r="P786" s="1533"/>
      <c r="Q786" s="1733"/>
      <c r="R786" s="1730"/>
      <c r="S786" s="649"/>
      <c r="T786" s="649"/>
      <c r="U786" s="649"/>
      <c r="V786" s="649"/>
      <c r="W786" s="649"/>
      <c r="X786" s="649"/>
      <c r="Y786" s="649"/>
      <c r="Z786" s="649"/>
      <c r="AA786" s="649"/>
      <c r="AB786" s="649"/>
    </row>
    <row r="787">
      <c r="A787" s="1552" t="s">
        <v>341</v>
      </c>
      <c r="B787" s="1541" t="s">
        <v>709</v>
      </c>
      <c r="C787" s="1541">
        <v>12.0</v>
      </c>
      <c r="D787" s="1541">
        <v>9.0</v>
      </c>
      <c r="E787" s="1541">
        <v>9.0</v>
      </c>
      <c r="F787" s="1541">
        <v>0.0</v>
      </c>
      <c r="G787" s="1541">
        <v>0.0</v>
      </c>
      <c r="H787" s="1542">
        <f t="shared" ref="H787:H789" si="559">SUM(B787:G787)</f>
        <v>30</v>
      </c>
      <c r="I787" s="1543">
        <f>sum(H787:H790)</f>
        <v>47</v>
      </c>
      <c r="J787" s="729"/>
      <c r="K787" s="1543" t="s">
        <v>341</v>
      </c>
      <c r="L787" s="1546">
        <f>O396</f>
        <v>34</v>
      </c>
      <c r="M787" s="1543">
        <f t="shared" si="558"/>
        <v>4</v>
      </c>
      <c r="N787" s="1546">
        <v>60.0</v>
      </c>
      <c r="O787" s="1543">
        <f t="shared" ref="O787:O788" si="560">sum(M787,N787)-R787</f>
        <v>61</v>
      </c>
      <c r="P787" s="1546" t="s">
        <v>382</v>
      </c>
      <c r="Q787" s="1735" t="s">
        <v>643</v>
      </c>
      <c r="R787" s="1546">
        <v>3.0</v>
      </c>
      <c r="S787" s="659"/>
      <c r="T787" s="649"/>
      <c r="U787" s="649"/>
      <c r="V787" s="649"/>
      <c r="W787" s="649"/>
      <c r="X787" s="649"/>
      <c r="Y787" s="649"/>
      <c r="Z787" s="649"/>
      <c r="AA787" s="649"/>
      <c r="AB787" s="649"/>
    </row>
    <row r="788">
      <c r="A788" s="1547" t="s">
        <v>77</v>
      </c>
      <c r="B788" s="1537">
        <v>0.0</v>
      </c>
      <c r="C788" s="1537">
        <v>0.0</v>
      </c>
      <c r="D788" s="1537">
        <v>0.0</v>
      </c>
      <c r="E788" s="1537">
        <v>0.0</v>
      </c>
      <c r="F788" s="1537">
        <v>0.0</v>
      </c>
      <c r="G788" s="1537">
        <v>0.0</v>
      </c>
      <c r="H788" s="1535">
        <f t="shared" si="559"/>
        <v>0</v>
      </c>
      <c r="I788" s="1549">
        <f>(I787/60)</f>
        <v>0.7833333333</v>
      </c>
      <c r="J788" s="729"/>
      <c r="K788" s="1533" t="s">
        <v>77</v>
      </c>
      <c r="L788" s="1537">
        <f t="shared" ref="L788:L791" si="561">(O397)</f>
        <v>25</v>
      </c>
      <c r="M788" s="1533">
        <f>(L788-H788-H789)</f>
        <v>14</v>
      </c>
      <c r="N788" s="1537">
        <v>10.0</v>
      </c>
      <c r="O788" s="1533">
        <f t="shared" si="560"/>
        <v>24</v>
      </c>
      <c r="P788" s="1537" t="s">
        <v>206</v>
      </c>
      <c r="Q788" s="1733"/>
      <c r="R788" s="1730"/>
      <c r="S788" s="649"/>
      <c r="T788" s="649"/>
      <c r="U788" s="649"/>
      <c r="V788" s="649"/>
      <c r="W788" s="649"/>
      <c r="X788" s="649"/>
      <c r="Y788" s="649"/>
      <c r="Z788" s="649"/>
      <c r="AA788" s="649"/>
      <c r="AB788" s="649"/>
    </row>
    <row r="789">
      <c r="A789" s="1547" t="s">
        <v>78</v>
      </c>
      <c r="B789" s="1537">
        <v>0.0</v>
      </c>
      <c r="C789" s="1537">
        <v>2.0</v>
      </c>
      <c r="D789" s="1537">
        <v>4.0</v>
      </c>
      <c r="E789" s="1537">
        <v>5.0</v>
      </c>
      <c r="F789" s="1537">
        <v>0.0</v>
      </c>
      <c r="G789" s="1537">
        <v>0.0</v>
      </c>
      <c r="H789" s="1535">
        <f t="shared" si="559"/>
        <v>11</v>
      </c>
      <c r="I789" s="1533"/>
      <c r="J789" s="729"/>
      <c r="K789" s="1533" t="s">
        <v>78</v>
      </c>
      <c r="L789" s="1537" t="str">
        <f t="shared" si="561"/>
        <v>-</v>
      </c>
      <c r="M789" s="1533" t="s">
        <v>79</v>
      </c>
      <c r="N789" s="1537" t="s">
        <v>79</v>
      </c>
      <c r="O789" s="1533" t="s">
        <v>79</v>
      </c>
      <c r="P789" s="1533"/>
      <c r="Q789" s="1733"/>
      <c r="R789" s="1730"/>
      <c r="S789" s="649"/>
      <c r="T789" s="649"/>
      <c r="U789" s="649"/>
      <c r="V789" s="649"/>
      <c r="W789" s="649"/>
      <c r="X789" s="649"/>
      <c r="Y789" s="649"/>
      <c r="Z789" s="649"/>
      <c r="AA789" s="649"/>
      <c r="AB789" s="649"/>
    </row>
    <row r="790">
      <c r="A790" s="1547" t="s">
        <v>446</v>
      </c>
      <c r="B790" s="1537">
        <v>0.0</v>
      </c>
      <c r="C790" s="1537">
        <v>0.0</v>
      </c>
      <c r="D790" s="1537">
        <v>2.0</v>
      </c>
      <c r="E790" s="1537">
        <v>3.0</v>
      </c>
      <c r="F790" s="1537">
        <v>1.0</v>
      </c>
      <c r="G790" s="1537">
        <v>0.0</v>
      </c>
      <c r="H790" s="1535">
        <f t="shared" ref="H790:H791" si="562">sum(B790:G790)</f>
        <v>6</v>
      </c>
      <c r="I790" s="1533"/>
      <c r="J790" s="729"/>
      <c r="K790" s="1533" t="s">
        <v>446</v>
      </c>
      <c r="L790" s="1537">
        <f t="shared" si="561"/>
        <v>8</v>
      </c>
      <c r="M790" s="1533">
        <f t="shared" ref="M790:M792" si="563">(L790-H790)</f>
        <v>2</v>
      </c>
      <c r="N790" s="1537">
        <v>5.0</v>
      </c>
      <c r="O790" s="1533">
        <f>sum(M790,N790)-R790</f>
        <v>7</v>
      </c>
      <c r="P790" s="1533"/>
      <c r="Q790" s="1734"/>
      <c r="R790" s="1730"/>
      <c r="S790" s="659"/>
      <c r="T790" s="649"/>
      <c r="U790" s="649"/>
      <c r="V790" s="649"/>
      <c r="W790" s="649"/>
      <c r="X790" s="649"/>
      <c r="Y790" s="649"/>
      <c r="Z790" s="649"/>
      <c r="AA790" s="649"/>
      <c r="AB790" s="649"/>
    </row>
    <row r="791">
      <c r="A791" s="1547" t="s">
        <v>80</v>
      </c>
      <c r="B791" s="1537">
        <v>0.0</v>
      </c>
      <c r="C791" s="1537">
        <v>5.0</v>
      </c>
      <c r="D791" s="1537">
        <v>4.0</v>
      </c>
      <c r="E791" s="1537">
        <v>1.0</v>
      </c>
      <c r="F791" s="1537">
        <v>0.0</v>
      </c>
      <c r="G791" s="1537">
        <v>0.0</v>
      </c>
      <c r="H791" s="1535">
        <f t="shared" si="562"/>
        <v>10</v>
      </c>
      <c r="I791" s="1533"/>
      <c r="J791" s="729"/>
      <c r="K791" s="1533" t="s">
        <v>80</v>
      </c>
      <c r="L791" s="1537">
        <f t="shared" si="561"/>
        <v>25</v>
      </c>
      <c r="M791" s="1533">
        <f t="shared" si="563"/>
        <v>15</v>
      </c>
      <c r="N791" s="1537">
        <v>0.0</v>
      </c>
      <c r="O791" s="1533">
        <f>sum(M791,N791)</f>
        <v>15</v>
      </c>
      <c r="P791" s="1533"/>
      <c r="Q791" s="1734" t="s">
        <v>603</v>
      </c>
      <c r="R791" s="1730"/>
      <c r="S791" s="659"/>
      <c r="T791" s="649"/>
      <c r="U791" s="649"/>
      <c r="V791" s="649"/>
      <c r="W791" s="649"/>
      <c r="X791" s="649"/>
      <c r="Y791" s="649"/>
      <c r="Z791" s="649"/>
      <c r="AA791" s="649"/>
      <c r="AB791" s="649"/>
    </row>
    <row r="792">
      <c r="A792" s="1552" t="s">
        <v>237</v>
      </c>
      <c r="B792" s="1546">
        <v>3.0</v>
      </c>
      <c r="C792" s="1546">
        <v>14.0</v>
      </c>
      <c r="D792" s="1546">
        <v>11.0</v>
      </c>
      <c r="E792" s="1546">
        <v>0.0</v>
      </c>
      <c r="F792" s="1546">
        <v>0.0</v>
      </c>
      <c r="G792" s="1546">
        <v>0.0</v>
      </c>
      <c r="H792" s="1542">
        <f t="shared" ref="H792:H794" si="564">SUM(B792:G792)</f>
        <v>28</v>
      </c>
      <c r="I792" s="1543">
        <f>sum(H792:H795)</f>
        <v>33</v>
      </c>
      <c r="J792" s="729"/>
      <c r="K792" s="1543" t="s">
        <v>237</v>
      </c>
      <c r="L792" s="1546">
        <v>33.0</v>
      </c>
      <c r="M792" s="1543">
        <f t="shared" si="563"/>
        <v>5</v>
      </c>
      <c r="N792" s="1546">
        <v>70.0</v>
      </c>
      <c r="O792" s="1543">
        <f t="shared" ref="O792:O793" si="565">sum(M792,N792)-R792</f>
        <v>75</v>
      </c>
      <c r="P792" s="1546" t="s">
        <v>382</v>
      </c>
      <c r="Q792" s="1735"/>
      <c r="R792" s="1546"/>
      <c r="S792" s="659"/>
      <c r="T792" s="649"/>
      <c r="U792" s="649"/>
      <c r="V792" s="649"/>
      <c r="W792" s="649"/>
      <c r="X792" s="649"/>
      <c r="Y792" s="649"/>
      <c r="Z792" s="649"/>
      <c r="AA792" s="649"/>
      <c r="AB792" s="649"/>
    </row>
    <row r="793">
      <c r="A793" s="1547" t="s">
        <v>77</v>
      </c>
      <c r="B793" s="1537">
        <v>0.0</v>
      </c>
      <c r="C793" s="1537">
        <v>0.0</v>
      </c>
      <c r="D793" s="1537">
        <v>0.0</v>
      </c>
      <c r="E793" s="1537">
        <v>0.0</v>
      </c>
      <c r="F793" s="1537">
        <v>0.0</v>
      </c>
      <c r="G793" s="1537">
        <v>0.0</v>
      </c>
      <c r="H793" s="1535">
        <f t="shared" si="564"/>
        <v>0</v>
      </c>
      <c r="I793" s="1549">
        <f>(I792/60)</f>
        <v>0.55</v>
      </c>
      <c r="J793" s="729"/>
      <c r="K793" s="1533" t="s">
        <v>77</v>
      </c>
      <c r="L793" s="1537">
        <f t="shared" ref="L793:L806" si="566">(O402)</f>
        <v>9</v>
      </c>
      <c r="M793" s="1533">
        <f>(L793-H793-H794)</f>
        <v>4</v>
      </c>
      <c r="N793" s="1537">
        <v>6.0</v>
      </c>
      <c r="O793" s="1533">
        <f t="shared" si="565"/>
        <v>10</v>
      </c>
      <c r="P793" s="1537" t="s">
        <v>206</v>
      </c>
      <c r="Q793" s="1734" t="s">
        <v>621</v>
      </c>
      <c r="R793" s="1730"/>
      <c r="S793" s="659"/>
      <c r="T793" s="649"/>
      <c r="U793" s="649"/>
      <c r="V793" s="649"/>
      <c r="W793" s="649"/>
      <c r="X793" s="649"/>
      <c r="Y793" s="649"/>
      <c r="Z793" s="649"/>
      <c r="AA793" s="649"/>
      <c r="AB793" s="649"/>
    </row>
    <row r="794">
      <c r="A794" s="1547" t="s">
        <v>78</v>
      </c>
      <c r="B794" s="1537">
        <v>0.0</v>
      </c>
      <c r="C794" s="1537">
        <v>5.0</v>
      </c>
      <c r="D794" s="1537">
        <v>0.0</v>
      </c>
      <c r="E794" s="1537">
        <v>0.0</v>
      </c>
      <c r="F794" s="1537">
        <v>0.0</v>
      </c>
      <c r="G794" s="1537">
        <v>0.0</v>
      </c>
      <c r="H794" s="1535">
        <f t="shared" si="564"/>
        <v>5</v>
      </c>
      <c r="I794" s="1533"/>
      <c r="J794" s="729"/>
      <c r="K794" s="1533" t="s">
        <v>78</v>
      </c>
      <c r="L794" s="1537" t="str">
        <f t="shared" si="566"/>
        <v>-</v>
      </c>
      <c r="M794" s="1533" t="s">
        <v>79</v>
      </c>
      <c r="N794" s="1537" t="s">
        <v>79</v>
      </c>
      <c r="O794" s="1533" t="s">
        <v>79</v>
      </c>
      <c r="P794" s="1533"/>
      <c r="Q794" s="1733"/>
      <c r="R794" s="1730"/>
      <c r="S794" s="649"/>
      <c r="T794" s="649"/>
      <c r="U794" s="649"/>
      <c r="V794" s="649"/>
      <c r="W794" s="649"/>
      <c r="X794" s="649"/>
      <c r="Y794" s="649"/>
      <c r="Z794" s="649"/>
      <c r="AA794" s="649"/>
      <c r="AB794" s="649"/>
    </row>
    <row r="795">
      <c r="A795" s="1547" t="s">
        <v>446</v>
      </c>
      <c r="B795" s="1537">
        <v>0.0</v>
      </c>
      <c r="C795" s="1537">
        <v>0.0</v>
      </c>
      <c r="D795" s="1537">
        <v>0.0</v>
      </c>
      <c r="E795" s="1537">
        <v>0.0</v>
      </c>
      <c r="F795" s="1537">
        <v>0.0</v>
      </c>
      <c r="G795" s="1537">
        <v>0.0</v>
      </c>
      <c r="H795" s="1535">
        <f t="shared" ref="H795:H796" si="567">sum(B795:G795)</f>
        <v>0</v>
      </c>
      <c r="I795" s="1533"/>
      <c r="J795" s="729"/>
      <c r="K795" s="1533" t="s">
        <v>446</v>
      </c>
      <c r="L795" s="1537">
        <f t="shared" si="566"/>
        <v>4</v>
      </c>
      <c r="M795" s="1533">
        <f t="shared" ref="M795:M797" si="568">(L795-H795)</f>
        <v>4</v>
      </c>
      <c r="N795" s="1537">
        <v>6.0</v>
      </c>
      <c r="O795" s="1533">
        <f>sum(M795,N795)-R795</f>
        <v>10</v>
      </c>
      <c r="P795" s="1533"/>
      <c r="Q795" s="1734"/>
      <c r="R795" s="1730"/>
      <c r="S795" s="659"/>
      <c r="T795" s="649"/>
      <c r="U795" s="649"/>
      <c r="V795" s="649"/>
      <c r="W795" s="649"/>
      <c r="X795" s="649"/>
      <c r="Y795" s="649"/>
      <c r="Z795" s="649"/>
      <c r="AA795" s="649"/>
      <c r="AB795" s="649"/>
    </row>
    <row r="796">
      <c r="A796" s="1547" t="s">
        <v>80</v>
      </c>
      <c r="B796" s="1537">
        <v>0.0</v>
      </c>
      <c r="C796" s="1537">
        <v>0.0</v>
      </c>
      <c r="D796" s="1537">
        <v>0.0</v>
      </c>
      <c r="E796" s="1537">
        <v>0.0</v>
      </c>
      <c r="F796" s="1537">
        <v>0.0</v>
      </c>
      <c r="G796" s="1537">
        <v>0.0</v>
      </c>
      <c r="H796" s="1535">
        <f t="shared" si="567"/>
        <v>0</v>
      </c>
      <c r="I796" s="1533"/>
      <c r="J796" s="729"/>
      <c r="K796" s="1533" t="s">
        <v>80</v>
      </c>
      <c r="L796" s="1537">
        <f t="shared" si="566"/>
        <v>39</v>
      </c>
      <c r="M796" s="1533">
        <f t="shared" si="568"/>
        <v>39</v>
      </c>
      <c r="N796" s="1537">
        <v>0.0</v>
      </c>
      <c r="O796" s="1533">
        <f>sum(M796,N796)</f>
        <v>39</v>
      </c>
      <c r="P796" s="1533"/>
      <c r="Q796" s="1734" t="s">
        <v>529</v>
      </c>
      <c r="R796" s="1730"/>
      <c r="S796" s="659"/>
      <c r="T796" s="649"/>
      <c r="U796" s="649"/>
      <c r="V796" s="649"/>
      <c r="W796" s="649"/>
      <c r="X796" s="649"/>
      <c r="Y796" s="649"/>
      <c r="Z796" s="649"/>
      <c r="AA796" s="649"/>
      <c r="AB796" s="649"/>
    </row>
    <row r="797">
      <c r="A797" s="1558" t="s">
        <v>134</v>
      </c>
      <c r="B797" s="1541">
        <v>0.0</v>
      </c>
      <c r="C797" s="1541">
        <v>7.0</v>
      </c>
      <c r="D797" s="1541">
        <v>2.0</v>
      </c>
      <c r="E797" s="1541">
        <v>1.0</v>
      </c>
      <c r="F797" s="1541">
        <v>9.0</v>
      </c>
      <c r="G797" s="1541">
        <v>7.0</v>
      </c>
      <c r="H797" s="1542">
        <f t="shared" ref="H797:H799" si="569">SUM(B797:G797)</f>
        <v>26</v>
      </c>
      <c r="I797" s="1543">
        <f>sum(H797:H800)</f>
        <v>26</v>
      </c>
      <c r="J797" s="729"/>
      <c r="K797" s="1559" t="s">
        <v>134</v>
      </c>
      <c r="L797" s="1546">
        <f t="shared" si="566"/>
        <v>26</v>
      </c>
      <c r="M797" s="1543">
        <f t="shared" si="568"/>
        <v>0</v>
      </c>
      <c r="N797" s="1546">
        <v>45.0</v>
      </c>
      <c r="O797" s="1543">
        <f t="shared" ref="O797:O798" si="570">sum(M797,N797)-R797</f>
        <v>45</v>
      </c>
      <c r="P797" s="1546" t="s">
        <v>2</v>
      </c>
      <c r="Q797" s="1735"/>
      <c r="R797" s="1546"/>
      <c r="S797" s="659"/>
      <c r="T797" s="649"/>
      <c r="U797" s="649"/>
      <c r="V797" s="649"/>
      <c r="W797" s="649"/>
      <c r="X797" s="649"/>
      <c r="Y797" s="649"/>
      <c r="Z797" s="649"/>
      <c r="AA797" s="649"/>
      <c r="AB797" s="649"/>
    </row>
    <row r="798">
      <c r="A798" s="1547" t="s">
        <v>77</v>
      </c>
      <c r="B798" s="1537">
        <v>0.0</v>
      </c>
      <c r="C798" s="1537">
        <v>0.0</v>
      </c>
      <c r="D798" s="1537">
        <v>0.0</v>
      </c>
      <c r="E798" s="1537">
        <v>0.0</v>
      </c>
      <c r="F798" s="1537">
        <v>0.0</v>
      </c>
      <c r="G798" s="1537">
        <v>0.0</v>
      </c>
      <c r="H798" s="1535">
        <f t="shared" si="569"/>
        <v>0</v>
      </c>
      <c r="I798" s="1549">
        <f>(I797/60)</f>
        <v>0.4333333333</v>
      </c>
      <c r="J798" s="729"/>
      <c r="K798" s="1533" t="s">
        <v>77</v>
      </c>
      <c r="L798" s="1537">
        <f t="shared" si="566"/>
        <v>1</v>
      </c>
      <c r="M798" s="1533">
        <f>(L798-H798-H799)</f>
        <v>1</v>
      </c>
      <c r="N798" s="1537">
        <v>11.0</v>
      </c>
      <c r="O798" s="1533">
        <f t="shared" si="570"/>
        <v>12</v>
      </c>
      <c r="P798" s="1537" t="s">
        <v>206</v>
      </c>
      <c r="Q798" s="1734" t="s">
        <v>619</v>
      </c>
      <c r="R798" s="1730"/>
      <c r="S798" s="659"/>
      <c r="T798" s="649"/>
      <c r="U798" s="649"/>
      <c r="V798" s="649"/>
      <c r="W798" s="649"/>
      <c r="X798" s="649"/>
      <c r="Y798" s="649"/>
      <c r="Z798" s="649"/>
      <c r="AA798" s="649"/>
      <c r="AB798" s="649"/>
    </row>
    <row r="799">
      <c r="A799" s="1547" t="s">
        <v>78</v>
      </c>
      <c r="B799" s="1537">
        <v>0.0</v>
      </c>
      <c r="C799" s="1537">
        <v>0.0</v>
      </c>
      <c r="D799" s="1537">
        <v>0.0</v>
      </c>
      <c r="E799" s="1537">
        <v>0.0</v>
      </c>
      <c r="F799" s="1537">
        <v>0.0</v>
      </c>
      <c r="G799" s="1537">
        <v>0.0</v>
      </c>
      <c r="H799" s="1535">
        <f t="shared" si="569"/>
        <v>0</v>
      </c>
      <c r="I799" s="1533"/>
      <c r="J799" s="729"/>
      <c r="K799" s="1533" t="s">
        <v>78</v>
      </c>
      <c r="L799" s="1537" t="str">
        <f t="shared" si="566"/>
        <v>-</v>
      </c>
      <c r="M799" s="1533" t="s">
        <v>79</v>
      </c>
      <c r="N799" s="1537" t="s">
        <v>79</v>
      </c>
      <c r="O799" s="1533" t="s">
        <v>79</v>
      </c>
      <c r="P799" s="1533"/>
      <c r="Q799" s="1733"/>
      <c r="R799" s="1730"/>
      <c r="S799" s="649"/>
      <c r="T799" s="649"/>
      <c r="U799" s="649"/>
      <c r="V799" s="649"/>
      <c r="W799" s="649"/>
      <c r="X799" s="649"/>
      <c r="Y799" s="649"/>
      <c r="Z799" s="649"/>
      <c r="AA799" s="649"/>
      <c r="AB799" s="649"/>
    </row>
    <row r="800">
      <c r="A800" s="1547" t="s">
        <v>446</v>
      </c>
      <c r="B800" s="1537">
        <v>0.0</v>
      </c>
      <c r="C800" s="1537">
        <v>0.0</v>
      </c>
      <c r="D800" s="1537">
        <v>0.0</v>
      </c>
      <c r="E800" s="1537">
        <v>0.0</v>
      </c>
      <c r="F800" s="1537">
        <v>0.0</v>
      </c>
      <c r="G800" s="1537">
        <v>0.0</v>
      </c>
      <c r="H800" s="1535">
        <f t="shared" ref="H800:H801" si="571">sum(B800:G800)</f>
        <v>0</v>
      </c>
      <c r="I800" s="1533"/>
      <c r="J800" s="729"/>
      <c r="K800" s="1533" t="s">
        <v>446</v>
      </c>
      <c r="L800" s="1537">
        <f t="shared" si="566"/>
        <v>4</v>
      </c>
      <c r="M800" s="1533">
        <f t="shared" ref="M800:M802" si="572">(L800-H800)</f>
        <v>4</v>
      </c>
      <c r="N800" s="1537">
        <v>0.0</v>
      </c>
      <c r="O800" s="1533">
        <f>sum(M800,N800)-R800</f>
        <v>4</v>
      </c>
      <c r="P800" s="1533"/>
      <c r="Q800" s="1734" t="s">
        <v>564</v>
      </c>
      <c r="R800" s="1730"/>
      <c r="S800" s="659"/>
      <c r="T800" s="649"/>
      <c r="U800" s="649"/>
      <c r="V800" s="649"/>
      <c r="W800" s="649"/>
      <c r="X800" s="649"/>
      <c r="Y800" s="649"/>
      <c r="Z800" s="649"/>
      <c r="AA800" s="649"/>
      <c r="AB800" s="649"/>
    </row>
    <row r="801">
      <c r="A801" s="1547" t="s">
        <v>80</v>
      </c>
      <c r="B801" s="1537">
        <v>0.0</v>
      </c>
      <c r="C801" s="1537">
        <v>0.0</v>
      </c>
      <c r="D801" s="1537">
        <v>0.0</v>
      </c>
      <c r="E801" s="1537">
        <v>0.0</v>
      </c>
      <c r="F801" s="1537">
        <v>0.0</v>
      </c>
      <c r="G801" s="1537">
        <v>0.0</v>
      </c>
      <c r="H801" s="1535">
        <f t="shared" si="571"/>
        <v>0</v>
      </c>
      <c r="I801" s="1533"/>
      <c r="J801" s="729"/>
      <c r="K801" s="1533" t="s">
        <v>80</v>
      </c>
      <c r="L801" s="1537">
        <f t="shared" si="566"/>
        <v>38</v>
      </c>
      <c r="M801" s="1533">
        <f t="shared" si="572"/>
        <v>38</v>
      </c>
      <c r="N801" s="1537">
        <v>0.0</v>
      </c>
      <c r="O801" s="1533">
        <f>sum(M801,N801)</f>
        <v>38</v>
      </c>
      <c r="P801" s="1533"/>
      <c r="Q801" s="1734" t="s">
        <v>570</v>
      </c>
      <c r="R801" s="1730"/>
      <c r="S801" s="659"/>
      <c r="T801" s="649"/>
      <c r="U801" s="649"/>
      <c r="V801" s="649"/>
      <c r="W801" s="649"/>
      <c r="X801" s="649"/>
      <c r="Y801" s="649"/>
      <c r="Z801" s="649"/>
      <c r="AA801" s="649"/>
      <c r="AB801" s="649"/>
    </row>
    <row r="802">
      <c r="A802" s="1558" t="s">
        <v>597</v>
      </c>
      <c r="B802" s="1541">
        <v>0.0</v>
      </c>
      <c r="C802" s="1541">
        <v>4.0</v>
      </c>
      <c r="D802" s="1541">
        <v>5.0</v>
      </c>
      <c r="E802" s="1541">
        <v>4.0</v>
      </c>
      <c r="F802" s="1541">
        <v>6.0</v>
      </c>
      <c r="G802" s="1541">
        <v>0.0</v>
      </c>
      <c r="H802" s="1542">
        <f t="shared" ref="H802:H804" si="573">SUM(B802:G802)</f>
        <v>19</v>
      </c>
      <c r="I802" s="1543">
        <f>sum(H802:H805)</f>
        <v>22</v>
      </c>
      <c r="J802" s="729"/>
      <c r="K802" s="1559" t="s">
        <v>597</v>
      </c>
      <c r="L802" s="1546">
        <f t="shared" si="566"/>
        <v>23</v>
      </c>
      <c r="M802" s="1543">
        <f t="shared" si="572"/>
        <v>4</v>
      </c>
      <c r="N802" s="1546">
        <v>25.0</v>
      </c>
      <c r="O802" s="1543">
        <f t="shared" ref="O802:O803" si="574">sum(M802,N802)-R802</f>
        <v>29</v>
      </c>
      <c r="P802" s="1546" t="s">
        <v>2</v>
      </c>
      <c r="Q802" s="1735" t="s">
        <v>362</v>
      </c>
      <c r="R802" s="1546"/>
      <c r="S802" s="659"/>
      <c r="T802" s="649"/>
      <c r="U802" s="649"/>
      <c r="V802" s="649"/>
      <c r="W802" s="649"/>
      <c r="X802" s="649"/>
      <c r="Y802" s="649"/>
      <c r="Z802" s="649"/>
      <c r="AA802" s="649"/>
      <c r="AB802" s="649"/>
    </row>
    <row r="803">
      <c r="A803" s="1547" t="s">
        <v>77</v>
      </c>
      <c r="B803" s="1537">
        <v>0.0</v>
      </c>
      <c r="C803" s="1537">
        <v>0.0</v>
      </c>
      <c r="D803" s="1537">
        <v>0.0</v>
      </c>
      <c r="E803" s="1537">
        <v>0.0</v>
      </c>
      <c r="F803" s="1537">
        <v>0.0</v>
      </c>
      <c r="G803" s="1537">
        <v>0.0</v>
      </c>
      <c r="H803" s="1535">
        <f t="shared" si="573"/>
        <v>0</v>
      </c>
      <c r="I803" s="1549">
        <f>(I802/60)</f>
        <v>0.3666666667</v>
      </c>
      <c r="J803" s="729"/>
      <c r="K803" s="1533" t="s">
        <v>77</v>
      </c>
      <c r="L803" s="1537">
        <f t="shared" si="566"/>
        <v>0</v>
      </c>
      <c r="M803" s="1533">
        <f>(L803-H803-H804)</f>
        <v>0</v>
      </c>
      <c r="N803" s="1537">
        <v>0.0</v>
      </c>
      <c r="O803" s="1533">
        <f t="shared" si="574"/>
        <v>0</v>
      </c>
      <c r="P803" s="1710" t="s">
        <v>206</v>
      </c>
      <c r="Q803" s="1733"/>
      <c r="R803" s="1730"/>
      <c r="S803" s="649"/>
      <c r="T803" s="649"/>
      <c r="U803" s="649"/>
      <c r="V803" s="649"/>
      <c r="W803" s="649"/>
      <c r="X803" s="649"/>
      <c r="Y803" s="649"/>
      <c r="Z803" s="649"/>
      <c r="AA803" s="649"/>
      <c r="AB803" s="649"/>
    </row>
    <row r="804">
      <c r="A804" s="1547" t="s">
        <v>78</v>
      </c>
      <c r="B804" s="1537">
        <v>0.0</v>
      </c>
      <c r="C804" s="1537">
        <v>0.0</v>
      </c>
      <c r="D804" s="1537">
        <v>0.0</v>
      </c>
      <c r="E804" s="1537">
        <v>0.0</v>
      </c>
      <c r="F804" s="1537">
        <v>0.0</v>
      </c>
      <c r="G804" s="1537">
        <v>0.0</v>
      </c>
      <c r="H804" s="1535">
        <f t="shared" si="573"/>
        <v>0</v>
      </c>
      <c r="I804" s="1533"/>
      <c r="J804" s="729"/>
      <c r="K804" s="1533" t="s">
        <v>78</v>
      </c>
      <c r="L804" s="1537" t="str">
        <f t="shared" si="566"/>
        <v>-</v>
      </c>
      <c r="M804" s="1533" t="s">
        <v>79</v>
      </c>
      <c r="N804" s="1537" t="s">
        <v>79</v>
      </c>
      <c r="O804" s="1533" t="s">
        <v>79</v>
      </c>
      <c r="P804" s="1537"/>
      <c r="Q804" s="1733"/>
      <c r="R804" s="1730"/>
      <c r="S804" s="649"/>
      <c r="T804" s="649"/>
      <c r="U804" s="649"/>
      <c r="V804" s="649"/>
      <c r="W804" s="649"/>
      <c r="X804" s="649"/>
      <c r="Y804" s="649"/>
      <c r="Z804" s="649"/>
      <c r="AA804" s="649"/>
      <c r="AB804" s="649"/>
    </row>
    <row r="805">
      <c r="A805" s="1547" t="s">
        <v>446</v>
      </c>
      <c r="B805" s="1537">
        <v>0.0</v>
      </c>
      <c r="C805" s="1537">
        <v>3.0</v>
      </c>
      <c r="D805" s="1537">
        <v>0.0</v>
      </c>
      <c r="E805" s="1537">
        <v>0.0</v>
      </c>
      <c r="F805" s="1537">
        <v>0.0</v>
      </c>
      <c r="G805" s="1537">
        <v>0.0</v>
      </c>
      <c r="H805" s="1535">
        <f t="shared" ref="H805:H806" si="575">sum(B805:G805)</f>
        <v>3</v>
      </c>
      <c r="I805" s="1533"/>
      <c r="J805" s="729"/>
      <c r="K805" s="1533" t="s">
        <v>446</v>
      </c>
      <c r="L805" s="1537">
        <f t="shared" si="566"/>
        <v>3</v>
      </c>
      <c r="M805" s="1533">
        <f t="shared" ref="M805:M806" si="576">(L805-H805)</f>
        <v>0</v>
      </c>
      <c r="N805" s="1537">
        <v>5.0</v>
      </c>
      <c r="O805" s="1533">
        <f>sum(M805,N805)-R805</f>
        <v>5</v>
      </c>
      <c r="P805" s="1533"/>
      <c r="Q805" s="1733"/>
      <c r="R805" s="1730"/>
      <c r="S805" s="649"/>
      <c r="T805" s="649"/>
      <c r="U805" s="649"/>
      <c r="V805" s="649"/>
      <c r="W805" s="649"/>
      <c r="X805" s="649"/>
      <c r="Y805" s="649"/>
      <c r="Z805" s="649"/>
      <c r="AA805" s="649"/>
      <c r="AB805" s="649"/>
    </row>
    <row r="806">
      <c r="A806" s="1547" t="s">
        <v>80</v>
      </c>
      <c r="B806" s="1537">
        <v>0.0</v>
      </c>
      <c r="C806" s="1537">
        <v>0.0</v>
      </c>
      <c r="D806" s="1537">
        <v>0.0</v>
      </c>
      <c r="E806" s="1537">
        <v>0.0</v>
      </c>
      <c r="F806" s="1537">
        <v>0.0</v>
      </c>
      <c r="G806" s="1537">
        <v>0.0</v>
      </c>
      <c r="H806" s="1535">
        <f t="shared" si="575"/>
        <v>0</v>
      </c>
      <c r="I806" s="1533"/>
      <c r="J806" s="729"/>
      <c r="K806" s="1533" t="s">
        <v>80</v>
      </c>
      <c r="L806" s="1537">
        <f t="shared" si="566"/>
        <v>27</v>
      </c>
      <c r="M806" s="1533">
        <f t="shared" si="576"/>
        <v>27</v>
      </c>
      <c r="N806" s="1537">
        <v>0.0</v>
      </c>
      <c r="O806" s="1533">
        <f>sum(M806,N806)</f>
        <v>27</v>
      </c>
      <c r="P806" s="1533"/>
      <c r="Q806" s="1733"/>
      <c r="R806" s="1730"/>
      <c r="S806" s="649"/>
      <c r="T806" s="649"/>
      <c r="U806" s="649"/>
      <c r="V806" s="649"/>
      <c r="W806" s="649"/>
      <c r="X806" s="649"/>
      <c r="Y806" s="649"/>
      <c r="Z806" s="649"/>
      <c r="AA806" s="649"/>
      <c r="AB806" s="649"/>
    </row>
    <row r="807">
      <c r="A807" s="1538" t="s">
        <v>87</v>
      </c>
      <c r="B807" s="1539">
        <f t="shared" ref="B807:G807" si="577"> SUM(B808:B811,B813:B816,B818:B821,B823:B826,B828:B831, B833:B836)</f>
        <v>1</v>
      </c>
      <c r="C807" s="1539">
        <f t="shared" si="577"/>
        <v>30</v>
      </c>
      <c r="D807" s="1539">
        <f t="shared" si="577"/>
        <v>52</v>
      </c>
      <c r="E807" s="1539">
        <f t="shared" si="577"/>
        <v>15</v>
      </c>
      <c r="F807" s="1539">
        <f t="shared" si="577"/>
        <v>33</v>
      </c>
      <c r="G807" s="1539">
        <f t="shared" si="577"/>
        <v>0</v>
      </c>
      <c r="H807" s="1539">
        <f>SUM(H808:H811,H813:H816,H818:H821,H823:H826,H828:H831,H833:H836)</f>
        <v>131</v>
      </c>
      <c r="I807" s="1539"/>
      <c r="J807" s="1568"/>
      <c r="K807" s="1539" t="s">
        <v>87</v>
      </c>
      <c r="L807" s="1682"/>
      <c r="M807" s="1682"/>
      <c r="N807" s="1682"/>
      <c r="O807" s="1682"/>
      <c r="P807" s="1682"/>
      <c r="Q807" s="1682"/>
      <c r="R807" s="1682"/>
      <c r="S807" s="649"/>
      <c r="T807" s="649"/>
      <c r="U807" s="649"/>
      <c r="V807" s="649"/>
      <c r="W807" s="649"/>
      <c r="X807" s="649"/>
      <c r="Y807" s="649"/>
      <c r="Z807" s="649"/>
      <c r="AA807" s="649"/>
      <c r="AB807" s="649"/>
    </row>
    <row r="808">
      <c r="A808" s="1540" t="s">
        <v>24</v>
      </c>
      <c r="B808" s="1541">
        <v>0.0</v>
      </c>
      <c r="C808" s="1541">
        <v>3.0</v>
      </c>
      <c r="D808" s="1541">
        <v>0.0</v>
      </c>
      <c r="E808" s="1541">
        <v>0.0</v>
      </c>
      <c r="F808" s="1541">
        <v>0.0</v>
      </c>
      <c r="G808" s="1541">
        <v>0.0</v>
      </c>
      <c r="H808" s="1542">
        <f t="shared" ref="H808:H810" si="578">SUM(B808:G808)</f>
        <v>3</v>
      </c>
      <c r="I808" s="1543">
        <f>sum(H808:H811)</f>
        <v>4</v>
      </c>
      <c r="J808" s="729"/>
      <c r="K808" s="1545" t="s">
        <v>24</v>
      </c>
      <c r="L808" s="1546">
        <f t="shared" ref="L808:L837" si="579">(O417)</f>
        <v>50</v>
      </c>
      <c r="M808" s="1543">
        <f>(L808-H808)</f>
        <v>47</v>
      </c>
      <c r="N808" s="1546">
        <v>0.0</v>
      </c>
      <c r="O808" s="1543">
        <f t="shared" ref="O808:O809" si="580">sum(M808,N808)-R808</f>
        <v>47</v>
      </c>
      <c r="P808" s="1546"/>
      <c r="Q808" s="1546"/>
      <c r="R808" s="1546"/>
      <c r="S808" s="649"/>
      <c r="T808" s="649"/>
      <c r="U808" s="649"/>
      <c r="V808" s="649"/>
      <c r="W808" s="649"/>
      <c r="X808" s="649"/>
      <c r="Y808" s="649"/>
      <c r="Z808" s="649"/>
      <c r="AA808" s="649"/>
      <c r="AB808" s="649"/>
    </row>
    <row r="809">
      <c r="A809" s="1547" t="s">
        <v>77</v>
      </c>
      <c r="B809" s="1537">
        <v>0.0</v>
      </c>
      <c r="C809" s="1537">
        <v>0.0</v>
      </c>
      <c r="D809" s="1537">
        <v>0.0</v>
      </c>
      <c r="E809" s="1537">
        <v>0.0</v>
      </c>
      <c r="F809" s="1537">
        <v>0.0</v>
      </c>
      <c r="G809" s="1537">
        <v>0.0</v>
      </c>
      <c r="H809" s="1535">
        <f t="shared" si="578"/>
        <v>0</v>
      </c>
      <c r="I809" s="1549">
        <f>(I808/61)</f>
        <v>0.06557377049</v>
      </c>
      <c r="J809" s="729"/>
      <c r="K809" s="1533" t="s">
        <v>77</v>
      </c>
      <c r="L809" s="1537">
        <f t="shared" si="579"/>
        <v>6</v>
      </c>
      <c r="M809" s="1533">
        <f>(L809-H809-H810)</f>
        <v>5</v>
      </c>
      <c r="N809" s="1537">
        <v>0.0</v>
      </c>
      <c r="O809" s="1533">
        <f t="shared" si="580"/>
        <v>5</v>
      </c>
      <c r="P809" s="1537"/>
      <c r="Q809" s="1733"/>
      <c r="R809" s="1730"/>
      <c r="S809" s="649"/>
      <c r="T809" s="649"/>
      <c r="U809" s="649"/>
      <c r="V809" s="649"/>
      <c r="W809" s="649"/>
      <c r="X809" s="649"/>
      <c r="Y809" s="649"/>
      <c r="Z809" s="649"/>
      <c r="AA809" s="649"/>
      <c r="AB809" s="649"/>
    </row>
    <row r="810">
      <c r="A810" s="1547" t="s">
        <v>78</v>
      </c>
      <c r="B810" s="1537">
        <v>0.0</v>
      </c>
      <c r="C810" s="1537">
        <v>1.0</v>
      </c>
      <c r="D810" s="1537">
        <v>0.0</v>
      </c>
      <c r="E810" s="1537">
        <v>0.0</v>
      </c>
      <c r="F810" s="1537">
        <v>0.0</v>
      </c>
      <c r="G810" s="1537">
        <v>0.0</v>
      </c>
      <c r="H810" s="1535">
        <f t="shared" si="578"/>
        <v>1</v>
      </c>
      <c r="I810" s="1533"/>
      <c r="J810" s="729"/>
      <c r="K810" s="1533" t="s">
        <v>78</v>
      </c>
      <c r="L810" s="1537" t="str">
        <f t="shared" si="579"/>
        <v>-</v>
      </c>
      <c r="M810" s="1533" t="s">
        <v>79</v>
      </c>
      <c r="N810" s="1537" t="s">
        <v>79</v>
      </c>
      <c r="O810" s="1533" t="s">
        <v>79</v>
      </c>
      <c r="P810" s="1533"/>
      <c r="Q810" s="1733"/>
      <c r="R810" s="1730"/>
      <c r="S810" s="649"/>
      <c r="T810" s="649"/>
      <c r="U810" s="649"/>
      <c r="V810" s="649"/>
      <c r="W810" s="649"/>
      <c r="X810" s="649"/>
      <c r="Y810" s="649"/>
      <c r="Z810" s="649"/>
      <c r="AA810" s="649"/>
      <c r="AB810" s="649"/>
    </row>
    <row r="811">
      <c r="A811" s="1547" t="s">
        <v>446</v>
      </c>
      <c r="B811" s="1537">
        <v>0.0</v>
      </c>
      <c r="C811" s="1537">
        <v>0.0</v>
      </c>
      <c r="D811" s="1537">
        <v>0.0</v>
      </c>
      <c r="E811" s="1537">
        <v>0.0</v>
      </c>
      <c r="F811" s="1537">
        <v>0.0</v>
      </c>
      <c r="G811" s="1537">
        <v>0.0</v>
      </c>
      <c r="H811" s="1535">
        <f t="shared" ref="H811:H812" si="581">sum(B811:G811)</f>
        <v>0</v>
      </c>
      <c r="I811" s="1533"/>
      <c r="J811" s="1553"/>
      <c r="K811" s="1533" t="s">
        <v>446</v>
      </c>
      <c r="L811" s="1537">
        <f t="shared" si="579"/>
        <v>4</v>
      </c>
      <c r="M811" s="1533">
        <f t="shared" ref="M811:M813" si="582">(L811-H811)</f>
        <v>4</v>
      </c>
      <c r="N811" s="1537">
        <v>0.0</v>
      </c>
      <c r="O811" s="1533">
        <f>sum(M811,N811)-R811</f>
        <v>4</v>
      </c>
      <c r="P811" s="1533"/>
      <c r="Q811" s="1734" t="s">
        <v>359</v>
      </c>
      <c r="R811" s="1730"/>
      <c r="S811" s="659"/>
      <c r="T811" s="649"/>
      <c r="U811" s="649"/>
      <c r="V811" s="649"/>
      <c r="W811" s="649"/>
      <c r="X811" s="649"/>
      <c r="Y811" s="649"/>
      <c r="Z811" s="649"/>
      <c r="AA811" s="649"/>
      <c r="AB811" s="649"/>
    </row>
    <row r="812">
      <c r="A812" s="1547" t="s">
        <v>80</v>
      </c>
      <c r="B812" s="1537">
        <v>0.0</v>
      </c>
      <c r="C812" s="1537">
        <v>0.0</v>
      </c>
      <c r="D812" s="1537">
        <v>0.0</v>
      </c>
      <c r="E812" s="1537">
        <v>0.0</v>
      </c>
      <c r="F812" s="1537">
        <v>0.0</v>
      </c>
      <c r="G812" s="1537">
        <v>0.0</v>
      </c>
      <c r="H812" s="1535">
        <f t="shared" si="581"/>
        <v>0</v>
      </c>
      <c r="I812" s="1533"/>
      <c r="J812" s="729"/>
      <c r="K812" s="1533" t="s">
        <v>80</v>
      </c>
      <c r="L812" s="1537">
        <f t="shared" si="579"/>
        <v>40</v>
      </c>
      <c r="M812" s="1533">
        <f t="shared" si="582"/>
        <v>40</v>
      </c>
      <c r="N812" s="1537">
        <v>0.0</v>
      </c>
      <c r="O812" s="1533">
        <f>sum(M812,N812)</f>
        <v>40</v>
      </c>
      <c r="P812" s="1533"/>
      <c r="Q812" s="1733"/>
      <c r="R812" s="1730"/>
      <c r="S812" s="649"/>
      <c r="T812" s="649"/>
      <c r="U812" s="649"/>
      <c r="V812" s="649"/>
      <c r="W812" s="649"/>
      <c r="X812" s="649"/>
      <c r="Y812" s="649"/>
      <c r="Z812" s="649"/>
      <c r="AA812" s="649"/>
      <c r="AB812" s="649"/>
    </row>
    <row r="813">
      <c r="A813" s="1552" t="s">
        <v>96</v>
      </c>
      <c r="B813" s="1546">
        <v>0.0</v>
      </c>
      <c r="C813" s="1546">
        <v>0.0</v>
      </c>
      <c r="D813" s="1546">
        <v>6.0</v>
      </c>
      <c r="E813" s="1546">
        <v>5.0</v>
      </c>
      <c r="F813" s="1546">
        <v>7.0</v>
      </c>
      <c r="G813" s="1546">
        <v>0.0</v>
      </c>
      <c r="H813" s="1542">
        <f t="shared" ref="H813:H815" si="583">SUM(B813:G813)</f>
        <v>18</v>
      </c>
      <c r="I813" s="1543">
        <f>sum(H813:H816)</f>
        <v>26</v>
      </c>
      <c r="J813" s="729"/>
      <c r="K813" s="1543" t="s">
        <v>96</v>
      </c>
      <c r="L813" s="1546">
        <f t="shared" si="579"/>
        <v>35</v>
      </c>
      <c r="M813" s="1543">
        <f t="shared" si="582"/>
        <v>17</v>
      </c>
      <c r="N813" s="1546">
        <v>25.0</v>
      </c>
      <c r="O813" s="1543">
        <f t="shared" ref="O813:O814" si="584">sum(M813,N813)-R813</f>
        <v>42</v>
      </c>
      <c r="P813" s="1546" t="s">
        <v>382</v>
      </c>
      <c r="Q813" s="1546"/>
      <c r="R813" s="1546"/>
      <c r="S813" s="659"/>
      <c r="T813" s="649"/>
      <c r="U813" s="649"/>
      <c r="V813" s="649"/>
      <c r="W813" s="649"/>
      <c r="X813" s="649"/>
      <c r="Y813" s="649"/>
      <c r="Z813" s="649"/>
      <c r="AA813" s="649"/>
      <c r="AB813" s="649"/>
    </row>
    <row r="814">
      <c r="A814" s="1547" t="s">
        <v>77</v>
      </c>
      <c r="B814" s="1537">
        <v>0.0</v>
      </c>
      <c r="C814" s="1537">
        <v>0.0</v>
      </c>
      <c r="D814" s="1537">
        <v>0.0</v>
      </c>
      <c r="E814" s="1537">
        <v>1.0</v>
      </c>
      <c r="F814" s="1537">
        <v>0.0</v>
      </c>
      <c r="G814" s="1537">
        <v>0.0</v>
      </c>
      <c r="H814" s="1535">
        <f t="shared" si="583"/>
        <v>1</v>
      </c>
      <c r="I814" s="1549">
        <f>(I813/60)</f>
        <v>0.4333333333</v>
      </c>
      <c r="J814" s="729"/>
      <c r="K814" s="1533" t="s">
        <v>77</v>
      </c>
      <c r="L814" s="1537">
        <f t="shared" si="579"/>
        <v>10</v>
      </c>
      <c r="M814" s="1533">
        <f>(L814-H814-H815)</f>
        <v>2</v>
      </c>
      <c r="N814" s="1537">
        <v>6.0</v>
      </c>
      <c r="O814" s="1533">
        <f t="shared" si="584"/>
        <v>8</v>
      </c>
      <c r="P814" s="1537" t="s">
        <v>206</v>
      </c>
      <c r="Q814" s="1733"/>
      <c r="R814" s="1730"/>
      <c r="S814" s="649"/>
      <c r="T814" s="649"/>
      <c r="U814" s="649"/>
      <c r="V814" s="649"/>
      <c r="W814" s="649"/>
      <c r="X814" s="649"/>
      <c r="Y814" s="649"/>
      <c r="Z814" s="649"/>
      <c r="AA814" s="649"/>
      <c r="AB814" s="649"/>
    </row>
    <row r="815">
      <c r="A815" s="1547" t="s">
        <v>78</v>
      </c>
      <c r="B815" s="1537">
        <v>0.0</v>
      </c>
      <c r="C815" s="1537">
        <v>0.0</v>
      </c>
      <c r="D815" s="1537">
        <v>1.0</v>
      </c>
      <c r="E815" s="1537">
        <v>3.0</v>
      </c>
      <c r="F815" s="1537">
        <v>3.0</v>
      </c>
      <c r="G815" s="1537">
        <v>0.0</v>
      </c>
      <c r="H815" s="1535">
        <f t="shared" si="583"/>
        <v>7</v>
      </c>
      <c r="I815" s="1533"/>
      <c r="J815" s="729"/>
      <c r="K815" s="1533" t="s">
        <v>78</v>
      </c>
      <c r="L815" s="1537" t="str">
        <f t="shared" si="579"/>
        <v>-</v>
      </c>
      <c r="M815" s="1533" t="s">
        <v>79</v>
      </c>
      <c r="N815" s="1537" t="s">
        <v>79</v>
      </c>
      <c r="O815" s="1533" t="s">
        <v>79</v>
      </c>
      <c r="P815" s="1533"/>
      <c r="Q815" s="1733"/>
      <c r="R815" s="1730"/>
      <c r="S815" s="649"/>
      <c r="T815" s="649"/>
      <c r="U815" s="649"/>
      <c r="V815" s="649"/>
      <c r="W815" s="649"/>
      <c r="X815" s="649"/>
      <c r="Y815" s="649"/>
      <c r="Z815" s="649"/>
      <c r="AA815" s="649"/>
      <c r="AB815" s="649"/>
    </row>
    <row r="816">
      <c r="A816" s="1547" t="s">
        <v>446</v>
      </c>
      <c r="B816" s="1537">
        <v>0.0</v>
      </c>
      <c r="C816" s="1537">
        <v>0.0</v>
      </c>
      <c r="D816" s="1537">
        <v>0.0</v>
      </c>
      <c r="E816" s="1537">
        <v>0.0</v>
      </c>
      <c r="F816" s="1537">
        <v>0.0</v>
      </c>
      <c r="G816" s="1537">
        <v>0.0</v>
      </c>
      <c r="H816" s="1535">
        <f t="shared" ref="H816:H817" si="585">sum(B816:G816)</f>
        <v>0</v>
      </c>
      <c r="I816" s="1533"/>
      <c r="J816" s="729"/>
      <c r="K816" s="1533" t="s">
        <v>446</v>
      </c>
      <c r="L816" s="1537">
        <f t="shared" si="579"/>
        <v>4</v>
      </c>
      <c r="M816" s="1533">
        <f t="shared" ref="M816:M818" si="586">(L816-H816)</f>
        <v>4</v>
      </c>
      <c r="N816" s="1537">
        <v>0.0</v>
      </c>
      <c r="O816" s="1533">
        <f>sum(M816,N816)-R816</f>
        <v>4</v>
      </c>
      <c r="P816" s="1533"/>
      <c r="Q816" s="1734" t="s">
        <v>542</v>
      </c>
      <c r="R816" s="1730"/>
      <c r="S816" s="659"/>
      <c r="T816" s="649"/>
      <c r="U816" s="649"/>
      <c r="V816" s="649"/>
      <c r="W816" s="649"/>
      <c r="X816" s="649"/>
      <c r="Y816" s="649"/>
      <c r="Z816" s="649"/>
      <c r="AA816" s="649"/>
      <c r="AB816" s="649"/>
    </row>
    <row r="817">
      <c r="A817" s="1547" t="s">
        <v>80</v>
      </c>
      <c r="B817" s="1537">
        <v>0.0</v>
      </c>
      <c r="C817" s="1537">
        <v>0.0</v>
      </c>
      <c r="D817" s="1537">
        <v>0.0</v>
      </c>
      <c r="E817" s="1537">
        <v>0.0</v>
      </c>
      <c r="F817" s="1537">
        <v>3.0</v>
      </c>
      <c r="G817" s="1537">
        <v>0.0</v>
      </c>
      <c r="H817" s="1535">
        <f t="shared" si="585"/>
        <v>3</v>
      </c>
      <c r="I817" s="1533"/>
      <c r="J817" s="729"/>
      <c r="K817" s="1533" t="s">
        <v>80</v>
      </c>
      <c r="L817" s="1537">
        <f t="shared" si="579"/>
        <v>33</v>
      </c>
      <c r="M817" s="1533">
        <f t="shared" si="586"/>
        <v>30</v>
      </c>
      <c r="N817" s="1537">
        <v>0.0</v>
      </c>
      <c r="O817" s="1533">
        <f>sum(M817,N817)</f>
        <v>30</v>
      </c>
      <c r="P817" s="1533"/>
      <c r="Q817" s="1736" t="s">
        <v>603</v>
      </c>
      <c r="R817" s="1730"/>
      <c r="S817" s="659"/>
      <c r="T817" s="649"/>
      <c r="U817" s="649"/>
      <c r="V817" s="649"/>
      <c r="W817" s="649"/>
      <c r="X817" s="649"/>
      <c r="Y817" s="649"/>
      <c r="Z817" s="649"/>
      <c r="AA817" s="649"/>
      <c r="AB817" s="649"/>
    </row>
    <row r="818">
      <c r="A818" s="1552" t="s">
        <v>600</v>
      </c>
      <c r="B818" s="1541">
        <v>0.0</v>
      </c>
      <c r="C818" s="1541">
        <v>6.0</v>
      </c>
      <c r="D818" s="1541">
        <v>6.0</v>
      </c>
      <c r="E818" s="1541">
        <v>0.0</v>
      </c>
      <c r="F818" s="1541">
        <v>0.0</v>
      </c>
      <c r="G818" s="1541">
        <v>0.0</v>
      </c>
      <c r="H818" s="1542">
        <f t="shared" ref="H818:H820" si="587">SUM(B818:G818)</f>
        <v>12</v>
      </c>
      <c r="I818" s="1543">
        <f>sum(H818:H821)</f>
        <v>20</v>
      </c>
      <c r="J818" s="1544"/>
      <c r="K818" s="1543" t="s">
        <v>600</v>
      </c>
      <c r="L818" s="1546">
        <f t="shared" si="579"/>
        <v>39</v>
      </c>
      <c r="M818" s="1543">
        <f t="shared" si="586"/>
        <v>27</v>
      </c>
      <c r="N818" s="1546">
        <v>30.0</v>
      </c>
      <c r="O818" s="1543">
        <f t="shared" ref="O818:O819" si="588">sum(M818,N818)-R818</f>
        <v>57</v>
      </c>
      <c r="P818" s="1546" t="s">
        <v>382</v>
      </c>
      <c r="Q818" s="1546"/>
      <c r="R818" s="1546"/>
      <c r="S818" s="659"/>
      <c r="T818" s="649"/>
      <c r="U818" s="649"/>
      <c r="V818" s="649"/>
      <c r="W818" s="649"/>
      <c r="X818" s="649"/>
      <c r="Y818" s="649"/>
      <c r="Z818" s="649"/>
      <c r="AA818" s="649"/>
      <c r="AB818" s="649"/>
    </row>
    <row r="819">
      <c r="A819" s="1547" t="s">
        <v>77</v>
      </c>
      <c r="B819" s="1537">
        <v>0.0</v>
      </c>
      <c r="C819" s="1537">
        <v>0.0</v>
      </c>
      <c r="D819" s="1537">
        <v>0.0</v>
      </c>
      <c r="E819" s="1537">
        <v>0.0</v>
      </c>
      <c r="F819" s="1537">
        <v>0.0</v>
      </c>
      <c r="G819" s="1537">
        <v>0.0</v>
      </c>
      <c r="H819" s="1535">
        <f t="shared" si="587"/>
        <v>0</v>
      </c>
      <c r="I819" s="1549">
        <f>(I818/60)</f>
        <v>0.3333333333</v>
      </c>
      <c r="J819" s="1544"/>
      <c r="K819" s="1533" t="s">
        <v>77</v>
      </c>
      <c r="L819" s="1537">
        <f t="shared" si="579"/>
        <v>7</v>
      </c>
      <c r="M819" s="1533">
        <f>(L819-H819-H820)</f>
        <v>1</v>
      </c>
      <c r="N819" s="1537">
        <v>15.0</v>
      </c>
      <c r="O819" s="1533">
        <f t="shared" si="588"/>
        <v>16</v>
      </c>
      <c r="P819" s="1537" t="s">
        <v>206</v>
      </c>
      <c r="Q819" s="1537"/>
      <c r="R819" s="1730"/>
      <c r="S819" s="649"/>
      <c r="T819" s="649"/>
      <c r="U819" s="649"/>
      <c r="V819" s="649"/>
      <c r="W819" s="649"/>
      <c r="X819" s="649"/>
      <c r="Y819" s="649"/>
      <c r="Z819" s="649"/>
      <c r="AA819" s="649"/>
      <c r="AB819" s="649"/>
    </row>
    <row r="820">
      <c r="A820" s="1547" t="s">
        <v>78</v>
      </c>
      <c r="B820" s="1537">
        <v>0.0</v>
      </c>
      <c r="C820" s="1537">
        <v>3.0</v>
      </c>
      <c r="D820" s="1537">
        <v>3.0</v>
      </c>
      <c r="E820" s="1537">
        <v>0.0</v>
      </c>
      <c r="F820" s="1537">
        <v>0.0</v>
      </c>
      <c r="G820" s="1537">
        <v>0.0</v>
      </c>
      <c r="H820" s="1535">
        <f t="shared" si="587"/>
        <v>6</v>
      </c>
      <c r="I820" s="1533"/>
      <c r="J820" s="1544"/>
      <c r="K820" s="1533" t="s">
        <v>78</v>
      </c>
      <c r="L820" s="1537" t="str">
        <f t="shared" si="579"/>
        <v>-</v>
      </c>
      <c r="M820" s="1533" t="s">
        <v>79</v>
      </c>
      <c r="N820" s="1537" t="s">
        <v>79</v>
      </c>
      <c r="O820" s="1533" t="s">
        <v>79</v>
      </c>
      <c r="P820" s="1533"/>
      <c r="Q820" s="1533"/>
      <c r="R820" s="1730"/>
      <c r="S820" s="649"/>
      <c r="T820" s="649"/>
      <c r="U820" s="649"/>
      <c r="V820" s="649"/>
      <c r="W820" s="649"/>
      <c r="X820" s="649"/>
      <c r="Y820" s="649"/>
      <c r="Z820" s="649"/>
      <c r="AA820" s="649"/>
      <c r="AB820" s="649"/>
    </row>
    <row r="821">
      <c r="A821" s="1547" t="s">
        <v>446</v>
      </c>
      <c r="B821" s="1537">
        <v>0.0</v>
      </c>
      <c r="C821" s="1537">
        <v>2.0</v>
      </c>
      <c r="D821" s="1537">
        <v>0.0</v>
      </c>
      <c r="E821" s="1537">
        <v>0.0</v>
      </c>
      <c r="F821" s="1537">
        <v>0.0</v>
      </c>
      <c r="G821" s="1537">
        <v>0.0</v>
      </c>
      <c r="H821" s="1535">
        <f t="shared" ref="H821:H822" si="589">sum(B821:G821)</f>
        <v>2</v>
      </c>
      <c r="I821" s="1533"/>
      <c r="J821" s="1544"/>
      <c r="K821" s="1533" t="s">
        <v>446</v>
      </c>
      <c r="L821" s="1537">
        <f t="shared" si="579"/>
        <v>5</v>
      </c>
      <c r="M821" s="1533">
        <f t="shared" ref="M821:M823" si="590">(L821-H821)</f>
        <v>3</v>
      </c>
      <c r="N821" s="1537">
        <v>7.0</v>
      </c>
      <c r="O821" s="1533">
        <f>sum(M821,N821)-R821</f>
        <v>10</v>
      </c>
      <c r="P821" s="1533"/>
      <c r="Q821" s="1533"/>
      <c r="R821" s="1730"/>
      <c r="S821" s="649"/>
      <c r="T821" s="649"/>
      <c r="U821" s="649"/>
      <c r="V821" s="649"/>
      <c r="W821" s="649"/>
      <c r="X821" s="649"/>
      <c r="Y821" s="649"/>
      <c r="Z821" s="649"/>
      <c r="AA821" s="649"/>
      <c r="AB821" s="649"/>
    </row>
    <row r="822">
      <c r="A822" s="1547" t="s">
        <v>80</v>
      </c>
      <c r="B822" s="1537">
        <v>0.0</v>
      </c>
      <c r="C822" s="1537">
        <v>0.0</v>
      </c>
      <c r="D822" s="1537">
        <v>0.0</v>
      </c>
      <c r="E822" s="1537">
        <v>0.0</v>
      </c>
      <c r="F822" s="1537">
        <v>0.0</v>
      </c>
      <c r="G822" s="1537">
        <v>0.0</v>
      </c>
      <c r="H822" s="1535">
        <f t="shared" si="589"/>
        <v>0</v>
      </c>
      <c r="I822" s="1533"/>
      <c r="J822" s="1544"/>
      <c r="K822" s="1533" t="s">
        <v>80</v>
      </c>
      <c r="L822" s="1537">
        <f t="shared" si="579"/>
        <v>22</v>
      </c>
      <c r="M822" s="1533">
        <f t="shared" si="590"/>
        <v>22</v>
      </c>
      <c r="N822" s="1537">
        <v>0.0</v>
      </c>
      <c r="O822" s="1533">
        <f>sum(M822,N822)</f>
        <v>22</v>
      </c>
      <c r="P822" s="1533"/>
      <c r="Q822" s="1533"/>
      <c r="R822" s="1730"/>
      <c r="S822" s="649"/>
      <c r="T822" s="649"/>
      <c r="U822" s="649"/>
      <c r="V822" s="649"/>
      <c r="W822" s="649"/>
      <c r="X822" s="649"/>
      <c r="Y822" s="649"/>
      <c r="Z822" s="649"/>
      <c r="AA822" s="649"/>
      <c r="AB822" s="649"/>
    </row>
    <row r="823">
      <c r="A823" s="1552" t="s">
        <v>622</v>
      </c>
      <c r="B823" s="1546">
        <v>0.0</v>
      </c>
      <c r="C823" s="1546">
        <v>3.0</v>
      </c>
      <c r="D823" s="1546">
        <v>12.0</v>
      </c>
      <c r="E823" s="1546">
        <v>0.0</v>
      </c>
      <c r="F823" s="1546">
        <v>13.0</v>
      </c>
      <c r="G823" s="1546">
        <v>0.0</v>
      </c>
      <c r="H823" s="1542">
        <f t="shared" ref="H823:H825" si="591">SUM(B823:G823)</f>
        <v>28</v>
      </c>
      <c r="I823" s="1543">
        <f>sum(H823:H826)</f>
        <v>46</v>
      </c>
      <c r="J823" s="1544"/>
      <c r="K823" s="1543" t="s">
        <v>622</v>
      </c>
      <c r="L823" s="1546">
        <f t="shared" si="579"/>
        <v>50</v>
      </c>
      <c r="M823" s="1543">
        <f t="shared" si="590"/>
        <v>22</v>
      </c>
      <c r="N823" s="1546">
        <v>40.0</v>
      </c>
      <c r="O823" s="1543">
        <f t="shared" ref="O823:O824" si="592">sum(M823,N823)-R823</f>
        <v>62</v>
      </c>
      <c r="P823" s="1546" t="s">
        <v>4</v>
      </c>
      <c r="Q823" s="1546"/>
      <c r="R823" s="1546"/>
      <c r="S823" s="649"/>
      <c r="T823" s="649"/>
      <c r="U823" s="649"/>
      <c r="V823" s="649"/>
      <c r="W823" s="649"/>
      <c r="X823" s="649"/>
      <c r="Y823" s="649"/>
      <c r="Z823" s="649"/>
      <c r="AA823" s="649"/>
      <c r="AB823" s="649"/>
    </row>
    <row r="824">
      <c r="A824" s="1547" t="s">
        <v>77</v>
      </c>
      <c r="B824" s="1537">
        <v>0.0</v>
      </c>
      <c r="C824" s="1537">
        <v>0.0</v>
      </c>
      <c r="D824" s="1537">
        <v>0.0</v>
      </c>
      <c r="E824" s="1537">
        <v>0.0</v>
      </c>
      <c r="F824" s="1537">
        <v>0.0</v>
      </c>
      <c r="G824" s="1537">
        <v>0.0</v>
      </c>
      <c r="H824" s="1535">
        <f t="shared" si="591"/>
        <v>0</v>
      </c>
      <c r="I824" s="1549">
        <f>(I823/60)</f>
        <v>0.7666666667</v>
      </c>
      <c r="J824" s="1544"/>
      <c r="K824" s="1533" t="s">
        <v>77</v>
      </c>
      <c r="L824" s="1537">
        <f t="shared" si="579"/>
        <v>16</v>
      </c>
      <c r="M824" s="1533">
        <f>(L824-H824-H825)</f>
        <v>1</v>
      </c>
      <c r="N824" s="1537">
        <v>9.0</v>
      </c>
      <c r="O824" s="1533">
        <f t="shared" si="592"/>
        <v>10</v>
      </c>
      <c r="P824" s="1537" t="s">
        <v>206</v>
      </c>
      <c r="Q824" s="1537"/>
      <c r="R824" s="1730"/>
      <c r="S824" s="649"/>
      <c r="T824" s="649"/>
      <c r="U824" s="649"/>
      <c r="V824" s="649"/>
      <c r="W824" s="649"/>
      <c r="X824" s="649"/>
      <c r="Y824" s="649"/>
      <c r="Z824" s="649"/>
      <c r="AA824" s="649"/>
      <c r="AB824" s="649"/>
    </row>
    <row r="825">
      <c r="A825" s="1547" t="s">
        <v>78</v>
      </c>
      <c r="B825" s="1537">
        <v>0.0</v>
      </c>
      <c r="C825" s="1537">
        <v>0.0</v>
      </c>
      <c r="D825" s="1537">
        <v>15.0</v>
      </c>
      <c r="E825" s="1537">
        <v>0.0</v>
      </c>
      <c r="F825" s="1537">
        <v>0.0</v>
      </c>
      <c r="G825" s="1537">
        <v>0.0</v>
      </c>
      <c r="H825" s="1535">
        <f t="shared" si="591"/>
        <v>15</v>
      </c>
      <c r="I825" s="1533"/>
      <c r="J825" s="1544"/>
      <c r="K825" s="1533" t="s">
        <v>78</v>
      </c>
      <c r="L825" s="1537" t="str">
        <f t="shared" si="579"/>
        <v>-</v>
      </c>
      <c r="M825" s="1533" t="s">
        <v>79</v>
      </c>
      <c r="N825" s="1537" t="s">
        <v>79</v>
      </c>
      <c r="O825" s="1533" t="s">
        <v>79</v>
      </c>
      <c r="P825" s="1533"/>
      <c r="Q825" s="1533"/>
      <c r="R825" s="1730"/>
      <c r="S825" s="649"/>
      <c r="T825" s="649"/>
      <c r="U825" s="649"/>
      <c r="V825" s="649"/>
      <c r="W825" s="649"/>
      <c r="X825" s="649"/>
      <c r="Y825" s="649"/>
      <c r="Z825" s="649"/>
      <c r="AA825" s="649"/>
      <c r="AB825" s="649"/>
    </row>
    <row r="826">
      <c r="A826" s="1547" t="s">
        <v>446</v>
      </c>
      <c r="B826" s="1537">
        <v>0.0</v>
      </c>
      <c r="C826" s="1537">
        <v>0.0</v>
      </c>
      <c r="D826" s="1537">
        <v>3.0</v>
      </c>
      <c r="E826" s="1537">
        <v>0.0</v>
      </c>
      <c r="F826" s="1537">
        <v>0.0</v>
      </c>
      <c r="G826" s="1537">
        <v>0.0</v>
      </c>
      <c r="H826" s="1535">
        <f t="shared" ref="H826:H827" si="593">sum(B826:G826)</f>
        <v>3</v>
      </c>
      <c r="I826" s="1533"/>
      <c r="J826" s="1544"/>
      <c r="K826" s="1533" t="s">
        <v>446</v>
      </c>
      <c r="L826" s="1537">
        <f t="shared" si="579"/>
        <v>5</v>
      </c>
      <c r="M826" s="1533">
        <f t="shared" ref="M826:M828" si="594">(L826-H826)</f>
        <v>2</v>
      </c>
      <c r="N826" s="1537">
        <v>0.0</v>
      </c>
      <c r="O826" s="1533">
        <f>sum(M826,N826)-R826</f>
        <v>2</v>
      </c>
      <c r="P826" s="1533"/>
      <c r="Q826" s="1533"/>
      <c r="R826" s="1730"/>
      <c r="S826" s="649"/>
      <c r="T826" s="649"/>
      <c r="U826" s="649"/>
      <c r="V826" s="649"/>
      <c r="W826" s="649"/>
      <c r="X826" s="649"/>
      <c r="Y826" s="649"/>
      <c r="Z826" s="649"/>
      <c r="AA826" s="649"/>
      <c r="AB826" s="649"/>
    </row>
    <row r="827">
      <c r="A827" s="1547" t="s">
        <v>80</v>
      </c>
      <c r="B827" s="1537">
        <v>0.0</v>
      </c>
      <c r="C827" s="1537">
        <v>0.0</v>
      </c>
      <c r="D827" s="1537">
        <v>0.0</v>
      </c>
      <c r="E827" s="1537">
        <v>0.0</v>
      </c>
      <c r="F827" s="1537">
        <v>0.0</v>
      </c>
      <c r="G827" s="1537">
        <v>0.0</v>
      </c>
      <c r="H827" s="1535">
        <f t="shared" si="593"/>
        <v>0</v>
      </c>
      <c r="I827" s="1533"/>
      <c r="J827" s="1544"/>
      <c r="K827" s="1533" t="s">
        <v>80</v>
      </c>
      <c r="L827" s="1537">
        <f t="shared" si="579"/>
        <v>29</v>
      </c>
      <c r="M827" s="1533">
        <f t="shared" si="594"/>
        <v>29</v>
      </c>
      <c r="N827" s="1537">
        <v>0.0</v>
      </c>
      <c r="O827" s="1533">
        <f>sum(M827,N827)</f>
        <v>29</v>
      </c>
      <c r="P827" s="1533"/>
      <c r="Q827" s="1533"/>
      <c r="R827" s="1730"/>
      <c r="S827" s="649"/>
      <c r="T827" s="649"/>
      <c r="U827" s="649"/>
      <c r="V827" s="649"/>
      <c r="W827" s="649"/>
      <c r="X827" s="649"/>
      <c r="Y827" s="649"/>
      <c r="Z827" s="649"/>
      <c r="AA827" s="649"/>
      <c r="AB827" s="649"/>
    </row>
    <row r="828">
      <c r="A828" s="1546" t="s">
        <v>659</v>
      </c>
      <c r="B828" s="1541">
        <v>1.0</v>
      </c>
      <c r="C828" s="1541">
        <v>2.0</v>
      </c>
      <c r="D828" s="1541">
        <v>2.0</v>
      </c>
      <c r="E828" s="1541">
        <v>3.0</v>
      </c>
      <c r="F828" s="1541">
        <v>7.0</v>
      </c>
      <c r="G828" s="1541">
        <v>0.0</v>
      </c>
      <c r="H828" s="1542">
        <f t="shared" ref="H828:H830" si="595">SUM(B828:G828)</f>
        <v>15</v>
      </c>
      <c r="I828" s="1543">
        <f>sum(H828:H831)</f>
        <v>35</v>
      </c>
      <c r="J828" s="1544"/>
      <c r="K828" s="1546" t="s">
        <v>659</v>
      </c>
      <c r="L828" s="1546">
        <f t="shared" si="579"/>
        <v>67</v>
      </c>
      <c r="M828" s="1543">
        <f t="shared" si="594"/>
        <v>52</v>
      </c>
      <c r="N828" s="1546">
        <v>0.0</v>
      </c>
      <c r="O828" s="1543">
        <f t="shared" ref="O828:O829" si="596">sum(M828,N828)-R828</f>
        <v>52</v>
      </c>
      <c r="P828" s="1546" t="s">
        <v>382</v>
      </c>
      <c r="Q828" s="1546"/>
      <c r="R828" s="1546"/>
      <c r="S828" s="649"/>
      <c r="T828" s="649"/>
      <c r="U828" s="649"/>
      <c r="V828" s="649"/>
      <c r="W828" s="649"/>
      <c r="X828" s="649"/>
      <c r="Y828" s="649"/>
      <c r="Z828" s="649"/>
      <c r="AA828" s="649"/>
      <c r="AB828" s="649"/>
    </row>
    <row r="829">
      <c r="A829" s="1547" t="s">
        <v>77</v>
      </c>
      <c r="B829" s="1537">
        <v>0.0</v>
      </c>
      <c r="C829" s="1537">
        <v>0.0</v>
      </c>
      <c r="D829" s="1537">
        <v>0.0</v>
      </c>
      <c r="E829" s="1537">
        <v>0.0</v>
      </c>
      <c r="F829" s="1537">
        <v>0.0</v>
      </c>
      <c r="G829" s="1537">
        <v>0.0</v>
      </c>
      <c r="H829" s="1535">
        <f t="shared" si="595"/>
        <v>0</v>
      </c>
      <c r="I829" s="1549">
        <f>(I828/60)</f>
        <v>0.5833333333</v>
      </c>
      <c r="J829" s="1531"/>
      <c r="K829" s="1533" t="s">
        <v>77</v>
      </c>
      <c r="L829" s="1537">
        <f t="shared" si="579"/>
        <v>10</v>
      </c>
      <c r="M829" s="1533">
        <f>(L829-H829-H830)</f>
        <v>0</v>
      </c>
      <c r="N829" s="1537">
        <v>15.0</v>
      </c>
      <c r="O829" s="1533">
        <f t="shared" si="596"/>
        <v>15</v>
      </c>
      <c r="P829" s="1537" t="s">
        <v>206</v>
      </c>
      <c r="Q829" s="1537"/>
      <c r="R829" s="1730"/>
      <c r="S829" s="649"/>
      <c r="T829" s="649"/>
      <c r="U829" s="649"/>
      <c r="V829" s="649"/>
      <c r="W829" s="649"/>
      <c r="X829" s="649"/>
      <c r="Y829" s="649"/>
      <c r="Z829" s="649"/>
      <c r="AA829" s="649"/>
      <c r="AB829" s="649"/>
    </row>
    <row r="830">
      <c r="A830" s="1547" t="s">
        <v>78</v>
      </c>
      <c r="B830" s="1537">
        <v>0.0</v>
      </c>
      <c r="C830" s="1537">
        <v>6.0</v>
      </c>
      <c r="D830" s="1537">
        <v>2.0</v>
      </c>
      <c r="E830" s="1537">
        <v>0.0</v>
      </c>
      <c r="F830" s="1537">
        <v>2.0</v>
      </c>
      <c r="G830" s="1537">
        <v>0.0</v>
      </c>
      <c r="H830" s="1535">
        <f t="shared" si="595"/>
        <v>10</v>
      </c>
      <c r="I830" s="1533"/>
      <c r="J830" s="1531"/>
      <c r="K830" s="1533" t="s">
        <v>78</v>
      </c>
      <c r="L830" s="1537" t="str">
        <f t="shared" si="579"/>
        <v>-</v>
      </c>
      <c r="M830" s="1533" t="s">
        <v>79</v>
      </c>
      <c r="N830" s="1537" t="s">
        <v>79</v>
      </c>
      <c r="O830" s="1533" t="s">
        <v>79</v>
      </c>
      <c r="P830" s="1533"/>
      <c r="Q830" s="1533"/>
      <c r="R830" s="1730"/>
      <c r="S830" s="649"/>
      <c r="T830" s="649"/>
      <c r="U830" s="649"/>
      <c r="V830" s="649"/>
      <c r="W830" s="649"/>
      <c r="X830" s="649"/>
      <c r="Y830" s="649"/>
      <c r="Z830" s="649"/>
      <c r="AA830" s="649"/>
      <c r="AB830" s="649"/>
    </row>
    <row r="831">
      <c r="A831" s="1547" t="s">
        <v>446</v>
      </c>
      <c r="B831" s="1537">
        <v>0.0</v>
      </c>
      <c r="C831" s="1537">
        <v>4.0</v>
      </c>
      <c r="D831" s="1537">
        <v>2.0</v>
      </c>
      <c r="E831" s="1537">
        <v>3.0</v>
      </c>
      <c r="F831" s="1537">
        <v>1.0</v>
      </c>
      <c r="G831" s="1537">
        <v>0.0</v>
      </c>
      <c r="H831" s="1535">
        <f t="shared" ref="H831:H832" si="597">sum(B831:G831)</f>
        <v>10</v>
      </c>
      <c r="I831" s="1533"/>
      <c r="J831" s="1544"/>
      <c r="K831" s="1533" t="s">
        <v>446</v>
      </c>
      <c r="L831" s="1537">
        <f t="shared" si="579"/>
        <v>10</v>
      </c>
      <c r="M831" s="1533">
        <f t="shared" ref="M831:M833" si="598">(L831-H831)</f>
        <v>0</v>
      </c>
      <c r="N831" s="1537">
        <v>7.0</v>
      </c>
      <c r="O831" s="1533">
        <f>sum(M831,N831)-R831</f>
        <v>7</v>
      </c>
      <c r="P831" s="1533"/>
      <c r="Q831" s="1533"/>
      <c r="R831" s="1730"/>
      <c r="S831" s="649"/>
      <c r="T831" s="649"/>
      <c r="U831" s="649"/>
      <c r="V831" s="649"/>
      <c r="W831" s="649"/>
      <c r="X831" s="649"/>
      <c r="Y831" s="649"/>
      <c r="Z831" s="649"/>
      <c r="AA831" s="649"/>
      <c r="AB831" s="649"/>
    </row>
    <row r="832">
      <c r="A832" s="1547" t="s">
        <v>80</v>
      </c>
      <c r="B832" s="1537">
        <v>0.0</v>
      </c>
      <c r="C832" s="1537">
        <v>0.0</v>
      </c>
      <c r="D832" s="1537">
        <v>0.0</v>
      </c>
      <c r="E832" s="1537">
        <v>0.0</v>
      </c>
      <c r="F832" s="1537">
        <v>0.0</v>
      </c>
      <c r="G832" s="1537">
        <v>0.0</v>
      </c>
      <c r="H832" s="1535">
        <f t="shared" si="597"/>
        <v>0</v>
      </c>
      <c r="I832" s="1533"/>
      <c r="J832" s="1531"/>
      <c r="K832" s="1533" t="s">
        <v>80</v>
      </c>
      <c r="L832" s="1537">
        <f t="shared" si="579"/>
        <v>20</v>
      </c>
      <c r="M832" s="1533">
        <f t="shared" si="598"/>
        <v>20</v>
      </c>
      <c r="N832" s="1537">
        <v>0.0</v>
      </c>
      <c r="O832" s="1533">
        <f>sum(M832,N832)</f>
        <v>20</v>
      </c>
      <c r="P832" s="1533"/>
      <c r="Q832" s="1533"/>
      <c r="R832" s="1730"/>
      <c r="S832" s="649"/>
      <c r="T832" s="649"/>
      <c r="U832" s="649"/>
      <c r="V832" s="649"/>
      <c r="W832" s="649"/>
      <c r="X832" s="649"/>
      <c r="Y832" s="649"/>
      <c r="Z832" s="649"/>
      <c r="AA832" s="649"/>
      <c r="AB832" s="649"/>
    </row>
    <row r="833">
      <c r="A833" s="1546" t="s">
        <v>274</v>
      </c>
      <c r="B833" s="1541">
        <v>0.0</v>
      </c>
      <c r="C833" s="1541">
        <v>0.0</v>
      </c>
      <c r="D833" s="1541">
        <v>0.0</v>
      </c>
      <c r="E833" s="1541">
        <v>0.0</v>
      </c>
      <c r="F833" s="1541">
        <v>0.0</v>
      </c>
      <c r="G833" s="1541">
        <v>0.0</v>
      </c>
      <c r="H833" s="1542">
        <f t="shared" ref="H833:H835" si="599">SUM(B833:G833)</f>
        <v>0</v>
      </c>
      <c r="I833" s="1543">
        <f>sum(H833:H836)</f>
        <v>0</v>
      </c>
      <c r="J833" s="1531"/>
      <c r="K833" s="1546" t="s">
        <v>274</v>
      </c>
      <c r="L833" s="1546">
        <f t="shared" si="579"/>
        <v>0</v>
      </c>
      <c r="M833" s="1543">
        <f t="shared" si="598"/>
        <v>0</v>
      </c>
      <c r="N833" s="1546"/>
      <c r="O833" s="1543">
        <f t="shared" ref="O833:O834" si="600">sum(M833,N833)-R833</f>
        <v>0</v>
      </c>
      <c r="P833" s="1546"/>
      <c r="Q833" s="1546"/>
      <c r="R833" s="1546"/>
      <c r="S833" s="649"/>
      <c r="T833" s="649"/>
      <c r="U833" s="649"/>
      <c r="V833" s="649"/>
      <c r="W833" s="649"/>
      <c r="X833" s="649"/>
      <c r="Y833" s="649"/>
      <c r="Z833" s="649"/>
      <c r="AA833" s="649"/>
      <c r="AB833" s="649"/>
    </row>
    <row r="834">
      <c r="A834" s="1547" t="s">
        <v>77</v>
      </c>
      <c r="B834" s="1537">
        <v>0.0</v>
      </c>
      <c r="C834" s="1537">
        <v>0.0</v>
      </c>
      <c r="D834" s="1537">
        <v>0.0</v>
      </c>
      <c r="E834" s="1537">
        <v>0.0</v>
      </c>
      <c r="F834" s="1537">
        <v>0.0</v>
      </c>
      <c r="G834" s="1537">
        <v>0.0</v>
      </c>
      <c r="H834" s="1535">
        <f t="shared" si="599"/>
        <v>0</v>
      </c>
      <c r="I834" s="1549">
        <f>(I833/60)</f>
        <v>0</v>
      </c>
      <c r="J834" s="1531"/>
      <c r="K834" s="1533" t="s">
        <v>77</v>
      </c>
      <c r="L834" s="1537">
        <f t="shared" si="579"/>
        <v>0</v>
      </c>
      <c r="M834" s="1533">
        <f>(L834-H834-H835)</f>
        <v>0</v>
      </c>
      <c r="N834" s="1537"/>
      <c r="O834" s="1533">
        <f t="shared" si="600"/>
        <v>0</v>
      </c>
      <c r="P834" s="1533"/>
      <c r="Q834" s="1533"/>
      <c r="R834" s="1730"/>
      <c r="S834" s="649"/>
      <c r="T834" s="649"/>
      <c r="U834" s="649"/>
      <c r="V834" s="649"/>
      <c r="W834" s="649"/>
      <c r="X834" s="649"/>
      <c r="Y834" s="649"/>
      <c r="Z834" s="649"/>
      <c r="AA834" s="649"/>
      <c r="AB834" s="649"/>
    </row>
    <row r="835">
      <c r="A835" s="1547" t="s">
        <v>78</v>
      </c>
      <c r="B835" s="1537">
        <v>0.0</v>
      </c>
      <c r="C835" s="1537">
        <v>0.0</v>
      </c>
      <c r="D835" s="1537">
        <v>0.0</v>
      </c>
      <c r="E835" s="1537">
        <v>0.0</v>
      </c>
      <c r="F835" s="1537">
        <v>0.0</v>
      </c>
      <c r="G835" s="1537">
        <v>0.0</v>
      </c>
      <c r="H835" s="1535">
        <f t="shared" si="599"/>
        <v>0</v>
      </c>
      <c r="I835" s="1533"/>
      <c r="J835" s="1531"/>
      <c r="K835" s="1533" t="s">
        <v>78</v>
      </c>
      <c r="L835" s="1537" t="str">
        <f t="shared" si="579"/>
        <v>-</v>
      </c>
      <c r="M835" s="1533" t="s">
        <v>79</v>
      </c>
      <c r="N835" s="1537"/>
      <c r="O835" s="1533" t="s">
        <v>79</v>
      </c>
      <c r="P835" s="1533"/>
      <c r="Q835" s="1533"/>
      <c r="R835" s="1730"/>
      <c r="S835" s="649"/>
      <c r="T835" s="649"/>
      <c r="U835" s="649"/>
      <c r="V835" s="649"/>
      <c r="W835" s="649"/>
      <c r="X835" s="649"/>
      <c r="Y835" s="649"/>
      <c r="Z835" s="649"/>
      <c r="AA835" s="649"/>
      <c r="AB835" s="649"/>
    </row>
    <row r="836">
      <c r="A836" s="1547" t="s">
        <v>446</v>
      </c>
      <c r="B836" s="1537">
        <v>0.0</v>
      </c>
      <c r="C836" s="1537">
        <v>0.0</v>
      </c>
      <c r="D836" s="1537">
        <v>0.0</v>
      </c>
      <c r="E836" s="1537">
        <v>0.0</v>
      </c>
      <c r="F836" s="1537">
        <v>0.0</v>
      </c>
      <c r="G836" s="1537">
        <v>0.0</v>
      </c>
      <c r="H836" s="1535">
        <f t="shared" ref="H836:H837" si="601">sum(B836:G836)</f>
        <v>0</v>
      </c>
      <c r="I836" s="1533"/>
      <c r="J836" s="1531"/>
      <c r="K836" s="1533" t="s">
        <v>446</v>
      </c>
      <c r="L836" s="1537">
        <f t="shared" si="579"/>
        <v>0</v>
      </c>
      <c r="M836" s="1533">
        <f t="shared" ref="M836:M837" si="602">(L836-H836)</f>
        <v>0</v>
      </c>
      <c r="N836" s="1537"/>
      <c r="O836" s="1533">
        <f>sum(M836,N836)-R836</f>
        <v>0</v>
      </c>
      <c r="P836" s="1533"/>
      <c r="Q836" s="1533"/>
      <c r="R836" s="1730"/>
      <c r="S836" s="649"/>
      <c r="T836" s="649"/>
      <c r="U836" s="649"/>
      <c r="V836" s="649"/>
      <c r="W836" s="649"/>
      <c r="X836" s="649"/>
      <c r="Y836" s="649"/>
      <c r="Z836" s="649"/>
      <c r="AA836" s="649"/>
      <c r="AB836" s="649"/>
    </row>
    <row r="837">
      <c r="A837" s="1547" t="s">
        <v>80</v>
      </c>
      <c r="B837" s="1537">
        <v>0.0</v>
      </c>
      <c r="C837" s="1537">
        <v>0.0</v>
      </c>
      <c r="D837" s="1537">
        <v>0.0</v>
      </c>
      <c r="E837" s="1537">
        <v>0.0</v>
      </c>
      <c r="F837" s="1537">
        <v>0.0</v>
      </c>
      <c r="G837" s="1537">
        <v>0.0</v>
      </c>
      <c r="H837" s="1535">
        <f t="shared" si="601"/>
        <v>0</v>
      </c>
      <c r="I837" s="1533"/>
      <c r="J837" s="1531"/>
      <c r="K837" s="1533" t="s">
        <v>80</v>
      </c>
      <c r="L837" s="1537">
        <f t="shared" si="579"/>
        <v>0</v>
      </c>
      <c r="M837" s="1533">
        <f t="shared" si="602"/>
        <v>0</v>
      </c>
      <c r="N837" s="1537"/>
      <c r="O837" s="1533">
        <f>sum(M837,N837)</f>
        <v>0</v>
      </c>
      <c r="P837" s="1533"/>
      <c r="Q837" s="1533"/>
      <c r="R837" s="1730"/>
      <c r="S837" s="649"/>
      <c r="T837" s="649"/>
      <c r="U837" s="649"/>
      <c r="V837" s="649"/>
      <c r="W837" s="649"/>
      <c r="X837" s="649"/>
      <c r="Y837" s="649"/>
      <c r="Z837" s="649"/>
      <c r="AA837" s="649"/>
      <c r="AB837" s="649"/>
    </row>
    <row r="838">
      <c r="A838" s="1538" t="s">
        <v>91</v>
      </c>
      <c r="B838" s="1539">
        <f t="shared" ref="B838:G838" si="603"> SUM(B839:B842,B844:B847,B849:B852,B854:B857,B859:B862, B864:B867)</f>
        <v>30</v>
      </c>
      <c r="C838" s="1539">
        <f t="shared" si="603"/>
        <v>40</v>
      </c>
      <c r="D838" s="1539">
        <f t="shared" si="603"/>
        <v>82</v>
      </c>
      <c r="E838" s="1539">
        <f t="shared" si="603"/>
        <v>35</v>
      </c>
      <c r="F838" s="1539">
        <f t="shared" si="603"/>
        <v>38</v>
      </c>
      <c r="G838" s="1539">
        <f t="shared" si="603"/>
        <v>2</v>
      </c>
      <c r="H838" s="1539">
        <f>SUM(H839:H842,H844:H847,H849:H852,H854:H857,H859:H862,H864:H867)</f>
        <v>227</v>
      </c>
      <c r="I838" s="1539"/>
      <c r="J838" s="1531"/>
      <c r="K838" s="1539" t="s">
        <v>91</v>
      </c>
      <c r="L838" s="1682"/>
      <c r="M838" s="1682"/>
      <c r="N838" s="1682"/>
      <c r="O838" s="1682"/>
      <c r="P838" s="1682"/>
      <c r="Q838" s="1682"/>
      <c r="R838" s="1682"/>
      <c r="S838" s="649"/>
      <c r="T838" s="649"/>
      <c r="U838" s="649"/>
      <c r="V838" s="649"/>
      <c r="W838" s="649"/>
      <c r="X838" s="649"/>
      <c r="Y838" s="649"/>
      <c r="Z838" s="649"/>
      <c r="AA838" s="649"/>
      <c r="AB838" s="649"/>
    </row>
    <row r="839">
      <c r="A839" s="1540" t="s">
        <v>92</v>
      </c>
      <c r="B839" s="1541">
        <v>17.0</v>
      </c>
      <c r="C839" s="1541">
        <v>0.0</v>
      </c>
      <c r="D839" s="1541">
        <v>14.0</v>
      </c>
      <c r="E839" s="1541">
        <v>12.0</v>
      </c>
      <c r="F839" s="1541">
        <v>11.0</v>
      </c>
      <c r="G839" s="1541">
        <v>0.0</v>
      </c>
      <c r="H839" s="1542">
        <f t="shared" ref="H839:H841" si="604">SUM(B839:G839)</f>
        <v>54</v>
      </c>
      <c r="I839" s="1543">
        <f>sum(H839:H842)</f>
        <v>79</v>
      </c>
      <c r="J839" s="1544"/>
      <c r="K839" s="1545" t="s">
        <v>92</v>
      </c>
      <c r="L839" s="1546">
        <f t="shared" ref="L839:L849" si="605">(O448)</f>
        <v>79</v>
      </c>
      <c r="M839" s="1543">
        <f>(L839-H839)</f>
        <v>25</v>
      </c>
      <c r="N839" s="1546">
        <v>40.0</v>
      </c>
      <c r="O839" s="1543">
        <f t="shared" ref="O839:O840" si="606">sum(M839,N839)-R839</f>
        <v>65</v>
      </c>
      <c r="P839" s="1546" t="s">
        <v>382</v>
      </c>
      <c r="Q839" s="1546"/>
      <c r="R839" s="1546"/>
      <c r="S839" s="649"/>
      <c r="T839" s="649"/>
      <c r="U839" s="649"/>
      <c r="V839" s="649"/>
      <c r="W839" s="649"/>
      <c r="X839" s="649"/>
      <c r="Y839" s="649"/>
      <c r="Z839" s="649"/>
      <c r="AA839" s="649"/>
      <c r="AB839" s="649"/>
    </row>
    <row r="840">
      <c r="A840" s="1547" t="s">
        <v>77</v>
      </c>
      <c r="B840" s="1537">
        <v>0.0</v>
      </c>
      <c r="C840" s="1537">
        <v>0.0</v>
      </c>
      <c r="D840" s="1537">
        <v>4.0</v>
      </c>
      <c r="E840" s="1537">
        <v>0.0</v>
      </c>
      <c r="F840" s="1537">
        <v>1.0</v>
      </c>
      <c r="G840" s="1537">
        <v>0.0</v>
      </c>
      <c r="H840" s="1535">
        <f t="shared" si="604"/>
        <v>5</v>
      </c>
      <c r="I840" s="1549">
        <f>(I839/61)</f>
        <v>1.295081967</v>
      </c>
      <c r="J840" s="1544"/>
      <c r="K840" s="1533" t="s">
        <v>77</v>
      </c>
      <c r="L840" s="1537">
        <f t="shared" si="605"/>
        <v>25</v>
      </c>
      <c r="M840" s="1533">
        <f>(L840-H840-H841)</f>
        <v>5</v>
      </c>
      <c r="N840" s="1537">
        <v>15.0</v>
      </c>
      <c r="O840" s="1533">
        <f t="shared" si="606"/>
        <v>20</v>
      </c>
      <c r="P840" s="1537" t="s">
        <v>206</v>
      </c>
      <c r="Q840" s="1537"/>
      <c r="R840" s="1730"/>
      <c r="S840" s="649"/>
      <c r="T840" s="649"/>
      <c r="U840" s="649"/>
      <c r="V840" s="649"/>
      <c r="W840" s="649"/>
      <c r="X840" s="649"/>
      <c r="Y840" s="649"/>
      <c r="Z840" s="649"/>
      <c r="AA840" s="649"/>
      <c r="AB840" s="649"/>
    </row>
    <row r="841">
      <c r="A841" s="1547" t="s">
        <v>78</v>
      </c>
      <c r="B841" s="1537">
        <v>2.0</v>
      </c>
      <c r="C841" s="1537">
        <v>0.0</v>
      </c>
      <c r="D841" s="1537">
        <v>8.0</v>
      </c>
      <c r="E841" s="1537">
        <v>4.0</v>
      </c>
      <c r="F841" s="1537">
        <v>1.0</v>
      </c>
      <c r="G841" s="1537">
        <v>0.0</v>
      </c>
      <c r="H841" s="1535">
        <f t="shared" si="604"/>
        <v>15</v>
      </c>
      <c r="I841" s="1533"/>
      <c r="J841" s="1544"/>
      <c r="K841" s="1533" t="s">
        <v>78</v>
      </c>
      <c r="L841" s="1537" t="str">
        <f t="shared" si="605"/>
        <v>-</v>
      </c>
      <c r="M841" s="1533" t="s">
        <v>79</v>
      </c>
      <c r="N841" s="1537" t="s">
        <v>79</v>
      </c>
      <c r="O841" s="1533" t="s">
        <v>79</v>
      </c>
      <c r="P841" s="1533"/>
      <c r="Q841" s="1533"/>
      <c r="R841" s="1730"/>
      <c r="S841" s="649"/>
      <c r="T841" s="649"/>
      <c r="U841" s="649"/>
      <c r="V841" s="649"/>
      <c r="W841" s="649"/>
      <c r="X841" s="649"/>
      <c r="Y841" s="649"/>
      <c r="Z841" s="649"/>
      <c r="AA841" s="649"/>
      <c r="AB841" s="649"/>
    </row>
    <row r="842">
      <c r="A842" s="1547" t="s">
        <v>446</v>
      </c>
      <c r="B842" s="1537">
        <v>1.0</v>
      </c>
      <c r="C842" s="1537">
        <v>0.0</v>
      </c>
      <c r="D842" s="1537">
        <v>3.0</v>
      </c>
      <c r="E842" s="1537">
        <v>1.0</v>
      </c>
      <c r="F842" s="1537">
        <v>0.0</v>
      </c>
      <c r="G842" s="1537">
        <v>0.0</v>
      </c>
      <c r="H842" s="1535">
        <f t="shared" ref="H842:H843" si="607">sum(B842:G842)</f>
        <v>5</v>
      </c>
      <c r="I842" s="1533"/>
      <c r="J842" s="1544"/>
      <c r="K842" s="1533" t="s">
        <v>446</v>
      </c>
      <c r="L842" s="1537">
        <f t="shared" si="605"/>
        <v>6</v>
      </c>
      <c r="M842" s="1533">
        <f t="shared" ref="M842:M844" si="608">(L842-H842)</f>
        <v>1</v>
      </c>
      <c r="N842" s="1537">
        <v>13.0</v>
      </c>
      <c r="O842" s="1533">
        <f>sum(M842,N842)-R842</f>
        <v>14</v>
      </c>
      <c r="P842" s="1533"/>
      <c r="Q842" s="1533"/>
      <c r="R842" s="1730"/>
      <c r="S842" s="649"/>
      <c r="T842" s="649"/>
      <c r="U842" s="649"/>
      <c r="V842" s="649"/>
      <c r="W842" s="649"/>
      <c r="X842" s="649"/>
      <c r="Y842" s="649"/>
      <c r="Z842" s="649"/>
      <c r="AA842" s="649"/>
      <c r="AB842" s="649"/>
    </row>
    <row r="843">
      <c r="A843" s="1547" t="s">
        <v>80</v>
      </c>
      <c r="B843" s="1537">
        <v>0.0</v>
      </c>
      <c r="C843" s="1537">
        <v>0.0</v>
      </c>
      <c r="D843" s="1537">
        <v>0.0</v>
      </c>
      <c r="E843" s="1537">
        <v>0.0</v>
      </c>
      <c r="F843" s="1537">
        <v>0.0</v>
      </c>
      <c r="G843" s="1537">
        <v>0.0</v>
      </c>
      <c r="H843" s="1535">
        <f t="shared" si="607"/>
        <v>0</v>
      </c>
      <c r="I843" s="1533"/>
      <c r="J843" s="1544"/>
      <c r="K843" s="1533" t="s">
        <v>80</v>
      </c>
      <c r="L843" s="1537">
        <f t="shared" si="605"/>
        <v>40</v>
      </c>
      <c r="M843" s="1533">
        <f t="shared" si="608"/>
        <v>40</v>
      </c>
      <c r="N843" s="1537">
        <v>0.0</v>
      </c>
      <c r="O843" s="1533">
        <f>sum(M843,N843)</f>
        <v>40</v>
      </c>
      <c r="P843" s="1533"/>
      <c r="Q843" s="1533"/>
      <c r="R843" s="1730"/>
      <c r="S843" s="649"/>
      <c r="T843" s="649"/>
      <c r="U843" s="649"/>
      <c r="V843" s="649"/>
      <c r="W843" s="649"/>
      <c r="X843" s="649"/>
      <c r="Y843" s="649"/>
      <c r="Z843" s="649"/>
      <c r="AA843" s="649"/>
      <c r="AB843" s="649"/>
    </row>
    <row r="844">
      <c r="A844" s="1552" t="s">
        <v>95</v>
      </c>
      <c r="B844" s="1546">
        <v>3.0</v>
      </c>
      <c r="C844" s="1546">
        <v>7.0</v>
      </c>
      <c r="D844" s="1546">
        <v>4.0</v>
      </c>
      <c r="E844" s="1546">
        <v>3.0</v>
      </c>
      <c r="F844" s="1546">
        <v>3.0</v>
      </c>
      <c r="G844" s="1546">
        <v>0.0</v>
      </c>
      <c r="H844" s="1542">
        <f t="shared" ref="H844:H846" si="609">SUM(B844:G844)</f>
        <v>20</v>
      </c>
      <c r="I844" s="1543">
        <f>sum(H844:H847)</f>
        <v>40</v>
      </c>
      <c r="J844" s="1544"/>
      <c r="K844" s="1543" t="s">
        <v>95</v>
      </c>
      <c r="L844" s="1546">
        <f t="shared" si="605"/>
        <v>44</v>
      </c>
      <c r="M844" s="1543">
        <f t="shared" si="608"/>
        <v>24</v>
      </c>
      <c r="N844" s="1546">
        <v>20.0</v>
      </c>
      <c r="O844" s="1543">
        <f t="shared" ref="O844:O845" si="610">sum(M844,N844)-R844</f>
        <v>44</v>
      </c>
      <c r="P844" s="1546" t="s">
        <v>382</v>
      </c>
      <c r="Q844" s="1546"/>
      <c r="R844" s="1546"/>
      <c r="S844" s="649"/>
      <c r="T844" s="649"/>
      <c r="U844" s="649"/>
      <c r="V844" s="649"/>
      <c r="W844" s="649"/>
      <c r="X844" s="649"/>
      <c r="Y844" s="649"/>
      <c r="Z844" s="649"/>
      <c r="AA844" s="649"/>
      <c r="AB844" s="649"/>
    </row>
    <row r="845">
      <c r="A845" s="1547" t="s">
        <v>77</v>
      </c>
      <c r="B845" s="1537">
        <v>0.0</v>
      </c>
      <c r="C845" s="1537">
        <v>0.0</v>
      </c>
      <c r="D845" s="1537">
        <v>1.0</v>
      </c>
      <c r="E845" s="1537">
        <v>1.0</v>
      </c>
      <c r="F845" s="1537">
        <v>0.0</v>
      </c>
      <c r="G845" s="1537">
        <v>0.0</v>
      </c>
      <c r="H845" s="1535">
        <f t="shared" si="609"/>
        <v>2</v>
      </c>
      <c r="I845" s="1549">
        <f>(I844/60)</f>
        <v>0.6666666667</v>
      </c>
      <c r="J845" s="1544"/>
      <c r="K845" s="1533" t="s">
        <v>77</v>
      </c>
      <c r="L845" s="1537">
        <f t="shared" si="605"/>
        <v>20</v>
      </c>
      <c r="M845" s="1533">
        <f>(L845-H845-H846)</f>
        <v>4</v>
      </c>
      <c r="N845" s="1537">
        <v>15.0</v>
      </c>
      <c r="O845" s="1533">
        <f t="shared" si="610"/>
        <v>19</v>
      </c>
      <c r="P845" s="1537" t="s">
        <v>206</v>
      </c>
      <c r="Q845" s="1537"/>
      <c r="R845" s="1730"/>
      <c r="S845" s="649"/>
      <c r="T845" s="649"/>
      <c r="U845" s="649"/>
      <c r="V845" s="649"/>
      <c r="W845" s="649"/>
      <c r="X845" s="649"/>
      <c r="Y845" s="649"/>
      <c r="Z845" s="649"/>
      <c r="AA845" s="649"/>
      <c r="AB845" s="649"/>
    </row>
    <row r="846">
      <c r="A846" s="1547" t="s">
        <v>78</v>
      </c>
      <c r="B846" s="1537">
        <v>0.0</v>
      </c>
      <c r="C846" s="1537">
        <v>2.0</v>
      </c>
      <c r="D846" s="1537">
        <v>11.0</v>
      </c>
      <c r="E846" s="1537">
        <v>1.0</v>
      </c>
      <c r="F846" s="1537">
        <v>0.0</v>
      </c>
      <c r="G846" s="1537">
        <v>0.0</v>
      </c>
      <c r="H846" s="1535">
        <f t="shared" si="609"/>
        <v>14</v>
      </c>
      <c r="I846" s="1533"/>
      <c r="J846" s="1544"/>
      <c r="K846" s="1533" t="s">
        <v>78</v>
      </c>
      <c r="L846" s="1537" t="str">
        <f t="shared" si="605"/>
        <v>-</v>
      </c>
      <c r="M846" s="1533" t="s">
        <v>79</v>
      </c>
      <c r="N846" s="1537" t="s">
        <v>79</v>
      </c>
      <c r="O846" s="1533" t="s">
        <v>79</v>
      </c>
      <c r="P846" s="1533"/>
      <c r="Q846" s="1533"/>
      <c r="R846" s="1730"/>
      <c r="S846" s="649"/>
      <c r="T846" s="649"/>
      <c r="U846" s="649"/>
      <c r="V846" s="649"/>
      <c r="W846" s="649"/>
      <c r="X846" s="649"/>
      <c r="Y846" s="649"/>
      <c r="Z846" s="649"/>
      <c r="AA846" s="649"/>
      <c r="AB846" s="649"/>
    </row>
    <row r="847">
      <c r="A847" s="1547" t="s">
        <v>446</v>
      </c>
      <c r="B847" s="1537">
        <v>0.0</v>
      </c>
      <c r="C847" s="1537">
        <v>0.0</v>
      </c>
      <c r="D847" s="1537">
        <v>2.0</v>
      </c>
      <c r="E847" s="1537">
        <v>0.0</v>
      </c>
      <c r="F847" s="1537">
        <v>2.0</v>
      </c>
      <c r="G847" s="1537">
        <v>0.0</v>
      </c>
      <c r="H847" s="1535">
        <f t="shared" ref="H847:H848" si="611">sum(B847:G847)</f>
        <v>4</v>
      </c>
      <c r="I847" s="1533"/>
      <c r="J847" s="1544"/>
      <c r="K847" s="1533" t="s">
        <v>446</v>
      </c>
      <c r="L847" s="1537">
        <f t="shared" si="605"/>
        <v>6</v>
      </c>
      <c r="M847" s="1533">
        <f t="shared" ref="M847:M849" si="612">(L847-H847)</f>
        <v>2</v>
      </c>
      <c r="N847" s="1537">
        <v>6.0</v>
      </c>
      <c r="O847" s="1533">
        <f>sum(M847,N847)-R847</f>
        <v>8</v>
      </c>
      <c r="P847" s="1533"/>
      <c r="Q847" s="1533"/>
      <c r="R847" s="1730"/>
      <c r="S847" s="649"/>
      <c r="T847" s="649"/>
      <c r="U847" s="649"/>
      <c r="V847" s="649"/>
      <c r="W847" s="649"/>
      <c r="X847" s="649"/>
      <c r="Y847" s="649"/>
      <c r="Z847" s="649"/>
      <c r="AA847" s="649"/>
      <c r="AB847" s="649"/>
    </row>
    <row r="848">
      <c r="A848" s="1547" t="s">
        <v>80</v>
      </c>
      <c r="B848" s="1537">
        <v>0.0</v>
      </c>
      <c r="C848" s="1537">
        <v>0.0</v>
      </c>
      <c r="D848" s="1537">
        <v>0.0</v>
      </c>
      <c r="E848" s="1537">
        <v>0.0</v>
      </c>
      <c r="F848" s="1537">
        <v>0.0</v>
      </c>
      <c r="G848" s="1537">
        <v>0.0</v>
      </c>
      <c r="H848" s="1535">
        <f t="shared" si="611"/>
        <v>0</v>
      </c>
      <c r="I848" s="1533"/>
      <c r="J848" s="1544"/>
      <c r="K848" s="1533" t="s">
        <v>80</v>
      </c>
      <c r="L848" s="1537">
        <f t="shared" si="605"/>
        <v>16</v>
      </c>
      <c r="M848" s="1533">
        <f t="shared" si="612"/>
        <v>16</v>
      </c>
      <c r="N848" s="1537">
        <v>0.0</v>
      </c>
      <c r="O848" s="1533">
        <f>sum(M848,N848)</f>
        <v>16</v>
      </c>
      <c r="P848" s="1533"/>
      <c r="Q848" s="1533"/>
      <c r="R848" s="1730"/>
      <c r="S848" s="649"/>
      <c r="T848" s="649"/>
      <c r="U848" s="649"/>
      <c r="V848" s="649"/>
      <c r="W848" s="649"/>
      <c r="X848" s="649"/>
      <c r="Y848" s="649"/>
      <c r="Z848" s="649"/>
      <c r="AA848" s="649"/>
      <c r="AB848" s="649"/>
    </row>
    <row r="849">
      <c r="A849" s="1552" t="s">
        <v>254</v>
      </c>
      <c r="B849" s="1541">
        <v>5.0</v>
      </c>
      <c r="C849" s="1541">
        <v>6.0</v>
      </c>
      <c r="D849" s="1541">
        <v>5.0</v>
      </c>
      <c r="E849" s="1541">
        <v>9.0</v>
      </c>
      <c r="F849" s="1541">
        <v>10.0</v>
      </c>
      <c r="G849" s="1541">
        <v>0.0</v>
      </c>
      <c r="H849" s="1542">
        <f t="shared" ref="H849:H851" si="613">SUM(B849:G849)</f>
        <v>35</v>
      </c>
      <c r="I849" s="1543">
        <f>sum(H849:H852)</f>
        <v>49</v>
      </c>
      <c r="J849" s="1544"/>
      <c r="K849" s="1543" t="s">
        <v>254</v>
      </c>
      <c r="L849" s="1546">
        <f t="shared" si="605"/>
        <v>40</v>
      </c>
      <c r="M849" s="1543">
        <f t="shared" si="612"/>
        <v>5</v>
      </c>
      <c r="N849" s="1546">
        <v>60.0</v>
      </c>
      <c r="O849" s="1543">
        <f t="shared" ref="O849:O850" si="614">sum(M849,N849)-R849</f>
        <v>65</v>
      </c>
      <c r="P849" s="1546" t="s">
        <v>382</v>
      </c>
      <c r="Q849" s="1546"/>
      <c r="R849" s="1546"/>
      <c r="S849" s="649"/>
      <c r="T849" s="649"/>
      <c r="U849" s="649"/>
      <c r="V849" s="649"/>
      <c r="W849" s="649"/>
      <c r="X849" s="649"/>
      <c r="Y849" s="649"/>
      <c r="Z849" s="649"/>
      <c r="AA849" s="649"/>
      <c r="AB849" s="649"/>
    </row>
    <row r="850">
      <c r="A850" s="1547" t="s">
        <v>77</v>
      </c>
      <c r="B850" s="1537">
        <v>0.0</v>
      </c>
      <c r="C850" s="1537">
        <v>0.0</v>
      </c>
      <c r="D850" s="1537">
        <v>0.0</v>
      </c>
      <c r="E850" s="1537">
        <v>0.0</v>
      </c>
      <c r="F850" s="1537">
        <v>0.0</v>
      </c>
      <c r="G850" s="1537">
        <v>0.0</v>
      </c>
      <c r="H850" s="1535">
        <f t="shared" si="613"/>
        <v>0</v>
      </c>
      <c r="I850" s="1549">
        <f>(I849/60)</f>
        <v>0.8166666667</v>
      </c>
      <c r="J850" s="1544"/>
      <c r="K850" s="1533" t="s">
        <v>77</v>
      </c>
      <c r="L850" s="1537">
        <v>14.0</v>
      </c>
      <c r="M850" s="1533">
        <f>(L850-H850-H851)</f>
        <v>0</v>
      </c>
      <c r="N850" s="1537">
        <v>15.0</v>
      </c>
      <c r="O850" s="1533">
        <f t="shared" si="614"/>
        <v>15</v>
      </c>
      <c r="P850" s="1537" t="s">
        <v>206</v>
      </c>
      <c r="Q850" s="1537"/>
      <c r="R850" s="1730"/>
      <c r="S850" s="649"/>
      <c r="T850" s="649"/>
      <c r="U850" s="649"/>
      <c r="V850" s="649"/>
      <c r="W850" s="649"/>
      <c r="X850" s="649"/>
      <c r="Y850" s="649"/>
      <c r="Z850" s="649"/>
      <c r="AA850" s="649"/>
      <c r="AB850" s="649"/>
    </row>
    <row r="851">
      <c r="A851" s="1547" t="s">
        <v>78</v>
      </c>
      <c r="B851" s="1537">
        <v>0.0</v>
      </c>
      <c r="C851" s="1537">
        <v>11.0</v>
      </c>
      <c r="D851" s="1537">
        <v>3.0</v>
      </c>
      <c r="E851" s="1537">
        <v>0.0</v>
      </c>
      <c r="F851" s="1537">
        <v>0.0</v>
      </c>
      <c r="G851" s="1537">
        <v>0.0</v>
      </c>
      <c r="H851" s="1535">
        <f t="shared" si="613"/>
        <v>14</v>
      </c>
      <c r="I851" s="1533"/>
      <c r="J851" s="1544"/>
      <c r="K851" s="1533" t="s">
        <v>78</v>
      </c>
      <c r="L851" s="1537" t="str">
        <f t="shared" ref="L851:L868" si="615">(O460)</f>
        <v>-</v>
      </c>
      <c r="M851" s="1533" t="s">
        <v>79</v>
      </c>
      <c r="N851" s="1537" t="s">
        <v>79</v>
      </c>
      <c r="O851" s="1533" t="s">
        <v>79</v>
      </c>
      <c r="P851" s="1533"/>
      <c r="Q851" s="1533"/>
      <c r="R851" s="1730"/>
      <c r="S851" s="649"/>
      <c r="T851" s="649"/>
      <c r="U851" s="649"/>
      <c r="V851" s="649"/>
      <c r="W851" s="649"/>
      <c r="X851" s="649"/>
      <c r="Y851" s="649"/>
      <c r="Z851" s="649"/>
      <c r="AA851" s="649"/>
      <c r="AB851" s="649"/>
    </row>
    <row r="852">
      <c r="A852" s="1547" t="s">
        <v>446</v>
      </c>
      <c r="B852" s="1537">
        <v>0.0</v>
      </c>
      <c r="C852" s="1537">
        <v>0.0</v>
      </c>
      <c r="D852" s="1537">
        <v>0.0</v>
      </c>
      <c r="E852" s="1537">
        <v>0.0</v>
      </c>
      <c r="F852" s="1537">
        <v>0.0</v>
      </c>
      <c r="G852" s="1537">
        <v>0.0</v>
      </c>
      <c r="H852" s="1535">
        <f t="shared" ref="H852:H853" si="616">sum(B852:G852)</f>
        <v>0</v>
      </c>
      <c r="I852" s="1533"/>
      <c r="J852" s="1544"/>
      <c r="K852" s="1533" t="s">
        <v>446</v>
      </c>
      <c r="L852" s="1537">
        <f t="shared" si="615"/>
        <v>2</v>
      </c>
      <c r="M852" s="1533">
        <f t="shared" ref="M852:M854" si="617">(L852-H852)</f>
        <v>2</v>
      </c>
      <c r="N852" s="1537">
        <v>0.0</v>
      </c>
      <c r="O852" s="1533">
        <f>sum(M852,N852)-R852</f>
        <v>2</v>
      </c>
      <c r="P852" s="1533"/>
      <c r="Q852" s="1533"/>
      <c r="R852" s="1730"/>
      <c r="S852" s="649"/>
      <c r="T852" s="649"/>
      <c r="U852" s="649"/>
      <c r="V852" s="649"/>
      <c r="W852" s="649"/>
      <c r="X852" s="649"/>
      <c r="Y852" s="649"/>
      <c r="Z852" s="649"/>
      <c r="AA852" s="649"/>
      <c r="AB852" s="649"/>
    </row>
    <row r="853">
      <c r="A853" s="1547" t="s">
        <v>80</v>
      </c>
      <c r="B853" s="1537">
        <v>0.0</v>
      </c>
      <c r="C853" s="1537">
        <v>0.0</v>
      </c>
      <c r="D853" s="1537">
        <v>0.0</v>
      </c>
      <c r="E853" s="1537">
        <v>0.0</v>
      </c>
      <c r="F853" s="1537">
        <v>0.0</v>
      </c>
      <c r="G853" s="1537">
        <v>0.0</v>
      </c>
      <c r="H853" s="1535">
        <f t="shared" si="616"/>
        <v>0</v>
      </c>
      <c r="I853" s="1533"/>
      <c r="J853" s="1544"/>
      <c r="K853" s="1533" t="s">
        <v>80</v>
      </c>
      <c r="L853" s="1537">
        <f t="shared" si="615"/>
        <v>16</v>
      </c>
      <c r="M853" s="1533">
        <f t="shared" si="617"/>
        <v>16</v>
      </c>
      <c r="N853" s="1537">
        <v>0.0</v>
      </c>
      <c r="O853" s="1533">
        <f>sum(M853,N853)</f>
        <v>16</v>
      </c>
      <c r="P853" s="1533"/>
      <c r="Q853" s="1533"/>
      <c r="R853" s="1730"/>
      <c r="S853" s="649"/>
      <c r="T853" s="649"/>
      <c r="U853" s="649"/>
      <c r="V853" s="649"/>
      <c r="W853" s="649"/>
      <c r="X853" s="649"/>
      <c r="Y853" s="649"/>
      <c r="Z853" s="649"/>
      <c r="AA853" s="649"/>
      <c r="AB853" s="649"/>
    </row>
    <row r="854">
      <c r="A854" s="1552" t="s">
        <v>225</v>
      </c>
      <c r="B854" s="1546">
        <v>2.0</v>
      </c>
      <c r="C854" s="1546">
        <v>2.0</v>
      </c>
      <c r="D854" s="1546">
        <v>5.0</v>
      </c>
      <c r="E854" s="1546">
        <v>3.0</v>
      </c>
      <c r="F854" s="1546">
        <v>6.0</v>
      </c>
      <c r="G854" s="1546">
        <v>2.0</v>
      </c>
      <c r="H854" s="1542">
        <f t="shared" ref="H854:H856" si="618">SUM(B854:G854)</f>
        <v>20</v>
      </c>
      <c r="I854" s="1543">
        <f>sum(H854:H857)</f>
        <v>33</v>
      </c>
      <c r="J854" s="1544"/>
      <c r="K854" s="1543" t="s">
        <v>225</v>
      </c>
      <c r="L854" s="1546">
        <f t="shared" si="615"/>
        <v>39</v>
      </c>
      <c r="M854" s="1543">
        <f t="shared" si="617"/>
        <v>19</v>
      </c>
      <c r="N854" s="1546">
        <v>15.0</v>
      </c>
      <c r="O854" s="1543">
        <f t="shared" ref="O854:O855" si="619">sum(M854,N854)-R854</f>
        <v>34</v>
      </c>
      <c r="P854" s="1546" t="s">
        <v>382</v>
      </c>
      <c r="Q854" s="1546"/>
      <c r="R854" s="1546"/>
      <c r="S854" s="649"/>
      <c r="T854" s="649"/>
      <c r="U854" s="649"/>
      <c r="V854" s="649"/>
      <c r="W854" s="649"/>
      <c r="X854" s="649"/>
      <c r="Y854" s="649"/>
      <c r="Z854" s="649"/>
      <c r="AA854" s="649"/>
      <c r="AB854" s="649"/>
    </row>
    <row r="855">
      <c r="A855" s="1547" t="s">
        <v>77</v>
      </c>
      <c r="B855" s="1537">
        <v>0.0</v>
      </c>
      <c r="C855" s="1537">
        <v>0.0</v>
      </c>
      <c r="D855" s="1537">
        <v>3.0</v>
      </c>
      <c r="E855" s="1537">
        <v>0.0</v>
      </c>
      <c r="F855" s="1537">
        <v>0.0</v>
      </c>
      <c r="G855" s="1537">
        <v>0.0</v>
      </c>
      <c r="H855" s="1535">
        <f t="shared" si="618"/>
        <v>3</v>
      </c>
      <c r="I855" s="1549">
        <f>(I854/60)</f>
        <v>0.55</v>
      </c>
      <c r="J855" s="1544"/>
      <c r="K855" s="1533" t="s">
        <v>77</v>
      </c>
      <c r="L855" s="1537">
        <f t="shared" si="615"/>
        <v>16</v>
      </c>
      <c r="M855" s="1533">
        <f>(L855-H855-H856)</f>
        <v>3</v>
      </c>
      <c r="N855" s="1537">
        <v>15.0</v>
      </c>
      <c r="O855" s="1533">
        <f t="shared" si="619"/>
        <v>18</v>
      </c>
      <c r="P855" s="1537" t="s">
        <v>206</v>
      </c>
      <c r="Q855" s="1537"/>
      <c r="R855" s="1730"/>
      <c r="S855" s="649"/>
      <c r="T855" s="649"/>
      <c r="U855" s="649"/>
      <c r="V855" s="649"/>
      <c r="W855" s="649"/>
      <c r="X855" s="649"/>
      <c r="Y855" s="649"/>
      <c r="Z855" s="649"/>
      <c r="AA855" s="649"/>
      <c r="AB855" s="649"/>
    </row>
    <row r="856">
      <c r="A856" s="1547" t="s">
        <v>78</v>
      </c>
      <c r="B856" s="1537">
        <v>0.0</v>
      </c>
      <c r="C856" s="1537">
        <v>5.0</v>
      </c>
      <c r="D856" s="1537">
        <v>4.0</v>
      </c>
      <c r="E856" s="1537">
        <v>1.0</v>
      </c>
      <c r="F856" s="1537">
        <v>0.0</v>
      </c>
      <c r="G856" s="1537">
        <v>0.0</v>
      </c>
      <c r="H856" s="1535">
        <f t="shared" si="618"/>
        <v>10</v>
      </c>
      <c r="I856" s="1533"/>
      <c r="J856" s="1544"/>
      <c r="K856" s="1533" t="s">
        <v>78</v>
      </c>
      <c r="L856" s="1537" t="str">
        <f t="shared" si="615"/>
        <v>-</v>
      </c>
      <c r="M856" s="1533" t="s">
        <v>79</v>
      </c>
      <c r="N856" s="1537" t="s">
        <v>79</v>
      </c>
      <c r="O856" s="1533" t="s">
        <v>79</v>
      </c>
      <c r="P856" s="1533"/>
      <c r="Q856" s="1533"/>
      <c r="R856" s="1730"/>
      <c r="S856" s="649"/>
      <c r="T856" s="649"/>
      <c r="U856" s="649"/>
      <c r="V856" s="649"/>
      <c r="W856" s="649"/>
      <c r="X856" s="649"/>
      <c r="Y856" s="649"/>
      <c r="Z856" s="649"/>
      <c r="AA856" s="649"/>
      <c r="AB856" s="649"/>
    </row>
    <row r="857">
      <c r="A857" s="1547" t="s">
        <v>446</v>
      </c>
      <c r="B857" s="1537">
        <v>0.0</v>
      </c>
      <c r="C857" s="1537">
        <v>0.0</v>
      </c>
      <c r="D857" s="1537">
        <v>0.0</v>
      </c>
      <c r="E857" s="1537">
        <v>0.0</v>
      </c>
      <c r="F857" s="1537">
        <v>0.0</v>
      </c>
      <c r="G857" s="1537">
        <v>0.0</v>
      </c>
      <c r="H857" s="1535">
        <f t="shared" ref="H857:H858" si="620">sum(B857:G857)</f>
        <v>0</v>
      </c>
      <c r="I857" s="1533"/>
      <c r="J857" s="1544"/>
      <c r="K857" s="1533" t="s">
        <v>446</v>
      </c>
      <c r="L857" s="1537">
        <f t="shared" si="615"/>
        <v>1</v>
      </c>
      <c r="M857" s="1533">
        <f t="shared" ref="M857:M859" si="621">(L857-H857)</f>
        <v>1</v>
      </c>
      <c r="N857" s="1537">
        <v>0.0</v>
      </c>
      <c r="O857" s="1533">
        <f>sum(M857,N857)-R857</f>
        <v>1</v>
      </c>
      <c r="P857" s="1533"/>
      <c r="Q857" s="1533"/>
      <c r="R857" s="1730"/>
      <c r="S857" s="649"/>
      <c r="T857" s="649"/>
      <c r="U857" s="649"/>
      <c r="V857" s="649"/>
      <c r="W857" s="649"/>
      <c r="X857" s="649"/>
      <c r="Y857" s="649"/>
      <c r="Z857" s="649"/>
      <c r="AA857" s="649"/>
      <c r="AB857" s="649"/>
    </row>
    <row r="858">
      <c r="A858" s="1547" t="s">
        <v>80</v>
      </c>
      <c r="B858" s="1537">
        <v>0.0</v>
      </c>
      <c r="C858" s="1537">
        <v>0.0</v>
      </c>
      <c r="D858" s="1537">
        <v>0.0</v>
      </c>
      <c r="E858" s="1537">
        <v>0.0</v>
      </c>
      <c r="F858" s="1537">
        <v>0.0</v>
      </c>
      <c r="G858" s="1537">
        <v>0.0</v>
      </c>
      <c r="H858" s="1535">
        <f t="shared" si="620"/>
        <v>0</v>
      </c>
      <c r="I858" s="1533"/>
      <c r="J858" s="1544"/>
      <c r="K858" s="1533" t="s">
        <v>80</v>
      </c>
      <c r="L858" s="1537">
        <f t="shared" si="615"/>
        <v>22</v>
      </c>
      <c r="M858" s="1533">
        <f t="shared" si="621"/>
        <v>22</v>
      </c>
      <c r="N858" s="1537">
        <v>0.0</v>
      </c>
      <c r="O858" s="1533">
        <f>sum(M858,N858)</f>
        <v>22</v>
      </c>
      <c r="P858" s="1533"/>
      <c r="Q858" s="1533"/>
      <c r="R858" s="1730"/>
      <c r="S858" s="649"/>
      <c r="T858" s="649"/>
      <c r="U858" s="649"/>
      <c r="V858" s="649"/>
      <c r="W858" s="649"/>
      <c r="X858" s="649"/>
      <c r="Y858" s="649"/>
      <c r="Z858" s="649"/>
      <c r="AA858" s="649"/>
      <c r="AB858" s="649"/>
    </row>
    <row r="859">
      <c r="A859" s="1552" t="s">
        <v>93</v>
      </c>
      <c r="B859" s="1541">
        <v>0.0</v>
      </c>
      <c r="C859" s="1541">
        <v>5.0</v>
      </c>
      <c r="D859" s="1541">
        <v>6.0</v>
      </c>
      <c r="E859" s="1541">
        <v>0.0</v>
      </c>
      <c r="F859" s="1541">
        <v>1.0</v>
      </c>
      <c r="G859" s="1541">
        <v>0.0</v>
      </c>
      <c r="H859" s="1542">
        <f t="shared" ref="H859:H861" si="622">SUM(B859:G859)</f>
        <v>12</v>
      </c>
      <c r="I859" s="1543">
        <f>sum(H859:H862)</f>
        <v>26</v>
      </c>
      <c r="J859" s="1544"/>
      <c r="K859" s="1543" t="s">
        <v>93</v>
      </c>
      <c r="L859" s="1546">
        <f t="shared" si="615"/>
        <v>32</v>
      </c>
      <c r="M859" s="1543">
        <f t="shared" si="621"/>
        <v>20</v>
      </c>
      <c r="N859" s="1546">
        <v>15.0</v>
      </c>
      <c r="O859" s="1543">
        <f t="shared" ref="O859:O860" si="623">sum(M859,N859)-R859</f>
        <v>35</v>
      </c>
      <c r="P859" s="1546" t="s">
        <v>382</v>
      </c>
      <c r="Q859" s="1546"/>
      <c r="R859" s="1546"/>
      <c r="S859" s="649"/>
      <c r="T859" s="649"/>
      <c r="U859" s="649"/>
      <c r="V859" s="649"/>
      <c r="W859" s="649"/>
      <c r="X859" s="649"/>
      <c r="Y859" s="649"/>
      <c r="Z859" s="649"/>
      <c r="AA859" s="649"/>
      <c r="AB859" s="649"/>
    </row>
    <row r="860">
      <c r="A860" s="1547" t="s">
        <v>77</v>
      </c>
      <c r="B860" s="1537">
        <v>0.0</v>
      </c>
      <c r="C860" s="1537">
        <v>0.0</v>
      </c>
      <c r="D860" s="1537">
        <v>1.0</v>
      </c>
      <c r="E860" s="1537">
        <v>0.0</v>
      </c>
      <c r="F860" s="1537">
        <v>1.0</v>
      </c>
      <c r="G860" s="1537">
        <v>0.0</v>
      </c>
      <c r="H860" s="1535">
        <f t="shared" si="622"/>
        <v>2</v>
      </c>
      <c r="I860" s="1549">
        <f>(I859/60)</f>
        <v>0.4333333333</v>
      </c>
      <c r="J860" s="1544"/>
      <c r="K860" s="1533" t="s">
        <v>77</v>
      </c>
      <c r="L860" s="1537">
        <f t="shared" si="615"/>
        <v>10</v>
      </c>
      <c r="M860" s="1533">
        <f>(L860-H860-H861)</f>
        <v>0</v>
      </c>
      <c r="N860" s="1537">
        <v>15.0</v>
      </c>
      <c r="O860" s="1533">
        <f t="shared" si="623"/>
        <v>15</v>
      </c>
      <c r="P860" s="1537" t="s">
        <v>206</v>
      </c>
      <c r="Q860" s="1537"/>
      <c r="R860" s="1730"/>
      <c r="S860" s="649"/>
      <c r="T860" s="649"/>
      <c r="U860" s="649"/>
      <c r="V860" s="649"/>
      <c r="W860" s="649"/>
      <c r="X860" s="649"/>
      <c r="Y860" s="649"/>
      <c r="Z860" s="649"/>
      <c r="AA860" s="649"/>
      <c r="AB860" s="649"/>
    </row>
    <row r="861">
      <c r="A861" s="1547" t="s">
        <v>78</v>
      </c>
      <c r="B861" s="1537">
        <v>0.0</v>
      </c>
      <c r="C861" s="1537">
        <v>0.0</v>
      </c>
      <c r="D861" s="1537">
        <v>7.0</v>
      </c>
      <c r="E861" s="1537">
        <v>0.0</v>
      </c>
      <c r="F861" s="1537">
        <v>1.0</v>
      </c>
      <c r="G861" s="1537">
        <v>0.0</v>
      </c>
      <c r="H861" s="1535">
        <f t="shared" si="622"/>
        <v>8</v>
      </c>
      <c r="I861" s="1533"/>
      <c r="J861" s="1544"/>
      <c r="K861" s="1533" t="s">
        <v>78</v>
      </c>
      <c r="L861" s="1537" t="str">
        <f t="shared" si="615"/>
        <v>-</v>
      </c>
      <c r="M861" s="1533" t="s">
        <v>79</v>
      </c>
      <c r="N861" s="1537" t="s">
        <v>79</v>
      </c>
      <c r="O861" s="1533" t="s">
        <v>79</v>
      </c>
      <c r="P861" s="1533"/>
      <c r="Q861" s="1533"/>
      <c r="R861" s="1730"/>
      <c r="S861" s="649"/>
      <c r="T861" s="649"/>
      <c r="U861" s="649"/>
      <c r="V861" s="649"/>
      <c r="W861" s="649"/>
      <c r="X861" s="649"/>
      <c r="Y861" s="649"/>
      <c r="Z861" s="649"/>
      <c r="AA861" s="649"/>
      <c r="AB861" s="649"/>
    </row>
    <row r="862">
      <c r="A862" s="1547" t="s">
        <v>446</v>
      </c>
      <c r="B862" s="1537">
        <v>0.0</v>
      </c>
      <c r="C862" s="1537">
        <v>2.0</v>
      </c>
      <c r="D862" s="1537">
        <v>1.0</v>
      </c>
      <c r="E862" s="1537">
        <v>0.0</v>
      </c>
      <c r="F862" s="1537">
        <v>1.0</v>
      </c>
      <c r="G862" s="1537">
        <v>0.0</v>
      </c>
      <c r="H862" s="1535">
        <f t="shared" ref="H862:H863" si="624">sum(B862:G862)</f>
        <v>4</v>
      </c>
      <c r="I862" s="1533"/>
      <c r="J862" s="1544" t="s">
        <v>79</v>
      </c>
      <c r="K862" s="1533" t="s">
        <v>446</v>
      </c>
      <c r="L862" s="1537">
        <f t="shared" si="615"/>
        <v>6</v>
      </c>
      <c r="M862" s="1533">
        <f t="shared" ref="M862:M864" si="625">(L862-H862)</f>
        <v>2</v>
      </c>
      <c r="N862" s="1537">
        <v>0.0</v>
      </c>
      <c r="O862" s="1533">
        <f>sum(M862,N862)-R862</f>
        <v>2</v>
      </c>
      <c r="P862" s="1533"/>
      <c r="Q862" s="1533"/>
      <c r="R862" s="1730"/>
      <c r="S862" s="649"/>
      <c r="T862" s="649"/>
      <c r="U862" s="649"/>
      <c r="V862" s="649"/>
      <c r="W862" s="649"/>
      <c r="X862" s="649"/>
      <c r="Y862" s="649"/>
      <c r="Z862" s="649"/>
      <c r="AA862" s="649"/>
      <c r="AB862" s="649"/>
    </row>
    <row r="863">
      <c r="A863" s="1547" t="s">
        <v>80</v>
      </c>
      <c r="B863" s="1537">
        <v>0.0</v>
      </c>
      <c r="C863" s="1537">
        <v>0.0</v>
      </c>
      <c r="D863" s="1537">
        <v>1.0</v>
      </c>
      <c r="E863" s="1537">
        <v>0.0</v>
      </c>
      <c r="F863" s="1537">
        <v>0.0</v>
      </c>
      <c r="G863" s="1537">
        <v>0.0</v>
      </c>
      <c r="H863" s="1535">
        <f t="shared" si="624"/>
        <v>1</v>
      </c>
      <c r="I863" s="1533"/>
      <c r="J863" s="1544"/>
      <c r="K863" s="1533" t="s">
        <v>80</v>
      </c>
      <c r="L863" s="1537">
        <f t="shared" si="615"/>
        <v>51</v>
      </c>
      <c r="M863" s="1533">
        <f t="shared" si="625"/>
        <v>50</v>
      </c>
      <c r="N863" s="1537">
        <v>0.0</v>
      </c>
      <c r="O863" s="1533">
        <f>sum(M863,N863)</f>
        <v>50</v>
      </c>
      <c r="P863" s="1533"/>
      <c r="Q863" s="1533"/>
      <c r="R863" s="1730"/>
      <c r="S863" s="649"/>
      <c r="T863" s="649"/>
      <c r="U863" s="649"/>
      <c r="V863" s="649"/>
      <c r="W863" s="649"/>
      <c r="X863" s="649"/>
      <c r="Y863" s="649"/>
      <c r="Z863" s="649"/>
      <c r="AA863" s="649"/>
      <c r="AB863" s="649"/>
    </row>
    <row r="864">
      <c r="A864" s="1711" t="s">
        <v>274</v>
      </c>
      <c r="B864" s="1541">
        <v>0.0</v>
      </c>
      <c r="C864" s="1541">
        <v>0.0</v>
      </c>
      <c r="D864" s="1541">
        <v>0.0</v>
      </c>
      <c r="E864" s="1541">
        <v>0.0</v>
      </c>
      <c r="F864" s="1541">
        <v>0.0</v>
      </c>
      <c r="G864" s="1541">
        <v>0.0</v>
      </c>
      <c r="H864" s="1542">
        <f t="shared" ref="H864:H866" si="626">SUM(B864:G864)</f>
        <v>0</v>
      </c>
      <c r="I864" s="1543">
        <f>sum(H864:H867)</f>
        <v>0</v>
      </c>
      <c r="J864" s="1544"/>
      <c r="K864" s="1707" t="s">
        <v>274</v>
      </c>
      <c r="L864" s="1546">
        <f t="shared" si="615"/>
        <v>0</v>
      </c>
      <c r="M864" s="1543">
        <f t="shared" si="625"/>
        <v>0</v>
      </c>
      <c r="N864" s="1546"/>
      <c r="O864" s="1543">
        <f t="shared" ref="O864:O865" si="627">sum(M864,N864)-R864</f>
        <v>0</v>
      </c>
      <c r="P864" s="1546"/>
      <c r="Q864" s="1546"/>
      <c r="R864" s="1546"/>
      <c r="S864" s="649"/>
      <c r="T864" s="649"/>
      <c r="U864" s="649"/>
      <c r="V864" s="649"/>
      <c r="W864" s="649"/>
      <c r="X864" s="649"/>
      <c r="Y864" s="649"/>
      <c r="Z864" s="649"/>
      <c r="AA864" s="649"/>
      <c r="AB864" s="649"/>
    </row>
    <row r="865">
      <c r="A865" s="1547" t="s">
        <v>77</v>
      </c>
      <c r="B865" s="1537">
        <v>0.0</v>
      </c>
      <c r="C865" s="1537">
        <v>0.0</v>
      </c>
      <c r="D865" s="1537">
        <v>0.0</v>
      </c>
      <c r="E865" s="1537">
        <v>0.0</v>
      </c>
      <c r="F865" s="1537">
        <v>0.0</v>
      </c>
      <c r="G865" s="1537">
        <v>0.0</v>
      </c>
      <c r="H865" s="1535">
        <f t="shared" si="626"/>
        <v>0</v>
      </c>
      <c r="I865" s="1549">
        <f>(I864/60)</f>
        <v>0</v>
      </c>
      <c r="J865" s="1544"/>
      <c r="K865" s="1533" t="s">
        <v>77</v>
      </c>
      <c r="L865" s="1537">
        <f t="shared" si="615"/>
        <v>0</v>
      </c>
      <c r="M865" s="1533">
        <f>(L865-H865-H866)</f>
        <v>0</v>
      </c>
      <c r="N865" s="1537"/>
      <c r="O865" s="1533">
        <f t="shared" si="627"/>
        <v>0</v>
      </c>
      <c r="P865" s="1533"/>
      <c r="Q865" s="1533"/>
      <c r="R865" s="1730"/>
      <c r="S865" s="649"/>
      <c r="T865" s="649"/>
      <c r="U865" s="649"/>
      <c r="V865" s="649"/>
      <c r="W865" s="649"/>
      <c r="X865" s="649"/>
      <c r="Y865" s="649"/>
      <c r="Z865" s="649"/>
      <c r="AA865" s="649"/>
      <c r="AB865" s="649"/>
    </row>
    <row r="866">
      <c r="A866" s="1547" t="s">
        <v>78</v>
      </c>
      <c r="B866" s="1537">
        <v>0.0</v>
      </c>
      <c r="C866" s="1537">
        <v>0.0</v>
      </c>
      <c r="D866" s="1537">
        <v>0.0</v>
      </c>
      <c r="E866" s="1537">
        <v>0.0</v>
      </c>
      <c r="F866" s="1537">
        <v>0.0</v>
      </c>
      <c r="G866" s="1537">
        <v>0.0</v>
      </c>
      <c r="H866" s="1535">
        <f t="shared" si="626"/>
        <v>0</v>
      </c>
      <c r="I866" s="1533"/>
      <c r="J866" s="1544"/>
      <c r="K866" s="1533" t="s">
        <v>78</v>
      </c>
      <c r="L866" s="1537" t="str">
        <f t="shared" si="615"/>
        <v>-</v>
      </c>
      <c r="M866" s="1533" t="s">
        <v>79</v>
      </c>
      <c r="N866" s="1537"/>
      <c r="O866" s="1533" t="s">
        <v>79</v>
      </c>
      <c r="P866" s="1533"/>
      <c r="Q866" s="1533"/>
      <c r="R866" s="1730"/>
      <c r="S866" s="649"/>
      <c r="T866" s="649"/>
      <c r="U866" s="649"/>
      <c r="V866" s="649"/>
      <c r="W866" s="649"/>
      <c r="X866" s="649"/>
      <c r="Y866" s="649"/>
      <c r="Z866" s="649"/>
      <c r="AA866" s="649"/>
      <c r="AB866" s="649"/>
    </row>
    <row r="867">
      <c r="A867" s="1547" t="s">
        <v>446</v>
      </c>
      <c r="B867" s="1537">
        <v>0.0</v>
      </c>
      <c r="C867" s="1537">
        <v>0.0</v>
      </c>
      <c r="D867" s="1537">
        <v>0.0</v>
      </c>
      <c r="E867" s="1537">
        <v>0.0</v>
      </c>
      <c r="F867" s="1537">
        <v>0.0</v>
      </c>
      <c r="G867" s="1537">
        <v>0.0</v>
      </c>
      <c r="H867" s="1535">
        <f t="shared" ref="H867:H868" si="628">sum(B867:G867)</f>
        <v>0</v>
      </c>
      <c r="I867" s="1533"/>
      <c r="J867" s="1544"/>
      <c r="K867" s="1533" t="s">
        <v>446</v>
      </c>
      <c r="L867" s="1537">
        <f t="shared" si="615"/>
        <v>0</v>
      </c>
      <c r="M867" s="1533">
        <f t="shared" ref="M867:M868" si="629">(L867-H867)</f>
        <v>0</v>
      </c>
      <c r="N867" s="1537"/>
      <c r="O867" s="1533">
        <f>sum(M867,N867)-R867</f>
        <v>0</v>
      </c>
      <c r="P867" s="1533"/>
      <c r="Q867" s="1533"/>
      <c r="R867" s="1730"/>
      <c r="S867" s="649"/>
      <c r="T867" s="649"/>
      <c r="U867" s="649"/>
      <c r="V867" s="649"/>
      <c r="W867" s="649"/>
      <c r="X867" s="649"/>
      <c r="Y867" s="649"/>
      <c r="Z867" s="649"/>
      <c r="AA867" s="649"/>
      <c r="AB867" s="649"/>
    </row>
    <row r="868">
      <c r="A868" s="1547" t="s">
        <v>80</v>
      </c>
      <c r="B868" s="1537">
        <v>0.0</v>
      </c>
      <c r="C868" s="1537">
        <v>0.0</v>
      </c>
      <c r="D868" s="1537">
        <v>0.0</v>
      </c>
      <c r="E868" s="1537">
        <v>0.0</v>
      </c>
      <c r="F868" s="1537">
        <v>0.0</v>
      </c>
      <c r="G868" s="1537">
        <v>0.0</v>
      </c>
      <c r="H868" s="1535">
        <f t="shared" si="628"/>
        <v>0</v>
      </c>
      <c r="I868" s="1533"/>
      <c r="J868" s="1544"/>
      <c r="K868" s="1533" t="s">
        <v>80</v>
      </c>
      <c r="L868" s="1537">
        <f t="shared" si="615"/>
        <v>0</v>
      </c>
      <c r="M868" s="1533">
        <f t="shared" si="629"/>
        <v>0</v>
      </c>
      <c r="N868" s="1537"/>
      <c r="O868" s="1533">
        <f>sum(M868,N868)</f>
        <v>0</v>
      </c>
      <c r="P868" s="1533"/>
      <c r="Q868" s="1533"/>
      <c r="R868" s="1730"/>
      <c r="S868" s="649"/>
      <c r="T868" s="649"/>
      <c r="U868" s="649"/>
      <c r="V868" s="649"/>
      <c r="W868" s="649"/>
      <c r="X868" s="649"/>
      <c r="Y868" s="649"/>
      <c r="Z868" s="649"/>
      <c r="AA868" s="649"/>
      <c r="AB868" s="649"/>
    </row>
    <row r="869">
      <c r="A869" s="1538" t="s">
        <v>105</v>
      </c>
      <c r="B869" s="1539">
        <f t="shared" ref="B869:G869" si="630"> SUM(B870:B873,B875:B878,B880:B883,B885:B888,B890:B893, B895:B898)</f>
        <v>23</v>
      </c>
      <c r="C869" s="1539">
        <f t="shared" si="630"/>
        <v>27</v>
      </c>
      <c r="D869" s="1539">
        <f t="shared" si="630"/>
        <v>44</v>
      </c>
      <c r="E869" s="1539">
        <f t="shared" si="630"/>
        <v>16</v>
      </c>
      <c r="F869" s="1539">
        <f t="shared" si="630"/>
        <v>49</v>
      </c>
      <c r="G869" s="1539">
        <f t="shared" si="630"/>
        <v>11</v>
      </c>
      <c r="H869" s="1539">
        <f>SUM(H870:H873,H875:H878,H880:H883,H885:H888,H890:H893,H895:H898)</f>
        <v>170</v>
      </c>
      <c r="I869" s="1539"/>
      <c r="J869" s="1531"/>
      <c r="K869" s="1539" t="s">
        <v>105</v>
      </c>
      <c r="L869" s="1682"/>
      <c r="M869" s="1682"/>
      <c r="N869" s="1539"/>
      <c r="O869" s="1682"/>
      <c r="P869" s="1539"/>
      <c r="Q869" s="1539"/>
      <c r="R869" s="1539"/>
      <c r="S869" s="649"/>
      <c r="T869" s="649"/>
      <c r="U869" s="649"/>
      <c r="V869" s="649"/>
      <c r="W869" s="649"/>
      <c r="X869" s="649"/>
      <c r="Y869" s="649"/>
      <c r="Z869" s="649"/>
      <c r="AA869" s="649"/>
      <c r="AB869" s="649"/>
    </row>
    <row r="870">
      <c r="A870" s="1540" t="s">
        <v>106</v>
      </c>
      <c r="B870" s="1541">
        <v>4.0</v>
      </c>
      <c r="C870" s="1541">
        <v>4.0</v>
      </c>
      <c r="D870" s="1541">
        <v>16.0</v>
      </c>
      <c r="E870" s="1541">
        <v>7.0</v>
      </c>
      <c r="F870" s="1541">
        <v>2.0</v>
      </c>
      <c r="G870" s="1541">
        <v>0.0</v>
      </c>
      <c r="H870" s="1542">
        <f t="shared" ref="H870:H872" si="631">SUM(B870:G870)</f>
        <v>33</v>
      </c>
      <c r="I870" s="1543">
        <f>sum(H870:H873)</f>
        <v>47</v>
      </c>
      <c r="J870" s="1544"/>
      <c r="K870" s="1545" t="s">
        <v>106</v>
      </c>
      <c r="L870" s="1546">
        <f t="shared" ref="L870:L899" si="632">(O479)</f>
        <v>54</v>
      </c>
      <c r="M870" s="1543">
        <f>(L870-H870)</f>
        <v>21</v>
      </c>
      <c r="N870" s="1546">
        <v>60.0</v>
      </c>
      <c r="O870" s="1543">
        <f t="shared" ref="O870:O871" si="633">sum(M870,N870)-R870</f>
        <v>81</v>
      </c>
      <c r="P870" s="1546" t="s">
        <v>4</v>
      </c>
      <c r="Q870" s="1546"/>
      <c r="R870" s="1546"/>
      <c r="S870" s="649"/>
      <c r="T870" s="649"/>
      <c r="U870" s="649"/>
      <c r="V870" s="649"/>
      <c r="W870" s="649"/>
      <c r="X870" s="649"/>
      <c r="Y870" s="649"/>
      <c r="Z870" s="649"/>
      <c r="AA870" s="649"/>
      <c r="AB870" s="649"/>
    </row>
    <row r="871">
      <c r="A871" s="1547" t="s">
        <v>77</v>
      </c>
      <c r="B871" s="1537">
        <v>0.0</v>
      </c>
      <c r="C871" s="1537">
        <v>0.0</v>
      </c>
      <c r="D871" s="1537">
        <v>0.0</v>
      </c>
      <c r="E871" s="1537">
        <v>0.0</v>
      </c>
      <c r="F871" s="1537">
        <v>0.0</v>
      </c>
      <c r="G871" s="1537">
        <v>0.0</v>
      </c>
      <c r="H871" s="1535">
        <f t="shared" si="631"/>
        <v>0</v>
      </c>
      <c r="I871" s="1549">
        <f>(I870/61)</f>
        <v>0.7704918033</v>
      </c>
      <c r="J871" s="1544"/>
      <c r="K871" s="1533" t="s">
        <v>77</v>
      </c>
      <c r="L871" s="1537">
        <f t="shared" si="632"/>
        <v>8</v>
      </c>
      <c r="M871" s="1533">
        <f>(L871-H871-H872)</f>
        <v>1</v>
      </c>
      <c r="N871" s="1537">
        <v>0.0</v>
      </c>
      <c r="O871" s="1533">
        <f t="shared" si="633"/>
        <v>1</v>
      </c>
      <c r="P871" s="1533"/>
      <c r="Q871" s="1533"/>
      <c r="R871" s="1730"/>
      <c r="S871" s="649"/>
      <c r="T871" s="649"/>
      <c r="U871" s="649"/>
      <c r="V871" s="649"/>
      <c r="W871" s="649"/>
      <c r="X871" s="649"/>
      <c r="Y871" s="649"/>
      <c r="Z871" s="649"/>
      <c r="AA871" s="649"/>
      <c r="AB871" s="649"/>
    </row>
    <row r="872">
      <c r="A872" s="1547" t="s">
        <v>78</v>
      </c>
      <c r="B872" s="1537">
        <v>0.0</v>
      </c>
      <c r="C872" s="1537">
        <v>0.0</v>
      </c>
      <c r="D872" s="1537">
        <v>0.0</v>
      </c>
      <c r="E872" s="1537">
        <v>3.0</v>
      </c>
      <c r="F872" s="1537">
        <v>4.0</v>
      </c>
      <c r="G872" s="1537">
        <v>0.0</v>
      </c>
      <c r="H872" s="1535">
        <f t="shared" si="631"/>
        <v>7</v>
      </c>
      <c r="I872" s="1533"/>
      <c r="J872" s="1544"/>
      <c r="K872" s="1533" t="s">
        <v>78</v>
      </c>
      <c r="L872" s="1537" t="str">
        <f t="shared" si="632"/>
        <v>-</v>
      </c>
      <c r="M872" s="1533" t="s">
        <v>79</v>
      </c>
      <c r="N872" s="1537" t="s">
        <v>79</v>
      </c>
      <c r="O872" s="1533" t="s">
        <v>79</v>
      </c>
      <c r="P872" s="1533"/>
      <c r="Q872" s="1533"/>
      <c r="R872" s="1730"/>
      <c r="S872" s="649"/>
      <c r="T872" s="649"/>
      <c r="U872" s="649"/>
      <c r="V872" s="649"/>
      <c r="W872" s="649"/>
      <c r="X872" s="649"/>
      <c r="Y872" s="649"/>
      <c r="Z872" s="649"/>
      <c r="AA872" s="649"/>
      <c r="AB872" s="649"/>
    </row>
    <row r="873">
      <c r="A873" s="1547" t="s">
        <v>446</v>
      </c>
      <c r="B873" s="1537">
        <v>0.0</v>
      </c>
      <c r="C873" s="1537">
        <v>0.0</v>
      </c>
      <c r="D873" s="1537">
        <v>0.0</v>
      </c>
      <c r="E873" s="1537">
        <v>3.0</v>
      </c>
      <c r="F873" s="1537">
        <v>4.0</v>
      </c>
      <c r="G873" s="1537">
        <v>0.0</v>
      </c>
      <c r="H873" s="1535">
        <f t="shared" ref="H873:H874" si="634">sum(B873:G873)</f>
        <v>7</v>
      </c>
      <c r="I873" s="1533"/>
      <c r="J873" s="1544"/>
      <c r="K873" s="1533" t="s">
        <v>446</v>
      </c>
      <c r="L873" s="1537">
        <f t="shared" si="632"/>
        <v>10</v>
      </c>
      <c r="M873" s="1533">
        <f t="shared" ref="M873:M875" si="635">(L873-H873)</f>
        <v>3</v>
      </c>
      <c r="N873" s="1537">
        <v>0.0</v>
      </c>
      <c r="O873" s="1533">
        <f>sum(M873,N873)-R873</f>
        <v>3</v>
      </c>
      <c r="P873" s="1533"/>
      <c r="Q873" s="1533"/>
      <c r="R873" s="1730"/>
      <c r="S873" s="649"/>
      <c r="T873" s="649"/>
      <c r="U873" s="649"/>
      <c r="V873" s="649"/>
      <c r="W873" s="649"/>
      <c r="X873" s="649"/>
      <c r="Y873" s="649"/>
      <c r="Z873" s="649"/>
      <c r="AA873" s="649"/>
      <c r="AB873" s="649"/>
    </row>
    <row r="874">
      <c r="A874" s="1547" t="s">
        <v>80</v>
      </c>
      <c r="B874" s="1537">
        <v>0.0</v>
      </c>
      <c r="C874" s="1537">
        <v>0.0</v>
      </c>
      <c r="D874" s="1537">
        <v>0.0</v>
      </c>
      <c r="E874" s="1537">
        <v>0.0</v>
      </c>
      <c r="F874" s="1537">
        <v>3.0</v>
      </c>
      <c r="G874" s="1537">
        <v>0.0</v>
      </c>
      <c r="H874" s="1535">
        <f t="shared" si="634"/>
        <v>3</v>
      </c>
      <c r="I874" s="1533"/>
      <c r="J874" s="1544"/>
      <c r="K874" s="1533" t="s">
        <v>80</v>
      </c>
      <c r="L874" s="1537">
        <f t="shared" si="632"/>
        <v>19</v>
      </c>
      <c r="M874" s="1533">
        <f t="shared" si="635"/>
        <v>16</v>
      </c>
      <c r="N874" s="1537">
        <v>0.0</v>
      </c>
      <c r="O874" s="1533">
        <f>sum(M874,N874)</f>
        <v>16</v>
      </c>
      <c r="P874" s="1533"/>
      <c r="Q874" s="1533"/>
      <c r="R874" s="1730"/>
      <c r="S874" s="649"/>
      <c r="T874" s="649"/>
      <c r="U874" s="649"/>
      <c r="V874" s="649"/>
      <c r="W874" s="649"/>
      <c r="X874" s="649"/>
      <c r="Y874" s="649"/>
      <c r="Z874" s="649"/>
      <c r="AA874" s="649"/>
      <c r="AB874" s="649"/>
    </row>
    <row r="875">
      <c r="A875" s="1552" t="s">
        <v>108</v>
      </c>
      <c r="B875" s="1546">
        <v>4.0</v>
      </c>
      <c r="C875" s="1546">
        <v>5.0</v>
      </c>
      <c r="D875" s="1546">
        <v>2.0</v>
      </c>
      <c r="E875" s="1546">
        <v>0.0</v>
      </c>
      <c r="F875" s="1546">
        <v>10.0</v>
      </c>
      <c r="G875" s="1546">
        <v>0.0</v>
      </c>
      <c r="H875" s="1542">
        <f t="shared" ref="H875:H877" si="636">SUM(B875:G875)</f>
        <v>21</v>
      </c>
      <c r="I875" s="1543">
        <f>sum(H875:H878)</f>
        <v>34</v>
      </c>
      <c r="J875" s="1544"/>
      <c r="K875" s="1543" t="s">
        <v>108</v>
      </c>
      <c r="L875" s="1546">
        <f t="shared" si="632"/>
        <v>45</v>
      </c>
      <c r="M875" s="1543">
        <f t="shared" si="635"/>
        <v>24</v>
      </c>
      <c r="N875" s="1546">
        <v>30.0</v>
      </c>
      <c r="O875" s="1543">
        <f t="shared" ref="O875:O876" si="637">sum(M875,N875)-R875</f>
        <v>54</v>
      </c>
      <c r="P875" s="1546" t="s">
        <v>4</v>
      </c>
      <c r="Q875" s="1546"/>
      <c r="R875" s="1546"/>
      <c r="S875" s="649"/>
      <c r="T875" s="649"/>
      <c r="U875" s="649"/>
      <c r="V875" s="649"/>
      <c r="W875" s="649"/>
      <c r="X875" s="649"/>
      <c r="Y875" s="649"/>
      <c r="Z875" s="649"/>
      <c r="AA875" s="649"/>
      <c r="AB875" s="649"/>
    </row>
    <row r="876">
      <c r="A876" s="1547" t="s">
        <v>77</v>
      </c>
      <c r="B876" s="1537">
        <v>0.0</v>
      </c>
      <c r="C876" s="1537">
        <v>0.0</v>
      </c>
      <c r="D876" s="1537">
        <v>0.0</v>
      </c>
      <c r="E876" s="1537">
        <v>0.0</v>
      </c>
      <c r="F876" s="1537">
        <v>0.0</v>
      </c>
      <c r="G876" s="1537">
        <v>0.0</v>
      </c>
      <c r="H876" s="1535">
        <f t="shared" si="636"/>
        <v>0</v>
      </c>
      <c r="I876" s="1549">
        <f>(I875/60)</f>
        <v>0.5666666667</v>
      </c>
      <c r="J876" s="1544"/>
      <c r="K876" s="1533" t="s">
        <v>77</v>
      </c>
      <c r="L876" s="1537">
        <f t="shared" si="632"/>
        <v>10</v>
      </c>
      <c r="M876" s="1533">
        <f>(L876-H876-H877)</f>
        <v>1</v>
      </c>
      <c r="N876" s="1537">
        <v>10.0</v>
      </c>
      <c r="O876" s="1533">
        <f t="shared" si="637"/>
        <v>11</v>
      </c>
      <c r="P876" s="1533"/>
      <c r="Q876" s="1533"/>
      <c r="R876" s="1730"/>
      <c r="S876" s="649"/>
      <c r="T876" s="649"/>
      <c r="U876" s="649"/>
      <c r="V876" s="649"/>
      <c r="W876" s="649"/>
      <c r="X876" s="649"/>
      <c r="Y876" s="649"/>
      <c r="Z876" s="649"/>
      <c r="AA876" s="649"/>
      <c r="AB876" s="649"/>
    </row>
    <row r="877">
      <c r="A877" s="1547" t="s">
        <v>78</v>
      </c>
      <c r="B877" s="1537">
        <v>0.0</v>
      </c>
      <c r="C877" s="1537">
        <v>3.0</v>
      </c>
      <c r="D877" s="1537">
        <v>1.0</v>
      </c>
      <c r="E877" s="1537">
        <v>0.0</v>
      </c>
      <c r="F877" s="1537">
        <v>5.0</v>
      </c>
      <c r="G877" s="1537">
        <v>0.0</v>
      </c>
      <c r="H877" s="1535">
        <f t="shared" si="636"/>
        <v>9</v>
      </c>
      <c r="I877" s="1533"/>
      <c r="J877" s="1544"/>
      <c r="K877" s="1533" t="s">
        <v>78</v>
      </c>
      <c r="L877" s="1537" t="str">
        <f t="shared" si="632"/>
        <v>-</v>
      </c>
      <c r="M877" s="1533" t="s">
        <v>79</v>
      </c>
      <c r="N877" s="1537" t="s">
        <v>79</v>
      </c>
      <c r="O877" s="1533" t="s">
        <v>79</v>
      </c>
      <c r="P877" s="1533"/>
      <c r="Q877" s="1533"/>
      <c r="R877" s="1730"/>
      <c r="S877" s="649"/>
      <c r="T877" s="649"/>
      <c r="U877" s="649"/>
      <c r="V877" s="649"/>
      <c r="W877" s="649"/>
      <c r="X877" s="649"/>
      <c r="Y877" s="649"/>
      <c r="Z877" s="649"/>
      <c r="AA877" s="649"/>
      <c r="AB877" s="649"/>
    </row>
    <row r="878">
      <c r="A878" s="1547" t="s">
        <v>446</v>
      </c>
      <c r="B878" s="1537">
        <v>0.0</v>
      </c>
      <c r="C878" s="1537">
        <v>1.0</v>
      </c>
      <c r="D878" s="1537">
        <v>3.0</v>
      </c>
      <c r="E878" s="1537">
        <v>0.0</v>
      </c>
      <c r="F878" s="1537">
        <v>0.0</v>
      </c>
      <c r="G878" s="1537">
        <v>0.0</v>
      </c>
      <c r="H878" s="1535">
        <f t="shared" ref="H878:H879" si="638">sum(B878:G878)</f>
        <v>4</v>
      </c>
      <c r="I878" s="1533"/>
      <c r="J878" s="1544"/>
      <c r="K878" s="1533" t="s">
        <v>446</v>
      </c>
      <c r="L878" s="1537">
        <f t="shared" si="632"/>
        <v>9</v>
      </c>
      <c r="M878" s="1533">
        <f t="shared" ref="M878:M880" si="639">(L878-H878)</f>
        <v>5</v>
      </c>
      <c r="N878" s="1537">
        <v>0.0</v>
      </c>
      <c r="O878" s="1533">
        <f>sum(M878,N878)-R878</f>
        <v>5</v>
      </c>
      <c r="P878" s="1533"/>
      <c r="Q878" s="1533"/>
      <c r="R878" s="1730"/>
      <c r="S878" s="649"/>
      <c r="T878" s="649"/>
      <c r="U878" s="649"/>
      <c r="V878" s="649"/>
      <c r="W878" s="649"/>
      <c r="X878" s="649"/>
      <c r="Y878" s="649"/>
      <c r="Z878" s="649"/>
      <c r="AA878" s="649"/>
      <c r="AB878" s="649"/>
    </row>
    <row r="879">
      <c r="A879" s="1547" t="s">
        <v>80</v>
      </c>
      <c r="B879" s="1537">
        <v>0.0</v>
      </c>
      <c r="C879" s="1537">
        <v>3.0</v>
      </c>
      <c r="D879" s="1537">
        <v>0.0</v>
      </c>
      <c r="E879" s="1537">
        <v>0.0</v>
      </c>
      <c r="F879" s="1537">
        <v>0.0</v>
      </c>
      <c r="G879" s="1537">
        <v>0.0</v>
      </c>
      <c r="H879" s="1535">
        <f t="shared" si="638"/>
        <v>3</v>
      </c>
      <c r="I879" s="1533"/>
      <c r="J879" s="1544"/>
      <c r="K879" s="1533" t="s">
        <v>80</v>
      </c>
      <c r="L879" s="1537">
        <f t="shared" si="632"/>
        <v>16</v>
      </c>
      <c r="M879" s="1533">
        <f t="shared" si="639"/>
        <v>13</v>
      </c>
      <c r="N879" s="1537">
        <v>0.0</v>
      </c>
      <c r="O879" s="1533">
        <f>sum(M879,N879)</f>
        <v>13</v>
      </c>
      <c r="P879" s="1533"/>
      <c r="Q879" s="1533"/>
      <c r="R879" s="1730"/>
      <c r="S879" s="649"/>
      <c r="T879" s="649"/>
      <c r="U879" s="649"/>
      <c r="V879" s="649"/>
      <c r="W879" s="649"/>
      <c r="X879" s="649"/>
      <c r="Y879" s="649"/>
      <c r="Z879" s="649"/>
      <c r="AA879" s="649"/>
      <c r="AB879" s="649"/>
    </row>
    <row r="880">
      <c r="A880" s="1552" t="s">
        <v>111</v>
      </c>
      <c r="B880" s="1541">
        <v>0.0</v>
      </c>
      <c r="C880" s="1541">
        <v>0.0</v>
      </c>
      <c r="D880" s="1541">
        <v>0.0</v>
      </c>
      <c r="E880" s="1541">
        <v>2.0</v>
      </c>
      <c r="F880" s="1541">
        <v>4.0</v>
      </c>
      <c r="G880" s="1541">
        <v>0.0</v>
      </c>
      <c r="H880" s="1542">
        <f t="shared" ref="H880:H882" si="640">SUM(B880:G880)</f>
        <v>6</v>
      </c>
      <c r="I880" s="1543">
        <f>sum(H880:H883)</f>
        <v>8</v>
      </c>
      <c r="J880" s="1544"/>
      <c r="K880" s="1543" t="s">
        <v>111</v>
      </c>
      <c r="L880" s="1546">
        <f t="shared" si="632"/>
        <v>41</v>
      </c>
      <c r="M880" s="1543">
        <f t="shared" si="639"/>
        <v>35</v>
      </c>
      <c r="N880" s="1546">
        <v>0.0</v>
      </c>
      <c r="O880" s="1543">
        <f t="shared" ref="O880:O881" si="641">sum(M880,N880)-R880</f>
        <v>35</v>
      </c>
      <c r="P880" s="1546" t="s">
        <v>4</v>
      </c>
      <c r="Q880" s="1546"/>
      <c r="R880" s="1546"/>
      <c r="S880" s="649"/>
      <c r="T880" s="649"/>
      <c r="U880" s="649"/>
      <c r="V880" s="649"/>
      <c r="W880" s="649"/>
      <c r="X880" s="649"/>
      <c r="Y880" s="649"/>
      <c r="Z880" s="649"/>
      <c r="AA880" s="649"/>
      <c r="AB880" s="649"/>
    </row>
    <row r="881">
      <c r="A881" s="1547" t="s">
        <v>77</v>
      </c>
      <c r="B881" s="1537">
        <v>0.0</v>
      </c>
      <c r="C881" s="1537">
        <v>0.0</v>
      </c>
      <c r="D881" s="1537">
        <v>0.0</v>
      </c>
      <c r="E881" s="1537">
        <v>0.0</v>
      </c>
      <c r="F881" s="1537">
        <v>0.0</v>
      </c>
      <c r="G881" s="1537">
        <v>0.0</v>
      </c>
      <c r="H881" s="1535">
        <f t="shared" si="640"/>
        <v>0</v>
      </c>
      <c r="I881" s="1549">
        <f>(I880/60)</f>
        <v>0.1333333333</v>
      </c>
      <c r="J881" s="1683"/>
      <c r="K881" s="1533" t="s">
        <v>77</v>
      </c>
      <c r="L881" s="1537">
        <f t="shared" si="632"/>
        <v>10</v>
      </c>
      <c r="M881" s="1533">
        <f>(L881-H881-H882)</f>
        <v>8</v>
      </c>
      <c r="N881" s="1537">
        <v>0.0</v>
      </c>
      <c r="O881" s="1533">
        <f t="shared" si="641"/>
        <v>8</v>
      </c>
      <c r="P881" s="1533"/>
      <c r="Q881" s="1533"/>
      <c r="R881" s="1730"/>
      <c r="S881" s="649"/>
      <c r="T881" s="649"/>
      <c r="U881" s="649"/>
      <c r="V881" s="649"/>
      <c r="W881" s="649"/>
      <c r="X881" s="649"/>
      <c r="Y881" s="649"/>
      <c r="Z881" s="649"/>
      <c r="AA881" s="649"/>
      <c r="AB881" s="649"/>
    </row>
    <row r="882">
      <c r="A882" s="1547" t="s">
        <v>78</v>
      </c>
      <c r="B882" s="1537">
        <v>0.0</v>
      </c>
      <c r="C882" s="1537">
        <v>0.0</v>
      </c>
      <c r="D882" s="1537">
        <v>0.0</v>
      </c>
      <c r="E882" s="1537">
        <v>1.0</v>
      </c>
      <c r="F882" s="1537">
        <v>1.0</v>
      </c>
      <c r="G882" s="1537">
        <v>0.0</v>
      </c>
      <c r="H882" s="1535">
        <f t="shared" si="640"/>
        <v>2</v>
      </c>
      <c r="I882" s="1533"/>
      <c r="J882" s="1544"/>
      <c r="K882" s="1533" t="s">
        <v>78</v>
      </c>
      <c r="L882" s="1537" t="str">
        <f t="shared" si="632"/>
        <v>-</v>
      </c>
      <c r="M882" s="1533" t="s">
        <v>79</v>
      </c>
      <c r="N882" s="1537" t="s">
        <v>79</v>
      </c>
      <c r="O882" s="1533" t="s">
        <v>79</v>
      </c>
      <c r="P882" s="1533"/>
      <c r="Q882" s="1533"/>
      <c r="R882" s="1730"/>
      <c r="S882" s="649"/>
      <c r="T882" s="649"/>
      <c r="U882" s="649"/>
      <c r="V882" s="649"/>
      <c r="W882" s="649"/>
      <c r="X882" s="649"/>
      <c r="Y882" s="649"/>
      <c r="Z882" s="649"/>
      <c r="AA882" s="649"/>
      <c r="AB882" s="649"/>
    </row>
    <row r="883">
      <c r="A883" s="1547" t="s">
        <v>446</v>
      </c>
      <c r="B883" s="1537">
        <v>0.0</v>
      </c>
      <c r="C883" s="1537">
        <v>0.0</v>
      </c>
      <c r="D883" s="1537">
        <v>0.0</v>
      </c>
      <c r="E883" s="1537">
        <v>0.0</v>
      </c>
      <c r="F883" s="1537">
        <v>0.0</v>
      </c>
      <c r="G883" s="1537">
        <v>0.0</v>
      </c>
      <c r="H883" s="1535">
        <f t="shared" ref="H883:H884" si="642">sum(B883:G883)</f>
        <v>0</v>
      </c>
      <c r="I883" s="1533"/>
      <c r="J883" s="1683"/>
      <c r="K883" s="1533" t="s">
        <v>446</v>
      </c>
      <c r="L883" s="1537">
        <f t="shared" si="632"/>
        <v>3</v>
      </c>
      <c r="M883" s="1533">
        <f t="shared" ref="M883:M885" si="643">(L883-H883)</f>
        <v>3</v>
      </c>
      <c r="N883" s="1537">
        <v>0.0</v>
      </c>
      <c r="O883" s="1533">
        <f>sum(M883,N883)-R883</f>
        <v>3</v>
      </c>
      <c r="P883" s="1533"/>
      <c r="Q883" s="1533"/>
      <c r="R883" s="1730"/>
      <c r="S883" s="649"/>
      <c r="T883" s="649"/>
      <c r="U883" s="649"/>
      <c r="V883" s="649"/>
      <c r="W883" s="649"/>
      <c r="X883" s="649"/>
      <c r="Y883" s="649"/>
      <c r="Z883" s="649"/>
      <c r="AA883" s="649"/>
      <c r="AB883" s="649"/>
    </row>
    <row r="884">
      <c r="A884" s="1547" t="s">
        <v>80</v>
      </c>
      <c r="B884" s="1537">
        <v>0.0</v>
      </c>
      <c r="C884" s="1537">
        <v>0.0</v>
      </c>
      <c r="D884" s="1537">
        <v>0.0</v>
      </c>
      <c r="E884" s="1537">
        <v>0.0</v>
      </c>
      <c r="F884" s="1537">
        <v>0.0</v>
      </c>
      <c r="G884" s="1537">
        <v>0.0</v>
      </c>
      <c r="H884" s="1535">
        <f t="shared" si="642"/>
        <v>0</v>
      </c>
      <c r="I884" s="1533"/>
      <c r="J884" s="1544"/>
      <c r="K884" s="1533" t="s">
        <v>80</v>
      </c>
      <c r="L884" s="1537">
        <f t="shared" si="632"/>
        <v>29</v>
      </c>
      <c r="M884" s="1533">
        <f t="shared" si="643"/>
        <v>29</v>
      </c>
      <c r="N884" s="1537">
        <v>0.0</v>
      </c>
      <c r="O884" s="1533">
        <f>sum(M884,N884)</f>
        <v>29</v>
      </c>
      <c r="P884" s="1533"/>
      <c r="Q884" s="1533"/>
      <c r="R884" s="1730"/>
      <c r="S884" s="649"/>
      <c r="T884" s="649"/>
      <c r="U884" s="649"/>
      <c r="V884" s="649"/>
      <c r="W884" s="649"/>
      <c r="X884" s="649"/>
      <c r="Y884" s="649"/>
      <c r="Z884" s="649"/>
      <c r="AA884" s="649"/>
      <c r="AB884" s="649"/>
    </row>
    <row r="885">
      <c r="A885" s="1712" t="s">
        <v>274</v>
      </c>
      <c r="B885" s="1546">
        <v>0.0</v>
      </c>
      <c r="C885" s="1546">
        <v>0.0</v>
      </c>
      <c r="D885" s="1546">
        <v>0.0</v>
      </c>
      <c r="E885" s="1546">
        <v>0.0</v>
      </c>
      <c r="F885" s="1546">
        <v>0.0</v>
      </c>
      <c r="G885" s="1546">
        <v>0.0</v>
      </c>
      <c r="H885" s="1542">
        <f t="shared" ref="H885:H887" si="644">SUM(B885:G885)</f>
        <v>0</v>
      </c>
      <c r="I885" s="1543">
        <f>sum(H885:H888)</f>
        <v>0</v>
      </c>
      <c r="J885" s="1544"/>
      <c r="K885" s="1543" t="s">
        <v>514</v>
      </c>
      <c r="L885" s="1546">
        <f t="shared" si="632"/>
        <v>34</v>
      </c>
      <c r="M885" s="1543">
        <f t="shared" si="643"/>
        <v>34</v>
      </c>
      <c r="N885" s="1546">
        <v>0.0</v>
      </c>
      <c r="O885" s="1543">
        <f t="shared" ref="O885:O886" si="645">sum(M885,N885)-R885</f>
        <v>34</v>
      </c>
      <c r="P885" s="1546" t="s">
        <v>505</v>
      </c>
      <c r="Q885" s="1546"/>
      <c r="R885" s="1546"/>
      <c r="S885" s="649"/>
      <c r="T885" s="649"/>
      <c r="U885" s="649"/>
      <c r="V885" s="649"/>
      <c r="W885" s="649"/>
      <c r="X885" s="649"/>
      <c r="Y885" s="649"/>
      <c r="Z885" s="649"/>
      <c r="AA885" s="649"/>
      <c r="AB885" s="649"/>
    </row>
    <row r="886">
      <c r="A886" s="1547" t="s">
        <v>77</v>
      </c>
      <c r="B886" s="1537">
        <v>0.0</v>
      </c>
      <c r="C886" s="1537">
        <v>0.0</v>
      </c>
      <c r="D886" s="1537">
        <v>0.0</v>
      </c>
      <c r="E886" s="1537">
        <v>0.0</v>
      </c>
      <c r="F886" s="1537">
        <v>0.0</v>
      </c>
      <c r="G886" s="1537">
        <v>0.0</v>
      </c>
      <c r="H886" s="1535">
        <f t="shared" si="644"/>
        <v>0</v>
      </c>
      <c r="I886" s="1549">
        <f>(I885/60)</f>
        <v>0</v>
      </c>
      <c r="J886" s="1544"/>
      <c r="K886" s="1533" t="s">
        <v>77</v>
      </c>
      <c r="L886" s="1537">
        <f t="shared" si="632"/>
        <v>3</v>
      </c>
      <c r="M886" s="1533">
        <f>(L886-H886-H887)</f>
        <v>3</v>
      </c>
      <c r="N886" s="1537">
        <v>0.0</v>
      </c>
      <c r="O886" s="1533">
        <f t="shared" si="645"/>
        <v>3</v>
      </c>
      <c r="P886" s="1533"/>
      <c r="Q886" s="1533"/>
      <c r="R886" s="1730"/>
      <c r="S886" s="649"/>
      <c r="T886" s="649"/>
      <c r="U886" s="649"/>
      <c r="V886" s="649"/>
      <c r="W886" s="649"/>
      <c r="X886" s="649"/>
      <c r="Y886" s="649"/>
      <c r="Z886" s="649"/>
      <c r="AA886" s="649"/>
      <c r="AB886" s="649"/>
    </row>
    <row r="887">
      <c r="A887" s="1547" t="s">
        <v>78</v>
      </c>
      <c r="B887" s="1537">
        <v>0.0</v>
      </c>
      <c r="C887" s="1537">
        <v>0.0</v>
      </c>
      <c r="D887" s="1537">
        <v>0.0</v>
      </c>
      <c r="E887" s="1537">
        <v>0.0</v>
      </c>
      <c r="F887" s="1537">
        <v>0.0</v>
      </c>
      <c r="G887" s="1537">
        <v>0.0</v>
      </c>
      <c r="H887" s="1535">
        <f t="shared" si="644"/>
        <v>0</v>
      </c>
      <c r="I887" s="1533"/>
      <c r="J887" s="1544"/>
      <c r="K887" s="1533" t="s">
        <v>78</v>
      </c>
      <c r="L887" s="1537" t="str">
        <f t="shared" si="632"/>
        <v>-</v>
      </c>
      <c r="M887" s="1533" t="s">
        <v>79</v>
      </c>
      <c r="N887" s="1537" t="s">
        <v>79</v>
      </c>
      <c r="O887" s="1533" t="s">
        <v>79</v>
      </c>
      <c r="P887" s="1533"/>
      <c r="Q887" s="1533"/>
      <c r="R887" s="1730"/>
      <c r="S887" s="649"/>
      <c r="T887" s="649"/>
      <c r="U887" s="649"/>
      <c r="V887" s="649"/>
      <c r="W887" s="649"/>
      <c r="X887" s="649"/>
      <c r="Y887" s="649"/>
      <c r="Z887" s="649"/>
      <c r="AA887" s="649"/>
      <c r="AB887" s="649"/>
    </row>
    <row r="888">
      <c r="A888" s="1547" t="s">
        <v>446</v>
      </c>
      <c r="B888" s="1537">
        <v>0.0</v>
      </c>
      <c r="C888" s="1537">
        <v>0.0</v>
      </c>
      <c r="D888" s="1537">
        <v>0.0</v>
      </c>
      <c r="E888" s="1537">
        <v>0.0</v>
      </c>
      <c r="F888" s="1537">
        <v>0.0</v>
      </c>
      <c r="G888" s="1537">
        <v>0.0</v>
      </c>
      <c r="H888" s="1535">
        <f t="shared" ref="H888:H889" si="646">sum(B888:G888)</f>
        <v>0</v>
      </c>
      <c r="I888" s="1533"/>
      <c r="J888" s="1544"/>
      <c r="K888" s="1533" t="s">
        <v>446</v>
      </c>
      <c r="L888" s="1537">
        <f t="shared" si="632"/>
        <v>2</v>
      </c>
      <c r="M888" s="1533">
        <f t="shared" ref="M888:M890" si="647">(L888-H888)</f>
        <v>2</v>
      </c>
      <c r="N888" s="1537">
        <v>0.0</v>
      </c>
      <c r="O888" s="1533">
        <f>sum(M888,N888)-R888</f>
        <v>2</v>
      </c>
      <c r="P888" s="1533"/>
      <c r="Q888" s="1533"/>
      <c r="R888" s="1730"/>
      <c r="S888" s="649"/>
      <c r="T888" s="649"/>
      <c r="U888" s="649"/>
      <c r="V888" s="649"/>
      <c r="W888" s="649"/>
      <c r="X888" s="649"/>
      <c r="Y888" s="649"/>
      <c r="Z888" s="649"/>
      <c r="AA888" s="649"/>
      <c r="AB888" s="649"/>
    </row>
    <row r="889">
      <c r="A889" s="1547" t="s">
        <v>80</v>
      </c>
      <c r="B889" s="1537">
        <v>0.0</v>
      </c>
      <c r="C889" s="1537">
        <v>0.0</v>
      </c>
      <c r="D889" s="1537">
        <v>0.0</v>
      </c>
      <c r="E889" s="1537">
        <v>0.0</v>
      </c>
      <c r="F889" s="1537">
        <v>0.0</v>
      </c>
      <c r="G889" s="1537">
        <v>0.0</v>
      </c>
      <c r="H889" s="1535">
        <f t="shared" si="646"/>
        <v>0</v>
      </c>
      <c r="I889" s="1533"/>
      <c r="J889" s="1544"/>
      <c r="K889" s="1533" t="s">
        <v>80</v>
      </c>
      <c r="L889" s="1537">
        <f t="shared" si="632"/>
        <v>41</v>
      </c>
      <c r="M889" s="1533">
        <f t="shared" si="647"/>
        <v>41</v>
      </c>
      <c r="N889" s="1537">
        <v>0.0</v>
      </c>
      <c r="O889" s="1533">
        <f>sum(M889,N889)</f>
        <v>41</v>
      </c>
      <c r="P889" s="1533"/>
      <c r="Q889" s="1533"/>
      <c r="R889" s="1730"/>
      <c r="S889" s="649"/>
      <c r="T889" s="649"/>
      <c r="U889" s="649"/>
      <c r="V889" s="649"/>
      <c r="W889" s="649"/>
      <c r="X889" s="649"/>
      <c r="Y889" s="649"/>
      <c r="Z889" s="649"/>
      <c r="AA889" s="649"/>
      <c r="AB889" s="649"/>
    </row>
    <row r="890">
      <c r="A890" s="1711" t="s">
        <v>684</v>
      </c>
      <c r="B890" s="1541">
        <v>0.0</v>
      </c>
      <c r="C890" s="1541">
        <v>0.0</v>
      </c>
      <c r="D890" s="1541">
        <v>0.0</v>
      </c>
      <c r="E890" s="1541">
        <v>0.0</v>
      </c>
      <c r="F890" s="1541">
        <v>0.0</v>
      </c>
      <c r="G890" s="1541">
        <v>0.0</v>
      </c>
      <c r="H890" s="1542">
        <f t="shared" ref="H890:H892" si="648">SUM(B890:G890)</f>
        <v>0</v>
      </c>
      <c r="I890" s="1543">
        <f>sum(H890:H893)</f>
        <v>0</v>
      </c>
      <c r="J890" s="1544"/>
      <c r="K890" s="1559" t="s">
        <v>566</v>
      </c>
      <c r="L890" s="1546">
        <f t="shared" si="632"/>
        <v>48</v>
      </c>
      <c r="M890" s="1543">
        <f t="shared" si="647"/>
        <v>48</v>
      </c>
      <c r="N890" s="1546">
        <v>0.0</v>
      </c>
      <c r="O890" s="1543">
        <f t="shared" ref="O890:O891" si="649">sum(M890,N890)-R890</f>
        <v>48</v>
      </c>
      <c r="P890" s="1546" t="s">
        <v>505</v>
      </c>
      <c r="Q890" s="1546"/>
      <c r="R890" s="1546"/>
      <c r="S890" s="649"/>
      <c r="T890" s="649"/>
      <c r="U890" s="649"/>
      <c r="V890" s="649"/>
      <c r="W890" s="649"/>
      <c r="X890" s="649"/>
      <c r="Y890" s="649"/>
      <c r="Z890" s="649"/>
      <c r="AA890" s="649"/>
      <c r="AB890" s="649"/>
    </row>
    <row r="891">
      <c r="A891" s="1547" t="s">
        <v>77</v>
      </c>
      <c r="B891" s="1537">
        <v>0.0</v>
      </c>
      <c r="C891" s="1537">
        <v>0.0</v>
      </c>
      <c r="D891" s="1537">
        <v>0.0</v>
      </c>
      <c r="E891" s="1537">
        <v>0.0</v>
      </c>
      <c r="F891" s="1537">
        <v>0.0</v>
      </c>
      <c r="G891" s="1537">
        <v>0.0</v>
      </c>
      <c r="H891" s="1535">
        <f t="shared" si="648"/>
        <v>0</v>
      </c>
      <c r="I891" s="1549">
        <f>(I890/60)</f>
        <v>0</v>
      </c>
      <c r="J891" s="1544"/>
      <c r="K891" s="1533" t="s">
        <v>77</v>
      </c>
      <c r="L891" s="1537">
        <f t="shared" si="632"/>
        <v>3</v>
      </c>
      <c r="M891" s="1533">
        <f>(L891-H891-H892)</f>
        <v>3</v>
      </c>
      <c r="N891" s="1537">
        <v>0.0</v>
      </c>
      <c r="O891" s="1533">
        <f t="shared" si="649"/>
        <v>3</v>
      </c>
      <c r="P891" s="1533"/>
      <c r="Q891" s="1533"/>
      <c r="R891" s="1730"/>
      <c r="S891" s="649"/>
      <c r="T891" s="649"/>
      <c r="U891" s="649"/>
      <c r="V891" s="649"/>
      <c r="W891" s="649"/>
      <c r="X891" s="649"/>
      <c r="Y891" s="649"/>
      <c r="Z891" s="649"/>
      <c r="AA891" s="649"/>
      <c r="AB891" s="649"/>
    </row>
    <row r="892">
      <c r="A892" s="1547" t="s">
        <v>78</v>
      </c>
      <c r="B892" s="1537">
        <v>0.0</v>
      </c>
      <c r="C892" s="1537">
        <v>0.0</v>
      </c>
      <c r="D892" s="1537">
        <v>0.0</v>
      </c>
      <c r="E892" s="1537">
        <v>0.0</v>
      </c>
      <c r="F892" s="1537">
        <v>0.0</v>
      </c>
      <c r="G892" s="1537">
        <v>0.0</v>
      </c>
      <c r="H892" s="1535">
        <f t="shared" si="648"/>
        <v>0</v>
      </c>
      <c r="I892" s="1533"/>
      <c r="J892" s="1544"/>
      <c r="K892" s="1533" t="s">
        <v>78</v>
      </c>
      <c r="L892" s="1537" t="str">
        <f t="shared" si="632"/>
        <v>-</v>
      </c>
      <c r="M892" s="1533" t="s">
        <v>79</v>
      </c>
      <c r="N892" s="1537" t="s">
        <v>79</v>
      </c>
      <c r="O892" s="1533" t="s">
        <v>79</v>
      </c>
      <c r="P892" s="1533"/>
      <c r="Q892" s="1533"/>
      <c r="R892" s="1730"/>
      <c r="S892" s="649"/>
      <c r="T892" s="649"/>
      <c r="U892" s="649"/>
      <c r="V892" s="649"/>
      <c r="W892" s="649"/>
      <c r="X892" s="649"/>
      <c r="Y892" s="649"/>
      <c r="Z892" s="649"/>
      <c r="AA892" s="649"/>
      <c r="AB892" s="649"/>
    </row>
    <row r="893">
      <c r="A893" s="1547" t="s">
        <v>446</v>
      </c>
      <c r="B893" s="1537">
        <v>0.0</v>
      </c>
      <c r="C893" s="1537">
        <v>0.0</v>
      </c>
      <c r="D893" s="1537">
        <v>0.0</v>
      </c>
      <c r="E893" s="1537">
        <v>0.0</v>
      </c>
      <c r="F893" s="1537">
        <v>0.0</v>
      </c>
      <c r="G893" s="1537">
        <v>0.0</v>
      </c>
      <c r="H893" s="1535">
        <f t="shared" ref="H893:H894" si="650">sum(B893:G893)</f>
        <v>0</v>
      </c>
      <c r="I893" s="1533"/>
      <c r="J893" s="1544"/>
      <c r="K893" s="1533" t="s">
        <v>446</v>
      </c>
      <c r="L893" s="1537">
        <f t="shared" si="632"/>
        <v>5</v>
      </c>
      <c r="M893" s="1533">
        <f t="shared" ref="M893:M895" si="651">(L893-H893)</f>
        <v>5</v>
      </c>
      <c r="N893" s="1537">
        <v>0.0</v>
      </c>
      <c r="O893" s="1533">
        <f>sum(M893,N893)-R893</f>
        <v>5</v>
      </c>
      <c r="P893" s="1533"/>
      <c r="Q893" s="1533"/>
      <c r="R893" s="1730"/>
      <c r="S893" s="649"/>
      <c r="T893" s="649"/>
      <c r="U893" s="649"/>
      <c r="V893" s="649"/>
      <c r="W893" s="649"/>
      <c r="X893" s="649"/>
      <c r="Y893" s="649"/>
      <c r="Z893" s="649"/>
      <c r="AA893" s="649"/>
      <c r="AB893" s="649"/>
    </row>
    <row r="894">
      <c r="A894" s="1547" t="s">
        <v>80</v>
      </c>
      <c r="B894" s="1537">
        <v>0.0</v>
      </c>
      <c r="C894" s="1537">
        <v>0.0</v>
      </c>
      <c r="D894" s="1537">
        <v>0.0</v>
      </c>
      <c r="E894" s="1537">
        <v>0.0</v>
      </c>
      <c r="F894" s="1537">
        <v>0.0</v>
      </c>
      <c r="G894" s="1537">
        <v>0.0</v>
      </c>
      <c r="H894" s="1535">
        <f t="shared" si="650"/>
        <v>0</v>
      </c>
      <c r="I894" s="1533"/>
      <c r="J894" s="1544"/>
      <c r="K894" s="1533" t="s">
        <v>80</v>
      </c>
      <c r="L894" s="1537">
        <f t="shared" si="632"/>
        <v>30</v>
      </c>
      <c r="M894" s="1533">
        <f t="shared" si="651"/>
        <v>30</v>
      </c>
      <c r="N894" s="1537">
        <v>0.0</v>
      </c>
      <c r="O894" s="1533">
        <f>sum(M894,N894)</f>
        <v>30</v>
      </c>
      <c r="P894" s="1533"/>
      <c r="Q894" s="1533"/>
      <c r="R894" s="1730"/>
      <c r="S894" s="649"/>
      <c r="T894" s="649"/>
      <c r="U894" s="649"/>
      <c r="V894" s="649"/>
      <c r="W894" s="649"/>
      <c r="X894" s="649"/>
      <c r="Y894" s="649"/>
      <c r="Z894" s="649"/>
      <c r="AA894" s="649"/>
      <c r="AB894" s="649"/>
    </row>
    <row r="895">
      <c r="A895" s="1558" t="s">
        <v>117</v>
      </c>
      <c r="B895" s="1541">
        <v>14.0</v>
      </c>
      <c r="C895" s="1541">
        <v>13.0</v>
      </c>
      <c r="D895" s="1541">
        <v>6.0</v>
      </c>
      <c r="E895" s="1541">
        <v>0.0</v>
      </c>
      <c r="F895" s="1541">
        <v>12.0</v>
      </c>
      <c r="G895" s="1541">
        <v>6.0</v>
      </c>
      <c r="H895" s="1542">
        <f t="shared" ref="H895:H897" si="652">SUM(B895:G895)</f>
        <v>51</v>
      </c>
      <c r="I895" s="1543">
        <f>sum(H895:H898)</f>
        <v>81</v>
      </c>
      <c r="J895" s="1544" t="s">
        <v>206</v>
      </c>
      <c r="K895" s="1559" t="s">
        <v>117</v>
      </c>
      <c r="L895" s="1546">
        <f t="shared" si="632"/>
        <v>80</v>
      </c>
      <c r="M895" s="1543">
        <f t="shared" si="651"/>
        <v>29</v>
      </c>
      <c r="N895" s="1546">
        <v>40.0</v>
      </c>
      <c r="O895" s="1543">
        <f t="shared" ref="O895:O896" si="653">sum(M895,N895)-R895</f>
        <v>69</v>
      </c>
      <c r="P895" s="1546" t="s">
        <v>3</v>
      </c>
      <c r="Q895" s="1546"/>
      <c r="R895" s="1546"/>
      <c r="S895" s="649"/>
      <c r="T895" s="649"/>
      <c r="U895" s="649"/>
      <c r="V895" s="649"/>
      <c r="W895" s="649"/>
      <c r="X895" s="649"/>
      <c r="Y895" s="649"/>
      <c r="Z895" s="649"/>
      <c r="AA895" s="649"/>
      <c r="AB895" s="649"/>
    </row>
    <row r="896">
      <c r="A896" s="1547" t="s">
        <v>77</v>
      </c>
      <c r="B896" s="1537">
        <v>0.0</v>
      </c>
      <c r="C896" s="1537">
        <v>0.0</v>
      </c>
      <c r="D896" s="1537">
        <v>0.0</v>
      </c>
      <c r="E896" s="1537">
        <v>0.0</v>
      </c>
      <c r="F896" s="1537">
        <v>0.0</v>
      </c>
      <c r="G896" s="1537">
        <v>0.0</v>
      </c>
      <c r="H896" s="1535">
        <f t="shared" si="652"/>
        <v>0</v>
      </c>
      <c r="I896" s="1549">
        <f>(I895/60)</f>
        <v>1.35</v>
      </c>
      <c r="J896" s="1544" t="s">
        <v>206</v>
      </c>
      <c r="K896" s="1533" t="s">
        <v>77</v>
      </c>
      <c r="L896" s="1537">
        <f t="shared" si="632"/>
        <v>25</v>
      </c>
      <c r="M896" s="1533">
        <f>(L896-H896-H897)</f>
        <v>0</v>
      </c>
      <c r="N896" s="1537">
        <v>15.0</v>
      </c>
      <c r="O896" s="1533">
        <f t="shared" si="653"/>
        <v>15</v>
      </c>
      <c r="P896" s="1533"/>
      <c r="Q896" s="1533"/>
      <c r="R896" s="1730"/>
      <c r="S896" s="649"/>
      <c r="T896" s="649"/>
      <c r="U896" s="649"/>
      <c r="V896" s="649"/>
      <c r="W896" s="649"/>
      <c r="X896" s="649"/>
      <c r="Y896" s="649"/>
      <c r="Z896" s="649"/>
      <c r="AA896" s="649"/>
      <c r="AB896" s="649"/>
    </row>
    <row r="897">
      <c r="A897" s="1547" t="s">
        <v>78</v>
      </c>
      <c r="B897" s="1537">
        <v>0.0</v>
      </c>
      <c r="C897" s="1537">
        <v>0.0</v>
      </c>
      <c r="D897" s="1537">
        <v>14.0</v>
      </c>
      <c r="E897" s="1537">
        <v>0.0</v>
      </c>
      <c r="F897" s="1537">
        <v>7.0</v>
      </c>
      <c r="G897" s="1537">
        <v>4.0</v>
      </c>
      <c r="H897" s="1535">
        <f t="shared" si="652"/>
        <v>25</v>
      </c>
      <c r="I897" s="1533"/>
      <c r="J897" s="1544" t="s">
        <v>206</v>
      </c>
      <c r="K897" s="1533" t="s">
        <v>78</v>
      </c>
      <c r="L897" s="1537" t="str">
        <f t="shared" si="632"/>
        <v>-</v>
      </c>
      <c r="M897" s="1533" t="s">
        <v>79</v>
      </c>
      <c r="N897" s="1537" t="s">
        <v>79</v>
      </c>
      <c r="O897" s="1533" t="s">
        <v>79</v>
      </c>
      <c r="P897" s="1533"/>
      <c r="Q897" s="1533"/>
      <c r="R897" s="1730"/>
      <c r="S897" s="649"/>
      <c r="T897" s="649"/>
      <c r="U897" s="649"/>
      <c r="V897" s="649"/>
      <c r="W897" s="649"/>
      <c r="X897" s="649"/>
      <c r="Y897" s="649"/>
      <c r="Z897" s="649"/>
      <c r="AA897" s="649"/>
      <c r="AB897" s="649"/>
    </row>
    <row r="898">
      <c r="A898" s="1547" t="s">
        <v>446</v>
      </c>
      <c r="B898" s="1537">
        <v>1.0</v>
      </c>
      <c r="C898" s="1537">
        <v>1.0</v>
      </c>
      <c r="D898" s="1537">
        <v>2.0</v>
      </c>
      <c r="E898" s="1537">
        <v>0.0</v>
      </c>
      <c r="F898" s="1537">
        <v>0.0</v>
      </c>
      <c r="G898" s="1537">
        <v>1.0</v>
      </c>
      <c r="H898" s="1535">
        <f t="shared" ref="H898:H899" si="654">sum(B898:G898)</f>
        <v>5</v>
      </c>
      <c r="I898" s="1533"/>
      <c r="J898" s="729" t="s">
        <v>206</v>
      </c>
      <c r="K898" s="1533" t="s">
        <v>446</v>
      </c>
      <c r="L898" s="1537">
        <f t="shared" si="632"/>
        <v>8</v>
      </c>
      <c r="M898" s="1533">
        <f t="shared" ref="M898:M899" si="655">(L898-H898)</f>
        <v>3</v>
      </c>
      <c r="N898" s="1537">
        <v>0.0</v>
      </c>
      <c r="O898" s="1533">
        <f>sum(M898,N898)-R898</f>
        <v>3</v>
      </c>
      <c r="P898" s="1533"/>
      <c r="Q898" s="1533"/>
      <c r="R898" s="1730"/>
      <c r="S898" s="649"/>
      <c r="T898" s="649"/>
      <c r="U898" s="649"/>
      <c r="V898" s="649"/>
      <c r="W898" s="649"/>
      <c r="X898" s="649"/>
      <c r="Y898" s="649"/>
      <c r="Z898" s="649"/>
      <c r="AA898" s="649"/>
      <c r="AB898" s="649"/>
    </row>
    <row r="899">
      <c r="A899" s="1547" t="s">
        <v>80</v>
      </c>
      <c r="B899" s="1537">
        <v>0.0</v>
      </c>
      <c r="C899" s="1537">
        <v>0.0</v>
      </c>
      <c r="D899" s="1537">
        <v>7.0</v>
      </c>
      <c r="E899" s="1537">
        <v>0.0</v>
      </c>
      <c r="F899" s="1537">
        <v>0.0</v>
      </c>
      <c r="G899" s="1537">
        <v>1.0</v>
      </c>
      <c r="H899" s="1535">
        <f t="shared" si="654"/>
        <v>8</v>
      </c>
      <c r="I899" s="1533"/>
      <c r="J899" s="729" t="s">
        <v>206</v>
      </c>
      <c r="K899" s="1533" t="s">
        <v>80</v>
      </c>
      <c r="L899" s="1537">
        <f t="shared" si="632"/>
        <v>17</v>
      </c>
      <c r="M899" s="1533">
        <f t="shared" si="655"/>
        <v>9</v>
      </c>
      <c r="N899" s="1537">
        <v>10.0</v>
      </c>
      <c r="O899" s="1533">
        <f>sum(M899,N899)</f>
        <v>19</v>
      </c>
      <c r="P899" s="1533"/>
      <c r="Q899" s="1533"/>
      <c r="R899" s="1730"/>
      <c r="S899" s="649"/>
      <c r="T899" s="649"/>
      <c r="U899" s="649"/>
      <c r="V899" s="649"/>
      <c r="W899" s="649"/>
      <c r="X899" s="649"/>
      <c r="Y899" s="649"/>
      <c r="Z899" s="649"/>
      <c r="AA899" s="649"/>
      <c r="AB899" s="649"/>
    </row>
    <row r="900">
      <c r="A900" s="1538"/>
      <c r="B900" s="1682"/>
      <c r="C900" s="1682"/>
      <c r="D900" s="1682"/>
      <c r="E900" s="1682"/>
      <c r="F900" s="1684"/>
      <c r="G900" s="1682"/>
      <c r="H900" s="1682"/>
      <c r="I900" s="1682"/>
      <c r="J900" s="1531"/>
      <c r="K900" s="1539"/>
      <c r="L900" s="1682"/>
      <c r="M900" s="1682"/>
      <c r="N900" s="1539"/>
      <c r="O900" s="1682"/>
      <c r="P900" s="1539"/>
      <c r="Q900" s="1539"/>
      <c r="R900" s="1539"/>
      <c r="S900" s="649"/>
      <c r="T900" s="649"/>
      <c r="U900" s="649"/>
      <c r="V900" s="649"/>
      <c r="W900" s="649"/>
      <c r="X900" s="649"/>
      <c r="Y900" s="649"/>
      <c r="Z900" s="649"/>
      <c r="AA900" s="649"/>
      <c r="AB900" s="649"/>
    </row>
    <row r="901">
      <c r="A901" s="1572" t="s">
        <v>121</v>
      </c>
      <c r="B901" s="1573">
        <f t="shared" ref="B901:H901" si="656">SUM(B777,B782,B787,B792,B797,B802,B808,B813,B818,B823,B828,B833,B839,B844,B849,B854,B859,B864,B870,B875,B880,B885,B890,B895)</f>
        <v>64</v>
      </c>
      <c r="C901" s="1573">
        <f t="shared" si="656"/>
        <v>99</v>
      </c>
      <c r="D901" s="1573">
        <f t="shared" si="656"/>
        <v>120</v>
      </c>
      <c r="E901" s="1573">
        <f t="shared" si="656"/>
        <v>60</v>
      </c>
      <c r="F901" s="1573">
        <f t="shared" si="656"/>
        <v>113</v>
      </c>
      <c r="G901" s="1573">
        <f t="shared" si="656"/>
        <v>18</v>
      </c>
      <c r="H901" s="1573">
        <f t="shared" si="656"/>
        <v>474</v>
      </c>
      <c r="I901" s="1685"/>
      <c r="J901" s="1531"/>
      <c r="K901" s="1573" t="s">
        <v>121</v>
      </c>
      <c r="L901" s="1573">
        <f t="shared" ref="L901:O901" si="657">SUM(L777,L782,L787,L792,L797,L802,L808,L813,L818,L823,L828,L833,L839,L844,L849,L854,L859,L864,L870,L875,L880,L885,L890,L895)</f>
        <v>983</v>
      </c>
      <c r="M901" s="1573">
        <f t="shared" si="657"/>
        <v>509</v>
      </c>
      <c r="N901" s="1573">
        <f t="shared" si="657"/>
        <v>605</v>
      </c>
      <c r="O901" s="1573">
        <f t="shared" si="657"/>
        <v>1111</v>
      </c>
      <c r="P901" s="1573"/>
      <c r="Q901" s="1573"/>
      <c r="R901" s="1546"/>
      <c r="S901" s="649"/>
      <c r="T901" s="649"/>
      <c r="U901" s="649"/>
      <c r="V901" s="649"/>
      <c r="W901" s="649"/>
      <c r="X901" s="649"/>
      <c r="Y901" s="649"/>
      <c r="Z901" s="649"/>
      <c r="AA901" s="649"/>
      <c r="AB901" s="649"/>
    </row>
    <row r="902">
      <c r="A902" s="1572" t="s">
        <v>77</v>
      </c>
      <c r="B902" s="1573">
        <f t="shared" ref="B902:H902" si="658">SUM(B778,B783,B788,B793,B798,B803,B809,B814,B819,B824,B829,B834,B840,B845,B850,B855,B860,B865,B871,B876,B881,B886,B891,B896)</f>
        <v>0</v>
      </c>
      <c r="C902" s="1573">
        <f t="shared" si="658"/>
        <v>0</v>
      </c>
      <c r="D902" s="1573">
        <f t="shared" si="658"/>
        <v>9</v>
      </c>
      <c r="E902" s="1573">
        <f t="shared" si="658"/>
        <v>2</v>
      </c>
      <c r="F902" s="1573">
        <f t="shared" si="658"/>
        <v>2</v>
      </c>
      <c r="G902" s="1573">
        <f t="shared" si="658"/>
        <v>0</v>
      </c>
      <c r="H902" s="1573">
        <f t="shared" si="658"/>
        <v>13</v>
      </c>
      <c r="I902" s="1685"/>
      <c r="J902" s="1531"/>
      <c r="K902" s="1573" t="s">
        <v>77</v>
      </c>
      <c r="L902" s="1573">
        <f t="shared" ref="L902:O902" si="659">SUM(L778,L783,L788,L793,L798,L803,L809,L814,L819,L824,L829,L834,L840,L845,L850,L855,L860,L865,L871,L876,L881,L886,L891,L896)</f>
        <v>240</v>
      </c>
      <c r="M902" s="1573">
        <f t="shared" si="659"/>
        <v>61</v>
      </c>
      <c r="N902" s="1573">
        <f t="shared" si="659"/>
        <v>178</v>
      </c>
      <c r="O902" s="1573">
        <f t="shared" si="659"/>
        <v>239</v>
      </c>
      <c r="P902" s="1573"/>
      <c r="Q902" s="1573"/>
      <c r="R902" s="1546"/>
      <c r="S902" s="649"/>
      <c r="T902" s="649"/>
      <c r="U902" s="649"/>
      <c r="V902" s="649"/>
      <c r="W902" s="649"/>
      <c r="X902" s="649"/>
      <c r="Y902" s="649"/>
      <c r="Z902" s="649"/>
      <c r="AA902" s="649"/>
      <c r="AB902" s="649"/>
    </row>
    <row r="903">
      <c r="A903" s="1572" t="s">
        <v>78</v>
      </c>
      <c r="B903" s="1573">
        <f t="shared" ref="B903:H903" si="660">SUM(B779,B784,B789,B794,B799,B804,B810,B815,B820,B825,B830,B835,B841,B846,B851,B856,B861,B866,B872,B877,B882,B887,B892,B897)</f>
        <v>3</v>
      </c>
      <c r="C903" s="1573">
        <f t="shared" si="660"/>
        <v>41</v>
      </c>
      <c r="D903" s="1573">
        <f t="shared" si="660"/>
        <v>73</v>
      </c>
      <c r="E903" s="1573">
        <f t="shared" si="660"/>
        <v>18</v>
      </c>
      <c r="F903" s="1573">
        <f t="shared" si="660"/>
        <v>27</v>
      </c>
      <c r="G903" s="1573">
        <f t="shared" si="660"/>
        <v>4</v>
      </c>
      <c r="H903" s="1573">
        <f t="shared" si="660"/>
        <v>166</v>
      </c>
      <c r="I903" s="1685"/>
      <c r="J903" s="1531"/>
      <c r="K903" s="1573" t="s">
        <v>78</v>
      </c>
      <c r="L903" s="1573">
        <f t="shared" ref="L903:O903" si="661">SUM(L779,L784,L789,L794,L799,L804,L810,L815,L820,L825,L830,L835,L841,L846,L851,L856,L861,L866,L872,L877,L882,L887,L892,L897)</f>
        <v>0</v>
      </c>
      <c r="M903" s="1573">
        <f t="shared" si="661"/>
        <v>0</v>
      </c>
      <c r="N903" s="1573">
        <f t="shared" si="661"/>
        <v>0</v>
      </c>
      <c r="O903" s="1573">
        <f t="shared" si="661"/>
        <v>0</v>
      </c>
      <c r="P903" s="1573"/>
      <c r="Q903" s="1573"/>
      <c r="R903" s="1546"/>
      <c r="S903" s="649"/>
      <c r="T903" s="649"/>
      <c r="U903" s="649"/>
      <c r="V903" s="649"/>
      <c r="W903" s="649"/>
      <c r="X903" s="649"/>
      <c r="Y903" s="649"/>
      <c r="Z903" s="649"/>
      <c r="AA903" s="649"/>
      <c r="AB903" s="649"/>
    </row>
    <row r="904">
      <c r="A904" s="1572" t="s">
        <v>446</v>
      </c>
      <c r="B904" s="1573">
        <f t="shared" ref="B904:H904" si="662">SUM(B780,B785,B790,B795,B800,B805,B811,B816,B821,B826,B831,B836,B842,B847,B852,B857,B862,B867,B873,B878,B883,B888,B893,B898)</f>
        <v>3</v>
      </c>
      <c r="C904" s="1573">
        <f t="shared" si="662"/>
        <v>14</v>
      </c>
      <c r="D904" s="1573">
        <f t="shared" si="662"/>
        <v>18</v>
      </c>
      <c r="E904" s="1573">
        <f t="shared" si="662"/>
        <v>10</v>
      </c>
      <c r="F904" s="1573">
        <f t="shared" si="662"/>
        <v>10</v>
      </c>
      <c r="G904" s="1573">
        <f t="shared" si="662"/>
        <v>3</v>
      </c>
      <c r="H904" s="1573">
        <f t="shared" si="662"/>
        <v>58</v>
      </c>
      <c r="I904" s="1685"/>
      <c r="J904" s="1531"/>
      <c r="K904" s="1573" t="s">
        <v>446</v>
      </c>
      <c r="L904" s="1573">
        <f t="shared" ref="L904:O904" si="663">SUM(L780,L785,L790,L795,L800,L805,L811,L816,L821,L826,L831,L836,L842,L847,L852,L857,L862,L867,L873,L878,L883,L888,L893,L898)</f>
        <v>114</v>
      </c>
      <c r="M904" s="1573">
        <f t="shared" si="663"/>
        <v>56</v>
      </c>
      <c r="N904" s="1573">
        <f t="shared" si="663"/>
        <v>57</v>
      </c>
      <c r="O904" s="1573">
        <f t="shared" si="663"/>
        <v>113</v>
      </c>
      <c r="P904" s="1573"/>
      <c r="Q904" s="1573"/>
      <c r="R904" s="1546"/>
      <c r="S904" s="649"/>
      <c r="T904" s="649"/>
      <c r="U904" s="649"/>
      <c r="V904" s="649"/>
      <c r="W904" s="649"/>
      <c r="X904" s="649"/>
      <c r="Y904" s="649"/>
      <c r="Z904" s="649"/>
      <c r="AA904" s="649"/>
      <c r="AB904" s="649"/>
    </row>
    <row r="905">
      <c r="A905" s="1572" t="s">
        <v>80</v>
      </c>
      <c r="B905" s="1573">
        <f t="shared" ref="B905:H905" si="664">SUM(B781,B786,B791,B796,B801,B806,B812,B817,B822,B827,B832,B837,B843,B848,B853,B858,B863,B868,B874,B879,B884,B889,B894,B899)</f>
        <v>0</v>
      </c>
      <c r="C905" s="1573">
        <f t="shared" si="664"/>
        <v>8</v>
      </c>
      <c r="D905" s="1573">
        <f t="shared" si="664"/>
        <v>12</v>
      </c>
      <c r="E905" s="1573">
        <f t="shared" si="664"/>
        <v>1</v>
      </c>
      <c r="F905" s="1573">
        <f t="shared" si="664"/>
        <v>6</v>
      </c>
      <c r="G905" s="1573">
        <f t="shared" si="664"/>
        <v>1</v>
      </c>
      <c r="H905" s="1573">
        <f t="shared" si="664"/>
        <v>28</v>
      </c>
      <c r="I905" s="1685"/>
      <c r="J905" s="1531"/>
      <c r="K905" s="1573" t="s">
        <v>80</v>
      </c>
      <c r="L905" s="1573">
        <f t="shared" ref="L905:O905" si="665">SUM(L781,L786,L791,L796,L801,L806,L812,L817,L822,L827,L832,L837,L843,L848,L853,L858,L863,L868,L874,L879,L884,L889,L894,L899)</f>
        <v>603</v>
      </c>
      <c r="M905" s="1573">
        <f t="shared" si="665"/>
        <v>575</v>
      </c>
      <c r="N905" s="1573">
        <f t="shared" si="665"/>
        <v>10</v>
      </c>
      <c r="O905" s="1573">
        <f t="shared" si="665"/>
        <v>585</v>
      </c>
      <c r="P905" s="1573"/>
      <c r="Q905" s="1573"/>
      <c r="R905" s="1546"/>
      <c r="S905" s="649"/>
      <c r="T905" s="649"/>
      <c r="U905" s="649"/>
      <c r="V905" s="649"/>
      <c r="W905" s="649"/>
      <c r="X905" s="649"/>
      <c r="Y905" s="649"/>
      <c r="Z905" s="649"/>
      <c r="AA905" s="649"/>
      <c r="AB905" s="649"/>
    </row>
    <row r="906">
      <c r="A906" s="1538" t="s">
        <v>9</v>
      </c>
      <c r="B906" s="1539">
        <f t="shared" ref="B906:G906" si="666">sum(B901:B904)</f>
        <v>70</v>
      </c>
      <c r="C906" s="1539">
        <f t="shared" si="666"/>
        <v>154</v>
      </c>
      <c r="D906" s="1539">
        <f t="shared" si="666"/>
        <v>220</v>
      </c>
      <c r="E906" s="1539">
        <f t="shared" si="666"/>
        <v>90</v>
      </c>
      <c r="F906" s="1539">
        <f t="shared" si="666"/>
        <v>152</v>
      </c>
      <c r="G906" s="1539">
        <f t="shared" si="666"/>
        <v>25</v>
      </c>
      <c r="H906" s="1539">
        <f>sum(B906:G906)</f>
        <v>711</v>
      </c>
      <c r="I906" s="1682"/>
      <c r="J906" s="636"/>
      <c r="K906" s="1539" t="s">
        <v>9</v>
      </c>
      <c r="L906" s="1539">
        <f t="shared" ref="L906:O906" si="667">sum(L901:L904)</f>
        <v>1337</v>
      </c>
      <c r="M906" s="1539">
        <f t="shared" si="667"/>
        <v>626</v>
      </c>
      <c r="N906" s="1539">
        <f t="shared" si="667"/>
        <v>840</v>
      </c>
      <c r="O906" s="1539">
        <f t="shared" si="667"/>
        <v>1463</v>
      </c>
      <c r="P906" s="1539"/>
      <c r="Q906" s="1539"/>
      <c r="R906" s="1539"/>
      <c r="S906" s="649"/>
      <c r="T906" s="649"/>
      <c r="U906" s="649"/>
      <c r="V906" s="649"/>
      <c r="W906" s="649"/>
      <c r="X906" s="649"/>
      <c r="Y906" s="649"/>
      <c r="Z906" s="649"/>
      <c r="AA906" s="649"/>
      <c r="AB906" s="649"/>
    </row>
    <row r="907">
      <c r="A907" s="675"/>
      <c r="B907" s="675"/>
      <c r="C907" s="675"/>
      <c r="D907" s="675"/>
      <c r="E907" s="675"/>
      <c r="F907" s="675"/>
      <c r="G907" s="675"/>
      <c r="H907" s="675"/>
      <c r="I907" s="636"/>
      <c r="J907" s="636"/>
      <c r="K907" s="636"/>
      <c r="L907" s="636"/>
      <c r="M907" s="636"/>
      <c r="N907" s="636"/>
      <c r="O907" s="636"/>
      <c r="P907" s="636"/>
      <c r="Q907" s="649"/>
      <c r="R907" s="649"/>
      <c r="S907" s="649"/>
      <c r="T907" s="649"/>
      <c r="U907" s="649"/>
      <c r="V907" s="649"/>
      <c r="W907" s="649"/>
      <c r="X907" s="649"/>
      <c r="Y907" s="649"/>
      <c r="Z907" s="649"/>
      <c r="AA907" s="649"/>
      <c r="AB907" s="649"/>
    </row>
    <row r="908">
      <c r="A908" s="1538" t="s">
        <v>123</v>
      </c>
      <c r="B908" s="1539" t="s">
        <v>2</v>
      </c>
      <c r="C908" s="1539" t="s">
        <v>3</v>
      </c>
      <c r="D908" s="1539" t="s">
        <v>4</v>
      </c>
      <c r="E908" s="1539" t="s">
        <v>5</v>
      </c>
      <c r="F908" s="1539" t="s">
        <v>6</v>
      </c>
      <c r="G908" s="1539" t="s">
        <v>7</v>
      </c>
      <c r="H908" s="1539" t="s">
        <v>9</v>
      </c>
      <c r="I908" s="636"/>
      <c r="J908" s="636"/>
      <c r="K908" s="636"/>
      <c r="L908" s="636"/>
      <c r="M908" s="636"/>
      <c r="N908" s="636"/>
      <c r="O908" s="636"/>
      <c r="P908" s="636"/>
      <c r="Q908" s="649"/>
      <c r="R908" s="649"/>
      <c r="S908" s="649"/>
      <c r="T908" s="649"/>
      <c r="U908" s="649"/>
      <c r="V908" s="649"/>
      <c r="W908" s="649"/>
      <c r="X908" s="649"/>
      <c r="Y908" s="649"/>
      <c r="Z908" s="649"/>
      <c r="AA908" s="649"/>
      <c r="AB908" s="649"/>
    </row>
    <row r="909">
      <c r="A909" s="1547" t="s">
        <v>124</v>
      </c>
      <c r="B909" s="1533">
        <f t="shared" ref="B909:G909" si="668">sum(B902:B903)</f>
        <v>3</v>
      </c>
      <c r="C909" s="1533">
        <f t="shared" si="668"/>
        <v>41</v>
      </c>
      <c r="D909" s="1533">
        <f t="shared" si="668"/>
        <v>82</v>
      </c>
      <c r="E909" s="1533">
        <f t="shared" si="668"/>
        <v>20</v>
      </c>
      <c r="F909" s="1533">
        <f t="shared" si="668"/>
        <v>29</v>
      </c>
      <c r="G909" s="1533">
        <f t="shared" si="668"/>
        <v>4</v>
      </c>
      <c r="H909" s="1535">
        <f>sum(B909:G909)</f>
        <v>179</v>
      </c>
      <c r="I909" s="636"/>
      <c r="J909" s="636"/>
      <c r="K909" s="636"/>
      <c r="L909" s="636"/>
      <c r="M909" s="636"/>
      <c r="N909" s="636"/>
      <c r="O909" s="636"/>
      <c r="P909" s="636"/>
      <c r="Q909" s="649"/>
      <c r="R909" s="649"/>
      <c r="S909" s="649"/>
      <c r="T909" s="649"/>
      <c r="U909" s="649"/>
      <c r="V909" s="649"/>
      <c r="W909" s="649"/>
      <c r="X909" s="649"/>
      <c r="Y909" s="649"/>
      <c r="Z909" s="649"/>
      <c r="AA909" s="649"/>
      <c r="AB909" s="649"/>
    </row>
    <row r="910">
      <c r="A910" s="1577" t="s">
        <v>126</v>
      </c>
      <c r="B910" s="1578">
        <f t="shared" ref="B910:D910" si="669">(B909*10.01)</f>
        <v>30.03</v>
      </c>
      <c r="C910" s="1578">
        <f t="shared" si="669"/>
        <v>410.41</v>
      </c>
      <c r="D910" s="1578">
        <f t="shared" si="669"/>
        <v>820.82</v>
      </c>
      <c r="E910" s="1579">
        <f t="shared" ref="E910:H910" si="670">(E909*22.5)</f>
        <v>450</v>
      </c>
      <c r="F910" s="1579">
        <f t="shared" si="670"/>
        <v>652.5</v>
      </c>
      <c r="G910" s="1579">
        <f t="shared" si="670"/>
        <v>90</v>
      </c>
      <c r="H910" s="1579">
        <f t="shared" si="670"/>
        <v>4027.5</v>
      </c>
      <c r="I910" s="676"/>
      <c r="J910" s="576"/>
      <c r="K910" s="576"/>
      <c r="L910" s="576"/>
      <c r="M910" s="576"/>
      <c r="N910" s="576"/>
      <c r="O910" s="576"/>
      <c r="P910" s="576"/>
      <c r="Q910" s="577"/>
      <c r="R910" s="577"/>
      <c r="S910" s="577"/>
      <c r="T910" s="577"/>
      <c r="U910" s="577"/>
      <c r="V910" s="577"/>
      <c r="W910" s="577"/>
      <c r="X910" s="577"/>
      <c r="Y910" s="577"/>
      <c r="Z910" s="577"/>
      <c r="AA910" s="577"/>
      <c r="AB910" s="577"/>
    </row>
    <row r="911">
      <c r="A911" s="1547" t="s">
        <v>127</v>
      </c>
      <c r="B911" s="1533">
        <f t="shared" ref="B911:H911" si="671">B905</f>
        <v>0</v>
      </c>
      <c r="C911" s="1533">
        <f t="shared" si="671"/>
        <v>8</v>
      </c>
      <c r="D911" s="1533">
        <f t="shared" si="671"/>
        <v>12</v>
      </c>
      <c r="E911" s="1533">
        <f t="shared" si="671"/>
        <v>1</v>
      </c>
      <c r="F911" s="1533">
        <f t="shared" si="671"/>
        <v>6</v>
      </c>
      <c r="G911" s="1533">
        <f t="shared" si="671"/>
        <v>1</v>
      </c>
      <c r="H911" s="1533">
        <f t="shared" si="671"/>
        <v>28</v>
      </c>
      <c r="I911" s="676"/>
      <c r="J911" s="576"/>
      <c r="K911" s="576"/>
      <c r="L911" s="576"/>
      <c r="M911" s="576"/>
      <c r="N911" s="576"/>
      <c r="O911" s="576"/>
      <c r="P911" s="576"/>
      <c r="Q911" s="577"/>
      <c r="R911" s="577"/>
      <c r="S911" s="577"/>
      <c r="T911" s="577"/>
      <c r="U911" s="577"/>
      <c r="V911" s="577"/>
      <c r="W911" s="577"/>
      <c r="X911" s="577"/>
      <c r="Y911" s="577"/>
      <c r="Z911" s="577"/>
      <c r="AA911" s="577"/>
      <c r="AB911" s="577"/>
    </row>
    <row r="912">
      <c r="A912" s="1547" t="s">
        <v>126</v>
      </c>
      <c r="B912" s="1583">
        <f t="shared" ref="B912:H912" si="672">(B911*5)</f>
        <v>0</v>
      </c>
      <c r="C912" s="1583">
        <f t="shared" si="672"/>
        <v>40</v>
      </c>
      <c r="D912" s="1583">
        <f t="shared" si="672"/>
        <v>60</v>
      </c>
      <c r="E912" s="1583">
        <f t="shared" si="672"/>
        <v>5</v>
      </c>
      <c r="F912" s="1583">
        <f t="shared" si="672"/>
        <v>30</v>
      </c>
      <c r="G912" s="1583">
        <f t="shared" si="672"/>
        <v>5</v>
      </c>
      <c r="H912" s="1583">
        <f t="shared" si="672"/>
        <v>140</v>
      </c>
      <c r="I912" s="676"/>
      <c r="J912" s="576"/>
      <c r="K912" s="576"/>
      <c r="L912" s="576"/>
      <c r="M912" s="576"/>
      <c r="N912" s="576"/>
      <c r="O912" s="576"/>
      <c r="P912" s="576"/>
      <c r="Q912" s="577"/>
      <c r="R912" s="577"/>
      <c r="S912" s="577"/>
      <c r="T912" s="577"/>
      <c r="U912" s="577"/>
      <c r="V912" s="577"/>
      <c r="W912" s="577"/>
      <c r="X912" s="577"/>
      <c r="Y912" s="577"/>
      <c r="Z912" s="577"/>
      <c r="AA912" s="577"/>
      <c r="AB912" s="577"/>
    </row>
    <row r="913">
      <c r="A913" s="1538" t="s">
        <v>9</v>
      </c>
      <c r="B913" s="1584">
        <f t="shared" ref="B913:H913" si="673">SUM(B910,B912)</f>
        <v>30.03</v>
      </c>
      <c r="C913" s="1584">
        <f t="shared" si="673"/>
        <v>450.41</v>
      </c>
      <c r="D913" s="1584">
        <f t="shared" si="673"/>
        <v>880.82</v>
      </c>
      <c r="E913" s="1584">
        <f t="shared" si="673"/>
        <v>455</v>
      </c>
      <c r="F913" s="1584">
        <f t="shared" si="673"/>
        <v>682.5</v>
      </c>
      <c r="G913" s="1584">
        <f t="shared" si="673"/>
        <v>95</v>
      </c>
      <c r="H913" s="1584">
        <f t="shared" si="673"/>
        <v>4167.5</v>
      </c>
      <c r="I913" s="676"/>
      <c r="J913" s="576"/>
      <c r="K913" s="576"/>
      <c r="L913" s="576"/>
      <c r="M913" s="576"/>
      <c r="N913" s="576"/>
      <c r="O913" s="576"/>
      <c r="P913" s="576"/>
      <c r="Q913" s="577"/>
      <c r="R913" s="577"/>
      <c r="S913" s="577"/>
      <c r="T913" s="577"/>
      <c r="U913" s="577"/>
      <c r="V913" s="577"/>
      <c r="W913" s="577"/>
      <c r="X913" s="577"/>
      <c r="Y913" s="577"/>
      <c r="Z913" s="577"/>
      <c r="AA913" s="577"/>
      <c r="AB913" s="577"/>
    </row>
    <row r="914">
      <c r="A914" s="584"/>
      <c r="B914" s="676"/>
      <c r="C914" s="676"/>
      <c r="D914" s="676"/>
      <c r="E914" s="676"/>
      <c r="F914" s="676"/>
      <c r="G914" s="677"/>
      <c r="H914" s="678"/>
      <c r="I914" s="676"/>
      <c r="J914" s="576"/>
      <c r="K914" s="576"/>
      <c r="L914" s="576"/>
      <c r="M914" s="576"/>
      <c r="N914" s="576"/>
      <c r="O914" s="576"/>
      <c r="P914" s="576"/>
      <c r="Q914" s="577"/>
      <c r="R914" s="577"/>
      <c r="S914" s="577"/>
      <c r="T914" s="577"/>
      <c r="U914" s="577"/>
      <c r="V914" s="577"/>
      <c r="W914" s="577"/>
      <c r="X914" s="577"/>
      <c r="Y914" s="577"/>
      <c r="Z914" s="577"/>
      <c r="AA914" s="577"/>
      <c r="AB914" s="577"/>
    </row>
    <row r="915">
      <c r="A915" s="1588" t="s">
        <v>625</v>
      </c>
      <c r="B915" s="676"/>
      <c r="C915" s="676"/>
      <c r="D915" s="676"/>
      <c r="E915" s="676"/>
      <c r="F915" s="679"/>
      <c r="G915" s="1590" t="s">
        <v>35</v>
      </c>
      <c r="H915" s="1591" t="s">
        <v>36</v>
      </c>
      <c r="I915" s="676"/>
      <c r="J915" s="576"/>
      <c r="K915" s="576"/>
      <c r="L915" s="576"/>
      <c r="M915" s="576"/>
      <c r="N915" s="576"/>
      <c r="O915" s="576"/>
      <c r="P915" s="576"/>
      <c r="Q915" s="577"/>
      <c r="R915" s="577"/>
      <c r="S915" s="577"/>
      <c r="T915" s="577"/>
      <c r="U915" s="577"/>
      <c r="V915" s="577"/>
      <c r="W915" s="577"/>
      <c r="X915" s="577"/>
      <c r="Y915" s="577"/>
      <c r="Z915" s="577"/>
      <c r="AA915" s="577"/>
      <c r="AB915" s="577"/>
    </row>
    <row r="916">
      <c r="A916" s="576"/>
      <c r="B916" s="676"/>
      <c r="C916" s="676"/>
      <c r="D916" s="676"/>
      <c r="E916" s="676"/>
      <c r="F916" s="679"/>
      <c r="G916" s="1650" t="s">
        <v>662</v>
      </c>
      <c r="H916" s="1537">
        <v>131.0</v>
      </c>
      <c r="I916" s="676"/>
      <c r="J916" s="576"/>
      <c r="K916" s="576"/>
      <c r="L916" s="576"/>
      <c r="M916" s="576"/>
      <c r="N916" s="576"/>
      <c r="O916" s="576"/>
      <c r="P916" s="576"/>
      <c r="Q916" s="577"/>
      <c r="R916" s="577"/>
      <c r="S916" s="577"/>
      <c r="T916" s="577"/>
      <c r="U916" s="577"/>
      <c r="V916" s="577"/>
      <c r="W916" s="577"/>
      <c r="X916" s="577"/>
      <c r="Y916" s="577"/>
      <c r="Z916" s="577"/>
      <c r="AA916" s="577"/>
      <c r="AB916" s="577"/>
    </row>
    <row r="917">
      <c r="A917" s="576"/>
      <c r="B917" s="676"/>
      <c r="C917" s="676"/>
      <c r="D917" s="676"/>
      <c r="E917" s="676"/>
      <c r="F917" s="679"/>
      <c r="G917" s="1650" t="s">
        <v>663</v>
      </c>
      <c r="H917" s="1537">
        <v>710.0</v>
      </c>
      <c r="I917" s="676"/>
      <c r="J917" s="576"/>
      <c r="K917" s="576"/>
      <c r="L917" s="576"/>
      <c r="M917" s="576"/>
      <c r="N917" s="576"/>
      <c r="O917" s="576"/>
      <c r="P917" s="576"/>
      <c r="Q917" s="577"/>
      <c r="R917" s="577"/>
      <c r="S917" s="577"/>
      <c r="T917" s="577"/>
      <c r="U917" s="577"/>
      <c r="V917" s="577"/>
      <c r="W917" s="577"/>
      <c r="X917" s="577"/>
      <c r="Y917" s="577"/>
      <c r="Z917" s="577"/>
      <c r="AA917" s="577"/>
      <c r="AB917" s="577"/>
    </row>
    <row r="918">
      <c r="A918" s="576"/>
      <c r="B918" s="676"/>
      <c r="C918" s="676"/>
      <c r="D918" s="676"/>
      <c r="E918" s="676"/>
      <c r="F918" s="679"/>
      <c r="G918" s="1650" t="s">
        <v>686</v>
      </c>
      <c r="H918" s="1537">
        <v>791.0</v>
      </c>
      <c r="I918" s="676"/>
      <c r="J918" s="576"/>
      <c r="K918" s="576"/>
      <c r="L918" s="576"/>
      <c r="M918" s="576"/>
      <c r="N918" s="576"/>
      <c r="O918" s="576"/>
      <c r="P918" s="576"/>
      <c r="Q918" s="577"/>
      <c r="R918" s="577"/>
      <c r="S918" s="577"/>
      <c r="T918" s="577"/>
      <c r="U918" s="577"/>
      <c r="V918" s="577"/>
      <c r="W918" s="577"/>
      <c r="X918" s="577"/>
      <c r="Y918" s="577"/>
      <c r="Z918" s="577"/>
      <c r="AA918" s="577"/>
      <c r="AB918" s="577"/>
    </row>
    <row r="919">
      <c r="A919" s="576"/>
      <c r="B919" s="676"/>
      <c r="C919" s="676"/>
      <c r="D919" s="676"/>
      <c r="E919" s="676"/>
      <c r="F919" s="679"/>
      <c r="G919" s="1650" t="s">
        <v>710</v>
      </c>
      <c r="H919" s="1533">
        <f>(H906)</f>
        <v>711</v>
      </c>
      <c r="I919" s="676"/>
      <c r="J919" s="576"/>
      <c r="K919" s="576"/>
      <c r="L919" s="576"/>
      <c r="M919" s="576"/>
      <c r="N919" s="576"/>
      <c r="O919" s="576"/>
      <c r="P919" s="576"/>
      <c r="Q919" s="577"/>
      <c r="R919" s="577"/>
      <c r="S919" s="577"/>
      <c r="T919" s="577"/>
      <c r="U919" s="577"/>
      <c r="V919" s="577"/>
      <c r="W919" s="577"/>
      <c r="X919" s="577"/>
      <c r="Y919" s="577"/>
      <c r="Z919" s="577"/>
      <c r="AA919" s="577"/>
      <c r="AB919" s="577"/>
    </row>
    <row r="920">
      <c r="A920" s="576"/>
      <c r="B920" s="676"/>
      <c r="C920" s="676"/>
      <c r="D920" s="676"/>
      <c r="E920" s="676"/>
      <c r="F920" s="679"/>
      <c r="G920" s="1590" t="s">
        <v>9</v>
      </c>
      <c r="H920" s="1539">
        <f>SUM(H916:H919)</f>
        <v>2343</v>
      </c>
      <c r="I920" s="676"/>
      <c r="J920" s="576"/>
      <c r="K920" s="576"/>
      <c r="L920" s="576"/>
      <c r="M920" s="576"/>
      <c r="N920" s="576"/>
      <c r="O920" s="576"/>
      <c r="P920" s="576"/>
      <c r="Q920" s="577"/>
      <c r="R920" s="577"/>
      <c r="S920" s="577"/>
      <c r="T920" s="577"/>
      <c r="U920" s="577"/>
      <c r="V920" s="577"/>
      <c r="W920" s="577"/>
      <c r="X920" s="577"/>
      <c r="Y920" s="577"/>
      <c r="Z920" s="577"/>
      <c r="AA920" s="577"/>
      <c r="AB920" s="577"/>
    </row>
    <row r="921">
      <c r="A921" s="576"/>
      <c r="B921" s="676"/>
      <c r="C921" s="676"/>
      <c r="D921" s="676"/>
      <c r="E921" s="676"/>
      <c r="F921" s="676"/>
      <c r="G921" s="677"/>
      <c r="H921" s="678"/>
      <c r="I921" s="577"/>
      <c r="J921" s="576"/>
      <c r="K921" s="576"/>
      <c r="L921" s="576"/>
      <c r="M921" s="576"/>
      <c r="N921" s="576"/>
      <c r="O921" s="576"/>
      <c r="P921" s="576"/>
      <c r="Q921" s="577"/>
      <c r="R921" s="577"/>
      <c r="S921" s="577"/>
      <c r="T921" s="577"/>
      <c r="U921" s="577"/>
      <c r="V921" s="577"/>
      <c r="W921" s="577"/>
      <c r="X921" s="577"/>
      <c r="Y921" s="577"/>
      <c r="Z921" s="577"/>
      <c r="AA921" s="577"/>
      <c r="AB921" s="577"/>
    </row>
    <row r="922">
      <c r="A922" s="576"/>
      <c r="B922" s="676"/>
      <c r="C922" s="676"/>
      <c r="D922" s="676"/>
      <c r="E922" s="676"/>
      <c r="F922" s="679"/>
      <c r="G922" s="1590" t="s">
        <v>131</v>
      </c>
      <c r="H922" s="1539">
        <f>(3500-H920)</f>
        <v>1157</v>
      </c>
      <c r="I922" s="1594">
        <f>(H920/3500)</f>
        <v>0.6694285714</v>
      </c>
      <c r="J922" s="576"/>
      <c r="K922" s="576"/>
      <c r="L922" s="576"/>
      <c r="M922" s="576"/>
      <c r="N922" s="576"/>
      <c r="O922" s="576"/>
      <c r="P922" s="576"/>
      <c r="Q922" s="577"/>
      <c r="R922" s="577"/>
      <c r="S922" s="577"/>
      <c r="T922" s="577"/>
      <c r="U922" s="577"/>
      <c r="V922" s="577"/>
      <c r="W922" s="577"/>
      <c r="X922" s="577"/>
      <c r="Y922" s="577"/>
      <c r="Z922" s="577"/>
      <c r="AA922" s="577"/>
      <c r="AB922" s="577"/>
    </row>
    <row r="923">
      <c r="A923" s="584"/>
      <c r="B923" s="584"/>
      <c r="C923" s="584"/>
      <c r="D923" s="584"/>
      <c r="E923" s="677"/>
      <c r="F923" s="678"/>
      <c r="G923" s="678"/>
      <c r="H923" s="678"/>
      <c r="I923" s="678"/>
      <c r="J923" s="576"/>
      <c r="K923" s="584"/>
      <c r="L923" s="584"/>
      <c r="M923" s="584"/>
      <c r="N923" s="584"/>
      <c r="O923" s="584"/>
      <c r="P923" s="584"/>
      <c r="Q923" s="577"/>
      <c r="R923" s="577"/>
      <c r="S923" s="577"/>
      <c r="T923" s="577"/>
      <c r="U923" s="577"/>
      <c r="V923" s="577"/>
      <c r="W923" s="577"/>
      <c r="X923" s="577"/>
      <c r="Y923" s="577"/>
      <c r="Z923" s="577"/>
      <c r="AA923" s="577"/>
      <c r="AB923" s="577"/>
    </row>
    <row r="924">
      <c r="A924" s="1528" t="s">
        <v>708</v>
      </c>
      <c r="B924" s="1529">
        <v>18.0</v>
      </c>
      <c r="C924" s="1529">
        <v>19.0</v>
      </c>
      <c r="D924" s="1529">
        <v>20.0</v>
      </c>
      <c r="E924" s="1529">
        <v>21.0</v>
      </c>
      <c r="F924" s="1529">
        <v>22.0</v>
      </c>
      <c r="G924" s="1529">
        <v>23.0</v>
      </c>
      <c r="H924" s="1680"/>
      <c r="I924" s="1680"/>
      <c r="J924" s="1531"/>
      <c r="K924" s="1528" t="s">
        <v>708</v>
      </c>
      <c r="L924" s="1686"/>
      <c r="M924" s="1686"/>
      <c r="N924" s="1686"/>
      <c r="O924" s="1686"/>
      <c r="P924" s="1686"/>
      <c r="Q924" s="1680"/>
      <c r="R924" s="1730"/>
      <c r="S924" s="649"/>
      <c r="T924" s="649"/>
      <c r="U924" s="649"/>
      <c r="V924" s="649"/>
      <c r="W924" s="649"/>
      <c r="X924" s="649"/>
      <c r="Y924" s="649"/>
      <c r="Z924" s="649"/>
      <c r="AA924" s="649"/>
      <c r="AB924" s="649"/>
    </row>
    <row r="925">
      <c r="A925" s="1534" t="s">
        <v>331</v>
      </c>
      <c r="B925" s="1535" t="s">
        <v>2</v>
      </c>
      <c r="C925" s="1535" t="s">
        <v>3</v>
      </c>
      <c r="D925" s="1535" t="s">
        <v>4</v>
      </c>
      <c r="E925" s="1535" t="s">
        <v>5</v>
      </c>
      <c r="F925" s="1535" t="s">
        <v>6</v>
      </c>
      <c r="G925" s="1535" t="s">
        <v>7</v>
      </c>
      <c r="H925" s="1535" t="s">
        <v>9</v>
      </c>
      <c r="I925" s="1535" t="s">
        <v>71</v>
      </c>
      <c r="J925" s="1531"/>
      <c r="K925" s="1535" t="s">
        <v>331</v>
      </c>
      <c r="L925" s="1535" t="s">
        <v>72</v>
      </c>
      <c r="M925" s="1535" t="s">
        <v>13</v>
      </c>
      <c r="N925" s="1533" t="s">
        <v>73</v>
      </c>
      <c r="O925" s="1535" t="s">
        <v>13</v>
      </c>
      <c r="P925" s="1533" t="s">
        <v>74</v>
      </c>
      <c r="Q925" s="1537" t="s">
        <v>640</v>
      </c>
      <c r="R925" s="1731" t="s">
        <v>592</v>
      </c>
      <c r="S925" s="649"/>
      <c r="T925" s="649"/>
      <c r="U925" s="649"/>
      <c r="V925" s="649"/>
      <c r="W925" s="649"/>
      <c r="X925" s="649"/>
      <c r="Y925" s="649"/>
      <c r="Z925" s="649"/>
      <c r="AA925" s="649"/>
      <c r="AB925" s="649"/>
    </row>
    <row r="926">
      <c r="A926" s="1538" t="s">
        <v>98</v>
      </c>
      <c r="B926" s="1539">
        <f> SUM(B927:B952)</f>
        <v>19</v>
      </c>
      <c r="C926" s="1539">
        <f t="shared" ref="C926:G926" si="674"> SUM(C927:C950)</f>
        <v>66</v>
      </c>
      <c r="D926" s="1539">
        <f t="shared" si="674"/>
        <v>51</v>
      </c>
      <c r="E926" s="1539">
        <f t="shared" si="674"/>
        <v>6</v>
      </c>
      <c r="F926" s="1539">
        <f t="shared" si="674"/>
        <v>34</v>
      </c>
      <c r="G926" s="1539">
        <f t="shared" si="674"/>
        <v>35</v>
      </c>
      <c r="H926" s="1539">
        <f> SUM(H927:H930,H932:H935,H937:H940,H942:H945,H947:H950,H952:H955)</f>
        <v>174</v>
      </c>
      <c r="I926" s="1539"/>
      <c r="J926" s="1531"/>
      <c r="K926" s="1539" t="s">
        <v>98</v>
      </c>
      <c r="L926" s="1682"/>
      <c r="M926" s="1682"/>
      <c r="N926" s="1682"/>
      <c r="O926" s="1682"/>
      <c r="P926" s="1682"/>
      <c r="Q926" s="1539"/>
      <c r="R926" s="1539"/>
      <c r="S926" s="649"/>
      <c r="T926" s="649"/>
      <c r="U926" s="649"/>
      <c r="V926" s="649"/>
      <c r="W926" s="649"/>
      <c r="X926" s="649"/>
      <c r="Y926" s="649"/>
      <c r="Z926" s="649"/>
      <c r="AA926" s="649"/>
      <c r="AB926" s="649"/>
    </row>
    <row r="927">
      <c r="A927" s="1540" t="s">
        <v>99</v>
      </c>
      <c r="B927" s="1541">
        <v>8.0</v>
      </c>
      <c r="C927" s="1541">
        <v>7.0</v>
      </c>
      <c r="D927" s="1541">
        <v>8.0</v>
      </c>
      <c r="E927" s="1541">
        <v>0.0</v>
      </c>
      <c r="F927" s="1541">
        <v>14.0</v>
      </c>
      <c r="G927" s="1541">
        <v>10.0</v>
      </c>
      <c r="H927" s="1542">
        <f t="shared" ref="H927:H929" si="675">SUM(B927:G927)</f>
        <v>47</v>
      </c>
      <c r="I927" s="1543">
        <f>sum(H927:H930)</f>
        <v>87</v>
      </c>
      <c r="J927" s="1544"/>
      <c r="K927" s="1545" t="s">
        <v>99</v>
      </c>
      <c r="L927" s="1546">
        <f t="shared" ref="L927:L956" si="676">(O535)</f>
        <v>52</v>
      </c>
      <c r="M927" s="1543">
        <f>(L927-H927)</f>
        <v>5</v>
      </c>
      <c r="N927" s="1546">
        <v>60.0</v>
      </c>
      <c r="O927" s="1543">
        <f t="shared" ref="O927:O928" si="677">sum(M927,N927)-R927</f>
        <v>65</v>
      </c>
      <c r="P927" s="1546" t="s">
        <v>4</v>
      </c>
      <c r="Q927" s="1546"/>
      <c r="R927" s="1546"/>
      <c r="S927" s="649"/>
      <c r="T927" s="649"/>
      <c r="U927" s="649"/>
      <c r="V927" s="649"/>
      <c r="W927" s="649"/>
      <c r="X927" s="649"/>
      <c r="Y927" s="649"/>
      <c r="Z927" s="649"/>
      <c r="AA927" s="649"/>
      <c r="AB927" s="649"/>
    </row>
    <row r="928">
      <c r="A928" s="1547" t="s">
        <v>77</v>
      </c>
      <c r="B928" s="1537">
        <v>0.0</v>
      </c>
      <c r="C928" s="1537">
        <v>0.0</v>
      </c>
      <c r="D928" s="1537">
        <v>0.0</v>
      </c>
      <c r="E928" s="1537">
        <v>0.0</v>
      </c>
      <c r="F928" s="1537">
        <v>0.0</v>
      </c>
      <c r="G928" s="1548">
        <v>0.0</v>
      </c>
      <c r="H928" s="1535">
        <f t="shared" si="675"/>
        <v>0</v>
      </c>
      <c r="I928" s="1549">
        <f>(I927/61)</f>
        <v>1.426229508</v>
      </c>
      <c r="J928" s="1544"/>
      <c r="K928" s="1533" t="s">
        <v>77</v>
      </c>
      <c r="L928" s="1537">
        <f t="shared" si="676"/>
        <v>30</v>
      </c>
      <c r="M928" s="1533">
        <f>(L928-H928-H929)</f>
        <v>0</v>
      </c>
      <c r="N928" s="1537">
        <v>15.0</v>
      </c>
      <c r="O928" s="1533">
        <f t="shared" si="677"/>
        <v>15</v>
      </c>
      <c r="P928" s="1533"/>
      <c r="Q928" s="1537"/>
      <c r="R928" s="1730"/>
      <c r="S928" s="649"/>
      <c r="T928" s="649"/>
      <c r="U928" s="649"/>
      <c r="V928" s="649"/>
      <c r="W928" s="649"/>
      <c r="X928" s="649"/>
      <c r="Y928" s="649"/>
      <c r="Z928" s="649"/>
      <c r="AA928" s="649"/>
      <c r="AB928" s="649"/>
    </row>
    <row r="929">
      <c r="A929" s="1547" t="s">
        <v>78</v>
      </c>
      <c r="B929" s="1537">
        <v>0.0</v>
      </c>
      <c r="C929" s="1537">
        <v>6.0</v>
      </c>
      <c r="D929" s="1537">
        <v>8.0</v>
      </c>
      <c r="E929" s="1537">
        <v>0.0</v>
      </c>
      <c r="F929" s="1537">
        <v>1.0</v>
      </c>
      <c r="G929" s="1548">
        <v>15.0</v>
      </c>
      <c r="H929" s="1535">
        <f t="shared" si="675"/>
        <v>30</v>
      </c>
      <c r="I929" s="1533"/>
      <c r="J929" s="1544"/>
      <c r="K929" s="1533" t="s">
        <v>78</v>
      </c>
      <c r="L929" s="1537" t="str">
        <f t="shared" si="676"/>
        <v>-</v>
      </c>
      <c r="M929" s="1533" t="s">
        <v>79</v>
      </c>
      <c r="N929" s="1537" t="s">
        <v>79</v>
      </c>
      <c r="O929" s="1533" t="s">
        <v>79</v>
      </c>
      <c r="P929" s="1533"/>
      <c r="Q929" s="1533"/>
      <c r="R929" s="1730"/>
      <c r="S929" s="649"/>
      <c r="T929" s="649"/>
      <c r="U929" s="649"/>
      <c r="V929" s="649"/>
      <c r="W929" s="649"/>
      <c r="X929" s="649"/>
      <c r="Y929" s="649"/>
      <c r="Z929" s="649"/>
      <c r="AA929" s="649"/>
      <c r="AB929" s="649"/>
    </row>
    <row r="930">
      <c r="A930" s="1547" t="s">
        <v>446</v>
      </c>
      <c r="B930" s="1537">
        <v>0.0</v>
      </c>
      <c r="C930" s="1537">
        <v>6.0</v>
      </c>
      <c r="D930" s="1537">
        <v>4.0</v>
      </c>
      <c r="E930" s="1537">
        <v>0.0</v>
      </c>
      <c r="F930" s="1537">
        <v>0.0</v>
      </c>
      <c r="G930" s="1548">
        <v>0.0</v>
      </c>
      <c r="H930" s="1535">
        <f>sum(B930:G930)</f>
        <v>10</v>
      </c>
      <c r="I930" s="1533"/>
      <c r="J930" s="1544"/>
      <c r="K930" s="1533" t="s">
        <v>446</v>
      </c>
      <c r="L930" s="1537">
        <f t="shared" si="676"/>
        <v>10</v>
      </c>
      <c r="M930" s="1533">
        <f t="shared" ref="M930:M932" si="678">(L930-H930)</f>
        <v>0</v>
      </c>
      <c r="N930" s="1537">
        <v>20.0</v>
      </c>
      <c r="O930" s="1533">
        <f>sum(M930,N930)-R930</f>
        <v>20</v>
      </c>
      <c r="P930" s="1533"/>
      <c r="Q930" s="1533"/>
      <c r="R930" s="1730"/>
      <c r="S930" s="649"/>
      <c r="T930" s="649"/>
      <c r="U930" s="649"/>
      <c r="V930" s="649"/>
      <c r="W930" s="649"/>
      <c r="X930" s="649"/>
      <c r="Y930" s="649"/>
      <c r="Z930" s="649"/>
      <c r="AA930" s="649"/>
      <c r="AB930" s="649"/>
    </row>
    <row r="931">
      <c r="A931" s="1547" t="s">
        <v>80</v>
      </c>
      <c r="B931" s="1537">
        <v>0.0</v>
      </c>
      <c r="C931" s="1537">
        <v>3.0</v>
      </c>
      <c r="D931" s="1537">
        <v>0.0</v>
      </c>
      <c r="E931" s="1537">
        <v>0.0</v>
      </c>
      <c r="F931" s="1537">
        <v>8.0</v>
      </c>
      <c r="G931" s="1548">
        <v>10.0</v>
      </c>
      <c r="H931" s="1535">
        <f t="shared" ref="H931:H934" si="679">SUM(B931:G931)</f>
        <v>21</v>
      </c>
      <c r="I931" s="1533"/>
      <c r="J931" s="1544"/>
      <c r="K931" s="1533" t="s">
        <v>80</v>
      </c>
      <c r="L931" s="1537">
        <f t="shared" si="676"/>
        <v>30</v>
      </c>
      <c r="M931" s="1533">
        <f t="shared" si="678"/>
        <v>9</v>
      </c>
      <c r="N931" s="1537">
        <v>0.0</v>
      </c>
      <c r="O931" s="1533">
        <f>sum(M931,N931)</f>
        <v>9</v>
      </c>
      <c r="P931" s="1533"/>
      <c r="Q931" s="1533"/>
      <c r="R931" s="1730"/>
      <c r="S931" s="649"/>
      <c r="T931" s="649"/>
      <c r="U931" s="649"/>
      <c r="V931" s="649"/>
      <c r="W931" s="649"/>
      <c r="X931" s="649"/>
      <c r="Y931" s="649"/>
      <c r="Z931" s="649"/>
      <c r="AA931" s="649"/>
      <c r="AB931" s="649"/>
    </row>
    <row r="932">
      <c r="A932" s="1552" t="s">
        <v>449</v>
      </c>
      <c r="B932" s="1546">
        <v>2.0</v>
      </c>
      <c r="C932" s="1546">
        <v>8.0</v>
      </c>
      <c r="D932" s="1546">
        <v>2.0</v>
      </c>
      <c r="E932" s="1546">
        <v>0.0</v>
      </c>
      <c r="F932" s="1546">
        <v>2.0</v>
      </c>
      <c r="G932" s="1541">
        <v>0.0</v>
      </c>
      <c r="H932" s="1542">
        <f t="shared" si="679"/>
        <v>14</v>
      </c>
      <c r="I932" s="1543">
        <f>sum(H932:H935)</f>
        <v>30</v>
      </c>
      <c r="J932" s="1544"/>
      <c r="K932" s="1543" t="s">
        <v>449</v>
      </c>
      <c r="L932" s="1546">
        <f t="shared" si="676"/>
        <v>39</v>
      </c>
      <c r="M932" s="1543">
        <f t="shared" si="678"/>
        <v>25</v>
      </c>
      <c r="N932" s="1546">
        <v>15.0</v>
      </c>
      <c r="O932" s="1543">
        <f t="shared" ref="O932:O933" si="680">sum(M932,N932)-R932</f>
        <v>40</v>
      </c>
      <c r="P932" s="1546" t="s">
        <v>2</v>
      </c>
      <c r="Q932" s="1732"/>
      <c r="R932" s="1546"/>
      <c r="S932" s="649"/>
      <c r="T932" s="649"/>
      <c r="U932" s="649"/>
      <c r="V932" s="649"/>
      <c r="W932" s="649"/>
      <c r="X932" s="649"/>
      <c r="Y932" s="649"/>
      <c r="Z932" s="649"/>
      <c r="AA932" s="649"/>
      <c r="AB932" s="649"/>
    </row>
    <row r="933">
      <c r="A933" s="1547" t="s">
        <v>77</v>
      </c>
      <c r="B933" s="1537">
        <v>0.0</v>
      </c>
      <c r="C933" s="1537">
        <v>1.0</v>
      </c>
      <c r="D933" s="1537">
        <v>1.0</v>
      </c>
      <c r="E933" s="1537">
        <v>0.0</v>
      </c>
      <c r="F933" s="1537">
        <v>0.0</v>
      </c>
      <c r="G933" s="1537">
        <v>0.0</v>
      </c>
      <c r="H933" s="1535">
        <f t="shared" si="679"/>
        <v>2</v>
      </c>
      <c r="I933" s="1549">
        <f>(I932/60)</f>
        <v>0.5</v>
      </c>
      <c r="J933" s="1544"/>
      <c r="K933" s="1533" t="s">
        <v>77</v>
      </c>
      <c r="L933" s="1537">
        <f t="shared" si="676"/>
        <v>13</v>
      </c>
      <c r="M933" s="1533">
        <f>(L933-H933-H934)</f>
        <v>0</v>
      </c>
      <c r="N933" s="1537">
        <v>20.0</v>
      </c>
      <c r="O933" s="1533">
        <f t="shared" si="680"/>
        <v>20</v>
      </c>
      <c r="P933" s="1537" t="s">
        <v>206</v>
      </c>
      <c r="Q933" s="1733"/>
      <c r="R933" s="1730"/>
      <c r="S933" s="649"/>
      <c r="T933" s="649"/>
      <c r="U933" s="649"/>
      <c r="V933" s="649"/>
      <c r="W933" s="649"/>
      <c r="X933" s="649"/>
      <c r="Y933" s="649"/>
      <c r="Z933" s="649"/>
      <c r="AA933" s="649"/>
      <c r="AB933" s="649"/>
    </row>
    <row r="934">
      <c r="A934" s="1547" t="s">
        <v>78</v>
      </c>
      <c r="B934" s="1537">
        <v>0.0</v>
      </c>
      <c r="C934" s="1537">
        <v>4.0</v>
      </c>
      <c r="D934" s="1537">
        <v>7.0</v>
      </c>
      <c r="E934" s="1537">
        <v>0.0</v>
      </c>
      <c r="F934" s="1537">
        <v>0.0</v>
      </c>
      <c r="G934" s="1537">
        <v>0.0</v>
      </c>
      <c r="H934" s="1535">
        <f t="shared" si="679"/>
        <v>11</v>
      </c>
      <c r="I934" s="1533"/>
      <c r="J934" s="1544"/>
      <c r="K934" s="1533" t="s">
        <v>78</v>
      </c>
      <c r="L934" s="1537" t="str">
        <f t="shared" si="676"/>
        <v>-</v>
      </c>
      <c r="M934" s="1533" t="s">
        <v>79</v>
      </c>
      <c r="N934" s="1537" t="s">
        <v>79</v>
      </c>
      <c r="O934" s="1533" t="s">
        <v>79</v>
      </c>
      <c r="P934" s="1533"/>
      <c r="Q934" s="1733"/>
      <c r="R934" s="1730"/>
      <c r="S934" s="649"/>
      <c r="T934" s="649"/>
      <c r="U934" s="649"/>
      <c r="V934" s="649"/>
      <c r="W934" s="649"/>
      <c r="X934" s="649"/>
      <c r="Y934" s="649"/>
      <c r="Z934" s="649"/>
      <c r="AA934" s="649"/>
      <c r="AB934" s="649"/>
    </row>
    <row r="935">
      <c r="A935" s="1547" t="s">
        <v>446</v>
      </c>
      <c r="B935" s="1537">
        <v>0.0</v>
      </c>
      <c r="C935" s="1537">
        <v>1.0</v>
      </c>
      <c r="D935" s="1537">
        <v>2.0</v>
      </c>
      <c r="E935" s="1537">
        <v>0.0</v>
      </c>
      <c r="F935" s="1537">
        <v>0.0</v>
      </c>
      <c r="G935" s="1537">
        <v>0.0</v>
      </c>
      <c r="H935" s="1535">
        <f>sum(B935:G935)</f>
        <v>3</v>
      </c>
      <c r="I935" s="1533"/>
      <c r="J935" s="1544"/>
      <c r="K935" s="1533" t="s">
        <v>446</v>
      </c>
      <c r="L935" s="1537">
        <f t="shared" si="676"/>
        <v>3</v>
      </c>
      <c r="M935" s="1533">
        <f t="shared" ref="M935:M937" si="681">(L935-H935)</f>
        <v>0</v>
      </c>
      <c r="N935" s="1537">
        <v>10.0</v>
      </c>
      <c r="O935" s="1533">
        <f>sum(M935,N935)-R935</f>
        <v>10</v>
      </c>
      <c r="P935" s="1533"/>
      <c r="Q935" s="1734"/>
      <c r="R935" s="1730"/>
      <c r="S935" s="649"/>
      <c r="T935" s="649"/>
      <c r="U935" s="649"/>
      <c r="V935" s="649"/>
      <c r="W935" s="649"/>
      <c r="X935" s="649"/>
      <c r="Y935" s="649"/>
      <c r="Z935" s="649"/>
      <c r="AA935" s="649"/>
      <c r="AB935" s="649"/>
    </row>
    <row r="936">
      <c r="A936" s="1547" t="s">
        <v>80</v>
      </c>
      <c r="B936" s="1537">
        <v>2.0</v>
      </c>
      <c r="C936" s="1537">
        <v>1.0</v>
      </c>
      <c r="D936" s="1537">
        <v>2.0</v>
      </c>
      <c r="E936" s="1537">
        <v>0.0</v>
      </c>
      <c r="F936" s="1537">
        <v>0.0</v>
      </c>
      <c r="G936" s="1537">
        <v>0.0</v>
      </c>
      <c r="H936" s="1535">
        <f t="shared" ref="H936:H939" si="682">SUM(B936:G936)</f>
        <v>5</v>
      </c>
      <c r="I936" s="1533"/>
      <c r="J936" s="1544"/>
      <c r="K936" s="1533" t="s">
        <v>80</v>
      </c>
      <c r="L936" s="1537">
        <f t="shared" si="676"/>
        <v>10</v>
      </c>
      <c r="M936" s="1533">
        <f t="shared" si="681"/>
        <v>5</v>
      </c>
      <c r="N936" s="1537">
        <v>30.0</v>
      </c>
      <c r="O936" s="1533">
        <f>sum(M936,N936)</f>
        <v>35</v>
      </c>
      <c r="P936" s="1533"/>
      <c r="Q936" s="1733"/>
      <c r="R936" s="1730"/>
      <c r="S936" s="649"/>
      <c r="T936" s="649"/>
      <c r="U936" s="649"/>
      <c r="V936" s="649"/>
      <c r="W936" s="649"/>
      <c r="X936" s="649"/>
      <c r="Y936" s="649"/>
      <c r="Z936" s="649"/>
      <c r="AA936" s="649"/>
      <c r="AB936" s="649"/>
    </row>
    <row r="937">
      <c r="A937" s="1713" t="s">
        <v>470</v>
      </c>
      <c r="B937" s="1541">
        <v>7.0</v>
      </c>
      <c r="C937" s="1541">
        <v>5.0</v>
      </c>
      <c r="D937" s="1541">
        <v>4.0</v>
      </c>
      <c r="E937" s="1541">
        <v>1.0</v>
      </c>
      <c r="F937" s="1541">
        <v>2.0</v>
      </c>
      <c r="G937" s="1541">
        <v>0.0</v>
      </c>
      <c r="H937" s="1542">
        <f t="shared" si="682"/>
        <v>19</v>
      </c>
      <c r="I937" s="1543">
        <f>sum(H937:H940)</f>
        <v>22</v>
      </c>
      <c r="J937" s="1544"/>
      <c r="K937" s="1543" t="s">
        <v>470</v>
      </c>
      <c r="L937" s="1546">
        <f t="shared" si="676"/>
        <v>39</v>
      </c>
      <c r="M937" s="1543">
        <f t="shared" si="681"/>
        <v>20</v>
      </c>
      <c r="N937" s="1546">
        <v>25.0</v>
      </c>
      <c r="O937" s="1543">
        <f t="shared" ref="O937:O938" si="683">sum(M937,N937)-R937</f>
        <v>45</v>
      </c>
      <c r="P937" s="1546" t="s">
        <v>2</v>
      </c>
      <c r="Q937" s="1735"/>
      <c r="R937" s="1546"/>
      <c r="S937" s="649"/>
      <c r="T937" s="649"/>
      <c r="U937" s="649"/>
      <c r="V937" s="649"/>
      <c r="W937" s="649"/>
      <c r="X937" s="649"/>
      <c r="Y937" s="649"/>
      <c r="Z937" s="649"/>
      <c r="AA937" s="649"/>
      <c r="AB937" s="649"/>
    </row>
    <row r="938">
      <c r="A938" s="1714" t="s">
        <v>77</v>
      </c>
      <c r="B938" s="1537">
        <v>0.0</v>
      </c>
      <c r="C938" s="1537">
        <v>0.0</v>
      </c>
      <c r="D938" s="1537">
        <v>0.0</v>
      </c>
      <c r="E938" s="1537">
        <v>0.0</v>
      </c>
      <c r="F938" s="1537">
        <v>0.0</v>
      </c>
      <c r="G938" s="1548">
        <v>0.0</v>
      </c>
      <c r="H938" s="1535">
        <f t="shared" si="682"/>
        <v>0</v>
      </c>
      <c r="I938" s="1549">
        <f>(I937/60)</f>
        <v>0.3666666667</v>
      </c>
      <c r="J938" s="1544"/>
      <c r="K938" s="1533" t="s">
        <v>77</v>
      </c>
      <c r="L938" s="1537">
        <f t="shared" si="676"/>
        <v>3</v>
      </c>
      <c r="M938" s="1533">
        <f>(L938-H938-H939)</f>
        <v>0</v>
      </c>
      <c r="N938" s="1537">
        <v>20.0</v>
      </c>
      <c r="O938" s="1533">
        <f t="shared" si="683"/>
        <v>20</v>
      </c>
      <c r="P938" s="1537" t="s">
        <v>206</v>
      </c>
      <c r="Q938" s="1733"/>
      <c r="R938" s="1730"/>
      <c r="S938" s="649"/>
      <c r="T938" s="649"/>
      <c r="U938" s="649"/>
      <c r="V938" s="649"/>
      <c r="W938" s="649"/>
      <c r="X938" s="649"/>
      <c r="Y938" s="649"/>
      <c r="Z938" s="649"/>
      <c r="AA938" s="649"/>
      <c r="AB938" s="649"/>
    </row>
    <row r="939">
      <c r="A939" s="1714" t="s">
        <v>78</v>
      </c>
      <c r="B939" s="1537">
        <v>0.0</v>
      </c>
      <c r="C939" s="1537">
        <v>0.0</v>
      </c>
      <c r="D939" s="1537">
        <v>3.0</v>
      </c>
      <c r="E939" s="1537">
        <v>0.0</v>
      </c>
      <c r="F939" s="1537">
        <v>0.0</v>
      </c>
      <c r="G939" s="1548">
        <v>0.0</v>
      </c>
      <c r="H939" s="1535">
        <f t="shared" si="682"/>
        <v>3</v>
      </c>
      <c r="I939" s="1533"/>
      <c r="J939" s="1544"/>
      <c r="K939" s="1533" t="s">
        <v>78</v>
      </c>
      <c r="L939" s="1537" t="str">
        <f t="shared" si="676"/>
        <v>-</v>
      </c>
      <c r="M939" s="1533" t="s">
        <v>79</v>
      </c>
      <c r="N939" s="1537" t="s">
        <v>79</v>
      </c>
      <c r="O939" s="1533" t="s">
        <v>79</v>
      </c>
      <c r="P939" s="1533"/>
      <c r="Q939" s="1733"/>
      <c r="R939" s="1730"/>
      <c r="S939" s="649"/>
      <c r="T939" s="649"/>
      <c r="U939" s="649"/>
      <c r="V939" s="649"/>
      <c r="W939" s="649"/>
      <c r="X939" s="649"/>
      <c r="Y939" s="649"/>
      <c r="Z939" s="649"/>
      <c r="AA939" s="649"/>
      <c r="AB939" s="649"/>
    </row>
    <row r="940">
      <c r="A940" s="1714" t="s">
        <v>446</v>
      </c>
      <c r="B940" s="1537">
        <v>0.0</v>
      </c>
      <c r="C940" s="1537">
        <v>0.0</v>
      </c>
      <c r="D940" s="1537">
        <v>0.0</v>
      </c>
      <c r="E940" s="1537">
        <v>0.0</v>
      </c>
      <c r="F940" s="1537">
        <v>0.0</v>
      </c>
      <c r="G940" s="1548">
        <v>0.0</v>
      </c>
      <c r="H940" s="1535">
        <f>sum(B940:G940)</f>
        <v>0</v>
      </c>
      <c r="I940" s="1533"/>
      <c r="J940" s="1544"/>
      <c r="K940" s="1533" t="s">
        <v>446</v>
      </c>
      <c r="L940" s="1537">
        <f t="shared" si="676"/>
        <v>0</v>
      </c>
      <c r="M940" s="1533">
        <f t="shared" ref="M940:M942" si="684">(L940-H940)</f>
        <v>0</v>
      </c>
      <c r="N940" s="1537">
        <v>0.0</v>
      </c>
      <c r="O940" s="1533">
        <f>sum(M940,N940)-R940</f>
        <v>0</v>
      </c>
      <c r="P940" s="1533"/>
      <c r="Q940" s="1734"/>
      <c r="R940" s="1730"/>
      <c r="S940" s="649"/>
      <c r="T940" s="649"/>
      <c r="U940" s="649"/>
      <c r="V940" s="649"/>
      <c r="W940" s="649"/>
      <c r="X940" s="649"/>
      <c r="Y940" s="649"/>
      <c r="Z940" s="649"/>
      <c r="AA940" s="649"/>
      <c r="AB940" s="649"/>
    </row>
    <row r="941">
      <c r="A941" s="1714" t="s">
        <v>80</v>
      </c>
      <c r="B941" s="1537">
        <v>0.0</v>
      </c>
      <c r="C941" s="1537">
        <v>2.0</v>
      </c>
      <c r="D941" s="1537">
        <v>3.0</v>
      </c>
      <c r="E941" s="1537">
        <v>2.0</v>
      </c>
      <c r="F941" s="1537">
        <v>1.0</v>
      </c>
      <c r="G941" s="1548">
        <v>0.0</v>
      </c>
      <c r="H941" s="1535">
        <f t="shared" ref="H941:H944" si="685">SUM(B941:G941)</f>
        <v>8</v>
      </c>
      <c r="I941" s="1533"/>
      <c r="J941" s="1544"/>
      <c r="K941" s="1533" t="s">
        <v>80</v>
      </c>
      <c r="L941" s="1537">
        <f t="shared" si="676"/>
        <v>38</v>
      </c>
      <c r="M941" s="1533">
        <f t="shared" si="684"/>
        <v>30</v>
      </c>
      <c r="N941" s="1537">
        <v>0.0</v>
      </c>
      <c r="O941" s="1533">
        <f>sum(M941,N941)</f>
        <v>30</v>
      </c>
      <c r="P941" s="1533"/>
      <c r="Q941" s="1734"/>
      <c r="R941" s="1730"/>
      <c r="S941" s="649"/>
      <c r="T941" s="649"/>
      <c r="U941" s="649"/>
      <c r="V941" s="649"/>
      <c r="W941" s="649"/>
      <c r="X941" s="649"/>
      <c r="Y941" s="649"/>
      <c r="Z941" s="649"/>
      <c r="AA941" s="649"/>
      <c r="AB941" s="649"/>
    </row>
    <row r="942">
      <c r="A942" s="1715" t="s">
        <v>471</v>
      </c>
      <c r="B942" s="1546">
        <v>0.0</v>
      </c>
      <c r="C942" s="1546">
        <v>8.0</v>
      </c>
      <c r="D942" s="1546">
        <v>4.0</v>
      </c>
      <c r="E942" s="1546">
        <v>3.0</v>
      </c>
      <c r="F942" s="1546">
        <v>5.0</v>
      </c>
      <c r="G942" s="1541">
        <v>0.0</v>
      </c>
      <c r="H942" s="1542">
        <f t="shared" si="685"/>
        <v>20</v>
      </c>
      <c r="I942" s="1543">
        <f>sum(H942:H945)</f>
        <v>35</v>
      </c>
      <c r="J942" s="1544"/>
      <c r="K942" s="1543" t="s">
        <v>471</v>
      </c>
      <c r="L942" s="1546">
        <f t="shared" si="676"/>
        <v>20</v>
      </c>
      <c r="M942" s="1543">
        <f t="shared" si="684"/>
        <v>0</v>
      </c>
      <c r="N942" s="1546">
        <v>40.0</v>
      </c>
      <c r="O942" s="1543">
        <f t="shared" ref="O942:O943" si="686">sum(M942,N942)-R942</f>
        <v>40</v>
      </c>
      <c r="P942" s="1546" t="s">
        <v>2</v>
      </c>
      <c r="Q942" s="1735"/>
      <c r="R942" s="1546"/>
      <c r="S942" s="649"/>
      <c r="T942" s="649"/>
      <c r="U942" s="649"/>
      <c r="V942" s="649"/>
      <c r="W942" s="649"/>
      <c r="X942" s="649"/>
      <c r="Y942" s="649"/>
      <c r="Z942" s="649"/>
      <c r="AA942" s="649"/>
      <c r="AB942" s="649"/>
    </row>
    <row r="943">
      <c r="A943" s="1714" t="s">
        <v>77</v>
      </c>
      <c r="B943" s="1537">
        <v>0.0</v>
      </c>
      <c r="C943" s="1537">
        <v>0.0</v>
      </c>
      <c r="D943" s="1537">
        <v>0.0</v>
      </c>
      <c r="E943" s="1537">
        <v>0.0</v>
      </c>
      <c r="F943" s="1537">
        <v>0.0</v>
      </c>
      <c r="G943" s="1537">
        <v>0.0</v>
      </c>
      <c r="H943" s="1535">
        <f t="shared" si="685"/>
        <v>0</v>
      </c>
      <c r="I943" s="1549">
        <f>(I942/60)</f>
        <v>0.5833333333</v>
      </c>
      <c r="J943" s="1544"/>
      <c r="K943" s="1533" t="s">
        <v>77</v>
      </c>
      <c r="L943" s="1537">
        <f t="shared" si="676"/>
        <v>10</v>
      </c>
      <c r="M943" s="1533">
        <f>(L943-H943-H944)</f>
        <v>0</v>
      </c>
      <c r="N943" s="1537">
        <v>20.0</v>
      </c>
      <c r="O943" s="1533">
        <f t="shared" si="686"/>
        <v>20</v>
      </c>
      <c r="P943" s="1537" t="s">
        <v>206</v>
      </c>
      <c r="Q943" s="1734"/>
      <c r="R943" s="1730"/>
      <c r="S943" s="649"/>
      <c r="T943" s="649"/>
      <c r="U943" s="649"/>
      <c r="V943" s="649"/>
      <c r="W943" s="649"/>
      <c r="X943" s="649"/>
      <c r="Y943" s="649"/>
      <c r="Z943" s="649"/>
      <c r="AA943" s="649"/>
      <c r="AB943" s="649"/>
    </row>
    <row r="944">
      <c r="A944" s="1714" t="s">
        <v>78</v>
      </c>
      <c r="B944" s="1537">
        <v>0.0</v>
      </c>
      <c r="C944" s="1537">
        <v>9.0</v>
      </c>
      <c r="D944" s="1537">
        <v>1.0</v>
      </c>
      <c r="E944" s="1537">
        <v>0.0</v>
      </c>
      <c r="F944" s="1537">
        <v>0.0</v>
      </c>
      <c r="G944" s="1537">
        <v>0.0</v>
      </c>
      <c r="H944" s="1535">
        <f t="shared" si="685"/>
        <v>10</v>
      </c>
      <c r="I944" s="1533"/>
      <c r="J944" s="1544"/>
      <c r="K944" s="1533" t="s">
        <v>78</v>
      </c>
      <c r="L944" s="1537" t="str">
        <f t="shared" si="676"/>
        <v>-</v>
      </c>
      <c r="M944" s="1533" t="s">
        <v>79</v>
      </c>
      <c r="N944" s="1537" t="s">
        <v>79</v>
      </c>
      <c r="O944" s="1533" t="s">
        <v>79</v>
      </c>
      <c r="P944" s="1533"/>
      <c r="Q944" s="1733"/>
      <c r="R944" s="1730"/>
      <c r="S944" s="649"/>
      <c r="T944" s="649"/>
      <c r="U944" s="649"/>
      <c r="V944" s="649"/>
      <c r="W944" s="649"/>
      <c r="X944" s="649"/>
      <c r="Y944" s="649"/>
      <c r="Z944" s="649"/>
      <c r="AA944" s="649"/>
      <c r="AB944" s="649"/>
    </row>
    <row r="945">
      <c r="A945" s="1714" t="s">
        <v>446</v>
      </c>
      <c r="B945" s="1537">
        <v>0.0</v>
      </c>
      <c r="C945" s="1537">
        <v>3.0</v>
      </c>
      <c r="D945" s="1537">
        <v>1.0</v>
      </c>
      <c r="E945" s="1537">
        <v>0.0</v>
      </c>
      <c r="F945" s="1537">
        <v>1.0</v>
      </c>
      <c r="G945" s="1537">
        <v>0.0</v>
      </c>
      <c r="H945" s="1535">
        <f>sum(B945:G945)</f>
        <v>5</v>
      </c>
      <c r="I945" s="1533"/>
      <c r="J945" s="1544"/>
      <c r="K945" s="1533" t="s">
        <v>446</v>
      </c>
      <c r="L945" s="1537">
        <f t="shared" si="676"/>
        <v>10</v>
      </c>
      <c r="M945" s="1533">
        <f t="shared" ref="M945:M947" si="687">(L945-H945)</f>
        <v>5</v>
      </c>
      <c r="N945" s="1537">
        <v>0.0</v>
      </c>
      <c r="O945" s="1533">
        <f>sum(M945,N945)-R945</f>
        <v>5</v>
      </c>
      <c r="P945" s="1533"/>
      <c r="Q945" s="1734"/>
      <c r="R945" s="1730"/>
      <c r="S945" s="649"/>
      <c r="T945" s="649"/>
      <c r="U945" s="649"/>
      <c r="V945" s="649"/>
      <c r="W945" s="649"/>
      <c r="X945" s="649"/>
      <c r="Y945" s="649"/>
      <c r="Z945" s="649"/>
      <c r="AA945" s="649"/>
      <c r="AB945" s="649"/>
    </row>
    <row r="946">
      <c r="A946" s="1714" t="s">
        <v>80</v>
      </c>
      <c r="B946" s="1537">
        <v>0.0</v>
      </c>
      <c r="C946" s="1537">
        <v>2.0</v>
      </c>
      <c r="D946" s="1537">
        <v>1.0</v>
      </c>
      <c r="E946" s="1537">
        <v>0.0</v>
      </c>
      <c r="F946" s="1537">
        <v>0.0</v>
      </c>
      <c r="G946" s="1537">
        <v>0.0</v>
      </c>
      <c r="H946" s="1535">
        <f t="shared" ref="H946:H949" si="688">SUM(B946:G946)</f>
        <v>3</v>
      </c>
      <c r="I946" s="1533"/>
      <c r="J946" s="1544"/>
      <c r="K946" s="1533" t="s">
        <v>80</v>
      </c>
      <c r="L946" s="1537">
        <f t="shared" si="676"/>
        <v>30</v>
      </c>
      <c r="M946" s="1533">
        <f t="shared" si="687"/>
        <v>27</v>
      </c>
      <c r="N946" s="1537">
        <v>0.0</v>
      </c>
      <c r="O946" s="1533">
        <f>sum(M946,N946)</f>
        <v>27</v>
      </c>
      <c r="P946" s="1533"/>
      <c r="Q946" s="1734"/>
      <c r="R946" s="1730"/>
      <c r="S946" s="649"/>
      <c r="T946" s="649"/>
      <c r="U946" s="649"/>
      <c r="V946" s="649"/>
      <c r="W946" s="649"/>
      <c r="X946" s="649"/>
      <c r="Y946" s="649"/>
      <c r="Z946" s="649"/>
      <c r="AA946" s="649"/>
      <c r="AB946" s="649"/>
    </row>
    <row r="947">
      <c r="A947" s="1716" t="s">
        <v>687</v>
      </c>
      <c r="B947" s="1541"/>
      <c r="C947" s="1541"/>
      <c r="D947" s="1541"/>
      <c r="E947" s="1541"/>
      <c r="F947" s="1541"/>
      <c r="G947" s="1541"/>
      <c r="H947" s="1542">
        <f t="shared" si="688"/>
        <v>0</v>
      </c>
      <c r="I947" s="1543">
        <f>sum(H947:H950)</f>
        <v>0</v>
      </c>
      <c r="J947" s="1544"/>
      <c r="K947" s="1716" t="s">
        <v>687</v>
      </c>
      <c r="L947" s="1546">
        <f t="shared" si="676"/>
        <v>0</v>
      </c>
      <c r="M947" s="1543">
        <f t="shared" si="687"/>
        <v>0</v>
      </c>
      <c r="N947" s="1546">
        <v>40.0</v>
      </c>
      <c r="O947" s="1543">
        <f t="shared" ref="O947:O948" si="689">sum(M947,N947)-R947</f>
        <v>40</v>
      </c>
      <c r="P947" s="1546" t="s">
        <v>2</v>
      </c>
      <c r="Q947" s="1735"/>
      <c r="R947" s="1546"/>
      <c r="S947" s="649"/>
      <c r="T947" s="649"/>
      <c r="U947" s="649"/>
      <c r="V947" s="649"/>
      <c r="W947" s="649"/>
      <c r="X947" s="649"/>
      <c r="Y947" s="649"/>
      <c r="Z947" s="649"/>
      <c r="AA947" s="649"/>
      <c r="AB947" s="649"/>
    </row>
    <row r="948">
      <c r="A948" s="1547" t="s">
        <v>77</v>
      </c>
      <c r="B948" s="1537"/>
      <c r="C948" s="1537"/>
      <c r="D948" s="1537"/>
      <c r="E948" s="1537"/>
      <c r="F948" s="1537"/>
      <c r="G948" s="1548"/>
      <c r="H948" s="1535">
        <f t="shared" si="688"/>
        <v>0</v>
      </c>
      <c r="I948" s="1549">
        <f>(I947/60)</f>
        <v>0</v>
      </c>
      <c r="J948" s="1544"/>
      <c r="K948" s="1533" t="s">
        <v>77</v>
      </c>
      <c r="L948" s="1537">
        <f t="shared" si="676"/>
        <v>0</v>
      </c>
      <c r="M948" s="1533">
        <f>(L948-H948-H949)</f>
        <v>0</v>
      </c>
      <c r="N948" s="1537">
        <v>5.0</v>
      </c>
      <c r="O948" s="1533">
        <f t="shared" si="689"/>
        <v>5</v>
      </c>
      <c r="P948" s="1537"/>
      <c r="Q948" s="1734"/>
      <c r="R948" s="1730"/>
      <c r="S948" s="649"/>
      <c r="T948" s="649"/>
      <c r="U948" s="649"/>
      <c r="V948" s="649"/>
      <c r="W948" s="649"/>
      <c r="X948" s="649"/>
      <c r="Y948" s="649"/>
      <c r="Z948" s="649"/>
      <c r="AA948" s="649"/>
      <c r="AB948" s="649"/>
    </row>
    <row r="949">
      <c r="A949" s="1547" t="s">
        <v>78</v>
      </c>
      <c r="B949" s="1537"/>
      <c r="C949" s="1537"/>
      <c r="D949" s="1537"/>
      <c r="E949" s="1537"/>
      <c r="F949" s="1537"/>
      <c r="G949" s="1548"/>
      <c r="H949" s="1535">
        <f t="shared" si="688"/>
        <v>0</v>
      </c>
      <c r="I949" s="1533"/>
      <c r="J949" s="1544"/>
      <c r="K949" s="1533" t="s">
        <v>78</v>
      </c>
      <c r="L949" s="1537" t="str">
        <f t="shared" si="676"/>
        <v>-</v>
      </c>
      <c r="M949" s="1533" t="s">
        <v>79</v>
      </c>
      <c r="N949" s="1537" t="s">
        <v>79</v>
      </c>
      <c r="O949" s="1533" t="s">
        <v>79</v>
      </c>
      <c r="P949" s="1533"/>
      <c r="Q949" s="1733"/>
      <c r="R949" s="1730"/>
      <c r="S949" s="649"/>
      <c r="T949" s="649"/>
      <c r="U949" s="649"/>
      <c r="V949" s="649"/>
      <c r="W949" s="649"/>
      <c r="X949" s="649"/>
      <c r="Y949" s="649"/>
      <c r="Z949" s="649"/>
      <c r="AA949" s="649"/>
      <c r="AB949" s="649"/>
    </row>
    <row r="950">
      <c r="A950" s="1547" t="s">
        <v>446</v>
      </c>
      <c r="B950" s="1537"/>
      <c r="C950" s="1537"/>
      <c r="D950" s="1537"/>
      <c r="E950" s="1537"/>
      <c r="F950" s="1537"/>
      <c r="G950" s="1548"/>
      <c r="H950" s="1535">
        <f>sum(B950:G950)</f>
        <v>0</v>
      </c>
      <c r="I950" s="1533"/>
      <c r="J950" s="1544"/>
      <c r="K950" s="1533" t="s">
        <v>446</v>
      </c>
      <c r="L950" s="1537">
        <f t="shared" si="676"/>
        <v>0</v>
      </c>
      <c r="M950" s="1533">
        <f t="shared" ref="M950:M952" si="690">(L950-H950)</f>
        <v>0</v>
      </c>
      <c r="N950" s="1537">
        <v>0.0</v>
      </c>
      <c r="O950" s="1533">
        <f>sum(M950,N950)-R950</f>
        <v>0</v>
      </c>
      <c r="P950" s="1533"/>
      <c r="Q950" s="1734"/>
      <c r="R950" s="1730"/>
      <c r="S950" s="649"/>
      <c r="T950" s="649"/>
      <c r="U950" s="649"/>
      <c r="V950" s="649"/>
      <c r="W950" s="649"/>
      <c r="X950" s="649"/>
      <c r="Y950" s="649"/>
      <c r="Z950" s="649"/>
      <c r="AA950" s="649"/>
      <c r="AB950" s="649"/>
    </row>
    <row r="951">
      <c r="A951" s="1547" t="s">
        <v>80</v>
      </c>
      <c r="B951" s="1537"/>
      <c r="C951" s="1537"/>
      <c r="D951" s="1537"/>
      <c r="E951" s="1537"/>
      <c r="F951" s="1537"/>
      <c r="G951" s="1548"/>
      <c r="H951" s="1535">
        <f t="shared" ref="H951:H954" si="691">SUM(B951:G951)</f>
        <v>0</v>
      </c>
      <c r="I951" s="1533"/>
      <c r="J951" s="1544"/>
      <c r="K951" s="1533" t="s">
        <v>80</v>
      </c>
      <c r="L951" s="1537">
        <f t="shared" si="676"/>
        <v>0</v>
      </c>
      <c r="M951" s="1533">
        <f t="shared" si="690"/>
        <v>0</v>
      </c>
      <c r="N951" s="1537">
        <v>0.0</v>
      </c>
      <c r="O951" s="1533">
        <f>sum(M951,N951)</f>
        <v>0</v>
      </c>
      <c r="P951" s="1533"/>
      <c r="Q951" s="1734"/>
      <c r="R951" s="1730"/>
      <c r="S951" s="649"/>
      <c r="T951" s="649"/>
      <c r="U951" s="649"/>
      <c r="V951" s="649"/>
      <c r="W951" s="649"/>
      <c r="X951" s="649"/>
      <c r="Y951" s="649"/>
      <c r="Z951" s="649"/>
      <c r="AA951" s="649"/>
      <c r="AB951" s="649"/>
    </row>
    <row r="952">
      <c r="A952" s="1546" t="s">
        <v>689</v>
      </c>
      <c r="B952" s="1541"/>
      <c r="C952" s="1541"/>
      <c r="D952" s="1541"/>
      <c r="E952" s="1541"/>
      <c r="F952" s="1541"/>
      <c r="G952" s="1542"/>
      <c r="H952" s="1542">
        <f t="shared" si="691"/>
        <v>0</v>
      </c>
      <c r="I952" s="1543">
        <f>sum(H952:H955)</f>
        <v>0</v>
      </c>
      <c r="J952" s="1544"/>
      <c r="K952" s="1546" t="s">
        <v>689</v>
      </c>
      <c r="L952" s="1546">
        <f t="shared" si="676"/>
        <v>0</v>
      </c>
      <c r="M952" s="1543">
        <f t="shared" si="690"/>
        <v>0</v>
      </c>
      <c r="N952" s="1546">
        <v>40.0</v>
      </c>
      <c r="O952" s="1543">
        <f t="shared" ref="O952:O953" si="692">sum(M952,N952)-R952</f>
        <v>40</v>
      </c>
      <c r="P952" s="1546" t="s">
        <v>206</v>
      </c>
      <c r="Q952" s="1735"/>
      <c r="R952" s="1546"/>
      <c r="S952" s="649"/>
      <c r="T952" s="649"/>
      <c r="U952" s="649"/>
      <c r="V952" s="649"/>
      <c r="W952" s="649"/>
      <c r="X952" s="649"/>
      <c r="Y952" s="649"/>
      <c r="Z952" s="649"/>
      <c r="AA952" s="649"/>
      <c r="AB952" s="649"/>
    </row>
    <row r="953">
      <c r="A953" s="1547" t="s">
        <v>77</v>
      </c>
      <c r="B953" s="1537"/>
      <c r="C953" s="1537"/>
      <c r="D953" s="1537"/>
      <c r="E953" s="1537"/>
      <c r="F953" s="1537"/>
      <c r="G953" s="1535"/>
      <c r="H953" s="1535">
        <f t="shared" si="691"/>
        <v>0</v>
      </c>
      <c r="I953" s="1549">
        <f>(I952/60)</f>
        <v>0</v>
      </c>
      <c r="J953" s="1544"/>
      <c r="K953" s="1533" t="s">
        <v>77</v>
      </c>
      <c r="L953" s="1537">
        <f t="shared" si="676"/>
        <v>0</v>
      </c>
      <c r="M953" s="1533">
        <f>(L953-H953-H954)</f>
        <v>0</v>
      </c>
      <c r="N953" s="1537">
        <v>5.0</v>
      </c>
      <c r="O953" s="1533">
        <f t="shared" si="692"/>
        <v>5</v>
      </c>
      <c r="P953" s="1537" t="s">
        <v>206</v>
      </c>
      <c r="Q953" s="1733"/>
      <c r="R953" s="1730"/>
      <c r="S953" s="649"/>
      <c r="T953" s="649"/>
      <c r="U953" s="649"/>
      <c r="V953" s="649"/>
      <c r="W953" s="649"/>
      <c r="X953" s="649"/>
      <c r="Y953" s="649"/>
      <c r="Z953" s="649"/>
      <c r="AA953" s="649"/>
      <c r="AB953" s="649"/>
    </row>
    <row r="954">
      <c r="A954" s="1547" t="s">
        <v>78</v>
      </c>
      <c r="B954" s="1537"/>
      <c r="C954" s="1537"/>
      <c r="D954" s="1537"/>
      <c r="E954" s="1537"/>
      <c r="F954" s="1537"/>
      <c r="G954" s="1535"/>
      <c r="H954" s="1535">
        <f t="shared" si="691"/>
        <v>0</v>
      </c>
      <c r="I954" s="1533"/>
      <c r="J954" s="1544"/>
      <c r="K954" s="1533" t="s">
        <v>78</v>
      </c>
      <c r="L954" s="1537" t="str">
        <f t="shared" si="676"/>
        <v>-</v>
      </c>
      <c r="M954" s="1533" t="s">
        <v>79</v>
      </c>
      <c r="N954" s="1537" t="s">
        <v>79</v>
      </c>
      <c r="O954" s="1533" t="s">
        <v>79</v>
      </c>
      <c r="P954" s="1537" t="s">
        <v>206</v>
      </c>
      <c r="Q954" s="1733"/>
      <c r="R954" s="1730"/>
      <c r="S954" s="649"/>
      <c r="T954" s="649"/>
      <c r="U954" s="649"/>
      <c r="V954" s="649"/>
      <c r="W954" s="649"/>
      <c r="X954" s="649"/>
      <c r="Y954" s="649"/>
      <c r="Z954" s="649"/>
      <c r="AA954" s="649"/>
      <c r="AB954" s="649"/>
    </row>
    <row r="955">
      <c r="A955" s="1547" t="s">
        <v>446</v>
      </c>
      <c r="B955" s="1537"/>
      <c r="C955" s="1537"/>
      <c r="D955" s="1537"/>
      <c r="E955" s="1537"/>
      <c r="F955" s="1537"/>
      <c r="G955" s="1535"/>
      <c r="H955" s="1535">
        <f>sum(B955:G955)</f>
        <v>0</v>
      </c>
      <c r="I955" s="1533"/>
      <c r="J955" s="1544"/>
      <c r="K955" s="1533" t="s">
        <v>446</v>
      </c>
      <c r="L955" s="1537">
        <f t="shared" si="676"/>
        <v>0</v>
      </c>
      <c r="M955" s="1533">
        <f t="shared" ref="M955:M956" si="693">(L955-H955)</f>
        <v>0</v>
      </c>
      <c r="N955" s="1537">
        <v>0.0</v>
      </c>
      <c r="O955" s="1533">
        <f>sum(M955,N955)-R955</f>
        <v>0</v>
      </c>
      <c r="P955" s="1537" t="s">
        <v>206</v>
      </c>
      <c r="Q955" s="1733"/>
      <c r="R955" s="1730"/>
      <c r="S955" s="649"/>
      <c r="T955" s="649"/>
      <c r="U955" s="649"/>
      <c r="V955" s="649"/>
      <c r="W955" s="649"/>
      <c r="X955" s="649"/>
      <c r="Y955" s="649"/>
      <c r="Z955" s="649"/>
      <c r="AA955" s="649"/>
      <c r="AB955" s="649"/>
    </row>
    <row r="956">
      <c r="A956" s="1547" t="s">
        <v>80</v>
      </c>
      <c r="B956" s="1537"/>
      <c r="C956" s="1537"/>
      <c r="D956" s="1537"/>
      <c r="E956" s="1537"/>
      <c r="F956" s="1537"/>
      <c r="G956" s="1535"/>
      <c r="H956" s="1535">
        <f>SUM(B956:G956)</f>
        <v>0</v>
      </c>
      <c r="I956" s="1533"/>
      <c r="J956" s="1544"/>
      <c r="K956" s="1533" t="s">
        <v>80</v>
      </c>
      <c r="L956" s="1537">
        <f t="shared" si="676"/>
        <v>0</v>
      </c>
      <c r="M956" s="1533">
        <f t="shared" si="693"/>
        <v>0</v>
      </c>
      <c r="N956" s="1537">
        <v>0.0</v>
      </c>
      <c r="O956" s="1533">
        <f>sum(M956,N956)</f>
        <v>0</v>
      </c>
      <c r="P956" s="1537" t="s">
        <v>206</v>
      </c>
      <c r="Q956" s="1733"/>
      <c r="R956" s="1730"/>
      <c r="S956" s="649"/>
      <c r="T956" s="649"/>
      <c r="U956" s="649"/>
      <c r="V956" s="649"/>
      <c r="W956" s="649"/>
      <c r="X956" s="649"/>
      <c r="Y956" s="649"/>
      <c r="Z956" s="649"/>
      <c r="AA956" s="649"/>
      <c r="AB956" s="649"/>
    </row>
    <row r="957">
      <c r="A957" s="1538" t="s">
        <v>116</v>
      </c>
      <c r="B957" s="1688">
        <v>0.0</v>
      </c>
      <c r="C957" s="1539">
        <f t="shared" ref="C957:F957" si="694">SUM(C958:C986)</f>
        <v>44</v>
      </c>
      <c r="D957" s="1539">
        <f t="shared" si="694"/>
        <v>76</v>
      </c>
      <c r="E957" s="1539">
        <f t="shared" si="694"/>
        <v>38</v>
      </c>
      <c r="F957" s="1539">
        <f t="shared" si="694"/>
        <v>52</v>
      </c>
      <c r="G957" s="1539">
        <f>SUM(G958:G987)</f>
        <v>23</v>
      </c>
      <c r="H957" s="1539">
        <f> SUM(H958:H961,H963:H966,H968:H971,H973:H976,H978:H981,H983:H986)</f>
        <v>281</v>
      </c>
      <c r="I957" s="1539"/>
      <c r="J957" s="1531"/>
      <c r="K957" s="1539" t="s">
        <v>116</v>
      </c>
      <c r="L957" s="1682"/>
      <c r="M957" s="1682"/>
      <c r="N957" s="1682"/>
      <c r="O957" s="1682"/>
      <c r="P957" s="1682"/>
      <c r="Q957" s="1682"/>
      <c r="R957" s="1682"/>
      <c r="S957" s="649"/>
      <c r="T957" s="649"/>
      <c r="U957" s="649"/>
      <c r="V957" s="649"/>
      <c r="W957" s="649"/>
      <c r="X957" s="649"/>
      <c r="Y957" s="649"/>
      <c r="Z957" s="649"/>
      <c r="AA957" s="649"/>
      <c r="AB957" s="649"/>
    </row>
    <row r="958">
      <c r="A958" s="1540" t="s">
        <v>113</v>
      </c>
      <c r="B958" s="1541">
        <v>18.0</v>
      </c>
      <c r="C958" s="1541">
        <v>22.0</v>
      </c>
      <c r="D958" s="1541">
        <v>17.0</v>
      </c>
      <c r="E958" s="1541">
        <v>18.0</v>
      </c>
      <c r="F958" s="1541">
        <v>5.0</v>
      </c>
      <c r="G958" s="1541">
        <v>11.0</v>
      </c>
      <c r="H958" s="1542">
        <f t="shared" ref="H958:H960" si="695">SUM(B958:G958)</f>
        <v>91</v>
      </c>
      <c r="I958" s="1543">
        <f>sum(H958:H961)</f>
        <v>110</v>
      </c>
      <c r="J958" s="1544"/>
      <c r="K958" s="1545" t="s">
        <v>113</v>
      </c>
      <c r="L958" s="1546">
        <f t="shared" ref="L958:L972" si="696">(O566)</f>
        <v>137</v>
      </c>
      <c r="M958" s="1543">
        <f t="shared" ref="M958:M959" si="697">(L958-H958-H959)</f>
        <v>46</v>
      </c>
      <c r="N958" s="1546">
        <v>65.0</v>
      </c>
      <c r="O958" s="1543">
        <f t="shared" ref="O958:O959" si="698">sum(M958,N958)-R958</f>
        <v>111</v>
      </c>
      <c r="P958" s="1546" t="s">
        <v>3</v>
      </c>
      <c r="Q958" s="1546"/>
      <c r="R958" s="1546"/>
      <c r="S958" s="649"/>
      <c r="T958" s="649"/>
      <c r="U958" s="649"/>
      <c r="V958" s="649"/>
      <c r="W958" s="649"/>
      <c r="X958" s="649"/>
      <c r="Y958" s="649"/>
      <c r="Z958" s="649"/>
      <c r="AA958" s="649"/>
      <c r="AB958" s="649"/>
    </row>
    <row r="959">
      <c r="A959" s="1547" t="s">
        <v>77</v>
      </c>
      <c r="B959" s="1537">
        <v>0.0</v>
      </c>
      <c r="C959" s="1537">
        <v>0.0</v>
      </c>
      <c r="D959" s="1537">
        <v>0.0</v>
      </c>
      <c r="E959" s="1537">
        <v>0.0</v>
      </c>
      <c r="F959" s="1537">
        <v>0.0</v>
      </c>
      <c r="G959" s="1548">
        <v>0.0</v>
      </c>
      <c r="H959" s="1535">
        <f t="shared" si="695"/>
        <v>0</v>
      </c>
      <c r="I959" s="1549">
        <f>(I958/60)</f>
        <v>1.833333333</v>
      </c>
      <c r="J959" s="729"/>
      <c r="K959" s="1533" t="s">
        <v>77</v>
      </c>
      <c r="L959" s="1537">
        <f t="shared" si="696"/>
        <v>22</v>
      </c>
      <c r="M959" s="1533">
        <f t="shared" si="697"/>
        <v>3</v>
      </c>
      <c r="N959" s="1537">
        <v>20.0</v>
      </c>
      <c r="O959" s="1533">
        <f t="shared" si="698"/>
        <v>23</v>
      </c>
      <c r="P959" s="1537"/>
      <c r="Q959" s="1733"/>
      <c r="R959" s="1730"/>
      <c r="S959" s="649"/>
      <c r="T959" s="649"/>
      <c r="U959" s="649"/>
      <c r="V959" s="649"/>
      <c r="W959" s="649"/>
      <c r="X959" s="649"/>
      <c r="Y959" s="649"/>
      <c r="Z959" s="649"/>
      <c r="AA959" s="649"/>
      <c r="AB959" s="649"/>
    </row>
    <row r="960">
      <c r="A960" s="1547" t="s">
        <v>78</v>
      </c>
      <c r="B960" s="1537">
        <v>7.0</v>
      </c>
      <c r="C960" s="1537">
        <v>0.0</v>
      </c>
      <c r="D960" s="1537">
        <v>4.0</v>
      </c>
      <c r="E960" s="1537">
        <v>3.0</v>
      </c>
      <c r="F960" s="1537">
        <v>1.0</v>
      </c>
      <c r="G960" s="1548">
        <v>4.0</v>
      </c>
      <c r="H960" s="1535">
        <f t="shared" si="695"/>
        <v>19</v>
      </c>
      <c r="I960" s="1533"/>
      <c r="J960" s="1544"/>
      <c r="K960" s="1533" t="s">
        <v>78</v>
      </c>
      <c r="L960" s="1537" t="str">
        <f t="shared" si="696"/>
        <v>-</v>
      </c>
      <c r="M960" s="1533" t="s">
        <v>79</v>
      </c>
      <c r="N960" s="1537" t="s">
        <v>79</v>
      </c>
      <c r="O960" s="1533" t="s">
        <v>79</v>
      </c>
      <c r="P960" s="1533"/>
      <c r="Q960" s="1733"/>
      <c r="R960" s="1730"/>
      <c r="S960" s="649"/>
      <c r="T960" s="649"/>
      <c r="U960" s="649"/>
      <c r="V960" s="649"/>
      <c r="W960" s="649"/>
      <c r="X960" s="649"/>
      <c r="Y960" s="649"/>
      <c r="Z960" s="649"/>
      <c r="AA960" s="649"/>
      <c r="AB960" s="649"/>
    </row>
    <row r="961">
      <c r="A961" s="1547" t="s">
        <v>446</v>
      </c>
      <c r="B961" s="1537">
        <v>0.0</v>
      </c>
      <c r="C961" s="1537">
        <v>0.0</v>
      </c>
      <c r="D961" s="1537">
        <v>0.0</v>
      </c>
      <c r="E961" s="1537">
        <v>0.0</v>
      </c>
      <c r="F961" s="1537">
        <v>0.0</v>
      </c>
      <c r="G961" s="1548">
        <v>0.0</v>
      </c>
      <c r="H961" s="1535">
        <f>sum(B961:G961)</f>
        <v>0</v>
      </c>
      <c r="I961" s="1533"/>
      <c r="J961" s="1544"/>
      <c r="K961" s="1533" t="s">
        <v>446</v>
      </c>
      <c r="L961" s="1537">
        <f t="shared" si="696"/>
        <v>15</v>
      </c>
      <c r="M961" s="1533">
        <f t="shared" ref="M961:M963" si="699">(L961-H961)</f>
        <v>15</v>
      </c>
      <c r="N961" s="1537">
        <v>0.0</v>
      </c>
      <c r="O961" s="1533">
        <f>sum(M961,N961)-R961</f>
        <v>15</v>
      </c>
      <c r="P961" s="1533"/>
      <c r="Q961" s="1734"/>
      <c r="R961" s="1730"/>
      <c r="S961" s="649"/>
      <c r="T961" s="649"/>
      <c r="U961" s="649"/>
      <c r="V961" s="649"/>
      <c r="W961" s="649"/>
      <c r="X961" s="649"/>
      <c r="Y961" s="649"/>
      <c r="Z961" s="649"/>
      <c r="AA961" s="649"/>
      <c r="AB961" s="649"/>
    </row>
    <row r="962">
      <c r="A962" s="1547" t="s">
        <v>80</v>
      </c>
      <c r="B962" s="1537">
        <v>4.0</v>
      </c>
      <c r="C962" s="1537">
        <v>0.0</v>
      </c>
      <c r="D962" s="1537">
        <v>0.0</v>
      </c>
      <c r="E962" s="1537">
        <v>0.0</v>
      </c>
      <c r="F962" s="1537">
        <v>0.0</v>
      </c>
      <c r="G962" s="1548">
        <v>0.0</v>
      </c>
      <c r="H962" s="1535">
        <f t="shared" ref="H962:H965" si="700">SUM(B962:G962)</f>
        <v>4</v>
      </c>
      <c r="I962" s="1533"/>
      <c r="J962" s="1544"/>
      <c r="K962" s="1533" t="s">
        <v>80</v>
      </c>
      <c r="L962" s="1537">
        <f t="shared" si="696"/>
        <v>24</v>
      </c>
      <c r="M962" s="1533">
        <f t="shared" si="699"/>
        <v>20</v>
      </c>
      <c r="N962" s="1537">
        <v>0.0</v>
      </c>
      <c r="O962" s="1533">
        <f>sum(M962,N962)</f>
        <v>20</v>
      </c>
      <c r="P962" s="1533"/>
      <c r="Q962" s="1733"/>
      <c r="R962" s="1730"/>
      <c r="S962" s="649"/>
      <c r="T962" s="649"/>
      <c r="U962" s="649"/>
      <c r="V962" s="649"/>
      <c r="W962" s="649"/>
      <c r="X962" s="649"/>
      <c r="Y962" s="649"/>
      <c r="Z962" s="649"/>
      <c r="AA962" s="649"/>
      <c r="AB962" s="649"/>
    </row>
    <row r="963">
      <c r="A963" s="1552" t="s">
        <v>115</v>
      </c>
      <c r="B963" s="1546">
        <v>11.0</v>
      </c>
      <c r="C963" s="1546">
        <v>5.0</v>
      </c>
      <c r="D963" s="1546">
        <v>5.0</v>
      </c>
      <c r="E963" s="1546">
        <v>6.0</v>
      </c>
      <c r="F963" s="1546">
        <v>6.0</v>
      </c>
      <c r="G963" s="1541">
        <v>0.0</v>
      </c>
      <c r="H963" s="1542">
        <f t="shared" si="700"/>
        <v>33</v>
      </c>
      <c r="I963" s="1543">
        <f>sum(H963:H966)</f>
        <v>40</v>
      </c>
      <c r="J963" s="1544"/>
      <c r="K963" s="1543" t="s">
        <v>115</v>
      </c>
      <c r="L963" s="1546">
        <f t="shared" si="696"/>
        <v>51</v>
      </c>
      <c r="M963" s="1543">
        <f t="shared" si="699"/>
        <v>18</v>
      </c>
      <c r="N963" s="1546">
        <v>20.0</v>
      </c>
      <c r="O963" s="1543">
        <f t="shared" ref="O963:O964" si="701">sum(M963,N963)-R963</f>
        <v>38</v>
      </c>
      <c r="P963" s="1546" t="s">
        <v>3</v>
      </c>
      <c r="Q963" s="1546"/>
      <c r="R963" s="1546"/>
      <c r="S963" s="649"/>
      <c r="T963" s="649"/>
      <c r="U963" s="649"/>
      <c r="V963" s="649"/>
      <c r="W963" s="649"/>
      <c r="X963" s="649"/>
      <c r="Y963" s="649"/>
      <c r="Z963" s="649"/>
      <c r="AA963" s="649"/>
      <c r="AB963" s="649"/>
    </row>
    <row r="964">
      <c r="A964" s="1547" t="s">
        <v>77</v>
      </c>
      <c r="B964" s="1537">
        <v>0.0</v>
      </c>
      <c r="C964" s="1537">
        <v>0.0</v>
      </c>
      <c r="D964" s="1537">
        <v>0.0</v>
      </c>
      <c r="E964" s="1537">
        <v>0.0</v>
      </c>
      <c r="F964" s="1537">
        <v>0.0</v>
      </c>
      <c r="G964" s="1537">
        <v>0.0</v>
      </c>
      <c r="H964" s="1535">
        <f t="shared" si="700"/>
        <v>0</v>
      </c>
      <c r="I964" s="1549">
        <f>(I963/60)</f>
        <v>0.6666666667</v>
      </c>
      <c r="J964" s="1544"/>
      <c r="K964" s="1533" t="s">
        <v>77</v>
      </c>
      <c r="L964" s="1537">
        <f t="shared" si="696"/>
        <v>15</v>
      </c>
      <c r="M964" s="1533">
        <f>(L964-H964-H965)</f>
        <v>9</v>
      </c>
      <c r="N964" s="1537">
        <v>0.0</v>
      </c>
      <c r="O964" s="1533">
        <f t="shared" si="701"/>
        <v>9</v>
      </c>
      <c r="P964" s="1537"/>
      <c r="Q964" s="1733"/>
      <c r="R964" s="1730"/>
      <c r="S964" s="649"/>
      <c r="T964" s="649"/>
      <c r="U964" s="649"/>
      <c r="V964" s="649"/>
      <c r="W964" s="649"/>
      <c r="X964" s="649"/>
      <c r="Y964" s="649"/>
      <c r="Z964" s="649"/>
      <c r="AA964" s="649"/>
      <c r="AB964" s="649"/>
    </row>
    <row r="965">
      <c r="A965" s="1547" t="s">
        <v>78</v>
      </c>
      <c r="B965" s="1537">
        <v>0.0</v>
      </c>
      <c r="C965" s="1537">
        <v>0.0</v>
      </c>
      <c r="D965" s="1537">
        <v>0.0</v>
      </c>
      <c r="E965" s="1537">
        <v>0.0</v>
      </c>
      <c r="F965" s="1537">
        <v>6.0</v>
      </c>
      <c r="G965" s="1537">
        <v>0.0</v>
      </c>
      <c r="H965" s="1535">
        <f t="shared" si="700"/>
        <v>6</v>
      </c>
      <c r="I965" s="1533"/>
      <c r="J965" s="1544"/>
      <c r="K965" s="1533" t="s">
        <v>78</v>
      </c>
      <c r="L965" s="1537" t="str">
        <f t="shared" si="696"/>
        <v>-</v>
      </c>
      <c r="M965" s="1533" t="s">
        <v>79</v>
      </c>
      <c r="N965" s="1537" t="s">
        <v>79</v>
      </c>
      <c r="O965" s="1533" t="s">
        <v>79</v>
      </c>
      <c r="P965" s="1533"/>
      <c r="Q965" s="1733"/>
      <c r="R965" s="1730"/>
      <c r="S965" s="649"/>
      <c r="T965" s="649"/>
      <c r="U965" s="649"/>
      <c r="V965" s="649"/>
      <c r="W965" s="649"/>
      <c r="X965" s="649"/>
      <c r="Y965" s="649"/>
      <c r="Z965" s="649"/>
      <c r="AA965" s="649"/>
      <c r="AB965" s="649"/>
    </row>
    <row r="966">
      <c r="A966" s="1547" t="s">
        <v>446</v>
      </c>
      <c r="B966" s="1537">
        <v>0.0</v>
      </c>
      <c r="C966" s="1537">
        <v>0.0</v>
      </c>
      <c r="D966" s="1537">
        <v>1.0</v>
      </c>
      <c r="E966" s="1537">
        <v>0.0</v>
      </c>
      <c r="F966" s="1537">
        <v>0.0</v>
      </c>
      <c r="G966" s="1537">
        <v>0.0</v>
      </c>
      <c r="H966" s="1535">
        <f>sum(B966:G966)</f>
        <v>1</v>
      </c>
      <c r="I966" s="1533"/>
      <c r="J966" s="1544"/>
      <c r="K966" s="1533" t="s">
        <v>446</v>
      </c>
      <c r="L966" s="1537">
        <f t="shared" si="696"/>
        <v>9</v>
      </c>
      <c r="M966" s="1533">
        <f t="shared" ref="M966:M968" si="702">(L966-H966)</f>
        <v>8</v>
      </c>
      <c r="N966" s="1537">
        <v>0.0</v>
      </c>
      <c r="O966" s="1533">
        <f>sum(M966,N966)-R966</f>
        <v>8</v>
      </c>
      <c r="P966" s="1533"/>
      <c r="Q966" s="1734"/>
      <c r="R966" s="1730"/>
      <c r="S966" s="649"/>
      <c r="T966" s="649"/>
      <c r="U966" s="649"/>
      <c r="V966" s="649"/>
      <c r="W966" s="649"/>
      <c r="X966" s="649"/>
      <c r="Y966" s="649"/>
      <c r="Z966" s="649"/>
      <c r="AA966" s="649"/>
      <c r="AB966" s="649"/>
    </row>
    <row r="967">
      <c r="A967" s="1547" t="s">
        <v>80</v>
      </c>
      <c r="B967" s="1537">
        <v>0.0</v>
      </c>
      <c r="C967" s="1537">
        <v>0.0</v>
      </c>
      <c r="D967" s="1537">
        <v>0.0</v>
      </c>
      <c r="E967" s="1537">
        <v>0.0</v>
      </c>
      <c r="F967" s="1537">
        <v>0.0</v>
      </c>
      <c r="G967" s="1537">
        <v>0.0</v>
      </c>
      <c r="H967" s="1535">
        <f t="shared" ref="H967:H970" si="703">SUM(B967:G967)</f>
        <v>0</v>
      </c>
      <c r="I967" s="1533"/>
      <c r="J967" s="1544"/>
      <c r="K967" s="1533" t="s">
        <v>80</v>
      </c>
      <c r="L967" s="1537">
        <f t="shared" si="696"/>
        <v>40</v>
      </c>
      <c r="M967" s="1533">
        <f t="shared" si="702"/>
        <v>40</v>
      </c>
      <c r="N967" s="1537">
        <v>0.0</v>
      </c>
      <c r="O967" s="1533">
        <f>sum(M967,N967)</f>
        <v>40</v>
      </c>
      <c r="P967" s="1533"/>
      <c r="Q967" s="1736"/>
      <c r="R967" s="1730"/>
      <c r="S967" s="649"/>
      <c r="T967" s="649"/>
      <c r="U967" s="649"/>
      <c r="V967" s="649"/>
      <c r="W967" s="649"/>
      <c r="X967" s="649"/>
      <c r="Y967" s="649"/>
      <c r="Z967" s="649"/>
      <c r="AA967" s="649"/>
      <c r="AB967" s="649"/>
    </row>
    <row r="968">
      <c r="A968" s="1552" t="s">
        <v>240</v>
      </c>
      <c r="B968" s="1541">
        <v>6.0</v>
      </c>
      <c r="C968" s="1541">
        <v>9.0</v>
      </c>
      <c r="D968" s="1541">
        <v>6.0</v>
      </c>
      <c r="E968" s="1541">
        <v>3.0</v>
      </c>
      <c r="F968" s="1541">
        <v>8.0</v>
      </c>
      <c r="G968" s="1541">
        <v>6.0</v>
      </c>
      <c r="H968" s="1542">
        <f t="shared" si="703"/>
        <v>38</v>
      </c>
      <c r="I968" s="1543">
        <f>sum(H968:H971)</f>
        <v>67</v>
      </c>
      <c r="J968" s="1544"/>
      <c r="K968" s="1543" t="s">
        <v>240</v>
      </c>
      <c r="L968" s="1546">
        <f t="shared" si="696"/>
        <v>50</v>
      </c>
      <c r="M968" s="1543">
        <f t="shared" si="702"/>
        <v>12</v>
      </c>
      <c r="N968" s="1546">
        <v>50.0</v>
      </c>
      <c r="O968" s="1543">
        <f t="shared" ref="O968:O969" si="704">sum(M968,N968)-R968</f>
        <v>62</v>
      </c>
      <c r="P968" s="1546" t="s">
        <v>3</v>
      </c>
      <c r="Q968" s="1737"/>
      <c r="R968" s="1546"/>
      <c r="S968" s="649"/>
      <c r="T968" s="649"/>
      <c r="U968" s="649"/>
      <c r="V968" s="649"/>
      <c r="W968" s="649"/>
      <c r="X968" s="649"/>
      <c r="Y968" s="649"/>
      <c r="Z968" s="649"/>
      <c r="AA968" s="649"/>
      <c r="AB968" s="649"/>
    </row>
    <row r="969">
      <c r="A969" s="1547" t="s">
        <v>77</v>
      </c>
      <c r="B969" s="1537">
        <v>0.0</v>
      </c>
      <c r="C969" s="1537">
        <v>0.0</v>
      </c>
      <c r="D969" s="1537">
        <v>0.0</v>
      </c>
      <c r="E969" s="1537">
        <v>0.0</v>
      </c>
      <c r="F969" s="1537">
        <v>0.0</v>
      </c>
      <c r="G969" s="1548">
        <v>0.0</v>
      </c>
      <c r="H969" s="1535">
        <f t="shared" si="703"/>
        <v>0</v>
      </c>
      <c r="I969" s="1549">
        <f>(I968/60)</f>
        <v>1.116666667</v>
      </c>
      <c r="J969" s="1544"/>
      <c r="K969" s="1533" t="s">
        <v>77</v>
      </c>
      <c r="L969" s="1537">
        <f t="shared" si="696"/>
        <v>26</v>
      </c>
      <c r="M969" s="1533">
        <f>(L969-H969-H970)</f>
        <v>0</v>
      </c>
      <c r="N969" s="1537">
        <v>10.0</v>
      </c>
      <c r="O969" s="1533">
        <f t="shared" si="704"/>
        <v>10</v>
      </c>
      <c r="P969" s="1537"/>
      <c r="Q969" s="1537"/>
      <c r="R969" s="1730"/>
      <c r="S969" s="649"/>
      <c r="T969" s="649"/>
      <c r="U969" s="649"/>
      <c r="V969" s="649"/>
      <c r="W969" s="649"/>
      <c r="X969" s="649"/>
      <c r="Y969" s="649"/>
      <c r="Z969" s="649"/>
      <c r="AA969" s="649"/>
      <c r="AB969" s="649"/>
    </row>
    <row r="970">
      <c r="A970" s="1547" t="s">
        <v>78</v>
      </c>
      <c r="B970" s="1537">
        <v>1.0</v>
      </c>
      <c r="C970" s="1537">
        <v>0.0</v>
      </c>
      <c r="D970" s="1537">
        <v>25.0</v>
      </c>
      <c r="E970" s="1537">
        <v>0.0</v>
      </c>
      <c r="F970" s="1537">
        <v>0.0</v>
      </c>
      <c r="G970" s="1548">
        <v>0.0</v>
      </c>
      <c r="H970" s="1535">
        <f t="shared" si="703"/>
        <v>26</v>
      </c>
      <c r="I970" s="1533"/>
      <c r="J970" s="1544"/>
      <c r="K970" s="1533" t="s">
        <v>78</v>
      </c>
      <c r="L970" s="1537" t="str">
        <f t="shared" si="696"/>
        <v>-</v>
      </c>
      <c r="M970" s="1533" t="s">
        <v>79</v>
      </c>
      <c r="N970" s="1537" t="s">
        <v>79</v>
      </c>
      <c r="O970" s="1533" t="s">
        <v>79</v>
      </c>
      <c r="P970" s="1533"/>
      <c r="Q970" s="1533"/>
      <c r="R970" s="1730"/>
      <c r="S970" s="649"/>
      <c r="T970" s="649"/>
      <c r="U970" s="649"/>
      <c r="V970" s="649"/>
      <c r="W970" s="649"/>
      <c r="X970" s="649"/>
      <c r="Y970" s="649"/>
      <c r="Z970" s="649"/>
      <c r="AA970" s="649"/>
      <c r="AB970" s="649"/>
    </row>
    <row r="971">
      <c r="A971" s="1547" t="s">
        <v>446</v>
      </c>
      <c r="B971" s="1537">
        <v>0.0</v>
      </c>
      <c r="C971" s="1537">
        <v>0.0</v>
      </c>
      <c r="D971" s="1537">
        <v>3.0</v>
      </c>
      <c r="E971" s="1537">
        <v>0.0</v>
      </c>
      <c r="F971" s="1537">
        <v>0.0</v>
      </c>
      <c r="G971" s="1548">
        <v>0.0</v>
      </c>
      <c r="H971" s="1535">
        <f>sum(B971:G971)</f>
        <v>3</v>
      </c>
      <c r="I971" s="1533"/>
      <c r="J971" s="1544"/>
      <c r="K971" s="1533" t="s">
        <v>446</v>
      </c>
      <c r="L971" s="1537">
        <f t="shared" si="696"/>
        <v>8</v>
      </c>
      <c r="M971" s="1533">
        <f t="shared" ref="M971:M973" si="705">(L971-H971)</f>
        <v>5</v>
      </c>
      <c r="N971" s="1537">
        <v>0.0</v>
      </c>
      <c r="O971" s="1533">
        <f>sum(M971,N971)-R971</f>
        <v>5</v>
      </c>
      <c r="P971" s="1533"/>
      <c r="Q971" s="1533"/>
      <c r="R971" s="1730"/>
      <c r="S971" s="649"/>
      <c r="T971" s="649"/>
      <c r="U971" s="649"/>
      <c r="V971" s="649"/>
      <c r="W971" s="649"/>
      <c r="X971" s="649"/>
      <c r="Y971" s="649"/>
      <c r="Z971" s="649"/>
      <c r="AA971" s="649"/>
      <c r="AB971" s="649"/>
    </row>
    <row r="972">
      <c r="A972" s="1547" t="s">
        <v>80</v>
      </c>
      <c r="B972" s="1537">
        <v>3.0</v>
      </c>
      <c r="C972" s="1537">
        <v>1.0</v>
      </c>
      <c r="D972" s="1537">
        <v>2.0</v>
      </c>
      <c r="E972" s="1537">
        <v>1.0</v>
      </c>
      <c r="F972" s="1537">
        <v>3.0</v>
      </c>
      <c r="G972" s="1548">
        <v>2.0</v>
      </c>
      <c r="H972" s="1535">
        <f t="shared" ref="H972:H975" si="706">SUM(B972:G972)</f>
        <v>12</v>
      </c>
      <c r="I972" s="1533"/>
      <c r="J972" s="1544"/>
      <c r="K972" s="1533" t="s">
        <v>80</v>
      </c>
      <c r="L972" s="1537">
        <f t="shared" si="696"/>
        <v>18</v>
      </c>
      <c r="M972" s="1533">
        <f t="shared" si="705"/>
        <v>6</v>
      </c>
      <c r="N972" s="1537">
        <v>0.0</v>
      </c>
      <c r="O972" s="1533">
        <f>sum(M972,N972)</f>
        <v>6</v>
      </c>
      <c r="P972" s="1533"/>
      <c r="Q972" s="1533"/>
      <c r="R972" s="1730"/>
      <c r="S972" s="649"/>
      <c r="T972" s="649"/>
      <c r="U972" s="649"/>
      <c r="V972" s="649"/>
      <c r="W972" s="649"/>
      <c r="X972" s="649"/>
      <c r="Y972" s="649"/>
      <c r="Z972" s="649"/>
      <c r="AA972" s="649"/>
      <c r="AB972" s="649"/>
    </row>
    <row r="973">
      <c r="A973" s="1552" t="s">
        <v>14</v>
      </c>
      <c r="B973" s="1546">
        <v>3.0</v>
      </c>
      <c r="C973" s="1546">
        <v>0.0</v>
      </c>
      <c r="D973" s="1546">
        <v>3.0</v>
      </c>
      <c r="E973" s="1546">
        <v>1.0</v>
      </c>
      <c r="F973" s="1546">
        <v>3.0</v>
      </c>
      <c r="G973" s="1541">
        <v>0.0</v>
      </c>
      <c r="H973" s="1542">
        <f t="shared" si="706"/>
        <v>10</v>
      </c>
      <c r="I973" s="1543">
        <f>sum(H973:H976)</f>
        <v>10</v>
      </c>
      <c r="J973" s="1544"/>
      <c r="K973" s="1543" t="s">
        <v>14</v>
      </c>
      <c r="L973" s="1546">
        <v>35.0</v>
      </c>
      <c r="M973" s="1543">
        <f t="shared" si="705"/>
        <v>25</v>
      </c>
      <c r="N973" s="1546">
        <v>10.0</v>
      </c>
      <c r="O973" s="1543">
        <f t="shared" ref="O973:O974" si="707">sum(M973,N973)-R973</f>
        <v>35</v>
      </c>
      <c r="P973" s="1546" t="s">
        <v>3</v>
      </c>
      <c r="Q973" s="1546"/>
      <c r="R973" s="1546"/>
      <c r="S973" s="649"/>
      <c r="T973" s="649"/>
      <c r="U973" s="649"/>
      <c r="V973" s="649"/>
      <c r="W973" s="649"/>
      <c r="X973" s="649"/>
      <c r="Y973" s="649"/>
      <c r="Z973" s="649"/>
      <c r="AA973" s="649"/>
      <c r="AB973" s="649"/>
    </row>
    <row r="974">
      <c r="A974" s="1547" t="s">
        <v>77</v>
      </c>
      <c r="B974" s="1537">
        <v>0.0</v>
      </c>
      <c r="C974" s="1537">
        <v>0.0</v>
      </c>
      <c r="D974" s="1537">
        <v>0.0</v>
      </c>
      <c r="E974" s="1537">
        <v>0.0</v>
      </c>
      <c r="F974" s="1537">
        <v>0.0</v>
      </c>
      <c r="G974" s="1537">
        <v>0.0</v>
      </c>
      <c r="H974" s="1535">
        <f t="shared" si="706"/>
        <v>0</v>
      </c>
      <c r="I974" s="1549">
        <f>(I973/60)</f>
        <v>0.1666666667</v>
      </c>
      <c r="J974" s="1544"/>
      <c r="K974" s="1533" t="s">
        <v>77</v>
      </c>
      <c r="L974" s="1537">
        <f t="shared" ref="L974:L987" si="708">(O582)</f>
        <v>3</v>
      </c>
      <c r="M974" s="1533">
        <f>(L974-H974-H975)</f>
        <v>3</v>
      </c>
      <c r="N974" s="1537">
        <v>0.0</v>
      </c>
      <c r="O974" s="1533">
        <f t="shared" si="707"/>
        <v>3</v>
      </c>
      <c r="P974" s="1533"/>
      <c r="Q974" s="1537"/>
      <c r="R974" s="1730"/>
      <c r="S974" s="649"/>
      <c r="T974" s="649"/>
      <c r="U974" s="649"/>
      <c r="V974" s="649"/>
      <c r="W974" s="649"/>
      <c r="X974" s="649"/>
      <c r="Y974" s="649"/>
      <c r="Z974" s="649"/>
      <c r="AA974" s="649"/>
      <c r="AB974" s="649"/>
    </row>
    <row r="975">
      <c r="A975" s="1547" t="s">
        <v>78</v>
      </c>
      <c r="B975" s="1537">
        <v>0.0</v>
      </c>
      <c r="C975" s="1537">
        <v>0.0</v>
      </c>
      <c r="D975" s="1537">
        <v>0.0</v>
      </c>
      <c r="E975" s="1537">
        <v>0.0</v>
      </c>
      <c r="F975" s="1537">
        <v>0.0</v>
      </c>
      <c r="G975" s="1537">
        <v>0.0</v>
      </c>
      <c r="H975" s="1535">
        <f t="shared" si="706"/>
        <v>0</v>
      </c>
      <c r="I975" s="1533"/>
      <c r="J975" s="1544"/>
      <c r="K975" s="1533" t="s">
        <v>78</v>
      </c>
      <c r="L975" s="1537" t="str">
        <f t="shared" si="708"/>
        <v>-</v>
      </c>
      <c r="M975" s="1533" t="s">
        <v>79</v>
      </c>
      <c r="N975" s="1537" t="s">
        <v>79</v>
      </c>
      <c r="O975" s="1533" t="s">
        <v>79</v>
      </c>
      <c r="P975" s="1533"/>
      <c r="Q975" s="1533"/>
      <c r="R975" s="1730"/>
      <c r="S975" s="649"/>
      <c r="T975" s="649"/>
      <c r="U975" s="649"/>
      <c r="V975" s="649"/>
      <c r="W975" s="649"/>
      <c r="X975" s="649"/>
      <c r="Y975" s="649"/>
      <c r="Z975" s="649"/>
      <c r="AA975" s="649"/>
      <c r="AB975" s="649"/>
    </row>
    <row r="976">
      <c r="A976" s="1547" t="s">
        <v>446</v>
      </c>
      <c r="B976" s="1537">
        <v>0.0</v>
      </c>
      <c r="C976" s="1537">
        <v>0.0</v>
      </c>
      <c r="D976" s="1537">
        <v>0.0</v>
      </c>
      <c r="E976" s="1537">
        <v>0.0</v>
      </c>
      <c r="F976" s="1537">
        <v>0.0</v>
      </c>
      <c r="G976" s="1537">
        <v>0.0</v>
      </c>
      <c r="H976" s="1535">
        <f>sum(B976:G976)</f>
        <v>0</v>
      </c>
      <c r="I976" s="1533"/>
      <c r="J976" s="1544"/>
      <c r="K976" s="1533" t="s">
        <v>446</v>
      </c>
      <c r="L976" s="1537">
        <f t="shared" si="708"/>
        <v>2</v>
      </c>
      <c r="M976" s="1533">
        <f t="shared" ref="M976:M978" si="709">(L976-H976)</f>
        <v>2</v>
      </c>
      <c r="N976" s="1537">
        <v>0.0</v>
      </c>
      <c r="O976" s="1533">
        <f>sum(M976,N976)-R976</f>
        <v>2</v>
      </c>
      <c r="P976" s="1533"/>
      <c r="Q976" s="1533"/>
      <c r="R976" s="1730"/>
      <c r="S976" s="649"/>
      <c r="T976" s="649"/>
      <c r="U976" s="649"/>
      <c r="V976" s="649"/>
      <c r="W976" s="649"/>
      <c r="X976" s="649"/>
      <c r="Y976" s="649"/>
      <c r="Z976" s="649"/>
      <c r="AA976" s="649"/>
      <c r="AB976" s="649"/>
    </row>
    <row r="977">
      <c r="A977" s="1547" t="s">
        <v>80</v>
      </c>
      <c r="B977" s="1537">
        <v>0.0</v>
      </c>
      <c r="C977" s="1537">
        <v>0.0</v>
      </c>
      <c r="D977" s="1537">
        <v>0.0</v>
      </c>
      <c r="E977" s="1537">
        <v>0.0</v>
      </c>
      <c r="F977" s="1537">
        <v>0.0</v>
      </c>
      <c r="G977" s="1537">
        <v>0.0</v>
      </c>
      <c r="H977" s="1535">
        <f t="shared" ref="H977:H980" si="710">SUM(B977:G977)</f>
        <v>0</v>
      </c>
      <c r="I977" s="1533"/>
      <c r="J977" s="1544"/>
      <c r="K977" s="1533" t="s">
        <v>80</v>
      </c>
      <c r="L977" s="1537">
        <f t="shared" si="708"/>
        <v>32</v>
      </c>
      <c r="M977" s="1533">
        <f t="shared" si="709"/>
        <v>32</v>
      </c>
      <c r="N977" s="1537">
        <v>0.0</v>
      </c>
      <c r="O977" s="1533">
        <f>sum(M977,N977)</f>
        <v>32</v>
      </c>
      <c r="P977" s="1533"/>
      <c r="Q977" s="1533"/>
      <c r="R977" s="1730"/>
      <c r="S977" s="649"/>
      <c r="T977" s="649"/>
      <c r="U977" s="649"/>
      <c r="V977" s="649"/>
      <c r="W977" s="649"/>
      <c r="X977" s="649"/>
      <c r="Y977" s="649"/>
      <c r="Z977" s="649"/>
      <c r="AA977" s="649"/>
      <c r="AB977" s="649"/>
    </row>
    <row r="978">
      <c r="A978" s="1552" t="s">
        <v>120</v>
      </c>
      <c r="B978" s="1541">
        <v>11.0</v>
      </c>
      <c r="C978" s="1541">
        <v>7.0</v>
      </c>
      <c r="D978" s="1541">
        <v>3.0</v>
      </c>
      <c r="E978" s="1541">
        <v>2.0</v>
      </c>
      <c r="F978" s="1541">
        <v>8.0</v>
      </c>
      <c r="G978" s="1541">
        <v>0.0</v>
      </c>
      <c r="H978" s="1542">
        <f t="shared" si="710"/>
        <v>31</v>
      </c>
      <c r="I978" s="1543">
        <f>sum(H978:H981)</f>
        <v>54</v>
      </c>
      <c r="J978" s="1544"/>
      <c r="K978" s="1543" t="s">
        <v>120</v>
      </c>
      <c r="L978" s="1546">
        <f t="shared" si="708"/>
        <v>43</v>
      </c>
      <c r="M978" s="1543">
        <f t="shared" si="709"/>
        <v>12</v>
      </c>
      <c r="N978" s="1546">
        <v>35.0</v>
      </c>
      <c r="O978" s="1543">
        <f t="shared" ref="O978:O979" si="711">sum(M978,N978)-R978</f>
        <v>47</v>
      </c>
      <c r="P978" s="1546" t="s">
        <v>3</v>
      </c>
      <c r="Q978" s="1546"/>
      <c r="R978" s="1546"/>
      <c r="S978" s="649"/>
      <c r="T978" s="649"/>
      <c r="U978" s="649"/>
      <c r="V978" s="649"/>
      <c r="W978" s="649"/>
      <c r="X978" s="649"/>
      <c r="Y978" s="649"/>
      <c r="Z978" s="649"/>
      <c r="AA978" s="649"/>
      <c r="AB978" s="649"/>
    </row>
    <row r="979">
      <c r="A979" s="1547" t="s">
        <v>77</v>
      </c>
      <c r="B979" s="1537">
        <v>0.0</v>
      </c>
      <c r="C979" s="1537">
        <v>0.0</v>
      </c>
      <c r="D979" s="1537">
        <v>0.0</v>
      </c>
      <c r="E979" s="1537">
        <v>0.0</v>
      </c>
      <c r="F979" s="1537">
        <v>0.0</v>
      </c>
      <c r="G979" s="1548">
        <v>0.0</v>
      </c>
      <c r="H979" s="1535">
        <f t="shared" si="710"/>
        <v>0</v>
      </c>
      <c r="I979" s="1549">
        <f>(I978/60)</f>
        <v>0.9</v>
      </c>
      <c r="J979" s="1544"/>
      <c r="K979" s="1533" t="s">
        <v>77</v>
      </c>
      <c r="L979" s="1537">
        <f t="shared" si="708"/>
        <v>20</v>
      </c>
      <c r="M979" s="1533">
        <f>(L979-H979-H980)</f>
        <v>2</v>
      </c>
      <c r="N979" s="1537">
        <v>20.0</v>
      </c>
      <c r="O979" s="1533">
        <f t="shared" si="711"/>
        <v>22</v>
      </c>
      <c r="P979" s="1537"/>
      <c r="Q979" s="1537"/>
      <c r="R979" s="1730"/>
      <c r="S979" s="649"/>
      <c r="T979" s="649"/>
      <c r="U979" s="649"/>
      <c r="V979" s="649"/>
      <c r="W979" s="649"/>
      <c r="X979" s="649"/>
      <c r="Y979" s="649"/>
      <c r="Z979" s="649"/>
      <c r="AA979" s="649"/>
      <c r="AB979" s="649"/>
    </row>
    <row r="980">
      <c r="A980" s="1547" t="s">
        <v>78</v>
      </c>
      <c r="B980" s="1537">
        <v>0.0</v>
      </c>
      <c r="C980" s="1537">
        <v>0.0</v>
      </c>
      <c r="D980" s="1537">
        <v>4.0</v>
      </c>
      <c r="E980" s="1537">
        <v>4.0</v>
      </c>
      <c r="F980" s="1537">
        <v>10.0</v>
      </c>
      <c r="G980" s="1548">
        <v>0.0</v>
      </c>
      <c r="H980" s="1535">
        <f t="shared" si="710"/>
        <v>18</v>
      </c>
      <c r="I980" s="1533"/>
      <c r="J980" s="1544"/>
      <c r="K980" s="1533" t="s">
        <v>78</v>
      </c>
      <c r="L980" s="1537" t="str">
        <f t="shared" si="708"/>
        <v>-</v>
      </c>
      <c r="M980" s="1533" t="s">
        <v>79</v>
      </c>
      <c r="N980" s="1537" t="s">
        <v>79</v>
      </c>
      <c r="O980" s="1533" t="s">
        <v>79</v>
      </c>
      <c r="P980" s="1533"/>
      <c r="Q980" s="1533"/>
      <c r="R980" s="1730"/>
      <c r="S980" s="649"/>
      <c r="T980" s="649"/>
      <c r="U980" s="649"/>
      <c r="V980" s="649"/>
      <c r="W980" s="649"/>
      <c r="X980" s="649"/>
      <c r="Y980" s="649"/>
      <c r="Z980" s="649"/>
      <c r="AA980" s="649"/>
      <c r="AB980" s="649"/>
    </row>
    <row r="981">
      <c r="A981" s="1547" t="s">
        <v>446</v>
      </c>
      <c r="B981" s="1537">
        <v>0.0</v>
      </c>
      <c r="C981" s="1537">
        <v>0.0</v>
      </c>
      <c r="D981" s="1537">
        <v>3.0</v>
      </c>
      <c r="E981" s="1537">
        <v>0.0</v>
      </c>
      <c r="F981" s="1537">
        <v>2.0</v>
      </c>
      <c r="G981" s="1548">
        <v>0.0</v>
      </c>
      <c r="H981" s="1535">
        <f>sum(B981:G981)</f>
        <v>5</v>
      </c>
      <c r="I981" s="1533"/>
      <c r="J981" s="1544"/>
      <c r="K981" s="1533" t="s">
        <v>446</v>
      </c>
      <c r="L981" s="1537">
        <f t="shared" si="708"/>
        <v>10</v>
      </c>
      <c r="M981" s="1533">
        <f t="shared" ref="M981:M983" si="712">(L981-H981)</f>
        <v>5</v>
      </c>
      <c r="N981" s="1537">
        <v>0.0</v>
      </c>
      <c r="O981" s="1533">
        <f>sum(M981,N981)-R981</f>
        <v>5</v>
      </c>
      <c r="P981" s="1533"/>
      <c r="Q981" s="1533"/>
      <c r="R981" s="1730"/>
      <c r="S981" s="649"/>
      <c r="T981" s="649"/>
      <c r="U981" s="649"/>
      <c r="V981" s="649"/>
      <c r="W981" s="649"/>
      <c r="X981" s="649"/>
      <c r="Y981" s="649"/>
      <c r="Z981" s="649"/>
      <c r="AA981" s="649"/>
      <c r="AB981" s="649"/>
    </row>
    <row r="982">
      <c r="A982" s="1547" t="s">
        <v>80</v>
      </c>
      <c r="B982" s="1537">
        <v>0.0</v>
      </c>
      <c r="C982" s="1537">
        <v>0.0</v>
      </c>
      <c r="D982" s="1537">
        <v>0.0</v>
      </c>
      <c r="E982" s="1537">
        <v>0.0</v>
      </c>
      <c r="F982" s="1537">
        <v>0.0</v>
      </c>
      <c r="G982" s="1548">
        <v>0.0</v>
      </c>
      <c r="H982" s="1535">
        <f t="shared" ref="H982:H985" si="713">SUM(B982:G982)</f>
        <v>0</v>
      </c>
      <c r="I982" s="1533"/>
      <c r="J982" s="1544"/>
      <c r="K982" s="1533" t="s">
        <v>80</v>
      </c>
      <c r="L982" s="1537">
        <f t="shared" si="708"/>
        <v>0</v>
      </c>
      <c r="M982" s="1533">
        <f t="shared" si="712"/>
        <v>0</v>
      </c>
      <c r="N982" s="1537">
        <v>0.0</v>
      </c>
      <c r="O982" s="1533">
        <f>sum(M982,N982)</f>
        <v>0</v>
      </c>
      <c r="P982" s="1533"/>
      <c r="Q982" s="1533"/>
      <c r="R982" s="1730"/>
      <c r="S982" s="649"/>
      <c r="T982" s="649"/>
      <c r="U982" s="649"/>
      <c r="V982" s="649"/>
      <c r="W982" s="649"/>
      <c r="X982" s="649"/>
      <c r="Y982" s="649"/>
      <c r="Z982" s="649"/>
      <c r="AA982" s="649"/>
      <c r="AB982" s="649"/>
    </row>
    <row r="983">
      <c r="A983" s="1552" t="s">
        <v>543</v>
      </c>
      <c r="B983" s="1541">
        <v>0.0</v>
      </c>
      <c r="C983" s="1541">
        <v>0.0</v>
      </c>
      <c r="D983" s="1541">
        <v>0.0</v>
      </c>
      <c r="E983" s="1541">
        <v>0.0</v>
      </c>
      <c r="F983" s="1541">
        <v>0.0</v>
      </c>
      <c r="G983" s="1541">
        <v>0.0</v>
      </c>
      <c r="H983" s="1542">
        <f t="shared" si="713"/>
        <v>0</v>
      </c>
      <c r="I983" s="1543">
        <f>sum(H983:H986)</f>
        <v>0</v>
      </c>
      <c r="J983" s="1544"/>
      <c r="K983" s="1543" t="s">
        <v>543</v>
      </c>
      <c r="L983" s="1546">
        <f t="shared" si="708"/>
        <v>35</v>
      </c>
      <c r="M983" s="1543">
        <f t="shared" si="712"/>
        <v>35</v>
      </c>
      <c r="N983" s="1546">
        <v>0.0</v>
      </c>
      <c r="O983" s="1543">
        <f t="shared" ref="O983:O984" si="714">sum(M983,N983)-R983</f>
        <v>35</v>
      </c>
      <c r="P983" s="1546" t="s">
        <v>711</v>
      </c>
      <c r="Q983" s="1546"/>
      <c r="R983" s="1546"/>
      <c r="S983" s="649"/>
      <c r="T983" s="649"/>
      <c r="U983" s="649"/>
      <c r="V983" s="649"/>
      <c r="W983" s="649"/>
      <c r="X983" s="649"/>
      <c r="Y983" s="649"/>
      <c r="Z983" s="649"/>
      <c r="AA983" s="649"/>
      <c r="AB983" s="649"/>
    </row>
    <row r="984">
      <c r="A984" s="1547" t="s">
        <v>77</v>
      </c>
      <c r="B984" s="1537">
        <v>0.0</v>
      </c>
      <c r="C984" s="1537">
        <v>0.0</v>
      </c>
      <c r="D984" s="1537">
        <v>0.0</v>
      </c>
      <c r="E984" s="1537">
        <v>0.0</v>
      </c>
      <c r="F984" s="1537">
        <v>0.0</v>
      </c>
      <c r="G984" s="1548">
        <v>0.0</v>
      </c>
      <c r="H984" s="1535">
        <f t="shared" si="713"/>
        <v>0</v>
      </c>
      <c r="I984" s="1549">
        <f>(I983/60)</f>
        <v>0</v>
      </c>
      <c r="J984" s="1544"/>
      <c r="K984" s="1533" t="s">
        <v>77</v>
      </c>
      <c r="L984" s="1537">
        <f t="shared" si="708"/>
        <v>3</v>
      </c>
      <c r="M984" s="1533">
        <f>(L984-H984-H985)</f>
        <v>3</v>
      </c>
      <c r="N984" s="1537">
        <v>0.0</v>
      </c>
      <c r="O984" s="1533">
        <f t="shared" si="714"/>
        <v>3</v>
      </c>
      <c r="P984" s="1533"/>
      <c r="Q984" s="1533"/>
      <c r="R984" s="1730"/>
      <c r="S984" s="649"/>
      <c r="T984" s="649"/>
      <c r="U984" s="649"/>
      <c r="V984" s="649"/>
      <c r="W984" s="649"/>
      <c r="X984" s="649"/>
      <c r="Y984" s="649"/>
      <c r="Z984" s="649"/>
      <c r="AA984" s="649"/>
      <c r="AB984" s="649"/>
    </row>
    <row r="985">
      <c r="A985" s="1547" t="s">
        <v>78</v>
      </c>
      <c r="B985" s="1537">
        <v>0.0</v>
      </c>
      <c r="C985" s="1537">
        <v>0.0</v>
      </c>
      <c r="D985" s="1537">
        <v>0.0</v>
      </c>
      <c r="E985" s="1537">
        <v>0.0</v>
      </c>
      <c r="F985" s="1537">
        <v>0.0</v>
      </c>
      <c r="G985" s="1548">
        <v>0.0</v>
      </c>
      <c r="H985" s="1535">
        <f t="shared" si="713"/>
        <v>0</v>
      </c>
      <c r="I985" s="1533"/>
      <c r="J985" s="1544"/>
      <c r="K985" s="1533" t="s">
        <v>78</v>
      </c>
      <c r="L985" s="1537" t="str">
        <f t="shared" si="708"/>
        <v>-</v>
      </c>
      <c r="M985" s="1533" t="s">
        <v>79</v>
      </c>
      <c r="N985" s="1537" t="s">
        <v>79</v>
      </c>
      <c r="O985" s="1533" t="s">
        <v>79</v>
      </c>
      <c r="P985" s="1533"/>
      <c r="Q985" s="1533"/>
      <c r="R985" s="1730"/>
      <c r="S985" s="649"/>
      <c r="T985" s="649"/>
      <c r="U985" s="649"/>
      <c r="V985" s="649"/>
      <c r="W985" s="649"/>
      <c r="X985" s="649"/>
      <c r="Y985" s="649"/>
      <c r="Z985" s="649"/>
      <c r="AA985" s="649"/>
      <c r="AB985" s="649"/>
    </row>
    <row r="986">
      <c r="A986" s="1547" t="s">
        <v>446</v>
      </c>
      <c r="B986" s="1537">
        <v>0.0</v>
      </c>
      <c r="C986" s="1537">
        <v>0.0</v>
      </c>
      <c r="D986" s="1537">
        <v>0.0</v>
      </c>
      <c r="E986" s="1537">
        <v>0.0</v>
      </c>
      <c r="F986" s="1537">
        <v>0.0</v>
      </c>
      <c r="G986" s="1548">
        <v>0.0</v>
      </c>
      <c r="H986" s="1535">
        <f>sum(B986:G986)</f>
        <v>0</v>
      </c>
      <c r="I986" s="1533"/>
      <c r="J986" s="1544"/>
      <c r="K986" s="1533" t="s">
        <v>446</v>
      </c>
      <c r="L986" s="1537">
        <f t="shared" si="708"/>
        <v>3</v>
      </c>
      <c r="M986" s="1533">
        <f t="shared" ref="M986:M987" si="715">(L986-H986)</f>
        <v>3</v>
      </c>
      <c r="N986" s="1537">
        <v>0.0</v>
      </c>
      <c r="O986" s="1533">
        <f>sum(M986,N986)-R986</f>
        <v>3</v>
      </c>
      <c r="P986" s="1533"/>
      <c r="Q986" s="1533"/>
      <c r="R986" s="1730"/>
      <c r="S986" s="649"/>
      <c r="T986" s="649"/>
      <c r="U986" s="649"/>
      <c r="V986" s="649"/>
      <c r="W986" s="649"/>
      <c r="X986" s="649"/>
      <c r="Y986" s="649"/>
      <c r="Z986" s="649"/>
      <c r="AA986" s="649"/>
      <c r="AB986" s="649"/>
    </row>
    <row r="987">
      <c r="A987" s="1547" t="s">
        <v>80</v>
      </c>
      <c r="B987" s="1537">
        <v>0.0</v>
      </c>
      <c r="C987" s="1537">
        <v>0.0</v>
      </c>
      <c r="D987" s="1537">
        <v>0.0</v>
      </c>
      <c r="E987" s="1537">
        <v>0.0</v>
      </c>
      <c r="F987" s="1537">
        <v>0.0</v>
      </c>
      <c r="G987" s="1548">
        <v>0.0</v>
      </c>
      <c r="H987" s="1535">
        <f>SUM(B987:G987)</f>
        <v>0</v>
      </c>
      <c r="I987" s="1533"/>
      <c r="J987" s="1544"/>
      <c r="K987" s="1533" t="s">
        <v>80</v>
      </c>
      <c r="L987" s="1537">
        <f t="shared" si="708"/>
        <v>19</v>
      </c>
      <c r="M987" s="1533">
        <f t="shared" si="715"/>
        <v>19</v>
      </c>
      <c r="N987" s="1537">
        <v>0.0</v>
      </c>
      <c r="O987" s="1533">
        <f>sum(M987,N987)</f>
        <v>19</v>
      </c>
      <c r="P987" s="1533"/>
      <c r="Q987" s="1533"/>
      <c r="R987" s="1730"/>
      <c r="S987" s="649"/>
      <c r="T987" s="649"/>
      <c r="U987" s="649"/>
      <c r="V987" s="649"/>
      <c r="W987" s="649"/>
      <c r="X987" s="649"/>
      <c r="Y987" s="649"/>
      <c r="Z987" s="649"/>
      <c r="AA987" s="649"/>
      <c r="AB987" s="649"/>
    </row>
    <row r="988">
      <c r="A988" s="1538" t="s">
        <v>270</v>
      </c>
      <c r="B988" s="1539">
        <f t="shared" ref="B988:G988" si="716">SUM(B989:B1018)</f>
        <v>39</v>
      </c>
      <c r="C988" s="1539">
        <f t="shared" si="716"/>
        <v>78</v>
      </c>
      <c r="D988" s="1539">
        <f t="shared" si="716"/>
        <v>79</v>
      </c>
      <c r="E988" s="1539">
        <f t="shared" si="716"/>
        <v>30</v>
      </c>
      <c r="F988" s="1539">
        <f t="shared" si="716"/>
        <v>46</v>
      </c>
      <c r="G988" s="1539">
        <f t="shared" si="716"/>
        <v>2</v>
      </c>
      <c r="H988" s="1539">
        <f> SUM(H989:H992,H994:H997,H999:H1002,H1004:H1007,H1009:H1012,H1014:H1017)</f>
        <v>254</v>
      </c>
      <c r="I988" s="1539"/>
      <c r="J988" s="1531"/>
      <c r="K988" s="1539" t="s">
        <v>270</v>
      </c>
      <c r="L988" s="1682"/>
      <c r="M988" s="1682"/>
      <c r="N988" s="1682"/>
      <c r="O988" s="1682"/>
      <c r="P988" s="1682"/>
      <c r="Q988" s="1682"/>
      <c r="R988" s="1682"/>
      <c r="S988" s="649"/>
      <c r="T988" s="649"/>
      <c r="U988" s="649"/>
      <c r="V988" s="649"/>
      <c r="W988" s="649"/>
      <c r="X988" s="649"/>
      <c r="Y988" s="649"/>
      <c r="Z988" s="649"/>
      <c r="AA988" s="649"/>
      <c r="AB988" s="649"/>
    </row>
    <row r="989">
      <c r="A989" s="1540" t="s">
        <v>89</v>
      </c>
      <c r="B989" s="1541">
        <v>16.0</v>
      </c>
      <c r="C989" s="1541">
        <v>11.0</v>
      </c>
      <c r="D989" s="1541">
        <v>13.0</v>
      </c>
      <c r="E989" s="1541">
        <v>9.0</v>
      </c>
      <c r="F989" s="1541">
        <v>13.0</v>
      </c>
      <c r="G989" s="1541">
        <v>0.0</v>
      </c>
      <c r="H989" s="1542">
        <f t="shared" ref="H989:H991" si="717">SUM(B989:G989)</f>
        <v>62</v>
      </c>
      <c r="I989" s="1543">
        <f>sum(H989:H992)</f>
        <v>84</v>
      </c>
      <c r="J989" s="1544"/>
      <c r="K989" s="1545" t="s">
        <v>89</v>
      </c>
      <c r="L989" s="1546">
        <v>118.0</v>
      </c>
      <c r="M989" s="1543">
        <f>(L989-H989)</f>
        <v>56</v>
      </c>
      <c r="N989" s="1546">
        <v>60.0</v>
      </c>
      <c r="O989" s="1543">
        <f t="shared" ref="O989:O990" si="718">sum(M989,N989)-R989</f>
        <v>116</v>
      </c>
      <c r="P989" s="1546" t="s">
        <v>2</v>
      </c>
      <c r="Q989" s="1546"/>
      <c r="R989" s="1546"/>
      <c r="S989" s="649"/>
      <c r="T989" s="649"/>
      <c r="U989" s="649"/>
      <c r="V989" s="649"/>
      <c r="W989" s="649"/>
      <c r="X989" s="649"/>
      <c r="Y989" s="649"/>
      <c r="Z989" s="649"/>
      <c r="AA989" s="649"/>
      <c r="AB989" s="649"/>
    </row>
    <row r="990">
      <c r="A990" s="1547" t="s">
        <v>77</v>
      </c>
      <c r="B990" s="1537">
        <v>0.0</v>
      </c>
      <c r="C990" s="1537">
        <v>0.0</v>
      </c>
      <c r="D990" s="1537">
        <v>0.0</v>
      </c>
      <c r="E990" s="1537">
        <v>0.0</v>
      </c>
      <c r="F990" s="1537">
        <v>0.0</v>
      </c>
      <c r="G990" s="1548">
        <v>0.0</v>
      </c>
      <c r="H990" s="1535">
        <f t="shared" si="717"/>
        <v>0</v>
      </c>
      <c r="I990" s="1549">
        <f>(I989/61)</f>
        <v>1.37704918</v>
      </c>
      <c r="J990" s="1544"/>
      <c r="K990" s="1533" t="s">
        <v>77</v>
      </c>
      <c r="L990" s="1537">
        <f t="shared" ref="L990:L993" si="719">(O598)</f>
        <v>21</v>
      </c>
      <c r="M990" s="1533">
        <f>(L990-H990-H991)</f>
        <v>1</v>
      </c>
      <c r="N990" s="1537">
        <v>25.0</v>
      </c>
      <c r="O990" s="1533">
        <f t="shared" si="718"/>
        <v>26</v>
      </c>
      <c r="P990" s="1537"/>
      <c r="Q990" s="1537"/>
      <c r="R990" s="1730"/>
      <c r="S990" s="649"/>
      <c r="T990" s="649"/>
      <c r="U990" s="649"/>
      <c r="V990" s="649"/>
      <c r="W990" s="649"/>
      <c r="X990" s="649"/>
      <c r="Y990" s="649"/>
      <c r="Z990" s="649"/>
      <c r="AA990" s="649"/>
      <c r="AB990" s="649"/>
    </row>
    <row r="991">
      <c r="A991" s="1547" t="s">
        <v>78</v>
      </c>
      <c r="B991" s="1537">
        <v>0.0</v>
      </c>
      <c r="C991" s="1537">
        <v>5.0</v>
      </c>
      <c r="D991" s="1537">
        <v>9.0</v>
      </c>
      <c r="E991" s="1537">
        <v>4.0</v>
      </c>
      <c r="F991" s="1537">
        <v>2.0</v>
      </c>
      <c r="G991" s="1548">
        <v>0.0</v>
      </c>
      <c r="H991" s="1535">
        <f t="shared" si="717"/>
        <v>20</v>
      </c>
      <c r="I991" s="1533"/>
      <c r="J991" s="1544"/>
      <c r="K991" s="1533" t="s">
        <v>78</v>
      </c>
      <c r="L991" s="1537" t="str">
        <f t="shared" si="719"/>
        <v>-</v>
      </c>
      <c r="M991" s="1533" t="s">
        <v>79</v>
      </c>
      <c r="N991" s="1537" t="s">
        <v>79</v>
      </c>
      <c r="O991" s="1533" t="s">
        <v>79</v>
      </c>
      <c r="P991" s="1533"/>
      <c r="Q991" s="1533"/>
      <c r="R991" s="1730"/>
      <c r="S991" s="649"/>
      <c r="T991" s="649"/>
      <c r="U991" s="649"/>
      <c r="V991" s="649"/>
      <c r="W991" s="649"/>
      <c r="X991" s="649"/>
      <c r="Y991" s="649"/>
      <c r="Z991" s="649"/>
      <c r="AA991" s="649"/>
      <c r="AB991" s="649"/>
    </row>
    <row r="992">
      <c r="A992" s="1547" t="s">
        <v>446</v>
      </c>
      <c r="B992" s="1537">
        <v>0.0</v>
      </c>
      <c r="C992" s="1537">
        <v>0.0</v>
      </c>
      <c r="D992" s="1537">
        <v>2.0</v>
      </c>
      <c r="E992" s="1537">
        <v>0.0</v>
      </c>
      <c r="F992" s="1537">
        <v>0.0</v>
      </c>
      <c r="G992" s="1548">
        <v>0.0</v>
      </c>
      <c r="H992" s="1535">
        <f>sum(B992:G992)</f>
        <v>2</v>
      </c>
      <c r="I992" s="1533"/>
      <c r="J992" s="1544"/>
      <c r="K992" s="1533" t="s">
        <v>446</v>
      </c>
      <c r="L992" s="1537">
        <f t="shared" si="719"/>
        <v>8</v>
      </c>
      <c r="M992" s="1533">
        <f t="shared" ref="M992:M994" si="720">(L992-H992)</f>
        <v>6</v>
      </c>
      <c r="N992" s="1537">
        <v>0.0</v>
      </c>
      <c r="O992" s="1533">
        <f>sum(M992,N992)-R992</f>
        <v>6</v>
      </c>
      <c r="P992" s="1533"/>
      <c r="Q992" s="1533"/>
      <c r="R992" s="1730"/>
      <c r="S992" s="649"/>
      <c r="T992" s="649"/>
      <c r="U992" s="649"/>
      <c r="V992" s="649"/>
      <c r="W992" s="649"/>
      <c r="X992" s="649"/>
      <c r="Y992" s="649"/>
      <c r="Z992" s="649"/>
      <c r="AA992" s="649"/>
      <c r="AB992" s="649"/>
    </row>
    <row r="993">
      <c r="A993" s="1547" t="s">
        <v>80</v>
      </c>
      <c r="B993" s="1537">
        <v>0.0</v>
      </c>
      <c r="C993" s="1537">
        <v>0.0</v>
      </c>
      <c r="D993" s="1537">
        <v>0.0</v>
      </c>
      <c r="E993" s="1537">
        <v>0.0</v>
      </c>
      <c r="F993" s="1537">
        <v>0.0</v>
      </c>
      <c r="G993" s="1548">
        <v>0.0</v>
      </c>
      <c r="H993" s="1535">
        <f t="shared" ref="H993:H996" si="721">SUM(B993:G993)</f>
        <v>0</v>
      </c>
      <c r="I993" s="1533"/>
      <c r="J993" s="1544"/>
      <c r="K993" s="1533" t="s">
        <v>80</v>
      </c>
      <c r="L993" s="1537">
        <f t="shared" si="719"/>
        <v>56</v>
      </c>
      <c r="M993" s="1533">
        <f t="shared" si="720"/>
        <v>56</v>
      </c>
      <c r="N993" s="1537">
        <v>0.0</v>
      </c>
      <c r="O993" s="1533">
        <f>sum(M993,N993)</f>
        <v>56</v>
      </c>
      <c r="P993" s="1533"/>
      <c r="Q993" s="1533"/>
      <c r="R993" s="1730"/>
      <c r="S993" s="649"/>
      <c r="T993" s="649"/>
      <c r="U993" s="649"/>
      <c r="V993" s="649"/>
      <c r="W993" s="649"/>
      <c r="X993" s="649"/>
      <c r="Y993" s="649"/>
      <c r="Z993" s="649"/>
      <c r="AA993" s="649"/>
      <c r="AB993" s="649"/>
    </row>
    <row r="994">
      <c r="A994" s="1552" t="s">
        <v>88</v>
      </c>
      <c r="B994" s="1546">
        <v>0.0</v>
      </c>
      <c r="C994" s="1546">
        <v>12.0</v>
      </c>
      <c r="D994" s="1546">
        <v>12.0</v>
      </c>
      <c r="E994" s="1546">
        <v>6.0</v>
      </c>
      <c r="F994" s="1546">
        <v>9.0</v>
      </c>
      <c r="G994" s="1541">
        <v>0.0</v>
      </c>
      <c r="H994" s="1542">
        <f t="shared" si="721"/>
        <v>39</v>
      </c>
      <c r="I994" s="1543">
        <f>sum(H994:H997)</f>
        <v>65</v>
      </c>
      <c r="J994" s="1544"/>
      <c r="K994" s="1543" t="s">
        <v>88</v>
      </c>
      <c r="L994" s="1546">
        <v>61.0</v>
      </c>
      <c r="M994" s="1543">
        <f t="shared" si="720"/>
        <v>22</v>
      </c>
      <c r="N994" s="1546">
        <v>50.0</v>
      </c>
      <c r="O994" s="1543">
        <f t="shared" ref="O994:O995" si="722">sum(M994,N994)-R994</f>
        <v>72</v>
      </c>
      <c r="P994" s="1546" t="s">
        <v>2</v>
      </c>
      <c r="Q994" s="1546"/>
      <c r="R994" s="1546"/>
      <c r="S994" s="649"/>
      <c r="T994" s="649"/>
      <c r="U994" s="649"/>
      <c r="V994" s="649"/>
      <c r="W994" s="649"/>
      <c r="X994" s="649"/>
      <c r="Y994" s="649"/>
      <c r="Z994" s="649"/>
      <c r="AA994" s="649"/>
      <c r="AB994" s="649"/>
    </row>
    <row r="995">
      <c r="A995" s="1547" t="s">
        <v>77</v>
      </c>
      <c r="B995" s="1537">
        <v>0.0</v>
      </c>
      <c r="C995" s="1537">
        <v>0.0</v>
      </c>
      <c r="D995" s="1537">
        <v>0.0</v>
      </c>
      <c r="E995" s="1537">
        <v>0.0</v>
      </c>
      <c r="F995" s="1537">
        <v>0.0</v>
      </c>
      <c r="G995" s="1537">
        <v>0.0</v>
      </c>
      <c r="H995" s="1535">
        <f t="shared" si="721"/>
        <v>0</v>
      </c>
      <c r="I995" s="1549">
        <f>(I994/60)</f>
        <v>1.083333333</v>
      </c>
      <c r="J995" s="1544"/>
      <c r="K995" s="1533" t="s">
        <v>77</v>
      </c>
      <c r="L995" s="1537">
        <f t="shared" ref="L995:L1003" si="723">(O603)</f>
        <v>25</v>
      </c>
      <c r="M995" s="1533">
        <f>(L995-H995-H996)</f>
        <v>1</v>
      </c>
      <c r="N995" s="1537">
        <v>30.0</v>
      </c>
      <c r="O995" s="1533">
        <f t="shared" si="722"/>
        <v>31</v>
      </c>
      <c r="P995" s="1537"/>
      <c r="Q995" s="1537"/>
      <c r="R995" s="1730"/>
      <c r="S995" s="649"/>
      <c r="T995" s="649"/>
      <c r="U995" s="649"/>
      <c r="V995" s="649"/>
      <c r="W995" s="649"/>
      <c r="X995" s="649"/>
      <c r="Y995" s="649"/>
      <c r="Z995" s="649"/>
      <c r="AA995" s="649"/>
      <c r="AB995" s="649"/>
    </row>
    <row r="996">
      <c r="A996" s="1547" t="s">
        <v>78</v>
      </c>
      <c r="B996" s="1537">
        <v>0.0</v>
      </c>
      <c r="C996" s="1537">
        <v>11.0</v>
      </c>
      <c r="D996" s="1537">
        <v>8.0</v>
      </c>
      <c r="E996" s="1537">
        <v>4.0</v>
      </c>
      <c r="F996" s="1537">
        <v>1.0</v>
      </c>
      <c r="G996" s="1537">
        <v>0.0</v>
      </c>
      <c r="H996" s="1535">
        <f t="shared" si="721"/>
        <v>24</v>
      </c>
      <c r="I996" s="1533"/>
      <c r="J996" s="1544"/>
      <c r="K996" s="1533" t="s">
        <v>78</v>
      </c>
      <c r="L996" s="1537" t="str">
        <f t="shared" si="723"/>
        <v>-</v>
      </c>
      <c r="M996" s="1533" t="s">
        <v>79</v>
      </c>
      <c r="N996" s="1537" t="s">
        <v>79</v>
      </c>
      <c r="O996" s="1533" t="s">
        <v>79</v>
      </c>
      <c r="P996" s="1533"/>
      <c r="Q996" s="1533"/>
      <c r="R996" s="1730"/>
      <c r="S996" s="649"/>
      <c r="T996" s="649"/>
      <c r="U996" s="649"/>
      <c r="V996" s="649"/>
      <c r="W996" s="649"/>
      <c r="X996" s="649"/>
      <c r="Y996" s="649"/>
      <c r="Z996" s="649"/>
      <c r="AA996" s="649"/>
      <c r="AB996" s="649"/>
    </row>
    <row r="997">
      <c r="A997" s="1547" t="s">
        <v>446</v>
      </c>
      <c r="B997" s="1537">
        <v>0.0</v>
      </c>
      <c r="C997" s="1537">
        <v>0.0</v>
      </c>
      <c r="D997" s="1537">
        <v>1.0</v>
      </c>
      <c r="E997" s="1537">
        <v>1.0</v>
      </c>
      <c r="F997" s="1537">
        <v>0.0</v>
      </c>
      <c r="G997" s="1537">
        <v>0.0</v>
      </c>
      <c r="H997" s="1535">
        <f t="shared" ref="H997:H998" si="724">sum(B997:G997)</f>
        <v>2</v>
      </c>
      <c r="I997" s="1533"/>
      <c r="J997" s="1544"/>
      <c r="K997" s="1533" t="s">
        <v>446</v>
      </c>
      <c r="L997" s="1537">
        <f t="shared" si="723"/>
        <v>3</v>
      </c>
      <c r="M997" s="1533">
        <f t="shared" ref="M997:M999" si="725">(L997-H997)</f>
        <v>1</v>
      </c>
      <c r="N997" s="1537">
        <v>0.0</v>
      </c>
      <c r="O997" s="1533">
        <f>sum(M997,N997)-R997</f>
        <v>1</v>
      </c>
      <c r="P997" s="1533"/>
      <c r="Q997" s="1533"/>
      <c r="R997" s="1730"/>
      <c r="S997" s="649"/>
      <c r="T997" s="649"/>
      <c r="U997" s="649"/>
      <c r="V997" s="649"/>
      <c r="W997" s="649"/>
      <c r="X997" s="649"/>
      <c r="Y997" s="649"/>
      <c r="Z997" s="649"/>
      <c r="AA997" s="649"/>
      <c r="AB997" s="649"/>
    </row>
    <row r="998">
      <c r="A998" s="1547" t="s">
        <v>80</v>
      </c>
      <c r="B998" s="1537">
        <v>0.0</v>
      </c>
      <c r="C998" s="1537">
        <v>0.0</v>
      </c>
      <c r="D998" s="1537">
        <v>9.0</v>
      </c>
      <c r="E998" s="1537">
        <v>5.0</v>
      </c>
      <c r="F998" s="1537">
        <v>6.0</v>
      </c>
      <c r="G998" s="1537">
        <v>0.0</v>
      </c>
      <c r="H998" s="1535">
        <f t="shared" si="724"/>
        <v>20</v>
      </c>
      <c r="I998" s="1533"/>
      <c r="J998" s="1544"/>
      <c r="K998" s="1533" t="s">
        <v>80</v>
      </c>
      <c r="L998" s="1537">
        <f t="shared" si="723"/>
        <v>38</v>
      </c>
      <c r="M998" s="1533">
        <f t="shared" si="725"/>
        <v>18</v>
      </c>
      <c r="N998" s="1537">
        <v>0.0</v>
      </c>
      <c r="O998" s="1533">
        <f>sum(M998,N998)</f>
        <v>18</v>
      </c>
      <c r="P998" s="1533"/>
      <c r="Q998" s="1533"/>
      <c r="R998" s="1730"/>
      <c r="S998" s="649"/>
      <c r="T998" s="649"/>
      <c r="U998" s="649"/>
      <c r="V998" s="649"/>
      <c r="W998" s="649"/>
      <c r="X998" s="649"/>
      <c r="Y998" s="649"/>
      <c r="Z998" s="649"/>
      <c r="AA998" s="649"/>
      <c r="AB998" s="649"/>
    </row>
    <row r="999">
      <c r="A999" s="1552" t="s">
        <v>238</v>
      </c>
      <c r="B999" s="1541">
        <v>0.0</v>
      </c>
      <c r="C999" s="1541">
        <v>4.0</v>
      </c>
      <c r="D999" s="1541">
        <v>8.0</v>
      </c>
      <c r="E999" s="1541">
        <v>0.0</v>
      </c>
      <c r="F999" s="1541">
        <v>9.0</v>
      </c>
      <c r="G999" s="1541">
        <v>0.0</v>
      </c>
      <c r="H999" s="1542">
        <f t="shared" ref="H999:H1001" si="726">SUM(B999:G999)</f>
        <v>21</v>
      </c>
      <c r="I999" s="1543">
        <f>sum(H999:H1002)</f>
        <v>33</v>
      </c>
      <c r="J999" s="729"/>
      <c r="K999" s="1543" t="s">
        <v>238</v>
      </c>
      <c r="L999" s="1546">
        <f t="shared" si="723"/>
        <v>40</v>
      </c>
      <c r="M999" s="1543">
        <f t="shared" si="725"/>
        <v>19</v>
      </c>
      <c r="N999" s="1546">
        <v>30.0</v>
      </c>
      <c r="O999" s="1543">
        <f t="shared" ref="O999:O1000" si="727">sum(M999,N999)-R999</f>
        <v>49</v>
      </c>
      <c r="P999" s="1546" t="s">
        <v>712</v>
      </c>
      <c r="Q999" s="1546"/>
      <c r="R999" s="1546"/>
      <c r="S999" s="649"/>
      <c r="T999" s="649"/>
      <c r="U999" s="649"/>
      <c r="V999" s="649"/>
      <c r="W999" s="649"/>
      <c r="X999" s="649"/>
      <c r="Y999" s="649"/>
      <c r="Z999" s="649"/>
      <c r="AA999" s="649"/>
      <c r="AB999" s="649"/>
    </row>
    <row r="1000">
      <c r="A1000" s="1547" t="s">
        <v>77</v>
      </c>
      <c r="B1000" s="1537">
        <v>0.0</v>
      </c>
      <c r="C1000" s="1537">
        <v>2.0</v>
      </c>
      <c r="D1000" s="1537">
        <v>1.0</v>
      </c>
      <c r="E1000" s="1537">
        <v>0.0</v>
      </c>
      <c r="F1000" s="1537">
        <v>0.0</v>
      </c>
      <c r="G1000" s="1548">
        <v>0.0</v>
      </c>
      <c r="H1000" s="1535">
        <f t="shared" si="726"/>
        <v>3</v>
      </c>
      <c r="I1000" s="1549">
        <f>(I999/60)</f>
        <v>0.55</v>
      </c>
      <c r="J1000" s="729"/>
      <c r="K1000" s="1533" t="s">
        <v>77</v>
      </c>
      <c r="L1000" s="1537">
        <f t="shared" si="723"/>
        <v>10</v>
      </c>
      <c r="M1000" s="1533">
        <f>(L1000-H1000-H1001)</f>
        <v>0</v>
      </c>
      <c r="N1000" s="1537">
        <v>15.0</v>
      </c>
      <c r="O1000" s="1533">
        <f t="shared" si="727"/>
        <v>15</v>
      </c>
      <c r="P1000" s="1537"/>
      <c r="Q1000" s="1537"/>
      <c r="R1000" s="1730"/>
      <c r="S1000" s="649"/>
      <c r="T1000" s="649"/>
      <c r="U1000" s="649"/>
      <c r="V1000" s="649"/>
      <c r="W1000" s="649"/>
      <c r="X1000" s="649"/>
      <c r="Y1000" s="649"/>
      <c r="Z1000" s="649"/>
      <c r="AA1000" s="649"/>
      <c r="AB1000" s="649"/>
    </row>
    <row r="1001">
      <c r="A1001" s="1547" t="s">
        <v>78</v>
      </c>
      <c r="B1001" s="1537">
        <v>0.0</v>
      </c>
      <c r="C1001" s="1537">
        <v>2.0</v>
      </c>
      <c r="D1001" s="1537">
        <v>4.0</v>
      </c>
      <c r="E1001" s="1537">
        <v>0.0</v>
      </c>
      <c r="F1001" s="1537">
        <v>1.0</v>
      </c>
      <c r="G1001" s="1548">
        <v>0.0</v>
      </c>
      <c r="H1001" s="1535">
        <f t="shared" si="726"/>
        <v>7</v>
      </c>
      <c r="I1001" s="1533"/>
      <c r="J1001" s="729"/>
      <c r="K1001" s="1533" t="s">
        <v>78</v>
      </c>
      <c r="L1001" s="1537" t="str">
        <f t="shared" si="723"/>
        <v>-</v>
      </c>
      <c r="M1001" s="1533" t="s">
        <v>79</v>
      </c>
      <c r="N1001" s="1537" t="s">
        <v>79</v>
      </c>
      <c r="O1001" s="1533" t="s">
        <v>79</v>
      </c>
      <c r="P1001" s="1533"/>
      <c r="Q1001" s="1533"/>
      <c r="R1001" s="1730"/>
      <c r="S1001" s="649"/>
      <c r="T1001" s="649"/>
      <c r="U1001" s="649"/>
      <c r="V1001" s="649"/>
      <c r="W1001" s="649"/>
      <c r="X1001" s="649"/>
      <c r="Y1001" s="649"/>
      <c r="Z1001" s="649"/>
      <c r="AA1001" s="649"/>
      <c r="AB1001" s="649"/>
    </row>
    <row r="1002">
      <c r="A1002" s="1547" t="s">
        <v>446</v>
      </c>
      <c r="B1002" s="1537">
        <v>0.0</v>
      </c>
      <c r="C1002" s="1537">
        <v>0.0</v>
      </c>
      <c r="D1002" s="1537">
        <v>2.0</v>
      </c>
      <c r="E1002" s="1537">
        <v>0.0</v>
      </c>
      <c r="F1002" s="1537">
        <v>0.0</v>
      </c>
      <c r="G1002" s="1548">
        <v>0.0</v>
      </c>
      <c r="H1002" s="1535">
        <f t="shared" ref="H1002:H1003" si="728">sum(B1002:G1002)</f>
        <v>2</v>
      </c>
      <c r="I1002" s="1533"/>
      <c r="J1002" s="729"/>
      <c r="K1002" s="1533" t="s">
        <v>446</v>
      </c>
      <c r="L1002" s="1537">
        <f t="shared" si="723"/>
        <v>10</v>
      </c>
      <c r="M1002" s="1533">
        <f t="shared" ref="M1002:M1004" si="729">(L1002-H1002)</f>
        <v>8</v>
      </c>
      <c r="N1002" s="1537">
        <v>0.0</v>
      </c>
      <c r="O1002" s="1533">
        <f>sum(M1002,N1002)-R1002</f>
        <v>8</v>
      </c>
      <c r="P1002" s="1533"/>
      <c r="Q1002" s="1533"/>
      <c r="R1002" s="1730"/>
      <c r="S1002" s="649"/>
      <c r="T1002" s="649"/>
      <c r="U1002" s="649"/>
      <c r="V1002" s="649"/>
      <c r="W1002" s="649"/>
      <c r="X1002" s="649"/>
      <c r="Y1002" s="649"/>
      <c r="Z1002" s="649"/>
      <c r="AA1002" s="649"/>
      <c r="AB1002" s="649"/>
    </row>
    <row r="1003">
      <c r="A1003" s="1547" t="s">
        <v>80</v>
      </c>
      <c r="B1003" s="1537">
        <v>0.0</v>
      </c>
      <c r="C1003" s="1537">
        <v>0.0</v>
      </c>
      <c r="D1003" s="1537">
        <v>0.0</v>
      </c>
      <c r="E1003" s="1537">
        <v>0.0</v>
      </c>
      <c r="F1003" s="1537">
        <v>0.0</v>
      </c>
      <c r="G1003" s="1548">
        <v>0.0</v>
      </c>
      <c r="H1003" s="1535">
        <f t="shared" si="728"/>
        <v>0</v>
      </c>
      <c r="I1003" s="1533"/>
      <c r="J1003" s="729"/>
      <c r="K1003" s="1533" t="s">
        <v>80</v>
      </c>
      <c r="L1003" s="1537">
        <f t="shared" si="723"/>
        <v>33</v>
      </c>
      <c r="M1003" s="1533">
        <f t="shared" si="729"/>
        <v>33</v>
      </c>
      <c r="N1003" s="1537">
        <v>0.0</v>
      </c>
      <c r="O1003" s="1533">
        <f>sum(M1003,N1003)</f>
        <v>33</v>
      </c>
      <c r="P1003" s="1533"/>
      <c r="Q1003" s="1533"/>
      <c r="R1003" s="1730"/>
      <c r="S1003" s="649"/>
      <c r="T1003" s="649"/>
      <c r="U1003" s="649"/>
      <c r="V1003" s="649"/>
      <c r="W1003" s="649"/>
      <c r="X1003" s="649"/>
      <c r="Y1003" s="649"/>
      <c r="Z1003" s="649"/>
      <c r="AA1003" s="649"/>
      <c r="AB1003" s="649"/>
    </row>
    <row r="1004">
      <c r="A1004" s="1552" t="s">
        <v>102</v>
      </c>
      <c r="B1004" s="1546">
        <v>0.0</v>
      </c>
      <c r="C1004" s="1546">
        <v>1.0</v>
      </c>
      <c r="D1004" s="1546">
        <v>0.0</v>
      </c>
      <c r="E1004" s="1546">
        <v>1.0</v>
      </c>
      <c r="F1004" s="1546">
        <v>0.0</v>
      </c>
      <c r="G1004" s="1541">
        <v>2.0</v>
      </c>
      <c r="H1004" s="1542">
        <f t="shared" ref="H1004:H1006" si="730">SUM(B1004:G1004)</f>
        <v>4</v>
      </c>
      <c r="I1004" s="1543">
        <f>sum(H1004:H1007)</f>
        <v>4</v>
      </c>
      <c r="J1004" s="729"/>
      <c r="K1004" s="1543" t="s">
        <v>102</v>
      </c>
      <c r="L1004" s="1546">
        <v>23.0</v>
      </c>
      <c r="M1004" s="1543">
        <f t="shared" si="729"/>
        <v>19</v>
      </c>
      <c r="N1004" s="1546">
        <v>0.0</v>
      </c>
      <c r="O1004" s="1543">
        <f t="shared" ref="O1004:O1005" si="731">sum(M1004,N1004)-R1004</f>
        <v>19</v>
      </c>
      <c r="P1004" s="1546" t="s">
        <v>2</v>
      </c>
      <c r="Q1004" s="1546"/>
      <c r="R1004" s="1546"/>
      <c r="S1004" s="649"/>
      <c r="T1004" s="649"/>
      <c r="U1004" s="649"/>
      <c r="V1004" s="649"/>
      <c r="W1004" s="649"/>
      <c r="X1004" s="649"/>
      <c r="Y1004" s="649"/>
      <c r="Z1004" s="649"/>
      <c r="AA1004" s="649"/>
      <c r="AB1004" s="649"/>
    </row>
    <row r="1005">
      <c r="A1005" s="1547" t="s">
        <v>77</v>
      </c>
      <c r="B1005" s="1537">
        <v>0.0</v>
      </c>
      <c r="C1005" s="1537">
        <v>0.0</v>
      </c>
      <c r="D1005" s="1537">
        <v>0.0</v>
      </c>
      <c r="E1005" s="1537">
        <v>0.0</v>
      </c>
      <c r="F1005" s="1537">
        <v>0.0</v>
      </c>
      <c r="G1005" s="1537">
        <v>0.0</v>
      </c>
      <c r="H1005" s="1535">
        <f t="shared" si="730"/>
        <v>0</v>
      </c>
      <c r="I1005" s="1549">
        <f>(I1004/60)</f>
        <v>0.06666666667</v>
      </c>
      <c r="J1005" s="729"/>
      <c r="K1005" s="1533" t="s">
        <v>77</v>
      </c>
      <c r="L1005" s="1537">
        <f t="shared" ref="L1005:L1008" si="732">(O613)</f>
        <v>6</v>
      </c>
      <c r="M1005" s="1533">
        <f>(L1005-H1005-H1006)</f>
        <v>6</v>
      </c>
      <c r="N1005" s="1537">
        <v>0.0</v>
      </c>
      <c r="O1005" s="1533">
        <f t="shared" si="731"/>
        <v>6</v>
      </c>
      <c r="P1005" s="1537"/>
      <c r="Q1005" s="1537"/>
      <c r="R1005" s="1730"/>
      <c r="S1005" s="649"/>
      <c r="T1005" s="649"/>
      <c r="U1005" s="649"/>
      <c r="V1005" s="649"/>
      <c r="W1005" s="649"/>
      <c r="X1005" s="649"/>
      <c r="Y1005" s="649"/>
      <c r="Z1005" s="649"/>
      <c r="AA1005" s="649"/>
      <c r="AB1005" s="649"/>
    </row>
    <row r="1006">
      <c r="A1006" s="1547" t="s">
        <v>78</v>
      </c>
      <c r="B1006" s="1537">
        <v>0.0</v>
      </c>
      <c r="C1006" s="1537">
        <v>0.0</v>
      </c>
      <c r="D1006" s="1537">
        <v>0.0</v>
      </c>
      <c r="E1006" s="1537">
        <v>0.0</v>
      </c>
      <c r="F1006" s="1537">
        <v>0.0</v>
      </c>
      <c r="G1006" s="1537">
        <v>0.0</v>
      </c>
      <c r="H1006" s="1535">
        <f t="shared" si="730"/>
        <v>0</v>
      </c>
      <c r="I1006" s="1533"/>
      <c r="J1006" s="729"/>
      <c r="K1006" s="1533" t="s">
        <v>78</v>
      </c>
      <c r="L1006" s="1537" t="str">
        <f t="shared" si="732"/>
        <v>-</v>
      </c>
      <c r="M1006" s="1533" t="s">
        <v>79</v>
      </c>
      <c r="N1006" s="1537" t="s">
        <v>79</v>
      </c>
      <c r="O1006" s="1533" t="s">
        <v>79</v>
      </c>
      <c r="P1006" s="1533"/>
      <c r="Q1006" s="1533"/>
      <c r="R1006" s="1730"/>
      <c r="S1006" s="649"/>
      <c r="T1006" s="649"/>
      <c r="U1006" s="649"/>
      <c r="V1006" s="649"/>
      <c r="W1006" s="649"/>
      <c r="X1006" s="649"/>
      <c r="Y1006" s="649"/>
      <c r="Z1006" s="649"/>
      <c r="AA1006" s="649"/>
      <c r="AB1006" s="649"/>
    </row>
    <row r="1007">
      <c r="A1007" s="1547" t="s">
        <v>446</v>
      </c>
      <c r="B1007" s="1537">
        <v>0.0</v>
      </c>
      <c r="C1007" s="1537">
        <v>0.0</v>
      </c>
      <c r="D1007" s="1537">
        <v>0.0</v>
      </c>
      <c r="E1007" s="1537">
        <v>0.0</v>
      </c>
      <c r="F1007" s="1537">
        <v>0.0</v>
      </c>
      <c r="G1007" s="1537">
        <v>0.0</v>
      </c>
      <c r="H1007" s="1535">
        <f t="shared" ref="H1007:H1008" si="733">sum(B1007:G1007)</f>
        <v>0</v>
      </c>
      <c r="I1007" s="1533"/>
      <c r="J1007" s="729"/>
      <c r="K1007" s="1533" t="s">
        <v>446</v>
      </c>
      <c r="L1007" s="1537">
        <f t="shared" si="732"/>
        <v>4</v>
      </c>
      <c r="M1007" s="1533">
        <f t="shared" ref="M1007:M1009" si="734">(L1007-H1007)</f>
        <v>4</v>
      </c>
      <c r="N1007" s="1537">
        <v>0.0</v>
      </c>
      <c r="O1007" s="1533">
        <f>sum(M1007,N1007)-R1007</f>
        <v>4</v>
      </c>
      <c r="P1007" s="1533"/>
      <c r="Q1007" s="1533"/>
      <c r="R1007" s="1730"/>
      <c r="S1007" s="649"/>
      <c r="T1007" s="649"/>
      <c r="U1007" s="649"/>
      <c r="V1007" s="649"/>
      <c r="W1007" s="649"/>
      <c r="X1007" s="649"/>
      <c r="Y1007" s="649"/>
      <c r="Z1007" s="649"/>
      <c r="AA1007" s="649"/>
      <c r="AB1007" s="649"/>
    </row>
    <row r="1008">
      <c r="A1008" s="1547" t="s">
        <v>80</v>
      </c>
      <c r="B1008" s="1537">
        <v>0.0</v>
      </c>
      <c r="C1008" s="1537">
        <v>0.0</v>
      </c>
      <c r="D1008" s="1537">
        <v>0.0</v>
      </c>
      <c r="E1008" s="1537">
        <v>0.0</v>
      </c>
      <c r="F1008" s="1537">
        <v>0.0</v>
      </c>
      <c r="G1008" s="1537">
        <v>0.0</v>
      </c>
      <c r="H1008" s="1535">
        <f t="shared" si="733"/>
        <v>0</v>
      </c>
      <c r="I1008" s="1533"/>
      <c r="J1008" s="729"/>
      <c r="K1008" s="1533" t="s">
        <v>80</v>
      </c>
      <c r="L1008" s="1537">
        <f t="shared" si="732"/>
        <v>33</v>
      </c>
      <c r="M1008" s="1533">
        <f t="shared" si="734"/>
        <v>33</v>
      </c>
      <c r="N1008" s="1537">
        <v>0.0</v>
      </c>
      <c r="O1008" s="1533">
        <f>sum(M1008,N1008)</f>
        <v>33</v>
      </c>
      <c r="P1008" s="1533"/>
      <c r="Q1008" s="1533"/>
      <c r="R1008" s="1730"/>
      <c r="S1008" s="649"/>
      <c r="T1008" s="649"/>
      <c r="U1008" s="649"/>
      <c r="V1008" s="649"/>
      <c r="W1008" s="649"/>
      <c r="X1008" s="649"/>
      <c r="Y1008" s="649"/>
      <c r="Z1008" s="649"/>
      <c r="AA1008" s="649"/>
      <c r="AB1008" s="649"/>
    </row>
    <row r="1009">
      <c r="A1009" s="1558" t="s">
        <v>199</v>
      </c>
      <c r="B1009" s="1541">
        <v>16.0</v>
      </c>
      <c r="C1009" s="1541">
        <v>18.0</v>
      </c>
      <c r="D1009" s="1541">
        <v>8.0</v>
      </c>
      <c r="E1009" s="1541">
        <v>0.0</v>
      </c>
      <c r="F1009" s="1541">
        <v>5.0</v>
      </c>
      <c r="G1009" s="1541">
        <v>0.0</v>
      </c>
      <c r="H1009" s="1542">
        <f t="shared" ref="H1009:H1011" si="735">SUM(B1009:G1009)</f>
        <v>47</v>
      </c>
      <c r="I1009" s="1543">
        <f>sum(H1009:H1012)</f>
        <v>68</v>
      </c>
      <c r="J1009" s="729"/>
      <c r="K1009" s="1559" t="s">
        <v>199</v>
      </c>
      <c r="L1009" s="1546">
        <v>60.0</v>
      </c>
      <c r="M1009" s="1543">
        <f t="shared" si="734"/>
        <v>13</v>
      </c>
      <c r="N1009" s="1546">
        <v>60.0</v>
      </c>
      <c r="O1009" s="1543">
        <f t="shared" ref="O1009:O1010" si="736">sum(M1009,N1009)-R1009</f>
        <v>73</v>
      </c>
      <c r="P1009" s="1546" t="s">
        <v>2</v>
      </c>
      <c r="Q1009" s="1546"/>
      <c r="R1009" s="1546"/>
      <c r="S1009" s="649"/>
      <c r="T1009" s="649"/>
      <c r="U1009" s="649"/>
      <c r="V1009" s="649"/>
      <c r="W1009" s="649"/>
      <c r="X1009" s="649"/>
      <c r="Y1009" s="649"/>
      <c r="Z1009" s="649"/>
      <c r="AA1009" s="649"/>
      <c r="AB1009" s="649"/>
    </row>
    <row r="1010">
      <c r="A1010" s="1547" t="s">
        <v>77</v>
      </c>
      <c r="B1010" s="1537">
        <v>0.0</v>
      </c>
      <c r="C1010" s="1537">
        <v>0.0</v>
      </c>
      <c r="D1010" s="1537">
        <v>0.0</v>
      </c>
      <c r="E1010" s="1537">
        <v>0.0</v>
      </c>
      <c r="F1010" s="1537">
        <v>0.0</v>
      </c>
      <c r="G1010" s="1548">
        <v>0.0</v>
      </c>
      <c r="H1010" s="1535">
        <f t="shared" si="735"/>
        <v>0</v>
      </c>
      <c r="I1010" s="1549">
        <f>(I1009/60)</f>
        <v>1.133333333</v>
      </c>
      <c r="J1010" s="729"/>
      <c r="K1010" s="1533" t="s">
        <v>77</v>
      </c>
      <c r="L1010" s="1537">
        <f t="shared" ref="L1010:L1018" si="737">(O618)</f>
        <v>13</v>
      </c>
      <c r="M1010" s="1533">
        <f>(L1010-H1010-H1011)</f>
        <v>0</v>
      </c>
      <c r="N1010" s="1537">
        <v>15.0</v>
      </c>
      <c r="O1010" s="1533">
        <f t="shared" si="736"/>
        <v>15</v>
      </c>
      <c r="P1010" s="1537"/>
      <c r="Q1010" s="1537"/>
      <c r="R1010" s="1730"/>
      <c r="S1010" s="649"/>
      <c r="T1010" s="649"/>
      <c r="U1010" s="649"/>
      <c r="V1010" s="649"/>
      <c r="W1010" s="649"/>
      <c r="X1010" s="649"/>
      <c r="Y1010" s="649"/>
      <c r="Z1010" s="649"/>
      <c r="AA1010" s="649"/>
      <c r="AB1010" s="649"/>
    </row>
    <row r="1011">
      <c r="A1011" s="1547" t="s">
        <v>78</v>
      </c>
      <c r="B1011" s="1537">
        <v>3.0</v>
      </c>
      <c r="C1011" s="1537">
        <v>8.0</v>
      </c>
      <c r="D1011" s="1537">
        <v>2.0</v>
      </c>
      <c r="E1011" s="1537">
        <v>0.0</v>
      </c>
      <c r="F1011" s="1537">
        <v>0.0</v>
      </c>
      <c r="G1011" s="1548">
        <v>0.0</v>
      </c>
      <c r="H1011" s="1535">
        <f t="shared" si="735"/>
        <v>13</v>
      </c>
      <c r="I1011" s="1533"/>
      <c r="J1011" s="729"/>
      <c r="K1011" s="1533" t="s">
        <v>78</v>
      </c>
      <c r="L1011" s="1537" t="str">
        <f t="shared" si="737"/>
        <v>-</v>
      </c>
      <c r="M1011" s="1533" t="s">
        <v>79</v>
      </c>
      <c r="N1011" s="1537" t="s">
        <v>79</v>
      </c>
      <c r="O1011" s="1533" t="s">
        <v>79</v>
      </c>
      <c r="P1011" s="1533"/>
      <c r="Q1011" s="1533"/>
      <c r="R1011" s="1730"/>
      <c r="S1011" s="649"/>
      <c r="T1011" s="649"/>
      <c r="U1011" s="649"/>
      <c r="V1011" s="649"/>
      <c r="W1011" s="649"/>
      <c r="X1011" s="649"/>
      <c r="Y1011" s="649"/>
      <c r="Z1011" s="649"/>
      <c r="AA1011" s="649"/>
      <c r="AB1011" s="649"/>
    </row>
    <row r="1012">
      <c r="A1012" s="1547" t="s">
        <v>446</v>
      </c>
      <c r="B1012" s="1537">
        <v>4.0</v>
      </c>
      <c r="C1012" s="1537">
        <v>4.0</v>
      </c>
      <c r="D1012" s="1537">
        <v>0.0</v>
      </c>
      <c r="E1012" s="1537">
        <v>0.0</v>
      </c>
      <c r="F1012" s="1537">
        <v>0.0</v>
      </c>
      <c r="G1012" s="1548">
        <v>0.0</v>
      </c>
      <c r="H1012" s="1535">
        <f t="shared" ref="H1012:H1013" si="738">sum(B1012:G1012)</f>
        <v>8</v>
      </c>
      <c r="I1012" s="1533"/>
      <c r="J1012" s="1553"/>
      <c r="K1012" s="1533" t="s">
        <v>446</v>
      </c>
      <c r="L1012" s="1537">
        <f t="shared" si="737"/>
        <v>8</v>
      </c>
      <c r="M1012" s="1533">
        <f t="shared" ref="M1012:M1014" si="739">(L1012-H1012)</f>
        <v>0</v>
      </c>
      <c r="N1012" s="1537">
        <v>0.0</v>
      </c>
      <c r="O1012" s="1533">
        <f>sum(M1012,N1012)-R1012</f>
        <v>0</v>
      </c>
      <c r="P1012" s="1533"/>
      <c r="Q1012" s="1533"/>
      <c r="R1012" s="1730"/>
      <c r="S1012" s="649"/>
      <c r="T1012" s="649"/>
      <c r="U1012" s="649"/>
      <c r="V1012" s="649"/>
      <c r="W1012" s="649"/>
      <c r="X1012" s="649"/>
      <c r="Y1012" s="649"/>
      <c r="Z1012" s="649"/>
      <c r="AA1012" s="649"/>
      <c r="AB1012" s="649"/>
    </row>
    <row r="1013">
      <c r="A1013" s="1547" t="s">
        <v>80</v>
      </c>
      <c r="B1013" s="1537">
        <v>0.0</v>
      </c>
      <c r="C1013" s="1537">
        <v>0.0</v>
      </c>
      <c r="D1013" s="1537">
        <v>0.0</v>
      </c>
      <c r="E1013" s="1537">
        <v>0.0</v>
      </c>
      <c r="F1013" s="1537">
        <v>0.0</v>
      </c>
      <c r="G1013" s="1548">
        <v>0.0</v>
      </c>
      <c r="H1013" s="1535">
        <f t="shared" si="738"/>
        <v>0</v>
      </c>
      <c r="I1013" s="1533"/>
      <c r="J1013" s="729"/>
      <c r="K1013" s="1533" t="s">
        <v>80</v>
      </c>
      <c r="L1013" s="1537">
        <f t="shared" si="737"/>
        <v>30</v>
      </c>
      <c r="M1013" s="1533">
        <f t="shared" si="739"/>
        <v>30</v>
      </c>
      <c r="N1013" s="1537">
        <v>0.0</v>
      </c>
      <c r="O1013" s="1533">
        <f>sum(M1013,N1013)</f>
        <v>30</v>
      </c>
      <c r="P1013" s="1533"/>
      <c r="Q1013" s="1533"/>
      <c r="R1013" s="1730"/>
      <c r="S1013" s="649"/>
      <c r="T1013" s="649"/>
      <c r="U1013" s="649"/>
      <c r="V1013" s="649"/>
      <c r="W1013" s="649"/>
      <c r="X1013" s="649"/>
      <c r="Y1013" s="649"/>
      <c r="Z1013" s="649"/>
      <c r="AA1013" s="649"/>
      <c r="AB1013" s="649"/>
    </row>
    <row r="1014">
      <c r="A1014" s="1546" t="s">
        <v>713</v>
      </c>
      <c r="B1014" s="1541"/>
      <c r="C1014" s="1541"/>
      <c r="D1014" s="1541"/>
      <c r="E1014" s="1541"/>
      <c r="F1014" s="1541"/>
      <c r="G1014" s="1542"/>
      <c r="H1014" s="1542">
        <f t="shared" ref="H1014:H1016" si="740">SUM(B1014:G1014)</f>
        <v>0</v>
      </c>
      <c r="I1014" s="1543">
        <f>sum(H1014:H1017)</f>
        <v>0</v>
      </c>
      <c r="J1014" s="729"/>
      <c r="K1014" s="1546" t="s">
        <v>274</v>
      </c>
      <c r="L1014" s="1546">
        <f t="shared" si="737"/>
        <v>0</v>
      </c>
      <c r="M1014" s="1543">
        <f t="shared" si="739"/>
        <v>0</v>
      </c>
      <c r="N1014" s="1546"/>
      <c r="O1014" s="1543">
        <f t="shared" ref="O1014:O1015" si="741">sum(M1014,N1014)-R1014</f>
        <v>0</v>
      </c>
      <c r="P1014" s="1543"/>
      <c r="Q1014" s="1546"/>
      <c r="R1014" s="1546"/>
      <c r="S1014" s="649"/>
      <c r="T1014" s="649"/>
      <c r="U1014" s="649"/>
      <c r="V1014" s="649"/>
      <c r="W1014" s="649"/>
      <c r="X1014" s="649"/>
      <c r="Y1014" s="649"/>
      <c r="Z1014" s="649"/>
      <c r="AA1014" s="649"/>
      <c r="AB1014" s="649"/>
    </row>
    <row r="1015">
      <c r="A1015" s="1547" t="s">
        <v>77</v>
      </c>
      <c r="B1015" s="1537"/>
      <c r="C1015" s="1537"/>
      <c r="D1015" s="1537"/>
      <c r="E1015" s="1537"/>
      <c r="F1015" s="1537"/>
      <c r="G1015" s="1535"/>
      <c r="H1015" s="1535">
        <f t="shared" si="740"/>
        <v>0</v>
      </c>
      <c r="I1015" s="1549">
        <f>(I1014/60)</f>
        <v>0</v>
      </c>
      <c r="J1015" s="729"/>
      <c r="K1015" s="1533" t="s">
        <v>77</v>
      </c>
      <c r="L1015" s="1537">
        <f t="shared" si="737"/>
        <v>0</v>
      </c>
      <c r="M1015" s="1533">
        <f>(L1015-H1015-H1016)</f>
        <v>0</v>
      </c>
      <c r="N1015" s="1537"/>
      <c r="O1015" s="1533">
        <f t="shared" si="741"/>
        <v>0</v>
      </c>
      <c r="P1015" s="1533"/>
      <c r="Q1015" s="1533"/>
      <c r="R1015" s="1730"/>
      <c r="S1015" s="649"/>
      <c r="T1015" s="649"/>
      <c r="U1015" s="649"/>
      <c r="V1015" s="649"/>
      <c r="W1015" s="649"/>
      <c r="X1015" s="649"/>
      <c r="Y1015" s="649"/>
      <c r="Z1015" s="649"/>
      <c r="AA1015" s="649"/>
      <c r="AB1015" s="649"/>
    </row>
    <row r="1016">
      <c r="A1016" s="1547" t="s">
        <v>78</v>
      </c>
      <c r="B1016" s="1537"/>
      <c r="C1016" s="1537"/>
      <c r="D1016" s="1537"/>
      <c r="E1016" s="1537"/>
      <c r="F1016" s="1537"/>
      <c r="G1016" s="1535"/>
      <c r="H1016" s="1535">
        <f t="shared" si="740"/>
        <v>0</v>
      </c>
      <c r="I1016" s="1533"/>
      <c r="J1016" s="729"/>
      <c r="K1016" s="1533" t="s">
        <v>78</v>
      </c>
      <c r="L1016" s="1537" t="str">
        <f t="shared" si="737"/>
        <v>-</v>
      </c>
      <c r="M1016" s="1533" t="s">
        <v>79</v>
      </c>
      <c r="N1016" s="1537"/>
      <c r="O1016" s="1533" t="s">
        <v>79</v>
      </c>
      <c r="P1016" s="1533"/>
      <c r="Q1016" s="1533"/>
      <c r="R1016" s="1730"/>
      <c r="S1016" s="649"/>
      <c r="T1016" s="649"/>
      <c r="U1016" s="649"/>
      <c r="V1016" s="649"/>
      <c r="W1016" s="649"/>
      <c r="X1016" s="649"/>
      <c r="Y1016" s="649"/>
      <c r="Z1016" s="649"/>
      <c r="AA1016" s="649"/>
      <c r="AB1016" s="649"/>
    </row>
    <row r="1017">
      <c r="A1017" s="1547" t="s">
        <v>446</v>
      </c>
      <c r="B1017" s="1537"/>
      <c r="C1017" s="1537"/>
      <c r="D1017" s="1537"/>
      <c r="E1017" s="1537"/>
      <c r="F1017" s="1537"/>
      <c r="G1017" s="1535"/>
      <c r="H1017" s="1535">
        <f>sum(B1017:G1017)</f>
        <v>0</v>
      </c>
      <c r="I1017" s="1533"/>
      <c r="J1017" s="729"/>
      <c r="K1017" s="1533" t="s">
        <v>446</v>
      </c>
      <c r="L1017" s="1537">
        <f t="shared" si="737"/>
        <v>0</v>
      </c>
      <c r="M1017" s="1533">
        <f t="shared" ref="M1017:M1018" si="742">(L1017-H1017)</f>
        <v>0</v>
      </c>
      <c r="N1017" s="1537"/>
      <c r="O1017" s="1533">
        <f>sum(M1017,N1017)-R1017</f>
        <v>0</v>
      </c>
      <c r="P1017" s="1533"/>
      <c r="Q1017" s="1533"/>
      <c r="R1017" s="1730"/>
      <c r="S1017" s="649"/>
      <c r="T1017" s="649"/>
      <c r="U1017" s="649"/>
      <c r="V1017" s="649"/>
      <c r="W1017" s="649"/>
      <c r="X1017" s="649"/>
      <c r="Y1017" s="649"/>
      <c r="Z1017" s="649"/>
      <c r="AA1017" s="649"/>
      <c r="AB1017" s="649"/>
    </row>
    <row r="1018">
      <c r="A1018" s="1547" t="s">
        <v>80</v>
      </c>
      <c r="B1018" s="1537"/>
      <c r="C1018" s="1537"/>
      <c r="D1018" s="1537"/>
      <c r="E1018" s="1537"/>
      <c r="F1018" s="1537"/>
      <c r="G1018" s="1535"/>
      <c r="H1018" s="1535">
        <f>SUM(B1018:G1018)</f>
        <v>0</v>
      </c>
      <c r="I1018" s="1533"/>
      <c r="J1018" s="729"/>
      <c r="K1018" s="1533" t="s">
        <v>80</v>
      </c>
      <c r="L1018" s="1537">
        <f t="shared" si="737"/>
        <v>0</v>
      </c>
      <c r="M1018" s="1533">
        <f t="shared" si="742"/>
        <v>0</v>
      </c>
      <c r="N1018" s="1537"/>
      <c r="O1018" s="1533">
        <f>sum(M1018,N1018)</f>
        <v>0</v>
      </c>
      <c r="P1018" s="1533"/>
      <c r="Q1018" s="1533"/>
      <c r="R1018" s="1730"/>
      <c r="S1018" s="649"/>
      <c r="T1018" s="649"/>
      <c r="U1018" s="649"/>
      <c r="V1018" s="649"/>
      <c r="W1018" s="649"/>
      <c r="X1018" s="649"/>
      <c r="Y1018" s="649"/>
      <c r="Z1018" s="649"/>
      <c r="AA1018" s="649"/>
      <c r="AB1018" s="649"/>
    </row>
    <row r="1019">
      <c r="A1019" s="1538" t="s">
        <v>75</v>
      </c>
      <c r="B1019" s="1539">
        <f t="shared" ref="B1019:C1019" si="743"> SUM(B1020:B1023,B1025:B1028,B1030:B1033,B1035:B1038,B1040:B1043, B1045:B1048)</f>
        <v>10</v>
      </c>
      <c r="C1019" s="1539">
        <f t="shared" si="743"/>
        <v>11</v>
      </c>
      <c r="D1019" s="1539">
        <f> SUM(D1020:D1023,D1025:D1028,D1030:D1033,D1035:D1038,D1040:D1043,D1045:D1048)</f>
        <v>17</v>
      </c>
      <c r="E1019" s="1539">
        <f> SUM(E1020:E1023,E1025:E1028,E1030:E1033,E1035:E1038,E1040:E1043,E1045:E1049)</f>
        <v>37</v>
      </c>
      <c r="F1019" s="1539">
        <f> SUM(F1020:F1023,F1025:F1028,F1030:F1033,F1035:F1038,F1040:F1043,F1045:F1048)</f>
        <v>12</v>
      </c>
      <c r="G1019" s="1539">
        <f> SUM(G1020:G1023,G1025:G1028,G1030:G1033,G1035:G1038,G1040:G1043)</f>
        <v>10</v>
      </c>
      <c r="H1019" s="1539">
        <f>SUM(H1020:H1023,H1025:H1028,H1030:H1033,H1035:H1038,H1040:H1043,H1045:H1048)</f>
        <v>97</v>
      </c>
      <c r="I1019" s="1539"/>
      <c r="J1019" s="1568"/>
      <c r="K1019" s="1539" t="s">
        <v>75</v>
      </c>
      <c r="L1019" s="1539"/>
      <c r="M1019" s="1539"/>
      <c r="N1019" s="1539"/>
      <c r="O1019" s="1539"/>
      <c r="P1019" s="1539"/>
      <c r="Q1019" s="1539"/>
      <c r="R1019" s="1539"/>
      <c r="S1019" s="649"/>
      <c r="T1019" s="649"/>
      <c r="U1019" s="649"/>
      <c r="V1019" s="649"/>
      <c r="W1019" s="649"/>
      <c r="X1019" s="649"/>
      <c r="Y1019" s="649"/>
      <c r="Z1019" s="649"/>
      <c r="AA1019" s="649"/>
      <c r="AB1019" s="649"/>
    </row>
    <row r="1020">
      <c r="A1020" s="1540" t="s">
        <v>152</v>
      </c>
      <c r="B1020" s="1541">
        <v>0.0</v>
      </c>
      <c r="C1020" s="1541">
        <v>7.0</v>
      </c>
      <c r="D1020" s="1541">
        <v>0.0</v>
      </c>
      <c r="E1020" s="1541">
        <v>20.0</v>
      </c>
      <c r="F1020" s="1541">
        <v>5.0</v>
      </c>
      <c r="G1020" s="1541">
        <v>1.0</v>
      </c>
      <c r="H1020" s="1542">
        <f t="shared" ref="H1020:H1022" si="744">SUM(B1020:G1020)</f>
        <v>33</v>
      </c>
      <c r="I1020" s="1543">
        <f>sum(H1020:H1023)</f>
        <v>48</v>
      </c>
      <c r="J1020" s="729"/>
      <c r="K1020" s="1545" t="s">
        <v>152</v>
      </c>
      <c r="L1020" s="1546">
        <f t="shared" ref="L1020:L1049" si="745">(O628)</f>
        <v>47</v>
      </c>
      <c r="M1020" s="1543">
        <f>(L1020-H1020)</f>
        <v>14</v>
      </c>
      <c r="N1020" s="1546">
        <v>40.0</v>
      </c>
      <c r="O1020" s="1543">
        <f t="shared" ref="O1020:O1021" si="746">sum(M1020,N1020)-R1020</f>
        <v>54</v>
      </c>
      <c r="P1020" s="1546" t="s">
        <v>2</v>
      </c>
      <c r="Q1020" s="1546"/>
      <c r="R1020" s="1546"/>
      <c r="S1020" s="649"/>
      <c r="T1020" s="649"/>
      <c r="U1020" s="649"/>
      <c r="V1020" s="649"/>
      <c r="W1020" s="649"/>
      <c r="X1020" s="649"/>
      <c r="Y1020" s="649"/>
      <c r="Z1020" s="649"/>
      <c r="AA1020" s="649"/>
      <c r="AB1020" s="649"/>
    </row>
    <row r="1021">
      <c r="A1021" s="1547" t="s">
        <v>77</v>
      </c>
      <c r="B1021" s="1537">
        <v>0.0</v>
      </c>
      <c r="C1021" s="1537">
        <v>0.0</v>
      </c>
      <c r="D1021" s="1537">
        <v>0.0</v>
      </c>
      <c r="E1021" s="1537">
        <v>0.0</v>
      </c>
      <c r="F1021" s="1537">
        <v>1.0</v>
      </c>
      <c r="G1021" s="1548">
        <v>2.0</v>
      </c>
      <c r="H1021" s="1535">
        <f t="shared" si="744"/>
        <v>3</v>
      </c>
      <c r="I1021" s="1549">
        <f>(I1020/61)</f>
        <v>0.7868852459</v>
      </c>
      <c r="J1021" s="729"/>
      <c r="K1021" s="1533" t="s">
        <v>77</v>
      </c>
      <c r="L1021" s="1537">
        <f t="shared" si="745"/>
        <v>17</v>
      </c>
      <c r="M1021" s="1533">
        <f>(L1021-H1021-H1022)</f>
        <v>13</v>
      </c>
      <c r="N1021" s="1537">
        <v>0.0</v>
      </c>
      <c r="O1021" s="1533">
        <f t="shared" si="746"/>
        <v>13</v>
      </c>
      <c r="P1021" s="1537"/>
      <c r="Q1021" s="1533"/>
      <c r="R1021" s="1730"/>
      <c r="S1021" s="649"/>
      <c r="T1021" s="649"/>
      <c r="U1021" s="649"/>
      <c r="V1021" s="649"/>
      <c r="W1021" s="649"/>
      <c r="X1021" s="649"/>
      <c r="Y1021" s="649"/>
      <c r="Z1021" s="649"/>
      <c r="AA1021" s="649"/>
      <c r="AB1021" s="649"/>
    </row>
    <row r="1022">
      <c r="A1022" s="1547" t="s">
        <v>78</v>
      </c>
      <c r="B1022" s="1537">
        <v>0.0</v>
      </c>
      <c r="C1022" s="1537">
        <v>0.0</v>
      </c>
      <c r="D1022" s="1537">
        <v>0.0</v>
      </c>
      <c r="E1022" s="1537">
        <v>0.0</v>
      </c>
      <c r="F1022" s="1537">
        <v>0.0</v>
      </c>
      <c r="G1022" s="1548">
        <v>1.0</v>
      </c>
      <c r="H1022" s="1535">
        <f t="shared" si="744"/>
        <v>1</v>
      </c>
      <c r="I1022" s="1533"/>
      <c r="J1022" s="729"/>
      <c r="K1022" s="1533" t="s">
        <v>78</v>
      </c>
      <c r="L1022" s="1537" t="str">
        <f t="shared" si="745"/>
        <v>-</v>
      </c>
      <c r="M1022" s="1533" t="s">
        <v>79</v>
      </c>
      <c r="N1022" s="1537" t="s">
        <v>79</v>
      </c>
      <c r="O1022" s="1533" t="s">
        <v>79</v>
      </c>
      <c r="P1022" s="1533"/>
      <c r="Q1022" s="1533"/>
      <c r="R1022" s="1730"/>
      <c r="S1022" s="649"/>
      <c r="T1022" s="649"/>
      <c r="U1022" s="649"/>
      <c r="V1022" s="649"/>
      <c r="W1022" s="649"/>
      <c r="X1022" s="649"/>
      <c r="Y1022" s="649"/>
      <c r="Z1022" s="649"/>
      <c r="AA1022" s="649"/>
      <c r="AB1022" s="649"/>
    </row>
    <row r="1023">
      <c r="A1023" s="1547" t="s">
        <v>446</v>
      </c>
      <c r="B1023" s="1537">
        <v>0.0</v>
      </c>
      <c r="C1023" s="1537">
        <v>1.0</v>
      </c>
      <c r="D1023" s="1537">
        <v>0.0</v>
      </c>
      <c r="E1023" s="1537">
        <v>10.0</v>
      </c>
      <c r="F1023" s="1537">
        <v>0.0</v>
      </c>
      <c r="G1023" s="1548">
        <v>0.0</v>
      </c>
      <c r="H1023" s="1535">
        <f t="shared" ref="H1023:H1024" si="747">sum(B1023:G1023)</f>
        <v>11</v>
      </c>
      <c r="I1023" s="1533"/>
      <c r="J1023" s="729"/>
      <c r="K1023" s="1533" t="s">
        <v>446</v>
      </c>
      <c r="L1023" s="1537">
        <f t="shared" si="745"/>
        <v>13</v>
      </c>
      <c r="M1023" s="1533">
        <f t="shared" ref="M1023:M1025" si="748">(L1023-H1023)</f>
        <v>2</v>
      </c>
      <c r="N1023" s="1537">
        <v>0.0</v>
      </c>
      <c r="O1023" s="1533">
        <f>sum(M1023,N1023)-R1023</f>
        <v>2</v>
      </c>
      <c r="P1023" s="1533"/>
      <c r="Q1023" s="1533"/>
      <c r="R1023" s="1730"/>
      <c r="S1023" s="649"/>
      <c r="T1023" s="649"/>
      <c r="U1023" s="649"/>
      <c r="V1023" s="649"/>
      <c r="W1023" s="649"/>
      <c r="X1023" s="649"/>
      <c r="Y1023" s="649"/>
      <c r="Z1023" s="649"/>
      <c r="AA1023" s="649"/>
      <c r="AB1023" s="649"/>
    </row>
    <row r="1024">
      <c r="A1024" s="1547" t="s">
        <v>80</v>
      </c>
      <c r="B1024" s="1537">
        <v>0.0</v>
      </c>
      <c r="C1024" s="1537">
        <v>0.0</v>
      </c>
      <c r="D1024" s="1537">
        <v>0.0</v>
      </c>
      <c r="E1024" s="1537">
        <v>0.0</v>
      </c>
      <c r="F1024" s="1537">
        <v>0.0</v>
      </c>
      <c r="G1024" s="1548">
        <v>0.0</v>
      </c>
      <c r="H1024" s="1535">
        <f t="shared" si="747"/>
        <v>0</v>
      </c>
      <c r="I1024" s="1533"/>
      <c r="J1024" s="729"/>
      <c r="K1024" s="1533" t="s">
        <v>80</v>
      </c>
      <c r="L1024" s="1537">
        <f t="shared" si="745"/>
        <v>35</v>
      </c>
      <c r="M1024" s="1533">
        <f t="shared" si="748"/>
        <v>35</v>
      </c>
      <c r="N1024" s="1537">
        <v>0.0</v>
      </c>
      <c r="O1024" s="1533">
        <f>sum(M1024,N1024)</f>
        <v>35</v>
      </c>
      <c r="P1024" s="1533"/>
      <c r="Q1024" s="1533"/>
      <c r="R1024" s="1730"/>
      <c r="S1024" s="649"/>
      <c r="T1024" s="649"/>
      <c r="U1024" s="649"/>
      <c r="V1024" s="649"/>
      <c r="W1024" s="649"/>
      <c r="X1024" s="649"/>
      <c r="Y1024" s="649"/>
      <c r="Z1024" s="649"/>
      <c r="AA1024" s="649"/>
      <c r="AB1024" s="649"/>
    </row>
    <row r="1025">
      <c r="A1025" s="1552" t="s">
        <v>521</v>
      </c>
      <c r="B1025" s="1546">
        <v>2.0</v>
      </c>
      <c r="C1025" s="1546">
        <v>1.0</v>
      </c>
      <c r="D1025" s="1546">
        <v>3.0</v>
      </c>
      <c r="E1025" s="1546">
        <v>0.0</v>
      </c>
      <c r="F1025" s="1546">
        <v>0.0</v>
      </c>
      <c r="G1025" s="1541">
        <v>1.0</v>
      </c>
      <c r="H1025" s="1542">
        <f t="shared" ref="H1025:H1027" si="749">SUM(B1025:G1025)</f>
        <v>7</v>
      </c>
      <c r="I1025" s="1543">
        <f>sum(H1025:H1028)</f>
        <v>15</v>
      </c>
      <c r="J1025" s="729"/>
      <c r="K1025" s="1543" t="s">
        <v>521</v>
      </c>
      <c r="L1025" s="1546">
        <f t="shared" si="745"/>
        <v>33</v>
      </c>
      <c r="M1025" s="1543">
        <f t="shared" si="748"/>
        <v>26</v>
      </c>
      <c r="N1025" s="1546">
        <v>10.0</v>
      </c>
      <c r="O1025" s="1543">
        <f t="shared" ref="O1025:O1026" si="750">sum(M1025,N1025)-R1025</f>
        <v>36</v>
      </c>
      <c r="P1025" s="1546" t="s">
        <v>2</v>
      </c>
      <c r="Q1025" s="1546"/>
      <c r="R1025" s="1546"/>
      <c r="S1025" s="649"/>
      <c r="T1025" s="649"/>
      <c r="U1025" s="649"/>
      <c r="V1025" s="649"/>
      <c r="W1025" s="649"/>
      <c r="X1025" s="649"/>
      <c r="Y1025" s="649"/>
      <c r="Z1025" s="649"/>
      <c r="AA1025" s="649"/>
      <c r="AB1025" s="649"/>
    </row>
    <row r="1026">
      <c r="A1026" s="1547" t="s">
        <v>77</v>
      </c>
      <c r="B1026" s="1537">
        <v>0.0</v>
      </c>
      <c r="C1026" s="1537">
        <v>0.0</v>
      </c>
      <c r="D1026" s="1537">
        <v>3.0</v>
      </c>
      <c r="E1026" s="1537">
        <v>1.0</v>
      </c>
      <c r="F1026" s="1537">
        <v>1.0</v>
      </c>
      <c r="G1026" s="1537">
        <v>1.0</v>
      </c>
      <c r="H1026" s="1535">
        <f t="shared" si="749"/>
        <v>6</v>
      </c>
      <c r="I1026" s="1549">
        <f>(I1025/60)</f>
        <v>0.25</v>
      </c>
      <c r="J1026" s="729"/>
      <c r="K1026" s="1533" t="s">
        <v>77</v>
      </c>
      <c r="L1026" s="1537">
        <f t="shared" si="745"/>
        <v>10</v>
      </c>
      <c r="M1026" s="1533">
        <f>(L1026-H1026-H1027)</f>
        <v>4</v>
      </c>
      <c r="N1026" s="1537">
        <v>3.0</v>
      </c>
      <c r="O1026" s="1533">
        <f t="shared" si="750"/>
        <v>7</v>
      </c>
      <c r="P1026" s="1537"/>
      <c r="Q1026" s="1533"/>
      <c r="R1026" s="1730"/>
      <c r="S1026" s="649"/>
      <c r="T1026" s="649"/>
      <c r="U1026" s="649"/>
      <c r="V1026" s="649"/>
      <c r="W1026" s="649"/>
      <c r="X1026" s="649"/>
      <c r="Y1026" s="649"/>
      <c r="Z1026" s="649"/>
      <c r="AA1026" s="649"/>
      <c r="AB1026" s="649"/>
    </row>
    <row r="1027">
      <c r="A1027" s="1547" t="s">
        <v>78</v>
      </c>
      <c r="B1027" s="1537">
        <v>0.0</v>
      </c>
      <c r="C1027" s="1537">
        <v>0.0</v>
      </c>
      <c r="D1027" s="1537">
        <v>0.0</v>
      </c>
      <c r="E1027" s="1537">
        <v>0.0</v>
      </c>
      <c r="F1027" s="1537">
        <v>0.0</v>
      </c>
      <c r="G1027" s="1537">
        <v>0.0</v>
      </c>
      <c r="H1027" s="1535">
        <f t="shared" si="749"/>
        <v>0</v>
      </c>
      <c r="I1027" s="1533"/>
      <c r="J1027" s="729"/>
      <c r="K1027" s="1533" t="s">
        <v>78</v>
      </c>
      <c r="L1027" s="1537" t="str">
        <f t="shared" si="745"/>
        <v>-</v>
      </c>
      <c r="M1027" s="1533" t="s">
        <v>79</v>
      </c>
      <c r="N1027" s="1537" t="s">
        <v>79</v>
      </c>
      <c r="O1027" s="1533" t="s">
        <v>79</v>
      </c>
      <c r="P1027" s="1533"/>
      <c r="Q1027" s="1533"/>
      <c r="R1027" s="1730"/>
      <c r="S1027" s="649"/>
      <c r="T1027" s="649"/>
      <c r="U1027" s="649"/>
      <c r="V1027" s="649"/>
      <c r="W1027" s="649"/>
      <c r="X1027" s="649"/>
      <c r="Y1027" s="649"/>
      <c r="Z1027" s="649"/>
      <c r="AA1027" s="649"/>
      <c r="AB1027" s="649"/>
    </row>
    <row r="1028">
      <c r="A1028" s="1547" t="s">
        <v>446</v>
      </c>
      <c r="B1028" s="1537">
        <v>0.0</v>
      </c>
      <c r="C1028" s="1537">
        <v>0.0</v>
      </c>
      <c r="D1028" s="1537">
        <v>2.0</v>
      </c>
      <c r="E1028" s="1537">
        <v>0.0</v>
      </c>
      <c r="F1028" s="1537">
        <v>0.0</v>
      </c>
      <c r="G1028" s="1537">
        <v>0.0</v>
      </c>
      <c r="H1028" s="1535">
        <f t="shared" ref="H1028:H1029" si="751">sum(B1028:G1028)</f>
        <v>2</v>
      </c>
      <c r="I1028" s="1533"/>
      <c r="J1028" s="729"/>
      <c r="K1028" s="1533" t="s">
        <v>446</v>
      </c>
      <c r="L1028" s="1537">
        <f t="shared" si="745"/>
        <v>10</v>
      </c>
      <c r="M1028" s="1533">
        <f t="shared" ref="M1028:M1030" si="752">(L1028-H1028)</f>
        <v>8</v>
      </c>
      <c r="N1028" s="1537">
        <v>0.0</v>
      </c>
      <c r="O1028" s="1533">
        <f>sum(M1028,N1028)-R1028</f>
        <v>8</v>
      </c>
      <c r="P1028" s="1533"/>
      <c r="Q1028" s="1533"/>
      <c r="R1028" s="1730"/>
      <c r="S1028" s="649"/>
      <c r="T1028" s="649"/>
      <c r="U1028" s="649"/>
      <c r="V1028" s="649"/>
      <c r="W1028" s="649"/>
      <c r="X1028" s="649"/>
      <c r="Y1028" s="649"/>
      <c r="Z1028" s="649"/>
      <c r="AA1028" s="649"/>
      <c r="AB1028" s="649"/>
    </row>
    <row r="1029">
      <c r="A1029" s="1547" t="s">
        <v>80</v>
      </c>
      <c r="B1029" s="1537">
        <v>0.0</v>
      </c>
      <c r="C1029" s="1537">
        <v>0.0</v>
      </c>
      <c r="D1029" s="1537">
        <v>1.0</v>
      </c>
      <c r="E1029" s="1537">
        <v>0.0</v>
      </c>
      <c r="F1029" s="1537">
        <v>0.0</v>
      </c>
      <c r="G1029" s="1537">
        <v>0.0</v>
      </c>
      <c r="H1029" s="1535">
        <f t="shared" si="751"/>
        <v>1</v>
      </c>
      <c r="I1029" s="1533"/>
      <c r="J1029" s="729"/>
      <c r="K1029" s="1533" t="s">
        <v>80</v>
      </c>
      <c r="L1029" s="1537">
        <f t="shared" si="745"/>
        <v>8</v>
      </c>
      <c r="M1029" s="1533">
        <f t="shared" si="752"/>
        <v>7</v>
      </c>
      <c r="N1029" s="1537">
        <v>0.0</v>
      </c>
      <c r="O1029" s="1533">
        <f>sum(M1029,N1029)</f>
        <v>7</v>
      </c>
      <c r="P1029" s="1533"/>
      <c r="Q1029" s="1533"/>
      <c r="R1029" s="1730"/>
      <c r="S1029" s="649"/>
      <c r="T1029" s="649"/>
      <c r="U1029" s="649"/>
      <c r="V1029" s="649"/>
      <c r="W1029" s="649"/>
      <c r="X1029" s="649"/>
      <c r="Y1029" s="649"/>
      <c r="Z1029" s="649"/>
      <c r="AA1029" s="649"/>
      <c r="AB1029" s="649"/>
    </row>
    <row r="1030">
      <c r="A1030" s="1552" t="s">
        <v>230</v>
      </c>
      <c r="B1030" s="1541">
        <v>0.0</v>
      </c>
      <c r="C1030" s="1541">
        <v>0.0</v>
      </c>
      <c r="D1030" s="1541">
        <v>1.0</v>
      </c>
      <c r="E1030" s="1541">
        <v>0.0</v>
      </c>
      <c r="F1030" s="1541">
        <v>0.0</v>
      </c>
      <c r="G1030" s="1541">
        <v>0.0</v>
      </c>
      <c r="H1030" s="1542">
        <f t="shared" ref="H1030:H1032" si="753">SUM(B1030:G1030)</f>
        <v>1</v>
      </c>
      <c r="I1030" s="1543">
        <f>sum(H1030:H1033)</f>
        <v>1</v>
      </c>
      <c r="J1030" s="729"/>
      <c r="K1030" s="1543" t="s">
        <v>230</v>
      </c>
      <c r="L1030" s="1546">
        <f t="shared" si="745"/>
        <v>28</v>
      </c>
      <c r="M1030" s="1543">
        <f t="shared" si="752"/>
        <v>27</v>
      </c>
      <c r="N1030" s="1546">
        <v>0.0</v>
      </c>
      <c r="O1030" s="1543">
        <f t="shared" ref="O1030:O1031" si="754">sum(M1030,N1030)-R1030</f>
        <v>27</v>
      </c>
      <c r="P1030" s="1546" t="s">
        <v>2</v>
      </c>
      <c r="Q1030" s="1546"/>
      <c r="R1030" s="1546"/>
      <c r="S1030" s="649"/>
      <c r="T1030" s="649"/>
      <c r="U1030" s="649"/>
      <c r="V1030" s="649"/>
      <c r="W1030" s="649"/>
      <c r="X1030" s="649"/>
      <c r="Y1030" s="649"/>
      <c r="Z1030" s="649"/>
      <c r="AA1030" s="649"/>
      <c r="AB1030" s="649"/>
    </row>
    <row r="1031">
      <c r="A1031" s="1547" t="s">
        <v>77</v>
      </c>
      <c r="B1031" s="1537">
        <v>0.0</v>
      </c>
      <c r="C1031" s="1537">
        <v>0.0</v>
      </c>
      <c r="D1031" s="1537">
        <v>0.0</v>
      </c>
      <c r="E1031" s="1537">
        <v>0.0</v>
      </c>
      <c r="F1031" s="1537">
        <v>0.0</v>
      </c>
      <c r="G1031" s="1548">
        <v>0.0</v>
      </c>
      <c r="H1031" s="1535">
        <f t="shared" si="753"/>
        <v>0</v>
      </c>
      <c r="I1031" s="1549">
        <f>(I1030/60)</f>
        <v>0.01666666667</v>
      </c>
      <c r="J1031" s="729"/>
      <c r="K1031" s="1533" t="s">
        <v>77</v>
      </c>
      <c r="L1031" s="1537">
        <f t="shared" si="745"/>
        <v>10</v>
      </c>
      <c r="M1031" s="1533">
        <f>(L1031-H1031-H1032)</f>
        <v>10</v>
      </c>
      <c r="N1031" s="1537">
        <v>0.0</v>
      </c>
      <c r="O1031" s="1533">
        <f t="shared" si="754"/>
        <v>10</v>
      </c>
      <c r="P1031" s="1537"/>
      <c r="Q1031" s="1533"/>
      <c r="R1031" s="1730"/>
      <c r="S1031" s="649"/>
      <c r="T1031" s="649"/>
      <c r="U1031" s="649"/>
      <c r="V1031" s="649"/>
      <c r="W1031" s="649"/>
      <c r="X1031" s="649"/>
      <c r="Y1031" s="649"/>
      <c r="Z1031" s="649"/>
      <c r="AA1031" s="649"/>
      <c r="AB1031" s="649"/>
    </row>
    <row r="1032">
      <c r="A1032" s="1547" t="s">
        <v>78</v>
      </c>
      <c r="B1032" s="1537">
        <v>0.0</v>
      </c>
      <c r="C1032" s="1537">
        <v>0.0</v>
      </c>
      <c r="D1032" s="1537">
        <v>0.0</v>
      </c>
      <c r="E1032" s="1537">
        <v>0.0</v>
      </c>
      <c r="F1032" s="1537">
        <v>0.0</v>
      </c>
      <c r="G1032" s="1548">
        <v>0.0</v>
      </c>
      <c r="H1032" s="1535">
        <f t="shared" si="753"/>
        <v>0</v>
      </c>
      <c r="I1032" s="1533"/>
      <c r="J1032" s="729"/>
      <c r="K1032" s="1533" t="s">
        <v>78</v>
      </c>
      <c r="L1032" s="1537" t="str">
        <f t="shared" si="745"/>
        <v>-</v>
      </c>
      <c r="M1032" s="1533" t="s">
        <v>79</v>
      </c>
      <c r="N1032" s="1537" t="s">
        <v>79</v>
      </c>
      <c r="O1032" s="1533" t="s">
        <v>79</v>
      </c>
      <c r="P1032" s="1537"/>
      <c r="Q1032" s="1533"/>
      <c r="R1032" s="1730"/>
      <c r="S1032" s="649"/>
      <c r="T1032" s="649"/>
      <c r="U1032" s="649"/>
      <c r="V1032" s="649"/>
      <c r="W1032" s="649"/>
      <c r="X1032" s="649"/>
      <c r="Y1032" s="649"/>
      <c r="Z1032" s="649"/>
      <c r="AA1032" s="649"/>
      <c r="AB1032" s="649"/>
    </row>
    <row r="1033">
      <c r="A1033" s="1547" t="s">
        <v>446</v>
      </c>
      <c r="B1033" s="1537">
        <v>0.0</v>
      </c>
      <c r="C1033" s="1537">
        <v>0.0</v>
      </c>
      <c r="D1033" s="1537">
        <v>0.0</v>
      </c>
      <c r="E1033" s="1537">
        <v>0.0</v>
      </c>
      <c r="F1033" s="1537">
        <v>0.0</v>
      </c>
      <c r="G1033" s="1548">
        <v>0.0</v>
      </c>
      <c r="H1033" s="1535">
        <f t="shared" ref="H1033:H1034" si="755">sum(B1033:G1033)</f>
        <v>0</v>
      </c>
      <c r="I1033" s="1533"/>
      <c r="J1033" s="729"/>
      <c r="K1033" s="1533" t="s">
        <v>446</v>
      </c>
      <c r="L1033" s="1537">
        <f t="shared" si="745"/>
        <v>14</v>
      </c>
      <c r="M1033" s="1533">
        <f t="shared" ref="M1033:M1035" si="756">(L1033-H1033)</f>
        <v>14</v>
      </c>
      <c r="N1033" s="1537">
        <v>0.0</v>
      </c>
      <c r="O1033" s="1533">
        <f>sum(M1033,N1033)-R1033</f>
        <v>14</v>
      </c>
      <c r="P1033" s="1537"/>
      <c r="Q1033" s="1533"/>
      <c r="R1033" s="1730"/>
      <c r="S1033" s="649"/>
      <c r="T1033" s="649"/>
      <c r="U1033" s="649"/>
      <c r="V1033" s="649"/>
      <c r="W1033" s="649"/>
      <c r="X1033" s="649"/>
      <c r="Y1033" s="649"/>
      <c r="Z1033" s="649"/>
      <c r="AA1033" s="649"/>
      <c r="AB1033" s="649"/>
    </row>
    <row r="1034">
      <c r="A1034" s="1547" t="s">
        <v>80</v>
      </c>
      <c r="B1034" s="1537">
        <v>0.0</v>
      </c>
      <c r="C1034" s="1537">
        <v>0.0</v>
      </c>
      <c r="D1034" s="1537">
        <v>0.0</v>
      </c>
      <c r="E1034" s="1537">
        <v>0.0</v>
      </c>
      <c r="F1034" s="1537">
        <v>0.0</v>
      </c>
      <c r="G1034" s="1548">
        <v>0.0</v>
      </c>
      <c r="H1034" s="1535">
        <f t="shared" si="755"/>
        <v>0</v>
      </c>
      <c r="I1034" s="1533"/>
      <c r="J1034" s="729"/>
      <c r="K1034" s="1533" t="s">
        <v>80</v>
      </c>
      <c r="L1034" s="1537">
        <f t="shared" si="745"/>
        <v>24</v>
      </c>
      <c r="M1034" s="1533">
        <f t="shared" si="756"/>
        <v>24</v>
      </c>
      <c r="N1034" s="1537">
        <v>0.0</v>
      </c>
      <c r="O1034" s="1533">
        <f>sum(M1034,N1034)</f>
        <v>24</v>
      </c>
      <c r="P1034" s="1537"/>
      <c r="Q1034" s="1533"/>
      <c r="R1034" s="1730"/>
      <c r="S1034" s="649"/>
      <c r="T1034" s="649"/>
      <c r="U1034" s="649"/>
      <c r="V1034" s="649"/>
      <c r="W1034" s="649"/>
      <c r="X1034" s="649"/>
      <c r="Y1034" s="649"/>
      <c r="Z1034" s="649"/>
      <c r="AA1034" s="649"/>
      <c r="AB1034" s="649"/>
    </row>
    <row r="1035">
      <c r="A1035" s="1546" t="s">
        <v>666</v>
      </c>
      <c r="B1035" s="1546">
        <v>5.0</v>
      </c>
      <c r="C1035" s="1546">
        <v>0.0</v>
      </c>
      <c r="D1035" s="1546">
        <v>0.0</v>
      </c>
      <c r="E1035" s="1546">
        <v>2.0</v>
      </c>
      <c r="F1035" s="1546">
        <v>2.0</v>
      </c>
      <c r="G1035" s="1541">
        <v>4.0</v>
      </c>
      <c r="H1035" s="1542">
        <f t="shared" ref="H1035:H1037" si="757">SUM(B1035:G1035)</f>
        <v>13</v>
      </c>
      <c r="I1035" s="1543">
        <f>sum(H1035:H1038)</f>
        <v>14</v>
      </c>
      <c r="J1035" s="729"/>
      <c r="K1035" s="1546" t="s">
        <v>666</v>
      </c>
      <c r="L1035" s="1546">
        <f t="shared" si="745"/>
        <v>35</v>
      </c>
      <c r="M1035" s="1543">
        <f t="shared" si="756"/>
        <v>22</v>
      </c>
      <c r="N1035" s="1546">
        <v>0.0</v>
      </c>
      <c r="O1035" s="1543">
        <f t="shared" ref="O1035:O1036" si="758">sum(M1035,N1035)-R1035</f>
        <v>22</v>
      </c>
      <c r="P1035" s="1546" t="s">
        <v>3</v>
      </c>
      <c r="Q1035" s="1546"/>
      <c r="R1035" s="1546"/>
      <c r="S1035" s="649"/>
      <c r="T1035" s="649"/>
      <c r="U1035" s="649"/>
      <c r="V1035" s="649"/>
      <c r="W1035" s="649"/>
      <c r="X1035" s="649"/>
      <c r="Y1035" s="649"/>
      <c r="Z1035" s="649"/>
      <c r="AA1035" s="649"/>
      <c r="AB1035" s="649"/>
    </row>
    <row r="1036">
      <c r="A1036" s="1547" t="s">
        <v>77</v>
      </c>
      <c r="B1036" s="1537">
        <v>0.0</v>
      </c>
      <c r="C1036" s="1537">
        <v>0.0</v>
      </c>
      <c r="D1036" s="1537">
        <v>0.0</v>
      </c>
      <c r="E1036" s="1537">
        <v>0.0</v>
      </c>
      <c r="F1036" s="1537">
        <v>0.0</v>
      </c>
      <c r="G1036" s="1537">
        <v>0.0</v>
      </c>
      <c r="H1036" s="1535">
        <f t="shared" si="757"/>
        <v>0</v>
      </c>
      <c r="I1036" s="1549">
        <f>(I1035/60)</f>
        <v>0.2333333333</v>
      </c>
      <c r="J1036" s="729"/>
      <c r="K1036" s="1533" t="s">
        <v>77</v>
      </c>
      <c r="L1036" s="1537">
        <f t="shared" si="745"/>
        <v>1</v>
      </c>
      <c r="M1036" s="1533">
        <f>(L1036-H1036-H1037)</f>
        <v>0</v>
      </c>
      <c r="N1036" s="1537">
        <v>0.0</v>
      </c>
      <c r="O1036" s="1533">
        <f t="shared" si="758"/>
        <v>0</v>
      </c>
      <c r="P1036" s="1537"/>
      <c r="Q1036" s="1533"/>
      <c r="R1036" s="1730"/>
      <c r="S1036" s="649"/>
      <c r="T1036" s="649"/>
      <c r="U1036" s="649"/>
      <c r="V1036" s="649"/>
      <c r="W1036" s="649"/>
      <c r="X1036" s="649"/>
      <c r="Y1036" s="649"/>
      <c r="Z1036" s="649"/>
      <c r="AA1036" s="649"/>
      <c r="AB1036" s="649"/>
    </row>
    <row r="1037">
      <c r="A1037" s="1547" t="s">
        <v>78</v>
      </c>
      <c r="B1037" s="1537">
        <v>1.0</v>
      </c>
      <c r="C1037" s="1537">
        <v>0.0</v>
      </c>
      <c r="D1037" s="1537">
        <v>0.0</v>
      </c>
      <c r="E1037" s="1537">
        <v>0.0</v>
      </c>
      <c r="F1037" s="1537">
        <v>0.0</v>
      </c>
      <c r="G1037" s="1537">
        <v>0.0</v>
      </c>
      <c r="H1037" s="1535">
        <f t="shared" si="757"/>
        <v>1</v>
      </c>
      <c r="I1037" s="1533"/>
      <c r="J1037" s="729"/>
      <c r="K1037" s="1533" t="s">
        <v>78</v>
      </c>
      <c r="L1037" s="1537" t="str">
        <f t="shared" si="745"/>
        <v>-</v>
      </c>
      <c r="M1037" s="1533" t="s">
        <v>79</v>
      </c>
      <c r="N1037" s="1537" t="s">
        <v>79</v>
      </c>
      <c r="O1037" s="1533" t="s">
        <v>79</v>
      </c>
      <c r="P1037" s="1533"/>
      <c r="Q1037" s="1533"/>
      <c r="R1037" s="1730"/>
      <c r="S1037" s="649"/>
      <c r="T1037" s="649"/>
      <c r="U1037" s="649"/>
      <c r="V1037" s="649"/>
      <c r="W1037" s="649"/>
      <c r="X1037" s="649"/>
      <c r="Y1037" s="649"/>
      <c r="Z1037" s="649"/>
      <c r="AA1037" s="649"/>
      <c r="AB1037" s="649"/>
    </row>
    <row r="1038">
      <c r="A1038" s="1547" t="s">
        <v>446</v>
      </c>
      <c r="B1038" s="1537">
        <v>0.0</v>
      </c>
      <c r="C1038" s="1537">
        <v>0.0</v>
      </c>
      <c r="D1038" s="1537">
        <v>0.0</v>
      </c>
      <c r="E1038" s="1537">
        <v>0.0</v>
      </c>
      <c r="F1038" s="1537">
        <v>0.0</v>
      </c>
      <c r="G1038" s="1537">
        <v>0.0</v>
      </c>
      <c r="H1038" s="1535">
        <f t="shared" ref="H1038:H1039" si="759">sum(B1038:G1038)</f>
        <v>0</v>
      </c>
      <c r="I1038" s="1533"/>
      <c r="J1038" s="729"/>
      <c r="K1038" s="1533" t="s">
        <v>446</v>
      </c>
      <c r="L1038" s="1537">
        <f t="shared" si="745"/>
        <v>5</v>
      </c>
      <c r="M1038" s="1533">
        <f t="shared" ref="M1038:M1040" si="760">(L1038-H1038)</f>
        <v>5</v>
      </c>
      <c r="N1038" s="1537">
        <v>0.0</v>
      </c>
      <c r="O1038" s="1533">
        <f>sum(M1038,N1038)-R1038</f>
        <v>5</v>
      </c>
      <c r="P1038" s="1533"/>
      <c r="Q1038" s="1731" t="s">
        <v>619</v>
      </c>
      <c r="R1038" s="1730"/>
      <c r="S1038" s="659"/>
      <c r="T1038" s="649"/>
      <c r="U1038" s="649"/>
      <c r="V1038" s="649"/>
      <c r="W1038" s="649"/>
      <c r="X1038" s="649"/>
      <c r="Y1038" s="649"/>
      <c r="Z1038" s="649"/>
      <c r="AA1038" s="649"/>
      <c r="AB1038" s="649"/>
    </row>
    <row r="1039">
      <c r="A1039" s="1547" t="s">
        <v>80</v>
      </c>
      <c r="B1039" s="1537">
        <v>0.0</v>
      </c>
      <c r="C1039" s="1537">
        <v>2.0</v>
      </c>
      <c r="D1039" s="1537">
        <v>0.0</v>
      </c>
      <c r="E1039" s="1537">
        <v>0.0</v>
      </c>
      <c r="F1039" s="1537">
        <v>0.0</v>
      </c>
      <c r="G1039" s="1537">
        <v>0.0</v>
      </c>
      <c r="H1039" s="1535">
        <f t="shared" si="759"/>
        <v>2</v>
      </c>
      <c r="I1039" s="1533"/>
      <c r="J1039" s="729"/>
      <c r="K1039" s="1533" t="s">
        <v>80</v>
      </c>
      <c r="L1039" s="1537">
        <f t="shared" si="745"/>
        <v>20</v>
      </c>
      <c r="M1039" s="1533">
        <f t="shared" si="760"/>
        <v>18</v>
      </c>
      <c r="N1039" s="1537">
        <v>0.0</v>
      </c>
      <c r="O1039" s="1533">
        <f>sum(M1039,N1039)</f>
        <v>18</v>
      </c>
      <c r="P1039" s="1533"/>
      <c r="Q1039" s="1731" t="s">
        <v>714</v>
      </c>
      <c r="R1039" s="1730"/>
      <c r="S1039" s="659"/>
      <c r="T1039" s="649"/>
      <c r="U1039" s="649"/>
      <c r="V1039" s="649"/>
      <c r="W1039" s="649"/>
      <c r="X1039" s="649"/>
      <c r="Y1039" s="649"/>
      <c r="Z1039" s="649"/>
      <c r="AA1039" s="649"/>
      <c r="AB1039" s="649"/>
    </row>
    <row r="1040">
      <c r="A1040" s="1552" t="s">
        <v>547</v>
      </c>
      <c r="B1040" s="1541">
        <v>0.0</v>
      </c>
      <c r="C1040" s="1541">
        <v>0.0</v>
      </c>
      <c r="D1040" s="1541">
        <v>2.0</v>
      </c>
      <c r="E1040" s="1541">
        <v>0.0</v>
      </c>
      <c r="F1040" s="1541">
        <v>0.0</v>
      </c>
      <c r="G1040" s="1541">
        <v>0.0</v>
      </c>
      <c r="H1040" s="1542">
        <f t="shared" ref="H1040:H1042" si="761">SUM(B1040:G1040)</f>
        <v>2</v>
      </c>
      <c r="I1040" s="1543">
        <f>sum(H1040:H1043)</f>
        <v>9</v>
      </c>
      <c r="J1040" s="729"/>
      <c r="K1040" s="1543" t="s">
        <v>576</v>
      </c>
      <c r="L1040" s="1546">
        <f t="shared" si="745"/>
        <v>20</v>
      </c>
      <c r="M1040" s="1543">
        <f t="shared" si="760"/>
        <v>18</v>
      </c>
      <c r="N1040" s="1546">
        <v>0.0</v>
      </c>
      <c r="O1040" s="1543">
        <f t="shared" ref="O1040:O1041" si="762">sum(M1040,N1040)-R1040</f>
        <v>18</v>
      </c>
      <c r="P1040" s="1546" t="s">
        <v>3</v>
      </c>
      <c r="Q1040" s="1546"/>
      <c r="R1040" s="1546"/>
      <c r="S1040" s="649"/>
      <c r="T1040" s="649"/>
      <c r="U1040" s="649"/>
      <c r="V1040" s="649"/>
      <c r="W1040" s="649"/>
      <c r="X1040" s="649"/>
      <c r="Y1040" s="649"/>
      <c r="Z1040" s="649"/>
      <c r="AA1040" s="649"/>
      <c r="AB1040" s="649"/>
    </row>
    <row r="1041">
      <c r="A1041" s="1547" t="s">
        <v>77</v>
      </c>
      <c r="B1041" s="1537">
        <v>0.0</v>
      </c>
      <c r="C1041" s="1537">
        <v>0.0</v>
      </c>
      <c r="D1041" s="1537">
        <v>0.0</v>
      </c>
      <c r="E1041" s="1537">
        <v>0.0</v>
      </c>
      <c r="F1041" s="1537">
        <v>0.0</v>
      </c>
      <c r="G1041" s="1548">
        <v>0.0</v>
      </c>
      <c r="H1041" s="1535">
        <f t="shared" si="761"/>
        <v>0</v>
      </c>
      <c r="I1041" s="1549">
        <f>(I1040/60)</f>
        <v>0.15</v>
      </c>
      <c r="J1041" s="729"/>
      <c r="K1041" s="1533" t="s">
        <v>77</v>
      </c>
      <c r="L1041" s="1537">
        <f t="shared" si="745"/>
        <v>9</v>
      </c>
      <c r="M1041" s="1533">
        <f>(L1041-H1041-H1042)</f>
        <v>2</v>
      </c>
      <c r="N1041" s="1537">
        <v>0.0</v>
      </c>
      <c r="O1041" s="1533">
        <f t="shared" si="762"/>
        <v>2</v>
      </c>
      <c r="P1041" s="1533"/>
      <c r="Q1041" s="1533"/>
      <c r="R1041" s="1730"/>
      <c r="S1041" s="649"/>
      <c r="T1041" s="649"/>
      <c r="U1041" s="649"/>
      <c r="V1041" s="649"/>
      <c r="W1041" s="649"/>
      <c r="X1041" s="649"/>
      <c r="Y1041" s="649"/>
      <c r="Z1041" s="649"/>
      <c r="AA1041" s="649"/>
      <c r="AB1041" s="649"/>
    </row>
    <row r="1042">
      <c r="A1042" s="1547" t="s">
        <v>78</v>
      </c>
      <c r="B1042" s="1537">
        <v>1.0</v>
      </c>
      <c r="C1042" s="1537">
        <v>0.0</v>
      </c>
      <c r="D1042" s="1537">
        <v>0.0</v>
      </c>
      <c r="E1042" s="1537">
        <v>3.0</v>
      </c>
      <c r="F1042" s="1537">
        <v>3.0</v>
      </c>
      <c r="G1042" s="1548">
        <v>0.0</v>
      </c>
      <c r="H1042" s="1535">
        <f t="shared" si="761"/>
        <v>7</v>
      </c>
      <c r="I1042" s="1533"/>
      <c r="J1042" s="729"/>
      <c r="K1042" s="1533" t="s">
        <v>78</v>
      </c>
      <c r="L1042" s="1537" t="str">
        <f t="shared" si="745"/>
        <v>-</v>
      </c>
      <c r="M1042" s="1533" t="s">
        <v>79</v>
      </c>
      <c r="N1042" s="1537" t="s">
        <v>79</v>
      </c>
      <c r="O1042" s="1533" t="s">
        <v>79</v>
      </c>
      <c r="P1042" s="1533"/>
      <c r="Q1042" s="1533"/>
      <c r="R1042" s="1730"/>
      <c r="S1042" s="649"/>
      <c r="T1042" s="649"/>
      <c r="U1042" s="649"/>
      <c r="V1042" s="649"/>
      <c r="W1042" s="649"/>
      <c r="X1042" s="649"/>
      <c r="Y1042" s="649"/>
      <c r="Z1042" s="649"/>
      <c r="AA1042" s="649"/>
      <c r="AB1042" s="649"/>
    </row>
    <row r="1043">
      <c r="A1043" s="1547" t="s">
        <v>446</v>
      </c>
      <c r="B1043" s="1537">
        <v>0.0</v>
      </c>
      <c r="C1043" s="1537">
        <v>0.0</v>
      </c>
      <c r="D1043" s="1537">
        <v>0.0</v>
      </c>
      <c r="E1043" s="1537">
        <v>0.0</v>
      </c>
      <c r="F1043" s="1537">
        <v>0.0</v>
      </c>
      <c r="G1043" s="1548">
        <v>0.0</v>
      </c>
      <c r="H1043" s="1535">
        <f t="shared" ref="H1043:H1044" si="763">sum(B1043:G1043)</f>
        <v>0</v>
      </c>
      <c r="I1043" s="1533"/>
      <c r="J1043" s="729"/>
      <c r="K1043" s="1533" t="s">
        <v>446</v>
      </c>
      <c r="L1043" s="1537">
        <f t="shared" si="745"/>
        <v>1</v>
      </c>
      <c r="M1043" s="1533">
        <f t="shared" ref="M1043:M1045" si="764">(L1043-H1043)</f>
        <v>1</v>
      </c>
      <c r="N1043" s="1537">
        <v>0.0</v>
      </c>
      <c r="O1043" s="1533">
        <f>sum(M1043,N1043)-R1043</f>
        <v>1</v>
      </c>
      <c r="P1043" s="1533"/>
      <c r="Q1043" s="1533"/>
      <c r="R1043" s="1730"/>
      <c r="S1043" s="649"/>
      <c r="T1043" s="649"/>
      <c r="U1043" s="649"/>
      <c r="V1043" s="649"/>
      <c r="W1043" s="649"/>
      <c r="X1043" s="649"/>
      <c r="Y1043" s="649"/>
      <c r="Z1043" s="649"/>
      <c r="AA1043" s="649"/>
      <c r="AB1043" s="649"/>
    </row>
    <row r="1044">
      <c r="A1044" s="1547" t="s">
        <v>80</v>
      </c>
      <c r="B1044" s="1537">
        <v>0.0</v>
      </c>
      <c r="C1044" s="1537">
        <v>0.0</v>
      </c>
      <c r="D1044" s="1537">
        <v>0.0</v>
      </c>
      <c r="E1044" s="1537">
        <v>0.0</v>
      </c>
      <c r="F1044" s="1537">
        <v>0.0</v>
      </c>
      <c r="G1044" s="1548">
        <v>0.0</v>
      </c>
      <c r="H1044" s="1535">
        <f t="shared" si="763"/>
        <v>0</v>
      </c>
      <c r="I1044" s="1533"/>
      <c r="J1044" s="729"/>
      <c r="K1044" s="1533" t="s">
        <v>80</v>
      </c>
      <c r="L1044" s="1537">
        <f t="shared" si="745"/>
        <v>24</v>
      </c>
      <c r="M1044" s="1533">
        <f t="shared" si="764"/>
        <v>24</v>
      </c>
      <c r="N1044" s="1537">
        <v>0.0</v>
      </c>
      <c r="O1044" s="1533">
        <f>sum(M1044,N1044)</f>
        <v>24</v>
      </c>
      <c r="P1044" s="1533"/>
      <c r="Q1044" s="1533"/>
      <c r="R1044" s="1730"/>
      <c r="S1044" s="649"/>
      <c r="T1044" s="649"/>
      <c r="U1044" s="649"/>
      <c r="V1044" s="649"/>
      <c r="W1044" s="649"/>
      <c r="X1044" s="649"/>
      <c r="Y1044" s="649"/>
      <c r="Z1044" s="649"/>
      <c r="AA1044" s="649"/>
      <c r="AB1044" s="649"/>
    </row>
    <row r="1045">
      <c r="A1045" s="1552" t="s">
        <v>577</v>
      </c>
      <c r="B1045" s="1541">
        <v>1.0</v>
      </c>
      <c r="C1045" s="1541">
        <v>2.0</v>
      </c>
      <c r="D1045" s="1541">
        <v>3.0</v>
      </c>
      <c r="E1045" s="1541">
        <v>0.0</v>
      </c>
      <c r="F1045" s="1541">
        <v>0.0</v>
      </c>
      <c r="G1045" s="1541">
        <v>0.0</v>
      </c>
      <c r="H1045" s="1542">
        <f t="shared" ref="H1045:H1047" si="765">SUM(B1045:G1045)</f>
        <v>6</v>
      </c>
      <c r="I1045" s="1543">
        <f>sum(H1045:H1048)</f>
        <v>10</v>
      </c>
      <c r="J1045" s="729"/>
      <c r="K1045" s="1543" t="s">
        <v>578</v>
      </c>
      <c r="L1045" s="1546">
        <f t="shared" si="745"/>
        <v>28</v>
      </c>
      <c r="M1045" s="1543">
        <f t="shared" si="764"/>
        <v>22</v>
      </c>
      <c r="N1045" s="1546">
        <v>10.0</v>
      </c>
      <c r="O1045" s="1543">
        <f t="shared" ref="O1045:O1046" si="766">sum(M1045,N1045)-R1045</f>
        <v>32</v>
      </c>
      <c r="P1045" s="1546" t="s">
        <v>3</v>
      </c>
      <c r="Q1045" s="1546"/>
      <c r="R1045" s="1546"/>
      <c r="S1045" s="649"/>
      <c r="T1045" s="649"/>
      <c r="U1045" s="649"/>
      <c r="V1045" s="649"/>
      <c r="W1045" s="649"/>
      <c r="X1045" s="649"/>
      <c r="Y1045" s="649"/>
      <c r="Z1045" s="649"/>
      <c r="AA1045" s="649"/>
      <c r="AB1045" s="649"/>
    </row>
    <row r="1046">
      <c r="A1046" s="1547" t="s">
        <v>77</v>
      </c>
      <c r="B1046" s="1537">
        <v>0.0</v>
      </c>
      <c r="C1046" s="1537">
        <v>0.0</v>
      </c>
      <c r="D1046" s="1537">
        <v>0.0</v>
      </c>
      <c r="E1046" s="1537">
        <v>0.0</v>
      </c>
      <c r="F1046" s="1537">
        <v>0.0</v>
      </c>
      <c r="G1046" s="1548">
        <v>0.0</v>
      </c>
      <c r="H1046" s="1535">
        <f t="shared" si="765"/>
        <v>0</v>
      </c>
      <c r="I1046" s="1549">
        <f>(I1045/60)</f>
        <v>0.1666666667</v>
      </c>
      <c r="J1046" s="729"/>
      <c r="K1046" s="1533" t="s">
        <v>77</v>
      </c>
      <c r="L1046" s="1537">
        <f t="shared" si="745"/>
        <v>10</v>
      </c>
      <c r="M1046" s="1533">
        <f>(L1046-H1046-H1047)</f>
        <v>6</v>
      </c>
      <c r="N1046" s="1537">
        <v>4.0</v>
      </c>
      <c r="O1046" s="1533">
        <f t="shared" si="766"/>
        <v>10</v>
      </c>
      <c r="P1046" s="1533"/>
      <c r="Q1046" s="1533"/>
      <c r="R1046" s="1730"/>
      <c r="S1046" s="649"/>
      <c r="T1046" s="649"/>
      <c r="U1046" s="649"/>
      <c r="V1046" s="649"/>
      <c r="W1046" s="649"/>
      <c r="X1046" s="649"/>
      <c r="Y1046" s="649"/>
      <c r="Z1046" s="649"/>
      <c r="AA1046" s="649"/>
      <c r="AB1046" s="649"/>
    </row>
    <row r="1047">
      <c r="A1047" s="1547" t="s">
        <v>78</v>
      </c>
      <c r="B1047" s="1537">
        <v>0.0</v>
      </c>
      <c r="C1047" s="1537">
        <v>0.0</v>
      </c>
      <c r="D1047" s="1537">
        <v>3.0</v>
      </c>
      <c r="E1047" s="1537">
        <v>1.0</v>
      </c>
      <c r="F1047" s="1537">
        <v>0.0</v>
      </c>
      <c r="G1047" s="1548">
        <v>0.0</v>
      </c>
      <c r="H1047" s="1535">
        <f t="shared" si="765"/>
        <v>4</v>
      </c>
      <c r="I1047" s="1533"/>
      <c r="J1047" s="729"/>
      <c r="K1047" s="1533" t="s">
        <v>78</v>
      </c>
      <c r="L1047" s="1537" t="str">
        <f t="shared" si="745"/>
        <v>-</v>
      </c>
      <c r="M1047" s="1533" t="s">
        <v>79</v>
      </c>
      <c r="N1047" s="1537" t="s">
        <v>79</v>
      </c>
      <c r="O1047" s="1533" t="s">
        <v>79</v>
      </c>
      <c r="P1047" s="1533"/>
      <c r="Q1047" s="1533"/>
      <c r="R1047" s="1730"/>
      <c r="S1047" s="649"/>
      <c r="T1047" s="649"/>
      <c r="U1047" s="649"/>
      <c r="V1047" s="649"/>
      <c r="W1047" s="649"/>
      <c r="X1047" s="649"/>
      <c r="Y1047" s="649"/>
      <c r="Z1047" s="649"/>
      <c r="AA1047" s="649"/>
      <c r="AB1047" s="649"/>
    </row>
    <row r="1048">
      <c r="A1048" s="1547" t="s">
        <v>446</v>
      </c>
      <c r="B1048" s="1537">
        <v>0.0</v>
      </c>
      <c r="C1048" s="1537">
        <v>0.0</v>
      </c>
      <c r="D1048" s="1537">
        <v>0.0</v>
      </c>
      <c r="E1048" s="1537">
        <v>0.0</v>
      </c>
      <c r="F1048" s="1537">
        <v>0.0</v>
      </c>
      <c r="G1048" s="1548">
        <v>0.0</v>
      </c>
      <c r="H1048" s="1535">
        <f>sum(B1048:G1048)</f>
        <v>0</v>
      </c>
      <c r="I1048" s="1533"/>
      <c r="J1048" s="729"/>
      <c r="K1048" s="1533" t="s">
        <v>446</v>
      </c>
      <c r="L1048" s="1537">
        <f t="shared" si="745"/>
        <v>2</v>
      </c>
      <c r="M1048" s="1533">
        <f t="shared" ref="M1048:M1049" si="767">(L1048-H1048)</f>
        <v>2</v>
      </c>
      <c r="N1048" s="1537">
        <v>0.0</v>
      </c>
      <c r="O1048" s="1533">
        <f>sum(M1048,N1048)-R1048</f>
        <v>2</v>
      </c>
      <c r="P1048" s="1533"/>
      <c r="Q1048" s="1533"/>
      <c r="R1048" s="1730"/>
      <c r="S1048" s="649"/>
      <c r="T1048" s="649"/>
      <c r="U1048" s="649"/>
      <c r="V1048" s="649"/>
      <c r="W1048" s="649"/>
      <c r="X1048" s="649"/>
      <c r="Y1048" s="649"/>
      <c r="Z1048" s="649"/>
      <c r="AA1048" s="649"/>
      <c r="AB1048" s="649"/>
    </row>
    <row r="1049">
      <c r="A1049" s="1547" t="s">
        <v>80</v>
      </c>
      <c r="B1049" s="1537">
        <v>0.0</v>
      </c>
      <c r="C1049" s="1537">
        <v>1.0</v>
      </c>
      <c r="D1049" s="1537">
        <v>1.0</v>
      </c>
      <c r="E1049" s="1537">
        <v>0.0</v>
      </c>
      <c r="F1049" s="1537">
        <v>0.0</v>
      </c>
      <c r="G1049" s="1548">
        <v>0.0</v>
      </c>
      <c r="H1049" s="1535">
        <f>SUM(B1049:G1049)</f>
        <v>2</v>
      </c>
      <c r="I1049" s="1533"/>
      <c r="J1049" s="729"/>
      <c r="K1049" s="1533" t="s">
        <v>80</v>
      </c>
      <c r="L1049" s="1537">
        <f t="shared" si="745"/>
        <v>24</v>
      </c>
      <c r="M1049" s="1533">
        <f t="shared" si="767"/>
        <v>22</v>
      </c>
      <c r="N1049" s="1537">
        <v>0.0</v>
      </c>
      <c r="O1049" s="1533">
        <f>sum(M1049,N1049)</f>
        <v>22</v>
      </c>
      <c r="P1049" s="1533"/>
      <c r="Q1049" s="1533"/>
      <c r="R1049" s="1730"/>
      <c r="S1049" s="649"/>
      <c r="T1049" s="649"/>
      <c r="U1049" s="649"/>
      <c r="V1049" s="649"/>
      <c r="W1049" s="649"/>
      <c r="X1049" s="649"/>
      <c r="Y1049" s="649"/>
      <c r="Z1049" s="649"/>
      <c r="AA1049" s="649"/>
      <c r="AB1049" s="649"/>
    </row>
    <row r="1050">
      <c r="A1050" s="1538"/>
      <c r="B1050" s="1682"/>
      <c r="C1050" s="1682"/>
      <c r="D1050" s="1682"/>
      <c r="E1050" s="1682"/>
      <c r="F1050" s="1682"/>
      <c r="G1050" s="1682"/>
      <c r="H1050" s="1682"/>
      <c r="I1050" s="1682"/>
      <c r="J1050" s="1531"/>
      <c r="K1050" s="1539"/>
      <c r="L1050" s="1682"/>
      <c r="M1050" s="1682"/>
      <c r="N1050" s="1682"/>
      <c r="O1050" s="1682"/>
      <c r="P1050" s="1539"/>
      <c r="Q1050" s="1539"/>
      <c r="R1050" s="1539"/>
      <c r="S1050" s="649"/>
      <c r="T1050" s="649"/>
      <c r="U1050" s="649"/>
      <c r="V1050" s="649"/>
      <c r="W1050" s="649"/>
      <c r="X1050" s="649"/>
      <c r="Y1050" s="649"/>
      <c r="Z1050" s="649"/>
      <c r="AA1050" s="649"/>
      <c r="AB1050" s="649"/>
    </row>
    <row r="1051">
      <c r="A1051" s="1572" t="s">
        <v>121</v>
      </c>
      <c r="B1051" s="1573">
        <f t="shared" ref="B1051:H1051" si="768">SUM(B927,B932,B937,B942,B947,B952,B958,B963,B968,B973,B978,B983,B989,B994,B999,B1004,B1009,B1014,B1020,B1025,B1030,B1035,B1040,B1045)</f>
        <v>106</v>
      </c>
      <c r="C1051" s="1573">
        <f t="shared" si="768"/>
        <v>127</v>
      </c>
      <c r="D1051" s="1573">
        <f t="shared" si="768"/>
        <v>102</v>
      </c>
      <c r="E1051" s="1573">
        <f t="shared" si="768"/>
        <v>72</v>
      </c>
      <c r="F1051" s="1573">
        <f t="shared" si="768"/>
        <v>96</v>
      </c>
      <c r="G1051" s="1573">
        <f t="shared" si="768"/>
        <v>35</v>
      </c>
      <c r="H1051" s="1573">
        <f t="shared" si="768"/>
        <v>538</v>
      </c>
      <c r="I1051" s="1685"/>
      <c r="J1051" s="1531"/>
      <c r="K1051" s="1573" t="s">
        <v>121</v>
      </c>
      <c r="L1051" s="1573">
        <f t="shared" ref="L1051:O1051" si="769">SUM(L927,L932,L937,L942,L947,L952,L958,L963,L968,L973,L978,L983,L989,L994,L999,L1004,L1009,L1014,L1020,L1025,L1030,L1035,L1040,L1045)</f>
        <v>994</v>
      </c>
      <c r="M1051" s="1573">
        <f t="shared" si="769"/>
        <v>456</v>
      </c>
      <c r="N1051" s="1573">
        <f t="shared" si="769"/>
        <v>660</v>
      </c>
      <c r="O1051" s="1573">
        <f t="shared" si="769"/>
        <v>1116</v>
      </c>
      <c r="P1051" s="1573"/>
      <c r="Q1051" s="1573"/>
      <c r="R1051" s="1546"/>
      <c r="S1051" s="649"/>
      <c r="T1051" s="649"/>
      <c r="U1051" s="649"/>
      <c r="V1051" s="649"/>
      <c r="W1051" s="649"/>
      <c r="X1051" s="649"/>
      <c r="Y1051" s="649"/>
      <c r="Z1051" s="649"/>
      <c r="AA1051" s="649"/>
      <c r="AB1051" s="649"/>
    </row>
    <row r="1052">
      <c r="A1052" s="1572" t="s">
        <v>77</v>
      </c>
      <c r="B1052" s="1573">
        <f t="shared" ref="B1052:H1052" si="770">SUM(B928,B933,B938,B943,B948,B953,B959,B964,B969,B974,B979,B984,B990,B995,B1000,B1005,B1010,B1015,B1021,B1026,B1031,B1036,B1041,B1046)</f>
        <v>0</v>
      </c>
      <c r="C1052" s="1573">
        <f t="shared" si="770"/>
        <v>3</v>
      </c>
      <c r="D1052" s="1573">
        <f t="shared" si="770"/>
        <v>5</v>
      </c>
      <c r="E1052" s="1573">
        <f t="shared" si="770"/>
        <v>1</v>
      </c>
      <c r="F1052" s="1573">
        <f t="shared" si="770"/>
        <v>2</v>
      </c>
      <c r="G1052" s="1573">
        <f t="shared" si="770"/>
        <v>3</v>
      </c>
      <c r="H1052" s="1573">
        <f t="shared" si="770"/>
        <v>14</v>
      </c>
      <c r="I1052" s="1685"/>
      <c r="J1052" s="1531"/>
      <c r="K1052" s="1573" t="s">
        <v>77</v>
      </c>
      <c r="L1052" s="1573">
        <f t="shared" ref="L1052:O1052" si="771">SUM(L928,L933,L938,L943,L948,L953,L959,L964,L969,L974,L979,L984,L990,L995,L1000,L1005,L1010,L1015,L1021,L1026,L1031,L1036,L1041,L1046)</f>
        <v>277</v>
      </c>
      <c r="M1052" s="1573">
        <f t="shared" si="771"/>
        <v>63</v>
      </c>
      <c r="N1052" s="1573">
        <f t="shared" si="771"/>
        <v>227</v>
      </c>
      <c r="O1052" s="1573">
        <f t="shared" si="771"/>
        <v>290</v>
      </c>
      <c r="P1052" s="1573"/>
      <c r="Q1052" s="1573"/>
      <c r="R1052" s="1546"/>
      <c r="S1052" s="649"/>
      <c r="T1052" s="649"/>
      <c r="U1052" s="649"/>
      <c r="V1052" s="649"/>
      <c r="W1052" s="649"/>
      <c r="X1052" s="649"/>
      <c r="Y1052" s="649"/>
      <c r="Z1052" s="649"/>
      <c r="AA1052" s="649"/>
      <c r="AB1052" s="649"/>
    </row>
    <row r="1053">
      <c r="A1053" s="1572" t="s">
        <v>78</v>
      </c>
      <c r="B1053" s="1573">
        <f t="shared" ref="B1053:H1053" si="772">SUM(B929,B934,B939,B944,B949,B954,B960,B965,B970,B975,B980,B985,B991,B996,B1001,B1006,B1011,B1016,B1022,B1027,B1032,B1037,B1042,B1047)</f>
        <v>13</v>
      </c>
      <c r="C1053" s="1573">
        <f t="shared" si="772"/>
        <v>45</v>
      </c>
      <c r="D1053" s="1573">
        <f t="shared" si="772"/>
        <v>78</v>
      </c>
      <c r="E1053" s="1573">
        <f t="shared" si="772"/>
        <v>19</v>
      </c>
      <c r="F1053" s="1573">
        <f t="shared" si="772"/>
        <v>25</v>
      </c>
      <c r="G1053" s="1573">
        <f t="shared" si="772"/>
        <v>20</v>
      </c>
      <c r="H1053" s="1573">
        <f t="shared" si="772"/>
        <v>200</v>
      </c>
      <c r="I1053" s="1685"/>
      <c r="J1053" s="1531"/>
      <c r="K1053" s="1573" t="s">
        <v>78</v>
      </c>
      <c r="L1053" s="1573">
        <f t="shared" ref="L1053:O1053" si="773">SUM(L929,L934,L939,L944,L949,L954,L960,L965,L970,L975,L980,L985,L991,L996,L1001,L1006,L1011,L1016,L1022,L1027,L1032,L1037,L1042,L1047)</f>
        <v>0</v>
      </c>
      <c r="M1053" s="1573">
        <f t="shared" si="773"/>
        <v>0</v>
      </c>
      <c r="N1053" s="1573">
        <f t="shared" si="773"/>
        <v>0</v>
      </c>
      <c r="O1053" s="1573">
        <f t="shared" si="773"/>
        <v>0</v>
      </c>
      <c r="P1053" s="1573"/>
      <c r="Q1053" s="1573"/>
      <c r="R1053" s="1546"/>
      <c r="S1053" s="649"/>
      <c r="T1053" s="649"/>
      <c r="U1053" s="649"/>
      <c r="V1053" s="649"/>
      <c r="W1053" s="649"/>
      <c r="X1053" s="649"/>
      <c r="Y1053" s="649"/>
      <c r="Z1053" s="649"/>
      <c r="AA1053" s="649"/>
      <c r="AB1053" s="649"/>
    </row>
    <row r="1054">
      <c r="A1054" s="1572" t="s">
        <v>446</v>
      </c>
      <c r="B1054" s="1573">
        <f t="shared" ref="B1054:H1054" si="774">SUM(B930,B935,B940,B945,B950,B955,B961,B966,B971,B976,B981,B986,B992,B997,B1002,B1007,B1012,B1017,B1023,B1028,B1033,B1038,B1043,B1048)</f>
        <v>4</v>
      </c>
      <c r="C1054" s="1573">
        <f t="shared" si="774"/>
        <v>15</v>
      </c>
      <c r="D1054" s="1573">
        <f t="shared" si="774"/>
        <v>21</v>
      </c>
      <c r="E1054" s="1573">
        <f t="shared" si="774"/>
        <v>11</v>
      </c>
      <c r="F1054" s="1573">
        <f t="shared" si="774"/>
        <v>3</v>
      </c>
      <c r="G1054" s="1573">
        <f t="shared" si="774"/>
        <v>0</v>
      </c>
      <c r="H1054" s="1573">
        <f t="shared" si="774"/>
        <v>54</v>
      </c>
      <c r="I1054" s="1685"/>
      <c r="J1054" s="1531"/>
      <c r="K1054" s="1573" t="s">
        <v>446</v>
      </c>
      <c r="L1054" s="1573">
        <f t="shared" ref="L1054:O1054" si="775">SUM(L930,L935,L940,L945,L950,L955,L961,L966,L971,L976,L981,L986,L992,L997,L1002,L1007,L1012,L1017,L1023,L1028,L1033,L1038,L1043,L1048)</f>
        <v>148</v>
      </c>
      <c r="M1054" s="1573">
        <f t="shared" si="775"/>
        <v>94</v>
      </c>
      <c r="N1054" s="1573">
        <f t="shared" si="775"/>
        <v>30</v>
      </c>
      <c r="O1054" s="1573">
        <f t="shared" si="775"/>
        <v>124</v>
      </c>
      <c r="P1054" s="1573"/>
      <c r="Q1054" s="1573"/>
      <c r="R1054" s="1546"/>
      <c r="S1054" s="649"/>
      <c r="T1054" s="649"/>
      <c r="U1054" s="649"/>
      <c r="V1054" s="649"/>
      <c r="W1054" s="649"/>
      <c r="X1054" s="649"/>
      <c r="Y1054" s="649"/>
      <c r="Z1054" s="649"/>
      <c r="AA1054" s="649"/>
      <c r="AB1054" s="649"/>
    </row>
    <row r="1055">
      <c r="A1055" s="1572" t="s">
        <v>80</v>
      </c>
      <c r="B1055" s="1573">
        <f t="shared" ref="B1055:G1055" si="776">SUM(B931,B936,B941,B946,B951,B956,B962,B967,B972,B977,B982,B987,B993,B998,B1003,B1008,B1013,B1018,B1024,B1029,B1034,B1039,B1044,B1049)</f>
        <v>9</v>
      </c>
      <c r="C1055" s="1573">
        <f t="shared" si="776"/>
        <v>12</v>
      </c>
      <c r="D1055" s="1573">
        <f t="shared" si="776"/>
        <v>19</v>
      </c>
      <c r="E1055" s="1573">
        <f t="shared" si="776"/>
        <v>8</v>
      </c>
      <c r="F1055" s="1573">
        <f t="shared" si="776"/>
        <v>18</v>
      </c>
      <c r="G1055" s="1573">
        <f t="shared" si="776"/>
        <v>12</v>
      </c>
      <c r="H1055" s="1573">
        <f>SUM(H931,H936,H941,H946,H951,H962,H967,H972,H977,H982,H987,H993,H998,H1003,H1008,H1013,H1018,H1024,H1029,H1034,H1039,H1044,H1049)</f>
        <v>78</v>
      </c>
      <c r="I1055" s="1685"/>
      <c r="J1055" s="1531"/>
      <c r="K1055" s="1573" t="s">
        <v>80</v>
      </c>
      <c r="L1055" s="1573">
        <f t="shared" ref="L1055:O1055" si="777">SUM(L931,L936,L941,L946,L951,L956,L962,L967,L972,L977,L982,L987,L993,L998,L1003,L1008,L1013,L1018,L1024,L1029,L1034,L1039,L1044,L1049)</f>
        <v>566</v>
      </c>
      <c r="M1055" s="1573">
        <f t="shared" si="777"/>
        <v>488</v>
      </c>
      <c r="N1055" s="1573">
        <f t="shared" si="777"/>
        <v>30</v>
      </c>
      <c r="O1055" s="1573">
        <f t="shared" si="777"/>
        <v>518</v>
      </c>
      <c r="P1055" s="1573"/>
      <c r="Q1055" s="1573"/>
      <c r="R1055" s="1546"/>
      <c r="S1055" s="649"/>
      <c r="T1055" s="649"/>
      <c r="U1055" s="649"/>
      <c r="V1055" s="649"/>
      <c r="W1055" s="649"/>
      <c r="X1055" s="649"/>
      <c r="Y1055" s="649"/>
      <c r="Z1055" s="649"/>
      <c r="AA1055" s="649"/>
      <c r="AB1055" s="649"/>
    </row>
    <row r="1056">
      <c r="A1056" s="1538" t="s">
        <v>9</v>
      </c>
      <c r="B1056" s="1539">
        <f>SUM(B1051,B1052,B1053,B1054)</f>
        <v>123</v>
      </c>
      <c r="C1056" s="1539">
        <f t="shared" ref="C1056:G1056" si="778">sum(C1051:C1054)</f>
        <v>190</v>
      </c>
      <c r="D1056" s="1539">
        <f t="shared" si="778"/>
        <v>206</v>
      </c>
      <c r="E1056" s="1539">
        <f t="shared" si="778"/>
        <v>103</v>
      </c>
      <c r="F1056" s="1539">
        <f t="shared" si="778"/>
        <v>126</v>
      </c>
      <c r="G1056" s="1539">
        <f t="shared" si="778"/>
        <v>58</v>
      </c>
      <c r="H1056" s="1539">
        <f>sum(B1056:G1056)</f>
        <v>806</v>
      </c>
      <c r="I1056" s="1682"/>
      <c r="J1056" s="1531"/>
      <c r="K1056" s="1539" t="s">
        <v>9</v>
      </c>
      <c r="L1056" s="1539">
        <f t="shared" ref="L1056:N1056" si="779">SUM(L1051,L1052,L1053,L1054)</f>
        <v>1419</v>
      </c>
      <c r="M1056" s="1539">
        <f t="shared" si="779"/>
        <v>613</v>
      </c>
      <c r="N1056" s="1539">
        <f t="shared" si="779"/>
        <v>917</v>
      </c>
      <c r="O1056" s="1539">
        <f>sum(O1051:O1054)</f>
        <v>1530</v>
      </c>
      <c r="P1056" s="1539"/>
      <c r="Q1056" s="1539"/>
      <c r="R1056" s="1539"/>
      <c r="S1056" s="649"/>
      <c r="T1056" s="649"/>
      <c r="U1056" s="649"/>
      <c r="V1056" s="649"/>
      <c r="W1056" s="649"/>
      <c r="X1056" s="649"/>
      <c r="Y1056" s="649"/>
      <c r="Z1056" s="649"/>
      <c r="AA1056" s="649"/>
      <c r="AB1056" s="649"/>
    </row>
    <row r="1057">
      <c r="A1057" s="584"/>
      <c r="B1057" s="584"/>
      <c r="C1057" s="584"/>
      <c r="D1057" s="584"/>
      <c r="E1057" s="677"/>
      <c r="F1057" s="678"/>
      <c r="G1057" s="678"/>
      <c r="H1057" s="678"/>
      <c r="I1057" s="727"/>
      <c r="J1057" s="576"/>
      <c r="K1057" s="576"/>
      <c r="L1057" s="576"/>
      <c r="M1057" s="576"/>
      <c r="N1057" s="576"/>
      <c r="O1057" s="576"/>
      <c r="P1057" s="576"/>
      <c r="Q1057" s="577"/>
      <c r="R1057" s="577"/>
      <c r="S1057" s="577"/>
      <c r="T1057" s="577"/>
      <c r="U1057" s="577"/>
      <c r="V1057" s="577"/>
      <c r="W1057" s="577"/>
      <c r="X1057" s="577"/>
      <c r="Y1057" s="577"/>
      <c r="Z1057" s="577"/>
      <c r="AA1057" s="577"/>
      <c r="AB1057" s="577"/>
    </row>
    <row r="1058">
      <c r="A1058" s="1538" t="s">
        <v>123</v>
      </c>
      <c r="B1058" s="1539" t="s">
        <v>2</v>
      </c>
      <c r="C1058" s="1539" t="s">
        <v>3</v>
      </c>
      <c r="D1058" s="1539" t="s">
        <v>4</v>
      </c>
      <c r="E1058" s="1539" t="s">
        <v>5</v>
      </c>
      <c r="F1058" s="1539" t="s">
        <v>6</v>
      </c>
      <c r="G1058" s="1539" t="s">
        <v>7</v>
      </c>
      <c r="H1058" s="1539" t="s">
        <v>9</v>
      </c>
      <c r="I1058" s="649"/>
      <c r="J1058" s="636"/>
      <c r="K1058" s="649"/>
      <c r="L1058" s="649"/>
      <c r="M1058" s="649"/>
      <c r="N1058" s="649"/>
      <c r="O1058" s="649"/>
      <c r="P1058" s="649"/>
      <c r="Q1058" s="649"/>
      <c r="R1058" s="649"/>
      <c r="S1058" s="649"/>
      <c r="T1058" s="649"/>
      <c r="U1058" s="649"/>
      <c r="V1058" s="649"/>
      <c r="W1058" s="649"/>
      <c r="X1058" s="649"/>
      <c r="Y1058" s="649"/>
      <c r="Z1058" s="649"/>
      <c r="AA1058" s="649"/>
      <c r="AB1058" s="649"/>
    </row>
    <row r="1059">
      <c r="A1059" s="1534" t="s">
        <v>124</v>
      </c>
      <c r="B1059" s="1535">
        <f t="shared" ref="B1059:G1059" si="780">sum(B1052:B1053)</f>
        <v>13</v>
      </c>
      <c r="C1059" s="1535">
        <f t="shared" si="780"/>
        <v>48</v>
      </c>
      <c r="D1059" s="1535">
        <f t="shared" si="780"/>
        <v>83</v>
      </c>
      <c r="E1059" s="1535">
        <f t="shared" si="780"/>
        <v>20</v>
      </c>
      <c r="F1059" s="1535">
        <f t="shared" si="780"/>
        <v>27</v>
      </c>
      <c r="G1059" s="1535">
        <f t="shared" si="780"/>
        <v>23</v>
      </c>
      <c r="H1059" s="1535">
        <f>sum(B1059:G1059)</f>
        <v>214</v>
      </c>
      <c r="I1059" s="649"/>
      <c r="J1059" s="636"/>
      <c r="K1059" s="649"/>
      <c r="L1059" s="649"/>
      <c r="M1059" s="649"/>
      <c r="N1059" s="649"/>
      <c r="O1059" s="649"/>
      <c r="P1059" s="649"/>
      <c r="Q1059" s="649"/>
      <c r="R1059" s="649"/>
      <c r="S1059" s="649"/>
      <c r="T1059" s="649"/>
      <c r="U1059" s="649"/>
      <c r="V1059" s="649"/>
      <c r="W1059" s="649"/>
      <c r="X1059" s="649"/>
      <c r="Y1059" s="649"/>
      <c r="Z1059" s="649"/>
      <c r="AA1059" s="649"/>
      <c r="AB1059" s="649"/>
    </row>
    <row r="1060">
      <c r="A1060" s="1602" t="s">
        <v>126</v>
      </c>
      <c r="B1060" s="1578">
        <f t="shared" ref="B1060:D1060" si="781">(B1059*10.01)</f>
        <v>130.13</v>
      </c>
      <c r="C1060" s="1578">
        <f t="shared" si="781"/>
        <v>480.48</v>
      </c>
      <c r="D1060" s="1578">
        <f t="shared" si="781"/>
        <v>830.83</v>
      </c>
      <c r="E1060" s="1578">
        <f t="shared" ref="E1060:H1060" si="782">(E1059*22.5)</f>
        <v>450</v>
      </c>
      <c r="F1060" s="1578">
        <f t="shared" si="782"/>
        <v>607.5</v>
      </c>
      <c r="G1060" s="1578">
        <f t="shared" si="782"/>
        <v>517.5</v>
      </c>
      <c r="H1060" s="1578">
        <f t="shared" si="782"/>
        <v>4815</v>
      </c>
      <c r="I1060" s="1689"/>
      <c r="J1060" s="576"/>
      <c r="K1060" s="577"/>
      <c r="L1060" s="577"/>
      <c r="M1060" s="577"/>
      <c r="N1060" s="577"/>
      <c r="O1060" s="577"/>
      <c r="P1060" s="577"/>
      <c r="Q1060" s="577"/>
      <c r="R1060" s="577"/>
      <c r="S1060" s="577"/>
      <c r="T1060" s="577"/>
      <c r="U1060" s="577"/>
      <c r="V1060" s="577"/>
      <c r="W1060" s="577"/>
      <c r="X1060" s="577"/>
      <c r="Y1060" s="577"/>
      <c r="Z1060" s="577"/>
      <c r="AA1060" s="577"/>
      <c r="AB1060" s="577"/>
    </row>
    <row r="1061">
      <c r="A1061" s="1534" t="s">
        <v>127</v>
      </c>
      <c r="B1061" s="1535">
        <f t="shared" ref="B1061:H1061" si="783">B1055</f>
        <v>9</v>
      </c>
      <c r="C1061" s="1535">
        <f t="shared" si="783"/>
        <v>12</v>
      </c>
      <c r="D1061" s="1535">
        <f t="shared" si="783"/>
        <v>19</v>
      </c>
      <c r="E1061" s="1535">
        <f t="shared" si="783"/>
        <v>8</v>
      </c>
      <c r="F1061" s="1535">
        <f t="shared" si="783"/>
        <v>18</v>
      </c>
      <c r="G1061" s="1535">
        <f t="shared" si="783"/>
        <v>12</v>
      </c>
      <c r="H1061" s="1535">
        <f t="shared" si="783"/>
        <v>78</v>
      </c>
      <c r="I1061" s="1689"/>
      <c r="J1061" s="576"/>
      <c r="K1061" s="577"/>
      <c r="L1061" s="577"/>
      <c r="M1061" s="577"/>
      <c r="N1061" s="577"/>
      <c r="O1061" s="577"/>
      <c r="P1061" s="577"/>
      <c r="Q1061" s="577"/>
      <c r="R1061" s="577"/>
      <c r="S1061" s="577"/>
      <c r="T1061" s="577"/>
      <c r="U1061" s="577"/>
      <c r="V1061" s="577"/>
      <c r="W1061" s="577"/>
      <c r="X1061" s="577"/>
      <c r="Y1061" s="577"/>
      <c r="Z1061" s="577"/>
      <c r="AA1061" s="577"/>
      <c r="AB1061" s="577"/>
    </row>
    <row r="1062">
      <c r="A1062" s="1534" t="s">
        <v>126</v>
      </c>
      <c r="B1062" s="1604">
        <f t="shared" ref="B1062:H1062" si="784">(B1061*5)</f>
        <v>45</v>
      </c>
      <c r="C1062" s="1604">
        <f t="shared" si="784"/>
        <v>60</v>
      </c>
      <c r="D1062" s="1604">
        <f t="shared" si="784"/>
        <v>95</v>
      </c>
      <c r="E1062" s="1604">
        <f t="shared" si="784"/>
        <v>40</v>
      </c>
      <c r="F1062" s="1604">
        <f t="shared" si="784"/>
        <v>90</v>
      </c>
      <c r="G1062" s="1604">
        <f t="shared" si="784"/>
        <v>60</v>
      </c>
      <c r="H1062" s="1604">
        <f t="shared" si="784"/>
        <v>390</v>
      </c>
      <c r="I1062" s="1689"/>
      <c r="J1062" s="576"/>
      <c r="K1062" s="577"/>
      <c r="L1062" s="577"/>
      <c r="M1062" s="577"/>
      <c r="N1062" s="577"/>
      <c r="O1062" s="577"/>
      <c r="P1062" s="577"/>
      <c r="Q1062" s="577"/>
      <c r="R1062" s="577"/>
      <c r="S1062" s="577"/>
      <c r="T1062" s="577"/>
      <c r="U1062" s="577"/>
      <c r="V1062" s="577"/>
      <c r="W1062" s="577"/>
      <c r="X1062" s="577"/>
      <c r="Y1062" s="577"/>
      <c r="Z1062" s="577"/>
      <c r="AA1062" s="577"/>
      <c r="AB1062" s="577"/>
    </row>
    <row r="1063">
      <c r="A1063" s="1538" t="s">
        <v>9</v>
      </c>
      <c r="B1063" s="1584">
        <f t="shared" ref="B1063:H1063" si="785">SUM(B1060,B1062)</f>
        <v>175.13</v>
      </c>
      <c r="C1063" s="1584">
        <f t="shared" si="785"/>
        <v>540.48</v>
      </c>
      <c r="D1063" s="1584">
        <f t="shared" si="785"/>
        <v>925.83</v>
      </c>
      <c r="E1063" s="1584">
        <f t="shared" si="785"/>
        <v>490</v>
      </c>
      <c r="F1063" s="1584">
        <f t="shared" si="785"/>
        <v>697.5</v>
      </c>
      <c r="G1063" s="1584">
        <f t="shared" si="785"/>
        <v>577.5</v>
      </c>
      <c r="H1063" s="1584">
        <f t="shared" si="785"/>
        <v>5205</v>
      </c>
      <c r="I1063" s="1689"/>
      <c r="J1063" s="576"/>
      <c r="K1063" s="577"/>
      <c r="L1063" s="577"/>
      <c r="M1063" s="577"/>
      <c r="N1063" s="577"/>
      <c r="O1063" s="577"/>
      <c r="P1063" s="577"/>
      <c r="Q1063" s="577"/>
      <c r="R1063" s="577"/>
      <c r="S1063" s="577"/>
      <c r="T1063" s="577"/>
      <c r="U1063" s="577"/>
      <c r="V1063" s="577"/>
      <c r="W1063" s="577"/>
      <c r="X1063" s="577"/>
      <c r="Y1063" s="577"/>
      <c r="Z1063" s="577"/>
      <c r="AA1063" s="577"/>
      <c r="AB1063" s="577"/>
    </row>
    <row r="1064">
      <c r="A1064" s="584"/>
      <c r="B1064" s="676"/>
      <c r="C1064" s="676"/>
      <c r="D1064" s="676"/>
      <c r="E1064" s="676"/>
      <c r="F1064" s="676"/>
      <c r="G1064" s="677"/>
      <c r="H1064" s="678"/>
      <c r="I1064" s="676"/>
      <c r="J1064" s="576"/>
      <c r="K1064" s="576"/>
      <c r="L1064" s="576"/>
      <c r="M1064" s="576"/>
      <c r="N1064" s="576"/>
      <c r="O1064" s="576"/>
      <c r="P1064" s="576"/>
      <c r="Q1064" s="577"/>
      <c r="R1064" s="577"/>
      <c r="S1064" s="577"/>
      <c r="T1064" s="577"/>
      <c r="U1064" s="577"/>
      <c r="V1064" s="577"/>
      <c r="W1064" s="577"/>
      <c r="X1064" s="577"/>
      <c r="Y1064" s="577"/>
      <c r="Z1064" s="577"/>
      <c r="AA1064" s="577"/>
      <c r="AB1064" s="577"/>
    </row>
    <row r="1065">
      <c r="A1065" s="1588" t="s">
        <v>715</v>
      </c>
      <c r="B1065" s="676"/>
      <c r="C1065" s="676"/>
      <c r="D1065" s="676"/>
      <c r="E1065" s="676"/>
      <c r="F1065" s="679"/>
      <c r="G1065" s="1590" t="s">
        <v>35</v>
      </c>
      <c r="H1065" s="1591" t="s">
        <v>36</v>
      </c>
      <c r="I1065" s="676"/>
      <c r="J1065" s="576"/>
      <c r="K1065" s="576"/>
      <c r="L1065" s="576"/>
      <c r="M1065" s="576"/>
      <c r="N1065" s="576"/>
      <c r="O1065" s="576"/>
      <c r="P1065" s="576"/>
      <c r="Q1065" s="577"/>
      <c r="R1065" s="577"/>
      <c r="S1065" s="577"/>
      <c r="T1065" s="577"/>
      <c r="U1065" s="577"/>
      <c r="V1065" s="577"/>
      <c r="W1065" s="577"/>
      <c r="X1065" s="577"/>
      <c r="Y1065" s="577"/>
      <c r="Z1065" s="577"/>
      <c r="AA1065" s="577"/>
      <c r="AB1065" s="577"/>
    </row>
    <row r="1066">
      <c r="A1066" s="576"/>
      <c r="B1066" s="676"/>
      <c r="C1066" s="676"/>
      <c r="D1066" s="676"/>
      <c r="E1066" s="676"/>
      <c r="F1066" s="679"/>
      <c r="G1066" s="1650" t="s">
        <v>662</v>
      </c>
      <c r="H1066" s="1537">
        <v>122.0</v>
      </c>
      <c r="I1066" s="676"/>
      <c r="J1066" s="576"/>
      <c r="K1066" s="576"/>
      <c r="L1066" s="576"/>
      <c r="M1066" s="576"/>
      <c r="N1066" s="576"/>
      <c r="O1066" s="576"/>
      <c r="P1066" s="576"/>
      <c r="Q1066" s="577"/>
      <c r="R1066" s="577"/>
      <c r="S1066" s="577"/>
      <c r="T1066" s="577"/>
      <c r="U1066" s="577"/>
      <c r="V1066" s="577"/>
      <c r="W1066" s="577"/>
      <c r="X1066" s="577"/>
      <c r="Y1066" s="577"/>
      <c r="Z1066" s="577"/>
      <c r="AA1066" s="577"/>
      <c r="AB1066" s="577"/>
    </row>
    <row r="1067">
      <c r="A1067" s="576"/>
      <c r="B1067" s="676"/>
      <c r="C1067" s="676"/>
      <c r="D1067" s="676"/>
      <c r="E1067" s="676"/>
      <c r="F1067" s="679"/>
      <c r="G1067" s="1650" t="s">
        <v>663</v>
      </c>
      <c r="H1067" s="1537">
        <v>648.0</v>
      </c>
      <c r="I1067" s="676"/>
      <c r="J1067" s="576"/>
      <c r="K1067" s="576"/>
      <c r="L1067" s="576"/>
      <c r="M1067" s="576"/>
      <c r="N1067" s="576"/>
      <c r="O1067" s="576"/>
      <c r="P1067" s="576"/>
      <c r="Q1067" s="577"/>
      <c r="R1067" s="577"/>
      <c r="S1067" s="577"/>
      <c r="T1067" s="577"/>
      <c r="U1067" s="577"/>
      <c r="V1067" s="577"/>
      <c r="W1067" s="577"/>
      <c r="X1067" s="577"/>
      <c r="Y1067" s="577"/>
      <c r="Z1067" s="577"/>
      <c r="AA1067" s="577"/>
      <c r="AB1067" s="577"/>
    </row>
    <row r="1068">
      <c r="A1068" s="576"/>
      <c r="B1068" s="676"/>
      <c r="C1068" s="676"/>
      <c r="D1068" s="676"/>
      <c r="E1068" s="676"/>
      <c r="F1068" s="679"/>
      <c r="G1068" s="1650" t="s">
        <v>686</v>
      </c>
      <c r="H1068" s="1537">
        <v>785.0</v>
      </c>
      <c r="I1068" s="676"/>
      <c r="J1068" s="576"/>
      <c r="K1068" s="576"/>
      <c r="L1068" s="576"/>
      <c r="M1068" s="576"/>
      <c r="N1068" s="576"/>
      <c r="O1068" s="576"/>
      <c r="P1068" s="576"/>
      <c r="Q1068" s="577"/>
      <c r="R1068" s="577"/>
      <c r="S1068" s="577"/>
      <c r="T1068" s="577"/>
      <c r="U1068" s="577"/>
      <c r="V1068" s="577"/>
      <c r="W1068" s="577"/>
      <c r="X1068" s="577"/>
      <c r="Y1068" s="577"/>
      <c r="Z1068" s="577"/>
      <c r="AA1068" s="577"/>
      <c r="AB1068" s="577"/>
    </row>
    <row r="1069">
      <c r="A1069" s="576"/>
      <c r="B1069" s="676"/>
      <c r="C1069" s="676"/>
      <c r="D1069" s="676"/>
      <c r="E1069" s="676"/>
      <c r="F1069" s="679"/>
      <c r="G1069" s="1650" t="s">
        <v>710</v>
      </c>
      <c r="H1069" s="1660">
        <f>(H1056)</f>
        <v>806</v>
      </c>
      <c r="I1069" s="676"/>
      <c r="J1069" s="576"/>
      <c r="K1069" s="576"/>
      <c r="L1069" s="576"/>
      <c r="M1069" s="576"/>
      <c r="N1069" s="576"/>
      <c r="O1069" s="576"/>
      <c r="P1069" s="576"/>
      <c r="Q1069" s="577"/>
      <c r="R1069" s="577"/>
      <c r="S1069" s="577"/>
      <c r="T1069" s="577"/>
      <c r="U1069" s="577"/>
      <c r="V1069" s="577"/>
      <c r="W1069" s="577"/>
      <c r="X1069" s="577"/>
      <c r="Y1069" s="577"/>
      <c r="Z1069" s="577"/>
      <c r="AA1069" s="577"/>
      <c r="AB1069" s="577"/>
    </row>
    <row r="1070">
      <c r="A1070" s="576"/>
      <c r="B1070" s="676"/>
      <c r="C1070" s="676"/>
      <c r="D1070" s="676"/>
      <c r="E1070" s="676"/>
      <c r="F1070" s="679"/>
      <c r="G1070" s="1590" t="s">
        <v>9</v>
      </c>
      <c r="H1070" s="1539">
        <f>SUM(H1066:H1069)</f>
        <v>2361</v>
      </c>
      <c r="I1070" s="676"/>
      <c r="J1070" s="576"/>
      <c r="K1070" s="576"/>
      <c r="L1070" s="576"/>
      <c r="M1070" s="576"/>
      <c r="N1070" s="576"/>
      <c r="O1070" s="576"/>
      <c r="P1070" s="576"/>
      <c r="Q1070" s="577"/>
      <c r="R1070" s="577"/>
      <c r="S1070" s="577"/>
      <c r="T1070" s="577"/>
      <c r="U1070" s="577"/>
      <c r="V1070" s="577"/>
      <c r="W1070" s="577"/>
      <c r="X1070" s="577"/>
      <c r="Y1070" s="577"/>
      <c r="Z1070" s="577"/>
      <c r="AA1070" s="577"/>
      <c r="AB1070" s="577"/>
    </row>
    <row r="1071">
      <c r="A1071" s="576"/>
      <c r="B1071" s="676"/>
      <c r="C1071" s="676"/>
      <c r="D1071" s="676"/>
      <c r="E1071" s="676"/>
      <c r="F1071" s="676"/>
      <c r="G1071" s="677"/>
      <c r="H1071" s="678"/>
      <c r="I1071" s="576"/>
      <c r="J1071" s="576"/>
      <c r="K1071" s="576"/>
      <c r="L1071" s="576"/>
      <c r="M1071" s="576"/>
      <c r="N1071" s="576"/>
      <c r="O1071" s="576"/>
      <c r="P1071" s="576"/>
      <c r="Q1071" s="577"/>
      <c r="R1071" s="577"/>
      <c r="S1071" s="577"/>
      <c r="T1071" s="577"/>
      <c r="U1071" s="577"/>
      <c r="V1071" s="577"/>
      <c r="W1071" s="577"/>
      <c r="X1071" s="577"/>
      <c r="Y1071" s="577"/>
      <c r="Z1071" s="577"/>
      <c r="AA1071" s="577"/>
      <c r="AB1071" s="577"/>
    </row>
    <row r="1072">
      <c r="A1072" s="576"/>
      <c r="B1072" s="676"/>
      <c r="C1072" s="676"/>
      <c r="D1072" s="676"/>
      <c r="E1072" s="676"/>
      <c r="F1072" s="679"/>
      <c r="G1072" s="1738" t="s">
        <v>131</v>
      </c>
      <c r="H1072" s="1739">
        <f>(3500-H1070)</f>
        <v>1139</v>
      </c>
      <c r="I1072" s="1740">
        <f>(H1070/3500)</f>
        <v>0.6745714286</v>
      </c>
      <c r="J1072" s="576"/>
      <c r="K1072" s="576"/>
      <c r="L1072" s="576"/>
      <c r="M1072" s="576"/>
      <c r="N1072" s="576"/>
      <c r="O1072" s="576"/>
      <c r="P1072" s="576"/>
      <c r="Q1072" s="577"/>
      <c r="R1072" s="577"/>
      <c r="S1072" s="577"/>
      <c r="T1072" s="577"/>
      <c r="U1072" s="577"/>
      <c r="V1072" s="577"/>
      <c r="W1072" s="577"/>
      <c r="X1072" s="577"/>
      <c r="Y1072" s="577"/>
      <c r="Z1072" s="577"/>
      <c r="AA1072" s="577"/>
      <c r="AB1072" s="577"/>
    </row>
    <row r="1073">
      <c r="A1073" s="584"/>
      <c r="B1073" s="677"/>
      <c r="C1073" s="677"/>
      <c r="D1073" s="677"/>
      <c r="E1073" s="677"/>
      <c r="F1073" s="677"/>
      <c r="G1073" s="677"/>
      <c r="H1073" s="675"/>
      <c r="I1073" s="1690"/>
      <c r="J1073" s="576"/>
      <c r="K1073" s="576"/>
      <c r="L1073" s="576"/>
      <c r="M1073" s="576"/>
      <c r="N1073" s="576"/>
      <c r="O1073" s="576"/>
      <c r="P1073" s="576"/>
      <c r="Q1073" s="577"/>
      <c r="R1073" s="577"/>
      <c r="S1073" s="577"/>
      <c r="T1073" s="577"/>
      <c r="U1073" s="577"/>
      <c r="V1073" s="577"/>
      <c r="W1073" s="577"/>
      <c r="X1073" s="577"/>
      <c r="Y1073" s="577"/>
      <c r="Z1073" s="577"/>
      <c r="AA1073" s="577"/>
      <c r="AB1073" s="577"/>
    </row>
    <row r="1074">
      <c r="A1074" s="1538" t="s">
        <v>472</v>
      </c>
      <c r="B1074" s="1539" t="s">
        <v>2</v>
      </c>
      <c r="C1074" s="1539" t="s">
        <v>3</v>
      </c>
      <c r="D1074" s="1539" t="s">
        <v>4</v>
      </c>
      <c r="E1074" s="1539" t="s">
        <v>5</v>
      </c>
      <c r="F1074" s="1539" t="s">
        <v>6</v>
      </c>
      <c r="G1074" s="1539" t="s">
        <v>7</v>
      </c>
      <c r="H1074" s="1539" t="s">
        <v>9</v>
      </c>
      <c r="I1074" s="636"/>
      <c r="J1074" s="636"/>
      <c r="K1074" s="636"/>
      <c r="L1074" s="636"/>
      <c r="M1074" s="636"/>
      <c r="N1074" s="636"/>
      <c r="O1074" s="636"/>
      <c r="P1074" s="636"/>
      <c r="Q1074" s="649"/>
      <c r="R1074" s="649"/>
      <c r="S1074" s="649"/>
      <c r="T1074" s="649"/>
      <c r="U1074" s="649"/>
      <c r="V1074" s="649"/>
      <c r="W1074" s="649"/>
      <c r="X1074" s="649"/>
      <c r="Y1074" s="649"/>
      <c r="Z1074" s="649"/>
      <c r="AA1074" s="649"/>
      <c r="AB1074" s="649"/>
    </row>
    <row r="1075">
      <c r="A1075" s="1547"/>
      <c r="B1075" s="1533">
        <f t="shared" ref="B1075:G1075" si="786">SUM(B906,B1056)</f>
        <v>193</v>
      </c>
      <c r="C1075" s="1533">
        <f t="shared" si="786"/>
        <v>344</v>
      </c>
      <c r="D1075" s="1533">
        <f t="shared" si="786"/>
        <v>426</v>
      </c>
      <c r="E1075" s="1533">
        <f t="shared" si="786"/>
        <v>193</v>
      </c>
      <c r="F1075" s="1533">
        <f t="shared" si="786"/>
        <v>278</v>
      </c>
      <c r="G1075" s="1533">
        <f t="shared" si="786"/>
        <v>83</v>
      </c>
      <c r="H1075" s="1535">
        <f>sum(B1075:G1075)</f>
        <v>1517</v>
      </c>
      <c r="I1075" s="636"/>
      <c r="J1075" s="636"/>
      <c r="K1075" s="636"/>
      <c r="L1075" s="636"/>
      <c r="M1075" s="636"/>
      <c r="N1075" s="636"/>
      <c r="O1075" s="636"/>
      <c r="P1075" s="636"/>
      <c r="Q1075" s="649"/>
      <c r="R1075" s="649"/>
      <c r="S1075" s="649"/>
      <c r="T1075" s="649"/>
      <c r="U1075" s="649"/>
      <c r="V1075" s="649"/>
      <c r="W1075" s="649"/>
      <c r="X1075" s="649"/>
      <c r="Y1075" s="649"/>
      <c r="Z1075" s="649"/>
      <c r="AA1075" s="649"/>
      <c r="AB1075" s="649"/>
    </row>
    <row r="1076">
      <c r="A1076" s="576"/>
      <c r="B1076" s="676"/>
      <c r="C1076" s="676"/>
      <c r="D1076" s="676"/>
      <c r="E1076" s="676"/>
      <c r="F1076" s="676"/>
      <c r="G1076" s="676"/>
      <c r="H1076" s="636"/>
      <c r="I1076" s="1690"/>
      <c r="J1076" s="576"/>
      <c r="K1076" s="576"/>
      <c r="L1076" s="576"/>
      <c r="M1076" s="576"/>
      <c r="N1076" s="576"/>
      <c r="O1076" s="576"/>
      <c r="P1076" s="576"/>
      <c r="Q1076" s="577"/>
      <c r="R1076" s="577"/>
      <c r="S1076" s="577"/>
      <c r="T1076" s="577"/>
      <c r="U1076" s="577"/>
      <c r="V1076" s="577"/>
      <c r="W1076" s="577"/>
      <c r="X1076" s="577"/>
      <c r="Y1076" s="577"/>
      <c r="Z1076" s="577"/>
      <c r="AA1076" s="577"/>
      <c r="AB1076" s="577"/>
    </row>
    <row r="1077">
      <c r="A1077" s="584"/>
      <c r="B1077" s="677"/>
      <c r="C1077" s="677"/>
      <c r="D1077" s="677"/>
      <c r="E1077" s="677"/>
      <c r="F1077" s="677"/>
      <c r="G1077" s="677"/>
      <c r="H1077" s="675"/>
      <c r="I1077" s="1691"/>
      <c r="J1077" s="576"/>
      <c r="K1077" s="584"/>
      <c r="L1077" s="584"/>
      <c r="M1077" s="584"/>
      <c r="N1077" s="584"/>
      <c r="O1077" s="584"/>
      <c r="P1077" s="584"/>
      <c r="Q1077" s="577"/>
      <c r="R1077" s="577"/>
      <c r="S1077" s="577"/>
      <c r="T1077" s="577"/>
      <c r="U1077" s="577"/>
      <c r="V1077" s="577"/>
      <c r="W1077" s="577"/>
      <c r="X1077" s="577"/>
      <c r="Y1077" s="577"/>
      <c r="Z1077" s="577"/>
      <c r="AA1077" s="577"/>
      <c r="AB1077" s="577"/>
    </row>
    <row r="1078">
      <c r="A1078" s="1528" t="s">
        <v>708</v>
      </c>
      <c r="B1078" s="1529">
        <v>18.0</v>
      </c>
      <c r="C1078" s="1529">
        <v>19.0</v>
      </c>
      <c r="D1078" s="1529">
        <v>20.0</v>
      </c>
      <c r="E1078" s="1529">
        <v>21.0</v>
      </c>
      <c r="F1078" s="1529">
        <v>22.0</v>
      </c>
      <c r="G1078" s="1529">
        <v>23.0</v>
      </c>
      <c r="H1078" s="1680"/>
      <c r="I1078" s="1680"/>
      <c r="J1078" s="1531"/>
      <c r="K1078" s="1528" t="s">
        <v>708</v>
      </c>
      <c r="L1078" s="1686"/>
      <c r="M1078" s="1686"/>
      <c r="N1078" s="1686"/>
      <c r="O1078" s="1686"/>
      <c r="P1078" s="1686"/>
      <c r="Q1078" s="1680"/>
      <c r="R1078" s="1680"/>
      <c r="S1078" s="649"/>
      <c r="T1078" s="649"/>
      <c r="U1078" s="649"/>
      <c r="V1078" s="649"/>
      <c r="W1078" s="649"/>
      <c r="X1078" s="649"/>
      <c r="Y1078" s="649"/>
      <c r="Z1078" s="649"/>
      <c r="AA1078" s="649"/>
      <c r="AB1078" s="649"/>
    </row>
    <row r="1079">
      <c r="A1079" s="1741" t="s">
        <v>716</v>
      </c>
      <c r="B1079" s="1590" t="s">
        <v>2</v>
      </c>
      <c r="C1079" s="1590" t="s">
        <v>3</v>
      </c>
      <c r="D1079" s="1590" t="s">
        <v>4</v>
      </c>
      <c r="E1079" s="1590" t="s">
        <v>5</v>
      </c>
      <c r="F1079" s="1590" t="s">
        <v>6</v>
      </c>
      <c r="G1079" s="1590" t="s">
        <v>7</v>
      </c>
      <c r="H1079" s="1591" t="s">
        <v>9</v>
      </c>
      <c r="I1079" s="1590" t="s">
        <v>71</v>
      </c>
      <c r="J1079" s="588"/>
      <c r="K1079" s="1612" t="s">
        <v>144</v>
      </c>
      <c r="L1079" s="1612" t="s">
        <v>72</v>
      </c>
      <c r="M1079" s="1612" t="s">
        <v>13</v>
      </c>
      <c r="N1079" s="1612" t="s">
        <v>73</v>
      </c>
      <c r="O1079" s="1612" t="s">
        <v>133</v>
      </c>
      <c r="P1079" s="1612" t="s">
        <v>74</v>
      </c>
      <c r="Q1079" s="1742" t="s">
        <v>640</v>
      </c>
      <c r="R1079" s="1742" t="s">
        <v>592</v>
      </c>
      <c r="S1079" s="577"/>
      <c r="T1079" s="577"/>
      <c r="U1079" s="577"/>
      <c r="V1079" s="577"/>
      <c r="W1079" s="577"/>
      <c r="X1079" s="577"/>
      <c r="Y1079" s="577"/>
      <c r="Z1079" s="577"/>
      <c r="AA1079" s="577"/>
      <c r="AB1079" s="577"/>
    </row>
    <row r="1080">
      <c r="A1080" s="1577" t="s">
        <v>475</v>
      </c>
      <c r="B1080" s="1548">
        <v>3.0</v>
      </c>
      <c r="C1080" s="1548">
        <v>1.0</v>
      </c>
      <c r="D1080" s="1548">
        <v>2.0</v>
      </c>
      <c r="E1080" s="1548">
        <v>2.0</v>
      </c>
      <c r="F1080" s="1548">
        <v>0.0</v>
      </c>
      <c r="G1080" s="1535"/>
      <c r="H1080" s="1535">
        <f t="shared" ref="H1080:H1091" si="787">SUM(B1080:G1080)</f>
        <v>8</v>
      </c>
      <c r="I1080" s="1549">
        <f t="shared" ref="I1080:I1091" si="788">(H1080/40)</f>
        <v>0.2</v>
      </c>
      <c r="J1080" s="1692"/>
      <c r="K1080" s="1577" t="s">
        <v>475</v>
      </c>
      <c r="L1080" s="1537">
        <f t="shared" ref="L1080:L1082" si="789">(O687)</f>
        <v>36</v>
      </c>
      <c r="M1080" s="1533">
        <f t="shared" ref="M1080:M1091" si="790">(L1080-H1080)</f>
        <v>28</v>
      </c>
      <c r="N1080" s="1537">
        <v>0.0</v>
      </c>
      <c r="O1080" s="1533">
        <f t="shared" ref="O1080:O1092" si="791">sum(M1080,N1080)-R1080</f>
        <v>28</v>
      </c>
      <c r="P1080" s="1404" t="s">
        <v>3</v>
      </c>
      <c r="Q1080" s="1404"/>
      <c r="R1080" s="1404"/>
      <c r="S1080" s="577"/>
      <c r="T1080" s="577"/>
      <c r="U1080" s="577"/>
      <c r="V1080" s="577"/>
      <c r="W1080" s="577"/>
      <c r="X1080" s="577"/>
      <c r="Y1080" s="577"/>
      <c r="Z1080" s="577"/>
      <c r="AA1080" s="577"/>
      <c r="AB1080" s="577"/>
    </row>
    <row r="1081">
      <c r="A1081" s="1577" t="s">
        <v>478</v>
      </c>
      <c r="B1081" s="1548">
        <v>12.0</v>
      </c>
      <c r="C1081" s="1548">
        <v>13.0</v>
      </c>
      <c r="D1081" s="1548">
        <v>16.0</v>
      </c>
      <c r="E1081" s="1548">
        <v>11.0</v>
      </c>
      <c r="F1081" s="1548">
        <v>17.0</v>
      </c>
      <c r="G1081" s="1535"/>
      <c r="H1081" s="1535">
        <f t="shared" si="787"/>
        <v>69</v>
      </c>
      <c r="I1081" s="1549">
        <f t="shared" si="788"/>
        <v>1.725</v>
      </c>
      <c r="J1081" s="1692" t="s">
        <v>206</v>
      </c>
      <c r="K1081" s="1577" t="s">
        <v>478</v>
      </c>
      <c r="L1081" s="1537">
        <f t="shared" si="789"/>
        <v>110</v>
      </c>
      <c r="M1081" s="1533">
        <f t="shared" si="790"/>
        <v>41</v>
      </c>
      <c r="N1081" s="1537">
        <v>60.0</v>
      </c>
      <c r="O1081" s="1533">
        <f t="shared" si="791"/>
        <v>101</v>
      </c>
      <c r="P1081" s="1404" t="s">
        <v>3</v>
      </c>
      <c r="Q1081" s="1404"/>
      <c r="R1081" s="1404"/>
      <c r="S1081" s="577"/>
      <c r="T1081" s="577"/>
      <c r="U1081" s="577"/>
      <c r="V1081" s="577"/>
      <c r="W1081" s="577"/>
      <c r="X1081" s="577"/>
      <c r="Y1081" s="577"/>
      <c r="Z1081" s="577"/>
      <c r="AA1081" s="577"/>
      <c r="AB1081" s="577"/>
    </row>
    <row r="1082">
      <c r="A1082" s="1718" t="s">
        <v>585</v>
      </c>
      <c r="B1082" s="1548">
        <v>3.0</v>
      </c>
      <c r="C1082" s="1548">
        <v>5.0</v>
      </c>
      <c r="D1082" s="1548">
        <v>5.0</v>
      </c>
      <c r="E1082" s="1548">
        <v>7.0</v>
      </c>
      <c r="F1082" s="1548">
        <v>2.0</v>
      </c>
      <c r="G1082" s="1535"/>
      <c r="H1082" s="1535">
        <f t="shared" si="787"/>
        <v>22</v>
      </c>
      <c r="I1082" s="1549">
        <f t="shared" si="788"/>
        <v>0.55</v>
      </c>
      <c r="J1082" s="1692"/>
      <c r="K1082" s="1718" t="s">
        <v>585</v>
      </c>
      <c r="L1082" s="1537">
        <f t="shared" si="789"/>
        <v>42</v>
      </c>
      <c r="M1082" s="1719">
        <f t="shared" si="790"/>
        <v>20</v>
      </c>
      <c r="N1082" s="1720">
        <v>0.0</v>
      </c>
      <c r="O1082" s="1533">
        <f t="shared" si="791"/>
        <v>20</v>
      </c>
      <c r="P1082" s="1721" t="s">
        <v>3</v>
      </c>
      <c r="Q1082" s="1721"/>
      <c r="R1082" s="1721"/>
      <c r="S1082" s="577"/>
      <c r="T1082" s="577"/>
      <c r="U1082" s="577"/>
      <c r="V1082" s="577"/>
      <c r="W1082" s="577"/>
      <c r="X1082" s="577"/>
      <c r="Y1082" s="577"/>
      <c r="Z1082" s="577"/>
      <c r="AA1082" s="577"/>
      <c r="AB1082" s="577"/>
    </row>
    <row r="1083">
      <c r="A1083" s="1722" t="s">
        <v>668</v>
      </c>
      <c r="B1083" s="1548">
        <v>8.0</v>
      </c>
      <c r="C1083" s="1548">
        <v>1.0</v>
      </c>
      <c r="D1083" s="1548">
        <v>6.0</v>
      </c>
      <c r="E1083" s="1548">
        <v>0.0</v>
      </c>
      <c r="F1083" s="1548">
        <v>3.0</v>
      </c>
      <c r="G1083" s="1535"/>
      <c r="H1083" s="1535">
        <f t="shared" si="787"/>
        <v>18</v>
      </c>
      <c r="I1083" s="1549">
        <f t="shared" si="788"/>
        <v>0.45</v>
      </c>
      <c r="J1083" s="1692"/>
      <c r="K1083" s="1722" t="s">
        <v>668</v>
      </c>
      <c r="L1083" s="1537">
        <v>51.0</v>
      </c>
      <c r="M1083" s="701">
        <f t="shared" si="790"/>
        <v>33</v>
      </c>
      <c r="N1083" s="692">
        <v>0.0</v>
      </c>
      <c r="O1083" s="1533">
        <f t="shared" si="791"/>
        <v>33</v>
      </c>
      <c r="P1083" s="1723" t="s">
        <v>2</v>
      </c>
      <c r="Q1083" s="1723" t="s">
        <v>717</v>
      </c>
      <c r="R1083" s="1723"/>
      <c r="S1083" s="1693"/>
      <c r="T1083" s="577"/>
      <c r="U1083" s="577"/>
      <c r="V1083" s="577"/>
      <c r="W1083" s="577"/>
      <c r="X1083" s="577"/>
      <c r="Y1083" s="577"/>
      <c r="Z1083" s="577"/>
      <c r="AA1083" s="577"/>
      <c r="AB1083" s="577"/>
    </row>
    <row r="1084">
      <c r="A1084" s="1722" t="s">
        <v>614</v>
      </c>
      <c r="B1084" s="1548">
        <v>1.0</v>
      </c>
      <c r="C1084" s="1548">
        <v>3.0</v>
      </c>
      <c r="D1084" s="1548">
        <v>5.0</v>
      </c>
      <c r="E1084" s="1548">
        <v>2.0</v>
      </c>
      <c r="F1084" s="1548">
        <v>2.0</v>
      </c>
      <c r="G1084" s="1535"/>
      <c r="H1084" s="1535">
        <f t="shared" si="787"/>
        <v>13</v>
      </c>
      <c r="I1084" s="1549">
        <f t="shared" si="788"/>
        <v>0.325</v>
      </c>
      <c r="J1084" s="1692"/>
      <c r="K1084" s="1722" t="s">
        <v>614</v>
      </c>
      <c r="L1084" s="1537">
        <f t="shared" ref="L1084:L1085" si="792">(O691)</f>
        <v>27</v>
      </c>
      <c r="M1084" s="701">
        <f t="shared" si="790"/>
        <v>14</v>
      </c>
      <c r="N1084" s="692">
        <v>0.0</v>
      </c>
      <c r="O1084" s="1533">
        <f t="shared" si="791"/>
        <v>13</v>
      </c>
      <c r="P1084" s="1723" t="s">
        <v>3</v>
      </c>
      <c r="Q1084" s="1723"/>
      <c r="R1084" s="1723">
        <v>1.0</v>
      </c>
      <c r="S1084" s="577"/>
      <c r="T1084" s="577"/>
      <c r="U1084" s="577"/>
      <c r="V1084" s="577"/>
      <c r="W1084" s="577"/>
      <c r="X1084" s="577"/>
      <c r="Y1084" s="577"/>
      <c r="Z1084" s="577"/>
      <c r="AA1084" s="577"/>
      <c r="AB1084" s="577"/>
    </row>
    <row r="1085">
      <c r="A1085" s="1722" t="s">
        <v>632</v>
      </c>
      <c r="B1085" s="1548">
        <v>5.0</v>
      </c>
      <c r="C1085" s="1548">
        <v>1.0</v>
      </c>
      <c r="D1085" s="1548">
        <v>3.0</v>
      </c>
      <c r="E1085" s="1548">
        <v>0.0</v>
      </c>
      <c r="F1085" s="1548">
        <v>2.0</v>
      </c>
      <c r="G1085" s="1535"/>
      <c r="H1085" s="1535">
        <f t="shared" si="787"/>
        <v>11</v>
      </c>
      <c r="I1085" s="1549">
        <f t="shared" si="788"/>
        <v>0.275</v>
      </c>
      <c r="J1085" s="1695"/>
      <c r="K1085" s="1722" t="s">
        <v>632</v>
      </c>
      <c r="L1085" s="1537">
        <f t="shared" si="792"/>
        <v>20</v>
      </c>
      <c r="M1085" s="701">
        <f t="shared" si="790"/>
        <v>9</v>
      </c>
      <c r="N1085" s="692">
        <v>0.0</v>
      </c>
      <c r="O1085" s="1533">
        <f t="shared" si="791"/>
        <v>9</v>
      </c>
      <c r="P1085" s="1723"/>
      <c r="Q1085" s="1723"/>
      <c r="R1085" s="1723"/>
      <c r="S1085" s="577"/>
      <c r="T1085" s="577"/>
      <c r="U1085" s="577"/>
      <c r="V1085" s="577"/>
      <c r="W1085" s="577"/>
      <c r="X1085" s="577"/>
      <c r="Y1085" s="577"/>
      <c r="Z1085" s="577"/>
      <c r="AA1085" s="577"/>
      <c r="AB1085" s="577"/>
    </row>
    <row r="1086">
      <c r="A1086" s="1722" t="s">
        <v>669</v>
      </c>
      <c r="B1086" s="1548">
        <v>3.0</v>
      </c>
      <c r="C1086" s="1548">
        <v>0.0</v>
      </c>
      <c r="D1086" s="1548">
        <v>1.0</v>
      </c>
      <c r="E1086" s="1548">
        <v>2.0</v>
      </c>
      <c r="F1086" s="1548">
        <v>2.0</v>
      </c>
      <c r="G1086" s="1535"/>
      <c r="H1086" s="1535">
        <f t="shared" si="787"/>
        <v>8</v>
      </c>
      <c r="I1086" s="1549">
        <f t="shared" si="788"/>
        <v>0.2</v>
      </c>
      <c r="J1086" s="1695"/>
      <c r="K1086" s="1722" t="s">
        <v>669</v>
      </c>
      <c r="L1086" s="1537">
        <f t="shared" ref="L1086:L1089" si="793">(O694)</f>
        <v>25</v>
      </c>
      <c r="M1086" s="701">
        <f t="shared" si="790"/>
        <v>17</v>
      </c>
      <c r="N1086" s="692">
        <v>0.0</v>
      </c>
      <c r="O1086" s="1533">
        <f t="shared" si="791"/>
        <v>17</v>
      </c>
      <c r="P1086" s="1723"/>
      <c r="Q1086" s="1723"/>
      <c r="R1086" s="1723"/>
      <c r="S1086" s="577"/>
      <c r="T1086" s="577"/>
      <c r="U1086" s="577"/>
      <c r="V1086" s="577"/>
      <c r="W1086" s="577"/>
      <c r="X1086" s="577"/>
      <c r="Y1086" s="577"/>
      <c r="Z1086" s="577"/>
      <c r="AA1086" s="577"/>
      <c r="AB1086" s="577"/>
    </row>
    <row r="1087">
      <c r="A1087" s="700" t="s">
        <v>694</v>
      </c>
      <c r="B1087" s="1548">
        <v>0.0</v>
      </c>
      <c r="C1087" s="1548">
        <v>0.0</v>
      </c>
      <c r="D1087" s="1548">
        <v>8.0</v>
      </c>
      <c r="E1087" s="1548">
        <v>4.0</v>
      </c>
      <c r="F1087" s="1548">
        <v>0.0</v>
      </c>
      <c r="G1087" s="1535"/>
      <c r="H1087" s="1535">
        <f t="shared" si="787"/>
        <v>12</v>
      </c>
      <c r="I1087" s="1549">
        <f t="shared" si="788"/>
        <v>0.3</v>
      </c>
      <c r="J1087" s="1692"/>
      <c r="K1087" s="1722" t="s">
        <v>670</v>
      </c>
      <c r="L1087" s="1537">
        <f t="shared" si="793"/>
        <v>30</v>
      </c>
      <c r="M1087" s="701">
        <f t="shared" si="790"/>
        <v>18</v>
      </c>
      <c r="N1087" s="692">
        <v>0.0</v>
      </c>
      <c r="O1087" s="1533">
        <f t="shared" si="791"/>
        <v>18</v>
      </c>
      <c r="P1087" s="1723"/>
      <c r="Q1087" s="1723"/>
      <c r="R1087" s="1723"/>
      <c r="S1087" s="577"/>
      <c r="T1087" s="577"/>
      <c r="U1087" s="577"/>
      <c r="V1087" s="577"/>
      <c r="W1087" s="577"/>
      <c r="X1087" s="577"/>
      <c r="Y1087" s="577"/>
      <c r="Z1087" s="577"/>
      <c r="AA1087" s="577"/>
      <c r="AB1087" s="577"/>
    </row>
    <row r="1088">
      <c r="A1088" s="1722" t="s">
        <v>671</v>
      </c>
      <c r="B1088" s="1537">
        <v>1.0</v>
      </c>
      <c r="C1088" s="1537">
        <v>0.0</v>
      </c>
      <c r="D1088" s="1537">
        <v>0.0</v>
      </c>
      <c r="E1088" s="1537">
        <v>6.0</v>
      </c>
      <c r="F1088" s="1537">
        <v>5.0</v>
      </c>
      <c r="G1088" s="1686"/>
      <c r="H1088" s="1535">
        <f t="shared" si="787"/>
        <v>12</v>
      </c>
      <c r="I1088" s="1549">
        <f t="shared" si="788"/>
        <v>0.3</v>
      </c>
      <c r="J1088" s="1692"/>
      <c r="K1088" s="1722" t="s">
        <v>671</v>
      </c>
      <c r="L1088" s="1537">
        <f t="shared" si="793"/>
        <v>40</v>
      </c>
      <c r="M1088" s="701">
        <f t="shared" si="790"/>
        <v>28</v>
      </c>
      <c r="N1088" s="692">
        <v>10.0</v>
      </c>
      <c r="O1088" s="1533">
        <f t="shared" si="791"/>
        <v>38</v>
      </c>
      <c r="P1088" s="1723" t="s">
        <v>2</v>
      </c>
      <c r="Q1088" s="1723"/>
      <c r="R1088" s="1723"/>
      <c r="S1088" s="577"/>
      <c r="T1088" s="577"/>
      <c r="U1088" s="577"/>
      <c r="V1088" s="577"/>
      <c r="W1088" s="577"/>
      <c r="X1088" s="577"/>
      <c r="Y1088" s="577"/>
      <c r="Z1088" s="577"/>
      <c r="AA1088" s="577"/>
      <c r="AB1088" s="577"/>
    </row>
    <row r="1089">
      <c r="A1089" s="1722" t="s">
        <v>586</v>
      </c>
      <c r="B1089" s="1537">
        <v>4.0</v>
      </c>
      <c r="C1089" s="1537">
        <v>7.0</v>
      </c>
      <c r="D1089" s="1537">
        <v>8.0</v>
      </c>
      <c r="E1089" s="1537">
        <v>0.0</v>
      </c>
      <c r="F1089" s="1537">
        <v>0.0</v>
      </c>
      <c r="G1089" s="1686"/>
      <c r="H1089" s="1535">
        <f t="shared" si="787"/>
        <v>19</v>
      </c>
      <c r="I1089" s="1549">
        <f t="shared" si="788"/>
        <v>0.475</v>
      </c>
      <c r="J1089" s="1627"/>
      <c r="K1089" s="1722" t="s">
        <v>586</v>
      </c>
      <c r="L1089" s="1537">
        <f t="shared" si="793"/>
        <v>21</v>
      </c>
      <c r="M1089" s="701">
        <f t="shared" si="790"/>
        <v>2</v>
      </c>
      <c r="N1089" s="692">
        <v>0.0</v>
      </c>
      <c r="O1089" s="1533">
        <f t="shared" si="791"/>
        <v>2</v>
      </c>
      <c r="P1089" s="1723" t="s">
        <v>4</v>
      </c>
      <c r="Q1089" s="1723"/>
      <c r="R1089" s="1723"/>
      <c r="S1089" s="577"/>
      <c r="T1089" s="577"/>
      <c r="U1089" s="577"/>
      <c r="V1089" s="577"/>
      <c r="W1089" s="577"/>
      <c r="X1089" s="577"/>
      <c r="Y1089" s="577"/>
      <c r="Z1089" s="577"/>
      <c r="AA1089" s="577"/>
      <c r="AB1089" s="577"/>
    </row>
    <row r="1090">
      <c r="A1090" s="700" t="s">
        <v>697</v>
      </c>
      <c r="B1090" s="1537">
        <v>0.0</v>
      </c>
      <c r="C1090" s="1537">
        <v>0.0</v>
      </c>
      <c r="D1090" s="1537">
        <v>0.0</v>
      </c>
      <c r="E1090" s="1537">
        <v>0.0</v>
      </c>
      <c r="F1090" s="1537">
        <v>0.0</v>
      </c>
      <c r="G1090" s="1686"/>
      <c r="H1090" s="1535">
        <f t="shared" si="787"/>
        <v>0</v>
      </c>
      <c r="I1090" s="1549">
        <f t="shared" si="788"/>
        <v>0</v>
      </c>
      <c r="J1090" s="1627"/>
      <c r="K1090" s="700" t="s">
        <v>697</v>
      </c>
      <c r="L1090" s="1537">
        <f>(O699)</f>
        <v>20</v>
      </c>
      <c r="M1090" s="701">
        <f t="shared" si="790"/>
        <v>20</v>
      </c>
      <c r="N1090" s="692">
        <v>0.0</v>
      </c>
      <c r="O1090" s="1533">
        <f t="shared" si="791"/>
        <v>20</v>
      </c>
      <c r="P1090" s="1723" t="s">
        <v>2</v>
      </c>
      <c r="Q1090" s="1723"/>
      <c r="R1090" s="1723"/>
      <c r="S1090" s="577"/>
      <c r="T1090" s="577"/>
      <c r="U1090" s="577"/>
      <c r="V1090" s="577"/>
      <c r="W1090" s="577"/>
      <c r="X1090" s="577"/>
      <c r="Y1090" s="577"/>
      <c r="Z1090" s="577"/>
      <c r="AA1090" s="577"/>
      <c r="AB1090" s="577"/>
    </row>
    <row r="1091">
      <c r="A1091" s="700" t="s">
        <v>699</v>
      </c>
      <c r="B1091" s="1537"/>
      <c r="C1091" s="1537">
        <v>0.0</v>
      </c>
      <c r="D1091" s="1537">
        <v>0.0</v>
      </c>
      <c r="E1091" s="1537">
        <v>2.0</v>
      </c>
      <c r="F1091" s="1537">
        <v>3.0</v>
      </c>
      <c r="G1091" s="1686"/>
      <c r="H1091" s="1535">
        <f t="shared" si="787"/>
        <v>5</v>
      </c>
      <c r="I1091" s="1549">
        <f t="shared" si="788"/>
        <v>0.125</v>
      </c>
      <c r="J1091" s="1627"/>
      <c r="K1091" s="700" t="s">
        <v>699</v>
      </c>
      <c r="L1091" s="1537">
        <v>15.0</v>
      </c>
      <c r="M1091" s="701">
        <f t="shared" si="790"/>
        <v>10</v>
      </c>
      <c r="N1091" s="692">
        <v>0.0</v>
      </c>
      <c r="O1091" s="1533">
        <f t="shared" si="791"/>
        <v>10</v>
      </c>
      <c r="P1091" s="1723"/>
      <c r="Q1091" s="1723"/>
      <c r="R1091" s="1723"/>
      <c r="S1091" s="577"/>
      <c r="T1091" s="577"/>
      <c r="U1091" s="577"/>
      <c r="V1091" s="577"/>
      <c r="W1091" s="577"/>
      <c r="X1091" s="577"/>
      <c r="Y1091" s="577"/>
      <c r="Z1091" s="577"/>
      <c r="AA1091" s="577"/>
      <c r="AB1091" s="577"/>
    </row>
    <row r="1092">
      <c r="A1092" s="700"/>
      <c r="B1092" s="1537"/>
      <c r="C1092" s="1537"/>
      <c r="D1092" s="1537"/>
      <c r="E1092" s="1537"/>
      <c r="F1092" s="1537"/>
      <c r="G1092" s="1686"/>
      <c r="H1092" s="1535"/>
      <c r="I1092" s="1549"/>
      <c r="J1092" s="1627"/>
      <c r="K1092" s="1743"/>
      <c r="L1092" s="1537"/>
      <c r="M1092" s="701"/>
      <c r="N1092" s="692"/>
      <c r="O1092" s="1533">
        <f t="shared" si="791"/>
        <v>0</v>
      </c>
      <c r="P1092" s="1723"/>
      <c r="Q1092" s="1723"/>
      <c r="R1092" s="1723"/>
      <c r="S1092" s="577"/>
      <c r="T1092" s="577"/>
      <c r="U1092" s="577"/>
      <c r="V1092" s="577"/>
      <c r="W1092" s="577"/>
      <c r="X1092" s="577"/>
      <c r="Y1092" s="577"/>
      <c r="Z1092" s="577"/>
      <c r="AA1092" s="577"/>
      <c r="AB1092" s="577"/>
    </row>
    <row r="1093">
      <c r="A1093" s="1744" t="s">
        <v>718</v>
      </c>
      <c r="B1093" s="1745"/>
      <c r="C1093" s="1745"/>
      <c r="D1093" s="1745"/>
      <c r="E1093" s="1745"/>
      <c r="F1093" s="1745"/>
      <c r="G1093" s="1682"/>
      <c r="H1093" s="1746"/>
      <c r="I1093" s="1747"/>
      <c r="J1093" s="1627"/>
      <c r="K1093" s="1744" t="s">
        <v>718</v>
      </c>
      <c r="L1093" s="1745"/>
      <c r="M1093" s="1748"/>
      <c r="N1093" s="1749"/>
      <c r="O1093" s="1750">
        <f>sum(M1093,N1093)</f>
        <v>0</v>
      </c>
      <c r="P1093" s="1751"/>
      <c r="Q1093" s="1751"/>
      <c r="R1093" s="1751"/>
      <c r="S1093" s="577"/>
      <c r="T1093" s="577"/>
      <c r="U1093" s="577"/>
      <c r="V1093" s="577"/>
      <c r="W1093" s="577"/>
      <c r="X1093" s="577"/>
      <c r="Y1093" s="577"/>
      <c r="Z1093" s="577"/>
      <c r="AA1093" s="577"/>
      <c r="AB1093" s="577"/>
    </row>
    <row r="1094">
      <c r="A1094" s="700" t="s">
        <v>700</v>
      </c>
      <c r="B1094" s="1537">
        <v>0.0</v>
      </c>
      <c r="C1094" s="1537">
        <v>0.0</v>
      </c>
      <c r="D1094" s="1537">
        <v>0.0</v>
      </c>
      <c r="E1094" s="1537">
        <v>6.0</v>
      </c>
      <c r="F1094" s="1537">
        <v>9.0</v>
      </c>
      <c r="G1094" s="1686"/>
      <c r="H1094" s="1535">
        <f t="shared" ref="H1094:H1103" si="794">SUM(B1094:G1094)</f>
        <v>15</v>
      </c>
      <c r="I1094" s="1549">
        <f t="shared" ref="I1094:I1103" si="795">(H1094/40)</f>
        <v>0.375</v>
      </c>
      <c r="J1094" s="1627"/>
      <c r="K1094" s="700" t="s">
        <v>700</v>
      </c>
      <c r="L1094" s="1537">
        <v>15.0</v>
      </c>
      <c r="M1094" s="701">
        <f t="shared" ref="M1094:M1095" si="796">(L1094-H1094)</f>
        <v>0</v>
      </c>
      <c r="N1094" s="692">
        <v>30.0</v>
      </c>
      <c r="O1094" s="1533">
        <f t="shared" ref="O1094:O1102" si="797">sum(M1094,N1094)-R1094</f>
        <v>30</v>
      </c>
      <c r="P1094" s="1723"/>
      <c r="Q1094" s="1723"/>
      <c r="R1094" s="1723"/>
      <c r="S1094" s="577"/>
      <c r="T1094" s="577"/>
      <c r="U1094" s="577"/>
      <c r="V1094" s="577"/>
      <c r="W1094" s="577"/>
      <c r="X1094" s="577"/>
      <c r="Y1094" s="577"/>
      <c r="Z1094" s="577"/>
      <c r="AA1094" s="577"/>
      <c r="AB1094" s="577"/>
    </row>
    <row r="1095">
      <c r="A1095" s="700" t="s">
        <v>701</v>
      </c>
      <c r="B1095" s="1537">
        <v>0.0</v>
      </c>
      <c r="C1095" s="1537">
        <v>0.0</v>
      </c>
      <c r="D1095" s="1537">
        <v>0.0</v>
      </c>
      <c r="E1095" s="1537">
        <v>0.0</v>
      </c>
      <c r="F1095" s="1537"/>
      <c r="G1095" s="1686"/>
      <c r="H1095" s="1535">
        <f t="shared" si="794"/>
        <v>0</v>
      </c>
      <c r="I1095" s="1549">
        <f t="shared" si="795"/>
        <v>0</v>
      </c>
      <c r="J1095" s="1627"/>
      <c r="K1095" s="700" t="s">
        <v>701</v>
      </c>
      <c r="L1095" s="1537">
        <v>0.0</v>
      </c>
      <c r="M1095" s="701">
        <f t="shared" si="796"/>
        <v>0</v>
      </c>
      <c r="N1095" s="692">
        <v>0.0</v>
      </c>
      <c r="O1095" s="1533">
        <f t="shared" si="797"/>
        <v>0</v>
      </c>
      <c r="P1095" s="1723" t="s">
        <v>719</v>
      </c>
      <c r="Q1095" s="1723"/>
      <c r="R1095" s="1723"/>
      <c r="S1095" s="577"/>
      <c r="T1095" s="577"/>
      <c r="U1095" s="577"/>
      <c r="V1095" s="577"/>
      <c r="W1095" s="577"/>
      <c r="X1095" s="577"/>
      <c r="Y1095" s="577"/>
      <c r="Z1095" s="577"/>
      <c r="AA1095" s="577"/>
      <c r="AB1095" s="577"/>
    </row>
    <row r="1096">
      <c r="A1096" s="700" t="s">
        <v>698</v>
      </c>
      <c r="B1096" s="1537">
        <v>0.0</v>
      </c>
      <c r="C1096" s="1537">
        <v>0.0</v>
      </c>
      <c r="D1096" s="1537">
        <v>0.0</v>
      </c>
      <c r="E1096" s="1537">
        <v>0.0</v>
      </c>
      <c r="F1096" s="1537"/>
      <c r="G1096" s="1686"/>
      <c r="H1096" s="1535">
        <f t="shared" si="794"/>
        <v>0</v>
      </c>
      <c r="I1096" s="1549">
        <f t="shared" si="795"/>
        <v>0</v>
      </c>
      <c r="J1096" s="1627"/>
      <c r="K1096" s="700" t="s">
        <v>698</v>
      </c>
      <c r="L1096" s="1537">
        <v>0.0</v>
      </c>
      <c r="M1096" s="692">
        <v>0.0</v>
      </c>
      <c r="N1096" s="692">
        <v>0.0</v>
      </c>
      <c r="O1096" s="1533">
        <f t="shared" si="797"/>
        <v>0</v>
      </c>
      <c r="P1096" s="1723" t="s">
        <v>719</v>
      </c>
      <c r="Q1096" s="1723"/>
      <c r="R1096" s="1723"/>
      <c r="S1096" s="577"/>
      <c r="T1096" s="577"/>
      <c r="U1096" s="577"/>
      <c r="V1096" s="577"/>
      <c r="W1096" s="577"/>
      <c r="X1096" s="577"/>
      <c r="Y1096" s="577"/>
      <c r="Z1096" s="577"/>
      <c r="AA1096" s="577"/>
      <c r="AB1096" s="577"/>
    </row>
    <row r="1097">
      <c r="A1097" s="700" t="s">
        <v>634</v>
      </c>
      <c r="B1097" s="1537">
        <v>1.0</v>
      </c>
      <c r="C1097" s="1537">
        <v>3.0</v>
      </c>
      <c r="D1097" s="1537"/>
      <c r="E1097" s="1537"/>
      <c r="F1097" s="1537"/>
      <c r="G1097" s="1686"/>
      <c r="H1097" s="1535">
        <f t="shared" si="794"/>
        <v>4</v>
      </c>
      <c r="I1097" s="1549">
        <f t="shared" si="795"/>
        <v>0.1</v>
      </c>
      <c r="J1097" s="1627"/>
      <c r="K1097" s="700" t="s">
        <v>634</v>
      </c>
      <c r="L1097" s="1537">
        <v>14.0</v>
      </c>
      <c r="M1097" s="692">
        <v>10.0</v>
      </c>
      <c r="N1097" s="692">
        <v>0.0</v>
      </c>
      <c r="O1097" s="1533">
        <f t="shared" si="797"/>
        <v>10</v>
      </c>
      <c r="P1097" s="1723" t="s">
        <v>2</v>
      </c>
      <c r="Q1097" s="1723"/>
      <c r="R1097" s="1723"/>
      <c r="S1097" s="577"/>
      <c r="T1097" s="577"/>
      <c r="U1097" s="577"/>
      <c r="V1097" s="577"/>
      <c r="W1097" s="577"/>
      <c r="X1097" s="577"/>
      <c r="Y1097" s="577"/>
      <c r="Z1097" s="577"/>
      <c r="AA1097" s="577"/>
      <c r="AB1097" s="577"/>
    </row>
    <row r="1098">
      <c r="A1098" s="700" t="s">
        <v>720</v>
      </c>
      <c r="B1098" s="1537"/>
      <c r="C1098" s="1537"/>
      <c r="D1098" s="1537"/>
      <c r="E1098" s="1537"/>
      <c r="F1098" s="1537"/>
      <c r="G1098" s="1686"/>
      <c r="H1098" s="1535">
        <f t="shared" si="794"/>
        <v>0</v>
      </c>
      <c r="I1098" s="1549">
        <f t="shared" si="795"/>
        <v>0</v>
      </c>
      <c r="J1098" s="1627"/>
      <c r="K1098" s="700" t="s">
        <v>720</v>
      </c>
      <c r="L1098" s="1537">
        <v>0.0</v>
      </c>
      <c r="M1098" s="692">
        <v>0.0</v>
      </c>
      <c r="N1098" s="692">
        <v>0.0</v>
      </c>
      <c r="O1098" s="1533">
        <f t="shared" si="797"/>
        <v>0</v>
      </c>
      <c r="P1098" s="1723" t="s">
        <v>719</v>
      </c>
      <c r="Q1098" s="1723"/>
      <c r="R1098" s="1723"/>
      <c r="S1098" s="577"/>
      <c r="T1098" s="577"/>
      <c r="U1098" s="577"/>
      <c r="V1098" s="577"/>
      <c r="W1098" s="577"/>
      <c r="X1098" s="577"/>
      <c r="Y1098" s="577"/>
      <c r="Z1098" s="577"/>
      <c r="AA1098" s="577"/>
      <c r="AB1098" s="577"/>
    </row>
    <row r="1099">
      <c r="A1099" s="700" t="s">
        <v>721</v>
      </c>
      <c r="B1099" s="1537"/>
      <c r="C1099" s="1537"/>
      <c r="D1099" s="1537"/>
      <c r="E1099" s="1537"/>
      <c r="F1099" s="1537"/>
      <c r="G1099" s="1686"/>
      <c r="H1099" s="1535">
        <f t="shared" si="794"/>
        <v>0</v>
      </c>
      <c r="I1099" s="1549">
        <f t="shared" si="795"/>
        <v>0</v>
      </c>
      <c r="J1099" s="1627"/>
      <c r="K1099" s="700" t="s">
        <v>722</v>
      </c>
      <c r="L1099" s="1537">
        <v>0.0</v>
      </c>
      <c r="M1099" s="692">
        <v>0.0</v>
      </c>
      <c r="N1099" s="692"/>
      <c r="O1099" s="1533">
        <f t="shared" si="797"/>
        <v>0</v>
      </c>
      <c r="P1099" s="1723" t="s">
        <v>719</v>
      </c>
      <c r="Q1099" s="1723"/>
      <c r="R1099" s="1723"/>
      <c r="S1099" s="577"/>
      <c r="T1099" s="577"/>
      <c r="U1099" s="577"/>
      <c r="V1099" s="577"/>
      <c r="W1099" s="577"/>
      <c r="X1099" s="577"/>
      <c r="Y1099" s="577"/>
      <c r="Z1099" s="577"/>
      <c r="AA1099" s="577"/>
      <c r="AB1099" s="577"/>
    </row>
    <row r="1100">
      <c r="A1100" s="700"/>
      <c r="B1100" s="1537"/>
      <c r="C1100" s="1537"/>
      <c r="D1100" s="1537"/>
      <c r="E1100" s="1537"/>
      <c r="F1100" s="1537"/>
      <c r="G1100" s="1686"/>
      <c r="H1100" s="1535">
        <f t="shared" si="794"/>
        <v>0</v>
      </c>
      <c r="I1100" s="1549">
        <f t="shared" si="795"/>
        <v>0</v>
      </c>
      <c r="J1100" s="1627"/>
      <c r="K1100" s="700"/>
      <c r="L1100" s="1537">
        <v>0.0</v>
      </c>
      <c r="M1100" s="701"/>
      <c r="N1100" s="692"/>
      <c r="O1100" s="1533">
        <f t="shared" si="797"/>
        <v>0</v>
      </c>
      <c r="P1100" s="1723"/>
      <c r="Q1100" s="1723"/>
      <c r="R1100" s="1723"/>
      <c r="S1100" s="577"/>
      <c r="T1100" s="577"/>
      <c r="U1100" s="577"/>
      <c r="V1100" s="577"/>
      <c r="W1100" s="577"/>
      <c r="X1100" s="577"/>
      <c r="Y1100" s="577"/>
      <c r="Z1100" s="577"/>
      <c r="AA1100" s="577"/>
      <c r="AB1100" s="577"/>
    </row>
    <row r="1101">
      <c r="A1101" s="700"/>
      <c r="B1101" s="1537"/>
      <c r="C1101" s="1537"/>
      <c r="D1101" s="1537"/>
      <c r="E1101" s="1537"/>
      <c r="F1101" s="1537"/>
      <c r="G1101" s="1686"/>
      <c r="H1101" s="1535">
        <f t="shared" si="794"/>
        <v>0</v>
      </c>
      <c r="I1101" s="1549">
        <f t="shared" si="795"/>
        <v>0</v>
      </c>
      <c r="J1101" s="1627"/>
      <c r="K1101" s="700"/>
      <c r="L1101" s="1537">
        <v>0.0</v>
      </c>
      <c r="M1101" s="701"/>
      <c r="N1101" s="692"/>
      <c r="O1101" s="1533">
        <f t="shared" si="797"/>
        <v>0</v>
      </c>
      <c r="P1101" s="1723"/>
      <c r="Q1101" s="1723"/>
      <c r="R1101" s="1723"/>
      <c r="S1101" s="577"/>
      <c r="T1101" s="577"/>
      <c r="U1101" s="577"/>
      <c r="V1101" s="577"/>
      <c r="W1101" s="577"/>
      <c r="X1101" s="577"/>
      <c r="Y1101" s="577"/>
      <c r="Z1101" s="577"/>
      <c r="AA1101" s="577"/>
      <c r="AB1101" s="577"/>
    </row>
    <row r="1102">
      <c r="A1102" s="1722" t="s">
        <v>274</v>
      </c>
      <c r="B1102" s="1537"/>
      <c r="C1102" s="1537"/>
      <c r="D1102" s="1537">
        <v>0.0</v>
      </c>
      <c r="E1102" s="1537"/>
      <c r="F1102" s="1537"/>
      <c r="G1102" s="1686"/>
      <c r="H1102" s="1535">
        <f t="shared" si="794"/>
        <v>0</v>
      </c>
      <c r="I1102" s="1549">
        <f t="shared" si="795"/>
        <v>0</v>
      </c>
      <c r="J1102" s="1627"/>
      <c r="K1102" s="1722" t="s">
        <v>274</v>
      </c>
      <c r="L1102" s="1537">
        <v>0.0</v>
      </c>
      <c r="M1102" s="701">
        <f t="shared" ref="M1102:M1103" si="798">(L1102-H1102)</f>
        <v>0</v>
      </c>
      <c r="N1102" s="692"/>
      <c r="O1102" s="1533">
        <f t="shared" si="797"/>
        <v>0</v>
      </c>
      <c r="P1102" s="1723"/>
      <c r="Q1102" s="1723"/>
      <c r="R1102" s="1723"/>
      <c r="S1102" s="577"/>
      <c r="T1102" s="577"/>
      <c r="U1102" s="577"/>
      <c r="V1102" s="577"/>
      <c r="W1102" s="577"/>
      <c r="X1102" s="577"/>
      <c r="Y1102" s="577"/>
      <c r="Z1102" s="577"/>
      <c r="AA1102" s="577"/>
      <c r="AB1102" s="577"/>
    </row>
    <row r="1103">
      <c r="A1103" s="1704" t="s">
        <v>674</v>
      </c>
      <c r="B1103" s="1537"/>
      <c r="C1103" s="1537">
        <v>2.0</v>
      </c>
      <c r="D1103" s="1537">
        <v>5.0</v>
      </c>
      <c r="E1103" s="1537"/>
      <c r="F1103" s="1537"/>
      <c r="G1103" s="1686"/>
      <c r="H1103" s="1535">
        <f t="shared" si="794"/>
        <v>7</v>
      </c>
      <c r="I1103" s="1549">
        <f t="shared" si="795"/>
        <v>0.175</v>
      </c>
      <c r="J1103" s="588"/>
      <c r="K1103" s="1704" t="s">
        <v>674</v>
      </c>
      <c r="L1103" s="1537">
        <v>7.0</v>
      </c>
      <c r="M1103" s="1533">
        <f t="shared" si="798"/>
        <v>0</v>
      </c>
      <c r="N1103" s="1537"/>
      <c r="O1103" s="1533">
        <f>sum(M1103,N1103)</f>
        <v>0</v>
      </c>
      <c r="P1103" s="1724"/>
      <c r="Q1103" s="1724"/>
      <c r="R1103" s="1724"/>
      <c r="S1103" s="577"/>
      <c r="T1103" s="577"/>
      <c r="U1103" s="577"/>
      <c r="V1103" s="577"/>
      <c r="W1103" s="577"/>
      <c r="X1103" s="577"/>
      <c r="Y1103" s="577"/>
      <c r="Z1103" s="577"/>
      <c r="AA1103" s="577"/>
      <c r="AB1103" s="577"/>
    </row>
    <row r="1104">
      <c r="A1104" s="1697"/>
      <c r="B1104" s="1682"/>
      <c r="C1104" s="1682"/>
      <c r="D1104" s="1682"/>
      <c r="E1104" s="1682"/>
      <c r="F1104" s="1682"/>
      <c r="G1104" s="1682"/>
      <c r="H1104" s="1682"/>
      <c r="I1104" s="1698"/>
      <c r="J1104" s="588"/>
      <c r="K1104" s="1699"/>
      <c r="L1104" s="1682"/>
      <c r="M1104" s="1682"/>
      <c r="N1104" s="1682"/>
      <c r="O1104" s="1682"/>
      <c r="P1104" s="1682"/>
      <c r="Q1104" s="1682"/>
      <c r="R1104" s="1682"/>
      <c r="S1104" s="577"/>
      <c r="T1104" s="577"/>
      <c r="U1104" s="577"/>
      <c r="V1104" s="577"/>
      <c r="W1104" s="577"/>
      <c r="X1104" s="577"/>
      <c r="Y1104" s="577"/>
      <c r="Z1104" s="577"/>
      <c r="AA1104" s="577"/>
      <c r="AB1104" s="577"/>
    </row>
    <row r="1105">
      <c r="A1105" s="1632" t="s">
        <v>252</v>
      </c>
      <c r="B1105" s="1573">
        <f t="shared" ref="B1105:H1105" si="799">SUM(B1080:B1103)</f>
        <v>41</v>
      </c>
      <c r="C1105" s="1573">
        <f t="shared" si="799"/>
        <v>36</v>
      </c>
      <c r="D1105" s="1573">
        <f t="shared" si="799"/>
        <v>59</v>
      </c>
      <c r="E1105" s="1573">
        <f t="shared" si="799"/>
        <v>42</v>
      </c>
      <c r="F1105" s="1573">
        <f t="shared" si="799"/>
        <v>45</v>
      </c>
      <c r="G1105" s="1573">
        <f t="shared" si="799"/>
        <v>0</v>
      </c>
      <c r="H1105" s="1573">
        <f t="shared" si="799"/>
        <v>223</v>
      </c>
      <c r="I1105" s="1700"/>
      <c r="J1105" s="588"/>
      <c r="K1105" s="1634" t="s">
        <v>252</v>
      </c>
      <c r="L1105" s="1573">
        <f t="shared" ref="L1105:O1105" si="800">SUM(L1080:L1103)</f>
        <v>473</v>
      </c>
      <c r="M1105" s="1573">
        <f t="shared" si="800"/>
        <v>250</v>
      </c>
      <c r="N1105" s="1573">
        <f t="shared" si="800"/>
        <v>100</v>
      </c>
      <c r="O1105" s="1573">
        <f t="shared" si="800"/>
        <v>349</v>
      </c>
      <c r="P1105" s="1573"/>
      <c r="Q1105" s="1573"/>
      <c r="R1105" s="1573"/>
      <c r="S1105" s="577"/>
      <c r="T1105" s="577"/>
      <c r="U1105" s="577"/>
      <c r="V1105" s="577"/>
      <c r="W1105" s="577"/>
      <c r="X1105" s="577"/>
      <c r="Y1105" s="577"/>
      <c r="Z1105" s="577"/>
      <c r="AA1105" s="577"/>
      <c r="AB1105" s="577"/>
    </row>
    <row r="1106">
      <c r="A1106" s="1632" t="s">
        <v>9</v>
      </c>
      <c r="B1106" s="1573">
        <f t="shared" ref="B1106:H1106" si="801">SUM(B1105)</f>
        <v>41</v>
      </c>
      <c r="C1106" s="1573">
        <f t="shared" si="801"/>
        <v>36</v>
      </c>
      <c r="D1106" s="1573">
        <f t="shared" si="801"/>
        <v>59</v>
      </c>
      <c r="E1106" s="1573">
        <f t="shared" si="801"/>
        <v>42</v>
      </c>
      <c r="F1106" s="1573">
        <f t="shared" si="801"/>
        <v>45</v>
      </c>
      <c r="G1106" s="1573">
        <f t="shared" si="801"/>
        <v>0</v>
      </c>
      <c r="H1106" s="1573">
        <f t="shared" si="801"/>
        <v>223</v>
      </c>
      <c r="I1106" s="1700"/>
      <c r="J1106" s="588"/>
      <c r="K1106" s="1634" t="s">
        <v>9</v>
      </c>
      <c r="L1106" s="1573">
        <f t="shared" ref="L1106:O1106" si="802">SUM(L1105)</f>
        <v>473</v>
      </c>
      <c r="M1106" s="1573">
        <f t="shared" si="802"/>
        <v>250</v>
      </c>
      <c r="N1106" s="1573">
        <f t="shared" si="802"/>
        <v>100</v>
      </c>
      <c r="O1106" s="1573">
        <f t="shared" si="802"/>
        <v>349</v>
      </c>
      <c r="P1106" s="1573"/>
      <c r="Q1106" s="1573"/>
      <c r="R1106" s="1573"/>
      <c r="S1106" s="577"/>
      <c r="T1106" s="577"/>
      <c r="U1106" s="577"/>
      <c r="V1106" s="577"/>
      <c r="W1106" s="577"/>
      <c r="X1106" s="577"/>
      <c r="Y1106" s="577"/>
      <c r="Z1106" s="577"/>
      <c r="AA1106" s="577"/>
      <c r="AB1106" s="577"/>
    </row>
    <row r="1107">
      <c r="A1107" s="584"/>
      <c r="B1107" s="675"/>
      <c r="C1107" s="675"/>
      <c r="D1107" s="675"/>
      <c r="E1107" s="675"/>
      <c r="F1107" s="675"/>
      <c r="G1107" s="675"/>
      <c r="H1107" s="675"/>
      <c r="I1107" s="677"/>
      <c r="J1107" s="576"/>
      <c r="K1107" s="584"/>
      <c r="L1107" s="675"/>
      <c r="M1107" s="675"/>
      <c r="N1107" s="675"/>
      <c r="O1107" s="675"/>
      <c r="P1107" s="675"/>
      <c r="Q1107" s="577"/>
      <c r="R1107" s="577"/>
      <c r="S1107" s="577"/>
      <c r="T1107" s="577"/>
      <c r="U1107" s="577"/>
      <c r="V1107" s="577"/>
      <c r="W1107" s="577"/>
      <c r="X1107" s="577"/>
      <c r="Y1107" s="577"/>
      <c r="Z1107" s="577"/>
      <c r="AA1107" s="577"/>
      <c r="AB1107" s="577"/>
    </row>
    <row r="1108">
      <c r="A1108" s="1610" t="s">
        <v>526</v>
      </c>
      <c r="B1108" s="1590" t="s">
        <v>2</v>
      </c>
      <c r="C1108" s="1590" t="s">
        <v>3</v>
      </c>
      <c r="D1108" s="1590" t="s">
        <v>4</v>
      </c>
      <c r="E1108" s="1590" t="s">
        <v>5</v>
      </c>
      <c r="F1108" s="1590" t="s">
        <v>6</v>
      </c>
      <c r="G1108" s="1590" t="s">
        <v>7</v>
      </c>
      <c r="H1108" s="1591" t="s">
        <v>9</v>
      </c>
      <c r="I1108" s="1590" t="s">
        <v>71</v>
      </c>
      <c r="J1108" s="588"/>
      <c r="K1108" s="1612" t="s">
        <v>526</v>
      </c>
      <c r="L1108" s="1682"/>
      <c r="M1108" s="1682"/>
      <c r="N1108" s="1682"/>
      <c r="O1108" s="1682"/>
      <c r="P1108" s="1682"/>
      <c r="Q1108" s="577"/>
      <c r="R1108" s="577"/>
      <c r="S1108" s="577"/>
      <c r="T1108" s="577"/>
      <c r="U1108" s="577"/>
      <c r="V1108" s="577"/>
      <c r="W1108" s="577"/>
      <c r="X1108" s="577"/>
      <c r="Y1108" s="577"/>
      <c r="Z1108" s="577"/>
      <c r="AA1108" s="577"/>
      <c r="AB1108" s="577"/>
    </row>
    <row r="1109">
      <c r="A1109" s="1577" t="s">
        <v>252</v>
      </c>
      <c r="B1109" s="1548">
        <v>27.0</v>
      </c>
      <c r="C1109" s="1548">
        <v>13.0</v>
      </c>
      <c r="D1109" s="1548">
        <v>6.0</v>
      </c>
      <c r="E1109" s="1548">
        <v>1.0</v>
      </c>
      <c r="F1109" s="1548"/>
      <c r="G1109" s="1548"/>
      <c r="H1109" s="1535">
        <f t="shared" ref="H1109:H1110" si="804">SUM(B1109:G1109)</f>
        <v>47</v>
      </c>
      <c r="I1109" s="1549">
        <f>(H1109/500)</f>
        <v>0.094</v>
      </c>
      <c r="J1109" s="1635"/>
      <c r="K1109" s="1636" t="s">
        <v>252</v>
      </c>
      <c r="L1109" s="1537">
        <v>53.0</v>
      </c>
      <c r="M1109" s="1533">
        <f>(L1109-H1109)</f>
        <v>6</v>
      </c>
      <c r="N1109" s="1548">
        <v>0.0</v>
      </c>
      <c r="O1109" s="1533">
        <f>sum(M1109,N1109)</f>
        <v>6</v>
      </c>
      <c r="P1109" s="1533"/>
      <c r="Q1109" s="577"/>
      <c r="R1109" s="577"/>
      <c r="S1109" s="577"/>
      <c r="T1109" s="577"/>
      <c r="U1109" s="577"/>
      <c r="V1109" s="577"/>
      <c r="W1109" s="577"/>
      <c r="X1109" s="577"/>
      <c r="Y1109" s="577"/>
      <c r="Z1109" s="577"/>
      <c r="AA1109" s="577"/>
      <c r="AB1109" s="577"/>
    </row>
    <row r="1110">
      <c r="A1110" s="1632" t="s">
        <v>9</v>
      </c>
      <c r="B1110" s="1573">
        <f t="shared" ref="B1110:G1110" si="803">SUM(B1109)</f>
        <v>27</v>
      </c>
      <c r="C1110" s="1573">
        <f t="shared" si="803"/>
        <v>13</v>
      </c>
      <c r="D1110" s="1573">
        <f t="shared" si="803"/>
        <v>6</v>
      </c>
      <c r="E1110" s="1573">
        <f t="shared" si="803"/>
        <v>1</v>
      </c>
      <c r="F1110" s="1573">
        <f t="shared" si="803"/>
        <v>0</v>
      </c>
      <c r="G1110" s="1573">
        <f t="shared" si="803"/>
        <v>0</v>
      </c>
      <c r="H1110" s="1573">
        <f t="shared" si="804"/>
        <v>47</v>
      </c>
      <c r="I1110" s="1700"/>
      <c r="J1110" s="588"/>
      <c r="K1110" s="1634" t="s">
        <v>252</v>
      </c>
      <c r="L1110" s="1573">
        <f t="shared" ref="L1110:O1110" si="805">SUM(L1109)</f>
        <v>53</v>
      </c>
      <c r="M1110" s="1573">
        <f t="shared" si="805"/>
        <v>6</v>
      </c>
      <c r="N1110" s="1573">
        <f t="shared" si="805"/>
        <v>0</v>
      </c>
      <c r="O1110" s="1573">
        <f t="shared" si="805"/>
        <v>6</v>
      </c>
      <c r="P1110" s="1573"/>
      <c r="Q1110" s="577"/>
      <c r="R1110" s="577"/>
      <c r="S1110" s="577"/>
      <c r="T1110" s="577"/>
      <c r="U1110" s="577"/>
      <c r="V1110" s="577"/>
      <c r="W1110" s="577"/>
      <c r="X1110" s="577"/>
      <c r="Y1110" s="577"/>
      <c r="Z1110" s="577"/>
      <c r="AA1110" s="577"/>
      <c r="AB1110" s="577"/>
    </row>
    <row r="1111">
      <c r="A1111" s="584"/>
      <c r="B1111" s="677"/>
      <c r="C1111" s="677"/>
      <c r="D1111" s="677"/>
      <c r="E1111" s="677"/>
      <c r="F1111" s="677"/>
      <c r="G1111" s="677"/>
      <c r="H1111" s="678"/>
      <c r="I1111" s="676"/>
      <c r="J1111" s="576"/>
      <c r="K1111" s="576"/>
      <c r="L1111" s="636"/>
      <c r="M1111" s="636"/>
      <c r="N1111" s="636"/>
      <c r="O1111" s="636"/>
      <c r="P1111" s="636"/>
      <c r="Q1111" s="577"/>
      <c r="R1111" s="577"/>
      <c r="S1111" s="577"/>
      <c r="T1111" s="577"/>
      <c r="U1111" s="577"/>
      <c r="V1111" s="577"/>
      <c r="W1111" s="577"/>
      <c r="X1111" s="577"/>
      <c r="Y1111" s="577"/>
      <c r="Z1111" s="577"/>
      <c r="AA1111" s="577"/>
      <c r="AB1111" s="577"/>
    </row>
    <row r="1112">
      <c r="A1112" s="1538" t="s">
        <v>123</v>
      </c>
      <c r="B1112" s="1590" t="s">
        <v>2</v>
      </c>
      <c r="C1112" s="1590" t="s">
        <v>3</v>
      </c>
      <c r="D1112" s="1590" t="s">
        <v>4</v>
      </c>
      <c r="E1112" s="1590" t="s">
        <v>5</v>
      </c>
      <c r="F1112" s="1590" t="s">
        <v>6</v>
      </c>
      <c r="G1112" s="1590" t="s">
        <v>7</v>
      </c>
      <c r="H1112" s="1539" t="s">
        <v>9</v>
      </c>
      <c r="I1112" s="636"/>
      <c r="J1112" s="636"/>
      <c r="K1112" s="636"/>
      <c r="L1112" s="636"/>
      <c r="M1112" s="636"/>
      <c r="N1112" s="636"/>
      <c r="O1112" s="636"/>
      <c r="P1112" s="636"/>
      <c r="Q1112" s="649"/>
      <c r="R1112" s="649"/>
      <c r="S1112" s="649"/>
      <c r="T1112" s="649"/>
      <c r="U1112" s="649"/>
      <c r="V1112" s="649"/>
      <c r="W1112" s="649"/>
      <c r="X1112" s="649"/>
      <c r="Y1112" s="649"/>
      <c r="Z1112" s="649"/>
      <c r="AA1112" s="649"/>
      <c r="AB1112" s="649"/>
    </row>
    <row r="1113">
      <c r="A1113" s="1547" t="s">
        <v>124</v>
      </c>
      <c r="B1113" s="1533">
        <f t="shared" ref="B1113:F1113" si="806">SUM(B1105)</f>
        <v>41</v>
      </c>
      <c r="C1113" s="1533">
        <f t="shared" si="806"/>
        <v>36</v>
      </c>
      <c r="D1113" s="1533">
        <f t="shared" si="806"/>
        <v>59</v>
      </c>
      <c r="E1113" s="1533">
        <f t="shared" si="806"/>
        <v>42</v>
      </c>
      <c r="F1113" s="1533">
        <f t="shared" si="806"/>
        <v>45</v>
      </c>
      <c r="G1113" s="1537">
        <v>0.0</v>
      </c>
      <c r="H1113" s="1535">
        <f t="shared" ref="H1113:H1114" si="808">SUM(B1113:G1113)</f>
        <v>223</v>
      </c>
      <c r="I1113" s="636"/>
      <c r="J1113" s="636"/>
      <c r="K1113" s="636"/>
      <c r="L1113" s="636"/>
      <c r="M1113" s="636"/>
      <c r="N1113" s="636"/>
      <c r="O1113" s="636"/>
      <c r="P1113" s="636"/>
      <c r="Q1113" s="649"/>
      <c r="R1113" s="649"/>
      <c r="S1113" s="649"/>
      <c r="T1113" s="649"/>
      <c r="U1113" s="649"/>
      <c r="V1113" s="649"/>
      <c r="W1113" s="649"/>
      <c r="X1113" s="649"/>
      <c r="Y1113" s="649"/>
      <c r="Z1113" s="649"/>
      <c r="AA1113" s="649"/>
      <c r="AB1113" s="649"/>
    </row>
    <row r="1114">
      <c r="A1114" s="1577" t="s">
        <v>126</v>
      </c>
      <c r="B1114" s="1579">
        <f t="shared" ref="B1114:G1114" si="807">(B1113*10.01)</f>
        <v>410.41</v>
      </c>
      <c r="C1114" s="1579">
        <f t="shared" si="807"/>
        <v>360.36</v>
      </c>
      <c r="D1114" s="1579">
        <f t="shared" si="807"/>
        <v>590.59</v>
      </c>
      <c r="E1114" s="1579">
        <f t="shared" si="807"/>
        <v>420.42</v>
      </c>
      <c r="F1114" s="1579">
        <f t="shared" si="807"/>
        <v>450.45</v>
      </c>
      <c r="G1114" s="1579">
        <f t="shared" si="807"/>
        <v>0</v>
      </c>
      <c r="H1114" s="1637">
        <f t="shared" si="808"/>
        <v>2232.23</v>
      </c>
      <c r="I1114" s="676"/>
      <c r="J1114" s="576"/>
      <c r="K1114" s="576"/>
      <c r="L1114" s="576"/>
      <c r="M1114" s="576"/>
      <c r="N1114" s="576"/>
      <c r="O1114" s="576"/>
      <c r="P1114" s="576"/>
      <c r="Q1114" s="577"/>
      <c r="R1114" s="577"/>
      <c r="S1114" s="577"/>
      <c r="T1114" s="577"/>
      <c r="U1114" s="577"/>
      <c r="V1114" s="577"/>
      <c r="W1114" s="577"/>
      <c r="X1114" s="577"/>
      <c r="Y1114" s="577"/>
      <c r="Z1114" s="577"/>
      <c r="AA1114" s="577"/>
      <c r="AB1114" s="577"/>
    </row>
    <row r="1115">
      <c r="A1115" s="1610" t="s">
        <v>9</v>
      </c>
      <c r="B1115" s="1539">
        <f t="shared" ref="B1115:H1115" si="809">sum(B1113:B1114)</f>
        <v>451.41</v>
      </c>
      <c r="C1115" s="1539">
        <f t="shared" si="809"/>
        <v>396.36</v>
      </c>
      <c r="D1115" s="1539">
        <f t="shared" si="809"/>
        <v>649.59</v>
      </c>
      <c r="E1115" s="1539">
        <f t="shared" si="809"/>
        <v>462.42</v>
      </c>
      <c r="F1115" s="1539">
        <f t="shared" si="809"/>
        <v>495.45</v>
      </c>
      <c r="G1115" s="1539">
        <f t="shared" si="809"/>
        <v>0</v>
      </c>
      <c r="H1115" s="1539">
        <f t="shared" si="809"/>
        <v>2455.23</v>
      </c>
      <c r="I1115" s="676"/>
      <c r="J1115" s="576"/>
      <c r="K1115" s="576"/>
      <c r="L1115" s="576"/>
      <c r="M1115" s="576"/>
      <c r="N1115" s="576"/>
      <c r="O1115" s="576"/>
      <c r="P1115" s="576"/>
      <c r="Q1115" s="577"/>
      <c r="R1115" s="577"/>
      <c r="S1115" s="577"/>
      <c r="T1115" s="577"/>
      <c r="U1115" s="577"/>
      <c r="V1115" s="577"/>
      <c r="W1115" s="577"/>
      <c r="X1115" s="577"/>
      <c r="Y1115" s="577"/>
      <c r="Z1115" s="577"/>
      <c r="AA1115" s="577"/>
      <c r="AB1115" s="577"/>
    </row>
    <row r="1116">
      <c r="A1116" s="584"/>
      <c r="B1116" s="676"/>
      <c r="C1116" s="676"/>
      <c r="D1116" s="676"/>
      <c r="E1116" s="676"/>
      <c r="F1116" s="676"/>
      <c r="G1116" s="676"/>
      <c r="H1116" s="676"/>
      <c r="I1116" s="676"/>
      <c r="J1116" s="576"/>
      <c r="K1116" s="636"/>
      <c r="L1116" s="576"/>
      <c r="M1116" s="576"/>
      <c r="N1116" s="576"/>
      <c r="O1116" s="576"/>
      <c r="P1116" s="576"/>
      <c r="Q1116" s="577"/>
      <c r="R1116" s="577"/>
      <c r="S1116" s="577"/>
      <c r="T1116" s="649"/>
      <c r="U1116" s="649"/>
      <c r="V1116" s="649"/>
      <c r="W1116" s="577"/>
      <c r="X1116" s="577"/>
      <c r="Y1116" s="577"/>
      <c r="Z1116" s="577"/>
      <c r="AA1116" s="577"/>
      <c r="AB1116" s="577"/>
    </row>
    <row r="1117">
      <c r="A1117" s="1588" t="s">
        <v>723</v>
      </c>
      <c r="B1117" s="676"/>
      <c r="C1117" s="676"/>
      <c r="D1117" s="676"/>
      <c r="E1117" s="677"/>
      <c r="F1117" s="677"/>
      <c r="G1117" s="676"/>
      <c r="H1117" s="678"/>
      <c r="I1117" s="677"/>
      <c r="J1117" s="576"/>
      <c r="K1117" s="636"/>
      <c r="L1117" s="576"/>
      <c r="M1117" s="576"/>
      <c r="N1117" s="576"/>
      <c r="O1117" s="576"/>
      <c r="P1117" s="576"/>
      <c r="Q1117" s="577"/>
      <c r="R1117" s="577"/>
      <c r="S1117" s="577"/>
      <c r="T1117" s="649"/>
      <c r="U1117" s="649"/>
      <c r="V1117" s="649"/>
      <c r="W1117" s="577"/>
      <c r="X1117" s="577"/>
      <c r="Y1117" s="577"/>
      <c r="Z1117" s="577"/>
      <c r="AA1117" s="577"/>
      <c r="AB1117" s="577"/>
    </row>
    <row r="1118">
      <c r="A1118" s="576"/>
      <c r="B1118" s="676"/>
      <c r="C1118" s="676"/>
      <c r="D1118" s="679"/>
      <c r="E1118" s="1590" t="s">
        <v>554</v>
      </c>
      <c r="F1118" s="1591" t="s">
        <v>36</v>
      </c>
      <c r="G1118" s="679"/>
      <c r="H1118" s="1590" t="s">
        <v>555</v>
      </c>
      <c r="I1118" s="1591" t="s">
        <v>36</v>
      </c>
      <c r="J1118" s="576"/>
      <c r="K1118" s="576"/>
      <c r="L1118" s="636"/>
      <c r="M1118" s="636"/>
      <c r="N1118" s="636"/>
      <c r="O1118" s="636"/>
      <c r="P1118" s="636"/>
      <c r="Q1118" s="649"/>
      <c r="R1118" s="649"/>
      <c r="S1118" s="649"/>
      <c r="T1118" s="577"/>
      <c r="U1118" s="577"/>
      <c r="V1118" s="577"/>
      <c r="W1118" s="577"/>
      <c r="X1118" s="577"/>
      <c r="Y1118" s="577"/>
      <c r="Z1118" s="577"/>
      <c r="AA1118" s="577"/>
      <c r="AB1118" s="577"/>
    </row>
    <row r="1119">
      <c r="A1119" s="576"/>
      <c r="B1119" s="676"/>
      <c r="C1119" s="676"/>
      <c r="D1119" s="679"/>
      <c r="E1119" s="1650" t="s">
        <v>662</v>
      </c>
      <c r="F1119" s="1537">
        <v>37.0</v>
      </c>
      <c r="G1119" s="679"/>
      <c r="H1119" s="1650" t="s">
        <v>662</v>
      </c>
      <c r="I1119" s="1537">
        <v>0.0</v>
      </c>
      <c r="J1119" s="576"/>
      <c r="K1119" s="576"/>
      <c r="L1119" s="636"/>
      <c r="M1119" s="636"/>
      <c r="N1119" s="636"/>
      <c r="O1119" s="636"/>
      <c r="P1119" s="636"/>
      <c r="Q1119" s="649"/>
      <c r="R1119" s="649"/>
      <c r="S1119" s="649"/>
      <c r="T1119" s="577"/>
      <c r="U1119" s="577"/>
      <c r="V1119" s="577"/>
      <c r="W1119" s="577"/>
      <c r="X1119" s="577"/>
      <c r="Y1119" s="577"/>
      <c r="Z1119" s="577"/>
      <c r="AA1119" s="577"/>
      <c r="AB1119" s="577"/>
    </row>
    <row r="1120">
      <c r="A1120" s="576"/>
      <c r="B1120" s="676"/>
      <c r="C1120" s="676"/>
      <c r="D1120" s="679"/>
      <c r="E1120" s="1650" t="s">
        <v>663</v>
      </c>
      <c r="F1120" s="1537">
        <v>174.0</v>
      </c>
      <c r="G1120" s="679"/>
      <c r="H1120" s="1650" t="s">
        <v>663</v>
      </c>
      <c r="I1120" s="1537">
        <v>53.0</v>
      </c>
      <c r="J1120" s="576"/>
      <c r="K1120" s="576"/>
      <c r="L1120" s="636"/>
      <c r="M1120" s="636"/>
      <c r="N1120" s="636"/>
      <c r="O1120" s="636"/>
      <c r="P1120" s="636"/>
      <c r="Q1120" s="649"/>
      <c r="R1120" s="649"/>
      <c r="S1120" s="649"/>
      <c r="T1120" s="577"/>
      <c r="U1120" s="577"/>
      <c r="V1120" s="577"/>
      <c r="W1120" s="577"/>
      <c r="X1120" s="577"/>
      <c r="Y1120" s="577"/>
      <c r="Z1120" s="577"/>
      <c r="AA1120" s="577"/>
      <c r="AB1120" s="577"/>
    </row>
    <row r="1121">
      <c r="A1121" s="576"/>
      <c r="B1121" s="676"/>
      <c r="C1121" s="676"/>
      <c r="D1121" s="679"/>
      <c r="E1121" s="1650" t="s">
        <v>686</v>
      </c>
      <c r="F1121" s="1537">
        <v>233.0</v>
      </c>
      <c r="G1121" s="679"/>
      <c r="H1121" s="1650" t="s">
        <v>686</v>
      </c>
      <c r="I1121" s="1537">
        <v>84.0</v>
      </c>
      <c r="J1121" s="576"/>
      <c r="K1121" s="576"/>
      <c r="L1121" s="636"/>
      <c r="M1121" s="636"/>
      <c r="N1121" s="636"/>
      <c r="O1121" s="636"/>
      <c r="P1121" s="636"/>
      <c r="Q1121" s="649"/>
      <c r="R1121" s="649"/>
      <c r="S1121" s="649"/>
      <c r="T1121" s="577"/>
      <c r="U1121" s="577"/>
      <c r="V1121" s="577"/>
      <c r="W1121" s="577"/>
      <c r="X1121" s="577"/>
      <c r="Y1121" s="577"/>
      <c r="Z1121" s="577"/>
      <c r="AA1121" s="577"/>
      <c r="AB1121" s="577"/>
    </row>
    <row r="1122">
      <c r="A1122" s="576"/>
      <c r="B1122" s="676"/>
      <c r="C1122" s="676"/>
      <c r="D1122" s="679"/>
      <c r="E1122" s="1650" t="s">
        <v>710</v>
      </c>
      <c r="F1122" s="1533">
        <f>(H1106)</f>
        <v>223</v>
      </c>
      <c r="G1122" s="679"/>
      <c r="H1122" s="1650" t="s">
        <v>710</v>
      </c>
      <c r="I1122" s="1533">
        <f>(H1109)</f>
        <v>47</v>
      </c>
      <c r="J1122" s="576"/>
      <c r="K1122" s="576"/>
      <c r="L1122" s="636"/>
      <c r="M1122" s="636"/>
      <c r="N1122" s="636"/>
      <c r="O1122" s="636"/>
      <c r="P1122" s="636"/>
      <c r="Q1122" s="649"/>
      <c r="R1122" s="649"/>
      <c r="S1122" s="649"/>
      <c r="T1122" s="577"/>
      <c r="U1122" s="577"/>
      <c r="V1122" s="577"/>
      <c r="W1122" s="577"/>
      <c r="X1122" s="577"/>
      <c r="Y1122" s="577"/>
      <c r="Z1122" s="577"/>
      <c r="AA1122" s="577"/>
      <c r="AB1122" s="577"/>
    </row>
    <row r="1123">
      <c r="A1123" s="576"/>
      <c r="B1123" s="676"/>
      <c r="C1123" s="676"/>
      <c r="D1123" s="679"/>
      <c r="E1123" s="1590" t="s">
        <v>9</v>
      </c>
      <c r="F1123" s="1539">
        <f>SUM(F1119:F1122)</f>
        <v>667</v>
      </c>
      <c r="G1123" s="679"/>
      <c r="H1123" s="1640" t="s">
        <v>9</v>
      </c>
      <c r="I1123" s="1539">
        <f>SUM(I1119:I1122)</f>
        <v>184</v>
      </c>
      <c r="J1123" s="576"/>
      <c r="K1123" s="576"/>
      <c r="L1123" s="576"/>
      <c r="M1123" s="576"/>
      <c r="N1123" s="576"/>
      <c r="O1123" s="576"/>
      <c r="P1123" s="576"/>
      <c r="Q1123" s="577"/>
      <c r="R1123" s="577"/>
      <c r="S1123" s="577"/>
      <c r="T1123" s="577"/>
      <c r="U1123" s="577"/>
      <c r="V1123" s="577"/>
      <c r="W1123" s="577"/>
      <c r="X1123" s="577"/>
      <c r="Y1123" s="577"/>
      <c r="Z1123" s="577"/>
      <c r="AA1123" s="577"/>
      <c r="AB1123" s="577"/>
    </row>
    <row r="1124">
      <c r="A1124" s="576"/>
      <c r="B1124" s="676"/>
      <c r="C1124" s="676"/>
      <c r="D1124" s="676"/>
      <c r="E1124" s="677"/>
      <c r="F1124" s="677"/>
      <c r="G1124" s="676"/>
      <c r="H1124" s="678"/>
      <c r="I1124" s="677"/>
      <c r="J1124" s="576"/>
      <c r="K1124" s="636"/>
      <c r="L1124" s="636"/>
      <c r="M1124" s="636"/>
      <c r="N1124" s="636"/>
      <c r="O1124" s="636"/>
      <c r="P1124" s="636"/>
      <c r="Q1124" s="649"/>
      <c r="R1124" s="649"/>
      <c r="S1124" s="649"/>
      <c r="T1124" s="649"/>
      <c r="U1124" s="649"/>
      <c r="V1124" s="649"/>
      <c r="W1124" s="577"/>
      <c r="X1124" s="577"/>
      <c r="Y1124" s="577"/>
      <c r="Z1124" s="577"/>
      <c r="AA1124" s="577"/>
      <c r="AB1124" s="577"/>
    </row>
    <row r="1125">
      <c r="A1125" s="576"/>
      <c r="B1125" s="676"/>
      <c r="C1125" s="676"/>
      <c r="D1125" s="679"/>
      <c r="E1125" s="1590" t="s">
        <v>131</v>
      </c>
      <c r="F1125" s="1539">
        <f>(900-F1123)</f>
        <v>233</v>
      </c>
      <c r="G1125" s="679"/>
      <c r="H1125" s="1590" t="s">
        <v>131</v>
      </c>
      <c r="I1125" s="1539">
        <f>(400-I1123)</f>
        <v>216</v>
      </c>
      <c r="J1125" s="576"/>
      <c r="K1125" s="636"/>
      <c r="L1125" s="636"/>
      <c r="M1125" s="636"/>
      <c r="N1125" s="636"/>
      <c r="O1125" s="636"/>
      <c r="P1125" s="636"/>
      <c r="Q1125" s="649"/>
      <c r="R1125" s="649"/>
      <c r="S1125" s="649"/>
      <c r="T1125" s="649"/>
      <c r="U1125" s="649"/>
      <c r="V1125" s="649"/>
      <c r="W1125" s="577"/>
      <c r="X1125" s="577"/>
      <c r="Y1125" s="577"/>
      <c r="Z1125" s="577"/>
      <c r="AA1125" s="577"/>
      <c r="AB1125" s="577"/>
    </row>
    <row r="1126">
      <c r="A1126" s="584"/>
      <c r="B1126" s="677"/>
      <c r="C1126" s="677"/>
      <c r="D1126" s="677"/>
      <c r="E1126" s="677"/>
      <c r="F1126" s="677"/>
      <c r="G1126" s="677"/>
      <c r="H1126" s="675"/>
      <c r="I1126" s="1690"/>
      <c r="J1126" s="576"/>
      <c r="K1126" s="636"/>
      <c r="L1126" s="636"/>
      <c r="M1126" s="636"/>
      <c r="N1126" s="636"/>
      <c r="O1126" s="636"/>
      <c r="P1126" s="636"/>
      <c r="Q1126" s="649"/>
      <c r="R1126" s="649"/>
      <c r="S1126" s="649"/>
      <c r="T1126" s="649"/>
      <c r="U1126" s="649"/>
      <c r="V1126" s="649"/>
      <c r="W1126" s="577"/>
      <c r="X1126" s="577"/>
      <c r="Y1126" s="577"/>
      <c r="Z1126" s="577"/>
      <c r="AA1126" s="577"/>
      <c r="AB1126" s="577"/>
    </row>
    <row r="1127">
      <c r="A1127" s="1538" t="s">
        <v>502</v>
      </c>
      <c r="B1127" s="1590" t="s">
        <v>2</v>
      </c>
      <c r="C1127" s="1590" t="s">
        <v>3</v>
      </c>
      <c r="D1127" s="1590" t="s">
        <v>4</v>
      </c>
      <c r="E1127" s="1590" t="s">
        <v>5</v>
      </c>
      <c r="F1127" s="1590" t="s">
        <v>6</v>
      </c>
      <c r="G1127" s="1590" t="s">
        <v>7</v>
      </c>
      <c r="H1127" s="1539" t="s">
        <v>9</v>
      </c>
      <c r="I1127" s="636"/>
      <c r="J1127" s="636"/>
      <c r="K1127" s="636"/>
      <c r="L1127" s="636"/>
      <c r="M1127" s="636"/>
      <c r="N1127" s="636"/>
      <c r="O1127" s="636"/>
      <c r="P1127" s="636"/>
      <c r="Q1127" s="649"/>
      <c r="R1127" s="649"/>
      <c r="S1127" s="649"/>
      <c r="T1127" s="649"/>
      <c r="U1127" s="1701"/>
      <c r="V1127" s="649"/>
      <c r="W1127" s="649"/>
      <c r="X1127" s="649"/>
      <c r="Y1127" s="649"/>
      <c r="Z1127" s="649"/>
      <c r="AA1127" s="649"/>
      <c r="AB1127" s="649"/>
    </row>
    <row r="1128">
      <c r="A1128" s="1547"/>
      <c r="B1128" s="1533">
        <f t="shared" ref="B1128:G1128" si="810">SUM(B1106,B1110)</f>
        <v>68</v>
      </c>
      <c r="C1128" s="1533">
        <f t="shared" si="810"/>
        <v>49</v>
      </c>
      <c r="D1128" s="1533">
        <f t="shared" si="810"/>
        <v>65</v>
      </c>
      <c r="E1128" s="1533">
        <f t="shared" si="810"/>
        <v>43</v>
      </c>
      <c r="F1128" s="1533">
        <f t="shared" si="810"/>
        <v>45</v>
      </c>
      <c r="G1128" s="1533">
        <f t="shared" si="810"/>
        <v>0</v>
      </c>
      <c r="H1128" s="1535">
        <f>SUM(B1128:G1128)</f>
        <v>270</v>
      </c>
      <c r="I1128" s="636"/>
      <c r="J1128" s="636"/>
      <c r="K1128" s="636"/>
      <c r="L1128" s="636"/>
      <c r="M1128" s="636"/>
      <c r="N1128" s="636"/>
      <c r="O1128" s="636"/>
      <c r="P1128" s="636"/>
      <c r="Q1128" s="649"/>
      <c r="R1128" s="649"/>
      <c r="S1128" s="649"/>
      <c r="T1128" s="1702"/>
      <c r="U1128" s="1703"/>
      <c r="V1128" s="649"/>
      <c r="W1128" s="649"/>
      <c r="X1128" s="649"/>
      <c r="Y1128" s="649"/>
      <c r="Z1128" s="649"/>
      <c r="AA1128" s="649"/>
      <c r="AB1128" s="649"/>
    </row>
    <row r="1129">
      <c r="A1129" s="576"/>
      <c r="B1129" s="676"/>
      <c r="C1129" s="676"/>
      <c r="D1129" s="676"/>
      <c r="E1129" s="676"/>
      <c r="F1129" s="676"/>
      <c r="G1129" s="676"/>
      <c r="H1129" s="636"/>
      <c r="I1129" s="1690"/>
      <c r="J1129" s="576"/>
      <c r="K1129" s="636"/>
      <c r="L1129" s="636"/>
      <c r="M1129" s="636"/>
      <c r="N1129" s="636"/>
      <c r="O1129" s="636"/>
      <c r="P1129" s="636"/>
      <c r="Q1129" s="649"/>
      <c r="R1129" s="649"/>
      <c r="S1129" s="649"/>
      <c r="T1129" s="649"/>
      <c r="U1129" s="649"/>
      <c r="V1129" s="649"/>
      <c r="W1129" s="577"/>
      <c r="X1129" s="577"/>
      <c r="Y1129" s="577"/>
      <c r="Z1129" s="577"/>
      <c r="AA1129" s="577"/>
      <c r="AB1129" s="577"/>
    </row>
    <row r="1130">
      <c r="A1130" s="584"/>
      <c r="B1130" s="677"/>
      <c r="C1130" s="677"/>
      <c r="D1130" s="677"/>
      <c r="E1130" s="677"/>
      <c r="F1130" s="677"/>
      <c r="G1130" s="677"/>
      <c r="H1130" s="675"/>
      <c r="I1130" s="1691"/>
      <c r="J1130" s="576"/>
      <c r="K1130" s="675"/>
      <c r="L1130" s="675"/>
      <c r="M1130" s="675"/>
      <c r="N1130" s="675"/>
      <c r="O1130" s="675"/>
      <c r="P1130" s="675"/>
      <c r="Q1130" s="649"/>
      <c r="R1130" s="649"/>
      <c r="S1130" s="649"/>
      <c r="T1130" s="649"/>
      <c r="U1130" s="649"/>
      <c r="V1130" s="649"/>
      <c r="W1130" s="577"/>
      <c r="X1130" s="577"/>
      <c r="Y1130" s="577"/>
      <c r="Z1130" s="577"/>
      <c r="AA1130" s="577"/>
      <c r="AB1130" s="577"/>
    </row>
    <row r="1131">
      <c r="A1131" s="1528" t="s">
        <v>708</v>
      </c>
      <c r="B1131" s="1529">
        <v>18.0</v>
      </c>
      <c r="C1131" s="1529">
        <v>19.0</v>
      </c>
      <c r="D1131" s="1529">
        <v>20.0</v>
      </c>
      <c r="E1131" s="1529">
        <v>21.0</v>
      </c>
      <c r="F1131" s="1529">
        <v>22.0</v>
      </c>
      <c r="G1131" s="1529">
        <v>23.0</v>
      </c>
      <c r="H1131" s="1680"/>
      <c r="I1131" s="1680"/>
      <c r="J1131" s="1531"/>
      <c r="K1131" s="1528" t="s">
        <v>708</v>
      </c>
      <c r="L1131" s="1686"/>
      <c r="M1131" s="1686"/>
      <c r="N1131" s="1686"/>
      <c r="O1131" s="1686"/>
      <c r="P1131" s="1686"/>
      <c r="Q1131" s="1680"/>
      <c r="R1131" s="1680"/>
      <c r="S1131" s="649"/>
      <c r="T1131" s="649"/>
      <c r="U1131" s="649"/>
      <c r="V1131" s="649"/>
      <c r="W1131" s="649"/>
      <c r="X1131" s="649"/>
      <c r="Y1131" s="649"/>
      <c r="Z1131" s="649"/>
      <c r="AA1131" s="649"/>
      <c r="AB1131" s="649"/>
    </row>
    <row r="1132">
      <c r="A1132" s="1610" t="s">
        <v>132</v>
      </c>
      <c r="B1132" s="1590" t="s">
        <v>2</v>
      </c>
      <c r="C1132" s="1590" t="s">
        <v>3</v>
      </c>
      <c r="D1132" s="1590" t="s">
        <v>4</v>
      </c>
      <c r="E1132" s="1590" t="s">
        <v>5</v>
      </c>
      <c r="F1132" s="1590" t="s">
        <v>6</v>
      </c>
      <c r="G1132" s="1590" t="s">
        <v>7</v>
      </c>
      <c r="H1132" s="1591" t="s">
        <v>9</v>
      </c>
      <c r="I1132" s="1590" t="s">
        <v>71</v>
      </c>
      <c r="J1132" s="588"/>
      <c r="K1132" s="1612" t="s">
        <v>132</v>
      </c>
      <c r="L1132" s="1612" t="s">
        <v>72</v>
      </c>
      <c r="M1132" s="1612" t="s">
        <v>13</v>
      </c>
      <c r="N1132" s="1612" t="s">
        <v>73</v>
      </c>
      <c r="O1132" s="1612" t="s">
        <v>133</v>
      </c>
      <c r="P1132" s="1612" t="s">
        <v>74</v>
      </c>
      <c r="Q1132" s="1742" t="s">
        <v>640</v>
      </c>
      <c r="R1132" s="1742" t="s">
        <v>592</v>
      </c>
      <c r="S1132" s="577"/>
      <c r="T1132" s="577"/>
      <c r="U1132" s="577"/>
      <c r="V1132" s="577"/>
      <c r="W1132" s="577"/>
      <c r="X1132" s="577"/>
      <c r="Y1132" s="577"/>
      <c r="Z1132" s="577"/>
      <c r="AA1132" s="577"/>
      <c r="AB1132" s="577"/>
    </row>
    <row r="1133">
      <c r="A1133" s="1704" t="s">
        <v>724</v>
      </c>
      <c r="B1133" s="1548">
        <v>0.0</v>
      </c>
      <c r="C1133" s="1548">
        <v>0.0</v>
      </c>
      <c r="D1133" s="1548">
        <v>0.0</v>
      </c>
      <c r="E1133" s="1548">
        <v>0.0</v>
      </c>
      <c r="F1133" s="1548">
        <v>0.0</v>
      </c>
      <c r="G1133" s="1548"/>
      <c r="H1133" s="1535">
        <f t="shared" ref="H1133:H1142" si="811">SUM(B1133:G1133)</f>
        <v>0</v>
      </c>
      <c r="I1133" s="1549">
        <f t="shared" ref="I1133:I1142" si="812">(H1133/40)</f>
        <v>0</v>
      </c>
      <c r="J1133" s="588"/>
      <c r="K1133" s="1704" t="s">
        <v>724</v>
      </c>
      <c r="L1133" s="1537">
        <v>20.0</v>
      </c>
      <c r="M1133" s="1533">
        <f t="shared" ref="M1133:M1142" si="813">(L1133-H1133)</f>
        <v>20</v>
      </c>
      <c r="N1133" s="1537"/>
      <c r="O1133" s="1533">
        <f t="shared" ref="O1133:O1142" si="814">sum(M1133,N1133)-R1133</f>
        <v>20</v>
      </c>
      <c r="P1133" s="1537"/>
      <c r="Q1133" s="1537"/>
      <c r="R1133" s="1537"/>
      <c r="S1133" s="577"/>
      <c r="T1133" s="577"/>
      <c r="U1133" s="577"/>
      <c r="V1133" s="577"/>
      <c r="W1133" s="577"/>
      <c r="X1133" s="577"/>
      <c r="Y1133" s="577"/>
      <c r="Z1133" s="577"/>
      <c r="AA1133" s="577"/>
      <c r="AB1133" s="577"/>
    </row>
    <row r="1134">
      <c r="A1134" s="1704" t="s">
        <v>725</v>
      </c>
      <c r="B1134" s="1548">
        <v>0.0</v>
      </c>
      <c r="C1134" s="1548">
        <v>0.0</v>
      </c>
      <c r="D1134" s="1548">
        <v>0.0</v>
      </c>
      <c r="E1134" s="1548">
        <v>0.0</v>
      </c>
      <c r="F1134" s="1548">
        <v>0.0</v>
      </c>
      <c r="G1134" s="1548"/>
      <c r="H1134" s="1535">
        <f t="shared" si="811"/>
        <v>0</v>
      </c>
      <c r="I1134" s="1549">
        <f t="shared" si="812"/>
        <v>0</v>
      </c>
      <c r="J1134" s="1635"/>
      <c r="K1134" s="1704" t="s">
        <v>725</v>
      </c>
      <c r="L1134" s="1537">
        <v>20.0</v>
      </c>
      <c r="M1134" s="1533">
        <f t="shared" si="813"/>
        <v>20</v>
      </c>
      <c r="N1134" s="1537"/>
      <c r="O1134" s="1533">
        <f t="shared" si="814"/>
        <v>20</v>
      </c>
      <c r="P1134" s="1537"/>
      <c r="Q1134" s="1537"/>
      <c r="R1134" s="1537"/>
      <c r="S1134" s="577"/>
      <c r="T1134" s="577"/>
      <c r="U1134" s="577"/>
      <c r="V1134" s="577"/>
      <c r="W1134" s="577"/>
      <c r="X1134" s="577"/>
      <c r="Y1134" s="577"/>
      <c r="Z1134" s="577"/>
      <c r="AA1134" s="577"/>
      <c r="AB1134" s="577"/>
    </row>
    <row r="1135">
      <c r="A1135" s="1704" t="s">
        <v>274</v>
      </c>
      <c r="B1135" s="1548">
        <v>0.0</v>
      </c>
      <c r="C1135" s="1548">
        <v>0.0</v>
      </c>
      <c r="D1135" s="1548">
        <v>0.0</v>
      </c>
      <c r="E1135" s="1548">
        <v>0.0</v>
      </c>
      <c r="F1135" s="1548">
        <v>0.0</v>
      </c>
      <c r="G1135" s="1548"/>
      <c r="H1135" s="1535">
        <f t="shared" si="811"/>
        <v>0</v>
      </c>
      <c r="I1135" s="1549">
        <f t="shared" si="812"/>
        <v>0</v>
      </c>
      <c r="J1135" s="1635"/>
      <c r="K1135" s="1704" t="s">
        <v>274</v>
      </c>
      <c r="L1135" s="1533">
        <v>0.0</v>
      </c>
      <c r="M1135" s="1533">
        <f t="shared" si="813"/>
        <v>0</v>
      </c>
      <c r="N1135" s="1533"/>
      <c r="O1135" s="1533">
        <f t="shared" si="814"/>
        <v>0</v>
      </c>
      <c r="P1135" s="1533"/>
      <c r="Q1135" s="1533"/>
      <c r="R1135" s="1533"/>
      <c r="S1135" s="577"/>
      <c r="T1135" s="577"/>
      <c r="U1135" s="577"/>
      <c r="V1135" s="577"/>
      <c r="W1135" s="577"/>
      <c r="X1135" s="577"/>
      <c r="Y1135" s="577"/>
      <c r="Z1135" s="577"/>
      <c r="AA1135" s="577"/>
      <c r="AB1135" s="577"/>
    </row>
    <row r="1136">
      <c r="A1136" s="1704" t="s">
        <v>274</v>
      </c>
      <c r="B1136" s="1548">
        <v>0.0</v>
      </c>
      <c r="C1136" s="1548">
        <v>0.0</v>
      </c>
      <c r="D1136" s="1548">
        <v>0.0</v>
      </c>
      <c r="E1136" s="1548">
        <v>0.0</v>
      </c>
      <c r="F1136" s="1548">
        <v>0.0</v>
      </c>
      <c r="G1136" s="1548"/>
      <c r="H1136" s="1535">
        <f t="shared" si="811"/>
        <v>0</v>
      </c>
      <c r="I1136" s="1549">
        <f t="shared" si="812"/>
        <v>0</v>
      </c>
      <c r="J1136" s="1635"/>
      <c r="K1136" s="1704" t="s">
        <v>274</v>
      </c>
      <c r="L1136" s="1533">
        <v>0.0</v>
      </c>
      <c r="M1136" s="1533">
        <f t="shared" si="813"/>
        <v>0</v>
      </c>
      <c r="N1136" s="1533"/>
      <c r="O1136" s="1533">
        <f t="shared" si="814"/>
        <v>0</v>
      </c>
      <c r="P1136" s="1533"/>
      <c r="Q1136" s="1533"/>
      <c r="R1136" s="1533"/>
      <c r="S1136" s="577"/>
      <c r="T1136" s="577"/>
      <c r="U1136" s="577"/>
      <c r="V1136" s="577"/>
      <c r="W1136" s="577"/>
      <c r="X1136" s="577"/>
      <c r="Y1136" s="577"/>
      <c r="Z1136" s="577"/>
      <c r="AA1136" s="577"/>
      <c r="AB1136" s="577"/>
    </row>
    <row r="1137">
      <c r="A1137" s="1704" t="s">
        <v>274</v>
      </c>
      <c r="B1137" s="1548">
        <v>0.0</v>
      </c>
      <c r="C1137" s="1548">
        <v>0.0</v>
      </c>
      <c r="D1137" s="1548">
        <v>0.0</v>
      </c>
      <c r="E1137" s="1548">
        <v>0.0</v>
      </c>
      <c r="F1137" s="1548">
        <v>0.0</v>
      </c>
      <c r="G1137" s="1548"/>
      <c r="H1137" s="1535">
        <f t="shared" si="811"/>
        <v>0</v>
      </c>
      <c r="I1137" s="1549">
        <f t="shared" si="812"/>
        <v>0</v>
      </c>
      <c r="J1137" s="1635"/>
      <c r="K1137" s="1704" t="s">
        <v>274</v>
      </c>
      <c r="L1137" s="1533">
        <v>0.0</v>
      </c>
      <c r="M1137" s="1533">
        <f t="shared" si="813"/>
        <v>0</v>
      </c>
      <c r="N1137" s="1533"/>
      <c r="O1137" s="1533">
        <f t="shared" si="814"/>
        <v>0</v>
      </c>
      <c r="P1137" s="1533"/>
      <c r="Q1137" s="1533"/>
      <c r="R1137" s="1533"/>
      <c r="S1137" s="577"/>
      <c r="T1137" s="577"/>
      <c r="U1137" s="577"/>
      <c r="V1137" s="577"/>
      <c r="W1137" s="577"/>
      <c r="X1137" s="577"/>
      <c r="Y1137" s="577"/>
      <c r="Z1137" s="577"/>
      <c r="AA1137" s="577"/>
      <c r="AB1137" s="577"/>
    </row>
    <row r="1138">
      <c r="A1138" s="1704" t="s">
        <v>274</v>
      </c>
      <c r="B1138" s="1548">
        <v>0.0</v>
      </c>
      <c r="C1138" s="1548">
        <v>0.0</v>
      </c>
      <c r="D1138" s="1548">
        <v>0.0</v>
      </c>
      <c r="E1138" s="1548">
        <v>0.0</v>
      </c>
      <c r="F1138" s="1548">
        <v>0.0</v>
      </c>
      <c r="G1138" s="1548"/>
      <c r="H1138" s="1535">
        <f t="shared" si="811"/>
        <v>0</v>
      </c>
      <c r="I1138" s="1549">
        <f t="shared" si="812"/>
        <v>0</v>
      </c>
      <c r="J1138" s="1635"/>
      <c r="K1138" s="1704" t="s">
        <v>274</v>
      </c>
      <c r="L1138" s="1533">
        <v>0.0</v>
      </c>
      <c r="M1138" s="1533">
        <f t="shared" si="813"/>
        <v>0</v>
      </c>
      <c r="N1138" s="1533"/>
      <c r="O1138" s="1533">
        <f t="shared" si="814"/>
        <v>0</v>
      </c>
      <c r="P1138" s="1533"/>
      <c r="Q1138" s="1533"/>
      <c r="R1138" s="1533"/>
      <c r="S1138" s="577"/>
      <c r="T1138" s="577"/>
      <c r="U1138" s="577"/>
      <c r="V1138" s="577"/>
      <c r="W1138" s="577"/>
      <c r="X1138" s="577"/>
      <c r="Y1138" s="577"/>
      <c r="Z1138" s="577"/>
      <c r="AA1138" s="577"/>
      <c r="AB1138" s="577"/>
    </row>
    <row r="1139">
      <c r="A1139" s="1704" t="s">
        <v>274</v>
      </c>
      <c r="B1139" s="1548">
        <v>0.0</v>
      </c>
      <c r="C1139" s="1548">
        <v>0.0</v>
      </c>
      <c r="D1139" s="1548">
        <v>0.0</v>
      </c>
      <c r="E1139" s="1548">
        <v>0.0</v>
      </c>
      <c r="F1139" s="1548">
        <v>0.0</v>
      </c>
      <c r="G1139" s="1548"/>
      <c r="H1139" s="1535">
        <f t="shared" si="811"/>
        <v>0</v>
      </c>
      <c r="I1139" s="1549">
        <f t="shared" si="812"/>
        <v>0</v>
      </c>
      <c r="J1139" s="1635"/>
      <c r="K1139" s="1704" t="s">
        <v>274</v>
      </c>
      <c r="L1139" s="1533">
        <v>0.0</v>
      </c>
      <c r="M1139" s="1533">
        <f t="shared" si="813"/>
        <v>0</v>
      </c>
      <c r="N1139" s="1533"/>
      <c r="O1139" s="1533">
        <f t="shared" si="814"/>
        <v>0</v>
      </c>
      <c r="P1139" s="1533"/>
      <c r="Q1139" s="1533"/>
      <c r="R1139" s="1533"/>
      <c r="S1139" s="577"/>
      <c r="T1139" s="577"/>
      <c r="U1139" s="577"/>
      <c r="V1139" s="577"/>
      <c r="W1139" s="577"/>
      <c r="X1139" s="577"/>
      <c r="Y1139" s="577"/>
      <c r="Z1139" s="577"/>
      <c r="AA1139" s="577"/>
      <c r="AB1139" s="577"/>
    </row>
    <row r="1140">
      <c r="A1140" s="1704" t="s">
        <v>274</v>
      </c>
      <c r="B1140" s="1548">
        <v>0.0</v>
      </c>
      <c r="C1140" s="1548">
        <v>0.0</v>
      </c>
      <c r="D1140" s="1548">
        <v>0.0</v>
      </c>
      <c r="E1140" s="1548">
        <v>0.0</v>
      </c>
      <c r="F1140" s="1548">
        <v>0.0</v>
      </c>
      <c r="G1140" s="1548"/>
      <c r="H1140" s="1535">
        <f t="shared" si="811"/>
        <v>0</v>
      </c>
      <c r="I1140" s="1549">
        <f t="shared" si="812"/>
        <v>0</v>
      </c>
      <c r="J1140" s="1635"/>
      <c r="K1140" s="1704" t="s">
        <v>274</v>
      </c>
      <c r="L1140" s="1533">
        <v>0.0</v>
      </c>
      <c r="M1140" s="1533">
        <f t="shared" si="813"/>
        <v>0</v>
      </c>
      <c r="N1140" s="1533"/>
      <c r="O1140" s="1533">
        <f t="shared" si="814"/>
        <v>0</v>
      </c>
      <c r="P1140" s="1533"/>
      <c r="Q1140" s="1533"/>
      <c r="R1140" s="1533"/>
      <c r="S1140" s="577"/>
      <c r="T1140" s="577"/>
      <c r="U1140" s="577"/>
      <c r="V1140" s="577"/>
      <c r="W1140" s="577"/>
      <c r="X1140" s="577"/>
      <c r="Y1140" s="577"/>
      <c r="Z1140" s="577"/>
      <c r="AA1140" s="577"/>
      <c r="AB1140" s="577"/>
    </row>
    <row r="1141">
      <c r="A1141" s="1704" t="s">
        <v>274</v>
      </c>
      <c r="B1141" s="1548">
        <v>0.0</v>
      </c>
      <c r="C1141" s="1548">
        <v>0.0</v>
      </c>
      <c r="D1141" s="1548">
        <v>0.0</v>
      </c>
      <c r="E1141" s="1548">
        <v>0.0</v>
      </c>
      <c r="F1141" s="1548">
        <v>0.0</v>
      </c>
      <c r="G1141" s="1548"/>
      <c r="H1141" s="1535">
        <f t="shared" si="811"/>
        <v>0</v>
      </c>
      <c r="I1141" s="1549">
        <f t="shared" si="812"/>
        <v>0</v>
      </c>
      <c r="J1141" s="1635"/>
      <c r="K1141" s="1704" t="s">
        <v>274</v>
      </c>
      <c r="L1141" s="1533">
        <v>0.0</v>
      </c>
      <c r="M1141" s="1533">
        <f t="shared" si="813"/>
        <v>0</v>
      </c>
      <c r="N1141" s="1533"/>
      <c r="O1141" s="1533">
        <f t="shared" si="814"/>
        <v>0</v>
      </c>
      <c r="P1141" s="1533"/>
      <c r="Q1141" s="1533"/>
      <c r="R1141" s="1533"/>
      <c r="S1141" s="577"/>
      <c r="T1141" s="577"/>
      <c r="U1141" s="577"/>
      <c r="V1141" s="577"/>
      <c r="W1141" s="577"/>
      <c r="X1141" s="577"/>
      <c r="Y1141" s="577"/>
      <c r="Z1141" s="577"/>
      <c r="AA1141" s="577"/>
      <c r="AB1141" s="577"/>
    </row>
    <row r="1142">
      <c r="A1142" s="1704" t="s">
        <v>274</v>
      </c>
      <c r="B1142" s="1548">
        <v>0.0</v>
      </c>
      <c r="C1142" s="1548">
        <v>0.0</v>
      </c>
      <c r="D1142" s="1548">
        <v>0.0</v>
      </c>
      <c r="E1142" s="1548">
        <v>0.0</v>
      </c>
      <c r="F1142" s="1548">
        <v>0.0</v>
      </c>
      <c r="G1142" s="1548"/>
      <c r="H1142" s="1535">
        <f t="shared" si="811"/>
        <v>0</v>
      </c>
      <c r="I1142" s="1549">
        <f t="shared" si="812"/>
        <v>0</v>
      </c>
      <c r="J1142" s="1635"/>
      <c r="K1142" s="1704" t="s">
        <v>274</v>
      </c>
      <c r="L1142" s="1533">
        <v>0.0</v>
      </c>
      <c r="M1142" s="1533">
        <f t="shared" si="813"/>
        <v>0</v>
      </c>
      <c r="N1142" s="1533"/>
      <c r="O1142" s="1533">
        <f t="shared" si="814"/>
        <v>0</v>
      </c>
      <c r="P1142" s="1533"/>
      <c r="Q1142" s="1533"/>
      <c r="R1142" s="1533"/>
      <c r="S1142" s="577"/>
      <c r="T1142" s="577"/>
      <c r="U1142" s="577"/>
      <c r="V1142" s="577"/>
      <c r="W1142" s="577"/>
      <c r="X1142" s="577"/>
      <c r="Y1142" s="577"/>
      <c r="Z1142" s="577"/>
      <c r="AA1142" s="577"/>
      <c r="AB1142" s="577"/>
    </row>
    <row r="1143">
      <c r="A1143" s="1697"/>
      <c r="B1143" s="1682"/>
      <c r="C1143" s="1682"/>
      <c r="D1143" s="1682"/>
      <c r="E1143" s="1682"/>
      <c r="F1143" s="1682"/>
      <c r="G1143" s="1682"/>
      <c r="H1143" s="1682"/>
      <c r="I1143" s="1698"/>
      <c r="J1143" s="588"/>
      <c r="K1143" s="1699"/>
      <c r="L1143" s="1682"/>
      <c r="M1143" s="1682"/>
      <c r="N1143" s="1682"/>
      <c r="O1143" s="1682"/>
      <c r="P1143" s="1682"/>
      <c r="Q1143" s="1682"/>
      <c r="R1143" s="1682"/>
      <c r="S1143" s="577"/>
      <c r="T1143" s="577"/>
      <c r="U1143" s="577"/>
      <c r="V1143" s="577"/>
      <c r="W1143" s="577"/>
      <c r="X1143" s="577"/>
      <c r="Y1143" s="577"/>
      <c r="Z1143" s="577"/>
      <c r="AA1143" s="577"/>
      <c r="AB1143" s="577"/>
    </row>
    <row r="1144">
      <c r="A1144" s="1632" t="s">
        <v>9</v>
      </c>
      <c r="B1144" s="1573">
        <f t="shared" ref="B1144:H1144" si="815">sum(B1133:B1137)</f>
        <v>0</v>
      </c>
      <c r="C1144" s="1573">
        <f t="shared" si="815"/>
        <v>0</v>
      </c>
      <c r="D1144" s="1573">
        <f t="shared" si="815"/>
        <v>0</v>
      </c>
      <c r="E1144" s="1573">
        <f t="shared" si="815"/>
        <v>0</v>
      </c>
      <c r="F1144" s="1573">
        <f t="shared" si="815"/>
        <v>0</v>
      </c>
      <c r="G1144" s="1573">
        <f t="shared" si="815"/>
        <v>0</v>
      </c>
      <c r="H1144" s="1573">
        <f t="shared" si="815"/>
        <v>0</v>
      </c>
      <c r="I1144" s="1700"/>
      <c r="J1144" s="588"/>
      <c r="K1144" s="1634" t="s">
        <v>9</v>
      </c>
      <c r="L1144" s="1573">
        <f t="shared" ref="L1144:O1144" si="816">sum(L1133:L1137)</f>
        <v>40</v>
      </c>
      <c r="M1144" s="1573">
        <f t="shared" si="816"/>
        <v>40</v>
      </c>
      <c r="N1144" s="1573">
        <f t="shared" si="816"/>
        <v>0</v>
      </c>
      <c r="O1144" s="1573">
        <f t="shared" si="816"/>
        <v>40</v>
      </c>
      <c r="P1144" s="1539"/>
      <c r="Q1144" s="1539"/>
      <c r="R1144" s="1539"/>
      <c r="S1144" s="577"/>
      <c r="T1144" s="577"/>
      <c r="U1144" s="577"/>
      <c r="V1144" s="577"/>
      <c r="W1144" s="577"/>
      <c r="X1144" s="577"/>
      <c r="Y1144" s="577"/>
      <c r="Z1144" s="577"/>
      <c r="AA1144" s="577"/>
      <c r="AB1144" s="577"/>
    </row>
    <row r="1145">
      <c r="A1145" s="584"/>
      <c r="B1145" s="676"/>
      <c r="C1145" s="676"/>
      <c r="D1145" s="676"/>
      <c r="E1145" s="676"/>
      <c r="F1145" s="676"/>
      <c r="G1145" s="676"/>
      <c r="H1145" s="636"/>
      <c r="I1145" s="1690"/>
      <c r="J1145" s="576"/>
      <c r="K1145" s="636"/>
      <c r="L1145" s="636"/>
      <c r="M1145" s="636"/>
      <c r="N1145" s="636"/>
      <c r="O1145" s="636"/>
      <c r="P1145" s="636"/>
      <c r="Q1145" s="649"/>
      <c r="R1145" s="649"/>
      <c r="S1145" s="649"/>
      <c r="T1145" s="649"/>
      <c r="U1145" s="649"/>
      <c r="V1145" s="649"/>
      <c r="W1145" s="577"/>
      <c r="X1145" s="577"/>
      <c r="Y1145" s="577"/>
      <c r="Z1145" s="577"/>
      <c r="AA1145" s="577"/>
      <c r="AB1145" s="577"/>
    </row>
    <row r="1146">
      <c r="A1146" s="1588" t="s">
        <v>726</v>
      </c>
      <c r="B1146" s="676"/>
      <c r="C1146" s="676"/>
      <c r="D1146" s="676"/>
      <c r="E1146" s="676"/>
      <c r="F1146" s="676"/>
      <c r="G1146" s="676"/>
      <c r="H1146" s="675"/>
      <c r="I1146" s="1691"/>
      <c r="J1146" s="576"/>
      <c r="K1146" s="636"/>
      <c r="L1146" s="636"/>
      <c r="M1146" s="636"/>
      <c r="N1146" s="636"/>
      <c r="O1146" s="636"/>
      <c r="P1146" s="636"/>
      <c r="Q1146" s="649"/>
      <c r="R1146" s="649"/>
      <c r="S1146" s="649"/>
      <c r="T1146" s="649"/>
      <c r="U1146" s="649"/>
      <c r="V1146" s="649"/>
      <c r="W1146" s="577"/>
      <c r="X1146" s="577"/>
      <c r="Y1146" s="577"/>
      <c r="Z1146" s="577"/>
      <c r="AA1146" s="577"/>
      <c r="AB1146" s="577"/>
    </row>
    <row r="1147">
      <c r="A1147" s="576"/>
      <c r="B1147" s="676"/>
      <c r="C1147" s="676"/>
      <c r="D1147" s="676"/>
      <c r="E1147" s="676"/>
      <c r="F1147" s="676"/>
      <c r="G1147" s="679"/>
      <c r="H1147" s="1590" t="s">
        <v>555</v>
      </c>
      <c r="I1147" s="1591" t="s">
        <v>36</v>
      </c>
      <c r="J1147" s="576"/>
      <c r="K1147" s="636"/>
      <c r="L1147" s="636"/>
      <c r="M1147" s="636"/>
      <c r="N1147" s="636"/>
      <c r="O1147" s="636"/>
      <c r="P1147" s="636"/>
      <c r="Q1147" s="649"/>
      <c r="R1147" s="649"/>
      <c r="S1147" s="649"/>
      <c r="T1147" s="649"/>
      <c r="U1147" s="649"/>
      <c r="V1147" s="649"/>
      <c r="W1147" s="577"/>
      <c r="X1147" s="577"/>
      <c r="Y1147" s="577"/>
      <c r="Z1147" s="577"/>
      <c r="AA1147" s="577"/>
      <c r="AB1147" s="577"/>
    </row>
    <row r="1148">
      <c r="A1148" s="576"/>
      <c r="B1148" s="676"/>
      <c r="C1148" s="676"/>
      <c r="D1148" s="676"/>
      <c r="E1148" s="676"/>
      <c r="F1148" s="676"/>
      <c r="G1148" s="679"/>
      <c r="H1148" s="1650" t="s">
        <v>662</v>
      </c>
      <c r="I1148" s="1533">
        <v>0.0</v>
      </c>
      <c r="J1148" s="576"/>
      <c r="K1148" s="636"/>
      <c r="L1148" s="636"/>
      <c r="M1148" s="636"/>
      <c r="N1148" s="636"/>
      <c r="O1148" s="636"/>
      <c r="P1148" s="636"/>
      <c r="Q1148" s="649"/>
      <c r="R1148" s="649"/>
      <c r="S1148" s="649"/>
      <c r="T1148" s="649"/>
      <c r="U1148" s="649"/>
      <c r="V1148" s="649"/>
      <c r="W1148" s="577"/>
      <c r="X1148" s="577"/>
      <c r="Y1148" s="577"/>
      <c r="Z1148" s="577"/>
      <c r="AA1148" s="577"/>
      <c r="AB1148" s="577"/>
    </row>
    <row r="1149">
      <c r="A1149" s="576"/>
      <c r="B1149" s="676"/>
      <c r="C1149" s="676"/>
      <c r="D1149" s="676"/>
      <c r="E1149" s="676"/>
      <c r="F1149" s="676"/>
      <c r="G1149" s="679"/>
      <c r="H1149" s="1650" t="s">
        <v>663</v>
      </c>
      <c r="I1149" s="1533">
        <f>(H1144)</f>
        <v>0</v>
      </c>
      <c r="J1149" s="576"/>
      <c r="K1149" s="636"/>
      <c r="L1149" s="636"/>
      <c r="M1149" s="636"/>
      <c r="N1149" s="636"/>
      <c r="O1149" s="636"/>
      <c r="P1149" s="636"/>
      <c r="Q1149" s="649"/>
      <c r="R1149" s="649"/>
      <c r="S1149" s="649"/>
      <c r="T1149" s="649"/>
      <c r="U1149" s="649"/>
      <c r="V1149" s="649"/>
      <c r="W1149" s="577"/>
      <c r="X1149" s="577"/>
      <c r="Y1149" s="577"/>
      <c r="Z1149" s="577"/>
      <c r="AA1149" s="577"/>
      <c r="AB1149" s="577"/>
    </row>
    <row r="1150">
      <c r="A1150" s="576"/>
      <c r="B1150" s="676"/>
      <c r="C1150" s="676"/>
      <c r="D1150" s="676"/>
      <c r="E1150" s="676"/>
      <c r="F1150" s="676"/>
      <c r="G1150" s="679"/>
      <c r="H1150" s="1650" t="s">
        <v>686</v>
      </c>
      <c r="I1150" s="1533">
        <f>(H1144)</f>
        <v>0</v>
      </c>
      <c r="J1150" s="576"/>
      <c r="K1150" s="636"/>
      <c r="L1150" s="636"/>
      <c r="M1150" s="636"/>
      <c r="N1150" s="636"/>
      <c r="O1150" s="636"/>
      <c r="P1150" s="636"/>
      <c r="Q1150" s="649"/>
      <c r="R1150" s="649"/>
      <c r="S1150" s="649"/>
      <c r="T1150" s="649"/>
      <c r="U1150" s="649"/>
      <c r="V1150" s="649"/>
      <c r="W1150" s="577"/>
      <c r="X1150" s="577"/>
      <c r="Y1150" s="577"/>
      <c r="Z1150" s="577"/>
      <c r="AA1150" s="577"/>
      <c r="AB1150" s="577"/>
    </row>
    <row r="1151">
      <c r="A1151" s="576"/>
      <c r="B1151" s="676"/>
      <c r="C1151" s="676"/>
      <c r="D1151" s="676"/>
      <c r="E1151" s="676"/>
      <c r="F1151" s="676"/>
      <c r="G1151" s="679"/>
      <c r="H1151" s="1650" t="s">
        <v>710</v>
      </c>
      <c r="I1151" s="1533">
        <f>(H1144)</f>
        <v>0</v>
      </c>
      <c r="J1151" s="576"/>
      <c r="K1151" s="636"/>
      <c r="L1151" s="636"/>
      <c r="M1151" s="636"/>
      <c r="N1151" s="636"/>
      <c r="O1151" s="636"/>
      <c r="P1151" s="636"/>
      <c r="Q1151" s="649"/>
      <c r="R1151" s="649"/>
      <c r="S1151" s="649"/>
      <c r="T1151" s="649"/>
      <c r="U1151" s="649"/>
      <c r="V1151" s="649"/>
      <c r="W1151" s="577"/>
      <c r="X1151" s="577"/>
      <c r="Y1151" s="577"/>
      <c r="Z1151" s="577"/>
      <c r="AA1151" s="577"/>
      <c r="AB1151" s="577"/>
    </row>
    <row r="1152">
      <c r="A1152" s="576"/>
      <c r="B1152" s="676"/>
      <c r="C1152" s="676"/>
      <c r="D1152" s="676"/>
      <c r="E1152" s="676"/>
      <c r="F1152" s="676"/>
      <c r="G1152" s="679"/>
      <c r="H1152" s="1590" t="s">
        <v>9</v>
      </c>
      <c r="I1152" s="1539">
        <f>SUM(I1148:I1151)</f>
        <v>0</v>
      </c>
      <c r="J1152" s="576"/>
      <c r="K1152" s="636"/>
      <c r="L1152" s="636"/>
      <c r="M1152" s="636"/>
      <c r="N1152" s="636"/>
      <c r="O1152" s="636"/>
      <c r="P1152" s="636"/>
      <c r="Q1152" s="649"/>
      <c r="R1152" s="649"/>
      <c r="S1152" s="649"/>
      <c r="T1152" s="649"/>
      <c r="U1152" s="649"/>
      <c r="V1152" s="649"/>
      <c r="W1152" s="577"/>
      <c r="X1152" s="577"/>
      <c r="Y1152" s="577"/>
      <c r="Z1152" s="577"/>
      <c r="AA1152" s="577"/>
      <c r="AB1152" s="577"/>
    </row>
    <row r="1153">
      <c r="A1153" s="576"/>
      <c r="B1153" s="676"/>
      <c r="C1153" s="676"/>
      <c r="D1153" s="676"/>
      <c r="E1153" s="676"/>
      <c r="F1153" s="676"/>
      <c r="G1153" s="676"/>
      <c r="H1153" s="678"/>
      <c r="I1153" s="677"/>
      <c r="J1153" s="576"/>
      <c r="K1153" s="636"/>
      <c r="L1153" s="636"/>
      <c r="M1153" s="636"/>
      <c r="N1153" s="636"/>
      <c r="O1153" s="636"/>
      <c r="P1153" s="636"/>
      <c r="Q1153" s="649"/>
      <c r="R1153" s="649"/>
      <c r="S1153" s="649"/>
      <c r="T1153" s="649"/>
      <c r="U1153" s="649"/>
      <c r="V1153" s="649"/>
      <c r="W1153" s="577"/>
      <c r="X1153" s="577"/>
      <c r="Y1153" s="577"/>
      <c r="Z1153" s="577"/>
      <c r="AA1153" s="577"/>
      <c r="AB1153" s="577"/>
    </row>
    <row r="1154">
      <c r="A1154" s="576"/>
      <c r="B1154" s="676"/>
      <c r="C1154" s="676"/>
      <c r="D1154" s="676"/>
      <c r="E1154" s="676"/>
      <c r="F1154" s="676"/>
      <c r="G1154" s="679"/>
      <c r="H1154" s="1590" t="s">
        <v>131</v>
      </c>
      <c r="I1154" s="1539">
        <f>(600-I1152)</f>
        <v>600</v>
      </c>
      <c r="J1154" s="576"/>
      <c r="K1154" s="636"/>
      <c r="L1154" s="636"/>
      <c r="M1154" s="636"/>
      <c r="N1154" s="636"/>
      <c r="O1154" s="636"/>
      <c r="P1154" s="636"/>
      <c r="Q1154" s="649"/>
      <c r="R1154" s="649"/>
      <c r="S1154" s="649"/>
      <c r="T1154" s="649"/>
      <c r="U1154" s="649"/>
      <c r="V1154" s="649"/>
      <c r="W1154" s="577"/>
      <c r="X1154" s="577"/>
      <c r="Y1154" s="577"/>
      <c r="Z1154" s="577"/>
      <c r="AA1154" s="577"/>
      <c r="AB1154" s="577"/>
    </row>
    <row r="1155">
      <c r="A1155" s="584"/>
      <c r="B1155" s="677"/>
      <c r="C1155" s="677"/>
      <c r="D1155" s="677"/>
      <c r="E1155" s="677"/>
      <c r="F1155" s="677"/>
      <c r="G1155" s="677"/>
      <c r="H1155" s="675"/>
      <c r="I1155" s="1691"/>
      <c r="J1155" s="576"/>
      <c r="K1155" s="636"/>
      <c r="L1155" s="636"/>
      <c r="M1155" s="636"/>
      <c r="N1155" s="636"/>
      <c r="O1155" s="636"/>
      <c r="P1155" s="636"/>
      <c r="Q1155" s="649"/>
      <c r="R1155" s="649"/>
      <c r="S1155" s="649"/>
      <c r="T1155" s="649"/>
      <c r="U1155" s="649"/>
      <c r="V1155" s="649"/>
      <c r="W1155" s="577"/>
      <c r="X1155" s="577"/>
      <c r="Y1155" s="577"/>
      <c r="Z1155" s="577"/>
      <c r="AA1155" s="577"/>
      <c r="AB1155" s="577"/>
    </row>
    <row r="1156">
      <c r="A1156" s="1528" t="s">
        <v>708</v>
      </c>
      <c r="B1156" s="1529">
        <v>18.0</v>
      </c>
      <c r="C1156" s="1529">
        <v>19.0</v>
      </c>
      <c r="D1156" s="1529">
        <v>20.0</v>
      </c>
      <c r="E1156" s="1529">
        <v>21.0</v>
      </c>
      <c r="F1156" s="1529">
        <v>22.0</v>
      </c>
      <c r="G1156" s="1529">
        <v>23.0</v>
      </c>
      <c r="H1156" s="1680"/>
      <c r="I1156" s="1680"/>
      <c r="J1156" s="576"/>
      <c r="K1156" s="576"/>
      <c r="L1156" s="576"/>
      <c r="M1156" s="576"/>
      <c r="N1156" s="576"/>
      <c r="O1156" s="576"/>
      <c r="P1156" s="576"/>
      <c r="Q1156" s="577"/>
      <c r="R1156" s="577"/>
      <c r="S1156" s="577"/>
      <c r="T1156" s="577"/>
      <c r="U1156" s="577"/>
      <c r="V1156" s="577"/>
      <c r="W1156" s="649"/>
      <c r="X1156" s="649"/>
      <c r="Y1156" s="649"/>
      <c r="Z1156" s="649"/>
      <c r="AA1156" s="649"/>
      <c r="AB1156" s="649"/>
    </row>
    <row r="1157">
      <c r="A1157" s="1610" t="s">
        <v>156</v>
      </c>
      <c r="B1157" s="1590" t="s">
        <v>2</v>
      </c>
      <c r="C1157" s="1590" t="s">
        <v>3</v>
      </c>
      <c r="D1157" s="1590" t="s">
        <v>4</v>
      </c>
      <c r="E1157" s="1590" t="s">
        <v>5</v>
      </c>
      <c r="F1157" s="1590" t="s">
        <v>6</v>
      </c>
      <c r="G1157" s="1590" t="s">
        <v>7</v>
      </c>
      <c r="H1157" s="1591" t="s">
        <v>8</v>
      </c>
      <c r="I1157" s="1590" t="s">
        <v>9</v>
      </c>
      <c r="J1157" s="636"/>
      <c r="K1157" s="675"/>
      <c r="L1157" s="584"/>
      <c r="M1157" s="584"/>
      <c r="N1157" s="584"/>
      <c r="O1157" s="584"/>
      <c r="P1157" s="584"/>
      <c r="Q1157" s="721"/>
      <c r="R1157" s="721"/>
      <c r="S1157" s="721"/>
      <c r="T1157" s="721"/>
      <c r="U1157" s="721"/>
      <c r="V1157" s="721"/>
      <c r="W1157" s="577"/>
      <c r="X1157" s="577"/>
      <c r="Y1157" s="577"/>
      <c r="Z1157" s="577"/>
      <c r="AA1157" s="577"/>
      <c r="AB1157" s="577"/>
    </row>
    <row r="1158">
      <c r="A1158" s="1646" t="s">
        <v>163</v>
      </c>
      <c r="B1158" s="1705"/>
      <c r="C1158" s="1705"/>
      <c r="D1158" s="1705"/>
      <c r="E1158" s="1705"/>
      <c r="F1158" s="1705"/>
      <c r="G1158" s="1705"/>
      <c r="H1158" s="1705"/>
      <c r="I1158" s="1705"/>
      <c r="J1158" s="1706"/>
      <c r="K1158" s="1612" t="s">
        <v>373</v>
      </c>
      <c r="L1158" s="1612" t="s">
        <v>374</v>
      </c>
      <c r="M1158" s="1612" t="s">
        <v>280</v>
      </c>
      <c r="N1158" s="1612" t="s">
        <v>299</v>
      </c>
      <c r="O1158" s="1612" t="s">
        <v>131</v>
      </c>
      <c r="P1158" s="1612" t="s">
        <v>282</v>
      </c>
      <c r="Q1158" s="1612" t="s">
        <v>283</v>
      </c>
      <c r="R1158" s="1612" t="s">
        <v>284</v>
      </c>
      <c r="S1158" s="1612" t="s">
        <v>373</v>
      </c>
      <c r="T1158" s="1612" t="s">
        <v>374</v>
      </c>
      <c r="U1158" s="1612" t="s">
        <v>429</v>
      </c>
      <c r="V1158" s="1612" t="s">
        <v>430</v>
      </c>
      <c r="W1158" s="577"/>
      <c r="X1158" s="577"/>
      <c r="Y1158" s="577"/>
      <c r="Z1158" s="577"/>
      <c r="AA1158" s="577"/>
      <c r="AB1158" s="577"/>
    </row>
    <row r="1159">
      <c r="A1159" s="1577" t="s">
        <v>164</v>
      </c>
      <c r="B1159" s="1649">
        <v>594.68</v>
      </c>
      <c r="C1159" s="1649">
        <v>318.26</v>
      </c>
      <c r="D1159" s="1649">
        <v>605.62</v>
      </c>
      <c r="E1159" s="1650">
        <v>455.15</v>
      </c>
      <c r="F1159" s="1650">
        <v>580.44</v>
      </c>
      <c r="G1159" s="1650">
        <v>674.71</v>
      </c>
      <c r="H1159" s="1649">
        <v>567.4</v>
      </c>
      <c r="I1159" s="1592">
        <f t="shared" ref="I1159:I1162" si="817">SUM(B1159:H1159)</f>
        <v>3796.26</v>
      </c>
      <c r="J1159" s="588"/>
      <c r="K1159" s="1725" t="s">
        <v>305</v>
      </c>
      <c r="L1159" s="1636" t="s">
        <v>375</v>
      </c>
      <c r="M1159" s="1593">
        <v>24.0</v>
      </c>
      <c r="N1159" s="1593">
        <v>23.0</v>
      </c>
      <c r="O1159" s="1636">
        <f t="shared" ref="O1159:O1164" si="818">(M1159-N1159)</f>
        <v>1</v>
      </c>
      <c r="P1159" s="1537">
        <v>3500.0</v>
      </c>
      <c r="Q1159" s="1533">
        <f>(H920)</f>
        <v>2343</v>
      </c>
      <c r="R1159" s="1549">
        <f t="shared" ref="R1159:R1170" si="819">(Q1159/P1159)</f>
        <v>0.6694285714</v>
      </c>
      <c r="S1159" s="1636" t="s">
        <v>305</v>
      </c>
      <c r="T1159" s="1636" t="s">
        <v>375</v>
      </c>
      <c r="U1159" s="1652">
        <f t="shared" ref="U1159:U1164" si="820">(Q1159/16*21)</f>
        <v>3075.1875</v>
      </c>
      <c r="V1159" s="1656">
        <f t="shared" ref="V1159:V1170" si="821">(U1159/P1159)</f>
        <v>0.878625</v>
      </c>
      <c r="W1159" s="577"/>
      <c r="X1159" s="577"/>
      <c r="Y1159" s="577"/>
      <c r="Z1159" s="577"/>
      <c r="AA1159" s="577"/>
      <c r="AB1159" s="577"/>
    </row>
    <row r="1160">
      <c r="A1160" s="1577" t="s">
        <v>165</v>
      </c>
      <c r="B1160" s="1649">
        <v>318.24</v>
      </c>
      <c r="C1160" s="1649">
        <v>303.05</v>
      </c>
      <c r="D1160" s="1649">
        <v>286.88</v>
      </c>
      <c r="E1160" s="1650">
        <v>340.98</v>
      </c>
      <c r="F1160" s="1650">
        <v>452.47</v>
      </c>
      <c r="G1160" s="1650">
        <v>383.49</v>
      </c>
      <c r="H1160" s="1649">
        <v>582.53</v>
      </c>
      <c r="I1160" s="1592">
        <f t="shared" si="817"/>
        <v>2667.64</v>
      </c>
      <c r="J1160" s="588"/>
      <c r="K1160" s="1725" t="s">
        <v>331</v>
      </c>
      <c r="L1160" s="1636" t="s">
        <v>481</v>
      </c>
      <c r="M1160" s="1593">
        <v>24.0</v>
      </c>
      <c r="N1160" s="1593">
        <v>21.0</v>
      </c>
      <c r="O1160" s="1636">
        <f t="shared" si="818"/>
        <v>3</v>
      </c>
      <c r="P1160" s="1537">
        <v>3500.0</v>
      </c>
      <c r="Q1160" s="1533">
        <f>(H1070)</f>
        <v>2361</v>
      </c>
      <c r="R1160" s="1549">
        <f t="shared" si="819"/>
        <v>0.6745714286</v>
      </c>
      <c r="S1160" s="1636" t="s">
        <v>331</v>
      </c>
      <c r="T1160" s="1636" t="s">
        <v>481</v>
      </c>
      <c r="U1160" s="1652">
        <f t="shared" si="820"/>
        <v>3098.8125</v>
      </c>
      <c r="V1160" s="1656">
        <f t="shared" si="821"/>
        <v>0.885375</v>
      </c>
      <c r="W1160" s="577"/>
      <c r="X1160" s="577"/>
      <c r="Y1160" s="577"/>
      <c r="Z1160" s="577"/>
      <c r="AA1160" s="577"/>
      <c r="AB1160" s="577"/>
    </row>
    <row r="1161">
      <c r="A1161" s="1577" t="s">
        <v>166</v>
      </c>
      <c r="B1161" s="1649">
        <v>759.87</v>
      </c>
      <c r="C1161" s="1649">
        <v>690.22</v>
      </c>
      <c r="D1161" s="1649">
        <v>801.01</v>
      </c>
      <c r="E1161" s="1649">
        <v>660.41</v>
      </c>
      <c r="F1161" s="1650">
        <v>486.92</v>
      </c>
      <c r="G1161" s="1650">
        <v>564.8</v>
      </c>
      <c r="H1161" s="1649">
        <v>800.65</v>
      </c>
      <c r="I1161" s="1592">
        <f t="shared" si="817"/>
        <v>4763.88</v>
      </c>
      <c r="J1161" s="588"/>
      <c r="K1161" s="1725" t="s">
        <v>70</v>
      </c>
      <c r="L1161" s="1636" t="s">
        <v>70</v>
      </c>
      <c r="M1161" s="1636">
        <f t="shared" ref="M1161:N1161" si="822">sum(M1159:M1160)</f>
        <v>48</v>
      </c>
      <c r="N1161" s="1636">
        <f t="shared" si="822"/>
        <v>44</v>
      </c>
      <c r="O1161" s="1636">
        <f t="shared" si="818"/>
        <v>4</v>
      </c>
      <c r="P1161" s="1533">
        <f t="shared" ref="P1161:Q1161" si="823">sum(P1159:P1160)</f>
        <v>7000</v>
      </c>
      <c r="Q1161" s="1533">
        <f t="shared" si="823"/>
        <v>4704</v>
      </c>
      <c r="R1161" s="1549">
        <f t="shared" si="819"/>
        <v>0.672</v>
      </c>
      <c r="S1161" s="1636" t="s">
        <v>70</v>
      </c>
      <c r="T1161" s="1636" t="s">
        <v>70</v>
      </c>
      <c r="U1161" s="1652">
        <f t="shared" si="820"/>
        <v>6174</v>
      </c>
      <c r="V1161" s="1656">
        <f t="shared" si="821"/>
        <v>0.882</v>
      </c>
      <c r="W1161" s="577"/>
      <c r="X1161" s="577"/>
      <c r="Y1161" s="577"/>
      <c r="Z1161" s="577"/>
      <c r="AA1161" s="577"/>
      <c r="AB1161" s="577"/>
    </row>
    <row r="1162">
      <c r="A1162" s="1577" t="s">
        <v>589</v>
      </c>
      <c r="B1162" s="1649">
        <v>739.48</v>
      </c>
      <c r="C1162" s="1649">
        <v>750.94</v>
      </c>
      <c r="D1162" s="1649">
        <v>447.58</v>
      </c>
      <c r="E1162" s="1649">
        <v>662.37</v>
      </c>
      <c r="F1162" s="1650">
        <v>932.02</v>
      </c>
      <c r="G1162" s="1650">
        <v>759.9</v>
      </c>
      <c r="H1162" s="1649">
        <v>1076.9</v>
      </c>
      <c r="I1162" s="1592">
        <f t="shared" si="817"/>
        <v>5369.19</v>
      </c>
      <c r="J1162" s="588"/>
      <c r="K1162" s="1726" t="s">
        <v>484</v>
      </c>
      <c r="L1162" s="1657" t="s">
        <v>452</v>
      </c>
      <c r="M1162" s="1658">
        <v>15.0</v>
      </c>
      <c r="N1162" s="1658">
        <v>12.0</v>
      </c>
      <c r="O1162" s="1657">
        <f t="shared" si="818"/>
        <v>3</v>
      </c>
      <c r="P1162" s="1727">
        <v>1000.0</v>
      </c>
      <c r="Q1162" s="1660">
        <f>(F1123)</f>
        <v>667</v>
      </c>
      <c r="R1162" s="1549">
        <f t="shared" si="819"/>
        <v>0.667</v>
      </c>
      <c r="S1162" s="1657" t="s">
        <v>484</v>
      </c>
      <c r="T1162" s="1657" t="s">
        <v>452</v>
      </c>
      <c r="U1162" s="1652">
        <f t="shared" si="820"/>
        <v>875.4375</v>
      </c>
      <c r="V1162" s="1656">
        <f t="shared" si="821"/>
        <v>0.8754375</v>
      </c>
      <c r="W1162" s="577"/>
      <c r="X1162" s="577"/>
      <c r="Y1162" s="577"/>
      <c r="Z1162" s="577"/>
      <c r="AA1162" s="577"/>
      <c r="AB1162" s="577"/>
    </row>
    <row r="1163">
      <c r="A1163" s="1610" t="s">
        <v>9</v>
      </c>
      <c r="B1163" s="1591">
        <f t="shared" ref="B1163:I1163" si="824">SUM(B1159:B1162)</f>
        <v>2412.27</v>
      </c>
      <c r="C1163" s="1591">
        <f t="shared" si="824"/>
        <v>2062.47</v>
      </c>
      <c r="D1163" s="1591">
        <f t="shared" si="824"/>
        <v>2141.09</v>
      </c>
      <c r="E1163" s="1591">
        <f t="shared" si="824"/>
        <v>2118.91</v>
      </c>
      <c r="F1163" s="1591">
        <f t="shared" si="824"/>
        <v>2451.85</v>
      </c>
      <c r="G1163" s="1591">
        <f t="shared" si="824"/>
        <v>2382.9</v>
      </c>
      <c r="H1163" s="1591">
        <f t="shared" si="824"/>
        <v>3027.48</v>
      </c>
      <c r="I1163" s="1591">
        <f t="shared" si="824"/>
        <v>16596.97</v>
      </c>
      <c r="J1163" s="588"/>
      <c r="K1163" s="1726" t="s">
        <v>485</v>
      </c>
      <c r="L1163" s="1658" t="s">
        <v>14</v>
      </c>
      <c r="M1163" s="1657">
        <v>0.0</v>
      </c>
      <c r="N1163" s="1657">
        <v>0.0</v>
      </c>
      <c r="O1163" s="1657">
        <f t="shared" si="818"/>
        <v>0</v>
      </c>
      <c r="P1163" s="1659">
        <v>500.0</v>
      </c>
      <c r="Q1163" s="1660">
        <f>(I1123)</f>
        <v>184</v>
      </c>
      <c r="R1163" s="1549">
        <f t="shared" si="819"/>
        <v>0.368</v>
      </c>
      <c r="S1163" s="1657" t="s">
        <v>485</v>
      </c>
      <c r="T1163" s="1658" t="s">
        <v>14</v>
      </c>
      <c r="U1163" s="1652">
        <f t="shared" si="820"/>
        <v>241.5</v>
      </c>
      <c r="V1163" s="1663">
        <f t="shared" si="821"/>
        <v>0.483</v>
      </c>
      <c r="W1163" s="577"/>
      <c r="X1163" s="577"/>
      <c r="Y1163" s="577"/>
      <c r="Z1163" s="577"/>
      <c r="AA1163" s="577"/>
      <c r="AB1163" s="577"/>
    </row>
    <row r="1164">
      <c r="A1164" s="576"/>
      <c r="B1164" s="576"/>
      <c r="C1164" s="576"/>
      <c r="D1164" s="576"/>
      <c r="E1164" s="676"/>
      <c r="F1164" s="727"/>
      <c r="G1164" s="727"/>
      <c r="H1164" s="727"/>
      <c r="I1164" s="727"/>
      <c r="J1164" s="588"/>
      <c r="K1164" s="1726" t="s">
        <v>144</v>
      </c>
      <c r="L1164" s="1657" t="s">
        <v>144</v>
      </c>
      <c r="M1164" s="1657">
        <f t="shared" ref="M1164:N1164" si="825">sum(M1162:M1163)</f>
        <v>15</v>
      </c>
      <c r="N1164" s="1657">
        <f t="shared" si="825"/>
        <v>12</v>
      </c>
      <c r="O1164" s="1657">
        <f t="shared" si="818"/>
        <v>3</v>
      </c>
      <c r="P1164" s="1662">
        <f t="shared" ref="P1164:Q1164" si="826">sum(P1162:P1163)</f>
        <v>1500</v>
      </c>
      <c r="Q1164" s="1660">
        <f t="shared" si="826"/>
        <v>851</v>
      </c>
      <c r="R1164" s="1549">
        <f t="shared" si="819"/>
        <v>0.5673333333</v>
      </c>
      <c r="S1164" s="1657" t="s">
        <v>144</v>
      </c>
      <c r="T1164" s="1657" t="s">
        <v>144</v>
      </c>
      <c r="U1164" s="1652">
        <f t="shared" si="820"/>
        <v>1116.9375</v>
      </c>
      <c r="V1164" s="1653">
        <f t="shared" si="821"/>
        <v>0.744625</v>
      </c>
      <c r="W1164" s="577"/>
      <c r="X1164" s="577"/>
      <c r="Y1164" s="577"/>
      <c r="Z1164" s="577"/>
      <c r="AA1164" s="577"/>
      <c r="AB1164" s="577"/>
    </row>
    <row r="1165">
      <c r="A1165" s="576"/>
      <c r="B1165" s="576"/>
      <c r="C1165" s="576"/>
      <c r="D1165" s="576"/>
      <c r="E1165" s="1590" t="s">
        <v>35</v>
      </c>
      <c r="F1165" s="1590" t="s">
        <v>164</v>
      </c>
      <c r="G1165" s="1590" t="s">
        <v>165</v>
      </c>
      <c r="H1165" s="1591" t="s">
        <v>166</v>
      </c>
      <c r="I1165" s="1591" t="s">
        <v>589</v>
      </c>
      <c r="J1165" s="588"/>
      <c r="K1165" s="1728" t="s">
        <v>453</v>
      </c>
      <c r="L1165" s="1707" t="s">
        <v>79</v>
      </c>
      <c r="M1165" s="1559">
        <f t="shared" ref="M1165:Q1165" si="827">SUM(M1166:M1170)</f>
        <v>50</v>
      </c>
      <c r="N1165" s="1559">
        <f t="shared" si="827"/>
        <v>42</v>
      </c>
      <c r="O1165" s="1559">
        <f t="shared" si="827"/>
        <v>8</v>
      </c>
      <c r="P1165" s="1664">
        <f t="shared" si="827"/>
        <v>89400</v>
      </c>
      <c r="Q1165" s="1665">
        <f t="shared" si="827"/>
        <v>56471.49</v>
      </c>
      <c r="R1165" s="1666">
        <f t="shared" si="819"/>
        <v>0.6316721477</v>
      </c>
      <c r="S1165" s="1559" t="s">
        <v>453</v>
      </c>
      <c r="T1165" s="1707" t="s">
        <v>79</v>
      </c>
      <c r="U1165" s="1665">
        <f>SUM(U1166:U1170)</f>
        <v>72942.34125</v>
      </c>
      <c r="V1165" s="1656">
        <f t="shared" si="821"/>
        <v>0.8159098574</v>
      </c>
      <c r="W1165" s="577"/>
      <c r="X1165" s="577"/>
      <c r="Y1165" s="577"/>
      <c r="Z1165" s="577"/>
      <c r="AA1165" s="577"/>
      <c r="AB1165" s="577"/>
    </row>
    <row r="1166">
      <c r="A1166" s="576"/>
      <c r="B1166" s="576"/>
      <c r="C1166" s="576"/>
      <c r="D1166" s="588"/>
      <c r="E1166" s="1650" t="s">
        <v>662</v>
      </c>
      <c r="F1166" s="1708">
        <v>1983.1</v>
      </c>
      <c r="G1166" s="1708">
        <v>1140.25</v>
      </c>
      <c r="H1166" s="1708">
        <v>2078.07</v>
      </c>
      <c r="I1166" s="1708">
        <v>3138.07</v>
      </c>
      <c r="J1166" s="588"/>
      <c r="K1166" s="1728" t="s">
        <v>454</v>
      </c>
      <c r="L1166" s="1707" t="s">
        <v>79</v>
      </c>
      <c r="M1166" s="1559">
        <v>10.0</v>
      </c>
      <c r="N1166" s="1559">
        <v>10.0</v>
      </c>
      <c r="O1166" s="1559">
        <f t="shared" ref="O1166:O1169" si="828">SUM(M1166-N1166)</f>
        <v>0</v>
      </c>
      <c r="P1166" s="1709">
        <v>22000.0</v>
      </c>
      <c r="Q1166" s="1665">
        <f>SUM(F1170)</f>
        <v>12527.04</v>
      </c>
      <c r="R1166" s="1666">
        <f t="shared" si="819"/>
        <v>0.5694109091</v>
      </c>
      <c r="S1166" s="1559" t="s">
        <v>454</v>
      </c>
      <c r="T1166" s="1707" t="s">
        <v>79</v>
      </c>
      <c r="U1166" s="1665">
        <f t="shared" ref="U1166:U1169" si="829">(Q1166/24*31)</f>
        <v>16180.76</v>
      </c>
      <c r="V1166" s="1653">
        <f t="shared" si="821"/>
        <v>0.7354890909</v>
      </c>
      <c r="W1166" s="577"/>
      <c r="X1166" s="577"/>
      <c r="Y1166" s="577"/>
      <c r="Z1166" s="577"/>
      <c r="AA1166" s="577"/>
      <c r="AB1166" s="577"/>
    </row>
    <row r="1167">
      <c r="A1167" s="576"/>
      <c r="B1167" s="576"/>
      <c r="C1167" s="576"/>
      <c r="D1167" s="588"/>
      <c r="E1167" s="1650" t="s">
        <v>663</v>
      </c>
      <c r="F1167" s="1752">
        <v>3333.79</v>
      </c>
      <c r="G1167" s="1752">
        <v>2700.71</v>
      </c>
      <c r="H1167" s="1752">
        <v>5147.67</v>
      </c>
      <c r="I1167" s="1752">
        <v>5855.63</v>
      </c>
      <c r="J1167" s="588"/>
      <c r="K1167" s="1728" t="s">
        <v>456</v>
      </c>
      <c r="L1167" s="1707" t="s">
        <v>79</v>
      </c>
      <c r="M1167" s="1559">
        <v>10.0</v>
      </c>
      <c r="N1167" s="1707">
        <v>10.0</v>
      </c>
      <c r="O1167" s="1559">
        <f t="shared" si="828"/>
        <v>0</v>
      </c>
      <c r="P1167" s="1709">
        <v>18000.0</v>
      </c>
      <c r="Q1167" s="1665">
        <f>SUM(G1170)</f>
        <v>8758.33</v>
      </c>
      <c r="R1167" s="1666">
        <f t="shared" si="819"/>
        <v>0.4865738889</v>
      </c>
      <c r="S1167" s="1559" t="s">
        <v>456</v>
      </c>
      <c r="T1167" s="1707" t="s">
        <v>79</v>
      </c>
      <c r="U1167" s="1665">
        <f t="shared" si="829"/>
        <v>11312.84292</v>
      </c>
      <c r="V1167" s="1663">
        <f t="shared" si="821"/>
        <v>0.6284912731</v>
      </c>
      <c r="W1167" s="577"/>
      <c r="X1167" s="577"/>
      <c r="Y1167" s="577"/>
      <c r="Z1167" s="577"/>
      <c r="AA1167" s="577"/>
      <c r="AB1167" s="577"/>
    </row>
    <row r="1168">
      <c r="A1168" s="576"/>
      <c r="B1168" s="576"/>
      <c r="C1168" s="576"/>
      <c r="D1168" s="588"/>
      <c r="E1168" s="1650" t="s">
        <v>686</v>
      </c>
      <c r="F1168" s="1752">
        <v>3412.89</v>
      </c>
      <c r="G1168" s="1752">
        <v>2249.73</v>
      </c>
      <c r="H1168" s="1752">
        <v>4148.49</v>
      </c>
      <c r="I1168" s="1752">
        <v>4685.12</v>
      </c>
      <c r="J1168" s="576"/>
      <c r="K1168" s="1728" t="s">
        <v>455</v>
      </c>
      <c r="L1168" s="1707" t="s">
        <v>79</v>
      </c>
      <c r="M1168" s="1559">
        <v>10.0</v>
      </c>
      <c r="N1168" s="1559">
        <v>10.0</v>
      </c>
      <c r="O1168" s="1559">
        <f t="shared" si="828"/>
        <v>0</v>
      </c>
      <c r="P1168" s="1664">
        <v>24000.0</v>
      </c>
      <c r="Q1168" s="1665">
        <f>SUM(H1170)</f>
        <v>16138.11</v>
      </c>
      <c r="R1168" s="1666">
        <f t="shared" si="819"/>
        <v>0.67242125</v>
      </c>
      <c r="S1168" s="1559" t="s">
        <v>455</v>
      </c>
      <c r="T1168" s="1707" t="s">
        <v>79</v>
      </c>
      <c r="U1168" s="1665">
        <f t="shared" si="829"/>
        <v>20845.05875</v>
      </c>
      <c r="V1168" s="1656">
        <f t="shared" si="821"/>
        <v>0.8685441146</v>
      </c>
      <c r="W1168" s="577"/>
      <c r="X1168" s="577"/>
      <c r="Y1168" s="577"/>
      <c r="Z1168" s="577"/>
      <c r="AA1168" s="577"/>
      <c r="AB1168" s="577"/>
    </row>
    <row r="1169">
      <c r="A1169" s="576"/>
      <c r="B1169" s="576"/>
      <c r="C1169" s="576"/>
      <c r="D1169" s="588"/>
      <c r="E1169" s="1650" t="s">
        <v>710</v>
      </c>
      <c r="F1169" s="1752">
        <v>3797.26</v>
      </c>
      <c r="G1169" s="1752">
        <v>2667.64</v>
      </c>
      <c r="H1169" s="1752">
        <v>4763.88</v>
      </c>
      <c r="I1169" s="1752">
        <v>5369.19</v>
      </c>
      <c r="J1169" s="576"/>
      <c r="K1169" s="1728" t="s">
        <v>590</v>
      </c>
      <c r="L1169" s="1707" t="s">
        <v>79</v>
      </c>
      <c r="M1169" s="1559">
        <v>10.0</v>
      </c>
      <c r="N1169" s="1559">
        <v>10.0</v>
      </c>
      <c r="O1169" s="1559">
        <f t="shared" si="828"/>
        <v>0</v>
      </c>
      <c r="P1169" s="1709">
        <v>25000.0</v>
      </c>
      <c r="Q1169" s="1665">
        <f>SUM(I1170)</f>
        <v>19048.01</v>
      </c>
      <c r="R1169" s="1666">
        <f t="shared" si="819"/>
        <v>0.7619204</v>
      </c>
      <c r="S1169" s="1559" t="s">
        <v>590</v>
      </c>
      <c r="T1169" s="1707" t="s">
        <v>79</v>
      </c>
      <c r="U1169" s="1665">
        <f t="shared" si="829"/>
        <v>24603.67958</v>
      </c>
      <c r="V1169" s="1654">
        <f t="shared" si="821"/>
        <v>0.9841471833</v>
      </c>
      <c r="W1169" s="577"/>
      <c r="X1169" s="577"/>
      <c r="Y1169" s="577"/>
      <c r="Z1169" s="577"/>
      <c r="AA1169" s="577"/>
      <c r="AB1169" s="577"/>
    </row>
    <row r="1170">
      <c r="A1170" s="576"/>
      <c r="B1170" s="576"/>
      <c r="C1170" s="576"/>
      <c r="D1170" s="588"/>
      <c r="E1170" s="1677" t="s">
        <v>9</v>
      </c>
      <c r="F1170" s="1678">
        <f t="shared" ref="F1170:I1170" si="830">SUM(F1166:F1169)</f>
        <v>12527.04</v>
      </c>
      <c r="G1170" s="1678">
        <f t="shared" si="830"/>
        <v>8758.33</v>
      </c>
      <c r="H1170" s="1678">
        <f t="shared" si="830"/>
        <v>16138.11</v>
      </c>
      <c r="I1170" s="1678">
        <f t="shared" si="830"/>
        <v>19048.01</v>
      </c>
      <c r="J1170" s="576"/>
      <c r="K1170" s="1729" t="s">
        <v>678</v>
      </c>
      <c r="L1170" s="1658"/>
      <c r="M1170" s="1658">
        <v>10.0</v>
      </c>
      <c r="N1170" s="1658">
        <v>2.0</v>
      </c>
      <c r="O1170" s="1657">
        <f>(M1170-N1170)</f>
        <v>8</v>
      </c>
      <c r="P1170" s="1659">
        <v>400.0</v>
      </c>
      <c r="Q1170" s="1660">
        <f>(I1149)</f>
        <v>0</v>
      </c>
      <c r="R1170" s="1661">
        <f t="shared" si="819"/>
        <v>0</v>
      </c>
      <c r="S1170" s="1729" t="s">
        <v>678</v>
      </c>
      <c r="T1170" s="1658"/>
      <c r="U1170" s="1652">
        <f>(Q1170/16*21)</f>
        <v>0</v>
      </c>
      <c r="V1170" s="1663">
        <f t="shared" si="821"/>
        <v>0</v>
      </c>
      <c r="W1170" s="577"/>
      <c r="X1170" s="577"/>
      <c r="Y1170" s="577"/>
      <c r="Z1170" s="577"/>
      <c r="AA1170" s="577"/>
      <c r="AB1170" s="577"/>
    </row>
    <row r="1171">
      <c r="A1171" s="576"/>
      <c r="B1171" s="576"/>
      <c r="C1171" s="576"/>
      <c r="D1171" s="588"/>
      <c r="E1171" s="1590" t="s">
        <v>167</v>
      </c>
      <c r="F1171" s="1679">
        <f>(F1170/22000)</f>
        <v>0.5694109091</v>
      </c>
      <c r="G1171" s="1679">
        <f>(G1170/18000)</f>
        <v>0.4865738889</v>
      </c>
      <c r="H1171" s="1679">
        <f>(H1170/24000)</f>
        <v>0.67242125</v>
      </c>
      <c r="I1171" s="1679">
        <f>(I1170/27000)</f>
        <v>0.7054818519</v>
      </c>
      <c r="J1171" s="576"/>
      <c r="K1171" s="7"/>
      <c r="L1171" s="7"/>
      <c r="M1171" s="7"/>
      <c r="N1171" s="7"/>
      <c r="O1171" s="7"/>
      <c r="P1171" s="7"/>
      <c r="Q1171" s="7"/>
      <c r="R1171" s="7"/>
      <c r="S1171" s="7"/>
      <c r="T1171" s="7"/>
      <c r="U1171" s="7"/>
      <c r="V1171" s="7"/>
      <c r="W1171" s="577"/>
      <c r="X1171" s="577"/>
      <c r="Y1171" s="577"/>
      <c r="Z1171" s="577"/>
      <c r="AA1171" s="577"/>
      <c r="AB1171" s="577"/>
    </row>
    <row r="1172">
      <c r="A1172" s="576"/>
      <c r="B1172" s="576"/>
      <c r="C1172" s="576"/>
      <c r="D1172" s="588"/>
      <c r="E1172" s="1590" t="s">
        <v>339</v>
      </c>
      <c r="F1172" s="1591">
        <f t="shared" ref="F1172:I1172" si="831">(F1170/18*31)</f>
        <v>21574.34667</v>
      </c>
      <c r="G1172" s="1591">
        <f t="shared" si="831"/>
        <v>15083.79056</v>
      </c>
      <c r="H1172" s="1591">
        <f t="shared" si="831"/>
        <v>27793.41167</v>
      </c>
      <c r="I1172" s="1591">
        <f t="shared" si="831"/>
        <v>32804.90611</v>
      </c>
      <c r="J1172" s="576"/>
      <c r="K1172" s="7"/>
      <c r="L1172" s="7"/>
      <c r="M1172" s="7"/>
      <c r="N1172" s="7"/>
      <c r="O1172" s="7"/>
      <c r="P1172" s="7"/>
      <c r="Q1172" s="7"/>
      <c r="R1172" s="7"/>
      <c r="S1172" s="7"/>
      <c r="T1172" s="7"/>
      <c r="U1172" s="7"/>
      <c r="V1172" s="7"/>
      <c r="W1172" s="577"/>
      <c r="X1172" s="577"/>
      <c r="Y1172" s="577"/>
      <c r="Z1172" s="577"/>
      <c r="AA1172" s="577"/>
      <c r="AB1172" s="577"/>
    </row>
    <row r="1173">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row>
    <row r="1174">
      <c r="A1174" s="1753"/>
      <c r="B1174" s="1753"/>
      <c r="C1174" s="1753"/>
      <c r="D1174" s="1753"/>
      <c r="E1174" s="1753"/>
      <c r="F1174" s="1753"/>
      <c r="G1174" s="1753"/>
      <c r="H1174" s="1753"/>
      <c r="I1174" s="1753"/>
      <c r="J1174" s="1753"/>
      <c r="K1174" s="1753"/>
      <c r="L1174" s="1753"/>
      <c r="M1174" s="1753"/>
      <c r="N1174" s="1753"/>
      <c r="O1174" s="1753"/>
      <c r="P1174" s="1753"/>
      <c r="Q1174" s="1753"/>
      <c r="R1174" s="1753"/>
      <c r="S1174" s="1753"/>
      <c r="T1174" s="1753"/>
      <c r="U1174" s="1753"/>
      <c r="V1174" s="1753"/>
      <c r="W1174" s="1753"/>
      <c r="X1174" s="1753"/>
      <c r="Y1174" s="1753"/>
      <c r="Z1174" s="1753"/>
      <c r="AA1174" s="1753"/>
      <c r="AB1174" s="1753"/>
    </row>
    <row r="1175">
      <c r="A1175" s="1754" t="s">
        <v>727</v>
      </c>
      <c r="B1175" s="1755">
        <v>25.0</v>
      </c>
      <c r="C1175" s="1755">
        <v>26.0</v>
      </c>
      <c r="D1175" s="1755">
        <v>27.0</v>
      </c>
      <c r="E1175" s="1755">
        <v>28.0</v>
      </c>
      <c r="F1175" s="1755">
        <v>29.0</v>
      </c>
      <c r="G1175" s="1755">
        <v>30.0</v>
      </c>
      <c r="H1175" s="1680"/>
      <c r="I1175" s="1680"/>
      <c r="J1175" s="1531"/>
      <c r="K1175" s="1754" t="s">
        <v>727</v>
      </c>
      <c r="L1175" s="1680"/>
      <c r="M1175" s="1680"/>
      <c r="N1175" s="1680"/>
      <c r="O1175" s="1680"/>
      <c r="P1175" s="1680"/>
      <c r="Q1175" s="1680"/>
      <c r="R1175" s="1680"/>
      <c r="S1175" s="649"/>
      <c r="T1175" s="649"/>
      <c r="U1175" s="649"/>
      <c r="V1175" s="649"/>
      <c r="W1175" s="649"/>
      <c r="X1175" s="649"/>
      <c r="Y1175" s="649"/>
      <c r="Z1175" s="649"/>
      <c r="AA1175" s="649"/>
      <c r="AB1175" s="649"/>
    </row>
    <row r="1176">
      <c r="A1176" s="1756" t="s">
        <v>305</v>
      </c>
      <c r="B1176" s="693" t="s">
        <v>2</v>
      </c>
      <c r="C1176" s="693" t="s">
        <v>3</v>
      </c>
      <c r="D1176" s="693" t="s">
        <v>4</v>
      </c>
      <c r="E1176" s="693" t="s">
        <v>5</v>
      </c>
      <c r="F1176" s="693" t="s">
        <v>6</v>
      </c>
      <c r="G1176" s="693" t="s">
        <v>7</v>
      </c>
      <c r="H1176" s="693" t="s">
        <v>9</v>
      </c>
      <c r="I1176" s="693" t="s">
        <v>71</v>
      </c>
      <c r="J1176" s="1531"/>
      <c r="K1176" s="693" t="s">
        <v>305</v>
      </c>
      <c r="L1176" s="693" t="s">
        <v>72</v>
      </c>
      <c r="M1176" s="693" t="s">
        <v>13</v>
      </c>
      <c r="N1176" s="701" t="s">
        <v>73</v>
      </c>
      <c r="O1176" s="693" t="s">
        <v>13</v>
      </c>
      <c r="P1176" s="701" t="s">
        <v>74</v>
      </c>
      <c r="Q1176" s="701" t="s">
        <v>640</v>
      </c>
      <c r="R1176" s="1686" t="s">
        <v>592</v>
      </c>
      <c r="S1176" s="649"/>
      <c r="T1176" s="649"/>
      <c r="U1176" s="649"/>
      <c r="V1176" s="649"/>
      <c r="W1176" s="649"/>
      <c r="X1176" s="649"/>
      <c r="Y1176" s="649"/>
      <c r="Z1176" s="649"/>
      <c r="AA1176" s="649"/>
      <c r="AB1176" s="649"/>
    </row>
    <row r="1177">
      <c r="A1177" s="1757" t="s">
        <v>75</v>
      </c>
      <c r="B1177" s="1758">
        <f t="shared" ref="B1177:G1177" si="832"> SUM(B1178:B1181,B1183:B1186,B1188:B1191,B1193:B1196,B1198:B1201)</f>
        <v>59</v>
      </c>
      <c r="C1177" s="1758">
        <f t="shared" si="832"/>
        <v>47</v>
      </c>
      <c r="D1177" s="1758">
        <f t="shared" si="832"/>
        <v>12</v>
      </c>
      <c r="E1177" s="1758">
        <f t="shared" si="832"/>
        <v>39</v>
      </c>
      <c r="F1177" s="1758">
        <f t="shared" si="832"/>
        <v>28</v>
      </c>
      <c r="G1177" s="1758">
        <f t="shared" si="832"/>
        <v>2</v>
      </c>
      <c r="H1177" s="1758">
        <f>SUM(H1178:H1181,H1183:H1186,H1188:H1191,H1193:H1196,H1198:H1201,H1203:H1206)</f>
        <v>199</v>
      </c>
      <c r="I1177" s="1758"/>
      <c r="J1177" s="1531"/>
      <c r="K1177" s="1758" t="s">
        <v>75</v>
      </c>
      <c r="L1177" s="1758"/>
      <c r="M1177" s="1758"/>
      <c r="N1177" s="1758"/>
      <c r="O1177" s="1758"/>
      <c r="P1177" s="1758"/>
      <c r="Q1177" s="1758"/>
      <c r="R1177" s="1758"/>
      <c r="S1177" s="649"/>
      <c r="T1177" s="649"/>
      <c r="U1177" s="649"/>
      <c r="V1177" s="649"/>
      <c r="W1177" s="649"/>
      <c r="X1177" s="649"/>
      <c r="Y1177" s="649"/>
      <c r="Z1177" s="649"/>
      <c r="AA1177" s="649"/>
      <c r="AB1177" s="649"/>
    </row>
    <row r="1178">
      <c r="A1178" s="1759" t="s">
        <v>76</v>
      </c>
      <c r="B1178" s="1760">
        <v>18.0</v>
      </c>
      <c r="C1178" s="1760">
        <v>4.0</v>
      </c>
      <c r="D1178" s="1760">
        <v>0.0</v>
      </c>
      <c r="E1178" s="1760">
        <v>0.0</v>
      </c>
      <c r="F1178" s="1760">
        <v>0.0</v>
      </c>
      <c r="G1178" s="1760">
        <v>0.0</v>
      </c>
      <c r="H1178" s="1761">
        <f t="shared" ref="H1178:H1180" si="833">SUM(B1178:G1178)</f>
        <v>22</v>
      </c>
      <c r="I1178" s="1762">
        <f>sum(H1178:H1181)</f>
        <v>31</v>
      </c>
      <c r="J1178" s="1763" t="s">
        <v>79</v>
      </c>
      <c r="K1178" s="1764" t="s">
        <v>76</v>
      </c>
      <c r="L1178" s="1762">
        <f t="shared" ref="L1178:L1182" si="834">(O777)</f>
        <v>38</v>
      </c>
      <c r="M1178" s="1762">
        <f>(L1178-H1178)-R1178</f>
        <v>16</v>
      </c>
      <c r="N1178" s="1765">
        <v>20.0</v>
      </c>
      <c r="O1178" s="1762">
        <f t="shared" ref="O1178:O1179" si="835">SUM(M1178,N1178)</f>
        <v>36</v>
      </c>
      <c r="P1178" s="1765" t="s">
        <v>2</v>
      </c>
      <c r="Q1178" s="1766" t="s">
        <v>466</v>
      </c>
      <c r="R1178" s="1762"/>
      <c r="S1178" s="649"/>
      <c r="T1178" s="649"/>
      <c r="U1178" s="649"/>
      <c r="V1178" s="649"/>
      <c r="W1178" s="649"/>
      <c r="X1178" s="649"/>
      <c r="Y1178" s="649"/>
      <c r="Z1178" s="649"/>
      <c r="AA1178" s="649"/>
      <c r="AB1178" s="649"/>
    </row>
    <row r="1179">
      <c r="A1179" s="1714" t="s">
        <v>77</v>
      </c>
      <c r="B1179" s="692">
        <v>0.0</v>
      </c>
      <c r="C1179" s="692">
        <v>0.0</v>
      </c>
      <c r="D1179" s="692">
        <v>0.0</v>
      </c>
      <c r="E1179" s="692">
        <v>0.0</v>
      </c>
      <c r="F1179" s="692">
        <v>0.0</v>
      </c>
      <c r="G1179" s="692">
        <v>0.0</v>
      </c>
      <c r="H1179" s="693">
        <f t="shared" si="833"/>
        <v>0</v>
      </c>
      <c r="I1179" s="596">
        <f>(I1178/61)</f>
        <v>0.5081967213</v>
      </c>
      <c r="J1179" s="1763" t="s">
        <v>79</v>
      </c>
      <c r="K1179" s="701" t="s">
        <v>77</v>
      </c>
      <c r="L1179" s="701">
        <f t="shared" si="834"/>
        <v>5</v>
      </c>
      <c r="M1179" s="701">
        <f>(L1179-H1179-H1180)-R1179</f>
        <v>0</v>
      </c>
      <c r="N1179" s="692">
        <v>5.0</v>
      </c>
      <c r="O1179" s="701">
        <f t="shared" si="835"/>
        <v>5</v>
      </c>
      <c r="P1179" s="701"/>
      <c r="Q1179" s="1621" t="s">
        <v>624</v>
      </c>
      <c r="R1179" s="1621"/>
      <c r="S1179" s="649"/>
      <c r="T1179" s="649"/>
      <c r="U1179" s="649"/>
      <c r="V1179" s="649"/>
      <c r="W1179" s="649"/>
      <c r="X1179" s="649"/>
      <c r="Y1179" s="649"/>
      <c r="Z1179" s="649"/>
      <c r="AA1179" s="649"/>
      <c r="AB1179" s="649"/>
    </row>
    <row r="1180">
      <c r="A1180" s="1714" t="s">
        <v>78</v>
      </c>
      <c r="B1180" s="692">
        <v>5.0</v>
      </c>
      <c r="C1180" s="692">
        <v>0.0</v>
      </c>
      <c r="D1180" s="692">
        <v>0.0</v>
      </c>
      <c r="E1180" s="692">
        <v>0.0</v>
      </c>
      <c r="F1180" s="692">
        <v>0.0</v>
      </c>
      <c r="G1180" s="692">
        <v>0.0</v>
      </c>
      <c r="H1180" s="693">
        <f t="shared" si="833"/>
        <v>5</v>
      </c>
      <c r="I1180" s="701"/>
      <c r="J1180" s="1767"/>
      <c r="K1180" s="701" t="s">
        <v>78</v>
      </c>
      <c r="L1180" s="701" t="str">
        <f t="shared" si="834"/>
        <v>-</v>
      </c>
      <c r="M1180" s="701" t="s">
        <v>79</v>
      </c>
      <c r="N1180" s="692" t="s">
        <v>79</v>
      </c>
      <c r="O1180" s="701" t="s">
        <v>79</v>
      </c>
      <c r="P1180" s="701"/>
      <c r="Q1180" s="1686"/>
      <c r="R1180" s="1686"/>
      <c r="S1180" s="649"/>
      <c r="T1180" s="649"/>
      <c r="U1180" s="649"/>
      <c r="V1180" s="649"/>
      <c r="W1180" s="649"/>
      <c r="X1180" s="649"/>
      <c r="Y1180" s="649"/>
      <c r="Z1180" s="649"/>
      <c r="AA1180" s="649"/>
      <c r="AB1180" s="649"/>
    </row>
    <row r="1181">
      <c r="A1181" s="1714" t="s">
        <v>446</v>
      </c>
      <c r="B1181" s="692">
        <v>4.0</v>
      </c>
      <c r="C1181" s="692">
        <v>0.0</v>
      </c>
      <c r="D1181" s="692">
        <v>0.0</v>
      </c>
      <c r="E1181" s="692">
        <v>0.0</v>
      </c>
      <c r="F1181" s="692">
        <v>0.0</v>
      </c>
      <c r="G1181" s="692">
        <v>0.0</v>
      </c>
      <c r="H1181" s="693">
        <f t="shared" ref="H1181:H1182" si="836">sum(B1181:G1181)</f>
        <v>4</v>
      </c>
      <c r="I1181" s="701"/>
      <c r="J1181" s="1763" t="s">
        <v>79</v>
      </c>
      <c r="K1181" s="701" t="s">
        <v>446</v>
      </c>
      <c r="L1181" s="701">
        <f t="shared" si="834"/>
        <v>4</v>
      </c>
      <c r="M1181" s="701">
        <f>(L1181-H1181)-R1181</f>
        <v>0</v>
      </c>
      <c r="N1181" s="692">
        <v>0.0</v>
      </c>
      <c r="O1181" s="701">
        <f>SUM(M1181,N1181)</f>
        <v>0</v>
      </c>
      <c r="P1181" s="701"/>
      <c r="Q1181" s="1621" t="s">
        <v>624</v>
      </c>
      <c r="R1181" s="1686"/>
      <c r="S1181" s="649"/>
      <c r="T1181" s="649"/>
      <c r="U1181" s="649"/>
      <c r="V1181" s="649"/>
      <c r="W1181" s="649"/>
      <c r="X1181" s="649"/>
      <c r="Y1181" s="649"/>
      <c r="Z1181" s="649"/>
      <c r="AA1181" s="649"/>
      <c r="AB1181" s="649"/>
    </row>
    <row r="1182">
      <c r="A1182" s="1714" t="s">
        <v>80</v>
      </c>
      <c r="B1182" s="692">
        <v>0.0</v>
      </c>
      <c r="C1182" s="692">
        <v>0.0</v>
      </c>
      <c r="D1182" s="692">
        <v>0.0</v>
      </c>
      <c r="E1182" s="692">
        <v>0.0</v>
      </c>
      <c r="F1182" s="692">
        <v>0.0</v>
      </c>
      <c r="G1182" s="692">
        <v>0.0</v>
      </c>
      <c r="H1182" s="693">
        <f t="shared" si="836"/>
        <v>0</v>
      </c>
      <c r="I1182" s="701"/>
      <c r="J1182" s="1767"/>
      <c r="K1182" s="701" t="s">
        <v>80</v>
      </c>
      <c r="L1182" s="701">
        <f t="shared" si="834"/>
        <v>0</v>
      </c>
      <c r="M1182" s="701">
        <f>(L1182-H1182)</f>
        <v>0</v>
      </c>
      <c r="N1182" s="692">
        <v>0.0</v>
      </c>
      <c r="O1182" s="701">
        <f>sum(M1182,N1182)</f>
        <v>0</v>
      </c>
      <c r="P1182" s="701"/>
      <c r="Q1182" s="1686"/>
      <c r="R1182" s="1686"/>
      <c r="S1182" s="649"/>
      <c r="T1182" s="649"/>
      <c r="U1182" s="649"/>
      <c r="V1182" s="649"/>
      <c r="W1182" s="649"/>
      <c r="X1182" s="649"/>
      <c r="Y1182" s="649"/>
      <c r="Z1182" s="649"/>
      <c r="AA1182" s="649"/>
      <c r="AB1182" s="649"/>
    </row>
    <row r="1183">
      <c r="A1183" s="1715" t="s">
        <v>81</v>
      </c>
      <c r="B1183" s="1765">
        <v>3.0</v>
      </c>
      <c r="C1183" s="1765">
        <v>6.0</v>
      </c>
      <c r="D1183" s="1765">
        <v>3.0</v>
      </c>
      <c r="E1183" s="1765">
        <v>1.0</v>
      </c>
      <c r="F1183" s="1765">
        <v>8.0</v>
      </c>
      <c r="G1183" s="1765">
        <v>0.0</v>
      </c>
      <c r="H1183" s="1761">
        <f t="shared" ref="H1183:H1185" si="837">SUM(B1183:G1183)</f>
        <v>21</v>
      </c>
      <c r="I1183" s="1762">
        <f>sum(H1183:H1186)</f>
        <v>35</v>
      </c>
      <c r="J1183" s="1767"/>
      <c r="K1183" s="1762" t="s">
        <v>81</v>
      </c>
      <c r="L1183" s="1765">
        <v>34.0</v>
      </c>
      <c r="M1183" s="1762">
        <f>(L1183-H1183)-R1183</f>
        <v>13</v>
      </c>
      <c r="N1183" s="1765">
        <v>20.0</v>
      </c>
      <c r="O1183" s="1762">
        <f t="shared" ref="O1183:O1184" si="838">SUM(M1183,N1183)</f>
        <v>33</v>
      </c>
      <c r="P1183" s="1765" t="s">
        <v>2</v>
      </c>
      <c r="Q1183" s="1768"/>
      <c r="R1183" s="1762"/>
      <c r="S1183" s="649"/>
      <c r="T1183" s="649"/>
      <c r="U1183" s="649"/>
      <c r="V1183" s="649"/>
      <c r="W1183" s="649"/>
      <c r="X1183" s="649"/>
      <c r="Y1183" s="649"/>
      <c r="Z1183" s="649"/>
      <c r="AA1183" s="649"/>
      <c r="AB1183" s="649"/>
    </row>
    <row r="1184">
      <c r="A1184" s="1714" t="s">
        <v>77</v>
      </c>
      <c r="B1184" s="692">
        <v>1.0</v>
      </c>
      <c r="C1184" s="692">
        <v>0.0</v>
      </c>
      <c r="D1184" s="692">
        <v>0.0</v>
      </c>
      <c r="E1184" s="692">
        <v>0.0</v>
      </c>
      <c r="F1184" s="692">
        <v>0.0</v>
      </c>
      <c r="G1184" s="692">
        <v>0.0</v>
      </c>
      <c r="H1184" s="693">
        <f t="shared" si="837"/>
        <v>1</v>
      </c>
      <c r="I1184" s="596">
        <f>(I1183/60)</f>
        <v>0.5833333333</v>
      </c>
      <c r="J1184" s="1767"/>
      <c r="K1184" s="701" t="s">
        <v>77</v>
      </c>
      <c r="L1184" s="701">
        <f t="shared" ref="L1184:L1196" si="839">(O783)</f>
        <v>6</v>
      </c>
      <c r="M1184" s="701">
        <f>(L1184-H1184-H1185)-R1184</f>
        <v>0</v>
      </c>
      <c r="N1184" s="692">
        <v>5.0</v>
      </c>
      <c r="O1184" s="701">
        <f t="shared" si="838"/>
        <v>5</v>
      </c>
      <c r="P1184" s="701"/>
      <c r="Q1184" s="1686"/>
      <c r="R1184" s="1686"/>
      <c r="S1184" s="649"/>
      <c r="T1184" s="649"/>
      <c r="U1184" s="649"/>
      <c r="V1184" s="649"/>
      <c r="W1184" s="649"/>
      <c r="X1184" s="649"/>
      <c r="Y1184" s="649"/>
      <c r="Z1184" s="649"/>
      <c r="AA1184" s="649"/>
      <c r="AB1184" s="649"/>
    </row>
    <row r="1185">
      <c r="A1185" s="1714" t="s">
        <v>78</v>
      </c>
      <c r="B1185" s="692">
        <v>2.0</v>
      </c>
      <c r="C1185" s="692">
        <v>2.0</v>
      </c>
      <c r="D1185" s="692">
        <v>1.0</v>
      </c>
      <c r="E1185" s="692">
        <v>0.0</v>
      </c>
      <c r="F1185" s="692">
        <v>0.0</v>
      </c>
      <c r="G1185" s="692">
        <v>0.0</v>
      </c>
      <c r="H1185" s="693">
        <f t="shared" si="837"/>
        <v>5</v>
      </c>
      <c r="I1185" s="701"/>
      <c r="J1185" s="1767"/>
      <c r="K1185" s="701" t="s">
        <v>78</v>
      </c>
      <c r="L1185" s="701" t="str">
        <f t="shared" si="839"/>
        <v>-</v>
      </c>
      <c r="M1185" s="701" t="s">
        <v>79</v>
      </c>
      <c r="N1185" s="692" t="s">
        <v>79</v>
      </c>
      <c r="O1185" s="701" t="s">
        <v>79</v>
      </c>
      <c r="P1185" s="701"/>
      <c r="Q1185" s="1686"/>
      <c r="R1185" s="1686"/>
      <c r="S1185" s="649"/>
      <c r="T1185" s="649"/>
      <c r="U1185" s="649"/>
      <c r="V1185" s="649"/>
      <c r="W1185" s="649"/>
      <c r="X1185" s="649"/>
      <c r="Y1185" s="649"/>
      <c r="Z1185" s="649"/>
      <c r="AA1185" s="649"/>
      <c r="AB1185" s="649"/>
    </row>
    <row r="1186">
      <c r="A1186" s="1714" t="s">
        <v>446</v>
      </c>
      <c r="B1186" s="692">
        <v>1.0</v>
      </c>
      <c r="C1186" s="692">
        <v>2.0</v>
      </c>
      <c r="D1186" s="692">
        <v>0.0</v>
      </c>
      <c r="E1186" s="692">
        <v>3.0</v>
      </c>
      <c r="F1186" s="692">
        <v>2.0</v>
      </c>
      <c r="G1186" s="692">
        <v>0.0</v>
      </c>
      <c r="H1186" s="693">
        <f t="shared" ref="H1186:H1187" si="840">sum(B1186:G1186)</f>
        <v>8</v>
      </c>
      <c r="I1186" s="701"/>
      <c r="J1186" s="1767"/>
      <c r="K1186" s="701" t="s">
        <v>446</v>
      </c>
      <c r="L1186" s="701">
        <f t="shared" si="839"/>
        <v>8</v>
      </c>
      <c r="M1186" s="701">
        <f>(L1186-H1186)-R1186</f>
        <v>0</v>
      </c>
      <c r="N1186" s="692">
        <v>0.0</v>
      </c>
      <c r="O1186" s="701">
        <f>SUM(M1186,N1186)</f>
        <v>0</v>
      </c>
      <c r="P1186" s="701"/>
      <c r="Q1186" s="1686"/>
      <c r="R1186" s="1686"/>
      <c r="S1186" s="649"/>
      <c r="T1186" s="649"/>
      <c r="U1186" s="649"/>
      <c r="V1186" s="649"/>
      <c r="W1186" s="649"/>
      <c r="X1186" s="649"/>
      <c r="Y1186" s="649"/>
      <c r="Z1186" s="649"/>
      <c r="AA1186" s="649"/>
      <c r="AB1186" s="649"/>
    </row>
    <row r="1187">
      <c r="A1187" s="1714" t="s">
        <v>80</v>
      </c>
      <c r="B1187" s="692">
        <v>0.0</v>
      </c>
      <c r="C1187" s="692">
        <v>0.0</v>
      </c>
      <c r="D1187" s="692">
        <v>0.0</v>
      </c>
      <c r="E1187" s="692">
        <v>0.0</v>
      </c>
      <c r="F1187" s="692">
        <v>0.0</v>
      </c>
      <c r="G1187" s="692">
        <v>0.0</v>
      </c>
      <c r="H1187" s="693">
        <f t="shared" si="840"/>
        <v>0</v>
      </c>
      <c r="I1187" s="701"/>
      <c r="J1187" s="1767"/>
      <c r="K1187" s="701" t="s">
        <v>80</v>
      </c>
      <c r="L1187" s="701">
        <f t="shared" si="839"/>
        <v>33</v>
      </c>
      <c r="M1187" s="701">
        <f>(L1187-H1187)</f>
        <v>33</v>
      </c>
      <c r="N1187" s="692">
        <v>0.0</v>
      </c>
      <c r="O1187" s="701">
        <f>sum(M1187,N1187)</f>
        <v>33</v>
      </c>
      <c r="P1187" s="701"/>
      <c r="Q1187" s="1686"/>
      <c r="R1187" s="1686"/>
      <c r="S1187" s="649"/>
      <c r="T1187" s="649"/>
      <c r="U1187" s="649"/>
      <c r="V1187" s="649"/>
      <c r="W1187" s="649"/>
      <c r="X1187" s="649"/>
      <c r="Y1187" s="649"/>
      <c r="Z1187" s="649"/>
      <c r="AA1187" s="649"/>
      <c r="AB1187" s="649"/>
    </row>
    <row r="1188">
      <c r="A1188" s="1715" t="s">
        <v>341</v>
      </c>
      <c r="B1188" s="1760">
        <v>4.0</v>
      </c>
      <c r="C1188" s="1760">
        <v>7.0</v>
      </c>
      <c r="D1188" s="1760">
        <v>1.0</v>
      </c>
      <c r="E1188" s="1760">
        <v>9.0</v>
      </c>
      <c r="F1188" s="1760">
        <v>3.0</v>
      </c>
      <c r="G1188" s="1760">
        <v>0.0</v>
      </c>
      <c r="H1188" s="1761">
        <f t="shared" ref="H1188:H1190" si="841">SUM(B1188:G1188)</f>
        <v>24</v>
      </c>
      <c r="I1188" s="1762">
        <f>sum(H1188:H1191)</f>
        <v>38</v>
      </c>
      <c r="J1188" s="1763" t="s">
        <v>79</v>
      </c>
      <c r="K1188" s="1762" t="s">
        <v>341</v>
      </c>
      <c r="L1188" s="1762">
        <f t="shared" si="839"/>
        <v>61</v>
      </c>
      <c r="M1188" s="1762">
        <f>(L1188-H1188)-R1188</f>
        <v>37</v>
      </c>
      <c r="N1188" s="1765">
        <v>0.0</v>
      </c>
      <c r="O1188" s="1762">
        <f t="shared" ref="O1188:O1189" si="842">SUM(M1188,N1188)</f>
        <v>37</v>
      </c>
      <c r="P1188" s="1762"/>
      <c r="Q1188" s="1732" t="s">
        <v>728</v>
      </c>
      <c r="R1188" s="1762"/>
      <c r="S1188" s="649"/>
      <c r="T1188" s="649"/>
      <c r="U1188" s="649"/>
      <c r="V1188" s="649"/>
      <c r="W1188" s="649"/>
      <c r="X1188" s="649"/>
      <c r="Y1188" s="649"/>
      <c r="Z1188" s="649"/>
      <c r="AA1188" s="649"/>
      <c r="AB1188" s="649"/>
    </row>
    <row r="1189">
      <c r="A1189" s="1714" t="s">
        <v>77</v>
      </c>
      <c r="B1189" s="692">
        <v>0.0</v>
      </c>
      <c r="C1189" s="692">
        <v>0.0</v>
      </c>
      <c r="D1189" s="692">
        <v>0.0</v>
      </c>
      <c r="E1189" s="692">
        <v>0.0</v>
      </c>
      <c r="F1189" s="692">
        <v>0.0</v>
      </c>
      <c r="G1189" s="692">
        <v>0.0</v>
      </c>
      <c r="H1189" s="693">
        <f t="shared" si="841"/>
        <v>0</v>
      </c>
      <c r="I1189" s="596">
        <f>(I1188/60)</f>
        <v>0.6333333333</v>
      </c>
      <c r="J1189" s="1767"/>
      <c r="K1189" s="701" t="s">
        <v>77</v>
      </c>
      <c r="L1189" s="701">
        <f t="shared" si="839"/>
        <v>24</v>
      </c>
      <c r="M1189" s="701">
        <f>(L1189-H1189-H1190)-R1189</f>
        <v>13</v>
      </c>
      <c r="N1189" s="692">
        <v>0.0</v>
      </c>
      <c r="O1189" s="701">
        <f t="shared" si="842"/>
        <v>13</v>
      </c>
      <c r="P1189" s="701"/>
      <c r="Q1189" s="1686"/>
      <c r="R1189" s="1686"/>
      <c r="S1189" s="649"/>
      <c r="T1189" s="649"/>
      <c r="U1189" s="649"/>
      <c r="V1189" s="649"/>
      <c r="W1189" s="649"/>
      <c r="X1189" s="649"/>
      <c r="Y1189" s="649"/>
      <c r="Z1189" s="649"/>
      <c r="AA1189" s="649"/>
      <c r="AB1189" s="649"/>
    </row>
    <row r="1190">
      <c r="A1190" s="1714" t="s">
        <v>78</v>
      </c>
      <c r="B1190" s="692">
        <v>2.0</v>
      </c>
      <c r="C1190" s="692">
        <v>4.0</v>
      </c>
      <c r="D1190" s="692">
        <v>0.0</v>
      </c>
      <c r="E1190" s="692">
        <v>5.0</v>
      </c>
      <c r="F1190" s="692">
        <v>0.0</v>
      </c>
      <c r="G1190" s="692">
        <v>0.0</v>
      </c>
      <c r="H1190" s="693">
        <f t="shared" si="841"/>
        <v>11</v>
      </c>
      <c r="I1190" s="701"/>
      <c r="J1190" s="1767"/>
      <c r="K1190" s="701" t="s">
        <v>78</v>
      </c>
      <c r="L1190" s="701" t="str">
        <f t="shared" si="839"/>
        <v>-</v>
      </c>
      <c r="M1190" s="701" t="s">
        <v>79</v>
      </c>
      <c r="N1190" s="692" t="s">
        <v>79</v>
      </c>
      <c r="O1190" s="701" t="s">
        <v>79</v>
      </c>
      <c r="P1190" s="701"/>
      <c r="Q1190" s="1686"/>
      <c r="R1190" s="1686"/>
      <c r="S1190" s="649"/>
      <c r="T1190" s="649"/>
      <c r="U1190" s="649"/>
      <c r="V1190" s="649"/>
      <c r="W1190" s="649"/>
      <c r="X1190" s="649"/>
      <c r="Y1190" s="649"/>
      <c r="Z1190" s="649"/>
      <c r="AA1190" s="649"/>
      <c r="AB1190" s="649"/>
    </row>
    <row r="1191">
      <c r="A1191" s="1714" t="s">
        <v>446</v>
      </c>
      <c r="B1191" s="692">
        <v>0.0</v>
      </c>
      <c r="C1191" s="692">
        <v>2.0</v>
      </c>
      <c r="D1191" s="692">
        <v>0.0</v>
      </c>
      <c r="E1191" s="692">
        <v>1.0</v>
      </c>
      <c r="F1191" s="692">
        <v>0.0</v>
      </c>
      <c r="G1191" s="692">
        <v>0.0</v>
      </c>
      <c r="H1191" s="693">
        <f t="shared" ref="H1191:H1192" si="843">sum(B1191:G1191)</f>
        <v>3</v>
      </c>
      <c r="I1191" s="701"/>
      <c r="J1191" s="1763" t="s">
        <v>79</v>
      </c>
      <c r="K1191" s="701" t="s">
        <v>446</v>
      </c>
      <c r="L1191" s="701">
        <f t="shared" si="839"/>
        <v>7</v>
      </c>
      <c r="M1191" s="701">
        <f>(L1191-H1191)-R1191</f>
        <v>3</v>
      </c>
      <c r="N1191" s="692">
        <v>0.0</v>
      </c>
      <c r="O1191" s="701">
        <f>SUM(M1191,N1191)</f>
        <v>3</v>
      </c>
      <c r="P1191" s="701"/>
      <c r="Q1191" s="1686"/>
      <c r="R1191" s="1621">
        <v>1.0</v>
      </c>
      <c r="S1191" s="649"/>
      <c r="T1191" s="649"/>
      <c r="U1191" s="649"/>
      <c r="V1191" s="649"/>
      <c r="W1191" s="649"/>
      <c r="X1191" s="649"/>
      <c r="Y1191" s="649"/>
      <c r="Z1191" s="649"/>
      <c r="AA1191" s="649"/>
      <c r="AB1191" s="649"/>
    </row>
    <row r="1192">
      <c r="A1192" s="1714" t="s">
        <v>80</v>
      </c>
      <c r="B1192" s="692">
        <v>0.0</v>
      </c>
      <c r="C1192" s="692">
        <v>1.0</v>
      </c>
      <c r="D1192" s="692">
        <v>0.0</v>
      </c>
      <c r="E1192" s="692">
        <v>1.0</v>
      </c>
      <c r="F1192" s="692">
        <v>4.0</v>
      </c>
      <c r="G1192" s="692">
        <v>0.0</v>
      </c>
      <c r="H1192" s="693">
        <f t="shared" si="843"/>
        <v>6</v>
      </c>
      <c r="I1192" s="701"/>
      <c r="J1192" s="1763" t="s">
        <v>79</v>
      </c>
      <c r="K1192" s="701" t="s">
        <v>80</v>
      </c>
      <c r="L1192" s="701">
        <f t="shared" si="839"/>
        <v>15</v>
      </c>
      <c r="M1192" s="701">
        <f>(L1192-H1192)</f>
        <v>9</v>
      </c>
      <c r="N1192" s="692">
        <v>0.0</v>
      </c>
      <c r="O1192" s="701">
        <f>sum(M1192,N1192)</f>
        <v>9</v>
      </c>
      <c r="P1192" s="701"/>
      <c r="Q1192" s="1686"/>
      <c r="R1192" s="1686"/>
      <c r="S1192" s="649"/>
      <c r="T1192" s="649"/>
      <c r="U1192" s="649"/>
      <c r="V1192" s="649"/>
      <c r="W1192" s="649"/>
      <c r="X1192" s="649"/>
      <c r="Y1192" s="649"/>
      <c r="Z1192" s="649"/>
      <c r="AA1192" s="649"/>
      <c r="AB1192" s="649"/>
    </row>
    <row r="1193">
      <c r="A1193" s="1715" t="s">
        <v>237</v>
      </c>
      <c r="B1193" s="1765">
        <v>7.0</v>
      </c>
      <c r="C1193" s="1765">
        <v>5.0</v>
      </c>
      <c r="D1193" s="1765">
        <v>6.0</v>
      </c>
      <c r="E1193" s="1765">
        <v>8.0</v>
      </c>
      <c r="F1193" s="1765">
        <v>4.0</v>
      </c>
      <c r="G1193" s="1765">
        <v>0.0</v>
      </c>
      <c r="H1193" s="1761">
        <f t="shared" ref="H1193:H1195" si="844">SUM(B1193:G1193)</f>
        <v>30</v>
      </c>
      <c r="I1193" s="1762">
        <f>sum(H1193:H1196)</f>
        <v>38</v>
      </c>
      <c r="J1193" s="1767"/>
      <c r="K1193" s="1762" t="s">
        <v>237</v>
      </c>
      <c r="L1193" s="1762">
        <f t="shared" si="839"/>
        <v>75</v>
      </c>
      <c r="M1193" s="1762">
        <f>(L1193-H1193)-R1193</f>
        <v>41</v>
      </c>
      <c r="N1193" s="1765">
        <v>0.0</v>
      </c>
      <c r="O1193" s="1762">
        <f t="shared" ref="O1193:O1194" si="845">SUM(M1193,N1193)</f>
        <v>41</v>
      </c>
      <c r="P1193" s="1765" t="s">
        <v>2</v>
      </c>
      <c r="Q1193" s="1768"/>
      <c r="R1193" s="1716">
        <v>4.0</v>
      </c>
      <c r="S1193" s="649"/>
      <c r="T1193" s="649"/>
      <c r="U1193" s="649"/>
      <c r="V1193" s="649"/>
      <c r="W1193" s="649"/>
      <c r="X1193" s="649"/>
      <c r="Y1193" s="649"/>
      <c r="Z1193" s="649"/>
      <c r="AA1193" s="649"/>
      <c r="AB1193" s="649"/>
    </row>
    <row r="1194">
      <c r="A1194" s="1714" t="s">
        <v>77</v>
      </c>
      <c r="B1194" s="692">
        <v>0.0</v>
      </c>
      <c r="C1194" s="692">
        <v>0.0</v>
      </c>
      <c r="D1194" s="692">
        <v>0.0</v>
      </c>
      <c r="E1194" s="692">
        <v>0.0</v>
      </c>
      <c r="F1194" s="692">
        <v>0.0</v>
      </c>
      <c r="G1194" s="692">
        <v>0.0</v>
      </c>
      <c r="H1194" s="693">
        <f t="shared" si="844"/>
        <v>0</v>
      </c>
      <c r="I1194" s="596">
        <f>(I1193/60)</f>
        <v>0.6333333333</v>
      </c>
      <c r="J1194" s="1763" t="s">
        <v>79</v>
      </c>
      <c r="K1194" s="701" t="s">
        <v>77</v>
      </c>
      <c r="L1194" s="701">
        <f t="shared" si="839"/>
        <v>10</v>
      </c>
      <c r="M1194" s="701">
        <f>(L1194-H1194-H1195)-R1194</f>
        <v>2</v>
      </c>
      <c r="N1194" s="692">
        <v>8.0</v>
      </c>
      <c r="O1194" s="701">
        <f t="shared" si="845"/>
        <v>10</v>
      </c>
      <c r="P1194" s="701"/>
      <c r="Q1194" s="1621" t="s">
        <v>661</v>
      </c>
      <c r="R1194" s="1621">
        <v>1.0</v>
      </c>
      <c r="S1194" s="649"/>
      <c r="T1194" s="649"/>
      <c r="U1194" s="649"/>
      <c r="V1194" s="649"/>
      <c r="W1194" s="649"/>
      <c r="X1194" s="649"/>
      <c r="Y1194" s="649"/>
      <c r="Z1194" s="649"/>
      <c r="AA1194" s="649"/>
      <c r="AB1194" s="649"/>
    </row>
    <row r="1195">
      <c r="A1195" s="1714" t="s">
        <v>78</v>
      </c>
      <c r="B1195" s="692">
        <v>4.0</v>
      </c>
      <c r="C1195" s="692">
        <v>1.0</v>
      </c>
      <c r="D1195" s="692">
        <v>0.0</v>
      </c>
      <c r="E1195" s="692">
        <v>2.0</v>
      </c>
      <c r="F1195" s="692">
        <v>0.0</v>
      </c>
      <c r="G1195" s="692">
        <v>0.0</v>
      </c>
      <c r="H1195" s="693">
        <f t="shared" si="844"/>
        <v>7</v>
      </c>
      <c r="I1195" s="701"/>
      <c r="J1195" s="1767"/>
      <c r="K1195" s="701" t="s">
        <v>78</v>
      </c>
      <c r="L1195" s="701" t="str">
        <f t="shared" si="839"/>
        <v>-</v>
      </c>
      <c r="M1195" s="701" t="s">
        <v>79</v>
      </c>
      <c r="N1195" s="692" t="s">
        <v>79</v>
      </c>
      <c r="O1195" s="701" t="s">
        <v>79</v>
      </c>
      <c r="P1195" s="701"/>
      <c r="Q1195" s="1686"/>
      <c r="R1195" s="1686"/>
      <c r="S1195" s="649"/>
      <c r="T1195" s="649"/>
      <c r="U1195" s="649"/>
      <c r="V1195" s="649"/>
      <c r="W1195" s="649"/>
      <c r="X1195" s="649"/>
      <c r="Y1195" s="649"/>
      <c r="Z1195" s="649"/>
      <c r="AA1195" s="649"/>
      <c r="AB1195" s="649"/>
    </row>
    <row r="1196">
      <c r="A1196" s="1714" t="s">
        <v>446</v>
      </c>
      <c r="B1196" s="692">
        <v>0.0</v>
      </c>
      <c r="C1196" s="692">
        <v>0.0</v>
      </c>
      <c r="D1196" s="692">
        <v>1.0</v>
      </c>
      <c r="E1196" s="692">
        <v>0.0</v>
      </c>
      <c r="F1196" s="692">
        <v>0.0</v>
      </c>
      <c r="G1196" s="692">
        <v>0.0</v>
      </c>
      <c r="H1196" s="693">
        <f t="shared" ref="H1196:H1197" si="846">sum(B1196:G1196)</f>
        <v>1</v>
      </c>
      <c r="I1196" s="701"/>
      <c r="J1196" s="1767"/>
      <c r="K1196" s="701" t="s">
        <v>446</v>
      </c>
      <c r="L1196" s="701">
        <f t="shared" si="839"/>
        <v>10</v>
      </c>
      <c r="M1196" s="701">
        <f>(L1196-H1196)-R1196</f>
        <v>9</v>
      </c>
      <c r="N1196" s="692">
        <v>0.0</v>
      </c>
      <c r="O1196" s="701">
        <f>SUM(M1196,N1196)</f>
        <v>9</v>
      </c>
      <c r="P1196" s="701"/>
      <c r="Q1196" s="1686"/>
      <c r="R1196" s="1686"/>
      <c r="S1196" s="649"/>
      <c r="T1196" s="649"/>
      <c r="U1196" s="649"/>
      <c r="V1196" s="649"/>
      <c r="W1196" s="649"/>
      <c r="X1196" s="649"/>
      <c r="Y1196" s="649"/>
      <c r="Z1196" s="649"/>
      <c r="AA1196" s="649"/>
      <c r="AB1196" s="649"/>
    </row>
    <row r="1197">
      <c r="A1197" s="1714" t="s">
        <v>80</v>
      </c>
      <c r="B1197" s="692">
        <v>0.0</v>
      </c>
      <c r="C1197" s="692">
        <v>0.0</v>
      </c>
      <c r="D1197" s="692">
        <v>0.0</v>
      </c>
      <c r="E1197" s="692">
        <v>0.0</v>
      </c>
      <c r="F1197" s="692">
        <v>0.0</v>
      </c>
      <c r="G1197" s="692">
        <v>0.0</v>
      </c>
      <c r="H1197" s="693">
        <f t="shared" si="846"/>
        <v>0</v>
      </c>
      <c r="I1197" s="701"/>
      <c r="J1197" s="729"/>
      <c r="K1197" s="701" t="s">
        <v>80</v>
      </c>
      <c r="L1197" s="692">
        <v>32.0</v>
      </c>
      <c r="M1197" s="701">
        <f>(L1197-H1197)</f>
        <v>32</v>
      </c>
      <c r="N1197" s="692">
        <v>0.0</v>
      </c>
      <c r="O1197" s="701">
        <f>sum(M1197,N1197)</f>
        <v>32</v>
      </c>
      <c r="P1197" s="701"/>
      <c r="Q1197" s="1621"/>
      <c r="R1197" s="1686"/>
      <c r="S1197" s="649"/>
      <c r="T1197" s="649"/>
      <c r="U1197" s="649"/>
      <c r="V1197" s="649"/>
      <c r="W1197" s="649"/>
      <c r="X1197" s="649"/>
      <c r="Y1197" s="649"/>
      <c r="Z1197" s="649"/>
      <c r="AA1197" s="649"/>
      <c r="AB1197" s="649"/>
    </row>
    <row r="1198">
      <c r="A1198" s="535" t="s">
        <v>134</v>
      </c>
      <c r="B1198" s="1760">
        <v>6.0</v>
      </c>
      <c r="C1198" s="1760">
        <v>7.0</v>
      </c>
      <c r="D1198" s="1760">
        <v>0.0</v>
      </c>
      <c r="E1198" s="1760">
        <v>7.0</v>
      </c>
      <c r="F1198" s="1760">
        <v>9.0</v>
      </c>
      <c r="G1198" s="1760">
        <v>2.0</v>
      </c>
      <c r="H1198" s="1761">
        <f t="shared" ref="H1198:H1200" si="847">SUM(B1198:G1198)</f>
        <v>31</v>
      </c>
      <c r="I1198" s="1762">
        <f>sum(H1198:H1201)</f>
        <v>45</v>
      </c>
      <c r="J1198" s="1767"/>
      <c r="K1198" s="537" t="s">
        <v>134</v>
      </c>
      <c r="L1198" s="1762">
        <f t="shared" ref="L1198:L1201" si="848">(O797)</f>
        <v>45</v>
      </c>
      <c r="M1198" s="1762">
        <f>(L1198-H1198)-R1198</f>
        <v>14</v>
      </c>
      <c r="N1198" s="1765">
        <v>15.0</v>
      </c>
      <c r="O1198" s="1762">
        <f t="shared" ref="O1198:O1199" si="849">SUM(M1198,N1198)</f>
        <v>29</v>
      </c>
      <c r="P1198" s="1765" t="s">
        <v>2</v>
      </c>
      <c r="Q1198" s="1768"/>
      <c r="R1198" s="1716"/>
      <c r="S1198" s="649"/>
      <c r="T1198" s="649"/>
      <c r="U1198" s="649"/>
      <c r="V1198" s="649"/>
      <c r="W1198" s="649"/>
      <c r="X1198" s="649"/>
      <c r="Y1198" s="649"/>
      <c r="Z1198" s="649"/>
      <c r="AA1198" s="649"/>
      <c r="AB1198" s="649"/>
    </row>
    <row r="1199">
      <c r="A1199" s="1714" t="s">
        <v>77</v>
      </c>
      <c r="B1199" s="692">
        <v>0.0</v>
      </c>
      <c r="C1199" s="692">
        <v>0.0</v>
      </c>
      <c r="D1199" s="692">
        <v>0.0</v>
      </c>
      <c r="E1199" s="692">
        <v>0.0</v>
      </c>
      <c r="F1199" s="692">
        <v>0.0</v>
      </c>
      <c r="G1199" s="692">
        <v>0.0</v>
      </c>
      <c r="H1199" s="693">
        <f t="shared" si="847"/>
        <v>0</v>
      </c>
      <c r="I1199" s="596">
        <f>(I1198/60)</f>
        <v>0.75</v>
      </c>
      <c r="J1199" s="1763" t="s">
        <v>79</v>
      </c>
      <c r="K1199" s="701" t="s">
        <v>77</v>
      </c>
      <c r="L1199" s="701">
        <f t="shared" si="848"/>
        <v>12</v>
      </c>
      <c r="M1199" s="701">
        <f>(L1199-H1199-H1200)-R1199</f>
        <v>1</v>
      </c>
      <c r="N1199" s="692">
        <v>0.0</v>
      </c>
      <c r="O1199" s="701">
        <f t="shared" si="849"/>
        <v>1</v>
      </c>
      <c r="P1199" s="692"/>
      <c r="Q1199" s="1621" t="s">
        <v>360</v>
      </c>
      <c r="R1199" s="1686"/>
      <c r="S1199" s="649"/>
      <c r="T1199" s="649"/>
      <c r="U1199" s="649"/>
      <c r="V1199" s="649"/>
      <c r="W1199" s="649"/>
      <c r="X1199" s="649"/>
      <c r="Y1199" s="649"/>
      <c r="Z1199" s="649"/>
      <c r="AA1199" s="649"/>
      <c r="AB1199" s="649"/>
    </row>
    <row r="1200">
      <c r="A1200" s="1714" t="s">
        <v>78</v>
      </c>
      <c r="B1200" s="692">
        <v>2.0</v>
      </c>
      <c r="C1200" s="692">
        <v>5.0</v>
      </c>
      <c r="D1200" s="692">
        <v>0.0</v>
      </c>
      <c r="E1200" s="692">
        <v>2.0</v>
      </c>
      <c r="F1200" s="692">
        <v>2.0</v>
      </c>
      <c r="G1200" s="692">
        <v>0.0</v>
      </c>
      <c r="H1200" s="693">
        <f t="shared" si="847"/>
        <v>11</v>
      </c>
      <c r="I1200" s="701"/>
      <c r="J1200" s="1767"/>
      <c r="K1200" s="701" t="s">
        <v>78</v>
      </c>
      <c r="L1200" s="701" t="str">
        <f t="shared" si="848"/>
        <v>-</v>
      </c>
      <c r="M1200" s="701" t="s">
        <v>79</v>
      </c>
      <c r="N1200" s="692" t="s">
        <v>79</v>
      </c>
      <c r="O1200" s="701" t="s">
        <v>79</v>
      </c>
      <c r="P1200" s="701"/>
      <c r="Q1200" s="1686"/>
      <c r="R1200" s="1686"/>
      <c r="S1200" s="649"/>
      <c r="T1200" s="649"/>
      <c r="U1200" s="649"/>
      <c r="V1200" s="649"/>
      <c r="W1200" s="649"/>
      <c r="X1200" s="649"/>
      <c r="Y1200" s="649"/>
      <c r="Z1200" s="649"/>
      <c r="AA1200" s="649"/>
      <c r="AB1200" s="649"/>
    </row>
    <row r="1201">
      <c r="A1201" s="1714" t="s">
        <v>446</v>
      </c>
      <c r="B1201" s="692">
        <v>0.0</v>
      </c>
      <c r="C1201" s="692">
        <v>2.0</v>
      </c>
      <c r="D1201" s="692">
        <v>0.0</v>
      </c>
      <c r="E1201" s="692">
        <v>1.0</v>
      </c>
      <c r="F1201" s="692">
        <v>0.0</v>
      </c>
      <c r="G1201" s="692">
        <v>0.0</v>
      </c>
      <c r="H1201" s="693">
        <f t="shared" ref="H1201:H1202" si="850">sum(B1201:G1201)</f>
        <v>3</v>
      </c>
      <c r="I1201" s="701"/>
      <c r="J1201" s="1763" t="s">
        <v>79</v>
      </c>
      <c r="K1201" s="701" t="s">
        <v>446</v>
      </c>
      <c r="L1201" s="701">
        <f t="shared" si="848"/>
        <v>4</v>
      </c>
      <c r="M1201" s="701">
        <f>(L1201-H1201)-R1201</f>
        <v>1</v>
      </c>
      <c r="N1201" s="692">
        <v>0.0</v>
      </c>
      <c r="O1201" s="701">
        <f>SUM(M1201,N1201)</f>
        <v>1</v>
      </c>
      <c r="P1201" s="692"/>
      <c r="Q1201" s="1621" t="s">
        <v>593</v>
      </c>
      <c r="R1201" s="1686"/>
      <c r="S1201" s="649"/>
      <c r="T1201" s="649"/>
      <c r="U1201" s="649"/>
      <c r="V1201" s="649"/>
      <c r="W1201" s="649"/>
      <c r="X1201" s="649"/>
      <c r="Y1201" s="649"/>
      <c r="Z1201" s="649"/>
      <c r="AA1201" s="649"/>
      <c r="AB1201" s="649"/>
    </row>
    <row r="1202">
      <c r="A1202" s="1714" t="s">
        <v>80</v>
      </c>
      <c r="B1202" s="692">
        <v>0.0</v>
      </c>
      <c r="C1202" s="692">
        <v>0.0</v>
      </c>
      <c r="D1202" s="692">
        <v>0.0</v>
      </c>
      <c r="E1202" s="692">
        <v>0.0</v>
      </c>
      <c r="F1202" s="692">
        <v>0.0</v>
      </c>
      <c r="G1202" s="692">
        <v>0.0</v>
      </c>
      <c r="H1202" s="693">
        <f t="shared" si="850"/>
        <v>0</v>
      </c>
      <c r="I1202" s="701"/>
      <c r="J1202" s="1767"/>
      <c r="K1202" s="701" t="s">
        <v>80</v>
      </c>
      <c r="L1202" s="692">
        <v>29.0</v>
      </c>
      <c r="M1202" s="701">
        <f>(L1202-H1202)</f>
        <v>29</v>
      </c>
      <c r="N1202" s="692">
        <v>0.0</v>
      </c>
      <c r="O1202" s="701">
        <f>sum(M1202,N1202)</f>
        <v>29</v>
      </c>
      <c r="P1202" s="701"/>
      <c r="Q1202" s="1686"/>
      <c r="R1202" s="1686"/>
      <c r="S1202" s="649"/>
      <c r="T1202" s="649"/>
      <c r="U1202" s="649"/>
      <c r="V1202" s="649"/>
      <c r="W1202" s="649"/>
      <c r="X1202" s="649"/>
      <c r="Y1202" s="649"/>
      <c r="Z1202" s="649"/>
      <c r="AA1202" s="649"/>
      <c r="AB1202" s="649"/>
    </row>
    <row r="1203">
      <c r="A1203" s="535" t="s">
        <v>597</v>
      </c>
      <c r="B1203" s="1760">
        <v>2.0</v>
      </c>
      <c r="C1203" s="1760">
        <v>5.0</v>
      </c>
      <c r="D1203" s="1760">
        <v>0.0</v>
      </c>
      <c r="E1203" s="1760">
        <v>0.0</v>
      </c>
      <c r="F1203" s="1760">
        <v>0.0</v>
      </c>
      <c r="G1203" s="1760">
        <v>0.0</v>
      </c>
      <c r="H1203" s="1761">
        <f t="shared" ref="H1203:H1205" si="851">SUM(B1203:G1203)</f>
        <v>7</v>
      </c>
      <c r="I1203" s="1762">
        <f>sum(H1203:H1206)</f>
        <v>12</v>
      </c>
      <c r="J1203" s="1763" t="s">
        <v>79</v>
      </c>
      <c r="K1203" s="537" t="s">
        <v>597</v>
      </c>
      <c r="L1203" s="1762">
        <f t="shared" ref="L1203:L1207" si="852">(O802)</f>
        <v>29</v>
      </c>
      <c r="M1203" s="1762">
        <f>(L1203-H1203)-R1203</f>
        <v>20</v>
      </c>
      <c r="N1203" s="1765">
        <v>10.0</v>
      </c>
      <c r="O1203" s="1762">
        <f t="shared" ref="O1203:O1204" si="853">SUM(M1203,N1203)</f>
        <v>30</v>
      </c>
      <c r="P1203" s="1765" t="s">
        <v>2</v>
      </c>
      <c r="Q1203" s="1766" t="s">
        <v>656</v>
      </c>
      <c r="R1203" s="1765">
        <v>2.0</v>
      </c>
      <c r="S1203" s="649"/>
      <c r="T1203" s="649"/>
      <c r="U1203" s="649"/>
      <c r="V1203" s="649"/>
      <c r="W1203" s="649"/>
      <c r="X1203" s="649"/>
      <c r="Y1203" s="649"/>
      <c r="Z1203" s="649"/>
      <c r="AA1203" s="649"/>
      <c r="AB1203" s="649"/>
    </row>
    <row r="1204">
      <c r="A1204" s="1714" t="s">
        <v>77</v>
      </c>
      <c r="B1204" s="692">
        <v>0.0</v>
      </c>
      <c r="C1204" s="692">
        <v>0.0</v>
      </c>
      <c r="D1204" s="692">
        <v>0.0</v>
      </c>
      <c r="E1204" s="692">
        <v>0.0</v>
      </c>
      <c r="F1204" s="692">
        <v>0.0</v>
      </c>
      <c r="G1204" s="692">
        <v>0.0</v>
      </c>
      <c r="H1204" s="693">
        <f t="shared" si="851"/>
        <v>0</v>
      </c>
      <c r="I1204" s="596">
        <f>(I1203/60)</f>
        <v>0.2</v>
      </c>
      <c r="J1204" s="1767"/>
      <c r="K1204" s="701" t="s">
        <v>77</v>
      </c>
      <c r="L1204" s="701">
        <f t="shared" si="852"/>
        <v>0</v>
      </c>
      <c r="M1204" s="701">
        <f>(L1204-H1204-H1205)-R1204</f>
        <v>0</v>
      </c>
      <c r="N1204" s="692">
        <v>0.0</v>
      </c>
      <c r="O1204" s="701">
        <f t="shared" si="853"/>
        <v>0</v>
      </c>
      <c r="P1204" s="1769"/>
      <c r="Q1204" s="1686"/>
      <c r="R1204" s="1686"/>
      <c r="S1204" s="649"/>
      <c r="T1204" s="649"/>
      <c r="U1204" s="649"/>
      <c r="V1204" s="649"/>
      <c r="W1204" s="649"/>
      <c r="X1204" s="649"/>
      <c r="Y1204" s="649"/>
      <c r="Z1204" s="649"/>
      <c r="AA1204" s="649"/>
      <c r="AB1204" s="649"/>
    </row>
    <row r="1205">
      <c r="A1205" s="1714" t="s">
        <v>78</v>
      </c>
      <c r="B1205" s="692">
        <v>0.0</v>
      </c>
      <c r="C1205" s="692">
        <v>0.0</v>
      </c>
      <c r="D1205" s="692">
        <v>0.0</v>
      </c>
      <c r="E1205" s="692">
        <v>0.0</v>
      </c>
      <c r="F1205" s="692">
        <v>0.0</v>
      </c>
      <c r="G1205" s="692">
        <v>0.0</v>
      </c>
      <c r="H1205" s="693">
        <f t="shared" si="851"/>
        <v>0</v>
      </c>
      <c r="I1205" s="701"/>
      <c r="J1205" s="1767"/>
      <c r="K1205" s="701" t="s">
        <v>78</v>
      </c>
      <c r="L1205" s="701" t="str">
        <f t="shared" si="852"/>
        <v>-</v>
      </c>
      <c r="M1205" s="701" t="s">
        <v>79</v>
      </c>
      <c r="N1205" s="692" t="s">
        <v>79</v>
      </c>
      <c r="O1205" s="701" t="s">
        <v>79</v>
      </c>
      <c r="P1205" s="701"/>
      <c r="Q1205" s="1686"/>
      <c r="R1205" s="1686"/>
      <c r="S1205" s="649"/>
      <c r="T1205" s="649"/>
      <c r="U1205" s="649"/>
      <c r="V1205" s="649"/>
      <c r="W1205" s="649"/>
      <c r="X1205" s="649"/>
      <c r="Y1205" s="649"/>
      <c r="Z1205" s="649"/>
      <c r="AA1205" s="649"/>
      <c r="AB1205" s="649"/>
    </row>
    <row r="1206">
      <c r="A1206" s="1714" t="s">
        <v>446</v>
      </c>
      <c r="B1206" s="692">
        <v>0.0</v>
      </c>
      <c r="C1206" s="692">
        <v>3.0</v>
      </c>
      <c r="D1206" s="692">
        <v>0.0</v>
      </c>
      <c r="E1206" s="692">
        <v>0.0</v>
      </c>
      <c r="F1206" s="692">
        <v>1.0</v>
      </c>
      <c r="G1206" s="692">
        <v>1.0</v>
      </c>
      <c r="H1206" s="693">
        <f t="shared" ref="H1206:H1207" si="854">sum(B1206:G1206)</f>
        <v>5</v>
      </c>
      <c r="I1206" s="701"/>
      <c r="J1206" s="1767"/>
      <c r="K1206" s="701" t="s">
        <v>446</v>
      </c>
      <c r="L1206" s="701">
        <f t="shared" si="852"/>
        <v>5</v>
      </c>
      <c r="M1206" s="701">
        <f>(L1206-H1206)-R1206</f>
        <v>0</v>
      </c>
      <c r="N1206" s="692"/>
      <c r="O1206" s="701">
        <f>SUM(M1206,N1206)</f>
        <v>0</v>
      </c>
      <c r="P1206" s="692"/>
      <c r="Q1206" s="1686"/>
      <c r="R1206" s="1686"/>
      <c r="S1206" s="649"/>
      <c r="T1206" s="649"/>
      <c r="U1206" s="649"/>
      <c r="V1206" s="649"/>
      <c r="W1206" s="649"/>
      <c r="X1206" s="649"/>
      <c r="Y1206" s="649"/>
      <c r="Z1206" s="649"/>
      <c r="AA1206" s="649"/>
      <c r="AB1206" s="649"/>
    </row>
    <row r="1207">
      <c r="A1207" s="1714" t="s">
        <v>80</v>
      </c>
      <c r="B1207" s="692">
        <v>0.0</v>
      </c>
      <c r="C1207" s="692">
        <v>0.0</v>
      </c>
      <c r="D1207" s="692">
        <v>0.0</v>
      </c>
      <c r="E1207" s="692">
        <v>0.0</v>
      </c>
      <c r="F1207" s="692">
        <v>0.0</v>
      </c>
      <c r="G1207" s="692">
        <v>0.0</v>
      </c>
      <c r="H1207" s="693">
        <f t="shared" si="854"/>
        <v>0</v>
      </c>
      <c r="I1207" s="701"/>
      <c r="J1207" s="1767"/>
      <c r="K1207" s="701" t="s">
        <v>80</v>
      </c>
      <c r="L1207" s="701">
        <f t="shared" si="852"/>
        <v>27</v>
      </c>
      <c r="M1207" s="701">
        <f>(L1207-H1207)</f>
        <v>27</v>
      </c>
      <c r="N1207" s="692">
        <v>0.0</v>
      </c>
      <c r="O1207" s="701">
        <f>sum(M1207,N1207)</f>
        <v>27</v>
      </c>
      <c r="P1207" s="701"/>
      <c r="Q1207" s="1686"/>
      <c r="R1207" s="1686"/>
      <c r="S1207" s="649"/>
      <c r="T1207" s="649"/>
      <c r="U1207" s="649"/>
      <c r="V1207" s="649"/>
      <c r="W1207" s="649"/>
      <c r="X1207" s="649"/>
      <c r="Y1207" s="649"/>
      <c r="Z1207" s="649"/>
      <c r="AA1207" s="649"/>
      <c r="AB1207" s="649"/>
    </row>
    <row r="1208">
      <c r="A1208" s="1757" t="s">
        <v>87</v>
      </c>
      <c r="B1208" s="1758">
        <f t="shared" ref="B1208:G1208" si="855"> SUM(B1209:B1212,B1214:B1217,B1219:B1222,B1224:B1227,B1229:B1232, B1234:B1237)</f>
        <v>21</v>
      </c>
      <c r="C1208" s="1758">
        <f t="shared" si="855"/>
        <v>31</v>
      </c>
      <c r="D1208" s="1758">
        <f t="shared" si="855"/>
        <v>31</v>
      </c>
      <c r="E1208" s="1758">
        <f t="shared" si="855"/>
        <v>34</v>
      </c>
      <c r="F1208" s="1758">
        <f t="shared" si="855"/>
        <v>23</v>
      </c>
      <c r="G1208" s="1758">
        <f t="shared" si="855"/>
        <v>15</v>
      </c>
      <c r="H1208" s="1758">
        <f>SUM(H1209:H1212,H1214:H1217,H1219:H1222,H1224:H1227,H1229:H1232,H1234:H1237)</f>
        <v>155</v>
      </c>
      <c r="I1208" s="1758"/>
      <c r="J1208" s="1770"/>
      <c r="K1208" s="1758" t="s">
        <v>87</v>
      </c>
      <c r="L1208" s="1682"/>
      <c r="M1208" s="1682"/>
      <c r="N1208" s="1682"/>
      <c r="O1208" s="1682"/>
      <c r="P1208" s="1682"/>
      <c r="Q1208" s="1682"/>
      <c r="R1208" s="1682"/>
      <c r="S1208" s="649"/>
      <c r="T1208" s="649"/>
      <c r="U1208" s="649"/>
      <c r="V1208" s="649"/>
      <c r="W1208" s="649"/>
      <c r="X1208" s="649"/>
      <c r="Y1208" s="649"/>
      <c r="Z1208" s="649"/>
      <c r="AA1208" s="649"/>
      <c r="AB1208" s="649"/>
    </row>
    <row r="1209">
      <c r="A1209" s="1759" t="s">
        <v>24</v>
      </c>
      <c r="B1209" s="1760">
        <v>0.0</v>
      </c>
      <c r="C1209" s="1760">
        <v>1.0</v>
      </c>
      <c r="D1209" s="1760">
        <v>0.0</v>
      </c>
      <c r="E1209" s="1760">
        <v>0.0</v>
      </c>
      <c r="F1209" s="1760">
        <v>0.0</v>
      </c>
      <c r="G1209" s="1760">
        <v>0.0</v>
      </c>
      <c r="H1209" s="1761">
        <f t="shared" ref="H1209:H1211" si="856">SUM(B1209:G1209)</f>
        <v>1</v>
      </c>
      <c r="I1209" s="1762">
        <f>sum(H1209:H1212)</f>
        <v>1</v>
      </c>
      <c r="J1209" s="1767" t="s">
        <v>532</v>
      </c>
      <c r="K1209" s="1764" t="s">
        <v>24</v>
      </c>
      <c r="L1209" s="1762">
        <f t="shared" ref="L1209:L1217" si="857">(O808)</f>
        <v>47</v>
      </c>
      <c r="M1209" s="1762">
        <f>(L1209-H1209)-R1209</f>
        <v>46</v>
      </c>
      <c r="N1209" s="1765">
        <v>0.0</v>
      </c>
      <c r="O1209" s="1762">
        <f t="shared" ref="O1209:O1210" si="858">SUM(M1209,N1209)</f>
        <v>46</v>
      </c>
      <c r="P1209" s="1762"/>
      <c r="Q1209" s="1762"/>
      <c r="R1209" s="1762"/>
      <c r="S1209" s="649"/>
      <c r="T1209" s="649"/>
      <c r="U1209" s="649"/>
      <c r="V1209" s="649"/>
      <c r="W1209" s="649"/>
      <c r="X1209" s="649"/>
      <c r="Y1209" s="649"/>
      <c r="Z1209" s="649"/>
      <c r="AA1209" s="649"/>
      <c r="AB1209" s="649"/>
    </row>
    <row r="1210">
      <c r="A1210" s="1714" t="s">
        <v>77</v>
      </c>
      <c r="B1210" s="692">
        <v>0.0</v>
      </c>
      <c r="C1210" s="692">
        <v>0.0</v>
      </c>
      <c r="D1210" s="692">
        <v>0.0</v>
      </c>
      <c r="E1210" s="692">
        <v>0.0</v>
      </c>
      <c r="F1210" s="692">
        <v>0.0</v>
      </c>
      <c r="G1210" s="692">
        <v>0.0</v>
      </c>
      <c r="H1210" s="693">
        <f t="shared" si="856"/>
        <v>0</v>
      </c>
      <c r="I1210" s="596">
        <f>(I1209/61)</f>
        <v>0.01639344262</v>
      </c>
      <c r="J1210" s="1767" t="s">
        <v>79</v>
      </c>
      <c r="K1210" s="701" t="s">
        <v>77</v>
      </c>
      <c r="L1210" s="701">
        <f t="shared" si="857"/>
        <v>5</v>
      </c>
      <c r="M1210" s="701">
        <f>(L1210-H1210-H1211)-R1210</f>
        <v>5</v>
      </c>
      <c r="N1210" s="692">
        <v>0.0</v>
      </c>
      <c r="O1210" s="701">
        <f t="shared" si="858"/>
        <v>5</v>
      </c>
      <c r="P1210" s="701"/>
      <c r="Q1210" s="1686"/>
      <c r="R1210" s="1686"/>
      <c r="S1210" s="649"/>
      <c r="T1210" s="649"/>
      <c r="U1210" s="649"/>
      <c r="V1210" s="649"/>
      <c r="W1210" s="649"/>
      <c r="X1210" s="649"/>
      <c r="Y1210" s="649"/>
      <c r="Z1210" s="649"/>
      <c r="AA1210" s="649"/>
      <c r="AB1210" s="649"/>
    </row>
    <row r="1211">
      <c r="A1211" s="1714" t="s">
        <v>78</v>
      </c>
      <c r="B1211" s="692">
        <v>0.0</v>
      </c>
      <c r="C1211" s="692">
        <v>0.0</v>
      </c>
      <c r="D1211" s="692">
        <v>0.0</v>
      </c>
      <c r="E1211" s="692">
        <v>0.0</v>
      </c>
      <c r="F1211" s="692">
        <v>0.0</v>
      </c>
      <c r="G1211" s="692">
        <v>0.0</v>
      </c>
      <c r="H1211" s="693">
        <f t="shared" si="856"/>
        <v>0</v>
      </c>
      <c r="I1211" s="701"/>
      <c r="J1211" s="1767" t="s">
        <v>79</v>
      </c>
      <c r="K1211" s="701" t="s">
        <v>78</v>
      </c>
      <c r="L1211" s="701" t="str">
        <f t="shared" si="857"/>
        <v>-</v>
      </c>
      <c r="M1211" s="701" t="s">
        <v>79</v>
      </c>
      <c r="N1211" s="692" t="s">
        <v>79</v>
      </c>
      <c r="O1211" s="701" t="s">
        <v>79</v>
      </c>
      <c r="P1211" s="701"/>
      <c r="Q1211" s="1686"/>
      <c r="R1211" s="1686"/>
      <c r="S1211" s="649"/>
      <c r="T1211" s="649"/>
      <c r="U1211" s="649"/>
      <c r="V1211" s="649"/>
      <c r="W1211" s="649"/>
      <c r="X1211" s="649"/>
      <c r="Y1211" s="649"/>
      <c r="Z1211" s="649"/>
      <c r="AA1211" s="649"/>
      <c r="AB1211" s="649"/>
    </row>
    <row r="1212">
      <c r="A1212" s="1714" t="s">
        <v>446</v>
      </c>
      <c r="B1212" s="692">
        <v>0.0</v>
      </c>
      <c r="C1212" s="692">
        <v>0.0</v>
      </c>
      <c r="D1212" s="692">
        <v>0.0</v>
      </c>
      <c r="E1212" s="692">
        <v>0.0</v>
      </c>
      <c r="F1212" s="692">
        <v>0.0</v>
      </c>
      <c r="G1212" s="692">
        <v>0.0</v>
      </c>
      <c r="H1212" s="693">
        <f t="shared" ref="H1212:H1213" si="859">sum(B1212:G1212)</f>
        <v>0</v>
      </c>
      <c r="I1212" s="701"/>
      <c r="J1212" s="1767" t="s">
        <v>79</v>
      </c>
      <c r="K1212" s="701" t="s">
        <v>446</v>
      </c>
      <c r="L1212" s="701">
        <f t="shared" si="857"/>
        <v>4</v>
      </c>
      <c r="M1212" s="701">
        <f>(L1212-H1212)-R1212</f>
        <v>4</v>
      </c>
      <c r="N1212" s="692">
        <v>0.0</v>
      </c>
      <c r="O1212" s="701">
        <f>SUM(M1212,N1212)</f>
        <v>4</v>
      </c>
      <c r="P1212" s="701"/>
      <c r="Q1212" s="1686"/>
      <c r="R1212" s="1686"/>
      <c r="S1212" s="649"/>
      <c r="T1212" s="649"/>
      <c r="U1212" s="649"/>
      <c r="V1212" s="649"/>
      <c r="W1212" s="649"/>
      <c r="X1212" s="649"/>
      <c r="Y1212" s="649"/>
      <c r="Z1212" s="649"/>
      <c r="AA1212" s="649"/>
      <c r="AB1212" s="649"/>
    </row>
    <row r="1213">
      <c r="A1213" s="1714" t="s">
        <v>80</v>
      </c>
      <c r="B1213" s="692">
        <v>0.0</v>
      </c>
      <c r="C1213" s="692">
        <v>0.0</v>
      </c>
      <c r="D1213" s="692">
        <v>0.0</v>
      </c>
      <c r="E1213" s="692">
        <v>0.0</v>
      </c>
      <c r="F1213" s="692">
        <v>0.0</v>
      </c>
      <c r="G1213" s="692">
        <v>0.0</v>
      </c>
      <c r="H1213" s="693">
        <f t="shared" si="859"/>
        <v>0</v>
      </c>
      <c r="I1213" s="701"/>
      <c r="J1213" s="1767" t="s">
        <v>79</v>
      </c>
      <c r="K1213" s="701" t="s">
        <v>80</v>
      </c>
      <c r="L1213" s="701">
        <f t="shared" si="857"/>
        <v>40</v>
      </c>
      <c r="M1213" s="701">
        <f>(L1213-H1213)</f>
        <v>40</v>
      </c>
      <c r="N1213" s="692">
        <v>0.0</v>
      </c>
      <c r="O1213" s="701">
        <f>sum(M1213,N1213)</f>
        <v>40</v>
      </c>
      <c r="P1213" s="701"/>
      <c r="Q1213" s="1686"/>
      <c r="R1213" s="1686"/>
      <c r="S1213" s="649"/>
      <c r="T1213" s="649"/>
      <c r="U1213" s="649"/>
      <c r="V1213" s="649"/>
      <c r="W1213" s="649"/>
      <c r="X1213" s="649"/>
      <c r="Y1213" s="649"/>
      <c r="Z1213" s="649"/>
      <c r="AA1213" s="649"/>
      <c r="AB1213" s="649"/>
    </row>
    <row r="1214">
      <c r="A1214" s="1715" t="s">
        <v>96</v>
      </c>
      <c r="B1214" s="1765">
        <v>0.0</v>
      </c>
      <c r="C1214" s="1765">
        <v>5.0</v>
      </c>
      <c r="D1214" s="1765">
        <v>4.0</v>
      </c>
      <c r="E1214" s="1765">
        <v>3.0</v>
      </c>
      <c r="F1214" s="1765">
        <v>0.0</v>
      </c>
      <c r="G1214" s="1765">
        <v>0.0</v>
      </c>
      <c r="H1214" s="1761">
        <f t="shared" ref="H1214:H1216" si="860">SUM(B1214:G1214)</f>
        <v>12</v>
      </c>
      <c r="I1214" s="1762">
        <f>sum(H1214:H1217)</f>
        <v>18</v>
      </c>
      <c r="J1214" s="1767" t="s">
        <v>206</v>
      </c>
      <c r="K1214" s="1762" t="s">
        <v>96</v>
      </c>
      <c r="L1214" s="1762">
        <f t="shared" si="857"/>
        <v>42</v>
      </c>
      <c r="M1214" s="1762">
        <f>(L1214-H1214)-R1214</f>
        <v>30</v>
      </c>
      <c r="N1214" s="1765">
        <v>10.0</v>
      </c>
      <c r="O1214" s="1762">
        <f t="shared" ref="O1214:O1215" si="861">SUM(M1214,N1214)</f>
        <v>40</v>
      </c>
      <c r="P1214" s="1765" t="s">
        <v>2</v>
      </c>
      <c r="Q1214" s="1765" t="s">
        <v>729</v>
      </c>
      <c r="R1214" s="1762"/>
      <c r="S1214" s="649"/>
      <c r="T1214" s="649"/>
      <c r="U1214" s="649"/>
      <c r="V1214" s="649"/>
      <c r="W1214" s="649"/>
      <c r="X1214" s="649"/>
      <c r="Y1214" s="649"/>
      <c r="Z1214" s="649"/>
      <c r="AA1214" s="649"/>
      <c r="AB1214" s="649"/>
    </row>
    <row r="1215">
      <c r="A1215" s="1714" t="s">
        <v>77</v>
      </c>
      <c r="B1215" s="692">
        <v>0.0</v>
      </c>
      <c r="C1215" s="692">
        <v>0.0</v>
      </c>
      <c r="D1215" s="692">
        <v>0.0</v>
      </c>
      <c r="E1215" s="692">
        <v>1.0</v>
      </c>
      <c r="F1215" s="692">
        <v>0.0</v>
      </c>
      <c r="G1215" s="692">
        <v>0.0</v>
      </c>
      <c r="H1215" s="693">
        <f t="shared" si="860"/>
        <v>1</v>
      </c>
      <c r="I1215" s="596">
        <f>(I1214/60)</f>
        <v>0.3</v>
      </c>
      <c r="J1215" s="1763" t="s">
        <v>79</v>
      </c>
      <c r="K1215" s="701" t="s">
        <v>77</v>
      </c>
      <c r="L1215" s="701">
        <f t="shared" si="857"/>
        <v>8</v>
      </c>
      <c r="M1215" s="701">
        <f>(L1215-H1215-H1216)-R1215</f>
        <v>2</v>
      </c>
      <c r="N1215" s="692">
        <v>3.0</v>
      </c>
      <c r="O1215" s="701">
        <f t="shared" si="861"/>
        <v>5</v>
      </c>
      <c r="P1215" s="701"/>
      <c r="Q1215" s="1621" t="s">
        <v>573</v>
      </c>
      <c r="R1215" s="1686"/>
      <c r="S1215" s="649"/>
      <c r="T1215" s="649"/>
      <c r="U1215" s="649"/>
      <c r="V1215" s="649"/>
      <c r="W1215" s="649"/>
      <c r="X1215" s="649"/>
      <c r="Y1215" s="649"/>
      <c r="Z1215" s="649"/>
      <c r="AA1215" s="649"/>
      <c r="AB1215" s="649"/>
    </row>
    <row r="1216">
      <c r="A1216" s="1714" t="s">
        <v>78</v>
      </c>
      <c r="B1216" s="692">
        <v>0.0</v>
      </c>
      <c r="C1216" s="692">
        <v>1.0</v>
      </c>
      <c r="D1216" s="692">
        <v>3.0</v>
      </c>
      <c r="E1216" s="692">
        <v>1.0</v>
      </c>
      <c r="F1216" s="692">
        <v>0.0</v>
      </c>
      <c r="G1216" s="692">
        <v>0.0</v>
      </c>
      <c r="H1216" s="693">
        <f t="shared" si="860"/>
        <v>5</v>
      </c>
      <c r="I1216" s="701"/>
      <c r="J1216" s="1767" t="s">
        <v>206</v>
      </c>
      <c r="K1216" s="701" t="s">
        <v>78</v>
      </c>
      <c r="L1216" s="701" t="str">
        <f t="shared" si="857"/>
        <v>-</v>
      </c>
      <c r="M1216" s="701" t="s">
        <v>79</v>
      </c>
      <c r="N1216" s="692" t="s">
        <v>79</v>
      </c>
      <c r="O1216" s="701" t="s">
        <v>79</v>
      </c>
      <c r="P1216" s="701"/>
      <c r="Q1216" s="1686"/>
      <c r="R1216" s="1686"/>
      <c r="S1216" s="649"/>
      <c r="T1216" s="649"/>
      <c r="U1216" s="649"/>
      <c r="V1216" s="649"/>
      <c r="W1216" s="649"/>
      <c r="X1216" s="649"/>
      <c r="Y1216" s="649"/>
      <c r="Z1216" s="649"/>
      <c r="AA1216" s="649"/>
      <c r="AB1216" s="649"/>
    </row>
    <row r="1217">
      <c r="A1217" s="1714" t="s">
        <v>446</v>
      </c>
      <c r="B1217" s="692">
        <v>0.0</v>
      </c>
      <c r="C1217" s="692">
        <v>0.0</v>
      </c>
      <c r="D1217" s="692">
        <v>0.0</v>
      </c>
      <c r="E1217" s="692">
        <v>0.0</v>
      </c>
      <c r="F1217" s="692">
        <v>0.0</v>
      </c>
      <c r="G1217" s="692">
        <v>0.0</v>
      </c>
      <c r="H1217" s="693">
        <f t="shared" ref="H1217:H1218" si="862">sum(B1217:G1217)</f>
        <v>0</v>
      </c>
      <c r="I1217" s="701"/>
      <c r="J1217" s="1763" t="s">
        <v>79</v>
      </c>
      <c r="K1217" s="701" t="s">
        <v>446</v>
      </c>
      <c r="L1217" s="701">
        <f t="shared" si="857"/>
        <v>4</v>
      </c>
      <c r="M1217" s="701">
        <f>(L1217-H1217)-R1217</f>
        <v>4</v>
      </c>
      <c r="N1217" s="692">
        <v>0.0</v>
      </c>
      <c r="O1217" s="701">
        <f>SUM(M1217,N1217)</f>
        <v>4</v>
      </c>
      <c r="P1217" s="701"/>
      <c r="Q1217" s="1621" t="s">
        <v>542</v>
      </c>
      <c r="R1217" s="1686"/>
      <c r="S1217" s="649"/>
      <c r="T1217" s="649"/>
      <c r="U1217" s="649"/>
      <c r="V1217" s="649"/>
      <c r="W1217" s="649"/>
      <c r="X1217" s="649"/>
      <c r="Y1217" s="649"/>
      <c r="Z1217" s="649"/>
      <c r="AA1217" s="649"/>
      <c r="AB1217" s="649"/>
    </row>
    <row r="1218">
      <c r="A1218" s="1714" t="s">
        <v>80</v>
      </c>
      <c r="B1218" s="692">
        <v>0.0</v>
      </c>
      <c r="C1218" s="692">
        <v>2.0</v>
      </c>
      <c r="D1218" s="692">
        <v>0.0</v>
      </c>
      <c r="E1218" s="692">
        <v>0.0</v>
      </c>
      <c r="F1218" s="692">
        <v>0.0</v>
      </c>
      <c r="G1218" s="692">
        <v>0.0</v>
      </c>
      <c r="H1218" s="693">
        <f t="shared" si="862"/>
        <v>2</v>
      </c>
      <c r="I1218" s="701"/>
      <c r="J1218" s="1767" t="s">
        <v>206</v>
      </c>
      <c r="K1218" s="701" t="s">
        <v>80</v>
      </c>
      <c r="L1218" s="692">
        <v>4.0</v>
      </c>
      <c r="M1218" s="701">
        <f>(L1218-H1218)</f>
        <v>2</v>
      </c>
      <c r="N1218" s="692">
        <v>0.0</v>
      </c>
      <c r="O1218" s="701">
        <f>sum(M1218,N1218)</f>
        <v>2</v>
      </c>
      <c r="P1218" s="701"/>
      <c r="Q1218" s="1686"/>
      <c r="R1218" s="1686"/>
      <c r="S1218" s="649"/>
      <c r="T1218" s="649"/>
      <c r="U1218" s="649"/>
      <c r="V1218" s="649"/>
      <c r="W1218" s="649"/>
      <c r="X1218" s="649"/>
      <c r="Y1218" s="649"/>
      <c r="Z1218" s="649"/>
      <c r="AA1218" s="649"/>
      <c r="AB1218" s="649"/>
    </row>
    <row r="1219">
      <c r="A1219" s="1715" t="s">
        <v>600</v>
      </c>
      <c r="B1219" s="1760">
        <v>2.0</v>
      </c>
      <c r="C1219" s="1760">
        <v>1.0</v>
      </c>
      <c r="D1219" s="1760">
        <v>4.0</v>
      </c>
      <c r="E1219" s="1760">
        <v>4.0</v>
      </c>
      <c r="F1219" s="1760">
        <v>1.0</v>
      </c>
      <c r="G1219" s="1760">
        <v>1.0</v>
      </c>
      <c r="H1219" s="1761">
        <f t="shared" ref="H1219:H1221" si="863">SUM(B1219:G1219)</f>
        <v>13</v>
      </c>
      <c r="I1219" s="1762">
        <f>sum(H1219:H1222)</f>
        <v>29</v>
      </c>
      <c r="J1219" s="1767" t="s">
        <v>532</v>
      </c>
      <c r="K1219" s="1762" t="s">
        <v>600</v>
      </c>
      <c r="L1219" s="1762">
        <f t="shared" ref="L1219:L1238" si="864">(O818)</f>
        <v>57</v>
      </c>
      <c r="M1219" s="1762">
        <f>(L1219-H1219)-R1219</f>
        <v>44</v>
      </c>
      <c r="N1219" s="1765">
        <v>0.0</v>
      </c>
      <c r="O1219" s="1762">
        <f t="shared" ref="O1219:O1220" si="865">SUM(M1219,N1219)</f>
        <v>44</v>
      </c>
      <c r="P1219" s="1762"/>
      <c r="Q1219" s="1762"/>
      <c r="R1219" s="1762"/>
      <c r="S1219" s="649"/>
      <c r="T1219" s="649"/>
      <c r="U1219" s="649"/>
      <c r="V1219" s="649"/>
      <c r="W1219" s="649"/>
      <c r="X1219" s="649"/>
      <c r="Y1219" s="649"/>
      <c r="Z1219" s="649"/>
      <c r="AA1219" s="649"/>
      <c r="AB1219" s="649"/>
    </row>
    <row r="1220">
      <c r="A1220" s="1714" t="s">
        <v>77</v>
      </c>
      <c r="B1220" s="692">
        <v>0.0</v>
      </c>
      <c r="C1220" s="692">
        <v>0.0</v>
      </c>
      <c r="D1220" s="692">
        <v>0.0</v>
      </c>
      <c r="E1220" s="692">
        <v>0.0</v>
      </c>
      <c r="F1220" s="692">
        <v>0.0</v>
      </c>
      <c r="G1220" s="692">
        <v>0.0</v>
      </c>
      <c r="H1220" s="693">
        <f t="shared" si="863"/>
        <v>0</v>
      </c>
      <c r="I1220" s="596">
        <f>(I1219/60)</f>
        <v>0.4833333333</v>
      </c>
      <c r="J1220" s="1767" t="s">
        <v>79</v>
      </c>
      <c r="K1220" s="701" t="s">
        <v>77</v>
      </c>
      <c r="L1220" s="701">
        <f t="shared" si="864"/>
        <v>16</v>
      </c>
      <c r="M1220" s="701">
        <f>(L1220-H1220-H1221)-R1220</f>
        <v>8</v>
      </c>
      <c r="N1220" s="692">
        <v>0.0</v>
      </c>
      <c r="O1220" s="701">
        <f t="shared" si="865"/>
        <v>8</v>
      </c>
      <c r="P1220" s="701"/>
      <c r="Q1220" s="701"/>
      <c r="R1220" s="1686"/>
      <c r="S1220" s="649"/>
      <c r="T1220" s="649"/>
      <c r="U1220" s="649"/>
      <c r="V1220" s="649"/>
      <c r="W1220" s="649"/>
      <c r="X1220" s="649"/>
      <c r="Y1220" s="649"/>
      <c r="Z1220" s="649"/>
      <c r="AA1220" s="649"/>
      <c r="AB1220" s="649"/>
    </row>
    <row r="1221">
      <c r="A1221" s="1714" t="s">
        <v>78</v>
      </c>
      <c r="B1221" s="692">
        <v>0.0</v>
      </c>
      <c r="C1221" s="692">
        <v>0.0</v>
      </c>
      <c r="D1221" s="692">
        <v>2.0</v>
      </c>
      <c r="E1221" s="692">
        <v>0.0</v>
      </c>
      <c r="F1221" s="692">
        <v>2.0</v>
      </c>
      <c r="G1221" s="692">
        <v>4.0</v>
      </c>
      <c r="H1221" s="693">
        <f t="shared" si="863"/>
        <v>8</v>
      </c>
      <c r="I1221" s="701"/>
      <c r="J1221" s="1767" t="s">
        <v>79</v>
      </c>
      <c r="K1221" s="701" t="s">
        <v>78</v>
      </c>
      <c r="L1221" s="701" t="str">
        <f t="shared" si="864"/>
        <v>-</v>
      </c>
      <c r="M1221" s="701" t="s">
        <v>79</v>
      </c>
      <c r="N1221" s="692" t="s">
        <v>79</v>
      </c>
      <c r="O1221" s="701" t="s">
        <v>79</v>
      </c>
      <c r="P1221" s="701"/>
      <c r="Q1221" s="701"/>
      <c r="R1221" s="1686"/>
      <c r="S1221" s="649"/>
      <c r="T1221" s="649"/>
      <c r="U1221" s="649"/>
      <c r="V1221" s="649"/>
      <c r="W1221" s="649"/>
      <c r="X1221" s="649"/>
      <c r="Y1221" s="649"/>
      <c r="Z1221" s="649"/>
      <c r="AA1221" s="649"/>
      <c r="AB1221" s="649"/>
    </row>
    <row r="1222">
      <c r="A1222" s="1714" t="s">
        <v>446</v>
      </c>
      <c r="B1222" s="692">
        <v>0.0</v>
      </c>
      <c r="C1222" s="692">
        <v>0.0</v>
      </c>
      <c r="D1222" s="692">
        <v>4.0</v>
      </c>
      <c r="E1222" s="692">
        <v>1.0</v>
      </c>
      <c r="F1222" s="692">
        <v>0.0</v>
      </c>
      <c r="G1222" s="692">
        <v>3.0</v>
      </c>
      <c r="H1222" s="693">
        <f t="shared" ref="H1222:H1223" si="866">sum(B1222:G1222)</f>
        <v>8</v>
      </c>
      <c r="I1222" s="701"/>
      <c r="J1222" s="1767" t="s">
        <v>79</v>
      </c>
      <c r="K1222" s="701" t="s">
        <v>446</v>
      </c>
      <c r="L1222" s="701">
        <f t="shared" si="864"/>
        <v>10</v>
      </c>
      <c r="M1222" s="701">
        <f>(L1222-H1222)-R1222</f>
        <v>2</v>
      </c>
      <c r="N1222" s="692">
        <v>0.0</v>
      </c>
      <c r="O1222" s="701">
        <f>SUM(M1222,N1222)</f>
        <v>2</v>
      </c>
      <c r="P1222" s="701"/>
      <c r="Q1222" s="701"/>
      <c r="R1222" s="1686"/>
      <c r="S1222" s="649"/>
      <c r="T1222" s="649"/>
      <c r="U1222" s="649"/>
      <c r="V1222" s="649"/>
      <c r="W1222" s="649"/>
      <c r="X1222" s="649"/>
      <c r="Y1222" s="649"/>
      <c r="Z1222" s="649"/>
      <c r="AA1222" s="649"/>
      <c r="AB1222" s="649"/>
    </row>
    <row r="1223">
      <c r="A1223" s="1714" t="s">
        <v>80</v>
      </c>
      <c r="B1223" s="692">
        <v>0.0</v>
      </c>
      <c r="C1223" s="692">
        <v>0.0</v>
      </c>
      <c r="D1223" s="692">
        <v>0.0</v>
      </c>
      <c r="E1223" s="692">
        <v>0.0</v>
      </c>
      <c r="F1223" s="692">
        <v>0.0</v>
      </c>
      <c r="G1223" s="692">
        <v>0.0</v>
      </c>
      <c r="H1223" s="693">
        <f t="shared" si="866"/>
        <v>0</v>
      </c>
      <c r="I1223" s="701"/>
      <c r="J1223" s="1767" t="s">
        <v>79</v>
      </c>
      <c r="K1223" s="701" t="s">
        <v>80</v>
      </c>
      <c r="L1223" s="701">
        <f t="shared" si="864"/>
        <v>22</v>
      </c>
      <c r="M1223" s="701">
        <f>(L1223-H1223)</f>
        <v>22</v>
      </c>
      <c r="N1223" s="692">
        <v>0.0</v>
      </c>
      <c r="O1223" s="701">
        <f>sum(M1223,N1223)</f>
        <v>22</v>
      </c>
      <c r="P1223" s="701"/>
      <c r="Q1223" s="701"/>
      <c r="R1223" s="1686"/>
      <c r="S1223" s="649"/>
      <c r="T1223" s="649"/>
      <c r="U1223" s="649"/>
      <c r="V1223" s="649"/>
      <c r="W1223" s="649"/>
      <c r="X1223" s="649"/>
      <c r="Y1223" s="649"/>
      <c r="Z1223" s="649"/>
      <c r="AA1223" s="649"/>
      <c r="AB1223" s="649"/>
    </row>
    <row r="1224">
      <c r="A1224" s="1715" t="s">
        <v>622</v>
      </c>
      <c r="B1224" s="1765">
        <v>0.0</v>
      </c>
      <c r="C1224" s="1765">
        <v>7.0</v>
      </c>
      <c r="D1224" s="1765">
        <v>1.0</v>
      </c>
      <c r="E1224" s="1765">
        <v>7.0</v>
      </c>
      <c r="F1224" s="1765">
        <v>10.0</v>
      </c>
      <c r="G1224" s="1765">
        <v>6.0</v>
      </c>
      <c r="H1224" s="1761">
        <f t="shared" ref="H1224:H1226" si="867">SUM(B1224:G1224)</f>
        <v>31</v>
      </c>
      <c r="I1224" s="1762">
        <f>sum(H1224:H1227)</f>
        <v>40</v>
      </c>
      <c r="J1224" s="1767" t="s">
        <v>206</v>
      </c>
      <c r="K1224" s="1762" t="s">
        <v>622</v>
      </c>
      <c r="L1224" s="1762">
        <f t="shared" si="864"/>
        <v>62</v>
      </c>
      <c r="M1224" s="1762">
        <f>(L1224-H1224)-R1224</f>
        <v>31</v>
      </c>
      <c r="N1224" s="1765">
        <v>0.0</v>
      </c>
      <c r="O1224" s="1762">
        <f t="shared" ref="O1224:O1225" si="868">SUM(M1224,N1224)</f>
        <v>31</v>
      </c>
      <c r="P1224" s="1762"/>
      <c r="Q1224" s="1762"/>
      <c r="R1224" s="1762"/>
      <c r="S1224" s="649"/>
      <c r="T1224" s="649"/>
      <c r="U1224" s="649"/>
      <c r="V1224" s="649"/>
      <c r="W1224" s="649"/>
      <c r="X1224" s="649"/>
      <c r="Y1224" s="649"/>
      <c r="Z1224" s="649"/>
      <c r="AA1224" s="649"/>
      <c r="AB1224" s="649"/>
    </row>
    <row r="1225">
      <c r="A1225" s="1714" t="s">
        <v>77</v>
      </c>
      <c r="B1225" s="692">
        <v>0.0</v>
      </c>
      <c r="C1225" s="692">
        <v>0.0</v>
      </c>
      <c r="D1225" s="692">
        <v>0.0</v>
      </c>
      <c r="E1225" s="692">
        <v>0.0</v>
      </c>
      <c r="F1225" s="692">
        <v>0.0</v>
      </c>
      <c r="G1225" s="692">
        <v>0.0</v>
      </c>
      <c r="H1225" s="693">
        <f t="shared" si="867"/>
        <v>0</v>
      </c>
      <c r="I1225" s="596">
        <f>(I1224/60)</f>
        <v>0.6666666667</v>
      </c>
      <c r="J1225" s="1767" t="s">
        <v>206</v>
      </c>
      <c r="K1225" s="701" t="s">
        <v>77</v>
      </c>
      <c r="L1225" s="701">
        <f t="shared" si="864"/>
        <v>10</v>
      </c>
      <c r="M1225" s="701">
        <f>(L1225-H1225-H1226)-R1225</f>
        <v>3</v>
      </c>
      <c r="N1225" s="692">
        <v>0.0</v>
      </c>
      <c r="O1225" s="701">
        <f t="shared" si="868"/>
        <v>3</v>
      </c>
      <c r="P1225" s="701"/>
      <c r="Q1225" s="701"/>
      <c r="R1225" s="1686"/>
      <c r="S1225" s="649"/>
      <c r="T1225" s="649"/>
      <c r="U1225" s="649"/>
      <c r="V1225" s="649"/>
      <c r="W1225" s="649"/>
      <c r="X1225" s="649"/>
      <c r="Y1225" s="649"/>
      <c r="Z1225" s="649"/>
      <c r="AA1225" s="649"/>
      <c r="AB1225" s="649"/>
    </row>
    <row r="1226">
      <c r="A1226" s="1714" t="s">
        <v>78</v>
      </c>
      <c r="B1226" s="692">
        <v>0.0</v>
      </c>
      <c r="C1226" s="692">
        <v>0.0</v>
      </c>
      <c r="D1226" s="692">
        <v>0.0</v>
      </c>
      <c r="E1226" s="692">
        <v>5.0</v>
      </c>
      <c r="F1226" s="692">
        <v>1.0</v>
      </c>
      <c r="G1226" s="692">
        <v>1.0</v>
      </c>
      <c r="H1226" s="693">
        <f t="shared" si="867"/>
        <v>7</v>
      </c>
      <c r="I1226" s="701"/>
      <c r="J1226" s="1767" t="s">
        <v>206</v>
      </c>
      <c r="K1226" s="701" t="s">
        <v>78</v>
      </c>
      <c r="L1226" s="701" t="str">
        <f t="shared" si="864"/>
        <v>-</v>
      </c>
      <c r="M1226" s="701" t="s">
        <v>79</v>
      </c>
      <c r="N1226" s="692" t="s">
        <v>79</v>
      </c>
      <c r="O1226" s="701" t="s">
        <v>79</v>
      </c>
      <c r="P1226" s="701"/>
      <c r="Q1226" s="701"/>
      <c r="R1226" s="1686"/>
      <c r="S1226" s="649"/>
      <c r="T1226" s="649"/>
      <c r="U1226" s="649"/>
      <c r="V1226" s="649"/>
      <c r="W1226" s="649"/>
      <c r="X1226" s="649"/>
      <c r="Y1226" s="649"/>
      <c r="Z1226" s="649"/>
      <c r="AA1226" s="649"/>
      <c r="AB1226" s="649"/>
    </row>
    <row r="1227">
      <c r="A1227" s="1714" t="s">
        <v>446</v>
      </c>
      <c r="B1227" s="692">
        <v>0.0</v>
      </c>
      <c r="C1227" s="692">
        <v>1.0</v>
      </c>
      <c r="D1227" s="692">
        <v>1.0</v>
      </c>
      <c r="E1227" s="692">
        <v>0.0</v>
      </c>
      <c r="F1227" s="692">
        <v>0.0</v>
      </c>
      <c r="G1227" s="692">
        <v>0.0</v>
      </c>
      <c r="H1227" s="693">
        <f t="shared" ref="H1227:H1228" si="869">sum(B1227:G1227)</f>
        <v>2</v>
      </c>
      <c r="I1227" s="701"/>
      <c r="J1227" s="1767" t="s">
        <v>206</v>
      </c>
      <c r="K1227" s="701" t="s">
        <v>446</v>
      </c>
      <c r="L1227" s="701">
        <f t="shared" si="864"/>
        <v>2</v>
      </c>
      <c r="M1227" s="701">
        <f>(L1227-H1227)-R1227</f>
        <v>0</v>
      </c>
      <c r="N1227" s="692">
        <v>0.0</v>
      </c>
      <c r="O1227" s="701">
        <f>SUM(M1227,N1227)</f>
        <v>0</v>
      </c>
      <c r="P1227" s="701"/>
      <c r="Q1227" s="701"/>
      <c r="R1227" s="1686"/>
      <c r="S1227" s="649"/>
      <c r="T1227" s="649"/>
      <c r="U1227" s="649"/>
      <c r="V1227" s="649"/>
      <c r="W1227" s="649"/>
      <c r="X1227" s="649"/>
      <c r="Y1227" s="649"/>
      <c r="Z1227" s="649"/>
      <c r="AA1227" s="649"/>
      <c r="AB1227" s="649"/>
    </row>
    <row r="1228">
      <c r="A1228" s="1714" t="s">
        <v>80</v>
      </c>
      <c r="B1228" s="692">
        <v>0.0</v>
      </c>
      <c r="C1228" s="692">
        <v>0.0</v>
      </c>
      <c r="D1228" s="692">
        <v>0.0</v>
      </c>
      <c r="E1228" s="692">
        <v>0.0</v>
      </c>
      <c r="F1228" s="692">
        <v>0.0</v>
      </c>
      <c r="G1228" s="692">
        <v>0.0</v>
      </c>
      <c r="H1228" s="693">
        <f t="shared" si="869"/>
        <v>0</v>
      </c>
      <c r="I1228" s="701"/>
      <c r="J1228" s="1767" t="s">
        <v>206</v>
      </c>
      <c r="K1228" s="701" t="s">
        <v>80</v>
      </c>
      <c r="L1228" s="701">
        <f t="shared" si="864"/>
        <v>29</v>
      </c>
      <c r="M1228" s="701">
        <f>(L1228-H1228)</f>
        <v>29</v>
      </c>
      <c r="N1228" s="692">
        <v>0.0</v>
      </c>
      <c r="O1228" s="701">
        <f>sum(M1228,N1228)</f>
        <v>29</v>
      </c>
      <c r="P1228" s="701"/>
      <c r="Q1228" s="701"/>
      <c r="R1228" s="1686"/>
      <c r="S1228" s="649"/>
      <c r="T1228" s="649"/>
      <c r="U1228" s="649"/>
      <c r="V1228" s="649"/>
      <c r="W1228" s="649"/>
      <c r="X1228" s="649"/>
      <c r="Y1228" s="649"/>
      <c r="Z1228" s="649"/>
      <c r="AA1228" s="649"/>
      <c r="AB1228" s="649"/>
    </row>
    <row r="1229">
      <c r="A1229" s="1762" t="s">
        <v>659</v>
      </c>
      <c r="B1229" s="1760">
        <v>12.0</v>
      </c>
      <c r="C1229" s="1760">
        <v>6.0</v>
      </c>
      <c r="D1229" s="1760">
        <v>7.0</v>
      </c>
      <c r="E1229" s="1760">
        <v>12.0</v>
      </c>
      <c r="F1229" s="1760">
        <v>9.0</v>
      </c>
      <c r="G1229" s="1760">
        <v>0.0</v>
      </c>
      <c r="H1229" s="1761">
        <f t="shared" ref="H1229:H1231" si="870">SUM(B1229:G1229)</f>
        <v>46</v>
      </c>
      <c r="I1229" s="1762">
        <f>sum(H1229:H1232)</f>
        <v>67</v>
      </c>
      <c r="J1229" s="1763" t="s">
        <v>79</v>
      </c>
      <c r="K1229" s="1762" t="s">
        <v>659</v>
      </c>
      <c r="L1229" s="1762">
        <f t="shared" si="864"/>
        <v>52</v>
      </c>
      <c r="M1229" s="1762">
        <f>(L1229-H1229)-R1229</f>
        <v>6</v>
      </c>
      <c r="N1229" s="1765">
        <v>20.0</v>
      </c>
      <c r="O1229" s="1762">
        <f t="shared" ref="O1229:O1230" si="871">SUM(M1229,N1229)</f>
        <v>26</v>
      </c>
      <c r="P1229" s="1765" t="s">
        <v>2</v>
      </c>
      <c r="Q1229" s="1766" t="s">
        <v>602</v>
      </c>
      <c r="R1229" s="1762"/>
      <c r="S1229" s="649"/>
      <c r="T1229" s="649"/>
      <c r="U1229" s="649"/>
      <c r="V1229" s="649"/>
      <c r="W1229" s="649"/>
      <c r="X1229" s="649"/>
      <c r="Y1229" s="649"/>
      <c r="Z1229" s="649"/>
      <c r="AA1229" s="649"/>
      <c r="AB1229" s="649"/>
    </row>
    <row r="1230">
      <c r="A1230" s="1714" t="s">
        <v>77</v>
      </c>
      <c r="B1230" s="692">
        <v>0.0</v>
      </c>
      <c r="C1230" s="692">
        <v>0.0</v>
      </c>
      <c r="D1230" s="692">
        <v>0.0</v>
      </c>
      <c r="E1230" s="692">
        <v>0.0</v>
      </c>
      <c r="F1230" s="692">
        <v>0.0</v>
      </c>
      <c r="G1230" s="692">
        <v>0.0</v>
      </c>
      <c r="H1230" s="693">
        <f t="shared" si="870"/>
        <v>0</v>
      </c>
      <c r="I1230" s="596">
        <f>(I1229/60)</f>
        <v>1.116666667</v>
      </c>
      <c r="J1230" s="1763" t="s">
        <v>79</v>
      </c>
      <c r="K1230" s="701" t="s">
        <v>77</v>
      </c>
      <c r="L1230" s="701">
        <f t="shared" si="864"/>
        <v>15</v>
      </c>
      <c r="M1230" s="701">
        <f>(L1230-H1230-H1231)-R1230</f>
        <v>0</v>
      </c>
      <c r="N1230" s="692">
        <v>15.0</v>
      </c>
      <c r="O1230" s="701">
        <f t="shared" si="871"/>
        <v>15</v>
      </c>
      <c r="P1230" s="701"/>
      <c r="Q1230" s="1621" t="s">
        <v>621</v>
      </c>
      <c r="R1230" s="1686"/>
      <c r="S1230" s="649"/>
      <c r="T1230" s="649"/>
      <c r="U1230" s="649"/>
      <c r="V1230" s="649"/>
      <c r="W1230" s="649"/>
      <c r="X1230" s="649"/>
      <c r="Y1230" s="649"/>
      <c r="Z1230" s="649"/>
      <c r="AA1230" s="649"/>
      <c r="AB1230" s="649"/>
    </row>
    <row r="1231">
      <c r="A1231" s="1714" t="s">
        <v>78</v>
      </c>
      <c r="B1231" s="692">
        <v>7.0</v>
      </c>
      <c r="C1231" s="692">
        <v>8.0</v>
      </c>
      <c r="D1231" s="692">
        <v>0.0</v>
      </c>
      <c r="E1231" s="692">
        <v>0.0</v>
      </c>
      <c r="F1231" s="692">
        <v>0.0</v>
      </c>
      <c r="G1231" s="692">
        <v>0.0</v>
      </c>
      <c r="H1231" s="693">
        <f t="shared" si="870"/>
        <v>15</v>
      </c>
      <c r="I1231" s="701"/>
      <c r="J1231" s="1767" t="s">
        <v>206</v>
      </c>
      <c r="K1231" s="701" t="s">
        <v>78</v>
      </c>
      <c r="L1231" s="701" t="str">
        <f t="shared" si="864"/>
        <v>-</v>
      </c>
      <c r="M1231" s="701" t="s">
        <v>79</v>
      </c>
      <c r="N1231" s="692" t="s">
        <v>79</v>
      </c>
      <c r="O1231" s="701" t="s">
        <v>79</v>
      </c>
      <c r="P1231" s="701"/>
      <c r="Q1231" s="1686"/>
      <c r="R1231" s="1686"/>
      <c r="S1231" s="649"/>
      <c r="T1231" s="649"/>
      <c r="U1231" s="649"/>
      <c r="V1231" s="649"/>
      <c r="W1231" s="649"/>
      <c r="X1231" s="649"/>
      <c r="Y1231" s="649"/>
      <c r="Z1231" s="649"/>
      <c r="AA1231" s="649"/>
      <c r="AB1231" s="649"/>
    </row>
    <row r="1232">
      <c r="A1232" s="1714" t="s">
        <v>446</v>
      </c>
      <c r="B1232" s="692">
        <v>0.0</v>
      </c>
      <c r="C1232" s="692">
        <v>1.0</v>
      </c>
      <c r="D1232" s="692">
        <v>5.0</v>
      </c>
      <c r="E1232" s="692">
        <v>0.0</v>
      </c>
      <c r="F1232" s="692">
        <v>0.0</v>
      </c>
      <c r="G1232" s="692">
        <v>0.0</v>
      </c>
      <c r="H1232" s="693">
        <f t="shared" ref="H1232:H1233" si="872">sum(B1232:G1232)</f>
        <v>6</v>
      </c>
      <c r="I1232" s="701"/>
      <c r="J1232" s="1763" t="s">
        <v>79</v>
      </c>
      <c r="K1232" s="701" t="s">
        <v>446</v>
      </c>
      <c r="L1232" s="701">
        <f t="shared" si="864"/>
        <v>7</v>
      </c>
      <c r="M1232" s="701">
        <f>(L1232-H1232)-R1232</f>
        <v>1</v>
      </c>
      <c r="N1232" s="692">
        <v>0.0</v>
      </c>
      <c r="O1232" s="701">
        <f>SUM(M1232,N1232)</f>
        <v>1</v>
      </c>
      <c r="P1232" s="701"/>
      <c r="Q1232" s="1621" t="s">
        <v>730</v>
      </c>
      <c r="R1232" s="1686"/>
      <c r="S1232" s="649"/>
      <c r="T1232" s="649"/>
      <c r="U1232" s="649"/>
      <c r="V1232" s="649"/>
      <c r="W1232" s="649"/>
      <c r="X1232" s="649"/>
      <c r="Y1232" s="649"/>
      <c r="Z1232" s="649"/>
      <c r="AA1232" s="649"/>
      <c r="AB1232" s="649"/>
    </row>
    <row r="1233">
      <c r="A1233" s="1714" t="s">
        <v>80</v>
      </c>
      <c r="B1233" s="692">
        <v>0.0</v>
      </c>
      <c r="C1233" s="692">
        <v>0.0</v>
      </c>
      <c r="D1233" s="692">
        <v>0.0</v>
      </c>
      <c r="E1233" s="692">
        <v>0.0</v>
      </c>
      <c r="F1233" s="692">
        <v>0.0</v>
      </c>
      <c r="G1233" s="692">
        <v>0.0</v>
      </c>
      <c r="H1233" s="693">
        <f t="shared" si="872"/>
        <v>0</v>
      </c>
      <c r="I1233" s="701"/>
      <c r="J1233" s="1767" t="s">
        <v>206</v>
      </c>
      <c r="K1233" s="701" t="s">
        <v>80</v>
      </c>
      <c r="L1233" s="701">
        <f t="shared" si="864"/>
        <v>20</v>
      </c>
      <c r="M1233" s="701">
        <f>(L1233-H1233)</f>
        <v>20</v>
      </c>
      <c r="N1233" s="692">
        <v>0.0</v>
      </c>
      <c r="O1233" s="701">
        <f>sum(M1233,N1233)</f>
        <v>20</v>
      </c>
      <c r="P1233" s="701"/>
      <c r="Q1233" s="701"/>
      <c r="R1233" s="1686"/>
      <c r="S1233" s="649"/>
      <c r="T1233" s="649"/>
      <c r="U1233" s="649"/>
      <c r="V1233" s="649"/>
      <c r="W1233" s="649"/>
      <c r="X1233" s="649"/>
      <c r="Y1233" s="649"/>
      <c r="Z1233" s="649"/>
      <c r="AA1233" s="649"/>
      <c r="AB1233" s="649"/>
    </row>
    <row r="1234">
      <c r="A1234" s="1762" t="s">
        <v>274</v>
      </c>
      <c r="B1234" s="1760">
        <v>0.0</v>
      </c>
      <c r="C1234" s="1760">
        <v>0.0</v>
      </c>
      <c r="D1234" s="1760">
        <v>0.0</v>
      </c>
      <c r="E1234" s="1760">
        <v>0.0</v>
      </c>
      <c r="F1234" s="1760">
        <v>0.0</v>
      </c>
      <c r="G1234" s="1760">
        <v>0.0</v>
      </c>
      <c r="H1234" s="1761">
        <f t="shared" ref="H1234:H1236" si="873">SUM(B1234:G1234)</f>
        <v>0</v>
      </c>
      <c r="I1234" s="1762">
        <f>sum(H1234:H1237)</f>
        <v>0</v>
      </c>
      <c r="J1234" s="1767" t="s">
        <v>206</v>
      </c>
      <c r="K1234" s="1762" t="s">
        <v>274</v>
      </c>
      <c r="L1234" s="1762">
        <f t="shared" si="864"/>
        <v>0</v>
      </c>
      <c r="M1234" s="1762">
        <f>(L1234-H1234)-R1234</f>
        <v>0</v>
      </c>
      <c r="N1234" s="1765">
        <v>0.0</v>
      </c>
      <c r="O1234" s="1762">
        <f t="shared" ref="O1234:O1235" si="874">SUM(M1234,N1234)</f>
        <v>0</v>
      </c>
      <c r="P1234" s="1762"/>
      <c r="Q1234" s="1762"/>
      <c r="R1234" s="1762"/>
      <c r="S1234" s="649"/>
      <c r="T1234" s="649"/>
      <c r="U1234" s="649"/>
      <c r="V1234" s="649"/>
      <c r="W1234" s="649"/>
      <c r="X1234" s="649"/>
      <c r="Y1234" s="649"/>
      <c r="Z1234" s="649"/>
      <c r="AA1234" s="649"/>
      <c r="AB1234" s="649"/>
    </row>
    <row r="1235">
      <c r="A1235" s="1714" t="s">
        <v>77</v>
      </c>
      <c r="B1235" s="692">
        <v>0.0</v>
      </c>
      <c r="C1235" s="692">
        <v>0.0</v>
      </c>
      <c r="D1235" s="692">
        <v>0.0</v>
      </c>
      <c r="E1235" s="692">
        <v>0.0</v>
      </c>
      <c r="F1235" s="692">
        <v>0.0</v>
      </c>
      <c r="G1235" s="692">
        <v>0.0</v>
      </c>
      <c r="H1235" s="693">
        <f t="shared" si="873"/>
        <v>0</v>
      </c>
      <c r="I1235" s="596">
        <f>(I1234/60)</f>
        <v>0</v>
      </c>
      <c r="J1235" s="1767" t="s">
        <v>206</v>
      </c>
      <c r="K1235" s="701" t="s">
        <v>77</v>
      </c>
      <c r="L1235" s="701">
        <f t="shared" si="864"/>
        <v>0</v>
      </c>
      <c r="M1235" s="701">
        <f>(L1235-H1235-H1236)-R1235</f>
        <v>0</v>
      </c>
      <c r="N1235" s="692">
        <v>0.0</v>
      </c>
      <c r="O1235" s="701">
        <f t="shared" si="874"/>
        <v>0</v>
      </c>
      <c r="P1235" s="701"/>
      <c r="Q1235" s="701"/>
      <c r="R1235" s="1686"/>
      <c r="S1235" s="649"/>
      <c r="T1235" s="649"/>
      <c r="U1235" s="649"/>
      <c r="V1235" s="649"/>
      <c r="W1235" s="649"/>
      <c r="X1235" s="649"/>
      <c r="Y1235" s="649"/>
      <c r="Z1235" s="649"/>
      <c r="AA1235" s="649"/>
      <c r="AB1235" s="649"/>
    </row>
    <row r="1236">
      <c r="A1236" s="1714" t="s">
        <v>78</v>
      </c>
      <c r="B1236" s="692">
        <v>0.0</v>
      </c>
      <c r="C1236" s="692">
        <v>0.0</v>
      </c>
      <c r="D1236" s="692">
        <v>0.0</v>
      </c>
      <c r="E1236" s="692">
        <v>0.0</v>
      </c>
      <c r="F1236" s="692">
        <v>0.0</v>
      </c>
      <c r="G1236" s="692">
        <v>0.0</v>
      </c>
      <c r="H1236" s="693">
        <f t="shared" si="873"/>
        <v>0</v>
      </c>
      <c r="I1236" s="701"/>
      <c r="J1236" s="1767" t="s">
        <v>206</v>
      </c>
      <c r="K1236" s="701" t="s">
        <v>78</v>
      </c>
      <c r="L1236" s="701" t="str">
        <f t="shared" si="864"/>
        <v>-</v>
      </c>
      <c r="M1236" s="701" t="s">
        <v>79</v>
      </c>
      <c r="N1236" s="692" t="s">
        <v>79</v>
      </c>
      <c r="O1236" s="701" t="s">
        <v>79</v>
      </c>
      <c r="P1236" s="701"/>
      <c r="Q1236" s="701"/>
      <c r="R1236" s="1686"/>
      <c r="S1236" s="649"/>
      <c r="T1236" s="649"/>
      <c r="U1236" s="649"/>
      <c r="V1236" s="649"/>
      <c r="W1236" s="649"/>
      <c r="X1236" s="649"/>
      <c r="Y1236" s="649"/>
      <c r="Z1236" s="649"/>
      <c r="AA1236" s="649"/>
      <c r="AB1236" s="649"/>
    </row>
    <row r="1237">
      <c r="A1237" s="1714" t="s">
        <v>446</v>
      </c>
      <c r="B1237" s="692">
        <v>0.0</v>
      </c>
      <c r="C1237" s="692">
        <v>0.0</v>
      </c>
      <c r="D1237" s="692">
        <v>0.0</v>
      </c>
      <c r="E1237" s="692">
        <v>0.0</v>
      </c>
      <c r="F1237" s="692">
        <v>0.0</v>
      </c>
      <c r="G1237" s="692">
        <v>0.0</v>
      </c>
      <c r="H1237" s="693">
        <f t="shared" ref="H1237:H1238" si="875">sum(B1237:G1237)</f>
        <v>0</v>
      </c>
      <c r="I1237" s="701"/>
      <c r="J1237" s="1767" t="s">
        <v>206</v>
      </c>
      <c r="K1237" s="701" t="s">
        <v>446</v>
      </c>
      <c r="L1237" s="701">
        <f t="shared" si="864"/>
        <v>0</v>
      </c>
      <c r="M1237" s="701">
        <f>(L1237-H1237)-R1237</f>
        <v>0</v>
      </c>
      <c r="N1237" s="692">
        <v>0.0</v>
      </c>
      <c r="O1237" s="701">
        <f>SUM(M1237,N1237)</f>
        <v>0</v>
      </c>
      <c r="P1237" s="701"/>
      <c r="Q1237" s="701"/>
      <c r="R1237" s="1686"/>
      <c r="S1237" s="649"/>
      <c r="T1237" s="649"/>
      <c r="U1237" s="649"/>
      <c r="V1237" s="649"/>
      <c r="W1237" s="649"/>
      <c r="X1237" s="649"/>
      <c r="Y1237" s="649"/>
      <c r="Z1237" s="649"/>
      <c r="AA1237" s="649"/>
      <c r="AB1237" s="649"/>
    </row>
    <row r="1238">
      <c r="A1238" s="1714" t="s">
        <v>80</v>
      </c>
      <c r="B1238" s="692">
        <v>0.0</v>
      </c>
      <c r="C1238" s="692">
        <v>0.0</v>
      </c>
      <c r="D1238" s="692">
        <v>0.0</v>
      </c>
      <c r="E1238" s="692">
        <v>0.0</v>
      </c>
      <c r="F1238" s="692">
        <v>0.0</v>
      </c>
      <c r="G1238" s="692">
        <v>0.0</v>
      </c>
      <c r="H1238" s="693">
        <f t="shared" si="875"/>
        <v>0</v>
      </c>
      <c r="I1238" s="701"/>
      <c r="J1238" s="1767" t="s">
        <v>206</v>
      </c>
      <c r="K1238" s="701" t="s">
        <v>80</v>
      </c>
      <c r="L1238" s="701">
        <f t="shared" si="864"/>
        <v>0</v>
      </c>
      <c r="M1238" s="701">
        <f>(L1238-H1238)</f>
        <v>0</v>
      </c>
      <c r="N1238" s="692">
        <v>0.0</v>
      </c>
      <c r="O1238" s="701">
        <f>sum(M1238,N1238)</f>
        <v>0</v>
      </c>
      <c r="P1238" s="701"/>
      <c r="Q1238" s="701"/>
      <c r="R1238" s="1686"/>
      <c r="S1238" s="649"/>
      <c r="T1238" s="649"/>
      <c r="U1238" s="649"/>
      <c r="V1238" s="649"/>
      <c r="W1238" s="649"/>
      <c r="X1238" s="649"/>
      <c r="Y1238" s="649"/>
      <c r="Z1238" s="649"/>
      <c r="AA1238" s="649"/>
      <c r="AB1238" s="649"/>
    </row>
    <row r="1239">
      <c r="A1239" s="1757" t="s">
        <v>91</v>
      </c>
      <c r="B1239" s="1758">
        <f t="shared" ref="B1239:G1239" si="876"> SUM(B1240:B1243,B1245:B1248,B1250:B1253,B1255:B1258,B1260:B1263, B1265:B1268)</f>
        <v>30</v>
      </c>
      <c r="C1239" s="1758">
        <f t="shared" si="876"/>
        <v>81</v>
      </c>
      <c r="D1239" s="1758">
        <f t="shared" si="876"/>
        <v>25</v>
      </c>
      <c r="E1239" s="1758">
        <f t="shared" si="876"/>
        <v>17</v>
      </c>
      <c r="F1239" s="1758">
        <f t="shared" si="876"/>
        <v>34</v>
      </c>
      <c r="G1239" s="1758">
        <f t="shared" si="876"/>
        <v>1</v>
      </c>
      <c r="H1239" s="1758">
        <f>SUM(H1240:H1243,H1245:H1248,H1250:H1253,H1255:H1258,H1260:H1263,H1265:H1268)</f>
        <v>188</v>
      </c>
      <c r="I1239" s="1758"/>
      <c r="J1239" s="1770"/>
      <c r="K1239" s="1758" t="s">
        <v>91</v>
      </c>
      <c r="L1239" s="1682"/>
      <c r="M1239" s="1682"/>
      <c r="N1239" s="1682"/>
      <c r="O1239" s="1682"/>
      <c r="P1239" s="1682"/>
      <c r="Q1239" s="1682"/>
      <c r="R1239" s="1682"/>
      <c r="S1239" s="649"/>
      <c r="T1239" s="649"/>
      <c r="U1239" s="649"/>
      <c r="V1239" s="649"/>
      <c r="W1239" s="649"/>
      <c r="X1239" s="649"/>
      <c r="Y1239" s="649"/>
      <c r="Z1239" s="649"/>
      <c r="AA1239" s="649"/>
      <c r="AB1239" s="649"/>
    </row>
    <row r="1240">
      <c r="A1240" s="1759" t="s">
        <v>92</v>
      </c>
      <c r="B1240" s="1760">
        <v>11.0</v>
      </c>
      <c r="C1240" s="1760">
        <v>7.0</v>
      </c>
      <c r="D1240" s="1760">
        <v>2.0</v>
      </c>
      <c r="E1240" s="1760">
        <v>5.0</v>
      </c>
      <c r="F1240" s="1760">
        <v>5.0</v>
      </c>
      <c r="G1240" s="1760">
        <v>0.0</v>
      </c>
      <c r="H1240" s="1761">
        <f t="shared" ref="H1240:H1242" si="877">SUM(B1240:G1240)</f>
        <v>30</v>
      </c>
      <c r="I1240" s="1762">
        <f>sum(H1240:H1243)</f>
        <v>53</v>
      </c>
      <c r="J1240" s="1763" t="s">
        <v>79</v>
      </c>
      <c r="K1240" s="1764" t="s">
        <v>92</v>
      </c>
      <c r="L1240" s="1762">
        <f t="shared" ref="L1240:L1242" si="878">(O839)</f>
        <v>65</v>
      </c>
      <c r="M1240" s="1762">
        <f>(L1240-H1240)-R1240</f>
        <v>35</v>
      </c>
      <c r="N1240" s="1765">
        <v>35.0</v>
      </c>
      <c r="O1240" s="1762">
        <f t="shared" ref="O1240:O1241" si="879">SUM(M1240,N1240)</f>
        <v>70</v>
      </c>
      <c r="P1240" s="1765" t="s">
        <v>2</v>
      </c>
      <c r="Q1240" s="1766" t="s">
        <v>731</v>
      </c>
      <c r="R1240" s="1762"/>
      <c r="S1240" s="649"/>
      <c r="T1240" s="649"/>
      <c r="U1240" s="649"/>
      <c r="V1240" s="649"/>
      <c r="W1240" s="649"/>
      <c r="X1240" s="649"/>
      <c r="Y1240" s="649"/>
      <c r="Z1240" s="649"/>
      <c r="AA1240" s="649"/>
      <c r="AB1240" s="649"/>
    </row>
    <row r="1241">
      <c r="A1241" s="1714" t="s">
        <v>77</v>
      </c>
      <c r="B1241" s="692">
        <v>0.0</v>
      </c>
      <c r="C1241" s="692">
        <v>1.0</v>
      </c>
      <c r="D1241" s="692">
        <v>0.0</v>
      </c>
      <c r="E1241" s="692">
        <v>0.0</v>
      </c>
      <c r="F1241" s="692">
        <v>0.0</v>
      </c>
      <c r="G1241" s="692">
        <v>0.0</v>
      </c>
      <c r="H1241" s="693">
        <f t="shared" si="877"/>
        <v>1</v>
      </c>
      <c r="I1241" s="596">
        <f>(I1240/61)</f>
        <v>0.868852459</v>
      </c>
      <c r="J1241" s="1763" t="s">
        <v>79</v>
      </c>
      <c r="K1241" s="701" t="s">
        <v>77</v>
      </c>
      <c r="L1241" s="701">
        <f t="shared" si="878"/>
        <v>20</v>
      </c>
      <c r="M1241" s="701">
        <f>(L1241-H1241-H1242)-R1241</f>
        <v>5</v>
      </c>
      <c r="N1241" s="692">
        <v>15.0</v>
      </c>
      <c r="O1241" s="701">
        <f t="shared" si="879"/>
        <v>20</v>
      </c>
      <c r="P1241" s="701"/>
      <c r="Q1241" s="1621" t="s">
        <v>732</v>
      </c>
      <c r="R1241" s="1686"/>
      <c r="S1241" s="649"/>
      <c r="T1241" s="649"/>
      <c r="U1241" s="649"/>
      <c r="V1241" s="649"/>
      <c r="W1241" s="649"/>
      <c r="X1241" s="649"/>
      <c r="Y1241" s="649"/>
      <c r="Z1241" s="649"/>
      <c r="AA1241" s="649"/>
      <c r="AB1241" s="649"/>
    </row>
    <row r="1242">
      <c r="A1242" s="1714" t="s">
        <v>78</v>
      </c>
      <c r="B1242" s="692">
        <v>1.0</v>
      </c>
      <c r="C1242" s="692">
        <v>12.0</v>
      </c>
      <c r="D1242" s="692">
        <v>1.0</v>
      </c>
      <c r="E1242" s="692">
        <v>0.0</v>
      </c>
      <c r="F1242" s="692">
        <v>0.0</v>
      </c>
      <c r="G1242" s="692">
        <v>0.0</v>
      </c>
      <c r="H1242" s="693">
        <f t="shared" si="877"/>
        <v>14</v>
      </c>
      <c r="I1242" s="701"/>
      <c r="J1242" s="1767" t="s">
        <v>206</v>
      </c>
      <c r="K1242" s="701" t="s">
        <v>78</v>
      </c>
      <c r="L1242" s="701" t="str">
        <f t="shared" si="878"/>
        <v>-</v>
      </c>
      <c r="M1242" s="701" t="s">
        <v>79</v>
      </c>
      <c r="N1242" s="692" t="s">
        <v>79</v>
      </c>
      <c r="O1242" s="701" t="s">
        <v>79</v>
      </c>
      <c r="P1242" s="701"/>
      <c r="Q1242" s="1686"/>
      <c r="R1242" s="1686"/>
      <c r="S1242" s="649"/>
      <c r="T1242" s="649"/>
      <c r="U1242" s="649"/>
      <c r="V1242" s="649"/>
      <c r="W1242" s="649"/>
      <c r="X1242" s="649"/>
      <c r="Y1242" s="649"/>
      <c r="Z1242" s="649"/>
      <c r="AA1242" s="649"/>
      <c r="AB1242" s="649"/>
    </row>
    <row r="1243">
      <c r="A1243" s="1714" t="s">
        <v>446</v>
      </c>
      <c r="B1243" s="692">
        <v>0.0</v>
      </c>
      <c r="C1243" s="692">
        <v>5.0</v>
      </c>
      <c r="D1243" s="692">
        <v>1.0</v>
      </c>
      <c r="E1243" s="692">
        <v>1.0</v>
      </c>
      <c r="F1243" s="692">
        <v>1.0</v>
      </c>
      <c r="G1243" s="692">
        <v>0.0</v>
      </c>
      <c r="H1243" s="693">
        <f t="shared" ref="H1243:H1244" si="880">sum(B1243:G1243)</f>
        <v>8</v>
      </c>
      <c r="I1243" s="701"/>
      <c r="J1243" s="1767" t="s">
        <v>206</v>
      </c>
      <c r="K1243" s="701" t="s">
        <v>446</v>
      </c>
      <c r="L1243" s="692">
        <f>O842</f>
        <v>14</v>
      </c>
      <c r="M1243" s="701">
        <f>(L1243-H1243)-R1243</f>
        <v>6</v>
      </c>
      <c r="N1243" s="692">
        <v>0.0</v>
      </c>
      <c r="O1243" s="701">
        <f>SUM(M1243,N1243)</f>
        <v>6</v>
      </c>
      <c r="P1243" s="701"/>
      <c r="Q1243" s="1686"/>
      <c r="R1243" s="1686"/>
      <c r="S1243" s="649"/>
      <c r="T1243" s="649"/>
      <c r="U1243" s="649"/>
      <c r="V1243" s="649"/>
      <c r="W1243" s="649"/>
      <c r="X1243" s="649"/>
      <c r="Y1243" s="649"/>
      <c r="Z1243" s="649"/>
      <c r="AA1243" s="649"/>
      <c r="AB1243" s="649"/>
    </row>
    <row r="1244">
      <c r="A1244" s="1714" t="s">
        <v>80</v>
      </c>
      <c r="B1244" s="692">
        <v>0.0</v>
      </c>
      <c r="C1244" s="692">
        <v>0.0</v>
      </c>
      <c r="D1244" s="692">
        <v>0.0</v>
      </c>
      <c r="E1244" s="692">
        <v>0.0</v>
      </c>
      <c r="F1244" s="692">
        <v>0.0</v>
      </c>
      <c r="G1244" s="692">
        <v>0.0</v>
      </c>
      <c r="H1244" s="693">
        <f t="shared" si="880"/>
        <v>0</v>
      </c>
      <c r="I1244" s="701"/>
      <c r="J1244" s="1767" t="s">
        <v>206</v>
      </c>
      <c r="K1244" s="701" t="s">
        <v>80</v>
      </c>
      <c r="L1244" s="692">
        <v>30.0</v>
      </c>
      <c r="M1244" s="701">
        <f>(L1244-H1244)</f>
        <v>30</v>
      </c>
      <c r="N1244" s="692">
        <v>0.0</v>
      </c>
      <c r="O1244" s="701">
        <f>sum(M1244,N1244)</f>
        <v>30</v>
      </c>
      <c r="P1244" s="701"/>
      <c r="Q1244" s="1686"/>
      <c r="R1244" s="1686"/>
      <c r="S1244" s="649"/>
      <c r="T1244" s="649"/>
      <c r="U1244" s="649"/>
      <c r="V1244" s="649"/>
      <c r="W1244" s="649"/>
      <c r="X1244" s="649"/>
      <c r="Y1244" s="649"/>
      <c r="Z1244" s="649"/>
      <c r="AA1244" s="649"/>
      <c r="AB1244" s="649"/>
    </row>
    <row r="1245">
      <c r="A1245" s="1715" t="s">
        <v>95</v>
      </c>
      <c r="B1245" s="1765">
        <v>2.0</v>
      </c>
      <c r="C1245" s="1765">
        <v>15.0</v>
      </c>
      <c r="D1245" s="1765">
        <v>4.0</v>
      </c>
      <c r="E1245" s="1765">
        <v>3.0</v>
      </c>
      <c r="F1245" s="1765">
        <v>3.0</v>
      </c>
      <c r="G1245" s="1765">
        <v>0.0</v>
      </c>
      <c r="H1245" s="1761">
        <f t="shared" ref="H1245:H1247" si="881">SUM(B1245:G1245)</f>
        <v>27</v>
      </c>
      <c r="I1245" s="1762">
        <f>sum(H1245:H1248)</f>
        <v>47</v>
      </c>
      <c r="J1245" s="1767" t="s">
        <v>206</v>
      </c>
      <c r="K1245" s="1762" t="s">
        <v>95</v>
      </c>
      <c r="L1245" s="1762">
        <f t="shared" ref="L1245:L1247" si="882">(O844)</f>
        <v>44</v>
      </c>
      <c r="M1245" s="1762">
        <f>(L1245-H1245)-R1245</f>
        <v>17</v>
      </c>
      <c r="N1245" s="1765">
        <v>15.0</v>
      </c>
      <c r="O1245" s="1762">
        <f t="shared" ref="O1245:O1246" si="883">SUM(M1245,N1245)</f>
        <v>32</v>
      </c>
      <c r="P1245" s="1765" t="s">
        <v>2</v>
      </c>
      <c r="Q1245" s="1685"/>
      <c r="R1245" s="1762"/>
      <c r="S1245" s="649"/>
      <c r="T1245" s="649"/>
      <c r="U1245" s="649"/>
      <c r="V1245" s="649"/>
      <c r="W1245" s="649"/>
      <c r="X1245" s="649"/>
      <c r="Y1245" s="649"/>
      <c r="Z1245" s="649"/>
      <c r="AA1245" s="649"/>
      <c r="AB1245" s="649"/>
    </row>
    <row r="1246">
      <c r="A1246" s="1714" t="s">
        <v>77</v>
      </c>
      <c r="B1246" s="692">
        <v>1.0</v>
      </c>
      <c r="C1246" s="692">
        <v>0.0</v>
      </c>
      <c r="D1246" s="692">
        <v>0.0</v>
      </c>
      <c r="E1246" s="692">
        <v>0.0</v>
      </c>
      <c r="F1246" s="692">
        <v>0.0</v>
      </c>
      <c r="G1246" s="692">
        <v>0.0</v>
      </c>
      <c r="H1246" s="693">
        <f t="shared" si="881"/>
        <v>1</v>
      </c>
      <c r="I1246" s="596">
        <f>(I1245/60)</f>
        <v>0.7833333333</v>
      </c>
      <c r="J1246" s="1763" t="s">
        <v>79</v>
      </c>
      <c r="K1246" s="701" t="s">
        <v>77</v>
      </c>
      <c r="L1246" s="701">
        <f t="shared" si="882"/>
        <v>19</v>
      </c>
      <c r="M1246" s="701">
        <f>(L1246-H1246-H1247)-R1246</f>
        <v>4</v>
      </c>
      <c r="N1246" s="692">
        <v>12.0</v>
      </c>
      <c r="O1246" s="701">
        <f t="shared" si="883"/>
        <v>16</v>
      </c>
      <c r="P1246" s="701"/>
      <c r="Q1246" s="1621" t="s">
        <v>733</v>
      </c>
      <c r="R1246" s="1686"/>
      <c r="S1246" s="649"/>
      <c r="T1246" s="649"/>
      <c r="U1246" s="649"/>
      <c r="V1246" s="649"/>
      <c r="W1246" s="649"/>
      <c r="X1246" s="649"/>
      <c r="Y1246" s="649"/>
      <c r="Z1246" s="649"/>
      <c r="AA1246" s="649"/>
      <c r="AB1246" s="649"/>
    </row>
    <row r="1247">
      <c r="A1247" s="1714" t="s">
        <v>78</v>
      </c>
      <c r="B1247" s="692">
        <v>1.0</v>
      </c>
      <c r="C1247" s="692">
        <v>9.0</v>
      </c>
      <c r="D1247" s="692">
        <v>3.0</v>
      </c>
      <c r="E1247" s="692">
        <v>0.0</v>
      </c>
      <c r="F1247" s="692">
        <v>1.0</v>
      </c>
      <c r="G1247" s="692">
        <v>0.0</v>
      </c>
      <c r="H1247" s="693">
        <f t="shared" si="881"/>
        <v>14</v>
      </c>
      <c r="I1247" s="701"/>
      <c r="J1247" s="1767" t="s">
        <v>206</v>
      </c>
      <c r="K1247" s="701" t="s">
        <v>78</v>
      </c>
      <c r="L1247" s="701" t="str">
        <f t="shared" si="882"/>
        <v>-</v>
      </c>
      <c r="M1247" s="701" t="s">
        <v>79</v>
      </c>
      <c r="N1247" s="692" t="s">
        <v>79</v>
      </c>
      <c r="O1247" s="701" t="s">
        <v>79</v>
      </c>
      <c r="P1247" s="701"/>
      <c r="Q1247" s="1686"/>
      <c r="R1247" s="1686"/>
      <c r="S1247" s="649"/>
      <c r="T1247" s="649"/>
      <c r="U1247" s="649"/>
      <c r="V1247" s="649"/>
      <c r="W1247" s="649"/>
      <c r="X1247" s="649"/>
      <c r="Y1247" s="649"/>
      <c r="Z1247" s="649"/>
      <c r="AA1247" s="649"/>
      <c r="AB1247" s="649"/>
    </row>
    <row r="1248">
      <c r="A1248" s="1714" t="s">
        <v>446</v>
      </c>
      <c r="B1248" s="692">
        <v>3.0</v>
      </c>
      <c r="C1248" s="692">
        <v>2.0</v>
      </c>
      <c r="D1248" s="692">
        <v>0.0</v>
      </c>
      <c r="E1248" s="692">
        <v>0.0</v>
      </c>
      <c r="F1248" s="692">
        <v>0.0</v>
      </c>
      <c r="G1248" s="692">
        <v>0.0</v>
      </c>
      <c r="H1248" s="693">
        <f t="shared" ref="H1248:H1249" si="884">sum(B1248:G1248)</f>
        <v>5</v>
      </c>
      <c r="I1248" s="701"/>
      <c r="J1248" s="1767" t="s">
        <v>206</v>
      </c>
      <c r="K1248" s="701" t="s">
        <v>446</v>
      </c>
      <c r="L1248" s="692">
        <v>9.0</v>
      </c>
      <c r="M1248" s="701">
        <f>(L1248-H1248)-R1248</f>
        <v>4</v>
      </c>
      <c r="N1248" s="692">
        <v>0.0</v>
      </c>
      <c r="O1248" s="701">
        <f>SUM(M1248,N1248)</f>
        <v>4</v>
      </c>
      <c r="P1248" s="701"/>
      <c r="Q1248" s="1686"/>
      <c r="R1248" s="1686"/>
      <c r="S1248" s="649"/>
      <c r="T1248" s="649"/>
      <c r="U1248" s="649"/>
      <c r="V1248" s="649"/>
      <c r="W1248" s="649"/>
      <c r="X1248" s="649"/>
      <c r="Y1248" s="649"/>
      <c r="Z1248" s="649"/>
      <c r="AA1248" s="649"/>
      <c r="AB1248" s="649"/>
    </row>
    <row r="1249">
      <c r="A1249" s="1714" t="s">
        <v>80</v>
      </c>
      <c r="B1249" s="692">
        <v>0.0</v>
      </c>
      <c r="C1249" s="692">
        <v>0.0</v>
      </c>
      <c r="D1249" s="692">
        <v>0.0</v>
      </c>
      <c r="E1249" s="692">
        <v>0.0</v>
      </c>
      <c r="F1249" s="692">
        <v>0.0</v>
      </c>
      <c r="G1249" s="692">
        <v>0.0</v>
      </c>
      <c r="H1249" s="693">
        <f t="shared" si="884"/>
        <v>0</v>
      </c>
      <c r="I1249" s="701"/>
      <c r="J1249" s="1767" t="s">
        <v>206</v>
      </c>
      <c r="K1249" s="701" t="s">
        <v>80</v>
      </c>
      <c r="L1249" s="692">
        <v>7.0</v>
      </c>
      <c r="M1249" s="701">
        <f>(L1249-H1249)</f>
        <v>7</v>
      </c>
      <c r="N1249" s="692">
        <v>0.0</v>
      </c>
      <c r="O1249" s="701">
        <f>sum(M1249,N1249)</f>
        <v>7</v>
      </c>
      <c r="P1249" s="701"/>
      <c r="Q1249" s="1686"/>
      <c r="R1249" s="1686"/>
      <c r="S1249" s="649"/>
      <c r="T1249" s="649"/>
      <c r="U1249" s="649"/>
      <c r="V1249" s="649"/>
      <c r="W1249" s="649"/>
      <c r="X1249" s="649"/>
      <c r="Y1249" s="649"/>
      <c r="Z1249" s="649"/>
      <c r="AA1249" s="649"/>
      <c r="AB1249" s="649"/>
    </row>
    <row r="1250">
      <c r="A1250" s="1715" t="s">
        <v>254</v>
      </c>
      <c r="B1250" s="1760">
        <v>1.0</v>
      </c>
      <c r="C1250" s="1760">
        <v>7.0</v>
      </c>
      <c r="D1250" s="1760">
        <v>2.0</v>
      </c>
      <c r="E1250" s="1760">
        <v>2.0</v>
      </c>
      <c r="F1250" s="1760">
        <v>2.0</v>
      </c>
      <c r="G1250" s="1760">
        <v>1.0</v>
      </c>
      <c r="H1250" s="1761">
        <f t="shared" ref="H1250:H1252" si="885">SUM(B1250:G1250)</f>
        <v>15</v>
      </c>
      <c r="I1250" s="1762">
        <f>sum(H1250:H1253)</f>
        <v>30</v>
      </c>
      <c r="J1250" s="1767" t="s">
        <v>206</v>
      </c>
      <c r="K1250" s="1762" t="s">
        <v>254</v>
      </c>
      <c r="L1250" s="1762">
        <f>(O849)</f>
        <v>65</v>
      </c>
      <c r="M1250" s="1762">
        <f>(L1250-H1250)-R1250</f>
        <v>50</v>
      </c>
      <c r="N1250" s="1765">
        <v>0.0</v>
      </c>
      <c r="O1250" s="1762">
        <f t="shared" ref="O1250:O1251" si="886">SUM(M1250,N1250)</f>
        <v>50</v>
      </c>
      <c r="P1250" s="1762"/>
      <c r="Q1250" s="1766" t="s">
        <v>734</v>
      </c>
      <c r="R1250" s="1762"/>
      <c r="S1250" s="649"/>
      <c r="T1250" s="649"/>
      <c r="U1250" s="649"/>
      <c r="V1250" s="649"/>
      <c r="W1250" s="649"/>
      <c r="X1250" s="649"/>
      <c r="Y1250" s="649"/>
      <c r="Z1250" s="649"/>
      <c r="AA1250" s="649"/>
      <c r="AB1250" s="649"/>
    </row>
    <row r="1251">
      <c r="A1251" s="1714" t="s">
        <v>77</v>
      </c>
      <c r="B1251" s="692">
        <v>0.0</v>
      </c>
      <c r="C1251" s="692">
        <v>2.0</v>
      </c>
      <c r="D1251" s="692">
        <v>0.0</v>
      </c>
      <c r="E1251" s="692">
        <v>0.0</v>
      </c>
      <c r="F1251" s="692">
        <v>0.0</v>
      </c>
      <c r="G1251" s="692">
        <v>0.0</v>
      </c>
      <c r="H1251" s="693">
        <f t="shared" si="885"/>
        <v>2</v>
      </c>
      <c r="I1251" s="596">
        <f>(I1250/60)</f>
        <v>0.5</v>
      </c>
      <c r="J1251" s="1767" t="s">
        <v>206</v>
      </c>
      <c r="K1251" s="701" t="s">
        <v>77</v>
      </c>
      <c r="L1251" s="692">
        <v>16.0</v>
      </c>
      <c r="M1251" s="701">
        <f>(L1251-H1251-H1252)-R1251</f>
        <v>0</v>
      </c>
      <c r="N1251" s="692">
        <v>15.0</v>
      </c>
      <c r="O1251" s="701">
        <f t="shared" si="886"/>
        <v>15</v>
      </c>
      <c r="P1251" s="701"/>
      <c r="Q1251" s="1686"/>
      <c r="R1251" s="1621">
        <v>1.0</v>
      </c>
      <c r="S1251" s="649"/>
      <c r="T1251" s="649"/>
      <c r="U1251" s="649"/>
      <c r="V1251" s="649"/>
      <c r="W1251" s="649"/>
      <c r="X1251" s="649"/>
      <c r="Y1251" s="649"/>
      <c r="Z1251" s="649"/>
      <c r="AA1251" s="649"/>
      <c r="AB1251" s="649"/>
    </row>
    <row r="1252">
      <c r="A1252" s="1714" t="s">
        <v>78</v>
      </c>
      <c r="B1252" s="692">
        <v>0.0</v>
      </c>
      <c r="C1252" s="692">
        <v>13.0</v>
      </c>
      <c r="D1252" s="692">
        <v>0.0</v>
      </c>
      <c r="E1252" s="692">
        <v>0.0</v>
      </c>
      <c r="F1252" s="692">
        <v>0.0</v>
      </c>
      <c r="G1252" s="692">
        <v>0.0</v>
      </c>
      <c r="H1252" s="693">
        <f t="shared" si="885"/>
        <v>13</v>
      </c>
      <c r="I1252" s="701"/>
      <c r="J1252" s="1767" t="s">
        <v>206</v>
      </c>
      <c r="K1252" s="701" t="s">
        <v>78</v>
      </c>
      <c r="L1252" s="701" t="str">
        <f t="shared" ref="L1252:L1258" si="887">(O851)</f>
        <v>-</v>
      </c>
      <c r="M1252" s="701" t="s">
        <v>79</v>
      </c>
      <c r="N1252" s="692" t="s">
        <v>79</v>
      </c>
      <c r="O1252" s="701" t="s">
        <v>79</v>
      </c>
      <c r="P1252" s="701"/>
      <c r="Q1252" s="1686"/>
      <c r="R1252" s="1686"/>
      <c r="S1252" s="649"/>
      <c r="T1252" s="649"/>
      <c r="U1252" s="649"/>
      <c r="V1252" s="649"/>
      <c r="W1252" s="649"/>
      <c r="X1252" s="649"/>
      <c r="Y1252" s="649"/>
      <c r="Z1252" s="649"/>
      <c r="AA1252" s="649"/>
      <c r="AB1252" s="649"/>
    </row>
    <row r="1253">
      <c r="A1253" s="1714" t="s">
        <v>446</v>
      </c>
      <c r="B1253" s="692">
        <v>0.0</v>
      </c>
      <c r="C1253" s="692">
        <v>0.0</v>
      </c>
      <c r="D1253" s="692">
        <v>0.0</v>
      </c>
      <c r="E1253" s="692">
        <v>0.0</v>
      </c>
      <c r="F1253" s="692">
        <v>0.0</v>
      </c>
      <c r="G1253" s="692">
        <v>0.0</v>
      </c>
      <c r="H1253" s="693">
        <f t="shared" ref="H1253:H1254" si="888">sum(B1253:G1253)</f>
        <v>0</v>
      </c>
      <c r="I1253" s="701"/>
      <c r="J1253" s="1763" t="s">
        <v>79</v>
      </c>
      <c r="K1253" s="701" t="s">
        <v>446</v>
      </c>
      <c r="L1253" s="701">
        <f t="shared" si="887"/>
        <v>2</v>
      </c>
      <c r="M1253" s="701">
        <f>(L1253-H1253)-R1253</f>
        <v>2</v>
      </c>
      <c r="N1253" s="692">
        <v>0.0</v>
      </c>
      <c r="O1253" s="701">
        <f>SUM(M1253,N1253)</f>
        <v>2</v>
      </c>
      <c r="P1253" s="701"/>
      <c r="Q1253" s="1621" t="s">
        <v>619</v>
      </c>
      <c r="R1253" s="1686"/>
      <c r="S1253" s="649"/>
      <c r="T1253" s="649"/>
      <c r="U1253" s="649"/>
      <c r="V1253" s="649"/>
      <c r="W1253" s="649"/>
      <c r="X1253" s="649"/>
      <c r="Y1253" s="649"/>
      <c r="Z1253" s="649"/>
      <c r="AA1253" s="649"/>
      <c r="AB1253" s="649"/>
    </row>
    <row r="1254">
      <c r="A1254" s="1714" t="s">
        <v>80</v>
      </c>
      <c r="B1254" s="692">
        <v>0.0</v>
      </c>
      <c r="C1254" s="692">
        <v>0.0</v>
      </c>
      <c r="D1254" s="692">
        <v>0.0</v>
      </c>
      <c r="E1254" s="692">
        <v>0.0</v>
      </c>
      <c r="F1254" s="692">
        <v>0.0</v>
      </c>
      <c r="G1254" s="692">
        <v>0.0</v>
      </c>
      <c r="H1254" s="693">
        <f t="shared" si="888"/>
        <v>0</v>
      </c>
      <c r="I1254" s="701"/>
      <c r="J1254" s="1767" t="s">
        <v>206</v>
      </c>
      <c r="K1254" s="701" t="s">
        <v>80</v>
      </c>
      <c r="L1254" s="701">
        <f t="shared" si="887"/>
        <v>16</v>
      </c>
      <c r="M1254" s="701">
        <f>(L1254-H1254)</f>
        <v>16</v>
      </c>
      <c r="N1254" s="692">
        <v>0.0</v>
      </c>
      <c r="O1254" s="701">
        <f>sum(M1254,N1254)</f>
        <v>16</v>
      </c>
      <c r="P1254" s="701"/>
      <c r="Q1254" s="1686"/>
      <c r="R1254" s="1686"/>
      <c r="S1254" s="649"/>
      <c r="T1254" s="649"/>
      <c r="U1254" s="649"/>
      <c r="V1254" s="649"/>
      <c r="W1254" s="649"/>
      <c r="X1254" s="649"/>
      <c r="Y1254" s="649"/>
      <c r="Z1254" s="649"/>
      <c r="AA1254" s="649"/>
      <c r="AB1254" s="649"/>
    </row>
    <row r="1255">
      <c r="A1255" s="1715" t="s">
        <v>225</v>
      </c>
      <c r="B1255" s="1765">
        <v>2.0</v>
      </c>
      <c r="C1255" s="1765">
        <v>2.0</v>
      </c>
      <c r="D1255" s="1765">
        <v>2.0</v>
      </c>
      <c r="E1255" s="1765">
        <v>0.0</v>
      </c>
      <c r="F1255" s="1765">
        <v>11.0</v>
      </c>
      <c r="G1255" s="1765">
        <v>0.0</v>
      </c>
      <c r="H1255" s="1761">
        <f t="shared" ref="H1255:H1257" si="889">SUM(B1255:G1255)</f>
        <v>17</v>
      </c>
      <c r="I1255" s="1762">
        <f>sum(H1255:H1258)</f>
        <v>31</v>
      </c>
      <c r="J1255" s="1763" t="s">
        <v>79</v>
      </c>
      <c r="K1255" s="1762" t="s">
        <v>225</v>
      </c>
      <c r="L1255" s="1762">
        <f t="shared" si="887"/>
        <v>34</v>
      </c>
      <c r="M1255" s="1762">
        <f>(L1255-H1255)-R1255</f>
        <v>15</v>
      </c>
      <c r="N1255" s="1765">
        <v>10.0</v>
      </c>
      <c r="O1255" s="1762">
        <f t="shared" ref="O1255:O1256" si="890">SUM(M1255,N1255)</f>
        <v>25</v>
      </c>
      <c r="P1255" s="1765" t="s">
        <v>2</v>
      </c>
      <c r="Q1255" s="1766" t="s">
        <v>491</v>
      </c>
      <c r="R1255" s="1765">
        <v>2.0</v>
      </c>
      <c r="S1255" s="649"/>
      <c r="T1255" s="649"/>
      <c r="U1255" s="649"/>
      <c r="V1255" s="649"/>
      <c r="W1255" s="649"/>
      <c r="X1255" s="649"/>
      <c r="Y1255" s="649"/>
      <c r="Z1255" s="649"/>
      <c r="AA1255" s="649"/>
      <c r="AB1255" s="649"/>
    </row>
    <row r="1256">
      <c r="A1256" s="1714" t="s">
        <v>77</v>
      </c>
      <c r="B1256" s="692">
        <v>0.0</v>
      </c>
      <c r="C1256" s="692">
        <v>0.0</v>
      </c>
      <c r="D1256" s="692">
        <v>0.0</v>
      </c>
      <c r="E1256" s="692">
        <v>0.0</v>
      </c>
      <c r="F1256" s="692">
        <v>0.0</v>
      </c>
      <c r="G1256" s="692">
        <v>0.0</v>
      </c>
      <c r="H1256" s="693">
        <f t="shared" si="889"/>
        <v>0</v>
      </c>
      <c r="I1256" s="596">
        <f>(I1255/60)</f>
        <v>0.5166666667</v>
      </c>
      <c r="J1256" s="1763" t="s">
        <v>79</v>
      </c>
      <c r="K1256" s="701" t="s">
        <v>77</v>
      </c>
      <c r="L1256" s="701">
        <f t="shared" si="887"/>
        <v>18</v>
      </c>
      <c r="M1256" s="701">
        <f>(L1256-H1256-H1257)-R1256</f>
        <v>3</v>
      </c>
      <c r="N1256" s="692">
        <v>0.0</v>
      </c>
      <c r="O1256" s="701">
        <f t="shared" si="890"/>
        <v>3</v>
      </c>
      <c r="P1256" s="701"/>
      <c r="Q1256" s="1621" t="s">
        <v>733</v>
      </c>
      <c r="R1256" s="1621">
        <v>1.0</v>
      </c>
      <c r="S1256" s="649"/>
      <c r="T1256" s="649"/>
      <c r="U1256" s="649"/>
      <c r="V1256" s="649"/>
      <c r="W1256" s="649"/>
      <c r="X1256" s="649"/>
      <c r="Y1256" s="649"/>
      <c r="Z1256" s="649"/>
      <c r="AA1256" s="649"/>
      <c r="AB1256" s="649"/>
    </row>
    <row r="1257">
      <c r="A1257" s="1714" t="s">
        <v>78</v>
      </c>
      <c r="B1257" s="692">
        <v>2.0</v>
      </c>
      <c r="C1257" s="692">
        <v>2.0</v>
      </c>
      <c r="D1257" s="692">
        <v>1.0</v>
      </c>
      <c r="E1257" s="692">
        <v>0.0</v>
      </c>
      <c r="F1257" s="692">
        <v>9.0</v>
      </c>
      <c r="G1257" s="692">
        <v>0.0</v>
      </c>
      <c r="H1257" s="693">
        <f t="shared" si="889"/>
        <v>14</v>
      </c>
      <c r="I1257" s="701"/>
      <c r="J1257" s="1767" t="s">
        <v>206</v>
      </c>
      <c r="K1257" s="701" t="s">
        <v>78</v>
      </c>
      <c r="L1257" s="701" t="str">
        <f t="shared" si="887"/>
        <v>-</v>
      </c>
      <c r="M1257" s="701" t="s">
        <v>79</v>
      </c>
      <c r="N1257" s="692" t="s">
        <v>79</v>
      </c>
      <c r="O1257" s="701" t="s">
        <v>79</v>
      </c>
      <c r="P1257" s="701"/>
      <c r="Q1257" s="1686"/>
      <c r="R1257" s="1686"/>
      <c r="S1257" s="649"/>
      <c r="T1257" s="649"/>
      <c r="U1257" s="649"/>
      <c r="V1257" s="649"/>
      <c r="W1257" s="649"/>
      <c r="X1257" s="649"/>
      <c r="Y1257" s="649"/>
      <c r="Z1257" s="649"/>
      <c r="AA1257" s="649"/>
      <c r="AB1257" s="649"/>
    </row>
    <row r="1258">
      <c r="A1258" s="1714" t="s">
        <v>446</v>
      </c>
      <c r="B1258" s="692">
        <v>0.0</v>
      </c>
      <c r="C1258" s="692">
        <v>0.0</v>
      </c>
      <c r="D1258" s="692">
        <v>0.0</v>
      </c>
      <c r="E1258" s="692">
        <v>0.0</v>
      </c>
      <c r="F1258" s="692">
        <v>0.0</v>
      </c>
      <c r="G1258" s="692">
        <v>0.0</v>
      </c>
      <c r="H1258" s="693">
        <f t="shared" ref="H1258:H1259" si="891">sum(B1258:G1258)</f>
        <v>0</v>
      </c>
      <c r="I1258" s="701"/>
      <c r="J1258" s="1767" t="s">
        <v>206</v>
      </c>
      <c r="K1258" s="701" t="s">
        <v>446</v>
      </c>
      <c r="L1258" s="701">
        <f t="shared" si="887"/>
        <v>1</v>
      </c>
      <c r="M1258" s="701">
        <f>(L1258-H1258)-R1258</f>
        <v>0</v>
      </c>
      <c r="N1258" s="692">
        <v>0.0</v>
      </c>
      <c r="O1258" s="701">
        <f>SUM(M1258,N1258)</f>
        <v>0</v>
      </c>
      <c r="P1258" s="701"/>
      <c r="Q1258" s="1686"/>
      <c r="R1258" s="1621">
        <v>1.0</v>
      </c>
      <c r="S1258" s="649"/>
      <c r="T1258" s="649"/>
      <c r="U1258" s="649"/>
      <c r="V1258" s="649"/>
      <c r="W1258" s="649"/>
      <c r="X1258" s="649"/>
      <c r="Y1258" s="649"/>
      <c r="Z1258" s="649"/>
      <c r="AA1258" s="649"/>
      <c r="AB1258" s="649"/>
    </row>
    <row r="1259">
      <c r="A1259" s="1714" t="s">
        <v>80</v>
      </c>
      <c r="B1259" s="692">
        <v>0.0</v>
      </c>
      <c r="C1259" s="692">
        <v>0.0</v>
      </c>
      <c r="D1259" s="692">
        <v>0.0</v>
      </c>
      <c r="E1259" s="692">
        <v>0.0</v>
      </c>
      <c r="F1259" s="692">
        <v>0.0</v>
      </c>
      <c r="G1259" s="692">
        <v>0.0</v>
      </c>
      <c r="H1259" s="693">
        <f t="shared" si="891"/>
        <v>0</v>
      </c>
      <c r="I1259" s="701"/>
      <c r="J1259" s="1767" t="s">
        <v>206</v>
      </c>
      <c r="K1259" s="701" t="s">
        <v>80</v>
      </c>
      <c r="L1259" s="692">
        <v>3.0</v>
      </c>
      <c r="M1259" s="701">
        <f>(L1259-H1259)</f>
        <v>3</v>
      </c>
      <c r="N1259" s="692">
        <v>0.0</v>
      </c>
      <c r="O1259" s="701">
        <f>sum(M1259,N1259)</f>
        <v>3</v>
      </c>
      <c r="P1259" s="701"/>
      <c r="Q1259" s="1686"/>
      <c r="R1259" s="1686"/>
      <c r="S1259" s="649"/>
      <c r="T1259" s="649"/>
      <c r="U1259" s="649"/>
      <c r="V1259" s="649"/>
      <c r="W1259" s="649"/>
      <c r="X1259" s="649"/>
      <c r="Y1259" s="649"/>
      <c r="Z1259" s="649"/>
      <c r="AA1259" s="649"/>
      <c r="AB1259" s="649"/>
    </row>
    <row r="1260">
      <c r="A1260" s="1715" t="s">
        <v>93</v>
      </c>
      <c r="B1260" s="1760">
        <v>4.0</v>
      </c>
      <c r="C1260" s="1760">
        <v>1.0</v>
      </c>
      <c r="D1260" s="1760">
        <v>7.0</v>
      </c>
      <c r="E1260" s="1760">
        <v>4.0</v>
      </c>
      <c r="F1260" s="1760">
        <v>1.0</v>
      </c>
      <c r="G1260" s="1760">
        <v>0.0</v>
      </c>
      <c r="H1260" s="1761">
        <f t="shared" ref="H1260:H1262" si="892">SUM(B1260:G1260)</f>
        <v>17</v>
      </c>
      <c r="I1260" s="1762">
        <f>sum(H1260:H1263)</f>
        <v>27</v>
      </c>
      <c r="J1260" s="1767" t="s">
        <v>206</v>
      </c>
      <c r="K1260" s="1762" t="s">
        <v>93</v>
      </c>
      <c r="L1260" s="1762">
        <f t="shared" ref="L1260:L1269" si="893">(O859)</f>
        <v>35</v>
      </c>
      <c r="M1260" s="1762">
        <f>(L1260-H1260)-R1260</f>
        <v>18</v>
      </c>
      <c r="N1260" s="1765">
        <v>10.0</v>
      </c>
      <c r="O1260" s="1762">
        <f t="shared" ref="O1260:O1261" si="894">SUM(M1260,N1260)</f>
        <v>28</v>
      </c>
      <c r="P1260" s="1765" t="s">
        <v>2</v>
      </c>
      <c r="Q1260" s="1685"/>
      <c r="R1260" s="1762"/>
      <c r="S1260" s="649"/>
      <c r="T1260" s="649"/>
      <c r="U1260" s="649"/>
      <c r="V1260" s="649"/>
      <c r="W1260" s="649"/>
      <c r="X1260" s="649"/>
      <c r="Y1260" s="649"/>
      <c r="Z1260" s="649"/>
      <c r="AA1260" s="649"/>
      <c r="AB1260" s="649"/>
    </row>
    <row r="1261">
      <c r="A1261" s="1714" t="s">
        <v>77</v>
      </c>
      <c r="B1261" s="692">
        <v>0.0</v>
      </c>
      <c r="C1261" s="692">
        <v>0.0</v>
      </c>
      <c r="D1261" s="692">
        <v>0.0</v>
      </c>
      <c r="E1261" s="692">
        <v>1.0</v>
      </c>
      <c r="F1261" s="692">
        <v>1.0</v>
      </c>
      <c r="G1261" s="692">
        <v>0.0</v>
      </c>
      <c r="H1261" s="693">
        <f t="shared" si="892"/>
        <v>2</v>
      </c>
      <c r="I1261" s="596">
        <f>(I1260/60)</f>
        <v>0.45</v>
      </c>
      <c r="J1261" s="1767" t="s">
        <v>206</v>
      </c>
      <c r="K1261" s="701" t="s">
        <v>77</v>
      </c>
      <c r="L1261" s="701">
        <f t="shared" si="893"/>
        <v>15</v>
      </c>
      <c r="M1261" s="701">
        <f>(L1261-H1261-H1262)-R1261</f>
        <v>6</v>
      </c>
      <c r="N1261" s="692">
        <v>3.0</v>
      </c>
      <c r="O1261" s="701">
        <f t="shared" si="894"/>
        <v>9</v>
      </c>
      <c r="P1261" s="701"/>
      <c r="Q1261" s="1686"/>
      <c r="R1261" s="1686"/>
      <c r="S1261" s="649"/>
      <c r="T1261" s="649"/>
      <c r="U1261" s="649"/>
      <c r="V1261" s="649"/>
      <c r="W1261" s="649"/>
      <c r="X1261" s="649"/>
      <c r="Y1261" s="649"/>
      <c r="Z1261" s="649"/>
      <c r="AA1261" s="649"/>
      <c r="AB1261" s="649"/>
    </row>
    <row r="1262">
      <c r="A1262" s="1714" t="s">
        <v>78</v>
      </c>
      <c r="B1262" s="692">
        <v>2.0</v>
      </c>
      <c r="C1262" s="692">
        <v>2.0</v>
      </c>
      <c r="D1262" s="692">
        <v>2.0</v>
      </c>
      <c r="E1262" s="692">
        <v>1.0</v>
      </c>
      <c r="F1262" s="692">
        <v>0.0</v>
      </c>
      <c r="G1262" s="692">
        <v>0.0</v>
      </c>
      <c r="H1262" s="693">
        <f t="shared" si="892"/>
        <v>7</v>
      </c>
      <c r="I1262" s="701"/>
      <c r="J1262" s="1767" t="s">
        <v>206</v>
      </c>
      <c r="K1262" s="701" t="s">
        <v>78</v>
      </c>
      <c r="L1262" s="701" t="str">
        <f t="shared" si="893"/>
        <v>-</v>
      </c>
      <c r="M1262" s="701" t="s">
        <v>79</v>
      </c>
      <c r="N1262" s="692" t="s">
        <v>79</v>
      </c>
      <c r="O1262" s="701" t="s">
        <v>79</v>
      </c>
      <c r="P1262" s="701"/>
      <c r="Q1262" s="1686"/>
      <c r="R1262" s="1686"/>
      <c r="S1262" s="649"/>
      <c r="T1262" s="649"/>
      <c r="U1262" s="649"/>
      <c r="V1262" s="649"/>
      <c r="W1262" s="649"/>
      <c r="X1262" s="649"/>
      <c r="Y1262" s="649"/>
      <c r="Z1262" s="649"/>
      <c r="AA1262" s="649"/>
      <c r="AB1262" s="649"/>
    </row>
    <row r="1263">
      <c r="A1263" s="1714" t="s">
        <v>446</v>
      </c>
      <c r="B1263" s="692">
        <v>0.0</v>
      </c>
      <c r="C1263" s="692">
        <v>1.0</v>
      </c>
      <c r="D1263" s="692">
        <v>0.0</v>
      </c>
      <c r="E1263" s="692">
        <v>0.0</v>
      </c>
      <c r="F1263" s="692">
        <v>0.0</v>
      </c>
      <c r="G1263" s="692">
        <v>0.0</v>
      </c>
      <c r="H1263" s="693">
        <f t="shared" ref="H1263:H1264" si="895">sum(B1263:G1263)</f>
        <v>1</v>
      </c>
      <c r="I1263" s="701"/>
      <c r="J1263" s="1763" t="s">
        <v>79</v>
      </c>
      <c r="K1263" s="701" t="s">
        <v>446</v>
      </c>
      <c r="L1263" s="701">
        <f t="shared" si="893"/>
        <v>2</v>
      </c>
      <c r="M1263" s="701">
        <f>(L1263-H1263)-R1263</f>
        <v>1</v>
      </c>
      <c r="N1263" s="692">
        <v>0.0</v>
      </c>
      <c r="O1263" s="701">
        <f>SUM(M1263,N1263)</f>
        <v>1</v>
      </c>
      <c r="P1263" s="701"/>
      <c r="Q1263" s="1621" t="s">
        <v>542</v>
      </c>
      <c r="R1263" s="1686"/>
      <c r="S1263" s="649"/>
      <c r="T1263" s="649"/>
      <c r="U1263" s="649"/>
      <c r="V1263" s="649"/>
      <c r="W1263" s="649"/>
      <c r="X1263" s="649"/>
      <c r="Y1263" s="649"/>
      <c r="Z1263" s="649"/>
      <c r="AA1263" s="649"/>
      <c r="AB1263" s="649"/>
    </row>
    <row r="1264">
      <c r="A1264" s="1714" t="s">
        <v>80</v>
      </c>
      <c r="B1264" s="692">
        <v>2.0</v>
      </c>
      <c r="C1264" s="692">
        <v>0.0</v>
      </c>
      <c r="D1264" s="692">
        <v>0.0</v>
      </c>
      <c r="E1264" s="692">
        <v>0.0</v>
      </c>
      <c r="F1264" s="692">
        <v>0.0</v>
      </c>
      <c r="G1264" s="692">
        <v>0.0</v>
      </c>
      <c r="H1264" s="693">
        <f t="shared" si="895"/>
        <v>2</v>
      </c>
      <c r="I1264" s="701"/>
      <c r="J1264" s="1767" t="s">
        <v>206</v>
      </c>
      <c r="K1264" s="701" t="s">
        <v>80</v>
      </c>
      <c r="L1264" s="701">
        <f t="shared" si="893"/>
        <v>50</v>
      </c>
      <c r="M1264" s="701">
        <f>(L1264-H1264)</f>
        <v>48</v>
      </c>
      <c r="N1264" s="692">
        <v>0.0</v>
      </c>
      <c r="O1264" s="701">
        <f>sum(M1264,N1264)</f>
        <v>48</v>
      </c>
      <c r="P1264" s="701"/>
      <c r="Q1264" s="1686"/>
      <c r="R1264" s="1686"/>
      <c r="S1264" s="649"/>
      <c r="T1264" s="649"/>
      <c r="U1264" s="649"/>
      <c r="V1264" s="649"/>
      <c r="W1264" s="649"/>
      <c r="X1264" s="649"/>
      <c r="Y1264" s="649"/>
      <c r="Z1264" s="649"/>
      <c r="AA1264" s="649"/>
      <c r="AB1264" s="649"/>
    </row>
    <row r="1265">
      <c r="A1265" s="1771" t="s">
        <v>735</v>
      </c>
      <c r="B1265" s="1760">
        <v>0.0</v>
      </c>
      <c r="C1265" s="1760">
        <v>0.0</v>
      </c>
      <c r="D1265" s="1760">
        <v>0.0</v>
      </c>
      <c r="E1265" s="1760">
        <v>0.0</v>
      </c>
      <c r="F1265" s="1760">
        <v>0.0</v>
      </c>
      <c r="G1265" s="1760">
        <v>0.0</v>
      </c>
      <c r="H1265" s="1761">
        <f t="shared" ref="H1265:H1267" si="896">SUM(B1265:G1265)</f>
        <v>0</v>
      </c>
      <c r="I1265" s="1762">
        <f>sum(H1265:H1268)</f>
        <v>0</v>
      </c>
      <c r="J1265" s="1767" t="s">
        <v>206</v>
      </c>
      <c r="K1265" s="1772" t="s">
        <v>735</v>
      </c>
      <c r="L1265" s="1762">
        <f t="shared" si="893"/>
        <v>0</v>
      </c>
      <c r="M1265" s="1762">
        <f>(L1265-H1265)-R1265</f>
        <v>0</v>
      </c>
      <c r="N1265" s="1765">
        <v>40.0</v>
      </c>
      <c r="O1265" s="1762">
        <f t="shared" ref="O1265:O1266" si="897">SUM(M1265,N1265)</f>
        <v>40</v>
      </c>
      <c r="P1265" s="1762"/>
      <c r="Q1265" s="1685"/>
      <c r="R1265" s="1762"/>
      <c r="S1265" s="649"/>
      <c r="T1265" s="649"/>
      <c r="U1265" s="649"/>
      <c r="V1265" s="649"/>
      <c r="W1265" s="649"/>
      <c r="X1265" s="649"/>
      <c r="Y1265" s="649"/>
      <c r="Z1265" s="649"/>
      <c r="AA1265" s="649"/>
      <c r="AB1265" s="649"/>
    </row>
    <row r="1266">
      <c r="A1266" s="1714" t="s">
        <v>77</v>
      </c>
      <c r="B1266" s="692">
        <v>0.0</v>
      </c>
      <c r="C1266" s="692">
        <v>0.0</v>
      </c>
      <c r="D1266" s="692">
        <v>0.0</v>
      </c>
      <c r="E1266" s="692">
        <v>0.0</v>
      </c>
      <c r="F1266" s="692">
        <v>0.0</v>
      </c>
      <c r="G1266" s="692">
        <v>0.0</v>
      </c>
      <c r="H1266" s="693">
        <f t="shared" si="896"/>
        <v>0</v>
      </c>
      <c r="I1266" s="596">
        <f>(I1265/60)</f>
        <v>0</v>
      </c>
      <c r="J1266" s="1767" t="s">
        <v>206</v>
      </c>
      <c r="K1266" s="701" t="s">
        <v>77</v>
      </c>
      <c r="L1266" s="701">
        <f t="shared" si="893"/>
        <v>0</v>
      </c>
      <c r="M1266" s="701">
        <f>(L1266-H1266-H1267)-R1266</f>
        <v>0</v>
      </c>
      <c r="N1266" s="692">
        <v>5.0</v>
      </c>
      <c r="O1266" s="701">
        <f t="shared" si="897"/>
        <v>5</v>
      </c>
      <c r="P1266" s="701"/>
      <c r="Q1266" s="1686"/>
      <c r="R1266" s="1686"/>
      <c r="S1266" s="649"/>
      <c r="T1266" s="649"/>
      <c r="U1266" s="649"/>
      <c r="V1266" s="649"/>
      <c r="W1266" s="649"/>
      <c r="X1266" s="649"/>
      <c r="Y1266" s="649"/>
      <c r="Z1266" s="649"/>
      <c r="AA1266" s="649"/>
      <c r="AB1266" s="649"/>
    </row>
    <row r="1267">
      <c r="A1267" s="1714" t="s">
        <v>78</v>
      </c>
      <c r="B1267" s="692">
        <v>0.0</v>
      </c>
      <c r="C1267" s="692">
        <v>0.0</v>
      </c>
      <c r="D1267" s="692">
        <v>0.0</v>
      </c>
      <c r="E1267" s="692">
        <v>0.0</v>
      </c>
      <c r="F1267" s="692">
        <v>0.0</v>
      </c>
      <c r="G1267" s="692">
        <v>0.0</v>
      </c>
      <c r="H1267" s="693">
        <f t="shared" si="896"/>
        <v>0</v>
      </c>
      <c r="I1267" s="701"/>
      <c r="J1267" s="1767" t="s">
        <v>206</v>
      </c>
      <c r="K1267" s="701" t="s">
        <v>78</v>
      </c>
      <c r="L1267" s="701" t="str">
        <f t="shared" si="893"/>
        <v>-</v>
      </c>
      <c r="M1267" s="701" t="s">
        <v>79</v>
      </c>
      <c r="N1267" s="692" t="s">
        <v>79</v>
      </c>
      <c r="O1267" s="701" t="s">
        <v>79</v>
      </c>
      <c r="P1267" s="701"/>
      <c r="Q1267" s="1686"/>
      <c r="R1267" s="1686"/>
      <c r="S1267" s="649"/>
      <c r="T1267" s="649"/>
      <c r="U1267" s="649"/>
      <c r="V1267" s="649"/>
      <c r="W1267" s="649"/>
      <c r="X1267" s="649"/>
      <c r="Y1267" s="649"/>
      <c r="Z1267" s="649"/>
      <c r="AA1267" s="649"/>
      <c r="AB1267" s="649"/>
    </row>
    <row r="1268">
      <c r="A1268" s="1714" t="s">
        <v>446</v>
      </c>
      <c r="B1268" s="692">
        <v>0.0</v>
      </c>
      <c r="C1268" s="692">
        <v>0.0</v>
      </c>
      <c r="D1268" s="692">
        <v>0.0</v>
      </c>
      <c r="E1268" s="692">
        <v>0.0</v>
      </c>
      <c r="F1268" s="692">
        <v>0.0</v>
      </c>
      <c r="G1268" s="692">
        <v>0.0</v>
      </c>
      <c r="H1268" s="693">
        <f t="shared" ref="H1268:H1269" si="898">sum(B1268:G1268)</f>
        <v>0</v>
      </c>
      <c r="I1268" s="701"/>
      <c r="J1268" s="1767" t="s">
        <v>206</v>
      </c>
      <c r="K1268" s="701" t="s">
        <v>446</v>
      </c>
      <c r="L1268" s="701">
        <f t="shared" si="893"/>
        <v>0</v>
      </c>
      <c r="M1268" s="701">
        <f>(L1268-H1268)-R1268</f>
        <v>0</v>
      </c>
      <c r="N1268" s="692">
        <v>0.0</v>
      </c>
      <c r="O1268" s="701">
        <f>SUM(M1268,N1268)</f>
        <v>0</v>
      </c>
      <c r="P1268" s="701"/>
      <c r="Q1268" s="1686"/>
      <c r="R1268" s="1686"/>
      <c r="S1268" s="649"/>
      <c r="T1268" s="649"/>
      <c r="U1268" s="649"/>
      <c r="V1268" s="649"/>
      <c r="W1268" s="649"/>
      <c r="X1268" s="649"/>
      <c r="Y1268" s="649"/>
      <c r="Z1268" s="649"/>
      <c r="AA1268" s="649"/>
      <c r="AB1268" s="649"/>
    </row>
    <row r="1269">
      <c r="A1269" s="1714" t="s">
        <v>80</v>
      </c>
      <c r="B1269" s="692">
        <v>0.0</v>
      </c>
      <c r="C1269" s="692">
        <v>0.0</v>
      </c>
      <c r="D1269" s="692">
        <v>0.0</v>
      </c>
      <c r="E1269" s="692">
        <v>0.0</v>
      </c>
      <c r="F1269" s="692">
        <v>0.0</v>
      </c>
      <c r="G1269" s="692">
        <v>0.0</v>
      </c>
      <c r="H1269" s="693">
        <f t="shared" si="898"/>
        <v>0</v>
      </c>
      <c r="I1269" s="701"/>
      <c r="J1269" s="1767" t="s">
        <v>206</v>
      </c>
      <c r="K1269" s="701" t="s">
        <v>80</v>
      </c>
      <c r="L1269" s="701">
        <f t="shared" si="893"/>
        <v>0</v>
      </c>
      <c r="M1269" s="701">
        <f>(L1269-H1269)</f>
        <v>0</v>
      </c>
      <c r="N1269" s="692">
        <v>0.0</v>
      </c>
      <c r="O1269" s="701">
        <f>sum(M1269,N1269)</f>
        <v>0</v>
      </c>
      <c r="P1269" s="701"/>
      <c r="Q1269" s="1686"/>
      <c r="R1269" s="1686"/>
      <c r="S1269" s="649"/>
      <c r="T1269" s="649"/>
      <c r="U1269" s="649"/>
      <c r="V1269" s="649"/>
      <c r="W1269" s="649"/>
      <c r="X1269" s="649"/>
      <c r="Y1269" s="649"/>
      <c r="Z1269" s="649"/>
      <c r="AA1269" s="649"/>
      <c r="AB1269" s="649"/>
    </row>
    <row r="1270">
      <c r="A1270" s="1757" t="s">
        <v>105</v>
      </c>
      <c r="B1270" s="1758">
        <f t="shared" ref="B1270:G1270" si="899"> SUM(B1271:B1274,B1276:B1279,B1281:B1284,B1286:B1289,B1291:B1294, B1296:B1299)</f>
        <v>19</v>
      </c>
      <c r="C1270" s="1758">
        <f t="shared" si="899"/>
        <v>48</v>
      </c>
      <c r="D1270" s="1758">
        <f t="shared" si="899"/>
        <v>29</v>
      </c>
      <c r="E1270" s="1758">
        <f t="shared" si="899"/>
        <v>35</v>
      </c>
      <c r="F1270" s="1758">
        <f t="shared" si="899"/>
        <v>19</v>
      </c>
      <c r="G1270" s="1758">
        <f t="shared" si="899"/>
        <v>1</v>
      </c>
      <c r="H1270" s="1758">
        <f>SUM(H1271:H1274,H1276:H1279,H1281:H1284,H1286:H1289,H1291:H1294,H1296:H1299)</f>
        <v>151</v>
      </c>
      <c r="I1270" s="1758"/>
      <c r="J1270" s="1770"/>
      <c r="K1270" s="1758" t="s">
        <v>105</v>
      </c>
      <c r="L1270" s="1682"/>
      <c r="M1270" s="1682"/>
      <c r="N1270" s="1758"/>
      <c r="O1270" s="1682"/>
      <c r="P1270" s="1758"/>
      <c r="Q1270" s="1758"/>
      <c r="R1270" s="1758"/>
      <c r="S1270" s="649"/>
      <c r="T1270" s="649"/>
      <c r="U1270" s="649"/>
      <c r="V1270" s="649"/>
      <c r="W1270" s="649"/>
      <c r="X1270" s="649"/>
      <c r="Y1270" s="649"/>
      <c r="Z1270" s="649"/>
      <c r="AA1270" s="649"/>
      <c r="AB1270" s="649"/>
    </row>
    <row r="1271">
      <c r="A1271" s="1759" t="s">
        <v>106</v>
      </c>
      <c r="B1271" s="1760">
        <v>0.0</v>
      </c>
      <c r="C1271" s="1760">
        <v>0.0</v>
      </c>
      <c r="D1271" s="1760">
        <v>7.0</v>
      </c>
      <c r="E1271" s="1760">
        <v>10.0</v>
      </c>
      <c r="F1271" s="1760">
        <v>2.0</v>
      </c>
      <c r="G1271" s="1760">
        <v>1.0</v>
      </c>
      <c r="H1271" s="1761">
        <f t="shared" ref="H1271:H1273" si="900">SUM(B1271:G1271)</f>
        <v>20</v>
      </c>
      <c r="I1271" s="1762">
        <f>sum(H1271:H1274)</f>
        <v>29</v>
      </c>
      <c r="J1271" s="1767" t="s">
        <v>206</v>
      </c>
      <c r="K1271" s="1764" t="s">
        <v>106</v>
      </c>
      <c r="L1271" s="1762">
        <f>(O870)</f>
        <v>81</v>
      </c>
      <c r="M1271" s="1762">
        <f>(L1271-H1271)-R1271</f>
        <v>61</v>
      </c>
      <c r="N1271" s="1765">
        <v>0.0</v>
      </c>
      <c r="O1271" s="1762">
        <f t="shared" ref="O1271:O1272" si="901">SUM(M1271,N1271)</f>
        <v>61</v>
      </c>
      <c r="P1271" s="1762"/>
      <c r="Q1271" s="1685"/>
      <c r="R1271" s="1762"/>
      <c r="S1271" s="649"/>
      <c r="T1271" s="649"/>
      <c r="U1271" s="649"/>
      <c r="V1271" s="649"/>
      <c r="W1271" s="649"/>
      <c r="X1271" s="649"/>
      <c r="Y1271" s="649"/>
      <c r="Z1271" s="649"/>
      <c r="AA1271" s="649"/>
      <c r="AB1271" s="649"/>
    </row>
    <row r="1272">
      <c r="A1272" s="1714" t="s">
        <v>77</v>
      </c>
      <c r="B1272" s="692">
        <v>0.0</v>
      </c>
      <c r="C1272" s="692">
        <v>0.0</v>
      </c>
      <c r="D1272" s="692">
        <v>0.0</v>
      </c>
      <c r="E1272" s="692">
        <v>0.0</v>
      </c>
      <c r="F1272" s="692">
        <v>0.0</v>
      </c>
      <c r="G1272" s="692">
        <v>0.0</v>
      </c>
      <c r="H1272" s="693">
        <f t="shared" si="900"/>
        <v>0</v>
      </c>
      <c r="I1272" s="596">
        <f>(I1271/61)</f>
        <v>0.4754098361</v>
      </c>
      <c r="J1272" s="1763" t="s">
        <v>79</v>
      </c>
      <c r="K1272" s="701" t="s">
        <v>77</v>
      </c>
      <c r="L1272" s="692">
        <v>8.0</v>
      </c>
      <c r="M1272" s="701">
        <f>(L1272-H1272-H1273)-R1272</f>
        <v>2</v>
      </c>
      <c r="N1272" s="692">
        <v>0.0</v>
      </c>
      <c r="O1272" s="701">
        <f t="shared" si="901"/>
        <v>2</v>
      </c>
      <c r="P1272" s="701"/>
      <c r="Q1272" s="1686"/>
      <c r="R1272" s="1686"/>
      <c r="S1272" s="649"/>
      <c r="T1272" s="649"/>
      <c r="U1272" s="649"/>
      <c r="V1272" s="649"/>
      <c r="W1272" s="649"/>
      <c r="X1272" s="649"/>
      <c r="Y1272" s="649"/>
      <c r="Z1272" s="649"/>
      <c r="AA1272" s="649"/>
      <c r="AB1272" s="649"/>
    </row>
    <row r="1273">
      <c r="A1273" s="1714" t="s">
        <v>78</v>
      </c>
      <c r="B1273" s="692">
        <v>1.0</v>
      </c>
      <c r="C1273" s="692">
        <v>0.0</v>
      </c>
      <c r="D1273" s="692">
        <v>0.0</v>
      </c>
      <c r="E1273" s="692">
        <v>0.0</v>
      </c>
      <c r="F1273" s="692">
        <v>5.0</v>
      </c>
      <c r="G1273" s="692">
        <v>0.0</v>
      </c>
      <c r="H1273" s="693">
        <f t="shared" si="900"/>
        <v>6</v>
      </c>
      <c r="I1273" s="701"/>
      <c r="J1273" s="1767" t="s">
        <v>206</v>
      </c>
      <c r="K1273" s="701" t="s">
        <v>78</v>
      </c>
      <c r="L1273" s="701" t="str">
        <f t="shared" ref="L1273:L1279" si="902">(O872)</f>
        <v>-</v>
      </c>
      <c r="M1273" s="701" t="s">
        <v>79</v>
      </c>
      <c r="N1273" s="692" t="s">
        <v>79</v>
      </c>
      <c r="O1273" s="701" t="s">
        <v>79</v>
      </c>
      <c r="P1273" s="701"/>
      <c r="Q1273" s="1686"/>
      <c r="R1273" s="1686"/>
      <c r="S1273" s="649"/>
      <c r="T1273" s="649"/>
      <c r="U1273" s="649"/>
      <c r="V1273" s="649"/>
      <c r="W1273" s="649"/>
      <c r="X1273" s="649"/>
      <c r="Y1273" s="649"/>
      <c r="Z1273" s="649"/>
      <c r="AA1273" s="649"/>
      <c r="AB1273" s="649"/>
    </row>
    <row r="1274">
      <c r="A1274" s="1714" t="s">
        <v>446</v>
      </c>
      <c r="B1274" s="692">
        <v>2.0</v>
      </c>
      <c r="C1274" s="692">
        <v>0.0</v>
      </c>
      <c r="D1274" s="692">
        <v>1.0</v>
      </c>
      <c r="E1274" s="692">
        <v>0.0</v>
      </c>
      <c r="F1274" s="692">
        <v>0.0</v>
      </c>
      <c r="G1274" s="692">
        <v>0.0</v>
      </c>
      <c r="H1274" s="693">
        <f t="shared" ref="H1274:H1275" si="903">sum(B1274:G1274)</f>
        <v>3</v>
      </c>
      <c r="I1274" s="701"/>
      <c r="J1274" s="1767" t="s">
        <v>206</v>
      </c>
      <c r="K1274" s="701" t="s">
        <v>446</v>
      </c>
      <c r="L1274" s="701">
        <f t="shared" si="902"/>
        <v>3</v>
      </c>
      <c r="M1274" s="701">
        <f>(L1274-H1274)-R1274</f>
        <v>0</v>
      </c>
      <c r="N1274" s="692">
        <v>0.0</v>
      </c>
      <c r="O1274" s="701">
        <f>SUM(M1274,N1274)</f>
        <v>0</v>
      </c>
      <c r="P1274" s="701"/>
      <c r="Q1274" s="1686"/>
      <c r="R1274" s="1686"/>
      <c r="S1274" s="649"/>
      <c r="T1274" s="649"/>
      <c r="U1274" s="649"/>
      <c r="V1274" s="649"/>
      <c r="W1274" s="649"/>
      <c r="X1274" s="649"/>
      <c r="Y1274" s="649"/>
      <c r="Z1274" s="649"/>
      <c r="AA1274" s="649"/>
      <c r="AB1274" s="649"/>
    </row>
    <row r="1275">
      <c r="A1275" s="1714" t="s">
        <v>80</v>
      </c>
      <c r="B1275" s="692">
        <v>0.0</v>
      </c>
      <c r="C1275" s="692">
        <v>0.0</v>
      </c>
      <c r="D1275" s="692">
        <v>0.0</v>
      </c>
      <c r="E1275" s="692">
        <v>0.0</v>
      </c>
      <c r="F1275" s="692">
        <v>0.0</v>
      </c>
      <c r="G1275" s="692">
        <v>0.0</v>
      </c>
      <c r="H1275" s="693">
        <f t="shared" si="903"/>
        <v>0</v>
      </c>
      <c r="I1275" s="701"/>
      <c r="J1275" s="1767" t="s">
        <v>206</v>
      </c>
      <c r="K1275" s="701" t="s">
        <v>80</v>
      </c>
      <c r="L1275" s="701">
        <f t="shared" si="902"/>
        <v>16</v>
      </c>
      <c r="M1275" s="701">
        <f>(L1275-H1275)</f>
        <v>16</v>
      </c>
      <c r="N1275" s="692">
        <v>0.0</v>
      </c>
      <c r="O1275" s="701">
        <f>sum(M1275,N1275)</f>
        <v>16</v>
      </c>
      <c r="P1275" s="701"/>
      <c r="Q1275" s="1686"/>
      <c r="R1275" s="1686"/>
      <c r="S1275" s="649"/>
      <c r="T1275" s="649"/>
      <c r="U1275" s="649"/>
      <c r="V1275" s="649"/>
      <c r="W1275" s="649"/>
      <c r="X1275" s="649"/>
      <c r="Y1275" s="649"/>
      <c r="Z1275" s="649"/>
      <c r="AA1275" s="649"/>
      <c r="AB1275" s="649"/>
    </row>
    <row r="1276">
      <c r="A1276" s="1715" t="s">
        <v>108</v>
      </c>
      <c r="B1276" s="1765">
        <v>4.0</v>
      </c>
      <c r="C1276" s="1765">
        <v>11.0</v>
      </c>
      <c r="D1276" s="1765">
        <v>3.0</v>
      </c>
      <c r="E1276" s="1765">
        <v>8.0</v>
      </c>
      <c r="F1276" s="1765">
        <v>5.0</v>
      </c>
      <c r="G1276" s="1765">
        <v>0.0</v>
      </c>
      <c r="H1276" s="1761">
        <f t="shared" ref="H1276:H1278" si="904">SUM(B1276:G1276)</f>
        <v>31</v>
      </c>
      <c r="I1276" s="1762">
        <f>sum(H1276:H1279)</f>
        <v>43</v>
      </c>
      <c r="J1276" s="1767" t="s">
        <v>206</v>
      </c>
      <c r="K1276" s="1762" t="s">
        <v>108</v>
      </c>
      <c r="L1276" s="1762">
        <f t="shared" si="902"/>
        <v>54</v>
      </c>
      <c r="M1276" s="1762">
        <f>(L1276-H1276)-R1276</f>
        <v>23</v>
      </c>
      <c r="N1276" s="1765">
        <v>20.0</v>
      </c>
      <c r="O1276" s="1762">
        <f t="shared" ref="O1276:O1277" si="905">SUM(M1276,N1276)</f>
        <v>43</v>
      </c>
      <c r="P1276" s="1762"/>
      <c r="Q1276" s="1685"/>
      <c r="R1276" s="1762"/>
      <c r="S1276" s="649"/>
      <c r="T1276" s="649"/>
      <c r="U1276" s="649"/>
      <c r="V1276" s="649"/>
      <c r="W1276" s="649"/>
      <c r="X1276" s="649"/>
      <c r="Y1276" s="649"/>
      <c r="Z1276" s="649"/>
      <c r="AA1276" s="649"/>
      <c r="AB1276" s="649"/>
    </row>
    <row r="1277">
      <c r="A1277" s="1714" t="s">
        <v>77</v>
      </c>
      <c r="B1277" s="692">
        <v>0.0</v>
      </c>
      <c r="C1277" s="692">
        <v>0.0</v>
      </c>
      <c r="D1277" s="692">
        <v>0.0</v>
      </c>
      <c r="E1277" s="692">
        <v>0.0</v>
      </c>
      <c r="F1277" s="692">
        <v>0.0</v>
      </c>
      <c r="G1277" s="692">
        <v>0.0</v>
      </c>
      <c r="H1277" s="693">
        <f t="shared" si="904"/>
        <v>0</v>
      </c>
      <c r="I1277" s="596">
        <f>(I1276/60)</f>
        <v>0.7166666667</v>
      </c>
      <c r="J1277" s="1767" t="s">
        <v>206</v>
      </c>
      <c r="K1277" s="701" t="s">
        <v>77</v>
      </c>
      <c r="L1277" s="701">
        <f t="shared" si="902"/>
        <v>11</v>
      </c>
      <c r="M1277" s="701">
        <f>(L1277-H1277-H1278)-R1277</f>
        <v>1</v>
      </c>
      <c r="N1277" s="692">
        <v>8.0</v>
      </c>
      <c r="O1277" s="701">
        <f t="shared" si="905"/>
        <v>9</v>
      </c>
      <c r="P1277" s="701"/>
      <c r="Q1277" s="1686"/>
      <c r="R1277" s="1686"/>
      <c r="S1277" s="649"/>
      <c r="T1277" s="649"/>
      <c r="U1277" s="649"/>
      <c r="V1277" s="649"/>
      <c r="W1277" s="649"/>
      <c r="X1277" s="649"/>
      <c r="Y1277" s="649"/>
      <c r="Z1277" s="649"/>
      <c r="AA1277" s="649"/>
      <c r="AB1277" s="649"/>
    </row>
    <row r="1278">
      <c r="A1278" s="1714" t="s">
        <v>78</v>
      </c>
      <c r="B1278" s="692">
        <v>0.0</v>
      </c>
      <c r="C1278" s="692">
        <v>4.0</v>
      </c>
      <c r="D1278" s="692">
        <v>3.0</v>
      </c>
      <c r="E1278" s="692">
        <v>3.0</v>
      </c>
      <c r="F1278" s="692">
        <v>0.0</v>
      </c>
      <c r="G1278" s="692">
        <v>0.0</v>
      </c>
      <c r="H1278" s="693">
        <f t="shared" si="904"/>
        <v>10</v>
      </c>
      <c r="I1278" s="701"/>
      <c r="J1278" s="1767" t="s">
        <v>206</v>
      </c>
      <c r="K1278" s="701" t="s">
        <v>78</v>
      </c>
      <c r="L1278" s="701" t="str">
        <f t="shared" si="902"/>
        <v>-</v>
      </c>
      <c r="M1278" s="701" t="s">
        <v>79</v>
      </c>
      <c r="N1278" s="692" t="s">
        <v>79</v>
      </c>
      <c r="O1278" s="701" t="s">
        <v>79</v>
      </c>
      <c r="P1278" s="701"/>
      <c r="Q1278" s="1686"/>
      <c r="R1278" s="1686"/>
      <c r="S1278" s="649"/>
      <c r="T1278" s="649"/>
      <c r="U1278" s="649"/>
      <c r="V1278" s="649"/>
      <c r="W1278" s="649"/>
      <c r="X1278" s="649"/>
      <c r="Y1278" s="649"/>
      <c r="Z1278" s="649"/>
      <c r="AA1278" s="649"/>
      <c r="AB1278" s="649"/>
    </row>
    <row r="1279">
      <c r="A1279" s="1714" t="s">
        <v>446</v>
      </c>
      <c r="B1279" s="692">
        <v>1.0</v>
      </c>
      <c r="C1279" s="692">
        <v>0.0</v>
      </c>
      <c r="D1279" s="692">
        <v>0.0</v>
      </c>
      <c r="E1279" s="692">
        <v>1.0</v>
      </c>
      <c r="F1279" s="692">
        <v>0.0</v>
      </c>
      <c r="G1279" s="692">
        <v>0.0</v>
      </c>
      <c r="H1279" s="693">
        <f t="shared" ref="H1279:H1280" si="906">sum(B1279:G1279)</f>
        <v>2</v>
      </c>
      <c r="I1279" s="701"/>
      <c r="J1279" s="1763" t="s">
        <v>79</v>
      </c>
      <c r="K1279" s="701" t="s">
        <v>446</v>
      </c>
      <c r="L1279" s="701">
        <f t="shared" si="902"/>
        <v>5</v>
      </c>
      <c r="M1279" s="701">
        <f>(L1279-H1279)-R1279</f>
        <v>3</v>
      </c>
      <c r="N1279" s="692">
        <v>0.0</v>
      </c>
      <c r="O1279" s="701">
        <f>SUM(M1279,N1279)</f>
        <v>3</v>
      </c>
      <c r="P1279" s="701"/>
      <c r="Q1279" s="1621" t="s">
        <v>661</v>
      </c>
      <c r="R1279" s="1686"/>
      <c r="S1279" s="649"/>
      <c r="T1279" s="649"/>
      <c r="U1279" s="649"/>
      <c r="V1279" s="649"/>
      <c r="W1279" s="649"/>
      <c r="X1279" s="649"/>
      <c r="Y1279" s="649"/>
      <c r="Z1279" s="649"/>
      <c r="AA1279" s="649"/>
      <c r="AB1279" s="649"/>
    </row>
    <row r="1280">
      <c r="A1280" s="1714" t="s">
        <v>80</v>
      </c>
      <c r="B1280" s="692">
        <v>0.0</v>
      </c>
      <c r="C1280" s="692">
        <v>0.0</v>
      </c>
      <c r="D1280" s="692">
        <v>0.0</v>
      </c>
      <c r="E1280" s="692">
        <v>0.0</v>
      </c>
      <c r="F1280" s="692">
        <v>0.0</v>
      </c>
      <c r="G1280" s="692">
        <v>0.0</v>
      </c>
      <c r="H1280" s="693">
        <f t="shared" si="906"/>
        <v>0</v>
      </c>
      <c r="I1280" s="701"/>
      <c r="J1280" s="1767" t="s">
        <v>206</v>
      </c>
      <c r="K1280" s="701" t="s">
        <v>80</v>
      </c>
      <c r="L1280" s="692">
        <v>5.0</v>
      </c>
      <c r="M1280" s="701">
        <f>(L1280-H1280)</f>
        <v>5</v>
      </c>
      <c r="N1280" s="692">
        <v>0.0</v>
      </c>
      <c r="O1280" s="701">
        <f>sum(M1280,N1280)</f>
        <v>5</v>
      </c>
      <c r="P1280" s="701"/>
      <c r="Q1280" s="1686"/>
      <c r="R1280" s="1686"/>
      <c r="S1280" s="649"/>
      <c r="T1280" s="649"/>
      <c r="U1280" s="649"/>
      <c r="V1280" s="649"/>
      <c r="W1280" s="649"/>
      <c r="X1280" s="649"/>
      <c r="Y1280" s="649"/>
      <c r="Z1280" s="649"/>
      <c r="AA1280" s="649"/>
      <c r="AB1280" s="649"/>
    </row>
    <row r="1281">
      <c r="A1281" s="1715" t="s">
        <v>111</v>
      </c>
      <c r="B1281" s="1760">
        <v>1.0</v>
      </c>
      <c r="C1281" s="1760">
        <v>5.0</v>
      </c>
      <c r="D1281" s="1760">
        <v>4.0</v>
      </c>
      <c r="E1281" s="1760">
        <v>7.0</v>
      </c>
      <c r="F1281" s="1760">
        <v>3.0</v>
      </c>
      <c r="G1281" s="1760">
        <v>0.0</v>
      </c>
      <c r="H1281" s="1761">
        <f t="shared" ref="H1281:H1283" si="907">SUM(B1281:G1281)</f>
        <v>20</v>
      </c>
      <c r="I1281" s="1762">
        <f>sum(H1281:H1284)</f>
        <v>27</v>
      </c>
      <c r="J1281" s="1767" t="s">
        <v>206</v>
      </c>
      <c r="K1281" s="1762" t="s">
        <v>111</v>
      </c>
      <c r="L1281" s="1762">
        <f t="shared" ref="L1281:L1300" si="908">(O880)</f>
        <v>35</v>
      </c>
      <c r="M1281" s="1762">
        <f>(L1281-H1281)-R1281</f>
        <v>14</v>
      </c>
      <c r="N1281" s="1765">
        <v>0.0</v>
      </c>
      <c r="O1281" s="1762">
        <f t="shared" ref="O1281:O1282" si="909">SUM(M1281,N1281)</f>
        <v>14</v>
      </c>
      <c r="P1281" s="1762"/>
      <c r="Q1281" s="1685"/>
      <c r="R1281" s="1765">
        <v>1.0</v>
      </c>
      <c r="S1281" s="649"/>
      <c r="T1281" s="649"/>
      <c r="U1281" s="649"/>
      <c r="V1281" s="649"/>
      <c r="W1281" s="649"/>
      <c r="X1281" s="649"/>
      <c r="Y1281" s="649"/>
      <c r="Z1281" s="649"/>
      <c r="AA1281" s="649"/>
      <c r="AB1281" s="649"/>
    </row>
    <row r="1282">
      <c r="A1282" s="1714" t="s">
        <v>77</v>
      </c>
      <c r="B1282" s="692">
        <v>0.0</v>
      </c>
      <c r="C1282" s="692">
        <v>0.0</v>
      </c>
      <c r="D1282" s="692">
        <v>0.0</v>
      </c>
      <c r="E1282" s="692">
        <v>0.0</v>
      </c>
      <c r="F1282" s="692">
        <v>0.0</v>
      </c>
      <c r="G1282" s="692">
        <v>0.0</v>
      </c>
      <c r="H1282" s="693">
        <f t="shared" si="907"/>
        <v>0</v>
      </c>
      <c r="I1282" s="596">
        <f>(I1281/60)</f>
        <v>0.45</v>
      </c>
      <c r="J1282" s="1767" t="s">
        <v>206</v>
      </c>
      <c r="K1282" s="701" t="s">
        <v>77</v>
      </c>
      <c r="L1282" s="701">
        <f t="shared" si="908"/>
        <v>8</v>
      </c>
      <c r="M1282" s="701">
        <f>(L1282-H1282-H1283)-R1282</f>
        <v>1</v>
      </c>
      <c r="N1282" s="692">
        <v>0.0</v>
      </c>
      <c r="O1282" s="701">
        <f t="shared" si="909"/>
        <v>1</v>
      </c>
      <c r="P1282" s="701"/>
      <c r="Q1282" s="1686"/>
      <c r="R1282" s="1686"/>
      <c r="S1282" s="649"/>
      <c r="T1282" s="649"/>
      <c r="U1282" s="649"/>
      <c r="V1282" s="649"/>
      <c r="W1282" s="649"/>
      <c r="X1282" s="649"/>
      <c r="Y1282" s="649"/>
      <c r="Z1282" s="649"/>
      <c r="AA1282" s="649"/>
      <c r="AB1282" s="649"/>
    </row>
    <row r="1283">
      <c r="A1283" s="1714" t="s">
        <v>78</v>
      </c>
      <c r="B1283" s="692">
        <v>2.0</v>
      </c>
      <c r="C1283" s="692">
        <v>3.0</v>
      </c>
      <c r="D1283" s="692">
        <v>1.0</v>
      </c>
      <c r="E1283" s="692">
        <v>1.0</v>
      </c>
      <c r="F1283" s="692">
        <v>0.0</v>
      </c>
      <c r="G1283" s="692">
        <v>0.0</v>
      </c>
      <c r="H1283" s="693">
        <f t="shared" si="907"/>
        <v>7</v>
      </c>
      <c r="I1283" s="701"/>
      <c r="J1283" s="1767" t="s">
        <v>206</v>
      </c>
      <c r="K1283" s="701" t="s">
        <v>78</v>
      </c>
      <c r="L1283" s="701" t="str">
        <f t="shared" si="908"/>
        <v>-</v>
      </c>
      <c r="M1283" s="701" t="s">
        <v>79</v>
      </c>
      <c r="N1283" s="692" t="s">
        <v>79</v>
      </c>
      <c r="O1283" s="701" t="s">
        <v>79</v>
      </c>
      <c r="P1283" s="701"/>
      <c r="Q1283" s="1686"/>
      <c r="R1283" s="1686"/>
      <c r="S1283" s="649"/>
      <c r="T1283" s="649"/>
      <c r="U1283" s="649"/>
      <c r="V1283" s="649"/>
      <c r="W1283" s="649"/>
      <c r="X1283" s="649"/>
      <c r="Y1283" s="649"/>
      <c r="Z1283" s="649"/>
      <c r="AA1283" s="649"/>
      <c r="AB1283" s="649"/>
    </row>
    <row r="1284">
      <c r="A1284" s="1714" t="s">
        <v>446</v>
      </c>
      <c r="B1284" s="692">
        <v>0.0</v>
      </c>
      <c r="C1284" s="692">
        <v>0.0</v>
      </c>
      <c r="D1284" s="692">
        <v>0.0</v>
      </c>
      <c r="E1284" s="692">
        <v>0.0</v>
      </c>
      <c r="F1284" s="692">
        <v>0.0</v>
      </c>
      <c r="G1284" s="692">
        <v>0.0</v>
      </c>
      <c r="H1284" s="693">
        <f t="shared" ref="H1284:H1285" si="910">sum(B1284:G1284)</f>
        <v>0</v>
      </c>
      <c r="I1284" s="701"/>
      <c r="J1284" s="1763" t="s">
        <v>79</v>
      </c>
      <c r="K1284" s="701" t="s">
        <v>446</v>
      </c>
      <c r="L1284" s="701">
        <f t="shared" si="908"/>
        <v>3</v>
      </c>
      <c r="M1284" s="701">
        <f>(L1284-H1284)-R1284</f>
        <v>3</v>
      </c>
      <c r="N1284" s="692">
        <v>0.0</v>
      </c>
      <c r="O1284" s="701">
        <f>SUM(M1284,N1284)</f>
        <v>3</v>
      </c>
      <c r="P1284" s="701"/>
      <c r="Q1284" s="1621" t="s">
        <v>619</v>
      </c>
      <c r="R1284" s="1686"/>
      <c r="S1284" s="649"/>
      <c r="T1284" s="649"/>
      <c r="U1284" s="649"/>
      <c r="V1284" s="649"/>
      <c r="W1284" s="649"/>
      <c r="X1284" s="649"/>
      <c r="Y1284" s="649"/>
      <c r="Z1284" s="649"/>
      <c r="AA1284" s="649"/>
      <c r="AB1284" s="649"/>
    </row>
    <row r="1285">
      <c r="A1285" s="1714" t="s">
        <v>80</v>
      </c>
      <c r="B1285" s="692">
        <v>0.0</v>
      </c>
      <c r="C1285" s="692">
        <v>0.0</v>
      </c>
      <c r="D1285" s="692">
        <v>0.0</v>
      </c>
      <c r="E1285" s="692">
        <v>0.0</v>
      </c>
      <c r="F1285" s="692">
        <v>0.0</v>
      </c>
      <c r="G1285" s="692">
        <v>0.0</v>
      </c>
      <c r="H1285" s="693">
        <f t="shared" si="910"/>
        <v>0</v>
      </c>
      <c r="I1285" s="701"/>
      <c r="J1285" s="1767" t="s">
        <v>206</v>
      </c>
      <c r="K1285" s="701" t="s">
        <v>80</v>
      </c>
      <c r="L1285" s="701">
        <f t="shared" si="908"/>
        <v>29</v>
      </c>
      <c r="M1285" s="701">
        <f>(L1285-H1285)</f>
        <v>29</v>
      </c>
      <c r="N1285" s="692">
        <v>0.0</v>
      </c>
      <c r="O1285" s="701">
        <f>sum(M1285,N1285)</f>
        <v>29</v>
      </c>
      <c r="P1285" s="701"/>
      <c r="Q1285" s="1686"/>
      <c r="R1285" s="1686"/>
      <c r="S1285" s="649"/>
      <c r="T1285" s="649"/>
      <c r="U1285" s="649"/>
      <c r="V1285" s="649"/>
      <c r="W1285" s="649"/>
      <c r="X1285" s="649"/>
      <c r="Y1285" s="649"/>
      <c r="Z1285" s="649"/>
      <c r="AA1285" s="649"/>
      <c r="AB1285" s="649"/>
    </row>
    <row r="1286">
      <c r="A1286" s="1715" t="s">
        <v>274</v>
      </c>
      <c r="B1286" s="1765">
        <v>0.0</v>
      </c>
      <c r="C1286" s="1765">
        <v>0.0</v>
      </c>
      <c r="D1286" s="1765">
        <v>0.0</v>
      </c>
      <c r="E1286" s="1765">
        <v>0.0</v>
      </c>
      <c r="F1286" s="1765">
        <v>0.0</v>
      </c>
      <c r="G1286" s="1765">
        <v>0.0</v>
      </c>
      <c r="H1286" s="1761">
        <f t="shared" ref="H1286:H1288" si="911">SUM(B1286:G1286)</f>
        <v>0</v>
      </c>
      <c r="I1286" s="1762">
        <f>sum(H1286:H1289)</f>
        <v>0</v>
      </c>
      <c r="J1286" s="1767" t="s">
        <v>206</v>
      </c>
      <c r="K1286" s="1762" t="s">
        <v>514</v>
      </c>
      <c r="L1286" s="1762">
        <f t="shared" si="908"/>
        <v>34</v>
      </c>
      <c r="M1286" s="1762">
        <f>(L1286-H1286)-R1286</f>
        <v>34</v>
      </c>
      <c r="N1286" s="1765">
        <v>0.0</v>
      </c>
      <c r="O1286" s="1762">
        <f t="shared" ref="O1286:O1287" si="912">SUM(M1286,N1286)</f>
        <v>34</v>
      </c>
      <c r="P1286" s="1773" t="s">
        <v>736</v>
      </c>
      <c r="Q1286" s="1685"/>
      <c r="R1286" s="1762"/>
      <c r="S1286" s="649"/>
      <c r="T1286" s="649"/>
      <c r="U1286" s="649"/>
      <c r="V1286" s="649"/>
      <c r="W1286" s="649"/>
      <c r="X1286" s="649"/>
      <c r="Y1286" s="649"/>
      <c r="Z1286" s="649"/>
      <c r="AA1286" s="649"/>
      <c r="AB1286" s="649"/>
    </row>
    <row r="1287">
      <c r="A1287" s="1714" t="s">
        <v>77</v>
      </c>
      <c r="B1287" s="692">
        <v>0.0</v>
      </c>
      <c r="C1287" s="692">
        <v>0.0</v>
      </c>
      <c r="D1287" s="692">
        <v>0.0</v>
      </c>
      <c r="E1287" s="692">
        <v>0.0</v>
      </c>
      <c r="F1287" s="692">
        <v>0.0</v>
      </c>
      <c r="G1287" s="692">
        <v>0.0</v>
      </c>
      <c r="H1287" s="693">
        <f t="shared" si="911"/>
        <v>0</v>
      </c>
      <c r="I1287" s="596">
        <f>(I1286/60)</f>
        <v>0</v>
      </c>
      <c r="J1287" s="1767" t="s">
        <v>206</v>
      </c>
      <c r="K1287" s="701" t="s">
        <v>77</v>
      </c>
      <c r="L1287" s="701">
        <f t="shared" si="908"/>
        <v>3</v>
      </c>
      <c r="M1287" s="701">
        <f>(L1287-H1287-H1288)-R1287</f>
        <v>3</v>
      </c>
      <c r="N1287" s="692">
        <v>0.0</v>
      </c>
      <c r="O1287" s="701">
        <f t="shared" si="912"/>
        <v>3</v>
      </c>
      <c r="P1287" s="692" t="s">
        <v>206</v>
      </c>
      <c r="Q1287" s="1686"/>
      <c r="R1287" s="1686"/>
      <c r="S1287" s="649"/>
      <c r="T1287" s="649"/>
      <c r="U1287" s="649"/>
      <c r="V1287" s="649"/>
      <c r="W1287" s="649"/>
      <c r="X1287" s="649"/>
      <c r="Y1287" s="649"/>
      <c r="Z1287" s="649"/>
      <c r="AA1287" s="649"/>
      <c r="AB1287" s="649"/>
    </row>
    <row r="1288">
      <c r="A1288" s="1714" t="s">
        <v>78</v>
      </c>
      <c r="B1288" s="692">
        <v>0.0</v>
      </c>
      <c r="C1288" s="692">
        <v>0.0</v>
      </c>
      <c r="D1288" s="692">
        <v>0.0</v>
      </c>
      <c r="E1288" s="692">
        <v>0.0</v>
      </c>
      <c r="F1288" s="692">
        <v>0.0</v>
      </c>
      <c r="G1288" s="692">
        <v>0.0</v>
      </c>
      <c r="H1288" s="693">
        <f t="shared" si="911"/>
        <v>0</v>
      </c>
      <c r="I1288" s="701"/>
      <c r="J1288" s="1767" t="s">
        <v>206</v>
      </c>
      <c r="K1288" s="701" t="s">
        <v>78</v>
      </c>
      <c r="L1288" s="701" t="str">
        <f t="shared" si="908"/>
        <v>-</v>
      </c>
      <c r="M1288" s="701" t="s">
        <v>79</v>
      </c>
      <c r="N1288" s="692" t="s">
        <v>79</v>
      </c>
      <c r="O1288" s="701" t="s">
        <v>79</v>
      </c>
      <c r="P1288" s="692" t="s">
        <v>206</v>
      </c>
      <c r="Q1288" s="1686"/>
      <c r="R1288" s="1686"/>
      <c r="S1288" s="649"/>
      <c r="T1288" s="649"/>
      <c r="U1288" s="649"/>
      <c r="V1288" s="649"/>
      <c r="W1288" s="649"/>
      <c r="X1288" s="649"/>
      <c r="Y1288" s="649"/>
      <c r="Z1288" s="649"/>
      <c r="AA1288" s="649"/>
      <c r="AB1288" s="649"/>
    </row>
    <row r="1289">
      <c r="A1289" s="1714" t="s">
        <v>446</v>
      </c>
      <c r="B1289" s="692">
        <v>0.0</v>
      </c>
      <c r="C1289" s="692">
        <v>0.0</v>
      </c>
      <c r="D1289" s="692">
        <v>0.0</v>
      </c>
      <c r="E1289" s="692">
        <v>0.0</v>
      </c>
      <c r="F1289" s="692">
        <v>0.0</v>
      </c>
      <c r="G1289" s="692">
        <v>0.0</v>
      </c>
      <c r="H1289" s="693">
        <f t="shared" ref="H1289:H1290" si="913">sum(B1289:G1289)</f>
        <v>0</v>
      </c>
      <c r="I1289" s="701"/>
      <c r="J1289" s="1767" t="s">
        <v>206</v>
      </c>
      <c r="K1289" s="701" t="s">
        <v>446</v>
      </c>
      <c r="L1289" s="701">
        <f t="shared" si="908"/>
        <v>2</v>
      </c>
      <c r="M1289" s="701">
        <f>(L1289-H1289)-R1289</f>
        <v>2</v>
      </c>
      <c r="N1289" s="692">
        <v>0.0</v>
      </c>
      <c r="O1289" s="701">
        <f>SUM(M1289,N1289)</f>
        <v>2</v>
      </c>
      <c r="P1289" s="692" t="s">
        <v>206</v>
      </c>
      <c r="Q1289" s="1686"/>
      <c r="R1289" s="1686"/>
      <c r="S1289" s="649"/>
      <c r="T1289" s="649"/>
      <c r="U1289" s="649"/>
      <c r="V1289" s="649"/>
      <c r="W1289" s="649"/>
      <c r="X1289" s="649"/>
      <c r="Y1289" s="649"/>
      <c r="Z1289" s="649"/>
      <c r="AA1289" s="649"/>
      <c r="AB1289" s="649"/>
    </row>
    <row r="1290">
      <c r="A1290" s="1714" t="s">
        <v>80</v>
      </c>
      <c r="B1290" s="692">
        <v>0.0</v>
      </c>
      <c r="C1290" s="692">
        <v>0.0</v>
      </c>
      <c r="D1290" s="692">
        <v>0.0</v>
      </c>
      <c r="E1290" s="692">
        <v>0.0</v>
      </c>
      <c r="F1290" s="692">
        <v>0.0</v>
      </c>
      <c r="G1290" s="692">
        <v>0.0</v>
      </c>
      <c r="H1290" s="693">
        <f t="shared" si="913"/>
        <v>0</v>
      </c>
      <c r="I1290" s="701"/>
      <c r="J1290" s="1767" t="s">
        <v>206</v>
      </c>
      <c r="K1290" s="701" t="s">
        <v>80</v>
      </c>
      <c r="L1290" s="701">
        <f t="shared" si="908"/>
        <v>41</v>
      </c>
      <c r="M1290" s="701">
        <f>(L1290-H1290)</f>
        <v>41</v>
      </c>
      <c r="N1290" s="692">
        <v>0.0</v>
      </c>
      <c r="O1290" s="701">
        <f>sum(M1290,N1290)</f>
        <v>41</v>
      </c>
      <c r="P1290" s="692" t="s">
        <v>206</v>
      </c>
      <c r="Q1290" s="1686"/>
      <c r="R1290" s="1686"/>
      <c r="S1290" s="649"/>
      <c r="T1290" s="649"/>
      <c r="U1290" s="649"/>
      <c r="V1290" s="649"/>
      <c r="W1290" s="649"/>
      <c r="X1290" s="649"/>
      <c r="Y1290" s="649"/>
      <c r="Z1290" s="649"/>
      <c r="AA1290" s="649"/>
      <c r="AB1290" s="649"/>
    </row>
    <row r="1291">
      <c r="A1291" s="535" t="s">
        <v>684</v>
      </c>
      <c r="B1291" s="1760">
        <v>0.0</v>
      </c>
      <c r="C1291" s="1760">
        <v>0.0</v>
      </c>
      <c r="D1291" s="1760">
        <v>0.0</v>
      </c>
      <c r="E1291" s="1760">
        <v>0.0</v>
      </c>
      <c r="F1291" s="1760">
        <v>0.0</v>
      </c>
      <c r="G1291" s="1760">
        <v>0.0</v>
      </c>
      <c r="H1291" s="1761">
        <f t="shared" ref="H1291:H1293" si="914">SUM(B1291:G1291)</f>
        <v>0</v>
      </c>
      <c r="I1291" s="1762">
        <f>sum(H1291:H1294)</f>
        <v>0</v>
      </c>
      <c r="J1291" s="1767" t="s">
        <v>206</v>
      </c>
      <c r="K1291" s="537" t="s">
        <v>566</v>
      </c>
      <c r="L1291" s="1762">
        <f t="shared" si="908"/>
        <v>48</v>
      </c>
      <c r="M1291" s="1762">
        <f>(L1291-H1291)-R1291</f>
        <v>48</v>
      </c>
      <c r="N1291" s="1765">
        <v>0.0</v>
      </c>
      <c r="O1291" s="1762">
        <f t="shared" ref="O1291:O1292" si="915">SUM(M1291,N1291)</f>
        <v>48</v>
      </c>
      <c r="P1291" s="1773" t="s">
        <v>736</v>
      </c>
      <c r="Q1291" s="1685"/>
      <c r="R1291" s="1762"/>
      <c r="S1291" s="649"/>
      <c r="T1291" s="649"/>
      <c r="U1291" s="649"/>
      <c r="V1291" s="649"/>
      <c r="W1291" s="649"/>
      <c r="X1291" s="649"/>
      <c r="Y1291" s="649"/>
      <c r="Z1291" s="649"/>
      <c r="AA1291" s="649"/>
      <c r="AB1291" s="649"/>
    </row>
    <row r="1292">
      <c r="A1292" s="1714" t="s">
        <v>77</v>
      </c>
      <c r="B1292" s="692">
        <v>0.0</v>
      </c>
      <c r="C1292" s="692">
        <v>0.0</v>
      </c>
      <c r="D1292" s="692">
        <v>0.0</v>
      </c>
      <c r="E1292" s="692">
        <v>0.0</v>
      </c>
      <c r="F1292" s="692">
        <v>0.0</v>
      </c>
      <c r="G1292" s="692">
        <v>0.0</v>
      </c>
      <c r="H1292" s="693">
        <f t="shared" si="914"/>
        <v>0</v>
      </c>
      <c r="I1292" s="596">
        <f>(I1291/60)</f>
        <v>0</v>
      </c>
      <c r="J1292" s="1767" t="s">
        <v>206</v>
      </c>
      <c r="K1292" s="701" t="s">
        <v>77</v>
      </c>
      <c r="L1292" s="701">
        <f t="shared" si="908"/>
        <v>3</v>
      </c>
      <c r="M1292" s="701">
        <f>(L1292-H1292-H1293)-R1292</f>
        <v>3</v>
      </c>
      <c r="N1292" s="692">
        <v>0.0</v>
      </c>
      <c r="O1292" s="701">
        <f t="shared" si="915"/>
        <v>3</v>
      </c>
      <c r="P1292" s="692" t="s">
        <v>206</v>
      </c>
      <c r="Q1292" s="1686"/>
      <c r="R1292" s="1686"/>
      <c r="S1292" s="649"/>
      <c r="T1292" s="649"/>
      <c r="U1292" s="649"/>
      <c r="V1292" s="649"/>
      <c r="W1292" s="649"/>
      <c r="X1292" s="649"/>
      <c r="Y1292" s="649"/>
      <c r="Z1292" s="649"/>
      <c r="AA1292" s="649"/>
      <c r="AB1292" s="649"/>
    </row>
    <row r="1293">
      <c r="A1293" s="1714" t="s">
        <v>78</v>
      </c>
      <c r="B1293" s="692">
        <v>0.0</v>
      </c>
      <c r="C1293" s="692">
        <v>0.0</v>
      </c>
      <c r="D1293" s="692">
        <v>0.0</v>
      </c>
      <c r="E1293" s="692">
        <v>0.0</v>
      </c>
      <c r="F1293" s="692">
        <v>0.0</v>
      </c>
      <c r="G1293" s="692">
        <v>0.0</v>
      </c>
      <c r="H1293" s="693">
        <f t="shared" si="914"/>
        <v>0</v>
      </c>
      <c r="I1293" s="701"/>
      <c r="J1293" s="1767" t="s">
        <v>206</v>
      </c>
      <c r="K1293" s="701" t="s">
        <v>78</v>
      </c>
      <c r="L1293" s="701" t="str">
        <f t="shared" si="908"/>
        <v>-</v>
      </c>
      <c r="M1293" s="701" t="s">
        <v>79</v>
      </c>
      <c r="N1293" s="692" t="s">
        <v>79</v>
      </c>
      <c r="O1293" s="701" t="s">
        <v>79</v>
      </c>
      <c r="P1293" s="692" t="s">
        <v>206</v>
      </c>
      <c r="Q1293" s="1686"/>
      <c r="R1293" s="1686"/>
      <c r="S1293" s="649"/>
      <c r="T1293" s="649"/>
      <c r="U1293" s="649"/>
      <c r="V1293" s="649"/>
      <c r="W1293" s="649"/>
      <c r="X1293" s="649"/>
      <c r="Y1293" s="649"/>
      <c r="Z1293" s="649"/>
      <c r="AA1293" s="649"/>
      <c r="AB1293" s="649"/>
    </row>
    <row r="1294">
      <c r="A1294" s="1714" t="s">
        <v>446</v>
      </c>
      <c r="B1294" s="692">
        <v>0.0</v>
      </c>
      <c r="C1294" s="692">
        <v>0.0</v>
      </c>
      <c r="D1294" s="692">
        <v>0.0</v>
      </c>
      <c r="E1294" s="692">
        <v>0.0</v>
      </c>
      <c r="F1294" s="692">
        <v>0.0</v>
      </c>
      <c r="G1294" s="692">
        <v>0.0</v>
      </c>
      <c r="H1294" s="693">
        <f t="shared" ref="H1294:H1295" si="916">sum(B1294:G1294)</f>
        <v>0</v>
      </c>
      <c r="I1294" s="701"/>
      <c r="J1294" s="1767" t="s">
        <v>206</v>
      </c>
      <c r="K1294" s="701" t="s">
        <v>446</v>
      </c>
      <c r="L1294" s="701">
        <f t="shared" si="908"/>
        <v>5</v>
      </c>
      <c r="M1294" s="701">
        <f>(L1294-H1294)-R1294</f>
        <v>5</v>
      </c>
      <c r="N1294" s="692">
        <v>0.0</v>
      </c>
      <c r="O1294" s="701">
        <f>SUM(M1294,N1294)</f>
        <v>5</v>
      </c>
      <c r="P1294" s="692" t="s">
        <v>206</v>
      </c>
      <c r="Q1294" s="1686"/>
      <c r="R1294" s="1686"/>
      <c r="S1294" s="649"/>
      <c r="T1294" s="649"/>
      <c r="U1294" s="649"/>
      <c r="V1294" s="649"/>
      <c r="W1294" s="649"/>
      <c r="X1294" s="649"/>
      <c r="Y1294" s="649"/>
      <c r="Z1294" s="649"/>
      <c r="AA1294" s="649"/>
      <c r="AB1294" s="649"/>
    </row>
    <row r="1295">
      <c r="A1295" s="1714" t="s">
        <v>80</v>
      </c>
      <c r="B1295" s="692">
        <v>0.0</v>
      </c>
      <c r="C1295" s="692">
        <v>0.0</v>
      </c>
      <c r="D1295" s="692">
        <v>0.0</v>
      </c>
      <c r="E1295" s="692">
        <v>0.0</v>
      </c>
      <c r="F1295" s="692">
        <v>0.0</v>
      </c>
      <c r="G1295" s="692">
        <v>0.0</v>
      </c>
      <c r="H1295" s="693">
        <f t="shared" si="916"/>
        <v>0</v>
      </c>
      <c r="I1295" s="701"/>
      <c r="J1295" s="1767" t="s">
        <v>206</v>
      </c>
      <c r="K1295" s="701" t="s">
        <v>80</v>
      </c>
      <c r="L1295" s="701">
        <f t="shared" si="908"/>
        <v>30</v>
      </c>
      <c r="M1295" s="701">
        <f>(L1295-H1295)</f>
        <v>30</v>
      </c>
      <c r="N1295" s="692">
        <v>0.0</v>
      </c>
      <c r="O1295" s="701">
        <f>sum(M1295,N1295)</f>
        <v>30</v>
      </c>
      <c r="P1295" s="692" t="s">
        <v>206</v>
      </c>
      <c r="Q1295" s="1686"/>
      <c r="R1295" s="1686"/>
      <c r="S1295" s="649"/>
      <c r="T1295" s="649"/>
      <c r="U1295" s="649"/>
      <c r="V1295" s="649"/>
      <c r="W1295" s="649"/>
      <c r="X1295" s="649"/>
      <c r="Y1295" s="649"/>
      <c r="Z1295" s="649"/>
      <c r="AA1295" s="649"/>
      <c r="AB1295" s="649"/>
    </row>
    <row r="1296">
      <c r="A1296" s="535" t="s">
        <v>117</v>
      </c>
      <c r="B1296" s="1760">
        <v>8.0</v>
      </c>
      <c r="C1296" s="1760">
        <v>13.0</v>
      </c>
      <c r="D1296" s="1760">
        <v>7.0</v>
      </c>
      <c r="E1296" s="1760">
        <v>3.0</v>
      </c>
      <c r="F1296" s="1760">
        <v>4.0</v>
      </c>
      <c r="G1296" s="1760">
        <v>0.0</v>
      </c>
      <c r="H1296" s="1761">
        <f t="shared" ref="H1296:H1298" si="917">SUM(B1296:G1296)</f>
        <v>35</v>
      </c>
      <c r="I1296" s="1762">
        <f>sum(H1296:H1299)</f>
        <v>52</v>
      </c>
      <c r="J1296" s="1763" t="s">
        <v>79</v>
      </c>
      <c r="K1296" s="537" t="s">
        <v>117</v>
      </c>
      <c r="L1296" s="1762">
        <f t="shared" si="908"/>
        <v>69</v>
      </c>
      <c r="M1296" s="1762">
        <f>(L1296-H1296)-R1296</f>
        <v>32</v>
      </c>
      <c r="N1296" s="1765">
        <v>35.0</v>
      </c>
      <c r="O1296" s="1762">
        <f t="shared" ref="O1296:O1297" si="918">SUM(M1296,N1296)</f>
        <v>67</v>
      </c>
      <c r="P1296" s="1762"/>
      <c r="Q1296" s="1766" t="s">
        <v>737</v>
      </c>
      <c r="R1296" s="1765">
        <v>2.0</v>
      </c>
      <c r="S1296" s="649"/>
      <c r="T1296" s="649"/>
      <c r="U1296" s="649"/>
      <c r="V1296" s="649"/>
      <c r="W1296" s="649"/>
      <c r="X1296" s="649"/>
      <c r="Y1296" s="649"/>
      <c r="Z1296" s="649"/>
      <c r="AA1296" s="649"/>
      <c r="AB1296" s="649"/>
    </row>
    <row r="1297">
      <c r="A1297" s="1714" t="s">
        <v>77</v>
      </c>
      <c r="B1297" s="692">
        <v>0.0</v>
      </c>
      <c r="C1297" s="692">
        <v>0.0</v>
      </c>
      <c r="D1297" s="692">
        <v>0.0</v>
      </c>
      <c r="E1297" s="692">
        <v>0.0</v>
      </c>
      <c r="F1297" s="692">
        <v>0.0</v>
      </c>
      <c r="G1297" s="692">
        <v>0.0</v>
      </c>
      <c r="H1297" s="693">
        <f t="shared" si="917"/>
        <v>0</v>
      </c>
      <c r="I1297" s="596">
        <f>(I1296/60)</f>
        <v>0.8666666667</v>
      </c>
      <c r="J1297" s="1767" t="s">
        <v>206</v>
      </c>
      <c r="K1297" s="701" t="s">
        <v>77</v>
      </c>
      <c r="L1297" s="701">
        <f t="shared" si="908"/>
        <v>15</v>
      </c>
      <c r="M1297" s="701">
        <f>(L1297-H1297-H1298)-R1297</f>
        <v>0</v>
      </c>
      <c r="N1297" s="692">
        <v>15.0</v>
      </c>
      <c r="O1297" s="701">
        <f t="shared" si="918"/>
        <v>15</v>
      </c>
      <c r="P1297" s="701"/>
      <c r="Q1297" s="1686"/>
      <c r="R1297" s="1686"/>
      <c r="S1297" s="649"/>
      <c r="T1297" s="649"/>
      <c r="U1297" s="649"/>
      <c r="V1297" s="649"/>
      <c r="W1297" s="649"/>
      <c r="X1297" s="649"/>
      <c r="Y1297" s="649"/>
      <c r="Z1297" s="649"/>
      <c r="AA1297" s="649"/>
      <c r="AB1297" s="649"/>
    </row>
    <row r="1298">
      <c r="A1298" s="1714" t="s">
        <v>78</v>
      </c>
      <c r="B1298" s="692">
        <v>0.0</v>
      </c>
      <c r="C1298" s="692">
        <v>12.0</v>
      </c>
      <c r="D1298" s="692">
        <v>2.0</v>
      </c>
      <c r="E1298" s="692">
        <v>1.0</v>
      </c>
      <c r="F1298" s="692">
        <v>0.0</v>
      </c>
      <c r="G1298" s="692">
        <v>0.0</v>
      </c>
      <c r="H1298" s="693">
        <f t="shared" si="917"/>
        <v>15</v>
      </c>
      <c r="I1298" s="701"/>
      <c r="J1298" s="1767" t="s">
        <v>206</v>
      </c>
      <c r="K1298" s="701" t="s">
        <v>78</v>
      </c>
      <c r="L1298" s="701" t="str">
        <f t="shared" si="908"/>
        <v>-</v>
      </c>
      <c r="M1298" s="701" t="s">
        <v>79</v>
      </c>
      <c r="N1298" s="692" t="s">
        <v>79</v>
      </c>
      <c r="O1298" s="701" t="s">
        <v>79</v>
      </c>
      <c r="P1298" s="701"/>
      <c r="Q1298" s="1686"/>
      <c r="R1298" s="1686"/>
      <c r="S1298" s="649"/>
      <c r="T1298" s="649"/>
      <c r="U1298" s="649"/>
      <c r="V1298" s="649"/>
      <c r="W1298" s="649"/>
      <c r="X1298" s="649"/>
      <c r="Y1298" s="649"/>
      <c r="Z1298" s="649"/>
      <c r="AA1298" s="649"/>
      <c r="AB1298" s="649"/>
    </row>
    <row r="1299">
      <c r="A1299" s="1714" t="s">
        <v>446</v>
      </c>
      <c r="B1299" s="692">
        <v>0.0</v>
      </c>
      <c r="C1299" s="692">
        <v>0.0</v>
      </c>
      <c r="D1299" s="692">
        <v>1.0</v>
      </c>
      <c r="E1299" s="692">
        <v>1.0</v>
      </c>
      <c r="F1299" s="692">
        <v>0.0</v>
      </c>
      <c r="G1299" s="692">
        <v>0.0</v>
      </c>
      <c r="H1299" s="693">
        <f t="shared" ref="H1299:H1300" si="919">sum(B1299:G1299)</f>
        <v>2</v>
      </c>
      <c r="I1299" s="701"/>
      <c r="J1299" s="1763" t="s">
        <v>79</v>
      </c>
      <c r="K1299" s="701" t="s">
        <v>446</v>
      </c>
      <c r="L1299" s="701">
        <f t="shared" si="908"/>
        <v>3</v>
      </c>
      <c r="M1299" s="701">
        <f>(L1299-H1299)-R1299</f>
        <v>1</v>
      </c>
      <c r="N1299" s="692">
        <v>0.0</v>
      </c>
      <c r="O1299" s="701">
        <f>SUM(M1299,N1299)</f>
        <v>1</v>
      </c>
      <c r="P1299" s="701"/>
      <c r="Q1299" s="1621" t="s">
        <v>359</v>
      </c>
      <c r="R1299" s="1686"/>
      <c r="S1299" s="649"/>
      <c r="T1299" s="649"/>
      <c r="U1299" s="649"/>
      <c r="V1299" s="649"/>
      <c r="W1299" s="649"/>
      <c r="X1299" s="649"/>
      <c r="Y1299" s="649"/>
      <c r="Z1299" s="649"/>
      <c r="AA1299" s="649"/>
      <c r="AB1299" s="649"/>
    </row>
    <row r="1300">
      <c r="A1300" s="1714" t="s">
        <v>80</v>
      </c>
      <c r="B1300" s="692">
        <v>0.0</v>
      </c>
      <c r="C1300" s="692">
        <v>0.0</v>
      </c>
      <c r="D1300" s="692">
        <v>0.0</v>
      </c>
      <c r="E1300" s="692">
        <v>0.0</v>
      </c>
      <c r="F1300" s="692">
        <v>0.0</v>
      </c>
      <c r="G1300" s="692">
        <v>0.0</v>
      </c>
      <c r="H1300" s="693">
        <f t="shared" si="919"/>
        <v>0</v>
      </c>
      <c r="I1300" s="701"/>
      <c r="J1300" s="1767" t="s">
        <v>206</v>
      </c>
      <c r="K1300" s="701" t="s">
        <v>80</v>
      </c>
      <c r="L1300" s="701">
        <f t="shared" si="908"/>
        <v>19</v>
      </c>
      <c r="M1300" s="701">
        <f>(L1300-H1300)</f>
        <v>19</v>
      </c>
      <c r="N1300" s="692">
        <v>0.0</v>
      </c>
      <c r="O1300" s="701">
        <f>sum(M1300,N1300)</f>
        <v>19</v>
      </c>
      <c r="P1300" s="701"/>
      <c r="Q1300" s="1686"/>
      <c r="R1300" s="1686"/>
      <c r="S1300" s="649"/>
      <c r="T1300" s="649"/>
      <c r="U1300" s="649"/>
      <c r="V1300" s="649"/>
      <c r="W1300" s="649"/>
      <c r="X1300" s="649"/>
      <c r="Y1300" s="649"/>
      <c r="Z1300" s="649"/>
      <c r="AA1300" s="649"/>
      <c r="AB1300" s="649"/>
    </row>
    <row r="1301">
      <c r="A1301" s="1757"/>
      <c r="B1301" s="1682"/>
      <c r="C1301" s="1682"/>
      <c r="D1301" s="1682"/>
      <c r="E1301" s="1682"/>
      <c r="F1301" s="1682"/>
      <c r="G1301" s="1682"/>
      <c r="H1301" s="1682"/>
      <c r="I1301" s="1682"/>
      <c r="J1301" s="1770"/>
      <c r="K1301" s="1758"/>
      <c r="L1301" s="1682"/>
      <c r="M1301" s="1682"/>
      <c r="N1301" s="1758"/>
      <c r="O1301" s="1682"/>
      <c r="P1301" s="1758"/>
      <c r="Q1301" s="1758"/>
      <c r="R1301" s="1758"/>
      <c r="S1301" s="649"/>
      <c r="T1301" s="649"/>
      <c r="U1301" s="649"/>
      <c r="V1301" s="649"/>
      <c r="W1301" s="649"/>
      <c r="X1301" s="649"/>
      <c r="Y1301" s="649"/>
      <c r="Z1301" s="649"/>
      <c r="AA1301" s="649"/>
      <c r="AB1301" s="649"/>
    </row>
    <row r="1302">
      <c r="A1302" s="1774" t="s">
        <v>121</v>
      </c>
      <c r="B1302" s="1775">
        <f t="shared" ref="B1302:H1302" si="920">SUM(B1178,B1183,B1188,B1193,B1198,B1203,B1209,B1214,B1219,B1224,B1229,B1234,B1240,B1245,B1250,B1255,B1260,B1265,B1271,B1276,B1281,B1286,B1291,B1296)</f>
        <v>87</v>
      </c>
      <c r="C1302" s="1775">
        <f t="shared" si="920"/>
        <v>115</v>
      </c>
      <c r="D1302" s="1775">
        <f t="shared" si="920"/>
        <v>64</v>
      </c>
      <c r="E1302" s="1775">
        <f t="shared" si="920"/>
        <v>93</v>
      </c>
      <c r="F1302" s="1775">
        <f t="shared" si="920"/>
        <v>80</v>
      </c>
      <c r="G1302" s="1775">
        <f t="shared" si="920"/>
        <v>11</v>
      </c>
      <c r="H1302" s="1775">
        <f t="shared" si="920"/>
        <v>450</v>
      </c>
      <c r="I1302" s="1685"/>
      <c r="J1302" s="1770"/>
      <c r="K1302" s="1775" t="s">
        <v>121</v>
      </c>
      <c r="L1302" s="1775">
        <f t="shared" ref="L1302:O1302" si="921">SUM(L1178,L1183,L1188,L1193,L1198,L1203,L1209,L1214,L1219,L1224,L1229,L1234,L1240,L1245,L1250,L1255,L1260,L1265,L1271,L1276,L1281,L1286,L1291,L1296)</f>
        <v>1106</v>
      </c>
      <c r="M1302" s="1775">
        <f t="shared" si="921"/>
        <v>645</v>
      </c>
      <c r="N1302" s="1775">
        <f t="shared" si="921"/>
        <v>260</v>
      </c>
      <c r="O1302" s="1775">
        <f t="shared" si="921"/>
        <v>905</v>
      </c>
      <c r="P1302" s="1775"/>
      <c r="Q1302" s="1775"/>
      <c r="R1302" s="1762"/>
      <c r="S1302" s="649"/>
      <c r="T1302" s="649"/>
      <c r="U1302" s="649"/>
      <c r="V1302" s="649"/>
      <c r="W1302" s="649"/>
      <c r="X1302" s="649"/>
      <c r="Y1302" s="649"/>
      <c r="Z1302" s="649"/>
      <c r="AA1302" s="649"/>
      <c r="AB1302" s="649"/>
    </row>
    <row r="1303">
      <c r="A1303" s="1774" t="s">
        <v>77</v>
      </c>
      <c r="B1303" s="1775">
        <f t="shared" ref="B1303:H1303" si="922">SUM(B1179,B1184,B1189,B1194,B1199,B1204,B1210,B1215,B1220,B1225,B1230,B1235,B1241,B1246,B1251,B1256,B1261,B1266,B1272,B1277,B1282,B1287,B1292,B1297)</f>
        <v>2</v>
      </c>
      <c r="C1303" s="1775">
        <f t="shared" si="922"/>
        <v>3</v>
      </c>
      <c r="D1303" s="1775">
        <f t="shared" si="922"/>
        <v>0</v>
      </c>
      <c r="E1303" s="1775">
        <f t="shared" si="922"/>
        <v>2</v>
      </c>
      <c r="F1303" s="1775">
        <f t="shared" si="922"/>
        <v>1</v>
      </c>
      <c r="G1303" s="1775">
        <f t="shared" si="922"/>
        <v>0</v>
      </c>
      <c r="H1303" s="1775">
        <f t="shared" si="922"/>
        <v>8</v>
      </c>
      <c r="I1303" s="1685"/>
      <c r="J1303" s="1770"/>
      <c r="K1303" s="1775" t="s">
        <v>77</v>
      </c>
      <c r="L1303" s="1775">
        <f t="shared" ref="L1303:O1303" si="923">SUM(L1179,L1184,L1189,L1194,L1199,L1204,L1210,L1215,L1220,L1225,L1230,L1235,L1241,L1246,L1251,L1256,L1261,L1266,L1272,L1277,L1282,L1287,L1292,L1297)</f>
        <v>247</v>
      </c>
      <c r="M1303" s="1775">
        <f t="shared" si="923"/>
        <v>62</v>
      </c>
      <c r="N1303" s="1775">
        <f t="shared" si="923"/>
        <v>109</v>
      </c>
      <c r="O1303" s="1775">
        <f t="shared" si="923"/>
        <v>171</v>
      </c>
      <c r="P1303" s="1775"/>
      <c r="Q1303" s="1775"/>
      <c r="R1303" s="1762"/>
      <c r="S1303" s="649"/>
      <c r="T1303" s="649"/>
      <c r="U1303" s="649"/>
      <c r="V1303" s="649"/>
      <c r="W1303" s="649"/>
      <c r="X1303" s="649"/>
      <c r="Y1303" s="649"/>
      <c r="Z1303" s="649"/>
      <c r="AA1303" s="649"/>
      <c r="AB1303" s="649"/>
    </row>
    <row r="1304">
      <c r="A1304" s="1774" t="s">
        <v>78</v>
      </c>
      <c r="B1304" s="1775">
        <f t="shared" ref="B1304:H1304" si="924">SUM(B1180,B1185,B1190,B1195,B1200,B1205,B1211,B1216,B1221,B1226,B1231,B1236,B1242,B1247,B1252,B1257,B1262,B1267,B1273,B1278,B1283,B1288,B1293,B1298)</f>
        <v>31</v>
      </c>
      <c r="C1304" s="1775">
        <f t="shared" si="924"/>
        <v>78</v>
      </c>
      <c r="D1304" s="1775">
        <f t="shared" si="924"/>
        <v>19</v>
      </c>
      <c r="E1304" s="1775">
        <f t="shared" si="924"/>
        <v>21</v>
      </c>
      <c r="F1304" s="1775">
        <f t="shared" si="924"/>
        <v>20</v>
      </c>
      <c r="G1304" s="1775">
        <f t="shared" si="924"/>
        <v>5</v>
      </c>
      <c r="H1304" s="1775">
        <f t="shared" si="924"/>
        <v>174</v>
      </c>
      <c r="I1304" s="1685"/>
      <c r="J1304" s="1770"/>
      <c r="K1304" s="1775" t="s">
        <v>78</v>
      </c>
      <c r="L1304" s="1775">
        <f t="shared" ref="L1304:O1304" si="925">SUM(L1180,L1185,L1190,L1195,L1200,L1205,L1211,L1216,L1221,L1226,L1231,L1236,L1242,L1247,L1252,L1257,L1262,L1267,L1273,L1278,L1283,L1288,L1293,L1298)</f>
        <v>0</v>
      </c>
      <c r="M1304" s="1775">
        <f t="shared" si="925"/>
        <v>0</v>
      </c>
      <c r="N1304" s="1775">
        <f t="shared" si="925"/>
        <v>0</v>
      </c>
      <c r="O1304" s="1775">
        <f t="shared" si="925"/>
        <v>0</v>
      </c>
      <c r="P1304" s="1775"/>
      <c r="Q1304" s="1775"/>
      <c r="R1304" s="1762"/>
      <c r="S1304" s="649"/>
      <c r="T1304" s="649"/>
      <c r="U1304" s="649"/>
      <c r="V1304" s="649"/>
      <c r="W1304" s="649"/>
      <c r="X1304" s="649"/>
      <c r="Y1304" s="649"/>
      <c r="Z1304" s="649"/>
      <c r="AA1304" s="649"/>
      <c r="AB1304" s="649"/>
    </row>
    <row r="1305">
      <c r="A1305" s="1774" t="s">
        <v>446</v>
      </c>
      <c r="B1305" s="1775">
        <f t="shared" ref="B1305:H1305" si="926">SUM(B1181,B1186,B1191,B1196,B1201,B1206,B1212,B1217,B1222,B1227,B1232,B1237,B1243,B1248,B1253,B1258,B1263,B1268,B1274,B1279,B1284,B1289,B1294,B1299)</f>
        <v>11</v>
      </c>
      <c r="C1305" s="1775">
        <f t="shared" si="926"/>
        <v>19</v>
      </c>
      <c r="D1305" s="1775">
        <f t="shared" si="926"/>
        <v>14</v>
      </c>
      <c r="E1305" s="1775">
        <f t="shared" si="926"/>
        <v>9</v>
      </c>
      <c r="F1305" s="1775">
        <f t="shared" si="926"/>
        <v>4</v>
      </c>
      <c r="G1305" s="1775">
        <f t="shared" si="926"/>
        <v>4</v>
      </c>
      <c r="H1305" s="1775">
        <f t="shared" si="926"/>
        <v>61</v>
      </c>
      <c r="I1305" s="1685"/>
      <c r="J1305" s="1770"/>
      <c r="K1305" s="1775" t="s">
        <v>446</v>
      </c>
      <c r="L1305" s="1775">
        <f t="shared" ref="L1305:O1305" si="927">SUM(L1181,L1186,L1191,L1196,L1201,L1206,L1212,L1217,L1222,L1227,L1232,L1237,L1243,L1248,L1253,L1258,L1263,L1268,L1274,L1279,L1284,L1289,L1294,L1299)</f>
        <v>114</v>
      </c>
      <c r="M1305" s="1775">
        <f t="shared" si="927"/>
        <v>51</v>
      </c>
      <c r="N1305" s="1775">
        <f t="shared" si="927"/>
        <v>0</v>
      </c>
      <c r="O1305" s="1775">
        <f t="shared" si="927"/>
        <v>51</v>
      </c>
      <c r="P1305" s="1775"/>
      <c r="Q1305" s="1775"/>
      <c r="R1305" s="1762"/>
      <c r="S1305" s="649"/>
      <c r="T1305" s="649"/>
      <c r="U1305" s="649"/>
      <c r="V1305" s="649"/>
      <c r="W1305" s="649"/>
      <c r="X1305" s="649"/>
      <c r="Y1305" s="649"/>
      <c r="Z1305" s="649"/>
      <c r="AA1305" s="649"/>
      <c r="AB1305" s="649"/>
    </row>
    <row r="1306">
      <c r="A1306" s="1774" t="s">
        <v>80</v>
      </c>
      <c r="B1306" s="1775">
        <f t="shared" ref="B1306:H1306" si="928">SUM(B1182,B1187,B1192,B1197,B1202,B1207,B1213,B1218,B1223,B1228,B1233,B1238,B1244,B1249,B1254,B1259,B1264,B1269,B1275,B1280,B1285,B1290,B1295,B1300)</f>
        <v>2</v>
      </c>
      <c r="C1306" s="1775">
        <f t="shared" si="928"/>
        <v>3</v>
      </c>
      <c r="D1306" s="1775">
        <f t="shared" si="928"/>
        <v>0</v>
      </c>
      <c r="E1306" s="1775">
        <f t="shared" si="928"/>
        <v>1</v>
      </c>
      <c r="F1306" s="1775">
        <f t="shared" si="928"/>
        <v>4</v>
      </c>
      <c r="G1306" s="1775">
        <f t="shared" si="928"/>
        <v>0</v>
      </c>
      <c r="H1306" s="1775">
        <f t="shared" si="928"/>
        <v>10</v>
      </c>
      <c r="I1306" s="1685"/>
      <c r="J1306" s="1770"/>
      <c r="K1306" s="1775" t="s">
        <v>80</v>
      </c>
      <c r="L1306" s="1775">
        <f t="shared" ref="L1306:O1306" si="929">SUM(L1182,L1187,L1192,L1197,L1202,L1207,L1213,L1218,L1223,L1228,L1233,L1238,L1244,L1249,L1254,L1259,L1264,L1269,L1275,L1280,L1285,L1290,L1295,L1300)</f>
        <v>497</v>
      </c>
      <c r="M1306" s="1775">
        <f t="shared" si="929"/>
        <v>487</v>
      </c>
      <c r="N1306" s="1775">
        <f t="shared" si="929"/>
        <v>0</v>
      </c>
      <c r="O1306" s="1775">
        <f t="shared" si="929"/>
        <v>487</v>
      </c>
      <c r="P1306" s="1775"/>
      <c r="Q1306" s="1775"/>
      <c r="R1306" s="1762"/>
      <c r="S1306" s="649"/>
      <c r="T1306" s="649"/>
      <c r="U1306" s="649"/>
      <c r="V1306" s="649"/>
      <c r="W1306" s="649"/>
      <c r="X1306" s="649"/>
      <c r="Y1306" s="649"/>
      <c r="Z1306" s="649"/>
      <c r="AA1306" s="649"/>
      <c r="AB1306" s="649"/>
    </row>
    <row r="1307">
      <c r="A1307" s="1757" t="s">
        <v>9</v>
      </c>
      <c r="B1307" s="1758">
        <f t="shared" ref="B1307:G1307" si="930">sum(B1302:B1305)</f>
        <v>131</v>
      </c>
      <c r="C1307" s="1758">
        <f t="shared" si="930"/>
        <v>215</v>
      </c>
      <c r="D1307" s="1758">
        <f t="shared" si="930"/>
        <v>97</v>
      </c>
      <c r="E1307" s="1758">
        <f t="shared" si="930"/>
        <v>125</v>
      </c>
      <c r="F1307" s="1758">
        <f t="shared" si="930"/>
        <v>105</v>
      </c>
      <c r="G1307" s="1758">
        <f t="shared" si="930"/>
        <v>20</v>
      </c>
      <c r="H1307" s="1758">
        <f>sum(B1307:G1307)</f>
        <v>693</v>
      </c>
      <c r="I1307" s="1682"/>
      <c r="J1307" s="1776"/>
      <c r="K1307" s="1758" t="s">
        <v>9</v>
      </c>
      <c r="L1307" s="1758">
        <f t="shared" ref="L1307:O1307" si="931">sum(L1302:L1305)</f>
        <v>1467</v>
      </c>
      <c r="M1307" s="1758">
        <f t="shared" si="931"/>
        <v>758</v>
      </c>
      <c r="N1307" s="1758">
        <f t="shared" si="931"/>
        <v>369</v>
      </c>
      <c r="O1307" s="1758">
        <f t="shared" si="931"/>
        <v>1127</v>
      </c>
      <c r="P1307" s="1758"/>
      <c r="Q1307" s="1758"/>
      <c r="R1307" s="1758"/>
      <c r="S1307" s="649"/>
      <c r="T1307" s="649"/>
      <c r="U1307" s="649"/>
      <c r="V1307" s="649"/>
      <c r="W1307" s="649"/>
      <c r="X1307" s="649"/>
      <c r="Y1307" s="649"/>
      <c r="Z1307" s="649"/>
      <c r="AA1307" s="649"/>
      <c r="AB1307" s="649"/>
    </row>
    <row r="1308">
      <c r="A1308" s="675"/>
      <c r="B1308" s="675"/>
      <c r="C1308" s="675"/>
      <c r="D1308" s="675"/>
      <c r="E1308" s="675"/>
      <c r="F1308" s="675"/>
      <c r="G1308" s="675"/>
      <c r="H1308" s="675"/>
      <c r="I1308" s="636"/>
      <c r="J1308" s="636"/>
      <c r="K1308" s="636"/>
      <c r="L1308" s="636"/>
      <c r="M1308" s="636"/>
      <c r="N1308" s="636"/>
      <c r="O1308" s="636"/>
      <c r="P1308" s="636"/>
      <c r="Q1308" s="649"/>
      <c r="R1308" s="649"/>
      <c r="S1308" s="649"/>
      <c r="T1308" s="649"/>
      <c r="U1308" s="649"/>
      <c r="V1308" s="649"/>
      <c r="W1308" s="649"/>
      <c r="X1308" s="649"/>
      <c r="Y1308" s="649"/>
      <c r="Z1308" s="649"/>
      <c r="AA1308" s="649"/>
      <c r="AB1308" s="649"/>
    </row>
    <row r="1309">
      <c r="A1309" s="1757" t="s">
        <v>123</v>
      </c>
      <c r="B1309" s="1758" t="s">
        <v>2</v>
      </c>
      <c r="C1309" s="1758" t="s">
        <v>3</v>
      </c>
      <c r="D1309" s="1758" t="s">
        <v>4</v>
      </c>
      <c r="E1309" s="1758" t="s">
        <v>5</v>
      </c>
      <c r="F1309" s="1758" t="s">
        <v>6</v>
      </c>
      <c r="G1309" s="1758" t="s">
        <v>7</v>
      </c>
      <c r="H1309" s="1758" t="s">
        <v>9</v>
      </c>
      <c r="I1309" s="636"/>
      <c r="J1309" s="636"/>
      <c r="K1309" s="636"/>
      <c r="L1309" s="636"/>
      <c r="M1309" s="636"/>
      <c r="N1309" s="636"/>
      <c r="O1309" s="636"/>
      <c r="P1309" s="636"/>
      <c r="Q1309" s="649"/>
      <c r="R1309" s="649"/>
      <c r="S1309" s="649"/>
      <c r="T1309" s="649"/>
      <c r="U1309" s="649"/>
      <c r="V1309" s="649"/>
      <c r="W1309" s="649"/>
      <c r="X1309" s="649"/>
      <c r="Y1309" s="649"/>
      <c r="Z1309" s="649"/>
      <c r="AA1309" s="649"/>
      <c r="AB1309" s="649"/>
    </row>
    <row r="1310">
      <c r="A1310" s="1714" t="s">
        <v>124</v>
      </c>
      <c r="B1310" s="701">
        <f t="shared" ref="B1310:G1310" si="932">sum(B1303:B1304)</f>
        <v>33</v>
      </c>
      <c r="C1310" s="701">
        <f t="shared" si="932"/>
        <v>81</v>
      </c>
      <c r="D1310" s="701">
        <f t="shared" si="932"/>
        <v>19</v>
      </c>
      <c r="E1310" s="701">
        <f t="shared" si="932"/>
        <v>23</v>
      </c>
      <c r="F1310" s="701">
        <f t="shared" si="932"/>
        <v>21</v>
      </c>
      <c r="G1310" s="701">
        <f t="shared" si="932"/>
        <v>5</v>
      </c>
      <c r="H1310" s="693">
        <f>sum(B1310:G1310)</f>
        <v>182</v>
      </c>
      <c r="I1310" s="636"/>
      <c r="J1310" s="636"/>
      <c r="K1310" s="636"/>
      <c r="L1310" s="636"/>
      <c r="M1310" s="636"/>
      <c r="N1310" s="636"/>
      <c r="O1310" s="636"/>
      <c r="P1310" s="636"/>
      <c r="Q1310" s="649"/>
      <c r="R1310" s="649"/>
      <c r="S1310" s="649"/>
      <c r="T1310" s="649"/>
      <c r="U1310" s="649"/>
      <c r="V1310" s="649"/>
      <c r="W1310" s="649"/>
      <c r="X1310" s="649"/>
      <c r="Y1310" s="649"/>
      <c r="Z1310" s="649"/>
      <c r="AA1310" s="649"/>
      <c r="AB1310" s="649"/>
    </row>
    <row r="1311">
      <c r="A1311" s="591" t="s">
        <v>126</v>
      </c>
      <c r="B1311" s="1777">
        <f t="shared" ref="B1311:D1311" si="933">(B1310*10.01)</f>
        <v>330.33</v>
      </c>
      <c r="C1311" s="1777">
        <f t="shared" si="933"/>
        <v>810.81</v>
      </c>
      <c r="D1311" s="1777">
        <f t="shared" si="933"/>
        <v>190.19</v>
      </c>
      <c r="E1311" s="1778">
        <f t="shared" ref="E1311:H1311" si="934">(E1310*22.5)</f>
        <v>517.5</v>
      </c>
      <c r="F1311" s="1778">
        <f t="shared" si="934"/>
        <v>472.5</v>
      </c>
      <c r="G1311" s="1778">
        <f t="shared" si="934"/>
        <v>112.5</v>
      </c>
      <c r="H1311" s="1778">
        <f t="shared" si="934"/>
        <v>4095</v>
      </c>
      <c r="I1311" s="676"/>
      <c r="J1311" s="576"/>
      <c r="K1311" s="576"/>
      <c r="L1311" s="576"/>
      <c r="M1311" s="576"/>
      <c r="N1311" s="576"/>
      <c r="O1311" s="576"/>
      <c r="P1311" s="576"/>
      <c r="Q1311" s="577"/>
      <c r="R1311" s="577"/>
      <c r="S1311" s="577"/>
      <c r="T1311" s="577"/>
      <c r="U1311" s="577"/>
      <c r="V1311" s="577"/>
      <c r="W1311" s="577"/>
      <c r="X1311" s="577"/>
      <c r="Y1311" s="577"/>
      <c r="Z1311" s="577"/>
      <c r="AA1311" s="577"/>
      <c r="AB1311" s="577"/>
    </row>
    <row r="1312">
      <c r="A1312" s="1714" t="s">
        <v>127</v>
      </c>
      <c r="B1312" s="701">
        <f t="shared" ref="B1312:H1312" si="935">B1306</f>
        <v>2</v>
      </c>
      <c r="C1312" s="701">
        <f t="shared" si="935"/>
        <v>3</v>
      </c>
      <c r="D1312" s="701">
        <f t="shared" si="935"/>
        <v>0</v>
      </c>
      <c r="E1312" s="701">
        <f t="shared" si="935"/>
        <v>1</v>
      </c>
      <c r="F1312" s="701">
        <f t="shared" si="935"/>
        <v>4</v>
      </c>
      <c r="G1312" s="701">
        <f t="shared" si="935"/>
        <v>0</v>
      </c>
      <c r="H1312" s="701">
        <f t="shared" si="935"/>
        <v>10</v>
      </c>
      <c r="I1312" s="676"/>
      <c r="J1312" s="576"/>
      <c r="K1312" s="576"/>
      <c r="L1312" s="576"/>
      <c r="M1312" s="576"/>
      <c r="N1312" s="576"/>
      <c r="O1312" s="576"/>
      <c r="P1312" s="576"/>
      <c r="Q1312" s="577"/>
      <c r="R1312" s="577"/>
      <c r="S1312" s="577"/>
      <c r="T1312" s="577"/>
      <c r="U1312" s="577"/>
      <c r="V1312" s="577"/>
      <c r="W1312" s="577"/>
      <c r="X1312" s="577"/>
      <c r="Y1312" s="577"/>
      <c r="Z1312" s="577"/>
      <c r="AA1312" s="577"/>
      <c r="AB1312" s="577"/>
    </row>
    <row r="1313">
      <c r="A1313" s="1714" t="s">
        <v>126</v>
      </c>
      <c r="B1313" s="1779">
        <f t="shared" ref="B1313:H1313" si="936">(B1312*5)</f>
        <v>10</v>
      </c>
      <c r="C1313" s="1779">
        <f t="shared" si="936"/>
        <v>15</v>
      </c>
      <c r="D1313" s="1779">
        <f t="shared" si="936"/>
        <v>0</v>
      </c>
      <c r="E1313" s="1779">
        <f t="shared" si="936"/>
        <v>5</v>
      </c>
      <c r="F1313" s="1779">
        <f t="shared" si="936"/>
        <v>20</v>
      </c>
      <c r="G1313" s="1779">
        <f t="shared" si="936"/>
        <v>0</v>
      </c>
      <c r="H1313" s="1779">
        <f t="shared" si="936"/>
        <v>50</v>
      </c>
      <c r="I1313" s="676"/>
      <c r="J1313" s="576"/>
      <c r="K1313" s="576"/>
      <c r="L1313" s="576"/>
      <c r="M1313" s="576"/>
      <c r="N1313" s="576"/>
      <c r="O1313" s="576"/>
      <c r="P1313" s="576"/>
      <c r="Q1313" s="577"/>
      <c r="R1313" s="577"/>
      <c r="S1313" s="577"/>
      <c r="T1313" s="577"/>
      <c r="U1313" s="577"/>
      <c r="V1313" s="577"/>
      <c r="W1313" s="577"/>
      <c r="X1313" s="577"/>
      <c r="Y1313" s="577"/>
      <c r="Z1313" s="577"/>
      <c r="AA1313" s="577"/>
      <c r="AB1313" s="577"/>
    </row>
    <row r="1314">
      <c r="A1314" s="1757" t="s">
        <v>9</v>
      </c>
      <c r="B1314" s="1780">
        <f t="shared" ref="B1314:H1314" si="937">SUM(B1311,B1313)</f>
        <v>340.33</v>
      </c>
      <c r="C1314" s="1780">
        <f t="shared" si="937"/>
        <v>825.81</v>
      </c>
      <c r="D1314" s="1780">
        <f t="shared" si="937"/>
        <v>190.19</v>
      </c>
      <c r="E1314" s="1780">
        <f t="shared" si="937"/>
        <v>522.5</v>
      </c>
      <c r="F1314" s="1780">
        <f t="shared" si="937"/>
        <v>492.5</v>
      </c>
      <c r="G1314" s="1780">
        <f t="shared" si="937"/>
        <v>112.5</v>
      </c>
      <c r="H1314" s="1780">
        <f t="shared" si="937"/>
        <v>4145</v>
      </c>
      <c r="I1314" s="676"/>
      <c r="J1314" s="576"/>
      <c r="K1314" s="576"/>
      <c r="L1314" s="576"/>
      <c r="M1314" s="576"/>
      <c r="N1314" s="576"/>
      <c r="O1314" s="576"/>
      <c r="P1314" s="576"/>
      <c r="Q1314" s="577"/>
      <c r="R1314" s="577"/>
      <c r="S1314" s="577"/>
      <c r="T1314" s="577"/>
      <c r="U1314" s="577"/>
      <c r="V1314" s="577"/>
      <c r="W1314" s="577"/>
      <c r="X1314" s="577"/>
      <c r="Y1314" s="577"/>
      <c r="Z1314" s="577"/>
      <c r="AA1314" s="577"/>
      <c r="AB1314" s="577"/>
    </row>
    <row r="1315">
      <c r="A1315" s="584"/>
      <c r="B1315" s="676"/>
      <c r="C1315" s="676"/>
      <c r="D1315" s="676"/>
      <c r="E1315" s="676"/>
      <c r="F1315" s="676"/>
      <c r="G1315" s="677"/>
      <c r="H1315" s="678"/>
      <c r="I1315" s="676"/>
      <c r="J1315" s="576"/>
      <c r="K1315" s="576"/>
      <c r="L1315" s="576"/>
      <c r="M1315" s="576"/>
      <c r="N1315" s="576"/>
      <c r="O1315" s="576"/>
      <c r="P1315" s="576"/>
      <c r="Q1315" s="577"/>
      <c r="R1315" s="577"/>
      <c r="S1315" s="577"/>
      <c r="T1315" s="577"/>
      <c r="U1315" s="577"/>
      <c r="V1315" s="577"/>
      <c r="W1315" s="577"/>
      <c r="X1315" s="577"/>
      <c r="Y1315" s="577"/>
      <c r="Z1315" s="577"/>
      <c r="AA1315" s="577"/>
      <c r="AB1315" s="577"/>
    </row>
    <row r="1316">
      <c r="A1316" s="1588" t="s">
        <v>685</v>
      </c>
      <c r="B1316" s="676"/>
      <c r="C1316" s="676"/>
      <c r="D1316" s="676"/>
      <c r="E1316" s="676"/>
      <c r="F1316" s="679"/>
      <c r="G1316" s="1781" t="s">
        <v>35</v>
      </c>
      <c r="H1316" s="1782" t="s">
        <v>36</v>
      </c>
      <c r="I1316" s="676"/>
      <c r="J1316" s="576"/>
      <c r="K1316" s="576"/>
      <c r="L1316" s="576"/>
      <c r="M1316" s="576"/>
      <c r="N1316" s="576"/>
      <c r="O1316" s="576"/>
      <c r="P1316" s="576"/>
      <c r="Q1316" s="577"/>
      <c r="R1316" s="577"/>
      <c r="S1316" s="577"/>
      <c r="T1316" s="577"/>
      <c r="U1316" s="577"/>
      <c r="V1316" s="577"/>
      <c r="W1316" s="577"/>
      <c r="X1316" s="577"/>
      <c r="Y1316" s="577"/>
      <c r="Z1316" s="577"/>
      <c r="AA1316" s="577"/>
      <c r="AB1316" s="577"/>
    </row>
    <row r="1317">
      <c r="A1317" s="576"/>
      <c r="B1317" s="676"/>
      <c r="C1317" s="676"/>
      <c r="D1317" s="676"/>
      <c r="E1317" s="676"/>
      <c r="F1317" s="679"/>
      <c r="G1317" s="1783" t="s">
        <v>662</v>
      </c>
      <c r="H1317" s="701">
        <v>131.0</v>
      </c>
      <c r="I1317" s="676"/>
      <c r="J1317" s="576"/>
      <c r="K1317" s="576"/>
      <c r="L1317" s="576"/>
      <c r="M1317" s="576"/>
      <c r="N1317" s="576"/>
      <c r="O1317" s="576"/>
      <c r="P1317" s="576"/>
      <c r="Q1317" s="577"/>
      <c r="R1317" s="577"/>
      <c r="S1317" s="577"/>
      <c r="T1317" s="577"/>
      <c r="U1317" s="577"/>
      <c r="V1317" s="577"/>
      <c r="W1317" s="577"/>
      <c r="X1317" s="577"/>
      <c r="Y1317" s="577"/>
      <c r="Z1317" s="577"/>
      <c r="AA1317" s="577"/>
      <c r="AB1317" s="577"/>
    </row>
    <row r="1318">
      <c r="A1318" s="576"/>
      <c r="B1318" s="676"/>
      <c r="C1318" s="676"/>
      <c r="D1318" s="676"/>
      <c r="E1318" s="676"/>
      <c r="F1318" s="679"/>
      <c r="G1318" s="1783" t="s">
        <v>663</v>
      </c>
      <c r="H1318" s="701">
        <v>710.0</v>
      </c>
      <c r="I1318" s="676"/>
      <c r="J1318" s="576"/>
      <c r="K1318" s="576"/>
      <c r="L1318" s="576"/>
      <c r="M1318" s="576"/>
      <c r="N1318" s="576"/>
      <c r="O1318" s="576"/>
      <c r="P1318" s="576"/>
      <c r="Q1318" s="577"/>
      <c r="R1318" s="577"/>
      <c r="S1318" s="577"/>
      <c r="T1318" s="577"/>
      <c r="U1318" s="577"/>
      <c r="V1318" s="577"/>
      <c r="W1318" s="577"/>
      <c r="X1318" s="577"/>
      <c r="Y1318" s="577"/>
      <c r="Z1318" s="577"/>
      <c r="AA1318" s="577"/>
      <c r="AB1318" s="577"/>
    </row>
    <row r="1319">
      <c r="A1319" s="576"/>
      <c r="B1319" s="676"/>
      <c r="C1319" s="676"/>
      <c r="D1319" s="676"/>
      <c r="E1319" s="676"/>
      <c r="F1319" s="679"/>
      <c r="G1319" s="1783" t="s">
        <v>686</v>
      </c>
      <c r="H1319" s="701">
        <v>791.0</v>
      </c>
      <c r="I1319" s="676"/>
      <c r="J1319" s="576"/>
      <c r="K1319" s="576"/>
      <c r="L1319" s="576"/>
      <c r="M1319" s="576"/>
      <c r="N1319" s="576"/>
      <c r="O1319" s="576"/>
      <c r="P1319" s="576"/>
      <c r="Q1319" s="577"/>
      <c r="R1319" s="577"/>
      <c r="S1319" s="577"/>
      <c r="T1319" s="577"/>
      <c r="U1319" s="577"/>
      <c r="V1319" s="577"/>
      <c r="W1319" s="577"/>
      <c r="X1319" s="577"/>
      <c r="Y1319" s="577"/>
      <c r="Z1319" s="577"/>
      <c r="AA1319" s="577"/>
      <c r="AB1319" s="577"/>
    </row>
    <row r="1320">
      <c r="A1320" s="576"/>
      <c r="B1320" s="676"/>
      <c r="C1320" s="676"/>
      <c r="D1320" s="676"/>
      <c r="E1320" s="676"/>
      <c r="F1320" s="679"/>
      <c r="G1320" s="1783" t="s">
        <v>710</v>
      </c>
      <c r="H1320" s="692">
        <v>712.0</v>
      </c>
      <c r="I1320" s="676"/>
      <c r="J1320" s="576"/>
      <c r="K1320" s="576"/>
      <c r="L1320" s="576"/>
      <c r="M1320" s="576"/>
      <c r="N1320" s="576"/>
      <c r="O1320" s="576"/>
      <c r="P1320" s="576"/>
      <c r="Q1320" s="577"/>
      <c r="R1320" s="577"/>
      <c r="S1320" s="577"/>
      <c r="T1320" s="577"/>
      <c r="U1320" s="577"/>
      <c r="V1320" s="577"/>
      <c r="W1320" s="577"/>
      <c r="X1320" s="577"/>
      <c r="Y1320" s="577"/>
      <c r="Z1320" s="577"/>
      <c r="AA1320" s="577"/>
      <c r="AB1320" s="577"/>
    </row>
    <row r="1321">
      <c r="A1321" s="576"/>
      <c r="B1321" s="676"/>
      <c r="C1321" s="676"/>
      <c r="D1321" s="676"/>
      <c r="E1321" s="676"/>
      <c r="F1321" s="679"/>
      <c r="G1321" s="1784" t="s">
        <v>738</v>
      </c>
      <c r="H1321" s="701">
        <f>(H1307)</f>
        <v>693</v>
      </c>
      <c r="I1321" s="676"/>
      <c r="J1321" s="576"/>
      <c r="K1321" s="576"/>
      <c r="L1321" s="576"/>
      <c r="M1321" s="576"/>
      <c r="N1321" s="576"/>
      <c r="O1321" s="576"/>
      <c r="P1321" s="576"/>
      <c r="Q1321" s="577"/>
      <c r="R1321" s="577"/>
      <c r="S1321" s="577"/>
      <c r="T1321" s="577"/>
      <c r="U1321" s="577"/>
      <c r="V1321" s="577"/>
      <c r="W1321" s="577"/>
      <c r="X1321" s="577"/>
      <c r="Y1321" s="577"/>
      <c r="Z1321" s="577"/>
      <c r="AA1321" s="577"/>
      <c r="AB1321" s="577"/>
    </row>
    <row r="1322">
      <c r="A1322" s="576"/>
      <c r="B1322" s="676"/>
      <c r="C1322" s="676"/>
      <c r="D1322" s="676"/>
      <c r="E1322" s="676"/>
      <c r="F1322" s="679"/>
      <c r="G1322" s="1781" t="s">
        <v>9</v>
      </c>
      <c r="H1322" s="1758">
        <f>SUM(H1317:H1321)</f>
        <v>3037</v>
      </c>
      <c r="I1322" s="676"/>
      <c r="J1322" s="576"/>
      <c r="K1322" s="576"/>
      <c r="L1322" s="576"/>
      <c r="M1322" s="576"/>
      <c r="N1322" s="576"/>
      <c r="O1322" s="576"/>
      <c r="P1322" s="576"/>
      <c r="Q1322" s="577"/>
      <c r="R1322" s="577"/>
      <c r="S1322" s="577"/>
      <c r="T1322" s="577"/>
      <c r="U1322" s="577"/>
      <c r="V1322" s="577"/>
      <c r="W1322" s="577"/>
      <c r="X1322" s="577"/>
      <c r="Y1322" s="577"/>
      <c r="Z1322" s="577"/>
      <c r="AA1322" s="577"/>
      <c r="AB1322" s="577"/>
    </row>
    <row r="1323">
      <c r="A1323" s="576"/>
      <c r="B1323" s="676"/>
      <c r="C1323" s="676"/>
      <c r="D1323" s="676"/>
      <c r="E1323" s="676"/>
      <c r="F1323" s="676"/>
      <c r="G1323" s="677"/>
      <c r="H1323" s="678"/>
      <c r="I1323" s="577"/>
      <c r="J1323" s="576"/>
      <c r="K1323" s="576"/>
      <c r="L1323" s="576"/>
      <c r="M1323" s="576"/>
      <c r="N1323" s="576"/>
      <c r="O1323" s="576"/>
      <c r="P1323" s="576"/>
      <c r="Q1323" s="577"/>
      <c r="R1323" s="577"/>
      <c r="S1323" s="577"/>
      <c r="T1323" s="577"/>
      <c r="U1323" s="577"/>
      <c r="V1323" s="577"/>
      <c r="W1323" s="577"/>
      <c r="X1323" s="577"/>
      <c r="Y1323" s="577"/>
      <c r="Z1323" s="577"/>
      <c r="AA1323" s="577"/>
      <c r="AB1323" s="577"/>
    </row>
    <row r="1324">
      <c r="A1324" s="576"/>
      <c r="B1324" s="676"/>
      <c r="C1324" s="676"/>
      <c r="D1324" s="676"/>
      <c r="E1324" s="676"/>
      <c r="F1324" s="679"/>
      <c r="G1324" s="1781" t="s">
        <v>131</v>
      </c>
      <c r="H1324" s="1758">
        <f>(3500-H1322)</f>
        <v>463</v>
      </c>
      <c r="I1324" s="1785">
        <f>(H1322/3500)</f>
        <v>0.8677142857</v>
      </c>
      <c r="J1324" s="576"/>
      <c r="K1324" s="576"/>
      <c r="L1324" s="576"/>
      <c r="M1324" s="576"/>
      <c r="N1324" s="576"/>
      <c r="O1324" s="576"/>
      <c r="P1324" s="576"/>
      <c r="Q1324" s="577"/>
      <c r="R1324" s="577"/>
      <c r="S1324" s="577"/>
      <c r="T1324" s="577"/>
      <c r="U1324" s="577"/>
      <c r="V1324" s="577"/>
      <c r="W1324" s="577"/>
      <c r="X1324" s="577"/>
      <c r="Y1324" s="577"/>
      <c r="Z1324" s="577"/>
      <c r="AA1324" s="577"/>
      <c r="AB1324" s="577"/>
    </row>
    <row r="1325">
      <c r="A1325" s="584"/>
      <c r="B1325" s="584"/>
      <c r="C1325" s="584"/>
      <c r="D1325" s="584"/>
      <c r="E1325" s="677"/>
      <c r="F1325" s="678"/>
      <c r="G1325" s="678"/>
      <c r="H1325" s="678"/>
      <c r="I1325" s="678"/>
      <c r="J1325" s="576"/>
      <c r="K1325" s="584"/>
      <c r="L1325" s="584"/>
      <c r="M1325" s="584"/>
      <c r="N1325" s="584"/>
      <c r="O1325" s="584"/>
      <c r="P1325" s="584"/>
      <c r="Q1325" s="721"/>
      <c r="R1325" s="721"/>
      <c r="S1325" s="577"/>
      <c r="T1325" s="577"/>
      <c r="U1325" s="577"/>
      <c r="V1325" s="577"/>
      <c r="W1325" s="577"/>
      <c r="X1325" s="577"/>
      <c r="Y1325" s="577"/>
      <c r="Z1325" s="577"/>
      <c r="AA1325" s="577"/>
      <c r="AB1325" s="577"/>
    </row>
    <row r="1326">
      <c r="A1326" s="1754" t="s">
        <v>727</v>
      </c>
      <c r="B1326" s="1755">
        <v>25.0</v>
      </c>
      <c r="C1326" s="1755">
        <v>26.0</v>
      </c>
      <c r="D1326" s="1755">
        <v>27.0</v>
      </c>
      <c r="E1326" s="1755">
        <v>28.0</v>
      </c>
      <c r="F1326" s="1755">
        <v>29.0</v>
      </c>
      <c r="G1326" s="1755">
        <v>30.0</v>
      </c>
      <c r="H1326" s="1686"/>
      <c r="I1326" s="1686"/>
      <c r="J1326" s="1531"/>
      <c r="K1326" s="1754" t="s">
        <v>727</v>
      </c>
      <c r="L1326" s="1686"/>
      <c r="M1326" s="1686"/>
      <c r="N1326" s="1686"/>
      <c r="O1326" s="1686"/>
      <c r="P1326" s="1686"/>
      <c r="Q1326" s="1686"/>
      <c r="R1326" s="1686"/>
      <c r="S1326" s="649"/>
      <c r="T1326" s="649"/>
      <c r="U1326" s="649"/>
      <c r="V1326" s="649"/>
      <c r="W1326" s="649"/>
      <c r="X1326" s="649"/>
      <c r="Y1326" s="649"/>
      <c r="Z1326" s="649"/>
      <c r="AA1326" s="649"/>
      <c r="AB1326" s="649"/>
    </row>
    <row r="1327">
      <c r="A1327" s="1756" t="s">
        <v>331</v>
      </c>
      <c r="B1327" s="693" t="s">
        <v>2</v>
      </c>
      <c r="C1327" s="693" t="s">
        <v>3</v>
      </c>
      <c r="D1327" s="693" t="s">
        <v>4</v>
      </c>
      <c r="E1327" s="693" t="s">
        <v>5</v>
      </c>
      <c r="F1327" s="693" t="s">
        <v>6</v>
      </c>
      <c r="G1327" s="693" t="s">
        <v>7</v>
      </c>
      <c r="H1327" s="693" t="s">
        <v>9</v>
      </c>
      <c r="I1327" s="693" t="s">
        <v>71</v>
      </c>
      <c r="J1327" s="1531"/>
      <c r="K1327" s="693" t="s">
        <v>331</v>
      </c>
      <c r="L1327" s="693" t="s">
        <v>72</v>
      </c>
      <c r="M1327" s="693" t="s">
        <v>13</v>
      </c>
      <c r="N1327" s="701" t="s">
        <v>73</v>
      </c>
      <c r="O1327" s="693" t="s">
        <v>13</v>
      </c>
      <c r="P1327" s="701" t="s">
        <v>74</v>
      </c>
      <c r="Q1327" s="701" t="s">
        <v>640</v>
      </c>
      <c r="R1327" s="1686" t="s">
        <v>592</v>
      </c>
      <c r="S1327" s="649"/>
      <c r="T1327" s="649"/>
      <c r="U1327" s="649"/>
      <c r="V1327" s="649"/>
      <c r="W1327" s="649"/>
      <c r="X1327" s="649"/>
      <c r="Y1327" s="649"/>
      <c r="Z1327" s="649"/>
      <c r="AA1327" s="649"/>
      <c r="AB1327" s="649"/>
    </row>
    <row r="1328">
      <c r="A1328" s="1757" t="s">
        <v>98</v>
      </c>
      <c r="B1328" s="1758">
        <f> SUM(B1329:B1354)</f>
        <v>7</v>
      </c>
      <c r="C1328" s="1758">
        <f t="shared" ref="C1328:G1328" si="938"> SUM(C1329:C1352)</f>
        <v>47</v>
      </c>
      <c r="D1328" s="1758">
        <f t="shared" si="938"/>
        <v>72</v>
      </c>
      <c r="E1328" s="1758">
        <f t="shared" si="938"/>
        <v>35</v>
      </c>
      <c r="F1328" s="1758">
        <f t="shared" si="938"/>
        <v>39</v>
      </c>
      <c r="G1328" s="1758">
        <f t="shared" si="938"/>
        <v>19</v>
      </c>
      <c r="H1328" s="1758">
        <f> SUM(H1329:H1332,H1334:H1337,H1339:H1342,H1344:H1347,H1349:H1352,H1354:H1357)</f>
        <v>199</v>
      </c>
      <c r="I1328" s="1758"/>
      <c r="J1328" s="1531"/>
      <c r="K1328" s="1758" t="s">
        <v>98</v>
      </c>
      <c r="L1328" s="1682"/>
      <c r="M1328" s="1682"/>
      <c r="N1328" s="1682"/>
      <c r="O1328" s="1682"/>
      <c r="P1328" s="1682"/>
      <c r="Q1328" s="1758"/>
      <c r="R1328" s="1758"/>
      <c r="S1328" s="649"/>
      <c r="T1328" s="649"/>
      <c r="U1328" s="649"/>
      <c r="V1328" s="649"/>
      <c r="W1328" s="649"/>
      <c r="X1328" s="649"/>
      <c r="Y1328" s="649"/>
      <c r="Z1328" s="649"/>
      <c r="AA1328" s="649"/>
      <c r="AB1328" s="649"/>
    </row>
    <row r="1329">
      <c r="A1329" s="1759" t="s">
        <v>99</v>
      </c>
      <c r="B1329" s="1760">
        <v>4.0</v>
      </c>
      <c r="C1329" s="1760">
        <v>0.0</v>
      </c>
      <c r="D1329" s="1760">
        <v>13.0</v>
      </c>
      <c r="E1329" s="1760">
        <v>9.0</v>
      </c>
      <c r="F1329" s="1760">
        <v>7.0</v>
      </c>
      <c r="G1329" s="1760">
        <v>9.0</v>
      </c>
      <c r="H1329" s="1761">
        <f t="shared" ref="H1329:H1331" si="939">SUM(B1329:G1329)</f>
        <v>42</v>
      </c>
      <c r="I1329" s="1762">
        <f>sum(H1329:H1332)</f>
        <v>76</v>
      </c>
      <c r="J1329" s="1531"/>
      <c r="K1329" s="1764" t="s">
        <v>99</v>
      </c>
      <c r="L1329" s="1762">
        <f>(O927)</f>
        <v>65</v>
      </c>
      <c r="M1329" s="1762">
        <f>(L1329-H1329)-R1329</f>
        <v>22</v>
      </c>
      <c r="N1329" s="1765">
        <v>20.0</v>
      </c>
      <c r="O1329" s="1762">
        <f t="shared" ref="O1329:O1330" si="940">SUM(M1329,N1329)</f>
        <v>42</v>
      </c>
      <c r="P1329" s="1762"/>
      <c r="Q1329" s="1762"/>
      <c r="R1329" s="1765">
        <v>1.0</v>
      </c>
      <c r="S1329" s="649"/>
      <c r="T1329" s="649"/>
      <c r="U1329" s="649"/>
      <c r="V1329" s="649"/>
      <c r="W1329" s="649"/>
      <c r="X1329" s="649"/>
      <c r="Y1329" s="649"/>
      <c r="Z1329" s="649"/>
      <c r="AA1329" s="649"/>
      <c r="AB1329" s="649"/>
    </row>
    <row r="1330">
      <c r="A1330" s="1714" t="s">
        <v>77</v>
      </c>
      <c r="B1330" s="692">
        <v>0.0</v>
      </c>
      <c r="C1330" s="692">
        <v>0.0</v>
      </c>
      <c r="D1330" s="692">
        <v>0.0</v>
      </c>
      <c r="E1330" s="692">
        <v>0.0</v>
      </c>
      <c r="F1330" s="692">
        <v>0.0</v>
      </c>
      <c r="G1330" s="690">
        <v>0.0</v>
      </c>
      <c r="H1330" s="693">
        <f t="shared" si="939"/>
        <v>0</v>
      </c>
      <c r="I1330" s="596">
        <f>(I1329/61)</f>
        <v>1.245901639</v>
      </c>
      <c r="J1330" s="1531"/>
      <c r="K1330" s="701" t="s">
        <v>77</v>
      </c>
      <c r="L1330" s="692">
        <v>14.0</v>
      </c>
      <c r="M1330" s="701">
        <f>(L1330-H1330-H1331)-R1330</f>
        <v>0</v>
      </c>
      <c r="N1330" s="692">
        <v>15.0</v>
      </c>
      <c r="O1330" s="701">
        <f t="shared" si="940"/>
        <v>15</v>
      </c>
      <c r="P1330" s="701"/>
      <c r="Q1330" s="701"/>
      <c r="R1330" s="1686"/>
      <c r="S1330" s="649"/>
      <c r="T1330" s="649"/>
      <c r="U1330" s="649"/>
      <c r="V1330" s="649"/>
      <c r="W1330" s="649"/>
      <c r="X1330" s="649"/>
      <c r="Y1330" s="649"/>
      <c r="Z1330" s="649"/>
      <c r="AA1330" s="649"/>
      <c r="AB1330" s="649"/>
    </row>
    <row r="1331">
      <c r="A1331" s="1714" t="s">
        <v>78</v>
      </c>
      <c r="B1331" s="692">
        <v>0.0</v>
      </c>
      <c r="C1331" s="692">
        <v>0.0</v>
      </c>
      <c r="D1331" s="692">
        <v>13.0</v>
      </c>
      <c r="E1331" s="692">
        <v>1.0</v>
      </c>
      <c r="F1331" s="692">
        <v>0.0</v>
      </c>
      <c r="G1331" s="690">
        <v>0.0</v>
      </c>
      <c r="H1331" s="693">
        <f t="shared" si="939"/>
        <v>14</v>
      </c>
      <c r="I1331" s="701"/>
      <c r="J1331" s="1531"/>
      <c r="K1331" s="701" t="s">
        <v>78</v>
      </c>
      <c r="L1331" s="701" t="str">
        <f t="shared" ref="L1331:L1332" si="941">(O929)</f>
        <v>-</v>
      </c>
      <c r="M1331" s="701" t="s">
        <v>79</v>
      </c>
      <c r="N1331" s="692" t="s">
        <v>79</v>
      </c>
      <c r="O1331" s="701" t="s">
        <v>79</v>
      </c>
      <c r="P1331" s="701"/>
      <c r="Q1331" s="701"/>
      <c r="R1331" s="1686"/>
      <c r="S1331" s="649"/>
      <c r="T1331" s="649"/>
      <c r="U1331" s="649"/>
      <c r="V1331" s="649"/>
      <c r="W1331" s="649"/>
      <c r="X1331" s="649"/>
      <c r="Y1331" s="649"/>
      <c r="Z1331" s="649"/>
      <c r="AA1331" s="649"/>
      <c r="AB1331" s="649"/>
    </row>
    <row r="1332">
      <c r="A1332" s="1714" t="s">
        <v>446</v>
      </c>
      <c r="B1332" s="692">
        <v>0.0</v>
      </c>
      <c r="C1332" s="692">
        <v>0.0</v>
      </c>
      <c r="D1332" s="692">
        <v>9.0</v>
      </c>
      <c r="E1332" s="692">
        <v>4.0</v>
      </c>
      <c r="F1332" s="692">
        <v>7.0</v>
      </c>
      <c r="G1332" s="690">
        <v>0.0</v>
      </c>
      <c r="H1332" s="693">
        <f>sum(B1332:G1332)</f>
        <v>20</v>
      </c>
      <c r="I1332" s="701"/>
      <c r="J1332" s="1531"/>
      <c r="K1332" s="701" t="s">
        <v>446</v>
      </c>
      <c r="L1332" s="701">
        <f t="shared" si="941"/>
        <v>20</v>
      </c>
      <c r="M1332" s="701">
        <f>(L1332-H1332)-R1332</f>
        <v>0</v>
      </c>
      <c r="N1332" s="692">
        <v>0.0</v>
      </c>
      <c r="O1332" s="701">
        <f>SUM(M1332,N1332)</f>
        <v>0</v>
      </c>
      <c r="P1332" s="701"/>
      <c r="Q1332" s="701"/>
      <c r="R1332" s="1686"/>
      <c r="S1332" s="649"/>
      <c r="T1332" s="649"/>
      <c r="U1332" s="649"/>
      <c r="V1332" s="649"/>
      <c r="W1332" s="649"/>
      <c r="X1332" s="649"/>
      <c r="Y1332" s="649"/>
      <c r="Z1332" s="649"/>
      <c r="AA1332" s="649"/>
      <c r="AB1332" s="649"/>
    </row>
    <row r="1333">
      <c r="A1333" s="1714" t="s">
        <v>80</v>
      </c>
      <c r="B1333" s="692">
        <v>3.0</v>
      </c>
      <c r="C1333" s="692">
        <v>0.0</v>
      </c>
      <c r="D1333" s="692">
        <v>7.0</v>
      </c>
      <c r="E1333" s="692">
        <v>0.0</v>
      </c>
      <c r="F1333" s="692">
        <v>0.0</v>
      </c>
      <c r="G1333" s="690">
        <v>0.0</v>
      </c>
      <c r="H1333" s="693">
        <f t="shared" ref="H1333:H1336" si="942">SUM(B1333:G1333)</f>
        <v>10</v>
      </c>
      <c r="I1333" s="701"/>
      <c r="J1333" s="1531"/>
      <c r="K1333" s="701" t="s">
        <v>80</v>
      </c>
      <c r="L1333" s="692">
        <v>10.0</v>
      </c>
      <c r="M1333" s="701">
        <f>(L1333-H1333)</f>
        <v>0</v>
      </c>
      <c r="N1333" s="692">
        <v>0.0</v>
      </c>
      <c r="O1333" s="701">
        <f>sum(M1333,N1333)</f>
        <v>0</v>
      </c>
      <c r="P1333" s="701"/>
      <c r="Q1333" s="701"/>
      <c r="R1333" s="1686"/>
      <c r="S1333" s="649"/>
      <c r="T1333" s="649"/>
      <c r="U1333" s="649"/>
      <c r="V1333" s="649"/>
      <c r="W1333" s="649"/>
      <c r="X1333" s="649"/>
      <c r="Y1333" s="649"/>
      <c r="Z1333" s="649"/>
      <c r="AA1333" s="649"/>
      <c r="AB1333" s="649"/>
    </row>
    <row r="1334">
      <c r="A1334" s="1715" t="s">
        <v>449</v>
      </c>
      <c r="B1334" s="1765">
        <v>0.0</v>
      </c>
      <c r="C1334" s="1765">
        <v>6.0</v>
      </c>
      <c r="D1334" s="1765">
        <v>1.0</v>
      </c>
      <c r="E1334" s="1765">
        <v>3.0</v>
      </c>
      <c r="F1334" s="1765">
        <v>2.0</v>
      </c>
      <c r="G1334" s="1760">
        <v>0.0</v>
      </c>
      <c r="H1334" s="1761">
        <f t="shared" si="942"/>
        <v>12</v>
      </c>
      <c r="I1334" s="1762">
        <f>sum(H1334:H1337)</f>
        <v>37</v>
      </c>
      <c r="J1334" s="1531"/>
      <c r="K1334" s="1762" t="s">
        <v>449</v>
      </c>
      <c r="L1334" s="1762">
        <f t="shared" ref="L1334:L1353" si="943">(O932)</f>
        <v>40</v>
      </c>
      <c r="M1334" s="1762">
        <f>(L1334-H1334)-R1334</f>
        <v>27</v>
      </c>
      <c r="N1334" s="1765">
        <v>0.0</v>
      </c>
      <c r="O1334" s="1762">
        <f>SUM(M1334,N1334)</f>
        <v>27</v>
      </c>
      <c r="P1334" s="1765" t="s">
        <v>2</v>
      </c>
      <c r="Q1334" s="1768"/>
      <c r="R1334" s="1765">
        <v>1.0</v>
      </c>
      <c r="S1334" s="649"/>
      <c r="T1334" s="649"/>
      <c r="U1334" s="649"/>
      <c r="V1334" s="649"/>
      <c r="W1334" s="649"/>
      <c r="X1334" s="649"/>
      <c r="Y1334" s="649"/>
      <c r="Z1334" s="649"/>
      <c r="AA1334" s="649"/>
      <c r="AB1334" s="649"/>
    </row>
    <row r="1335">
      <c r="A1335" s="1714" t="s">
        <v>77</v>
      </c>
      <c r="B1335" s="692">
        <v>0.0</v>
      </c>
      <c r="C1335" s="692">
        <v>2.0</v>
      </c>
      <c r="D1335" s="692">
        <v>0.0</v>
      </c>
      <c r="E1335" s="692">
        <v>1.0</v>
      </c>
      <c r="F1335" s="692">
        <v>0.0</v>
      </c>
      <c r="G1335" s="692">
        <v>0.0</v>
      </c>
      <c r="H1335" s="693">
        <f t="shared" si="942"/>
        <v>3</v>
      </c>
      <c r="I1335" s="596">
        <f>(I1334/60)</f>
        <v>0.6166666667</v>
      </c>
      <c r="J1335" s="1531"/>
      <c r="K1335" s="701" t="s">
        <v>77</v>
      </c>
      <c r="L1335" s="701">
        <f t="shared" si="943"/>
        <v>20</v>
      </c>
      <c r="M1335" s="701">
        <f>(L1335-H1335-H1336)-R1335</f>
        <v>5</v>
      </c>
      <c r="N1335" s="692">
        <v>0.0</v>
      </c>
      <c r="O1335" s="692">
        <v>5.0</v>
      </c>
      <c r="P1335" s="701"/>
      <c r="Q1335" s="1686"/>
      <c r="R1335" s="1686"/>
      <c r="S1335" s="649"/>
      <c r="T1335" s="649"/>
      <c r="U1335" s="649"/>
      <c r="V1335" s="649"/>
      <c r="W1335" s="649"/>
      <c r="X1335" s="649"/>
      <c r="Y1335" s="649"/>
      <c r="Z1335" s="649"/>
      <c r="AA1335" s="649"/>
      <c r="AB1335" s="649"/>
    </row>
    <row r="1336">
      <c r="A1336" s="1714" t="s">
        <v>78</v>
      </c>
      <c r="B1336" s="692">
        <v>0.0</v>
      </c>
      <c r="C1336" s="692">
        <v>5.0</v>
      </c>
      <c r="D1336" s="692">
        <v>6.0</v>
      </c>
      <c r="E1336" s="692">
        <v>1.0</v>
      </c>
      <c r="F1336" s="692">
        <v>0.0</v>
      </c>
      <c r="G1336" s="692">
        <v>0.0</v>
      </c>
      <c r="H1336" s="693">
        <f t="shared" si="942"/>
        <v>12</v>
      </c>
      <c r="I1336" s="701"/>
      <c r="J1336" s="1531"/>
      <c r="K1336" s="701" t="s">
        <v>78</v>
      </c>
      <c r="L1336" s="701" t="str">
        <f t="shared" si="943"/>
        <v>-</v>
      </c>
      <c r="M1336" s="701" t="s">
        <v>79</v>
      </c>
      <c r="N1336" s="692" t="s">
        <v>79</v>
      </c>
      <c r="O1336" s="701" t="s">
        <v>79</v>
      </c>
      <c r="P1336" s="701"/>
      <c r="Q1336" s="1686"/>
      <c r="R1336" s="1686"/>
      <c r="S1336" s="649"/>
      <c r="T1336" s="649"/>
      <c r="U1336" s="649"/>
      <c r="V1336" s="649"/>
      <c r="W1336" s="649"/>
      <c r="X1336" s="649"/>
      <c r="Y1336" s="649"/>
      <c r="Z1336" s="649"/>
      <c r="AA1336" s="649"/>
      <c r="AB1336" s="649"/>
    </row>
    <row r="1337">
      <c r="A1337" s="1714" t="s">
        <v>446</v>
      </c>
      <c r="B1337" s="692">
        <v>0.0</v>
      </c>
      <c r="C1337" s="692">
        <v>5.0</v>
      </c>
      <c r="D1337" s="692">
        <v>4.0</v>
      </c>
      <c r="E1337" s="692">
        <v>1.0</v>
      </c>
      <c r="F1337" s="692">
        <v>0.0</v>
      </c>
      <c r="G1337" s="692">
        <v>0.0</v>
      </c>
      <c r="H1337" s="693">
        <f>sum(B1337:G1337)</f>
        <v>10</v>
      </c>
      <c r="I1337" s="701"/>
      <c r="J1337" s="1531"/>
      <c r="K1337" s="701" t="s">
        <v>446</v>
      </c>
      <c r="L1337" s="701">
        <f t="shared" si="943"/>
        <v>10</v>
      </c>
      <c r="M1337" s="701">
        <f>(L1337-H1337)-R1337</f>
        <v>0</v>
      </c>
      <c r="N1337" s="692">
        <v>0.0</v>
      </c>
      <c r="O1337" s="701">
        <f>SUM(M1337,N1337)</f>
        <v>0</v>
      </c>
      <c r="P1337" s="701"/>
      <c r="Q1337" s="1686"/>
      <c r="R1337" s="1686"/>
      <c r="S1337" s="649"/>
      <c r="T1337" s="649"/>
      <c r="U1337" s="649"/>
      <c r="V1337" s="649"/>
      <c r="W1337" s="649"/>
      <c r="X1337" s="649"/>
      <c r="Y1337" s="649"/>
      <c r="Z1337" s="649"/>
      <c r="AA1337" s="649"/>
      <c r="AB1337" s="649"/>
    </row>
    <row r="1338">
      <c r="A1338" s="1714" t="s">
        <v>80</v>
      </c>
      <c r="B1338" s="692">
        <v>0.0</v>
      </c>
      <c r="C1338" s="692">
        <v>2.0</v>
      </c>
      <c r="D1338" s="692">
        <v>0.0</v>
      </c>
      <c r="E1338" s="692">
        <v>0.0</v>
      </c>
      <c r="F1338" s="692">
        <v>0.0</v>
      </c>
      <c r="G1338" s="692">
        <v>0.0</v>
      </c>
      <c r="H1338" s="693">
        <f t="shared" ref="H1338:H1341" si="944">SUM(B1338:G1338)</f>
        <v>2</v>
      </c>
      <c r="I1338" s="701"/>
      <c r="J1338" s="1531"/>
      <c r="K1338" s="701" t="s">
        <v>80</v>
      </c>
      <c r="L1338" s="701">
        <f t="shared" si="943"/>
        <v>35</v>
      </c>
      <c r="M1338" s="701">
        <f>(L1338-H1338)</f>
        <v>33</v>
      </c>
      <c r="N1338" s="692">
        <v>0.0</v>
      </c>
      <c r="O1338" s="701">
        <f>sum(M1338,N1338)</f>
        <v>33</v>
      </c>
      <c r="P1338" s="701"/>
      <c r="Q1338" s="1686"/>
      <c r="R1338" s="1686"/>
      <c r="S1338" s="649"/>
      <c r="T1338" s="649"/>
      <c r="U1338" s="649"/>
      <c r="V1338" s="649"/>
      <c r="W1338" s="649"/>
      <c r="X1338" s="649"/>
      <c r="Y1338" s="649"/>
      <c r="Z1338" s="649"/>
      <c r="AA1338" s="649"/>
      <c r="AB1338" s="649"/>
    </row>
    <row r="1339">
      <c r="A1339" s="1715" t="s">
        <v>470</v>
      </c>
      <c r="B1339" s="1760">
        <v>0.0</v>
      </c>
      <c r="C1339" s="1760">
        <v>0.0</v>
      </c>
      <c r="D1339" s="1760">
        <v>3.0</v>
      </c>
      <c r="E1339" s="1760">
        <v>0.0</v>
      </c>
      <c r="F1339" s="1760">
        <v>1.0</v>
      </c>
      <c r="G1339" s="1760">
        <v>0.0</v>
      </c>
      <c r="H1339" s="1761">
        <f t="shared" si="944"/>
        <v>4</v>
      </c>
      <c r="I1339" s="1762">
        <f>sum(H1339:H1342)</f>
        <v>22</v>
      </c>
      <c r="J1339" s="1531"/>
      <c r="K1339" s="1762" t="s">
        <v>470</v>
      </c>
      <c r="L1339" s="1762">
        <f t="shared" si="943"/>
        <v>45</v>
      </c>
      <c r="M1339" s="1762">
        <f>(L1339-H1339)-R1339</f>
        <v>41</v>
      </c>
      <c r="N1339" s="1765">
        <v>0.0</v>
      </c>
      <c r="O1339" s="1762">
        <f t="shared" ref="O1339:O1340" si="945">SUM(M1339,N1339)</f>
        <v>41</v>
      </c>
      <c r="P1339" s="1762"/>
      <c r="Q1339" s="1768"/>
      <c r="R1339" s="1762"/>
      <c r="S1339" s="649"/>
      <c r="T1339" s="649"/>
      <c r="U1339" s="649"/>
      <c r="V1339" s="649"/>
      <c r="W1339" s="649"/>
      <c r="X1339" s="649"/>
      <c r="Y1339" s="649"/>
      <c r="Z1339" s="649"/>
      <c r="AA1339" s="649"/>
      <c r="AB1339" s="649"/>
    </row>
    <row r="1340">
      <c r="A1340" s="1714" t="s">
        <v>77</v>
      </c>
      <c r="B1340" s="692">
        <v>0.0</v>
      </c>
      <c r="C1340" s="692">
        <v>0.0</v>
      </c>
      <c r="D1340" s="692">
        <v>0.0</v>
      </c>
      <c r="E1340" s="692">
        <v>0.0</v>
      </c>
      <c r="F1340" s="692">
        <v>0.0</v>
      </c>
      <c r="G1340" s="690">
        <v>0.0</v>
      </c>
      <c r="H1340" s="693">
        <f t="shared" si="944"/>
        <v>0</v>
      </c>
      <c r="I1340" s="596">
        <f>(I1339/60)</f>
        <v>0.3666666667</v>
      </c>
      <c r="J1340" s="1531"/>
      <c r="K1340" s="701" t="s">
        <v>77</v>
      </c>
      <c r="L1340" s="701">
        <f t="shared" si="943"/>
        <v>20</v>
      </c>
      <c r="M1340" s="701">
        <f>(L1340-H1340-H1341)-R1340</f>
        <v>2</v>
      </c>
      <c r="N1340" s="692">
        <v>0.0</v>
      </c>
      <c r="O1340" s="701">
        <f t="shared" si="945"/>
        <v>2</v>
      </c>
      <c r="P1340" s="701"/>
      <c r="Q1340" s="1686"/>
      <c r="R1340" s="1686"/>
      <c r="S1340" s="649"/>
      <c r="T1340" s="649"/>
      <c r="U1340" s="649"/>
      <c r="V1340" s="649"/>
      <c r="W1340" s="649"/>
      <c r="X1340" s="649"/>
      <c r="Y1340" s="649"/>
      <c r="Z1340" s="649"/>
      <c r="AA1340" s="649"/>
      <c r="AB1340" s="649"/>
    </row>
    <row r="1341">
      <c r="A1341" s="1714" t="s">
        <v>78</v>
      </c>
      <c r="B1341" s="692">
        <v>0.0</v>
      </c>
      <c r="C1341" s="692">
        <v>8.0</v>
      </c>
      <c r="D1341" s="692">
        <v>5.0</v>
      </c>
      <c r="E1341" s="692">
        <v>1.0</v>
      </c>
      <c r="F1341" s="692">
        <v>4.0</v>
      </c>
      <c r="G1341" s="690">
        <v>0.0</v>
      </c>
      <c r="H1341" s="693">
        <f t="shared" si="944"/>
        <v>18</v>
      </c>
      <c r="I1341" s="701"/>
      <c r="J1341" s="1531"/>
      <c r="K1341" s="701" t="s">
        <v>78</v>
      </c>
      <c r="L1341" s="701" t="str">
        <f t="shared" si="943"/>
        <v>-</v>
      </c>
      <c r="M1341" s="701" t="s">
        <v>79</v>
      </c>
      <c r="N1341" s="692" t="s">
        <v>79</v>
      </c>
      <c r="O1341" s="701" t="s">
        <v>79</v>
      </c>
      <c r="P1341" s="701"/>
      <c r="Q1341" s="1686"/>
      <c r="R1341" s="1686"/>
      <c r="S1341" s="649"/>
      <c r="T1341" s="649"/>
      <c r="U1341" s="649"/>
      <c r="V1341" s="649"/>
      <c r="W1341" s="649"/>
      <c r="X1341" s="649"/>
      <c r="Y1341" s="649"/>
      <c r="Z1341" s="649"/>
      <c r="AA1341" s="649"/>
      <c r="AB1341" s="649"/>
    </row>
    <row r="1342">
      <c r="A1342" s="1714" t="s">
        <v>446</v>
      </c>
      <c r="B1342" s="692">
        <v>0.0</v>
      </c>
      <c r="C1342" s="692">
        <v>0.0</v>
      </c>
      <c r="D1342" s="692">
        <v>0.0</v>
      </c>
      <c r="E1342" s="692">
        <v>0.0</v>
      </c>
      <c r="F1342" s="692">
        <v>0.0</v>
      </c>
      <c r="G1342" s="690">
        <v>0.0</v>
      </c>
      <c r="H1342" s="693">
        <f>sum(B1342:G1342)</f>
        <v>0</v>
      </c>
      <c r="I1342" s="701"/>
      <c r="J1342" s="1531"/>
      <c r="K1342" s="701" t="s">
        <v>446</v>
      </c>
      <c r="L1342" s="701">
        <f t="shared" si="943"/>
        <v>0</v>
      </c>
      <c r="M1342" s="701">
        <f>(L1342-H1342)-R1342</f>
        <v>0</v>
      </c>
      <c r="N1342" s="692">
        <v>0.0</v>
      </c>
      <c r="O1342" s="701">
        <f>SUM(M1342,N1342)</f>
        <v>0</v>
      </c>
      <c r="P1342" s="701"/>
      <c r="Q1342" s="1686"/>
      <c r="R1342" s="1686"/>
      <c r="S1342" s="649"/>
      <c r="T1342" s="649"/>
      <c r="U1342" s="649"/>
      <c r="V1342" s="649"/>
      <c r="W1342" s="649"/>
      <c r="X1342" s="649"/>
      <c r="Y1342" s="649"/>
      <c r="Z1342" s="649"/>
      <c r="AA1342" s="649"/>
      <c r="AB1342" s="649"/>
    </row>
    <row r="1343">
      <c r="A1343" s="1714" t="s">
        <v>80</v>
      </c>
      <c r="B1343" s="692">
        <v>0.0</v>
      </c>
      <c r="C1343" s="692">
        <v>0.0</v>
      </c>
      <c r="D1343" s="692">
        <v>0.0</v>
      </c>
      <c r="E1343" s="692">
        <v>0.0</v>
      </c>
      <c r="F1343" s="692">
        <v>0.0</v>
      </c>
      <c r="G1343" s="690">
        <v>0.0</v>
      </c>
      <c r="H1343" s="693">
        <f t="shared" ref="H1343:H1346" si="946">SUM(B1343:G1343)</f>
        <v>0</v>
      </c>
      <c r="I1343" s="701"/>
      <c r="J1343" s="1531"/>
      <c r="K1343" s="701" t="s">
        <v>80</v>
      </c>
      <c r="L1343" s="701">
        <f t="shared" si="943"/>
        <v>30</v>
      </c>
      <c r="M1343" s="701">
        <f>(L1343-H1343)</f>
        <v>30</v>
      </c>
      <c r="N1343" s="692">
        <v>0.0</v>
      </c>
      <c r="O1343" s="701">
        <f>sum(M1343,N1343)</f>
        <v>30</v>
      </c>
      <c r="P1343" s="701"/>
      <c r="Q1343" s="1686"/>
      <c r="R1343" s="1686"/>
      <c r="S1343" s="649"/>
      <c r="T1343" s="649"/>
      <c r="U1343" s="649"/>
      <c r="V1343" s="649"/>
      <c r="W1343" s="649"/>
      <c r="X1343" s="649"/>
      <c r="Y1343" s="649"/>
      <c r="Z1343" s="649"/>
      <c r="AA1343" s="649"/>
      <c r="AB1343" s="649"/>
    </row>
    <row r="1344">
      <c r="A1344" s="1715" t="s">
        <v>471</v>
      </c>
      <c r="B1344" s="1765">
        <v>0.0</v>
      </c>
      <c r="C1344" s="1765">
        <v>9.0</v>
      </c>
      <c r="D1344" s="1765">
        <v>5.0</v>
      </c>
      <c r="E1344" s="1765">
        <v>7.0</v>
      </c>
      <c r="F1344" s="1765">
        <v>8.0</v>
      </c>
      <c r="G1344" s="1760">
        <v>10.0</v>
      </c>
      <c r="H1344" s="1761">
        <f t="shared" si="946"/>
        <v>39</v>
      </c>
      <c r="I1344" s="1762">
        <f>sum(H1344:H1347)</f>
        <v>64</v>
      </c>
      <c r="J1344" s="1531"/>
      <c r="K1344" s="1762" t="s">
        <v>471</v>
      </c>
      <c r="L1344" s="1762">
        <f t="shared" si="943"/>
        <v>40</v>
      </c>
      <c r="M1344" s="1762">
        <f>(L1344-H1344)-R1344</f>
        <v>1</v>
      </c>
      <c r="N1344" s="1765">
        <v>15.0</v>
      </c>
      <c r="O1344" s="1762">
        <f t="shared" ref="O1344:O1345" si="947">SUM(M1344,N1344)</f>
        <v>16</v>
      </c>
      <c r="P1344" s="1765" t="s">
        <v>2</v>
      </c>
      <c r="Q1344" s="1768"/>
      <c r="R1344" s="1762"/>
      <c r="S1344" s="649"/>
      <c r="T1344" s="649"/>
      <c r="U1344" s="649"/>
      <c r="V1344" s="649"/>
      <c r="W1344" s="649"/>
      <c r="X1344" s="649"/>
      <c r="Y1344" s="649"/>
      <c r="Z1344" s="649"/>
      <c r="AA1344" s="649"/>
      <c r="AB1344" s="649"/>
    </row>
    <row r="1345">
      <c r="A1345" s="1714" t="s">
        <v>77</v>
      </c>
      <c r="B1345" s="692">
        <v>0.0</v>
      </c>
      <c r="C1345" s="692">
        <v>0.0</v>
      </c>
      <c r="D1345" s="692">
        <v>0.0</v>
      </c>
      <c r="E1345" s="692">
        <v>0.0</v>
      </c>
      <c r="F1345" s="692">
        <v>1.0</v>
      </c>
      <c r="G1345" s="692">
        <v>0.0</v>
      </c>
      <c r="H1345" s="693">
        <f t="shared" si="946"/>
        <v>1</v>
      </c>
      <c r="I1345" s="596">
        <f>(I1344/60)</f>
        <v>1.066666667</v>
      </c>
      <c r="J1345" s="1531"/>
      <c r="K1345" s="701" t="s">
        <v>77</v>
      </c>
      <c r="L1345" s="701">
        <f t="shared" si="943"/>
        <v>20</v>
      </c>
      <c r="M1345" s="701">
        <f>(L1345-H1345-H1346)-R1345</f>
        <v>0</v>
      </c>
      <c r="N1345" s="692">
        <v>0.0</v>
      </c>
      <c r="O1345" s="701">
        <f t="shared" si="947"/>
        <v>0</v>
      </c>
      <c r="P1345" s="701"/>
      <c r="Q1345" s="1686"/>
      <c r="R1345" s="1686"/>
      <c r="S1345" s="649"/>
      <c r="T1345" s="649"/>
      <c r="U1345" s="649"/>
      <c r="V1345" s="649"/>
      <c r="W1345" s="649"/>
      <c r="X1345" s="649"/>
      <c r="Y1345" s="649"/>
      <c r="Z1345" s="649"/>
      <c r="AA1345" s="649"/>
      <c r="AB1345" s="649"/>
    </row>
    <row r="1346">
      <c r="A1346" s="1714" t="s">
        <v>78</v>
      </c>
      <c r="B1346" s="692">
        <v>0.0</v>
      </c>
      <c r="C1346" s="692">
        <v>5.0</v>
      </c>
      <c r="D1346" s="692">
        <v>3.0</v>
      </c>
      <c r="E1346" s="692">
        <v>5.0</v>
      </c>
      <c r="F1346" s="692">
        <v>6.0</v>
      </c>
      <c r="G1346" s="692">
        <v>0.0</v>
      </c>
      <c r="H1346" s="693">
        <f t="shared" si="946"/>
        <v>19</v>
      </c>
      <c r="I1346" s="701"/>
      <c r="J1346" s="1531"/>
      <c r="K1346" s="701" t="s">
        <v>78</v>
      </c>
      <c r="L1346" s="701" t="str">
        <f t="shared" si="943"/>
        <v>-</v>
      </c>
      <c r="M1346" s="701" t="s">
        <v>79</v>
      </c>
      <c r="N1346" s="692" t="s">
        <v>79</v>
      </c>
      <c r="O1346" s="701" t="s">
        <v>79</v>
      </c>
      <c r="P1346" s="701"/>
      <c r="Q1346" s="1686"/>
      <c r="R1346" s="1686"/>
      <c r="S1346" s="649"/>
      <c r="T1346" s="649"/>
      <c r="U1346" s="649"/>
      <c r="V1346" s="649"/>
      <c r="W1346" s="649"/>
      <c r="X1346" s="649"/>
      <c r="Y1346" s="649"/>
      <c r="Z1346" s="649"/>
      <c r="AA1346" s="649"/>
      <c r="AB1346" s="649"/>
    </row>
    <row r="1347">
      <c r="A1347" s="1714" t="s">
        <v>446</v>
      </c>
      <c r="B1347" s="692">
        <v>0.0</v>
      </c>
      <c r="C1347" s="692">
        <v>3.0</v>
      </c>
      <c r="D1347" s="692">
        <v>1.0</v>
      </c>
      <c r="E1347" s="692">
        <v>0.0</v>
      </c>
      <c r="F1347" s="692">
        <v>1.0</v>
      </c>
      <c r="G1347" s="692">
        <v>0.0</v>
      </c>
      <c r="H1347" s="693">
        <f>sum(B1347:G1347)</f>
        <v>5</v>
      </c>
      <c r="I1347" s="701"/>
      <c r="J1347" s="1531"/>
      <c r="K1347" s="701" t="s">
        <v>446</v>
      </c>
      <c r="L1347" s="701">
        <f t="shared" si="943"/>
        <v>5</v>
      </c>
      <c r="M1347" s="701">
        <f>(L1347-H1347)-R1347</f>
        <v>0</v>
      </c>
      <c r="N1347" s="692">
        <v>0.0</v>
      </c>
      <c r="O1347" s="701">
        <f>SUM(M1347,N1347)</f>
        <v>0</v>
      </c>
      <c r="P1347" s="701"/>
      <c r="Q1347" s="1686"/>
      <c r="R1347" s="1686"/>
      <c r="S1347" s="649"/>
      <c r="T1347" s="649"/>
      <c r="U1347" s="649"/>
      <c r="V1347" s="649"/>
      <c r="W1347" s="649"/>
      <c r="X1347" s="649"/>
      <c r="Y1347" s="649"/>
      <c r="Z1347" s="649"/>
      <c r="AA1347" s="649"/>
      <c r="AB1347" s="649"/>
    </row>
    <row r="1348">
      <c r="A1348" s="1714" t="s">
        <v>80</v>
      </c>
      <c r="B1348" s="692">
        <v>0.0</v>
      </c>
      <c r="C1348" s="692">
        <v>2.0</v>
      </c>
      <c r="D1348" s="692">
        <v>2.0</v>
      </c>
      <c r="E1348" s="692">
        <v>2.0</v>
      </c>
      <c r="F1348" s="692">
        <v>2.0</v>
      </c>
      <c r="G1348" s="692">
        <v>0.0</v>
      </c>
      <c r="H1348" s="693">
        <f t="shared" ref="H1348:H1351" si="948">SUM(B1348:G1348)</f>
        <v>8</v>
      </c>
      <c r="I1348" s="701"/>
      <c r="J1348" s="1531"/>
      <c r="K1348" s="701" t="s">
        <v>80</v>
      </c>
      <c r="L1348" s="701">
        <f t="shared" si="943"/>
        <v>27</v>
      </c>
      <c r="M1348" s="701">
        <f>(L1348-H1348)</f>
        <v>19</v>
      </c>
      <c r="N1348" s="692">
        <v>0.0</v>
      </c>
      <c r="O1348" s="701">
        <f>sum(M1348,N1348)</f>
        <v>19</v>
      </c>
      <c r="P1348" s="701"/>
      <c r="Q1348" s="1686"/>
      <c r="R1348" s="1686"/>
      <c r="S1348" s="649"/>
      <c r="T1348" s="649"/>
      <c r="U1348" s="649"/>
      <c r="V1348" s="649"/>
      <c r="W1348" s="649"/>
      <c r="X1348" s="649"/>
      <c r="Y1348" s="649"/>
      <c r="Z1348" s="649"/>
      <c r="AA1348" s="649"/>
      <c r="AB1348" s="649"/>
    </row>
    <row r="1349">
      <c r="A1349" s="1715" t="s">
        <v>687</v>
      </c>
      <c r="B1349" s="1761"/>
      <c r="C1349" s="1761"/>
      <c r="D1349" s="1761"/>
      <c r="E1349" s="1761"/>
      <c r="F1349" s="1761"/>
      <c r="G1349" s="1761"/>
      <c r="H1349" s="1761">
        <f t="shared" si="948"/>
        <v>0</v>
      </c>
      <c r="I1349" s="1762">
        <f>sum(H1349:H1352)</f>
        <v>0</v>
      </c>
      <c r="J1349" s="1531"/>
      <c r="K1349" s="1762" t="s">
        <v>687</v>
      </c>
      <c r="L1349" s="1762">
        <f t="shared" si="943"/>
        <v>40</v>
      </c>
      <c r="M1349" s="1762">
        <f>(L1349-H1349)-R1349</f>
        <v>40</v>
      </c>
      <c r="N1349" s="1765">
        <v>0.0</v>
      </c>
      <c r="O1349" s="1762">
        <f t="shared" ref="O1349:O1350" si="949">SUM(M1349,N1349)</f>
        <v>40</v>
      </c>
      <c r="P1349" s="1762"/>
      <c r="Q1349" s="1768"/>
      <c r="R1349" s="1762"/>
      <c r="S1349" s="649"/>
      <c r="T1349" s="649"/>
      <c r="U1349" s="649"/>
      <c r="V1349" s="649"/>
      <c r="W1349" s="649"/>
      <c r="X1349" s="649"/>
      <c r="Y1349" s="649"/>
      <c r="Z1349" s="649"/>
      <c r="AA1349" s="649"/>
      <c r="AB1349" s="649"/>
    </row>
    <row r="1350">
      <c r="A1350" s="1714" t="s">
        <v>77</v>
      </c>
      <c r="B1350" s="701"/>
      <c r="C1350" s="701"/>
      <c r="D1350" s="701"/>
      <c r="E1350" s="701"/>
      <c r="F1350" s="701"/>
      <c r="G1350" s="693"/>
      <c r="H1350" s="693">
        <f t="shared" si="948"/>
        <v>0</v>
      </c>
      <c r="I1350" s="596">
        <f>(I1349/60)</f>
        <v>0</v>
      </c>
      <c r="J1350" s="1531"/>
      <c r="K1350" s="701" t="s">
        <v>77</v>
      </c>
      <c r="L1350" s="701">
        <f t="shared" si="943"/>
        <v>5</v>
      </c>
      <c r="M1350" s="701">
        <f>(L1350-H1350-H1351)-R1350</f>
        <v>5</v>
      </c>
      <c r="N1350" s="692">
        <v>0.0</v>
      </c>
      <c r="O1350" s="701">
        <f t="shared" si="949"/>
        <v>5</v>
      </c>
      <c r="P1350" s="701"/>
      <c r="Q1350" s="1686"/>
      <c r="R1350" s="1686"/>
      <c r="S1350" s="649"/>
      <c r="T1350" s="649"/>
      <c r="U1350" s="649"/>
      <c r="V1350" s="649"/>
      <c r="W1350" s="649"/>
      <c r="X1350" s="649"/>
      <c r="Y1350" s="649"/>
      <c r="Z1350" s="649"/>
      <c r="AA1350" s="649"/>
      <c r="AB1350" s="649"/>
    </row>
    <row r="1351">
      <c r="A1351" s="1714" t="s">
        <v>78</v>
      </c>
      <c r="B1351" s="701"/>
      <c r="C1351" s="701"/>
      <c r="D1351" s="701"/>
      <c r="E1351" s="701"/>
      <c r="F1351" s="701"/>
      <c r="G1351" s="693"/>
      <c r="H1351" s="693">
        <f t="shared" si="948"/>
        <v>0</v>
      </c>
      <c r="I1351" s="701"/>
      <c r="J1351" s="1531"/>
      <c r="K1351" s="701" t="s">
        <v>78</v>
      </c>
      <c r="L1351" s="701" t="str">
        <f t="shared" si="943"/>
        <v>-</v>
      </c>
      <c r="M1351" s="701" t="s">
        <v>79</v>
      </c>
      <c r="N1351" s="692" t="s">
        <v>79</v>
      </c>
      <c r="O1351" s="701" t="s">
        <v>79</v>
      </c>
      <c r="P1351" s="701"/>
      <c r="Q1351" s="1686"/>
      <c r="R1351" s="1686"/>
      <c r="S1351" s="649"/>
      <c r="T1351" s="649"/>
      <c r="U1351" s="649"/>
      <c r="V1351" s="649"/>
      <c r="W1351" s="649"/>
      <c r="X1351" s="649"/>
      <c r="Y1351" s="649"/>
      <c r="Z1351" s="649"/>
      <c r="AA1351" s="649"/>
      <c r="AB1351" s="649"/>
    </row>
    <row r="1352">
      <c r="A1352" s="1714" t="s">
        <v>446</v>
      </c>
      <c r="B1352" s="701"/>
      <c r="C1352" s="701"/>
      <c r="D1352" s="701"/>
      <c r="E1352" s="701"/>
      <c r="F1352" s="701"/>
      <c r="G1352" s="693"/>
      <c r="H1352" s="693">
        <f>sum(B1352:G1352)</f>
        <v>0</v>
      </c>
      <c r="I1352" s="701"/>
      <c r="J1352" s="1531"/>
      <c r="K1352" s="701" t="s">
        <v>446</v>
      </c>
      <c r="L1352" s="701">
        <f t="shared" si="943"/>
        <v>0</v>
      </c>
      <c r="M1352" s="701">
        <f>(L1352-H1352)-R1352</f>
        <v>0</v>
      </c>
      <c r="N1352" s="692">
        <v>0.0</v>
      </c>
      <c r="O1352" s="701">
        <f>SUM(M1352,N1352)</f>
        <v>0</v>
      </c>
      <c r="P1352" s="701"/>
      <c r="Q1352" s="1686"/>
      <c r="R1352" s="1686"/>
      <c r="S1352" s="649"/>
      <c r="T1352" s="649"/>
      <c r="U1352" s="649"/>
      <c r="V1352" s="649"/>
      <c r="W1352" s="649"/>
      <c r="X1352" s="649"/>
      <c r="Y1352" s="649"/>
      <c r="Z1352" s="649"/>
      <c r="AA1352" s="649"/>
      <c r="AB1352" s="649"/>
    </row>
    <row r="1353">
      <c r="A1353" s="1714" t="s">
        <v>80</v>
      </c>
      <c r="B1353" s="701"/>
      <c r="C1353" s="701"/>
      <c r="D1353" s="701"/>
      <c r="E1353" s="701"/>
      <c r="F1353" s="701"/>
      <c r="G1353" s="693"/>
      <c r="H1353" s="693">
        <f t="shared" ref="H1353:H1356" si="950">SUM(B1353:G1353)</f>
        <v>0</v>
      </c>
      <c r="I1353" s="701"/>
      <c r="J1353" s="1531"/>
      <c r="K1353" s="701" t="s">
        <v>80</v>
      </c>
      <c r="L1353" s="701">
        <f t="shared" si="943"/>
        <v>0</v>
      </c>
      <c r="M1353" s="701">
        <f>(L1353-H1353)</f>
        <v>0</v>
      </c>
      <c r="N1353" s="692">
        <v>0.0</v>
      </c>
      <c r="O1353" s="701">
        <f>sum(M1353,N1353)</f>
        <v>0</v>
      </c>
      <c r="P1353" s="701"/>
      <c r="Q1353" s="1686"/>
      <c r="R1353" s="1686"/>
      <c r="S1353" s="649"/>
      <c r="T1353" s="649"/>
      <c r="U1353" s="649"/>
      <c r="V1353" s="649"/>
      <c r="W1353" s="649"/>
      <c r="X1353" s="649"/>
      <c r="Y1353" s="649"/>
      <c r="Z1353" s="649"/>
      <c r="AA1353" s="649"/>
      <c r="AB1353" s="649"/>
    </row>
    <row r="1354">
      <c r="A1354" s="1762" t="s">
        <v>689</v>
      </c>
      <c r="B1354" s="1761"/>
      <c r="C1354" s="1761"/>
      <c r="D1354" s="1761"/>
      <c r="E1354" s="1761"/>
      <c r="F1354" s="1761"/>
      <c r="G1354" s="1761"/>
      <c r="H1354" s="1761">
        <f t="shared" si="950"/>
        <v>0</v>
      </c>
      <c r="I1354" s="1762">
        <f>sum(H1354:H1357)</f>
        <v>0</v>
      </c>
      <c r="J1354" s="1531"/>
      <c r="K1354" s="1762" t="s">
        <v>689</v>
      </c>
      <c r="L1354" s="1765">
        <v>0.0</v>
      </c>
      <c r="M1354" s="1762">
        <f>(L1354-H1354)-R1354</f>
        <v>0</v>
      </c>
      <c r="N1354" s="1765">
        <v>40.0</v>
      </c>
      <c r="O1354" s="1762">
        <f t="shared" ref="O1354:O1355" si="951">SUM(M1354,N1354)</f>
        <v>40</v>
      </c>
      <c r="P1354" s="1765"/>
      <c r="Q1354" s="1768"/>
      <c r="R1354" s="1762"/>
      <c r="S1354" s="649"/>
      <c r="T1354" s="649"/>
      <c r="U1354" s="649"/>
      <c r="V1354" s="649"/>
      <c r="W1354" s="649"/>
      <c r="X1354" s="649"/>
      <c r="Y1354" s="649"/>
      <c r="Z1354" s="649"/>
      <c r="AA1354" s="649"/>
      <c r="AB1354" s="649"/>
    </row>
    <row r="1355">
      <c r="A1355" s="1714" t="s">
        <v>77</v>
      </c>
      <c r="B1355" s="701"/>
      <c r="C1355" s="701"/>
      <c r="D1355" s="701"/>
      <c r="E1355" s="701"/>
      <c r="F1355" s="701"/>
      <c r="G1355" s="693"/>
      <c r="H1355" s="693">
        <f t="shared" si="950"/>
        <v>0</v>
      </c>
      <c r="I1355" s="596">
        <f>(I1354/60)</f>
        <v>0</v>
      </c>
      <c r="J1355" s="1531"/>
      <c r="K1355" s="701" t="s">
        <v>77</v>
      </c>
      <c r="L1355" s="692">
        <v>0.0</v>
      </c>
      <c r="M1355" s="701">
        <f>(L1355-H1355-H1356)-R1355</f>
        <v>0</v>
      </c>
      <c r="N1355" s="692">
        <v>5.0</v>
      </c>
      <c r="O1355" s="701">
        <f t="shared" si="951"/>
        <v>5</v>
      </c>
      <c r="P1355" s="701"/>
      <c r="Q1355" s="1686"/>
      <c r="R1355" s="1686"/>
      <c r="S1355" s="649"/>
      <c r="T1355" s="649"/>
      <c r="U1355" s="649"/>
      <c r="V1355" s="649"/>
      <c r="W1355" s="649"/>
      <c r="X1355" s="649"/>
      <c r="Y1355" s="649"/>
      <c r="Z1355" s="649"/>
      <c r="AA1355" s="649"/>
      <c r="AB1355" s="649"/>
    </row>
    <row r="1356">
      <c r="A1356" s="1714" t="s">
        <v>78</v>
      </c>
      <c r="B1356" s="701"/>
      <c r="C1356" s="701"/>
      <c r="D1356" s="701"/>
      <c r="E1356" s="701"/>
      <c r="F1356" s="701"/>
      <c r="G1356" s="693"/>
      <c r="H1356" s="693">
        <f t="shared" si="950"/>
        <v>0</v>
      </c>
      <c r="I1356" s="701"/>
      <c r="J1356" s="1531"/>
      <c r="K1356" s="701" t="s">
        <v>78</v>
      </c>
      <c r="L1356" s="701" t="str">
        <f t="shared" ref="L1356:L1358" si="952">(O954)</f>
        <v>-</v>
      </c>
      <c r="M1356" s="701" t="s">
        <v>79</v>
      </c>
      <c r="N1356" s="692" t="s">
        <v>79</v>
      </c>
      <c r="O1356" s="701" t="s">
        <v>79</v>
      </c>
      <c r="P1356" s="701"/>
      <c r="Q1356" s="1686"/>
      <c r="R1356" s="1686"/>
      <c r="S1356" s="649"/>
      <c r="T1356" s="649"/>
      <c r="U1356" s="649"/>
      <c r="V1356" s="649"/>
      <c r="W1356" s="649"/>
      <c r="X1356" s="649"/>
      <c r="Y1356" s="649"/>
      <c r="Z1356" s="649"/>
      <c r="AA1356" s="649"/>
      <c r="AB1356" s="649"/>
    </row>
    <row r="1357">
      <c r="A1357" s="1714" t="s">
        <v>446</v>
      </c>
      <c r="B1357" s="701"/>
      <c r="C1357" s="701"/>
      <c r="D1357" s="701"/>
      <c r="E1357" s="701"/>
      <c r="F1357" s="701"/>
      <c r="G1357" s="693"/>
      <c r="H1357" s="693">
        <f>sum(B1357:G1357)</f>
        <v>0</v>
      </c>
      <c r="I1357" s="701"/>
      <c r="J1357" s="1531"/>
      <c r="K1357" s="701" t="s">
        <v>446</v>
      </c>
      <c r="L1357" s="701">
        <f t="shared" si="952"/>
        <v>0</v>
      </c>
      <c r="M1357" s="701">
        <f>(L1357-H1357)-R1357</f>
        <v>0</v>
      </c>
      <c r="N1357" s="692">
        <v>0.0</v>
      </c>
      <c r="O1357" s="701">
        <f>SUM(M1357,N1357)</f>
        <v>0</v>
      </c>
      <c r="P1357" s="701"/>
      <c r="Q1357" s="1686"/>
      <c r="R1357" s="1686"/>
      <c r="S1357" s="649"/>
      <c r="T1357" s="649"/>
      <c r="U1357" s="649"/>
      <c r="V1357" s="649"/>
      <c r="W1357" s="649"/>
      <c r="X1357" s="649"/>
      <c r="Y1357" s="649"/>
      <c r="Z1357" s="649"/>
      <c r="AA1357" s="649"/>
      <c r="AB1357" s="649"/>
    </row>
    <row r="1358">
      <c r="A1358" s="1714" t="s">
        <v>80</v>
      </c>
      <c r="B1358" s="701"/>
      <c r="C1358" s="701"/>
      <c r="D1358" s="701"/>
      <c r="E1358" s="701"/>
      <c r="F1358" s="701"/>
      <c r="G1358" s="693"/>
      <c r="H1358" s="693">
        <f>SUM(B1358:G1358)</f>
        <v>0</v>
      </c>
      <c r="I1358" s="701"/>
      <c r="J1358" s="1531"/>
      <c r="K1358" s="701" t="s">
        <v>80</v>
      </c>
      <c r="L1358" s="701">
        <f t="shared" si="952"/>
        <v>0</v>
      </c>
      <c r="M1358" s="701">
        <f>(L1358-H1358)</f>
        <v>0</v>
      </c>
      <c r="N1358" s="692">
        <v>0.0</v>
      </c>
      <c r="O1358" s="701">
        <f>sum(M1358,N1358)</f>
        <v>0</v>
      </c>
      <c r="P1358" s="701"/>
      <c r="Q1358" s="1686"/>
      <c r="R1358" s="1686"/>
      <c r="S1358" s="649"/>
      <c r="T1358" s="649"/>
      <c r="U1358" s="649"/>
      <c r="V1358" s="649"/>
      <c r="W1358" s="649"/>
      <c r="X1358" s="649"/>
      <c r="Y1358" s="649"/>
      <c r="Z1358" s="649"/>
      <c r="AA1358" s="649"/>
      <c r="AB1358" s="649"/>
    </row>
    <row r="1359">
      <c r="A1359" s="1757" t="s">
        <v>116</v>
      </c>
      <c r="B1359" s="1758">
        <v>0.0</v>
      </c>
      <c r="C1359" s="1758">
        <f t="shared" ref="C1359:F1359" si="953">SUM(C1360:C1388)</f>
        <v>58</v>
      </c>
      <c r="D1359" s="1758">
        <f t="shared" si="953"/>
        <v>42</v>
      </c>
      <c r="E1359" s="1758">
        <f t="shared" si="953"/>
        <v>42</v>
      </c>
      <c r="F1359" s="1758">
        <f t="shared" si="953"/>
        <v>32</v>
      </c>
      <c r="G1359" s="1758">
        <f>SUM(G1360:G1389)</f>
        <v>11</v>
      </c>
      <c r="H1359" s="1758">
        <f> SUM(H1360:H1363,H1365:H1368,H1370:H1373,H1375:H1378,H1380:H1383,H1385:H1388)</f>
        <v>223</v>
      </c>
      <c r="I1359" s="1758"/>
      <c r="J1359" s="1531"/>
      <c r="K1359" s="1758" t="s">
        <v>116</v>
      </c>
      <c r="L1359" s="1682"/>
      <c r="M1359" s="1682"/>
      <c r="N1359" s="1682"/>
      <c r="O1359" s="1682"/>
      <c r="P1359" s="1682"/>
      <c r="Q1359" s="1682"/>
      <c r="R1359" s="1682"/>
      <c r="S1359" s="649"/>
      <c r="T1359" s="649"/>
      <c r="U1359" s="649"/>
      <c r="V1359" s="649"/>
      <c r="W1359" s="649"/>
      <c r="X1359" s="649"/>
      <c r="Y1359" s="649"/>
      <c r="Z1359" s="649"/>
      <c r="AA1359" s="649"/>
      <c r="AB1359" s="649"/>
    </row>
    <row r="1360">
      <c r="A1360" s="1759" t="s">
        <v>113</v>
      </c>
      <c r="B1360" s="1760">
        <v>12.0</v>
      </c>
      <c r="C1360" s="1760">
        <v>12.0</v>
      </c>
      <c r="D1360" s="1760">
        <v>12.0</v>
      </c>
      <c r="E1360" s="1760">
        <v>12.0</v>
      </c>
      <c r="F1360" s="1760">
        <v>13.0</v>
      </c>
      <c r="G1360" s="1760">
        <v>0.0</v>
      </c>
      <c r="H1360" s="1761">
        <f t="shared" ref="H1360:H1362" si="954">SUM(B1360:G1360)</f>
        <v>61</v>
      </c>
      <c r="I1360" s="1762">
        <f>sum(H1360:H1363)</f>
        <v>92</v>
      </c>
      <c r="J1360" s="1531"/>
      <c r="K1360" s="1764" t="s">
        <v>113</v>
      </c>
      <c r="L1360" s="1762">
        <f>(O958)</f>
        <v>111</v>
      </c>
      <c r="M1360" s="1762">
        <f>(L1360-H1360)-R1360</f>
        <v>49</v>
      </c>
      <c r="N1360" s="1765">
        <v>60.0</v>
      </c>
      <c r="O1360" s="1762">
        <f t="shared" ref="O1360:O1361" si="955">SUM(M1360,N1360)</f>
        <v>109</v>
      </c>
      <c r="P1360" s="1762"/>
      <c r="Q1360" s="1685"/>
      <c r="R1360" s="1765">
        <v>1.0</v>
      </c>
      <c r="S1360" s="649"/>
      <c r="T1360" s="649"/>
      <c r="U1360" s="649"/>
      <c r="V1360" s="649"/>
      <c r="W1360" s="649"/>
      <c r="X1360" s="649"/>
      <c r="Y1360" s="649"/>
      <c r="Z1360" s="649"/>
      <c r="AA1360" s="649"/>
      <c r="AB1360" s="649"/>
    </row>
    <row r="1361">
      <c r="A1361" s="1714" t="s">
        <v>77</v>
      </c>
      <c r="B1361" s="692">
        <v>0.0</v>
      </c>
      <c r="C1361" s="692">
        <v>0.0</v>
      </c>
      <c r="D1361" s="692">
        <v>0.0</v>
      </c>
      <c r="E1361" s="692">
        <v>0.0</v>
      </c>
      <c r="F1361" s="692">
        <v>0.0</v>
      </c>
      <c r="G1361" s="690">
        <v>0.0</v>
      </c>
      <c r="H1361" s="693">
        <f t="shared" si="954"/>
        <v>0</v>
      </c>
      <c r="I1361" s="596">
        <f>(I1360/60)</f>
        <v>1.533333333</v>
      </c>
      <c r="J1361" s="1568"/>
      <c r="K1361" s="701" t="s">
        <v>77</v>
      </c>
      <c r="L1361" s="692">
        <v>24.0</v>
      </c>
      <c r="M1361" s="701">
        <f>(L1361-H1361-H1362)-R1361</f>
        <v>0</v>
      </c>
      <c r="N1361" s="692">
        <v>20.0</v>
      </c>
      <c r="O1361" s="701">
        <f t="shared" si="955"/>
        <v>20</v>
      </c>
      <c r="P1361" s="701"/>
      <c r="Q1361" s="1686"/>
      <c r="R1361" s="1621">
        <v>1.0</v>
      </c>
      <c r="S1361" s="649"/>
      <c r="T1361" s="649"/>
      <c r="U1361" s="649"/>
      <c r="V1361" s="649"/>
      <c r="W1361" s="649"/>
      <c r="X1361" s="649"/>
      <c r="Y1361" s="649"/>
      <c r="Z1361" s="649"/>
      <c r="AA1361" s="649"/>
      <c r="AB1361" s="649"/>
    </row>
    <row r="1362">
      <c r="A1362" s="1714" t="s">
        <v>78</v>
      </c>
      <c r="B1362" s="692">
        <v>3.0</v>
      </c>
      <c r="C1362" s="692">
        <v>17.0</v>
      </c>
      <c r="D1362" s="692">
        <v>2.0</v>
      </c>
      <c r="E1362" s="692">
        <v>1.0</v>
      </c>
      <c r="F1362" s="692">
        <v>0.0</v>
      </c>
      <c r="G1362" s="690">
        <v>0.0</v>
      </c>
      <c r="H1362" s="693">
        <f t="shared" si="954"/>
        <v>23</v>
      </c>
      <c r="I1362" s="701"/>
      <c r="J1362" s="1531"/>
      <c r="K1362" s="701" t="s">
        <v>78</v>
      </c>
      <c r="L1362" s="701" t="str">
        <f t="shared" ref="L1362:L1368" si="956">(O960)</f>
        <v>-</v>
      </c>
      <c r="M1362" s="701" t="s">
        <v>79</v>
      </c>
      <c r="N1362" s="692" t="s">
        <v>79</v>
      </c>
      <c r="O1362" s="701" t="s">
        <v>79</v>
      </c>
      <c r="P1362" s="701"/>
      <c r="Q1362" s="1686"/>
      <c r="R1362" s="1686"/>
      <c r="S1362" s="649"/>
      <c r="T1362" s="649"/>
      <c r="U1362" s="649"/>
      <c r="V1362" s="649"/>
      <c r="W1362" s="649"/>
      <c r="X1362" s="649"/>
      <c r="Y1362" s="649"/>
      <c r="Z1362" s="649"/>
      <c r="AA1362" s="649"/>
      <c r="AB1362" s="649"/>
    </row>
    <row r="1363">
      <c r="A1363" s="1714" t="s">
        <v>446</v>
      </c>
      <c r="B1363" s="692">
        <v>0.0</v>
      </c>
      <c r="C1363" s="692">
        <v>1.0</v>
      </c>
      <c r="D1363" s="692">
        <v>2.0</v>
      </c>
      <c r="E1363" s="692">
        <v>3.0</v>
      </c>
      <c r="F1363" s="692">
        <v>2.0</v>
      </c>
      <c r="G1363" s="690">
        <v>0.0</v>
      </c>
      <c r="H1363" s="693">
        <f>sum(B1363:G1363)</f>
        <v>8</v>
      </c>
      <c r="I1363" s="701"/>
      <c r="J1363" s="1531"/>
      <c r="K1363" s="701" t="s">
        <v>446</v>
      </c>
      <c r="L1363" s="701">
        <f t="shared" si="956"/>
        <v>15</v>
      </c>
      <c r="M1363" s="701">
        <f>(L1363-H1363)-R1363</f>
        <v>7</v>
      </c>
      <c r="N1363" s="692">
        <v>0.0</v>
      </c>
      <c r="O1363" s="701">
        <f>SUM(M1363,N1363)</f>
        <v>7</v>
      </c>
      <c r="P1363" s="701"/>
      <c r="Q1363" s="1686"/>
      <c r="R1363" s="1686"/>
      <c r="S1363" s="649"/>
      <c r="T1363" s="649"/>
      <c r="U1363" s="649"/>
      <c r="V1363" s="649"/>
      <c r="W1363" s="649"/>
      <c r="X1363" s="649"/>
      <c r="Y1363" s="649"/>
      <c r="Z1363" s="649"/>
      <c r="AA1363" s="649"/>
      <c r="AB1363" s="649"/>
    </row>
    <row r="1364">
      <c r="A1364" s="1714" t="s">
        <v>80</v>
      </c>
      <c r="B1364" s="692">
        <v>0.0</v>
      </c>
      <c r="C1364" s="692">
        <v>0.0</v>
      </c>
      <c r="D1364" s="692">
        <v>0.0</v>
      </c>
      <c r="E1364" s="692">
        <v>0.0</v>
      </c>
      <c r="F1364" s="692">
        <v>0.0</v>
      </c>
      <c r="G1364" s="690">
        <v>0.0</v>
      </c>
      <c r="H1364" s="693">
        <f t="shared" ref="H1364:H1367" si="957">SUM(B1364:G1364)</f>
        <v>0</v>
      </c>
      <c r="I1364" s="701"/>
      <c r="J1364" s="1531"/>
      <c r="K1364" s="701" t="s">
        <v>80</v>
      </c>
      <c r="L1364" s="701">
        <f t="shared" si="956"/>
        <v>20</v>
      </c>
      <c r="M1364" s="701">
        <f>(L1364-H1364)</f>
        <v>20</v>
      </c>
      <c r="N1364" s="692">
        <v>0.0</v>
      </c>
      <c r="O1364" s="701">
        <f>sum(M1364,N1364)</f>
        <v>20</v>
      </c>
      <c r="P1364" s="701"/>
      <c r="Q1364" s="1686"/>
      <c r="R1364" s="1686"/>
      <c r="S1364" s="649"/>
      <c r="T1364" s="649"/>
      <c r="U1364" s="649"/>
      <c r="V1364" s="649"/>
      <c r="W1364" s="649"/>
      <c r="X1364" s="649"/>
      <c r="Y1364" s="649"/>
      <c r="Z1364" s="649"/>
      <c r="AA1364" s="649"/>
      <c r="AB1364" s="649"/>
    </row>
    <row r="1365">
      <c r="A1365" s="1715" t="s">
        <v>115</v>
      </c>
      <c r="B1365" s="1765">
        <v>4.0</v>
      </c>
      <c r="C1365" s="1765">
        <v>7.0</v>
      </c>
      <c r="D1365" s="1765">
        <v>8.0</v>
      </c>
      <c r="E1365" s="1765">
        <v>6.0</v>
      </c>
      <c r="F1365" s="1765">
        <v>2.0</v>
      </c>
      <c r="G1365" s="1760">
        <v>0.0</v>
      </c>
      <c r="H1365" s="1761">
        <f t="shared" si="957"/>
        <v>27</v>
      </c>
      <c r="I1365" s="1762">
        <f>sum(H1365:H1368)</f>
        <v>36</v>
      </c>
      <c r="J1365" s="729"/>
      <c r="K1365" s="1762" t="s">
        <v>115</v>
      </c>
      <c r="L1365" s="1762">
        <f t="shared" si="956"/>
        <v>38</v>
      </c>
      <c r="M1365" s="1762">
        <f>(L1365-H1365)-R1365</f>
        <v>11</v>
      </c>
      <c r="N1365" s="1765">
        <v>30.0</v>
      </c>
      <c r="O1365" s="1762">
        <f t="shared" ref="O1365:O1366" si="958">SUM(M1365,N1365)</f>
        <v>41</v>
      </c>
      <c r="P1365" s="1762"/>
      <c r="Q1365" s="1685"/>
      <c r="R1365" s="1762"/>
      <c r="S1365" s="649"/>
      <c r="T1365" s="649"/>
      <c r="U1365" s="649"/>
      <c r="V1365" s="649"/>
      <c r="W1365" s="649"/>
      <c r="X1365" s="649"/>
      <c r="Y1365" s="649"/>
      <c r="Z1365" s="649"/>
      <c r="AA1365" s="649"/>
      <c r="AB1365" s="649"/>
    </row>
    <row r="1366">
      <c r="A1366" s="1714" t="s">
        <v>77</v>
      </c>
      <c r="B1366" s="692">
        <v>0.0</v>
      </c>
      <c r="C1366" s="692">
        <v>0.0</v>
      </c>
      <c r="D1366" s="692">
        <v>0.0</v>
      </c>
      <c r="E1366" s="692">
        <v>0.0</v>
      </c>
      <c r="F1366" s="692">
        <v>0.0</v>
      </c>
      <c r="G1366" s="692">
        <v>0.0</v>
      </c>
      <c r="H1366" s="693">
        <f t="shared" si="957"/>
        <v>0</v>
      </c>
      <c r="I1366" s="596">
        <f>(I1365/60)</f>
        <v>0.6</v>
      </c>
      <c r="J1366" s="729"/>
      <c r="K1366" s="701" t="s">
        <v>77</v>
      </c>
      <c r="L1366" s="701">
        <f t="shared" si="956"/>
        <v>9</v>
      </c>
      <c r="M1366" s="701">
        <f>(L1366-H1366-H1367)-R1366</f>
        <v>0</v>
      </c>
      <c r="N1366" s="692">
        <v>2.0</v>
      </c>
      <c r="O1366" s="701">
        <f t="shared" si="958"/>
        <v>2</v>
      </c>
      <c r="P1366" s="701"/>
      <c r="Q1366" s="1686"/>
      <c r="R1366" s="1686"/>
      <c r="S1366" s="649"/>
      <c r="T1366" s="649"/>
      <c r="U1366" s="649"/>
      <c r="V1366" s="649"/>
      <c r="W1366" s="649"/>
      <c r="X1366" s="649"/>
      <c r="Y1366" s="649"/>
      <c r="Z1366" s="649"/>
      <c r="AA1366" s="649"/>
      <c r="AB1366" s="649"/>
    </row>
    <row r="1367">
      <c r="A1367" s="1714" t="s">
        <v>78</v>
      </c>
      <c r="B1367" s="692">
        <v>0.0</v>
      </c>
      <c r="C1367" s="692">
        <v>1.0</v>
      </c>
      <c r="D1367" s="692">
        <v>5.0</v>
      </c>
      <c r="E1367" s="692">
        <v>0.0</v>
      </c>
      <c r="F1367" s="692">
        <v>3.0</v>
      </c>
      <c r="G1367" s="692">
        <v>0.0</v>
      </c>
      <c r="H1367" s="693">
        <f t="shared" si="957"/>
        <v>9</v>
      </c>
      <c r="I1367" s="701"/>
      <c r="J1367" s="729"/>
      <c r="K1367" s="701" t="s">
        <v>78</v>
      </c>
      <c r="L1367" s="701" t="str">
        <f t="shared" si="956"/>
        <v>-</v>
      </c>
      <c r="M1367" s="701" t="s">
        <v>79</v>
      </c>
      <c r="N1367" s="692" t="s">
        <v>79</v>
      </c>
      <c r="O1367" s="701" t="s">
        <v>79</v>
      </c>
      <c r="P1367" s="701"/>
      <c r="Q1367" s="1686"/>
      <c r="R1367" s="1686"/>
      <c r="S1367" s="649"/>
      <c r="T1367" s="649"/>
      <c r="U1367" s="649"/>
      <c r="V1367" s="649"/>
      <c r="W1367" s="649"/>
      <c r="X1367" s="649"/>
      <c r="Y1367" s="649"/>
      <c r="Z1367" s="649"/>
      <c r="AA1367" s="649"/>
      <c r="AB1367" s="649"/>
    </row>
    <row r="1368">
      <c r="A1368" s="1714" t="s">
        <v>446</v>
      </c>
      <c r="B1368" s="692">
        <v>0.0</v>
      </c>
      <c r="C1368" s="692">
        <v>0.0</v>
      </c>
      <c r="D1368" s="692">
        <v>0.0</v>
      </c>
      <c r="E1368" s="692">
        <v>0.0</v>
      </c>
      <c r="F1368" s="692">
        <v>0.0</v>
      </c>
      <c r="G1368" s="692">
        <v>0.0</v>
      </c>
      <c r="H1368" s="693">
        <f>sum(B1368:G1368)</f>
        <v>0</v>
      </c>
      <c r="I1368" s="701"/>
      <c r="J1368" s="729"/>
      <c r="K1368" s="701" t="s">
        <v>446</v>
      </c>
      <c r="L1368" s="701">
        <f t="shared" si="956"/>
        <v>8</v>
      </c>
      <c r="M1368" s="701">
        <f>(L1368-H1368)-R1368</f>
        <v>8</v>
      </c>
      <c r="N1368" s="692">
        <v>0.0</v>
      </c>
      <c r="O1368" s="701">
        <f>SUM(M1368,N1368)</f>
        <v>8</v>
      </c>
      <c r="P1368" s="701"/>
      <c r="Q1368" s="1686"/>
      <c r="R1368" s="1686"/>
      <c r="S1368" s="649"/>
      <c r="T1368" s="649"/>
      <c r="U1368" s="649"/>
      <c r="V1368" s="649"/>
      <c r="W1368" s="649"/>
      <c r="X1368" s="649"/>
      <c r="Y1368" s="649"/>
      <c r="Z1368" s="649"/>
      <c r="AA1368" s="649"/>
      <c r="AB1368" s="649"/>
    </row>
    <row r="1369">
      <c r="A1369" s="1714" t="s">
        <v>80</v>
      </c>
      <c r="B1369" s="692">
        <v>0.0</v>
      </c>
      <c r="C1369" s="692">
        <v>0.0</v>
      </c>
      <c r="D1369" s="692">
        <v>0.0</v>
      </c>
      <c r="E1369" s="692">
        <v>0.0</v>
      </c>
      <c r="F1369" s="692">
        <v>0.0</v>
      </c>
      <c r="G1369" s="692">
        <v>0.0</v>
      </c>
      <c r="H1369" s="693">
        <f t="shared" ref="H1369:H1372" si="959">SUM(B1369:G1369)</f>
        <v>0</v>
      </c>
      <c r="I1369" s="701"/>
      <c r="J1369" s="729"/>
      <c r="K1369" s="701" t="s">
        <v>80</v>
      </c>
      <c r="L1369" s="692">
        <v>0.0</v>
      </c>
      <c r="M1369" s="701">
        <f>(L1369-H1369)</f>
        <v>0</v>
      </c>
      <c r="N1369" s="692">
        <v>0.0</v>
      </c>
      <c r="O1369" s="701">
        <f>sum(M1369,N1369)</f>
        <v>0</v>
      </c>
      <c r="P1369" s="701"/>
      <c r="Q1369" s="1686"/>
      <c r="R1369" s="1686"/>
      <c r="S1369" s="649"/>
      <c r="T1369" s="649"/>
      <c r="U1369" s="649"/>
      <c r="V1369" s="649"/>
      <c r="W1369" s="649"/>
      <c r="X1369" s="649"/>
      <c r="Y1369" s="649"/>
      <c r="Z1369" s="649"/>
      <c r="AA1369" s="649"/>
      <c r="AB1369" s="649"/>
    </row>
    <row r="1370">
      <c r="A1370" s="1715" t="s">
        <v>240</v>
      </c>
      <c r="B1370" s="1760">
        <v>2.0</v>
      </c>
      <c r="C1370" s="1760">
        <v>0.0</v>
      </c>
      <c r="D1370" s="1760">
        <v>0.0</v>
      </c>
      <c r="E1370" s="1760">
        <v>3.0</v>
      </c>
      <c r="F1370" s="1760">
        <v>6.0</v>
      </c>
      <c r="G1370" s="1760">
        <v>4.0</v>
      </c>
      <c r="H1370" s="1761">
        <f t="shared" si="959"/>
        <v>15</v>
      </c>
      <c r="I1370" s="1762">
        <f>sum(H1370:H1373)</f>
        <v>29</v>
      </c>
      <c r="J1370" s="729"/>
      <c r="K1370" s="1762" t="s">
        <v>240</v>
      </c>
      <c r="L1370" s="1762">
        <f t="shared" ref="L1370:L1374" si="960">(O968)</f>
        <v>62</v>
      </c>
      <c r="M1370" s="1762">
        <f>(L1370-H1370)-R1370</f>
        <v>47</v>
      </c>
      <c r="N1370" s="1765">
        <v>0.0</v>
      </c>
      <c r="O1370" s="1762">
        <f t="shared" ref="O1370:O1371" si="961">SUM(M1370,N1370)</f>
        <v>47</v>
      </c>
      <c r="P1370" s="1762"/>
      <c r="Q1370" s="1766" t="s">
        <v>739</v>
      </c>
      <c r="R1370" s="1762"/>
      <c r="S1370" s="649"/>
      <c r="T1370" s="649"/>
      <c r="U1370" s="649"/>
      <c r="V1370" s="649"/>
      <c r="W1370" s="649"/>
      <c r="X1370" s="649"/>
      <c r="Y1370" s="649"/>
      <c r="Z1370" s="649"/>
      <c r="AA1370" s="649"/>
      <c r="AB1370" s="649"/>
    </row>
    <row r="1371">
      <c r="A1371" s="1714" t="s">
        <v>77</v>
      </c>
      <c r="B1371" s="692">
        <v>0.0</v>
      </c>
      <c r="C1371" s="692">
        <v>0.0</v>
      </c>
      <c r="D1371" s="692">
        <v>0.0</v>
      </c>
      <c r="E1371" s="692">
        <v>0.0</v>
      </c>
      <c r="F1371" s="692">
        <v>0.0</v>
      </c>
      <c r="G1371" s="690">
        <v>0.0</v>
      </c>
      <c r="H1371" s="693">
        <f t="shared" si="959"/>
        <v>0</v>
      </c>
      <c r="I1371" s="596">
        <f>(I1370/60)</f>
        <v>0.4833333333</v>
      </c>
      <c r="J1371" s="729"/>
      <c r="K1371" s="701" t="s">
        <v>77</v>
      </c>
      <c r="L1371" s="701">
        <f t="shared" si="960"/>
        <v>10</v>
      </c>
      <c r="M1371" s="701">
        <f>(L1371-H1371-H1372)-R1371</f>
        <v>1</v>
      </c>
      <c r="N1371" s="692">
        <v>0.0</v>
      </c>
      <c r="O1371" s="701">
        <f t="shared" si="961"/>
        <v>1</v>
      </c>
      <c r="P1371" s="701"/>
      <c r="Q1371" s="1621"/>
      <c r="R1371" s="1686"/>
      <c r="S1371" s="649"/>
      <c r="T1371" s="649"/>
      <c r="U1371" s="649"/>
      <c r="V1371" s="649"/>
      <c r="W1371" s="649"/>
      <c r="X1371" s="649"/>
      <c r="Y1371" s="649"/>
      <c r="Z1371" s="649"/>
      <c r="AA1371" s="649"/>
      <c r="AB1371" s="649"/>
    </row>
    <row r="1372">
      <c r="A1372" s="1714" t="s">
        <v>78</v>
      </c>
      <c r="B1372" s="692">
        <v>0.0</v>
      </c>
      <c r="C1372" s="692">
        <v>0.0</v>
      </c>
      <c r="D1372" s="692">
        <v>0.0</v>
      </c>
      <c r="E1372" s="692">
        <v>8.0</v>
      </c>
      <c r="F1372" s="692">
        <v>1.0</v>
      </c>
      <c r="G1372" s="690">
        <v>0.0</v>
      </c>
      <c r="H1372" s="693">
        <f t="shared" si="959"/>
        <v>9</v>
      </c>
      <c r="I1372" s="701"/>
      <c r="J1372" s="729"/>
      <c r="K1372" s="701" t="s">
        <v>78</v>
      </c>
      <c r="L1372" s="701" t="str">
        <f t="shared" si="960"/>
        <v>-</v>
      </c>
      <c r="M1372" s="701" t="s">
        <v>79</v>
      </c>
      <c r="N1372" s="692" t="s">
        <v>79</v>
      </c>
      <c r="O1372" s="701" t="s">
        <v>79</v>
      </c>
      <c r="P1372" s="701"/>
      <c r="Q1372" s="1686"/>
      <c r="R1372" s="1686"/>
      <c r="S1372" s="649"/>
      <c r="T1372" s="649"/>
      <c r="U1372" s="649"/>
      <c r="V1372" s="649"/>
      <c r="W1372" s="649"/>
      <c r="X1372" s="649"/>
      <c r="Y1372" s="649"/>
      <c r="Z1372" s="649"/>
      <c r="AA1372" s="649"/>
      <c r="AB1372" s="649"/>
    </row>
    <row r="1373">
      <c r="A1373" s="1714" t="s">
        <v>446</v>
      </c>
      <c r="B1373" s="692">
        <v>2.0</v>
      </c>
      <c r="C1373" s="692">
        <v>3.0</v>
      </c>
      <c r="D1373" s="692">
        <v>0.0</v>
      </c>
      <c r="E1373" s="692">
        <v>0.0</v>
      </c>
      <c r="F1373" s="692">
        <v>0.0</v>
      </c>
      <c r="G1373" s="690">
        <v>0.0</v>
      </c>
      <c r="H1373" s="693">
        <f>sum(B1373:G1373)</f>
        <v>5</v>
      </c>
      <c r="I1373" s="701"/>
      <c r="J1373" s="729"/>
      <c r="K1373" s="701" t="s">
        <v>446</v>
      </c>
      <c r="L1373" s="701">
        <f t="shared" si="960"/>
        <v>5</v>
      </c>
      <c r="M1373" s="701">
        <f>(L1373-H1373)-R1373</f>
        <v>0</v>
      </c>
      <c r="N1373" s="692">
        <v>0.0</v>
      </c>
      <c r="O1373" s="701">
        <f>SUM(M1373,N1373)</f>
        <v>0</v>
      </c>
      <c r="P1373" s="701"/>
      <c r="Q1373" s="1621" t="s">
        <v>619</v>
      </c>
      <c r="R1373" s="1686"/>
      <c r="S1373" s="649"/>
      <c r="T1373" s="649"/>
      <c r="U1373" s="649"/>
      <c r="V1373" s="649"/>
      <c r="W1373" s="649"/>
      <c r="X1373" s="649"/>
      <c r="Y1373" s="649"/>
      <c r="Z1373" s="649"/>
      <c r="AA1373" s="649"/>
      <c r="AB1373" s="649"/>
    </row>
    <row r="1374">
      <c r="A1374" s="1714" t="s">
        <v>80</v>
      </c>
      <c r="B1374" s="692">
        <v>1.0</v>
      </c>
      <c r="C1374" s="692">
        <v>0.0</v>
      </c>
      <c r="D1374" s="692">
        <v>0.0</v>
      </c>
      <c r="E1374" s="692">
        <v>1.0</v>
      </c>
      <c r="F1374" s="692">
        <v>0.0</v>
      </c>
      <c r="G1374" s="690">
        <v>1.0</v>
      </c>
      <c r="H1374" s="693">
        <f t="shared" ref="H1374:H1377" si="962">SUM(B1374:G1374)</f>
        <v>3</v>
      </c>
      <c r="I1374" s="701"/>
      <c r="J1374" s="729"/>
      <c r="K1374" s="701" t="s">
        <v>80</v>
      </c>
      <c r="L1374" s="701">
        <f t="shared" si="960"/>
        <v>6</v>
      </c>
      <c r="M1374" s="701">
        <f>(L1374-H1374)</f>
        <v>3</v>
      </c>
      <c r="N1374" s="692">
        <v>0.0</v>
      </c>
      <c r="O1374" s="701">
        <f>sum(M1374,N1374)</f>
        <v>3</v>
      </c>
      <c r="P1374" s="701"/>
      <c r="Q1374" s="1621" t="s">
        <v>460</v>
      </c>
      <c r="R1374" s="1686"/>
      <c r="S1374" s="649"/>
      <c r="T1374" s="649"/>
      <c r="U1374" s="649"/>
      <c r="V1374" s="649"/>
      <c r="W1374" s="649"/>
      <c r="X1374" s="649"/>
      <c r="Y1374" s="649"/>
      <c r="Z1374" s="649"/>
      <c r="AA1374" s="649"/>
      <c r="AB1374" s="649"/>
    </row>
    <row r="1375">
      <c r="A1375" s="1715" t="s">
        <v>14</v>
      </c>
      <c r="B1375" s="1765">
        <v>3.0</v>
      </c>
      <c r="C1375" s="1765">
        <v>2.0</v>
      </c>
      <c r="D1375" s="1765">
        <v>1.0</v>
      </c>
      <c r="E1375" s="1765">
        <v>0.0</v>
      </c>
      <c r="F1375" s="1765">
        <v>1.0</v>
      </c>
      <c r="G1375" s="1760">
        <v>3.0</v>
      </c>
      <c r="H1375" s="1761">
        <f t="shared" si="962"/>
        <v>10</v>
      </c>
      <c r="I1375" s="1762">
        <f>sum(H1375:H1378)</f>
        <v>11</v>
      </c>
      <c r="J1375" s="1531"/>
      <c r="K1375" s="1762" t="s">
        <v>14</v>
      </c>
      <c r="L1375" s="1765">
        <v>35.0</v>
      </c>
      <c r="M1375" s="1762">
        <f>(L1375-H1375)-R1375</f>
        <v>25</v>
      </c>
      <c r="N1375" s="1765">
        <v>0.0</v>
      </c>
      <c r="O1375" s="1762">
        <f t="shared" ref="O1375:O1376" si="963">SUM(M1375,N1375)</f>
        <v>25</v>
      </c>
      <c r="P1375" s="1762"/>
      <c r="Q1375" s="1685"/>
      <c r="R1375" s="1762"/>
      <c r="S1375" s="649"/>
      <c r="T1375" s="649"/>
      <c r="U1375" s="649"/>
      <c r="V1375" s="649"/>
      <c r="W1375" s="649"/>
      <c r="X1375" s="649"/>
      <c r="Y1375" s="649"/>
      <c r="Z1375" s="649"/>
      <c r="AA1375" s="649"/>
      <c r="AB1375" s="649"/>
    </row>
    <row r="1376">
      <c r="A1376" s="1714" t="s">
        <v>77</v>
      </c>
      <c r="B1376" s="692">
        <v>0.0</v>
      </c>
      <c r="C1376" s="692">
        <v>0.0</v>
      </c>
      <c r="D1376" s="692">
        <v>0.0</v>
      </c>
      <c r="E1376" s="692">
        <v>0.0</v>
      </c>
      <c r="F1376" s="692">
        <v>0.0</v>
      </c>
      <c r="G1376" s="692">
        <v>0.0</v>
      </c>
      <c r="H1376" s="693">
        <f t="shared" si="962"/>
        <v>0</v>
      </c>
      <c r="I1376" s="596">
        <f>(I1375/60)</f>
        <v>0.1833333333</v>
      </c>
      <c r="J1376" s="1531"/>
      <c r="K1376" s="701" t="s">
        <v>77</v>
      </c>
      <c r="L1376" s="701">
        <f t="shared" ref="L1376:L1389" si="964">(O974)</f>
        <v>3</v>
      </c>
      <c r="M1376" s="701">
        <f>(L1376-H1376-H1377)-R1376</f>
        <v>2</v>
      </c>
      <c r="N1376" s="692">
        <v>0.0</v>
      </c>
      <c r="O1376" s="701">
        <f t="shared" si="963"/>
        <v>2</v>
      </c>
      <c r="P1376" s="701"/>
      <c r="Q1376" s="1686"/>
      <c r="R1376" s="1686"/>
      <c r="S1376" s="649"/>
      <c r="T1376" s="649"/>
      <c r="U1376" s="649"/>
      <c r="V1376" s="649"/>
      <c r="W1376" s="649"/>
      <c r="X1376" s="649"/>
      <c r="Y1376" s="649"/>
      <c r="Z1376" s="649"/>
      <c r="AA1376" s="649"/>
      <c r="AB1376" s="649"/>
    </row>
    <row r="1377">
      <c r="A1377" s="1714" t="s">
        <v>78</v>
      </c>
      <c r="B1377" s="692">
        <v>0.0</v>
      </c>
      <c r="C1377" s="692">
        <v>1.0</v>
      </c>
      <c r="D1377" s="692">
        <v>0.0</v>
      </c>
      <c r="E1377" s="692">
        <v>0.0</v>
      </c>
      <c r="F1377" s="692">
        <v>0.0</v>
      </c>
      <c r="G1377" s="692">
        <v>0.0</v>
      </c>
      <c r="H1377" s="693">
        <f t="shared" si="962"/>
        <v>1</v>
      </c>
      <c r="I1377" s="701"/>
      <c r="J1377" s="1531"/>
      <c r="K1377" s="701" t="s">
        <v>78</v>
      </c>
      <c r="L1377" s="701" t="str">
        <f t="shared" si="964"/>
        <v>-</v>
      </c>
      <c r="M1377" s="701" t="s">
        <v>79</v>
      </c>
      <c r="N1377" s="692" t="s">
        <v>79</v>
      </c>
      <c r="O1377" s="701" t="s">
        <v>79</v>
      </c>
      <c r="P1377" s="701"/>
      <c r="Q1377" s="1686"/>
      <c r="R1377" s="1686"/>
      <c r="S1377" s="649"/>
      <c r="T1377" s="649"/>
      <c r="U1377" s="649"/>
      <c r="V1377" s="649"/>
      <c r="W1377" s="649"/>
      <c r="X1377" s="649"/>
      <c r="Y1377" s="649"/>
      <c r="Z1377" s="649"/>
      <c r="AA1377" s="649"/>
      <c r="AB1377" s="649"/>
    </row>
    <row r="1378">
      <c r="A1378" s="1714" t="s">
        <v>446</v>
      </c>
      <c r="B1378" s="692">
        <v>0.0</v>
      </c>
      <c r="C1378" s="692">
        <v>0.0</v>
      </c>
      <c r="D1378" s="692">
        <v>0.0</v>
      </c>
      <c r="E1378" s="692">
        <v>0.0</v>
      </c>
      <c r="F1378" s="692">
        <v>0.0</v>
      </c>
      <c r="G1378" s="692">
        <v>0.0</v>
      </c>
      <c r="H1378" s="693">
        <f>sum(B1378:G1378)</f>
        <v>0</v>
      </c>
      <c r="I1378" s="701"/>
      <c r="J1378" s="1531"/>
      <c r="K1378" s="701" t="s">
        <v>446</v>
      </c>
      <c r="L1378" s="701">
        <f t="shared" si="964"/>
        <v>2</v>
      </c>
      <c r="M1378" s="701">
        <f>(L1378-H1378)-R1378</f>
        <v>2</v>
      </c>
      <c r="N1378" s="692">
        <v>0.0</v>
      </c>
      <c r="O1378" s="701">
        <f>SUM(M1378,N1378)</f>
        <v>2</v>
      </c>
      <c r="P1378" s="701"/>
      <c r="Q1378" s="1686"/>
      <c r="R1378" s="1686"/>
      <c r="S1378" s="649"/>
      <c r="T1378" s="649"/>
      <c r="U1378" s="649"/>
      <c r="V1378" s="649"/>
      <c r="W1378" s="649"/>
      <c r="X1378" s="649"/>
      <c r="Y1378" s="649"/>
      <c r="Z1378" s="649"/>
      <c r="AA1378" s="649"/>
      <c r="AB1378" s="649"/>
    </row>
    <row r="1379">
      <c r="A1379" s="1714" t="s">
        <v>80</v>
      </c>
      <c r="B1379" s="692">
        <v>0.0</v>
      </c>
      <c r="C1379" s="692">
        <v>0.0</v>
      </c>
      <c r="D1379" s="692">
        <v>0.0</v>
      </c>
      <c r="E1379" s="692">
        <v>0.0</v>
      </c>
      <c r="F1379" s="692">
        <v>0.0</v>
      </c>
      <c r="G1379" s="692">
        <v>0.0</v>
      </c>
      <c r="H1379" s="693">
        <f t="shared" ref="H1379:H1382" si="965">SUM(B1379:G1379)</f>
        <v>0</v>
      </c>
      <c r="I1379" s="701"/>
      <c r="J1379" s="1531"/>
      <c r="K1379" s="701" t="s">
        <v>80</v>
      </c>
      <c r="L1379" s="701">
        <f t="shared" si="964"/>
        <v>32</v>
      </c>
      <c r="M1379" s="701">
        <f>(L1379-H1379)</f>
        <v>32</v>
      </c>
      <c r="N1379" s="692">
        <v>0.0</v>
      </c>
      <c r="O1379" s="701">
        <f>sum(M1379,N1379)</f>
        <v>32</v>
      </c>
      <c r="P1379" s="701"/>
      <c r="Q1379" s="1686"/>
      <c r="R1379" s="1686"/>
      <c r="S1379" s="649"/>
      <c r="T1379" s="649"/>
      <c r="U1379" s="649"/>
      <c r="V1379" s="649"/>
      <c r="W1379" s="649"/>
      <c r="X1379" s="649"/>
      <c r="Y1379" s="649"/>
      <c r="Z1379" s="649"/>
      <c r="AA1379" s="649"/>
      <c r="AB1379" s="649"/>
    </row>
    <row r="1380">
      <c r="A1380" s="1715" t="s">
        <v>120</v>
      </c>
      <c r="B1380" s="1760">
        <v>12.0</v>
      </c>
      <c r="C1380" s="1760">
        <v>6.0</v>
      </c>
      <c r="D1380" s="1760">
        <v>9.0</v>
      </c>
      <c r="E1380" s="1760">
        <v>2.0</v>
      </c>
      <c r="F1380" s="1760">
        <v>2.0</v>
      </c>
      <c r="G1380" s="1760">
        <v>0.0</v>
      </c>
      <c r="H1380" s="1761">
        <f t="shared" si="965"/>
        <v>31</v>
      </c>
      <c r="I1380" s="1762">
        <f>sum(H1380:H1383)</f>
        <v>55</v>
      </c>
      <c r="J1380" s="1531"/>
      <c r="K1380" s="1762" t="s">
        <v>120</v>
      </c>
      <c r="L1380" s="1762">
        <f t="shared" si="964"/>
        <v>47</v>
      </c>
      <c r="M1380" s="1762">
        <f>(L1380-H1380)-R1380</f>
        <v>16</v>
      </c>
      <c r="N1380" s="1765">
        <v>20.0</v>
      </c>
      <c r="O1380" s="1762">
        <f t="shared" ref="O1380:O1381" si="966">SUM(M1380,N1380)</f>
        <v>36</v>
      </c>
      <c r="P1380" s="1762"/>
      <c r="Q1380" s="1685"/>
      <c r="R1380" s="1762"/>
      <c r="S1380" s="649"/>
      <c r="T1380" s="649"/>
      <c r="U1380" s="649"/>
      <c r="V1380" s="649"/>
      <c r="W1380" s="649"/>
      <c r="X1380" s="649"/>
      <c r="Y1380" s="649"/>
      <c r="Z1380" s="649"/>
      <c r="AA1380" s="649"/>
      <c r="AB1380" s="649"/>
    </row>
    <row r="1381">
      <c r="A1381" s="1714" t="s">
        <v>77</v>
      </c>
      <c r="B1381" s="692">
        <v>0.0</v>
      </c>
      <c r="C1381" s="692">
        <v>0.0</v>
      </c>
      <c r="D1381" s="692">
        <v>0.0</v>
      </c>
      <c r="E1381" s="692">
        <v>0.0</v>
      </c>
      <c r="F1381" s="692">
        <v>0.0</v>
      </c>
      <c r="G1381" s="690">
        <v>0.0</v>
      </c>
      <c r="H1381" s="693">
        <f t="shared" si="965"/>
        <v>0</v>
      </c>
      <c r="I1381" s="596">
        <f>(I1380/60)</f>
        <v>0.9166666667</v>
      </c>
      <c r="J1381" s="1531"/>
      <c r="K1381" s="701" t="s">
        <v>77</v>
      </c>
      <c r="L1381" s="701">
        <f t="shared" si="964"/>
        <v>22</v>
      </c>
      <c r="M1381" s="701">
        <f>(L1381-H1381-H1382)-R1381</f>
        <v>0</v>
      </c>
      <c r="N1381" s="692">
        <v>6.0</v>
      </c>
      <c r="O1381" s="701">
        <f t="shared" si="966"/>
        <v>6</v>
      </c>
      <c r="P1381" s="701"/>
      <c r="Q1381" s="1686"/>
      <c r="R1381" s="1686"/>
      <c r="S1381" s="649"/>
      <c r="T1381" s="649"/>
      <c r="U1381" s="649"/>
      <c r="V1381" s="649"/>
      <c r="W1381" s="649"/>
      <c r="X1381" s="649"/>
      <c r="Y1381" s="649"/>
      <c r="Z1381" s="649"/>
      <c r="AA1381" s="649"/>
      <c r="AB1381" s="649"/>
    </row>
    <row r="1382">
      <c r="A1382" s="1714" t="s">
        <v>78</v>
      </c>
      <c r="B1382" s="692">
        <v>1.0</v>
      </c>
      <c r="C1382" s="692">
        <v>7.0</v>
      </c>
      <c r="D1382" s="692">
        <v>3.0</v>
      </c>
      <c r="E1382" s="692">
        <v>6.0</v>
      </c>
      <c r="F1382" s="692">
        <v>2.0</v>
      </c>
      <c r="G1382" s="690">
        <v>3.0</v>
      </c>
      <c r="H1382" s="693">
        <f t="shared" si="965"/>
        <v>22</v>
      </c>
      <c r="I1382" s="701"/>
      <c r="J1382" s="1531"/>
      <c r="K1382" s="701" t="s">
        <v>78</v>
      </c>
      <c r="L1382" s="701" t="str">
        <f t="shared" si="964"/>
        <v>-</v>
      </c>
      <c r="M1382" s="701" t="s">
        <v>79</v>
      </c>
      <c r="N1382" s="692" t="s">
        <v>79</v>
      </c>
      <c r="O1382" s="701" t="s">
        <v>79</v>
      </c>
      <c r="P1382" s="701"/>
      <c r="Q1382" s="701"/>
      <c r="R1382" s="1686"/>
      <c r="S1382" s="649"/>
      <c r="T1382" s="649"/>
      <c r="U1382" s="649"/>
      <c r="V1382" s="649"/>
      <c r="W1382" s="649"/>
      <c r="X1382" s="649"/>
      <c r="Y1382" s="649"/>
      <c r="Z1382" s="649"/>
      <c r="AA1382" s="649"/>
      <c r="AB1382" s="649"/>
    </row>
    <row r="1383">
      <c r="A1383" s="1714" t="s">
        <v>446</v>
      </c>
      <c r="B1383" s="692">
        <v>1.0</v>
      </c>
      <c r="C1383" s="692">
        <v>1.0</v>
      </c>
      <c r="D1383" s="692">
        <v>0.0</v>
      </c>
      <c r="E1383" s="692">
        <v>0.0</v>
      </c>
      <c r="F1383" s="692">
        <v>0.0</v>
      </c>
      <c r="G1383" s="690">
        <v>0.0</v>
      </c>
      <c r="H1383" s="693">
        <f>sum(B1383:G1383)</f>
        <v>2</v>
      </c>
      <c r="I1383" s="701"/>
      <c r="J1383" s="1531"/>
      <c r="K1383" s="701" t="s">
        <v>446</v>
      </c>
      <c r="L1383" s="701">
        <f t="shared" si="964"/>
        <v>5</v>
      </c>
      <c r="M1383" s="701">
        <f>(L1383-H1383)-R1383</f>
        <v>3</v>
      </c>
      <c r="N1383" s="692">
        <v>0.0</v>
      </c>
      <c r="O1383" s="701">
        <f>SUM(M1383,N1383)</f>
        <v>3</v>
      </c>
      <c r="P1383" s="701"/>
      <c r="Q1383" s="701"/>
      <c r="R1383" s="1686"/>
      <c r="S1383" s="649"/>
      <c r="T1383" s="649"/>
      <c r="U1383" s="649"/>
      <c r="V1383" s="649"/>
      <c r="W1383" s="649"/>
      <c r="X1383" s="649"/>
      <c r="Y1383" s="649"/>
      <c r="Z1383" s="649"/>
      <c r="AA1383" s="649"/>
      <c r="AB1383" s="649"/>
    </row>
    <row r="1384">
      <c r="A1384" s="1714" t="s">
        <v>80</v>
      </c>
      <c r="B1384" s="692">
        <v>0.0</v>
      </c>
      <c r="C1384" s="692">
        <v>0.0</v>
      </c>
      <c r="D1384" s="692">
        <v>0.0</v>
      </c>
      <c r="E1384" s="692">
        <v>0.0</v>
      </c>
      <c r="F1384" s="692">
        <v>0.0</v>
      </c>
      <c r="G1384" s="690">
        <v>0.0</v>
      </c>
      <c r="H1384" s="693">
        <f t="shared" ref="H1384:H1387" si="967">SUM(B1384:G1384)</f>
        <v>0</v>
      </c>
      <c r="I1384" s="701"/>
      <c r="J1384" s="1531"/>
      <c r="K1384" s="701" t="s">
        <v>80</v>
      </c>
      <c r="L1384" s="701">
        <f t="shared" si="964"/>
        <v>0</v>
      </c>
      <c r="M1384" s="701">
        <f>(L1384-H1384)</f>
        <v>0</v>
      </c>
      <c r="N1384" s="692">
        <v>0.0</v>
      </c>
      <c r="O1384" s="701">
        <f>sum(M1384,N1384)</f>
        <v>0</v>
      </c>
      <c r="P1384" s="701"/>
      <c r="Q1384" s="701"/>
      <c r="R1384" s="1686"/>
      <c r="S1384" s="649"/>
      <c r="T1384" s="649"/>
      <c r="U1384" s="649"/>
      <c r="V1384" s="649"/>
      <c r="W1384" s="649"/>
      <c r="X1384" s="649"/>
      <c r="Y1384" s="649"/>
      <c r="Z1384" s="649"/>
      <c r="AA1384" s="649"/>
      <c r="AB1384" s="649"/>
    </row>
    <row r="1385">
      <c r="A1385" s="1715" t="s">
        <v>543</v>
      </c>
      <c r="B1385" s="1760">
        <v>0.0</v>
      </c>
      <c r="C1385" s="1760">
        <v>0.0</v>
      </c>
      <c r="D1385" s="1760">
        <v>0.0</v>
      </c>
      <c r="E1385" s="1760">
        <v>0.0</v>
      </c>
      <c r="F1385" s="1760">
        <v>0.0</v>
      </c>
      <c r="G1385" s="1760">
        <v>0.0</v>
      </c>
      <c r="H1385" s="1761">
        <f t="shared" si="967"/>
        <v>0</v>
      </c>
      <c r="I1385" s="1762">
        <f>sum(H1385:H1388)</f>
        <v>0</v>
      </c>
      <c r="J1385" s="1544" t="s">
        <v>206</v>
      </c>
      <c r="K1385" s="1762" t="s">
        <v>543</v>
      </c>
      <c r="L1385" s="1762">
        <f t="shared" si="964"/>
        <v>35</v>
      </c>
      <c r="M1385" s="1762">
        <f>(L1385-H1385)-R1385</f>
        <v>35</v>
      </c>
      <c r="N1385" s="1765">
        <v>0.0</v>
      </c>
      <c r="O1385" s="1762">
        <f t="shared" ref="O1385:O1386" si="968">SUM(M1385,N1385)</f>
        <v>35</v>
      </c>
      <c r="P1385" s="1786" t="s">
        <v>711</v>
      </c>
      <c r="Q1385" s="1762"/>
      <c r="R1385" s="1762"/>
      <c r="S1385" s="649"/>
      <c r="T1385" s="649"/>
      <c r="U1385" s="649"/>
      <c r="V1385" s="649"/>
      <c r="W1385" s="649"/>
      <c r="X1385" s="649"/>
      <c r="Y1385" s="649"/>
      <c r="Z1385" s="649"/>
      <c r="AA1385" s="649"/>
      <c r="AB1385" s="649"/>
    </row>
    <row r="1386">
      <c r="A1386" s="1714" t="s">
        <v>77</v>
      </c>
      <c r="B1386" s="692">
        <v>0.0</v>
      </c>
      <c r="C1386" s="692">
        <v>0.0</v>
      </c>
      <c r="D1386" s="692">
        <v>0.0</v>
      </c>
      <c r="E1386" s="692">
        <v>0.0</v>
      </c>
      <c r="F1386" s="692">
        <v>0.0</v>
      </c>
      <c r="G1386" s="690">
        <v>0.0</v>
      </c>
      <c r="H1386" s="693">
        <f t="shared" si="967"/>
        <v>0</v>
      </c>
      <c r="I1386" s="596">
        <f>(I1385/60)</f>
        <v>0</v>
      </c>
      <c r="J1386" s="1544" t="s">
        <v>206</v>
      </c>
      <c r="K1386" s="701" t="s">
        <v>77</v>
      </c>
      <c r="L1386" s="701">
        <f t="shared" si="964"/>
        <v>3</v>
      </c>
      <c r="M1386" s="701">
        <f>(L1386-H1386-H1387)-R1386</f>
        <v>3</v>
      </c>
      <c r="N1386" s="692">
        <v>0.0</v>
      </c>
      <c r="O1386" s="701">
        <f t="shared" si="968"/>
        <v>3</v>
      </c>
      <c r="P1386" s="692" t="s">
        <v>740</v>
      </c>
      <c r="Q1386" s="701"/>
      <c r="R1386" s="1686"/>
      <c r="S1386" s="649"/>
      <c r="T1386" s="649"/>
      <c r="U1386" s="649"/>
      <c r="V1386" s="649"/>
      <c r="W1386" s="649"/>
      <c r="X1386" s="649"/>
      <c r="Y1386" s="649"/>
      <c r="Z1386" s="649"/>
      <c r="AA1386" s="649"/>
      <c r="AB1386" s="649"/>
    </row>
    <row r="1387">
      <c r="A1387" s="1714" t="s">
        <v>78</v>
      </c>
      <c r="B1387" s="692">
        <v>0.0</v>
      </c>
      <c r="C1387" s="692">
        <v>0.0</v>
      </c>
      <c r="D1387" s="692">
        <v>0.0</v>
      </c>
      <c r="E1387" s="692">
        <v>0.0</v>
      </c>
      <c r="F1387" s="692">
        <v>0.0</v>
      </c>
      <c r="G1387" s="690">
        <v>0.0</v>
      </c>
      <c r="H1387" s="693">
        <f t="shared" si="967"/>
        <v>0</v>
      </c>
      <c r="I1387" s="701"/>
      <c r="J1387" s="1544" t="s">
        <v>206</v>
      </c>
      <c r="K1387" s="701" t="s">
        <v>78</v>
      </c>
      <c r="L1387" s="701" t="str">
        <f t="shared" si="964"/>
        <v>-</v>
      </c>
      <c r="M1387" s="701" t="s">
        <v>79</v>
      </c>
      <c r="N1387" s="692" t="s">
        <v>79</v>
      </c>
      <c r="O1387" s="701" t="s">
        <v>79</v>
      </c>
      <c r="P1387" s="692" t="s">
        <v>741</v>
      </c>
      <c r="Q1387" s="701"/>
      <c r="R1387" s="1686"/>
      <c r="S1387" s="649"/>
      <c r="T1387" s="649"/>
      <c r="U1387" s="649"/>
      <c r="V1387" s="649"/>
      <c r="W1387" s="649"/>
      <c r="X1387" s="649"/>
      <c r="Y1387" s="649"/>
      <c r="Z1387" s="649"/>
      <c r="AA1387" s="649"/>
      <c r="AB1387" s="649"/>
    </row>
    <row r="1388">
      <c r="A1388" s="1714" t="s">
        <v>446</v>
      </c>
      <c r="B1388" s="692">
        <v>0.0</v>
      </c>
      <c r="C1388" s="692">
        <v>0.0</v>
      </c>
      <c r="D1388" s="692">
        <v>0.0</v>
      </c>
      <c r="E1388" s="692">
        <v>0.0</v>
      </c>
      <c r="F1388" s="692">
        <v>0.0</v>
      </c>
      <c r="G1388" s="690">
        <v>0.0</v>
      </c>
      <c r="H1388" s="693">
        <f>sum(B1388:G1388)</f>
        <v>0</v>
      </c>
      <c r="I1388" s="701"/>
      <c r="J1388" s="1544" t="s">
        <v>206</v>
      </c>
      <c r="K1388" s="701" t="s">
        <v>446</v>
      </c>
      <c r="L1388" s="701">
        <f t="shared" si="964"/>
        <v>3</v>
      </c>
      <c r="M1388" s="701">
        <f>(L1388-H1388)-R1388</f>
        <v>3</v>
      </c>
      <c r="N1388" s="692">
        <v>0.0</v>
      </c>
      <c r="O1388" s="701">
        <f>SUM(M1388,N1388)</f>
        <v>3</v>
      </c>
      <c r="P1388" s="1787">
        <v>44775.0</v>
      </c>
      <c r="Q1388" s="701"/>
      <c r="R1388" s="1686"/>
      <c r="S1388" s="649"/>
      <c r="T1388" s="649"/>
      <c r="U1388" s="649"/>
      <c r="V1388" s="649"/>
      <c r="W1388" s="649"/>
      <c r="X1388" s="649"/>
      <c r="Y1388" s="649"/>
      <c r="Z1388" s="649"/>
      <c r="AA1388" s="649"/>
      <c r="AB1388" s="649"/>
    </row>
    <row r="1389">
      <c r="A1389" s="1714" t="s">
        <v>80</v>
      </c>
      <c r="B1389" s="692">
        <v>0.0</v>
      </c>
      <c r="C1389" s="692">
        <v>0.0</v>
      </c>
      <c r="D1389" s="692">
        <v>0.0</v>
      </c>
      <c r="E1389" s="692">
        <v>0.0</v>
      </c>
      <c r="F1389" s="692">
        <v>0.0</v>
      </c>
      <c r="G1389" s="690">
        <v>0.0</v>
      </c>
      <c r="H1389" s="693">
        <f>SUM(B1389:G1389)</f>
        <v>0</v>
      </c>
      <c r="I1389" s="701"/>
      <c r="J1389" s="1544" t="s">
        <v>79</v>
      </c>
      <c r="K1389" s="701" t="s">
        <v>80</v>
      </c>
      <c r="L1389" s="701">
        <f t="shared" si="964"/>
        <v>19</v>
      </c>
      <c r="M1389" s="701">
        <f>(L1389-H1389)</f>
        <v>19</v>
      </c>
      <c r="N1389" s="692">
        <v>0.0</v>
      </c>
      <c r="O1389" s="701">
        <f>sum(M1389,N1389)</f>
        <v>19</v>
      </c>
      <c r="P1389" s="701"/>
      <c r="Q1389" s="701"/>
      <c r="R1389" s="1686"/>
      <c r="S1389" s="649"/>
      <c r="T1389" s="649"/>
      <c r="U1389" s="649"/>
      <c r="V1389" s="649"/>
      <c r="W1389" s="649"/>
      <c r="X1389" s="649"/>
      <c r="Y1389" s="649"/>
      <c r="Z1389" s="649"/>
      <c r="AA1389" s="649"/>
      <c r="AB1389" s="649"/>
    </row>
    <row r="1390">
      <c r="A1390" s="1757" t="s">
        <v>270</v>
      </c>
      <c r="B1390" s="1758">
        <f t="shared" ref="B1390:F1390" si="969">SUM(B1391:B1420)</f>
        <v>28</v>
      </c>
      <c r="C1390" s="1758">
        <f t="shared" si="969"/>
        <v>62</v>
      </c>
      <c r="D1390" s="1758">
        <f t="shared" si="969"/>
        <v>42</v>
      </c>
      <c r="E1390" s="1758">
        <f t="shared" si="969"/>
        <v>40</v>
      </c>
      <c r="F1390" s="1758">
        <f t="shared" si="969"/>
        <v>35</v>
      </c>
      <c r="G1390" s="1788">
        <v>0.0</v>
      </c>
      <c r="H1390" s="1758">
        <f> SUM(H1391:H1394,H1396:H1399,H1401:H1404,H1406:H1409,H1411:H1414,H1416:H1419)</f>
        <v>207</v>
      </c>
      <c r="I1390" s="1758"/>
      <c r="J1390" s="1531"/>
      <c r="K1390" s="1758" t="s">
        <v>270</v>
      </c>
      <c r="L1390" s="1682"/>
      <c r="M1390" s="1682"/>
      <c r="N1390" s="1682"/>
      <c r="O1390" s="1682"/>
      <c r="P1390" s="1682"/>
      <c r="Q1390" s="1682"/>
      <c r="R1390" s="1682"/>
      <c r="S1390" s="649"/>
      <c r="T1390" s="649"/>
      <c r="U1390" s="649"/>
      <c r="V1390" s="649"/>
      <c r="W1390" s="649"/>
      <c r="X1390" s="649"/>
      <c r="Y1390" s="649"/>
      <c r="Z1390" s="649"/>
      <c r="AA1390" s="649"/>
      <c r="AB1390" s="649"/>
    </row>
    <row r="1391">
      <c r="A1391" s="1759" t="s">
        <v>89</v>
      </c>
      <c r="B1391" s="1760">
        <v>9.0</v>
      </c>
      <c r="C1391" s="1760">
        <v>17.0</v>
      </c>
      <c r="D1391" s="1760">
        <v>12.0</v>
      </c>
      <c r="E1391" s="1760">
        <v>9.0</v>
      </c>
      <c r="F1391" s="1760">
        <v>10.0</v>
      </c>
      <c r="G1391" s="1760">
        <v>0.0</v>
      </c>
      <c r="H1391" s="1761">
        <f t="shared" ref="H1391:H1393" si="970">SUM(B1391:G1391)</f>
        <v>57</v>
      </c>
      <c r="I1391" s="1762">
        <f>sum(H1391:H1394)</f>
        <v>78</v>
      </c>
      <c r="J1391" s="1531"/>
      <c r="K1391" s="1764" t="s">
        <v>89</v>
      </c>
      <c r="L1391" s="1762">
        <f t="shared" ref="L1391:L1413" si="971">(O989)</f>
        <v>116</v>
      </c>
      <c r="M1391" s="1762">
        <f>(L1391-H1391)-R1391</f>
        <v>59</v>
      </c>
      <c r="N1391" s="1765">
        <v>30.0</v>
      </c>
      <c r="O1391" s="1762">
        <f t="shared" ref="O1391:O1392" si="972">SUM(M1391,N1391)</f>
        <v>89</v>
      </c>
      <c r="P1391" s="1765" t="s">
        <v>2</v>
      </c>
      <c r="Q1391" s="1762"/>
      <c r="R1391" s="1762"/>
      <c r="S1391" s="649"/>
      <c r="T1391" s="649"/>
      <c r="U1391" s="649"/>
      <c r="V1391" s="649"/>
      <c r="W1391" s="649"/>
      <c r="X1391" s="649"/>
      <c r="Y1391" s="649"/>
      <c r="Z1391" s="649"/>
      <c r="AA1391" s="649"/>
      <c r="AB1391" s="649"/>
    </row>
    <row r="1392">
      <c r="A1392" s="1714" t="s">
        <v>77</v>
      </c>
      <c r="B1392" s="692">
        <v>0.0</v>
      </c>
      <c r="C1392" s="692">
        <v>0.0</v>
      </c>
      <c r="D1392" s="692">
        <v>0.0</v>
      </c>
      <c r="E1392" s="692">
        <v>0.0</v>
      </c>
      <c r="F1392" s="692">
        <v>0.0</v>
      </c>
      <c r="G1392" s="690">
        <v>0.0</v>
      </c>
      <c r="H1392" s="693">
        <f t="shared" si="970"/>
        <v>0</v>
      </c>
      <c r="I1392" s="596">
        <f>(I1391/61)</f>
        <v>1.278688525</v>
      </c>
      <c r="J1392" s="1531"/>
      <c r="K1392" s="701" t="s">
        <v>77</v>
      </c>
      <c r="L1392" s="701">
        <f t="shared" si="971"/>
        <v>26</v>
      </c>
      <c r="M1392" s="701">
        <f>(L1392-H1392-H1393)-R1392</f>
        <v>5</v>
      </c>
      <c r="N1392" s="692">
        <v>11.0</v>
      </c>
      <c r="O1392" s="701">
        <f t="shared" si="972"/>
        <v>16</v>
      </c>
      <c r="P1392" s="692"/>
      <c r="Q1392" s="701"/>
      <c r="R1392" s="1686"/>
      <c r="S1392" s="649"/>
      <c r="T1392" s="649"/>
      <c r="U1392" s="649"/>
      <c r="V1392" s="649"/>
      <c r="W1392" s="649"/>
      <c r="X1392" s="649"/>
      <c r="Y1392" s="649"/>
      <c r="Z1392" s="649"/>
      <c r="AA1392" s="649"/>
      <c r="AB1392" s="649"/>
    </row>
    <row r="1393">
      <c r="A1393" s="1714" t="s">
        <v>78</v>
      </c>
      <c r="B1393" s="692">
        <v>2.0</v>
      </c>
      <c r="C1393" s="692">
        <v>8.0</v>
      </c>
      <c r="D1393" s="692">
        <v>5.0</v>
      </c>
      <c r="E1393" s="692">
        <v>2.0</v>
      </c>
      <c r="F1393" s="692">
        <v>4.0</v>
      </c>
      <c r="G1393" s="690">
        <v>0.0</v>
      </c>
      <c r="H1393" s="693">
        <f t="shared" si="970"/>
        <v>21</v>
      </c>
      <c r="I1393" s="701"/>
      <c r="J1393" s="1531"/>
      <c r="K1393" s="701" t="s">
        <v>78</v>
      </c>
      <c r="L1393" s="701" t="str">
        <f t="shared" si="971"/>
        <v>-</v>
      </c>
      <c r="M1393" s="701" t="s">
        <v>79</v>
      </c>
      <c r="N1393" s="692" t="s">
        <v>79</v>
      </c>
      <c r="O1393" s="701" t="s">
        <v>79</v>
      </c>
      <c r="P1393" s="701"/>
      <c r="Q1393" s="701"/>
      <c r="R1393" s="1686"/>
      <c r="S1393" s="649"/>
      <c r="T1393" s="649"/>
      <c r="U1393" s="649"/>
      <c r="V1393" s="649"/>
      <c r="W1393" s="649"/>
      <c r="X1393" s="649"/>
      <c r="Y1393" s="649"/>
      <c r="Z1393" s="649"/>
      <c r="AA1393" s="649"/>
      <c r="AB1393" s="649"/>
    </row>
    <row r="1394">
      <c r="A1394" s="1714" t="s">
        <v>446</v>
      </c>
      <c r="B1394" s="692">
        <v>0.0</v>
      </c>
      <c r="C1394" s="692">
        <v>0.0</v>
      </c>
      <c r="D1394" s="692">
        <v>0.0</v>
      </c>
      <c r="E1394" s="692">
        <v>0.0</v>
      </c>
      <c r="F1394" s="692">
        <v>0.0</v>
      </c>
      <c r="G1394" s="690">
        <v>0.0</v>
      </c>
      <c r="H1394" s="693">
        <f>sum(B1394:G1394)</f>
        <v>0</v>
      </c>
      <c r="I1394" s="701"/>
      <c r="J1394" s="1531"/>
      <c r="K1394" s="701" t="s">
        <v>446</v>
      </c>
      <c r="L1394" s="701">
        <f t="shared" si="971"/>
        <v>6</v>
      </c>
      <c r="M1394" s="701">
        <f>(L1394-H1394)-R1394</f>
        <v>6</v>
      </c>
      <c r="N1394" s="692">
        <v>0.0</v>
      </c>
      <c r="O1394" s="701">
        <f>SUM(M1394,N1394)</f>
        <v>6</v>
      </c>
      <c r="P1394" s="701"/>
      <c r="Q1394" s="701"/>
      <c r="R1394" s="1686"/>
      <c r="S1394" s="649"/>
      <c r="T1394" s="649"/>
      <c r="U1394" s="649"/>
      <c r="V1394" s="649"/>
      <c r="W1394" s="649"/>
      <c r="X1394" s="649"/>
      <c r="Y1394" s="649"/>
      <c r="Z1394" s="649"/>
      <c r="AA1394" s="649"/>
      <c r="AB1394" s="649"/>
    </row>
    <row r="1395">
      <c r="A1395" s="1714" t="s">
        <v>80</v>
      </c>
      <c r="B1395" s="692">
        <v>0.0</v>
      </c>
      <c r="C1395" s="692">
        <v>0.0</v>
      </c>
      <c r="D1395" s="692">
        <v>0.0</v>
      </c>
      <c r="E1395" s="692">
        <v>0.0</v>
      </c>
      <c r="F1395" s="692">
        <v>0.0</v>
      </c>
      <c r="G1395" s="690">
        <v>0.0</v>
      </c>
      <c r="H1395" s="693">
        <f t="shared" ref="H1395:H1398" si="973">SUM(B1395:G1395)</f>
        <v>0</v>
      </c>
      <c r="I1395" s="701"/>
      <c r="J1395" s="1531"/>
      <c r="K1395" s="701" t="s">
        <v>80</v>
      </c>
      <c r="L1395" s="701">
        <f t="shared" si="971"/>
        <v>56</v>
      </c>
      <c r="M1395" s="701">
        <f>(L1395-H1395)</f>
        <v>56</v>
      </c>
      <c r="N1395" s="692">
        <v>0.0</v>
      </c>
      <c r="O1395" s="701">
        <f>sum(M1395,N1395)</f>
        <v>56</v>
      </c>
      <c r="P1395" s="701"/>
      <c r="Q1395" s="701"/>
      <c r="R1395" s="1686"/>
      <c r="S1395" s="649"/>
      <c r="T1395" s="649"/>
      <c r="U1395" s="649"/>
      <c r="V1395" s="649"/>
      <c r="W1395" s="649"/>
      <c r="X1395" s="649"/>
      <c r="Y1395" s="649"/>
      <c r="Z1395" s="649"/>
      <c r="AA1395" s="649"/>
      <c r="AB1395" s="649"/>
    </row>
    <row r="1396">
      <c r="A1396" s="1715" t="s">
        <v>88</v>
      </c>
      <c r="B1396" s="1765">
        <v>0.0</v>
      </c>
      <c r="C1396" s="1765">
        <v>8.0</v>
      </c>
      <c r="D1396" s="1765">
        <v>9.0</v>
      </c>
      <c r="E1396" s="1765">
        <v>12.0</v>
      </c>
      <c r="F1396" s="1765">
        <v>12.0</v>
      </c>
      <c r="G1396" s="1760">
        <v>0.0</v>
      </c>
      <c r="H1396" s="1761">
        <f t="shared" si="973"/>
        <v>41</v>
      </c>
      <c r="I1396" s="1762">
        <f>sum(H1396:H1399)</f>
        <v>72</v>
      </c>
      <c r="J1396" s="1531"/>
      <c r="K1396" s="1762" t="s">
        <v>88</v>
      </c>
      <c r="L1396" s="1762">
        <f t="shared" si="971"/>
        <v>72</v>
      </c>
      <c r="M1396" s="1762">
        <f>(L1396-H1396)-R1396</f>
        <v>31</v>
      </c>
      <c r="N1396" s="1765">
        <v>15.0</v>
      </c>
      <c r="O1396" s="1762">
        <f t="shared" ref="O1396:O1397" si="974">SUM(M1396,N1396)</f>
        <v>46</v>
      </c>
      <c r="P1396" s="1765" t="s">
        <v>2</v>
      </c>
      <c r="Q1396" s="1762"/>
      <c r="R1396" s="1762"/>
      <c r="S1396" s="649"/>
      <c r="T1396" s="649"/>
      <c r="U1396" s="649"/>
      <c r="V1396" s="649"/>
      <c r="W1396" s="649"/>
      <c r="X1396" s="649"/>
      <c r="Y1396" s="649"/>
      <c r="Z1396" s="649"/>
      <c r="AA1396" s="649"/>
      <c r="AB1396" s="649"/>
    </row>
    <row r="1397">
      <c r="A1397" s="1714" t="s">
        <v>77</v>
      </c>
      <c r="B1397" s="692">
        <v>0.0</v>
      </c>
      <c r="C1397" s="692">
        <v>0.0</v>
      </c>
      <c r="D1397" s="692">
        <v>0.0</v>
      </c>
      <c r="E1397" s="692">
        <v>0.0</v>
      </c>
      <c r="F1397" s="692">
        <v>0.0</v>
      </c>
      <c r="G1397" s="692">
        <v>0.0</v>
      </c>
      <c r="H1397" s="693">
        <f t="shared" si="973"/>
        <v>0</v>
      </c>
      <c r="I1397" s="596">
        <f>(I1396/60)</f>
        <v>1.2</v>
      </c>
      <c r="J1397" s="1531"/>
      <c r="K1397" s="701" t="s">
        <v>77</v>
      </c>
      <c r="L1397" s="701">
        <f t="shared" si="971"/>
        <v>31</v>
      </c>
      <c r="M1397" s="701">
        <f>(L1397-H1397-H1398)-R1397</f>
        <v>1</v>
      </c>
      <c r="N1397" s="692">
        <v>4.0</v>
      </c>
      <c r="O1397" s="701">
        <f t="shared" si="974"/>
        <v>5</v>
      </c>
      <c r="P1397" s="692"/>
      <c r="Q1397" s="701"/>
      <c r="R1397" s="1686"/>
      <c r="S1397" s="649"/>
      <c r="T1397" s="649"/>
      <c r="U1397" s="649"/>
      <c r="V1397" s="649"/>
      <c r="W1397" s="649"/>
      <c r="X1397" s="649"/>
      <c r="Y1397" s="649"/>
      <c r="Z1397" s="649"/>
      <c r="AA1397" s="649"/>
      <c r="AB1397" s="649"/>
    </row>
    <row r="1398">
      <c r="A1398" s="1714" t="s">
        <v>78</v>
      </c>
      <c r="B1398" s="692">
        <v>0.0</v>
      </c>
      <c r="C1398" s="692">
        <v>8.0</v>
      </c>
      <c r="D1398" s="692">
        <v>6.0</v>
      </c>
      <c r="E1398" s="692">
        <v>11.0</v>
      </c>
      <c r="F1398" s="692">
        <v>5.0</v>
      </c>
      <c r="G1398" s="692">
        <v>0.0</v>
      </c>
      <c r="H1398" s="693">
        <f t="shared" si="973"/>
        <v>30</v>
      </c>
      <c r="I1398" s="701"/>
      <c r="J1398" s="1531"/>
      <c r="K1398" s="701" t="s">
        <v>78</v>
      </c>
      <c r="L1398" s="701" t="str">
        <f t="shared" si="971"/>
        <v>-</v>
      </c>
      <c r="M1398" s="701" t="s">
        <v>79</v>
      </c>
      <c r="N1398" s="692" t="s">
        <v>79</v>
      </c>
      <c r="O1398" s="701" t="s">
        <v>79</v>
      </c>
      <c r="P1398" s="701"/>
      <c r="Q1398" s="701"/>
      <c r="R1398" s="1686"/>
      <c r="S1398" s="649"/>
      <c r="T1398" s="649"/>
      <c r="U1398" s="649"/>
      <c r="V1398" s="649"/>
      <c r="W1398" s="649"/>
      <c r="X1398" s="649"/>
      <c r="Y1398" s="649"/>
      <c r="Z1398" s="649"/>
      <c r="AA1398" s="649"/>
      <c r="AB1398" s="649"/>
    </row>
    <row r="1399">
      <c r="A1399" s="1714" t="s">
        <v>446</v>
      </c>
      <c r="B1399" s="692">
        <v>0.0</v>
      </c>
      <c r="C1399" s="692">
        <v>1.0</v>
      </c>
      <c r="D1399" s="692">
        <v>0.0</v>
      </c>
      <c r="E1399" s="692">
        <v>0.0</v>
      </c>
      <c r="F1399" s="692">
        <v>0.0</v>
      </c>
      <c r="G1399" s="692">
        <v>0.0</v>
      </c>
      <c r="H1399" s="693">
        <f t="shared" ref="H1399:H1400" si="975">sum(B1399:G1399)</f>
        <v>1</v>
      </c>
      <c r="I1399" s="701"/>
      <c r="J1399" s="1531"/>
      <c r="K1399" s="701" t="s">
        <v>446</v>
      </c>
      <c r="L1399" s="701">
        <f t="shared" si="971"/>
        <v>1</v>
      </c>
      <c r="M1399" s="701">
        <f>(L1399-H1399)-R1399</f>
        <v>0</v>
      </c>
      <c r="N1399" s="692">
        <v>0.0</v>
      </c>
      <c r="O1399" s="701">
        <f>SUM(M1399,N1399)</f>
        <v>0</v>
      </c>
      <c r="P1399" s="701"/>
      <c r="Q1399" s="701"/>
      <c r="R1399" s="1686"/>
      <c r="S1399" s="649"/>
      <c r="T1399" s="649"/>
      <c r="U1399" s="649"/>
      <c r="V1399" s="649"/>
      <c r="W1399" s="649"/>
      <c r="X1399" s="649"/>
      <c r="Y1399" s="649"/>
      <c r="Z1399" s="649"/>
      <c r="AA1399" s="649"/>
      <c r="AB1399" s="649"/>
    </row>
    <row r="1400">
      <c r="A1400" s="1714" t="s">
        <v>80</v>
      </c>
      <c r="B1400" s="692">
        <v>0.0</v>
      </c>
      <c r="C1400" s="692">
        <v>1.0</v>
      </c>
      <c r="D1400" s="692">
        <v>2.0</v>
      </c>
      <c r="E1400" s="692">
        <v>2.0</v>
      </c>
      <c r="F1400" s="692">
        <v>2.0</v>
      </c>
      <c r="G1400" s="692">
        <v>0.0</v>
      </c>
      <c r="H1400" s="693">
        <f t="shared" si="975"/>
        <v>7</v>
      </c>
      <c r="I1400" s="701"/>
      <c r="J1400" s="1531"/>
      <c r="K1400" s="701" t="s">
        <v>80</v>
      </c>
      <c r="L1400" s="701">
        <f t="shared" si="971"/>
        <v>18</v>
      </c>
      <c r="M1400" s="701">
        <f>(L1400-H1400)</f>
        <v>11</v>
      </c>
      <c r="N1400" s="692">
        <v>0.0</v>
      </c>
      <c r="O1400" s="701">
        <f>sum(M1400,N1400)</f>
        <v>11</v>
      </c>
      <c r="P1400" s="701"/>
      <c r="Q1400" s="701"/>
      <c r="R1400" s="1686"/>
      <c r="S1400" s="649"/>
      <c r="T1400" s="649"/>
      <c r="U1400" s="649"/>
      <c r="V1400" s="649"/>
      <c r="W1400" s="649"/>
      <c r="X1400" s="649"/>
      <c r="Y1400" s="649"/>
      <c r="Z1400" s="649"/>
      <c r="AA1400" s="649"/>
      <c r="AB1400" s="649"/>
    </row>
    <row r="1401">
      <c r="A1401" s="1715" t="s">
        <v>238</v>
      </c>
      <c r="B1401" s="1760">
        <v>0.0</v>
      </c>
      <c r="C1401" s="1760">
        <v>7.0</v>
      </c>
      <c r="D1401" s="1760">
        <v>1.0</v>
      </c>
      <c r="E1401" s="1760">
        <v>0.0</v>
      </c>
      <c r="F1401" s="1760">
        <v>0.0</v>
      </c>
      <c r="G1401" s="1760">
        <v>6.0</v>
      </c>
      <c r="H1401" s="1761">
        <f t="shared" ref="H1401:H1403" si="976">SUM(B1401:G1401)</f>
        <v>14</v>
      </c>
      <c r="I1401" s="1762">
        <f>sum(H1401:H1404)</f>
        <v>28</v>
      </c>
      <c r="J1401" s="1568"/>
      <c r="K1401" s="1762" t="s">
        <v>238</v>
      </c>
      <c r="L1401" s="1762">
        <f t="shared" si="971"/>
        <v>49</v>
      </c>
      <c r="M1401" s="1762">
        <f>(L1401-H1401)-R1401</f>
        <v>35</v>
      </c>
      <c r="N1401" s="1765">
        <v>0.0</v>
      </c>
      <c r="O1401" s="1762">
        <f t="shared" ref="O1401:O1402" si="977">SUM(M1401,N1401)</f>
        <v>35</v>
      </c>
      <c r="P1401" s="1762"/>
      <c r="Q1401" s="1762"/>
      <c r="R1401" s="1762"/>
      <c r="S1401" s="649"/>
      <c r="T1401" s="649"/>
      <c r="U1401" s="649"/>
      <c r="V1401" s="649"/>
      <c r="W1401" s="649"/>
      <c r="X1401" s="649"/>
      <c r="Y1401" s="649"/>
      <c r="Z1401" s="649"/>
      <c r="AA1401" s="649"/>
      <c r="AB1401" s="649"/>
    </row>
    <row r="1402">
      <c r="A1402" s="1714" t="s">
        <v>77</v>
      </c>
      <c r="B1402" s="692">
        <v>0.0</v>
      </c>
      <c r="C1402" s="692">
        <v>3.0</v>
      </c>
      <c r="D1402" s="692">
        <v>1.0</v>
      </c>
      <c r="E1402" s="692">
        <v>0.0</v>
      </c>
      <c r="F1402" s="692">
        <v>0.0</v>
      </c>
      <c r="G1402" s="690">
        <v>0.0</v>
      </c>
      <c r="H1402" s="693">
        <f t="shared" si="976"/>
        <v>4</v>
      </c>
      <c r="I1402" s="596">
        <f>(I1401/60)</f>
        <v>0.4666666667</v>
      </c>
      <c r="J1402" s="1568"/>
      <c r="K1402" s="701" t="s">
        <v>77</v>
      </c>
      <c r="L1402" s="701">
        <f t="shared" si="971"/>
        <v>15</v>
      </c>
      <c r="M1402" s="701">
        <f>(L1402-H1402-H1403)-R1402</f>
        <v>3</v>
      </c>
      <c r="N1402" s="692">
        <v>0.0</v>
      </c>
      <c r="O1402" s="701">
        <f t="shared" si="977"/>
        <v>3</v>
      </c>
      <c r="P1402" s="701"/>
      <c r="Q1402" s="701"/>
      <c r="R1402" s="1686"/>
      <c r="S1402" s="649"/>
      <c r="T1402" s="649"/>
      <c r="U1402" s="649"/>
      <c r="V1402" s="649"/>
      <c r="W1402" s="649"/>
      <c r="X1402" s="649"/>
      <c r="Y1402" s="649"/>
      <c r="Z1402" s="649"/>
      <c r="AA1402" s="649"/>
      <c r="AB1402" s="649"/>
    </row>
    <row r="1403">
      <c r="A1403" s="1714" t="s">
        <v>78</v>
      </c>
      <c r="B1403" s="692">
        <v>0.0</v>
      </c>
      <c r="C1403" s="692">
        <v>4.0</v>
      </c>
      <c r="D1403" s="692">
        <v>4.0</v>
      </c>
      <c r="E1403" s="692">
        <v>0.0</v>
      </c>
      <c r="F1403" s="692">
        <v>0.0</v>
      </c>
      <c r="G1403" s="690">
        <v>0.0</v>
      </c>
      <c r="H1403" s="693">
        <f t="shared" si="976"/>
        <v>8</v>
      </c>
      <c r="I1403" s="701"/>
      <c r="J1403" s="1568"/>
      <c r="K1403" s="701" t="s">
        <v>78</v>
      </c>
      <c r="L1403" s="701" t="str">
        <f t="shared" si="971"/>
        <v>-</v>
      </c>
      <c r="M1403" s="701" t="s">
        <v>79</v>
      </c>
      <c r="N1403" s="692" t="s">
        <v>79</v>
      </c>
      <c r="O1403" s="701" t="s">
        <v>79</v>
      </c>
      <c r="P1403" s="701"/>
      <c r="Q1403" s="701"/>
      <c r="R1403" s="1686"/>
      <c r="S1403" s="649"/>
      <c r="T1403" s="649"/>
      <c r="U1403" s="649"/>
      <c r="V1403" s="649"/>
      <c r="W1403" s="649"/>
      <c r="X1403" s="649"/>
      <c r="Y1403" s="649"/>
      <c r="Z1403" s="649"/>
      <c r="AA1403" s="649"/>
      <c r="AB1403" s="649"/>
    </row>
    <row r="1404">
      <c r="A1404" s="1714" t="s">
        <v>446</v>
      </c>
      <c r="B1404" s="692">
        <v>0.0</v>
      </c>
      <c r="C1404" s="692">
        <v>0.0</v>
      </c>
      <c r="D1404" s="692">
        <v>0.0</v>
      </c>
      <c r="E1404" s="692">
        <v>0.0</v>
      </c>
      <c r="F1404" s="692">
        <v>1.0</v>
      </c>
      <c r="G1404" s="690">
        <v>1.0</v>
      </c>
      <c r="H1404" s="693">
        <f t="shared" ref="H1404:H1405" si="978">sum(B1404:G1404)</f>
        <v>2</v>
      </c>
      <c r="I1404" s="701"/>
      <c r="J1404" s="1568"/>
      <c r="K1404" s="701" t="s">
        <v>446</v>
      </c>
      <c r="L1404" s="701">
        <f t="shared" si="971"/>
        <v>8</v>
      </c>
      <c r="M1404" s="701">
        <f>(L1404-H1404)-R1404</f>
        <v>6</v>
      </c>
      <c r="N1404" s="692">
        <v>0.0</v>
      </c>
      <c r="O1404" s="701">
        <f>SUM(M1404,N1404)</f>
        <v>6</v>
      </c>
      <c r="P1404" s="701"/>
      <c r="Q1404" s="701"/>
      <c r="R1404" s="1686"/>
      <c r="S1404" s="649"/>
      <c r="T1404" s="649"/>
      <c r="U1404" s="649"/>
      <c r="V1404" s="649"/>
      <c r="W1404" s="649"/>
      <c r="X1404" s="649"/>
      <c r="Y1404" s="649"/>
      <c r="Z1404" s="649"/>
      <c r="AA1404" s="649"/>
      <c r="AB1404" s="649"/>
    </row>
    <row r="1405">
      <c r="A1405" s="1714" t="s">
        <v>80</v>
      </c>
      <c r="B1405" s="692">
        <v>0.0</v>
      </c>
      <c r="C1405" s="702">
        <v>0.0</v>
      </c>
      <c r="D1405" s="692">
        <v>0.0</v>
      </c>
      <c r="E1405" s="692">
        <v>0.0</v>
      </c>
      <c r="F1405" s="692">
        <v>0.0</v>
      </c>
      <c r="G1405" s="690">
        <v>0.0</v>
      </c>
      <c r="H1405" s="693">
        <f t="shared" si="978"/>
        <v>0</v>
      </c>
      <c r="I1405" s="701"/>
      <c r="J1405" s="1568"/>
      <c r="K1405" s="701" t="s">
        <v>80</v>
      </c>
      <c r="L1405" s="701">
        <f t="shared" si="971"/>
        <v>33</v>
      </c>
      <c r="M1405" s="701">
        <f>(L1405-H1405)</f>
        <v>33</v>
      </c>
      <c r="N1405" s="692">
        <v>0.0</v>
      </c>
      <c r="O1405" s="701">
        <f>sum(M1405,N1405)</f>
        <v>33</v>
      </c>
      <c r="P1405" s="701"/>
      <c r="Q1405" s="701"/>
      <c r="R1405" s="1686"/>
      <c r="S1405" s="649"/>
      <c r="T1405" s="649"/>
      <c r="U1405" s="649"/>
      <c r="V1405" s="649"/>
      <c r="W1405" s="649"/>
      <c r="X1405" s="649"/>
      <c r="Y1405" s="649"/>
      <c r="Z1405" s="649"/>
      <c r="AA1405" s="649"/>
      <c r="AB1405" s="649"/>
    </row>
    <row r="1406">
      <c r="A1406" s="1715" t="s">
        <v>102</v>
      </c>
      <c r="B1406" s="1765">
        <v>0.0</v>
      </c>
      <c r="C1406" s="1765">
        <v>0.0</v>
      </c>
      <c r="D1406" s="1765">
        <v>0.0</v>
      </c>
      <c r="E1406" s="1765">
        <v>1.0</v>
      </c>
      <c r="F1406" s="1765">
        <v>0.0</v>
      </c>
      <c r="G1406" s="1760">
        <v>0.0</v>
      </c>
      <c r="H1406" s="1761">
        <f t="shared" ref="H1406:H1408" si="979">SUM(B1406:G1406)</f>
        <v>1</v>
      </c>
      <c r="I1406" s="1762">
        <f>sum(H1406:H1409)</f>
        <v>3</v>
      </c>
      <c r="J1406" s="1568"/>
      <c r="K1406" s="1762" t="s">
        <v>102</v>
      </c>
      <c r="L1406" s="1762">
        <f t="shared" si="971"/>
        <v>19</v>
      </c>
      <c r="M1406" s="1762">
        <f>(L1406-H1406)-R1406</f>
        <v>18</v>
      </c>
      <c r="N1406" s="1765">
        <v>0.0</v>
      </c>
      <c r="O1406" s="1762">
        <f t="shared" ref="O1406:O1407" si="980">SUM(M1406,N1406)</f>
        <v>18</v>
      </c>
      <c r="P1406" s="1762"/>
      <c r="Q1406" s="1762"/>
      <c r="R1406" s="1762"/>
      <c r="S1406" s="649"/>
      <c r="T1406" s="649"/>
      <c r="U1406" s="649"/>
      <c r="V1406" s="649"/>
      <c r="W1406" s="649"/>
      <c r="X1406" s="649"/>
      <c r="Y1406" s="649"/>
      <c r="Z1406" s="649"/>
      <c r="AA1406" s="649"/>
      <c r="AB1406" s="649"/>
    </row>
    <row r="1407">
      <c r="A1407" s="1714" t="s">
        <v>77</v>
      </c>
      <c r="B1407" s="692">
        <v>0.0</v>
      </c>
      <c r="C1407" s="692">
        <v>0.0</v>
      </c>
      <c r="D1407" s="692">
        <v>0.0</v>
      </c>
      <c r="E1407" s="692">
        <v>0.0</v>
      </c>
      <c r="F1407" s="692">
        <v>0.0</v>
      </c>
      <c r="G1407" s="692">
        <v>0.0</v>
      </c>
      <c r="H1407" s="693">
        <f t="shared" si="979"/>
        <v>0</v>
      </c>
      <c r="I1407" s="596">
        <f>(I1406/60)</f>
        <v>0.05</v>
      </c>
      <c r="J1407" s="1568"/>
      <c r="K1407" s="701" t="s">
        <v>77</v>
      </c>
      <c r="L1407" s="701">
        <f t="shared" si="971"/>
        <v>6</v>
      </c>
      <c r="M1407" s="701">
        <f>(L1407-H1407-H1408)-R1407</f>
        <v>4</v>
      </c>
      <c r="N1407" s="692">
        <v>0.0</v>
      </c>
      <c r="O1407" s="701">
        <f t="shared" si="980"/>
        <v>4</v>
      </c>
      <c r="P1407" s="701"/>
      <c r="Q1407" s="701"/>
      <c r="R1407" s="1686"/>
      <c r="S1407" s="649"/>
      <c r="T1407" s="649"/>
      <c r="U1407" s="649"/>
      <c r="V1407" s="649"/>
      <c r="W1407" s="649"/>
      <c r="X1407" s="649"/>
      <c r="Y1407" s="649"/>
      <c r="Z1407" s="649"/>
      <c r="AA1407" s="649"/>
      <c r="AB1407" s="649"/>
    </row>
    <row r="1408">
      <c r="A1408" s="1714" t="s">
        <v>78</v>
      </c>
      <c r="B1408" s="692">
        <v>0.0</v>
      </c>
      <c r="C1408" s="692">
        <v>1.0</v>
      </c>
      <c r="D1408" s="692">
        <v>0.0</v>
      </c>
      <c r="E1408" s="692">
        <v>1.0</v>
      </c>
      <c r="F1408" s="692">
        <v>0.0</v>
      </c>
      <c r="G1408" s="692">
        <v>0.0</v>
      </c>
      <c r="H1408" s="693">
        <f t="shared" si="979"/>
        <v>2</v>
      </c>
      <c r="I1408" s="701"/>
      <c r="J1408" s="1568"/>
      <c r="K1408" s="701" t="s">
        <v>78</v>
      </c>
      <c r="L1408" s="701" t="str">
        <f t="shared" si="971"/>
        <v>-</v>
      </c>
      <c r="M1408" s="701" t="s">
        <v>79</v>
      </c>
      <c r="N1408" s="692" t="s">
        <v>79</v>
      </c>
      <c r="O1408" s="701" t="s">
        <v>79</v>
      </c>
      <c r="P1408" s="701"/>
      <c r="Q1408" s="701"/>
      <c r="R1408" s="1686"/>
      <c r="S1408" s="649"/>
      <c r="T1408" s="649"/>
      <c r="U1408" s="649"/>
      <c r="V1408" s="649"/>
      <c r="W1408" s="649"/>
      <c r="X1408" s="649"/>
      <c r="Y1408" s="649"/>
      <c r="Z1408" s="649"/>
      <c r="AA1408" s="649"/>
      <c r="AB1408" s="649"/>
    </row>
    <row r="1409">
      <c r="A1409" s="1714" t="s">
        <v>446</v>
      </c>
      <c r="B1409" s="692">
        <v>0.0</v>
      </c>
      <c r="C1409" s="692">
        <v>0.0</v>
      </c>
      <c r="D1409" s="692">
        <v>0.0</v>
      </c>
      <c r="E1409" s="692">
        <v>0.0</v>
      </c>
      <c r="F1409" s="692">
        <v>0.0</v>
      </c>
      <c r="G1409" s="692">
        <v>0.0</v>
      </c>
      <c r="H1409" s="693">
        <f t="shared" ref="H1409:H1410" si="981">sum(B1409:G1409)</f>
        <v>0</v>
      </c>
      <c r="I1409" s="701"/>
      <c r="J1409" s="1568"/>
      <c r="K1409" s="701" t="s">
        <v>446</v>
      </c>
      <c r="L1409" s="701">
        <f t="shared" si="971"/>
        <v>4</v>
      </c>
      <c r="M1409" s="701">
        <f>(L1409-H1409)-R1409</f>
        <v>4</v>
      </c>
      <c r="N1409" s="692">
        <v>0.0</v>
      </c>
      <c r="O1409" s="701">
        <f>SUM(M1409,N1409)</f>
        <v>4</v>
      </c>
      <c r="P1409" s="701"/>
      <c r="Q1409" s="701"/>
      <c r="R1409" s="1686"/>
      <c r="S1409" s="649"/>
      <c r="T1409" s="649"/>
      <c r="U1409" s="649"/>
      <c r="V1409" s="649"/>
      <c r="W1409" s="649"/>
      <c r="X1409" s="649"/>
      <c r="Y1409" s="649"/>
      <c r="Z1409" s="649"/>
      <c r="AA1409" s="649"/>
      <c r="AB1409" s="649"/>
    </row>
    <row r="1410">
      <c r="A1410" s="1714" t="s">
        <v>80</v>
      </c>
      <c r="B1410" s="692">
        <v>0.0</v>
      </c>
      <c r="C1410" s="692">
        <v>0.0</v>
      </c>
      <c r="D1410" s="692">
        <v>0.0</v>
      </c>
      <c r="E1410" s="692">
        <v>0.0</v>
      </c>
      <c r="F1410" s="692">
        <v>0.0</v>
      </c>
      <c r="G1410" s="692">
        <v>0.0</v>
      </c>
      <c r="H1410" s="693">
        <f t="shared" si="981"/>
        <v>0</v>
      </c>
      <c r="I1410" s="701"/>
      <c r="J1410" s="1568"/>
      <c r="K1410" s="701" t="s">
        <v>80</v>
      </c>
      <c r="L1410" s="701">
        <f t="shared" si="971"/>
        <v>33</v>
      </c>
      <c r="M1410" s="701">
        <f>(L1410-H1410)</f>
        <v>33</v>
      </c>
      <c r="N1410" s="692">
        <v>0.0</v>
      </c>
      <c r="O1410" s="701">
        <f>sum(M1410,N1410)</f>
        <v>33</v>
      </c>
      <c r="P1410" s="701"/>
      <c r="Q1410" s="701"/>
      <c r="R1410" s="1686"/>
      <c r="S1410" s="649"/>
      <c r="T1410" s="649"/>
      <c r="U1410" s="649"/>
      <c r="V1410" s="649"/>
      <c r="W1410" s="649"/>
      <c r="X1410" s="649"/>
      <c r="Y1410" s="649"/>
      <c r="Z1410" s="649"/>
      <c r="AA1410" s="649"/>
      <c r="AB1410" s="649"/>
    </row>
    <row r="1411">
      <c r="A1411" s="535" t="s">
        <v>199</v>
      </c>
      <c r="B1411" s="1760">
        <v>7.0</v>
      </c>
      <c r="C1411" s="1760">
        <v>2.0</v>
      </c>
      <c r="D1411" s="1760">
        <v>1.0</v>
      </c>
      <c r="E1411" s="1760">
        <v>2.0</v>
      </c>
      <c r="F1411" s="1760">
        <v>1.0</v>
      </c>
      <c r="G1411" s="1760">
        <v>0.0</v>
      </c>
      <c r="H1411" s="1761">
        <f t="shared" ref="H1411:H1413" si="982">SUM(B1411:G1411)</f>
        <v>13</v>
      </c>
      <c r="I1411" s="1762">
        <f>sum(H1411:H1414)</f>
        <v>26</v>
      </c>
      <c r="J1411" s="1568"/>
      <c r="K1411" s="537" t="s">
        <v>199</v>
      </c>
      <c r="L1411" s="1762">
        <f t="shared" si="971"/>
        <v>73</v>
      </c>
      <c r="M1411" s="1762">
        <f>(L1411-H1411)-R1411</f>
        <v>60</v>
      </c>
      <c r="N1411" s="1765">
        <v>25.0</v>
      </c>
      <c r="O1411" s="1762">
        <f t="shared" ref="O1411:O1412" si="983">SUM(M1411,N1411)</f>
        <v>85</v>
      </c>
      <c r="P1411" s="1765" t="s">
        <v>2</v>
      </c>
      <c r="Q1411" s="1762"/>
      <c r="R1411" s="1762"/>
      <c r="S1411" s="649"/>
      <c r="T1411" s="649"/>
      <c r="U1411" s="649"/>
      <c r="V1411" s="649"/>
      <c r="W1411" s="649"/>
      <c r="X1411" s="649"/>
      <c r="Y1411" s="649"/>
      <c r="Z1411" s="649"/>
      <c r="AA1411" s="649"/>
      <c r="AB1411" s="649"/>
    </row>
    <row r="1412">
      <c r="A1412" s="1714" t="s">
        <v>77</v>
      </c>
      <c r="B1412" s="692">
        <v>0.0</v>
      </c>
      <c r="C1412" s="692">
        <v>0.0</v>
      </c>
      <c r="D1412" s="692">
        <v>0.0</v>
      </c>
      <c r="E1412" s="692">
        <v>0.0</v>
      </c>
      <c r="F1412" s="692">
        <v>0.0</v>
      </c>
      <c r="G1412" s="690">
        <v>0.0</v>
      </c>
      <c r="H1412" s="693">
        <f t="shared" si="982"/>
        <v>0</v>
      </c>
      <c r="I1412" s="596">
        <f>(I1411/60)</f>
        <v>0.4333333333</v>
      </c>
      <c r="J1412" s="1568"/>
      <c r="K1412" s="701" t="s">
        <v>77</v>
      </c>
      <c r="L1412" s="701">
        <f t="shared" si="971"/>
        <v>15</v>
      </c>
      <c r="M1412" s="701">
        <f>(L1412-H1412-H1413)-R1412</f>
        <v>2</v>
      </c>
      <c r="N1412" s="692">
        <v>7.0</v>
      </c>
      <c r="O1412" s="701">
        <f t="shared" si="983"/>
        <v>9</v>
      </c>
      <c r="P1412" s="701"/>
      <c r="Q1412" s="701"/>
      <c r="R1412" s="1686"/>
      <c r="S1412" s="649"/>
      <c r="T1412" s="649"/>
      <c r="U1412" s="649"/>
      <c r="V1412" s="649"/>
      <c r="W1412" s="649"/>
      <c r="X1412" s="649"/>
      <c r="Y1412" s="649"/>
      <c r="Z1412" s="649"/>
      <c r="AA1412" s="649"/>
      <c r="AB1412" s="649"/>
    </row>
    <row r="1413">
      <c r="A1413" s="1714" t="s">
        <v>78</v>
      </c>
      <c r="B1413" s="692">
        <v>10.0</v>
      </c>
      <c r="C1413" s="692">
        <v>2.0</v>
      </c>
      <c r="D1413" s="692">
        <v>1.0</v>
      </c>
      <c r="E1413" s="692">
        <v>0.0</v>
      </c>
      <c r="F1413" s="692">
        <v>0.0</v>
      </c>
      <c r="G1413" s="690">
        <v>0.0</v>
      </c>
      <c r="H1413" s="693">
        <f t="shared" si="982"/>
        <v>13</v>
      </c>
      <c r="I1413" s="701"/>
      <c r="J1413" s="1568"/>
      <c r="K1413" s="701" t="s">
        <v>78</v>
      </c>
      <c r="L1413" s="701" t="str">
        <f t="shared" si="971"/>
        <v>-</v>
      </c>
      <c r="M1413" s="701" t="s">
        <v>79</v>
      </c>
      <c r="N1413" s="692" t="s">
        <v>79</v>
      </c>
      <c r="O1413" s="701" t="s">
        <v>79</v>
      </c>
      <c r="P1413" s="701"/>
      <c r="Q1413" s="701"/>
      <c r="R1413" s="1686"/>
      <c r="S1413" s="649"/>
      <c r="T1413" s="649"/>
      <c r="U1413" s="649"/>
      <c r="V1413" s="649"/>
      <c r="W1413" s="649"/>
      <c r="X1413" s="649"/>
      <c r="Y1413" s="649"/>
      <c r="Z1413" s="649"/>
      <c r="AA1413" s="649"/>
      <c r="AB1413" s="649"/>
    </row>
    <row r="1414">
      <c r="A1414" s="1714" t="s">
        <v>446</v>
      </c>
      <c r="B1414" s="692">
        <v>0.0</v>
      </c>
      <c r="C1414" s="692">
        <v>0.0</v>
      </c>
      <c r="D1414" s="692">
        <v>0.0</v>
      </c>
      <c r="E1414" s="692">
        <v>0.0</v>
      </c>
      <c r="F1414" s="692">
        <v>0.0</v>
      </c>
      <c r="G1414" s="690">
        <v>0.0</v>
      </c>
      <c r="H1414" s="693">
        <f t="shared" ref="H1414:H1415" si="984">sum(B1414:G1414)</f>
        <v>0</v>
      </c>
      <c r="I1414" s="701"/>
      <c r="J1414" s="1568"/>
      <c r="K1414" s="701" t="s">
        <v>446</v>
      </c>
      <c r="L1414" s="692">
        <v>8.0</v>
      </c>
      <c r="M1414" s="701">
        <f>(L1414-H1414)-R1414</f>
        <v>8</v>
      </c>
      <c r="N1414" s="692">
        <v>0.0</v>
      </c>
      <c r="O1414" s="701">
        <f>SUM(M1414,N1414)</f>
        <v>8</v>
      </c>
      <c r="P1414" s="701"/>
      <c r="Q1414" s="701"/>
      <c r="R1414" s="1686"/>
      <c r="S1414" s="649"/>
      <c r="T1414" s="649"/>
      <c r="U1414" s="649"/>
      <c r="V1414" s="649"/>
      <c r="W1414" s="649"/>
      <c r="X1414" s="649"/>
      <c r="Y1414" s="649"/>
      <c r="Z1414" s="649"/>
      <c r="AA1414" s="649"/>
      <c r="AB1414" s="649"/>
    </row>
    <row r="1415">
      <c r="A1415" s="1714" t="s">
        <v>80</v>
      </c>
      <c r="B1415" s="692">
        <v>0.0</v>
      </c>
      <c r="C1415" s="692">
        <v>0.0</v>
      </c>
      <c r="D1415" s="692">
        <v>0.0</v>
      </c>
      <c r="E1415" s="692">
        <v>0.0</v>
      </c>
      <c r="F1415" s="692">
        <v>0.0</v>
      </c>
      <c r="G1415" s="690">
        <v>0.0</v>
      </c>
      <c r="H1415" s="693">
        <f t="shared" si="984"/>
        <v>0</v>
      </c>
      <c r="I1415" s="701"/>
      <c r="J1415" s="1568"/>
      <c r="K1415" s="701" t="s">
        <v>80</v>
      </c>
      <c r="L1415" s="701">
        <f t="shared" ref="L1415:L1420" si="985">(O1013)</f>
        <v>30</v>
      </c>
      <c r="M1415" s="701">
        <f>(L1415-H1415)</f>
        <v>30</v>
      </c>
      <c r="N1415" s="692">
        <v>0.0</v>
      </c>
      <c r="O1415" s="701">
        <f>sum(M1415,N1415)</f>
        <v>30</v>
      </c>
      <c r="P1415" s="701"/>
      <c r="Q1415" s="701"/>
      <c r="R1415" s="1686"/>
      <c r="S1415" s="649"/>
      <c r="T1415" s="649"/>
      <c r="U1415" s="649"/>
      <c r="V1415" s="649"/>
      <c r="W1415" s="649"/>
      <c r="X1415" s="649"/>
      <c r="Y1415" s="649"/>
      <c r="Z1415" s="649"/>
      <c r="AA1415" s="649"/>
      <c r="AB1415" s="649"/>
    </row>
    <row r="1416">
      <c r="A1416" s="1762" t="s">
        <v>713</v>
      </c>
      <c r="B1416" s="1761"/>
      <c r="C1416" s="1761"/>
      <c r="D1416" s="1761"/>
      <c r="E1416" s="1761"/>
      <c r="F1416" s="1761"/>
      <c r="G1416" s="1761"/>
      <c r="H1416" s="1761">
        <f t="shared" ref="H1416:H1418" si="986">SUM(B1416:G1416)</f>
        <v>0</v>
      </c>
      <c r="I1416" s="1762">
        <f>sum(H1416:H1419)</f>
        <v>0</v>
      </c>
      <c r="J1416" s="1568"/>
      <c r="K1416" s="1765" t="s">
        <v>713</v>
      </c>
      <c r="L1416" s="1762">
        <f t="shared" si="985"/>
        <v>0</v>
      </c>
      <c r="M1416" s="1762">
        <f>(L1416-H1416)-R1416</f>
        <v>0</v>
      </c>
      <c r="N1416" s="1765">
        <v>40.0</v>
      </c>
      <c r="O1416" s="1762">
        <f t="shared" ref="O1416:O1417" si="987">SUM(M1416,N1416)</f>
        <v>40</v>
      </c>
      <c r="P1416" s="1762"/>
      <c r="Q1416" s="1762"/>
      <c r="R1416" s="1762"/>
      <c r="S1416" s="649"/>
      <c r="T1416" s="649"/>
      <c r="U1416" s="649"/>
      <c r="V1416" s="649"/>
      <c r="W1416" s="649"/>
      <c r="X1416" s="649"/>
      <c r="Y1416" s="649"/>
      <c r="Z1416" s="649"/>
      <c r="AA1416" s="649"/>
      <c r="AB1416" s="649"/>
    </row>
    <row r="1417">
      <c r="A1417" s="1714" t="s">
        <v>77</v>
      </c>
      <c r="B1417" s="701"/>
      <c r="C1417" s="701"/>
      <c r="D1417" s="701"/>
      <c r="E1417" s="701"/>
      <c r="F1417" s="701"/>
      <c r="G1417" s="693"/>
      <c r="H1417" s="693">
        <f t="shared" si="986"/>
        <v>0</v>
      </c>
      <c r="I1417" s="596">
        <f>(I1416/60)</f>
        <v>0</v>
      </c>
      <c r="J1417" s="1568"/>
      <c r="K1417" s="701" t="s">
        <v>77</v>
      </c>
      <c r="L1417" s="701">
        <f t="shared" si="985"/>
        <v>0</v>
      </c>
      <c r="M1417" s="701">
        <f>(L1417-H1417-H1418)-R1417</f>
        <v>0</v>
      </c>
      <c r="N1417" s="692">
        <v>5.0</v>
      </c>
      <c r="O1417" s="701">
        <f t="shared" si="987"/>
        <v>5</v>
      </c>
      <c r="P1417" s="701"/>
      <c r="Q1417" s="701"/>
      <c r="R1417" s="1686"/>
      <c r="S1417" s="649"/>
      <c r="T1417" s="649"/>
      <c r="U1417" s="649"/>
      <c r="V1417" s="649"/>
      <c r="W1417" s="649"/>
      <c r="X1417" s="649"/>
      <c r="Y1417" s="649"/>
      <c r="Z1417" s="649"/>
      <c r="AA1417" s="649"/>
      <c r="AB1417" s="649"/>
    </row>
    <row r="1418">
      <c r="A1418" s="1714" t="s">
        <v>78</v>
      </c>
      <c r="B1418" s="701"/>
      <c r="C1418" s="701"/>
      <c r="D1418" s="701"/>
      <c r="E1418" s="701"/>
      <c r="F1418" s="701"/>
      <c r="G1418" s="693"/>
      <c r="H1418" s="693">
        <f t="shared" si="986"/>
        <v>0</v>
      </c>
      <c r="I1418" s="701"/>
      <c r="J1418" s="1568"/>
      <c r="K1418" s="701" t="s">
        <v>78</v>
      </c>
      <c r="L1418" s="701" t="str">
        <f t="shared" si="985"/>
        <v>-</v>
      </c>
      <c r="M1418" s="701" t="s">
        <v>79</v>
      </c>
      <c r="N1418" s="692" t="s">
        <v>79</v>
      </c>
      <c r="O1418" s="701" t="s">
        <v>79</v>
      </c>
      <c r="P1418" s="701"/>
      <c r="Q1418" s="701"/>
      <c r="R1418" s="1686"/>
      <c r="S1418" s="649"/>
      <c r="T1418" s="649"/>
      <c r="U1418" s="649"/>
      <c r="V1418" s="649"/>
      <c r="W1418" s="649"/>
      <c r="X1418" s="649"/>
      <c r="Y1418" s="649"/>
      <c r="Z1418" s="649"/>
      <c r="AA1418" s="649"/>
      <c r="AB1418" s="649"/>
    </row>
    <row r="1419">
      <c r="A1419" s="1714" t="s">
        <v>446</v>
      </c>
      <c r="B1419" s="701"/>
      <c r="C1419" s="701"/>
      <c r="D1419" s="701"/>
      <c r="E1419" s="701"/>
      <c r="F1419" s="701"/>
      <c r="G1419" s="693"/>
      <c r="H1419" s="693">
        <f>sum(B1419:G1419)</f>
        <v>0</v>
      </c>
      <c r="I1419" s="701"/>
      <c r="J1419" s="1568"/>
      <c r="K1419" s="701" t="s">
        <v>446</v>
      </c>
      <c r="L1419" s="701">
        <f t="shared" si="985"/>
        <v>0</v>
      </c>
      <c r="M1419" s="701">
        <f>(L1419-H1419)-R1419</f>
        <v>0</v>
      </c>
      <c r="N1419" s="692">
        <v>0.0</v>
      </c>
      <c r="O1419" s="701">
        <f>SUM(M1419,N1419)</f>
        <v>0</v>
      </c>
      <c r="P1419" s="701"/>
      <c r="Q1419" s="701"/>
      <c r="R1419" s="1686"/>
      <c r="S1419" s="649"/>
      <c r="T1419" s="649"/>
      <c r="U1419" s="649"/>
      <c r="V1419" s="649"/>
      <c r="W1419" s="649"/>
      <c r="X1419" s="649"/>
      <c r="Y1419" s="649"/>
      <c r="Z1419" s="649"/>
      <c r="AA1419" s="649"/>
      <c r="AB1419" s="649"/>
    </row>
    <row r="1420">
      <c r="A1420" s="1714" t="s">
        <v>80</v>
      </c>
      <c r="B1420" s="701"/>
      <c r="C1420" s="701"/>
      <c r="D1420" s="701"/>
      <c r="E1420" s="701"/>
      <c r="F1420" s="701"/>
      <c r="G1420" s="693"/>
      <c r="H1420" s="693">
        <f>SUM(B1420:G1420)</f>
        <v>0</v>
      </c>
      <c r="I1420" s="701"/>
      <c r="J1420" s="1568"/>
      <c r="K1420" s="701" t="s">
        <v>80</v>
      </c>
      <c r="L1420" s="701">
        <f t="shared" si="985"/>
        <v>0</v>
      </c>
      <c r="M1420" s="701">
        <f>(L1420-H1420)</f>
        <v>0</v>
      </c>
      <c r="N1420" s="692">
        <v>0.0</v>
      </c>
      <c r="O1420" s="701">
        <f>sum(M1420,N1420)</f>
        <v>0</v>
      </c>
      <c r="P1420" s="701"/>
      <c r="Q1420" s="701"/>
      <c r="R1420" s="1686"/>
      <c r="S1420" s="649"/>
      <c r="T1420" s="649"/>
      <c r="U1420" s="649"/>
      <c r="V1420" s="649"/>
      <c r="W1420" s="649"/>
      <c r="X1420" s="649"/>
      <c r="Y1420" s="649"/>
      <c r="Z1420" s="649"/>
      <c r="AA1420" s="649"/>
      <c r="AB1420" s="649"/>
    </row>
    <row r="1421">
      <c r="A1421" s="1757" t="s">
        <v>75</v>
      </c>
      <c r="B1421" s="1758">
        <f t="shared" ref="B1421:C1421" si="988"> SUM(B1422:B1425,B1427:B1430,B1432:B1435,B1437:B1440,B1442:B1445, B1447:B1450)</f>
        <v>25</v>
      </c>
      <c r="C1421" s="1758">
        <f t="shared" si="988"/>
        <v>29</v>
      </c>
      <c r="D1421" s="1758">
        <f> SUM(D1422:D1425,D1427:D1430,D1432:D1435,D1437:D1440,D1442:D1445,D1447:D1450)</f>
        <v>28</v>
      </c>
      <c r="E1421" s="1758">
        <f> SUM(E1422:E1425,E1427:E1430,E1432:E1435,E1437:E1440,E1442:E1445,E1447:E1451)</f>
        <v>11</v>
      </c>
      <c r="F1421" s="1758">
        <f> SUM(F1422:F1425,F1427:F1430,F1432:F1435,F1437:F1440,F1442:F1445,F1447:F1450)</f>
        <v>27</v>
      </c>
      <c r="G1421" s="1758">
        <f> SUM(G1422:G1425,G1427:G1430,G1432:G1435,G1437:G1440,G1442:G1445)</f>
        <v>5</v>
      </c>
      <c r="H1421" s="1758">
        <f>SUM(H1422:H1425,H1427:H1430,H1432:H1435,H1437:H1440,H1442:H1445,H1447:H1450)</f>
        <v>125</v>
      </c>
      <c r="I1421" s="1758"/>
      <c r="J1421" s="1568"/>
      <c r="K1421" s="1758" t="s">
        <v>75</v>
      </c>
      <c r="L1421" s="1758"/>
      <c r="M1421" s="1758"/>
      <c r="N1421" s="1758"/>
      <c r="O1421" s="1758"/>
      <c r="P1421" s="1758"/>
      <c r="Q1421" s="1758"/>
      <c r="R1421" s="1758"/>
      <c r="S1421" s="649"/>
      <c r="T1421" s="649"/>
      <c r="U1421" s="649"/>
      <c r="V1421" s="649"/>
      <c r="W1421" s="649"/>
      <c r="X1421" s="649"/>
      <c r="Y1421" s="649"/>
      <c r="Z1421" s="649"/>
      <c r="AA1421" s="649"/>
      <c r="AB1421" s="649"/>
    </row>
    <row r="1422">
      <c r="A1422" s="1759" t="s">
        <v>152</v>
      </c>
      <c r="B1422" s="1760">
        <v>14.0</v>
      </c>
      <c r="C1422" s="1760">
        <v>11.0</v>
      </c>
      <c r="D1422" s="1760">
        <v>14.0</v>
      </c>
      <c r="E1422" s="1760">
        <v>0.0</v>
      </c>
      <c r="F1422" s="1760">
        <v>12.0</v>
      </c>
      <c r="G1422" s="1760">
        <v>0.0</v>
      </c>
      <c r="H1422" s="1761">
        <f t="shared" ref="H1422:H1424" si="989">SUM(B1422:G1422)</f>
        <v>51</v>
      </c>
      <c r="I1422" s="1762">
        <f>sum(H1422:H1425)</f>
        <v>57</v>
      </c>
      <c r="J1422" s="1568"/>
      <c r="K1422" s="1764" t="s">
        <v>152</v>
      </c>
      <c r="L1422" s="1762">
        <f t="shared" ref="L1422:L1424" si="990">(O1020)</f>
        <v>54</v>
      </c>
      <c r="M1422" s="1762">
        <f>(L1422-H1422)-R1422</f>
        <v>3</v>
      </c>
      <c r="N1422" s="1765">
        <v>40.0</v>
      </c>
      <c r="O1422" s="1762">
        <f t="shared" ref="O1422:O1423" si="991">SUM(M1422,N1422)</f>
        <v>43</v>
      </c>
      <c r="P1422" s="1765" t="s">
        <v>2</v>
      </c>
      <c r="Q1422" s="1762"/>
      <c r="R1422" s="1762"/>
      <c r="S1422" s="649"/>
      <c r="T1422" s="649"/>
      <c r="U1422" s="649"/>
      <c r="V1422" s="649"/>
      <c r="W1422" s="649"/>
      <c r="X1422" s="649"/>
      <c r="Y1422" s="649"/>
      <c r="Z1422" s="649"/>
      <c r="AA1422" s="649"/>
      <c r="AB1422" s="649"/>
    </row>
    <row r="1423">
      <c r="A1423" s="1714" t="s">
        <v>77</v>
      </c>
      <c r="B1423" s="692">
        <v>0.0</v>
      </c>
      <c r="C1423" s="692">
        <v>3.0</v>
      </c>
      <c r="D1423" s="692">
        <v>0.0</v>
      </c>
      <c r="E1423" s="692">
        <v>0.0</v>
      </c>
      <c r="F1423" s="692">
        <v>0.0</v>
      </c>
      <c r="G1423" s="690">
        <v>0.0</v>
      </c>
      <c r="H1423" s="693">
        <f t="shared" si="989"/>
        <v>3</v>
      </c>
      <c r="I1423" s="596">
        <f>(I1422/61)</f>
        <v>0.9344262295</v>
      </c>
      <c r="J1423" s="1568"/>
      <c r="K1423" s="701" t="s">
        <v>77</v>
      </c>
      <c r="L1423" s="701">
        <f t="shared" si="990"/>
        <v>13</v>
      </c>
      <c r="M1423" s="701">
        <f>(L1423-H1423-H1424)-R1423</f>
        <v>10</v>
      </c>
      <c r="N1423" s="692">
        <v>0.0</v>
      </c>
      <c r="O1423" s="701">
        <f t="shared" si="991"/>
        <v>10</v>
      </c>
      <c r="P1423" s="701"/>
      <c r="Q1423" s="701"/>
      <c r="R1423" s="1686"/>
      <c r="S1423" s="649"/>
      <c r="T1423" s="649"/>
      <c r="U1423" s="649"/>
      <c r="V1423" s="649"/>
      <c r="W1423" s="649"/>
      <c r="X1423" s="649"/>
      <c r="Y1423" s="649"/>
      <c r="Z1423" s="649"/>
      <c r="AA1423" s="649"/>
      <c r="AB1423" s="649"/>
    </row>
    <row r="1424">
      <c r="A1424" s="1714" t="s">
        <v>78</v>
      </c>
      <c r="B1424" s="692">
        <v>0.0</v>
      </c>
      <c r="C1424" s="692">
        <v>0.0</v>
      </c>
      <c r="D1424" s="692">
        <v>0.0</v>
      </c>
      <c r="E1424" s="692">
        <v>0.0</v>
      </c>
      <c r="F1424" s="692">
        <v>0.0</v>
      </c>
      <c r="G1424" s="690">
        <v>0.0</v>
      </c>
      <c r="H1424" s="693">
        <f t="shared" si="989"/>
        <v>0</v>
      </c>
      <c r="I1424" s="701"/>
      <c r="J1424" s="1568"/>
      <c r="K1424" s="701" t="s">
        <v>78</v>
      </c>
      <c r="L1424" s="701" t="str">
        <f t="shared" si="990"/>
        <v>-</v>
      </c>
      <c r="M1424" s="701" t="s">
        <v>79</v>
      </c>
      <c r="N1424" s="692" t="s">
        <v>79</v>
      </c>
      <c r="O1424" s="701" t="s">
        <v>79</v>
      </c>
      <c r="P1424" s="701"/>
      <c r="Q1424" s="701"/>
      <c r="R1424" s="1686"/>
      <c r="S1424" s="649"/>
      <c r="T1424" s="649"/>
      <c r="U1424" s="649"/>
      <c r="V1424" s="649"/>
      <c r="W1424" s="649"/>
      <c r="X1424" s="649"/>
      <c r="Y1424" s="649"/>
      <c r="Z1424" s="649"/>
      <c r="AA1424" s="649"/>
      <c r="AB1424" s="649"/>
    </row>
    <row r="1425">
      <c r="A1425" s="1714" t="s">
        <v>446</v>
      </c>
      <c r="B1425" s="692">
        <v>3.0</v>
      </c>
      <c r="C1425" s="692">
        <v>0.0</v>
      </c>
      <c r="D1425" s="692">
        <v>0.0</v>
      </c>
      <c r="E1425" s="692">
        <v>0.0</v>
      </c>
      <c r="F1425" s="692">
        <v>0.0</v>
      </c>
      <c r="G1425" s="690">
        <v>0.0</v>
      </c>
      <c r="H1425" s="693">
        <f t="shared" ref="H1425:H1426" si="992">sum(B1425:G1425)</f>
        <v>3</v>
      </c>
      <c r="I1425" s="701"/>
      <c r="J1425" s="1568"/>
      <c r="K1425" s="701" t="s">
        <v>446</v>
      </c>
      <c r="L1425" s="692">
        <v>3.0</v>
      </c>
      <c r="M1425" s="701">
        <f>(L1425-H1425)-R1425</f>
        <v>0</v>
      </c>
      <c r="N1425" s="692">
        <v>0.0</v>
      </c>
      <c r="O1425" s="701">
        <f>SUM(M1425,N1425)</f>
        <v>0</v>
      </c>
      <c r="P1425" s="701"/>
      <c r="Q1425" s="701"/>
      <c r="R1425" s="1686"/>
      <c r="S1425" s="649"/>
      <c r="T1425" s="649"/>
      <c r="U1425" s="649"/>
      <c r="V1425" s="649"/>
      <c r="W1425" s="649"/>
      <c r="X1425" s="649"/>
      <c r="Y1425" s="649"/>
      <c r="Z1425" s="649"/>
      <c r="AA1425" s="649"/>
      <c r="AB1425" s="649"/>
    </row>
    <row r="1426">
      <c r="A1426" s="1714" t="s">
        <v>80</v>
      </c>
      <c r="B1426" s="692">
        <v>2.0</v>
      </c>
      <c r="C1426" s="692">
        <v>0.0</v>
      </c>
      <c r="D1426" s="692">
        <v>0.0</v>
      </c>
      <c r="E1426" s="692">
        <v>0.0</v>
      </c>
      <c r="F1426" s="692">
        <v>0.0</v>
      </c>
      <c r="G1426" s="690">
        <v>0.0</v>
      </c>
      <c r="H1426" s="693">
        <f t="shared" si="992"/>
        <v>2</v>
      </c>
      <c r="I1426" s="701"/>
      <c r="J1426" s="1568"/>
      <c r="K1426" s="701" t="s">
        <v>80</v>
      </c>
      <c r="L1426" s="701">
        <f t="shared" ref="L1426:L1434" si="993">(O1024)</f>
        <v>35</v>
      </c>
      <c r="M1426" s="701">
        <f>(L1426-H1426)</f>
        <v>33</v>
      </c>
      <c r="N1426" s="692">
        <v>0.0</v>
      </c>
      <c r="O1426" s="701">
        <f>sum(M1426,N1426)</f>
        <v>33</v>
      </c>
      <c r="P1426" s="701"/>
      <c r="Q1426" s="701"/>
      <c r="R1426" s="1686"/>
      <c r="S1426" s="649"/>
      <c r="T1426" s="649"/>
      <c r="U1426" s="649"/>
      <c r="V1426" s="649"/>
      <c r="W1426" s="649"/>
      <c r="X1426" s="649"/>
      <c r="Y1426" s="649"/>
      <c r="Z1426" s="649"/>
      <c r="AA1426" s="649"/>
      <c r="AB1426" s="649"/>
    </row>
    <row r="1427">
      <c r="A1427" s="1715" t="s">
        <v>521</v>
      </c>
      <c r="B1427" s="1765">
        <v>1.0</v>
      </c>
      <c r="C1427" s="1765">
        <v>4.0</v>
      </c>
      <c r="D1427" s="1765">
        <v>1.0</v>
      </c>
      <c r="E1427" s="1765">
        <v>1.0</v>
      </c>
      <c r="F1427" s="1765">
        <v>3.0</v>
      </c>
      <c r="G1427" s="1760">
        <v>0.0</v>
      </c>
      <c r="H1427" s="1761">
        <f t="shared" ref="H1427:H1429" si="994">SUM(B1427:G1427)</f>
        <v>10</v>
      </c>
      <c r="I1427" s="1762">
        <f>sum(H1427:H1430)</f>
        <v>18</v>
      </c>
      <c r="J1427" s="1568"/>
      <c r="K1427" s="1762" t="s">
        <v>521</v>
      </c>
      <c r="L1427" s="1762">
        <f t="shared" si="993"/>
        <v>36</v>
      </c>
      <c r="M1427" s="1762">
        <f>(L1427-H1427)-R1427</f>
        <v>26</v>
      </c>
      <c r="N1427" s="1765">
        <v>0.0</v>
      </c>
      <c r="O1427" s="1762">
        <f t="shared" ref="O1427:O1428" si="995">SUM(M1427,N1427)</f>
        <v>26</v>
      </c>
      <c r="P1427" s="1762"/>
      <c r="Q1427" s="1762"/>
      <c r="R1427" s="1762"/>
      <c r="S1427" s="649"/>
      <c r="T1427" s="649"/>
      <c r="U1427" s="649"/>
      <c r="V1427" s="649"/>
      <c r="W1427" s="649"/>
      <c r="X1427" s="649"/>
      <c r="Y1427" s="649"/>
      <c r="Z1427" s="649"/>
      <c r="AA1427" s="649"/>
      <c r="AB1427" s="649"/>
    </row>
    <row r="1428">
      <c r="A1428" s="1714" t="s">
        <v>77</v>
      </c>
      <c r="B1428" s="692">
        <v>0.0</v>
      </c>
      <c r="C1428" s="692">
        <v>2.0</v>
      </c>
      <c r="D1428" s="692">
        <v>0.0</v>
      </c>
      <c r="E1428" s="692">
        <v>1.0</v>
      </c>
      <c r="F1428" s="692">
        <v>4.0</v>
      </c>
      <c r="G1428" s="692">
        <v>0.0</v>
      </c>
      <c r="H1428" s="693">
        <f t="shared" si="994"/>
        <v>7</v>
      </c>
      <c r="I1428" s="596">
        <f>(I1427/60)</f>
        <v>0.3</v>
      </c>
      <c r="J1428" s="1568"/>
      <c r="K1428" s="701" t="s">
        <v>77</v>
      </c>
      <c r="L1428" s="701">
        <f t="shared" si="993"/>
        <v>7</v>
      </c>
      <c r="M1428" s="701">
        <f>(L1428-H1428-H1429)-R1428</f>
        <v>0</v>
      </c>
      <c r="N1428" s="692">
        <v>0.0</v>
      </c>
      <c r="O1428" s="701">
        <f t="shared" si="995"/>
        <v>0</v>
      </c>
      <c r="P1428" s="701"/>
      <c r="Q1428" s="701"/>
      <c r="R1428" s="1686"/>
      <c r="S1428" s="649"/>
      <c r="T1428" s="649"/>
      <c r="U1428" s="649"/>
      <c r="V1428" s="649"/>
      <c r="W1428" s="649"/>
      <c r="X1428" s="649"/>
      <c r="Y1428" s="649"/>
      <c r="Z1428" s="649"/>
      <c r="AA1428" s="649"/>
      <c r="AB1428" s="649"/>
    </row>
    <row r="1429">
      <c r="A1429" s="1714" t="s">
        <v>78</v>
      </c>
      <c r="B1429" s="692">
        <v>0.0</v>
      </c>
      <c r="C1429" s="692">
        <v>0.0</v>
      </c>
      <c r="D1429" s="692">
        <v>0.0</v>
      </c>
      <c r="E1429" s="692">
        <v>0.0</v>
      </c>
      <c r="F1429" s="692">
        <v>0.0</v>
      </c>
      <c r="G1429" s="692">
        <v>0.0</v>
      </c>
      <c r="H1429" s="693">
        <f t="shared" si="994"/>
        <v>0</v>
      </c>
      <c r="I1429" s="701"/>
      <c r="J1429" s="1568"/>
      <c r="K1429" s="701" t="s">
        <v>78</v>
      </c>
      <c r="L1429" s="701" t="str">
        <f t="shared" si="993"/>
        <v>-</v>
      </c>
      <c r="M1429" s="701" t="s">
        <v>79</v>
      </c>
      <c r="N1429" s="692" t="s">
        <v>79</v>
      </c>
      <c r="O1429" s="701" t="s">
        <v>79</v>
      </c>
      <c r="P1429" s="701"/>
      <c r="Q1429" s="701"/>
      <c r="R1429" s="1686"/>
      <c r="S1429" s="649"/>
      <c r="T1429" s="649"/>
      <c r="U1429" s="649"/>
      <c r="V1429" s="649"/>
      <c r="W1429" s="649"/>
      <c r="X1429" s="649"/>
      <c r="Y1429" s="649"/>
      <c r="Z1429" s="649"/>
      <c r="AA1429" s="649"/>
      <c r="AB1429" s="649"/>
    </row>
    <row r="1430">
      <c r="A1430" s="1714" t="s">
        <v>446</v>
      </c>
      <c r="B1430" s="692">
        <v>0.0</v>
      </c>
      <c r="C1430" s="692">
        <v>0.0</v>
      </c>
      <c r="D1430" s="692">
        <v>0.0</v>
      </c>
      <c r="E1430" s="692">
        <v>0.0</v>
      </c>
      <c r="F1430" s="692">
        <v>1.0</v>
      </c>
      <c r="G1430" s="692">
        <v>0.0</v>
      </c>
      <c r="H1430" s="693">
        <f t="shared" ref="H1430:H1431" si="996">sum(B1430:G1430)</f>
        <v>1</v>
      </c>
      <c r="I1430" s="701"/>
      <c r="J1430" s="1568"/>
      <c r="K1430" s="701" t="s">
        <v>446</v>
      </c>
      <c r="L1430" s="701">
        <f t="shared" si="993"/>
        <v>8</v>
      </c>
      <c r="M1430" s="701">
        <f>(L1430-H1430)-R1430</f>
        <v>7</v>
      </c>
      <c r="N1430" s="692">
        <v>0.0</v>
      </c>
      <c r="O1430" s="701">
        <f>SUM(M1430,N1430)</f>
        <v>7</v>
      </c>
      <c r="P1430" s="701"/>
      <c r="Q1430" s="701"/>
      <c r="R1430" s="1686"/>
      <c r="S1430" s="649"/>
      <c r="T1430" s="649"/>
      <c r="U1430" s="649"/>
      <c r="V1430" s="649"/>
      <c r="W1430" s="649"/>
      <c r="X1430" s="649"/>
      <c r="Y1430" s="649"/>
      <c r="Z1430" s="649"/>
      <c r="AA1430" s="649"/>
      <c r="AB1430" s="649"/>
    </row>
    <row r="1431">
      <c r="A1431" s="1714" t="s">
        <v>80</v>
      </c>
      <c r="B1431" s="692">
        <v>3.0</v>
      </c>
      <c r="C1431" s="692">
        <v>1.0</v>
      </c>
      <c r="D1431" s="692">
        <v>0.0</v>
      </c>
      <c r="E1431" s="692">
        <v>0.0</v>
      </c>
      <c r="F1431" s="692">
        <v>2.0</v>
      </c>
      <c r="G1431" s="692">
        <v>0.0</v>
      </c>
      <c r="H1431" s="693">
        <f t="shared" si="996"/>
        <v>6</v>
      </c>
      <c r="I1431" s="701"/>
      <c r="J1431" s="1568"/>
      <c r="K1431" s="701" t="s">
        <v>80</v>
      </c>
      <c r="L1431" s="701">
        <f t="shared" si="993"/>
        <v>7</v>
      </c>
      <c r="M1431" s="701">
        <f>(L1431-H1431)</f>
        <v>1</v>
      </c>
      <c r="N1431" s="692">
        <v>0.0</v>
      </c>
      <c r="O1431" s="701">
        <f>sum(M1431,N1431)</f>
        <v>1</v>
      </c>
      <c r="P1431" s="701"/>
      <c r="Q1431" s="701"/>
      <c r="R1431" s="1686"/>
      <c r="S1431" s="649"/>
      <c r="T1431" s="649"/>
      <c r="U1431" s="649"/>
      <c r="V1431" s="649"/>
      <c r="W1431" s="649"/>
      <c r="X1431" s="649"/>
      <c r="Y1431" s="649"/>
      <c r="Z1431" s="649"/>
      <c r="AA1431" s="649"/>
      <c r="AB1431" s="649"/>
    </row>
    <row r="1432">
      <c r="A1432" s="1715" t="s">
        <v>230</v>
      </c>
      <c r="B1432" s="1760">
        <v>1.0</v>
      </c>
      <c r="C1432" s="1760">
        <v>1.0</v>
      </c>
      <c r="D1432" s="1760">
        <v>1.0</v>
      </c>
      <c r="E1432" s="1760">
        <v>3.0</v>
      </c>
      <c r="F1432" s="1760">
        <v>0.0</v>
      </c>
      <c r="G1432" s="1760">
        <v>0.0</v>
      </c>
      <c r="H1432" s="1761">
        <f t="shared" ref="H1432:H1434" si="997">SUM(B1432:G1432)</f>
        <v>6</v>
      </c>
      <c r="I1432" s="1762">
        <f>sum(H1432:H1435)</f>
        <v>18</v>
      </c>
      <c r="J1432" s="1568"/>
      <c r="K1432" s="1762" t="s">
        <v>230</v>
      </c>
      <c r="L1432" s="1762">
        <f t="shared" si="993"/>
        <v>27</v>
      </c>
      <c r="M1432" s="1762">
        <f>(L1432-H1432)-R1432</f>
        <v>21</v>
      </c>
      <c r="N1432" s="1765">
        <v>0.0</v>
      </c>
      <c r="O1432" s="1762">
        <f t="shared" ref="O1432:O1433" si="998">SUM(M1432,N1432)</f>
        <v>21</v>
      </c>
      <c r="P1432" s="1773" t="s">
        <v>664</v>
      </c>
      <c r="Q1432" s="1762"/>
      <c r="R1432" s="1762"/>
      <c r="S1432" s="649"/>
      <c r="T1432" s="649"/>
      <c r="U1432" s="649"/>
      <c r="V1432" s="649"/>
      <c r="W1432" s="649"/>
      <c r="X1432" s="649"/>
      <c r="Y1432" s="649"/>
      <c r="Z1432" s="649"/>
      <c r="AA1432" s="649"/>
      <c r="AB1432" s="649"/>
    </row>
    <row r="1433">
      <c r="A1433" s="1714" t="s">
        <v>77</v>
      </c>
      <c r="B1433" s="692">
        <v>0.0</v>
      </c>
      <c r="C1433" s="692">
        <v>0.0</v>
      </c>
      <c r="D1433" s="692">
        <v>0.0</v>
      </c>
      <c r="E1433" s="692">
        <v>0.0</v>
      </c>
      <c r="F1433" s="692">
        <v>0.0</v>
      </c>
      <c r="G1433" s="690">
        <v>0.0</v>
      </c>
      <c r="H1433" s="693">
        <f t="shared" si="997"/>
        <v>0</v>
      </c>
      <c r="I1433" s="596">
        <f>(I1432/60)</f>
        <v>0.3</v>
      </c>
      <c r="J1433" s="1568"/>
      <c r="K1433" s="701" t="s">
        <v>77</v>
      </c>
      <c r="L1433" s="701">
        <f t="shared" si="993"/>
        <v>10</v>
      </c>
      <c r="M1433" s="701">
        <f>(L1433-H1433-H1434)-R1433</f>
        <v>3</v>
      </c>
      <c r="N1433" s="692">
        <v>0.0</v>
      </c>
      <c r="O1433" s="701">
        <f t="shared" si="998"/>
        <v>3</v>
      </c>
      <c r="P1433" s="701"/>
      <c r="Q1433" s="701"/>
      <c r="R1433" s="1686"/>
      <c r="S1433" s="649"/>
      <c r="T1433" s="649"/>
      <c r="U1433" s="649"/>
      <c r="V1433" s="649"/>
      <c r="W1433" s="649"/>
      <c r="X1433" s="649"/>
      <c r="Y1433" s="649"/>
      <c r="Z1433" s="649"/>
      <c r="AA1433" s="649"/>
      <c r="AB1433" s="649"/>
    </row>
    <row r="1434">
      <c r="A1434" s="1714" t="s">
        <v>78</v>
      </c>
      <c r="B1434" s="692">
        <v>3.0</v>
      </c>
      <c r="C1434" s="692">
        <v>2.0</v>
      </c>
      <c r="D1434" s="692">
        <v>1.0</v>
      </c>
      <c r="E1434" s="692">
        <v>1.0</v>
      </c>
      <c r="F1434" s="692">
        <v>0.0</v>
      </c>
      <c r="G1434" s="690">
        <v>0.0</v>
      </c>
      <c r="H1434" s="693">
        <f t="shared" si="997"/>
        <v>7</v>
      </c>
      <c r="I1434" s="701"/>
      <c r="J1434" s="1568"/>
      <c r="K1434" s="701" t="s">
        <v>78</v>
      </c>
      <c r="L1434" s="701" t="str">
        <f t="shared" si="993"/>
        <v>-</v>
      </c>
      <c r="M1434" s="701" t="s">
        <v>79</v>
      </c>
      <c r="N1434" s="692" t="s">
        <v>79</v>
      </c>
      <c r="O1434" s="701" t="s">
        <v>79</v>
      </c>
      <c r="P1434" s="701"/>
      <c r="Q1434" s="701"/>
      <c r="R1434" s="1686"/>
      <c r="S1434" s="649"/>
      <c r="T1434" s="649"/>
      <c r="U1434" s="649"/>
      <c r="V1434" s="649"/>
      <c r="W1434" s="649"/>
      <c r="X1434" s="649"/>
      <c r="Y1434" s="649"/>
      <c r="Z1434" s="649"/>
      <c r="AA1434" s="649"/>
      <c r="AB1434" s="649"/>
    </row>
    <row r="1435">
      <c r="A1435" s="1714" t="s">
        <v>446</v>
      </c>
      <c r="B1435" s="692">
        <v>2.0</v>
      </c>
      <c r="C1435" s="692">
        <v>0.0</v>
      </c>
      <c r="D1435" s="692">
        <v>2.0</v>
      </c>
      <c r="E1435" s="692">
        <v>1.0</v>
      </c>
      <c r="F1435" s="692">
        <v>0.0</v>
      </c>
      <c r="G1435" s="693"/>
      <c r="H1435" s="693">
        <f t="shared" ref="H1435:H1436" si="999">sum(B1435:G1435)</f>
        <v>5</v>
      </c>
      <c r="I1435" s="701"/>
      <c r="J1435" s="1568"/>
      <c r="K1435" s="701" t="s">
        <v>446</v>
      </c>
      <c r="L1435" s="692">
        <v>5.0</v>
      </c>
      <c r="M1435" s="701">
        <f>(L1435-H1435)-R1435</f>
        <v>0</v>
      </c>
      <c r="N1435" s="692">
        <v>0.0</v>
      </c>
      <c r="O1435" s="701">
        <f>SUM(M1435,N1435)</f>
        <v>0</v>
      </c>
      <c r="P1435" s="701"/>
      <c r="Q1435" s="701"/>
      <c r="R1435" s="1686"/>
      <c r="S1435" s="649"/>
      <c r="T1435" s="649"/>
      <c r="U1435" s="649"/>
      <c r="V1435" s="649"/>
      <c r="W1435" s="649"/>
      <c r="X1435" s="649"/>
      <c r="Y1435" s="649"/>
      <c r="Z1435" s="649"/>
      <c r="AA1435" s="649"/>
      <c r="AB1435" s="649"/>
    </row>
    <row r="1436">
      <c r="A1436" s="1714" t="s">
        <v>80</v>
      </c>
      <c r="B1436" s="692">
        <v>0.0</v>
      </c>
      <c r="C1436" s="692">
        <v>0.0</v>
      </c>
      <c r="D1436" s="692">
        <v>0.0</v>
      </c>
      <c r="E1436" s="692">
        <v>0.0</v>
      </c>
      <c r="F1436" s="692">
        <v>0.0</v>
      </c>
      <c r="G1436" s="690">
        <v>0.0</v>
      </c>
      <c r="H1436" s="693">
        <f t="shared" si="999"/>
        <v>0</v>
      </c>
      <c r="I1436" s="701"/>
      <c r="J1436" s="1568"/>
      <c r="K1436" s="701" t="s">
        <v>80</v>
      </c>
      <c r="L1436" s="701">
        <f t="shared" ref="L1436:L1451" si="1000">(O1034)</f>
        <v>24</v>
      </c>
      <c r="M1436" s="701">
        <f>(L1436-H1436)</f>
        <v>24</v>
      </c>
      <c r="N1436" s="692">
        <v>0.0</v>
      </c>
      <c r="O1436" s="701">
        <f>sum(M1436,N1436)</f>
        <v>24</v>
      </c>
      <c r="P1436" s="701"/>
      <c r="Q1436" s="701"/>
      <c r="R1436" s="1686"/>
      <c r="S1436" s="649"/>
      <c r="T1436" s="649"/>
      <c r="U1436" s="649"/>
      <c r="V1436" s="649"/>
      <c r="W1436" s="649"/>
      <c r="X1436" s="649"/>
      <c r="Y1436" s="649"/>
      <c r="Z1436" s="649"/>
      <c r="AA1436" s="649"/>
      <c r="AB1436" s="649"/>
    </row>
    <row r="1437">
      <c r="A1437" s="1762" t="s">
        <v>666</v>
      </c>
      <c r="B1437" s="1765">
        <v>0.0</v>
      </c>
      <c r="C1437" s="1765">
        <v>2.0</v>
      </c>
      <c r="D1437" s="1765">
        <v>5.0</v>
      </c>
      <c r="E1437" s="1765">
        <v>2.0</v>
      </c>
      <c r="F1437" s="1765">
        <v>3.0</v>
      </c>
      <c r="G1437" s="1760">
        <v>5.0</v>
      </c>
      <c r="H1437" s="1761">
        <f t="shared" ref="H1437:H1439" si="1001">SUM(B1437:G1437)</f>
        <v>17</v>
      </c>
      <c r="I1437" s="1762">
        <f>sum(H1437:H1440)</f>
        <v>20</v>
      </c>
      <c r="J1437" s="1568"/>
      <c r="K1437" s="1762" t="s">
        <v>666</v>
      </c>
      <c r="L1437" s="1762">
        <f t="shared" si="1000"/>
        <v>22</v>
      </c>
      <c r="M1437" s="1762">
        <f>(L1437-H1437)-R1437</f>
        <v>5</v>
      </c>
      <c r="N1437" s="1765">
        <v>0.0</v>
      </c>
      <c r="O1437" s="1762">
        <f t="shared" ref="O1437:O1438" si="1002">SUM(M1437,N1437)</f>
        <v>5</v>
      </c>
      <c r="P1437" s="1762"/>
      <c r="Q1437" s="1762"/>
      <c r="R1437" s="1762"/>
      <c r="S1437" s="649"/>
      <c r="T1437" s="649"/>
      <c r="U1437" s="649"/>
      <c r="V1437" s="649"/>
      <c r="W1437" s="649"/>
      <c r="X1437" s="649"/>
      <c r="Y1437" s="649"/>
      <c r="Z1437" s="649"/>
      <c r="AA1437" s="649"/>
      <c r="AB1437" s="649"/>
    </row>
    <row r="1438">
      <c r="A1438" s="1714" t="s">
        <v>77</v>
      </c>
      <c r="B1438" s="692">
        <v>0.0</v>
      </c>
      <c r="C1438" s="692">
        <v>0.0</v>
      </c>
      <c r="D1438" s="692">
        <v>0.0</v>
      </c>
      <c r="E1438" s="692">
        <v>0.0</v>
      </c>
      <c r="F1438" s="692">
        <v>0.0</v>
      </c>
      <c r="G1438" s="692">
        <v>0.0</v>
      </c>
      <c r="H1438" s="693">
        <f t="shared" si="1001"/>
        <v>0</v>
      </c>
      <c r="I1438" s="596">
        <f>(I1437/60)</f>
        <v>0.3333333333</v>
      </c>
      <c r="J1438" s="1568"/>
      <c r="K1438" s="701" t="s">
        <v>77</v>
      </c>
      <c r="L1438" s="701">
        <f t="shared" si="1000"/>
        <v>0</v>
      </c>
      <c r="M1438" s="701">
        <f>(L1438-H1438-H1439)-R1438</f>
        <v>0</v>
      </c>
      <c r="N1438" s="692">
        <v>0.0</v>
      </c>
      <c r="O1438" s="701">
        <f t="shared" si="1002"/>
        <v>0</v>
      </c>
      <c r="P1438" s="701"/>
      <c r="Q1438" s="701"/>
      <c r="R1438" s="1686"/>
      <c r="S1438" s="649"/>
      <c r="T1438" s="649"/>
      <c r="U1438" s="649"/>
      <c r="V1438" s="649"/>
      <c r="W1438" s="649"/>
      <c r="X1438" s="649"/>
      <c r="Y1438" s="649"/>
      <c r="Z1438" s="649"/>
      <c r="AA1438" s="649"/>
      <c r="AB1438" s="649"/>
    </row>
    <row r="1439">
      <c r="A1439" s="1714" t="s">
        <v>78</v>
      </c>
      <c r="B1439" s="692">
        <v>0.0</v>
      </c>
      <c r="C1439" s="692">
        <v>0.0</v>
      </c>
      <c r="D1439" s="692">
        <v>0.0</v>
      </c>
      <c r="E1439" s="692">
        <v>0.0</v>
      </c>
      <c r="F1439" s="692">
        <v>0.0</v>
      </c>
      <c r="G1439" s="692">
        <v>0.0</v>
      </c>
      <c r="H1439" s="693">
        <f t="shared" si="1001"/>
        <v>0</v>
      </c>
      <c r="I1439" s="701"/>
      <c r="J1439" s="1568"/>
      <c r="K1439" s="701" t="s">
        <v>78</v>
      </c>
      <c r="L1439" s="701" t="str">
        <f t="shared" si="1000"/>
        <v>-</v>
      </c>
      <c r="M1439" s="701" t="s">
        <v>79</v>
      </c>
      <c r="N1439" s="692" t="s">
        <v>79</v>
      </c>
      <c r="O1439" s="701" t="s">
        <v>79</v>
      </c>
      <c r="P1439" s="701"/>
      <c r="Q1439" s="701"/>
      <c r="R1439" s="1686"/>
      <c r="S1439" s="649"/>
      <c r="T1439" s="649"/>
      <c r="U1439" s="649"/>
      <c r="V1439" s="649"/>
      <c r="W1439" s="649"/>
      <c r="X1439" s="649"/>
      <c r="Y1439" s="649"/>
      <c r="Z1439" s="649"/>
      <c r="AA1439" s="649"/>
      <c r="AB1439" s="649"/>
    </row>
    <row r="1440">
      <c r="A1440" s="1714" t="s">
        <v>446</v>
      </c>
      <c r="B1440" s="692">
        <v>0.0</v>
      </c>
      <c r="C1440" s="692">
        <v>0.0</v>
      </c>
      <c r="D1440" s="692">
        <v>1.0</v>
      </c>
      <c r="E1440" s="692">
        <v>2.0</v>
      </c>
      <c r="F1440" s="692">
        <v>0.0</v>
      </c>
      <c r="G1440" s="692">
        <v>0.0</v>
      </c>
      <c r="H1440" s="693">
        <f t="shared" ref="H1440:H1441" si="1003">sum(B1440:G1440)</f>
        <v>3</v>
      </c>
      <c r="I1440" s="701"/>
      <c r="J1440" s="1568"/>
      <c r="K1440" s="701" t="s">
        <v>446</v>
      </c>
      <c r="L1440" s="701">
        <f t="shared" si="1000"/>
        <v>5</v>
      </c>
      <c r="M1440" s="701">
        <f>(L1440-H1440)-R1440</f>
        <v>2</v>
      </c>
      <c r="N1440" s="692">
        <v>0.0</v>
      </c>
      <c r="O1440" s="701">
        <f>SUM(M1440,N1440)</f>
        <v>2</v>
      </c>
      <c r="P1440" s="701"/>
      <c r="Q1440" s="1686"/>
      <c r="R1440" s="1686"/>
      <c r="S1440" s="649"/>
      <c r="T1440" s="649"/>
      <c r="U1440" s="649"/>
      <c r="V1440" s="649"/>
      <c r="W1440" s="649"/>
      <c r="X1440" s="649"/>
      <c r="Y1440" s="649"/>
      <c r="Z1440" s="649"/>
      <c r="AA1440" s="649"/>
      <c r="AB1440" s="649"/>
    </row>
    <row r="1441">
      <c r="A1441" s="1714" t="s">
        <v>80</v>
      </c>
      <c r="B1441" s="692">
        <v>0.0</v>
      </c>
      <c r="C1441" s="692">
        <v>0.0</v>
      </c>
      <c r="D1441" s="692">
        <v>0.0</v>
      </c>
      <c r="E1441" s="692">
        <v>0.0</v>
      </c>
      <c r="F1441" s="692">
        <v>0.0</v>
      </c>
      <c r="G1441" s="692">
        <v>0.0</v>
      </c>
      <c r="H1441" s="693">
        <f t="shared" si="1003"/>
        <v>0</v>
      </c>
      <c r="I1441" s="701"/>
      <c r="J1441" s="1568"/>
      <c r="K1441" s="701" t="s">
        <v>80</v>
      </c>
      <c r="L1441" s="701">
        <f t="shared" si="1000"/>
        <v>18</v>
      </c>
      <c r="M1441" s="701">
        <f>(L1441-H1441)</f>
        <v>18</v>
      </c>
      <c r="N1441" s="692">
        <v>0.0</v>
      </c>
      <c r="O1441" s="701">
        <f>sum(M1441,N1441)</f>
        <v>18</v>
      </c>
      <c r="P1441" s="701"/>
      <c r="Q1441" s="1686"/>
      <c r="R1441" s="1686"/>
      <c r="S1441" s="649"/>
      <c r="T1441" s="649"/>
      <c r="U1441" s="649"/>
      <c r="V1441" s="649"/>
      <c r="W1441" s="649"/>
      <c r="X1441" s="649"/>
      <c r="Y1441" s="649"/>
      <c r="Z1441" s="649"/>
      <c r="AA1441" s="649"/>
      <c r="AB1441" s="649"/>
    </row>
    <row r="1442">
      <c r="A1442" s="1715" t="s">
        <v>547</v>
      </c>
      <c r="B1442" s="1760">
        <v>0.0</v>
      </c>
      <c r="C1442" s="1760">
        <v>0.0</v>
      </c>
      <c r="D1442" s="1760">
        <v>0.0</v>
      </c>
      <c r="E1442" s="1760">
        <v>0.0</v>
      </c>
      <c r="F1442" s="1760">
        <v>0.0</v>
      </c>
      <c r="G1442" s="1760">
        <v>0.0</v>
      </c>
      <c r="H1442" s="1761">
        <f t="shared" ref="H1442:H1444" si="1004">SUM(B1442:G1442)</f>
        <v>0</v>
      </c>
      <c r="I1442" s="1762">
        <f>sum(H1442:H1445)</f>
        <v>2</v>
      </c>
      <c r="J1442" s="1568"/>
      <c r="K1442" s="1762" t="s">
        <v>576</v>
      </c>
      <c r="L1442" s="1762">
        <f t="shared" si="1000"/>
        <v>18</v>
      </c>
      <c r="M1442" s="1762">
        <f>(L1442-H1442)-R1442</f>
        <v>18</v>
      </c>
      <c r="N1442" s="1765">
        <v>0.0</v>
      </c>
      <c r="O1442" s="1762">
        <f t="shared" ref="O1442:O1443" si="1005">SUM(M1442,N1442)</f>
        <v>18</v>
      </c>
      <c r="P1442" s="1773" t="s">
        <v>664</v>
      </c>
      <c r="Q1442" s="1762"/>
      <c r="R1442" s="1762"/>
      <c r="S1442" s="649"/>
      <c r="T1442" s="649"/>
      <c r="U1442" s="649"/>
      <c r="V1442" s="649"/>
      <c r="W1442" s="649"/>
      <c r="X1442" s="649"/>
      <c r="Y1442" s="649"/>
      <c r="Z1442" s="649"/>
      <c r="AA1442" s="649"/>
      <c r="AB1442" s="649"/>
    </row>
    <row r="1443">
      <c r="A1443" s="1714" t="s">
        <v>77</v>
      </c>
      <c r="B1443" s="692">
        <v>0.0</v>
      </c>
      <c r="C1443" s="692">
        <v>0.0</v>
      </c>
      <c r="D1443" s="692">
        <v>0.0</v>
      </c>
      <c r="E1443" s="692">
        <v>0.0</v>
      </c>
      <c r="F1443" s="692">
        <v>0.0</v>
      </c>
      <c r="G1443" s="690">
        <v>0.0</v>
      </c>
      <c r="H1443" s="693">
        <f t="shared" si="1004"/>
        <v>0</v>
      </c>
      <c r="I1443" s="596">
        <f>(I1442/60)</f>
        <v>0.03333333333</v>
      </c>
      <c r="J1443" s="1568"/>
      <c r="K1443" s="701" t="s">
        <v>77</v>
      </c>
      <c r="L1443" s="701">
        <f t="shared" si="1000"/>
        <v>2</v>
      </c>
      <c r="M1443" s="701">
        <f>(L1443-H1443-H1444)-R1443</f>
        <v>0</v>
      </c>
      <c r="N1443" s="692">
        <v>0.0</v>
      </c>
      <c r="O1443" s="701">
        <f t="shared" si="1005"/>
        <v>0</v>
      </c>
      <c r="P1443" s="701"/>
      <c r="Q1443" s="701"/>
      <c r="R1443" s="1686"/>
      <c r="S1443" s="649"/>
      <c r="T1443" s="649"/>
      <c r="U1443" s="649"/>
      <c r="V1443" s="649"/>
      <c r="W1443" s="649"/>
      <c r="X1443" s="649"/>
      <c r="Y1443" s="649"/>
      <c r="Z1443" s="649"/>
      <c r="AA1443" s="649"/>
      <c r="AB1443" s="649"/>
    </row>
    <row r="1444">
      <c r="A1444" s="1714" t="s">
        <v>78</v>
      </c>
      <c r="B1444" s="692">
        <v>0.0</v>
      </c>
      <c r="C1444" s="692">
        <v>2.0</v>
      </c>
      <c r="D1444" s="692">
        <v>0.0</v>
      </c>
      <c r="E1444" s="692">
        <v>0.0</v>
      </c>
      <c r="F1444" s="692">
        <v>0.0</v>
      </c>
      <c r="G1444" s="690">
        <v>0.0</v>
      </c>
      <c r="H1444" s="693">
        <f t="shared" si="1004"/>
        <v>2</v>
      </c>
      <c r="I1444" s="701"/>
      <c r="J1444" s="1568"/>
      <c r="K1444" s="701" t="s">
        <v>78</v>
      </c>
      <c r="L1444" s="701" t="str">
        <f t="shared" si="1000"/>
        <v>-</v>
      </c>
      <c r="M1444" s="701" t="s">
        <v>79</v>
      </c>
      <c r="N1444" s="692" t="s">
        <v>79</v>
      </c>
      <c r="O1444" s="701" t="s">
        <v>79</v>
      </c>
      <c r="P1444" s="701"/>
      <c r="Q1444" s="701"/>
      <c r="R1444" s="1686"/>
      <c r="S1444" s="649"/>
      <c r="T1444" s="649"/>
      <c r="U1444" s="649"/>
      <c r="V1444" s="649"/>
      <c r="W1444" s="649"/>
      <c r="X1444" s="649"/>
      <c r="Y1444" s="649"/>
      <c r="Z1444" s="649"/>
      <c r="AA1444" s="649"/>
      <c r="AB1444" s="649"/>
    </row>
    <row r="1445">
      <c r="A1445" s="1714" t="s">
        <v>446</v>
      </c>
      <c r="B1445" s="692">
        <v>0.0</v>
      </c>
      <c r="C1445" s="692">
        <v>0.0</v>
      </c>
      <c r="D1445" s="692">
        <v>0.0</v>
      </c>
      <c r="E1445" s="692">
        <v>0.0</v>
      </c>
      <c r="F1445" s="692">
        <v>0.0</v>
      </c>
      <c r="G1445" s="690">
        <v>0.0</v>
      </c>
      <c r="H1445" s="693">
        <f t="shared" ref="H1445:H1446" si="1006">sum(B1445:G1445)</f>
        <v>0</v>
      </c>
      <c r="I1445" s="701"/>
      <c r="J1445" s="1568"/>
      <c r="K1445" s="701" t="s">
        <v>446</v>
      </c>
      <c r="L1445" s="701">
        <f t="shared" si="1000"/>
        <v>1</v>
      </c>
      <c r="M1445" s="701">
        <f>(L1445-H1445)-R1445</f>
        <v>1</v>
      </c>
      <c r="N1445" s="692">
        <v>0.0</v>
      </c>
      <c r="O1445" s="701">
        <f>SUM(M1445,N1445)</f>
        <v>1</v>
      </c>
      <c r="P1445" s="701"/>
      <c r="Q1445" s="701"/>
      <c r="R1445" s="1686"/>
      <c r="S1445" s="649"/>
      <c r="T1445" s="649"/>
      <c r="U1445" s="649"/>
      <c r="V1445" s="649"/>
      <c r="W1445" s="649"/>
      <c r="X1445" s="649"/>
      <c r="Y1445" s="649"/>
      <c r="Z1445" s="649"/>
      <c r="AA1445" s="649"/>
      <c r="AB1445" s="649"/>
    </row>
    <row r="1446">
      <c r="A1446" s="1714" t="s">
        <v>80</v>
      </c>
      <c r="B1446" s="692">
        <v>0.0</v>
      </c>
      <c r="C1446" s="692">
        <v>0.0</v>
      </c>
      <c r="D1446" s="692">
        <v>0.0</v>
      </c>
      <c r="E1446" s="692">
        <v>0.0</v>
      </c>
      <c r="F1446" s="692">
        <v>0.0</v>
      </c>
      <c r="G1446" s="690">
        <v>0.0</v>
      </c>
      <c r="H1446" s="693">
        <f t="shared" si="1006"/>
        <v>0</v>
      </c>
      <c r="I1446" s="701"/>
      <c r="J1446" s="1568"/>
      <c r="K1446" s="701" t="s">
        <v>80</v>
      </c>
      <c r="L1446" s="701">
        <f t="shared" si="1000"/>
        <v>24</v>
      </c>
      <c r="M1446" s="701">
        <f>(L1446-H1446)</f>
        <v>24</v>
      </c>
      <c r="N1446" s="692">
        <v>0.0</v>
      </c>
      <c r="O1446" s="701">
        <f>sum(M1446,N1446)</f>
        <v>24</v>
      </c>
      <c r="P1446" s="701"/>
      <c r="Q1446" s="701"/>
      <c r="R1446" s="1686"/>
      <c r="S1446" s="649"/>
      <c r="T1446" s="649"/>
      <c r="U1446" s="649"/>
      <c r="V1446" s="649"/>
      <c r="W1446" s="649"/>
      <c r="X1446" s="649"/>
      <c r="Y1446" s="649"/>
      <c r="Z1446" s="649"/>
      <c r="AA1446" s="649"/>
      <c r="AB1446" s="649"/>
    </row>
    <row r="1447">
      <c r="A1447" s="1715" t="s">
        <v>577</v>
      </c>
      <c r="B1447" s="1760">
        <v>1.0</v>
      </c>
      <c r="C1447" s="1760">
        <v>1.0</v>
      </c>
      <c r="D1447" s="1760">
        <v>3.0</v>
      </c>
      <c r="E1447" s="1760">
        <v>0.0</v>
      </c>
      <c r="F1447" s="1760">
        <v>2.0</v>
      </c>
      <c r="G1447" s="1760">
        <v>0.0</v>
      </c>
      <c r="H1447" s="1761">
        <f t="shared" ref="H1447:H1449" si="1007">SUM(B1447:G1447)</f>
        <v>7</v>
      </c>
      <c r="I1447" s="1762">
        <f>sum(H1447:H1450)</f>
        <v>10</v>
      </c>
      <c r="J1447" s="1568"/>
      <c r="K1447" s="1762" t="s">
        <v>578</v>
      </c>
      <c r="L1447" s="1762">
        <f t="shared" si="1000"/>
        <v>32</v>
      </c>
      <c r="M1447" s="1762">
        <f>(L1447-H1447)-R1447</f>
        <v>25</v>
      </c>
      <c r="N1447" s="1765">
        <v>0.0</v>
      </c>
      <c r="O1447" s="1762">
        <f t="shared" ref="O1447:O1448" si="1008">SUM(M1447,N1447)</f>
        <v>25</v>
      </c>
      <c r="P1447" s="1762"/>
      <c r="Q1447" s="1762"/>
      <c r="R1447" s="1762"/>
      <c r="S1447" s="649"/>
      <c r="T1447" s="649"/>
      <c r="U1447" s="649"/>
      <c r="V1447" s="649"/>
      <c r="W1447" s="649"/>
      <c r="X1447" s="649"/>
      <c r="Y1447" s="649"/>
      <c r="Z1447" s="649"/>
      <c r="AA1447" s="649"/>
      <c r="AB1447" s="649"/>
    </row>
    <row r="1448">
      <c r="A1448" s="1714" t="s">
        <v>77</v>
      </c>
      <c r="B1448" s="692">
        <v>0.0</v>
      </c>
      <c r="C1448" s="692">
        <v>0.0</v>
      </c>
      <c r="D1448" s="692">
        <v>0.0</v>
      </c>
      <c r="E1448" s="692">
        <v>0.0</v>
      </c>
      <c r="F1448" s="692">
        <v>0.0</v>
      </c>
      <c r="G1448" s="690">
        <v>0.0</v>
      </c>
      <c r="H1448" s="693">
        <f t="shared" si="1007"/>
        <v>0</v>
      </c>
      <c r="I1448" s="596">
        <f>(I1447/60)</f>
        <v>0.1666666667</v>
      </c>
      <c r="J1448" s="1568"/>
      <c r="K1448" s="701" t="s">
        <v>77</v>
      </c>
      <c r="L1448" s="701">
        <f t="shared" si="1000"/>
        <v>10</v>
      </c>
      <c r="M1448" s="701">
        <f>(L1448-H1448-H1449)-R1448</f>
        <v>9</v>
      </c>
      <c r="N1448" s="692">
        <v>0.0</v>
      </c>
      <c r="O1448" s="701">
        <f t="shared" si="1008"/>
        <v>9</v>
      </c>
      <c r="P1448" s="701"/>
      <c r="Q1448" s="701"/>
      <c r="R1448" s="1686"/>
      <c r="S1448" s="649"/>
      <c r="T1448" s="649"/>
      <c r="U1448" s="649"/>
      <c r="V1448" s="649"/>
      <c r="W1448" s="649"/>
      <c r="X1448" s="649"/>
      <c r="Y1448" s="649"/>
      <c r="Z1448" s="649"/>
      <c r="AA1448" s="649"/>
      <c r="AB1448" s="649"/>
    </row>
    <row r="1449">
      <c r="A1449" s="1714" t="s">
        <v>78</v>
      </c>
      <c r="B1449" s="692">
        <v>0.0</v>
      </c>
      <c r="C1449" s="692">
        <v>1.0</v>
      </c>
      <c r="D1449" s="692">
        <v>0.0</v>
      </c>
      <c r="E1449" s="692">
        <v>0.0</v>
      </c>
      <c r="F1449" s="692">
        <v>0.0</v>
      </c>
      <c r="G1449" s="690">
        <v>0.0</v>
      </c>
      <c r="H1449" s="693">
        <f t="shared" si="1007"/>
        <v>1</v>
      </c>
      <c r="I1449" s="701"/>
      <c r="J1449" s="1568"/>
      <c r="K1449" s="701" t="s">
        <v>78</v>
      </c>
      <c r="L1449" s="701" t="str">
        <f t="shared" si="1000"/>
        <v>-</v>
      </c>
      <c r="M1449" s="701" t="s">
        <v>79</v>
      </c>
      <c r="N1449" s="692" t="s">
        <v>79</v>
      </c>
      <c r="O1449" s="701" t="s">
        <v>79</v>
      </c>
      <c r="P1449" s="701"/>
      <c r="Q1449" s="701"/>
      <c r="R1449" s="1686"/>
      <c r="S1449" s="649"/>
      <c r="T1449" s="649"/>
      <c r="U1449" s="649"/>
      <c r="V1449" s="649"/>
      <c r="W1449" s="649"/>
      <c r="X1449" s="649"/>
      <c r="Y1449" s="649"/>
      <c r="Z1449" s="649"/>
      <c r="AA1449" s="649"/>
      <c r="AB1449" s="649"/>
    </row>
    <row r="1450">
      <c r="A1450" s="1714" t="s">
        <v>446</v>
      </c>
      <c r="B1450" s="692">
        <v>0.0</v>
      </c>
      <c r="C1450" s="692">
        <v>0.0</v>
      </c>
      <c r="D1450" s="692">
        <v>0.0</v>
      </c>
      <c r="E1450" s="692">
        <v>0.0</v>
      </c>
      <c r="F1450" s="692">
        <v>2.0</v>
      </c>
      <c r="G1450" s="690">
        <v>0.0</v>
      </c>
      <c r="H1450" s="693">
        <f>sum(B1450:G1450)</f>
        <v>2</v>
      </c>
      <c r="I1450" s="701"/>
      <c r="J1450" s="1568"/>
      <c r="K1450" s="701" t="s">
        <v>446</v>
      </c>
      <c r="L1450" s="701">
        <f t="shared" si="1000"/>
        <v>2</v>
      </c>
      <c r="M1450" s="701">
        <f>(L1450-H1450)-R1450</f>
        <v>0</v>
      </c>
      <c r="N1450" s="692">
        <v>0.0</v>
      </c>
      <c r="O1450" s="701">
        <f>SUM(M1450,N1450)</f>
        <v>0</v>
      </c>
      <c r="P1450" s="701"/>
      <c r="Q1450" s="701"/>
      <c r="R1450" s="1686"/>
      <c r="S1450" s="649"/>
      <c r="T1450" s="649"/>
      <c r="U1450" s="649"/>
      <c r="V1450" s="649"/>
      <c r="W1450" s="649"/>
      <c r="X1450" s="649"/>
      <c r="Y1450" s="649"/>
      <c r="Z1450" s="649"/>
      <c r="AA1450" s="649"/>
      <c r="AB1450" s="649"/>
    </row>
    <row r="1451">
      <c r="A1451" s="1714" t="s">
        <v>80</v>
      </c>
      <c r="B1451" s="692">
        <v>0.0</v>
      </c>
      <c r="C1451" s="692">
        <v>0.0</v>
      </c>
      <c r="D1451" s="692">
        <v>0.0</v>
      </c>
      <c r="E1451" s="692">
        <v>0.0</v>
      </c>
      <c r="F1451" s="692">
        <v>0.0</v>
      </c>
      <c r="G1451" s="690">
        <v>0.0</v>
      </c>
      <c r="H1451" s="693">
        <f>SUM(B1451:G1451)</f>
        <v>0</v>
      </c>
      <c r="I1451" s="701"/>
      <c r="J1451" s="1568"/>
      <c r="K1451" s="701" t="s">
        <v>80</v>
      </c>
      <c r="L1451" s="701">
        <f t="shared" si="1000"/>
        <v>22</v>
      </c>
      <c r="M1451" s="701">
        <f>(L1451-H1451)</f>
        <v>22</v>
      </c>
      <c r="N1451" s="692">
        <v>0.0</v>
      </c>
      <c r="O1451" s="701">
        <f>sum(M1451,N1451)</f>
        <v>22</v>
      </c>
      <c r="P1451" s="701"/>
      <c r="Q1451" s="701"/>
      <c r="R1451" s="1686"/>
      <c r="S1451" s="649"/>
      <c r="T1451" s="649"/>
      <c r="U1451" s="649"/>
      <c r="V1451" s="649"/>
      <c r="W1451" s="649"/>
      <c r="X1451" s="649"/>
      <c r="Y1451" s="649"/>
      <c r="Z1451" s="649"/>
      <c r="AA1451" s="649"/>
      <c r="AB1451" s="649"/>
    </row>
    <row r="1452">
      <c r="A1452" s="1757"/>
      <c r="B1452" s="1682"/>
      <c r="C1452" s="1682"/>
      <c r="D1452" s="1682"/>
      <c r="E1452" s="1682"/>
      <c r="F1452" s="1682"/>
      <c r="G1452" s="1682"/>
      <c r="H1452" s="1682"/>
      <c r="I1452" s="1682"/>
      <c r="J1452" s="1531"/>
      <c r="K1452" s="1758"/>
      <c r="L1452" s="1682"/>
      <c r="M1452" s="1682"/>
      <c r="N1452" s="1682"/>
      <c r="O1452" s="1682"/>
      <c r="P1452" s="1758"/>
      <c r="Q1452" s="1758"/>
      <c r="R1452" s="1758"/>
      <c r="S1452" s="649"/>
      <c r="T1452" s="649"/>
      <c r="U1452" s="649"/>
      <c r="V1452" s="649"/>
      <c r="W1452" s="649"/>
      <c r="X1452" s="649"/>
      <c r="Y1452" s="649"/>
      <c r="Z1452" s="649"/>
      <c r="AA1452" s="649"/>
      <c r="AB1452" s="649"/>
    </row>
    <row r="1453">
      <c r="A1453" s="1774" t="s">
        <v>121</v>
      </c>
      <c r="B1453" s="1775">
        <f t="shared" ref="B1453:H1453" si="1009">SUM(B1329,B1334,B1339,B1344,B1349,B1354,B1360,B1365,B1370,B1375,B1380,B1385,B1391,B1396,B1401,B1406,B1411,B1416,B1422,B1427,B1432,B1437,B1442,B1447)</f>
        <v>70</v>
      </c>
      <c r="C1453" s="1775">
        <f t="shared" si="1009"/>
        <v>95</v>
      </c>
      <c r="D1453" s="1775">
        <f t="shared" si="1009"/>
        <v>99</v>
      </c>
      <c r="E1453" s="1775">
        <f t="shared" si="1009"/>
        <v>72</v>
      </c>
      <c r="F1453" s="1775">
        <f t="shared" si="1009"/>
        <v>85</v>
      </c>
      <c r="G1453" s="1775">
        <f t="shared" si="1009"/>
        <v>37</v>
      </c>
      <c r="H1453" s="1775">
        <f t="shared" si="1009"/>
        <v>458</v>
      </c>
      <c r="I1453" s="1685"/>
      <c r="J1453" s="1531"/>
      <c r="K1453" s="1775" t="s">
        <v>121</v>
      </c>
      <c r="L1453" s="1775">
        <f t="shared" ref="L1453:O1453" si="1010">SUM(L1329,L1334,L1339,L1344,L1349,L1354,L1360,L1365,L1370,L1375,L1380,L1385,L1391,L1396,L1401,L1406,L1411,L1416,L1422,L1427,L1432,L1437,L1442,L1447)</f>
        <v>1076</v>
      </c>
      <c r="M1453" s="1775">
        <f t="shared" si="1010"/>
        <v>615</v>
      </c>
      <c r="N1453" s="1775">
        <f t="shared" si="1010"/>
        <v>335</v>
      </c>
      <c r="O1453" s="1775">
        <f t="shared" si="1010"/>
        <v>950</v>
      </c>
      <c r="P1453" s="1775"/>
      <c r="Q1453" s="1775"/>
      <c r="R1453" s="1762"/>
      <c r="S1453" s="649"/>
      <c r="T1453" s="649"/>
      <c r="U1453" s="649"/>
      <c r="V1453" s="649"/>
      <c r="W1453" s="649"/>
      <c r="X1453" s="649"/>
      <c r="Y1453" s="649"/>
      <c r="Z1453" s="649"/>
      <c r="AA1453" s="649"/>
      <c r="AB1453" s="649"/>
    </row>
    <row r="1454">
      <c r="A1454" s="1774" t="s">
        <v>77</v>
      </c>
      <c r="B1454" s="1775">
        <f t="shared" ref="B1454:H1454" si="1011">SUM(B1330,B1335,B1340,B1345,B1350,B1355,B1361,B1366,B1371,B1376,B1381,B1386,B1392,B1397,B1402,B1407,B1412,B1417,B1423,B1428,B1433,B1438,B1443,B1448)</f>
        <v>0</v>
      </c>
      <c r="C1454" s="1775">
        <f t="shared" si="1011"/>
        <v>10</v>
      </c>
      <c r="D1454" s="1775">
        <f t="shared" si="1011"/>
        <v>1</v>
      </c>
      <c r="E1454" s="1775">
        <f t="shared" si="1011"/>
        <v>2</v>
      </c>
      <c r="F1454" s="1775">
        <f t="shared" si="1011"/>
        <v>5</v>
      </c>
      <c r="G1454" s="1775">
        <f t="shared" si="1011"/>
        <v>0</v>
      </c>
      <c r="H1454" s="1775">
        <f t="shared" si="1011"/>
        <v>18</v>
      </c>
      <c r="I1454" s="1685"/>
      <c r="J1454" s="1531"/>
      <c r="K1454" s="1775" t="s">
        <v>77</v>
      </c>
      <c r="L1454" s="1775">
        <f t="shared" ref="L1454:O1454" si="1012">SUM(L1330,L1335,L1340,L1345,L1350,L1355,L1361,L1366,L1371,L1376,L1381,L1386,L1392,L1397,L1402,L1407,L1412,L1417,L1423,L1428,L1433,L1438,L1443,L1448)</f>
        <v>285</v>
      </c>
      <c r="M1454" s="1775">
        <f t="shared" si="1012"/>
        <v>55</v>
      </c>
      <c r="N1454" s="1775">
        <f t="shared" si="1012"/>
        <v>75</v>
      </c>
      <c r="O1454" s="1775">
        <f t="shared" si="1012"/>
        <v>130</v>
      </c>
      <c r="P1454" s="1775"/>
      <c r="Q1454" s="1775"/>
      <c r="R1454" s="1762"/>
      <c r="S1454" s="649"/>
      <c r="T1454" s="649"/>
      <c r="U1454" s="649"/>
      <c r="V1454" s="649"/>
      <c r="W1454" s="649"/>
      <c r="X1454" s="649"/>
      <c r="Y1454" s="649"/>
      <c r="Z1454" s="649"/>
      <c r="AA1454" s="649"/>
      <c r="AB1454" s="649"/>
    </row>
    <row r="1455">
      <c r="A1455" s="1774" t="s">
        <v>78</v>
      </c>
      <c r="B1455" s="1775">
        <f t="shared" ref="B1455:H1455" si="1013">SUM(B1331,B1336,B1341,B1346,B1351,B1356,B1362,B1367,B1372,B1377,B1382,B1387,B1393,B1398,B1403,B1408,B1413,B1418,B1424,B1429,B1434,B1439,B1444,B1449)</f>
        <v>19</v>
      </c>
      <c r="C1455" s="1775">
        <f t="shared" si="1013"/>
        <v>72</v>
      </c>
      <c r="D1455" s="1775">
        <f t="shared" si="1013"/>
        <v>54</v>
      </c>
      <c r="E1455" s="1775">
        <f t="shared" si="1013"/>
        <v>38</v>
      </c>
      <c r="F1455" s="1775">
        <f t="shared" si="1013"/>
        <v>25</v>
      </c>
      <c r="G1455" s="1775">
        <f t="shared" si="1013"/>
        <v>3</v>
      </c>
      <c r="H1455" s="1775">
        <f t="shared" si="1013"/>
        <v>211</v>
      </c>
      <c r="I1455" s="1685"/>
      <c r="J1455" s="1531"/>
      <c r="K1455" s="1775" t="s">
        <v>78</v>
      </c>
      <c r="L1455" s="1775">
        <f t="shared" ref="L1455:O1455" si="1014">SUM(L1331,L1336,L1341,L1346,L1351,L1356,L1362,L1367,L1372,L1377,L1382,L1387,L1393,L1398,L1403,L1408,L1413,L1418,L1424,L1429,L1434,L1439,L1444,L1449)</f>
        <v>0</v>
      </c>
      <c r="M1455" s="1775">
        <f t="shared" si="1014"/>
        <v>0</v>
      </c>
      <c r="N1455" s="1775">
        <f t="shared" si="1014"/>
        <v>0</v>
      </c>
      <c r="O1455" s="1775">
        <f t="shared" si="1014"/>
        <v>0</v>
      </c>
      <c r="P1455" s="1775"/>
      <c r="Q1455" s="1775"/>
      <c r="R1455" s="1762"/>
      <c r="S1455" s="649"/>
      <c r="T1455" s="649"/>
      <c r="U1455" s="649"/>
      <c r="V1455" s="649"/>
      <c r="W1455" s="649"/>
      <c r="X1455" s="649"/>
      <c r="Y1455" s="649"/>
      <c r="Z1455" s="649"/>
      <c r="AA1455" s="649"/>
      <c r="AB1455" s="649"/>
    </row>
    <row r="1456">
      <c r="A1456" s="1774" t="s">
        <v>446</v>
      </c>
      <c r="B1456" s="1775">
        <f t="shared" ref="B1456:H1456" si="1015">SUM(B1332,B1337,B1342,B1347,B1352,B1357,B1363,B1368,B1373,B1378,B1383,B1388,B1394,B1399,B1404,B1409,B1414,B1419,B1425,B1430,B1435,B1440,B1445,B1450)</f>
        <v>8</v>
      </c>
      <c r="C1456" s="1775">
        <f t="shared" si="1015"/>
        <v>14</v>
      </c>
      <c r="D1456" s="1775">
        <f t="shared" si="1015"/>
        <v>19</v>
      </c>
      <c r="E1456" s="1775">
        <f t="shared" si="1015"/>
        <v>11</v>
      </c>
      <c r="F1456" s="1775">
        <f t="shared" si="1015"/>
        <v>14</v>
      </c>
      <c r="G1456" s="1775">
        <f t="shared" si="1015"/>
        <v>1</v>
      </c>
      <c r="H1456" s="1775">
        <f t="shared" si="1015"/>
        <v>67</v>
      </c>
      <c r="I1456" s="1685"/>
      <c r="J1456" s="1531"/>
      <c r="K1456" s="1775" t="s">
        <v>446</v>
      </c>
      <c r="L1456" s="1775">
        <f t="shared" ref="L1456:O1456" si="1016">SUM(L1332,L1337,L1342,L1347,L1352,L1357,L1363,L1368,L1373,L1378,L1383,L1388,L1394,L1399,L1404,L1409,L1414,L1419,L1425,L1430,L1435,L1440,L1445,L1450)</f>
        <v>124</v>
      </c>
      <c r="M1456" s="1775">
        <f t="shared" si="1016"/>
        <v>57</v>
      </c>
      <c r="N1456" s="1775">
        <f t="shared" si="1016"/>
        <v>0</v>
      </c>
      <c r="O1456" s="1775">
        <f t="shared" si="1016"/>
        <v>57</v>
      </c>
      <c r="P1456" s="1775"/>
      <c r="Q1456" s="1775"/>
      <c r="R1456" s="1762"/>
      <c r="S1456" s="649"/>
      <c r="T1456" s="649"/>
      <c r="U1456" s="649"/>
      <c r="V1456" s="649"/>
      <c r="W1456" s="649"/>
      <c r="X1456" s="649"/>
      <c r="Y1456" s="649"/>
      <c r="Z1456" s="649"/>
      <c r="AA1456" s="649"/>
      <c r="AB1456" s="649"/>
    </row>
    <row r="1457">
      <c r="A1457" s="1774" t="s">
        <v>80</v>
      </c>
      <c r="B1457" s="1775">
        <f t="shared" ref="B1457:G1457" si="1017">SUM(B1333,B1338,B1343,B1348,B1353,B1358,B1364,B1369,B1374,B1379,B1384,B1389,B1395,B1400,B1405,B1410,B1415,B1420,B1426,B1431,B1436,B1441,B1446,B1451)</f>
        <v>9</v>
      </c>
      <c r="C1457" s="1775">
        <f t="shared" si="1017"/>
        <v>6</v>
      </c>
      <c r="D1457" s="1775">
        <f t="shared" si="1017"/>
        <v>11</v>
      </c>
      <c r="E1457" s="1775">
        <f t="shared" si="1017"/>
        <v>5</v>
      </c>
      <c r="F1457" s="1775">
        <f t="shared" si="1017"/>
        <v>6</v>
      </c>
      <c r="G1457" s="1775">
        <f t="shared" si="1017"/>
        <v>1</v>
      </c>
      <c r="H1457" s="1775">
        <f>SUM(H1333,H1338,H1343,H1348,H1353,H1364,H1369,H1374,H1379,H1384,H1389,H1395,H1400,H1405,H1410,H1415,H1420,H1426,H1431,H1436,H1441,H1446,H1451)</f>
        <v>38</v>
      </c>
      <c r="I1457" s="1685"/>
      <c r="J1457" s="1531"/>
      <c r="K1457" s="1775" t="s">
        <v>80</v>
      </c>
      <c r="L1457" s="1775">
        <f t="shared" ref="L1457:O1457" si="1018">SUM(L1333,L1338,L1343,L1348,L1353,L1358,L1364,L1369,L1374,L1379,L1384,L1389,L1395,L1400,L1405,L1410,L1415,L1420,L1426,L1431,L1436,L1441,L1446,L1451)</f>
        <v>479</v>
      </c>
      <c r="M1457" s="1775">
        <f t="shared" si="1018"/>
        <v>441</v>
      </c>
      <c r="N1457" s="1775">
        <f t="shared" si="1018"/>
        <v>0</v>
      </c>
      <c r="O1457" s="1775">
        <f t="shared" si="1018"/>
        <v>441</v>
      </c>
      <c r="P1457" s="1775"/>
      <c r="Q1457" s="1775"/>
      <c r="R1457" s="1762"/>
      <c r="S1457" s="649"/>
      <c r="T1457" s="649"/>
      <c r="U1457" s="649"/>
      <c r="V1457" s="649"/>
      <c r="W1457" s="649"/>
      <c r="X1457" s="649"/>
      <c r="Y1457" s="649"/>
      <c r="Z1457" s="649"/>
      <c r="AA1457" s="649"/>
      <c r="AB1457" s="649"/>
    </row>
    <row r="1458">
      <c r="A1458" s="1757" t="s">
        <v>9</v>
      </c>
      <c r="B1458" s="1758">
        <f>SUM(B1453,B1454,B1455,B1456)</f>
        <v>97</v>
      </c>
      <c r="C1458" s="1758">
        <f t="shared" ref="C1458:G1458" si="1019">sum(C1453:C1456)</f>
        <v>191</v>
      </c>
      <c r="D1458" s="1758">
        <f t="shared" si="1019"/>
        <v>173</v>
      </c>
      <c r="E1458" s="1758">
        <f t="shared" si="1019"/>
        <v>123</v>
      </c>
      <c r="F1458" s="1758">
        <f t="shared" si="1019"/>
        <v>129</v>
      </c>
      <c r="G1458" s="1758">
        <f t="shared" si="1019"/>
        <v>41</v>
      </c>
      <c r="H1458" s="1758">
        <f>sum(B1458:G1458)</f>
        <v>754</v>
      </c>
      <c r="I1458" s="1682"/>
      <c r="J1458" s="1531"/>
      <c r="K1458" s="1758" t="s">
        <v>9</v>
      </c>
      <c r="L1458" s="1758">
        <f t="shared" ref="L1458:N1458" si="1020">SUM(L1453,L1454,L1455,L1456)</f>
        <v>1485</v>
      </c>
      <c r="M1458" s="1758">
        <f t="shared" si="1020"/>
        <v>727</v>
      </c>
      <c r="N1458" s="1758">
        <f t="shared" si="1020"/>
        <v>410</v>
      </c>
      <c r="O1458" s="1758">
        <f>sum(O1453:O1456)</f>
        <v>1137</v>
      </c>
      <c r="P1458" s="1758"/>
      <c r="Q1458" s="1758"/>
      <c r="R1458" s="1758"/>
      <c r="S1458" s="649"/>
      <c r="T1458" s="649"/>
      <c r="U1458" s="649"/>
      <c r="V1458" s="649"/>
      <c r="W1458" s="649"/>
      <c r="X1458" s="649"/>
      <c r="Y1458" s="649"/>
      <c r="Z1458" s="649"/>
      <c r="AA1458" s="649"/>
      <c r="AB1458" s="649"/>
    </row>
    <row r="1459">
      <c r="A1459" s="584"/>
      <c r="B1459" s="584"/>
      <c r="C1459" s="584"/>
      <c r="D1459" s="584"/>
      <c r="E1459" s="677"/>
      <c r="F1459" s="678"/>
      <c r="G1459" s="678"/>
      <c r="H1459" s="678"/>
      <c r="I1459" s="727"/>
      <c r="J1459" s="576"/>
      <c r="K1459" s="576"/>
      <c r="L1459" s="576"/>
      <c r="M1459" s="576"/>
      <c r="N1459" s="576"/>
      <c r="O1459" s="576"/>
      <c r="P1459" s="576"/>
      <c r="Q1459" s="577"/>
      <c r="R1459" s="577"/>
      <c r="S1459" s="577"/>
      <c r="T1459" s="577"/>
      <c r="U1459" s="577"/>
      <c r="V1459" s="577"/>
      <c r="W1459" s="577"/>
      <c r="X1459" s="577"/>
      <c r="Y1459" s="577"/>
      <c r="Z1459" s="577"/>
      <c r="AA1459" s="577"/>
      <c r="AB1459" s="577"/>
    </row>
    <row r="1460">
      <c r="A1460" s="1757" t="s">
        <v>123</v>
      </c>
      <c r="B1460" s="1758" t="s">
        <v>2</v>
      </c>
      <c r="C1460" s="1758" t="s">
        <v>3</v>
      </c>
      <c r="D1460" s="1758" t="s">
        <v>4</v>
      </c>
      <c r="E1460" s="1758" t="s">
        <v>5</v>
      </c>
      <c r="F1460" s="1758" t="s">
        <v>6</v>
      </c>
      <c r="G1460" s="1758" t="s">
        <v>7</v>
      </c>
      <c r="H1460" s="1758" t="s">
        <v>9</v>
      </c>
      <c r="I1460" s="649"/>
      <c r="J1460" s="636"/>
      <c r="K1460" s="649"/>
      <c r="L1460" s="649"/>
      <c r="M1460" s="649"/>
      <c r="N1460" s="649"/>
      <c r="O1460" s="649"/>
      <c r="P1460" s="649"/>
      <c r="Q1460" s="649"/>
      <c r="R1460" s="649"/>
      <c r="S1460" s="649"/>
      <c r="T1460" s="649"/>
      <c r="U1460" s="649"/>
      <c r="V1460" s="649"/>
      <c r="W1460" s="649"/>
      <c r="X1460" s="649"/>
      <c r="Y1460" s="649"/>
      <c r="Z1460" s="649"/>
      <c r="AA1460" s="649"/>
      <c r="AB1460" s="649"/>
    </row>
    <row r="1461">
      <c r="A1461" s="1756" t="s">
        <v>124</v>
      </c>
      <c r="B1461" s="693">
        <f t="shared" ref="B1461:G1461" si="1021">sum(B1454:B1455)</f>
        <v>19</v>
      </c>
      <c r="C1461" s="693">
        <f t="shared" si="1021"/>
        <v>82</v>
      </c>
      <c r="D1461" s="693">
        <f t="shared" si="1021"/>
        <v>55</v>
      </c>
      <c r="E1461" s="693">
        <f t="shared" si="1021"/>
        <v>40</v>
      </c>
      <c r="F1461" s="693">
        <f t="shared" si="1021"/>
        <v>30</v>
      </c>
      <c r="G1461" s="693">
        <f t="shared" si="1021"/>
        <v>3</v>
      </c>
      <c r="H1461" s="693">
        <f>sum(B1461:G1461)</f>
        <v>229</v>
      </c>
      <c r="I1461" s="649"/>
      <c r="J1461" s="636"/>
      <c r="K1461" s="649"/>
      <c r="L1461" s="649"/>
      <c r="M1461" s="649"/>
      <c r="N1461" s="649"/>
      <c r="O1461" s="649"/>
      <c r="P1461" s="649"/>
      <c r="Q1461" s="649"/>
      <c r="R1461" s="649"/>
      <c r="S1461" s="649"/>
      <c r="T1461" s="649"/>
      <c r="U1461" s="649"/>
      <c r="V1461" s="649"/>
      <c r="W1461" s="649"/>
      <c r="X1461" s="649"/>
      <c r="Y1461" s="649"/>
      <c r="Z1461" s="649"/>
      <c r="AA1461" s="649"/>
      <c r="AB1461" s="649"/>
    </row>
    <row r="1462">
      <c r="A1462" s="1789" t="s">
        <v>126</v>
      </c>
      <c r="B1462" s="1777">
        <f t="shared" ref="B1462:D1462" si="1022">(B1461*10.01)</f>
        <v>190.19</v>
      </c>
      <c r="C1462" s="1777">
        <f t="shared" si="1022"/>
        <v>820.82</v>
      </c>
      <c r="D1462" s="1777">
        <f t="shared" si="1022"/>
        <v>550.55</v>
      </c>
      <c r="E1462" s="1777">
        <f t="shared" ref="E1462:H1462" si="1023">(E1461*22.5)</f>
        <v>900</v>
      </c>
      <c r="F1462" s="1777">
        <f t="shared" si="1023"/>
        <v>675</v>
      </c>
      <c r="G1462" s="1777">
        <f t="shared" si="1023"/>
        <v>67.5</v>
      </c>
      <c r="H1462" s="1777">
        <f t="shared" si="1023"/>
        <v>5152.5</v>
      </c>
      <c r="I1462" s="1689"/>
      <c r="J1462" s="576"/>
      <c r="K1462" s="577"/>
      <c r="L1462" s="577"/>
      <c r="M1462" s="577"/>
      <c r="N1462" s="577"/>
      <c r="O1462" s="577"/>
      <c r="P1462" s="577"/>
      <c r="Q1462" s="577"/>
      <c r="R1462" s="577"/>
      <c r="S1462" s="577"/>
      <c r="T1462" s="577"/>
      <c r="U1462" s="577"/>
      <c r="V1462" s="577"/>
      <c r="W1462" s="577"/>
      <c r="X1462" s="577"/>
      <c r="Y1462" s="577"/>
      <c r="Z1462" s="577"/>
      <c r="AA1462" s="577"/>
      <c r="AB1462" s="577"/>
    </row>
    <row r="1463">
      <c r="A1463" s="1756" t="s">
        <v>127</v>
      </c>
      <c r="B1463" s="693">
        <f t="shared" ref="B1463:H1463" si="1024">B1457</f>
        <v>9</v>
      </c>
      <c r="C1463" s="693">
        <f t="shared" si="1024"/>
        <v>6</v>
      </c>
      <c r="D1463" s="693">
        <f t="shared" si="1024"/>
        <v>11</v>
      </c>
      <c r="E1463" s="693">
        <f t="shared" si="1024"/>
        <v>5</v>
      </c>
      <c r="F1463" s="693">
        <f t="shared" si="1024"/>
        <v>6</v>
      </c>
      <c r="G1463" s="693">
        <f t="shared" si="1024"/>
        <v>1</v>
      </c>
      <c r="H1463" s="693">
        <f t="shared" si="1024"/>
        <v>38</v>
      </c>
      <c r="I1463" s="1689"/>
      <c r="J1463" s="576"/>
      <c r="K1463" s="577"/>
      <c r="L1463" s="577"/>
      <c r="M1463" s="577"/>
      <c r="N1463" s="577"/>
      <c r="O1463" s="577"/>
      <c r="P1463" s="577"/>
      <c r="Q1463" s="577"/>
      <c r="R1463" s="577"/>
      <c r="S1463" s="577"/>
      <c r="T1463" s="577"/>
      <c r="U1463" s="577"/>
      <c r="V1463" s="577"/>
      <c r="W1463" s="577"/>
      <c r="X1463" s="577"/>
      <c r="Y1463" s="577"/>
      <c r="Z1463" s="577"/>
      <c r="AA1463" s="577"/>
      <c r="AB1463" s="577"/>
    </row>
    <row r="1464">
      <c r="A1464" s="1756" t="s">
        <v>126</v>
      </c>
      <c r="B1464" s="1790">
        <f t="shared" ref="B1464:H1464" si="1025">(B1463*5)</f>
        <v>45</v>
      </c>
      <c r="C1464" s="1790">
        <f t="shared" si="1025"/>
        <v>30</v>
      </c>
      <c r="D1464" s="1790">
        <f t="shared" si="1025"/>
        <v>55</v>
      </c>
      <c r="E1464" s="1790">
        <f t="shared" si="1025"/>
        <v>25</v>
      </c>
      <c r="F1464" s="1790">
        <f t="shared" si="1025"/>
        <v>30</v>
      </c>
      <c r="G1464" s="1790">
        <f t="shared" si="1025"/>
        <v>5</v>
      </c>
      <c r="H1464" s="1790">
        <f t="shared" si="1025"/>
        <v>190</v>
      </c>
      <c r="I1464" s="1689"/>
      <c r="J1464" s="576"/>
      <c r="K1464" s="577"/>
      <c r="L1464" s="577"/>
      <c r="M1464" s="577"/>
      <c r="N1464" s="577"/>
      <c r="O1464" s="577"/>
      <c r="P1464" s="577"/>
      <c r="Q1464" s="577"/>
      <c r="R1464" s="577"/>
      <c r="S1464" s="577"/>
      <c r="T1464" s="577"/>
      <c r="U1464" s="577"/>
      <c r="V1464" s="577"/>
      <c r="W1464" s="577"/>
      <c r="X1464" s="577"/>
      <c r="Y1464" s="577"/>
      <c r="Z1464" s="577"/>
      <c r="AA1464" s="577"/>
      <c r="AB1464" s="577"/>
    </row>
    <row r="1465">
      <c r="A1465" s="1757" t="s">
        <v>9</v>
      </c>
      <c r="B1465" s="1780">
        <f t="shared" ref="B1465:H1465" si="1026">SUM(B1462,B1464)</f>
        <v>235.19</v>
      </c>
      <c r="C1465" s="1780">
        <f t="shared" si="1026"/>
        <v>850.82</v>
      </c>
      <c r="D1465" s="1780">
        <f t="shared" si="1026"/>
        <v>605.55</v>
      </c>
      <c r="E1465" s="1780">
        <f t="shared" si="1026"/>
        <v>925</v>
      </c>
      <c r="F1465" s="1780">
        <f t="shared" si="1026"/>
        <v>705</v>
      </c>
      <c r="G1465" s="1780">
        <f t="shared" si="1026"/>
        <v>72.5</v>
      </c>
      <c r="H1465" s="1780">
        <f t="shared" si="1026"/>
        <v>5342.5</v>
      </c>
      <c r="I1465" s="1689"/>
      <c r="J1465" s="576"/>
      <c r="K1465" s="577"/>
      <c r="L1465" s="577"/>
      <c r="M1465" s="577"/>
      <c r="N1465" s="577"/>
      <c r="O1465" s="577"/>
      <c r="P1465" s="577"/>
      <c r="Q1465" s="577"/>
      <c r="R1465" s="577"/>
      <c r="S1465" s="577"/>
      <c r="T1465" s="577"/>
      <c r="U1465" s="577"/>
      <c r="V1465" s="577"/>
      <c r="W1465" s="577"/>
      <c r="X1465" s="577"/>
      <c r="Y1465" s="577"/>
      <c r="Z1465" s="577"/>
      <c r="AA1465" s="577"/>
      <c r="AB1465" s="577"/>
    </row>
    <row r="1466">
      <c r="A1466" s="584"/>
      <c r="B1466" s="676"/>
      <c r="C1466" s="676"/>
      <c r="D1466" s="676"/>
      <c r="E1466" s="676"/>
      <c r="F1466" s="676"/>
      <c r="G1466" s="677"/>
      <c r="H1466" s="678"/>
      <c r="I1466" s="676"/>
      <c r="J1466" s="576"/>
      <c r="K1466" s="576"/>
      <c r="L1466" s="576"/>
      <c r="M1466" s="576"/>
      <c r="N1466" s="576"/>
      <c r="O1466" s="576"/>
      <c r="P1466" s="576"/>
      <c r="Q1466" s="577"/>
      <c r="R1466" s="577"/>
      <c r="S1466" s="577"/>
      <c r="T1466" s="577"/>
      <c r="U1466" s="577"/>
      <c r="V1466" s="577"/>
      <c r="W1466" s="577"/>
      <c r="X1466" s="577"/>
      <c r="Y1466" s="577"/>
      <c r="Z1466" s="577"/>
      <c r="AA1466" s="577"/>
      <c r="AB1466" s="577"/>
    </row>
    <row r="1467">
      <c r="A1467" s="1588" t="s">
        <v>742</v>
      </c>
      <c r="B1467" s="676"/>
      <c r="C1467" s="676"/>
      <c r="D1467" s="676"/>
      <c r="E1467" s="676"/>
      <c r="F1467" s="679"/>
      <c r="G1467" s="1781" t="s">
        <v>35</v>
      </c>
      <c r="H1467" s="1782" t="s">
        <v>36</v>
      </c>
      <c r="I1467" s="676"/>
      <c r="J1467" s="576"/>
      <c r="K1467" s="576"/>
      <c r="L1467" s="576"/>
      <c r="M1467" s="576"/>
      <c r="N1467" s="576"/>
      <c r="O1467" s="576"/>
      <c r="P1467" s="576"/>
      <c r="Q1467" s="577"/>
      <c r="R1467" s="577"/>
      <c r="S1467" s="577"/>
      <c r="T1467" s="577"/>
      <c r="U1467" s="577"/>
      <c r="V1467" s="577"/>
      <c r="W1467" s="577"/>
      <c r="X1467" s="577"/>
      <c r="Y1467" s="577"/>
      <c r="Z1467" s="577"/>
      <c r="AA1467" s="577"/>
      <c r="AB1467" s="577"/>
    </row>
    <row r="1468">
      <c r="A1468" s="576"/>
      <c r="B1468" s="676"/>
      <c r="C1468" s="676"/>
      <c r="D1468" s="676"/>
      <c r="E1468" s="676"/>
      <c r="F1468" s="679"/>
      <c r="G1468" s="1783" t="s">
        <v>662</v>
      </c>
      <c r="H1468" s="701">
        <v>122.0</v>
      </c>
      <c r="I1468" s="676"/>
      <c r="J1468" s="576"/>
      <c r="K1468" s="576"/>
      <c r="L1468" s="576"/>
      <c r="M1468" s="576"/>
      <c r="N1468" s="576"/>
      <c r="O1468" s="576"/>
      <c r="P1468" s="576"/>
      <c r="Q1468" s="577"/>
      <c r="R1468" s="577"/>
      <c r="S1468" s="577"/>
      <c r="T1468" s="577"/>
      <c r="U1468" s="577"/>
      <c r="V1468" s="577"/>
      <c r="W1468" s="577"/>
      <c r="X1468" s="577"/>
      <c r="Y1468" s="577"/>
      <c r="Z1468" s="577"/>
      <c r="AA1468" s="577"/>
      <c r="AB1468" s="577"/>
    </row>
    <row r="1469">
      <c r="A1469" s="576"/>
      <c r="B1469" s="676"/>
      <c r="C1469" s="676"/>
      <c r="D1469" s="676"/>
      <c r="E1469" s="676"/>
      <c r="F1469" s="679"/>
      <c r="G1469" s="1783" t="s">
        <v>663</v>
      </c>
      <c r="H1469" s="701">
        <v>648.0</v>
      </c>
      <c r="I1469" s="676"/>
      <c r="J1469" s="576"/>
      <c r="K1469" s="576"/>
      <c r="L1469" s="576"/>
      <c r="M1469" s="576"/>
      <c r="N1469" s="576"/>
      <c r="O1469" s="576"/>
      <c r="P1469" s="576"/>
      <c r="Q1469" s="577"/>
      <c r="R1469" s="577"/>
      <c r="S1469" s="577"/>
      <c r="T1469" s="577"/>
      <c r="U1469" s="577"/>
      <c r="V1469" s="577"/>
      <c r="W1469" s="577"/>
      <c r="X1469" s="577"/>
      <c r="Y1469" s="577"/>
      <c r="Z1469" s="577"/>
      <c r="AA1469" s="577"/>
      <c r="AB1469" s="577"/>
    </row>
    <row r="1470">
      <c r="A1470" s="576"/>
      <c r="B1470" s="676"/>
      <c r="C1470" s="676"/>
      <c r="D1470" s="676"/>
      <c r="E1470" s="676"/>
      <c r="F1470" s="679"/>
      <c r="G1470" s="1783" t="s">
        <v>686</v>
      </c>
      <c r="H1470" s="701">
        <v>785.0</v>
      </c>
      <c r="I1470" s="676"/>
      <c r="J1470" s="576"/>
      <c r="K1470" s="576"/>
      <c r="L1470" s="576"/>
      <c r="M1470" s="576"/>
      <c r="N1470" s="576"/>
      <c r="O1470" s="576"/>
      <c r="P1470" s="576"/>
      <c r="Q1470" s="577"/>
      <c r="R1470" s="577"/>
      <c r="S1470" s="577"/>
      <c r="T1470" s="577"/>
      <c r="U1470" s="577"/>
      <c r="V1470" s="577"/>
      <c r="W1470" s="577"/>
      <c r="X1470" s="577"/>
      <c r="Y1470" s="577"/>
      <c r="Z1470" s="577"/>
      <c r="AA1470" s="577"/>
      <c r="AB1470" s="577"/>
    </row>
    <row r="1471">
      <c r="A1471" s="576"/>
      <c r="B1471" s="676"/>
      <c r="C1471" s="676"/>
      <c r="D1471" s="676"/>
      <c r="E1471" s="676"/>
      <c r="F1471" s="679"/>
      <c r="G1471" s="1783" t="s">
        <v>710</v>
      </c>
      <c r="H1471" s="696">
        <v>806.0</v>
      </c>
      <c r="I1471" s="676"/>
      <c r="J1471" s="576"/>
      <c r="K1471" s="576"/>
      <c r="L1471" s="576"/>
      <c r="M1471" s="576"/>
      <c r="N1471" s="576"/>
      <c r="O1471" s="576"/>
      <c r="P1471" s="576"/>
      <c r="Q1471" s="577"/>
      <c r="R1471" s="577"/>
      <c r="S1471" s="577"/>
      <c r="T1471" s="577"/>
      <c r="U1471" s="577"/>
      <c r="V1471" s="577"/>
      <c r="W1471" s="577"/>
      <c r="X1471" s="577"/>
      <c r="Y1471" s="577"/>
      <c r="Z1471" s="577"/>
      <c r="AA1471" s="577"/>
      <c r="AB1471" s="577"/>
    </row>
    <row r="1472">
      <c r="A1472" s="576"/>
      <c r="B1472" s="676"/>
      <c r="C1472" s="676"/>
      <c r="D1472" s="676"/>
      <c r="E1472" s="676"/>
      <c r="F1472" s="679"/>
      <c r="G1472" s="1784" t="s">
        <v>738</v>
      </c>
      <c r="H1472" s="694">
        <f>(H1458)</f>
        <v>754</v>
      </c>
      <c r="I1472" s="676"/>
      <c r="J1472" s="576"/>
      <c r="K1472" s="576"/>
      <c r="L1472" s="576"/>
      <c r="M1472" s="576"/>
      <c r="N1472" s="576"/>
      <c r="O1472" s="576"/>
      <c r="P1472" s="576"/>
      <c r="Q1472" s="577"/>
      <c r="R1472" s="577"/>
      <c r="S1472" s="577"/>
      <c r="T1472" s="577"/>
      <c r="U1472" s="577"/>
      <c r="V1472" s="577"/>
      <c r="W1472" s="577"/>
      <c r="X1472" s="577"/>
      <c r="Y1472" s="577"/>
      <c r="Z1472" s="577"/>
      <c r="AA1472" s="577"/>
      <c r="AB1472" s="577"/>
    </row>
    <row r="1473">
      <c r="A1473" s="576"/>
      <c r="B1473" s="676"/>
      <c r="C1473" s="676"/>
      <c r="D1473" s="676"/>
      <c r="E1473" s="676"/>
      <c r="F1473" s="679"/>
      <c r="G1473" s="1781" t="s">
        <v>9</v>
      </c>
      <c r="H1473" s="1758">
        <f>SUM(H1468:H1472)</f>
        <v>3115</v>
      </c>
      <c r="I1473" s="676"/>
      <c r="J1473" s="576"/>
      <c r="K1473" s="576"/>
      <c r="L1473" s="576"/>
      <c r="M1473" s="576"/>
      <c r="N1473" s="576"/>
      <c r="O1473" s="576"/>
      <c r="P1473" s="576"/>
      <c r="Q1473" s="577"/>
      <c r="R1473" s="577"/>
      <c r="S1473" s="577"/>
      <c r="T1473" s="577"/>
      <c r="U1473" s="577"/>
      <c r="V1473" s="577"/>
      <c r="W1473" s="577"/>
      <c r="X1473" s="577"/>
      <c r="Y1473" s="577"/>
      <c r="Z1473" s="577"/>
      <c r="AA1473" s="577"/>
      <c r="AB1473" s="577"/>
    </row>
    <row r="1474">
      <c r="A1474" s="576"/>
      <c r="B1474" s="676"/>
      <c r="C1474" s="676"/>
      <c r="D1474" s="676"/>
      <c r="E1474" s="676"/>
      <c r="F1474" s="676"/>
      <c r="G1474" s="677"/>
      <c r="H1474" s="678"/>
      <c r="I1474" s="584"/>
      <c r="J1474" s="576"/>
      <c r="K1474" s="576"/>
      <c r="L1474" s="576"/>
      <c r="M1474" s="576"/>
      <c r="N1474" s="576"/>
      <c r="O1474" s="576"/>
      <c r="P1474" s="576"/>
      <c r="Q1474" s="577"/>
      <c r="R1474" s="577"/>
      <c r="S1474" s="577"/>
      <c r="T1474" s="577"/>
      <c r="U1474" s="577"/>
      <c r="V1474" s="577"/>
      <c r="W1474" s="577"/>
      <c r="X1474" s="577"/>
      <c r="Y1474" s="577"/>
      <c r="Z1474" s="577"/>
      <c r="AA1474" s="577"/>
      <c r="AB1474" s="577"/>
    </row>
    <row r="1475">
      <c r="A1475" s="576"/>
      <c r="B1475" s="676"/>
      <c r="C1475" s="676"/>
      <c r="D1475" s="676"/>
      <c r="E1475" s="676"/>
      <c r="F1475" s="679"/>
      <c r="G1475" s="1781" t="s">
        <v>131</v>
      </c>
      <c r="H1475" s="1758">
        <f>(3500-H1473)</f>
        <v>385</v>
      </c>
      <c r="I1475" s="1785">
        <f>(H1473/3500)</f>
        <v>0.89</v>
      </c>
      <c r="J1475" s="576"/>
      <c r="K1475" s="576"/>
      <c r="L1475" s="576"/>
      <c r="M1475" s="576"/>
      <c r="N1475" s="576"/>
      <c r="O1475" s="576"/>
      <c r="P1475" s="576"/>
      <c r="Q1475" s="577"/>
      <c r="R1475" s="577"/>
      <c r="S1475" s="577"/>
      <c r="T1475" s="577"/>
      <c r="U1475" s="577"/>
      <c r="V1475" s="577"/>
      <c r="W1475" s="577"/>
      <c r="X1475" s="577"/>
      <c r="Y1475" s="577"/>
      <c r="Z1475" s="577"/>
      <c r="AA1475" s="577"/>
      <c r="AB1475" s="577"/>
    </row>
    <row r="1476">
      <c r="A1476" s="584"/>
      <c r="B1476" s="677"/>
      <c r="C1476" s="677"/>
      <c r="D1476" s="677"/>
      <c r="E1476" s="677"/>
      <c r="F1476" s="677"/>
      <c r="G1476" s="677"/>
      <c r="H1476" s="675"/>
      <c r="I1476" s="1690"/>
      <c r="J1476" s="576"/>
      <c r="K1476" s="576"/>
      <c r="L1476" s="576"/>
      <c r="M1476" s="576"/>
      <c r="N1476" s="576"/>
      <c r="O1476" s="576"/>
      <c r="P1476" s="576"/>
      <c r="Q1476" s="577"/>
      <c r="R1476" s="577"/>
      <c r="S1476" s="577"/>
      <c r="T1476" s="577"/>
      <c r="U1476" s="577"/>
      <c r="V1476" s="577"/>
      <c r="W1476" s="577"/>
      <c r="X1476" s="577"/>
      <c r="Y1476" s="577"/>
      <c r="Z1476" s="577"/>
      <c r="AA1476" s="577"/>
      <c r="AB1476" s="577"/>
    </row>
    <row r="1477">
      <c r="A1477" s="1757" t="s">
        <v>472</v>
      </c>
      <c r="B1477" s="1758" t="s">
        <v>2</v>
      </c>
      <c r="C1477" s="1758" t="s">
        <v>3</v>
      </c>
      <c r="D1477" s="1758" t="s">
        <v>4</v>
      </c>
      <c r="E1477" s="1758" t="s">
        <v>5</v>
      </c>
      <c r="F1477" s="1758" t="s">
        <v>6</v>
      </c>
      <c r="G1477" s="1758" t="s">
        <v>7</v>
      </c>
      <c r="H1477" s="1758" t="s">
        <v>9</v>
      </c>
      <c r="I1477" s="636"/>
      <c r="J1477" s="636"/>
      <c r="K1477" s="636"/>
      <c r="L1477" s="636"/>
      <c r="M1477" s="636"/>
      <c r="N1477" s="636"/>
      <c r="O1477" s="636"/>
      <c r="P1477" s="636"/>
      <c r="Q1477" s="649"/>
      <c r="R1477" s="649"/>
      <c r="S1477" s="649"/>
      <c r="T1477" s="649"/>
      <c r="U1477" s="649"/>
      <c r="V1477" s="649"/>
      <c r="W1477" s="649"/>
      <c r="X1477" s="649"/>
      <c r="Y1477" s="649"/>
      <c r="Z1477" s="649"/>
      <c r="AA1477" s="649"/>
      <c r="AB1477" s="649"/>
    </row>
    <row r="1478">
      <c r="A1478" s="1714"/>
      <c r="B1478" s="701">
        <f t="shared" ref="B1478:G1478" si="1027">SUM(B1307,B1458)</f>
        <v>228</v>
      </c>
      <c r="C1478" s="701">
        <f t="shared" si="1027"/>
        <v>406</v>
      </c>
      <c r="D1478" s="701">
        <f t="shared" si="1027"/>
        <v>270</v>
      </c>
      <c r="E1478" s="701">
        <f t="shared" si="1027"/>
        <v>248</v>
      </c>
      <c r="F1478" s="701">
        <f t="shared" si="1027"/>
        <v>234</v>
      </c>
      <c r="G1478" s="701">
        <f t="shared" si="1027"/>
        <v>61</v>
      </c>
      <c r="H1478" s="693">
        <f>sum(B1478:G1478)</f>
        <v>1447</v>
      </c>
      <c r="I1478" s="636"/>
      <c r="J1478" s="636"/>
      <c r="K1478" s="636"/>
      <c r="L1478" s="636"/>
      <c r="M1478" s="636"/>
      <c r="N1478" s="636"/>
      <c r="O1478" s="636"/>
      <c r="P1478" s="636"/>
      <c r="Q1478" s="649"/>
      <c r="R1478" s="649"/>
      <c r="S1478" s="649"/>
      <c r="T1478" s="649"/>
      <c r="U1478" s="649"/>
      <c r="V1478" s="649"/>
      <c r="W1478" s="649"/>
      <c r="X1478" s="649"/>
      <c r="Y1478" s="649"/>
      <c r="Z1478" s="649"/>
      <c r="AA1478" s="649"/>
      <c r="AB1478" s="649"/>
    </row>
    <row r="1479">
      <c r="A1479" s="576"/>
      <c r="B1479" s="676"/>
      <c r="C1479" s="676"/>
      <c r="D1479" s="676"/>
      <c r="E1479" s="676"/>
      <c r="F1479" s="676"/>
      <c r="G1479" s="676"/>
      <c r="H1479" s="636"/>
      <c r="I1479" s="1690"/>
      <c r="J1479" s="576"/>
      <c r="K1479" s="576"/>
      <c r="L1479" s="576"/>
      <c r="M1479" s="576"/>
      <c r="N1479" s="576"/>
      <c r="O1479" s="576"/>
      <c r="P1479" s="576"/>
      <c r="Q1479" s="577"/>
      <c r="R1479" s="577"/>
      <c r="S1479" s="577"/>
      <c r="T1479" s="577"/>
      <c r="U1479" s="577"/>
      <c r="V1479" s="577"/>
      <c r="W1479" s="577"/>
      <c r="X1479" s="577"/>
      <c r="Y1479" s="577"/>
      <c r="Z1479" s="577"/>
      <c r="AA1479" s="577"/>
      <c r="AB1479" s="577"/>
    </row>
    <row r="1480">
      <c r="A1480" s="584"/>
      <c r="B1480" s="677"/>
      <c r="C1480" s="677"/>
      <c r="D1480" s="677"/>
      <c r="E1480" s="677"/>
      <c r="F1480" s="677"/>
      <c r="G1480" s="677"/>
      <c r="H1480" s="675"/>
      <c r="I1480" s="1691"/>
      <c r="J1480" s="576"/>
      <c r="K1480" s="584"/>
      <c r="L1480" s="584"/>
      <c r="M1480" s="584"/>
      <c r="N1480" s="584"/>
      <c r="O1480" s="584"/>
      <c r="P1480" s="584"/>
      <c r="Q1480" s="721"/>
      <c r="R1480" s="721"/>
      <c r="S1480" s="577"/>
      <c r="T1480" s="577"/>
      <c r="U1480" s="577"/>
      <c r="V1480" s="577"/>
      <c r="W1480" s="577"/>
      <c r="X1480" s="577"/>
      <c r="Y1480" s="577"/>
      <c r="Z1480" s="577"/>
      <c r="AA1480" s="577"/>
      <c r="AB1480" s="577"/>
    </row>
    <row r="1481">
      <c r="A1481" s="1754" t="s">
        <v>727</v>
      </c>
      <c r="B1481" s="1755">
        <v>25.0</v>
      </c>
      <c r="C1481" s="1755">
        <v>26.0</v>
      </c>
      <c r="D1481" s="1755">
        <v>27.0</v>
      </c>
      <c r="E1481" s="1755">
        <v>28.0</v>
      </c>
      <c r="F1481" s="1755">
        <v>29.0</v>
      </c>
      <c r="G1481" s="1755">
        <v>30.0</v>
      </c>
      <c r="H1481" s="1686"/>
      <c r="I1481" s="1686"/>
      <c r="J1481" s="1531"/>
      <c r="K1481" s="1754" t="s">
        <v>727</v>
      </c>
      <c r="L1481" s="1686"/>
      <c r="M1481" s="1686"/>
      <c r="N1481" s="1686"/>
      <c r="O1481" s="1686"/>
      <c r="P1481" s="1686"/>
      <c r="Q1481" s="1686"/>
      <c r="R1481" s="1686"/>
      <c r="S1481" s="649"/>
      <c r="T1481" s="649"/>
      <c r="U1481" s="649"/>
      <c r="V1481" s="649"/>
      <c r="W1481" s="649"/>
      <c r="X1481" s="649"/>
      <c r="Y1481" s="649"/>
      <c r="Z1481" s="649"/>
      <c r="AA1481" s="649"/>
      <c r="AB1481" s="649"/>
    </row>
    <row r="1482">
      <c r="A1482" s="1791" t="s">
        <v>716</v>
      </c>
      <c r="B1482" s="1781" t="s">
        <v>2</v>
      </c>
      <c r="C1482" s="1781" t="s">
        <v>3</v>
      </c>
      <c r="D1482" s="1781" t="s">
        <v>4</v>
      </c>
      <c r="E1482" s="1781" t="s">
        <v>5</v>
      </c>
      <c r="F1482" s="1781" t="s">
        <v>6</v>
      </c>
      <c r="G1482" s="1781" t="s">
        <v>7</v>
      </c>
      <c r="H1482" s="1782" t="s">
        <v>9</v>
      </c>
      <c r="I1482" s="1781" t="s">
        <v>71</v>
      </c>
      <c r="J1482" s="588"/>
      <c r="K1482" s="1792" t="s">
        <v>144</v>
      </c>
      <c r="L1482" s="1792" t="s">
        <v>72</v>
      </c>
      <c r="M1482" s="1792" t="s">
        <v>13</v>
      </c>
      <c r="N1482" s="1792" t="s">
        <v>73</v>
      </c>
      <c r="O1482" s="1792" t="s">
        <v>133</v>
      </c>
      <c r="P1482" s="1792" t="s">
        <v>74</v>
      </c>
      <c r="Q1482" s="1792" t="s">
        <v>640</v>
      </c>
      <c r="R1482" s="1792" t="s">
        <v>592</v>
      </c>
      <c r="S1482" s="577"/>
      <c r="T1482" s="577"/>
      <c r="U1482" s="577"/>
      <c r="V1482" s="577"/>
      <c r="W1482" s="577"/>
      <c r="X1482" s="577"/>
      <c r="Y1482" s="577"/>
      <c r="Z1482" s="577"/>
      <c r="AA1482" s="577"/>
      <c r="AB1482" s="577"/>
    </row>
    <row r="1483">
      <c r="A1483" s="591" t="s">
        <v>475</v>
      </c>
      <c r="B1483" s="690">
        <v>1.0</v>
      </c>
      <c r="C1483" s="690">
        <v>0.0</v>
      </c>
      <c r="D1483" s="690">
        <v>1.0</v>
      </c>
      <c r="E1483" s="690">
        <v>0.0</v>
      </c>
      <c r="F1483" s="690">
        <v>3.0</v>
      </c>
      <c r="G1483" s="693"/>
      <c r="H1483" s="693">
        <f t="shared" ref="H1483:H1494" si="1028">SUM(B1483:G1483)</f>
        <v>5</v>
      </c>
      <c r="I1483" s="596">
        <f t="shared" ref="I1483:I1494" si="1029">(H1483/40)</f>
        <v>0.125</v>
      </c>
      <c r="J1483" s="588"/>
      <c r="K1483" s="595" t="s">
        <v>475</v>
      </c>
      <c r="L1483" s="701">
        <f>(O1080)</f>
        <v>28</v>
      </c>
      <c r="M1483" s="701">
        <f t="shared" ref="M1483:M1495" si="1030">(L1483-H1483)-R1483</f>
        <v>23</v>
      </c>
      <c r="N1483" s="692">
        <v>0.0</v>
      </c>
      <c r="O1483" s="701">
        <f t="shared" ref="O1483:O1495" si="1031">SUM(M1483,N1483)</f>
        <v>23</v>
      </c>
      <c r="P1483" s="1533" t="s">
        <v>3</v>
      </c>
      <c r="Q1483" s="1533"/>
      <c r="R1483" s="1533"/>
      <c r="S1483" s="577"/>
      <c r="T1483" s="577"/>
      <c r="U1483" s="577"/>
      <c r="V1483" s="577"/>
      <c r="W1483" s="577"/>
      <c r="X1483" s="577"/>
      <c r="Y1483" s="577"/>
      <c r="Z1483" s="577"/>
      <c r="AA1483" s="577"/>
      <c r="AB1483" s="577"/>
    </row>
    <row r="1484">
      <c r="A1484" s="591" t="s">
        <v>478</v>
      </c>
      <c r="B1484" s="690">
        <v>7.0</v>
      </c>
      <c r="C1484" s="690">
        <v>10.0</v>
      </c>
      <c r="D1484" s="690">
        <v>5.0</v>
      </c>
      <c r="E1484" s="690">
        <v>9.0</v>
      </c>
      <c r="F1484" s="690">
        <v>15.0</v>
      </c>
      <c r="G1484" s="693"/>
      <c r="H1484" s="693">
        <f t="shared" si="1028"/>
        <v>46</v>
      </c>
      <c r="I1484" s="596">
        <f t="shared" si="1029"/>
        <v>1.15</v>
      </c>
      <c r="J1484" s="588"/>
      <c r="K1484" s="595" t="s">
        <v>478</v>
      </c>
      <c r="L1484" s="692">
        <v>94.0</v>
      </c>
      <c r="M1484" s="701">
        <f t="shared" si="1030"/>
        <v>48</v>
      </c>
      <c r="N1484" s="692">
        <v>50.0</v>
      </c>
      <c r="O1484" s="701">
        <f t="shared" si="1031"/>
        <v>98</v>
      </c>
      <c r="P1484" s="1533" t="s">
        <v>3</v>
      </c>
      <c r="Q1484" s="1533"/>
      <c r="R1484" s="1533"/>
      <c r="S1484" s="577"/>
      <c r="T1484" s="577"/>
      <c r="U1484" s="577"/>
      <c r="V1484" s="577"/>
      <c r="W1484" s="577"/>
      <c r="X1484" s="577"/>
      <c r="Y1484" s="577"/>
      <c r="Z1484" s="577"/>
      <c r="AA1484" s="577"/>
      <c r="AB1484" s="577"/>
    </row>
    <row r="1485">
      <c r="A1485" s="591" t="s">
        <v>585</v>
      </c>
      <c r="B1485" s="690">
        <v>1.0</v>
      </c>
      <c r="C1485" s="690">
        <v>3.0</v>
      </c>
      <c r="D1485" s="690">
        <v>2.0</v>
      </c>
      <c r="E1485" s="690">
        <v>0.0</v>
      </c>
      <c r="F1485" s="690">
        <v>0.0</v>
      </c>
      <c r="G1485" s="690">
        <v>2.0</v>
      </c>
      <c r="H1485" s="693">
        <f t="shared" si="1028"/>
        <v>8</v>
      </c>
      <c r="I1485" s="596">
        <f t="shared" si="1029"/>
        <v>0.2</v>
      </c>
      <c r="J1485" s="588"/>
      <c r="K1485" s="595" t="s">
        <v>585</v>
      </c>
      <c r="L1485" s="701">
        <f t="shared" ref="L1485:L1488" si="1032">(O1082)</f>
        <v>20</v>
      </c>
      <c r="M1485" s="701">
        <f t="shared" si="1030"/>
        <v>12</v>
      </c>
      <c r="N1485" s="692">
        <v>30.0</v>
      </c>
      <c r="O1485" s="701">
        <f t="shared" si="1031"/>
        <v>42</v>
      </c>
      <c r="P1485" s="1533" t="s">
        <v>3</v>
      </c>
      <c r="Q1485" s="1533"/>
      <c r="R1485" s="1533"/>
      <c r="S1485" s="577"/>
      <c r="T1485" s="577"/>
      <c r="U1485" s="577"/>
      <c r="V1485" s="577"/>
      <c r="W1485" s="577"/>
      <c r="X1485" s="577"/>
      <c r="Y1485" s="577"/>
      <c r="Z1485" s="577"/>
      <c r="AA1485" s="577"/>
      <c r="AB1485" s="577"/>
    </row>
    <row r="1486">
      <c r="A1486" s="591" t="s">
        <v>668</v>
      </c>
      <c r="B1486" s="690">
        <v>3.0</v>
      </c>
      <c r="C1486" s="690">
        <v>2.0</v>
      </c>
      <c r="D1486" s="690">
        <v>0.0</v>
      </c>
      <c r="E1486" s="690">
        <v>0.0</v>
      </c>
      <c r="F1486" s="690">
        <v>2.0</v>
      </c>
      <c r="G1486" s="693"/>
      <c r="H1486" s="693">
        <f t="shared" si="1028"/>
        <v>7</v>
      </c>
      <c r="I1486" s="596">
        <f t="shared" si="1029"/>
        <v>0.175</v>
      </c>
      <c r="J1486" s="588"/>
      <c r="K1486" s="595" t="s">
        <v>668</v>
      </c>
      <c r="L1486" s="701">
        <f t="shared" si="1032"/>
        <v>33</v>
      </c>
      <c r="M1486" s="701">
        <f t="shared" si="1030"/>
        <v>26</v>
      </c>
      <c r="N1486" s="692">
        <v>0.0</v>
      </c>
      <c r="O1486" s="701">
        <f t="shared" si="1031"/>
        <v>26</v>
      </c>
      <c r="P1486" s="1724" t="s">
        <v>2</v>
      </c>
      <c r="Q1486" s="1724"/>
      <c r="R1486" s="1724"/>
      <c r="S1486" s="577"/>
      <c r="T1486" s="577"/>
      <c r="U1486" s="577"/>
      <c r="V1486" s="577"/>
      <c r="W1486" s="577"/>
      <c r="X1486" s="577"/>
      <c r="Y1486" s="577"/>
      <c r="Z1486" s="577"/>
      <c r="AA1486" s="577"/>
      <c r="AB1486" s="577"/>
    </row>
    <row r="1487">
      <c r="A1487" s="591" t="s">
        <v>614</v>
      </c>
      <c r="B1487" s="690">
        <v>0.0</v>
      </c>
      <c r="C1487" s="690">
        <v>7.0</v>
      </c>
      <c r="D1487" s="690">
        <v>4.0</v>
      </c>
      <c r="E1487" s="690">
        <v>0.0</v>
      </c>
      <c r="F1487" s="690">
        <v>0.0</v>
      </c>
      <c r="G1487" s="693"/>
      <c r="H1487" s="693">
        <f t="shared" si="1028"/>
        <v>11</v>
      </c>
      <c r="I1487" s="596">
        <f t="shared" si="1029"/>
        <v>0.275</v>
      </c>
      <c r="J1487" s="588"/>
      <c r="K1487" s="595" t="s">
        <v>614</v>
      </c>
      <c r="L1487" s="701">
        <f t="shared" si="1032"/>
        <v>13</v>
      </c>
      <c r="M1487" s="701">
        <f t="shared" si="1030"/>
        <v>2</v>
      </c>
      <c r="N1487" s="692">
        <v>30.0</v>
      </c>
      <c r="O1487" s="701">
        <f t="shared" si="1031"/>
        <v>32</v>
      </c>
      <c r="P1487" s="1724" t="s">
        <v>3</v>
      </c>
      <c r="Q1487" s="1724"/>
      <c r="R1487" s="1724"/>
      <c r="S1487" s="577"/>
      <c r="T1487" s="577"/>
      <c r="U1487" s="577"/>
      <c r="V1487" s="577"/>
      <c r="W1487" s="577"/>
      <c r="X1487" s="577"/>
      <c r="Y1487" s="577"/>
      <c r="Z1487" s="577"/>
      <c r="AA1487" s="577"/>
      <c r="AB1487" s="577"/>
    </row>
    <row r="1488">
      <c r="A1488" s="591" t="s">
        <v>632</v>
      </c>
      <c r="B1488" s="690">
        <v>1.0</v>
      </c>
      <c r="C1488" s="690">
        <v>2.0</v>
      </c>
      <c r="D1488" s="690">
        <v>1.0</v>
      </c>
      <c r="E1488" s="690">
        <v>0.0</v>
      </c>
      <c r="F1488" s="690">
        <v>2.0</v>
      </c>
      <c r="G1488" s="693"/>
      <c r="H1488" s="693">
        <f t="shared" si="1028"/>
        <v>6</v>
      </c>
      <c r="I1488" s="596">
        <f t="shared" si="1029"/>
        <v>0.15</v>
      </c>
      <c r="J1488" s="588"/>
      <c r="K1488" s="595" t="s">
        <v>632</v>
      </c>
      <c r="L1488" s="701">
        <f t="shared" si="1032"/>
        <v>9</v>
      </c>
      <c r="M1488" s="701">
        <f t="shared" si="1030"/>
        <v>3</v>
      </c>
      <c r="N1488" s="692">
        <v>20.0</v>
      </c>
      <c r="O1488" s="701">
        <f t="shared" si="1031"/>
        <v>23</v>
      </c>
      <c r="P1488" s="1724"/>
      <c r="Q1488" s="1724"/>
      <c r="R1488" s="1724"/>
      <c r="S1488" s="577"/>
      <c r="T1488" s="577"/>
      <c r="U1488" s="577"/>
      <c r="V1488" s="577"/>
      <c r="W1488" s="577"/>
      <c r="X1488" s="577"/>
      <c r="Y1488" s="577"/>
      <c r="Z1488" s="577"/>
      <c r="AA1488" s="577"/>
      <c r="AB1488" s="577"/>
    </row>
    <row r="1489">
      <c r="A1489" s="591" t="s">
        <v>669</v>
      </c>
      <c r="B1489" s="690">
        <v>2.0</v>
      </c>
      <c r="C1489" s="690">
        <v>7.0</v>
      </c>
      <c r="D1489" s="690">
        <v>4.0</v>
      </c>
      <c r="E1489" s="690">
        <v>0.0</v>
      </c>
      <c r="F1489" s="690">
        <v>8.0</v>
      </c>
      <c r="G1489" s="693"/>
      <c r="H1489" s="693">
        <f t="shared" si="1028"/>
        <v>21</v>
      </c>
      <c r="I1489" s="596">
        <f t="shared" si="1029"/>
        <v>0.525</v>
      </c>
      <c r="J1489" s="588"/>
      <c r="K1489" s="595" t="s">
        <v>669</v>
      </c>
      <c r="L1489" s="692">
        <v>21.0</v>
      </c>
      <c r="M1489" s="701">
        <f t="shared" si="1030"/>
        <v>0</v>
      </c>
      <c r="N1489" s="692">
        <v>20.0</v>
      </c>
      <c r="O1489" s="701">
        <f t="shared" si="1031"/>
        <v>20</v>
      </c>
      <c r="P1489" s="1724"/>
      <c r="Q1489" s="1724"/>
      <c r="R1489" s="1724"/>
      <c r="S1489" s="577"/>
      <c r="T1489" s="577"/>
      <c r="U1489" s="577"/>
      <c r="V1489" s="577"/>
      <c r="W1489" s="577"/>
      <c r="X1489" s="577"/>
      <c r="Y1489" s="577"/>
      <c r="Z1489" s="577"/>
      <c r="AA1489" s="577"/>
      <c r="AB1489" s="577"/>
    </row>
    <row r="1490">
      <c r="A1490" s="591" t="s">
        <v>694</v>
      </c>
      <c r="B1490" s="690">
        <v>2.0</v>
      </c>
      <c r="C1490" s="690">
        <v>7.0</v>
      </c>
      <c r="D1490" s="690">
        <v>7.0</v>
      </c>
      <c r="E1490" s="690">
        <v>0.0</v>
      </c>
      <c r="F1490" s="690">
        <v>0.0</v>
      </c>
      <c r="G1490" s="693"/>
      <c r="H1490" s="693">
        <f t="shared" si="1028"/>
        <v>16</v>
      </c>
      <c r="I1490" s="596">
        <f t="shared" si="1029"/>
        <v>0.4</v>
      </c>
      <c r="J1490" s="588"/>
      <c r="K1490" s="595" t="s">
        <v>670</v>
      </c>
      <c r="L1490" s="701">
        <f t="shared" ref="L1490:L1491" si="1033">(O1087)</f>
        <v>18</v>
      </c>
      <c r="M1490" s="701">
        <f t="shared" si="1030"/>
        <v>2</v>
      </c>
      <c r="N1490" s="692">
        <v>20.0</v>
      </c>
      <c r="O1490" s="701">
        <f t="shared" si="1031"/>
        <v>22</v>
      </c>
      <c r="P1490" s="1724"/>
      <c r="Q1490" s="1724"/>
      <c r="R1490" s="1724"/>
      <c r="S1490" s="577"/>
      <c r="T1490" s="577"/>
      <c r="U1490" s="577"/>
      <c r="V1490" s="577"/>
      <c r="W1490" s="577"/>
      <c r="X1490" s="577"/>
      <c r="Y1490" s="577"/>
      <c r="Z1490" s="577"/>
      <c r="AA1490" s="577"/>
      <c r="AB1490" s="577"/>
    </row>
    <row r="1491">
      <c r="A1491" s="591" t="s">
        <v>671</v>
      </c>
      <c r="B1491" s="692">
        <v>7.0</v>
      </c>
      <c r="C1491" s="692">
        <v>4.0</v>
      </c>
      <c r="D1491" s="692">
        <v>4.0</v>
      </c>
      <c r="E1491" s="692">
        <v>12.0</v>
      </c>
      <c r="F1491" s="692">
        <v>5.0</v>
      </c>
      <c r="G1491" s="1686"/>
      <c r="H1491" s="693">
        <f t="shared" si="1028"/>
        <v>32</v>
      </c>
      <c r="I1491" s="596">
        <f t="shared" si="1029"/>
        <v>0.8</v>
      </c>
      <c r="J1491" s="588"/>
      <c r="K1491" s="595" t="s">
        <v>671</v>
      </c>
      <c r="L1491" s="701">
        <f t="shared" si="1033"/>
        <v>38</v>
      </c>
      <c r="M1491" s="701">
        <f t="shared" si="1030"/>
        <v>6</v>
      </c>
      <c r="N1491" s="692">
        <v>0.0</v>
      </c>
      <c r="O1491" s="701">
        <f t="shared" si="1031"/>
        <v>6</v>
      </c>
      <c r="P1491" s="1724" t="s">
        <v>2</v>
      </c>
      <c r="Q1491" s="1724"/>
      <c r="R1491" s="1724"/>
      <c r="S1491" s="577"/>
      <c r="T1491" s="577"/>
      <c r="U1491" s="577"/>
      <c r="V1491" s="577"/>
      <c r="W1491" s="577"/>
      <c r="X1491" s="577"/>
      <c r="Y1491" s="577"/>
      <c r="Z1491" s="577"/>
      <c r="AA1491" s="577"/>
      <c r="AB1491" s="577"/>
    </row>
    <row r="1492">
      <c r="A1492" s="591" t="s">
        <v>586</v>
      </c>
      <c r="B1492" s="692">
        <v>0.0</v>
      </c>
      <c r="C1492" s="692">
        <v>0.0</v>
      </c>
      <c r="D1492" s="692">
        <v>0.0</v>
      </c>
      <c r="E1492" s="692">
        <v>0.0</v>
      </c>
      <c r="F1492" s="692">
        <v>2.0</v>
      </c>
      <c r="G1492" s="1621">
        <v>2.0</v>
      </c>
      <c r="H1492" s="693">
        <f t="shared" si="1028"/>
        <v>4</v>
      </c>
      <c r="I1492" s="596">
        <f t="shared" si="1029"/>
        <v>0.1</v>
      </c>
      <c r="J1492" s="588"/>
      <c r="K1492" s="595" t="s">
        <v>586</v>
      </c>
      <c r="L1492" s="692">
        <v>4.0</v>
      </c>
      <c r="M1492" s="701">
        <f t="shared" si="1030"/>
        <v>0</v>
      </c>
      <c r="N1492" s="692">
        <v>30.0</v>
      </c>
      <c r="O1492" s="701">
        <f t="shared" si="1031"/>
        <v>30</v>
      </c>
      <c r="P1492" s="1724" t="s">
        <v>4</v>
      </c>
      <c r="Q1492" s="1724"/>
      <c r="R1492" s="1724"/>
      <c r="S1492" s="577"/>
      <c r="T1492" s="577"/>
      <c r="U1492" s="577"/>
      <c r="V1492" s="577"/>
      <c r="W1492" s="577"/>
      <c r="X1492" s="577"/>
      <c r="Y1492" s="577"/>
      <c r="Z1492" s="577"/>
      <c r="AA1492" s="577"/>
      <c r="AB1492" s="577"/>
    </row>
    <row r="1493">
      <c r="A1493" s="591" t="s">
        <v>697</v>
      </c>
      <c r="B1493" s="692">
        <v>0.0</v>
      </c>
      <c r="C1493" s="692">
        <v>0.0</v>
      </c>
      <c r="D1493" s="692">
        <v>0.0</v>
      </c>
      <c r="E1493" s="692">
        <v>0.0</v>
      </c>
      <c r="F1493" s="692">
        <v>1.0</v>
      </c>
      <c r="G1493" s="1686"/>
      <c r="H1493" s="693">
        <f t="shared" si="1028"/>
        <v>1</v>
      </c>
      <c r="I1493" s="596">
        <f t="shared" si="1029"/>
        <v>0.025</v>
      </c>
      <c r="J1493" s="588"/>
      <c r="K1493" s="595" t="s">
        <v>697</v>
      </c>
      <c r="L1493" s="701">
        <f t="shared" ref="L1493:L1494" si="1034">(O1090)</f>
        <v>20</v>
      </c>
      <c r="M1493" s="701">
        <f t="shared" si="1030"/>
        <v>19</v>
      </c>
      <c r="N1493" s="692">
        <v>0.0</v>
      </c>
      <c r="O1493" s="701">
        <f t="shared" si="1031"/>
        <v>19</v>
      </c>
      <c r="P1493" s="1724" t="s">
        <v>2</v>
      </c>
      <c r="Q1493" s="1724"/>
      <c r="R1493" s="1724"/>
      <c r="S1493" s="577"/>
      <c r="T1493" s="577"/>
      <c r="U1493" s="577"/>
      <c r="V1493" s="577"/>
      <c r="W1493" s="577"/>
      <c r="X1493" s="577"/>
      <c r="Y1493" s="577"/>
      <c r="Z1493" s="577"/>
      <c r="AA1493" s="577"/>
      <c r="AB1493" s="577"/>
    </row>
    <row r="1494">
      <c r="A1494" s="591" t="s">
        <v>699</v>
      </c>
      <c r="B1494" s="692">
        <v>4.0</v>
      </c>
      <c r="C1494" s="692">
        <v>3.0</v>
      </c>
      <c r="D1494" s="692">
        <v>2.0</v>
      </c>
      <c r="E1494" s="692">
        <v>0.0</v>
      </c>
      <c r="F1494" s="692">
        <v>1.0</v>
      </c>
      <c r="G1494" s="1686"/>
      <c r="H1494" s="693">
        <f t="shared" si="1028"/>
        <v>10</v>
      </c>
      <c r="I1494" s="596">
        <f t="shared" si="1029"/>
        <v>0.25</v>
      </c>
      <c r="J1494" s="588"/>
      <c r="K1494" s="595" t="s">
        <v>699</v>
      </c>
      <c r="L1494" s="701">
        <f t="shared" si="1034"/>
        <v>10</v>
      </c>
      <c r="M1494" s="701">
        <f t="shared" si="1030"/>
        <v>0</v>
      </c>
      <c r="N1494" s="692">
        <v>30.0</v>
      </c>
      <c r="O1494" s="701">
        <f t="shared" si="1031"/>
        <v>30</v>
      </c>
      <c r="P1494" s="1724"/>
      <c r="Q1494" s="1724"/>
      <c r="R1494" s="1724"/>
      <c r="S1494" s="577"/>
      <c r="T1494" s="577"/>
      <c r="U1494" s="577"/>
      <c r="V1494" s="577"/>
      <c r="W1494" s="577"/>
      <c r="X1494" s="577"/>
      <c r="Y1494" s="577"/>
      <c r="Z1494" s="577"/>
      <c r="AA1494" s="577"/>
      <c r="AB1494" s="577"/>
    </row>
    <row r="1495">
      <c r="A1495" s="591"/>
      <c r="B1495" s="701"/>
      <c r="C1495" s="701"/>
      <c r="D1495" s="701"/>
      <c r="E1495" s="701"/>
      <c r="F1495" s="701"/>
      <c r="G1495" s="1686"/>
      <c r="H1495" s="693"/>
      <c r="I1495" s="596"/>
      <c r="J1495" s="588"/>
      <c r="K1495" s="1769"/>
      <c r="L1495" s="701"/>
      <c r="M1495" s="701">
        <f t="shared" si="1030"/>
        <v>0</v>
      </c>
      <c r="N1495" s="701"/>
      <c r="O1495" s="701">
        <f t="shared" si="1031"/>
        <v>0</v>
      </c>
      <c r="P1495" s="1724"/>
      <c r="Q1495" s="1724"/>
      <c r="R1495" s="1724"/>
      <c r="S1495" s="577"/>
      <c r="T1495" s="577"/>
      <c r="U1495" s="577"/>
      <c r="V1495" s="577"/>
      <c r="W1495" s="577"/>
      <c r="X1495" s="577"/>
      <c r="Y1495" s="577"/>
      <c r="Z1495" s="577"/>
      <c r="AA1495" s="577"/>
      <c r="AB1495" s="577"/>
    </row>
    <row r="1496">
      <c r="A1496" s="1793" t="s">
        <v>718</v>
      </c>
      <c r="B1496" s="1682"/>
      <c r="C1496" s="1682"/>
      <c r="D1496" s="1682"/>
      <c r="E1496" s="1682"/>
      <c r="F1496" s="1682"/>
      <c r="G1496" s="1682"/>
      <c r="H1496" s="1682"/>
      <c r="I1496" s="1698"/>
      <c r="J1496" s="588"/>
      <c r="K1496" s="1794" t="s">
        <v>718</v>
      </c>
      <c r="L1496" s="1682"/>
      <c r="M1496" s="1682"/>
      <c r="N1496" s="1682"/>
      <c r="O1496" s="1748">
        <f>sum(M1496,N1496)</f>
        <v>0</v>
      </c>
      <c r="P1496" s="1682"/>
      <c r="Q1496" s="1682"/>
      <c r="R1496" s="1682"/>
      <c r="S1496" s="577"/>
      <c r="T1496" s="577"/>
      <c r="U1496" s="577"/>
      <c r="V1496" s="577"/>
      <c r="W1496" s="577"/>
      <c r="X1496" s="577"/>
      <c r="Y1496" s="577"/>
      <c r="Z1496" s="577"/>
      <c r="AA1496" s="577"/>
      <c r="AB1496" s="577"/>
    </row>
    <row r="1497">
      <c r="A1497" s="591" t="s">
        <v>700</v>
      </c>
      <c r="B1497" s="692">
        <v>3.0</v>
      </c>
      <c r="C1497" s="692">
        <v>6.0</v>
      </c>
      <c r="D1497" s="692">
        <v>11.0</v>
      </c>
      <c r="E1497" s="692">
        <v>8.0</v>
      </c>
      <c r="F1497" s="692">
        <v>5.0</v>
      </c>
      <c r="G1497" s="1686"/>
      <c r="H1497" s="693">
        <f t="shared" ref="H1497:H1509" si="1035">SUM(B1497:G1497)</f>
        <v>33</v>
      </c>
      <c r="I1497" s="596">
        <f t="shared" ref="I1497:I1509" si="1036">(H1497/40)</f>
        <v>0.825</v>
      </c>
      <c r="J1497" s="588"/>
      <c r="K1497" s="595" t="s">
        <v>700</v>
      </c>
      <c r="L1497" s="701">
        <f>(O1094)</f>
        <v>30</v>
      </c>
      <c r="M1497" s="701">
        <f t="shared" ref="M1497:M1509" si="1037">(L1497-H1497)-R1497</f>
        <v>-3</v>
      </c>
      <c r="N1497" s="692">
        <v>20.0</v>
      </c>
      <c r="O1497" s="701">
        <f t="shared" ref="O1497:O1508" si="1038">SUM(M1497,N1497)</f>
        <v>17</v>
      </c>
      <c r="P1497" s="1724"/>
      <c r="Q1497" s="1724"/>
      <c r="R1497" s="1724"/>
      <c r="S1497" s="577"/>
      <c r="T1497" s="577"/>
      <c r="U1497" s="577"/>
      <c r="V1497" s="577"/>
      <c r="W1497" s="577"/>
      <c r="X1497" s="577"/>
      <c r="Y1497" s="577"/>
      <c r="Z1497" s="577"/>
      <c r="AA1497" s="577"/>
      <c r="AB1497" s="577"/>
    </row>
    <row r="1498">
      <c r="A1498" s="591" t="s">
        <v>701</v>
      </c>
      <c r="B1498" s="701"/>
      <c r="C1498" s="701"/>
      <c r="D1498" s="701"/>
      <c r="E1498" s="701"/>
      <c r="F1498" s="692">
        <v>0.0</v>
      </c>
      <c r="G1498" s="1686"/>
      <c r="H1498" s="693">
        <f t="shared" si="1035"/>
        <v>0</v>
      </c>
      <c r="I1498" s="596">
        <f t="shared" si="1036"/>
        <v>0</v>
      </c>
      <c r="J1498" s="1626"/>
      <c r="K1498" s="595" t="s">
        <v>701</v>
      </c>
      <c r="L1498" s="692">
        <v>20.0</v>
      </c>
      <c r="M1498" s="701">
        <f t="shared" si="1037"/>
        <v>20</v>
      </c>
      <c r="N1498" s="692">
        <v>0.0</v>
      </c>
      <c r="O1498" s="701">
        <f t="shared" si="1038"/>
        <v>20</v>
      </c>
      <c r="P1498" s="1724"/>
      <c r="Q1498" s="1724"/>
      <c r="R1498" s="1724"/>
      <c r="S1498" s="577"/>
      <c r="T1498" s="577"/>
      <c r="U1498" s="577"/>
      <c r="V1498" s="577"/>
      <c r="W1498" s="577"/>
      <c r="X1498" s="577"/>
      <c r="Y1498" s="577"/>
      <c r="Z1498" s="577"/>
      <c r="AA1498" s="577"/>
      <c r="AB1498" s="577"/>
    </row>
    <row r="1499">
      <c r="A1499" s="591" t="s">
        <v>698</v>
      </c>
      <c r="B1499" s="701"/>
      <c r="C1499" s="701"/>
      <c r="D1499" s="701"/>
      <c r="E1499" s="701"/>
      <c r="F1499" s="692">
        <v>3.0</v>
      </c>
      <c r="G1499" s="1686"/>
      <c r="H1499" s="693">
        <f t="shared" si="1035"/>
        <v>3</v>
      </c>
      <c r="I1499" s="596">
        <f t="shared" si="1036"/>
        <v>0.075</v>
      </c>
      <c r="J1499" s="1626"/>
      <c r="K1499" s="595" t="s">
        <v>698</v>
      </c>
      <c r="L1499" s="692">
        <v>20.0</v>
      </c>
      <c r="M1499" s="701">
        <f t="shared" si="1037"/>
        <v>17</v>
      </c>
      <c r="N1499" s="692">
        <v>0.0</v>
      </c>
      <c r="O1499" s="701">
        <f t="shared" si="1038"/>
        <v>17</v>
      </c>
      <c r="P1499" s="1724"/>
      <c r="Q1499" s="1724"/>
      <c r="R1499" s="1724"/>
      <c r="S1499" s="577"/>
      <c r="T1499" s="577"/>
      <c r="U1499" s="577"/>
      <c r="V1499" s="577"/>
      <c r="W1499" s="577"/>
      <c r="X1499" s="577"/>
      <c r="Y1499" s="577"/>
      <c r="Z1499" s="577"/>
      <c r="AA1499" s="577"/>
      <c r="AB1499" s="577"/>
    </row>
    <row r="1500">
      <c r="A1500" s="591" t="s">
        <v>634</v>
      </c>
      <c r="B1500" s="701"/>
      <c r="C1500" s="701"/>
      <c r="D1500" s="701"/>
      <c r="E1500" s="701"/>
      <c r="F1500" s="701"/>
      <c r="G1500" s="1686"/>
      <c r="H1500" s="693">
        <f t="shared" si="1035"/>
        <v>0</v>
      </c>
      <c r="I1500" s="596">
        <f t="shared" si="1036"/>
        <v>0</v>
      </c>
      <c r="J1500" s="1795"/>
      <c r="K1500" s="595" t="s">
        <v>634</v>
      </c>
      <c r="L1500" s="692">
        <v>0.0</v>
      </c>
      <c r="M1500" s="701">
        <f t="shared" si="1037"/>
        <v>0</v>
      </c>
      <c r="N1500" s="692">
        <v>0.0</v>
      </c>
      <c r="O1500" s="701">
        <f t="shared" si="1038"/>
        <v>0</v>
      </c>
      <c r="P1500" s="1723" t="s">
        <v>743</v>
      </c>
      <c r="Q1500" s="1723"/>
      <c r="R1500" s="1724"/>
      <c r="S1500" s="577"/>
      <c r="T1500" s="577"/>
      <c r="U1500" s="577"/>
      <c r="V1500" s="577"/>
      <c r="W1500" s="577"/>
      <c r="X1500" s="577"/>
      <c r="Y1500" s="577"/>
      <c r="Z1500" s="577"/>
      <c r="AA1500" s="577"/>
      <c r="AB1500" s="577"/>
    </row>
    <row r="1501">
      <c r="A1501" s="700" t="s">
        <v>274</v>
      </c>
      <c r="B1501" s="701"/>
      <c r="C1501" s="701"/>
      <c r="D1501" s="701"/>
      <c r="E1501" s="701"/>
      <c r="F1501" s="701"/>
      <c r="G1501" s="1686"/>
      <c r="H1501" s="693">
        <f t="shared" si="1035"/>
        <v>0</v>
      </c>
      <c r="I1501" s="596">
        <f t="shared" si="1036"/>
        <v>0</v>
      </c>
      <c r="J1501" s="1626"/>
      <c r="K1501" s="702" t="s">
        <v>722</v>
      </c>
      <c r="L1501" s="692">
        <v>0.0</v>
      </c>
      <c r="M1501" s="701">
        <f t="shared" si="1037"/>
        <v>0</v>
      </c>
      <c r="N1501" s="692">
        <v>0.0</v>
      </c>
      <c r="O1501" s="701">
        <f t="shared" si="1038"/>
        <v>0</v>
      </c>
      <c r="P1501" s="1724"/>
      <c r="Q1501" s="1724"/>
      <c r="R1501" s="1724"/>
      <c r="S1501" s="577"/>
      <c r="T1501" s="577"/>
      <c r="U1501" s="577"/>
      <c r="V1501" s="577"/>
      <c r="W1501" s="577"/>
      <c r="X1501" s="577"/>
      <c r="Y1501" s="577"/>
      <c r="Z1501" s="577"/>
      <c r="AA1501" s="577"/>
      <c r="AB1501" s="577"/>
    </row>
    <row r="1502">
      <c r="A1502" s="591" t="s">
        <v>721</v>
      </c>
      <c r="B1502" s="701"/>
      <c r="C1502" s="701"/>
      <c r="D1502" s="701"/>
      <c r="E1502" s="701"/>
      <c r="F1502" s="701"/>
      <c r="G1502" s="1686"/>
      <c r="H1502" s="693">
        <f t="shared" si="1035"/>
        <v>0</v>
      </c>
      <c r="I1502" s="596">
        <f t="shared" si="1036"/>
        <v>0</v>
      </c>
      <c r="J1502" s="588"/>
      <c r="K1502" s="702" t="s">
        <v>744</v>
      </c>
      <c r="L1502" s="701">
        <f t="shared" ref="L1502:L1504" si="1039">(O1099)</f>
        <v>0</v>
      </c>
      <c r="M1502" s="701">
        <f t="shared" si="1037"/>
        <v>0</v>
      </c>
      <c r="N1502" s="692">
        <v>0.0</v>
      </c>
      <c r="O1502" s="701">
        <f t="shared" si="1038"/>
        <v>0</v>
      </c>
      <c r="P1502" s="1724"/>
      <c r="Q1502" s="1724"/>
      <c r="R1502" s="1724"/>
      <c r="S1502" s="577"/>
      <c r="T1502" s="577"/>
      <c r="U1502" s="577"/>
      <c r="V1502" s="577"/>
      <c r="W1502" s="577"/>
      <c r="X1502" s="577"/>
      <c r="Y1502" s="577"/>
      <c r="Z1502" s="577"/>
      <c r="AA1502" s="577"/>
      <c r="AB1502" s="577"/>
    </row>
    <row r="1503">
      <c r="A1503" s="700" t="s">
        <v>745</v>
      </c>
      <c r="B1503" s="701"/>
      <c r="C1503" s="701"/>
      <c r="D1503" s="701"/>
      <c r="E1503" s="701"/>
      <c r="F1503" s="701"/>
      <c r="G1503" s="1686"/>
      <c r="H1503" s="693">
        <f t="shared" si="1035"/>
        <v>0</v>
      </c>
      <c r="I1503" s="596">
        <f t="shared" si="1036"/>
        <v>0</v>
      </c>
      <c r="J1503" s="588"/>
      <c r="K1503" s="702" t="s">
        <v>745</v>
      </c>
      <c r="L1503" s="701">
        <f t="shared" si="1039"/>
        <v>0</v>
      </c>
      <c r="M1503" s="701">
        <f t="shared" si="1037"/>
        <v>0</v>
      </c>
      <c r="N1503" s="692">
        <v>0.0</v>
      </c>
      <c r="O1503" s="701">
        <f t="shared" si="1038"/>
        <v>0</v>
      </c>
      <c r="P1503" s="1724"/>
      <c r="Q1503" s="1724"/>
      <c r="R1503" s="1724"/>
      <c r="S1503" s="577"/>
      <c r="T1503" s="577"/>
      <c r="U1503" s="577"/>
      <c r="V1503" s="577"/>
      <c r="W1503" s="577"/>
      <c r="X1503" s="577"/>
      <c r="Y1503" s="577"/>
      <c r="Z1503" s="577"/>
      <c r="AA1503" s="577"/>
      <c r="AB1503" s="577"/>
    </row>
    <row r="1504">
      <c r="A1504" s="700" t="s">
        <v>428</v>
      </c>
      <c r="B1504" s="701"/>
      <c r="C1504" s="701"/>
      <c r="D1504" s="701"/>
      <c r="E1504" s="701"/>
      <c r="F1504" s="701"/>
      <c r="G1504" s="1686"/>
      <c r="H1504" s="693">
        <f t="shared" si="1035"/>
        <v>0</v>
      </c>
      <c r="I1504" s="596">
        <f t="shared" si="1036"/>
        <v>0</v>
      </c>
      <c r="J1504" s="588"/>
      <c r="K1504" s="702" t="s">
        <v>274</v>
      </c>
      <c r="L1504" s="701">
        <f t="shared" si="1039"/>
        <v>0</v>
      </c>
      <c r="M1504" s="701">
        <f t="shared" si="1037"/>
        <v>0</v>
      </c>
      <c r="N1504" s="701"/>
      <c r="O1504" s="701">
        <f t="shared" si="1038"/>
        <v>0</v>
      </c>
      <c r="P1504" s="1724"/>
      <c r="Q1504" s="1724"/>
      <c r="R1504" s="1724"/>
      <c r="S1504" s="577"/>
      <c r="T1504" s="577"/>
      <c r="U1504" s="577"/>
      <c r="V1504" s="577"/>
      <c r="W1504" s="577"/>
      <c r="X1504" s="577"/>
      <c r="Y1504" s="577"/>
      <c r="Z1504" s="577"/>
      <c r="AA1504" s="577"/>
      <c r="AB1504" s="577"/>
    </row>
    <row r="1505">
      <c r="A1505" s="700" t="s">
        <v>428</v>
      </c>
      <c r="B1505" s="701"/>
      <c r="C1505" s="701"/>
      <c r="D1505" s="701"/>
      <c r="E1505" s="701"/>
      <c r="F1505" s="701"/>
      <c r="G1505" s="1686"/>
      <c r="H1505" s="693">
        <f t="shared" si="1035"/>
        <v>0</v>
      </c>
      <c r="I1505" s="596">
        <f t="shared" si="1036"/>
        <v>0</v>
      </c>
      <c r="J1505" s="588"/>
      <c r="K1505" s="702" t="s">
        <v>274</v>
      </c>
      <c r="L1505" s="701"/>
      <c r="M1505" s="701">
        <f t="shared" si="1037"/>
        <v>0</v>
      </c>
      <c r="N1505" s="701"/>
      <c r="O1505" s="701">
        <f t="shared" si="1038"/>
        <v>0</v>
      </c>
      <c r="P1505" s="1724"/>
      <c r="Q1505" s="1724"/>
      <c r="R1505" s="1724"/>
      <c r="S1505" s="577"/>
      <c r="T1505" s="577"/>
      <c r="U1505" s="577"/>
      <c r="V1505" s="577"/>
      <c r="W1505" s="577"/>
      <c r="X1505" s="577"/>
      <c r="Y1505" s="577"/>
      <c r="Z1505" s="577"/>
      <c r="AA1505" s="577"/>
      <c r="AB1505" s="577"/>
    </row>
    <row r="1506">
      <c r="A1506" s="700" t="s">
        <v>428</v>
      </c>
      <c r="B1506" s="701"/>
      <c r="C1506" s="701"/>
      <c r="D1506" s="701"/>
      <c r="E1506" s="701"/>
      <c r="F1506" s="701"/>
      <c r="G1506" s="1686"/>
      <c r="H1506" s="693">
        <f t="shared" si="1035"/>
        <v>0</v>
      </c>
      <c r="I1506" s="596">
        <f t="shared" si="1036"/>
        <v>0</v>
      </c>
      <c r="J1506" s="588"/>
      <c r="K1506" s="702" t="s">
        <v>274</v>
      </c>
      <c r="L1506" s="701"/>
      <c r="M1506" s="701">
        <f t="shared" si="1037"/>
        <v>0</v>
      </c>
      <c r="N1506" s="701"/>
      <c r="O1506" s="701">
        <f t="shared" si="1038"/>
        <v>0</v>
      </c>
      <c r="P1506" s="1724"/>
      <c r="Q1506" s="1724"/>
      <c r="R1506" s="1724"/>
      <c r="S1506" s="577"/>
      <c r="T1506" s="577"/>
      <c r="U1506" s="577"/>
      <c r="V1506" s="577"/>
      <c r="W1506" s="577"/>
      <c r="X1506" s="577"/>
      <c r="Y1506" s="577"/>
      <c r="Z1506" s="577"/>
      <c r="AA1506" s="577"/>
      <c r="AB1506" s="577"/>
    </row>
    <row r="1507">
      <c r="A1507" s="700" t="s">
        <v>428</v>
      </c>
      <c r="B1507" s="701"/>
      <c r="C1507" s="701"/>
      <c r="D1507" s="701"/>
      <c r="E1507" s="701"/>
      <c r="F1507" s="701"/>
      <c r="G1507" s="1686"/>
      <c r="H1507" s="693">
        <f t="shared" si="1035"/>
        <v>0</v>
      </c>
      <c r="I1507" s="596">
        <f t="shared" si="1036"/>
        <v>0</v>
      </c>
      <c r="J1507" s="588"/>
      <c r="K1507" s="702" t="s">
        <v>274</v>
      </c>
      <c r="L1507" s="701"/>
      <c r="M1507" s="701">
        <f t="shared" si="1037"/>
        <v>0</v>
      </c>
      <c r="N1507" s="701"/>
      <c r="O1507" s="701">
        <f t="shared" si="1038"/>
        <v>0</v>
      </c>
      <c r="P1507" s="1724"/>
      <c r="Q1507" s="1724"/>
      <c r="R1507" s="1724"/>
      <c r="S1507" s="577"/>
      <c r="T1507" s="577"/>
      <c r="U1507" s="577"/>
      <c r="V1507" s="577"/>
      <c r="W1507" s="577"/>
      <c r="X1507" s="577"/>
      <c r="Y1507" s="577"/>
      <c r="Z1507" s="577"/>
      <c r="AA1507" s="577"/>
      <c r="AB1507" s="577"/>
    </row>
    <row r="1508">
      <c r="A1508" s="591" t="s">
        <v>274</v>
      </c>
      <c r="B1508" s="701"/>
      <c r="C1508" s="701"/>
      <c r="D1508" s="701"/>
      <c r="E1508" s="701"/>
      <c r="F1508" s="701"/>
      <c r="G1508" s="1686"/>
      <c r="H1508" s="693">
        <f t="shared" si="1035"/>
        <v>0</v>
      </c>
      <c r="I1508" s="596">
        <f t="shared" si="1036"/>
        <v>0</v>
      </c>
      <c r="J1508" s="588"/>
      <c r="K1508" s="595" t="s">
        <v>274</v>
      </c>
      <c r="L1508" s="701">
        <f>(O1102)</f>
        <v>0</v>
      </c>
      <c r="M1508" s="701">
        <f t="shared" si="1037"/>
        <v>0</v>
      </c>
      <c r="N1508" s="701"/>
      <c r="O1508" s="701">
        <f t="shared" si="1038"/>
        <v>0</v>
      </c>
      <c r="P1508" s="1724"/>
      <c r="Q1508" s="1724"/>
      <c r="R1508" s="1724"/>
      <c r="S1508" s="577"/>
      <c r="T1508" s="577"/>
      <c r="U1508" s="577"/>
      <c r="V1508" s="577"/>
      <c r="W1508" s="577"/>
      <c r="X1508" s="577"/>
      <c r="Y1508" s="577"/>
      <c r="Z1508" s="577"/>
      <c r="AA1508" s="577"/>
      <c r="AB1508" s="577"/>
    </row>
    <row r="1509">
      <c r="A1509" s="591" t="s">
        <v>674</v>
      </c>
      <c r="B1509" s="692">
        <v>1.0</v>
      </c>
      <c r="C1509" s="692">
        <v>0.0</v>
      </c>
      <c r="D1509" s="692">
        <v>3.0</v>
      </c>
      <c r="E1509" s="701"/>
      <c r="F1509" s="692">
        <v>7.0</v>
      </c>
      <c r="G1509" s="1686"/>
      <c r="H1509" s="693">
        <f t="shared" si="1035"/>
        <v>11</v>
      </c>
      <c r="I1509" s="596">
        <f t="shared" si="1036"/>
        <v>0.275</v>
      </c>
      <c r="J1509" s="588"/>
      <c r="K1509" s="595" t="s">
        <v>674</v>
      </c>
      <c r="L1509" s="692">
        <v>3.0</v>
      </c>
      <c r="M1509" s="701">
        <f t="shared" si="1037"/>
        <v>-8</v>
      </c>
      <c r="N1509" s="701"/>
      <c r="O1509" s="701">
        <f>sum(M1509,N1509)</f>
        <v>-8</v>
      </c>
      <c r="P1509" s="1686"/>
      <c r="Q1509" s="1686"/>
      <c r="R1509" s="1686"/>
      <c r="S1509" s="577"/>
      <c r="T1509" s="577"/>
      <c r="U1509" s="577"/>
      <c r="V1509" s="577"/>
      <c r="W1509" s="577"/>
      <c r="X1509" s="577"/>
      <c r="Y1509" s="577"/>
      <c r="Z1509" s="577"/>
      <c r="AA1509" s="577"/>
      <c r="AB1509" s="577"/>
    </row>
    <row r="1510">
      <c r="A1510" s="1697"/>
      <c r="B1510" s="1682"/>
      <c r="C1510" s="1682"/>
      <c r="D1510" s="1682"/>
      <c r="E1510" s="1682"/>
      <c r="F1510" s="1682"/>
      <c r="G1510" s="1682"/>
      <c r="H1510" s="1682"/>
      <c r="I1510" s="1698"/>
      <c r="J1510" s="588"/>
      <c r="K1510" s="1699"/>
      <c r="L1510" s="1682"/>
      <c r="M1510" s="1682"/>
      <c r="N1510" s="1682"/>
      <c r="O1510" s="1682"/>
      <c r="P1510" s="1682"/>
      <c r="Q1510" s="1682"/>
      <c r="R1510" s="1682"/>
      <c r="S1510" s="577"/>
      <c r="T1510" s="577"/>
      <c r="U1510" s="577"/>
      <c r="V1510" s="577"/>
      <c r="W1510" s="577"/>
      <c r="X1510" s="577"/>
      <c r="Y1510" s="577"/>
      <c r="Z1510" s="577"/>
      <c r="AA1510" s="577"/>
      <c r="AB1510" s="577"/>
    </row>
    <row r="1511">
      <c r="A1511" s="1796" t="s">
        <v>252</v>
      </c>
      <c r="B1511" s="1775">
        <f t="shared" ref="B1511:H1511" si="1040">SUM(B1483:B1509)</f>
        <v>32</v>
      </c>
      <c r="C1511" s="1775">
        <f t="shared" si="1040"/>
        <v>51</v>
      </c>
      <c r="D1511" s="1775">
        <f t="shared" si="1040"/>
        <v>44</v>
      </c>
      <c r="E1511" s="1775">
        <f t="shared" si="1040"/>
        <v>29</v>
      </c>
      <c r="F1511" s="1775">
        <f t="shared" si="1040"/>
        <v>54</v>
      </c>
      <c r="G1511" s="1775">
        <f t="shared" si="1040"/>
        <v>4</v>
      </c>
      <c r="H1511" s="1775">
        <f t="shared" si="1040"/>
        <v>214</v>
      </c>
      <c r="I1511" s="1700"/>
      <c r="J1511" s="588"/>
      <c r="K1511" s="1797" t="s">
        <v>252</v>
      </c>
      <c r="L1511" s="1775">
        <f t="shared" ref="L1511:O1511" si="1041">SUM(L1483:L1509)</f>
        <v>381</v>
      </c>
      <c r="M1511" s="1775">
        <f t="shared" si="1041"/>
        <v>167</v>
      </c>
      <c r="N1511" s="1775">
        <f t="shared" si="1041"/>
        <v>250</v>
      </c>
      <c r="O1511" s="1775">
        <f t="shared" si="1041"/>
        <v>417</v>
      </c>
      <c r="P1511" s="1775"/>
      <c r="Q1511" s="1775"/>
      <c r="R1511" s="1775"/>
      <c r="S1511" s="577"/>
      <c r="T1511" s="577"/>
      <c r="U1511" s="577"/>
      <c r="V1511" s="577"/>
      <c r="W1511" s="577"/>
      <c r="X1511" s="577"/>
      <c r="Y1511" s="577"/>
      <c r="Z1511" s="577"/>
      <c r="AA1511" s="577"/>
      <c r="AB1511" s="577"/>
    </row>
    <row r="1512">
      <c r="A1512" s="1796" t="s">
        <v>9</v>
      </c>
      <c r="B1512" s="1775">
        <f t="shared" ref="B1512:H1512" si="1042">SUM(B1511)</f>
        <v>32</v>
      </c>
      <c r="C1512" s="1775">
        <f t="shared" si="1042"/>
        <v>51</v>
      </c>
      <c r="D1512" s="1775">
        <f t="shared" si="1042"/>
        <v>44</v>
      </c>
      <c r="E1512" s="1775">
        <f t="shared" si="1042"/>
        <v>29</v>
      </c>
      <c r="F1512" s="1775">
        <f t="shared" si="1042"/>
        <v>54</v>
      </c>
      <c r="G1512" s="1775">
        <f t="shared" si="1042"/>
        <v>4</v>
      </c>
      <c r="H1512" s="1775">
        <f t="shared" si="1042"/>
        <v>214</v>
      </c>
      <c r="I1512" s="1700"/>
      <c r="J1512" s="588"/>
      <c r="K1512" s="1797" t="s">
        <v>9</v>
      </c>
      <c r="L1512" s="1775">
        <f t="shared" ref="L1512:O1512" si="1043">SUM(L1511)</f>
        <v>381</v>
      </c>
      <c r="M1512" s="1775">
        <f t="shared" si="1043"/>
        <v>167</v>
      </c>
      <c r="N1512" s="1775">
        <f t="shared" si="1043"/>
        <v>250</v>
      </c>
      <c r="O1512" s="1775">
        <f t="shared" si="1043"/>
        <v>417</v>
      </c>
      <c r="P1512" s="1775"/>
      <c r="Q1512" s="1775"/>
      <c r="R1512" s="1775"/>
      <c r="S1512" s="577"/>
      <c r="T1512" s="577"/>
      <c r="U1512" s="577"/>
      <c r="V1512" s="577"/>
      <c r="W1512" s="577"/>
      <c r="X1512" s="577"/>
      <c r="Y1512" s="577"/>
      <c r="Z1512" s="577"/>
      <c r="AA1512" s="577"/>
      <c r="AB1512" s="577"/>
    </row>
    <row r="1513">
      <c r="A1513" s="584"/>
      <c r="B1513" s="675"/>
      <c r="C1513" s="675"/>
      <c r="D1513" s="675"/>
      <c r="E1513" s="675"/>
      <c r="F1513" s="675"/>
      <c r="G1513" s="675"/>
      <c r="H1513" s="675"/>
      <c r="I1513" s="677"/>
      <c r="J1513" s="576"/>
      <c r="K1513" s="584"/>
      <c r="L1513" s="675"/>
      <c r="M1513" s="675"/>
      <c r="N1513" s="675"/>
      <c r="O1513" s="675"/>
      <c r="P1513" s="675"/>
      <c r="Q1513" s="577"/>
      <c r="R1513" s="577"/>
      <c r="S1513" s="577"/>
      <c r="T1513" s="577"/>
      <c r="U1513" s="577"/>
      <c r="V1513" s="577"/>
      <c r="W1513" s="577"/>
      <c r="X1513" s="577"/>
      <c r="Y1513" s="577"/>
      <c r="Z1513" s="577"/>
      <c r="AA1513" s="577"/>
      <c r="AB1513" s="577"/>
    </row>
    <row r="1514">
      <c r="A1514" s="1791" t="s">
        <v>526</v>
      </c>
      <c r="B1514" s="1781" t="s">
        <v>2</v>
      </c>
      <c r="C1514" s="1781" t="s">
        <v>3</v>
      </c>
      <c r="D1514" s="1781" t="s">
        <v>4</v>
      </c>
      <c r="E1514" s="1781" t="s">
        <v>5</v>
      </c>
      <c r="F1514" s="1781" t="s">
        <v>6</v>
      </c>
      <c r="G1514" s="1781" t="s">
        <v>7</v>
      </c>
      <c r="H1514" s="1782" t="s">
        <v>9</v>
      </c>
      <c r="I1514" s="1781" t="s">
        <v>71</v>
      </c>
      <c r="J1514" s="588"/>
      <c r="K1514" s="1792" t="s">
        <v>526</v>
      </c>
      <c r="L1514" s="1682"/>
      <c r="M1514" s="1682"/>
      <c r="N1514" s="1682"/>
      <c r="O1514" s="1682"/>
      <c r="P1514" s="1682"/>
      <c r="Q1514" s="577"/>
      <c r="R1514" s="577"/>
      <c r="S1514" s="577"/>
      <c r="T1514" s="577"/>
      <c r="U1514" s="577"/>
      <c r="V1514" s="577"/>
      <c r="W1514" s="577"/>
      <c r="X1514" s="577"/>
      <c r="Y1514" s="577"/>
      <c r="Z1514" s="577"/>
      <c r="AA1514" s="577"/>
      <c r="AB1514" s="577"/>
    </row>
    <row r="1515">
      <c r="A1515" s="591" t="s">
        <v>252</v>
      </c>
      <c r="B1515" s="690">
        <v>0.0</v>
      </c>
      <c r="C1515" s="690">
        <v>0.0</v>
      </c>
      <c r="D1515" s="690">
        <v>0.0</v>
      </c>
      <c r="E1515" s="693"/>
      <c r="F1515" s="693"/>
      <c r="G1515" s="690">
        <v>1.0</v>
      </c>
      <c r="H1515" s="693">
        <f t="shared" ref="H1515:H1516" si="1045">SUM(B1515:G1515)</f>
        <v>1</v>
      </c>
      <c r="I1515" s="596">
        <f>(H1515/500)</f>
        <v>0.002</v>
      </c>
      <c r="J1515" s="588"/>
      <c r="K1515" s="595" t="s">
        <v>252</v>
      </c>
      <c r="L1515" s="692">
        <v>1.0</v>
      </c>
      <c r="M1515" s="701">
        <f>(L1515-H1515)</f>
        <v>0</v>
      </c>
      <c r="N1515" s="690">
        <v>180.0</v>
      </c>
      <c r="O1515" s="701">
        <f>sum(M1515,N1515)</f>
        <v>180</v>
      </c>
      <c r="P1515" s="701"/>
      <c r="Q1515" s="1693" t="s">
        <v>746</v>
      </c>
      <c r="R1515" s="577"/>
      <c r="S1515" s="577"/>
      <c r="T1515" s="577"/>
      <c r="U1515" s="577"/>
      <c r="V1515" s="577"/>
      <c r="W1515" s="577"/>
      <c r="X1515" s="577"/>
      <c r="Y1515" s="577"/>
      <c r="Z1515" s="577"/>
      <c r="AA1515" s="577"/>
      <c r="AB1515" s="577"/>
    </row>
    <row r="1516">
      <c r="A1516" s="1796" t="s">
        <v>9</v>
      </c>
      <c r="B1516" s="1775">
        <f t="shared" ref="B1516:G1516" si="1044">SUM(B1515)</f>
        <v>0</v>
      </c>
      <c r="C1516" s="1775">
        <f t="shared" si="1044"/>
        <v>0</v>
      </c>
      <c r="D1516" s="1775">
        <f t="shared" si="1044"/>
        <v>0</v>
      </c>
      <c r="E1516" s="1775">
        <f t="shared" si="1044"/>
        <v>0</v>
      </c>
      <c r="F1516" s="1775">
        <f t="shared" si="1044"/>
        <v>0</v>
      </c>
      <c r="G1516" s="1775">
        <f t="shared" si="1044"/>
        <v>1</v>
      </c>
      <c r="H1516" s="1775">
        <f t="shared" si="1045"/>
        <v>1</v>
      </c>
      <c r="I1516" s="1700"/>
      <c r="J1516" s="588"/>
      <c r="K1516" s="1797" t="s">
        <v>252</v>
      </c>
      <c r="L1516" s="1775">
        <f t="shared" ref="L1516:O1516" si="1046">SUM(L1515)</f>
        <v>1</v>
      </c>
      <c r="M1516" s="1775">
        <f t="shared" si="1046"/>
        <v>0</v>
      </c>
      <c r="N1516" s="1775">
        <f t="shared" si="1046"/>
        <v>180</v>
      </c>
      <c r="O1516" s="1775">
        <f t="shared" si="1046"/>
        <v>180</v>
      </c>
      <c r="P1516" s="1775"/>
      <c r="Q1516" s="577"/>
      <c r="R1516" s="577"/>
      <c r="S1516" s="577"/>
      <c r="T1516" s="577"/>
      <c r="U1516" s="577"/>
      <c r="V1516" s="577"/>
      <c r="W1516" s="577"/>
      <c r="X1516" s="577"/>
      <c r="Y1516" s="577"/>
      <c r="Z1516" s="577"/>
      <c r="AA1516" s="577"/>
      <c r="AB1516" s="577"/>
    </row>
    <row r="1517">
      <c r="A1517" s="584"/>
      <c r="B1517" s="677"/>
      <c r="C1517" s="677"/>
      <c r="D1517" s="677"/>
      <c r="E1517" s="677"/>
      <c r="F1517" s="677"/>
      <c r="G1517" s="677"/>
      <c r="H1517" s="678"/>
      <c r="I1517" s="676"/>
      <c r="J1517" s="576"/>
      <c r="K1517" s="576"/>
      <c r="L1517" s="636"/>
      <c r="M1517" s="636"/>
      <c r="N1517" s="636"/>
      <c r="O1517" s="636"/>
      <c r="P1517" s="636"/>
      <c r="Q1517" s="577"/>
      <c r="R1517" s="577"/>
      <c r="S1517" s="577"/>
      <c r="T1517" s="577"/>
      <c r="U1517" s="577"/>
      <c r="V1517" s="577"/>
      <c r="W1517" s="577"/>
      <c r="X1517" s="577"/>
      <c r="Y1517" s="577"/>
      <c r="Z1517" s="577"/>
      <c r="AA1517" s="577"/>
      <c r="AB1517" s="577"/>
    </row>
    <row r="1518">
      <c r="A1518" s="1757" t="s">
        <v>123</v>
      </c>
      <c r="B1518" s="1781" t="s">
        <v>2</v>
      </c>
      <c r="C1518" s="1781" t="s">
        <v>3</v>
      </c>
      <c r="D1518" s="1781" t="s">
        <v>4</v>
      </c>
      <c r="E1518" s="1781" t="s">
        <v>5</v>
      </c>
      <c r="F1518" s="1781" t="s">
        <v>6</v>
      </c>
      <c r="G1518" s="1781" t="s">
        <v>7</v>
      </c>
      <c r="H1518" s="1758" t="s">
        <v>9</v>
      </c>
      <c r="I1518" s="636"/>
      <c r="J1518" s="636"/>
      <c r="K1518" s="636"/>
      <c r="L1518" s="636"/>
      <c r="M1518" s="636"/>
      <c r="N1518" s="636"/>
      <c r="O1518" s="636"/>
      <c r="P1518" s="636"/>
      <c r="Q1518" s="649"/>
      <c r="R1518" s="649"/>
      <c r="S1518" s="649"/>
      <c r="T1518" s="649"/>
      <c r="U1518" s="649"/>
      <c r="V1518" s="649"/>
      <c r="W1518" s="649"/>
      <c r="X1518" s="649"/>
      <c r="Y1518" s="649"/>
      <c r="Z1518" s="649"/>
      <c r="AA1518" s="649"/>
      <c r="AB1518" s="649"/>
    </row>
    <row r="1519">
      <c r="A1519" s="1714" t="s">
        <v>124</v>
      </c>
      <c r="B1519" s="701">
        <f t="shared" ref="B1519:F1519" si="1047">SUM(B1511)</f>
        <v>32</v>
      </c>
      <c r="C1519" s="701">
        <f t="shared" si="1047"/>
        <v>51</v>
      </c>
      <c r="D1519" s="701">
        <f t="shared" si="1047"/>
        <v>44</v>
      </c>
      <c r="E1519" s="701">
        <f t="shared" si="1047"/>
        <v>29</v>
      </c>
      <c r="F1519" s="701">
        <f t="shared" si="1047"/>
        <v>54</v>
      </c>
      <c r="G1519" s="701">
        <v>0.0</v>
      </c>
      <c r="H1519" s="693">
        <f t="shared" ref="H1519:H1520" si="1049">SUM(B1519:G1519)</f>
        <v>210</v>
      </c>
      <c r="I1519" s="636"/>
      <c r="J1519" s="636"/>
      <c r="K1519" s="636"/>
      <c r="L1519" s="636"/>
      <c r="M1519" s="636"/>
      <c r="N1519" s="636"/>
      <c r="O1519" s="636"/>
      <c r="P1519" s="636"/>
      <c r="Q1519" s="649"/>
      <c r="R1519" s="649"/>
      <c r="S1519" s="649"/>
      <c r="T1519" s="649"/>
      <c r="U1519" s="649"/>
      <c r="V1519" s="649"/>
      <c r="W1519" s="649"/>
      <c r="X1519" s="649"/>
      <c r="Y1519" s="649"/>
      <c r="Z1519" s="649"/>
      <c r="AA1519" s="649"/>
      <c r="AB1519" s="649"/>
    </row>
    <row r="1520">
      <c r="A1520" s="591" t="s">
        <v>126</v>
      </c>
      <c r="B1520" s="1778">
        <f t="shared" ref="B1520:G1520" si="1048">(B1519*10.01)</f>
        <v>320.32</v>
      </c>
      <c r="C1520" s="1778">
        <f t="shared" si="1048"/>
        <v>510.51</v>
      </c>
      <c r="D1520" s="1778">
        <f t="shared" si="1048"/>
        <v>440.44</v>
      </c>
      <c r="E1520" s="1778">
        <f t="shared" si="1048"/>
        <v>290.29</v>
      </c>
      <c r="F1520" s="1778">
        <f t="shared" si="1048"/>
        <v>540.54</v>
      </c>
      <c r="G1520" s="1778">
        <f t="shared" si="1048"/>
        <v>0</v>
      </c>
      <c r="H1520" s="1798">
        <f t="shared" si="1049"/>
        <v>2102.1</v>
      </c>
      <c r="I1520" s="676"/>
      <c r="J1520" s="576"/>
      <c r="K1520" s="576"/>
      <c r="L1520" s="576"/>
      <c r="M1520" s="576"/>
      <c r="N1520" s="576"/>
      <c r="O1520" s="576"/>
      <c r="P1520" s="576"/>
      <c r="Q1520" s="577"/>
      <c r="R1520" s="577"/>
      <c r="S1520" s="577"/>
      <c r="T1520" s="577"/>
      <c r="U1520" s="577"/>
      <c r="V1520" s="577"/>
      <c r="W1520" s="577"/>
      <c r="X1520" s="577"/>
      <c r="Y1520" s="577"/>
      <c r="Z1520" s="577"/>
      <c r="AA1520" s="577"/>
      <c r="AB1520" s="577"/>
    </row>
    <row r="1521">
      <c r="A1521" s="1791" t="s">
        <v>9</v>
      </c>
      <c r="B1521" s="1758">
        <f t="shared" ref="B1521:H1521" si="1050">sum(B1519:B1520)</f>
        <v>352.32</v>
      </c>
      <c r="C1521" s="1758">
        <f t="shared" si="1050"/>
        <v>561.51</v>
      </c>
      <c r="D1521" s="1758">
        <f t="shared" si="1050"/>
        <v>484.44</v>
      </c>
      <c r="E1521" s="1758">
        <f t="shared" si="1050"/>
        <v>319.29</v>
      </c>
      <c r="F1521" s="1758">
        <f t="shared" si="1050"/>
        <v>594.54</v>
      </c>
      <c r="G1521" s="1758">
        <f t="shared" si="1050"/>
        <v>0</v>
      </c>
      <c r="H1521" s="1758">
        <f t="shared" si="1050"/>
        <v>2312.1</v>
      </c>
      <c r="I1521" s="676"/>
      <c r="J1521" s="576"/>
      <c r="K1521" s="576"/>
      <c r="L1521" s="576"/>
      <c r="M1521" s="576"/>
      <c r="N1521" s="576"/>
      <c r="O1521" s="576"/>
      <c r="P1521" s="576"/>
      <c r="Q1521" s="577"/>
      <c r="R1521" s="577"/>
      <c r="S1521" s="577"/>
      <c r="T1521" s="577"/>
      <c r="U1521" s="577"/>
      <c r="V1521" s="577"/>
      <c r="W1521" s="577"/>
      <c r="X1521" s="577"/>
      <c r="Y1521" s="577"/>
      <c r="Z1521" s="577"/>
      <c r="AA1521" s="577"/>
      <c r="AB1521" s="577"/>
    </row>
    <row r="1522">
      <c r="A1522" s="584"/>
      <c r="B1522" s="676"/>
      <c r="C1522" s="676"/>
      <c r="D1522" s="676"/>
      <c r="E1522" s="676"/>
      <c r="F1522" s="676"/>
      <c r="G1522" s="676"/>
      <c r="H1522" s="676"/>
      <c r="I1522" s="676"/>
      <c r="J1522" s="576"/>
      <c r="K1522" s="636"/>
      <c r="L1522" s="576"/>
      <c r="M1522" s="576"/>
      <c r="N1522" s="576"/>
      <c r="O1522" s="576"/>
      <c r="P1522" s="576"/>
      <c r="Q1522" s="577"/>
      <c r="R1522" s="577"/>
      <c r="S1522" s="577"/>
      <c r="T1522" s="649"/>
      <c r="U1522" s="649"/>
      <c r="V1522" s="649"/>
      <c r="W1522" s="577"/>
      <c r="X1522" s="577"/>
      <c r="Y1522" s="577"/>
      <c r="Z1522" s="577"/>
      <c r="AA1522" s="577"/>
      <c r="AB1522" s="577"/>
    </row>
    <row r="1523">
      <c r="A1523" s="1588" t="s">
        <v>747</v>
      </c>
      <c r="B1523" s="676"/>
      <c r="C1523" s="676"/>
      <c r="D1523" s="676"/>
      <c r="E1523" s="677"/>
      <c r="F1523" s="677"/>
      <c r="G1523" s="676"/>
      <c r="H1523" s="678"/>
      <c r="I1523" s="677"/>
      <c r="J1523" s="576"/>
      <c r="K1523" s="636"/>
      <c r="L1523" s="576"/>
      <c r="M1523" s="576"/>
      <c r="N1523" s="576"/>
      <c r="O1523" s="576"/>
      <c r="P1523" s="576"/>
      <c r="Q1523" s="577"/>
      <c r="R1523" s="577"/>
      <c r="S1523" s="577"/>
      <c r="T1523" s="649"/>
      <c r="U1523" s="649"/>
      <c r="V1523" s="649"/>
      <c r="W1523" s="577"/>
      <c r="X1523" s="577"/>
      <c r="Y1523" s="577"/>
      <c r="Z1523" s="577"/>
      <c r="AA1523" s="577"/>
      <c r="AB1523" s="577"/>
    </row>
    <row r="1524">
      <c r="A1524" s="576"/>
      <c r="B1524" s="676"/>
      <c r="C1524" s="676"/>
      <c r="D1524" s="679"/>
      <c r="E1524" s="1781" t="s">
        <v>554</v>
      </c>
      <c r="F1524" s="1782" t="s">
        <v>36</v>
      </c>
      <c r="G1524" s="679"/>
      <c r="H1524" s="1781" t="s">
        <v>555</v>
      </c>
      <c r="I1524" s="1782" t="s">
        <v>36</v>
      </c>
      <c r="J1524" s="576"/>
      <c r="K1524" s="576"/>
      <c r="L1524" s="636"/>
      <c r="M1524" s="636"/>
      <c r="N1524" s="636"/>
      <c r="O1524" s="636"/>
      <c r="P1524" s="636"/>
      <c r="Q1524" s="649"/>
      <c r="R1524" s="649"/>
      <c r="S1524" s="649"/>
      <c r="T1524" s="577"/>
      <c r="U1524" s="577"/>
      <c r="V1524" s="577"/>
      <c r="W1524" s="577"/>
      <c r="X1524" s="577"/>
      <c r="Y1524" s="577"/>
      <c r="Z1524" s="577"/>
      <c r="AA1524" s="577"/>
      <c r="AB1524" s="577"/>
    </row>
    <row r="1525">
      <c r="A1525" s="576"/>
      <c r="B1525" s="676"/>
      <c r="C1525" s="676"/>
      <c r="D1525" s="679"/>
      <c r="E1525" s="1783" t="s">
        <v>662</v>
      </c>
      <c r="F1525" s="701">
        <v>37.0</v>
      </c>
      <c r="G1525" s="679"/>
      <c r="H1525" s="1783" t="s">
        <v>662</v>
      </c>
      <c r="I1525" s="701">
        <v>0.0</v>
      </c>
      <c r="J1525" s="576"/>
      <c r="K1525" s="576"/>
      <c r="L1525" s="636"/>
      <c r="M1525" s="636"/>
      <c r="N1525" s="636"/>
      <c r="O1525" s="636"/>
      <c r="P1525" s="636"/>
      <c r="Q1525" s="649"/>
      <c r="R1525" s="649"/>
      <c r="S1525" s="649"/>
      <c r="T1525" s="577"/>
      <c r="U1525" s="577"/>
      <c r="V1525" s="577"/>
      <c r="W1525" s="577"/>
      <c r="X1525" s="577"/>
      <c r="Y1525" s="577"/>
      <c r="Z1525" s="577"/>
      <c r="AA1525" s="577"/>
      <c r="AB1525" s="577"/>
    </row>
    <row r="1526">
      <c r="A1526" s="576"/>
      <c r="B1526" s="676"/>
      <c r="C1526" s="676"/>
      <c r="D1526" s="679"/>
      <c r="E1526" s="1783" t="s">
        <v>663</v>
      </c>
      <c r="F1526" s="701">
        <v>174.0</v>
      </c>
      <c r="G1526" s="679"/>
      <c r="H1526" s="1783" t="s">
        <v>663</v>
      </c>
      <c r="I1526" s="701">
        <v>53.0</v>
      </c>
      <c r="J1526" s="576"/>
      <c r="K1526" s="576"/>
      <c r="L1526" s="636"/>
      <c r="M1526" s="636"/>
      <c r="N1526" s="636"/>
      <c r="O1526" s="636"/>
      <c r="P1526" s="636"/>
      <c r="Q1526" s="649"/>
      <c r="R1526" s="649"/>
      <c r="S1526" s="649"/>
      <c r="T1526" s="577"/>
      <c r="U1526" s="577"/>
      <c r="V1526" s="577"/>
      <c r="W1526" s="577"/>
      <c r="X1526" s="577"/>
      <c r="Y1526" s="577"/>
      <c r="Z1526" s="577"/>
      <c r="AA1526" s="577"/>
      <c r="AB1526" s="577"/>
    </row>
    <row r="1527">
      <c r="A1527" s="576"/>
      <c r="B1527" s="676"/>
      <c r="C1527" s="676"/>
      <c r="D1527" s="679"/>
      <c r="E1527" s="1783" t="s">
        <v>686</v>
      </c>
      <c r="F1527" s="701">
        <v>233.0</v>
      </c>
      <c r="G1527" s="679"/>
      <c r="H1527" s="1783" t="s">
        <v>686</v>
      </c>
      <c r="I1527" s="701">
        <v>84.0</v>
      </c>
      <c r="J1527" s="576"/>
      <c r="K1527" s="576"/>
      <c r="L1527" s="636"/>
      <c r="M1527" s="636"/>
      <c r="N1527" s="636"/>
      <c r="O1527" s="636"/>
      <c r="P1527" s="636"/>
      <c r="Q1527" s="649"/>
      <c r="R1527" s="649"/>
      <c r="S1527" s="649"/>
      <c r="T1527" s="577"/>
      <c r="U1527" s="577"/>
      <c r="V1527" s="577"/>
      <c r="W1527" s="577"/>
      <c r="X1527" s="577"/>
      <c r="Y1527" s="577"/>
      <c r="Z1527" s="577"/>
      <c r="AA1527" s="577"/>
      <c r="AB1527" s="577"/>
    </row>
    <row r="1528">
      <c r="A1528" s="576"/>
      <c r="B1528" s="676"/>
      <c r="C1528" s="676"/>
      <c r="D1528" s="679"/>
      <c r="E1528" s="1783" t="s">
        <v>710</v>
      </c>
      <c r="F1528" s="692">
        <v>223.0</v>
      </c>
      <c r="G1528" s="679"/>
      <c r="H1528" s="1783" t="s">
        <v>710</v>
      </c>
      <c r="I1528" s="692">
        <v>47.0</v>
      </c>
      <c r="J1528" s="576"/>
      <c r="K1528" s="576"/>
      <c r="L1528" s="636"/>
      <c r="M1528" s="636"/>
      <c r="N1528" s="636"/>
      <c r="O1528" s="636"/>
      <c r="P1528" s="636"/>
      <c r="Q1528" s="649"/>
      <c r="R1528" s="649"/>
      <c r="S1528" s="649"/>
      <c r="T1528" s="577"/>
      <c r="U1528" s="577"/>
      <c r="V1528" s="577"/>
      <c r="W1528" s="577"/>
      <c r="X1528" s="577"/>
      <c r="Y1528" s="577"/>
      <c r="Z1528" s="577"/>
      <c r="AA1528" s="577"/>
      <c r="AB1528" s="577"/>
    </row>
    <row r="1529">
      <c r="A1529" s="576"/>
      <c r="B1529" s="676"/>
      <c r="C1529" s="676"/>
      <c r="D1529" s="679"/>
      <c r="E1529" s="1784" t="s">
        <v>738</v>
      </c>
      <c r="F1529" s="701">
        <f>(H1512)</f>
        <v>214</v>
      </c>
      <c r="G1529" s="679"/>
      <c r="H1529" s="1784" t="s">
        <v>738</v>
      </c>
      <c r="I1529" s="701">
        <f>(H1516)</f>
        <v>1</v>
      </c>
      <c r="J1529" s="576"/>
      <c r="K1529" s="576"/>
      <c r="L1529" s="636"/>
      <c r="M1529" s="636"/>
      <c r="N1529" s="636"/>
      <c r="O1529" s="636"/>
      <c r="P1529" s="636"/>
      <c r="Q1529" s="649"/>
      <c r="R1529" s="649"/>
      <c r="S1529" s="649"/>
      <c r="T1529" s="577"/>
      <c r="U1529" s="577"/>
      <c r="V1529" s="577"/>
      <c r="W1529" s="577"/>
      <c r="X1529" s="577"/>
      <c r="Y1529" s="577"/>
      <c r="Z1529" s="577"/>
      <c r="AA1529" s="577"/>
      <c r="AB1529" s="577"/>
    </row>
    <row r="1530">
      <c r="A1530" s="576"/>
      <c r="B1530" s="676"/>
      <c r="C1530" s="676"/>
      <c r="D1530" s="679"/>
      <c r="E1530" s="1781" t="s">
        <v>9</v>
      </c>
      <c r="F1530" s="1758">
        <f>SUM(F1525:F1529)</f>
        <v>881</v>
      </c>
      <c r="G1530" s="679"/>
      <c r="H1530" s="1781" t="s">
        <v>9</v>
      </c>
      <c r="I1530" s="1758">
        <f>SUM(I1525:I1529)</f>
        <v>185</v>
      </c>
      <c r="J1530" s="576"/>
      <c r="K1530" s="576"/>
      <c r="L1530" s="576"/>
      <c r="M1530" s="576"/>
      <c r="N1530" s="576"/>
      <c r="O1530" s="576"/>
      <c r="P1530" s="576"/>
      <c r="Q1530" s="577"/>
      <c r="R1530" s="577"/>
      <c r="S1530" s="577"/>
      <c r="T1530" s="577"/>
      <c r="U1530" s="577"/>
      <c r="V1530" s="577"/>
      <c r="W1530" s="577"/>
      <c r="X1530" s="577"/>
      <c r="Y1530" s="577"/>
      <c r="Z1530" s="577"/>
      <c r="AA1530" s="577"/>
      <c r="AB1530" s="577"/>
    </row>
    <row r="1531">
      <c r="A1531" s="576"/>
      <c r="B1531" s="676"/>
      <c r="C1531" s="676"/>
      <c r="D1531" s="676"/>
      <c r="E1531" s="677"/>
      <c r="F1531" s="677"/>
      <c r="G1531" s="676"/>
      <c r="H1531" s="678"/>
      <c r="I1531" s="677"/>
      <c r="J1531" s="576"/>
      <c r="K1531" s="636"/>
      <c r="L1531" s="636"/>
      <c r="M1531" s="636"/>
      <c r="N1531" s="636"/>
      <c r="O1531" s="636"/>
      <c r="P1531" s="636"/>
      <c r="Q1531" s="649"/>
      <c r="R1531" s="649"/>
      <c r="S1531" s="649"/>
      <c r="T1531" s="649"/>
      <c r="U1531" s="649"/>
      <c r="V1531" s="649"/>
      <c r="W1531" s="577"/>
      <c r="X1531" s="577"/>
      <c r="Y1531" s="577"/>
      <c r="Z1531" s="577"/>
      <c r="AA1531" s="577"/>
      <c r="AB1531" s="577"/>
    </row>
    <row r="1532">
      <c r="A1532" s="576"/>
      <c r="B1532" s="676"/>
      <c r="C1532" s="676"/>
      <c r="D1532" s="679"/>
      <c r="E1532" s="1781" t="s">
        <v>131</v>
      </c>
      <c r="F1532" s="1758">
        <f>(900-F1530)</f>
        <v>19</v>
      </c>
      <c r="G1532" s="679"/>
      <c r="H1532" s="1781" t="s">
        <v>131</v>
      </c>
      <c r="I1532" s="1758">
        <f>(400-I1530)</f>
        <v>215</v>
      </c>
      <c r="J1532" s="576"/>
      <c r="K1532" s="636"/>
      <c r="L1532" s="636"/>
      <c r="M1532" s="636"/>
      <c r="N1532" s="636"/>
      <c r="O1532" s="636"/>
      <c r="P1532" s="636"/>
      <c r="Q1532" s="649"/>
      <c r="R1532" s="649"/>
      <c r="S1532" s="649"/>
      <c r="T1532" s="649"/>
      <c r="U1532" s="649"/>
      <c r="V1532" s="649"/>
      <c r="W1532" s="577"/>
      <c r="X1532" s="577"/>
      <c r="Y1532" s="577"/>
      <c r="Z1532" s="577"/>
      <c r="AA1532" s="577"/>
      <c r="AB1532" s="577"/>
    </row>
    <row r="1533">
      <c r="A1533" s="584"/>
      <c r="B1533" s="677"/>
      <c r="C1533" s="677"/>
      <c r="D1533" s="677"/>
      <c r="E1533" s="677"/>
      <c r="F1533" s="677"/>
      <c r="G1533" s="677"/>
      <c r="H1533" s="675"/>
      <c r="I1533" s="1690"/>
      <c r="J1533" s="576"/>
      <c r="K1533" s="636"/>
      <c r="L1533" s="636"/>
      <c r="M1533" s="636"/>
      <c r="N1533" s="636"/>
      <c r="O1533" s="636"/>
      <c r="P1533" s="636"/>
      <c r="Q1533" s="649"/>
      <c r="R1533" s="649"/>
      <c r="S1533" s="649"/>
      <c r="T1533" s="649"/>
      <c r="U1533" s="649"/>
      <c r="V1533" s="649"/>
      <c r="W1533" s="577"/>
      <c r="X1533" s="577"/>
      <c r="Y1533" s="577"/>
      <c r="Z1533" s="577"/>
      <c r="AA1533" s="577"/>
      <c r="AB1533" s="577"/>
    </row>
    <row r="1534">
      <c r="A1534" s="1757" t="s">
        <v>502</v>
      </c>
      <c r="B1534" s="1781" t="s">
        <v>2</v>
      </c>
      <c r="C1534" s="1781" t="s">
        <v>3</v>
      </c>
      <c r="D1534" s="1781" t="s">
        <v>4</v>
      </c>
      <c r="E1534" s="1781" t="s">
        <v>5</v>
      </c>
      <c r="F1534" s="1781" t="s">
        <v>6</v>
      </c>
      <c r="G1534" s="1781" t="s">
        <v>7</v>
      </c>
      <c r="H1534" s="1758" t="s">
        <v>9</v>
      </c>
      <c r="I1534" s="636"/>
      <c r="J1534" s="636"/>
      <c r="K1534" s="636"/>
      <c r="L1534" s="636"/>
      <c r="M1534" s="636"/>
      <c r="N1534" s="636"/>
      <c r="O1534" s="636"/>
      <c r="P1534" s="636"/>
      <c r="Q1534" s="649"/>
      <c r="R1534" s="649"/>
      <c r="S1534" s="649"/>
      <c r="T1534" s="649"/>
      <c r="U1534" s="1701"/>
      <c r="V1534" s="649"/>
      <c r="W1534" s="649"/>
      <c r="X1534" s="649"/>
      <c r="Y1534" s="649"/>
      <c r="Z1534" s="649"/>
      <c r="AA1534" s="649"/>
      <c r="AB1534" s="649"/>
    </row>
    <row r="1535">
      <c r="A1535" s="1714"/>
      <c r="B1535" s="701">
        <f t="shared" ref="B1535:G1535" si="1051">SUM(B1512,B1516)</f>
        <v>32</v>
      </c>
      <c r="C1535" s="701">
        <f t="shared" si="1051"/>
        <v>51</v>
      </c>
      <c r="D1535" s="701">
        <f t="shared" si="1051"/>
        <v>44</v>
      </c>
      <c r="E1535" s="701">
        <f t="shared" si="1051"/>
        <v>29</v>
      </c>
      <c r="F1535" s="701">
        <f t="shared" si="1051"/>
        <v>54</v>
      </c>
      <c r="G1535" s="701">
        <f t="shared" si="1051"/>
        <v>5</v>
      </c>
      <c r="H1535" s="693">
        <f>SUM(B1535:G1535)</f>
        <v>215</v>
      </c>
      <c r="I1535" s="636"/>
      <c r="J1535" s="636"/>
      <c r="K1535" s="636"/>
      <c r="L1535" s="636"/>
      <c r="M1535" s="636"/>
      <c r="N1535" s="636"/>
      <c r="O1535" s="636"/>
      <c r="P1535" s="636"/>
      <c r="Q1535" s="649"/>
      <c r="R1535" s="649"/>
      <c r="S1535" s="649"/>
      <c r="T1535" s="1702"/>
      <c r="U1535" s="1703"/>
      <c r="V1535" s="649"/>
      <c r="W1535" s="649"/>
      <c r="X1535" s="649"/>
      <c r="Y1535" s="649"/>
      <c r="Z1535" s="649"/>
      <c r="AA1535" s="649"/>
      <c r="AB1535" s="649"/>
    </row>
    <row r="1536">
      <c r="A1536" s="576"/>
      <c r="B1536" s="676"/>
      <c r="C1536" s="676"/>
      <c r="D1536" s="676"/>
      <c r="E1536" s="676"/>
      <c r="F1536" s="676"/>
      <c r="G1536" s="676"/>
      <c r="H1536" s="636"/>
      <c r="I1536" s="1690"/>
      <c r="J1536" s="576"/>
      <c r="K1536" s="636"/>
      <c r="L1536" s="636"/>
      <c r="M1536" s="636"/>
      <c r="N1536" s="636"/>
      <c r="O1536" s="636"/>
      <c r="P1536" s="636"/>
      <c r="Q1536" s="649"/>
      <c r="R1536" s="649"/>
      <c r="S1536" s="649"/>
      <c r="T1536" s="649"/>
      <c r="U1536" s="649"/>
      <c r="V1536" s="649"/>
      <c r="W1536" s="577"/>
      <c r="X1536" s="577"/>
      <c r="Y1536" s="577"/>
      <c r="Z1536" s="577"/>
      <c r="AA1536" s="577"/>
      <c r="AB1536" s="577"/>
    </row>
    <row r="1537">
      <c r="A1537" s="584"/>
      <c r="B1537" s="677"/>
      <c r="C1537" s="677"/>
      <c r="D1537" s="677"/>
      <c r="E1537" s="677"/>
      <c r="F1537" s="677"/>
      <c r="G1537" s="677"/>
      <c r="H1537" s="675"/>
      <c r="I1537" s="1691"/>
      <c r="J1537" s="576"/>
      <c r="K1537" s="675"/>
      <c r="L1537" s="675"/>
      <c r="M1537" s="675"/>
      <c r="N1537" s="675"/>
      <c r="O1537" s="675"/>
      <c r="P1537" s="675"/>
      <c r="Q1537" s="1799"/>
      <c r="R1537" s="1799"/>
      <c r="S1537" s="649"/>
      <c r="T1537" s="649"/>
      <c r="U1537" s="649"/>
      <c r="V1537" s="649"/>
      <c r="W1537" s="577"/>
      <c r="X1537" s="577"/>
      <c r="Y1537" s="577"/>
      <c r="Z1537" s="577"/>
      <c r="AA1537" s="577"/>
      <c r="AB1537" s="577"/>
    </row>
    <row r="1538">
      <c r="A1538" s="1754" t="s">
        <v>727</v>
      </c>
      <c r="B1538" s="1755">
        <v>25.0</v>
      </c>
      <c r="C1538" s="1755">
        <v>26.0</v>
      </c>
      <c r="D1538" s="1755">
        <v>27.0</v>
      </c>
      <c r="E1538" s="1755">
        <v>28.0</v>
      </c>
      <c r="F1538" s="1755">
        <v>29.0</v>
      </c>
      <c r="G1538" s="1755">
        <v>30.0</v>
      </c>
      <c r="H1538" s="1686"/>
      <c r="I1538" s="1686"/>
      <c r="J1538" s="1531"/>
      <c r="K1538" s="1754" t="s">
        <v>727</v>
      </c>
      <c r="L1538" s="1686"/>
      <c r="M1538" s="1686"/>
      <c r="N1538" s="1686"/>
      <c r="O1538" s="1686"/>
      <c r="P1538" s="1686"/>
      <c r="Q1538" s="1686"/>
      <c r="R1538" s="1686"/>
      <c r="S1538" s="649"/>
      <c r="T1538" s="649"/>
      <c r="U1538" s="649"/>
      <c r="V1538" s="649"/>
      <c r="W1538" s="649"/>
      <c r="X1538" s="649"/>
      <c r="Y1538" s="649"/>
      <c r="Z1538" s="649"/>
      <c r="AA1538" s="649"/>
      <c r="AB1538" s="649"/>
    </row>
    <row r="1539">
      <c r="A1539" s="1791" t="s">
        <v>132</v>
      </c>
      <c r="B1539" s="1781" t="s">
        <v>2</v>
      </c>
      <c r="C1539" s="1781" t="s">
        <v>3</v>
      </c>
      <c r="D1539" s="1781" t="s">
        <v>4</v>
      </c>
      <c r="E1539" s="1781" t="s">
        <v>5</v>
      </c>
      <c r="F1539" s="1781" t="s">
        <v>6</v>
      </c>
      <c r="G1539" s="1781" t="s">
        <v>7</v>
      </c>
      <c r="H1539" s="1782" t="s">
        <v>9</v>
      </c>
      <c r="I1539" s="1781" t="s">
        <v>71</v>
      </c>
      <c r="J1539" s="588"/>
      <c r="K1539" s="1792" t="s">
        <v>132</v>
      </c>
      <c r="L1539" s="1792" t="s">
        <v>72</v>
      </c>
      <c r="M1539" s="1792" t="s">
        <v>13</v>
      </c>
      <c r="N1539" s="1792" t="s">
        <v>73</v>
      </c>
      <c r="O1539" s="1792" t="s">
        <v>133</v>
      </c>
      <c r="P1539" s="1792" t="s">
        <v>74</v>
      </c>
      <c r="Q1539" s="1792" t="s">
        <v>640</v>
      </c>
      <c r="R1539" s="1792" t="s">
        <v>592</v>
      </c>
      <c r="S1539" s="577"/>
      <c r="T1539" s="577"/>
      <c r="U1539" s="577"/>
      <c r="V1539" s="577"/>
      <c r="W1539" s="577"/>
      <c r="X1539" s="577"/>
      <c r="Y1539" s="577"/>
      <c r="Z1539" s="577"/>
      <c r="AA1539" s="577"/>
      <c r="AB1539" s="577"/>
    </row>
    <row r="1540">
      <c r="A1540" s="591" t="s">
        <v>724</v>
      </c>
      <c r="B1540" s="690">
        <v>0.0</v>
      </c>
      <c r="C1540" s="690">
        <v>0.0</v>
      </c>
      <c r="D1540" s="693"/>
      <c r="E1540" s="693"/>
      <c r="F1540" s="693"/>
      <c r="G1540" s="693"/>
      <c r="H1540" s="693">
        <f t="shared" ref="H1540:H1549" si="1052">SUM(B1540:G1540)</f>
        <v>0</v>
      </c>
      <c r="I1540" s="596">
        <f t="shared" ref="I1540:I1549" si="1053">(H1540/40)</f>
        <v>0</v>
      </c>
      <c r="J1540" s="588"/>
      <c r="K1540" s="595" t="s">
        <v>724</v>
      </c>
      <c r="L1540" s="701">
        <f t="shared" ref="L1540:L1549" si="1054">(O1133)</f>
        <v>20</v>
      </c>
      <c r="M1540" s="701">
        <f t="shared" ref="M1540:M1549" si="1055">(L1540-H1540)-R1540</f>
        <v>20</v>
      </c>
      <c r="N1540" s="692"/>
      <c r="O1540" s="701">
        <f t="shared" ref="O1540:O1549" si="1056">SUM(M1540,N1540)</f>
        <v>20</v>
      </c>
      <c r="P1540" s="701"/>
      <c r="Q1540" s="701"/>
      <c r="R1540" s="692"/>
      <c r="S1540" s="577"/>
      <c r="T1540" s="577"/>
      <c r="U1540" s="577"/>
      <c r="V1540" s="577"/>
      <c r="W1540" s="577"/>
      <c r="X1540" s="577"/>
      <c r="Y1540" s="577"/>
      <c r="Z1540" s="577"/>
      <c r="AA1540" s="577"/>
      <c r="AB1540" s="577"/>
    </row>
    <row r="1541">
      <c r="A1541" s="591" t="s">
        <v>725</v>
      </c>
      <c r="B1541" s="690"/>
      <c r="C1541" s="690">
        <v>0.0</v>
      </c>
      <c r="D1541" s="693"/>
      <c r="E1541" s="693"/>
      <c r="F1541" s="693"/>
      <c r="G1541" s="693"/>
      <c r="H1541" s="693">
        <f t="shared" si="1052"/>
        <v>0</v>
      </c>
      <c r="I1541" s="596">
        <f t="shared" si="1053"/>
        <v>0</v>
      </c>
      <c r="J1541" s="588"/>
      <c r="K1541" s="595" t="s">
        <v>725</v>
      </c>
      <c r="L1541" s="701">
        <f t="shared" si="1054"/>
        <v>20</v>
      </c>
      <c r="M1541" s="701">
        <f t="shared" si="1055"/>
        <v>20</v>
      </c>
      <c r="N1541" s="701"/>
      <c r="O1541" s="701">
        <f t="shared" si="1056"/>
        <v>20</v>
      </c>
      <c r="P1541" s="701"/>
      <c r="Q1541" s="701"/>
      <c r="R1541" s="701"/>
      <c r="S1541" s="577"/>
      <c r="T1541" s="577"/>
      <c r="U1541" s="577"/>
      <c r="V1541" s="577"/>
      <c r="W1541" s="577"/>
      <c r="X1541" s="577"/>
      <c r="Y1541" s="577"/>
      <c r="Z1541" s="577"/>
      <c r="AA1541" s="577"/>
      <c r="AB1541" s="577"/>
    </row>
    <row r="1542">
      <c r="A1542" s="700" t="s">
        <v>274</v>
      </c>
      <c r="B1542" s="693"/>
      <c r="C1542" s="693"/>
      <c r="D1542" s="693"/>
      <c r="E1542" s="693"/>
      <c r="F1542" s="693"/>
      <c r="G1542" s="693"/>
      <c r="H1542" s="693">
        <f t="shared" si="1052"/>
        <v>0</v>
      </c>
      <c r="I1542" s="596">
        <f t="shared" si="1053"/>
        <v>0</v>
      </c>
      <c r="J1542" s="588"/>
      <c r="K1542" s="595" t="s">
        <v>274</v>
      </c>
      <c r="L1542" s="701">
        <f t="shared" si="1054"/>
        <v>0</v>
      </c>
      <c r="M1542" s="701">
        <f t="shared" si="1055"/>
        <v>0</v>
      </c>
      <c r="N1542" s="701"/>
      <c r="O1542" s="701">
        <f t="shared" si="1056"/>
        <v>0</v>
      </c>
      <c r="P1542" s="701"/>
      <c r="Q1542" s="701"/>
      <c r="R1542" s="701"/>
      <c r="S1542" s="577"/>
      <c r="T1542" s="577"/>
      <c r="U1542" s="577"/>
      <c r="V1542" s="577"/>
      <c r="W1542" s="577"/>
      <c r="X1542" s="577"/>
      <c r="Y1542" s="577"/>
      <c r="Z1542" s="577"/>
      <c r="AA1542" s="577"/>
      <c r="AB1542" s="577"/>
    </row>
    <row r="1543">
      <c r="A1543" s="591" t="s">
        <v>274</v>
      </c>
      <c r="B1543" s="693"/>
      <c r="C1543" s="693"/>
      <c r="D1543" s="693"/>
      <c r="E1543" s="693"/>
      <c r="F1543" s="693"/>
      <c r="G1543" s="693"/>
      <c r="H1543" s="693">
        <f t="shared" si="1052"/>
        <v>0</v>
      </c>
      <c r="I1543" s="596">
        <f t="shared" si="1053"/>
        <v>0</v>
      </c>
      <c r="J1543" s="588"/>
      <c r="K1543" s="595" t="s">
        <v>274</v>
      </c>
      <c r="L1543" s="701">
        <f t="shared" si="1054"/>
        <v>0</v>
      </c>
      <c r="M1543" s="701">
        <f t="shared" si="1055"/>
        <v>0</v>
      </c>
      <c r="N1543" s="701"/>
      <c r="O1543" s="701">
        <f t="shared" si="1056"/>
        <v>0</v>
      </c>
      <c r="P1543" s="701"/>
      <c r="Q1543" s="701"/>
      <c r="R1543" s="701"/>
      <c r="S1543" s="577"/>
      <c r="T1543" s="577"/>
      <c r="U1543" s="577"/>
      <c r="V1543" s="577"/>
      <c r="W1543" s="577"/>
      <c r="X1543" s="577"/>
      <c r="Y1543" s="577"/>
      <c r="Z1543" s="577"/>
      <c r="AA1543" s="577"/>
      <c r="AB1543" s="577"/>
    </row>
    <row r="1544">
      <c r="A1544" s="591" t="s">
        <v>274</v>
      </c>
      <c r="B1544" s="693"/>
      <c r="C1544" s="693"/>
      <c r="D1544" s="693"/>
      <c r="E1544" s="693"/>
      <c r="F1544" s="693"/>
      <c r="G1544" s="693"/>
      <c r="H1544" s="693">
        <f t="shared" si="1052"/>
        <v>0</v>
      </c>
      <c r="I1544" s="596">
        <f t="shared" si="1053"/>
        <v>0</v>
      </c>
      <c r="J1544" s="588"/>
      <c r="K1544" s="595" t="s">
        <v>274</v>
      </c>
      <c r="L1544" s="701">
        <f t="shared" si="1054"/>
        <v>0</v>
      </c>
      <c r="M1544" s="701">
        <f t="shared" si="1055"/>
        <v>0</v>
      </c>
      <c r="N1544" s="701"/>
      <c r="O1544" s="701">
        <f t="shared" si="1056"/>
        <v>0</v>
      </c>
      <c r="P1544" s="701"/>
      <c r="Q1544" s="701"/>
      <c r="R1544" s="701"/>
      <c r="S1544" s="577"/>
      <c r="T1544" s="577"/>
      <c r="U1544" s="577"/>
      <c r="V1544" s="577"/>
      <c r="W1544" s="577"/>
      <c r="X1544" s="577"/>
      <c r="Y1544" s="577"/>
      <c r="Z1544" s="577"/>
      <c r="AA1544" s="577"/>
      <c r="AB1544" s="577"/>
    </row>
    <row r="1545">
      <c r="A1545" s="591" t="s">
        <v>274</v>
      </c>
      <c r="B1545" s="693"/>
      <c r="C1545" s="693"/>
      <c r="D1545" s="693"/>
      <c r="E1545" s="693"/>
      <c r="F1545" s="693"/>
      <c r="G1545" s="693"/>
      <c r="H1545" s="693">
        <f t="shared" si="1052"/>
        <v>0</v>
      </c>
      <c r="I1545" s="596">
        <f t="shared" si="1053"/>
        <v>0</v>
      </c>
      <c r="J1545" s="588"/>
      <c r="K1545" s="595" t="s">
        <v>274</v>
      </c>
      <c r="L1545" s="701">
        <f t="shared" si="1054"/>
        <v>0</v>
      </c>
      <c r="M1545" s="701">
        <f t="shared" si="1055"/>
        <v>0</v>
      </c>
      <c r="N1545" s="701"/>
      <c r="O1545" s="701">
        <f t="shared" si="1056"/>
        <v>0</v>
      </c>
      <c r="P1545" s="701"/>
      <c r="Q1545" s="701"/>
      <c r="R1545" s="701"/>
      <c r="S1545" s="577"/>
      <c r="T1545" s="577"/>
      <c r="U1545" s="577"/>
      <c r="V1545" s="577"/>
      <c r="W1545" s="577"/>
      <c r="X1545" s="577"/>
      <c r="Y1545" s="577"/>
      <c r="Z1545" s="577"/>
      <c r="AA1545" s="577"/>
      <c r="AB1545" s="577"/>
    </row>
    <row r="1546">
      <c r="A1546" s="591" t="s">
        <v>274</v>
      </c>
      <c r="B1546" s="693"/>
      <c r="C1546" s="693"/>
      <c r="D1546" s="693"/>
      <c r="E1546" s="693"/>
      <c r="F1546" s="693"/>
      <c r="G1546" s="693"/>
      <c r="H1546" s="693">
        <f t="shared" si="1052"/>
        <v>0</v>
      </c>
      <c r="I1546" s="596">
        <f t="shared" si="1053"/>
        <v>0</v>
      </c>
      <c r="J1546" s="588"/>
      <c r="K1546" s="595" t="s">
        <v>274</v>
      </c>
      <c r="L1546" s="701">
        <f t="shared" si="1054"/>
        <v>0</v>
      </c>
      <c r="M1546" s="701">
        <f t="shared" si="1055"/>
        <v>0</v>
      </c>
      <c r="N1546" s="701"/>
      <c r="O1546" s="701">
        <f t="shared" si="1056"/>
        <v>0</v>
      </c>
      <c r="P1546" s="701"/>
      <c r="Q1546" s="701"/>
      <c r="R1546" s="701"/>
      <c r="S1546" s="577"/>
      <c r="T1546" s="577"/>
      <c r="U1546" s="577"/>
      <c r="V1546" s="577"/>
      <c r="W1546" s="577"/>
      <c r="X1546" s="577"/>
      <c r="Y1546" s="577"/>
      <c r="Z1546" s="577"/>
      <c r="AA1546" s="577"/>
      <c r="AB1546" s="577"/>
    </row>
    <row r="1547">
      <c r="A1547" s="591" t="s">
        <v>274</v>
      </c>
      <c r="B1547" s="693"/>
      <c r="C1547" s="693"/>
      <c r="D1547" s="693"/>
      <c r="E1547" s="693"/>
      <c r="F1547" s="693"/>
      <c r="G1547" s="693"/>
      <c r="H1547" s="693">
        <f t="shared" si="1052"/>
        <v>0</v>
      </c>
      <c r="I1547" s="596">
        <f t="shared" si="1053"/>
        <v>0</v>
      </c>
      <c r="J1547" s="588"/>
      <c r="K1547" s="595" t="s">
        <v>274</v>
      </c>
      <c r="L1547" s="701">
        <f t="shared" si="1054"/>
        <v>0</v>
      </c>
      <c r="M1547" s="701">
        <f t="shared" si="1055"/>
        <v>0</v>
      </c>
      <c r="N1547" s="701"/>
      <c r="O1547" s="701">
        <f t="shared" si="1056"/>
        <v>0</v>
      </c>
      <c r="P1547" s="701"/>
      <c r="Q1547" s="701"/>
      <c r="R1547" s="701"/>
      <c r="S1547" s="577"/>
      <c r="T1547" s="577"/>
      <c r="U1547" s="577"/>
      <c r="V1547" s="577"/>
      <c r="W1547" s="577"/>
      <c r="X1547" s="577"/>
      <c r="Y1547" s="577"/>
      <c r="Z1547" s="577"/>
      <c r="AA1547" s="577"/>
      <c r="AB1547" s="577"/>
    </row>
    <row r="1548">
      <c r="A1548" s="591" t="s">
        <v>274</v>
      </c>
      <c r="B1548" s="693"/>
      <c r="C1548" s="693"/>
      <c r="D1548" s="693"/>
      <c r="E1548" s="693"/>
      <c r="F1548" s="693"/>
      <c r="G1548" s="693"/>
      <c r="H1548" s="693">
        <f t="shared" si="1052"/>
        <v>0</v>
      </c>
      <c r="I1548" s="596">
        <f t="shared" si="1053"/>
        <v>0</v>
      </c>
      <c r="J1548" s="588"/>
      <c r="K1548" s="595" t="s">
        <v>274</v>
      </c>
      <c r="L1548" s="701">
        <f t="shared" si="1054"/>
        <v>0</v>
      </c>
      <c r="M1548" s="701">
        <f t="shared" si="1055"/>
        <v>0</v>
      </c>
      <c r="N1548" s="701"/>
      <c r="O1548" s="701">
        <f t="shared" si="1056"/>
        <v>0</v>
      </c>
      <c r="P1548" s="701"/>
      <c r="Q1548" s="701"/>
      <c r="R1548" s="701"/>
      <c r="S1548" s="577"/>
      <c r="T1548" s="577"/>
      <c r="U1548" s="577"/>
      <c r="V1548" s="577"/>
      <c r="W1548" s="577"/>
      <c r="X1548" s="577"/>
      <c r="Y1548" s="577"/>
      <c r="Z1548" s="577"/>
      <c r="AA1548" s="577"/>
      <c r="AB1548" s="577"/>
    </row>
    <row r="1549">
      <c r="A1549" s="591" t="s">
        <v>274</v>
      </c>
      <c r="B1549" s="693"/>
      <c r="C1549" s="693"/>
      <c r="D1549" s="693"/>
      <c r="E1549" s="693"/>
      <c r="F1549" s="693"/>
      <c r="G1549" s="693"/>
      <c r="H1549" s="693">
        <f t="shared" si="1052"/>
        <v>0</v>
      </c>
      <c r="I1549" s="596">
        <f t="shared" si="1053"/>
        <v>0</v>
      </c>
      <c r="J1549" s="588"/>
      <c r="K1549" s="595" t="s">
        <v>274</v>
      </c>
      <c r="L1549" s="701">
        <f t="shared" si="1054"/>
        <v>0</v>
      </c>
      <c r="M1549" s="701">
        <f t="shared" si="1055"/>
        <v>0</v>
      </c>
      <c r="N1549" s="701"/>
      <c r="O1549" s="701">
        <f t="shared" si="1056"/>
        <v>0</v>
      </c>
      <c r="P1549" s="701"/>
      <c r="Q1549" s="701"/>
      <c r="R1549" s="701"/>
      <c r="S1549" s="577"/>
      <c r="T1549" s="577"/>
      <c r="U1549" s="577"/>
      <c r="V1549" s="577"/>
      <c r="W1549" s="577"/>
      <c r="X1549" s="577"/>
      <c r="Y1549" s="577"/>
      <c r="Z1549" s="577"/>
      <c r="AA1549" s="577"/>
      <c r="AB1549" s="577"/>
    </row>
    <row r="1550">
      <c r="A1550" s="1697"/>
      <c r="B1550" s="1682"/>
      <c r="C1550" s="1682"/>
      <c r="D1550" s="1682"/>
      <c r="E1550" s="1682"/>
      <c r="F1550" s="1682"/>
      <c r="G1550" s="1682"/>
      <c r="H1550" s="1682"/>
      <c r="I1550" s="1698"/>
      <c r="J1550" s="588"/>
      <c r="K1550" s="1699"/>
      <c r="L1550" s="1682"/>
      <c r="M1550" s="1682"/>
      <c r="N1550" s="1682"/>
      <c r="O1550" s="1682"/>
      <c r="P1550" s="1682"/>
      <c r="Q1550" s="1682"/>
      <c r="R1550" s="1682"/>
      <c r="S1550" s="577"/>
      <c r="T1550" s="577"/>
      <c r="U1550" s="577"/>
      <c r="V1550" s="577"/>
      <c r="W1550" s="577"/>
      <c r="X1550" s="577"/>
      <c r="Y1550" s="577"/>
      <c r="Z1550" s="577"/>
      <c r="AA1550" s="577"/>
      <c r="AB1550" s="577"/>
    </row>
    <row r="1551">
      <c r="A1551" s="1796" t="s">
        <v>9</v>
      </c>
      <c r="B1551" s="1775">
        <f t="shared" ref="B1551:H1551" si="1057">sum(B1540:B1544)</f>
        <v>0</v>
      </c>
      <c r="C1551" s="1775">
        <f t="shared" si="1057"/>
        <v>0</v>
      </c>
      <c r="D1551" s="1775">
        <f t="shared" si="1057"/>
        <v>0</v>
      </c>
      <c r="E1551" s="1775">
        <f t="shared" si="1057"/>
        <v>0</v>
      </c>
      <c r="F1551" s="1775">
        <f t="shared" si="1057"/>
        <v>0</v>
      </c>
      <c r="G1551" s="1775">
        <f t="shared" si="1057"/>
        <v>0</v>
      </c>
      <c r="H1551" s="1775">
        <f t="shared" si="1057"/>
        <v>0</v>
      </c>
      <c r="I1551" s="1700"/>
      <c r="J1551" s="588"/>
      <c r="K1551" s="1797" t="s">
        <v>9</v>
      </c>
      <c r="L1551" s="1775">
        <f t="shared" ref="L1551:O1551" si="1058">sum(L1540:L1544)</f>
        <v>40</v>
      </c>
      <c r="M1551" s="1775">
        <f t="shared" si="1058"/>
        <v>40</v>
      </c>
      <c r="N1551" s="1775">
        <f t="shared" si="1058"/>
        <v>0</v>
      </c>
      <c r="O1551" s="1775">
        <f t="shared" si="1058"/>
        <v>40</v>
      </c>
      <c r="P1551" s="1758"/>
      <c r="Q1551" s="1758"/>
      <c r="R1551" s="1758"/>
      <c r="S1551" s="577"/>
      <c r="T1551" s="577"/>
      <c r="U1551" s="577"/>
      <c r="V1551" s="577"/>
      <c r="W1551" s="577"/>
      <c r="X1551" s="577"/>
      <c r="Y1551" s="577"/>
      <c r="Z1551" s="577"/>
      <c r="AA1551" s="577"/>
      <c r="AB1551" s="577"/>
    </row>
    <row r="1552">
      <c r="A1552" s="584"/>
      <c r="B1552" s="676"/>
      <c r="C1552" s="676"/>
      <c r="D1552" s="676"/>
      <c r="E1552" s="676"/>
      <c r="F1552" s="676"/>
      <c r="G1552" s="676"/>
      <c r="H1552" s="636"/>
      <c r="I1552" s="1690"/>
      <c r="J1552" s="576"/>
      <c r="K1552" s="636"/>
      <c r="L1552" s="636"/>
      <c r="M1552" s="636"/>
      <c r="N1552" s="636"/>
      <c r="O1552" s="636"/>
      <c r="P1552" s="636"/>
      <c r="Q1552" s="649"/>
      <c r="R1552" s="649"/>
      <c r="S1552" s="649"/>
      <c r="T1552" s="649"/>
      <c r="U1552" s="649"/>
      <c r="V1552" s="649"/>
      <c r="W1552" s="577"/>
      <c r="X1552" s="577"/>
      <c r="Y1552" s="577"/>
      <c r="Z1552" s="577"/>
      <c r="AA1552" s="577"/>
      <c r="AB1552" s="577"/>
    </row>
    <row r="1553">
      <c r="A1553" s="1588" t="s">
        <v>748</v>
      </c>
      <c r="B1553" s="676"/>
      <c r="C1553" s="676"/>
      <c r="D1553" s="676"/>
      <c r="E1553" s="676"/>
      <c r="F1553" s="676"/>
      <c r="G1553" s="676"/>
      <c r="H1553" s="675"/>
      <c r="I1553" s="1691"/>
      <c r="J1553" s="576"/>
      <c r="K1553" s="636"/>
      <c r="L1553" s="636"/>
      <c r="M1553" s="636"/>
      <c r="N1553" s="636"/>
      <c r="O1553" s="636"/>
      <c r="P1553" s="636"/>
      <c r="Q1553" s="649"/>
      <c r="R1553" s="649"/>
      <c r="S1553" s="649"/>
      <c r="T1553" s="649"/>
      <c r="U1553" s="649"/>
      <c r="V1553" s="649"/>
      <c r="W1553" s="577"/>
      <c r="X1553" s="577"/>
      <c r="Y1553" s="577"/>
      <c r="Z1553" s="577"/>
      <c r="AA1553" s="577"/>
      <c r="AB1553" s="577"/>
    </row>
    <row r="1554">
      <c r="A1554" s="576"/>
      <c r="B1554" s="676"/>
      <c r="C1554" s="676"/>
      <c r="D1554" s="676"/>
      <c r="E1554" s="676"/>
      <c r="F1554" s="676"/>
      <c r="G1554" s="679"/>
      <c r="H1554" s="1781" t="s">
        <v>555</v>
      </c>
      <c r="I1554" s="1782" t="s">
        <v>36</v>
      </c>
      <c r="J1554" s="576"/>
      <c r="K1554" s="636"/>
      <c r="L1554" s="636"/>
      <c r="M1554" s="636"/>
      <c r="N1554" s="636"/>
      <c r="O1554" s="636"/>
      <c r="P1554" s="636"/>
      <c r="Q1554" s="649"/>
      <c r="R1554" s="649"/>
      <c r="S1554" s="649"/>
      <c r="T1554" s="649"/>
      <c r="U1554" s="649"/>
      <c r="V1554" s="649"/>
      <c r="W1554" s="577"/>
      <c r="X1554" s="577"/>
      <c r="Y1554" s="577"/>
      <c r="Z1554" s="577"/>
      <c r="AA1554" s="577"/>
      <c r="AB1554" s="577"/>
    </row>
    <row r="1555">
      <c r="A1555" s="576"/>
      <c r="B1555" s="676"/>
      <c r="C1555" s="676"/>
      <c r="D1555" s="676"/>
      <c r="E1555" s="676"/>
      <c r="F1555" s="676"/>
      <c r="G1555" s="679"/>
      <c r="H1555" s="1783" t="s">
        <v>662</v>
      </c>
      <c r="I1555" s="701">
        <v>0.0</v>
      </c>
      <c r="J1555" s="576"/>
      <c r="K1555" s="636"/>
      <c r="L1555" s="636"/>
      <c r="M1555" s="636"/>
      <c r="N1555" s="636"/>
      <c r="O1555" s="636"/>
      <c r="P1555" s="636"/>
      <c r="Q1555" s="649"/>
      <c r="R1555" s="649"/>
      <c r="S1555" s="649"/>
      <c r="T1555" s="649"/>
      <c r="U1555" s="649"/>
      <c r="V1555" s="649"/>
      <c r="W1555" s="577"/>
      <c r="X1555" s="577"/>
      <c r="Y1555" s="577"/>
      <c r="Z1555" s="577"/>
      <c r="AA1555" s="577"/>
      <c r="AB1555" s="577"/>
    </row>
    <row r="1556">
      <c r="A1556" s="576"/>
      <c r="B1556" s="676"/>
      <c r="C1556" s="676"/>
      <c r="D1556" s="676"/>
      <c r="E1556" s="676"/>
      <c r="F1556" s="676"/>
      <c r="G1556" s="679"/>
      <c r="H1556" s="1783" t="s">
        <v>663</v>
      </c>
      <c r="I1556" s="701">
        <f>(H1551)</f>
        <v>0</v>
      </c>
      <c r="J1556" s="576"/>
      <c r="K1556" s="636"/>
      <c r="L1556" s="636"/>
      <c r="M1556" s="636"/>
      <c r="N1556" s="636"/>
      <c r="O1556" s="636"/>
      <c r="P1556" s="636"/>
      <c r="Q1556" s="649"/>
      <c r="R1556" s="649"/>
      <c r="S1556" s="649"/>
      <c r="T1556" s="649"/>
      <c r="U1556" s="649"/>
      <c r="V1556" s="649"/>
      <c r="W1556" s="577"/>
      <c r="X1556" s="577"/>
      <c r="Y1556" s="577"/>
      <c r="Z1556" s="577"/>
      <c r="AA1556" s="577"/>
      <c r="AB1556" s="577"/>
    </row>
    <row r="1557">
      <c r="A1557" s="576"/>
      <c r="B1557" s="676"/>
      <c r="C1557" s="676"/>
      <c r="D1557" s="676"/>
      <c r="E1557" s="676"/>
      <c r="F1557" s="676"/>
      <c r="G1557" s="679"/>
      <c r="H1557" s="1783" t="s">
        <v>686</v>
      </c>
      <c r="I1557" s="701">
        <f>(H1551)</f>
        <v>0</v>
      </c>
      <c r="J1557" s="576"/>
      <c r="K1557" s="636"/>
      <c r="L1557" s="636"/>
      <c r="M1557" s="636"/>
      <c r="N1557" s="636"/>
      <c r="O1557" s="636"/>
      <c r="P1557" s="636"/>
      <c r="Q1557" s="649"/>
      <c r="R1557" s="649"/>
      <c r="S1557" s="649"/>
      <c r="T1557" s="649"/>
      <c r="U1557" s="649"/>
      <c r="V1557" s="649"/>
      <c r="W1557" s="577"/>
      <c r="X1557" s="577"/>
      <c r="Y1557" s="577"/>
      <c r="Z1557" s="577"/>
      <c r="AA1557" s="577"/>
      <c r="AB1557" s="577"/>
    </row>
    <row r="1558">
      <c r="A1558" s="576"/>
      <c r="B1558" s="676"/>
      <c r="C1558" s="676"/>
      <c r="D1558" s="676"/>
      <c r="E1558" s="676"/>
      <c r="F1558" s="676"/>
      <c r="G1558" s="679"/>
      <c r="H1558" s="1783" t="s">
        <v>710</v>
      </c>
      <c r="I1558" s="701">
        <f>(H1551)</f>
        <v>0</v>
      </c>
      <c r="J1558" s="576"/>
      <c r="K1558" s="636"/>
      <c r="L1558" s="636"/>
      <c r="M1558" s="636"/>
      <c r="N1558" s="636"/>
      <c r="O1558" s="636"/>
      <c r="P1558" s="636"/>
      <c r="Q1558" s="649"/>
      <c r="R1558" s="649"/>
      <c r="S1558" s="649"/>
      <c r="T1558" s="649"/>
      <c r="U1558" s="649"/>
      <c r="V1558" s="649"/>
      <c r="W1558" s="577"/>
      <c r="X1558" s="577"/>
      <c r="Y1558" s="577"/>
      <c r="Z1558" s="577"/>
      <c r="AA1558" s="577"/>
      <c r="AB1558" s="577"/>
    </row>
    <row r="1559">
      <c r="A1559" s="576"/>
      <c r="B1559" s="676"/>
      <c r="C1559" s="676"/>
      <c r="D1559" s="676"/>
      <c r="E1559" s="676"/>
      <c r="F1559" s="676"/>
      <c r="G1559" s="679"/>
      <c r="H1559" s="1784" t="s">
        <v>738</v>
      </c>
      <c r="I1559" s="701">
        <f>(H1551)</f>
        <v>0</v>
      </c>
      <c r="J1559" s="576"/>
      <c r="K1559" s="636"/>
      <c r="L1559" s="636"/>
      <c r="M1559" s="636"/>
      <c r="N1559" s="636"/>
      <c r="O1559" s="636"/>
      <c r="P1559" s="636"/>
      <c r="Q1559" s="649"/>
      <c r="R1559" s="649"/>
      <c r="S1559" s="649"/>
      <c r="T1559" s="649"/>
      <c r="U1559" s="649"/>
      <c r="V1559" s="649"/>
      <c r="W1559" s="577"/>
      <c r="X1559" s="577"/>
      <c r="Y1559" s="577"/>
      <c r="Z1559" s="577"/>
      <c r="AA1559" s="577"/>
      <c r="AB1559" s="577"/>
    </row>
    <row r="1560">
      <c r="A1560" s="576"/>
      <c r="B1560" s="676"/>
      <c r="C1560" s="676"/>
      <c r="D1560" s="676"/>
      <c r="E1560" s="676"/>
      <c r="F1560" s="676"/>
      <c r="G1560" s="679"/>
      <c r="H1560" s="1781" t="s">
        <v>9</v>
      </c>
      <c r="I1560" s="1758">
        <f>SUM(I1555:I1559)</f>
        <v>0</v>
      </c>
      <c r="J1560" s="576"/>
      <c r="K1560" s="636"/>
      <c r="L1560" s="636"/>
      <c r="M1560" s="636"/>
      <c r="N1560" s="636"/>
      <c r="O1560" s="636"/>
      <c r="P1560" s="636"/>
      <c r="Q1560" s="649"/>
      <c r="R1560" s="649"/>
      <c r="S1560" s="649"/>
      <c r="T1560" s="649"/>
      <c r="U1560" s="649"/>
      <c r="V1560" s="649"/>
      <c r="W1560" s="577"/>
      <c r="X1560" s="577"/>
      <c r="Y1560" s="577"/>
      <c r="Z1560" s="577"/>
      <c r="AA1560" s="577"/>
      <c r="AB1560" s="577"/>
    </row>
    <row r="1561">
      <c r="A1561" s="576"/>
      <c r="B1561" s="676"/>
      <c r="C1561" s="676"/>
      <c r="D1561" s="676"/>
      <c r="E1561" s="676"/>
      <c r="F1561" s="676"/>
      <c r="G1561" s="676"/>
      <c r="H1561" s="678"/>
      <c r="I1561" s="677"/>
      <c r="J1561" s="576"/>
      <c r="K1561" s="636"/>
      <c r="L1561" s="636"/>
      <c r="M1561" s="636"/>
      <c r="N1561" s="636"/>
      <c r="O1561" s="636"/>
      <c r="P1561" s="636"/>
      <c r="Q1561" s="649"/>
      <c r="R1561" s="649"/>
      <c r="S1561" s="649"/>
      <c r="T1561" s="649"/>
      <c r="U1561" s="649"/>
      <c r="V1561" s="649"/>
      <c r="W1561" s="577"/>
      <c r="X1561" s="577"/>
      <c r="Y1561" s="577"/>
      <c r="Z1561" s="577"/>
      <c r="AA1561" s="577"/>
      <c r="AB1561" s="577"/>
    </row>
    <row r="1562">
      <c r="A1562" s="576"/>
      <c r="B1562" s="676"/>
      <c r="C1562" s="676"/>
      <c r="D1562" s="676"/>
      <c r="E1562" s="676"/>
      <c r="F1562" s="676"/>
      <c r="G1562" s="679"/>
      <c r="H1562" s="1781" t="s">
        <v>131</v>
      </c>
      <c r="I1562" s="1758">
        <f>(600-I1560)</f>
        <v>600</v>
      </c>
      <c r="J1562" s="576"/>
      <c r="K1562" s="636"/>
      <c r="L1562" s="636"/>
      <c r="M1562" s="636"/>
      <c r="N1562" s="636"/>
      <c r="O1562" s="636"/>
      <c r="P1562" s="636"/>
      <c r="Q1562" s="649"/>
      <c r="R1562" s="649"/>
      <c r="S1562" s="649"/>
      <c r="T1562" s="649"/>
      <c r="U1562" s="649"/>
      <c r="V1562" s="649"/>
      <c r="W1562" s="577"/>
      <c r="X1562" s="577"/>
      <c r="Y1562" s="577"/>
      <c r="Z1562" s="577"/>
      <c r="AA1562" s="577"/>
      <c r="AB1562" s="577"/>
    </row>
    <row r="1563">
      <c r="A1563" s="584"/>
      <c r="B1563" s="677"/>
      <c r="C1563" s="677"/>
      <c r="D1563" s="677"/>
      <c r="E1563" s="677"/>
      <c r="F1563" s="677"/>
      <c r="G1563" s="677"/>
      <c r="H1563" s="675"/>
      <c r="I1563" s="1691"/>
      <c r="J1563" s="576"/>
      <c r="K1563" s="636"/>
      <c r="L1563" s="636"/>
      <c r="M1563" s="636"/>
      <c r="N1563" s="636"/>
      <c r="O1563" s="636"/>
      <c r="P1563" s="636"/>
      <c r="Q1563" s="649"/>
      <c r="R1563" s="649"/>
      <c r="S1563" s="649"/>
      <c r="T1563" s="649"/>
      <c r="U1563" s="649"/>
      <c r="V1563" s="649"/>
      <c r="W1563" s="577"/>
      <c r="X1563" s="577"/>
      <c r="Y1563" s="577"/>
      <c r="Z1563" s="577"/>
      <c r="AA1563" s="577"/>
      <c r="AB1563" s="577"/>
    </row>
    <row r="1564">
      <c r="A1564" s="1754" t="s">
        <v>727</v>
      </c>
      <c r="B1564" s="1755">
        <v>25.0</v>
      </c>
      <c r="C1564" s="1755">
        <v>26.0</v>
      </c>
      <c r="D1564" s="1755">
        <v>27.0</v>
      </c>
      <c r="E1564" s="1755">
        <v>28.0</v>
      </c>
      <c r="F1564" s="1755">
        <v>29.0</v>
      </c>
      <c r="G1564" s="1755">
        <v>30.0</v>
      </c>
      <c r="H1564" s="1755">
        <v>31.0</v>
      </c>
      <c r="I1564" s="1686"/>
      <c r="J1564" s="576"/>
      <c r="K1564" s="576"/>
      <c r="L1564" s="576"/>
      <c r="M1564" s="576"/>
      <c r="N1564" s="576"/>
      <c r="O1564" s="576"/>
      <c r="P1564" s="576"/>
      <c r="Q1564" s="577"/>
      <c r="R1564" s="577"/>
      <c r="S1564" s="577"/>
      <c r="T1564" s="577"/>
      <c r="U1564" s="577"/>
      <c r="V1564" s="577"/>
      <c r="W1564" s="649"/>
      <c r="X1564" s="649"/>
      <c r="Y1564" s="649"/>
      <c r="Z1564" s="649"/>
      <c r="AA1564" s="649"/>
      <c r="AB1564" s="649"/>
    </row>
    <row r="1565">
      <c r="A1565" s="1791" t="s">
        <v>156</v>
      </c>
      <c r="B1565" s="1781" t="s">
        <v>2</v>
      </c>
      <c r="C1565" s="1781" t="s">
        <v>3</v>
      </c>
      <c r="D1565" s="1781" t="s">
        <v>4</v>
      </c>
      <c r="E1565" s="1781" t="s">
        <v>5</v>
      </c>
      <c r="F1565" s="1781" t="s">
        <v>6</v>
      </c>
      <c r="G1565" s="1781" t="s">
        <v>7</v>
      </c>
      <c r="H1565" s="1782" t="s">
        <v>8</v>
      </c>
      <c r="I1565" s="1781" t="s">
        <v>9</v>
      </c>
      <c r="J1565" s="636"/>
      <c r="K1565" s="675"/>
      <c r="L1565" s="584"/>
      <c r="M1565" s="584"/>
      <c r="N1565" s="584"/>
      <c r="O1565" s="584"/>
      <c r="P1565" s="584"/>
      <c r="Q1565" s="721"/>
      <c r="R1565" s="721"/>
      <c r="S1565" s="721"/>
      <c r="T1565" s="721"/>
      <c r="U1565" s="721"/>
      <c r="V1565" s="721"/>
      <c r="W1565" s="577"/>
      <c r="X1565" s="577"/>
      <c r="Y1565" s="577"/>
      <c r="Z1565" s="577"/>
      <c r="AA1565" s="577"/>
      <c r="AB1565" s="577"/>
    </row>
    <row r="1566">
      <c r="A1566" s="1800" t="s">
        <v>163</v>
      </c>
      <c r="B1566" s="1705"/>
      <c r="C1566" s="1705"/>
      <c r="D1566" s="1705"/>
      <c r="E1566" s="1705"/>
      <c r="F1566" s="1705"/>
      <c r="G1566" s="1705"/>
      <c r="H1566" s="1705"/>
      <c r="I1566" s="1705"/>
      <c r="J1566" s="1706"/>
      <c r="K1566" s="1792" t="s">
        <v>373</v>
      </c>
      <c r="L1566" s="1792" t="s">
        <v>374</v>
      </c>
      <c r="M1566" s="1792" t="s">
        <v>280</v>
      </c>
      <c r="N1566" s="1792" t="s">
        <v>299</v>
      </c>
      <c r="O1566" s="1792" t="s">
        <v>131</v>
      </c>
      <c r="P1566" s="1792" t="s">
        <v>282</v>
      </c>
      <c r="Q1566" s="1792" t="s">
        <v>283</v>
      </c>
      <c r="R1566" s="1792" t="s">
        <v>284</v>
      </c>
      <c r="S1566" s="1792" t="s">
        <v>373</v>
      </c>
      <c r="T1566" s="1792" t="s">
        <v>374</v>
      </c>
      <c r="U1566" s="1792" t="s">
        <v>429</v>
      </c>
      <c r="V1566" s="1792" t="s">
        <v>430</v>
      </c>
      <c r="W1566" s="577"/>
      <c r="X1566" s="577"/>
      <c r="Y1566" s="577"/>
      <c r="Z1566" s="577"/>
      <c r="AA1566" s="577"/>
      <c r="AB1566" s="577"/>
    </row>
    <row r="1567">
      <c r="A1567" s="591" t="s">
        <v>164</v>
      </c>
      <c r="B1567" s="1801">
        <v>664.69</v>
      </c>
      <c r="C1567" s="1801">
        <v>616.54</v>
      </c>
      <c r="D1567" s="1801">
        <v>633.67</v>
      </c>
      <c r="E1567" s="1784">
        <v>583.76</v>
      </c>
      <c r="F1567" s="1784">
        <v>612.3</v>
      </c>
      <c r="G1567" s="1784">
        <v>619.32</v>
      </c>
      <c r="H1567" s="1801">
        <v>777.61</v>
      </c>
      <c r="I1567" s="1783">
        <f t="shared" ref="I1567:I1570" si="1059">SUM(B1567:H1567)</f>
        <v>4507.89</v>
      </c>
      <c r="J1567" s="588"/>
      <c r="K1567" s="595" t="s">
        <v>305</v>
      </c>
      <c r="L1567" s="595" t="s">
        <v>375</v>
      </c>
      <c r="M1567" s="595">
        <v>24.0</v>
      </c>
      <c r="N1567" s="595">
        <v>23.0</v>
      </c>
      <c r="O1567" s="595">
        <f t="shared" ref="O1567:O1572" si="1060">(M1567-N1567)</f>
        <v>1</v>
      </c>
      <c r="P1567" s="701">
        <v>3500.0</v>
      </c>
      <c r="Q1567" s="701">
        <f>(H1322)</f>
        <v>3037</v>
      </c>
      <c r="R1567" s="596">
        <f t="shared" ref="R1567:R1578" si="1061">(Q1567/P1567)</f>
        <v>0.8677142857</v>
      </c>
      <c r="S1567" s="595" t="s">
        <v>305</v>
      </c>
      <c r="T1567" s="595" t="s">
        <v>375</v>
      </c>
      <c r="U1567" s="1802">
        <f t="shared" ref="U1567:U1572" si="1062">(Q1567/21*21)</f>
        <v>3037</v>
      </c>
      <c r="V1567" s="622">
        <f t="shared" ref="V1567:V1578" si="1063">(U1567/P1567)</f>
        <v>0.8677142857</v>
      </c>
      <c r="W1567" s="577"/>
      <c r="X1567" s="577"/>
      <c r="Y1567" s="577"/>
      <c r="Z1567" s="577"/>
      <c r="AA1567" s="577"/>
      <c r="AB1567" s="577"/>
    </row>
    <row r="1568">
      <c r="A1568" s="591" t="s">
        <v>165</v>
      </c>
      <c r="B1568" s="1801">
        <v>329.27</v>
      </c>
      <c r="C1568" s="1801">
        <v>355.33</v>
      </c>
      <c r="D1568" s="1801">
        <v>289.96</v>
      </c>
      <c r="E1568" s="1784">
        <v>334.85</v>
      </c>
      <c r="F1568" s="1784">
        <v>576.64</v>
      </c>
      <c r="G1568" s="1784">
        <v>535.53</v>
      </c>
      <c r="H1568" s="1801">
        <v>545.55</v>
      </c>
      <c r="I1568" s="1783">
        <f t="shared" si="1059"/>
        <v>2967.13</v>
      </c>
      <c r="J1568" s="588"/>
      <c r="K1568" s="595" t="s">
        <v>331</v>
      </c>
      <c r="L1568" s="595" t="s">
        <v>481</v>
      </c>
      <c r="M1568" s="595">
        <v>24.0</v>
      </c>
      <c r="N1568" s="595">
        <v>21.0</v>
      </c>
      <c r="O1568" s="595">
        <f t="shared" si="1060"/>
        <v>3</v>
      </c>
      <c r="P1568" s="701">
        <v>3500.0</v>
      </c>
      <c r="Q1568" s="701">
        <f>(H1473)</f>
        <v>3115</v>
      </c>
      <c r="R1568" s="596">
        <f t="shared" si="1061"/>
        <v>0.89</v>
      </c>
      <c r="S1568" s="595" t="s">
        <v>331</v>
      </c>
      <c r="T1568" s="595" t="s">
        <v>481</v>
      </c>
      <c r="U1568" s="1802">
        <f t="shared" si="1062"/>
        <v>3115</v>
      </c>
      <c r="V1568" s="622">
        <f t="shared" si="1063"/>
        <v>0.89</v>
      </c>
      <c r="W1568" s="577"/>
      <c r="X1568" s="577"/>
      <c r="Y1568" s="577"/>
      <c r="Z1568" s="577"/>
      <c r="AA1568" s="577"/>
      <c r="AB1568" s="577"/>
    </row>
    <row r="1569">
      <c r="A1569" s="591" t="s">
        <v>166</v>
      </c>
      <c r="B1569" s="1801">
        <v>679.56</v>
      </c>
      <c r="C1569" s="1801">
        <v>648.55</v>
      </c>
      <c r="D1569" s="1801">
        <v>836.35</v>
      </c>
      <c r="E1569" s="1801">
        <v>684.92</v>
      </c>
      <c r="F1569" s="1784">
        <v>755.4</v>
      </c>
      <c r="G1569" s="1784">
        <v>938.84</v>
      </c>
      <c r="H1569" s="1801">
        <v>909.08</v>
      </c>
      <c r="I1569" s="1783">
        <f t="shared" si="1059"/>
        <v>5452.7</v>
      </c>
      <c r="J1569" s="588"/>
      <c r="K1569" s="595" t="s">
        <v>70</v>
      </c>
      <c r="L1569" s="595" t="s">
        <v>70</v>
      </c>
      <c r="M1569" s="595">
        <f t="shared" ref="M1569:N1569" si="1064">sum(M1567:M1568)</f>
        <v>48</v>
      </c>
      <c r="N1569" s="595">
        <f t="shared" si="1064"/>
        <v>44</v>
      </c>
      <c r="O1569" s="595">
        <f t="shared" si="1060"/>
        <v>4</v>
      </c>
      <c r="P1569" s="701">
        <f t="shared" ref="P1569:Q1569" si="1065">sum(P1567:P1568)</f>
        <v>7000</v>
      </c>
      <c r="Q1569" s="701">
        <f t="shared" si="1065"/>
        <v>6152</v>
      </c>
      <c r="R1569" s="596">
        <f t="shared" si="1061"/>
        <v>0.8788571429</v>
      </c>
      <c r="S1569" s="595" t="s">
        <v>70</v>
      </c>
      <c r="T1569" s="595" t="s">
        <v>70</v>
      </c>
      <c r="U1569" s="1802">
        <f t="shared" si="1062"/>
        <v>6152</v>
      </c>
      <c r="V1569" s="622">
        <f t="shared" si="1063"/>
        <v>0.8788571429</v>
      </c>
      <c r="W1569" s="577"/>
      <c r="X1569" s="577"/>
      <c r="Y1569" s="577"/>
      <c r="Z1569" s="577"/>
      <c r="AA1569" s="577"/>
      <c r="AB1569" s="577"/>
    </row>
    <row r="1570">
      <c r="A1570" s="591" t="s">
        <v>589</v>
      </c>
      <c r="B1570" s="1801">
        <v>811.49</v>
      </c>
      <c r="C1570" s="1801">
        <v>487.14</v>
      </c>
      <c r="D1570" s="1801">
        <v>610.52</v>
      </c>
      <c r="E1570" s="1801">
        <v>436.08</v>
      </c>
      <c r="F1570" s="1784">
        <v>822.81</v>
      </c>
      <c r="G1570" s="1784">
        <v>844.1</v>
      </c>
      <c r="H1570" s="1801">
        <v>991.62</v>
      </c>
      <c r="I1570" s="1783">
        <f t="shared" si="1059"/>
        <v>5003.76</v>
      </c>
      <c r="J1570" s="588"/>
      <c r="K1570" s="597" t="s">
        <v>484</v>
      </c>
      <c r="L1570" s="597" t="s">
        <v>452</v>
      </c>
      <c r="M1570" s="597">
        <v>15.0</v>
      </c>
      <c r="N1570" s="597">
        <v>12.0</v>
      </c>
      <c r="O1570" s="597">
        <f t="shared" si="1060"/>
        <v>3</v>
      </c>
      <c r="P1570" s="694">
        <v>1000.0</v>
      </c>
      <c r="Q1570" s="694">
        <f>(F1530)</f>
        <v>881</v>
      </c>
      <c r="R1570" s="596">
        <f t="shared" si="1061"/>
        <v>0.881</v>
      </c>
      <c r="S1570" s="597" t="s">
        <v>484</v>
      </c>
      <c r="T1570" s="597" t="s">
        <v>452</v>
      </c>
      <c r="U1570" s="1802">
        <f t="shared" si="1062"/>
        <v>881</v>
      </c>
      <c r="V1570" s="622">
        <f t="shared" si="1063"/>
        <v>0.881</v>
      </c>
      <c r="W1570" s="577"/>
      <c r="X1570" s="577"/>
      <c r="Y1570" s="577"/>
      <c r="Z1570" s="577"/>
      <c r="AA1570" s="577"/>
      <c r="AB1570" s="577"/>
    </row>
    <row r="1571">
      <c r="A1571" s="1791" t="s">
        <v>9</v>
      </c>
      <c r="B1571" s="1782">
        <f t="shared" ref="B1571:I1571" si="1066">SUM(B1567:B1570)</f>
        <v>2485.01</v>
      </c>
      <c r="C1571" s="1782">
        <f t="shared" si="1066"/>
        <v>2107.56</v>
      </c>
      <c r="D1571" s="1782">
        <f t="shared" si="1066"/>
        <v>2370.5</v>
      </c>
      <c r="E1571" s="1782">
        <f t="shared" si="1066"/>
        <v>2039.61</v>
      </c>
      <c r="F1571" s="1782">
        <f t="shared" si="1066"/>
        <v>2767.15</v>
      </c>
      <c r="G1571" s="1782">
        <f t="shared" si="1066"/>
        <v>2937.79</v>
      </c>
      <c r="H1571" s="1782">
        <f t="shared" si="1066"/>
        <v>3223.86</v>
      </c>
      <c r="I1571" s="1782">
        <f t="shared" si="1066"/>
        <v>17931.48</v>
      </c>
      <c r="J1571" s="588"/>
      <c r="K1571" s="597" t="s">
        <v>485</v>
      </c>
      <c r="L1571" s="597" t="s">
        <v>14</v>
      </c>
      <c r="M1571" s="597">
        <v>0.0</v>
      </c>
      <c r="N1571" s="597">
        <v>0.0</v>
      </c>
      <c r="O1571" s="597">
        <f t="shared" si="1060"/>
        <v>0</v>
      </c>
      <c r="P1571" s="1803">
        <v>500.0</v>
      </c>
      <c r="Q1571" s="694">
        <f>(I1530)</f>
        <v>185</v>
      </c>
      <c r="R1571" s="596">
        <f t="shared" si="1061"/>
        <v>0.37</v>
      </c>
      <c r="S1571" s="597" t="s">
        <v>485</v>
      </c>
      <c r="T1571" s="597" t="s">
        <v>14</v>
      </c>
      <c r="U1571" s="1802">
        <f t="shared" si="1062"/>
        <v>185</v>
      </c>
      <c r="V1571" s="618">
        <f t="shared" si="1063"/>
        <v>0.37</v>
      </c>
      <c r="W1571" s="577"/>
      <c r="X1571" s="577"/>
      <c r="Y1571" s="577"/>
      <c r="Z1571" s="577"/>
      <c r="AA1571" s="577"/>
      <c r="AB1571" s="577"/>
    </row>
    <row r="1572">
      <c r="A1572" s="576"/>
      <c r="B1572" s="576"/>
      <c r="C1572" s="576"/>
      <c r="D1572" s="576"/>
      <c r="E1572" s="676"/>
      <c r="F1572" s="727"/>
      <c r="G1572" s="727"/>
      <c r="H1572" s="727"/>
      <c r="I1572" s="727"/>
      <c r="J1572" s="588"/>
      <c r="K1572" s="597" t="s">
        <v>144</v>
      </c>
      <c r="L1572" s="597" t="s">
        <v>144</v>
      </c>
      <c r="M1572" s="597">
        <f t="shared" ref="M1572:N1572" si="1067">sum(M1570:M1571)</f>
        <v>15</v>
      </c>
      <c r="N1572" s="597">
        <f t="shared" si="1067"/>
        <v>12</v>
      </c>
      <c r="O1572" s="597">
        <f t="shared" si="1060"/>
        <v>3</v>
      </c>
      <c r="P1572" s="1803">
        <f t="shared" ref="P1572:Q1572" si="1068">sum(P1570:P1571)</f>
        <v>1500</v>
      </c>
      <c r="Q1572" s="694">
        <f t="shared" si="1068"/>
        <v>1066</v>
      </c>
      <c r="R1572" s="596">
        <f t="shared" si="1061"/>
        <v>0.7106666667</v>
      </c>
      <c r="S1572" s="597" t="s">
        <v>144</v>
      </c>
      <c r="T1572" s="597" t="s">
        <v>144</v>
      </c>
      <c r="U1572" s="1802">
        <f t="shared" si="1062"/>
        <v>1066</v>
      </c>
      <c r="V1572" s="1804">
        <f t="shared" si="1063"/>
        <v>0.7106666667</v>
      </c>
      <c r="W1572" s="577"/>
      <c r="X1572" s="577"/>
      <c r="Y1572" s="577"/>
      <c r="Z1572" s="577"/>
      <c r="AA1572" s="577"/>
      <c r="AB1572" s="577"/>
    </row>
    <row r="1573">
      <c r="A1573" s="576"/>
      <c r="B1573" s="576"/>
      <c r="C1573" s="576"/>
      <c r="D1573" s="576"/>
      <c r="E1573" s="1781" t="s">
        <v>35</v>
      </c>
      <c r="F1573" s="1781" t="s">
        <v>164</v>
      </c>
      <c r="G1573" s="1781" t="s">
        <v>165</v>
      </c>
      <c r="H1573" s="1782" t="s">
        <v>166</v>
      </c>
      <c r="I1573" s="1782" t="s">
        <v>589</v>
      </c>
      <c r="J1573" s="588"/>
      <c r="K1573" s="537" t="s">
        <v>453</v>
      </c>
      <c r="L1573" s="537" t="s">
        <v>79</v>
      </c>
      <c r="M1573" s="537">
        <f t="shared" ref="M1573:Q1573" si="1069">SUM(M1574:M1579)</f>
        <v>50</v>
      </c>
      <c r="N1573" s="537">
        <f t="shared" si="1069"/>
        <v>42</v>
      </c>
      <c r="O1573" s="537">
        <f t="shared" si="1069"/>
        <v>8</v>
      </c>
      <c r="P1573" s="1805">
        <f t="shared" si="1069"/>
        <v>85400</v>
      </c>
      <c r="Q1573" s="536">
        <f t="shared" si="1069"/>
        <v>74402.97</v>
      </c>
      <c r="R1573" s="1806">
        <f t="shared" si="1061"/>
        <v>0.8712291569</v>
      </c>
      <c r="S1573" s="537" t="s">
        <v>453</v>
      </c>
      <c r="T1573" s="537" t="s">
        <v>79</v>
      </c>
      <c r="U1573" s="536">
        <f>SUM(U1574:U1579)</f>
        <v>74402.97</v>
      </c>
      <c r="V1573" s="622">
        <f t="shared" si="1063"/>
        <v>0.8712291569</v>
      </c>
      <c r="W1573" s="577"/>
      <c r="X1573" s="577"/>
      <c r="Y1573" s="577"/>
      <c r="Z1573" s="577"/>
      <c r="AA1573" s="577"/>
      <c r="AB1573" s="577"/>
    </row>
    <row r="1574">
      <c r="A1574" s="576"/>
      <c r="B1574" s="576"/>
      <c r="C1574" s="576"/>
      <c r="D1574" s="588"/>
      <c r="E1574" s="1783" t="s">
        <v>662</v>
      </c>
      <c r="F1574" s="1708">
        <v>1983.1</v>
      </c>
      <c r="G1574" s="1708">
        <v>1140.25</v>
      </c>
      <c r="H1574" s="1708">
        <v>2078.07</v>
      </c>
      <c r="I1574" s="1708">
        <v>3138.07</v>
      </c>
      <c r="J1574" s="588"/>
      <c r="K1574" s="537" t="s">
        <v>454</v>
      </c>
      <c r="L1574" s="537" t="s">
        <v>79</v>
      </c>
      <c r="M1574" s="537">
        <v>10.0</v>
      </c>
      <c r="N1574" s="537">
        <v>10.0</v>
      </c>
      <c r="O1574" s="537">
        <f t="shared" ref="O1574:O1577" si="1070">SUM(M1574-N1574)</f>
        <v>0</v>
      </c>
      <c r="P1574" s="1805">
        <v>22000.0</v>
      </c>
      <c r="Q1574" s="536">
        <f>SUM(F1579)</f>
        <v>17034.93</v>
      </c>
      <c r="R1574" s="1806">
        <f t="shared" si="1061"/>
        <v>0.774315</v>
      </c>
      <c r="S1574" s="537" t="s">
        <v>454</v>
      </c>
      <c r="T1574" s="537" t="s">
        <v>79</v>
      </c>
      <c r="U1574" s="536">
        <f t="shared" ref="U1574:U1577" si="1071">(Q1574/31*31)</f>
        <v>17034.93</v>
      </c>
      <c r="V1574" s="1804">
        <f t="shared" si="1063"/>
        <v>0.774315</v>
      </c>
      <c r="W1574" s="577"/>
      <c r="X1574" s="577"/>
      <c r="Y1574" s="577"/>
      <c r="Z1574" s="577"/>
      <c r="AA1574" s="577"/>
      <c r="AB1574" s="577"/>
    </row>
    <row r="1575">
      <c r="A1575" s="576"/>
      <c r="B1575" s="576"/>
      <c r="C1575" s="576"/>
      <c r="D1575" s="588"/>
      <c r="E1575" s="1783" t="s">
        <v>663</v>
      </c>
      <c r="F1575" s="1752">
        <v>3333.79</v>
      </c>
      <c r="G1575" s="1752">
        <v>2700.71</v>
      </c>
      <c r="H1575" s="1752">
        <v>5147.67</v>
      </c>
      <c r="I1575" s="1752">
        <v>5855.63</v>
      </c>
      <c r="J1575" s="588"/>
      <c r="K1575" s="537" t="s">
        <v>456</v>
      </c>
      <c r="L1575" s="537" t="s">
        <v>79</v>
      </c>
      <c r="M1575" s="537">
        <v>10.0</v>
      </c>
      <c r="N1575" s="537">
        <v>10.0</v>
      </c>
      <c r="O1575" s="537">
        <f t="shared" si="1070"/>
        <v>0</v>
      </c>
      <c r="P1575" s="1807">
        <v>16000.0</v>
      </c>
      <c r="Q1575" s="536">
        <f>SUM(G1579)</f>
        <v>11725.46</v>
      </c>
      <c r="R1575" s="1806">
        <f t="shared" si="1061"/>
        <v>0.73284125</v>
      </c>
      <c r="S1575" s="537" t="s">
        <v>456</v>
      </c>
      <c r="T1575" s="537" t="s">
        <v>79</v>
      </c>
      <c r="U1575" s="536">
        <f t="shared" si="1071"/>
        <v>11725.46</v>
      </c>
      <c r="V1575" s="1804">
        <f t="shared" si="1063"/>
        <v>0.73284125</v>
      </c>
      <c r="W1575" s="577"/>
      <c r="X1575" s="577"/>
      <c r="Y1575" s="577"/>
      <c r="Z1575" s="577"/>
      <c r="AA1575" s="577"/>
      <c r="AB1575" s="577"/>
    </row>
    <row r="1576">
      <c r="A1576" s="576"/>
      <c r="B1576" s="576"/>
      <c r="C1576" s="576"/>
      <c r="D1576" s="588"/>
      <c r="E1576" s="1783" t="s">
        <v>686</v>
      </c>
      <c r="F1576" s="1752">
        <v>3412.89</v>
      </c>
      <c r="G1576" s="1752">
        <v>2249.73</v>
      </c>
      <c r="H1576" s="1752">
        <v>4148.49</v>
      </c>
      <c r="I1576" s="1752">
        <v>4685.12</v>
      </c>
      <c r="J1576" s="588"/>
      <c r="K1576" s="537" t="s">
        <v>455</v>
      </c>
      <c r="L1576" s="537" t="s">
        <v>79</v>
      </c>
      <c r="M1576" s="537">
        <v>10.0</v>
      </c>
      <c r="N1576" s="537">
        <v>10.0</v>
      </c>
      <c r="O1576" s="537">
        <f t="shared" si="1070"/>
        <v>0</v>
      </c>
      <c r="P1576" s="1807">
        <v>23000.0</v>
      </c>
      <c r="Q1576" s="536">
        <f>SUM(H1579)</f>
        <v>21590.81</v>
      </c>
      <c r="R1576" s="1806">
        <f t="shared" si="1061"/>
        <v>0.9387308696</v>
      </c>
      <c r="S1576" s="537" t="s">
        <v>455</v>
      </c>
      <c r="T1576" s="537" t="s">
        <v>79</v>
      </c>
      <c r="U1576" s="536">
        <f t="shared" si="1071"/>
        <v>21590.81</v>
      </c>
      <c r="V1576" s="617">
        <f t="shared" si="1063"/>
        <v>0.9387308696</v>
      </c>
      <c r="W1576" s="577"/>
      <c r="X1576" s="577"/>
      <c r="Y1576" s="577"/>
      <c r="Z1576" s="577"/>
      <c r="AA1576" s="577"/>
      <c r="AB1576" s="577"/>
    </row>
    <row r="1577">
      <c r="A1577" s="576"/>
      <c r="B1577" s="576"/>
      <c r="C1577" s="576"/>
      <c r="D1577" s="588"/>
      <c r="E1577" s="1783" t="s">
        <v>710</v>
      </c>
      <c r="F1577" s="1752">
        <v>3797.26</v>
      </c>
      <c r="G1577" s="1752">
        <v>2667.64</v>
      </c>
      <c r="H1577" s="1752">
        <v>4763.88</v>
      </c>
      <c r="I1577" s="1752">
        <v>5369.19</v>
      </c>
      <c r="J1577" s="588"/>
      <c r="K1577" s="537" t="s">
        <v>590</v>
      </c>
      <c r="L1577" s="537" t="s">
        <v>79</v>
      </c>
      <c r="M1577" s="537">
        <v>10.0</v>
      </c>
      <c r="N1577" s="537">
        <v>10.0</v>
      </c>
      <c r="O1577" s="537">
        <f t="shared" si="1070"/>
        <v>0</v>
      </c>
      <c r="P1577" s="1807">
        <v>24000.0</v>
      </c>
      <c r="Q1577" s="536">
        <f>SUM(I1579)</f>
        <v>24051.77</v>
      </c>
      <c r="R1577" s="1806">
        <f t="shared" si="1061"/>
        <v>1.002157083</v>
      </c>
      <c r="S1577" s="537" t="s">
        <v>590</v>
      </c>
      <c r="T1577" s="537" t="s">
        <v>79</v>
      </c>
      <c r="U1577" s="536">
        <f t="shared" si="1071"/>
        <v>24051.77</v>
      </c>
      <c r="V1577" s="617">
        <f t="shared" si="1063"/>
        <v>1.002157083</v>
      </c>
      <c r="W1577" s="577"/>
      <c r="X1577" s="577"/>
      <c r="Y1577" s="577"/>
      <c r="Z1577" s="577"/>
      <c r="AA1577" s="577"/>
      <c r="AB1577" s="577"/>
    </row>
    <row r="1578">
      <c r="A1578" s="576"/>
      <c r="B1578" s="576"/>
      <c r="C1578" s="576"/>
      <c r="D1578" s="588"/>
      <c r="E1578" s="1784" t="s">
        <v>738</v>
      </c>
      <c r="F1578" s="1808">
        <f>(I1567)</f>
        <v>4507.89</v>
      </c>
      <c r="G1578" s="1808">
        <f>(I1568)</f>
        <v>2967.13</v>
      </c>
      <c r="H1578" s="1808">
        <f>(I1569)</f>
        <v>5452.7</v>
      </c>
      <c r="I1578" s="1808">
        <f>(I1570)</f>
        <v>5003.76</v>
      </c>
      <c r="J1578" s="588"/>
      <c r="K1578" s="597" t="s">
        <v>678</v>
      </c>
      <c r="L1578" s="597"/>
      <c r="M1578" s="597">
        <v>10.0</v>
      </c>
      <c r="N1578" s="597">
        <v>2.0</v>
      </c>
      <c r="O1578" s="597">
        <f>(M1578-N1578)</f>
        <v>8</v>
      </c>
      <c r="P1578" s="1803">
        <v>400.0</v>
      </c>
      <c r="Q1578" s="694">
        <f>(I1555)</f>
        <v>0</v>
      </c>
      <c r="R1578" s="602">
        <f t="shared" si="1061"/>
        <v>0</v>
      </c>
      <c r="S1578" s="597" t="s">
        <v>678</v>
      </c>
      <c r="T1578" s="597"/>
      <c r="U1578" s="1802">
        <f>(Q1578/21*21)</f>
        <v>0</v>
      </c>
      <c r="V1578" s="618">
        <f t="shared" si="1063"/>
        <v>0</v>
      </c>
      <c r="W1578" s="577"/>
      <c r="X1578" s="577"/>
      <c r="Y1578" s="577"/>
      <c r="Z1578" s="577"/>
      <c r="AA1578" s="577"/>
      <c r="AB1578" s="577"/>
    </row>
    <row r="1579">
      <c r="A1579" s="576"/>
      <c r="B1579" s="576"/>
      <c r="C1579" s="576"/>
      <c r="D1579" s="588"/>
      <c r="E1579" s="541" t="s">
        <v>9</v>
      </c>
      <c r="F1579" s="542">
        <f t="shared" ref="F1579:I1579" si="1072">SUM(F1574:F1578)</f>
        <v>17034.93</v>
      </c>
      <c r="G1579" s="542">
        <f t="shared" si="1072"/>
        <v>11725.46</v>
      </c>
      <c r="H1579" s="542">
        <f t="shared" si="1072"/>
        <v>21590.81</v>
      </c>
      <c r="I1579" s="542">
        <f t="shared" si="1072"/>
        <v>24051.77</v>
      </c>
      <c r="J1579" s="588"/>
      <c r="K1579" s="576"/>
      <c r="L1579" s="576"/>
      <c r="M1579" s="576"/>
      <c r="N1579" s="576"/>
      <c r="O1579" s="576"/>
      <c r="P1579" s="576"/>
      <c r="Q1579" s="576"/>
      <c r="R1579" s="576"/>
      <c r="S1579" s="576"/>
      <c r="T1579" s="576"/>
      <c r="U1579" s="576"/>
      <c r="V1579" s="576"/>
      <c r="W1579" s="577"/>
      <c r="X1579" s="577"/>
      <c r="Y1579" s="577"/>
      <c r="Z1579" s="577"/>
      <c r="AA1579" s="577"/>
      <c r="AB1579" s="577"/>
    </row>
    <row r="1580">
      <c r="A1580" s="576"/>
      <c r="B1580" s="576"/>
      <c r="C1580" s="576"/>
      <c r="D1580" s="588"/>
      <c r="E1580" s="1781" t="s">
        <v>167</v>
      </c>
      <c r="F1580" s="1809">
        <f>(F1579/22000)</f>
        <v>0.774315</v>
      </c>
      <c r="G1580" s="1809">
        <f>(G1579/18000)</f>
        <v>0.6514144444</v>
      </c>
      <c r="H1580" s="1809">
        <f>(H1579/24000)</f>
        <v>0.8996170833</v>
      </c>
      <c r="I1580" s="1809">
        <f>(I1579/27000)</f>
        <v>0.8908062963</v>
      </c>
      <c r="J1580" s="576"/>
      <c r="K1580" s="576"/>
      <c r="L1580" s="576"/>
      <c r="M1580" s="576"/>
      <c r="N1580" s="576"/>
      <c r="O1580" s="576"/>
      <c r="P1580" s="576"/>
      <c r="Q1580" s="576"/>
      <c r="R1580" s="576"/>
      <c r="S1580" s="576"/>
      <c r="T1580" s="576"/>
      <c r="U1580" s="576"/>
      <c r="V1580" s="576"/>
      <c r="W1580" s="577"/>
      <c r="X1580" s="577"/>
      <c r="Y1580" s="577"/>
      <c r="Z1580" s="577"/>
      <c r="AA1580" s="577"/>
      <c r="AB1580" s="577"/>
    </row>
    <row r="1581">
      <c r="A1581" s="576"/>
      <c r="B1581" s="576"/>
      <c r="C1581" s="576"/>
      <c r="D1581" s="588"/>
      <c r="E1581" s="1781" t="s">
        <v>339</v>
      </c>
      <c r="F1581" s="1782">
        <f t="shared" ref="F1581:I1581" si="1073">(F1579/26*31)</f>
        <v>20310.87808</v>
      </c>
      <c r="G1581" s="1782">
        <f t="shared" si="1073"/>
        <v>13980.35615</v>
      </c>
      <c r="H1581" s="1782">
        <f t="shared" si="1073"/>
        <v>25742.88885</v>
      </c>
      <c r="I1581" s="1782">
        <f t="shared" si="1073"/>
        <v>28677.11038</v>
      </c>
      <c r="J1581" s="576"/>
      <c r="K1581" s="576"/>
      <c r="L1581" s="576"/>
      <c r="M1581" s="576"/>
      <c r="N1581" s="576"/>
      <c r="O1581" s="576"/>
      <c r="P1581" s="576"/>
      <c r="Q1581" s="576"/>
      <c r="R1581" s="576"/>
      <c r="S1581" s="576"/>
      <c r="T1581" s="576"/>
      <c r="U1581" s="576"/>
      <c r="V1581" s="576"/>
      <c r="W1581" s="577"/>
      <c r="X1581" s="577"/>
      <c r="Y1581" s="577"/>
      <c r="Z1581" s="577"/>
      <c r="AA1581" s="577"/>
      <c r="AB1581" s="577"/>
    </row>
    <row r="1582">
      <c r="A1582" s="576"/>
      <c r="B1582" s="576"/>
      <c r="C1582" s="576"/>
      <c r="D1582" s="576"/>
      <c r="E1582" s="1810"/>
      <c r="F1582" s="1811"/>
      <c r="G1582" s="1811"/>
      <c r="H1582" s="1811"/>
      <c r="I1582" s="1811"/>
      <c r="J1582" s="576"/>
      <c r="K1582" s="576"/>
      <c r="L1582" s="576"/>
      <c r="M1582" s="576"/>
      <c r="N1582" s="576"/>
      <c r="O1582" s="576"/>
      <c r="P1582" s="576"/>
      <c r="Q1582" s="576"/>
      <c r="R1582" s="576"/>
      <c r="S1582" s="576"/>
      <c r="T1582" s="576"/>
      <c r="U1582" s="576"/>
      <c r="V1582" s="576"/>
      <c r="W1582" s="576"/>
      <c r="X1582" s="576"/>
      <c r="Y1582" s="576"/>
      <c r="Z1582" s="576"/>
      <c r="AA1582" s="576"/>
      <c r="AB1582" s="576"/>
    </row>
    <row r="1583">
      <c r="A1583" s="576"/>
      <c r="B1583" s="576"/>
      <c r="C1583" s="576"/>
      <c r="D1583" s="576"/>
      <c r="E1583" s="1810"/>
      <c r="F1583" s="1811"/>
      <c r="G1583" s="1811"/>
      <c r="H1583" s="1811"/>
      <c r="I1583" s="1811"/>
      <c r="J1583" s="576"/>
      <c r="K1583" s="576"/>
      <c r="L1583" s="576"/>
      <c r="M1583" s="576"/>
      <c r="N1583" s="576"/>
      <c r="O1583" s="576"/>
      <c r="P1583" s="576"/>
      <c r="Q1583" s="576"/>
      <c r="R1583" s="576"/>
      <c r="S1583" s="576"/>
      <c r="T1583" s="576"/>
      <c r="U1583" s="576"/>
      <c r="V1583" s="576"/>
      <c r="W1583" s="576"/>
      <c r="X1583" s="576"/>
      <c r="Y1583" s="576"/>
      <c r="Z1583" s="576"/>
      <c r="AA1583" s="576"/>
      <c r="AB1583" s="576"/>
    </row>
    <row r="1584">
      <c r="A1584" s="576"/>
      <c r="B1584" s="576"/>
      <c r="C1584" s="576"/>
      <c r="D1584" s="576"/>
      <c r="E1584" s="1810"/>
      <c r="F1584" s="1811"/>
      <c r="G1584" s="1811"/>
      <c r="H1584" s="1811"/>
      <c r="I1584" s="1811"/>
      <c r="J1584" s="576"/>
      <c r="K1584" s="576"/>
      <c r="L1584" s="576"/>
      <c r="M1584" s="576"/>
      <c r="N1584" s="576"/>
      <c r="O1584" s="576"/>
      <c r="P1584" s="576"/>
      <c r="Q1584" s="576"/>
      <c r="R1584" s="576"/>
      <c r="S1584" s="576"/>
      <c r="T1584" s="576"/>
      <c r="U1584" s="576"/>
      <c r="V1584" s="576"/>
      <c r="W1584" s="576"/>
      <c r="X1584" s="576"/>
      <c r="Y1584" s="576"/>
      <c r="Z1584" s="576"/>
      <c r="AA1584" s="576"/>
      <c r="AB1584" s="576"/>
    </row>
    <row r="1585">
      <c r="A1585" s="576"/>
      <c r="B1585" s="576"/>
      <c r="C1585" s="576"/>
      <c r="D1585" s="576"/>
      <c r="E1585" s="1810"/>
      <c r="F1585" s="1811"/>
      <c r="G1585" s="1811"/>
      <c r="H1585" s="1811"/>
      <c r="I1585" s="1811"/>
      <c r="J1585" s="576"/>
      <c r="K1585" s="576"/>
      <c r="L1585" s="576"/>
      <c r="M1585" s="576"/>
      <c r="N1585" s="576"/>
      <c r="O1585" s="576"/>
      <c r="P1585" s="576"/>
      <c r="Q1585" s="576"/>
      <c r="R1585" s="576"/>
      <c r="S1585" s="576"/>
      <c r="T1585" s="576"/>
      <c r="U1585" s="576"/>
      <c r="V1585" s="576"/>
      <c r="W1585" s="576"/>
      <c r="X1585" s="576"/>
      <c r="Y1585" s="576"/>
      <c r="Z1585" s="576"/>
      <c r="AA1585" s="576"/>
      <c r="AB1585" s="576"/>
    </row>
    <row r="1586">
      <c r="A1586" s="576"/>
      <c r="B1586" s="576"/>
      <c r="C1586" s="576"/>
      <c r="D1586" s="576"/>
      <c r="E1586" s="1810"/>
      <c r="F1586" s="1811"/>
      <c r="G1586" s="1811"/>
      <c r="H1586" s="1811"/>
      <c r="I1586" s="1811"/>
      <c r="J1586" s="576"/>
      <c r="K1586" s="576"/>
      <c r="L1586" s="576"/>
      <c r="M1586" s="576"/>
      <c r="N1586" s="576"/>
      <c r="O1586" s="576"/>
      <c r="P1586" s="576"/>
      <c r="Q1586" s="576"/>
      <c r="R1586" s="576"/>
      <c r="S1586" s="576"/>
      <c r="T1586" s="576"/>
      <c r="U1586" s="576"/>
      <c r="V1586" s="576"/>
      <c r="W1586" s="576"/>
      <c r="X1586" s="576"/>
      <c r="Y1586" s="576"/>
      <c r="Z1586" s="576"/>
      <c r="AA1586" s="576"/>
      <c r="AB1586" s="576"/>
    </row>
    <row r="1587">
      <c r="A1587" s="576"/>
      <c r="B1587" s="576"/>
      <c r="C1587" s="576"/>
      <c r="D1587" s="576"/>
      <c r="E1587" s="1810"/>
      <c r="F1587" s="1811"/>
      <c r="G1587" s="1811"/>
      <c r="H1587" s="1811"/>
      <c r="I1587" s="1811"/>
      <c r="J1587" s="576"/>
      <c r="K1587" s="576"/>
      <c r="L1587" s="576"/>
      <c r="M1587" s="576"/>
      <c r="N1587" s="576"/>
      <c r="O1587" s="576"/>
      <c r="P1587" s="576"/>
      <c r="Q1587" s="576"/>
      <c r="R1587" s="576"/>
      <c r="S1587" s="576"/>
      <c r="T1587" s="576"/>
      <c r="U1587" s="576"/>
      <c r="V1587" s="576"/>
      <c r="W1587" s="576"/>
      <c r="X1587" s="576"/>
      <c r="Y1587" s="576"/>
      <c r="Z1587" s="576"/>
      <c r="AA1587" s="576"/>
      <c r="AB1587" s="576"/>
    </row>
    <row r="1588">
      <c r="A1588" s="576"/>
      <c r="B1588" s="576"/>
      <c r="C1588" s="576"/>
      <c r="D1588" s="576"/>
      <c r="E1588" s="1810"/>
      <c r="F1588" s="1811"/>
      <c r="G1588" s="1811"/>
      <c r="H1588" s="1811"/>
      <c r="I1588" s="1811"/>
      <c r="J1588" s="576"/>
      <c r="K1588" s="576"/>
      <c r="L1588" s="576"/>
      <c r="M1588" s="576"/>
      <c r="N1588" s="576"/>
      <c r="O1588" s="576"/>
      <c r="P1588" s="576"/>
      <c r="Q1588" s="576"/>
      <c r="R1588" s="576"/>
      <c r="S1588" s="576"/>
      <c r="T1588" s="576"/>
      <c r="U1588" s="576"/>
      <c r="V1588" s="576"/>
      <c r="W1588" s="576"/>
      <c r="X1588" s="576"/>
      <c r="Y1588" s="576"/>
      <c r="Z1588" s="576"/>
      <c r="AA1588" s="576"/>
      <c r="AB1588" s="576"/>
    </row>
    <row r="1589">
      <c r="A1589" s="576"/>
      <c r="B1589" s="576"/>
      <c r="C1589" s="576"/>
      <c r="D1589" s="576"/>
      <c r="E1589" s="1810"/>
      <c r="F1589" s="1811"/>
      <c r="G1589" s="1811"/>
      <c r="H1589" s="1811"/>
      <c r="I1589" s="1811"/>
      <c r="J1589" s="576"/>
      <c r="K1589" s="576"/>
      <c r="L1589" s="576"/>
      <c r="M1589" s="576"/>
      <c r="N1589" s="576"/>
      <c r="O1589" s="576"/>
      <c r="P1589" s="576"/>
      <c r="Q1589" s="576"/>
      <c r="R1589" s="576"/>
      <c r="S1589" s="576"/>
      <c r="T1589" s="576"/>
      <c r="U1589" s="576"/>
      <c r="V1589" s="576"/>
      <c r="W1589" s="576"/>
      <c r="X1589" s="576"/>
      <c r="Y1589" s="576"/>
      <c r="Z1589" s="576"/>
      <c r="AA1589" s="576"/>
      <c r="AB1589" s="576"/>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57"/>
    <col customWidth="1" min="5" max="5" width="15.71"/>
    <col customWidth="1" min="7" max="7" width="18.57"/>
    <col customWidth="1" min="11" max="11" width="40.43"/>
    <col customWidth="1" min="12" max="12" width="28.86"/>
    <col customWidth="1" min="13" max="13" width="18.57"/>
    <col customWidth="1" min="14" max="14" width="21.14"/>
    <col customWidth="1" min="15" max="15" width="20.14"/>
    <col customWidth="1" min="16" max="16" width="23.57"/>
    <col customWidth="1" min="17" max="17" width="19.43"/>
    <col customWidth="1" min="18" max="18" width="12.43"/>
    <col customWidth="1" min="19" max="19" width="21.57"/>
  </cols>
  <sheetData>
    <row r="1">
      <c r="A1" s="1754"/>
      <c r="B1" s="1755">
        <v>1.0</v>
      </c>
      <c r="C1" s="1755">
        <v>2.0</v>
      </c>
      <c r="D1" s="1755">
        <v>3.0</v>
      </c>
      <c r="E1" s="1755">
        <v>4.0</v>
      </c>
      <c r="F1" s="1755">
        <v>5.0</v>
      </c>
      <c r="G1" s="1755">
        <v>6.0</v>
      </c>
      <c r="H1" s="1530"/>
      <c r="I1" s="1530"/>
      <c r="J1" s="1812"/>
      <c r="K1" s="1754" t="s">
        <v>749</v>
      </c>
      <c r="L1" s="1530"/>
      <c r="M1" s="1530"/>
      <c r="N1" s="1530"/>
      <c r="O1" s="1530"/>
      <c r="P1" s="1530"/>
      <c r="Q1" s="1530"/>
      <c r="R1" s="1530"/>
      <c r="S1" s="1532"/>
      <c r="T1" s="1532"/>
      <c r="U1" s="1532"/>
      <c r="V1" s="1532"/>
      <c r="W1" s="1532"/>
      <c r="X1" s="1532"/>
      <c r="Y1" s="1532"/>
      <c r="Z1" s="1532"/>
      <c r="AA1" s="1532"/>
      <c r="AB1" s="1532"/>
    </row>
    <row r="2">
      <c r="A2" s="1756" t="s">
        <v>305</v>
      </c>
      <c r="B2" s="693" t="s">
        <v>2</v>
      </c>
      <c r="C2" s="693" t="s">
        <v>3</v>
      </c>
      <c r="D2" s="693" t="s">
        <v>4</v>
      </c>
      <c r="E2" s="690" t="s">
        <v>5</v>
      </c>
      <c r="F2" s="693" t="s">
        <v>6</v>
      </c>
      <c r="G2" s="693" t="s">
        <v>7</v>
      </c>
      <c r="H2" s="693" t="s">
        <v>9</v>
      </c>
      <c r="I2" s="693" t="s">
        <v>71</v>
      </c>
      <c r="J2" s="1812"/>
      <c r="K2" s="693" t="s">
        <v>305</v>
      </c>
      <c r="L2" s="693" t="s">
        <v>72</v>
      </c>
      <c r="M2" s="693" t="s">
        <v>13</v>
      </c>
      <c r="N2" s="701" t="s">
        <v>73</v>
      </c>
      <c r="O2" s="693" t="s">
        <v>13</v>
      </c>
      <c r="P2" s="701" t="s">
        <v>74</v>
      </c>
      <c r="Q2" s="701" t="s">
        <v>640</v>
      </c>
      <c r="R2" s="1686" t="s">
        <v>592</v>
      </c>
      <c r="S2" s="1532"/>
      <c r="T2" s="1532"/>
      <c r="U2" s="1532"/>
      <c r="V2" s="1532"/>
      <c r="W2" s="1532"/>
      <c r="X2" s="1532"/>
      <c r="Y2" s="1532"/>
      <c r="Z2" s="1532"/>
      <c r="AA2" s="1532"/>
      <c r="AB2" s="1532"/>
    </row>
    <row r="3">
      <c r="A3" s="1757" t="s">
        <v>75</v>
      </c>
      <c r="B3" s="1758">
        <f t="shared" ref="B3:G3" si="1"> SUM(B4:B7,B10:B13,B16:B19,B22:B25,B28:B31)</f>
        <v>20</v>
      </c>
      <c r="C3" s="1758">
        <f t="shared" si="1"/>
        <v>12</v>
      </c>
      <c r="D3" s="1758">
        <f t="shared" si="1"/>
        <v>61</v>
      </c>
      <c r="E3" s="1758">
        <f t="shared" si="1"/>
        <v>30</v>
      </c>
      <c r="F3" s="1758">
        <f t="shared" si="1"/>
        <v>35</v>
      </c>
      <c r="G3" s="1758">
        <f t="shared" si="1"/>
        <v>12</v>
      </c>
      <c r="H3" s="1758">
        <f>SUM(H4:H7,H10:H13,H16:H19,H22:H25,H28:H31,H34:H37)</f>
        <v>181</v>
      </c>
      <c r="I3" s="1758"/>
      <c r="J3" s="1812"/>
      <c r="K3" s="1757" t="s">
        <v>75</v>
      </c>
      <c r="L3" s="1758"/>
      <c r="M3" s="1758"/>
      <c r="N3" s="1758"/>
      <c r="O3" s="1758"/>
      <c r="P3" s="1758"/>
      <c r="Q3" s="1758"/>
      <c r="R3" s="1758"/>
      <c r="S3" s="1532"/>
      <c r="T3" s="1532"/>
      <c r="U3" s="1532"/>
      <c r="V3" s="1532"/>
      <c r="W3" s="1532"/>
      <c r="X3" s="1532"/>
      <c r="Y3" s="1532"/>
      <c r="Z3" s="1532"/>
      <c r="AA3" s="1532"/>
      <c r="AB3" s="1532"/>
    </row>
    <row r="4">
      <c r="A4" s="1759" t="s">
        <v>76</v>
      </c>
      <c r="B4" s="1760">
        <v>8.0</v>
      </c>
      <c r="C4" s="1760">
        <v>0.0</v>
      </c>
      <c r="D4" s="1760">
        <v>9.0</v>
      </c>
      <c r="E4" s="1760">
        <v>1.0</v>
      </c>
      <c r="F4" s="1760">
        <v>6.0</v>
      </c>
      <c r="G4" s="1760">
        <v>0.0</v>
      </c>
      <c r="H4" s="1761">
        <f t="shared" ref="H4:H6" si="2">SUM(B4:G4)</f>
        <v>24</v>
      </c>
      <c r="I4" s="1762">
        <f>SUM(H4:H8)</f>
        <v>28</v>
      </c>
      <c r="J4" s="647" t="s">
        <v>79</v>
      </c>
      <c r="K4" s="1759" t="s">
        <v>76</v>
      </c>
      <c r="L4" s="1765">
        <v>36.0</v>
      </c>
      <c r="M4" s="1762">
        <f>(L4-H4)-R4</f>
        <v>12</v>
      </c>
      <c r="N4" s="1765">
        <v>10.0</v>
      </c>
      <c r="O4" s="1762">
        <f t="shared" ref="O4:O5" si="3">SUM(M4,N4)</f>
        <v>22</v>
      </c>
      <c r="P4" s="1765" t="s">
        <v>2</v>
      </c>
      <c r="Q4" s="1813" t="s">
        <v>750</v>
      </c>
      <c r="R4" s="1762"/>
      <c r="S4" s="1532"/>
      <c r="T4" s="1532"/>
      <c r="U4" s="1532"/>
      <c r="V4" s="1532"/>
      <c r="W4" s="1532"/>
      <c r="X4" s="1532"/>
      <c r="Y4" s="1532"/>
      <c r="Z4" s="1532"/>
      <c r="AA4" s="1532"/>
      <c r="AB4" s="1532"/>
    </row>
    <row r="5">
      <c r="A5" s="1714" t="s">
        <v>77</v>
      </c>
      <c r="B5" s="692">
        <v>0.0</v>
      </c>
      <c r="C5" s="692">
        <v>0.0</v>
      </c>
      <c r="D5" s="692">
        <v>0.0</v>
      </c>
      <c r="E5" s="692">
        <v>0.0</v>
      </c>
      <c r="F5" s="692">
        <v>0.0</v>
      </c>
      <c r="G5" s="692">
        <v>0.0</v>
      </c>
      <c r="H5" s="693">
        <f t="shared" si="2"/>
        <v>0</v>
      </c>
      <c r="I5" s="596">
        <f>(I4/60)</f>
        <v>0.4666666667</v>
      </c>
      <c r="J5" s="647" t="s">
        <v>79</v>
      </c>
      <c r="K5" s="1714" t="s">
        <v>77</v>
      </c>
      <c r="L5" s="692">
        <v>5.0</v>
      </c>
      <c r="M5" s="701">
        <f>(L5-H5-H6)-R5</f>
        <v>1</v>
      </c>
      <c r="N5" s="692">
        <v>8.0</v>
      </c>
      <c r="O5" s="701">
        <f t="shared" si="3"/>
        <v>9</v>
      </c>
      <c r="P5" s="701"/>
      <c r="Q5" s="1621"/>
      <c r="R5" s="1621"/>
      <c r="S5" s="1532"/>
      <c r="T5" s="1532"/>
      <c r="U5" s="1532"/>
      <c r="V5" s="1532"/>
      <c r="W5" s="1532"/>
      <c r="X5" s="1532"/>
      <c r="Y5" s="1532"/>
      <c r="Z5" s="1532"/>
      <c r="AA5" s="1532"/>
      <c r="AB5" s="1532"/>
    </row>
    <row r="6">
      <c r="A6" s="1714" t="s">
        <v>78</v>
      </c>
      <c r="B6" s="692">
        <v>3.0</v>
      </c>
      <c r="C6" s="692">
        <v>0.0</v>
      </c>
      <c r="D6" s="692">
        <v>1.0</v>
      </c>
      <c r="E6" s="692">
        <v>0.0</v>
      </c>
      <c r="F6" s="692">
        <v>0.0</v>
      </c>
      <c r="G6" s="692">
        <v>0.0</v>
      </c>
      <c r="H6" s="693">
        <f t="shared" si="2"/>
        <v>4</v>
      </c>
      <c r="I6" s="701"/>
      <c r="J6" s="647" t="s">
        <v>79</v>
      </c>
      <c r="K6" s="1714" t="s">
        <v>78</v>
      </c>
      <c r="L6" s="692" t="s">
        <v>79</v>
      </c>
      <c r="M6" s="701" t="s">
        <v>79</v>
      </c>
      <c r="N6" s="692" t="s">
        <v>79</v>
      </c>
      <c r="O6" s="701" t="s">
        <v>79</v>
      </c>
      <c r="P6" s="701"/>
      <c r="Q6" s="1686"/>
      <c r="R6" s="1686"/>
      <c r="S6" s="1532"/>
      <c r="T6" s="1532"/>
      <c r="U6" s="1532"/>
      <c r="V6" s="1532"/>
      <c r="W6" s="1532"/>
      <c r="X6" s="1532"/>
      <c r="Y6" s="1532"/>
      <c r="Z6" s="1532"/>
      <c r="AA6" s="1532"/>
      <c r="AB6" s="1532"/>
    </row>
    <row r="7">
      <c r="A7" s="1714" t="s">
        <v>446</v>
      </c>
      <c r="B7" s="692">
        <v>0.0</v>
      </c>
      <c r="C7" s="692">
        <v>0.0</v>
      </c>
      <c r="D7" s="692">
        <v>0.0</v>
      </c>
      <c r="E7" s="692">
        <v>0.0</v>
      </c>
      <c r="F7" s="692">
        <v>0.0</v>
      </c>
      <c r="G7" s="692">
        <v>0.0</v>
      </c>
      <c r="H7" s="693">
        <f t="shared" ref="H7:H9" si="4">sum(B7:G7)</f>
        <v>0</v>
      </c>
      <c r="I7" s="701"/>
      <c r="J7" s="647" t="s">
        <v>79</v>
      </c>
      <c r="K7" s="1714" t="s">
        <v>446</v>
      </c>
      <c r="L7" s="692">
        <v>0.0</v>
      </c>
      <c r="M7" s="701">
        <f>(L7-H7)-R7</f>
        <v>0</v>
      </c>
      <c r="N7" s="692">
        <v>5.0</v>
      </c>
      <c r="O7" s="701">
        <f t="shared" ref="O7:O8" si="5">SUM(M7,N7)</f>
        <v>5</v>
      </c>
      <c r="P7" s="701"/>
      <c r="Q7" s="1621"/>
      <c r="R7" s="1686"/>
      <c r="S7" s="1532"/>
      <c r="T7" s="1532"/>
      <c r="U7" s="1532"/>
      <c r="V7" s="1532"/>
      <c r="W7" s="1532"/>
      <c r="X7" s="1532"/>
      <c r="Y7" s="1532"/>
      <c r="Z7" s="1532"/>
      <c r="AA7" s="1532"/>
      <c r="AB7" s="1532"/>
    </row>
    <row r="8">
      <c r="A8" s="1814" t="s">
        <v>751</v>
      </c>
      <c r="B8" s="692">
        <v>0.0</v>
      </c>
      <c r="C8" s="692">
        <v>0.0</v>
      </c>
      <c r="D8" s="692">
        <v>0.0</v>
      </c>
      <c r="E8" s="692">
        <v>0.0</v>
      </c>
      <c r="F8" s="692">
        <v>0.0</v>
      </c>
      <c r="G8" s="692">
        <v>0.0</v>
      </c>
      <c r="H8" s="693">
        <f t="shared" si="4"/>
        <v>0</v>
      </c>
      <c r="I8" s="701"/>
      <c r="J8" s="647" t="s">
        <v>79</v>
      </c>
      <c r="K8" s="1814" t="s">
        <v>751</v>
      </c>
      <c r="L8" s="692">
        <v>0.0</v>
      </c>
      <c r="M8" s="701">
        <f t="shared" ref="M8:M9" si="6">(L8-H8)</f>
        <v>0</v>
      </c>
      <c r="N8" s="692">
        <v>0.0</v>
      </c>
      <c r="O8" s="701">
        <f t="shared" si="5"/>
        <v>0</v>
      </c>
      <c r="P8" s="701"/>
      <c r="Q8" s="1686"/>
      <c r="R8" s="1686"/>
      <c r="S8" s="1532"/>
      <c r="T8" s="1532"/>
      <c r="U8" s="1532"/>
      <c r="V8" s="1532"/>
      <c r="W8" s="1532"/>
      <c r="X8" s="1532"/>
      <c r="Y8" s="1532"/>
      <c r="Z8" s="1532"/>
      <c r="AA8" s="1532"/>
      <c r="AB8" s="1532"/>
    </row>
    <row r="9">
      <c r="A9" s="1714" t="s">
        <v>80</v>
      </c>
      <c r="B9" s="692">
        <v>0.0</v>
      </c>
      <c r="C9" s="692">
        <v>0.0</v>
      </c>
      <c r="D9" s="692">
        <v>0.0</v>
      </c>
      <c r="E9" s="692">
        <v>0.0</v>
      </c>
      <c r="F9" s="692">
        <v>0.0</v>
      </c>
      <c r="G9" s="692">
        <v>0.0</v>
      </c>
      <c r="H9" s="693">
        <f t="shared" si="4"/>
        <v>0</v>
      </c>
      <c r="I9" s="701"/>
      <c r="J9" s="647" t="s">
        <v>79</v>
      </c>
      <c r="K9" s="1714" t="s">
        <v>80</v>
      </c>
      <c r="L9" s="692">
        <v>0.0</v>
      </c>
      <c r="M9" s="701">
        <f t="shared" si="6"/>
        <v>0</v>
      </c>
      <c r="N9" s="692">
        <v>0.0</v>
      </c>
      <c r="O9" s="701">
        <f>sum(M9,N9)</f>
        <v>0</v>
      </c>
      <c r="P9" s="701"/>
      <c r="Q9" s="1686"/>
      <c r="R9" s="1686"/>
      <c r="S9" s="1532"/>
      <c r="T9" s="1532"/>
      <c r="U9" s="1532"/>
      <c r="V9" s="1532"/>
      <c r="W9" s="1532"/>
      <c r="X9" s="1532"/>
      <c r="Y9" s="1532"/>
      <c r="Z9" s="1532"/>
      <c r="AA9" s="1532"/>
      <c r="AB9" s="1532"/>
    </row>
    <row r="10">
      <c r="A10" s="1715" t="s">
        <v>81</v>
      </c>
      <c r="B10" s="1765">
        <v>4.0</v>
      </c>
      <c r="C10" s="1765">
        <v>2.0</v>
      </c>
      <c r="D10" s="1765">
        <v>7.0</v>
      </c>
      <c r="E10" s="1765">
        <v>5.0</v>
      </c>
      <c r="F10" s="1765">
        <v>5.0</v>
      </c>
      <c r="G10" s="1765">
        <v>1.0</v>
      </c>
      <c r="H10" s="1761">
        <f t="shared" ref="H10:H12" si="7">SUM(B10:G10)</f>
        <v>24</v>
      </c>
      <c r="I10" s="1762">
        <f>SUM(H10:H14)</f>
        <v>32</v>
      </c>
      <c r="J10" s="647" t="s">
        <v>206</v>
      </c>
      <c r="K10" s="1715" t="s">
        <v>81</v>
      </c>
      <c r="L10" s="1765">
        <v>33.0</v>
      </c>
      <c r="M10" s="1762">
        <f>(L10-H10)-R10</f>
        <v>9</v>
      </c>
      <c r="N10" s="1765">
        <v>10.0</v>
      </c>
      <c r="O10" s="1762">
        <f t="shared" ref="O10:O11" si="8">SUM(M10,N10)</f>
        <v>19</v>
      </c>
      <c r="P10" s="1765" t="s">
        <v>2</v>
      </c>
      <c r="Q10" s="1574"/>
      <c r="R10" s="1762"/>
      <c r="S10" s="1532"/>
      <c r="T10" s="1532"/>
      <c r="U10" s="1532"/>
      <c r="V10" s="1532"/>
      <c r="W10" s="1532"/>
      <c r="X10" s="1532"/>
      <c r="Y10" s="1532"/>
      <c r="Z10" s="1532"/>
      <c r="AA10" s="1532"/>
      <c r="AB10" s="1532"/>
    </row>
    <row r="11">
      <c r="A11" s="1714" t="s">
        <v>77</v>
      </c>
      <c r="B11" s="692">
        <v>1.0</v>
      </c>
      <c r="C11" s="692">
        <v>0.0</v>
      </c>
      <c r="D11" s="692">
        <v>0.0</v>
      </c>
      <c r="E11" s="692">
        <v>0.0</v>
      </c>
      <c r="F11" s="692">
        <v>0.0</v>
      </c>
      <c r="G11" s="692">
        <v>0.0</v>
      </c>
      <c r="H11" s="693">
        <f t="shared" si="7"/>
        <v>1</v>
      </c>
      <c r="I11" s="596">
        <f>(I10/60)</f>
        <v>0.5333333333</v>
      </c>
      <c r="J11" s="647" t="s">
        <v>206</v>
      </c>
      <c r="K11" s="1714" t="s">
        <v>77</v>
      </c>
      <c r="L11" s="692">
        <v>5.0</v>
      </c>
      <c r="M11" s="701">
        <f>(L11-H11-H12)-R11</f>
        <v>0</v>
      </c>
      <c r="N11" s="692">
        <v>10.0</v>
      </c>
      <c r="O11" s="701">
        <f t="shared" si="8"/>
        <v>10</v>
      </c>
      <c r="P11" s="701"/>
      <c r="Q11" s="1595"/>
      <c r="R11" s="1686"/>
      <c r="S11" s="1532"/>
      <c r="T11" s="1532"/>
      <c r="U11" s="1532"/>
      <c r="V11" s="1532"/>
      <c r="W11" s="1532"/>
      <c r="X11" s="1532"/>
      <c r="Y11" s="1532"/>
      <c r="Z11" s="1532"/>
      <c r="AA11" s="1532"/>
      <c r="AB11" s="1532"/>
    </row>
    <row r="12">
      <c r="A12" s="1714" t="s">
        <v>78</v>
      </c>
      <c r="B12" s="692">
        <v>4.0</v>
      </c>
      <c r="C12" s="692">
        <v>0.0</v>
      </c>
      <c r="D12" s="692">
        <v>0.0</v>
      </c>
      <c r="E12" s="692">
        <v>0.0</v>
      </c>
      <c r="F12" s="692">
        <v>0.0</v>
      </c>
      <c r="G12" s="692">
        <v>0.0</v>
      </c>
      <c r="H12" s="693">
        <f t="shared" si="7"/>
        <v>4</v>
      </c>
      <c r="I12" s="701"/>
      <c r="J12" s="647" t="s">
        <v>206</v>
      </c>
      <c r="K12" s="1714" t="s">
        <v>78</v>
      </c>
      <c r="L12" s="692" t="s">
        <v>79</v>
      </c>
      <c r="M12" s="701" t="s">
        <v>79</v>
      </c>
      <c r="N12" s="692" t="s">
        <v>79</v>
      </c>
      <c r="O12" s="701" t="s">
        <v>79</v>
      </c>
      <c r="P12" s="701"/>
      <c r="Q12" s="1595"/>
      <c r="R12" s="1686"/>
      <c r="S12" s="1532"/>
      <c r="T12" s="1532"/>
      <c r="U12" s="1532"/>
      <c r="V12" s="1532"/>
      <c r="W12" s="1532"/>
      <c r="X12" s="1532"/>
      <c r="Y12" s="1532"/>
      <c r="Z12" s="1532"/>
      <c r="AA12" s="1532"/>
      <c r="AB12" s="1532"/>
    </row>
    <row r="13">
      <c r="A13" s="1714" t="s">
        <v>446</v>
      </c>
      <c r="B13" s="692">
        <v>0.0</v>
      </c>
      <c r="C13" s="692">
        <v>0.0</v>
      </c>
      <c r="D13" s="692">
        <v>0.0</v>
      </c>
      <c r="E13" s="692">
        <v>0.0</v>
      </c>
      <c r="F13" s="692">
        <v>0.0</v>
      </c>
      <c r="G13" s="692">
        <v>0.0</v>
      </c>
      <c r="H13" s="693">
        <f t="shared" ref="H13:H15" si="9">sum(B13:G13)</f>
        <v>0</v>
      </c>
      <c r="I13" s="701"/>
      <c r="J13" s="647" t="s">
        <v>206</v>
      </c>
      <c r="K13" s="1714" t="s">
        <v>446</v>
      </c>
      <c r="L13" s="692">
        <v>0.0</v>
      </c>
      <c r="M13" s="701">
        <f>(L13-H13)-R13</f>
        <v>0</v>
      </c>
      <c r="N13" s="692">
        <v>10.0</v>
      </c>
      <c r="O13" s="701">
        <f t="shared" ref="O13:O14" si="10">SUM(M13,N13)</f>
        <v>10</v>
      </c>
      <c r="P13" s="701"/>
      <c r="Q13" s="1595"/>
      <c r="R13" s="1686"/>
      <c r="S13" s="1532"/>
      <c r="T13" s="1532"/>
      <c r="U13" s="1532"/>
      <c r="V13" s="1532"/>
      <c r="W13" s="1532"/>
      <c r="X13" s="1532"/>
      <c r="Y13" s="1532"/>
      <c r="Z13" s="1532"/>
      <c r="AA13" s="1532"/>
      <c r="AB13" s="1532"/>
    </row>
    <row r="14">
      <c r="A14" s="1814" t="s">
        <v>751</v>
      </c>
      <c r="B14" s="692">
        <v>2.0</v>
      </c>
      <c r="C14" s="692">
        <v>0.0</v>
      </c>
      <c r="D14" s="692">
        <v>1.0</v>
      </c>
      <c r="E14" s="692">
        <v>0.0</v>
      </c>
      <c r="F14" s="692">
        <v>0.0</v>
      </c>
      <c r="G14" s="692">
        <v>0.0</v>
      </c>
      <c r="H14" s="693">
        <f t="shared" si="9"/>
        <v>3</v>
      </c>
      <c r="I14" s="701"/>
      <c r="J14" s="647" t="s">
        <v>206</v>
      </c>
      <c r="K14" s="1814" t="s">
        <v>751</v>
      </c>
      <c r="L14" s="692">
        <v>3.0</v>
      </c>
      <c r="M14" s="701">
        <f t="shared" ref="M14:M15" si="11">(L14-H14)</f>
        <v>0</v>
      </c>
      <c r="N14" s="692">
        <v>0.0</v>
      </c>
      <c r="O14" s="701">
        <f t="shared" si="10"/>
        <v>0</v>
      </c>
      <c r="P14" s="701"/>
      <c r="Q14" s="1595"/>
      <c r="R14" s="1686"/>
      <c r="S14" s="1532"/>
      <c r="T14" s="1532"/>
      <c r="U14" s="1532"/>
      <c r="V14" s="1532"/>
      <c r="W14" s="1532"/>
      <c r="X14" s="1532"/>
      <c r="Y14" s="1532"/>
      <c r="Z14" s="1532"/>
      <c r="AA14" s="1532"/>
      <c r="AB14" s="1532"/>
    </row>
    <row r="15">
      <c r="A15" s="1714" t="s">
        <v>80</v>
      </c>
      <c r="B15" s="692">
        <v>0.0</v>
      </c>
      <c r="C15" s="692">
        <v>0.0</v>
      </c>
      <c r="D15" s="692">
        <v>0.0</v>
      </c>
      <c r="E15" s="692">
        <v>0.0</v>
      </c>
      <c r="F15" s="692">
        <v>0.0</v>
      </c>
      <c r="G15" s="692">
        <v>0.0</v>
      </c>
      <c r="H15" s="693">
        <f t="shared" si="9"/>
        <v>0</v>
      </c>
      <c r="I15" s="701"/>
      <c r="J15" s="647" t="s">
        <v>206</v>
      </c>
      <c r="K15" s="1714" t="s">
        <v>80</v>
      </c>
      <c r="L15" s="692">
        <v>0.0</v>
      </c>
      <c r="M15" s="701">
        <f t="shared" si="11"/>
        <v>0</v>
      </c>
      <c r="N15" s="692">
        <v>20.0</v>
      </c>
      <c r="O15" s="701">
        <f>sum(M15,N15)</f>
        <v>20</v>
      </c>
      <c r="P15" s="701"/>
      <c r="Q15" s="1595"/>
      <c r="R15" s="1686"/>
      <c r="S15" s="1532"/>
      <c r="T15" s="1532"/>
      <c r="U15" s="1532"/>
      <c r="V15" s="1532"/>
      <c r="W15" s="1532"/>
      <c r="X15" s="1532"/>
      <c r="Y15" s="1532"/>
      <c r="Z15" s="1532"/>
      <c r="AA15" s="1532"/>
      <c r="AB15" s="1532"/>
    </row>
    <row r="16">
      <c r="A16" s="1715" t="s">
        <v>341</v>
      </c>
      <c r="B16" s="1760">
        <v>0.0</v>
      </c>
      <c r="C16" s="1760">
        <v>5.0</v>
      </c>
      <c r="D16" s="1760">
        <v>11.0</v>
      </c>
      <c r="E16" s="1760">
        <v>7.0</v>
      </c>
      <c r="F16" s="1760">
        <v>9.0</v>
      </c>
      <c r="G16" s="1760">
        <v>3.0</v>
      </c>
      <c r="H16" s="1761">
        <f t="shared" ref="H16:H18" si="12">SUM(B16:G16)</f>
        <v>35</v>
      </c>
      <c r="I16" s="1762">
        <f>SUM(H16:H20)</f>
        <v>45</v>
      </c>
      <c r="J16" s="1815" t="s">
        <v>79</v>
      </c>
      <c r="K16" s="1715" t="s">
        <v>341</v>
      </c>
      <c r="L16" s="1765">
        <v>37.0</v>
      </c>
      <c r="M16" s="1762">
        <f>(L16-H16)-R16</f>
        <v>2</v>
      </c>
      <c r="N16" s="1765">
        <v>30.0</v>
      </c>
      <c r="O16" s="1762">
        <f t="shared" ref="O16:O17" si="13">SUM(M16,N16)</f>
        <v>32</v>
      </c>
      <c r="P16" s="1765" t="s">
        <v>2</v>
      </c>
      <c r="Q16" s="1766" t="s">
        <v>752</v>
      </c>
      <c r="R16" s="1762"/>
      <c r="S16" s="1532"/>
      <c r="T16" s="1532"/>
      <c r="U16" s="1532"/>
      <c r="V16" s="1532"/>
      <c r="W16" s="1532"/>
      <c r="X16" s="1532"/>
      <c r="Y16" s="1532"/>
      <c r="Z16" s="1532"/>
      <c r="AA16" s="1532"/>
      <c r="AB16" s="1532"/>
    </row>
    <row r="17">
      <c r="A17" s="1714" t="s">
        <v>77</v>
      </c>
      <c r="B17" s="692">
        <v>0.0</v>
      </c>
      <c r="C17" s="692">
        <v>0.0</v>
      </c>
      <c r="D17" s="692">
        <v>0.0</v>
      </c>
      <c r="E17" s="692">
        <v>0.0</v>
      </c>
      <c r="F17" s="692">
        <v>0.0</v>
      </c>
      <c r="G17" s="692">
        <v>0.0</v>
      </c>
      <c r="H17" s="693">
        <f t="shared" si="12"/>
        <v>0</v>
      </c>
      <c r="I17" s="596">
        <f>(I16/60)</f>
        <v>0.75</v>
      </c>
      <c r="J17" s="647" t="s">
        <v>206</v>
      </c>
      <c r="K17" s="1714" t="s">
        <v>77</v>
      </c>
      <c r="L17" s="692">
        <v>13.0</v>
      </c>
      <c r="M17" s="701">
        <f>(L17-H17-H18)-R17</f>
        <v>6</v>
      </c>
      <c r="N17" s="692">
        <v>0.0</v>
      </c>
      <c r="O17" s="701">
        <f t="shared" si="13"/>
        <v>6</v>
      </c>
      <c r="P17" s="701"/>
      <c r="Q17" s="1595"/>
      <c r="R17" s="1686"/>
      <c r="S17" s="1532"/>
      <c r="T17" s="1532"/>
      <c r="U17" s="1532"/>
      <c r="V17" s="1532"/>
      <c r="W17" s="1532"/>
      <c r="X17" s="1532"/>
      <c r="Y17" s="1532"/>
      <c r="Z17" s="1532"/>
      <c r="AA17" s="1532"/>
      <c r="AB17" s="1532"/>
    </row>
    <row r="18">
      <c r="A18" s="1714" t="s">
        <v>78</v>
      </c>
      <c r="B18" s="692">
        <v>0.0</v>
      </c>
      <c r="C18" s="692">
        <v>1.0</v>
      </c>
      <c r="D18" s="692">
        <v>2.0</v>
      </c>
      <c r="E18" s="692">
        <v>1.0</v>
      </c>
      <c r="F18" s="692">
        <v>3.0</v>
      </c>
      <c r="G18" s="692">
        <v>0.0</v>
      </c>
      <c r="H18" s="693">
        <f t="shared" si="12"/>
        <v>7</v>
      </c>
      <c r="I18" s="701"/>
      <c r="J18" s="647" t="s">
        <v>206</v>
      </c>
      <c r="K18" s="1714" t="s">
        <v>78</v>
      </c>
      <c r="L18" s="692" t="s">
        <v>79</v>
      </c>
      <c r="M18" s="701" t="s">
        <v>79</v>
      </c>
      <c r="N18" s="692" t="s">
        <v>79</v>
      </c>
      <c r="O18" s="701" t="s">
        <v>79</v>
      </c>
      <c r="P18" s="701"/>
      <c r="Q18" s="1595"/>
      <c r="R18" s="1686"/>
      <c r="S18" s="1532"/>
      <c r="T18" s="1532"/>
      <c r="U18" s="1532"/>
      <c r="V18" s="1532"/>
      <c r="W18" s="1532"/>
      <c r="X18" s="1532"/>
      <c r="Y18" s="1532"/>
      <c r="Z18" s="1532"/>
      <c r="AA18" s="1532"/>
      <c r="AB18" s="1532"/>
    </row>
    <row r="19">
      <c r="A19" s="1714" t="s">
        <v>446</v>
      </c>
      <c r="B19" s="692">
        <v>0.0</v>
      </c>
      <c r="C19" s="692">
        <v>2.0</v>
      </c>
      <c r="D19" s="692">
        <v>1.0</v>
      </c>
      <c r="E19" s="692">
        <v>0.0</v>
      </c>
      <c r="F19" s="692">
        <v>0.0</v>
      </c>
      <c r="G19" s="692">
        <v>0.0</v>
      </c>
      <c r="H19" s="693">
        <f t="shared" ref="H19:H21" si="14">sum(B19:G19)</f>
        <v>3</v>
      </c>
      <c r="I19" s="701"/>
      <c r="J19" s="729" t="s">
        <v>206</v>
      </c>
      <c r="K19" s="1714" t="s">
        <v>446</v>
      </c>
      <c r="L19" s="692">
        <v>3.0</v>
      </c>
      <c r="M19" s="701">
        <f>(L19-H19)-R19</f>
        <v>0</v>
      </c>
      <c r="N19" s="692">
        <v>10.0</v>
      </c>
      <c r="O19" s="701">
        <f t="shared" ref="O19:O20" si="15">SUM(M19,N19)</f>
        <v>10</v>
      </c>
      <c r="P19" s="701"/>
      <c r="Q19" s="1621"/>
      <c r="R19" s="1686"/>
      <c r="S19" s="1532"/>
      <c r="T19" s="1532"/>
      <c r="U19" s="1532"/>
      <c r="V19" s="1532"/>
      <c r="W19" s="1532"/>
      <c r="X19" s="1532"/>
      <c r="Y19" s="1532"/>
      <c r="Z19" s="1532"/>
      <c r="AA19" s="1532"/>
      <c r="AB19" s="1532"/>
    </row>
    <row r="20">
      <c r="A20" s="1814" t="s">
        <v>751</v>
      </c>
      <c r="B20" s="692">
        <v>0.0</v>
      </c>
      <c r="C20" s="692">
        <v>0.0</v>
      </c>
      <c r="D20" s="692">
        <v>0.0</v>
      </c>
      <c r="E20" s="692">
        <v>0.0</v>
      </c>
      <c r="F20" s="692">
        <v>0.0</v>
      </c>
      <c r="G20" s="692">
        <v>0.0</v>
      </c>
      <c r="H20" s="693">
        <f t="shared" si="14"/>
        <v>0</v>
      </c>
      <c r="I20" s="701"/>
      <c r="J20" s="647" t="s">
        <v>206</v>
      </c>
      <c r="K20" s="1814" t="s">
        <v>751</v>
      </c>
      <c r="L20" s="692">
        <v>3.0</v>
      </c>
      <c r="M20" s="701">
        <f t="shared" ref="M20:M21" si="16">(L20-H20)</f>
        <v>3</v>
      </c>
      <c r="N20" s="692">
        <v>0.0</v>
      </c>
      <c r="O20" s="701">
        <f t="shared" si="15"/>
        <v>3</v>
      </c>
      <c r="P20" s="701"/>
      <c r="Q20" s="1621" t="s">
        <v>753</v>
      </c>
      <c r="R20" s="1686"/>
      <c r="S20" s="1532"/>
      <c r="T20" s="1532"/>
      <c r="U20" s="1532"/>
      <c r="V20" s="1532"/>
      <c r="W20" s="1532"/>
      <c r="X20" s="1532"/>
      <c r="Y20" s="1532"/>
      <c r="Z20" s="1532"/>
      <c r="AA20" s="1532"/>
      <c r="AB20" s="1532"/>
    </row>
    <row r="21">
      <c r="A21" s="1714" t="s">
        <v>80</v>
      </c>
      <c r="B21" s="692">
        <v>0.0</v>
      </c>
      <c r="C21" s="692">
        <v>0.0</v>
      </c>
      <c r="D21" s="692">
        <v>2.0</v>
      </c>
      <c r="E21" s="692">
        <v>1.0</v>
      </c>
      <c r="F21" s="692">
        <v>0.0</v>
      </c>
      <c r="G21" s="692">
        <v>0.0</v>
      </c>
      <c r="H21" s="693">
        <f t="shared" si="14"/>
        <v>3</v>
      </c>
      <c r="I21" s="701"/>
      <c r="J21" s="1815" t="s">
        <v>79</v>
      </c>
      <c r="K21" s="1714" t="s">
        <v>80</v>
      </c>
      <c r="L21" s="692">
        <v>9.0</v>
      </c>
      <c r="M21" s="701">
        <f t="shared" si="16"/>
        <v>6</v>
      </c>
      <c r="N21" s="692">
        <v>20.0</v>
      </c>
      <c r="O21" s="701">
        <f>sum(M21,N21)</f>
        <v>26</v>
      </c>
      <c r="P21" s="701"/>
      <c r="Q21" s="1595"/>
      <c r="R21" s="1686"/>
      <c r="S21" s="1532"/>
      <c r="T21" s="1532"/>
      <c r="U21" s="1532"/>
      <c r="V21" s="1532"/>
      <c r="W21" s="1532"/>
      <c r="X21" s="1532"/>
      <c r="Y21" s="1532"/>
      <c r="Z21" s="1532"/>
      <c r="AA21" s="1532"/>
      <c r="AB21" s="1532"/>
    </row>
    <row r="22">
      <c r="A22" s="1715" t="s">
        <v>237</v>
      </c>
      <c r="B22" s="1765">
        <v>0.0</v>
      </c>
      <c r="C22" s="1765">
        <v>0.0</v>
      </c>
      <c r="D22" s="1765">
        <v>20.0</v>
      </c>
      <c r="E22" s="1765">
        <v>12.0</v>
      </c>
      <c r="F22" s="1765">
        <v>2.0</v>
      </c>
      <c r="G22" s="1765">
        <v>3.0</v>
      </c>
      <c r="H22" s="1761">
        <f t="shared" ref="H22:H24" si="17">SUM(B22:G22)</f>
        <v>37</v>
      </c>
      <c r="I22" s="1762">
        <f>SUM(H22:H26)</f>
        <v>49</v>
      </c>
      <c r="J22" s="647" t="s">
        <v>206</v>
      </c>
      <c r="K22" s="1715" t="s">
        <v>237</v>
      </c>
      <c r="L22" s="1765">
        <v>41.0</v>
      </c>
      <c r="M22" s="1762">
        <f>(L22-H22)-R22</f>
        <v>4</v>
      </c>
      <c r="N22" s="1765">
        <v>50.0</v>
      </c>
      <c r="O22" s="1762">
        <f t="shared" ref="O22:O23" si="18">SUM(M22,N22)</f>
        <v>54</v>
      </c>
      <c r="P22" s="1765" t="s">
        <v>2</v>
      </c>
      <c r="Q22" s="1574"/>
      <c r="R22" s="1716"/>
      <c r="S22" s="1532"/>
      <c r="T22" s="1532"/>
      <c r="U22" s="1532"/>
      <c r="V22" s="1532"/>
      <c r="W22" s="1532"/>
      <c r="X22" s="1532"/>
      <c r="Y22" s="1532"/>
      <c r="Z22" s="1532"/>
      <c r="AA22" s="1532"/>
      <c r="AB22" s="1532"/>
    </row>
    <row r="23">
      <c r="A23" s="1714" t="s">
        <v>77</v>
      </c>
      <c r="B23" s="692">
        <v>0.0</v>
      </c>
      <c r="C23" s="692">
        <v>0.0</v>
      </c>
      <c r="D23" s="692">
        <v>0.0</v>
      </c>
      <c r="E23" s="692">
        <v>0.0</v>
      </c>
      <c r="F23" s="692">
        <v>0.0</v>
      </c>
      <c r="G23" s="692">
        <v>0.0</v>
      </c>
      <c r="H23" s="693">
        <f t="shared" si="17"/>
        <v>0</v>
      </c>
      <c r="I23" s="596">
        <f>(I22/60)</f>
        <v>0.8166666667</v>
      </c>
      <c r="J23" s="1815" t="s">
        <v>79</v>
      </c>
      <c r="K23" s="1714" t="s">
        <v>77</v>
      </c>
      <c r="L23" s="692">
        <v>10.0</v>
      </c>
      <c r="M23" s="701">
        <f>(L23-H23-H24)-R23</f>
        <v>2</v>
      </c>
      <c r="N23" s="692">
        <v>10.0</v>
      </c>
      <c r="O23" s="701">
        <f t="shared" si="18"/>
        <v>12</v>
      </c>
      <c r="P23" s="701"/>
      <c r="Q23" s="1621"/>
      <c r="R23" s="1621"/>
      <c r="S23" s="1532"/>
      <c r="T23" s="1532"/>
      <c r="U23" s="1532"/>
      <c r="V23" s="1532"/>
      <c r="W23" s="1532"/>
      <c r="X23" s="1532"/>
      <c r="Y23" s="1532"/>
      <c r="Z23" s="1532"/>
      <c r="AA23" s="1532"/>
      <c r="AB23" s="1532"/>
    </row>
    <row r="24">
      <c r="A24" s="1714" t="s">
        <v>78</v>
      </c>
      <c r="B24" s="692">
        <v>0.0</v>
      </c>
      <c r="C24" s="692">
        <v>1.0</v>
      </c>
      <c r="D24" s="692">
        <v>7.0</v>
      </c>
      <c r="E24" s="692">
        <v>0.0</v>
      </c>
      <c r="F24" s="692">
        <v>0.0</v>
      </c>
      <c r="G24" s="692">
        <v>0.0</v>
      </c>
      <c r="H24" s="693">
        <f t="shared" si="17"/>
        <v>8</v>
      </c>
      <c r="I24" s="701"/>
      <c r="J24" s="647" t="s">
        <v>206</v>
      </c>
      <c r="K24" s="1714" t="s">
        <v>78</v>
      </c>
      <c r="L24" s="692" t="s">
        <v>79</v>
      </c>
      <c r="M24" s="701" t="s">
        <v>79</v>
      </c>
      <c r="N24" s="692" t="s">
        <v>79</v>
      </c>
      <c r="O24" s="701" t="s">
        <v>79</v>
      </c>
      <c r="P24" s="701"/>
      <c r="Q24" s="1595"/>
      <c r="R24" s="1686"/>
      <c r="S24" s="1532"/>
      <c r="T24" s="1532"/>
      <c r="U24" s="1532"/>
      <c r="V24" s="1532"/>
      <c r="W24" s="1532"/>
      <c r="X24" s="1532"/>
      <c r="Y24" s="1532"/>
      <c r="Z24" s="1532"/>
      <c r="AA24" s="1532"/>
      <c r="AB24" s="1532"/>
    </row>
    <row r="25">
      <c r="A25" s="1714" t="s">
        <v>446</v>
      </c>
      <c r="B25" s="692">
        <v>0.0</v>
      </c>
      <c r="C25" s="692">
        <v>0.0</v>
      </c>
      <c r="D25" s="692">
        <v>3.0</v>
      </c>
      <c r="E25" s="692">
        <v>0.0</v>
      </c>
      <c r="F25" s="692">
        <v>0.0</v>
      </c>
      <c r="G25" s="692">
        <v>1.0</v>
      </c>
      <c r="H25" s="693">
        <f t="shared" ref="H25:H27" si="19">sum(B25:G25)</f>
        <v>4</v>
      </c>
      <c r="I25" s="701"/>
      <c r="J25" s="729" t="s">
        <v>206</v>
      </c>
      <c r="K25" s="1714" t="s">
        <v>446</v>
      </c>
      <c r="L25" s="692">
        <v>9.0</v>
      </c>
      <c r="M25" s="701">
        <f>(L25-H25)-R25</f>
        <v>5</v>
      </c>
      <c r="N25" s="692">
        <v>0.0</v>
      </c>
      <c r="O25" s="701">
        <f t="shared" ref="O25:O26" si="20">SUM(M25,N25)</f>
        <v>5</v>
      </c>
      <c r="P25" s="701"/>
      <c r="Q25" s="1595"/>
      <c r="R25" s="1686"/>
      <c r="S25" s="1532"/>
      <c r="T25" s="1532"/>
      <c r="U25" s="1532"/>
      <c r="V25" s="1532"/>
      <c r="W25" s="1532"/>
      <c r="X25" s="1532"/>
      <c r="Y25" s="1532"/>
      <c r="Z25" s="1532"/>
      <c r="AA25" s="1532"/>
      <c r="AB25" s="1532"/>
    </row>
    <row r="26">
      <c r="A26" s="1814" t="s">
        <v>751</v>
      </c>
      <c r="B26" s="692">
        <v>0.0</v>
      </c>
      <c r="C26" s="692">
        <v>0.0</v>
      </c>
      <c r="D26" s="692">
        <v>0.0</v>
      </c>
      <c r="E26" s="692">
        <v>0.0</v>
      </c>
      <c r="F26" s="692">
        <v>0.0</v>
      </c>
      <c r="G26" s="692">
        <v>0.0</v>
      </c>
      <c r="H26" s="693">
        <f t="shared" si="19"/>
        <v>0</v>
      </c>
      <c r="I26" s="701"/>
      <c r="J26" s="647" t="s">
        <v>206</v>
      </c>
      <c r="K26" s="1814" t="s">
        <v>751</v>
      </c>
      <c r="L26" s="692">
        <v>0.0</v>
      </c>
      <c r="M26" s="701">
        <f t="shared" ref="M26:M27" si="21">(L26-H26)</f>
        <v>0</v>
      </c>
      <c r="N26" s="692">
        <v>0.0</v>
      </c>
      <c r="O26" s="701">
        <f t="shared" si="20"/>
        <v>0</v>
      </c>
      <c r="P26" s="701"/>
      <c r="Q26" s="1621"/>
      <c r="R26" s="1686"/>
      <c r="S26" s="1532"/>
      <c r="T26" s="1532"/>
      <c r="U26" s="1532"/>
      <c r="V26" s="1532"/>
      <c r="W26" s="1532"/>
      <c r="X26" s="1532"/>
      <c r="Y26" s="1532"/>
      <c r="Z26" s="1532"/>
      <c r="AA26" s="1532"/>
      <c r="AB26" s="1532"/>
    </row>
    <row r="27">
      <c r="A27" s="1714" t="s">
        <v>80</v>
      </c>
      <c r="B27" s="692">
        <v>0.0</v>
      </c>
      <c r="C27" s="692">
        <v>0.0</v>
      </c>
      <c r="D27" s="692">
        <v>2.0</v>
      </c>
      <c r="E27" s="692">
        <v>0.0</v>
      </c>
      <c r="F27" s="692">
        <v>0.0</v>
      </c>
      <c r="G27" s="692">
        <v>0.0</v>
      </c>
      <c r="H27" s="693">
        <f t="shared" si="19"/>
        <v>2</v>
      </c>
      <c r="I27" s="701"/>
      <c r="J27" s="647" t="s">
        <v>206</v>
      </c>
      <c r="K27" s="1714" t="s">
        <v>80</v>
      </c>
      <c r="L27" s="692">
        <v>32.0</v>
      </c>
      <c r="M27" s="701">
        <f t="shared" si="21"/>
        <v>30</v>
      </c>
      <c r="N27" s="692">
        <v>0.0</v>
      </c>
      <c r="O27" s="701">
        <f>sum(M27,N27)</f>
        <v>30</v>
      </c>
      <c r="P27" s="701"/>
      <c r="Q27" s="1621"/>
      <c r="R27" s="1686"/>
      <c r="S27" s="1532"/>
      <c r="T27" s="1532"/>
      <c r="U27" s="1532"/>
      <c r="V27" s="1532"/>
      <c r="W27" s="1532"/>
      <c r="X27" s="1532"/>
      <c r="Y27" s="1532"/>
      <c r="Z27" s="1532"/>
      <c r="AA27" s="1532"/>
      <c r="AB27" s="1532"/>
    </row>
    <row r="28">
      <c r="A28" s="535" t="s">
        <v>134</v>
      </c>
      <c r="B28" s="1760">
        <v>0.0</v>
      </c>
      <c r="C28" s="1760">
        <v>1.0</v>
      </c>
      <c r="D28" s="1760">
        <v>0.0</v>
      </c>
      <c r="E28" s="1760">
        <v>4.0</v>
      </c>
      <c r="F28" s="1760">
        <v>10.0</v>
      </c>
      <c r="G28" s="1760">
        <v>4.0</v>
      </c>
      <c r="H28" s="1761">
        <f t="shared" ref="H28:H30" si="22">SUM(B28:G28)</f>
        <v>19</v>
      </c>
      <c r="I28" s="1762">
        <f>SUM(H28:H32)</f>
        <v>19</v>
      </c>
      <c r="J28" s="647" t="s">
        <v>206</v>
      </c>
      <c r="K28" s="535" t="s">
        <v>134</v>
      </c>
      <c r="L28" s="1765">
        <v>29.0</v>
      </c>
      <c r="M28" s="1762">
        <f>(L28-H28)-R28</f>
        <v>10</v>
      </c>
      <c r="N28" s="1765">
        <v>20.0</v>
      </c>
      <c r="O28" s="1762">
        <f t="shared" ref="O28:O29" si="23">SUM(M28,N28)</f>
        <v>30</v>
      </c>
      <c r="P28" s="1765" t="s">
        <v>2</v>
      </c>
      <c r="Q28" s="1574"/>
      <c r="R28" s="1716"/>
      <c r="S28" s="1532"/>
      <c r="T28" s="1532"/>
      <c r="U28" s="1532"/>
      <c r="V28" s="1532"/>
      <c r="W28" s="1532"/>
      <c r="X28" s="1532"/>
      <c r="Y28" s="1532"/>
      <c r="Z28" s="1532"/>
      <c r="AA28" s="1532"/>
      <c r="AB28" s="1532"/>
    </row>
    <row r="29">
      <c r="A29" s="1714" t="s">
        <v>77</v>
      </c>
      <c r="B29" s="692">
        <v>0.0</v>
      </c>
      <c r="C29" s="692">
        <v>0.0</v>
      </c>
      <c r="D29" s="692">
        <v>0.0</v>
      </c>
      <c r="E29" s="692">
        <v>0.0</v>
      </c>
      <c r="F29" s="692">
        <v>0.0</v>
      </c>
      <c r="G29" s="692">
        <v>0.0</v>
      </c>
      <c r="H29" s="693">
        <f t="shared" si="22"/>
        <v>0</v>
      </c>
      <c r="I29" s="596">
        <f>(I28/60)</f>
        <v>0.3166666667</v>
      </c>
      <c r="J29" s="1815" t="s">
        <v>79</v>
      </c>
      <c r="K29" s="1714" t="s">
        <v>77</v>
      </c>
      <c r="L29" s="692">
        <v>1.0</v>
      </c>
      <c r="M29" s="701">
        <f>(L29-H29-H30)-R29</f>
        <v>1</v>
      </c>
      <c r="N29" s="692">
        <v>10.0</v>
      </c>
      <c r="O29" s="701">
        <f t="shared" si="23"/>
        <v>11</v>
      </c>
      <c r="P29" s="692"/>
      <c r="Q29" s="1621" t="s">
        <v>754</v>
      </c>
      <c r="R29" s="1686"/>
      <c r="S29" s="1532"/>
      <c r="T29" s="1532"/>
      <c r="U29" s="1532"/>
      <c r="V29" s="1532"/>
      <c r="W29" s="1532"/>
      <c r="X29" s="1532"/>
      <c r="Y29" s="1532"/>
      <c r="Z29" s="1532"/>
      <c r="AA29" s="1532"/>
      <c r="AB29" s="1532"/>
    </row>
    <row r="30">
      <c r="A30" s="1714" t="s">
        <v>78</v>
      </c>
      <c r="B30" s="692">
        <v>0.0</v>
      </c>
      <c r="C30" s="692">
        <v>0.0</v>
      </c>
      <c r="D30" s="692">
        <v>0.0</v>
      </c>
      <c r="E30" s="692">
        <v>0.0</v>
      </c>
      <c r="F30" s="692">
        <v>0.0</v>
      </c>
      <c r="G30" s="692">
        <v>0.0</v>
      </c>
      <c r="H30" s="693">
        <f t="shared" si="22"/>
        <v>0</v>
      </c>
      <c r="I30" s="701"/>
      <c r="J30" s="647" t="s">
        <v>206</v>
      </c>
      <c r="K30" s="1714" t="s">
        <v>78</v>
      </c>
      <c r="L30" s="692" t="s">
        <v>79</v>
      </c>
      <c r="M30" s="701" t="s">
        <v>79</v>
      </c>
      <c r="N30" s="692" t="s">
        <v>79</v>
      </c>
      <c r="O30" s="701" t="s">
        <v>79</v>
      </c>
      <c r="P30" s="701"/>
      <c r="Q30" s="1595"/>
      <c r="R30" s="1686"/>
      <c r="S30" s="1532"/>
      <c r="T30" s="1532"/>
      <c r="U30" s="1532"/>
      <c r="V30" s="1532"/>
      <c r="W30" s="1532"/>
      <c r="X30" s="1532"/>
      <c r="Y30" s="1532"/>
      <c r="Z30" s="1532"/>
      <c r="AA30" s="1532"/>
      <c r="AB30" s="1532"/>
    </row>
    <row r="31">
      <c r="A31" s="1714" t="s">
        <v>446</v>
      </c>
      <c r="B31" s="692">
        <v>0.0</v>
      </c>
      <c r="C31" s="692">
        <v>0.0</v>
      </c>
      <c r="D31" s="692">
        <v>0.0</v>
      </c>
      <c r="E31" s="692">
        <v>0.0</v>
      </c>
      <c r="F31" s="692">
        <v>0.0</v>
      </c>
      <c r="G31" s="692">
        <v>0.0</v>
      </c>
      <c r="H31" s="693">
        <f t="shared" ref="H31:H33" si="24">sum(B31:G31)</f>
        <v>0</v>
      </c>
      <c r="I31" s="701"/>
      <c r="J31" s="647" t="s">
        <v>206</v>
      </c>
      <c r="K31" s="1714" t="s">
        <v>446</v>
      </c>
      <c r="L31" s="692">
        <v>1.0</v>
      </c>
      <c r="M31" s="701">
        <f>(L31-H31)-R31</f>
        <v>1</v>
      </c>
      <c r="N31" s="692">
        <v>4.0</v>
      </c>
      <c r="O31" s="701">
        <f t="shared" ref="O31:O32" si="25">SUM(M31,N31)</f>
        <v>5</v>
      </c>
      <c r="P31" s="692"/>
      <c r="Q31" s="1621"/>
      <c r="R31" s="1686"/>
      <c r="S31" s="1532"/>
      <c r="T31" s="1532"/>
      <c r="U31" s="1532"/>
      <c r="V31" s="1532"/>
      <c r="W31" s="1532"/>
      <c r="X31" s="1532"/>
      <c r="Y31" s="1532"/>
      <c r="Z31" s="1532"/>
      <c r="AA31" s="1532"/>
      <c r="AB31" s="1532"/>
    </row>
    <row r="32">
      <c r="A32" s="1814" t="s">
        <v>751</v>
      </c>
      <c r="B32" s="692">
        <v>0.0</v>
      </c>
      <c r="C32" s="692">
        <v>0.0</v>
      </c>
      <c r="D32" s="692">
        <v>0.0</v>
      </c>
      <c r="E32" s="692">
        <v>0.0</v>
      </c>
      <c r="F32" s="692">
        <v>0.0</v>
      </c>
      <c r="G32" s="692">
        <v>0.0</v>
      </c>
      <c r="H32" s="693">
        <f t="shared" si="24"/>
        <v>0</v>
      </c>
      <c r="I32" s="701"/>
      <c r="J32" s="647" t="s">
        <v>206</v>
      </c>
      <c r="K32" s="1814" t="s">
        <v>751</v>
      </c>
      <c r="L32" s="692">
        <v>0.0</v>
      </c>
      <c r="M32" s="701">
        <f t="shared" ref="M32:M33" si="26">(L32-H32)</f>
        <v>0</v>
      </c>
      <c r="N32" s="692">
        <v>0.0</v>
      </c>
      <c r="O32" s="701">
        <f t="shared" si="25"/>
        <v>0</v>
      </c>
      <c r="P32" s="701"/>
      <c r="Q32" s="1595"/>
      <c r="R32" s="1686"/>
      <c r="S32" s="1532"/>
      <c r="T32" s="1532"/>
      <c r="U32" s="1532"/>
      <c r="V32" s="1532"/>
      <c r="W32" s="1532"/>
      <c r="X32" s="1532"/>
      <c r="Y32" s="1532"/>
      <c r="Z32" s="1532"/>
      <c r="AA32" s="1532"/>
      <c r="AB32" s="1532"/>
    </row>
    <row r="33">
      <c r="A33" s="1714" t="s">
        <v>80</v>
      </c>
      <c r="B33" s="692">
        <v>0.0</v>
      </c>
      <c r="C33" s="692">
        <v>0.0</v>
      </c>
      <c r="D33" s="692">
        <v>0.0</v>
      </c>
      <c r="E33" s="692">
        <v>0.0</v>
      </c>
      <c r="F33" s="692">
        <v>0.0</v>
      </c>
      <c r="G33" s="692">
        <v>0.0</v>
      </c>
      <c r="H33" s="693">
        <f t="shared" si="24"/>
        <v>0</v>
      </c>
      <c r="I33" s="701"/>
      <c r="J33" s="647" t="s">
        <v>79</v>
      </c>
      <c r="K33" s="1714" t="s">
        <v>80</v>
      </c>
      <c r="L33" s="692">
        <v>29.0</v>
      </c>
      <c r="M33" s="701">
        <f t="shared" si="26"/>
        <v>29</v>
      </c>
      <c r="N33" s="692">
        <v>0.0</v>
      </c>
      <c r="O33" s="701">
        <f>sum(M33,N33)</f>
        <v>29</v>
      </c>
      <c r="P33" s="1816"/>
      <c r="Q33" s="1816" t="s">
        <v>755</v>
      </c>
      <c r="R33" s="1686"/>
      <c r="S33" s="1532"/>
      <c r="T33" s="1532"/>
      <c r="U33" s="1532"/>
      <c r="V33" s="1532"/>
      <c r="W33" s="1532"/>
      <c r="X33" s="1532"/>
      <c r="Y33" s="1532"/>
      <c r="Z33" s="1532"/>
      <c r="AA33" s="1532"/>
      <c r="AB33" s="1532"/>
    </row>
    <row r="34">
      <c r="A34" s="535" t="s">
        <v>597</v>
      </c>
      <c r="B34" s="1760">
        <v>0.0</v>
      </c>
      <c r="C34" s="1760">
        <v>0.0</v>
      </c>
      <c r="D34" s="1760">
        <v>0.0</v>
      </c>
      <c r="E34" s="1760">
        <v>4.0</v>
      </c>
      <c r="F34" s="1760">
        <v>4.0</v>
      </c>
      <c r="G34" s="1760">
        <v>3.0</v>
      </c>
      <c r="H34" s="1761">
        <f t="shared" ref="H34:H36" si="27">SUM(B34:G34)</f>
        <v>11</v>
      </c>
      <c r="I34" s="1762">
        <f>SUM(H34:H38)</f>
        <v>11</v>
      </c>
      <c r="J34" s="647" t="s">
        <v>206</v>
      </c>
      <c r="K34" s="535" t="s">
        <v>597</v>
      </c>
      <c r="L34" s="1765">
        <v>11.0</v>
      </c>
      <c r="M34" s="1762">
        <f>(L34-H34)-R34</f>
        <v>0</v>
      </c>
      <c r="N34" s="1765">
        <v>30.0</v>
      </c>
      <c r="O34" s="1762">
        <f t="shared" ref="O34:O35" si="28">SUM(M34,N34)</f>
        <v>30</v>
      </c>
      <c r="P34" s="1765"/>
      <c r="Q34" s="1765"/>
      <c r="R34" s="1765"/>
      <c r="S34" s="1532"/>
      <c r="T34" s="1532"/>
      <c r="U34" s="1532"/>
      <c r="V34" s="1532"/>
      <c r="W34" s="1532"/>
      <c r="X34" s="1532"/>
      <c r="Y34" s="1532"/>
      <c r="Z34" s="1532"/>
      <c r="AA34" s="1532"/>
      <c r="AB34" s="1532"/>
    </row>
    <row r="35">
      <c r="A35" s="1714" t="s">
        <v>77</v>
      </c>
      <c r="B35" s="692">
        <v>0.0</v>
      </c>
      <c r="C35" s="692">
        <v>0.0</v>
      </c>
      <c r="D35" s="692">
        <v>0.0</v>
      </c>
      <c r="E35" s="692">
        <v>0.0</v>
      </c>
      <c r="F35" s="692">
        <v>0.0</v>
      </c>
      <c r="G35" s="692">
        <v>0.0</v>
      </c>
      <c r="H35" s="693">
        <f t="shared" si="27"/>
        <v>0</v>
      </c>
      <c r="I35" s="596">
        <f>(I34/60)</f>
        <v>0.1833333333</v>
      </c>
      <c r="J35" s="647" t="s">
        <v>206</v>
      </c>
      <c r="K35" s="1714" t="s">
        <v>77</v>
      </c>
      <c r="L35" s="692">
        <v>0.0</v>
      </c>
      <c r="M35" s="701">
        <f>(L35-H35-H36)-R35</f>
        <v>0</v>
      </c>
      <c r="N35" s="692">
        <v>5.0</v>
      </c>
      <c r="O35" s="701">
        <f t="shared" si="28"/>
        <v>5</v>
      </c>
      <c r="P35" s="1769"/>
      <c r="Q35" s="1595"/>
      <c r="R35" s="1686"/>
      <c r="S35" s="1532"/>
      <c r="T35" s="1532"/>
      <c r="U35" s="1532"/>
      <c r="V35" s="1532"/>
      <c r="W35" s="1532"/>
      <c r="X35" s="1532"/>
      <c r="Y35" s="1532"/>
      <c r="Z35" s="1532"/>
      <c r="AA35" s="1532"/>
      <c r="AB35" s="1532"/>
    </row>
    <row r="36">
      <c r="A36" s="1714" t="s">
        <v>78</v>
      </c>
      <c r="B36" s="692">
        <v>0.0</v>
      </c>
      <c r="C36" s="692">
        <v>0.0</v>
      </c>
      <c r="D36" s="692">
        <v>0.0</v>
      </c>
      <c r="E36" s="692">
        <v>0.0</v>
      </c>
      <c r="F36" s="692">
        <v>0.0</v>
      </c>
      <c r="G36" s="692">
        <v>0.0</v>
      </c>
      <c r="H36" s="693">
        <f t="shared" si="27"/>
        <v>0</v>
      </c>
      <c r="I36" s="701"/>
      <c r="J36" s="647" t="s">
        <v>206</v>
      </c>
      <c r="K36" s="1714" t="s">
        <v>78</v>
      </c>
      <c r="L36" s="692" t="s">
        <v>79</v>
      </c>
      <c r="M36" s="701" t="s">
        <v>79</v>
      </c>
      <c r="N36" s="692" t="s">
        <v>79</v>
      </c>
      <c r="O36" s="701" t="s">
        <v>79</v>
      </c>
      <c r="P36" s="701"/>
      <c r="Q36" s="1595"/>
      <c r="R36" s="1686"/>
      <c r="S36" s="1532"/>
      <c r="T36" s="1532"/>
      <c r="U36" s="1532"/>
      <c r="V36" s="1532"/>
      <c r="W36" s="1532"/>
      <c r="X36" s="1532"/>
      <c r="Y36" s="1532"/>
      <c r="Z36" s="1532"/>
      <c r="AA36" s="1532"/>
      <c r="AB36" s="1532"/>
    </row>
    <row r="37">
      <c r="A37" s="1714" t="s">
        <v>446</v>
      </c>
      <c r="B37" s="692">
        <v>0.0</v>
      </c>
      <c r="C37" s="692">
        <v>0.0</v>
      </c>
      <c r="D37" s="692">
        <v>0.0</v>
      </c>
      <c r="E37" s="692">
        <v>0.0</v>
      </c>
      <c r="F37" s="692">
        <v>0.0</v>
      </c>
      <c r="G37" s="692">
        <v>0.0</v>
      </c>
      <c r="H37" s="693">
        <f t="shared" ref="H37:H39" si="29">sum(B37:G37)</f>
        <v>0</v>
      </c>
      <c r="I37" s="701"/>
      <c r="J37" s="647" t="s">
        <v>206</v>
      </c>
      <c r="K37" s="1714" t="s">
        <v>446</v>
      </c>
      <c r="L37" s="692">
        <v>0.0</v>
      </c>
      <c r="M37" s="701">
        <f>(L37-H37)-R37</f>
        <v>0</v>
      </c>
      <c r="N37" s="692">
        <v>5.0</v>
      </c>
      <c r="O37" s="701">
        <f t="shared" ref="O37:O38" si="30">SUM(M37,N37)</f>
        <v>5</v>
      </c>
      <c r="P37" s="692"/>
      <c r="Q37" s="692"/>
      <c r="R37" s="1686"/>
      <c r="S37" s="1532"/>
      <c r="T37" s="1532"/>
      <c r="U37" s="1532"/>
      <c r="V37" s="1532"/>
      <c r="W37" s="1532"/>
      <c r="X37" s="1532"/>
      <c r="Y37" s="1532"/>
      <c r="Z37" s="1532"/>
      <c r="AA37" s="1532"/>
      <c r="AB37" s="1532"/>
    </row>
    <row r="38">
      <c r="A38" s="1814" t="s">
        <v>751</v>
      </c>
      <c r="B38" s="692">
        <v>0.0</v>
      </c>
      <c r="C38" s="692">
        <v>0.0</v>
      </c>
      <c r="D38" s="692">
        <v>0.0</v>
      </c>
      <c r="E38" s="692">
        <v>0.0</v>
      </c>
      <c r="F38" s="692">
        <v>0.0</v>
      </c>
      <c r="G38" s="692">
        <v>0.0</v>
      </c>
      <c r="H38" s="693">
        <f t="shared" si="29"/>
        <v>0</v>
      </c>
      <c r="I38" s="701"/>
      <c r="J38" s="647" t="s">
        <v>206</v>
      </c>
      <c r="K38" s="1814" t="s">
        <v>751</v>
      </c>
      <c r="L38" s="692">
        <v>0.0</v>
      </c>
      <c r="M38" s="701">
        <f t="shared" ref="M38:M39" si="31">(L38-H38)</f>
        <v>0</v>
      </c>
      <c r="N38" s="692">
        <v>0.0</v>
      </c>
      <c r="O38" s="701">
        <f t="shared" si="30"/>
        <v>0</v>
      </c>
      <c r="P38" s="701"/>
      <c r="Q38" s="1595"/>
      <c r="R38" s="1686"/>
      <c r="S38" s="1532"/>
      <c r="T38" s="1532"/>
      <c r="U38" s="1532"/>
      <c r="V38" s="1532"/>
      <c r="W38" s="1532"/>
      <c r="X38" s="1532"/>
      <c r="Y38" s="1532"/>
      <c r="Z38" s="1532"/>
      <c r="AA38" s="1532"/>
      <c r="AB38" s="1532"/>
    </row>
    <row r="39">
      <c r="A39" s="1714" t="s">
        <v>80</v>
      </c>
      <c r="B39" s="692">
        <v>0.0</v>
      </c>
      <c r="C39" s="692">
        <v>0.0</v>
      </c>
      <c r="D39" s="692">
        <v>0.0</v>
      </c>
      <c r="E39" s="692">
        <v>0.0</v>
      </c>
      <c r="F39" s="692">
        <v>0.0</v>
      </c>
      <c r="G39" s="692">
        <v>0.0</v>
      </c>
      <c r="H39" s="693">
        <f t="shared" si="29"/>
        <v>0</v>
      </c>
      <c r="I39" s="701"/>
      <c r="J39" s="647" t="s">
        <v>206</v>
      </c>
      <c r="K39" s="1714" t="s">
        <v>80</v>
      </c>
      <c r="L39" s="692">
        <v>27.0</v>
      </c>
      <c r="M39" s="701">
        <f t="shared" si="31"/>
        <v>27</v>
      </c>
      <c r="N39" s="692">
        <v>0.0</v>
      </c>
      <c r="O39" s="701">
        <f>sum(M39,N39)</f>
        <v>27</v>
      </c>
      <c r="P39" s="701"/>
      <c r="Q39" s="1595"/>
      <c r="R39" s="1686"/>
      <c r="S39" s="1532"/>
      <c r="T39" s="1532"/>
      <c r="U39" s="1532"/>
      <c r="V39" s="1532"/>
      <c r="W39" s="1532"/>
      <c r="X39" s="1532"/>
      <c r="Y39" s="1532"/>
      <c r="Z39" s="1532"/>
      <c r="AA39" s="1532"/>
      <c r="AB39" s="1532"/>
    </row>
    <row r="40">
      <c r="A40" s="1757" t="s">
        <v>87</v>
      </c>
      <c r="B40" s="1758">
        <f t="shared" ref="B40:G40" si="32"> SUM(B41:B44,B47:B50,B53:B56,B59:B62,B65:B68, B71:B74)</f>
        <v>16</v>
      </c>
      <c r="C40" s="1758">
        <f t="shared" si="32"/>
        <v>10</v>
      </c>
      <c r="D40" s="1758">
        <f t="shared" si="32"/>
        <v>20</v>
      </c>
      <c r="E40" s="1758">
        <f t="shared" si="32"/>
        <v>27</v>
      </c>
      <c r="F40" s="1758">
        <f t="shared" si="32"/>
        <v>12</v>
      </c>
      <c r="G40" s="1758">
        <f t="shared" si="32"/>
        <v>7</v>
      </c>
      <c r="H40" s="1758">
        <f>SUM(H41:H44,H47:H50,H53:H56,H59:H62,H65:H68,H71:H74)</f>
        <v>92</v>
      </c>
      <c r="I40" s="1758"/>
      <c r="J40" s="1812"/>
      <c r="K40" s="1757" t="s">
        <v>87</v>
      </c>
      <c r="L40" s="1561"/>
      <c r="M40" s="1561"/>
      <c r="N40" s="1561"/>
      <c r="O40" s="1561"/>
      <c r="P40" s="1561"/>
      <c r="Q40" s="1561"/>
      <c r="R40" s="1682"/>
      <c r="S40" s="1532"/>
      <c r="T40" s="1532"/>
      <c r="U40" s="1532"/>
      <c r="V40" s="1532"/>
      <c r="W40" s="1532"/>
      <c r="X40" s="1532"/>
      <c r="Y40" s="1532"/>
      <c r="Z40" s="1532"/>
      <c r="AA40" s="1532"/>
      <c r="AB40" s="1532"/>
    </row>
    <row r="41">
      <c r="A41" s="1759" t="s">
        <v>24</v>
      </c>
      <c r="B41" s="1760">
        <v>0.0</v>
      </c>
      <c r="C41" s="1760">
        <v>0.0</v>
      </c>
      <c r="D41" s="1760">
        <v>0.0</v>
      </c>
      <c r="E41" s="1760">
        <v>0.0</v>
      </c>
      <c r="F41" s="1760">
        <v>0.0</v>
      </c>
      <c r="G41" s="1760">
        <v>0.0</v>
      </c>
      <c r="H41" s="1761">
        <f t="shared" ref="H41:H43" si="33">SUM(B41:G41)</f>
        <v>0</v>
      </c>
      <c r="I41" s="1762">
        <f>SUM(H41:H45)</f>
        <v>0</v>
      </c>
      <c r="J41" s="647" t="s">
        <v>79</v>
      </c>
      <c r="K41" s="1759" t="s">
        <v>24</v>
      </c>
      <c r="L41" s="1765">
        <v>46.0</v>
      </c>
      <c r="M41" s="1762">
        <f>(L41-H41)-R41</f>
        <v>46</v>
      </c>
      <c r="N41" s="1765">
        <v>0.0</v>
      </c>
      <c r="O41" s="1762">
        <f t="shared" ref="O41:O42" si="34">SUM(M41,N41)</f>
        <v>46</v>
      </c>
      <c r="P41" s="1817" t="s">
        <v>505</v>
      </c>
      <c r="Q41" s="1817" t="s">
        <v>750</v>
      </c>
      <c r="R41" s="1762"/>
      <c r="S41" s="1532"/>
      <c r="T41" s="1532"/>
      <c r="U41" s="1532"/>
      <c r="V41" s="1532"/>
      <c r="W41" s="1532"/>
      <c r="X41" s="1532"/>
      <c r="Y41" s="1532"/>
      <c r="Z41" s="1532"/>
      <c r="AA41" s="1532"/>
      <c r="AB41" s="1532"/>
    </row>
    <row r="42">
      <c r="A42" s="1714" t="s">
        <v>77</v>
      </c>
      <c r="B42" s="692">
        <v>0.0</v>
      </c>
      <c r="C42" s="692">
        <v>0.0</v>
      </c>
      <c r="D42" s="692">
        <v>0.0</v>
      </c>
      <c r="E42" s="692">
        <v>0.0</v>
      </c>
      <c r="F42" s="692">
        <v>0.0</v>
      </c>
      <c r="G42" s="692">
        <v>0.0</v>
      </c>
      <c r="H42" s="693">
        <f t="shared" si="33"/>
        <v>0</v>
      </c>
      <c r="I42" s="596">
        <f>(I41/60)</f>
        <v>0</v>
      </c>
      <c r="J42" s="647"/>
      <c r="K42" s="1714" t="s">
        <v>77</v>
      </c>
      <c r="L42" s="692">
        <v>5.0</v>
      </c>
      <c r="M42" s="701">
        <f>(L42-H42-H43)-R42</f>
        <v>5</v>
      </c>
      <c r="N42" s="692">
        <v>0.0</v>
      </c>
      <c r="O42" s="701">
        <f t="shared" si="34"/>
        <v>5</v>
      </c>
      <c r="P42" s="701"/>
      <c r="Q42" s="1595"/>
      <c r="R42" s="1686"/>
      <c r="S42" s="1532"/>
      <c r="T42" s="1532"/>
      <c r="U42" s="1532"/>
      <c r="V42" s="1532"/>
      <c r="W42" s="1532"/>
      <c r="X42" s="1532"/>
      <c r="Y42" s="1532"/>
      <c r="Z42" s="1532"/>
      <c r="AA42" s="1532"/>
      <c r="AB42" s="1532"/>
    </row>
    <row r="43">
      <c r="A43" s="1714" t="s">
        <v>78</v>
      </c>
      <c r="B43" s="692">
        <v>0.0</v>
      </c>
      <c r="C43" s="692">
        <v>0.0</v>
      </c>
      <c r="D43" s="692">
        <v>0.0</v>
      </c>
      <c r="E43" s="692">
        <v>0.0</v>
      </c>
      <c r="F43" s="692">
        <v>0.0</v>
      </c>
      <c r="G43" s="692">
        <v>0.0</v>
      </c>
      <c r="H43" s="693">
        <f t="shared" si="33"/>
        <v>0</v>
      </c>
      <c r="I43" s="701"/>
      <c r="J43" s="647"/>
      <c r="K43" s="1714" t="s">
        <v>78</v>
      </c>
      <c r="L43" s="692" t="s">
        <v>79</v>
      </c>
      <c r="M43" s="701" t="s">
        <v>79</v>
      </c>
      <c r="N43" s="692" t="s">
        <v>79</v>
      </c>
      <c r="O43" s="701" t="s">
        <v>79</v>
      </c>
      <c r="P43" s="701"/>
      <c r="Q43" s="1595"/>
      <c r="R43" s="1686"/>
      <c r="S43" s="1532"/>
      <c r="T43" s="1532"/>
      <c r="U43" s="1532"/>
      <c r="V43" s="1532"/>
      <c r="W43" s="1532"/>
      <c r="X43" s="1532"/>
      <c r="Y43" s="1532"/>
      <c r="Z43" s="1532"/>
      <c r="AA43" s="1532"/>
      <c r="AB43" s="1532"/>
    </row>
    <row r="44">
      <c r="A44" s="1714" t="s">
        <v>446</v>
      </c>
      <c r="B44" s="692">
        <v>0.0</v>
      </c>
      <c r="C44" s="692">
        <v>0.0</v>
      </c>
      <c r="D44" s="692">
        <v>0.0</v>
      </c>
      <c r="E44" s="692">
        <v>0.0</v>
      </c>
      <c r="F44" s="692">
        <v>0.0</v>
      </c>
      <c r="G44" s="692">
        <v>0.0</v>
      </c>
      <c r="H44" s="693">
        <f t="shared" ref="H44:H46" si="35">sum(B44:G44)</f>
        <v>0</v>
      </c>
      <c r="I44" s="701"/>
      <c r="J44" s="647"/>
      <c r="K44" s="1714" t="s">
        <v>446</v>
      </c>
      <c r="L44" s="692">
        <v>4.0</v>
      </c>
      <c r="M44" s="701">
        <f>(L44-H44)-R44</f>
        <v>4</v>
      </c>
      <c r="N44" s="692">
        <v>0.0</v>
      </c>
      <c r="O44" s="701">
        <f t="shared" ref="O44:O45" si="36">SUM(M44,N44)</f>
        <v>4</v>
      </c>
      <c r="P44" s="701"/>
      <c r="Q44" s="1595"/>
      <c r="R44" s="1686"/>
      <c r="S44" s="1532"/>
      <c r="T44" s="1532"/>
      <c r="U44" s="1532"/>
      <c r="V44" s="1532"/>
      <c r="W44" s="1532"/>
      <c r="X44" s="1532"/>
      <c r="Y44" s="1532"/>
      <c r="Z44" s="1532"/>
      <c r="AA44" s="1532"/>
      <c r="AB44" s="1532"/>
    </row>
    <row r="45">
      <c r="A45" s="1814" t="s">
        <v>751</v>
      </c>
      <c r="B45" s="692">
        <v>0.0</v>
      </c>
      <c r="C45" s="692">
        <v>0.0</v>
      </c>
      <c r="D45" s="692">
        <v>0.0</v>
      </c>
      <c r="E45" s="692">
        <v>0.0</v>
      </c>
      <c r="F45" s="692">
        <v>0.0</v>
      </c>
      <c r="G45" s="692">
        <v>0.0</v>
      </c>
      <c r="H45" s="693">
        <f t="shared" si="35"/>
        <v>0</v>
      </c>
      <c r="I45" s="701"/>
      <c r="J45" s="647"/>
      <c r="K45" s="1814" t="s">
        <v>751</v>
      </c>
      <c r="L45" s="692">
        <v>0.0</v>
      </c>
      <c r="M45" s="701">
        <f t="shared" ref="M45:M46" si="37">(L45-H45)</f>
        <v>0</v>
      </c>
      <c r="N45" s="692">
        <v>0.0</v>
      </c>
      <c r="O45" s="701">
        <f t="shared" si="36"/>
        <v>0</v>
      </c>
      <c r="P45" s="701"/>
      <c r="Q45" s="1595"/>
      <c r="R45" s="1686"/>
      <c r="S45" s="1532"/>
      <c r="T45" s="1532"/>
      <c r="U45" s="1532"/>
      <c r="V45" s="1532"/>
      <c r="W45" s="1532"/>
      <c r="X45" s="1532"/>
      <c r="Y45" s="1532"/>
      <c r="Z45" s="1532"/>
      <c r="AA45" s="1532"/>
      <c r="AB45" s="1532"/>
    </row>
    <row r="46">
      <c r="A46" s="1714" t="s">
        <v>80</v>
      </c>
      <c r="B46" s="692">
        <v>0.0</v>
      </c>
      <c r="C46" s="692">
        <v>0.0</v>
      </c>
      <c r="D46" s="692">
        <v>0.0</v>
      </c>
      <c r="E46" s="692">
        <v>0.0</v>
      </c>
      <c r="F46" s="692">
        <v>0.0</v>
      </c>
      <c r="G46" s="692">
        <v>0.0</v>
      </c>
      <c r="H46" s="693">
        <f t="shared" si="35"/>
        <v>0</v>
      </c>
      <c r="I46" s="701"/>
      <c r="J46" s="647"/>
      <c r="K46" s="1714" t="s">
        <v>80</v>
      </c>
      <c r="L46" s="692">
        <v>40.0</v>
      </c>
      <c r="M46" s="701">
        <f t="shared" si="37"/>
        <v>40</v>
      </c>
      <c r="N46" s="692">
        <v>0.0</v>
      </c>
      <c r="O46" s="701">
        <f>sum(M46,N46)</f>
        <v>40</v>
      </c>
      <c r="P46" s="701"/>
      <c r="Q46" s="1595"/>
      <c r="R46" s="1686"/>
      <c r="S46" s="1532"/>
      <c r="T46" s="1532"/>
      <c r="U46" s="1532"/>
      <c r="V46" s="1532"/>
      <c r="W46" s="1532"/>
      <c r="X46" s="1532"/>
      <c r="Y46" s="1532"/>
      <c r="Z46" s="1532"/>
      <c r="AA46" s="1532"/>
      <c r="AB46" s="1532"/>
    </row>
    <row r="47">
      <c r="A47" s="1715" t="s">
        <v>96</v>
      </c>
      <c r="B47" s="1765">
        <v>0.0</v>
      </c>
      <c r="C47" s="1765">
        <v>0.0</v>
      </c>
      <c r="D47" s="1765">
        <v>4.0</v>
      </c>
      <c r="E47" s="1765">
        <v>7.0</v>
      </c>
      <c r="F47" s="1765">
        <v>2.0</v>
      </c>
      <c r="G47" s="1765">
        <v>0.0</v>
      </c>
      <c r="H47" s="1761">
        <f t="shared" ref="H47:H49" si="38">SUM(B47:G47)</f>
        <v>13</v>
      </c>
      <c r="I47" s="1762">
        <f>SUM(H47:H51)</f>
        <v>18</v>
      </c>
      <c r="J47" s="647" t="s">
        <v>79</v>
      </c>
      <c r="K47" s="1715" t="s">
        <v>96</v>
      </c>
      <c r="L47" s="1765">
        <v>40.0</v>
      </c>
      <c r="M47" s="1762">
        <f>(L47-H47)-R47</f>
        <v>27</v>
      </c>
      <c r="N47" s="1765">
        <v>10.0</v>
      </c>
      <c r="O47" s="1762">
        <f t="shared" ref="O47:O48" si="39">SUM(M47,N47)</f>
        <v>37</v>
      </c>
      <c r="P47" s="1817" t="s">
        <v>2</v>
      </c>
      <c r="Q47" s="1817" t="s">
        <v>750</v>
      </c>
      <c r="R47" s="1762"/>
      <c r="S47" s="1532"/>
      <c r="T47" s="1532"/>
      <c r="U47" s="1532"/>
      <c r="V47" s="1532"/>
      <c r="W47" s="1532"/>
      <c r="X47" s="1532"/>
      <c r="Y47" s="1532"/>
      <c r="Z47" s="1532"/>
      <c r="AA47" s="1532"/>
      <c r="AB47" s="1532"/>
    </row>
    <row r="48">
      <c r="A48" s="1714" t="s">
        <v>77</v>
      </c>
      <c r="B48" s="692">
        <v>0.0</v>
      </c>
      <c r="C48" s="692">
        <v>0.0</v>
      </c>
      <c r="D48" s="692">
        <v>2.0</v>
      </c>
      <c r="E48" s="692">
        <v>0.0</v>
      </c>
      <c r="F48" s="692">
        <v>0.0</v>
      </c>
      <c r="G48" s="692">
        <v>0.0</v>
      </c>
      <c r="H48" s="693">
        <f t="shared" si="38"/>
        <v>2</v>
      </c>
      <c r="I48" s="596">
        <f>(I47/60)</f>
        <v>0.3</v>
      </c>
      <c r="J48" s="647"/>
      <c r="K48" s="1714" t="s">
        <v>77</v>
      </c>
      <c r="L48" s="692">
        <v>5.0</v>
      </c>
      <c r="M48" s="701">
        <f>(L48-H48-H49)-R48</f>
        <v>2</v>
      </c>
      <c r="N48" s="692">
        <v>3.0</v>
      </c>
      <c r="O48" s="701">
        <f t="shared" si="39"/>
        <v>5</v>
      </c>
      <c r="P48" s="692"/>
      <c r="Q48" s="1621"/>
      <c r="R48" s="1686"/>
      <c r="S48" s="1532"/>
      <c r="T48" s="1532"/>
      <c r="U48" s="1532"/>
      <c r="V48" s="1532"/>
      <c r="W48" s="1532"/>
      <c r="X48" s="1532"/>
      <c r="Y48" s="1532"/>
      <c r="Z48" s="1532"/>
      <c r="AA48" s="1532"/>
      <c r="AB48" s="1532"/>
    </row>
    <row r="49">
      <c r="A49" s="1714" t="s">
        <v>78</v>
      </c>
      <c r="B49" s="692">
        <v>0.0</v>
      </c>
      <c r="C49" s="692">
        <v>0.0</v>
      </c>
      <c r="D49" s="692">
        <v>1.0</v>
      </c>
      <c r="E49" s="692">
        <v>0.0</v>
      </c>
      <c r="F49" s="692">
        <v>0.0</v>
      </c>
      <c r="G49" s="692">
        <v>0.0</v>
      </c>
      <c r="H49" s="693">
        <f t="shared" si="38"/>
        <v>1</v>
      </c>
      <c r="I49" s="701"/>
      <c r="J49" s="647"/>
      <c r="K49" s="1714" t="s">
        <v>78</v>
      </c>
      <c r="L49" s="692" t="s">
        <v>79</v>
      </c>
      <c r="M49" s="701" t="s">
        <v>79</v>
      </c>
      <c r="N49" s="692" t="s">
        <v>79</v>
      </c>
      <c r="O49" s="701" t="s">
        <v>79</v>
      </c>
      <c r="P49" s="692"/>
      <c r="Q49" s="1686"/>
      <c r="R49" s="1686"/>
      <c r="S49" s="1532"/>
      <c r="T49" s="1532"/>
      <c r="U49" s="1532"/>
      <c r="V49" s="1532"/>
      <c r="W49" s="1532"/>
      <c r="X49" s="1532"/>
      <c r="Y49" s="1532"/>
      <c r="Z49" s="1532"/>
      <c r="AA49" s="1532"/>
      <c r="AB49" s="1532"/>
    </row>
    <row r="50">
      <c r="A50" s="1714" t="s">
        <v>446</v>
      </c>
      <c r="B50" s="692">
        <v>0.0</v>
      </c>
      <c r="C50" s="692">
        <v>0.0</v>
      </c>
      <c r="D50" s="692">
        <v>0.0</v>
      </c>
      <c r="E50" s="692">
        <v>0.0</v>
      </c>
      <c r="F50" s="692">
        <v>0.0</v>
      </c>
      <c r="G50" s="692">
        <v>0.0</v>
      </c>
      <c r="H50" s="693">
        <f t="shared" ref="H50:H52" si="40">sum(B50:G50)</f>
        <v>0</v>
      </c>
      <c r="I50" s="701"/>
      <c r="J50" s="647"/>
      <c r="K50" s="1714" t="s">
        <v>446</v>
      </c>
      <c r="L50" s="692">
        <v>1.0</v>
      </c>
      <c r="M50" s="701">
        <f>(L50-H50)-R50</f>
        <v>1</v>
      </c>
      <c r="N50" s="692">
        <v>0.0</v>
      </c>
      <c r="O50" s="701">
        <f t="shared" ref="O50:O51" si="41">SUM(M50,N50)</f>
        <v>1</v>
      </c>
      <c r="P50" s="692"/>
      <c r="Q50" s="1621"/>
      <c r="R50" s="1686"/>
      <c r="S50" s="1532"/>
      <c r="T50" s="1532"/>
      <c r="U50" s="1532"/>
      <c r="V50" s="1532"/>
      <c r="W50" s="1532"/>
      <c r="X50" s="1532"/>
      <c r="Y50" s="1532"/>
      <c r="Z50" s="1532"/>
      <c r="AA50" s="1532"/>
      <c r="AB50" s="1532"/>
    </row>
    <row r="51">
      <c r="A51" s="1814" t="s">
        <v>751</v>
      </c>
      <c r="B51" s="692">
        <v>0.0</v>
      </c>
      <c r="C51" s="692">
        <v>0.0</v>
      </c>
      <c r="D51" s="692">
        <v>1.0</v>
      </c>
      <c r="E51" s="692">
        <v>1.0</v>
      </c>
      <c r="F51" s="692">
        <v>0.0</v>
      </c>
      <c r="G51" s="692">
        <v>0.0</v>
      </c>
      <c r="H51" s="693">
        <f t="shared" si="40"/>
        <v>2</v>
      </c>
      <c r="I51" s="701"/>
      <c r="J51" s="647"/>
      <c r="K51" s="1814" t="s">
        <v>751</v>
      </c>
      <c r="L51" s="692">
        <v>2.0</v>
      </c>
      <c r="M51" s="701">
        <f t="shared" ref="M51:M52" si="42">(L51-H51)</f>
        <v>0</v>
      </c>
      <c r="N51" s="692">
        <v>0.0</v>
      </c>
      <c r="O51" s="701">
        <f t="shared" si="41"/>
        <v>0</v>
      </c>
      <c r="P51" s="692"/>
      <c r="Q51" s="1595"/>
      <c r="R51" s="1686"/>
      <c r="S51" s="1532"/>
      <c r="T51" s="1532"/>
      <c r="U51" s="1532"/>
      <c r="V51" s="1532"/>
      <c r="W51" s="1532"/>
      <c r="X51" s="1532"/>
      <c r="Y51" s="1532"/>
      <c r="Z51" s="1532"/>
      <c r="AA51" s="1532"/>
      <c r="AB51" s="1532"/>
    </row>
    <row r="52">
      <c r="A52" s="1714" t="s">
        <v>80</v>
      </c>
      <c r="B52" s="692">
        <v>0.0</v>
      </c>
      <c r="C52" s="692">
        <v>0.0</v>
      </c>
      <c r="D52" s="692">
        <v>0.0</v>
      </c>
      <c r="E52" s="692">
        <v>0.0</v>
      </c>
      <c r="F52" s="692">
        <v>0.0</v>
      </c>
      <c r="G52" s="692">
        <v>0.0</v>
      </c>
      <c r="H52" s="693">
        <f t="shared" si="40"/>
        <v>0</v>
      </c>
      <c r="I52" s="701"/>
      <c r="J52" s="647"/>
      <c r="K52" s="1714" t="s">
        <v>80</v>
      </c>
      <c r="L52" s="692">
        <v>2.0</v>
      </c>
      <c r="M52" s="701">
        <f t="shared" si="42"/>
        <v>2</v>
      </c>
      <c r="N52" s="692">
        <v>30.0</v>
      </c>
      <c r="O52" s="701">
        <f>sum(M52,N52)</f>
        <v>32</v>
      </c>
      <c r="P52" s="692"/>
      <c r="Q52" s="1595"/>
      <c r="R52" s="1686"/>
      <c r="S52" s="1532"/>
      <c r="T52" s="1532"/>
      <c r="U52" s="1532"/>
      <c r="V52" s="1532"/>
      <c r="W52" s="1532"/>
      <c r="X52" s="1532"/>
      <c r="Y52" s="1532"/>
      <c r="Z52" s="1532"/>
      <c r="AA52" s="1532"/>
      <c r="AB52" s="1532"/>
    </row>
    <row r="53">
      <c r="A53" s="1715" t="s">
        <v>600</v>
      </c>
      <c r="B53" s="1760">
        <v>0.0</v>
      </c>
      <c r="C53" s="1760">
        <v>1.0</v>
      </c>
      <c r="D53" s="1760">
        <v>1.0</v>
      </c>
      <c r="E53" s="1760">
        <v>3.0</v>
      </c>
      <c r="F53" s="1760">
        <v>2.0</v>
      </c>
      <c r="G53" s="1760">
        <v>4.0</v>
      </c>
      <c r="H53" s="1761">
        <f t="shared" ref="H53:H55" si="43">SUM(B53:G53)</f>
        <v>11</v>
      </c>
      <c r="I53" s="1762">
        <f>SUM(H53:H57)</f>
        <v>21</v>
      </c>
      <c r="J53" s="647" t="s">
        <v>79</v>
      </c>
      <c r="K53" s="1715" t="s">
        <v>600</v>
      </c>
      <c r="L53" s="1765">
        <v>44.0</v>
      </c>
      <c r="M53" s="1762">
        <f>(L53-H53)-R53</f>
        <v>33</v>
      </c>
      <c r="N53" s="1765">
        <v>0.0</v>
      </c>
      <c r="O53" s="1762">
        <f t="shared" ref="O53:O54" si="44">SUM(M53,N53)</f>
        <v>33</v>
      </c>
      <c r="P53" s="1817"/>
      <c r="Q53" s="1817" t="s">
        <v>750</v>
      </c>
      <c r="R53" s="1762"/>
      <c r="S53" s="1532"/>
      <c r="T53" s="1532"/>
      <c r="U53" s="1532"/>
      <c r="V53" s="1532"/>
      <c r="W53" s="1532"/>
      <c r="X53" s="1532"/>
      <c r="Y53" s="1532"/>
      <c r="Z53" s="1532"/>
      <c r="AA53" s="1532"/>
      <c r="AB53" s="1532"/>
    </row>
    <row r="54">
      <c r="A54" s="1714" t="s">
        <v>77</v>
      </c>
      <c r="B54" s="692">
        <v>0.0</v>
      </c>
      <c r="C54" s="692">
        <v>0.0</v>
      </c>
      <c r="D54" s="692">
        <v>0.0</v>
      </c>
      <c r="E54" s="692">
        <v>0.0</v>
      </c>
      <c r="F54" s="692">
        <v>0.0</v>
      </c>
      <c r="G54" s="692">
        <v>0.0</v>
      </c>
      <c r="H54" s="693">
        <f t="shared" si="43"/>
        <v>0</v>
      </c>
      <c r="I54" s="596">
        <f>(I53/60)</f>
        <v>0.35</v>
      </c>
      <c r="J54" s="647"/>
      <c r="K54" s="1714" t="s">
        <v>77</v>
      </c>
      <c r="L54" s="692">
        <v>8.0</v>
      </c>
      <c r="M54" s="701">
        <f>(L54-H54-H55)-R54</f>
        <v>0</v>
      </c>
      <c r="N54" s="692">
        <v>0.0</v>
      </c>
      <c r="O54" s="701">
        <f t="shared" si="44"/>
        <v>0</v>
      </c>
      <c r="P54" s="701"/>
      <c r="Q54" s="701"/>
      <c r="R54" s="1686"/>
      <c r="S54" s="1532"/>
      <c r="T54" s="1532"/>
      <c r="U54" s="1532"/>
      <c r="V54" s="1532"/>
      <c r="W54" s="1532"/>
      <c r="X54" s="1532"/>
      <c r="Y54" s="1532"/>
      <c r="Z54" s="1532"/>
      <c r="AA54" s="1532"/>
      <c r="AB54" s="1532"/>
    </row>
    <row r="55">
      <c r="A55" s="1714" t="s">
        <v>78</v>
      </c>
      <c r="B55" s="692">
        <v>0.0</v>
      </c>
      <c r="C55" s="692">
        <v>0.0</v>
      </c>
      <c r="D55" s="692">
        <v>0.0</v>
      </c>
      <c r="E55" s="692">
        <v>4.0</v>
      </c>
      <c r="F55" s="692">
        <v>4.0</v>
      </c>
      <c r="G55" s="692">
        <v>0.0</v>
      </c>
      <c r="H55" s="693">
        <f t="shared" si="43"/>
        <v>8</v>
      </c>
      <c r="I55" s="701"/>
      <c r="J55" s="647"/>
      <c r="K55" s="1714" t="s">
        <v>78</v>
      </c>
      <c r="L55" s="692" t="s">
        <v>79</v>
      </c>
      <c r="M55" s="701" t="s">
        <v>79</v>
      </c>
      <c r="N55" s="692" t="s">
        <v>79</v>
      </c>
      <c r="O55" s="701" t="s">
        <v>79</v>
      </c>
      <c r="P55" s="701"/>
      <c r="Q55" s="701"/>
      <c r="R55" s="1686"/>
      <c r="S55" s="1532"/>
      <c r="T55" s="1532"/>
      <c r="U55" s="1532"/>
      <c r="V55" s="1532"/>
      <c r="W55" s="1532"/>
      <c r="X55" s="1532"/>
      <c r="Y55" s="1532"/>
      <c r="Z55" s="1532"/>
      <c r="AA55" s="1532"/>
      <c r="AB55" s="1532"/>
    </row>
    <row r="56">
      <c r="A56" s="1714" t="s">
        <v>446</v>
      </c>
      <c r="B56" s="692">
        <v>0.0</v>
      </c>
      <c r="C56" s="692">
        <v>0.0</v>
      </c>
      <c r="D56" s="692">
        <v>0.0</v>
      </c>
      <c r="E56" s="692">
        <v>2.0</v>
      </c>
      <c r="F56" s="692">
        <v>0.0</v>
      </c>
      <c r="G56" s="692">
        <v>0.0</v>
      </c>
      <c r="H56" s="693">
        <f t="shared" ref="H56:H58" si="45">sum(B56:G56)</f>
        <v>2</v>
      </c>
      <c r="I56" s="701"/>
      <c r="J56" s="647"/>
      <c r="K56" s="1714" t="s">
        <v>446</v>
      </c>
      <c r="L56" s="692">
        <v>2.0</v>
      </c>
      <c r="M56" s="701">
        <f>(L56-H56)-R56</f>
        <v>0</v>
      </c>
      <c r="N56" s="692">
        <v>0.0</v>
      </c>
      <c r="O56" s="701">
        <f t="shared" ref="O56:O57" si="46">SUM(M56,N56)</f>
        <v>0</v>
      </c>
      <c r="P56" s="701"/>
      <c r="Q56" s="701"/>
      <c r="R56" s="1686"/>
      <c r="S56" s="1532"/>
      <c r="T56" s="1532"/>
      <c r="U56" s="1532"/>
      <c r="V56" s="1532"/>
      <c r="W56" s="1532"/>
      <c r="X56" s="1532"/>
      <c r="Y56" s="1532"/>
      <c r="Z56" s="1532"/>
      <c r="AA56" s="1532"/>
      <c r="AB56" s="1532"/>
    </row>
    <row r="57">
      <c r="A57" s="1814" t="s">
        <v>751</v>
      </c>
      <c r="B57" s="692">
        <v>0.0</v>
      </c>
      <c r="C57" s="692">
        <v>0.0</v>
      </c>
      <c r="D57" s="692">
        <v>0.0</v>
      </c>
      <c r="E57" s="692">
        <v>0.0</v>
      </c>
      <c r="F57" s="692">
        <v>0.0</v>
      </c>
      <c r="G57" s="692">
        <v>0.0</v>
      </c>
      <c r="H57" s="693">
        <f t="shared" si="45"/>
        <v>0</v>
      </c>
      <c r="I57" s="701"/>
      <c r="J57" s="647"/>
      <c r="K57" s="1814" t="s">
        <v>751</v>
      </c>
      <c r="L57" s="692">
        <v>0.0</v>
      </c>
      <c r="M57" s="701">
        <f t="shared" ref="M57:M58" si="47">(L57-H57)</f>
        <v>0</v>
      </c>
      <c r="N57" s="692">
        <v>0.0</v>
      </c>
      <c r="O57" s="701">
        <f t="shared" si="46"/>
        <v>0</v>
      </c>
      <c r="P57" s="701"/>
      <c r="Q57" s="701"/>
      <c r="R57" s="1686"/>
      <c r="S57" s="1532"/>
      <c r="T57" s="1532"/>
      <c r="U57" s="1532"/>
      <c r="V57" s="1532"/>
      <c r="W57" s="1532"/>
      <c r="X57" s="1532"/>
      <c r="Y57" s="1532"/>
      <c r="Z57" s="1532"/>
      <c r="AA57" s="1532"/>
      <c r="AB57" s="1532"/>
    </row>
    <row r="58">
      <c r="A58" s="1714" t="s">
        <v>80</v>
      </c>
      <c r="B58" s="692">
        <v>0.0</v>
      </c>
      <c r="C58" s="692">
        <v>0.0</v>
      </c>
      <c r="D58" s="692">
        <v>0.0</v>
      </c>
      <c r="E58" s="692">
        <v>0.0</v>
      </c>
      <c r="F58" s="692">
        <v>0.0</v>
      </c>
      <c r="G58" s="692">
        <v>0.0</v>
      </c>
      <c r="H58" s="693">
        <f t="shared" si="45"/>
        <v>0</v>
      </c>
      <c r="I58" s="701"/>
      <c r="J58" s="647"/>
      <c r="K58" s="1714" t="s">
        <v>80</v>
      </c>
      <c r="L58" s="692">
        <v>22.0</v>
      </c>
      <c r="M58" s="701">
        <f t="shared" si="47"/>
        <v>22</v>
      </c>
      <c r="N58" s="692">
        <v>0.0</v>
      </c>
      <c r="O58" s="701">
        <f>sum(M58,N58)</f>
        <v>22</v>
      </c>
      <c r="P58" s="701"/>
      <c r="Q58" s="701"/>
      <c r="R58" s="1686"/>
      <c r="S58" s="1532"/>
      <c r="T58" s="1532"/>
      <c r="U58" s="1532"/>
      <c r="V58" s="1532"/>
      <c r="W58" s="1532"/>
      <c r="X58" s="1532"/>
      <c r="Y58" s="1532"/>
      <c r="Z58" s="1532"/>
      <c r="AA58" s="1532"/>
      <c r="AB58" s="1532"/>
    </row>
    <row r="59">
      <c r="A59" s="1715" t="s">
        <v>622</v>
      </c>
      <c r="B59" s="1765">
        <v>0.0</v>
      </c>
      <c r="C59" s="1765">
        <v>0.0</v>
      </c>
      <c r="D59" s="1765">
        <v>8.0</v>
      </c>
      <c r="E59" s="1765">
        <v>9.0</v>
      </c>
      <c r="F59" s="1765">
        <v>2.0</v>
      </c>
      <c r="G59" s="1765">
        <v>3.0</v>
      </c>
      <c r="H59" s="1761">
        <f t="shared" ref="H59:H61" si="48">SUM(B59:G59)</f>
        <v>22</v>
      </c>
      <c r="I59" s="1762">
        <f>SUM(H59:H63)</f>
        <v>22</v>
      </c>
      <c r="J59" s="647" t="s">
        <v>79</v>
      </c>
      <c r="K59" s="1715" t="s">
        <v>622</v>
      </c>
      <c r="L59" s="1765">
        <v>31.0</v>
      </c>
      <c r="M59" s="1762">
        <f>(L59-H59)-R59</f>
        <v>9</v>
      </c>
      <c r="N59" s="1765">
        <v>20.0</v>
      </c>
      <c r="O59" s="1762">
        <f t="shared" ref="O59:O60" si="49">SUM(M59,N59)</f>
        <v>29</v>
      </c>
      <c r="P59" s="1817"/>
      <c r="Q59" s="1817" t="s">
        <v>750</v>
      </c>
      <c r="R59" s="1762"/>
      <c r="S59" s="1532"/>
      <c r="T59" s="1532"/>
      <c r="U59" s="1532"/>
      <c r="V59" s="1532"/>
      <c r="W59" s="1532"/>
      <c r="X59" s="1532"/>
      <c r="Y59" s="1532"/>
      <c r="Z59" s="1532"/>
      <c r="AA59" s="1532"/>
      <c r="AB59" s="1532"/>
    </row>
    <row r="60">
      <c r="A60" s="1714" t="s">
        <v>77</v>
      </c>
      <c r="B60" s="692">
        <v>0.0</v>
      </c>
      <c r="C60" s="692">
        <v>0.0</v>
      </c>
      <c r="D60" s="692">
        <v>0.0</v>
      </c>
      <c r="E60" s="692">
        <v>0.0</v>
      </c>
      <c r="F60" s="692">
        <v>0.0</v>
      </c>
      <c r="G60" s="692">
        <v>0.0</v>
      </c>
      <c r="H60" s="693">
        <f t="shared" si="48"/>
        <v>0</v>
      </c>
      <c r="I60" s="596">
        <f>(I59/60)</f>
        <v>0.3666666667</v>
      </c>
      <c r="J60" s="647"/>
      <c r="K60" s="1714" t="s">
        <v>77</v>
      </c>
      <c r="L60" s="692">
        <v>3.0</v>
      </c>
      <c r="M60" s="701">
        <f>(L60-H60-H61)-R60</f>
        <v>3</v>
      </c>
      <c r="N60" s="692">
        <v>7.0</v>
      </c>
      <c r="O60" s="701">
        <f t="shared" si="49"/>
        <v>10</v>
      </c>
      <c r="P60" s="701"/>
      <c r="Q60" s="701"/>
      <c r="R60" s="1686"/>
      <c r="S60" s="1532"/>
      <c r="T60" s="1532"/>
      <c r="U60" s="1532"/>
      <c r="V60" s="1532"/>
      <c r="W60" s="1532"/>
      <c r="X60" s="1532"/>
      <c r="Y60" s="1532"/>
      <c r="Z60" s="1532"/>
      <c r="AA60" s="1532"/>
      <c r="AB60" s="1532"/>
    </row>
    <row r="61">
      <c r="A61" s="1714" t="s">
        <v>78</v>
      </c>
      <c r="B61" s="692">
        <v>0.0</v>
      </c>
      <c r="C61" s="692">
        <v>0.0</v>
      </c>
      <c r="D61" s="692">
        <v>0.0</v>
      </c>
      <c r="E61" s="692">
        <v>0.0</v>
      </c>
      <c r="F61" s="692">
        <v>0.0</v>
      </c>
      <c r="G61" s="692">
        <v>0.0</v>
      </c>
      <c r="H61" s="693">
        <f t="shared" si="48"/>
        <v>0</v>
      </c>
      <c r="I61" s="701"/>
      <c r="J61" s="647"/>
      <c r="K61" s="1714" t="s">
        <v>78</v>
      </c>
      <c r="L61" s="692" t="s">
        <v>79</v>
      </c>
      <c r="M61" s="701" t="s">
        <v>79</v>
      </c>
      <c r="N61" s="692" t="s">
        <v>79</v>
      </c>
      <c r="O61" s="701" t="s">
        <v>79</v>
      </c>
      <c r="P61" s="701"/>
      <c r="Q61" s="701"/>
      <c r="R61" s="1686"/>
      <c r="S61" s="1532"/>
      <c r="T61" s="1532"/>
      <c r="U61" s="1532"/>
      <c r="V61" s="1532"/>
      <c r="W61" s="1532"/>
      <c r="X61" s="1532"/>
      <c r="Y61" s="1532"/>
      <c r="Z61" s="1532"/>
      <c r="AA61" s="1532"/>
      <c r="AB61" s="1532"/>
    </row>
    <row r="62">
      <c r="A62" s="1714" t="s">
        <v>446</v>
      </c>
      <c r="B62" s="692">
        <v>0.0</v>
      </c>
      <c r="C62" s="692">
        <v>0.0</v>
      </c>
      <c r="D62" s="692">
        <v>0.0</v>
      </c>
      <c r="E62" s="692">
        <v>0.0</v>
      </c>
      <c r="F62" s="692">
        <v>0.0</v>
      </c>
      <c r="G62" s="692">
        <v>0.0</v>
      </c>
      <c r="H62" s="693">
        <f t="shared" ref="H62:H64" si="50">sum(B62:G62)</f>
        <v>0</v>
      </c>
      <c r="I62" s="701"/>
      <c r="J62" s="647"/>
      <c r="K62" s="1714" t="s">
        <v>446</v>
      </c>
      <c r="L62" s="692">
        <v>0.0</v>
      </c>
      <c r="M62" s="701">
        <f>(L62-H62)-R62</f>
        <v>0</v>
      </c>
      <c r="N62" s="692">
        <v>5.0</v>
      </c>
      <c r="O62" s="701">
        <f t="shared" ref="O62:O63" si="51">SUM(M62,N62)</f>
        <v>5</v>
      </c>
      <c r="P62" s="701"/>
      <c r="Q62" s="701"/>
      <c r="R62" s="1686"/>
      <c r="S62" s="1532"/>
      <c r="T62" s="1532"/>
      <c r="U62" s="1532"/>
      <c r="V62" s="1532"/>
      <c r="W62" s="1532"/>
      <c r="X62" s="1532"/>
      <c r="Y62" s="1532"/>
      <c r="Z62" s="1532"/>
      <c r="AA62" s="1532"/>
      <c r="AB62" s="1532"/>
    </row>
    <row r="63">
      <c r="A63" s="1814" t="s">
        <v>751</v>
      </c>
      <c r="B63" s="692">
        <v>0.0</v>
      </c>
      <c r="C63" s="692">
        <v>0.0</v>
      </c>
      <c r="D63" s="692">
        <v>0.0</v>
      </c>
      <c r="E63" s="692">
        <v>0.0</v>
      </c>
      <c r="F63" s="692">
        <v>0.0</v>
      </c>
      <c r="G63" s="692">
        <v>0.0</v>
      </c>
      <c r="H63" s="693">
        <f t="shared" si="50"/>
        <v>0</v>
      </c>
      <c r="I63" s="701"/>
      <c r="J63" s="647"/>
      <c r="K63" s="1814" t="s">
        <v>751</v>
      </c>
      <c r="L63" s="692">
        <v>0.0</v>
      </c>
      <c r="M63" s="701">
        <f t="shared" ref="M63:M64" si="52">(L63-H63)</f>
        <v>0</v>
      </c>
      <c r="N63" s="692">
        <v>0.0</v>
      </c>
      <c r="O63" s="701">
        <f t="shared" si="51"/>
        <v>0</v>
      </c>
      <c r="P63" s="701"/>
      <c r="Q63" s="701"/>
      <c r="R63" s="1686"/>
      <c r="S63" s="1532"/>
      <c r="T63" s="1532"/>
      <c r="U63" s="1532"/>
      <c r="V63" s="1532"/>
      <c r="W63" s="1532"/>
      <c r="X63" s="1532"/>
      <c r="Y63" s="1532"/>
      <c r="Z63" s="1532"/>
      <c r="AA63" s="1532"/>
      <c r="AB63" s="1532"/>
    </row>
    <row r="64">
      <c r="A64" s="1714" t="s">
        <v>80</v>
      </c>
      <c r="B64" s="692">
        <v>0.0</v>
      </c>
      <c r="C64" s="692">
        <v>0.0</v>
      </c>
      <c r="D64" s="692">
        <v>0.0</v>
      </c>
      <c r="E64" s="692">
        <v>0.0</v>
      </c>
      <c r="F64" s="692">
        <v>0.0</v>
      </c>
      <c r="G64" s="692">
        <v>0.0</v>
      </c>
      <c r="H64" s="693">
        <f t="shared" si="50"/>
        <v>0</v>
      </c>
      <c r="I64" s="701"/>
      <c r="J64" s="647"/>
      <c r="K64" s="1714" t="s">
        <v>80</v>
      </c>
      <c r="L64" s="692">
        <v>29.0</v>
      </c>
      <c r="M64" s="701">
        <f t="shared" si="52"/>
        <v>29</v>
      </c>
      <c r="N64" s="692">
        <v>0.0</v>
      </c>
      <c r="O64" s="701">
        <f>sum(M64,N64)</f>
        <v>29</v>
      </c>
      <c r="P64" s="701"/>
      <c r="Q64" s="701"/>
      <c r="R64" s="1686"/>
      <c r="S64" s="1532"/>
      <c r="T64" s="1532"/>
      <c r="U64" s="1532"/>
      <c r="V64" s="1532"/>
      <c r="W64" s="1532"/>
      <c r="X64" s="1532"/>
      <c r="Y64" s="1532"/>
      <c r="Z64" s="1532"/>
      <c r="AA64" s="1532"/>
      <c r="AB64" s="1532"/>
    </row>
    <row r="65">
      <c r="A65" s="1762" t="s">
        <v>659</v>
      </c>
      <c r="B65" s="1760">
        <v>7.0</v>
      </c>
      <c r="C65" s="1760">
        <v>5.0</v>
      </c>
      <c r="D65" s="1760">
        <v>3.0</v>
      </c>
      <c r="E65" s="1760">
        <v>2.0</v>
      </c>
      <c r="F65" s="1760">
        <v>2.0</v>
      </c>
      <c r="G65" s="1760">
        <v>0.0</v>
      </c>
      <c r="H65" s="1761">
        <f t="shared" ref="H65:H67" si="53">SUM(B65:G65)</f>
        <v>19</v>
      </c>
      <c r="I65" s="1762">
        <f>SUM(H65:H69)</f>
        <v>33</v>
      </c>
      <c r="J65" s="1815" t="s">
        <v>79</v>
      </c>
      <c r="K65" s="1762" t="s">
        <v>659</v>
      </c>
      <c r="L65" s="1765">
        <v>26.0</v>
      </c>
      <c r="M65" s="1762">
        <f>(L65-H65)-R65</f>
        <v>7</v>
      </c>
      <c r="N65" s="1765">
        <v>50.0</v>
      </c>
      <c r="O65" s="1762">
        <f t="shared" ref="O65:O66" si="54">SUM(M65,N65)</f>
        <v>57</v>
      </c>
      <c r="P65" s="1765" t="s">
        <v>2</v>
      </c>
      <c r="Q65" s="1766" t="s">
        <v>383</v>
      </c>
      <c r="R65" s="1762"/>
      <c r="S65" s="1532"/>
      <c r="T65" s="1532"/>
      <c r="U65" s="1532"/>
      <c r="V65" s="1532"/>
      <c r="W65" s="1532"/>
      <c r="X65" s="1532"/>
      <c r="Y65" s="1532"/>
      <c r="Z65" s="1532"/>
      <c r="AA65" s="1532"/>
      <c r="AB65" s="1532"/>
    </row>
    <row r="66">
      <c r="A66" s="1714" t="s">
        <v>77</v>
      </c>
      <c r="B66" s="692">
        <v>0.0</v>
      </c>
      <c r="C66" s="692">
        <v>0.0</v>
      </c>
      <c r="D66" s="692">
        <v>0.0</v>
      </c>
      <c r="E66" s="692">
        <v>0.0</v>
      </c>
      <c r="F66" s="692">
        <v>0.0</v>
      </c>
      <c r="G66" s="692">
        <v>0.0</v>
      </c>
      <c r="H66" s="693">
        <f t="shared" si="53"/>
        <v>0</v>
      </c>
      <c r="I66" s="596">
        <f>(I65/60)</f>
        <v>0.55</v>
      </c>
      <c r="J66" s="647" t="s">
        <v>206</v>
      </c>
      <c r="K66" s="1714" t="s">
        <v>77</v>
      </c>
      <c r="L66" s="692">
        <v>15.0</v>
      </c>
      <c r="M66" s="701">
        <f>(L66-H66-H67)-R66</f>
        <v>1</v>
      </c>
      <c r="N66" s="692">
        <v>10.0</v>
      </c>
      <c r="O66" s="701">
        <f t="shared" si="54"/>
        <v>11</v>
      </c>
      <c r="P66" s="701"/>
      <c r="Q66" s="1621"/>
      <c r="R66" s="1686"/>
      <c r="S66" s="1532"/>
      <c r="T66" s="1532"/>
      <c r="U66" s="1532"/>
      <c r="V66" s="1532"/>
      <c r="W66" s="1532"/>
      <c r="X66" s="1532"/>
      <c r="Y66" s="1532"/>
      <c r="Z66" s="1532"/>
      <c r="AA66" s="1532"/>
      <c r="AB66" s="1532"/>
    </row>
    <row r="67">
      <c r="A67" s="1714" t="s">
        <v>78</v>
      </c>
      <c r="B67" s="692">
        <v>9.0</v>
      </c>
      <c r="C67" s="692">
        <v>4.0</v>
      </c>
      <c r="D67" s="692">
        <v>1.0</v>
      </c>
      <c r="E67" s="692">
        <v>0.0</v>
      </c>
      <c r="F67" s="692">
        <v>0.0</v>
      </c>
      <c r="G67" s="692">
        <v>0.0</v>
      </c>
      <c r="H67" s="693">
        <f t="shared" si="53"/>
        <v>14</v>
      </c>
      <c r="I67" s="701"/>
      <c r="J67" s="647" t="s">
        <v>206</v>
      </c>
      <c r="K67" s="1714" t="s">
        <v>78</v>
      </c>
      <c r="L67" s="692" t="s">
        <v>79</v>
      </c>
      <c r="M67" s="701" t="s">
        <v>79</v>
      </c>
      <c r="N67" s="692" t="s">
        <v>79</v>
      </c>
      <c r="O67" s="701" t="s">
        <v>79</v>
      </c>
      <c r="P67" s="701"/>
      <c r="Q67" s="1686"/>
      <c r="R67" s="1686"/>
      <c r="S67" s="1532"/>
      <c r="T67" s="1532"/>
      <c r="U67" s="1532"/>
      <c r="V67" s="1532"/>
      <c r="W67" s="1532"/>
      <c r="X67" s="1532"/>
      <c r="Y67" s="1532"/>
      <c r="Z67" s="1532"/>
      <c r="AA67" s="1532"/>
      <c r="AB67" s="1532"/>
    </row>
    <row r="68">
      <c r="A68" s="1714" t="s">
        <v>446</v>
      </c>
      <c r="B68" s="692">
        <v>0.0</v>
      </c>
      <c r="C68" s="692">
        <v>0.0</v>
      </c>
      <c r="D68" s="692">
        <v>0.0</v>
      </c>
      <c r="E68" s="692">
        <v>0.0</v>
      </c>
      <c r="F68" s="692">
        <v>0.0</v>
      </c>
      <c r="G68" s="692">
        <v>0.0</v>
      </c>
      <c r="H68" s="693">
        <f t="shared" ref="H68:H70" si="55">sum(B68:G68)</f>
        <v>0</v>
      </c>
      <c r="I68" s="701"/>
      <c r="J68" s="1815" t="s">
        <v>79</v>
      </c>
      <c r="K68" s="1714" t="s">
        <v>446</v>
      </c>
      <c r="L68" s="692">
        <v>1.0</v>
      </c>
      <c r="M68" s="701">
        <f>(L68-H68)-R68</f>
        <v>1</v>
      </c>
      <c r="N68" s="692">
        <v>5.0</v>
      </c>
      <c r="O68" s="701">
        <f t="shared" ref="O68:O69" si="56">SUM(M68,N68)</f>
        <v>6</v>
      </c>
      <c r="P68" s="701"/>
      <c r="Q68" s="1621" t="s">
        <v>619</v>
      </c>
      <c r="R68" s="1686"/>
      <c r="S68" s="1532"/>
      <c r="T68" s="1532"/>
      <c r="U68" s="1532"/>
      <c r="V68" s="1532"/>
      <c r="W68" s="1532"/>
      <c r="X68" s="1532"/>
      <c r="Y68" s="1532"/>
      <c r="Z68" s="1532"/>
      <c r="AA68" s="1532"/>
      <c r="AB68" s="1532"/>
    </row>
    <row r="69">
      <c r="A69" s="1814" t="s">
        <v>751</v>
      </c>
      <c r="B69" s="692">
        <v>0.0</v>
      </c>
      <c r="C69" s="692">
        <v>0.0</v>
      </c>
      <c r="D69" s="692">
        <v>0.0</v>
      </c>
      <c r="E69" s="692">
        <v>0.0</v>
      </c>
      <c r="F69" s="692">
        <v>0.0</v>
      </c>
      <c r="G69" s="692">
        <v>0.0</v>
      </c>
      <c r="H69" s="693">
        <f t="shared" si="55"/>
        <v>0</v>
      </c>
      <c r="I69" s="701"/>
      <c r="J69" s="647" t="s">
        <v>206</v>
      </c>
      <c r="K69" s="1814" t="s">
        <v>751</v>
      </c>
      <c r="L69" s="692">
        <v>0.0</v>
      </c>
      <c r="M69" s="701">
        <f t="shared" ref="M69:M70" si="57">(L69-H69)</f>
        <v>0</v>
      </c>
      <c r="N69" s="692">
        <v>0.0</v>
      </c>
      <c r="O69" s="701">
        <f t="shared" si="56"/>
        <v>0</v>
      </c>
      <c r="P69" s="701"/>
      <c r="Q69" s="701"/>
      <c r="R69" s="1686"/>
      <c r="S69" s="1532"/>
      <c r="T69" s="1532"/>
      <c r="U69" s="1532"/>
      <c r="V69" s="1532"/>
      <c r="W69" s="1532"/>
      <c r="X69" s="1532"/>
      <c r="Y69" s="1532"/>
      <c r="Z69" s="1532"/>
      <c r="AA69" s="1532"/>
      <c r="AB69" s="1532"/>
    </row>
    <row r="70">
      <c r="A70" s="1714" t="s">
        <v>80</v>
      </c>
      <c r="B70" s="692">
        <v>0.0</v>
      </c>
      <c r="C70" s="692">
        <v>0.0</v>
      </c>
      <c r="D70" s="692">
        <v>0.0</v>
      </c>
      <c r="E70" s="692">
        <v>0.0</v>
      </c>
      <c r="F70" s="692">
        <v>0.0</v>
      </c>
      <c r="G70" s="692">
        <v>0.0</v>
      </c>
      <c r="H70" s="693">
        <f t="shared" si="55"/>
        <v>0</v>
      </c>
      <c r="I70" s="701"/>
      <c r="J70" s="647" t="s">
        <v>206</v>
      </c>
      <c r="K70" s="1714" t="s">
        <v>80</v>
      </c>
      <c r="L70" s="692">
        <v>20.0</v>
      </c>
      <c r="M70" s="701">
        <f t="shared" si="57"/>
        <v>20</v>
      </c>
      <c r="N70" s="692">
        <v>0.0</v>
      </c>
      <c r="O70" s="701">
        <f>sum(M70,N70)</f>
        <v>20</v>
      </c>
      <c r="P70" s="701"/>
      <c r="Q70" s="701"/>
      <c r="R70" s="1686"/>
      <c r="S70" s="1532"/>
      <c r="T70" s="1532"/>
      <c r="U70" s="1532"/>
      <c r="V70" s="1532"/>
      <c r="W70" s="1532"/>
      <c r="X70" s="1532"/>
      <c r="Y70" s="1532"/>
      <c r="Z70" s="1532"/>
      <c r="AA70" s="1532"/>
      <c r="AB70" s="1532"/>
    </row>
    <row r="71">
      <c r="A71" s="1764" t="s">
        <v>274</v>
      </c>
      <c r="B71" s="1760">
        <v>0.0</v>
      </c>
      <c r="C71" s="1760">
        <v>0.0</v>
      </c>
      <c r="D71" s="1760">
        <v>0.0</v>
      </c>
      <c r="E71" s="1760">
        <v>0.0</v>
      </c>
      <c r="F71" s="1760">
        <v>0.0</v>
      </c>
      <c r="G71" s="1760">
        <v>0.0</v>
      </c>
      <c r="H71" s="1761">
        <f t="shared" ref="H71:H73" si="58">SUM(B71:G71)</f>
        <v>0</v>
      </c>
      <c r="I71" s="1762">
        <f>SUM(H71:H75)</f>
        <v>0</v>
      </c>
      <c r="J71" s="647" t="s">
        <v>206</v>
      </c>
      <c r="K71" s="1764" t="s">
        <v>274</v>
      </c>
      <c r="L71" s="1765">
        <v>0.0</v>
      </c>
      <c r="M71" s="1762">
        <f>(L71-H71)-R71</f>
        <v>0</v>
      </c>
      <c r="N71" s="1765">
        <v>0.0</v>
      </c>
      <c r="O71" s="1762">
        <f t="shared" ref="O71:O72" si="59">SUM(M71,N71)</f>
        <v>0</v>
      </c>
      <c r="P71" s="1762"/>
      <c r="Q71" s="1762"/>
      <c r="R71" s="1762"/>
      <c r="S71" s="1532"/>
      <c r="T71" s="1532"/>
      <c r="U71" s="1532"/>
      <c r="V71" s="1532"/>
      <c r="W71" s="1532"/>
      <c r="X71" s="1532"/>
      <c r="Y71" s="1532"/>
      <c r="Z71" s="1532"/>
      <c r="AA71" s="1532"/>
      <c r="AB71" s="1532"/>
    </row>
    <row r="72">
      <c r="A72" s="1714" t="s">
        <v>77</v>
      </c>
      <c r="B72" s="692">
        <v>0.0</v>
      </c>
      <c r="C72" s="692">
        <v>0.0</v>
      </c>
      <c r="D72" s="692">
        <v>0.0</v>
      </c>
      <c r="E72" s="692">
        <v>0.0</v>
      </c>
      <c r="F72" s="692">
        <v>0.0</v>
      </c>
      <c r="G72" s="692">
        <v>0.0</v>
      </c>
      <c r="H72" s="693">
        <f t="shared" si="58"/>
        <v>0</v>
      </c>
      <c r="I72" s="596">
        <f>(I71/60)</f>
        <v>0</v>
      </c>
      <c r="J72" s="647" t="s">
        <v>206</v>
      </c>
      <c r="K72" s="1714" t="s">
        <v>77</v>
      </c>
      <c r="L72" s="692">
        <v>0.0</v>
      </c>
      <c r="M72" s="701">
        <f>(L72-H72-H73)-R72</f>
        <v>0</v>
      </c>
      <c r="N72" s="692">
        <v>0.0</v>
      </c>
      <c r="O72" s="701">
        <f t="shared" si="59"/>
        <v>0</v>
      </c>
      <c r="P72" s="701"/>
      <c r="Q72" s="701"/>
      <c r="R72" s="1686"/>
      <c r="S72" s="1532"/>
      <c r="T72" s="1532"/>
      <c r="U72" s="1532"/>
      <c r="V72" s="1532"/>
      <c r="W72" s="1532"/>
      <c r="X72" s="1532"/>
      <c r="Y72" s="1532"/>
      <c r="Z72" s="1532"/>
      <c r="AA72" s="1532"/>
      <c r="AB72" s="1532"/>
    </row>
    <row r="73">
      <c r="A73" s="1714" t="s">
        <v>78</v>
      </c>
      <c r="B73" s="692">
        <v>0.0</v>
      </c>
      <c r="C73" s="692">
        <v>0.0</v>
      </c>
      <c r="D73" s="692">
        <v>0.0</v>
      </c>
      <c r="E73" s="692">
        <v>0.0</v>
      </c>
      <c r="F73" s="692">
        <v>0.0</v>
      </c>
      <c r="G73" s="692">
        <v>0.0</v>
      </c>
      <c r="H73" s="693">
        <f t="shared" si="58"/>
        <v>0</v>
      </c>
      <c r="I73" s="701"/>
      <c r="J73" s="647" t="s">
        <v>206</v>
      </c>
      <c r="K73" s="1714" t="s">
        <v>78</v>
      </c>
      <c r="L73" s="692" t="s">
        <v>79</v>
      </c>
      <c r="M73" s="701" t="s">
        <v>79</v>
      </c>
      <c r="N73" s="692" t="s">
        <v>79</v>
      </c>
      <c r="O73" s="701" t="s">
        <v>79</v>
      </c>
      <c r="P73" s="701"/>
      <c r="Q73" s="701"/>
      <c r="R73" s="1686"/>
      <c r="S73" s="1532"/>
      <c r="T73" s="1532"/>
      <c r="U73" s="1532"/>
      <c r="V73" s="1532"/>
      <c r="W73" s="1532"/>
      <c r="X73" s="1532"/>
      <c r="Y73" s="1532"/>
      <c r="Z73" s="1532"/>
      <c r="AA73" s="1532"/>
      <c r="AB73" s="1532"/>
    </row>
    <row r="74">
      <c r="A74" s="1714" t="s">
        <v>446</v>
      </c>
      <c r="B74" s="692">
        <v>0.0</v>
      </c>
      <c r="C74" s="692">
        <v>0.0</v>
      </c>
      <c r="D74" s="692">
        <v>0.0</v>
      </c>
      <c r="E74" s="692">
        <v>0.0</v>
      </c>
      <c r="F74" s="692">
        <v>0.0</v>
      </c>
      <c r="G74" s="692">
        <v>0.0</v>
      </c>
      <c r="H74" s="693">
        <f t="shared" ref="H74:H76" si="60">sum(B74:G74)</f>
        <v>0</v>
      </c>
      <c r="I74" s="701"/>
      <c r="J74" s="647" t="s">
        <v>206</v>
      </c>
      <c r="K74" s="1714" t="s">
        <v>446</v>
      </c>
      <c r="L74" s="692">
        <v>0.0</v>
      </c>
      <c r="M74" s="701">
        <f>(L74-H74)-R74</f>
        <v>0</v>
      </c>
      <c r="N74" s="692">
        <v>0.0</v>
      </c>
      <c r="O74" s="701">
        <f t="shared" ref="O74:O75" si="61">SUM(M74,N74)</f>
        <v>0</v>
      </c>
      <c r="P74" s="701"/>
      <c r="Q74" s="701"/>
      <c r="R74" s="1686"/>
      <c r="S74" s="1532"/>
      <c r="T74" s="1532"/>
      <c r="U74" s="1532"/>
      <c r="V74" s="1532"/>
      <c r="W74" s="1532"/>
      <c r="X74" s="1532"/>
      <c r="Y74" s="1532"/>
      <c r="Z74" s="1532"/>
      <c r="AA74" s="1532"/>
      <c r="AB74" s="1532"/>
    </row>
    <row r="75">
      <c r="A75" s="1814" t="s">
        <v>751</v>
      </c>
      <c r="B75" s="692">
        <v>0.0</v>
      </c>
      <c r="C75" s="692">
        <v>0.0</v>
      </c>
      <c r="D75" s="692">
        <v>0.0</v>
      </c>
      <c r="E75" s="692">
        <v>0.0</v>
      </c>
      <c r="F75" s="692">
        <v>0.0</v>
      </c>
      <c r="G75" s="692">
        <v>0.0</v>
      </c>
      <c r="H75" s="693">
        <f t="shared" si="60"/>
        <v>0</v>
      </c>
      <c r="I75" s="701"/>
      <c r="J75" s="647" t="s">
        <v>206</v>
      </c>
      <c r="K75" s="1814" t="s">
        <v>751</v>
      </c>
      <c r="L75" s="692"/>
      <c r="M75" s="701">
        <f t="shared" ref="M75:M76" si="62">(L75-H75)</f>
        <v>0</v>
      </c>
      <c r="N75" s="692">
        <v>0.0</v>
      </c>
      <c r="O75" s="701">
        <f t="shared" si="61"/>
        <v>0</v>
      </c>
      <c r="P75" s="701"/>
      <c r="Q75" s="701"/>
      <c r="R75" s="1686"/>
      <c r="S75" s="1532"/>
      <c r="T75" s="1532"/>
      <c r="U75" s="1532"/>
      <c r="V75" s="1532"/>
      <c r="W75" s="1532"/>
      <c r="X75" s="1532"/>
      <c r="Y75" s="1532"/>
      <c r="Z75" s="1532"/>
      <c r="AA75" s="1532"/>
      <c r="AB75" s="1532"/>
    </row>
    <row r="76">
      <c r="A76" s="1714" t="s">
        <v>80</v>
      </c>
      <c r="B76" s="692">
        <v>0.0</v>
      </c>
      <c r="C76" s="692">
        <v>0.0</v>
      </c>
      <c r="D76" s="692">
        <v>0.0</v>
      </c>
      <c r="E76" s="692">
        <v>0.0</v>
      </c>
      <c r="F76" s="692">
        <v>0.0</v>
      </c>
      <c r="G76" s="692">
        <v>0.0</v>
      </c>
      <c r="H76" s="693">
        <f t="shared" si="60"/>
        <v>0</v>
      </c>
      <c r="I76" s="701"/>
      <c r="J76" s="647" t="s">
        <v>206</v>
      </c>
      <c r="K76" s="1714" t="s">
        <v>80</v>
      </c>
      <c r="L76" s="692">
        <v>0.0</v>
      </c>
      <c r="M76" s="701">
        <f t="shared" si="62"/>
        <v>0</v>
      </c>
      <c r="N76" s="692">
        <v>0.0</v>
      </c>
      <c r="O76" s="701">
        <f>sum(M76,N76)</f>
        <v>0</v>
      </c>
      <c r="P76" s="701"/>
      <c r="Q76" s="701"/>
      <c r="R76" s="1686"/>
      <c r="S76" s="1532"/>
      <c r="T76" s="1532"/>
      <c r="U76" s="1532"/>
      <c r="V76" s="1532"/>
      <c r="W76" s="1532"/>
      <c r="X76" s="1532"/>
      <c r="Y76" s="1532"/>
      <c r="Z76" s="1532"/>
      <c r="AA76" s="1532"/>
      <c r="AB76" s="1532"/>
    </row>
    <row r="77">
      <c r="A77" s="1757" t="s">
        <v>91</v>
      </c>
      <c r="B77" s="1758">
        <f t="shared" ref="B77:G77" si="63"> SUM(B78:B81,B84:B87,B90:B93,B96:B99,B102:B105, B108:B111)</f>
        <v>38</v>
      </c>
      <c r="C77" s="1758">
        <f t="shared" si="63"/>
        <v>12</v>
      </c>
      <c r="D77" s="1758">
        <f t="shared" si="63"/>
        <v>45</v>
      </c>
      <c r="E77" s="1758">
        <f t="shared" si="63"/>
        <v>13</v>
      </c>
      <c r="F77" s="1758">
        <f t="shared" si="63"/>
        <v>27</v>
      </c>
      <c r="G77" s="1758">
        <f t="shared" si="63"/>
        <v>5</v>
      </c>
      <c r="H77" s="1758">
        <f>SUM(H78:H81,H84:H87,H90:H93,H96:H99,H102:H105,H108:H111)</f>
        <v>140</v>
      </c>
      <c r="I77" s="1758"/>
      <c r="J77" s="1812"/>
      <c r="K77" s="1757" t="s">
        <v>91</v>
      </c>
      <c r="L77" s="1561"/>
      <c r="M77" s="1561"/>
      <c r="N77" s="1561"/>
      <c r="O77" s="1561"/>
      <c r="P77" s="1561"/>
      <c r="Q77" s="1561"/>
      <c r="R77" s="1682"/>
      <c r="S77" s="1532"/>
      <c r="T77" s="1532"/>
      <c r="U77" s="1532"/>
      <c r="V77" s="1532"/>
      <c r="W77" s="1532"/>
      <c r="X77" s="1532"/>
      <c r="Y77" s="1532"/>
      <c r="Z77" s="1532"/>
      <c r="AA77" s="1532"/>
      <c r="AB77" s="1532"/>
    </row>
    <row r="78">
      <c r="A78" s="1759" t="s">
        <v>92</v>
      </c>
      <c r="B78" s="1760">
        <v>10.0</v>
      </c>
      <c r="C78" s="1760">
        <v>1.0</v>
      </c>
      <c r="D78" s="1760">
        <v>5.0</v>
      </c>
      <c r="E78" s="1760">
        <v>1.0</v>
      </c>
      <c r="F78" s="1760">
        <v>10.0</v>
      </c>
      <c r="G78" s="1760">
        <v>0.0</v>
      </c>
      <c r="H78" s="1761">
        <f t="shared" ref="H78:H80" si="64">SUM(B78:G78)</f>
        <v>27</v>
      </c>
      <c r="I78" s="1762">
        <f>SUM(H78:H82)</f>
        <v>46</v>
      </c>
      <c r="J78" s="1815" t="s">
        <v>79</v>
      </c>
      <c r="K78" s="1759" t="s">
        <v>92</v>
      </c>
      <c r="L78" s="1765">
        <v>70.0</v>
      </c>
      <c r="M78" s="1762">
        <f>(L78-H78)-R78</f>
        <v>43</v>
      </c>
      <c r="N78" s="1765">
        <v>0.0</v>
      </c>
      <c r="O78" s="1762">
        <f t="shared" ref="O78:O79" si="65">SUM(M78,N78)</f>
        <v>43</v>
      </c>
      <c r="P78" s="1765" t="s">
        <v>2</v>
      </c>
      <c r="Q78" s="1766" t="s">
        <v>529</v>
      </c>
      <c r="R78" s="1762"/>
      <c r="S78" s="1532"/>
      <c r="T78" s="1532"/>
      <c r="U78" s="1532"/>
      <c r="V78" s="1532"/>
      <c r="W78" s="1532"/>
      <c r="X78" s="1532"/>
      <c r="Y78" s="1532"/>
      <c r="Z78" s="1532"/>
      <c r="AA78" s="1532"/>
      <c r="AB78" s="1532"/>
    </row>
    <row r="79">
      <c r="A79" s="1714" t="s">
        <v>77</v>
      </c>
      <c r="B79" s="692">
        <v>0.0</v>
      </c>
      <c r="C79" s="692">
        <v>2.0</v>
      </c>
      <c r="D79" s="692">
        <v>1.0</v>
      </c>
      <c r="E79" s="692">
        <v>0.0</v>
      </c>
      <c r="F79" s="692">
        <v>2.0</v>
      </c>
      <c r="G79" s="692">
        <v>0.0</v>
      </c>
      <c r="H79" s="693">
        <f t="shared" si="64"/>
        <v>5</v>
      </c>
      <c r="I79" s="596">
        <f>(I78/60)</f>
        <v>0.7666666667</v>
      </c>
      <c r="J79" s="1815" t="s">
        <v>79</v>
      </c>
      <c r="K79" s="1714" t="s">
        <v>77</v>
      </c>
      <c r="L79" s="692">
        <v>20.0</v>
      </c>
      <c r="M79" s="701">
        <f>(L79-H79-H80)-R79</f>
        <v>5</v>
      </c>
      <c r="N79" s="692">
        <v>10.0</v>
      </c>
      <c r="O79" s="701">
        <f t="shared" si="65"/>
        <v>15</v>
      </c>
      <c r="P79" s="701"/>
      <c r="Q79" s="1621" t="s">
        <v>360</v>
      </c>
      <c r="R79" s="1686"/>
      <c r="S79" s="1532"/>
      <c r="T79" s="1532"/>
      <c r="U79" s="1532"/>
      <c r="V79" s="1532"/>
      <c r="W79" s="1532"/>
      <c r="X79" s="1532"/>
      <c r="Y79" s="1532"/>
      <c r="Z79" s="1532"/>
      <c r="AA79" s="1532"/>
      <c r="AB79" s="1532"/>
    </row>
    <row r="80">
      <c r="A80" s="1714" t="s">
        <v>78</v>
      </c>
      <c r="B80" s="692">
        <v>6.0</v>
      </c>
      <c r="C80" s="692">
        <v>0.0</v>
      </c>
      <c r="D80" s="692">
        <v>2.0</v>
      </c>
      <c r="E80" s="692">
        <v>0.0</v>
      </c>
      <c r="F80" s="692">
        <v>2.0</v>
      </c>
      <c r="G80" s="692">
        <v>0.0</v>
      </c>
      <c r="H80" s="693">
        <f t="shared" si="64"/>
        <v>10</v>
      </c>
      <c r="I80" s="701"/>
      <c r="J80" s="647" t="s">
        <v>206</v>
      </c>
      <c r="K80" s="1714" t="s">
        <v>78</v>
      </c>
      <c r="L80" s="692" t="s">
        <v>79</v>
      </c>
      <c r="M80" s="701" t="s">
        <v>79</v>
      </c>
      <c r="N80" s="692" t="s">
        <v>79</v>
      </c>
      <c r="O80" s="701" t="s">
        <v>79</v>
      </c>
      <c r="P80" s="701"/>
      <c r="Q80" s="1686"/>
      <c r="R80" s="1686"/>
      <c r="S80" s="1532"/>
      <c r="T80" s="1532"/>
      <c r="U80" s="1532"/>
      <c r="V80" s="1532"/>
      <c r="W80" s="1532"/>
      <c r="X80" s="1532"/>
      <c r="Y80" s="1532"/>
      <c r="Z80" s="1532"/>
      <c r="AA80" s="1532"/>
      <c r="AB80" s="1532"/>
    </row>
    <row r="81">
      <c r="A81" s="1714" t="s">
        <v>446</v>
      </c>
      <c r="B81" s="692">
        <v>3.0</v>
      </c>
      <c r="C81" s="692">
        <v>0.0</v>
      </c>
      <c r="D81" s="692">
        <v>1.0</v>
      </c>
      <c r="E81" s="692">
        <v>0.0</v>
      </c>
      <c r="F81" s="692">
        <v>0.0</v>
      </c>
      <c r="G81" s="692">
        <v>0.0</v>
      </c>
      <c r="H81" s="693">
        <f t="shared" ref="H81:H83" si="66">sum(B81:G81)</f>
        <v>4</v>
      </c>
      <c r="I81" s="701"/>
      <c r="J81" s="1815" t="s">
        <v>79</v>
      </c>
      <c r="K81" s="1714" t="s">
        <v>446</v>
      </c>
      <c r="L81" s="692">
        <v>6.0</v>
      </c>
      <c r="M81" s="701">
        <f>(L81-H81)-R81</f>
        <v>2</v>
      </c>
      <c r="N81" s="692">
        <v>7.0</v>
      </c>
      <c r="O81" s="701">
        <f t="shared" ref="O81:O82" si="67">SUM(M81,N81)</f>
        <v>9</v>
      </c>
      <c r="P81" s="701"/>
      <c r="Q81" s="1621" t="s">
        <v>661</v>
      </c>
      <c r="R81" s="1686"/>
      <c r="S81" s="1532"/>
      <c r="T81" s="1532"/>
      <c r="U81" s="1532"/>
      <c r="V81" s="1532"/>
      <c r="W81" s="1532"/>
      <c r="X81" s="1532"/>
      <c r="Y81" s="1532"/>
      <c r="Z81" s="1532"/>
      <c r="AA81" s="1532"/>
      <c r="AB81" s="1532"/>
    </row>
    <row r="82">
      <c r="A82" s="1814" t="s">
        <v>751</v>
      </c>
      <c r="B82" s="692">
        <v>0.0</v>
      </c>
      <c r="C82" s="692">
        <v>0.0</v>
      </c>
      <c r="D82" s="692">
        <v>0.0</v>
      </c>
      <c r="E82" s="692">
        <v>0.0</v>
      </c>
      <c r="F82" s="692">
        <v>0.0</v>
      </c>
      <c r="G82" s="692">
        <v>0.0</v>
      </c>
      <c r="H82" s="693">
        <f t="shared" si="66"/>
        <v>0</v>
      </c>
      <c r="I82" s="701"/>
      <c r="J82" s="647" t="s">
        <v>206</v>
      </c>
      <c r="K82" s="1814" t="s">
        <v>751</v>
      </c>
      <c r="L82" s="692">
        <v>0.0</v>
      </c>
      <c r="M82" s="701">
        <f t="shared" ref="M82:M83" si="68">(L82-H82)</f>
        <v>0</v>
      </c>
      <c r="N82" s="692">
        <v>0.0</v>
      </c>
      <c r="O82" s="701">
        <f t="shared" si="67"/>
        <v>0</v>
      </c>
      <c r="P82" s="701"/>
      <c r="Q82" s="1686"/>
      <c r="R82" s="1686"/>
      <c r="S82" s="1532"/>
      <c r="T82" s="1532"/>
      <c r="U82" s="1532"/>
      <c r="V82" s="1532"/>
      <c r="W82" s="1532"/>
      <c r="X82" s="1532"/>
      <c r="Y82" s="1532"/>
      <c r="Z82" s="1532"/>
      <c r="AA82" s="1532"/>
      <c r="AB82" s="1532"/>
    </row>
    <row r="83">
      <c r="A83" s="1714" t="s">
        <v>80</v>
      </c>
      <c r="B83" s="692">
        <v>0.0</v>
      </c>
      <c r="C83" s="692">
        <v>0.0</v>
      </c>
      <c r="D83" s="692">
        <v>0.0</v>
      </c>
      <c r="E83" s="692">
        <v>0.0</v>
      </c>
      <c r="F83" s="692">
        <v>0.0</v>
      </c>
      <c r="G83" s="692">
        <v>0.0</v>
      </c>
      <c r="H83" s="693">
        <f t="shared" si="66"/>
        <v>0</v>
      </c>
      <c r="I83" s="701"/>
      <c r="J83" s="1815" t="s">
        <v>79</v>
      </c>
      <c r="K83" s="1714" t="s">
        <v>80</v>
      </c>
      <c r="L83" s="692">
        <v>30.0</v>
      </c>
      <c r="M83" s="701">
        <f t="shared" si="68"/>
        <v>30</v>
      </c>
      <c r="N83" s="692">
        <v>0.0</v>
      </c>
      <c r="O83" s="701">
        <f>sum(M83,N83)</f>
        <v>30</v>
      </c>
      <c r="P83" s="701"/>
      <c r="Q83" s="1621" t="s">
        <v>656</v>
      </c>
      <c r="R83" s="1686"/>
      <c r="S83" s="1532"/>
      <c r="T83" s="1532"/>
      <c r="U83" s="1532"/>
      <c r="V83" s="1532"/>
      <c r="W83" s="1532"/>
      <c r="X83" s="1532"/>
      <c r="Y83" s="1532"/>
      <c r="Z83" s="1532"/>
      <c r="AA83" s="1532"/>
      <c r="AB83" s="1532"/>
    </row>
    <row r="84">
      <c r="A84" s="1715" t="s">
        <v>95</v>
      </c>
      <c r="B84" s="1765">
        <v>4.0</v>
      </c>
      <c r="C84" s="1765">
        <v>0.0</v>
      </c>
      <c r="D84" s="1765">
        <v>10.0</v>
      </c>
      <c r="E84" s="1765">
        <v>5.0</v>
      </c>
      <c r="F84" s="1765">
        <v>9.0</v>
      </c>
      <c r="G84" s="1765">
        <v>0.0</v>
      </c>
      <c r="H84" s="1761">
        <f t="shared" ref="H84:H86" si="69">SUM(B84:G84)</f>
        <v>28</v>
      </c>
      <c r="I84" s="1762">
        <f>SUM(H84:H88)</f>
        <v>48</v>
      </c>
      <c r="J84" s="647" t="s">
        <v>206</v>
      </c>
      <c r="K84" s="1715" t="s">
        <v>95</v>
      </c>
      <c r="L84" s="1765">
        <v>32.0</v>
      </c>
      <c r="M84" s="1762">
        <f>(L84-H84)-R84</f>
        <v>4</v>
      </c>
      <c r="N84" s="1765">
        <v>20.0</v>
      </c>
      <c r="O84" s="1762">
        <f t="shared" ref="O84:O85" si="70">SUM(M84,N84)</f>
        <v>24</v>
      </c>
      <c r="P84" s="1765" t="s">
        <v>2</v>
      </c>
      <c r="Q84" s="1685"/>
      <c r="R84" s="1762"/>
      <c r="S84" s="1532"/>
      <c r="T84" s="1532"/>
      <c r="U84" s="1532"/>
      <c r="V84" s="1532"/>
      <c r="W84" s="1532"/>
      <c r="X84" s="1532"/>
      <c r="Y84" s="1532"/>
      <c r="Z84" s="1532"/>
      <c r="AA84" s="1532"/>
      <c r="AB84" s="1532"/>
    </row>
    <row r="85">
      <c r="A85" s="1714" t="s">
        <v>77</v>
      </c>
      <c r="B85" s="692">
        <v>1.0</v>
      </c>
      <c r="C85" s="692">
        <v>0.0</v>
      </c>
      <c r="D85" s="692">
        <v>1.0</v>
      </c>
      <c r="E85" s="692">
        <v>0.0</v>
      </c>
      <c r="F85" s="692">
        <v>0.0</v>
      </c>
      <c r="G85" s="692">
        <v>0.0</v>
      </c>
      <c r="H85" s="693">
        <f t="shared" si="69"/>
        <v>2</v>
      </c>
      <c r="I85" s="596">
        <f>(I84/60)</f>
        <v>0.8</v>
      </c>
      <c r="J85" s="1815" t="s">
        <v>79</v>
      </c>
      <c r="K85" s="1714" t="s">
        <v>77</v>
      </c>
      <c r="L85" s="692">
        <v>16.0</v>
      </c>
      <c r="M85" s="701">
        <f>(L85-H85-H86)-R85</f>
        <v>4</v>
      </c>
      <c r="N85" s="692">
        <v>10.0</v>
      </c>
      <c r="O85" s="701">
        <f t="shared" si="70"/>
        <v>14</v>
      </c>
      <c r="P85" s="701"/>
      <c r="Q85" s="1621" t="s">
        <v>604</v>
      </c>
      <c r="R85" s="1686"/>
      <c r="S85" s="1532"/>
      <c r="T85" s="1532"/>
      <c r="U85" s="1532"/>
      <c r="V85" s="1532"/>
      <c r="W85" s="1532"/>
      <c r="X85" s="1532"/>
      <c r="Y85" s="1532"/>
      <c r="Z85" s="1532"/>
      <c r="AA85" s="1532"/>
      <c r="AB85" s="1532"/>
    </row>
    <row r="86">
      <c r="A86" s="1714" t="s">
        <v>78</v>
      </c>
      <c r="B86" s="692">
        <v>3.0</v>
      </c>
      <c r="C86" s="692">
        <v>1.0</v>
      </c>
      <c r="D86" s="692">
        <v>5.0</v>
      </c>
      <c r="E86" s="692">
        <v>1.0</v>
      </c>
      <c r="F86" s="692">
        <v>0.0</v>
      </c>
      <c r="G86" s="692">
        <v>0.0</v>
      </c>
      <c r="H86" s="693">
        <f t="shared" si="69"/>
        <v>10</v>
      </c>
      <c r="I86" s="701"/>
      <c r="J86" s="647" t="s">
        <v>206</v>
      </c>
      <c r="K86" s="1714" t="s">
        <v>78</v>
      </c>
      <c r="L86" s="692" t="s">
        <v>79</v>
      </c>
      <c r="M86" s="701" t="s">
        <v>79</v>
      </c>
      <c r="N86" s="692" t="s">
        <v>79</v>
      </c>
      <c r="O86" s="701" t="s">
        <v>79</v>
      </c>
      <c r="P86" s="701"/>
      <c r="Q86" s="1686"/>
      <c r="R86" s="1686"/>
      <c r="S86" s="1532"/>
      <c r="T86" s="1532"/>
      <c r="U86" s="1532"/>
      <c r="V86" s="1532"/>
      <c r="W86" s="1532"/>
      <c r="X86" s="1532"/>
      <c r="Y86" s="1532"/>
      <c r="Z86" s="1532"/>
      <c r="AA86" s="1532"/>
      <c r="AB86" s="1532"/>
    </row>
    <row r="87">
      <c r="A87" s="1714" t="s">
        <v>446</v>
      </c>
      <c r="B87" s="692">
        <v>2.0</v>
      </c>
      <c r="C87" s="692">
        <v>0.0</v>
      </c>
      <c r="D87" s="692">
        <v>2.0</v>
      </c>
      <c r="E87" s="692">
        <v>3.0</v>
      </c>
      <c r="F87" s="692">
        <v>0.0</v>
      </c>
      <c r="G87" s="692">
        <v>0.0</v>
      </c>
      <c r="H87" s="693">
        <f t="shared" ref="H87:H89" si="71">sum(B87:G87)</f>
        <v>7</v>
      </c>
      <c r="I87" s="701"/>
      <c r="J87" s="647" t="s">
        <v>206</v>
      </c>
      <c r="K87" s="1714" t="s">
        <v>446</v>
      </c>
      <c r="L87" s="692">
        <v>7.0</v>
      </c>
      <c r="M87" s="701">
        <f>(L87-H87)-R87</f>
        <v>0</v>
      </c>
      <c r="N87" s="692">
        <v>10.0</v>
      </c>
      <c r="O87" s="701">
        <f t="shared" ref="O87:O88" si="72">SUM(M87,N87)</f>
        <v>10</v>
      </c>
      <c r="P87" s="701"/>
      <c r="Q87" s="1686"/>
      <c r="R87" s="1686"/>
      <c r="S87" s="1532"/>
      <c r="T87" s="1532"/>
      <c r="U87" s="1532"/>
      <c r="V87" s="1532"/>
      <c r="W87" s="1532"/>
      <c r="X87" s="1532"/>
      <c r="Y87" s="1532"/>
      <c r="Z87" s="1532"/>
      <c r="AA87" s="1532"/>
      <c r="AB87" s="1532"/>
    </row>
    <row r="88">
      <c r="A88" s="1814" t="s">
        <v>751</v>
      </c>
      <c r="B88" s="692">
        <v>0.0</v>
      </c>
      <c r="C88" s="692">
        <v>0.0</v>
      </c>
      <c r="D88" s="692">
        <v>0.0</v>
      </c>
      <c r="E88" s="692">
        <v>0.0</v>
      </c>
      <c r="F88" s="692">
        <v>1.0</v>
      </c>
      <c r="G88" s="692">
        <v>0.0</v>
      </c>
      <c r="H88" s="693">
        <f t="shared" si="71"/>
        <v>1</v>
      </c>
      <c r="I88" s="701"/>
      <c r="J88" s="647" t="s">
        <v>206</v>
      </c>
      <c r="K88" s="1814" t="s">
        <v>751</v>
      </c>
      <c r="L88" s="692">
        <v>0.0</v>
      </c>
      <c r="M88" s="701">
        <f t="shared" ref="M88:M89" si="73">(L88-H88)</f>
        <v>-1</v>
      </c>
      <c r="N88" s="692">
        <v>0.0</v>
      </c>
      <c r="O88" s="701">
        <f t="shared" si="72"/>
        <v>-1</v>
      </c>
      <c r="P88" s="701"/>
      <c r="Q88" s="1686"/>
      <c r="R88" s="1686"/>
      <c r="S88" s="1532"/>
      <c r="T88" s="1532"/>
      <c r="U88" s="1532"/>
      <c r="V88" s="1532"/>
      <c r="W88" s="1532"/>
      <c r="X88" s="1532"/>
      <c r="Y88" s="1532"/>
      <c r="Z88" s="1532"/>
      <c r="AA88" s="1532"/>
      <c r="AB88" s="1532"/>
    </row>
    <row r="89">
      <c r="A89" s="1714" t="s">
        <v>80</v>
      </c>
      <c r="B89" s="692">
        <v>0.0</v>
      </c>
      <c r="C89" s="692">
        <v>0.0</v>
      </c>
      <c r="D89" s="692">
        <v>0.0</v>
      </c>
      <c r="E89" s="692">
        <v>0.0</v>
      </c>
      <c r="F89" s="692">
        <v>0.0</v>
      </c>
      <c r="G89" s="692">
        <v>0.0</v>
      </c>
      <c r="H89" s="693">
        <f t="shared" si="71"/>
        <v>0</v>
      </c>
      <c r="I89" s="701"/>
      <c r="J89" s="647" t="s">
        <v>206</v>
      </c>
      <c r="K89" s="1714" t="s">
        <v>80</v>
      </c>
      <c r="L89" s="692">
        <v>0.0</v>
      </c>
      <c r="M89" s="701">
        <f t="shared" si="73"/>
        <v>0</v>
      </c>
      <c r="N89" s="692">
        <v>0.0</v>
      </c>
      <c r="O89" s="701">
        <f>sum(M89,N89)</f>
        <v>0</v>
      </c>
      <c r="P89" s="701"/>
      <c r="Q89" s="1686"/>
      <c r="R89" s="1686"/>
      <c r="S89" s="1532"/>
      <c r="T89" s="1532"/>
      <c r="U89" s="1532"/>
      <c r="V89" s="1532"/>
      <c r="W89" s="1532"/>
      <c r="X89" s="1532"/>
      <c r="Y89" s="1532"/>
      <c r="Z89" s="1532"/>
      <c r="AA89" s="1532"/>
      <c r="AB89" s="1532"/>
    </row>
    <row r="90">
      <c r="A90" s="1715" t="s">
        <v>254</v>
      </c>
      <c r="B90" s="1760">
        <v>0.0</v>
      </c>
      <c r="C90" s="1760">
        <v>0.0</v>
      </c>
      <c r="D90" s="1760">
        <v>0.0</v>
      </c>
      <c r="E90" s="1760">
        <v>0.0</v>
      </c>
      <c r="F90" s="1760">
        <v>0.0</v>
      </c>
      <c r="G90" s="1760">
        <v>0.0</v>
      </c>
      <c r="H90" s="1761">
        <f t="shared" ref="H90:H92" si="74">SUM(B90:G90)</f>
        <v>0</v>
      </c>
      <c r="I90" s="1762">
        <f>SUM(H90:H94)</f>
        <v>0</v>
      </c>
      <c r="J90" s="647" t="s">
        <v>79</v>
      </c>
      <c r="K90" s="1715" t="s">
        <v>254</v>
      </c>
      <c r="L90" s="1765">
        <v>50.0</v>
      </c>
      <c r="M90" s="1762">
        <f>(L90-H90)-R90</f>
        <v>50</v>
      </c>
      <c r="N90" s="1765">
        <v>0.0</v>
      </c>
      <c r="O90" s="1762">
        <f t="shared" ref="O90:O91" si="75">SUM(M90,N90)</f>
        <v>50</v>
      </c>
      <c r="P90" s="1765" t="s">
        <v>2</v>
      </c>
      <c r="Q90" s="1817" t="s">
        <v>756</v>
      </c>
      <c r="R90" s="1762"/>
      <c r="S90" s="1532"/>
      <c r="T90" s="1532"/>
      <c r="U90" s="1532"/>
      <c r="V90" s="1532"/>
      <c r="W90" s="1532"/>
      <c r="X90" s="1532"/>
      <c r="Y90" s="1532"/>
      <c r="Z90" s="1532"/>
      <c r="AA90" s="1532"/>
      <c r="AB90" s="1532"/>
    </row>
    <row r="91">
      <c r="A91" s="1714" t="s">
        <v>77</v>
      </c>
      <c r="B91" s="692">
        <v>0.0</v>
      </c>
      <c r="C91" s="692">
        <v>0.0</v>
      </c>
      <c r="D91" s="692">
        <v>0.0</v>
      </c>
      <c r="E91" s="692">
        <v>0.0</v>
      </c>
      <c r="F91" s="692">
        <v>0.0</v>
      </c>
      <c r="G91" s="692">
        <v>0.0</v>
      </c>
      <c r="H91" s="693">
        <f t="shared" si="74"/>
        <v>0</v>
      </c>
      <c r="I91" s="596">
        <f>(I90/60)</f>
        <v>0</v>
      </c>
      <c r="J91" s="647"/>
      <c r="K91" s="1714" t="s">
        <v>77</v>
      </c>
      <c r="L91" s="692">
        <v>15.0</v>
      </c>
      <c r="M91" s="701">
        <f>(L91-H91-H92)-R91</f>
        <v>15</v>
      </c>
      <c r="N91" s="692">
        <v>0.0</v>
      </c>
      <c r="O91" s="701">
        <f t="shared" si="75"/>
        <v>15</v>
      </c>
      <c r="P91" s="701"/>
      <c r="Q91" s="1686"/>
      <c r="R91" s="1621"/>
      <c r="S91" s="1532"/>
      <c r="T91" s="1532"/>
      <c r="U91" s="1532"/>
      <c r="V91" s="1532"/>
      <c r="W91" s="1532"/>
      <c r="X91" s="1532"/>
      <c r="Y91" s="1532"/>
      <c r="Z91" s="1532"/>
      <c r="AA91" s="1532"/>
      <c r="AB91" s="1532"/>
    </row>
    <row r="92">
      <c r="A92" s="1714" t="s">
        <v>78</v>
      </c>
      <c r="B92" s="692">
        <v>0.0</v>
      </c>
      <c r="C92" s="692">
        <v>0.0</v>
      </c>
      <c r="D92" s="692">
        <v>0.0</v>
      </c>
      <c r="E92" s="692">
        <v>0.0</v>
      </c>
      <c r="F92" s="692">
        <v>0.0</v>
      </c>
      <c r="G92" s="692">
        <v>0.0</v>
      </c>
      <c r="H92" s="693">
        <f t="shared" si="74"/>
        <v>0</v>
      </c>
      <c r="I92" s="701"/>
      <c r="J92" s="647"/>
      <c r="K92" s="1714" t="s">
        <v>78</v>
      </c>
      <c r="L92" s="692" t="s">
        <v>79</v>
      </c>
      <c r="M92" s="701" t="s">
        <v>79</v>
      </c>
      <c r="N92" s="692" t="s">
        <v>79</v>
      </c>
      <c r="O92" s="701" t="s">
        <v>79</v>
      </c>
      <c r="P92" s="701"/>
      <c r="Q92" s="1686"/>
      <c r="R92" s="1686"/>
      <c r="S92" s="1532"/>
      <c r="T92" s="1532"/>
      <c r="U92" s="1532"/>
      <c r="V92" s="1532"/>
      <c r="W92" s="1532"/>
      <c r="X92" s="1532"/>
      <c r="Y92" s="1532"/>
      <c r="Z92" s="1532"/>
      <c r="AA92" s="1532"/>
      <c r="AB92" s="1532"/>
    </row>
    <row r="93">
      <c r="A93" s="1714" t="s">
        <v>446</v>
      </c>
      <c r="B93" s="692">
        <v>0.0</v>
      </c>
      <c r="C93" s="692">
        <v>0.0</v>
      </c>
      <c r="D93" s="692">
        <v>0.0</v>
      </c>
      <c r="E93" s="692">
        <v>0.0</v>
      </c>
      <c r="F93" s="692">
        <v>0.0</v>
      </c>
      <c r="G93" s="692">
        <v>0.0</v>
      </c>
      <c r="H93" s="693">
        <f t="shared" ref="H93:H95" si="76">sum(B93:G93)</f>
        <v>0</v>
      </c>
      <c r="I93" s="701"/>
      <c r="J93" s="647"/>
      <c r="K93" s="1714" t="s">
        <v>446</v>
      </c>
      <c r="L93" s="692">
        <v>2.0</v>
      </c>
      <c r="M93" s="701">
        <f>(L93-H93)-R93</f>
        <v>2</v>
      </c>
      <c r="N93" s="692">
        <v>0.0</v>
      </c>
      <c r="O93" s="692">
        <v>2.0</v>
      </c>
      <c r="P93" s="701"/>
      <c r="Q93" s="1621"/>
      <c r="R93" s="1686"/>
      <c r="S93" s="1532"/>
      <c r="T93" s="1532"/>
      <c r="U93" s="1532"/>
      <c r="V93" s="1532"/>
      <c r="W93" s="1532"/>
      <c r="X93" s="1532"/>
      <c r="Y93" s="1532"/>
      <c r="Z93" s="1532"/>
      <c r="AA93" s="1532"/>
      <c r="AB93" s="1532"/>
    </row>
    <row r="94">
      <c r="A94" s="1814" t="s">
        <v>751</v>
      </c>
      <c r="B94" s="692">
        <v>0.0</v>
      </c>
      <c r="C94" s="692">
        <v>0.0</v>
      </c>
      <c r="D94" s="692">
        <v>0.0</v>
      </c>
      <c r="E94" s="692">
        <v>0.0</v>
      </c>
      <c r="F94" s="692">
        <v>0.0</v>
      </c>
      <c r="G94" s="692">
        <v>0.0</v>
      </c>
      <c r="H94" s="693">
        <f t="shared" si="76"/>
        <v>0</v>
      </c>
      <c r="I94" s="701"/>
      <c r="J94" s="647"/>
      <c r="K94" s="1814" t="s">
        <v>751</v>
      </c>
      <c r="L94" s="692"/>
      <c r="M94" s="701">
        <f t="shared" ref="M94:M95" si="77">(L94-H94)</f>
        <v>0</v>
      </c>
      <c r="N94" s="692">
        <v>0.0</v>
      </c>
      <c r="O94" s="701">
        <f>SUM(M94,N94)</f>
        <v>0</v>
      </c>
      <c r="P94" s="701"/>
      <c r="Q94" s="1686"/>
      <c r="R94" s="1686"/>
      <c r="S94" s="1532"/>
      <c r="T94" s="1532"/>
      <c r="U94" s="1532"/>
      <c r="V94" s="1532"/>
      <c r="W94" s="1532"/>
      <c r="X94" s="1532"/>
      <c r="Y94" s="1532"/>
      <c r="Z94" s="1532"/>
      <c r="AA94" s="1532"/>
      <c r="AB94" s="1532"/>
    </row>
    <row r="95">
      <c r="A95" s="1714" t="s">
        <v>80</v>
      </c>
      <c r="B95" s="692">
        <v>0.0</v>
      </c>
      <c r="C95" s="692">
        <v>0.0</v>
      </c>
      <c r="D95" s="692">
        <v>0.0</v>
      </c>
      <c r="E95" s="692">
        <v>0.0</v>
      </c>
      <c r="F95" s="692">
        <v>0.0</v>
      </c>
      <c r="G95" s="692">
        <v>0.0</v>
      </c>
      <c r="H95" s="693">
        <f t="shared" si="76"/>
        <v>0</v>
      </c>
      <c r="I95" s="701"/>
      <c r="J95" s="647"/>
      <c r="K95" s="1714" t="s">
        <v>80</v>
      </c>
      <c r="L95" s="692">
        <v>16.0</v>
      </c>
      <c r="M95" s="701">
        <f t="shared" si="77"/>
        <v>16</v>
      </c>
      <c r="N95" s="692">
        <v>0.0</v>
      </c>
      <c r="O95" s="701">
        <f>sum(M95,N95)</f>
        <v>16</v>
      </c>
      <c r="P95" s="701"/>
      <c r="Q95" s="1686"/>
      <c r="R95" s="1686"/>
      <c r="S95" s="1532"/>
      <c r="T95" s="1532"/>
      <c r="U95" s="1532"/>
      <c r="V95" s="1532"/>
      <c r="W95" s="1532"/>
      <c r="X95" s="1532"/>
      <c r="Y95" s="1532"/>
      <c r="Z95" s="1532"/>
      <c r="AA95" s="1532"/>
      <c r="AB95" s="1532"/>
    </row>
    <row r="96">
      <c r="A96" s="1715" t="s">
        <v>225</v>
      </c>
      <c r="B96" s="1765">
        <v>1.0</v>
      </c>
      <c r="C96" s="1765">
        <v>7.0</v>
      </c>
      <c r="D96" s="1765">
        <v>7.0</v>
      </c>
      <c r="E96" s="1765">
        <v>2.0</v>
      </c>
      <c r="F96" s="1765">
        <v>1.0</v>
      </c>
      <c r="G96" s="1765">
        <v>0.0</v>
      </c>
      <c r="H96" s="1761">
        <f t="shared" ref="H96:H98" si="78">SUM(B96:G96)</f>
        <v>18</v>
      </c>
      <c r="I96" s="1762">
        <f>SUM(H96:H100)</f>
        <v>18</v>
      </c>
      <c r="J96" s="1815" t="s">
        <v>79</v>
      </c>
      <c r="K96" s="1715" t="s">
        <v>225</v>
      </c>
      <c r="L96" s="1765">
        <v>25.0</v>
      </c>
      <c r="M96" s="1762">
        <f>(L96-H96)-R96</f>
        <v>7</v>
      </c>
      <c r="N96" s="1765">
        <v>10.0</v>
      </c>
      <c r="O96" s="1762">
        <f t="shared" ref="O96:O97" si="79">SUM(M96,N96)</f>
        <v>17</v>
      </c>
      <c r="P96" s="1765" t="s">
        <v>2</v>
      </c>
      <c r="Q96" s="1766" t="s">
        <v>466</v>
      </c>
      <c r="R96" s="1765"/>
      <c r="S96" s="1532"/>
      <c r="T96" s="1532"/>
      <c r="U96" s="1532"/>
      <c r="V96" s="1532"/>
      <c r="W96" s="1532"/>
      <c r="X96" s="1532"/>
      <c r="Y96" s="1532"/>
      <c r="Z96" s="1532"/>
      <c r="AA96" s="1532"/>
      <c r="AB96" s="1532"/>
    </row>
    <row r="97">
      <c r="A97" s="1714" t="s">
        <v>77</v>
      </c>
      <c r="B97" s="692">
        <v>0.0</v>
      </c>
      <c r="C97" s="692">
        <v>0.0</v>
      </c>
      <c r="D97" s="692">
        <v>0.0</v>
      </c>
      <c r="E97" s="692">
        <v>0.0</v>
      </c>
      <c r="F97" s="692">
        <v>0.0</v>
      </c>
      <c r="G97" s="692">
        <v>0.0</v>
      </c>
      <c r="H97" s="693">
        <f t="shared" si="78"/>
        <v>0</v>
      </c>
      <c r="I97" s="596">
        <f>(I96/60)</f>
        <v>0.3</v>
      </c>
      <c r="J97" s="1815" t="s">
        <v>79</v>
      </c>
      <c r="K97" s="1714" t="s">
        <v>77</v>
      </c>
      <c r="L97" s="692">
        <v>3.0</v>
      </c>
      <c r="M97" s="701">
        <f>(L97-H97-H98)-R97</f>
        <v>3</v>
      </c>
      <c r="N97" s="692">
        <v>10.0</v>
      </c>
      <c r="O97" s="701">
        <f t="shared" si="79"/>
        <v>13</v>
      </c>
      <c r="P97" s="701"/>
      <c r="Q97" s="1621" t="s">
        <v>624</v>
      </c>
      <c r="R97" s="1621"/>
      <c r="S97" s="1532"/>
      <c r="T97" s="1532"/>
      <c r="U97" s="1532"/>
      <c r="V97" s="1532"/>
      <c r="W97" s="1532"/>
      <c r="X97" s="1532"/>
      <c r="Y97" s="1532"/>
      <c r="Z97" s="1532"/>
      <c r="AA97" s="1532"/>
      <c r="AB97" s="1532"/>
    </row>
    <row r="98">
      <c r="A98" s="1714" t="s">
        <v>78</v>
      </c>
      <c r="B98" s="692">
        <v>0.0</v>
      </c>
      <c r="C98" s="692">
        <v>0.0</v>
      </c>
      <c r="D98" s="692">
        <v>0.0</v>
      </c>
      <c r="E98" s="692">
        <v>0.0</v>
      </c>
      <c r="F98" s="692">
        <v>0.0</v>
      </c>
      <c r="G98" s="692">
        <v>0.0</v>
      </c>
      <c r="H98" s="693">
        <f t="shared" si="78"/>
        <v>0</v>
      </c>
      <c r="I98" s="701"/>
      <c r="J98" s="647" t="s">
        <v>206</v>
      </c>
      <c r="K98" s="1714" t="s">
        <v>78</v>
      </c>
      <c r="L98" s="692" t="s">
        <v>79</v>
      </c>
      <c r="M98" s="701" t="s">
        <v>79</v>
      </c>
      <c r="N98" s="692" t="s">
        <v>79</v>
      </c>
      <c r="O98" s="701" t="s">
        <v>79</v>
      </c>
      <c r="P98" s="701"/>
      <c r="Q98" s="1686"/>
      <c r="R98" s="1686"/>
      <c r="S98" s="1532"/>
      <c r="T98" s="1532"/>
      <c r="U98" s="1532"/>
      <c r="V98" s="1532"/>
      <c r="W98" s="1532"/>
      <c r="X98" s="1532"/>
      <c r="Y98" s="1532"/>
      <c r="Z98" s="1532"/>
      <c r="AA98" s="1532"/>
      <c r="AB98" s="1532"/>
    </row>
    <row r="99">
      <c r="A99" s="1714" t="s">
        <v>446</v>
      </c>
      <c r="B99" s="692">
        <v>0.0</v>
      </c>
      <c r="C99" s="692">
        <v>0.0</v>
      </c>
      <c r="D99" s="692">
        <v>0.0</v>
      </c>
      <c r="E99" s="692">
        <v>0.0</v>
      </c>
      <c r="F99" s="692">
        <v>0.0</v>
      </c>
      <c r="G99" s="692">
        <v>0.0</v>
      </c>
      <c r="H99" s="693">
        <f t="shared" ref="H99:H101" si="80">sum(B99:G99)</f>
        <v>0</v>
      </c>
      <c r="I99" s="701"/>
      <c r="J99" s="647" t="s">
        <v>206</v>
      </c>
      <c r="K99" s="1714" t="s">
        <v>446</v>
      </c>
      <c r="L99" s="692">
        <v>0.0</v>
      </c>
      <c r="M99" s="701">
        <f>(L99-H99)-R99</f>
        <v>0</v>
      </c>
      <c r="N99" s="692">
        <v>10.0</v>
      </c>
      <c r="O99" s="701">
        <f t="shared" ref="O99:O100" si="81">SUM(M99,N99)</f>
        <v>10</v>
      </c>
      <c r="P99" s="701"/>
      <c r="Q99" s="1686"/>
      <c r="R99" s="1621"/>
      <c r="S99" s="1532"/>
      <c r="T99" s="1532"/>
      <c r="U99" s="1532"/>
      <c r="V99" s="1532"/>
      <c r="W99" s="1532"/>
      <c r="X99" s="1532"/>
      <c r="Y99" s="1532"/>
      <c r="Z99" s="1532"/>
      <c r="AA99" s="1532"/>
      <c r="AB99" s="1532"/>
    </row>
    <row r="100">
      <c r="A100" s="1814" t="s">
        <v>751</v>
      </c>
      <c r="B100" s="692">
        <v>0.0</v>
      </c>
      <c r="C100" s="692">
        <v>0.0</v>
      </c>
      <c r="D100" s="692">
        <v>0.0</v>
      </c>
      <c r="E100" s="692">
        <v>0.0</v>
      </c>
      <c r="F100" s="692">
        <v>0.0</v>
      </c>
      <c r="G100" s="692">
        <v>0.0</v>
      </c>
      <c r="H100" s="693">
        <f t="shared" si="80"/>
        <v>0</v>
      </c>
      <c r="I100" s="701"/>
      <c r="J100" s="647" t="s">
        <v>206</v>
      </c>
      <c r="K100" s="1814" t="s">
        <v>751</v>
      </c>
      <c r="L100" s="692">
        <v>0.0</v>
      </c>
      <c r="M100" s="701">
        <f t="shared" ref="M100:M101" si="82">(L100-H100)</f>
        <v>0</v>
      </c>
      <c r="N100" s="692">
        <v>0.0</v>
      </c>
      <c r="O100" s="701">
        <f t="shared" si="81"/>
        <v>0</v>
      </c>
      <c r="P100" s="701"/>
      <c r="Q100" s="1686"/>
      <c r="R100" s="1686"/>
      <c r="S100" s="1532"/>
      <c r="T100" s="1532"/>
      <c r="U100" s="1532"/>
      <c r="V100" s="1532"/>
      <c r="W100" s="1532"/>
      <c r="X100" s="1532"/>
      <c r="Y100" s="1532"/>
      <c r="Z100" s="1532"/>
      <c r="AA100" s="1532"/>
      <c r="AB100" s="1532"/>
    </row>
    <row r="101">
      <c r="A101" s="1714" t="s">
        <v>80</v>
      </c>
      <c r="B101" s="692">
        <v>0.0</v>
      </c>
      <c r="C101" s="692">
        <v>0.0</v>
      </c>
      <c r="D101" s="692">
        <v>0.0</v>
      </c>
      <c r="E101" s="692">
        <v>0.0</v>
      </c>
      <c r="F101" s="692">
        <v>0.0</v>
      </c>
      <c r="G101" s="692">
        <v>0.0</v>
      </c>
      <c r="H101" s="693">
        <f t="shared" si="80"/>
        <v>0</v>
      </c>
      <c r="I101" s="701"/>
      <c r="J101" s="647" t="s">
        <v>206</v>
      </c>
      <c r="K101" s="1714" t="s">
        <v>80</v>
      </c>
      <c r="L101" s="692">
        <v>3.0</v>
      </c>
      <c r="M101" s="701">
        <f t="shared" si="82"/>
        <v>3</v>
      </c>
      <c r="N101" s="692">
        <v>20.0</v>
      </c>
      <c r="O101" s="701">
        <f>sum(M101,N101)</f>
        <v>23</v>
      </c>
      <c r="P101" s="701"/>
      <c r="Q101" s="1686"/>
      <c r="R101" s="1686"/>
      <c r="S101" s="1532"/>
      <c r="T101" s="1532"/>
      <c r="U101" s="1532"/>
      <c r="V101" s="1532"/>
      <c r="W101" s="1532"/>
      <c r="X101" s="1532"/>
      <c r="Y101" s="1532"/>
      <c r="Z101" s="1532"/>
      <c r="AA101" s="1532"/>
      <c r="AB101" s="1532"/>
    </row>
    <row r="102">
      <c r="A102" s="1715" t="s">
        <v>93</v>
      </c>
      <c r="B102" s="1760">
        <v>4.0</v>
      </c>
      <c r="C102" s="1760">
        <v>1.0</v>
      </c>
      <c r="D102" s="1760">
        <v>7.0</v>
      </c>
      <c r="E102" s="1760">
        <v>1.0</v>
      </c>
      <c r="F102" s="1760">
        <v>0.0</v>
      </c>
      <c r="G102" s="1760">
        <v>0.0</v>
      </c>
      <c r="H102" s="1761">
        <f t="shared" ref="H102:H104" si="83">SUM(B102:G102)</f>
        <v>13</v>
      </c>
      <c r="I102" s="1762">
        <f>SUM(H102:H106)</f>
        <v>21</v>
      </c>
      <c r="J102" s="1815" t="s">
        <v>79</v>
      </c>
      <c r="K102" s="1715" t="s">
        <v>93</v>
      </c>
      <c r="L102" s="1765">
        <v>28.0</v>
      </c>
      <c r="M102" s="1762">
        <f>(L102-H102)-R102</f>
        <v>15</v>
      </c>
      <c r="N102" s="1765">
        <v>10.0</v>
      </c>
      <c r="O102" s="1762">
        <f t="shared" ref="O102:O103" si="84">SUM(M102,N102)</f>
        <v>25</v>
      </c>
      <c r="P102" s="1765" t="s">
        <v>2</v>
      </c>
      <c r="Q102" s="1766" t="s">
        <v>714</v>
      </c>
      <c r="R102" s="1762"/>
      <c r="S102" s="1532"/>
      <c r="T102" s="1532"/>
      <c r="U102" s="1532"/>
      <c r="V102" s="1532"/>
      <c r="W102" s="1532"/>
      <c r="X102" s="1532"/>
      <c r="Y102" s="1532"/>
      <c r="Z102" s="1532"/>
      <c r="AA102" s="1532"/>
      <c r="AB102" s="1532"/>
    </row>
    <row r="103">
      <c r="A103" s="1714" t="s">
        <v>77</v>
      </c>
      <c r="B103" s="692">
        <v>2.0</v>
      </c>
      <c r="C103" s="692">
        <v>0.0</v>
      </c>
      <c r="D103" s="692">
        <v>1.0</v>
      </c>
      <c r="E103" s="692">
        <v>0.0</v>
      </c>
      <c r="F103" s="692">
        <v>0.0</v>
      </c>
      <c r="G103" s="692">
        <v>0.0</v>
      </c>
      <c r="H103" s="693">
        <f t="shared" si="83"/>
        <v>3</v>
      </c>
      <c r="I103" s="596">
        <f>(I102/60)</f>
        <v>0.35</v>
      </c>
      <c r="J103" s="647" t="s">
        <v>206</v>
      </c>
      <c r="K103" s="1714" t="s">
        <v>77</v>
      </c>
      <c r="L103" s="692">
        <v>9.0</v>
      </c>
      <c r="M103" s="701">
        <f>(L103-H103-H104)-R103</f>
        <v>1</v>
      </c>
      <c r="N103" s="692">
        <v>10.0</v>
      </c>
      <c r="O103" s="701">
        <f t="shared" si="84"/>
        <v>11</v>
      </c>
      <c r="P103" s="701"/>
      <c r="Q103" s="1686"/>
      <c r="R103" s="1686"/>
      <c r="S103" s="1532"/>
      <c r="T103" s="1532"/>
      <c r="U103" s="1532"/>
      <c r="V103" s="1532"/>
      <c r="W103" s="1532"/>
      <c r="X103" s="1532"/>
      <c r="Y103" s="1532"/>
      <c r="Z103" s="1532"/>
      <c r="AA103" s="1532"/>
      <c r="AB103" s="1532"/>
    </row>
    <row r="104">
      <c r="A104" s="1714" t="s">
        <v>78</v>
      </c>
      <c r="B104" s="692">
        <v>2.0</v>
      </c>
      <c r="C104" s="692">
        <v>0.0</v>
      </c>
      <c r="D104" s="692">
        <v>3.0</v>
      </c>
      <c r="E104" s="692">
        <v>0.0</v>
      </c>
      <c r="F104" s="692">
        <v>0.0</v>
      </c>
      <c r="G104" s="692">
        <v>0.0</v>
      </c>
      <c r="H104" s="693">
        <f t="shared" si="83"/>
        <v>5</v>
      </c>
      <c r="I104" s="701"/>
      <c r="J104" s="647" t="s">
        <v>206</v>
      </c>
      <c r="K104" s="1714" t="s">
        <v>78</v>
      </c>
      <c r="L104" s="692" t="s">
        <v>79</v>
      </c>
      <c r="M104" s="701" t="s">
        <v>79</v>
      </c>
      <c r="N104" s="692" t="s">
        <v>79</v>
      </c>
      <c r="O104" s="701" t="s">
        <v>79</v>
      </c>
      <c r="P104" s="701"/>
      <c r="Q104" s="1686"/>
      <c r="R104" s="1686"/>
      <c r="S104" s="1532"/>
      <c r="T104" s="1532"/>
      <c r="U104" s="1532"/>
      <c r="V104" s="1532"/>
      <c r="W104" s="1532"/>
      <c r="X104" s="1532"/>
      <c r="Y104" s="1532"/>
      <c r="Z104" s="1532"/>
      <c r="AA104" s="1532"/>
      <c r="AB104" s="1532"/>
    </row>
    <row r="105">
      <c r="A105" s="1714" t="s">
        <v>446</v>
      </c>
      <c r="B105" s="692">
        <v>0.0</v>
      </c>
      <c r="C105" s="692">
        <v>0.0</v>
      </c>
      <c r="D105" s="692">
        <v>0.0</v>
      </c>
      <c r="E105" s="692">
        <v>0.0</v>
      </c>
      <c r="F105" s="692">
        <v>0.0</v>
      </c>
      <c r="G105" s="692">
        <v>0.0</v>
      </c>
      <c r="H105" s="693">
        <f t="shared" ref="H105:H107" si="85">sum(B105:G105)</f>
        <v>0</v>
      </c>
      <c r="I105" s="701"/>
      <c r="J105" s="1815" t="s">
        <v>79</v>
      </c>
      <c r="K105" s="1714" t="s">
        <v>446</v>
      </c>
      <c r="L105" s="692">
        <v>0.0</v>
      </c>
      <c r="M105" s="701">
        <f>(L105-H105)-R105</f>
        <v>0</v>
      </c>
      <c r="N105" s="692">
        <v>10.0</v>
      </c>
      <c r="O105" s="701">
        <f t="shared" ref="O105:O106" si="86">SUM(M105,N105)</f>
        <v>10</v>
      </c>
      <c r="P105" s="701"/>
      <c r="Q105" s="1621" t="s">
        <v>619</v>
      </c>
      <c r="R105" s="1686"/>
      <c r="S105" s="1532"/>
      <c r="T105" s="1532"/>
      <c r="U105" s="1532"/>
      <c r="V105" s="1532"/>
      <c r="W105" s="1532"/>
      <c r="X105" s="1532"/>
      <c r="Y105" s="1532"/>
      <c r="Z105" s="1532"/>
      <c r="AA105" s="1532"/>
      <c r="AB105" s="1532"/>
    </row>
    <row r="106">
      <c r="A106" s="1814" t="s">
        <v>751</v>
      </c>
      <c r="B106" s="692">
        <v>0.0</v>
      </c>
      <c r="C106" s="692">
        <v>0.0</v>
      </c>
      <c r="D106" s="692">
        <v>0.0</v>
      </c>
      <c r="E106" s="692">
        <v>0.0</v>
      </c>
      <c r="F106" s="692">
        <v>0.0</v>
      </c>
      <c r="G106" s="692">
        <v>0.0</v>
      </c>
      <c r="H106" s="693">
        <f t="shared" si="85"/>
        <v>0</v>
      </c>
      <c r="I106" s="701"/>
      <c r="J106" s="647" t="s">
        <v>206</v>
      </c>
      <c r="K106" s="1814" t="s">
        <v>751</v>
      </c>
      <c r="L106" s="692">
        <v>0.0</v>
      </c>
      <c r="M106" s="701">
        <f t="shared" ref="M106:M107" si="87">(L106-H106)</f>
        <v>0</v>
      </c>
      <c r="N106" s="692">
        <v>0.0</v>
      </c>
      <c r="O106" s="701">
        <f t="shared" si="86"/>
        <v>0</v>
      </c>
      <c r="P106" s="701"/>
      <c r="Q106" s="1686"/>
      <c r="R106" s="1686"/>
      <c r="S106" s="1532"/>
      <c r="T106" s="1532"/>
      <c r="U106" s="1532"/>
      <c r="V106" s="1532"/>
      <c r="W106" s="1532"/>
      <c r="X106" s="1532"/>
      <c r="Y106" s="1532"/>
      <c r="Z106" s="1532"/>
      <c r="AA106" s="1532"/>
      <c r="AB106" s="1532"/>
    </row>
    <row r="107">
      <c r="A107" s="1714" t="s">
        <v>80</v>
      </c>
      <c r="B107" s="692">
        <v>0.0</v>
      </c>
      <c r="C107" s="692">
        <v>0.0</v>
      </c>
      <c r="D107" s="692">
        <v>0.0</v>
      </c>
      <c r="E107" s="692">
        <v>0.0</v>
      </c>
      <c r="F107" s="692">
        <v>0.0</v>
      </c>
      <c r="G107" s="692">
        <v>0.0</v>
      </c>
      <c r="H107" s="693">
        <f t="shared" si="85"/>
        <v>0</v>
      </c>
      <c r="I107" s="701"/>
      <c r="J107" s="1815" t="s">
        <v>79</v>
      </c>
      <c r="K107" s="1714" t="s">
        <v>80</v>
      </c>
      <c r="L107" s="692">
        <v>48.0</v>
      </c>
      <c r="M107" s="701">
        <f t="shared" si="87"/>
        <v>48</v>
      </c>
      <c r="N107" s="692">
        <v>0.0</v>
      </c>
      <c r="O107" s="701">
        <f>sum(M107,N107)</f>
        <v>48</v>
      </c>
      <c r="P107" s="701"/>
      <c r="Q107" s="1621" t="s">
        <v>731</v>
      </c>
      <c r="R107" s="1686"/>
      <c r="S107" s="1532"/>
      <c r="T107" s="1532"/>
      <c r="U107" s="1532"/>
      <c r="V107" s="1532"/>
      <c r="W107" s="1532"/>
      <c r="X107" s="1532"/>
      <c r="Y107" s="1532"/>
      <c r="Z107" s="1532"/>
      <c r="AA107" s="1532"/>
      <c r="AB107" s="1532"/>
    </row>
    <row r="108">
      <c r="A108" s="1818" t="s">
        <v>735</v>
      </c>
      <c r="B108" s="1760">
        <v>0.0</v>
      </c>
      <c r="C108" s="1760">
        <v>0.0</v>
      </c>
      <c r="D108" s="1760">
        <v>0.0</v>
      </c>
      <c r="E108" s="1760">
        <v>0.0</v>
      </c>
      <c r="F108" s="1760">
        <v>2.0</v>
      </c>
      <c r="G108" s="1760">
        <v>4.0</v>
      </c>
      <c r="H108" s="1761">
        <f t="shared" ref="H108:H110" si="88">SUM(B108:G108)</f>
        <v>6</v>
      </c>
      <c r="I108" s="1762">
        <f>SUM(H108:H112)</f>
        <v>8</v>
      </c>
      <c r="J108" s="647" t="s">
        <v>206</v>
      </c>
      <c r="K108" s="1818" t="s">
        <v>735</v>
      </c>
      <c r="L108" s="1765">
        <v>40.0</v>
      </c>
      <c r="M108" s="1762">
        <f>(L108-H108)-R108</f>
        <v>34</v>
      </c>
      <c r="N108" s="1765">
        <v>0.0</v>
      </c>
      <c r="O108" s="1762">
        <f t="shared" ref="O108:O109" si="89">SUM(M108,N108)</f>
        <v>34</v>
      </c>
      <c r="P108" s="1765" t="s">
        <v>2</v>
      </c>
      <c r="Q108" s="1685"/>
      <c r="R108" s="1762"/>
      <c r="S108" s="1532"/>
      <c r="T108" s="1532"/>
      <c r="U108" s="1532"/>
      <c r="V108" s="1532"/>
      <c r="W108" s="1532"/>
      <c r="X108" s="1532"/>
      <c r="Y108" s="1532"/>
      <c r="Z108" s="1532"/>
      <c r="AA108" s="1532"/>
      <c r="AB108" s="1532"/>
    </row>
    <row r="109">
      <c r="A109" s="1714" t="s">
        <v>77</v>
      </c>
      <c r="B109" s="692">
        <v>0.0</v>
      </c>
      <c r="C109" s="692">
        <v>0.0</v>
      </c>
      <c r="D109" s="692">
        <v>0.0</v>
      </c>
      <c r="E109" s="692">
        <v>0.0</v>
      </c>
      <c r="F109" s="692">
        <v>0.0</v>
      </c>
      <c r="G109" s="692">
        <v>1.0</v>
      </c>
      <c r="H109" s="693">
        <f t="shared" si="88"/>
        <v>1</v>
      </c>
      <c r="I109" s="596">
        <f>(I108/60)</f>
        <v>0.1333333333</v>
      </c>
      <c r="J109" s="647" t="s">
        <v>206</v>
      </c>
      <c r="K109" s="1714" t="s">
        <v>77</v>
      </c>
      <c r="L109" s="692">
        <v>5.0</v>
      </c>
      <c r="M109" s="701">
        <f>(L109-H109-H110)-R109</f>
        <v>4</v>
      </c>
      <c r="N109" s="692">
        <v>0.0</v>
      </c>
      <c r="O109" s="701">
        <f t="shared" si="89"/>
        <v>4</v>
      </c>
      <c r="P109" s="701"/>
      <c r="Q109" s="1686"/>
      <c r="R109" s="1686"/>
      <c r="S109" s="1532"/>
      <c r="T109" s="1532"/>
      <c r="U109" s="1532"/>
      <c r="V109" s="1532"/>
      <c r="W109" s="1532"/>
      <c r="X109" s="1532"/>
      <c r="Y109" s="1532"/>
      <c r="Z109" s="1532"/>
      <c r="AA109" s="1532"/>
      <c r="AB109" s="1532"/>
    </row>
    <row r="110">
      <c r="A110" s="1714" t="s">
        <v>78</v>
      </c>
      <c r="B110" s="692">
        <v>0.0</v>
      </c>
      <c r="C110" s="692">
        <v>0.0</v>
      </c>
      <c r="D110" s="692">
        <v>0.0</v>
      </c>
      <c r="E110" s="692">
        <v>0.0</v>
      </c>
      <c r="F110" s="692">
        <v>0.0</v>
      </c>
      <c r="G110" s="692">
        <v>0.0</v>
      </c>
      <c r="H110" s="693">
        <f t="shared" si="88"/>
        <v>0</v>
      </c>
      <c r="I110" s="701"/>
      <c r="J110" s="647" t="s">
        <v>206</v>
      </c>
      <c r="K110" s="1714" t="s">
        <v>78</v>
      </c>
      <c r="L110" s="692" t="s">
        <v>79</v>
      </c>
      <c r="M110" s="701" t="s">
        <v>79</v>
      </c>
      <c r="N110" s="692" t="s">
        <v>79</v>
      </c>
      <c r="O110" s="701" t="s">
        <v>79</v>
      </c>
      <c r="P110" s="701"/>
      <c r="Q110" s="1686"/>
      <c r="R110" s="1686"/>
      <c r="S110" s="1532"/>
      <c r="T110" s="1532"/>
      <c r="U110" s="1532"/>
      <c r="V110" s="1532"/>
      <c r="W110" s="1532"/>
      <c r="X110" s="1532"/>
      <c r="Y110" s="1532"/>
      <c r="Z110" s="1532"/>
      <c r="AA110" s="1532"/>
      <c r="AB110" s="1532"/>
    </row>
    <row r="111">
      <c r="A111" s="1714" t="s">
        <v>446</v>
      </c>
      <c r="B111" s="692">
        <v>0.0</v>
      </c>
      <c r="C111" s="692">
        <v>0.0</v>
      </c>
      <c r="D111" s="692">
        <v>0.0</v>
      </c>
      <c r="E111" s="692">
        <v>0.0</v>
      </c>
      <c r="F111" s="692">
        <v>1.0</v>
      </c>
      <c r="G111" s="692">
        <v>0.0</v>
      </c>
      <c r="H111" s="693">
        <f t="shared" ref="H111:H113" si="90">sum(B111:G111)</f>
        <v>1</v>
      </c>
      <c r="I111" s="701"/>
      <c r="J111" s="647" t="s">
        <v>206</v>
      </c>
      <c r="K111" s="1714" t="s">
        <v>446</v>
      </c>
      <c r="L111" s="692">
        <v>5.0</v>
      </c>
      <c r="M111" s="701">
        <f>(L111-H111)-R111</f>
        <v>4</v>
      </c>
      <c r="N111" s="692">
        <v>0.0</v>
      </c>
      <c r="O111" s="701">
        <f t="shared" ref="O111:O112" si="91">SUM(M111,N111)</f>
        <v>4</v>
      </c>
      <c r="P111" s="701"/>
      <c r="Q111" s="1686"/>
      <c r="R111" s="1686"/>
      <c r="S111" s="1532"/>
      <c r="T111" s="1532"/>
      <c r="U111" s="1532"/>
      <c r="V111" s="1532"/>
      <c r="W111" s="1532"/>
      <c r="X111" s="1532"/>
      <c r="Y111" s="1532"/>
      <c r="Z111" s="1532"/>
      <c r="AA111" s="1532"/>
      <c r="AB111" s="1532"/>
    </row>
    <row r="112">
      <c r="A112" s="1814" t="s">
        <v>751</v>
      </c>
      <c r="B112" s="692">
        <v>0.0</v>
      </c>
      <c r="C112" s="692">
        <v>0.0</v>
      </c>
      <c r="D112" s="692">
        <v>0.0</v>
      </c>
      <c r="E112" s="692">
        <v>0.0</v>
      </c>
      <c r="F112" s="692">
        <v>0.0</v>
      </c>
      <c r="G112" s="692">
        <v>0.0</v>
      </c>
      <c r="H112" s="693">
        <f t="shared" si="90"/>
        <v>0</v>
      </c>
      <c r="I112" s="701"/>
      <c r="J112" s="647" t="s">
        <v>206</v>
      </c>
      <c r="K112" s="1814" t="s">
        <v>751</v>
      </c>
      <c r="L112" s="692">
        <v>0.0</v>
      </c>
      <c r="M112" s="701">
        <f t="shared" ref="M112:M113" si="92">(L112-H112)</f>
        <v>0</v>
      </c>
      <c r="N112" s="692">
        <v>0.0</v>
      </c>
      <c r="O112" s="701">
        <f t="shared" si="91"/>
        <v>0</v>
      </c>
      <c r="P112" s="701"/>
      <c r="Q112" s="1686"/>
      <c r="R112" s="1686"/>
      <c r="S112" s="1532"/>
      <c r="T112" s="1532"/>
      <c r="U112" s="1532"/>
      <c r="V112" s="1532"/>
      <c r="W112" s="1532"/>
      <c r="X112" s="1532"/>
      <c r="Y112" s="1532"/>
      <c r="Z112" s="1532"/>
      <c r="AA112" s="1532"/>
      <c r="AB112" s="1532"/>
    </row>
    <row r="113">
      <c r="A113" s="1714" t="s">
        <v>80</v>
      </c>
      <c r="B113" s="692">
        <v>0.0</v>
      </c>
      <c r="C113" s="692">
        <v>0.0</v>
      </c>
      <c r="D113" s="692">
        <v>0.0</v>
      </c>
      <c r="E113" s="692">
        <v>0.0</v>
      </c>
      <c r="F113" s="692">
        <v>0.0</v>
      </c>
      <c r="G113" s="692">
        <v>0.0</v>
      </c>
      <c r="H113" s="693">
        <f t="shared" si="90"/>
        <v>0</v>
      </c>
      <c r="I113" s="701"/>
      <c r="J113" s="647" t="s">
        <v>206</v>
      </c>
      <c r="K113" s="1714" t="s">
        <v>80</v>
      </c>
      <c r="L113" s="692">
        <v>0.0</v>
      </c>
      <c r="M113" s="701">
        <f t="shared" si="92"/>
        <v>0</v>
      </c>
      <c r="N113" s="692">
        <v>0.0</v>
      </c>
      <c r="O113" s="701">
        <f>sum(M113,N113)</f>
        <v>0</v>
      </c>
      <c r="P113" s="701"/>
      <c r="Q113" s="1686"/>
      <c r="R113" s="1686"/>
      <c r="S113" s="1532"/>
      <c r="T113" s="1532"/>
      <c r="U113" s="1532"/>
      <c r="V113" s="1532"/>
      <c r="W113" s="1532"/>
      <c r="X113" s="1532"/>
      <c r="Y113" s="1532"/>
      <c r="Z113" s="1532"/>
      <c r="AA113" s="1532"/>
      <c r="AB113" s="1532"/>
    </row>
    <row r="114">
      <c r="A114" s="1757" t="s">
        <v>105</v>
      </c>
      <c r="B114" s="1758">
        <f t="shared" ref="B114:G114" si="93"> SUM(B115:B118,B121:B124,B127:B130,B133:B136,B139:B142, B145:B148)</f>
        <v>28</v>
      </c>
      <c r="C114" s="1758">
        <f t="shared" si="93"/>
        <v>10</v>
      </c>
      <c r="D114" s="1758">
        <f t="shared" si="93"/>
        <v>45</v>
      </c>
      <c r="E114" s="1758">
        <f t="shared" si="93"/>
        <v>18</v>
      </c>
      <c r="F114" s="1758">
        <f t="shared" si="93"/>
        <v>25</v>
      </c>
      <c r="G114" s="1758">
        <f t="shared" si="93"/>
        <v>6</v>
      </c>
      <c r="H114" s="1758">
        <f>SUM(H115:H118,H121:H124,H127:H130,H133:H136,H139:H142,H145:H148)</f>
        <v>132</v>
      </c>
      <c r="I114" s="1758"/>
      <c r="J114" s="1812"/>
      <c r="K114" s="1757" t="s">
        <v>105</v>
      </c>
      <c r="L114" s="1561"/>
      <c r="M114" s="1561"/>
      <c r="N114" s="1758"/>
      <c r="O114" s="1561"/>
      <c r="P114" s="1758"/>
      <c r="Q114" s="1758"/>
      <c r="R114" s="1758"/>
      <c r="S114" s="1532"/>
      <c r="T114" s="1532"/>
      <c r="U114" s="1532"/>
      <c r="V114" s="1532"/>
      <c r="W114" s="1532"/>
      <c r="X114" s="1532"/>
      <c r="Y114" s="1532"/>
      <c r="Z114" s="1532"/>
      <c r="AA114" s="1532"/>
      <c r="AB114" s="1532"/>
    </row>
    <row r="115">
      <c r="A115" s="1759" t="s">
        <v>106</v>
      </c>
      <c r="B115" s="1760">
        <v>4.0</v>
      </c>
      <c r="C115" s="1760">
        <v>2.0</v>
      </c>
      <c r="D115" s="1760">
        <v>5.0</v>
      </c>
      <c r="E115" s="1760">
        <v>4.0</v>
      </c>
      <c r="F115" s="1760">
        <v>8.0</v>
      </c>
      <c r="G115" s="1760">
        <v>0.0</v>
      </c>
      <c r="H115" s="1761">
        <f t="shared" ref="H115:H117" si="94">SUM(B115:G115)</f>
        <v>23</v>
      </c>
      <c r="I115" s="1762">
        <f>SUM(H115:H119)</f>
        <v>27</v>
      </c>
      <c r="J115" s="647" t="s">
        <v>206</v>
      </c>
      <c r="K115" s="1759" t="s">
        <v>106</v>
      </c>
      <c r="L115" s="1765">
        <v>60.0</v>
      </c>
      <c r="M115" s="1762">
        <f>(L115-H115)-R115</f>
        <v>37</v>
      </c>
      <c r="N115" s="1765">
        <v>0.0</v>
      </c>
      <c r="O115" s="1762">
        <f t="shared" ref="O115:O116" si="95">SUM(M115,N115)</f>
        <v>37</v>
      </c>
      <c r="P115" s="1762"/>
      <c r="Q115" s="1685"/>
      <c r="R115" s="1762"/>
      <c r="S115" s="1532"/>
      <c r="T115" s="1532"/>
      <c r="U115" s="1532"/>
      <c r="V115" s="1532"/>
      <c r="W115" s="1532"/>
      <c r="X115" s="1532"/>
      <c r="Y115" s="1532"/>
      <c r="Z115" s="1532"/>
      <c r="AA115" s="1532"/>
      <c r="AB115" s="1532"/>
    </row>
    <row r="116">
      <c r="A116" s="1714" t="s">
        <v>77</v>
      </c>
      <c r="B116" s="692">
        <v>0.0</v>
      </c>
      <c r="C116" s="692">
        <v>0.0</v>
      </c>
      <c r="D116" s="692">
        <v>0.0</v>
      </c>
      <c r="E116" s="692">
        <v>0.0</v>
      </c>
      <c r="F116" s="692">
        <v>0.0</v>
      </c>
      <c r="G116" s="692">
        <v>0.0</v>
      </c>
      <c r="H116" s="693">
        <f t="shared" si="94"/>
        <v>0</v>
      </c>
      <c r="I116" s="596">
        <f>(I115/60)</f>
        <v>0.45</v>
      </c>
      <c r="J116" s="729" t="s">
        <v>206</v>
      </c>
      <c r="K116" s="1714" t="s">
        <v>77</v>
      </c>
      <c r="L116" s="692">
        <v>2.0</v>
      </c>
      <c r="M116" s="701">
        <f>(L116-H116-H117)-R116</f>
        <v>0</v>
      </c>
      <c r="N116" s="692">
        <v>15.0</v>
      </c>
      <c r="O116" s="701">
        <f t="shared" si="95"/>
        <v>15</v>
      </c>
      <c r="P116" s="701"/>
      <c r="Q116" s="1621"/>
      <c r="R116" s="1686"/>
      <c r="S116" s="1532"/>
      <c r="T116" s="1532"/>
      <c r="U116" s="1532"/>
      <c r="V116" s="1532"/>
      <c r="W116" s="1532"/>
      <c r="X116" s="1532"/>
      <c r="Y116" s="1532"/>
      <c r="Z116" s="1532"/>
      <c r="AA116" s="1532"/>
      <c r="AB116" s="1532"/>
    </row>
    <row r="117">
      <c r="A117" s="1714" t="s">
        <v>78</v>
      </c>
      <c r="B117" s="692">
        <v>0.0</v>
      </c>
      <c r="C117" s="692">
        <v>0.0</v>
      </c>
      <c r="D117" s="692">
        <v>2.0</v>
      </c>
      <c r="E117" s="692">
        <v>0.0</v>
      </c>
      <c r="F117" s="692">
        <v>0.0</v>
      </c>
      <c r="G117" s="692">
        <v>0.0</v>
      </c>
      <c r="H117" s="693">
        <f t="shared" si="94"/>
        <v>2</v>
      </c>
      <c r="I117" s="701"/>
      <c r="J117" s="647" t="s">
        <v>206</v>
      </c>
      <c r="K117" s="1714" t="s">
        <v>78</v>
      </c>
      <c r="L117" s="692" t="s">
        <v>79</v>
      </c>
      <c r="M117" s="701" t="s">
        <v>79</v>
      </c>
      <c r="N117" s="692" t="s">
        <v>79</v>
      </c>
      <c r="O117" s="701" t="s">
        <v>79</v>
      </c>
      <c r="P117" s="701"/>
      <c r="Q117" s="1686"/>
      <c r="R117" s="1686"/>
      <c r="S117" s="1532"/>
      <c r="T117" s="1532"/>
      <c r="U117" s="1532"/>
      <c r="V117" s="1532"/>
      <c r="W117" s="1532"/>
      <c r="X117" s="1532"/>
      <c r="Y117" s="1532"/>
      <c r="Z117" s="1532"/>
      <c r="AA117" s="1532"/>
      <c r="AB117" s="1532"/>
    </row>
    <row r="118">
      <c r="A118" s="1714" t="s">
        <v>446</v>
      </c>
      <c r="B118" s="692">
        <v>0.0</v>
      </c>
      <c r="C118" s="692">
        <v>0.0</v>
      </c>
      <c r="D118" s="692">
        <v>1.0</v>
      </c>
      <c r="E118" s="692">
        <v>0.0</v>
      </c>
      <c r="F118" s="692">
        <v>0.0</v>
      </c>
      <c r="G118" s="692">
        <v>0.0</v>
      </c>
      <c r="H118" s="693">
        <f t="shared" ref="H118:H120" si="96">sum(B118:G118)</f>
        <v>1</v>
      </c>
      <c r="I118" s="701"/>
      <c r="J118" s="647" t="s">
        <v>206</v>
      </c>
      <c r="K118" s="1714" t="s">
        <v>446</v>
      </c>
      <c r="L118" s="692">
        <v>1.0</v>
      </c>
      <c r="M118" s="701">
        <f>(L118-H118)-R118</f>
        <v>0</v>
      </c>
      <c r="N118" s="692">
        <v>10.0</v>
      </c>
      <c r="O118" s="701">
        <f t="shared" ref="O118:O119" si="97">SUM(M118,N118)</f>
        <v>10</v>
      </c>
      <c r="P118" s="701"/>
      <c r="Q118" s="1686"/>
      <c r="R118" s="1686"/>
      <c r="S118" s="1532"/>
      <c r="T118" s="1532"/>
      <c r="U118" s="1532"/>
      <c r="V118" s="1532"/>
      <c r="W118" s="1532"/>
      <c r="X118" s="1532"/>
      <c r="Y118" s="1532"/>
      <c r="Z118" s="1532"/>
      <c r="AA118" s="1532"/>
      <c r="AB118" s="1532"/>
    </row>
    <row r="119">
      <c r="A119" s="1814" t="s">
        <v>751</v>
      </c>
      <c r="B119" s="692">
        <v>0.0</v>
      </c>
      <c r="C119" s="692">
        <v>0.0</v>
      </c>
      <c r="D119" s="692">
        <v>1.0</v>
      </c>
      <c r="E119" s="692">
        <v>0.0</v>
      </c>
      <c r="F119" s="692">
        <v>0.0</v>
      </c>
      <c r="G119" s="692">
        <v>0.0</v>
      </c>
      <c r="H119" s="693">
        <f t="shared" si="96"/>
        <v>1</v>
      </c>
      <c r="I119" s="701"/>
      <c r="J119" s="647" t="s">
        <v>206</v>
      </c>
      <c r="K119" s="1814" t="s">
        <v>751</v>
      </c>
      <c r="L119" s="692">
        <v>1.0</v>
      </c>
      <c r="M119" s="701">
        <f t="shared" ref="M119:M120" si="98">(L119-H119)</f>
        <v>0</v>
      </c>
      <c r="N119" s="692">
        <v>0.0</v>
      </c>
      <c r="O119" s="701">
        <f t="shared" si="97"/>
        <v>0</v>
      </c>
      <c r="P119" s="701"/>
      <c r="Q119" s="1686"/>
      <c r="R119" s="1686"/>
      <c r="S119" s="1532"/>
      <c r="T119" s="1532"/>
      <c r="U119" s="1532"/>
      <c r="V119" s="1532"/>
      <c r="W119" s="1532"/>
      <c r="X119" s="1532"/>
      <c r="Y119" s="1532"/>
      <c r="Z119" s="1532"/>
      <c r="AA119" s="1532"/>
      <c r="AB119" s="1532"/>
    </row>
    <row r="120">
      <c r="A120" s="1714" t="s">
        <v>80</v>
      </c>
      <c r="B120" s="692">
        <v>0.0</v>
      </c>
      <c r="C120" s="692">
        <v>0.0</v>
      </c>
      <c r="D120" s="692">
        <v>0.0</v>
      </c>
      <c r="E120" s="692">
        <v>0.0</v>
      </c>
      <c r="F120" s="692">
        <v>0.0</v>
      </c>
      <c r="G120" s="692">
        <v>0.0</v>
      </c>
      <c r="H120" s="693">
        <f t="shared" si="96"/>
        <v>0</v>
      </c>
      <c r="I120" s="701"/>
      <c r="J120" s="647" t="s">
        <v>206</v>
      </c>
      <c r="K120" s="1714" t="s">
        <v>80</v>
      </c>
      <c r="L120" s="692">
        <v>16.0</v>
      </c>
      <c r="M120" s="701">
        <f t="shared" si="98"/>
        <v>16</v>
      </c>
      <c r="N120" s="692">
        <v>0.0</v>
      </c>
      <c r="O120" s="701">
        <f>sum(M120,N120)</f>
        <v>16</v>
      </c>
      <c r="P120" s="701"/>
      <c r="Q120" s="1686"/>
      <c r="R120" s="1686"/>
      <c r="S120" s="1532"/>
      <c r="T120" s="1532"/>
      <c r="U120" s="1532"/>
      <c r="V120" s="1532"/>
      <c r="W120" s="1532"/>
      <c r="X120" s="1532"/>
      <c r="Y120" s="1532"/>
      <c r="Z120" s="1532"/>
      <c r="AA120" s="1532"/>
      <c r="AB120" s="1532"/>
    </row>
    <row r="121">
      <c r="A121" s="1715" t="s">
        <v>108</v>
      </c>
      <c r="B121" s="1765">
        <v>10.0</v>
      </c>
      <c r="C121" s="1765">
        <v>1.0</v>
      </c>
      <c r="D121" s="1765">
        <v>12.0</v>
      </c>
      <c r="E121" s="1765">
        <v>11.0</v>
      </c>
      <c r="F121" s="1765">
        <v>4.0</v>
      </c>
      <c r="G121" s="1765">
        <v>0.0</v>
      </c>
      <c r="H121" s="1761">
        <f t="shared" ref="H121:H123" si="99">SUM(B121:G121)</f>
        <v>38</v>
      </c>
      <c r="I121" s="1762">
        <f>SUM(H121:H125)</f>
        <v>48</v>
      </c>
      <c r="J121" s="729" t="s">
        <v>206</v>
      </c>
      <c r="K121" s="1715" t="s">
        <v>108</v>
      </c>
      <c r="L121" s="1765">
        <v>43.0</v>
      </c>
      <c r="M121" s="1762">
        <f>(L121-H121)-R121</f>
        <v>5</v>
      </c>
      <c r="N121" s="1765">
        <v>55.0</v>
      </c>
      <c r="O121" s="1762">
        <f t="shared" ref="O121:O122" si="100">SUM(M121,N121)</f>
        <v>60</v>
      </c>
      <c r="P121" s="1765"/>
      <c r="Q121" s="1685"/>
      <c r="R121" s="1762"/>
      <c r="S121" s="1532"/>
      <c r="T121" s="1532"/>
      <c r="U121" s="1532"/>
      <c r="V121" s="1532"/>
      <c r="W121" s="1532"/>
      <c r="X121" s="1532"/>
      <c r="Y121" s="1532"/>
      <c r="Z121" s="1532"/>
      <c r="AA121" s="1532"/>
      <c r="AB121" s="1532"/>
    </row>
    <row r="122">
      <c r="A122" s="1714" t="s">
        <v>77</v>
      </c>
      <c r="B122" s="692">
        <v>0.0</v>
      </c>
      <c r="C122" s="692">
        <v>0.0</v>
      </c>
      <c r="D122" s="692">
        <v>0.0</v>
      </c>
      <c r="E122" s="692">
        <v>0.0</v>
      </c>
      <c r="F122" s="692">
        <v>0.0</v>
      </c>
      <c r="G122" s="692">
        <v>0.0</v>
      </c>
      <c r="H122" s="693">
        <f t="shared" si="99"/>
        <v>0</v>
      </c>
      <c r="I122" s="596">
        <f>(I121/60)</f>
        <v>0.8</v>
      </c>
      <c r="J122" s="729" t="s">
        <v>206</v>
      </c>
      <c r="K122" s="1714" t="s">
        <v>77</v>
      </c>
      <c r="L122" s="692">
        <v>8.0</v>
      </c>
      <c r="M122" s="701">
        <f>(L122-H122-H123)-R122</f>
        <v>0</v>
      </c>
      <c r="N122" s="692">
        <v>15.0</v>
      </c>
      <c r="O122" s="701">
        <f t="shared" si="100"/>
        <v>15</v>
      </c>
      <c r="P122" s="692"/>
      <c r="Q122" s="1819"/>
      <c r="R122" s="1686"/>
      <c r="S122" s="1532"/>
      <c r="T122" s="1532"/>
      <c r="U122" s="1532"/>
      <c r="V122" s="1532"/>
      <c r="W122" s="1532"/>
      <c r="X122" s="1532"/>
      <c r="Y122" s="1532"/>
      <c r="Z122" s="1532"/>
      <c r="AA122" s="1532"/>
      <c r="AB122" s="1532"/>
    </row>
    <row r="123">
      <c r="A123" s="1714" t="s">
        <v>78</v>
      </c>
      <c r="B123" s="692">
        <v>0.0</v>
      </c>
      <c r="C123" s="692">
        <v>0.0</v>
      </c>
      <c r="D123" s="692">
        <v>7.0</v>
      </c>
      <c r="E123" s="692">
        <v>1.0</v>
      </c>
      <c r="F123" s="692">
        <v>0.0</v>
      </c>
      <c r="G123" s="692">
        <v>0.0</v>
      </c>
      <c r="H123" s="693">
        <f t="shared" si="99"/>
        <v>8</v>
      </c>
      <c r="I123" s="701"/>
      <c r="J123" s="647" t="s">
        <v>206</v>
      </c>
      <c r="K123" s="1714" t="s">
        <v>78</v>
      </c>
      <c r="L123" s="692" t="s">
        <v>79</v>
      </c>
      <c r="M123" s="701" t="s">
        <v>79</v>
      </c>
      <c r="N123" s="692" t="s">
        <v>79</v>
      </c>
      <c r="O123" s="701" t="s">
        <v>79</v>
      </c>
      <c r="P123" s="701"/>
      <c r="Q123" s="1686"/>
      <c r="R123" s="1686"/>
      <c r="S123" s="1532"/>
      <c r="T123" s="1532"/>
      <c r="U123" s="1532"/>
      <c r="V123" s="1532"/>
      <c r="W123" s="1532"/>
      <c r="X123" s="1532"/>
      <c r="Y123" s="1532"/>
      <c r="Z123" s="1532"/>
      <c r="AA123" s="1532"/>
      <c r="AB123" s="1532"/>
    </row>
    <row r="124">
      <c r="A124" s="1714" t="s">
        <v>446</v>
      </c>
      <c r="B124" s="692">
        <v>1.0</v>
      </c>
      <c r="C124" s="692">
        <v>0.0</v>
      </c>
      <c r="D124" s="692">
        <v>0.0</v>
      </c>
      <c r="E124" s="692">
        <v>0.0</v>
      </c>
      <c r="F124" s="692">
        <v>0.0</v>
      </c>
      <c r="G124" s="692">
        <v>0.0</v>
      </c>
      <c r="H124" s="693">
        <f t="shared" ref="H124:H126" si="101">sum(B124:G124)</f>
        <v>1</v>
      </c>
      <c r="I124" s="701"/>
      <c r="J124" s="1815" t="s">
        <v>79</v>
      </c>
      <c r="K124" s="1714" t="s">
        <v>446</v>
      </c>
      <c r="L124" s="692">
        <v>3.0</v>
      </c>
      <c r="M124" s="701">
        <f>(L124-H124)-R124</f>
        <v>2</v>
      </c>
      <c r="N124" s="692">
        <v>5.0</v>
      </c>
      <c r="O124" s="701">
        <f t="shared" ref="O124:O125" si="102">SUM(M124,N124)</f>
        <v>7</v>
      </c>
      <c r="P124" s="692"/>
      <c r="Q124" s="1819" t="s">
        <v>508</v>
      </c>
      <c r="R124" s="1686"/>
      <c r="S124" s="1532"/>
      <c r="T124" s="1532"/>
      <c r="U124" s="1532"/>
      <c r="V124" s="1532"/>
      <c r="W124" s="1532"/>
      <c r="X124" s="1532"/>
      <c r="Y124" s="1532"/>
      <c r="Z124" s="1532"/>
      <c r="AA124" s="1532"/>
      <c r="AB124" s="1532"/>
    </row>
    <row r="125">
      <c r="A125" s="1814" t="s">
        <v>751</v>
      </c>
      <c r="B125" s="692">
        <v>0.0</v>
      </c>
      <c r="C125" s="692">
        <v>0.0</v>
      </c>
      <c r="D125" s="692">
        <v>1.0</v>
      </c>
      <c r="E125" s="692">
        <v>0.0</v>
      </c>
      <c r="F125" s="692">
        <v>0.0</v>
      </c>
      <c r="G125" s="692">
        <v>0.0</v>
      </c>
      <c r="H125" s="693">
        <f t="shared" si="101"/>
        <v>1</v>
      </c>
      <c r="I125" s="701"/>
      <c r="J125" s="647" t="s">
        <v>206</v>
      </c>
      <c r="K125" s="1814" t="s">
        <v>751</v>
      </c>
      <c r="L125" s="692">
        <v>1.0</v>
      </c>
      <c r="M125" s="701">
        <f t="shared" ref="M125:M126" si="103">(L125-H125)</f>
        <v>0</v>
      </c>
      <c r="N125" s="692">
        <v>0.0</v>
      </c>
      <c r="O125" s="701">
        <f t="shared" si="102"/>
        <v>0</v>
      </c>
      <c r="P125" s="701"/>
      <c r="Q125" s="1686"/>
      <c r="R125" s="1686"/>
      <c r="S125" s="1532"/>
      <c r="T125" s="1532"/>
      <c r="U125" s="1532"/>
      <c r="V125" s="1532"/>
      <c r="W125" s="1532"/>
      <c r="X125" s="1532"/>
      <c r="Y125" s="1532"/>
      <c r="Z125" s="1532"/>
      <c r="AA125" s="1532"/>
      <c r="AB125" s="1532"/>
    </row>
    <row r="126">
      <c r="A126" s="1714" t="s">
        <v>80</v>
      </c>
      <c r="B126" s="692">
        <v>1.0</v>
      </c>
      <c r="C126" s="692">
        <v>0.0</v>
      </c>
      <c r="D126" s="692">
        <v>2.0</v>
      </c>
      <c r="E126" s="692">
        <v>0.0</v>
      </c>
      <c r="F126" s="692">
        <v>0.0</v>
      </c>
      <c r="G126" s="692">
        <v>0.0</v>
      </c>
      <c r="H126" s="693">
        <f t="shared" si="101"/>
        <v>3</v>
      </c>
      <c r="I126" s="701"/>
      <c r="J126" s="647" t="s">
        <v>206</v>
      </c>
      <c r="K126" s="1714" t="s">
        <v>80</v>
      </c>
      <c r="L126" s="692">
        <v>5.0</v>
      </c>
      <c r="M126" s="701">
        <f t="shared" si="103"/>
        <v>2</v>
      </c>
      <c r="N126" s="692">
        <v>20.0</v>
      </c>
      <c r="O126" s="701">
        <f>sum(M126,N126)</f>
        <v>22</v>
      </c>
      <c r="P126" s="701"/>
      <c r="Q126" s="1686"/>
      <c r="R126" s="1686"/>
      <c r="S126" s="1532"/>
      <c r="T126" s="1532"/>
      <c r="U126" s="1532"/>
      <c r="V126" s="1532"/>
      <c r="W126" s="1532"/>
      <c r="X126" s="1532"/>
      <c r="Y126" s="1532"/>
      <c r="Z126" s="1532"/>
      <c r="AA126" s="1532"/>
      <c r="AB126" s="1532"/>
    </row>
    <row r="127">
      <c r="A127" s="1715" t="s">
        <v>111</v>
      </c>
      <c r="B127" s="1760">
        <v>2.0</v>
      </c>
      <c r="C127" s="1760">
        <v>3.0</v>
      </c>
      <c r="D127" s="1760">
        <v>5.0</v>
      </c>
      <c r="E127" s="1760">
        <v>2.0</v>
      </c>
      <c r="F127" s="1760">
        <v>2.0</v>
      </c>
      <c r="G127" s="1760">
        <v>0.0</v>
      </c>
      <c r="H127" s="1761">
        <f t="shared" ref="H127:H129" si="104">SUM(B127:G127)</f>
        <v>14</v>
      </c>
      <c r="I127" s="1762">
        <f>SUM(H127:H131)</f>
        <v>15</v>
      </c>
      <c r="J127" s="647"/>
      <c r="K127" s="1715" t="s">
        <v>111</v>
      </c>
      <c r="L127" s="1765">
        <v>14.0</v>
      </c>
      <c r="M127" s="1762">
        <f>(L127-H127)-R127</f>
        <v>0</v>
      </c>
      <c r="N127" s="1765">
        <v>30.0</v>
      </c>
      <c r="O127" s="1762">
        <f t="shared" ref="O127:O128" si="105">SUM(M127,N127)</f>
        <v>30</v>
      </c>
      <c r="P127" s="1762"/>
      <c r="Q127" s="1685"/>
      <c r="R127" s="1765"/>
      <c r="S127" s="1532"/>
      <c r="T127" s="1532"/>
      <c r="U127" s="1532"/>
      <c r="V127" s="1532"/>
      <c r="W127" s="1532"/>
      <c r="X127" s="1532"/>
      <c r="Y127" s="1532"/>
      <c r="Z127" s="1532"/>
      <c r="AA127" s="1532"/>
      <c r="AB127" s="1532"/>
    </row>
    <row r="128">
      <c r="A128" s="1714" t="s">
        <v>77</v>
      </c>
      <c r="B128" s="692">
        <v>0.0</v>
      </c>
      <c r="C128" s="692">
        <v>0.0</v>
      </c>
      <c r="D128" s="692">
        <v>0.0</v>
      </c>
      <c r="E128" s="692">
        <v>0.0</v>
      </c>
      <c r="F128" s="692">
        <v>0.0</v>
      </c>
      <c r="G128" s="692">
        <v>0.0</v>
      </c>
      <c r="H128" s="693">
        <f t="shared" si="104"/>
        <v>0</v>
      </c>
      <c r="I128" s="596">
        <f>(I127/60)</f>
        <v>0.25</v>
      </c>
      <c r="J128" s="647"/>
      <c r="K128" s="1714" t="s">
        <v>77</v>
      </c>
      <c r="L128" s="692">
        <v>1.0</v>
      </c>
      <c r="M128" s="701">
        <f>(L128-H128-H129)-R128</f>
        <v>0</v>
      </c>
      <c r="N128" s="692">
        <v>10.0</v>
      </c>
      <c r="O128" s="701">
        <f t="shared" si="105"/>
        <v>10</v>
      </c>
      <c r="P128" s="701"/>
      <c r="Q128" s="1686"/>
      <c r="R128" s="1686"/>
      <c r="S128" s="1532"/>
      <c r="T128" s="1532"/>
      <c r="U128" s="1532"/>
      <c r="V128" s="1532"/>
      <c r="W128" s="1532"/>
      <c r="X128" s="1532"/>
      <c r="Y128" s="1532"/>
      <c r="Z128" s="1532"/>
      <c r="AA128" s="1532"/>
      <c r="AB128" s="1532"/>
    </row>
    <row r="129">
      <c r="A129" s="1714" t="s">
        <v>78</v>
      </c>
      <c r="B129" s="692">
        <v>0.0</v>
      </c>
      <c r="C129" s="692">
        <v>0.0</v>
      </c>
      <c r="D129" s="692">
        <v>1.0</v>
      </c>
      <c r="E129" s="692">
        <v>0.0</v>
      </c>
      <c r="F129" s="692">
        <v>0.0</v>
      </c>
      <c r="G129" s="692">
        <v>0.0</v>
      </c>
      <c r="H129" s="693">
        <f t="shared" si="104"/>
        <v>1</v>
      </c>
      <c r="I129" s="701"/>
      <c r="J129" s="647"/>
      <c r="K129" s="1714" t="s">
        <v>78</v>
      </c>
      <c r="L129" s="692" t="s">
        <v>79</v>
      </c>
      <c r="M129" s="701" t="s">
        <v>79</v>
      </c>
      <c r="N129" s="692" t="s">
        <v>79</v>
      </c>
      <c r="O129" s="701" t="s">
        <v>79</v>
      </c>
      <c r="P129" s="701"/>
      <c r="Q129" s="1686"/>
      <c r="R129" s="1686"/>
      <c r="S129" s="1532"/>
      <c r="T129" s="1532"/>
      <c r="U129" s="1532"/>
      <c r="V129" s="1532"/>
      <c r="W129" s="1532"/>
      <c r="X129" s="1532"/>
      <c r="Y129" s="1532"/>
      <c r="Z129" s="1532"/>
      <c r="AA129" s="1532"/>
      <c r="AB129" s="1532"/>
    </row>
    <row r="130">
      <c r="A130" s="1714" t="s">
        <v>446</v>
      </c>
      <c r="B130" s="692">
        <v>0.0</v>
      </c>
      <c r="C130" s="692">
        <v>0.0</v>
      </c>
      <c r="D130" s="692">
        <v>0.0</v>
      </c>
      <c r="E130" s="692">
        <v>0.0</v>
      </c>
      <c r="F130" s="692">
        <v>0.0</v>
      </c>
      <c r="G130" s="692">
        <v>0.0</v>
      </c>
      <c r="H130" s="693">
        <f t="shared" ref="H130:H132" si="106">sum(B130:G130)</f>
        <v>0</v>
      </c>
      <c r="I130" s="701"/>
      <c r="J130" s="647"/>
      <c r="K130" s="1714" t="s">
        <v>446</v>
      </c>
      <c r="L130" s="692">
        <v>3.0</v>
      </c>
      <c r="M130" s="701">
        <f>(L130-H130)-R130</f>
        <v>3</v>
      </c>
      <c r="N130" s="692">
        <v>0.0</v>
      </c>
      <c r="O130" s="701">
        <f t="shared" ref="O130:O131" si="107">SUM(M130,N130)</f>
        <v>3</v>
      </c>
      <c r="P130" s="701"/>
      <c r="Q130" s="1621"/>
      <c r="R130" s="1686"/>
      <c r="S130" s="1532"/>
      <c r="T130" s="1532"/>
      <c r="U130" s="1532"/>
      <c r="V130" s="1532"/>
      <c r="W130" s="1532"/>
      <c r="X130" s="1532"/>
      <c r="Y130" s="1532"/>
      <c r="Z130" s="1532"/>
      <c r="AA130" s="1532"/>
      <c r="AB130" s="1532"/>
    </row>
    <row r="131">
      <c r="A131" s="1814" t="s">
        <v>751</v>
      </c>
      <c r="B131" s="692">
        <v>0.0</v>
      </c>
      <c r="C131" s="692">
        <v>0.0</v>
      </c>
      <c r="D131" s="692">
        <v>0.0</v>
      </c>
      <c r="E131" s="692">
        <v>0.0</v>
      </c>
      <c r="F131" s="692">
        <v>0.0</v>
      </c>
      <c r="G131" s="692">
        <v>0.0</v>
      </c>
      <c r="H131" s="693">
        <f t="shared" si="106"/>
        <v>0</v>
      </c>
      <c r="I131" s="701"/>
      <c r="J131" s="647"/>
      <c r="K131" s="1814" t="s">
        <v>751</v>
      </c>
      <c r="L131" s="692">
        <v>0.0</v>
      </c>
      <c r="M131" s="701">
        <f t="shared" ref="M131:M132" si="108">(L131-H131)</f>
        <v>0</v>
      </c>
      <c r="N131" s="692">
        <v>0.0</v>
      </c>
      <c r="O131" s="701">
        <f t="shared" si="107"/>
        <v>0</v>
      </c>
      <c r="P131" s="701"/>
      <c r="Q131" s="1686"/>
      <c r="R131" s="1686"/>
      <c r="S131" s="1532"/>
      <c r="T131" s="1532"/>
      <c r="U131" s="1532"/>
      <c r="V131" s="1532"/>
      <c r="W131" s="1532"/>
      <c r="X131" s="1532"/>
      <c r="Y131" s="1532"/>
      <c r="Z131" s="1532"/>
      <c r="AA131" s="1532"/>
      <c r="AB131" s="1532"/>
    </row>
    <row r="132">
      <c r="A132" s="1714" t="s">
        <v>80</v>
      </c>
      <c r="B132" s="692">
        <v>0.0</v>
      </c>
      <c r="C132" s="692">
        <v>0.0</v>
      </c>
      <c r="D132" s="692">
        <v>0.0</v>
      </c>
      <c r="E132" s="692">
        <v>0.0</v>
      </c>
      <c r="F132" s="692">
        <v>0.0</v>
      </c>
      <c r="G132" s="692">
        <v>0.0</v>
      </c>
      <c r="H132" s="693">
        <f t="shared" si="106"/>
        <v>0</v>
      </c>
      <c r="I132" s="701"/>
      <c r="J132" s="647"/>
      <c r="K132" s="1714" t="s">
        <v>80</v>
      </c>
      <c r="L132" s="692">
        <v>29.0</v>
      </c>
      <c r="M132" s="701">
        <f t="shared" si="108"/>
        <v>29</v>
      </c>
      <c r="N132" s="692">
        <v>0.0</v>
      </c>
      <c r="O132" s="701">
        <f>sum(M132,N132)</f>
        <v>29</v>
      </c>
      <c r="P132" s="701"/>
      <c r="Q132" s="1686"/>
      <c r="R132" s="1686"/>
      <c r="S132" s="1532"/>
      <c r="T132" s="1532"/>
      <c r="U132" s="1532"/>
      <c r="V132" s="1532"/>
      <c r="W132" s="1532"/>
      <c r="X132" s="1532"/>
      <c r="Y132" s="1532"/>
      <c r="Z132" s="1532"/>
      <c r="AA132" s="1532"/>
      <c r="AB132" s="1532"/>
    </row>
    <row r="133">
      <c r="A133" s="535" t="s">
        <v>117</v>
      </c>
      <c r="B133" s="1765">
        <v>11.0</v>
      </c>
      <c r="C133" s="1765">
        <v>1.0</v>
      </c>
      <c r="D133" s="1765">
        <v>4.0</v>
      </c>
      <c r="E133" s="1765">
        <v>0.0</v>
      </c>
      <c r="F133" s="1765">
        <v>7.0</v>
      </c>
      <c r="G133" s="1765">
        <v>6.0</v>
      </c>
      <c r="H133" s="1761">
        <f t="shared" ref="H133:H135" si="109">SUM(B133:G133)</f>
        <v>29</v>
      </c>
      <c r="I133" s="1762">
        <f>SUM(H133:H137)</f>
        <v>44</v>
      </c>
      <c r="J133" s="647"/>
      <c r="K133" s="535" t="s">
        <v>117</v>
      </c>
      <c r="L133" s="1765">
        <v>67.0</v>
      </c>
      <c r="M133" s="1762">
        <f>(L133-H133)-R133</f>
        <v>38</v>
      </c>
      <c r="N133" s="1765">
        <v>10.0</v>
      </c>
      <c r="O133" s="1762">
        <f t="shared" ref="O133:O134" si="110">SUM(M133,N133)</f>
        <v>48</v>
      </c>
      <c r="P133" s="1762"/>
      <c r="Q133" s="1685"/>
      <c r="R133" s="1762"/>
      <c r="S133" s="1532"/>
      <c r="T133" s="1532"/>
      <c r="U133" s="1532"/>
      <c r="V133" s="1532"/>
      <c r="W133" s="1532"/>
      <c r="X133" s="1532"/>
      <c r="Y133" s="1532"/>
      <c r="Z133" s="1532"/>
      <c r="AA133" s="1532"/>
      <c r="AB133" s="1532"/>
    </row>
    <row r="134">
      <c r="A134" s="1714" t="s">
        <v>77</v>
      </c>
      <c r="B134" s="692">
        <v>0.0</v>
      </c>
      <c r="C134" s="692">
        <v>0.0</v>
      </c>
      <c r="D134" s="692">
        <v>0.0</v>
      </c>
      <c r="E134" s="692">
        <v>0.0</v>
      </c>
      <c r="F134" s="692">
        <v>0.0</v>
      </c>
      <c r="G134" s="692">
        <v>0.0</v>
      </c>
      <c r="H134" s="693">
        <f t="shared" si="109"/>
        <v>0</v>
      </c>
      <c r="I134" s="596">
        <f>(I133/60)</f>
        <v>0.7333333333</v>
      </c>
      <c r="J134" s="647"/>
      <c r="K134" s="1714" t="s">
        <v>77</v>
      </c>
      <c r="L134" s="692">
        <v>15.0</v>
      </c>
      <c r="M134" s="701">
        <f>(L134-H134-H135)-R134</f>
        <v>0</v>
      </c>
      <c r="N134" s="692">
        <v>15.0</v>
      </c>
      <c r="O134" s="701">
        <f t="shared" si="110"/>
        <v>15</v>
      </c>
      <c r="P134" s="692"/>
      <c r="Q134" s="1686"/>
      <c r="R134" s="1686"/>
      <c r="S134" s="1532"/>
      <c r="T134" s="1532"/>
      <c r="U134" s="1532"/>
      <c r="V134" s="1532"/>
      <c r="W134" s="1532"/>
      <c r="X134" s="1532"/>
      <c r="Y134" s="1532"/>
      <c r="Z134" s="1532"/>
      <c r="AA134" s="1532"/>
      <c r="AB134" s="1532"/>
    </row>
    <row r="135">
      <c r="A135" s="1714" t="s">
        <v>78</v>
      </c>
      <c r="B135" s="692">
        <v>0.0</v>
      </c>
      <c r="C135" s="692">
        <v>3.0</v>
      </c>
      <c r="D135" s="692">
        <v>8.0</v>
      </c>
      <c r="E135" s="692">
        <v>0.0</v>
      </c>
      <c r="F135" s="692">
        <v>4.0</v>
      </c>
      <c r="G135" s="692">
        <v>0.0</v>
      </c>
      <c r="H135" s="693">
        <f t="shared" si="109"/>
        <v>15</v>
      </c>
      <c r="I135" s="701"/>
      <c r="J135" s="647"/>
      <c r="K135" s="1714" t="s">
        <v>78</v>
      </c>
      <c r="L135" s="692" t="s">
        <v>79</v>
      </c>
      <c r="M135" s="701" t="s">
        <v>79</v>
      </c>
      <c r="N135" s="692" t="s">
        <v>79</v>
      </c>
      <c r="O135" s="701" t="s">
        <v>79</v>
      </c>
      <c r="P135" s="692"/>
      <c r="Q135" s="1686"/>
      <c r="R135" s="1686"/>
      <c r="S135" s="1532"/>
      <c r="T135" s="1532"/>
      <c r="U135" s="1532"/>
      <c r="V135" s="1532"/>
      <c r="W135" s="1532"/>
      <c r="X135" s="1532"/>
      <c r="Y135" s="1532"/>
      <c r="Z135" s="1532"/>
      <c r="AA135" s="1532"/>
      <c r="AB135" s="1532"/>
    </row>
    <row r="136">
      <c r="A136" s="1714" t="s">
        <v>446</v>
      </c>
      <c r="B136" s="692">
        <v>0.0</v>
      </c>
      <c r="C136" s="692">
        <v>0.0</v>
      </c>
      <c r="D136" s="692">
        <v>0.0</v>
      </c>
      <c r="E136" s="692">
        <v>0.0</v>
      </c>
      <c r="F136" s="692">
        <v>0.0</v>
      </c>
      <c r="G136" s="692">
        <v>0.0</v>
      </c>
      <c r="H136" s="693">
        <f t="shared" ref="H136:H138" si="111">sum(B136:G136)</f>
        <v>0</v>
      </c>
      <c r="I136" s="701"/>
      <c r="J136" s="647"/>
      <c r="K136" s="1714" t="s">
        <v>446</v>
      </c>
      <c r="L136" s="692">
        <v>1.0</v>
      </c>
      <c r="M136" s="701">
        <f>(L136-H136)-R136</f>
        <v>1</v>
      </c>
      <c r="N136" s="692">
        <v>8.0</v>
      </c>
      <c r="O136" s="701">
        <f t="shared" ref="O136:O137" si="112">SUM(M136,N136)</f>
        <v>9</v>
      </c>
      <c r="P136" s="692"/>
      <c r="Q136" s="1686"/>
      <c r="R136" s="1686"/>
      <c r="S136" s="1532"/>
      <c r="T136" s="1532"/>
      <c r="U136" s="1532"/>
      <c r="V136" s="1532"/>
      <c r="W136" s="1532"/>
      <c r="X136" s="1532"/>
      <c r="Y136" s="1532"/>
      <c r="Z136" s="1532"/>
      <c r="AA136" s="1532"/>
      <c r="AB136" s="1532"/>
    </row>
    <row r="137">
      <c r="A137" s="1814" t="s">
        <v>751</v>
      </c>
      <c r="B137" s="692">
        <v>0.0</v>
      </c>
      <c r="C137" s="692">
        <v>0.0</v>
      </c>
      <c r="D137" s="692">
        <v>0.0</v>
      </c>
      <c r="E137" s="692">
        <v>0.0</v>
      </c>
      <c r="F137" s="692">
        <v>0.0</v>
      </c>
      <c r="G137" s="692">
        <v>0.0</v>
      </c>
      <c r="H137" s="693">
        <f t="shared" si="111"/>
        <v>0</v>
      </c>
      <c r="I137" s="701"/>
      <c r="J137" s="647"/>
      <c r="K137" s="1814" t="s">
        <v>751</v>
      </c>
      <c r="L137" s="692"/>
      <c r="M137" s="701">
        <f t="shared" ref="M137:M138" si="113">(L137-H137)</f>
        <v>0</v>
      </c>
      <c r="N137" s="692">
        <v>0.0</v>
      </c>
      <c r="O137" s="701">
        <f t="shared" si="112"/>
        <v>0</v>
      </c>
      <c r="P137" s="692"/>
      <c r="Q137" s="1686"/>
      <c r="R137" s="1686"/>
      <c r="S137" s="1532"/>
      <c r="T137" s="1532"/>
      <c r="U137" s="1532"/>
      <c r="V137" s="1532"/>
      <c r="W137" s="1532"/>
      <c r="X137" s="1532"/>
      <c r="Y137" s="1532"/>
      <c r="Z137" s="1532"/>
      <c r="AA137" s="1532"/>
      <c r="AB137" s="1532"/>
    </row>
    <row r="138">
      <c r="A138" s="1714" t="s">
        <v>80</v>
      </c>
      <c r="B138" s="692">
        <v>0.0</v>
      </c>
      <c r="C138" s="692">
        <v>0.0</v>
      </c>
      <c r="D138" s="692">
        <v>0.0</v>
      </c>
      <c r="E138" s="692">
        <v>0.0</v>
      </c>
      <c r="F138" s="692">
        <v>0.0</v>
      </c>
      <c r="G138" s="692">
        <v>0.0</v>
      </c>
      <c r="H138" s="693">
        <f t="shared" si="111"/>
        <v>0</v>
      </c>
      <c r="I138" s="701"/>
      <c r="J138" s="647"/>
      <c r="K138" s="1714" t="s">
        <v>80</v>
      </c>
      <c r="L138" s="692">
        <v>19.0</v>
      </c>
      <c r="M138" s="701">
        <f t="shared" si="113"/>
        <v>19</v>
      </c>
      <c r="N138" s="692">
        <v>0.0</v>
      </c>
      <c r="O138" s="701">
        <f>sum(M138,N138)</f>
        <v>19</v>
      </c>
      <c r="P138" s="692"/>
      <c r="Q138" s="1686"/>
      <c r="R138" s="1686"/>
      <c r="S138" s="1532"/>
      <c r="T138" s="1532"/>
      <c r="U138" s="1532"/>
      <c r="V138" s="1532"/>
      <c r="W138" s="1532"/>
      <c r="X138" s="1532"/>
      <c r="Y138" s="1532"/>
      <c r="Z138" s="1532"/>
      <c r="AA138" s="1532"/>
      <c r="AB138" s="1532"/>
    </row>
    <row r="139">
      <c r="A139" s="1820" t="s">
        <v>274</v>
      </c>
      <c r="B139" s="1760">
        <v>0.0</v>
      </c>
      <c r="C139" s="1760">
        <v>0.0</v>
      </c>
      <c r="D139" s="1760">
        <v>0.0</v>
      </c>
      <c r="E139" s="1760">
        <v>0.0</v>
      </c>
      <c r="F139" s="1760">
        <v>0.0</v>
      </c>
      <c r="G139" s="1760">
        <v>0.0</v>
      </c>
      <c r="H139" s="1761">
        <f t="shared" ref="H139:H141" si="114">SUM(B139:G139)</f>
        <v>0</v>
      </c>
      <c r="I139" s="1762">
        <f>SUM(H139:H143)</f>
        <v>0</v>
      </c>
      <c r="J139" s="647"/>
      <c r="K139" s="1820" t="s">
        <v>274</v>
      </c>
      <c r="L139" s="1765">
        <v>0.0</v>
      </c>
      <c r="M139" s="1762">
        <f>(L139-H139)-R139</f>
        <v>0</v>
      </c>
      <c r="N139" s="1765">
        <v>0.0</v>
      </c>
      <c r="O139" s="1762">
        <f t="shared" ref="O139:O140" si="115">SUM(M139,N139)</f>
        <v>0</v>
      </c>
      <c r="P139" s="1762"/>
      <c r="Q139" s="1685"/>
      <c r="R139" s="1762"/>
      <c r="S139" s="1532"/>
      <c r="T139" s="1532"/>
      <c r="U139" s="1532"/>
      <c r="V139" s="1532"/>
      <c r="W139" s="1532"/>
      <c r="X139" s="1532"/>
      <c r="Y139" s="1532"/>
      <c r="Z139" s="1532"/>
      <c r="AA139" s="1532"/>
      <c r="AB139" s="1532"/>
    </row>
    <row r="140">
      <c r="A140" s="1714" t="s">
        <v>77</v>
      </c>
      <c r="B140" s="692">
        <v>0.0</v>
      </c>
      <c r="C140" s="692">
        <v>0.0</v>
      </c>
      <c r="D140" s="692">
        <v>0.0</v>
      </c>
      <c r="E140" s="692">
        <v>0.0</v>
      </c>
      <c r="F140" s="692">
        <v>0.0</v>
      </c>
      <c r="G140" s="692">
        <v>0.0</v>
      </c>
      <c r="H140" s="693">
        <f t="shared" si="114"/>
        <v>0</v>
      </c>
      <c r="I140" s="596">
        <f>(I139/60)</f>
        <v>0</v>
      </c>
      <c r="J140" s="647"/>
      <c r="K140" s="1714" t="s">
        <v>77</v>
      </c>
      <c r="L140" s="692">
        <v>0.0</v>
      </c>
      <c r="M140" s="701">
        <f>(L140-H140-H141)-R140</f>
        <v>0</v>
      </c>
      <c r="N140" s="692">
        <v>0.0</v>
      </c>
      <c r="O140" s="701">
        <f t="shared" si="115"/>
        <v>0</v>
      </c>
      <c r="P140" s="692"/>
      <c r="Q140" s="1686"/>
      <c r="R140" s="1686"/>
      <c r="S140" s="1532"/>
      <c r="T140" s="1532"/>
      <c r="U140" s="1532"/>
      <c r="V140" s="1532"/>
      <c r="W140" s="1532"/>
      <c r="X140" s="1532"/>
      <c r="Y140" s="1532"/>
      <c r="Z140" s="1532"/>
      <c r="AA140" s="1532"/>
      <c r="AB140" s="1532"/>
    </row>
    <row r="141">
      <c r="A141" s="1714" t="s">
        <v>78</v>
      </c>
      <c r="B141" s="692">
        <v>0.0</v>
      </c>
      <c r="C141" s="692">
        <v>0.0</v>
      </c>
      <c r="D141" s="692">
        <v>0.0</v>
      </c>
      <c r="E141" s="692">
        <v>0.0</v>
      </c>
      <c r="F141" s="692">
        <v>0.0</v>
      </c>
      <c r="G141" s="692">
        <v>0.0</v>
      </c>
      <c r="H141" s="693">
        <f t="shared" si="114"/>
        <v>0</v>
      </c>
      <c r="I141" s="701"/>
      <c r="J141" s="647"/>
      <c r="K141" s="1714" t="s">
        <v>78</v>
      </c>
      <c r="L141" s="692" t="s">
        <v>79</v>
      </c>
      <c r="M141" s="701" t="s">
        <v>79</v>
      </c>
      <c r="N141" s="692">
        <v>0.0</v>
      </c>
      <c r="O141" s="701" t="s">
        <v>79</v>
      </c>
      <c r="P141" s="692"/>
      <c r="Q141" s="1686"/>
      <c r="R141" s="1686"/>
      <c r="S141" s="1532"/>
      <c r="T141" s="1532"/>
      <c r="U141" s="1532"/>
      <c r="V141" s="1532"/>
      <c r="W141" s="1532"/>
      <c r="X141" s="1532"/>
      <c r="Y141" s="1532"/>
      <c r="Z141" s="1532"/>
      <c r="AA141" s="1532"/>
      <c r="AB141" s="1532"/>
    </row>
    <row r="142">
      <c r="A142" s="1714" t="s">
        <v>446</v>
      </c>
      <c r="B142" s="692">
        <v>0.0</v>
      </c>
      <c r="C142" s="692">
        <v>0.0</v>
      </c>
      <c r="D142" s="692">
        <v>0.0</v>
      </c>
      <c r="E142" s="692">
        <v>0.0</v>
      </c>
      <c r="F142" s="692">
        <v>0.0</v>
      </c>
      <c r="G142" s="692">
        <v>0.0</v>
      </c>
      <c r="H142" s="693">
        <f t="shared" ref="H142:H144" si="116">sum(B142:G142)</f>
        <v>0</v>
      </c>
      <c r="I142" s="701"/>
      <c r="J142" s="647"/>
      <c r="K142" s="1714" t="s">
        <v>446</v>
      </c>
      <c r="L142" s="692">
        <v>0.0</v>
      </c>
      <c r="M142" s="701">
        <f>(L142-H142)-R142</f>
        <v>0</v>
      </c>
      <c r="N142" s="692" t="s">
        <v>79</v>
      </c>
      <c r="O142" s="701">
        <f t="shared" ref="O142:O143" si="117">SUM(M142,N142)</f>
        <v>0</v>
      </c>
      <c r="P142" s="692"/>
      <c r="Q142" s="1686"/>
      <c r="R142" s="1686"/>
      <c r="S142" s="1532"/>
      <c r="T142" s="1532"/>
      <c r="U142" s="1532"/>
      <c r="V142" s="1532"/>
      <c r="W142" s="1532"/>
      <c r="X142" s="1532"/>
      <c r="Y142" s="1532"/>
      <c r="Z142" s="1532"/>
      <c r="AA142" s="1532"/>
      <c r="AB142" s="1532"/>
    </row>
    <row r="143">
      <c r="A143" s="1814" t="s">
        <v>751</v>
      </c>
      <c r="B143" s="692">
        <v>0.0</v>
      </c>
      <c r="C143" s="692">
        <v>0.0</v>
      </c>
      <c r="D143" s="692">
        <v>0.0</v>
      </c>
      <c r="E143" s="692">
        <v>0.0</v>
      </c>
      <c r="F143" s="692">
        <v>0.0</v>
      </c>
      <c r="G143" s="692">
        <v>0.0</v>
      </c>
      <c r="H143" s="693">
        <f t="shared" si="116"/>
        <v>0</v>
      </c>
      <c r="I143" s="701"/>
      <c r="J143" s="647"/>
      <c r="K143" s="1814" t="s">
        <v>751</v>
      </c>
      <c r="L143" s="692">
        <v>0.0</v>
      </c>
      <c r="M143" s="701">
        <f t="shared" ref="M143:M144" si="118">(L143-H143)</f>
        <v>0</v>
      </c>
      <c r="N143" s="692">
        <v>0.0</v>
      </c>
      <c r="O143" s="701">
        <f t="shared" si="117"/>
        <v>0</v>
      </c>
      <c r="P143" s="692"/>
      <c r="Q143" s="1686"/>
      <c r="R143" s="1686"/>
      <c r="S143" s="1532"/>
      <c r="T143" s="1532"/>
      <c r="U143" s="1532"/>
      <c r="V143" s="1532"/>
      <c r="W143" s="1532"/>
      <c r="X143" s="1532"/>
      <c r="Y143" s="1532"/>
      <c r="Z143" s="1532"/>
      <c r="AA143" s="1532"/>
      <c r="AB143" s="1532"/>
    </row>
    <row r="144">
      <c r="A144" s="1714" t="s">
        <v>80</v>
      </c>
      <c r="B144" s="692">
        <v>0.0</v>
      </c>
      <c r="C144" s="692">
        <v>0.0</v>
      </c>
      <c r="D144" s="692">
        <v>0.0</v>
      </c>
      <c r="E144" s="692">
        <v>0.0</v>
      </c>
      <c r="F144" s="692">
        <v>0.0</v>
      </c>
      <c r="G144" s="692">
        <v>0.0</v>
      </c>
      <c r="H144" s="693">
        <f t="shared" si="116"/>
        <v>0</v>
      </c>
      <c r="I144" s="701"/>
      <c r="J144" s="647"/>
      <c r="K144" s="1714" t="s">
        <v>80</v>
      </c>
      <c r="L144" s="692">
        <v>0.0</v>
      </c>
      <c r="M144" s="701">
        <f t="shared" si="118"/>
        <v>0</v>
      </c>
      <c r="N144" s="692">
        <v>0.0</v>
      </c>
      <c r="O144" s="701">
        <f>sum(M144,N144)</f>
        <v>0</v>
      </c>
      <c r="P144" s="692"/>
      <c r="Q144" s="1686"/>
      <c r="R144" s="1686"/>
      <c r="S144" s="1532"/>
      <c r="T144" s="1532"/>
      <c r="U144" s="1532"/>
      <c r="V144" s="1532"/>
      <c r="W144" s="1532"/>
      <c r="X144" s="1532"/>
      <c r="Y144" s="1532"/>
      <c r="Z144" s="1532"/>
      <c r="AA144" s="1532"/>
      <c r="AB144" s="1532"/>
    </row>
    <row r="145">
      <c r="A145" s="1820" t="s">
        <v>274</v>
      </c>
      <c r="B145" s="1760">
        <v>0.0</v>
      </c>
      <c r="C145" s="1760">
        <v>0.0</v>
      </c>
      <c r="D145" s="1760">
        <v>0.0</v>
      </c>
      <c r="E145" s="1760">
        <v>0.0</v>
      </c>
      <c r="F145" s="1760">
        <v>0.0</v>
      </c>
      <c r="G145" s="1760">
        <v>0.0</v>
      </c>
      <c r="H145" s="1761">
        <f t="shared" ref="H145:H147" si="119">SUM(B145:G145)</f>
        <v>0</v>
      </c>
      <c r="I145" s="1762">
        <f>SUM(H145:H149)</f>
        <v>0</v>
      </c>
      <c r="J145" s="647"/>
      <c r="K145" s="1820" t="s">
        <v>274</v>
      </c>
      <c r="L145" s="1765">
        <v>0.0</v>
      </c>
      <c r="M145" s="1762">
        <f>(L145-H145)-R145</f>
        <v>0</v>
      </c>
      <c r="N145" s="1765">
        <v>0.0</v>
      </c>
      <c r="O145" s="1762">
        <f t="shared" ref="O145:O146" si="120">SUM(M145,N145)</f>
        <v>0</v>
      </c>
      <c r="P145" s="1762"/>
      <c r="Q145" s="1766"/>
      <c r="R145" s="1765"/>
      <c r="S145" s="1532"/>
      <c r="T145" s="1532"/>
      <c r="U145" s="1532"/>
      <c r="V145" s="1532"/>
      <c r="W145" s="1532"/>
      <c r="X145" s="1532"/>
      <c r="Y145" s="1532"/>
      <c r="Z145" s="1532"/>
      <c r="AA145" s="1532"/>
      <c r="AB145" s="1532"/>
    </row>
    <row r="146">
      <c r="A146" s="1714" t="s">
        <v>77</v>
      </c>
      <c r="B146" s="692">
        <v>0.0</v>
      </c>
      <c r="C146" s="692">
        <v>0.0</v>
      </c>
      <c r="D146" s="692">
        <v>0.0</v>
      </c>
      <c r="E146" s="692">
        <v>0.0</v>
      </c>
      <c r="F146" s="692">
        <v>0.0</v>
      </c>
      <c r="G146" s="692">
        <v>0.0</v>
      </c>
      <c r="H146" s="693">
        <f t="shared" si="119"/>
        <v>0</v>
      </c>
      <c r="I146" s="596">
        <f>(I145/60)</f>
        <v>0</v>
      </c>
      <c r="J146" s="647"/>
      <c r="K146" s="1714" t="s">
        <v>77</v>
      </c>
      <c r="L146" s="692">
        <v>0.0</v>
      </c>
      <c r="M146" s="701">
        <f>(L146-H146-H147)-R146</f>
        <v>0</v>
      </c>
      <c r="N146" s="692">
        <v>0.0</v>
      </c>
      <c r="O146" s="701">
        <f t="shared" si="120"/>
        <v>0</v>
      </c>
      <c r="P146" s="701"/>
      <c r="Q146" s="1686"/>
      <c r="R146" s="1686"/>
      <c r="S146" s="1532"/>
      <c r="T146" s="1532"/>
      <c r="U146" s="1532"/>
      <c r="V146" s="1532"/>
      <c r="W146" s="1532"/>
      <c r="X146" s="1532"/>
      <c r="Y146" s="1532"/>
      <c r="Z146" s="1532"/>
      <c r="AA146" s="1532"/>
      <c r="AB146" s="1532"/>
    </row>
    <row r="147">
      <c r="A147" s="1714" t="s">
        <v>78</v>
      </c>
      <c r="B147" s="692">
        <v>0.0</v>
      </c>
      <c r="C147" s="692">
        <v>0.0</v>
      </c>
      <c r="D147" s="692">
        <v>0.0</v>
      </c>
      <c r="E147" s="692">
        <v>0.0</v>
      </c>
      <c r="F147" s="692">
        <v>0.0</v>
      </c>
      <c r="G147" s="692">
        <v>0.0</v>
      </c>
      <c r="H147" s="693">
        <f t="shared" si="119"/>
        <v>0</v>
      </c>
      <c r="I147" s="701"/>
      <c r="J147" s="647"/>
      <c r="K147" s="1714" t="s">
        <v>78</v>
      </c>
      <c r="L147" s="692" t="s">
        <v>79</v>
      </c>
      <c r="M147" s="701" t="s">
        <v>79</v>
      </c>
      <c r="N147" s="692" t="s">
        <v>79</v>
      </c>
      <c r="O147" s="701" t="s">
        <v>79</v>
      </c>
      <c r="P147" s="701"/>
      <c r="Q147" s="1686"/>
      <c r="R147" s="1686"/>
      <c r="S147" s="1532"/>
      <c r="T147" s="1532"/>
      <c r="U147" s="1532"/>
      <c r="V147" s="1532"/>
      <c r="W147" s="1532"/>
      <c r="X147" s="1532"/>
      <c r="Y147" s="1532"/>
      <c r="Z147" s="1532"/>
      <c r="AA147" s="1532"/>
      <c r="AB147" s="1532"/>
    </row>
    <row r="148">
      <c r="A148" s="1714" t="s">
        <v>446</v>
      </c>
      <c r="B148" s="692">
        <v>0.0</v>
      </c>
      <c r="C148" s="692">
        <v>0.0</v>
      </c>
      <c r="D148" s="692">
        <v>0.0</v>
      </c>
      <c r="E148" s="692">
        <v>0.0</v>
      </c>
      <c r="F148" s="692">
        <v>0.0</v>
      </c>
      <c r="G148" s="692">
        <v>0.0</v>
      </c>
      <c r="H148" s="693">
        <f t="shared" ref="H148:H150" si="121">sum(B148:G148)</f>
        <v>0</v>
      </c>
      <c r="I148" s="701"/>
      <c r="J148" s="647"/>
      <c r="K148" s="1714" t="s">
        <v>446</v>
      </c>
      <c r="L148" s="692">
        <v>0.0</v>
      </c>
      <c r="M148" s="701">
        <f>(L148-H148)-R148</f>
        <v>0</v>
      </c>
      <c r="N148" s="692">
        <v>0.0</v>
      </c>
      <c r="O148" s="701">
        <f t="shared" ref="O148:O149" si="122">SUM(M148,N148)</f>
        <v>0</v>
      </c>
      <c r="P148" s="701"/>
      <c r="Q148" s="1621"/>
      <c r="R148" s="1686"/>
      <c r="S148" s="1532"/>
      <c r="T148" s="1532"/>
      <c r="U148" s="1532"/>
      <c r="V148" s="1532"/>
      <c r="W148" s="1532"/>
      <c r="X148" s="1532"/>
      <c r="Y148" s="1532"/>
      <c r="Z148" s="1532"/>
      <c r="AA148" s="1532"/>
      <c r="AB148" s="1532"/>
    </row>
    <row r="149">
      <c r="A149" s="1814" t="s">
        <v>751</v>
      </c>
      <c r="B149" s="692">
        <v>0.0</v>
      </c>
      <c r="C149" s="692">
        <v>0.0</v>
      </c>
      <c r="D149" s="692">
        <v>0.0</v>
      </c>
      <c r="E149" s="692">
        <v>0.0</v>
      </c>
      <c r="F149" s="692">
        <v>0.0</v>
      </c>
      <c r="G149" s="692">
        <v>0.0</v>
      </c>
      <c r="H149" s="693">
        <f t="shared" si="121"/>
        <v>0</v>
      </c>
      <c r="I149" s="701"/>
      <c r="J149" s="647"/>
      <c r="K149" s="1814" t="s">
        <v>751</v>
      </c>
      <c r="L149" s="692">
        <v>0.0</v>
      </c>
      <c r="M149" s="701">
        <f t="shared" ref="M149:M150" si="123">(L149-H149)</f>
        <v>0</v>
      </c>
      <c r="N149" s="692">
        <v>0.0</v>
      </c>
      <c r="O149" s="701">
        <f t="shared" si="122"/>
        <v>0</v>
      </c>
      <c r="P149" s="701"/>
      <c r="Q149" s="1686"/>
      <c r="R149" s="1686"/>
      <c r="S149" s="1532"/>
      <c r="T149" s="1532"/>
      <c r="U149" s="1532"/>
      <c r="V149" s="1532"/>
      <c r="W149" s="1532"/>
      <c r="X149" s="1532"/>
      <c r="Y149" s="1532"/>
      <c r="Z149" s="1532"/>
      <c r="AA149" s="1532"/>
      <c r="AB149" s="1532"/>
    </row>
    <row r="150">
      <c r="A150" s="1714" t="s">
        <v>80</v>
      </c>
      <c r="B150" s="692">
        <v>0.0</v>
      </c>
      <c r="C150" s="692">
        <v>0.0</v>
      </c>
      <c r="D150" s="692">
        <v>0.0</v>
      </c>
      <c r="E150" s="692">
        <v>0.0</v>
      </c>
      <c r="F150" s="692">
        <v>0.0</v>
      </c>
      <c r="G150" s="692">
        <v>0.0</v>
      </c>
      <c r="H150" s="693">
        <f t="shared" si="121"/>
        <v>0</v>
      </c>
      <c r="I150" s="701"/>
      <c r="J150" s="647"/>
      <c r="K150" s="1714" t="s">
        <v>80</v>
      </c>
      <c r="L150" s="692">
        <v>0.0</v>
      </c>
      <c r="M150" s="701">
        <f t="shared" si="123"/>
        <v>0</v>
      </c>
      <c r="N150" s="692">
        <v>0.0</v>
      </c>
      <c r="O150" s="701">
        <f>sum(M150,N150)</f>
        <v>0</v>
      </c>
      <c r="P150" s="701"/>
      <c r="Q150" s="1686"/>
      <c r="R150" s="1686"/>
      <c r="S150" s="1532"/>
      <c r="T150" s="1532"/>
      <c r="U150" s="1532"/>
      <c r="V150" s="1532"/>
      <c r="W150" s="1532"/>
      <c r="X150" s="1532"/>
      <c r="Y150" s="1532"/>
      <c r="Z150" s="1532"/>
      <c r="AA150" s="1532"/>
      <c r="AB150" s="1532"/>
    </row>
    <row r="151">
      <c r="A151" s="1757"/>
      <c r="B151" s="1561"/>
      <c r="C151" s="1561"/>
      <c r="D151" s="1561"/>
      <c r="E151" s="1561"/>
      <c r="F151" s="1561"/>
      <c r="G151" s="1561"/>
      <c r="H151" s="1561"/>
      <c r="I151" s="1561"/>
      <c r="J151" s="1812"/>
      <c r="K151" s="1758"/>
      <c r="L151" s="1561"/>
      <c r="M151" s="1561"/>
      <c r="N151" s="1758"/>
      <c r="O151" s="1561"/>
      <c r="P151" s="1758"/>
      <c r="Q151" s="1758"/>
      <c r="R151" s="1758"/>
      <c r="S151" s="1532"/>
      <c r="T151" s="1532"/>
      <c r="U151" s="1532"/>
      <c r="V151" s="1532"/>
      <c r="W151" s="1532"/>
      <c r="X151" s="1532"/>
      <c r="Y151" s="1532"/>
      <c r="Z151" s="1532"/>
      <c r="AA151" s="1532"/>
      <c r="AB151" s="1532"/>
    </row>
    <row r="152">
      <c r="A152" s="1774" t="s">
        <v>121</v>
      </c>
      <c r="B152" s="1775">
        <f t="shared" ref="B152:H152" si="124">SUM(B4,B10,B16,B22,B28,B34,B41,B47,B53,B59,B65,B71,B78,B84,B90,B96,B102,B108,B115,B121,B127,B133,B139,B145)</f>
        <v>65</v>
      </c>
      <c r="C152" s="1775">
        <f t="shared" si="124"/>
        <v>30</v>
      </c>
      <c r="D152" s="1775">
        <f t="shared" si="124"/>
        <v>118</v>
      </c>
      <c r="E152" s="1775">
        <f t="shared" si="124"/>
        <v>80</v>
      </c>
      <c r="F152" s="1775">
        <f t="shared" si="124"/>
        <v>87</v>
      </c>
      <c r="G152" s="1775">
        <f t="shared" si="124"/>
        <v>31</v>
      </c>
      <c r="H152" s="1775">
        <f t="shared" si="124"/>
        <v>411</v>
      </c>
      <c r="I152" s="1574"/>
      <c r="J152" s="1812"/>
      <c r="K152" s="1775" t="s">
        <v>121</v>
      </c>
      <c r="L152" s="1775">
        <f t="shared" ref="L152:R152" si="125">SUM(L4,L10,L16,L22,L28,L34,L41,L47,L53,L59,L65,L71,L78,L84,L90,L96,L102,L108,L115,L121,L127,L133,L139,L145)</f>
        <v>803</v>
      </c>
      <c r="M152" s="1775">
        <f t="shared" si="125"/>
        <v>392</v>
      </c>
      <c r="N152" s="1775">
        <f t="shared" si="125"/>
        <v>365</v>
      </c>
      <c r="O152" s="1775">
        <f t="shared" si="125"/>
        <v>757</v>
      </c>
      <c r="P152" s="1775">
        <f t="shared" si="125"/>
        <v>0</v>
      </c>
      <c r="Q152" s="1775">
        <f t="shared" si="125"/>
        <v>0</v>
      </c>
      <c r="R152" s="1775">
        <f t="shared" si="125"/>
        <v>0</v>
      </c>
      <c r="S152" s="1532"/>
      <c r="T152" s="1532"/>
      <c r="U152" s="1532"/>
      <c r="V152" s="1532"/>
      <c r="W152" s="1532"/>
      <c r="X152" s="1532"/>
      <c r="Y152" s="1532"/>
      <c r="Z152" s="1532"/>
      <c r="AA152" s="1532"/>
      <c r="AB152" s="1532"/>
    </row>
    <row r="153">
      <c r="A153" s="1774" t="s">
        <v>77</v>
      </c>
      <c r="B153" s="1775">
        <f t="shared" ref="B153:H153" si="126">SUM(B5,B11,B17,B23,B29,B35,B42,B48,B54,B60,B66,B72,B79,B85,B91,B97,B103,B109,B116,B122,B128,B134,B140,B146)</f>
        <v>4</v>
      </c>
      <c r="C153" s="1775">
        <f t="shared" si="126"/>
        <v>2</v>
      </c>
      <c r="D153" s="1775">
        <f t="shared" si="126"/>
        <v>5</v>
      </c>
      <c r="E153" s="1775">
        <f t="shared" si="126"/>
        <v>0</v>
      </c>
      <c r="F153" s="1775">
        <f t="shared" si="126"/>
        <v>2</v>
      </c>
      <c r="G153" s="1775">
        <f t="shared" si="126"/>
        <v>1</v>
      </c>
      <c r="H153" s="1775">
        <f t="shared" si="126"/>
        <v>14</v>
      </c>
      <c r="I153" s="1574"/>
      <c r="J153" s="1812"/>
      <c r="K153" s="1775" t="s">
        <v>77</v>
      </c>
      <c r="L153" s="1775">
        <f t="shared" ref="L153:R153" si="127">SUM(L5,L11,L17,L23,L29,L35,L42,L48,L54,L60,L66,L72,L79,L85,L91,L97,L103,L109,L116,L122,L128,L134,L140,L146)</f>
        <v>164</v>
      </c>
      <c r="M153" s="1775">
        <f t="shared" si="127"/>
        <v>53</v>
      </c>
      <c r="N153" s="1775">
        <f t="shared" si="127"/>
        <v>158</v>
      </c>
      <c r="O153" s="1775">
        <f t="shared" si="127"/>
        <v>211</v>
      </c>
      <c r="P153" s="1775">
        <f t="shared" si="127"/>
        <v>0</v>
      </c>
      <c r="Q153" s="1775">
        <f t="shared" si="127"/>
        <v>0</v>
      </c>
      <c r="R153" s="1775">
        <f t="shared" si="127"/>
        <v>0</v>
      </c>
      <c r="S153" s="1532"/>
      <c r="T153" s="1532"/>
      <c r="U153" s="1532"/>
      <c r="V153" s="1532"/>
      <c r="W153" s="1532"/>
      <c r="X153" s="1532"/>
      <c r="Y153" s="1532"/>
      <c r="Z153" s="1532"/>
      <c r="AA153" s="1532"/>
      <c r="AB153" s="1532"/>
    </row>
    <row r="154">
      <c r="A154" s="1774" t="s">
        <v>78</v>
      </c>
      <c r="B154" s="1775">
        <f t="shared" ref="B154:H154" si="128">SUM(B6,B12,B18,B24,B30,B36,B43,B49,B55,B61,B67,B73,B80,B86,B92,B98,B104,B110,B117,B123,B129,B135,B141,B147)</f>
        <v>27</v>
      </c>
      <c r="C154" s="1775">
        <f t="shared" si="128"/>
        <v>10</v>
      </c>
      <c r="D154" s="1775">
        <f t="shared" si="128"/>
        <v>40</v>
      </c>
      <c r="E154" s="1775">
        <f t="shared" si="128"/>
        <v>7</v>
      </c>
      <c r="F154" s="1775">
        <f t="shared" si="128"/>
        <v>13</v>
      </c>
      <c r="G154" s="1775">
        <f t="shared" si="128"/>
        <v>0</v>
      </c>
      <c r="H154" s="1775">
        <f t="shared" si="128"/>
        <v>97</v>
      </c>
      <c r="I154" s="1574"/>
      <c r="J154" s="1812"/>
      <c r="K154" s="1775" t="s">
        <v>78</v>
      </c>
      <c r="L154" s="1775">
        <f t="shared" ref="L154:R154" si="129">SUM(L6,L12,L18,L24,L30,L36,L43,L49,L55,L61,L67,L73,L80,L86,L92,L98,L104,L110,L117,L123,L129,L135,L141,L147)</f>
        <v>0</v>
      </c>
      <c r="M154" s="1775">
        <f t="shared" si="129"/>
        <v>0</v>
      </c>
      <c r="N154" s="1775">
        <f t="shared" si="129"/>
        <v>0</v>
      </c>
      <c r="O154" s="1775">
        <f t="shared" si="129"/>
        <v>0</v>
      </c>
      <c r="P154" s="1775">
        <f t="shared" si="129"/>
        <v>0</v>
      </c>
      <c r="Q154" s="1775">
        <f t="shared" si="129"/>
        <v>0</v>
      </c>
      <c r="R154" s="1775">
        <f t="shared" si="129"/>
        <v>0</v>
      </c>
      <c r="S154" s="1532"/>
      <c r="T154" s="1532"/>
      <c r="U154" s="1532"/>
      <c r="V154" s="1532"/>
      <c r="W154" s="1532"/>
      <c r="X154" s="1532"/>
      <c r="Y154" s="1532"/>
      <c r="Z154" s="1532"/>
      <c r="AA154" s="1532"/>
      <c r="AB154" s="1532"/>
    </row>
    <row r="155">
      <c r="A155" s="1774" t="s">
        <v>446</v>
      </c>
      <c r="B155" s="1775">
        <f t="shared" ref="B155:H155" si="130">SUM(B7,B13,B19,B25,B31,B37,B44,B50,B56,B62,B68,B74,B81,B87,B93,B99,B105,B111,B118,B124,B130,B136,B142,B148)</f>
        <v>6</v>
      </c>
      <c r="C155" s="1775">
        <f t="shared" si="130"/>
        <v>2</v>
      </c>
      <c r="D155" s="1775">
        <f t="shared" si="130"/>
        <v>8</v>
      </c>
      <c r="E155" s="1775">
        <f t="shared" si="130"/>
        <v>5</v>
      </c>
      <c r="F155" s="1775">
        <f t="shared" si="130"/>
        <v>1</v>
      </c>
      <c r="G155" s="1775">
        <f t="shared" si="130"/>
        <v>1</v>
      </c>
      <c r="H155" s="1775">
        <f t="shared" si="130"/>
        <v>23</v>
      </c>
      <c r="I155" s="1574"/>
      <c r="J155" s="1812"/>
      <c r="K155" s="1775" t="s">
        <v>446</v>
      </c>
      <c r="L155" s="1775">
        <f t="shared" ref="L155:R155" si="131">SUM(L7,L13,L19,L25,L31,L37,L44,L50,L56,L62,L68,L74,L81,L87,L93,L99,L105,L111,L118,L124,L130,L136,L142,L148)</f>
        <v>49</v>
      </c>
      <c r="M155" s="1775">
        <f t="shared" si="131"/>
        <v>26</v>
      </c>
      <c r="N155" s="1775">
        <f t="shared" si="131"/>
        <v>104</v>
      </c>
      <c r="O155" s="1775">
        <f t="shared" si="131"/>
        <v>130</v>
      </c>
      <c r="P155" s="1775">
        <f t="shared" si="131"/>
        <v>0</v>
      </c>
      <c r="Q155" s="1775">
        <f t="shared" si="131"/>
        <v>0</v>
      </c>
      <c r="R155" s="1775">
        <f t="shared" si="131"/>
        <v>0</v>
      </c>
      <c r="S155" s="1532"/>
      <c r="T155" s="1532"/>
      <c r="U155" s="1532"/>
      <c r="V155" s="1532"/>
      <c r="W155" s="1532"/>
      <c r="X155" s="1532"/>
      <c r="Y155" s="1532"/>
      <c r="Z155" s="1532"/>
      <c r="AA155" s="1532"/>
      <c r="AB155" s="1532"/>
    </row>
    <row r="156">
      <c r="A156" s="1821" t="s">
        <v>751</v>
      </c>
      <c r="B156" s="1775">
        <f t="shared" ref="B156:H156" si="132">SUM(B8,B14,B20,B26,B32,B38,B45,B51,B57,B63,B69,B75,B82,B88,B94,B100,B106,B112,B119,B125,B131,B137,B143,B149)</f>
        <v>2</v>
      </c>
      <c r="C156" s="1775">
        <f t="shared" si="132"/>
        <v>0</v>
      </c>
      <c r="D156" s="1775">
        <f t="shared" si="132"/>
        <v>4</v>
      </c>
      <c r="E156" s="1775">
        <f t="shared" si="132"/>
        <v>1</v>
      </c>
      <c r="F156" s="1775">
        <f t="shared" si="132"/>
        <v>1</v>
      </c>
      <c r="G156" s="1775">
        <f t="shared" si="132"/>
        <v>0</v>
      </c>
      <c r="H156" s="1775">
        <f t="shared" si="132"/>
        <v>8</v>
      </c>
      <c r="I156" s="1574"/>
      <c r="J156" s="1812"/>
      <c r="K156" s="1822" t="s">
        <v>751</v>
      </c>
      <c r="L156" s="1775">
        <f t="shared" ref="L156:R156" si="133">SUM(L8,L14,L20,L26,L32,L38,L45,L51,L57,L63,L69,L75,L82,L88,L94,L100,L106,L112,L119,L125,L131,L137,L143,L149)</f>
        <v>10</v>
      </c>
      <c r="M156" s="1775">
        <f t="shared" si="133"/>
        <v>2</v>
      </c>
      <c r="N156" s="1775">
        <f t="shared" si="133"/>
        <v>0</v>
      </c>
      <c r="O156" s="1775">
        <f t="shared" si="133"/>
        <v>2</v>
      </c>
      <c r="P156" s="1775">
        <f t="shared" si="133"/>
        <v>0</v>
      </c>
      <c r="Q156" s="1775">
        <f t="shared" si="133"/>
        <v>0</v>
      </c>
      <c r="R156" s="1775">
        <f t="shared" si="133"/>
        <v>0</v>
      </c>
      <c r="S156" s="1532"/>
      <c r="T156" s="1532"/>
      <c r="U156" s="1532"/>
      <c r="V156" s="1532"/>
      <c r="W156" s="1532"/>
      <c r="X156" s="1532"/>
      <c r="Y156" s="1532"/>
      <c r="Z156" s="1532"/>
      <c r="AA156" s="1532"/>
      <c r="AB156" s="1532"/>
    </row>
    <row r="157">
      <c r="A157" s="1774" t="s">
        <v>80</v>
      </c>
      <c r="B157" s="1775">
        <f t="shared" ref="B157:H157" si="134">SUM(B9,B15,B21,B27,B33,B39,B46,B52,B58,B64,B70,B76,B83,B89,B95,B101,B107,B113,B120,B126,B132,B138,B144,B150)</f>
        <v>1</v>
      </c>
      <c r="C157" s="1775">
        <f t="shared" si="134"/>
        <v>0</v>
      </c>
      <c r="D157" s="1775">
        <f t="shared" si="134"/>
        <v>6</v>
      </c>
      <c r="E157" s="1775">
        <f t="shared" si="134"/>
        <v>1</v>
      </c>
      <c r="F157" s="1775">
        <f t="shared" si="134"/>
        <v>0</v>
      </c>
      <c r="G157" s="1775">
        <f t="shared" si="134"/>
        <v>0</v>
      </c>
      <c r="H157" s="1775">
        <f t="shared" si="134"/>
        <v>8</v>
      </c>
      <c r="I157" s="1574"/>
      <c r="J157" s="1812"/>
      <c r="K157" s="1775" t="s">
        <v>80</v>
      </c>
      <c r="L157" s="1775">
        <f t="shared" ref="L157:R157" si="135">SUM(L9,L15,L21,L27,L33,L39,L46,L52,L58,L64,L70,L76,L83,L89,L95,L101,L107,L113,L120,L126,L132,L138,L144,L150)</f>
        <v>376</v>
      </c>
      <c r="M157" s="1775">
        <f t="shared" si="135"/>
        <v>368</v>
      </c>
      <c r="N157" s="1775">
        <f t="shared" si="135"/>
        <v>110</v>
      </c>
      <c r="O157" s="1775">
        <f t="shared" si="135"/>
        <v>478</v>
      </c>
      <c r="P157" s="1775">
        <f t="shared" si="135"/>
        <v>0</v>
      </c>
      <c r="Q157" s="1775">
        <f t="shared" si="135"/>
        <v>0</v>
      </c>
      <c r="R157" s="1775">
        <f t="shared" si="135"/>
        <v>0</v>
      </c>
      <c r="S157" s="1532"/>
      <c r="T157" s="1532"/>
      <c r="U157" s="1532"/>
      <c r="V157" s="1532"/>
      <c r="W157" s="1532"/>
      <c r="X157" s="1532"/>
      <c r="Y157" s="1532"/>
      <c r="Z157" s="1532"/>
      <c r="AA157" s="1532"/>
      <c r="AB157" s="1532"/>
    </row>
    <row r="158">
      <c r="A158" s="1757" t="s">
        <v>9</v>
      </c>
      <c r="B158" s="1758">
        <f t="shared" ref="B158:H158" si="136">SUM(B152:B156)</f>
        <v>104</v>
      </c>
      <c r="C158" s="1758">
        <f t="shared" si="136"/>
        <v>44</v>
      </c>
      <c r="D158" s="1758">
        <f t="shared" si="136"/>
        <v>175</v>
      </c>
      <c r="E158" s="1758">
        <f t="shared" si="136"/>
        <v>93</v>
      </c>
      <c r="F158" s="1758">
        <f t="shared" si="136"/>
        <v>104</v>
      </c>
      <c r="G158" s="1758">
        <f t="shared" si="136"/>
        <v>33</v>
      </c>
      <c r="H158" s="1758">
        <f t="shared" si="136"/>
        <v>553</v>
      </c>
      <c r="I158" s="1561"/>
      <c r="J158" s="1532"/>
      <c r="K158" s="1758" t="s">
        <v>9</v>
      </c>
      <c r="L158" s="1758">
        <f t="shared" ref="L158:O158" si="137">sum(L152:L155)</f>
        <v>1016</v>
      </c>
      <c r="M158" s="1758">
        <f t="shared" si="137"/>
        <v>471</v>
      </c>
      <c r="N158" s="1758">
        <f t="shared" si="137"/>
        <v>627</v>
      </c>
      <c r="O158" s="1758">
        <f t="shared" si="137"/>
        <v>1098</v>
      </c>
      <c r="P158" s="1758">
        <f t="shared" ref="P158:R158" si="138">SUM(P152,P153,P154,P155)</f>
        <v>0</v>
      </c>
      <c r="Q158" s="1758">
        <f t="shared" si="138"/>
        <v>0</v>
      </c>
      <c r="R158" s="1758">
        <f t="shared" si="138"/>
        <v>0</v>
      </c>
      <c r="S158" s="1532"/>
      <c r="T158" s="1532"/>
      <c r="U158" s="1532"/>
      <c r="V158" s="1532"/>
      <c r="W158" s="1532"/>
      <c r="X158" s="1532"/>
      <c r="Y158" s="1532"/>
      <c r="Z158" s="1532"/>
      <c r="AA158" s="1532"/>
      <c r="AB158" s="1532"/>
    </row>
    <row r="159">
      <c r="A159" s="1576"/>
      <c r="B159" s="1576"/>
      <c r="C159" s="1576"/>
      <c r="D159" s="1576"/>
      <c r="E159" s="1576"/>
      <c r="F159" s="1576"/>
      <c r="G159" s="1576"/>
      <c r="H159" s="1576"/>
      <c r="I159" s="1575"/>
      <c r="J159" s="1532"/>
      <c r="K159" s="1575"/>
      <c r="L159" s="1575"/>
      <c r="M159" s="1575"/>
      <c r="N159" s="1575"/>
      <c r="O159" s="1575"/>
      <c r="P159" s="1575"/>
      <c r="Q159" s="1532"/>
      <c r="R159" s="1532"/>
      <c r="S159" s="1532"/>
      <c r="T159" s="1532"/>
      <c r="U159" s="1532"/>
      <c r="V159" s="1532"/>
      <c r="W159" s="1532"/>
      <c r="X159" s="1532"/>
      <c r="Y159" s="1532"/>
      <c r="Z159" s="1532"/>
      <c r="AA159" s="1532"/>
      <c r="AB159" s="1532"/>
    </row>
    <row r="160">
      <c r="A160" s="1757" t="s">
        <v>123</v>
      </c>
      <c r="B160" s="1758" t="s">
        <v>2</v>
      </c>
      <c r="C160" s="1788" t="s">
        <v>3</v>
      </c>
      <c r="D160" s="1788" t="s">
        <v>4</v>
      </c>
      <c r="E160" s="1788" t="s">
        <v>5</v>
      </c>
      <c r="F160" s="1788" t="s">
        <v>6</v>
      </c>
      <c r="G160" s="1788" t="s">
        <v>7</v>
      </c>
      <c r="H160" s="1788" t="s">
        <v>9</v>
      </c>
      <c r="I160" s="1575"/>
      <c r="J160" s="1532"/>
      <c r="K160" s="1575"/>
      <c r="L160" s="1575"/>
      <c r="M160" s="1575"/>
      <c r="N160" s="1575"/>
      <c r="O160" s="1575"/>
      <c r="P160" s="1575"/>
      <c r="Q160" s="1532"/>
      <c r="R160" s="1532"/>
      <c r="S160" s="1532"/>
      <c r="T160" s="1532"/>
      <c r="U160" s="1532"/>
      <c r="V160" s="1532"/>
      <c r="W160" s="1532"/>
      <c r="X160" s="1532"/>
      <c r="Y160" s="1532"/>
      <c r="Z160" s="1532"/>
      <c r="AA160" s="1532"/>
      <c r="AB160" s="1532"/>
    </row>
    <row r="161">
      <c r="A161" s="1714" t="s">
        <v>124</v>
      </c>
      <c r="B161" s="701">
        <f t="shared" ref="B161:G161" si="139">sum(B153:B154)</f>
        <v>31</v>
      </c>
      <c r="C161" s="701">
        <f t="shared" si="139"/>
        <v>12</v>
      </c>
      <c r="D161" s="701">
        <f t="shared" si="139"/>
        <v>45</v>
      </c>
      <c r="E161" s="701">
        <f t="shared" si="139"/>
        <v>7</v>
      </c>
      <c r="F161" s="701">
        <f t="shared" si="139"/>
        <v>15</v>
      </c>
      <c r="G161" s="701">
        <f t="shared" si="139"/>
        <v>1</v>
      </c>
      <c r="H161" s="693">
        <f t="shared" ref="H161:H165" si="141">SUM(B161:G161)</f>
        <v>111</v>
      </c>
      <c r="I161" s="1575"/>
      <c r="J161" s="1532"/>
      <c r="K161" s="1575"/>
      <c r="L161" s="1575"/>
      <c r="M161" s="1575"/>
      <c r="N161" s="1575"/>
      <c r="O161" s="1575"/>
      <c r="P161" s="1575"/>
      <c r="Q161" s="1532"/>
      <c r="R161" s="1532"/>
      <c r="S161" s="1532"/>
      <c r="T161" s="1532"/>
      <c r="U161" s="1532"/>
      <c r="V161" s="1532"/>
      <c r="W161" s="1532"/>
      <c r="X161" s="1532"/>
      <c r="Y161" s="1532"/>
      <c r="Z161" s="1532"/>
      <c r="AA161" s="1532"/>
      <c r="AB161" s="1532"/>
    </row>
    <row r="162">
      <c r="A162" s="591" t="s">
        <v>126</v>
      </c>
      <c r="B162" s="1777">
        <f t="shared" ref="B162:G162" si="140">(B161*10.01)</f>
        <v>310.31</v>
      </c>
      <c r="C162" s="1777">
        <f t="shared" si="140"/>
        <v>120.12</v>
      </c>
      <c r="D162" s="1777">
        <f t="shared" si="140"/>
        <v>450.45</v>
      </c>
      <c r="E162" s="1777">
        <f t="shared" si="140"/>
        <v>70.07</v>
      </c>
      <c r="F162" s="1777">
        <f t="shared" si="140"/>
        <v>150.15</v>
      </c>
      <c r="G162" s="1777">
        <f t="shared" si="140"/>
        <v>10.01</v>
      </c>
      <c r="H162" s="693">
        <f t="shared" si="141"/>
        <v>1111.11</v>
      </c>
      <c r="I162" s="1580"/>
      <c r="J162" s="1582"/>
      <c r="K162" s="1581"/>
      <c r="L162" s="1581"/>
      <c r="M162" s="1581"/>
      <c r="N162" s="1581"/>
      <c r="O162" s="1581"/>
      <c r="P162" s="1581"/>
      <c r="Q162" s="1582"/>
      <c r="R162" s="1582"/>
      <c r="S162" s="1582"/>
      <c r="T162" s="1582"/>
      <c r="U162" s="1582"/>
      <c r="V162" s="1582"/>
      <c r="W162" s="1582"/>
      <c r="X162" s="1582"/>
      <c r="Y162" s="1582"/>
      <c r="Z162" s="1582"/>
      <c r="AA162" s="1582"/>
      <c r="AB162" s="1582"/>
    </row>
    <row r="163">
      <c r="A163" s="1714" t="s">
        <v>127</v>
      </c>
      <c r="B163" s="701">
        <f t="shared" ref="B163:G163" si="142">B157</f>
        <v>1</v>
      </c>
      <c r="C163" s="701">
        <f t="shared" si="142"/>
        <v>0</v>
      </c>
      <c r="D163" s="701">
        <f t="shared" si="142"/>
        <v>6</v>
      </c>
      <c r="E163" s="701">
        <f t="shared" si="142"/>
        <v>1</v>
      </c>
      <c r="F163" s="701">
        <f t="shared" si="142"/>
        <v>0</v>
      </c>
      <c r="G163" s="701">
        <f t="shared" si="142"/>
        <v>0</v>
      </c>
      <c r="H163" s="693">
        <f t="shared" si="141"/>
        <v>8</v>
      </c>
      <c r="I163" s="1580"/>
      <c r="J163" s="1582"/>
      <c r="K163" s="1581"/>
      <c r="L163" s="1581"/>
      <c r="M163" s="1581"/>
      <c r="N163" s="1581"/>
      <c r="O163" s="1581"/>
      <c r="P163" s="1581"/>
      <c r="Q163" s="1582"/>
      <c r="R163" s="1582"/>
      <c r="S163" s="1582"/>
      <c r="T163" s="1582"/>
      <c r="U163" s="1582"/>
      <c r="V163" s="1582"/>
      <c r="W163" s="1582"/>
      <c r="X163" s="1582"/>
      <c r="Y163" s="1582"/>
      <c r="Z163" s="1582"/>
      <c r="AA163" s="1582"/>
      <c r="AB163" s="1582"/>
    </row>
    <row r="164">
      <c r="A164" s="1714" t="s">
        <v>126</v>
      </c>
      <c r="B164" s="1779">
        <f t="shared" ref="B164:G164" si="143">(B163*5)</f>
        <v>5</v>
      </c>
      <c r="C164" s="1779">
        <f t="shared" si="143"/>
        <v>0</v>
      </c>
      <c r="D164" s="1779">
        <f t="shared" si="143"/>
        <v>30</v>
      </c>
      <c r="E164" s="1779">
        <f t="shared" si="143"/>
        <v>5</v>
      </c>
      <c r="F164" s="1779">
        <f t="shared" si="143"/>
        <v>0</v>
      </c>
      <c r="G164" s="1779">
        <f t="shared" si="143"/>
        <v>0</v>
      </c>
      <c r="H164" s="693">
        <f t="shared" si="141"/>
        <v>40</v>
      </c>
      <c r="I164" s="1580"/>
      <c r="J164" s="1582"/>
      <c r="K164" s="1581"/>
      <c r="L164" s="1581"/>
      <c r="M164" s="1581"/>
      <c r="N164" s="1581"/>
      <c r="O164" s="1581"/>
      <c r="P164" s="1581"/>
      <c r="Q164" s="1582"/>
      <c r="R164" s="1582"/>
      <c r="S164" s="1582"/>
      <c r="T164" s="1582"/>
      <c r="U164" s="1582"/>
      <c r="V164" s="1582"/>
      <c r="W164" s="1582"/>
      <c r="X164" s="1582"/>
      <c r="Y164" s="1582"/>
      <c r="Z164" s="1582"/>
      <c r="AA164" s="1582"/>
      <c r="AB164" s="1582"/>
    </row>
    <row r="165">
      <c r="A165" s="1757" t="s">
        <v>9</v>
      </c>
      <c r="B165" s="1780">
        <f t="shared" ref="B165:G165" si="144">SUM(B162,B164)</f>
        <v>315.31</v>
      </c>
      <c r="C165" s="1780">
        <f t="shared" si="144"/>
        <v>120.12</v>
      </c>
      <c r="D165" s="1780">
        <f t="shared" si="144"/>
        <v>480.45</v>
      </c>
      <c r="E165" s="1780">
        <f t="shared" si="144"/>
        <v>75.07</v>
      </c>
      <c r="F165" s="1780">
        <f t="shared" si="144"/>
        <v>150.15</v>
      </c>
      <c r="G165" s="1780">
        <f t="shared" si="144"/>
        <v>10.01</v>
      </c>
      <c r="H165" s="1780">
        <f t="shared" si="141"/>
        <v>1151.11</v>
      </c>
      <c r="I165" s="1580"/>
      <c r="J165" s="1582"/>
      <c r="K165" s="1581"/>
      <c r="L165" s="1581"/>
      <c r="M165" s="1581"/>
      <c r="N165" s="1581"/>
      <c r="O165" s="1581"/>
      <c r="P165" s="1581"/>
      <c r="Q165" s="1582"/>
      <c r="R165" s="1582"/>
      <c r="S165" s="1582"/>
      <c r="T165" s="1582"/>
      <c r="U165" s="1582"/>
      <c r="V165" s="1582"/>
      <c r="W165" s="1582"/>
      <c r="X165" s="1582"/>
      <c r="Y165" s="1582"/>
      <c r="Z165" s="1582"/>
      <c r="AA165" s="1582"/>
      <c r="AB165" s="1582"/>
    </row>
    <row r="166">
      <c r="A166" s="1585"/>
      <c r="B166" s="1580"/>
      <c r="C166" s="1580"/>
      <c r="D166" s="1580"/>
      <c r="E166" s="1580"/>
      <c r="F166" s="1580"/>
      <c r="G166" s="1586"/>
      <c r="H166" s="1587"/>
      <c r="I166" s="1580"/>
      <c r="J166" s="1582"/>
      <c r="K166" s="1581"/>
      <c r="L166" s="1581"/>
      <c r="M166" s="1581"/>
      <c r="N166" s="1581"/>
      <c r="O166" s="1581"/>
      <c r="P166" s="1581"/>
      <c r="Q166" s="1582"/>
      <c r="R166" s="1582"/>
      <c r="S166" s="1582"/>
      <c r="T166" s="1582"/>
      <c r="U166" s="1582"/>
      <c r="V166" s="1582"/>
      <c r="W166" s="1582"/>
      <c r="X166" s="1582"/>
      <c r="Y166" s="1582"/>
      <c r="Z166" s="1582"/>
      <c r="AA166" s="1582"/>
      <c r="AB166" s="1582"/>
    </row>
    <row r="167">
      <c r="A167" s="1588" t="s">
        <v>625</v>
      </c>
      <c r="B167" s="1580"/>
      <c r="C167" s="1580"/>
      <c r="D167" s="1580"/>
      <c r="E167" s="1580"/>
      <c r="F167" s="1589"/>
      <c r="G167" s="1781" t="s">
        <v>35</v>
      </c>
      <c r="H167" s="1782" t="s">
        <v>36</v>
      </c>
      <c r="I167" s="1580"/>
      <c r="J167" s="1582"/>
      <c r="K167" s="1581"/>
      <c r="L167" s="1581"/>
      <c r="M167" s="1581"/>
      <c r="N167" s="1581"/>
      <c r="O167" s="1581"/>
      <c r="P167" s="1581"/>
      <c r="Q167" s="1582"/>
      <c r="R167" s="1582"/>
      <c r="S167" s="1582"/>
      <c r="T167" s="1582"/>
      <c r="U167" s="1582"/>
      <c r="V167" s="1582"/>
      <c r="W167" s="1582"/>
      <c r="X167" s="1582"/>
      <c r="Y167" s="1582"/>
      <c r="Z167" s="1582"/>
      <c r="AA167" s="1582"/>
      <c r="AB167" s="1582"/>
    </row>
    <row r="168">
      <c r="A168" s="1581"/>
      <c r="B168" s="1580"/>
      <c r="C168" s="1580"/>
      <c r="D168" s="1580"/>
      <c r="E168" s="1580"/>
      <c r="F168" s="1589"/>
      <c r="G168" s="1784" t="s">
        <v>757</v>
      </c>
      <c r="H168" s="701">
        <f>(H158)</f>
        <v>553</v>
      </c>
      <c r="I168" s="1580"/>
      <c r="J168" s="1582"/>
      <c r="K168" s="1581"/>
      <c r="L168" s="1581"/>
      <c r="M168" s="1581"/>
      <c r="N168" s="1581"/>
      <c r="O168" s="1581"/>
      <c r="P168" s="1581"/>
      <c r="Q168" s="1582"/>
      <c r="R168" s="1582"/>
      <c r="S168" s="1582"/>
      <c r="T168" s="1582"/>
      <c r="U168" s="1582"/>
      <c r="V168" s="1582"/>
      <c r="W168" s="1582"/>
      <c r="X168" s="1582"/>
      <c r="Y168" s="1582"/>
      <c r="Z168" s="1582"/>
      <c r="AA168" s="1582"/>
      <c r="AB168" s="1582"/>
    </row>
    <row r="169">
      <c r="A169" s="1581"/>
      <c r="B169" s="1580"/>
      <c r="C169" s="1580"/>
      <c r="D169" s="1580"/>
      <c r="E169" s="1580"/>
      <c r="F169" s="1589"/>
      <c r="G169" s="1781" t="s">
        <v>9</v>
      </c>
      <c r="H169" s="1758">
        <f>SUM(H168)</f>
        <v>553</v>
      </c>
      <c r="I169" s="1580"/>
      <c r="J169" s="1582"/>
      <c r="K169" s="1581"/>
      <c r="L169" s="1581"/>
      <c r="M169" s="1581"/>
      <c r="N169" s="1581"/>
      <c r="O169" s="1581"/>
      <c r="P169" s="1581"/>
      <c r="Q169" s="1582"/>
      <c r="R169" s="1582"/>
      <c r="S169" s="1582"/>
      <c r="T169" s="1582"/>
      <c r="U169" s="1582"/>
      <c r="V169" s="1582"/>
      <c r="W169" s="1582"/>
      <c r="X169" s="1582"/>
      <c r="Y169" s="1582"/>
      <c r="Z169" s="1582"/>
      <c r="AA169" s="1582"/>
      <c r="AB169" s="1582"/>
    </row>
    <row r="170">
      <c r="A170" s="1581"/>
      <c r="B170" s="1580"/>
      <c r="C170" s="1580"/>
      <c r="D170" s="1580"/>
      <c r="E170" s="1580"/>
      <c r="F170" s="1580"/>
      <c r="G170" s="1586"/>
      <c r="H170" s="1587"/>
      <c r="I170" s="1582"/>
      <c r="J170" s="1582"/>
      <c r="K170" s="1581"/>
      <c r="L170" s="1581"/>
      <c r="M170" s="1581"/>
      <c r="N170" s="1581"/>
      <c r="O170" s="1581"/>
      <c r="P170" s="1581"/>
      <c r="Q170" s="1582"/>
      <c r="R170" s="1582"/>
      <c r="S170" s="1582"/>
      <c r="T170" s="1582"/>
      <c r="U170" s="1582"/>
      <c r="V170" s="1582"/>
      <c r="W170" s="1582"/>
      <c r="X170" s="1582"/>
      <c r="Y170" s="1582"/>
      <c r="Z170" s="1582"/>
      <c r="AA170" s="1582"/>
      <c r="AB170" s="1582"/>
    </row>
    <row r="171">
      <c r="A171" s="1581"/>
      <c r="B171" s="1580"/>
      <c r="C171" s="1580"/>
      <c r="D171" s="1580"/>
      <c r="E171" s="1580"/>
      <c r="F171" s="1589"/>
      <c r="G171" s="1781" t="s">
        <v>131</v>
      </c>
      <c r="H171" s="1758">
        <f>(4000-H169)</f>
        <v>3447</v>
      </c>
      <c r="I171" s="1823">
        <f>(H169/H171)</f>
        <v>0.1604293589</v>
      </c>
      <c r="J171" s="1582"/>
      <c r="K171" s="1581"/>
      <c r="L171" s="1581"/>
      <c r="M171" s="1581"/>
      <c r="N171" s="1581"/>
      <c r="O171" s="1581"/>
      <c r="P171" s="1581"/>
      <c r="Q171" s="1582"/>
      <c r="R171" s="1582"/>
      <c r="S171" s="1582"/>
      <c r="T171" s="1582"/>
      <c r="U171" s="1582"/>
      <c r="V171" s="1582"/>
      <c r="W171" s="1582"/>
      <c r="X171" s="1582"/>
      <c r="Y171" s="1582"/>
      <c r="Z171" s="1582"/>
      <c r="AA171" s="1582"/>
      <c r="AB171" s="1582"/>
    </row>
    <row r="172">
      <c r="A172" s="1585"/>
      <c r="B172" s="1585"/>
      <c r="C172" s="1585"/>
      <c r="D172" s="1585"/>
      <c r="E172" s="1586"/>
      <c r="F172" s="1587"/>
      <c r="G172" s="1587"/>
      <c r="H172" s="1587"/>
      <c r="I172" s="1587"/>
      <c r="J172" s="1582"/>
      <c r="K172" s="1585"/>
      <c r="L172" s="1585"/>
      <c r="M172" s="1585"/>
      <c r="N172" s="1585"/>
      <c r="O172" s="1585"/>
      <c r="P172" s="1585"/>
      <c r="Q172" s="1645"/>
      <c r="R172" s="1645"/>
      <c r="S172" s="1582"/>
      <c r="T172" s="1582"/>
      <c r="U172" s="1582"/>
      <c r="V172" s="1582"/>
      <c r="W172" s="1582"/>
      <c r="X172" s="1582"/>
      <c r="Y172" s="1582"/>
      <c r="Z172" s="1582"/>
      <c r="AA172" s="1582"/>
      <c r="AB172" s="1582"/>
    </row>
    <row r="173">
      <c r="A173" s="1754" t="s">
        <v>749</v>
      </c>
      <c r="B173" s="1755">
        <v>1.0</v>
      </c>
      <c r="C173" s="1755">
        <v>2.0</v>
      </c>
      <c r="D173" s="1755">
        <v>3.0</v>
      </c>
      <c r="E173" s="1755">
        <v>4.0</v>
      </c>
      <c r="F173" s="1755">
        <v>5.0</v>
      </c>
      <c r="G173" s="1755">
        <v>6.0</v>
      </c>
      <c r="H173" s="1530"/>
      <c r="I173" s="1530"/>
      <c r="J173" s="1812"/>
      <c r="K173" s="1754" t="s">
        <v>749</v>
      </c>
      <c r="L173" s="1595"/>
      <c r="M173" s="1595"/>
      <c r="N173" s="1595"/>
      <c r="O173" s="1595"/>
      <c r="P173" s="1595"/>
      <c r="Q173" s="1595"/>
      <c r="R173" s="1595"/>
      <c r="S173" s="1532"/>
      <c r="T173" s="1532"/>
      <c r="U173" s="1532"/>
      <c r="V173" s="1532"/>
      <c r="W173" s="1532"/>
      <c r="X173" s="1532"/>
      <c r="Y173" s="1532"/>
      <c r="Z173" s="1532"/>
      <c r="AA173" s="1532"/>
      <c r="AB173" s="1532"/>
    </row>
    <row r="174">
      <c r="A174" s="1756" t="s">
        <v>331</v>
      </c>
      <c r="B174" s="693" t="s">
        <v>2</v>
      </c>
      <c r="C174" s="693" t="s">
        <v>3</v>
      </c>
      <c r="D174" s="693" t="s">
        <v>4</v>
      </c>
      <c r="E174" s="693" t="s">
        <v>5</v>
      </c>
      <c r="F174" s="693" t="s">
        <v>6</v>
      </c>
      <c r="G174" s="693" t="s">
        <v>7</v>
      </c>
      <c r="H174" s="693" t="s">
        <v>9</v>
      </c>
      <c r="I174" s="693" t="s">
        <v>71</v>
      </c>
      <c r="J174" s="1812"/>
      <c r="K174" s="693" t="s">
        <v>331</v>
      </c>
      <c r="L174" s="693" t="s">
        <v>72</v>
      </c>
      <c r="M174" s="693" t="s">
        <v>13</v>
      </c>
      <c r="N174" s="701" t="s">
        <v>73</v>
      </c>
      <c r="O174" s="693" t="s">
        <v>13</v>
      </c>
      <c r="P174" s="701" t="s">
        <v>74</v>
      </c>
      <c r="Q174" s="701" t="s">
        <v>640</v>
      </c>
      <c r="R174" s="1686" t="s">
        <v>592</v>
      </c>
      <c r="S174" s="1532"/>
      <c r="T174" s="1532"/>
      <c r="U174" s="1532"/>
      <c r="V174" s="1532"/>
      <c r="W174" s="1532"/>
      <c r="X174" s="1532"/>
      <c r="Y174" s="1532"/>
      <c r="Z174" s="1532"/>
      <c r="AA174" s="1532"/>
      <c r="AB174" s="1532"/>
    </row>
    <row r="175">
      <c r="A175" s="1757" t="s">
        <v>98</v>
      </c>
      <c r="B175" s="1758">
        <f t="shared" ref="B175:C175" si="145"> SUM(B176:B203)</f>
        <v>30</v>
      </c>
      <c r="C175" s="1758">
        <f t="shared" si="145"/>
        <v>7</v>
      </c>
      <c r="D175" s="1758">
        <f t="shared" ref="D175:G175" si="146"> SUM(D176:D210)</f>
        <v>33</v>
      </c>
      <c r="E175" s="1758">
        <f t="shared" si="146"/>
        <v>26</v>
      </c>
      <c r="F175" s="1758">
        <f t="shared" si="146"/>
        <v>18</v>
      </c>
      <c r="G175" s="1758">
        <f t="shared" si="146"/>
        <v>22</v>
      </c>
      <c r="H175" s="1758">
        <f> SUM(H176:H179,H182:H185,H188:H191,H194:H197,H200:H203,H206:H209)</f>
        <v>128</v>
      </c>
      <c r="I175" s="1758"/>
      <c r="J175" s="1812"/>
      <c r="K175" s="1758" t="s">
        <v>98</v>
      </c>
      <c r="L175" s="1561"/>
      <c r="M175" s="1561"/>
      <c r="N175" s="1561"/>
      <c r="O175" s="1561"/>
      <c r="P175" s="1561"/>
      <c r="Q175" s="1758"/>
      <c r="R175" s="1758"/>
      <c r="S175" s="1532"/>
      <c r="T175" s="1532"/>
      <c r="U175" s="1532"/>
      <c r="V175" s="1532"/>
      <c r="W175" s="1532"/>
      <c r="X175" s="1532"/>
      <c r="Y175" s="1532"/>
      <c r="Z175" s="1532"/>
      <c r="AA175" s="1532"/>
      <c r="AB175" s="1532"/>
    </row>
    <row r="176">
      <c r="A176" s="1759" t="s">
        <v>99</v>
      </c>
      <c r="B176" s="1760">
        <v>17.0</v>
      </c>
      <c r="C176" s="1760">
        <v>0.0</v>
      </c>
      <c r="D176" s="1760">
        <v>3.0</v>
      </c>
      <c r="E176" s="1760">
        <v>7.0</v>
      </c>
      <c r="F176" s="1760">
        <v>8.0</v>
      </c>
      <c r="G176" s="1760">
        <v>5.0</v>
      </c>
      <c r="H176" s="1761">
        <f t="shared" ref="H176:H178" si="147">SUM(B176:G176)</f>
        <v>40</v>
      </c>
      <c r="I176" s="1762">
        <f>SUM(H176:H180)</f>
        <v>61</v>
      </c>
      <c r="J176" s="635"/>
      <c r="K176" s="1764" t="s">
        <v>99</v>
      </c>
      <c r="L176" s="1765">
        <v>42.0</v>
      </c>
      <c r="M176" s="1762">
        <f>(L176-H176)-R176</f>
        <v>2</v>
      </c>
      <c r="N176" s="1765">
        <v>45.0</v>
      </c>
      <c r="O176" s="1762">
        <f t="shared" ref="O176:O177" si="148">SUM(M176,N176)</f>
        <v>47</v>
      </c>
      <c r="P176" s="1762"/>
      <c r="Q176" s="1762"/>
      <c r="R176" s="1765"/>
      <c r="S176" s="1532"/>
      <c r="T176" s="1532"/>
      <c r="U176" s="1532"/>
      <c r="V176" s="1532"/>
      <c r="W176" s="1532"/>
      <c r="X176" s="1532"/>
      <c r="Y176" s="1532"/>
      <c r="Z176" s="1532"/>
      <c r="AA176" s="1532"/>
      <c r="AB176" s="1532"/>
    </row>
    <row r="177">
      <c r="A177" s="1714" t="s">
        <v>77</v>
      </c>
      <c r="B177" s="692">
        <v>0.0</v>
      </c>
      <c r="C177" s="692">
        <v>0.0</v>
      </c>
      <c r="D177" s="692">
        <v>0.0</v>
      </c>
      <c r="E177" s="692">
        <v>0.0</v>
      </c>
      <c r="F177" s="692">
        <v>0.0</v>
      </c>
      <c r="G177" s="690">
        <v>0.0</v>
      </c>
      <c r="H177" s="693">
        <f t="shared" si="147"/>
        <v>0</v>
      </c>
      <c r="I177" s="596">
        <f>(I176/61)</f>
        <v>1</v>
      </c>
      <c r="J177" s="635"/>
      <c r="K177" s="701" t="s">
        <v>77</v>
      </c>
      <c r="L177" s="692">
        <v>15.0</v>
      </c>
      <c r="M177" s="701">
        <f>(L177-H177-H178)-R177</f>
        <v>0</v>
      </c>
      <c r="N177" s="692">
        <v>15.0</v>
      </c>
      <c r="O177" s="701">
        <f t="shared" si="148"/>
        <v>15</v>
      </c>
      <c r="P177" s="701"/>
      <c r="Q177" s="701"/>
      <c r="R177" s="1595"/>
      <c r="S177" s="1532"/>
      <c r="T177" s="1532"/>
      <c r="U177" s="1532"/>
      <c r="V177" s="1532"/>
      <c r="W177" s="1532"/>
      <c r="X177" s="1532"/>
      <c r="Y177" s="1532"/>
      <c r="Z177" s="1532"/>
      <c r="AA177" s="1532"/>
      <c r="AB177" s="1532"/>
    </row>
    <row r="178">
      <c r="A178" s="1714" t="s">
        <v>78</v>
      </c>
      <c r="B178" s="692">
        <v>0.0</v>
      </c>
      <c r="C178" s="692">
        <v>0.0</v>
      </c>
      <c r="D178" s="692">
        <v>12.0</v>
      </c>
      <c r="E178" s="692">
        <v>3.0</v>
      </c>
      <c r="F178" s="692">
        <v>0.0</v>
      </c>
      <c r="G178" s="690">
        <v>0.0</v>
      </c>
      <c r="H178" s="693">
        <f t="shared" si="147"/>
        <v>15</v>
      </c>
      <c r="I178" s="701"/>
      <c r="J178" s="635"/>
      <c r="K178" s="701" t="s">
        <v>78</v>
      </c>
      <c r="L178" s="692">
        <v>0.0</v>
      </c>
      <c r="M178" s="701" t="s">
        <v>79</v>
      </c>
      <c r="N178" s="692" t="s">
        <v>79</v>
      </c>
      <c r="O178" s="701" t="s">
        <v>79</v>
      </c>
      <c r="P178" s="701"/>
      <c r="Q178" s="701"/>
      <c r="R178" s="1595"/>
      <c r="S178" s="1532"/>
      <c r="T178" s="1532"/>
      <c r="U178" s="1532"/>
      <c r="V178" s="1532"/>
      <c r="W178" s="1532"/>
      <c r="X178" s="1532"/>
      <c r="Y178" s="1532"/>
      <c r="Z178" s="1532"/>
      <c r="AA178" s="1532"/>
      <c r="AB178" s="1532"/>
    </row>
    <row r="179">
      <c r="A179" s="1714" t="s">
        <v>446</v>
      </c>
      <c r="B179" s="692">
        <v>0.0</v>
      </c>
      <c r="C179" s="692">
        <v>0.0</v>
      </c>
      <c r="D179" s="692">
        <v>0.0</v>
      </c>
      <c r="E179" s="692">
        <v>0.0</v>
      </c>
      <c r="F179" s="692">
        <v>0.0</v>
      </c>
      <c r="G179" s="690">
        <v>0.0</v>
      </c>
      <c r="H179" s="693">
        <f t="shared" ref="H179:H180" si="149">sum(B179:G179)</f>
        <v>0</v>
      </c>
      <c r="I179" s="701"/>
      <c r="J179" s="635"/>
      <c r="K179" s="701" t="s">
        <v>446</v>
      </c>
      <c r="L179" s="692">
        <v>0.0</v>
      </c>
      <c r="M179" s="701">
        <f>(L179-H179)-R179</f>
        <v>0</v>
      </c>
      <c r="N179" s="692">
        <v>15.0</v>
      </c>
      <c r="O179" s="701">
        <f t="shared" ref="O179:O180" si="150">SUM(M179,N179)</f>
        <v>15</v>
      </c>
      <c r="P179" s="701"/>
      <c r="Q179" s="701"/>
      <c r="R179" s="1595"/>
      <c r="S179" s="1532"/>
      <c r="T179" s="1532"/>
      <c r="U179" s="1532"/>
      <c r="V179" s="1532"/>
      <c r="W179" s="1532"/>
      <c r="X179" s="1532"/>
      <c r="Y179" s="1532"/>
      <c r="Z179" s="1532"/>
      <c r="AA179" s="1532"/>
      <c r="AB179" s="1532"/>
    </row>
    <row r="180">
      <c r="A180" s="1814" t="s">
        <v>751</v>
      </c>
      <c r="B180" s="692">
        <v>2.0</v>
      </c>
      <c r="C180" s="692">
        <v>0.0</v>
      </c>
      <c r="D180" s="692">
        <v>3.0</v>
      </c>
      <c r="E180" s="692">
        <v>1.0</v>
      </c>
      <c r="F180" s="692">
        <v>0.0</v>
      </c>
      <c r="G180" s="690">
        <v>0.0</v>
      </c>
      <c r="H180" s="693">
        <f t="shared" si="149"/>
        <v>6</v>
      </c>
      <c r="I180" s="701"/>
      <c r="J180" s="635"/>
      <c r="K180" s="1814" t="s">
        <v>751</v>
      </c>
      <c r="L180" s="692">
        <v>6.0</v>
      </c>
      <c r="M180" s="701">
        <f t="shared" ref="M180:M181" si="151">(L180-H180)</f>
        <v>0</v>
      </c>
      <c r="N180" s="692">
        <v>0.0</v>
      </c>
      <c r="O180" s="701">
        <f t="shared" si="150"/>
        <v>0</v>
      </c>
      <c r="P180" s="701"/>
      <c r="Q180" s="701"/>
      <c r="R180" s="1595"/>
      <c r="S180" s="1532"/>
      <c r="T180" s="1532"/>
      <c r="U180" s="1532"/>
      <c r="V180" s="1532"/>
      <c r="W180" s="1532"/>
      <c r="X180" s="1532"/>
      <c r="Y180" s="1532"/>
      <c r="Z180" s="1532"/>
      <c r="AA180" s="1532"/>
      <c r="AB180" s="1532"/>
    </row>
    <row r="181">
      <c r="A181" s="1714" t="s">
        <v>80</v>
      </c>
      <c r="B181" s="692">
        <v>0.0</v>
      </c>
      <c r="C181" s="692">
        <v>0.0</v>
      </c>
      <c r="D181" s="692">
        <v>0.0</v>
      </c>
      <c r="E181" s="692">
        <v>0.0</v>
      </c>
      <c r="F181" s="692">
        <v>0.0</v>
      </c>
      <c r="G181" s="690">
        <v>0.0</v>
      </c>
      <c r="H181" s="693">
        <f t="shared" ref="H181:H184" si="152">SUM(B181:G181)</f>
        <v>0</v>
      </c>
      <c r="I181" s="701"/>
      <c r="J181" s="635"/>
      <c r="K181" s="701" t="s">
        <v>80</v>
      </c>
      <c r="L181" s="692">
        <v>0.0</v>
      </c>
      <c r="M181" s="701">
        <f t="shared" si="151"/>
        <v>0</v>
      </c>
      <c r="N181" s="692">
        <v>30.0</v>
      </c>
      <c r="O181" s="701">
        <f>sum(M181,N181)</f>
        <v>30</v>
      </c>
      <c r="P181" s="701"/>
      <c r="Q181" s="701"/>
      <c r="R181" s="1595"/>
      <c r="S181" s="1532"/>
      <c r="T181" s="1532"/>
      <c r="U181" s="1532"/>
      <c r="V181" s="1532"/>
      <c r="W181" s="1532"/>
      <c r="X181" s="1532"/>
      <c r="Y181" s="1532"/>
      <c r="Z181" s="1532"/>
      <c r="AA181" s="1532"/>
      <c r="AB181" s="1532"/>
    </row>
    <row r="182">
      <c r="A182" s="1715" t="s">
        <v>449</v>
      </c>
      <c r="B182" s="1765">
        <v>0.0</v>
      </c>
      <c r="C182" s="1765">
        <v>0.0</v>
      </c>
      <c r="D182" s="1765">
        <v>0.0</v>
      </c>
      <c r="E182" s="1765">
        <v>0.0</v>
      </c>
      <c r="F182" s="1765">
        <v>0.0</v>
      </c>
      <c r="G182" s="1760">
        <v>0.0</v>
      </c>
      <c r="H182" s="1761">
        <f t="shared" si="152"/>
        <v>0</v>
      </c>
      <c r="I182" s="1762">
        <f>SUM(H182:H186)</f>
        <v>0</v>
      </c>
      <c r="J182" s="635"/>
      <c r="K182" s="1762" t="s">
        <v>449</v>
      </c>
      <c r="L182" s="1765">
        <v>27.0</v>
      </c>
      <c r="M182" s="1762">
        <f>(L182-H182)-R182</f>
        <v>27</v>
      </c>
      <c r="N182" s="1765">
        <v>0.0</v>
      </c>
      <c r="O182" s="1762">
        <f t="shared" ref="O182:O183" si="153">SUM(M182,N182)</f>
        <v>27</v>
      </c>
      <c r="P182" s="1765" t="s">
        <v>2</v>
      </c>
      <c r="Q182" s="1824"/>
      <c r="R182" s="1762"/>
      <c r="S182" s="1532"/>
      <c r="T182" s="1532"/>
      <c r="U182" s="1532"/>
      <c r="V182" s="1532"/>
      <c r="W182" s="1532"/>
      <c r="X182" s="1532"/>
      <c r="Y182" s="1532"/>
      <c r="Z182" s="1532"/>
      <c r="AA182" s="1532"/>
      <c r="AB182" s="1532"/>
    </row>
    <row r="183">
      <c r="A183" s="1714" t="s">
        <v>77</v>
      </c>
      <c r="B183" s="692">
        <v>0.0</v>
      </c>
      <c r="C183" s="692">
        <v>0.0</v>
      </c>
      <c r="D183" s="692">
        <v>0.0</v>
      </c>
      <c r="E183" s="692">
        <v>0.0</v>
      </c>
      <c r="F183" s="692">
        <v>0.0</v>
      </c>
      <c r="G183" s="692">
        <v>0.0</v>
      </c>
      <c r="H183" s="693">
        <f t="shared" si="152"/>
        <v>0</v>
      </c>
      <c r="I183" s="596">
        <f>(I182/60)</f>
        <v>0</v>
      </c>
      <c r="J183" s="635"/>
      <c r="K183" s="701" t="s">
        <v>77</v>
      </c>
      <c r="L183" s="692">
        <v>5.0</v>
      </c>
      <c r="M183" s="701">
        <f>(L183-H183-H184)-R183</f>
        <v>5</v>
      </c>
      <c r="N183" s="692">
        <v>0.0</v>
      </c>
      <c r="O183" s="701">
        <f t="shared" si="153"/>
        <v>5</v>
      </c>
      <c r="P183" s="701"/>
      <c r="Q183" s="1595"/>
      <c r="R183" s="1595"/>
      <c r="S183" s="1532"/>
      <c r="T183" s="1532"/>
      <c r="U183" s="1532"/>
      <c r="V183" s="1532"/>
      <c r="W183" s="1532"/>
      <c r="X183" s="1532"/>
      <c r="Y183" s="1532"/>
      <c r="Z183" s="1532"/>
      <c r="AA183" s="1532"/>
      <c r="AB183" s="1532"/>
    </row>
    <row r="184">
      <c r="A184" s="1714" t="s">
        <v>78</v>
      </c>
      <c r="B184" s="692">
        <v>0.0</v>
      </c>
      <c r="C184" s="692">
        <v>0.0</v>
      </c>
      <c r="D184" s="692">
        <v>0.0</v>
      </c>
      <c r="E184" s="692">
        <v>0.0</v>
      </c>
      <c r="F184" s="692">
        <v>0.0</v>
      </c>
      <c r="G184" s="692">
        <v>0.0</v>
      </c>
      <c r="H184" s="693">
        <f t="shared" si="152"/>
        <v>0</v>
      </c>
      <c r="I184" s="701"/>
      <c r="J184" s="635"/>
      <c r="K184" s="701" t="s">
        <v>78</v>
      </c>
      <c r="L184" s="692">
        <v>0.0</v>
      </c>
      <c r="M184" s="701" t="s">
        <v>79</v>
      </c>
      <c r="N184" s="692" t="s">
        <v>79</v>
      </c>
      <c r="O184" s="701" t="s">
        <v>79</v>
      </c>
      <c r="P184" s="701"/>
      <c r="Q184" s="1595"/>
      <c r="R184" s="1595"/>
      <c r="S184" s="1532"/>
      <c r="T184" s="1532"/>
      <c r="U184" s="1532"/>
      <c r="V184" s="1532"/>
      <c r="W184" s="1532"/>
      <c r="X184" s="1532"/>
      <c r="Y184" s="1532"/>
      <c r="Z184" s="1532"/>
      <c r="AA184" s="1532"/>
      <c r="AB184" s="1532"/>
    </row>
    <row r="185">
      <c r="A185" s="1714" t="s">
        <v>446</v>
      </c>
      <c r="B185" s="692">
        <v>0.0</v>
      </c>
      <c r="C185" s="692">
        <v>0.0</v>
      </c>
      <c r="D185" s="692">
        <v>0.0</v>
      </c>
      <c r="E185" s="692">
        <v>0.0</v>
      </c>
      <c r="F185" s="692">
        <v>0.0</v>
      </c>
      <c r="G185" s="692">
        <v>0.0</v>
      </c>
      <c r="H185" s="693">
        <f t="shared" ref="H185:H186" si="154">sum(B185:G185)</f>
        <v>0</v>
      </c>
      <c r="I185" s="701"/>
      <c r="J185" s="635"/>
      <c r="K185" s="701" t="s">
        <v>446</v>
      </c>
      <c r="L185" s="692">
        <v>0.0</v>
      </c>
      <c r="M185" s="701">
        <f>(L185-H185)-R185</f>
        <v>0</v>
      </c>
      <c r="N185" s="692">
        <v>0.0</v>
      </c>
      <c r="O185" s="701">
        <f t="shared" ref="O185:O186" si="155">SUM(M185,N185)</f>
        <v>0</v>
      </c>
      <c r="P185" s="701"/>
      <c r="Q185" s="1595"/>
      <c r="R185" s="1595"/>
      <c r="S185" s="1532"/>
      <c r="T185" s="1532"/>
      <c r="U185" s="1532"/>
      <c r="V185" s="1532"/>
      <c r="W185" s="1532"/>
      <c r="X185" s="1532"/>
      <c r="Y185" s="1532"/>
      <c r="Z185" s="1532"/>
      <c r="AA185" s="1532"/>
      <c r="AB185" s="1532"/>
    </row>
    <row r="186">
      <c r="A186" s="1814" t="s">
        <v>751</v>
      </c>
      <c r="B186" s="692">
        <v>0.0</v>
      </c>
      <c r="C186" s="692">
        <v>0.0</v>
      </c>
      <c r="D186" s="692">
        <v>0.0</v>
      </c>
      <c r="E186" s="692">
        <v>0.0</v>
      </c>
      <c r="F186" s="692">
        <v>0.0</v>
      </c>
      <c r="G186" s="692">
        <v>0.0</v>
      </c>
      <c r="H186" s="693">
        <f t="shared" si="154"/>
        <v>0</v>
      </c>
      <c r="I186" s="701"/>
      <c r="J186" s="635"/>
      <c r="K186" s="1814" t="s">
        <v>751</v>
      </c>
      <c r="L186" s="692">
        <v>0.0</v>
      </c>
      <c r="M186" s="701">
        <f t="shared" ref="M186:M187" si="156">(L186-H186)</f>
        <v>0</v>
      </c>
      <c r="N186" s="692">
        <v>0.0</v>
      </c>
      <c r="O186" s="701">
        <f t="shared" si="155"/>
        <v>0</v>
      </c>
      <c r="P186" s="701"/>
      <c r="Q186" s="1595"/>
      <c r="R186" s="1595"/>
      <c r="S186" s="1532"/>
      <c r="T186" s="1532"/>
      <c r="U186" s="1532"/>
      <c r="V186" s="1532"/>
      <c r="W186" s="1532"/>
      <c r="X186" s="1532"/>
      <c r="Y186" s="1532"/>
      <c r="Z186" s="1532"/>
      <c r="AA186" s="1532"/>
      <c r="AB186" s="1532"/>
    </row>
    <row r="187">
      <c r="A187" s="1714" t="s">
        <v>80</v>
      </c>
      <c r="B187" s="692">
        <v>0.0</v>
      </c>
      <c r="C187" s="692">
        <v>0.0</v>
      </c>
      <c r="D187" s="692">
        <v>0.0</v>
      </c>
      <c r="E187" s="692">
        <v>0.0</v>
      </c>
      <c r="F187" s="692">
        <v>0.0</v>
      </c>
      <c r="G187" s="692">
        <v>0.0</v>
      </c>
      <c r="H187" s="693">
        <f t="shared" ref="H187:H190" si="157">SUM(B187:G187)</f>
        <v>0</v>
      </c>
      <c r="I187" s="701"/>
      <c r="J187" s="635"/>
      <c r="K187" s="701" t="s">
        <v>80</v>
      </c>
      <c r="L187" s="692">
        <v>33.0</v>
      </c>
      <c r="M187" s="701">
        <f t="shared" si="156"/>
        <v>33</v>
      </c>
      <c r="N187" s="692">
        <v>0.0</v>
      </c>
      <c r="O187" s="701">
        <f>sum(M187,N187)</f>
        <v>33</v>
      </c>
      <c r="P187" s="701"/>
      <c r="Q187" s="1595"/>
      <c r="R187" s="1595"/>
      <c r="S187" s="1532"/>
      <c r="T187" s="1532"/>
      <c r="U187" s="1532"/>
      <c r="V187" s="1532"/>
      <c r="W187" s="1532"/>
      <c r="X187" s="1532"/>
      <c r="Y187" s="1532"/>
      <c r="Z187" s="1532"/>
      <c r="AA187" s="1532"/>
      <c r="AB187" s="1532"/>
    </row>
    <row r="188">
      <c r="A188" s="1715" t="s">
        <v>470</v>
      </c>
      <c r="B188" s="1760">
        <v>0.0</v>
      </c>
      <c r="C188" s="1760">
        <v>0.0</v>
      </c>
      <c r="D188" s="1760">
        <v>0.0</v>
      </c>
      <c r="E188" s="1760">
        <v>0.0</v>
      </c>
      <c r="F188" s="1760">
        <v>0.0</v>
      </c>
      <c r="G188" s="1760">
        <v>0.0</v>
      </c>
      <c r="H188" s="1761">
        <f t="shared" si="157"/>
        <v>0</v>
      </c>
      <c r="I188" s="1762">
        <f>SUM(H188:H192)</f>
        <v>0</v>
      </c>
      <c r="J188" s="635"/>
      <c r="K188" s="1762" t="s">
        <v>470</v>
      </c>
      <c r="L188" s="1765">
        <v>41.0</v>
      </c>
      <c r="M188" s="1762">
        <f>(L188-H188)-R188</f>
        <v>41</v>
      </c>
      <c r="N188" s="1765">
        <v>0.0</v>
      </c>
      <c r="O188" s="1762">
        <f t="shared" ref="O188:O189" si="158">SUM(M188,N188)</f>
        <v>41</v>
      </c>
      <c r="P188" s="1765" t="s">
        <v>712</v>
      </c>
      <c r="Q188" s="1824"/>
      <c r="R188" s="1762"/>
      <c r="S188" s="1532"/>
      <c r="T188" s="1532"/>
      <c r="U188" s="1532"/>
      <c r="V188" s="1532"/>
      <c r="W188" s="1532"/>
      <c r="X188" s="1532"/>
      <c r="Y188" s="1532"/>
      <c r="Z188" s="1532"/>
      <c r="AA188" s="1532"/>
      <c r="AB188" s="1532"/>
    </row>
    <row r="189">
      <c r="A189" s="1714" t="s">
        <v>77</v>
      </c>
      <c r="B189" s="692">
        <v>0.0</v>
      </c>
      <c r="C189" s="692">
        <v>0.0</v>
      </c>
      <c r="D189" s="692">
        <v>0.0</v>
      </c>
      <c r="E189" s="692">
        <v>0.0</v>
      </c>
      <c r="F189" s="692">
        <v>0.0</v>
      </c>
      <c r="G189" s="690">
        <v>0.0</v>
      </c>
      <c r="H189" s="693">
        <f t="shared" si="157"/>
        <v>0</v>
      </c>
      <c r="I189" s="596">
        <f>(I188/60)</f>
        <v>0</v>
      </c>
      <c r="J189" s="635"/>
      <c r="K189" s="701" t="s">
        <v>77</v>
      </c>
      <c r="L189" s="692">
        <v>2.0</v>
      </c>
      <c r="M189" s="692">
        <v>2.0</v>
      </c>
      <c r="N189" s="692">
        <v>10.0</v>
      </c>
      <c r="O189" s="701">
        <f t="shared" si="158"/>
        <v>12</v>
      </c>
      <c r="P189" s="701"/>
      <c r="Q189" s="1595"/>
      <c r="R189" s="1595"/>
      <c r="S189" s="1532"/>
      <c r="T189" s="1532"/>
      <c r="U189" s="1532"/>
      <c r="V189" s="1532"/>
      <c r="W189" s="1532"/>
      <c r="X189" s="1532"/>
      <c r="Y189" s="1532"/>
      <c r="Z189" s="1532"/>
      <c r="AA189" s="1532"/>
      <c r="AB189" s="1532"/>
    </row>
    <row r="190">
      <c r="A190" s="1714" t="s">
        <v>78</v>
      </c>
      <c r="B190" s="692">
        <v>0.0</v>
      </c>
      <c r="C190" s="692">
        <v>0.0</v>
      </c>
      <c r="D190" s="692">
        <v>0.0</v>
      </c>
      <c r="E190" s="692">
        <v>0.0</v>
      </c>
      <c r="F190" s="692">
        <v>0.0</v>
      </c>
      <c r="G190" s="690">
        <v>0.0</v>
      </c>
      <c r="H190" s="693">
        <f t="shared" si="157"/>
        <v>0</v>
      </c>
      <c r="I190" s="701"/>
      <c r="J190" s="635"/>
      <c r="K190" s="701" t="s">
        <v>78</v>
      </c>
      <c r="L190" s="692">
        <v>0.0</v>
      </c>
      <c r="M190" s="701" t="s">
        <v>79</v>
      </c>
      <c r="N190" s="692" t="s">
        <v>79</v>
      </c>
      <c r="O190" s="701" t="s">
        <v>79</v>
      </c>
      <c r="P190" s="701"/>
      <c r="Q190" s="1595"/>
      <c r="R190" s="1595"/>
      <c r="S190" s="1532"/>
      <c r="T190" s="1532"/>
      <c r="U190" s="1532"/>
      <c r="V190" s="1532"/>
      <c r="W190" s="1532"/>
      <c r="X190" s="1532"/>
      <c r="Y190" s="1532"/>
      <c r="Z190" s="1532"/>
      <c r="AA190" s="1532"/>
      <c r="AB190" s="1532"/>
    </row>
    <row r="191">
      <c r="A191" s="1714" t="s">
        <v>446</v>
      </c>
      <c r="B191" s="692">
        <v>0.0</v>
      </c>
      <c r="C191" s="692">
        <v>0.0</v>
      </c>
      <c r="D191" s="692">
        <v>0.0</v>
      </c>
      <c r="E191" s="692">
        <v>0.0</v>
      </c>
      <c r="F191" s="692">
        <v>0.0</v>
      </c>
      <c r="G191" s="690">
        <v>0.0</v>
      </c>
      <c r="H191" s="693">
        <f t="shared" ref="H191:H192" si="159">sum(B191:G191)</f>
        <v>0</v>
      </c>
      <c r="I191" s="701"/>
      <c r="J191" s="635"/>
      <c r="K191" s="701" t="s">
        <v>446</v>
      </c>
      <c r="L191" s="692">
        <v>0.0</v>
      </c>
      <c r="M191" s="701">
        <f>(L191-H191)-R191</f>
        <v>0</v>
      </c>
      <c r="N191" s="692">
        <v>10.0</v>
      </c>
      <c r="O191" s="701">
        <f t="shared" ref="O191:O192" si="160">SUM(M191,N191)</f>
        <v>10</v>
      </c>
      <c r="P191" s="701"/>
      <c r="Q191" s="1595"/>
      <c r="R191" s="1595"/>
      <c r="S191" s="1532"/>
      <c r="T191" s="1532"/>
      <c r="U191" s="1532"/>
      <c r="V191" s="1532"/>
      <c r="W191" s="1532"/>
      <c r="X191" s="1532"/>
      <c r="Y191" s="1532"/>
      <c r="Z191" s="1532"/>
      <c r="AA191" s="1532"/>
      <c r="AB191" s="1532"/>
    </row>
    <row r="192">
      <c r="A192" s="1814" t="s">
        <v>751</v>
      </c>
      <c r="B192" s="692">
        <v>0.0</v>
      </c>
      <c r="C192" s="692">
        <v>0.0</v>
      </c>
      <c r="D192" s="692">
        <v>0.0</v>
      </c>
      <c r="E192" s="692">
        <v>0.0</v>
      </c>
      <c r="F192" s="692">
        <v>0.0</v>
      </c>
      <c r="G192" s="690">
        <v>0.0</v>
      </c>
      <c r="H192" s="693">
        <f t="shared" si="159"/>
        <v>0</v>
      </c>
      <c r="I192" s="701"/>
      <c r="J192" s="635"/>
      <c r="K192" s="1814" t="s">
        <v>751</v>
      </c>
      <c r="L192" s="692">
        <v>0.0</v>
      </c>
      <c r="M192" s="701">
        <f t="shared" ref="M192:M193" si="161">(L192-H192)</f>
        <v>0</v>
      </c>
      <c r="N192" s="692">
        <v>0.0</v>
      </c>
      <c r="O192" s="701">
        <f t="shared" si="160"/>
        <v>0</v>
      </c>
      <c r="P192" s="701"/>
      <c r="Q192" s="1595"/>
      <c r="R192" s="1595"/>
      <c r="S192" s="1532"/>
      <c r="T192" s="1532"/>
      <c r="U192" s="1532"/>
      <c r="V192" s="1532"/>
      <c r="W192" s="1532"/>
      <c r="X192" s="1532"/>
      <c r="Y192" s="1532"/>
      <c r="Z192" s="1532"/>
      <c r="AA192" s="1532"/>
      <c r="AB192" s="1532"/>
    </row>
    <row r="193">
      <c r="A193" s="1714" t="s">
        <v>80</v>
      </c>
      <c r="B193" s="692">
        <v>0.0</v>
      </c>
      <c r="C193" s="692">
        <v>0.0</v>
      </c>
      <c r="D193" s="692">
        <v>0.0</v>
      </c>
      <c r="E193" s="692">
        <v>0.0</v>
      </c>
      <c r="F193" s="692">
        <v>0.0</v>
      </c>
      <c r="G193" s="690">
        <v>0.0</v>
      </c>
      <c r="H193" s="693">
        <f t="shared" ref="H193:H196" si="162">SUM(B193:G193)</f>
        <v>0</v>
      </c>
      <c r="I193" s="701"/>
      <c r="J193" s="635"/>
      <c r="K193" s="701" t="s">
        <v>80</v>
      </c>
      <c r="L193" s="692">
        <v>30.0</v>
      </c>
      <c r="M193" s="701">
        <f t="shared" si="161"/>
        <v>30</v>
      </c>
      <c r="N193" s="692">
        <v>0.0</v>
      </c>
      <c r="O193" s="701">
        <f>sum(M193,N193)</f>
        <v>30</v>
      </c>
      <c r="P193" s="701"/>
      <c r="Q193" s="1595"/>
      <c r="R193" s="1595"/>
      <c r="S193" s="1532"/>
      <c r="T193" s="1532"/>
      <c r="U193" s="1532"/>
      <c r="V193" s="1532"/>
      <c r="W193" s="1532"/>
      <c r="X193" s="1532"/>
      <c r="Y193" s="1532"/>
      <c r="Z193" s="1532"/>
      <c r="AA193" s="1532"/>
      <c r="AB193" s="1532"/>
    </row>
    <row r="194">
      <c r="A194" s="1715" t="s">
        <v>471</v>
      </c>
      <c r="B194" s="1765">
        <v>0.0</v>
      </c>
      <c r="C194" s="1765">
        <v>5.0</v>
      </c>
      <c r="D194" s="1765">
        <v>2.0</v>
      </c>
      <c r="E194" s="1765">
        <v>2.0</v>
      </c>
      <c r="F194" s="1765">
        <v>1.0</v>
      </c>
      <c r="G194" s="1760">
        <v>6.0</v>
      </c>
      <c r="H194" s="1761">
        <f t="shared" si="162"/>
        <v>16</v>
      </c>
      <c r="I194" s="1762">
        <f>SUM(H194:H198)</f>
        <v>16</v>
      </c>
      <c r="J194" s="635"/>
      <c r="K194" s="1762" t="s">
        <v>471</v>
      </c>
      <c r="L194" s="1765">
        <v>16.0</v>
      </c>
      <c r="M194" s="1762">
        <f>(L194-H194)-R194</f>
        <v>0</v>
      </c>
      <c r="N194" s="1765">
        <v>55.0</v>
      </c>
      <c r="O194" s="1762">
        <f t="shared" ref="O194:O195" si="163">SUM(M194,N194)</f>
        <v>55</v>
      </c>
      <c r="P194" s="1765" t="s">
        <v>2</v>
      </c>
      <c r="Q194" s="1824"/>
      <c r="R194" s="1762"/>
      <c r="S194" s="1532"/>
      <c r="T194" s="1532"/>
      <c r="U194" s="1532"/>
      <c r="V194" s="1532"/>
      <c r="W194" s="1532"/>
      <c r="X194" s="1532"/>
      <c r="Y194" s="1532"/>
      <c r="Z194" s="1532"/>
      <c r="AA194" s="1532"/>
      <c r="AB194" s="1532"/>
    </row>
    <row r="195">
      <c r="A195" s="1714" t="s">
        <v>77</v>
      </c>
      <c r="B195" s="692">
        <v>0.0</v>
      </c>
      <c r="C195" s="692">
        <v>0.0</v>
      </c>
      <c r="D195" s="692">
        <v>0.0</v>
      </c>
      <c r="E195" s="692">
        <v>0.0</v>
      </c>
      <c r="F195" s="692">
        <v>0.0</v>
      </c>
      <c r="G195" s="692">
        <v>0.0</v>
      </c>
      <c r="H195" s="693">
        <f t="shared" si="162"/>
        <v>0</v>
      </c>
      <c r="I195" s="596">
        <f>(I194/60)</f>
        <v>0.2666666667</v>
      </c>
      <c r="J195" s="635"/>
      <c r="K195" s="701" t="s">
        <v>77</v>
      </c>
      <c r="L195" s="692">
        <v>0.0</v>
      </c>
      <c r="M195" s="701">
        <f>(L195-H195-H196)-R195</f>
        <v>0</v>
      </c>
      <c r="N195" s="692">
        <v>15.0</v>
      </c>
      <c r="O195" s="701">
        <f t="shared" si="163"/>
        <v>15</v>
      </c>
      <c r="P195" s="701"/>
      <c r="Q195" s="1595"/>
      <c r="R195" s="1595"/>
      <c r="S195" s="1532"/>
      <c r="T195" s="1532"/>
      <c r="U195" s="1532"/>
      <c r="V195" s="1532"/>
      <c r="W195" s="1532"/>
      <c r="X195" s="1532"/>
      <c r="Y195" s="1532"/>
      <c r="Z195" s="1532"/>
      <c r="AA195" s="1532"/>
      <c r="AB195" s="1532"/>
    </row>
    <row r="196">
      <c r="A196" s="1714" t="s">
        <v>78</v>
      </c>
      <c r="B196" s="692">
        <v>0.0</v>
      </c>
      <c r="C196" s="692">
        <v>0.0</v>
      </c>
      <c r="D196" s="692">
        <v>0.0</v>
      </c>
      <c r="E196" s="692">
        <v>0.0</v>
      </c>
      <c r="F196" s="692">
        <v>0.0</v>
      </c>
      <c r="G196" s="692">
        <v>0.0</v>
      </c>
      <c r="H196" s="693">
        <f t="shared" si="162"/>
        <v>0</v>
      </c>
      <c r="I196" s="701"/>
      <c r="J196" s="635"/>
      <c r="K196" s="701" t="s">
        <v>78</v>
      </c>
      <c r="L196" s="692">
        <v>0.0</v>
      </c>
      <c r="M196" s="701" t="s">
        <v>79</v>
      </c>
      <c r="N196" s="692" t="s">
        <v>79</v>
      </c>
      <c r="O196" s="701" t="s">
        <v>79</v>
      </c>
      <c r="P196" s="701"/>
      <c r="Q196" s="1595"/>
      <c r="R196" s="1595"/>
      <c r="S196" s="1532"/>
      <c r="T196" s="1532"/>
      <c r="U196" s="1532"/>
      <c r="V196" s="1532"/>
      <c r="W196" s="1532"/>
      <c r="X196" s="1532"/>
      <c r="Y196" s="1532"/>
      <c r="Z196" s="1532"/>
      <c r="AA196" s="1532"/>
      <c r="AB196" s="1532"/>
    </row>
    <row r="197">
      <c r="A197" s="1714" t="s">
        <v>446</v>
      </c>
      <c r="B197" s="692">
        <v>0.0</v>
      </c>
      <c r="C197" s="692">
        <v>0.0</v>
      </c>
      <c r="D197" s="692">
        <v>0.0</v>
      </c>
      <c r="E197" s="692">
        <v>0.0</v>
      </c>
      <c r="F197" s="692">
        <v>0.0</v>
      </c>
      <c r="G197" s="692">
        <v>0.0</v>
      </c>
      <c r="H197" s="693">
        <f t="shared" ref="H197:H198" si="164">sum(B197:G197)</f>
        <v>0</v>
      </c>
      <c r="I197" s="701"/>
      <c r="J197" s="635"/>
      <c r="K197" s="701" t="s">
        <v>446</v>
      </c>
      <c r="L197" s="692">
        <v>0.0</v>
      </c>
      <c r="M197" s="701">
        <f>(L197-H197)-R197</f>
        <v>0</v>
      </c>
      <c r="N197" s="692">
        <v>15.0</v>
      </c>
      <c r="O197" s="701">
        <f t="shared" ref="O197:O198" si="165">SUM(M197,N197)</f>
        <v>15</v>
      </c>
      <c r="P197" s="701"/>
      <c r="Q197" s="1595"/>
      <c r="R197" s="1595"/>
      <c r="S197" s="1532"/>
      <c r="T197" s="1532"/>
      <c r="U197" s="1532"/>
      <c r="V197" s="1532"/>
      <c r="W197" s="1532"/>
      <c r="X197" s="1532"/>
      <c r="Y197" s="1532"/>
      <c r="Z197" s="1532"/>
      <c r="AA197" s="1532"/>
      <c r="AB197" s="1532"/>
    </row>
    <row r="198">
      <c r="A198" s="1814" t="s">
        <v>751</v>
      </c>
      <c r="B198" s="692">
        <v>0.0</v>
      </c>
      <c r="C198" s="692">
        <v>0.0</v>
      </c>
      <c r="D198" s="692">
        <v>0.0</v>
      </c>
      <c r="E198" s="692">
        <v>0.0</v>
      </c>
      <c r="F198" s="692">
        <v>0.0</v>
      </c>
      <c r="G198" s="692">
        <v>0.0</v>
      </c>
      <c r="H198" s="693">
        <f t="shared" si="164"/>
        <v>0</v>
      </c>
      <c r="I198" s="701"/>
      <c r="J198" s="635"/>
      <c r="K198" s="1814" t="s">
        <v>751</v>
      </c>
      <c r="L198" s="692">
        <v>0.0</v>
      </c>
      <c r="M198" s="701">
        <f t="shared" ref="M198:M199" si="166">(L198-H198)</f>
        <v>0</v>
      </c>
      <c r="N198" s="692">
        <v>0.0</v>
      </c>
      <c r="O198" s="701">
        <f t="shared" si="165"/>
        <v>0</v>
      </c>
      <c r="P198" s="701"/>
      <c r="Q198" s="1595"/>
      <c r="R198" s="1595"/>
      <c r="S198" s="1532"/>
      <c r="T198" s="1532"/>
      <c r="U198" s="1532"/>
      <c r="V198" s="1532"/>
      <c r="W198" s="1532"/>
      <c r="X198" s="1532"/>
      <c r="Y198" s="1532"/>
      <c r="Z198" s="1532"/>
      <c r="AA198" s="1532"/>
      <c r="AB198" s="1532"/>
    </row>
    <row r="199">
      <c r="A199" s="1714" t="s">
        <v>80</v>
      </c>
      <c r="B199" s="692">
        <v>0.0</v>
      </c>
      <c r="C199" s="692">
        <v>1.0</v>
      </c>
      <c r="D199" s="692">
        <v>0.0</v>
      </c>
      <c r="E199" s="692">
        <v>0.0</v>
      </c>
      <c r="F199" s="692">
        <v>0.0</v>
      </c>
      <c r="G199" s="692">
        <v>0.0</v>
      </c>
      <c r="H199" s="693">
        <f t="shared" ref="H199:H202" si="167">SUM(B199:G199)</f>
        <v>1</v>
      </c>
      <c r="I199" s="701"/>
      <c r="J199" s="635"/>
      <c r="K199" s="701" t="s">
        <v>80</v>
      </c>
      <c r="L199" s="692">
        <v>19.0</v>
      </c>
      <c r="M199" s="701">
        <f t="shared" si="166"/>
        <v>18</v>
      </c>
      <c r="N199" s="692">
        <v>0.0</v>
      </c>
      <c r="O199" s="701">
        <f>sum(M199,N199)</f>
        <v>18</v>
      </c>
      <c r="P199" s="701"/>
      <c r="Q199" s="1595"/>
      <c r="R199" s="1595"/>
      <c r="S199" s="1532"/>
      <c r="T199" s="1532"/>
      <c r="U199" s="1532"/>
      <c r="V199" s="1532"/>
      <c r="W199" s="1532"/>
      <c r="X199" s="1532"/>
      <c r="Y199" s="1532"/>
      <c r="Z199" s="1532"/>
      <c r="AA199" s="1532"/>
      <c r="AB199" s="1532"/>
    </row>
    <row r="200">
      <c r="A200" s="1715" t="s">
        <v>687</v>
      </c>
      <c r="B200" s="1760">
        <v>7.0</v>
      </c>
      <c r="C200" s="1760">
        <v>1.0</v>
      </c>
      <c r="D200" s="1760">
        <v>3.0</v>
      </c>
      <c r="E200" s="1760">
        <v>4.0</v>
      </c>
      <c r="F200" s="1760">
        <v>2.0</v>
      </c>
      <c r="G200" s="1760">
        <v>4.0</v>
      </c>
      <c r="H200" s="1761">
        <f t="shared" si="167"/>
        <v>21</v>
      </c>
      <c r="I200" s="1762">
        <f>SUM(H200:H204)</f>
        <v>27</v>
      </c>
      <c r="J200" s="635"/>
      <c r="K200" s="1762" t="s">
        <v>687</v>
      </c>
      <c r="L200" s="1765">
        <v>40.0</v>
      </c>
      <c r="M200" s="1762">
        <f>(L200-H200)-R200</f>
        <v>19</v>
      </c>
      <c r="N200" s="1765">
        <v>0.0</v>
      </c>
      <c r="O200" s="1762">
        <f t="shared" ref="O200:O201" si="168">SUM(M200,N200)</f>
        <v>19</v>
      </c>
      <c r="P200" s="1762"/>
      <c r="Q200" s="1824"/>
      <c r="R200" s="1762"/>
      <c r="S200" s="1532"/>
      <c r="T200" s="1532"/>
      <c r="U200" s="1532"/>
      <c r="V200" s="1532"/>
      <c r="W200" s="1532"/>
      <c r="X200" s="1532"/>
      <c r="Y200" s="1532"/>
      <c r="Z200" s="1532"/>
      <c r="AA200" s="1532"/>
      <c r="AB200" s="1532"/>
    </row>
    <row r="201">
      <c r="A201" s="1714" t="s">
        <v>77</v>
      </c>
      <c r="B201" s="692">
        <v>0.0</v>
      </c>
      <c r="C201" s="692">
        <v>0.0</v>
      </c>
      <c r="D201" s="692">
        <v>0.0</v>
      </c>
      <c r="E201" s="692">
        <v>0.0</v>
      </c>
      <c r="F201" s="692">
        <v>0.0</v>
      </c>
      <c r="G201" s="690">
        <v>0.0</v>
      </c>
      <c r="H201" s="693">
        <f t="shared" si="167"/>
        <v>0</v>
      </c>
      <c r="I201" s="596">
        <f>(I200/60)</f>
        <v>0.45</v>
      </c>
      <c r="J201" s="635"/>
      <c r="K201" s="701" t="s">
        <v>77</v>
      </c>
      <c r="L201" s="692">
        <v>5.0</v>
      </c>
      <c r="M201" s="701">
        <f>(L201-H201-H202)-R201</f>
        <v>0</v>
      </c>
      <c r="N201" s="692">
        <v>10.0</v>
      </c>
      <c r="O201" s="701">
        <f t="shared" si="168"/>
        <v>10</v>
      </c>
      <c r="P201" s="701"/>
      <c r="Q201" s="1595"/>
      <c r="R201" s="1595"/>
      <c r="S201" s="1532"/>
      <c r="T201" s="1532"/>
      <c r="U201" s="1532"/>
      <c r="V201" s="1532"/>
      <c r="W201" s="1532"/>
      <c r="X201" s="1532"/>
      <c r="Y201" s="1532"/>
      <c r="Z201" s="1532"/>
      <c r="AA201" s="1532"/>
      <c r="AB201" s="1532"/>
    </row>
    <row r="202">
      <c r="A202" s="1714" t="s">
        <v>78</v>
      </c>
      <c r="B202" s="692">
        <v>4.0</v>
      </c>
      <c r="C202" s="692">
        <v>0.0</v>
      </c>
      <c r="D202" s="692">
        <v>1.0</v>
      </c>
      <c r="E202" s="692">
        <v>0.0</v>
      </c>
      <c r="F202" s="692">
        <v>0.0</v>
      </c>
      <c r="G202" s="690">
        <v>0.0</v>
      </c>
      <c r="H202" s="693">
        <f t="shared" si="167"/>
        <v>5</v>
      </c>
      <c r="I202" s="701"/>
      <c r="J202" s="635"/>
      <c r="K202" s="701" t="s">
        <v>78</v>
      </c>
      <c r="L202" s="692">
        <v>0.0</v>
      </c>
      <c r="M202" s="701" t="s">
        <v>79</v>
      </c>
      <c r="N202" s="692" t="s">
        <v>79</v>
      </c>
      <c r="O202" s="701" t="s">
        <v>79</v>
      </c>
      <c r="P202" s="701"/>
      <c r="Q202" s="1595"/>
      <c r="R202" s="1595"/>
      <c r="S202" s="1532"/>
      <c r="T202" s="1532"/>
      <c r="U202" s="1532"/>
      <c r="V202" s="1532"/>
      <c r="W202" s="1532"/>
      <c r="X202" s="1532"/>
      <c r="Y202" s="1532"/>
      <c r="Z202" s="1532"/>
      <c r="AA202" s="1532"/>
      <c r="AB202" s="1532"/>
    </row>
    <row r="203">
      <c r="A203" s="1714" t="s">
        <v>446</v>
      </c>
      <c r="B203" s="692">
        <v>0.0</v>
      </c>
      <c r="C203" s="692">
        <v>0.0</v>
      </c>
      <c r="D203" s="692">
        <v>0.0</v>
      </c>
      <c r="E203" s="692">
        <v>0.0</v>
      </c>
      <c r="F203" s="692">
        <v>0.0</v>
      </c>
      <c r="G203" s="690">
        <v>0.0</v>
      </c>
      <c r="H203" s="693">
        <f t="shared" ref="H203:H204" si="169">sum(B203:G203)</f>
        <v>0</v>
      </c>
      <c r="I203" s="701"/>
      <c r="J203" s="635"/>
      <c r="K203" s="701" t="s">
        <v>446</v>
      </c>
      <c r="L203" s="692">
        <v>0.0</v>
      </c>
      <c r="M203" s="701">
        <f>(L203-H203)-R203</f>
        <v>0</v>
      </c>
      <c r="N203" s="692">
        <v>10.0</v>
      </c>
      <c r="O203" s="701">
        <f t="shared" ref="O203:O204" si="170">SUM(M203,N203)</f>
        <v>10</v>
      </c>
      <c r="P203" s="701"/>
      <c r="Q203" s="1595"/>
      <c r="R203" s="1595"/>
      <c r="S203" s="1532"/>
      <c r="T203" s="1532"/>
      <c r="U203" s="1532"/>
      <c r="V203" s="1532"/>
      <c r="W203" s="1532"/>
      <c r="X203" s="1532"/>
      <c r="Y203" s="1532"/>
      <c r="Z203" s="1532"/>
      <c r="AA203" s="1532"/>
      <c r="AB203" s="1532"/>
    </row>
    <row r="204">
      <c r="A204" s="1814" t="s">
        <v>751</v>
      </c>
      <c r="B204" s="692">
        <v>0.0</v>
      </c>
      <c r="C204" s="692">
        <v>0.0</v>
      </c>
      <c r="D204" s="692">
        <v>0.0</v>
      </c>
      <c r="E204" s="692">
        <v>0.0</v>
      </c>
      <c r="F204" s="692">
        <v>1.0</v>
      </c>
      <c r="G204" s="690">
        <v>0.0</v>
      </c>
      <c r="H204" s="693">
        <f t="shared" si="169"/>
        <v>1</v>
      </c>
      <c r="I204" s="701"/>
      <c r="J204" s="635"/>
      <c r="K204" s="1814" t="s">
        <v>751</v>
      </c>
      <c r="L204" s="692">
        <v>0.0</v>
      </c>
      <c r="M204" s="701">
        <f t="shared" ref="M204:M205" si="171">(L204-H204)</f>
        <v>-1</v>
      </c>
      <c r="N204" s="692">
        <v>0.0</v>
      </c>
      <c r="O204" s="701">
        <f t="shared" si="170"/>
        <v>-1</v>
      </c>
      <c r="P204" s="701"/>
      <c r="Q204" s="1595"/>
      <c r="R204" s="1595"/>
      <c r="S204" s="1532"/>
      <c r="T204" s="1532"/>
      <c r="U204" s="1532"/>
      <c r="V204" s="1532"/>
      <c r="W204" s="1532"/>
      <c r="X204" s="1532"/>
      <c r="Y204" s="1532"/>
      <c r="Z204" s="1532"/>
      <c r="AA204" s="1532"/>
      <c r="AB204" s="1532"/>
    </row>
    <row r="205">
      <c r="A205" s="1714" t="s">
        <v>80</v>
      </c>
      <c r="B205" s="692">
        <v>0.0</v>
      </c>
      <c r="C205" s="692">
        <v>0.0</v>
      </c>
      <c r="D205" s="692">
        <v>0.0</v>
      </c>
      <c r="E205" s="692">
        <v>0.0</v>
      </c>
      <c r="F205" s="692">
        <v>0.0</v>
      </c>
      <c r="G205" s="690">
        <v>0.0</v>
      </c>
      <c r="H205" s="693">
        <f t="shared" ref="H205:H208" si="172">SUM(B205:G205)</f>
        <v>0</v>
      </c>
      <c r="I205" s="701"/>
      <c r="J205" s="635"/>
      <c r="K205" s="701" t="s">
        <v>80</v>
      </c>
      <c r="L205" s="692">
        <v>0.0</v>
      </c>
      <c r="M205" s="701">
        <f t="shared" si="171"/>
        <v>0</v>
      </c>
      <c r="N205" s="692">
        <v>30.0</v>
      </c>
      <c r="O205" s="701">
        <f>sum(M205,N205)</f>
        <v>30</v>
      </c>
      <c r="P205" s="701"/>
      <c r="Q205" s="1595"/>
      <c r="R205" s="1595"/>
      <c r="S205" s="1532"/>
      <c r="T205" s="1532"/>
      <c r="U205" s="1532"/>
      <c r="V205" s="1532"/>
      <c r="W205" s="1532"/>
      <c r="X205" s="1532"/>
      <c r="Y205" s="1532"/>
      <c r="Z205" s="1532"/>
      <c r="AA205" s="1532"/>
      <c r="AB205" s="1532"/>
    </row>
    <row r="206">
      <c r="A206" s="1762" t="s">
        <v>689</v>
      </c>
      <c r="B206" s="1760"/>
      <c r="C206" s="1760"/>
      <c r="D206" s="1760">
        <v>4.0</v>
      </c>
      <c r="E206" s="1760">
        <v>4.0</v>
      </c>
      <c r="F206" s="1760">
        <v>6.0</v>
      </c>
      <c r="G206" s="1760">
        <v>7.0</v>
      </c>
      <c r="H206" s="1761">
        <f t="shared" si="172"/>
        <v>21</v>
      </c>
      <c r="I206" s="1762">
        <f>SUM(H206:H210)</f>
        <v>31</v>
      </c>
      <c r="J206" s="635"/>
      <c r="K206" s="1762" t="s">
        <v>689</v>
      </c>
      <c r="L206" s="1765">
        <v>40.0</v>
      </c>
      <c r="M206" s="1762">
        <f>(L206-H206)-R206</f>
        <v>19</v>
      </c>
      <c r="N206" s="1765">
        <v>0.0</v>
      </c>
      <c r="O206" s="1762">
        <f t="shared" ref="O206:O207" si="173">SUM(M206,N206)</f>
        <v>19</v>
      </c>
      <c r="P206" s="1765"/>
      <c r="Q206" s="1824"/>
      <c r="R206" s="1762"/>
      <c r="S206" s="1532"/>
      <c r="T206" s="1532"/>
      <c r="U206" s="1532"/>
      <c r="V206" s="1532"/>
      <c r="W206" s="1532"/>
      <c r="X206" s="1532"/>
      <c r="Y206" s="1532"/>
      <c r="Z206" s="1532"/>
      <c r="AA206" s="1532"/>
      <c r="AB206" s="1532"/>
    </row>
    <row r="207">
      <c r="A207" s="1714" t="s">
        <v>77</v>
      </c>
      <c r="B207" s="701"/>
      <c r="C207" s="701"/>
      <c r="D207" s="692">
        <v>0.0</v>
      </c>
      <c r="E207" s="692">
        <v>1.0</v>
      </c>
      <c r="F207" s="692">
        <v>0.0</v>
      </c>
      <c r="G207" s="690">
        <v>0.0</v>
      </c>
      <c r="H207" s="693">
        <f t="shared" si="172"/>
        <v>1</v>
      </c>
      <c r="I207" s="596">
        <f>(I206/60)</f>
        <v>0.5166666667</v>
      </c>
      <c r="J207" s="635"/>
      <c r="K207" s="701" t="s">
        <v>77</v>
      </c>
      <c r="L207" s="692">
        <v>5.0</v>
      </c>
      <c r="M207" s="701">
        <f>(L207-H207-H208)-R207</f>
        <v>0</v>
      </c>
      <c r="N207" s="692">
        <v>10.0</v>
      </c>
      <c r="O207" s="701">
        <f t="shared" si="173"/>
        <v>10</v>
      </c>
      <c r="P207" s="701"/>
      <c r="Q207" s="1595"/>
      <c r="R207" s="1595"/>
      <c r="S207" s="1532"/>
      <c r="T207" s="1532"/>
      <c r="U207" s="1532"/>
      <c r="V207" s="1532"/>
      <c r="W207" s="1532"/>
      <c r="X207" s="1532"/>
      <c r="Y207" s="1532"/>
      <c r="Z207" s="1532"/>
      <c r="AA207" s="1532"/>
      <c r="AB207" s="1532"/>
    </row>
    <row r="208">
      <c r="A208" s="1714" t="s">
        <v>78</v>
      </c>
      <c r="B208" s="701"/>
      <c r="C208" s="701"/>
      <c r="D208" s="692">
        <v>4.0</v>
      </c>
      <c r="E208" s="692">
        <v>0.0</v>
      </c>
      <c r="F208" s="692">
        <v>0.0</v>
      </c>
      <c r="G208" s="690">
        <v>0.0</v>
      </c>
      <c r="H208" s="693">
        <f t="shared" si="172"/>
        <v>4</v>
      </c>
      <c r="I208" s="701"/>
      <c r="J208" s="635"/>
      <c r="K208" s="701" t="s">
        <v>78</v>
      </c>
      <c r="L208" s="692">
        <v>0.0</v>
      </c>
      <c r="M208" s="701" t="s">
        <v>79</v>
      </c>
      <c r="N208" s="692" t="s">
        <v>79</v>
      </c>
      <c r="O208" s="701" t="s">
        <v>79</v>
      </c>
      <c r="P208" s="701"/>
      <c r="Q208" s="1595"/>
      <c r="R208" s="1595"/>
      <c r="S208" s="1532"/>
      <c r="T208" s="1532"/>
      <c r="U208" s="1532"/>
      <c r="V208" s="1532"/>
      <c r="W208" s="1532"/>
      <c r="X208" s="1532"/>
      <c r="Y208" s="1532"/>
      <c r="Z208" s="1532"/>
      <c r="AA208" s="1532"/>
      <c r="AB208" s="1532"/>
    </row>
    <row r="209">
      <c r="A209" s="1714" t="s">
        <v>446</v>
      </c>
      <c r="B209" s="701"/>
      <c r="C209" s="701"/>
      <c r="D209" s="692">
        <v>1.0</v>
      </c>
      <c r="E209" s="692">
        <v>4.0</v>
      </c>
      <c r="F209" s="692">
        <v>0.0</v>
      </c>
      <c r="G209" s="690">
        <v>0.0</v>
      </c>
      <c r="H209" s="693">
        <f t="shared" ref="H209:H210" si="174">sum(B209:G209)</f>
        <v>5</v>
      </c>
      <c r="I209" s="701"/>
      <c r="J209" s="635"/>
      <c r="K209" s="701" t="s">
        <v>446</v>
      </c>
      <c r="L209" s="692">
        <v>5.0</v>
      </c>
      <c r="M209" s="701">
        <f>(L209-H209)-R209</f>
        <v>0</v>
      </c>
      <c r="N209" s="692">
        <v>0.0</v>
      </c>
      <c r="O209" s="701">
        <f t="shared" ref="O209:O210" si="175">SUM(M209,N209)</f>
        <v>0</v>
      </c>
      <c r="P209" s="701"/>
      <c r="Q209" s="1595"/>
      <c r="R209" s="1595"/>
      <c r="S209" s="1532"/>
      <c r="T209" s="1532"/>
      <c r="U209" s="1532"/>
      <c r="V209" s="1532"/>
      <c r="W209" s="1532"/>
      <c r="X209" s="1532"/>
      <c r="Y209" s="1532"/>
      <c r="Z209" s="1532"/>
      <c r="AA209" s="1532"/>
      <c r="AB209" s="1532"/>
    </row>
    <row r="210">
      <c r="A210" s="1814" t="s">
        <v>751</v>
      </c>
      <c r="B210" s="701"/>
      <c r="C210" s="701"/>
      <c r="D210" s="692">
        <v>0.0</v>
      </c>
      <c r="E210" s="692">
        <v>0.0</v>
      </c>
      <c r="F210" s="692">
        <v>0.0</v>
      </c>
      <c r="G210" s="690">
        <v>0.0</v>
      </c>
      <c r="H210" s="693">
        <f t="shared" si="174"/>
        <v>0</v>
      </c>
      <c r="I210" s="701"/>
      <c r="J210" s="635"/>
      <c r="K210" s="1814" t="s">
        <v>751</v>
      </c>
      <c r="L210" s="692">
        <v>0.0</v>
      </c>
      <c r="M210" s="701">
        <f t="shared" ref="M210:M211" si="176">(L210-H210)</f>
        <v>0</v>
      </c>
      <c r="N210" s="692">
        <v>0.0</v>
      </c>
      <c r="O210" s="701">
        <f t="shared" si="175"/>
        <v>0</v>
      </c>
      <c r="P210" s="701"/>
      <c r="Q210" s="1595"/>
      <c r="R210" s="1595"/>
      <c r="S210" s="1532"/>
      <c r="T210" s="1532"/>
      <c r="U210" s="1532"/>
      <c r="V210" s="1532"/>
      <c r="W210" s="1532"/>
      <c r="X210" s="1532"/>
      <c r="Y210" s="1532"/>
      <c r="Z210" s="1532"/>
      <c r="AA210" s="1532"/>
      <c r="AB210" s="1532"/>
    </row>
    <row r="211">
      <c r="A211" s="1714" t="s">
        <v>80</v>
      </c>
      <c r="B211" s="701"/>
      <c r="C211" s="701"/>
      <c r="D211" s="692">
        <v>0.0</v>
      </c>
      <c r="E211" s="692">
        <v>0.0</v>
      </c>
      <c r="F211" s="692">
        <v>0.0</v>
      </c>
      <c r="G211" s="690">
        <v>1.0</v>
      </c>
      <c r="H211" s="693">
        <f>SUM(B211:G211)</f>
        <v>1</v>
      </c>
      <c r="I211" s="701"/>
      <c r="J211" s="635"/>
      <c r="K211" s="701" t="s">
        <v>80</v>
      </c>
      <c r="L211" s="692">
        <v>30.0</v>
      </c>
      <c r="M211" s="701">
        <f t="shared" si="176"/>
        <v>29</v>
      </c>
      <c r="N211" s="692">
        <v>0.0</v>
      </c>
      <c r="O211" s="701">
        <f>sum(M211,N211)</f>
        <v>29</v>
      </c>
      <c r="P211" s="701"/>
      <c r="Q211" s="1595"/>
      <c r="R211" s="1595"/>
      <c r="S211" s="1532"/>
      <c r="T211" s="1532"/>
      <c r="U211" s="1532"/>
      <c r="V211" s="1532"/>
      <c r="W211" s="1532"/>
      <c r="X211" s="1532"/>
      <c r="Y211" s="1532"/>
      <c r="Z211" s="1532"/>
      <c r="AA211" s="1532"/>
      <c r="AB211" s="1532"/>
    </row>
    <row r="212">
      <c r="A212" s="1757" t="s">
        <v>116</v>
      </c>
      <c r="B212" s="1758">
        <f t="shared" ref="B212:G212" si="177">SUM(B213:B247)</f>
        <v>34</v>
      </c>
      <c r="C212" s="1758">
        <f t="shared" si="177"/>
        <v>17</v>
      </c>
      <c r="D212" s="1758">
        <f t="shared" si="177"/>
        <v>46</v>
      </c>
      <c r="E212" s="1758">
        <f t="shared" si="177"/>
        <v>43</v>
      </c>
      <c r="F212" s="1758">
        <f t="shared" si="177"/>
        <v>39</v>
      </c>
      <c r="G212" s="1758">
        <f t="shared" si="177"/>
        <v>2</v>
      </c>
      <c r="H212" s="1758">
        <f> SUM(H213:H216,H219:H222,H225:H228,H231:H234,H237:H240,H243:H246)</f>
        <v>176</v>
      </c>
      <c r="I212" s="1758"/>
      <c r="J212" s="1812"/>
      <c r="K212" s="1758" t="s">
        <v>116</v>
      </c>
      <c r="L212" s="1561"/>
      <c r="M212" s="1561"/>
      <c r="N212" s="1561"/>
      <c r="O212" s="1561"/>
      <c r="P212" s="1561"/>
      <c r="Q212" s="1561"/>
      <c r="R212" s="1561"/>
      <c r="S212" s="1532"/>
      <c r="T212" s="1532"/>
      <c r="U212" s="1532"/>
      <c r="V212" s="1532"/>
      <c r="W212" s="1532"/>
      <c r="X212" s="1532"/>
      <c r="Y212" s="1532"/>
      <c r="Z212" s="1532"/>
      <c r="AA212" s="1532"/>
      <c r="AB212" s="1532"/>
    </row>
    <row r="213">
      <c r="A213" s="1759" t="s">
        <v>113</v>
      </c>
      <c r="B213" s="1760">
        <v>15.0</v>
      </c>
      <c r="C213" s="1760">
        <v>9.0</v>
      </c>
      <c r="D213" s="1760">
        <v>14.0</v>
      </c>
      <c r="E213" s="1760">
        <v>15.0</v>
      </c>
      <c r="F213" s="1760">
        <v>14.0</v>
      </c>
      <c r="G213" s="1760">
        <v>0.0</v>
      </c>
      <c r="H213" s="1761">
        <f t="shared" ref="H213:H215" si="178">SUM(B213:G213)</f>
        <v>67</v>
      </c>
      <c r="I213" s="1762">
        <f>SUM(H213:H217)</f>
        <v>90</v>
      </c>
      <c r="J213" s="635"/>
      <c r="K213" s="1764" t="s">
        <v>113</v>
      </c>
      <c r="L213" s="1765">
        <v>109.0</v>
      </c>
      <c r="M213" s="1762">
        <f>(L213-H213)-R213</f>
        <v>42</v>
      </c>
      <c r="N213" s="1765">
        <v>70.0</v>
      </c>
      <c r="O213" s="1762">
        <f t="shared" ref="O213:O214" si="179">SUM(M213,N213)</f>
        <v>112</v>
      </c>
      <c r="P213" s="1765"/>
      <c r="Q213" s="1685"/>
      <c r="R213" s="1765"/>
      <c r="S213" s="1532"/>
      <c r="T213" s="1532"/>
      <c r="U213" s="1532"/>
      <c r="V213" s="1532"/>
      <c r="W213" s="1532"/>
      <c r="X213" s="1532"/>
      <c r="Y213" s="1532"/>
      <c r="Z213" s="1532"/>
      <c r="AA213" s="1532"/>
      <c r="AB213" s="1532"/>
    </row>
    <row r="214">
      <c r="A214" s="1714" t="s">
        <v>77</v>
      </c>
      <c r="B214" s="692">
        <v>0.0</v>
      </c>
      <c r="C214" s="692">
        <v>0.0</v>
      </c>
      <c r="D214" s="692">
        <v>0.0</v>
      </c>
      <c r="E214" s="692">
        <v>0.0</v>
      </c>
      <c r="F214" s="692">
        <v>0.0</v>
      </c>
      <c r="G214" s="690">
        <v>0.0</v>
      </c>
      <c r="H214" s="693">
        <f t="shared" si="178"/>
        <v>0</v>
      </c>
      <c r="I214" s="596">
        <f>(I213/60)</f>
        <v>1.5</v>
      </c>
      <c r="J214" s="635"/>
      <c r="K214" s="701" t="s">
        <v>77</v>
      </c>
      <c r="L214" s="692">
        <v>20.0</v>
      </c>
      <c r="M214" s="701">
        <f>(L214-H214-H215)-R214</f>
        <v>7</v>
      </c>
      <c r="N214" s="692">
        <v>15.0</v>
      </c>
      <c r="O214" s="701">
        <f t="shared" si="179"/>
        <v>22</v>
      </c>
      <c r="P214" s="692"/>
      <c r="Q214" s="1595"/>
      <c r="R214" s="1621"/>
      <c r="S214" s="1532"/>
      <c r="T214" s="1532"/>
      <c r="U214" s="1532"/>
      <c r="V214" s="1532"/>
      <c r="W214" s="1532"/>
      <c r="X214" s="1532"/>
      <c r="Y214" s="1532"/>
      <c r="Z214" s="1532"/>
      <c r="AA214" s="1532"/>
      <c r="AB214" s="1532"/>
    </row>
    <row r="215">
      <c r="A215" s="1714" t="s">
        <v>78</v>
      </c>
      <c r="B215" s="692">
        <v>0.0</v>
      </c>
      <c r="C215" s="692">
        <v>1.0</v>
      </c>
      <c r="D215" s="692">
        <v>2.0</v>
      </c>
      <c r="E215" s="692">
        <v>7.0</v>
      </c>
      <c r="F215" s="692">
        <v>3.0</v>
      </c>
      <c r="G215" s="690">
        <v>0.0</v>
      </c>
      <c r="H215" s="693">
        <f t="shared" si="178"/>
        <v>13</v>
      </c>
      <c r="I215" s="701"/>
      <c r="J215" s="635"/>
      <c r="K215" s="701" t="s">
        <v>78</v>
      </c>
      <c r="L215" s="692">
        <v>0.0</v>
      </c>
      <c r="M215" s="701" t="s">
        <v>79</v>
      </c>
      <c r="N215" s="692" t="s">
        <v>79</v>
      </c>
      <c r="O215" s="701" t="s">
        <v>79</v>
      </c>
      <c r="P215" s="701"/>
      <c r="Q215" s="1595"/>
      <c r="R215" s="1595"/>
      <c r="S215" s="1532"/>
      <c r="T215" s="1532"/>
      <c r="U215" s="1532"/>
      <c r="V215" s="1532"/>
      <c r="W215" s="1532"/>
      <c r="X215" s="1532"/>
      <c r="Y215" s="1532"/>
      <c r="Z215" s="1532"/>
      <c r="AA215" s="1532"/>
      <c r="AB215" s="1532"/>
    </row>
    <row r="216">
      <c r="A216" s="1714" t="s">
        <v>446</v>
      </c>
      <c r="B216" s="692">
        <v>3.0</v>
      </c>
      <c r="C216" s="692">
        <v>0.0</v>
      </c>
      <c r="D216" s="692">
        <v>4.0</v>
      </c>
      <c r="E216" s="692">
        <v>0.0</v>
      </c>
      <c r="F216" s="692">
        <v>0.0</v>
      </c>
      <c r="G216" s="690">
        <v>0.0</v>
      </c>
      <c r="H216" s="693">
        <f t="shared" ref="H216:H217" si="180">sum(B216:G216)</f>
        <v>7</v>
      </c>
      <c r="I216" s="701"/>
      <c r="J216" s="635"/>
      <c r="K216" s="701" t="s">
        <v>446</v>
      </c>
      <c r="L216" s="692">
        <v>7.0</v>
      </c>
      <c r="M216" s="701">
        <f>(L216-H216)-R216</f>
        <v>0</v>
      </c>
      <c r="N216" s="692">
        <v>0.0</v>
      </c>
      <c r="O216" s="701">
        <f t="shared" ref="O216:O217" si="181">SUM(M216,N216)</f>
        <v>0</v>
      </c>
      <c r="P216" s="701"/>
      <c r="Q216" s="1595"/>
      <c r="R216" s="1595"/>
      <c r="S216" s="1532"/>
      <c r="T216" s="1532"/>
      <c r="U216" s="1532"/>
      <c r="V216" s="1532"/>
      <c r="W216" s="1532"/>
      <c r="X216" s="1532"/>
      <c r="Y216" s="1532"/>
      <c r="Z216" s="1532"/>
      <c r="AA216" s="1532"/>
      <c r="AB216" s="1532"/>
    </row>
    <row r="217">
      <c r="A217" s="1814" t="s">
        <v>751</v>
      </c>
      <c r="B217" s="692">
        <v>0.0</v>
      </c>
      <c r="C217" s="692">
        <v>0.0</v>
      </c>
      <c r="D217" s="692">
        <v>0.0</v>
      </c>
      <c r="E217" s="692">
        <v>0.0</v>
      </c>
      <c r="F217" s="692">
        <v>3.0</v>
      </c>
      <c r="G217" s="690">
        <v>0.0</v>
      </c>
      <c r="H217" s="693">
        <f t="shared" si="180"/>
        <v>3</v>
      </c>
      <c r="I217" s="701"/>
      <c r="J217" s="635"/>
      <c r="K217" s="1814" t="s">
        <v>751</v>
      </c>
      <c r="L217" s="692">
        <v>3.0</v>
      </c>
      <c r="M217" s="701">
        <f t="shared" ref="M217:M218" si="182">(L217-H217)</f>
        <v>0</v>
      </c>
      <c r="N217" s="692">
        <v>0.0</v>
      </c>
      <c r="O217" s="701">
        <f t="shared" si="181"/>
        <v>0</v>
      </c>
      <c r="P217" s="701"/>
      <c r="Q217" s="1595"/>
      <c r="R217" s="1595"/>
      <c r="S217" s="1532"/>
      <c r="T217" s="1532"/>
      <c r="U217" s="1532"/>
      <c r="V217" s="1532"/>
      <c r="W217" s="1532"/>
      <c r="X217" s="1532"/>
      <c r="Y217" s="1532"/>
      <c r="Z217" s="1532"/>
      <c r="AA217" s="1532"/>
      <c r="AB217" s="1532"/>
    </row>
    <row r="218">
      <c r="A218" s="1714" t="s">
        <v>80</v>
      </c>
      <c r="B218" s="692">
        <v>0.0</v>
      </c>
      <c r="C218" s="692">
        <v>0.0</v>
      </c>
      <c r="D218" s="692">
        <v>0.0</v>
      </c>
      <c r="E218" s="692">
        <v>0.0</v>
      </c>
      <c r="F218" s="692">
        <v>0.0</v>
      </c>
      <c r="G218" s="690">
        <v>0.0</v>
      </c>
      <c r="H218" s="693">
        <f t="shared" ref="H218:H221" si="183">SUM(B218:G218)</f>
        <v>0</v>
      </c>
      <c r="I218" s="701"/>
      <c r="J218" s="635"/>
      <c r="K218" s="701" t="s">
        <v>80</v>
      </c>
      <c r="L218" s="692">
        <v>20.0</v>
      </c>
      <c r="M218" s="701">
        <f t="shared" si="182"/>
        <v>20</v>
      </c>
      <c r="N218" s="692">
        <v>0.0</v>
      </c>
      <c r="O218" s="701">
        <f>sum(M218,N218)</f>
        <v>20</v>
      </c>
      <c r="P218" s="701"/>
      <c r="Q218" s="1595"/>
      <c r="R218" s="1595"/>
      <c r="S218" s="1532"/>
      <c r="T218" s="1532"/>
      <c r="U218" s="1532"/>
      <c r="V218" s="1532"/>
      <c r="W218" s="1532"/>
      <c r="X218" s="1532"/>
      <c r="Y218" s="1532"/>
      <c r="Z218" s="1532"/>
      <c r="AA218" s="1532"/>
      <c r="AB218" s="1532"/>
    </row>
    <row r="219">
      <c r="A219" s="1715" t="s">
        <v>115</v>
      </c>
      <c r="B219" s="1765">
        <v>7.0</v>
      </c>
      <c r="C219" s="1765">
        <v>0.0</v>
      </c>
      <c r="D219" s="1765">
        <v>13.0</v>
      </c>
      <c r="E219" s="1765">
        <v>5.0</v>
      </c>
      <c r="F219" s="1765">
        <v>4.0</v>
      </c>
      <c r="G219" s="1760">
        <v>0.0</v>
      </c>
      <c r="H219" s="1761">
        <f t="shared" si="183"/>
        <v>29</v>
      </c>
      <c r="I219" s="1762">
        <f>SUM(H219:H223)</f>
        <v>31</v>
      </c>
      <c r="J219" s="647"/>
      <c r="K219" s="1762" t="s">
        <v>115</v>
      </c>
      <c r="L219" s="1765">
        <v>41.0</v>
      </c>
      <c r="M219" s="1762">
        <f>(L219-H219)-R219</f>
        <v>12</v>
      </c>
      <c r="N219" s="1765">
        <v>35.0</v>
      </c>
      <c r="O219" s="1762">
        <f t="shared" ref="O219:O220" si="184">SUM(M219,N219)</f>
        <v>47</v>
      </c>
      <c r="P219" s="1765"/>
      <c r="Q219" s="1685"/>
      <c r="R219" s="1762"/>
      <c r="S219" s="1532"/>
      <c r="T219" s="1532"/>
      <c r="U219" s="1532"/>
      <c r="V219" s="1532"/>
      <c r="W219" s="1532"/>
      <c r="X219" s="1532"/>
      <c r="Y219" s="1532"/>
      <c r="Z219" s="1532"/>
      <c r="AA219" s="1532"/>
      <c r="AB219" s="1532"/>
    </row>
    <row r="220">
      <c r="A220" s="1714" t="s">
        <v>77</v>
      </c>
      <c r="B220" s="692">
        <v>0.0</v>
      </c>
      <c r="C220" s="692">
        <v>0.0</v>
      </c>
      <c r="D220" s="692">
        <v>0.0</v>
      </c>
      <c r="E220" s="692">
        <v>0.0</v>
      </c>
      <c r="F220" s="692">
        <v>0.0</v>
      </c>
      <c r="G220" s="692">
        <v>0.0</v>
      </c>
      <c r="H220" s="693">
        <f t="shared" si="183"/>
        <v>0</v>
      </c>
      <c r="I220" s="596">
        <f>(I219/60)</f>
        <v>0.5166666667</v>
      </c>
      <c r="J220" s="647"/>
      <c r="K220" s="701" t="s">
        <v>77</v>
      </c>
      <c r="L220" s="692">
        <v>2.0</v>
      </c>
      <c r="M220" s="701">
        <f>(L220-H220-H221)-R220</f>
        <v>0</v>
      </c>
      <c r="N220" s="692">
        <v>15.0</v>
      </c>
      <c r="O220" s="701">
        <f t="shared" si="184"/>
        <v>15</v>
      </c>
      <c r="P220" s="692"/>
      <c r="Q220" s="1595"/>
      <c r="R220" s="1595"/>
      <c r="S220" s="1532"/>
      <c r="T220" s="1532"/>
      <c r="U220" s="1532"/>
      <c r="V220" s="1532"/>
      <c r="W220" s="1532"/>
      <c r="X220" s="1532"/>
      <c r="Y220" s="1532"/>
      <c r="Z220" s="1532"/>
      <c r="AA220" s="1532"/>
      <c r="AB220" s="1532"/>
    </row>
    <row r="221">
      <c r="A221" s="1714" t="s">
        <v>78</v>
      </c>
      <c r="B221" s="692">
        <v>0.0</v>
      </c>
      <c r="C221" s="692">
        <v>0.0</v>
      </c>
      <c r="D221" s="692">
        <v>1.0</v>
      </c>
      <c r="E221" s="692">
        <v>1.0</v>
      </c>
      <c r="F221" s="692">
        <v>0.0</v>
      </c>
      <c r="G221" s="692">
        <v>0.0</v>
      </c>
      <c r="H221" s="693">
        <f t="shared" si="183"/>
        <v>2</v>
      </c>
      <c r="I221" s="701"/>
      <c r="J221" s="647"/>
      <c r="K221" s="701" t="s">
        <v>78</v>
      </c>
      <c r="L221" s="692">
        <v>0.0</v>
      </c>
      <c r="M221" s="701" t="s">
        <v>79</v>
      </c>
      <c r="N221" s="692" t="s">
        <v>79</v>
      </c>
      <c r="O221" s="701" t="s">
        <v>79</v>
      </c>
      <c r="P221" s="701"/>
      <c r="Q221" s="1595"/>
      <c r="R221" s="1595"/>
      <c r="S221" s="1532"/>
      <c r="T221" s="1532"/>
      <c r="U221" s="1532"/>
      <c r="V221" s="1532"/>
      <c r="W221" s="1532"/>
      <c r="X221" s="1532"/>
      <c r="Y221" s="1532"/>
      <c r="Z221" s="1532"/>
      <c r="AA221" s="1532"/>
      <c r="AB221" s="1532"/>
    </row>
    <row r="222">
      <c r="A222" s="1714" t="s">
        <v>446</v>
      </c>
      <c r="B222" s="692">
        <v>0.0</v>
      </c>
      <c r="C222" s="692">
        <v>0.0</v>
      </c>
      <c r="D222" s="692">
        <v>0.0</v>
      </c>
      <c r="E222" s="692">
        <v>0.0</v>
      </c>
      <c r="F222" s="692">
        <v>0.0</v>
      </c>
      <c r="G222" s="692">
        <v>0.0</v>
      </c>
      <c r="H222" s="693">
        <f t="shared" ref="H222:H223" si="185">sum(B222:G222)</f>
        <v>0</v>
      </c>
      <c r="I222" s="701"/>
      <c r="J222" s="647"/>
      <c r="K222" s="701" t="s">
        <v>446</v>
      </c>
      <c r="L222" s="692">
        <v>0.0</v>
      </c>
      <c r="M222" s="701">
        <f>(L222-H222)-R222</f>
        <v>0</v>
      </c>
      <c r="N222" s="692">
        <v>0.0</v>
      </c>
      <c r="O222" s="701">
        <f t="shared" ref="O222:O223" si="186">SUM(M222,N222)</f>
        <v>0</v>
      </c>
      <c r="P222" s="701"/>
      <c r="Q222" s="1595"/>
      <c r="R222" s="1595"/>
      <c r="S222" s="1532"/>
      <c r="T222" s="1532"/>
      <c r="U222" s="1532"/>
      <c r="V222" s="1532"/>
      <c r="W222" s="1532"/>
      <c r="X222" s="1532"/>
      <c r="Y222" s="1532"/>
      <c r="Z222" s="1532"/>
      <c r="AA222" s="1532"/>
      <c r="AB222" s="1532"/>
    </row>
    <row r="223">
      <c r="A223" s="1814" t="s">
        <v>751</v>
      </c>
      <c r="B223" s="692">
        <v>0.0</v>
      </c>
      <c r="C223" s="692">
        <v>0.0</v>
      </c>
      <c r="D223" s="692">
        <v>0.0</v>
      </c>
      <c r="E223" s="692">
        <v>0.0</v>
      </c>
      <c r="F223" s="692">
        <v>0.0</v>
      </c>
      <c r="G223" s="692">
        <v>0.0</v>
      </c>
      <c r="H223" s="693">
        <f t="shared" si="185"/>
        <v>0</v>
      </c>
      <c r="I223" s="701"/>
      <c r="J223" s="647"/>
      <c r="K223" s="1814" t="s">
        <v>751</v>
      </c>
      <c r="L223" s="692">
        <v>6.0</v>
      </c>
      <c r="M223" s="701">
        <f t="shared" ref="M223:M224" si="187">(L223-H223)</f>
        <v>6</v>
      </c>
      <c r="N223" s="692">
        <v>0.0</v>
      </c>
      <c r="O223" s="701">
        <f t="shared" si="186"/>
        <v>6</v>
      </c>
      <c r="P223" s="701"/>
      <c r="Q223" s="1595"/>
      <c r="R223" s="1595"/>
      <c r="S223" s="1532"/>
      <c r="T223" s="1532"/>
      <c r="U223" s="1532"/>
      <c r="V223" s="1532"/>
      <c r="W223" s="1532"/>
      <c r="X223" s="1532"/>
      <c r="Y223" s="1532"/>
      <c r="Z223" s="1532"/>
      <c r="AA223" s="1532"/>
      <c r="AB223" s="1532"/>
    </row>
    <row r="224">
      <c r="A224" s="1714" t="s">
        <v>80</v>
      </c>
      <c r="B224" s="692">
        <v>0.0</v>
      </c>
      <c r="C224" s="692">
        <v>0.0</v>
      </c>
      <c r="D224" s="692">
        <v>0.0</v>
      </c>
      <c r="E224" s="692">
        <v>0.0</v>
      </c>
      <c r="F224" s="692">
        <v>0.0</v>
      </c>
      <c r="G224" s="692">
        <v>0.0</v>
      </c>
      <c r="H224" s="693">
        <f t="shared" ref="H224:H227" si="188">SUM(B224:G224)</f>
        <v>0</v>
      </c>
      <c r="I224" s="701"/>
      <c r="J224" s="647"/>
      <c r="K224" s="701" t="s">
        <v>80</v>
      </c>
      <c r="L224" s="692">
        <v>0.0</v>
      </c>
      <c r="M224" s="701">
        <f t="shared" si="187"/>
        <v>0</v>
      </c>
      <c r="N224" s="692">
        <v>30.0</v>
      </c>
      <c r="O224" s="701">
        <f>sum(M224,N224)</f>
        <v>30</v>
      </c>
      <c r="P224" s="701"/>
      <c r="Q224" s="1595"/>
      <c r="R224" s="1595"/>
      <c r="S224" s="1532"/>
      <c r="T224" s="1532"/>
      <c r="U224" s="1532"/>
      <c r="V224" s="1532"/>
      <c r="W224" s="1532"/>
      <c r="X224" s="1532"/>
      <c r="Y224" s="1532"/>
      <c r="Z224" s="1532"/>
      <c r="AA224" s="1532"/>
      <c r="AB224" s="1532"/>
    </row>
    <row r="225">
      <c r="A225" s="1715" t="s">
        <v>240</v>
      </c>
      <c r="B225" s="1760">
        <v>9.0</v>
      </c>
      <c r="C225" s="1760">
        <v>1.0</v>
      </c>
      <c r="D225" s="1760">
        <v>10.0</v>
      </c>
      <c r="E225" s="1760">
        <v>3.0</v>
      </c>
      <c r="F225" s="1760">
        <v>10.0</v>
      </c>
      <c r="G225" s="1760">
        <v>0.0</v>
      </c>
      <c r="H225" s="1761">
        <f t="shared" si="188"/>
        <v>33</v>
      </c>
      <c r="I225" s="1762">
        <f>SUM(H225:H229)</f>
        <v>33</v>
      </c>
      <c r="J225" s="647"/>
      <c r="K225" s="1762" t="s">
        <v>240</v>
      </c>
      <c r="L225" s="1765">
        <v>47.0</v>
      </c>
      <c r="M225" s="1762">
        <f>(L225-H225)-R225</f>
        <v>14</v>
      </c>
      <c r="N225" s="1765">
        <v>20.0</v>
      </c>
      <c r="O225" s="1762">
        <f t="shared" ref="O225:O226" si="189">SUM(M225,N225)</f>
        <v>34</v>
      </c>
      <c r="P225" s="1765"/>
      <c r="Q225" s="1766"/>
      <c r="R225" s="1762"/>
      <c r="S225" s="1532"/>
      <c r="T225" s="1532"/>
      <c r="U225" s="1532"/>
      <c r="V225" s="1532"/>
      <c r="W225" s="1532"/>
      <c r="X225" s="1532"/>
      <c r="Y225" s="1532"/>
      <c r="Z225" s="1532"/>
      <c r="AA225" s="1532"/>
      <c r="AB225" s="1532"/>
    </row>
    <row r="226">
      <c r="A226" s="1714" t="s">
        <v>77</v>
      </c>
      <c r="B226" s="692">
        <v>0.0</v>
      </c>
      <c r="C226" s="692">
        <v>0.0</v>
      </c>
      <c r="D226" s="692">
        <v>0.0</v>
      </c>
      <c r="E226" s="692">
        <v>0.0</v>
      </c>
      <c r="F226" s="692">
        <v>0.0</v>
      </c>
      <c r="G226" s="690">
        <v>0.0</v>
      </c>
      <c r="H226" s="693">
        <f t="shared" si="188"/>
        <v>0</v>
      </c>
      <c r="I226" s="596">
        <f>(I225/60)</f>
        <v>0.55</v>
      </c>
      <c r="J226" s="647"/>
      <c r="K226" s="701" t="s">
        <v>77</v>
      </c>
      <c r="L226" s="692">
        <v>1.0</v>
      </c>
      <c r="M226" s="701">
        <f>(L226-H226-H227)-R226</f>
        <v>1</v>
      </c>
      <c r="N226" s="692">
        <v>10.0</v>
      </c>
      <c r="O226" s="701">
        <f t="shared" si="189"/>
        <v>11</v>
      </c>
      <c r="P226" s="701"/>
      <c r="Q226" s="1621"/>
      <c r="R226" s="1595"/>
      <c r="S226" s="1532"/>
      <c r="T226" s="1532"/>
      <c r="U226" s="1532"/>
      <c r="V226" s="1532"/>
      <c r="W226" s="1532"/>
      <c r="X226" s="1532"/>
      <c r="Y226" s="1532"/>
      <c r="Z226" s="1532"/>
      <c r="AA226" s="1532"/>
      <c r="AB226" s="1532"/>
    </row>
    <row r="227">
      <c r="A227" s="1714" t="s">
        <v>78</v>
      </c>
      <c r="B227" s="692">
        <v>0.0</v>
      </c>
      <c r="C227" s="692">
        <v>0.0</v>
      </c>
      <c r="D227" s="692">
        <v>0.0</v>
      </c>
      <c r="E227" s="692">
        <v>0.0</v>
      </c>
      <c r="F227" s="692">
        <v>0.0</v>
      </c>
      <c r="G227" s="690">
        <v>0.0</v>
      </c>
      <c r="H227" s="693">
        <f t="shared" si="188"/>
        <v>0</v>
      </c>
      <c r="I227" s="701"/>
      <c r="J227" s="647"/>
      <c r="K227" s="701" t="s">
        <v>78</v>
      </c>
      <c r="L227" s="692">
        <v>0.0</v>
      </c>
      <c r="M227" s="701" t="s">
        <v>79</v>
      </c>
      <c r="N227" s="692" t="s">
        <v>79</v>
      </c>
      <c r="O227" s="701" t="s">
        <v>79</v>
      </c>
      <c r="P227" s="701"/>
      <c r="Q227" s="1686"/>
      <c r="R227" s="1595"/>
      <c r="S227" s="1532"/>
      <c r="T227" s="1532"/>
      <c r="U227" s="1532"/>
      <c r="V227" s="1532"/>
      <c r="W227" s="1532"/>
      <c r="X227" s="1532"/>
      <c r="Y227" s="1532"/>
      <c r="Z227" s="1532"/>
      <c r="AA227" s="1532"/>
      <c r="AB227" s="1532"/>
    </row>
    <row r="228">
      <c r="A228" s="1714" t="s">
        <v>446</v>
      </c>
      <c r="B228" s="692">
        <v>0.0</v>
      </c>
      <c r="C228" s="692">
        <v>0.0</v>
      </c>
      <c r="D228" s="692">
        <v>0.0</v>
      </c>
      <c r="E228" s="692">
        <v>0.0</v>
      </c>
      <c r="F228" s="692">
        <v>0.0</v>
      </c>
      <c r="G228" s="690">
        <v>0.0</v>
      </c>
      <c r="H228" s="693">
        <f t="shared" ref="H228:H229" si="190">sum(B228:G228)</f>
        <v>0</v>
      </c>
      <c r="I228" s="701"/>
      <c r="J228" s="647"/>
      <c r="K228" s="701" t="s">
        <v>446</v>
      </c>
      <c r="L228" s="692">
        <v>0.0</v>
      </c>
      <c r="M228" s="701">
        <f>(L228-H228)-R228</f>
        <v>0</v>
      </c>
      <c r="N228" s="692">
        <v>10.0</v>
      </c>
      <c r="O228" s="701">
        <f t="shared" ref="O228:O229" si="191">SUM(M228,N228)</f>
        <v>10</v>
      </c>
      <c r="P228" s="701"/>
      <c r="Q228" s="1621"/>
      <c r="R228" s="1595"/>
      <c r="S228" s="1532"/>
      <c r="T228" s="1532"/>
      <c r="U228" s="1532"/>
      <c r="V228" s="1532"/>
      <c r="W228" s="1532"/>
      <c r="X228" s="1532"/>
      <c r="Y228" s="1532"/>
      <c r="Z228" s="1532"/>
      <c r="AA228" s="1532"/>
      <c r="AB228" s="1532"/>
    </row>
    <row r="229">
      <c r="A229" s="1814" t="s">
        <v>751</v>
      </c>
      <c r="B229" s="692">
        <v>0.0</v>
      </c>
      <c r="C229" s="692">
        <v>0.0</v>
      </c>
      <c r="D229" s="692">
        <v>0.0</v>
      </c>
      <c r="E229" s="692">
        <v>0.0</v>
      </c>
      <c r="F229" s="692">
        <v>0.0</v>
      </c>
      <c r="G229" s="690">
        <v>0.0</v>
      </c>
      <c r="H229" s="693">
        <f t="shared" si="190"/>
        <v>0</v>
      </c>
      <c r="I229" s="701"/>
      <c r="J229" s="647"/>
      <c r="K229" s="1814" t="s">
        <v>751</v>
      </c>
      <c r="L229" s="692">
        <v>0.0</v>
      </c>
      <c r="M229" s="701">
        <f t="shared" ref="M229:M230" si="192">(L229-H229)</f>
        <v>0</v>
      </c>
      <c r="N229" s="692">
        <v>0.0</v>
      </c>
      <c r="O229" s="701">
        <f t="shared" si="191"/>
        <v>0</v>
      </c>
      <c r="P229" s="701"/>
      <c r="Q229" s="1621"/>
      <c r="R229" s="1595"/>
      <c r="S229" s="1532"/>
      <c r="T229" s="1532"/>
      <c r="U229" s="1532"/>
      <c r="V229" s="1532"/>
      <c r="W229" s="1532"/>
      <c r="X229" s="1532"/>
      <c r="Y229" s="1532"/>
      <c r="Z229" s="1532"/>
      <c r="AA229" s="1532"/>
      <c r="AB229" s="1532"/>
    </row>
    <row r="230">
      <c r="A230" s="1714" t="s">
        <v>80</v>
      </c>
      <c r="B230" s="692">
        <v>0.0</v>
      </c>
      <c r="C230" s="692">
        <v>0.0</v>
      </c>
      <c r="D230" s="692">
        <v>0.0</v>
      </c>
      <c r="E230" s="692">
        <v>0.0</v>
      </c>
      <c r="F230" s="692">
        <v>0.0</v>
      </c>
      <c r="G230" s="690">
        <v>0.0</v>
      </c>
      <c r="H230" s="693">
        <f t="shared" ref="H230:H233" si="193">SUM(B230:G230)</f>
        <v>0</v>
      </c>
      <c r="I230" s="701"/>
      <c r="J230" s="647"/>
      <c r="K230" s="701" t="s">
        <v>80</v>
      </c>
      <c r="L230" s="692">
        <v>3.0</v>
      </c>
      <c r="M230" s="701">
        <f t="shared" si="192"/>
        <v>3</v>
      </c>
      <c r="N230" s="692">
        <v>30.0</v>
      </c>
      <c r="O230" s="701">
        <f>sum(M230,N230)</f>
        <v>33</v>
      </c>
      <c r="P230" s="701"/>
      <c r="Q230" s="1621"/>
      <c r="R230" s="1595"/>
      <c r="S230" s="1532"/>
      <c r="T230" s="1532"/>
      <c r="U230" s="1532"/>
      <c r="V230" s="1532"/>
      <c r="W230" s="1532"/>
      <c r="X230" s="1532"/>
      <c r="Y230" s="1532"/>
      <c r="Z230" s="1532"/>
      <c r="AA230" s="1532"/>
      <c r="AB230" s="1532"/>
    </row>
    <row r="231">
      <c r="A231" s="1715" t="s">
        <v>14</v>
      </c>
      <c r="B231" s="1765">
        <v>0.0</v>
      </c>
      <c r="C231" s="1765">
        <v>0.0</v>
      </c>
      <c r="D231" s="1765">
        <v>0.0</v>
      </c>
      <c r="E231" s="1765">
        <v>0.0</v>
      </c>
      <c r="F231" s="1765">
        <v>0.0</v>
      </c>
      <c r="G231" s="1760">
        <v>0.0</v>
      </c>
      <c r="H231" s="1761">
        <f t="shared" si="193"/>
        <v>0</v>
      </c>
      <c r="I231" s="1762">
        <f>SUM(H231:H235)</f>
        <v>2</v>
      </c>
      <c r="J231" s="635"/>
      <c r="K231" s="1762" t="s">
        <v>14</v>
      </c>
      <c r="L231" s="1765">
        <v>25.0</v>
      </c>
      <c r="M231" s="1762">
        <f>(L231-H231)-R231</f>
        <v>25</v>
      </c>
      <c r="N231" s="1765">
        <v>0.0</v>
      </c>
      <c r="O231" s="1762">
        <f t="shared" ref="O231:O232" si="194">SUM(M231,N231)</f>
        <v>25</v>
      </c>
      <c r="P231" s="1762"/>
      <c r="Q231" s="1685"/>
      <c r="R231" s="1762"/>
      <c r="S231" s="1532"/>
      <c r="T231" s="1532"/>
      <c r="U231" s="1532"/>
      <c r="V231" s="1532"/>
      <c r="W231" s="1532"/>
      <c r="X231" s="1532"/>
      <c r="Y231" s="1532"/>
      <c r="Z231" s="1532"/>
      <c r="AA231" s="1532"/>
      <c r="AB231" s="1532"/>
    </row>
    <row r="232">
      <c r="A232" s="1714" t="s">
        <v>77</v>
      </c>
      <c r="B232" s="692">
        <v>0.0</v>
      </c>
      <c r="C232" s="692">
        <v>0.0</v>
      </c>
      <c r="D232" s="692">
        <v>0.0</v>
      </c>
      <c r="E232" s="692">
        <v>0.0</v>
      </c>
      <c r="F232" s="692">
        <v>0.0</v>
      </c>
      <c r="G232" s="692">
        <v>0.0</v>
      </c>
      <c r="H232" s="693">
        <f t="shared" si="193"/>
        <v>0</v>
      </c>
      <c r="I232" s="596">
        <f>(I231/60)</f>
        <v>0.03333333333</v>
      </c>
      <c r="J232" s="635"/>
      <c r="K232" s="701" t="s">
        <v>77</v>
      </c>
      <c r="L232" s="692">
        <v>2.0</v>
      </c>
      <c r="M232" s="701">
        <f>(L232-H232-H233)-R232</f>
        <v>1</v>
      </c>
      <c r="N232" s="692">
        <v>0.0</v>
      </c>
      <c r="O232" s="701">
        <f t="shared" si="194"/>
        <v>1</v>
      </c>
      <c r="P232" s="701"/>
      <c r="Q232" s="1686"/>
      <c r="R232" s="1595"/>
      <c r="S232" s="1532"/>
      <c r="T232" s="1532"/>
      <c r="U232" s="1532"/>
      <c r="V232" s="1532"/>
      <c r="W232" s="1532"/>
      <c r="X232" s="1532"/>
      <c r="Y232" s="1532"/>
      <c r="Z232" s="1532"/>
      <c r="AA232" s="1532"/>
      <c r="AB232" s="1532"/>
    </row>
    <row r="233">
      <c r="A233" s="1714" t="s">
        <v>78</v>
      </c>
      <c r="B233" s="692">
        <v>0.0</v>
      </c>
      <c r="C233" s="692">
        <v>1.0</v>
      </c>
      <c r="D233" s="692">
        <v>0.0</v>
      </c>
      <c r="E233" s="692">
        <v>0.0</v>
      </c>
      <c r="F233" s="692">
        <v>0.0</v>
      </c>
      <c r="G233" s="692">
        <v>0.0</v>
      </c>
      <c r="H233" s="693">
        <f t="shared" si="193"/>
        <v>1</v>
      </c>
      <c r="I233" s="701"/>
      <c r="J233" s="635"/>
      <c r="K233" s="701" t="s">
        <v>78</v>
      </c>
      <c r="L233" s="692">
        <v>0.0</v>
      </c>
      <c r="M233" s="701" t="s">
        <v>79</v>
      </c>
      <c r="N233" s="692" t="s">
        <v>79</v>
      </c>
      <c r="O233" s="701" t="s">
        <v>79</v>
      </c>
      <c r="P233" s="701"/>
      <c r="Q233" s="1686"/>
      <c r="R233" s="1595"/>
      <c r="S233" s="1532"/>
      <c r="T233" s="1532"/>
      <c r="U233" s="1532"/>
      <c r="V233" s="1532"/>
      <c r="W233" s="1532"/>
      <c r="X233" s="1532"/>
      <c r="Y233" s="1532"/>
      <c r="Z233" s="1532"/>
      <c r="AA233" s="1532"/>
      <c r="AB233" s="1532"/>
    </row>
    <row r="234">
      <c r="A234" s="1714" t="s">
        <v>446</v>
      </c>
      <c r="B234" s="692">
        <v>0.0</v>
      </c>
      <c r="C234" s="692">
        <v>0.0</v>
      </c>
      <c r="D234" s="692">
        <v>0.0</v>
      </c>
      <c r="E234" s="692">
        <v>0.0</v>
      </c>
      <c r="F234" s="692">
        <v>0.0</v>
      </c>
      <c r="G234" s="692">
        <v>1.0</v>
      </c>
      <c r="H234" s="693">
        <f t="shared" ref="H234:H235" si="195">sum(B234:G234)</f>
        <v>1</v>
      </c>
      <c r="I234" s="701"/>
      <c r="J234" s="635"/>
      <c r="K234" s="701" t="s">
        <v>446</v>
      </c>
      <c r="L234" s="692">
        <v>2.0</v>
      </c>
      <c r="M234" s="701">
        <f>(L234-H234)-R234</f>
        <v>1</v>
      </c>
      <c r="N234" s="692"/>
      <c r="O234" s="701">
        <f t="shared" ref="O234:O235" si="196">SUM(M234,N234)</f>
        <v>1</v>
      </c>
      <c r="P234" s="701"/>
      <c r="Q234" s="1686"/>
      <c r="R234" s="1595"/>
      <c r="S234" s="1532"/>
      <c r="T234" s="1532"/>
      <c r="U234" s="1532"/>
      <c r="V234" s="1532"/>
      <c r="W234" s="1532"/>
      <c r="X234" s="1532"/>
      <c r="Y234" s="1532"/>
      <c r="Z234" s="1532"/>
      <c r="AA234" s="1532"/>
      <c r="AB234" s="1532"/>
    </row>
    <row r="235">
      <c r="A235" s="1814" t="s">
        <v>751</v>
      </c>
      <c r="B235" s="692">
        <v>0.0</v>
      </c>
      <c r="C235" s="692">
        <v>0.0</v>
      </c>
      <c r="D235" s="692">
        <v>0.0</v>
      </c>
      <c r="E235" s="692">
        <v>0.0</v>
      </c>
      <c r="F235" s="692">
        <v>0.0</v>
      </c>
      <c r="G235" s="692">
        <v>0.0</v>
      </c>
      <c r="H235" s="693">
        <f t="shared" si="195"/>
        <v>0</v>
      </c>
      <c r="I235" s="701"/>
      <c r="J235" s="635"/>
      <c r="K235" s="1814" t="s">
        <v>751</v>
      </c>
      <c r="L235" s="692"/>
      <c r="M235" s="701">
        <f t="shared" ref="M235:M236" si="197">(L235-H235)</f>
        <v>0</v>
      </c>
      <c r="N235" s="692">
        <v>0.0</v>
      </c>
      <c r="O235" s="701">
        <f t="shared" si="196"/>
        <v>0</v>
      </c>
      <c r="P235" s="701"/>
      <c r="Q235" s="1686"/>
      <c r="R235" s="1595"/>
      <c r="S235" s="1532"/>
      <c r="T235" s="1532"/>
      <c r="U235" s="1532"/>
      <c r="V235" s="1532"/>
      <c r="W235" s="1532"/>
      <c r="X235" s="1532"/>
      <c r="Y235" s="1532"/>
      <c r="Z235" s="1532"/>
      <c r="AA235" s="1532"/>
      <c r="AB235" s="1532"/>
    </row>
    <row r="236">
      <c r="A236" s="1714" t="s">
        <v>80</v>
      </c>
      <c r="B236" s="692">
        <v>0.0</v>
      </c>
      <c r="C236" s="692">
        <v>0.0</v>
      </c>
      <c r="D236" s="692">
        <v>0.0</v>
      </c>
      <c r="E236" s="692">
        <v>0.0</v>
      </c>
      <c r="F236" s="692">
        <v>0.0</v>
      </c>
      <c r="G236" s="692">
        <v>0.0</v>
      </c>
      <c r="H236" s="693">
        <f t="shared" ref="H236:H239" si="198">SUM(B236:G236)</f>
        <v>0</v>
      </c>
      <c r="I236" s="701"/>
      <c r="J236" s="635"/>
      <c r="K236" s="701" t="s">
        <v>80</v>
      </c>
      <c r="L236" s="692">
        <v>32.0</v>
      </c>
      <c r="M236" s="701">
        <f t="shared" si="197"/>
        <v>32</v>
      </c>
      <c r="N236" s="692">
        <v>0.0</v>
      </c>
      <c r="O236" s="701">
        <f>sum(M236,N236)</f>
        <v>32</v>
      </c>
      <c r="P236" s="701"/>
      <c r="Q236" s="1686"/>
      <c r="R236" s="1595"/>
      <c r="S236" s="1532"/>
      <c r="T236" s="1532"/>
      <c r="U236" s="1532"/>
      <c r="V236" s="1532"/>
      <c r="W236" s="1532"/>
      <c r="X236" s="1532"/>
      <c r="Y236" s="1532"/>
      <c r="Z236" s="1532"/>
      <c r="AA236" s="1532"/>
      <c r="AB236" s="1532"/>
    </row>
    <row r="237">
      <c r="A237" s="1715" t="s">
        <v>120</v>
      </c>
      <c r="B237" s="1760">
        <v>0.0</v>
      </c>
      <c r="C237" s="1760">
        <v>3.0</v>
      </c>
      <c r="D237" s="1760">
        <v>2.0</v>
      </c>
      <c r="E237" s="1760">
        <v>6.0</v>
      </c>
      <c r="F237" s="1760">
        <v>5.0</v>
      </c>
      <c r="G237" s="1760">
        <v>1.0</v>
      </c>
      <c r="H237" s="1761">
        <f t="shared" si="198"/>
        <v>17</v>
      </c>
      <c r="I237" s="1762">
        <f>SUM(H237:H241)</f>
        <v>25</v>
      </c>
      <c r="J237" s="635"/>
      <c r="K237" s="1762" t="s">
        <v>120</v>
      </c>
      <c r="L237" s="1765">
        <v>36.0</v>
      </c>
      <c r="M237" s="1762">
        <f>(L237-H237)-R237</f>
        <v>19</v>
      </c>
      <c r="N237" s="1765">
        <v>15.0</v>
      </c>
      <c r="O237" s="1762">
        <f t="shared" ref="O237:O238" si="199">SUM(M237,N237)</f>
        <v>34</v>
      </c>
      <c r="P237" s="1765" t="s">
        <v>691</v>
      </c>
      <c r="Q237" s="1685"/>
      <c r="R237" s="1762"/>
      <c r="S237" s="1532"/>
      <c r="T237" s="1532"/>
      <c r="U237" s="1532"/>
      <c r="V237" s="1532"/>
      <c r="W237" s="1532"/>
      <c r="X237" s="1532"/>
      <c r="Y237" s="1532"/>
      <c r="Z237" s="1532"/>
      <c r="AA237" s="1532"/>
      <c r="AB237" s="1532"/>
    </row>
    <row r="238">
      <c r="A238" s="1714" t="s">
        <v>77</v>
      </c>
      <c r="B238" s="692">
        <v>0.0</v>
      </c>
      <c r="C238" s="692">
        <v>0.0</v>
      </c>
      <c r="D238" s="692">
        <v>0.0</v>
      </c>
      <c r="E238" s="692">
        <v>0.0</v>
      </c>
      <c r="F238" s="692">
        <v>0.0</v>
      </c>
      <c r="G238" s="690">
        <v>0.0</v>
      </c>
      <c r="H238" s="693">
        <f t="shared" si="198"/>
        <v>0</v>
      </c>
      <c r="I238" s="596">
        <f>(I237/60)</f>
        <v>0.4166666667</v>
      </c>
      <c r="J238" s="635"/>
      <c r="K238" s="701" t="s">
        <v>77</v>
      </c>
      <c r="L238" s="692">
        <v>6.0</v>
      </c>
      <c r="M238" s="701">
        <f>(L238-H238-H239)-R238</f>
        <v>0</v>
      </c>
      <c r="N238" s="692">
        <v>6.0</v>
      </c>
      <c r="O238" s="701">
        <f t="shared" si="199"/>
        <v>6</v>
      </c>
      <c r="P238" s="701"/>
      <c r="Q238" s="1686"/>
      <c r="R238" s="1595"/>
      <c r="S238" s="1532"/>
      <c r="T238" s="1532"/>
      <c r="U238" s="1532"/>
      <c r="V238" s="1532"/>
      <c r="W238" s="1532"/>
      <c r="X238" s="1532"/>
      <c r="Y238" s="1532"/>
      <c r="Z238" s="1532"/>
      <c r="AA238" s="1532"/>
      <c r="AB238" s="1532"/>
    </row>
    <row r="239">
      <c r="A239" s="1714" t="s">
        <v>78</v>
      </c>
      <c r="B239" s="692">
        <v>0.0</v>
      </c>
      <c r="C239" s="692">
        <v>2.0</v>
      </c>
      <c r="D239" s="692">
        <v>0.0</v>
      </c>
      <c r="E239" s="692">
        <v>4.0</v>
      </c>
      <c r="F239" s="692">
        <v>0.0</v>
      </c>
      <c r="G239" s="690">
        <v>0.0</v>
      </c>
      <c r="H239" s="693">
        <f t="shared" si="198"/>
        <v>6</v>
      </c>
      <c r="I239" s="701"/>
      <c r="J239" s="635"/>
      <c r="K239" s="701" t="s">
        <v>78</v>
      </c>
      <c r="L239" s="692">
        <v>0.0</v>
      </c>
      <c r="M239" s="701" t="s">
        <v>79</v>
      </c>
      <c r="N239" s="692" t="s">
        <v>79</v>
      </c>
      <c r="O239" s="701" t="s">
        <v>79</v>
      </c>
      <c r="P239" s="701"/>
      <c r="Q239" s="701"/>
      <c r="R239" s="1595"/>
      <c r="S239" s="1532"/>
      <c r="T239" s="1532"/>
      <c r="U239" s="1532"/>
      <c r="V239" s="1532"/>
      <c r="W239" s="1532"/>
      <c r="X239" s="1532"/>
      <c r="Y239" s="1532"/>
      <c r="Z239" s="1532"/>
      <c r="AA239" s="1532"/>
      <c r="AB239" s="1532"/>
    </row>
    <row r="240">
      <c r="A240" s="1714" t="s">
        <v>446</v>
      </c>
      <c r="B240" s="692">
        <v>0.0</v>
      </c>
      <c r="C240" s="692">
        <v>0.0</v>
      </c>
      <c r="D240" s="692">
        <v>0.0</v>
      </c>
      <c r="E240" s="692">
        <v>0.0</v>
      </c>
      <c r="F240" s="692">
        <v>0.0</v>
      </c>
      <c r="G240" s="690">
        <v>0.0</v>
      </c>
      <c r="H240" s="693">
        <f t="shared" ref="H240:H241" si="200">sum(B240:G240)</f>
        <v>0</v>
      </c>
      <c r="I240" s="701"/>
      <c r="J240" s="635"/>
      <c r="K240" s="701" t="s">
        <v>446</v>
      </c>
      <c r="L240" s="692">
        <v>3.0</v>
      </c>
      <c r="M240" s="701">
        <f>(L240-H240)-R240</f>
        <v>3</v>
      </c>
      <c r="N240" s="692">
        <v>7.0</v>
      </c>
      <c r="O240" s="701">
        <f t="shared" ref="O240:O241" si="201">SUM(M240,N240)</f>
        <v>10</v>
      </c>
      <c r="P240" s="701"/>
      <c r="Q240" s="701"/>
      <c r="R240" s="1595"/>
      <c r="S240" s="1532"/>
      <c r="T240" s="1532"/>
      <c r="U240" s="1532"/>
      <c r="V240" s="1532"/>
      <c r="W240" s="1532"/>
      <c r="X240" s="1532"/>
      <c r="Y240" s="1532"/>
      <c r="Z240" s="1532"/>
      <c r="AA240" s="1532"/>
      <c r="AB240" s="1532"/>
    </row>
    <row r="241">
      <c r="A241" s="1814" t="s">
        <v>751</v>
      </c>
      <c r="B241" s="692">
        <v>0.0</v>
      </c>
      <c r="C241" s="692">
        <v>0.0</v>
      </c>
      <c r="D241" s="692">
        <v>0.0</v>
      </c>
      <c r="E241" s="692">
        <v>2.0</v>
      </c>
      <c r="F241" s="692">
        <v>0.0</v>
      </c>
      <c r="G241" s="690">
        <v>0.0</v>
      </c>
      <c r="H241" s="693">
        <f t="shared" si="200"/>
        <v>2</v>
      </c>
      <c r="I241" s="701"/>
      <c r="J241" s="635"/>
      <c r="K241" s="1814" t="s">
        <v>751</v>
      </c>
      <c r="L241" s="692"/>
      <c r="M241" s="701">
        <f t="shared" ref="M241:M242" si="202">(L241-H241)</f>
        <v>-2</v>
      </c>
      <c r="N241" s="692">
        <v>0.0</v>
      </c>
      <c r="O241" s="701">
        <f t="shared" si="201"/>
        <v>-2</v>
      </c>
      <c r="P241" s="701"/>
      <c r="Q241" s="701"/>
      <c r="R241" s="1595"/>
      <c r="S241" s="1532"/>
      <c r="T241" s="1532"/>
      <c r="U241" s="1532"/>
      <c r="V241" s="1532"/>
      <c r="W241" s="1532"/>
      <c r="X241" s="1532"/>
      <c r="Y241" s="1532"/>
      <c r="Z241" s="1532"/>
      <c r="AA241" s="1532"/>
      <c r="AB241" s="1532"/>
    </row>
    <row r="242">
      <c r="A242" s="1714" t="s">
        <v>80</v>
      </c>
      <c r="B242" s="692">
        <v>0.0</v>
      </c>
      <c r="C242" s="692">
        <v>0.0</v>
      </c>
      <c r="D242" s="692">
        <v>0.0</v>
      </c>
      <c r="E242" s="692">
        <v>0.0</v>
      </c>
      <c r="F242" s="692">
        <v>0.0</v>
      </c>
      <c r="G242" s="690">
        <v>0.0</v>
      </c>
      <c r="H242" s="693">
        <f t="shared" ref="H242:H245" si="203">SUM(B242:G242)</f>
        <v>0</v>
      </c>
      <c r="I242" s="701"/>
      <c r="J242" s="635"/>
      <c r="K242" s="701" t="s">
        <v>80</v>
      </c>
      <c r="L242" s="692">
        <v>0.0</v>
      </c>
      <c r="M242" s="701">
        <f t="shared" si="202"/>
        <v>0</v>
      </c>
      <c r="N242" s="692">
        <v>48.0</v>
      </c>
      <c r="O242" s="701">
        <f>sum(M242,N242)</f>
        <v>48</v>
      </c>
      <c r="P242" s="701"/>
      <c r="Q242" s="701"/>
      <c r="R242" s="1595"/>
      <c r="S242" s="1532"/>
      <c r="T242" s="1532"/>
      <c r="U242" s="1532"/>
      <c r="V242" s="1532"/>
      <c r="W242" s="1532"/>
      <c r="X242" s="1532"/>
      <c r="Y242" s="1532"/>
      <c r="Z242" s="1532"/>
      <c r="AA242" s="1532"/>
      <c r="AB242" s="1532"/>
    </row>
    <row r="243">
      <c r="A243" s="1820" t="s">
        <v>274</v>
      </c>
      <c r="B243" s="1760"/>
      <c r="C243" s="1760"/>
      <c r="D243" s="1760"/>
      <c r="E243" s="1760"/>
      <c r="F243" s="1761"/>
      <c r="G243" s="1761"/>
      <c r="H243" s="1761">
        <f t="shared" si="203"/>
        <v>0</v>
      </c>
      <c r="I243" s="1762">
        <f>SUM(H243:H247)</f>
        <v>0</v>
      </c>
      <c r="J243" s="635"/>
      <c r="K243" s="1820" t="s">
        <v>274</v>
      </c>
      <c r="L243" s="1765">
        <v>0.0</v>
      </c>
      <c r="M243" s="1762">
        <f>(L243-H243)-R243</f>
        <v>0</v>
      </c>
      <c r="N243" s="1765">
        <v>0.0</v>
      </c>
      <c r="O243" s="1762">
        <f t="shared" ref="O243:O244" si="204">SUM(M243,N243)</f>
        <v>0</v>
      </c>
      <c r="P243" s="1762"/>
      <c r="Q243" s="1762"/>
      <c r="R243" s="1762"/>
      <c r="S243" s="1532"/>
      <c r="T243" s="1532"/>
      <c r="U243" s="1532"/>
      <c r="V243" s="1532"/>
      <c r="W243" s="1532"/>
      <c r="X243" s="1532"/>
      <c r="Y243" s="1532"/>
      <c r="Z243" s="1532"/>
      <c r="AA243" s="1532"/>
      <c r="AB243" s="1532"/>
    </row>
    <row r="244">
      <c r="A244" s="1714" t="s">
        <v>77</v>
      </c>
      <c r="B244" s="692"/>
      <c r="C244" s="692"/>
      <c r="D244" s="692"/>
      <c r="E244" s="692"/>
      <c r="F244" s="701"/>
      <c r="G244" s="693"/>
      <c r="H244" s="693">
        <f t="shared" si="203"/>
        <v>0</v>
      </c>
      <c r="I244" s="596">
        <f>(I243/60)</f>
        <v>0</v>
      </c>
      <c r="J244" s="635"/>
      <c r="K244" s="701" t="s">
        <v>77</v>
      </c>
      <c r="L244" s="692">
        <v>0.0</v>
      </c>
      <c r="M244" s="701">
        <f>(L244-H244-H245)-R244</f>
        <v>0</v>
      </c>
      <c r="N244" s="692">
        <v>0.0</v>
      </c>
      <c r="O244" s="701">
        <f t="shared" si="204"/>
        <v>0</v>
      </c>
      <c r="P244" s="701"/>
      <c r="Q244" s="701"/>
      <c r="R244" s="1595"/>
      <c r="S244" s="1532"/>
      <c r="T244" s="1532"/>
      <c r="U244" s="1532"/>
      <c r="V244" s="1532"/>
      <c r="W244" s="1532"/>
      <c r="X244" s="1532"/>
      <c r="Y244" s="1532"/>
      <c r="Z244" s="1532"/>
      <c r="AA244" s="1532"/>
      <c r="AB244" s="1532"/>
    </row>
    <row r="245">
      <c r="A245" s="1714" t="s">
        <v>78</v>
      </c>
      <c r="B245" s="692"/>
      <c r="C245" s="692"/>
      <c r="D245" s="692"/>
      <c r="E245" s="692"/>
      <c r="F245" s="701"/>
      <c r="G245" s="693"/>
      <c r="H245" s="693">
        <f t="shared" si="203"/>
        <v>0</v>
      </c>
      <c r="I245" s="701"/>
      <c r="J245" s="635"/>
      <c r="K245" s="701" t="s">
        <v>78</v>
      </c>
      <c r="L245" s="692" t="s">
        <v>79</v>
      </c>
      <c r="M245" s="701" t="s">
        <v>79</v>
      </c>
      <c r="N245" s="692" t="s">
        <v>79</v>
      </c>
      <c r="O245" s="701" t="s">
        <v>79</v>
      </c>
      <c r="P245" s="701"/>
      <c r="Q245" s="701"/>
      <c r="R245" s="1595"/>
      <c r="S245" s="1532"/>
      <c r="T245" s="1532"/>
      <c r="U245" s="1532"/>
      <c r="V245" s="1532"/>
      <c r="W245" s="1532"/>
      <c r="X245" s="1532"/>
      <c r="Y245" s="1532"/>
      <c r="Z245" s="1532"/>
      <c r="AA245" s="1532"/>
      <c r="AB245" s="1532"/>
    </row>
    <row r="246">
      <c r="A246" s="1714" t="s">
        <v>446</v>
      </c>
      <c r="B246" s="692"/>
      <c r="C246" s="692"/>
      <c r="D246" s="692"/>
      <c r="E246" s="692"/>
      <c r="F246" s="701"/>
      <c r="G246" s="693"/>
      <c r="H246" s="693">
        <f t="shared" ref="H246:H247" si="205">sum(B246:G246)</f>
        <v>0</v>
      </c>
      <c r="I246" s="701"/>
      <c r="J246" s="635"/>
      <c r="K246" s="701" t="s">
        <v>446</v>
      </c>
      <c r="L246" s="692">
        <v>0.0</v>
      </c>
      <c r="M246" s="701">
        <f>(L246-H246)-R246</f>
        <v>0</v>
      </c>
      <c r="N246" s="692">
        <v>0.0</v>
      </c>
      <c r="O246" s="701">
        <f t="shared" ref="O246:O247" si="206">SUM(M246,N246)</f>
        <v>0</v>
      </c>
      <c r="P246" s="701"/>
      <c r="Q246" s="701"/>
      <c r="R246" s="1595"/>
      <c r="S246" s="1532"/>
      <c r="T246" s="1532"/>
      <c r="U246" s="1532"/>
      <c r="V246" s="1532"/>
      <c r="W246" s="1532"/>
      <c r="X246" s="1532"/>
      <c r="Y246" s="1532"/>
      <c r="Z246" s="1532"/>
      <c r="AA246" s="1532"/>
      <c r="AB246" s="1532"/>
    </row>
    <row r="247">
      <c r="A247" s="1814" t="s">
        <v>751</v>
      </c>
      <c r="B247" s="692"/>
      <c r="C247" s="692"/>
      <c r="D247" s="692"/>
      <c r="E247" s="692"/>
      <c r="F247" s="701"/>
      <c r="G247" s="693"/>
      <c r="H247" s="693">
        <f t="shared" si="205"/>
        <v>0</v>
      </c>
      <c r="I247" s="701"/>
      <c r="J247" s="635"/>
      <c r="K247" s="1814" t="s">
        <v>751</v>
      </c>
      <c r="L247" s="692">
        <v>0.0</v>
      </c>
      <c r="M247" s="701">
        <f t="shared" ref="M247:M248" si="207">(L247-H247)</f>
        <v>0</v>
      </c>
      <c r="N247" s="692">
        <v>0.0</v>
      </c>
      <c r="O247" s="701">
        <f t="shared" si="206"/>
        <v>0</v>
      </c>
      <c r="P247" s="701"/>
      <c r="Q247" s="701"/>
      <c r="R247" s="1595"/>
      <c r="S247" s="1532"/>
      <c r="T247" s="1532"/>
      <c r="U247" s="1532"/>
      <c r="V247" s="1532"/>
      <c r="W247" s="1532"/>
      <c r="X247" s="1532"/>
      <c r="Y247" s="1532"/>
      <c r="Z247" s="1532"/>
      <c r="AA247" s="1532"/>
      <c r="AB247" s="1532"/>
    </row>
    <row r="248">
      <c r="A248" s="1714" t="s">
        <v>80</v>
      </c>
      <c r="B248" s="692"/>
      <c r="C248" s="692"/>
      <c r="D248" s="692"/>
      <c r="E248" s="692"/>
      <c r="F248" s="701"/>
      <c r="G248" s="693"/>
      <c r="H248" s="693">
        <f>SUM(B248:G248)</f>
        <v>0</v>
      </c>
      <c r="I248" s="701"/>
      <c r="J248" s="635"/>
      <c r="K248" s="701" t="s">
        <v>80</v>
      </c>
      <c r="L248" s="692">
        <v>0.0</v>
      </c>
      <c r="M248" s="701">
        <f t="shared" si="207"/>
        <v>0</v>
      </c>
      <c r="N248" s="692">
        <v>0.0</v>
      </c>
      <c r="O248" s="701">
        <f>sum(M248,N248)</f>
        <v>0</v>
      </c>
      <c r="P248" s="701"/>
      <c r="Q248" s="701"/>
      <c r="R248" s="1595"/>
      <c r="S248" s="1532"/>
      <c r="T248" s="1532"/>
      <c r="U248" s="1532"/>
      <c r="V248" s="1532"/>
      <c r="W248" s="1532"/>
      <c r="X248" s="1532"/>
      <c r="Y248" s="1532"/>
      <c r="Z248" s="1532"/>
      <c r="AA248" s="1532"/>
      <c r="AB248" s="1532"/>
    </row>
    <row r="249">
      <c r="A249" s="1757" t="s">
        <v>270</v>
      </c>
      <c r="B249" s="1758">
        <f t="shared" ref="B249:G249" si="208">SUM(B250:B284)</f>
        <v>56</v>
      </c>
      <c r="C249" s="1758">
        <f t="shared" si="208"/>
        <v>6</v>
      </c>
      <c r="D249" s="1758">
        <f t="shared" si="208"/>
        <v>55</v>
      </c>
      <c r="E249" s="1758">
        <f t="shared" si="208"/>
        <v>50</v>
      </c>
      <c r="F249" s="1758">
        <f t="shared" si="208"/>
        <v>28</v>
      </c>
      <c r="G249" s="1758">
        <f t="shared" si="208"/>
        <v>17</v>
      </c>
      <c r="H249" s="1758">
        <f> SUM(H250:H253,H256:H259,H262:H265,H268:H271,H274:H277,H280:H283)</f>
        <v>201</v>
      </c>
      <c r="I249" s="1758"/>
      <c r="J249" s="1812"/>
      <c r="K249" s="1758" t="s">
        <v>270</v>
      </c>
      <c r="L249" s="1561"/>
      <c r="M249" s="1561"/>
      <c r="N249" s="1561"/>
      <c r="O249" s="1561"/>
      <c r="P249" s="1561"/>
      <c r="Q249" s="1561"/>
      <c r="R249" s="1561"/>
      <c r="S249" s="1532"/>
      <c r="T249" s="1532"/>
      <c r="U249" s="1532"/>
      <c r="V249" s="1532"/>
      <c r="W249" s="1532"/>
      <c r="X249" s="1532"/>
      <c r="Y249" s="1532"/>
      <c r="Z249" s="1532"/>
      <c r="AA249" s="1532"/>
      <c r="AB249" s="1532"/>
    </row>
    <row r="250">
      <c r="A250" s="1759" t="s">
        <v>89</v>
      </c>
      <c r="B250" s="1760">
        <v>14.0</v>
      </c>
      <c r="C250" s="1760">
        <v>0.0</v>
      </c>
      <c r="D250" s="1760">
        <v>14.0</v>
      </c>
      <c r="E250" s="1760">
        <v>14.0</v>
      </c>
      <c r="F250" s="1760">
        <v>0.0</v>
      </c>
      <c r="G250" s="1760">
        <v>11.0</v>
      </c>
      <c r="H250" s="1761">
        <f t="shared" ref="H250:H252" si="209">SUM(B250:G250)</f>
        <v>53</v>
      </c>
      <c r="I250" s="1762">
        <f>SUM(H250:H254)</f>
        <v>74</v>
      </c>
      <c r="J250" s="635"/>
      <c r="K250" s="1764" t="s">
        <v>89</v>
      </c>
      <c r="L250" s="1765">
        <v>89.0</v>
      </c>
      <c r="M250" s="1762">
        <f>(L250-H250)-R250</f>
        <v>36</v>
      </c>
      <c r="N250" s="1765">
        <v>70.0</v>
      </c>
      <c r="O250" s="1762">
        <f t="shared" ref="O250:O251" si="210">SUM(M250,N250)</f>
        <v>106</v>
      </c>
      <c r="P250" s="1765" t="s">
        <v>2</v>
      </c>
      <c r="Q250" s="1762"/>
      <c r="R250" s="1762"/>
      <c r="S250" s="1532"/>
      <c r="T250" s="1532"/>
      <c r="U250" s="1532"/>
      <c r="V250" s="1532"/>
      <c r="W250" s="1532"/>
      <c r="X250" s="1532"/>
      <c r="Y250" s="1532"/>
      <c r="Z250" s="1532"/>
      <c r="AA250" s="1532"/>
      <c r="AB250" s="1532"/>
    </row>
    <row r="251">
      <c r="A251" s="1714" t="s">
        <v>77</v>
      </c>
      <c r="B251" s="692">
        <v>0.0</v>
      </c>
      <c r="C251" s="692">
        <v>0.0</v>
      </c>
      <c r="D251" s="692">
        <v>0.0</v>
      </c>
      <c r="E251" s="692">
        <v>0.0</v>
      </c>
      <c r="F251" s="692">
        <v>0.0</v>
      </c>
      <c r="G251" s="690">
        <v>0.0</v>
      </c>
      <c r="H251" s="693">
        <f t="shared" si="209"/>
        <v>0</v>
      </c>
      <c r="I251" s="596">
        <f>(I250/61)</f>
        <v>1.213114754</v>
      </c>
      <c r="J251" s="635"/>
      <c r="K251" s="701" t="s">
        <v>77</v>
      </c>
      <c r="L251" s="692">
        <v>16.0</v>
      </c>
      <c r="M251" s="701">
        <f>(L251-H251-H252)-R251</f>
        <v>1</v>
      </c>
      <c r="N251" s="692">
        <v>15.0</v>
      </c>
      <c r="O251" s="701">
        <f t="shared" si="210"/>
        <v>16</v>
      </c>
      <c r="P251" s="692"/>
      <c r="Q251" s="701"/>
      <c r="R251" s="1595"/>
      <c r="S251" s="1532"/>
      <c r="T251" s="1532"/>
      <c r="U251" s="1532"/>
      <c r="V251" s="1532"/>
      <c r="W251" s="1532"/>
      <c r="X251" s="1532"/>
      <c r="Y251" s="1532"/>
      <c r="Z251" s="1532"/>
      <c r="AA251" s="1532"/>
      <c r="AB251" s="1532"/>
    </row>
    <row r="252">
      <c r="A252" s="1714" t="s">
        <v>78</v>
      </c>
      <c r="B252" s="692">
        <v>6.0</v>
      </c>
      <c r="C252" s="692">
        <v>0.0</v>
      </c>
      <c r="D252" s="692">
        <v>5.0</v>
      </c>
      <c r="E252" s="692">
        <v>4.0</v>
      </c>
      <c r="F252" s="692">
        <v>0.0</v>
      </c>
      <c r="G252" s="690">
        <v>0.0</v>
      </c>
      <c r="H252" s="693">
        <f t="shared" si="209"/>
        <v>15</v>
      </c>
      <c r="I252" s="701"/>
      <c r="J252" s="635"/>
      <c r="K252" s="701" t="s">
        <v>78</v>
      </c>
      <c r="L252" s="692">
        <v>0.0</v>
      </c>
      <c r="M252" s="701" t="s">
        <v>79</v>
      </c>
      <c r="N252" s="692" t="s">
        <v>79</v>
      </c>
      <c r="O252" s="701" t="s">
        <v>79</v>
      </c>
      <c r="P252" s="701"/>
      <c r="Q252" s="701"/>
      <c r="R252" s="1595"/>
      <c r="S252" s="1532"/>
      <c r="T252" s="1532"/>
      <c r="U252" s="1532"/>
      <c r="V252" s="1532"/>
      <c r="W252" s="1532"/>
      <c r="X252" s="1532"/>
      <c r="Y252" s="1532"/>
      <c r="Z252" s="1532"/>
      <c r="AA252" s="1532"/>
      <c r="AB252" s="1532"/>
    </row>
    <row r="253">
      <c r="A253" s="1714" t="s">
        <v>446</v>
      </c>
      <c r="B253" s="692">
        <v>0.0</v>
      </c>
      <c r="C253" s="692">
        <v>0.0</v>
      </c>
      <c r="D253" s="692">
        <v>0.0</v>
      </c>
      <c r="E253" s="692">
        <v>1.0</v>
      </c>
      <c r="F253" s="692">
        <v>4.0</v>
      </c>
      <c r="G253" s="690">
        <v>1.0</v>
      </c>
      <c r="H253" s="693">
        <f t="shared" ref="H253:H254" si="211">sum(B253:G253)</f>
        <v>6</v>
      </c>
      <c r="I253" s="701"/>
      <c r="J253" s="635"/>
      <c r="K253" s="701" t="s">
        <v>446</v>
      </c>
      <c r="L253" s="692">
        <v>6.0</v>
      </c>
      <c r="M253" s="701">
        <f>(L253-H253)-R253</f>
        <v>0</v>
      </c>
      <c r="N253" s="692">
        <v>0.0</v>
      </c>
      <c r="O253" s="701">
        <f t="shared" ref="O253:O254" si="212">SUM(M253,N253)</f>
        <v>0</v>
      </c>
      <c r="P253" s="701"/>
      <c r="Q253" s="701"/>
      <c r="R253" s="1595"/>
      <c r="S253" s="1532"/>
      <c r="T253" s="1532"/>
      <c r="U253" s="1532"/>
      <c r="V253" s="1532"/>
      <c r="W253" s="1532"/>
      <c r="X253" s="1532"/>
      <c r="Y253" s="1532"/>
      <c r="Z253" s="1532"/>
      <c r="AA253" s="1532"/>
      <c r="AB253" s="1532"/>
    </row>
    <row r="254">
      <c r="A254" s="1814" t="s">
        <v>751</v>
      </c>
      <c r="B254" s="692">
        <v>0.0</v>
      </c>
      <c r="C254" s="692">
        <v>0.0</v>
      </c>
      <c r="D254" s="692">
        <v>0.0</v>
      </c>
      <c r="E254" s="692">
        <v>0.0</v>
      </c>
      <c r="F254" s="692">
        <v>0.0</v>
      </c>
      <c r="G254" s="690">
        <v>0.0</v>
      </c>
      <c r="H254" s="693">
        <f t="shared" si="211"/>
        <v>0</v>
      </c>
      <c r="I254" s="701"/>
      <c r="J254" s="635"/>
      <c r="K254" s="1814" t="s">
        <v>751</v>
      </c>
      <c r="L254" s="692">
        <v>0.0</v>
      </c>
      <c r="M254" s="701">
        <f t="shared" ref="M254:M255" si="213">(L254-H254)</f>
        <v>0</v>
      </c>
      <c r="N254" s="692">
        <v>0.0</v>
      </c>
      <c r="O254" s="701">
        <f t="shared" si="212"/>
        <v>0</v>
      </c>
      <c r="P254" s="701"/>
      <c r="Q254" s="701"/>
      <c r="R254" s="1595"/>
      <c r="S254" s="1532"/>
      <c r="T254" s="1532"/>
      <c r="U254" s="1532"/>
      <c r="V254" s="1532"/>
      <c r="W254" s="1532"/>
      <c r="X254" s="1532"/>
      <c r="Y254" s="1532"/>
      <c r="Z254" s="1532"/>
      <c r="AA254" s="1532"/>
      <c r="AB254" s="1532"/>
    </row>
    <row r="255">
      <c r="A255" s="1714" t="s">
        <v>80</v>
      </c>
      <c r="B255" s="692">
        <v>0.0</v>
      </c>
      <c r="C255" s="692">
        <v>0.0</v>
      </c>
      <c r="D255" s="692">
        <v>0.0</v>
      </c>
      <c r="E255" s="692">
        <v>0.0</v>
      </c>
      <c r="F255" s="692">
        <v>0.0</v>
      </c>
      <c r="G255" s="690">
        <v>0.0</v>
      </c>
      <c r="H255" s="693">
        <f t="shared" ref="H255:H258" si="214">SUM(B255:G255)</f>
        <v>0</v>
      </c>
      <c r="I255" s="701"/>
      <c r="J255" s="635"/>
      <c r="K255" s="701" t="s">
        <v>80</v>
      </c>
      <c r="L255" s="692">
        <v>56.0</v>
      </c>
      <c r="M255" s="701">
        <f t="shared" si="213"/>
        <v>56</v>
      </c>
      <c r="N255" s="692">
        <v>0.0</v>
      </c>
      <c r="O255" s="701">
        <f>sum(M255,N255)</f>
        <v>56</v>
      </c>
      <c r="P255" s="701"/>
      <c r="Q255" s="701"/>
      <c r="R255" s="1595"/>
      <c r="S255" s="1532"/>
      <c r="T255" s="1532"/>
      <c r="U255" s="1532"/>
      <c r="V255" s="1532"/>
      <c r="W255" s="1532"/>
      <c r="X255" s="1532"/>
      <c r="Y255" s="1532"/>
      <c r="Z255" s="1532"/>
      <c r="AA255" s="1532"/>
      <c r="AB255" s="1532"/>
    </row>
    <row r="256">
      <c r="A256" s="1715" t="s">
        <v>88</v>
      </c>
      <c r="B256" s="1765">
        <v>10.0</v>
      </c>
      <c r="C256" s="1765">
        <v>0.0</v>
      </c>
      <c r="D256" s="1765">
        <v>10.0</v>
      </c>
      <c r="E256" s="1765">
        <v>12.0</v>
      </c>
      <c r="F256" s="1765">
        <v>8.0</v>
      </c>
      <c r="G256" s="1760">
        <v>0.0</v>
      </c>
      <c r="H256" s="1761">
        <f t="shared" si="214"/>
        <v>40</v>
      </c>
      <c r="I256" s="1762">
        <f>SUM(H256:H260)</f>
        <v>47</v>
      </c>
      <c r="J256" s="635"/>
      <c r="K256" s="1762" t="s">
        <v>88</v>
      </c>
      <c r="L256" s="1765">
        <v>46.0</v>
      </c>
      <c r="M256" s="1762">
        <f>(L256-H256)-R256</f>
        <v>6</v>
      </c>
      <c r="N256" s="1765">
        <v>40.0</v>
      </c>
      <c r="O256" s="1762">
        <f t="shared" ref="O256:O257" si="215">SUM(M256,N256)</f>
        <v>46</v>
      </c>
      <c r="P256" s="1765" t="s">
        <v>2</v>
      </c>
      <c r="Q256" s="1762"/>
      <c r="R256" s="1762"/>
      <c r="S256" s="1532"/>
      <c r="T256" s="1532"/>
      <c r="U256" s="1532"/>
      <c r="V256" s="1532"/>
      <c r="W256" s="1532"/>
      <c r="X256" s="1532"/>
      <c r="Y256" s="1532"/>
      <c r="Z256" s="1532"/>
      <c r="AA256" s="1532"/>
      <c r="AB256" s="1532"/>
    </row>
    <row r="257">
      <c r="A257" s="1714" t="s">
        <v>77</v>
      </c>
      <c r="B257" s="692">
        <v>0.0</v>
      </c>
      <c r="C257" s="692">
        <v>0.0</v>
      </c>
      <c r="D257" s="692">
        <v>0.0</v>
      </c>
      <c r="E257" s="692">
        <v>0.0</v>
      </c>
      <c r="F257" s="692">
        <v>0.0</v>
      </c>
      <c r="G257" s="692">
        <v>0.0</v>
      </c>
      <c r="H257" s="693">
        <f t="shared" si="214"/>
        <v>0</v>
      </c>
      <c r="I257" s="596">
        <f>(I256/60)</f>
        <v>0.7833333333</v>
      </c>
      <c r="J257" s="635"/>
      <c r="K257" s="701" t="s">
        <v>77</v>
      </c>
      <c r="L257" s="692">
        <v>5.0</v>
      </c>
      <c r="M257" s="701">
        <f>(L257-H257-H258)-R257</f>
        <v>0</v>
      </c>
      <c r="N257" s="692">
        <v>15.0</v>
      </c>
      <c r="O257" s="701">
        <f t="shared" si="215"/>
        <v>15</v>
      </c>
      <c r="P257" s="692"/>
      <c r="Q257" s="701"/>
      <c r="R257" s="1595"/>
      <c r="S257" s="1532"/>
      <c r="T257" s="1532"/>
      <c r="U257" s="1532"/>
      <c r="V257" s="1532"/>
      <c r="W257" s="1532"/>
      <c r="X257" s="1532"/>
      <c r="Y257" s="1532"/>
      <c r="Z257" s="1532"/>
      <c r="AA257" s="1532"/>
      <c r="AB257" s="1532"/>
    </row>
    <row r="258">
      <c r="A258" s="1714" t="s">
        <v>78</v>
      </c>
      <c r="B258" s="692">
        <v>4.0</v>
      </c>
      <c r="C258" s="692">
        <v>0.0</v>
      </c>
      <c r="D258" s="692">
        <v>0.0</v>
      </c>
      <c r="E258" s="692">
        <v>0.0</v>
      </c>
      <c r="F258" s="692">
        <v>1.0</v>
      </c>
      <c r="G258" s="692">
        <v>0.0</v>
      </c>
      <c r="H258" s="693">
        <f t="shared" si="214"/>
        <v>5</v>
      </c>
      <c r="I258" s="701"/>
      <c r="J258" s="635"/>
      <c r="K258" s="701" t="s">
        <v>78</v>
      </c>
      <c r="L258" s="692">
        <v>0.0</v>
      </c>
      <c r="M258" s="701" t="s">
        <v>79</v>
      </c>
      <c r="N258" s="692" t="s">
        <v>79</v>
      </c>
      <c r="O258" s="701" t="s">
        <v>79</v>
      </c>
      <c r="P258" s="701"/>
      <c r="Q258" s="701"/>
      <c r="R258" s="1595"/>
      <c r="S258" s="1532"/>
      <c r="T258" s="1532"/>
      <c r="U258" s="1532"/>
      <c r="V258" s="1532"/>
      <c r="W258" s="1532"/>
      <c r="X258" s="1532"/>
      <c r="Y258" s="1532"/>
      <c r="Z258" s="1532"/>
      <c r="AA258" s="1532"/>
      <c r="AB258" s="1532"/>
    </row>
    <row r="259">
      <c r="A259" s="1714" t="s">
        <v>446</v>
      </c>
      <c r="B259" s="692">
        <v>0.0</v>
      </c>
      <c r="C259" s="692">
        <v>0.0</v>
      </c>
      <c r="D259" s="692">
        <v>0.0</v>
      </c>
      <c r="E259" s="692">
        <v>0.0</v>
      </c>
      <c r="F259" s="692">
        <v>0.0</v>
      </c>
      <c r="G259" s="692">
        <v>0.0</v>
      </c>
      <c r="H259" s="693">
        <f t="shared" ref="H259:H261" si="216">sum(B259:G259)</f>
        <v>0</v>
      </c>
      <c r="I259" s="701"/>
      <c r="J259" s="635"/>
      <c r="K259" s="701" t="s">
        <v>446</v>
      </c>
      <c r="L259" s="692">
        <v>0.0</v>
      </c>
      <c r="M259" s="701">
        <f>(L259-H259)-R259</f>
        <v>0</v>
      </c>
      <c r="N259" s="692">
        <v>10.0</v>
      </c>
      <c r="O259" s="701">
        <f t="shared" ref="O259:O260" si="217">SUM(M259,N259)</f>
        <v>10</v>
      </c>
      <c r="P259" s="701"/>
      <c r="Q259" s="701"/>
      <c r="R259" s="1595"/>
      <c r="S259" s="1532"/>
      <c r="T259" s="1532"/>
      <c r="U259" s="1532"/>
      <c r="V259" s="1532"/>
      <c r="W259" s="1532"/>
      <c r="X259" s="1532"/>
      <c r="Y259" s="1532"/>
      <c r="Z259" s="1532"/>
      <c r="AA259" s="1532"/>
      <c r="AB259" s="1532"/>
    </row>
    <row r="260">
      <c r="A260" s="1814" t="s">
        <v>751</v>
      </c>
      <c r="B260" s="692">
        <v>2.0</v>
      </c>
      <c r="C260" s="692">
        <v>0.0</v>
      </c>
      <c r="D260" s="692">
        <v>0.0</v>
      </c>
      <c r="E260" s="692">
        <v>0.0</v>
      </c>
      <c r="F260" s="692">
        <v>0.0</v>
      </c>
      <c r="G260" s="692">
        <v>0.0</v>
      </c>
      <c r="H260" s="693">
        <f t="shared" si="216"/>
        <v>2</v>
      </c>
      <c r="I260" s="701"/>
      <c r="J260" s="635"/>
      <c r="K260" s="1814" t="s">
        <v>751</v>
      </c>
      <c r="L260" s="692">
        <v>2.0</v>
      </c>
      <c r="M260" s="701">
        <f t="shared" ref="M260:M261" si="218">(L260-H260)</f>
        <v>0</v>
      </c>
      <c r="N260" s="692">
        <v>0.0</v>
      </c>
      <c r="O260" s="701">
        <f t="shared" si="217"/>
        <v>0</v>
      </c>
      <c r="P260" s="701"/>
      <c r="Q260" s="701"/>
      <c r="R260" s="1595"/>
      <c r="S260" s="1532"/>
      <c r="T260" s="1532"/>
      <c r="U260" s="1532"/>
      <c r="V260" s="1532"/>
      <c r="W260" s="1532"/>
      <c r="X260" s="1532"/>
      <c r="Y260" s="1532"/>
      <c r="Z260" s="1532"/>
      <c r="AA260" s="1532"/>
      <c r="AB260" s="1532"/>
    </row>
    <row r="261">
      <c r="A261" s="1714" t="s">
        <v>80</v>
      </c>
      <c r="B261" s="692">
        <v>4.0</v>
      </c>
      <c r="C261" s="692">
        <v>1.0</v>
      </c>
      <c r="D261" s="692">
        <v>2.0</v>
      </c>
      <c r="E261" s="692">
        <v>1.0</v>
      </c>
      <c r="F261" s="692">
        <v>0.0</v>
      </c>
      <c r="G261" s="692">
        <v>0.0</v>
      </c>
      <c r="H261" s="693">
        <f t="shared" si="216"/>
        <v>8</v>
      </c>
      <c r="I261" s="701"/>
      <c r="J261" s="635"/>
      <c r="K261" s="701" t="s">
        <v>80</v>
      </c>
      <c r="L261" s="692">
        <v>11.0</v>
      </c>
      <c r="M261" s="701">
        <f t="shared" si="218"/>
        <v>3</v>
      </c>
      <c r="N261" s="692">
        <v>30.0</v>
      </c>
      <c r="O261" s="701">
        <f>sum(M261,N261)</f>
        <v>33</v>
      </c>
      <c r="P261" s="701"/>
      <c r="Q261" s="701"/>
      <c r="R261" s="1595"/>
      <c r="S261" s="1532"/>
      <c r="T261" s="1532"/>
      <c r="U261" s="1532"/>
      <c r="V261" s="1532"/>
      <c r="W261" s="1532"/>
      <c r="X261" s="1532"/>
      <c r="Y261" s="1532"/>
      <c r="Z261" s="1532"/>
      <c r="AA261" s="1532"/>
      <c r="AB261" s="1532"/>
    </row>
    <row r="262">
      <c r="A262" s="1715" t="s">
        <v>238</v>
      </c>
      <c r="B262" s="1760">
        <v>4.0</v>
      </c>
      <c r="C262" s="1760">
        <v>0.0</v>
      </c>
      <c r="D262" s="1760">
        <v>8.0</v>
      </c>
      <c r="E262" s="1760">
        <v>4.0</v>
      </c>
      <c r="F262" s="1760">
        <v>0.0</v>
      </c>
      <c r="G262" s="1760">
        <v>5.0</v>
      </c>
      <c r="H262" s="1761">
        <f t="shared" ref="H262:H264" si="219">SUM(B262:G262)</f>
        <v>21</v>
      </c>
      <c r="I262" s="1762">
        <f>SUM(H262:H266)</f>
        <v>23</v>
      </c>
      <c r="J262" s="647" t="s">
        <v>644</v>
      </c>
      <c r="K262" s="1762" t="s">
        <v>238</v>
      </c>
      <c r="L262" s="1765">
        <v>35.0</v>
      </c>
      <c r="M262" s="1762">
        <f>(L262-H262)-R262</f>
        <v>14</v>
      </c>
      <c r="N262" s="1765">
        <v>10.0</v>
      </c>
      <c r="O262" s="1762">
        <f t="shared" ref="O262:O263" si="220">SUM(M262,N262)</f>
        <v>24</v>
      </c>
      <c r="P262" s="1765" t="s">
        <v>2</v>
      </c>
      <c r="Q262" s="1762"/>
      <c r="R262" s="1762"/>
      <c r="S262" s="1532"/>
      <c r="T262" s="1532"/>
      <c r="U262" s="1532"/>
      <c r="V262" s="1532"/>
      <c r="W262" s="1532"/>
      <c r="X262" s="1532"/>
      <c r="Y262" s="1532"/>
      <c r="Z262" s="1532"/>
      <c r="AA262" s="1532"/>
      <c r="AB262" s="1532"/>
    </row>
    <row r="263">
      <c r="A263" s="1714" t="s">
        <v>77</v>
      </c>
      <c r="B263" s="692">
        <v>1.0</v>
      </c>
      <c r="C263" s="692">
        <v>0.0</v>
      </c>
      <c r="D263" s="692">
        <v>1.0</v>
      </c>
      <c r="E263" s="692">
        <v>0.0</v>
      </c>
      <c r="F263" s="692">
        <v>0.0</v>
      </c>
      <c r="G263" s="690">
        <v>0.0</v>
      </c>
      <c r="H263" s="693">
        <f t="shared" si="219"/>
        <v>2</v>
      </c>
      <c r="I263" s="596">
        <f>(I262/60)</f>
        <v>0.3833333333</v>
      </c>
      <c r="J263" s="647" t="s">
        <v>79</v>
      </c>
      <c r="K263" s="701" t="s">
        <v>77</v>
      </c>
      <c r="L263" s="692">
        <v>3.0</v>
      </c>
      <c r="M263" s="701">
        <f>(L263-H263-H264)-R263</f>
        <v>1</v>
      </c>
      <c r="N263" s="692">
        <v>10.0</v>
      </c>
      <c r="O263" s="701">
        <f t="shared" si="220"/>
        <v>11</v>
      </c>
      <c r="P263" s="701"/>
      <c r="Q263" s="701"/>
      <c r="R263" s="1595"/>
      <c r="S263" s="1532"/>
      <c r="T263" s="1532"/>
      <c r="U263" s="1532"/>
      <c r="V263" s="1532"/>
      <c r="W263" s="1532"/>
      <c r="X263" s="1532"/>
      <c r="Y263" s="1532"/>
      <c r="Z263" s="1532"/>
      <c r="AA263" s="1532"/>
      <c r="AB263" s="1532"/>
    </row>
    <row r="264">
      <c r="A264" s="1714" t="s">
        <v>78</v>
      </c>
      <c r="B264" s="692">
        <v>0.0</v>
      </c>
      <c r="C264" s="692">
        <v>0.0</v>
      </c>
      <c r="D264" s="692">
        <v>0.0</v>
      </c>
      <c r="E264" s="692">
        <v>0.0</v>
      </c>
      <c r="F264" s="692">
        <v>0.0</v>
      </c>
      <c r="G264" s="690">
        <v>0.0</v>
      </c>
      <c r="H264" s="693">
        <f t="shared" si="219"/>
        <v>0</v>
      </c>
      <c r="I264" s="701"/>
      <c r="J264" s="647" t="s">
        <v>79</v>
      </c>
      <c r="K264" s="701" t="s">
        <v>78</v>
      </c>
      <c r="L264" s="692">
        <v>0.0</v>
      </c>
      <c r="M264" s="701" t="s">
        <v>79</v>
      </c>
      <c r="N264" s="692" t="s">
        <v>79</v>
      </c>
      <c r="O264" s="701" t="s">
        <v>79</v>
      </c>
      <c r="P264" s="701"/>
      <c r="Q264" s="701"/>
      <c r="R264" s="1595"/>
      <c r="S264" s="1532"/>
      <c r="T264" s="1532"/>
      <c r="U264" s="1532"/>
      <c r="V264" s="1532"/>
      <c r="W264" s="1532"/>
      <c r="X264" s="1532"/>
      <c r="Y264" s="1532"/>
      <c r="Z264" s="1532"/>
      <c r="AA264" s="1532"/>
      <c r="AB264" s="1532"/>
    </row>
    <row r="265">
      <c r="A265" s="1714" t="s">
        <v>446</v>
      </c>
      <c r="B265" s="692">
        <v>0.0</v>
      </c>
      <c r="C265" s="692">
        <v>0.0</v>
      </c>
      <c r="D265" s="692">
        <v>0.0</v>
      </c>
      <c r="E265" s="692">
        <v>0.0</v>
      </c>
      <c r="F265" s="692">
        <v>0.0</v>
      </c>
      <c r="G265" s="690">
        <v>0.0</v>
      </c>
      <c r="H265" s="693">
        <f t="shared" ref="H265:H267" si="221">sum(B265:G265)</f>
        <v>0</v>
      </c>
      <c r="I265" s="701"/>
      <c r="J265" s="647" t="s">
        <v>79</v>
      </c>
      <c r="K265" s="701" t="s">
        <v>446</v>
      </c>
      <c r="L265" s="692">
        <v>6.0</v>
      </c>
      <c r="M265" s="701">
        <f>(L265-H265)-R265</f>
        <v>6</v>
      </c>
      <c r="N265" s="692">
        <v>0.0</v>
      </c>
      <c r="O265" s="701">
        <f t="shared" ref="O265:O266" si="222">SUM(M265,N265)</f>
        <v>6</v>
      </c>
      <c r="P265" s="701"/>
      <c r="Q265" s="701"/>
      <c r="R265" s="1595"/>
      <c r="S265" s="1532"/>
      <c r="T265" s="1532"/>
      <c r="U265" s="1532"/>
      <c r="V265" s="1532"/>
      <c r="W265" s="1532"/>
      <c r="X265" s="1532"/>
      <c r="Y265" s="1532"/>
      <c r="Z265" s="1532"/>
      <c r="AA265" s="1532"/>
      <c r="AB265" s="1532"/>
    </row>
    <row r="266">
      <c r="A266" s="1814" t="s">
        <v>751</v>
      </c>
      <c r="B266" s="692">
        <v>0.0</v>
      </c>
      <c r="C266" s="702">
        <v>0.0</v>
      </c>
      <c r="D266" s="692">
        <v>0.0</v>
      </c>
      <c r="E266" s="692">
        <v>0.0</v>
      </c>
      <c r="F266" s="692">
        <v>0.0</v>
      </c>
      <c r="G266" s="690">
        <v>0.0</v>
      </c>
      <c r="H266" s="693">
        <f t="shared" si="221"/>
        <v>0</v>
      </c>
      <c r="I266" s="701"/>
      <c r="J266" s="647" t="s">
        <v>79</v>
      </c>
      <c r="K266" s="1814" t="s">
        <v>751</v>
      </c>
      <c r="L266" s="692">
        <v>0.0</v>
      </c>
      <c r="M266" s="701">
        <f t="shared" ref="M266:M267" si="223">(L266-H266)</f>
        <v>0</v>
      </c>
      <c r="N266" s="692">
        <v>0.0</v>
      </c>
      <c r="O266" s="701">
        <f t="shared" si="222"/>
        <v>0</v>
      </c>
      <c r="P266" s="701"/>
      <c r="Q266" s="701"/>
      <c r="R266" s="1595"/>
      <c r="S266" s="1532"/>
      <c r="T266" s="1532"/>
      <c r="U266" s="1532"/>
      <c r="V266" s="1532"/>
      <c r="W266" s="1532"/>
      <c r="X266" s="1532"/>
      <c r="Y266" s="1532"/>
      <c r="Z266" s="1532"/>
      <c r="AA266" s="1532"/>
      <c r="AB266" s="1532"/>
    </row>
    <row r="267">
      <c r="A267" s="1714" t="s">
        <v>80</v>
      </c>
      <c r="B267" s="692">
        <v>0.0</v>
      </c>
      <c r="C267" s="702">
        <v>0.0</v>
      </c>
      <c r="D267" s="692">
        <v>0.0</v>
      </c>
      <c r="E267" s="692">
        <v>0.0</v>
      </c>
      <c r="F267" s="692">
        <v>0.0</v>
      </c>
      <c r="G267" s="690">
        <v>0.0</v>
      </c>
      <c r="H267" s="693">
        <f t="shared" si="221"/>
        <v>0</v>
      </c>
      <c r="I267" s="701"/>
      <c r="J267" s="647" t="s">
        <v>79</v>
      </c>
      <c r="K267" s="701" t="s">
        <v>80</v>
      </c>
      <c r="L267" s="692">
        <v>33.0</v>
      </c>
      <c r="M267" s="701">
        <f t="shared" si="223"/>
        <v>33</v>
      </c>
      <c r="N267" s="692">
        <v>0.0</v>
      </c>
      <c r="O267" s="701">
        <f>sum(M267,N267)</f>
        <v>33</v>
      </c>
      <c r="P267" s="701"/>
      <c r="Q267" s="701"/>
      <c r="R267" s="1595"/>
      <c r="S267" s="1532"/>
      <c r="T267" s="1532"/>
      <c r="U267" s="1532"/>
      <c r="V267" s="1532"/>
      <c r="W267" s="1532"/>
      <c r="X267" s="1532"/>
      <c r="Y267" s="1532"/>
      <c r="Z267" s="1532"/>
      <c r="AA267" s="1532"/>
      <c r="AB267" s="1532"/>
    </row>
    <row r="268">
      <c r="A268" s="1715" t="s">
        <v>102</v>
      </c>
      <c r="B268" s="1765">
        <v>1.0</v>
      </c>
      <c r="C268" s="1765">
        <v>1.0</v>
      </c>
      <c r="D268" s="1765">
        <v>6.0</v>
      </c>
      <c r="E268" s="1765">
        <v>1.0</v>
      </c>
      <c r="F268" s="1765">
        <v>0.0</v>
      </c>
      <c r="G268" s="1760">
        <v>0.0</v>
      </c>
      <c r="H268" s="1761">
        <f t="shared" ref="H268:H270" si="224">SUM(B268:G268)</f>
        <v>9</v>
      </c>
      <c r="I268" s="1762">
        <f>SUM(H268:H272)</f>
        <v>15</v>
      </c>
      <c r="J268" s="635"/>
      <c r="K268" s="1762" t="s">
        <v>102</v>
      </c>
      <c r="L268" s="1765">
        <v>18.0</v>
      </c>
      <c r="M268" s="1762">
        <f>(L268-H268)-R268</f>
        <v>9</v>
      </c>
      <c r="N268" s="1765">
        <v>15.0</v>
      </c>
      <c r="O268" s="1762">
        <f t="shared" ref="O268:O269" si="225">SUM(M268,N268)</f>
        <v>24</v>
      </c>
      <c r="P268" s="1765" t="s">
        <v>2</v>
      </c>
      <c r="Q268" s="1762"/>
      <c r="R268" s="1762"/>
      <c r="S268" s="1532"/>
      <c r="T268" s="1532"/>
      <c r="U268" s="1532"/>
      <c r="V268" s="1532"/>
      <c r="W268" s="1532"/>
      <c r="X268" s="1532"/>
      <c r="Y268" s="1532"/>
      <c r="Z268" s="1532"/>
      <c r="AA268" s="1532"/>
      <c r="AB268" s="1532"/>
    </row>
    <row r="269">
      <c r="A269" s="1714" t="s">
        <v>77</v>
      </c>
      <c r="B269" s="692">
        <v>0.0</v>
      </c>
      <c r="C269" s="692">
        <v>0.0</v>
      </c>
      <c r="D269" s="692">
        <v>0.0</v>
      </c>
      <c r="E269" s="692">
        <v>0.0</v>
      </c>
      <c r="F269" s="692">
        <v>0.0</v>
      </c>
      <c r="G269" s="692">
        <v>0.0</v>
      </c>
      <c r="H269" s="693">
        <f t="shared" si="224"/>
        <v>0</v>
      </c>
      <c r="I269" s="596">
        <f>(I268/60)</f>
        <v>0.25</v>
      </c>
      <c r="J269" s="635"/>
      <c r="K269" s="701" t="s">
        <v>77</v>
      </c>
      <c r="L269" s="692">
        <v>4.0</v>
      </c>
      <c r="M269" s="701">
        <f>(L269-H269-H270)-R269</f>
        <v>0</v>
      </c>
      <c r="N269" s="692">
        <v>0.0</v>
      </c>
      <c r="O269" s="701">
        <f t="shared" si="225"/>
        <v>0</v>
      </c>
      <c r="P269" s="701"/>
      <c r="Q269" s="701"/>
      <c r="R269" s="1595"/>
      <c r="S269" s="1532"/>
      <c r="T269" s="1532"/>
      <c r="U269" s="1532"/>
      <c r="V269" s="1532"/>
      <c r="W269" s="1532"/>
      <c r="X269" s="1532"/>
      <c r="Y269" s="1532"/>
      <c r="Z269" s="1532"/>
      <c r="AA269" s="1532"/>
      <c r="AB269" s="1532"/>
    </row>
    <row r="270">
      <c r="A270" s="1714" t="s">
        <v>78</v>
      </c>
      <c r="B270" s="692">
        <v>0.0</v>
      </c>
      <c r="C270" s="692">
        <v>1.0</v>
      </c>
      <c r="D270" s="692">
        <v>0.0</v>
      </c>
      <c r="E270" s="692">
        <v>1.0</v>
      </c>
      <c r="F270" s="692">
        <v>2.0</v>
      </c>
      <c r="G270" s="692">
        <v>0.0</v>
      </c>
      <c r="H270" s="693">
        <f t="shared" si="224"/>
        <v>4</v>
      </c>
      <c r="I270" s="701"/>
      <c r="J270" s="635"/>
      <c r="K270" s="701" t="s">
        <v>78</v>
      </c>
      <c r="L270" s="692">
        <v>0.0</v>
      </c>
      <c r="M270" s="701" t="s">
        <v>79</v>
      </c>
      <c r="N270" s="692" t="s">
        <v>79</v>
      </c>
      <c r="O270" s="701" t="s">
        <v>79</v>
      </c>
      <c r="P270" s="701"/>
      <c r="Q270" s="701"/>
      <c r="R270" s="1595"/>
      <c r="S270" s="1532"/>
      <c r="T270" s="1532"/>
      <c r="U270" s="1532"/>
      <c r="V270" s="1532"/>
      <c r="W270" s="1532"/>
      <c r="X270" s="1532"/>
      <c r="Y270" s="1532"/>
      <c r="Z270" s="1532"/>
      <c r="AA270" s="1532"/>
      <c r="AB270" s="1532"/>
    </row>
    <row r="271">
      <c r="A271" s="1714" t="s">
        <v>446</v>
      </c>
      <c r="B271" s="692">
        <v>1.0</v>
      </c>
      <c r="C271" s="692">
        <v>0.0</v>
      </c>
      <c r="D271" s="692">
        <v>0.0</v>
      </c>
      <c r="E271" s="692">
        <v>0.0</v>
      </c>
      <c r="F271" s="692">
        <v>0.0</v>
      </c>
      <c r="G271" s="692">
        <v>0.0</v>
      </c>
      <c r="H271" s="693">
        <f t="shared" ref="H271:H273" si="226">sum(B271:G271)</f>
        <v>1</v>
      </c>
      <c r="I271" s="701"/>
      <c r="J271" s="635"/>
      <c r="K271" s="701" t="s">
        <v>446</v>
      </c>
      <c r="L271" s="692">
        <v>4.0</v>
      </c>
      <c r="M271" s="701">
        <f>(L271-H271)-R271</f>
        <v>3</v>
      </c>
      <c r="N271" s="692">
        <v>0.0</v>
      </c>
      <c r="O271" s="701">
        <f t="shared" ref="O271:O272" si="227">SUM(M271,N271)</f>
        <v>3</v>
      </c>
      <c r="P271" s="701"/>
      <c r="Q271" s="701"/>
      <c r="R271" s="1595"/>
      <c r="S271" s="1532"/>
      <c r="T271" s="1532"/>
      <c r="U271" s="1532"/>
      <c r="V271" s="1532"/>
      <c r="W271" s="1532"/>
      <c r="X271" s="1532"/>
      <c r="Y271" s="1532"/>
      <c r="Z271" s="1532"/>
      <c r="AA271" s="1532"/>
      <c r="AB271" s="1532"/>
    </row>
    <row r="272">
      <c r="A272" s="1814" t="s">
        <v>751</v>
      </c>
      <c r="B272" s="692">
        <v>0.0</v>
      </c>
      <c r="C272" s="692">
        <v>0.0</v>
      </c>
      <c r="D272" s="692">
        <v>0.0</v>
      </c>
      <c r="E272" s="692">
        <v>0.0</v>
      </c>
      <c r="F272" s="692">
        <v>1.0</v>
      </c>
      <c r="G272" s="692">
        <v>0.0</v>
      </c>
      <c r="H272" s="693">
        <f t="shared" si="226"/>
        <v>1</v>
      </c>
      <c r="I272" s="701"/>
      <c r="J272" s="635"/>
      <c r="K272" s="1814" t="s">
        <v>751</v>
      </c>
      <c r="L272" s="692">
        <v>1.0</v>
      </c>
      <c r="M272" s="701">
        <f t="shared" ref="M272:M273" si="228">(L272-H272)</f>
        <v>0</v>
      </c>
      <c r="N272" s="692">
        <v>0.0</v>
      </c>
      <c r="O272" s="701">
        <f t="shared" si="227"/>
        <v>0</v>
      </c>
      <c r="P272" s="701"/>
      <c r="Q272" s="701"/>
      <c r="R272" s="1595"/>
      <c r="S272" s="1532"/>
      <c r="T272" s="1532"/>
      <c r="U272" s="1532"/>
      <c r="V272" s="1532"/>
      <c r="W272" s="1532"/>
      <c r="X272" s="1532"/>
      <c r="Y272" s="1532"/>
      <c r="Z272" s="1532"/>
      <c r="AA272" s="1532"/>
      <c r="AB272" s="1532"/>
    </row>
    <row r="273">
      <c r="A273" s="1714" t="s">
        <v>80</v>
      </c>
      <c r="B273" s="692">
        <v>0.0</v>
      </c>
      <c r="C273" s="692">
        <v>0.0</v>
      </c>
      <c r="D273" s="692">
        <v>0.0</v>
      </c>
      <c r="E273" s="692">
        <v>0.0</v>
      </c>
      <c r="F273" s="692">
        <v>0.0</v>
      </c>
      <c r="G273" s="692">
        <v>0.0</v>
      </c>
      <c r="H273" s="693">
        <f t="shared" si="226"/>
        <v>0</v>
      </c>
      <c r="I273" s="701"/>
      <c r="J273" s="635"/>
      <c r="K273" s="701" t="s">
        <v>80</v>
      </c>
      <c r="L273" s="692">
        <v>33.0</v>
      </c>
      <c r="M273" s="701">
        <f t="shared" si="228"/>
        <v>33</v>
      </c>
      <c r="N273" s="692">
        <v>0.0</v>
      </c>
      <c r="O273" s="701">
        <f>sum(M273,N273)</f>
        <v>33</v>
      </c>
      <c r="P273" s="701"/>
      <c r="Q273" s="701"/>
      <c r="R273" s="1595"/>
      <c r="S273" s="1532"/>
      <c r="T273" s="1532"/>
      <c r="U273" s="1532"/>
      <c r="V273" s="1532"/>
      <c r="W273" s="1532"/>
      <c r="X273" s="1532"/>
      <c r="Y273" s="1532"/>
      <c r="Z273" s="1532"/>
      <c r="AA273" s="1532"/>
      <c r="AB273" s="1532"/>
    </row>
    <row r="274">
      <c r="A274" s="535" t="s">
        <v>199</v>
      </c>
      <c r="B274" s="1760">
        <v>4.0</v>
      </c>
      <c r="C274" s="1760">
        <v>0.0</v>
      </c>
      <c r="D274" s="1760">
        <v>1.0</v>
      </c>
      <c r="E274" s="1760">
        <v>1.0</v>
      </c>
      <c r="F274" s="1760">
        <v>0.0</v>
      </c>
      <c r="G274" s="1760">
        <v>0.0</v>
      </c>
      <c r="H274" s="1761">
        <f t="shared" ref="H274:H276" si="229">SUM(B274:G274)</f>
        <v>6</v>
      </c>
      <c r="I274" s="1762">
        <f>SUM(H274:H278)</f>
        <v>16</v>
      </c>
      <c r="J274" s="635"/>
      <c r="K274" s="537" t="s">
        <v>199</v>
      </c>
      <c r="L274" s="1765">
        <v>85.0</v>
      </c>
      <c r="M274" s="1762">
        <f>(L274-H274)-R274</f>
        <v>79</v>
      </c>
      <c r="N274" s="1765">
        <v>0.0</v>
      </c>
      <c r="O274" s="1762">
        <f t="shared" ref="O274:O275" si="230">SUM(M274,N274)</f>
        <v>79</v>
      </c>
      <c r="P274" s="1765" t="s">
        <v>2</v>
      </c>
      <c r="Q274" s="1762"/>
      <c r="R274" s="1762"/>
      <c r="S274" s="1532"/>
      <c r="T274" s="1532"/>
      <c r="U274" s="1532"/>
      <c r="V274" s="1532"/>
      <c r="W274" s="1532"/>
      <c r="X274" s="1532"/>
      <c r="Y274" s="1532"/>
      <c r="Z274" s="1532"/>
      <c r="AA274" s="1532"/>
      <c r="AB274" s="1532"/>
    </row>
    <row r="275">
      <c r="A275" s="1714" t="s">
        <v>77</v>
      </c>
      <c r="B275" s="692">
        <v>0.0</v>
      </c>
      <c r="C275" s="692">
        <v>0.0</v>
      </c>
      <c r="D275" s="692">
        <v>0.0</v>
      </c>
      <c r="E275" s="692">
        <v>0.0</v>
      </c>
      <c r="F275" s="692">
        <v>0.0</v>
      </c>
      <c r="G275" s="690">
        <v>0.0</v>
      </c>
      <c r="H275" s="693">
        <f t="shared" si="229"/>
        <v>0</v>
      </c>
      <c r="I275" s="596">
        <f>(I274/60)</f>
        <v>0.2666666667</v>
      </c>
      <c r="J275" s="635"/>
      <c r="K275" s="701" t="s">
        <v>77</v>
      </c>
      <c r="L275" s="692">
        <v>9.0</v>
      </c>
      <c r="M275" s="701">
        <f>(L275-H275-H276)-R275</f>
        <v>1</v>
      </c>
      <c r="N275" s="692">
        <v>10.0</v>
      </c>
      <c r="O275" s="701">
        <f t="shared" si="230"/>
        <v>11</v>
      </c>
      <c r="P275" s="701"/>
      <c r="Q275" s="701"/>
      <c r="R275" s="1595"/>
      <c r="S275" s="1532"/>
      <c r="T275" s="1532"/>
      <c r="U275" s="1532"/>
      <c r="V275" s="1532"/>
      <c r="W275" s="1532"/>
      <c r="X275" s="1532"/>
      <c r="Y275" s="1532"/>
      <c r="Z275" s="1532"/>
      <c r="AA275" s="1532"/>
      <c r="AB275" s="1532"/>
    </row>
    <row r="276">
      <c r="A276" s="1714" t="s">
        <v>78</v>
      </c>
      <c r="B276" s="692">
        <v>3.0</v>
      </c>
      <c r="C276" s="692">
        <v>3.0</v>
      </c>
      <c r="D276" s="692">
        <v>1.0</v>
      </c>
      <c r="E276" s="692">
        <v>1.0</v>
      </c>
      <c r="F276" s="692">
        <v>0.0</v>
      </c>
      <c r="G276" s="690">
        <v>0.0</v>
      </c>
      <c r="H276" s="693">
        <f t="shared" si="229"/>
        <v>8</v>
      </c>
      <c r="I276" s="701"/>
      <c r="J276" s="635"/>
      <c r="K276" s="701" t="s">
        <v>78</v>
      </c>
      <c r="L276" s="692">
        <v>0.0</v>
      </c>
      <c r="M276" s="701" t="s">
        <v>79</v>
      </c>
      <c r="N276" s="692" t="s">
        <v>79</v>
      </c>
      <c r="O276" s="701" t="s">
        <v>79</v>
      </c>
      <c r="P276" s="701"/>
      <c r="Q276" s="701"/>
      <c r="R276" s="1595"/>
      <c r="S276" s="1532"/>
      <c r="T276" s="1532"/>
      <c r="U276" s="1532"/>
      <c r="V276" s="1532"/>
      <c r="W276" s="1532"/>
      <c r="X276" s="1532"/>
      <c r="Y276" s="1532"/>
      <c r="Z276" s="1532"/>
      <c r="AA276" s="1532"/>
      <c r="AB276" s="1532"/>
    </row>
    <row r="277">
      <c r="A277" s="1714" t="s">
        <v>446</v>
      </c>
      <c r="B277" s="692">
        <v>2.0</v>
      </c>
      <c r="C277" s="692">
        <v>0.0</v>
      </c>
      <c r="D277" s="692">
        <v>0.0</v>
      </c>
      <c r="E277" s="692">
        <v>0.0</v>
      </c>
      <c r="F277" s="692">
        <v>0.0</v>
      </c>
      <c r="G277" s="690">
        <v>0.0</v>
      </c>
      <c r="H277" s="693">
        <f t="shared" ref="H277:H279" si="231">sum(B277:G277)</f>
        <v>2</v>
      </c>
      <c r="I277" s="701"/>
      <c r="J277" s="1812"/>
      <c r="K277" s="701" t="s">
        <v>446</v>
      </c>
      <c r="L277" s="692">
        <v>8.0</v>
      </c>
      <c r="M277" s="701">
        <f>(L277-H277)-R277</f>
        <v>6</v>
      </c>
      <c r="N277" s="692">
        <v>4.0</v>
      </c>
      <c r="O277" s="701">
        <f t="shared" ref="O277:O278" si="232">SUM(M277,N277)</f>
        <v>10</v>
      </c>
      <c r="P277" s="701"/>
      <c r="Q277" s="701"/>
      <c r="R277" s="1595"/>
      <c r="S277" s="1532"/>
      <c r="T277" s="1532"/>
      <c r="U277" s="1532"/>
      <c r="V277" s="1532"/>
      <c r="W277" s="1532"/>
      <c r="X277" s="1532"/>
      <c r="Y277" s="1532"/>
      <c r="Z277" s="1532"/>
      <c r="AA277" s="1532"/>
      <c r="AB277" s="1532"/>
    </row>
    <row r="278">
      <c r="A278" s="1814" t="s">
        <v>751</v>
      </c>
      <c r="B278" s="692">
        <v>0.0</v>
      </c>
      <c r="C278" s="692">
        <v>0.0</v>
      </c>
      <c r="D278" s="692">
        <v>0.0</v>
      </c>
      <c r="E278" s="692">
        <v>0.0</v>
      </c>
      <c r="F278" s="692">
        <v>0.0</v>
      </c>
      <c r="G278" s="690">
        <v>0.0</v>
      </c>
      <c r="H278" s="693">
        <f t="shared" si="231"/>
        <v>0</v>
      </c>
      <c r="I278" s="701"/>
      <c r="J278" s="635"/>
      <c r="K278" s="1814" t="s">
        <v>751</v>
      </c>
      <c r="L278" s="692">
        <v>0.0</v>
      </c>
      <c r="M278" s="701">
        <f t="shared" ref="M278:M279" si="233">(L278-H278)</f>
        <v>0</v>
      </c>
      <c r="N278" s="692">
        <v>0.0</v>
      </c>
      <c r="O278" s="701">
        <f t="shared" si="232"/>
        <v>0</v>
      </c>
      <c r="P278" s="701"/>
      <c r="Q278" s="701"/>
      <c r="R278" s="1595"/>
      <c r="S278" s="1532"/>
      <c r="T278" s="1532"/>
      <c r="U278" s="1532"/>
      <c r="V278" s="1532"/>
      <c r="W278" s="1532"/>
      <c r="X278" s="1532"/>
      <c r="Y278" s="1532"/>
      <c r="Z278" s="1532"/>
      <c r="AA278" s="1532"/>
      <c r="AB278" s="1532"/>
    </row>
    <row r="279">
      <c r="A279" s="1714" t="s">
        <v>80</v>
      </c>
      <c r="B279" s="692">
        <v>0.0</v>
      </c>
      <c r="C279" s="692">
        <v>0.0</v>
      </c>
      <c r="D279" s="692">
        <v>0.0</v>
      </c>
      <c r="E279" s="692">
        <v>0.0</v>
      </c>
      <c r="F279" s="692">
        <v>0.0</v>
      </c>
      <c r="G279" s="690">
        <v>0.0</v>
      </c>
      <c r="H279" s="693">
        <f t="shared" si="231"/>
        <v>0</v>
      </c>
      <c r="I279" s="701"/>
      <c r="J279" s="635"/>
      <c r="K279" s="701" t="s">
        <v>80</v>
      </c>
      <c r="L279" s="692">
        <v>30.0</v>
      </c>
      <c r="M279" s="701">
        <f t="shared" si="233"/>
        <v>30</v>
      </c>
      <c r="N279" s="692">
        <v>0.0</v>
      </c>
      <c r="O279" s="701">
        <f>sum(M279,N279)</f>
        <v>30</v>
      </c>
      <c r="P279" s="701"/>
      <c r="Q279" s="701"/>
      <c r="R279" s="1595"/>
      <c r="S279" s="1532"/>
      <c r="T279" s="1532"/>
      <c r="U279" s="1532"/>
      <c r="V279" s="1532"/>
      <c r="W279" s="1532"/>
      <c r="X279" s="1532"/>
      <c r="Y279" s="1532"/>
      <c r="Z279" s="1532"/>
      <c r="AA279" s="1532"/>
      <c r="AB279" s="1532"/>
    </row>
    <row r="280">
      <c r="A280" s="1762" t="s">
        <v>713</v>
      </c>
      <c r="B280" s="1761"/>
      <c r="C280" s="1761"/>
      <c r="D280" s="1760">
        <v>6.0</v>
      </c>
      <c r="E280" s="1760">
        <v>6.0</v>
      </c>
      <c r="F280" s="1760">
        <v>11.0</v>
      </c>
      <c r="G280" s="1760">
        <v>0.0</v>
      </c>
      <c r="H280" s="1761">
        <f t="shared" ref="H280:H282" si="234">SUM(B280:G280)</f>
        <v>23</v>
      </c>
      <c r="I280" s="1762">
        <f>SUM(H280:H284)</f>
        <v>29</v>
      </c>
      <c r="J280" s="635"/>
      <c r="K280" s="1765" t="s">
        <v>713</v>
      </c>
      <c r="L280" s="1765">
        <v>40.0</v>
      </c>
      <c r="M280" s="1762">
        <f>(L280-H280)-R280</f>
        <v>17</v>
      </c>
      <c r="N280" s="1765">
        <v>45.0</v>
      </c>
      <c r="O280" s="1762">
        <f t="shared" ref="O280:O281" si="235">SUM(M280,N280)</f>
        <v>62</v>
      </c>
      <c r="P280" s="1762"/>
      <c r="Q280" s="1762"/>
      <c r="R280" s="1762"/>
      <c r="S280" s="1532"/>
      <c r="T280" s="1532"/>
      <c r="U280" s="1532"/>
      <c r="V280" s="1532"/>
      <c r="W280" s="1532"/>
      <c r="X280" s="1532"/>
      <c r="Y280" s="1532"/>
      <c r="Z280" s="1532"/>
      <c r="AA280" s="1532"/>
      <c r="AB280" s="1532"/>
    </row>
    <row r="281">
      <c r="A281" s="1714" t="s">
        <v>77</v>
      </c>
      <c r="B281" s="701"/>
      <c r="C281" s="701"/>
      <c r="D281" s="692">
        <v>0.0</v>
      </c>
      <c r="E281" s="692">
        <v>1.0</v>
      </c>
      <c r="F281" s="692">
        <v>0.0</v>
      </c>
      <c r="G281" s="690">
        <v>0.0</v>
      </c>
      <c r="H281" s="693">
        <f t="shared" si="234"/>
        <v>1</v>
      </c>
      <c r="I281" s="596">
        <f>(I280/60)</f>
        <v>0.4833333333</v>
      </c>
      <c r="J281" s="635"/>
      <c r="K281" s="701" t="s">
        <v>77</v>
      </c>
      <c r="L281" s="692">
        <v>5.0</v>
      </c>
      <c r="M281" s="701">
        <f>(L281-H281-H282)-R281</f>
        <v>4</v>
      </c>
      <c r="N281" s="692">
        <v>10.0</v>
      </c>
      <c r="O281" s="701">
        <f t="shared" si="235"/>
        <v>14</v>
      </c>
      <c r="P281" s="701"/>
      <c r="Q281" s="701"/>
      <c r="R281" s="1595"/>
      <c r="S281" s="1532"/>
      <c r="T281" s="1532"/>
      <c r="U281" s="1532"/>
      <c r="V281" s="1532"/>
      <c r="W281" s="1532"/>
      <c r="X281" s="1532"/>
      <c r="Y281" s="1532"/>
      <c r="Z281" s="1532"/>
      <c r="AA281" s="1532"/>
      <c r="AB281" s="1532"/>
    </row>
    <row r="282">
      <c r="A282" s="1714" t="s">
        <v>78</v>
      </c>
      <c r="B282" s="701"/>
      <c r="C282" s="701"/>
      <c r="D282" s="692">
        <v>0.0</v>
      </c>
      <c r="E282" s="692">
        <v>0.0</v>
      </c>
      <c r="F282" s="692">
        <v>0.0</v>
      </c>
      <c r="G282" s="690">
        <v>0.0</v>
      </c>
      <c r="H282" s="693">
        <f t="shared" si="234"/>
        <v>0</v>
      </c>
      <c r="I282" s="701"/>
      <c r="J282" s="635"/>
      <c r="K282" s="701" t="s">
        <v>78</v>
      </c>
      <c r="L282" s="692">
        <v>0.0</v>
      </c>
      <c r="M282" s="701" t="s">
        <v>79</v>
      </c>
      <c r="N282" s="692" t="s">
        <v>79</v>
      </c>
      <c r="O282" s="701" t="s">
        <v>79</v>
      </c>
      <c r="P282" s="701"/>
      <c r="Q282" s="701"/>
      <c r="R282" s="1595"/>
      <c r="S282" s="1532"/>
      <c r="T282" s="1532"/>
      <c r="U282" s="1532"/>
      <c r="V282" s="1532"/>
      <c r="W282" s="1532"/>
      <c r="X282" s="1532"/>
      <c r="Y282" s="1532"/>
      <c r="Z282" s="1532"/>
      <c r="AA282" s="1532"/>
      <c r="AB282" s="1532"/>
    </row>
    <row r="283">
      <c r="A283" s="1714" t="s">
        <v>446</v>
      </c>
      <c r="B283" s="701"/>
      <c r="C283" s="701"/>
      <c r="D283" s="692">
        <v>1.0</v>
      </c>
      <c r="E283" s="692">
        <v>3.0</v>
      </c>
      <c r="F283" s="692">
        <v>1.0</v>
      </c>
      <c r="G283" s="690">
        <v>0.0</v>
      </c>
      <c r="H283" s="693">
        <f t="shared" ref="H283:H284" si="236">sum(B283:G283)</f>
        <v>5</v>
      </c>
      <c r="I283" s="701"/>
      <c r="J283" s="635"/>
      <c r="K283" s="701" t="s">
        <v>446</v>
      </c>
      <c r="L283" s="692">
        <v>5.0</v>
      </c>
      <c r="M283" s="701">
        <f>(L283-H283)-R283</f>
        <v>0</v>
      </c>
      <c r="N283" s="692">
        <v>10.0</v>
      </c>
      <c r="O283" s="701">
        <f t="shared" ref="O283:O284" si="237">SUM(M283,N283)</f>
        <v>10</v>
      </c>
      <c r="P283" s="701"/>
      <c r="Q283" s="701"/>
      <c r="R283" s="1595"/>
      <c r="S283" s="1532"/>
      <c r="T283" s="1532"/>
      <c r="U283" s="1532"/>
      <c r="V283" s="1532"/>
      <c r="W283" s="1532"/>
      <c r="X283" s="1532"/>
      <c r="Y283" s="1532"/>
      <c r="Z283" s="1532"/>
      <c r="AA283" s="1532"/>
      <c r="AB283" s="1532"/>
    </row>
    <row r="284">
      <c r="A284" s="1814" t="s">
        <v>751</v>
      </c>
      <c r="B284" s="701"/>
      <c r="C284" s="701"/>
      <c r="D284" s="692">
        <v>0.0</v>
      </c>
      <c r="E284" s="692">
        <v>0.0</v>
      </c>
      <c r="F284" s="702">
        <v>0.0</v>
      </c>
      <c r="G284" s="690">
        <v>0.0</v>
      </c>
      <c r="H284" s="693">
        <f t="shared" si="236"/>
        <v>0</v>
      </c>
      <c r="I284" s="701"/>
      <c r="J284" s="635"/>
      <c r="K284" s="1814" t="s">
        <v>751</v>
      </c>
      <c r="L284" s="692">
        <v>0.0</v>
      </c>
      <c r="M284" s="701">
        <f t="shared" ref="M284:M285" si="238">(L284-H284)</f>
        <v>0</v>
      </c>
      <c r="N284" s="692">
        <v>0.0</v>
      </c>
      <c r="O284" s="701">
        <f t="shared" si="237"/>
        <v>0</v>
      </c>
      <c r="P284" s="701"/>
      <c r="Q284" s="701"/>
      <c r="R284" s="1595"/>
      <c r="S284" s="1532"/>
      <c r="T284" s="1532"/>
      <c r="U284" s="1532"/>
      <c r="V284" s="1532"/>
      <c r="W284" s="1532"/>
      <c r="X284" s="1532"/>
      <c r="Y284" s="1532"/>
      <c r="Z284" s="1532"/>
      <c r="AA284" s="1532"/>
      <c r="AB284" s="1532"/>
    </row>
    <row r="285">
      <c r="A285" s="1714" t="s">
        <v>80</v>
      </c>
      <c r="B285" s="701"/>
      <c r="C285" s="701"/>
      <c r="D285" s="692">
        <v>0.0</v>
      </c>
      <c r="E285" s="692">
        <v>1.0</v>
      </c>
      <c r="F285" s="702">
        <v>0.0</v>
      </c>
      <c r="G285" s="690">
        <v>0.0</v>
      </c>
      <c r="H285" s="693">
        <f>SUM(B285:G285)</f>
        <v>1</v>
      </c>
      <c r="I285" s="701"/>
      <c r="J285" s="635"/>
      <c r="K285" s="701" t="s">
        <v>80</v>
      </c>
      <c r="L285" s="692">
        <v>30.0</v>
      </c>
      <c r="M285" s="701">
        <f t="shared" si="238"/>
        <v>29</v>
      </c>
      <c r="N285" s="692">
        <v>0.0</v>
      </c>
      <c r="O285" s="701">
        <f>sum(M285,N285)</f>
        <v>29</v>
      </c>
      <c r="P285" s="701"/>
      <c r="Q285" s="701"/>
      <c r="R285" s="1595"/>
      <c r="S285" s="1532"/>
      <c r="T285" s="1532"/>
      <c r="U285" s="1532"/>
      <c r="V285" s="1532"/>
      <c r="W285" s="1532"/>
      <c r="X285" s="1532"/>
      <c r="Y285" s="1532"/>
      <c r="Z285" s="1532"/>
      <c r="AA285" s="1532"/>
      <c r="AB285" s="1532"/>
    </row>
    <row r="286">
      <c r="A286" s="1757" t="s">
        <v>75</v>
      </c>
      <c r="B286" s="1758">
        <f> SUM(B287:B291,B293:B297,B299:B303,B305:B309,B311:B315, B317:B321)</f>
        <v>15</v>
      </c>
      <c r="C286" s="1758">
        <f> SUM(C287:C290,C293:C296,C299:C302,C305:C308,C311:C314, C317:C321)</f>
        <v>4</v>
      </c>
      <c r="D286" s="1758">
        <f> SUM(D287:D290,D293:D296,D299:D302,D305:D308,D311:D314,D317:D320)</f>
        <v>15</v>
      </c>
      <c r="E286" s="1758">
        <f> SUM(E287:E290,E293:E296,E299:E302,E305:E308,E311:E314,E317:E322)</f>
        <v>5</v>
      </c>
      <c r="F286" s="1758">
        <f t="shared" ref="F286:G286" si="239"> SUM(F287:F290,F293:F296,F299:F302,F305:F308,F311:F314)</f>
        <v>24</v>
      </c>
      <c r="G286" s="1758">
        <f t="shared" si="239"/>
        <v>2</v>
      </c>
      <c r="H286" s="1758">
        <f>SUM(H287:H290,H293:H296,H299:H302,H305:H308,H311:H314,H317:H320)</f>
        <v>65</v>
      </c>
      <c r="I286" s="1758"/>
      <c r="J286" s="1812"/>
      <c r="K286" s="1758" t="s">
        <v>75</v>
      </c>
      <c r="L286" s="1758"/>
      <c r="M286" s="1758"/>
      <c r="N286" s="1758"/>
      <c r="O286" s="1758"/>
      <c r="P286" s="1758"/>
      <c r="Q286" s="1758"/>
      <c r="R286" s="1758"/>
      <c r="S286" s="1532"/>
      <c r="T286" s="1532"/>
      <c r="U286" s="1532"/>
      <c r="V286" s="1532"/>
      <c r="W286" s="1532"/>
      <c r="X286" s="1532"/>
      <c r="Y286" s="1532"/>
      <c r="Z286" s="1532"/>
      <c r="AA286" s="1532"/>
      <c r="AB286" s="1532"/>
    </row>
    <row r="287">
      <c r="A287" s="1759" t="s">
        <v>152</v>
      </c>
      <c r="B287" s="1760">
        <v>8.0</v>
      </c>
      <c r="C287" s="1760">
        <v>0.0</v>
      </c>
      <c r="D287" s="1760">
        <v>10.0</v>
      </c>
      <c r="E287" s="1760">
        <v>3.0</v>
      </c>
      <c r="F287" s="1760">
        <v>17.0</v>
      </c>
      <c r="G287" s="1760">
        <v>0.0</v>
      </c>
      <c r="H287" s="1761">
        <f t="shared" ref="H287:H289" si="240">SUM(B287:G287)</f>
        <v>38</v>
      </c>
      <c r="I287" s="1762">
        <f>SUM(H287:H291)</f>
        <v>40</v>
      </c>
      <c r="J287" s="635"/>
      <c r="K287" s="1764" t="s">
        <v>152</v>
      </c>
      <c r="L287" s="1765">
        <v>43.0</v>
      </c>
      <c r="M287" s="1762">
        <f>(L287-H287)-R287</f>
        <v>5</v>
      </c>
      <c r="N287" s="1765">
        <v>50.0</v>
      </c>
      <c r="O287" s="1762">
        <f t="shared" ref="O287:O288" si="241">SUM(M287,N287)</f>
        <v>55</v>
      </c>
      <c r="P287" s="1765" t="s">
        <v>2</v>
      </c>
      <c r="Q287" s="1762"/>
      <c r="R287" s="1762"/>
      <c r="S287" s="1532"/>
      <c r="T287" s="1532"/>
      <c r="U287" s="1532"/>
      <c r="V287" s="1532"/>
      <c r="W287" s="1532"/>
      <c r="X287" s="1532"/>
      <c r="Y287" s="1532"/>
      <c r="Z287" s="1532"/>
      <c r="AA287" s="1532"/>
      <c r="AB287" s="1532"/>
    </row>
    <row r="288">
      <c r="A288" s="1714" t="s">
        <v>77</v>
      </c>
      <c r="B288" s="692">
        <v>2.0</v>
      </c>
      <c r="C288" s="692">
        <v>0.0</v>
      </c>
      <c r="D288" s="692">
        <v>0.0</v>
      </c>
      <c r="E288" s="692">
        <v>0.0</v>
      </c>
      <c r="F288" s="692">
        <v>0.0</v>
      </c>
      <c r="G288" s="690">
        <v>0.0</v>
      </c>
      <c r="H288" s="693">
        <f t="shared" si="240"/>
        <v>2</v>
      </c>
      <c r="I288" s="596">
        <f>(I287/61)</f>
        <v>0.6557377049</v>
      </c>
      <c r="J288" s="635"/>
      <c r="K288" s="701" t="s">
        <v>77</v>
      </c>
      <c r="L288" s="692">
        <v>10.0</v>
      </c>
      <c r="M288" s="701">
        <f>(L288-H288-H289)-R288</f>
        <v>8</v>
      </c>
      <c r="N288" s="692">
        <v>5.0</v>
      </c>
      <c r="O288" s="701">
        <f t="shared" si="241"/>
        <v>13</v>
      </c>
      <c r="P288" s="701"/>
      <c r="Q288" s="701"/>
      <c r="R288" s="1595"/>
      <c r="S288" s="1532"/>
      <c r="T288" s="1532"/>
      <c r="U288" s="1532"/>
      <c r="V288" s="1532"/>
      <c r="W288" s="1532"/>
      <c r="X288" s="1532"/>
      <c r="Y288" s="1532"/>
      <c r="Z288" s="1532"/>
      <c r="AA288" s="1532"/>
      <c r="AB288" s="1532"/>
    </row>
    <row r="289">
      <c r="A289" s="1714" t="s">
        <v>78</v>
      </c>
      <c r="B289" s="692">
        <v>0.0</v>
      </c>
      <c r="C289" s="692">
        <v>0.0</v>
      </c>
      <c r="D289" s="692">
        <v>0.0</v>
      </c>
      <c r="E289" s="692">
        <v>0.0</v>
      </c>
      <c r="F289" s="692">
        <v>0.0</v>
      </c>
      <c r="G289" s="690">
        <v>0.0</v>
      </c>
      <c r="H289" s="693">
        <f t="shared" si="240"/>
        <v>0</v>
      </c>
      <c r="I289" s="701"/>
      <c r="J289" s="635"/>
      <c r="K289" s="701" t="s">
        <v>78</v>
      </c>
      <c r="L289" s="692">
        <v>0.0</v>
      </c>
      <c r="M289" s="701" t="s">
        <v>79</v>
      </c>
      <c r="N289" s="692" t="s">
        <v>79</v>
      </c>
      <c r="O289" s="701" t="s">
        <v>79</v>
      </c>
      <c r="P289" s="701"/>
      <c r="Q289" s="701"/>
      <c r="R289" s="1595"/>
      <c r="S289" s="1532"/>
      <c r="T289" s="1532"/>
      <c r="U289" s="1532"/>
      <c r="V289" s="1532"/>
      <c r="W289" s="1532"/>
      <c r="X289" s="1532"/>
      <c r="Y289" s="1532"/>
      <c r="Z289" s="1532"/>
      <c r="AA289" s="1532"/>
      <c r="AB289" s="1532"/>
    </row>
    <row r="290">
      <c r="A290" s="1714" t="s">
        <v>446</v>
      </c>
      <c r="B290" s="692">
        <v>0.0</v>
      </c>
      <c r="C290" s="692">
        <v>0.0</v>
      </c>
      <c r="D290" s="692">
        <v>0.0</v>
      </c>
      <c r="E290" s="692">
        <v>0.0</v>
      </c>
      <c r="F290" s="692">
        <v>0.0</v>
      </c>
      <c r="G290" s="690">
        <v>0.0</v>
      </c>
      <c r="H290" s="693">
        <f t="shared" ref="H290:H292" si="242">sum(B290:G290)</f>
        <v>0</v>
      </c>
      <c r="I290" s="701"/>
      <c r="J290" s="635"/>
      <c r="K290" s="701" t="s">
        <v>446</v>
      </c>
      <c r="L290" s="692">
        <v>0.0</v>
      </c>
      <c r="M290" s="701">
        <f>(L290-H290)-R290</f>
        <v>0</v>
      </c>
      <c r="N290" s="692">
        <v>10.0</v>
      </c>
      <c r="O290" s="701">
        <f t="shared" ref="O290:O291" si="243">SUM(M290,N290)</f>
        <v>10</v>
      </c>
      <c r="P290" s="701"/>
      <c r="Q290" s="701"/>
      <c r="R290" s="1595"/>
      <c r="S290" s="1532"/>
      <c r="T290" s="1532"/>
      <c r="U290" s="1532"/>
      <c r="V290" s="1532"/>
      <c r="W290" s="1532"/>
      <c r="X290" s="1532"/>
      <c r="Y290" s="1532"/>
      <c r="Z290" s="1532"/>
      <c r="AA290" s="1532"/>
      <c r="AB290" s="1532"/>
    </row>
    <row r="291">
      <c r="A291" s="1814" t="s">
        <v>751</v>
      </c>
      <c r="B291" s="692">
        <v>0.0</v>
      </c>
      <c r="C291" s="692">
        <v>0.0</v>
      </c>
      <c r="D291" s="692">
        <v>0.0</v>
      </c>
      <c r="E291" s="692">
        <v>0.0</v>
      </c>
      <c r="F291" s="692">
        <v>0.0</v>
      </c>
      <c r="G291" s="690">
        <v>0.0</v>
      </c>
      <c r="H291" s="693">
        <f t="shared" si="242"/>
        <v>0</v>
      </c>
      <c r="I291" s="701"/>
      <c r="J291" s="635"/>
      <c r="K291" s="1814" t="s">
        <v>751</v>
      </c>
      <c r="L291" s="692">
        <v>0.0</v>
      </c>
      <c r="M291" s="701">
        <f t="shared" ref="M291:M292" si="244">(L291-H291)</f>
        <v>0</v>
      </c>
      <c r="N291" s="692">
        <v>0.0</v>
      </c>
      <c r="O291" s="701">
        <f t="shared" si="243"/>
        <v>0</v>
      </c>
      <c r="P291" s="701"/>
      <c r="Q291" s="701"/>
      <c r="R291" s="1595"/>
      <c r="S291" s="1532"/>
      <c r="T291" s="1532"/>
      <c r="U291" s="1532"/>
      <c r="V291" s="1532"/>
      <c r="W291" s="1532"/>
      <c r="X291" s="1532"/>
      <c r="Y291" s="1532"/>
      <c r="Z291" s="1532"/>
      <c r="AA291" s="1532"/>
      <c r="AB291" s="1532"/>
    </row>
    <row r="292">
      <c r="A292" s="1714" t="s">
        <v>80</v>
      </c>
      <c r="B292" s="692">
        <v>0.0</v>
      </c>
      <c r="C292" s="692">
        <v>0.0</v>
      </c>
      <c r="D292" s="692">
        <v>0.0</v>
      </c>
      <c r="E292" s="692">
        <v>0.0</v>
      </c>
      <c r="F292" s="692">
        <v>0.0</v>
      </c>
      <c r="G292" s="690">
        <v>0.0</v>
      </c>
      <c r="H292" s="693">
        <f t="shared" si="242"/>
        <v>0</v>
      </c>
      <c r="I292" s="701"/>
      <c r="J292" s="635"/>
      <c r="K292" s="701" t="s">
        <v>80</v>
      </c>
      <c r="L292" s="692">
        <v>33.0</v>
      </c>
      <c r="M292" s="701">
        <f t="shared" si="244"/>
        <v>33</v>
      </c>
      <c r="N292" s="692">
        <v>0.0</v>
      </c>
      <c r="O292" s="701">
        <f>sum(M292,N292)</f>
        <v>33</v>
      </c>
      <c r="P292" s="701"/>
      <c r="Q292" s="701"/>
      <c r="R292" s="1595"/>
      <c r="S292" s="1532"/>
      <c r="T292" s="1532"/>
      <c r="U292" s="1532"/>
      <c r="V292" s="1532"/>
      <c r="W292" s="1532"/>
      <c r="X292" s="1532"/>
      <c r="Y292" s="1532"/>
      <c r="Z292" s="1532"/>
      <c r="AA292" s="1532"/>
      <c r="AB292" s="1532"/>
    </row>
    <row r="293">
      <c r="A293" s="1715" t="s">
        <v>521</v>
      </c>
      <c r="B293" s="1765">
        <v>2.0</v>
      </c>
      <c r="C293" s="1765">
        <v>1.0</v>
      </c>
      <c r="D293" s="1765">
        <v>0.0</v>
      </c>
      <c r="E293" s="1765">
        <v>0.0</v>
      </c>
      <c r="F293" s="1765">
        <v>1.0</v>
      </c>
      <c r="G293" s="1760">
        <v>0.0</v>
      </c>
      <c r="H293" s="1761">
        <f t="shared" ref="H293:H295" si="245">SUM(B293:G293)</f>
        <v>4</v>
      </c>
      <c r="I293" s="1762">
        <f>SUM(H293:H297)</f>
        <v>4</v>
      </c>
      <c r="J293" s="635"/>
      <c r="K293" s="1762" t="s">
        <v>521</v>
      </c>
      <c r="L293" s="1765">
        <v>26.0</v>
      </c>
      <c r="M293" s="1762">
        <f>(L293-H293)-R293</f>
        <v>22</v>
      </c>
      <c r="N293" s="1765">
        <v>0.0</v>
      </c>
      <c r="O293" s="1762">
        <f t="shared" ref="O293:O294" si="246">SUM(M293,N293)</f>
        <v>22</v>
      </c>
      <c r="P293" s="1762"/>
      <c r="Q293" s="1762"/>
      <c r="R293" s="1762"/>
      <c r="S293" s="1532"/>
      <c r="T293" s="1532"/>
      <c r="U293" s="1532"/>
      <c r="V293" s="1532"/>
      <c r="W293" s="1532"/>
      <c r="X293" s="1532"/>
      <c r="Y293" s="1532"/>
      <c r="Z293" s="1532"/>
      <c r="AA293" s="1532"/>
      <c r="AB293" s="1532"/>
    </row>
    <row r="294">
      <c r="A294" s="1714" t="s">
        <v>77</v>
      </c>
      <c r="B294" s="692">
        <v>0.0</v>
      </c>
      <c r="C294" s="692">
        <v>0.0</v>
      </c>
      <c r="D294" s="692">
        <v>0.0</v>
      </c>
      <c r="E294" s="692">
        <v>0.0</v>
      </c>
      <c r="F294" s="692">
        <v>0.0</v>
      </c>
      <c r="G294" s="692">
        <v>0.0</v>
      </c>
      <c r="H294" s="693">
        <f t="shared" si="245"/>
        <v>0</v>
      </c>
      <c r="I294" s="596">
        <f>(I293/60)</f>
        <v>0.06666666667</v>
      </c>
      <c r="J294" s="635"/>
      <c r="K294" s="701" t="s">
        <v>77</v>
      </c>
      <c r="L294" s="692">
        <v>0.0</v>
      </c>
      <c r="M294" s="701">
        <f>(L294-H294-H295)-R294</f>
        <v>0</v>
      </c>
      <c r="N294" s="692">
        <v>0.0</v>
      </c>
      <c r="O294" s="701">
        <f t="shared" si="246"/>
        <v>0</v>
      </c>
      <c r="P294" s="701"/>
      <c r="Q294" s="701"/>
      <c r="R294" s="1595"/>
      <c r="S294" s="1532"/>
      <c r="T294" s="1532"/>
      <c r="U294" s="1532"/>
      <c r="V294" s="1532"/>
      <c r="W294" s="1532"/>
      <c r="X294" s="1532"/>
      <c r="Y294" s="1532"/>
      <c r="Z294" s="1532"/>
      <c r="AA294" s="1532"/>
      <c r="AB294" s="1532"/>
    </row>
    <row r="295">
      <c r="A295" s="1714" t="s">
        <v>78</v>
      </c>
      <c r="B295" s="692">
        <v>0.0</v>
      </c>
      <c r="C295" s="692">
        <v>0.0</v>
      </c>
      <c r="D295" s="692">
        <v>0.0</v>
      </c>
      <c r="E295" s="692">
        <v>0.0</v>
      </c>
      <c r="F295" s="692">
        <v>0.0</v>
      </c>
      <c r="G295" s="692">
        <v>0.0</v>
      </c>
      <c r="H295" s="693">
        <f t="shared" si="245"/>
        <v>0</v>
      </c>
      <c r="I295" s="701"/>
      <c r="J295" s="635"/>
      <c r="K295" s="701" t="s">
        <v>78</v>
      </c>
      <c r="L295" s="692">
        <v>0.0</v>
      </c>
      <c r="M295" s="701" t="s">
        <v>79</v>
      </c>
      <c r="N295" s="692" t="s">
        <v>79</v>
      </c>
      <c r="O295" s="701" t="s">
        <v>79</v>
      </c>
      <c r="P295" s="701"/>
      <c r="Q295" s="701"/>
      <c r="R295" s="1595"/>
      <c r="S295" s="1532"/>
      <c r="T295" s="1532"/>
      <c r="U295" s="1532"/>
      <c r="V295" s="1532"/>
      <c r="W295" s="1532"/>
      <c r="X295" s="1532"/>
      <c r="Y295" s="1532"/>
      <c r="Z295" s="1532"/>
      <c r="AA295" s="1532"/>
      <c r="AB295" s="1532"/>
    </row>
    <row r="296">
      <c r="A296" s="1714" t="s">
        <v>446</v>
      </c>
      <c r="B296" s="692">
        <v>0.0</v>
      </c>
      <c r="C296" s="692">
        <v>0.0</v>
      </c>
      <c r="D296" s="692">
        <v>0.0</v>
      </c>
      <c r="E296" s="692">
        <v>0.0</v>
      </c>
      <c r="F296" s="692">
        <v>0.0</v>
      </c>
      <c r="G296" s="692">
        <v>0.0</v>
      </c>
      <c r="H296" s="693">
        <f t="shared" ref="H296:H298" si="247">sum(B296:G296)</f>
        <v>0</v>
      </c>
      <c r="I296" s="701"/>
      <c r="J296" s="635"/>
      <c r="K296" s="701" t="s">
        <v>446</v>
      </c>
      <c r="L296" s="692">
        <v>7.0</v>
      </c>
      <c r="M296" s="701">
        <f>(L296-H296)-R296</f>
        <v>7</v>
      </c>
      <c r="N296" s="692">
        <v>0.0</v>
      </c>
      <c r="O296" s="701">
        <f t="shared" ref="O296:O297" si="248">SUM(M296,N296)</f>
        <v>7</v>
      </c>
      <c r="P296" s="701"/>
      <c r="Q296" s="701"/>
      <c r="R296" s="1595"/>
      <c r="S296" s="1532"/>
      <c r="T296" s="1532"/>
      <c r="U296" s="1532"/>
      <c r="V296" s="1532"/>
      <c r="W296" s="1532"/>
      <c r="X296" s="1532"/>
      <c r="Y296" s="1532"/>
      <c r="Z296" s="1532"/>
      <c r="AA296" s="1532"/>
      <c r="AB296" s="1532"/>
    </row>
    <row r="297">
      <c r="A297" s="1814" t="s">
        <v>751</v>
      </c>
      <c r="B297" s="692">
        <v>0.0</v>
      </c>
      <c r="C297" s="692">
        <v>0.0</v>
      </c>
      <c r="D297" s="692">
        <v>0.0</v>
      </c>
      <c r="E297" s="692">
        <v>0.0</v>
      </c>
      <c r="F297" s="692">
        <v>0.0</v>
      </c>
      <c r="G297" s="692">
        <v>0.0</v>
      </c>
      <c r="H297" s="693">
        <f t="shared" si="247"/>
        <v>0</v>
      </c>
      <c r="I297" s="701"/>
      <c r="J297" s="635"/>
      <c r="K297" s="1814" t="s">
        <v>751</v>
      </c>
      <c r="L297" s="692">
        <v>0.0</v>
      </c>
      <c r="M297" s="701">
        <f t="shared" ref="M297:M298" si="249">(L297-H297)</f>
        <v>0</v>
      </c>
      <c r="N297" s="692">
        <v>0.0</v>
      </c>
      <c r="O297" s="701">
        <f t="shared" si="248"/>
        <v>0</v>
      </c>
      <c r="P297" s="701"/>
      <c r="Q297" s="701"/>
      <c r="R297" s="1595"/>
      <c r="S297" s="1532"/>
      <c r="T297" s="1532"/>
      <c r="U297" s="1532"/>
      <c r="V297" s="1532"/>
      <c r="W297" s="1532"/>
      <c r="X297" s="1532"/>
      <c r="Y297" s="1532"/>
      <c r="Z297" s="1532"/>
      <c r="AA297" s="1532"/>
      <c r="AB297" s="1532"/>
    </row>
    <row r="298">
      <c r="A298" s="1714" t="s">
        <v>80</v>
      </c>
      <c r="B298" s="692">
        <v>0.0</v>
      </c>
      <c r="C298" s="692">
        <v>0.0</v>
      </c>
      <c r="D298" s="692">
        <v>0.0</v>
      </c>
      <c r="E298" s="692">
        <v>0.0</v>
      </c>
      <c r="F298" s="692">
        <v>1.0</v>
      </c>
      <c r="G298" s="692">
        <v>0.0</v>
      </c>
      <c r="H298" s="693">
        <f t="shared" si="247"/>
        <v>1</v>
      </c>
      <c r="I298" s="701"/>
      <c r="J298" s="635"/>
      <c r="K298" s="701" t="s">
        <v>80</v>
      </c>
      <c r="L298" s="692">
        <v>1.0</v>
      </c>
      <c r="M298" s="701">
        <f t="shared" si="249"/>
        <v>0</v>
      </c>
      <c r="N298" s="692">
        <v>0.0</v>
      </c>
      <c r="O298" s="701">
        <f>sum(M298,N298)</f>
        <v>0</v>
      </c>
      <c r="P298" s="701"/>
      <c r="Q298" s="701"/>
      <c r="R298" s="1595"/>
      <c r="S298" s="1532"/>
      <c r="T298" s="1532"/>
      <c r="U298" s="1532"/>
      <c r="V298" s="1532"/>
      <c r="W298" s="1532"/>
      <c r="X298" s="1532"/>
      <c r="Y298" s="1532"/>
      <c r="Z298" s="1532"/>
      <c r="AA298" s="1532"/>
      <c r="AB298" s="1532"/>
    </row>
    <row r="299">
      <c r="A299" s="1762" t="s">
        <v>666</v>
      </c>
      <c r="B299" s="1760">
        <v>0.0</v>
      </c>
      <c r="C299" s="1760">
        <v>2.0</v>
      </c>
      <c r="D299" s="1760">
        <v>3.0</v>
      </c>
      <c r="E299" s="1760">
        <v>2.0</v>
      </c>
      <c r="F299" s="1760">
        <v>0.0</v>
      </c>
      <c r="G299" s="1760">
        <v>0.0</v>
      </c>
      <c r="H299" s="1761">
        <f t="shared" ref="H299:H301" si="250">SUM(B299:G299)</f>
        <v>7</v>
      </c>
      <c r="I299" s="1762">
        <f>SUM(H299:H303)</f>
        <v>9</v>
      </c>
      <c r="J299" s="647"/>
      <c r="K299" s="1825" t="s">
        <v>666</v>
      </c>
      <c r="L299" s="1765">
        <v>7.0</v>
      </c>
      <c r="M299" s="1762">
        <f>(L299-H299)-R299</f>
        <v>0</v>
      </c>
      <c r="N299" s="1765">
        <v>35.0</v>
      </c>
      <c r="O299" s="1762">
        <f t="shared" ref="O299:O300" si="251">SUM(M299,N299)</f>
        <v>35</v>
      </c>
      <c r="P299" s="1765" t="s">
        <v>3</v>
      </c>
      <c r="Q299" s="1762"/>
      <c r="R299" s="1762"/>
      <c r="S299" s="1532"/>
      <c r="T299" s="1532"/>
      <c r="U299" s="1532"/>
      <c r="V299" s="1532"/>
      <c r="W299" s="1532"/>
      <c r="X299" s="1532"/>
      <c r="Y299" s="1532"/>
      <c r="Z299" s="1532"/>
      <c r="AA299" s="1532"/>
      <c r="AB299" s="1532"/>
    </row>
    <row r="300">
      <c r="A300" s="1714" t="s">
        <v>77</v>
      </c>
      <c r="B300" s="692">
        <v>0.0</v>
      </c>
      <c r="C300" s="692">
        <v>0.0</v>
      </c>
      <c r="D300" s="692">
        <v>0.0</v>
      </c>
      <c r="E300" s="692">
        <v>0.0</v>
      </c>
      <c r="F300" s="692">
        <v>0.0</v>
      </c>
      <c r="G300" s="690">
        <v>0.0</v>
      </c>
      <c r="H300" s="693">
        <f t="shared" si="250"/>
        <v>0</v>
      </c>
      <c r="I300" s="596">
        <f>(I299/60)</f>
        <v>0.15</v>
      </c>
      <c r="J300" s="647"/>
      <c r="K300" s="1714" t="s">
        <v>77</v>
      </c>
      <c r="L300" s="692">
        <v>0.0</v>
      </c>
      <c r="M300" s="701">
        <f>(L300-H300-H301)-R300</f>
        <v>0</v>
      </c>
      <c r="N300" s="692">
        <v>5.0</v>
      </c>
      <c r="O300" s="701">
        <f t="shared" si="251"/>
        <v>5</v>
      </c>
      <c r="P300" s="692"/>
      <c r="Q300" s="701"/>
      <c r="R300" s="1595"/>
      <c r="S300" s="1532"/>
      <c r="T300" s="1532"/>
      <c r="U300" s="1532"/>
      <c r="V300" s="1532"/>
      <c r="W300" s="1532"/>
      <c r="X300" s="1532"/>
      <c r="Y300" s="1532"/>
      <c r="Z300" s="1532"/>
      <c r="AA300" s="1532"/>
      <c r="AB300" s="1532"/>
    </row>
    <row r="301">
      <c r="A301" s="1714" t="s">
        <v>78</v>
      </c>
      <c r="B301" s="692">
        <v>0.0</v>
      </c>
      <c r="C301" s="692">
        <v>0.0</v>
      </c>
      <c r="D301" s="692">
        <v>0.0</v>
      </c>
      <c r="E301" s="692">
        <v>0.0</v>
      </c>
      <c r="F301" s="692">
        <v>0.0</v>
      </c>
      <c r="G301" s="690">
        <v>0.0</v>
      </c>
      <c r="H301" s="693">
        <f t="shared" si="250"/>
        <v>0</v>
      </c>
      <c r="I301" s="701"/>
      <c r="J301" s="647"/>
      <c r="K301" s="1714" t="s">
        <v>78</v>
      </c>
      <c r="L301" s="692">
        <v>0.0</v>
      </c>
      <c r="M301" s="701" t="s">
        <v>79</v>
      </c>
      <c r="N301" s="692" t="s">
        <v>79</v>
      </c>
      <c r="O301" s="701" t="s">
        <v>79</v>
      </c>
      <c r="P301" s="701"/>
      <c r="Q301" s="701"/>
      <c r="R301" s="1595"/>
      <c r="S301" s="1532"/>
      <c r="T301" s="1532"/>
      <c r="U301" s="1532"/>
      <c r="V301" s="1532"/>
      <c r="W301" s="1532"/>
      <c r="X301" s="1532"/>
      <c r="Y301" s="1532"/>
      <c r="Z301" s="1532"/>
      <c r="AA301" s="1532"/>
      <c r="AB301" s="1532"/>
    </row>
    <row r="302">
      <c r="A302" s="1714" t="s">
        <v>446</v>
      </c>
      <c r="B302" s="692">
        <v>0.0</v>
      </c>
      <c r="C302" s="692">
        <v>0.0</v>
      </c>
      <c r="D302" s="692">
        <v>2.0</v>
      </c>
      <c r="E302" s="692">
        <v>0.0</v>
      </c>
      <c r="F302" s="692">
        <v>0.0</v>
      </c>
      <c r="G302" s="690" t="s">
        <v>100</v>
      </c>
      <c r="H302" s="693">
        <f t="shared" ref="H302:H304" si="252">sum(B302:G302)</f>
        <v>2</v>
      </c>
      <c r="I302" s="701"/>
      <c r="J302" s="647"/>
      <c r="K302" s="1714" t="s">
        <v>446</v>
      </c>
      <c r="L302" s="692">
        <v>2.0</v>
      </c>
      <c r="M302" s="701">
        <f>(L302-H302)-R302</f>
        <v>0</v>
      </c>
      <c r="N302" s="692">
        <v>10.0</v>
      </c>
      <c r="O302" s="701">
        <f t="shared" ref="O302:O303" si="253">SUM(M302,N302)</f>
        <v>10</v>
      </c>
      <c r="P302" s="692"/>
      <c r="Q302" s="701"/>
      <c r="R302" s="1595"/>
      <c r="S302" s="1532"/>
      <c r="T302" s="1532"/>
      <c r="U302" s="1532"/>
      <c r="V302" s="1532"/>
      <c r="W302" s="1532"/>
      <c r="X302" s="1532"/>
      <c r="Y302" s="1532"/>
      <c r="Z302" s="1532"/>
      <c r="AA302" s="1532"/>
      <c r="AB302" s="1532"/>
    </row>
    <row r="303">
      <c r="A303" s="1814" t="s">
        <v>751</v>
      </c>
      <c r="B303" s="692">
        <v>0.0</v>
      </c>
      <c r="C303" s="692">
        <v>0.0</v>
      </c>
      <c r="D303" s="692">
        <v>0.0</v>
      </c>
      <c r="E303" s="692">
        <v>0.0</v>
      </c>
      <c r="F303" s="692">
        <v>0.0</v>
      </c>
      <c r="G303" s="690">
        <v>0.0</v>
      </c>
      <c r="H303" s="693">
        <f t="shared" si="252"/>
        <v>0</v>
      </c>
      <c r="I303" s="701"/>
      <c r="J303" s="647"/>
      <c r="K303" s="1814" t="s">
        <v>751</v>
      </c>
      <c r="L303" s="692">
        <v>0.0</v>
      </c>
      <c r="M303" s="701">
        <f t="shared" ref="M303:M304" si="254">(L303-H303)</f>
        <v>0</v>
      </c>
      <c r="N303" s="692">
        <v>0.0</v>
      </c>
      <c r="O303" s="701">
        <f t="shared" si="253"/>
        <v>0</v>
      </c>
      <c r="P303" s="701"/>
      <c r="Q303" s="701"/>
      <c r="R303" s="1595"/>
      <c r="S303" s="1532"/>
      <c r="T303" s="1532"/>
      <c r="U303" s="1532"/>
      <c r="V303" s="1532"/>
      <c r="W303" s="1532"/>
      <c r="X303" s="1532"/>
      <c r="Y303" s="1532"/>
      <c r="Z303" s="1532"/>
      <c r="AA303" s="1532"/>
      <c r="AB303" s="1532"/>
    </row>
    <row r="304">
      <c r="A304" s="1714" t="s">
        <v>80</v>
      </c>
      <c r="B304" s="692">
        <v>0.0</v>
      </c>
      <c r="C304" s="692">
        <v>0.0</v>
      </c>
      <c r="D304" s="692">
        <v>0.0</v>
      </c>
      <c r="E304" s="692">
        <v>0.0</v>
      </c>
      <c r="F304" s="692">
        <v>0.0</v>
      </c>
      <c r="G304" s="690">
        <v>0.0</v>
      </c>
      <c r="H304" s="693">
        <f t="shared" si="252"/>
        <v>0</v>
      </c>
      <c r="I304" s="701"/>
      <c r="J304" s="647"/>
      <c r="K304" s="1714" t="s">
        <v>80</v>
      </c>
      <c r="L304" s="692">
        <v>18.0</v>
      </c>
      <c r="M304" s="701">
        <f t="shared" si="254"/>
        <v>18</v>
      </c>
      <c r="N304" s="692">
        <v>0.0</v>
      </c>
      <c r="O304" s="701">
        <f>sum(M304,N304)</f>
        <v>18</v>
      </c>
      <c r="P304" s="692"/>
      <c r="Q304" s="701"/>
      <c r="R304" s="1595"/>
      <c r="S304" s="1532"/>
      <c r="T304" s="1532"/>
      <c r="U304" s="1532"/>
      <c r="V304" s="1532"/>
      <c r="W304" s="1532"/>
      <c r="X304" s="1532"/>
      <c r="Y304" s="1532"/>
      <c r="Z304" s="1532"/>
      <c r="AA304" s="1532"/>
      <c r="AB304" s="1532"/>
    </row>
    <row r="305">
      <c r="A305" s="1715" t="s">
        <v>577</v>
      </c>
      <c r="B305" s="1765">
        <v>2.0</v>
      </c>
      <c r="C305" s="1765">
        <v>1.0</v>
      </c>
      <c r="D305" s="1765">
        <v>0.0</v>
      </c>
      <c r="E305" s="1765">
        <v>0.0</v>
      </c>
      <c r="F305" s="1765">
        <v>5.0</v>
      </c>
      <c r="G305" s="1760">
        <v>1.0</v>
      </c>
      <c r="H305" s="1761">
        <f t="shared" ref="H305:H307" si="255">SUM(B305:G305)</f>
        <v>9</v>
      </c>
      <c r="I305" s="1762">
        <f>SUM(H305:H309)</f>
        <v>12</v>
      </c>
      <c r="J305" s="635"/>
      <c r="K305" s="1715" t="s">
        <v>577</v>
      </c>
      <c r="L305" s="1765">
        <v>25.0</v>
      </c>
      <c r="M305" s="1762">
        <f>(L305-H305)-R305</f>
        <v>16</v>
      </c>
      <c r="N305" s="1765">
        <v>0.0</v>
      </c>
      <c r="O305" s="1762">
        <f t="shared" ref="O305:O306" si="256">SUM(M305,N305)</f>
        <v>16</v>
      </c>
      <c r="P305" s="1762"/>
      <c r="Q305" s="1762"/>
      <c r="R305" s="1762"/>
      <c r="S305" s="1532"/>
      <c r="T305" s="1532"/>
      <c r="U305" s="1532"/>
      <c r="V305" s="1532"/>
      <c r="W305" s="1532"/>
      <c r="X305" s="1532"/>
      <c r="Y305" s="1532"/>
      <c r="Z305" s="1532"/>
      <c r="AA305" s="1532"/>
      <c r="AB305" s="1532"/>
    </row>
    <row r="306">
      <c r="A306" s="1714" t="s">
        <v>77</v>
      </c>
      <c r="B306" s="692">
        <v>0.0</v>
      </c>
      <c r="C306" s="692">
        <v>0.0</v>
      </c>
      <c r="D306" s="692">
        <v>0.0</v>
      </c>
      <c r="E306" s="692">
        <v>0.0</v>
      </c>
      <c r="F306" s="692">
        <v>0.0</v>
      </c>
      <c r="G306" s="692">
        <v>0.0</v>
      </c>
      <c r="H306" s="693">
        <f t="shared" si="255"/>
        <v>0</v>
      </c>
      <c r="I306" s="596">
        <f>(I305/60)</f>
        <v>0.2</v>
      </c>
      <c r="J306" s="635"/>
      <c r="K306" s="1714" t="s">
        <v>77</v>
      </c>
      <c r="L306" s="692">
        <v>9.0</v>
      </c>
      <c r="M306" s="701">
        <f>(L306-H306-H307)-R306</f>
        <v>6</v>
      </c>
      <c r="N306" s="692">
        <v>0.0</v>
      </c>
      <c r="O306" s="701">
        <f t="shared" si="256"/>
        <v>6</v>
      </c>
      <c r="P306" s="701"/>
      <c r="Q306" s="701"/>
      <c r="R306" s="1595"/>
      <c r="S306" s="1532"/>
      <c r="T306" s="1532"/>
      <c r="U306" s="1532"/>
      <c r="V306" s="1532"/>
      <c r="W306" s="1532"/>
      <c r="X306" s="1532"/>
      <c r="Y306" s="1532"/>
      <c r="Z306" s="1532"/>
      <c r="AA306" s="1532"/>
      <c r="AB306" s="1532"/>
    </row>
    <row r="307">
      <c r="A307" s="1714" t="s">
        <v>78</v>
      </c>
      <c r="B307" s="692">
        <v>1.0</v>
      </c>
      <c r="C307" s="692">
        <v>0.0</v>
      </c>
      <c r="D307" s="692">
        <v>0.0</v>
      </c>
      <c r="E307" s="692">
        <v>0.0</v>
      </c>
      <c r="F307" s="692">
        <v>1.0</v>
      </c>
      <c r="G307" s="692">
        <v>1.0</v>
      </c>
      <c r="H307" s="693">
        <f t="shared" si="255"/>
        <v>3</v>
      </c>
      <c r="I307" s="701"/>
      <c r="J307" s="635"/>
      <c r="K307" s="1714" t="s">
        <v>78</v>
      </c>
      <c r="L307" s="692">
        <v>0.0</v>
      </c>
      <c r="M307" s="701" t="s">
        <v>79</v>
      </c>
      <c r="N307" s="692" t="s">
        <v>79</v>
      </c>
      <c r="O307" s="701" t="s">
        <v>79</v>
      </c>
      <c r="P307" s="701"/>
      <c r="Q307" s="701"/>
      <c r="R307" s="1595"/>
      <c r="S307" s="1532"/>
      <c r="T307" s="1532"/>
      <c r="U307" s="1532"/>
      <c r="V307" s="1532"/>
      <c r="W307" s="1532"/>
      <c r="X307" s="1532"/>
      <c r="Y307" s="1532"/>
      <c r="Z307" s="1532"/>
      <c r="AA307" s="1532"/>
      <c r="AB307" s="1532"/>
    </row>
    <row r="308">
      <c r="A308" s="1714" t="s">
        <v>446</v>
      </c>
      <c r="B308" s="692">
        <v>0.0</v>
      </c>
      <c r="C308" s="692">
        <v>0.0</v>
      </c>
      <c r="D308" s="692">
        <v>0.0</v>
      </c>
      <c r="E308" s="692">
        <v>0.0</v>
      </c>
      <c r="F308" s="692">
        <v>0.0</v>
      </c>
      <c r="G308" s="692">
        <v>0.0</v>
      </c>
      <c r="H308" s="693">
        <f t="shared" ref="H308:H310" si="257">sum(B308:G308)</f>
        <v>0</v>
      </c>
      <c r="I308" s="701"/>
      <c r="J308" s="635"/>
      <c r="K308" s="1714" t="s">
        <v>446</v>
      </c>
      <c r="L308" s="692">
        <v>0.0</v>
      </c>
      <c r="M308" s="701">
        <f>(L308-H308)-R308</f>
        <v>0</v>
      </c>
      <c r="N308" s="692">
        <v>0.0</v>
      </c>
      <c r="O308" s="701">
        <f t="shared" ref="O308:O309" si="258">SUM(M308,N308)</f>
        <v>0</v>
      </c>
      <c r="P308" s="701"/>
      <c r="Q308" s="1595"/>
      <c r="R308" s="1595"/>
      <c r="S308" s="1532"/>
      <c r="T308" s="1532"/>
      <c r="U308" s="1532"/>
      <c r="V308" s="1532"/>
      <c r="W308" s="1532"/>
      <c r="X308" s="1532"/>
      <c r="Y308" s="1532"/>
      <c r="Z308" s="1532"/>
      <c r="AA308" s="1532"/>
      <c r="AB308" s="1532"/>
    </row>
    <row r="309">
      <c r="A309" s="1814" t="s">
        <v>751</v>
      </c>
      <c r="B309" s="692">
        <v>0.0</v>
      </c>
      <c r="C309" s="692">
        <v>0.0</v>
      </c>
      <c r="D309" s="692">
        <v>0.0</v>
      </c>
      <c r="E309" s="692">
        <v>0.0</v>
      </c>
      <c r="F309" s="692">
        <v>0.0</v>
      </c>
      <c r="G309" s="692">
        <v>0.0</v>
      </c>
      <c r="H309" s="693">
        <f t="shared" si="257"/>
        <v>0</v>
      </c>
      <c r="I309" s="701"/>
      <c r="J309" s="635"/>
      <c r="K309" s="1814" t="s">
        <v>751</v>
      </c>
      <c r="L309" s="692">
        <v>0.0</v>
      </c>
      <c r="M309" s="701">
        <f t="shared" ref="M309:M310" si="259">(L309-H309)</f>
        <v>0</v>
      </c>
      <c r="N309" s="692">
        <v>0.0</v>
      </c>
      <c r="O309" s="701">
        <f t="shared" si="258"/>
        <v>0</v>
      </c>
      <c r="P309" s="701"/>
      <c r="Q309" s="1595"/>
      <c r="R309" s="1595"/>
      <c r="S309" s="1532"/>
      <c r="T309" s="1532"/>
      <c r="U309" s="1532"/>
      <c r="V309" s="1532"/>
      <c r="W309" s="1532"/>
      <c r="X309" s="1532"/>
      <c r="Y309" s="1532"/>
      <c r="Z309" s="1532"/>
      <c r="AA309" s="1532"/>
      <c r="AB309" s="1532"/>
    </row>
    <row r="310">
      <c r="A310" s="1714" t="s">
        <v>80</v>
      </c>
      <c r="B310" s="692">
        <v>0.0</v>
      </c>
      <c r="C310" s="692">
        <v>0.0</v>
      </c>
      <c r="D310" s="692">
        <v>0.0</v>
      </c>
      <c r="E310" s="692">
        <v>0.0</v>
      </c>
      <c r="F310" s="692">
        <v>0.0</v>
      </c>
      <c r="G310" s="692">
        <v>0.0</v>
      </c>
      <c r="H310" s="693">
        <f t="shared" si="257"/>
        <v>0</v>
      </c>
      <c r="I310" s="701"/>
      <c r="J310" s="635"/>
      <c r="K310" s="1714" t="s">
        <v>80</v>
      </c>
      <c r="L310" s="692">
        <v>22.0</v>
      </c>
      <c r="M310" s="701">
        <f t="shared" si="259"/>
        <v>22</v>
      </c>
      <c r="N310" s="692">
        <v>0.0</v>
      </c>
      <c r="O310" s="701">
        <f>sum(M310,N310)</f>
        <v>22</v>
      </c>
      <c r="P310" s="701"/>
      <c r="Q310" s="1595"/>
      <c r="R310" s="1595"/>
      <c r="S310" s="1532"/>
      <c r="T310" s="1532"/>
      <c r="U310" s="1532"/>
      <c r="V310" s="1532"/>
      <c r="W310" s="1532"/>
      <c r="X310" s="1532"/>
      <c r="Y310" s="1532"/>
      <c r="Z310" s="1532"/>
      <c r="AA310" s="1532"/>
      <c r="AB310" s="1532"/>
    </row>
    <row r="311">
      <c r="A311" s="1820" t="s">
        <v>274</v>
      </c>
      <c r="B311" s="1760"/>
      <c r="C311" s="1760"/>
      <c r="D311" s="1760"/>
      <c r="E311" s="1760"/>
      <c r="F311" s="1761"/>
      <c r="G311" s="1761"/>
      <c r="H311" s="1761">
        <f t="shared" ref="H311:H313" si="260">SUM(B311:G311)</f>
        <v>0</v>
      </c>
      <c r="I311" s="1762">
        <f>SUM(H311:H315)</f>
        <v>0</v>
      </c>
      <c r="J311" s="635"/>
      <c r="K311" s="1820" t="s">
        <v>274</v>
      </c>
      <c r="L311" s="1762"/>
      <c r="M311" s="1762">
        <f>(L311-H311)-R311</f>
        <v>0</v>
      </c>
      <c r="N311" s="1765">
        <v>0.0</v>
      </c>
      <c r="O311" s="1762">
        <f t="shared" ref="O311:O312" si="261">SUM(M311,N311)</f>
        <v>0</v>
      </c>
      <c r="P311" s="1762"/>
      <c r="Q311" s="1762"/>
      <c r="R311" s="1762"/>
      <c r="S311" s="1532"/>
      <c r="T311" s="1532"/>
      <c r="U311" s="1532"/>
      <c r="V311" s="1532"/>
      <c r="W311" s="1532"/>
      <c r="X311" s="1532"/>
      <c r="Y311" s="1532"/>
      <c r="Z311" s="1532"/>
      <c r="AA311" s="1532"/>
      <c r="AB311" s="1532"/>
    </row>
    <row r="312">
      <c r="A312" s="1714" t="s">
        <v>77</v>
      </c>
      <c r="B312" s="692"/>
      <c r="C312" s="692"/>
      <c r="D312" s="692"/>
      <c r="E312" s="692"/>
      <c r="F312" s="701"/>
      <c r="G312" s="693"/>
      <c r="H312" s="693">
        <f t="shared" si="260"/>
        <v>0</v>
      </c>
      <c r="I312" s="596">
        <f>(I311/60)</f>
        <v>0</v>
      </c>
      <c r="J312" s="635"/>
      <c r="K312" s="701" t="s">
        <v>77</v>
      </c>
      <c r="L312" s="701"/>
      <c r="M312" s="701">
        <f>(L312-H312-H313)-R312</f>
        <v>0</v>
      </c>
      <c r="N312" s="692"/>
      <c r="O312" s="701">
        <f t="shared" si="261"/>
        <v>0</v>
      </c>
      <c r="P312" s="701"/>
      <c r="Q312" s="701"/>
      <c r="R312" s="1595"/>
      <c r="S312" s="1532"/>
      <c r="T312" s="1532"/>
      <c r="U312" s="1532"/>
      <c r="V312" s="1532"/>
      <c r="W312" s="1532"/>
      <c r="X312" s="1532"/>
      <c r="Y312" s="1532"/>
      <c r="Z312" s="1532"/>
      <c r="AA312" s="1532"/>
      <c r="AB312" s="1532"/>
    </row>
    <row r="313">
      <c r="A313" s="1714" t="s">
        <v>78</v>
      </c>
      <c r="B313" s="692"/>
      <c r="C313" s="692"/>
      <c r="D313" s="692"/>
      <c r="E313" s="692"/>
      <c r="F313" s="701"/>
      <c r="G313" s="693"/>
      <c r="H313" s="693">
        <f t="shared" si="260"/>
        <v>0</v>
      </c>
      <c r="I313" s="701"/>
      <c r="J313" s="635"/>
      <c r="K313" s="701" t="s">
        <v>78</v>
      </c>
      <c r="L313" s="701"/>
      <c r="M313" s="701" t="s">
        <v>79</v>
      </c>
      <c r="N313" s="692"/>
      <c r="O313" s="701" t="s">
        <v>79</v>
      </c>
      <c r="P313" s="701"/>
      <c r="Q313" s="701"/>
      <c r="R313" s="1595"/>
      <c r="S313" s="1532"/>
      <c r="T313" s="1532"/>
      <c r="U313" s="1532"/>
      <c r="V313" s="1532"/>
      <c r="W313" s="1532"/>
      <c r="X313" s="1532"/>
      <c r="Y313" s="1532"/>
      <c r="Z313" s="1532"/>
      <c r="AA313" s="1532"/>
      <c r="AB313" s="1532"/>
    </row>
    <row r="314">
      <c r="A314" s="1714" t="s">
        <v>446</v>
      </c>
      <c r="B314" s="692"/>
      <c r="C314" s="692"/>
      <c r="D314" s="692"/>
      <c r="E314" s="692"/>
      <c r="F314" s="701"/>
      <c r="G314" s="693"/>
      <c r="H314" s="693">
        <f t="shared" ref="H314:H316" si="262">sum(B314:G314)</f>
        <v>0</v>
      </c>
      <c r="I314" s="701"/>
      <c r="J314" s="635"/>
      <c r="K314" s="701" t="s">
        <v>446</v>
      </c>
      <c r="L314" s="701"/>
      <c r="M314" s="701">
        <f>(L314-H314)-R314</f>
        <v>0</v>
      </c>
      <c r="N314" s="692"/>
      <c r="O314" s="701">
        <f t="shared" ref="O314:O315" si="263">SUM(M314,N314)</f>
        <v>0</v>
      </c>
      <c r="P314" s="701"/>
      <c r="Q314" s="701"/>
      <c r="R314" s="1595"/>
      <c r="S314" s="1532"/>
      <c r="T314" s="1532"/>
      <c r="U314" s="1532"/>
      <c r="V314" s="1532"/>
      <c r="W314" s="1532"/>
      <c r="X314" s="1532"/>
      <c r="Y314" s="1532"/>
      <c r="Z314" s="1532"/>
      <c r="AA314" s="1532"/>
      <c r="AB314" s="1532"/>
    </row>
    <row r="315">
      <c r="A315" s="1814" t="s">
        <v>751</v>
      </c>
      <c r="B315" s="692"/>
      <c r="C315" s="692"/>
      <c r="D315" s="692"/>
      <c r="E315" s="692"/>
      <c r="F315" s="701"/>
      <c r="G315" s="693"/>
      <c r="H315" s="693">
        <f t="shared" si="262"/>
        <v>0</v>
      </c>
      <c r="I315" s="701"/>
      <c r="J315" s="635"/>
      <c r="K315" s="1814" t="s">
        <v>751</v>
      </c>
      <c r="L315" s="701"/>
      <c r="M315" s="701">
        <f t="shared" ref="M315:M316" si="264">(L315-H315)</f>
        <v>0</v>
      </c>
      <c r="N315" s="692"/>
      <c r="O315" s="701">
        <f t="shared" si="263"/>
        <v>0</v>
      </c>
      <c r="P315" s="701"/>
      <c r="Q315" s="701"/>
      <c r="R315" s="1595"/>
      <c r="S315" s="1532"/>
      <c r="T315" s="1532"/>
      <c r="U315" s="1532"/>
      <c r="V315" s="1532"/>
      <c r="W315" s="1532"/>
      <c r="X315" s="1532"/>
      <c r="Y315" s="1532"/>
      <c r="Z315" s="1532"/>
      <c r="AA315" s="1532"/>
      <c r="AB315" s="1532"/>
    </row>
    <row r="316">
      <c r="A316" s="1714" t="s">
        <v>80</v>
      </c>
      <c r="B316" s="692"/>
      <c r="C316" s="692"/>
      <c r="D316" s="692"/>
      <c r="E316" s="692"/>
      <c r="F316" s="701"/>
      <c r="G316" s="693"/>
      <c r="H316" s="693">
        <f t="shared" si="262"/>
        <v>0</v>
      </c>
      <c r="I316" s="701"/>
      <c r="J316" s="635"/>
      <c r="K316" s="701" t="s">
        <v>80</v>
      </c>
      <c r="L316" s="701"/>
      <c r="M316" s="701">
        <f t="shared" si="264"/>
        <v>0</v>
      </c>
      <c r="N316" s="692"/>
      <c r="O316" s="701">
        <f>sum(M316,N316)</f>
        <v>0</v>
      </c>
      <c r="P316" s="701"/>
      <c r="Q316" s="701"/>
      <c r="R316" s="1595"/>
      <c r="S316" s="1532"/>
      <c r="T316" s="1532"/>
      <c r="U316" s="1532"/>
      <c r="V316" s="1532"/>
      <c r="W316" s="1532"/>
      <c r="X316" s="1532"/>
      <c r="Y316" s="1532"/>
      <c r="Z316" s="1532"/>
      <c r="AA316" s="1532"/>
      <c r="AB316" s="1532"/>
    </row>
    <row r="317">
      <c r="A317" s="1820" t="s">
        <v>274</v>
      </c>
      <c r="B317" s="1760"/>
      <c r="C317" s="1760"/>
      <c r="D317" s="1760"/>
      <c r="E317" s="1760"/>
      <c r="F317" s="1761"/>
      <c r="G317" s="1761"/>
      <c r="H317" s="1761">
        <f t="shared" ref="H317:H319" si="265">SUM(B317:G317)</f>
        <v>0</v>
      </c>
      <c r="I317" s="1762">
        <f>SUM(H317:H321)</f>
        <v>0</v>
      </c>
      <c r="J317" s="635"/>
      <c r="K317" s="1820" t="s">
        <v>274</v>
      </c>
      <c r="L317" s="1762"/>
      <c r="M317" s="1762">
        <f>(L317-H317)-R317</f>
        <v>0</v>
      </c>
      <c r="N317" s="1765">
        <v>0.0</v>
      </c>
      <c r="O317" s="1762">
        <f t="shared" ref="O317:O318" si="266">SUM(M317,N317)</f>
        <v>0</v>
      </c>
      <c r="P317" s="1762"/>
      <c r="Q317" s="1762"/>
      <c r="R317" s="1762"/>
      <c r="S317" s="1532"/>
      <c r="T317" s="1532"/>
      <c r="U317" s="1532"/>
      <c r="V317" s="1532"/>
      <c r="W317" s="1532"/>
      <c r="X317" s="1532"/>
      <c r="Y317" s="1532"/>
      <c r="Z317" s="1532"/>
      <c r="AA317" s="1532"/>
      <c r="AB317" s="1532"/>
    </row>
    <row r="318">
      <c r="A318" s="1714" t="s">
        <v>77</v>
      </c>
      <c r="B318" s="692"/>
      <c r="C318" s="692"/>
      <c r="D318" s="692"/>
      <c r="E318" s="692"/>
      <c r="F318" s="701"/>
      <c r="G318" s="693"/>
      <c r="H318" s="693">
        <f t="shared" si="265"/>
        <v>0</v>
      </c>
      <c r="I318" s="596">
        <f>(I317/60)</f>
        <v>0</v>
      </c>
      <c r="J318" s="635"/>
      <c r="K318" s="701" t="s">
        <v>77</v>
      </c>
      <c r="L318" s="701"/>
      <c r="M318" s="701">
        <f>(L318-H318-H319)-R318</f>
        <v>0</v>
      </c>
      <c r="N318" s="692"/>
      <c r="O318" s="701">
        <f t="shared" si="266"/>
        <v>0</v>
      </c>
      <c r="P318" s="701"/>
      <c r="Q318" s="701"/>
      <c r="R318" s="1595"/>
      <c r="S318" s="1532"/>
      <c r="T318" s="1532"/>
      <c r="U318" s="1532"/>
      <c r="V318" s="1532"/>
      <c r="W318" s="1532"/>
      <c r="X318" s="1532"/>
      <c r="Y318" s="1532"/>
      <c r="Z318" s="1532"/>
      <c r="AA318" s="1532"/>
      <c r="AB318" s="1532"/>
    </row>
    <row r="319">
      <c r="A319" s="1714" t="s">
        <v>78</v>
      </c>
      <c r="B319" s="692"/>
      <c r="C319" s="692"/>
      <c r="D319" s="692"/>
      <c r="E319" s="692"/>
      <c r="F319" s="701"/>
      <c r="G319" s="693"/>
      <c r="H319" s="693">
        <f t="shared" si="265"/>
        <v>0</v>
      </c>
      <c r="I319" s="701"/>
      <c r="J319" s="635"/>
      <c r="K319" s="701" t="s">
        <v>78</v>
      </c>
      <c r="L319" s="701"/>
      <c r="M319" s="701" t="s">
        <v>79</v>
      </c>
      <c r="N319" s="692"/>
      <c r="O319" s="701" t="s">
        <v>79</v>
      </c>
      <c r="P319" s="701"/>
      <c r="Q319" s="701"/>
      <c r="R319" s="1595"/>
      <c r="S319" s="1532"/>
      <c r="T319" s="1532"/>
      <c r="U319" s="1532"/>
      <c r="V319" s="1532"/>
      <c r="W319" s="1532"/>
      <c r="X319" s="1532"/>
      <c r="Y319" s="1532"/>
      <c r="Z319" s="1532"/>
      <c r="AA319" s="1532"/>
      <c r="AB319" s="1532"/>
    </row>
    <row r="320">
      <c r="A320" s="1714" t="s">
        <v>446</v>
      </c>
      <c r="B320" s="692"/>
      <c r="C320" s="692"/>
      <c r="D320" s="692"/>
      <c r="E320" s="692"/>
      <c r="F320" s="701"/>
      <c r="G320" s="693"/>
      <c r="H320" s="693">
        <f t="shared" ref="H320:H321" si="267">sum(B320:G320)</f>
        <v>0</v>
      </c>
      <c r="I320" s="701"/>
      <c r="J320" s="635"/>
      <c r="K320" s="701" t="s">
        <v>446</v>
      </c>
      <c r="L320" s="701"/>
      <c r="M320" s="701">
        <f>(L320-H320)-R320</f>
        <v>0</v>
      </c>
      <c r="N320" s="692"/>
      <c r="O320" s="701">
        <f t="shared" ref="O320:O321" si="268">SUM(M320,N320)</f>
        <v>0</v>
      </c>
      <c r="P320" s="701"/>
      <c r="Q320" s="701"/>
      <c r="R320" s="1595"/>
      <c r="S320" s="1532"/>
      <c r="T320" s="1532"/>
      <c r="U320" s="1532"/>
      <c r="V320" s="1532"/>
      <c r="W320" s="1532"/>
      <c r="X320" s="1532"/>
      <c r="Y320" s="1532"/>
      <c r="Z320" s="1532"/>
      <c r="AA320" s="1532"/>
      <c r="AB320" s="1532"/>
    </row>
    <row r="321">
      <c r="A321" s="1814" t="s">
        <v>751</v>
      </c>
      <c r="B321" s="692"/>
      <c r="C321" s="692"/>
      <c r="D321" s="692"/>
      <c r="E321" s="692"/>
      <c r="F321" s="701"/>
      <c r="G321" s="693"/>
      <c r="H321" s="693">
        <f t="shared" si="267"/>
        <v>0</v>
      </c>
      <c r="I321" s="701"/>
      <c r="J321" s="635"/>
      <c r="K321" s="1814" t="s">
        <v>751</v>
      </c>
      <c r="L321" s="701"/>
      <c r="M321" s="701">
        <f t="shared" ref="M321:M322" si="269">(L321-H321)</f>
        <v>0</v>
      </c>
      <c r="N321" s="692"/>
      <c r="O321" s="701">
        <f t="shared" si="268"/>
        <v>0</v>
      </c>
      <c r="P321" s="701"/>
      <c r="Q321" s="701"/>
      <c r="R321" s="1595"/>
      <c r="S321" s="1532"/>
      <c r="T321" s="1532"/>
      <c r="U321" s="1532"/>
      <c r="V321" s="1532"/>
      <c r="W321" s="1532"/>
      <c r="X321" s="1532"/>
      <c r="Y321" s="1532"/>
      <c r="Z321" s="1532"/>
      <c r="AA321" s="1532"/>
      <c r="AB321" s="1532"/>
    </row>
    <row r="322">
      <c r="A322" s="1714" t="s">
        <v>80</v>
      </c>
      <c r="B322" s="692"/>
      <c r="C322" s="692"/>
      <c r="D322" s="692"/>
      <c r="E322" s="692"/>
      <c r="F322" s="701"/>
      <c r="G322" s="693"/>
      <c r="H322" s="693">
        <f>SUM(B322:G322)</f>
        <v>0</v>
      </c>
      <c r="I322" s="701"/>
      <c r="J322" s="635"/>
      <c r="K322" s="701" t="s">
        <v>80</v>
      </c>
      <c r="L322" s="701"/>
      <c r="M322" s="701">
        <f t="shared" si="269"/>
        <v>0</v>
      </c>
      <c r="N322" s="692"/>
      <c r="O322" s="701">
        <f>sum(M322,N322)</f>
        <v>0</v>
      </c>
      <c r="P322" s="701"/>
      <c r="Q322" s="701"/>
      <c r="R322" s="1595"/>
      <c r="S322" s="1532"/>
      <c r="T322" s="1532"/>
      <c r="U322" s="1532"/>
      <c r="V322" s="1532"/>
      <c r="W322" s="1532"/>
      <c r="X322" s="1532"/>
      <c r="Y322" s="1532"/>
      <c r="Z322" s="1532"/>
      <c r="AA322" s="1532"/>
      <c r="AB322" s="1532"/>
    </row>
    <row r="323">
      <c r="A323" s="1757"/>
      <c r="B323" s="1561"/>
      <c r="C323" s="1561"/>
      <c r="D323" s="1561"/>
      <c r="E323" s="1561"/>
      <c r="F323" s="1561"/>
      <c r="G323" s="1561"/>
      <c r="H323" s="1561"/>
      <c r="I323" s="1561"/>
      <c r="J323" s="1812"/>
      <c r="K323" s="1758"/>
      <c r="L323" s="1561"/>
      <c r="M323" s="1561"/>
      <c r="N323" s="1561"/>
      <c r="O323" s="1561"/>
      <c r="P323" s="1758"/>
      <c r="Q323" s="1758"/>
      <c r="R323" s="1758"/>
      <c r="S323" s="1532"/>
      <c r="T323" s="1532"/>
      <c r="U323" s="1532"/>
      <c r="V323" s="1532"/>
      <c r="W323" s="1532"/>
      <c r="X323" s="1532"/>
      <c r="Y323" s="1532"/>
      <c r="Z323" s="1532"/>
      <c r="AA323" s="1532"/>
      <c r="AB323" s="1532"/>
    </row>
    <row r="324">
      <c r="A324" s="1774" t="s">
        <v>121</v>
      </c>
      <c r="B324" s="1775">
        <f t="shared" ref="B324:H324" si="270">SUM(B176,B182,B188,B194,B200,B206,B213,B219,B225,B231,B237,B243,B250,B256,B262,B268,B274,B280,B287,B293,B299,B305,B311,B317)</f>
        <v>100</v>
      </c>
      <c r="C324" s="1775">
        <f t="shared" si="270"/>
        <v>24</v>
      </c>
      <c r="D324" s="1775">
        <f t="shared" si="270"/>
        <v>109</v>
      </c>
      <c r="E324" s="1775">
        <f t="shared" si="270"/>
        <v>89</v>
      </c>
      <c r="F324" s="1775">
        <f t="shared" si="270"/>
        <v>92</v>
      </c>
      <c r="G324" s="1775">
        <f t="shared" si="270"/>
        <v>40</v>
      </c>
      <c r="H324" s="1775">
        <f t="shared" si="270"/>
        <v>454</v>
      </c>
      <c r="I324" s="1574"/>
      <c r="J324" s="1812"/>
      <c r="K324" s="1775" t="s">
        <v>121</v>
      </c>
      <c r="L324" s="1775">
        <f t="shared" ref="L324:R324" si="271">SUM(L176,L182,L188,L194,L200,L206,L213,L219,L225,L231,L237,L243,L250,L256,L262,L268,L274,L280,L287,L293,L299,L305,L311,L317)</f>
        <v>878</v>
      </c>
      <c r="M324" s="1775">
        <f t="shared" si="271"/>
        <v>424</v>
      </c>
      <c r="N324" s="1775">
        <f t="shared" si="271"/>
        <v>505</v>
      </c>
      <c r="O324" s="1775">
        <f t="shared" si="271"/>
        <v>929</v>
      </c>
      <c r="P324" s="1775">
        <f t="shared" si="271"/>
        <v>0</v>
      </c>
      <c r="Q324" s="1775">
        <f t="shared" si="271"/>
        <v>0</v>
      </c>
      <c r="R324" s="1775">
        <f t="shared" si="271"/>
        <v>0</v>
      </c>
      <c r="S324" s="1532"/>
      <c r="T324" s="1532"/>
      <c r="U324" s="1532"/>
      <c r="V324" s="1532"/>
      <c r="W324" s="1532"/>
      <c r="X324" s="1532"/>
      <c r="Y324" s="1532"/>
      <c r="Z324" s="1532"/>
      <c r="AA324" s="1532"/>
      <c r="AB324" s="1532"/>
    </row>
    <row r="325">
      <c r="A325" s="1774" t="s">
        <v>77</v>
      </c>
      <c r="B325" s="1775">
        <f t="shared" ref="B325:H325" si="272">SUM(B177,B183,B189,B195,B201,B207,B214,B220,B226,B232,B238,B244,B251,B257,B263,B269,B275,B281,B288,B294,B300,B306,B312,B318)</f>
        <v>3</v>
      </c>
      <c r="C325" s="1775">
        <f t="shared" si="272"/>
        <v>0</v>
      </c>
      <c r="D325" s="1775">
        <f t="shared" si="272"/>
        <v>1</v>
      </c>
      <c r="E325" s="1775">
        <f t="shared" si="272"/>
        <v>2</v>
      </c>
      <c r="F325" s="1775">
        <f t="shared" si="272"/>
        <v>0</v>
      </c>
      <c r="G325" s="1775">
        <f t="shared" si="272"/>
        <v>0</v>
      </c>
      <c r="H325" s="1775">
        <f t="shared" si="272"/>
        <v>6</v>
      </c>
      <c r="I325" s="1574"/>
      <c r="J325" s="1812"/>
      <c r="K325" s="1775" t="s">
        <v>77</v>
      </c>
      <c r="L325" s="1775">
        <f t="shared" ref="L325:R325" si="273">SUM(L177,L183,L189,L195,L201,L207,L214,L220,L226,L232,L238,L244,L251,L257,L263,L269,L275,L281,L288,L294,L300,L306,L312,L318)</f>
        <v>124</v>
      </c>
      <c r="M325" s="1775">
        <f t="shared" si="273"/>
        <v>37</v>
      </c>
      <c r="N325" s="1775">
        <f t="shared" si="273"/>
        <v>176</v>
      </c>
      <c r="O325" s="1775">
        <f t="shared" si="273"/>
        <v>213</v>
      </c>
      <c r="P325" s="1775">
        <f t="shared" si="273"/>
        <v>0</v>
      </c>
      <c r="Q325" s="1775">
        <f t="shared" si="273"/>
        <v>0</v>
      </c>
      <c r="R325" s="1775">
        <f t="shared" si="273"/>
        <v>0</v>
      </c>
      <c r="S325" s="1532"/>
      <c r="T325" s="1532"/>
      <c r="U325" s="1532"/>
      <c r="V325" s="1532"/>
      <c r="W325" s="1532"/>
      <c r="X325" s="1532"/>
      <c r="Y325" s="1532"/>
      <c r="Z325" s="1532"/>
      <c r="AA325" s="1532"/>
      <c r="AB325" s="1532"/>
    </row>
    <row r="326">
      <c r="A326" s="1774" t="s">
        <v>78</v>
      </c>
      <c r="B326" s="1775">
        <f t="shared" ref="B326:H326" si="274">SUM(B178,B184,B190,B196,B202,B208,B215,B221,B227,B233,B239,B245,B252,B258,B264,B270,B276,B282,B289,B295,B301,B307,B313,B319)</f>
        <v>18</v>
      </c>
      <c r="C326" s="1775">
        <f t="shared" si="274"/>
        <v>8</v>
      </c>
      <c r="D326" s="1775">
        <f t="shared" si="274"/>
        <v>26</v>
      </c>
      <c r="E326" s="1775">
        <f t="shared" si="274"/>
        <v>21</v>
      </c>
      <c r="F326" s="1775">
        <f t="shared" si="274"/>
        <v>7</v>
      </c>
      <c r="G326" s="1775">
        <f t="shared" si="274"/>
        <v>1</v>
      </c>
      <c r="H326" s="1775">
        <f t="shared" si="274"/>
        <v>81</v>
      </c>
      <c r="I326" s="1574"/>
      <c r="J326" s="1812"/>
      <c r="K326" s="1775" t="s">
        <v>78</v>
      </c>
      <c r="L326" s="1775">
        <f t="shared" ref="L326:R326" si="275">SUM(L178,L184,L190,L196,L202,L208,L215,L221,L227,L233,L239,L245,L252,L258,L264,L270,L276,L282,L289,L295,L301,L307,L313,L319)</f>
        <v>0</v>
      </c>
      <c r="M326" s="1775">
        <f t="shared" si="275"/>
        <v>0</v>
      </c>
      <c r="N326" s="1775">
        <f t="shared" si="275"/>
        <v>0</v>
      </c>
      <c r="O326" s="1775">
        <f t="shared" si="275"/>
        <v>0</v>
      </c>
      <c r="P326" s="1775">
        <f t="shared" si="275"/>
        <v>0</v>
      </c>
      <c r="Q326" s="1775">
        <f t="shared" si="275"/>
        <v>0</v>
      </c>
      <c r="R326" s="1775">
        <f t="shared" si="275"/>
        <v>0</v>
      </c>
      <c r="S326" s="1532"/>
      <c r="T326" s="1532"/>
      <c r="U326" s="1532"/>
      <c r="V326" s="1532"/>
      <c r="W326" s="1532"/>
      <c r="X326" s="1532"/>
      <c r="Y326" s="1532"/>
      <c r="Z326" s="1532"/>
      <c r="AA326" s="1532"/>
      <c r="AB326" s="1532"/>
    </row>
    <row r="327">
      <c r="A327" s="1774" t="s">
        <v>446</v>
      </c>
      <c r="B327" s="1775">
        <f t="shared" ref="B327:H327" si="276">SUM(B179,B185,B191,B197,B203,B209,B216,B222,B228,B234,B240,B246,B253,B259,B265,B271,B277,B283,B290,B296,B302,B308,B314,B320)</f>
        <v>6</v>
      </c>
      <c r="C327" s="1775">
        <f t="shared" si="276"/>
        <v>0</v>
      </c>
      <c r="D327" s="1775">
        <f t="shared" si="276"/>
        <v>8</v>
      </c>
      <c r="E327" s="1775">
        <f t="shared" si="276"/>
        <v>8</v>
      </c>
      <c r="F327" s="1775">
        <f t="shared" si="276"/>
        <v>5</v>
      </c>
      <c r="G327" s="1775">
        <f t="shared" si="276"/>
        <v>2</v>
      </c>
      <c r="H327" s="1775">
        <f t="shared" si="276"/>
        <v>29</v>
      </c>
      <c r="I327" s="1574"/>
      <c r="J327" s="1812"/>
      <c r="K327" s="1775" t="s">
        <v>446</v>
      </c>
      <c r="L327" s="1775">
        <f t="shared" ref="L327:R327" si="277">SUM(L179,L185,L191,L197,L203,L209,L216,L222,L228,L234,L240,L246,L253,L259,L265,L271,L277,L283,L290,L296,L302,L308,L314,L320)</f>
        <v>55</v>
      </c>
      <c r="M327" s="1775">
        <f t="shared" si="277"/>
        <v>26</v>
      </c>
      <c r="N327" s="1775">
        <f t="shared" si="277"/>
        <v>111</v>
      </c>
      <c r="O327" s="1775">
        <f t="shared" si="277"/>
        <v>137</v>
      </c>
      <c r="P327" s="1775">
        <f t="shared" si="277"/>
        <v>0</v>
      </c>
      <c r="Q327" s="1775">
        <f t="shared" si="277"/>
        <v>0</v>
      </c>
      <c r="R327" s="1775">
        <f t="shared" si="277"/>
        <v>0</v>
      </c>
      <c r="S327" s="1532"/>
      <c r="T327" s="1532"/>
      <c r="U327" s="1532"/>
      <c r="V327" s="1532"/>
      <c r="W327" s="1532"/>
      <c r="X327" s="1532"/>
      <c r="Y327" s="1532"/>
      <c r="Z327" s="1532"/>
      <c r="AA327" s="1532"/>
      <c r="AB327" s="1532"/>
    </row>
    <row r="328">
      <c r="A328" s="1821" t="s">
        <v>751</v>
      </c>
      <c r="B328" s="1775">
        <f t="shared" ref="B328:H328" si="278">SUM(B180,B186,B192,B198,B204,B210,B217,B223,B229,B235,B241,B247,B254,B260,B266,B272,B278,B284,B291,B297,B303,B309,B315,B321)</f>
        <v>4</v>
      </c>
      <c r="C328" s="1775">
        <f t="shared" si="278"/>
        <v>0</v>
      </c>
      <c r="D328" s="1775">
        <f t="shared" si="278"/>
        <v>3</v>
      </c>
      <c r="E328" s="1775">
        <f t="shared" si="278"/>
        <v>3</v>
      </c>
      <c r="F328" s="1775">
        <f t="shared" si="278"/>
        <v>5</v>
      </c>
      <c r="G328" s="1775">
        <f t="shared" si="278"/>
        <v>0</v>
      </c>
      <c r="H328" s="1775">
        <f t="shared" si="278"/>
        <v>15</v>
      </c>
      <c r="I328" s="1574"/>
      <c r="J328" s="1812"/>
      <c r="K328" s="1822" t="s">
        <v>751</v>
      </c>
      <c r="L328" s="1775">
        <f t="shared" ref="L328:O328" si="279">SUM(L180,L186,L192,L198,L204,L210,L217,L223,L229,L235,L241,L247,L254,L260,L266,L272,L278,L284,L291,L297,L303,L309,L315,L321)</f>
        <v>18</v>
      </c>
      <c r="M328" s="1775">
        <f t="shared" si="279"/>
        <v>3</v>
      </c>
      <c r="N328" s="1775">
        <f t="shared" si="279"/>
        <v>0</v>
      </c>
      <c r="O328" s="1775">
        <f t="shared" si="279"/>
        <v>3</v>
      </c>
      <c r="P328" s="1775"/>
      <c r="Q328" s="1775"/>
      <c r="R328" s="1775"/>
      <c r="S328" s="1532"/>
      <c r="T328" s="1532"/>
      <c r="U328" s="1532"/>
      <c r="V328" s="1532"/>
      <c r="W328" s="1532"/>
      <c r="X328" s="1532"/>
      <c r="Y328" s="1532"/>
      <c r="Z328" s="1532"/>
      <c r="AA328" s="1532"/>
      <c r="AB328" s="1532"/>
    </row>
    <row r="329">
      <c r="A329" s="1774" t="s">
        <v>80</v>
      </c>
      <c r="B329" s="1775">
        <f t="shared" ref="B329:G329" si="280">SUM(B181,B187,B193,B199,B205,B211,B218,B224,B230,B236,B242,B248,B255,B261,B267,B273,B279,B285,B292,B298,B304,B310,B316,B322)</f>
        <v>4</v>
      </c>
      <c r="C329" s="1775">
        <f t="shared" si="280"/>
        <v>2</v>
      </c>
      <c r="D329" s="1775">
        <f t="shared" si="280"/>
        <v>2</v>
      </c>
      <c r="E329" s="1775">
        <f t="shared" si="280"/>
        <v>2</v>
      </c>
      <c r="F329" s="1775">
        <f t="shared" si="280"/>
        <v>1</v>
      </c>
      <c r="G329" s="1775">
        <f t="shared" si="280"/>
        <v>1</v>
      </c>
      <c r="H329" s="1775">
        <f>SUM(H181,H187,H193,H199,H205,H218,H224,H230,H236,H242,H248,H255,H261,H267,H273,H279,H285,H292,H298,H304,H310,H316,H322)</f>
        <v>11</v>
      </c>
      <c r="I329" s="1574"/>
      <c r="J329" s="1812"/>
      <c r="K329" s="1775" t="s">
        <v>80</v>
      </c>
      <c r="L329" s="1775">
        <f t="shared" ref="L329:R329" si="281">SUM(L181,L187,L193,L199,L205,L211,L218,L224,L230,L236,L242,L248,L255,L261,L267,L273,L279,L285,L292,L298,L304,L310,L316,L322)</f>
        <v>434</v>
      </c>
      <c r="M329" s="1775">
        <f t="shared" si="281"/>
        <v>422</v>
      </c>
      <c r="N329" s="1775">
        <f t="shared" si="281"/>
        <v>198</v>
      </c>
      <c r="O329" s="1775">
        <f t="shared" si="281"/>
        <v>620</v>
      </c>
      <c r="P329" s="1775">
        <f t="shared" si="281"/>
        <v>0</v>
      </c>
      <c r="Q329" s="1775">
        <f t="shared" si="281"/>
        <v>0</v>
      </c>
      <c r="R329" s="1775">
        <f t="shared" si="281"/>
        <v>0</v>
      </c>
      <c r="S329" s="1532"/>
      <c r="T329" s="1532"/>
      <c r="U329" s="1532"/>
      <c r="V329" s="1532"/>
      <c r="W329" s="1532"/>
      <c r="X329" s="1532"/>
      <c r="Y329" s="1532"/>
      <c r="Z329" s="1532"/>
      <c r="AA329" s="1532"/>
      <c r="AB329" s="1532"/>
    </row>
    <row r="330">
      <c r="A330" s="1757" t="s">
        <v>9</v>
      </c>
      <c r="B330" s="1758">
        <f t="shared" ref="B330:G330" si="282">SUM(B324,B325,B326,B327,B328)</f>
        <v>131</v>
      </c>
      <c r="C330" s="1758">
        <f t="shared" si="282"/>
        <v>32</v>
      </c>
      <c r="D330" s="1758">
        <f t="shared" si="282"/>
        <v>147</v>
      </c>
      <c r="E330" s="1758">
        <f t="shared" si="282"/>
        <v>123</v>
      </c>
      <c r="F330" s="1758">
        <f t="shared" si="282"/>
        <v>109</v>
      </c>
      <c r="G330" s="1758">
        <f t="shared" si="282"/>
        <v>43</v>
      </c>
      <c r="H330" s="1758">
        <f>sum(B330:G330)</f>
        <v>585</v>
      </c>
      <c r="I330" s="1561"/>
      <c r="J330" s="1812"/>
      <c r="K330" s="1758" t="s">
        <v>9</v>
      </c>
      <c r="L330" s="1758">
        <f t="shared" ref="L330:O330" si="283">SUM(L324,L325,L326,L327,L328)</f>
        <v>1075</v>
      </c>
      <c r="M330" s="1758">
        <f t="shared" si="283"/>
        <v>490</v>
      </c>
      <c r="N330" s="1758">
        <f t="shared" si="283"/>
        <v>792</v>
      </c>
      <c r="O330" s="1758">
        <f t="shared" si="283"/>
        <v>1282</v>
      </c>
      <c r="P330" s="1758">
        <f t="shared" ref="P330:R330" si="284">SUM(P324,P325,P326,P327)</f>
        <v>0</v>
      </c>
      <c r="Q330" s="1758">
        <f t="shared" si="284"/>
        <v>0</v>
      </c>
      <c r="R330" s="1758">
        <f t="shared" si="284"/>
        <v>0</v>
      </c>
      <c r="S330" s="1532"/>
      <c r="T330" s="1532"/>
      <c r="U330" s="1532"/>
      <c r="V330" s="1532"/>
      <c r="W330" s="1532"/>
      <c r="X330" s="1532"/>
      <c r="Y330" s="1532"/>
      <c r="Z330" s="1532"/>
      <c r="AA330" s="1532"/>
      <c r="AB330" s="1532"/>
    </row>
    <row r="331">
      <c r="A331" s="1585"/>
      <c r="B331" s="1585"/>
      <c r="C331" s="1585"/>
      <c r="D331" s="1585"/>
      <c r="E331" s="1586"/>
      <c r="F331" s="1587"/>
      <c r="G331" s="1587"/>
      <c r="H331" s="1587"/>
      <c r="I331" s="1601"/>
      <c r="J331" s="1582"/>
      <c r="K331" s="1581"/>
      <c r="L331" s="1581"/>
      <c r="M331" s="1581"/>
      <c r="N331" s="1581"/>
      <c r="O331" s="1581"/>
      <c r="P331" s="1581"/>
      <c r="Q331" s="1582"/>
      <c r="R331" s="1582"/>
      <c r="S331" s="1582"/>
      <c r="T331" s="1582"/>
      <c r="U331" s="1582"/>
      <c r="V331" s="1582"/>
      <c r="W331" s="1582"/>
      <c r="X331" s="1582"/>
      <c r="Y331" s="1582"/>
      <c r="Z331" s="1582"/>
      <c r="AA331" s="1582"/>
      <c r="AB331" s="1582"/>
    </row>
    <row r="332">
      <c r="A332" s="1757" t="s">
        <v>123</v>
      </c>
      <c r="B332" s="1758" t="s">
        <v>2</v>
      </c>
      <c r="C332" s="1758" t="s">
        <v>3</v>
      </c>
      <c r="D332" s="1758" t="s">
        <v>4</v>
      </c>
      <c r="E332" s="1758" t="s">
        <v>5</v>
      </c>
      <c r="F332" s="1758" t="s">
        <v>6</v>
      </c>
      <c r="G332" s="1758" t="s">
        <v>7</v>
      </c>
      <c r="H332" s="1758" t="s">
        <v>9</v>
      </c>
      <c r="I332" s="1532"/>
      <c r="J332" s="1532"/>
      <c r="K332" s="1532"/>
      <c r="L332" s="1532"/>
      <c r="M332" s="1532"/>
      <c r="N332" s="1532"/>
      <c r="O332" s="1532"/>
      <c r="P332" s="1532"/>
      <c r="Q332" s="1532"/>
      <c r="R332" s="1532"/>
      <c r="S332" s="1532"/>
      <c r="T332" s="1532"/>
      <c r="U332" s="1532"/>
      <c r="V332" s="1532"/>
      <c r="W332" s="1532"/>
      <c r="X332" s="1532"/>
      <c r="Y332" s="1532"/>
      <c r="Z332" s="1532"/>
      <c r="AA332" s="1532"/>
      <c r="AB332" s="1532"/>
    </row>
    <row r="333">
      <c r="A333" s="1756" t="s">
        <v>124</v>
      </c>
      <c r="B333" s="693">
        <f t="shared" ref="B333:G333" si="285">sum(B325:B326)</f>
        <v>21</v>
      </c>
      <c r="C333" s="693">
        <f t="shared" si="285"/>
        <v>8</v>
      </c>
      <c r="D333" s="693">
        <f t="shared" si="285"/>
        <v>27</v>
      </c>
      <c r="E333" s="693">
        <f t="shared" si="285"/>
        <v>23</v>
      </c>
      <c r="F333" s="693">
        <f t="shared" si="285"/>
        <v>7</v>
      </c>
      <c r="G333" s="693">
        <f t="shared" si="285"/>
        <v>1</v>
      </c>
      <c r="H333" s="693">
        <f>sum(B333:G333)</f>
        <v>87</v>
      </c>
      <c r="I333" s="1532"/>
      <c r="J333" s="1532"/>
      <c r="K333" s="1532"/>
      <c r="L333" s="1532"/>
      <c r="M333" s="1532"/>
      <c r="N333" s="1532"/>
      <c r="O333" s="1532"/>
      <c r="P333" s="1532"/>
      <c r="Q333" s="1532"/>
      <c r="R333" s="1532"/>
      <c r="S333" s="1532"/>
      <c r="T333" s="1532"/>
      <c r="U333" s="1532"/>
      <c r="V333" s="1532"/>
      <c r="W333" s="1532"/>
      <c r="X333" s="1532"/>
      <c r="Y333" s="1532"/>
      <c r="Z333" s="1532"/>
      <c r="AA333" s="1532"/>
      <c r="AB333" s="1532"/>
    </row>
    <row r="334">
      <c r="A334" s="1789" t="s">
        <v>126</v>
      </c>
      <c r="B334" s="1777">
        <f t="shared" ref="B334:D334" si="286">(B333*10.01)</f>
        <v>210.21</v>
      </c>
      <c r="C334" s="1777">
        <f t="shared" si="286"/>
        <v>80.08</v>
      </c>
      <c r="D334" s="1777">
        <f t="shared" si="286"/>
        <v>270.27</v>
      </c>
      <c r="E334" s="1777">
        <f t="shared" ref="E334:H334" si="287">(E333*22.5)</f>
        <v>517.5</v>
      </c>
      <c r="F334" s="1777">
        <f t="shared" si="287"/>
        <v>157.5</v>
      </c>
      <c r="G334" s="1777">
        <f t="shared" si="287"/>
        <v>22.5</v>
      </c>
      <c r="H334" s="1777">
        <f t="shared" si="287"/>
        <v>1957.5</v>
      </c>
      <c r="I334" s="1603"/>
      <c r="J334" s="1582"/>
      <c r="K334" s="1582"/>
      <c r="L334" s="1582"/>
      <c r="M334" s="1582"/>
      <c r="N334" s="1582"/>
      <c r="O334" s="1582"/>
      <c r="P334" s="1582"/>
      <c r="Q334" s="1582"/>
      <c r="R334" s="1582"/>
      <c r="S334" s="1582"/>
      <c r="T334" s="1582"/>
      <c r="U334" s="1582"/>
      <c r="V334" s="1582"/>
      <c r="W334" s="1582"/>
      <c r="X334" s="1582"/>
      <c r="Y334" s="1582"/>
      <c r="Z334" s="1582"/>
      <c r="AA334" s="1582"/>
      <c r="AB334" s="1582"/>
    </row>
    <row r="335">
      <c r="A335" s="1756" t="s">
        <v>127</v>
      </c>
      <c r="B335" s="693">
        <f t="shared" ref="B335:H335" si="288">B329</f>
        <v>4</v>
      </c>
      <c r="C335" s="693">
        <f t="shared" si="288"/>
        <v>2</v>
      </c>
      <c r="D335" s="693">
        <f t="shared" si="288"/>
        <v>2</v>
      </c>
      <c r="E335" s="693">
        <f t="shared" si="288"/>
        <v>2</v>
      </c>
      <c r="F335" s="693">
        <f t="shared" si="288"/>
        <v>1</v>
      </c>
      <c r="G335" s="693">
        <f t="shared" si="288"/>
        <v>1</v>
      </c>
      <c r="H335" s="693">
        <f t="shared" si="288"/>
        <v>11</v>
      </c>
      <c r="I335" s="1603"/>
      <c r="J335" s="1582"/>
      <c r="K335" s="1582"/>
      <c r="L335" s="1582"/>
      <c r="M335" s="1582"/>
      <c r="N335" s="1582"/>
      <c r="O335" s="1582"/>
      <c r="P335" s="1582"/>
      <c r="Q335" s="1582"/>
      <c r="R335" s="1582"/>
      <c r="S335" s="1582"/>
      <c r="T335" s="1582"/>
      <c r="U335" s="1582"/>
      <c r="V335" s="1582"/>
      <c r="W335" s="1582"/>
      <c r="X335" s="1582"/>
      <c r="Y335" s="1582"/>
      <c r="Z335" s="1582"/>
      <c r="AA335" s="1582"/>
      <c r="AB335" s="1582"/>
    </row>
    <row r="336">
      <c r="A336" s="1756" t="s">
        <v>126</v>
      </c>
      <c r="B336" s="1790">
        <f t="shared" ref="B336:H336" si="289">(B335*5)</f>
        <v>20</v>
      </c>
      <c r="C336" s="1790">
        <f t="shared" si="289"/>
        <v>10</v>
      </c>
      <c r="D336" s="1790">
        <f t="shared" si="289"/>
        <v>10</v>
      </c>
      <c r="E336" s="1790">
        <f t="shared" si="289"/>
        <v>10</v>
      </c>
      <c r="F336" s="1790">
        <f t="shared" si="289"/>
        <v>5</v>
      </c>
      <c r="G336" s="1790">
        <f t="shared" si="289"/>
        <v>5</v>
      </c>
      <c r="H336" s="1790">
        <f t="shared" si="289"/>
        <v>55</v>
      </c>
      <c r="I336" s="1603"/>
      <c r="J336" s="1582"/>
      <c r="K336" s="1582"/>
      <c r="L336" s="1582"/>
      <c r="M336" s="1582"/>
      <c r="N336" s="1582"/>
      <c r="O336" s="1582"/>
      <c r="P336" s="1582"/>
      <c r="Q336" s="1582"/>
      <c r="R336" s="1582"/>
      <c r="S336" s="1582"/>
      <c r="T336" s="1582"/>
      <c r="U336" s="1582"/>
      <c r="V336" s="1582"/>
      <c r="W336" s="1582"/>
      <c r="X336" s="1582"/>
      <c r="Y336" s="1582"/>
      <c r="Z336" s="1582"/>
      <c r="AA336" s="1582"/>
      <c r="AB336" s="1582"/>
    </row>
    <row r="337">
      <c r="A337" s="1757" t="s">
        <v>9</v>
      </c>
      <c r="B337" s="1780">
        <f t="shared" ref="B337:H337" si="290">SUM(B334,B336)</f>
        <v>230.21</v>
      </c>
      <c r="C337" s="1780">
        <f t="shared" si="290"/>
        <v>90.08</v>
      </c>
      <c r="D337" s="1780">
        <f t="shared" si="290"/>
        <v>280.27</v>
      </c>
      <c r="E337" s="1780">
        <f t="shared" si="290"/>
        <v>527.5</v>
      </c>
      <c r="F337" s="1780">
        <f t="shared" si="290"/>
        <v>162.5</v>
      </c>
      <c r="G337" s="1780">
        <f t="shared" si="290"/>
        <v>27.5</v>
      </c>
      <c r="H337" s="1780">
        <f t="shared" si="290"/>
        <v>2012.5</v>
      </c>
      <c r="I337" s="1603"/>
      <c r="J337" s="1582"/>
      <c r="K337" s="1582"/>
      <c r="L337" s="1582"/>
      <c r="M337" s="1582"/>
      <c r="N337" s="1582"/>
      <c r="O337" s="1582"/>
      <c r="P337" s="1582"/>
      <c r="Q337" s="1582"/>
      <c r="R337" s="1582"/>
      <c r="S337" s="1582"/>
      <c r="T337" s="1582"/>
      <c r="U337" s="1582"/>
      <c r="V337" s="1582"/>
      <c r="W337" s="1582"/>
      <c r="X337" s="1582"/>
      <c r="Y337" s="1582"/>
      <c r="Z337" s="1582"/>
      <c r="AA337" s="1582"/>
      <c r="AB337" s="1582"/>
    </row>
    <row r="338">
      <c r="A338" s="1585"/>
      <c r="B338" s="1580"/>
      <c r="C338" s="1580"/>
      <c r="D338" s="1580"/>
      <c r="E338" s="1580"/>
      <c r="F338" s="1580"/>
      <c r="G338" s="1586"/>
      <c r="H338" s="1587"/>
      <c r="I338" s="1580"/>
      <c r="J338" s="1582"/>
      <c r="K338" s="1581"/>
      <c r="L338" s="1581"/>
      <c r="M338" s="1581"/>
      <c r="N338" s="1581"/>
      <c r="O338" s="1581"/>
      <c r="P338" s="1581"/>
      <c r="Q338" s="1582"/>
      <c r="R338" s="1582"/>
      <c r="S338" s="1582"/>
      <c r="T338" s="1582"/>
      <c r="U338" s="1582"/>
      <c r="V338" s="1582"/>
      <c r="W338" s="1582"/>
      <c r="X338" s="1582"/>
      <c r="Y338" s="1582"/>
      <c r="Z338" s="1582"/>
      <c r="AA338" s="1582"/>
      <c r="AB338" s="1582"/>
    </row>
    <row r="339">
      <c r="A339" s="1588" t="s">
        <v>758</v>
      </c>
      <c r="B339" s="1580"/>
      <c r="C339" s="1580"/>
      <c r="D339" s="1580"/>
      <c r="E339" s="1580"/>
      <c r="F339" s="1589"/>
      <c r="G339" s="1781" t="s">
        <v>35</v>
      </c>
      <c r="H339" s="1782" t="s">
        <v>36</v>
      </c>
      <c r="I339" s="1580"/>
      <c r="J339" s="1582"/>
      <c r="K339" s="1581"/>
      <c r="L339" s="1581"/>
      <c r="M339" s="1581"/>
      <c r="N339" s="1581"/>
      <c r="O339" s="1581"/>
      <c r="P339" s="1581"/>
      <c r="Q339" s="1582"/>
      <c r="R339" s="1582"/>
      <c r="S339" s="1582"/>
      <c r="T339" s="1582"/>
      <c r="U339" s="1582"/>
      <c r="V339" s="1582"/>
      <c r="W339" s="1582"/>
      <c r="X339" s="1582"/>
      <c r="Y339" s="1582"/>
      <c r="Z339" s="1582"/>
      <c r="AA339" s="1582"/>
      <c r="AB339" s="1582"/>
    </row>
    <row r="340">
      <c r="A340" s="1581"/>
      <c r="B340" s="1580"/>
      <c r="C340" s="1580"/>
      <c r="D340" s="1580"/>
      <c r="E340" s="1580"/>
      <c r="F340" s="1589"/>
      <c r="G340" s="1784" t="s">
        <v>757</v>
      </c>
      <c r="H340" s="701">
        <f>(H330)</f>
        <v>585</v>
      </c>
      <c r="I340" s="1580"/>
      <c r="J340" s="1582"/>
      <c r="K340" s="1581"/>
      <c r="L340" s="1581"/>
      <c r="M340" s="1581"/>
      <c r="N340" s="1581"/>
      <c r="O340" s="1581"/>
      <c r="P340" s="1581"/>
      <c r="Q340" s="1582"/>
      <c r="R340" s="1582"/>
      <c r="S340" s="1582"/>
      <c r="T340" s="1582"/>
      <c r="U340" s="1582"/>
      <c r="V340" s="1582"/>
      <c r="W340" s="1582"/>
      <c r="X340" s="1582"/>
      <c r="Y340" s="1582"/>
      <c r="Z340" s="1582"/>
      <c r="AA340" s="1582"/>
      <c r="AB340" s="1582"/>
    </row>
    <row r="341">
      <c r="A341" s="1581"/>
      <c r="B341" s="1580"/>
      <c r="C341" s="1580"/>
      <c r="D341" s="1580"/>
      <c r="E341" s="1580"/>
      <c r="F341" s="1589"/>
      <c r="G341" s="1781" t="s">
        <v>9</v>
      </c>
      <c r="H341" s="1758">
        <f>SUM(H340)</f>
        <v>585</v>
      </c>
      <c r="I341" s="1580"/>
      <c r="J341" s="1582"/>
      <c r="K341" s="1581"/>
      <c r="L341" s="1581"/>
      <c r="M341" s="1581"/>
      <c r="N341" s="1581"/>
      <c r="O341" s="1581"/>
      <c r="P341" s="1581"/>
      <c r="Q341" s="1582"/>
      <c r="R341" s="1582"/>
      <c r="S341" s="1582"/>
      <c r="T341" s="1582"/>
      <c r="U341" s="1582"/>
      <c r="V341" s="1582"/>
      <c r="W341" s="1582"/>
      <c r="X341" s="1582"/>
      <c r="Y341" s="1582"/>
      <c r="Z341" s="1582"/>
      <c r="AA341" s="1582"/>
      <c r="AB341" s="1582"/>
    </row>
    <row r="342">
      <c r="A342" s="1581"/>
      <c r="B342" s="1580"/>
      <c r="C342" s="1580"/>
      <c r="D342" s="1580"/>
      <c r="E342" s="1580"/>
      <c r="F342" s="1580"/>
      <c r="G342" s="1586"/>
      <c r="H342" s="1587"/>
      <c r="I342" s="1581"/>
      <c r="J342" s="1582"/>
      <c r="K342" s="1581"/>
      <c r="L342" s="1581"/>
      <c r="M342" s="1581"/>
      <c r="N342" s="1581"/>
      <c r="O342" s="1581"/>
      <c r="P342" s="1581"/>
      <c r="Q342" s="1582"/>
      <c r="R342" s="1582"/>
      <c r="S342" s="1582"/>
      <c r="T342" s="1582"/>
      <c r="U342" s="1582"/>
      <c r="V342" s="1582"/>
      <c r="W342" s="1582"/>
      <c r="X342" s="1582"/>
      <c r="Y342" s="1582"/>
      <c r="Z342" s="1582"/>
      <c r="AA342" s="1582"/>
      <c r="AB342" s="1582"/>
    </row>
    <row r="343">
      <c r="A343" s="1581"/>
      <c r="B343" s="1580"/>
      <c r="C343" s="1580"/>
      <c r="D343" s="1580"/>
      <c r="E343" s="1580"/>
      <c r="F343" s="1589"/>
      <c r="G343" s="1781" t="s">
        <v>131</v>
      </c>
      <c r="H343" s="1758">
        <f>(4000-H341)</f>
        <v>3415</v>
      </c>
      <c r="I343" s="1823">
        <f>(H341/H343)</f>
        <v>0.1713030747</v>
      </c>
      <c r="J343" s="1582"/>
      <c r="K343" s="1581"/>
      <c r="L343" s="1581"/>
      <c r="M343" s="1581"/>
      <c r="N343" s="1581"/>
      <c r="O343" s="1581"/>
      <c r="P343" s="1581"/>
      <c r="Q343" s="1582"/>
      <c r="R343" s="1582"/>
      <c r="S343" s="1582"/>
      <c r="T343" s="1582"/>
      <c r="U343" s="1582"/>
      <c r="V343" s="1582"/>
      <c r="W343" s="1582"/>
      <c r="X343" s="1582"/>
      <c r="Y343" s="1582"/>
      <c r="Z343" s="1582"/>
      <c r="AA343" s="1582"/>
      <c r="AB343" s="1582"/>
    </row>
    <row r="344">
      <c r="A344" s="1585"/>
      <c r="B344" s="1586"/>
      <c r="C344" s="1586"/>
      <c r="D344" s="1586"/>
      <c r="E344" s="1586"/>
      <c r="F344" s="1586"/>
      <c r="G344" s="1586"/>
      <c r="H344" s="1576"/>
      <c r="I344" s="1607"/>
      <c r="J344" s="1582"/>
      <c r="K344" s="1581"/>
      <c r="L344" s="1581"/>
      <c r="M344" s="1581"/>
      <c r="N344" s="1581"/>
      <c r="O344" s="1581"/>
      <c r="P344" s="1581"/>
      <c r="Q344" s="1582"/>
      <c r="R344" s="1582"/>
      <c r="S344" s="1582"/>
      <c r="T344" s="1582"/>
      <c r="U344" s="1582"/>
      <c r="V344" s="1582"/>
      <c r="W344" s="1582"/>
      <c r="X344" s="1582"/>
      <c r="Y344" s="1582"/>
      <c r="Z344" s="1582"/>
      <c r="AA344" s="1582"/>
      <c r="AB344" s="1582"/>
    </row>
    <row r="345">
      <c r="A345" s="1754" t="s">
        <v>749</v>
      </c>
      <c r="B345" s="1755">
        <v>1.0</v>
      </c>
      <c r="C345" s="1755">
        <v>2.0</v>
      </c>
      <c r="D345" s="1755">
        <v>3.0</v>
      </c>
      <c r="E345" s="1755">
        <v>4.0</v>
      </c>
      <c r="F345" s="1755">
        <v>5.0</v>
      </c>
      <c r="G345" s="1755">
        <v>6.0</v>
      </c>
      <c r="H345" s="1755">
        <v>7.0</v>
      </c>
      <c r="I345" s="1530"/>
      <c r="J345" s="1530"/>
      <c r="K345" s="1812"/>
      <c r="L345" s="1754" t="s">
        <v>749</v>
      </c>
      <c r="M345" s="1826"/>
      <c r="N345" s="1826"/>
      <c r="O345" s="1826"/>
      <c r="P345" s="1826"/>
      <c r="Q345" s="1826"/>
      <c r="R345" s="1826"/>
      <c r="S345" s="1826"/>
      <c r="T345" s="1532"/>
      <c r="U345" s="1532"/>
      <c r="V345" s="1532"/>
      <c r="W345" s="1532"/>
      <c r="X345" s="1532"/>
      <c r="Y345" s="1532"/>
      <c r="Z345" s="1532"/>
      <c r="AA345" s="1532"/>
      <c r="AB345" s="1532"/>
    </row>
    <row r="346">
      <c r="A346" s="1756" t="s">
        <v>331</v>
      </c>
      <c r="B346" s="693" t="s">
        <v>2</v>
      </c>
      <c r="C346" s="693" t="s">
        <v>3</v>
      </c>
      <c r="D346" s="693" t="s">
        <v>4</v>
      </c>
      <c r="E346" s="693" t="s">
        <v>5</v>
      </c>
      <c r="F346" s="693" t="s">
        <v>6</v>
      </c>
      <c r="G346" s="693" t="s">
        <v>7</v>
      </c>
      <c r="H346" s="693" t="s">
        <v>9</v>
      </c>
      <c r="I346" s="693" t="s">
        <v>9</v>
      </c>
      <c r="J346" s="693" t="s">
        <v>71</v>
      </c>
      <c r="K346" s="1812"/>
      <c r="L346" s="693" t="s">
        <v>331</v>
      </c>
      <c r="M346" s="693" t="s">
        <v>72</v>
      </c>
      <c r="N346" s="693" t="s">
        <v>13</v>
      </c>
      <c r="O346" s="701" t="s">
        <v>73</v>
      </c>
      <c r="P346" s="693" t="s">
        <v>13</v>
      </c>
      <c r="Q346" s="701" t="s">
        <v>74</v>
      </c>
      <c r="R346" s="701" t="s">
        <v>640</v>
      </c>
      <c r="S346" s="1686" t="s">
        <v>592</v>
      </c>
      <c r="T346" s="1532"/>
      <c r="U346" s="1532"/>
      <c r="V346" s="1532"/>
      <c r="W346" s="1532"/>
      <c r="X346" s="1532"/>
      <c r="Y346" s="1532"/>
      <c r="Z346" s="1532"/>
      <c r="AA346" s="1532"/>
      <c r="AB346" s="1532"/>
    </row>
    <row r="347">
      <c r="A347" s="1827" t="s">
        <v>759</v>
      </c>
      <c r="B347" s="1758"/>
      <c r="C347" s="1758"/>
      <c r="D347" s="1758"/>
      <c r="E347" s="1758"/>
      <c r="F347" s="1758"/>
      <c r="G347" s="1758"/>
      <c r="H347" s="1758"/>
      <c r="I347" s="1758"/>
      <c r="J347" s="1758"/>
      <c r="K347" s="1812"/>
      <c r="L347" s="1827" t="s">
        <v>759</v>
      </c>
      <c r="M347" s="1758"/>
      <c r="N347" s="1758"/>
      <c r="O347" s="1758"/>
      <c r="P347" s="1758"/>
      <c r="Q347" s="1758"/>
      <c r="R347" s="1758"/>
      <c r="S347" s="1758"/>
      <c r="T347" s="1532"/>
      <c r="U347" s="1532"/>
      <c r="V347" s="1532"/>
      <c r="W347" s="1532"/>
      <c r="X347" s="1532"/>
      <c r="Y347" s="1532"/>
      <c r="Z347" s="1532"/>
      <c r="AA347" s="1532"/>
      <c r="AB347" s="1532"/>
    </row>
    <row r="348">
      <c r="A348" s="1828" t="s">
        <v>760</v>
      </c>
      <c r="B348" s="1760"/>
      <c r="C348" s="1760"/>
      <c r="D348" s="1760"/>
      <c r="E348" s="1760"/>
      <c r="F348" s="1761"/>
      <c r="G348" s="1761"/>
      <c r="H348" s="1761"/>
      <c r="I348" s="1761">
        <f t="shared" ref="I348:I387" si="291">SUM(B348:H348)</f>
        <v>0</v>
      </c>
      <c r="J348" s="1762">
        <f>sum(I348:I351)</f>
        <v>0</v>
      </c>
      <c r="K348" s="635"/>
      <c r="L348" s="1828" t="s">
        <v>760</v>
      </c>
      <c r="M348" s="1762"/>
      <c r="N348" s="1762">
        <f>(M348-I348)-S348</f>
        <v>0</v>
      </c>
      <c r="O348" s="1765">
        <v>75.0</v>
      </c>
      <c r="P348" s="1762">
        <f t="shared" ref="P348:P349" si="292">SUM(N348,O348)</f>
        <v>75</v>
      </c>
      <c r="Q348" s="1765"/>
      <c r="R348" s="1762"/>
      <c r="S348" s="1762"/>
      <c r="T348" s="1532"/>
      <c r="U348" s="1532"/>
      <c r="V348" s="1532"/>
      <c r="W348" s="1532"/>
      <c r="X348" s="1532"/>
      <c r="Y348" s="1532"/>
      <c r="Z348" s="1532"/>
      <c r="AA348" s="1532"/>
      <c r="AB348" s="1532"/>
    </row>
    <row r="349">
      <c r="A349" s="1714" t="s">
        <v>77</v>
      </c>
      <c r="B349" s="692"/>
      <c r="C349" s="692"/>
      <c r="D349" s="692"/>
      <c r="E349" s="692"/>
      <c r="F349" s="701"/>
      <c r="G349" s="693"/>
      <c r="H349" s="693"/>
      <c r="I349" s="693">
        <f t="shared" si="291"/>
        <v>0</v>
      </c>
      <c r="J349" s="596">
        <f>(J348/70)</f>
        <v>0</v>
      </c>
      <c r="K349" s="635"/>
      <c r="L349" s="1714" t="s">
        <v>77</v>
      </c>
      <c r="M349" s="701"/>
      <c r="N349" s="701">
        <f>(M349-I349-I350)-S349</f>
        <v>0</v>
      </c>
      <c r="O349" s="692">
        <v>30.0</v>
      </c>
      <c r="P349" s="701">
        <f t="shared" si="292"/>
        <v>30</v>
      </c>
      <c r="Q349" s="701"/>
      <c r="R349" s="701"/>
      <c r="S349" s="1595"/>
      <c r="T349" s="1532"/>
      <c r="U349" s="1532"/>
      <c r="V349" s="1532"/>
      <c r="W349" s="1532"/>
      <c r="X349" s="1532"/>
      <c r="Y349" s="1532"/>
      <c r="Z349" s="1532"/>
      <c r="AA349" s="1532"/>
      <c r="AB349" s="1532"/>
    </row>
    <row r="350">
      <c r="A350" s="1714" t="s">
        <v>78</v>
      </c>
      <c r="B350" s="692"/>
      <c r="C350" s="692"/>
      <c r="D350" s="692"/>
      <c r="E350" s="692"/>
      <c r="F350" s="701"/>
      <c r="G350" s="693"/>
      <c r="H350" s="693"/>
      <c r="I350" s="693">
        <f t="shared" si="291"/>
        <v>0</v>
      </c>
      <c r="J350" s="701"/>
      <c r="K350" s="635"/>
      <c r="L350" s="1714" t="s">
        <v>78</v>
      </c>
      <c r="M350" s="692" t="s">
        <v>79</v>
      </c>
      <c r="N350" s="701" t="s">
        <v>79</v>
      </c>
      <c r="O350" s="692" t="s">
        <v>79</v>
      </c>
      <c r="P350" s="701" t="s">
        <v>79</v>
      </c>
      <c r="Q350" s="701"/>
      <c r="R350" s="701"/>
      <c r="S350" s="1595"/>
      <c r="T350" s="1532"/>
      <c r="U350" s="1532"/>
      <c r="V350" s="1532"/>
      <c r="W350" s="1532"/>
      <c r="X350" s="1532"/>
      <c r="Y350" s="1532"/>
      <c r="Z350" s="1532"/>
      <c r="AA350" s="1532"/>
      <c r="AB350" s="1532"/>
    </row>
    <row r="351">
      <c r="A351" s="1714" t="s">
        <v>446</v>
      </c>
      <c r="B351" s="692"/>
      <c r="C351" s="692"/>
      <c r="D351" s="692"/>
      <c r="E351" s="692"/>
      <c r="F351" s="701"/>
      <c r="G351" s="693"/>
      <c r="H351" s="693"/>
      <c r="I351" s="693">
        <f t="shared" si="291"/>
        <v>0</v>
      </c>
      <c r="J351" s="701"/>
      <c r="K351" s="635"/>
      <c r="L351" s="1714" t="s">
        <v>446</v>
      </c>
      <c r="M351" s="692"/>
      <c r="N351" s="701">
        <f>(M351-I351)-S351</f>
        <v>0</v>
      </c>
      <c r="O351" s="692">
        <v>30.0</v>
      </c>
      <c r="P351" s="701">
        <f>SUM(N351,O351)</f>
        <v>30</v>
      </c>
      <c r="Q351" s="701"/>
      <c r="R351" s="701"/>
      <c r="S351" s="1595"/>
      <c r="T351" s="1532"/>
      <c r="U351" s="1532"/>
      <c r="V351" s="1532"/>
      <c r="W351" s="1532"/>
      <c r="X351" s="1532"/>
      <c r="Y351" s="1532"/>
      <c r="Z351" s="1532"/>
      <c r="AA351" s="1532"/>
      <c r="AB351" s="1532"/>
    </row>
    <row r="352">
      <c r="A352" s="1714" t="s">
        <v>80</v>
      </c>
      <c r="B352" s="692"/>
      <c r="C352" s="692"/>
      <c r="D352" s="692"/>
      <c r="E352" s="692"/>
      <c r="F352" s="701"/>
      <c r="G352" s="693"/>
      <c r="H352" s="693"/>
      <c r="I352" s="693">
        <f t="shared" si="291"/>
        <v>0</v>
      </c>
      <c r="J352" s="701"/>
      <c r="K352" s="635"/>
      <c r="L352" s="1714" t="s">
        <v>80</v>
      </c>
      <c r="M352" s="701"/>
      <c r="N352" s="701">
        <f>(M352-I352)</f>
        <v>0</v>
      </c>
      <c r="O352" s="692">
        <v>75.0</v>
      </c>
      <c r="P352" s="701">
        <f>sum(N352,O352)</f>
        <v>75</v>
      </c>
      <c r="Q352" s="701"/>
      <c r="R352" s="701"/>
      <c r="S352" s="1595"/>
      <c r="T352" s="1532"/>
      <c r="U352" s="1532"/>
      <c r="V352" s="1532"/>
      <c r="W352" s="1532"/>
      <c r="X352" s="1532"/>
      <c r="Y352" s="1532"/>
      <c r="Z352" s="1532"/>
      <c r="AA352" s="1532"/>
      <c r="AB352" s="1532"/>
    </row>
    <row r="353">
      <c r="A353" s="1828" t="s">
        <v>761</v>
      </c>
      <c r="B353" s="1765"/>
      <c r="C353" s="1765"/>
      <c r="D353" s="1765"/>
      <c r="E353" s="1765"/>
      <c r="F353" s="1762"/>
      <c r="G353" s="1761"/>
      <c r="H353" s="1761"/>
      <c r="I353" s="1761">
        <f t="shared" si="291"/>
        <v>0</v>
      </c>
      <c r="J353" s="1762">
        <f>sum(I353:I356)</f>
        <v>0</v>
      </c>
      <c r="K353" s="635"/>
      <c r="L353" s="1828" t="s">
        <v>761</v>
      </c>
      <c r="M353" s="1762"/>
      <c r="N353" s="1762">
        <f>(M353-I353)-S353</f>
        <v>0</v>
      </c>
      <c r="O353" s="1765">
        <v>75.0</v>
      </c>
      <c r="P353" s="1762">
        <f t="shared" ref="P353:P354" si="293">SUM(N353,O353)</f>
        <v>75</v>
      </c>
      <c r="Q353" s="1762"/>
      <c r="R353" s="1762"/>
      <c r="S353" s="1762"/>
      <c r="T353" s="1532"/>
      <c r="U353" s="1532"/>
      <c r="V353" s="1532"/>
      <c r="W353" s="1532"/>
      <c r="X353" s="1532"/>
      <c r="Y353" s="1532"/>
      <c r="Z353" s="1532"/>
      <c r="AA353" s="1532"/>
      <c r="AB353" s="1532"/>
    </row>
    <row r="354">
      <c r="A354" s="1714" t="s">
        <v>77</v>
      </c>
      <c r="B354" s="692"/>
      <c r="C354" s="692"/>
      <c r="D354" s="692"/>
      <c r="E354" s="692"/>
      <c r="F354" s="701"/>
      <c r="G354" s="701"/>
      <c r="H354" s="693"/>
      <c r="I354" s="693">
        <f t="shared" si="291"/>
        <v>0</v>
      </c>
      <c r="J354" s="596">
        <f>(J353/70)</f>
        <v>0</v>
      </c>
      <c r="K354" s="635"/>
      <c r="L354" s="1714" t="s">
        <v>77</v>
      </c>
      <c r="M354" s="701"/>
      <c r="N354" s="701">
        <f>(M354-I354-I355)-S354</f>
        <v>0</v>
      </c>
      <c r="O354" s="692">
        <v>30.0</v>
      </c>
      <c r="P354" s="701">
        <f t="shared" si="293"/>
        <v>30</v>
      </c>
      <c r="Q354" s="701"/>
      <c r="R354" s="701"/>
      <c r="S354" s="1595"/>
      <c r="T354" s="1532"/>
      <c r="U354" s="1532"/>
      <c r="V354" s="1532"/>
      <c r="W354" s="1532"/>
      <c r="X354" s="1532"/>
      <c r="Y354" s="1532"/>
      <c r="Z354" s="1532"/>
      <c r="AA354" s="1532"/>
      <c r="AB354" s="1532"/>
    </row>
    <row r="355">
      <c r="A355" s="1714" t="s">
        <v>78</v>
      </c>
      <c r="B355" s="692"/>
      <c r="C355" s="692"/>
      <c r="D355" s="692"/>
      <c r="E355" s="692"/>
      <c r="F355" s="701"/>
      <c r="G355" s="701"/>
      <c r="H355" s="693"/>
      <c r="I355" s="693">
        <f t="shared" si="291"/>
        <v>0</v>
      </c>
      <c r="J355" s="701"/>
      <c r="K355" s="635"/>
      <c r="L355" s="1714" t="s">
        <v>78</v>
      </c>
      <c r="M355" s="692" t="s">
        <v>79</v>
      </c>
      <c r="N355" s="701" t="s">
        <v>79</v>
      </c>
      <c r="O355" s="692" t="s">
        <v>79</v>
      </c>
      <c r="P355" s="701" t="s">
        <v>79</v>
      </c>
      <c r="Q355" s="701"/>
      <c r="R355" s="701"/>
      <c r="S355" s="1595"/>
      <c r="T355" s="1532"/>
      <c r="U355" s="1532"/>
      <c r="V355" s="1532"/>
      <c r="W355" s="1532"/>
      <c r="X355" s="1532"/>
      <c r="Y355" s="1532"/>
      <c r="Z355" s="1532"/>
      <c r="AA355" s="1532"/>
      <c r="AB355" s="1532"/>
    </row>
    <row r="356">
      <c r="A356" s="1714" t="s">
        <v>446</v>
      </c>
      <c r="B356" s="692"/>
      <c r="C356" s="692"/>
      <c r="D356" s="692"/>
      <c r="E356" s="692"/>
      <c r="F356" s="701"/>
      <c r="G356" s="701"/>
      <c r="H356" s="693"/>
      <c r="I356" s="693">
        <f t="shared" si="291"/>
        <v>0</v>
      </c>
      <c r="J356" s="701"/>
      <c r="K356" s="635"/>
      <c r="L356" s="1714" t="s">
        <v>446</v>
      </c>
      <c r="M356" s="701"/>
      <c r="N356" s="701">
        <f>(M356-I356)-S356</f>
        <v>0</v>
      </c>
      <c r="O356" s="692">
        <v>30.0</v>
      </c>
      <c r="P356" s="701">
        <f>SUM(N356,O356)</f>
        <v>30</v>
      </c>
      <c r="Q356" s="701"/>
      <c r="R356" s="701"/>
      <c r="S356" s="1595"/>
      <c r="T356" s="1532"/>
      <c r="U356" s="1532"/>
      <c r="V356" s="1532"/>
      <c r="W356" s="1532"/>
      <c r="X356" s="1532"/>
      <c r="Y356" s="1532"/>
      <c r="Z356" s="1532"/>
      <c r="AA356" s="1532"/>
      <c r="AB356" s="1532"/>
    </row>
    <row r="357">
      <c r="A357" s="1714" t="s">
        <v>80</v>
      </c>
      <c r="B357" s="692"/>
      <c r="C357" s="692"/>
      <c r="D357" s="692"/>
      <c r="E357" s="692"/>
      <c r="F357" s="701"/>
      <c r="G357" s="701"/>
      <c r="H357" s="693"/>
      <c r="I357" s="693">
        <f t="shared" si="291"/>
        <v>0</v>
      </c>
      <c r="J357" s="701"/>
      <c r="K357" s="635"/>
      <c r="L357" s="1714" t="s">
        <v>80</v>
      </c>
      <c r="M357" s="701"/>
      <c r="N357" s="701">
        <f>(M357-I357)</f>
        <v>0</v>
      </c>
      <c r="O357" s="692">
        <v>75.0</v>
      </c>
      <c r="P357" s="701">
        <f>sum(N357,O357)</f>
        <v>75</v>
      </c>
      <c r="Q357" s="701"/>
      <c r="R357" s="701"/>
      <c r="S357" s="1595"/>
      <c r="T357" s="1532"/>
      <c r="U357" s="1532"/>
      <c r="V357" s="1532"/>
      <c r="W357" s="1532"/>
      <c r="X357" s="1532"/>
      <c r="Y357" s="1532"/>
      <c r="Z357" s="1532"/>
      <c r="AA357" s="1532"/>
      <c r="AB357" s="1532"/>
    </row>
    <row r="358">
      <c r="A358" s="1828" t="s">
        <v>762</v>
      </c>
      <c r="B358" s="1760"/>
      <c r="C358" s="1760"/>
      <c r="D358" s="1760"/>
      <c r="E358" s="1760"/>
      <c r="F358" s="1761"/>
      <c r="G358" s="1761"/>
      <c r="H358" s="1761"/>
      <c r="I358" s="1761">
        <f t="shared" si="291"/>
        <v>0</v>
      </c>
      <c r="J358" s="1762">
        <f>sum(I358:I361)</f>
        <v>0</v>
      </c>
      <c r="K358" s="635"/>
      <c r="L358" s="1828" t="s">
        <v>762</v>
      </c>
      <c r="M358" s="1762"/>
      <c r="N358" s="1762">
        <f>(M358-I358)-S358</f>
        <v>0</v>
      </c>
      <c r="O358" s="1765">
        <v>75.0</v>
      </c>
      <c r="P358" s="1762">
        <f t="shared" ref="P358:P359" si="294">SUM(N358,O358)</f>
        <v>75</v>
      </c>
      <c r="Q358" s="1762"/>
      <c r="R358" s="1762"/>
      <c r="S358" s="1762"/>
      <c r="T358" s="1532"/>
      <c r="U358" s="1532"/>
      <c r="V358" s="1532"/>
      <c r="W358" s="1532"/>
      <c r="X358" s="1532"/>
      <c r="Y358" s="1532"/>
      <c r="Z358" s="1532"/>
      <c r="AA358" s="1532"/>
      <c r="AB358" s="1532"/>
    </row>
    <row r="359">
      <c r="A359" s="1714" t="s">
        <v>77</v>
      </c>
      <c r="B359" s="692"/>
      <c r="C359" s="692"/>
      <c r="D359" s="692"/>
      <c r="E359" s="692"/>
      <c r="F359" s="701"/>
      <c r="G359" s="693"/>
      <c r="H359" s="693"/>
      <c r="I359" s="693">
        <f t="shared" si="291"/>
        <v>0</v>
      </c>
      <c r="J359" s="596">
        <f>(J358/70)</f>
        <v>0</v>
      </c>
      <c r="K359" s="635"/>
      <c r="L359" s="1714" t="s">
        <v>77</v>
      </c>
      <c r="M359" s="692"/>
      <c r="N359" s="701">
        <f>(M359-I359-I360)-S359</f>
        <v>0</v>
      </c>
      <c r="O359" s="692">
        <v>30.0</v>
      </c>
      <c r="P359" s="701">
        <f t="shared" si="294"/>
        <v>30</v>
      </c>
      <c r="Q359" s="701"/>
      <c r="R359" s="701"/>
      <c r="S359" s="1595"/>
      <c r="T359" s="1532"/>
      <c r="U359" s="1532"/>
      <c r="V359" s="1532"/>
      <c r="W359" s="1532"/>
      <c r="X359" s="1532"/>
      <c r="Y359" s="1532"/>
      <c r="Z359" s="1532"/>
      <c r="AA359" s="1532"/>
      <c r="AB359" s="1532"/>
    </row>
    <row r="360">
      <c r="A360" s="1714" t="s">
        <v>78</v>
      </c>
      <c r="B360" s="692"/>
      <c r="C360" s="692"/>
      <c r="D360" s="692"/>
      <c r="E360" s="692"/>
      <c r="F360" s="701"/>
      <c r="G360" s="693"/>
      <c r="H360" s="693"/>
      <c r="I360" s="693">
        <f t="shared" si="291"/>
        <v>0</v>
      </c>
      <c r="J360" s="701"/>
      <c r="K360" s="635"/>
      <c r="L360" s="1714" t="s">
        <v>78</v>
      </c>
      <c r="M360" s="692" t="s">
        <v>79</v>
      </c>
      <c r="N360" s="701" t="s">
        <v>79</v>
      </c>
      <c r="O360" s="692" t="s">
        <v>79</v>
      </c>
      <c r="P360" s="701" t="s">
        <v>79</v>
      </c>
      <c r="Q360" s="701"/>
      <c r="R360" s="701"/>
      <c r="S360" s="1595"/>
      <c r="T360" s="1532"/>
      <c r="U360" s="1532"/>
      <c r="V360" s="1532"/>
      <c r="W360" s="1532"/>
      <c r="X360" s="1532"/>
      <c r="Y360" s="1532"/>
      <c r="Z360" s="1532"/>
      <c r="AA360" s="1532"/>
      <c r="AB360" s="1532"/>
    </row>
    <row r="361">
      <c r="A361" s="1714" t="s">
        <v>446</v>
      </c>
      <c r="B361" s="692"/>
      <c r="C361" s="692"/>
      <c r="D361" s="692"/>
      <c r="E361" s="692"/>
      <c r="F361" s="701"/>
      <c r="G361" s="693"/>
      <c r="H361" s="693"/>
      <c r="I361" s="693">
        <f t="shared" si="291"/>
        <v>0</v>
      </c>
      <c r="J361" s="701"/>
      <c r="K361" s="635"/>
      <c r="L361" s="1714" t="s">
        <v>446</v>
      </c>
      <c r="M361" s="692"/>
      <c r="N361" s="701">
        <f>(M361-I361)-S361</f>
        <v>0</v>
      </c>
      <c r="O361" s="692">
        <v>30.0</v>
      </c>
      <c r="P361" s="701">
        <f>SUM(N361,O361)</f>
        <v>30</v>
      </c>
      <c r="Q361" s="701"/>
      <c r="R361" s="701"/>
      <c r="S361" s="1595"/>
      <c r="T361" s="1532"/>
      <c r="U361" s="1532"/>
      <c r="V361" s="1532"/>
      <c r="W361" s="1532"/>
      <c r="X361" s="1532"/>
      <c r="Y361" s="1532"/>
      <c r="Z361" s="1532"/>
      <c r="AA361" s="1532"/>
      <c r="AB361" s="1532"/>
    </row>
    <row r="362">
      <c r="A362" s="1714" t="s">
        <v>80</v>
      </c>
      <c r="B362" s="692"/>
      <c r="C362" s="692"/>
      <c r="D362" s="692"/>
      <c r="E362" s="692"/>
      <c r="F362" s="701"/>
      <c r="G362" s="693"/>
      <c r="H362" s="693"/>
      <c r="I362" s="693">
        <f t="shared" si="291"/>
        <v>0</v>
      </c>
      <c r="J362" s="701"/>
      <c r="K362" s="635"/>
      <c r="L362" s="1714" t="s">
        <v>80</v>
      </c>
      <c r="M362" s="701"/>
      <c r="N362" s="701">
        <f>(M362-I362)</f>
        <v>0</v>
      </c>
      <c r="O362" s="692">
        <v>75.0</v>
      </c>
      <c r="P362" s="701">
        <f>sum(N362,O362)</f>
        <v>75</v>
      </c>
      <c r="Q362" s="701"/>
      <c r="R362" s="701"/>
      <c r="S362" s="1595"/>
      <c r="T362" s="1532"/>
      <c r="U362" s="1532"/>
      <c r="V362" s="1532"/>
      <c r="W362" s="1532"/>
      <c r="X362" s="1532"/>
      <c r="Y362" s="1532"/>
      <c r="Z362" s="1532"/>
      <c r="AA362" s="1532"/>
      <c r="AB362" s="1532"/>
    </row>
    <row r="363">
      <c r="A363" s="1817" t="s">
        <v>763</v>
      </c>
      <c r="B363" s="1765"/>
      <c r="C363" s="1765"/>
      <c r="D363" s="1765"/>
      <c r="E363" s="1765"/>
      <c r="F363" s="1762"/>
      <c r="G363" s="1761"/>
      <c r="H363" s="1761"/>
      <c r="I363" s="1761">
        <f t="shared" si="291"/>
        <v>0</v>
      </c>
      <c r="J363" s="1762">
        <f>sum(I363:I366)</f>
        <v>0</v>
      </c>
      <c r="K363" s="635"/>
      <c r="L363" s="1817" t="s">
        <v>763</v>
      </c>
      <c r="M363" s="1762"/>
      <c r="N363" s="1762">
        <f>(M363-I363)-S363</f>
        <v>0</v>
      </c>
      <c r="O363" s="1765">
        <v>0.0</v>
      </c>
      <c r="P363" s="1762">
        <f t="shared" ref="P363:P364" si="295">SUM(N363,O363)</f>
        <v>0</v>
      </c>
      <c r="Q363" s="1762"/>
      <c r="R363" s="1762"/>
      <c r="S363" s="1762"/>
      <c r="T363" s="1532"/>
      <c r="U363" s="1532"/>
      <c r="V363" s="1532"/>
      <c r="W363" s="1532"/>
      <c r="X363" s="1532"/>
      <c r="Y363" s="1532"/>
      <c r="Z363" s="1532"/>
      <c r="AA363" s="1532"/>
      <c r="AB363" s="1532"/>
    </row>
    <row r="364">
      <c r="A364" s="1714" t="s">
        <v>77</v>
      </c>
      <c r="B364" s="692"/>
      <c r="C364" s="692"/>
      <c r="D364" s="692"/>
      <c r="E364" s="692"/>
      <c r="F364" s="701"/>
      <c r="G364" s="701"/>
      <c r="H364" s="693"/>
      <c r="I364" s="693">
        <f t="shared" si="291"/>
        <v>0</v>
      </c>
      <c r="J364" s="596">
        <f>(J363/70)</f>
        <v>0</v>
      </c>
      <c r="K364" s="635"/>
      <c r="L364" s="1714" t="s">
        <v>77</v>
      </c>
      <c r="M364" s="701"/>
      <c r="N364" s="701">
        <f>(M364-I364-I365)-S364</f>
        <v>0</v>
      </c>
      <c r="O364" s="692">
        <v>0.0</v>
      </c>
      <c r="P364" s="701">
        <f t="shared" si="295"/>
        <v>0</v>
      </c>
      <c r="Q364" s="701"/>
      <c r="R364" s="701"/>
      <c r="S364" s="1595"/>
      <c r="T364" s="1532"/>
      <c r="U364" s="1532"/>
      <c r="V364" s="1532"/>
      <c r="W364" s="1532"/>
      <c r="X364" s="1532"/>
      <c r="Y364" s="1532"/>
      <c r="Z364" s="1532"/>
      <c r="AA364" s="1532"/>
      <c r="AB364" s="1532"/>
    </row>
    <row r="365">
      <c r="A365" s="1714" t="s">
        <v>78</v>
      </c>
      <c r="B365" s="692"/>
      <c r="C365" s="692"/>
      <c r="D365" s="692"/>
      <c r="E365" s="692"/>
      <c r="F365" s="701"/>
      <c r="G365" s="701"/>
      <c r="H365" s="693"/>
      <c r="I365" s="693">
        <f t="shared" si="291"/>
        <v>0</v>
      </c>
      <c r="J365" s="701"/>
      <c r="K365" s="635"/>
      <c r="L365" s="1714" t="s">
        <v>78</v>
      </c>
      <c r="M365" s="701"/>
      <c r="N365" s="701" t="s">
        <v>79</v>
      </c>
      <c r="O365" s="692" t="s">
        <v>79</v>
      </c>
      <c r="P365" s="701" t="s">
        <v>79</v>
      </c>
      <c r="Q365" s="701"/>
      <c r="R365" s="701"/>
      <c r="S365" s="1595"/>
      <c r="T365" s="1532"/>
      <c r="U365" s="1532"/>
      <c r="V365" s="1532"/>
      <c r="W365" s="1532"/>
      <c r="X365" s="1532"/>
      <c r="Y365" s="1532"/>
      <c r="Z365" s="1532"/>
      <c r="AA365" s="1532"/>
      <c r="AB365" s="1532"/>
    </row>
    <row r="366">
      <c r="A366" s="1714" t="s">
        <v>446</v>
      </c>
      <c r="B366" s="692"/>
      <c r="C366" s="692"/>
      <c r="D366" s="692"/>
      <c r="E366" s="692"/>
      <c r="F366" s="701"/>
      <c r="G366" s="701"/>
      <c r="H366" s="693"/>
      <c r="I366" s="693">
        <f t="shared" si="291"/>
        <v>0</v>
      </c>
      <c r="J366" s="701"/>
      <c r="K366" s="635"/>
      <c r="L366" s="1714" t="s">
        <v>446</v>
      </c>
      <c r="M366" s="701"/>
      <c r="N366" s="701">
        <f>(M366-I366)-S366</f>
        <v>0</v>
      </c>
      <c r="O366" s="692">
        <v>0.0</v>
      </c>
      <c r="P366" s="701">
        <f>SUM(N366,O366)</f>
        <v>0</v>
      </c>
      <c r="Q366" s="701"/>
      <c r="R366" s="1595"/>
      <c r="S366" s="1595"/>
      <c r="T366" s="1532"/>
      <c r="U366" s="1532"/>
      <c r="V366" s="1532"/>
      <c r="W366" s="1532"/>
      <c r="X366" s="1532"/>
      <c r="Y366" s="1532"/>
      <c r="Z366" s="1532"/>
      <c r="AA366" s="1532"/>
      <c r="AB366" s="1532"/>
    </row>
    <row r="367">
      <c r="A367" s="1714" t="s">
        <v>80</v>
      </c>
      <c r="B367" s="692"/>
      <c r="C367" s="692"/>
      <c r="D367" s="692"/>
      <c r="E367" s="692"/>
      <c r="F367" s="701"/>
      <c r="G367" s="701"/>
      <c r="H367" s="693"/>
      <c r="I367" s="693">
        <f t="shared" si="291"/>
        <v>0</v>
      </c>
      <c r="J367" s="701"/>
      <c r="K367" s="635"/>
      <c r="L367" s="1714" t="s">
        <v>80</v>
      </c>
      <c r="M367" s="701"/>
      <c r="N367" s="701">
        <f>(M367-I367)</f>
        <v>0</v>
      </c>
      <c r="O367" s="692">
        <v>0.0</v>
      </c>
      <c r="P367" s="701">
        <f>sum(N367,O367)</f>
        <v>0</v>
      </c>
      <c r="Q367" s="701"/>
      <c r="R367" s="1595"/>
      <c r="S367" s="1595"/>
      <c r="T367" s="1532"/>
      <c r="U367" s="1532"/>
      <c r="V367" s="1532"/>
      <c r="W367" s="1532"/>
      <c r="X367" s="1532"/>
      <c r="Y367" s="1532"/>
      <c r="Z367" s="1532"/>
      <c r="AA367" s="1532"/>
      <c r="AB367" s="1532"/>
    </row>
    <row r="368">
      <c r="A368" s="1828" t="s">
        <v>764</v>
      </c>
      <c r="B368" s="1760"/>
      <c r="C368" s="1760"/>
      <c r="D368" s="1760"/>
      <c r="E368" s="1760"/>
      <c r="F368" s="1761"/>
      <c r="G368" s="1761"/>
      <c r="H368" s="1761"/>
      <c r="I368" s="1761">
        <f t="shared" si="291"/>
        <v>0</v>
      </c>
      <c r="J368" s="1762">
        <f>sum(I368:I371)</f>
        <v>0</v>
      </c>
      <c r="K368" s="635"/>
      <c r="L368" s="1828" t="s">
        <v>764</v>
      </c>
      <c r="M368" s="1762"/>
      <c r="N368" s="1762">
        <f>(M368-I368)-S368</f>
        <v>0</v>
      </c>
      <c r="O368" s="1765">
        <v>75.0</v>
      </c>
      <c r="P368" s="1762">
        <f t="shared" ref="P368:P369" si="296">SUM(N368,O368)</f>
        <v>75</v>
      </c>
      <c r="Q368" s="1762"/>
      <c r="R368" s="1762"/>
      <c r="S368" s="1762"/>
      <c r="T368" s="1532"/>
      <c r="U368" s="1532"/>
      <c r="V368" s="1532"/>
      <c r="W368" s="1532"/>
      <c r="X368" s="1532"/>
      <c r="Y368" s="1532"/>
      <c r="Z368" s="1532"/>
      <c r="AA368" s="1532"/>
      <c r="AB368" s="1532"/>
    </row>
    <row r="369">
      <c r="A369" s="1714" t="s">
        <v>77</v>
      </c>
      <c r="B369" s="692"/>
      <c r="C369" s="692"/>
      <c r="D369" s="692"/>
      <c r="E369" s="692"/>
      <c r="F369" s="701"/>
      <c r="G369" s="693"/>
      <c r="H369" s="693"/>
      <c r="I369" s="693">
        <f t="shared" si="291"/>
        <v>0</v>
      </c>
      <c r="J369" s="596">
        <f>(J368/70)</f>
        <v>0</v>
      </c>
      <c r="K369" s="635"/>
      <c r="L369" s="1714" t="s">
        <v>77</v>
      </c>
      <c r="M369" s="701"/>
      <c r="N369" s="701">
        <f>(M369-I369-I370)-S369</f>
        <v>0</v>
      </c>
      <c r="O369" s="692">
        <v>30.0</v>
      </c>
      <c r="P369" s="701">
        <f t="shared" si="296"/>
        <v>30</v>
      </c>
      <c r="Q369" s="701"/>
      <c r="R369" s="701"/>
      <c r="S369" s="1595"/>
      <c r="T369" s="1532"/>
      <c r="U369" s="1532"/>
      <c r="V369" s="1532"/>
      <c r="W369" s="1532"/>
      <c r="X369" s="1532"/>
      <c r="Y369" s="1532"/>
      <c r="Z369" s="1532"/>
      <c r="AA369" s="1532"/>
      <c r="AB369" s="1532"/>
    </row>
    <row r="370">
      <c r="A370" s="1714" t="s">
        <v>78</v>
      </c>
      <c r="B370" s="692"/>
      <c r="C370" s="692"/>
      <c r="D370" s="692"/>
      <c r="E370" s="692"/>
      <c r="F370" s="701"/>
      <c r="G370" s="693"/>
      <c r="H370" s="693"/>
      <c r="I370" s="693">
        <f t="shared" si="291"/>
        <v>0</v>
      </c>
      <c r="J370" s="701"/>
      <c r="K370" s="635"/>
      <c r="L370" s="1714" t="s">
        <v>78</v>
      </c>
      <c r="M370" s="692" t="s">
        <v>79</v>
      </c>
      <c r="N370" s="701" t="s">
        <v>79</v>
      </c>
      <c r="O370" s="692" t="s">
        <v>79</v>
      </c>
      <c r="P370" s="701" t="s">
        <v>79</v>
      </c>
      <c r="Q370" s="701"/>
      <c r="R370" s="701"/>
      <c r="S370" s="1595"/>
      <c r="T370" s="1532"/>
      <c r="U370" s="1532"/>
      <c r="V370" s="1532"/>
      <c r="W370" s="1532"/>
      <c r="X370" s="1532"/>
      <c r="Y370" s="1532"/>
      <c r="Z370" s="1532"/>
      <c r="AA370" s="1532"/>
      <c r="AB370" s="1532"/>
    </row>
    <row r="371">
      <c r="A371" s="1714" t="s">
        <v>446</v>
      </c>
      <c r="B371" s="692"/>
      <c r="C371" s="692"/>
      <c r="D371" s="692"/>
      <c r="E371" s="692"/>
      <c r="F371" s="701"/>
      <c r="G371" s="693"/>
      <c r="H371" s="693"/>
      <c r="I371" s="693">
        <f t="shared" si="291"/>
        <v>0</v>
      </c>
      <c r="J371" s="701"/>
      <c r="K371" s="635"/>
      <c r="L371" s="1714" t="s">
        <v>446</v>
      </c>
      <c r="M371" s="701"/>
      <c r="N371" s="701">
        <f>(M371-I371)-S371</f>
        <v>0</v>
      </c>
      <c r="O371" s="692">
        <v>30.0</v>
      </c>
      <c r="P371" s="701">
        <f>SUM(N371,O371)</f>
        <v>30</v>
      </c>
      <c r="Q371" s="701"/>
      <c r="R371" s="701"/>
      <c r="S371" s="1595"/>
      <c r="T371" s="1532"/>
      <c r="U371" s="1532"/>
      <c r="V371" s="1532"/>
      <c r="W371" s="1532"/>
      <c r="X371" s="1532"/>
      <c r="Y371" s="1532"/>
      <c r="Z371" s="1532"/>
      <c r="AA371" s="1532"/>
      <c r="AB371" s="1532"/>
    </row>
    <row r="372">
      <c r="A372" s="1714" t="s">
        <v>80</v>
      </c>
      <c r="B372" s="692"/>
      <c r="C372" s="692"/>
      <c r="D372" s="692"/>
      <c r="E372" s="692"/>
      <c r="F372" s="701"/>
      <c r="G372" s="693"/>
      <c r="H372" s="693"/>
      <c r="I372" s="693">
        <f t="shared" si="291"/>
        <v>0</v>
      </c>
      <c r="J372" s="701"/>
      <c r="K372" s="635"/>
      <c r="L372" s="1714" t="s">
        <v>80</v>
      </c>
      <c r="M372" s="701"/>
      <c r="N372" s="701">
        <f>(M372-I372)</f>
        <v>0</v>
      </c>
      <c r="O372" s="692">
        <v>75.0</v>
      </c>
      <c r="P372" s="701">
        <f>sum(N372,O372)</f>
        <v>75</v>
      </c>
      <c r="Q372" s="701"/>
      <c r="R372" s="701"/>
      <c r="S372" s="1595"/>
      <c r="T372" s="1532"/>
      <c r="U372" s="1532"/>
      <c r="V372" s="1532"/>
      <c r="W372" s="1532"/>
      <c r="X372" s="1532"/>
      <c r="Y372" s="1532"/>
      <c r="Z372" s="1532"/>
      <c r="AA372" s="1532"/>
      <c r="AB372" s="1532"/>
    </row>
    <row r="373">
      <c r="A373" s="1828" t="s">
        <v>765</v>
      </c>
      <c r="B373" s="1760"/>
      <c r="C373" s="1760"/>
      <c r="D373" s="1760"/>
      <c r="E373" s="1760"/>
      <c r="F373" s="1761"/>
      <c r="G373" s="1761"/>
      <c r="H373" s="1761"/>
      <c r="I373" s="1761">
        <f t="shared" si="291"/>
        <v>0</v>
      </c>
      <c r="J373" s="1762">
        <f>sum(I373:I376)</f>
        <v>0</v>
      </c>
      <c r="K373" s="635"/>
      <c r="L373" s="1828" t="s">
        <v>765</v>
      </c>
      <c r="M373" s="1762"/>
      <c r="N373" s="1762">
        <f>(M373-I373)-S373</f>
        <v>0</v>
      </c>
      <c r="O373" s="1765">
        <v>0.0</v>
      </c>
      <c r="P373" s="1762">
        <f t="shared" ref="P373:P374" si="297">SUM(N373,O373)</f>
        <v>0</v>
      </c>
      <c r="Q373" s="1762"/>
      <c r="R373" s="1762"/>
      <c r="S373" s="1762"/>
      <c r="T373" s="1532"/>
      <c r="U373" s="1532"/>
      <c r="V373" s="1532"/>
      <c r="W373" s="1532"/>
      <c r="X373" s="1532"/>
      <c r="Y373" s="1532"/>
      <c r="Z373" s="1532"/>
      <c r="AA373" s="1532"/>
      <c r="AB373" s="1532"/>
    </row>
    <row r="374">
      <c r="A374" s="1714" t="s">
        <v>77</v>
      </c>
      <c r="B374" s="692"/>
      <c r="C374" s="692"/>
      <c r="D374" s="692"/>
      <c r="E374" s="692"/>
      <c r="F374" s="701"/>
      <c r="G374" s="693"/>
      <c r="H374" s="693"/>
      <c r="I374" s="693">
        <f t="shared" si="291"/>
        <v>0</v>
      </c>
      <c r="J374" s="596">
        <f>(J373/70)</f>
        <v>0</v>
      </c>
      <c r="K374" s="635"/>
      <c r="L374" s="1714" t="s">
        <v>77</v>
      </c>
      <c r="M374" s="701"/>
      <c r="N374" s="701">
        <f>(M374-I374-I375)-S374</f>
        <v>0</v>
      </c>
      <c r="O374" s="692">
        <v>0.0</v>
      </c>
      <c r="P374" s="701">
        <f t="shared" si="297"/>
        <v>0</v>
      </c>
      <c r="Q374" s="701"/>
      <c r="R374" s="701"/>
      <c r="S374" s="1595"/>
      <c r="T374" s="1532"/>
      <c r="U374" s="1532"/>
      <c r="V374" s="1532"/>
      <c r="W374" s="1532"/>
      <c r="X374" s="1532"/>
      <c r="Y374" s="1532"/>
      <c r="Z374" s="1532"/>
      <c r="AA374" s="1532"/>
      <c r="AB374" s="1532"/>
    </row>
    <row r="375">
      <c r="A375" s="1714" t="s">
        <v>78</v>
      </c>
      <c r="B375" s="692"/>
      <c r="C375" s="692"/>
      <c r="D375" s="692"/>
      <c r="E375" s="692"/>
      <c r="F375" s="701"/>
      <c r="G375" s="693"/>
      <c r="H375" s="693"/>
      <c r="I375" s="693">
        <f t="shared" si="291"/>
        <v>0</v>
      </c>
      <c r="J375" s="701"/>
      <c r="K375" s="635"/>
      <c r="L375" s="1714" t="s">
        <v>78</v>
      </c>
      <c r="M375" s="692" t="s">
        <v>79</v>
      </c>
      <c r="N375" s="701" t="s">
        <v>79</v>
      </c>
      <c r="O375" s="692" t="s">
        <v>79</v>
      </c>
      <c r="P375" s="701" t="s">
        <v>79</v>
      </c>
      <c r="Q375" s="701"/>
      <c r="R375" s="701"/>
      <c r="S375" s="1595"/>
      <c r="T375" s="1532"/>
      <c r="U375" s="1532"/>
      <c r="V375" s="1532"/>
      <c r="W375" s="1532"/>
      <c r="X375" s="1532"/>
      <c r="Y375" s="1532"/>
      <c r="Z375" s="1532"/>
      <c r="AA375" s="1532"/>
      <c r="AB375" s="1532"/>
    </row>
    <row r="376">
      <c r="A376" s="1714" t="s">
        <v>446</v>
      </c>
      <c r="B376" s="692"/>
      <c r="C376" s="692"/>
      <c r="D376" s="692"/>
      <c r="E376" s="692"/>
      <c r="F376" s="701"/>
      <c r="G376" s="693"/>
      <c r="H376" s="693"/>
      <c r="I376" s="693">
        <f t="shared" si="291"/>
        <v>0</v>
      </c>
      <c r="J376" s="701"/>
      <c r="K376" s="635"/>
      <c r="L376" s="1714" t="s">
        <v>446</v>
      </c>
      <c r="M376" s="701"/>
      <c r="N376" s="701">
        <f>(M376-I376)-S376</f>
        <v>0</v>
      </c>
      <c r="O376" s="692">
        <v>0.0</v>
      </c>
      <c r="P376" s="701">
        <f>SUM(N376,O376)</f>
        <v>0</v>
      </c>
      <c r="Q376" s="701"/>
      <c r="R376" s="701"/>
      <c r="S376" s="1595"/>
      <c r="T376" s="1532"/>
      <c r="U376" s="1532"/>
      <c r="V376" s="1532"/>
      <c r="W376" s="1532"/>
      <c r="X376" s="1532"/>
      <c r="Y376" s="1532"/>
      <c r="Z376" s="1532"/>
      <c r="AA376" s="1532"/>
      <c r="AB376" s="1532"/>
    </row>
    <row r="377">
      <c r="A377" s="1714" t="s">
        <v>80</v>
      </c>
      <c r="B377" s="692"/>
      <c r="C377" s="692"/>
      <c r="D377" s="692"/>
      <c r="E377" s="692"/>
      <c r="F377" s="701"/>
      <c r="G377" s="693"/>
      <c r="H377" s="693"/>
      <c r="I377" s="693">
        <f t="shared" si="291"/>
        <v>0</v>
      </c>
      <c r="J377" s="701"/>
      <c r="K377" s="635"/>
      <c r="L377" s="1714" t="s">
        <v>80</v>
      </c>
      <c r="M377" s="701"/>
      <c r="N377" s="701">
        <f>(M377-I377)</f>
        <v>0</v>
      </c>
      <c r="O377" s="692">
        <v>0.0</v>
      </c>
      <c r="P377" s="701">
        <f>sum(N377,O377)</f>
        <v>0</v>
      </c>
      <c r="Q377" s="701"/>
      <c r="R377" s="701"/>
      <c r="S377" s="1595"/>
      <c r="T377" s="1532"/>
      <c r="U377" s="1532"/>
      <c r="V377" s="1532"/>
      <c r="W377" s="1532"/>
      <c r="X377" s="1532"/>
      <c r="Y377" s="1532"/>
      <c r="Z377" s="1532"/>
      <c r="AA377" s="1532"/>
      <c r="AB377" s="1532"/>
    </row>
    <row r="378">
      <c r="A378" s="1828" t="s">
        <v>766</v>
      </c>
      <c r="B378" s="1760"/>
      <c r="C378" s="1760"/>
      <c r="D378" s="1760"/>
      <c r="E378" s="1760"/>
      <c r="F378" s="1761"/>
      <c r="G378" s="1761"/>
      <c r="H378" s="1761"/>
      <c r="I378" s="1761">
        <f t="shared" si="291"/>
        <v>0</v>
      </c>
      <c r="J378" s="1762">
        <f>sum(I378:I381)</f>
        <v>0</v>
      </c>
      <c r="K378" s="635"/>
      <c r="L378" s="1828" t="s">
        <v>766</v>
      </c>
      <c r="M378" s="1762"/>
      <c r="N378" s="1762">
        <f>(M378-I378)-S378</f>
        <v>0</v>
      </c>
      <c r="O378" s="1765">
        <v>0.0</v>
      </c>
      <c r="P378" s="1762">
        <f t="shared" ref="P378:P379" si="298">SUM(N378,O378)</f>
        <v>0</v>
      </c>
      <c r="Q378" s="1762"/>
      <c r="R378" s="1762"/>
      <c r="S378" s="1762"/>
      <c r="T378" s="1532"/>
      <c r="U378" s="1532"/>
      <c r="V378" s="1532"/>
      <c r="W378" s="1532"/>
      <c r="X378" s="1532"/>
      <c r="Y378" s="1532"/>
      <c r="Z378" s="1532"/>
      <c r="AA378" s="1532"/>
      <c r="AB378" s="1532"/>
    </row>
    <row r="379">
      <c r="A379" s="1714" t="s">
        <v>77</v>
      </c>
      <c r="B379" s="692"/>
      <c r="C379" s="692"/>
      <c r="D379" s="692"/>
      <c r="E379" s="692"/>
      <c r="F379" s="701"/>
      <c r="G379" s="693"/>
      <c r="H379" s="693"/>
      <c r="I379" s="693">
        <f t="shared" si="291"/>
        <v>0</v>
      </c>
      <c r="J379" s="596">
        <f>(J378/70)</f>
        <v>0</v>
      </c>
      <c r="K379" s="635"/>
      <c r="L379" s="1714" t="s">
        <v>77</v>
      </c>
      <c r="M379" s="701"/>
      <c r="N379" s="701">
        <f>(M379-I379-I380)-S379</f>
        <v>0</v>
      </c>
      <c r="O379" s="692">
        <v>0.0</v>
      </c>
      <c r="P379" s="701">
        <f t="shared" si="298"/>
        <v>0</v>
      </c>
      <c r="Q379" s="701"/>
      <c r="R379" s="701"/>
      <c r="S379" s="1595"/>
      <c r="T379" s="1532"/>
      <c r="U379" s="1532"/>
      <c r="V379" s="1532"/>
      <c r="W379" s="1532"/>
      <c r="X379" s="1532"/>
      <c r="Y379" s="1532"/>
      <c r="Z379" s="1532"/>
      <c r="AA379" s="1532"/>
      <c r="AB379" s="1532"/>
    </row>
    <row r="380">
      <c r="A380" s="1714" t="s">
        <v>78</v>
      </c>
      <c r="B380" s="692"/>
      <c r="C380" s="692"/>
      <c r="D380" s="692"/>
      <c r="E380" s="692"/>
      <c r="F380" s="701"/>
      <c r="G380" s="693"/>
      <c r="H380" s="693"/>
      <c r="I380" s="693">
        <f t="shared" si="291"/>
        <v>0</v>
      </c>
      <c r="J380" s="701"/>
      <c r="K380" s="635"/>
      <c r="L380" s="1714" t="s">
        <v>78</v>
      </c>
      <c r="M380" s="692" t="s">
        <v>79</v>
      </c>
      <c r="N380" s="701" t="s">
        <v>79</v>
      </c>
      <c r="O380" s="692" t="s">
        <v>79</v>
      </c>
      <c r="P380" s="701" t="s">
        <v>79</v>
      </c>
      <c r="Q380" s="701"/>
      <c r="R380" s="701"/>
      <c r="S380" s="1595"/>
      <c r="T380" s="1532"/>
      <c r="U380" s="1532"/>
      <c r="V380" s="1532"/>
      <c r="W380" s="1532"/>
      <c r="X380" s="1532"/>
      <c r="Y380" s="1532"/>
      <c r="Z380" s="1532"/>
      <c r="AA380" s="1532"/>
      <c r="AB380" s="1532"/>
    </row>
    <row r="381">
      <c r="A381" s="1714" t="s">
        <v>446</v>
      </c>
      <c r="B381" s="692"/>
      <c r="C381" s="692"/>
      <c r="D381" s="692"/>
      <c r="E381" s="692"/>
      <c r="F381" s="701"/>
      <c r="G381" s="693"/>
      <c r="H381" s="693"/>
      <c r="I381" s="693">
        <f t="shared" si="291"/>
        <v>0</v>
      </c>
      <c r="J381" s="701"/>
      <c r="K381" s="635"/>
      <c r="L381" s="1714" t="s">
        <v>446</v>
      </c>
      <c r="M381" s="701"/>
      <c r="N381" s="701">
        <f>(M381-I381)-S381</f>
        <v>0</v>
      </c>
      <c r="O381" s="692">
        <v>0.0</v>
      </c>
      <c r="P381" s="701">
        <f>SUM(N381,O381)</f>
        <v>0</v>
      </c>
      <c r="Q381" s="701"/>
      <c r="R381" s="701"/>
      <c r="S381" s="1595"/>
      <c r="T381" s="1532"/>
      <c r="U381" s="1532"/>
      <c r="V381" s="1532"/>
      <c r="W381" s="1532"/>
      <c r="X381" s="1532"/>
      <c r="Y381" s="1532"/>
      <c r="Z381" s="1532"/>
      <c r="AA381" s="1532"/>
      <c r="AB381" s="1532"/>
    </row>
    <row r="382">
      <c r="A382" s="1714" t="s">
        <v>80</v>
      </c>
      <c r="B382" s="692"/>
      <c r="C382" s="692"/>
      <c r="D382" s="692"/>
      <c r="E382" s="692"/>
      <c r="F382" s="701"/>
      <c r="G382" s="693"/>
      <c r="H382" s="693"/>
      <c r="I382" s="693">
        <f t="shared" si="291"/>
        <v>0</v>
      </c>
      <c r="J382" s="701"/>
      <c r="K382" s="635"/>
      <c r="L382" s="1714" t="s">
        <v>80</v>
      </c>
      <c r="M382" s="701"/>
      <c r="N382" s="701">
        <f>(M382-I382)</f>
        <v>0</v>
      </c>
      <c r="O382" s="692">
        <v>0.0</v>
      </c>
      <c r="P382" s="701">
        <f>sum(N382,O382)</f>
        <v>0</v>
      </c>
      <c r="Q382" s="701"/>
      <c r="R382" s="701"/>
      <c r="S382" s="1595"/>
      <c r="T382" s="1532"/>
      <c r="U382" s="1532"/>
      <c r="V382" s="1532"/>
      <c r="W382" s="1532"/>
      <c r="X382" s="1532"/>
      <c r="Y382" s="1532"/>
      <c r="Z382" s="1532"/>
      <c r="AA382" s="1532"/>
      <c r="AB382" s="1532"/>
    </row>
    <row r="383">
      <c r="A383" s="1828" t="s">
        <v>598</v>
      </c>
      <c r="B383" s="1760"/>
      <c r="C383" s="1760"/>
      <c r="D383" s="1760"/>
      <c r="E383" s="1760"/>
      <c r="F383" s="1761"/>
      <c r="G383" s="1761"/>
      <c r="H383" s="1761"/>
      <c r="I383" s="1761">
        <f t="shared" si="291"/>
        <v>0</v>
      </c>
      <c r="J383" s="1762">
        <f>sum(I383:I386)</f>
        <v>0</v>
      </c>
      <c r="K383" s="635"/>
      <c r="L383" s="1828" t="s">
        <v>598</v>
      </c>
      <c r="M383" s="1762"/>
      <c r="N383" s="1762">
        <f>(M383-I383)-S383</f>
        <v>0</v>
      </c>
      <c r="O383" s="1765">
        <v>75.0</v>
      </c>
      <c r="P383" s="1762">
        <f t="shared" ref="P383:P384" si="299">SUM(N383,O383)</f>
        <v>75</v>
      </c>
      <c r="Q383" s="1762"/>
      <c r="R383" s="1762"/>
      <c r="S383" s="1762"/>
      <c r="T383" s="1532"/>
      <c r="U383" s="1532"/>
      <c r="V383" s="1532"/>
      <c r="W383" s="1532"/>
      <c r="X383" s="1532"/>
      <c r="Y383" s="1532"/>
      <c r="Z383" s="1532"/>
      <c r="AA383" s="1532"/>
      <c r="AB383" s="1532"/>
    </row>
    <row r="384">
      <c r="A384" s="1714" t="s">
        <v>77</v>
      </c>
      <c r="B384" s="692"/>
      <c r="C384" s="692"/>
      <c r="D384" s="692"/>
      <c r="E384" s="692"/>
      <c r="F384" s="701"/>
      <c r="G384" s="693"/>
      <c r="H384" s="693"/>
      <c r="I384" s="693">
        <f t="shared" si="291"/>
        <v>0</v>
      </c>
      <c r="J384" s="596">
        <f>(J383/70)</f>
        <v>0</v>
      </c>
      <c r="K384" s="635"/>
      <c r="L384" s="1714" t="s">
        <v>77</v>
      </c>
      <c r="M384" s="701"/>
      <c r="N384" s="701">
        <f>(M384-I384-I385)-S384</f>
        <v>0</v>
      </c>
      <c r="O384" s="692">
        <v>30.0</v>
      </c>
      <c r="P384" s="701">
        <f t="shared" si="299"/>
        <v>30</v>
      </c>
      <c r="Q384" s="701"/>
      <c r="R384" s="701"/>
      <c r="S384" s="1595"/>
      <c r="T384" s="1532"/>
      <c r="U384" s="1532"/>
      <c r="V384" s="1532"/>
      <c r="W384" s="1532"/>
      <c r="X384" s="1532"/>
      <c r="Y384" s="1532"/>
      <c r="Z384" s="1532"/>
      <c r="AA384" s="1532"/>
      <c r="AB384" s="1532"/>
    </row>
    <row r="385">
      <c r="A385" s="1714" t="s">
        <v>78</v>
      </c>
      <c r="B385" s="692"/>
      <c r="C385" s="692"/>
      <c r="D385" s="692"/>
      <c r="E385" s="692"/>
      <c r="F385" s="701"/>
      <c r="G385" s="693"/>
      <c r="H385" s="693"/>
      <c r="I385" s="693">
        <f t="shared" si="291"/>
        <v>0</v>
      </c>
      <c r="J385" s="701"/>
      <c r="K385" s="635"/>
      <c r="L385" s="1714" t="s">
        <v>78</v>
      </c>
      <c r="M385" s="692" t="s">
        <v>79</v>
      </c>
      <c r="N385" s="701" t="s">
        <v>79</v>
      </c>
      <c r="O385" s="692" t="s">
        <v>79</v>
      </c>
      <c r="P385" s="701" t="s">
        <v>79</v>
      </c>
      <c r="Q385" s="701"/>
      <c r="R385" s="701"/>
      <c r="S385" s="1595"/>
      <c r="T385" s="1532"/>
      <c r="U385" s="1532"/>
      <c r="V385" s="1532"/>
      <c r="W385" s="1532"/>
      <c r="X385" s="1532"/>
      <c r="Y385" s="1532"/>
      <c r="Z385" s="1532"/>
      <c r="AA385" s="1532"/>
      <c r="AB385" s="1532"/>
    </row>
    <row r="386">
      <c r="A386" s="1714" t="s">
        <v>446</v>
      </c>
      <c r="B386" s="692"/>
      <c r="C386" s="692"/>
      <c r="D386" s="692"/>
      <c r="E386" s="692"/>
      <c r="F386" s="701"/>
      <c r="G386" s="693"/>
      <c r="H386" s="693"/>
      <c r="I386" s="693">
        <f t="shared" si="291"/>
        <v>0</v>
      </c>
      <c r="J386" s="701"/>
      <c r="K386" s="635"/>
      <c r="L386" s="1714" t="s">
        <v>446</v>
      </c>
      <c r="M386" s="701"/>
      <c r="N386" s="701">
        <f>(M386-I386)-S386</f>
        <v>0</v>
      </c>
      <c r="O386" s="692">
        <v>30.0</v>
      </c>
      <c r="P386" s="701">
        <f>SUM(N386,O386)</f>
        <v>30</v>
      </c>
      <c r="Q386" s="701"/>
      <c r="R386" s="701"/>
      <c r="S386" s="1595"/>
      <c r="T386" s="1532"/>
      <c r="U386" s="1532"/>
      <c r="V386" s="1532"/>
      <c r="W386" s="1532"/>
      <c r="X386" s="1532"/>
      <c r="Y386" s="1532"/>
      <c r="Z386" s="1532"/>
      <c r="AA386" s="1532"/>
      <c r="AB386" s="1532"/>
    </row>
    <row r="387">
      <c r="A387" s="1714" t="s">
        <v>80</v>
      </c>
      <c r="B387" s="692"/>
      <c r="C387" s="692"/>
      <c r="D387" s="692"/>
      <c r="E387" s="692"/>
      <c r="F387" s="701"/>
      <c r="G387" s="693"/>
      <c r="H387" s="693"/>
      <c r="I387" s="693">
        <f t="shared" si="291"/>
        <v>0</v>
      </c>
      <c r="J387" s="701"/>
      <c r="K387" s="635"/>
      <c r="L387" s="1714" t="s">
        <v>80</v>
      </c>
      <c r="M387" s="701"/>
      <c r="N387" s="701">
        <f>(M387-I387)</f>
        <v>0</v>
      </c>
      <c r="O387" s="692">
        <v>75.0</v>
      </c>
      <c r="P387" s="701">
        <f>sum(N387,O387)</f>
        <v>75</v>
      </c>
      <c r="Q387" s="701"/>
      <c r="R387" s="701"/>
      <c r="S387" s="1595"/>
      <c r="T387" s="1532"/>
      <c r="U387" s="1532"/>
      <c r="V387" s="1532"/>
      <c r="W387" s="1532"/>
      <c r="X387" s="1532"/>
      <c r="Y387" s="1532"/>
      <c r="Z387" s="1532"/>
      <c r="AA387" s="1532"/>
      <c r="AB387" s="1532"/>
    </row>
    <row r="388">
      <c r="A388" s="1757"/>
      <c r="B388" s="1561"/>
      <c r="C388" s="1561"/>
      <c r="D388" s="1561"/>
      <c r="E388" s="1561"/>
      <c r="F388" s="1561"/>
      <c r="G388" s="1561"/>
      <c r="H388" s="1561"/>
      <c r="I388" s="1561"/>
      <c r="J388" s="1561"/>
      <c r="K388" s="1812"/>
      <c r="L388" s="1758"/>
      <c r="M388" s="1561"/>
      <c r="N388" s="1561"/>
      <c r="O388" s="1561"/>
      <c r="P388" s="1561"/>
      <c r="Q388" s="1758"/>
      <c r="R388" s="1758"/>
      <c r="S388" s="1758"/>
      <c r="T388" s="1532"/>
      <c r="U388" s="1532"/>
      <c r="V388" s="1532"/>
      <c r="W388" s="1532"/>
      <c r="X388" s="1532"/>
      <c r="Y388" s="1532"/>
      <c r="Z388" s="1532"/>
      <c r="AA388" s="1532"/>
      <c r="AB388" s="1532"/>
    </row>
    <row r="389">
      <c r="A389" s="1774" t="s">
        <v>121</v>
      </c>
      <c r="B389" s="1775">
        <f t="shared" ref="B389:H389" si="300">SUM(B348,B353,B358,B363,B368,B373,B378,B383)</f>
        <v>0</v>
      </c>
      <c r="C389" s="1775">
        <f t="shared" si="300"/>
        <v>0</v>
      </c>
      <c r="D389" s="1775">
        <f t="shared" si="300"/>
        <v>0</v>
      </c>
      <c r="E389" s="1775">
        <f t="shared" si="300"/>
        <v>0</v>
      </c>
      <c r="F389" s="1775">
        <f t="shared" si="300"/>
        <v>0</v>
      </c>
      <c r="G389" s="1775">
        <f t="shared" si="300"/>
        <v>0</v>
      </c>
      <c r="H389" s="1775">
        <f t="shared" si="300"/>
        <v>0</v>
      </c>
      <c r="I389" s="1775">
        <f t="shared" ref="I389:I394" si="303">SUM(B389:H389)</f>
        <v>0</v>
      </c>
      <c r="J389" s="1574"/>
      <c r="K389" s="1812"/>
      <c r="L389" s="1775" t="s">
        <v>121</v>
      </c>
      <c r="M389" s="1775">
        <f t="shared" ref="M389:S389" si="301">SUM(M348,M353,M358,M363,M368,M373,M378,M383)</f>
        <v>0</v>
      </c>
      <c r="N389" s="1775">
        <f t="shared" si="301"/>
        <v>0</v>
      </c>
      <c r="O389" s="1775">
        <f t="shared" si="301"/>
        <v>375</v>
      </c>
      <c r="P389" s="1775">
        <f t="shared" si="301"/>
        <v>375</v>
      </c>
      <c r="Q389" s="1775">
        <f t="shared" si="301"/>
        <v>0</v>
      </c>
      <c r="R389" s="1775">
        <f t="shared" si="301"/>
        <v>0</v>
      </c>
      <c r="S389" s="1775">
        <f t="shared" si="301"/>
        <v>0</v>
      </c>
      <c r="T389" s="1532"/>
      <c r="U389" s="1532"/>
      <c r="V389" s="1532"/>
      <c r="W389" s="1532"/>
      <c r="X389" s="1532"/>
      <c r="Y389" s="1532"/>
      <c r="Z389" s="1532"/>
      <c r="AA389" s="1532"/>
      <c r="AB389" s="1532"/>
    </row>
    <row r="390">
      <c r="A390" s="1774" t="s">
        <v>77</v>
      </c>
      <c r="B390" s="1775">
        <f t="shared" ref="B390:H390" si="302">SUM(B349,B354,B359,B364,B369,B374,B379,B384)</f>
        <v>0</v>
      </c>
      <c r="C390" s="1775">
        <f t="shared" si="302"/>
        <v>0</v>
      </c>
      <c r="D390" s="1775">
        <f t="shared" si="302"/>
        <v>0</v>
      </c>
      <c r="E390" s="1775">
        <f t="shared" si="302"/>
        <v>0</v>
      </c>
      <c r="F390" s="1775">
        <f t="shared" si="302"/>
        <v>0</v>
      </c>
      <c r="G390" s="1775">
        <f t="shared" si="302"/>
        <v>0</v>
      </c>
      <c r="H390" s="1775">
        <f t="shared" si="302"/>
        <v>0</v>
      </c>
      <c r="I390" s="1775">
        <f t="shared" si="303"/>
        <v>0</v>
      </c>
      <c r="J390" s="1574"/>
      <c r="K390" s="1812"/>
      <c r="L390" s="1775" t="s">
        <v>77</v>
      </c>
      <c r="M390" s="1775">
        <f t="shared" ref="M390:S390" si="304">SUM(M349,M354,M359,M364,M369,M374,M379,M384)</f>
        <v>0</v>
      </c>
      <c r="N390" s="1775">
        <f t="shared" si="304"/>
        <v>0</v>
      </c>
      <c r="O390" s="1775">
        <f t="shared" si="304"/>
        <v>150</v>
      </c>
      <c r="P390" s="1775">
        <f t="shared" si="304"/>
        <v>150</v>
      </c>
      <c r="Q390" s="1775">
        <f t="shared" si="304"/>
        <v>0</v>
      </c>
      <c r="R390" s="1775">
        <f t="shared" si="304"/>
        <v>0</v>
      </c>
      <c r="S390" s="1775">
        <f t="shared" si="304"/>
        <v>0</v>
      </c>
      <c r="T390" s="1532"/>
      <c r="U390" s="1532"/>
      <c r="V390" s="1532"/>
      <c r="W390" s="1532"/>
      <c r="X390" s="1532"/>
      <c r="Y390" s="1532"/>
      <c r="Z390" s="1532"/>
      <c r="AA390" s="1532"/>
      <c r="AB390" s="1532"/>
    </row>
    <row r="391">
      <c r="A391" s="1774" t="s">
        <v>78</v>
      </c>
      <c r="B391" s="1775">
        <f t="shared" ref="B391:H391" si="305">SUM(B350,B355,B360,B365,B370,B375,B380,B385)</f>
        <v>0</v>
      </c>
      <c r="C391" s="1775">
        <f t="shared" si="305"/>
        <v>0</v>
      </c>
      <c r="D391" s="1775">
        <f t="shared" si="305"/>
        <v>0</v>
      </c>
      <c r="E391" s="1775">
        <f t="shared" si="305"/>
        <v>0</v>
      </c>
      <c r="F391" s="1775">
        <f t="shared" si="305"/>
        <v>0</v>
      </c>
      <c r="G391" s="1775">
        <f t="shared" si="305"/>
        <v>0</v>
      </c>
      <c r="H391" s="1775">
        <f t="shared" si="305"/>
        <v>0</v>
      </c>
      <c r="I391" s="1775">
        <f t="shared" si="303"/>
        <v>0</v>
      </c>
      <c r="J391" s="1574"/>
      <c r="K391" s="1812"/>
      <c r="L391" s="1775" t="s">
        <v>78</v>
      </c>
      <c r="M391" s="1775">
        <f t="shared" ref="M391:S391" si="306">SUM(M350,M355,M360,M365,M370,M375,M380,M385)</f>
        <v>0</v>
      </c>
      <c r="N391" s="1775">
        <f t="shared" si="306"/>
        <v>0</v>
      </c>
      <c r="O391" s="1775">
        <f t="shared" si="306"/>
        <v>0</v>
      </c>
      <c r="P391" s="1775">
        <f t="shared" si="306"/>
        <v>0</v>
      </c>
      <c r="Q391" s="1775">
        <f t="shared" si="306"/>
        <v>0</v>
      </c>
      <c r="R391" s="1775">
        <f t="shared" si="306"/>
        <v>0</v>
      </c>
      <c r="S391" s="1775">
        <f t="shared" si="306"/>
        <v>0</v>
      </c>
      <c r="T391" s="1532"/>
      <c r="U391" s="1532"/>
      <c r="V391" s="1532"/>
      <c r="W391" s="1532"/>
      <c r="X391" s="1532"/>
      <c r="Y391" s="1532"/>
      <c r="Z391" s="1532"/>
      <c r="AA391" s="1532"/>
      <c r="AB391" s="1532"/>
    </row>
    <row r="392">
      <c r="A392" s="1774" t="s">
        <v>446</v>
      </c>
      <c r="B392" s="1775">
        <f t="shared" ref="B392:H392" si="307">SUM(B351,B356,B361,B366,B371,B376,B381,B386)</f>
        <v>0</v>
      </c>
      <c r="C392" s="1775">
        <f t="shared" si="307"/>
        <v>0</v>
      </c>
      <c r="D392" s="1775">
        <f t="shared" si="307"/>
        <v>0</v>
      </c>
      <c r="E392" s="1775">
        <f t="shared" si="307"/>
        <v>0</v>
      </c>
      <c r="F392" s="1775">
        <f t="shared" si="307"/>
        <v>0</v>
      </c>
      <c r="G392" s="1775">
        <f t="shared" si="307"/>
        <v>0</v>
      </c>
      <c r="H392" s="1775">
        <f t="shared" si="307"/>
        <v>0</v>
      </c>
      <c r="I392" s="1775">
        <f t="shared" si="303"/>
        <v>0</v>
      </c>
      <c r="J392" s="1574"/>
      <c r="K392" s="1812"/>
      <c r="L392" s="1775" t="s">
        <v>446</v>
      </c>
      <c r="M392" s="1775">
        <f t="shared" ref="M392:S392" si="308">SUM(M351,M356,M361,M366,M371,M376,M381,M386)</f>
        <v>0</v>
      </c>
      <c r="N392" s="1775">
        <f t="shared" si="308"/>
        <v>0</v>
      </c>
      <c r="O392" s="1775">
        <f t="shared" si="308"/>
        <v>150</v>
      </c>
      <c r="P392" s="1775">
        <f t="shared" si="308"/>
        <v>150</v>
      </c>
      <c r="Q392" s="1775">
        <f t="shared" si="308"/>
        <v>0</v>
      </c>
      <c r="R392" s="1775">
        <f t="shared" si="308"/>
        <v>0</v>
      </c>
      <c r="S392" s="1775">
        <f t="shared" si="308"/>
        <v>0</v>
      </c>
      <c r="T392" s="1532"/>
      <c r="U392" s="1532"/>
      <c r="V392" s="1532"/>
      <c r="W392" s="1532"/>
      <c r="X392" s="1532"/>
      <c r="Y392" s="1532"/>
      <c r="Z392" s="1532"/>
      <c r="AA392" s="1532"/>
      <c r="AB392" s="1532"/>
    </row>
    <row r="393">
      <c r="A393" s="1774" t="s">
        <v>80</v>
      </c>
      <c r="B393" s="1775">
        <f t="shared" ref="B393:H393" si="309">SUM(B352,B357,B362,B367,B372,B377,B382,B387)</f>
        <v>0</v>
      </c>
      <c r="C393" s="1775">
        <f t="shared" si="309"/>
        <v>0</v>
      </c>
      <c r="D393" s="1775">
        <f t="shared" si="309"/>
        <v>0</v>
      </c>
      <c r="E393" s="1775">
        <f t="shared" si="309"/>
        <v>0</v>
      </c>
      <c r="F393" s="1775">
        <f t="shared" si="309"/>
        <v>0</v>
      </c>
      <c r="G393" s="1775">
        <f t="shared" si="309"/>
        <v>0</v>
      </c>
      <c r="H393" s="1775">
        <f t="shared" si="309"/>
        <v>0</v>
      </c>
      <c r="I393" s="1775">
        <f t="shared" si="303"/>
        <v>0</v>
      </c>
      <c r="J393" s="1574"/>
      <c r="K393" s="1812"/>
      <c r="L393" s="1775" t="s">
        <v>80</v>
      </c>
      <c r="M393" s="1775">
        <f t="shared" ref="M393:S393" si="310">SUM(M352,M357,M362,M367,M372,M377,M382,M387)</f>
        <v>0</v>
      </c>
      <c r="N393" s="1775">
        <f t="shared" si="310"/>
        <v>0</v>
      </c>
      <c r="O393" s="1775">
        <f t="shared" si="310"/>
        <v>375</v>
      </c>
      <c r="P393" s="1775">
        <f t="shared" si="310"/>
        <v>375</v>
      </c>
      <c r="Q393" s="1775">
        <f t="shared" si="310"/>
        <v>0</v>
      </c>
      <c r="R393" s="1775">
        <f t="shared" si="310"/>
        <v>0</v>
      </c>
      <c r="S393" s="1775">
        <f t="shared" si="310"/>
        <v>0</v>
      </c>
      <c r="T393" s="1532"/>
      <c r="U393" s="1532"/>
      <c r="V393" s="1532"/>
      <c r="W393" s="1532"/>
      <c r="X393" s="1532"/>
      <c r="Y393" s="1532"/>
      <c r="Z393" s="1532"/>
      <c r="AA393" s="1532"/>
      <c r="AB393" s="1532"/>
    </row>
    <row r="394">
      <c r="A394" s="1757" t="s">
        <v>9</v>
      </c>
      <c r="B394" s="1758">
        <f t="shared" ref="B394:H394" si="311">SUM(B389,B390,B391,B392)</f>
        <v>0</v>
      </c>
      <c r="C394" s="1758">
        <f t="shared" si="311"/>
        <v>0</v>
      </c>
      <c r="D394" s="1758">
        <f t="shared" si="311"/>
        <v>0</v>
      </c>
      <c r="E394" s="1758">
        <f t="shared" si="311"/>
        <v>0</v>
      </c>
      <c r="F394" s="1758">
        <f t="shared" si="311"/>
        <v>0</v>
      </c>
      <c r="G394" s="1758">
        <f t="shared" si="311"/>
        <v>0</v>
      </c>
      <c r="H394" s="1758">
        <f t="shared" si="311"/>
        <v>0</v>
      </c>
      <c r="I394" s="1758">
        <f t="shared" si="303"/>
        <v>0</v>
      </c>
      <c r="J394" s="1561"/>
      <c r="K394" s="1812"/>
      <c r="L394" s="1758" t="s">
        <v>9</v>
      </c>
      <c r="M394" s="1758">
        <f t="shared" ref="M394:S394" si="312">SUM(M389,M390,M391,M392)</f>
        <v>0</v>
      </c>
      <c r="N394" s="1758">
        <f t="shared" si="312"/>
        <v>0</v>
      </c>
      <c r="O394" s="1758">
        <f t="shared" si="312"/>
        <v>675</v>
      </c>
      <c r="P394" s="1758">
        <f t="shared" si="312"/>
        <v>675</v>
      </c>
      <c r="Q394" s="1758">
        <f t="shared" si="312"/>
        <v>0</v>
      </c>
      <c r="R394" s="1758">
        <f t="shared" si="312"/>
        <v>0</v>
      </c>
      <c r="S394" s="1758">
        <f t="shared" si="312"/>
        <v>0</v>
      </c>
      <c r="T394" s="1532"/>
      <c r="U394" s="1532"/>
      <c r="V394" s="1532"/>
      <c r="W394" s="1532"/>
      <c r="X394" s="1532"/>
      <c r="Y394" s="1532"/>
      <c r="Z394" s="1532"/>
      <c r="AA394" s="1532"/>
      <c r="AB394" s="1532"/>
    </row>
    <row r="395">
      <c r="A395" s="1585"/>
      <c r="B395" s="1585"/>
      <c r="C395" s="1585"/>
      <c r="D395" s="1585"/>
      <c r="E395" s="1586"/>
      <c r="F395" s="1587"/>
      <c r="G395" s="1587"/>
      <c r="H395" s="1587"/>
      <c r="I395" s="1587"/>
      <c r="J395" s="1601"/>
      <c r="K395" s="1582"/>
      <c r="L395" s="1581"/>
      <c r="M395" s="1581"/>
      <c r="N395" s="1581"/>
      <c r="O395" s="1581"/>
      <c r="P395" s="1581"/>
      <c r="Q395" s="1581"/>
      <c r="R395" s="1582"/>
      <c r="S395" s="1582"/>
      <c r="T395" s="1582"/>
      <c r="U395" s="1582"/>
      <c r="V395" s="1582"/>
      <c r="W395" s="1582"/>
      <c r="X395" s="1582"/>
      <c r="Y395" s="1582"/>
      <c r="Z395" s="1582"/>
      <c r="AA395" s="1582"/>
      <c r="AB395" s="1582"/>
    </row>
    <row r="396">
      <c r="A396" s="1757" t="s">
        <v>123</v>
      </c>
      <c r="B396" s="1758" t="s">
        <v>2</v>
      </c>
      <c r="C396" s="1758" t="s">
        <v>3</v>
      </c>
      <c r="D396" s="1758" t="s">
        <v>4</v>
      </c>
      <c r="E396" s="1758" t="s">
        <v>5</v>
      </c>
      <c r="F396" s="1758" t="s">
        <v>6</v>
      </c>
      <c r="G396" s="1758" t="s">
        <v>7</v>
      </c>
      <c r="H396" s="1758" t="s">
        <v>9</v>
      </c>
      <c r="I396" s="1758" t="s">
        <v>9</v>
      </c>
      <c r="J396" s="1532"/>
      <c r="K396" s="1532"/>
      <c r="L396" s="1532"/>
      <c r="M396" s="1532"/>
      <c r="N396" s="1532"/>
      <c r="O396" s="1532"/>
      <c r="P396" s="1532"/>
      <c r="Q396" s="1532"/>
      <c r="R396" s="1532"/>
      <c r="S396" s="1532"/>
      <c r="T396" s="1532"/>
      <c r="U396" s="1532"/>
      <c r="V396" s="1532"/>
      <c r="W396" s="1532"/>
      <c r="X396" s="1532"/>
      <c r="Y396" s="1532"/>
      <c r="Z396" s="1532"/>
      <c r="AA396" s="1532"/>
      <c r="AB396" s="1532"/>
    </row>
    <row r="397">
      <c r="A397" s="1756" t="s">
        <v>124</v>
      </c>
      <c r="B397" s="693">
        <f t="shared" ref="B397:H397" si="313">sum(B390:B391)</f>
        <v>0</v>
      </c>
      <c r="C397" s="693">
        <f t="shared" si="313"/>
        <v>0</v>
      </c>
      <c r="D397" s="693">
        <f t="shared" si="313"/>
        <v>0</v>
      </c>
      <c r="E397" s="693">
        <f t="shared" si="313"/>
        <v>0</v>
      </c>
      <c r="F397" s="693">
        <f t="shared" si="313"/>
        <v>0</v>
      </c>
      <c r="G397" s="693">
        <f t="shared" si="313"/>
        <v>0</v>
      </c>
      <c r="H397" s="693">
        <f t="shared" si="313"/>
        <v>0</v>
      </c>
      <c r="I397" s="693">
        <f t="shared" ref="I397:I401" si="315">SUM(B397:H397)</f>
        <v>0</v>
      </c>
      <c r="J397" s="1532"/>
      <c r="K397" s="1532"/>
      <c r="L397" s="1532"/>
      <c r="M397" s="1532"/>
      <c r="N397" s="1532"/>
      <c r="O397" s="1532"/>
      <c r="P397" s="1532"/>
      <c r="Q397" s="1532"/>
      <c r="R397" s="1532"/>
      <c r="S397" s="1532"/>
      <c r="T397" s="1532"/>
      <c r="U397" s="1532"/>
      <c r="V397" s="1532"/>
      <c r="W397" s="1532"/>
      <c r="X397" s="1532"/>
      <c r="Y397" s="1532"/>
      <c r="Z397" s="1532"/>
      <c r="AA397" s="1532"/>
      <c r="AB397" s="1532"/>
    </row>
    <row r="398">
      <c r="A398" s="1789" t="s">
        <v>126</v>
      </c>
      <c r="B398" s="1777">
        <f t="shared" ref="B398:H398" si="314">(B397*10.01)</f>
        <v>0</v>
      </c>
      <c r="C398" s="1777">
        <f t="shared" si="314"/>
        <v>0</v>
      </c>
      <c r="D398" s="1777">
        <f t="shared" si="314"/>
        <v>0</v>
      </c>
      <c r="E398" s="1777">
        <f t="shared" si="314"/>
        <v>0</v>
      </c>
      <c r="F398" s="1777">
        <f t="shared" si="314"/>
        <v>0</v>
      </c>
      <c r="G398" s="1777">
        <f t="shared" si="314"/>
        <v>0</v>
      </c>
      <c r="H398" s="1777">
        <f t="shared" si="314"/>
        <v>0</v>
      </c>
      <c r="I398" s="1790">
        <f t="shared" si="315"/>
        <v>0</v>
      </c>
      <c r="J398" s="1603"/>
      <c r="K398" s="1582"/>
      <c r="L398" s="1582"/>
      <c r="M398" s="1582"/>
      <c r="N398" s="1582"/>
      <c r="O398" s="1582"/>
      <c r="P398" s="1582"/>
      <c r="Q398" s="1582"/>
      <c r="R398" s="1582"/>
      <c r="S398" s="1582"/>
      <c r="T398" s="1582"/>
      <c r="U398" s="1582"/>
      <c r="V398" s="1582"/>
      <c r="W398" s="1582"/>
      <c r="X398" s="1582"/>
      <c r="Y398" s="1582"/>
      <c r="Z398" s="1582"/>
      <c r="AA398" s="1582"/>
      <c r="AB398" s="1582"/>
    </row>
    <row r="399">
      <c r="A399" s="1756" t="s">
        <v>127</v>
      </c>
      <c r="B399" s="693">
        <f t="shared" ref="B399:H399" si="316">B393</f>
        <v>0</v>
      </c>
      <c r="C399" s="693">
        <f t="shared" si="316"/>
        <v>0</v>
      </c>
      <c r="D399" s="693">
        <f t="shared" si="316"/>
        <v>0</v>
      </c>
      <c r="E399" s="693">
        <f t="shared" si="316"/>
        <v>0</v>
      </c>
      <c r="F399" s="693">
        <f t="shared" si="316"/>
        <v>0</v>
      </c>
      <c r="G399" s="693">
        <f t="shared" si="316"/>
        <v>0</v>
      </c>
      <c r="H399" s="693">
        <f t="shared" si="316"/>
        <v>0</v>
      </c>
      <c r="I399" s="693">
        <f t="shared" si="315"/>
        <v>0</v>
      </c>
      <c r="J399" s="1603"/>
      <c r="K399" s="1582"/>
      <c r="L399" s="1582"/>
      <c r="M399" s="1582"/>
      <c r="N399" s="1582"/>
      <c r="O399" s="1582"/>
      <c r="P399" s="1582"/>
      <c r="Q399" s="1582"/>
      <c r="R399" s="1582"/>
      <c r="S399" s="1582"/>
      <c r="T399" s="1582"/>
      <c r="U399" s="1582"/>
      <c r="V399" s="1582"/>
      <c r="W399" s="1582"/>
      <c r="X399" s="1582"/>
      <c r="Y399" s="1582"/>
      <c r="Z399" s="1582"/>
      <c r="AA399" s="1582"/>
      <c r="AB399" s="1582"/>
    </row>
    <row r="400">
      <c r="A400" s="1756" t="s">
        <v>126</v>
      </c>
      <c r="B400" s="1790">
        <f t="shared" ref="B400:H400" si="317">(B399*5)</f>
        <v>0</v>
      </c>
      <c r="C400" s="1790">
        <f t="shared" si="317"/>
        <v>0</v>
      </c>
      <c r="D400" s="1790">
        <f t="shared" si="317"/>
        <v>0</v>
      </c>
      <c r="E400" s="1790">
        <f t="shared" si="317"/>
        <v>0</v>
      </c>
      <c r="F400" s="1790">
        <f t="shared" si="317"/>
        <v>0</v>
      </c>
      <c r="G400" s="1790">
        <f t="shared" si="317"/>
        <v>0</v>
      </c>
      <c r="H400" s="1790">
        <f t="shared" si="317"/>
        <v>0</v>
      </c>
      <c r="I400" s="1790">
        <f t="shared" si="315"/>
        <v>0</v>
      </c>
      <c r="J400" s="1603"/>
      <c r="K400" s="1582"/>
      <c r="L400" s="1582"/>
      <c r="M400" s="1582"/>
      <c r="N400" s="1582"/>
      <c r="O400" s="1582"/>
      <c r="P400" s="1582"/>
      <c r="Q400" s="1582"/>
      <c r="R400" s="1582"/>
      <c r="S400" s="1582"/>
      <c r="T400" s="1582"/>
      <c r="U400" s="1582"/>
      <c r="V400" s="1582"/>
      <c r="W400" s="1582"/>
      <c r="X400" s="1582"/>
      <c r="Y400" s="1582"/>
      <c r="Z400" s="1582"/>
      <c r="AA400" s="1582"/>
      <c r="AB400" s="1582"/>
    </row>
    <row r="401">
      <c r="A401" s="1757" t="s">
        <v>9</v>
      </c>
      <c r="B401" s="1780">
        <f t="shared" ref="B401:H401" si="318">SUM(B398,B400)</f>
        <v>0</v>
      </c>
      <c r="C401" s="1780">
        <f t="shared" si="318"/>
        <v>0</v>
      </c>
      <c r="D401" s="1780">
        <f t="shared" si="318"/>
        <v>0</v>
      </c>
      <c r="E401" s="1780">
        <f t="shared" si="318"/>
        <v>0</v>
      </c>
      <c r="F401" s="1780">
        <f t="shared" si="318"/>
        <v>0</v>
      </c>
      <c r="G401" s="1780">
        <f t="shared" si="318"/>
        <v>0</v>
      </c>
      <c r="H401" s="1780">
        <f t="shared" si="318"/>
        <v>0</v>
      </c>
      <c r="I401" s="1780">
        <f t="shared" si="315"/>
        <v>0</v>
      </c>
      <c r="J401" s="1603"/>
      <c r="K401" s="1582"/>
      <c r="L401" s="1582"/>
      <c r="M401" s="1582"/>
      <c r="N401" s="1582"/>
      <c r="O401" s="1582"/>
      <c r="P401" s="1582"/>
      <c r="Q401" s="1582"/>
      <c r="R401" s="1582"/>
      <c r="S401" s="1582"/>
      <c r="T401" s="1582"/>
      <c r="U401" s="1582"/>
      <c r="V401" s="1582"/>
      <c r="W401" s="1582"/>
      <c r="X401" s="1582"/>
      <c r="Y401" s="1582"/>
      <c r="Z401" s="1582"/>
      <c r="AA401" s="1582"/>
      <c r="AB401" s="1582"/>
    </row>
    <row r="402">
      <c r="A402" s="1581"/>
      <c r="B402" s="1580"/>
      <c r="C402" s="1580"/>
      <c r="D402" s="1580"/>
      <c r="E402" s="1580"/>
      <c r="F402" s="1580"/>
      <c r="G402" s="1586"/>
      <c r="H402" s="1587"/>
      <c r="I402" s="1587"/>
      <c r="J402" s="1580"/>
      <c r="K402" s="1582"/>
      <c r="L402" s="1581"/>
      <c r="M402" s="1581"/>
      <c r="N402" s="1581"/>
      <c r="O402" s="1581"/>
      <c r="P402" s="1581"/>
      <c r="Q402" s="1581"/>
      <c r="R402" s="1582"/>
      <c r="S402" s="1582"/>
      <c r="T402" s="1582"/>
      <c r="U402" s="1582"/>
      <c r="V402" s="1582"/>
      <c r="W402" s="1582"/>
      <c r="X402" s="1582"/>
      <c r="Y402" s="1582"/>
      <c r="Z402" s="1582"/>
      <c r="AA402" s="1582"/>
      <c r="AB402" s="1582"/>
    </row>
    <row r="403">
      <c r="A403" s="1588" t="s">
        <v>767</v>
      </c>
      <c r="B403" s="1580"/>
      <c r="C403" s="1580"/>
      <c r="D403" s="1580"/>
      <c r="E403" s="1580"/>
      <c r="F403" s="1589"/>
      <c r="G403" s="1781" t="s">
        <v>35</v>
      </c>
      <c r="H403" s="1782" t="s">
        <v>36</v>
      </c>
      <c r="I403" s="1582"/>
      <c r="J403" s="1580"/>
      <c r="K403" s="1582"/>
      <c r="L403" s="1581"/>
      <c r="M403" s="1581"/>
      <c r="N403" s="1581"/>
      <c r="O403" s="1581"/>
      <c r="P403" s="1581"/>
      <c r="Q403" s="1581"/>
      <c r="R403" s="1582"/>
      <c r="S403" s="1582"/>
      <c r="T403" s="1582"/>
      <c r="U403" s="1582"/>
      <c r="V403" s="1582"/>
      <c r="W403" s="1582"/>
      <c r="X403" s="1582"/>
      <c r="Y403" s="1582"/>
      <c r="Z403" s="1582"/>
      <c r="AA403" s="1582"/>
      <c r="AB403" s="1582"/>
    </row>
    <row r="404">
      <c r="A404" s="1581"/>
      <c r="B404" s="1580"/>
      <c r="C404" s="1580"/>
      <c r="D404" s="1580"/>
      <c r="E404" s="1580"/>
      <c r="F404" s="1589"/>
      <c r="G404" s="1784" t="s">
        <v>757</v>
      </c>
      <c r="H404" s="701">
        <f>(H394)</f>
        <v>0</v>
      </c>
      <c r="I404" s="1582"/>
      <c r="J404" s="1580"/>
      <c r="K404" s="1582"/>
      <c r="L404" s="1581"/>
      <c r="M404" s="1581"/>
      <c r="N404" s="1581"/>
      <c r="O404" s="1581"/>
      <c r="P404" s="1581"/>
      <c r="Q404" s="1581"/>
      <c r="R404" s="1582"/>
      <c r="S404" s="1582"/>
      <c r="T404" s="1582"/>
      <c r="U404" s="1582"/>
      <c r="V404" s="1582"/>
      <c r="W404" s="1582"/>
      <c r="X404" s="1582"/>
      <c r="Y404" s="1582"/>
      <c r="Z404" s="1582"/>
      <c r="AA404" s="1582"/>
      <c r="AB404" s="1582"/>
    </row>
    <row r="405">
      <c r="A405" s="1581"/>
      <c r="B405" s="1580"/>
      <c r="C405" s="1580"/>
      <c r="D405" s="1580"/>
      <c r="E405" s="1580"/>
      <c r="F405" s="1589"/>
      <c r="G405" s="1781" t="s">
        <v>9</v>
      </c>
      <c r="H405" s="1758">
        <f>SUM(H404)</f>
        <v>0</v>
      </c>
      <c r="I405" s="1582"/>
      <c r="J405" s="1580"/>
      <c r="K405" s="1582"/>
      <c r="L405" s="1581"/>
      <c r="M405" s="1581"/>
      <c r="N405" s="1581"/>
      <c r="O405" s="1581"/>
      <c r="P405" s="1581"/>
      <c r="Q405" s="1581"/>
      <c r="R405" s="1582"/>
      <c r="S405" s="1582"/>
      <c r="T405" s="1582"/>
      <c r="U405" s="1582"/>
      <c r="V405" s="1582"/>
      <c r="W405" s="1582"/>
      <c r="X405" s="1582"/>
      <c r="Y405" s="1582"/>
      <c r="Z405" s="1582"/>
      <c r="AA405" s="1582"/>
      <c r="AB405" s="1582"/>
    </row>
    <row r="406">
      <c r="A406" s="1581"/>
      <c r="B406" s="1580"/>
      <c r="C406" s="1580"/>
      <c r="D406" s="1580"/>
      <c r="E406" s="1580"/>
      <c r="F406" s="1580"/>
      <c r="G406" s="1586"/>
      <c r="H406" s="1587"/>
      <c r="I406" s="1582"/>
      <c r="J406" s="1581"/>
      <c r="K406" s="1582"/>
      <c r="L406" s="1581"/>
      <c r="M406" s="1581"/>
      <c r="N406" s="1581"/>
      <c r="O406" s="1581"/>
      <c r="P406" s="1581"/>
      <c r="Q406" s="1581"/>
      <c r="R406" s="1582"/>
      <c r="S406" s="1582"/>
      <c r="T406" s="1582"/>
      <c r="U406" s="1582"/>
      <c r="V406" s="1582"/>
      <c r="W406" s="1582"/>
      <c r="X406" s="1582"/>
      <c r="Y406" s="1582"/>
      <c r="Z406" s="1582"/>
      <c r="AA406" s="1582"/>
      <c r="AB406" s="1582"/>
    </row>
    <row r="407">
      <c r="A407" s="1581"/>
      <c r="B407" s="1580"/>
      <c r="C407" s="1580"/>
      <c r="D407" s="1580"/>
      <c r="E407" s="1580"/>
      <c r="F407" s="1589"/>
      <c r="G407" s="1781" t="s">
        <v>131</v>
      </c>
      <c r="H407" s="1829">
        <f>(2500-H405)</f>
        <v>2500</v>
      </c>
      <c r="I407" s="1582"/>
      <c r="J407" s="1582"/>
      <c r="K407" s="1582"/>
      <c r="L407" s="1581"/>
      <c r="M407" s="1581"/>
      <c r="N407" s="1581"/>
      <c r="O407" s="1581"/>
      <c r="P407" s="1581"/>
      <c r="Q407" s="1581"/>
      <c r="R407" s="1582"/>
      <c r="S407" s="1582"/>
      <c r="T407" s="1582"/>
      <c r="U407" s="1582"/>
      <c r="V407" s="1582"/>
      <c r="W407" s="1582"/>
      <c r="X407" s="1582"/>
      <c r="Y407" s="1582"/>
      <c r="Z407" s="1582"/>
      <c r="AA407" s="1582"/>
      <c r="AB407" s="1582"/>
    </row>
    <row r="408">
      <c r="A408" s="1585"/>
      <c r="B408" s="1586"/>
      <c r="C408" s="1586"/>
      <c r="D408" s="1586"/>
      <c r="E408" s="1586"/>
      <c r="F408" s="1586"/>
      <c r="G408" s="1586"/>
      <c r="H408" s="1576"/>
      <c r="I408" s="1582"/>
      <c r="J408" s="1607"/>
      <c r="K408" s="1582"/>
      <c r="L408" s="1581"/>
      <c r="M408" s="1581"/>
      <c r="N408" s="1581"/>
      <c r="O408" s="1581"/>
      <c r="P408" s="1581"/>
      <c r="Q408" s="1581"/>
      <c r="R408" s="1582"/>
      <c r="S408" s="1582"/>
      <c r="T408" s="1582"/>
      <c r="U408" s="1582"/>
      <c r="V408" s="1582"/>
      <c r="W408" s="1582"/>
      <c r="X408" s="1582"/>
      <c r="Y408" s="1582"/>
      <c r="Z408" s="1582"/>
      <c r="AA408" s="1582"/>
      <c r="AB408" s="1582"/>
    </row>
    <row r="409">
      <c r="A409" s="1757" t="s">
        <v>472</v>
      </c>
      <c r="B409" s="1758" t="s">
        <v>2</v>
      </c>
      <c r="C409" s="1758" t="s">
        <v>3</v>
      </c>
      <c r="D409" s="1758" t="s">
        <v>4</v>
      </c>
      <c r="E409" s="1758" t="s">
        <v>5</v>
      </c>
      <c r="F409" s="1758" t="s">
        <v>6</v>
      </c>
      <c r="G409" s="1758" t="s">
        <v>7</v>
      </c>
      <c r="H409" s="1788" t="s">
        <v>8</v>
      </c>
      <c r="I409" s="1758" t="s">
        <v>9</v>
      </c>
      <c r="J409" s="1532"/>
      <c r="K409" s="1575"/>
      <c r="L409" s="1575"/>
      <c r="M409" s="1575"/>
      <c r="N409" s="1575"/>
      <c r="O409" s="1575"/>
      <c r="P409" s="1575"/>
      <c r="Q409" s="1532"/>
      <c r="R409" s="1532"/>
      <c r="S409" s="1532"/>
      <c r="T409" s="1532"/>
      <c r="U409" s="1532"/>
      <c r="V409" s="1532"/>
      <c r="W409" s="1532"/>
      <c r="X409" s="1532"/>
      <c r="Y409" s="1532"/>
      <c r="Z409" s="1532"/>
      <c r="AA409" s="1532"/>
      <c r="AB409" s="1532"/>
    </row>
    <row r="410">
      <c r="A410" s="1714"/>
      <c r="B410" s="701">
        <f t="shared" ref="B410:G410" si="319">SUM(B158,B330,B394)</f>
        <v>235</v>
      </c>
      <c r="C410" s="701">
        <f t="shared" si="319"/>
        <v>76</v>
      </c>
      <c r="D410" s="701">
        <f t="shared" si="319"/>
        <v>322</v>
      </c>
      <c r="E410" s="701">
        <f t="shared" si="319"/>
        <v>216</v>
      </c>
      <c r="F410" s="701">
        <f t="shared" si="319"/>
        <v>213</v>
      </c>
      <c r="G410" s="701">
        <f t="shared" si="319"/>
        <v>76</v>
      </c>
      <c r="H410" s="693">
        <f>(H394)</f>
        <v>0</v>
      </c>
      <c r="I410" s="1830">
        <f>sum(B410:H410)</f>
        <v>1138</v>
      </c>
      <c r="J410" s="1532"/>
      <c r="K410" s="1575"/>
      <c r="L410" s="1575"/>
      <c r="M410" s="1575"/>
      <c r="N410" s="1575"/>
      <c r="O410" s="1575"/>
      <c r="P410" s="1575"/>
      <c r="Q410" s="1532"/>
      <c r="R410" s="1532"/>
      <c r="S410" s="1532"/>
      <c r="T410" s="1532"/>
      <c r="U410" s="1532"/>
      <c r="V410" s="1532"/>
      <c r="W410" s="1532"/>
      <c r="X410" s="1532"/>
      <c r="Y410" s="1532"/>
      <c r="Z410" s="1532"/>
      <c r="AA410" s="1532"/>
      <c r="AB410" s="1532"/>
    </row>
    <row r="411">
      <c r="A411" s="1581"/>
      <c r="B411" s="1580"/>
      <c r="C411" s="1580"/>
      <c r="D411" s="1580"/>
      <c r="E411" s="1580"/>
      <c r="F411" s="1580"/>
      <c r="G411" s="1580"/>
      <c r="H411" s="1575"/>
      <c r="I411" s="1607"/>
      <c r="J411" s="1582"/>
      <c r="K411" s="1581"/>
      <c r="L411" s="1581"/>
      <c r="M411" s="1581"/>
      <c r="N411" s="1581"/>
      <c r="O411" s="1581"/>
      <c r="P411" s="1581"/>
      <c r="Q411" s="1582"/>
      <c r="R411" s="1582"/>
      <c r="S411" s="1582"/>
      <c r="T411" s="1582"/>
      <c r="U411" s="1582"/>
      <c r="V411" s="1582"/>
      <c r="W411" s="1582"/>
      <c r="X411" s="1582"/>
      <c r="Y411" s="1582"/>
      <c r="Z411" s="1582"/>
      <c r="AA411" s="1582"/>
      <c r="AB411" s="1582"/>
    </row>
    <row r="412">
      <c r="A412" s="1831" t="s">
        <v>768</v>
      </c>
      <c r="B412" s="1832" t="s">
        <v>171</v>
      </c>
      <c r="C412" s="1832" t="s">
        <v>188</v>
      </c>
      <c r="D412" s="1832" t="s">
        <v>769</v>
      </c>
      <c r="E412" s="1832" t="s">
        <v>770</v>
      </c>
      <c r="F412" s="1832" t="s">
        <v>771</v>
      </c>
      <c r="G412" s="1832" t="s">
        <v>772</v>
      </c>
      <c r="H412" s="1833" t="s">
        <v>9</v>
      </c>
      <c r="I412" s="1834" t="s">
        <v>71</v>
      </c>
      <c r="J412" s="1582"/>
      <c r="K412" s="1835" t="s">
        <v>749</v>
      </c>
      <c r="L412" s="1836"/>
      <c r="M412" s="1836"/>
      <c r="N412" s="1836"/>
      <c r="O412" s="1836"/>
      <c r="P412" s="1836"/>
      <c r="Q412" s="1836"/>
      <c r="R412" s="1836"/>
      <c r="S412" s="1582"/>
      <c r="T412" s="1582"/>
      <c r="U412" s="1582"/>
      <c r="V412" s="1582"/>
      <c r="W412" s="1582"/>
      <c r="X412" s="1582"/>
      <c r="Y412" s="1582"/>
      <c r="Z412" s="1582"/>
      <c r="AA412" s="1582"/>
      <c r="AB412" s="1582"/>
    </row>
    <row r="413">
      <c r="A413" s="1837" t="s">
        <v>749</v>
      </c>
      <c r="B413" s="1838"/>
      <c r="C413" s="1838"/>
      <c r="D413" s="1838"/>
      <c r="E413" s="1838"/>
      <c r="F413" s="1838"/>
      <c r="G413" s="1838"/>
      <c r="H413" s="1839"/>
      <c r="I413" s="1839"/>
      <c r="J413" s="1812"/>
      <c r="K413" s="1760" t="s">
        <v>773</v>
      </c>
      <c r="L413" s="1761" t="s">
        <v>72</v>
      </c>
      <c r="M413" s="1761" t="s">
        <v>13</v>
      </c>
      <c r="N413" s="1762" t="s">
        <v>73</v>
      </c>
      <c r="O413" s="1761" t="s">
        <v>13</v>
      </c>
      <c r="P413" s="1762" t="s">
        <v>74</v>
      </c>
      <c r="Q413" s="1762" t="s">
        <v>640</v>
      </c>
      <c r="R413" s="1685" t="s">
        <v>592</v>
      </c>
      <c r="S413" s="1582"/>
      <c r="T413" s="1532"/>
      <c r="U413" s="1532"/>
      <c r="V413" s="1532"/>
      <c r="W413" s="1532"/>
      <c r="X413" s="1532"/>
      <c r="Y413" s="1532"/>
      <c r="Z413" s="1532"/>
      <c r="AA413" s="1532"/>
      <c r="AB413" s="1532"/>
    </row>
    <row r="414">
      <c r="A414" s="591" t="s">
        <v>475</v>
      </c>
      <c r="B414" s="690">
        <v>0.0</v>
      </c>
      <c r="C414" s="690">
        <v>2.0</v>
      </c>
      <c r="D414" s="690">
        <v>1.0</v>
      </c>
      <c r="E414" s="690">
        <v>0.0</v>
      </c>
      <c r="F414" s="690">
        <v>0.0</v>
      </c>
      <c r="G414" s="693"/>
      <c r="H414" s="693">
        <f t="shared" ref="H414:H423" si="320">SUM(B414:G414)</f>
        <v>3</v>
      </c>
      <c r="I414" s="596">
        <f t="shared" ref="I414:I423" si="321">(H414/30)</f>
        <v>0.1</v>
      </c>
      <c r="J414" s="1626" t="s">
        <v>206</v>
      </c>
      <c r="K414" s="591" t="s">
        <v>475</v>
      </c>
      <c r="L414" s="692">
        <v>23.0</v>
      </c>
      <c r="M414" s="701">
        <f t="shared" ref="M414:M423" si="322">(L414-H414)-R414</f>
        <v>18</v>
      </c>
      <c r="N414" s="692">
        <v>0.0</v>
      </c>
      <c r="O414" s="701">
        <f t="shared" ref="O414:O423" si="323">SUM(M414,N414)</f>
        <v>18</v>
      </c>
      <c r="P414" s="1533"/>
      <c r="Q414" s="1537"/>
      <c r="R414" s="1537">
        <v>2.0</v>
      </c>
      <c r="S414" s="1582"/>
      <c r="T414" s="1582"/>
      <c r="U414" s="1582"/>
      <c r="V414" s="1582"/>
      <c r="W414" s="1582"/>
      <c r="X414" s="1582"/>
      <c r="Y414" s="1582"/>
      <c r="Z414" s="1582"/>
      <c r="AA414" s="1582"/>
      <c r="AB414" s="1582"/>
    </row>
    <row r="415">
      <c r="A415" s="591" t="s">
        <v>478</v>
      </c>
      <c r="B415" s="690">
        <v>14.0</v>
      </c>
      <c r="C415" s="690">
        <v>17.0</v>
      </c>
      <c r="D415" s="690">
        <v>16.0</v>
      </c>
      <c r="E415" s="690">
        <v>24.0</v>
      </c>
      <c r="F415" s="690">
        <v>14.0</v>
      </c>
      <c r="G415" s="693"/>
      <c r="H415" s="693">
        <f t="shared" si="320"/>
        <v>85</v>
      </c>
      <c r="I415" s="596">
        <f t="shared" si="321"/>
        <v>2.833333333</v>
      </c>
      <c r="J415" s="1840" t="s">
        <v>206</v>
      </c>
      <c r="K415" s="591" t="s">
        <v>478</v>
      </c>
      <c r="L415" s="692">
        <v>98.0</v>
      </c>
      <c r="M415" s="701">
        <f t="shared" si="322"/>
        <v>9</v>
      </c>
      <c r="N415" s="692">
        <v>80.0</v>
      </c>
      <c r="O415" s="701">
        <f t="shared" si="323"/>
        <v>89</v>
      </c>
      <c r="P415" s="1537" t="s">
        <v>691</v>
      </c>
      <c r="Q415" s="1533"/>
      <c r="R415" s="1537">
        <v>4.0</v>
      </c>
      <c r="S415" s="1582"/>
      <c r="T415" s="1582"/>
      <c r="U415" s="1582"/>
      <c r="V415" s="1582"/>
      <c r="W415" s="1582"/>
      <c r="X415" s="1582"/>
      <c r="Y415" s="1582"/>
      <c r="Z415" s="1582"/>
      <c r="AA415" s="1582"/>
      <c r="AB415" s="1582"/>
    </row>
    <row r="416">
      <c r="A416" s="591" t="s">
        <v>585</v>
      </c>
      <c r="B416" s="690">
        <v>1.0</v>
      </c>
      <c r="C416" s="690">
        <v>4.0</v>
      </c>
      <c r="D416" s="690">
        <v>4.0</v>
      </c>
      <c r="E416" s="690">
        <v>1.0</v>
      </c>
      <c r="F416" s="690">
        <v>3.0</v>
      </c>
      <c r="G416" s="693"/>
      <c r="H416" s="693">
        <f t="shared" si="320"/>
        <v>13</v>
      </c>
      <c r="I416" s="596">
        <f t="shared" si="321"/>
        <v>0.4333333333</v>
      </c>
      <c r="J416" s="1841" t="s">
        <v>79</v>
      </c>
      <c r="K416" s="591" t="s">
        <v>585</v>
      </c>
      <c r="L416" s="692">
        <v>34.0</v>
      </c>
      <c r="M416" s="701">
        <f t="shared" si="322"/>
        <v>21</v>
      </c>
      <c r="N416" s="692">
        <v>0.0</v>
      </c>
      <c r="O416" s="701">
        <f t="shared" si="323"/>
        <v>21</v>
      </c>
      <c r="P416" s="1533"/>
      <c r="Q416" s="1723" t="s">
        <v>755</v>
      </c>
      <c r="R416" s="1533"/>
      <c r="S416" s="1582"/>
      <c r="T416" s="1582"/>
      <c r="U416" s="1582"/>
      <c r="V416" s="1582"/>
      <c r="W416" s="1582"/>
      <c r="X416" s="1582"/>
      <c r="Y416" s="1582"/>
      <c r="Z416" s="1582"/>
      <c r="AA416" s="1582"/>
      <c r="AB416" s="1582"/>
    </row>
    <row r="417">
      <c r="A417" s="591" t="s">
        <v>668</v>
      </c>
      <c r="B417" s="690">
        <v>0.0</v>
      </c>
      <c r="C417" s="690">
        <v>0.0</v>
      </c>
      <c r="D417" s="690">
        <v>6.0</v>
      </c>
      <c r="E417" s="690">
        <v>0.0</v>
      </c>
      <c r="F417" s="690">
        <v>11.0</v>
      </c>
      <c r="G417" s="693"/>
      <c r="H417" s="693">
        <f t="shared" si="320"/>
        <v>17</v>
      </c>
      <c r="I417" s="596">
        <f t="shared" si="321"/>
        <v>0.5666666667</v>
      </c>
      <c r="J417" s="1840" t="s">
        <v>206</v>
      </c>
      <c r="K417" s="591" t="s">
        <v>668</v>
      </c>
      <c r="L417" s="692">
        <v>26.0</v>
      </c>
      <c r="M417" s="701">
        <f t="shared" si="322"/>
        <v>9</v>
      </c>
      <c r="N417" s="692">
        <v>0.0</v>
      </c>
      <c r="O417" s="701">
        <f t="shared" si="323"/>
        <v>9</v>
      </c>
      <c r="P417" s="1724"/>
      <c r="Q417" s="1724"/>
      <c r="R417" s="1724"/>
      <c r="S417" s="1582"/>
      <c r="T417" s="1582"/>
      <c r="U417" s="1582"/>
      <c r="V417" s="1582"/>
      <c r="W417" s="1582"/>
      <c r="X417" s="1582"/>
      <c r="Y417" s="1582"/>
      <c r="Z417" s="1582"/>
      <c r="AA417" s="1582"/>
      <c r="AB417" s="1582"/>
    </row>
    <row r="418">
      <c r="A418" s="591" t="s">
        <v>614</v>
      </c>
      <c r="B418" s="690">
        <v>3.0</v>
      </c>
      <c r="C418" s="690">
        <v>4.0</v>
      </c>
      <c r="D418" s="690">
        <v>2.0</v>
      </c>
      <c r="E418" s="690">
        <v>4.0</v>
      </c>
      <c r="F418" s="690">
        <v>0.0</v>
      </c>
      <c r="G418" s="693"/>
      <c r="H418" s="693">
        <f t="shared" si="320"/>
        <v>13</v>
      </c>
      <c r="I418" s="596">
        <f t="shared" si="321"/>
        <v>0.4333333333</v>
      </c>
      <c r="J418" s="1626" t="s">
        <v>206</v>
      </c>
      <c r="K418" s="591" t="s">
        <v>614</v>
      </c>
      <c r="L418" s="692">
        <v>32.0</v>
      </c>
      <c r="M418" s="701">
        <f t="shared" si="322"/>
        <v>19</v>
      </c>
      <c r="N418" s="692">
        <v>20.0</v>
      </c>
      <c r="O418" s="701">
        <f t="shared" si="323"/>
        <v>39</v>
      </c>
      <c r="P418" s="1723" t="s">
        <v>3</v>
      </c>
      <c r="Q418" s="1723"/>
      <c r="R418" s="1723"/>
      <c r="S418" s="1582"/>
      <c r="T418" s="1582"/>
      <c r="U418" s="1582"/>
      <c r="V418" s="1582"/>
      <c r="W418" s="1582"/>
      <c r="X418" s="1582"/>
      <c r="Y418" s="1582"/>
      <c r="Z418" s="1582"/>
      <c r="AA418" s="1582"/>
      <c r="AB418" s="1582"/>
    </row>
    <row r="419">
      <c r="A419" s="700" t="s">
        <v>700</v>
      </c>
      <c r="B419" s="690">
        <v>9.0</v>
      </c>
      <c r="C419" s="690">
        <v>8.0</v>
      </c>
      <c r="D419" s="690">
        <v>2.0</v>
      </c>
      <c r="E419" s="690">
        <v>7.0</v>
      </c>
      <c r="F419" s="690">
        <v>11.0</v>
      </c>
      <c r="G419" s="693"/>
      <c r="H419" s="693">
        <f t="shared" si="320"/>
        <v>37</v>
      </c>
      <c r="I419" s="596">
        <f t="shared" si="321"/>
        <v>1.233333333</v>
      </c>
      <c r="J419" s="1841" t="s">
        <v>79</v>
      </c>
      <c r="K419" s="700" t="s">
        <v>700</v>
      </c>
      <c r="L419" s="692">
        <v>37.0</v>
      </c>
      <c r="M419" s="701">
        <f t="shared" si="322"/>
        <v>0</v>
      </c>
      <c r="N419" s="692">
        <v>40.0</v>
      </c>
      <c r="O419" s="701">
        <f t="shared" si="323"/>
        <v>40</v>
      </c>
      <c r="P419" s="1723" t="s">
        <v>712</v>
      </c>
      <c r="Q419" s="1723" t="s">
        <v>774</v>
      </c>
      <c r="R419" s="1724"/>
      <c r="S419" s="1582"/>
      <c r="T419" s="1582"/>
      <c r="U419" s="1582"/>
      <c r="V419" s="1582"/>
      <c r="W419" s="1582"/>
      <c r="X419" s="1582"/>
      <c r="Y419" s="1582"/>
      <c r="Z419" s="1582"/>
      <c r="AA419" s="1582"/>
      <c r="AB419" s="1582"/>
    </row>
    <row r="420">
      <c r="A420" s="591" t="s">
        <v>669</v>
      </c>
      <c r="B420" s="690">
        <v>6.0</v>
      </c>
      <c r="C420" s="690">
        <v>2.0</v>
      </c>
      <c r="D420" s="690">
        <v>4.0</v>
      </c>
      <c r="E420" s="690">
        <v>3.0</v>
      </c>
      <c r="F420" s="690">
        <v>0.0</v>
      </c>
      <c r="G420" s="693"/>
      <c r="H420" s="693">
        <f t="shared" si="320"/>
        <v>15</v>
      </c>
      <c r="I420" s="596">
        <f t="shared" si="321"/>
        <v>0.5</v>
      </c>
      <c r="J420" s="1841" t="s">
        <v>79</v>
      </c>
      <c r="K420" s="591" t="s">
        <v>669</v>
      </c>
      <c r="L420" s="692">
        <v>20.0</v>
      </c>
      <c r="M420" s="701">
        <f t="shared" si="322"/>
        <v>5</v>
      </c>
      <c r="N420" s="692">
        <v>15.0</v>
      </c>
      <c r="O420" s="701">
        <f t="shared" si="323"/>
        <v>20</v>
      </c>
      <c r="P420" s="1723" t="s">
        <v>623</v>
      </c>
      <c r="Q420" s="1723" t="s">
        <v>541</v>
      </c>
      <c r="R420" s="1724"/>
      <c r="S420" s="1582"/>
      <c r="T420" s="1582"/>
      <c r="U420" s="1582"/>
      <c r="V420" s="1582"/>
      <c r="W420" s="1582"/>
      <c r="X420" s="1582"/>
      <c r="Y420" s="1582"/>
      <c r="Z420" s="1582"/>
      <c r="AA420" s="1582"/>
      <c r="AB420" s="1582"/>
    </row>
    <row r="421">
      <c r="A421" s="591" t="s">
        <v>694</v>
      </c>
      <c r="B421" s="690">
        <v>5.0</v>
      </c>
      <c r="C421" s="690">
        <v>6.0</v>
      </c>
      <c r="D421" s="690">
        <v>7.0</v>
      </c>
      <c r="E421" s="690">
        <v>2.0</v>
      </c>
      <c r="F421" s="690">
        <v>0.0</v>
      </c>
      <c r="G421" s="693"/>
      <c r="H421" s="693">
        <f t="shared" si="320"/>
        <v>20</v>
      </c>
      <c r="I421" s="596">
        <f t="shared" si="321"/>
        <v>0.6666666667</v>
      </c>
      <c r="J421" s="1841" t="s">
        <v>79</v>
      </c>
      <c r="K421" s="591" t="s">
        <v>694</v>
      </c>
      <c r="L421" s="692">
        <v>22.0</v>
      </c>
      <c r="M421" s="701">
        <f t="shared" si="322"/>
        <v>0</v>
      </c>
      <c r="N421" s="692">
        <v>40.0</v>
      </c>
      <c r="O421" s="701">
        <f t="shared" si="323"/>
        <v>40</v>
      </c>
      <c r="P421" s="1723" t="s">
        <v>3</v>
      </c>
      <c r="Q421" s="1723" t="s">
        <v>519</v>
      </c>
      <c r="R421" s="1723">
        <v>2.0</v>
      </c>
      <c r="S421" s="1582"/>
      <c r="T421" s="1582"/>
      <c r="U421" s="1582"/>
      <c r="V421" s="1582"/>
      <c r="W421" s="1582"/>
      <c r="X421" s="1582"/>
      <c r="Y421" s="1582"/>
      <c r="Z421" s="1582"/>
      <c r="AA421" s="1582"/>
      <c r="AB421" s="1582"/>
    </row>
    <row r="422">
      <c r="A422" s="591" t="s">
        <v>671</v>
      </c>
      <c r="B422" s="692">
        <v>5.0</v>
      </c>
      <c r="C422" s="692">
        <v>3.0</v>
      </c>
      <c r="D422" s="692">
        <v>0.0</v>
      </c>
      <c r="E422" s="692">
        <v>8.0</v>
      </c>
      <c r="F422" s="692">
        <v>2.0</v>
      </c>
      <c r="G422" s="1595"/>
      <c r="H422" s="693">
        <f t="shared" si="320"/>
        <v>18</v>
      </c>
      <c r="I422" s="596">
        <f t="shared" si="321"/>
        <v>0.6</v>
      </c>
      <c r="J422" s="1840" t="s">
        <v>206</v>
      </c>
      <c r="K422" s="591" t="s">
        <v>671</v>
      </c>
      <c r="L422" s="692">
        <v>26.0</v>
      </c>
      <c r="M422" s="701">
        <f t="shared" si="322"/>
        <v>8</v>
      </c>
      <c r="N422" s="692">
        <v>30.0</v>
      </c>
      <c r="O422" s="701">
        <f t="shared" si="323"/>
        <v>38</v>
      </c>
      <c r="P422" s="1723" t="s">
        <v>712</v>
      </c>
      <c r="Q422" s="1724"/>
      <c r="R422" s="1724"/>
      <c r="S422" s="1582"/>
      <c r="T422" s="1582"/>
      <c r="U422" s="1582"/>
      <c r="V422" s="1582"/>
      <c r="W422" s="1582"/>
      <c r="X422" s="1582"/>
      <c r="Y422" s="1582"/>
      <c r="Z422" s="1582"/>
      <c r="AA422" s="1582"/>
      <c r="AB422" s="1582"/>
    </row>
    <row r="423">
      <c r="A423" s="591" t="s">
        <v>586</v>
      </c>
      <c r="B423" s="692">
        <v>6.0</v>
      </c>
      <c r="C423" s="692">
        <v>4.0</v>
      </c>
      <c r="D423" s="692">
        <v>5.0</v>
      </c>
      <c r="E423" s="692">
        <v>2.0</v>
      </c>
      <c r="F423" s="692">
        <v>3.0</v>
      </c>
      <c r="G423" s="1595"/>
      <c r="H423" s="693">
        <f t="shared" si="320"/>
        <v>20</v>
      </c>
      <c r="I423" s="596">
        <f t="shared" si="321"/>
        <v>0.6666666667</v>
      </c>
      <c r="J423" s="1841" t="s">
        <v>79</v>
      </c>
      <c r="K423" s="591" t="s">
        <v>586</v>
      </c>
      <c r="L423" s="692">
        <v>30.0</v>
      </c>
      <c r="M423" s="701">
        <f t="shared" si="322"/>
        <v>10</v>
      </c>
      <c r="N423" s="692">
        <v>20.0</v>
      </c>
      <c r="O423" s="701">
        <f t="shared" si="323"/>
        <v>30</v>
      </c>
      <c r="P423" s="1723" t="s">
        <v>623</v>
      </c>
      <c r="Q423" s="1723" t="s">
        <v>775</v>
      </c>
      <c r="R423" s="1724"/>
      <c r="S423" s="1532"/>
      <c r="T423" s="1582"/>
      <c r="U423" s="1582"/>
      <c r="V423" s="1582"/>
      <c r="W423" s="1582"/>
      <c r="X423" s="1582"/>
      <c r="Y423" s="1582"/>
      <c r="Z423" s="1582"/>
      <c r="AA423" s="1582"/>
      <c r="AB423" s="1582"/>
    </row>
    <row r="424">
      <c r="A424" s="1774"/>
      <c r="B424" s="1775"/>
      <c r="C424" s="1775"/>
      <c r="D424" s="1775"/>
      <c r="E424" s="1775"/>
      <c r="F424" s="1775"/>
      <c r="G424" s="1775"/>
      <c r="H424" s="1775"/>
      <c r="I424" s="1775"/>
      <c r="J424" s="575"/>
      <c r="K424" s="1774"/>
      <c r="L424" s="1775"/>
      <c r="M424" s="1775"/>
      <c r="N424" s="1775"/>
      <c r="O424" s="1775"/>
      <c r="P424" s="1775"/>
      <c r="Q424" s="1775"/>
      <c r="R424" s="1775"/>
      <c r="S424" s="1532"/>
      <c r="T424" s="1582"/>
      <c r="U424" s="1582"/>
      <c r="V424" s="1582"/>
      <c r="W424" s="1582"/>
      <c r="X424" s="1582"/>
      <c r="Y424" s="1582"/>
      <c r="Z424" s="1582"/>
      <c r="AA424" s="1582"/>
      <c r="AB424" s="1582"/>
    </row>
    <row r="425">
      <c r="A425" s="1829" t="s">
        <v>9</v>
      </c>
      <c r="B425" s="1829">
        <f t="shared" ref="B425:H425" si="324">SUM(B414:B423)</f>
        <v>49</v>
      </c>
      <c r="C425" s="1829">
        <f t="shared" si="324"/>
        <v>50</v>
      </c>
      <c r="D425" s="1829">
        <f t="shared" si="324"/>
        <v>47</v>
      </c>
      <c r="E425" s="1829">
        <f t="shared" si="324"/>
        <v>51</v>
      </c>
      <c r="F425" s="1829">
        <f t="shared" si="324"/>
        <v>44</v>
      </c>
      <c r="G425" s="1829">
        <f t="shared" si="324"/>
        <v>0</v>
      </c>
      <c r="H425" s="1829">
        <f t="shared" si="324"/>
        <v>241</v>
      </c>
      <c r="I425" s="1829"/>
      <c r="J425" s="575"/>
      <c r="K425" s="1758"/>
      <c r="L425" s="1561"/>
      <c r="M425" s="1561"/>
      <c r="N425" s="1561"/>
      <c r="O425" s="1561"/>
      <c r="P425" s="1758"/>
      <c r="Q425" s="1758"/>
      <c r="R425" s="1758"/>
      <c r="S425" s="1582"/>
      <c r="T425" s="1582"/>
      <c r="U425" s="1582"/>
      <c r="V425" s="1582"/>
      <c r="W425" s="1582"/>
      <c r="X425" s="1582"/>
      <c r="Y425" s="1582"/>
      <c r="Z425" s="1582"/>
      <c r="AA425" s="1582"/>
      <c r="AB425" s="1582"/>
    </row>
    <row r="426">
      <c r="A426" s="428"/>
      <c r="B426" s="1842"/>
      <c r="C426" s="1842"/>
      <c r="D426" s="1842"/>
      <c r="E426" s="1842"/>
      <c r="F426" s="1843"/>
      <c r="G426" s="1532"/>
      <c r="H426" s="1844"/>
      <c r="I426" s="1845"/>
      <c r="J426" s="575"/>
      <c r="K426" s="1846" t="s">
        <v>77</v>
      </c>
      <c r="L426" s="1846">
        <f t="shared" ref="L426:R426" si="325">sum(L414:L423)</f>
        <v>348</v>
      </c>
      <c r="M426" s="1846">
        <f t="shared" si="325"/>
        <v>99</v>
      </c>
      <c r="N426" s="1846">
        <f t="shared" si="325"/>
        <v>245</v>
      </c>
      <c r="O426" s="1846">
        <f t="shared" si="325"/>
        <v>344</v>
      </c>
      <c r="P426" s="1846">
        <f t="shared" si="325"/>
        <v>0</v>
      </c>
      <c r="Q426" s="1846">
        <f t="shared" si="325"/>
        <v>0</v>
      </c>
      <c r="R426" s="1846">
        <f t="shared" si="325"/>
        <v>8</v>
      </c>
      <c r="S426" s="1582"/>
      <c r="T426" s="1582"/>
      <c r="U426" s="1582"/>
      <c r="V426" s="1582"/>
      <c r="W426" s="1582"/>
      <c r="X426" s="1582"/>
      <c r="Y426" s="1582"/>
      <c r="Z426" s="1582"/>
      <c r="AA426" s="1582"/>
      <c r="AB426" s="1582"/>
    </row>
    <row r="427">
      <c r="A427" s="1829" t="s">
        <v>123</v>
      </c>
      <c r="B427" s="1834" t="s">
        <v>2</v>
      </c>
      <c r="C427" s="1834" t="s">
        <v>3</v>
      </c>
      <c r="D427" s="1834" t="s">
        <v>4</v>
      </c>
      <c r="E427" s="1834" t="s">
        <v>5</v>
      </c>
      <c r="F427" s="1834" t="s">
        <v>6</v>
      </c>
      <c r="G427" s="1834" t="s">
        <v>7</v>
      </c>
      <c r="H427" s="1829" t="s">
        <v>9</v>
      </c>
      <c r="I427" s="1575"/>
      <c r="J427" s="649"/>
      <c r="K427" s="1829" t="s">
        <v>9</v>
      </c>
      <c r="L427" s="1829">
        <f t="shared" ref="L427:R427" si="326">(L426)</f>
        <v>348</v>
      </c>
      <c r="M427" s="1829">
        <f t="shared" si="326"/>
        <v>99</v>
      </c>
      <c r="N427" s="1829">
        <f t="shared" si="326"/>
        <v>245</v>
      </c>
      <c r="O427" s="1829">
        <f t="shared" si="326"/>
        <v>344</v>
      </c>
      <c r="P427" s="1829">
        <f t="shared" si="326"/>
        <v>0</v>
      </c>
      <c r="Q427" s="1829">
        <f t="shared" si="326"/>
        <v>0</v>
      </c>
      <c r="R427" s="1829">
        <f t="shared" si="326"/>
        <v>8</v>
      </c>
      <c r="S427" s="1532"/>
      <c r="T427" s="1532"/>
      <c r="U427" s="1532"/>
      <c r="V427" s="1532"/>
      <c r="W427" s="1532"/>
      <c r="X427" s="1532"/>
      <c r="Y427" s="1532"/>
      <c r="Z427" s="1532"/>
      <c r="AA427" s="1532"/>
      <c r="AB427" s="1532"/>
    </row>
    <row r="428">
      <c r="A428" s="1714" t="s">
        <v>124</v>
      </c>
      <c r="B428" s="701">
        <f t="shared" ref="B428:G428" si="327">SUM(B425)</f>
        <v>49</v>
      </c>
      <c r="C428" s="701">
        <f t="shared" si="327"/>
        <v>50</v>
      </c>
      <c r="D428" s="701">
        <f t="shared" si="327"/>
        <v>47</v>
      </c>
      <c r="E428" s="701">
        <f t="shared" si="327"/>
        <v>51</v>
      </c>
      <c r="F428" s="701">
        <f t="shared" si="327"/>
        <v>44</v>
      </c>
      <c r="G428" s="701">
        <f t="shared" si="327"/>
        <v>0</v>
      </c>
      <c r="H428" s="693">
        <f t="shared" ref="H428:H429" si="329">SUM(B428:G428)</f>
        <v>241</v>
      </c>
      <c r="I428" s="1575"/>
      <c r="J428" s="1532"/>
      <c r="K428" s="428"/>
      <c r="L428" s="1843"/>
      <c r="M428" s="1843"/>
      <c r="N428" s="1842"/>
      <c r="O428" s="1843"/>
      <c r="P428" s="787"/>
      <c r="Q428" s="787"/>
      <c r="R428" s="787"/>
      <c r="S428" s="1582"/>
      <c r="T428" s="1532"/>
      <c r="U428" s="1532"/>
      <c r="V428" s="1532"/>
      <c r="W428" s="1532"/>
      <c r="X428" s="1532"/>
      <c r="Y428" s="1532"/>
      <c r="Z428" s="1532"/>
      <c r="AA428" s="1532"/>
      <c r="AB428" s="1532"/>
    </row>
    <row r="429">
      <c r="A429" s="591" t="s">
        <v>126</v>
      </c>
      <c r="B429" s="1778">
        <f t="shared" ref="B429:G429" si="328">(B428*10.01)</f>
        <v>490.49</v>
      </c>
      <c r="C429" s="1778">
        <f t="shared" si="328"/>
        <v>500.5</v>
      </c>
      <c r="D429" s="1778">
        <f t="shared" si="328"/>
        <v>470.47</v>
      </c>
      <c r="E429" s="1778">
        <f t="shared" si="328"/>
        <v>510.51</v>
      </c>
      <c r="F429" s="1778">
        <f t="shared" si="328"/>
        <v>440.44</v>
      </c>
      <c r="G429" s="1778">
        <f t="shared" si="328"/>
        <v>0</v>
      </c>
      <c r="H429" s="1798">
        <f t="shared" si="329"/>
        <v>2412.41</v>
      </c>
      <c r="I429" s="1580"/>
      <c r="J429" s="1582"/>
      <c r="K429" s="428"/>
      <c r="L429" s="1843"/>
      <c r="M429" s="1843"/>
      <c r="N429" s="1842"/>
      <c r="O429" s="1843"/>
      <c r="P429" s="787"/>
      <c r="Q429" s="787"/>
      <c r="R429" s="787"/>
      <c r="S429" s="1582"/>
      <c r="T429" s="1582"/>
      <c r="U429" s="1582"/>
      <c r="V429" s="1582"/>
      <c r="W429" s="1582"/>
      <c r="X429" s="1582"/>
      <c r="Y429" s="1582"/>
      <c r="Z429" s="1582"/>
      <c r="AA429" s="1582"/>
      <c r="AB429" s="1582"/>
    </row>
    <row r="430">
      <c r="A430" s="1791" t="s">
        <v>9</v>
      </c>
      <c r="B430" s="1758">
        <f t="shared" ref="B430:G430" si="330">sum(B429)</f>
        <v>490.49</v>
      </c>
      <c r="C430" s="1758">
        <f t="shared" si="330"/>
        <v>500.5</v>
      </c>
      <c r="D430" s="1758">
        <f t="shared" si="330"/>
        <v>470.47</v>
      </c>
      <c r="E430" s="1758">
        <f t="shared" si="330"/>
        <v>510.51</v>
      </c>
      <c r="F430" s="1758">
        <f t="shared" si="330"/>
        <v>440.44</v>
      </c>
      <c r="G430" s="1758">
        <f t="shared" si="330"/>
        <v>0</v>
      </c>
      <c r="H430" s="1758">
        <f>sum(B430:G430)</f>
        <v>2412.41</v>
      </c>
      <c r="I430" s="1580"/>
      <c r="J430" s="1582"/>
      <c r="K430" s="428"/>
      <c r="L430" s="1843"/>
      <c r="M430" s="1843"/>
      <c r="N430" s="1842"/>
      <c r="O430" s="1843"/>
      <c r="P430" s="787"/>
      <c r="Q430" s="787"/>
      <c r="R430" s="787"/>
      <c r="S430" s="1582"/>
      <c r="T430" s="1582"/>
      <c r="U430" s="1582"/>
      <c r="V430" s="1582"/>
      <c r="W430" s="1582"/>
      <c r="X430" s="1582"/>
      <c r="Y430" s="1582"/>
      <c r="Z430" s="1582"/>
      <c r="AA430" s="1582"/>
      <c r="AB430" s="1582"/>
    </row>
    <row r="431">
      <c r="A431" s="428"/>
      <c r="B431" s="1842"/>
      <c r="C431" s="1842"/>
      <c r="D431" s="1842"/>
      <c r="E431" s="1842"/>
      <c r="F431" s="1843"/>
      <c r="G431" s="1532"/>
      <c r="H431" s="1844"/>
      <c r="I431" s="1845"/>
      <c r="J431" s="1582"/>
      <c r="K431" s="428"/>
      <c r="L431" s="1843"/>
      <c r="M431" s="1843"/>
      <c r="N431" s="1842"/>
      <c r="O431" s="1843"/>
      <c r="P431" s="787"/>
      <c r="Q431" s="787"/>
      <c r="R431" s="787"/>
      <c r="S431" s="1582"/>
      <c r="T431" s="1582"/>
      <c r="U431" s="1582"/>
      <c r="V431" s="1582"/>
      <c r="W431" s="1582"/>
      <c r="X431" s="1582"/>
      <c r="Y431" s="1582"/>
      <c r="Z431" s="1582"/>
      <c r="AA431" s="1582"/>
      <c r="AB431" s="1582"/>
    </row>
    <row r="432">
      <c r="A432" s="1588" t="s">
        <v>776</v>
      </c>
      <c r="B432" s="1842"/>
      <c r="C432" s="1842"/>
      <c r="D432" s="1842"/>
      <c r="E432" s="1842"/>
      <c r="F432" s="1843"/>
      <c r="G432" s="1834" t="s">
        <v>35</v>
      </c>
      <c r="H432" s="1833" t="s">
        <v>36</v>
      </c>
      <c r="I432" s="1842"/>
      <c r="J432" s="1582"/>
      <c r="K432" s="428"/>
      <c r="L432" s="1843"/>
      <c r="M432" s="1843"/>
      <c r="N432" s="1842"/>
      <c r="O432" s="1843"/>
      <c r="P432" s="787"/>
      <c r="Q432" s="787"/>
      <c r="R432" s="787"/>
      <c r="S432" s="1582"/>
      <c r="T432" s="1582"/>
      <c r="U432" s="1582"/>
      <c r="V432" s="1582"/>
      <c r="W432" s="1582"/>
      <c r="X432" s="1582"/>
      <c r="Y432" s="1582"/>
      <c r="Z432" s="1582"/>
      <c r="AA432" s="1582"/>
      <c r="AB432" s="1582"/>
    </row>
    <row r="433">
      <c r="A433" s="428"/>
      <c r="B433" s="1842"/>
      <c r="C433" s="1842"/>
      <c r="D433" s="1842"/>
      <c r="E433" s="1842"/>
      <c r="F433" s="1843"/>
      <c r="G433" s="1847" t="s">
        <v>757</v>
      </c>
      <c r="H433" s="1848">
        <f>(H425)</f>
        <v>241</v>
      </c>
      <c r="I433" s="1842"/>
      <c r="J433" s="1582"/>
      <c r="K433" s="428"/>
      <c r="L433" s="1843"/>
      <c r="M433" s="1843"/>
      <c r="N433" s="1842"/>
      <c r="O433" s="1843"/>
      <c r="P433" s="787"/>
      <c r="Q433" s="787"/>
      <c r="R433" s="787"/>
      <c r="S433" s="1582"/>
      <c r="T433" s="1582"/>
      <c r="U433" s="1582"/>
      <c r="V433" s="1582"/>
      <c r="W433" s="1582"/>
      <c r="X433" s="1582"/>
      <c r="Y433" s="1582"/>
      <c r="Z433" s="1582"/>
      <c r="AA433" s="1582"/>
      <c r="AB433" s="1582"/>
    </row>
    <row r="434">
      <c r="A434" s="428"/>
      <c r="B434" s="1842"/>
      <c r="C434" s="1842"/>
      <c r="D434" s="1842"/>
      <c r="E434" s="1842"/>
      <c r="F434" s="1843"/>
      <c r="G434" s="1834" t="s">
        <v>9</v>
      </c>
      <c r="H434" s="1829">
        <f>SUM(H433)</f>
        <v>241</v>
      </c>
      <c r="I434" s="1842"/>
      <c r="J434" s="1582"/>
      <c r="K434" s="428"/>
      <c r="L434" s="1843"/>
      <c r="M434" s="1843"/>
      <c r="N434" s="1842"/>
      <c r="O434" s="1843"/>
      <c r="P434" s="787"/>
      <c r="Q434" s="787"/>
      <c r="R434" s="787"/>
      <c r="S434" s="1582"/>
      <c r="T434" s="1582"/>
      <c r="U434" s="1582"/>
      <c r="V434" s="1582"/>
      <c r="W434" s="1582"/>
      <c r="X434" s="1582"/>
      <c r="Y434" s="1582"/>
      <c r="Z434" s="1582"/>
      <c r="AA434" s="1582"/>
      <c r="AB434" s="1582"/>
    </row>
    <row r="435">
      <c r="A435" s="428"/>
      <c r="B435" s="1842"/>
      <c r="C435" s="1842"/>
      <c r="D435" s="1842"/>
      <c r="E435" s="1842"/>
      <c r="F435" s="1843"/>
      <c r="G435" s="1586"/>
      <c r="H435" s="1587"/>
      <c r="I435" s="1601"/>
      <c r="J435" s="1582"/>
      <c r="K435" s="428"/>
      <c r="L435" s="1843"/>
      <c r="M435" s="1843"/>
      <c r="N435" s="1842"/>
      <c r="O435" s="1843"/>
      <c r="P435" s="787"/>
      <c r="Q435" s="787"/>
      <c r="R435" s="787"/>
      <c r="S435" s="1582"/>
      <c r="T435" s="1582"/>
      <c r="U435" s="1582"/>
      <c r="V435" s="1582"/>
      <c r="W435" s="1582"/>
      <c r="X435" s="1582"/>
      <c r="Y435" s="1582"/>
      <c r="Z435" s="1582"/>
      <c r="AA435" s="1582"/>
      <c r="AB435" s="1582"/>
    </row>
    <row r="436">
      <c r="A436" s="428"/>
      <c r="B436" s="1842"/>
      <c r="C436" s="1842"/>
      <c r="D436" s="1842"/>
      <c r="E436" s="1842"/>
      <c r="F436" s="1843"/>
      <c r="G436" s="1781" t="s">
        <v>131</v>
      </c>
      <c r="H436" s="1829">
        <f>(1300-H434)</f>
        <v>1059</v>
      </c>
      <c r="I436" s="1582"/>
      <c r="J436" s="1582"/>
      <c r="K436" s="428"/>
      <c r="L436" s="1843"/>
      <c r="M436" s="1843"/>
      <c r="N436" s="1842"/>
      <c r="O436" s="1843"/>
      <c r="P436" s="787"/>
      <c r="Q436" s="787"/>
      <c r="R436" s="787"/>
      <c r="S436" s="1582"/>
      <c r="T436" s="1582"/>
      <c r="U436" s="1582"/>
      <c r="V436" s="1582"/>
      <c r="W436" s="1582"/>
      <c r="X436" s="1582"/>
      <c r="Y436" s="1582"/>
      <c r="Z436" s="1582"/>
      <c r="AA436" s="1582"/>
      <c r="AB436" s="1582"/>
    </row>
    <row r="437">
      <c r="A437" s="428"/>
      <c r="B437" s="1842"/>
      <c r="C437" s="1842"/>
      <c r="D437" s="1842"/>
      <c r="E437" s="1842"/>
      <c r="F437" s="1843"/>
      <c r="G437" s="1532"/>
      <c r="H437" s="1844"/>
      <c r="I437" s="1845"/>
      <c r="J437" s="1582"/>
      <c r="K437" s="428"/>
      <c r="L437" s="1843"/>
      <c r="M437" s="1843"/>
      <c r="N437" s="1842"/>
      <c r="O437" s="1843"/>
      <c r="P437" s="787"/>
      <c r="Q437" s="787"/>
      <c r="R437" s="787"/>
      <c r="S437" s="1582"/>
      <c r="T437" s="1582"/>
      <c r="U437" s="1582"/>
      <c r="V437" s="1582"/>
      <c r="W437" s="1582"/>
      <c r="X437" s="1582"/>
      <c r="Y437" s="1582"/>
      <c r="Z437" s="1582"/>
      <c r="AA437" s="1582"/>
      <c r="AB437" s="1582"/>
    </row>
    <row r="438">
      <c r="A438" s="1831" t="s">
        <v>777</v>
      </c>
      <c r="B438" s="1834" t="s">
        <v>2</v>
      </c>
      <c r="C438" s="1834" t="s">
        <v>3</v>
      </c>
      <c r="D438" s="1834" t="s">
        <v>4</v>
      </c>
      <c r="E438" s="1834" t="s">
        <v>5</v>
      </c>
      <c r="F438" s="1834" t="s">
        <v>6</v>
      </c>
      <c r="G438" s="1834" t="s">
        <v>7</v>
      </c>
      <c r="H438" s="1833" t="s">
        <v>9</v>
      </c>
      <c r="I438" s="1834" t="s">
        <v>71</v>
      </c>
      <c r="J438" s="1849"/>
      <c r="K438" s="1835" t="s">
        <v>749</v>
      </c>
      <c r="L438" s="1836"/>
      <c r="M438" s="1836"/>
      <c r="N438" s="1836"/>
      <c r="O438" s="1836"/>
      <c r="P438" s="1836"/>
      <c r="Q438" s="1836"/>
      <c r="R438" s="1836"/>
      <c r="S438" s="1582"/>
      <c r="T438" s="1582"/>
      <c r="U438" s="1582"/>
      <c r="V438" s="1582"/>
      <c r="W438" s="1582"/>
      <c r="X438" s="1582"/>
      <c r="Y438" s="1582"/>
      <c r="Z438" s="1582"/>
      <c r="AA438" s="1582"/>
      <c r="AB438" s="1582"/>
    </row>
    <row r="439">
      <c r="A439" s="1837" t="s">
        <v>749</v>
      </c>
      <c r="B439" s="1837"/>
      <c r="C439" s="1837"/>
      <c r="D439" s="1837"/>
      <c r="E439" s="1837"/>
      <c r="F439" s="1837"/>
      <c r="G439" s="1837"/>
      <c r="H439" s="1850"/>
      <c r="I439" s="1850"/>
      <c r="J439" s="1849"/>
      <c r="K439" s="1760" t="s">
        <v>778</v>
      </c>
      <c r="L439" s="1761" t="s">
        <v>72</v>
      </c>
      <c r="M439" s="1761" t="s">
        <v>13</v>
      </c>
      <c r="N439" s="1762" t="s">
        <v>73</v>
      </c>
      <c r="O439" s="1761" t="s">
        <v>13</v>
      </c>
      <c r="P439" s="1762" t="s">
        <v>74</v>
      </c>
      <c r="Q439" s="1762" t="s">
        <v>640</v>
      </c>
      <c r="R439" s="1685" t="s">
        <v>592</v>
      </c>
      <c r="S439" s="1582"/>
      <c r="T439" s="1582"/>
      <c r="U439" s="1582"/>
      <c r="V439" s="1582"/>
      <c r="W439" s="1582"/>
      <c r="X439" s="1582"/>
      <c r="Y439" s="1582"/>
      <c r="Z439" s="1582"/>
      <c r="AA439" s="1582"/>
      <c r="AB439" s="1582"/>
    </row>
    <row r="440">
      <c r="A440" s="700" t="s">
        <v>632</v>
      </c>
      <c r="B440" s="692">
        <v>0.0</v>
      </c>
      <c r="C440" s="692">
        <v>0.0</v>
      </c>
      <c r="D440" s="692">
        <v>0.0</v>
      </c>
      <c r="E440" s="692">
        <v>0.0</v>
      </c>
      <c r="F440" s="692">
        <v>0.0</v>
      </c>
      <c r="G440" s="1595"/>
      <c r="H440" s="693">
        <f t="shared" ref="H440:H450" si="331">SUM(B440:G440)</f>
        <v>0</v>
      </c>
      <c r="I440" s="596">
        <f t="shared" ref="I440:I450" si="332">(H440/40)</f>
        <v>0</v>
      </c>
      <c r="J440" s="1841" t="s">
        <v>79</v>
      </c>
      <c r="K440" s="700" t="s">
        <v>632</v>
      </c>
      <c r="L440" s="692">
        <v>22.0</v>
      </c>
      <c r="M440" s="701">
        <f t="shared" ref="M440:M450" si="333">(L440-H440)-R440</f>
        <v>18</v>
      </c>
      <c r="N440" s="692">
        <v>0.0</v>
      </c>
      <c r="O440" s="701">
        <f t="shared" ref="O440:O445" si="334">SUM(M440,N440)</f>
        <v>18</v>
      </c>
      <c r="P440" s="1723" t="s">
        <v>664</v>
      </c>
      <c r="Q440" s="1723"/>
      <c r="R440" s="1723">
        <v>4.0</v>
      </c>
      <c r="S440" s="1582"/>
      <c r="T440" s="1582"/>
      <c r="U440" s="1582"/>
      <c r="V440" s="1582"/>
      <c r="W440" s="1582"/>
      <c r="X440" s="1582"/>
      <c r="Y440" s="1582"/>
      <c r="Z440" s="1582"/>
      <c r="AA440" s="1582"/>
      <c r="AB440" s="1582"/>
    </row>
    <row r="441">
      <c r="A441" s="591" t="s">
        <v>701</v>
      </c>
      <c r="B441" s="692">
        <v>0.0</v>
      </c>
      <c r="C441" s="692">
        <v>1.0</v>
      </c>
      <c r="D441" s="692">
        <v>0.0</v>
      </c>
      <c r="E441" s="692">
        <v>0.0</v>
      </c>
      <c r="F441" s="692">
        <v>4.0</v>
      </c>
      <c r="G441" s="1595"/>
      <c r="H441" s="693">
        <f t="shared" si="331"/>
        <v>5</v>
      </c>
      <c r="I441" s="596">
        <f t="shared" si="332"/>
        <v>0.125</v>
      </c>
      <c r="J441" s="1626" t="s">
        <v>206</v>
      </c>
      <c r="K441" s="591" t="s">
        <v>701</v>
      </c>
      <c r="L441" s="692">
        <v>20.0</v>
      </c>
      <c r="M441" s="701">
        <f t="shared" si="333"/>
        <v>14</v>
      </c>
      <c r="N441" s="692">
        <v>0.0</v>
      </c>
      <c r="O441" s="701">
        <f t="shared" si="334"/>
        <v>14</v>
      </c>
      <c r="P441" s="1724"/>
      <c r="Q441" s="1723"/>
      <c r="R441" s="1723">
        <v>1.0</v>
      </c>
      <c r="S441" s="1582"/>
      <c r="T441" s="1582"/>
      <c r="U441" s="1582"/>
      <c r="V441" s="1582"/>
      <c r="W441" s="1582"/>
      <c r="X441" s="1582"/>
      <c r="Y441" s="1582"/>
      <c r="Z441" s="1582"/>
      <c r="AA441" s="1582"/>
      <c r="AB441" s="1582"/>
    </row>
    <row r="442">
      <c r="A442" s="591" t="s">
        <v>698</v>
      </c>
      <c r="B442" s="692">
        <v>2.0</v>
      </c>
      <c r="C442" s="692">
        <v>2.0</v>
      </c>
      <c r="D442" s="692">
        <v>0.0</v>
      </c>
      <c r="E442" s="692">
        <v>3.0</v>
      </c>
      <c r="F442" s="692">
        <v>0.0</v>
      </c>
      <c r="G442" s="1595"/>
      <c r="H442" s="693">
        <f t="shared" si="331"/>
        <v>7</v>
      </c>
      <c r="I442" s="596">
        <f t="shared" si="332"/>
        <v>0.175</v>
      </c>
      <c r="J442" s="1840" t="s">
        <v>206</v>
      </c>
      <c r="K442" s="591" t="s">
        <v>698</v>
      </c>
      <c r="L442" s="692">
        <v>17.0</v>
      </c>
      <c r="M442" s="701">
        <f t="shared" si="333"/>
        <v>10</v>
      </c>
      <c r="N442" s="692">
        <v>10.0</v>
      </c>
      <c r="O442" s="701">
        <f t="shared" si="334"/>
        <v>20</v>
      </c>
      <c r="P442" s="1723" t="s">
        <v>691</v>
      </c>
      <c r="Q442" s="1724"/>
      <c r="R442" s="1724"/>
      <c r="S442" s="1582"/>
      <c r="T442" s="1582"/>
      <c r="U442" s="1582"/>
      <c r="V442" s="1582"/>
      <c r="W442" s="1582"/>
      <c r="X442" s="1582"/>
      <c r="Y442" s="1582"/>
      <c r="Z442" s="1582"/>
      <c r="AA442" s="1582"/>
      <c r="AB442" s="1582"/>
    </row>
    <row r="443">
      <c r="A443" s="591" t="s">
        <v>697</v>
      </c>
      <c r="B443" s="692">
        <v>0.0</v>
      </c>
      <c r="C443" s="692">
        <v>0.0</v>
      </c>
      <c r="D443" s="692">
        <v>0.0</v>
      </c>
      <c r="E443" s="692">
        <v>0.0</v>
      </c>
      <c r="F443" s="692">
        <v>0.0</v>
      </c>
      <c r="G443" s="1595"/>
      <c r="H443" s="693">
        <f t="shared" si="331"/>
        <v>0</v>
      </c>
      <c r="I443" s="596">
        <f t="shared" si="332"/>
        <v>0</v>
      </c>
      <c r="J443" s="1841" t="s">
        <v>79</v>
      </c>
      <c r="K443" s="591" t="s">
        <v>697</v>
      </c>
      <c r="L443" s="692">
        <v>19.0</v>
      </c>
      <c r="M443" s="701">
        <f t="shared" si="333"/>
        <v>19</v>
      </c>
      <c r="N443" s="692">
        <v>0.0</v>
      </c>
      <c r="O443" s="701">
        <f t="shared" si="334"/>
        <v>19</v>
      </c>
      <c r="P443" s="1723" t="s">
        <v>664</v>
      </c>
      <c r="Q443" s="1724"/>
      <c r="R443" s="1724"/>
      <c r="S443" s="1582"/>
      <c r="T443" s="1582"/>
      <c r="U443" s="1582"/>
      <c r="V443" s="1582"/>
      <c r="W443" s="1582"/>
      <c r="X443" s="1582"/>
      <c r="Y443" s="1582"/>
      <c r="Z443" s="1582"/>
      <c r="AA443" s="1582"/>
      <c r="AB443" s="1582"/>
    </row>
    <row r="444">
      <c r="A444" s="591" t="s">
        <v>699</v>
      </c>
      <c r="B444" s="692">
        <v>2.0</v>
      </c>
      <c r="C444" s="692">
        <v>0.0</v>
      </c>
      <c r="D444" s="692">
        <v>5.0</v>
      </c>
      <c r="E444" s="692">
        <v>1.0</v>
      </c>
      <c r="F444" s="692">
        <v>0.0</v>
      </c>
      <c r="G444" s="1595"/>
      <c r="H444" s="693">
        <f t="shared" si="331"/>
        <v>8</v>
      </c>
      <c r="I444" s="596">
        <f t="shared" si="332"/>
        <v>0.2</v>
      </c>
      <c r="J444" s="1840" t="s">
        <v>206</v>
      </c>
      <c r="K444" s="591" t="s">
        <v>699</v>
      </c>
      <c r="L444" s="692">
        <v>30.0</v>
      </c>
      <c r="M444" s="701">
        <f t="shared" si="333"/>
        <v>22</v>
      </c>
      <c r="N444" s="692">
        <v>0.0</v>
      </c>
      <c r="O444" s="701">
        <f t="shared" si="334"/>
        <v>22</v>
      </c>
      <c r="P444" s="1724"/>
      <c r="Q444" s="1724"/>
      <c r="R444" s="1724"/>
      <c r="S444" s="1582"/>
      <c r="T444" s="1582"/>
      <c r="U444" s="1582"/>
      <c r="V444" s="1582"/>
      <c r="W444" s="1582"/>
      <c r="X444" s="1582"/>
      <c r="Y444" s="1582"/>
      <c r="Z444" s="1582"/>
      <c r="AA444" s="1582"/>
      <c r="AB444" s="1582"/>
    </row>
    <row r="445">
      <c r="A445" s="700" t="s">
        <v>779</v>
      </c>
      <c r="B445" s="692">
        <v>0.0</v>
      </c>
      <c r="C445" s="692">
        <v>0.0</v>
      </c>
      <c r="D445" s="692">
        <v>0.0</v>
      </c>
      <c r="E445" s="692">
        <v>0.0</v>
      </c>
      <c r="F445" s="692">
        <v>0.0</v>
      </c>
      <c r="G445" s="1595"/>
      <c r="H445" s="693">
        <f t="shared" si="331"/>
        <v>0</v>
      </c>
      <c r="I445" s="596">
        <f t="shared" si="332"/>
        <v>0</v>
      </c>
      <c r="J445" s="1840"/>
      <c r="K445" s="700" t="s">
        <v>779</v>
      </c>
      <c r="L445" s="692"/>
      <c r="M445" s="701">
        <f t="shared" si="333"/>
        <v>0</v>
      </c>
      <c r="N445" s="692">
        <v>15.0</v>
      </c>
      <c r="O445" s="701">
        <f t="shared" si="334"/>
        <v>15</v>
      </c>
      <c r="P445" s="1724"/>
      <c r="Q445" s="1724"/>
      <c r="R445" s="1724"/>
      <c r="S445" s="1582"/>
      <c r="T445" s="1582"/>
      <c r="U445" s="1582"/>
      <c r="V445" s="1582"/>
      <c r="W445" s="1582"/>
      <c r="X445" s="1582"/>
      <c r="Y445" s="1582"/>
      <c r="Z445" s="1582"/>
      <c r="AA445" s="1582"/>
      <c r="AB445" s="1582"/>
    </row>
    <row r="446">
      <c r="A446" s="700" t="s">
        <v>780</v>
      </c>
      <c r="B446" s="692">
        <v>0.0</v>
      </c>
      <c r="C446" s="692">
        <v>0.0</v>
      </c>
      <c r="D446" s="692">
        <v>0.0</v>
      </c>
      <c r="E446" s="692">
        <v>0.0</v>
      </c>
      <c r="F446" s="692">
        <v>0.0</v>
      </c>
      <c r="G446" s="1595"/>
      <c r="H446" s="693">
        <f t="shared" si="331"/>
        <v>0</v>
      </c>
      <c r="I446" s="596">
        <f t="shared" si="332"/>
        <v>0</v>
      </c>
      <c r="J446" s="1840"/>
      <c r="K446" s="700" t="s">
        <v>780</v>
      </c>
      <c r="L446" s="692"/>
      <c r="M446" s="701">
        <f t="shared" si="333"/>
        <v>0</v>
      </c>
      <c r="N446" s="692">
        <v>15.0</v>
      </c>
      <c r="O446" s="692">
        <v>15.0</v>
      </c>
      <c r="P446" s="1724"/>
      <c r="Q446" s="1724"/>
      <c r="R446" s="1724"/>
      <c r="S446" s="1582"/>
      <c r="T446" s="1582"/>
      <c r="U446" s="1582"/>
      <c r="V446" s="1582"/>
      <c r="W446" s="1582"/>
      <c r="X446" s="1582"/>
      <c r="Y446" s="1582"/>
      <c r="Z446" s="1582"/>
      <c r="AA446" s="1582"/>
      <c r="AB446" s="1582"/>
    </row>
    <row r="447">
      <c r="A447" s="591"/>
      <c r="B447" s="692"/>
      <c r="C447" s="692"/>
      <c r="D447" s="692"/>
      <c r="E447" s="692"/>
      <c r="F447" s="692"/>
      <c r="G447" s="1595"/>
      <c r="H447" s="693">
        <f t="shared" si="331"/>
        <v>0</v>
      </c>
      <c r="I447" s="596">
        <f t="shared" si="332"/>
        <v>0</v>
      </c>
      <c r="J447" s="1840"/>
      <c r="K447" s="591"/>
      <c r="L447" s="692"/>
      <c r="M447" s="701">
        <f t="shared" si="333"/>
        <v>0</v>
      </c>
      <c r="N447" s="692"/>
      <c r="O447" s="701">
        <f t="shared" ref="O447:O449" si="335">SUM(M447,N447)</f>
        <v>0</v>
      </c>
      <c r="P447" s="1724"/>
      <c r="Q447" s="1724"/>
      <c r="R447" s="1724"/>
      <c r="S447" s="1582"/>
      <c r="T447" s="1582"/>
      <c r="U447" s="1582"/>
      <c r="V447" s="1582"/>
      <c r="W447" s="1582"/>
      <c r="X447" s="1582"/>
      <c r="Y447" s="1582"/>
      <c r="Z447" s="1582"/>
      <c r="AA447" s="1582"/>
      <c r="AB447" s="1582"/>
    </row>
    <row r="448">
      <c r="A448" s="591"/>
      <c r="B448" s="692"/>
      <c r="C448" s="692"/>
      <c r="D448" s="692"/>
      <c r="E448" s="692"/>
      <c r="F448" s="692"/>
      <c r="G448" s="1595"/>
      <c r="H448" s="693">
        <f t="shared" si="331"/>
        <v>0</v>
      </c>
      <c r="I448" s="596">
        <f t="shared" si="332"/>
        <v>0</v>
      </c>
      <c r="J448" s="1840"/>
      <c r="K448" s="591"/>
      <c r="L448" s="692"/>
      <c r="M448" s="701">
        <f t="shared" si="333"/>
        <v>0</v>
      </c>
      <c r="N448" s="692"/>
      <c r="O448" s="701">
        <f t="shared" si="335"/>
        <v>0</v>
      </c>
      <c r="P448" s="1724"/>
      <c r="Q448" s="1724"/>
      <c r="R448" s="1724"/>
      <c r="S448" s="1582"/>
      <c r="T448" s="1582"/>
      <c r="U448" s="1582"/>
      <c r="V448" s="1582"/>
      <c r="W448" s="1582"/>
      <c r="X448" s="1582"/>
      <c r="Y448" s="1582"/>
      <c r="Z448" s="1582"/>
      <c r="AA448" s="1582"/>
      <c r="AB448" s="1582"/>
    </row>
    <row r="449">
      <c r="A449" s="591"/>
      <c r="B449" s="692"/>
      <c r="C449" s="692"/>
      <c r="D449" s="692"/>
      <c r="E449" s="692"/>
      <c r="F449" s="692"/>
      <c r="G449" s="1595"/>
      <c r="H449" s="693">
        <f t="shared" si="331"/>
        <v>0</v>
      </c>
      <c r="I449" s="596">
        <f t="shared" si="332"/>
        <v>0</v>
      </c>
      <c r="J449" s="1840"/>
      <c r="K449" s="591"/>
      <c r="L449" s="692"/>
      <c r="M449" s="701">
        <f t="shared" si="333"/>
        <v>0</v>
      </c>
      <c r="N449" s="692"/>
      <c r="O449" s="701">
        <f t="shared" si="335"/>
        <v>0</v>
      </c>
      <c r="P449" s="1724"/>
      <c r="Q449" s="1724"/>
      <c r="R449" s="1724"/>
      <c r="S449" s="1582"/>
      <c r="T449" s="1582"/>
      <c r="U449" s="1582"/>
      <c r="V449" s="1582"/>
      <c r="W449" s="1582"/>
      <c r="X449" s="1582"/>
      <c r="Y449" s="1582"/>
      <c r="Z449" s="1582"/>
      <c r="AA449" s="1582"/>
      <c r="AB449" s="1582"/>
    </row>
    <row r="450">
      <c r="A450" s="591" t="s">
        <v>674</v>
      </c>
      <c r="B450" s="692">
        <v>0.0</v>
      </c>
      <c r="C450" s="692">
        <v>0.0</v>
      </c>
      <c r="D450" s="692">
        <v>0.0</v>
      </c>
      <c r="E450" s="692">
        <v>1.0</v>
      </c>
      <c r="F450" s="692">
        <v>1.0</v>
      </c>
      <c r="G450" s="1595"/>
      <c r="H450" s="693">
        <f t="shared" si="331"/>
        <v>2</v>
      </c>
      <c r="I450" s="596">
        <f t="shared" si="332"/>
        <v>0.05</v>
      </c>
      <c r="J450" s="575"/>
      <c r="K450" s="591" t="s">
        <v>674</v>
      </c>
      <c r="L450" s="692">
        <v>5.0</v>
      </c>
      <c r="M450" s="701">
        <f t="shared" si="333"/>
        <v>3</v>
      </c>
      <c r="N450" s="701"/>
      <c r="O450" s="701">
        <f>sum(M450,N450)</f>
        <v>3</v>
      </c>
      <c r="P450" s="1595"/>
      <c r="Q450" s="1595"/>
      <c r="R450" s="1595"/>
      <c r="S450" s="1582"/>
      <c r="T450" s="1582"/>
      <c r="U450" s="1582"/>
      <c r="V450" s="1582"/>
      <c r="W450" s="1582"/>
      <c r="X450" s="1582"/>
      <c r="Y450" s="1582"/>
      <c r="Z450" s="1582"/>
      <c r="AA450" s="1582"/>
      <c r="AB450" s="1582"/>
    </row>
    <row r="451">
      <c r="A451" s="1774"/>
      <c r="B451" s="1775"/>
      <c r="C451" s="1775"/>
      <c r="D451" s="1775"/>
      <c r="E451" s="1775"/>
      <c r="F451" s="1775"/>
      <c r="G451" s="1775"/>
      <c r="H451" s="1775"/>
      <c r="I451" s="1775"/>
      <c r="J451" s="1849"/>
      <c r="K451" s="1774"/>
      <c r="L451" s="1775"/>
      <c r="M451" s="1775"/>
      <c r="N451" s="1775"/>
      <c r="O451" s="1775"/>
      <c r="P451" s="1775"/>
      <c r="Q451" s="1775"/>
      <c r="R451" s="1775"/>
      <c r="S451" s="1582"/>
      <c r="T451" s="1582"/>
      <c r="U451" s="1582"/>
      <c r="V451" s="1582"/>
      <c r="W451" s="1582"/>
      <c r="X451" s="1582"/>
      <c r="Y451" s="1582"/>
      <c r="Z451" s="1582"/>
      <c r="AA451" s="1582"/>
      <c r="AB451" s="1582"/>
    </row>
    <row r="452">
      <c r="A452" s="1829" t="s">
        <v>9</v>
      </c>
      <c r="B452" s="1829">
        <f t="shared" ref="B452:H452" si="336">SUM(B440:B450)</f>
        <v>4</v>
      </c>
      <c r="C452" s="1829">
        <f t="shared" si="336"/>
        <v>3</v>
      </c>
      <c r="D452" s="1829">
        <f t="shared" si="336"/>
        <v>5</v>
      </c>
      <c r="E452" s="1829">
        <f t="shared" si="336"/>
        <v>5</v>
      </c>
      <c r="F452" s="1829">
        <f t="shared" si="336"/>
        <v>5</v>
      </c>
      <c r="G452" s="1829">
        <f t="shared" si="336"/>
        <v>0</v>
      </c>
      <c r="H452" s="1829">
        <f t="shared" si="336"/>
        <v>22</v>
      </c>
      <c r="I452" s="1829"/>
      <c r="J452" s="1849"/>
      <c r="K452" s="1758"/>
      <c r="L452" s="1561"/>
      <c r="M452" s="1561"/>
      <c r="N452" s="1561"/>
      <c r="O452" s="1561"/>
      <c r="P452" s="1758"/>
      <c r="Q452" s="1758"/>
      <c r="R452" s="1758"/>
      <c r="S452" s="1582"/>
      <c r="T452" s="1582"/>
      <c r="U452" s="1582"/>
      <c r="V452" s="1582"/>
      <c r="W452" s="1582"/>
      <c r="X452" s="1582"/>
      <c r="Y452" s="1582"/>
      <c r="Z452" s="1582"/>
      <c r="AA452" s="1582"/>
      <c r="AB452" s="1582"/>
    </row>
    <row r="453">
      <c r="A453" s="428"/>
      <c r="B453" s="1842"/>
      <c r="C453" s="1842"/>
      <c r="D453" s="1842"/>
      <c r="E453" s="1842"/>
      <c r="F453" s="1843"/>
      <c r="G453" s="1532"/>
      <c r="H453" s="1844"/>
      <c r="I453" s="1845"/>
      <c r="J453" s="1849"/>
      <c r="K453" s="1846" t="s">
        <v>77</v>
      </c>
      <c r="L453" s="1846">
        <f t="shared" ref="L453:R453" si="337">sum(L440:L450)</f>
        <v>113</v>
      </c>
      <c r="M453" s="1846">
        <f t="shared" si="337"/>
        <v>86</v>
      </c>
      <c r="N453" s="1846">
        <f t="shared" si="337"/>
        <v>40</v>
      </c>
      <c r="O453" s="1846">
        <f t="shared" si="337"/>
        <v>126</v>
      </c>
      <c r="P453" s="1846">
        <f t="shared" si="337"/>
        <v>0</v>
      </c>
      <c r="Q453" s="1846">
        <f t="shared" si="337"/>
        <v>0</v>
      </c>
      <c r="R453" s="1846">
        <f t="shared" si="337"/>
        <v>5</v>
      </c>
      <c r="S453" s="1582"/>
      <c r="T453" s="1582"/>
      <c r="U453" s="1582"/>
      <c r="V453" s="1582"/>
      <c r="W453" s="1582"/>
      <c r="X453" s="1582"/>
      <c r="Y453" s="1582"/>
      <c r="Z453" s="1582"/>
      <c r="AA453" s="1582"/>
      <c r="AB453" s="1582"/>
    </row>
    <row r="454">
      <c r="A454" s="1829" t="s">
        <v>123</v>
      </c>
      <c r="B454" s="1834" t="s">
        <v>2</v>
      </c>
      <c r="C454" s="1834" t="s">
        <v>3</v>
      </c>
      <c r="D454" s="1834" t="s">
        <v>4</v>
      </c>
      <c r="E454" s="1834" t="s">
        <v>5</v>
      </c>
      <c r="F454" s="1834" t="s">
        <v>6</v>
      </c>
      <c r="G454" s="1834" t="s">
        <v>7</v>
      </c>
      <c r="H454" s="1829" t="s">
        <v>9</v>
      </c>
      <c r="I454" s="1575"/>
      <c r="J454" s="1532"/>
      <c r="K454" s="1829" t="s">
        <v>9</v>
      </c>
      <c r="L454" s="1829">
        <f t="shared" ref="L454:R454" si="338">(L453)</f>
        <v>113</v>
      </c>
      <c r="M454" s="1829">
        <f t="shared" si="338"/>
        <v>86</v>
      </c>
      <c r="N454" s="1829">
        <f t="shared" si="338"/>
        <v>40</v>
      </c>
      <c r="O454" s="1829">
        <f t="shared" si="338"/>
        <v>126</v>
      </c>
      <c r="P454" s="1829">
        <f t="shared" si="338"/>
        <v>0</v>
      </c>
      <c r="Q454" s="1829">
        <f t="shared" si="338"/>
        <v>0</v>
      </c>
      <c r="R454" s="1829">
        <f t="shared" si="338"/>
        <v>5</v>
      </c>
      <c r="S454" s="1532"/>
      <c r="T454" s="1532"/>
      <c r="U454" s="1532"/>
      <c r="V454" s="1532"/>
      <c r="W454" s="1532"/>
      <c r="X454" s="1532"/>
      <c r="Y454" s="1532"/>
      <c r="Z454" s="1532"/>
      <c r="AA454" s="1532"/>
      <c r="AB454" s="1532"/>
    </row>
    <row r="455">
      <c r="A455" s="1714" t="s">
        <v>124</v>
      </c>
      <c r="B455" s="692">
        <v>4.0</v>
      </c>
      <c r="C455" s="701">
        <f t="shared" ref="C455:G455" si="339">SUM(C452)</f>
        <v>3</v>
      </c>
      <c r="D455" s="701">
        <f t="shared" si="339"/>
        <v>5</v>
      </c>
      <c r="E455" s="701">
        <f t="shared" si="339"/>
        <v>5</v>
      </c>
      <c r="F455" s="701">
        <f t="shared" si="339"/>
        <v>5</v>
      </c>
      <c r="G455" s="701">
        <f t="shared" si="339"/>
        <v>0</v>
      </c>
      <c r="H455" s="693">
        <f t="shared" ref="H455:H456" si="341">SUM(B455:G455)</f>
        <v>22</v>
      </c>
      <c r="I455" s="1575"/>
      <c r="J455" s="1532"/>
      <c r="K455" s="1575"/>
      <c r="L455" s="1575"/>
      <c r="M455" s="1575"/>
      <c r="N455" s="1575"/>
      <c r="O455" s="1575"/>
      <c r="P455" s="1575"/>
      <c r="Q455" s="1532"/>
      <c r="R455" s="1532"/>
      <c r="S455" s="1532"/>
      <c r="T455" s="1532"/>
      <c r="U455" s="1532"/>
      <c r="V455" s="1532"/>
      <c r="W455" s="1532"/>
      <c r="X455" s="1532"/>
      <c r="Y455" s="1532"/>
      <c r="Z455" s="1532"/>
      <c r="AA455" s="1532"/>
      <c r="AB455" s="1532"/>
    </row>
    <row r="456">
      <c r="A456" s="591" t="s">
        <v>126</v>
      </c>
      <c r="B456" s="1778">
        <f t="shared" ref="B456:G456" si="340">(B455*10.01)</f>
        <v>40.04</v>
      </c>
      <c r="C456" s="1778">
        <f t="shared" si="340"/>
        <v>30.03</v>
      </c>
      <c r="D456" s="1778">
        <f t="shared" si="340"/>
        <v>50.05</v>
      </c>
      <c r="E456" s="1778">
        <f t="shared" si="340"/>
        <v>50.05</v>
      </c>
      <c r="F456" s="1778">
        <f t="shared" si="340"/>
        <v>50.05</v>
      </c>
      <c r="G456" s="1778">
        <f t="shared" si="340"/>
        <v>0</v>
      </c>
      <c r="H456" s="1798">
        <f t="shared" si="341"/>
        <v>220.22</v>
      </c>
      <c r="I456" s="1580"/>
      <c r="J456" s="1582"/>
      <c r="K456" s="1582"/>
      <c r="L456" s="1582"/>
      <c r="M456" s="1582"/>
      <c r="N456" s="1582"/>
      <c r="O456" s="1582"/>
      <c r="P456" s="1582"/>
      <c r="Q456" s="1582"/>
      <c r="R456" s="1582"/>
      <c r="S456" s="1582"/>
      <c r="T456" s="1582"/>
      <c r="U456" s="1582"/>
      <c r="V456" s="1582"/>
      <c r="W456" s="1582"/>
      <c r="X456" s="1582"/>
      <c r="Y456" s="1582"/>
      <c r="Z456" s="1582"/>
      <c r="AA456" s="1582"/>
      <c r="AB456" s="1582"/>
    </row>
    <row r="457">
      <c r="A457" s="1791" t="s">
        <v>9</v>
      </c>
      <c r="B457" s="1758">
        <f t="shared" ref="B457:G457" si="342">sum(B456)</f>
        <v>40.04</v>
      </c>
      <c r="C457" s="1758">
        <f t="shared" si="342"/>
        <v>30.03</v>
      </c>
      <c r="D457" s="1758">
        <f t="shared" si="342"/>
        <v>50.05</v>
      </c>
      <c r="E457" s="1758">
        <f t="shared" si="342"/>
        <v>50.05</v>
      </c>
      <c r="F457" s="1758">
        <f t="shared" si="342"/>
        <v>50.05</v>
      </c>
      <c r="G457" s="1758">
        <f t="shared" si="342"/>
        <v>0</v>
      </c>
      <c r="H457" s="1758">
        <f>sum(B457:G457)</f>
        <v>220.22</v>
      </c>
      <c r="I457" s="1580"/>
      <c r="J457" s="1582"/>
      <c r="K457" s="1582"/>
      <c r="L457" s="1582"/>
      <c r="M457" s="1582"/>
      <c r="N457" s="1582"/>
      <c r="O457" s="1582"/>
      <c r="P457" s="1582"/>
      <c r="Q457" s="1582"/>
      <c r="R457" s="1582"/>
      <c r="S457" s="1582"/>
      <c r="T457" s="1582"/>
      <c r="U457" s="1582"/>
      <c r="V457" s="1582"/>
      <c r="W457" s="1582"/>
      <c r="X457" s="1582"/>
      <c r="Y457" s="1582"/>
      <c r="Z457" s="1582"/>
      <c r="AA457" s="1582"/>
      <c r="AB457" s="1582"/>
    </row>
    <row r="458">
      <c r="A458" s="428"/>
      <c r="B458" s="1842"/>
      <c r="C458" s="1842"/>
      <c r="D458" s="1842"/>
      <c r="E458" s="1842"/>
      <c r="F458" s="1843"/>
      <c r="G458" s="1532"/>
      <c r="H458" s="1844"/>
      <c r="I458" s="1845"/>
      <c r="J458" s="1582"/>
      <c r="K458" s="428"/>
      <c r="L458" s="1843"/>
      <c r="M458" s="1843"/>
      <c r="N458" s="1842"/>
      <c r="O458" s="1843"/>
      <c r="P458" s="787"/>
      <c r="Q458" s="787"/>
      <c r="R458" s="787"/>
      <c r="S458" s="1582"/>
      <c r="T458" s="1582"/>
      <c r="U458" s="1582"/>
      <c r="V458" s="1582"/>
      <c r="W458" s="1582"/>
      <c r="X458" s="1582"/>
      <c r="Y458" s="1582"/>
      <c r="Z458" s="1582"/>
      <c r="AA458" s="1582"/>
      <c r="AB458" s="1582"/>
    </row>
    <row r="459">
      <c r="A459" s="1588" t="s">
        <v>781</v>
      </c>
      <c r="B459" s="1842"/>
      <c r="C459" s="1842"/>
      <c r="D459" s="1842"/>
      <c r="E459" s="1842"/>
      <c r="F459" s="1843"/>
      <c r="G459" s="1834" t="s">
        <v>35</v>
      </c>
      <c r="H459" s="1833" t="s">
        <v>36</v>
      </c>
      <c r="I459" s="1842"/>
      <c r="J459" s="1582"/>
      <c r="K459" s="428"/>
      <c r="L459" s="1843"/>
      <c r="M459" s="1843"/>
      <c r="N459" s="1842"/>
      <c r="O459" s="1843"/>
      <c r="P459" s="787"/>
      <c r="Q459" s="787"/>
      <c r="R459" s="787"/>
      <c r="S459" s="1582"/>
      <c r="T459" s="1582"/>
      <c r="U459" s="1582"/>
      <c r="V459" s="1582"/>
      <c r="W459" s="1582"/>
      <c r="X459" s="1582"/>
      <c r="Y459" s="1582"/>
      <c r="Z459" s="1582"/>
      <c r="AA459" s="1582"/>
      <c r="AB459" s="1582"/>
    </row>
    <row r="460">
      <c r="A460" s="428"/>
      <c r="B460" s="1842"/>
      <c r="C460" s="1842"/>
      <c r="D460" s="1842"/>
      <c r="E460" s="1842"/>
      <c r="F460" s="1843"/>
      <c r="G460" s="1847" t="s">
        <v>757</v>
      </c>
      <c r="H460" s="1848">
        <f>(H452)</f>
        <v>22</v>
      </c>
      <c r="I460" s="1842"/>
      <c r="J460" s="1582"/>
      <c r="K460" s="428"/>
      <c r="L460" s="1843"/>
      <c r="M460" s="1843"/>
      <c r="N460" s="1842"/>
      <c r="O460" s="1843"/>
      <c r="P460" s="787"/>
      <c r="Q460" s="787"/>
      <c r="R460" s="787"/>
      <c r="S460" s="1582"/>
      <c r="T460" s="1582"/>
      <c r="U460" s="1582"/>
      <c r="V460" s="1582"/>
      <c r="W460" s="1582"/>
      <c r="X460" s="1582"/>
      <c r="Y460" s="1582"/>
      <c r="Z460" s="1582"/>
      <c r="AA460" s="1582"/>
      <c r="AB460" s="1582"/>
    </row>
    <row r="461">
      <c r="A461" s="428"/>
      <c r="B461" s="1842"/>
      <c r="C461" s="1842"/>
      <c r="D461" s="1842" t="s">
        <v>79</v>
      </c>
      <c r="E461" s="1842"/>
      <c r="F461" s="1843"/>
      <c r="G461" s="1834" t="s">
        <v>9</v>
      </c>
      <c r="H461" s="1829">
        <f>SUM(H460)</f>
        <v>22</v>
      </c>
      <c r="I461" s="1842"/>
      <c r="J461" s="1582"/>
      <c r="K461" s="428"/>
      <c r="L461" s="1843"/>
      <c r="M461" s="1843"/>
      <c r="N461" s="1842"/>
      <c r="O461" s="1843"/>
      <c r="P461" s="787"/>
      <c r="Q461" s="787"/>
      <c r="R461" s="787"/>
      <c r="S461" s="1582"/>
      <c r="T461" s="1582"/>
      <c r="U461" s="1582"/>
      <c r="V461" s="1582"/>
      <c r="W461" s="1582"/>
      <c r="X461" s="1582"/>
      <c r="Y461" s="1582"/>
      <c r="Z461" s="1582"/>
      <c r="AA461" s="1582"/>
      <c r="AB461" s="1582"/>
    </row>
    <row r="462">
      <c r="A462" s="427" t="s">
        <v>782</v>
      </c>
      <c r="B462" s="1842"/>
      <c r="C462" s="1842"/>
      <c r="D462" s="1842"/>
      <c r="E462" s="1842"/>
      <c r="F462" s="1843"/>
      <c r="G462" s="1586"/>
      <c r="H462" s="1587"/>
      <c r="I462" s="1601"/>
      <c r="J462" s="1582"/>
      <c r="K462" s="428"/>
      <c r="L462" s="1843"/>
      <c r="M462" s="1843"/>
      <c r="N462" s="1842"/>
      <c r="O462" s="1843"/>
      <c r="P462" s="787"/>
      <c r="Q462" s="787"/>
      <c r="R462" s="787"/>
      <c r="S462" s="1582"/>
      <c r="T462" s="1582"/>
      <c r="U462" s="1582"/>
      <c r="V462" s="1582"/>
      <c r="W462" s="1582"/>
      <c r="X462" s="1582"/>
      <c r="Y462" s="1582"/>
      <c r="Z462" s="1582"/>
      <c r="AA462" s="1582"/>
      <c r="AB462" s="1582"/>
    </row>
    <row r="463">
      <c r="A463" s="428"/>
      <c r="B463" s="1842"/>
      <c r="C463" s="1842"/>
      <c r="D463" s="1842"/>
      <c r="E463" s="1842"/>
      <c r="F463" s="1843"/>
      <c r="G463" s="1781" t="s">
        <v>131</v>
      </c>
      <c r="H463" s="1829">
        <f>(1300-H461)</f>
        <v>1278</v>
      </c>
      <c r="I463" s="1582"/>
      <c r="J463" s="1582"/>
      <c r="K463" s="428"/>
      <c r="L463" s="1843"/>
      <c r="M463" s="1843"/>
      <c r="N463" s="1842"/>
      <c r="O463" s="1843"/>
      <c r="P463" s="787"/>
      <c r="Q463" s="787"/>
      <c r="R463" s="787"/>
      <c r="S463" s="1582"/>
      <c r="T463" s="1582"/>
      <c r="U463" s="1582"/>
      <c r="V463" s="1582"/>
      <c r="W463" s="1582"/>
      <c r="X463" s="1582"/>
      <c r="Y463" s="1582"/>
      <c r="Z463" s="1582"/>
      <c r="AA463" s="1582"/>
      <c r="AB463" s="1582"/>
    </row>
    <row r="464">
      <c r="A464" s="1585"/>
      <c r="B464" s="1576"/>
      <c r="C464" s="1576"/>
      <c r="D464" s="1576"/>
      <c r="E464" s="1576"/>
      <c r="F464" s="1576"/>
      <c r="G464" s="1576"/>
      <c r="H464" s="1576"/>
      <c r="I464" s="1586"/>
      <c r="J464" s="1582"/>
      <c r="K464" s="1585"/>
      <c r="L464" s="1576"/>
      <c r="M464" s="1576"/>
      <c r="N464" s="1576"/>
      <c r="O464" s="1576"/>
      <c r="P464" s="1576"/>
      <c r="Q464" s="1582"/>
      <c r="R464" s="1582"/>
      <c r="S464" s="1582"/>
      <c r="T464" s="1582"/>
      <c r="U464" s="1582"/>
      <c r="V464" s="1582"/>
      <c r="W464" s="1582"/>
      <c r="X464" s="1582"/>
      <c r="Y464" s="1582"/>
      <c r="Z464" s="1582"/>
      <c r="AA464" s="1582"/>
      <c r="AB464" s="1582"/>
    </row>
    <row r="465">
      <c r="A465" s="1851" t="s">
        <v>783</v>
      </c>
      <c r="B465" s="1781" t="s">
        <v>2</v>
      </c>
      <c r="C465" s="1781" t="s">
        <v>3</v>
      </c>
      <c r="D465" s="1781" t="s">
        <v>4</v>
      </c>
      <c r="E465" s="1781" t="s">
        <v>5</v>
      </c>
      <c r="F465" s="1781" t="s">
        <v>6</v>
      </c>
      <c r="G465" s="1781" t="s">
        <v>7</v>
      </c>
      <c r="H465" s="1782" t="s">
        <v>9</v>
      </c>
      <c r="I465" s="1781" t="s">
        <v>71</v>
      </c>
      <c r="J465" s="1582"/>
      <c r="K465" s="1835" t="s">
        <v>749</v>
      </c>
      <c r="L465" s="1836"/>
      <c r="M465" s="1836"/>
      <c r="N465" s="1836"/>
      <c r="O465" s="1836"/>
      <c r="P465" s="1836"/>
      <c r="Q465" s="1836"/>
      <c r="R465" s="1836"/>
      <c r="S465" s="1582"/>
      <c r="T465" s="1582"/>
      <c r="U465" s="1582"/>
      <c r="V465" s="1582"/>
      <c r="W465" s="1582"/>
      <c r="X465" s="1582"/>
      <c r="Y465" s="1582"/>
      <c r="Z465" s="1582"/>
      <c r="AA465" s="1582"/>
      <c r="AB465" s="1582"/>
    </row>
    <row r="466">
      <c r="A466" s="1837" t="s">
        <v>749</v>
      </c>
      <c r="B466" s="1838"/>
      <c r="C466" s="1838"/>
      <c r="D466" s="1838"/>
      <c r="E466" s="1838"/>
      <c r="F466" s="1838"/>
      <c r="G466" s="1838"/>
      <c r="H466" s="1839"/>
      <c r="I466" s="1839"/>
      <c r="J466" s="1849"/>
      <c r="K466" s="1760" t="s">
        <v>555</v>
      </c>
      <c r="L466" s="1761" t="s">
        <v>72</v>
      </c>
      <c r="M466" s="1761" t="s">
        <v>13</v>
      </c>
      <c r="N466" s="1762" t="s">
        <v>73</v>
      </c>
      <c r="O466" s="1761" t="s">
        <v>13</v>
      </c>
      <c r="P466" s="1762" t="s">
        <v>74</v>
      </c>
      <c r="Q466" s="1762" t="s">
        <v>640</v>
      </c>
      <c r="R466" s="1685" t="s">
        <v>592</v>
      </c>
      <c r="S466" s="1582"/>
      <c r="T466" s="1582"/>
      <c r="U466" s="1582"/>
      <c r="V466" s="1582"/>
      <c r="W466" s="1582"/>
      <c r="X466" s="1582"/>
      <c r="Y466" s="1582"/>
      <c r="Z466" s="1582"/>
      <c r="AA466" s="1582"/>
      <c r="AB466" s="1582"/>
    </row>
    <row r="467">
      <c r="A467" s="591" t="s">
        <v>252</v>
      </c>
      <c r="B467" s="690">
        <v>50.0</v>
      </c>
      <c r="C467" s="690">
        <v>41.0</v>
      </c>
      <c r="D467" s="690">
        <v>28.0</v>
      </c>
      <c r="E467" s="690">
        <v>15.0</v>
      </c>
      <c r="F467" s="690">
        <v>18.0</v>
      </c>
      <c r="G467" s="690">
        <v>5.0</v>
      </c>
      <c r="H467" s="693">
        <f t="shared" ref="H467:H468" si="344">SUM(B467:G467)</f>
        <v>157</v>
      </c>
      <c r="I467" s="596">
        <f>(H467/100)</f>
        <v>1.57</v>
      </c>
      <c r="J467" s="1849"/>
      <c r="K467" s="700" t="s">
        <v>14</v>
      </c>
      <c r="L467" s="692">
        <v>180.0</v>
      </c>
      <c r="M467" s="701">
        <f>(L467-H467)-R467</f>
        <v>20</v>
      </c>
      <c r="N467" s="692">
        <v>120.0</v>
      </c>
      <c r="O467" s="701">
        <f>SUM(M467,N467)</f>
        <v>140</v>
      </c>
      <c r="P467" s="1724"/>
      <c r="Q467" s="1724"/>
      <c r="R467" s="1723">
        <v>3.0</v>
      </c>
      <c r="S467" s="1582"/>
      <c r="T467" s="1582"/>
      <c r="U467" s="1582"/>
      <c r="V467" s="1582"/>
      <c r="W467" s="1582"/>
      <c r="X467" s="1582"/>
      <c r="Y467" s="1582"/>
      <c r="Z467" s="1582"/>
      <c r="AA467" s="1582"/>
      <c r="AB467" s="1582"/>
    </row>
    <row r="468">
      <c r="A468" s="1796" t="s">
        <v>9</v>
      </c>
      <c r="B468" s="1775">
        <f t="shared" ref="B468:G468" si="343">SUM(B467)</f>
        <v>50</v>
      </c>
      <c r="C468" s="1775">
        <f t="shared" si="343"/>
        <v>41</v>
      </c>
      <c r="D468" s="1775">
        <f t="shared" si="343"/>
        <v>28</v>
      </c>
      <c r="E468" s="1775">
        <f t="shared" si="343"/>
        <v>15</v>
      </c>
      <c r="F468" s="1775">
        <f t="shared" si="343"/>
        <v>18</v>
      </c>
      <c r="G468" s="1775">
        <f t="shared" si="343"/>
        <v>5</v>
      </c>
      <c r="H468" s="1775">
        <f t="shared" si="344"/>
        <v>157</v>
      </c>
      <c r="I468" s="1633"/>
      <c r="J468" s="1849"/>
      <c r="K468" s="1774"/>
      <c r="L468" s="1775"/>
      <c r="M468" s="1775"/>
      <c r="N468" s="1775"/>
      <c r="O468" s="1775"/>
      <c r="P468" s="1775"/>
      <c r="Q468" s="1775"/>
      <c r="R468" s="1775"/>
      <c r="S468" s="1582"/>
      <c r="T468" s="1582"/>
      <c r="U468" s="1582"/>
      <c r="V468" s="1582"/>
      <c r="W468" s="1582"/>
      <c r="X468" s="1582"/>
      <c r="Y468" s="1582"/>
      <c r="Z468" s="1582"/>
      <c r="AA468" s="1582"/>
      <c r="AB468" s="1582"/>
    </row>
    <row r="469">
      <c r="A469" s="1585"/>
      <c r="B469" s="1586"/>
      <c r="C469" s="1586"/>
      <c r="D469" s="1586"/>
      <c r="E469" s="1586"/>
      <c r="F469" s="1586"/>
      <c r="G469" s="1586"/>
      <c r="H469" s="1576"/>
      <c r="I469" s="1607"/>
      <c r="J469" s="1582"/>
      <c r="K469" s="1758"/>
      <c r="L469" s="1561"/>
      <c r="M469" s="1561"/>
      <c r="N469" s="1561"/>
      <c r="O469" s="1561"/>
      <c r="P469" s="1758"/>
      <c r="Q469" s="1758"/>
      <c r="R469" s="1758"/>
      <c r="S469" s="1532"/>
      <c r="T469" s="1532"/>
      <c r="U469" s="1532"/>
      <c r="V469" s="1532"/>
      <c r="W469" s="1582"/>
      <c r="X469" s="1582"/>
      <c r="Y469" s="1582"/>
      <c r="Z469" s="1582"/>
      <c r="AA469" s="1582"/>
      <c r="AB469" s="1582"/>
    </row>
    <row r="470">
      <c r="A470" s="1757" t="s">
        <v>502</v>
      </c>
      <c r="B470" s="1781" t="s">
        <v>2</v>
      </c>
      <c r="C470" s="1781" t="s">
        <v>3</v>
      </c>
      <c r="D470" s="1781" t="s">
        <v>4</v>
      </c>
      <c r="E470" s="1781" t="s">
        <v>5</v>
      </c>
      <c r="F470" s="1781" t="s">
        <v>6</v>
      </c>
      <c r="G470" s="1781" t="s">
        <v>7</v>
      </c>
      <c r="H470" s="1758" t="s">
        <v>9</v>
      </c>
      <c r="I470" s="1575"/>
      <c r="J470" s="1532"/>
      <c r="K470" s="1852" t="s">
        <v>77</v>
      </c>
      <c r="L470" s="1852">
        <f t="shared" ref="L470:R470" si="345">sum(L467)</f>
        <v>180</v>
      </c>
      <c r="M470" s="1852">
        <f t="shared" si="345"/>
        <v>20</v>
      </c>
      <c r="N470" s="1852">
        <f t="shared" si="345"/>
        <v>120</v>
      </c>
      <c r="O470" s="1852">
        <f t="shared" si="345"/>
        <v>140</v>
      </c>
      <c r="P470" s="1852">
        <f t="shared" si="345"/>
        <v>0</v>
      </c>
      <c r="Q470" s="1852">
        <f t="shared" si="345"/>
        <v>0</v>
      </c>
      <c r="R470" s="1852">
        <f t="shared" si="345"/>
        <v>3</v>
      </c>
      <c r="S470" s="1532"/>
      <c r="T470" s="1532"/>
      <c r="U470" s="1641"/>
      <c r="V470" s="1532"/>
      <c r="W470" s="1532"/>
      <c r="X470" s="1532"/>
      <c r="Y470" s="1532"/>
      <c r="Z470" s="1532"/>
      <c r="AA470" s="1532"/>
      <c r="AB470" s="1532"/>
    </row>
    <row r="471">
      <c r="A471" s="1714"/>
      <c r="B471" s="701">
        <f t="shared" ref="B471:G471" si="346">SUM(B425,B452,B468)</f>
        <v>103</v>
      </c>
      <c r="C471" s="701">
        <f t="shared" si="346"/>
        <v>94</v>
      </c>
      <c r="D471" s="701">
        <f t="shared" si="346"/>
        <v>80</v>
      </c>
      <c r="E471" s="701">
        <f t="shared" si="346"/>
        <v>71</v>
      </c>
      <c r="F471" s="701">
        <f t="shared" si="346"/>
        <v>67</v>
      </c>
      <c r="G471" s="701">
        <f t="shared" si="346"/>
        <v>5</v>
      </c>
      <c r="H471" s="693">
        <f>SUM(B471:G471)</f>
        <v>420</v>
      </c>
      <c r="I471" s="1575"/>
      <c r="J471" s="1532"/>
      <c r="K471" s="1829" t="s">
        <v>9</v>
      </c>
      <c r="L471" s="1829">
        <f t="shared" ref="L471:R471" si="347">(L470)</f>
        <v>180</v>
      </c>
      <c r="M471" s="1829">
        <f t="shared" si="347"/>
        <v>20</v>
      </c>
      <c r="N471" s="1829">
        <f t="shared" si="347"/>
        <v>120</v>
      </c>
      <c r="O471" s="1829">
        <f t="shared" si="347"/>
        <v>140</v>
      </c>
      <c r="P471" s="1829">
        <f t="shared" si="347"/>
        <v>0</v>
      </c>
      <c r="Q471" s="1829">
        <f t="shared" si="347"/>
        <v>0</v>
      </c>
      <c r="R471" s="1829">
        <f t="shared" si="347"/>
        <v>3</v>
      </c>
      <c r="S471" s="1532"/>
      <c r="T471" s="1642"/>
      <c r="U471" s="1643"/>
      <c r="V471" s="1532"/>
      <c r="W471" s="1532"/>
      <c r="X471" s="1532"/>
      <c r="Y471" s="1532"/>
      <c r="Z471" s="1532"/>
      <c r="AA471" s="1532"/>
      <c r="AB471" s="1532"/>
    </row>
    <row r="472">
      <c r="A472" s="1581"/>
      <c r="B472" s="1580"/>
      <c r="C472" s="1580"/>
      <c r="D472" s="1580"/>
      <c r="E472" s="1580"/>
      <c r="F472" s="1580"/>
      <c r="G472" s="1580"/>
      <c r="H472" s="1575"/>
      <c r="I472" s="1607"/>
      <c r="J472" s="1582"/>
      <c r="K472" s="1575"/>
      <c r="L472" s="1575"/>
      <c r="M472" s="1575"/>
      <c r="N472" s="1575"/>
      <c r="O472" s="1575"/>
      <c r="P472" s="1575"/>
      <c r="Q472" s="1532"/>
      <c r="R472" s="1532"/>
      <c r="S472" s="1532"/>
      <c r="T472" s="1532"/>
      <c r="U472" s="1532"/>
      <c r="V472" s="1532"/>
      <c r="W472" s="1582"/>
      <c r="X472" s="1582"/>
      <c r="Y472" s="1582"/>
      <c r="Z472" s="1582"/>
      <c r="AA472" s="1582"/>
      <c r="AB472" s="1582"/>
    </row>
    <row r="473">
      <c r="A473" s="1585"/>
      <c r="B473" s="1586"/>
      <c r="C473" s="1586"/>
      <c r="D473" s="1586"/>
      <c r="E473" s="1586"/>
      <c r="F473" s="1586"/>
      <c r="G473" s="1586"/>
      <c r="H473" s="1576"/>
      <c r="I473" s="1608"/>
      <c r="J473" s="1582"/>
      <c r="K473" s="1576"/>
      <c r="L473" s="1576"/>
      <c r="M473" s="1576"/>
      <c r="N473" s="1576"/>
      <c r="O473" s="1576"/>
      <c r="P473" s="1576"/>
      <c r="Q473" s="1853"/>
      <c r="R473" s="1853"/>
      <c r="S473" s="1532"/>
      <c r="T473" s="1532"/>
      <c r="U473" s="1532"/>
      <c r="V473" s="1532"/>
      <c r="W473" s="1582"/>
      <c r="X473" s="1582"/>
      <c r="Y473" s="1582"/>
      <c r="Z473" s="1582"/>
      <c r="AA473" s="1582"/>
      <c r="AB473" s="1582"/>
    </row>
    <row r="474">
      <c r="A474" s="1831" t="s">
        <v>132</v>
      </c>
      <c r="B474" s="1834" t="s">
        <v>2</v>
      </c>
      <c r="C474" s="1834" t="s">
        <v>3</v>
      </c>
      <c r="D474" s="1834" t="s">
        <v>4</v>
      </c>
      <c r="E474" s="1834" t="s">
        <v>5</v>
      </c>
      <c r="F474" s="1834" t="s">
        <v>6</v>
      </c>
      <c r="G474" s="1834" t="s">
        <v>7</v>
      </c>
      <c r="H474" s="1833" t="s">
        <v>9</v>
      </c>
      <c r="I474" s="1834" t="s">
        <v>71</v>
      </c>
      <c r="J474" s="1812"/>
      <c r="K474" s="1835" t="s">
        <v>749</v>
      </c>
      <c r="L474" s="1836"/>
      <c r="M474" s="1836"/>
      <c r="N474" s="1836"/>
      <c r="O474" s="1836"/>
      <c r="P474" s="1836"/>
      <c r="Q474" s="1836"/>
      <c r="R474" s="1836"/>
      <c r="S474" s="1532"/>
      <c r="T474" s="1532"/>
      <c r="U474" s="1532"/>
      <c r="V474" s="1532"/>
      <c r="W474" s="1532"/>
      <c r="X474" s="1532"/>
      <c r="Y474" s="1532"/>
      <c r="Z474" s="1532"/>
      <c r="AA474" s="1532"/>
      <c r="AB474" s="1532"/>
    </row>
    <row r="475">
      <c r="A475" s="1837" t="s">
        <v>749</v>
      </c>
      <c r="B475" s="1837"/>
      <c r="C475" s="1837"/>
      <c r="D475" s="1837"/>
      <c r="E475" s="1837"/>
      <c r="F475" s="1837"/>
      <c r="G475" s="1837"/>
      <c r="H475" s="1850"/>
      <c r="I475" s="1850"/>
      <c r="J475" s="1849"/>
      <c r="K475" s="1760" t="s">
        <v>132</v>
      </c>
      <c r="L475" s="1761" t="s">
        <v>72</v>
      </c>
      <c r="M475" s="1761" t="s">
        <v>13</v>
      </c>
      <c r="N475" s="1762" t="s">
        <v>73</v>
      </c>
      <c r="O475" s="1761" t="s">
        <v>13</v>
      </c>
      <c r="P475" s="1762" t="s">
        <v>74</v>
      </c>
      <c r="Q475" s="1762" t="s">
        <v>640</v>
      </c>
      <c r="R475" s="1685" t="s">
        <v>592</v>
      </c>
      <c r="S475" s="1582"/>
      <c r="T475" s="1582"/>
      <c r="U475" s="1582"/>
      <c r="V475" s="1582"/>
      <c r="W475" s="1582"/>
      <c r="X475" s="1582"/>
      <c r="Y475" s="1582"/>
      <c r="Z475" s="1582"/>
      <c r="AA475" s="1582"/>
      <c r="AB475" s="1582"/>
    </row>
    <row r="476">
      <c r="A476" s="591" t="s">
        <v>724</v>
      </c>
      <c r="B476" s="690"/>
      <c r="C476" s="690"/>
      <c r="D476" s="693"/>
      <c r="E476" s="693"/>
      <c r="F476" s="693"/>
      <c r="G476" s="693"/>
      <c r="H476" s="693">
        <f t="shared" ref="H476:H480" si="348">SUM(B476:G476)</f>
        <v>0</v>
      </c>
      <c r="I476" s="596">
        <f t="shared" ref="I476:I480" si="349">(H476/40)</f>
        <v>0</v>
      </c>
      <c r="J476" s="1849"/>
      <c r="K476" s="595" t="s">
        <v>724</v>
      </c>
      <c r="L476" s="692"/>
      <c r="M476" s="701">
        <f>(L476-H476)-R476</f>
        <v>0</v>
      </c>
      <c r="N476" s="692"/>
      <c r="O476" s="701">
        <f>SUM(M476,N476)</f>
        <v>0</v>
      </c>
      <c r="P476" s="701"/>
      <c r="Q476" s="701"/>
      <c r="R476" s="692"/>
      <c r="S476" s="1582"/>
      <c r="T476" s="1582"/>
      <c r="U476" s="1582"/>
      <c r="V476" s="1582"/>
      <c r="W476" s="1582"/>
      <c r="X476" s="1582"/>
      <c r="Y476" s="1582"/>
      <c r="Z476" s="1582"/>
      <c r="AA476" s="1582"/>
      <c r="AB476" s="1582"/>
    </row>
    <row r="477">
      <c r="A477" s="591" t="s">
        <v>725</v>
      </c>
      <c r="B477" s="690"/>
      <c r="C477" s="690"/>
      <c r="D477" s="693"/>
      <c r="E477" s="693"/>
      <c r="F477" s="693"/>
      <c r="G477" s="693"/>
      <c r="H477" s="693">
        <f t="shared" si="348"/>
        <v>0</v>
      </c>
      <c r="I477" s="596">
        <f t="shared" si="349"/>
        <v>0</v>
      </c>
      <c r="J477" s="1849"/>
      <c r="K477" s="595" t="s">
        <v>725</v>
      </c>
      <c r="L477" s="692"/>
      <c r="M477" s="692">
        <v>0.0</v>
      </c>
      <c r="N477" s="701"/>
      <c r="O477" s="692">
        <v>0.0</v>
      </c>
      <c r="P477" s="701"/>
      <c r="Q477" s="701"/>
      <c r="R477" s="701"/>
      <c r="S477" s="1582"/>
      <c r="T477" s="1582"/>
      <c r="U477" s="1582"/>
      <c r="V477" s="1582"/>
      <c r="W477" s="1582"/>
      <c r="X477" s="1582"/>
      <c r="Y477" s="1582"/>
      <c r="Z477" s="1582"/>
      <c r="AA477" s="1582"/>
      <c r="AB477" s="1582"/>
    </row>
    <row r="478">
      <c r="A478" s="700" t="s">
        <v>274</v>
      </c>
      <c r="B478" s="693"/>
      <c r="C478" s="693"/>
      <c r="D478" s="693"/>
      <c r="E478" s="693"/>
      <c r="F478" s="693"/>
      <c r="G478" s="693"/>
      <c r="H478" s="693">
        <f t="shared" si="348"/>
        <v>0</v>
      </c>
      <c r="I478" s="596">
        <f t="shared" si="349"/>
        <v>0</v>
      </c>
      <c r="J478" s="1849"/>
      <c r="K478" s="595" t="s">
        <v>274</v>
      </c>
      <c r="L478" s="701"/>
      <c r="M478" s="701">
        <f t="shared" ref="M478:M480" si="350">(L478-H478)-R478</f>
        <v>0</v>
      </c>
      <c r="N478" s="701"/>
      <c r="O478" s="701">
        <f t="shared" ref="O478:O480" si="351">SUM(M478,N478)</f>
        <v>0</v>
      </c>
      <c r="P478" s="701"/>
      <c r="Q478" s="701"/>
      <c r="R478" s="701"/>
      <c r="S478" s="1582"/>
      <c r="T478" s="1582"/>
      <c r="U478" s="1582"/>
      <c r="V478" s="1582"/>
      <c r="W478" s="1582"/>
      <c r="X478" s="1582"/>
      <c r="Y478" s="1582"/>
      <c r="Z478" s="1582"/>
      <c r="AA478" s="1582"/>
      <c r="AB478" s="1582"/>
    </row>
    <row r="479">
      <c r="A479" s="591" t="s">
        <v>274</v>
      </c>
      <c r="B479" s="693"/>
      <c r="C479" s="693"/>
      <c r="D479" s="693"/>
      <c r="E479" s="693"/>
      <c r="F479" s="693"/>
      <c r="G479" s="693"/>
      <c r="H479" s="693">
        <f t="shared" si="348"/>
        <v>0</v>
      </c>
      <c r="I479" s="596">
        <f t="shared" si="349"/>
        <v>0</v>
      </c>
      <c r="J479" s="1849"/>
      <c r="K479" s="595" t="s">
        <v>274</v>
      </c>
      <c r="L479" s="701"/>
      <c r="M479" s="701">
        <f t="shared" si="350"/>
        <v>0</v>
      </c>
      <c r="N479" s="701"/>
      <c r="O479" s="701">
        <f t="shared" si="351"/>
        <v>0</v>
      </c>
      <c r="P479" s="701"/>
      <c r="Q479" s="701"/>
      <c r="R479" s="701"/>
      <c r="S479" s="1582"/>
      <c r="T479" s="1582"/>
      <c r="U479" s="1582"/>
      <c r="V479" s="1582"/>
      <c r="W479" s="1582"/>
      <c r="X479" s="1582"/>
      <c r="Y479" s="1582"/>
      <c r="Z479" s="1582"/>
      <c r="AA479" s="1582"/>
      <c r="AB479" s="1582"/>
    </row>
    <row r="480">
      <c r="A480" s="591" t="s">
        <v>274</v>
      </c>
      <c r="B480" s="693"/>
      <c r="C480" s="693"/>
      <c r="D480" s="693"/>
      <c r="E480" s="693"/>
      <c r="F480" s="693"/>
      <c r="G480" s="693"/>
      <c r="H480" s="693">
        <f t="shared" si="348"/>
        <v>0</v>
      </c>
      <c r="I480" s="596">
        <f t="shared" si="349"/>
        <v>0</v>
      </c>
      <c r="J480" s="1849"/>
      <c r="K480" s="595" t="s">
        <v>274</v>
      </c>
      <c r="L480" s="701"/>
      <c r="M480" s="701">
        <f t="shared" si="350"/>
        <v>0</v>
      </c>
      <c r="N480" s="701"/>
      <c r="O480" s="701">
        <f t="shared" si="351"/>
        <v>0</v>
      </c>
      <c r="P480" s="701"/>
      <c r="Q480" s="701"/>
      <c r="R480" s="701"/>
      <c r="S480" s="1582"/>
      <c r="T480" s="1582"/>
      <c r="U480" s="1582"/>
      <c r="V480" s="1582"/>
      <c r="W480" s="1582"/>
      <c r="X480" s="1582"/>
      <c r="Y480" s="1582"/>
      <c r="Z480" s="1582"/>
      <c r="AA480" s="1582"/>
      <c r="AB480" s="1582"/>
    </row>
    <row r="481">
      <c r="A481" s="1629"/>
      <c r="B481" s="1561"/>
      <c r="C481" s="1561"/>
      <c r="D481" s="1561"/>
      <c r="E481" s="1561"/>
      <c r="F481" s="1561"/>
      <c r="G481" s="1561"/>
      <c r="H481" s="1561"/>
      <c r="I481" s="1630"/>
      <c r="J481" s="1849"/>
      <c r="K481" s="1631"/>
      <c r="L481" s="1561"/>
      <c r="M481" s="1561"/>
      <c r="N481" s="1561"/>
      <c r="O481" s="1561"/>
      <c r="P481" s="1561"/>
      <c r="Q481" s="1561"/>
      <c r="R481" s="1561"/>
      <c r="S481" s="1582"/>
      <c r="T481" s="1582"/>
      <c r="U481" s="1582"/>
      <c r="V481" s="1582"/>
      <c r="W481" s="1582"/>
      <c r="X481" s="1582"/>
      <c r="Y481" s="1582"/>
      <c r="Z481" s="1582"/>
      <c r="AA481" s="1582"/>
      <c r="AB481" s="1582"/>
    </row>
    <row r="482">
      <c r="A482" s="1796" t="s">
        <v>9</v>
      </c>
      <c r="B482" s="1775">
        <f t="shared" ref="B482:H482" si="352">sum(B476:B480)</f>
        <v>0</v>
      </c>
      <c r="C482" s="1775">
        <f t="shared" si="352"/>
        <v>0</v>
      </c>
      <c r="D482" s="1775">
        <f t="shared" si="352"/>
        <v>0</v>
      </c>
      <c r="E482" s="1775">
        <f t="shared" si="352"/>
        <v>0</v>
      </c>
      <c r="F482" s="1775">
        <f t="shared" si="352"/>
        <v>0</v>
      </c>
      <c r="G482" s="1775">
        <f t="shared" si="352"/>
        <v>0</v>
      </c>
      <c r="H482" s="1775">
        <f t="shared" si="352"/>
        <v>0</v>
      </c>
      <c r="I482" s="1633"/>
      <c r="J482" s="1849"/>
      <c r="K482" s="1797" t="s">
        <v>9</v>
      </c>
      <c r="L482" s="1775">
        <f t="shared" ref="L482:R482" si="353">sum(L476:L480)</f>
        <v>0</v>
      </c>
      <c r="M482" s="1775">
        <f t="shared" si="353"/>
        <v>0</v>
      </c>
      <c r="N482" s="1775">
        <f t="shared" si="353"/>
        <v>0</v>
      </c>
      <c r="O482" s="1775">
        <f t="shared" si="353"/>
        <v>0</v>
      </c>
      <c r="P482" s="1775">
        <f t="shared" si="353"/>
        <v>0</v>
      </c>
      <c r="Q482" s="1775">
        <f t="shared" si="353"/>
        <v>0</v>
      </c>
      <c r="R482" s="1775">
        <f t="shared" si="353"/>
        <v>0</v>
      </c>
      <c r="S482" s="1582"/>
      <c r="T482" s="1582"/>
      <c r="U482" s="1582"/>
      <c r="V482" s="1582"/>
      <c r="W482" s="1582"/>
      <c r="X482" s="1582"/>
      <c r="Y482" s="1582"/>
      <c r="Z482" s="1582"/>
      <c r="AA482" s="1582"/>
      <c r="AB482" s="1582"/>
    </row>
    <row r="483">
      <c r="A483" s="1585"/>
      <c r="B483" s="1580"/>
      <c r="C483" s="1580"/>
      <c r="D483" s="1580"/>
      <c r="E483" s="1580"/>
      <c r="F483" s="1580"/>
      <c r="G483" s="1580"/>
      <c r="H483" s="1575"/>
      <c r="I483" s="1607"/>
      <c r="J483" s="1582"/>
      <c r="K483" s="1575"/>
      <c r="L483" s="1575"/>
      <c r="M483" s="1575"/>
      <c r="N483" s="1575"/>
      <c r="O483" s="1575"/>
      <c r="P483" s="1575"/>
      <c r="Q483" s="1532"/>
      <c r="R483" s="1532"/>
      <c r="S483" s="1532"/>
      <c r="T483" s="1532"/>
      <c r="U483" s="1532"/>
      <c r="V483" s="1532"/>
      <c r="W483" s="1582"/>
      <c r="X483" s="1582"/>
      <c r="Y483" s="1582"/>
      <c r="Z483" s="1582"/>
      <c r="AA483" s="1582"/>
      <c r="AB483" s="1582"/>
    </row>
    <row r="484">
      <c r="A484" s="1588" t="s">
        <v>748</v>
      </c>
      <c r="B484" s="1580"/>
      <c r="C484" s="1580"/>
      <c r="D484" s="1580"/>
      <c r="E484" s="1580"/>
      <c r="F484" s="1580"/>
      <c r="G484" s="1580"/>
      <c r="H484" s="1576"/>
      <c r="I484" s="1580"/>
      <c r="J484" s="1582"/>
      <c r="K484" s="1575"/>
      <c r="L484" s="1575"/>
      <c r="M484" s="1575"/>
      <c r="N484" s="1575"/>
      <c r="O484" s="1575"/>
      <c r="P484" s="1575"/>
      <c r="Q484" s="1532"/>
      <c r="R484" s="1532"/>
      <c r="S484" s="1532"/>
      <c r="T484" s="1532"/>
      <c r="U484" s="1532"/>
      <c r="V484" s="1532"/>
      <c r="W484" s="1582"/>
      <c r="X484" s="1582"/>
      <c r="Y484" s="1582"/>
      <c r="Z484" s="1582"/>
      <c r="AA484" s="1582"/>
      <c r="AB484" s="1582"/>
    </row>
    <row r="485">
      <c r="A485" s="1581"/>
      <c r="B485" s="1580"/>
      <c r="C485" s="1580"/>
      <c r="D485" s="1580"/>
      <c r="E485" s="1580"/>
      <c r="F485" s="1580"/>
      <c r="G485" s="1834" t="s">
        <v>555</v>
      </c>
      <c r="H485" s="1833" t="s">
        <v>36</v>
      </c>
      <c r="I485" s="1580"/>
      <c r="J485" s="1582"/>
      <c r="K485" s="1575"/>
      <c r="L485" s="1575"/>
      <c r="M485" s="1575"/>
      <c r="N485" s="1575"/>
      <c r="O485" s="1575"/>
      <c r="P485" s="1575"/>
      <c r="Q485" s="1532"/>
      <c r="R485" s="1532"/>
      <c r="S485" s="1532"/>
      <c r="T485" s="1532"/>
      <c r="U485" s="1532"/>
      <c r="V485" s="1532"/>
      <c r="W485" s="1582"/>
      <c r="X485" s="1582"/>
      <c r="Y485" s="1582"/>
      <c r="Z485" s="1582"/>
      <c r="AA485" s="1582"/>
      <c r="AB485" s="1582"/>
    </row>
    <row r="486">
      <c r="A486" s="1581"/>
      <c r="B486" s="1580"/>
      <c r="C486" s="1580"/>
      <c r="D486" s="1580"/>
      <c r="E486" s="1580"/>
      <c r="F486" s="1580"/>
      <c r="G486" s="1847" t="s">
        <v>757</v>
      </c>
      <c r="H486" s="1848">
        <f>(H467)</f>
        <v>157</v>
      </c>
      <c r="I486" s="1580"/>
      <c r="J486" s="1582"/>
      <c r="K486" s="1575"/>
      <c r="L486" s="1575"/>
      <c r="M486" s="1575"/>
      <c r="N486" s="1575"/>
      <c r="O486" s="1575"/>
      <c r="P486" s="1575"/>
      <c r="Q486" s="1532"/>
      <c r="R486" s="1532"/>
      <c r="S486" s="1532"/>
      <c r="T486" s="1532"/>
      <c r="U486" s="1532"/>
      <c r="V486" s="1532"/>
      <c r="W486" s="1582"/>
      <c r="X486" s="1582"/>
      <c r="Y486" s="1582"/>
      <c r="Z486" s="1582"/>
      <c r="AA486" s="1582"/>
      <c r="AB486" s="1582"/>
    </row>
    <row r="487">
      <c r="A487" s="1581"/>
      <c r="B487" s="1580"/>
      <c r="C487" s="1580"/>
      <c r="D487" s="1580"/>
      <c r="E487" s="1580"/>
      <c r="F487" s="1580"/>
      <c r="G487" s="1834" t="s">
        <v>9</v>
      </c>
      <c r="H487" s="1829">
        <f>SUM(H486)</f>
        <v>157</v>
      </c>
      <c r="I487" s="1580"/>
      <c r="J487" s="1582"/>
      <c r="K487" s="1575"/>
      <c r="L487" s="1575"/>
      <c r="M487" s="1575"/>
      <c r="N487" s="1575"/>
      <c r="O487" s="1575"/>
      <c r="P487" s="1575"/>
      <c r="Q487" s="1532"/>
      <c r="R487" s="1532"/>
      <c r="S487" s="1532"/>
      <c r="T487" s="1532"/>
      <c r="U487" s="1532"/>
      <c r="V487" s="1532"/>
      <c r="W487" s="1582"/>
      <c r="X487" s="1582"/>
      <c r="Y487" s="1582"/>
      <c r="Z487" s="1582"/>
      <c r="AA487" s="1582"/>
      <c r="AB487" s="1582"/>
    </row>
    <row r="488">
      <c r="A488" s="1581"/>
      <c r="B488" s="1580"/>
      <c r="C488" s="1580"/>
      <c r="D488" s="1580"/>
      <c r="E488" s="1580"/>
      <c r="F488" s="1580"/>
      <c r="G488" s="1587"/>
      <c r="H488" s="1586"/>
      <c r="I488" s="1580"/>
      <c r="J488" s="1582"/>
      <c r="K488" s="1575"/>
      <c r="L488" s="1575"/>
      <c r="M488" s="1575"/>
      <c r="N488" s="1575"/>
      <c r="O488" s="1575"/>
      <c r="P488" s="1575"/>
      <c r="Q488" s="1532"/>
      <c r="R488" s="1532"/>
      <c r="S488" s="1532"/>
      <c r="T488" s="1532"/>
      <c r="U488" s="1532"/>
      <c r="V488" s="1532"/>
      <c r="W488" s="1582"/>
      <c r="X488" s="1582"/>
      <c r="Y488" s="1582"/>
      <c r="Z488" s="1582"/>
      <c r="AA488" s="1582"/>
      <c r="AB488" s="1582"/>
    </row>
    <row r="489">
      <c r="A489" s="1581"/>
      <c r="B489" s="1580"/>
      <c r="C489" s="1580"/>
      <c r="D489" s="1580"/>
      <c r="E489" s="1580"/>
      <c r="F489" s="1580"/>
      <c r="G489" s="1781" t="s">
        <v>131</v>
      </c>
      <c r="H489" s="1758">
        <f>(500-H487)</f>
        <v>343</v>
      </c>
      <c r="I489" s="1580"/>
      <c r="J489" s="1582"/>
      <c r="K489" s="1575"/>
      <c r="L489" s="1575"/>
      <c r="M489" s="1575"/>
      <c r="N489" s="1575"/>
      <c r="O489" s="1575"/>
      <c r="P489" s="1575"/>
      <c r="Q489" s="1532"/>
      <c r="R489" s="1532"/>
      <c r="S489" s="1532"/>
      <c r="T489" s="1532"/>
      <c r="U489" s="1532"/>
      <c r="V489" s="1532"/>
      <c r="W489" s="1582"/>
      <c r="X489" s="1582"/>
      <c r="Y489" s="1582"/>
      <c r="Z489" s="1582"/>
      <c r="AA489" s="1582"/>
      <c r="AB489" s="1582"/>
    </row>
    <row r="490">
      <c r="A490" s="1585"/>
      <c r="B490" s="1586"/>
      <c r="C490" s="1586"/>
      <c r="D490" s="1586"/>
      <c r="E490" s="1586"/>
      <c r="F490" s="1586"/>
      <c r="G490" s="1586"/>
      <c r="H490" s="1576"/>
      <c r="I490" s="1608"/>
      <c r="J490" s="1582"/>
      <c r="K490" s="1575"/>
      <c r="L490" s="1575"/>
      <c r="M490" s="1575"/>
      <c r="N490" s="1575"/>
      <c r="O490" s="1575"/>
      <c r="P490" s="1575"/>
      <c r="Q490" s="1532"/>
      <c r="R490" s="1532"/>
      <c r="S490" s="1532"/>
      <c r="T490" s="1532"/>
      <c r="U490" s="1532"/>
      <c r="V490" s="1532"/>
      <c r="W490" s="1582"/>
      <c r="X490" s="1582"/>
      <c r="Y490" s="1582"/>
      <c r="Z490" s="1582"/>
      <c r="AA490" s="1582"/>
      <c r="AB490" s="1582"/>
    </row>
    <row r="491">
      <c r="A491" s="1831" t="s">
        <v>156</v>
      </c>
      <c r="B491" s="1834" t="s">
        <v>2</v>
      </c>
      <c r="C491" s="1834" t="s">
        <v>3</v>
      </c>
      <c r="D491" s="1834" t="s">
        <v>4</v>
      </c>
      <c r="E491" s="1834" t="s">
        <v>5</v>
      </c>
      <c r="F491" s="1834" t="s">
        <v>6</v>
      </c>
      <c r="G491" s="1834" t="s">
        <v>7</v>
      </c>
      <c r="H491" s="1854" t="s">
        <v>8</v>
      </c>
      <c r="I491" s="1832" t="s">
        <v>9</v>
      </c>
      <c r="J491" s="1582"/>
      <c r="K491" s="1855" t="s">
        <v>373</v>
      </c>
      <c r="L491" s="1855" t="s">
        <v>374</v>
      </c>
      <c r="M491" s="1855" t="s">
        <v>280</v>
      </c>
      <c r="N491" s="1855" t="s">
        <v>299</v>
      </c>
      <c r="O491" s="1855" t="s">
        <v>131</v>
      </c>
      <c r="P491" s="1855" t="s">
        <v>282</v>
      </c>
      <c r="Q491" s="1855" t="s">
        <v>283</v>
      </c>
      <c r="R491" s="1855" t="s">
        <v>284</v>
      </c>
      <c r="S491" s="1855" t="s">
        <v>429</v>
      </c>
      <c r="T491" s="1855" t="s">
        <v>430</v>
      </c>
      <c r="U491" s="1582"/>
      <c r="V491" s="1582"/>
      <c r="W491" s="1532"/>
      <c r="X491" s="1532"/>
      <c r="Y491" s="1532"/>
      <c r="Z491" s="1532"/>
      <c r="AA491" s="1532"/>
      <c r="AB491" s="1532"/>
    </row>
    <row r="492">
      <c r="A492" s="1837" t="s">
        <v>749</v>
      </c>
      <c r="B492" s="1837"/>
      <c r="C492" s="1837"/>
      <c r="D492" s="1837"/>
      <c r="E492" s="1837"/>
      <c r="F492" s="1837"/>
      <c r="G492" s="1837"/>
      <c r="H492" s="1850"/>
      <c r="I492" s="1850"/>
      <c r="J492" s="1532"/>
      <c r="K492" s="1856" t="s">
        <v>305</v>
      </c>
      <c r="L492" s="1856" t="s">
        <v>375</v>
      </c>
      <c r="M492" s="1856">
        <v>24.0</v>
      </c>
      <c r="N492" s="1857">
        <v>20.0</v>
      </c>
      <c r="O492" s="1856">
        <f t="shared" ref="O492:O499" si="354">(M492-N492)</f>
        <v>4</v>
      </c>
      <c r="P492" s="1858">
        <v>4000.0</v>
      </c>
      <c r="Q492" s="1859">
        <f>(H169)</f>
        <v>553</v>
      </c>
      <c r="R492" s="1860">
        <f t="shared" ref="R492:R507" si="355">(Q492/P492)</f>
        <v>0.13825</v>
      </c>
      <c r="S492" s="1861">
        <f t="shared" ref="S492:S502" si="356">(Q492/5*31)</f>
        <v>3428.6</v>
      </c>
      <c r="T492" s="568">
        <f t="shared" ref="T492:T507" si="357">(S492/P492)</f>
        <v>0.85715</v>
      </c>
      <c r="U492" s="1582"/>
      <c r="V492" s="1582"/>
      <c r="W492" s="1582"/>
      <c r="X492" s="1582"/>
      <c r="Y492" s="1582"/>
      <c r="Z492" s="1582"/>
      <c r="AA492" s="1582"/>
      <c r="AB492" s="1582"/>
    </row>
    <row r="493">
      <c r="A493" s="1800" t="s">
        <v>163</v>
      </c>
      <c r="B493" s="1647"/>
      <c r="C493" s="1647"/>
      <c r="D493" s="1647"/>
      <c r="E493" s="1647"/>
      <c r="F493" s="1647"/>
      <c r="G493" s="1647"/>
      <c r="H493" s="1647"/>
      <c r="I493" s="1647"/>
      <c r="J493" s="1862"/>
      <c r="K493" s="1856" t="s">
        <v>331</v>
      </c>
      <c r="L493" s="1856" t="s">
        <v>481</v>
      </c>
      <c r="M493" s="1856">
        <v>24.0</v>
      </c>
      <c r="N493" s="1856">
        <v>21.0</v>
      </c>
      <c r="O493" s="1856">
        <f t="shared" si="354"/>
        <v>3</v>
      </c>
      <c r="P493" s="1858">
        <v>4000.0</v>
      </c>
      <c r="Q493" s="1859">
        <f>(H341)</f>
        <v>585</v>
      </c>
      <c r="R493" s="1860">
        <f t="shared" si="355"/>
        <v>0.14625</v>
      </c>
      <c r="S493" s="1861">
        <f t="shared" si="356"/>
        <v>3627</v>
      </c>
      <c r="T493" s="568">
        <f t="shared" si="357"/>
        <v>0.90675</v>
      </c>
      <c r="U493" s="1582"/>
      <c r="V493" s="1582"/>
      <c r="W493" s="1582"/>
      <c r="X493" s="1582"/>
      <c r="Y493" s="1582"/>
      <c r="Z493" s="1582"/>
      <c r="AA493" s="1582"/>
      <c r="AB493" s="1582"/>
    </row>
    <row r="494">
      <c r="A494" s="591" t="s">
        <v>164</v>
      </c>
      <c r="B494" s="1801">
        <v>689.74</v>
      </c>
      <c r="C494" s="1801">
        <v>642.36</v>
      </c>
      <c r="D494" s="1801">
        <v>383.93</v>
      </c>
      <c r="E494" s="1784">
        <v>547.12</v>
      </c>
      <c r="F494" s="1784">
        <v>624.97</v>
      </c>
      <c r="G494" s="1784">
        <v>888.51</v>
      </c>
      <c r="H494" s="1801">
        <v>572.67</v>
      </c>
      <c r="I494" s="1783">
        <f t="shared" ref="I494:I497" si="358">SUM(B494:H494)</f>
        <v>4349.3</v>
      </c>
      <c r="J494" s="1849"/>
      <c r="K494" s="1857" t="s">
        <v>759</v>
      </c>
      <c r="L494" s="1857" t="s">
        <v>784</v>
      </c>
      <c r="M494" s="1857">
        <v>24.0</v>
      </c>
      <c r="N494" s="1857">
        <v>15.0</v>
      </c>
      <c r="O494" s="1856">
        <f t="shared" si="354"/>
        <v>9</v>
      </c>
      <c r="P494" s="1858">
        <v>2500.0</v>
      </c>
      <c r="Q494" s="1859">
        <f>(H405)</f>
        <v>0</v>
      </c>
      <c r="R494" s="1860">
        <f t="shared" si="355"/>
        <v>0</v>
      </c>
      <c r="S494" s="1861">
        <f t="shared" si="356"/>
        <v>0</v>
      </c>
      <c r="T494" s="564">
        <f t="shared" si="357"/>
        <v>0</v>
      </c>
      <c r="U494" s="1582"/>
      <c r="V494" s="1582"/>
      <c r="W494" s="1582"/>
      <c r="X494" s="1582"/>
      <c r="Y494" s="1582"/>
      <c r="Z494" s="1582"/>
      <c r="AA494" s="1582"/>
      <c r="AB494" s="1582"/>
    </row>
    <row r="495">
      <c r="A495" s="591" t="s">
        <v>165</v>
      </c>
      <c r="B495" s="1801">
        <v>362.85</v>
      </c>
      <c r="C495" s="1801">
        <v>267.62</v>
      </c>
      <c r="D495" s="1801">
        <v>238.55</v>
      </c>
      <c r="E495" s="1784">
        <v>296.77</v>
      </c>
      <c r="F495" s="1784">
        <v>340.71</v>
      </c>
      <c r="G495" s="1784">
        <v>312.15</v>
      </c>
      <c r="H495" s="1801">
        <v>369.33</v>
      </c>
      <c r="I495" s="1783">
        <f t="shared" si="358"/>
        <v>2187.98</v>
      </c>
      <c r="J495" s="1849"/>
      <c r="K495" s="1857" t="s">
        <v>785</v>
      </c>
      <c r="L495" s="1857" t="s">
        <v>785</v>
      </c>
      <c r="M495" s="1856">
        <f t="shared" ref="M495:N495" si="359">sum(M492:M494)</f>
        <v>72</v>
      </c>
      <c r="N495" s="1856">
        <f t="shared" si="359"/>
        <v>56</v>
      </c>
      <c r="O495" s="1856">
        <f t="shared" si="354"/>
        <v>16</v>
      </c>
      <c r="P495" s="1859">
        <f t="shared" ref="P495:Q495" si="360">sum(P492:P494)</f>
        <v>10500</v>
      </c>
      <c r="Q495" s="1859">
        <f t="shared" si="360"/>
        <v>1138</v>
      </c>
      <c r="R495" s="1860">
        <f t="shared" si="355"/>
        <v>0.1083809524</v>
      </c>
      <c r="S495" s="1861">
        <f t="shared" si="356"/>
        <v>7055.6</v>
      </c>
      <c r="T495" s="564">
        <f t="shared" si="357"/>
        <v>0.6719619048</v>
      </c>
      <c r="U495" s="1582"/>
      <c r="V495" s="1582"/>
      <c r="W495" s="1582"/>
      <c r="X495" s="1582"/>
      <c r="Y495" s="1582"/>
      <c r="Z495" s="1582"/>
      <c r="AA495" s="1582"/>
      <c r="AB495" s="1582"/>
    </row>
    <row r="496">
      <c r="A496" s="591" t="s">
        <v>166</v>
      </c>
      <c r="B496" s="1801">
        <v>694.53</v>
      </c>
      <c r="C496" s="1801">
        <v>407.36</v>
      </c>
      <c r="D496" s="1801">
        <v>551.8</v>
      </c>
      <c r="E496" s="1801">
        <v>522.57</v>
      </c>
      <c r="F496" s="1784">
        <v>685.11</v>
      </c>
      <c r="G496" s="1784">
        <v>829.77</v>
      </c>
      <c r="H496" s="1801">
        <v>822.77</v>
      </c>
      <c r="I496" s="1783">
        <f t="shared" si="358"/>
        <v>4513.91</v>
      </c>
      <c r="J496" s="1849"/>
      <c r="K496" s="502" t="s">
        <v>786</v>
      </c>
      <c r="L496" s="502" t="s">
        <v>378</v>
      </c>
      <c r="M496" s="502">
        <v>10.0</v>
      </c>
      <c r="N496" s="502">
        <v>10.0</v>
      </c>
      <c r="O496" s="500">
        <f t="shared" si="354"/>
        <v>0</v>
      </c>
      <c r="P496" s="1863">
        <v>750.0</v>
      </c>
      <c r="Q496" s="1848">
        <f>(H434)</f>
        <v>241</v>
      </c>
      <c r="R496" s="504">
        <f t="shared" si="355"/>
        <v>0.3213333333</v>
      </c>
      <c r="S496" s="1861">
        <f t="shared" si="356"/>
        <v>1494.2</v>
      </c>
      <c r="T496" s="565">
        <f t="shared" si="357"/>
        <v>1.992266667</v>
      </c>
      <c r="U496" s="1582"/>
      <c r="V496" s="1582"/>
      <c r="W496" s="1582"/>
      <c r="X496" s="1582"/>
      <c r="Y496" s="1582"/>
      <c r="Z496" s="1582"/>
      <c r="AA496" s="1582"/>
      <c r="AB496" s="1582"/>
    </row>
    <row r="497">
      <c r="A497" s="591" t="s">
        <v>589</v>
      </c>
      <c r="B497" s="1801">
        <v>670.23</v>
      </c>
      <c r="C497" s="1801">
        <v>563.68</v>
      </c>
      <c r="D497" s="1801">
        <v>627.41</v>
      </c>
      <c r="E497" s="1801">
        <v>553.54</v>
      </c>
      <c r="F497" s="1784">
        <v>916.34</v>
      </c>
      <c r="G497" s="1784">
        <v>463.78</v>
      </c>
      <c r="H497" s="1801">
        <v>767.82</v>
      </c>
      <c r="I497" s="1783">
        <f t="shared" si="358"/>
        <v>4562.8</v>
      </c>
      <c r="J497" s="1849"/>
      <c r="K497" s="502" t="s">
        <v>718</v>
      </c>
      <c r="L497" s="502" t="s">
        <v>79</v>
      </c>
      <c r="M497" s="502">
        <v>10.0</v>
      </c>
      <c r="N497" s="502">
        <v>9.0</v>
      </c>
      <c r="O497" s="500">
        <f t="shared" si="354"/>
        <v>1</v>
      </c>
      <c r="P497" s="1863">
        <v>750.0</v>
      </c>
      <c r="Q497" s="1848">
        <f>(H461)</f>
        <v>22</v>
      </c>
      <c r="R497" s="504">
        <f t="shared" si="355"/>
        <v>0.02933333333</v>
      </c>
      <c r="S497" s="1861">
        <f t="shared" si="356"/>
        <v>136.4</v>
      </c>
      <c r="T497" s="564">
        <f t="shared" si="357"/>
        <v>0.1818666667</v>
      </c>
      <c r="U497" s="1582"/>
      <c r="V497" s="1582"/>
      <c r="W497" s="1582"/>
      <c r="X497" s="1582"/>
      <c r="Y497" s="1582"/>
      <c r="Z497" s="1582"/>
      <c r="AA497" s="1582"/>
      <c r="AB497" s="1582"/>
    </row>
    <row r="498">
      <c r="A498" s="1791" t="s">
        <v>9</v>
      </c>
      <c r="B498" s="1782">
        <f t="shared" ref="B498:I498" si="361">SUM(B494:B497)</f>
        <v>2417.35</v>
      </c>
      <c r="C498" s="1782">
        <f t="shared" si="361"/>
        <v>1881.02</v>
      </c>
      <c r="D498" s="1782">
        <f t="shared" si="361"/>
        <v>1801.69</v>
      </c>
      <c r="E498" s="1782">
        <f t="shared" si="361"/>
        <v>1920</v>
      </c>
      <c r="F498" s="1782">
        <f t="shared" si="361"/>
        <v>2567.13</v>
      </c>
      <c r="G498" s="1782">
        <f t="shared" si="361"/>
        <v>2494.21</v>
      </c>
      <c r="H498" s="1782">
        <f t="shared" si="361"/>
        <v>2532.59</v>
      </c>
      <c r="I498" s="1782">
        <f t="shared" si="361"/>
        <v>15613.99</v>
      </c>
      <c r="J498" s="1849"/>
      <c r="K498" s="500" t="s">
        <v>485</v>
      </c>
      <c r="L498" s="500" t="s">
        <v>14</v>
      </c>
      <c r="M498" s="502">
        <v>10.0</v>
      </c>
      <c r="N498" s="502">
        <v>4.0</v>
      </c>
      <c r="O498" s="500">
        <f t="shared" si="354"/>
        <v>6</v>
      </c>
      <c r="P498" s="1863">
        <v>1500.0</v>
      </c>
      <c r="Q498" s="1864">
        <f>(H468)</f>
        <v>157</v>
      </c>
      <c r="R498" s="504">
        <f t="shared" si="355"/>
        <v>0.1046666667</v>
      </c>
      <c r="S498" s="1861">
        <f t="shared" si="356"/>
        <v>973.4</v>
      </c>
      <c r="T498" s="564">
        <f t="shared" si="357"/>
        <v>0.6489333333</v>
      </c>
      <c r="U498" s="1582"/>
      <c r="V498" s="1582"/>
      <c r="W498" s="1582"/>
      <c r="X498" s="1582"/>
      <c r="Y498" s="1582"/>
      <c r="Z498" s="1582"/>
      <c r="AA498" s="1582"/>
      <c r="AB498" s="1582"/>
    </row>
    <row r="499">
      <c r="A499" s="1581"/>
      <c r="B499" s="1581"/>
      <c r="C499" s="1581"/>
      <c r="D499" s="1581"/>
      <c r="E499" s="1580"/>
      <c r="F499" s="1601"/>
      <c r="G499" s="1601"/>
      <c r="H499" s="1601"/>
      <c r="I499" s="1601"/>
      <c r="J499" s="1849"/>
      <c r="K499" s="502" t="s">
        <v>787</v>
      </c>
      <c r="L499" s="502" t="s">
        <v>787</v>
      </c>
      <c r="M499" s="500">
        <f t="shared" ref="M499:N499" si="362">sum(M496:M498)</f>
        <v>30</v>
      </c>
      <c r="N499" s="500">
        <f t="shared" si="362"/>
        <v>23</v>
      </c>
      <c r="O499" s="500">
        <f t="shared" si="354"/>
        <v>7</v>
      </c>
      <c r="P499" s="1865">
        <f t="shared" ref="P499:Q499" si="363">sum(P496:P498)</f>
        <v>3000</v>
      </c>
      <c r="Q499" s="1864">
        <f t="shared" si="363"/>
        <v>420</v>
      </c>
      <c r="R499" s="504">
        <f t="shared" si="355"/>
        <v>0.14</v>
      </c>
      <c r="S499" s="1861">
        <f t="shared" si="356"/>
        <v>2604</v>
      </c>
      <c r="T499" s="568">
        <f t="shared" si="357"/>
        <v>0.868</v>
      </c>
      <c r="U499" s="1582"/>
      <c r="V499" s="1582"/>
      <c r="W499" s="1582"/>
      <c r="X499" s="1582"/>
      <c r="Y499" s="1582"/>
      <c r="Z499" s="1582"/>
      <c r="AA499" s="1582"/>
      <c r="AB499" s="1582"/>
    </row>
    <row r="500">
      <c r="A500" s="1581"/>
      <c r="B500" s="1581"/>
      <c r="C500" s="1581"/>
      <c r="D500" s="1581"/>
      <c r="E500" s="1781" t="s">
        <v>35</v>
      </c>
      <c r="F500" s="1781" t="s">
        <v>164</v>
      </c>
      <c r="G500" s="1781" t="s">
        <v>165</v>
      </c>
      <c r="H500" s="1782" t="s">
        <v>166</v>
      </c>
      <c r="I500" s="1782" t="s">
        <v>589</v>
      </c>
      <c r="J500" s="1849"/>
      <c r="K500" s="512" t="s">
        <v>678</v>
      </c>
      <c r="L500" s="510" t="s">
        <v>79</v>
      </c>
      <c r="M500" s="512">
        <v>5.0</v>
      </c>
      <c r="N500" s="512">
        <v>1.0</v>
      </c>
      <c r="O500" s="510">
        <f t="shared" ref="O500:O502" si="364">SUM(M500-N500)</f>
        <v>4</v>
      </c>
      <c r="P500" s="1866">
        <v>500.0</v>
      </c>
      <c r="Q500" s="1867">
        <f>(H487)</f>
        <v>157</v>
      </c>
      <c r="R500" s="514">
        <f t="shared" si="355"/>
        <v>0.314</v>
      </c>
      <c r="S500" s="1861">
        <f t="shared" si="356"/>
        <v>973.4</v>
      </c>
      <c r="T500" s="564">
        <f t="shared" si="357"/>
        <v>1.9468</v>
      </c>
      <c r="U500" s="1582"/>
      <c r="V500" s="1582"/>
      <c r="W500" s="1582"/>
      <c r="X500" s="1582"/>
      <c r="Y500" s="1582"/>
      <c r="Z500" s="1582"/>
      <c r="AA500" s="1582"/>
      <c r="AB500" s="1582"/>
    </row>
    <row r="501">
      <c r="A501" s="1581"/>
      <c r="B501" s="1581"/>
      <c r="C501" s="1581"/>
      <c r="D501" s="1611"/>
      <c r="E501" s="1847" t="s">
        <v>757</v>
      </c>
      <c r="F501" s="1708">
        <f>(I494)</f>
        <v>4349.3</v>
      </c>
      <c r="G501" s="1708">
        <f>(I495)</f>
        <v>2187.98</v>
      </c>
      <c r="H501" s="1708">
        <f>(I496)</f>
        <v>4513.91</v>
      </c>
      <c r="I501" s="1708">
        <f>(I497)</f>
        <v>4562.8</v>
      </c>
      <c r="J501" s="1849"/>
      <c r="K501" s="512" t="s">
        <v>788</v>
      </c>
      <c r="L501" s="510" t="s">
        <v>79</v>
      </c>
      <c r="M501" s="512">
        <v>5.0</v>
      </c>
      <c r="N501" s="512">
        <v>0.0</v>
      </c>
      <c r="O501" s="510">
        <f t="shared" si="364"/>
        <v>5</v>
      </c>
      <c r="P501" s="1866">
        <v>200.0</v>
      </c>
      <c r="Q501" s="1868" t="s">
        <v>789</v>
      </c>
      <c r="R501" s="514">
        <f t="shared" si="355"/>
        <v>0</v>
      </c>
      <c r="S501" s="1861">
        <f t="shared" si="356"/>
        <v>0</v>
      </c>
      <c r="T501" s="564">
        <f t="shared" si="357"/>
        <v>0</v>
      </c>
      <c r="U501" s="1532"/>
      <c r="V501" s="1532"/>
      <c r="W501" s="1582"/>
      <c r="X501" s="1582"/>
      <c r="Y501" s="1582"/>
      <c r="Z501" s="1582"/>
      <c r="AA501" s="1582"/>
      <c r="AB501" s="1582"/>
    </row>
    <row r="502">
      <c r="A502" s="1581"/>
      <c r="B502" s="1581"/>
      <c r="C502" s="1581"/>
      <c r="D502" s="1611"/>
      <c r="E502" s="541" t="s">
        <v>9</v>
      </c>
      <c r="F502" s="542">
        <f t="shared" ref="F502:I502" si="365">(F501)</f>
        <v>4349.3</v>
      </c>
      <c r="G502" s="542">
        <f t="shared" si="365"/>
        <v>2187.98</v>
      </c>
      <c r="H502" s="542">
        <f t="shared" si="365"/>
        <v>4513.91</v>
      </c>
      <c r="I502" s="542">
        <f t="shared" si="365"/>
        <v>4562.8</v>
      </c>
      <c r="J502" s="1849"/>
      <c r="K502" s="512" t="s">
        <v>790</v>
      </c>
      <c r="L502" s="512" t="s">
        <v>790</v>
      </c>
      <c r="M502" s="510">
        <f t="shared" ref="M502:N502" si="366">sum(M500:M501)</f>
        <v>10</v>
      </c>
      <c r="N502" s="510">
        <f t="shared" si="366"/>
        <v>1</v>
      </c>
      <c r="O502" s="510">
        <f t="shared" si="364"/>
        <v>9</v>
      </c>
      <c r="P502" s="1869">
        <f t="shared" ref="P502:Q502" si="367">sum(P500:P501)</f>
        <v>700</v>
      </c>
      <c r="Q502" s="1869">
        <f t="shared" si="367"/>
        <v>157</v>
      </c>
      <c r="R502" s="514">
        <f t="shared" si="355"/>
        <v>0.2242857143</v>
      </c>
      <c r="S502" s="1861">
        <f t="shared" si="356"/>
        <v>973.4</v>
      </c>
      <c r="T502" s="564">
        <f t="shared" si="357"/>
        <v>1.390571429</v>
      </c>
      <c r="U502" s="1532"/>
      <c r="V502" s="1532"/>
      <c r="W502" s="1582"/>
      <c r="X502" s="1582"/>
      <c r="Y502" s="1582"/>
      <c r="Z502" s="1582"/>
      <c r="AA502" s="1582"/>
      <c r="AB502" s="1582"/>
    </row>
    <row r="503">
      <c r="A503" s="1581"/>
      <c r="B503" s="1581"/>
      <c r="C503" s="1581"/>
      <c r="D503" s="1611"/>
      <c r="E503" s="1781" t="s">
        <v>167</v>
      </c>
      <c r="F503" s="1809">
        <f>(F502/24000)</f>
        <v>0.1812208333</v>
      </c>
      <c r="G503" s="1809">
        <f>(G502/20000)</f>
        <v>0.109399</v>
      </c>
      <c r="H503" s="1809">
        <f>(H502/24000)</f>
        <v>0.1880795833</v>
      </c>
      <c r="I503" s="1809">
        <f>(I502/25000)</f>
        <v>0.182512</v>
      </c>
      <c r="J503" s="1849"/>
      <c r="K503" s="517" t="s">
        <v>454</v>
      </c>
      <c r="L503" s="516" t="s">
        <v>791</v>
      </c>
      <c r="M503" s="515">
        <v>11.0</v>
      </c>
      <c r="N503" s="515">
        <v>10.0</v>
      </c>
      <c r="O503" s="556">
        <f t="shared" ref="O503:O507" si="369">(M503-N503)</f>
        <v>1</v>
      </c>
      <c r="P503" s="1870">
        <v>24000.0</v>
      </c>
      <c r="Q503" s="1871">
        <f>(F502)</f>
        <v>4349.3</v>
      </c>
      <c r="R503" s="518">
        <f t="shared" si="355"/>
        <v>0.1812208333</v>
      </c>
      <c r="S503" s="1871">
        <f t="shared" ref="S503:S507" si="370">(Q503/7*31)</f>
        <v>19261.18571</v>
      </c>
      <c r="T503" s="568">
        <f t="shared" si="357"/>
        <v>0.8025494048</v>
      </c>
      <c r="U503" s="1532"/>
      <c r="V503" s="1532"/>
      <c r="W503" s="1582"/>
      <c r="X503" s="1582"/>
      <c r="Y503" s="1582"/>
      <c r="Z503" s="1582"/>
      <c r="AA503" s="1582"/>
      <c r="AB503" s="1582"/>
    </row>
    <row r="504">
      <c r="A504" s="1581"/>
      <c r="B504" s="1581"/>
      <c r="C504" s="1581"/>
      <c r="D504" s="1611"/>
      <c r="E504" s="1781" t="s">
        <v>339</v>
      </c>
      <c r="F504" s="1782">
        <f t="shared" ref="F504:I504" si="368">(F502/1*31)</f>
        <v>134828.3</v>
      </c>
      <c r="G504" s="1782">
        <f t="shared" si="368"/>
        <v>67827.38</v>
      </c>
      <c r="H504" s="1782">
        <f t="shared" si="368"/>
        <v>139931.21</v>
      </c>
      <c r="I504" s="1782">
        <f t="shared" si="368"/>
        <v>141446.8</v>
      </c>
      <c r="J504" s="1849"/>
      <c r="K504" s="517" t="s">
        <v>456</v>
      </c>
      <c r="L504" s="516" t="s">
        <v>792</v>
      </c>
      <c r="M504" s="515">
        <v>11.0</v>
      </c>
      <c r="N504" s="556">
        <v>10.0</v>
      </c>
      <c r="O504" s="556">
        <f t="shared" si="369"/>
        <v>1</v>
      </c>
      <c r="P504" s="1870">
        <v>20000.0</v>
      </c>
      <c r="Q504" s="1871">
        <f>(G502)</f>
        <v>2187.98</v>
      </c>
      <c r="R504" s="518">
        <f t="shared" si="355"/>
        <v>0.109399</v>
      </c>
      <c r="S504" s="1871">
        <f t="shared" si="370"/>
        <v>9689.625714</v>
      </c>
      <c r="T504" s="564">
        <f t="shared" si="357"/>
        <v>0.4844812857</v>
      </c>
      <c r="U504" s="1532"/>
      <c r="V504" s="1532"/>
      <c r="W504" s="1582"/>
      <c r="X504" s="1582"/>
      <c r="Y504" s="1582"/>
      <c r="Z504" s="1582"/>
      <c r="AA504" s="1582"/>
      <c r="AB504" s="1582"/>
    </row>
    <row r="505">
      <c r="A505" s="1581"/>
      <c r="B505" s="1581"/>
      <c r="C505" s="1581"/>
      <c r="D505" s="1581"/>
      <c r="E505" s="1810"/>
      <c r="F505" s="1811"/>
      <c r="G505" s="1811"/>
      <c r="H505" s="1811"/>
      <c r="I505" s="1811"/>
      <c r="J505" s="1849"/>
      <c r="K505" s="517" t="s">
        <v>455</v>
      </c>
      <c r="L505" s="516" t="s">
        <v>793</v>
      </c>
      <c r="M505" s="515">
        <v>11.0</v>
      </c>
      <c r="N505" s="515">
        <v>10.0</v>
      </c>
      <c r="O505" s="556">
        <f t="shared" si="369"/>
        <v>1</v>
      </c>
      <c r="P505" s="1870">
        <v>24000.0</v>
      </c>
      <c r="Q505" s="1871">
        <f>(H502)</f>
        <v>4513.91</v>
      </c>
      <c r="R505" s="518">
        <f t="shared" si="355"/>
        <v>0.1880795833</v>
      </c>
      <c r="S505" s="1871">
        <f t="shared" si="370"/>
        <v>19990.17286</v>
      </c>
      <c r="T505" s="568">
        <f t="shared" si="357"/>
        <v>0.832923869</v>
      </c>
      <c r="U505" s="1532"/>
      <c r="V505" s="1532"/>
      <c r="W505" s="1582"/>
      <c r="X505" s="1582"/>
      <c r="Y505" s="1582"/>
      <c r="Z505" s="1582"/>
      <c r="AA505" s="1582"/>
      <c r="AB505" s="1582"/>
    </row>
    <row r="506">
      <c r="A506" s="1581"/>
      <c r="B506" s="1581"/>
      <c r="C506" s="1581"/>
      <c r="D506" s="1581"/>
      <c r="E506" s="1810"/>
      <c r="F506" s="1811"/>
      <c r="G506" s="1811"/>
      <c r="H506" s="1811"/>
      <c r="I506" s="1811"/>
      <c r="J506" s="1849"/>
      <c r="K506" s="517" t="s">
        <v>590</v>
      </c>
      <c r="L506" s="516" t="s">
        <v>794</v>
      </c>
      <c r="M506" s="515">
        <v>11.0</v>
      </c>
      <c r="N506" s="515">
        <v>10.0</v>
      </c>
      <c r="O506" s="556">
        <f t="shared" si="369"/>
        <v>1</v>
      </c>
      <c r="P506" s="1870">
        <v>25000.0</v>
      </c>
      <c r="Q506" s="1871">
        <f>(I502)</f>
        <v>4562.8</v>
      </c>
      <c r="R506" s="518">
        <f t="shared" si="355"/>
        <v>0.182512</v>
      </c>
      <c r="S506" s="1871">
        <f t="shared" si="370"/>
        <v>20206.68571</v>
      </c>
      <c r="T506" s="568">
        <f t="shared" si="357"/>
        <v>0.8082674286</v>
      </c>
      <c r="U506" s="1532"/>
      <c r="V506" s="1532"/>
      <c r="W506" s="1582"/>
      <c r="X506" s="1582"/>
      <c r="Y506" s="1582"/>
      <c r="Z506" s="1582"/>
      <c r="AA506" s="1582"/>
      <c r="AB506" s="1582"/>
    </row>
    <row r="507">
      <c r="A507" s="1581"/>
      <c r="B507" s="1581"/>
      <c r="C507" s="1581"/>
      <c r="D507" s="1581"/>
      <c r="E507" s="1810"/>
      <c r="F507" s="1811"/>
      <c r="G507" s="1811"/>
      <c r="H507" s="1811"/>
      <c r="I507" s="1811"/>
      <c r="J507" s="1582"/>
      <c r="K507" s="516" t="s">
        <v>795</v>
      </c>
      <c r="L507" s="516" t="s">
        <v>795</v>
      </c>
      <c r="M507" s="515">
        <f t="shared" ref="M507:N507" si="371">sum(M503:M506)</f>
        <v>44</v>
      </c>
      <c r="N507" s="515">
        <f t="shared" si="371"/>
        <v>40</v>
      </c>
      <c r="O507" s="556">
        <f t="shared" si="369"/>
        <v>4</v>
      </c>
      <c r="P507" s="1870">
        <f t="shared" ref="P507:Q507" si="372">sum(P503:P506)</f>
        <v>93000</v>
      </c>
      <c r="Q507" s="1870">
        <f t="shared" si="372"/>
        <v>15613.99</v>
      </c>
      <c r="R507" s="518">
        <f t="shared" si="355"/>
        <v>0.1678923656</v>
      </c>
      <c r="S507" s="1871">
        <f t="shared" si="370"/>
        <v>69147.67</v>
      </c>
      <c r="T507" s="1872">
        <f t="shared" si="357"/>
        <v>0.7435233333</v>
      </c>
      <c r="U507" s="1532"/>
      <c r="V507" s="1532"/>
      <c r="W507" s="1582"/>
      <c r="X507" s="1582"/>
      <c r="Y507" s="1582"/>
      <c r="Z507" s="1582"/>
      <c r="AA507" s="1582"/>
      <c r="AB507" s="1582"/>
    </row>
    <row r="508">
      <c r="A508" s="1581"/>
      <c r="B508" s="1581"/>
      <c r="C508" s="1581"/>
      <c r="D508" s="1581"/>
      <c r="E508" s="1810"/>
      <c r="F508" s="1811"/>
      <c r="G508" s="1811"/>
      <c r="H508" s="1811"/>
      <c r="I508" s="1811"/>
      <c r="J508" s="1582"/>
      <c r="K508" s="1581"/>
      <c r="L508" s="1581"/>
      <c r="M508" s="1581"/>
      <c r="N508" s="1581"/>
      <c r="O508" s="1581"/>
      <c r="P508" s="1581"/>
      <c r="Q508" s="1581"/>
      <c r="R508" s="1581"/>
      <c r="S508" s="1581"/>
      <c r="T508" s="1581"/>
      <c r="U508" s="1532"/>
      <c r="V508" s="1532"/>
      <c r="W508" s="1582"/>
      <c r="X508" s="1582"/>
      <c r="Y508" s="1582"/>
      <c r="Z508" s="1582"/>
      <c r="AA508" s="1582"/>
      <c r="AB508" s="1582"/>
    </row>
    <row r="509">
      <c r="A509" s="1582"/>
      <c r="B509" s="1582"/>
      <c r="C509" s="1582"/>
      <c r="D509" s="1582"/>
      <c r="E509" s="1873"/>
      <c r="F509" s="1874"/>
      <c r="G509" s="1874"/>
      <c r="H509" s="1874"/>
      <c r="I509" s="1874"/>
      <c r="J509" s="1582"/>
      <c r="K509" s="48"/>
      <c r="L509" s="1582"/>
      <c r="M509" s="1582"/>
      <c r="N509" s="1582"/>
      <c r="O509" s="1582"/>
      <c r="P509" s="1582"/>
      <c r="Q509" s="1582"/>
      <c r="R509" s="1582"/>
      <c r="S509" s="1582"/>
      <c r="T509" s="1582"/>
      <c r="U509" s="1582"/>
      <c r="V509" s="1582"/>
      <c r="W509" s="1582"/>
      <c r="X509" s="1582"/>
      <c r="Y509" s="1582"/>
      <c r="Z509" s="1582"/>
      <c r="AA509" s="1582"/>
      <c r="AB509" s="1582"/>
    </row>
    <row r="510">
      <c r="A510" s="1754" t="s">
        <v>796</v>
      </c>
      <c r="B510" s="1755">
        <v>8.0</v>
      </c>
      <c r="C510" s="1755">
        <v>9.0</v>
      </c>
      <c r="D510" s="1755">
        <v>10.0</v>
      </c>
      <c r="E510" s="1755">
        <v>11.0</v>
      </c>
      <c r="F510" s="1755">
        <v>12.0</v>
      </c>
      <c r="G510" s="1755">
        <v>13.0</v>
      </c>
      <c r="H510" s="1530"/>
      <c r="I510" s="1530"/>
      <c r="J510" s="1812"/>
      <c r="K510" s="1754" t="s">
        <v>796</v>
      </c>
      <c r="L510" s="1755">
        <v>8.0</v>
      </c>
      <c r="M510" s="1755">
        <v>9.0</v>
      </c>
      <c r="N510" s="1755">
        <v>10.0</v>
      </c>
      <c r="O510" s="1755">
        <v>11.0</v>
      </c>
      <c r="P510" s="1755">
        <v>12.0</v>
      </c>
      <c r="Q510" s="1755">
        <v>13.0</v>
      </c>
      <c r="R510" s="1530"/>
      <c r="S510" s="1532"/>
      <c r="T510" s="1532"/>
      <c r="U510" s="1532"/>
      <c r="V510" s="1532"/>
      <c r="W510" s="1532"/>
      <c r="X510" s="1532"/>
      <c r="Y510" s="1532"/>
      <c r="Z510" s="1532"/>
      <c r="AA510" s="1532"/>
      <c r="AB510" s="1532"/>
    </row>
    <row r="511">
      <c r="A511" s="1756" t="s">
        <v>305</v>
      </c>
      <c r="B511" s="693" t="s">
        <v>2</v>
      </c>
      <c r="C511" s="693" t="s">
        <v>3</v>
      </c>
      <c r="D511" s="693" t="s">
        <v>4</v>
      </c>
      <c r="E511" s="690" t="s">
        <v>5</v>
      </c>
      <c r="F511" s="693" t="s">
        <v>6</v>
      </c>
      <c r="G511" s="693" t="s">
        <v>7</v>
      </c>
      <c r="H511" s="693" t="s">
        <v>9</v>
      </c>
      <c r="I511" s="693" t="s">
        <v>71</v>
      </c>
      <c r="J511" s="1812"/>
      <c r="K511" s="693" t="s">
        <v>305</v>
      </c>
      <c r="L511" s="693" t="s">
        <v>72</v>
      </c>
      <c r="M511" s="693" t="s">
        <v>13</v>
      </c>
      <c r="N511" s="701" t="s">
        <v>73</v>
      </c>
      <c r="O511" s="693" t="s">
        <v>13</v>
      </c>
      <c r="P511" s="701" t="s">
        <v>74</v>
      </c>
      <c r="Q511" s="701" t="s">
        <v>640</v>
      </c>
      <c r="R511" s="1686" t="s">
        <v>592</v>
      </c>
      <c r="S511" s="1532"/>
      <c r="T511" s="1532"/>
      <c r="U511" s="1532"/>
      <c r="V511" s="1532"/>
      <c r="W511" s="1532"/>
      <c r="X511" s="1532"/>
      <c r="Y511" s="1532"/>
      <c r="Z511" s="1532"/>
      <c r="AA511" s="1532"/>
      <c r="AB511" s="1532"/>
    </row>
    <row r="512">
      <c r="A512" s="1757" t="s">
        <v>75</v>
      </c>
      <c r="B512" s="1758">
        <f t="shared" ref="B512:G512" si="373"> SUM(B513:B517,B520:B523,B525:B529,B531:B535,B537:B541,B543:B547,B549:B553,B555:B559)</f>
        <v>67</v>
      </c>
      <c r="C512" s="1758">
        <f t="shared" si="373"/>
        <v>40</v>
      </c>
      <c r="D512" s="1758">
        <f t="shared" si="373"/>
        <v>29</v>
      </c>
      <c r="E512" s="1758">
        <f t="shared" si="373"/>
        <v>69</v>
      </c>
      <c r="F512" s="1758">
        <f t="shared" si="373"/>
        <v>62</v>
      </c>
      <c r="G512" s="1758">
        <f t="shared" si="373"/>
        <v>6</v>
      </c>
      <c r="H512" s="1758">
        <f>SUM(H513:H516,H519:H522,H525:H528,H531:H534,H537:H540,H543:H546)</f>
        <v>304</v>
      </c>
      <c r="I512" s="1758"/>
      <c r="J512" s="1812"/>
      <c r="K512" s="1757" t="s">
        <v>75</v>
      </c>
      <c r="L512" s="1758"/>
      <c r="M512" s="1758"/>
      <c r="N512" s="1758"/>
      <c r="O512" s="1758"/>
      <c r="P512" s="1758"/>
      <c r="Q512" s="1758"/>
      <c r="R512" s="1758"/>
      <c r="S512" s="1532"/>
      <c r="T512" s="1532"/>
      <c r="U512" s="1532"/>
      <c r="V512" s="1532"/>
      <c r="W512" s="1532"/>
      <c r="X512" s="1532"/>
      <c r="Y512" s="1532"/>
      <c r="Z512" s="1532"/>
      <c r="AA512" s="1532"/>
      <c r="AB512" s="1532"/>
    </row>
    <row r="513">
      <c r="A513" s="1759" t="s">
        <v>76</v>
      </c>
      <c r="B513" s="1760">
        <v>9.0</v>
      </c>
      <c r="C513" s="1760">
        <v>6.0</v>
      </c>
      <c r="D513" s="1760">
        <v>0.0</v>
      </c>
      <c r="E513" s="1760">
        <v>8.0</v>
      </c>
      <c r="F513" s="1760">
        <v>14.0</v>
      </c>
      <c r="G513" s="1760">
        <v>4.0</v>
      </c>
      <c r="H513" s="1761">
        <f t="shared" ref="H513:H515" si="374">SUM(B513:G513)</f>
        <v>41</v>
      </c>
      <c r="I513" s="1762">
        <f>SUM(H513:H517)</f>
        <v>77</v>
      </c>
      <c r="J513" s="729" t="s">
        <v>206</v>
      </c>
      <c r="K513" s="1759" t="s">
        <v>76</v>
      </c>
      <c r="L513" s="1765">
        <f t="shared" ref="L513:L522" si="375">O4</f>
        <v>22</v>
      </c>
      <c r="M513" s="1762">
        <f>(L513-H513)-R513</f>
        <v>-19</v>
      </c>
      <c r="N513" s="1765">
        <v>70.0</v>
      </c>
      <c r="O513" s="1762">
        <f t="shared" ref="O513:O514" si="376">SUM(M513,N513)</f>
        <v>51</v>
      </c>
      <c r="P513" s="1765" t="s">
        <v>797</v>
      </c>
      <c r="Q513" s="1813" t="s">
        <v>798</v>
      </c>
      <c r="R513" s="1762"/>
      <c r="S513" s="1532"/>
      <c r="T513" s="1532"/>
      <c r="U513" s="1532"/>
      <c r="V513" s="1532"/>
      <c r="W513" s="1532"/>
      <c r="X513" s="1532"/>
      <c r="Y513" s="1532"/>
      <c r="Z513" s="1532"/>
      <c r="AA513" s="1532"/>
      <c r="AB513" s="1532"/>
    </row>
    <row r="514">
      <c r="A514" s="1714" t="s">
        <v>77</v>
      </c>
      <c r="B514" s="692">
        <v>0.0</v>
      </c>
      <c r="C514" s="692">
        <v>0.0</v>
      </c>
      <c r="D514" s="692">
        <v>0.0</v>
      </c>
      <c r="E514" s="692">
        <v>0.0</v>
      </c>
      <c r="F514" s="692">
        <v>0.0</v>
      </c>
      <c r="G514" s="692">
        <v>0.0</v>
      </c>
      <c r="H514" s="693">
        <f t="shared" si="374"/>
        <v>0</v>
      </c>
      <c r="I514" s="596">
        <f>(I513/60)</f>
        <v>1.283333333</v>
      </c>
      <c r="J514" s="729" t="s">
        <v>206</v>
      </c>
      <c r="K514" s="1714" t="s">
        <v>77</v>
      </c>
      <c r="L514" s="692">
        <f t="shared" si="375"/>
        <v>9</v>
      </c>
      <c r="M514" s="701">
        <f>(L514-H514-H515)-R514</f>
        <v>-15</v>
      </c>
      <c r="N514" s="692">
        <v>30.0</v>
      </c>
      <c r="O514" s="701">
        <f t="shared" si="376"/>
        <v>15</v>
      </c>
      <c r="P514" s="701"/>
      <c r="Q514" s="1621" t="s">
        <v>799</v>
      </c>
      <c r="R514" s="1621"/>
      <c r="S514" s="1532"/>
      <c r="T514" s="1532"/>
      <c r="U514" s="1532"/>
      <c r="V514" s="1532"/>
      <c r="W514" s="1532"/>
      <c r="X514" s="1532"/>
      <c r="Y514" s="1532"/>
      <c r="Z514" s="1532"/>
      <c r="AA514" s="1532"/>
      <c r="AB514" s="1532"/>
    </row>
    <row r="515">
      <c r="A515" s="1714" t="s">
        <v>78</v>
      </c>
      <c r="B515" s="692">
        <v>4.0</v>
      </c>
      <c r="C515" s="692">
        <v>5.0</v>
      </c>
      <c r="D515" s="692">
        <v>0.0</v>
      </c>
      <c r="E515" s="692">
        <v>9.0</v>
      </c>
      <c r="F515" s="692">
        <v>5.0</v>
      </c>
      <c r="G515" s="692">
        <v>1.0</v>
      </c>
      <c r="H515" s="693">
        <f t="shared" si="374"/>
        <v>24</v>
      </c>
      <c r="I515" s="701"/>
      <c r="J515" s="647" t="s">
        <v>206</v>
      </c>
      <c r="K515" s="1714" t="s">
        <v>78</v>
      </c>
      <c r="L515" s="692" t="str">
        <f t="shared" si="375"/>
        <v>-</v>
      </c>
      <c r="M515" s="701" t="s">
        <v>79</v>
      </c>
      <c r="N515" s="692" t="s">
        <v>79</v>
      </c>
      <c r="O515" s="701" t="s">
        <v>79</v>
      </c>
      <c r="P515" s="701"/>
      <c r="Q515" s="1686"/>
      <c r="R515" s="1686"/>
      <c r="S515" s="1532"/>
      <c r="T515" s="1532"/>
      <c r="U515" s="1532"/>
      <c r="V515" s="1532"/>
      <c r="W515" s="1532"/>
      <c r="X515" s="1532"/>
      <c r="Y515" s="1532"/>
      <c r="Z515" s="1532"/>
      <c r="AA515" s="1532"/>
      <c r="AB515" s="1532"/>
    </row>
    <row r="516">
      <c r="A516" s="1714" t="s">
        <v>446</v>
      </c>
      <c r="B516" s="692">
        <v>3.0</v>
      </c>
      <c r="C516" s="692">
        <v>1.0</v>
      </c>
      <c r="D516" s="692">
        <v>0.0</v>
      </c>
      <c r="E516" s="692">
        <v>7.0</v>
      </c>
      <c r="F516" s="692">
        <v>1.0</v>
      </c>
      <c r="G516" s="692">
        <v>0.0</v>
      </c>
      <c r="H516" s="693">
        <f t="shared" ref="H516:H518" si="377">sum(B516:G516)</f>
        <v>12</v>
      </c>
      <c r="I516" s="701"/>
      <c r="J516" s="647" t="s">
        <v>206</v>
      </c>
      <c r="K516" s="1714" t="s">
        <v>446</v>
      </c>
      <c r="L516" s="692">
        <f t="shared" si="375"/>
        <v>5</v>
      </c>
      <c r="M516" s="701">
        <f>(L516-H516)-R516</f>
        <v>-7</v>
      </c>
      <c r="N516" s="692">
        <v>17.0</v>
      </c>
      <c r="O516" s="701">
        <f t="shared" ref="O516:O517" si="378">SUM(M516,N516)</f>
        <v>10</v>
      </c>
      <c r="P516" s="701"/>
      <c r="Q516" s="1621" t="s">
        <v>800</v>
      </c>
      <c r="R516" s="1686"/>
      <c r="S516" s="1532"/>
      <c r="T516" s="1532"/>
      <c r="U516" s="1532"/>
      <c r="V516" s="1532"/>
      <c r="W516" s="1532"/>
      <c r="X516" s="1532"/>
      <c r="Y516" s="1532"/>
      <c r="Z516" s="1532"/>
      <c r="AA516" s="1532"/>
      <c r="AB516" s="1532"/>
    </row>
    <row r="517">
      <c r="A517" s="1814" t="s">
        <v>751</v>
      </c>
      <c r="B517" s="692">
        <v>0.0</v>
      </c>
      <c r="C517" s="692">
        <v>0.0</v>
      </c>
      <c r="D517" s="692">
        <v>0.0</v>
      </c>
      <c r="E517" s="692">
        <v>0.0</v>
      </c>
      <c r="F517" s="692">
        <v>0.0</v>
      </c>
      <c r="G517" s="692">
        <v>0.0</v>
      </c>
      <c r="H517" s="693">
        <f t="shared" si="377"/>
        <v>0</v>
      </c>
      <c r="I517" s="701"/>
      <c r="J517" s="647" t="s">
        <v>206</v>
      </c>
      <c r="K517" s="1814" t="s">
        <v>751</v>
      </c>
      <c r="L517" s="692">
        <f t="shared" si="375"/>
        <v>0</v>
      </c>
      <c r="M517" s="701">
        <f t="shared" ref="M517:M518" si="379">(L517-H517)</f>
        <v>0</v>
      </c>
      <c r="N517" s="692">
        <v>0.0</v>
      </c>
      <c r="O517" s="701">
        <f t="shared" si="378"/>
        <v>0</v>
      </c>
      <c r="P517" s="701"/>
      <c r="Q517" s="1686"/>
      <c r="R517" s="1686"/>
      <c r="S517" s="1532"/>
      <c r="T517" s="1532"/>
      <c r="U517" s="1532"/>
      <c r="V517" s="1532"/>
      <c r="W517" s="1532"/>
      <c r="X517" s="1532"/>
      <c r="Y517" s="1532"/>
      <c r="Z517" s="1532"/>
      <c r="AA517" s="1532"/>
      <c r="AB517" s="1532"/>
    </row>
    <row r="518">
      <c r="A518" s="1714" t="s">
        <v>80</v>
      </c>
      <c r="B518" s="692">
        <v>0.0</v>
      </c>
      <c r="C518" s="692">
        <v>0.0</v>
      </c>
      <c r="D518" s="692">
        <v>0.0</v>
      </c>
      <c r="E518" s="692">
        <v>0.0</v>
      </c>
      <c r="F518" s="692">
        <v>0.0</v>
      </c>
      <c r="G518" s="692">
        <v>0.0</v>
      </c>
      <c r="H518" s="693">
        <f t="shared" si="377"/>
        <v>0</v>
      </c>
      <c r="I518" s="701"/>
      <c r="J518" s="647" t="s">
        <v>206</v>
      </c>
      <c r="K518" s="1714" t="s">
        <v>80</v>
      </c>
      <c r="L518" s="692">
        <f t="shared" si="375"/>
        <v>0</v>
      </c>
      <c r="M518" s="701">
        <f t="shared" si="379"/>
        <v>0</v>
      </c>
      <c r="N518" s="692">
        <v>0.0</v>
      </c>
      <c r="O518" s="701">
        <f>sum(M518,N518)</f>
        <v>0</v>
      </c>
      <c r="P518" s="701"/>
      <c r="Q518" s="1686"/>
      <c r="R518" s="1686"/>
      <c r="S518" s="1532"/>
      <c r="T518" s="1532"/>
      <c r="U518" s="1532"/>
      <c r="V518" s="1532"/>
      <c r="W518" s="1532"/>
      <c r="X518" s="1532"/>
      <c r="Y518" s="1532"/>
      <c r="Z518" s="1532"/>
      <c r="AA518" s="1532"/>
      <c r="AB518" s="1532"/>
    </row>
    <row r="519">
      <c r="A519" s="1715" t="s">
        <v>81</v>
      </c>
      <c r="B519" s="1765">
        <v>4.0</v>
      </c>
      <c r="C519" s="1765">
        <v>6.0</v>
      </c>
      <c r="D519" s="1765">
        <v>9.0</v>
      </c>
      <c r="E519" s="1765">
        <v>11.0</v>
      </c>
      <c r="F519" s="1765">
        <v>2.0</v>
      </c>
      <c r="G519" s="1765">
        <v>0.0</v>
      </c>
      <c r="H519" s="1761">
        <f t="shared" ref="H519:H521" si="380">SUM(B519:G519)</f>
        <v>32</v>
      </c>
      <c r="I519" s="1762">
        <f>SUM(H519:H523)</f>
        <v>57</v>
      </c>
      <c r="J519" s="647" t="s">
        <v>206</v>
      </c>
      <c r="K519" s="1715" t="s">
        <v>81</v>
      </c>
      <c r="L519" s="1765">
        <f t="shared" si="375"/>
        <v>19</v>
      </c>
      <c r="M519" s="1762">
        <f>(L519-H519)-R519</f>
        <v>-13</v>
      </c>
      <c r="N519" s="1765">
        <v>50.0</v>
      </c>
      <c r="O519" s="1762">
        <f t="shared" ref="O519:O520" si="381">SUM(M519,N519)</f>
        <v>37</v>
      </c>
      <c r="P519" s="1765" t="s">
        <v>797</v>
      </c>
      <c r="Q519" s="1574"/>
      <c r="R519" s="1762"/>
      <c r="S519" s="1532"/>
      <c r="T519" s="1532"/>
      <c r="U519" s="1532"/>
      <c r="V519" s="1532"/>
      <c r="W519" s="1532"/>
      <c r="X519" s="1532"/>
      <c r="Y519" s="1532"/>
      <c r="Z519" s="1532"/>
      <c r="AA519" s="1532"/>
      <c r="AB519" s="1532"/>
    </row>
    <row r="520">
      <c r="A520" s="1714" t="s">
        <v>77</v>
      </c>
      <c r="B520" s="692">
        <v>1.0</v>
      </c>
      <c r="C520" s="692">
        <v>1.0</v>
      </c>
      <c r="D520" s="692">
        <v>0.0</v>
      </c>
      <c r="E520" s="692">
        <v>0.0</v>
      </c>
      <c r="F520" s="692">
        <v>0.0</v>
      </c>
      <c r="G520" s="692">
        <v>0.0</v>
      </c>
      <c r="H520" s="693">
        <f t="shared" si="380"/>
        <v>2</v>
      </c>
      <c r="I520" s="596">
        <f>(I519/60)</f>
        <v>0.95</v>
      </c>
      <c r="J520" s="647" t="s">
        <v>206</v>
      </c>
      <c r="K520" s="1714" t="s">
        <v>77</v>
      </c>
      <c r="L520" s="692">
        <f t="shared" si="375"/>
        <v>10</v>
      </c>
      <c r="M520" s="701">
        <f>(L520-H520-H521)-R520</f>
        <v>-7</v>
      </c>
      <c r="N520" s="692">
        <v>17.0</v>
      </c>
      <c r="O520" s="701">
        <f t="shared" si="381"/>
        <v>10</v>
      </c>
      <c r="P520" s="701"/>
      <c r="Q520" s="1595"/>
      <c r="R520" s="1686"/>
      <c r="S520" s="1532"/>
      <c r="T520" s="1532"/>
      <c r="U520" s="1532"/>
      <c r="V520" s="1532"/>
      <c r="W520" s="1532"/>
      <c r="X520" s="1532"/>
      <c r="Y520" s="1532"/>
      <c r="Z520" s="1532"/>
      <c r="AA520" s="1532"/>
      <c r="AB520" s="1532"/>
    </row>
    <row r="521">
      <c r="A521" s="1714" t="s">
        <v>78</v>
      </c>
      <c r="B521" s="692">
        <v>5.0</v>
      </c>
      <c r="C521" s="692">
        <v>0.0</v>
      </c>
      <c r="D521" s="692">
        <v>2.0</v>
      </c>
      <c r="E521" s="692">
        <v>5.0</v>
      </c>
      <c r="F521" s="692">
        <v>3.0</v>
      </c>
      <c r="G521" s="692">
        <v>0.0</v>
      </c>
      <c r="H521" s="693">
        <f t="shared" si="380"/>
        <v>15</v>
      </c>
      <c r="I521" s="701"/>
      <c r="J521" s="647" t="s">
        <v>206</v>
      </c>
      <c r="K521" s="1714" t="s">
        <v>78</v>
      </c>
      <c r="L521" s="692" t="str">
        <f t="shared" si="375"/>
        <v>-</v>
      </c>
      <c r="M521" s="701" t="s">
        <v>79</v>
      </c>
      <c r="N521" s="692" t="s">
        <v>79</v>
      </c>
      <c r="O521" s="701" t="s">
        <v>79</v>
      </c>
      <c r="P521" s="701"/>
      <c r="Q521" s="1595"/>
      <c r="R521" s="1686"/>
      <c r="S521" s="1532"/>
      <c r="T521" s="1532"/>
      <c r="U521" s="1532"/>
      <c r="V521" s="1532"/>
      <c r="W521" s="1532"/>
      <c r="X521" s="1532"/>
      <c r="Y521" s="1532"/>
      <c r="Z521" s="1532"/>
      <c r="AA521" s="1532"/>
      <c r="AB521" s="1532"/>
    </row>
    <row r="522">
      <c r="A522" s="1714" t="s">
        <v>446</v>
      </c>
      <c r="B522" s="692">
        <v>4.0</v>
      </c>
      <c r="C522" s="692">
        <v>0.0</v>
      </c>
      <c r="D522" s="692">
        <v>0.0</v>
      </c>
      <c r="E522" s="692">
        <v>3.0</v>
      </c>
      <c r="F522" s="692">
        <v>0.0</v>
      </c>
      <c r="G522" s="692">
        <v>0.0</v>
      </c>
      <c r="H522" s="693">
        <f t="shared" ref="H522:H524" si="382">sum(B522:G522)</f>
        <v>7</v>
      </c>
      <c r="I522" s="701"/>
      <c r="J522" s="647" t="s">
        <v>206</v>
      </c>
      <c r="K522" s="1714" t="s">
        <v>446</v>
      </c>
      <c r="L522" s="692">
        <f t="shared" si="375"/>
        <v>10</v>
      </c>
      <c r="M522" s="701">
        <f>(L522-H522)-R522</f>
        <v>3</v>
      </c>
      <c r="N522" s="692">
        <v>7.0</v>
      </c>
      <c r="O522" s="701">
        <f t="shared" ref="O522:O523" si="383">SUM(M522,N522)</f>
        <v>10</v>
      </c>
      <c r="P522" s="701"/>
      <c r="Q522" s="1595"/>
      <c r="R522" s="1686"/>
      <c r="S522" s="1532"/>
      <c r="T522" s="1532"/>
      <c r="U522" s="1532"/>
      <c r="V522" s="1532"/>
      <c r="W522" s="1532"/>
      <c r="X522" s="1532"/>
      <c r="Y522" s="1532"/>
      <c r="Z522" s="1532"/>
      <c r="AA522" s="1532"/>
      <c r="AB522" s="1532"/>
    </row>
    <row r="523">
      <c r="A523" s="1814" t="s">
        <v>751</v>
      </c>
      <c r="B523" s="692">
        <v>1.0</v>
      </c>
      <c r="C523" s="692">
        <v>0.0</v>
      </c>
      <c r="D523" s="692">
        <v>0.0</v>
      </c>
      <c r="E523" s="692">
        <v>0.0</v>
      </c>
      <c r="F523" s="692">
        <v>0.0</v>
      </c>
      <c r="G523" s="692">
        <v>0.0</v>
      </c>
      <c r="H523" s="693">
        <f t="shared" si="382"/>
        <v>1</v>
      </c>
      <c r="I523" s="701"/>
      <c r="J523" s="647" t="s">
        <v>206</v>
      </c>
      <c r="K523" s="1814" t="s">
        <v>751</v>
      </c>
      <c r="L523" s="692">
        <v>1.0</v>
      </c>
      <c r="M523" s="701">
        <f t="shared" ref="M523:M524" si="384">(L523-H523)</f>
        <v>0</v>
      </c>
      <c r="N523" s="692">
        <v>0.0</v>
      </c>
      <c r="O523" s="701">
        <f t="shared" si="383"/>
        <v>0</v>
      </c>
      <c r="P523" s="701"/>
      <c r="Q523" s="1595"/>
      <c r="R523" s="1686"/>
      <c r="S523" s="1532"/>
      <c r="T523" s="1532"/>
      <c r="U523" s="1532"/>
      <c r="V523" s="1532"/>
      <c r="W523" s="1532"/>
      <c r="X523" s="1532"/>
      <c r="Y523" s="1532"/>
      <c r="Z523" s="1532"/>
      <c r="AA523" s="1532"/>
      <c r="AB523" s="1532"/>
    </row>
    <row r="524">
      <c r="A524" s="1714" t="s">
        <v>80</v>
      </c>
      <c r="B524" s="692">
        <v>2.0</v>
      </c>
      <c r="C524" s="692">
        <v>0.0</v>
      </c>
      <c r="D524" s="692">
        <v>0.0</v>
      </c>
      <c r="E524" s="692">
        <v>0.0</v>
      </c>
      <c r="F524" s="692">
        <v>1.0</v>
      </c>
      <c r="G524" s="692">
        <v>0.0</v>
      </c>
      <c r="H524" s="693">
        <f t="shared" si="382"/>
        <v>3</v>
      </c>
      <c r="I524" s="701"/>
      <c r="J524" s="647" t="s">
        <v>206</v>
      </c>
      <c r="K524" s="1714" t="s">
        <v>80</v>
      </c>
      <c r="L524" s="692">
        <f t="shared" ref="L524:L548" si="385">O15</f>
        <v>20</v>
      </c>
      <c r="M524" s="701">
        <f t="shared" si="384"/>
        <v>17</v>
      </c>
      <c r="N524" s="692">
        <v>0.0</v>
      </c>
      <c r="O524" s="701">
        <f>sum(M524,N524)</f>
        <v>17</v>
      </c>
      <c r="P524" s="701"/>
      <c r="Q524" s="1595"/>
      <c r="R524" s="1686"/>
      <c r="S524" s="1532"/>
      <c r="T524" s="1532"/>
      <c r="U524" s="1532"/>
      <c r="V524" s="1532"/>
      <c r="W524" s="1532"/>
      <c r="X524" s="1532"/>
      <c r="Y524" s="1532"/>
      <c r="Z524" s="1532"/>
      <c r="AA524" s="1532"/>
      <c r="AB524" s="1532"/>
    </row>
    <row r="525">
      <c r="A525" s="1715" t="s">
        <v>341</v>
      </c>
      <c r="B525" s="1760">
        <v>8.0</v>
      </c>
      <c r="C525" s="1760">
        <v>8.0</v>
      </c>
      <c r="D525" s="1760">
        <v>4.0</v>
      </c>
      <c r="E525" s="1760">
        <v>9.0</v>
      </c>
      <c r="F525" s="1760">
        <v>9.0</v>
      </c>
      <c r="G525" s="1760">
        <v>1.0</v>
      </c>
      <c r="H525" s="1761">
        <f t="shared" ref="H525:H527" si="386">SUM(B525:G525)</f>
        <v>39</v>
      </c>
      <c r="I525" s="1762">
        <f>SUM(H525:H529)</f>
        <v>57</v>
      </c>
      <c r="J525" s="647" t="s">
        <v>206</v>
      </c>
      <c r="K525" s="1715" t="s">
        <v>341</v>
      </c>
      <c r="L525" s="1765">
        <f t="shared" si="385"/>
        <v>32</v>
      </c>
      <c r="M525" s="1762">
        <f>(L525-H525)-R525</f>
        <v>-9</v>
      </c>
      <c r="N525" s="1765">
        <v>50.0</v>
      </c>
      <c r="O525" s="1762">
        <f t="shared" ref="O525:O526" si="387">SUM(M525,N525)</f>
        <v>41</v>
      </c>
      <c r="P525" s="1765" t="s">
        <v>797</v>
      </c>
      <c r="Q525" s="1766"/>
      <c r="R525" s="1765">
        <v>2.0</v>
      </c>
      <c r="S525" s="1532"/>
      <c r="T525" s="1532"/>
      <c r="U525" s="1532"/>
      <c r="V525" s="1532"/>
      <c r="W525" s="1532"/>
      <c r="X525" s="1532"/>
      <c r="Y525" s="1532"/>
      <c r="Z525" s="1532"/>
      <c r="AA525" s="1532"/>
      <c r="AB525" s="1532"/>
    </row>
    <row r="526">
      <c r="A526" s="1714" t="s">
        <v>77</v>
      </c>
      <c r="B526" s="692">
        <v>0.0</v>
      </c>
      <c r="C526" s="692">
        <v>0.0</v>
      </c>
      <c r="D526" s="692">
        <v>0.0</v>
      </c>
      <c r="E526" s="692">
        <v>0.0</v>
      </c>
      <c r="F526" s="692">
        <v>0.0</v>
      </c>
      <c r="G526" s="692">
        <v>0.0</v>
      </c>
      <c r="H526" s="693">
        <f t="shared" si="386"/>
        <v>0</v>
      </c>
      <c r="I526" s="596">
        <f>(I525/60)</f>
        <v>0.95</v>
      </c>
      <c r="J526" s="729" t="s">
        <v>206</v>
      </c>
      <c r="K526" s="1714" t="s">
        <v>77</v>
      </c>
      <c r="L526" s="692">
        <f t="shared" si="385"/>
        <v>6</v>
      </c>
      <c r="M526" s="701">
        <f>(L526-H526-H527)-R526</f>
        <v>-7</v>
      </c>
      <c r="N526" s="692">
        <v>8.0</v>
      </c>
      <c r="O526" s="701">
        <f t="shared" si="387"/>
        <v>1</v>
      </c>
      <c r="P526" s="701"/>
      <c r="Q526" s="1875" t="s">
        <v>359</v>
      </c>
      <c r="R526" s="1621">
        <v>1.0</v>
      </c>
      <c r="S526" s="1532"/>
      <c r="T526" s="1532"/>
      <c r="U526" s="1532"/>
      <c r="V526" s="1532"/>
      <c r="W526" s="1532"/>
      <c r="X526" s="1532"/>
      <c r="Y526" s="1532"/>
      <c r="Z526" s="1532"/>
      <c r="AA526" s="1532"/>
      <c r="AB526" s="1532"/>
    </row>
    <row r="527">
      <c r="A527" s="1714" t="s">
        <v>78</v>
      </c>
      <c r="B527" s="692">
        <v>2.0</v>
      </c>
      <c r="C527" s="692">
        <v>1.0</v>
      </c>
      <c r="D527" s="692">
        <v>1.0</v>
      </c>
      <c r="E527" s="692">
        <v>4.0</v>
      </c>
      <c r="F527" s="692">
        <v>4.0</v>
      </c>
      <c r="G527" s="692">
        <v>0.0</v>
      </c>
      <c r="H527" s="693">
        <f t="shared" si="386"/>
        <v>12</v>
      </c>
      <c r="I527" s="701"/>
      <c r="J527" s="647" t="s">
        <v>206</v>
      </c>
      <c r="K527" s="1714" t="s">
        <v>78</v>
      </c>
      <c r="L527" s="692" t="str">
        <f t="shared" si="385"/>
        <v>-</v>
      </c>
      <c r="M527" s="701" t="s">
        <v>79</v>
      </c>
      <c r="N527" s="692" t="s">
        <v>79</v>
      </c>
      <c r="O527" s="701" t="s">
        <v>79</v>
      </c>
      <c r="P527" s="701"/>
      <c r="Q527" s="1595"/>
      <c r="R527" s="1686"/>
      <c r="S527" s="1532"/>
      <c r="T527" s="1532"/>
      <c r="U527" s="1532"/>
      <c r="V527" s="1532"/>
      <c r="W527" s="1532"/>
      <c r="X527" s="1532"/>
      <c r="Y527" s="1532"/>
      <c r="Z527" s="1532"/>
      <c r="AA527" s="1532"/>
      <c r="AB527" s="1532"/>
    </row>
    <row r="528">
      <c r="A528" s="1714" t="s">
        <v>446</v>
      </c>
      <c r="B528" s="692">
        <v>2.0</v>
      </c>
      <c r="C528" s="692">
        <v>0.0</v>
      </c>
      <c r="D528" s="692">
        <v>1.0</v>
      </c>
      <c r="E528" s="692">
        <v>2.0</v>
      </c>
      <c r="F528" s="692">
        <v>1.0</v>
      </c>
      <c r="G528" s="692">
        <v>0.0</v>
      </c>
      <c r="H528" s="693">
        <f t="shared" ref="H528:H530" si="388">sum(B528:G528)</f>
        <v>6</v>
      </c>
      <c r="I528" s="701"/>
      <c r="J528" s="647" t="s">
        <v>206</v>
      </c>
      <c r="K528" s="1714" t="s">
        <v>446</v>
      </c>
      <c r="L528" s="692">
        <f t="shared" si="385"/>
        <v>10</v>
      </c>
      <c r="M528" s="701">
        <f>(L528-H528)-R528</f>
        <v>4</v>
      </c>
      <c r="N528" s="692">
        <v>0.0</v>
      </c>
      <c r="O528" s="701">
        <f t="shared" ref="O528:O529" si="389">SUM(M528,N528)</f>
        <v>4</v>
      </c>
      <c r="P528" s="701"/>
      <c r="Q528" s="1621"/>
      <c r="R528" s="1686"/>
      <c r="S528" s="1532"/>
      <c r="T528" s="1532"/>
      <c r="U528" s="1532"/>
      <c r="V528" s="1532"/>
      <c r="W528" s="1532"/>
      <c r="X528" s="1532"/>
      <c r="Y528" s="1532"/>
      <c r="Z528" s="1532"/>
      <c r="AA528" s="1532"/>
      <c r="AB528" s="1532"/>
    </row>
    <row r="529">
      <c r="A529" s="1814" t="s">
        <v>751</v>
      </c>
      <c r="B529" s="692">
        <v>0.0</v>
      </c>
      <c r="C529" s="692">
        <v>0.0</v>
      </c>
      <c r="D529" s="692">
        <v>0.0</v>
      </c>
      <c r="E529" s="692">
        <v>0.0</v>
      </c>
      <c r="F529" s="692">
        <v>0.0</v>
      </c>
      <c r="G529" s="692">
        <v>0.0</v>
      </c>
      <c r="H529" s="693">
        <f t="shared" si="388"/>
        <v>0</v>
      </c>
      <c r="I529" s="701"/>
      <c r="J529" s="647" t="s">
        <v>206</v>
      </c>
      <c r="K529" s="1814" t="s">
        <v>751</v>
      </c>
      <c r="L529" s="692">
        <f t="shared" si="385"/>
        <v>3</v>
      </c>
      <c r="M529" s="701">
        <f t="shared" ref="M529:M530" si="390">(L529-H529)</f>
        <v>3</v>
      </c>
      <c r="N529" s="692">
        <v>0.0</v>
      </c>
      <c r="O529" s="701">
        <f t="shared" si="389"/>
        <v>3</v>
      </c>
      <c r="P529" s="701"/>
      <c r="Q529" s="1621"/>
      <c r="R529" s="1686"/>
      <c r="S529" s="1532"/>
      <c r="T529" s="1532"/>
      <c r="U529" s="1532"/>
      <c r="V529" s="1532"/>
      <c r="W529" s="1532"/>
      <c r="X529" s="1532"/>
      <c r="Y529" s="1532"/>
      <c r="Z529" s="1532"/>
      <c r="AA529" s="1532"/>
      <c r="AB529" s="1532"/>
    </row>
    <row r="530">
      <c r="A530" s="1714" t="s">
        <v>80</v>
      </c>
      <c r="B530" s="692">
        <v>0.0</v>
      </c>
      <c r="C530" s="692">
        <v>2.0</v>
      </c>
      <c r="D530" s="692">
        <v>0.0</v>
      </c>
      <c r="E530" s="692">
        <v>0.0</v>
      </c>
      <c r="F530" s="692">
        <v>0.0</v>
      </c>
      <c r="G530" s="692">
        <v>0.0</v>
      </c>
      <c r="H530" s="693">
        <f t="shared" si="388"/>
        <v>2</v>
      </c>
      <c r="I530" s="701"/>
      <c r="J530" s="1876" t="s">
        <v>79</v>
      </c>
      <c r="K530" s="1714" t="s">
        <v>80</v>
      </c>
      <c r="L530" s="692">
        <f t="shared" si="385"/>
        <v>26</v>
      </c>
      <c r="M530" s="701">
        <f t="shared" si="390"/>
        <v>24</v>
      </c>
      <c r="N530" s="692">
        <v>0.0</v>
      </c>
      <c r="O530" s="701">
        <f>sum(M530,N530)</f>
        <v>24</v>
      </c>
      <c r="P530" s="701"/>
      <c r="Q530" s="1875" t="s">
        <v>466</v>
      </c>
      <c r="R530" s="1686"/>
      <c r="S530" s="1532"/>
      <c r="T530" s="1532"/>
      <c r="U530" s="1532"/>
      <c r="V530" s="1532"/>
      <c r="W530" s="1532"/>
      <c r="X530" s="1532"/>
      <c r="Y530" s="1532"/>
      <c r="Z530" s="1532"/>
      <c r="AA530" s="1532"/>
      <c r="AB530" s="1532"/>
    </row>
    <row r="531">
      <c r="A531" s="1715" t="s">
        <v>237</v>
      </c>
      <c r="B531" s="1765">
        <v>11.0</v>
      </c>
      <c r="C531" s="1765">
        <v>2.0</v>
      </c>
      <c r="D531" s="1765">
        <v>9.0</v>
      </c>
      <c r="E531" s="1765">
        <v>6.0</v>
      </c>
      <c r="F531" s="1765">
        <v>12.0</v>
      </c>
      <c r="G531" s="1765">
        <v>0.0</v>
      </c>
      <c r="H531" s="1761">
        <f t="shared" ref="H531:H533" si="391">SUM(B531:G531)</f>
        <v>40</v>
      </c>
      <c r="I531" s="1762">
        <f>SUM(H531:H535)</f>
        <v>50</v>
      </c>
      <c r="J531" s="647" t="s">
        <v>206</v>
      </c>
      <c r="K531" s="1715" t="s">
        <v>237</v>
      </c>
      <c r="L531" s="1765">
        <f t="shared" si="385"/>
        <v>54</v>
      </c>
      <c r="M531" s="1762">
        <f>(L531-H531)-R531</f>
        <v>14</v>
      </c>
      <c r="N531" s="1765">
        <v>30.0</v>
      </c>
      <c r="O531" s="1762">
        <f t="shared" ref="O531:O532" si="392">SUM(M531,N531)</f>
        <v>44</v>
      </c>
      <c r="P531" s="1765" t="s">
        <v>2</v>
      </c>
      <c r="Q531" s="1877" t="s">
        <v>361</v>
      </c>
      <c r="R531" s="1716"/>
      <c r="S531" s="1532"/>
      <c r="T531" s="1532"/>
      <c r="U531" s="1532"/>
      <c r="V531" s="1532"/>
      <c r="W531" s="1532"/>
      <c r="X531" s="1532"/>
      <c r="Y531" s="1532"/>
      <c r="Z531" s="1532"/>
      <c r="AA531" s="1532"/>
      <c r="AB531" s="1532"/>
    </row>
    <row r="532">
      <c r="A532" s="1714" t="s">
        <v>77</v>
      </c>
      <c r="B532" s="692">
        <v>0.0</v>
      </c>
      <c r="C532" s="692">
        <v>0.0</v>
      </c>
      <c r="D532" s="692">
        <v>0.0</v>
      </c>
      <c r="E532" s="692">
        <v>0.0</v>
      </c>
      <c r="F532" s="692">
        <v>0.0</v>
      </c>
      <c r="G532" s="692">
        <v>0.0</v>
      </c>
      <c r="H532" s="693">
        <f t="shared" si="391"/>
        <v>0</v>
      </c>
      <c r="I532" s="596">
        <f>(I531/60)</f>
        <v>0.8333333333</v>
      </c>
      <c r="J532" s="1876" t="s">
        <v>79</v>
      </c>
      <c r="K532" s="1714" t="s">
        <v>77</v>
      </c>
      <c r="L532" s="692">
        <f t="shared" si="385"/>
        <v>12</v>
      </c>
      <c r="M532" s="701">
        <f>(L532-H532-H533)-R532</f>
        <v>3</v>
      </c>
      <c r="N532" s="692">
        <v>10.0</v>
      </c>
      <c r="O532" s="701">
        <f t="shared" si="392"/>
        <v>13</v>
      </c>
      <c r="P532" s="701"/>
      <c r="Q532" s="1621" t="s">
        <v>359</v>
      </c>
      <c r="R532" s="1621"/>
      <c r="S532" s="1532"/>
      <c r="T532" s="1532"/>
      <c r="U532" s="1532"/>
      <c r="V532" s="1532"/>
      <c r="W532" s="1532"/>
      <c r="X532" s="1532"/>
      <c r="Y532" s="1532"/>
      <c r="Z532" s="1532"/>
      <c r="AA532" s="1532"/>
      <c r="AB532" s="1532"/>
    </row>
    <row r="533">
      <c r="A533" s="1714" t="s">
        <v>78</v>
      </c>
      <c r="B533" s="692">
        <v>8.0</v>
      </c>
      <c r="C533" s="692">
        <v>0.0</v>
      </c>
      <c r="D533" s="692">
        <v>1.0</v>
      </c>
      <c r="E533" s="692">
        <v>0.0</v>
      </c>
      <c r="F533" s="692">
        <v>0.0</v>
      </c>
      <c r="G533" s="692">
        <v>0.0</v>
      </c>
      <c r="H533" s="693">
        <f t="shared" si="391"/>
        <v>9</v>
      </c>
      <c r="I533" s="701"/>
      <c r="J533" s="647" t="s">
        <v>206</v>
      </c>
      <c r="K533" s="1714" t="s">
        <v>78</v>
      </c>
      <c r="L533" s="692" t="str">
        <f t="shared" si="385"/>
        <v>-</v>
      </c>
      <c r="M533" s="701" t="s">
        <v>79</v>
      </c>
      <c r="N533" s="692" t="s">
        <v>79</v>
      </c>
      <c r="O533" s="701" t="s">
        <v>79</v>
      </c>
      <c r="P533" s="701"/>
      <c r="Q533" s="1595"/>
      <c r="R533" s="1686"/>
      <c r="S533" s="1532"/>
      <c r="T533" s="1532"/>
      <c r="U533" s="1532"/>
      <c r="V533" s="1532"/>
      <c r="W533" s="1532"/>
      <c r="X533" s="1532"/>
      <c r="Y533" s="1532"/>
      <c r="Z533" s="1532"/>
      <c r="AA533" s="1532"/>
      <c r="AB533" s="1532"/>
    </row>
    <row r="534">
      <c r="A534" s="1714" t="s">
        <v>446</v>
      </c>
      <c r="B534" s="692">
        <v>1.0</v>
      </c>
      <c r="C534" s="692">
        <v>0.0</v>
      </c>
      <c r="D534" s="692">
        <v>0.0</v>
      </c>
      <c r="E534" s="692">
        <v>0.0</v>
      </c>
      <c r="F534" s="692">
        <v>0.0</v>
      </c>
      <c r="G534" s="692">
        <v>0.0</v>
      </c>
      <c r="H534" s="693">
        <f t="shared" ref="H534:H536" si="393">sum(B534:G534)</f>
        <v>1</v>
      </c>
      <c r="I534" s="701"/>
      <c r="J534" s="647" t="s">
        <v>206</v>
      </c>
      <c r="K534" s="1714" t="s">
        <v>446</v>
      </c>
      <c r="L534" s="692">
        <f t="shared" si="385"/>
        <v>5</v>
      </c>
      <c r="M534" s="701">
        <f>(L534-H534)-R534</f>
        <v>4</v>
      </c>
      <c r="N534" s="692">
        <v>0.0</v>
      </c>
      <c r="O534" s="701">
        <f t="shared" ref="O534:O535" si="394">SUM(M534,N534)</f>
        <v>4</v>
      </c>
      <c r="P534" s="701"/>
      <c r="Q534" s="1875"/>
      <c r="R534" s="1686"/>
      <c r="S534" s="1532"/>
      <c r="T534" s="1532"/>
      <c r="U534" s="1532"/>
      <c r="V534" s="1532"/>
      <c r="W534" s="1532"/>
      <c r="X534" s="1532"/>
      <c r="Y534" s="1532"/>
      <c r="Z534" s="1532"/>
      <c r="AA534" s="1532"/>
      <c r="AB534" s="1532"/>
    </row>
    <row r="535">
      <c r="A535" s="1814" t="s">
        <v>751</v>
      </c>
      <c r="B535" s="692">
        <v>0.0</v>
      </c>
      <c r="C535" s="692">
        <v>0.0</v>
      </c>
      <c r="D535" s="692">
        <v>0.0</v>
      </c>
      <c r="E535" s="692">
        <v>0.0</v>
      </c>
      <c r="F535" s="692">
        <v>0.0</v>
      </c>
      <c r="G535" s="692">
        <v>0.0</v>
      </c>
      <c r="H535" s="693">
        <f t="shared" si="393"/>
        <v>0</v>
      </c>
      <c r="I535" s="701"/>
      <c r="J535" s="647" t="s">
        <v>206</v>
      </c>
      <c r="K535" s="1814" t="s">
        <v>751</v>
      </c>
      <c r="L535" s="692">
        <f t="shared" si="385"/>
        <v>0</v>
      </c>
      <c r="M535" s="701">
        <f t="shared" ref="M535:M536" si="395">(L535-H535)</f>
        <v>0</v>
      </c>
      <c r="N535" s="692">
        <v>0.0</v>
      </c>
      <c r="O535" s="701">
        <f t="shared" si="394"/>
        <v>0</v>
      </c>
      <c r="P535" s="701"/>
      <c r="Q535" s="1621"/>
      <c r="R535" s="1686"/>
      <c r="S535" s="1532"/>
      <c r="T535" s="1532"/>
      <c r="U535" s="1532"/>
      <c r="V535" s="1532"/>
      <c r="W535" s="1532"/>
      <c r="X535" s="1532"/>
      <c r="Y535" s="1532"/>
      <c r="Z535" s="1532"/>
      <c r="AA535" s="1532"/>
      <c r="AB535" s="1532"/>
    </row>
    <row r="536">
      <c r="A536" s="1714" t="s">
        <v>80</v>
      </c>
      <c r="B536" s="692">
        <v>0.0</v>
      </c>
      <c r="C536" s="692">
        <v>0.0</v>
      </c>
      <c r="D536" s="692">
        <v>0.0</v>
      </c>
      <c r="E536" s="692">
        <v>0.0</v>
      </c>
      <c r="F536" s="692">
        <v>0.0</v>
      </c>
      <c r="G536" s="692">
        <v>0.0</v>
      </c>
      <c r="H536" s="693">
        <f t="shared" si="393"/>
        <v>0</v>
      </c>
      <c r="I536" s="701"/>
      <c r="J536" s="647" t="s">
        <v>206</v>
      </c>
      <c r="K536" s="1714" t="s">
        <v>80</v>
      </c>
      <c r="L536" s="692">
        <f t="shared" si="385"/>
        <v>30</v>
      </c>
      <c r="M536" s="701">
        <f t="shared" si="395"/>
        <v>30</v>
      </c>
      <c r="N536" s="692">
        <v>0.0</v>
      </c>
      <c r="O536" s="701">
        <f>sum(M536,N536)</f>
        <v>30</v>
      </c>
      <c r="P536" s="701"/>
      <c r="Q536" s="1621"/>
      <c r="R536" s="1686"/>
      <c r="S536" s="1532"/>
      <c r="T536" s="1532"/>
      <c r="U536" s="1532"/>
      <c r="V536" s="1532"/>
      <c r="W536" s="1532"/>
      <c r="X536" s="1532"/>
      <c r="Y536" s="1532"/>
      <c r="Z536" s="1532"/>
      <c r="AA536" s="1532"/>
      <c r="AB536" s="1532"/>
    </row>
    <row r="537">
      <c r="A537" s="535" t="s">
        <v>134</v>
      </c>
      <c r="B537" s="1760">
        <v>0.0</v>
      </c>
      <c r="C537" s="1760">
        <v>5.0</v>
      </c>
      <c r="D537" s="1760">
        <v>7.0</v>
      </c>
      <c r="E537" s="1760">
        <v>11.0</v>
      </c>
      <c r="F537" s="1760">
        <v>5.0</v>
      </c>
      <c r="G537" s="1760">
        <v>0.0</v>
      </c>
      <c r="H537" s="1761">
        <f t="shared" ref="H537:H539" si="396">SUM(B537:G537)</f>
        <v>28</v>
      </c>
      <c r="I537" s="1762">
        <f>SUM(H537:H541)</f>
        <v>42</v>
      </c>
      <c r="J537" s="647"/>
      <c r="K537" s="535" t="s">
        <v>134</v>
      </c>
      <c r="L537" s="1765">
        <f t="shared" si="385"/>
        <v>30</v>
      </c>
      <c r="M537" s="1762">
        <f>(L537-H537)-R537</f>
        <v>2</v>
      </c>
      <c r="N537" s="1765">
        <v>30.0</v>
      </c>
      <c r="O537" s="1762">
        <f t="shared" ref="O537:O538" si="397">SUM(M537,N537)</f>
        <v>32</v>
      </c>
      <c r="P537" s="1765" t="s">
        <v>2</v>
      </c>
      <c r="Q537" s="1574"/>
      <c r="R537" s="1716"/>
      <c r="S537" s="1532"/>
      <c r="T537" s="1532"/>
      <c r="U537" s="1532"/>
      <c r="V537" s="1532"/>
      <c r="W537" s="1532"/>
      <c r="X537" s="1532"/>
      <c r="Y537" s="1532"/>
      <c r="Z537" s="1532"/>
      <c r="AA537" s="1532"/>
      <c r="AB537" s="1532"/>
    </row>
    <row r="538">
      <c r="A538" s="1714" t="s">
        <v>77</v>
      </c>
      <c r="B538" s="692">
        <v>0.0</v>
      </c>
      <c r="C538" s="692">
        <v>0.0</v>
      </c>
      <c r="D538" s="692">
        <v>0.0</v>
      </c>
      <c r="E538" s="692">
        <v>0.0</v>
      </c>
      <c r="F538" s="692">
        <v>0.0</v>
      </c>
      <c r="G538" s="692">
        <v>0.0</v>
      </c>
      <c r="H538" s="693">
        <f t="shared" si="396"/>
        <v>0</v>
      </c>
      <c r="I538" s="596">
        <f>(I537/60)</f>
        <v>0.7</v>
      </c>
      <c r="J538" s="647"/>
      <c r="K538" s="1714" t="s">
        <v>77</v>
      </c>
      <c r="L538" s="692">
        <f t="shared" si="385"/>
        <v>11</v>
      </c>
      <c r="M538" s="701">
        <f>(L538-H538-H539)-R538</f>
        <v>1</v>
      </c>
      <c r="N538" s="692">
        <v>10.0</v>
      </c>
      <c r="O538" s="701">
        <f t="shared" si="397"/>
        <v>11</v>
      </c>
      <c r="P538" s="692"/>
      <c r="Q538" s="1621"/>
      <c r="R538" s="1686"/>
      <c r="S538" s="1532"/>
      <c r="T538" s="1532"/>
      <c r="U538" s="1532"/>
      <c r="V538" s="1532"/>
      <c r="W538" s="1532"/>
      <c r="X538" s="1532"/>
      <c r="Y538" s="1532"/>
      <c r="Z538" s="1532"/>
      <c r="AA538" s="1532"/>
      <c r="AB538" s="1532"/>
    </row>
    <row r="539">
      <c r="A539" s="1714" t="s">
        <v>78</v>
      </c>
      <c r="B539" s="692">
        <v>0.0</v>
      </c>
      <c r="C539" s="692">
        <v>8.0</v>
      </c>
      <c r="D539" s="692">
        <v>1.0</v>
      </c>
      <c r="E539" s="692">
        <v>1.0</v>
      </c>
      <c r="F539" s="692">
        <v>0.0</v>
      </c>
      <c r="G539" s="692">
        <v>0.0</v>
      </c>
      <c r="H539" s="693">
        <f t="shared" si="396"/>
        <v>10</v>
      </c>
      <c r="I539" s="701"/>
      <c r="J539" s="647"/>
      <c r="K539" s="1714" t="s">
        <v>78</v>
      </c>
      <c r="L539" s="692" t="str">
        <f t="shared" si="385"/>
        <v>-</v>
      </c>
      <c r="M539" s="701" t="s">
        <v>79</v>
      </c>
      <c r="N539" s="692" t="s">
        <v>79</v>
      </c>
      <c r="O539" s="701" t="s">
        <v>79</v>
      </c>
      <c r="P539" s="701"/>
      <c r="Q539" s="1595"/>
      <c r="R539" s="1686"/>
      <c r="S539" s="1532"/>
      <c r="T539" s="1532"/>
      <c r="U539" s="1532"/>
      <c r="V539" s="1532"/>
      <c r="W539" s="1532"/>
      <c r="X539" s="1532"/>
      <c r="Y539" s="1532"/>
      <c r="Z539" s="1532"/>
      <c r="AA539" s="1532"/>
      <c r="AB539" s="1532"/>
    </row>
    <row r="540">
      <c r="A540" s="1714" t="s">
        <v>446</v>
      </c>
      <c r="B540" s="692">
        <v>0.0</v>
      </c>
      <c r="C540" s="692">
        <v>0.0</v>
      </c>
      <c r="D540" s="692">
        <v>1.0</v>
      </c>
      <c r="E540" s="692">
        <v>2.0</v>
      </c>
      <c r="F540" s="692">
        <v>1.0</v>
      </c>
      <c r="G540" s="692">
        <v>0.0</v>
      </c>
      <c r="H540" s="693">
        <f t="shared" ref="H540:H542" si="398">sum(B540:G540)</f>
        <v>4</v>
      </c>
      <c r="I540" s="701"/>
      <c r="J540" s="647"/>
      <c r="K540" s="1714" t="s">
        <v>446</v>
      </c>
      <c r="L540" s="692">
        <f t="shared" si="385"/>
        <v>5</v>
      </c>
      <c r="M540" s="701">
        <f>(L540-H540)-R540</f>
        <v>1</v>
      </c>
      <c r="N540" s="692">
        <v>0.0</v>
      </c>
      <c r="O540" s="701">
        <f t="shared" ref="O540:O541" si="399">SUM(M540,N540)</f>
        <v>1</v>
      </c>
      <c r="P540" s="692"/>
      <c r="Q540" s="1621"/>
      <c r="R540" s="1686"/>
      <c r="S540" s="1532"/>
      <c r="T540" s="1532"/>
      <c r="U540" s="1532"/>
      <c r="V540" s="1532"/>
      <c r="W540" s="1532"/>
      <c r="X540" s="1532"/>
      <c r="Y540" s="1532"/>
      <c r="Z540" s="1532"/>
      <c r="AA540" s="1532"/>
      <c r="AB540" s="1532"/>
    </row>
    <row r="541">
      <c r="A541" s="1814" t="s">
        <v>751</v>
      </c>
      <c r="B541" s="692">
        <v>0.0</v>
      </c>
      <c r="C541" s="692">
        <v>0.0</v>
      </c>
      <c r="D541" s="692">
        <v>0.0</v>
      </c>
      <c r="E541" s="692">
        <v>0.0</v>
      </c>
      <c r="F541" s="692">
        <v>0.0</v>
      </c>
      <c r="G541" s="692">
        <v>0.0</v>
      </c>
      <c r="H541" s="693">
        <f t="shared" si="398"/>
        <v>0</v>
      </c>
      <c r="I541" s="701"/>
      <c r="J541" s="647"/>
      <c r="K541" s="1814" t="s">
        <v>751</v>
      </c>
      <c r="L541" s="692">
        <f t="shared" si="385"/>
        <v>0</v>
      </c>
      <c r="M541" s="701">
        <f t="shared" ref="M541:M542" si="400">(L541-H541)</f>
        <v>0</v>
      </c>
      <c r="N541" s="692">
        <v>0.0</v>
      </c>
      <c r="O541" s="701">
        <f t="shared" si="399"/>
        <v>0</v>
      </c>
      <c r="P541" s="701"/>
      <c r="Q541" s="1595"/>
      <c r="R541" s="1686"/>
      <c r="S541" s="1532"/>
      <c r="T541" s="1532"/>
      <c r="U541" s="1532"/>
      <c r="V541" s="1532"/>
      <c r="W541" s="1532"/>
      <c r="X541" s="1532"/>
      <c r="Y541" s="1532"/>
      <c r="Z541" s="1532"/>
      <c r="AA541" s="1532"/>
      <c r="AB541" s="1532"/>
    </row>
    <row r="542">
      <c r="A542" s="1714" t="s">
        <v>80</v>
      </c>
      <c r="B542" s="692">
        <v>0.0</v>
      </c>
      <c r="C542" s="692">
        <v>0.0</v>
      </c>
      <c r="D542" s="692">
        <v>0.0</v>
      </c>
      <c r="E542" s="692">
        <v>0.0</v>
      </c>
      <c r="F542" s="692">
        <v>0.0</v>
      </c>
      <c r="G542" s="692">
        <v>0.0</v>
      </c>
      <c r="H542" s="693">
        <f t="shared" si="398"/>
        <v>0</v>
      </c>
      <c r="I542" s="701"/>
      <c r="J542" s="647"/>
      <c r="K542" s="1714" t="s">
        <v>80</v>
      </c>
      <c r="L542" s="692">
        <f t="shared" si="385"/>
        <v>29</v>
      </c>
      <c r="M542" s="701">
        <f t="shared" si="400"/>
        <v>29</v>
      </c>
      <c r="N542" s="692">
        <v>0.0</v>
      </c>
      <c r="O542" s="701">
        <f>sum(M542,N542)</f>
        <v>29</v>
      </c>
      <c r="P542" s="1816"/>
      <c r="Q542" s="1816"/>
      <c r="R542" s="1686"/>
      <c r="S542" s="1532"/>
      <c r="T542" s="1532"/>
      <c r="U542" s="1532"/>
      <c r="V542" s="1532"/>
      <c r="W542" s="1532"/>
      <c r="X542" s="1532"/>
      <c r="Y542" s="1532"/>
      <c r="Z542" s="1532"/>
      <c r="AA542" s="1532"/>
      <c r="AB542" s="1532"/>
    </row>
    <row r="543">
      <c r="A543" s="535" t="s">
        <v>597</v>
      </c>
      <c r="B543" s="1760">
        <v>8.0</v>
      </c>
      <c r="C543" s="1760">
        <v>3.0</v>
      </c>
      <c r="D543" s="1760">
        <v>2.0</v>
      </c>
      <c r="E543" s="1760">
        <v>2.0</v>
      </c>
      <c r="F543" s="1760">
        <v>5.0</v>
      </c>
      <c r="G543" s="1760">
        <v>0.0</v>
      </c>
      <c r="H543" s="1761">
        <f t="shared" ref="H543:H545" si="401">SUM(B543:G543)</f>
        <v>20</v>
      </c>
      <c r="I543" s="1762">
        <f>SUM(H543:H547)</f>
        <v>22</v>
      </c>
      <c r="J543" s="647"/>
      <c r="K543" s="535" t="s">
        <v>597</v>
      </c>
      <c r="L543" s="1765">
        <f t="shared" si="385"/>
        <v>30</v>
      </c>
      <c r="M543" s="1762">
        <f>(L543-H543)-R543</f>
        <v>8</v>
      </c>
      <c r="N543" s="1765">
        <v>30.0</v>
      </c>
      <c r="O543" s="1762">
        <f t="shared" ref="O543:O544" si="402">SUM(M543,N543)</f>
        <v>38</v>
      </c>
      <c r="P543" s="1765" t="s">
        <v>797</v>
      </c>
      <c r="Q543" s="1765"/>
      <c r="R543" s="1765">
        <v>2.0</v>
      </c>
      <c r="S543" s="1532"/>
      <c r="T543" s="1532"/>
      <c r="U543" s="1532"/>
      <c r="V543" s="1532"/>
      <c r="W543" s="1532"/>
      <c r="X543" s="1532"/>
      <c r="Y543" s="1532"/>
      <c r="Z543" s="1532"/>
      <c r="AA543" s="1532"/>
      <c r="AB543" s="1532"/>
    </row>
    <row r="544">
      <c r="A544" s="1714" t="s">
        <v>77</v>
      </c>
      <c r="B544" s="692">
        <v>0.0</v>
      </c>
      <c r="C544" s="692">
        <v>0.0</v>
      </c>
      <c r="D544" s="692">
        <v>0.0</v>
      </c>
      <c r="E544" s="692">
        <v>0.0</v>
      </c>
      <c r="F544" s="692">
        <v>0.0</v>
      </c>
      <c r="G544" s="692">
        <v>0.0</v>
      </c>
      <c r="H544" s="693">
        <f t="shared" si="401"/>
        <v>0</v>
      </c>
      <c r="I544" s="596">
        <f>(I543/60)</f>
        <v>0.3666666667</v>
      </c>
      <c r="J544" s="647"/>
      <c r="K544" s="1714" t="s">
        <v>77</v>
      </c>
      <c r="L544" s="692">
        <f t="shared" si="385"/>
        <v>5</v>
      </c>
      <c r="M544" s="701">
        <f>(L544-H544-H545)-R544</f>
        <v>3</v>
      </c>
      <c r="N544" s="692">
        <v>5.0</v>
      </c>
      <c r="O544" s="701">
        <f t="shared" si="402"/>
        <v>8</v>
      </c>
      <c r="P544" s="1769"/>
      <c r="Q544" s="1595"/>
      <c r="R544" s="1686"/>
      <c r="S544" s="1532"/>
      <c r="T544" s="1532"/>
      <c r="U544" s="1532"/>
      <c r="V544" s="1532"/>
      <c r="W544" s="1532"/>
      <c r="X544" s="1532"/>
      <c r="Y544" s="1532"/>
      <c r="Z544" s="1532"/>
      <c r="AA544" s="1532"/>
      <c r="AB544" s="1532"/>
    </row>
    <row r="545">
      <c r="A545" s="1714" t="s">
        <v>78</v>
      </c>
      <c r="B545" s="692">
        <v>0.0</v>
      </c>
      <c r="C545" s="692">
        <v>0.0</v>
      </c>
      <c r="D545" s="692">
        <v>0.0</v>
      </c>
      <c r="E545" s="692">
        <v>0.0</v>
      </c>
      <c r="F545" s="692">
        <v>2.0</v>
      </c>
      <c r="G545" s="692">
        <v>0.0</v>
      </c>
      <c r="H545" s="693">
        <f t="shared" si="401"/>
        <v>2</v>
      </c>
      <c r="I545" s="701"/>
      <c r="J545" s="647"/>
      <c r="K545" s="1714" t="s">
        <v>78</v>
      </c>
      <c r="L545" s="692" t="str">
        <f t="shared" si="385"/>
        <v>-</v>
      </c>
      <c r="M545" s="701" t="s">
        <v>79</v>
      </c>
      <c r="N545" s="692" t="s">
        <v>79</v>
      </c>
      <c r="O545" s="701" t="s">
        <v>79</v>
      </c>
      <c r="P545" s="701"/>
      <c r="Q545" s="1595"/>
      <c r="R545" s="1686"/>
      <c r="S545" s="1532"/>
      <c r="T545" s="1532"/>
      <c r="U545" s="1532"/>
      <c r="V545" s="1532"/>
      <c r="W545" s="1532"/>
      <c r="X545" s="1532"/>
      <c r="Y545" s="1532"/>
      <c r="Z545" s="1532"/>
      <c r="AA545" s="1532"/>
      <c r="AB545" s="1532"/>
    </row>
    <row r="546">
      <c r="A546" s="1714" t="s">
        <v>446</v>
      </c>
      <c r="B546" s="692">
        <v>0.0</v>
      </c>
      <c r="C546" s="692">
        <v>0.0</v>
      </c>
      <c r="D546" s="692">
        <v>0.0</v>
      </c>
      <c r="E546" s="692">
        <v>0.0</v>
      </c>
      <c r="F546" s="692">
        <v>0.0</v>
      </c>
      <c r="G546" s="692">
        <v>0.0</v>
      </c>
      <c r="H546" s="693">
        <f t="shared" ref="H546:H548" si="403">sum(B546:G546)</f>
        <v>0</v>
      </c>
      <c r="I546" s="701"/>
      <c r="J546" s="647"/>
      <c r="K546" s="1714" t="s">
        <v>446</v>
      </c>
      <c r="L546" s="692">
        <f t="shared" si="385"/>
        <v>5</v>
      </c>
      <c r="M546" s="701">
        <f>(L546-H546)-R546</f>
        <v>5</v>
      </c>
      <c r="N546" s="692">
        <v>5.0</v>
      </c>
      <c r="O546" s="701">
        <f t="shared" ref="O546:O547" si="404">SUM(M546,N546)</f>
        <v>10</v>
      </c>
      <c r="P546" s="692"/>
      <c r="Q546" s="692"/>
      <c r="R546" s="1686"/>
      <c r="S546" s="1532"/>
      <c r="T546" s="1532"/>
      <c r="U546" s="1532"/>
      <c r="V546" s="1532"/>
      <c r="W546" s="1532"/>
      <c r="X546" s="1532"/>
      <c r="Y546" s="1532"/>
      <c r="Z546" s="1532"/>
      <c r="AA546" s="1532"/>
      <c r="AB546" s="1532"/>
    </row>
    <row r="547">
      <c r="A547" s="1814" t="s">
        <v>751</v>
      </c>
      <c r="B547" s="692">
        <v>0.0</v>
      </c>
      <c r="C547" s="692">
        <v>0.0</v>
      </c>
      <c r="D547" s="692">
        <v>0.0</v>
      </c>
      <c r="E547" s="692">
        <v>0.0</v>
      </c>
      <c r="F547" s="692">
        <v>0.0</v>
      </c>
      <c r="G547" s="692">
        <v>0.0</v>
      </c>
      <c r="H547" s="693">
        <f t="shared" si="403"/>
        <v>0</v>
      </c>
      <c r="I547" s="701"/>
      <c r="J547" s="647"/>
      <c r="K547" s="1814" t="s">
        <v>751</v>
      </c>
      <c r="L547" s="692">
        <f t="shared" si="385"/>
        <v>0</v>
      </c>
      <c r="M547" s="701">
        <f t="shared" ref="M547:M548" si="405">(L547-H547)</f>
        <v>0</v>
      </c>
      <c r="N547" s="692">
        <v>0.0</v>
      </c>
      <c r="O547" s="701">
        <f t="shared" si="404"/>
        <v>0</v>
      </c>
      <c r="P547" s="701"/>
      <c r="Q547" s="1595"/>
      <c r="R547" s="1686"/>
      <c r="S547" s="1532"/>
      <c r="T547" s="1532"/>
      <c r="U547" s="1532"/>
      <c r="V547" s="1532"/>
      <c r="W547" s="1532"/>
      <c r="X547" s="1532"/>
      <c r="Y547" s="1532"/>
      <c r="Z547" s="1532"/>
      <c r="AA547" s="1532"/>
      <c r="AB547" s="1532"/>
    </row>
    <row r="548">
      <c r="A548" s="1714" t="s">
        <v>80</v>
      </c>
      <c r="B548" s="692">
        <v>0.0</v>
      </c>
      <c r="C548" s="692">
        <v>0.0</v>
      </c>
      <c r="D548" s="692">
        <v>0.0</v>
      </c>
      <c r="E548" s="692">
        <v>0.0</v>
      </c>
      <c r="F548" s="692">
        <v>0.0</v>
      </c>
      <c r="G548" s="692">
        <v>0.0</v>
      </c>
      <c r="H548" s="693">
        <f t="shared" si="403"/>
        <v>0</v>
      </c>
      <c r="I548" s="701"/>
      <c r="J548" s="647"/>
      <c r="K548" s="1714" t="s">
        <v>80</v>
      </c>
      <c r="L548" s="692">
        <f t="shared" si="385"/>
        <v>27</v>
      </c>
      <c r="M548" s="701">
        <f t="shared" si="405"/>
        <v>27</v>
      </c>
      <c r="N548" s="692">
        <v>0.0</v>
      </c>
      <c r="O548" s="701">
        <f>sum(M548,N548)</f>
        <v>27</v>
      </c>
      <c r="P548" s="701"/>
      <c r="Q548" s="1595"/>
      <c r="R548" s="1686"/>
      <c r="S548" s="1532"/>
      <c r="T548" s="1532"/>
      <c r="U548" s="1532"/>
      <c r="V548" s="1532"/>
      <c r="W548" s="1532"/>
      <c r="X548" s="1532"/>
      <c r="Y548" s="1532"/>
      <c r="Z548" s="1532"/>
      <c r="AA548" s="1532"/>
      <c r="AB548" s="1532"/>
    </row>
    <row r="549">
      <c r="A549" s="1715" t="s">
        <v>24</v>
      </c>
      <c r="B549" s="1760">
        <v>0.0</v>
      </c>
      <c r="C549" s="1760">
        <v>0.0</v>
      </c>
      <c r="D549" s="1760">
        <v>0.0</v>
      </c>
      <c r="E549" s="1760">
        <v>0.0</v>
      </c>
      <c r="F549" s="1760">
        <v>0.0</v>
      </c>
      <c r="G549" s="1760">
        <v>0.0</v>
      </c>
      <c r="H549" s="1761">
        <f t="shared" ref="H549:H551" si="406">SUM(B549:G549)</f>
        <v>0</v>
      </c>
      <c r="I549" s="1762">
        <f>SUM(H549:H553)</f>
        <v>0</v>
      </c>
      <c r="J549" s="647"/>
      <c r="K549" s="1715" t="s">
        <v>24</v>
      </c>
      <c r="L549" s="1765">
        <f t="shared" ref="L549:L554" si="407">O41</f>
        <v>46</v>
      </c>
      <c r="M549" s="1762">
        <f>(L549-H549)-R549</f>
        <v>46</v>
      </c>
      <c r="N549" s="1765">
        <v>0.0</v>
      </c>
      <c r="O549" s="1762">
        <f t="shared" ref="O549:O550" si="408">SUM(M549,N549)</f>
        <v>46</v>
      </c>
      <c r="P549" s="1817"/>
      <c r="Q549" s="1817"/>
      <c r="R549" s="1762"/>
      <c r="S549" s="1532"/>
      <c r="T549" s="1532"/>
      <c r="U549" s="1532"/>
      <c r="V549" s="1532"/>
      <c r="W549" s="1532"/>
      <c r="X549" s="1532"/>
      <c r="Y549" s="1532"/>
      <c r="Z549" s="1532"/>
      <c r="AA549" s="1532"/>
      <c r="AB549" s="1532"/>
    </row>
    <row r="550">
      <c r="A550" s="1714" t="s">
        <v>77</v>
      </c>
      <c r="B550" s="692">
        <v>0.0</v>
      </c>
      <c r="C550" s="692">
        <v>0.0</v>
      </c>
      <c r="D550" s="692">
        <v>0.0</v>
      </c>
      <c r="E550" s="692">
        <v>0.0</v>
      </c>
      <c r="F550" s="692">
        <v>0.0</v>
      </c>
      <c r="G550" s="692">
        <v>0.0</v>
      </c>
      <c r="H550" s="693">
        <f t="shared" si="406"/>
        <v>0</v>
      </c>
      <c r="I550" s="596">
        <f>(I549/60)</f>
        <v>0</v>
      </c>
      <c r="J550" s="647"/>
      <c r="K550" s="1714" t="s">
        <v>77</v>
      </c>
      <c r="L550" s="692">
        <f t="shared" si="407"/>
        <v>5</v>
      </c>
      <c r="M550" s="701">
        <f>(L550-H550-H551)-R550</f>
        <v>5</v>
      </c>
      <c r="N550" s="692">
        <v>0.0</v>
      </c>
      <c r="O550" s="701">
        <f t="shared" si="408"/>
        <v>5</v>
      </c>
      <c r="P550" s="701"/>
      <c r="Q550" s="1595"/>
      <c r="R550" s="1686"/>
      <c r="S550" s="1532"/>
      <c r="T550" s="1532"/>
      <c r="U550" s="1532"/>
      <c r="V550" s="1532"/>
      <c r="W550" s="1532"/>
      <c r="X550" s="1532"/>
      <c r="Y550" s="1532"/>
      <c r="Z550" s="1532"/>
      <c r="AA550" s="1532"/>
      <c r="AB550" s="1532"/>
    </row>
    <row r="551">
      <c r="A551" s="1714" t="s">
        <v>78</v>
      </c>
      <c r="B551" s="692">
        <v>0.0</v>
      </c>
      <c r="C551" s="692">
        <v>0.0</v>
      </c>
      <c r="D551" s="692">
        <v>0.0</v>
      </c>
      <c r="E551" s="692">
        <v>0.0</v>
      </c>
      <c r="F551" s="692">
        <v>0.0</v>
      </c>
      <c r="G551" s="692">
        <v>0.0</v>
      </c>
      <c r="H551" s="693">
        <f t="shared" si="406"/>
        <v>0</v>
      </c>
      <c r="I551" s="701"/>
      <c r="J551" s="647"/>
      <c r="K551" s="1714" t="s">
        <v>78</v>
      </c>
      <c r="L551" s="692" t="str">
        <f t="shared" si="407"/>
        <v>-</v>
      </c>
      <c r="M551" s="701" t="s">
        <v>79</v>
      </c>
      <c r="N551" s="692" t="s">
        <v>79</v>
      </c>
      <c r="O551" s="701" t="s">
        <v>79</v>
      </c>
      <c r="P551" s="701"/>
      <c r="Q551" s="1595"/>
      <c r="R551" s="1686"/>
      <c r="S551" s="1532"/>
      <c r="T551" s="1532"/>
      <c r="U551" s="1532"/>
      <c r="V551" s="1532"/>
      <c r="W551" s="1532"/>
      <c r="X551" s="1532"/>
      <c r="Y551" s="1532"/>
      <c r="Z551" s="1532"/>
      <c r="AA551" s="1532"/>
      <c r="AB551" s="1532"/>
    </row>
    <row r="552">
      <c r="A552" s="1714" t="s">
        <v>446</v>
      </c>
      <c r="B552" s="692">
        <v>0.0</v>
      </c>
      <c r="C552" s="692">
        <v>0.0</v>
      </c>
      <c r="D552" s="692">
        <v>0.0</v>
      </c>
      <c r="E552" s="692">
        <v>0.0</v>
      </c>
      <c r="F552" s="692">
        <v>0.0</v>
      </c>
      <c r="G552" s="692">
        <v>0.0</v>
      </c>
      <c r="H552" s="693">
        <f t="shared" ref="H552:H554" si="409">sum(B552:G552)</f>
        <v>0</v>
      </c>
      <c r="I552" s="701"/>
      <c r="J552" s="647"/>
      <c r="K552" s="1714" t="s">
        <v>446</v>
      </c>
      <c r="L552" s="692">
        <f t="shared" si="407"/>
        <v>4</v>
      </c>
      <c r="M552" s="701">
        <f>(L552-H552)-R552</f>
        <v>4</v>
      </c>
      <c r="N552" s="692">
        <v>0.0</v>
      </c>
      <c r="O552" s="701">
        <f t="shared" ref="O552:O553" si="410">SUM(M552,N552)</f>
        <v>4</v>
      </c>
      <c r="P552" s="701"/>
      <c r="Q552" s="1595"/>
      <c r="R552" s="1686"/>
      <c r="S552" s="1532"/>
      <c r="T552" s="1532"/>
      <c r="U552" s="1532"/>
      <c r="V552" s="1532"/>
      <c r="W552" s="1532"/>
      <c r="X552" s="1532"/>
      <c r="Y552" s="1532"/>
      <c r="Z552" s="1532"/>
      <c r="AA552" s="1532"/>
      <c r="AB552" s="1532"/>
    </row>
    <row r="553">
      <c r="A553" s="1814" t="s">
        <v>751</v>
      </c>
      <c r="B553" s="692">
        <v>0.0</v>
      </c>
      <c r="C553" s="692">
        <v>0.0</v>
      </c>
      <c r="D553" s="692">
        <v>0.0</v>
      </c>
      <c r="E553" s="692">
        <v>0.0</v>
      </c>
      <c r="F553" s="692">
        <v>0.0</v>
      </c>
      <c r="G553" s="692">
        <v>0.0</v>
      </c>
      <c r="H553" s="693">
        <f t="shared" si="409"/>
        <v>0</v>
      </c>
      <c r="I553" s="701"/>
      <c r="J553" s="647"/>
      <c r="K553" s="1814" t="s">
        <v>751</v>
      </c>
      <c r="L553" s="692">
        <f t="shared" si="407"/>
        <v>0</v>
      </c>
      <c r="M553" s="701">
        <f t="shared" ref="M553:M554" si="411">(L553-H553)</f>
        <v>0</v>
      </c>
      <c r="N553" s="692">
        <v>0.0</v>
      </c>
      <c r="O553" s="701">
        <f t="shared" si="410"/>
        <v>0</v>
      </c>
      <c r="P553" s="701"/>
      <c r="Q553" s="1595"/>
      <c r="R553" s="1686"/>
      <c r="S553" s="1532"/>
      <c r="T553" s="1532"/>
      <c r="U553" s="1532"/>
      <c r="V553" s="1532"/>
      <c r="W553" s="1532"/>
      <c r="X553" s="1532"/>
      <c r="Y553" s="1532"/>
      <c r="Z553" s="1532"/>
      <c r="AA553" s="1532"/>
      <c r="AB553" s="1532"/>
    </row>
    <row r="554">
      <c r="A554" s="1714" t="s">
        <v>80</v>
      </c>
      <c r="B554" s="692">
        <v>0.0</v>
      </c>
      <c r="C554" s="692">
        <v>0.0</v>
      </c>
      <c r="D554" s="692">
        <v>0.0</v>
      </c>
      <c r="E554" s="692">
        <v>0.0</v>
      </c>
      <c r="F554" s="692">
        <v>0.0</v>
      </c>
      <c r="G554" s="692">
        <v>0.0</v>
      </c>
      <c r="H554" s="693">
        <f t="shared" si="409"/>
        <v>0</v>
      </c>
      <c r="I554" s="701"/>
      <c r="J554" s="647"/>
      <c r="K554" s="1714" t="s">
        <v>80</v>
      </c>
      <c r="L554" s="692">
        <f t="shared" si="407"/>
        <v>40</v>
      </c>
      <c r="M554" s="701">
        <f t="shared" si="411"/>
        <v>40</v>
      </c>
      <c r="N554" s="692">
        <v>0.0</v>
      </c>
      <c r="O554" s="701">
        <f>sum(M554,N554)</f>
        <v>40</v>
      </c>
      <c r="P554" s="701"/>
      <c r="Q554" s="1595"/>
      <c r="R554" s="1686"/>
      <c r="S554" s="1532"/>
      <c r="T554" s="1532"/>
      <c r="U554" s="1532"/>
      <c r="V554" s="1532"/>
      <c r="W554" s="1532"/>
      <c r="X554" s="1532"/>
      <c r="Y554" s="1532"/>
      <c r="Z554" s="1532"/>
      <c r="AA554" s="1532"/>
      <c r="AB554" s="1532"/>
    </row>
    <row r="555">
      <c r="A555" s="1828" t="s">
        <v>274</v>
      </c>
      <c r="B555" s="1760">
        <v>0.0</v>
      </c>
      <c r="C555" s="1760">
        <v>0.0</v>
      </c>
      <c r="D555" s="1760">
        <v>0.0</v>
      </c>
      <c r="E555" s="1760">
        <v>0.0</v>
      </c>
      <c r="F555" s="1760">
        <v>0.0</v>
      </c>
      <c r="G555" s="1760">
        <v>0.0</v>
      </c>
      <c r="H555" s="1761">
        <f t="shared" ref="H555:H557" si="412">SUM(B555:G555)</f>
        <v>0</v>
      </c>
      <c r="I555" s="1762">
        <f>SUM(H555:H559)</f>
        <v>0</v>
      </c>
      <c r="J555" s="647"/>
      <c r="K555" s="1828" t="s">
        <v>274</v>
      </c>
      <c r="L555" s="1760"/>
      <c r="M555" s="1760"/>
      <c r="N555" s="1760"/>
      <c r="O555" s="1760"/>
      <c r="P555" s="1760"/>
      <c r="Q555" s="1760"/>
      <c r="R555" s="1760"/>
      <c r="S555" s="1532"/>
      <c r="T555" s="1532"/>
      <c r="U555" s="1532"/>
      <c r="V555" s="1532"/>
      <c r="W555" s="1532"/>
      <c r="X555" s="1532"/>
      <c r="Y555" s="1532"/>
      <c r="Z555" s="1532"/>
      <c r="AA555" s="1532"/>
      <c r="AB555" s="1532"/>
    </row>
    <row r="556">
      <c r="A556" s="1714" t="s">
        <v>77</v>
      </c>
      <c r="B556" s="692">
        <v>0.0</v>
      </c>
      <c r="C556" s="692">
        <v>0.0</v>
      </c>
      <c r="D556" s="692">
        <v>0.0</v>
      </c>
      <c r="E556" s="692">
        <v>0.0</v>
      </c>
      <c r="F556" s="692">
        <v>0.0</v>
      </c>
      <c r="G556" s="692">
        <v>0.0</v>
      </c>
      <c r="H556" s="693">
        <f t="shared" si="412"/>
        <v>0</v>
      </c>
      <c r="I556" s="596">
        <f>(I555/60)</f>
        <v>0</v>
      </c>
      <c r="J556" s="647"/>
      <c r="K556" s="1714" t="s">
        <v>77</v>
      </c>
      <c r="L556" s="692"/>
      <c r="M556" s="701"/>
      <c r="N556" s="692"/>
      <c r="O556" s="701"/>
      <c r="P556" s="701"/>
      <c r="Q556" s="1595"/>
      <c r="R556" s="1686"/>
      <c r="S556" s="1532"/>
      <c r="T556" s="1532"/>
      <c r="U556" s="1532"/>
      <c r="V556" s="1532"/>
      <c r="W556" s="1532"/>
      <c r="X556" s="1532"/>
      <c r="Y556" s="1532"/>
      <c r="Z556" s="1532"/>
      <c r="AA556" s="1532"/>
      <c r="AB556" s="1532"/>
    </row>
    <row r="557">
      <c r="A557" s="1714" t="s">
        <v>78</v>
      </c>
      <c r="B557" s="692">
        <v>0.0</v>
      </c>
      <c r="C557" s="692">
        <v>0.0</v>
      </c>
      <c r="D557" s="692">
        <v>0.0</v>
      </c>
      <c r="E557" s="692">
        <v>0.0</v>
      </c>
      <c r="F557" s="692">
        <v>0.0</v>
      </c>
      <c r="G557" s="692">
        <v>0.0</v>
      </c>
      <c r="H557" s="693">
        <f t="shared" si="412"/>
        <v>0</v>
      </c>
      <c r="I557" s="701"/>
      <c r="J557" s="647"/>
      <c r="K557" s="1714" t="s">
        <v>78</v>
      </c>
      <c r="L557" s="692"/>
      <c r="M557" s="701"/>
      <c r="N557" s="692" t="s">
        <v>79</v>
      </c>
      <c r="O557" s="701"/>
      <c r="P557" s="701"/>
      <c r="Q557" s="1595"/>
      <c r="R557" s="1686"/>
      <c r="S557" s="1532"/>
      <c r="T557" s="1532"/>
      <c r="U557" s="1532"/>
      <c r="V557" s="1532"/>
      <c r="W557" s="1532"/>
      <c r="X557" s="1532"/>
      <c r="Y557" s="1532"/>
      <c r="Z557" s="1532"/>
      <c r="AA557" s="1532"/>
      <c r="AB557" s="1532"/>
    </row>
    <row r="558">
      <c r="A558" s="1714" t="s">
        <v>446</v>
      </c>
      <c r="B558" s="692">
        <v>0.0</v>
      </c>
      <c r="C558" s="692">
        <v>0.0</v>
      </c>
      <c r="D558" s="692">
        <v>0.0</v>
      </c>
      <c r="E558" s="692">
        <v>0.0</v>
      </c>
      <c r="F558" s="692">
        <v>0.0</v>
      </c>
      <c r="G558" s="692">
        <v>0.0</v>
      </c>
      <c r="H558" s="693">
        <f t="shared" ref="H558:H560" si="413">sum(B558:G558)</f>
        <v>0</v>
      </c>
      <c r="I558" s="701"/>
      <c r="J558" s="647"/>
      <c r="K558" s="1714" t="s">
        <v>446</v>
      </c>
      <c r="L558" s="692"/>
      <c r="M558" s="701"/>
      <c r="N558" s="692"/>
      <c r="O558" s="701"/>
      <c r="P558" s="701"/>
      <c r="Q558" s="1595"/>
      <c r="R558" s="1686"/>
      <c r="S558" s="1532"/>
      <c r="T558" s="1532"/>
      <c r="U558" s="1532"/>
      <c r="V558" s="1532"/>
      <c r="W558" s="1532"/>
      <c r="X558" s="1532"/>
      <c r="Y558" s="1532"/>
      <c r="Z558" s="1532"/>
      <c r="AA558" s="1532"/>
      <c r="AB558" s="1532"/>
    </row>
    <row r="559">
      <c r="A559" s="1814" t="s">
        <v>751</v>
      </c>
      <c r="B559" s="692">
        <v>0.0</v>
      </c>
      <c r="C559" s="692">
        <v>0.0</v>
      </c>
      <c r="D559" s="692">
        <v>0.0</v>
      </c>
      <c r="E559" s="692">
        <v>0.0</v>
      </c>
      <c r="F559" s="692">
        <v>0.0</v>
      </c>
      <c r="G559" s="692">
        <v>0.0</v>
      </c>
      <c r="H559" s="693">
        <f t="shared" si="413"/>
        <v>0</v>
      </c>
      <c r="I559" s="701"/>
      <c r="J559" s="647"/>
      <c r="K559" s="1814" t="s">
        <v>751</v>
      </c>
      <c r="L559" s="692"/>
      <c r="M559" s="701"/>
      <c r="N559" s="692"/>
      <c r="O559" s="701"/>
      <c r="P559" s="701"/>
      <c r="Q559" s="1595"/>
      <c r="R559" s="1686"/>
      <c r="S559" s="1532"/>
      <c r="T559" s="1532"/>
      <c r="U559" s="1532"/>
      <c r="V559" s="1532"/>
      <c r="W559" s="1532"/>
      <c r="X559" s="1532"/>
      <c r="Y559" s="1532"/>
      <c r="Z559" s="1532"/>
      <c r="AA559" s="1532"/>
      <c r="AB559" s="1532"/>
    </row>
    <row r="560">
      <c r="A560" s="1714" t="s">
        <v>80</v>
      </c>
      <c r="B560" s="692">
        <v>0.0</v>
      </c>
      <c r="C560" s="692">
        <v>0.0</v>
      </c>
      <c r="D560" s="692">
        <v>0.0</v>
      </c>
      <c r="E560" s="692">
        <v>0.0</v>
      </c>
      <c r="F560" s="692">
        <v>0.0</v>
      </c>
      <c r="G560" s="692">
        <v>0.0</v>
      </c>
      <c r="H560" s="693">
        <f t="shared" si="413"/>
        <v>0</v>
      </c>
      <c r="I560" s="701"/>
      <c r="J560" s="647"/>
      <c r="K560" s="1714" t="s">
        <v>80</v>
      </c>
      <c r="L560" s="692"/>
      <c r="M560" s="701"/>
      <c r="N560" s="692"/>
      <c r="O560" s="701"/>
      <c r="P560" s="701"/>
      <c r="Q560" s="1595"/>
      <c r="R560" s="1686"/>
      <c r="S560" s="1532"/>
      <c r="T560" s="1532"/>
      <c r="U560" s="1532"/>
      <c r="V560" s="1532"/>
      <c r="W560" s="1532"/>
      <c r="X560" s="1532"/>
      <c r="Y560" s="1532"/>
      <c r="Z560" s="1532"/>
      <c r="AA560" s="1532"/>
      <c r="AB560" s="1532"/>
    </row>
    <row r="561">
      <c r="A561" s="1757" t="s">
        <v>91</v>
      </c>
      <c r="B561" s="1758">
        <f t="shared" ref="B561:H561" si="414"> SUM(B562:B566,B569:B572,B574:B578,B580:B584,B586:B590,B592:B596,B598:B602,B604:B608)</f>
        <v>23</v>
      </c>
      <c r="C561" s="1758">
        <f t="shared" si="414"/>
        <v>54</v>
      </c>
      <c r="D561" s="1758">
        <f t="shared" si="414"/>
        <v>57</v>
      </c>
      <c r="E561" s="1758">
        <f t="shared" si="414"/>
        <v>28</v>
      </c>
      <c r="F561" s="1758">
        <f t="shared" si="414"/>
        <v>35</v>
      </c>
      <c r="G561" s="1758">
        <f t="shared" si="414"/>
        <v>10</v>
      </c>
      <c r="H561" s="1758">
        <f t="shared" si="414"/>
        <v>207</v>
      </c>
      <c r="I561" s="1758"/>
      <c r="J561" s="647"/>
      <c r="K561" s="1757" t="s">
        <v>91</v>
      </c>
      <c r="L561" s="1758"/>
      <c r="M561" s="1758"/>
      <c r="N561" s="1758"/>
      <c r="O561" s="1758"/>
      <c r="P561" s="1758"/>
      <c r="Q561" s="1758"/>
      <c r="R561" s="1758"/>
      <c r="S561" s="1532"/>
      <c r="T561" s="1532"/>
      <c r="U561" s="1532"/>
      <c r="V561" s="1532"/>
      <c r="W561" s="1532"/>
      <c r="X561" s="1532"/>
      <c r="Y561" s="1532"/>
      <c r="Z561" s="1532"/>
      <c r="AA561" s="1532"/>
      <c r="AB561" s="1532"/>
    </row>
    <row r="562">
      <c r="A562" s="1759" t="s">
        <v>92</v>
      </c>
      <c r="B562" s="1765">
        <v>0.0</v>
      </c>
      <c r="C562" s="1765">
        <v>8.0</v>
      </c>
      <c r="D562" s="1765">
        <v>6.0</v>
      </c>
      <c r="E562" s="1765">
        <v>0.0</v>
      </c>
      <c r="F562" s="1765">
        <v>10.0</v>
      </c>
      <c r="G562" s="1765">
        <v>2.0</v>
      </c>
      <c r="H562" s="1761">
        <f t="shared" ref="H562:H564" si="415">SUM(B562:G562)</f>
        <v>26</v>
      </c>
      <c r="I562" s="1762">
        <f>SUM(H562:H566)</f>
        <v>43</v>
      </c>
      <c r="J562" s="647"/>
      <c r="K562" s="1759" t="s">
        <v>92</v>
      </c>
      <c r="L562" s="1765">
        <f t="shared" ref="L562:L567" si="416">O78</f>
        <v>43</v>
      </c>
      <c r="M562" s="1762">
        <f>(L562-H562)-R562</f>
        <v>10</v>
      </c>
      <c r="N562" s="1765">
        <v>55.0</v>
      </c>
      <c r="O562" s="1762">
        <f t="shared" ref="O562:O563" si="417">SUM(M562,N562)</f>
        <v>65</v>
      </c>
      <c r="P562" s="1817" t="s">
        <v>2</v>
      </c>
      <c r="Q562" s="1817"/>
      <c r="R562" s="1765">
        <v>7.0</v>
      </c>
      <c r="S562" s="1532"/>
      <c r="T562" s="1532"/>
      <c r="U562" s="1532"/>
      <c r="V562" s="1532"/>
      <c r="W562" s="1532"/>
      <c r="X562" s="1532"/>
      <c r="Y562" s="1532"/>
      <c r="Z562" s="1532"/>
      <c r="AA562" s="1532"/>
      <c r="AB562" s="1532"/>
    </row>
    <row r="563">
      <c r="A563" s="1714" t="s">
        <v>77</v>
      </c>
      <c r="B563" s="692">
        <v>0.0</v>
      </c>
      <c r="C563" s="692">
        <v>0.0</v>
      </c>
      <c r="D563" s="692">
        <v>0.0</v>
      </c>
      <c r="E563" s="692">
        <v>0.0</v>
      </c>
      <c r="F563" s="692">
        <v>0.0</v>
      </c>
      <c r="G563" s="692">
        <v>0.0</v>
      </c>
      <c r="H563" s="693">
        <f t="shared" si="415"/>
        <v>0</v>
      </c>
      <c r="I563" s="596">
        <f>(I562/60)</f>
        <v>0.7166666667</v>
      </c>
      <c r="J563" s="647" t="s">
        <v>801</v>
      </c>
      <c r="K563" s="1714" t="s">
        <v>77</v>
      </c>
      <c r="L563" s="692">
        <f t="shared" si="416"/>
        <v>15</v>
      </c>
      <c r="M563" s="701">
        <f>(L563-H563-H564)-R563</f>
        <v>5</v>
      </c>
      <c r="N563" s="692">
        <v>10.0</v>
      </c>
      <c r="O563" s="701">
        <f t="shared" si="417"/>
        <v>15</v>
      </c>
      <c r="P563" s="692" t="s">
        <v>802</v>
      </c>
      <c r="Q563" s="1621"/>
      <c r="R563" s="1686"/>
      <c r="S563" s="1532"/>
      <c r="T563" s="1532"/>
      <c r="U563" s="1532"/>
      <c r="V563" s="1532"/>
      <c r="W563" s="1532"/>
      <c r="X563" s="1532"/>
      <c r="Y563" s="1532"/>
      <c r="Z563" s="1532"/>
      <c r="AA563" s="1532"/>
      <c r="AB563" s="1532"/>
    </row>
    <row r="564">
      <c r="A564" s="1714" t="s">
        <v>78</v>
      </c>
      <c r="B564" s="692">
        <v>0.0</v>
      </c>
      <c r="C564" s="692">
        <v>9.0</v>
      </c>
      <c r="D564" s="692">
        <v>1.0</v>
      </c>
      <c r="E564" s="692">
        <v>0.0</v>
      </c>
      <c r="F564" s="692">
        <v>0.0</v>
      </c>
      <c r="G564" s="692">
        <v>0.0</v>
      </c>
      <c r="H564" s="693">
        <f t="shared" si="415"/>
        <v>10</v>
      </c>
      <c r="I564" s="701"/>
      <c r="J564" s="647"/>
      <c r="K564" s="1714" t="s">
        <v>78</v>
      </c>
      <c r="L564" s="692" t="str">
        <f t="shared" si="416"/>
        <v>-</v>
      </c>
      <c r="M564" s="701" t="s">
        <v>79</v>
      </c>
      <c r="N564" s="692" t="s">
        <v>79</v>
      </c>
      <c r="O564" s="701" t="s">
        <v>79</v>
      </c>
      <c r="P564" s="692" t="s">
        <v>803</v>
      </c>
      <c r="Q564" s="1686"/>
      <c r="R564" s="1686"/>
      <c r="S564" s="1532"/>
      <c r="T564" s="1532"/>
      <c r="U564" s="1532"/>
      <c r="V564" s="1532"/>
      <c r="W564" s="1532"/>
      <c r="X564" s="1532"/>
      <c r="Y564" s="1532"/>
      <c r="Z564" s="1532"/>
      <c r="AA564" s="1532"/>
      <c r="AB564" s="1532"/>
    </row>
    <row r="565">
      <c r="A565" s="1714" t="s">
        <v>446</v>
      </c>
      <c r="B565" s="692">
        <v>0.0</v>
      </c>
      <c r="C565" s="692">
        <v>3.0</v>
      </c>
      <c r="D565" s="692">
        <v>1.0</v>
      </c>
      <c r="E565" s="692">
        <v>2.0</v>
      </c>
      <c r="F565" s="692">
        <v>1.0</v>
      </c>
      <c r="G565" s="692">
        <v>0.0</v>
      </c>
      <c r="H565" s="693">
        <f t="shared" ref="H565:H567" si="418">sum(B565:G565)</f>
        <v>7</v>
      </c>
      <c r="I565" s="701"/>
      <c r="J565" s="647"/>
      <c r="K565" s="1714" t="s">
        <v>446</v>
      </c>
      <c r="L565" s="692">
        <f t="shared" si="416"/>
        <v>9</v>
      </c>
      <c r="M565" s="701">
        <f>(L565-H565)-R565</f>
        <v>2</v>
      </c>
      <c r="N565" s="692">
        <v>6.0</v>
      </c>
      <c r="O565" s="701">
        <f t="shared" ref="O565:O566" si="419">SUM(M565,N565)</f>
        <v>8</v>
      </c>
      <c r="P565" s="692"/>
      <c r="Q565" s="1621"/>
      <c r="R565" s="1686"/>
      <c r="S565" s="1532"/>
      <c r="T565" s="1532"/>
      <c r="U565" s="1532"/>
      <c r="V565" s="1532"/>
      <c r="W565" s="1532"/>
      <c r="X565" s="1532"/>
      <c r="Y565" s="1532"/>
      <c r="Z565" s="1532"/>
      <c r="AA565" s="1532"/>
      <c r="AB565" s="1532"/>
    </row>
    <row r="566">
      <c r="A566" s="1814" t="s">
        <v>751</v>
      </c>
      <c r="B566" s="692">
        <v>0.0</v>
      </c>
      <c r="C566" s="692">
        <v>0.0</v>
      </c>
      <c r="D566" s="692">
        <v>0.0</v>
      </c>
      <c r="E566" s="692">
        <v>0.0</v>
      </c>
      <c r="F566" s="692">
        <v>0.0</v>
      </c>
      <c r="G566" s="692">
        <v>0.0</v>
      </c>
      <c r="H566" s="693">
        <f t="shared" si="418"/>
        <v>0</v>
      </c>
      <c r="I566" s="701"/>
      <c r="J566" s="647"/>
      <c r="K566" s="1814" t="s">
        <v>751</v>
      </c>
      <c r="L566" s="692">
        <f t="shared" si="416"/>
        <v>0</v>
      </c>
      <c r="M566" s="701">
        <f t="shared" ref="M566:M567" si="420">(L566-H566)</f>
        <v>0</v>
      </c>
      <c r="N566" s="692">
        <v>0.0</v>
      </c>
      <c r="O566" s="701">
        <f t="shared" si="419"/>
        <v>0</v>
      </c>
      <c r="P566" s="692"/>
      <c r="Q566" s="1595"/>
      <c r="R566" s="1686"/>
      <c r="S566" s="1532"/>
      <c r="T566" s="1532"/>
      <c r="U566" s="1532"/>
      <c r="V566" s="1532"/>
      <c r="W566" s="1532"/>
      <c r="X566" s="1532"/>
      <c r="Y566" s="1532"/>
      <c r="Z566" s="1532"/>
      <c r="AA566" s="1532"/>
      <c r="AB566" s="1532"/>
    </row>
    <row r="567">
      <c r="A567" s="1714" t="s">
        <v>80</v>
      </c>
      <c r="B567" s="692">
        <v>0.0</v>
      </c>
      <c r="C567" s="692">
        <v>0.0</v>
      </c>
      <c r="D567" s="692">
        <v>0.0</v>
      </c>
      <c r="E567" s="692">
        <v>0.0</v>
      </c>
      <c r="F567" s="692">
        <v>0.0</v>
      </c>
      <c r="G567" s="692">
        <v>0.0</v>
      </c>
      <c r="H567" s="693">
        <f t="shared" si="418"/>
        <v>0</v>
      </c>
      <c r="I567" s="701"/>
      <c r="J567" s="647"/>
      <c r="K567" s="1714" t="s">
        <v>80</v>
      </c>
      <c r="L567" s="692">
        <f t="shared" si="416"/>
        <v>30</v>
      </c>
      <c r="M567" s="701">
        <f t="shared" si="420"/>
        <v>30</v>
      </c>
      <c r="N567" s="692">
        <v>0.0</v>
      </c>
      <c r="O567" s="701">
        <f>sum(M567,N567)</f>
        <v>30</v>
      </c>
      <c r="P567" s="692"/>
      <c r="Q567" s="1595"/>
      <c r="R567" s="1686"/>
      <c r="S567" s="1532"/>
      <c r="T567" s="1532"/>
      <c r="U567" s="1532"/>
      <c r="V567" s="1532"/>
      <c r="W567" s="1532"/>
      <c r="X567" s="1532"/>
      <c r="Y567" s="1532"/>
      <c r="Z567" s="1532"/>
      <c r="AA567" s="1532"/>
      <c r="AB567" s="1532"/>
    </row>
    <row r="568">
      <c r="A568" s="1715" t="s">
        <v>95</v>
      </c>
      <c r="B568" s="1760">
        <v>9.0</v>
      </c>
      <c r="C568" s="1760">
        <v>11.0</v>
      </c>
      <c r="D568" s="1760">
        <v>4.0</v>
      </c>
      <c r="E568" s="1760">
        <v>0.0</v>
      </c>
      <c r="F568" s="1760">
        <v>6.0</v>
      </c>
      <c r="G568" s="1760">
        <v>0.0</v>
      </c>
      <c r="H568" s="1761">
        <f t="shared" ref="H568:H570" si="421">SUM(B568:G568)</f>
        <v>30</v>
      </c>
      <c r="I568" s="1762">
        <f>SUM(H568:H572)</f>
        <v>45</v>
      </c>
      <c r="J568" s="647" t="s">
        <v>206</v>
      </c>
      <c r="K568" s="1715" t="s">
        <v>95</v>
      </c>
      <c r="L568" s="1765">
        <v>25.0</v>
      </c>
      <c r="M568" s="1762">
        <f>(L568-H568)-R568</f>
        <v>-5</v>
      </c>
      <c r="N568" s="1765">
        <v>60.0</v>
      </c>
      <c r="O568" s="1762">
        <f t="shared" ref="O568:O569" si="422">SUM(M568,N568)</f>
        <v>55</v>
      </c>
      <c r="P568" s="1817" t="s">
        <v>797</v>
      </c>
      <c r="Q568" s="1817"/>
      <c r="R568" s="1762"/>
      <c r="S568" s="1532"/>
      <c r="T568" s="1532"/>
      <c r="U568" s="1532"/>
      <c r="V568" s="1532"/>
      <c r="W568" s="1532"/>
      <c r="X568" s="1532"/>
      <c r="Y568" s="1532"/>
      <c r="Z568" s="1532"/>
      <c r="AA568" s="1532"/>
      <c r="AB568" s="1532"/>
    </row>
    <row r="569">
      <c r="A569" s="1714" t="s">
        <v>77</v>
      </c>
      <c r="B569" s="692">
        <v>0.0</v>
      </c>
      <c r="C569" s="692">
        <v>0.0</v>
      </c>
      <c r="D569" s="692">
        <v>0.0</v>
      </c>
      <c r="E569" s="692">
        <v>0.0</v>
      </c>
      <c r="F569" s="692">
        <v>0.0</v>
      </c>
      <c r="G569" s="692">
        <v>0.0</v>
      </c>
      <c r="H569" s="693">
        <f t="shared" si="421"/>
        <v>0</v>
      </c>
      <c r="I569" s="596">
        <f>(I568/60)</f>
        <v>0.75</v>
      </c>
      <c r="J569" s="647" t="s">
        <v>79</v>
      </c>
      <c r="K569" s="1714" t="s">
        <v>77</v>
      </c>
      <c r="L569" s="692">
        <f t="shared" ref="L569:L571" si="423">O85</f>
        <v>14</v>
      </c>
      <c r="M569" s="701">
        <f>(L569-H569-H570)-R569</f>
        <v>1</v>
      </c>
      <c r="N569" s="692">
        <v>10.0</v>
      </c>
      <c r="O569" s="701">
        <f t="shared" si="422"/>
        <v>11</v>
      </c>
      <c r="P569" s="701"/>
      <c r="Q569" s="701"/>
      <c r="R569" s="1686"/>
      <c r="S569" s="1532"/>
      <c r="T569" s="1532"/>
      <c r="U569" s="1532"/>
      <c r="V569" s="1532"/>
      <c r="W569" s="1532"/>
      <c r="X569" s="1532"/>
      <c r="Y569" s="1532"/>
      <c r="Z569" s="1532"/>
      <c r="AA569" s="1532"/>
      <c r="AB569" s="1532"/>
    </row>
    <row r="570">
      <c r="A570" s="1714" t="s">
        <v>78</v>
      </c>
      <c r="B570" s="692">
        <v>0.0</v>
      </c>
      <c r="C570" s="692">
        <v>5.0</v>
      </c>
      <c r="D570" s="692">
        <v>3.0</v>
      </c>
      <c r="E570" s="692">
        <v>0.0</v>
      </c>
      <c r="F570" s="692">
        <v>5.0</v>
      </c>
      <c r="G570" s="692">
        <v>0.0</v>
      </c>
      <c r="H570" s="693">
        <f t="shared" si="421"/>
        <v>13</v>
      </c>
      <c r="I570" s="701"/>
      <c r="J570" s="647" t="s">
        <v>206</v>
      </c>
      <c r="K570" s="1714" t="s">
        <v>78</v>
      </c>
      <c r="L570" s="692" t="str">
        <f t="shared" si="423"/>
        <v>-</v>
      </c>
      <c r="M570" s="701" t="s">
        <v>79</v>
      </c>
      <c r="N570" s="692" t="s">
        <v>79</v>
      </c>
      <c r="O570" s="701" t="s">
        <v>79</v>
      </c>
      <c r="P570" s="701"/>
      <c r="Q570" s="701"/>
      <c r="R570" s="1686"/>
      <c r="S570" s="1532"/>
      <c r="T570" s="1532"/>
      <c r="U570" s="1532"/>
      <c r="V570" s="1532"/>
      <c r="W570" s="1532"/>
      <c r="X570" s="1532"/>
      <c r="Y570" s="1532"/>
      <c r="Z570" s="1532"/>
      <c r="AA570" s="1532"/>
      <c r="AB570" s="1532"/>
    </row>
    <row r="571">
      <c r="A571" s="1714" t="s">
        <v>446</v>
      </c>
      <c r="B571" s="692">
        <v>0.0</v>
      </c>
      <c r="C571" s="692">
        <v>2.0</v>
      </c>
      <c r="D571" s="692">
        <v>0.0</v>
      </c>
      <c r="E571" s="692">
        <v>0.0</v>
      </c>
      <c r="F571" s="692">
        <v>0.0</v>
      </c>
      <c r="G571" s="692">
        <v>0.0</v>
      </c>
      <c r="H571" s="693">
        <f t="shared" ref="H571:H573" si="424">sum(B571:G571)</f>
        <v>2</v>
      </c>
      <c r="I571" s="701"/>
      <c r="J571" s="647" t="s">
        <v>206</v>
      </c>
      <c r="K571" s="1714" t="s">
        <v>446</v>
      </c>
      <c r="L571" s="692">
        <f t="shared" si="423"/>
        <v>10</v>
      </c>
      <c r="M571" s="701">
        <f>(L571-H571)-R571</f>
        <v>8</v>
      </c>
      <c r="N571" s="692">
        <v>0.0</v>
      </c>
      <c r="O571" s="701">
        <f t="shared" ref="O571:O572" si="425">SUM(M571,N571)</f>
        <v>8</v>
      </c>
      <c r="P571" s="701"/>
      <c r="Q571" s="701"/>
      <c r="R571" s="1686"/>
      <c r="S571" s="1532"/>
      <c r="T571" s="1532"/>
      <c r="U571" s="1532"/>
      <c r="V571" s="1532"/>
      <c r="W571" s="1532"/>
      <c r="X571" s="1532"/>
      <c r="Y571" s="1532"/>
      <c r="Z571" s="1532"/>
      <c r="AA571" s="1532"/>
      <c r="AB571" s="1532"/>
    </row>
    <row r="572">
      <c r="A572" s="1814" t="s">
        <v>751</v>
      </c>
      <c r="B572" s="692">
        <v>0.0</v>
      </c>
      <c r="C572" s="692">
        <v>0.0</v>
      </c>
      <c r="D572" s="692">
        <v>0.0</v>
      </c>
      <c r="E572" s="692">
        <v>0.0</v>
      </c>
      <c r="F572" s="692">
        <v>0.0</v>
      </c>
      <c r="G572" s="692">
        <v>0.0</v>
      </c>
      <c r="H572" s="693">
        <f t="shared" si="424"/>
        <v>0</v>
      </c>
      <c r="I572" s="701"/>
      <c r="J572" s="647" t="s">
        <v>206</v>
      </c>
      <c r="K572" s="1814" t="s">
        <v>751</v>
      </c>
      <c r="L572" s="692">
        <v>0.0</v>
      </c>
      <c r="M572" s="701">
        <f t="shared" ref="M572:M573" si="426">(L572-H572)</f>
        <v>0</v>
      </c>
      <c r="N572" s="692">
        <v>0.0</v>
      </c>
      <c r="O572" s="701">
        <f t="shared" si="425"/>
        <v>0</v>
      </c>
      <c r="P572" s="701"/>
      <c r="Q572" s="701"/>
      <c r="R572" s="1686"/>
      <c r="S572" s="1532"/>
      <c r="T572" s="1532"/>
      <c r="U572" s="1532"/>
      <c r="V572" s="1532"/>
      <c r="W572" s="1532"/>
      <c r="X572" s="1532"/>
      <c r="Y572" s="1532"/>
      <c r="Z572" s="1532"/>
      <c r="AA572" s="1532"/>
      <c r="AB572" s="1532"/>
    </row>
    <row r="573">
      <c r="A573" s="1714" t="s">
        <v>80</v>
      </c>
      <c r="B573" s="692">
        <v>0.0</v>
      </c>
      <c r="C573" s="692">
        <v>0.0</v>
      </c>
      <c r="D573" s="692">
        <v>0.0</v>
      </c>
      <c r="E573" s="692">
        <v>0.0</v>
      </c>
      <c r="F573" s="692">
        <v>3.0</v>
      </c>
      <c r="G573" s="692">
        <v>0.0</v>
      </c>
      <c r="H573" s="693">
        <f t="shared" si="424"/>
        <v>3</v>
      </c>
      <c r="I573" s="701"/>
      <c r="J573" s="647" t="s">
        <v>206</v>
      </c>
      <c r="K573" s="1714" t="s">
        <v>80</v>
      </c>
      <c r="L573" s="692">
        <f>O89</f>
        <v>0</v>
      </c>
      <c r="M573" s="701">
        <f t="shared" si="426"/>
        <v>-3</v>
      </c>
      <c r="N573" s="692">
        <v>30.0</v>
      </c>
      <c r="O573" s="701">
        <f>sum(M573,N573)</f>
        <v>27</v>
      </c>
      <c r="P573" s="701"/>
      <c r="Q573" s="701"/>
      <c r="R573" s="1686"/>
      <c r="S573" s="1532"/>
      <c r="T573" s="1532"/>
      <c r="U573" s="1532"/>
      <c r="V573" s="1532"/>
      <c r="W573" s="1532"/>
      <c r="X573" s="1532"/>
      <c r="Y573" s="1532"/>
      <c r="Z573" s="1532"/>
      <c r="AA573" s="1532"/>
      <c r="AB573" s="1532"/>
    </row>
    <row r="574">
      <c r="A574" s="1715" t="s">
        <v>254</v>
      </c>
      <c r="B574" s="1765">
        <v>0.0</v>
      </c>
      <c r="C574" s="1765">
        <v>0.0</v>
      </c>
      <c r="D574" s="1765">
        <v>9.0</v>
      </c>
      <c r="E574" s="1765">
        <v>5.0</v>
      </c>
      <c r="F574" s="1765">
        <v>9.0</v>
      </c>
      <c r="G574" s="1765">
        <v>7.0</v>
      </c>
      <c r="H574" s="1761">
        <f t="shared" ref="H574:H576" si="427">SUM(B574:G574)</f>
        <v>30</v>
      </c>
      <c r="I574" s="1762">
        <f>SUM(H574:H578)</f>
        <v>48</v>
      </c>
      <c r="J574" s="647" t="s">
        <v>206</v>
      </c>
      <c r="K574" s="1715" t="s">
        <v>254</v>
      </c>
      <c r="L574" s="1765">
        <v>40.0</v>
      </c>
      <c r="M574" s="1762">
        <f>(L574-H574)-R574</f>
        <v>10</v>
      </c>
      <c r="N574" s="1765">
        <v>20.0</v>
      </c>
      <c r="O574" s="1762">
        <f t="shared" ref="O574:O575" si="428">SUM(M574,N574)</f>
        <v>30</v>
      </c>
      <c r="P574" s="1817" t="s">
        <v>2</v>
      </c>
      <c r="Q574" s="1817"/>
      <c r="R574" s="1762"/>
      <c r="S574" s="1532"/>
      <c r="T574" s="1532"/>
      <c r="U574" s="1532"/>
      <c r="V574" s="1532"/>
      <c r="W574" s="1532"/>
      <c r="X574" s="1532"/>
      <c r="Y574" s="1532"/>
      <c r="Z574" s="1532"/>
      <c r="AA574" s="1532"/>
      <c r="AB574" s="1532"/>
    </row>
    <row r="575">
      <c r="A575" s="1714" t="s">
        <v>77</v>
      </c>
      <c r="B575" s="692">
        <v>0.0</v>
      </c>
      <c r="C575" s="692">
        <v>0.0</v>
      </c>
      <c r="D575" s="692">
        <v>0.0</v>
      </c>
      <c r="E575" s="692">
        <v>1.0</v>
      </c>
      <c r="F575" s="692">
        <v>0.0</v>
      </c>
      <c r="G575" s="692">
        <v>0.0</v>
      </c>
      <c r="H575" s="693">
        <f t="shared" si="427"/>
        <v>1</v>
      </c>
      <c r="I575" s="596">
        <f>(I574/60)</f>
        <v>0.8</v>
      </c>
      <c r="J575" s="647" t="s">
        <v>206</v>
      </c>
      <c r="K575" s="1714" t="s">
        <v>77</v>
      </c>
      <c r="L575" s="692">
        <f t="shared" ref="L575:L576" si="429">O91</f>
        <v>15</v>
      </c>
      <c r="M575" s="701">
        <f>(L575-H575-H576)-R575</f>
        <v>0</v>
      </c>
      <c r="N575" s="692">
        <v>20.0</v>
      </c>
      <c r="O575" s="701">
        <f t="shared" si="428"/>
        <v>20</v>
      </c>
      <c r="P575" s="701"/>
      <c r="Q575" s="701"/>
      <c r="R575" s="1686"/>
      <c r="S575" s="1532"/>
      <c r="T575" s="1532"/>
      <c r="U575" s="1532"/>
      <c r="V575" s="1532"/>
      <c r="W575" s="1532"/>
      <c r="X575" s="1532"/>
      <c r="Y575" s="1532"/>
      <c r="Z575" s="1532"/>
      <c r="AA575" s="1532"/>
      <c r="AB575" s="1532"/>
    </row>
    <row r="576">
      <c r="A576" s="1714" t="s">
        <v>78</v>
      </c>
      <c r="B576" s="692">
        <v>0.0</v>
      </c>
      <c r="C576" s="692">
        <v>0.0</v>
      </c>
      <c r="D576" s="692">
        <v>12.0</v>
      </c>
      <c r="E576" s="692">
        <v>2.0</v>
      </c>
      <c r="F576" s="692">
        <v>0.0</v>
      </c>
      <c r="G576" s="692">
        <v>0.0</v>
      </c>
      <c r="H576" s="693">
        <f t="shared" si="427"/>
        <v>14</v>
      </c>
      <c r="I576" s="701"/>
      <c r="J576" s="647" t="s">
        <v>206</v>
      </c>
      <c r="K576" s="1714" t="s">
        <v>78</v>
      </c>
      <c r="L576" s="692" t="str">
        <f t="shared" si="429"/>
        <v>-</v>
      </c>
      <c r="M576" s="701" t="s">
        <v>79</v>
      </c>
      <c r="N576" s="692" t="s">
        <v>79</v>
      </c>
      <c r="O576" s="701" t="s">
        <v>79</v>
      </c>
      <c r="P576" s="701"/>
      <c r="Q576" s="701"/>
      <c r="R576" s="1686"/>
      <c r="S576" s="1532"/>
      <c r="T576" s="1532"/>
      <c r="U576" s="1532"/>
      <c r="V576" s="1532"/>
      <c r="W576" s="1532"/>
      <c r="X576" s="1532"/>
      <c r="Y576" s="1532"/>
      <c r="Z576" s="1532"/>
      <c r="AA576" s="1532"/>
      <c r="AB576" s="1532"/>
    </row>
    <row r="577">
      <c r="A577" s="1714" t="s">
        <v>446</v>
      </c>
      <c r="B577" s="692">
        <v>0.0</v>
      </c>
      <c r="C577" s="692">
        <v>0.0</v>
      </c>
      <c r="D577" s="692">
        <v>0.0</v>
      </c>
      <c r="E577" s="692">
        <v>0.0</v>
      </c>
      <c r="F577" s="692">
        <v>2.0</v>
      </c>
      <c r="G577" s="692">
        <v>1.0</v>
      </c>
      <c r="H577" s="693">
        <f t="shared" ref="H577:H579" si="430">sum(B577:G577)</f>
        <v>3</v>
      </c>
      <c r="I577" s="701"/>
      <c r="J577" s="647" t="s">
        <v>206</v>
      </c>
      <c r="K577" s="1714" t="s">
        <v>446</v>
      </c>
      <c r="L577" s="692">
        <v>10.0</v>
      </c>
      <c r="M577" s="701">
        <f>(L577-H577)-R577</f>
        <v>7</v>
      </c>
      <c r="N577" s="692">
        <v>0.0</v>
      </c>
      <c r="O577" s="701">
        <f t="shared" ref="O577:O578" si="431">SUM(M577,N577)</f>
        <v>7</v>
      </c>
      <c r="P577" s="701"/>
      <c r="Q577" s="701"/>
      <c r="R577" s="1686"/>
      <c r="S577" s="1532"/>
      <c r="T577" s="1532"/>
      <c r="U577" s="1532"/>
      <c r="V577" s="1532"/>
      <c r="W577" s="1532"/>
      <c r="X577" s="1532"/>
      <c r="Y577" s="1532"/>
      <c r="Z577" s="1532"/>
      <c r="AA577" s="1532"/>
      <c r="AB577" s="1532"/>
    </row>
    <row r="578">
      <c r="A578" s="1814" t="s">
        <v>751</v>
      </c>
      <c r="B578" s="692">
        <v>0.0</v>
      </c>
      <c r="C578" s="692">
        <v>0.0</v>
      </c>
      <c r="D578" s="692">
        <v>0.0</v>
      </c>
      <c r="E578" s="692">
        <v>0.0</v>
      </c>
      <c r="F578" s="692">
        <v>0.0</v>
      </c>
      <c r="G578" s="692">
        <v>0.0</v>
      </c>
      <c r="H578" s="693">
        <f t="shared" si="430"/>
        <v>0</v>
      </c>
      <c r="I578" s="701"/>
      <c r="J578" s="647" t="s">
        <v>206</v>
      </c>
      <c r="K578" s="1814" t="s">
        <v>751</v>
      </c>
      <c r="L578" s="692">
        <f>O94</f>
        <v>0</v>
      </c>
      <c r="M578" s="701">
        <f t="shared" ref="M578:M579" si="432">(L578-H578)</f>
        <v>0</v>
      </c>
      <c r="N578" s="692">
        <v>0.0</v>
      </c>
      <c r="O578" s="701">
        <f t="shared" si="431"/>
        <v>0</v>
      </c>
      <c r="P578" s="701"/>
      <c r="Q578" s="701"/>
      <c r="R578" s="1686"/>
      <c r="S578" s="1532"/>
      <c r="T578" s="1532"/>
      <c r="U578" s="1532"/>
      <c r="V578" s="1532"/>
      <c r="W578" s="1532"/>
      <c r="X578" s="1532"/>
      <c r="Y578" s="1532"/>
      <c r="Z578" s="1532"/>
      <c r="AA578" s="1532"/>
      <c r="AB578" s="1532"/>
    </row>
    <row r="579">
      <c r="A579" s="1714" t="s">
        <v>80</v>
      </c>
      <c r="B579" s="692">
        <v>0.0</v>
      </c>
      <c r="C579" s="692">
        <v>0.0</v>
      </c>
      <c r="D579" s="692">
        <v>0.0</v>
      </c>
      <c r="E579" s="692">
        <v>0.0</v>
      </c>
      <c r="F579" s="692">
        <v>0.0</v>
      </c>
      <c r="G579" s="692">
        <v>0.0</v>
      </c>
      <c r="H579" s="693">
        <f t="shared" si="430"/>
        <v>0</v>
      </c>
      <c r="I579" s="701"/>
      <c r="J579" s="647" t="s">
        <v>206</v>
      </c>
      <c r="K579" s="1714" t="s">
        <v>80</v>
      </c>
      <c r="L579" s="692">
        <v>0.0</v>
      </c>
      <c r="M579" s="701">
        <f t="shared" si="432"/>
        <v>0</v>
      </c>
      <c r="N579" s="692">
        <v>0.0</v>
      </c>
      <c r="O579" s="701">
        <f>sum(M579,N579)</f>
        <v>0</v>
      </c>
      <c r="P579" s="701"/>
      <c r="Q579" s="701"/>
      <c r="R579" s="1686"/>
      <c r="S579" s="1532"/>
      <c r="T579" s="1532"/>
      <c r="U579" s="1532"/>
      <c r="V579" s="1532"/>
      <c r="W579" s="1532"/>
      <c r="X579" s="1532"/>
      <c r="Y579" s="1532"/>
      <c r="Z579" s="1532"/>
      <c r="AA579" s="1532"/>
      <c r="AB579" s="1532"/>
    </row>
    <row r="580">
      <c r="A580" s="1715" t="s">
        <v>225</v>
      </c>
      <c r="B580" s="1760">
        <v>5.0</v>
      </c>
      <c r="C580" s="1760">
        <v>5.0</v>
      </c>
      <c r="D580" s="1760">
        <v>2.0</v>
      </c>
      <c r="E580" s="1760">
        <v>1.0</v>
      </c>
      <c r="F580" s="1760">
        <v>0.0</v>
      </c>
      <c r="G580" s="1760">
        <v>0.0</v>
      </c>
      <c r="H580" s="1761">
        <f t="shared" ref="H580:H582" si="433">SUM(B580:G580)</f>
        <v>13</v>
      </c>
      <c r="I580" s="1762">
        <f>SUM(H580:H584)</f>
        <v>28</v>
      </c>
      <c r="J580" s="647"/>
      <c r="K580" s="1715" t="s">
        <v>225</v>
      </c>
      <c r="L580" s="1765">
        <f t="shared" ref="L580:L597" si="434">O96</f>
        <v>17</v>
      </c>
      <c r="M580" s="1762">
        <f>(L580-H580)-R580</f>
        <v>4</v>
      </c>
      <c r="N580" s="1765">
        <v>50.0</v>
      </c>
      <c r="O580" s="1762">
        <f t="shared" ref="O580:O581" si="435">SUM(M580,N580)</f>
        <v>54</v>
      </c>
      <c r="P580" s="1765" t="s">
        <v>2</v>
      </c>
      <c r="Q580" s="1766"/>
      <c r="R580" s="1762"/>
      <c r="S580" s="1532"/>
      <c r="T580" s="1532"/>
      <c r="U580" s="1532"/>
      <c r="V580" s="1532"/>
      <c r="W580" s="1532"/>
      <c r="X580" s="1532"/>
      <c r="Y580" s="1532"/>
      <c r="Z580" s="1532"/>
      <c r="AA580" s="1532"/>
      <c r="AB580" s="1532"/>
    </row>
    <row r="581">
      <c r="A581" s="1714" t="s">
        <v>77</v>
      </c>
      <c r="B581" s="692">
        <v>0.0</v>
      </c>
      <c r="C581" s="692">
        <v>0.0</v>
      </c>
      <c r="D581" s="692">
        <v>0.0</v>
      </c>
      <c r="E581" s="692">
        <v>0.0</v>
      </c>
      <c r="F581" s="692">
        <v>0.0</v>
      </c>
      <c r="G581" s="692">
        <v>0.0</v>
      </c>
      <c r="H581" s="693">
        <f t="shared" si="433"/>
        <v>0</v>
      </c>
      <c r="I581" s="596">
        <f>(I580/60)</f>
        <v>0.4666666667</v>
      </c>
      <c r="J581" s="647"/>
      <c r="K581" s="1714" t="s">
        <v>77</v>
      </c>
      <c r="L581" s="692">
        <f t="shared" si="434"/>
        <v>13</v>
      </c>
      <c r="M581" s="701">
        <f>(L581-H581-H582)-R581</f>
        <v>3</v>
      </c>
      <c r="N581" s="692">
        <v>10.0</v>
      </c>
      <c r="O581" s="701">
        <f t="shared" si="435"/>
        <v>13</v>
      </c>
      <c r="P581" s="701"/>
      <c r="Q581" s="1621"/>
      <c r="R581" s="1686"/>
      <c r="S581" s="1532"/>
      <c r="T581" s="1532"/>
      <c r="U581" s="1532"/>
      <c r="V581" s="1532"/>
      <c r="W581" s="1532"/>
      <c r="X581" s="1532"/>
      <c r="Y581" s="1532"/>
      <c r="Z581" s="1532"/>
      <c r="AA581" s="1532"/>
      <c r="AB581" s="1532"/>
    </row>
    <row r="582">
      <c r="A582" s="1714" t="s">
        <v>78</v>
      </c>
      <c r="B582" s="692">
        <v>4.0</v>
      </c>
      <c r="C582" s="692">
        <v>6.0</v>
      </c>
      <c r="D582" s="692">
        <v>0.0</v>
      </c>
      <c r="E582" s="692">
        <v>0.0</v>
      </c>
      <c r="F582" s="692">
        <v>0.0</v>
      </c>
      <c r="G582" s="692">
        <v>0.0</v>
      </c>
      <c r="H582" s="693">
        <f t="shared" si="433"/>
        <v>10</v>
      </c>
      <c r="I582" s="701"/>
      <c r="J582" s="647"/>
      <c r="K582" s="1714" t="s">
        <v>78</v>
      </c>
      <c r="L582" s="692" t="str">
        <f t="shared" si="434"/>
        <v>-</v>
      </c>
      <c r="M582" s="701" t="s">
        <v>79</v>
      </c>
      <c r="N582" s="692" t="s">
        <v>79</v>
      </c>
      <c r="O582" s="701" t="s">
        <v>79</v>
      </c>
      <c r="P582" s="701"/>
      <c r="Q582" s="1686"/>
      <c r="R582" s="1686"/>
      <c r="S582" s="1532"/>
      <c r="T582" s="1532"/>
      <c r="U582" s="1532"/>
      <c r="V582" s="1532"/>
      <c r="W582" s="1532"/>
      <c r="X582" s="1532"/>
      <c r="Y582" s="1532"/>
      <c r="Z582" s="1532"/>
      <c r="AA582" s="1532"/>
      <c r="AB582" s="1532"/>
    </row>
    <row r="583">
      <c r="A583" s="1714" t="s">
        <v>446</v>
      </c>
      <c r="B583" s="692">
        <v>1.0</v>
      </c>
      <c r="C583" s="692">
        <v>2.0</v>
      </c>
      <c r="D583" s="692">
        <v>2.0</v>
      </c>
      <c r="E583" s="692">
        <v>0.0</v>
      </c>
      <c r="F583" s="692">
        <v>0.0</v>
      </c>
      <c r="G583" s="692">
        <v>0.0</v>
      </c>
      <c r="H583" s="693">
        <f t="shared" ref="H583:H585" si="436">sum(B583:G583)</f>
        <v>5</v>
      </c>
      <c r="I583" s="701"/>
      <c r="J583" s="647"/>
      <c r="K583" s="1714" t="s">
        <v>446</v>
      </c>
      <c r="L583" s="692">
        <f t="shared" si="434"/>
        <v>10</v>
      </c>
      <c r="M583" s="701">
        <f>(L583-H583)-R583</f>
        <v>5</v>
      </c>
      <c r="N583" s="692">
        <v>0.0</v>
      </c>
      <c r="O583" s="701">
        <f t="shared" ref="O583:O584" si="437">SUM(M583,N583)</f>
        <v>5</v>
      </c>
      <c r="P583" s="701"/>
      <c r="Q583" s="1621"/>
      <c r="R583" s="1686"/>
      <c r="S583" s="1532"/>
      <c r="T583" s="1532"/>
      <c r="U583" s="1532"/>
      <c r="V583" s="1532"/>
      <c r="W583" s="1532"/>
      <c r="X583" s="1532"/>
      <c r="Y583" s="1532"/>
      <c r="Z583" s="1532"/>
      <c r="AA583" s="1532"/>
      <c r="AB583" s="1532"/>
    </row>
    <row r="584">
      <c r="A584" s="1814" t="s">
        <v>751</v>
      </c>
      <c r="B584" s="692">
        <v>0.0</v>
      </c>
      <c r="C584" s="692">
        <v>0.0</v>
      </c>
      <c r="D584" s="692">
        <v>0.0</v>
      </c>
      <c r="E584" s="692">
        <v>0.0</v>
      </c>
      <c r="F584" s="692">
        <v>0.0</v>
      </c>
      <c r="G584" s="692">
        <v>0.0</v>
      </c>
      <c r="H584" s="693">
        <f t="shared" si="436"/>
        <v>0</v>
      </c>
      <c r="I584" s="701"/>
      <c r="J584" s="647"/>
      <c r="K584" s="1814" t="s">
        <v>751</v>
      </c>
      <c r="L584" s="692">
        <f t="shared" si="434"/>
        <v>0</v>
      </c>
      <c r="M584" s="701">
        <f t="shared" ref="M584:M585" si="438">(L584-H584)</f>
        <v>0</v>
      </c>
      <c r="N584" s="692">
        <v>0.0</v>
      </c>
      <c r="O584" s="701">
        <f t="shared" si="437"/>
        <v>0</v>
      </c>
      <c r="P584" s="701"/>
      <c r="Q584" s="701"/>
      <c r="R584" s="1686"/>
      <c r="S584" s="1532"/>
      <c r="T584" s="1532"/>
      <c r="U584" s="1532"/>
      <c r="V584" s="1532"/>
      <c r="W584" s="1532"/>
      <c r="X584" s="1532"/>
      <c r="Y584" s="1532"/>
      <c r="Z584" s="1532"/>
      <c r="AA584" s="1532"/>
      <c r="AB584" s="1532"/>
    </row>
    <row r="585">
      <c r="A585" s="1714" t="s">
        <v>80</v>
      </c>
      <c r="B585" s="692">
        <v>0.0</v>
      </c>
      <c r="C585" s="692">
        <v>0.0</v>
      </c>
      <c r="D585" s="692">
        <v>0.0</v>
      </c>
      <c r="E585" s="692">
        <v>0.0</v>
      </c>
      <c r="F585" s="692">
        <v>0.0</v>
      </c>
      <c r="G585" s="692">
        <v>0.0</v>
      </c>
      <c r="H585" s="693">
        <f t="shared" si="436"/>
        <v>0</v>
      </c>
      <c r="I585" s="701"/>
      <c r="J585" s="647"/>
      <c r="K585" s="1714" t="s">
        <v>80</v>
      </c>
      <c r="L585" s="692">
        <f t="shared" si="434"/>
        <v>23</v>
      </c>
      <c r="M585" s="701">
        <f t="shared" si="438"/>
        <v>23</v>
      </c>
      <c r="N585" s="692">
        <v>0.0</v>
      </c>
      <c r="O585" s="701">
        <f>sum(M585,N585)</f>
        <v>23</v>
      </c>
      <c r="P585" s="701"/>
      <c r="Q585" s="701"/>
      <c r="R585" s="1686"/>
      <c r="S585" s="1532"/>
      <c r="T585" s="1532"/>
      <c r="U585" s="1532"/>
      <c r="V585" s="1532"/>
      <c r="W585" s="1532"/>
      <c r="X585" s="1532"/>
      <c r="Y585" s="1532"/>
      <c r="Z585" s="1532"/>
      <c r="AA585" s="1532"/>
      <c r="AB585" s="1532"/>
    </row>
    <row r="586">
      <c r="A586" s="1715" t="s">
        <v>93</v>
      </c>
      <c r="B586" s="1760">
        <v>1.0</v>
      </c>
      <c r="C586" s="1760">
        <v>1.0</v>
      </c>
      <c r="D586" s="1760">
        <v>3.0</v>
      </c>
      <c r="E586" s="1760">
        <v>5.0</v>
      </c>
      <c r="F586" s="1760">
        <v>1.0</v>
      </c>
      <c r="G586" s="1760">
        <v>0.0</v>
      </c>
      <c r="H586" s="1761">
        <f t="shared" ref="H586:H588" si="439">SUM(B586:G586)</f>
        <v>11</v>
      </c>
      <c r="I586" s="1762">
        <f>SUM(H586:H590)</f>
        <v>23</v>
      </c>
      <c r="J586" s="647"/>
      <c r="K586" s="1715" t="s">
        <v>93</v>
      </c>
      <c r="L586" s="1765">
        <f t="shared" si="434"/>
        <v>25</v>
      </c>
      <c r="M586" s="1762">
        <f>(L586-H586)-R586</f>
        <v>9</v>
      </c>
      <c r="N586" s="1765">
        <v>25.0</v>
      </c>
      <c r="O586" s="1762">
        <f t="shared" ref="O586:O587" si="440">SUM(M586,N586)</f>
        <v>34</v>
      </c>
      <c r="P586" s="1765" t="s">
        <v>4</v>
      </c>
      <c r="Q586" s="1762"/>
      <c r="R586" s="1765">
        <v>5.0</v>
      </c>
      <c r="S586" s="1532"/>
      <c r="T586" s="1532"/>
      <c r="U586" s="1532"/>
      <c r="V586" s="1532"/>
      <c r="W586" s="1532"/>
      <c r="X586" s="1532"/>
      <c r="Y586" s="1532"/>
      <c r="Z586" s="1532"/>
      <c r="AA586" s="1532"/>
      <c r="AB586" s="1532"/>
    </row>
    <row r="587">
      <c r="A587" s="1714" t="s">
        <v>77</v>
      </c>
      <c r="B587" s="692">
        <v>1.0</v>
      </c>
      <c r="C587" s="692">
        <v>1.0</v>
      </c>
      <c r="D587" s="692">
        <v>3.0</v>
      </c>
      <c r="E587" s="692">
        <v>1.0</v>
      </c>
      <c r="F587" s="692">
        <v>0.0</v>
      </c>
      <c r="G587" s="692">
        <v>0.0</v>
      </c>
      <c r="H587" s="693">
        <f t="shared" si="439"/>
        <v>6</v>
      </c>
      <c r="I587" s="596">
        <f>(I586/60)</f>
        <v>0.3833333333</v>
      </c>
      <c r="J587" s="647"/>
      <c r="K587" s="1714" t="s">
        <v>77</v>
      </c>
      <c r="L587" s="692">
        <f t="shared" si="434"/>
        <v>11</v>
      </c>
      <c r="M587" s="701">
        <f>(L587-H587-H588)-R587</f>
        <v>0</v>
      </c>
      <c r="N587" s="692">
        <v>7.0</v>
      </c>
      <c r="O587" s="701">
        <f t="shared" si="440"/>
        <v>7</v>
      </c>
      <c r="P587" s="701"/>
      <c r="Q587" s="701"/>
      <c r="R587" s="1686"/>
      <c r="S587" s="1532"/>
      <c r="T587" s="1532"/>
      <c r="U587" s="1532"/>
      <c r="V587" s="1532"/>
      <c r="W587" s="1532"/>
      <c r="X587" s="1532"/>
      <c r="Y587" s="1532"/>
      <c r="Z587" s="1532"/>
      <c r="AA587" s="1532"/>
      <c r="AB587" s="1532"/>
    </row>
    <row r="588">
      <c r="A588" s="1714" t="s">
        <v>78</v>
      </c>
      <c r="B588" s="692">
        <v>0.0</v>
      </c>
      <c r="C588" s="692">
        <v>2.0</v>
      </c>
      <c r="D588" s="692">
        <v>2.0</v>
      </c>
      <c r="E588" s="692">
        <v>1.0</v>
      </c>
      <c r="F588" s="692">
        <v>0.0</v>
      </c>
      <c r="G588" s="692">
        <v>0.0</v>
      </c>
      <c r="H588" s="693">
        <f t="shared" si="439"/>
        <v>5</v>
      </c>
      <c r="I588" s="701"/>
      <c r="J588" s="647"/>
      <c r="K588" s="1714" t="s">
        <v>78</v>
      </c>
      <c r="L588" s="692" t="str">
        <f t="shared" si="434"/>
        <v>-</v>
      </c>
      <c r="M588" s="701" t="s">
        <v>79</v>
      </c>
      <c r="N588" s="692" t="s">
        <v>79</v>
      </c>
      <c r="O588" s="701" t="s">
        <v>79</v>
      </c>
      <c r="P588" s="701"/>
      <c r="Q588" s="701"/>
      <c r="R588" s="1686"/>
      <c r="S588" s="1532"/>
      <c r="T588" s="1532"/>
      <c r="U588" s="1532"/>
      <c r="V588" s="1532"/>
      <c r="W588" s="1532"/>
      <c r="X588" s="1532"/>
      <c r="Y588" s="1532"/>
      <c r="Z588" s="1532"/>
      <c r="AA588" s="1532"/>
      <c r="AB588" s="1532"/>
    </row>
    <row r="589">
      <c r="A589" s="1714" t="s">
        <v>446</v>
      </c>
      <c r="B589" s="692">
        <v>0.0</v>
      </c>
      <c r="C589" s="692">
        <v>1.0</v>
      </c>
      <c r="D589" s="692">
        <v>0.0</v>
      </c>
      <c r="E589" s="692">
        <v>0.0</v>
      </c>
      <c r="F589" s="692">
        <v>0.0</v>
      </c>
      <c r="G589" s="692">
        <v>0.0</v>
      </c>
      <c r="H589" s="693">
        <f t="shared" ref="H589:H591" si="441">sum(B589:G589)</f>
        <v>1</v>
      </c>
      <c r="I589" s="701"/>
      <c r="J589" s="647"/>
      <c r="K589" s="1714" t="s">
        <v>446</v>
      </c>
      <c r="L589" s="692">
        <f t="shared" si="434"/>
        <v>10</v>
      </c>
      <c r="M589" s="701">
        <f>(L589-H589)-R589</f>
        <v>9</v>
      </c>
      <c r="N589" s="692">
        <v>0.0</v>
      </c>
      <c r="O589" s="701">
        <f t="shared" ref="O589:O590" si="442">SUM(M589,N589)</f>
        <v>9</v>
      </c>
      <c r="P589" s="701"/>
      <c r="Q589" s="701"/>
      <c r="R589" s="1686"/>
      <c r="S589" s="1532"/>
      <c r="T589" s="1532"/>
      <c r="U589" s="1532"/>
      <c r="V589" s="1532"/>
      <c r="W589" s="1532"/>
      <c r="X589" s="1532"/>
      <c r="Y589" s="1532"/>
      <c r="Z589" s="1532"/>
      <c r="AA589" s="1532"/>
      <c r="AB589" s="1532"/>
    </row>
    <row r="590">
      <c r="A590" s="1814" t="s">
        <v>751</v>
      </c>
      <c r="B590" s="692">
        <v>0.0</v>
      </c>
      <c r="C590" s="692">
        <v>0.0</v>
      </c>
      <c r="D590" s="692">
        <v>0.0</v>
      </c>
      <c r="E590" s="692">
        <v>0.0</v>
      </c>
      <c r="F590" s="692">
        <v>0.0</v>
      </c>
      <c r="G590" s="692">
        <v>0.0</v>
      </c>
      <c r="H590" s="693">
        <f t="shared" si="441"/>
        <v>0</v>
      </c>
      <c r="I590" s="701"/>
      <c r="J590" s="647"/>
      <c r="K590" s="1814" t="s">
        <v>751</v>
      </c>
      <c r="L590" s="692">
        <f t="shared" si="434"/>
        <v>0</v>
      </c>
      <c r="M590" s="701">
        <f t="shared" ref="M590:M591" si="443">(L590-H590)</f>
        <v>0</v>
      </c>
      <c r="N590" s="692">
        <v>0.0</v>
      </c>
      <c r="O590" s="701">
        <f t="shared" si="442"/>
        <v>0</v>
      </c>
      <c r="P590" s="701"/>
      <c r="Q590" s="701"/>
      <c r="R590" s="1686"/>
      <c r="S590" s="1532"/>
      <c r="T590" s="1532"/>
      <c r="U590" s="1532"/>
      <c r="V590" s="1532"/>
      <c r="W590" s="1532"/>
      <c r="X590" s="1532"/>
      <c r="Y590" s="1532"/>
      <c r="Z590" s="1532"/>
      <c r="AA590" s="1532"/>
      <c r="AB590" s="1532"/>
    </row>
    <row r="591">
      <c r="A591" s="1714" t="s">
        <v>80</v>
      </c>
      <c r="B591" s="692">
        <v>0.0</v>
      </c>
      <c r="C591" s="692">
        <v>2.0</v>
      </c>
      <c r="D591" s="692">
        <v>0.0</v>
      </c>
      <c r="E591" s="692">
        <v>0.0</v>
      </c>
      <c r="F591" s="692">
        <v>0.0</v>
      </c>
      <c r="G591" s="692">
        <v>0.0</v>
      </c>
      <c r="H591" s="693">
        <f t="shared" si="441"/>
        <v>2</v>
      </c>
      <c r="I591" s="701"/>
      <c r="J591" s="647"/>
      <c r="K591" s="1714" t="s">
        <v>80</v>
      </c>
      <c r="L591" s="692">
        <f t="shared" si="434"/>
        <v>48</v>
      </c>
      <c r="M591" s="701">
        <f t="shared" si="443"/>
        <v>46</v>
      </c>
      <c r="N591" s="692">
        <v>0.0</v>
      </c>
      <c r="O591" s="701">
        <f>sum(M591,N591)</f>
        <v>46</v>
      </c>
      <c r="P591" s="701"/>
      <c r="Q591" s="701"/>
      <c r="R591" s="1686"/>
      <c r="S591" s="1532"/>
      <c r="T591" s="1532"/>
      <c r="U591" s="1532"/>
      <c r="V591" s="1532"/>
      <c r="W591" s="1532"/>
      <c r="X591" s="1532"/>
      <c r="Y591" s="1532"/>
      <c r="Z591" s="1532"/>
      <c r="AA591" s="1532"/>
      <c r="AB591" s="1532"/>
    </row>
    <row r="592">
      <c r="A592" s="1878" t="s">
        <v>735</v>
      </c>
      <c r="B592" s="1760">
        <v>1.0</v>
      </c>
      <c r="C592" s="1760">
        <v>2.0</v>
      </c>
      <c r="D592" s="1760">
        <v>4.0</v>
      </c>
      <c r="E592" s="1760">
        <v>2.0</v>
      </c>
      <c r="F592" s="1760">
        <v>2.0</v>
      </c>
      <c r="G592" s="1760">
        <v>0.0</v>
      </c>
      <c r="H592" s="1761">
        <f t="shared" ref="H592:H594" si="444">SUM(B592:G592)</f>
        <v>11</v>
      </c>
      <c r="I592" s="1762">
        <f>SUM(H592:H596)</f>
        <v>18</v>
      </c>
      <c r="J592" s="647"/>
      <c r="K592" s="1878" t="s">
        <v>735</v>
      </c>
      <c r="L592" s="1765">
        <f t="shared" si="434"/>
        <v>34</v>
      </c>
      <c r="M592" s="1762">
        <f>(L592-H592)-R592</f>
        <v>23</v>
      </c>
      <c r="N592" s="1765">
        <v>10.0</v>
      </c>
      <c r="O592" s="1762">
        <f t="shared" ref="O592:O593" si="445">SUM(M592,N592)</f>
        <v>33</v>
      </c>
      <c r="P592" s="1765" t="s">
        <v>4</v>
      </c>
      <c r="Q592" s="1762"/>
      <c r="R592" s="1762"/>
      <c r="S592" s="1532"/>
      <c r="T592" s="1532"/>
      <c r="U592" s="1532"/>
      <c r="V592" s="1532"/>
      <c r="W592" s="1532"/>
      <c r="X592" s="1532"/>
      <c r="Y592" s="1532"/>
      <c r="Z592" s="1532"/>
      <c r="AA592" s="1532"/>
      <c r="AB592" s="1532"/>
    </row>
    <row r="593">
      <c r="A593" s="1714" t="s">
        <v>77</v>
      </c>
      <c r="B593" s="692">
        <v>1.0</v>
      </c>
      <c r="C593" s="692">
        <v>0.0</v>
      </c>
      <c r="D593" s="692">
        <v>0.0</v>
      </c>
      <c r="E593" s="692">
        <v>0.0</v>
      </c>
      <c r="F593" s="692">
        <v>0.0</v>
      </c>
      <c r="G593" s="692">
        <v>0.0</v>
      </c>
      <c r="H593" s="693">
        <f t="shared" si="444"/>
        <v>1</v>
      </c>
      <c r="I593" s="596">
        <f>(I592/60)</f>
        <v>0.3</v>
      </c>
      <c r="J593" s="647"/>
      <c r="K593" s="1714" t="s">
        <v>77</v>
      </c>
      <c r="L593" s="692">
        <f t="shared" si="434"/>
        <v>4</v>
      </c>
      <c r="M593" s="701">
        <f>(L593-H593-H594)-R593</f>
        <v>0</v>
      </c>
      <c r="N593" s="692">
        <v>5.0</v>
      </c>
      <c r="O593" s="701">
        <f t="shared" si="445"/>
        <v>5</v>
      </c>
      <c r="P593" s="701"/>
      <c r="Q593" s="701"/>
      <c r="R593" s="1686"/>
      <c r="S593" s="1532"/>
      <c r="T593" s="1532"/>
      <c r="U593" s="1532"/>
      <c r="V593" s="1532"/>
      <c r="W593" s="1532"/>
      <c r="X593" s="1532"/>
      <c r="Y593" s="1532"/>
      <c r="Z593" s="1532"/>
      <c r="AA593" s="1532"/>
      <c r="AB593" s="1532"/>
    </row>
    <row r="594">
      <c r="A594" s="1714" t="s">
        <v>78</v>
      </c>
      <c r="B594" s="692">
        <v>1.0</v>
      </c>
      <c r="C594" s="692">
        <v>0.0</v>
      </c>
      <c r="D594" s="692">
        <v>2.0</v>
      </c>
      <c r="E594" s="692">
        <v>0.0</v>
      </c>
      <c r="F594" s="692">
        <v>0.0</v>
      </c>
      <c r="G594" s="692">
        <v>0.0</v>
      </c>
      <c r="H594" s="693">
        <f t="shared" si="444"/>
        <v>3</v>
      </c>
      <c r="I594" s="701"/>
      <c r="J594" s="647"/>
      <c r="K594" s="1714" t="s">
        <v>78</v>
      </c>
      <c r="L594" s="692" t="str">
        <f t="shared" si="434"/>
        <v>-</v>
      </c>
      <c r="M594" s="701" t="s">
        <v>79</v>
      </c>
      <c r="N594" s="692" t="s">
        <v>79</v>
      </c>
      <c r="O594" s="701" t="s">
        <v>79</v>
      </c>
      <c r="P594" s="701"/>
      <c r="Q594" s="701"/>
      <c r="R594" s="1686"/>
      <c r="S594" s="1532"/>
      <c r="T594" s="1532"/>
      <c r="U594" s="1532"/>
      <c r="V594" s="1532"/>
      <c r="W594" s="1532"/>
      <c r="X594" s="1532"/>
      <c r="Y594" s="1532"/>
      <c r="Z594" s="1532"/>
      <c r="AA594" s="1532"/>
      <c r="AB594" s="1532"/>
    </row>
    <row r="595">
      <c r="A595" s="1714" t="s">
        <v>446</v>
      </c>
      <c r="B595" s="692">
        <v>0.0</v>
      </c>
      <c r="C595" s="692">
        <v>0.0</v>
      </c>
      <c r="D595" s="692">
        <v>3.0</v>
      </c>
      <c r="E595" s="692">
        <v>0.0</v>
      </c>
      <c r="F595" s="692">
        <v>0.0</v>
      </c>
      <c r="G595" s="692">
        <v>0.0</v>
      </c>
      <c r="H595" s="693">
        <f t="shared" ref="H595:H597" si="446">sum(B595:G595)</f>
        <v>3</v>
      </c>
      <c r="I595" s="701"/>
      <c r="J595" s="647"/>
      <c r="K595" s="1714" t="s">
        <v>446</v>
      </c>
      <c r="L595" s="692">
        <f t="shared" si="434"/>
        <v>4</v>
      </c>
      <c r="M595" s="701">
        <f>(L595-H595)-R595</f>
        <v>1</v>
      </c>
      <c r="N595" s="692">
        <v>3.0</v>
      </c>
      <c r="O595" s="701">
        <f t="shared" ref="O595:O596" si="447">SUM(M595,N595)</f>
        <v>4</v>
      </c>
      <c r="P595" s="701"/>
      <c r="Q595" s="701"/>
      <c r="R595" s="1686"/>
      <c r="S595" s="1532"/>
      <c r="T595" s="1532"/>
      <c r="U595" s="1532"/>
      <c r="V595" s="1532"/>
      <c r="W595" s="1532"/>
      <c r="X595" s="1532"/>
      <c r="Y595" s="1532"/>
      <c r="Z595" s="1532"/>
      <c r="AA595" s="1532"/>
      <c r="AB595" s="1532"/>
    </row>
    <row r="596">
      <c r="A596" s="1814" t="s">
        <v>751</v>
      </c>
      <c r="B596" s="692">
        <v>0.0</v>
      </c>
      <c r="C596" s="692">
        <v>0.0</v>
      </c>
      <c r="D596" s="692">
        <v>0.0</v>
      </c>
      <c r="E596" s="692">
        <v>0.0</v>
      </c>
      <c r="F596" s="692">
        <v>0.0</v>
      </c>
      <c r="G596" s="692">
        <v>0.0</v>
      </c>
      <c r="H596" s="693">
        <f t="shared" si="446"/>
        <v>0</v>
      </c>
      <c r="I596" s="701"/>
      <c r="J596" s="647"/>
      <c r="K596" s="1814" t="s">
        <v>751</v>
      </c>
      <c r="L596" s="692">
        <f t="shared" si="434"/>
        <v>0</v>
      </c>
      <c r="M596" s="701">
        <f t="shared" ref="M596:M597" si="448">(L596-H596)</f>
        <v>0</v>
      </c>
      <c r="N596" s="692">
        <v>0.0</v>
      </c>
      <c r="O596" s="701">
        <f t="shared" si="447"/>
        <v>0</v>
      </c>
      <c r="P596" s="701"/>
      <c r="Q596" s="701"/>
      <c r="R596" s="1686"/>
      <c r="S596" s="1532"/>
      <c r="T596" s="1532"/>
      <c r="U596" s="1532"/>
      <c r="V596" s="1532"/>
      <c r="W596" s="1532"/>
      <c r="X596" s="1532"/>
      <c r="Y596" s="1532"/>
      <c r="Z596" s="1532"/>
      <c r="AA596" s="1532"/>
      <c r="AB596" s="1532"/>
    </row>
    <row r="597">
      <c r="A597" s="1714" t="s">
        <v>80</v>
      </c>
      <c r="B597" s="692">
        <v>0.0</v>
      </c>
      <c r="C597" s="692">
        <v>0.0</v>
      </c>
      <c r="D597" s="692">
        <v>0.0</v>
      </c>
      <c r="E597" s="692">
        <v>0.0</v>
      </c>
      <c r="F597" s="692">
        <v>0.0</v>
      </c>
      <c r="G597" s="692">
        <v>0.0</v>
      </c>
      <c r="H597" s="693">
        <f t="shared" si="446"/>
        <v>0</v>
      </c>
      <c r="I597" s="701"/>
      <c r="J597" s="647"/>
      <c r="K597" s="1714" t="s">
        <v>80</v>
      </c>
      <c r="L597" s="692">
        <f t="shared" si="434"/>
        <v>0</v>
      </c>
      <c r="M597" s="701">
        <f t="shared" si="448"/>
        <v>0</v>
      </c>
      <c r="N597" s="692">
        <v>0.0</v>
      </c>
      <c r="O597" s="701">
        <f>sum(M597,N597)</f>
        <v>0</v>
      </c>
      <c r="P597" s="701"/>
      <c r="Q597" s="701"/>
      <c r="R597" s="1686"/>
      <c r="S597" s="1532"/>
      <c r="T597" s="1532"/>
      <c r="U597" s="1532"/>
      <c r="V597" s="1532"/>
      <c r="W597" s="1532"/>
      <c r="X597" s="1532"/>
      <c r="Y597" s="1532"/>
      <c r="Z597" s="1532"/>
      <c r="AA597" s="1532"/>
      <c r="AB597" s="1532"/>
    </row>
    <row r="598">
      <c r="A598" s="1878" t="s">
        <v>96</v>
      </c>
      <c r="B598" s="1760">
        <v>8.0</v>
      </c>
      <c r="C598" s="1760">
        <v>5.0</v>
      </c>
      <c r="D598" s="1760">
        <v>3.0</v>
      </c>
      <c r="E598" s="1760">
        <v>8.0</v>
      </c>
      <c r="F598" s="1760">
        <v>5.0</v>
      </c>
      <c r="G598" s="1760">
        <v>0.0</v>
      </c>
      <c r="H598" s="1761">
        <f t="shared" ref="H598:H600" si="449">SUM(B598:G598)</f>
        <v>29</v>
      </c>
      <c r="I598" s="1762">
        <f>SUM(H598:H602)</f>
        <v>32</v>
      </c>
      <c r="J598" s="647"/>
      <c r="K598" s="1878" t="s">
        <v>96</v>
      </c>
      <c r="L598" s="1765">
        <f>O47</f>
        <v>37</v>
      </c>
      <c r="M598" s="1762">
        <f>(L598-H598)-R598</f>
        <v>8</v>
      </c>
      <c r="N598" s="1765">
        <v>20.0</v>
      </c>
      <c r="O598" s="1762">
        <f t="shared" ref="O598:O599" si="450">SUM(M598,N598)</f>
        <v>28</v>
      </c>
      <c r="P598" s="1765" t="s">
        <v>2</v>
      </c>
      <c r="Q598" s="1762"/>
      <c r="R598" s="1762"/>
      <c r="S598" s="1532"/>
      <c r="T598" s="1532"/>
      <c r="U598" s="1532"/>
      <c r="V598" s="1532"/>
      <c r="W598" s="1532"/>
      <c r="X598" s="1532"/>
      <c r="Y598" s="1532"/>
      <c r="Z598" s="1532"/>
      <c r="AA598" s="1532"/>
      <c r="AB598" s="1532"/>
    </row>
    <row r="599">
      <c r="A599" s="1714" t="s">
        <v>77</v>
      </c>
      <c r="B599" s="692">
        <v>0.0</v>
      </c>
      <c r="C599" s="692">
        <v>0.0</v>
      </c>
      <c r="D599" s="692">
        <v>0.0</v>
      </c>
      <c r="E599" s="692">
        <v>0.0</v>
      </c>
      <c r="F599" s="692">
        <v>0.0</v>
      </c>
      <c r="G599" s="692">
        <v>0.0</v>
      </c>
      <c r="H599" s="693">
        <f t="shared" si="449"/>
        <v>0</v>
      </c>
      <c r="I599" s="596">
        <f>(I598/60)</f>
        <v>0.5333333333</v>
      </c>
      <c r="J599" s="647"/>
      <c r="K599" s="1714" t="s">
        <v>77</v>
      </c>
      <c r="L599" s="692">
        <v>2.0</v>
      </c>
      <c r="M599" s="701">
        <f>(L599-H599-H600)-R599</f>
        <v>0</v>
      </c>
      <c r="N599" s="692">
        <v>5.0</v>
      </c>
      <c r="O599" s="701">
        <f t="shared" si="450"/>
        <v>5</v>
      </c>
      <c r="P599" s="701"/>
      <c r="Q599" s="701"/>
      <c r="R599" s="1686"/>
      <c r="S599" s="1532"/>
      <c r="T599" s="1532"/>
      <c r="U599" s="1532"/>
      <c r="V599" s="1532"/>
      <c r="W599" s="1532"/>
      <c r="X599" s="1532"/>
      <c r="Y599" s="1532"/>
      <c r="Z599" s="1532"/>
      <c r="AA599" s="1532"/>
      <c r="AB599" s="1532"/>
    </row>
    <row r="600">
      <c r="A600" s="1714" t="s">
        <v>78</v>
      </c>
      <c r="B600" s="692">
        <v>0.0</v>
      </c>
      <c r="C600" s="692">
        <v>2.0</v>
      </c>
      <c r="D600" s="692">
        <v>0.0</v>
      </c>
      <c r="E600" s="692">
        <v>0.0</v>
      </c>
      <c r="F600" s="692">
        <v>0.0</v>
      </c>
      <c r="G600" s="692">
        <v>0.0</v>
      </c>
      <c r="H600" s="693">
        <f t="shared" si="449"/>
        <v>2</v>
      </c>
      <c r="I600" s="701"/>
      <c r="J600" s="647"/>
      <c r="K600" s="1714" t="s">
        <v>78</v>
      </c>
      <c r="L600" s="692" t="str">
        <f t="shared" ref="L600:L601" si="451">O49</f>
        <v>-</v>
      </c>
      <c r="M600" s="701" t="s">
        <v>79</v>
      </c>
      <c r="N600" s="692" t="s">
        <v>79</v>
      </c>
      <c r="O600" s="701" t="s">
        <v>79</v>
      </c>
      <c r="P600" s="701"/>
      <c r="Q600" s="701"/>
      <c r="R600" s="1686"/>
      <c r="S600" s="1532"/>
      <c r="T600" s="1532"/>
      <c r="U600" s="1532"/>
      <c r="V600" s="1532"/>
      <c r="W600" s="1532"/>
      <c r="X600" s="1532"/>
      <c r="Y600" s="1532"/>
      <c r="Z600" s="1532"/>
      <c r="AA600" s="1532"/>
      <c r="AB600" s="1532"/>
    </row>
    <row r="601">
      <c r="A601" s="1714" t="s">
        <v>446</v>
      </c>
      <c r="B601" s="692">
        <v>0.0</v>
      </c>
      <c r="C601" s="692">
        <v>0.0</v>
      </c>
      <c r="D601" s="692">
        <v>0.0</v>
      </c>
      <c r="E601" s="692">
        <v>0.0</v>
      </c>
      <c r="F601" s="692">
        <v>0.0</v>
      </c>
      <c r="G601" s="692">
        <v>0.0</v>
      </c>
      <c r="H601" s="693">
        <f t="shared" ref="H601:H603" si="452">sum(B601:G601)</f>
        <v>0</v>
      </c>
      <c r="I601" s="701"/>
      <c r="J601" s="647"/>
      <c r="K601" s="1714" t="s">
        <v>446</v>
      </c>
      <c r="L601" s="692">
        <f t="shared" si="451"/>
        <v>1</v>
      </c>
      <c r="M601" s="701">
        <f>(L601-H601)-R601</f>
        <v>1</v>
      </c>
      <c r="N601" s="692">
        <v>5.0</v>
      </c>
      <c r="O601" s="701">
        <f t="shared" ref="O601:O602" si="453">SUM(M601,N601)</f>
        <v>6</v>
      </c>
      <c r="P601" s="701"/>
      <c r="Q601" s="701"/>
      <c r="R601" s="1686"/>
      <c r="S601" s="1532"/>
      <c r="T601" s="1532"/>
      <c r="U601" s="1532"/>
      <c r="V601" s="1532"/>
      <c r="W601" s="1532"/>
      <c r="X601" s="1532"/>
      <c r="Y601" s="1532"/>
      <c r="Z601" s="1532"/>
      <c r="AA601" s="1532"/>
      <c r="AB601" s="1532"/>
    </row>
    <row r="602">
      <c r="A602" s="1814" t="s">
        <v>751</v>
      </c>
      <c r="B602" s="692">
        <v>0.0</v>
      </c>
      <c r="C602" s="692">
        <v>0.0</v>
      </c>
      <c r="D602" s="692">
        <v>1.0</v>
      </c>
      <c r="E602" s="692">
        <v>0.0</v>
      </c>
      <c r="F602" s="692">
        <v>0.0</v>
      </c>
      <c r="G602" s="692">
        <v>0.0</v>
      </c>
      <c r="H602" s="693">
        <f t="shared" si="452"/>
        <v>1</v>
      </c>
      <c r="I602" s="701"/>
      <c r="J602" s="647"/>
      <c r="K602" s="1814" t="s">
        <v>751</v>
      </c>
      <c r="L602" s="692">
        <v>1.0</v>
      </c>
      <c r="M602" s="701">
        <f t="shared" ref="M602:M603" si="454">(L602-H602)</f>
        <v>0</v>
      </c>
      <c r="N602" s="692">
        <v>0.0</v>
      </c>
      <c r="O602" s="701">
        <f t="shared" si="453"/>
        <v>0</v>
      </c>
      <c r="P602" s="701"/>
      <c r="Q602" s="701"/>
      <c r="R602" s="1686"/>
      <c r="S602" s="1532"/>
      <c r="T602" s="1532"/>
      <c r="U602" s="1532"/>
      <c r="V602" s="1532"/>
      <c r="W602" s="1532"/>
      <c r="X602" s="1532"/>
      <c r="Y602" s="1532"/>
      <c r="Z602" s="1532"/>
      <c r="AA602" s="1532"/>
      <c r="AB602" s="1532"/>
    </row>
    <row r="603">
      <c r="A603" s="1714" t="s">
        <v>80</v>
      </c>
      <c r="B603" s="692">
        <v>0.0</v>
      </c>
      <c r="C603" s="692">
        <v>0.0</v>
      </c>
      <c r="D603" s="692">
        <v>0.0</v>
      </c>
      <c r="E603" s="692">
        <v>1.0</v>
      </c>
      <c r="F603" s="692">
        <v>0.0</v>
      </c>
      <c r="G603" s="692">
        <v>0.0</v>
      </c>
      <c r="H603" s="693">
        <f t="shared" si="452"/>
        <v>1</v>
      </c>
      <c r="I603" s="701"/>
      <c r="J603" s="647"/>
      <c r="K603" s="1714" t="s">
        <v>80</v>
      </c>
      <c r="L603" s="692">
        <f>O52</f>
        <v>32</v>
      </c>
      <c r="M603" s="701">
        <f t="shared" si="454"/>
        <v>31</v>
      </c>
      <c r="N603" s="692">
        <v>0.0</v>
      </c>
      <c r="O603" s="701">
        <f>sum(M603,N603)</f>
        <v>31</v>
      </c>
      <c r="P603" s="701"/>
      <c r="Q603" s="701"/>
      <c r="R603" s="1686"/>
      <c r="S603" s="1532"/>
      <c r="T603" s="1532"/>
      <c r="U603" s="1532"/>
      <c r="V603" s="1532"/>
      <c r="W603" s="1532"/>
      <c r="X603" s="1532"/>
      <c r="Y603" s="1532"/>
      <c r="Z603" s="1532"/>
      <c r="AA603" s="1532"/>
      <c r="AB603" s="1532"/>
    </row>
    <row r="604">
      <c r="A604" s="1818" t="s">
        <v>274</v>
      </c>
      <c r="B604" s="1760">
        <v>0.0</v>
      </c>
      <c r="C604" s="1760">
        <v>0.0</v>
      </c>
      <c r="D604" s="1760">
        <v>0.0</v>
      </c>
      <c r="E604" s="1760">
        <v>0.0</v>
      </c>
      <c r="F604" s="1760">
        <v>0.0</v>
      </c>
      <c r="G604" s="1760">
        <v>0.0</v>
      </c>
      <c r="H604" s="1761">
        <f t="shared" ref="H604:H606" si="455">SUM(B604:G604)</f>
        <v>0</v>
      </c>
      <c r="I604" s="1762">
        <f>SUM(H604:H608)</f>
        <v>0</v>
      </c>
      <c r="J604" s="647"/>
      <c r="K604" s="1818" t="s">
        <v>274</v>
      </c>
      <c r="L604" s="1765">
        <v>0.0</v>
      </c>
      <c r="M604" s="1762">
        <f>(L604-H604)-R604</f>
        <v>0</v>
      </c>
      <c r="N604" s="1765"/>
      <c r="O604" s="1762">
        <f t="shared" ref="O604:O605" si="456">SUM(M604,N604)</f>
        <v>0</v>
      </c>
      <c r="P604" s="1762"/>
      <c r="Q604" s="1762"/>
      <c r="R604" s="1762"/>
      <c r="S604" s="1532"/>
      <c r="T604" s="1532"/>
      <c r="U604" s="1532"/>
      <c r="V604" s="1532"/>
      <c r="W604" s="1532"/>
      <c r="X604" s="1532"/>
      <c r="Y604" s="1532"/>
      <c r="Z604" s="1532"/>
      <c r="AA604" s="1532"/>
      <c r="AB604" s="1532"/>
    </row>
    <row r="605">
      <c r="A605" s="1714" t="s">
        <v>77</v>
      </c>
      <c r="B605" s="692">
        <v>0.0</v>
      </c>
      <c r="C605" s="692">
        <v>0.0</v>
      </c>
      <c r="D605" s="692">
        <v>0.0</v>
      </c>
      <c r="E605" s="692">
        <v>0.0</v>
      </c>
      <c r="F605" s="692">
        <v>0.0</v>
      </c>
      <c r="G605" s="692">
        <v>0.0</v>
      </c>
      <c r="H605" s="693">
        <f t="shared" si="455"/>
        <v>0</v>
      </c>
      <c r="I605" s="596">
        <f>(I604/60)</f>
        <v>0</v>
      </c>
      <c r="J605" s="647"/>
      <c r="K605" s="1714" t="s">
        <v>77</v>
      </c>
      <c r="L605" s="692"/>
      <c r="M605" s="701">
        <f>(L605-H605-H606)-R605</f>
        <v>0</v>
      </c>
      <c r="N605" s="692"/>
      <c r="O605" s="701">
        <f t="shared" si="456"/>
        <v>0</v>
      </c>
      <c r="P605" s="701"/>
      <c r="Q605" s="701"/>
      <c r="R605" s="1686"/>
      <c r="S605" s="1532"/>
      <c r="T605" s="1532"/>
      <c r="U605" s="1532"/>
      <c r="V605" s="1532"/>
      <c r="W605" s="1532"/>
      <c r="X605" s="1532"/>
      <c r="Y605" s="1532"/>
      <c r="Z605" s="1532"/>
      <c r="AA605" s="1532"/>
      <c r="AB605" s="1532"/>
    </row>
    <row r="606">
      <c r="A606" s="1714" t="s">
        <v>78</v>
      </c>
      <c r="B606" s="692">
        <v>0.0</v>
      </c>
      <c r="C606" s="692">
        <v>0.0</v>
      </c>
      <c r="D606" s="692">
        <v>0.0</v>
      </c>
      <c r="E606" s="692">
        <v>0.0</v>
      </c>
      <c r="F606" s="692">
        <v>0.0</v>
      </c>
      <c r="G606" s="692">
        <v>0.0</v>
      </c>
      <c r="H606" s="693">
        <f t="shared" si="455"/>
        <v>0</v>
      </c>
      <c r="I606" s="701"/>
      <c r="J606" s="647"/>
      <c r="K606" s="1714" t="s">
        <v>78</v>
      </c>
      <c r="L606" s="692"/>
      <c r="M606" s="701" t="s">
        <v>79</v>
      </c>
      <c r="N606" s="692" t="s">
        <v>79</v>
      </c>
      <c r="O606" s="701" t="s">
        <v>79</v>
      </c>
      <c r="P606" s="701"/>
      <c r="Q606" s="701"/>
      <c r="R606" s="1686"/>
      <c r="S606" s="1532"/>
      <c r="T606" s="1532"/>
      <c r="U606" s="1532"/>
      <c r="V606" s="1532"/>
      <c r="W606" s="1532"/>
      <c r="X606" s="1532"/>
      <c r="Y606" s="1532"/>
      <c r="Z606" s="1532"/>
      <c r="AA606" s="1532"/>
      <c r="AB606" s="1532"/>
    </row>
    <row r="607">
      <c r="A607" s="1714" t="s">
        <v>446</v>
      </c>
      <c r="B607" s="692">
        <v>0.0</v>
      </c>
      <c r="C607" s="692">
        <v>0.0</v>
      </c>
      <c r="D607" s="692">
        <v>0.0</v>
      </c>
      <c r="E607" s="692">
        <v>0.0</v>
      </c>
      <c r="F607" s="692">
        <v>0.0</v>
      </c>
      <c r="G607" s="692">
        <v>0.0</v>
      </c>
      <c r="H607" s="693">
        <f t="shared" ref="H607:H609" si="457">sum(B607:G607)</f>
        <v>0</v>
      </c>
      <c r="I607" s="701"/>
      <c r="J607" s="647"/>
      <c r="K607" s="1714" t="s">
        <v>446</v>
      </c>
      <c r="L607" s="692"/>
      <c r="M607" s="701">
        <f>(L607-H607)-R607</f>
        <v>0</v>
      </c>
      <c r="N607" s="692"/>
      <c r="O607" s="701">
        <f t="shared" ref="O607:O608" si="458">SUM(M607,N607)</f>
        <v>0</v>
      </c>
      <c r="P607" s="701"/>
      <c r="Q607" s="701"/>
      <c r="R607" s="1686"/>
      <c r="S607" s="1532"/>
      <c r="T607" s="1532"/>
      <c r="U607" s="1532"/>
      <c r="V607" s="1532"/>
      <c r="W607" s="1532"/>
      <c r="X607" s="1532"/>
      <c r="Y607" s="1532"/>
      <c r="Z607" s="1532"/>
      <c r="AA607" s="1532"/>
      <c r="AB607" s="1532"/>
    </row>
    <row r="608">
      <c r="A608" s="1814" t="s">
        <v>751</v>
      </c>
      <c r="B608" s="692">
        <v>0.0</v>
      </c>
      <c r="C608" s="692">
        <v>0.0</v>
      </c>
      <c r="D608" s="692">
        <v>0.0</v>
      </c>
      <c r="E608" s="692">
        <v>0.0</v>
      </c>
      <c r="F608" s="692">
        <v>0.0</v>
      </c>
      <c r="G608" s="692">
        <v>0.0</v>
      </c>
      <c r="H608" s="693">
        <f t="shared" si="457"/>
        <v>0</v>
      </c>
      <c r="I608" s="701"/>
      <c r="J608" s="647"/>
      <c r="K608" s="1814" t="s">
        <v>751</v>
      </c>
      <c r="L608" s="692"/>
      <c r="M608" s="701">
        <f t="shared" ref="M608:M609" si="459">(L608-H608)</f>
        <v>0</v>
      </c>
      <c r="N608" s="692"/>
      <c r="O608" s="701">
        <f t="shared" si="458"/>
        <v>0</v>
      </c>
      <c r="P608" s="701"/>
      <c r="Q608" s="701"/>
      <c r="R608" s="1686"/>
      <c r="S608" s="1532"/>
      <c r="T608" s="1532"/>
      <c r="U608" s="1532"/>
      <c r="V608" s="1532"/>
      <c r="W608" s="1532"/>
      <c r="X608" s="1532"/>
      <c r="Y608" s="1532"/>
      <c r="Z608" s="1532"/>
      <c r="AA608" s="1532"/>
      <c r="AB608" s="1532"/>
    </row>
    <row r="609">
      <c r="A609" s="1714" t="s">
        <v>80</v>
      </c>
      <c r="B609" s="692">
        <v>0.0</v>
      </c>
      <c r="C609" s="692">
        <v>0.0</v>
      </c>
      <c r="D609" s="692">
        <v>0.0</v>
      </c>
      <c r="E609" s="692">
        <v>0.0</v>
      </c>
      <c r="F609" s="692">
        <v>0.0</v>
      </c>
      <c r="G609" s="692">
        <v>0.0</v>
      </c>
      <c r="H609" s="693">
        <f t="shared" si="457"/>
        <v>0</v>
      </c>
      <c r="I609" s="701"/>
      <c r="J609" s="647"/>
      <c r="K609" s="1714" t="s">
        <v>80</v>
      </c>
      <c r="L609" s="692"/>
      <c r="M609" s="701">
        <f t="shared" si="459"/>
        <v>0</v>
      </c>
      <c r="N609" s="692"/>
      <c r="O609" s="701">
        <f>sum(M609,N609)</f>
        <v>0</v>
      </c>
      <c r="P609" s="701"/>
      <c r="Q609" s="701"/>
      <c r="R609" s="1686"/>
      <c r="S609" s="1532"/>
      <c r="T609" s="1532"/>
      <c r="U609" s="1532"/>
      <c r="V609" s="1532"/>
      <c r="W609" s="1532"/>
      <c r="X609" s="1532"/>
      <c r="Y609" s="1532"/>
      <c r="Z609" s="1532"/>
      <c r="AA609" s="1532"/>
      <c r="AB609" s="1532"/>
    </row>
    <row r="610">
      <c r="A610" s="1757" t="s">
        <v>105</v>
      </c>
      <c r="B610" s="1758">
        <f t="shared" ref="B610:H610" si="460"> SUM(B611:B615,B618:B621,B623:B627,B629:B633,B635:B639,B641:B645,B647:B651,B653:B657)</f>
        <v>32</v>
      </c>
      <c r="C610" s="1758">
        <f t="shared" si="460"/>
        <v>35</v>
      </c>
      <c r="D610" s="1758">
        <f t="shared" si="460"/>
        <v>39</v>
      </c>
      <c r="E610" s="1758">
        <f t="shared" si="460"/>
        <v>36</v>
      </c>
      <c r="F610" s="1758">
        <f t="shared" si="460"/>
        <v>38</v>
      </c>
      <c r="G610" s="1758">
        <f t="shared" si="460"/>
        <v>10</v>
      </c>
      <c r="H610" s="1758">
        <f t="shared" si="460"/>
        <v>189</v>
      </c>
      <c r="I610" s="1758"/>
      <c r="J610" s="1812"/>
      <c r="K610" s="1757" t="s">
        <v>91</v>
      </c>
      <c r="L610" s="1561"/>
      <c r="M610" s="1561"/>
      <c r="N610" s="1561"/>
      <c r="O610" s="1561"/>
      <c r="P610" s="1561"/>
      <c r="Q610" s="1561"/>
      <c r="R610" s="1682"/>
      <c r="S610" s="1532"/>
      <c r="T610" s="1532"/>
      <c r="U610" s="1532"/>
      <c r="V610" s="1532"/>
      <c r="W610" s="1532"/>
      <c r="X610" s="1532"/>
      <c r="Y610" s="1532"/>
      <c r="Z610" s="1532"/>
      <c r="AA610" s="1532"/>
      <c r="AB610" s="1532"/>
    </row>
    <row r="611">
      <c r="A611" s="1759" t="s">
        <v>106</v>
      </c>
      <c r="B611" s="1760">
        <v>8.0</v>
      </c>
      <c r="C611" s="1760">
        <v>1.0</v>
      </c>
      <c r="D611" s="1760">
        <v>8.0</v>
      </c>
      <c r="E611" s="1760">
        <v>4.0</v>
      </c>
      <c r="F611" s="1760">
        <v>8.0</v>
      </c>
      <c r="G611" s="1760">
        <v>0.0</v>
      </c>
      <c r="H611" s="1761">
        <f t="shared" ref="H611:H613" si="461">SUM(B611:G611)</f>
        <v>29</v>
      </c>
      <c r="I611" s="1762">
        <f>SUM(H611:H615)</f>
        <v>42</v>
      </c>
      <c r="J611" s="647"/>
      <c r="K611" s="1759" t="s">
        <v>106</v>
      </c>
      <c r="L611" s="1765">
        <f t="shared" ref="L611:L614" si="462">O115</f>
        <v>37</v>
      </c>
      <c r="M611" s="1762">
        <f>(L611-H611)-R611</f>
        <v>8</v>
      </c>
      <c r="N611" s="1765">
        <v>40.0</v>
      </c>
      <c r="O611" s="1762">
        <f t="shared" ref="O611:O612" si="463">SUM(M611,N611)</f>
        <v>48</v>
      </c>
      <c r="P611" s="1765" t="s">
        <v>3</v>
      </c>
      <c r="Q611" s="1766"/>
      <c r="R611" s="1762"/>
      <c r="S611" s="1532"/>
      <c r="T611" s="1532"/>
      <c r="U611" s="1532"/>
      <c r="V611" s="1532"/>
      <c r="W611" s="1532"/>
      <c r="X611" s="1532"/>
      <c r="Y611" s="1532"/>
      <c r="Z611" s="1532"/>
      <c r="AA611" s="1532"/>
      <c r="AB611" s="1532"/>
    </row>
    <row r="612">
      <c r="A612" s="1714" t="s">
        <v>77</v>
      </c>
      <c r="B612" s="692">
        <v>0.0</v>
      </c>
      <c r="C612" s="692">
        <v>0.0</v>
      </c>
      <c r="D612" s="692">
        <v>0.0</v>
      </c>
      <c r="E612" s="692">
        <v>0.0</v>
      </c>
      <c r="F612" s="692">
        <v>0.0</v>
      </c>
      <c r="G612" s="692">
        <v>0.0</v>
      </c>
      <c r="H612" s="693">
        <f t="shared" si="461"/>
        <v>0</v>
      </c>
      <c r="I612" s="596">
        <f>(I611/60)</f>
        <v>0.7</v>
      </c>
      <c r="J612" s="647"/>
      <c r="K612" s="1714" t="s">
        <v>77</v>
      </c>
      <c r="L612" s="692">
        <f t="shared" si="462"/>
        <v>15</v>
      </c>
      <c r="M612" s="701">
        <f>(L612-H612-H613)-R612</f>
        <v>6</v>
      </c>
      <c r="N612" s="692">
        <v>9.0</v>
      </c>
      <c r="O612" s="701">
        <f t="shared" si="463"/>
        <v>15</v>
      </c>
      <c r="P612" s="701"/>
      <c r="Q612" s="1621"/>
      <c r="R612" s="1686"/>
      <c r="S612" s="1532"/>
      <c r="T612" s="1532"/>
      <c r="U612" s="1532"/>
      <c r="V612" s="1532"/>
      <c r="W612" s="1532"/>
      <c r="X612" s="1532"/>
      <c r="Y612" s="1532"/>
      <c r="Z612" s="1532"/>
      <c r="AA612" s="1532"/>
      <c r="AB612" s="1532"/>
    </row>
    <row r="613">
      <c r="A613" s="1714" t="s">
        <v>78</v>
      </c>
      <c r="B613" s="692">
        <v>0.0</v>
      </c>
      <c r="C613" s="692">
        <v>0.0</v>
      </c>
      <c r="D613" s="692">
        <v>0.0</v>
      </c>
      <c r="E613" s="692">
        <v>5.0</v>
      </c>
      <c r="F613" s="692">
        <v>4.0</v>
      </c>
      <c r="G613" s="692">
        <v>0.0</v>
      </c>
      <c r="H613" s="693">
        <f t="shared" si="461"/>
        <v>9</v>
      </c>
      <c r="I613" s="701"/>
      <c r="J613" s="647"/>
      <c r="K613" s="1714" t="s">
        <v>78</v>
      </c>
      <c r="L613" s="692" t="str">
        <f t="shared" si="462"/>
        <v>-</v>
      </c>
      <c r="M613" s="701" t="s">
        <v>79</v>
      </c>
      <c r="N613" s="692" t="s">
        <v>79</v>
      </c>
      <c r="O613" s="701" t="s">
        <v>79</v>
      </c>
      <c r="P613" s="701"/>
      <c r="Q613" s="1686"/>
      <c r="R613" s="1686"/>
      <c r="S613" s="1532"/>
      <c r="T613" s="1532"/>
      <c r="U613" s="1532"/>
      <c r="V613" s="1532"/>
      <c r="W613" s="1532"/>
      <c r="X613" s="1532"/>
      <c r="Y613" s="1532"/>
      <c r="Z613" s="1532"/>
      <c r="AA613" s="1532"/>
      <c r="AB613" s="1532"/>
    </row>
    <row r="614">
      <c r="A614" s="1714" t="s">
        <v>446</v>
      </c>
      <c r="B614" s="692">
        <v>0.0</v>
      </c>
      <c r="C614" s="692">
        <v>0.0</v>
      </c>
      <c r="D614" s="692">
        <v>0.0</v>
      </c>
      <c r="E614" s="692">
        <v>1.0</v>
      </c>
      <c r="F614" s="692">
        <v>0.0</v>
      </c>
      <c r="G614" s="692">
        <v>0.0</v>
      </c>
      <c r="H614" s="693">
        <f t="shared" ref="H614:H616" si="464">sum(B614:G614)</f>
        <v>1</v>
      </c>
      <c r="I614" s="701"/>
      <c r="J614" s="647"/>
      <c r="K614" s="1714" t="s">
        <v>446</v>
      </c>
      <c r="L614" s="692">
        <f t="shared" si="462"/>
        <v>10</v>
      </c>
      <c r="M614" s="701">
        <f>(L614-H614)-R614</f>
        <v>9</v>
      </c>
      <c r="N614" s="692">
        <v>0.0</v>
      </c>
      <c r="O614" s="701">
        <f t="shared" ref="O614:O615" si="465">SUM(M614,N614)</f>
        <v>9</v>
      </c>
      <c r="P614" s="701"/>
      <c r="Q614" s="1621"/>
      <c r="R614" s="1686"/>
      <c r="S614" s="1532"/>
      <c r="T614" s="1532"/>
      <c r="U614" s="1532"/>
      <c r="V614" s="1532"/>
      <c r="W614" s="1532"/>
      <c r="X614" s="1532"/>
      <c r="Y614" s="1532"/>
      <c r="Z614" s="1532"/>
      <c r="AA614" s="1532"/>
      <c r="AB614" s="1532"/>
    </row>
    <row r="615">
      <c r="A615" s="1814" t="s">
        <v>751</v>
      </c>
      <c r="B615" s="692">
        <v>2.0</v>
      </c>
      <c r="C615" s="692">
        <v>0.0</v>
      </c>
      <c r="D615" s="692">
        <v>0.0</v>
      </c>
      <c r="E615" s="692">
        <v>0.0</v>
      </c>
      <c r="F615" s="692">
        <v>1.0</v>
      </c>
      <c r="G615" s="692">
        <v>0.0</v>
      </c>
      <c r="H615" s="693">
        <f t="shared" si="464"/>
        <v>3</v>
      </c>
      <c r="I615" s="701"/>
      <c r="J615" s="647"/>
      <c r="K615" s="1814" t="s">
        <v>751</v>
      </c>
      <c r="L615" s="692">
        <v>3.0</v>
      </c>
      <c r="M615" s="701">
        <f t="shared" ref="M615:M616" si="466">(L615-H615)</f>
        <v>0</v>
      </c>
      <c r="N615" s="692">
        <v>0.0</v>
      </c>
      <c r="O615" s="701">
        <f t="shared" si="465"/>
        <v>0</v>
      </c>
      <c r="P615" s="701"/>
      <c r="Q615" s="1686"/>
      <c r="R615" s="1686"/>
      <c r="S615" s="1532"/>
      <c r="T615" s="1532"/>
      <c r="U615" s="1532"/>
      <c r="V615" s="1532"/>
      <c r="W615" s="1532"/>
      <c r="X615" s="1532"/>
      <c r="Y615" s="1532"/>
      <c r="Z615" s="1532"/>
      <c r="AA615" s="1532"/>
      <c r="AB615" s="1532"/>
    </row>
    <row r="616">
      <c r="A616" s="1714" t="s">
        <v>80</v>
      </c>
      <c r="B616" s="692">
        <v>0.0</v>
      </c>
      <c r="C616" s="692">
        <v>0.0</v>
      </c>
      <c r="D616" s="692">
        <v>0.0</v>
      </c>
      <c r="E616" s="692">
        <v>0.0</v>
      </c>
      <c r="F616" s="692">
        <v>0.0</v>
      </c>
      <c r="G616" s="692">
        <v>0.0</v>
      </c>
      <c r="H616" s="693">
        <f t="shared" si="464"/>
        <v>0</v>
      </c>
      <c r="I616" s="701"/>
      <c r="J616" s="647"/>
      <c r="K616" s="1714" t="s">
        <v>80</v>
      </c>
      <c r="L616" s="692">
        <f t="shared" ref="L616:L632" si="467">O120</f>
        <v>16</v>
      </c>
      <c r="M616" s="701">
        <f t="shared" si="466"/>
        <v>16</v>
      </c>
      <c r="N616" s="692">
        <v>0.0</v>
      </c>
      <c r="O616" s="701">
        <f>sum(M616,N616)</f>
        <v>16</v>
      </c>
      <c r="P616" s="701"/>
      <c r="Q616" s="1621"/>
      <c r="R616" s="1686"/>
      <c r="S616" s="1532"/>
      <c r="T616" s="1532"/>
      <c r="U616" s="1532"/>
      <c r="V616" s="1532"/>
      <c r="W616" s="1532"/>
      <c r="X616" s="1532"/>
      <c r="Y616" s="1532"/>
      <c r="Z616" s="1532"/>
      <c r="AA616" s="1532"/>
      <c r="AB616" s="1532"/>
    </row>
    <row r="617">
      <c r="A617" s="1715" t="s">
        <v>108</v>
      </c>
      <c r="B617" s="1765">
        <v>2.0</v>
      </c>
      <c r="C617" s="1765">
        <v>3.0</v>
      </c>
      <c r="D617" s="1765">
        <v>9.0</v>
      </c>
      <c r="E617" s="1765">
        <v>11.0</v>
      </c>
      <c r="F617" s="1765">
        <v>3.0</v>
      </c>
      <c r="G617" s="1765">
        <v>0.0</v>
      </c>
      <c r="H617" s="1761">
        <f t="shared" ref="H617:H619" si="468">SUM(B617:G617)</f>
        <v>28</v>
      </c>
      <c r="I617" s="1762">
        <f>SUM(H617:H621)</f>
        <v>40</v>
      </c>
      <c r="J617" s="647"/>
      <c r="K617" s="1715" t="s">
        <v>108</v>
      </c>
      <c r="L617" s="1765">
        <f t="shared" si="467"/>
        <v>60</v>
      </c>
      <c r="M617" s="1762">
        <f>(L617-H617)-R617</f>
        <v>30</v>
      </c>
      <c r="N617" s="1765">
        <v>20.0</v>
      </c>
      <c r="O617" s="1762">
        <f t="shared" ref="O617:O618" si="469">SUM(M617,N617)</f>
        <v>50</v>
      </c>
      <c r="P617" s="1765" t="s">
        <v>3</v>
      </c>
      <c r="Q617" s="1685"/>
      <c r="R617" s="1765">
        <v>2.0</v>
      </c>
      <c r="S617" s="1532"/>
      <c r="T617" s="1532"/>
      <c r="U617" s="1532"/>
      <c r="V617" s="1532"/>
      <c r="W617" s="1532"/>
      <c r="X617" s="1532"/>
      <c r="Y617" s="1532"/>
      <c r="Z617" s="1532"/>
      <c r="AA617" s="1532"/>
      <c r="AB617" s="1532"/>
    </row>
    <row r="618">
      <c r="A618" s="1714" t="s">
        <v>77</v>
      </c>
      <c r="B618" s="692">
        <v>0.0</v>
      </c>
      <c r="C618" s="692">
        <v>0.0</v>
      </c>
      <c r="D618" s="692">
        <v>0.0</v>
      </c>
      <c r="E618" s="692">
        <v>0.0</v>
      </c>
      <c r="F618" s="692">
        <v>0.0</v>
      </c>
      <c r="G618" s="692">
        <v>0.0</v>
      </c>
      <c r="H618" s="693">
        <f t="shared" si="468"/>
        <v>0</v>
      </c>
      <c r="I618" s="596">
        <f>(I617/60)</f>
        <v>0.6666666667</v>
      </c>
      <c r="J618" s="647"/>
      <c r="K618" s="1714" t="s">
        <v>77</v>
      </c>
      <c r="L618" s="692">
        <f t="shared" si="467"/>
        <v>15</v>
      </c>
      <c r="M618" s="701">
        <f>(L618-H618-H619)-R618</f>
        <v>5</v>
      </c>
      <c r="N618" s="692">
        <v>10.0</v>
      </c>
      <c r="O618" s="701">
        <f t="shared" si="469"/>
        <v>15</v>
      </c>
      <c r="P618" s="701"/>
      <c r="Q618" s="1621"/>
      <c r="R618" s="1686"/>
      <c r="S618" s="1532"/>
      <c r="T618" s="1532"/>
      <c r="U618" s="1532"/>
      <c r="V618" s="1532"/>
      <c r="W618" s="1532"/>
      <c r="X618" s="1532"/>
      <c r="Y618" s="1532"/>
      <c r="Z618" s="1532"/>
      <c r="AA618" s="1532"/>
      <c r="AB618" s="1532"/>
    </row>
    <row r="619">
      <c r="A619" s="1714" t="s">
        <v>78</v>
      </c>
      <c r="B619" s="692">
        <v>0.0</v>
      </c>
      <c r="C619" s="692">
        <v>0.0</v>
      </c>
      <c r="D619" s="692">
        <v>4.0</v>
      </c>
      <c r="E619" s="692">
        <v>5.0</v>
      </c>
      <c r="F619" s="692">
        <v>1.0</v>
      </c>
      <c r="G619" s="692">
        <v>0.0</v>
      </c>
      <c r="H619" s="693">
        <f t="shared" si="468"/>
        <v>10</v>
      </c>
      <c r="I619" s="701"/>
      <c r="J619" s="647"/>
      <c r="K619" s="1714" t="s">
        <v>78</v>
      </c>
      <c r="L619" s="692" t="str">
        <f t="shared" si="467"/>
        <v>-</v>
      </c>
      <c r="M619" s="701" t="s">
        <v>79</v>
      </c>
      <c r="N619" s="692" t="s">
        <v>79</v>
      </c>
      <c r="O619" s="701" t="s">
        <v>79</v>
      </c>
      <c r="P619" s="701"/>
      <c r="Q619" s="1686"/>
      <c r="R619" s="1686"/>
      <c r="S619" s="1532"/>
      <c r="T619" s="1532"/>
      <c r="U619" s="1532"/>
      <c r="V619" s="1532"/>
      <c r="W619" s="1532"/>
      <c r="X619" s="1532"/>
      <c r="Y619" s="1532"/>
      <c r="Z619" s="1532"/>
      <c r="AA619" s="1532"/>
      <c r="AB619" s="1532"/>
    </row>
    <row r="620">
      <c r="A620" s="1714" t="s">
        <v>446</v>
      </c>
      <c r="B620" s="692">
        <v>0.0</v>
      </c>
      <c r="C620" s="692">
        <v>0.0</v>
      </c>
      <c r="D620" s="692">
        <v>1.0</v>
      </c>
      <c r="E620" s="692">
        <v>0.0</v>
      </c>
      <c r="F620" s="692">
        <v>1.0</v>
      </c>
      <c r="G620" s="692">
        <v>0.0</v>
      </c>
      <c r="H620" s="693">
        <f t="shared" ref="H620:H622" si="470">sum(B620:G620)</f>
        <v>2</v>
      </c>
      <c r="I620" s="701"/>
      <c r="J620" s="647"/>
      <c r="K620" s="1714" t="s">
        <v>446</v>
      </c>
      <c r="L620" s="692">
        <f t="shared" si="467"/>
        <v>7</v>
      </c>
      <c r="M620" s="701">
        <f>(L620-H620)-R620</f>
        <v>5</v>
      </c>
      <c r="N620" s="692">
        <v>0.0</v>
      </c>
      <c r="O620" s="701">
        <f t="shared" ref="O620:O621" si="471">SUM(M620,N620)</f>
        <v>5</v>
      </c>
      <c r="P620" s="701"/>
      <c r="Q620" s="1686"/>
      <c r="R620" s="1686"/>
      <c r="S620" s="1532"/>
      <c r="T620" s="1532"/>
      <c r="U620" s="1532"/>
      <c r="V620" s="1532"/>
      <c r="W620" s="1532"/>
      <c r="X620" s="1532"/>
      <c r="Y620" s="1532"/>
      <c r="Z620" s="1532"/>
      <c r="AA620" s="1532"/>
      <c r="AB620" s="1532"/>
    </row>
    <row r="621">
      <c r="A621" s="1814" t="s">
        <v>751</v>
      </c>
      <c r="B621" s="692">
        <v>0.0</v>
      </c>
      <c r="C621" s="692">
        <v>0.0</v>
      </c>
      <c r="D621" s="692">
        <v>0.0</v>
      </c>
      <c r="E621" s="692">
        <v>0.0</v>
      </c>
      <c r="F621" s="692">
        <v>0.0</v>
      </c>
      <c r="G621" s="692">
        <v>0.0</v>
      </c>
      <c r="H621" s="693">
        <f t="shared" si="470"/>
        <v>0</v>
      </c>
      <c r="I621" s="701"/>
      <c r="J621" s="647"/>
      <c r="K621" s="1814" t="s">
        <v>751</v>
      </c>
      <c r="L621" s="692">
        <f t="shared" si="467"/>
        <v>0</v>
      </c>
      <c r="M621" s="701">
        <f t="shared" ref="M621:M622" si="472">(L621-H621)</f>
        <v>0</v>
      </c>
      <c r="N621" s="692">
        <v>0.0</v>
      </c>
      <c r="O621" s="701">
        <f t="shared" si="471"/>
        <v>0</v>
      </c>
      <c r="P621" s="701"/>
      <c r="Q621" s="1686"/>
      <c r="R621" s="1686"/>
      <c r="S621" s="1532"/>
      <c r="T621" s="1532"/>
      <c r="U621" s="1532"/>
      <c r="V621" s="1532"/>
      <c r="W621" s="1532"/>
      <c r="X621" s="1532"/>
      <c r="Y621" s="1532"/>
      <c r="Z621" s="1532"/>
      <c r="AA621" s="1532"/>
      <c r="AB621" s="1532"/>
    </row>
    <row r="622">
      <c r="A622" s="1714" t="s">
        <v>80</v>
      </c>
      <c r="B622" s="692">
        <v>0.0</v>
      </c>
      <c r="C622" s="692">
        <v>0.0</v>
      </c>
      <c r="D622" s="692">
        <v>1.0</v>
      </c>
      <c r="E622" s="692">
        <v>1.0</v>
      </c>
      <c r="F622" s="692">
        <v>0.0</v>
      </c>
      <c r="G622" s="692">
        <v>0.0</v>
      </c>
      <c r="H622" s="693">
        <f t="shared" si="470"/>
        <v>2</v>
      </c>
      <c r="I622" s="701"/>
      <c r="J622" s="647"/>
      <c r="K622" s="1714" t="s">
        <v>80</v>
      </c>
      <c r="L622" s="692">
        <f t="shared" si="467"/>
        <v>22</v>
      </c>
      <c r="M622" s="701">
        <f t="shared" si="472"/>
        <v>20</v>
      </c>
      <c r="N622" s="692">
        <v>0.0</v>
      </c>
      <c r="O622" s="701">
        <f>sum(M622,N622)</f>
        <v>20</v>
      </c>
      <c r="P622" s="701"/>
      <c r="Q622" s="1686"/>
      <c r="R622" s="1686"/>
      <c r="S622" s="1532"/>
      <c r="T622" s="1532"/>
      <c r="U622" s="1532"/>
      <c r="V622" s="1532"/>
      <c r="W622" s="1532"/>
      <c r="X622" s="1532"/>
      <c r="Y622" s="1532"/>
      <c r="Z622" s="1532"/>
      <c r="AA622" s="1532"/>
      <c r="AB622" s="1532"/>
    </row>
    <row r="623">
      <c r="A623" s="1715" t="s">
        <v>111</v>
      </c>
      <c r="B623" s="1760">
        <v>0.0</v>
      </c>
      <c r="C623" s="1760">
        <v>0.0</v>
      </c>
      <c r="D623" s="1760">
        <v>0.0</v>
      </c>
      <c r="E623" s="1760">
        <v>0.0</v>
      </c>
      <c r="F623" s="1760">
        <v>0.0</v>
      </c>
      <c r="G623" s="1760">
        <v>0.0</v>
      </c>
      <c r="H623" s="1761">
        <f t="shared" ref="H623:H625" si="473">SUM(B623:G623)</f>
        <v>0</v>
      </c>
      <c r="I623" s="1762">
        <f>SUM(H623:H627)</f>
        <v>0</v>
      </c>
      <c r="J623" s="647"/>
      <c r="K623" s="1715" t="s">
        <v>111</v>
      </c>
      <c r="L623" s="1765">
        <f t="shared" si="467"/>
        <v>30</v>
      </c>
      <c r="M623" s="1762">
        <f>(L623-H623)-R623</f>
        <v>30</v>
      </c>
      <c r="N623" s="1765">
        <v>0.0</v>
      </c>
      <c r="O623" s="1762">
        <f t="shared" ref="O623:O624" si="474">SUM(M623,N623)</f>
        <v>30</v>
      </c>
      <c r="P623" s="1817" t="s">
        <v>804</v>
      </c>
      <c r="Q623" s="1817"/>
      <c r="R623" s="1762"/>
      <c r="S623" s="1532"/>
      <c r="T623" s="1532"/>
      <c r="U623" s="1532"/>
      <c r="V623" s="1532"/>
      <c r="W623" s="1532"/>
      <c r="X623" s="1532"/>
      <c r="Y623" s="1532"/>
      <c r="Z623" s="1532"/>
      <c r="AA623" s="1532"/>
      <c r="AB623" s="1532"/>
    </row>
    <row r="624">
      <c r="A624" s="1714" t="s">
        <v>77</v>
      </c>
      <c r="B624" s="692">
        <v>0.0</v>
      </c>
      <c r="C624" s="692">
        <v>0.0</v>
      </c>
      <c r="D624" s="692">
        <v>0.0</v>
      </c>
      <c r="E624" s="692">
        <v>0.0</v>
      </c>
      <c r="F624" s="692">
        <v>0.0</v>
      </c>
      <c r="G624" s="692">
        <v>0.0</v>
      </c>
      <c r="H624" s="693">
        <f t="shared" si="473"/>
        <v>0</v>
      </c>
      <c r="I624" s="596">
        <f>(I623/60)</f>
        <v>0</v>
      </c>
      <c r="J624" s="647"/>
      <c r="K624" s="1714" t="s">
        <v>77</v>
      </c>
      <c r="L624" s="692">
        <f t="shared" si="467"/>
        <v>10</v>
      </c>
      <c r="M624" s="701">
        <f>(L624-H624-H625)-R624</f>
        <v>10</v>
      </c>
      <c r="N624" s="692">
        <v>0.0</v>
      </c>
      <c r="O624" s="701">
        <f t="shared" si="474"/>
        <v>10</v>
      </c>
      <c r="P624" s="1879"/>
      <c r="Q624" s="1686"/>
      <c r="R624" s="1621"/>
      <c r="S624" s="1532"/>
      <c r="T624" s="1532"/>
      <c r="U624" s="1532"/>
      <c r="V624" s="1532"/>
      <c r="W624" s="1532"/>
      <c r="X624" s="1532"/>
      <c r="Y624" s="1532"/>
      <c r="Z624" s="1532"/>
      <c r="AA624" s="1532"/>
      <c r="AB624" s="1532"/>
    </row>
    <row r="625">
      <c r="A625" s="1714" t="s">
        <v>78</v>
      </c>
      <c r="B625" s="692">
        <v>0.0</v>
      </c>
      <c r="C625" s="692">
        <v>0.0</v>
      </c>
      <c r="D625" s="692">
        <v>0.0</v>
      </c>
      <c r="E625" s="692">
        <v>0.0</v>
      </c>
      <c r="F625" s="692">
        <v>0.0</v>
      </c>
      <c r="G625" s="692">
        <v>0.0</v>
      </c>
      <c r="H625" s="693">
        <f t="shared" si="473"/>
        <v>0</v>
      </c>
      <c r="I625" s="701"/>
      <c r="J625" s="647"/>
      <c r="K625" s="1714" t="s">
        <v>78</v>
      </c>
      <c r="L625" s="692" t="str">
        <f t="shared" si="467"/>
        <v>-</v>
      </c>
      <c r="M625" s="701" t="s">
        <v>79</v>
      </c>
      <c r="N625" s="692" t="s">
        <v>79</v>
      </c>
      <c r="O625" s="701" t="s">
        <v>79</v>
      </c>
      <c r="P625" s="701"/>
      <c r="Q625" s="1686"/>
      <c r="R625" s="1686"/>
      <c r="S625" s="1532"/>
      <c r="T625" s="1532"/>
      <c r="U625" s="1532"/>
      <c r="V625" s="1532"/>
      <c r="W625" s="1532"/>
      <c r="X625" s="1532"/>
      <c r="Y625" s="1532"/>
      <c r="Z625" s="1532"/>
      <c r="AA625" s="1532"/>
      <c r="AB625" s="1532"/>
    </row>
    <row r="626">
      <c r="A626" s="1714" t="s">
        <v>446</v>
      </c>
      <c r="B626" s="692">
        <v>0.0</v>
      </c>
      <c r="C626" s="692">
        <v>0.0</v>
      </c>
      <c r="D626" s="692">
        <v>0.0</v>
      </c>
      <c r="E626" s="692">
        <v>0.0</v>
      </c>
      <c r="F626" s="692">
        <v>0.0</v>
      </c>
      <c r="G626" s="692">
        <v>0.0</v>
      </c>
      <c r="H626" s="693">
        <f t="shared" ref="H626:H628" si="475">sum(B626:G626)</f>
        <v>0</v>
      </c>
      <c r="I626" s="701"/>
      <c r="J626" s="647"/>
      <c r="K626" s="1714" t="s">
        <v>446</v>
      </c>
      <c r="L626" s="692">
        <f t="shared" si="467"/>
        <v>3</v>
      </c>
      <c r="M626" s="701">
        <f>(L626-H626)-R626</f>
        <v>3</v>
      </c>
      <c r="N626" s="692">
        <v>0.0</v>
      </c>
      <c r="O626" s="692">
        <v>2.0</v>
      </c>
      <c r="P626" s="701"/>
      <c r="Q626" s="1621"/>
      <c r="R626" s="1686"/>
      <c r="S626" s="1532"/>
      <c r="T626" s="1532"/>
      <c r="U626" s="1532"/>
      <c r="V626" s="1532"/>
      <c r="W626" s="1532"/>
      <c r="X626" s="1532"/>
      <c r="Y626" s="1532"/>
      <c r="Z626" s="1532"/>
      <c r="AA626" s="1532"/>
      <c r="AB626" s="1532"/>
    </row>
    <row r="627">
      <c r="A627" s="1814" t="s">
        <v>751</v>
      </c>
      <c r="B627" s="692">
        <v>0.0</v>
      </c>
      <c r="C627" s="692">
        <v>0.0</v>
      </c>
      <c r="D627" s="692">
        <v>0.0</v>
      </c>
      <c r="E627" s="692">
        <v>0.0</v>
      </c>
      <c r="F627" s="692">
        <v>0.0</v>
      </c>
      <c r="G627" s="692">
        <v>0.0</v>
      </c>
      <c r="H627" s="693">
        <f t="shared" si="475"/>
        <v>0</v>
      </c>
      <c r="I627" s="701"/>
      <c r="J627" s="647"/>
      <c r="K627" s="1814" t="s">
        <v>751</v>
      </c>
      <c r="L627" s="692">
        <f t="shared" si="467"/>
        <v>0</v>
      </c>
      <c r="M627" s="701">
        <f t="shared" ref="M627:M628" si="476">(L627-H627)</f>
        <v>0</v>
      </c>
      <c r="N627" s="692">
        <v>0.0</v>
      </c>
      <c r="O627" s="701">
        <f>SUM(M627,N627)</f>
        <v>0</v>
      </c>
      <c r="P627" s="701"/>
      <c r="Q627" s="1686"/>
      <c r="R627" s="1686"/>
      <c r="S627" s="1532"/>
      <c r="T627" s="1532"/>
      <c r="U627" s="1532"/>
      <c r="V627" s="1532"/>
      <c r="W627" s="1532"/>
      <c r="X627" s="1532"/>
      <c r="Y627" s="1532"/>
      <c r="Z627" s="1532"/>
      <c r="AA627" s="1532"/>
      <c r="AB627" s="1532"/>
    </row>
    <row r="628">
      <c r="A628" s="1714" t="s">
        <v>80</v>
      </c>
      <c r="B628" s="692">
        <v>0.0</v>
      </c>
      <c r="C628" s="692">
        <v>0.0</v>
      </c>
      <c r="D628" s="692">
        <v>0.0</v>
      </c>
      <c r="E628" s="692">
        <v>0.0</v>
      </c>
      <c r="F628" s="692">
        <v>0.0</v>
      </c>
      <c r="G628" s="692">
        <v>0.0</v>
      </c>
      <c r="H628" s="693">
        <f t="shared" si="475"/>
        <v>0</v>
      </c>
      <c r="I628" s="701"/>
      <c r="J628" s="647"/>
      <c r="K628" s="1714" t="s">
        <v>80</v>
      </c>
      <c r="L628" s="692">
        <f t="shared" si="467"/>
        <v>29</v>
      </c>
      <c r="M628" s="701">
        <f t="shared" si="476"/>
        <v>29</v>
      </c>
      <c r="N628" s="692">
        <v>0.0</v>
      </c>
      <c r="O628" s="701">
        <f>sum(M628,N628)</f>
        <v>29</v>
      </c>
      <c r="P628" s="701"/>
      <c r="Q628" s="1686"/>
      <c r="R628" s="1686"/>
      <c r="S628" s="1532"/>
      <c r="T628" s="1532"/>
      <c r="U628" s="1532"/>
      <c r="V628" s="1532"/>
      <c r="W628" s="1532"/>
      <c r="X628" s="1532"/>
      <c r="Y628" s="1532"/>
      <c r="Z628" s="1532"/>
      <c r="AA628" s="1532"/>
      <c r="AB628" s="1532"/>
    </row>
    <row r="629">
      <c r="A629" s="535" t="s">
        <v>117</v>
      </c>
      <c r="B629" s="1765">
        <v>13.0</v>
      </c>
      <c r="C629" s="1765">
        <v>9.0</v>
      </c>
      <c r="D629" s="1765">
        <v>0.0</v>
      </c>
      <c r="E629" s="1765">
        <v>6.0</v>
      </c>
      <c r="F629" s="1765">
        <v>8.0</v>
      </c>
      <c r="G629" s="1765">
        <v>7.0</v>
      </c>
      <c r="H629" s="1761">
        <f t="shared" ref="H629:H631" si="477">SUM(B629:G629)</f>
        <v>43</v>
      </c>
      <c r="I629" s="1762">
        <f>SUM(H629:H633)</f>
        <v>62</v>
      </c>
      <c r="J629" s="647"/>
      <c r="K629" s="535" t="s">
        <v>117</v>
      </c>
      <c r="L629" s="1765">
        <f t="shared" si="467"/>
        <v>48</v>
      </c>
      <c r="M629" s="1762">
        <f>(L629-H629)-R629</f>
        <v>5</v>
      </c>
      <c r="N629" s="1765">
        <v>50.0</v>
      </c>
      <c r="O629" s="1762">
        <f t="shared" ref="O629:O630" si="478">SUM(M629,N629)</f>
        <v>55</v>
      </c>
      <c r="P629" s="1765" t="s">
        <v>3</v>
      </c>
      <c r="Q629" s="1766"/>
      <c r="R629" s="1765"/>
      <c r="S629" s="1532"/>
      <c r="T629" s="1532"/>
      <c r="U629" s="1532"/>
      <c r="V629" s="1532"/>
      <c r="W629" s="1532"/>
      <c r="X629" s="1532"/>
      <c r="Y629" s="1532"/>
      <c r="Z629" s="1532"/>
      <c r="AA629" s="1532"/>
      <c r="AB629" s="1532"/>
    </row>
    <row r="630">
      <c r="A630" s="1714" t="s">
        <v>77</v>
      </c>
      <c r="B630" s="692">
        <v>0.0</v>
      </c>
      <c r="C630" s="692">
        <v>0.0</v>
      </c>
      <c r="D630" s="692">
        <v>0.0</v>
      </c>
      <c r="E630" s="692">
        <v>0.0</v>
      </c>
      <c r="F630" s="692">
        <v>0.0</v>
      </c>
      <c r="G630" s="692">
        <v>0.0</v>
      </c>
      <c r="H630" s="693">
        <f t="shared" si="477"/>
        <v>0</v>
      </c>
      <c r="I630" s="596">
        <f>(I629/60)</f>
        <v>1.033333333</v>
      </c>
      <c r="J630" s="647"/>
      <c r="K630" s="1714" t="s">
        <v>77</v>
      </c>
      <c r="L630" s="692">
        <f t="shared" si="467"/>
        <v>15</v>
      </c>
      <c r="M630" s="701">
        <f>(L630-H630-H631)-R630</f>
        <v>0</v>
      </c>
      <c r="N630" s="692">
        <v>20.0</v>
      </c>
      <c r="O630" s="701">
        <f t="shared" si="478"/>
        <v>20</v>
      </c>
      <c r="P630" s="701"/>
      <c r="Q630" s="1621"/>
      <c r="R630" s="1621"/>
      <c r="S630" s="1532"/>
      <c r="T630" s="1532"/>
      <c r="U630" s="1532"/>
      <c r="V630" s="1532"/>
      <c r="W630" s="1532"/>
      <c r="X630" s="1532"/>
      <c r="Y630" s="1532"/>
      <c r="Z630" s="1532"/>
      <c r="AA630" s="1532"/>
      <c r="AB630" s="1532"/>
    </row>
    <row r="631">
      <c r="A631" s="1714" t="s">
        <v>78</v>
      </c>
      <c r="B631" s="692">
        <v>0.0</v>
      </c>
      <c r="C631" s="692">
        <v>9.0</v>
      </c>
      <c r="D631" s="692">
        <v>0.0</v>
      </c>
      <c r="E631" s="692">
        <v>5.0</v>
      </c>
      <c r="F631" s="692">
        <v>1.0</v>
      </c>
      <c r="G631" s="692">
        <v>0.0</v>
      </c>
      <c r="H631" s="693">
        <f t="shared" si="477"/>
        <v>15</v>
      </c>
      <c r="I631" s="701"/>
      <c r="J631" s="647"/>
      <c r="K631" s="1714" t="s">
        <v>78</v>
      </c>
      <c r="L631" s="692" t="str">
        <f t="shared" si="467"/>
        <v>-</v>
      </c>
      <c r="M631" s="701" t="s">
        <v>79</v>
      </c>
      <c r="N631" s="692" t="s">
        <v>79</v>
      </c>
      <c r="O631" s="701" t="s">
        <v>79</v>
      </c>
      <c r="P631" s="701"/>
      <c r="Q631" s="1686"/>
      <c r="R631" s="1686"/>
      <c r="S631" s="1532"/>
      <c r="T631" s="1532"/>
      <c r="U631" s="1532"/>
      <c r="V631" s="1532"/>
      <c r="W631" s="1532"/>
      <c r="X631" s="1532"/>
      <c r="Y631" s="1532"/>
      <c r="Z631" s="1532"/>
      <c r="AA631" s="1532"/>
      <c r="AB631" s="1532"/>
    </row>
    <row r="632">
      <c r="A632" s="1714" t="s">
        <v>446</v>
      </c>
      <c r="B632" s="692">
        <v>0.0</v>
      </c>
      <c r="C632" s="692">
        <v>1.0</v>
      </c>
      <c r="D632" s="692">
        <v>0.0</v>
      </c>
      <c r="E632" s="692">
        <v>1.0</v>
      </c>
      <c r="F632" s="692">
        <v>0.0</v>
      </c>
      <c r="G632" s="692">
        <v>0.0</v>
      </c>
      <c r="H632" s="693">
        <f t="shared" ref="H632:H634" si="479">sum(B632:G632)</f>
        <v>2</v>
      </c>
      <c r="I632" s="701"/>
      <c r="J632" s="647"/>
      <c r="K632" s="1714" t="s">
        <v>446</v>
      </c>
      <c r="L632" s="692">
        <f t="shared" si="467"/>
        <v>9</v>
      </c>
      <c r="M632" s="701">
        <f>(L632-H632)-R632</f>
        <v>7</v>
      </c>
      <c r="N632" s="692">
        <v>0.0</v>
      </c>
      <c r="O632" s="701">
        <f t="shared" ref="O632:O633" si="480">SUM(M632,N632)</f>
        <v>7</v>
      </c>
      <c r="P632" s="701"/>
      <c r="Q632" s="1686"/>
      <c r="R632" s="1621"/>
      <c r="S632" s="1532"/>
      <c r="T632" s="1532"/>
      <c r="U632" s="1532"/>
      <c r="V632" s="1532"/>
      <c r="W632" s="1532"/>
      <c r="X632" s="1532"/>
      <c r="Y632" s="1532"/>
      <c r="Z632" s="1532"/>
      <c r="AA632" s="1532"/>
      <c r="AB632" s="1532"/>
    </row>
    <row r="633">
      <c r="A633" s="1814" t="s">
        <v>751</v>
      </c>
      <c r="B633" s="692">
        <v>0.0</v>
      </c>
      <c r="C633" s="692">
        <v>1.0</v>
      </c>
      <c r="D633" s="692">
        <v>0.0</v>
      </c>
      <c r="E633" s="692">
        <v>1.0</v>
      </c>
      <c r="F633" s="692">
        <v>0.0</v>
      </c>
      <c r="G633" s="692">
        <v>0.0</v>
      </c>
      <c r="H633" s="693">
        <f t="shared" si="479"/>
        <v>2</v>
      </c>
      <c r="I633" s="701"/>
      <c r="J633" s="647"/>
      <c r="K633" s="1814" t="s">
        <v>751</v>
      </c>
      <c r="L633" s="692">
        <v>2.0</v>
      </c>
      <c r="M633" s="701">
        <f t="shared" ref="M633:M634" si="481">(L633-H633)</f>
        <v>0</v>
      </c>
      <c r="N633" s="692">
        <v>0.0</v>
      </c>
      <c r="O633" s="701">
        <f t="shared" si="480"/>
        <v>0</v>
      </c>
      <c r="P633" s="701"/>
      <c r="Q633" s="1686"/>
      <c r="R633" s="1686"/>
      <c r="S633" s="1532"/>
      <c r="T633" s="1532"/>
      <c r="U633" s="1532"/>
      <c r="V633" s="1532"/>
      <c r="W633" s="1532"/>
      <c r="X633" s="1532"/>
      <c r="Y633" s="1532"/>
      <c r="Z633" s="1532"/>
      <c r="AA633" s="1532"/>
      <c r="AB633" s="1532"/>
    </row>
    <row r="634">
      <c r="A634" s="1714" t="s">
        <v>80</v>
      </c>
      <c r="B634" s="692">
        <v>0.0</v>
      </c>
      <c r="C634" s="692">
        <v>0.0</v>
      </c>
      <c r="D634" s="692">
        <v>0.0</v>
      </c>
      <c r="E634" s="692">
        <v>17.0</v>
      </c>
      <c r="F634" s="692">
        <v>0.0</v>
      </c>
      <c r="G634" s="692">
        <v>3.0</v>
      </c>
      <c r="H634" s="693">
        <f t="shared" si="479"/>
        <v>20</v>
      </c>
      <c r="I634" s="701"/>
      <c r="J634" s="647"/>
      <c r="K634" s="1714" t="s">
        <v>80</v>
      </c>
      <c r="L634" s="692">
        <v>20.0</v>
      </c>
      <c r="M634" s="701">
        <f t="shared" si="481"/>
        <v>0</v>
      </c>
      <c r="N634" s="692">
        <v>30.0</v>
      </c>
      <c r="O634" s="701">
        <f>sum(M634,N634)</f>
        <v>30</v>
      </c>
      <c r="P634" s="701"/>
      <c r="Q634" s="1686"/>
      <c r="R634" s="1686"/>
      <c r="S634" s="1532"/>
      <c r="T634" s="1532"/>
      <c r="U634" s="1532"/>
      <c r="V634" s="1532"/>
      <c r="W634" s="1532"/>
      <c r="X634" s="1532"/>
      <c r="Y634" s="1532"/>
      <c r="Z634" s="1532"/>
      <c r="AA634" s="1532"/>
      <c r="AB634" s="1532"/>
    </row>
    <row r="635">
      <c r="A635" s="1716" t="s">
        <v>622</v>
      </c>
      <c r="B635" s="1760">
        <v>5.0</v>
      </c>
      <c r="C635" s="1760">
        <v>3.0</v>
      </c>
      <c r="D635" s="1760">
        <v>12.0</v>
      </c>
      <c r="E635" s="1760">
        <v>0.0</v>
      </c>
      <c r="F635" s="1760">
        <v>5.0</v>
      </c>
      <c r="G635" s="1760">
        <v>0.0</v>
      </c>
      <c r="H635" s="1761">
        <f t="shared" ref="H635:H637" si="482">SUM(B635:G635)</f>
        <v>25</v>
      </c>
      <c r="I635" s="1762">
        <f>SUM(H635:H639)</f>
        <v>37</v>
      </c>
      <c r="J635" s="647"/>
      <c r="K635" s="1716" t="s">
        <v>622</v>
      </c>
      <c r="L635" s="1765">
        <v>29.0</v>
      </c>
      <c r="M635" s="1762">
        <f>(L635-H635)-R635</f>
        <v>4</v>
      </c>
      <c r="N635" s="1765">
        <v>30.0</v>
      </c>
      <c r="O635" s="1762">
        <f t="shared" ref="O635:O636" si="483">SUM(M635,N635)</f>
        <v>34</v>
      </c>
      <c r="P635" s="1765" t="s">
        <v>2</v>
      </c>
      <c r="Q635" s="1766"/>
      <c r="R635" s="1762"/>
      <c r="S635" s="1532"/>
      <c r="T635" s="1532"/>
      <c r="U635" s="1532"/>
      <c r="V635" s="1532"/>
      <c r="W635" s="1532"/>
      <c r="X635" s="1532"/>
      <c r="Y635" s="1532"/>
      <c r="Z635" s="1532"/>
      <c r="AA635" s="1532"/>
      <c r="AB635" s="1532"/>
    </row>
    <row r="636">
      <c r="A636" s="1714" t="s">
        <v>77</v>
      </c>
      <c r="B636" s="692">
        <v>0.0</v>
      </c>
      <c r="C636" s="692">
        <v>0.0</v>
      </c>
      <c r="D636" s="692">
        <v>0.0</v>
      </c>
      <c r="E636" s="692">
        <v>0.0</v>
      </c>
      <c r="F636" s="692">
        <v>0.0</v>
      </c>
      <c r="G636" s="692">
        <v>0.0</v>
      </c>
      <c r="H636" s="693">
        <f t="shared" si="482"/>
        <v>0</v>
      </c>
      <c r="I636" s="596">
        <f>(I635/60)</f>
        <v>0.6166666667</v>
      </c>
      <c r="J636" s="647"/>
      <c r="K636" s="1714" t="s">
        <v>77</v>
      </c>
      <c r="L636" s="692">
        <v>10.0</v>
      </c>
      <c r="M636" s="701">
        <f>(L636-H636-H637)-R636</f>
        <v>3</v>
      </c>
      <c r="N636" s="692">
        <v>7.0</v>
      </c>
      <c r="O636" s="701">
        <f t="shared" si="483"/>
        <v>10</v>
      </c>
      <c r="P636" s="701"/>
      <c r="Q636" s="1686"/>
      <c r="R636" s="1686"/>
      <c r="S636" s="1532"/>
      <c r="T636" s="1532"/>
      <c r="U636" s="1532"/>
      <c r="V636" s="1532"/>
      <c r="W636" s="1532"/>
      <c r="X636" s="1532"/>
      <c r="Y636" s="1532"/>
      <c r="Z636" s="1532"/>
      <c r="AA636" s="1532"/>
      <c r="AB636" s="1532"/>
    </row>
    <row r="637">
      <c r="A637" s="1714" t="s">
        <v>78</v>
      </c>
      <c r="B637" s="692">
        <v>0.0</v>
      </c>
      <c r="C637" s="692">
        <v>5.0</v>
      </c>
      <c r="D637" s="692">
        <v>2.0</v>
      </c>
      <c r="E637" s="692">
        <v>0.0</v>
      </c>
      <c r="F637" s="692">
        <v>0.0</v>
      </c>
      <c r="G637" s="692">
        <v>0.0</v>
      </c>
      <c r="H637" s="693">
        <f t="shared" si="482"/>
        <v>7</v>
      </c>
      <c r="I637" s="701"/>
      <c r="J637" s="647"/>
      <c r="K637" s="1714" t="s">
        <v>78</v>
      </c>
      <c r="L637" s="692" t="str">
        <f>O141</f>
        <v>-</v>
      </c>
      <c r="M637" s="701" t="s">
        <v>79</v>
      </c>
      <c r="N637" s="692" t="s">
        <v>79</v>
      </c>
      <c r="O637" s="701" t="s">
        <v>79</v>
      </c>
      <c r="P637" s="701"/>
      <c r="Q637" s="1686"/>
      <c r="R637" s="1686"/>
      <c r="S637" s="1532"/>
      <c r="T637" s="1532"/>
      <c r="U637" s="1532"/>
      <c r="V637" s="1532"/>
      <c r="W637" s="1532"/>
      <c r="X637" s="1532"/>
      <c r="Y637" s="1532"/>
      <c r="Z637" s="1532"/>
      <c r="AA637" s="1532"/>
      <c r="AB637" s="1532"/>
    </row>
    <row r="638">
      <c r="A638" s="1714" t="s">
        <v>446</v>
      </c>
      <c r="B638" s="692">
        <v>0.0</v>
      </c>
      <c r="C638" s="692">
        <v>1.0</v>
      </c>
      <c r="D638" s="692">
        <v>2.0</v>
      </c>
      <c r="E638" s="692">
        <v>0.0</v>
      </c>
      <c r="F638" s="692">
        <v>0.0</v>
      </c>
      <c r="G638" s="692">
        <v>2.0</v>
      </c>
      <c r="H638" s="693">
        <f t="shared" ref="H638:H640" si="484">sum(B638:G638)</f>
        <v>5</v>
      </c>
      <c r="I638" s="701"/>
      <c r="J638" s="647"/>
      <c r="K638" s="1714" t="s">
        <v>446</v>
      </c>
      <c r="L638" s="692">
        <v>5.0</v>
      </c>
      <c r="M638" s="701">
        <f>(L638-H638)-R638</f>
        <v>0</v>
      </c>
      <c r="N638" s="692">
        <v>3.0</v>
      </c>
      <c r="O638" s="701">
        <f t="shared" ref="O638:O639" si="485">SUM(M638,N638)</f>
        <v>3</v>
      </c>
      <c r="P638" s="701"/>
      <c r="Q638" s="1621"/>
      <c r="R638" s="1686"/>
      <c r="S638" s="1532"/>
      <c r="T638" s="1532"/>
      <c r="U638" s="1532"/>
      <c r="V638" s="1532"/>
      <c r="W638" s="1532"/>
      <c r="X638" s="1532"/>
      <c r="Y638" s="1532"/>
      <c r="Z638" s="1532"/>
      <c r="AA638" s="1532"/>
      <c r="AB638" s="1532"/>
    </row>
    <row r="639">
      <c r="A639" s="1814" t="s">
        <v>751</v>
      </c>
      <c r="B639" s="692">
        <v>0.0</v>
      </c>
      <c r="C639" s="692">
        <v>0.0</v>
      </c>
      <c r="D639" s="692">
        <v>0.0</v>
      </c>
      <c r="E639" s="692">
        <v>0.0</v>
      </c>
      <c r="F639" s="692">
        <v>0.0</v>
      </c>
      <c r="G639" s="692">
        <v>0.0</v>
      </c>
      <c r="H639" s="693">
        <f t="shared" si="484"/>
        <v>0</v>
      </c>
      <c r="I639" s="701"/>
      <c r="J639" s="647"/>
      <c r="K639" s="1814" t="s">
        <v>751</v>
      </c>
      <c r="L639" s="692">
        <f>O143</f>
        <v>0</v>
      </c>
      <c r="M639" s="701">
        <f t="shared" ref="M639:M640" si="486">(L639-H639)</f>
        <v>0</v>
      </c>
      <c r="N639" s="692">
        <v>0.0</v>
      </c>
      <c r="O639" s="701">
        <f t="shared" si="485"/>
        <v>0</v>
      </c>
      <c r="P639" s="701"/>
      <c r="Q639" s="1686"/>
      <c r="R639" s="1686"/>
      <c r="S639" s="1532"/>
      <c r="T639" s="1532"/>
      <c r="U639" s="1532"/>
      <c r="V639" s="1532"/>
      <c r="W639" s="1532"/>
      <c r="X639" s="1532"/>
      <c r="Y639" s="1532"/>
      <c r="Z639" s="1532"/>
      <c r="AA639" s="1532"/>
      <c r="AB639" s="1532"/>
    </row>
    <row r="640">
      <c r="A640" s="1714" t="s">
        <v>80</v>
      </c>
      <c r="B640" s="692">
        <v>0.0</v>
      </c>
      <c r="C640" s="692">
        <v>0.0</v>
      </c>
      <c r="D640" s="692">
        <v>0.0</v>
      </c>
      <c r="E640" s="692">
        <v>0.0</v>
      </c>
      <c r="F640" s="692">
        <v>0.0</v>
      </c>
      <c r="G640" s="692">
        <v>0.0</v>
      </c>
      <c r="H640" s="693">
        <f t="shared" si="484"/>
        <v>0</v>
      </c>
      <c r="I640" s="701"/>
      <c r="J640" s="647"/>
      <c r="K640" s="1714" t="s">
        <v>80</v>
      </c>
      <c r="L640" s="692">
        <v>29.0</v>
      </c>
      <c r="M640" s="701">
        <f t="shared" si="486"/>
        <v>29</v>
      </c>
      <c r="N640" s="692">
        <v>0.0</v>
      </c>
      <c r="O640" s="701">
        <f>sum(M640,N640)</f>
        <v>29</v>
      </c>
      <c r="P640" s="701"/>
      <c r="Q640" s="1621"/>
      <c r="R640" s="1686"/>
      <c r="S640" s="1532"/>
      <c r="T640" s="1532"/>
      <c r="U640" s="1532"/>
      <c r="V640" s="1532"/>
      <c r="W640" s="1532"/>
      <c r="X640" s="1532"/>
      <c r="Y640" s="1532"/>
      <c r="Z640" s="1532"/>
      <c r="AA640" s="1532"/>
      <c r="AB640" s="1532"/>
    </row>
    <row r="641">
      <c r="A641" s="1771" t="s">
        <v>659</v>
      </c>
      <c r="B641" s="1760">
        <v>0.0</v>
      </c>
      <c r="C641" s="1760">
        <v>2.0</v>
      </c>
      <c r="D641" s="1760">
        <v>5.0</v>
      </c>
      <c r="E641" s="1760">
        <v>7.0</v>
      </c>
      <c r="F641" s="1760">
        <v>9.0</v>
      </c>
      <c r="G641" s="1760">
        <v>0.0</v>
      </c>
      <c r="H641" s="1761">
        <f t="shared" ref="H641:H643" si="487">SUM(B641:G641)</f>
        <v>23</v>
      </c>
      <c r="I641" s="1762">
        <f>SUM(H641:H645)</f>
        <v>36</v>
      </c>
      <c r="J641" s="647"/>
      <c r="K641" s="1771" t="s">
        <v>659</v>
      </c>
      <c r="L641" s="1765">
        <v>57.0</v>
      </c>
      <c r="M641" s="1762">
        <f>(L641-H641)-R641</f>
        <v>34</v>
      </c>
      <c r="N641" s="1765">
        <v>0.0</v>
      </c>
      <c r="O641" s="1762">
        <f t="shared" ref="O641:O642" si="488">SUM(M641,N641)</f>
        <v>34</v>
      </c>
      <c r="P641" s="1765" t="s">
        <v>4</v>
      </c>
      <c r="Q641" s="1685"/>
      <c r="R641" s="1762"/>
      <c r="S641" s="1532"/>
      <c r="T641" s="1532"/>
      <c r="U641" s="1532"/>
      <c r="V641" s="1532"/>
      <c r="W641" s="1532"/>
      <c r="X641" s="1532"/>
      <c r="Y641" s="1532"/>
      <c r="Z641" s="1532"/>
      <c r="AA641" s="1532"/>
      <c r="AB641" s="1532"/>
    </row>
    <row r="642">
      <c r="A642" s="1714" t="s">
        <v>77</v>
      </c>
      <c r="B642" s="692">
        <v>0.0</v>
      </c>
      <c r="C642" s="692">
        <v>1.0</v>
      </c>
      <c r="D642" s="692">
        <v>0.0</v>
      </c>
      <c r="E642" s="692">
        <v>0.0</v>
      </c>
      <c r="F642" s="692">
        <v>0.0</v>
      </c>
      <c r="G642" s="692">
        <v>0.0</v>
      </c>
      <c r="H642" s="693">
        <f t="shared" si="487"/>
        <v>1</v>
      </c>
      <c r="I642" s="596">
        <f>(I641/60)</f>
        <v>0.6</v>
      </c>
      <c r="J642" s="647"/>
      <c r="K642" s="1714" t="s">
        <v>77</v>
      </c>
      <c r="L642" s="692">
        <v>11.0</v>
      </c>
      <c r="M642" s="701">
        <f>(L642-H642-H643)-R642</f>
        <v>3</v>
      </c>
      <c r="N642" s="692">
        <v>10.0</v>
      </c>
      <c r="O642" s="701">
        <f t="shared" si="488"/>
        <v>13</v>
      </c>
      <c r="P642" s="701"/>
      <c r="Q642" s="1686"/>
      <c r="R642" s="1686"/>
      <c r="S642" s="1532"/>
      <c r="T642" s="1532"/>
      <c r="U642" s="1532"/>
      <c r="V642" s="1532"/>
      <c r="W642" s="1532"/>
      <c r="X642" s="1532"/>
      <c r="Y642" s="1532"/>
      <c r="Z642" s="1532"/>
      <c r="AA642" s="1532"/>
      <c r="AB642" s="1532"/>
    </row>
    <row r="643">
      <c r="A643" s="1714" t="s">
        <v>78</v>
      </c>
      <c r="B643" s="692">
        <v>4.0</v>
      </c>
      <c r="C643" s="692">
        <v>0.0</v>
      </c>
      <c r="D643" s="692">
        <v>2.0</v>
      </c>
      <c r="E643" s="692">
        <v>0.0</v>
      </c>
      <c r="F643" s="692">
        <v>0.0</v>
      </c>
      <c r="G643" s="692">
        <v>1.0</v>
      </c>
      <c r="H643" s="693">
        <f t="shared" si="487"/>
        <v>7</v>
      </c>
      <c r="I643" s="701"/>
      <c r="J643" s="647"/>
      <c r="K643" s="1714" t="s">
        <v>78</v>
      </c>
      <c r="L643" s="692" t="str">
        <f>O147</f>
        <v>-</v>
      </c>
      <c r="M643" s="701" t="s">
        <v>79</v>
      </c>
      <c r="N643" s="692" t="s">
        <v>79</v>
      </c>
      <c r="O643" s="701" t="s">
        <v>79</v>
      </c>
      <c r="P643" s="701"/>
      <c r="Q643" s="1686"/>
      <c r="R643" s="1686"/>
      <c r="S643" s="1532"/>
      <c r="T643" s="1532"/>
      <c r="U643" s="1532"/>
      <c r="V643" s="1532"/>
      <c r="W643" s="1532"/>
      <c r="X643" s="1532"/>
      <c r="Y643" s="1532"/>
      <c r="Z643" s="1532"/>
      <c r="AA643" s="1532"/>
      <c r="AB643" s="1532"/>
    </row>
    <row r="644">
      <c r="A644" s="1714" t="s">
        <v>446</v>
      </c>
      <c r="B644" s="692">
        <v>0.0</v>
      </c>
      <c r="C644" s="692">
        <v>2.0</v>
      </c>
      <c r="D644" s="692">
        <v>2.0</v>
      </c>
      <c r="E644" s="692">
        <v>1.0</v>
      </c>
      <c r="F644" s="692">
        <v>0.0</v>
      </c>
      <c r="G644" s="692">
        <v>0.0</v>
      </c>
      <c r="H644" s="693">
        <f t="shared" ref="H644:H646" si="489">sum(B644:G644)</f>
        <v>5</v>
      </c>
      <c r="I644" s="701"/>
      <c r="J644" s="647"/>
      <c r="K644" s="1714" t="s">
        <v>446</v>
      </c>
      <c r="L644" s="692">
        <v>6.0</v>
      </c>
      <c r="M644" s="701">
        <f>(L644-H644)-R644</f>
        <v>1</v>
      </c>
      <c r="N644" s="692">
        <v>10.0</v>
      </c>
      <c r="O644" s="701">
        <f t="shared" ref="O644:O645" si="490">SUM(M644,N644)</f>
        <v>11</v>
      </c>
      <c r="P644" s="701"/>
      <c r="Q644" s="1686"/>
      <c r="R644" s="1686"/>
      <c r="S644" s="1532"/>
      <c r="T644" s="1532"/>
      <c r="U644" s="1532"/>
      <c r="V644" s="1532"/>
      <c r="W644" s="1532"/>
      <c r="X644" s="1532"/>
      <c r="Y644" s="1532"/>
      <c r="Z644" s="1532"/>
      <c r="AA644" s="1532"/>
      <c r="AB644" s="1532"/>
    </row>
    <row r="645">
      <c r="A645" s="1814" t="s">
        <v>751</v>
      </c>
      <c r="B645" s="692">
        <v>0.0</v>
      </c>
      <c r="C645" s="692">
        <v>0.0</v>
      </c>
      <c r="D645" s="692">
        <v>0.0</v>
      </c>
      <c r="E645" s="692">
        <v>0.0</v>
      </c>
      <c r="F645" s="692">
        <v>0.0</v>
      </c>
      <c r="G645" s="692">
        <v>0.0</v>
      </c>
      <c r="H645" s="693">
        <f t="shared" si="489"/>
        <v>0</v>
      </c>
      <c r="I645" s="701"/>
      <c r="J645" s="647"/>
      <c r="K645" s="1814" t="s">
        <v>751</v>
      </c>
      <c r="L645" s="692">
        <f>O149</f>
        <v>0</v>
      </c>
      <c r="M645" s="701">
        <f t="shared" ref="M645:M646" si="491">(L645-H645)</f>
        <v>0</v>
      </c>
      <c r="N645" s="692">
        <v>0.0</v>
      </c>
      <c r="O645" s="701">
        <f t="shared" si="490"/>
        <v>0</v>
      </c>
      <c r="P645" s="701"/>
      <c r="Q645" s="1686"/>
      <c r="R645" s="1686"/>
      <c r="S645" s="1532"/>
      <c r="T645" s="1532"/>
      <c r="U645" s="1532"/>
      <c r="V645" s="1532"/>
      <c r="W645" s="1532"/>
      <c r="X645" s="1532"/>
      <c r="Y645" s="1532"/>
      <c r="Z645" s="1532"/>
      <c r="AA645" s="1532"/>
      <c r="AB645" s="1532"/>
    </row>
    <row r="646">
      <c r="A646" s="1714" t="s">
        <v>80</v>
      </c>
      <c r="B646" s="692">
        <v>0.0</v>
      </c>
      <c r="C646" s="692">
        <v>0.0</v>
      </c>
      <c r="D646" s="692">
        <v>0.0</v>
      </c>
      <c r="E646" s="692">
        <v>0.0</v>
      </c>
      <c r="F646" s="692">
        <v>0.0</v>
      </c>
      <c r="G646" s="692">
        <v>0.0</v>
      </c>
      <c r="H646" s="693">
        <f t="shared" si="489"/>
        <v>0</v>
      </c>
      <c r="I646" s="701"/>
      <c r="J646" s="647"/>
      <c r="K646" s="1714" t="s">
        <v>80</v>
      </c>
      <c r="L646" s="692">
        <v>20.0</v>
      </c>
      <c r="M646" s="701">
        <f t="shared" si="491"/>
        <v>20</v>
      </c>
      <c r="N646" s="692">
        <v>0.0</v>
      </c>
      <c r="O646" s="701">
        <f>sum(M646,N646)</f>
        <v>20</v>
      </c>
      <c r="P646" s="701"/>
      <c r="Q646" s="1686"/>
      <c r="R646" s="1686"/>
      <c r="S646" s="1532"/>
      <c r="T646" s="1532"/>
      <c r="U646" s="1532"/>
      <c r="V646" s="1532"/>
      <c r="W646" s="1532"/>
      <c r="X646" s="1532"/>
      <c r="Y646" s="1532"/>
      <c r="Z646" s="1532"/>
      <c r="AA646" s="1532"/>
      <c r="AB646" s="1532"/>
    </row>
    <row r="647">
      <c r="A647" s="1771" t="s">
        <v>600</v>
      </c>
      <c r="B647" s="1760">
        <v>0.0</v>
      </c>
      <c r="C647" s="1760">
        <v>0.0</v>
      </c>
      <c r="D647" s="1760">
        <v>1.0</v>
      </c>
      <c r="E647" s="1760">
        <v>0.0</v>
      </c>
      <c r="F647" s="1760">
        <v>0.0</v>
      </c>
      <c r="G647" s="1760">
        <v>0.0</v>
      </c>
      <c r="H647" s="1760"/>
      <c r="I647" s="1775"/>
      <c r="J647" s="1880"/>
      <c r="K647" s="1771" t="s">
        <v>600</v>
      </c>
      <c r="L647" s="1762">
        <f t="shared" ref="L647:L652" si="492">O53</f>
        <v>33</v>
      </c>
      <c r="M647" s="1762">
        <f>(L647-H647)-R647</f>
        <v>33</v>
      </c>
      <c r="N647" s="1760">
        <v>0.0</v>
      </c>
      <c r="O647" s="1762">
        <f t="shared" ref="O647:O652" si="493">SUM(M647,N647)</f>
        <v>33</v>
      </c>
      <c r="P647" s="1760" t="s">
        <v>805</v>
      </c>
      <c r="Q647" s="1775"/>
      <c r="R647" s="1775"/>
      <c r="S647" s="1532"/>
      <c r="T647" s="1532"/>
      <c r="U647" s="1532"/>
      <c r="V647" s="1532"/>
      <c r="W647" s="1532"/>
      <c r="X647" s="1532"/>
      <c r="Y647" s="1532"/>
      <c r="Z647" s="1532"/>
      <c r="AA647" s="1532"/>
      <c r="AB647" s="1532"/>
    </row>
    <row r="648">
      <c r="A648" s="1714" t="s">
        <v>77</v>
      </c>
      <c r="B648" s="690">
        <v>0.0</v>
      </c>
      <c r="C648" s="690">
        <v>0.0</v>
      </c>
      <c r="D648" s="690">
        <v>0.0</v>
      </c>
      <c r="E648" s="690">
        <v>0.0</v>
      </c>
      <c r="F648" s="690">
        <v>0.0</v>
      </c>
      <c r="G648" s="690">
        <v>0.0</v>
      </c>
      <c r="H648" s="693">
        <f t="shared" ref="H648:H650" si="494">SUM(B648:G648)</f>
        <v>0</v>
      </c>
      <c r="I648" s="701">
        <f>SUM(H648:H652)</f>
        <v>0</v>
      </c>
      <c r="J648" s="647"/>
      <c r="K648" s="1714" t="s">
        <v>77</v>
      </c>
      <c r="L648" s="701">
        <f t="shared" si="492"/>
        <v>0</v>
      </c>
      <c r="M648" s="701">
        <f>(L648-H648-H649)-R648</f>
        <v>0</v>
      </c>
      <c r="N648" s="692">
        <v>0.0</v>
      </c>
      <c r="O648" s="701">
        <f t="shared" si="493"/>
        <v>0</v>
      </c>
      <c r="P648" s="692"/>
      <c r="Q648" s="1686"/>
      <c r="R648" s="701"/>
      <c r="S648" s="1532"/>
      <c r="T648" s="1532"/>
      <c r="U648" s="1532"/>
      <c r="V648" s="1532"/>
      <c r="W648" s="1532"/>
      <c r="X648" s="1532"/>
      <c r="Y648" s="1532"/>
      <c r="Z648" s="1532"/>
      <c r="AA648" s="1532"/>
      <c r="AB648" s="1532"/>
    </row>
    <row r="649">
      <c r="A649" s="1714" t="s">
        <v>78</v>
      </c>
      <c r="B649" s="692">
        <v>0.0</v>
      </c>
      <c r="C649" s="692">
        <v>0.0</v>
      </c>
      <c r="D649" s="692">
        <v>0.0</v>
      </c>
      <c r="E649" s="692">
        <v>0.0</v>
      </c>
      <c r="F649" s="692">
        <v>0.0</v>
      </c>
      <c r="G649" s="692">
        <v>0.0</v>
      </c>
      <c r="H649" s="693">
        <f t="shared" si="494"/>
        <v>0</v>
      </c>
      <c r="I649" s="596">
        <f>(I648/60)</f>
        <v>0</v>
      </c>
      <c r="J649" s="647"/>
      <c r="K649" s="1714" t="s">
        <v>78</v>
      </c>
      <c r="L649" s="701" t="str">
        <f t="shared" si="492"/>
        <v>-</v>
      </c>
      <c r="M649" s="701" t="s">
        <v>79</v>
      </c>
      <c r="N649" s="692" t="s">
        <v>79</v>
      </c>
      <c r="O649" s="701">
        <f t="shared" si="493"/>
        <v>0</v>
      </c>
      <c r="P649" s="701"/>
      <c r="Q649" s="1621"/>
      <c r="R649" s="1686"/>
      <c r="S649" s="1532"/>
      <c r="T649" s="1532"/>
      <c r="U649" s="1532"/>
      <c r="V649" s="1532"/>
      <c r="W649" s="1532"/>
      <c r="X649" s="1532"/>
      <c r="Y649" s="1532"/>
      <c r="Z649" s="1532"/>
      <c r="AA649" s="1532"/>
      <c r="AB649" s="1532"/>
    </row>
    <row r="650">
      <c r="A650" s="1714" t="s">
        <v>446</v>
      </c>
      <c r="B650" s="692">
        <v>0.0</v>
      </c>
      <c r="C650" s="692">
        <v>0.0</v>
      </c>
      <c r="D650" s="692">
        <v>0.0</v>
      </c>
      <c r="E650" s="692">
        <v>0.0</v>
      </c>
      <c r="F650" s="692">
        <v>0.0</v>
      </c>
      <c r="G650" s="692">
        <v>0.0</v>
      </c>
      <c r="H650" s="693">
        <f t="shared" si="494"/>
        <v>0</v>
      </c>
      <c r="I650" s="701"/>
      <c r="J650" s="647"/>
      <c r="K650" s="1714" t="s">
        <v>446</v>
      </c>
      <c r="L650" s="701">
        <f t="shared" si="492"/>
        <v>0</v>
      </c>
      <c r="M650" s="701">
        <f>(L650-H650)-R650</f>
        <v>0</v>
      </c>
      <c r="N650" s="692">
        <v>0.0</v>
      </c>
      <c r="O650" s="701">
        <f t="shared" si="493"/>
        <v>0</v>
      </c>
      <c r="P650" s="701"/>
      <c r="Q650" s="1686"/>
      <c r="R650" s="1686"/>
      <c r="S650" s="1532"/>
      <c r="T650" s="1532"/>
      <c r="U650" s="1532"/>
      <c r="V650" s="1532"/>
      <c r="W650" s="1532"/>
      <c r="X650" s="1532"/>
      <c r="Y650" s="1532"/>
      <c r="Z650" s="1532"/>
      <c r="AA650" s="1532"/>
      <c r="AB650" s="1532"/>
    </row>
    <row r="651">
      <c r="A651" s="1814" t="s">
        <v>751</v>
      </c>
      <c r="B651" s="692">
        <v>0.0</v>
      </c>
      <c r="C651" s="692">
        <v>0.0</v>
      </c>
      <c r="D651" s="692">
        <v>0.0</v>
      </c>
      <c r="E651" s="692">
        <v>0.0</v>
      </c>
      <c r="F651" s="692">
        <v>0.0</v>
      </c>
      <c r="G651" s="692">
        <v>0.0</v>
      </c>
      <c r="H651" s="693">
        <f t="shared" ref="H651:H653" si="495">sum(B651:G651)</f>
        <v>0</v>
      </c>
      <c r="I651" s="701"/>
      <c r="J651" s="647"/>
      <c r="K651" s="1814" t="s">
        <v>751</v>
      </c>
      <c r="L651" s="701">
        <f t="shared" si="492"/>
        <v>0</v>
      </c>
      <c r="M651" s="701">
        <f t="shared" ref="M651:M653" si="496">(L651-H651)</f>
        <v>0</v>
      </c>
      <c r="N651" s="692">
        <v>0.0</v>
      </c>
      <c r="O651" s="701">
        <f t="shared" si="493"/>
        <v>0</v>
      </c>
      <c r="P651" s="701"/>
      <c r="Q651" s="1686"/>
      <c r="R651" s="1686"/>
      <c r="S651" s="1532"/>
      <c r="T651" s="1532"/>
      <c r="U651" s="1532"/>
      <c r="V651" s="1532"/>
      <c r="W651" s="1532"/>
      <c r="X651" s="1532"/>
      <c r="Y651" s="1532"/>
      <c r="Z651" s="1532"/>
      <c r="AA651" s="1532"/>
      <c r="AB651" s="1532"/>
    </row>
    <row r="652">
      <c r="A652" s="1714" t="s">
        <v>80</v>
      </c>
      <c r="B652" s="692">
        <v>0.0</v>
      </c>
      <c r="C652" s="692">
        <v>0.0</v>
      </c>
      <c r="D652" s="692">
        <v>0.0</v>
      </c>
      <c r="E652" s="692">
        <v>0.0</v>
      </c>
      <c r="F652" s="692">
        <v>0.0</v>
      </c>
      <c r="G652" s="692">
        <v>0.0</v>
      </c>
      <c r="H652" s="693">
        <f t="shared" si="495"/>
        <v>0</v>
      </c>
      <c r="I652" s="701"/>
      <c r="J652" s="647"/>
      <c r="K652" s="1714" t="s">
        <v>80</v>
      </c>
      <c r="L652" s="701">
        <f t="shared" si="492"/>
        <v>22</v>
      </c>
      <c r="M652" s="701">
        <f t="shared" si="496"/>
        <v>22</v>
      </c>
      <c r="N652" s="692">
        <v>0.0</v>
      </c>
      <c r="O652" s="701">
        <f t="shared" si="493"/>
        <v>22</v>
      </c>
      <c r="P652" s="701"/>
      <c r="Q652" s="1686"/>
      <c r="R652" s="1686"/>
      <c r="S652" s="1532"/>
      <c r="T652" s="1532"/>
      <c r="U652" s="1532"/>
      <c r="V652" s="1532"/>
      <c r="W652" s="1532"/>
      <c r="X652" s="1532"/>
      <c r="Y652" s="1532"/>
      <c r="Z652" s="1532"/>
      <c r="AA652" s="1532"/>
      <c r="AB652" s="1532"/>
    </row>
    <row r="653">
      <c r="A653" s="1820" t="s">
        <v>274</v>
      </c>
      <c r="B653" s="1765">
        <v>0.0</v>
      </c>
      <c r="C653" s="1765">
        <v>0.0</v>
      </c>
      <c r="D653" s="1765">
        <v>0.0</v>
      </c>
      <c r="E653" s="1765">
        <v>0.0</v>
      </c>
      <c r="F653" s="1765">
        <v>0.0</v>
      </c>
      <c r="G653" s="1765">
        <v>0.0</v>
      </c>
      <c r="H653" s="1761">
        <f t="shared" si="495"/>
        <v>0</v>
      </c>
      <c r="I653" s="1762"/>
      <c r="J653" s="647"/>
      <c r="K653" s="1820" t="s">
        <v>274</v>
      </c>
      <c r="L653" s="1765">
        <v>0.0</v>
      </c>
      <c r="M653" s="1762">
        <f t="shared" si="496"/>
        <v>0</v>
      </c>
      <c r="N653" s="1765"/>
      <c r="O653" s="1762">
        <f>sum(M653,N653)</f>
        <v>0</v>
      </c>
      <c r="P653" s="1762"/>
      <c r="Q653" s="1685"/>
      <c r="R653" s="1685"/>
      <c r="S653" s="1532"/>
      <c r="T653" s="1532"/>
      <c r="U653" s="1532"/>
      <c r="V653" s="1532"/>
      <c r="W653" s="1532"/>
      <c r="X653" s="1532"/>
      <c r="Y653" s="1532"/>
      <c r="Z653" s="1532"/>
      <c r="AA653" s="1532"/>
      <c r="AB653" s="1532"/>
    </row>
    <row r="654">
      <c r="A654" s="1714" t="s">
        <v>77</v>
      </c>
      <c r="B654" s="692">
        <v>0.0</v>
      </c>
      <c r="C654" s="692">
        <v>0.0</v>
      </c>
      <c r="D654" s="692">
        <v>0.0</v>
      </c>
      <c r="E654" s="692">
        <v>0.0</v>
      </c>
      <c r="F654" s="692">
        <v>0.0</v>
      </c>
      <c r="G654" s="692">
        <v>0.0</v>
      </c>
      <c r="H654" s="693">
        <f t="shared" ref="H654:H656" si="497">SUM(B654:G654)</f>
        <v>0</v>
      </c>
      <c r="I654" s="701">
        <f>SUM(H654:H658)</f>
        <v>0</v>
      </c>
      <c r="J654" s="647"/>
      <c r="K654" s="1714" t="s">
        <v>77</v>
      </c>
      <c r="L654" s="692">
        <v>0.0</v>
      </c>
      <c r="M654" s="701">
        <f>(L654-H654)-R654</f>
        <v>0</v>
      </c>
      <c r="N654" s="692"/>
      <c r="O654" s="701">
        <f t="shared" ref="O654:O655" si="498">SUM(M654,N654)</f>
        <v>0</v>
      </c>
      <c r="P654" s="701"/>
      <c r="Q654" s="1686"/>
      <c r="R654" s="701"/>
      <c r="S654" s="1532"/>
      <c r="T654" s="1532"/>
      <c r="U654" s="1532"/>
      <c r="V654" s="1532"/>
      <c r="W654" s="1532"/>
      <c r="X654" s="1532"/>
      <c r="Y654" s="1532"/>
      <c r="Z654" s="1532"/>
      <c r="AA654" s="1532"/>
      <c r="AB654" s="1532"/>
    </row>
    <row r="655">
      <c r="A655" s="1714" t="s">
        <v>78</v>
      </c>
      <c r="B655" s="692">
        <v>0.0</v>
      </c>
      <c r="C655" s="692">
        <v>0.0</v>
      </c>
      <c r="D655" s="692">
        <v>0.0</v>
      </c>
      <c r="E655" s="692">
        <v>0.0</v>
      </c>
      <c r="F655" s="692">
        <v>0.0</v>
      </c>
      <c r="G655" s="692">
        <v>0.0</v>
      </c>
      <c r="H655" s="693">
        <f t="shared" si="497"/>
        <v>0</v>
      </c>
      <c r="I655" s="596">
        <f>(I654/60)</f>
        <v>0</v>
      </c>
      <c r="J655" s="647"/>
      <c r="K655" s="1714" t="s">
        <v>78</v>
      </c>
      <c r="L655" s="692" t="s">
        <v>79</v>
      </c>
      <c r="M655" s="692" t="s">
        <v>79</v>
      </c>
      <c r="N655" s="692" t="s">
        <v>79</v>
      </c>
      <c r="O655" s="701">
        <f t="shared" si="498"/>
        <v>0</v>
      </c>
      <c r="P655" s="701"/>
      <c r="Q655" s="1819"/>
      <c r="R655" s="1686"/>
      <c r="S655" s="1532"/>
      <c r="T655" s="1532"/>
      <c r="U655" s="1532"/>
      <c r="V655" s="1532"/>
      <c r="W655" s="1532"/>
      <c r="X655" s="1532"/>
      <c r="Y655" s="1532"/>
      <c r="Z655" s="1532"/>
      <c r="AA655" s="1532"/>
      <c r="AB655" s="1532"/>
    </row>
    <row r="656">
      <c r="A656" s="1714" t="s">
        <v>446</v>
      </c>
      <c r="B656" s="692">
        <v>0.0</v>
      </c>
      <c r="C656" s="692">
        <v>0.0</v>
      </c>
      <c r="D656" s="692">
        <v>0.0</v>
      </c>
      <c r="E656" s="692">
        <v>0.0</v>
      </c>
      <c r="F656" s="692">
        <v>0.0</v>
      </c>
      <c r="G656" s="692">
        <v>0.0</v>
      </c>
      <c r="H656" s="693">
        <f t="shared" si="497"/>
        <v>0</v>
      </c>
      <c r="I656" s="701"/>
      <c r="J656" s="647"/>
      <c r="K656" s="1714" t="s">
        <v>446</v>
      </c>
      <c r="L656" s="692">
        <v>0.0</v>
      </c>
      <c r="M656" s="692">
        <v>0.0</v>
      </c>
      <c r="N656" s="692"/>
      <c r="O656" s="701" t="s">
        <v>79</v>
      </c>
      <c r="P656" s="701"/>
      <c r="Q656" s="1686"/>
      <c r="R656" s="1686"/>
      <c r="S656" s="1532"/>
      <c r="T656" s="1532"/>
      <c r="U656" s="1532"/>
      <c r="V656" s="1532"/>
      <c r="W656" s="1532"/>
      <c r="X656" s="1532"/>
      <c r="Y656" s="1532"/>
      <c r="Z656" s="1532"/>
      <c r="AA656" s="1532"/>
      <c r="AB656" s="1532"/>
    </row>
    <row r="657">
      <c r="A657" s="1814" t="s">
        <v>751</v>
      </c>
      <c r="B657" s="692">
        <v>0.0</v>
      </c>
      <c r="C657" s="692">
        <v>0.0</v>
      </c>
      <c r="D657" s="692">
        <v>0.0</v>
      </c>
      <c r="E657" s="692">
        <v>0.0</v>
      </c>
      <c r="F657" s="692">
        <v>0.0</v>
      </c>
      <c r="G657" s="692">
        <v>0.0</v>
      </c>
      <c r="H657" s="693">
        <f t="shared" ref="H657:H658" si="499">sum(B657:G657)</f>
        <v>0</v>
      </c>
      <c r="I657" s="701"/>
      <c r="J657" s="647"/>
      <c r="K657" s="1814" t="s">
        <v>751</v>
      </c>
      <c r="L657" s="692">
        <v>0.0</v>
      </c>
      <c r="M657" s="701">
        <f>(L657-H657)-R657</f>
        <v>0</v>
      </c>
      <c r="N657" s="692"/>
      <c r="O657" s="701">
        <f t="shared" ref="O657:O658" si="500">SUM(M657,N657)</f>
        <v>0</v>
      </c>
      <c r="P657" s="701"/>
      <c r="Q657" s="1819"/>
      <c r="R657" s="1686"/>
      <c r="S657" s="1532"/>
      <c r="T657" s="1532"/>
      <c r="U657" s="1532"/>
      <c r="V657" s="1532"/>
      <c r="W657" s="1532"/>
      <c r="X657" s="1532"/>
      <c r="Y657" s="1532"/>
      <c r="Z657" s="1532"/>
      <c r="AA657" s="1532"/>
      <c r="AB657" s="1532"/>
    </row>
    <row r="658">
      <c r="A658" s="1714" t="s">
        <v>80</v>
      </c>
      <c r="B658" s="692">
        <v>0.0</v>
      </c>
      <c r="C658" s="692">
        <v>0.0</v>
      </c>
      <c r="D658" s="692">
        <v>0.0</v>
      </c>
      <c r="E658" s="692">
        <v>0.0</v>
      </c>
      <c r="F658" s="692">
        <v>0.0</v>
      </c>
      <c r="G658" s="692">
        <v>0.0</v>
      </c>
      <c r="H658" s="693">
        <f t="shared" si="499"/>
        <v>0</v>
      </c>
      <c r="I658" s="701"/>
      <c r="J658" s="647"/>
      <c r="K658" s="1714" t="s">
        <v>80</v>
      </c>
      <c r="L658" s="692">
        <v>0.0</v>
      </c>
      <c r="M658" s="701">
        <f>(L658-H658)</f>
        <v>0</v>
      </c>
      <c r="N658" s="692"/>
      <c r="O658" s="701">
        <f t="shared" si="500"/>
        <v>0</v>
      </c>
      <c r="P658" s="701"/>
      <c r="Q658" s="1686"/>
      <c r="R658" s="1686"/>
      <c r="S658" s="1532"/>
      <c r="T658" s="1532"/>
      <c r="U658" s="1532"/>
      <c r="V658" s="1532"/>
      <c r="W658" s="1532"/>
      <c r="X658" s="1532"/>
      <c r="Y658" s="1532"/>
      <c r="Z658" s="1532"/>
      <c r="AA658" s="1532"/>
      <c r="AB658" s="1532"/>
    </row>
    <row r="659">
      <c r="A659" s="1757"/>
      <c r="B659" s="1561"/>
      <c r="C659" s="1561"/>
      <c r="D659" s="1561"/>
      <c r="E659" s="1561"/>
      <c r="F659" s="1561"/>
      <c r="G659" s="1561"/>
      <c r="H659" s="1561"/>
      <c r="I659" s="1561"/>
      <c r="J659" s="1812"/>
      <c r="K659" s="1758"/>
      <c r="L659" s="1561"/>
      <c r="M659" s="1561"/>
      <c r="N659" s="1758"/>
      <c r="O659" s="1561"/>
      <c r="P659" s="1758"/>
      <c r="Q659" s="1758"/>
      <c r="R659" s="1758"/>
      <c r="S659" s="1532"/>
      <c r="T659" s="1532"/>
      <c r="U659" s="1532"/>
      <c r="V659" s="1532"/>
      <c r="W659" s="1532"/>
      <c r="X659" s="1532"/>
      <c r="Y659" s="1532"/>
      <c r="Z659" s="1532"/>
      <c r="AA659" s="1532"/>
      <c r="AB659" s="1532"/>
    </row>
    <row r="660">
      <c r="A660" s="1774" t="s">
        <v>121</v>
      </c>
      <c r="B660" s="1775">
        <f t="shared" ref="B660:H660" si="501">SUM(B513,B519,B525,B531,B537,B543,B549,B555,B562,B568,B574,B580,B586,B592,B598,B604,B611,B617,B623,B629,B635,B641,B647, B653)</f>
        <v>92</v>
      </c>
      <c r="C660" s="1775">
        <f t="shared" si="501"/>
        <v>80</v>
      </c>
      <c r="D660" s="1775">
        <f t="shared" si="501"/>
        <v>97</v>
      </c>
      <c r="E660" s="1775">
        <f t="shared" si="501"/>
        <v>96</v>
      </c>
      <c r="F660" s="1775">
        <f t="shared" si="501"/>
        <v>113</v>
      </c>
      <c r="G660" s="1775">
        <f t="shared" si="501"/>
        <v>21</v>
      </c>
      <c r="H660" s="1775">
        <f t="shared" si="501"/>
        <v>498</v>
      </c>
      <c r="I660" s="1574"/>
      <c r="J660" s="1812"/>
      <c r="K660" s="1775" t="s">
        <v>121</v>
      </c>
      <c r="L660" s="1775">
        <f t="shared" ref="L660:R660" si="502">SUM(L513,L519,L525,L531,L537,L543,L549,L555,L562,L568,L574,L580,L586,L592,L598,L604,L611,L617,L623,L629,L635,L641,L647, L653)</f>
        <v>748</v>
      </c>
      <c r="M660" s="1775">
        <f t="shared" si="502"/>
        <v>232</v>
      </c>
      <c r="N660" s="1775">
        <f t="shared" si="502"/>
        <v>640</v>
      </c>
      <c r="O660" s="1775">
        <f t="shared" si="502"/>
        <v>872</v>
      </c>
      <c r="P660" s="1775">
        <f t="shared" si="502"/>
        <v>0</v>
      </c>
      <c r="Q660" s="1775">
        <f t="shared" si="502"/>
        <v>0</v>
      </c>
      <c r="R660" s="1775">
        <f t="shared" si="502"/>
        <v>18</v>
      </c>
      <c r="S660" s="1532"/>
      <c r="T660" s="1532"/>
      <c r="U660" s="1532"/>
      <c r="V660" s="1532"/>
      <c r="W660" s="1532"/>
      <c r="X660" s="1532"/>
      <c r="Y660" s="1532"/>
      <c r="Z660" s="1532"/>
      <c r="AA660" s="1532"/>
      <c r="AB660" s="1532"/>
    </row>
    <row r="661">
      <c r="A661" s="1774" t="s">
        <v>77</v>
      </c>
      <c r="B661" s="1775">
        <f t="shared" ref="B661:H661" si="503">SUM(B514,B520,B526,B532,B538,B544,B550,B556,B563,B569,B575,B581,B587,B593,B599,B605,B612,B618,B624,B630,B636,B642,B648, B654)</f>
        <v>3</v>
      </c>
      <c r="C661" s="1775">
        <f t="shared" si="503"/>
        <v>3</v>
      </c>
      <c r="D661" s="1775">
        <f t="shared" si="503"/>
        <v>3</v>
      </c>
      <c r="E661" s="1775">
        <f t="shared" si="503"/>
        <v>2</v>
      </c>
      <c r="F661" s="1775">
        <f t="shared" si="503"/>
        <v>0</v>
      </c>
      <c r="G661" s="1775">
        <f t="shared" si="503"/>
        <v>0</v>
      </c>
      <c r="H661" s="1775">
        <f t="shared" si="503"/>
        <v>11</v>
      </c>
      <c r="I661" s="1574"/>
      <c r="J661" s="1812"/>
      <c r="K661" s="1775" t="s">
        <v>77</v>
      </c>
      <c r="L661" s="1775">
        <f t="shared" ref="L661:R661" si="504">SUM(L514,L520,L526,L532,L538,L544,L550,L556,L563,L569,L575,L581,L587,L593,L599,L605,L612,L618,L624,L630,L636,L642,L648, L654)</f>
        <v>208</v>
      </c>
      <c r="M661" s="1775">
        <f t="shared" si="504"/>
        <v>19</v>
      </c>
      <c r="N661" s="1775">
        <f t="shared" si="504"/>
        <v>203</v>
      </c>
      <c r="O661" s="1775">
        <f t="shared" si="504"/>
        <v>222</v>
      </c>
      <c r="P661" s="1775">
        <f t="shared" si="504"/>
        <v>0</v>
      </c>
      <c r="Q661" s="1775">
        <f t="shared" si="504"/>
        <v>0</v>
      </c>
      <c r="R661" s="1775">
        <f t="shared" si="504"/>
        <v>1</v>
      </c>
      <c r="S661" s="1532"/>
      <c r="T661" s="1532"/>
      <c r="U661" s="1532"/>
      <c r="V661" s="1532"/>
      <c r="W661" s="1532"/>
      <c r="X661" s="1532"/>
      <c r="Y661" s="1532"/>
      <c r="Z661" s="1532"/>
      <c r="AA661" s="1532"/>
      <c r="AB661" s="1532"/>
    </row>
    <row r="662">
      <c r="A662" s="1774" t="s">
        <v>78</v>
      </c>
      <c r="B662" s="1775">
        <f t="shared" ref="B662:H662" si="505">SUM(B515,B521,B527,B533,B539,B545,B551,B557,B564,B570,B576,B582,B588,B594,B600,B606,B613,B619,B625,B631,B637,B643,B649, B655)</f>
        <v>28</v>
      </c>
      <c r="C662" s="1775">
        <f t="shared" si="505"/>
        <v>52</v>
      </c>
      <c r="D662" s="1775">
        <f t="shared" si="505"/>
        <v>33</v>
      </c>
      <c r="E662" s="1775">
        <f t="shared" si="505"/>
        <v>37</v>
      </c>
      <c r="F662" s="1775">
        <f t="shared" si="505"/>
        <v>25</v>
      </c>
      <c r="G662" s="1775">
        <f t="shared" si="505"/>
        <v>2</v>
      </c>
      <c r="H662" s="1775">
        <f t="shared" si="505"/>
        <v>177</v>
      </c>
      <c r="I662" s="1574"/>
      <c r="J662" s="1812"/>
      <c r="K662" s="1775" t="s">
        <v>78</v>
      </c>
      <c r="L662" s="1775">
        <f t="shared" ref="L662:R662" si="506">SUM(L515,L521,L527,L533,L539,L545,L551,L557,L564,L570,L576,L582,L588,L594,L600,L606,L613,L619,L625,L631,L637,L643,L649, L655)</f>
        <v>0</v>
      </c>
      <c r="M662" s="1775">
        <f t="shared" si="506"/>
        <v>0</v>
      </c>
      <c r="N662" s="1775">
        <f t="shared" si="506"/>
        <v>0</v>
      </c>
      <c r="O662" s="1775">
        <f t="shared" si="506"/>
        <v>0</v>
      </c>
      <c r="P662" s="1775">
        <f t="shared" si="506"/>
        <v>0</v>
      </c>
      <c r="Q662" s="1775">
        <f t="shared" si="506"/>
        <v>0</v>
      </c>
      <c r="R662" s="1775">
        <f t="shared" si="506"/>
        <v>0</v>
      </c>
      <c r="S662" s="1532"/>
      <c r="T662" s="1532"/>
      <c r="U662" s="1532"/>
      <c r="V662" s="1532"/>
      <c r="W662" s="1532"/>
      <c r="X662" s="1532"/>
      <c r="Y662" s="1532"/>
      <c r="Z662" s="1532"/>
      <c r="AA662" s="1532"/>
      <c r="AB662" s="1532"/>
    </row>
    <row r="663">
      <c r="A663" s="1774" t="s">
        <v>446</v>
      </c>
      <c r="B663" s="1775">
        <f t="shared" ref="B663:H663" si="507">SUM(B516,B522,B528,B534,B540,B546,B552,B558,B565,B571,B577,B583,B589,B595,B601,B607,B614,B620,B626,B632,B638,B644,B650, B656)</f>
        <v>11</v>
      </c>
      <c r="C663" s="1775">
        <f t="shared" si="507"/>
        <v>13</v>
      </c>
      <c r="D663" s="1775">
        <f t="shared" si="507"/>
        <v>13</v>
      </c>
      <c r="E663" s="1775">
        <f t="shared" si="507"/>
        <v>19</v>
      </c>
      <c r="F663" s="1775">
        <f t="shared" si="507"/>
        <v>7</v>
      </c>
      <c r="G663" s="1775">
        <f t="shared" si="507"/>
        <v>3</v>
      </c>
      <c r="H663" s="1775">
        <f t="shared" si="507"/>
        <v>66</v>
      </c>
      <c r="I663" s="1574"/>
      <c r="J663" s="1812"/>
      <c r="K663" s="1775" t="s">
        <v>446</v>
      </c>
      <c r="L663" s="1775">
        <f t="shared" ref="L663:R663" si="508">SUM(L516,L522,L528,L534,L540,L546,L552,L558,L565,L571,L577,L583,L589,L595,L601,L607,L614,L620,L626,L632,L638,L644,L650, L656)</f>
        <v>138</v>
      </c>
      <c r="M663" s="1775">
        <f t="shared" si="508"/>
        <v>72</v>
      </c>
      <c r="N663" s="1775">
        <f t="shared" si="508"/>
        <v>56</v>
      </c>
      <c r="O663" s="1775">
        <f t="shared" si="508"/>
        <v>127</v>
      </c>
      <c r="P663" s="1775">
        <f t="shared" si="508"/>
        <v>0</v>
      </c>
      <c r="Q663" s="1775">
        <f t="shared" si="508"/>
        <v>0</v>
      </c>
      <c r="R663" s="1775">
        <f t="shared" si="508"/>
        <v>0</v>
      </c>
      <c r="S663" s="1532"/>
      <c r="T663" s="1532"/>
      <c r="U663" s="1532"/>
      <c r="V663" s="1532"/>
      <c r="W663" s="1532"/>
      <c r="X663" s="1532"/>
      <c r="Y663" s="1532"/>
      <c r="Z663" s="1532"/>
      <c r="AA663" s="1532"/>
      <c r="AB663" s="1532"/>
    </row>
    <row r="664">
      <c r="A664" s="1821" t="s">
        <v>751</v>
      </c>
      <c r="B664" s="1775">
        <f t="shared" ref="B664:H664" si="509">SUM(B517,B523,B529,B535,B541,B547,B553,B559,B566,B572,B578,B584,B590,B596,B602,B608,B615,B621,B627,B633,B639,B645,B651, B657)</f>
        <v>3</v>
      </c>
      <c r="C664" s="1775">
        <f t="shared" si="509"/>
        <v>1</v>
      </c>
      <c r="D664" s="1775">
        <f t="shared" si="509"/>
        <v>1</v>
      </c>
      <c r="E664" s="1775">
        <f t="shared" si="509"/>
        <v>1</v>
      </c>
      <c r="F664" s="1775">
        <f t="shared" si="509"/>
        <v>1</v>
      </c>
      <c r="G664" s="1775">
        <f t="shared" si="509"/>
        <v>0</v>
      </c>
      <c r="H664" s="1775">
        <f t="shared" si="509"/>
        <v>7</v>
      </c>
      <c r="I664" s="1574"/>
      <c r="J664" s="1812"/>
      <c r="K664" s="1822" t="s">
        <v>751</v>
      </c>
      <c r="L664" s="1775">
        <f t="shared" ref="L664:R664" si="510">SUM(L517,L523,L529,L535,L541,L547,L553,L559,L566,L572,L578,L584,L590,L596,L602,L608,L615,L621,L627,L633,L639,L645,L651, L657)</f>
        <v>10</v>
      </c>
      <c r="M664" s="1775">
        <f t="shared" si="510"/>
        <v>3</v>
      </c>
      <c r="N664" s="1775">
        <f t="shared" si="510"/>
        <v>0</v>
      </c>
      <c r="O664" s="1775">
        <f t="shared" si="510"/>
        <v>3</v>
      </c>
      <c r="P664" s="1775">
        <f t="shared" si="510"/>
        <v>0</v>
      </c>
      <c r="Q664" s="1775">
        <f t="shared" si="510"/>
        <v>0</v>
      </c>
      <c r="R664" s="1775">
        <f t="shared" si="510"/>
        <v>0</v>
      </c>
      <c r="S664" s="1532"/>
      <c r="T664" s="1532"/>
      <c r="U664" s="1532"/>
      <c r="V664" s="1532"/>
      <c r="W664" s="1532"/>
      <c r="X664" s="1532"/>
      <c r="Y664" s="1532"/>
      <c r="Z664" s="1532"/>
      <c r="AA664" s="1532"/>
      <c r="AB664" s="1532"/>
    </row>
    <row r="665">
      <c r="A665" s="1774" t="s">
        <v>80</v>
      </c>
      <c r="B665" s="1775">
        <f t="shared" ref="B665:H665" si="511">SUM(B518,B524,B530,B536,B542,B548,B554,B560,B567,B573,B579,B585,B591,B597,B603,B609,B616,B622,B628,B634,B640,B646,B652, B658)</f>
        <v>2</v>
      </c>
      <c r="C665" s="1775">
        <f t="shared" si="511"/>
        <v>4</v>
      </c>
      <c r="D665" s="1775">
        <f t="shared" si="511"/>
        <v>1</v>
      </c>
      <c r="E665" s="1775">
        <f t="shared" si="511"/>
        <v>19</v>
      </c>
      <c r="F665" s="1775">
        <f t="shared" si="511"/>
        <v>4</v>
      </c>
      <c r="G665" s="1775">
        <f t="shared" si="511"/>
        <v>3</v>
      </c>
      <c r="H665" s="1775">
        <f t="shared" si="511"/>
        <v>33</v>
      </c>
      <c r="I665" s="1574"/>
      <c r="J665" s="1812"/>
      <c r="K665" s="1775" t="s">
        <v>80</v>
      </c>
      <c r="L665" s="1775">
        <f t="shared" ref="L665:R665" si="512">SUM(L518,L524,L530,L536,L542,L548,L554,L560,L567,L573,L579,L585,L591,L597,L603,L609,L616,L622,L628,L634,L640,L646,L652, L658)</f>
        <v>463</v>
      </c>
      <c r="M665" s="1775">
        <f t="shared" si="512"/>
        <v>430</v>
      </c>
      <c r="N665" s="1775">
        <f t="shared" si="512"/>
        <v>60</v>
      </c>
      <c r="O665" s="1775">
        <f t="shared" si="512"/>
        <v>490</v>
      </c>
      <c r="P665" s="1775">
        <f t="shared" si="512"/>
        <v>0</v>
      </c>
      <c r="Q665" s="1775">
        <f t="shared" si="512"/>
        <v>0</v>
      </c>
      <c r="R665" s="1775">
        <f t="shared" si="512"/>
        <v>0</v>
      </c>
      <c r="S665" s="1532"/>
      <c r="T665" s="1532"/>
      <c r="U665" s="1532"/>
      <c r="V665" s="1532"/>
      <c r="W665" s="1532"/>
      <c r="X665" s="1532"/>
      <c r="Y665" s="1532"/>
      <c r="Z665" s="1532"/>
      <c r="AA665" s="1532"/>
      <c r="AB665" s="1532"/>
    </row>
    <row r="666">
      <c r="A666" s="1757" t="s">
        <v>9</v>
      </c>
      <c r="B666" s="1758">
        <f t="shared" ref="B666:H666" si="513">SUM(B660:B664)</f>
        <v>137</v>
      </c>
      <c r="C666" s="1758">
        <f t="shared" si="513"/>
        <v>149</v>
      </c>
      <c r="D666" s="1758">
        <f t="shared" si="513"/>
        <v>147</v>
      </c>
      <c r="E666" s="1758">
        <f t="shared" si="513"/>
        <v>155</v>
      </c>
      <c r="F666" s="1758">
        <f t="shared" si="513"/>
        <v>146</v>
      </c>
      <c r="G666" s="1758">
        <f t="shared" si="513"/>
        <v>26</v>
      </c>
      <c r="H666" s="1758">
        <f t="shared" si="513"/>
        <v>759</v>
      </c>
      <c r="I666" s="1561"/>
      <c r="J666" s="1532"/>
      <c r="K666" s="1758" t="s">
        <v>9</v>
      </c>
      <c r="L666" s="1758">
        <f t="shared" ref="L666:R666" si="514">SUM(L660:L664)</f>
        <v>1104</v>
      </c>
      <c r="M666" s="1758">
        <f t="shared" si="514"/>
        <v>326</v>
      </c>
      <c r="N666" s="1758">
        <f t="shared" si="514"/>
        <v>899</v>
      </c>
      <c r="O666" s="1758">
        <f t="shared" si="514"/>
        <v>1224</v>
      </c>
      <c r="P666" s="1758">
        <f t="shared" si="514"/>
        <v>0</v>
      </c>
      <c r="Q666" s="1758">
        <f t="shared" si="514"/>
        <v>0</v>
      </c>
      <c r="R666" s="1758">
        <f t="shared" si="514"/>
        <v>19</v>
      </c>
      <c r="S666" s="1532"/>
      <c r="T666" s="1532"/>
      <c r="U666" s="1532"/>
      <c r="V666" s="1532"/>
      <c r="W666" s="1532"/>
      <c r="X666" s="1532"/>
      <c r="Y666" s="1532"/>
      <c r="Z666" s="1532"/>
      <c r="AA666" s="1532"/>
      <c r="AB666" s="1532"/>
    </row>
    <row r="667">
      <c r="A667" s="1576"/>
      <c r="B667" s="1576"/>
      <c r="C667" s="1576"/>
      <c r="D667" s="1576"/>
      <c r="E667" s="1576"/>
      <c r="F667" s="1576"/>
      <c r="G667" s="1576"/>
      <c r="H667" s="1576"/>
      <c r="I667" s="1575"/>
      <c r="J667" s="1532"/>
      <c r="K667" s="1575"/>
      <c r="L667" s="1575"/>
      <c r="M667" s="1575"/>
      <c r="N667" s="1575"/>
      <c r="O667" s="1575"/>
      <c r="P667" s="1575"/>
      <c r="Q667" s="1532"/>
      <c r="R667" s="1532"/>
      <c r="S667" s="1532"/>
      <c r="T667" s="1532"/>
      <c r="U667" s="1532"/>
      <c r="V667" s="1532"/>
      <c r="W667" s="1532"/>
      <c r="X667" s="1532"/>
      <c r="Y667" s="1532"/>
      <c r="Z667" s="1532"/>
      <c r="AA667" s="1532"/>
      <c r="AB667" s="1532"/>
    </row>
    <row r="668">
      <c r="A668" s="1757" t="s">
        <v>123</v>
      </c>
      <c r="B668" s="1758" t="s">
        <v>2</v>
      </c>
      <c r="C668" s="1788" t="s">
        <v>3</v>
      </c>
      <c r="D668" s="1788" t="s">
        <v>4</v>
      </c>
      <c r="E668" s="1788" t="s">
        <v>5</v>
      </c>
      <c r="F668" s="1788" t="s">
        <v>6</v>
      </c>
      <c r="G668" s="1788" t="s">
        <v>7</v>
      </c>
      <c r="H668" s="1788" t="s">
        <v>9</v>
      </c>
      <c r="I668" s="1575"/>
      <c r="J668" s="1532"/>
      <c r="K668" s="1575"/>
      <c r="L668" s="1575"/>
      <c r="M668" s="1575"/>
      <c r="N668" s="1575"/>
      <c r="O668" s="1575"/>
      <c r="P668" s="1575"/>
      <c r="Q668" s="1532"/>
      <c r="R668" s="1532"/>
      <c r="S668" s="1532"/>
      <c r="T668" s="1532"/>
      <c r="U668" s="1532"/>
      <c r="V668" s="1532"/>
      <c r="W668" s="1532"/>
      <c r="X668" s="1532"/>
      <c r="Y668" s="1532"/>
      <c r="Z668" s="1532"/>
      <c r="AA668" s="1532"/>
      <c r="AB668" s="1532"/>
    </row>
    <row r="669">
      <c r="A669" s="1714" t="s">
        <v>124</v>
      </c>
      <c r="B669" s="701">
        <f t="shared" ref="B669:G669" si="515">sum(B661:B662)</f>
        <v>31</v>
      </c>
      <c r="C669" s="701">
        <f t="shared" si="515"/>
        <v>55</v>
      </c>
      <c r="D669" s="701">
        <f t="shared" si="515"/>
        <v>36</v>
      </c>
      <c r="E669" s="701">
        <f t="shared" si="515"/>
        <v>39</v>
      </c>
      <c r="F669" s="701">
        <f t="shared" si="515"/>
        <v>25</v>
      </c>
      <c r="G669" s="701">
        <f t="shared" si="515"/>
        <v>2</v>
      </c>
      <c r="H669" s="693">
        <f t="shared" ref="H669:H673" si="517">SUM(B669:G669)</f>
        <v>188</v>
      </c>
      <c r="I669" s="1575"/>
      <c r="J669" s="1532"/>
      <c r="K669" s="1575"/>
      <c r="L669" s="1575"/>
      <c r="M669" s="1575"/>
      <c r="N669" s="1575"/>
      <c r="O669" s="1575"/>
      <c r="P669" s="1575"/>
      <c r="Q669" s="1532"/>
      <c r="R669" s="1532"/>
      <c r="S669" s="1532"/>
      <c r="T669" s="1532"/>
      <c r="U669" s="1532"/>
      <c r="V669" s="1532"/>
      <c r="W669" s="1532"/>
      <c r="X669" s="1532"/>
      <c r="Y669" s="1532"/>
      <c r="Z669" s="1532"/>
      <c r="AA669" s="1532"/>
      <c r="AB669" s="1532"/>
    </row>
    <row r="670">
      <c r="A670" s="591" t="s">
        <v>126</v>
      </c>
      <c r="B670" s="1777">
        <f t="shared" ref="B670:G670" si="516">(B669*10.01)</f>
        <v>310.31</v>
      </c>
      <c r="C670" s="1777">
        <f t="shared" si="516"/>
        <v>550.55</v>
      </c>
      <c r="D670" s="1777">
        <f t="shared" si="516"/>
        <v>360.36</v>
      </c>
      <c r="E670" s="1777">
        <f t="shared" si="516"/>
        <v>390.39</v>
      </c>
      <c r="F670" s="1777">
        <f t="shared" si="516"/>
        <v>250.25</v>
      </c>
      <c r="G670" s="1777">
        <f t="shared" si="516"/>
        <v>20.02</v>
      </c>
      <c r="H670" s="693">
        <f t="shared" si="517"/>
        <v>1881.88</v>
      </c>
      <c r="I670" s="1580"/>
      <c r="J670" s="1582"/>
      <c r="K670" s="1581"/>
      <c r="L670" s="1581"/>
      <c r="M670" s="1581"/>
      <c r="N670" s="1581"/>
      <c r="O670" s="1581"/>
      <c r="P670" s="1581"/>
      <c r="Q670" s="1582"/>
      <c r="R670" s="1582"/>
      <c r="S670" s="1582"/>
      <c r="T670" s="1582"/>
      <c r="U670" s="1582"/>
      <c r="V670" s="1582"/>
      <c r="W670" s="1582"/>
      <c r="X670" s="1582"/>
      <c r="Y670" s="1582"/>
      <c r="Z670" s="1582"/>
      <c r="AA670" s="1582"/>
      <c r="AB670" s="1582"/>
    </row>
    <row r="671">
      <c r="A671" s="1714" t="s">
        <v>127</v>
      </c>
      <c r="B671" s="701">
        <f t="shared" ref="B671:G671" si="518">B665</f>
        <v>2</v>
      </c>
      <c r="C671" s="701">
        <f t="shared" si="518"/>
        <v>4</v>
      </c>
      <c r="D671" s="701">
        <f t="shared" si="518"/>
        <v>1</v>
      </c>
      <c r="E671" s="701">
        <f t="shared" si="518"/>
        <v>19</v>
      </c>
      <c r="F671" s="701">
        <f t="shared" si="518"/>
        <v>4</v>
      </c>
      <c r="G671" s="701">
        <f t="shared" si="518"/>
        <v>3</v>
      </c>
      <c r="H671" s="693">
        <f t="shared" si="517"/>
        <v>33</v>
      </c>
      <c r="I671" s="1580"/>
      <c r="J671" s="1582"/>
      <c r="K671" s="1581"/>
      <c r="L671" s="1581"/>
      <c r="M671" s="1581"/>
      <c r="N671" s="1581"/>
      <c r="O671" s="1581"/>
      <c r="P671" s="1581"/>
      <c r="Q671" s="1582"/>
      <c r="R671" s="1582"/>
      <c r="S671" s="1582"/>
      <c r="T671" s="1582"/>
      <c r="U671" s="1582"/>
      <c r="V671" s="1582"/>
      <c r="W671" s="1582"/>
      <c r="X671" s="1582"/>
      <c r="Y671" s="1582"/>
      <c r="Z671" s="1582"/>
      <c r="AA671" s="1582"/>
      <c r="AB671" s="1582"/>
    </row>
    <row r="672">
      <c r="A672" s="1714" t="s">
        <v>126</v>
      </c>
      <c r="B672" s="1779">
        <f t="shared" ref="B672:G672" si="519">(B671*5)</f>
        <v>10</v>
      </c>
      <c r="C672" s="1779">
        <f t="shared" si="519"/>
        <v>20</v>
      </c>
      <c r="D672" s="1779">
        <f t="shared" si="519"/>
        <v>5</v>
      </c>
      <c r="E672" s="1779">
        <f t="shared" si="519"/>
        <v>95</v>
      </c>
      <c r="F672" s="1779">
        <f t="shared" si="519"/>
        <v>20</v>
      </c>
      <c r="G672" s="1779">
        <f t="shared" si="519"/>
        <v>15</v>
      </c>
      <c r="H672" s="693">
        <f t="shared" si="517"/>
        <v>165</v>
      </c>
      <c r="I672" s="1580"/>
      <c r="J672" s="1582"/>
      <c r="K672" s="1581"/>
      <c r="L672" s="1581"/>
      <c r="M672" s="1581"/>
      <c r="N672" s="1581"/>
      <c r="O672" s="1581"/>
      <c r="P672" s="1581"/>
      <c r="Q672" s="1582"/>
      <c r="R672" s="1582"/>
      <c r="S672" s="1582"/>
      <c r="T672" s="1582"/>
      <c r="U672" s="1582"/>
      <c r="V672" s="1582"/>
      <c r="W672" s="1582"/>
      <c r="X672" s="1582"/>
      <c r="Y672" s="1582"/>
      <c r="Z672" s="1582"/>
      <c r="AA672" s="1582"/>
      <c r="AB672" s="1582"/>
    </row>
    <row r="673">
      <c r="A673" s="1757" t="s">
        <v>9</v>
      </c>
      <c r="B673" s="1780">
        <f t="shared" ref="B673:G673" si="520">SUM(B670,B672)</f>
        <v>320.31</v>
      </c>
      <c r="C673" s="1780">
        <f t="shared" si="520"/>
        <v>570.55</v>
      </c>
      <c r="D673" s="1780">
        <f t="shared" si="520"/>
        <v>365.36</v>
      </c>
      <c r="E673" s="1780">
        <f t="shared" si="520"/>
        <v>485.39</v>
      </c>
      <c r="F673" s="1780">
        <f t="shared" si="520"/>
        <v>270.25</v>
      </c>
      <c r="G673" s="1780">
        <f t="shared" si="520"/>
        <v>35.02</v>
      </c>
      <c r="H673" s="1780">
        <f t="shared" si="517"/>
        <v>2046.88</v>
      </c>
      <c r="I673" s="1580"/>
      <c r="J673" s="1582"/>
      <c r="K673" s="1581"/>
      <c r="L673" s="1581"/>
      <c r="M673" s="1581"/>
      <c r="N673" s="1581"/>
      <c r="O673" s="1581"/>
      <c r="P673" s="1581"/>
      <c r="Q673" s="1582"/>
      <c r="R673" s="1582"/>
      <c r="S673" s="1582"/>
      <c r="T673" s="1582"/>
      <c r="U673" s="1582"/>
      <c r="V673" s="1582"/>
      <c r="W673" s="1582"/>
      <c r="X673" s="1582"/>
      <c r="Y673" s="1582"/>
      <c r="Z673" s="1582"/>
      <c r="AA673" s="1582"/>
      <c r="AB673" s="1582"/>
    </row>
    <row r="674">
      <c r="A674" s="1585"/>
      <c r="B674" s="1580"/>
      <c r="C674" s="1580"/>
      <c r="D674" s="1580"/>
      <c r="E674" s="1580"/>
      <c r="F674" s="1580"/>
      <c r="G674" s="1586"/>
      <c r="H674" s="1587"/>
      <c r="I674" s="1580"/>
      <c r="J674" s="1582"/>
      <c r="K674" s="1581"/>
      <c r="L674" s="1581"/>
      <c r="M674" s="1581"/>
      <c r="N674" s="1581"/>
      <c r="O674" s="1581"/>
      <c r="P674" s="1581"/>
      <c r="Q674" s="1582"/>
      <c r="R674" s="1582"/>
      <c r="S674" s="1582"/>
      <c r="T674" s="1582"/>
      <c r="U674" s="1582"/>
      <c r="V674" s="1582"/>
      <c r="W674" s="1582"/>
      <c r="X674" s="1582"/>
      <c r="Y674" s="1582"/>
      <c r="Z674" s="1582"/>
      <c r="AA674" s="1582"/>
      <c r="AB674" s="1582"/>
    </row>
    <row r="675">
      <c r="A675" s="1588" t="s">
        <v>625</v>
      </c>
      <c r="B675" s="1580"/>
      <c r="C675" s="1580"/>
      <c r="D675" s="1580"/>
      <c r="E675" s="1580"/>
      <c r="F675" s="1589"/>
      <c r="G675" s="1781" t="s">
        <v>35</v>
      </c>
      <c r="H675" s="1782" t="s">
        <v>36</v>
      </c>
      <c r="I675" s="1580"/>
      <c r="J675" s="1582"/>
      <c r="K675" s="1581"/>
      <c r="L675" s="1581"/>
      <c r="M675" s="1581"/>
      <c r="N675" s="1581"/>
      <c r="O675" s="1581"/>
      <c r="P675" s="1581"/>
      <c r="Q675" s="1582"/>
      <c r="R675" s="1582"/>
      <c r="S675" s="1582"/>
      <c r="T675" s="1582"/>
      <c r="U675" s="1582"/>
      <c r="V675" s="1582"/>
      <c r="W675" s="1582"/>
      <c r="X675" s="1582"/>
      <c r="Y675" s="1582"/>
      <c r="Z675" s="1582"/>
      <c r="AA675" s="1582"/>
      <c r="AB675" s="1582"/>
    </row>
    <row r="676">
      <c r="A676" s="1581"/>
      <c r="B676" s="1580"/>
      <c r="C676" s="1580"/>
      <c r="D676" s="1580"/>
      <c r="E676" s="1580"/>
      <c r="F676" s="1589"/>
      <c r="G676" s="1784" t="s">
        <v>806</v>
      </c>
      <c r="H676" s="701">
        <f>H168</f>
        <v>553</v>
      </c>
      <c r="I676" s="1580"/>
      <c r="J676" s="1582"/>
      <c r="K676" s="1581"/>
      <c r="L676" s="1581"/>
      <c r="M676" s="1581"/>
      <c r="N676" s="1581"/>
      <c r="O676" s="1581"/>
      <c r="P676" s="1581"/>
      <c r="Q676" s="1582"/>
      <c r="R676" s="1582"/>
      <c r="S676" s="1582"/>
      <c r="T676" s="1582"/>
      <c r="U676" s="1582"/>
      <c r="V676" s="1582"/>
      <c r="W676" s="1582"/>
      <c r="X676" s="1582"/>
      <c r="Y676" s="1582"/>
      <c r="Z676" s="1582"/>
      <c r="AA676" s="1582"/>
      <c r="AB676" s="1582"/>
    </row>
    <row r="677">
      <c r="A677" s="1581"/>
      <c r="B677" s="1580"/>
      <c r="C677" s="1580"/>
      <c r="D677" s="1580"/>
      <c r="E677" s="1580"/>
      <c r="F677" s="1589"/>
      <c r="G677" s="1881" t="s">
        <v>807</v>
      </c>
      <c r="H677" s="693">
        <f>H666</f>
        <v>759</v>
      </c>
      <c r="I677" s="1580"/>
      <c r="J677" s="1582"/>
      <c r="K677" s="1581"/>
      <c r="L677" s="1581"/>
      <c r="M677" s="1581"/>
      <c r="N677" s="1581"/>
      <c r="O677" s="1581"/>
      <c r="P677" s="1581"/>
      <c r="Q677" s="1582"/>
      <c r="R677" s="1582"/>
      <c r="S677" s="1582"/>
      <c r="T677" s="1582"/>
      <c r="U677" s="1582"/>
      <c r="V677" s="1582"/>
      <c r="W677" s="1582"/>
      <c r="X677" s="1582"/>
      <c r="Y677" s="1582"/>
      <c r="Z677" s="1582"/>
      <c r="AA677" s="1582"/>
      <c r="AB677" s="1582"/>
    </row>
    <row r="678">
      <c r="A678" s="1581"/>
      <c r="B678" s="1580"/>
      <c r="C678" s="1580"/>
      <c r="D678" s="1580"/>
      <c r="E678" s="1580"/>
      <c r="F678" s="1589"/>
      <c r="G678" s="1781" t="s">
        <v>9</v>
      </c>
      <c r="H678" s="1758">
        <f>SUM(H676:H677)</f>
        <v>1312</v>
      </c>
      <c r="I678" s="1580"/>
      <c r="J678" s="1582"/>
      <c r="K678" s="1581"/>
      <c r="L678" s="1581"/>
      <c r="M678" s="1581"/>
      <c r="N678" s="1581"/>
      <c r="O678" s="1581"/>
      <c r="P678" s="1581"/>
      <c r="Q678" s="1582"/>
      <c r="R678" s="1582"/>
      <c r="S678" s="1582"/>
      <c r="T678" s="1582"/>
      <c r="U678" s="1582"/>
      <c r="V678" s="1582"/>
      <c r="W678" s="1582"/>
      <c r="X678" s="1582"/>
      <c r="Y678" s="1582"/>
      <c r="Z678" s="1582"/>
      <c r="AA678" s="1582"/>
      <c r="AB678" s="1582"/>
    </row>
    <row r="679">
      <c r="A679" s="1581"/>
      <c r="B679" s="1580"/>
      <c r="C679" s="1580"/>
      <c r="D679" s="1580"/>
      <c r="E679" s="1580"/>
      <c r="F679" s="1580"/>
      <c r="G679" s="1586"/>
      <c r="H679" s="1587"/>
      <c r="I679" s="1582"/>
      <c r="J679" s="1582"/>
      <c r="K679" s="1581"/>
      <c r="L679" s="1581"/>
      <c r="M679" s="1581"/>
      <c r="N679" s="1581"/>
      <c r="O679" s="1581"/>
      <c r="P679" s="1581"/>
      <c r="Q679" s="1582"/>
      <c r="R679" s="1582"/>
      <c r="S679" s="1582"/>
      <c r="T679" s="1582"/>
      <c r="U679" s="1582"/>
      <c r="V679" s="1582"/>
      <c r="W679" s="1582"/>
      <c r="X679" s="1582"/>
      <c r="Y679" s="1582"/>
      <c r="Z679" s="1582"/>
      <c r="AA679" s="1582"/>
      <c r="AB679" s="1582"/>
    </row>
    <row r="680">
      <c r="A680" s="1581"/>
      <c r="B680" s="1580"/>
      <c r="C680" s="1580"/>
      <c r="D680" s="1580"/>
      <c r="E680" s="1580"/>
      <c r="F680" s="1589"/>
      <c r="G680" s="1781" t="s">
        <v>131</v>
      </c>
      <c r="H680" s="1758">
        <f>(4000-H678)</f>
        <v>2688</v>
      </c>
      <c r="I680" s="1582"/>
      <c r="J680" s="1582"/>
      <c r="K680" s="1581"/>
      <c r="L680" s="1581"/>
      <c r="M680" s="1581"/>
      <c r="N680" s="1581"/>
      <c r="O680" s="1581"/>
      <c r="P680" s="1581"/>
      <c r="Q680" s="1582"/>
      <c r="R680" s="1582"/>
      <c r="S680" s="1582"/>
      <c r="T680" s="1582"/>
      <c r="U680" s="1582"/>
      <c r="V680" s="1582"/>
      <c r="W680" s="1582"/>
      <c r="X680" s="1582"/>
      <c r="Y680" s="1582"/>
      <c r="Z680" s="1582"/>
      <c r="AA680" s="1582"/>
      <c r="AB680" s="1582"/>
    </row>
    <row r="681">
      <c r="A681" s="1585"/>
      <c r="B681" s="1585"/>
      <c r="C681" s="1585"/>
      <c r="D681" s="1585"/>
      <c r="E681" s="1586"/>
      <c r="F681" s="1587"/>
      <c r="G681" s="1587"/>
      <c r="H681" s="1587"/>
      <c r="I681" s="1587"/>
      <c r="J681" s="1582"/>
      <c r="K681" s="1585"/>
      <c r="L681" s="1585"/>
      <c r="M681" s="1585"/>
      <c r="N681" s="1585"/>
      <c r="O681" s="1585"/>
      <c r="P681" s="1585"/>
      <c r="Q681" s="1645"/>
      <c r="R681" s="1645"/>
      <c r="S681" s="1582"/>
      <c r="T681" s="1582"/>
      <c r="U681" s="1582"/>
      <c r="V681" s="1582"/>
      <c r="W681" s="1582"/>
      <c r="X681" s="1582"/>
      <c r="Y681" s="1582"/>
      <c r="Z681" s="1582"/>
      <c r="AA681" s="1582"/>
      <c r="AB681" s="1582"/>
    </row>
    <row r="682">
      <c r="A682" s="1754" t="s">
        <v>796</v>
      </c>
      <c r="B682" s="1755">
        <v>8.0</v>
      </c>
      <c r="C682" s="1755">
        <v>9.0</v>
      </c>
      <c r="D682" s="1755">
        <v>10.0</v>
      </c>
      <c r="E682" s="1755">
        <v>11.0</v>
      </c>
      <c r="F682" s="1755">
        <v>12.0</v>
      </c>
      <c r="G682" s="1755">
        <v>13.0</v>
      </c>
      <c r="H682" s="1530"/>
      <c r="I682" s="1530"/>
      <c r="J682" s="1812"/>
      <c r="K682" s="1754" t="s">
        <v>796</v>
      </c>
      <c r="L682" s="1755">
        <v>8.0</v>
      </c>
      <c r="M682" s="1755">
        <v>9.0</v>
      </c>
      <c r="N682" s="1755">
        <v>10.0</v>
      </c>
      <c r="O682" s="1755">
        <v>11.0</v>
      </c>
      <c r="P682" s="1755">
        <v>12.0</v>
      </c>
      <c r="Q682" s="1755">
        <v>13.0</v>
      </c>
      <c r="R682" s="1595"/>
      <c r="S682" s="1532"/>
      <c r="T682" s="1532"/>
      <c r="U682" s="1532"/>
      <c r="V682" s="1532"/>
      <c r="W682" s="1532"/>
      <c r="X682" s="1532"/>
      <c r="Y682" s="1532"/>
      <c r="Z682" s="1532"/>
      <c r="AA682" s="1532"/>
      <c r="AB682" s="1532"/>
    </row>
    <row r="683">
      <c r="A683" s="1756" t="s">
        <v>331</v>
      </c>
      <c r="B683" s="693" t="s">
        <v>2</v>
      </c>
      <c r="C683" s="693" t="s">
        <v>3</v>
      </c>
      <c r="D683" s="693" t="s">
        <v>4</v>
      </c>
      <c r="E683" s="690" t="s">
        <v>808</v>
      </c>
      <c r="F683" s="693" t="s">
        <v>6</v>
      </c>
      <c r="G683" s="693" t="s">
        <v>7</v>
      </c>
      <c r="H683" s="693" t="s">
        <v>9</v>
      </c>
      <c r="I683" s="693" t="s">
        <v>71</v>
      </c>
      <c r="J683" s="1812"/>
      <c r="K683" s="693" t="s">
        <v>331</v>
      </c>
      <c r="L683" s="693" t="s">
        <v>72</v>
      </c>
      <c r="M683" s="693" t="s">
        <v>13</v>
      </c>
      <c r="N683" s="701" t="s">
        <v>73</v>
      </c>
      <c r="O683" s="693" t="s">
        <v>13</v>
      </c>
      <c r="P683" s="701" t="s">
        <v>74</v>
      </c>
      <c r="Q683" s="701" t="s">
        <v>640</v>
      </c>
      <c r="R683" s="1686" t="s">
        <v>592</v>
      </c>
      <c r="S683" s="1532"/>
      <c r="T683" s="1532"/>
      <c r="U683" s="1532"/>
      <c r="V683" s="1532"/>
      <c r="W683" s="1532"/>
      <c r="X683" s="1532"/>
      <c r="Y683" s="1532"/>
      <c r="Z683" s="1532"/>
      <c r="AA683" s="1532"/>
      <c r="AB683" s="1532"/>
    </row>
    <row r="684">
      <c r="A684" s="1757" t="s">
        <v>98</v>
      </c>
      <c r="B684" s="1758">
        <f t="shared" ref="B684:G684" si="521"> SUM(B685:B719)</f>
        <v>34</v>
      </c>
      <c r="C684" s="1758">
        <f t="shared" si="521"/>
        <v>62</v>
      </c>
      <c r="D684" s="1758">
        <f t="shared" si="521"/>
        <v>67</v>
      </c>
      <c r="E684" s="1758">
        <f t="shared" si="521"/>
        <v>37</v>
      </c>
      <c r="F684" s="1758">
        <f t="shared" si="521"/>
        <v>15</v>
      </c>
      <c r="G684" s="1758">
        <f t="shared" si="521"/>
        <v>40</v>
      </c>
      <c r="H684" s="1758">
        <f> SUM(H685:H688,H691:H694,H697:H700,H703:H706,H709:H712,H715:H718)</f>
        <v>217</v>
      </c>
      <c r="I684" s="1758"/>
      <c r="J684" s="1812"/>
      <c r="K684" s="1758" t="s">
        <v>98</v>
      </c>
      <c r="L684" s="1561"/>
      <c r="M684" s="1561"/>
      <c r="N684" s="1561"/>
      <c r="O684" s="1561"/>
      <c r="P684" s="1561"/>
      <c r="Q684" s="1758"/>
      <c r="R684" s="1758"/>
      <c r="S684" s="1532"/>
      <c r="T684" s="1532"/>
      <c r="U684" s="1532"/>
      <c r="V684" s="1532"/>
      <c r="W684" s="1532"/>
      <c r="X684" s="1532"/>
      <c r="Y684" s="1532"/>
      <c r="Z684" s="1532"/>
      <c r="AA684" s="1532"/>
      <c r="AB684" s="1532"/>
    </row>
    <row r="685">
      <c r="A685" s="1759" t="s">
        <v>99</v>
      </c>
      <c r="B685" s="1760">
        <v>0.0</v>
      </c>
      <c r="C685" s="1760">
        <v>13.0</v>
      </c>
      <c r="D685" s="1760">
        <v>6.0</v>
      </c>
      <c r="E685" s="1760">
        <v>11.0</v>
      </c>
      <c r="F685" s="1760">
        <v>7.0</v>
      </c>
      <c r="G685" s="1760">
        <v>6.0</v>
      </c>
      <c r="H685" s="1761">
        <f t="shared" ref="H685:H687" si="522">SUM(B685:G685)</f>
        <v>43</v>
      </c>
      <c r="I685" s="1762">
        <f>SUM(H685:H689)</f>
        <v>72</v>
      </c>
      <c r="J685" s="647" t="s">
        <v>206</v>
      </c>
      <c r="K685" s="1764" t="s">
        <v>99</v>
      </c>
      <c r="L685" s="1765">
        <v>48.0</v>
      </c>
      <c r="M685" s="1762">
        <f>(L685-H685)-R685</f>
        <v>5</v>
      </c>
      <c r="N685" s="1765">
        <v>50.0</v>
      </c>
      <c r="O685" s="1762">
        <f t="shared" ref="O685:O686" si="523">SUM(M685,N685)</f>
        <v>55</v>
      </c>
      <c r="P685" s="1765" t="s">
        <v>2</v>
      </c>
      <c r="Q685" s="1762"/>
      <c r="R685" s="1765"/>
      <c r="S685" s="1532"/>
      <c r="T685" s="1532"/>
      <c r="U685" s="1532"/>
      <c r="V685" s="1532"/>
      <c r="W685" s="1532"/>
      <c r="X685" s="1532"/>
      <c r="Y685" s="1532"/>
      <c r="Z685" s="1532"/>
      <c r="AA685" s="1532"/>
      <c r="AB685" s="1532"/>
    </row>
    <row r="686">
      <c r="A686" s="1714" t="s">
        <v>77</v>
      </c>
      <c r="B686" s="692">
        <v>0.0</v>
      </c>
      <c r="C686" s="692">
        <v>0.0</v>
      </c>
      <c r="D686" s="692">
        <v>0.0</v>
      </c>
      <c r="E686" s="692">
        <v>0.0</v>
      </c>
      <c r="F686" s="692">
        <v>0.0</v>
      </c>
      <c r="G686" s="690">
        <v>0.0</v>
      </c>
      <c r="H686" s="693">
        <f t="shared" si="522"/>
        <v>0</v>
      </c>
      <c r="I686" s="596">
        <f>(I685/61)</f>
        <v>1.180327869</v>
      </c>
      <c r="J686" s="647" t="s">
        <v>206</v>
      </c>
      <c r="K686" s="701" t="s">
        <v>77</v>
      </c>
      <c r="L686" s="692">
        <f t="shared" ref="L686:L688" si="524">O177</f>
        <v>15</v>
      </c>
      <c r="M686" s="701">
        <f>(L686-H686-H687)-R686</f>
        <v>0</v>
      </c>
      <c r="N686" s="692">
        <v>20.0</v>
      </c>
      <c r="O686" s="701">
        <f t="shared" si="523"/>
        <v>20</v>
      </c>
      <c r="P686" s="701"/>
      <c r="Q686" s="701"/>
      <c r="R686" s="1595"/>
      <c r="S686" s="1532"/>
      <c r="T686" s="1532"/>
      <c r="U686" s="1532"/>
      <c r="V686" s="1532"/>
      <c r="W686" s="1532"/>
      <c r="X686" s="1532"/>
      <c r="Y686" s="1532"/>
      <c r="Z686" s="1532"/>
      <c r="AA686" s="1532"/>
      <c r="AB686" s="1532"/>
    </row>
    <row r="687">
      <c r="A687" s="1714" t="s">
        <v>78</v>
      </c>
      <c r="B687" s="692">
        <v>0.0</v>
      </c>
      <c r="C687" s="692">
        <v>11.0</v>
      </c>
      <c r="D687" s="692">
        <v>4.0</v>
      </c>
      <c r="E687" s="692">
        <v>0.0</v>
      </c>
      <c r="F687" s="692">
        <v>0.0</v>
      </c>
      <c r="G687" s="690">
        <v>0.0</v>
      </c>
      <c r="H687" s="693">
        <f t="shared" si="522"/>
        <v>15</v>
      </c>
      <c r="I687" s="701"/>
      <c r="J687" s="647" t="s">
        <v>206</v>
      </c>
      <c r="K687" s="701" t="s">
        <v>78</v>
      </c>
      <c r="L687" s="692" t="str">
        <f t="shared" si="524"/>
        <v>-</v>
      </c>
      <c r="M687" s="701" t="s">
        <v>79</v>
      </c>
      <c r="N687" s="692" t="s">
        <v>79</v>
      </c>
      <c r="O687" s="701" t="s">
        <v>79</v>
      </c>
      <c r="P687" s="701"/>
      <c r="Q687" s="701"/>
      <c r="R687" s="1595"/>
      <c r="S687" s="1532"/>
      <c r="T687" s="1532"/>
      <c r="U687" s="1532"/>
      <c r="V687" s="1532"/>
      <c r="W687" s="1532"/>
      <c r="X687" s="1532"/>
      <c r="Y687" s="1532"/>
      <c r="Z687" s="1532"/>
      <c r="AA687" s="1532"/>
      <c r="AB687" s="1532"/>
    </row>
    <row r="688">
      <c r="A688" s="1714" t="s">
        <v>446</v>
      </c>
      <c r="B688" s="692">
        <v>0.0</v>
      </c>
      <c r="C688" s="692">
        <v>0.0</v>
      </c>
      <c r="D688" s="692">
        <v>5.0</v>
      </c>
      <c r="E688" s="692">
        <v>4.0</v>
      </c>
      <c r="F688" s="692">
        <v>0.0</v>
      </c>
      <c r="G688" s="690">
        <v>0.0</v>
      </c>
      <c r="H688" s="693">
        <f t="shared" ref="H688:H689" si="525">sum(B688:G688)</f>
        <v>9</v>
      </c>
      <c r="I688" s="701"/>
      <c r="J688" s="647" t="s">
        <v>206</v>
      </c>
      <c r="K688" s="701" t="s">
        <v>446</v>
      </c>
      <c r="L688" s="692">
        <f t="shared" si="524"/>
        <v>15</v>
      </c>
      <c r="M688" s="701">
        <f>(L688-H688)-R688</f>
        <v>6</v>
      </c>
      <c r="N688" s="692">
        <v>0.0</v>
      </c>
      <c r="O688" s="701">
        <f t="shared" ref="O688:O689" si="526">SUM(M688,N688)</f>
        <v>6</v>
      </c>
      <c r="P688" s="701"/>
      <c r="Q688" s="701"/>
      <c r="R688" s="1595"/>
      <c r="S688" s="1532"/>
      <c r="T688" s="1532"/>
      <c r="U688" s="1532"/>
      <c r="V688" s="1532"/>
      <c r="W688" s="1532"/>
      <c r="X688" s="1532"/>
      <c r="Y688" s="1532"/>
      <c r="Z688" s="1532"/>
      <c r="AA688" s="1532"/>
      <c r="AB688" s="1532"/>
    </row>
    <row r="689">
      <c r="A689" s="1814" t="s">
        <v>751</v>
      </c>
      <c r="B689" s="692">
        <v>0.0</v>
      </c>
      <c r="C689" s="692">
        <v>5.0</v>
      </c>
      <c r="D689" s="692">
        <v>0.0</v>
      </c>
      <c r="E689" s="692">
        <v>0.0</v>
      </c>
      <c r="F689" s="692">
        <v>0.0</v>
      </c>
      <c r="G689" s="690">
        <v>0.0</v>
      </c>
      <c r="H689" s="693">
        <f t="shared" si="525"/>
        <v>5</v>
      </c>
      <c r="I689" s="701"/>
      <c r="J689" s="647" t="s">
        <v>206</v>
      </c>
      <c r="K689" s="1814" t="s">
        <v>751</v>
      </c>
      <c r="L689" s="692">
        <v>5.0</v>
      </c>
      <c r="M689" s="701">
        <f t="shared" ref="M689:M690" si="527">(L689-H689)</f>
        <v>0</v>
      </c>
      <c r="N689" s="692">
        <v>0.0</v>
      </c>
      <c r="O689" s="701">
        <f t="shared" si="526"/>
        <v>0</v>
      </c>
      <c r="P689" s="701"/>
      <c r="Q689" s="701"/>
      <c r="R689" s="1595"/>
      <c r="S689" s="1532"/>
      <c r="T689" s="1532"/>
      <c r="U689" s="1532"/>
      <c r="V689" s="1532"/>
      <c r="W689" s="1532"/>
      <c r="X689" s="1532"/>
      <c r="Y689" s="1532"/>
      <c r="Z689" s="1532"/>
      <c r="AA689" s="1532"/>
      <c r="AB689" s="1532"/>
    </row>
    <row r="690">
      <c r="A690" s="1714" t="s">
        <v>80</v>
      </c>
      <c r="B690" s="692">
        <v>0.0</v>
      </c>
      <c r="C690" s="692">
        <v>4.0</v>
      </c>
      <c r="D690" s="692">
        <v>6.0</v>
      </c>
      <c r="E690" s="692">
        <v>3.0</v>
      </c>
      <c r="F690" s="692">
        <v>4.0</v>
      </c>
      <c r="G690" s="690">
        <v>3.0</v>
      </c>
      <c r="H690" s="693">
        <f t="shared" ref="H690:H693" si="528">SUM(B690:G690)</f>
        <v>20</v>
      </c>
      <c r="I690" s="701"/>
      <c r="J690" s="647" t="s">
        <v>206</v>
      </c>
      <c r="K690" s="701" t="s">
        <v>80</v>
      </c>
      <c r="L690" s="692">
        <f t="shared" ref="L690:L712" si="529">O181</f>
        <v>30</v>
      </c>
      <c r="M690" s="701">
        <f t="shared" si="527"/>
        <v>10</v>
      </c>
      <c r="N690" s="692">
        <v>0.0</v>
      </c>
      <c r="O690" s="701">
        <f>sum(M690,N690)</f>
        <v>10</v>
      </c>
      <c r="P690" s="701"/>
      <c r="Q690" s="701"/>
      <c r="R690" s="1595"/>
      <c r="S690" s="1532"/>
      <c r="T690" s="1532"/>
      <c r="U690" s="1532"/>
      <c r="V690" s="1532"/>
      <c r="W690" s="1532"/>
      <c r="X690" s="1532"/>
      <c r="Y690" s="1532"/>
      <c r="Z690" s="1532"/>
      <c r="AA690" s="1532"/>
      <c r="AB690" s="1532"/>
    </row>
    <row r="691">
      <c r="A691" s="1715" t="s">
        <v>449</v>
      </c>
      <c r="B691" s="1765">
        <v>0.0</v>
      </c>
      <c r="C691" s="1765">
        <v>0.0</v>
      </c>
      <c r="D691" s="1765">
        <v>2.0</v>
      </c>
      <c r="E691" s="1765">
        <v>2.0</v>
      </c>
      <c r="F691" s="1765">
        <v>1.0</v>
      </c>
      <c r="G691" s="1760">
        <v>3.0</v>
      </c>
      <c r="H691" s="1761">
        <f t="shared" si="528"/>
        <v>8</v>
      </c>
      <c r="I691" s="1762">
        <f>SUM(H691:H695)</f>
        <v>12</v>
      </c>
      <c r="J691" s="647" t="s">
        <v>532</v>
      </c>
      <c r="K691" s="1762" t="s">
        <v>449</v>
      </c>
      <c r="L691" s="1765">
        <f t="shared" si="529"/>
        <v>27</v>
      </c>
      <c r="M691" s="1762">
        <f>(L691-H691)-R691</f>
        <v>18</v>
      </c>
      <c r="N691" s="1765">
        <v>0.0</v>
      </c>
      <c r="O691" s="1762">
        <f t="shared" ref="O691:O692" si="530">SUM(M691,N691)</f>
        <v>18</v>
      </c>
      <c r="P691" s="1765" t="s">
        <v>2</v>
      </c>
      <c r="Q691" s="1768"/>
      <c r="R691" s="1716">
        <v>1.0</v>
      </c>
      <c r="S691" s="1532"/>
      <c r="T691" s="1532"/>
      <c r="U691" s="1532"/>
      <c r="V691" s="1532"/>
      <c r="W691" s="1532"/>
      <c r="X691" s="1532"/>
      <c r="Y691" s="1532"/>
      <c r="Z691" s="1532"/>
      <c r="AA691" s="1532"/>
      <c r="AB691" s="1532"/>
    </row>
    <row r="692">
      <c r="A692" s="1714" t="s">
        <v>77</v>
      </c>
      <c r="B692" s="692">
        <v>0.0</v>
      </c>
      <c r="C692" s="692">
        <v>0.0</v>
      </c>
      <c r="D692" s="692">
        <v>0.0</v>
      </c>
      <c r="E692" s="692">
        <v>0.0</v>
      </c>
      <c r="F692" s="692">
        <v>0.0</v>
      </c>
      <c r="G692" s="692">
        <v>0.0</v>
      </c>
      <c r="H692" s="693">
        <f t="shared" si="528"/>
        <v>0</v>
      </c>
      <c r="I692" s="596">
        <f>(I691/60)</f>
        <v>0.2</v>
      </c>
      <c r="J692" s="647" t="s">
        <v>79</v>
      </c>
      <c r="K692" s="701" t="s">
        <v>77</v>
      </c>
      <c r="L692" s="692">
        <f t="shared" si="529"/>
        <v>5</v>
      </c>
      <c r="M692" s="701">
        <f>(L692-H692-H693)-R692</f>
        <v>1</v>
      </c>
      <c r="N692" s="692">
        <v>0.0</v>
      </c>
      <c r="O692" s="701">
        <f t="shared" si="530"/>
        <v>1</v>
      </c>
      <c r="P692" s="701"/>
      <c r="Q692" s="1686"/>
      <c r="R692" s="1595"/>
      <c r="S692" s="1532"/>
      <c r="T692" s="1532"/>
      <c r="U692" s="1532"/>
      <c r="V692" s="1532"/>
      <c r="W692" s="1532"/>
      <c r="X692" s="1532"/>
      <c r="Y692" s="1532"/>
      <c r="Z692" s="1532"/>
      <c r="AA692" s="1532"/>
      <c r="AB692" s="1532"/>
    </row>
    <row r="693">
      <c r="A693" s="1714" t="s">
        <v>78</v>
      </c>
      <c r="B693" s="692">
        <v>0.0</v>
      </c>
      <c r="C693" s="692">
        <v>0.0</v>
      </c>
      <c r="D693" s="692">
        <v>1.0</v>
      </c>
      <c r="E693" s="692">
        <v>1.0</v>
      </c>
      <c r="F693" s="692">
        <v>0.0</v>
      </c>
      <c r="G693" s="692">
        <v>2.0</v>
      </c>
      <c r="H693" s="693">
        <f t="shared" si="528"/>
        <v>4</v>
      </c>
      <c r="I693" s="701"/>
      <c r="J693" s="647" t="s">
        <v>79</v>
      </c>
      <c r="K693" s="701" t="s">
        <v>78</v>
      </c>
      <c r="L693" s="692" t="str">
        <f t="shared" si="529"/>
        <v>-</v>
      </c>
      <c r="M693" s="701" t="s">
        <v>79</v>
      </c>
      <c r="N693" s="692" t="s">
        <v>79</v>
      </c>
      <c r="O693" s="701" t="s">
        <v>79</v>
      </c>
      <c r="P693" s="701"/>
      <c r="Q693" s="1686"/>
      <c r="R693" s="1595"/>
      <c r="S693" s="1532"/>
      <c r="T693" s="1532"/>
      <c r="U693" s="1532"/>
      <c r="V693" s="1532"/>
      <c r="W693" s="1532"/>
      <c r="X693" s="1532"/>
      <c r="Y693" s="1532"/>
      <c r="Z693" s="1532"/>
      <c r="AA693" s="1532"/>
      <c r="AB693" s="1532"/>
    </row>
    <row r="694">
      <c r="A694" s="1714" t="s">
        <v>446</v>
      </c>
      <c r="B694" s="692">
        <v>0.0</v>
      </c>
      <c r="C694" s="692">
        <v>0.0</v>
      </c>
      <c r="D694" s="692">
        <v>0.0</v>
      </c>
      <c r="E694" s="692">
        <v>0.0</v>
      </c>
      <c r="F694" s="692">
        <v>0.0</v>
      </c>
      <c r="G694" s="692">
        <v>0.0</v>
      </c>
      <c r="H694" s="693">
        <f t="shared" ref="H694:H695" si="531">sum(B694:G694)</f>
        <v>0</v>
      </c>
      <c r="I694" s="701"/>
      <c r="J694" s="647" t="s">
        <v>79</v>
      </c>
      <c r="K694" s="701" t="s">
        <v>446</v>
      </c>
      <c r="L694" s="692">
        <f t="shared" si="529"/>
        <v>0</v>
      </c>
      <c r="M694" s="701">
        <f>(L694-H694)-R694</f>
        <v>0</v>
      </c>
      <c r="N694" s="692">
        <v>0.0</v>
      </c>
      <c r="O694" s="701">
        <f t="shared" ref="O694:O695" si="532">SUM(M694,N694)</f>
        <v>0</v>
      </c>
      <c r="P694" s="701"/>
      <c r="Q694" s="1686"/>
      <c r="R694" s="1595"/>
      <c r="S694" s="1532"/>
      <c r="T694" s="1532"/>
      <c r="U694" s="1532"/>
      <c r="V694" s="1532"/>
      <c r="W694" s="1532"/>
      <c r="X694" s="1532"/>
      <c r="Y694" s="1532"/>
      <c r="Z694" s="1532"/>
      <c r="AA694" s="1532"/>
      <c r="AB694" s="1532"/>
    </row>
    <row r="695">
      <c r="A695" s="1814" t="s">
        <v>751</v>
      </c>
      <c r="B695" s="692">
        <v>0.0</v>
      </c>
      <c r="C695" s="692">
        <v>0.0</v>
      </c>
      <c r="D695" s="692">
        <v>0.0</v>
      </c>
      <c r="E695" s="692">
        <v>0.0</v>
      </c>
      <c r="F695" s="692">
        <v>0.0</v>
      </c>
      <c r="G695" s="692">
        <v>0.0</v>
      </c>
      <c r="H695" s="693">
        <f t="shared" si="531"/>
        <v>0</v>
      </c>
      <c r="I695" s="701"/>
      <c r="J695" s="647" t="s">
        <v>79</v>
      </c>
      <c r="K695" s="1814" t="s">
        <v>751</v>
      </c>
      <c r="L695" s="692">
        <f t="shared" si="529"/>
        <v>0</v>
      </c>
      <c r="M695" s="701">
        <f t="shared" ref="M695:M696" si="533">(L695-H695)</f>
        <v>0</v>
      </c>
      <c r="N695" s="692">
        <v>0.0</v>
      </c>
      <c r="O695" s="701">
        <f t="shared" si="532"/>
        <v>0</v>
      </c>
      <c r="P695" s="701"/>
      <c r="Q695" s="1686"/>
      <c r="R695" s="1595"/>
      <c r="S695" s="1532"/>
      <c r="T695" s="1532"/>
      <c r="U695" s="1532"/>
      <c r="V695" s="1532"/>
      <c r="W695" s="1532"/>
      <c r="X695" s="1532"/>
      <c r="Y695" s="1532"/>
      <c r="Z695" s="1532"/>
      <c r="AA695" s="1532"/>
      <c r="AB695" s="1532"/>
    </row>
    <row r="696">
      <c r="A696" s="1714" t="s">
        <v>80</v>
      </c>
      <c r="B696" s="692">
        <v>0.0</v>
      </c>
      <c r="C696" s="692">
        <v>0.0</v>
      </c>
      <c r="D696" s="692">
        <v>0.0</v>
      </c>
      <c r="E696" s="692">
        <v>0.0</v>
      </c>
      <c r="F696" s="692">
        <v>0.0</v>
      </c>
      <c r="G696" s="692">
        <v>3.0</v>
      </c>
      <c r="H696" s="693">
        <f t="shared" ref="H696:H699" si="534">SUM(B696:G696)</f>
        <v>3</v>
      </c>
      <c r="I696" s="701"/>
      <c r="J696" s="647" t="s">
        <v>79</v>
      </c>
      <c r="K696" s="701" t="s">
        <v>80</v>
      </c>
      <c r="L696" s="692">
        <f t="shared" si="529"/>
        <v>33</v>
      </c>
      <c r="M696" s="701">
        <f t="shared" si="533"/>
        <v>30</v>
      </c>
      <c r="N696" s="692">
        <v>0.0</v>
      </c>
      <c r="O696" s="701">
        <f>sum(M696,N696)</f>
        <v>30</v>
      </c>
      <c r="P696" s="701"/>
      <c r="Q696" s="1686"/>
      <c r="R696" s="1595"/>
      <c r="S696" s="1532"/>
      <c r="T696" s="1532"/>
      <c r="U696" s="1532"/>
      <c r="V696" s="1532"/>
      <c r="W696" s="1532"/>
      <c r="X696" s="1532"/>
      <c r="Y696" s="1532"/>
      <c r="Z696" s="1532"/>
      <c r="AA696" s="1532"/>
      <c r="AB696" s="1532"/>
    </row>
    <row r="697">
      <c r="A697" s="1715" t="s">
        <v>470</v>
      </c>
      <c r="B697" s="1760">
        <v>2.0</v>
      </c>
      <c r="C697" s="1760">
        <v>4.0</v>
      </c>
      <c r="D697" s="1760">
        <v>7.0</v>
      </c>
      <c r="E697" s="1760">
        <v>0.0</v>
      </c>
      <c r="F697" s="1760">
        <v>0.0</v>
      </c>
      <c r="G697" s="1760">
        <v>0.0</v>
      </c>
      <c r="H697" s="1761">
        <f t="shared" si="534"/>
        <v>13</v>
      </c>
      <c r="I697" s="1762">
        <f>SUM(H697:H701)</f>
        <v>30</v>
      </c>
      <c r="J697" s="647" t="s">
        <v>206</v>
      </c>
      <c r="K697" s="1762" t="s">
        <v>470</v>
      </c>
      <c r="L697" s="1765">
        <f t="shared" si="529"/>
        <v>41</v>
      </c>
      <c r="M697" s="1762">
        <f>(L697-H697)-R697</f>
        <v>28</v>
      </c>
      <c r="N697" s="1765">
        <v>0.0</v>
      </c>
      <c r="O697" s="1762">
        <f t="shared" ref="O697:O698" si="535">SUM(M697,N697)</f>
        <v>28</v>
      </c>
      <c r="P697" s="1765"/>
      <c r="Q697" s="1768"/>
      <c r="R697" s="1762"/>
      <c r="S697" s="1532"/>
      <c r="T697" s="1532"/>
      <c r="U697" s="1532"/>
      <c r="V697" s="1532"/>
      <c r="W697" s="1532"/>
      <c r="X697" s="1532"/>
      <c r="Y697" s="1532"/>
      <c r="Z697" s="1532"/>
      <c r="AA697" s="1532"/>
      <c r="AB697" s="1532"/>
    </row>
    <row r="698">
      <c r="A698" s="1714" t="s">
        <v>77</v>
      </c>
      <c r="B698" s="692">
        <v>0.0</v>
      </c>
      <c r="C698" s="692">
        <v>0.0</v>
      </c>
      <c r="D698" s="692">
        <v>0.0</v>
      </c>
      <c r="E698" s="692">
        <v>0.0</v>
      </c>
      <c r="F698" s="692">
        <v>0.0</v>
      </c>
      <c r="G698" s="690">
        <v>0.0</v>
      </c>
      <c r="H698" s="693">
        <f t="shared" si="534"/>
        <v>0</v>
      </c>
      <c r="I698" s="596">
        <f>(I697/60)</f>
        <v>0.5</v>
      </c>
      <c r="J698" s="729" t="s">
        <v>206</v>
      </c>
      <c r="K698" s="701" t="s">
        <v>77</v>
      </c>
      <c r="L698" s="692">
        <f t="shared" si="529"/>
        <v>12</v>
      </c>
      <c r="M698" s="701">
        <f>(L698-H698-H699)-R698</f>
        <v>1</v>
      </c>
      <c r="N698" s="692"/>
      <c r="O698" s="701">
        <f t="shared" si="535"/>
        <v>1</v>
      </c>
      <c r="P698" s="701"/>
      <c r="Q698" s="1621"/>
      <c r="R698" s="1595"/>
      <c r="S698" s="1532"/>
      <c r="T698" s="1532"/>
      <c r="U698" s="1532"/>
      <c r="V698" s="1532"/>
      <c r="W698" s="1532"/>
      <c r="X698" s="1532"/>
      <c r="Y698" s="1532"/>
      <c r="Z698" s="1532"/>
      <c r="AA698" s="1532"/>
      <c r="AB698" s="1532"/>
    </row>
    <row r="699">
      <c r="A699" s="1714" t="s">
        <v>78</v>
      </c>
      <c r="B699" s="692">
        <v>4.0</v>
      </c>
      <c r="C699" s="692">
        <v>7.0</v>
      </c>
      <c r="D699" s="692">
        <v>0.0</v>
      </c>
      <c r="E699" s="692">
        <v>0.0</v>
      </c>
      <c r="F699" s="692">
        <v>0.0</v>
      </c>
      <c r="G699" s="690">
        <v>0.0</v>
      </c>
      <c r="H699" s="693">
        <f t="shared" si="534"/>
        <v>11</v>
      </c>
      <c r="I699" s="701"/>
      <c r="J699" s="647" t="s">
        <v>206</v>
      </c>
      <c r="K699" s="701" t="s">
        <v>78</v>
      </c>
      <c r="L699" s="692" t="str">
        <f t="shared" si="529"/>
        <v>-</v>
      </c>
      <c r="M699" s="701" t="s">
        <v>79</v>
      </c>
      <c r="N699" s="692" t="s">
        <v>79</v>
      </c>
      <c r="O699" s="701" t="s">
        <v>79</v>
      </c>
      <c r="P699" s="701"/>
      <c r="Q699" s="1686"/>
      <c r="R699" s="1595"/>
      <c r="S699" s="1532"/>
      <c r="T699" s="1532"/>
      <c r="U699" s="1532"/>
      <c r="V699" s="1532"/>
      <c r="W699" s="1532"/>
      <c r="X699" s="1532"/>
      <c r="Y699" s="1532"/>
      <c r="Z699" s="1532"/>
      <c r="AA699" s="1532"/>
      <c r="AB699" s="1532"/>
    </row>
    <row r="700">
      <c r="A700" s="1714" t="s">
        <v>446</v>
      </c>
      <c r="B700" s="692">
        <v>2.0</v>
      </c>
      <c r="C700" s="692">
        <v>3.0</v>
      </c>
      <c r="D700" s="692">
        <v>1.0</v>
      </c>
      <c r="E700" s="692">
        <v>0.0</v>
      </c>
      <c r="F700" s="692">
        <v>0.0</v>
      </c>
      <c r="G700" s="690">
        <v>0.0</v>
      </c>
      <c r="H700" s="693">
        <f t="shared" ref="H700:H701" si="536">sum(B700:G700)</f>
        <v>6</v>
      </c>
      <c r="I700" s="701"/>
      <c r="J700" s="647" t="s">
        <v>206</v>
      </c>
      <c r="K700" s="701" t="s">
        <v>446</v>
      </c>
      <c r="L700" s="692">
        <f t="shared" si="529"/>
        <v>10</v>
      </c>
      <c r="M700" s="701">
        <f>(L700-H700)-R700</f>
        <v>4</v>
      </c>
      <c r="N700" s="692">
        <v>0.0</v>
      </c>
      <c r="O700" s="701">
        <f t="shared" ref="O700:O701" si="537">SUM(M700,N700)</f>
        <v>4</v>
      </c>
      <c r="P700" s="701"/>
      <c r="Q700" s="1686"/>
      <c r="R700" s="1595"/>
      <c r="S700" s="1532"/>
      <c r="T700" s="1532"/>
      <c r="U700" s="1532"/>
      <c r="V700" s="1532"/>
      <c r="W700" s="1532"/>
      <c r="X700" s="1532"/>
      <c r="Y700" s="1532"/>
      <c r="Z700" s="1532"/>
      <c r="AA700" s="1532"/>
      <c r="AB700" s="1532"/>
    </row>
    <row r="701">
      <c r="A701" s="1814" t="s">
        <v>751</v>
      </c>
      <c r="B701" s="692">
        <v>0.0</v>
      </c>
      <c r="C701" s="692">
        <v>0.0</v>
      </c>
      <c r="D701" s="692">
        <v>0.0</v>
      </c>
      <c r="E701" s="692">
        <v>0.0</v>
      </c>
      <c r="F701" s="692">
        <v>0.0</v>
      </c>
      <c r="G701" s="690">
        <v>0.0</v>
      </c>
      <c r="H701" s="693">
        <f t="shared" si="536"/>
        <v>0</v>
      </c>
      <c r="I701" s="701"/>
      <c r="J701" s="647" t="s">
        <v>206</v>
      </c>
      <c r="K701" s="1814" t="s">
        <v>751</v>
      </c>
      <c r="L701" s="692">
        <f t="shared" si="529"/>
        <v>0</v>
      </c>
      <c r="M701" s="701">
        <f t="shared" ref="M701:M702" si="538">(L701-H701)</f>
        <v>0</v>
      </c>
      <c r="N701" s="692">
        <v>0.0</v>
      </c>
      <c r="O701" s="701">
        <f t="shared" si="537"/>
        <v>0</v>
      </c>
      <c r="P701" s="701"/>
      <c r="Q701" s="1686"/>
      <c r="R701" s="1595"/>
      <c r="S701" s="1532"/>
      <c r="T701" s="1532"/>
      <c r="U701" s="1532"/>
      <c r="V701" s="1532"/>
      <c r="W701" s="1532"/>
      <c r="X701" s="1532"/>
      <c r="Y701" s="1532"/>
      <c r="Z701" s="1532"/>
      <c r="AA701" s="1532"/>
      <c r="AB701" s="1532"/>
    </row>
    <row r="702">
      <c r="A702" s="1714" t="s">
        <v>80</v>
      </c>
      <c r="B702" s="692">
        <v>0.0</v>
      </c>
      <c r="C702" s="692">
        <v>2.0</v>
      </c>
      <c r="D702" s="692">
        <v>0.0</v>
      </c>
      <c r="E702" s="692">
        <v>0.0</v>
      </c>
      <c r="F702" s="692">
        <v>0.0</v>
      </c>
      <c r="G702" s="690">
        <v>0.0</v>
      </c>
      <c r="H702" s="693">
        <f t="shared" ref="H702:H705" si="539">SUM(B702:G702)</f>
        <v>2</v>
      </c>
      <c r="I702" s="701"/>
      <c r="J702" s="647" t="s">
        <v>206</v>
      </c>
      <c r="K702" s="701" t="s">
        <v>80</v>
      </c>
      <c r="L702" s="692">
        <f t="shared" si="529"/>
        <v>30</v>
      </c>
      <c r="M702" s="701">
        <f t="shared" si="538"/>
        <v>28</v>
      </c>
      <c r="N702" s="692">
        <v>0.0</v>
      </c>
      <c r="O702" s="701">
        <f>sum(M702,N702)</f>
        <v>28</v>
      </c>
      <c r="P702" s="701"/>
      <c r="Q702" s="1686"/>
      <c r="R702" s="1595"/>
      <c r="S702" s="1532"/>
      <c r="T702" s="1532"/>
      <c r="U702" s="1532"/>
      <c r="V702" s="1532"/>
      <c r="W702" s="1532"/>
      <c r="X702" s="1532"/>
      <c r="Y702" s="1532"/>
      <c r="Z702" s="1532"/>
      <c r="AA702" s="1532"/>
      <c r="AB702" s="1532"/>
    </row>
    <row r="703">
      <c r="A703" s="1715" t="s">
        <v>471</v>
      </c>
      <c r="B703" s="1765">
        <v>6.0</v>
      </c>
      <c r="C703" s="1765">
        <v>0.0</v>
      </c>
      <c r="D703" s="1765">
        <v>6.0</v>
      </c>
      <c r="E703" s="1765">
        <v>2.0</v>
      </c>
      <c r="F703" s="1765">
        <v>0.0</v>
      </c>
      <c r="G703" s="1760">
        <v>10.0</v>
      </c>
      <c r="H703" s="1761">
        <f t="shared" si="539"/>
        <v>24</v>
      </c>
      <c r="I703" s="1762">
        <f>SUM(H703:H707)</f>
        <v>47</v>
      </c>
      <c r="J703" s="647" t="s">
        <v>206</v>
      </c>
      <c r="K703" s="1762" t="s">
        <v>471</v>
      </c>
      <c r="L703" s="1765">
        <f t="shared" si="529"/>
        <v>55</v>
      </c>
      <c r="M703" s="1762">
        <f>(L703-H703)-R703</f>
        <v>31</v>
      </c>
      <c r="N703" s="1765">
        <v>0.0</v>
      </c>
      <c r="O703" s="1762">
        <f t="shared" ref="O703:O704" si="540">SUM(M703,N703)</f>
        <v>31</v>
      </c>
      <c r="P703" s="1765" t="s">
        <v>2</v>
      </c>
      <c r="Q703" s="1768"/>
      <c r="R703" s="1762"/>
      <c r="S703" s="1532"/>
      <c r="T703" s="1532"/>
      <c r="U703" s="1532"/>
      <c r="V703" s="1532"/>
      <c r="W703" s="1532"/>
      <c r="X703" s="1532"/>
      <c r="Y703" s="1532"/>
      <c r="Z703" s="1532"/>
      <c r="AA703" s="1532"/>
      <c r="AB703" s="1532"/>
    </row>
    <row r="704">
      <c r="A704" s="1714" t="s">
        <v>77</v>
      </c>
      <c r="B704" s="692">
        <v>0.0</v>
      </c>
      <c r="C704" s="692">
        <v>0.0</v>
      </c>
      <c r="D704" s="692">
        <v>0.0</v>
      </c>
      <c r="E704" s="692">
        <v>0.0</v>
      </c>
      <c r="F704" s="692">
        <v>0.0</v>
      </c>
      <c r="G704" s="692">
        <v>0.0</v>
      </c>
      <c r="H704" s="693">
        <f t="shared" si="539"/>
        <v>0</v>
      </c>
      <c r="I704" s="596">
        <f>(I703/60)</f>
        <v>0.7833333333</v>
      </c>
      <c r="J704" s="647" t="s">
        <v>206</v>
      </c>
      <c r="K704" s="701" t="s">
        <v>77</v>
      </c>
      <c r="L704" s="692">
        <f t="shared" si="529"/>
        <v>15</v>
      </c>
      <c r="M704" s="701">
        <f>(L704-H704-H705)-R704</f>
        <v>0</v>
      </c>
      <c r="N704" s="692">
        <v>20.0</v>
      </c>
      <c r="O704" s="701">
        <f t="shared" si="540"/>
        <v>20</v>
      </c>
      <c r="P704" s="701"/>
      <c r="Q704" s="1686"/>
      <c r="R704" s="1595"/>
      <c r="S704" s="1532"/>
      <c r="T704" s="1532"/>
      <c r="U704" s="1532"/>
      <c r="V704" s="1532"/>
      <c r="W704" s="1532"/>
      <c r="X704" s="1532"/>
      <c r="Y704" s="1532"/>
      <c r="Z704" s="1532"/>
      <c r="AA704" s="1532"/>
      <c r="AB704" s="1532"/>
    </row>
    <row r="705">
      <c r="A705" s="1714" t="s">
        <v>78</v>
      </c>
      <c r="B705" s="692">
        <v>13.0</v>
      </c>
      <c r="C705" s="692">
        <v>0.0</v>
      </c>
      <c r="D705" s="692">
        <v>1.0</v>
      </c>
      <c r="E705" s="692">
        <v>1.0</v>
      </c>
      <c r="F705" s="692">
        <v>0.0</v>
      </c>
      <c r="G705" s="692">
        <v>0.0</v>
      </c>
      <c r="H705" s="693">
        <f t="shared" si="539"/>
        <v>15</v>
      </c>
      <c r="I705" s="701"/>
      <c r="J705" s="647" t="s">
        <v>206</v>
      </c>
      <c r="K705" s="701" t="s">
        <v>78</v>
      </c>
      <c r="L705" s="692" t="str">
        <f t="shared" si="529"/>
        <v>-</v>
      </c>
      <c r="M705" s="701" t="s">
        <v>79</v>
      </c>
      <c r="N705" s="692" t="s">
        <v>79</v>
      </c>
      <c r="O705" s="701" t="s">
        <v>79</v>
      </c>
      <c r="P705" s="701"/>
      <c r="Q705" s="1686"/>
      <c r="R705" s="1595"/>
      <c r="S705" s="1532"/>
      <c r="T705" s="1532"/>
      <c r="U705" s="1532"/>
      <c r="V705" s="1532"/>
      <c r="W705" s="1532"/>
      <c r="X705" s="1532"/>
      <c r="Y705" s="1532"/>
      <c r="Z705" s="1532"/>
      <c r="AA705" s="1532"/>
      <c r="AB705" s="1532"/>
    </row>
    <row r="706">
      <c r="A706" s="1714" t="s">
        <v>446</v>
      </c>
      <c r="B706" s="692">
        <v>1.0</v>
      </c>
      <c r="C706" s="692">
        <v>1.0</v>
      </c>
      <c r="D706" s="692">
        <v>1.0</v>
      </c>
      <c r="E706" s="692">
        <v>0.0</v>
      </c>
      <c r="F706" s="692">
        <v>0.0</v>
      </c>
      <c r="G706" s="692">
        <v>5.0</v>
      </c>
      <c r="H706" s="693">
        <f t="shared" ref="H706:H707" si="541">sum(B706:G706)</f>
        <v>8</v>
      </c>
      <c r="I706" s="701"/>
      <c r="J706" s="647" t="s">
        <v>206</v>
      </c>
      <c r="K706" s="701" t="s">
        <v>446</v>
      </c>
      <c r="L706" s="692">
        <f t="shared" si="529"/>
        <v>15</v>
      </c>
      <c r="M706" s="701">
        <f>(L706-H706)-R706</f>
        <v>7</v>
      </c>
      <c r="N706" s="692">
        <v>0.0</v>
      </c>
      <c r="O706" s="701">
        <f t="shared" ref="O706:O707" si="542">SUM(M706,N706)</f>
        <v>7</v>
      </c>
      <c r="P706" s="701"/>
      <c r="Q706" s="1686"/>
      <c r="R706" s="1595"/>
      <c r="S706" s="1532"/>
      <c r="T706" s="1532"/>
      <c r="U706" s="1532"/>
      <c r="V706" s="1532"/>
      <c r="W706" s="1532"/>
      <c r="X706" s="1532"/>
      <c r="Y706" s="1532"/>
      <c r="Z706" s="1532"/>
      <c r="AA706" s="1532"/>
      <c r="AB706" s="1532"/>
    </row>
    <row r="707">
      <c r="A707" s="1814" t="s">
        <v>751</v>
      </c>
      <c r="B707" s="692">
        <v>0.0</v>
      </c>
      <c r="C707" s="692">
        <v>0.0</v>
      </c>
      <c r="D707" s="692">
        <v>0.0</v>
      </c>
      <c r="E707" s="692">
        <v>0.0</v>
      </c>
      <c r="F707" s="692">
        <v>0.0</v>
      </c>
      <c r="G707" s="692">
        <v>0.0</v>
      </c>
      <c r="H707" s="693">
        <f t="shared" si="541"/>
        <v>0</v>
      </c>
      <c r="I707" s="701"/>
      <c r="J707" s="729" t="s">
        <v>206</v>
      </c>
      <c r="K707" s="1814" t="s">
        <v>751</v>
      </c>
      <c r="L707" s="692">
        <f t="shared" si="529"/>
        <v>0</v>
      </c>
      <c r="M707" s="701">
        <f t="shared" ref="M707:M708" si="543">(L707-H707)</f>
        <v>0</v>
      </c>
      <c r="N707" s="692">
        <v>0.0</v>
      </c>
      <c r="O707" s="701">
        <f t="shared" si="542"/>
        <v>0</v>
      </c>
      <c r="P707" s="701"/>
      <c r="Q707" s="1686"/>
      <c r="R707" s="1595"/>
      <c r="S707" s="1532"/>
      <c r="T707" s="1532"/>
      <c r="U707" s="1532"/>
      <c r="V707" s="1532"/>
      <c r="W707" s="1532"/>
      <c r="X707" s="1532"/>
      <c r="Y707" s="1532"/>
      <c r="Z707" s="1532"/>
      <c r="AA707" s="1532"/>
      <c r="AB707" s="1532"/>
    </row>
    <row r="708">
      <c r="A708" s="1714" t="s">
        <v>80</v>
      </c>
      <c r="B708" s="692">
        <v>1.0</v>
      </c>
      <c r="C708" s="692">
        <v>0.0</v>
      </c>
      <c r="D708" s="692">
        <v>1.0</v>
      </c>
      <c r="E708" s="692">
        <v>0.0</v>
      </c>
      <c r="F708" s="692">
        <v>0.0</v>
      </c>
      <c r="G708" s="692">
        <v>5.0</v>
      </c>
      <c r="H708" s="693">
        <f t="shared" ref="H708:H711" si="544">SUM(B708:G708)</f>
        <v>7</v>
      </c>
      <c r="I708" s="701"/>
      <c r="J708" s="729" t="s">
        <v>206</v>
      </c>
      <c r="K708" s="701" t="s">
        <v>80</v>
      </c>
      <c r="L708" s="692">
        <f t="shared" si="529"/>
        <v>18</v>
      </c>
      <c r="M708" s="701">
        <f t="shared" si="543"/>
        <v>11</v>
      </c>
      <c r="N708" s="692">
        <v>0.0</v>
      </c>
      <c r="O708" s="701">
        <f>sum(M708,N708)</f>
        <v>11</v>
      </c>
      <c r="P708" s="701"/>
      <c r="Q708" s="1621"/>
      <c r="R708" s="1595"/>
      <c r="S708" s="1532"/>
      <c r="T708" s="1532"/>
      <c r="U708" s="1532"/>
      <c r="V708" s="1532"/>
      <c r="W708" s="1532"/>
      <c r="X708" s="1532"/>
      <c r="Y708" s="1532"/>
      <c r="Z708" s="1532"/>
      <c r="AA708" s="1532"/>
      <c r="AB708" s="1532"/>
    </row>
    <row r="709">
      <c r="A709" s="1715" t="s">
        <v>687</v>
      </c>
      <c r="B709" s="1760">
        <v>1.0</v>
      </c>
      <c r="C709" s="1760">
        <v>6.0</v>
      </c>
      <c r="D709" s="1760">
        <v>4.0</v>
      </c>
      <c r="E709" s="1760">
        <v>0.0</v>
      </c>
      <c r="F709" s="1760">
        <v>0.0</v>
      </c>
      <c r="G709" s="1760">
        <v>3.0</v>
      </c>
      <c r="H709" s="1761">
        <f t="shared" si="544"/>
        <v>14</v>
      </c>
      <c r="I709" s="1762">
        <f>SUM(H709:H713)</f>
        <v>33</v>
      </c>
      <c r="J709" s="647" t="s">
        <v>532</v>
      </c>
      <c r="K709" s="1762" t="s">
        <v>687</v>
      </c>
      <c r="L709" s="1765">
        <f t="shared" si="529"/>
        <v>19</v>
      </c>
      <c r="M709" s="1762">
        <f>(L709-H709)-R709</f>
        <v>3</v>
      </c>
      <c r="N709" s="1765">
        <v>25.0</v>
      </c>
      <c r="O709" s="1762">
        <f t="shared" ref="O709:O710" si="545">SUM(M709,N709)</f>
        <v>28</v>
      </c>
      <c r="P709" s="1765" t="s">
        <v>2</v>
      </c>
      <c r="Q709" s="1768"/>
      <c r="R709" s="1765">
        <v>2.0</v>
      </c>
      <c r="S709" s="1532"/>
      <c r="T709" s="1532"/>
      <c r="U709" s="1532"/>
      <c r="V709" s="1532"/>
      <c r="W709" s="1532"/>
      <c r="X709" s="1532"/>
      <c r="Y709" s="1532"/>
      <c r="Z709" s="1532"/>
      <c r="AA709" s="1532"/>
      <c r="AB709" s="1532"/>
    </row>
    <row r="710">
      <c r="A710" s="1714" t="s">
        <v>77</v>
      </c>
      <c r="B710" s="692">
        <v>0.0</v>
      </c>
      <c r="C710" s="692">
        <v>0.0</v>
      </c>
      <c r="D710" s="692">
        <v>0.0</v>
      </c>
      <c r="E710" s="692">
        <v>0.0</v>
      </c>
      <c r="F710" s="692">
        <v>0.0</v>
      </c>
      <c r="G710" s="690">
        <v>0.0</v>
      </c>
      <c r="H710" s="693">
        <f t="shared" si="544"/>
        <v>0</v>
      </c>
      <c r="I710" s="596">
        <f>(I709/60)</f>
        <v>0.55</v>
      </c>
      <c r="J710" s="647" t="s">
        <v>79</v>
      </c>
      <c r="K710" s="701" t="s">
        <v>77</v>
      </c>
      <c r="L710" s="692">
        <f t="shared" si="529"/>
        <v>10</v>
      </c>
      <c r="M710" s="701">
        <f>(L710-H710-H711)-R710</f>
        <v>0</v>
      </c>
      <c r="N710" s="692">
        <v>10.0</v>
      </c>
      <c r="O710" s="701">
        <f t="shared" si="545"/>
        <v>10</v>
      </c>
      <c r="P710" s="701"/>
      <c r="Q710" s="1686"/>
      <c r="R710" s="1595"/>
      <c r="S710" s="1532"/>
      <c r="T710" s="1532"/>
      <c r="U710" s="1532"/>
      <c r="V710" s="1532"/>
      <c r="W710" s="1532"/>
      <c r="X710" s="1532"/>
      <c r="Y710" s="1532"/>
      <c r="Z710" s="1532"/>
      <c r="AA710" s="1532"/>
      <c r="AB710" s="1532"/>
    </row>
    <row r="711">
      <c r="A711" s="1714" t="s">
        <v>78</v>
      </c>
      <c r="B711" s="692">
        <v>0.0</v>
      </c>
      <c r="C711" s="692">
        <v>0.0</v>
      </c>
      <c r="D711" s="692">
        <v>9.0</v>
      </c>
      <c r="E711" s="692">
        <v>1.0</v>
      </c>
      <c r="F711" s="692">
        <v>0.0</v>
      </c>
      <c r="G711" s="690">
        <v>0.0</v>
      </c>
      <c r="H711" s="693">
        <f t="shared" si="544"/>
        <v>10</v>
      </c>
      <c r="I711" s="701"/>
      <c r="J711" s="647" t="s">
        <v>79</v>
      </c>
      <c r="K711" s="701" t="s">
        <v>78</v>
      </c>
      <c r="L711" s="692" t="str">
        <f t="shared" si="529"/>
        <v>-</v>
      </c>
      <c r="M711" s="701" t="s">
        <v>79</v>
      </c>
      <c r="N711" s="692" t="s">
        <v>79</v>
      </c>
      <c r="O711" s="701" t="s">
        <v>79</v>
      </c>
      <c r="P711" s="701"/>
      <c r="Q711" s="1686"/>
      <c r="R711" s="1595"/>
      <c r="S711" s="1532"/>
      <c r="T711" s="1532"/>
      <c r="U711" s="1532"/>
      <c r="V711" s="1532"/>
      <c r="W711" s="1532"/>
      <c r="X711" s="1532"/>
      <c r="Y711" s="1532"/>
      <c r="Z711" s="1532"/>
      <c r="AA711" s="1532"/>
      <c r="AB711" s="1532"/>
    </row>
    <row r="712">
      <c r="A712" s="1714" t="s">
        <v>446</v>
      </c>
      <c r="B712" s="692">
        <v>0.0</v>
      </c>
      <c r="C712" s="692">
        <v>0.0</v>
      </c>
      <c r="D712" s="692">
        <v>1.0</v>
      </c>
      <c r="E712" s="692">
        <v>6.0</v>
      </c>
      <c r="F712" s="692">
        <v>2.0</v>
      </c>
      <c r="G712" s="690">
        <v>0.0</v>
      </c>
      <c r="H712" s="693">
        <f t="shared" ref="H712:H713" si="546">sum(B712:G712)</f>
        <v>9</v>
      </c>
      <c r="I712" s="701"/>
      <c r="J712" s="647" t="s">
        <v>79</v>
      </c>
      <c r="K712" s="701" t="s">
        <v>446</v>
      </c>
      <c r="L712" s="692">
        <f t="shared" si="529"/>
        <v>10</v>
      </c>
      <c r="M712" s="701">
        <f>(L712-H712)-R712</f>
        <v>1</v>
      </c>
      <c r="N712" s="692">
        <v>7.0</v>
      </c>
      <c r="O712" s="701">
        <f t="shared" ref="O712:O713" si="547">SUM(M712,N712)</f>
        <v>8</v>
      </c>
      <c r="P712" s="701"/>
      <c r="Q712" s="1686"/>
      <c r="R712" s="1595"/>
      <c r="S712" s="1532"/>
      <c r="T712" s="1532"/>
      <c r="U712" s="1532"/>
      <c r="V712" s="1532"/>
      <c r="W712" s="1532"/>
      <c r="X712" s="1532"/>
      <c r="Y712" s="1532"/>
      <c r="Z712" s="1532"/>
      <c r="AA712" s="1532"/>
      <c r="AB712" s="1532"/>
    </row>
    <row r="713">
      <c r="A713" s="1814" t="s">
        <v>751</v>
      </c>
      <c r="B713" s="692">
        <v>0.0</v>
      </c>
      <c r="C713" s="692">
        <v>0.0</v>
      </c>
      <c r="D713" s="692">
        <v>0.0</v>
      </c>
      <c r="E713" s="692">
        <v>0.0</v>
      </c>
      <c r="F713" s="692">
        <v>0.0</v>
      </c>
      <c r="G713" s="690">
        <v>0.0</v>
      </c>
      <c r="H713" s="693">
        <f t="shared" si="546"/>
        <v>0</v>
      </c>
      <c r="I713" s="701"/>
      <c r="J713" s="647" t="s">
        <v>79</v>
      </c>
      <c r="K713" s="1814" t="s">
        <v>751</v>
      </c>
      <c r="L713" s="692">
        <v>0.0</v>
      </c>
      <c r="M713" s="701">
        <f t="shared" ref="M713:M714" si="548">(L713-H713)</f>
        <v>0</v>
      </c>
      <c r="N713" s="692">
        <v>0.0</v>
      </c>
      <c r="O713" s="701">
        <f t="shared" si="547"/>
        <v>0</v>
      </c>
      <c r="P713" s="701"/>
      <c r="Q713" s="1686"/>
      <c r="R713" s="1595"/>
      <c r="S713" s="1532"/>
      <c r="T713" s="1532"/>
      <c r="U713" s="1532"/>
      <c r="V713" s="1532"/>
      <c r="W713" s="1532"/>
      <c r="X713" s="1532"/>
      <c r="Y713" s="1532"/>
      <c r="Z713" s="1532"/>
      <c r="AA713" s="1532"/>
      <c r="AB713" s="1532"/>
    </row>
    <row r="714">
      <c r="A714" s="1714" t="s">
        <v>80</v>
      </c>
      <c r="B714" s="692">
        <v>0.0</v>
      </c>
      <c r="C714" s="692">
        <v>0.0</v>
      </c>
      <c r="D714" s="692">
        <v>1.0</v>
      </c>
      <c r="E714" s="692">
        <v>0.0</v>
      </c>
      <c r="F714" s="692">
        <v>0.0</v>
      </c>
      <c r="G714" s="690">
        <v>0.0</v>
      </c>
      <c r="H714" s="693">
        <f t="shared" ref="H714:H717" si="549">SUM(B714:G714)</f>
        <v>1</v>
      </c>
      <c r="I714" s="701"/>
      <c r="J714" s="647" t="s">
        <v>79</v>
      </c>
      <c r="K714" s="701" t="s">
        <v>80</v>
      </c>
      <c r="L714" s="692">
        <f t="shared" ref="L714:L720" si="550">O205</f>
        <v>30</v>
      </c>
      <c r="M714" s="701">
        <f t="shared" si="548"/>
        <v>29</v>
      </c>
      <c r="N714" s="692">
        <v>0.0</v>
      </c>
      <c r="O714" s="701">
        <f>sum(M714,N714)</f>
        <v>29</v>
      </c>
      <c r="P714" s="701"/>
      <c r="Q714" s="1686"/>
      <c r="R714" s="1595"/>
      <c r="S714" s="1532"/>
      <c r="T714" s="1532"/>
      <c r="U714" s="1532"/>
      <c r="V714" s="1532"/>
      <c r="W714" s="1532"/>
      <c r="X714" s="1532"/>
      <c r="Y714" s="1532"/>
      <c r="Z714" s="1532"/>
      <c r="AA714" s="1532"/>
      <c r="AB714" s="1532"/>
    </row>
    <row r="715">
      <c r="A715" s="1762" t="s">
        <v>689</v>
      </c>
      <c r="B715" s="1760">
        <v>4.0</v>
      </c>
      <c r="C715" s="1760">
        <v>6.0</v>
      </c>
      <c r="D715" s="1760">
        <v>2.0</v>
      </c>
      <c r="E715" s="1760">
        <v>5.0</v>
      </c>
      <c r="F715" s="1760">
        <v>1.0</v>
      </c>
      <c r="G715" s="1760">
        <v>0.0</v>
      </c>
      <c r="H715" s="1761">
        <f t="shared" si="549"/>
        <v>18</v>
      </c>
      <c r="I715" s="1762">
        <f>SUM(H715:H719)</f>
        <v>28</v>
      </c>
      <c r="J715" s="647" t="s">
        <v>532</v>
      </c>
      <c r="K715" s="1762" t="s">
        <v>689</v>
      </c>
      <c r="L715" s="1765">
        <f t="shared" si="550"/>
        <v>19</v>
      </c>
      <c r="M715" s="1762">
        <f>(L715-H715)-R715</f>
        <v>1</v>
      </c>
      <c r="N715" s="1765">
        <v>35.0</v>
      </c>
      <c r="O715" s="1762">
        <f t="shared" ref="O715:O716" si="551">SUM(M715,N715)</f>
        <v>36</v>
      </c>
      <c r="P715" s="1765" t="s">
        <v>2</v>
      </c>
      <c r="Q715" s="1768"/>
      <c r="R715" s="1762"/>
      <c r="S715" s="1532"/>
      <c r="T715" s="1532"/>
      <c r="U715" s="1532"/>
      <c r="V715" s="1532"/>
      <c r="W715" s="1532"/>
      <c r="X715" s="1532"/>
      <c r="Y715" s="1532"/>
      <c r="Z715" s="1532"/>
      <c r="AA715" s="1532"/>
      <c r="AB715" s="1532"/>
    </row>
    <row r="716">
      <c r="A716" s="1714" t="s">
        <v>77</v>
      </c>
      <c r="B716" s="692">
        <v>0.0</v>
      </c>
      <c r="C716" s="692">
        <v>0.0</v>
      </c>
      <c r="D716" s="692">
        <v>2.0</v>
      </c>
      <c r="E716" s="692">
        <v>0.0</v>
      </c>
      <c r="F716" s="692">
        <v>0.0</v>
      </c>
      <c r="G716" s="690">
        <v>0.0</v>
      </c>
      <c r="H716" s="693">
        <f t="shared" si="549"/>
        <v>2</v>
      </c>
      <c r="I716" s="596">
        <f>(I715/60)</f>
        <v>0.4666666667</v>
      </c>
      <c r="J716" s="647" t="s">
        <v>79</v>
      </c>
      <c r="K716" s="701" t="s">
        <v>77</v>
      </c>
      <c r="L716" s="692">
        <f t="shared" si="550"/>
        <v>10</v>
      </c>
      <c r="M716" s="701">
        <f>(L716-H716-H717)-R716</f>
        <v>0</v>
      </c>
      <c r="N716" s="692">
        <v>10.0</v>
      </c>
      <c r="O716" s="701">
        <f t="shared" si="551"/>
        <v>10</v>
      </c>
      <c r="P716" s="701"/>
      <c r="Q716" s="1686"/>
      <c r="R716" s="1595"/>
      <c r="S716" s="1532"/>
      <c r="T716" s="1532"/>
      <c r="U716" s="1532"/>
      <c r="V716" s="1532"/>
      <c r="W716" s="1532"/>
      <c r="X716" s="1532"/>
      <c r="Y716" s="1532"/>
      <c r="Z716" s="1532"/>
      <c r="AA716" s="1532"/>
      <c r="AB716" s="1532"/>
    </row>
    <row r="717">
      <c r="A717" s="1714" t="s">
        <v>78</v>
      </c>
      <c r="B717" s="692">
        <v>0.0</v>
      </c>
      <c r="C717" s="692">
        <v>0.0</v>
      </c>
      <c r="D717" s="692">
        <v>7.0</v>
      </c>
      <c r="E717" s="692">
        <v>1.0</v>
      </c>
      <c r="F717" s="692">
        <v>0.0</v>
      </c>
      <c r="G717" s="690">
        <v>0.0</v>
      </c>
      <c r="H717" s="693">
        <f t="shared" si="549"/>
        <v>8</v>
      </c>
      <c r="I717" s="701"/>
      <c r="J717" s="647" t="s">
        <v>79</v>
      </c>
      <c r="K717" s="701" t="s">
        <v>78</v>
      </c>
      <c r="L717" s="692" t="str">
        <f t="shared" si="550"/>
        <v>-</v>
      </c>
      <c r="M717" s="701" t="s">
        <v>79</v>
      </c>
      <c r="N717" s="692" t="s">
        <v>79</v>
      </c>
      <c r="O717" s="701" t="s">
        <v>79</v>
      </c>
      <c r="P717" s="701"/>
      <c r="Q717" s="1686"/>
      <c r="R717" s="1595"/>
      <c r="S717" s="1532"/>
      <c r="T717" s="1532"/>
      <c r="U717" s="1532"/>
      <c r="V717" s="1532"/>
      <c r="W717" s="1532"/>
      <c r="X717" s="1532"/>
      <c r="Y717" s="1532"/>
      <c r="Z717" s="1532"/>
      <c r="AA717" s="1532"/>
      <c r="AB717" s="1532"/>
    </row>
    <row r="718">
      <c r="A718" s="1714" t="s">
        <v>446</v>
      </c>
      <c r="B718" s="692">
        <v>0.0</v>
      </c>
      <c r="C718" s="692">
        <v>0.0</v>
      </c>
      <c r="D718" s="692">
        <v>0.0</v>
      </c>
      <c r="E718" s="692">
        <v>0.0</v>
      </c>
      <c r="F718" s="692">
        <v>0.0</v>
      </c>
      <c r="G718" s="690">
        <v>0.0</v>
      </c>
      <c r="H718" s="693">
        <f t="shared" ref="H718:H719" si="552">sum(B718:G718)</f>
        <v>0</v>
      </c>
      <c r="I718" s="701"/>
      <c r="J718" s="647" t="s">
        <v>79</v>
      </c>
      <c r="K718" s="701" t="s">
        <v>446</v>
      </c>
      <c r="L718" s="692">
        <f t="shared" si="550"/>
        <v>0</v>
      </c>
      <c r="M718" s="701">
        <f>(L718-H718)-R718</f>
        <v>0</v>
      </c>
      <c r="N718" s="692">
        <v>10.0</v>
      </c>
      <c r="O718" s="701">
        <f t="shared" ref="O718:O719" si="553">SUM(M718,N718)</f>
        <v>10</v>
      </c>
      <c r="P718" s="701"/>
      <c r="Q718" s="1686"/>
      <c r="R718" s="1595"/>
      <c r="S718" s="1532"/>
      <c r="T718" s="1532"/>
      <c r="U718" s="1532"/>
      <c r="V718" s="1532"/>
      <c r="W718" s="1532"/>
      <c r="X718" s="1532"/>
      <c r="Y718" s="1532"/>
      <c r="Z718" s="1532"/>
      <c r="AA718" s="1532"/>
      <c r="AB718" s="1532"/>
    </row>
    <row r="719">
      <c r="A719" s="1814" t="s">
        <v>751</v>
      </c>
      <c r="B719" s="692">
        <v>0.0</v>
      </c>
      <c r="C719" s="692">
        <v>0.0</v>
      </c>
      <c r="D719" s="692">
        <v>0.0</v>
      </c>
      <c r="E719" s="692">
        <v>0.0</v>
      </c>
      <c r="F719" s="692">
        <v>0.0</v>
      </c>
      <c r="G719" s="690">
        <v>0.0</v>
      </c>
      <c r="H719" s="693">
        <f t="shared" si="552"/>
        <v>0</v>
      </c>
      <c r="I719" s="701"/>
      <c r="J719" s="647" t="s">
        <v>79</v>
      </c>
      <c r="K719" s="1814" t="s">
        <v>751</v>
      </c>
      <c r="L719" s="692">
        <f t="shared" si="550"/>
        <v>0</v>
      </c>
      <c r="M719" s="701">
        <f t="shared" ref="M719:M720" si="554">(L719-H719)</f>
        <v>0</v>
      </c>
      <c r="N719" s="692">
        <v>0.0</v>
      </c>
      <c r="O719" s="701">
        <f t="shared" si="553"/>
        <v>0</v>
      </c>
      <c r="P719" s="701"/>
      <c r="Q719" s="1686"/>
      <c r="R719" s="1595"/>
      <c r="S719" s="1532"/>
      <c r="T719" s="1532"/>
      <c r="U719" s="1532"/>
      <c r="V719" s="1532"/>
      <c r="W719" s="1532"/>
      <c r="X719" s="1532"/>
      <c r="Y719" s="1532"/>
      <c r="Z719" s="1532"/>
      <c r="AA719" s="1532"/>
      <c r="AB719" s="1532"/>
    </row>
    <row r="720">
      <c r="A720" s="1714" t="s">
        <v>80</v>
      </c>
      <c r="B720" s="692">
        <v>3.0</v>
      </c>
      <c r="C720" s="692">
        <v>3.0</v>
      </c>
      <c r="D720" s="692">
        <v>2.0</v>
      </c>
      <c r="E720" s="692">
        <v>0.0</v>
      </c>
      <c r="F720" s="692">
        <v>0.0</v>
      </c>
      <c r="G720" s="690">
        <v>0.0</v>
      </c>
      <c r="H720" s="693">
        <f>SUM(B720:G720)</f>
        <v>8</v>
      </c>
      <c r="I720" s="701"/>
      <c r="J720" s="647" t="s">
        <v>79</v>
      </c>
      <c r="K720" s="701" t="s">
        <v>80</v>
      </c>
      <c r="L720" s="692">
        <f t="shared" si="550"/>
        <v>29</v>
      </c>
      <c r="M720" s="701">
        <f t="shared" si="554"/>
        <v>21</v>
      </c>
      <c r="N720" s="692">
        <v>0.0</v>
      </c>
      <c r="O720" s="701">
        <f>sum(M720,N720)</f>
        <v>21</v>
      </c>
      <c r="P720" s="701"/>
      <c r="Q720" s="1686"/>
      <c r="R720" s="1595"/>
      <c r="S720" s="1532"/>
      <c r="T720" s="1532"/>
      <c r="U720" s="1532"/>
      <c r="V720" s="1532"/>
      <c r="W720" s="1532"/>
      <c r="X720" s="1532"/>
      <c r="Y720" s="1532"/>
      <c r="Z720" s="1532"/>
      <c r="AA720" s="1532"/>
      <c r="AB720" s="1532"/>
    </row>
    <row r="721">
      <c r="A721" s="1757" t="s">
        <v>116</v>
      </c>
      <c r="B721" s="1758">
        <f t="shared" ref="B721:G721" si="555">SUM(B722:B756)</f>
        <v>33</v>
      </c>
      <c r="C721" s="1758">
        <f t="shared" si="555"/>
        <v>61</v>
      </c>
      <c r="D721" s="1758">
        <f t="shared" si="555"/>
        <v>45</v>
      </c>
      <c r="E721" s="1758">
        <f t="shared" si="555"/>
        <v>42</v>
      </c>
      <c r="F721" s="1758">
        <f t="shared" si="555"/>
        <v>46</v>
      </c>
      <c r="G721" s="1758">
        <f t="shared" si="555"/>
        <v>8</v>
      </c>
      <c r="H721" s="1758">
        <f> SUM(H722:H725,H728:H731,H734:H737,H740:H743,H746:H749,H752:H755)</f>
        <v>208</v>
      </c>
      <c r="I721" s="1758"/>
      <c r="J721" s="1812"/>
      <c r="K721" s="1758" t="s">
        <v>116</v>
      </c>
      <c r="L721" s="1561"/>
      <c r="M721" s="1561"/>
      <c r="N721" s="1561"/>
      <c r="O721" s="1561"/>
      <c r="P721" s="1561"/>
      <c r="Q721" s="1682"/>
      <c r="R721" s="1561"/>
      <c r="S721" s="1532"/>
      <c r="T721" s="1532"/>
      <c r="U721" s="1532"/>
      <c r="V721" s="1532"/>
      <c r="W721" s="1532"/>
      <c r="X721" s="1532"/>
      <c r="Y721" s="1532"/>
      <c r="Z721" s="1532"/>
      <c r="AA721" s="1532"/>
      <c r="AB721" s="1532"/>
    </row>
    <row r="722">
      <c r="A722" s="1759" t="s">
        <v>113</v>
      </c>
      <c r="B722" s="1760">
        <v>13.0</v>
      </c>
      <c r="C722" s="1760">
        <v>14.0</v>
      </c>
      <c r="D722" s="1760">
        <v>16.0</v>
      </c>
      <c r="E722" s="1760">
        <v>15.0</v>
      </c>
      <c r="F722" s="1760">
        <v>22.0</v>
      </c>
      <c r="G722" s="1760">
        <v>0.0</v>
      </c>
      <c r="H722" s="1761">
        <f t="shared" ref="H722:H724" si="556">SUM(B722:G722)</f>
        <v>80</v>
      </c>
      <c r="I722" s="1762">
        <f>SUM(H722:H726)</f>
        <v>104</v>
      </c>
      <c r="J722" s="647" t="s">
        <v>206</v>
      </c>
      <c r="K722" s="1764" t="s">
        <v>113</v>
      </c>
      <c r="L722" s="1765">
        <f t="shared" ref="L722:L725" si="557">O213</f>
        <v>112</v>
      </c>
      <c r="M722" s="1762">
        <f>(L722-H722)-R722</f>
        <v>32</v>
      </c>
      <c r="N722" s="1765">
        <v>90.0</v>
      </c>
      <c r="O722" s="1762">
        <f t="shared" ref="O722:O723" si="558">SUM(M722,N722)</f>
        <v>122</v>
      </c>
      <c r="P722" s="1765" t="s">
        <v>3</v>
      </c>
      <c r="Q722" s="1685"/>
      <c r="R722" s="1765"/>
      <c r="S722" s="1532"/>
      <c r="T722" s="1532"/>
      <c r="U722" s="1532"/>
      <c r="V722" s="1532"/>
      <c r="W722" s="1532"/>
      <c r="X722" s="1532"/>
      <c r="Y722" s="1532"/>
      <c r="Z722" s="1532"/>
      <c r="AA722" s="1532"/>
      <c r="AB722" s="1532"/>
    </row>
    <row r="723">
      <c r="A723" s="1714" t="s">
        <v>77</v>
      </c>
      <c r="B723" s="692">
        <v>0.0</v>
      </c>
      <c r="C723" s="692">
        <v>0.0</v>
      </c>
      <c r="D723" s="692">
        <v>0.0</v>
      </c>
      <c r="E723" s="692">
        <v>0.0</v>
      </c>
      <c r="F723" s="692">
        <v>0.0</v>
      </c>
      <c r="G723" s="690">
        <v>0.0</v>
      </c>
      <c r="H723" s="693">
        <f t="shared" si="556"/>
        <v>0</v>
      </c>
      <c r="I723" s="596">
        <f>(I722/60)</f>
        <v>1.733333333</v>
      </c>
      <c r="J723" s="647" t="s">
        <v>206</v>
      </c>
      <c r="K723" s="701" t="s">
        <v>77</v>
      </c>
      <c r="L723" s="692">
        <f t="shared" si="557"/>
        <v>22</v>
      </c>
      <c r="M723" s="701">
        <f>(L723-H723-H724)-R723</f>
        <v>0</v>
      </c>
      <c r="N723" s="692">
        <v>20.0</v>
      </c>
      <c r="O723" s="701">
        <f t="shared" si="558"/>
        <v>20</v>
      </c>
      <c r="P723" s="701"/>
      <c r="Q723" s="1686"/>
      <c r="R723" s="1621"/>
      <c r="S723" s="1532"/>
      <c r="T723" s="1532"/>
      <c r="U723" s="1532"/>
      <c r="V723" s="1532"/>
      <c r="W723" s="1532"/>
      <c r="X723" s="1532"/>
      <c r="Y723" s="1532"/>
      <c r="Z723" s="1532"/>
      <c r="AA723" s="1532"/>
      <c r="AB723" s="1532"/>
    </row>
    <row r="724">
      <c r="A724" s="1714" t="s">
        <v>78</v>
      </c>
      <c r="B724" s="692">
        <v>4.0</v>
      </c>
      <c r="C724" s="692">
        <v>10.0</v>
      </c>
      <c r="D724" s="692">
        <v>4.0</v>
      </c>
      <c r="E724" s="692">
        <v>1.0</v>
      </c>
      <c r="F724" s="692">
        <v>3.0</v>
      </c>
      <c r="G724" s="690">
        <v>0.0</v>
      </c>
      <c r="H724" s="693">
        <f t="shared" si="556"/>
        <v>22</v>
      </c>
      <c r="I724" s="701"/>
      <c r="J724" s="647" t="s">
        <v>206</v>
      </c>
      <c r="K724" s="701" t="s">
        <v>78</v>
      </c>
      <c r="L724" s="692" t="str">
        <f t="shared" si="557"/>
        <v>-</v>
      </c>
      <c r="M724" s="701" t="s">
        <v>79</v>
      </c>
      <c r="N724" s="692" t="s">
        <v>79</v>
      </c>
      <c r="O724" s="701" t="s">
        <v>79</v>
      </c>
      <c r="P724" s="701"/>
      <c r="Q724" s="1686"/>
      <c r="R724" s="1595"/>
      <c r="S724" s="1532"/>
      <c r="T724" s="1532"/>
      <c r="U724" s="1532"/>
      <c r="V724" s="1532"/>
      <c r="W724" s="1532"/>
      <c r="X724" s="1532"/>
      <c r="Y724" s="1532"/>
      <c r="Z724" s="1532"/>
      <c r="AA724" s="1532"/>
      <c r="AB724" s="1532"/>
    </row>
    <row r="725">
      <c r="A725" s="1714" t="s">
        <v>446</v>
      </c>
      <c r="B725" s="692">
        <v>0.0</v>
      </c>
      <c r="C725" s="692">
        <v>0.0</v>
      </c>
      <c r="D725" s="692">
        <v>0.0</v>
      </c>
      <c r="E725" s="692">
        <v>0.0</v>
      </c>
      <c r="F725" s="692">
        <v>0.0</v>
      </c>
      <c r="G725" s="690">
        <v>0.0</v>
      </c>
      <c r="H725" s="693">
        <f t="shared" ref="H725:H726" si="559">sum(B725:G725)</f>
        <v>0</v>
      </c>
      <c r="I725" s="701"/>
      <c r="J725" s="647" t="s">
        <v>206</v>
      </c>
      <c r="K725" s="701" t="s">
        <v>446</v>
      </c>
      <c r="L725" s="692">
        <f t="shared" si="557"/>
        <v>0</v>
      </c>
      <c r="M725" s="701">
        <f>(L725-H725)-R725</f>
        <v>0</v>
      </c>
      <c r="N725" s="692">
        <v>15.0</v>
      </c>
      <c r="O725" s="701">
        <f t="shared" ref="O725:O726" si="560">SUM(M725,N725)</f>
        <v>15</v>
      </c>
      <c r="P725" s="701"/>
      <c r="Q725" s="1686"/>
      <c r="R725" s="1595"/>
      <c r="S725" s="1532"/>
      <c r="T725" s="1532"/>
      <c r="U725" s="1532"/>
      <c r="V725" s="1532"/>
      <c r="W725" s="1532"/>
      <c r="X725" s="1532"/>
      <c r="Y725" s="1532"/>
      <c r="Z725" s="1532"/>
      <c r="AA725" s="1532"/>
      <c r="AB725" s="1532"/>
    </row>
    <row r="726">
      <c r="A726" s="1814" t="s">
        <v>751</v>
      </c>
      <c r="B726" s="692">
        <v>0.0</v>
      </c>
      <c r="C726" s="692">
        <v>0.0</v>
      </c>
      <c r="D726" s="692">
        <v>0.0</v>
      </c>
      <c r="E726" s="692">
        <v>0.0</v>
      </c>
      <c r="F726" s="692">
        <v>2.0</v>
      </c>
      <c r="G726" s="690">
        <v>0.0</v>
      </c>
      <c r="H726" s="693">
        <f t="shared" si="559"/>
        <v>2</v>
      </c>
      <c r="I726" s="701"/>
      <c r="J726" s="647" t="s">
        <v>206</v>
      </c>
      <c r="K726" s="1814" t="s">
        <v>751</v>
      </c>
      <c r="L726" s="692">
        <v>2.0</v>
      </c>
      <c r="M726" s="701">
        <f t="shared" ref="M726:M727" si="561">(L726-H726)</f>
        <v>0</v>
      </c>
      <c r="N726" s="692">
        <v>0.0</v>
      </c>
      <c r="O726" s="701">
        <f t="shared" si="560"/>
        <v>0</v>
      </c>
      <c r="P726" s="701"/>
      <c r="Q726" s="1686"/>
      <c r="R726" s="1595"/>
      <c r="S726" s="1532"/>
      <c r="T726" s="1532"/>
      <c r="U726" s="1532"/>
      <c r="V726" s="1532"/>
      <c r="W726" s="1532"/>
      <c r="X726" s="1532"/>
      <c r="Y726" s="1532"/>
      <c r="Z726" s="1532"/>
      <c r="AA726" s="1532"/>
      <c r="AB726" s="1532"/>
    </row>
    <row r="727">
      <c r="A727" s="1714" t="s">
        <v>80</v>
      </c>
      <c r="B727" s="692">
        <v>0.0</v>
      </c>
      <c r="C727" s="692">
        <v>0.0</v>
      </c>
      <c r="D727" s="692">
        <v>0.0</v>
      </c>
      <c r="E727" s="692">
        <v>0.0</v>
      </c>
      <c r="F727" s="692">
        <v>0.0</v>
      </c>
      <c r="G727" s="690">
        <v>0.0</v>
      </c>
      <c r="H727" s="693">
        <f t="shared" ref="H727:H730" si="562">SUM(B727:G727)</f>
        <v>0</v>
      </c>
      <c r="I727" s="701"/>
      <c r="J727" s="647" t="s">
        <v>206</v>
      </c>
      <c r="K727" s="701" t="s">
        <v>80</v>
      </c>
      <c r="L727" s="692">
        <f t="shared" ref="L727:L731" si="563">O218</f>
        <v>20</v>
      </c>
      <c r="M727" s="701">
        <f t="shared" si="561"/>
        <v>20</v>
      </c>
      <c r="N727" s="692">
        <v>0.0</v>
      </c>
      <c r="O727" s="701">
        <f>sum(M727,N727)</f>
        <v>20</v>
      </c>
      <c r="P727" s="701"/>
      <c r="Q727" s="1686"/>
      <c r="R727" s="1595"/>
      <c r="S727" s="1532"/>
      <c r="T727" s="1532"/>
      <c r="U727" s="1532"/>
      <c r="V727" s="1532"/>
      <c r="W727" s="1532"/>
      <c r="X727" s="1532"/>
      <c r="Y727" s="1532"/>
      <c r="Z727" s="1532"/>
      <c r="AA727" s="1532"/>
      <c r="AB727" s="1532"/>
    </row>
    <row r="728">
      <c r="A728" s="1715" t="s">
        <v>115</v>
      </c>
      <c r="B728" s="1765">
        <v>5.0</v>
      </c>
      <c r="C728" s="1765">
        <v>3.0</v>
      </c>
      <c r="D728" s="1765">
        <v>5.0</v>
      </c>
      <c r="E728" s="1765">
        <v>5.0</v>
      </c>
      <c r="F728" s="1765">
        <v>4.0</v>
      </c>
      <c r="G728" s="1760">
        <v>0.0</v>
      </c>
      <c r="H728" s="1761">
        <f t="shared" si="562"/>
        <v>22</v>
      </c>
      <c r="I728" s="1762">
        <f>SUM(H728:H732)</f>
        <v>23</v>
      </c>
      <c r="J728" s="647" t="s">
        <v>532</v>
      </c>
      <c r="K728" s="1762" t="s">
        <v>115</v>
      </c>
      <c r="L728" s="1765">
        <f t="shared" si="563"/>
        <v>47</v>
      </c>
      <c r="M728" s="1762">
        <f>(L728-H728)-R728</f>
        <v>24</v>
      </c>
      <c r="N728" s="1765">
        <v>20.0</v>
      </c>
      <c r="O728" s="1762">
        <f t="shared" ref="O728:O729" si="564">SUM(M728,N728)</f>
        <v>44</v>
      </c>
      <c r="P728" s="1765" t="s">
        <v>691</v>
      </c>
      <c r="Q728" s="1685"/>
      <c r="R728" s="1765">
        <v>1.0</v>
      </c>
      <c r="S728" s="1532"/>
      <c r="T728" s="1532"/>
      <c r="U728" s="1532"/>
      <c r="V728" s="1532"/>
      <c r="W728" s="1532"/>
      <c r="X728" s="1532"/>
      <c r="Y728" s="1532"/>
      <c r="Z728" s="1532"/>
      <c r="AA728" s="1532"/>
      <c r="AB728" s="1532"/>
    </row>
    <row r="729">
      <c r="A729" s="1714" t="s">
        <v>77</v>
      </c>
      <c r="B729" s="692">
        <v>0.0</v>
      </c>
      <c r="C729" s="692">
        <v>0.0</v>
      </c>
      <c r="D729" s="692">
        <v>0.0</v>
      </c>
      <c r="E729" s="692">
        <v>0.0</v>
      </c>
      <c r="F729" s="692">
        <v>0.0</v>
      </c>
      <c r="G729" s="692">
        <v>0.0</v>
      </c>
      <c r="H729" s="693">
        <f t="shared" si="562"/>
        <v>0</v>
      </c>
      <c r="I729" s="596">
        <f>(I728/60)</f>
        <v>0.3833333333</v>
      </c>
      <c r="J729" s="647" t="s">
        <v>79</v>
      </c>
      <c r="K729" s="701" t="s">
        <v>77</v>
      </c>
      <c r="L729" s="692">
        <f t="shared" si="563"/>
        <v>15</v>
      </c>
      <c r="M729" s="701">
        <f>(L729-H729-H730)-R729</f>
        <v>14</v>
      </c>
      <c r="N729" s="692">
        <v>0.0</v>
      </c>
      <c r="O729" s="701">
        <f t="shared" si="564"/>
        <v>14</v>
      </c>
      <c r="P729" s="701"/>
      <c r="Q729" s="1686"/>
      <c r="R729" s="1595"/>
      <c r="S729" s="1532"/>
      <c r="T729" s="1532"/>
      <c r="U729" s="1532"/>
      <c r="V729" s="1532"/>
      <c r="W729" s="1532"/>
      <c r="X729" s="1532"/>
      <c r="Y729" s="1532"/>
      <c r="Z729" s="1532"/>
      <c r="AA729" s="1532"/>
      <c r="AB729" s="1532"/>
    </row>
    <row r="730">
      <c r="A730" s="1714" t="s">
        <v>78</v>
      </c>
      <c r="B730" s="692">
        <v>0.0</v>
      </c>
      <c r="C730" s="692">
        <v>1.0</v>
      </c>
      <c r="D730" s="692">
        <v>0.0</v>
      </c>
      <c r="E730" s="692">
        <v>0.0</v>
      </c>
      <c r="F730" s="692">
        <v>0.0</v>
      </c>
      <c r="G730" s="692">
        <v>0.0</v>
      </c>
      <c r="H730" s="693">
        <f t="shared" si="562"/>
        <v>1</v>
      </c>
      <c r="I730" s="701"/>
      <c r="J730" s="647" t="s">
        <v>79</v>
      </c>
      <c r="K730" s="701" t="s">
        <v>78</v>
      </c>
      <c r="L730" s="692" t="str">
        <f t="shared" si="563"/>
        <v>-</v>
      </c>
      <c r="M730" s="701" t="s">
        <v>79</v>
      </c>
      <c r="N730" s="692" t="s">
        <v>79</v>
      </c>
      <c r="O730" s="701" t="s">
        <v>79</v>
      </c>
      <c r="P730" s="701"/>
      <c r="Q730" s="1686"/>
      <c r="R730" s="1595"/>
      <c r="S730" s="1532"/>
      <c r="T730" s="1532"/>
      <c r="U730" s="1532"/>
      <c r="V730" s="1532"/>
      <c r="W730" s="1532"/>
      <c r="X730" s="1532"/>
      <c r="Y730" s="1532"/>
      <c r="Z730" s="1532"/>
      <c r="AA730" s="1532"/>
      <c r="AB730" s="1532"/>
    </row>
    <row r="731">
      <c r="A731" s="1714" t="s">
        <v>446</v>
      </c>
      <c r="B731" s="692">
        <v>0.0</v>
      </c>
      <c r="C731" s="692">
        <v>0.0</v>
      </c>
      <c r="D731" s="692">
        <v>0.0</v>
      </c>
      <c r="E731" s="692">
        <v>0.0</v>
      </c>
      <c r="F731" s="692">
        <v>0.0</v>
      </c>
      <c r="G731" s="692">
        <v>0.0</v>
      </c>
      <c r="H731" s="693">
        <f t="shared" ref="H731:H732" si="565">sum(B731:G731)</f>
        <v>0</v>
      </c>
      <c r="I731" s="701"/>
      <c r="J731" s="647" t="s">
        <v>79</v>
      </c>
      <c r="K731" s="701" t="s">
        <v>446</v>
      </c>
      <c r="L731" s="692">
        <f t="shared" si="563"/>
        <v>0</v>
      </c>
      <c r="M731" s="701">
        <f>(L731-H731)-R731</f>
        <v>0</v>
      </c>
      <c r="N731" s="692">
        <v>0.0</v>
      </c>
      <c r="O731" s="701">
        <f t="shared" ref="O731:O732" si="566">SUM(M731,N731)</f>
        <v>0</v>
      </c>
      <c r="P731" s="701"/>
      <c r="Q731" s="1686"/>
      <c r="R731" s="1595"/>
      <c r="S731" s="1532"/>
      <c r="T731" s="1532"/>
      <c r="U731" s="1532"/>
      <c r="V731" s="1532"/>
      <c r="W731" s="1532"/>
      <c r="X731" s="1532"/>
      <c r="Y731" s="1532"/>
      <c r="Z731" s="1532"/>
      <c r="AA731" s="1532"/>
      <c r="AB731" s="1532"/>
    </row>
    <row r="732">
      <c r="A732" s="1814" t="s">
        <v>751</v>
      </c>
      <c r="B732" s="692">
        <v>0.0</v>
      </c>
      <c r="C732" s="692">
        <v>0.0</v>
      </c>
      <c r="D732" s="692">
        <v>0.0</v>
      </c>
      <c r="E732" s="692">
        <v>0.0</v>
      </c>
      <c r="F732" s="692">
        <v>0.0</v>
      </c>
      <c r="G732" s="692">
        <v>0.0</v>
      </c>
      <c r="H732" s="693">
        <f t="shared" si="565"/>
        <v>0</v>
      </c>
      <c r="I732" s="701"/>
      <c r="J732" s="647" t="s">
        <v>79</v>
      </c>
      <c r="K732" s="1814" t="s">
        <v>751</v>
      </c>
      <c r="L732" s="692">
        <v>4.0</v>
      </c>
      <c r="M732" s="701">
        <f t="shared" ref="M732:M733" si="567">(L732-H732)</f>
        <v>4</v>
      </c>
      <c r="N732" s="692">
        <v>0.0</v>
      </c>
      <c r="O732" s="701">
        <f t="shared" si="566"/>
        <v>4</v>
      </c>
      <c r="P732" s="701"/>
      <c r="Q732" s="1686"/>
      <c r="R732" s="1595"/>
      <c r="S732" s="1532"/>
      <c r="T732" s="1532"/>
      <c r="U732" s="1532"/>
      <c r="V732" s="1532"/>
      <c r="W732" s="1532"/>
      <c r="X732" s="1532"/>
      <c r="Y732" s="1532"/>
      <c r="Z732" s="1532"/>
      <c r="AA732" s="1532"/>
      <c r="AB732" s="1532"/>
    </row>
    <row r="733">
      <c r="A733" s="1714" t="s">
        <v>80</v>
      </c>
      <c r="B733" s="692">
        <v>0.0</v>
      </c>
      <c r="C733" s="692">
        <v>0.0</v>
      </c>
      <c r="D733" s="692">
        <v>3.0</v>
      </c>
      <c r="E733" s="692">
        <v>1.0</v>
      </c>
      <c r="F733" s="692">
        <v>3.0</v>
      </c>
      <c r="G733" s="692">
        <v>0.0</v>
      </c>
      <c r="H733" s="693">
        <f t="shared" ref="H733:H736" si="568">SUM(B733:G733)</f>
        <v>7</v>
      </c>
      <c r="I733" s="701"/>
      <c r="J733" s="647" t="s">
        <v>79</v>
      </c>
      <c r="K733" s="701" t="s">
        <v>80</v>
      </c>
      <c r="L733" s="692">
        <f t="shared" ref="L733:L739" si="569">O224</f>
        <v>30</v>
      </c>
      <c r="M733" s="701">
        <f t="shared" si="567"/>
        <v>23</v>
      </c>
      <c r="N733" s="692">
        <v>0.0</v>
      </c>
      <c r="O733" s="701">
        <f>sum(M733,N733)</f>
        <v>23</v>
      </c>
      <c r="P733" s="701"/>
      <c r="Q733" s="1686"/>
      <c r="R733" s="1595"/>
      <c r="S733" s="1532"/>
      <c r="T733" s="1532"/>
      <c r="U733" s="1532"/>
      <c r="V733" s="1532"/>
      <c r="W733" s="1532"/>
      <c r="X733" s="1532"/>
      <c r="Y733" s="1532"/>
      <c r="Z733" s="1532"/>
      <c r="AA733" s="1532"/>
      <c r="AB733" s="1532"/>
    </row>
    <row r="734">
      <c r="A734" s="1715" t="s">
        <v>240</v>
      </c>
      <c r="B734" s="1760">
        <v>0.0</v>
      </c>
      <c r="C734" s="1760">
        <v>4.0</v>
      </c>
      <c r="D734" s="1760">
        <v>5.0</v>
      </c>
      <c r="E734" s="1760">
        <v>8.0</v>
      </c>
      <c r="F734" s="1760">
        <v>1.0</v>
      </c>
      <c r="G734" s="1760">
        <v>3.0</v>
      </c>
      <c r="H734" s="1761">
        <f t="shared" si="568"/>
        <v>21</v>
      </c>
      <c r="I734" s="1762">
        <f>SUM(H734:H738)</f>
        <v>41</v>
      </c>
      <c r="J734" s="647" t="s">
        <v>206</v>
      </c>
      <c r="K734" s="1762" t="s">
        <v>240</v>
      </c>
      <c r="L734" s="1765">
        <f t="shared" si="569"/>
        <v>34</v>
      </c>
      <c r="M734" s="1762">
        <f>(L734-H734)-R734</f>
        <v>13</v>
      </c>
      <c r="N734" s="1765">
        <v>30.0</v>
      </c>
      <c r="O734" s="1762">
        <f t="shared" ref="O734:O735" si="570">SUM(M734,N734)</f>
        <v>43</v>
      </c>
      <c r="P734" s="1765" t="s">
        <v>691</v>
      </c>
      <c r="Q734" s="1766"/>
      <c r="R734" s="1762"/>
      <c r="S734" s="1532"/>
      <c r="T734" s="1532"/>
      <c r="U734" s="1532"/>
      <c r="V734" s="1532"/>
      <c r="W734" s="1532"/>
      <c r="X734" s="1532"/>
      <c r="Y734" s="1532"/>
      <c r="Z734" s="1532"/>
      <c r="AA734" s="1532"/>
      <c r="AB734" s="1532"/>
    </row>
    <row r="735">
      <c r="A735" s="1714" t="s">
        <v>77</v>
      </c>
      <c r="B735" s="692">
        <v>0.0</v>
      </c>
      <c r="C735" s="692">
        <v>0.0</v>
      </c>
      <c r="D735" s="692">
        <v>0.0</v>
      </c>
      <c r="E735" s="692">
        <v>0.0</v>
      </c>
      <c r="F735" s="692">
        <v>0.0</v>
      </c>
      <c r="G735" s="690">
        <v>0.0</v>
      </c>
      <c r="H735" s="693">
        <f t="shared" si="568"/>
        <v>0</v>
      </c>
      <c r="I735" s="596">
        <f>(I734/60)</f>
        <v>0.6833333333</v>
      </c>
      <c r="J735" s="647" t="s">
        <v>206</v>
      </c>
      <c r="K735" s="701" t="s">
        <v>77</v>
      </c>
      <c r="L735" s="692">
        <f t="shared" si="569"/>
        <v>11</v>
      </c>
      <c r="M735" s="701">
        <f>(L735-H735-H736)-R735</f>
        <v>0</v>
      </c>
      <c r="N735" s="692">
        <v>10.0</v>
      </c>
      <c r="O735" s="701">
        <f t="shared" si="570"/>
        <v>10</v>
      </c>
      <c r="P735" s="701"/>
      <c r="Q735" s="1621"/>
      <c r="R735" s="1595"/>
      <c r="S735" s="1532"/>
      <c r="T735" s="1532"/>
      <c r="U735" s="1532"/>
      <c r="V735" s="1532"/>
      <c r="W735" s="1532"/>
      <c r="X735" s="1532"/>
      <c r="Y735" s="1532"/>
      <c r="Z735" s="1532"/>
      <c r="AA735" s="1532"/>
      <c r="AB735" s="1532"/>
    </row>
    <row r="736">
      <c r="A736" s="1714" t="s">
        <v>78</v>
      </c>
      <c r="B736" s="692">
        <v>0.0</v>
      </c>
      <c r="C736" s="692">
        <v>8.0</v>
      </c>
      <c r="D736" s="692">
        <v>2.0</v>
      </c>
      <c r="E736" s="692">
        <v>1.0</v>
      </c>
      <c r="F736" s="692">
        <v>0.0</v>
      </c>
      <c r="G736" s="690">
        <v>0.0</v>
      </c>
      <c r="H736" s="693">
        <f t="shared" si="568"/>
        <v>11</v>
      </c>
      <c r="I736" s="701"/>
      <c r="J736" s="647" t="s">
        <v>206</v>
      </c>
      <c r="K736" s="701" t="s">
        <v>78</v>
      </c>
      <c r="L736" s="692" t="str">
        <f t="shared" si="569"/>
        <v>-</v>
      </c>
      <c r="M736" s="701" t="s">
        <v>79</v>
      </c>
      <c r="N736" s="692" t="s">
        <v>79</v>
      </c>
      <c r="O736" s="701" t="s">
        <v>79</v>
      </c>
      <c r="P736" s="701"/>
      <c r="Q736" s="1686"/>
      <c r="R736" s="1595"/>
      <c r="S736" s="1532"/>
      <c r="T736" s="1532"/>
      <c r="U736" s="1532"/>
      <c r="V736" s="1532"/>
      <c r="W736" s="1532"/>
      <c r="X736" s="1532"/>
      <c r="Y736" s="1532"/>
      <c r="Z736" s="1532"/>
      <c r="AA736" s="1532"/>
      <c r="AB736" s="1532"/>
    </row>
    <row r="737">
      <c r="A737" s="1714" t="s">
        <v>446</v>
      </c>
      <c r="B737" s="692">
        <v>0.0</v>
      </c>
      <c r="C737" s="692">
        <v>4.0</v>
      </c>
      <c r="D737" s="692">
        <v>1.0</v>
      </c>
      <c r="E737" s="692">
        <v>2.0</v>
      </c>
      <c r="F737" s="692">
        <v>0.0</v>
      </c>
      <c r="G737" s="690">
        <v>2.0</v>
      </c>
      <c r="H737" s="693">
        <f t="shared" ref="H737:H738" si="571">sum(B737:G737)</f>
        <v>9</v>
      </c>
      <c r="I737" s="701"/>
      <c r="J737" s="647" t="s">
        <v>206</v>
      </c>
      <c r="K737" s="701" t="s">
        <v>446</v>
      </c>
      <c r="L737" s="692">
        <f t="shared" si="569"/>
        <v>10</v>
      </c>
      <c r="M737" s="701">
        <f>(L737-H737)-R737</f>
        <v>1</v>
      </c>
      <c r="N737" s="692">
        <v>0.0</v>
      </c>
      <c r="O737" s="701">
        <f t="shared" ref="O737:O738" si="572">SUM(M737,N737)</f>
        <v>1</v>
      </c>
      <c r="P737" s="701"/>
      <c r="Q737" s="1621"/>
      <c r="R737" s="1595"/>
      <c r="S737" s="1532"/>
      <c r="T737" s="1532"/>
      <c r="U737" s="1532"/>
      <c r="V737" s="1532"/>
      <c r="W737" s="1532"/>
      <c r="X737" s="1532"/>
      <c r="Y737" s="1532"/>
      <c r="Z737" s="1532"/>
      <c r="AA737" s="1532"/>
      <c r="AB737" s="1532"/>
    </row>
    <row r="738">
      <c r="A738" s="1814" t="s">
        <v>751</v>
      </c>
      <c r="B738" s="692">
        <v>0.0</v>
      </c>
      <c r="C738" s="692">
        <v>0.0</v>
      </c>
      <c r="D738" s="692">
        <v>0.0</v>
      </c>
      <c r="E738" s="692">
        <v>0.0</v>
      </c>
      <c r="F738" s="692">
        <v>0.0</v>
      </c>
      <c r="G738" s="690">
        <v>0.0</v>
      </c>
      <c r="H738" s="693">
        <f t="shared" si="571"/>
        <v>0</v>
      </c>
      <c r="I738" s="701"/>
      <c r="J738" s="647" t="s">
        <v>206</v>
      </c>
      <c r="K738" s="1814" t="s">
        <v>751</v>
      </c>
      <c r="L738" s="692">
        <f t="shared" si="569"/>
        <v>0</v>
      </c>
      <c r="M738" s="701">
        <f t="shared" ref="M738:M739" si="573">(L738-H738)</f>
        <v>0</v>
      </c>
      <c r="N738" s="692">
        <v>0.0</v>
      </c>
      <c r="O738" s="701">
        <f t="shared" si="572"/>
        <v>0</v>
      </c>
      <c r="P738" s="701"/>
      <c r="Q738" s="1621"/>
      <c r="R738" s="1595"/>
      <c r="S738" s="1532"/>
      <c r="T738" s="1532"/>
      <c r="U738" s="1532"/>
      <c r="V738" s="1532"/>
      <c r="W738" s="1532"/>
      <c r="X738" s="1532"/>
      <c r="Y738" s="1532"/>
      <c r="Z738" s="1532"/>
      <c r="AA738" s="1532"/>
      <c r="AB738" s="1532"/>
    </row>
    <row r="739">
      <c r="A739" s="1714" t="s">
        <v>80</v>
      </c>
      <c r="B739" s="692">
        <v>0.0</v>
      </c>
      <c r="C739" s="692">
        <v>3.0</v>
      </c>
      <c r="D739" s="692">
        <v>2.0</v>
      </c>
      <c r="E739" s="692">
        <v>2.0</v>
      </c>
      <c r="F739" s="692">
        <v>0.0</v>
      </c>
      <c r="G739" s="690">
        <v>1.0</v>
      </c>
      <c r="H739" s="693">
        <f t="shared" ref="H739:H742" si="574">SUM(B739:G739)</f>
        <v>8</v>
      </c>
      <c r="I739" s="701"/>
      <c r="J739" s="647" t="s">
        <v>206</v>
      </c>
      <c r="K739" s="701" t="s">
        <v>80</v>
      </c>
      <c r="L739" s="692">
        <f t="shared" si="569"/>
        <v>33</v>
      </c>
      <c r="M739" s="701">
        <f t="shared" si="573"/>
        <v>25</v>
      </c>
      <c r="N739" s="692">
        <v>0.0</v>
      </c>
      <c r="O739" s="701">
        <f>sum(M739,N739)</f>
        <v>25</v>
      </c>
      <c r="P739" s="701"/>
      <c r="Q739" s="1621"/>
      <c r="R739" s="1595"/>
      <c r="S739" s="1532"/>
      <c r="T739" s="1532"/>
      <c r="U739" s="1532"/>
      <c r="V739" s="1532"/>
      <c r="W739" s="1532"/>
      <c r="X739" s="1532"/>
      <c r="Y739" s="1532"/>
      <c r="Z739" s="1532"/>
      <c r="AA739" s="1532"/>
      <c r="AB739" s="1532"/>
    </row>
    <row r="740">
      <c r="A740" s="1715" t="s">
        <v>14</v>
      </c>
      <c r="B740" s="1765">
        <v>2.0</v>
      </c>
      <c r="C740" s="1765">
        <v>2.0</v>
      </c>
      <c r="D740" s="1765">
        <v>1.0</v>
      </c>
      <c r="E740" s="1765">
        <v>1.0</v>
      </c>
      <c r="F740" s="1765">
        <v>2.0</v>
      </c>
      <c r="G740" s="1760">
        <v>2.0</v>
      </c>
      <c r="H740" s="1761">
        <f t="shared" si="574"/>
        <v>10</v>
      </c>
      <c r="I740" s="1762">
        <f>SUM(H740:H744)</f>
        <v>10</v>
      </c>
      <c r="J740" s="647" t="s">
        <v>532</v>
      </c>
      <c r="K740" s="1762" t="s">
        <v>14</v>
      </c>
      <c r="L740" s="1765">
        <v>25.0</v>
      </c>
      <c r="M740" s="1762">
        <f>(L740-H740)-R740</f>
        <v>8</v>
      </c>
      <c r="N740" s="1765">
        <v>10.0</v>
      </c>
      <c r="O740" s="1762">
        <f t="shared" ref="O740:O741" si="575">SUM(M740,N740)</f>
        <v>18</v>
      </c>
      <c r="P740" s="1765" t="s">
        <v>691</v>
      </c>
      <c r="Q740" s="1685"/>
      <c r="R740" s="1765">
        <v>7.0</v>
      </c>
      <c r="S740" s="1532"/>
      <c r="T740" s="1532"/>
      <c r="U740" s="1532"/>
      <c r="V740" s="1532"/>
      <c r="W740" s="1532"/>
      <c r="X740" s="1532"/>
      <c r="Y740" s="1532"/>
      <c r="Z740" s="1532"/>
      <c r="AA740" s="1532"/>
      <c r="AB740" s="1532"/>
    </row>
    <row r="741">
      <c r="A741" s="1714" t="s">
        <v>77</v>
      </c>
      <c r="B741" s="692">
        <v>0.0</v>
      </c>
      <c r="C741" s="692">
        <v>0.0</v>
      </c>
      <c r="D741" s="692">
        <v>0.0</v>
      </c>
      <c r="E741" s="692">
        <v>0.0</v>
      </c>
      <c r="F741" s="692">
        <v>0.0</v>
      </c>
      <c r="G741" s="692">
        <v>0.0</v>
      </c>
      <c r="H741" s="693">
        <f t="shared" si="574"/>
        <v>0</v>
      </c>
      <c r="I741" s="596">
        <f>(I740/60)</f>
        <v>0.1666666667</v>
      </c>
      <c r="J741" s="647" t="s">
        <v>79</v>
      </c>
      <c r="K741" s="701" t="s">
        <v>77</v>
      </c>
      <c r="L741" s="692">
        <f t="shared" ref="L741:L749" si="576">O232</f>
        <v>1</v>
      </c>
      <c r="M741" s="701">
        <f>(L741-H741-H742)-R741</f>
        <v>1</v>
      </c>
      <c r="N741" s="692">
        <v>0.0</v>
      </c>
      <c r="O741" s="701">
        <f t="shared" si="575"/>
        <v>1</v>
      </c>
      <c r="P741" s="701"/>
      <c r="Q741" s="1686"/>
      <c r="R741" s="1595"/>
      <c r="S741" s="1532"/>
      <c r="T741" s="1532"/>
      <c r="U741" s="1532"/>
      <c r="V741" s="1532"/>
      <c r="W741" s="1532"/>
      <c r="X741" s="1532"/>
      <c r="Y741" s="1532"/>
      <c r="Z741" s="1532"/>
      <c r="AA741" s="1532"/>
      <c r="AB741" s="1532"/>
    </row>
    <row r="742">
      <c r="A742" s="1714" t="s">
        <v>78</v>
      </c>
      <c r="B742" s="692">
        <v>0.0</v>
      </c>
      <c r="C742" s="692">
        <v>0.0</v>
      </c>
      <c r="D742" s="692">
        <v>0.0</v>
      </c>
      <c r="E742" s="692">
        <v>0.0</v>
      </c>
      <c r="F742" s="692">
        <v>0.0</v>
      </c>
      <c r="G742" s="692">
        <v>0.0</v>
      </c>
      <c r="H742" s="693">
        <f t="shared" si="574"/>
        <v>0</v>
      </c>
      <c r="I742" s="701"/>
      <c r="J742" s="647" t="s">
        <v>79</v>
      </c>
      <c r="K742" s="701" t="s">
        <v>78</v>
      </c>
      <c r="L742" s="692" t="str">
        <f t="shared" si="576"/>
        <v>-</v>
      </c>
      <c r="M742" s="701" t="s">
        <v>79</v>
      </c>
      <c r="N742" s="692" t="s">
        <v>79</v>
      </c>
      <c r="O742" s="701" t="s">
        <v>79</v>
      </c>
      <c r="P742" s="701"/>
      <c r="Q742" s="1686"/>
      <c r="R742" s="1595"/>
      <c r="S742" s="1532"/>
      <c r="T742" s="1532"/>
      <c r="U742" s="1532"/>
      <c r="V742" s="1532"/>
      <c r="W742" s="1532"/>
      <c r="X742" s="1532"/>
      <c r="Y742" s="1532"/>
      <c r="Z742" s="1532"/>
      <c r="AA742" s="1532"/>
      <c r="AB742" s="1532"/>
    </row>
    <row r="743">
      <c r="A743" s="1714" t="s">
        <v>446</v>
      </c>
      <c r="B743" s="692">
        <v>0.0</v>
      </c>
      <c r="C743" s="692">
        <v>0.0</v>
      </c>
      <c r="D743" s="692">
        <v>0.0</v>
      </c>
      <c r="E743" s="692">
        <v>0.0</v>
      </c>
      <c r="F743" s="692">
        <v>0.0</v>
      </c>
      <c r="G743" s="692">
        <v>0.0</v>
      </c>
      <c r="H743" s="693">
        <f t="shared" ref="H743:H744" si="577">sum(B743:G743)</f>
        <v>0</v>
      </c>
      <c r="I743" s="701"/>
      <c r="J743" s="647" t="s">
        <v>79</v>
      </c>
      <c r="K743" s="701" t="s">
        <v>446</v>
      </c>
      <c r="L743" s="692">
        <f t="shared" si="576"/>
        <v>1</v>
      </c>
      <c r="M743" s="701">
        <f>(L743-H743)-R743</f>
        <v>1</v>
      </c>
      <c r="N743" s="692">
        <v>0.0</v>
      </c>
      <c r="O743" s="701">
        <f t="shared" ref="O743:O744" si="578">SUM(M743,N743)</f>
        <v>1</v>
      </c>
      <c r="P743" s="701"/>
      <c r="Q743" s="1686"/>
      <c r="R743" s="1595"/>
      <c r="S743" s="1532"/>
      <c r="T743" s="1532"/>
      <c r="U743" s="1532"/>
      <c r="V743" s="1532"/>
      <c r="W743" s="1532"/>
      <c r="X743" s="1532"/>
      <c r="Y743" s="1532"/>
      <c r="Z743" s="1532"/>
      <c r="AA743" s="1532"/>
      <c r="AB743" s="1532"/>
    </row>
    <row r="744">
      <c r="A744" s="1814" t="s">
        <v>751</v>
      </c>
      <c r="B744" s="692">
        <v>0.0</v>
      </c>
      <c r="C744" s="692">
        <v>0.0</v>
      </c>
      <c r="D744" s="692">
        <v>0.0</v>
      </c>
      <c r="E744" s="692">
        <v>0.0</v>
      </c>
      <c r="F744" s="692">
        <v>0.0</v>
      </c>
      <c r="G744" s="692">
        <v>0.0</v>
      </c>
      <c r="H744" s="693">
        <f t="shared" si="577"/>
        <v>0</v>
      </c>
      <c r="I744" s="701"/>
      <c r="J744" s="647" t="s">
        <v>79</v>
      </c>
      <c r="K744" s="1814" t="s">
        <v>751</v>
      </c>
      <c r="L744" s="692">
        <f t="shared" si="576"/>
        <v>0</v>
      </c>
      <c r="M744" s="701">
        <f t="shared" ref="M744:M745" si="579">(L744-H744)</f>
        <v>0</v>
      </c>
      <c r="N744" s="692">
        <v>0.0</v>
      </c>
      <c r="O744" s="701">
        <f t="shared" si="578"/>
        <v>0</v>
      </c>
      <c r="P744" s="701"/>
      <c r="Q744" s="1686"/>
      <c r="R744" s="1595"/>
      <c r="S744" s="1532"/>
      <c r="T744" s="1532"/>
      <c r="U744" s="1532"/>
      <c r="V744" s="1532"/>
      <c r="W744" s="1532"/>
      <c r="X744" s="1532"/>
      <c r="Y744" s="1532"/>
      <c r="Z744" s="1532"/>
      <c r="AA744" s="1532"/>
      <c r="AB744" s="1532"/>
    </row>
    <row r="745">
      <c r="A745" s="1714" t="s">
        <v>80</v>
      </c>
      <c r="B745" s="692">
        <v>0.0</v>
      </c>
      <c r="C745" s="692">
        <v>0.0</v>
      </c>
      <c r="D745" s="692">
        <v>0.0</v>
      </c>
      <c r="E745" s="692">
        <v>0.0</v>
      </c>
      <c r="F745" s="692">
        <v>0.0</v>
      </c>
      <c r="G745" s="692">
        <v>0.0</v>
      </c>
      <c r="H745" s="693">
        <f t="shared" ref="H745:H748" si="580">SUM(B745:G745)</f>
        <v>0</v>
      </c>
      <c r="I745" s="701"/>
      <c r="J745" s="647" t="s">
        <v>79</v>
      </c>
      <c r="K745" s="701" t="s">
        <v>80</v>
      </c>
      <c r="L745" s="692">
        <f t="shared" si="576"/>
        <v>32</v>
      </c>
      <c r="M745" s="701">
        <f t="shared" si="579"/>
        <v>32</v>
      </c>
      <c r="N745" s="692">
        <v>0.0</v>
      </c>
      <c r="O745" s="701">
        <f>sum(M745,N745)</f>
        <v>32</v>
      </c>
      <c r="P745" s="701"/>
      <c r="Q745" s="1686"/>
      <c r="R745" s="1595"/>
      <c r="S745" s="1532"/>
      <c r="T745" s="1532"/>
      <c r="U745" s="1532"/>
      <c r="V745" s="1532"/>
      <c r="W745" s="1532"/>
      <c r="X745" s="1532"/>
      <c r="Y745" s="1532"/>
      <c r="Z745" s="1532"/>
      <c r="AA745" s="1532"/>
      <c r="AB745" s="1532"/>
    </row>
    <row r="746">
      <c r="A746" s="1715" t="s">
        <v>120</v>
      </c>
      <c r="B746" s="1760">
        <v>7.0</v>
      </c>
      <c r="C746" s="1760">
        <v>4.0</v>
      </c>
      <c r="D746" s="1760">
        <v>4.0</v>
      </c>
      <c r="E746" s="1760">
        <v>3.0</v>
      </c>
      <c r="F746" s="1760">
        <v>7.0</v>
      </c>
      <c r="G746" s="1760">
        <v>0.0</v>
      </c>
      <c r="H746" s="1761">
        <f t="shared" si="580"/>
        <v>25</v>
      </c>
      <c r="I746" s="1762">
        <f>SUM(H746:H750)</f>
        <v>32</v>
      </c>
      <c r="J746" s="647" t="s">
        <v>532</v>
      </c>
      <c r="K746" s="1762" t="s">
        <v>120</v>
      </c>
      <c r="L746" s="1765">
        <f t="shared" si="576"/>
        <v>34</v>
      </c>
      <c r="M746" s="1762">
        <f>(L746-H746)-R746</f>
        <v>9</v>
      </c>
      <c r="N746" s="1765">
        <v>35.0</v>
      </c>
      <c r="O746" s="1762">
        <f t="shared" ref="O746:O747" si="581">SUM(M746,N746)</f>
        <v>44</v>
      </c>
      <c r="P746" s="1765" t="s">
        <v>691</v>
      </c>
      <c r="Q746" s="1685"/>
      <c r="R746" s="1762"/>
      <c r="S746" s="1532"/>
      <c r="T746" s="1532"/>
      <c r="U746" s="1532"/>
      <c r="V746" s="1532"/>
      <c r="W746" s="1532"/>
      <c r="X746" s="1532"/>
      <c r="Y746" s="1532"/>
      <c r="Z746" s="1532"/>
      <c r="AA746" s="1532"/>
      <c r="AB746" s="1532"/>
    </row>
    <row r="747">
      <c r="A747" s="1714" t="s">
        <v>77</v>
      </c>
      <c r="B747" s="692">
        <v>0.0</v>
      </c>
      <c r="C747" s="692">
        <v>0.0</v>
      </c>
      <c r="D747" s="692">
        <v>0.0</v>
      </c>
      <c r="E747" s="692">
        <v>0.0</v>
      </c>
      <c r="F747" s="692">
        <v>0.0</v>
      </c>
      <c r="G747" s="690">
        <v>0.0</v>
      </c>
      <c r="H747" s="693">
        <f t="shared" si="580"/>
        <v>0</v>
      </c>
      <c r="I747" s="596">
        <f>(I746/60)</f>
        <v>0.5333333333</v>
      </c>
      <c r="J747" s="647" t="s">
        <v>79</v>
      </c>
      <c r="K747" s="701" t="s">
        <v>77</v>
      </c>
      <c r="L747" s="692">
        <f t="shared" si="576"/>
        <v>6</v>
      </c>
      <c r="M747" s="701">
        <f>(L747-H747-H748)-R747</f>
        <v>0</v>
      </c>
      <c r="N747" s="692">
        <v>15.0</v>
      </c>
      <c r="O747" s="701">
        <f t="shared" si="581"/>
        <v>15</v>
      </c>
      <c r="P747" s="701"/>
      <c r="Q747" s="1686"/>
      <c r="R747" s="1595"/>
      <c r="S747" s="1532"/>
      <c r="T747" s="1532"/>
      <c r="U747" s="1532"/>
      <c r="V747" s="1532"/>
      <c r="W747" s="1532"/>
      <c r="X747" s="1532"/>
      <c r="Y747" s="1532"/>
      <c r="Z747" s="1532"/>
      <c r="AA747" s="1532"/>
      <c r="AB747" s="1532"/>
    </row>
    <row r="748">
      <c r="A748" s="1714" t="s">
        <v>78</v>
      </c>
      <c r="B748" s="692">
        <v>0.0</v>
      </c>
      <c r="C748" s="692">
        <v>6.0</v>
      </c>
      <c r="D748" s="692">
        <v>0.0</v>
      </c>
      <c r="E748" s="692">
        <v>0.0</v>
      </c>
      <c r="F748" s="692">
        <v>0.0</v>
      </c>
      <c r="G748" s="690">
        <v>0.0</v>
      </c>
      <c r="H748" s="693">
        <f t="shared" si="580"/>
        <v>6</v>
      </c>
      <c r="I748" s="701"/>
      <c r="J748" s="647" t="s">
        <v>79</v>
      </c>
      <c r="K748" s="701" t="s">
        <v>78</v>
      </c>
      <c r="L748" s="692" t="str">
        <f t="shared" si="576"/>
        <v>-</v>
      </c>
      <c r="M748" s="701" t="s">
        <v>79</v>
      </c>
      <c r="N748" s="692" t="s">
        <v>79</v>
      </c>
      <c r="O748" s="701" t="s">
        <v>79</v>
      </c>
      <c r="P748" s="701"/>
      <c r="Q748" s="701"/>
      <c r="R748" s="1595"/>
      <c r="S748" s="1532"/>
      <c r="T748" s="1532"/>
      <c r="U748" s="1532"/>
      <c r="V748" s="1532"/>
      <c r="W748" s="1532"/>
      <c r="X748" s="1532"/>
      <c r="Y748" s="1532"/>
      <c r="Z748" s="1532"/>
      <c r="AA748" s="1532"/>
      <c r="AB748" s="1532"/>
    </row>
    <row r="749">
      <c r="A749" s="1714" t="s">
        <v>446</v>
      </c>
      <c r="B749" s="692">
        <v>0.0</v>
      </c>
      <c r="C749" s="692">
        <v>0.0</v>
      </c>
      <c r="D749" s="692">
        <v>0.0</v>
      </c>
      <c r="E749" s="692">
        <v>0.0</v>
      </c>
      <c r="F749" s="692">
        <v>1.0</v>
      </c>
      <c r="G749" s="690">
        <v>0.0</v>
      </c>
      <c r="H749" s="693">
        <f t="shared" ref="H749:H750" si="582">sum(B749:G749)</f>
        <v>1</v>
      </c>
      <c r="I749" s="701"/>
      <c r="J749" s="647" t="s">
        <v>79</v>
      </c>
      <c r="K749" s="701" t="s">
        <v>446</v>
      </c>
      <c r="L749" s="692">
        <f t="shared" si="576"/>
        <v>10</v>
      </c>
      <c r="M749" s="701">
        <f>(L749-H749)-R749</f>
        <v>9</v>
      </c>
      <c r="N749" s="692">
        <v>0.0</v>
      </c>
      <c r="O749" s="701">
        <f t="shared" ref="O749:O750" si="583">SUM(M749,N749)</f>
        <v>9</v>
      </c>
      <c r="P749" s="701"/>
      <c r="Q749" s="701"/>
      <c r="R749" s="1595"/>
      <c r="S749" s="1532"/>
      <c r="T749" s="1532"/>
      <c r="U749" s="1532"/>
      <c r="V749" s="1532"/>
      <c r="W749" s="1532"/>
      <c r="X749" s="1532"/>
      <c r="Y749" s="1532"/>
      <c r="Z749" s="1532"/>
      <c r="AA749" s="1532"/>
      <c r="AB749" s="1532"/>
    </row>
    <row r="750">
      <c r="A750" s="1814" t="s">
        <v>751</v>
      </c>
      <c r="B750" s="692">
        <v>0.0</v>
      </c>
      <c r="C750" s="692">
        <v>0.0</v>
      </c>
      <c r="D750" s="692">
        <v>0.0</v>
      </c>
      <c r="E750" s="692">
        <v>0.0</v>
      </c>
      <c r="F750" s="692">
        <v>0.0</v>
      </c>
      <c r="G750" s="690">
        <v>0.0</v>
      </c>
      <c r="H750" s="693">
        <f t="shared" si="582"/>
        <v>0</v>
      </c>
      <c r="I750" s="701"/>
      <c r="J750" s="647" t="s">
        <v>79</v>
      </c>
      <c r="K750" s="1814" t="s">
        <v>751</v>
      </c>
      <c r="L750" s="692">
        <v>0.0</v>
      </c>
      <c r="M750" s="701">
        <f t="shared" ref="M750:M751" si="584">(L750-H750)</f>
        <v>0</v>
      </c>
      <c r="N750" s="692">
        <v>0.0</v>
      </c>
      <c r="O750" s="701">
        <f t="shared" si="583"/>
        <v>0</v>
      </c>
      <c r="P750" s="701"/>
      <c r="Q750" s="701"/>
      <c r="R750" s="1595"/>
      <c r="S750" s="1532"/>
      <c r="T750" s="1532"/>
      <c r="U750" s="1532"/>
      <c r="V750" s="1532"/>
      <c r="W750" s="1532"/>
      <c r="X750" s="1532"/>
      <c r="Y750" s="1532"/>
      <c r="Z750" s="1532"/>
      <c r="AA750" s="1532"/>
      <c r="AB750" s="1532"/>
    </row>
    <row r="751">
      <c r="A751" s="1714" t="s">
        <v>80</v>
      </c>
      <c r="B751" s="692">
        <v>2.0</v>
      </c>
      <c r="C751" s="692">
        <v>2.0</v>
      </c>
      <c r="D751" s="692">
        <v>2.0</v>
      </c>
      <c r="E751" s="692">
        <v>3.0</v>
      </c>
      <c r="F751" s="692">
        <v>1.0</v>
      </c>
      <c r="G751" s="690">
        <v>0.0</v>
      </c>
      <c r="H751" s="693">
        <f t="shared" ref="H751:H754" si="585">SUM(B751:G751)</f>
        <v>10</v>
      </c>
      <c r="I751" s="701"/>
      <c r="J751" s="647" t="s">
        <v>79</v>
      </c>
      <c r="K751" s="701" t="s">
        <v>80</v>
      </c>
      <c r="L751" s="692">
        <v>48.0</v>
      </c>
      <c r="M751" s="701">
        <f t="shared" si="584"/>
        <v>38</v>
      </c>
      <c r="N751" s="692">
        <v>0.0</v>
      </c>
      <c r="O751" s="701">
        <f>sum(M751,N751)</f>
        <v>38</v>
      </c>
      <c r="P751" s="701"/>
      <c r="Q751" s="701"/>
      <c r="R751" s="1595"/>
      <c r="S751" s="1532"/>
      <c r="T751" s="1532"/>
      <c r="U751" s="1532"/>
      <c r="V751" s="1532"/>
      <c r="W751" s="1532"/>
      <c r="X751" s="1532"/>
      <c r="Y751" s="1532"/>
      <c r="Z751" s="1532"/>
      <c r="AA751" s="1532"/>
      <c r="AB751" s="1532"/>
    </row>
    <row r="752">
      <c r="A752" s="1818" t="s">
        <v>809</v>
      </c>
      <c r="B752" s="1760"/>
      <c r="C752" s="1760"/>
      <c r="D752" s="1760"/>
      <c r="E752" s="1760"/>
      <c r="F752" s="1761"/>
      <c r="G752" s="1761"/>
      <c r="H752" s="1761">
        <f t="shared" si="585"/>
        <v>0</v>
      </c>
      <c r="I752" s="1762">
        <f>SUM(H752:H756)</f>
        <v>0</v>
      </c>
      <c r="J752" s="647" t="s">
        <v>206</v>
      </c>
      <c r="K752" s="1765" t="s">
        <v>274</v>
      </c>
      <c r="L752" s="1765">
        <f t="shared" ref="L752:L757" si="586">O243</f>
        <v>0</v>
      </c>
      <c r="M752" s="1762">
        <f>(L752-H752)-R752</f>
        <v>0</v>
      </c>
      <c r="N752" s="1765">
        <v>0.0</v>
      </c>
      <c r="O752" s="1762">
        <f t="shared" ref="O752:O753" si="587">SUM(M752,N752)</f>
        <v>0</v>
      </c>
      <c r="P752" s="1762"/>
      <c r="Q752" s="1762"/>
      <c r="R752" s="1762"/>
      <c r="S752" s="1532"/>
      <c r="T752" s="1532"/>
      <c r="U752" s="1532"/>
      <c r="V752" s="1532"/>
      <c r="W752" s="1532"/>
      <c r="X752" s="1532"/>
      <c r="Y752" s="1532"/>
      <c r="Z752" s="1532"/>
      <c r="AA752" s="1532"/>
      <c r="AB752" s="1532"/>
    </row>
    <row r="753">
      <c r="A753" s="1714" t="s">
        <v>77</v>
      </c>
      <c r="B753" s="692"/>
      <c r="C753" s="692"/>
      <c r="D753" s="692"/>
      <c r="E753" s="692"/>
      <c r="F753" s="701"/>
      <c r="G753" s="693"/>
      <c r="H753" s="693">
        <f t="shared" si="585"/>
        <v>0</v>
      </c>
      <c r="I753" s="596">
        <f>(I752/60)</f>
        <v>0</v>
      </c>
      <c r="J753" s="647" t="s">
        <v>206</v>
      </c>
      <c r="K753" s="701" t="s">
        <v>77</v>
      </c>
      <c r="L753" s="692">
        <f t="shared" si="586"/>
        <v>0</v>
      </c>
      <c r="M753" s="701">
        <f>(L753-H753-H754)-R753</f>
        <v>0</v>
      </c>
      <c r="N753" s="692">
        <v>0.0</v>
      </c>
      <c r="O753" s="701">
        <f t="shared" si="587"/>
        <v>0</v>
      </c>
      <c r="P753" s="701"/>
      <c r="Q753" s="701"/>
      <c r="R753" s="1595"/>
      <c r="S753" s="1532"/>
      <c r="T753" s="1532"/>
      <c r="U753" s="1532"/>
      <c r="V753" s="1532"/>
      <c r="W753" s="1532"/>
      <c r="X753" s="1532"/>
      <c r="Y753" s="1532"/>
      <c r="Z753" s="1532"/>
      <c r="AA753" s="1532"/>
      <c r="AB753" s="1532"/>
    </row>
    <row r="754">
      <c r="A754" s="1714" t="s">
        <v>78</v>
      </c>
      <c r="B754" s="692"/>
      <c r="C754" s="692"/>
      <c r="D754" s="692"/>
      <c r="E754" s="692"/>
      <c r="F754" s="701"/>
      <c r="G754" s="693"/>
      <c r="H754" s="693">
        <f t="shared" si="585"/>
        <v>0</v>
      </c>
      <c r="I754" s="701"/>
      <c r="J754" s="647" t="s">
        <v>206</v>
      </c>
      <c r="K754" s="701" t="s">
        <v>78</v>
      </c>
      <c r="L754" s="692" t="str">
        <f t="shared" si="586"/>
        <v>-</v>
      </c>
      <c r="M754" s="701" t="s">
        <v>79</v>
      </c>
      <c r="N754" s="692" t="s">
        <v>79</v>
      </c>
      <c r="O754" s="701" t="s">
        <v>79</v>
      </c>
      <c r="P754" s="701"/>
      <c r="Q754" s="701"/>
      <c r="R754" s="1595"/>
      <c r="S754" s="1532"/>
      <c r="T754" s="1532"/>
      <c r="U754" s="1532"/>
      <c r="V754" s="1532"/>
      <c r="W754" s="1532"/>
      <c r="X754" s="1532"/>
      <c r="Y754" s="1532"/>
      <c r="Z754" s="1532"/>
      <c r="AA754" s="1532"/>
      <c r="AB754" s="1532"/>
    </row>
    <row r="755">
      <c r="A755" s="1714" t="s">
        <v>446</v>
      </c>
      <c r="B755" s="692"/>
      <c r="C755" s="692"/>
      <c r="D755" s="692"/>
      <c r="E755" s="692"/>
      <c r="F755" s="701"/>
      <c r="G755" s="693"/>
      <c r="H755" s="693">
        <f t="shared" ref="H755:H756" si="588">sum(B755:G755)</f>
        <v>0</v>
      </c>
      <c r="I755" s="701"/>
      <c r="J755" s="647" t="s">
        <v>206</v>
      </c>
      <c r="K755" s="701" t="s">
        <v>446</v>
      </c>
      <c r="L755" s="692">
        <f t="shared" si="586"/>
        <v>0</v>
      </c>
      <c r="M755" s="701">
        <f>(L755-H755)-R755</f>
        <v>0</v>
      </c>
      <c r="N755" s="692">
        <v>0.0</v>
      </c>
      <c r="O755" s="701">
        <f t="shared" ref="O755:O756" si="589">SUM(M755,N755)</f>
        <v>0</v>
      </c>
      <c r="P755" s="701"/>
      <c r="Q755" s="701"/>
      <c r="R755" s="1595"/>
      <c r="S755" s="1532"/>
      <c r="T755" s="1532"/>
      <c r="U755" s="1532"/>
      <c r="V755" s="1532"/>
      <c r="W755" s="1532"/>
      <c r="X755" s="1532"/>
      <c r="Y755" s="1532"/>
      <c r="Z755" s="1532"/>
      <c r="AA755" s="1532"/>
      <c r="AB755" s="1532"/>
    </row>
    <row r="756">
      <c r="A756" s="1814" t="s">
        <v>751</v>
      </c>
      <c r="B756" s="692"/>
      <c r="C756" s="692"/>
      <c r="D756" s="692"/>
      <c r="E756" s="692"/>
      <c r="F756" s="701"/>
      <c r="G756" s="693"/>
      <c r="H756" s="693">
        <f t="shared" si="588"/>
        <v>0</v>
      </c>
      <c r="I756" s="701"/>
      <c r="J756" s="647" t="s">
        <v>206</v>
      </c>
      <c r="K756" s="1814" t="s">
        <v>751</v>
      </c>
      <c r="L756" s="692">
        <f t="shared" si="586"/>
        <v>0</v>
      </c>
      <c r="M756" s="701">
        <f t="shared" ref="M756:M757" si="590">(L756-H756)</f>
        <v>0</v>
      </c>
      <c r="N756" s="692">
        <v>0.0</v>
      </c>
      <c r="O756" s="701">
        <f t="shared" si="589"/>
        <v>0</v>
      </c>
      <c r="P756" s="701"/>
      <c r="Q756" s="701"/>
      <c r="R756" s="1595"/>
      <c r="S756" s="1532"/>
      <c r="T756" s="1532"/>
      <c r="U756" s="1532"/>
      <c r="V756" s="1532"/>
      <c r="W756" s="1532"/>
      <c r="X756" s="1532"/>
      <c r="Y756" s="1532"/>
      <c r="Z756" s="1532"/>
      <c r="AA756" s="1532"/>
      <c r="AB756" s="1532"/>
    </row>
    <row r="757">
      <c r="A757" s="1714" t="s">
        <v>80</v>
      </c>
      <c r="B757" s="692"/>
      <c r="C757" s="692"/>
      <c r="D757" s="692"/>
      <c r="E757" s="692"/>
      <c r="F757" s="701"/>
      <c r="G757" s="693"/>
      <c r="H757" s="693">
        <f>SUM(B757:G757)</f>
        <v>0</v>
      </c>
      <c r="I757" s="701"/>
      <c r="J757" s="647" t="s">
        <v>206</v>
      </c>
      <c r="K757" s="701" t="s">
        <v>80</v>
      </c>
      <c r="L757" s="692">
        <f t="shared" si="586"/>
        <v>0</v>
      </c>
      <c r="M757" s="701">
        <f t="shared" si="590"/>
        <v>0</v>
      </c>
      <c r="N757" s="692">
        <v>0.0</v>
      </c>
      <c r="O757" s="701">
        <f>sum(M757,N757)</f>
        <v>0</v>
      </c>
      <c r="P757" s="701"/>
      <c r="Q757" s="701"/>
      <c r="R757" s="1595"/>
      <c r="S757" s="1532"/>
      <c r="T757" s="1532"/>
      <c r="U757" s="1532"/>
      <c r="V757" s="1532"/>
      <c r="W757" s="1532"/>
      <c r="X757" s="1532"/>
      <c r="Y757" s="1532"/>
      <c r="Z757" s="1532"/>
      <c r="AA757" s="1532"/>
      <c r="AB757" s="1532"/>
    </row>
    <row r="758">
      <c r="A758" s="1757" t="s">
        <v>270</v>
      </c>
      <c r="B758" s="1758">
        <f t="shared" ref="B758:G758" si="591">SUM(B759:B793)</f>
        <v>86</v>
      </c>
      <c r="C758" s="1758">
        <f t="shared" si="591"/>
        <v>49</v>
      </c>
      <c r="D758" s="1758">
        <f t="shared" si="591"/>
        <v>54</v>
      </c>
      <c r="E758" s="1758">
        <f t="shared" si="591"/>
        <v>30</v>
      </c>
      <c r="F758" s="1758">
        <f t="shared" si="591"/>
        <v>34</v>
      </c>
      <c r="G758" s="1758">
        <f t="shared" si="591"/>
        <v>20</v>
      </c>
      <c r="H758" s="1758">
        <f> SUM(H759:H762,H765:H768,H771:H774,H777:H780,H783:H786,H789:H792)</f>
        <v>263</v>
      </c>
      <c r="I758" s="1758"/>
      <c r="J758" s="1812"/>
      <c r="K758" s="1758" t="s">
        <v>270</v>
      </c>
      <c r="L758" s="1561"/>
      <c r="M758" s="1561"/>
      <c r="N758" s="1561"/>
      <c r="O758" s="1561"/>
      <c r="P758" s="1561"/>
      <c r="Q758" s="1682"/>
      <c r="R758" s="1561"/>
      <c r="S758" s="1532"/>
      <c r="T758" s="1532"/>
      <c r="U758" s="1532"/>
      <c r="V758" s="1532"/>
      <c r="W758" s="1532"/>
      <c r="X758" s="1532"/>
      <c r="Y758" s="1532"/>
      <c r="Z758" s="1532"/>
      <c r="AA758" s="1532"/>
      <c r="AB758" s="1532"/>
    </row>
    <row r="759">
      <c r="A759" s="1759" t="s">
        <v>89</v>
      </c>
      <c r="B759" s="1760">
        <v>12.0</v>
      </c>
      <c r="C759" s="1760">
        <v>12.0</v>
      </c>
      <c r="D759" s="1760">
        <v>10.0</v>
      </c>
      <c r="E759" s="1760">
        <v>10.0</v>
      </c>
      <c r="F759" s="1760">
        <v>16.0</v>
      </c>
      <c r="G759" s="1760">
        <v>0.0</v>
      </c>
      <c r="H759" s="1761">
        <f t="shared" ref="H759:H761" si="592">SUM(B759:G759)</f>
        <v>60</v>
      </c>
      <c r="I759" s="1762">
        <f>SUM(H759:H763)</f>
        <v>75</v>
      </c>
      <c r="J759" s="647" t="s">
        <v>532</v>
      </c>
      <c r="K759" s="1764" t="s">
        <v>89</v>
      </c>
      <c r="L759" s="1765">
        <v>106.0</v>
      </c>
      <c r="M759" s="1762">
        <f>(L759-H759)-R759</f>
        <v>46</v>
      </c>
      <c r="N759" s="1765">
        <v>45.0</v>
      </c>
      <c r="O759" s="1762">
        <f t="shared" ref="O759:O760" si="593">SUM(M759,N759)</f>
        <v>91</v>
      </c>
      <c r="P759" s="1765" t="s">
        <v>2</v>
      </c>
      <c r="Q759" s="1762"/>
      <c r="R759" s="1762"/>
      <c r="S759" s="1532"/>
      <c r="T759" s="1532"/>
      <c r="U759" s="1532"/>
      <c r="V759" s="1532"/>
      <c r="W759" s="1532"/>
      <c r="X759" s="1532"/>
      <c r="Y759" s="1532"/>
      <c r="Z759" s="1532"/>
      <c r="AA759" s="1532"/>
      <c r="AB759" s="1532"/>
    </row>
    <row r="760">
      <c r="A760" s="1714" t="s">
        <v>77</v>
      </c>
      <c r="B760" s="692">
        <v>0.0</v>
      </c>
      <c r="C760" s="692">
        <v>0.0</v>
      </c>
      <c r="D760" s="692">
        <v>0.0</v>
      </c>
      <c r="E760" s="692">
        <v>0.0</v>
      </c>
      <c r="F760" s="692">
        <v>0.0</v>
      </c>
      <c r="G760" s="690">
        <v>0.0</v>
      </c>
      <c r="H760" s="693">
        <f t="shared" si="592"/>
        <v>0</v>
      </c>
      <c r="I760" s="596">
        <f>(I759/61)</f>
        <v>1.229508197</v>
      </c>
      <c r="J760" s="647" t="s">
        <v>79</v>
      </c>
      <c r="K760" s="701" t="s">
        <v>77</v>
      </c>
      <c r="L760" s="692">
        <f t="shared" ref="L760:L768" si="594">O251</f>
        <v>16</v>
      </c>
      <c r="M760" s="701">
        <f>(L760-H760-H761)-R760</f>
        <v>1</v>
      </c>
      <c r="N760" s="692">
        <v>20.0</v>
      </c>
      <c r="O760" s="701">
        <f t="shared" si="593"/>
        <v>21</v>
      </c>
      <c r="P760" s="692"/>
      <c r="Q760" s="701"/>
      <c r="R760" s="1595"/>
      <c r="S760" s="1532"/>
      <c r="T760" s="1532"/>
      <c r="U760" s="1532"/>
      <c r="V760" s="1532"/>
      <c r="W760" s="1532"/>
      <c r="X760" s="1532"/>
      <c r="Y760" s="1532"/>
      <c r="Z760" s="1532"/>
      <c r="AA760" s="1532"/>
      <c r="AB760" s="1532"/>
    </row>
    <row r="761">
      <c r="A761" s="1714" t="s">
        <v>78</v>
      </c>
      <c r="B761" s="692">
        <v>3.0</v>
      </c>
      <c r="C761" s="692">
        <v>7.0</v>
      </c>
      <c r="D761" s="692">
        <v>2.0</v>
      </c>
      <c r="E761" s="692">
        <v>3.0</v>
      </c>
      <c r="F761" s="692">
        <v>0.0</v>
      </c>
      <c r="G761" s="690">
        <v>0.0</v>
      </c>
      <c r="H761" s="693">
        <f t="shared" si="592"/>
        <v>15</v>
      </c>
      <c r="I761" s="701"/>
      <c r="J761" s="647" t="s">
        <v>79</v>
      </c>
      <c r="K761" s="701" t="s">
        <v>78</v>
      </c>
      <c r="L761" s="692" t="str">
        <f t="shared" si="594"/>
        <v>-</v>
      </c>
      <c r="M761" s="701" t="s">
        <v>79</v>
      </c>
      <c r="N761" s="692" t="s">
        <v>79</v>
      </c>
      <c r="O761" s="701" t="s">
        <v>79</v>
      </c>
      <c r="P761" s="701"/>
      <c r="Q761" s="701"/>
      <c r="R761" s="1595"/>
      <c r="S761" s="1532"/>
      <c r="T761" s="1532"/>
      <c r="U761" s="1532"/>
      <c r="V761" s="1532"/>
      <c r="W761" s="1532"/>
      <c r="X761" s="1532"/>
      <c r="Y761" s="1532"/>
      <c r="Z761" s="1532"/>
      <c r="AA761" s="1532"/>
      <c r="AB761" s="1532"/>
    </row>
    <row r="762">
      <c r="A762" s="1714" t="s">
        <v>446</v>
      </c>
      <c r="B762" s="692">
        <v>0.0</v>
      </c>
      <c r="C762" s="692">
        <v>0.0</v>
      </c>
      <c r="D762" s="692">
        <v>0.0</v>
      </c>
      <c r="E762" s="692">
        <v>0.0</v>
      </c>
      <c r="F762" s="692">
        <v>0.0</v>
      </c>
      <c r="G762" s="690">
        <v>0.0</v>
      </c>
      <c r="H762" s="693">
        <f t="shared" ref="H762:H763" si="595">sum(B762:G762)</f>
        <v>0</v>
      </c>
      <c r="I762" s="701"/>
      <c r="J762" s="647" t="s">
        <v>79</v>
      </c>
      <c r="K762" s="701" t="s">
        <v>446</v>
      </c>
      <c r="L762" s="692">
        <f t="shared" si="594"/>
        <v>0</v>
      </c>
      <c r="M762" s="701">
        <f>(L762-H762)-R762</f>
        <v>0</v>
      </c>
      <c r="N762" s="692">
        <v>10.0</v>
      </c>
      <c r="O762" s="701">
        <f t="shared" ref="O762:O763" si="596">SUM(M762,N762)</f>
        <v>10</v>
      </c>
      <c r="P762" s="701"/>
      <c r="Q762" s="701"/>
      <c r="R762" s="1595"/>
      <c r="S762" s="1532"/>
      <c r="T762" s="1532"/>
      <c r="U762" s="1532"/>
      <c r="V762" s="1532"/>
      <c r="W762" s="1532"/>
      <c r="X762" s="1532"/>
      <c r="Y762" s="1532"/>
      <c r="Z762" s="1532"/>
      <c r="AA762" s="1532"/>
      <c r="AB762" s="1532"/>
    </row>
    <row r="763">
      <c r="A763" s="1814" t="s">
        <v>751</v>
      </c>
      <c r="B763" s="692">
        <v>0.0</v>
      </c>
      <c r="C763" s="692">
        <v>0.0</v>
      </c>
      <c r="D763" s="692">
        <v>0.0</v>
      </c>
      <c r="E763" s="692">
        <v>0.0</v>
      </c>
      <c r="F763" s="692">
        <v>0.0</v>
      </c>
      <c r="G763" s="690">
        <v>0.0</v>
      </c>
      <c r="H763" s="693">
        <f t="shared" si="595"/>
        <v>0</v>
      </c>
      <c r="I763" s="701"/>
      <c r="J763" s="647" t="s">
        <v>79</v>
      </c>
      <c r="K763" s="1814" t="s">
        <v>751</v>
      </c>
      <c r="L763" s="692">
        <f t="shared" si="594"/>
        <v>0</v>
      </c>
      <c r="M763" s="701">
        <f t="shared" ref="M763:M764" si="597">(L763-H763)</f>
        <v>0</v>
      </c>
      <c r="N763" s="692">
        <v>0.0</v>
      </c>
      <c r="O763" s="701">
        <f t="shared" si="596"/>
        <v>0</v>
      </c>
      <c r="P763" s="701"/>
      <c r="Q763" s="701"/>
      <c r="R763" s="1595"/>
      <c r="S763" s="1532"/>
      <c r="T763" s="1532"/>
      <c r="U763" s="1532"/>
      <c r="V763" s="1532"/>
      <c r="W763" s="1532"/>
      <c r="X763" s="1532"/>
      <c r="Y763" s="1532"/>
      <c r="Z763" s="1532"/>
      <c r="AA763" s="1532"/>
      <c r="AB763" s="1532"/>
    </row>
    <row r="764">
      <c r="A764" s="1714" t="s">
        <v>80</v>
      </c>
      <c r="B764" s="692">
        <v>0.0</v>
      </c>
      <c r="C764" s="692">
        <v>0.0</v>
      </c>
      <c r="D764" s="692">
        <v>0.0</v>
      </c>
      <c r="E764" s="692">
        <v>0.0</v>
      </c>
      <c r="F764" s="692">
        <v>0.0</v>
      </c>
      <c r="G764" s="690">
        <v>0.0</v>
      </c>
      <c r="H764" s="693">
        <f t="shared" ref="H764:H767" si="598">SUM(B764:G764)</f>
        <v>0</v>
      </c>
      <c r="I764" s="701"/>
      <c r="J764" s="647" t="s">
        <v>79</v>
      </c>
      <c r="K764" s="701" t="s">
        <v>80</v>
      </c>
      <c r="L764" s="692">
        <f t="shared" si="594"/>
        <v>56</v>
      </c>
      <c r="M764" s="701">
        <f t="shared" si="597"/>
        <v>56</v>
      </c>
      <c r="N764" s="692">
        <v>0.0</v>
      </c>
      <c r="O764" s="701">
        <f>sum(M764,N764)</f>
        <v>56</v>
      </c>
      <c r="P764" s="701"/>
      <c r="Q764" s="701"/>
      <c r="R764" s="1595"/>
      <c r="S764" s="1532"/>
      <c r="T764" s="1532"/>
      <c r="U764" s="1532"/>
      <c r="V764" s="1532"/>
      <c r="W764" s="1532"/>
      <c r="X764" s="1532"/>
      <c r="Y764" s="1532"/>
      <c r="Z764" s="1532"/>
      <c r="AA764" s="1532"/>
      <c r="AB764" s="1532"/>
    </row>
    <row r="765">
      <c r="A765" s="1715" t="s">
        <v>88</v>
      </c>
      <c r="B765" s="1765">
        <v>7.0</v>
      </c>
      <c r="C765" s="1765">
        <v>9.0</v>
      </c>
      <c r="D765" s="1765">
        <v>11.0</v>
      </c>
      <c r="E765" s="1765">
        <v>6.0</v>
      </c>
      <c r="F765" s="1765">
        <v>10.0</v>
      </c>
      <c r="G765" s="1760">
        <v>0.0</v>
      </c>
      <c r="H765" s="1761">
        <f t="shared" si="598"/>
        <v>43</v>
      </c>
      <c r="I765" s="1762">
        <f>SUM(H765:H769)</f>
        <v>65</v>
      </c>
      <c r="J765" s="647" t="s">
        <v>206</v>
      </c>
      <c r="K765" s="1762" t="s">
        <v>88</v>
      </c>
      <c r="L765" s="1765">
        <f t="shared" si="594"/>
        <v>46</v>
      </c>
      <c r="M765" s="1762">
        <f>(L765-H765)-R765</f>
        <v>2</v>
      </c>
      <c r="N765" s="1765">
        <v>65.0</v>
      </c>
      <c r="O765" s="1762">
        <f t="shared" ref="O765:O766" si="599">SUM(M765,N765)</f>
        <v>67</v>
      </c>
      <c r="P765" s="1765" t="s">
        <v>2</v>
      </c>
      <c r="Q765" s="1765"/>
      <c r="R765" s="1765">
        <v>1.0</v>
      </c>
      <c r="S765" s="1532"/>
      <c r="T765" s="1532"/>
      <c r="U765" s="1532"/>
      <c r="V765" s="1532"/>
      <c r="W765" s="1532"/>
      <c r="X765" s="1532"/>
      <c r="Y765" s="1532"/>
      <c r="Z765" s="1532"/>
      <c r="AA765" s="1532"/>
      <c r="AB765" s="1532"/>
    </row>
    <row r="766">
      <c r="A766" s="1714" t="s">
        <v>77</v>
      </c>
      <c r="B766" s="692">
        <v>0.0</v>
      </c>
      <c r="C766" s="692">
        <v>0.0</v>
      </c>
      <c r="D766" s="692">
        <v>0.0</v>
      </c>
      <c r="E766" s="692">
        <v>0.0</v>
      </c>
      <c r="F766" s="692">
        <v>0.0</v>
      </c>
      <c r="G766" s="692">
        <v>0.0</v>
      </c>
      <c r="H766" s="693">
        <f t="shared" si="598"/>
        <v>0</v>
      </c>
      <c r="I766" s="596">
        <f>(I765/60)</f>
        <v>1.083333333</v>
      </c>
      <c r="J766" s="647" t="s">
        <v>206</v>
      </c>
      <c r="K766" s="701" t="s">
        <v>77</v>
      </c>
      <c r="L766" s="692">
        <f t="shared" si="594"/>
        <v>15</v>
      </c>
      <c r="M766" s="701">
        <f>(L766-H766-H767)-R766</f>
        <v>0</v>
      </c>
      <c r="N766" s="692">
        <v>30.0</v>
      </c>
      <c r="O766" s="701">
        <f t="shared" si="599"/>
        <v>30</v>
      </c>
      <c r="P766" s="692"/>
      <c r="Q766" s="692"/>
      <c r="R766" s="1595"/>
      <c r="S766" s="1532"/>
      <c r="T766" s="1532"/>
      <c r="U766" s="1532"/>
      <c r="V766" s="1532"/>
      <c r="W766" s="1532"/>
      <c r="X766" s="1532"/>
      <c r="Y766" s="1532"/>
      <c r="Z766" s="1532"/>
      <c r="AA766" s="1532"/>
      <c r="AB766" s="1532"/>
    </row>
    <row r="767">
      <c r="A767" s="1714" t="s">
        <v>78</v>
      </c>
      <c r="B767" s="692">
        <v>15.0</v>
      </c>
      <c r="C767" s="692">
        <v>0.0</v>
      </c>
      <c r="D767" s="692">
        <v>0.0</v>
      </c>
      <c r="E767" s="692">
        <v>0.0</v>
      </c>
      <c r="F767" s="692">
        <v>0.0</v>
      </c>
      <c r="G767" s="692">
        <v>0.0</v>
      </c>
      <c r="H767" s="693">
        <f t="shared" si="598"/>
        <v>15</v>
      </c>
      <c r="I767" s="701"/>
      <c r="J767" s="647" t="s">
        <v>206</v>
      </c>
      <c r="K767" s="701" t="s">
        <v>78</v>
      </c>
      <c r="L767" s="692" t="str">
        <f t="shared" si="594"/>
        <v>-</v>
      </c>
      <c r="M767" s="701" t="s">
        <v>79</v>
      </c>
      <c r="N767" s="692" t="s">
        <v>79</v>
      </c>
      <c r="O767" s="701" t="s">
        <v>79</v>
      </c>
      <c r="P767" s="701"/>
      <c r="Q767" s="701"/>
      <c r="R767" s="1595"/>
      <c r="S767" s="1532"/>
      <c r="T767" s="1532"/>
      <c r="U767" s="1532"/>
      <c r="V767" s="1532"/>
      <c r="W767" s="1532"/>
      <c r="X767" s="1532"/>
      <c r="Y767" s="1532"/>
      <c r="Z767" s="1532"/>
      <c r="AA767" s="1532"/>
      <c r="AB767" s="1532"/>
    </row>
    <row r="768">
      <c r="A768" s="1714" t="s">
        <v>446</v>
      </c>
      <c r="B768" s="692">
        <v>0.0</v>
      </c>
      <c r="C768" s="692">
        <v>1.0</v>
      </c>
      <c r="D768" s="692">
        <v>1.0</v>
      </c>
      <c r="E768" s="692">
        <v>0.0</v>
      </c>
      <c r="F768" s="692">
        <v>0.0</v>
      </c>
      <c r="G768" s="692">
        <v>0.0</v>
      </c>
      <c r="H768" s="693">
        <f t="shared" ref="H768:H770" si="600">sum(B768:G768)</f>
        <v>2</v>
      </c>
      <c r="I768" s="701"/>
      <c r="J768" s="647" t="s">
        <v>206</v>
      </c>
      <c r="K768" s="701" t="s">
        <v>446</v>
      </c>
      <c r="L768" s="692">
        <f t="shared" si="594"/>
        <v>10</v>
      </c>
      <c r="M768" s="701">
        <f>(L768-H768)-R768</f>
        <v>8</v>
      </c>
      <c r="N768" s="692">
        <v>0.0</v>
      </c>
      <c r="O768" s="701">
        <f t="shared" ref="O768:O769" si="601">SUM(M768,N768)</f>
        <v>8</v>
      </c>
      <c r="P768" s="701"/>
      <c r="Q768" s="701"/>
      <c r="R768" s="1595"/>
      <c r="S768" s="1532"/>
      <c r="T768" s="1532"/>
      <c r="U768" s="1532"/>
      <c r="V768" s="1532"/>
      <c r="W768" s="1532"/>
      <c r="X768" s="1532"/>
      <c r="Y768" s="1532"/>
      <c r="Z768" s="1532"/>
      <c r="AA768" s="1532"/>
      <c r="AB768" s="1532"/>
    </row>
    <row r="769">
      <c r="A769" s="1814" t="s">
        <v>751</v>
      </c>
      <c r="B769" s="692">
        <v>4.0</v>
      </c>
      <c r="C769" s="692">
        <v>1.0</v>
      </c>
      <c r="D769" s="692">
        <v>0.0</v>
      </c>
      <c r="E769" s="692">
        <v>0.0</v>
      </c>
      <c r="F769" s="692">
        <v>0.0</v>
      </c>
      <c r="G769" s="692">
        <v>0.0</v>
      </c>
      <c r="H769" s="693">
        <f t="shared" si="600"/>
        <v>5</v>
      </c>
      <c r="I769" s="701"/>
      <c r="J769" s="647" t="s">
        <v>206</v>
      </c>
      <c r="K769" s="1814" t="s">
        <v>751</v>
      </c>
      <c r="L769" s="692">
        <v>5.0</v>
      </c>
      <c r="M769" s="701">
        <f t="shared" ref="M769:M770" si="602">(L769-H769)</f>
        <v>0</v>
      </c>
      <c r="N769" s="692">
        <v>0.0</v>
      </c>
      <c r="O769" s="701">
        <f t="shared" si="601"/>
        <v>0</v>
      </c>
      <c r="P769" s="701"/>
      <c r="Q769" s="701"/>
      <c r="R769" s="1621">
        <v>3.0</v>
      </c>
      <c r="S769" s="1532"/>
      <c r="T769" s="1532"/>
      <c r="U769" s="1532"/>
      <c r="V769" s="1532"/>
      <c r="W769" s="1532"/>
      <c r="X769" s="1532"/>
      <c r="Y769" s="1532"/>
      <c r="Z769" s="1532"/>
      <c r="AA769" s="1532"/>
      <c r="AB769" s="1532"/>
    </row>
    <row r="770">
      <c r="A770" s="1714" t="s">
        <v>80</v>
      </c>
      <c r="B770" s="692">
        <v>0.0</v>
      </c>
      <c r="C770" s="692">
        <v>0.0</v>
      </c>
      <c r="D770" s="692">
        <v>0.0</v>
      </c>
      <c r="E770" s="692">
        <v>1.0</v>
      </c>
      <c r="F770" s="692">
        <v>3.0</v>
      </c>
      <c r="G770" s="692">
        <v>0.0</v>
      </c>
      <c r="H770" s="693">
        <f t="shared" si="600"/>
        <v>4</v>
      </c>
      <c r="I770" s="701"/>
      <c r="J770" s="647" t="s">
        <v>206</v>
      </c>
      <c r="K770" s="701" t="s">
        <v>80</v>
      </c>
      <c r="L770" s="692">
        <f t="shared" ref="L770:L780" si="603">O261</f>
        <v>33</v>
      </c>
      <c r="M770" s="701">
        <f t="shared" si="602"/>
        <v>29</v>
      </c>
      <c r="N770" s="692">
        <v>0.0</v>
      </c>
      <c r="O770" s="701">
        <f>sum(M770,N770)</f>
        <v>29</v>
      </c>
      <c r="P770" s="701"/>
      <c r="Q770" s="701"/>
      <c r="R770" s="1595"/>
      <c r="S770" s="1532"/>
      <c r="T770" s="1532"/>
      <c r="U770" s="1532"/>
      <c r="V770" s="1532"/>
      <c r="W770" s="1532"/>
      <c r="X770" s="1532"/>
      <c r="Y770" s="1532"/>
      <c r="Z770" s="1532"/>
      <c r="AA770" s="1532"/>
      <c r="AB770" s="1532"/>
    </row>
    <row r="771">
      <c r="A771" s="1715" t="s">
        <v>238</v>
      </c>
      <c r="B771" s="1760">
        <v>8.0</v>
      </c>
      <c r="C771" s="1760">
        <v>6.0</v>
      </c>
      <c r="D771" s="1760">
        <v>0.0</v>
      </c>
      <c r="E771" s="1760">
        <v>0.0</v>
      </c>
      <c r="F771" s="1760">
        <v>0.0</v>
      </c>
      <c r="G771" s="1760">
        <v>1.0</v>
      </c>
      <c r="H771" s="1761">
        <f t="shared" ref="H771:H773" si="604">SUM(B771:G771)</f>
        <v>15</v>
      </c>
      <c r="I771" s="1762">
        <f>SUM(H771:H775)</f>
        <v>26</v>
      </c>
      <c r="J771" s="647" t="s">
        <v>532</v>
      </c>
      <c r="K771" s="1762" t="s">
        <v>238</v>
      </c>
      <c r="L771" s="1765">
        <f t="shared" si="603"/>
        <v>24</v>
      </c>
      <c r="M771" s="1762">
        <f>(L771-H771)-R771</f>
        <v>4</v>
      </c>
      <c r="N771" s="1765">
        <v>30.0</v>
      </c>
      <c r="O771" s="1762">
        <f t="shared" ref="O771:O772" si="605">SUM(M771,N771)</f>
        <v>34</v>
      </c>
      <c r="P771" s="1765" t="s">
        <v>2</v>
      </c>
      <c r="Q771" s="1762"/>
      <c r="R771" s="1765">
        <v>5.0</v>
      </c>
      <c r="S771" s="1532"/>
      <c r="T771" s="1532"/>
      <c r="U771" s="1532"/>
      <c r="V771" s="1532"/>
      <c r="W771" s="1532"/>
      <c r="X771" s="1532"/>
      <c r="Y771" s="1532"/>
      <c r="Z771" s="1532"/>
      <c r="AA771" s="1532"/>
      <c r="AB771" s="1532"/>
    </row>
    <row r="772">
      <c r="A772" s="1714" t="s">
        <v>77</v>
      </c>
      <c r="B772" s="692">
        <v>2.0</v>
      </c>
      <c r="C772" s="692">
        <v>1.0</v>
      </c>
      <c r="D772" s="692">
        <v>0.0</v>
      </c>
      <c r="E772" s="692">
        <v>0.0</v>
      </c>
      <c r="F772" s="692">
        <v>0.0</v>
      </c>
      <c r="G772" s="690">
        <v>0.0</v>
      </c>
      <c r="H772" s="693">
        <f t="shared" si="604"/>
        <v>3</v>
      </c>
      <c r="I772" s="596">
        <f>(I771/60)</f>
        <v>0.4333333333</v>
      </c>
      <c r="J772" s="647" t="s">
        <v>79</v>
      </c>
      <c r="K772" s="701" t="s">
        <v>77</v>
      </c>
      <c r="L772" s="692">
        <f t="shared" si="603"/>
        <v>11</v>
      </c>
      <c r="M772" s="701">
        <f>(L772-H772-H773)-R772</f>
        <v>1</v>
      </c>
      <c r="N772" s="692">
        <v>8.0</v>
      </c>
      <c r="O772" s="701">
        <f t="shared" si="605"/>
        <v>9</v>
      </c>
      <c r="P772" s="701"/>
      <c r="Q772" s="701"/>
      <c r="R772" s="1595"/>
      <c r="S772" s="1532"/>
      <c r="T772" s="1532"/>
      <c r="U772" s="1532"/>
      <c r="V772" s="1532"/>
      <c r="W772" s="1532"/>
      <c r="X772" s="1532"/>
      <c r="Y772" s="1532"/>
      <c r="Z772" s="1532"/>
      <c r="AA772" s="1532"/>
      <c r="AB772" s="1532"/>
    </row>
    <row r="773">
      <c r="A773" s="1714" t="s">
        <v>78</v>
      </c>
      <c r="B773" s="692">
        <v>5.0</v>
      </c>
      <c r="C773" s="692">
        <v>1.0</v>
      </c>
      <c r="D773" s="692">
        <v>1.0</v>
      </c>
      <c r="E773" s="692">
        <v>0.0</v>
      </c>
      <c r="F773" s="692">
        <v>0.0</v>
      </c>
      <c r="G773" s="690">
        <v>0.0</v>
      </c>
      <c r="H773" s="693">
        <f t="shared" si="604"/>
        <v>7</v>
      </c>
      <c r="I773" s="701"/>
      <c r="J773" s="647" t="s">
        <v>79</v>
      </c>
      <c r="K773" s="701" t="s">
        <v>78</v>
      </c>
      <c r="L773" s="692" t="str">
        <f t="shared" si="603"/>
        <v>-</v>
      </c>
      <c r="M773" s="701" t="s">
        <v>79</v>
      </c>
      <c r="N773" s="692" t="s">
        <v>79</v>
      </c>
      <c r="O773" s="701" t="s">
        <v>79</v>
      </c>
      <c r="P773" s="701"/>
      <c r="Q773" s="701"/>
      <c r="R773" s="1595"/>
      <c r="S773" s="1532"/>
      <c r="T773" s="1532"/>
      <c r="U773" s="1532"/>
      <c r="V773" s="1532"/>
      <c r="W773" s="1532"/>
      <c r="X773" s="1532"/>
      <c r="Y773" s="1532"/>
      <c r="Z773" s="1532"/>
      <c r="AA773" s="1532"/>
      <c r="AB773" s="1532"/>
    </row>
    <row r="774">
      <c r="A774" s="1714" t="s">
        <v>446</v>
      </c>
      <c r="B774" s="692">
        <v>1.0</v>
      </c>
      <c r="C774" s="692">
        <v>0.0</v>
      </c>
      <c r="D774" s="692">
        <v>0.0</v>
      </c>
      <c r="E774" s="692">
        <v>0.0</v>
      </c>
      <c r="F774" s="692">
        <v>0.0</v>
      </c>
      <c r="G774" s="690">
        <v>0.0</v>
      </c>
      <c r="H774" s="693">
        <f t="shared" ref="H774:H776" si="606">sum(B774:G774)</f>
        <v>1</v>
      </c>
      <c r="I774" s="701"/>
      <c r="J774" s="647" t="s">
        <v>79</v>
      </c>
      <c r="K774" s="701" t="s">
        <v>446</v>
      </c>
      <c r="L774" s="692">
        <f t="shared" si="603"/>
        <v>6</v>
      </c>
      <c r="M774" s="701">
        <f>(L774-H774)-R774</f>
        <v>4</v>
      </c>
      <c r="N774" s="692">
        <v>5.0</v>
      </c>
      <c r="O774" s="701">
        <f t="shared" ref="O774:O775" si="607">SUM(M774,N774)</f>
        <v>9</v>
      </c>
      <c r="P774" s="701"/>
      <c r="Q774" s="701"/>
      <c r="R774" s="1621">
        <v>1.0</v>
      </c>
      <c r="S774" s="1532"/>
      <c r="T774" s="1532"/>
      <c r="U774" s="1532"/>
      <c r="V774" s="1532"/>
      <c r="W774" s="1532"/>
      <c r="X774" s="1532"/>
      <c r="Y774" s="1532"/>
      <c r="Z774" s="1532"/>
      <c r="AA774" s="1532"/>
      <c r="AB774" s="1532"/>
    </row>
    <row r="775">
      <c r="A775" s="1814" t="s">
        <v>751</v>
      </c>
      <c r="B775" s="692">
        <v>0.0</v>
      </c>
      <c r="C775" s="702">
        <v>0.0</v>
      </c>
      <c r="D775" s="692">
        <v>0.0</v>
      </c>
      <c r="E775" s="692">
        <v>0.0</v>
      </c>
      <c r="F775" s="692">
        <v>0.0</v>
      </c>
      <c r="G775" s="690">
        <v>0.0</v>
      </c>
      <c r="H775" s="693">
        <f t="shared" si="606"/>
        <v>0</v>
      </c>
      <c r="I775" s="701"/>
      <c r="J775" s="647" t="s">
        <v>79</v>
      </c>
      <c r="K775" s="1814" t="s">
        <v>751</v>
      </c>
      <c r="L775" s="692">
        <f t="shared" si="603"/>
        <v>0</v>
      </c>
      <c r="M775" s="701">
        <f t="shared" ref="M775:M776" si="608">(L775-H775)</f>
        <v>0</v>
      </c>
      <c r="N775" s="692">
        <v>0.0</v>
      </c>
      <c r="O775" s="701">
        <f t="shared" si="607"/>
        <v>0</v>
      </c>
      <c r="P775" s="701"/>
      <c r="Q775" s="701"/>
      <c r="R775" s="1595"/>
      <c r="S775" s="1532"/>
      <c r="T775" s="1532"/>
      <c r="U775" s="1532"/>
      <c r="V775" s="1532"/>
      <c r="W775" s="1532"/>
      <c r="X775" s="1532"/>
      <c r="Y775" s="1532"/>
      <c r="Z775" s="1532"/>
      <c r="AA775" s="1532"/>
      <c r="AB775" s="1532"/>
    </row>
    <row r="776">
      <c r="A776" s="1714" t="s">
        <v>80</v>
      </c>
      <c r="B776" s="692">
        <v>0.0</v>
      </c>
      <c r="C776" s="702">
        <v>1.0</v>
      </c>
      <c r="D776" s="692">
        <v>0.0</v>
      </c>
      <c r="E776" s="692">
        <v>0.0</v>
      </c>
      <c r="F776" s="692">
        <v>0.0</v>
      </c>
      <c r="G776" s="690">
        <v>0.0</v>
      </c>
      <c r="H776" s="693">
        <f t="shared" si="606"/>
        <v>1</v>
      </c>
      <c r="I776" s="701"/>
      <c r="J776" s="647" t="s">
        <v>79</v>
      </c>
      <c r="K776" s="701" t="s">
        <v>80</v>
      </c>
      <c r="L776" s="692">
        <f t="shared" si="603"/>
        <v>33</v>
      </c>
      <c r="M776" s="701">
        <f t="shared" si="608"/>
        <v>32</v>
      </c>
      <c r="N776" s="692">
        <v>0.0</v>
      </c>
      <c r="O776" s="701">
        <f>sum(M776,N776)</f>
        <v>32</v>
      </c>
      <c r="P776" s="701"/>
      <c r="Q776" s="701"/>
      <c r="R776" s="1595"/>
      <c r="S776" s="1532"/>
      <c r="T776" s="1532"/>
      <c r="U776" s="1532"/>
      <c r="V776" s="1532"/>
      <c r="W776" s="1532"/>
      <c r="X776" s="1532"/>
      <c r="Y776" s="1532"/>
      <c r="Z776" s="1532"/>
      <c r="AA776" s="1532"/>
      <c r="AB776" s="1532"/>
    </row>
    <row r="777">
      <c r="A777" s="1715" t="s">
        <v>102</v>
      </c>
      <c r="B777" s="1765">
        <v>0.0</v>
      </c>
      <c r="C777" s="1765">
        <v>0.0</v>
      </c>
      <c r="D777" s="1765">
        <v>0.0</v>
      </c>
      <c r="E777" s="1765">
        <v>0.0</v>
      </c>
      <c r="F777" s="1765">
        <v>0.0</v>
      </c>
      <c r="G777" s="1760">
        <v>0.0</v>
      </c>
      <c r="H777" s="1761">
        <f t="shared" ref="H777:H779" si="609">SUM(B777:G777)</f>
        <v>0</v>
      </c>
      <c r="I777" s="1762">
        <f>SUM(H777:H781)</f>
        <v>0</v>
      </c>
      <c r="J777" s="647" t="s">
        <v>206</v>
      </c>
      <c r="K777" s="1762" t="s">
        <v>102</v>
      </c>
      <c r="L777" s="1765">
        <f t="shared" si="603"/>
        <v>24</v>
      </c>
      <c r="M777" s="1762">
        <f>(L777-H777)-R777</f>
        <v>24</v>
      </c>
      <c r="N777" s="1765">
        <v>0.0</v>
      </c>
      <c r="O777" s="1762">
        <f t="shared" ref="O777:O778" si="610">SUM(M777,N777)</f>
        <v>24</v>
      </c>
      <c r="P777" s="1817" t="s">
        <v>664</v>
      </c>
      <c r="Q777" s="1765"/>
      <c r="R777" s="1762"/>
      <c r="S777" s="1532"/>
      <c r="T777" s="1532"/>
      <c r="U777" s="1532"/>
      <c r="V777" s="1532"/>
      <c r="W777" s="1532"/>
      <c r="X777" s="1532"/>
      <c r="Y777" s="1532"/>
      <c r="Z777" s="1532"/>
      <c r="AA777" s="1532"/>
      <c r="AB777" s="1532"/>
    </row>
    <row r="778">
      <c r="A778" s="1714" t="s">
        <v>77</v>
      </c>
      <c r="B778" s="692">
        <v>0.0</v>
      </c>
      <c r="C778" s="692">
        <v>0.0</v>
      </c>
      <c r="D778" s="692">
        <v>0.0</v>
      </c>
      <c r="E778" s="692">
        <v>0.0</v>
      </c>
      <c r="F778" s="692">
        <v>0.0</v>
      </c>
      <c r="G778" s="692">
        <v>0.0</v>
      </c>
      <c r="H778" s="693">
        <f t="shared" si="609"/>
        <v>0</v>
      </c>
      <c r="I778" s="596">
        <f>(I777/60)</f>
        <v>0</v>
      </c>
      <c r="J778" s="647" t="s">
        <v>206</v>
      </c>
      <c r="K778" s="701" t="s">
        <v>77</v>
      </c>
      <c r="L778" s="692">
        <f t="shared" si="603"/>
        <v>0</v>
      </c>
      <c r="M778" s="701">
        <f>(L778-H778-H779)-R778</f>
        <v>0</v>
      </c>
      <c r="N778" s="692">
        <v>0.0</v>
      </c>
      <c r="O778" s="701">
        <f t="shared" si="610"/>
        <v>0</v>
      </c>
      <c r="P778" s="701"/>
      <c r="Q778" s="692"/>
      <c r="R778" s="1595"/>
      <c r="S778" s="1532"/>
      <c r="T778" s="1532"/>
      <c r="U778" s="1532"/>
      <c r="V778" s="1532"/>
      <c r="W778" s="1532"/>
      <c r="X778" s="1532"/>
      <c r="Y778" s="1532"/>
      <c r="Z778" s="1532"/>
      <c r="AA778" s="1532"/>
      <c r="AB778" s="1532"/>
    </row>
    <row r="779">
      <c r="A779" s="1714" t="s">
        <v>78</v>
      </c>
      <c r="B779" s="692">
        <v>0.0</v>
      </c>
      <c r="C779" s="692">
        <v>0.0</v>
      </c>
      <c r="D779" s="692">
        <v>0.0</v>
      </c>
      <c r="E779" s="692">
        <v>0.0</v>
      </c>
      <c r="F779" s="692">
        <v>0.0</v>
      </c>
      <c r="G779" s="692">
        <v>0.0</v>
      </c>
      <c r="H779" s="693">
        <f t="shared" si="609"/>
        <v>0</v>
      </c>
      <c r="I779" s="701"/>
      <c r="J779" s="647" t="s">
        <v>206</v>
      </c>
      <c r="K779" s="701" t="s">
        <v>78</v>
      </c>
      <c r="L779" s="692" t="str">
        <f t="shared" si="603"/>
        <v>-</v>
      </c>
      <c r="M779" s="701" t="s">
        <v>79</v>
      </c>
      <c r="N779" s="692" t="s">
        <v>79</v>
      </c>
      <c r="O779" s="701" t="s">
        <v>79</v>
      </c>
      <c r="P779" s="701"/>
      <c r="Q779" s="701"/>
      <c r="R779" s="1595"/>
      <c r="S779" s="1532"/>
      <c r="T779" s="1532"/>
      <c r="U779" s="1532"/>
      <c r="V779" s="1532"/>
      <c r="W779" s="1532"/>
      <c r="X779" s="1532"/>
      <c r="Y779" s="1532"/>
      <c r="Z779" s="1532"/>
      <c r="AA779" s="1532"/>
      <c r="AB779" s="1532"/>
    </row>
    <row r="780">
      <c r="A780" s="1714" t="s">
        <v>446</v>
      </c>
      <c r="B780" s="692">
        <v>0.0</v>
      </c>
      <c r="C780" s="692">
        <v>0.0</v>
      </c>
      <c r="D780" s="692">
        <v>0.0</v>
      </c>
      <c r="E780" s="692">
        <v>0.0</v>
      </c>
      <c r="F780" s="692">
        <v>0.0</v>
      </c>
      <c r="G780" s="692">
        <v>0.0</v>
      </c>
      <c r="H780" s="693">
        <f t="shared" ref="H780:H782" si="611">sum(B780:G780)</f>
        <v>0</v>
      </c>
      <c r="I780" s="701"/>
      <c r="J780" s="647" t="s">
        <v>206</v>
      </c>
      <c r="K780" s="701" t="s">
        <v>446</v>
      </c>
      <c r="L780" s="692">
        <f t="shared" si="603"/>
        <v>3</v>
      </c>
      <c r="M780" s="701">
        <f>(L780-H780)-R780</f>
        <v>3</v>
      </c>
      <c r="N780" s="692">
        <v>0.0</v>
      </c>
      <c r="O780" s="701">
        <f t="shared" ref="O780:O781" si="612">SUM(M780,N780)</f>
        <v>3</v>
      </c>
      <c r="P780" s="701"/>
      <c r="Q780" s="692"/>
      <c r="R780" s="1595"/>
      <c r="S780" s="1532"/>
      <c r="T780" s="1532"/>
      <c r="U780" s="1532"/>
      <c r="V780" s="1532"/>
      <c r="W780" s="1532"/>
      <c r="X780" s="1532"/>
      <c r="Y780" s="1532"/>
      <c r="Z780" s="1532"/>
      <c r="AA780" s="1532"/>
      <c r="AB780" s="1532"/>
    </row>
    <row r="781">
      <c r="A781" s="1814" t="s">
        <v>751</v>
      </c>
      <c r="B781" s="692">
        <v>0.0</v>
      </c>
      <c r="C781" s="692">
        <v>0.0</v>
      </c>
      <c r="D781" s="692">
        <v>0.0</v>
      </c>
      <c r="E781" s="692">
        <v>0.0</v>
      </c>
      <c r="F781" s="692">
        <v>0.0</v>
      </c>
      <c r="G781" s="692">
        <v>0.0</v>
      </c>
      <c r="H781" s="693">
        <f t="shared" si="611"/>
        <v>0</v>
      </c>
      <c r="I781" s="701"/>
      <c r="J781" s="647" t="s">
        <v>206</v>
      </c>
      <c r="K781" s="1814" t="s">
        <v>751</v>
      </c>
      <c r="L781" s="692">
        <v>0.0</v>
      </c>
      <c r="M781" s="701">
        <f t="shared" ref="M781:M782" si="613">(L781-H781)</f>
        <v>0</v>
      </c>
      <c r="N781" s="692">
        <v>0.0</v>
      </c>
      <c r="O781" s="701">
        <f t="shared" si="612"/>
        <v>0</v>
      </c>
      <c r="P781" s="701"/>
      <c r="Q781" s="701"/>
      <c r="R781" s="1595"/>
      <c r="S781" s="1532"/>
      <c r="T781" s="1532"/>
      <c r="U781" s="1532"/>
      <c r="V781" s="1532"/>
      <c r="W781" s="1532"/>
      <c r="X781" s="1532"/>
      <c r="Y781" s="1532"/>
      <c r="Z781" s="1532"/>
      <c r="AA781" s="1532"/>
      <c r="AB781" s="1532"/>
    </row>
    <row r="782">
      <c r="A782" s="1714" t="s">
        <v>80</v>
      </c>
      <c r="B782" s="692">
        <v>0.0</v>
      </c>
      <c r="C782" s="692">
        <v>0.0</v>
      </c>
      <c r="D782" s="692">
        <v>0.0</v>
      </c>
      <c r="E782" s="692">
        <v>0.0</v>
      </c>
      <c r="F782" s="692">
        <v>0.0</v>
      </c>
      <c r="G782" s="692">
        <v>0.0</v>
      </c>
      <c r="H782" s="693">
        <f t="shared" si="611"/>
        <v>0</v>
      </c>
      <c r="I782" s="701"/>
      <c r="J782" s="647" t="s">
        <v>206</v>
      </c>
      <c r="K782" s="701" t="s">
        <v>80</v>
      </c>
      <c r="L782" s="692">
        <f t="shared" ref="L782:L794" si="614">O273</f>
        <v>33</v>
      </c>
      <c r="M782" s="701">
        <f t="shared" si="613"/>
        <v>33</v>
      </c>
      <c r="N782" s="692">
        <v>0.0</v>
      </c>
      <c r="O782" s="701">
        <f>sum(M782,N782)</f>
        <v>33</v>
      </c>
      <c r="P782" s="701"/>
      <c r="Q782" s="701"/>
      <c r="R782" s="1595"/>
      <c r="S782" s="1532"/>
      <c r="T782" s="1532"/>
      <c r="U782" s="1532"/>
      <c r="V782" s="1532"/>
      <c r="W782" s="1532"/>
      <c r="X782" s="1532"/>
      <c r="Y782" s="1532"/>
      <c r="Z782" s="1532"/>
      <c r="AA782" s="1532"/>
      <c r="AB782" s="1532"/>
    </row>
    <row r="783">
      <c r="A783" s="535" t="s">
        <v>199</v>
      </c>
      <c r="B783" s="1760">
        <v>5.0</v>
      </c>
      <c r="C783" s="1760">
        <v>1.0</v>
      </c>
      <c r="D783" s="1760">
        <v>8.0</v>
      </c>
      <c r="E783" s="1760">
        <v>3.0</v>
      </c>
      <c r="F783" s="1760">
        <v>4.0</v>
      </c>
      <c r="G783" s="1760">
        <v>0.0</v>
      </c>
      <c r="H783" s="1761">
        <f t="shared" ref="H783:H785" si="615">SUM(B783:G783)</f>
        <v>21</v>
      </c>
      <c r="I783" s="1762">
        <f>SUM(H783:H787)</f>
        <v>34</v>
      </c>
      <c r="J783" s="1876" t="s">
        <v>79</v>
      </c>
      <c r="K783" s="537" t="s">
        <v>199</v>
      </c>
      <c r="L783" s="1765">
        <f t="shared" si="614"/>
        <v>79</v>
      </c>
      <c r="M783" s="1762">
        <f>(L783-H783)-R783</f>
        <v>58</v>
      </c>
      <c r="N783" s="1765">
        <v>0.0</v>
      </c>
      <c r="O783" s="1762">
        <f t="shared" ref="O783:O784" si="616">SUM(M783,N783)</f>
        <v>58</v>
      </c>
      <c r="P783" s="1765" t="s">
        <v>2</v>
      </c>
      <c r="Q783" s="1765" t="s">
        <v>533</v>
      </c>
      <c r="R783" s="1762"/>
      <c r="S783" s="1532"/>
      <c r="T783" s="1532"/>
      <c r="U783" s="1532"/>
      <c r="V783" s="1532"/>
      <c r="W783" s="1532"/>
      <c r="X783" s="1532"/>
      <c r="Y783" s="1532"/>
      <c r="Z783" s="1532"/>
      <c r="AA783" s="1532"/>
      <c r="AB783" s="1532"/>
    </row>
    <row r="784">
      <c r="A784" s="1714" t="s">
        <v>77</v>
      </c>
      <c r="B784" s="692">
        <v>0.0</v>
      </c>
      <c r="C784" s="692">
        <v>0.0</v>
      </c>
      <c r="D784" s="692">
        <v>0.0</v>
      </c>
      <c r="E784" s="692">
        <v>0.0</v>
      </c>
      <c r="F784" s="692">
        <v>0.0</v>
      </c>
      <c r="G784" s="690">
        <v>0.0</v>
      </c>
      <c r="H784" s="693">
        <f t="shared" si="615"/>
        <v>0</v>
      </c>
      <c r="I784" s="596">
        <f>(I783/60)</f>
        <v>0.5666666667</v>
      </c>
      <c r="J784" s="647" t="s">
        <v>206</v>
      </c>
      <c r="K784" s="701" t="s">
        <v>77</v>
      </c>
      <c r="L784" s="692">
        <f t="shared" si="614"/>
        <v>11</v>
      </c>
      <c r="M784" s="701">
        <f>(L784-H784-H785)-R784</f>
        <v>1</v>
      </c>
      <c r="N784" s="692">
        <v>0.0</v>
      </c>
      <c r="O784" s="701">
        <f t="shared" si="616"/>
        <v>1</v>
      </c>
      <c r="P784" s="701"/>
      <c r="Q784" s="692"/>
      <c r="R784" s="1595"/>
      <c r="S784" s="1532"/>
      <c r="T784" s="1532"/>
      <c r="U784" s="1532"/>
      <c r="V784" s="1532"/>
      <c r="W784" s="1532"/>
      <c r="X784" s="1532"/>
      <c r="Y784" s="1532"/>
      <c r="Z784" s="1532"/>
      <c r="AA784" s="1532"/>
      <c r="AB784" s="1532"/>
    </row>
    <row r="785">
      <c r="A785" s="1714" t="s">
        <v>78</v>
      </c>
      <c r="B785" s="692">
        <v>8.0</v>
      </c>
      <c r="C785" s="692">
        <v>2.0</v>
      </c>
      <c r="D785" s="692">
        <v>0.0</v>
      </c>
      <c r="E785" s="692">
        <v>0.0</v>
      </c>
      <c r="F785" s="692">
        <v>0.0</v>
      </c>
      <c r="G785" s="690">
        <v>0.0</v>
      </c>
      <c r="H785" s="693">
        <f t="shared" si="615"/>
        <v>10</v>
      </c>
      <c r="I785" s="701"/>
      <c r="J785" s="647" t="s">
        <v>206</v>
      </c>
      <c r="K785" s="701" t="s">
        <v>78</v>
      </c>
      <c r="L785" s="692" t="str">
        <f t="shared" si="614"/>
        <v>-</v>
      </c>
      <c r="M785" s="701" t="s">
        <v>79</v>
      </c>
      <c r="N785" s="692" t="s">
        <v>79</v>
      </c>
      <c r="O785" s="701" t="s">
        <v>79</v>
      </c>
      <c r="P785" s="701"/>
      <c r="Q785" s="701"/>
      <c r="R785" s="1595"/>
      <c r="S785" s="1532"/>
      <c r="T785" s="1532"/>
      <c r="U785" s="1532"/>
      <c r="V785" s="1532"/>
      <c r="W785" s="1532"/>
      <c r="X785" s="1532"/>
      <c r="Y785" s="1532"/>
      <c r="Z785" s="1532"/>
      <c r="AA785" s="1532"/>
      <c r="AB785" s="1532"/>
    </row>
    <row r="786">
      <c r="A786" s="1714" t="s">
        <v>446</v>
      </c>
      <c r="B786" s="692">
        <v>0.0</v>
      </c>
      <c r="C786" s="692">
        <v>2.0</v>
      </c>
      <c r="D786" s="692">
        <v>0.0</v>
      </c>
      <c r="E786" s="692">
        <v>0.0</v>
      </c>
      <c r="F786" s="692">
        <v>1.0</v>
      </c>
      <c r="G786" s="690">
        <v>0.0</v>
      </c>
      <c r="H786" s="693">
        <f t="shared" ref="H786:H788" si="617">sum(B786:G786)</f>
        <v>3</v>
      </c>
      <c r="I786" s="701"/>
      <c r="J786" s="729" t="s">
        <v>206</v>
      </c>
      <c r="K786" s="701" t="s">
        <v>446</v>
      </c>
      <c r="L786" s="692">
        <f t="shared" si="614"/>
        <v>10</v>
      </c>
      <c r="M786" s="701">
        <f>(L786-H786)-R786</f>
        <v>7</v>
      </c>
      <c r="N786" s="692">
        <v>0.0</v>
      </c>
      <c r="O786" s="701">
        <f t="shared" ref="O786:O787" si="618">SUM(M786,N786)</f>
        <v>7</v>
      </c>
      <c r="P786" s="701"/>
      <c r="Q786" s="692"/>
      <c r="R786" s="1595"/>
      <c r="S786" s="1532"/>
      <c r="T786" s="1532"/>
      <c r="U786" s="1532"/>
      <c r="V786" s="1532"/>
      <c r="W786" s="1532"/>
      <c r="X786" s="1532"/>
      <c r="Y786" s="1532"/>
      <c r="Z786" s="1532"/>
      <c r="AA786" s="1532"/>
      <c r="AB786" s="1532"/>
    </row>
    <row r="787">
      <c r="A787" s="1814" t="s">
        <v>751</v>
      </c>
      <c r="B787" s="692">
        <v>0.0</v>
      </c>
      <c r="C787" s="692">
        <v>0.0</v>
      </c>
      <c r="D787" s="692">
        <v>0.0</v>
      </c>
      <c r="E787" s="692">
        <v>0.0</v>
      </c>
      <c r="F787" s="692">
        <v>0.0</v>
      </c>
      <c r="G787" s="690">
        <v>0.0</v>
      </c>
      <c r="H787" s="693">
        <f t="shared" si="617"/>
        <v>0</v>
      </c>
      <c r="I787" s="701"/>
      <c r="J787" s="647" t="s">
        <v>206</v>
      </c>
      <c r="K787" s="1814" t="s">
        <v>751</v>
      </c>
      <c r="L787" s="692">
        <f t="shared" si="614"/>
        <v>0</v>
      </c>
      <c r="M787" s="701">
        <f t="shared" ref="M787:M788" si="619">(L787-H787)</f>
        <v>0</v>
      </c>
      <c r="N787" s="692">
        <v>0.0</v>
      </c>
      <c r="O787" s="701">
        <f t="shared" si="618"/>
        <v>0</v>
      </c>
      <c r="P787" s="701"/>
      <c r="Q787" s="701"/>
      <c r="R787" s="1595"/>
      <c r="S787" s="1532"/>
      <c r="T787" s="1532"/>
      <c r="U787" s="1532"/>
      <c r="V787" s="1532"/>
      <c r="W787" s="1532"/>
      <c r="X787" s="1532"/>
      <c r="Y787" s="1532"/>
      <c r="Z787" s="1532"/>
      <c r="AA787" s="1532"/>
      <c r="AB787" s="1532"/>
    </row>
    <row r="788">
      <c r="A788" s="1714" t="s">
        <v>80</v>
      </c>
      <c r="B788" s="692">
        <v>0.0</v>
      </c>
      <c r="C788" s="692">
        <v>0.0</v>
      </c>
      <c r="D788" s="692">
        <v>0.0</v>
      </c>
      <c r="E788" s="692">
        <v>0.0</v>
      </c>
      <c r="F788" s="692">
        <v>0.0</v>
      </c>
      <c r="G788" s="690">
        <v>0.0</v>
      </c>
      <c r="H788" s="693">
        <f t="shared" si="617"/>
        <v>0</v>
      </c>
      <c r="I788" s="701"/>
      <c r="J788" s="647" t="s">
        <v>206</v>
      </c>
      <c r="K788" s="701" t="s">
        <v>80</v>
      </c>
      <c r="L788" s="692">
        <f t="shared" si="614"/>
        <v>30</v>
      </c>
      <c r="M788" s="701">
        <f t="shared" si="619"/>
        <v>30</v>
      </c>
      <c r="N788" s="692">
        <v>0.0</v>
      </c>
      <c r="O788" s="701">
        <f>sum(M788,N788)</f>
        <v>30</v>
      </c>
      <c r="P788" s="701"/>
      <c r="Q788" s="701"/>
      <c r="R788" s="1595"/>
      <c r="S788" s="1532"/>
      <c r="T788" s="1532"/>
      <c r="U788" s="1532"/>
      <c r="V788" s="1532"/>
      <c r="W788" s="1532"/>
      <c r="X788" s="1532"/>
      <c r="Y788" s="1532"/>
      <c r="Z788" s="1532"/>
      <c r="AA788" s="1532"/>
      <c r="AB788" s="1532"/>
    </row>
    <row r="789">
      <c r="A789" s="1762" t="s">
        <v>713</v>
      </c>
      <c r="B789" s="1760">
        <v>13.0</v>
      </c>
      <c r="C789" s="1760">
        <v>4.0</v>
      </c>
      <c r="D789" s="1760">
        <v>11.0</v>
      </c>
      <c r="E789" s="1760">
        <v>2.0</v>
      </c>
      <c r="F789" s="1760">
        <v>0.0</v>
      </c>
      <c r="G789" s="1760">
        <v>14.0</v>
      </c>
      <c r="H789" s="1761">
        <f t="shared" ref="H789:H791" si="620">SUM(B789:G789)</f>
        <v>44</v>
      </c>
      <c r="I789" s="1762">
        <f>SUM(H789:H793)</f>
        <v>68</v>
      </c>
      <c r="J789" s="729" t="s">
        <v>206</v>
      </c>
      <c r="K789" s="1765" t="s">
        <v>713</v>
      </c>
      <c r="L789" s="1765">
        <f t="shared" si="614"/>
        <v>62</v>
      </c>
      <c r="M789" s="1762">
        <f>(L789-H789)-R789</f>
        <v>17</v>
      </c>
      <c r="N789" s="1765">
        <v>30.0</v>
      </c>
      <c r="O789" s="1762">
        <f t="shared" ref="O789:O790" si="621">SUM(M789,N789)</f>
        <v>47</v>
      </c>
      <c r="P789" s="1765" t="s">
        <v>4</v>
      </c>
      <c r="Q789" s="1765"/>
      <c r="R789" s="1765">
        <v>1.0</v>
      </c>
      <c r="S789" s="1532"/>
      <c r="T789" s="1532"/>
      <c r="U789" s="1532"/>
      <c r="V789" s="1532"/>
      <c r="W789" s="1532"/>
      <c r="X789" s="1532"/>
      <c r="Y789" s="1532"/>
      <c r="Z789" s="1532"/>
      <c r="AA789" s="1532"/>
      <c r="AB789" s="1532"/>
    </row>
    <row r="790">
      <c r="A790" s="1714" t="s">
        <v>77</v>
      </c>
      <c r="B790" s="692">
        <v>0.0</v>
      </c>
      <c r="C790" s="692">
        <v>0.0</v>
      </c>
      <c r="D790" s="692">
        <v>0.0</v>
      </c>
      <c r="E790" s="692">
        <v>0.0</v>
      </c>
      <c r="F790" s="692">
        <v>0.0</v>
      </c>
      <c r="G790" s="690">
        <v>0.0</v>
      </c>
      <c r="H790" s="693">
        <f t="shared" si="620"/>
        <v>0</v>
      </c>
      <c r="I790" s="596">
        <f>(I789/60)</f>
        <v>1.133333333</v>
      </c>
      <c r="J790" s="729" t="s">
        <v>206</v>
      </c>
      <c r="K790" s="701" t="s">
        <v>77</v>
      </c>
      <c r="L790" s="692">
        <f t="shared" si="614"/>
        <v>14</v>
      </c>
      <c r="M790" s="701">
        <f>(L790-H790-H791)-R790</f>
        <v>0</v>
      </c>
      <c r="N790" s="692">
        <v>15.0</v>
      </c>
      <c r="O790" s="701">
        <f t="shared" si="621"/>
        <v>15</v>
      </c>
      <c r="P790" s="701"/>
      <c r="Q790" s="692"/>
      <c r="R790" s="1595"/>
      <c r="S790" s="1532"/>
      <c r="T790" s="1532"/>
      <c r="U790" s="1532"/>
      <c r="V790" s="1532"/>
      <c r="W790" s="1532"/>
      <c r="X790" s="1532"/>
      <c r="Y790" s="1532"/>
      <c r="Z790" s="1532"/>
      <c r="AA790" s="1532"/>
      <c r="AB790" s="1532"/>
    </row>
    <row r="791">
      <c r="A791" s="1714" t="s">
        <v>78</v>
      </c>
      <c r="B791" s="692">
        <v>3.0</v>
      </c>
      <c r="C791" s="692">
        <v>1.0</v>
      </c>
      <c r="D791" s="692">
        <v>9.0</v>
      </c>
      <c r="E791" s="692">
        <v>1.0</v>
      </c>
      <c r="F791" s="692">
        <v>0.0</v>
      </c>
      <c r="G791" s="690">
        <v>0.0</v>
      </c>
      <c r="H791" s="693">
        <f t="shared" si="620"/>
        <v>14</v>
      </c>
      <c r="I791" s="701"/>
      <c r="J791" s="647" t="s">
        <v>206</v>
      </c>
      <c r="K791" s="701" t="s">
        <v>78</v>
      </c>
      <c r="L791" s="692" t="str">
        <f t="shared" si="614"/>
        <v>-</v>
      </c>
      <c r="M791" s="701" t="s">
        <v>79</v>
      </c>
      <c r="N791" s="692" t="s">
        <v>79</v>
      </c>
      <c r="O791" s="701" t="s">
        <v>79</v>
      </c>
      <c r="P791" s="701"/>
      <c r="Q791" s="701"/>
      <c r="R791" s="1595"/>
      <c r="S791" s="1532"/>
      <c r="T791" s="1532"/>
      <c r="U791" s="1532"/>
      <c r="V791" s="1532"/>
      <c r="W791" s="1532"/>
      <c r="X791" s="1532"/>
      <c r="Y791" s="1532"/>
      <c r="Z791" s="1532"/>
      <c r="AA791" s="1532"/>
      <c r="AB791" s="1532"/>
    </row>
    <row r="792">
      <c r="A792" s="1714" t="s">
        <v>446</v>
      </c>
      <c r="B792" s="692">
        <v>0.0</v>
      </c>
      <c r="C792" s="692">
        <v>0.0</v>
      </c>
      <c r="D792" s="692">
        <v>1.0</v>
      </c>
      <c r="E792" s="692">
        <v>4.0</v>
      </c>
      <c r="F792" s="692">
        <v>0.0</v>
      </c>
      <c r="G792" s="690">
        <v>5.0</v>
      </c>
      <c r="H792" s="693">
        <f t="shared" ref="H792:H793" si="622">sum(B792:G792)</f>
        <v>10</v>
      </c>
      <c r="I792" s="701"/>
      <c r="J792" s="647" t="s">
        <v>206</v>
      </c>
      <c r="K792" s="701" t="s">
        <v>446</v>
      </c>
      <c r="L792" s="692">
        <f t="shared" si="614"/>
        <v>10</v>
      </c>
      <c r="M792" s="701">
        <f>(L792-H792)-R792</f>
        <v>0</v>
      </c>
      <c r="N792" s="692">
        <v>10.0</v>
      </c>
      <c r="O792" s="701">
        <f t="shared" ref="O792:O793" si="623">SUM(M792,N792)</f>
        <v>10</v>
      </c>
      <c r="P792" s="701"/>
      <c r="Q792" s="701"/>
      <c r="R792" s="1595"/>
      <c r="S792" s="1532"/>
      <c r="T792" s="1532"/>
      <c r="U792" s="1532"/>
      <c r="V792" s="1532"/>
      <c r="W792" s="1532"/>
      <c r="X792" s="1532"/>
      <c r="Y792" s="1532"/>
      <c r="Z792" s="1532"/>
      <c r="AA792" s="1532"/>
      <c r="AB792" s="1532"/>
    </row>
    <row r="793">
      <c r="A793" s="1814" t="s">
        <v>751</v>
      </c>
      <c r="B793" s="692">
        <v>0.0</v>
      </c>
      <c r="C793" s="692">
        <v>0.0</v>
      </c>
      <c r="D793" s="692">
        <v>0.0</v>
      </c>
      <c r="E793" s="692">
        <v>0.0</v>
      </c>
      <c r="F793" s="702">
        <v>0.0</v>
      </c>
      <c r="G793" s="690">
        <v>0.0</v>
      </c>
      <c r="H793" s="693">
        <f t="shared" si="622"/>
        <v>0</v>
      </c>
      <c r="I793" s="701"/>
      <c r="J793" s="647" t="s">
        <v>206</v>
      </c>
      <c r="K793" s="1814" t="s">
        <v>751</v>
      </c>
      <c r="L793" s="692">
        <f t="shared" si="614"/>
        <v>0</v>
      </c>
      <c r="M793" s="701">
        <f t="shared" ref="M793:M794" si="624">(L793-H793)</f>
        <v>0</v>
      </c>
      <c r="N793" s="692">
        <v>0.0</v>
      </c>
      <c r="O793" s="701">
        <f t="shared" si="623"/>
        <v>0</v>
      </c>
      <c r="P793" s="701"/>
      <c r="Q793" s="701"/>
      <c r="R793" s="1595"/>
      <c r="S793" s="1532"/>
      <c r="T793" s="1532"/>
      <c r="U793" s="1532"/>
      <c r="V793" s="1532"/>
      <c r="W793" s="1532"/>
      <c r="X793" s="1532"/>
      <c r="Y793" s="1532"/>
      <c r="Z793" s="1532"/>
      <c r="AA793" s="1532"/>
      <c r="AB793" s="1532"/>
    </row>
    <row r="794">
      <c r="A794" s="1714" t="s">
        <v>80</v>
      </c>
      <c r="B794" s="692">
        <v>1.0</v>
      </c>
      <c r="C794" s="692">
        <v>1.0</v>
      </c>
      <c r="D794" s="692">
        <v>0.0</v>
      </c>
      <c r="E794" s="692">
        <v>1.0</v>
      </c>
      <c r="F794" s="702">
        <v>0.0</v>
      </c>
      <c r="G794" s="690">
        <v>3.0</v>
      </c>
      <c r="H794" s="693">
        <f>SUM(B794:G794)</f>
        <v>6</v>
      </c>
      <c r="I794" s="701"/>
      <c r="J794" s="647" t="s">
        <v>206</v>
      </c>
      <c r="K794" s="701" t="s">
        <v>80</v>
      </c>
      <c r="L794" s="692">
        <f t="shared" si="614"/>
        <v>29</v>
      </c>
      <c r="M794" s="701">
        <f t="shared" si="624"/>
        <v>23</v>
      </c>
      <c r="N794" s="692">
        <v>0.0</v>
      </c>
      <c r="O794" s="701">
        <f>sum(M794,N794)</f>
        <v>23</v>
      </c>
      <c r="P794" s="701"/>
      <c r="Q794" s="701"/>
      <c r="R794" s="1595"/>
      <c r="S794" s="1532"/>
      <c r="T794" s="1532"/>
      <c r="U794" s="1532"/>
      <c r="V794" s="1532"/>
      <c r="W794" s="1532"/>
      <c r="X794" s="1532"/>
      <c r="Y794" s="1532"/>
      <c r="Z794" s="1532"/>
      <c r="AA794" s="1532"/>
      <c r="AB794" s="1532"/>
    </row>
    <row r="795">
      <c r="A795" s="1757" t="s">
        <v>75</v>
      </c>
      <c r="B795" s="1758">
        <f t="shared" ref="B795:G795" si="625"> SUM(B796:B799,B802:B805,B808:B811,B814:B817,B820:B823)</f>
        <v>19</v>
      </c>
      <c r="C795" s="1758">
        <f t="shared" si="625"/>
        <v>18</v>
      </c>
      <c r="D795" s="1758">
        <f t="shared" si="625"/>
        <v>16</v>
      </c>
      <c r="E795" s="1758">
        <f t="shared" si="625"/>
        <v>4</v>
      </c>
      <c r="F795" s="1758">
        <f t="shared" si="625"/>
        <v>3</v>
      </c>
      <c r="G795" s="1758">
        <f t="shared" si="625"/>
        <v>0</v>
      </c>
      <c r="H795" s="1758">
        <f>SUM(H796:H799,H802:H805,H808:H811,H814:H817,H820:H823,H826:H829)</f>
        <v>60</v>
      </c>
      <c r="I795" s="1758"/>
      <c r="J795" s="1812"/>
      <c r="K795" s="1758" t="s">
        <v>75</v>
      </c>
      <c r="L795" s="1758"/>
      <c r="M795" s="1758"/>
      <c r="N795" s="1758"/>
      <c r="O795" s="1758"/>
      <c r="P795" s="1758"/>
      <c r="Q795" s="1758"/>
      <c r="R795" s="1758"/>
      <c r="S795" s="1532"/>
      <c r="T795" s="1532"/>
      <c r="U795" s="1532"/>
      <c r="V795" s="1532"/>
      <c r="W795" s="1532"/>
      <c r="X795" s="1532"/>
      <c r="Y795" s="1532"/>
      <c r="Z795" s="1532"/>
      <c r="AA795" s="1532"/>
      <c r="AB795" s="1532"/>
    </row>
    <row r="796">
      <c r="A796" s="1759" t="s">
        <v>152</v>
      </c>
      <c r="B796" s="1760">
        <v>10.0</v>
      </c>
      <c r="C796" s="1760">
        <v>5.0</v>
      </c>
      <c r="D796" s="1760">
        <v>6.0</v>
      </c>
      <c r="E796" s="1760">
        <v>0.0</v>
      </c>
      <c r="F796" s="1760">
        <v>0.0</v>
      </c>
      <c r="G796" s="1760">
        <v>0.0</v>
      </c>
      <c r="H796" s="1761">
        <f t="shared" ref="H796:H798" si="626">SUM(B796:G796)</f>
        <v>21</v>
      </c>
      <c r="I796" s="1762">
        <f>SUM(H796:H800)</f>
        <v>27</v>
      </c>
      <c r="J796" s="647" t="s">
        <v>532</v>
      </c>
      <c r="K796" s="1764" t="s">
        <v>152</v>
      </c>
      <c r="L796" s="1765">
        <f t="shared" ref="L796:L819" si="627">O287</f>
        <v>55</v>
      </c>
      <c r="M796" s="1762">
        <f>(L796-H796)-R796</f>
        <v>34</v>
      </c>
      <c r="N796" s="1765">
        <v>25.0</v>
      </c>
      <c r="O796" s="1762">
        <f t="shared" ref="O796:O797" si="628">SUM(M796,N796)</f>
        <v>59</v>
      </c>
      <c r="P796" s="1765" t="s">
        <v>4</v>
      </c>
      <c r="Q796" s="1762"/>
      <c r="R796" s="1762"/>
      <c r="S796" s="1532"/>
      <c r="T796" s="1532"/>
      <c r="U796" s="1532"/>
      <c r="V796" s="1532"/>
      <c r="W796" s="1532"/>
      <c r="X796" s="1532"/>
      <c r="Y796" s="1532"/>
      <c r="Z796" s="1532"/>
      <c r="AA796" s="1532"/>
      <c r="AB796" s="1532"/>
    </row>
    <row r="797">
      <c r="A797" s="1714" t="s">
        <v>77</v>
      </c>
      <c r="B797" s="692">
        <v>0.0</v>
      </c>
      <c r="C797" s="692">
        <v>0.0</v>
      </c>
      <c r="D797" s="692">
        <v>0.0</v>
      </c>
      <c r="E797" s="692">
        <v>0.0</v>
      </c>
      <c r="F797" s="692">
        <v>0.0</v>
      </c>
      <c r="G797" s="690">
        <v>0.0</v>
      </c>
      <c r="H797" s="693">
        <f t="shared" si="626"/>
        <v>0</v>
      </c>
      <c r="I797" s="596">
        <f>(I796/61)</f>
        <v>0.4426229508</v>
      </c>
      <c r="J797" s="647" t="s">
        <v>79</v>
      </c>
      <c r="K797" s="701" t="s">
        <v>77</v>
      </c>
      <c r="L797" s="692">
        <f t="shared" si="627"/>
        <v>13</v>
      </c>
      <c r="M797" s="701">
        <f>(L797-H797-H798)-R797</f>
        <v>13</v>
      </c>
      <c r="N797" s="692">
        <v>0.0</v>
      </c>
      <c r="O797" s="701">
        <f t="shared" si="628"/>
        <v>13</v>
      </c>
      <c r="P797" s="701"/>
      <c r="Q797" s="701"/>
      <c r="R797" s="1595"/>
      <c r="S797" s="1532"/>
      <c r="T797" s="1532"/>
      <c r="U797" s="1532"/>
      <c r="V797" s="1532"/>
      <c r="W797" s="1532"/>
      <c r="X797" s="1532"/>
      <c r="Y797" s="1532"/>
      <c r="Z797" s="1532"/>
      <c r="AA797" s="1532"/>
      <c r="AB797" s="1532"/>
    </row>
    <row r="798">
      <c r="A798" s="1714" t="s">
        <v>78</v>
      </c>
      <c r="B798" s="692">
        <v>0.0</v>
      </c>
      <c r="C798" s="692">
        <v>0.0</v>
      </c>
      <c r="D798" s="692">
        <v>0.0</v>
      </c>
      <c r="E798" s="692">
        <v>0.0</v>
      </c>
      <c r="F798" s="692">
        <v>0.0</v>
      </c>
      <c r="G798" s="690">
        <v>0.0</v>
      </c>
      <c r="H798" s="693">
        <f t="shared" si="626"/>
        <v>0</v>
      </c>
      <c r="I798" s="701"/>
      <c r="J798" s="647" t="s">
        <v>79</v>
      </c>
      <c r="K798" s="701" t="s">
        <v>78</v>
      </c>
      <c r="L798" s="692" t="str">
        <f t="shared" si="627"/>
        <v>-</v>
      </c>
      <c r="M798" s="701" t="s">
        <v>79</v>
      </c>
      <c r="N798" s="692" t="s">
        <v>79</v>
      </c>
      <c r="O798" s="701" t="s">
        <v>79</v>
      </c>
      <c r="P798" s="701"/>
      <c r="Q798" s="701"/>
      <c r="R798" s="1595"/>
      <c r="S798" s="1532"/>
      <c r="T798" s="1532"/>
      <c r="U798" s="1532"/>
      <c r="V798" s="1532"/>
      <c r="W798" s="1532"/>
      <c r="X798" s="1532"/>
      <c r="Y798" s="1532"/>
      <c r="Z798" s="1532"/>
      <c r="AA798" s="1532"/>
      <c r="AB798" s="1532"/>
    </row>
    <row r="799">
      <c r="A799" s="1714" t="s">
        <v>446</v>
      </c>
      <c r="B799" s="692">
        <v>6.0</v>
      </c>
      <c r="C799" s="692">
        <v>0.0</v>
      </c>
      <c r="D799" s="692">
        <v>0.0</v>
      </c>
      <c r="E799" s="692">
        <v>0.0</v>
      </c>
      <c r="F799" s="692">
        <v>0.0</v>
      </c>
      <c r="G799" s="690">
        <v>0.0</v>
      </c>
      <c r="H799" s="693">
        <f t="shared" ref="H799:H801" si="629">sum(B799:G799)</f>
        <v>6</v>
      </c>
      <c r="I799" s="701"/>
      <c r="J799" s="647" t="s">
        <v>79</v>
      </c>
      <c r="K799" s="701" t="s">
        <v>446</v>
      </c>
      <c r="L799" s="692">
        <f t="shared" si="627"/>
        <v>10</v>
      </c>
      <c r="M799" s="701">
        <f>(L799-H799)-R799</f>
        <v>4</v>
      </c>
      <c r="N799" s="692">
        <v>6.0</v>
      </c>
      <c r="O799" s="701">
        <f t="shared" ref="O799:O800" si="630">SUM(M799,N799)</f>
        <v>10</v>
      </c>
      <c r="P799" s="701"/>
      <c r="Q799" s="701"/>
      <c r="R799" s="1595"/>
      <c r="S799" s="1532"/>
      <c r="T799" s="1532"/>
      <c r="U799" s="1532"/>
      <c r="V799" s="1532"/>
      <c r="W799" s="1532"/>
      <c r="X799" s="1532"/>
      <c r="Y799" s="1532"/>
      <c r="Z799" s="1532"/>
      <c r="AA799" s="1532"/>
      <c r="AB799" s="1532"/>
    </row>
    <row r="800">
      <c r="A800" s="1814" t="s">
        <v>751</v>
      </c>
      <c r="B800" s="692">
        <v>0.0</v>
      </c>
      <c r="C800" s="692">
        <v>0.0</v>
      </c>
      <c r="D800" s="692">
        <v>0.0</v>
      </c>
      <c r="E800" s="692">
        <v>0.0</v>
      </c>
      <c r="F800" s="692">
        <v>0.0</v>
      </c>
      <c r="G800" s="690">
        <v>0.0</v>
      </c>
      <c r="H800" s="693">
        <f t="shared" si="629"/>
        <v>0</v>
      </c>
      <c r="I800" s="701"/>
      <c r="J800" s="647" t="s">
        <v>79</v>
      </c>
      <c r="K800" s="1814" t="s">
        <v>751</v>
      </c>
      <c r="L800" s="692">
        <f t="shared" si="627"/>
        <v>0</v>
      </c>
      <c r="M800" s="701">
        <f t="shared" ref="M800:M801" si="631">(L800-H800)</f>
        <v>0</v>
      </c>
      <c r="N800" s="692">
        <v>0.0</v>
      </c>
      <c r="O800" s="701">
        <f t="shared" si="630"/>
        <v>0</v>
      </c>
      <c r="P800" s="701"/>
      <c r="Q800" s="701"/>
      <c r="R800" s="1595"/>
      <c r="S800" s="1532"/>
      <c r="T800" s="1532"/>
      <c r="U800" s="1532"/>
      <c r="V800" s="1532"/>
      <c r="W800" s="1532"/>
      <c r="X800" s="1532"/>
      <c r="Y800" s="1532"/>
      <c r="Z800" s="1532"/>
      <c r="AA800" s="1532"/>
      <c r="AB800" s="1532"/>
    </row>
    <row r="801">
      <c r="A801" s="1714" t="s">
        <v>80</v>
      </c>
      <c r="B801" s="692">
        <v>0.0</v>
      </c>
      <c r="C801" s="692">
        <v>0.0</v>
      </c>
      <c r="D801" s="692">
        <v>0.0</v>
      </c>
      <c r="E801" s="692">
        <v>0.0</v>
      </c>
      <c r="F801" s="692">
        <v>0.0</v>
      </c>
      <c r="G801" s="690">
        <v>0.0</v>
      </c>
      <c r="H801" s="693">
        <f t="shared" si="629"/>
        <v>0</v>
      </c>
      <c r="I801" s="701"/>
      <c r="J801" s="647" t="s">
        <v>79</v>
      </c>
      <c r="K801" s="701" t="s">
        <v>80</v>
      </c>
      <c r="L801" s="692">
        <f t="shared" si="627"/>
        <v>33</v>
      </c>
      <c r="M801" s="701">
        <f t="shared" si="631"/>
        <v>33</v>
      </c>
      <c r="N801" s="692">
        <v>0.0</v>
      </c>
      <c r="O801" s="701">
        <f>sum(M801,N801)</f>
        <v>33</v>
      </c>
      <c r="P801" s="701"/>
      <c r="Q801" s="701"/>
      <c r="R801" s="1595"/>
      <c r="S801" s="1532"/>
      <c r="T801" s="1532"/>
      <c r="U801" s="1532"/>
      <c r="V801" s="1532"/>
      <c r="W801" s="1532"/>
      <c r="X801" s="1532"/>
      <c r="Y801" s="1532"/>
      <c r="Z801" s="1532"/>
      <c r="AA801" s="1532"/>
      <c r="AB801" s="1532"/>
    </row>
    <row r="802">
      <c r="A802" s="1715" t="s">
        <v>521</v>
      </c>
      <c r="B802" s="1765">
        <v>2.0</v>
      </c>
      <c r="C802" s="1765">
        <v>3.0</v>
      </c>
      <c r="D802" s="1765">
        <v>1.0</v>
      </c>
      <c r="E802" s="1765">
        <v>0.0</v>
      </c>
      <c r="F802" s="1765">
        <v>2.0</v>
      </c>
      <c r="G802" s="1760">
        <v>0.0</v>
      </c>
      <c r="H802" s="1761">
        <f t="shared" ref="H802:H804" si="632">SUM(B802:G802)</f>
        <v>8</v>
      </c>
      <c r="I802" s="1762">
        <f>SUM(H802:H806)</f>
        <v>9</v>
      </c>
      <c r="J802" s="647" t="s">
        <v>206</v>
      </c>
      <c r="K802" s="1762" t="s">
        <v>521</v>
      </c>
      <c r="L802" s="1765">
        <f t="shared" si="627"/>
        <v>22</v>
      </c>
      <c r="M802" s="1762">
        <f>(L802-H802)-R802</f>
        <v>14</v>
      </c>
      <c r="N802" s="1765">
        <v>0.0</v>
      </c>
      <c r="O802" s="1762">
        <f t="shared" ref="O802:O803" si="633">SUM(M802,N802)</f>
        <v>14</v>
      </c>
      <c r="P802" s="1762"/>
      <c r="Q802" s="1762"/>
      <c r="R802" s="1762"/>
      <c r="S802" s="1532"/>
      <c r="T802" s="1532"/>
      <c r="U802" s="1532"/>
      <c r="V802" s="1532"/>
      <c r="W802" s="1532"/>
      <c r="X802" s="1532"/>
      <c r="Y802" s="1532"/>
      <c r="Z802" s="1532"/>
      <c r="AA802" s="1532"/>
      <c r="AB802" s="1532"/>
    </row>
    <row r="803">
      <c r="A803" s="1714" t="s">
        <v>77</v>
      </c>
      <c r="B803" s="692">
        <v>0.0</v>
      </c>
      <c r="C803" s="692">
        <v>0.0</v>
      </c>
      <c r="D803" s="692">
        <v>0.0</v>
      </c>
      <c r="E803" s="692">
        <v>0.0</v>
      </c>
      <c r="F803" s="692">
        <v>0.0</v>
      </c>
      <c r="G803" s="692">
        <v>0.0</v>
      </c>
      <c r="H803" s="693">
        <f t="shared" si="632"/>
        <v>0</v>
      </c>
      <c r="I803" s="596">
        <f>(I802/60)</f>
        <v>0.15</v>
      </c>
      <c r="J803" s="647" t="s">
        <v>206</v>
      </c>
      <c r="K803" s="701" t="s">
        <v>77</v>
      </c>
      <c r="L803" s="692">
        <f t="shared" si="627"/>
        <v>0</v>
      </c>
      <c r="M803" s="701">
        <f>(L803-H803-H804)-R803</f>
        <v>0</v>
      </c>
      <c r="N803" s="692">
        <v>0.0</v>
      </c>
      <c r="O803" s="701">
        <f t="shared" si="633"/>
        <v>0</v>
      </c>
      <c r="P803" s="701"/>
      <c r="Q803" s="701"/>
      <c r="R803" s="1595"/>
      <c r="S803" s="1532"/>
      <c r="T803" s="1532"/>
      <c r="U803" s="1532"/>
      <c r="V803" s="1532"/>
      <c r="W803" s="1532"/>
      <c r="X803" s="1532"/>
      <c r="Y803" s="1532"/>
      <c r="Z803" s="1532"/>
      <c r="AA803" s="1532"/>
      <c r="AB803" s="1532"/>
    </row>
    <row r="804">
      <c r="A804" s="1714" t="s">
        <v>78</v>
      </c>
      <c r="B804" s="692">
        <v>0.0</v>
      </c>
      <c r="C804" s="692">
        <v>0.0</v>
      </c>
      <c r="D804" s="692">
        <v>0.0</v>
      </c>
      <c r="E804" s="692">
        <v>0.0</v>
      </c>
      <c r="F804" s="692">
        <v>0.0</v>
      </c>
      <c r="G804" s="692">
        <v>0.0</v>
      </c>
      <c r="H804" s="693">
        <f t="shared" si="632"/>
        <v>0</v>
      </c>
      <c r="I804" s="701"/>
      <c r="J804" s="647" t="s">
        <v>206</v>
      </c>
      <c r="K804" s="701" t="s">
        <v>78</v>
      </c>
      <c r="L804" s="692" t="str">
        <f t="shared" si="627"/>
        <v>-</v>
      </c>
      <c r="M804" s="701" t="s">
        <v>79</v>
      </c>
      <c r="N804" s="692" t="s">
        <v>79</v>
      </c>
      <c r="O804" s="701" t="s">
        <v>79</v>
      </c>
      <c r="P804" s="701"/>
      <c r="Q804" s="701"/>
      <c r="R804" s="1595"/>
      <c r="S804" s="1532"/>
      <c r="T804" s="1532"/>
      <c r="U804" s="1532"/>
      <c r="V804" s="1532"/>
      <c r="W804" s="1532"/>
      <c r="X804" s="1532"/>
      <c r="Y804" s="1532"/>
      <c r="Z804" s="1532"/>
      <c r="AA804" s="1532"/>
      <c r="AB804" s="1532"/>
    </row>
    <row r="805">
      <c r="A805" s="1714" t="s">
        <v>446</v>
      </c>
      <c r="B805" s="692">
        <v>0.0</v>
      </c>
      <c r="C805" s="692">
        <v>0.0</v>
      </c>
      <c r="D805" s="692">
        <v>1.0</v>
      </c>
      <c r="E805" s="692">
        <v>0.0</v>
      </c>
      <c r="F805" s="692">
        <v>0.0</v>
      </c>
      <c r="G805" s="692">
        <v>0.0</v>
      </c>
      <c r="H805" s="693">
        <f t="shared" ref="H805:H807" si="634">sum(B805:G805)</f>
        <v>1</v>
      </c>
      <c r="I805" s="701"/>
      <c r="J805" s="647" t="s">
        <v>206</v>
      </c>
      <c r="K805" s="701" t="s">
        <v>446</v>
      </c>
      <c r="L805" s="692">
        <f t="shared" si="627"/>
        <v>7</v>
      </c>
      <c r="M805" s="701">
        <f>(L805-H805)-R805</f>
        <v>6</v>
      </c>
      <c r="N805" s="692">
        <v>0.0</v>
      </c>
      <c r="O805" s="701">
        <f t="shared" ref="O805:O806" si="635">SUM(M805,N805)</f>
        <v>6</v>
      </c>
      <c r="P805" s="701"/>
      <c r="Q805" s="701"/>
      <c r="R805" s="1595"/>
      <c r="S805" s="1532"/>
      <c r="T805" s="1532"/>
      <c r="U805" s="1532"/>
      <c r="V805" s="1532"/>
      <c r="W805" s="1532"/>
      <c r="X805" s="1532"/>
      <c r="Y805" s="1532"/>
      <c r="Z805" s="1532"/>
      <c r="AA805" s="1532"/>
      <c r="AB805" s="1532"/>
    </row>
    <row r="806">
      <c r="A806" s="1814" t="s">
        <v>751</v>
      </c>
      <c r="B806" s="692">
        <v>0.0</v>
      </c>
      <c r="C806" s="692">
        <v>0.0</v>
      </c>
      <c r="D806" s="692">
        <v>0.0</v>
      </c>
      <c r="E806" s="692">
        <v>0.0</v>
      </c>
      <c r="F806" s="692">
        <v>0.0</v>
      </c>
      <c r="G806" s="692">
        <v>0.0</v>
      </c>
      <c r="H806" s="693">
        <f t="shared" si="634"/>
        <v>0</v>
      </c>
      <c r="I806" s="701"/>
      <c r="J806" s="647" t="s">
        <v>206</v>
      </c>
      <c r="K806" s="1814" t="s">
        <v>751</v>
      </c>
      <c r="L806" s="692">
        <f t="shared" si="627"/>
        <v>0</v>
      </c>
      <c r="M806" s="701">
        <f t="shared" ref="M806:M807" si="636">(L806-H806)</f>
        <v>0</v>
      </c>
      <c r="N806" s="692">
        <v>0.0</v>
      </c>
      <c r="O806" s="701">
        <f t="shared" si="635"/>
        <v>0</v>
      </c>
      <c r="P806" s="701"/>
      <c r="Q806" s="701"/>
      <c r="R806" s="1595"/>
      <c r="S806" s="1532"/>
      <c r="T806" s="1532"/>
      <c r="U806" s="1532"/>
      <c r="V806" s="1532"/>
      <c r="W806" s="1532"/>
      <c r="X806" s="1532"/>
      <c r="Y806" s="1532"/>
      <c r="Z806" s="1532"/>
      <c r="AA806" s="1532"/>
      <c r="AB806" s="1532"/>
    </row>
    <row r="807">
      <c r="A807" s="1714" t="s">
        <v>80</v>
      </c>
      <c r="B807" s="692">
        <v>0.0</v>
      </c>
      <c r="C807" s="692">
        <v>0.0</v>
      </c>
      <c r="D807" s="692">
        <v>0.0</v>
      </c>
      <c r="E807" s="692">
        <v>0.0</v>
      </c>
      <c r="F807" s="692">
        <v>0.0</v>
      </c>
      <c r="G807" s="692">
        <v>0.0</v>
      </c>
      <c r="H807" s="693">
        <f t="shared" si="634"/>
        <v>0</v>
      </c>
      <c r="I807" s="701"/>
      <c r="J807" s="729" t="s">
        <v>206</v>
      </c>
      <c r="K807" s="701" t="s">
        <v>80</v>
      </c>
      <c r="L807" s="692">
        <f t="shared" si="627"/>
        <v>0</v>
      </c>
      <c r="M807" s="701">
        <f t="shared" si="636"/>
        <v>0</v>
      </c>
      <c r="N807" s="692">
        <v>0.0</v>
      </c>
      <c r="O807" s="701">
        <f>sum(M807,N807)</f>
        <v>0</v>
      </c>
      <c r="P807" s="701"/>
      <c r="Q807" s="692"/>
      <c r="R807" s="1595"/>
      <c r="S807" s="1532"/>
      <c r="T807" s="1532"/>
      <c r="U807" s="1532"/>
      <c r="V807" s="1532"/>
      <c r="W807" s="1532"/>
      <c r="X807" s="1532"/>
      <c r="Y807" s="1532"/>
      <c r="Z807" s="1532"/>
      <c r="AA807" s="1532"/>
      <c r="AB807" s="1532"/>
    </row>
    <row r="808">
      <c r="A808" s="1762" t="s">
        <v>666</v>
      </c>
      <c r="B808" s="1760">
        <v>0.0</v>
      </c>
      <c r="C808" s="1760">
        <v>8.0</v>
      </c>
      <c r="D808" s="1760">
        <v>4.0</v>
      </c>
      <c r="E808" s="1760">
        <v>1.0</v>
      </c>
      <c r="F808" s="1760">
        <v>0.0</v>
      </c>
      <c r="G808" s="1760">
        <v>0.0</v>
      </c>
      <c r="H808" s="1761">
        <f t="shared" ref="H808:H810" si="637">SUM(B808:G808)</f>
        <v>13</v>
      </c>
      <c r="I808" s="1762">
        <f>SUM(H808:H812)</f>
        <v>19</v>
      </c>
      <c r="J808" s="647" t="s">
        <v>532</v>
      </c>
      <c r="K808" s="1825" t="s">
        <v>666</v>
      </c>
      <c r="L808" s="1765">
        <f t="shared" si="627"/>
        <v>35</v>
      </c>
      <c r="M808" s="1762">
        <f>(L808-H808)-R808</f>
        <v>22</v>
      </c>
      <c r="N808" s="1765">
        <v>10.0</v>
      </c>
      <c r="O808" s="1762">
        <f t="shared" ref="O808:O809" si="638">SUM(M808,N808)</f>
        <v>32</v>
      </c>
      <c r="P808" s="1765" t="s">
        <v>3</v>
      </c>
      <c r="Q808" s="1762"/>
      <c r="R808" s="1762"/>
      <c r="S808" s="1532"/>
      <c r="T808" s="1532"/>
      <c r="U808" s="1532"/>
      <c r="V808" s="1532"/>
      <c r="W808" s="1532"/>
      <c r="X808" s="1532"/>
      <c r="Y808" s="1532"/>
      <c r="Z808" s="1532"/>
      <c r="AA808" s="1532"/>
      <c r="AB808" s="1532"/>
    </row>
    <row r="809">
      <c r="A809" s="1714" t="s">
        <v>77</v>
      </c>
      <c r="B809" s="692">
        <v>0.0</v>
      </c>
      <c r="C809" s="692">
        <v>0.0</v>
      </c>
      <c r="D809" s="692">
        <v>0.0</v>
      </c>
      <c r="E809" s="692">
        <v>0.0</v>
      </c>
      <c r="F809" s="692">
        <v>0.0</v>
      </c>
      <c r="G809" s="690">
        <v>0.0</v>
      </c>
      <c r="H809" s="693">
        <f t="shared" si="637"/>
        <v>0</v>
      </c>
      <c r="I809" s="596">
        <f>(I808/60)</f>
        <v>0.3166666667</v>
      </c>
      <c r="J809" s="647" t="s">
        <v>79</v>
      </c>
      <c r="K809" s="1714" t="s">
        <v>77</v>
      </c>
      <c r="L809" s="692">
        <f t="shared" si="627"/>
        <v>5</v>
      </c>
      <c r="M809" s="701">
        <f>(L809-H809-H810)-R809</f>
        <v>-1</v>
      </c>
      <c r="N809" s="692">
        <v>10.0</v>
      </c>
      <c r="O809" s="701">
        <f t="shared" si="638"/>
        <v>9</v>
      </c>
      <c r="P809" s="692"/>
      <c r="Q809" s="701"/>
      <c r="R809" s="1595"/>
      <c r="S809" s="1532"/>
      <c r="T809" s="1532"/>
      <c r="U809" s="1532"/>
      <c r="V809" s="1532"/>
      <c r="W809" s="1532"/>
      <c r="X809" s="1532"/>
      <c r="Y809" s="1532"/>
      <c r="Z809" s="1532"/>
      <c r="AA809" s="1532"/>
      <c r="AB809" s="1532"/>
    </row>
    <row r="810">
      <c r="A810" s="1714" t="s">
        <v>78</v>
      </c>
      <c r="B810" s="692">
        <v>1.0</v>
      </c>
      <c r="C810" s="692">
        <v>1.0</v>
      </c>
      <c r="D810" s="692">
        <v>4.0</v>
      </c>
      <c r="E810" s="692">
        <v>0.0</v>
      </c>
      <c r="F810" s="692">
        <v>0.0</v>
      </c>
      <c r="G810" s="690">
        <v>0.0</v>
      </c>
      <c r="H810" s="693">
        <f t="shared" si="637"/>
        <v>6</v>
      </c>
      <c r="I810" s="701"/>
      <c r="J810" s="647" t="s">
        <v>79</v>
      </c>
      <c r="K810" s="1714" t="s">
        <v>78</v>
      </c>
      <c r="L810" s="692" t="str">
        <f t="shared" si="627"/>
        <v>-</v>
      </c>
      <c r="M810" s="701" t="s">
        <v>79</v>
      </c>
      <c r="N810" s="692" t="s">
        <v>79</v>
      </c>
      <c r="O810" s="701" t="s">
        <v>79</v>
      </c>
      <c r="P810" s="701"/>
      <c r="Q810" s="701"/>
      <c r="R810" s="1595"/>
      <c r="S810" s="1532"/>
      <c r="T810" s="1532"/>
      <c r="U810" s="1532"/>
      <c r="V810" s="1532"/>
      <c r="W810" s="1532"/>
      <c r="X810" s="1532"/>
      <c r="Y810" s="1532"/>
      <c r="Z810" s="1532"/>
      <c r="AA810" s="1532"/>
      <c r="AB810" s="1532"/>
    </row>
    <row r="811">
      <c r="A811" s="1714" t="s">
        <v>446</v>
      </c>
      <c r="B811" s="692">
        <v>0.0</v>
      </c>
      <c r="C811" s="692">
        <v>0.0</v>
      </c>
      <c r="D811" s="692">
        <v>0.0</v>
      </c>
      <c r="E811" s="692">
        <v>0.0</v>
      </c>
      <c r="F811" s="692">
        <v>0.0</v>
      </c>
      <c r="G811" s="690">
        <v>0.0</v>
      </c>
      <c r="H811" s="693">
        <f t="shared" ref="H811:H813" si="639">sum(B811:G811)</f>
        <v>0</v>
      </c>
      <c r="I811" s="701"/>
      <c r="J811" s="647" t="s">
        <v>79</v>
      </c>
      <c r="K811" s="1714" t="s">
        <v>446</v>
      </c>
      <c r="L811" s="692">
        <f t="shared" si="627"/>
        <v>10</v>
      </c>
      <c r="M811" s="701">
        <f>(L811-H811)-R811</f>
        <v>10</v>
      </c>
      <c r="N811" s="692">
        <v>0.0</v>
      </c>
      <c r="O811" s="701">
        <f t="shared" ref="O811:O812" si="640">SUM(M811,N811)</f>
        <v>10</v>
      </c>
      <c r="P811" s="692"/>
      <c r="Q811" s="701"/>
      <c r="R811" s="1595"/>
      <c r="S811" s="1532"/>
      <c r="T811" s="1532"/>
      <c r="U811" s="1532"/>
      <c r="V811" s="1532"/>
      <c r="W811" s="1532"/>
      <c r="X811" s="1532"/>
      <c r="Y811" s="1532"/>
      <c r="Z811" s="1532"/>
      <c r="AA811" s="1532"/>
      <c r="AB811" s="1532"/>
    </row>
    <row r="812">
      <c r="A812" s="1814" t="s">
        <v>751</v>
      </c>
      <c r="B812" s="692">
        <v>0.0</v>
      </c>
      <c r="C812" s="692">
        <v>0.0</v>
      </c>
      <c r="D812" s="692">
        <v>0.0</v>
      </c>
      <c r="E812" s="692">
        <v>0.0</v>
      </c>
      <c r="F812" s="692">
        <v>0.0</v>
      </c>
      <c r="G812" s="690">
        <v>0.0</v>
      </c>
      <c r="H812" s="693">
        <f t="shared" si="639"/>
        <v>0</v>
      </c>
      <c r="I812" s="701"/>
      <c r="J812" s="647" t="s">
        <v>79</v>
      </c>
      <c r="K812" s="1814" t="s">
        <v>751</v>
      </c>
      <c r="L812" s="692">
        <f t="shared" si="627"/>
        <v>0</v>
      </c>
      <c r="M812" s="701">
        <f t="shared" ref="M812:M813" si="641">(L812-H812)</f>
        <v>0</v>
      </c>
      <c r="N812" s="692">
        <v>0.0</v>
      </c>
      <c r="O812" s="701">
        <f t="shared" si="640"/>
        <v>0</v>
      </c>
      <c r="P812" s="701"/>
      <c r="Q812" s="701"/>
      <c r="R812" s="1595"/>
      <c r="S812" s="1532"/>
      <c r="T812" s="1532"/>
      <c r="U812" s="1532"/>
      <c r="V812" s="1532"/>
      <c r="W812" s="1532"/>
      <c r="X812" s="1532"/>
      <c r="Y812" s="1532"/>
      <c r="Z812" s="1532"/>
      <c r="AA812" s="1532"/>
      <c r="AB812" s="1532"/>
    </row>
    <row r="813">
      <c r="A813" s="1714" t="s">
        <v>80</v>
      </c>
      <c r="B813" s="692">
        <v>9.0</v>
      </c>
      <c r="C813" s="692">
        <v>0.0</v>
      </c>
      <c r="D813" s="692">
        <v>5.0</v>
      </c>
      <c r="E813" s="692">
        <v>0.0</v>
      </c>
      <c r="F813" s="692">
        <v>0.0</v>
      </c>
      <c r="G813" s="690">
        <v>0.0</v>
      </c>
      <c r="H813" s="693">
        <f t="shared" si="639"/>
        <v>14</v>
      </c>
      <c r="I813" s="701"/>
      <c r="J813" s="647" t="s">
        <v>79</v>
      </c>
      <c r="K813" s="1714" t="s">
        <v>80</v>
      </c>
      <c r="L813" s="692">
        <f t="shared" si="627"/>
        <v>18</v>
      </c>
      <c r="M813" s="701">
        <f t="shared" si="641"/>
        <v>4</v>
      </c>
      <c r="N813" s="692">
        <v>0.0</v>
      </c>
      <c r="O813" s="701">
        <f>sum(M813,N813)</f>
        <v>4</v>
      </c>
      <c r="P813" s="692"/>
      <c r="Q813" s="701"/>
      <c r="R813" s="1595"/>
      <c r="S813" s="1532"/>
      <c r="T813" s="1532"/>
      <c r="U813" s="1532"/>
      <c r="V813" s="1532"/>
      <c r="W813" s="1532"/>
      <c r="X813" s="1532"/>
      <c r="Y813" s="1532"/>
      <c r="Z813" s="1532"/>
      <c r="AA813" s="1532"/>
      <c r="AB813" s="1532"/>
    </row>
    <row r="814">
      <c r="A814" s="1715" t="s">
        <v>577</v>
      </c>
      <c r="B814" s="1765">
        <v>0.0</v>
      </c>
      <c r="C814" s="1765">
        <v>1.0</v>
      </c>
      <c r="D814" s="1765">
        <v>0.0</v>
      </c>
      <c r="E814" s="1765">
        <v>3.0</v>
      </c>
      <c r="F814" s="1765">
        <v>1.0</v>
      </c>
      <c r="G814" s="1760">
        <v>0.0</v>
      </c>
      <c r="H814" s="1761">
        <f t="shared" ref="H814:H816" si="642">SUM(B814:G814)</f>
        <v>5</v>
      </c>
      <c r="I814" s="1762">
        <f>SUM(H814:H818)</f>
        <v>5</v>
      </c>
      <c r="J814" s="647" t="s">
        <v>532</v>
      </c>
      <c r="K814" s="1715" t="s">
        <v>577</v>
      </c>
      <c r="L814" s="1765">
        <f t="shared" si="627"/>
        <v>16</v>
      </c>
      <c r="M814" s="1762">
        <f>(L814-H814)-R814</f>
        <v>11</v>
      </c>
      <c r="N814" s="1765">
        <v>0.0</v>
      </c>
      <c r="O814" s="1762">
        <f t="shared" ref="O814:O815" si="643">SUM(M814,N814)</f>
        <v>11</v>
      </c>
      <c r="P814" s="1762"/>
      <c r="Q814" s="1762"/>
      <c r="R814" s="1762"/>
      <c r="S814" s="1532"/>
      <c r="T814" s="1532"/>
      <c r="U814" s="1532"/>
      <c r="V814" s="1532"/>
      <c r="W814" s="1532"/>
      <c r="X814" s="1532"/>
      <c r="Y814" s="1532"/>
      <c r="Z814" s="1532"/>
      <c r="AA814" s="1532"/>
      <c r="AB814" s="1532"/>
    </row>
    <row r="815">
      <c r="A815" s="1714" t="s">
        <v>77</v>
      </c>
      <c r="B815" s="692">
        <v>0.0</v>
      </c>
      <c r="C815" s="692">
        <v>0.0</v>
      </c>
      <c r="D815" s="692">
        <v>0.0</v>
      </c>
      <c r="E815" s="692">
        <v>0.0</v>
      </c>
      <c r="F815" s="692">
        <v>0.0</v>
      </c>
      <c r="G815" s="692">
        <v>0.0</v>
      </c>
      <c r="H815" s="693">
        <f t="shared" si="642"/>
        <v>0</v>
      </c>
      <c r="I815" s="596">
        <f>(I814/60)</f>
        <v>0.08333333333</v>
      </c>
      <c r="J815" s="647" t="s">
        <v>79</v>
      </c>
      <c r="K815" s="1714" t="s">
        <v>77</v>
      </c>
      <c r="L815" s="692">
        <f t="shared" si="627"/>
        <v>6</v>
      </c>
      <c r="M815" s="701">
        <f>(L815-H815-H816)-R815</f>
        <v>6</v>
      </c>
      <c r="N815" s="692">
        <v>0.0</v>
      </c>
      <c r="O815" s="701">
        <f t="shared" si="643"/>
        <v>6</v>
      </c>
      <c r="P815" s="701"/>
      <c r="Q815" s="701"/>
      <c r="R815" s="1595"/>
      <c r="S815" s="1532"/>
      <c r="T815" s="1532"/>
      <c r="U815" s="1532"/>
      <c r="V815" s="1532"/>
      <c r="W815" s="1532"/>
      <c r="X815" s="1532"/>
      <c r="Y815" s="1532"/>
      <c r="Z815" s="1532"/>
      <c r="AA815" s="1532"/>
      <c r="AB815" s="1532"/>
    </row>
    <row r="816">
      <c r="A816" s="1714" t="s">
        <v>78</v>
      </c>
      <c r="B816" s="692">
        <v>0.0</v>
      </c>
      <c r="C816" s="692">
        <v>0.0</v>
      </c>
      <c r="D816" s="692">
        <v>0.0</v>
      </c>
      <c r="E816" s="692">
        <v>0.0</v>
      </c>
      <c r="F816" s="692">
        <v>0.0</v>
      </c>
      <c r="G816" s="692">
        <v>0.0</v>
      </c>
      <c r="H816" s="693">
        <f t="shared" si="642"/>
        <v>0</v>
      </c>
      <c r="I816" s="701"/>
      <c r="J816" s="647" t="s">
        <v>79</v>
      </c>
      <c r="K816" s="1714" t="s">
        <v>78</v>
      </c>
      <c r="L816" s="692" t="str">
        <f t="shared" si="627"/>
        <v>-</v>
      </c>
      <c r="M816" s="701" t="s">
        <v>79</v>
      </c>
      <c r="N816" s="692" t="s">
        <v>79</v>
      </c>
      <c r="O816" s="701" t="s">
        <v>79</v>
      </c>
      <c r="P816" s="701"/>
      <c r="Q816" s="701"/>
      <c r="R816" s="1595"/>
      <c r="S816" s="1532"/>
      <c r="T816" s="1532"/>
      <c r="U816" s="1532"/>
      <c r="V816" s="1532"/>
      <c r="W816" s="1532"/>
      <c r="X816" s="1532"/>
      <c r="Y816" s="1532"/>
      <c r="Z816" s="1532"/>
      <c r="AA816" s="1532"/>
      <c r="AB816" s="1532"/>
    </row>
    <row r="817">
      <c r="A817" s="1714" t="s">
        <v>446</v>
      </c>
      <c r="B817" s="692">
        <v>0.0</v>
      </c>
      <c r="C817" s="692">
        <v>0.0</v>
      </c>
      <c r="D817" s="692">
        <v>0.0</v>
      </c>
      <c r="E817" s="692">
        <v>0.0</v>
      </c>
      <c r="F817" s="692">
        <v>0.0</v>
      </c>
      <c r="G817" s="692">
        <v>0.0</v>
      </c>
      <c r="H817" s="693">
        <f t="shared" ref="H817:H819" si="644">sum(B817:G817)</f>
        <v>0</v>
      </c>
      <c r="I817" s="701"/>
      <c r="J817" s="647" t="s">
        <v>79</v>
      </c>
      <c r="K817" s="1714" t="s">
        <v>446</v>
      </c>
      <c r="L817" s="692">
        <f t="shared" si="627"/>
        <v>0</v>
      </c>
      <c r="M817" s="701">
        <f>(L817-H817)-R817</f>
        <v>0</v>
      </c>
      <c r="N817" s="692">
        <v>0.0</v>
      </c>
      <c r="O817" s="701">
        <f t="shared" ref="O817:O818" si="645">SUM(M817,N817)</f>
        <v>0</v>
      </c>
      <c r="P817" s="701"/>
      <c r="Q817" s="1686"/>
      <c r="R817" s="1595"/>
      <c r="S817" s="1532"/>
      <c r="T817" s="1532"/>
      <c r="U817" s="1532"/>
      <c r="V817" s="1532"/>
      <c r="W817" s="1532"/>
      <c r="X817" s="1532"/>
      <c r="Y817" s="1532"/>
      <c r="Z817" s="1532"/>
      <c r="AA817" s="1532"/>
      <c r="AB817" s="1532"/>
    </row>
    <row r="818">
      <c r="A818" s="1814" t="s">
        <v>751</v>
      </c>
      <c r="B818" s="692">
        <v>0.0</v>
      </c>
      <c r="C818" s="692">
        <v>0.0</v>
      </c>
      <c r="D818" s="692">
        <v>0.0</v>
      </c>
      <c r="E818" s="692">
        <v>0.0</v>
      </c>
      <c r="F818" s="692">
        <v>0.0</v>
      </c>
      <c r="G818" s="692">
        <v>0.0</v>
      </c>
      <c r="H818" s="693">
        <f t="shared" si="644"/>
        <v>0</v>
      </c>
      <c r="I818" s="701"/>
      <c r="J818" s="647" t="s">
        <v>79</v>
      </c>
      <c r="K818" s="1814" t="s">
        <v>751</v>
      </c>
      <c r="L818" s="692">
        <f t="shared" si="627"/>
        <v>0</v>
      </c>
      <c r="M818" s="701">
        <f t="shared" ref="M818:M819" si="646">(L818-H818)</f>
        <v>0</v>
      </c>
      <c r="N818" s="692">
        <v>0.0</v>
      </c>
      <c r="O818" s="701">
        <f t="shared" si="645"/>
        <v>0</v>
      </c>
      <c r="P818" s="701"/>
      <c r="Q818" s="1686"/>
      <c r="R818" s="1595"/>
      <c r="S818" s="1532"/>
      <c r="T818" s="1532"/>
      <c r="U818" s="1532"/>
      <c r="V818" s="1532"/>
      <c r="W818" s="1532"/>
      <c r="X818" s="1532"/>
      <c r="Y818" s="1532"/>
      <c r="Z818" s="1532"/>
      <c r="AA818" s="1532"/>
      <c r="AB818" s="1532"/>
    </row>
    <row r="819">
      <c r="A819" s="1714" t="s">
        <v>80</v>
      </c>
      <c r="B819" s="692">
        <v>1.0</v>
      </c>
      <c r="C819" s="692">
        <v>2.0</v>
      </c>
      <c r="D819" s="692">
        <v>0.0</v>
      </c>
      <c r="E819" s="692">
        <v>2.0</v>
      </c>
      <c r="F819" s="692">
        <v>0.0</v>
      </c>
      <c r="G819" s="692">
        <v>0.0</v>
      </c>
      <c r="H819" s="693">
        <f t="shared" si="644"/>
        <v>5</v>
      </c>
      <c r="I819" s="701"/>
      <c r="J819" s="647" t="s">
        <v>79</v>
      </c>
      <c r="K819" s="1714" t="s">
        <v>80</v>
      </c>
      <c r="L819" s="692">
        <f t="shared" si="627"/>
        <v>22</v>
      </c>
      <c r="M819" s="701">
        <f t="shared" si="646"/>
        <v>17</v>
      </c>
      <c r="N819" s="692">
        <v>0.0</v>
      </c>
      <c r="O819" s="701">
        <f>sum(M819,N819)</f>
        <v>17</v>
      </c>
      <c r="P819" s="701"/>
      <c r="Q819" s="1686"/>
      <c r="R819" s="1595"/>
      <c r="S819" s="1532"/>
      <c r="T819" s="1532"/>
      <c r="U819" s="1532"/>
      <c r="V819" s="1532"/>
      <c r="W819" s="1532"/>
      <c r="X819" s="1532"/>
      <c r="Y819" s="1532"/>
      <c r="Z819" s="1532"/>
      <c r="AA819" s="1532"/>
      <c r="AB819" s="1532"/>
    </row>
    <row r="820">
      <c r="A820" s="1818" t="s">
        <v>274</v>
      </c>
      <c r="B820" s="1760"/>
      <c r="C820" s="1760"/>
      <c r="D820" s="1760"/>
      <c r="E820" s="1760"/>
      <c r="F820" s="1761"/>
      <c r="G820" s="1761"/>
      <c r="H820" s="1761">
        <f t="shared" ref="H820:H822" si="647">SUM(B820:G820)</f>
        <v>0</v>
      </c>
      <c r="I820" s="1762">
        <f>SUM(H820:H824)</f>
        <v>0</v>
      </c>
      <c r="J820" s="647" t="s">
        <v>206</v>
      </c>
      <c r="K820" s="1771" t="s">
        <v>274</v>
      </c>
      <c r="L820" s="1765">
        <v>0.0</v>
      </c>
      <c r="M820" s="1762">
        <f>(L820-H820)-R820</f>
        <v>0</v>
      </c>
      <c r="N820" s="1765">
        <v>0.0</v>
      </c>
      <c r="O820" s="1762">
        <f t="shared" ref="O820:O821" si="648">SUM(M820,N820)</f>
        <v>0</v>
      </c>
      <c r="P820" s="1817"/>
      <c r="Q820" s="1762"/>
      <c r="R820" s="1762"/>
      <c r="S820" s="1532"/>
      <c r="T820" s="1532"/>
      <c r="U820" s="1532"/>
      <c r="V820" s="1532"/>
      <c r="W820" s="1532"/>
      <c r="X820" s="1532"/>
      <c r="Y820" s="1532"/>
      <c r="Z820" s="1532"/>
      <c r="AA820" s="1532"/>
      <c r="AB820" s="1532"/>
    </row>
    <row r="821">
      <c r="A821" s="1714" t="s">
        <v>77</v>
      </c>
      <c r="B821" s="692"/>
      <c r="C821" s="692"/>
      <c r="D821" s="692"/>
      <c r="E821" s="692"/>
      <c r="F821" s="701"/>
      <c r="G821" s="693"/>
      <c r="H821" s="693">
        <f t="shared" si="647"/>
        <v>0</v>
      </c>
      <c r="I821" s="596">
        <f>(I820/60)</f>
        <v>0</v>
      </c>
      <c r="J821" s="647" t="s">
        <v>206</v>
      </c>
      <c r="K821" s="701" t="s">
        <v>77</v>
      </c>
      <c r="L821" s="692">
        <v>0.0</v>
      </c>
      <c r="M821" s="701">
        <f>(L821-H821-H822)-R821</f>
        <v>0</v>
      </c>
      <c r="N821" s="692">
        <v>0.0</v>
      </c>
      <c r="O821" s="701">
        <f t="shared" si="648"/>
        <v>0</v>
      </c>
      <c r="P821" s="692"/>
      <c r="Q821" s="701"/>
      <c r="R821" s="1595"/>
      <c r="S821" s="1532"/>
      <c r="T821" s="1532"/>
      <c r="U821" s="1532"/>
      <c r="V821" s="1532"/>
      <c r="W821" s="1532"/>
      <c r="X821" s="1532"/>
      <c r="Y821" s="1532"/>
      <c r="Z821" s="1532"/>
      <c r="AA821" s="1532"/>
      <c r="AB821" s="1532"/>
    </row>
    <row r="822">
      <c r="A822" s="1714" t="s">
        <v>78</v>
      </c>
      <c r="B822" s="692"/>
      <c r="C822" s="692"/>
      <c r="D822" s="692"/>
      <c r="E822" s="692"/>
      <c r="F822" s="701"/>
      <c r="G822" s="693"/>
      <c r="H822" s="693">
        <f t="shared" si="647"/>
        <v>0</v>
      </c>
      <c r="I822" s="701"/>
      <c r="J822" s="647" t="s">
        <v>206</v>
      </c>
      <c r="K822" s="701" t="s">
        <v>78</v>
      </c>
      <c r="L822" s="692" t="s">
        <v>79</v>
      </c>
      <c r="M822" s="701" t="s">
        <v>79</v>
      </c>
      <c r="N822" s="692" t="s">
        <v>79</v>
      </c>
      <c r="O822" s="701" t="s">
        <v>79</v>
      </c>
      <c r="P822" s="701"/>
      <c r="Q822" s="701"/>
      <c r="R822" s="1595"/>
      <c r="S822" s="1532"/>
      <c r="T822" s="1532"/>
      <c r="U822" s="1532"/>
      <c r="V822" s="1532"/>
      <c r="W822" s="1532"/>
      <c r="X822" s="1532"/>
      <c r="Y822" s="1532"/>
      <c r="Z822" s="1532"/>
      <c r="AA822" s="1532"/>
      <c r="AB822" s="1532"/>
    </row>
    <row r="823">
      <c r="A823" s="1714" t="s">
        <v>446</v>
      </c>
      <c r="B823" s="692"/>
      <c r="C823" s="692"/>
      <c r="D823" s="692"/>
      <c r="E823" s="692"/>
      <c r="F823" s="701"/>
      <c r="G823" s="693"/>
      <c r="H823" s="693">
        <f t="shared" ref="H823:H825" si="649">sum(B823:G823)</f>
        <v>0</v>
      </c>
      <c r="I823" s="701"/>
      <c r="J823" s="647" t="s">
        <v>206</v>
      </c>
      <c r="K823" s="701" t="s">
        <v>446</v>
      </c>
      <c r="L823" s="692">
        <v>0.0</v>
      </c>
      <c r="M823" s="701">
        <f>(L823-H823)-R823</f>
        <v>0</v>
      </c>
      <c r="N823" s="692">
        <v>0.0</v>
      </c>
      <c r="O823" s="701">
        <f t="shared" ref="O823:O824" si="650">SUM(M823,N823)</f>
        <v>0</v>
      </c>
      <c r="P823" s="701"/>
      <c r="Q823" s="701"/>
      <c r="R823" s="1595"/>
      <c r="S823" s="1532"/>
      <c r="T823" s="1532"/>
      <c r="U823" s="1532"/>
      <c r="V823" s="1532"/>
      <c r="W823" s="1532"/>
      <c r="X823" s="1532"/>
      <c r="Y823" s="1532"/>
      <c r="Z823" s="1532"/>
      <c r="AA823" s="1532"/>
      <c r="AB823" s="1532"/>
    </row>
    <row r="824">
      <c r="A824" s="1814" t="s">
        <v>751</v>
      </c>
      <c r="B824" s="692"/>
      <c r="C824" s="692"/>
      <c r="D824" s="692"/>
      <c r="E824" s="692"/>
      <c r="F824" s="701"/>
      <c r="G824" s="693"/>
      <c r="H824" s="693">
        <f t="shared" si="649"/>
        <v>0</v>
      </c>
      <c r="I824" s="701"/>
      <c r="J824" s="647" t="s">
        <v>206</v>
      </c>
      <c r="K824" s="1814" t="s">
        <v>751</v>
      </c>
      <c r="L824" s="692">
        <v>0.0</v>
      </c>
      <c r="M824" s="701">
        <f t="shared" ref="M824:M825" si="651">(L824-H824)</f>
        <v>0</v>
      </c>
      <c r="N824" s="692">
        <v>0.0</v>
      </c>
      <c r="O824" s="701">
        <f t="shared" si="650"/>
        <v>0</v>
      </c>
      <c r="P824" s="701"/>
      <c r="Q824" s="701"/>
      <c r="R824" s="1595"/>
      <c r="S824" s="1532"/>
      <c r="T824" s="1532"/>
      <c r="U824" s="1532"/>
      <c r="V824" s="1532"/>
      <c r="W824" s="1532"/>
      <c r="X824" s="1532"/>
      <c r="Y824" s="1532"/>
      <c r="Z824" s="1532"/>
      <c r="AA824" s="1532"/>
      <c r="AB824" s="1532"/>
    </row>
    <row r="825">
      <c r="A825" s="1714" t="s">
        <v>80</v>
      </c>
      <c r="B825" s="692"/>
      <c r="C825" s="692"/>
      <c r="D825" s="692"/>
      <c r="E825" s="692"/>
      <c r="F825" s="701"/>
      <c r="G825" s="693"/>
      <c r="H825" s="693">
        <f t="shared" si="649"/>
        <v>0</v>
      </c>
      <c r="I825" s="701"/>
      <c r="J825" s="647" t="s">
        <v>206</v>
      </c>
      <c r="K825" s="701" t="s">
        <v>80</v>
      </c>
      <c r="L825" s="692">
        <v>0.0</v>
      </c>
      <c r="M825" s="701">
        <f t="shared" si="651"/>
        <v>0</v>
      </c>
      <c r="N825" s="692">
        <v>0.0</v>
      </c>
      <c r="O825" s="701">
        <f>sum(M825,N825)</f>
        <v>0</v>
      </c>
      <c r="P825" s="701"/>
      <c r="Q825" s="701"/>
      <c r="R825" s="1595"/>
      <c r="S825" s="1532"/>
      <c r="T825" s="1532"/>
      <c r="U825" s="1532"/>
      <c r="V825" s="1532"/>
      <c r="W825" s="1532"/>
      <c r="X825" s="1532"/>
      <c r="Y825" s="1532"/>
      <c r="Z825" s="1532"/>
      <c r="AA825" s="1532"/>
      <c r="AB825" s="1532"/>
    </row>
    <row r="826">
      <c r="A826" s="1818" t="s">
        <v>810</v>
      </c>
      <c r="B826" s="1760"/>
      <c r="C826" s="1760"/>
      <c r="D826" s="1760"/>
      <c r="E826" s="1760"/>
      <c r="F826" s="1761"/>
      <c r="G826" s="1761"/>
      <c r="H826" s="1761">
        <f t="shared" ref="H826:H828" si="652">SUM(B826:G826)</f>
        <v>0</v>
      </c>
      <c r="I826" s="1762">
        <f>SUM(H826:H830)</f>
        <v>0</v>
      </c>
      <c r="J826" s="647" t="s">
        <v>206</v>
      </c>
      <c r="K826" s="1771" t="s">
        <v>810</v>
      </c>
      <c r="L826" s="1765">
        <v>0.0</v>
      </c>
      <c r="M826" s="1762">
        <f>(L826-H826)-R826</f>
        <v>0</v>
      </c>
      <c r="N826" s="1765">
        <v>40.0</v>
      </c>
      <c r="O826" s="1762">
        <f t="shared" ref="O826:O827" si="653">SUM(M826,N826)</f>
        <v>40</v>
      </c>
      <c r="P826" s="1817" t="s">
        <v>811</v>
      </c>
      <c r="Q826" s="1762"/>
      <c r="R826" s="1762"/>
      <c r="S826" s="1532"/>
      <c r="T826" s="1532"/>
      <c r="U826" s="1532"/>
      <c r="V826" s="1532"/>
      <c r="W826" s="1532"/>
      <c r="X826" s="1532"/>
      <c r="Y826" s="1532"/>
      <c r="Z826" s="1532"/>
      <c r="AA826" s="1532"/>
      <c r="AB826" s="1532"/>
    </row>
    <row r="827">
      <c r="A827" s="1714" t="s">
        <v>77</v>
      </c>
      <c r="B827" s="692"/>
      <c r="C827" s="692"/>
      <c r="D827" s="692"/>
      <c r="E827" s="692"/>
      <c r="F827" s="701"/>
      <c r="G827" s="693"/>
      <c r="H827" s="693">
        <f t="shared" si="652"/>
        <v>0</v>
      </c>
      <c r="I827" s="596">
        <f>(I826/60)</f>
        <v>0</v>
      </c>
      <c r="J827" s="647" t="s">
        <v>206</v>
      </c>
      <c r="K827" s="701" t="s">
        <v>77</v>
      </c>
      <c r="L827" s="692">
        <v>0.0</v>
      </c>
      <c r="M827" s="701">
        <f>(L827-H827-H828)-R827</f>
        <v>0</v>
      </c>
      <c r="N827" s="692">
        <v>5.0</v>
      </c>
      <c r="O827" s="701">
        <f t="shared" si="653"/>
        <v>5</v>
      </c>
      <c r="P827" s="701"/>
      <c r="Q827" s="701"/>
      <c r="R827" s="1595"/>
      <c r="S827" s="1532"/>
      <c r="T827" s="1532"/>
      <c r="U827" s="1532"/>
      <c r="V827" s="1532"/>
      <c r="W827" s="1532"/>
      <c r="X827" s="1532"/>
      <c r="Y827" s="1532"/>
      <c r="Z827" s="1532"/>
      <c r="AA827" s="1532"/>
      <c r="AB827" s="1532"/>
    </row>
    <row r="828">
      <c r="A828" s="1714" t="s">
        <v>78</v>
      </c>
      <c r="B828" s="692"/>
      <c r="C828" s="692"/>
      <c r="D828" s="692"/>
      <c r="E828" s="692"/>
      <c r="F828" s="701"/>
      <c r="G828" s="693"/>
      <c r="H828" s="693">
        <f t="shared" si="652"/>
        <v>0</v>
      </c>
      <c r="I828" s="701"/>
      <c r="J828" s="647" t="s">
        <v>206</v>
      </c>
      <c r="K828" s="701" t="s">
        <v>78</v>
      </c>
      <c r="L828" s="692" t="s">
        <v>79</v>
      </c>
      <c r="M828" s="701" t="s">
        <v>79</v>
      </c>
      <c r="N828" s="692" t="s">
        <v>79</v>
      </c>
      <c r="O828" s="701" t="s">
        <v>79</v>
      </c>
      <c r="P828" s="701"/>
      <c r="Q828" s="701"/>
      <c r="R828" s="1595"/>
      <c r="S828" s="1532"/>
      <c r="T828" s="1532"/>
      <c r="U828" s="1532"/>
      <c r="V828" s="1532"/>
      <c r="W828" s="1532"/>
      <c r="X828" s="1532"/>
      <c r="Y828" s="1532"/>
      <c r="Z828" s="1532"/>
      <c r="AA828" s="1532"/>
      <c r="AB828" s="1532"/>
    </row>
    <row r="829">
      <c r="A829" s="1714" t="s">
        <v>446</v>
      </c>
      <c r="B829" s="692"/>
      <c r="C829" s="692"/>
      <c r="D829" s="692"/>
      <c r="E829" s="692"/>
      <c r="F829" s="701"/>
      <c r="G829" s="693"/>
      <c r="H829" s="693">
        <f t="shared" ref="H829:H830" si="654">sum(B829:G829)</f>
        <v>0</v>
      </c>
      <c r="I829" s="701"/>
      <c r="J829" s="647" t="s">
        <v>206</v>
      </c>
      <c r="K829" s="701" t="s">
        <v>446</v>
      </c>
      <c r="L829" s="692">
        <v>0.0</v>
      </c>
      <c r="M829" s="701">
        <f>(L829-H829)-R829</f>
        <v>0</v>
      </c>
      <c r="N829" s="692">
        <v>5.0</v>
      </c>
      <c r="O829" s="701">
        <f t="shared" ref="O829:O830" si="655">SUM(M829,N829)</f>
        <v>5</v>
      </c>
      <c r="P829" s="701"/>
      <c r="Q829" s="701"/>
      <c r="R829" s="1595"/>
      <c r="S829" s="1532"/>
      <c r="T829" s="1532"/>
      <c r="U829" s="1532"/>
      <c r="V829" s="1532"/>
      <c r="W829" s="1532"/>
      <c r="X829" s="1532"/>
      <c r="Y829" s="1532"/>
      <c r="Z829" s="1532"/>
      <c r="AA829" s="1532"/>
      <c r="AB829" s="1532"/>
    </row>
    <row r="830">
      <c r="A830" s="1814" t="s">
        <v>751</v>
      </c>
      <c r="B830" s="692"/>
      <c r="C830" s="692"/>
      <c r="D830" s="692"/>
      <c r="E830" s="692"/>
      <c r="F830" s="701"/>
      <c r="G830" s="693"/>
      <c r="H830" s="693">
        <f t="shared" si="654"/>
        <v>0</v>
      </c>
      <c r="I830" s="701"/>
      <c r="J830" s="647" t="s">
        <v>206</v>
      </c>
      <c r="K830" s="1814" t="s">
        <v>751</v>
      </c>
      <c r="L830" s="692">
        <v>0.0</v>
      </c>
      <c r="M830" s="701">
        <f t="shared" ref="M830:M831" si="656">(L830-H830)</f>
        <v>0</v>
      </c>
      <c r="N830" s="692">
        <v>0.0</v>
      </c>
      <c r="O830" s="701">
        <f t="shared" si="655"/>
        <v>0</v>
      </c>
      <c r="P830" s="701"/>
      <c r="Q830" s="701"/>
      <c r="R830" s="1595"/>
      <c r="S830" s="1532"/>
      <c r="T830" s="1532"/>
      <c r="U830" s="1532"/>
      <c r="V830" s="1532"/>
      <c r="W830" s="1532"/>
      <c r="X830" s="1532"/>
      <c r="Y830" s="1532"/>
      <c r="Z830" s="1532"/>
      <c r="AA830" s="1532"/>
      <c r="AB830" s="1532"/>
    </row>
    <row r="831">
      <c r="A831" s="1714" t="s">
        <v>80</v>
      </c>
      <c r="B831" s="692"/>
      <c r="C831" s="692"/>
      <c r="D831" s="692"/>
      <c r="E831" s="692"/>
      <c r="F831" s="701"/>
      <c r="G831" s="693"/>
      <c r="H831" s="693">
        <f>SUM(B831:G831)</f>
        <v>0</v>
      </c>
      <c r="I831" s="701"/>
      <c r="J831" s="647" t="s">
        <v>206</v>
      </c>
      <c r="K831" s="701" t="s">
        <v>80</v>
      </c>
      <c r="L831" s="692">
        <v>0.0</v>
      </c>
      <c r="M831" s="701">
        <f t="shared" si="656"/>
        <v>0</v>
      </c>
      <c r="N831" s="692">
        <v>20.0</v>
      </c>
      <c r="O831" s="701">
        <f>sum(M831,N831)</f>
        <v>20</v>
      </c>
      <c r="P831" s="701"/>
      <c r="Q831" s="701"/>
      <c r="R831" s="1595"/>
      <c r="S831" s="1532"/>
      <c r="T831" s="1532"/>
      <c r="U831" s="1532"/>
      <c r="V831" s="1532"/>
      <c r="W831" s="1532"/>
      <c r="X831" s="1532"/>
      <c r="Y831" s="1532"/>
      <c r="Z831" s="1532"/>
      <c r="AA831" s="1532"/>
      <c r="AB831" s="1532"/>
    </row>
    <row r="832">
      <c r="A832" s="1757"/>
      <c r="B832" s="1561"/>
      <c r="C832" s="1561"/>
      <c r="D832" s="1561"/>
      <c r="E832" s="1561"/>
      <c r="F832" s="1561"/>
      <c r="G832" s="1561"/>
      <c r="H832" s="1561"/>
      <c r="I832" s="1561"/>
      <c r="J832" s="1812"/>
      <c r="K832" s="1758"/>
      <c r="L832" s="1561"/>
      <c r="M832" s="1561"/>
      <c r="N832" s="1561"/>
      <c r="O832" s="1561"/>
      <c r="P832" s="1758"/>
      <c r="Q832" s="1758"/>
      <c r="R832" s="1758"/>
      <c r="S832" s="1532"/>
      <c r="T832" s="1532"/>
      <c r="U832" s="1532"/>
      <c r="V832" s="1532"/>
      <c r="W832" s="1532"/>
      <c r="X832" s="1532"/>
      <c r="Y832" s="1532"/>
      <c r="Z832" s="1532"/>
      <c r="AA832" s="1532"/>
      <c r="AB832" s="1532"/>
    </row>
    <row r="833">
      <c r="A833" s="1774" t="s">
        <v>121</v>
      </c>
      <c r="B833" s="1775">
        <f t="shared" ref="B833:H833" si="657">SUM(B685,B691,B697,B703,B709,B715,B722,B728,B734,B740,B746,B752,B759,B765,B771,B777,B783,B789,B796,B802,B808,B814,B820,B826)</f>
        <v>97</v>
      </c>
      <c r="C833" s="1775">
        <f t="shared" si="657"/>
        <v>105</v>
      </c>
      <c r="D833" s="1775">
        <f t="shared" si="657"/>
        <v>109</v>
      </c>
      <c r="E833" s="1775">
        <f t="shared" si="657"/>
        <v>77</v>
      </c>
      <c r="F833" s="1775">
        <f t="shared" si="657"/>
        <v>78</v>
      </c>
      <c r="G833" s="1775">
        <f t="shared" si="657"/>
        <v>42</v>
      </c>
      <c r="H833" s="1775">
        <f t="shared" si="657"/>
        <v>508</v>
      </c>
      <c r="I833" s="1574"/>
      <c r="J833" s="1812"/>
      <c r="K833" s="1775" t="s">
        <v>121</v>
      </c>
      <c r="L833" s="1775">
        <f t="shared" ref="L833:R833" si="658">SUM(L685,L691,L697,L703,L709,L715,L722,L728,L734,L740,L746,L752,L759,L765,L771,L777,L783,L789,L796,L802,L808,L814,L820,L826)</f>
        <v>930</v>
      </c>
      <c r="M833" s="1775">
        <f t="shared" si="658"/>
        <v>404</v>
      </c>
      <c r="N833" s="1775">
        <f t="shared" si="658"/>
        <v>540</v>
      </c>
      <c r="O833" s="1775">
        <f t="shared" si="658"/>
        <v>944</v>
      </c>
      <c r="P833" s="1775">
        <f t="shared" si="658"/>
        <v>0</v>
      </c>
      <c r="Q833" s="1775">
        <f t="shared" si="658"/>
        <v>0</v>
      </c>
      <c r="R833" s="1775">
        <f t="shared" si="658"/>
        <v>18</v>
      </c>
      <c r="S833" s="1532"/>
      <c r="T833" s="1532"/>
      <c r="U833" s="1532"/>
      <c r="V833" s="1532"/>
      <c r="W833" s="1532"/>
      <c r="X833" s="1532"/>
      <c r="Y833" s="1532"/>
      <c r="Z833" s="1532"/>
      <c r="AA833" s="1532"/>
      <c r="AB833" s="1532"/>
    </row>
    <row r="834">
      <c r="A834" s="1774" t="s">
        <v>77</v>
      </c>
      <c r="B834" s="1775">
        <f t="shared" ref="B834:H834" si="659">SUM(B686,B692,B698,B704,B710,B716,B723,B729,B735,B741,B747,B753,B760,B766,B772,B778,B784,B790,B797,B803,B809,B815,B821,B827)</f>
        <v>2</v>
      </c>
      <c r="C834" s="1775">
        <f t="shared" si="659"/>
        <v>1</v>
      </c>
      <c r="D834" s="1775">
        <f t="shared" si="659"/>
        <v>2</v>
      </c>
      <c r="E834" s="1775">
        <f t="shared" si="659"/>
        <v>0</v>
      </c>
      <c r="F834" s="1775">
        <f t="shared" si="659"/>
        <v>0</v>
      </c>
      <c r="G834" s="1775">
        <f t="shared" si="659"/>
        <v>0</v>
      </c>
      <c r="H834" s="1775">
        <f t="shared" si="659"/>
        <v>5</v>
      </c>
      <c r="I834" s="1574"/>
      <c r="J834" s="1812"/>
      <c r="K834" s="1775" t="s">
        <v>77</v>
      </c>
      <c r="L834" s="1775">
        <f t="shared" ref="L834:R834" si="660">SUM(L686,L692,L698,L704,L710,L716,L723,L729,L735,L741,L747,L753,L760,L766,L772,L778,L784,L790,L797,L803,L809,L815,L821,L827)</f>
        <v>213</v>
      </c>
      <c r="M834" s="1775">
        <f t="shared" si="660"/>
        <v>38</v>
      </c>
      <c r="N834" s="1775">
        <f t="shared" si="660"/>
        <v>193</v>
      </c>
      <c r="O834" s="1775">
        <f t="shared" si="660"/>
        <v>231</v>
      </c>
      <c r="P834" s="1775">
        <f t="shared" si="660"/>
        <v>0</v>
      </c>
      <c r="Q834" s="1775">
        <f t="shared" si="660"/>
        <v>0</v>
      </c>
      <c r="R834" s="1775">
        <f t="shared" si="660"/>
        <v>0</v>
      </c>
      <c r="S834" s="1532"/>
      <c r="T834" s="1532"/>
      <c r="U834" s="1532"/>
      <c r="V834" s="1532"/>
      <c r="W834" s="1532"/>
      <c r="X834" s="1532"/>
      <c r="Y834" s="1532"/>
      <c r="Z834" s="1532"/>
      <c r="AA834" s="1532"/>
      <c r="AB834" s="1532"/>
    </row>
    <row r="835">
      <c r="A835" s="1774" t="s">
        <v>78</v>
      </c>
      <c r="B835" s="1775">
        <f t="shared" ref="B835:H835" si="661">SUM(B687,B693,B699,B705,B711,B717,B724,B730,B736,B742,B748,B754,B761,B767,B773,B779,B785,B791,B798,B804,B810,B816,B822,B828)</f>
        <v>56</v>
      </c>
      <c r="C835" s="1775">
        <f t="shared" si="661"/>
        <v>55</v>
      </c>
      <c r="D835" s="1775">
        <f t="shared" si="661"/>
        <v>44</v>
      </c>
      <c r="E835" s="1775">
        <f t="shared" si="661"/>
        <v>10</v>
      </c>
      <c r="F835" s="1775">
        <f t="shared" si="661"/>
        <v>3</v>
      </c>
      <c r="G835" s="1775">
        <f t="shared" si="661"/>
        <v>2</v>
      </c>
      <c r="H835" s="1775">
        <f t="shared" si="661"/>
        <v>170</v>
      </c>
      <c r="I835" s="1574"/>
      <c r="J835" s="1812"/>
      <c r="K835" s="1775" t="s">
        <v>78</v>
      </c>
      <c r="L835" s="1775">
        <f t="shared" ref="L835:R835" si="662">SUM(L687,L693,L699,L705,L711,L717,L724,L730,L736,L742,L748,L754,L761,L767,L773,L779,L785,L791,L798,L804,L810,L816,L822,L828)</f>
        <v>0</v>
      </c>
      <c r="M835" s="1775">
        <f t="shared" si="662"/>
        <v>0</v>
      </c>
      <c r="N835" s="1775">
        <f t="shared" si="662"/>
        <v>0</v>
      </c>
      <c r="O835" s="1775">
        <f t="shared" si="662"/>
        <v>0</v>
      </c>
      <c r="P835" s="1775">
        <f t="shared" si="662"/>
        <v>0</v>
      </c>
      <c r="Q835" s="1775">
        <f t="shared" si="662"/>
        <v>0</v>
      </c>
      <c r="R835" s="1775">
        <f t="shared" si="662"/>
        <v>0</v>
      </c>
      <c r="S835" s="1532"/>
      <c r="T835" s="1532"/>
      <c r="U835" s="1532"/>
      <c r="V835" s="1532"/>
      <c r="W835" s="1532"/>
      <c r="X835" s="1532"/>
      <c r="Y835" s="1532"/>
      <c r="Z835" s="1532"/>
      <c r="AA835" s="1532"/>
      <c r="AB835" s="1532"/>
    </row>
    <row r="836">
      <c r="A836" s="1774" t="s">
        <v>446</v>
      </c>
      <c r="B836" s="1775">
        <f t="shared" ref="B836:H836" si="663">SUM(B688,B694,B700,B706,B712,B718,B725,B731,B737,B743,B749,B755,B762,B768,B774,B780,B786,B792,B799,B805,B811,B817,B823,B829)</f>
        <v>10</v>
      </c>
      <c r="C836" s="1775">
        <f t="shared" si="663"/>
        <v>11</v>
      </c>
      <c r="D836" s="1775">
        <f t="shared" si="663"/>
        <v>12</v>
      </c>
      <c r="E836" s="1775">
        <f t="shared" si="663"/>
        <v>16</v>
      </c>
      <c r="F836" s="1775">
        <f t="shared" si="663"/>
        <v>4</v>
      </c>
      <c r="G836" s="1775">
        <f t="shared" si="663"/>
        <v>12</v>
      </c>
      <c r="H836" s="1775">
        <f t="shared" si="663"/>
        <v>65</v>
      </c>
      <c r="I836" s="1574"/>
      <c r="J836" s="1812"/>
      <c r="K836" s="1775" t="s">
        <v>446</v>
      </c>
      <c r="L836" s="1775">
        <f t="shared" ref="L836:R836" si="664">SUM(L688,L694,L700,L706,L712,L718,L725,L731,L737,L743,L749,L755,L762,L768,L774,L780,L786,L792,L799,L805,L811,L817,L823,L829)</f>
        <v>137</v>
      </c>
      <c r="M836" s="1775">
        <f t="shared" si="664"/>
        <v>71</v>
      </c>
      <c r="N836" s="1775">
        <f t="shared" si="664"/>
        <v>68</v>
      </c>
      <c r="O836" s="1775">
        <f t="shared" si="664"/>
        <v>139</v>
      </c>
      <c r="P836" s="1775">
        <f t="shared" si="664"/>
        <v>0</v>
      </c>
      <c r="Q836" s="1775">
        <f t="shared" si="664"/>
        <v>0</v>
      </c>
      <c r="R836" s="1775">
        <f t="shared" si="664"/>
        <v>1</v>
      </c>
      <c r="S836" s="1532"/>
      <c r="T836" s="1532"/>
      <c r="U836" s="1532"/>
      <c r="V836" s="1532"/>
      <c r="W836" s="1532"/>
      <c r="X836" s="1532"/>
      <c r="Y836" s="1532"/>
      <c r="Z836" s="1532"/>
      <c r="AA836" s="1532"/>
      <c r="AB836" s="1532"/>
    </row>
    <row r="837">
      <c r="A837" s="1821" t="s">
        <v>751</v>
      </c>
      <c r="B837" s="1775">
        <f t="shared" ref="B837:H837" si="665">SUM(B689,B695,B701,B707,B713,B719,B726,B732,B738,B744,B750,B756,B763,B769,B775,B781,B787,B793,B800,B806,B812,B818,B824,B830)</f>
        <v>4</v>
      </c>
      <c r="C837" s="1775">
        <f t="shared" si="665"/>
        <v>6</v>
      </c>
      <c r="D837" s="1775">
        <f t="shared" si="665"/>
        <v>0</v>
      </c>
      <c r="E837" s="1775">
        <f t="shared" si="665"/>
        <v>0</v>
      </c>
      <c r="F837" s="1775">
        <f t="shared" si="665"/>
        <v>2</v>
      </c>
      <c r="G837" s="1775">
        <f t="shared" si="665"/>
        <v>0</v>
      </c>
      <c r="H837" s="1775">
        <f t="shared" si="665"/>
        <v>12</v>
      </c>
      <c r="I837" s="1574"/>
      <c r="J837" s="1812"/>
      <c r="K837" s="1822" t="s">
        <v>751</v>
      </c>
      <c r="L837" s="1775">
        <f t="shared" ref="L837:Q837" si="666">SUM(L689,L695,L701,L707,L713,L719,L726,L732,L738,L744,L750,L756,L763,L769,L775,L781,L787,L793,L800,L806,L812,L818,L824,L830)</f>
        <v>16</v>
      </c>
      <c r="M837" s="1775">
        <f t="shared" si="666"/>
        <v>4</v>
      </c>
      <c r="N837" s="1775">
        <f t="shared" si="666"/>
        <v>0</v>
      </c>
      <c r="O837" s="1775">
        <f t="shared" si="666"/>
        <v>4</v>
      </c>
      <c r="P837" s="1775">
        <f t="shared" si="666"/>
        <v>0</v>
      </c>
      <c r="Q837" s="1775">
        <f t="shared" si="666"/>
        <v>0</v>
      </c>
      <c r="R837" s="1775"/>
      <c r="S837" s="1532"/>
      <c r="T837" s="1532"/>
      <c r="U837" s="1532"/>
      <c r="V837" s="1532"/>
      <c r="W837" s="1532"/>
      <c r="X837" s="1532"/>
      <c r="Y837" s="1532"/>
      <c r="Z837" s="1532"/>
      <c r="AA837" s="1532"/>
      <c r="AB837" s="1532"/>
    </row>
    <row r="838">
      <c r="A838" s="1774" t="s">
        <v>80</v>
      </c>
      <c r="B838" s="1775">
        <f t="shared" ref="B838:H838" si="667">SUM(B690,B696,B702,B708,B714,B720,B727,B733,B739,B745,B751,B757,B764,B770,B776,B782,B788,B794,B801,B807,B813,B819,B825,B831)</f>
        <v>17</v>
      </c>
      <c r="C838" s="1775">
        <f t="shared" si="667"/>
        <v>18</v>
      </c>
      <c r="D838" s="1775">
        <f t="shared" si="667"/>
        <v>22</v>
      </c>
      <c r="E838" s="1775">
        <f t="shared" si="667"/>
        <v>13</v>
      </c>
      <c r="F838" s="1775">
        <f t="shared" si="667"/>
        <v>11</v>
      </c>
      <c r="G838" s="1775">
        <f t="shared" si="667"/>
        <v>15</v>
      </c>
      <c r="H838" s="1775">
        <f t="shared" si="667"/>
        <v>96</v>
      </c>
      <c r="I838" s="1574"/>
      <c r="J838" s="1812"/>
      <c r="K838" s="1775" t="s">
        <v>80</v>
      </c>
      <c r="L838" s="1775">
        <f t="shared" ref="L838:R838" si="668">SUM(L690,L696,L702,L708,L714,L720,L727,L733,L739,L745,L751,L757,L764,L770,L776,L782,L788,L794,L801,L807,L813,L819,L825,L831)</f>
        <v>620</v>
      </c>
      <c r="M838" s="1775">
        <f t="shared" si="668"/>
        <v>524</v>
      </c>
      <c r="N838" s="1775">
        <f t="shared" si="668"/>
        <v>20</v>
      </c>
      <c r="O838" s="1775">
        <f t="shared" si="668"/>
        <v>544</v>
      </c>
      <c r="P838" s="1775">
        <f t="shared" si="668"/>
        <v>0</v>
      </c>
      <c r="Q838" s="1775">
        <f t="shared" si="668"/>
        <v>0</v>
      </c>
      <c r="R838" s="1775">
        <f t="shared" si="668"/>
        <v>0</v>
      </c>
      <c r="S838" s="1532"/>
      <c r="T838" s="1532"/>
      <c r="U838" s="1532"/>
      <c r="V838" s="1532"/>
      <c r="W838" s="1532"/>
      <c r="X838" s="1532"/>
      <c r="Y838" s="1532"/>
      <c r="Z838" s="1532"/>
      <c r="AA838" s="1532"/>
      <c r="AB838" s="1532"/>
    </row>
    <row r="839">
      <c r="A839" s="1757" t="s">
        <v>9</v>
      </c>
      <c r="B839" s="1758">
        <f t="shared" ref="B839:H839" si="669">SUM(B833:B837)</f>
        <v>169</v>
      </c>
      <c r="C839" s="1758">
        <f t="shared" si="669"/>
        <v>178</v>
      </c>
      <c r="D839" s="1758">
        <f t="shared" si="669"/>
        <v>167</v>
      </c>
      <c r="E839" s="1758">
        <f t="shared" si="669"/>
        <v>103</v>
      </c>
      <c r="F839" s="1758">
        <f t="shared" si="669"/>
        <v>87</v>
      </c>
      <c r="G839" s="1758">
        <f t="shared" si="669"/>
        <v>56</v>
      </c>
      <c r="H839" s="1758">
        <f t="shared" si="669"/>
        <v>760</v>
      </c>
      <c r="I839" s="1561"/>
      <c r="J839" s="1812"/>
      <c r="K839" s="1758" t="s">
        <v>9</v>
      </c>
      <c r="L839" s="1758">
        <f t="shared" ref="L839:Q839" si="670">SUM(L833:L837)</f>
        <v>1296</v>
      </c>
      <c r="M839" s="1758">
        <f t="shared" si="670"/>
        <v>517</v>
      </c>
      <c r="N839" s="1758">
        <f t="shared" si="670"/>
        <v>801</v>
      </c>
      <c r="O839" s="1758">
        <f t="shared" si="670"/>
        <v>1318</v>
      </c>
      <c r="P839" s="1758">
        <f t="shared" si="670"/>
        <v>0</v>
      </c>
      <c r="Q839" s="1758">
        <f t="shared" si="670"/>
        <v>0</v>
      </c>
      <c r="R839" s="1758">
        <f>SUM(R833,R834,R835,R836)</f>
        <v>19</v>
      </c>
      <c r="S839" s="1532"/>
      <c r="T839" s="1532"/>
      <c r="U839" s="1532"/>
      <c r="V839" s="1532"/>
      <c r="W839" s="1532"/>
      <c r="X839" s="1532"/>
      <c r="Y839" s="1532"/>
      <c r="Z839" s="1532"/>
      <c r="AA839" s="1532"/>
      <c r="AB839" s="1532"/>
    </row>
    <row r="840">
      <c r="A840" s="1585"/>
      <c r="B840" s="1585"/>
      <c r="C840" s="1585"/>
      <c r="D840" s="1585"/>
      <c r="E840" s="1586"/>
      <c r="F840" s="1587"/>
      <c r="G840" s="1587"/>
      <c r="H840" s="1587"/>
      <c r="I840" s="1601"/>
      <c r="J840" s="1582"/>
      <c r="K840" s="1581"/>
      <c r="L840" s="1581"/>
      <c r="M840" s="1581"/>
      <c r="N840" s="1581"/>
      <c r="O840" s="1581"/>
      <c r="P840" s="1581"/>
      <c r="Q840" s="1582"/>
      <c r="R840" s="1582"/>
      <c r="S840" s="1582"/>
      <c r="T840" s="1582"/>
      <c r="U840" s="1582"/>
      <c r="V840" s="1582"/>
      <c r="W840" s="1582"/>
      <c r="X840" s="1582"/>
      <c r="Y840" s="1582"/>
      <c r="Z840" s="1582"/>
      <c r="AA840" s="1582"/>
      <c r="AB840" s="1582"/>
    </row>
    <row r="841">
      <c r="A841" s="1757" t="s">
        <v>123</v>
      </c>
      <c r="B841" s="1758" t="s">
        <v>2</v>
      </c>
      <c r="C841" s="1758" t="s">
        <v>3</v>
      </c>
      <c r="D841" s="1758" t="s">
        <v>4</v>
      </c>
      <c r="E841" s="1758" t="s">
        <v>5</v>
      </c>
      <c r="F841" s="1758" t="s">
        <v>6</v>
      </c>
      <c r="G841" s="1758" t="s">
        <v>7</v>
      </c>
      <c r="H841" s="1758" t="s">
        <v>9</v>
      </c>
      <c r="I841" s="1532"/>
      <c r="J841" s="1532"/>
      <c r="K841" s="1532"/>
      <c r="L841" s="1532"/>
      <c r="M841" s="1532"/>
      <c r="N841" s="1532"/>
      <c r="O841" s="1532"/>
      <c r="P841" s="1532"/>
      <c r="Q841" s="1532"/>
      <c r="R841" s="1532"/>
      <c r="S841" s="1532"/>
      <c r="T841" s="1532"/>
      <c r="U841" s="1532"/>
      <c r="V841" s="1532"/>
      <c r="W841" s="1532"/>
      <c r="X841" s="1532"/>
      <c r="Y841" s="1532"/>
      <c r="Z841" s="1532"/>
      <c r="AA841" s="1532"/>
      <c r="AB841" s="1532"/>
    </row>
    <row r="842">
      <c r="A842" s="1756" t="s">
        <v>124</v>
      </c>
      <c r="B842" s="693">
        <f t="shared" ref="B842:G842" si="671">sum(B834:B835)</f>
        <v>58</v>
      </c>
      <c r="C842" s="693">
        <f t="shared" si="671"/>
        <v>56</v>
      </c>
      <c r="D842" s="693">
        <f t="shared" si="671"/>
        <v>46</v>
      </c>
      <c r="E842" s="693">
        <f t="shared" si="671"/>
        <v>10</v>
      </c>
      <c r="F842" s="693">
        <f t="shared" si="671"/>
        <v>3</v>
      </c>
      <c r="G842" s="693">
        <f t="shared" si="671"/>
        <v>2</v>
      </c>
      <c r="H842" s="693">
        <f>sum(B842:G842)</f>
        <v>175</v>
      </c>
      <c r="I842" s="1532"/>
      <c r="J842" s="1532"/>
      <c r="K842" s="1532"/>
      <c r="L842" s="1532"/>
      <c r="M842" s="1532"/>
      <c r="N842" s="1532"/>
      <c r="O842" s="1532"/>
      <c r="P842" s="1532"/>
      <c r="Q842" s="1532"/>
      <c r="R842" s="1532"/>
      <c r="S842" s="1532"/>
      <c r="T842" s="1532"/>
      <c r="U842" s="1532"/>
      <c r="V842" s="1532"/>
      <c r="W842" s="1532"/>
      <c r="X842" s="1532"/>
      <c r="Y842" s="1532"/>
      <c r="Z842" s="1532"/>
      <c r="AA842" s="1532"/>
      <c r="AB842" s="1532"/>
    </row>
    <row r="843">
      <c r="A843" s="1789" t="s">
        <v>126</v>
      </c>
      <c r="B843" s="1777">
        <f t="shared" ref="B843:D843" si="672">(B842*10.01)</f>
        <v>580.58</v>
      </c>
      <c r="C843" s="1777">
        <f t="shared" si="672"/>
        <v>560.56</v>
      </c>
      <c r="D843" s="1777">
        <f t="shared" si="672"/>
        <v>460.46</v>
      </c>
      <c r="E843" s="1777">
        <f t="shared" ref="E843:H843" si="673">(E842*22.5)</f>
        <v>225</v>
      </c>
      <c r="F843" s="1777">
        <f t="shared" si="673"/>
        <v>67.5</v>
      </c>
      <c r="G843" s="1777">
        <f t="shared" si="673"/>
        <v>45</v>
      </c>
      <c r="H843" s="1777">
        <f t="shared" si="673"/>
        <v>3937.5</v>
      </c>
      <c r="I843" s="1603"/>
      <c r="J843" s="1582"/>
      <c r="K843" s="1582"/>
      <c r="L843" s="1582"/>
      <c r="M843" s="1582"/>
      <c r="N843" s="1582"/>
      <c r="O843" s="1582"/>
      <c r="P843" s="1582"/>
      <c r="Q843" s="1582"/>
      <c r="R843" s="1582"/>
      <c r="S843" s="1582"/>
      <c r="T843" s="1582"/>
      <c r="U843" s="1582"/>
      <c r="V843" s="1582"/>
      <c r="W843" s="1582"/>
      <c r="X843" s="1582"/>
      <c r="Y843" s="1582"/>
      <c r="Z843" s="1582"/>
      <c r="AA843" s="1582"/>
      <c r="AB843" s="1582"/>
    </row>
    <row r="844">
      <c r="A844" s="1756" t="s">
        <v>127</v>
      </c>
      <c r="B844" s="693">
        <f t="shared" ref="B844:H844" si="674">B838</f>
        <v>17</v>
      </c>
      <c r="C844" s="693">
        <f t="shared" si="674"/>
        <v>18</v>
      </c>
      <c r="D844" s="693">
        <f t="shared" si="674"/>
        <v>22</v>
      </c>
      <c r="E844" s="693">
        <f t="shared" si="674"/>
        <v>13</v>
      </c>
      <c r="F844" s="693">
        <f t="shared" si="674"/>
        <v>11</v>
      </c>
      <c r="G844" s="693">
        <f t="shared" si="674"/>
        <v>15</v>
      </c>
      <c r="H844" s="693">
        <f t="shared" si="674"/>
        <v>96</v>
      </c>
      <c r="I844" s="1603"/>
      <c r="J844" s="1582"/>
      <c r="K844" s="1582"/>
      <c r="L844" s="1582"/>
      <c r="M844" s="1582"/>
      <c r="N844" s="1582"/>
      <c r="O844" s="1582"/>
      <c r="P844" s="1582"/>
      <c r="Q844" s="1582"/>
      <c r="R844" s="1582"/>
      <c r="S844" s="1582"/>
      <c r="T844" s="1582"/>
      <c r="U844" s="1582"/>
      <c r="V844" s="1582"/>
      <c r="W844" s="1582"/>
      <c r="X844" s="1582"/>
      <c r="Y844" s="1582"/>
      <c r="Z844" s="1582"/>
      <c r="AA844" s="1582"/>
      <c r="AB844" s="1582"/>
    </row>
    <row r="845">
      <c r="A845" s="1756" t="s">
        <v>126</v>
      </c>
      <c r="B845" s="1790">
        <f t="shared" ref="B845:H845" si="675">(B844*5)</f>
        <v>85</v>
      </c>
      <c r="C845" s="1790">
        <f t="shared" si="675"/>
        <v>90</v>
      </c>
      <c r="D845" s="1790">
        <f t="shared" si="675"/>
        <v>110</v>
      </c>
      <c r="E845" s="1790">
        <f t="shared" si="675"/>
        <v>65</v>
      </c>
      <c r="F845" s="1790">
        <f t="shared" si="675"/>
        <v>55</v>
      </c>
      <c r="G845" s="1790">
        <f t="shared" si="675"/>
        <v>75</v>
      </c>
      <c r="H845" s="1790">
        <f t="shared" si="675"/>
        <v>480</v>
      </c>
      <c r="I845" s="1603"/>
      <c r="J845" s="1582"/>
      <c r="K845" s="1582"/>
      <c r="L845" s="1582"/>
      <c r="M845" s="1582"/>
      <c r="N845" s="1582"/>
      <c r="O845" s="1582"/>
      <c r="P845" s="1582"/>
      <c r="Q845" s="1582"/>
      <c r="R845" s="1582"/>
      <c r="S845" s="1582"/>
      <c r="T845" s="1582"/>
      <c r="U845" s="1582"/>
      <c r="V845" s="1582"/>
      <c r="W845" s="1582"/>
      <c r="X845" s="1582"/>
      <c r="Y845" s="1582"/>
      <c r="Z845" s="1582"/>
      <c r="AA845" s="1582"/>
      <c r="AB845" s="1582"/>
    </row>
    <row r="846">
      <c r="A846" s="1757" t="s">
        <v>9</v>
      </c>
      <c r="B846" s="1780">
        <f t="shared" ref="B846:H846" si="676">SUM(B843,B845)</f>
        <v>665.58</v>
      </c>
      <c r="C846" s="1780">
        <f t="shared" si="676"/>
        <v>650.56</v>
      </c>
      <c r="D846" s="1780">
        <f t="shared" si="676"/>
        <v>570.46</v>
      </c>
      <c r="E846" s="1780">
        <f t="shared" si="676"/>
        <v>290</v>
      </c>
      <c r="F846" s="1780">
        <f t="shared" si="676"/>
        <v>122.5</v>
      </c>
      <c r="G846" s="1780">
        <f t="shared" si="676"/>
        <v>120</v>
      </c>
      <c r="H846" s="1780">
        <f t="shared" si="676"/>
        <v>4417.5</v>
      </c>
      <c r="I846" s="1603"/>
      <c r="J846" s="1582"/>
      <c r="K846" s="1582"/>
      <c r="L846" s="1582"/>
      <c r="M846" s="1582"/>
      <c r="N846" s="1582"/>
      <c r="O846" s="1582"/>
      <c r="P846" s="1582"/>
      <c r="Q846" s="1582"/>
      <c r="R846" s="1582"/>
      <c r="S846" s="1582"/>
      <c r="T846" s="1582"/>
      <c r="U846" s="1582"/>
      <c r="V846" s="1582"/>
      <c r="W846" s="1582"/>
      <c r="X846" s="1582"/>
      <c r="Y846" s="1582"/>
      <c r="Z846" s="1582"/>
      <c r="AA846" s="1582"/>
      <c r="AB846" s="1582"/>
    </row>
    <row r="847">
      <c r="A847" s="1585"/>
      <c r="B847" s="1580"/>
      <c r="C847" s="1580"/>
      <c r="D847" s="1580"/>
      <c r="E847" s="1580"/>
      <c r="F847" s="1580"/>
      <c r="G847" s="1586"/>
      <c r="H847" s="1587"/>
      <c r="I847" s="1580"/>
      <c r="J847" s="1582"/>
      <c r="K847" s="1581"/>
      <c r="L847" s="1581"/>
      <c r="M847" s="1581"/>
      <c r="N847" s="1581"/>
      <c r="O847" s="1581"/>
      <c r="P847" s="1581"/>
      <c r="Q847" s="1582"/>
      <c r="R847" s="1582"/>
      <c r="S847" s="1582"/>
      <c r="T847" s="1582"/>
      <c r="U847" s="1582"/>
      <c r="V847" s="1582"/>
      <c r="W847" s="1582"/>
      <c r="X847" s="1582"/>
      <c r="Y847" s="1582"/>
      <c r="Z847" s="1582"/>
      <c r="AA847" s="1582"/>
      <c r="AB847" s="1582"/>
    </row>
    <row r="848">
      <c r="A848" s="1588" t="s">
        <v>758</v>
      </c>
      <c r="B848" s="1580"/>
      <c r="C848" s="1580"/>
      <c r="D848" s="1580"/>
      <c r="E848" s="1580"/>
      <c r="F848" s="1589"/>
      <c r="G848" s="1834" t="s">
        <v>35</v>
      </c>
      <c r="H848" s="1833" t="s">
        <v>36</v>
      </c>
      <c r="I848" s="1580"/>
      <c r="J848" s="1582"/>
      <c r="K848" s="1581"/>
      <c r="L848" s="1581"/>
      <c r="M848" s="1581"/>
      <c r="N848" s="1581"/>
      <c r="O848" s="1581"/>
      <c r="P848" s="1581"/>
      <c r="Q848" s="1582"/>
      <c r="R848" s="1582"/>
      <c r="S848" s="1582"/>
      <c r="T848" s="1582"/>
      <c r="U848" s="1582"/>
      <c r="V848" s="1582"/>
      <c r="W848" s="1582"/>
      <c r="X848" s="1582"/>
      <c r="Y848" s="1582"/>
      <c r="Z848" s="1582"/>
      <c r="AA848" s="1582"/>
      <c r="AB848" s="1582"/>
    </row>
    <row r="849">
      <c r="A849" s="1581"/>
      <c r="B849" s="1580"/>
      <c r="C849" s="1580"/>
      <c r="D849" s="1580"/>
      <c r="E849" s="1580"/>
      <c r="F849" s="1589"/>
      <c r="G849" s="1847" t="s">
        <v>806</v>
      </c>
      <c r="H849" s="1848">
        <f>H340</f>
        <v>585</v>
      </c>
      <c r="I849" s="1580"/>
      <c r="J849" s="1582"/>
      <c r="K849" s="1581"/>
      <c r="L849" s="1581"/>
      <c r="M849" s="1581"/>
      <c r="N849" s="1581"/>
      <c r="O849" s="1581"/>
      <c r="P849" s="1581"/>
      <c r="Q849" s="1582"/>
      <c r="R849" s="1582"/>
      <c r="S849" s="1582"/>
      <c r="T849" s="1582"/>
      <c r="U849" s="1582"/>
      <c r="V849" s="1582"/>
      <c r="W849" s="1582"/>
      <c r="X849" s="1582"/>
      <c r="Y849" s="1582"/>
      <c r="Z849" s="1582"/>
      <c r="AA849" s="1582"/>
      <c r="AB849" s="1582"/>
    </row>
    <row r="850">
      <c r="A850" s="1581"/>
      <c r="B850" s="1580"/>
      <c r="C850" s="1580"/>
      <c r="D850" s="1580"/>
      <c r="E850" s="1580"/>
      <c r="F850" s="1589"/>
      <c r="G850" s="1847" t="s">
        <v>807</v>
      </c>
      <c r="H850" s="1882">
        <f>H839</f>
        <v>760</v>
      </c>
      <c r="I850" s="1580"/>
      <c r="J850" s="1582"/>
      <c r="K850" s="1581"/>
      <c r="L850" s="1581"/>
      <c r="M850" s="1581"/>
      <c r="N850" s="1581"/>
      <c r="O850" s="1581"/>
      <c r="P850" s="1581"/>
      <c r="Q850" s="1582"/>
      <c r="R850" s="1582"/>
      <c r="S850" s="1582"/>
      <c r="T850" s="1582"/>
      <c r="U850" s="1582"/>
      <c r="V850" s="1582"/>
      <c r="W850" s="1582"/>
      <c r="X850" s="1582"/>
      <c r="Y850" s="1582"/>
      <c r="Z850" s="1582"/>
      <c r="AA850" s="1582"/>
      <c r="AB850" s="1582"/>
    </row>
    <row r="851">
      <c r="A851" s="1581"/>
      <c r="B851" s="1580"/>
      <c r="C851" s="1580"/>
      <c r="D851" s="1580"/>
      <c r="E851" s="1580"/>
      <c r="F851" s="1589"/>
      <c r="G851" s="1834" t="s">
        <v>9</v>
      </c>
      <c r="H851" s="1829">
        <f>SUM(H849:H850)</f>
        <v>1345</v>
      </c>
      <c r="I851" s="1580"/>
      <c r="J851" s="1582"/>
      <c r="K851" s="1581"/>
      <c r="L851" s="1581"/>
      <c r="M851" s="1581"/>
      <c r="N851" s="1581"/>
      <c r="O851" s="1581"/>
      <c r="P851" s="1581"/>
      <c r="Q851" s="1582"/>
      <c r="R851" s="1582"/>
      <c r="S851" s="1582"/>
      <c r="T851" s="1582"/>
      <c r="U851" s="1582"/>
      <c r="V851" s="1582"/>
      <c r="W851" s="1582"/>
      <c r="X851" s="1582"/>
      <c r="Y851" s="1582"/>
      <c r="Z851" s="1582"/>
      <c r="AA851" s="1582"/>
      <c r="AB851" s="1582"/>
    </row>
    <row r="852">
      <c r="A852" s="1581"/>
      <c r="B852" s="1580"/>
      <c r="C852" s="1580"/>
      <c r="D852" s="1580"/>
      <c r="E852" s="1580"/>
      <c r="F852" s="1580"/>
      <c r="G852" s="1586"/>
      <c r="H852" s="1587"/>
      <c r="I852" s="1581"/>
      <c r="J852" s="1582"/>
      <c r="K852" s="1581"/>
      <c r="L852" s="1581"/>
      <c r="M852" s="1581"/>
      <c r="N852" s="1581"/>
      <c r="O852" s="1581"/>
      <c r="P852" s="1581"/>
      <c r="Q852" s="1582"/>
      <c r="R852" s="1582"/>
      <c r="S852" s="1582"/>
      <c r="T852" s="1582"/>
      <c r="U852" s="1582"/>
      <c r="V852" s="1582"/>
      <c r="W852" s="1582"/>
      <c r="X852" s="1582"/>
      <c r="Y852" s="1582"/>
      <c r="Z852" s="1582"/>
      <c r="AA852" s="1582"/>
      <c r="AB852" s="1582"/>
    </row>
    <row r="853">
      <c r="A853" s="1581"/>
      <c r="B853" s="1580"/>
      <c r="C853" s="1580"/>
      <c r="D853" s="1580"/>
      <c r="E853" s="1580"/>
      <c r="F853" s="1589"/>
      <c r="G853" s="1781" t="s">
        <v>131</v>
      </c>
      <c r="H853" s="1758">
        <f>(4000-H851)</f>
        <v>2655</v>
      </c>
      <c r="I853" s="1823">
        <f>(H851/H853)</f>
        <v>0.5065913371</v>
      </c>
      <c r="J853" s="1582"/>
      <c r="K853" s="1581"/>
      <c r="L853" s="1581"/>
      <c r="M853" s="1581"/>
      <c r="N853" s="1581"/>
      <c r="O853" s="1581"/>
      <c r="P853" s="1581"/>
      <c r="Q853" s="1582"/>
      <c r="R853" s="1582"/>
      <c r="S853" s="1582"/>
      <c r="T853" s="1582"/>
      <c r="U853" s="1582"/>
      <c r="V853" s="1582"/>
      <c r="W853" s="1582"/>
      <c r="X853" s="1582"/>
      <c r="Y853" s="1582"/>
      <c r="Z853" s="1582"/>
      <c r="AA853" s="1582"/>
      <c r="AB853" s="1582"/>
    </row>
    <row r="854">
      <c r="A854" s="1645"/>
      <c r="B854" s="1883"/>
      <c r="C854" s="1883"/>
      <c r="D854" s="1883"/>
      <c r="E854" s="1883"/>
      <c r="F854" s="1883"/>
      <c r="G854" s="1883"/>
      <c r="H854" s="1853"/>
      <c r="I854" s="1884"/>
      <c r="J854" s="1582"/>
      <c r="K854" s="1582"/>
      <c r="L854" s="1582"/>
      <c r="M854" s="1582"/>
      <c r="N854" s="1582"/>
      <c r="O854" s="1582"/>
      <c r="P854" s="1582"/>
      <c r="Q854" s="1582"/>
      <c r="R854" s="1582"/>
      <c r="S854" s="1582"/>
      <c r="T854" s="1582"/>
      <c r="U854" s="1582"/>
      <c r="V854" s="1582"/>
      <c r="W854" s="1582"/>
      <c r="X854" s="1582"/>
      <c r="Y854" s="1582"/>
      <c r="Z854" s="1582"/>
      <c r="AA854" s="1582"/>
      <c r="AB854" s="1582"/>
    </row>
    <row r="855">
      <c r="A855" s="1754" t="s">
        <v>796</v>
      </c>
      <c r="B855" s="1755">
        <v>8.0</v>
      </c>
      <c r="C855" s="1755">
        <v>9.0</v>
      </c>
      <c r="D855" s="1755">
        <v>10.0</v>
      </c>
      <c r="E855" s="1755">
        <v>11.0</v>
      </c>
      <c r="F855" s="1755">
        <v>12.0</v>
      </c>
      <c r="G855" s="1755">
        <v>13.0</v>
      </c>
      <c r="H855" s="1755">
        <v>14.0</v>
      </c>
      <c r="I855" s="1530"/>
      <c r="J855" s="1530"/>
      <c r="K855" s="1812"/>
      <c r="L855" s="1754" t="s">
        <v>796</v>
      </c>
      <c r="M855" s="1826"/>
      <c r="N855" s="1826"/>
      <c r="O855" s="1826"/>
      <c r="P855" s="1826"/>
      <c r="Q855" s="1826"/>
      <c r="R855" s="1826"/>
      <c r="S855" s="1826"/>
      <c r="T855" s="1532"/>
      <c r="U855" s="1532"/>
      <c r="V855" s="1532"/>
      <c r="W855" s="1532"/>
      <c r="X855" s="1532"/>
      <c r="Y855" s="1532"/>
      <c r="Z855" s="1532"/>
      <c r="AA855" s="1532"/>
      <c r="AB855" s="1532"/>
    </row>
    <row r="856">
      <c r="A856" s="1885" t="s">
        <v>759</v>
      </c>
      <c r="B856" s="693" t="s">
        <v>2</v>
      </c>
      <c r="C856" s="693" t="s">
        <v>3</v>
      </c>
      <c r="D856" s="693" t="s">
        <v>4</v>
      </c>
      <c r="E856" s="693" t="s">
        <v>5</v>
      </c>
      <c r="F856" s="693" t="s">
        <v>6</v>
      </c>
      <c r="G856" s="693" t="s">
        <v>7</v>
      </c>
      <c r="H856" s="690" t="s">
        <v>8</v>
      </c>
      <c r="I856" s="693" t="s">
        <v>9</v>
      </c>
      <c r="J856" s="693" t="s">
        <v>71</v>
      </c>
      <c r="K856" s="1812"/>
      <c r="L856" s="693" t="s">
        <v>331</v>
      </c>
      <c r="M856" s="693" t="s">
        <v>72</v>
      </c>
      <c r="N856" s="693" t="s">
        <v>13</v>
      </c>
      <c r="O856" s="701" t="s">
        <v>73</v>
      </c>
      <c r="P856" s="693" t="s">
        <v>13</v>
      </c>
      <c r="Q856" s="701" t="s">
        <v>74</v>
      </c>
      <c r="R856" s="701" t="s">
        <v>640</v>
      </c>
      <c r="S856" s="1686" t="s">
        <v>592</v>
      </c>
      <c r="T856" s="1532"/>
      <c r="U856" s="1532"/>
      <c r="V856" s="1532"/>
      <c r="W856" s="1532"/>
      <c r="X856" s="1532"/>
      <c r="Y856" s="1532"/>
      <c r="Z856" s="1532"/>
      <c r="AA856" s="1532"/>
      <c r="AB856" s="1532"/>
    </row>
    <row r="857">
      <c r="A857" s="1827" t="s">
        <v>812</v>
      </c>
      <c r="B857" s="1758">
        <f t="shared" ref="B857:H857" si="677">SUM(B858:B861,B863:B865,B868:B871)</f>
        <v>0</v>
      </c>
      <c r="C857" s="1758">
        <f t="shared" si="677"/>
        <v>0</v>
      </c>
      <c r="D857" s="1758">
        <f t="shared" si="677"/>
        <v>0</v>
      </c>
      <c r="E857" s="1758">
        <f t="shared" si="677"/>
        <v>7</v>
      </c>
      <c r="F857" s="1758">
        <f t="shared" si="677"/>
        <v>7</v>
      </c>
      <c r="G857" s="1758">
        <f t="shared" si="677"/>
        <v>16</v>
      </c>
      <c r="H857" s="1758">
        <f t="shared" si="677"/>
        <v>4</v>
      </c>
      <c r="I857" s="1758">
        <f t="shared" ref="I857:I984" si="678">SUM(B857:H857)</f>
        <v>34</v>
      </c>
      <c r="J857" s="1758"/>
      <c r="K857" s="1812"/>
      <c r="L857" s="1827" t="s">
        <v>812</v>
      </c>
      <c r="M857" s="1758"/>
      <c r="N857" s="1758"/>
      <c r="O857" s="1758"/>
      <c r="P857" s="1758"/>
      <c r="Q857" s="1758"/>
      <c r="R857" s="1758"/>
      <c r="S857" s="1758"/>
      <c r="T857" s="1532"/>
      <c r="U857" s="1532"/>
      <c r="V857" s="1532"/>
      <c r="W857" s="1532"/>
      <c r="X857" s="1532"/>
      <c r="Y857" s="1532"/>
      <c r="Z857" s="1532"/>
      <c r="AA857" s="1532"/>
      <c r="AB857" s="1532"/>
    </row>
    <row r="858">
      <c r="A858" s="1828" t="s">
        <v>813</v>
      </c>
      <c r="B858" s="1760">
        <v>0.0</v>
      </c>
      <c r="C858" s="1760">
        <v>0.0</v>
      </c>
      <c r="D858" s="1760">
        <v>0.0</v>
      </c>
      <c r="E858" s="1760">
        <v>2.0</v>
      </c>
      <c r="F858" s="1760">
        <v>1.0</v>
      </c>
      <c r="G858" s="1760">
        <v>6.0</v>
      </c>
      <c r="H858" s="1760">
        <v>3.0</v>
      </c>
      <c r="I858" s="1761">
        <f t="shared" si="678"/>
        <v>12</v>
      </c>
      <c r="J858" s="1762">
        <f>sum(I858:I861)</f>
        <v>21</v>
      </c>
      <c r="K858" s="635"/>
      <c r="L858" s="1828" t="s">
        <v>813</v>
      </c>
      <c r="M858" s="1765">
        <v>25.0</v>
      </c>
      <c r="N858" s="1762">
        <f>(M858-I858)-S858</f>
        <v>13</v>
      </c>
      <c r="O858" s="1765"/>
      <c r="P858" s="1762">
        <f t="shared" ref="P858:P859" si="679">SUM(N858,O858)</f>
        <v>13</v>
      </c>
      <c r="Q858" s="1765"/>
      <c r="R858" s="1762"/>
      <c r="S858" s="1762"/>
      <c r="T858" s="1532"/>
      <c r="U858" s="1532"/>
      <c r="V858" s="1532"/>
      <c r="W858" s="1532"/>
      <c r="X858" s="1532"/>
      <c r="Y858" s="1532"/>
      <c r="Z858" s="1532"/>
      <c r="AA858" s="1532"/>
      <c r="AB858" s="1532"/>
    </row>
    <row r="859">
      <c r="A859" s="1714" t="s">
        <v>77</v>
      </c>
      <c r="B859" s="692">
        <v>0.0</v>
      </c>
      <c r="C859" s="692">
        <v>0.0</v>
      </c>
      <c r="D859" s="692">
        <v>0.0</v>
      </c>
      <c r="E859" s="692">
        <v>0.0</v>
      </c>
      <c r="F859" s="692">
        <v>0.0</v>
      </c>
      <c r="G859" s="690">
        <v>0.0</v>
      </c>
      <c r="H859" s="690">
        <v>0.0</v>
      </c>
      <c r="I859" s="693">
        <f t="shared" si="678"/>
        <v>0</v>
      </c>
      <c r="J859" s="596">
        <f>(J858/70)</f>
        <v>0.3</v>
      </c>
      <c r="K859" s="635"/>
      <c r="L859" s="1714" t="s">
        <v>77</v>
      </c>
      <c r="M859" s="692">
        <v>10.0</v>
      </c>
      <c r="N859" s="701">
        <f>(M859-I859-I860)-S859</f>
        <v>2</v>
      </c>
      <c r="O859" s="692"/>
      <c r="P859" s="701">
        <f t="shared" si="679"/>
        <v>2</v>
      </c>
      <c r="Q859" s="701"/>
      <c r="R859" s="701"/>
      <c r="S859" s="1595"/>
      <c r="T859" s="1532"/>
      <c r="U859" s="1532"/>
      <c r="V859" s="1532"/>
      <c r="W859" s="1532"/>
      <c r="X859" s="1532"/>
      <c r="Y859" s="1532"/>
      <c r="Z859" s="1532"/>
      <c r="AA859" s="1532"/>
      <c r="AB859" s="1532"/>
    </row>
    <row r="860">
      <c r="A860" s="1714" t="s">
        <v>78</v>
      </c>
      <c r="B860" s="692">
        <v>0.0</v>
      </c>
      <c r="C860" s="692">
        <v>0.0</v>
      </c>
      <c r="D860" s="692">
        <v>0.0</v>
      </c>
      <c r="E860" s="692">
        <v>2.0</v>
      </c>
      <c r="F860" s="692">
        <v>2.0</v>
      </c>
      <c r="G860" s="690">
        <v>3.0</v>
      </c>
      <c r="H860" s="690">
        <v>1.0</v>
      </c>
      <c r="I860" s="693">
        <f t="shared" si="678"/>
        <v>8</v>
      </c>
      <c r="J860" s="701"/>
      <c r="K860" s="635"/>
      <c r="L860" s="1714" t="s">
        <v>78</v>
      </c>
      <c r="M860" s="701" t="str">
        <f>P350</f>
        <v>-</v>
      </c>
      <c r="N860" s="701" t="s">
        <v>79</v>
      </c>
      <c r="O860" s="692" t="s">
        <v>79</v>
      </c>
      <c r="P860" s="701" t="s">
        <v>79</v>
      </c>
      <c r="Q860" s="701"/>
      <c r="R860" s="701"/>
      <c r="S860" s="1595"/>
      <c r="T860" s="1532"/>
      <c r="U860" s="1532"/>
      <c r="V860" s="1532"/>
      <c r="W860" s="1532"/>
      <c r="X860" s="1532"/>
      <c r="Y860" s="1532"/>
      <c r="Z860" s="1532"/>
      <c r="AA860" s="1532"/>
      <c r="AB860" s="1532"/>
    </row>
    <row r="861">
      <c r="A861" s="1714" t="s">
        <v>446</v>
      </c>
      <c r="B861" s="692">
        <v>0.0</v>
      </c>
      <c r="C861" s="692">
        <v>0.0</v>
      </c>
      <c r="D861" s="692">
        <v>0.0</v>
      </c>
      <c r="E861" s="692">
        <v>0.0</v>
      </c>
      <c r="F861" s="692">
        <v>1.0</v>
      </c>
      <c r="G861" s="690">
        <v>0.0</v>
      </c>
      <c r="H861" s="690">
        <v>0.0</v>
      </c>
      <c r="I861" s="693">
        <f t="shared" si="678"/>
        <v>1</v>
      </c>
      <c r="J861" s="701"/>
      <c r="K861" s="635"/>
      <c r="L861" s="1714" t="s">
        <v>446</v>
      </c>
      <c r="M861" s="692">
        <v>10.0</v>
      </c>
      <c r="N861" s="701">
        <f>(M861-I861)-S861</f>
        <v>9</v>
      </c>
      <c r="O861" s="692">
        <v>0.0</v>
      </c>
      <c r="P861" s="701">
        <f>SUM(N861,O861)</f>
        <v>9</v>
      </c>
      <c r="Q861" s="701"/>
      <c r="R861" s="701"/>
      <c r="S861" s="1595"/>
      <c r="T861" s="1532"/>
      <c r="U861" s="1532"/>
      <c r="V861" s="1532"/>
      <c r="W861" s="1532"/>
      <c r="X861" s="1532"/>
      <c r="Y861" s="1532"/>
      <c r="Z861" s="1532"/>
      <c r="AA861" s="1532"/>
      <c r="AB861" s="1532"/>
    </row>
    <row r="862">
      <c r="A862" s="1714" t="s">
        <v>80</v>
      </c>
      <c r="B862" s="692">
        <v>0.0</v>
      </c>
      <c r="C862" s="692">
        <v>0.0</v>
      </c>
      <c r="D862" s="692">
        <v>0.0</v>
      </c>
      <c r="E862" s="692">
        <v>0.0</v>
      </c>
      <c r="F862" s="692">
        <v>1.0</v>
      </c>
      <c r="G862" s="690">
        <v>1.0</v>
      </c>
      <c r="H862" s="690">
        <v>1.0</v>
      </c>
      <c r="I862" s="693">
        <f t="shared" si="678"/>
        <v>3</v>
      </c>
      <c r="J862" s="701"/>
      <c r="K862" s="635"/>
      <c r="L862" s="1714" t="s">
        <v>80</v>
      </c>
      <c r="M862" s="692">
        <v>25.0</v>
      </c>
      <c r="N862" s="701">
        <f>(M862-I862)</f>
        <v>22</v>
      </c>
      <c r="O862" s="692">
        <v>0.0</v>
      </c>
      <c r="P862" s="701">
        <f>sum(N862,O862)</f>
        <v>22</v>
      </c>
      <c r="Q862" s="701"/>
      <c r="R862" s="701"/>
      <c r="S862" s="1595"/>
      <c r="T862" s="1532"/>
      <c r="U862" s="1532"/>
      <c r="V862" s="1532"/>
      <c r="W862" s="1532"/>
      <c r="X862" s="1532"/>
      <c r="Y862" s="1532"/>
      <c r="Z862" s="1532"/>
      <c r="AA862" s="1532"/>
      <c r="AB862" s="1532"/>
    </row>
    <row r="863">
      <c r="A863" s="1828" t="s">
        <v>814</v>
      </c>
      <c r="B863" s="1760">
        <v>0.0</v>
      </c>
      <c r="C863" s="1760">
        <v>0.0</v>
      </c>
      <c r="D863" s="1760">
        <v>0.0</v>
      </c>
      <c r="E863" s="1760">
        <v>2.0</v>
      </c>
      <c r="F863" s="1760">
        <v>2.0</v>
      </c>
      <c r="G863" s="1760">
        <v>4.0</v>
      </c>
      <c r="H863" s="1760">
        <v>0.0</v>
      </c>
      <c r="I863" s="1761">
        <f t="shared" si="678"/>
        <v>8</v>
      </c>
      <c r="J863" s="1762">
        <f>sum(I863:I866)</f>
        <v>14</v>
      </c>
      <c r="K863" s="635"/>
      <c r="L863" s="1828" t="s">
        <v>814</v>
      </c>
      <c r="M863" s="1765">
        <v>25.0</v>
      </c>
      <c r="N863" s="1762">
        <f>(M863-I863)-S863</f>
        <v>17</v>
      </c>
      <c r="O863" s="1765"/>
      <c r="P863" s="1762">
        <f t="shared" ref="P863:P864" si="680">SUM(N863,O863)</f>
        <v>17</v>
      </c>
      <c r="Q863" s="1765"/>
      <c r="R863" s="1762"/>
      <c r="S863" s="1762"/>
      <c r="T863" s="1532"/>
      <c r="U863" s="1532"/>
      <c r="V863" s="1532"/>
      <c r="W863" s="1532"/>
      <c r="X863" s="1532"/>
      <c r="Y863" s="1532"/>
      <c r="Z863" s="1532"/>
      <c r="AA863" s="1532"/>
      <c r="AB863" s="1532"/>
    </row>
    <row r="864">
      <c r="A864" s="1714" t="s">
        <v>77</v>
      </c>
      <c r="B864" s="692">
        <v>0.0</v>
      </c>
      <c r="C864" s="692">
        <v>0.0</v>
      </c>
      <c r="D864" s="692">
        <v>0.0</v>
      </c>
      <c r="E864" s="692">
        <v>0.0</v>
      </c>
      <c r="F864" s="692">
        <v>0.0</v>
      </c>
      <c r="G864" s="690">
        <v>0.0</v>
      </c>
      <c r="H864" s="690">
        <v>0.0</v>
      </c>
      <c r="I864" s="693">
        <f t="shared" si="678"/>
        <v>0</v>
      </c>
      <c r="J864" s="596">
        <f>(J863/70)</f>
        <v>0.2</v>
      </c>
      <c r="K864" s="635"/>
      <c r="L864" s="1714" t="s">
        <v>77</v>
      </c>
      <c r="M864" s="692">
        <v>10.0</v>
      </c>
      <c r="N864" s="701">
        <f>(M864-I864-I865)-S864</f>
        <v>5</v>
      </c>
      <c r="O864" s="692">
        <v>0.0</v>
      </c>
      <c r="P864" s="701">
        <f t="shared" si="680"/>
        <v>5</v>
      </c>
      <c r="Q864" s="701"/>
      <c r="R864" s="701"/>
      <c r="S864" s="1595"/>
      <c r="T864" s="1532"/>
      <c r="U864" s="1532"/>
      <c r="V864" s="1532"/>
      <c r="W864" s="1532"/>
      <c r="X864" s="1532"/>
      <c r="Y864" s="1532"/>
      <c r="Z864" s="1532"/>
      <c r="AA864" s="1532"/>
      <c r="AB864" s="1532"/>
    </row>
    <row r="865">
      <c r="A865" s="1714" t="s">
        <v>78</v>
      </c>
      <c r="B865" s="692">
        <v>0.0</v>
      </c>
      <c r="C865" s="692">
        <v>0.0</v>
      </c>
      <c r="D865" s="692">
        <v>0.0</v>
      </c>
      <c r="E865" s="692">
        <v>1.0</v>
      </c>
      <c r="F865" s="692">
        <v>1.0</v>
      </c>
      <c r="G865" s="690">
        <v>3.0</v>
      </c>
      <c r="H865" s="690">
        <v>0.0</v>
      </c>
      <c r="I865" s="693">
        <f t="shared" si="678"/>
        <v>5</v>
      </c>
      <c r="J865" s="701"/>
      <c r="K865" s="635"/>
      <c r="L865" s="1714" t="s">
        <v>78</v>
      </c>
      <c r="M865" s="701" t="str">
        <f>P355</f>
        <v>-</v>
      </c>
      <c r="N865" s="701" t="s">
        <v>79</v>
      </c>
      <c r="O865" s="692" t="s">
        <v>79</v>
      </c>
      <c r="P865" s="701" t="s">
        <v>79</v>
      </c>
      <c r="Q865" s="701"/>
      <c r="R865" s="701"/>
      <c r="S865" s="1595"/>
      <c r="T865" s="1532"/>
      <c r="U865" s="1532"/>
      <c r="V865" s="1532"/>
      <c r="W865" s="1532"/>
      <c r="X865" s="1532"/>
      <c r="Y865" s="1532"/>
      <c r="Z865" s="1532"/>
      <c r="AA865" s="1532"/>
      <c r="AB865" s="1532"/>
    </row>
    <row r="866">
      <c r="A866" s="1714" t="s">
        <v>446</v>
      </c>
      <c r="B866" s="692">
        <v>0.0</v>
      </c>
      <c r="C866" s="692">
        <v>0.0</v>
      </c>
      <c r="D866" s="692">
        <v>0.0</v>
      </c>
      <c r="E866" s="692">
        <v>0.0</v>
      </c>
      <c r="F866" s="692">
        <v>0.0</v>
      </c>
      <c r="G866" s="690">
        <v>1.0</v>
      </c>
      <c r="H866" s="690">
        <v>0.0</v>
      </c>
      <c r="I866" s="693">
        <f t="shared" si="678"/>
        <v>1</v>
      </c>
      <c r="J866" s="701"/>
      <c r="K866" s="635"/>
      <c r="L866" s="1714" t="s">
        <v>446</v>
      </c>
      <c r="M866" s="692">
        <v>10.0</v>
      </c>
      <c r="N866" s="701">
        <f>(M866-I866)-S866</f>
        <v>9</v>
      </c>
      <c r="O866" s="692">
        <v>0.0</v>
      </c>
      <c r="P866" s="701">
        <f>SUM(N866,O866)</f>
        <v>9</v>
      </c>
      <c r="Q866" s="701"/>
      <c r="R866" s="701"/>
      <c r="S866" s="1595"/>
      <c r="T866" s="1532"/>
      <c r="U866" s="1532"/>
      <c r="V866" s="1532"/>
      <c r="W866" s="1532"/>
      <c r="X866" s="1532"/>
      <c r="Y866" s="1532"/>
      <c r="Z866" s="1532"/>
      <c r="AA866" s="1532"/>
      <c r="AB866" s="1532"/>
    </row>
    <row r="867">
      <c r="A867" s="1714" t="s">
        <v>80</v>
      </c>
      <c r="B867" s="692">
        <v>0.0</v>
      </c>
      <c r="C867" s="692">
        <v>0.0</v>
      </c>
      <c r="D867" s="692">
        <v>0.0</v>
      </c>
      <c r="E867" s="692">
        <v>2.0</v>
      </c>
      <c r="F867" s="692">
        <v>1.0</v>
      </c>
      <c r="G867" s="690">
        <v>1.0</v>
      </c>
      <c r="H867" s="690">
        <v>0.0</v>
      </c>
      <c r="I867" s="693">
        <f t="shared" si="678"/>
        <v>4</v>
      </c>
      <c r="J867" s="701"/>
      <c r="K867" s="635"/>
      <c r="L867" s="1714" t="s">
        <v>80</v>
      </c>
      <c r="M867" s="692">
        <v>25.0</v>
      </c>
      <c r="N867" s="701">
        <f>(M867-I867)</f>
        <v>21</v>
      </c>
      <c r="O867" s="692">
        <v>0.0</v>
      </c>
      <c r="P867" s="701">
        <f>sum(N867,O867)</f>
        <v>21</v>
      </c>
      <c r="Q867" s="701"/>
      <c r="R867" s="701"/>
      <c r="S867" s="1595"/>
      <c r="T867" s="1532"/>
      <c r="U867" s="1532"/>
      <c r="V867" s="1532"/>
      <c r="W867" s="1532"/>
      <c r="X867" s="1532"/>
      <c r="Y867" s="1532"/>
      <c r="Z867" s="1532"/>
      <c r="AA867" s="1532"/>
      <c r="AB867" s="1532"/>
    </row>
    <row r="868">
      <c r="A868" s="1828" t="s">
        <v>760</v>
      </c>
      <c r="B868" s="1760">
        <v>0.0</v>
      </c>
      <c r="C868" s="1760">
        <v>0.0</v>
      </c>
      <c r="D868" s="1760">
        <v>0.0</v>
      </c>
      <c r="E868" s="1760">
        <v>0.0</v>
      </c>
      <c r="F868" s="1760">
        <v>0.0</v>
      </c>
      <c r="G868" s="1760">
        <v>0.0</v>
      </c>
      <c r="H868" s="1760">
        <v>0.0</v>
      </c>
      <c r="I868" s="1761">
        <f t="shared" si="678"/>
        <v>0</v>
      </c>
      <c r="J868" s="1762">
        <f>sum(I868:I871)</f>
        <v>0</v>
      </c>
      <c r="K868" s="635"/>
      <c r="L868" s="1828" t="s">
        <v>815</v>
      </c>
      <c r="M868" s="1765">
        <v>0.0</v>
      </c>
      <c r="N868" s="1762">
        <f>(M868-I868)-S868</f>
        <v>0</v>
      </c>
      <c r="O868" s="1765">
        <v>25.0</v>
      </c>
      <c r="P868" s="1762">
        <f t="shared" ref="P868:P869" si="681">SUM(N868,O868)</f>
        <v>25</v>
      </c>
      <c r="Q868" s="1765"/>
      <c r="R868" s="1762"/>
      <c r="S868" s="1762"/>
      <c r="T868" s="1532"/>
      <c r="U868" s="1532"/>
      <c r="V868" s="1532"/>
      <c r="W868" s="1532"/>
      <c r="X868" s="1532"/>
      <c r="Y868" s="1532"/>
      <c r="Z868" s="1532"/>
      <c r="AA868" s="1532"/>
      <c r="AB868" s="1532"/>
    </row>
    <row r="869">
      <c r="A869" s="1714" t="s">
        <v>77</v>
      </c>
      <c r="B869" s="692">
        <v>0.0</v>
      </c>
      <c r="C869" s="692">
        <v>0.0</v>
      </c>
      <c r="D869" s="692">
        <v>0.0</v>
      </c>
      <c r="E869" s="692">
        <v>0.0</v>
      </c>
      <c r="F869" s="692">
        <v>0.0</v>
      </c>
      <c r="G869" s="690">
        <v>0.0</v>
      </c>
      <c r="H869" s="690">
        <v>0.0</v>
      </c>
      <c r="I869" s="693">
        <f t="shared" si="678"/>
        <v>0</v>
      </c>
      <c r="J869" s="596">
        <f>(J868/70)</f>
        <v>0</v>
      </c>
      <c r="K869" s="635"/>
      <c r="L869" s="1714" t="s">
        <v>77</v>
      </c>
      <c r="M869" s="692">
        <v>0.0</v>
      </c>
      <c r="N869" s="701">
        <f>(M869-I869-I870)-S869</f>
        <v>0</v>
      </c>
      <c r="O869" s="692">
        <v>10.0</v>
      </c>
      <c r="P869" s="701">
        <f t="shared" si="681"/>
        <v>10</v>
      </c>
      <c r="Q869" s="701"/>
      <c r="R869" s="701"/>
      <c r="S869" s="1595"/>
      <c r="T869" s="1532"/>
      <c r="U869" s="1532"/>
      <c r="V869" s="1532"/>
      <c r="W869" s="1532"/>
      <c r="X869" s="1532"/>
      <c r="Y869" s="1532"/>
      <c r="Z869" s="1532"/>
      <c r="AA869" s="1532"/>
      <c r="AB869" s="1532"/>
    </row>
    <row r="870">
      <c r="A870" s="1714" t="s">
        <v>78</v>
      </c>
      <c r="B870" s="692">
        <v>0.0</v>
      </c>
      <c r="C870" s="692">
        <v>0.0</v>
      </c>
      <c r="D870" s="692">
        <v>0.0</v>
      </c>
      <c r="E870" s="692">
        <v>0.0</v>
      </c>
      <c r="F870" s="692">
        <v>0.0</v>
      </c>
      <c r="G870" s="690">
        <v>0.0</v>
      </c>
      <c r="H870" s="690">
        <v>0.0</v>
      </c>
      <c r="I870" s="693">
        <f t="shared" si="678"/>
        <v>0</v>
      </c>
      <c r="J870" s="701"/>
      <c r="K870" s="635"/>
      <c r="L870" s="1714" t="s">
        <v>78</v>
      </c>
      <c r="M870" s="701" t="str">
        <f>P360</f>
        <v>-</v>
      </c>
      <c r="N870" s="701" t="s">
        <v>79</v>
      </c>
      <c r="O870" s="692" t="s">
        <v>79</v>
      </c>
      <c r="P870" s="701" t="s">
        <v>79</v>
      </c>
      <c r="Q870" s="701"/>
      <c r="R870" s="701"/>
      <c r="S870" s="1595"/>
      <c r="T870" s="1532"/>
      <c r="U870" s="1532"/>
      <c r="V870" s="1532"/>
      <c r="W870" s="1532"/>
      <c r="X870" s="1532"/>
      <c r="Y870" s="1532"/>
      <c r="Z870" s="1532"/>
      <c r="AA870" s="1532"/>
      <c r="AB870" s="1532"/>
    </row>
    <row r="871">
      <c r="A871" s="1714" t="s">
        <v>446</v>
      </c>
      <c r="B871" s="692">
        <v>0.0</v>
      </c>
      <c r="C871" s="692">
        <v>0.0</v>
      </c>
      <c r="D871" s="692">
        <v>0.0</v>
      </c>
      <c r="E871" s="692">
        <v>0.0</v>
      </c>
      <c r="F871" s="692">
        <v>0.0</v>
      </c>
      <c r="G871" s="690">
        <v>0.0</v>
      </c>
      <c r="H871" s="690">
        <v>0.0</v>
      </c>
      <c r="I871" s="693">
        <f t="shared" si="678"/>
        <v>0</v>
      </c>
      <c r="J871" s="701"/>
      <c r="K871" s="635"/>
      <c r="L871" s="1714" t="s">
        <v>446</v>
      </c>
      <c r="M871" s="692">
        <v>0.0</v>
      </c>
      <c r="N871" s="701">
        <f>(M871-I871)-S871</f>
        <v>0</v>
      </c>
      <c r="O871" s="692">
        <v>10.0</v>
      </c>
      <c r="P871" s="701">
        <f>SUM(N871,O871)</f>
        <v>10</v>
      </c>
      <c r="Q871" s="701"/>
      <c r="R871" s="701"/>
      <c r="S871" s="1595"/>
      <c r="T871" s="1532"/>
      <c r="U871" s="1532"/>
      <c r="V871" s="1532"/>
      <c r="W871" s="1532"/>
      <c r="X871" s="1532"/>
      <c r="Y871" s="1532"/>
      <c r="Z871" s="1532"/>
      <c r="AA871" s="1532"/>
      <c r="AB871" s="1532"/>
    </row>
    <row r="872">
      <c r="A872" s="1714" t="s">
        <v>80</v>
      </c>
      <c r="B872" s="692">
        <v>0.0</v>
      </c>
      <c r="C872" s="692">
        <v>0.0</v>
      </c>
      <c r="D872" s="692">
        <v>0.0</v>
      </c>
      <c r="E872" s="692">
        <v>0.0</v>
      </c>
      <c r="F872" s="692">
        <v>0.0</v>
      </c>
      <c r="G872" s="690">
        <v>0.0</v>
      </c>
      <c r="H872" s="690">
        <v>0.0</v>
      </c>
      <c r="I872" s="693">
        <f t="shared" si="678"/>
        <v>0</v>
      </c>
      <c r="J872" s="701"/>
      <c r="K872" s="635"/>
      <c r="L872" s="1714" t="s">
        <v>80</v>
      </c>
      <c r="M872" s="692">
        <v>0.0</v>
      </c>
      <c r="N872" s="701">
        <f>(M872-I872)</f>
        <v>0</v>
      </c>
      <c r="O872" s="692">
        <v>25.0</v>
      </c>
      <c r="P872" s="701">
        <f>sum(N872,O872)</f>
        <v>25</v>
      </c>
      <c r="Q872" s="701"/>
      <c r="R872" s="701"/>
      <c r="S872" s="1595"/>
      <c r="T872" s="1532"/>
      <c r="U872" s="1532"/>
      <c r="V872" s="1532"/>
      <c r="W872" s="1532"/>
      <c r="X872" s="1532"/>
      <c r="Y872" s="1532"/>
      <c r="Z872" s="1532"/>
      <c r="AA872" s="1532"/>
      <c r="AB872" s="1532"/>
    </row>
    <row r="873">
      <c r="A873" s="1827" t="s">
        <v>816</v>
      </c>
      <c r="B873" s="1758">
        <f t="shared" ref="B873:H873" si="682">SUM(B874:B877,B879:B881,B884:B887)</f>
        <v>0</v>
      </c>
      <c r="C873" s="1758">
        <f t="shared" si="682"/>
        <v>0</v>
      </c>
      <c r="D873" s="1758">
        <f t="shared" si="682"/>
        <v>0</v>
      </c>
      <c r="E873" s="1758">
        <f t="shared" si="682"/>
        <v>0</v>
      </c>
      <c r="F873" s="1788">
        <f t="shared" si="682"/>
        <v>5</v>
      </c>
      <c r="G873" s="1758">
        <f t="shared" si="682"/>
        <v>11</v>
      </c>
      <c r="H873" s="1758">
        <f t="shared" si="682"/>
        <v>10</v>
      </c>
      <c r="I873" s="1758">
        <f t="shared" si="678"/>
        <v>26</v>
      </c>
      <c r="J873" s="1748"/>
      <c r="K873" s="635"/>
      <c r="L873" s="1827" t="s">
        <v>816</v>
      </c>
      <c r="M873" s="1748"/>
      <c r="N873" s="1748"/>
      <c r="O873" s="1749"/>
      <c r="P873" s="1748"/>
      <c r="Q873" s="1748"/>
      <c r="R873" s="1748"/>
      <c r="S873" s="1748"/>
      <c r="T873" s="1532"/>
      <c r="U873" s="1532"/>
      <c r="V873" s="1532"/>
      <c r="W873" s="1532"/>
      <c r="X873" s="1532"/>
      <c r="Y873" s="1532"/>
      <c r="Z873" s="1532"/>
      <c r="AA873" s="1532"/>
      <c r="AB873" s="1532"/>
    </row>
    <row r="874">
      <c r="A874" s="1828" t="s">
        <v>817</v>
      </c>
      <c r="B874" s="1765">
        <v>0.0</v>
      </c>
      <c r="C874" s="1765">
        <v>0.0</v>
      </c>
      <c r="D874" s="1765">
        <v>0.0</v>
      </c>
      <c r="E874" s="1765">
        <v>0.0</v>
      </c>
      <c r="F874" s="1765">
        <v>1.0</v>
      </c>
      <c r="G874" s="1760">
        <v>2.0</v>
      </c>
      <c r="H874" s="1760">
        <v>1.0</v>
      </c>
      <c r="I874" s="1761">
        <f t="shared" si="678"/>
        <v>4</v>
      </c>
      <c r="J874" s="1762">
        <f>sum(I874:I877)</f>
        <v>11</v>
      </c>
      <c r="K874" s="635"/>
      <c r="L874" s="1828" t="s">
        <v>817</v>
      </c>
      <c r="M874" s="1765">
        <v>25.0</v>
      </c>
      <c r="N874" s="1762">
        <f>(M874-I874)-S874</f>
        <v>21</v>
      </c>
      <c r="O874" s="1765"/>
      <c r="P874" s="1762">
        <f t="shared" ref="P874:P875" si="683">SUM(N874,O874)</f>
        <v>21</v>
      </c>
      <c r="Q874" s="1762"/>
      <c r="R874" s="1762"/>
      <c r="S874" s="1762"/>
      <c r="T874" s="1532"/>
      <c r="U874" s="1532"/>
      <c r="V874" s="1532"/>
      <c r="W874" s="1532"/>
      <c r="X874" s="1532"/>
      <c r="Y874" s="1532"/>
      <c r="Z874" s="1532"/>
      <c r="AA874" s="1532"/>
      <c r="AB874" s="1532"/>
    </row>
    <row r="875">
      <c r="A875" s="1714" t="s">
        <v>77</v>
      </c>
      <c r="B875" s="692">
        <v>0.0</v>
      </c>
      <c r="C875" s="692">
        <v>0.0</v>
      </c>
      <c r="D875" s="692">
        <v>0.0</v>
      </c>
      <c r="E875" s="692">
        <v>0.0</v>
      </c>
      <c r="F875" s="692">
        <v>0.0</v>
      </c>
      <c r="G875" s="692">
        <v>0.0</v>
      </c>
      <c r="H875" s="690">
        <v>0.0</v>
      </c>
      <c r="I875" s="693">
        <f t="shared" si="678"/>
        <v>0</v>
      </c>
      <c r="J875" s="596">
        <f>(J874/70)</f>
        <v>0.1571428571</v>
      </c>
      <c r="K875" s="635"/>
      <c r="L875" s="1714" t="s">
        <v>77</v>
      </c>
      <c r="M875" s="692">
        <v>10.0</v>
      </c>
      <c r="N875" s="701">
        <f>(M875-I875-I876)-S875</f>
        <v>5</v>
      </c>
      <c r="O875" s="692"/>
      <c r="P875" s="701">
        <f t="shared" si="683"/>
        <v>5</v>
      </c>
      <c r="Q875" s="701"/>
      <c r="R875" s="701"/>
      <c r="S875" s="1595"/>
      <c r="T875" s="1532"/>
      <c r="U875" s="1532"/>
      <c r="V875" s="1532"/>
      <c r="W875" s="1532"/>
      <c r="X875" s="1532"/>
      <c r="Y875" s="1532"/>
      <c r="Z875" s="1532"/>
      <c r="AA875" s="1532"/>
      <c r="AB875" s="1532"/>
    </row>
    <row r="876">
      <c r="A876" s="1714" t="s">
        <v>78</v>
      </c>
      <c r="B876" s="692">
        <v>0.0</v>
      </c>
      <c r="C876" s="692">
        <v>0.0</v>
      </c>
      <c r="D876" s="692">
        <v>0.0</v>
      </c>
      <c r="E876" s="692">
        <v>0.0</v>
      </c>
      <c r="F876" s="692">
        <v>1.0</v>
      </c>
      <c r="G876" s="692">
        <v>2.0</v>
      </c>
      <c r="H876" s="690">
        <v>2.0</v>
      </c>
      <c r="I876" s="693">
        <f t="shared" si="678"/>
        <v>5</v>
      </c>
      <c r="J876" s="701"/>
      <c r="K876" s="635"/>
      <c r="L876" s="1714" t="s">
        <v>78</v>
      </c>
      <c r="M876" s="701" t="str">
        <f>P355</f>
        <v>-</v>
      </c>
      <c r="N876" s="701" t="s">
        <v>79</v>
      </c>
      <c r="O876" s="692"/>
      <c r="P876" s="701" t="s">
        <v>79</v>
      </c>
      <c r="Q876" s="701"/>
      <c r="R876" s="701"/>
      <c r="S876" s="1595"/>
      <c r="T876" s="1532"/>
      <c r="U876" s="1532"/>
      <c r="V876" s="1532"/>
      <c r="W876" s="1532"/>
      <c r="X876" s="1532"/>
      <c r="Y876" s="1532"/>
      <c r="Z876" s="1532"/>
      <c r="AA876" s="1532"/>
      <c r="AB876" s="1532"/>
    </row>
    <row r="877">
      <c r="A877" s="1714" t="s">
        <v>446</v>
      </c>
      <c r="B877" s="692">
        <v>0.0</v>
      </c>
      <c r="C877" s="692">
        <v>0.0</v>
      </c>
      <c r="D877" s="692">
        <v>0.0</v>
      </c>
      <c r="E877" s="692">
        <v>0.0</v>
      </c>
      <c r="F877" s="692">
        <v>0.0</v>
      </c>
      <c r="G877" s="692">
        <v>2.0</v>
      </c>
      <c r="H877" s="690">
        <v>0.0</v>
      </c>
      <c r="I877" s="693">
        <f t="shared" si="678"/>
        <v>2</v>
      </c>
      <c r="J877" s="701"/>
      <c r="K877" s="635"/>
      <c r="L877" s="1714" t="s">
        <v>446</v>
      </c>
      <c r="M877" s="692">
        <v>10.0</v>
      </c>
      <c r="N877" s="701">
        <f>(M877-I877)-S877</f>
        <v>8</v>
      </c>
      <c r="O877" s="692"/>
      <c r="P877" s="701">
        <f>SUM(N877,O877)</f>
        <v>8</v>
      </c>
      <c r="Q877" s="701"/>
      <c r="R877" s="701"/>
      <c r="S877" s="1595"/>
      <c r="T877" s="1532"/>
      <c r="U877" s="1532"/>
      <c r="V877" s="1532"/>
      <c r="W877" s="1532"/>
      <c r="X877" s="1532"/>
      <c r="Y877" s="1532"/>
      <c r="Z877" s="1532"/>
      <c r="AA877" s="1532"/>
      <c r="AB877" s="1532"/>
    </row>
    <row r="878">
      <c r="A878" s="1714" t="s">
        <v>80</v>
      </c>
      <c r="B878" s="692">
        <v>0.0</v>
      </c>
      <c r="C878" s="692">
        <v>0.0</v>
      </c>
      <c r="D878" s="692">
        <v>0.0</v>
      </c>
      <c r="E878" s="692">
        <v>0.0</v>
      </c>
      <c r="F878" s="692">
        <v>0.0</v>
      </c>
      <c r="G878" s="692">
        <v>0.0</v>
      </c>
      <c r="H878" s="690">
        <v>1.0</v>
      </c>
      <c r="I878" s="693">
        <f t="shared" si="678"/>
        <v>1</v>
      </c>
      <c r="J878" s="701"/>
      <c r="K878" s="635"/>
      <c r="L878" s="1714" t="s">
        <v>80</v>
      </c>
      <c r="M878" s="692">
        <v>25.0</v>
      </c>
      <c r="N878" s="701">
        <f>(M878-I878)</f>
        <v>24</v>
      </c>
      <c r="O878" s="692"/>
      <c r="P878" s="701">
        <f>sum(N878,O878)</f>
        <v>24</v>
      </c>
      <c r="Q878" s="701"/>
      <c r="R878" s="701"/>
      <c r="S878" s="1595"/>
      <c r="T878" s="1532"/>
      <c r="U878" s="1532"/>
      <c r="V878" s="1532"/>
      <c r="W878" s="1532"/>
      <c r="X878" s="1532"/>
      <c r="Y878" s="1532"/>
      <c r="Z878" s="1532"/>
      <c r="AA878" s="1532"/>
      <c r="AB878" s="1532"/>
    </row>
    <row r="879">
      <c r="A879" s="1828" t="s">
        <v>818</v>
      </c>
      <c r="B879" s="1765">
        <v>0.0</v>
      </c>
      <c r="C879" s="1765">
        <v>0.0</v>
      </c>
      <c r="D879" s="1765">
        <v>0.0</v>
      </c>
      <c r="E879" s="1765">
        <v>0.0</v>
      </c>
      <c r="F879" s="1765">
        <v>2.0</v>
      </c>
      <c r="G879" s="1760">
        <v>4.0</v>
      </c>
      <c r="H879" s="1760">
        <v>4.0</v>
      </c>
      <c r="I879" s="1761">
        <f t="shared" si="678"/>
        <v>10</v>
      </c>
      <c r="J879" s="1762">
        <f>sum(I879:I882)</f>
        <v>15</v>
      </c>
      <c r="K879" s="635"/>
      <c r="L879" s="1828" t="s">
        <v>818</v>
      </c>
      <c r="M879" s="1765">
        <v>45.0</v>
      </c>
      <c r="N879" s="1762">
        <f>(M879-I879)-S879</f>
        <v>35</v>
      </c>
      <c r="O879" s="1765"/>
      <c r="P879" s="1762">
        <f t="shared" ref="P879:P880" si="684">SUM(N879,O879)</f>
        <v>35</v>
      </c>
      <c r="Q879" s="1762"/>
      <c r="R879" s="1762"/>
      <c r="S879" s="1762"/>
      <c r="T879" s="1532"/>
      <c r="U879" s="1532"/>
      <c r="V879" s="1532"/>
      <c r="W879" s="1532"/>
      <c r="X879" s="1532"/>
      <c r="Y879" s="1532"/>
      <c r="Z879" s="1532"/>
      <c r="AA879" s="1532"/>
      <c r="AB879" s="1532"/>
    </row>
    <row r="880">
      <c r="A880" s="1714" t="s">
        <v>77</v>
      </c>
      <c r="B880" s="692">
        <v>0.0</v>
      </c>
      <c r="C880" s="692">
        <v>0.0</v>
      </c>
      <c r="D880" s="692">
        <v>0.0</v>
      </c>
      <c r="E880" s="692">
        <v>0.0</v>
      </c>
      <c r="F880" s="692">
        <v>0.0</v>
      </c>
      <c r="G880" s="692">
        <v>0.0</v>
      </c>
      <c r="H880" s="690">
        <v>0.0</v>
      </c>
      <c r="I880" s="693">
        <f t="shared" si="678"/>
        <v>0</v>
      </c>
      <c r="J880" s="596">
        <f>(J879/70)</f>
        <v>0.2142857143</v>
      </c>
      <c r="K880" s="635"/>
      <c r="L880" s="1714" t="s">
        <v>77</v>
      </c>
      <c r="M880" s="692">
        <v>10.0</v>
      </c>
      <c r="N880" s="701">
        <f>(M880-I880-I881)-S880</f>
        <v>5</v>
      </c>
      <c r="O880" s="692"/>
      <c r="P880" s="701">
        <f t="shared" si="684"/>
        <v>5</v>
      </c>
      <c r="Q880" s="701"/>
      <c r="R880" s="701"/>
      <c r="S880" s="1595"/>
      <c r="T880" s="1532"/>
      <c r="U880" s="1532"/>
      <c r="V880" s="1532"/>
      <c r="W880" s="1532"/>
      <c r="X880" s="1532"/>
      <c r="Y880" s="1532"/>
      <c r="Z880" s="1532"/>
      <c r="AA880" s="1532"/>
      <c r="AB880" s="1532"/>
    </row>
    <row r="881">
      <c r="A881" s="1714" t="s">
        <v>78</v>
      </c>
      <c r="B881" s="692">
        <v>0.0</v>
      </c>
      <c r="C881" s="692">
        <v>0.0</v>
      </c>
      <c r="D881" s="692">
        <v>0.0</v>
      </c>
      <c r="E881" s="692">
        <v>0.0</v>
      </c>
      <c r="F881" s="692">
        <v>1.0</v>
      </c>
      <c r="G881" s="692">
        <v>1.0</v>
      </c>
      <c r="H881" s="690">
        <v>3.0</v>
      </c>
      <c r="I881" s="693">
        <f t="shared" si="678"/>
        <v>5</v>
      </c>
      <c r="J881" s="701"/>
      <c r="K881" s="635"/>
      <c r="L881" s="1714" t="s">
        <v>78</v>
      </c>
      <c r="M881" s="701" t="str">
        <f>P360</f>
        <v>-</v>
      </c>
      <c r="N881" s="701" t="s">
        <v>79</v>
      </c>
      <c r="O881" s="692"/>
      <c r="P881" s="701" t="s">
        <v>79</v>
      </c>
      <c r="Q881" s="701"/>
      <c r="R881" s="701"/>
      <c r="S881" s="1595"/>
      <c r="T881" s="1532"/>
      <c r="U881" s="1532"/>
      <c r="V881" s="1532"/>
      <c r="W881" s="1532"/>
      <c r="X881" s="1532"/>
      <c r="Y881" s="1532"/>
      <c r="Z881" s="1532"/>
      <c r="AA881" s="1532"/>
      <c r="AB881" s="1532"/>
    </row>
    <row r="882">
      <c r="A882" s="1714" t="s">
        <v>446</v>
      </c>
      <c r="B882" s="692">
        <v>0.0</v>
      </c>
      <c r="C882" s="692">
        <v>0.0</v>
      </c>
      <c r="D882" s="692">
        <v>0.0</v>
      </c>
      <c r="E882" s="692">
        <v>0.0</v>
      </c>
      <c r="F882" s="692">
        <v>0.0</v>
      </c>
      <c r="G882" s="692">
        <v>0.0</v>
      </c>
      <c r="H882" s="690">
        <v>0.0</v>
      </c>
      <c r="I882" s="693">
        <f t="shared" si="678"/>
        <v>0</v>
      </c>
      <c r="J882" s="701"/>
      <c r="K882" s="635"/>
      <c r="L882" s="1714" t="s">
        <v>446</v>
      </c>
      <c r="M882" s="692">
        <v>10.0</v>
      </c>
      <c r="N882" s="701">
        <f>(M882-I882)-S882</f>
        <v>10</v>
      </c>
      <c r="O882" s="692"/>
      <c r="P882" s="701">
        <f>SUM(N882,O882)</f>
        <v>10</v>
      </c>
      <c r="Q882" s="701"/>
      <c r="R882" s="701"/>
      <c r="S882" s="1595"/>
      <c r="T882" s="1532"/>
      <c r="U882" s="1532"/>
      <c r="V882" s="1532"/>
      <c r="W882" s="1532"/>
      <c r="X882" s="1532"/>
      <c r="Y882" s="1532"/>
      <c r="Z882" s="1532"/>
      <c r="AA882" s="1532"/>
      <c r="AB882" s="1532"/>
    </row>
    <row r="883">
      <c r="A883" s="1714" t="s">
        <v>80</v>
      </c>
      <c r="B883" s="692">
        <v>0.0</v>
      </c>
      <c r="C883" s="692">
        <v>0.0</v>
      </c>
      <c r="D883" s="692">
        <v>0.0</v>
      </c>
      <c r="E883" s="692">
        <v>0.0</v>
      </c>
      <c r="F883" s="692">
        <v>0.0</v>
      </c>
      <c r="G883" s="692">
        <v>0.0</v>
      </c>
      <c r="H883" s="690">
        <v>2.0</v>
      </c>
      <c r="I883" s="693">
        <f t="shared" si="678"/>
        <v>2</v>
      </c>
      <c r="J883" s="701"/>
      <c r="K883" s="635"/>
      <c r="L883" s="1714" t="s">
        <v>80</v>
      </c>
      <c r="M883" s="692">
        <v>25.0</v>
      </c>
      <c r="N883" s="701">
        <f>(M883-I883)</f>
        <v>23</v>
      </c>
      <c r="O883" s="692"/>
      <c r="P883" s="701">
        <f>sum(N883,O883)</f>
        <v>23</v>
      </c>
      <c r="Q883" s="701"/>
      <c r="R883" s="701"/>
      <c r="S883" s="1595"/>
      <c r="T883" s="1532"/>
      <c r="U883" s="1532"/>
      <c r="V883" s="1532"/>
      <c r="W883" s="1532"/>
      <c r="X883" s="1532"/>
      <c r="Y883" s="1532"/>
      <c r="Z883" s="1532"/>
      <c r="AA883" s="1532"/>
      <c r="AB883" s="1532"/>
    </row>
    <row r="884">
      <c r="A884" s="1828" t="s">
        <v>761</v>
      </c>
      <c r="B884" s="1765"/>
      <c r="C884" s="1765"/>
      <c r="D884" s="1765"/>
      <c r="E884" s="1765"/>
      <c r="F884" s="1762"/>
      <c r="G884" s="1761"/>
      <c r="H884" s="1761"/>
      <c r="I884" s="1761">
        <f t="shared" si="678"/>
        <v>0</v>
      </c>
      <c r="J884" s="1762">
        <f>sum(I884:I887)</f>
        <v>0</v>
      </c>
      <c r="K884" s="635"/>
      <c r="L884" s="1828" t="s">
        <v>761</v>
      </c>
      <c r="M884" s="1762"/>
      <c r="N884" s="1762">
        <f>(M884-I884)-S884</f>
        <v>0</v>
      </c>
      <c r="O884" s="1765"/>
      <c r="P884" s="1762">
        <f t="shared" ref="P884:P885" si="685">SUM(N884,O884)</f>
        <v>0</v>
      </c>
      <c r="Q884" s="1762"/>
      <c r="R884" s="1762"/>
      <c r="S884" s="1762"/>
      <c r="T884" s="1532"/>
      <c r="U884" s="1532"/>
      <c r="V884" s="1532"/>
      <c r="W884" s="1532"/>
      <c r="X884" s="1532"/>
      <c r="Y884" s="1532"/>
      <c r="Z884" s="1532"/>
      <c r="AA884" s="1532"/>
      <c r="AB884" s="1532"/>
    </row>
    <row r="885">
      <c r="A885" s="1714" t="s">
        <v>77</v>
      </c>
      <c r="B885" s="692">
        <v>0.0</v>
      </c>
      <c r="C885" s="692">
        <v>0.0</v>
      </c>
      <c r="D885" s="692">
        <v>0.0</v>
      </c>
      <c r="E885" s="692">
        <v>0.0</v>
      </c>
      <c r="F885" s="692">
        <v>0.0</v>
      </c>
      <c r="G885" s="692">
        <v>0.0</v>
      </c>
      <c r="H885" s="690">
        <v>0.0</v>
      </c>
      <c r="I885" s="693">
        <f t="shared" si="678"/>
        <v>0</v>
      </c>
      <c r="J885" s="596">
        <f>(J884/70)</f>
        <v>0</v>
      </c>
      <c r="K885" s="635"/>
      <c r="L885" s="1714" t="s">
        <v>77</v>
      </c>
      <c r="M885" s="701"/>
      <c r="N885" s="701">
        <f>(M885-I885-I886)-S885</f>
        <v>0</v>
      </c>
      <c r="O885" s="692"/>
      <c r="P885" s="701">
        <f t="shared" si="685"/>
        <v>0</v>
      </c>
      <c r="Q885" s="701"/>
      <c r="R885" s="701"/>
      <c r="S885" s="1595"/>
      <c r="T885" s="1532"/>
      <c r="U885" s="1532"/>
      <c r="V885" s="1532"/>
      <c r="W885" s="1532"/>
      <c r="X885" s="1532"/>
      <c r="Y885" s="1532"/>
      <c r="Z885" s="1532"/>
      <c r="AA885" s="1532"/>
      <c r="AB885" s="1532"/>
    </row>
    <row r="886">
      <c r="A886" s="1714" t="s">
        <v>78</v>
      </c>
      <c r="B886" s="692">
        <v>0.0</v>
      </c>
      <c r="C886" s="692">
        <v>0.0</v>
      </c>
      <c r="D886" s="692">
        <v>0.0</v>
      </c>
      <c r="E886" s="692">
        <v>0.0</v>
      </c>
      <c r="F886" s="692">
        <v>0.0</v>
      </c>
      <c r="G886" s="692">
        <v>0.0</v>
      </c>
      <c r="H886" s="690">
        <v>0.0</v>
      </c>
      <c r="I886" s="693">
        <f t="shared" si="678"/>
        <v>0</v>
      </c>
      <c r="J886" s="701"/>
      <c r="K886" s="635"/>
      <c r="L886" s="1714" t="s">
        <v>78</v>
      </c>
      <c r="M886" s="701" t="str">
        <f>P365</f>
        <v>-</v>
      </c>
      <c r="N886" s="701" t="s">
        <v>79</v>
      </c>
      <c r="O886" s="692"/>
      <c r="P886" s="701" t="s">
        <v>79</v>
      </c>
      <c r="Q886" s="701"/>
      <c r="R886" s="701"/>
      <c r="S886" s="1595"/>
      <c r="T886" s="1532"/>
      <c r="U886" s="1532"/>
      <c r="V886" s="1532"/>
      <c r="W886" s="1532"/>
      <c r="X886" s="1532"/>
      <c r="Y886" s="1532"/>
      <c r="Z886" s="1532"/>
      <c r="AA886" s="1532"/>
      <c r="AB886" s="1532"/>
    </row>
    <row r="887">
      <c r="A887" s="1714" t="s">
        <v>446</v>
      </c>
      <c r="B887" s="692">
        <v>0.0</v>
      </c>
      <c r="C887" s="692">
        <v>0.0</v>
      </c>
      <c r="D887" s="692">
        <v>0.0</v>
      </c>
      <c r="E887" s="692">
        <v>0.0</v>
      </c>
      <c r="F887" s="692">
        <v>0.0</v>
      </c>
      <c r="G887" s="692">
        <v>0.0</v>
      </c>
      <c r="H887" s="690">
        <v>0.0</v>
      </c>
      <c r="I887" s="693">
        <f t="shared" si="678"/>
        <v>0</v>
      </c>
      <c r="J887" s="701"/>
      <c r="K887" s="635"/>
      <c r="L887" s="1714" t="s">
        <v>446</v>
      </c>
      <c r="M887" s="701"/>
      <c r="N887" s="701">
        <f>(M887-I887)-S887</f>
        <v>0</v>
      </c>
      <c r="O887" s="692"/>
      <c r="P887" s="701">
        <f>SUM(N887,O887)</f>
        <v>0</v>
      </c>
      <c r="Q887" s="701"/>
      <c r="R887" s="701"/>
      <c r="S887" s="1595"/>
      <c r="T887" s="1532"/>
      <c r="U887" s="1532"/>
      <c r="V887" s="1532"/>
      <c r="W887" s="1532"/>
      <c r="X887" s="1532"/>
      <c r="Y887" s="1532"/>
      <c r="Z887" s="1532"/>
      <c r="AA887" s="1532"/>
      <c r="AB887" s="1532"/>
    </row>
    <row r="888">
      <c r="A888" s="1714" t="s">
        <v>80</v>
      </c>
      <c r="B888" s="692">
        <v>0.0</v>
      </c>
      <c r="C888" s="692">
        <v>0.0</v>
      </c>
      <c r="D888" s="692">
        <v>0.0</v>
      </c>
      <c r="E888" s="692">
        <v>0.0</v>
      </c>
      <c r="F888" s="692">
        <v>0.0</v>
      </c>
      <c r="G888" s="692">
        <v>0.0</v>
      </c>
      <c r="H888" s="690">
        <v>0.0</v>
      </c>
      <c r="I888" s="693">
        <f t="shared" si="678"/>
        <v>0</v>
      </c>
      <c r="J888" s="701"/>
      <c r="K888" s="635"/>
      <c r="L888" s="1714" t="s">
        <v>80</v>
      </c>
      <c r="M888" s="701"/>
      <c r="N888" s="701">
        <f>(M888-I888)</f>
        <v>0</v>
      </c>
      <c r="O888" s="692"/>
      <c r="P888" s="701">
        <f>sum(N888,O888)</f>
        <v>0</v>
      </c>
      <c r="Q888" s="701"/>
      <c r="R888" s="701"/>
      <c r="S888" s="1595"/>
      <c r="T888" s="1532"/>
      <c r="U888" s="1532"/>
      <c r="V888" s="1532"/>
      <c r="W888" s="1532"/>
      <c r="X888" s="1532"/>
      <c r="Y888" s="1532"/>
      <c r="Z888" s="1532"/>
      <c r="AA888" s="1532"/>
      <c r="AB888" s="1532"/>
    </row>
    <row r="889">
      <c r="A889" s="1827" t="s">
        <v>819</v>
      </c>
      <c r="B889" s="1758">
        <f t="shared" ref="B889:H889" si="686">SUM(B890:B893,B895:B897,B900:B903)</f>
        <v>0</v>
      </c>
      <c r="C889" s="1758">
        <f t="shared" si="686"/>
        <v>0</v>
      </c>
      <c r="D889" s="1758">
        <f t="shared" si="686"/>
        <v>0</v>
      </c>
      <c r="E889" s="1758">
        <f t="shared" si="686"/>
        <v>0</v>
      </c>
      <c r="F889" s="1758">
        <f t="shared" si="686"/>
        <v>0</v>
      </c>
      <c r="G889" s="1758">
        <f t="shared" si="686"/>
        <v>9</v>
      </c>
      <c r="H889" s="1758">
        <f t="shared" si="686"/>
        <v>12</v>
      </c>
      <c r="I889" s="1758">
        <f t="shared" si="678"/>
        <v>21</v>
      </c>
      <c r="J889" s="1749"/>
      <c r="K889" s="635"/>
      <c r="L889" s="1827" t="s">
        <v>819</v>
      </c>
      <c r="M889" s="1748"/>
      <c r="N889" s="1748"/>
      <c r="O889" s="1749"/>
      <c r="P889" s="1748"/>
      <c r="Q889" s="1748"/>
      <c r="R889" s="1748"/>
      <c r="S889" s="1748"/>
      <c r="T889" s="1532"/>
      <c r="U889" s="1532"/>
      <c r="V889" s="1532"/>
      <c r="W889" s="1532"/>
      <c r="X889" s="1532"/>
      <c r="Y889" s="1532"/>
      <c r="Z889" s="1532"/>
      <c r="AA889" s="1532"/>
      <c r="AB889" s="1532"/>
    </row>
    <row r="890">
      <c r="A890" s="1828" t="s">
        <v>820</v>
      </c>
      <c r="B890" s="1760">
        <v>0.0</v>
      </c>
      <c r="C890" s="1760">
        <v>0.0</v>
      </c>
      <c r="D890" s="1760">
        <v>0.0</v>
      </c>
      <c r="E890" s="1760">
        <v>0.0</v>
      </c>
      <c r="F890" s="1760">
        <v>0.0</v>
      </c>
      <c r="G890" s="1760">
        <v>6.0</v>
      </c>
      <c r="H890" s="1760">
        <v>8.0</v>
      </c>
      <c r="I890" s="1761">
        <f t="shared" si="678"/>
        <v>14</v>
      </c>
      <c r="J890" s="1762">
        <f>sum(I890:I893)</f>
        <v>21</v>
      </c>
      <c r="K890" s="635"/>
      <c r="L890" s="1828" t="s">
        <v>820</v>
      </c>
      <c r="M890" s="1765">
        <v>50.0</v>
      </c>
      <c r="N890" s="1762">
        <f>(M890-I890)-S890</f>
        <v>36</v>
      </c>
      <c r="O890" s="1765"/>
      <c r="P890" s="1762">
        <f t="shared" ref="P890:P891" si="687">SUM(N890,O890)</f>
        <v>36</v>
      </c>
      <c r="Q890" s="1762"/>
      <c r="R890" s="1762"/>
      <c r="S890" s="1762"/>
      <c r="T890" s="1532"/>
      <c r="U890" s="1532"/>
      <c r="V890" s="1532"/>
      <c r="W890" s="1532"/>
      <c r="X890" s="1532"/>
      <c r="Y890" s="1532"/>
      <c r="Z890" s="1532"/>
      <c r="AA890" s="1532"/>
      <c r="AB890" s="1532"/>
    </row>
    <row r="891">
      <c r="A891" s="1714" t="s">
        <v>77</v>
      </c>
      <c r="B891" s="692">
        <v>0.0</v>
      </c>
      <c r="C891" s="692">
        <v>0.0</v>
      </c>
      <c r="D891" s="692">
        <v>0.0</v>
      </c>
      <c r="E891" s="692">
        <v>0.0</v>
      </c>
      <c r="F891" s="692">
        <v>0.0</v>
      </c>
      <c r="G891" s="690">
        <v>0.0</v>
      </c>
      <c r="H891" s="690">
        <v>0.0</v>
      </c>
      <c r="I891" s="693">
        <f t="shared" si="678"/>
        <v>0</v>
      </c>
      <c r="J891" s="596">
        <f>(J890/70)</f>
        <v>0.3</v>
      </c>
      <c r="K891" s="635"/>
      <c r="L891" s="1714" t="s">
        <v>77</v>
      </c>
      <c r="M891" s="692">
        <v>17.0</v>
      </c>
      <c r="N891" s="701">
        <f>(M891-I891-I892)-S891</f>
        <v>10</v>
      </c>
      <c r="O891" s="692"/>
      <c r="P891" s="701">
        <f t="shared" si="687"/>
        <v>10</v>
      </c>
      <c r="Q891" s="701"/>
      <c r="R891" s="701"/>
      <c r="S891" s="1595"/>
      <c r="T891" s="1532"/>
      <c r="U891" s="1532"/>
      <c r="V891" s="1532"/>
      <c r="W891" s="1532"/>
      <c r="X891" s="1532"/>
      <c r="Y891" s="1532"/>
      <c r="Z891" s="1532"/>
      <c r="AA891" s="1532"/>
      <c r="AB891" s="1532"/>
    </row>
    <row r="892">
      <c r="A892" s="1714" t="s">
        <v>78</v>
      </c>
      <c r="B892" s="692">
        <v>0.0</v>
      </c>
      <c r="C892" s="692">
        <v>0.0</v>
      </c>
      <c r="D892" s="692">
        <v>0.0</v>
      </c>
      <c r="E892" s="692">
        <v>0.0</v>
      </c>
      <c r="F892" s="692">
        <v>0.0</v>
      </c>
      <c r="G892" s="690">
        <v>3.0</v>
      </c>
      <c r="H892" s="690">
        <v>4.0</v>
      </c>
      <c r="I892" s="693">
        <f t="shared" si="678"/>
        <v>7</v>
      </c>
      <c r="J892" s="701"/>
      <c r="K892" s="635"/>
      <c r="L892" s="1714" t="s">
        <v>78</v>
      </c>
      <c r="M892" s="692" t="s">
        <v>79</v>
      </c>
      <c r="N892" s="701" t="s">
        <v>79</v>
      </c>
      <c r="O892" s="692"/>
      <c r="P892" s="701" t="s">
        <v>79</v>
      </c>
      <c r="Q892" s="701"/>
      <c r="R892" s="701"/>
      <c r="S892" s="1595"/>
      <c r="T892" s="1532"/>
      <c r="U892" s="1532"/>
      <c r="V892" s="1532"/>
      <c r="W892" s="1532"/>
      <c r="X892" s="1532"/>
      <c r="Y892" s="1532"/>
      <c r="Z892" s="1532"/>
      <c r="AA892" s="1532"/>
      <c r="AB892" s="1532"/>
    </row>
    <row r="893">
      <c r="A893" s="1714" t="s">
        <v>446</v>
      </c>
      <c r="B893" s="692">
        <v>0.0</v>
      </c>
      <c r="C893" s="692">
        <v>0.0</v>
      </c>
      <c r="D893" s="692">
        <v>0.0</v>
      </c>
      <c r="E893" s="692">
        <v>0.0</v>
      </c>
      <c r="F893" s="692">
        <v>0.0</v>
      </c>
      <c r="G893" s="690">
        <v>0.0</v>
      </c>
      <c r="H893" s="690">
        <v>0.0</v>
      </c>
      <c r="I893" s="693">
        <f t="shared" si="678"/>
        <v>0</v>
      </c>
      <c r="J893" s="701"/>
      <c r="K893" s="635"/>
      <c r="L893" s="1714" t="s">
        <v>446</v>
      </c>
      <c r="M893" s="692">
        <v>10.0</v>
      </c>
      <c r="N893" s="701">
        <f>(M893-I893)-S893</f>
        <v>10</v>
      </c>
      <c r="O893" s="692"/>
      <c r="P893" s="701">
        <f>SUM(N893,O893)</f>
        <v>10</v>
      </c>
      <c r="Q893" s="701"/>
      <c r="R893" s="701"/>
      <c r="S893" s="1595"/>
      <c r="T893" s="1532"/>
      <c r="U893" s="1532"/>
      <c r="V893" s="1532"/>
      <c r="W893" s="1532"/>
      <c r="X893" s="1532"/>
      <c r="Y893" s="1532"/>
      <c r="Z893" s="1532"/>
      <c r="AA893" s="1532"/>
      <c r="AB893" s="1532"/>
    </row>
    <row r="894">
      <c r="A894" s="1714" t="s">
        <v>80</v>
      </c>
      <c r="B894" s="692">
        <v>0.0</v>
      </c>
      <c r="C894" s="692">
        <v>0.0</v>
      </c>
      <c r="D894" s="692">
        <v>0.0</v>
      </c>
      <c r="E894" s="692">
        <v>0.0</v>
      </c>
      <c r="F894" s="692">
        <v>0.0</v>
      </c>
      <c r="G894" s="690">
        <v>4.0</v>
      </c>
      <c r="H894" s="690">
        <v>4.0</v>
      </c>
      <c r="I894" s="693">
        <f t="shared" si="678"/>
        <v>8</v>
      </c>
      <c r="J894" s="701"/>
      <c r="K894" s="635"/>
      <c r="L894" s="1714" t="s">
        <v>80</v>
      </c>
      <c r="M894" s="692">
        <v>25.0</v>
      </c>
      <c r="N894" s="701">
        <f>(M894-I894)</f>
        <v>17</v>
      </c>
      <c r="O894" s="692"/>
      <c r="P894" s="701">
        <f>sum(N894,O894)</f>
        <v>17</v>
      </c>
      <c r="Q894" s="701"/>
      <c r="R894" s="701"/>
      <c r="S894" s="1595"/>
      <c r="T894" s="1532"/>
      <c r="U894" s="1532"/>
      <c r="V894" s="1532"/>
      <c r="W894" s="1532"/>
      <c r="X894" s="1532"/>
      <c r="Y894" s="1532"/>
      <c r="Z894" s="1532"/>
      <c r="AA894" s="1532"/>
      <c r="AB894" s="1532"/>
    </row>
    <row r="895">
      <c r="A895" s="1828" t="s">
        <v>762</v>
      </c>
      <c r="B895" s="1760">
        <v>0.0</v>
      </c>
      <c r="C895" s="1760">
        <v>0.0</v>
      </c>
      <c r="D895" s="1760">
        <v>0.0</v>
      </c>
      <c r="E895" s="1760">
        <v>0.0</v>
      </c>
      <c r="F895" s="1760">
        <v>0.0</v>
      </c>
      <c r="G895" s="1760">
        <v>0.0</v>
      </c>
      <c r="H895" s="1760">
        <v>0.0</v>
      </c>
      <c r="I895" s="1761">
        <f t="shared" si="678"/>
        <v>0</v>
      </c>
      <c r="J895" s="1762">
        <f>sum(I895:I898)</f>
        <v>0</v>
      </c>
      <c r="K895" s="635"/>
      <c r="L895" s="1828" t="s">
        <v>821</v>
      </c>
      <c r="M895" s="1765">
        <v>25.0</v>
      </c>
      <c r="N895" s="1762">
        <f>(M895-I895)-S895</f>
        <v>25</v>
      </c>
      <c r="O895" s="1765"/>
      <c r="P895" s="1762">
        <f t="shared" ref="P895:P896" si="688">SUM(N895,O895)</f>
        <v>25</v>
      </c>
      <c r="Q895" s="1762"/>
      <c r="R895" s="1762"/>
      <c r="S895" s="1762"/>
      <c r="T895" s="1532"/>
      <c r="U895" s="1532"/>
      <c r="V895" s="1532"/>
      <c r="W895" s="1532"/>
      <c r="X895" s="1532"/>
      <c r="Y895" s="1532"/>
      <c r="Z895" s="1532"/>
      <c r="AA895" s="1532"/>
      <c r="AB895" s="1532"/>
    </row>
    <row r="896">
      <c r="A896" s="1714" t="s">
        <v>77</v>
      </c>
      <c r="B896" s="692">
        <v>0.0</v>
      </c>
      <c r="C896" s="692">
        <v>0.0</v>
      </c>
      <c r="D896" s="692">
        <v>0.0</v>
      </c>
      <c r="E896" s="692">
        <v>0.0</v>
      </c>
      <c r="F896" s="692">
        <v>0.0</v>
      </c>
      <c r="G896" s="690">
        <v>0.0</v>
      </c>
      <c r="H896" s="690">
        <v>0.0</v>
      </c>
      <c r="I896" s="693">
        <f t="shared" si="678"/>
        <v>0</v>
      </c>
      <c r="J896" s="596">
        <f>(J895/70)</f>
        <v>0</v>
      </c>
      <c r="K896" s="635"/>
      <c r="L896" s="1714" t="s">
        <v>77</v>
      </c>
      <c r="M896" s="692">
        <v>10.0</v>
      </c>
      <c r="N896" s="701">
        <f>(M896-I896-I897)-S896</f>
        <v>10</v>
      </c>
      <c r="O896" s="692"/>
      <c r="P896" s="701">
        <f t="shared" si="688"/>
        <v>10</v>
      </c>
      <c r="Q896" s="701"/>
      <c r="R896" s="701"/>
      <c r="S896" s="1595"/>
      <c r="T896" s="1532"/>
      <c r="U896" s="1532"/>
      <c r="V896" s="1532"/>
      <c r="W896" s="1532"/>
      <c r="X896" s="1532"/>
      <c r="Y896" s="1532"/>
      <c r="Z896" s="1532"/>
      <c r="AA896" s="1532"/>
      <c r="AB896" s="1532"/>
    </row>
    <row r="897">
      <c r="A897" s="1714" t="s">
        <v>78</v>
      </c>
      <c r="B897" s="692">
        <v>0.0</v>
      </c>
      <c r="C897" s="692">
        <v>0.0</v>
      </c>
      <c r="D897" s="692">
        <v>0.0</v>
      </c>
      <c r="E897" s="692">
        <v>0.0</v>
      </c>
      <c r="F897" s="692">
        <v>0.0</v>
      </c>
      <c r="G897" s="690">
        <v>0.0</v>
      </c>
      <c r="H897" s="690">
        <v>0.0</v>
      </c>
      <c r="I897" s="693">
        <f t="shared" si="678"/>
        <v>0</v>
      </c>
      <c r="J897" s="701"/>
      <c r="K897" s="635"/>
      <c r="L897" s="1714" t="s">
        <v>78</v>
      </c>
      <c r="M897" s="701" t="str">
        <f>P365</f>
        <v>-</v>
      </c>
      <c r="N897" s="701" t="s">
        <v>79</v>
      </c>
      <c r="O897" s="692"/>
      <c r="P897" s="701" t="s">
        <v>79</v>
      </c>
      <c r="Q897" s="701"/>
      <c r="R897" s="701"/>
      <c r="S897" s="1595"/>
      <c r="T897" s="1532"/>
      <c r="U897" s="1532"/>
      <c r="V897" s="1532"/>
      <c r="W897" s="1532"/>
      <c r="X897" s="1532"/>
      <c r="Y897" s="1532"/>
      <c r="Z897" s="1532"/>
      <c r="AA897" s="1532"/>
      <c r="AB897" s="1532"/>
    </row>
    <row r="898">
      <c r="A898" s="1714" t="s">
        <v>446</v>
      </c>
      <c r="B898" s="692">
        <v>0.0</v>
      </c>
      <c r="C898" s="692">
        <v>0.0</v>
      </c>
      <c r="D898" s="692">
        <v>0.0</v>
      </c>
      <c r="E898" s="692">
        <v>0.0</v>
      </c>
      <c r="F898" s="692">
        <v>0.0</v>
      </c>
      <c r="G898" s="690">
        <v>0.0</v>
      </c>
      <c r="H898" s="690">
        <v>0.0</v>
      </c>
      <c r="I898" s="693">
        <f t="shared" si="678"/>
        <v>0</v>
      </c>
      <c r="J898" s="701"/>
      <c r="K898" s="635"/>
      <c r="L898" s="1714" t="s">
        <v>446</v>
      </c>
      <c r="M898" s="692">
        <v>10.0</v>
      </c>
      <c r="N898" s="701">
        <f>(M898-I898)-S898</f>
        <v>10</v>
      </c>
      <c r="O898" s="692"/>
      <c r="P898" s="701">
        <f>SUM(N898,O898)</f>
        <v>10</v>
      </c>
      <c r="Q898" s="701"/>
      <c r="R898" s="701"/>
      <c r="S898" s="1595"/>
      <c r="T898" s="1532"/>
      <c r="U898" s="1532"/>
      <c r="V898" s="1532"/>
      <c r="W898" s="1532"/>
      <c r="X898" s="1532"/>
      <c r="Y898" s="1532"/>
      <c r="Z898" s="1532"/>
      <c r="AA898" s="1532"/>
      <c r="AB898" s="1532"/>
    </row>
    <row r="899">
      <c r="A899" s="1714" t="s">
        <v>80</v>
      </c>
      <c r="B899" s="692">
        <v>0.0</v>
      </c>
      <c r="C899" s="692">
        <v>0.0</v>
      </c>
      <c r="D899" s="692">
        <v>0.0</v>
      </c>
      <c r="E899" s="692">
        <v>0.0</v>
      </c>
      <c r="F899" s="692">
        <v>0.0</v>
      </c>
      <c r="G899" s="690">
        <v>0.0</v>
      </c>
      <c r="H899" s="690">
        <v>0.0</v>
      </c>
      <c r="I899" s="693">
        <f t="shared" si="678"/>
        <v>0</v>
      </c>
      <c r="J899" s="701"/>
      <c r="K899" s="635"/>
      <c r="L899" s="1714" t="s">
        <v>80</v>
      </c>
      <c r="M899" s="692">
        <v>25.0</v>
      </c>
      <c r="N899" s="701">
        <f>(M899-I899)</f>
        <v>25</v>
      </c>
      <c r="O899" s="692"/>
      <c r="P899" s="701">
        <f>sum(N899,O899)</f>
        <v>25</v>
      </c>
      <c r="Q899" s="701"/>
      <c r="R899" s="701"/>
      <c r="S899" s="1595"/>
      <c r="T899" s="1532"/>
      <c r="U899" s="1532"/>
      <c r="V899" s="1532"/>
      <c r="W899" s="1532"/>
      <c r="X899" s="1532"/>
      <c r="Y899" s="1532"/>
      <c r="Z899" s="1532"/>
      <c r="AA899" s="1532"/>
      <c r="AB899" s="1532"/>
    </row>
    <row r="900">
      <c r="A900" s="1828" t="s">
        <v>762</v>
      </c>
      <c r="B900" s="1760">
        <v>0.0</v>
      </c>
      <c r="C900" s="1760">
        <v>0.0</v>
      </c>
      <c r="D900" s="1760">
        <v>0.0</v>
      </c>
      <c r="E900" s="1760">
        <v>0.0</v>
      </c>
      <c r="F900" s="1760">
        <v>0.0</v>
      </c>
      <c r="G900" s="1760">
        <v>0.0</v>
      </c>
      <c r="H900" s="1760">
        <v>0.0</v>
      </c>
      <c r="I900" s="1761">
        <f t="shared" si="678"/>
        <v>0</v>
      </c>
      <c r="J900" s="1762">
        <f>sum(I900:I903)</f>
        <v>0</v>
      </c>
      <c r="K900" s="635"/>
      <c r="L900" s="1828" t="s">
        <v>762</v>
      </c>
      <c r="M900" s="1762"/>
      <c r="N900" s="1762">
        <f>(M900-I900)-S900</f>
        <v>0</v>
      </c>
      <c r="O900" s="1765"/>
      <c r="P900" s="1762">
        <f t="shared" ref="P900:P901" si="689">SUM(N900,O900)</f>
        <v>0</v>
      </c>
      <c r="Q900" s="1762"/>
      <c r="R900" s="1762"/>
      <c r="S900" s="1762"/>
      <c r="T900" s="1532"/>
      <c r="U900" s="1532"/>
      <c r="V900" s="1532"/>
      <c r="W900" s="1532"/>
      <c r="X900" s="1532"/>
      <c r="Y900" s="1532"/>
      <c r="Z900" s="1532"/>
      <c r="AA900" s="1532"/>
      <c r="AB900" s="1532"/>
    </row>
    <row r="901">
      <c r="A901" s="1714" t="s">
        <v>77</v>
      </c>
      <c r="B901" s="692">
        <v>0.0</v>
      </c>
      <c r="C901" s="692">
        <v>0.0</v>
      </c>
      <c r="D901" s="692">
        <v>0.0</v>
      </c>
      <c r="E901" s="692">
        <v>0.0</v>
      </c>
      <c r="F901" s="692">
        <v>0.0</v>
      </c>
      <c r="G901" s="690">
        <v>0.0</v>
      </c>
      <c r="H901" s="690">
        <v>0.0</v>
      </c>
      <c r="I901" s="693">
        <f t="shared" si="678"/>
        <v>0</v>
      </c>
      <c r="J901" s="596">
        <f>(J900/70)</f>
        <v>0</v>
      </c>
      <c r="K901" s="635"/>
      <c r="L901" s="1714" t="s">
        <v>77</v>
      </c>
      <c r="M901" s="701"/>
      <c r="N901" s="701">
        <f>(M901-I901-I902)-S901</f>
        <v>0</v>
      </c>
      <c r="O901" s="692"/>
      <c r="P901" s="701">
        <f t="shared" si="689"/>
        <v>0</v>
      </c>
      <c r="Q901" s="701"/>
      <c r="R901" s="701"/>
      <c r="S901" s="1595"/>
      <c r="T901" s="1532"/>
      <c r="U901" s="1532"/>
      <c r="V901" s="1532"/>
      <c r="W901" s="1532"/>
      <c r="X901" s="1532"/>
      <c r="Y901" s="1532"/>
      <c r="Z901" s="1532"/>
      <c r="AA901" s="1532"/>
      <c r="AB901" s="1532"/>
    </row>
    <row r="902">
      <c r="A902" s="1714" t="s">
        <v>78</v>
      </c>
      <c r="B902" s="692">
        <v>0.0</v>
      </c>
      <c r="C902" s="692">
        <v>0.0</v>
      </c>
      <c r="D902" s="692">
        <v>0.0</v>
      </c>
      <c r="E902" s="692">
        <v>0.0</v>
      </c>
      <c r="F902" s="692">
        <v>0.0</v>
      </c>
      <c r="G902" s="690">
        <v>0.0</v>
      </c>
      <c r="H902" s="690">
        <v>0.0</v>
      </c>
      <c r="I902" s="693">
        <f t="shared" si="678"/>
        <v>0</v>
      </c>
      <c r="J902" s="701"/>
      <c r="K902" s="635"/>
      <c r="L902" s="1714" t="s">
        <v>78</v>
      </c>
      <c r="M902" s="701" t="str">
        <f>P370</f>
        <v>-</v>
      </c>
      <c r="N902" s="701" t="s">
        <v>79</v>
      </c>
      <c r="O902" s="692"/>
      <c r="P902" s="701" t="s">
        <v>79</v>
      </c>
      <c r="Q902" s="701"/>
      <c r="R902" s="701"/>
      <c r="S902" s="1595"/>
      <c r="T902" s="1532"/>
      <c r="U902" s="1532"/>
      <c r="V902" s="1532"/>
      <c r="W902" s="1532"/>
      <c r="X902" s="1532"/>
      <c r="Y902" s="1532"/>
      <c r="Z902" s="1532"/>
      <c r="AA902" s="1532"/>
      <c r="AB902" s="1532"/>
    </row>
    <row r="903">
      <c r="A903" s="1714" t="s">
        <v>446</v>
      </c>
      <c r="B903" s="692">
        <v>0.0</v>
      </c>
      <c r="C903" s="692">
        <v>0.0</v>
      </c>
      <c r="D903" s="692">
        <v>0.0</v>
      </c>
      <c r="E903" s="692">
        <v>0.0</v>
      </c>
      <c r="F903" s="692">
        <v>0.0</v>
      </c>
      <c r="G903" s="690">
        <v>0.0</v>
      </c>
      <c r="H903" s="690">
        <v>0.0</v>
      </c>
      <c r="I903" s="693">
        <f t="shared" si="678"/>
        <v>0</v>
      </c>
      <c r="J903" s="701"/>
      <c r="K903" s="635"/>
      <c r="L903" s="1714" t="s">
        <v>446</v>
      </c>
      <c r="M903" s="701"/>
      <c r="N903" s="701">
        <f>(M903-I903)-S903</f>
        <v>0</v>
      </c>
      <c r="O903" s="692"/>
      <c r="P903" s="701">
        <f>SUM(N903,O903)</f>
        <v>0</v>
      </c>
      <c r="Q903" s="701"/>
      <c r="R903" s="701"/>
      <c r="S903" s="1595"/>
      <c r="T903" s="1532"/>
      <c r="U903" s="1532"/>
      <c r="V903" s="1532"/>
      <c r="W903" s="1532"/>
      <c r="X903" s="1532"/>
      <c r="Y903" s="1532"/>
      <c r="Z903" s="1532"/>
      <c r="AA903" s="1532"/>
      <c r="AB903" s="1532"/>
    </row>
    <row r="904">
      <c r="A904" s="1714" t="s">
        <v>80</v>
      </c>
      <c r="B904" s="692">
        <v>0.0</v>
      </c>
      <c r="C904" s="692">
        <v>0.0</v>
      </c>
      <c r="D904" s="692">
        <v>0.0</v>
      </c>
      <c r="E904" s="692">
        <v>0.0</v>
      </c>
      <c r="F904" s="692">
        <v>0.0</v>
      </c>
      <c r="G904" s="690">
        <v>0.0</v>
      </c>
      <c r="H904" s="690">
        <v>0.0</v>
      </c>
      <c r="I904" s="693">
        <f t="shared" si="678"/>
        <v>0</v>
      </c>
      <c r="J904" s="701"/>
      <c r="K904" s="635"/>
      <c r="L904" s="1714" t="s">
        <v>80</v>
      </c>
      <c r="M904" s="701"/>
      <c r="N904" s="701">
        <f>(M904-I904)</f>
        <v>0</v>
      </c>
      <c r="O904" s="692"/>
      <c r="P904" s="701">
        <f>sum(N904,O904)</f>
        <v>0</v>
      </c>
      <c r="Q904" s="701"/>
      <c r="R904" s="701"/>
      <c r="S904" s="1595"/>
      <c r="T904" s="1532"/>
      <c r="U904" s="1532"/>
      <c r="V904" s="1532"/>
      <c r="W904" s="1532"/>
      <c r="X904" s="1532"/>
      <c r="Y904" s="1532"/>
      <c r="Z904" s="1532"/>
      <c r="AA904" s="1532"/>
      <c r="AB904" s="1532"/>
    </row>
    <row r="905">
      <c r="A905" s="1827" t="s">
        <v>822</v>
      </c>
      <c r="B905" s="1758">
        <f t="shared" ref="B905:H905" si="690">SUM(B906:B909,B911:B913,B916:B919)</f>
        <v>0</v>
      </c>
      <c r="C905" s="1758">
        <f t="shared" si="690"/>
        <v>0</v>
      </c>
      <c r="D905" s="1758">
        <f t="shared" si="690"/>
        <v>0</v>
      </c>
      <c r="E905" s="1758">
        <f t="shared" si="690"/>
        <v>0</v>
      </c>
      <c r="F905" s="1758">
        <f t="shared" si="690"/>
        <v>0</v>
      </c>
      <c r="G905" s="1758">
        <f t="shared" si="690"/>
        <v>0</v>
      </c>
      <c r="H905" s="1758">
        <f t="shared" si="690"/>
        <v>0</v>
      </c>
      <c r="I905" s="1758">
        <f t="shared" si="678"/>
        <v>0</v>
      </c>
      <c r="J905" s="1749"/>
      <c r="K905" s="635"/>
      <c r="L905" s="1827" t="s">
        <v>822</v>
      </c>
      <c r="M905" s="1748"/>
      <c r="N905" s="1748"/>
      <c r="O905" s="1749"/>
      <c r="P905" s="1748"/>
      <c r="Q905" s="1748"/>
      <c r="R905" s="1748"/>
      <c r="S905" s="1748"/>
      <c r="T905" s="1532"/>
      <c r="U905" s="1532"/>
      <c r="V905" s="1532"/>
      <c r="W905" s="1532"/>
      <c r="X905" s="1532"/>
      <c r="Y905" s="1532"/>
      <c r="Z905" s="1532"/>
      <c r="AA905" s="1532"/>
      <c r="AB905" s="1532"/>
    </row>
    <row r="906">
      <c r="A906" s="1817" t="s">
        <v>763</v>
      </c>
      <c r="B906" s="1765">
        <v>0.0</v>
      </c>
      <c r="C906" s="1765">
        <v>0.0</v>
      </c>
      <c r="D906" s="1765">
        <v>0.0</v>
      </c>
      <c r="E906" s="1765">
        <v>0.0</v>
      </c>
      <c r="F906" s="1765">
        <v>0.0</v>
      </c>
      <c r="G906" s="1760">
        <v>0.0</v>
      </c>
      <c r="H906" s="1760">
        <v>0.0</v>
      </c>
      <c r="I906" s="1761">
        <f t="shared" si="678"/>
        <v>0</v>
      </c>
      <c r="J906" s="1762">
        <f>sum(I906:I909)</f>
        <v>0</v>
      </c>
      <c r="K906" s="635"/>
      <c r="L906" s="1817" t="s">
        <v>763</v>
      </c>
      <c r="M906" s="1762"/>
      <c r="N906" s="1762">
        <f>(M906-I906)-S906</f>
        <v>0</v>
      </c>
      <c r="O906" s="1765"/>
      <c r="P906" s="1762">
        <f t="shared" ref="P906:P907" si="691">SUM(N906,O906)</f>
        <v>0</v>
      </c>
      <c r="Q906" s="1762"/>
      <c r="R906" s="1762"/>
      <c r="S906" s="1762"/>
      <c r="T906" s="1532"/>
      <c r="U906" s="1532"/>
      <c r="V906" s="1532"/>
      <c r="W906" s="1532"/>
      <c r="X906" s="1532"/>
      <c r="Y906" s="1532"/>
      <c r="Z906" s="1532"/>
      <c r="AA906" s="1532"/>
      <c r="AB906" s="1532"/>
    </row>
    <row r="907">
      <c r="A907" s="1714" t="s">
        <v>77</v>
      </c>
      <c r="B907" s="692">
        <v>0.0</v>
      </c>
      <c r="C907" s="1886">
        <v>0.0</v>
      </c>
      <c r="D907" s="1886">
        <v>0.0</v>
      </c>
      <c r="E907" s="1886">
        <v>0.0</v>
      </c>
      <c r="F907" s="692">
        <v>0.0</v>
      </c>
      <c r="G907" s="692">
        <v>0.0</v>
      </c>
      <c r="H907" s="690">
        <v>0.0</v>
      </c>
      <c r="I907" s="693">
        <f t="shared" si="678"/>
        <v>0</v>
      </c>
      <c r="J907" s="596">
        <f>(J906/70)</f>
        <v>0</v>
      </c>
      <c r="K907" s="635"/>
      <c r="L907" s="1714" t="s">
        <v>77</v>
      </c>
      <c r="M907" s="701"/>
      <c r="N907" s="701">
        <f>(M907-I907-I908)-S907</f>
        <v>0</v>
      </c>
      <c r="O907" s="692"/>
      <c r="P907" s="701">
        <f t="shared" si="691"/>
        <v>0</v>
      </c>
      <c r="Q907" s="701"/>
      <c r="R907" s="701"/>
      <c r="S907" s="1595"/>
      <c r="T907" s="1532"/>
      <c r="U907" s="1532"/>
      <c r="V907" s="1532"/>
      <c r="W907" s="1532"/>
      <c r="X907" s="1532"/>
      <c r="Y907" s="1532"/>
      <c r="Z907" s="1532"/>
      <c r="AA907" s="1532"/>
      <c r="AB907" s="1532"/>
    </row>
    <row r="908">
      <c r="A908" s="1714" t="s">
        <v>78</v>
      </c>
      <c r="B908" s="692">
        <v>0.0</v>
      </c>
      <c r="C908" s="1886">
        <v>0.0</v>
      </c>
      <c r="D908" s="1886">
        <v>0.0</v>
      </c>
      <c r="E908" s="1886">
        <v>0.0</v>
      </c>
      <c r="F908" s="692">
        <v>0.0</v>
      </c>
      <c r="G908" s="692">
        <v>0.0</v>
      </c>
      <c r="H908" s="690">
        <v>0.0</v>
      </c>
      <c r="I908" s="693">
        <f t="shared" si="678"/>
        <v>0</v>
      </c>
      <c r="J908" s="701"/>
      <c r="K908" s="635"/>
      <c r="L908" s="1714" t="s">
        <v>78</v>
      </c>
      <c r="M908" s="701" t="str">
        <f>P365</f>
        <v>-</v>
      </c>
      <c r="N908" s="701" t="s">
        <v>79</v>
      </c>
      <c r="O908" s="692"/>
      <c r="P908" s="701" t="s">
        <v>79</v>
      </c>
      <c r="Q908" s="701"/>
      <c r="R908" s="701"/>
      <c r="S908" s="1595"/>
      <c r="T908" s="1532"/>
      <c r="U908" s="1532"/>
      <c r="V908" s="1532"/>
      <c r="W908" s="1532"/>
      <c r="X908" s="1532"/>
      <c r="Y908" s="1532"/>
      <c r="Z908" s="1532"/>
      <c r="AA908" s="1532"/>
      <c r="AB908" s="1532"/>
    </row>
    <row r="909">
      <c r="A909" s="1714" t="s">
        <v>446</v>
      </c>
      <c r="B909" s="692">
        <v>0.0</v>
      </c>
      <c r="C909" s="1886">
        <v>0.0</v>
      </c>
      <c r="D909" s="1886">
        <v>0.0</v>
      </c>
      <c r="E909" s="1886">
        <v>0.0</v>
      </c>
      <c r="F909" s="692">
        <v>0.0</v>
      </c>
      <c r="G909" s="692">
        <v>0.0</v>
      </c>
      <c r="H909" s="690">
        <v>0.0</v>
      </c>
      <c r="I909" s="693">
        <f t="shared" si="678"/>
        <v>0</v>
      </c>
      <c r="J909" s="701"/>
      <c r="K909" s="635"/>
      <c r="L909" s="1714" t="s">
        <v>446</v>
      </c>
      <c r="M909" s="701"/>
      <c r="N909" s="701">
        <f>(M909-I909)-S909</f>
        <v>0</v>
      </c>
      <c r="O909" s="692"/>
      <c r="P909" s="701">
        <f>SUM(N909,O909)</f>
        <v>0</v>
      </c>
      <c r="Q909" s="701"/>
      <c r="R909" s="1595"/>
      <c r="S909" s="1595"/>
      <c r="T909" s="1532"/>
      <c r="U909" s="1532"/>
      <c r="V909" s="1532"/>
      <c r="W909" s="1532"/>
      <c r="X909" s="1532"/>
      <c r="Y909" s="1532"/>
      <c r="Z909" s="1532"/>
      <c r="AA909" s="1532"/>
      <c r="AB909" s="1532"/>
    </row>
    <row r="910">
      <c r="A910" s="1714" t="s">
        <v>80</v>
      </c>
      <c r="B910" s="692">
        <v>0.0</v>
      </c>
      <c r="C910" s="1886">
        <v>0.0</v>
      </c>
      <c r="D910" s="1886">
        <v>0.0</v>
      </c>
      <c r="E910" s="1886">
        <v>0.0</v>
      </c>
      <c r="F910" s="692">
        <v>0.0</v>
      </c>
      <c r="G910" s="692">
        <v>0.0</v>
      </c>
      <c r="H910" s="690">
        <v>0.0</v>
      </c>
      <c r="I910" s="693">
        <f t="shared" si="678"/>
        <v>0</v>
      </c>
      <c r="J910" s="701"/>
      <c r="K910" s="635"/>
      <c r="L910" s="1714" t="s">
        <v>80</v>
      </c>
      <c r="M910" s="701"/>
      <c r="N910" s="701">
        <f>(M910-I910)</f>
        <v>0</v>
      </c>
      <c r="O910" s="692"/>
      <c r="P910" s="701">
        <f>sum(N910,O910)</f>
        <v>0</v>
      </c>
      <c r="Q910" s="701"/>
      <c r="R910" s="1595"/>
      <c r="S910" s="1595"/>
      <c r="T910" s="1532"/>
      <c r="U910" s="1532"/>
      <c r="V910" s="1532"/>
      <c r="W910" s="1532"/>
      <c r="X910" s="1532"/>
      <c r="Y910" s="1532"/>
      <c r="Z910" s="1532"/>
      <c r="AA910" s="1532"/>
      <c r="AB910" s="1532"/>
    </row>
    <row r="911">
      <c r="A911" s="1817" t="s">
        <v>763</v>
      </c>
      <c r="B911" s="648">
        <v>0.0</v>
      </c>
      <c r="C911" s="648">
        <v>0.0</v>
      </c>
      <c r="D911" s="1765">
        <v>0.0</v>
      </c>
      <c r="E911" s="1765">
        <v>0.0</v>
      </c>
      <c r="F911" s="1765">
        <v>0.0</v>
      </c>
      <c r="G911" s="1760">
        <v>0.0</v>
      </c>
      <c r="H911" s="1760">
        <v>0.0</v>
      </c>
      <c r="I911" s="1761">
        <f t="shared" si="678"/>
        <v>0</v>
      </c>
      <c r="J911" s="1762">
        <f>sum(I911:I914)</f>
        <v>0</v>
      </c>
      <c r="K911" s="635"/>
      <c r="L911" s="1817" t="s">
        <v>763</v>
      </c>
      <c r="M911" s="1762"/>
      <c r="N911" s="1762">
        <f>(M911-I911)-S911</f>
        <v>0</v>
      </c>
      <c r="O911" s="1765"/>
      <c r="P911" s="1762">
        <f t="shared" ref="P911:P912" si="692">SUM(N911,O911)</f>
        <v>0</v>
      </c>
      <c r="Q911" s="1762"/>
      <c r="R911" s="1762"/>
      <c r="S911" s="1762"/>
      <c r="T911" s="1532"/>
      <c r="U911" s="1532"/>
      <c r="V911" s="1532"/>
      <c r="W911" s="1532"/>
      <c r="X911" s="1532"/>
      <c r="Y911" s="1532"/>
      <c r="Z911" s="1532"/>
      <c r="AA911" s="1532"/>
      <c r="AB911" s="1532"/>
    </row>
    <row r="912">
      <c r="A912" s="1714" t="s">
        <v>77</v>
      </c>
      <c r="B912" s="1886">
        <v>0.0</v>
      </c>
      <c r="C912" s="1886">
        <v>0.0</v>
      </c>
      <c r="D912" s="1886">
        <v>0.0</v>
      </c>
      <c r="E912" s="1886">
        <v>0.0</v>
      </c>
      <c r="F912" s="692">
        <v>0.0</v>
      </c>
      <c r="G912" s="692">
        <v>0.0</v>
      </c>
      <c r="H912" s="690">
        <v>0.0</v>
      </c>
      <c r="I912" s="693">
        <f t="shared" si="678"/>
        <v>0</v>
      </c>
      <c r="J912" s="596">
        <f>(J911/70)</f>
        <v>0</v>
      </c>
      <c r="K912" s="635"/>
      <c r="L912" s="1714" t="s">
        <v>77</v>
      </c>
      <c r="M912" s="701"/>
      <c r="N912" s="701">
        <f>(M912-I912-I913)-S912</f>
        <v>0</v>
      </c>
      <c r="O912" s="692"/>
      <c r="P912" s="701">
        <f t="shared" si="692"/>
        <v>0</v>
      </c>
      <c r="Q912" s="701"/>
      <c r="R912" s="701"/>
      <c r="S912" s="1595"/>
      <c r="T912" s="1532"/>
      <c r="U912" s="1532"/>
      <c r="V912" s="1532"/>
      <c r="W912" s="1532"/>
      <c r="X912" s="1532"/>
      <c r="Y912" s="1532"/>
      <c r="Z912" s="1532"/>
      <c r="AA912" s="1532"/>
      <c r="AB912" s="1532"/>
    </row>
    <row r="913">
      <c r="A913" s="1714" t="s">
        <v>78</v>
      </c>
      <c r="B913" s="1886">
        <v>0.0</v>
      </c>
      <c r="C913" s="1886">
        <v>0.0</v>
      </c>
      <c r="D913" s="1886">
        <v>0.0</v>
      </c>
      <c r="E913" s="1886">
        <v>0.0</v>
      </c>
      <c r="F913" s="692">
        <v>0.0</v>
      </c>
      <c r="G913" s="692">
        <v>0.0</v>
      </c>
      <c r="H913" s="690">
        <v>0.0</v>
      </c>
      <c r="I913" s="693">
        <f t="shared" si="678"/>
        <v>0</v>
      </c>
      <c r="J913" s="701"/>
      <c r="K913" s="635"/>
      <c r="L913" s="1714" t="s">
        <v>78</v>
      </c>
      <c r="M913" s="701" t="str">
        <f>P370</f>
        <v>-</v>
      </c>
      <c r="N913" s="701" t="s">
        <v>79</v>
      </c>
      <c r="O913" s="692"/>
      <c r="P913" s="701" t="s">
        <v>79</v>
      </c>
      <c r="Q913" s="701"/>
      <c r="R913" s="701"/>
      <c r="S913" s="1595"/>
      <c r="T913" s="1532"/>
      <c r="U913" s="1532"/>
      <c r="V913" s="1532"/>
      <c r="W913" s="1532"/>
      <c r="X913" s="1532"/>
      <c r="Y913" s="1532"/>
      <c r="Z913" s="1532"/>
      <c r="AA913" s="1532"/>
      <c r="AB913" s="1532"/>
    </row>
    <row r="914">
      <c r="A914" s="1714" t="s">
        <v>446</v>
      </c>
      <c r="B914" s="1886">
        <v>0.0</v>
      </c>
      <c r="C914" s="1886">
        <v>0.0</v>
      </c>
      <c r="D914" s="1886">
        <v>0.0</v>
      </c>
      <c r="E914" s="1886">
        <v>0.0</v>
      </c>
      <c r="F914" s="692">
        <v>0.0</v>
      </c>
      <c r="G914" s="692">
        <v>0.0</v>
      </c>
      <c r="H914" s="690">
        <v>0.0</v>
      </c>
      <c r="I914" s="693">
        <f t="shared" si="678"/>
        <v>0</v>
      </c>
      <c r="J914" s="701"/>
      <c r="K914" s="635"/>
      <c r="L914" s="1714" t="s">
        <v>446</v>
      </c>
      <c r="M914" s="701"/>
      <c r="N914" s="701">
        <f>(M914-I914)-S914</f>
        <v>0</v>
      </c>
      <c r="O914" s="692"/>
      <c r="P914" s="701">
        <f>SUM(N914,O914)</f>
        <v>0</v>
      </c>
      <c r="Q914" s="701"/>
      <c r="R914" s="1595"/>
      <c r="S914" s="1595"/>
      <c r="T914" s="1532"/>
      <c r="U914" s="1532"/>
      <c r="V914" s="1532"/>
      <c r="W914" s="1532"/>
      <c r="X914" s="1532"/>
      <c r="Y914" s="1532"/>
      <c r="Z914" s="1532"/>
      <c r="AA914" s="1532"/>
      <c r="AB914" s="1532"/>
    </row>
    <row r="915">
      <c r="A915" s="1714" t="s">
        <v>80</v>
      </c>
      <c r="B915" s="1886">
        <v>0.0</v>
      </c>
      <c r="C915" s="1886">
        <v>0.0</v>
      </c>
      <c r="D915" s="1886">
        <v>0.0</v>
      </c>
      <c r="E915" s="1886">
        <v>0.0</v>
      </c>
      <c r="F915" s="692">
        <v>0.0</v>
      </c>
      <c r="G915" s="692">
        <v>0.0</v>
      </c>
      <c r="H915" s="690">
        <v>0.0</v>
      </c>
      <c r="I915" s="693">
        <f t="shared" si="678"/>
        <v>0</v>
      </c>
      <c r="J915" s="701"/>
      <c r="K915" s="635"/>
      <c r="L915" s="1714" t="s">
        <v>80</v>
      </c>
      <c r="M915" s="701"/>
      <c r="N915" s="701">
        <f>(M915-I915)</f>
        <v>0</v>
      </c>
      <c r="O915" s="692"/>
      <c r="P915" s="701">
        <f>sum(N915,O915)</f>
        <v>0</v>
      </c>
      <c r="Q915" s="701"/>
      <c r="R915" s="1595"/>
      <c r="S915" s="1595"/>
      <c r="T915" s="1532"/>
      <c r="U915" s="1532"/>
      <c r="V915" s="1532"/>
      <c r="W915" s="1532"/>
      <c r="X915" s="1532"/>
      <c r="Y915" s="1532"/>
      <c r="Z915" s="1532"/>
      <c r="AA915" s="1532"/>
      <c r="AB915" s="1532"/>
    </row>
    <row r="916">
      <c r="A916" s="1817" t="s">
        <v>763</v>
      </c>
      <c r="B916" s="648">
        <v>0.0</v>
      </c>
      <c r="C916" s="648">
        <v>0.0</v>
      </c>
      <c r="D916" s="1765">
        <v>0.0</v>
      </c>
      <c r="E916" s="1765">
        <v>0.0</v>
      </c>
      <c r="F916" s="1765">
        <v>0.0</v>
      </c>
      <c r="G916" s="1760">
        <v>0.0</v>
      </c>
      <c r="H916" s="1760">
        <v>0.0</v>
      </c>
      <c r="I916" s="1761">
        <f t="shared" si="678"/>
        <v>0</v>
      </c>
      <c r="J916" s="1762">
        <f>sum(I916:I919)</f>
        <v>0</v>
      </c>
      <c r="K916" s="635"/>
      <c r="L916" s="1817" t="s">
        <v>763</v>
      </c>
      <c r="M916" s="1762"/>
      <c r="N916" s="1762">
        <f>(M916-I916)-S916</f>
        <v>0</v>
      </c>
      <c r="O916" s="1765"/>
      <c r="P916" s="1762">
        <f t="shared" ref="P916:P917" si="693">SUM(N916,O916)</f>
        <v>0</v>
      </c>
      <c r="Q916" s="1762"/>
      <c r="R916" s="1762"/>
      <c r="S916" s="1762"/>
      <c r="T916" s="1532"/>
      <c r="U916" s="1532"/>
      <c r="V916" s="1532"/>
      <c r="W916" s="1532"/>
      <c r="X916" s="1532"/>
      <c r="Y916" s="1532"/>
      <c r="Z916" s="1532"/>
      <c r="AA916" s="1532"/>
      <c r="AB916" s="1532"/>
    </row>
    <row r="917">
      <c r="A917" s="1714" t="s">
        <v>77</v>
      </c>
      <c r="B917" s="1886">
        <v>0.0</v>
      </c>
      <c r="C917" s="1886">
        <v>0.0</v>
      </c>
      <c r="D917" s="1886">
        <v>0.0</v>
      </c>
      <c r="E917" s="1886">
        <v>0.0</v>
      </c>
      <c r="F917" s="1886">
        <v>0.0</v>
      </c>
      <c r="G917" s="692">
        <v>0.0</v>
      </c>
      <c r="H917" s="690">
        <v>0.0</v>
      </c>
      <c r="I917" s="693">
        <f t="shared" si="678"/>
        <v>0</v>
      </c>
      <c r="J917" s="596">
        <f>(J916/70)</f>
        <v>0</v>
      </c>
      <c r="K917" s="635"/>
      <c r="L917" s="1714" t="s">
        <v>77</v>
      </c>
      <c r="M917" s="701"/>
      <c r="N917" s="701">
        <f>(M917-I917-I918)-S917</f>
        <v>0</v>
      </c>
      <c r="O917" s="692"/>
      <c r="P917" s="701">
        <f t="shared" si="693"/>
        <v>0</v>
      </c>
      <c r="Q917" s="701"/>
      <c r="R917" s="701"/>
      <c r="S917" s="1595"/>
      <c r="T917" s="1532"/>
      <c r="U917" s="1532"/>
      <c r="V917" s="1532"/>
      <c r="W917" s="1532"/>
      <c r="X917" s="1532"/>
      <c r="Y917" s="1532"/>
      <c r="Z917" s="1532"/>
      <c r="AA917" s="1532"/>
      <c r="AB917" s="1532"/>
    </row>
    <row r="918">
      <c r="A918" s="1714" t="s">
        <v>78</v>
      </c>
      <c r="B918" s="1886">
        <v>0.0</v>
      </c>
      <c r="C918" s="1886">
        <v>0.0</v>
      </c>
      <c r="D918" s="1886">
        <v>0.0</v>
      </c>
      <c r="E918" s="1886">
        <v>0.0</v>
      </c>
      <c r="F918" s="1886">
        <v>0.0</v>
      </c>
      <c r="G918" s="692">
        <v>0.0</v>
      </c>
      <c r="H918" s="690">
        <v>0.0</v>
      </c>
      <c r="I918" s="693">
        <f t="shared" si="678"/>
        <v>0</v>
      </c>
      <c r="J918" s="701"/>
      <c r="K918" s="635"/>
      <c r="L918" s="1714" t="s">
        <v>78</v>
      </c>
      <c r="M918" s="701" t="str">
        <f>P375</f>
        <v>-</v>
      </c>
      <c r="N918" s="701" t="s">
        <v>79</v>
      </c>
      <c r="O918" s="692"/>
      <c r="P918" s="701" t="s">
        <v>79</v>
      </c>
      <c r="Q918" s="701"/>
      <c r="R918" s="701"/>
      <c r="S918" s="1595"/>
      <c r="T918" s="1532"/>
      <c r="U918" s="1532"/>
      <c r="V918" s="1532"/>
      <c r="W918" s="1532"/>
      <c r="X918" s="1532"/>
      <c r="Y918" s="1532"/>
      <c r="Z918" s="1532"/>
      <c r="AA918" s="1532"/>
      <c r="AB918" s="1532"/>
    </row>
    <row r="919">
      <c r="A919" s="1714" t="s">
        <v>446</v>
      </c>
      <c r="B919" s="1886">
        <v>0.0</v>
      </c>
      <c r="C919" s="1886">
        <v>0.0</v>
      </c>
      <c r="D919" s="1886">
        <v>0.0</v>
      </c>
      <c r="E919" s="1886">
        <v>0.0</v>
      </c>
      <c r="F919" s="1886">
        <v>0.0</v>
      </c>
      <c r="G919" s="692">
        <v>0.0</v>
      </c>
      <c r="H919" s="690">
        <v>0.0</v>
      </c>
      <c r="I919" s="693">
        <f t="shared" si="678"/>
        <v>0</v>
      </c>
      <c r="J919" s="701"/>
      <c r="K919" s="635"/>
      <c r="L919" s="1714" t="s">
        <v>446</v>
      </c>
      <c r="M919" s="701"/>
      <c r="N919" s="701">
        <f>(M919-I919)-S919</f>
        <v>0</v>
      </c>
      <c r="O919" s="692"/>
      <c r="P919" s="701">
        <f>SUM(N919,O919)</f>
        <v>0</v>
      </c>
      <c r="Q919" s="701"/>
      <c r="R919" s="1595"/>
      <c r="S919" s="1595"/>
      <c r="T919" s="1532"/>
      <c r="U919" s="1532"/>
      <c r="V919" s="1532"/>
      <c r="W919" s="1532"/>
      <c r="X919" s="1532"/>
      <c r="Y919" s="1532"/>
      <c r="Z919" s="1532"/>
      <c r="AA919" s="1532"/>
      <c r="AB919" s="1532"/>
    </row>
    <row r="920">
      <c r="A920" s="1714" t="s">
        <v>80</v>
      </c>
      <c r="B920" s="1886">
        <v>0.0</v>
      </c>
      <c r="C920" s="1886">
        <v>0.0</v>
      </c>
      <c r="D920" s="1886">
        <v>0.0</v>
      </c>
      <c r="E920" s="1886">
        <v>0.0</v>
      </c>
      <c r="F920" s="1886">
        <v>0.0</v>
      </c>
      <c r="G920" s="692">
        <v>0.0</v>
      </c>
      <c r="H920" s="690">
        <v>0.0</v>
      </c>
      <c r="I920" s="693">
        <f t="shared" si="678"/>
        <v>0</v>
      </c>
      <c r="J920" s="701"/>
      <c r="K920" s="635"/>
      <c r="L920" s="1714" t="s">
        <v>80</v>
      </c>
      <c r="M920" s="701"/>
      <c r="N920" s="701">
        <f>(M920-I920)</f>
        <v>0</v>
      </c>
      <c r="O920" s="692"/>
      <c r="P920" s="701">
        <f>sum(N920,O920)</f>
        <v>0</v>
      </c>
      <c r="Q920" s="701"/>
      <c r="R920" s="1595"/>
      <c r="S920" s="1595"/>
      <c r="T920" s="1532"/>
      <c r="U920" s="1532"/>
      <c r="V920" s="1532"/>
      <c r="W920" s="1532"/>
      <c r="X920" s="1532"/>
      <c r="Y920" s="1532"/>
      <c r="Z920" s="1532"/>
      <c r="AA920" s="1532"/>
      <c r="AB920" s="1532"/>
    </row>
    <row r="921">
      <c r="A921" s="1827" t="s">
        <v>823</v>
      </c>
      <c r="B921" s="1758">
        <f t="shared" ref="B921:H921" si="694">SUM(B922:B925,B927:B929,B932:B935)</f>
        <v>0</v>
      </c>
      <c r="C921" s="1758">
        <f t="shared" si="694"/>
        <v>0</v>
      </c>
      <c r="D921" s="1758">
        <f t="shared" si="694"/>
        <v>0</v>
      </c>
      <c r="E921" s="1758">
        <f t="shared" si="694"/>
        <v>0</v>
      </c>
      <c r="F921" s="1758">
        <f t="shared" si="694"/>
        <v>0</v>
      </c>
      <c r="G921" s="1758">
        <f t="shared" si="694"/>
        <v>0</v>
      </c>
      <c r="H921" s="1758">
        <f t="shared" si="694"/>
        <v>0</v>
      </c>
      <c r="I921" s="1758">
        <f t="shared" si="678"/>
        <v>0</v>
      </c>
      <c r="J921" s="1749"/>
      <c r="K921" s="635"/>
      <c r="L921" s="1827" t="s">
        <v>823</v>
      </c>
      <c r="M921" s="1748"/>
      <c r="N921" s="1748"/>
      <c r="O921" s="1749"/>
      <c r="P921" s="1748"/>
      <c r="Q921" s="1748"/>
      <c r="R921" s="1748"/>
      <c r="S921" s="1748"/>
      <c r="T921" s="1532"/>
      <c r="U921" s="1532"/>
      <c r="V921" s="1532"/>
      <c r="W921" s="1532"/>
      <c r="X921" s="1532"/>
      <c r="Y921" s="1532"/>
      <c r="Z921" s="1532"/>
      <c r="AA921" s="1532"/>
      <c r="AB921" s="1532"/>
    </row>
    <row r="922">
      <c r="A922" s="1828" t="s">
        <v>824</v>
      </c>
      <c r="B922" s="1760">
        <v>0.0</v>
      </c>
      <c r="C922" s="1760">
        <v>0.0</v>
      </c>
      <c r="D922" s="1760">
        <v>0.0</v>
      </c>
      <c r="E922" s="1760">
        <v>0.0</v>
      </c>
      <c r="F922" s="1760">
        <v>0.0</v>
      </c>
      <c r="G922" s="1760">
        <v>0.0</v>
      </c>
      <c r="H922" s="1760">
        <v>0.0</v>
      </c>
      <c r="I922" s="1761">
        <f t="shared" si="678"/>
        <v>0</v>
      </c>
      <c r="J922" s="1762">
        <f>sum(I922:I925)</f>
        <v>0</v>
      </c>
      <c r="K922" s="635"/>
      <c r="L922" s="1828" t="s">
        <v>825</v>
      </c>
      <c r="M922" s="1762"/>
      <c r="N922" s="1762">
        <f>(M922-I922)-S922</f>
        <v>0</v>
      </c>
      <c r="O922" s="1765"/>
      <c r="P922" s="1762">
        <f t="shared" ref="P922:P923" si="695">SUM(N922,O922)</f>
        <v>0</v>
      </c>
      <c r="Q922" s="1762"/>
      <c r="R922" s="1762"/>
      <c r="S922" s="1762"/>
      <c r="T922" s="1532"/>
      <c r="U922" s="1532"/>
      <c r="V922" s="1532"/>
      <c r="W922" s="1532"/>
      <c r="X922" s="1532"/>
      <c r="Y922" s="1532"/>
      <c r="Z922" s="1532"/>
      <c r="AA922" s="1532"/>
      <c r="AB922" s="1532"/>
    </row>
    <row r="923">
      <c r="A923" s="1714" t="s">
        <v>77</v>
      </c>
      <c r="B923" s="692">
        <v>0.0</v>
      </c>
      <c r="C923" s="692">
        <v>0.0</v>
      </c>
      <c r="D923" s="692">
        <v>0.0</v>
      </c>
      <c r="E923" s="692">
        <v>0.0</v>
      </c>
      <c r="F923" s="692">
        <v>0.0</v>
      </c>
      <c r="G923" s="690">
        <v>0.0</v>
      </c>
      <c r="H923" s="690">
        <v>0.0</v>
      </c>
      <c r="I923" s="693">
        <f t="shared" si="678"/>
        <v>0</v>
      </c>
      <c r="J923" s="596">
        <f>(J922/70)</f>
        <v>0</v>
      </c>
      <c r="K923" s="635"/>
      <c r="L923" s="1714" t="s">
        <v>77</v>
      </c>
      <c r="M923" s="701"/>
      <c r="N923" s="701">
        <f>(M923-I923-I924)-S923</f>
        <v>0</v>
      </c>
      <c r="O923" s="692"/>
      <c r="P923" s="701">
        <f t="shared" si="695"/>
        <v>0</v>
      </c>
      <c r="Q923" s="701"/>
      <c r="R923" s="701"/>
      <c r="S923" s="1595"/>
      <c r="T923" s="1532"/>
      <c r="U923" s="1532"/>
      <c r="V923" s="1532"/>
      <c r="W923" s="1532"/>
      <c r="X923" s="1532"/>
      <c r="Y923" s="1532"/>
      <c r="Z923" s="1532"/>
      <c r="AA923" s="1532"/>
      <c r="AB923" s="1532"/>
    </row>
    <row r="924">
      <c r="A924" s="1714" t="s">
        <v>78</v>
      </c>
      <c r="B924" s="692">
        <v>0.0</v>
      </c>
      <c r="C924" s="692">
        <v>0.0</v>
      </c>
      <c r="D924" s="692">
        <v>0.0</v>
      </c>
      <c r="E924" s="692">
        <v>0.0</v>
      </c>
      <c r="F924" s="692">
        <v>0.0</v>
      </c>
      <c r="G924" s="690">
        <v>0.0</v>
      </c>
      <c r="H924" s="690">
        <v>0.0</v>
      </c>
      <c r="I924" s="693">
        <f t="shared" si="678"/>
        <v>0</v>
      </c>
      <c r="J924" s="701"/>
      <c r="K924" s="635"/>
      <c r="L924" s="1714" t="s">
        <v>78</v>
      </c>
      <c r="M924" s="701"/>
      <c r="N924" s="701" t="s">
        <v>79</v>
      </c>
      <c r="O924" s="692"/>
      <c r="P924" s="701" t="s">
        <v>79</v>
      </c>
      <c r="Q924" s="701"/>
      <c r="R924" s="701"/>
      <c r="S924" s="1595"/>
      <c r="T924" s="1532"/>
      <c r="U924" s="1532"/>
      <c r="V924" s="1532"/>
      <c r="W924" s="1532"/>
      <c r="X924" s="1532"/>
      <c r="Y924" s="1532"/>
      <c r="Z924" s="1532"/>
      <c r="AA924" s="1532"/>
      <c r="AB924" s="1532"/>
    </row>
    <row r="925">
      <c r="A925" s="1714" t="s">
        <v>446</v>
      </c>
      <c r="B925" s="692">
        <v>0.0</v>
      </c>
      <c r="C925" s="692">
        <v>0.0</v>
      </c>
      <c r="D925" s="692">
        <v>0.0</v>
      </c>
      <c r="E925" s="692">
        <v>0.0</v>
      </c>
      <c r="F925" s="692">
        <v>0.0</v>
      </c>
      <c r="G925" s="690">
        <v>0.0</v>
      </c>
      <c r="H925" s="690">
        <v>0.0</v>
      </c>
      <c r="I925" s="693">
        <f t="shared" si="678"/>
        <v>0</v>
      </c>
      <c r="J925" s="701"/>
      <c r="K925" s="635"/>
      <c r="L925" s="1714" t="s">
        <v>446</v>
      </c>
      <c r="M925" s="701"/>
      <c r="N925" s="701">
        <f>(M925-I925)-S925</f>
        <v>0</v>
      </c>
      <c r="O925" s="692"/>
      <c r="P925" s="701">
        <f>SUM(N925,O925)</f>
        <v>0</v>
      </c>
      <c r="Q925" s="701"/>
      <c r="R925" s="701"/>
      <c r="S925" s="1595"/>
      <c r="T925" s="1532"/>
      <c r="U925" s="1532"/>
      <c r="V925" s="1532"/>
      <c r="W925" s="1532"/>
      <c r="X925" s="1532"/>
      <c r="Y925" s="1532"/>
      <c r="Z925" s="1532"/>
      <c r="AA925" s="1532"/>
      <c r="AB925" s="1532"/>
    </row>
    <row r="926">
      <c r="A926" s="1714" t="s">
        <v>80</v>
      </c>
      <c r="B926" s="692">
        <v>0.0</v>
      </c>
      <c r="C926" s="692">
        <v>0.0</v>
      </c>
      <c r="D926" s="692">
        <v>0.0</v>
      </c>
      <c r="E926" s="692">
        <v>0.0</v>
      </c>
      <c r="F926" s="692">
        <v>0.0</v>
      </c>
      <c r="G926" s="690">
        <v>0.0</v>
      </c>
      <c r="H926" s="690">
        <v>0.0</v>
      </c>
      <c r="I926" s="693">
        <f t="shared" si="678"/>
        <v>0</v>
      </c>
      <c r="J926" s="701"/>
      <c r="K926" s="635"/>
      <c r="L926" s="1714" t="s">
        <v>80</v>
      </c>
      <c r="M926" s="701"/>
      <c r="N926" s="701">
        <f>(M926-I926)</f>
        <v>0</v>
      </c>
      <c r="O926" s="692"/>
      <c r="P926" s="701">
        <f>sum(N926,O926)</f>
        <v>0</v>
      </c>
      <c r="Q926" s="701"/>
      <c r="R926" s="701"/>
      <c r="S926" s="1595"/>
      <c r="T926" s="1532"/>
      <c r="U926" s="1532"/>
      <c r="V926" s="1532"/>
      <c r="W926" s="1532"/>
      <c r="X926" s="1532"/>
      <c r="Y926" s="1532"/>
      <c r="Z926" s="1532"/>
      <c r="AA926" s="1532"/>
      <c r="AB926" s="1532"/>
    </row>
    <row r="927">
      <c r="A927" s="1817" t="s">
        <v>825</v>
      </c>
      <c r="B927" s="1765">
        <v>0.0</v>
      </c>
      <c r="C927" s="1765">
        <v>0.0</v>
      </c>
      <c r="D927" s="1765">
        <v>0.0</v>
      </c>
      <c r="E927" s="1765">
        <v>0.0</v>
      </c>
      <c r="F927" s="1765">
        <v>0.0</v>
      </c>
      <c r="G927" s="1760">
        <v>0.0</v>
      </c>
      <c r="H927" s="1760">
        <v>0.0</v>
      </c>
      <c r="I927" s="1761">
        <f t="shared" si="678"/>
        <v>0</v>
      </c>
      <c r="J927" s="1762">
        <f>sum(I927:I930)</f>
        <v>0</v>
      </c>
      <c r="K927" s="635"/>
      <c r="L927" s="1828" t="s">
        <v>824</v>
      </c>
      <c r="M927" s="1762"/>
      <c r="N927" s="1762">
        <f>(M927-I927)-S927</f>
        <v>0</v>
      </c>
      <c r="O927" s="1765"/>
      <c r="P927" s="1762">
        <f t="shared" ref="P927:P928" si="696">SUM(N927,O927)</f>
        <v>0</v>
      </c>
      <c r="Q927" s="1762"/>
      <c r="R927" s="1762"/>
      <c r="S927" s="1762"/>
      <c r="T927" s="1532"/>
      <c r="U927" s="1532"/>
      <c r="V927" s="1532"/>
      <c r="W927" s="1532"/>
      <c r="X927" s="1532"/>
      <c r="Y927" s="1532"/>
      <c r="Z927" s="1532"/>
      <c r="AA927" s="1532"/>
      <c r="AB927" s="1532"/>
    </row>
    <row r="928">
      <c r="A928" s="1714" t="s">
        <v>77</v>
      </c>
      <c r="B928" s="692">
        <v>0.0</v>
      </c>
      <c r="C928" s="692">
        <v>0.0</v>
      </c>
      <c r="D928" s="692">
        <v>0.0</v>
      </c>
      <c r="E928" s="692">
        <v>0.0</v>
      </c>
      <c r="F928" s="692">
        <v>0.0</v>
      </c>
      <c r="G928" s="692">
        <v>0.0</v>
      </c>
      <c r="H928" s="690">
        <v>0.0</v>
      </c>
      <c r="I928" s="693">
        <f t="shared" si="678"/>
        <v>0</v>
      </c>
      <c r="J928" s="596">
        <f>(J927/70)</f>
        <v>0</v>
      </c>
      <c r="K928" s="635"/>
      <c r="L928" s="1714" t="s">
        <v>77</v>
      </c>
      <c r="M928" s="701"/>
      <c r="N928" s="701">
        <f>(M928-I928-I929)-S928</f>
        <v>0</v>
      </c>
      <c r="O928" s="692"/>
      <c r="P928" s="701">
        <f t="shared" si="696"/>
        <v>0</v>
      </c>
      <c r="Q928" s="701"/>
      <c r="R928" s="701"/>
      <c r="S928" s="1595"/>
      <c r="T928" s="1532"/>
      <c r="U928" s="1532"/>
      <c r="V928" s="1532"/>
      <c r="W928" s="1532"/>
      <c r="X928" s="1532"/>
      <c r="Y928" s="1532"/>
      <c r="Z928" s="1532"/>
      <c r="AA928" s="1532"/>
      <c r="AB928" s="1532"/>
    </row>
    <row r="929">
      <c r="A929" s="1714" t="s">
        <v>78</v>
      </c>
      <c r="B929" s="692">
        <v>0.0</v>
      </c>
      <c r="C929" s="692">
        <v>0.0</v>
      </c>
      <c r="D929" s="692">
        <v>0.0</v>
      </c>
      <c r="E929" s="692">
        <v>0.0</v>
      </c>
      <c r="F929" s="692">
        <v>0.0</v>
      </c>
      <c r="G929" s="692">
        <v>0.0</v>
      </c>
      <c r="H929" s="690">
        <v>0.0</v>
      </c>
      <c r="I929" s="693">
        <f t="shared" si="678"/>
        <v>0</v>
      </c>
      <c r="J929" s="701"/>
      <c r="K929" s="635"/>
      <c r="L929" s="1714" t="s">
        <v>78</v>
      </c>
      <c r="M929" s="701"/>
      <c r="N929" s="701" t="s">
        <v>79</v>
      </c>
      <c r="O929" s="692"/>
      <c r="P929" s="701" t="s">
        <v>79</v>
      </c>
      <c r="Q929" s="701"/>
      <c r="R929" s="701"/>
      <c r="S929" s="1595"/>
      <c r="T929" s="1532"/>
      <c r="U929" s="1532"/>
      <c r="V929" s="1532"/>
      <c r="W929" s="1532"/>
      <c r="X929" s="1532"/>
      <c r="Y929" s="1532"/>
      <c r="Z929" s="1532"/>
      <c r="AA929" s="1532"/>
      <c r="AB929" s="1532"/>
    </row>
    <row r="930">
      <c r="A930" s="1714" t="s">
        <v>446</v>
      </c>
      <c r="B930" s="692">
        <v>0.0</v>
      </c>
      <c r="C930" s="692">
        <v>0.0</v>
      </c>
      <c r="D930" s="692">
        <v>0.0</v>
      </c>
      <c r="E930" s="692">
        <v>0.0</v>
      </c>
      <c r="F930" s="692">
        <v>0.0</v>
      </c>
      <c r="G930" s="692">
        <v>0.0</v>
      </c>
      <c r="H930" s="690">
        <v>0.0</v>
      </c>
      <c r="I930" s="693">
        <f t="shared" si="678"/>
        <v>0</v>
      </c>
      <c r="J930" s="701"/>
      <c r="K930" s="635"/>
      <c r="L930" s="1714" t="s">
        <v>446</v>
      </c>
      <c r="M930" s="701"/>
      <c r="N930" s="701">
        <f>(M930-I930)-S930</f>
        <v>0</v>
      </c>
      <c r="O930" s="692"/>
      <c r="P930" s="701">
        <f>SUM(N930,O930)</f>
        <v>0</v>
      </c>
      <c r="Q930" s="701"/>
      <c r="R930" s="701"/>
      <c r="S930" s="1595"/>
      <c r="T930" s="1532"/>
      <c r="U930" s="1532"/>
      <c r="V930" s="1532"/>
      <c r="W930" s="1532"/>
      <c r="X930" s="1532"/>
      <c r="Y930" s="1532"/>
      <c r="Z930" s="1532"/>
      <c r="AA930" s="1532"/>
      <c r="AB930" s="1532"/>
    </row>
    <row r="931">
      <c r="A931" s="1714" t="s">
        <v>80</v>
      </c>
      <c r="B931" s="692">
        <v>0.0</v>
      </c>
      <c r="C931" s="692">
        <v>0.0</v>
      </c>
      <c r="D931" s="692">
        <v>0.0</v>
      </c>
      <c r="E931" s="692">
        <v>0.0</v>
      </c>
      <c r="F931" s="692">
        <v>0.0</v>
      </c>
      <c r="G931" s="692">
        <v>0.0</v>
      </c>
      <c r="H931" s="690">
        <v>0.0</v>
      </c>
      <c r="I931" s="693">
        <f t="shared" si="678"/>
        <v>0</v>
      </c>
      <c r="J931" s="701"/>
      <c r="K931" s="635"/>
      <c r="L931" s="1714" t="s">
        <v>80</v>
      </c>
      <c r="M931" s="701"/>
      <c r="N931" s="701">
        <f>(M931-I931)</f>
        <v>0</v>
      </c>
      <c r="O931" s="692"/>
      <c r="P931" s="701">
        <f>sum(N931,O931)</f>
        <v>0</v>
      </c>
      <c r="Q931" s="701"/>
      <c r="R931" s="701"/>
      <c r="S931" s="1595"/>
      <c r="T931" s="1532"/>
      <c r="U931" s="1532"/>
      <c r="V931" s="1532"/>
      <c r="W931" s="1532"/>
      <c r="X931" s="1532"/>
      <c r="Y931" s="1532"/>
      <c r="Z931" s="1532"/>
      <c r="AA931" s="1532"/>
      <c r="AB931" s="1532"/>
    </row>
    <row r="932">
      <c r="A932" s="1817" t="s">
        <v>764</v>
      </c>
      <c r="B932" s="1765">
        <v>0.0</v>
      </c>
      <c r="C932" s="1765">
        <v>0.0</v>
      </c>
      <c r="D932" s="1765">
        <v>0.0</v>
      </c>
      <c r="E932" s="1765">
        <v>0.0</v>
      </c>
      <c r="F932" s="1765">
        <v>0.0</v>
      </c>
      <c r="G932" s="1760">
        <v>0.0</v>
      </c>
      <c r="H932" s="1760">
        <v>0.0</v>
      </c>
      <c r="I932" s="1761">
        <f t="shared" si="678"/>
        <v>0</v>
      </c>
      <c r="J932" s="1762">
        <f>sum(I932:I935)</f>
        <v>0</v>
      </c>
      <c r="K932" s="635"/>
      <c r="L932" s="1828" t="s">
        <v>764</v>
      </c>
      <c r="M932" s="1762"/>
      <c r="N932" s="1762">
        <f>(M932-I932)-S932</f>
        <v>0</v>
      </c>
      <c r="O932" s="1765"/>
      <c r="P932" s="1762">
        <f t="shared" ref="P932:P933" si="697">SUM(N932,O932)</f>
        <v>0</v>
      </c>
      <c r="Q932" s="1762"/>
      <c r="R932" s="1762"/>
      <c r="S932" s="1762"/>
      <c r="T932" s="1532"/>
      <c r="U932" s="1532"/>
      <c r="V932" s="1532"/>
      <c r="W932" s="1532"/>
      <c r="X932" s="1532"/>
      <c r="Y932" s="1532"/>
      <c r="Z932" s="1532"/>
      <c r="AA932" s="1532"/>
      <c r="AB932" s="1532"/>
    </row>
    <row r="933">
      <c r="A933" s="1714" t="s">
        <v>77</v>
      </c>
      <c r="B933" s="692">
        <v>0.0</v>
      </c>
      <c r="C933" s="692">
        <v>0.0</v>
      </c>
      <c r="D933" s="692">
        <v>0.0</v>
      </c>
      <c r="E933" s="692">
        <v>0.0</v>
      </c>
      <c r="F933" s="692">
        <v>0.0</v>
      </c>
      <c r="G933" s="692">
        <v>0.0</v>
      </c>
      <c r="H933" s="690">
        <v>0.0</v>
      </c>
      <c r="I933" s="693">
        <f t="shared" si="678"/>
        <v>0</v>
      </c>
      <c r="J933" s="596">
        <f>(J932/70)</f>
        <v>0</v>
      </c>
      <c r="K933" s="635"/>
      <c r="L933" s="1714" t="s">
        <v>77</v>
      </c>
      <c r="M933" s="701"/>
      <c r="N933" s="701">
        <f>(M933-I933-I934)-S933</f>
        <v>0</v>
      </c>
      <c r="O933" s="692"/>
      <c r="P933" s="701">
        <f t="shared" si="697"/>
        <v>0</v>
      </c>
      <c r="Q933" s="701"/>
      <c r="R933" s="701"/>
      <c r="S933" s="1595"/>
      <c r="T933" s="1532"/>
      <c r="U933" s="1532"/>
      <c r="V933" s="1532"/>
      <c r="W933" s="1532"/>
      <c r="X933" s="1532"/>
      <c r="Y933" s="1532"/>
      <c r="Z933" s="1532"/>
      <c r="AA933" s="1532"/>
      <c r="AB933" s="1532"/>
    </row>
    <row r="934">
      <c r="A934" s="1714" t="s">
        <v>78</v>
      </c>
      <c r="B934" s="692">
        <v>0.0</v>
      </c>
      <c r="C934" s="692">
        <v>0.0</v>
      </c>
      <c r="D934" s="692">
        <v>0.0</v>
      </c>
      <c r="E934" s="692">
        <v>0.0</v>
      </c>
      <c r="F934" s="692">
        <v>0.0</v>
      </c>
      <c r="G934" s="692">
        <v>0.0</v>
      </c>
      <c r="H934" s="690">
        <v>0.0</v>
      </c>
      <c r="I934" s="693">
        <f t="shared" si="678"/>
        <v>0</v>
      </c>
      <c r="J934" s="701"/>
      <c r="K934" s="635"/>
      <c r="L934" s="1714" t="s">
        <v>78</v>
      </c>
      <c r="M934" s="701"/>
      <c r="N934" s="701" t="s">
        <v>79</v>
      </c>
      <c r="O934" s="692"/>
      <c r="P934" s="701" t="s">
        <v>79</v>
      </c>
      <c r="Q934" s="701"/>
      <c r="R934" s="701"/>
      <c r="S934" s="1595"/>
      <c r="T934" s="1532"/>
      <c r="U934" s="1532"/>
      <c r="V934" s="1532"/>
      <c r="W934" s="1532"/>
      <c r="X934" s="1532"/>
      <c r="Y934" s="1532"/>
      <c r="Z934" s="1532"/>
      <c r="AA934" s="1532"/>
      <c r="AB934" s="1532"/>
    </row>
    <row r="935">
      <c r="A935" s="1714" t="s">
        <v>446</v>
      </c>
      <c r="B935" s="692">
        <v>0.0</v>
      </c>
      <c r="C935" s="692">
        <v>0.0</v>
      </c>
      <c r="D935" s="692">
        <v>0.0</v>
      </c>
      <c r="E935" s="692">
        <v>0.0</v>
      </c>
      <c r="F935" s="692">
        <v>0.0</v>
      </c>
      <c r="G935" s="692">
        <v>0.0</v>
      </c>
      <c r="H935" s="690">
        <v>0.0</v>
      </c>
      <c r="I935" s="693">
        <f t="shared" si="678"/>
        <v>0</v>
      </c>
      <c r="J935" s="701"/>
      <c r="K935" s="635"/>
      <c r="L935" s="1714" t="s">
        <v>446</v>
      </c>
      <c r="M935" s="701"/>
      <c r="N935" s="701">
        <f>(M935-I935)-S935</f>
        <v>0</v>
      </c>
      <c r="O935" s="692"/>
      <c r="P935" s="701">
        <f>SUM(N935,O935)</f>
        <v>0</v>
      </c>
      <c r="Q935" s="701"/>
      <c r="R935" s="701"/>
      <c r="S935" s="1595"/>
      <c r="T935" s="1532"/>
      <c r="U935" s="1532"/>
      <c r="V935" s="1532"/>
      <c r="W935" s="1532"/>
      <c r="X935" s="1532"/>
      <c r="Y935" s="1532"/>
      <c r="Z935" s="1532"/>
      <c r="AA935" s="1532"/>
      <c r="AB935" s="1532"/>
    </row>
    <row r="936">
      <c r="A936" s="1714" t="s">
        <v>80</v>
      </c>
      <c r="B936" s="692">
        <v>0.0</v>
      </c>
      <c r="C936" s="692">
        <v>0.0</v>
      </c>
      <c r="D936" s="692">
        <v>0.0</v>
      </c>
      <c r="E936" s="692">
        <v>0.0</v>
      </c>
      <c r="F936" s="692">
        <v>0.0</v>
      </c>
      <c r="G936" s="692">
        <v>0.0</v>
      </c>
      <c r="H936" s="690">
        <v>0.0</v>
      </c>
      <c r="I936" s="693">
        <f t="shared" si="678"/>
        <v>0</v>
      </c>
      <c r="J936" s="701"/>
      <c r="K936" s="635"/>
      <c r="L936" s="1714" t="s">
        <v>80</v>
      </c>
      <c r="M936" s="701"/>
      <c r="N936" s="701">
        <f>(M936-I936)</f>
        <v>0</v>
      </c>
      <c r="O936" s="692"/>
      <c r="P936" s="701">
        <f>sum(N936,O936)</f>
        <v>0</v>
      </c>
      <c r="Q936" s="701"/>
      <c r="R936" s="701"/>
      <c r="S936" s="1595"/>
      <c r="T936" s="1532"/>
      <c r="U936" s="1532"/>
      <c r="V936" s="1532"/>
      <c r="W936" s="1532"/>
      <c r="X936" s="1532"/>
      <c r="Y936" s="1532"/>
      <c r="Z936" s="1532"/>
      <c r="AA936" s="1532"/>
      <c r="AB936" s="1532"/>
    </row>
    <row r="937">
      <c r="A937" s="1827" t="s">
        <v>826</v>
      </c>
      <c r="B937" s="1758">
        <f t="shared" ref="B937:D937" si="698">SUM(B938:B941,B943:B945,B948:B951)</f>
        <v>0</v>
      </c>
      <c r="C937" s="1758">
        <f t="shared" si="698"/>
        <v>0</v>
      </c>
      <c r="D937" s="1758">
        <f t="shared" si="698"/>
        <v>0</v>
      </c>
      <c r="E937" s="1788">
        <v>0.0</v>
      </c>
      <c r="F937" s="1758">
        <f t="shared" ref="F937:H937" si="699">SUM(F938:F941,F943:F945,F948:F951)</f>
        <v>0</v>
      </c>
      <c r="G937" s="1758">
        <f t="shared" si="699"/>
        <v>0</v>
      </c>
      <c r="H937" s="1758">
        <f t="shared" si="699"/>
        <v>0</v>
      </c>
      <c r="I937" s="1758">
        <f t="shared" si="678"/>
        <v>0</v>
      </c>
      <c r="J937" s="1749"/>
      <c r="K937" s="635"/>
      <c r="L937" s="1827" t="s">
        <v>826</v>
      </c>
      <c r="M937" s="1748"/>
      <c r="N937" s="1748"/>
      <c r="O937" s="1749"/>
      <c r="P937" s="1748"/>
      <c r="Q937" s="1748"/>
      <c r="R937" s="1748"/>
      <c r="S937" s="1748"/>
      <c r="T937" s="1532"/>
      <c r="U937" s="1532"/>
      <c r="V937" s="1532"/>
      <c r="W937" s="1532"/>
      <c r="X937" s="1532"/>
      <c r="Y937" s="1532"/>
      <c r="Z937" s="1532"/>
      <c r="AA937" s="1532"/>
      <c r="AB937" s="1532"/>
    </row>
    <row r="938">
      <c r="A938" s="1828" t="s">
        <v>765</v>
      </c>
      <c r="B938" s="1760">
        <v>0.0</v>
      </c>
      <c r="C938" s="1760">
        <v>0.0</v>
      </c>
      <c r="D938" s="1760">
        <v>0.0</v>
      </c>
      <c r="E938" s="1760">
        <v>0.0</v>
      </c>
      <c r="F938" s="1760">
        <v>0.0</v>
      </c>
      <c r="G938" s="1760">
        <v>0.0</v>
      </c>
      <c r="H938" s="1760">
        <v>0.0</v>
      </c>
      <c r="I938" s="1761">
        <f t="shared" si="678"/>
        <v>0</v>
      </c>
      <c r="J938" s="1762">
        <f>sum(I938:I941)</f>
        <v>0</v>
      </c>
      <c r="K938" s="635"/>
      <c r="L938" s="1828" t="s">
        <v>765</v>
      </c>
      <c r="M938" s="1762"/>
      <c r="N938" s="1762">
        <f>(M938-I938)-S938</f>
        <v>0</v>
      </c>
      <c r="O938" s="1765"/>
      <c r="P938" s="1762">
        <f t="shared" ref="P938:P939" si="700">SUM(N938,O938)</f>
        <v>0</v>
      </c>
      <c r="Q938" s="1762"/>
      <c r="R938" s="1762"/>
      <c r="S938" s="1762"/>
      <c r="T938" s="1532"/>
      <c r="U938" s="1532"/>
      <c r="V938" s="1532"/>
      <c r="W938" s="1532"/>
      <c r="X938" s="1532"/>
      <c r="Y938" s="1532"/>
      <c r="Z938" s="1532"/>
      <c r="AA938" s="1532"/>
      <c r="AB938" s="1532"/>
    </row>
    <row r="939">
      <c r="A939" s="1714" t="s">
        <v>77</v>
      </c>
      <c r="B939" s="692">
        <v>0.0</v>
      </c>
      <c r="C939" s="692">
        <v>0.0</v>
      </c>
      <c r="D939" s="692">
        <v>0.0</v>
      </c>
      <c r="E939" s="692">
        <v>0.0</v>
      </c>
      <c r="F939" s="692">
        <v>0.0</v>
      </c>
      <c r="G939" s="690">
        <v>0.0</v>
      </c>
      <c r="H939" s="690">
        <v>0.0</v>
      </c>
      <c r="I939" s="693">
        <f t="shared" si="678"/>
        <v>0</v>
      </c>
      <c r="J939" s="596">
        <f>(J938/70)</f>
        <v>0</v>
      </c>
      <c r="K939" s="635"/>
      <c r="L939" s="1714" t="s">
        <v>77</v>
      </c>
      <c r="M939" s="701"/>
      <c r="N939" s="701">
        <f>(M939-I939-I940)-S939</f>
        <v>0</v>
      </c>
      <c r="O939" s="692"/>
      <c r="P939" s="701">
        <f t="shared" si="700"/>
        <v>0</v>
      </c>
      <c r="Q939" s="701"/>
      <c r="R939" s="701"/>
      <c r="S939" s="1595"/>
      <c r="T939" s="1532"/>
      <c r="U939" s="1532"/>
      <c r="V939" s="1532"/>
      <c r="W939" s="1532"/>
      <c r="X939" s="1532"/>
      <c r="Y939" s="1532"/>
      <c r="Z939" s="1532"/>
      <c r="AA939" s="1532"/>
      <c r="AB939" s="1532"/>
    </row>
    <row r="940">
      <c r="A940" s="1714" t="s">
        <v>78</v>
      </c>
      <c r="B940" s="692">
        <v>0.0</v>
      </c>
      <c r="C940" s="692">
        <v>0.0</v>
      </c>
      <c r="D940" s="692">
        <v>0.0</v>
      </c>
      <c r="E940" s="692">
        <v>0.0</v>
      </c>
      <c r="F940" s="692">
        <v>0.0</v>
      </c>
      <c r="G940" s="690">
        <v>0.0</v>
      </c>
      <c r="H940" s="690">
        <v>0.0</v>
      </c>
      <c r="I940" s="693">
        <f t="shared" si="678"/>
        <v>0</v>
      </c>
      <c r="J940" s="701"/>
      <c r="K940" s="635"/>
      <c r="L940" s="1714" t="s">
        <v>78</v>
      </c>
      <c r="M940" s="701"/>
      <c r="N940" s="701" t="s">
        <v>79</v>
      </c>
      <c r="O940" s="692"/>
      <c r="P940" s="701" t="s">
        <v>79</v>
      </c>
      <c r="Q940" s="701"/>
      <c r="R940" s="701"/>
      <c r="S940" s="1595"/>
      <c r="T940" s="1532"/>
      <c r="U940" s="1532"/>
      <c r="V940" s="1532"/>
      <c r="W940" s="1532"/>
      <c r="X940" s="1532"/>
      <c r="Y940" s="1532"/>
      <c r="Z940" s="1532"/>
      <c r="AA940" s="1532"/>
      <c r="AB940" s="1532"/>
    </row>
    <row r="941">
      <c r="A941" s="1714" t="s">
        <v>446</v>
      </c>
      <c r="B941" s="692">
        <v>0.0</v>
      </c>
      <c r="C941" s="692">
        <v>0.0</v>
      </c>
      <c r="D941" s="692">
        <v>0.0</v>
      </c>
      <c r="E941" s="692">
        <v>0.0</v>
      </c>
      <c r="F941" s="692">
        <v>0.0</v>
      </c>
      <c r="G941" s="690">
        <v>0.0</v>
      </c>
      <c r="H941" s="690">
        <v>0.0</v>
      </c>
      <c r="I941" s="693">
        <f t="shared" si="678"/>
        <v>0</v>
      </c>
      <c r="J941" s="701"/>
      <c r="K941" s="635"/>
      <c r="L941" s="1714" t="s">
        <v>446</v>
      </c>
      <c r="M941" s="701"/>
      <c r="N941" s="701">
        <f>(M941-I941)-S941</f>
        <v>0</v>
      </c>
      <c r="O941" s="692"/>
      <c r="P941" s="701">
        <f>SUM(N941,O941)</f>
        <v>0</v>
      </c>
      <c r="Q941" s="701"/>
      <c r="R941" s="701"/>
      <c r="S941" s="1595"/>
      <c r="T941" s="1532"/>
      <c r="U941" s="1532"/>
      <c r="V941" s="1532"/>
      <c r="W941" s="1532"/>
      <c r="X941" s="1532"/>
      <c r="Y941" s="1532"/>
      <c r="Z941" s="1532"/>
      <c r="AA941" s="1532"/>
      <c r="AB941" s="1532"/>
    </row>
    <row r="942">
      <c r="A942" s="1714" t="s">
        <v>80</v>
      </c>
      <c r="B942" s="692">
        <v>0.0</v>
      </c>
      <c r="C942" s="692">
        <v>0.0</v>
      </c>
      <c r="D942" s="692">
        <v>0.0</v>
      </c>
      <c r="E942" s="692">
        <v>0.0</v>
      </c>
      <c r="F942" s="692">
        <v>0.0</v>
      </c>
      <c r="G942" s="690">
        <v>0.0</v>
      </c>
      <c r="H942" s="690">
        <v>0.0</v>
      </c>
      <c r="I942" s="693">
        <f t="shared" si="678"/>
        <v>0</v>
      </c>
      <c r="J942" s="701"/>
      <c r="K942" s="635"/>
      <c r="L942" s="1714" t="s">
        <v>80</v>
      </c>
      <c r="M942" s="701"/>
      <c r="N942" s="701">
        <f>(M942-I942)</f>
        <v>0</v>
      </c>
      <c r="O942" s="692"/>
      <c r="P942" s="701">
        <f>sum(N942,O942)</f>
        <v>0</v>
      </c>
      <c r="Q942" s="701"/>
      <c r="R942" s="701"/>
      <c r="S942" s="1595"/>
      <c r="T942" s="1532"/>
      <c r="U942" s="1532"/>
      <c r="V942" s="1532"/>
      <c r="W942" s="1532"/>
      <c r="X942" s="1532"/>
      <c r="Y942" s="1532"/>
      <c r="Z942" s="1532"/>
      <c r="AA942" s="1532"/>
      <c r="AB942" s="1532"/>
    </row>
    <row r="943">
      <c r="A943" s="1828" t="s">
        <v>765</v>
      </c>
      <c r="B943" s="1760">
        <v>0.0</v>
      </c>
      <c r="C943" s="1760">
        <v>0.0</v>
      </c>
      <c r="D943" s="1760">
        <v>0.0</v>
      </c>
      <c r="E943" s="1760">
        <v>0.0</v>
      </c>
      <c r="F943" s="1760">
        <v>0.0</v>
      </c>
      <c r="G943" s="1760">
        <v>0.0</v>
      </c>
      <c r="H943" s="1760">
        <v>0.0</v>
      </c>
      <c r="I943" s="1761">
        <f t="shared" si="678"/>
        <v>0</v>
      </c>
      <c r="J943" s="1762">
        <f>sum(I943:I946)</f>
        <v>0</v>
      </c>
      <c r="K943" s="635"/>
      <c r="L943" s="1828" t="s">
        <v>765</v>
      </c>
      <c r="M943" s="1762"/>
      <c r="N943" s="1762">
        <f>(M943-I943)-S943</f>
        <v>0</v>
      </c>
      <c r="O943" s="1765"/>
      <c r="P943" s="1762">
        <f t="shared" ref="P943:P944" si="701">SUM(N943,O943)</f>
        <v>0</v>
      </c>
      <c r="Q943" s="1762"/>
      <c r="R943" s="1762"/>
      <c r="S943" s="1762"/>
      <c r="T943" s="1532"/>
      <c r="U943" s="1532"/>
      <c r="V943" s="1532"/>
      <c r="W943" s="1532"/>
      <c r="X943" s="1532"/>
      <c r="Y943" s="1532"/>
      <c r="Z943" s="1532"/>
      <c r="AA943" s="1532"/>
      <c r="AB943" s="1532"/>
    </row>
    <row r="944">
      <c r="A944" s="1714" t="s">
        <v>77</v>
      </c>
      <c r="B944" s="692">
        <v>0.0</v>
      </c>
      <c r="C944" s="692">
        <v>0.0</v>
      </c>
      <c r="D944" s="692">
        <v>0.0</v>
      </c>
      <c r="E944" s="692">
        <v>0.0</v>
      </c>
      <c r="F944" s="692">
        <v>0.0</v>
      </c>
      <c r="G944" s="690">
        <v>0.0</v>
      </c>
      <c r="H944" s="690">
        <v>0.0</v>
      </c>
      <c r="I944" s="693">
        <f t="shared" si="678"/>
        <v>0</v>
      </c>
      <c r="J944" s="596">
        <f>(J943/70)</f>
        <v>0</v>
      </c>
      <c r="K944" s="635"/>
      <c r="L944" s="1714" t="s">
        <v>77</v>
      </c>
      <c r="M944" s="701"/>
      <c r="N944" s="701">
        <f>(M944-I944-I945)-S944</f>
        <v>0</v>
      </c>
      <c r="O944" s="692"/>
      <c r="P944" s="701">
        <f t="shared" si="701"/>
        <v>0</v>
      </c>
      <c r="Q944" s="701"/>
      <c r="R944" s="701"/>
      <c r="S944" s="1595"/>
      <c r="T944" s="1532"/>
      <c r="U944" s="1532"/>
      <c r="V944" s="1532"/>
      <c r="W944" s="1532"/>
      <c r="X944" s="1532"/>
      <c r="Y944" s="1532"/>
      <c r="Z944" s="1532"/>
      <c r="AA944" s="1532"/>
      <c r="AB944" s="1532"/>
    </row>
    <row r="945">
      <c r="A945" s="1714" t="s">
        <v>78</v>
      </c>
      <c r="B945" s="692">
        <v>0.0</v>
      </c>
      <c r="C945" s="692">
        <v>0.0</v>
      </c>
      <c r="D945" s="692">
        <v>0.0</v>
      </c>
      <c r="E945" s="692">
        <v>0.0</v>
      </c>
      <c r="F945" s="692">
        <v>0.0</v>
      </c>
      <c r="G945" s="690">
        <v>0.0</v>
      </c>
      <c r="H945" s="690">
        <v>0.0</v>
      </c>
      <c r="I945" s="693">
        <f t="shared" si="678"/>
        <v>0</v>
      </c>
      <c r="J945" s="701"/>
      <c r="K945" s="635"/>
      <c r="L945" s="1714" t="s">
        <v>78</v>
      </c>
      <c r="M945" s="701"/>
      <c r="N945" s="701" t="s">
        <v>79</v>
      </c>
      <c r="O945" s="692"/>
      <c r="P945" s="701" t="s">
        <v>79</v>
      </c>
      <c r="Q945" s="701"/>
      <c r="R945" s="701"/>
      <c r="S945" s="1595"/>
      <c r="T945" s="1532"/>
      <c r="U945" s="1532"/>
      <c r="V945" s="1532"/>
      <c r="W945" s="1532"/>
      <c r="X945" s="1532"/>
      <c r="Y945" s="1532"/>
      <c r="Z945" s="1532"/>
      <c r="AA945" s="1532"/>
      <c r="AB945" s="1532"/>
    </row>
    <row r="946">
      <c r="A946" s="1714" t="s">
        <v>446</v>
      </c>
      <c r="B946" s="692">
        <v>0.0</v>
      </c>
      <c r="C946" s="692">
        <v>0.0</v>
      </c>
      <c r="D946" s="692">
        <v>0.0</v>
      </c>
      <c r="E946" s="692">
        <v>0.0</v>
      </c>
      <c r="F946" s="692">
        <v>0.0</v>
      </c>
      <c r="G946" s="690">
        <v>0.0</v>
      </c>
      <c r="H946" s="690">
        <v>0.0</v>
      </c>
      <c r="I946" s="693">
        <f t="shared" si="678"/>
        <v>0</v>
      </c>
      <c r="J946" s="701"/>
      <c r="K946" s="635"/>
      <c r="L946" s="1714" t="s">
        <v>446</v>
      </c>
      <c r="M946" s="701"/>
      <c r="N946" s="701">
        <f>(M946-I946)-S946</f>
        <v>0</v>
      </c>
      <c r="O946" s="692"/>
      <c r="P946" s="701">
        <f>SUM(N946,O946)</f>
        <v>0</v>
      </c>
      <c r="Q946" s="701"/>
      <c r="R946" s="701"/>
      <c r="S946" s="1595"/>
      <c r="T946" s="1532"/>
      <c r="U946" s="1532"/>
      <c r="V946" s="1532"/>
      <c r="W946" s="1532"/>
      <c r="X946" s="1532"/>
      <c r="Y946" s="1532"/>
      <c r="Z946" s="1532"/>
      <c r="AA946" s="1532"/>
      <c r="AB946" s="1532"/>
    </row>
    <row r="947">
      <c r="A947" s="1714" t="s">
        <v>80</v>
      </c>
      <c r="B947" s="692">
        <v>0.0</v>
      </c>
      <c r="C947" s="692">
        <v>0.0</v>
      </c>
      <c r="D947" s="692">
        <v>0.0</v>
      </c>
      <c r="E947" s="692">
        <v>0.0</v>
      </c>
      <c r="F947" s="692">
        <v>0.0</v>
      </c>
      <c r="G947" s="690">
        <v>0.0</v>
      </c>
      <c r="H947" s="690">
        <v>0.0</v>
      </c>
      <c r="I947" s="693">
        <f t="shared" si="678"/>
        <v>0</v>
      </c>
      <c r="J947" s="701"/>
      <c r="K947" s="635"/>
      <c r="L947" s="1714" t="s">
        <v>80</v>
      </c>
      <c r="M947" s="701"/>
      <c r="N947" s="701">
        <f>(M947-I947)</f>
        <v>0</v>
      </c>
      <c r="O947" s="692"/>
      <c r="P947" s="701">
        <f>sum(N947,O947)</f>
        <v>0</v>
      </c>
      <c r="Q947" s="701"/>
      <c r="R947" s="701"/>
      <c r="S947" s="1595"/>
      <c r="T947" s="1532"/>
      <c r="U947" s="1532"/>
      <c r="V947" s="1532"/>
      <c r="W947" s="1532"/>
      <c r="X947" s="1532"/>
      <c r="Y947" s="1532"/>
      <c r="Z947" s="1532"/>
      <c r="AA947" s="1532"/>
      <c r="AB947" s="1532"/>
    </row>
    <row r="948">
      <c r="A948" s="1828" t="s">
        <v>765</v>
      </c>
      <c r="B948" s="1760">
        <v>0.0</v>
      </c>
      <c r="C948" s="1760">
        <v>0.0</v>
      </c>
      <c r="D948" s="1760">
        <v>0.0</v>
      </c>
      <c r="E948" s="1760">
        <v>0.0</v>
      </c>
      <c r="F948" s="1760">
        <v>0.0</v>
      </c>
      <c r="G948" s="1760">
        <v>0.0</v>
      </c>
      <c r="H948" s="1760">
        <v>0.0</v>
      </c>
      <c r="I948" s="1761">
        <f t="shared" si="678"/>
        <v>0</v>
      </c>
      <c r="J948" s="1762">
        <f>sum(I948:I951)</f>
        <v>0</v>
      </c>
      <c r="K948" s="635"/>
      <c r="L948" s="1828" t="s">
        <v>765</v>
      </c>
      <c r="M948" s="1762"/>
      <c r="N948" s="1762">
        <f>(M948-I948)-S948</f>
        <v>0</v>
      </c>
      <c r="O948" s="1765"/>
      <c r="P948" s="1762">
        <f t="shared" ref="P948:P949" si="702">SUM(N948,O948)</f>
        <v>0</v>
      </c>
      <c r="Q948" s="1762"/>
      <c r="R948" s="1762"/>
      <c r="S948" s="1762"/>
      <c r="T948" s="1532"/>
      <c r="U948" s="1532"/>
      <c r="V948" s="1532"/>
      <c r="W948" s="1532"/>
      <c r="X948" s="1532"/>
      <c r="Y948" s="1532"/>
      <c r="Z948" s="1532"/>
      <c r="AA948" s="1532"/>
      <c r="AB948" s="1532"/>
    </row>
    <row r="949">
      <c r="A949" s="1714" t="s">
        <v>77</v>
      </c>
      <c r="B949" s="692">
        <v>0.0</v>
      </c>
      <c r="C949" s="692">
        <v>0.0</v>
      </c>
      <c r="D949" s="692">
        <v>0.0</v>
      </c>
      <c r="E949" s="692">
        <v>0.0</v>
      </c>
      <c r="F949" s="692">
        <v>0.0</v>
      </c>
      <c r="G949" s="690">
        <v>0.0</v>
      </c>
      <c r="H949" s="690">
        <v>0.0</v>
      </c>
      <c r="I949" s="693">
        <f t="shared" si="678"/>
        <v>0</v>
      </c>
      <c r="J949" s="596">
        <f>(J948/70)</f>
        <v>0</v>
      </c>
      <c r="K949" s="635"/>
      <c r="L949" s="1714" t="s">
        <v>77</v>
      </c>
      <c r="M949" s="701"/>
      <c r="N949" s="701">
        <f>(M949-I949-I950)-S949</f>
        <v>0</v>
      </c>
      <c r="O949" s="692"/>
      <c r="P949" s="701">
        <f t="shared" si="702"/>
        <v>0</v>
      </c>
      <c r="Q949" s="701"/>
      <c r="R949" s="701"/>
      <c r="S949" s="1595"/>
      <c r="T949" s="1532"/>
      <c r="U949" s="1532"/>
      <c r="V949" s="1532"/>
      <c r="W949" s="1532"/>
      <c r="X949" s="1532"/>
      <c r="Y949" s="1532"/>
      <c r="Z949" s="1532"/>
      <c r="AA949" s="1532"/>
      <c r="AB949" s="1532"/>
    </row>
    <row r="950">
      <c r="A950" s="1714" t="s">
        <v>78</v>
      </c>
      <c r="B950" s="692">
        <v>0.0</v>
      </c>
      <c r="C950" s="692">
        <v>0.0</v>
      </c>
      <c r="D950" s="692">
        <v>0.0</v>
      </c>
      <c r="E950" s="692">
        <v>0.0</v>
      </c>
      <c r="F950" s="692">
        <v>0.0</v>
      </c>
      <c r="G950" s="690">
        <v>0.0</v>
      </c>
      <c r="H950" s="690">
        <v>0.0</v>
      </c>
      <c r="I950" s="693">
        <f t="shared" si="678"/>
        <v>0</v>
      </c>
      <c r="J950" s="701"/>
      <c r="K950" s="635"/>
      <c r="L950" s="1714" t="s">
        <v>78</v>
      </c>
      <c r="M950" s="701"/>
      <c r="N950" s="701" t="s">
        <v>79</v>
      </c>
      <c r="O950" s="692"/>
      <c r="P950" s="701" t="s">
        <v>79</v>
      </c>
      <c r="Q950" s="701"/>
      <c r="R950" s="701"/>
      <c r="S950" s="1595"/>
      <c r="T950" s="1532"/>
      <c r="U950" s="1532"/>
      <c r="V950" s="1532"/>
      <c r="W950" s="1532"/>
      <c r="X950" s="1532"/>
      <c r="Y950" s="1532"/>
      <c r="Z950" s="1532"/>
      <c r="AA950" s="1532"/>
      <c r="AB950" s="1532"/>
    </row>
    <row r="951">
      <c r="A951" s="1714" t="s">
        <v>446</v>
      </c>
      <c r="B951" s="692">
        <v>0.0</v>
      </c>
      <c r="C951" s="692">
        <v>0.0</v>
      </c>
      <c r="D951" s="692">
        <v>0.0</v>
      </c>
      <c r="E951" s="692">
        <v>0.0</v>
      </c>
      <c r="F951" s="692">
        <v>0.0</v>
      </c>
      <c r="G951" s="690">
        <v>0.0</v>
      </c>
      <c r="H951" s="690">
        <v>0.0</v>
      </c>
      <c r="I951" s="693">
        <f t="shared" si="678"/>
        <v>0</v>
      </c>
      <c r="J951" s="701"/>
      <c r="K951" s="635"/>
      <c r="L951" s="1714" t="s">
        <v>446</v>
      </c>
      <c r="M951" s="701"/>
      <c r="N951" s="701">
        <f>(M951-I951)-S951</f>
        <v>0</v>
      </c>
      <c r="O951" s="692"/>
      <c r="P951" s="701">
        <f>SUM(N951,O951)</f>
        <v>0</v>
      </c>
      <c r="Q951" s="701"/>
      <c r="R951" s="701"/>
      <c r="S951" s="1595"/>
      <c r="T951" s="1532"/>
      <c r="U951" s="1532"/>
      <c r="V951" s="1532"/>
      <c r="W951" s="1532"/>
      <c r="X951" s="1532"/>
      <c r="Y951" s="1532"/>
      <c r="Z951" s="1532"/>
      <c r="AA951" s="1532"/>
      <c r="AB951" s="1532"/>
    </row>
    <row r="952">
      <c r="A952" s="1714" t="s">
        <v>80</v>
      </c>
      <c r="B952" s="692">
        <v>0.0</v>
      </c>
      <c r="C952" s="692">
        <v>0.0</v>
      </c>
      <c r="D952" s="692">
        <v>0.0</v>
      </c>
      <c r="E952" s="692">
        <v>0.0</v>
      </c>
      <c r="F952" s="692">
        <v>0.0</v>
      </c>
      <c r="G952" s="690">
        <v>0.0</v>
      </c>
      <c r="H952" s="690">
        <v>0.0</v>
      </c>
      <c r="I952" s="693">
        <f t="shared" si="678"/>
        <v>0</v>
      </c>
      <c r="J952" s="701"/>
      <c r="K952" s="635"/>
      <c r="L952" s="1714" t="s">
        <v>80</v>
      </c>
      <c r="M952" s="701"/>
      <c r="N952" s="701">
        <f>(M952-I952)</f>
        <v>0</v>
      </c>
      <c r="O952" s="692"/>
      <c r="P952" s="701">
        <f>sum(N952,O952)</f>
        <v>0</v>
      </c>
      <c r="Q952" s="701"/>
      <c r="R952" s="701"/>
      <c r="S952" s="1595"/>
      <c r="T952" s="1532"/>
      <c r="U952" s="1532"/>
      <c r="V952" s="1532"/>
      <c r="W952" s="1532"/>
      <c r="X952" s="1532"/>
      <c r="Y952" s="1532"/>
      <c r="Z952" s="1532"/>
      <c r="AA952" s="1532"/>
      <c r="AB952" s="1532"/>
    </row>
    <row r="953">
      <c r="A953" s="1827" t="s">
        <v>827</v>
      </c>
      <c r="B953" s="1758">
        <f t="shared" ref="B953:H953" si="703">SUM(B954:B957,B959:B961,B964:B967)</f>
        <v>0</v>
      </c>
      <c r="C953" s="1758">
        <f t="shared" si="703"/>
        <v>0</v>
      </c>
      <c r="D953" s="1758">
        <f t="shared" si="703"/>
        <v>0</v>
      </c>
      <c r="E953" s="1758">
        <f t="shared" si="703"/>
        <v>0</v>
      </c>
      <c r="F953" s="1758">
        <f t="shared" si="703"/>
        <v>0</v>
      </c>
      <c r="G953" s="1758">
        <f t="shared" si="703"/>
        <v>0</v>
      </c>
      <c r="H953" s="1758">
        <f t="shared" si="703"/>
        <v>0</v>
      </c>
      <c r="I953" s="1758">
        <f t="shared" si="678"/>
        <v>0</v>
      </c>
      <c r="J953" s="1749"/>
      <c r="K953" s="635"/>
      <c r="L953" s="1827" t="s">
        <v>827</v>
      </c>
      <c r="M953" s="1748"/>
      <c r="N953" s="1748"/>
      <c r="O953" s="1749"/>
      <c r="P953" s="1748"/>
      <c r="Q953" s="1748"/>
      <c r="R953" s="1748"/>
      <c r="S953" s="1748"/>
      <c r="T953" s="1532"/>
      <c r="U953" s="1532"/>
      <c r="V953" s="1532"/>
      <c r="W953" s="1532"/>
      <c r="X953" s="1532"/>
      <c r="Y953" s="1532"/>
      <c r="Z953" s="1532"/>
      <c r="AA953" s="1532"/>
      <c r="AB953" s="1532"/>
    </row>
    <row r="954">
      <c r="A954" s="1828" t="s">
        <v>766</v>
      </c>
      <c r="B954" s="1760">
        <v>0.0</v>
      </c>
      <c r="C954" s="1760">
        <v>0.0</v>
      </c>
      <c r="D954" s="1760">
        <v>0.0</v>
      </c>
      <c r="E954" s="1760">
        <v>0.0</v>
      </c>
      <c r="F954" s="1760">
        <v>0.0</v>
      </c>
      <c r="G954" s="1760">
        <v>0.0</v>
      </c>
      <c r="H954" s="1760">
        <v>0.0</v>
      </c>
      <c r="I954" s="1761">
        <f t="shared" si="678"/>
        <v>0</v>
      </c>
      <c r="J954" s="1762">
        <f>sum(I954:I957)</f>
        <v>0</v>
      </c>
      <c r="K954" s="635"/>
      <c r="L954" s="1828" t="s">
        <v>766</v>
      </c>
      <c r="M954" s="1762"/>
      <c r="N954" s="1762">
        <f>(M954-I954)-S954</f>
        <v>0</v>
      </c>
      <c r="O954" s="1765"/>
      <c r="P954" s="1762">
        <f t="shared" ref="P954:P955" si="704">SUM(N954,O954)</f>
        <v>0</v>
      </c>
      <c r="Q954" s="1762"/>
      <c r="R954" s="1762"/>
      <c r="S954" s="1762"/>
      <c r="T954" s="1532"/>
      <c r="U954" s="1532"/>
      <c r="V954" s="1532"/>
      <c r="W954" s="1532"/>
      <c r="X954" s="1532"/>
      <c r="Y954" s="1532"/>
      <c r="Z954" s="1532"/>
      <c r="AA954" s="1532"/>
      <c r="AB954" s="1532"/>
    </row>
    <row r="955">
      <c r="A955" s="1714" t="s">
        <v>77</v>
      </c>
      <c r="B955" s="692">
        <v>0.0</v>
      </c>
      <c r="C955" s="692">
        <v>0.0</v>
      </c>
      <c r="D955" s="692">
        <v>0.0</v>
      </c>
      <c r="E955" s="692">
        <v>0.0</v>
      </c>
      <c r="F955" s="692">
        <v>0.0</v>
      </c>
      <c r="G955" s="690">
        <v>0.0</v>
      </c>
      <c r="H955" s="690">
        <v>0.0</v>
      </c>
      <c r="I955" s="693">
        <f t="shared" si="678"/>
        <v>0</v>
      </c>
      <c r="J955" s="596">
        <f>(J954/70)</f>
        <v>0</v>
      </c>
      <c r="K955" s="635"/>
      <c r="L955" s="1714" t="s">
        <v>77</v>
      </c>
      <c r="M955" s="701"/>
      <c r="N955" s="701">
        <f>(M955-I955-I956)-S955</f>
        <v>0</v>
      </c>
      <c r="O955" s="692"/>
      <c r="P955" s="701">
        <f t="shared" si="704"/>
        <v>0</v>
      </c>
      <c r="Q955" s="701"/>
      <c r="R955" s="701"/>
      <c r="S955" s="1595"/>
      <c r="T955" s="1532"/>
      <c r="U955" s="1532"/>
      <c r="V955" s="1532"/>
      <c r="W955" s="1532"/>
      <c r="X955" s="1532"/>
      <c r="Y955" s="1532"/>
      <c r="Z955" s="1532"/>
      <c r="AA955" s="1532"/>
      <c r="AB955" s="1532"/>
    </row>
    <row r="956">
      <c r="A956" s="1714" t="s">
        <v>78</v>
      </c>
      <c r="B956" s="692">
        <v>0.0</v>
      </c>
      <c r="C956" s="692">
        <v>0.0</v>
      </c>
      <c r="D956" s="692">
        <v>0.0</v>
      </c>
      <c r="E956" s="692">
        <v>0.0</v>
      </c>
      <c r="F956" s="692">
        <v>0.0</v>
      </c>
      <c r="G956" s="690">
        <v>0.0</v>
      </c>
      <c r="H956" s="690">
        <v>0.0</v>
      </c>
      <c r="I956" s="693">
        <f t="shared" si="678"/>
        <v>0</v>
      </c>
      <c r="J956" s="701"/>
      <c r="K956" s="635"/>
      <c r="L956" s="1714" t="s">
        <v>78</v>
      </c>
      <c r="M956" s="701"/>
      <c r="N956" s="701" t="s">
        <v>79</v>
      </c>
      <c r="O956" s="692"/>
      <c r="P956" s="701" t="s">
        <v>79</v>
      </c>
      <c r="Q956" s="701"/>
      <c r="R956" s="701"/>
      <c r="S956" s="1595"/>
      <c r="T956" s="1532"/>
      <c r="U956" s="1532"/>
      <c r="V956" s="1532"/>
      <c r="W956" s="1532"/>
      <c r="X956" s="1532"/>
      <c r="Y956" s="1532"/>
      <c r="Z956" s="1532"/>
      <c r="AA956" s="1532"/>
      <c r="AB956" s="1532"/>
    </row>
    <row r="957">
      <c r="A957" s="1714" t="s">
        <v>446</v>
      </c>
      <c r="B957" s="692">
        <v>0.0</v>
      </c>
      <c r="C957" s="692">
        <v>0.0</v>
      </c>
      <c r="D957" s="692">
        <v>0.0</v>
      </c>
      <c r="E957" s="692">
        <v>0.0</v>
      </c>
      <c r="F957" s="692">
        <v>0.0</v>
      </c>
      <c r="G957" s="690">
        <v>0.0</v>
      </c>
      <c r="H957" s="690">
        <v>0.0</v>
      </c>
      <c r="I957" s="693">
        <f t="shared" si="678"/>
        <v>0</v>
      </c>
      <c r="J957" s="701"/>
      <c r="K957" s="635"/>
      <c r="L957" s="1714" t="s">
        <v>446</v>
      </c>
      <c r="M957" s="701"/>
      <c r="N957" s="701">
        <f>(M957-I957)-S957</f>
        <v>0</v>
      </c>
      <c r="O957" s="692"/>
      <c r="P957" s="701">
        <f>SUM(N957,O957)</f>
        <v>0</v>
      </c>
      <c r="Q957" s="701"/>
      <c r="R957" s="701"/>
      <c r="S957" s="1595"/>
      <c r="T957" s="1532"/>
      <c r="U957" s="1532"/>
      <c r="V957" s="1532"/>
      <c r="W957" s="1532"/>
      <c r="X957" s="1532"/>
      <c r="Y957" s="1532"/>
      <c r="Z957" s="1532"/>
      <c r="AA957" s="1532"/>
      <c r="AB957" s="1532"/>
    </row>
    <row r="958">
      <c r="A958" s="1714" t="s">
        <v>80</v>
      </c>
      <c r="B958" s="692">
        <v>0.0</v>
      </c>
      <c r="C958" s="692">
        <v>0.0</v>
      </c>
      <c r="D958" s="692">
        <v>0.0</v>
      </c>
      <c r="E958" s="692">
        <v>0.0</v>
      </c>
      <c r="F958" s="692">
        <v>0.0</v>
      </c>
      <c r="G958" s="690">
        <v>0.0</v>
      </c>
      <c r="H958" s="690">
        <v>0.0</v>
      </c>
      <c r="I958" s="693">
        <f t="shared" si="678"/>
        <v>0</v>
      </c>
      <c r="J958" s="701"/>
      <c r="K958" s="635"/>
      <c r="L958" s="1714" t="s">
        <v>80</v>
      </c>
      <c r="M958" s="701"/>
      <c r="N958" s="701">
        <f>(M958-I958)</f>
        <v>0</v>
      </c>
      <c r="O958" s="692"/>
      <c r="P958" s="701">
        <f>sum(N958,O958)</f>
        <v>0</v>
      </c>
      <c r="Q958" s="701"/>
      <c r="R958" s="701"/>
      <c r="S958" s="1595"/>
      <c r="T958" s="1532"/>
      <c r="U958" s="1532"/>
      <c r="V958" s="1532"/>
      <c r="W958" s="1532"/>
      <c r="X958" s="1532"/>
      <c r="Y958" s="1532"/>
      <c r="Z958" s="1532"/>
      <c r="AA958" s="1532"/>
      <c r="AB958" s="1532"/>
    </row>
    <row r="959">
      <c r="A959" s="1828" t="s">
        <v>766</v>
      </c>
      <c r="B959" s="1760">
        <v>0.0</v>
      </c>
      <c r="C959" s="1760">
        <v>0.0</v>
      </c>
      <c r="D959" s="1760">
        <v>0.0</v>
      </c>
      <c r="E959" s="1760">
        <v>0.0</v>
      </c>
      <c r="F959" s="1760">
        <v>0.0</v>
      </c>
      <c r="G959" s="1760">
        <v>0.0</v>
      </c>
      <c r="H959" s="1760">
        <v>0.0</v>
      </c>
      <c r="I959" s="1761">
        <f t="shared" si="678"/>
        <v>0</v>
      </c>
      <c r="J959" s="1762">
        <f>sum(I959:I962)</f>
        <v>0</v>
      </c>
      <c r="K959" s="635"/>
      <c r="L959" s="1828" t="s">
        <v>766</v>
      </c>
      <c r="M959" s="1762"/>
      <c r="N959" s="1762">
        <f>(M959-I959)-S959</f>
        <v>0</v>
      </c>
      <c r="O959" s="1765"/>
      <c r="P959" s="1762">
        <f t="shared" ref="P959:P960" si="705">SUM(N959,O959)</f>
        <v>0</v>
      </c>
      <c r="Q959" s="1762"/>
      <c r="R959" s="1762"/>
      <c r="S959" s="1762"/>
      <c r="T959" s="1532"/>
      <c r="U959" s="1532"/>
      <c r="V959" s="1532"/>
      <c r="W959" s="1532"/>
      <c r="X959" s="1532"/>
      <c r="Y959" s="1532"/>
      <c r="Z959" s="1532"/>
      <c r="AA959" s="1532"/>
      <c r="AB959" s="1532"/>
    </row>
    <row r="960">
      <c r="A960" s="1714" t="s">
        <v>77</v>
      </c>
      <c r="B960" s="692">
        <v>0.0</v>
      </c>
      <c r="C960" s="692">
        <v>0.0</v>
      </c>
      <c r="D960" s="692">
        <v>0.0</v>
      </c>
      <c r="E960" s="692">
        <v>0.0</v>
      </c>
      <c r="F960" s="692">
        <v>0.0</v>
      </c>
      <c r="G960" s="690">
        <v>0.0</v>
      </c>
      <c r="H960" s="690">
        <v>0.0</v>
      </c>
      <c r="I960" s="693">
        <f t="shared" si="678"/>
        <v>0</v>
      </c>
      <c r="J960" s="596">
        <f>(J959/70)</f>
        <v>0</v>
      </c>
      <c r="K960" s="635"/>
      <c r="L960" s="1714" t="s">
        <v>77</v>
      </c>
      <c r="M960" s="701"/>
      <c r="N960" s="701">
        <f>(M960-I960-I961)-S960</f>
        <v>0</v>
      </c>
      <c r="O960" s="692"/>
      <c r="P960" s="701">
        <f t="shared" si="705"/>
        <v>0</v>
      </c>
      <c r="Q960" s="701"/>
      <c r="R960" s="701"/>
      <c r="S960" s="1595"/>
      <c r="T960" s="1532"/>
      <c r="U960" s="1532"/>
      <c r="V960" s="1532"/>
      <c r="W960" s="1532"/>
      <c r="X960" s="1532"/>
      <c r="Y960" s="1532"/>
      <c r="Z960" s="1532"/>
      <c r="AA960" s="1532"/>
      <c r="AB960" s="1532"/>
    </row>
    <row r="961">
      <c r="A961" s="1714" t="s">
        <v>78</v>
      </c>
      <c r="B961" s="692">
        <v>0.0</v>
      </c>
      <c r="C961" s="692">
        <v>0.0</v>
      </c>
      <c r="D961" s="692">
        <v>0.0</v>
      </c>
      <c r="E961" s="692">
        <v>0.0</v>
      </c>
      <c r="F961" s="692">
        <v>0.0</v>
      </c>
      <c r="G961" s="690">
        <v>0.0</v>
      </c>
      <c r="H961" s="690">
        <v>0.0</v>
      </c>
      <c r="I961" s="693">
        <f t="shared" si="678"/>
        <v>0</v>
      </c>
      <c r="J961" s="701"/>
      <c r="K961" s="635"/>
      <c r="L961" s="1714" t="s">
        <v>78</v>
      </c>
      <c r="M961" s="701"/>
      <c r="N961" s="701" t="s">
        <v>79</v>
      </c>
      <c r="O961" s="692"/>
      <c r="P961" s="701" t="s">
        <v>79</v>
      </c>
      <c r="Q961" s="701"/>
      <c r="R961" s="701"/>
      <c r="S961" s="1595"/>
      <c r="T961" s="1532"/>
      <c r="U961" s="1532"/>
      <c r="V961" s="1532"/>
      <c r="W961" s="1532"/>
      <c r="X961" s="1532"/>
      <c r="Y961" s="1532"/>
      <c r="Z961" s="1532"/>
      <c r="AA961" s="1532"/>
      <c r="AB961" s="1532"/>
    </row>
    <row r="962">
      <c r="A962" s="1714" t="s">
        <v>446</v>
      </c>
      <c r="B962" s="692">
        <v>0.0</v>
      </c>
      <c r="C962" s="692">
        <v>0.0</v>
      </c>
      <c r="D962" s="692">
        <v>0.0</v>
      </c>
      <c r="E962" s="692">
        <v>0.0</v>
      </c>
      <c r="F962" s="692">
        <v>0.0</v>
      </c>
      <c r="G962" s="690">
        <v>0.0</v>
      </c>
      <c r="H962" s="690">
        <v>0.0</v>
      </c>
      <c r="I962" s="693">
        <f t="shared" si="678"/>
        <v>0</v>
      </c>
      <c r="J962" s="701"/>
      <c r="K962" s="635"/>
      <c r="L962" s="1714" t="s">
        <v>446</v>
      </c>
      <c r="M962" s="701"/>
      <c r="N962" s="701">
        <f>(M962-I962)-S962</f>
        <v>0</v>
      </c>
      <c r="O962" s="692"/>
      <c r="P962" s="701">
        <f>SUM(N962,O962)</f>
        <v>0</v>
      </c>
      <c r="Q962" s="701"/>
      <c r="R962" s="701"/>
      <c r="S962" s="1595"/>
      <c r="T962" s="1532"/>
      <c r="U962" s="1532"/>
      <c r="V962" s="1532"/>
      <c r="W962" s="1532"/>
      <c r="X962" s="1532"/>
      <c r="Y962" s="1532"/>
      <c r="Z962" s="1532"/>
      <c r="AA962" s="1532"/>
      <c r="AB962" s="1532"/>
    </row>
    <row r="963">
      <c r="A963" s="1714" t="s">
        <v>80</v>
      </c>
      <c r="B963" s="692">
        <v>0.0</v>
      </c>
      <c r="C963" s="692">
        <v>0.0</v>
      </c>
      <c r="D963" s="692">
        <v>0.0</v>
      </c>
      <c r="E963" s="692">
        <v>0.0</v>
      </c>
      <c r="F963" s="692">
        <v>0.0</v>
      </c>
      <c r="G963" s="690">
        <v>0.0</v>
      </c>
      <c r="H963" s="690">
        <v>0.0</v>
      </c>
      <c r="I963" s="693">
        <f t="shared" si="678"/>
        <v>0</v>
      </c>
      <c r="J963" s="701"/>
      <c r="K963" s="635"/>
      <c r="L963" s="1714" t="s">
        <v>80</v>
      </c>
      <c r="M963" s="701"/>
      <c r="N963" s="701">
        <f>(M963-I963)</f>
        <v>0</v>
      </c>
      <c r="O963" s="692"/>
      <c r="P963" s="701">
        <f>sum(N963,O963)</f>
        <v>0</v>
      </c>
      <c r="Q963" s="701"/>
      <c r="R963" s="701"/>
      <c r="S963" s="1595"/>
      <c r="T963" s="1532"/>
      <c r="U963" s="1532"/>
      <c r="V963" s="1532"/>
      <c r="W963" s="1532"/>
      <c r="X963" s="1532"/>
      <c r="Y963" s="1532"/>
      <c r="Z963" s="1532"/>
      <c r="AA963" s="1532"/>
      <c r="AB963" s="1532"/>
    </row>
    <row r="964">
      <c r="A964" s="1828" t="s">
        <v>766</v>
      </c>
      <c r="B964" s="1760">
        <v>0.0</v>
      </c>
      <c r="C964" s="1760">
        <v>0.0</v>
      </c>
      <c r="D964" s="1760">
        <v>0.0</v>
      </c>
      <c r="E964" s="1760">
        <v>0.0</v>
      </c>
      <c r="F964" s="1760">
        <v>0.0</v>
      </c>
      <c r="G964" s="1760">
        <v>0.0</v>
      </c>
      <c r="H964" s="1760">
        <v>0.0</v>
      </c>
      <c r="I964" s="1761">
        <f t="shared" si="678"/>
        <v>0</v>
      </c>
      <c r="J964" s="1762">
        <f>sum(I964:I967)</f>
        <v>0</v>
      </c>
      <c r="K964" s="635"/>
      <c r="L964" s="1828" t="s">
        <v>766</v>
      </c>
      <c r="M964" s="1762"/>
      <c r="N964" s="1762">
        <f>(M964-I964)-S964</f>
        <v>0</v>
      </c>
      <c r="O964" s="1765"/>
      <c r="P964" s="1762">
        <f t="shared" ref="P964:P965" si="706">SUM(N964,O964)</f>
        <v>0</v>
      </c>
      <c r="Q964" s="1762"/>
      <c r="R964" s="1762"/>
      <c r="S964" s="1762"/>
      <c r="T964" s="1532"/>
      <c r="U964" s="1532"/>
      <c r="V964" s="1532"/>
      <c r="W964" s="1532"/>
      <c r="X964" s="1532"/>
      <c r="Y964" s="1532"/>
      <c r="Z964" s="1532"/>
      <c r="AA964" s="1532"/>
      <c r="AB964" s="1532"/>
    </row>
    <row r="965">
      <c r="A965" s="1714" t="s">
        <v>77</v>
      </c>
      <c r="B965" s="692">
        <v>0.0</v>
      </c>
      <c r="C965" s="692">
        <v>0.0</v>
      </c>
      <c r="D965" s="692">
        <v>0.0</v>
      </c>
      <c r="E965" s="692">
        <v>0.0</v>
      </c>
      <c r="F965" s="692">
        <v>0.0</v>
      </c>
      <c r="G965" s="690">
        <v>0.0</v>
      </c>
      <c r="H965" s="690">
        <v>0.0</v>
      </c>
      <c r="I965" s="693">
        <f t="shared" si="678"/>
        <v>0</v>
      </c>
      <c r="J965" s="596">
        <f>(J964/70)</f>
        <v>0</v>
      </c>
      <c r="K965" s="635"/>
      <c r="L965" s="1714" t="s">
        <v>77</v>
      </c>
      <c r="M965" s="701"/>
      <c r="N965" s="701">
        <f>(M965-I965-I966)-S965</f>
        <v>0</v>
      </c>
      <c r="O965" s="692"/>
      <c r="P965" s="701">
        <f t="shared" si="706"/>
        <v>0</v>
      </c>
      <c r="Q965" s="701"/>
      <c r="R965" s="701"/>
      <c r="S965" s="1595"/>
      <c r="T965" s="1532"/>
      <c r="U965" s="1532"/>
      <c r="V965" s="1532"/>
      <c r="W965" s="1532"/>
      <c r="X965" s="1532"/>
      <c r="Y965" s="1532"/>
      <c r="Z965" s="1532"/>
      <c r="AA965" s="1532"/>
      <c r="AB965" s="1532"/>
    </row>
    <row r="966">
      <c r="A966" s="1714" t="s">
        <v>78</v>
      </c>
      <c r="B966" s="692">
        <v>0.0</v>
      </c>
      <c r="C966" s="692">
        <v>0.0</v>
      </c>
      <c r="D966" s="692">
        <v>0.0</v>
      </c>
      <c r="E966" s="692">
        <v>0.0</v>
      </c>
      <c r="F966" s="692">
        <v>0.0</v>
      </c>
      <c r="G966" s="690">
        <v>0.0</v>
      </c>
      <c r="H966" s="690">
        <v>0.0</v>
      </c>
      <c r="I966" s="693">
        <f t="shared" si="678"/>
        <v>0</v>
      </c>
      <c r="J966" s="701"/>
      <c r="K966" s="635"/>
      <c r="L966" s="1714" t="s">
        <v>78</v>
      </c>
      <c r="M966" s="701"/>
      <c r="N966" s="701" t="s">
        <v>79</v>
      </c>
      <c r="O966" s="692"/>
      <c r="P966" s="701" t="s">
        <v>79</v>
      </c>
      <c r="Q966" s="701"/>
      <c r="R966" s="701"/>
      <c r="S966" s="1595"/>
      <c r="T966" s="1532"/>
      <c r="U966" s="1532"/>
      <c r="V966" s="1532"/>
      <c r="W966" s="1532"/>
      <c r="X966" s="1532"/>
      <c r="Y966" s="1532"/>
      <c r="Z966" s="1532"/>
      <c r="AA966" s="1532"/>
      <c r="AB966" s="1532"/>
    </row>
    <row r="967">
      <c r="A967" s="1714" t="s">
        <v>446</v>
      </c>
      <c r="B967" s="692">
        <v>0.0</v>
      </c>
      <c r="C967" s="692">
        <v>0.0</v>
      </c>
      <c r="D967" s="692">
        <v>0.0</v>
      </c>
      <c r="E967" s="692">
        <v>0.0</v>
      </c>
      <c r="F967" s="692">
        <v>0.0</v>
      </c>
      <c r="G967" s="690">
        <v>0.0</v>
      </c>
      <c r="H967" s="690">
        <v>0.0</v>
      </c>
      <c r="I967" s="693">
        <f t="shared" si="678"/>
        <v>0</v>
      </c>
      <c r="J967" s="701"/>
      <c r="K967" s="635"/>
      <c r="L967" s="1714" t="s">
        <v>446</v>
      </c>
      <c r="M967" s="701"/>
      <c r="N967" s="701">
        <f>(M967-I967)-S967</f>
        <v>0</v>
      </c>
      <c r="O967" s="692"/>
      <c r="P967" s="701">
        <f>SUM(N967,O967)</f>
        <v>0</v>
      </c>
      <c r="Q967" s="701"/>
      <c r="R967" s="701"/>
      <c r="S967" s="1595"/>
      <c r="T967" s="1532"/>
      <c r="U967" s="1532"/>
      <c r="V967" s="1532"/>
      <c r="W967" s="1532"/>
      <c r="X967" s="1532"/>
      <c r="Y967" s="1532"/>
      <c r="Z967" s="1532"/>
      <c r="AA967" s="1532"/>
      <c r="AB967" s="1532"/>
    </row>
    <row r="968">
      <c r="A968" s="1714" t="s">
        <v>80</v>
      </c>
      <c r="B968" s="692">
        <v>0.0</v>
      </c>
      <c r="C968" s="692">
        <v>0.0</v>
      </c>
      <c r="D968" s="692">
        <v>0.0</v>
      </c>
      <c r="E968" s="692">
        <v>0.0</v>
      </c>
      <c r="F968" s="692">
        <v>0.0</v>
      </c>
      <c r="G968" s="690">
        <v>0.0</v>
      </c>
      <c r="H968" s="690">
        <v>0.0</v>
      </c>
      <c r="I968" s="693">
        <f t="shared" si="678"/>
        <v>0</v>
      </c>
      <c r="J968" s="701"/>
      <c r="K968" s="635"/>
      <c r="L968" s="1714" t="s">
        <v>80</v>
      </c>
      <c r="M968" s="701"/>
      <c r="N968" s="701">
        <f>(M968-I968)</f>
        <v>0</v>
      </c>
      <c r="O968" s="692"/>
      <c r="P968" s="701">
        <f>sum(N968,O968)</f>
        <v>0</v>
      </c>
      <c r="Q968" s="701"/>
      <c r="R968" s="701"/>
      <c r="S968" s="1595"/>
      <c r="T968" s="1532"/>
      <c r="U968" s="1532"/>
      <c r="V968" s="1532"/>
      <c r="W968" s="1532"/>
      <c r="X968" s="1532"/>
      <c r="Y968" s="1532"/>
      <c r="Z968" s="1532"/>
      <c r="AA968" s="1532"/>
      <c r="AB968" s="1532"/>
    </row>
    <row r="969">
      <c r="A969" s="1827" t="s">
        <v>828</v>
      </c>
      <c r="B969" s="1758">
        <f t="shared" ref="B969:H969" si="707">SUM(B970:B973,B975:B977,B980:B983)</f>
        <v>0</v>
      </c>
      <c r="C969" s="1758">
        <f t="shared" si="707"/>
        <v>0</v>
      </c>
      <c r="D969" s="1758">
        <f t="shared" si="707"/>
        <v>0</v>
      </c>
      <c r="E969" s="1758">
        <f t="shared" si="707"/>
        <v>0</v>
      </c>
      <c r="F969" s="1758">
        <f t="shared" si="707"/>
        <v>0</v>
      </c>
      <c r="G969" s="1758">
        <f t="shared" si="707"/>
        <v>0</v>
      </c>
      <c r="H969" s="1758">
        <f t="shared" si="707"/>
        <v>0</v>
      </c>
      <c r="I969" s="1758">
        <f t="shared" si="678"/>
        <v>0</v>
      </c>
      <c r="J969" s="1749"/>
      <c r="K969" s="635"/>
      <c r="L969" s="1827" t="s">
        <v>828</v>
      </c>
      <c r="M969" s="1748"/>
      <c r="N969" s="1748"/>
      <c r="O969" s="1749"/>
      <c r="P969" s="1748"/>
      <c r="Q969" s="1748"/>
      <c r="R969" s="1748"/>
      <c r="S969" s="1748"/>
      <c r="T969" s="1532"/>
      <c r="U969" s="1532"/>
      <c r="V969" s="1532"/>
      <c r="W969" s="1532"/>
      <c r="X969" s="1532"/>
      <c r="Y969" s="1532"/>
      <c r="Z969" s="1532"/>
      <c r="AA969" s="1532"/>
      <c r="AB969" s="1532"/>
    </row>
    <row r="970">
      <c r="A970" s="1828" t="s">
        <v>598</v>
      </c>
      <c r="B970" s="1760">
        <v>0.0</v>
      </c>
      <c r="C970" s="1760">
        <v>0.0</v>
      </c>
      <c r="D970" s="1760">
        <v>0.0</v>
      </c>
      <c r="E970" s="1760">
        <v>0.0</v>
      </c>
      <c r="F970" s="1760">
        <v>0.0</v>
      </c>
      <c r="G970" s="1760">
        <v>0.0</v>
      </c>
      <c r="H970" s="1760">
        <v>0.0</v>
      </c>
      <c r="I970" s="1761">
        <f t="shared" si="678"/>
        <v>0</v>
      </c>
      <c r="J970" s="1762">
        <f>sum(I970:I973)</f>
        <v>0</v>
      </c>
      <c r="K970" s="635"/>
      <c r="L970" s="1828" t="s">
        <v>598</v>
      </c>
      <c r="M970" s="1762"/>
      <c r="N970" s="1762">
        <f>(M970-I970)-S970</f>
        <v>0</v>
      </c>
      <c r="O970" s="1765"/>
      <c r="P970" s="1762">
        <f t="shared" ref="P970:P971" si="708">SUM(N970,O970)</f>
        <v>0</v>
      </c>
      <c r="Q970" s="1762"/>
      <c r="R970" s="1762"/>
      <c r="S970" s="1762"/>
      <c r="T970" s="1532"/>
      <c r="U970" s="1532"/>
      <c r="V970" s="1532"/>
      <c r="W970" s="1532"/>
      <c r="X970" s="1532"/>
      <c r="Y970" s="1532"/>
      <c r="Z970" s="1532"/>
      <c r="AA970" s="1532"/>
      <c r="AB970" s="1532"/>
    </row>
    <row r="971">
      <c r="A971" s="1714" t="s">
        <v>77</v>
      </c>
      <c r="B971" s="692">
        <v>0.0</v>
      </c>
      <c r="C971" s="692">
        <v>0.0</v>
      </c>
      <c r="D971" s="692">
        <v>0.0</v>
      </c>
      <c r="E971" s="692">
        <v>0.0</v>
      </c>
      <c r="F971" s="692">
        <v>0.0</v>
      </c>
      <c r="G971" s="690">
        <v>0.0</v>
      </c>
      <c r="H971" s="690">
        <v>0.0</v>
      </c>
      <c r="I971" s="693">
        <f t="shared" si="678"/>
        <v>0</v>
      </c>
      <c r="J971" s="596">
        <f>(J970/70)</f>
        <v>0</v>
      </c>
      <c r="K971" s="635"/>
      <c r="L971" s="1714" t="s">
        <v>77</v>
      </c>
      <c r="M971" s="701"/>
      <c r="N971" s="701">
        <f>(M971-I971-I972)-S971</f>
        <v>0</v>
      </c>
      <c r="O971" s="692"/>
      <c r="P971" s="701">
        <f t="shared" si="708"/>
        <v>0</v>
      </c>
      <c r="Q971" s="701"/>
      <c r="R971" s="701"/>
      <c r="S971" s="1595"/>
      <c r="T971" s="1532"/>
      <c r="U971" s="1532"/>
      <c r="V971" s="1532"/>
      <c r="W971" s="1532"/>
      <c r="X971" s="1532"/>
      <c r="Y971" s="1532"/>
      <c r="Z971" s="1532"/>
      <c r="AA971" s="1532"/>
      <c r="AB971" s="1532"/>
    </row>
    <row r="972">
      <c r="A972" s="1714" t="s">
        <v>78</v>
      </c>
      <c r="B972" s="692">
        <v>0.0</v>
      </c>
      <c r="C972" s="692">
        <v>0.0</v>
      </c>
      <c r="D972" s="692">
        <v>0.0</v>
      </c>
      <c r="E972" s="692">
        <v>0.0</v>
      </c>
      <c r="F972" s="692">
        <v>0.0</v>
      </c>
      <c r="G972" s="690">
        <v>0.0</v>
      </c>
      <c r="H972" s="690">
        <v>0.0</v>
      </c>
      <c r="I972" s="693">
        <f t="shared" si="678"/>
        <v>0</v>
      </c>
      <c r="J972" s="701"/>
      <c r="K972" s="635"/>
      <c r="L972" s="1714" t="s">
        <v>78</v>
      </c>
      <c r="M972" s="701"/>
      <c r="N972" s="701" t="s">
        <v>79</v>
      </c>
      <c r="O972" s="692"/>
      <c r="P972" s="701" t="s">
        <v>79</v>
      </c>
      <c r="Q972" s="701"/>
      <c r="R972" s="701"/>
      <c r="S972" s="1595"/>
      <c r="T972" s="1532"/>
      <c r="U972" s="1532"/>
      <c r="V972" s="1532"/>
      <c r="W972" s="1532"/>
      <c r="X972" s="1532"/>
      <c r="Y972" s="1532"/>
      <c r="Z972" s="1532"/>
      <c r="AA972" s="1532"/>
      <c r="AB972" s="1532"/>
    </row>
    <row r="973">
      <c r="A973" s="1714" t="s">
        <v>446</v>
      </c>
      <c r="B973" s="692">
        <v>0.0</v>
      </c>
      <c r="C973" s="692">
        <v>0.0</v>
      </c>
      <c r="D973" s="692">
        <v>0.0</v>
      </c>
      <c r="E973" s="692">
        <v>0.0</v>
      </c>
      <c r="F973" s="692">
        <v>0.0</v>
      </c>
      <c r="G973" s="690">
        <v>0.0</v>
      </c>
      <c r="H973" s="690">
        <v>0.0</v>
      </c>
      <c r="I973" s="693">
        <f t="shared" si="678"/>
        <v>0</v>
      </c>
      <c r="J973" s="701"/>
      <c r="K973" s="635"/>
      <c r="L973" s="1714" t="s">
        <v>446</v>
      </c>
      <c r="M973" s="701"/>
      <c r="N973" s="701">
        <f>(M973-I973)-S973</f>
        <v>0</v>
      </c>
      <c r="O973" s="692"/>
      <c r="P973" s="701">
        <f>SUM(N973,O973)</f>
        <v>0</v>
      </c>
      <c r="Q973" s="701"/>
      <c r="R973" s="701"/>
      <c r="S973" s="1595"/>
      <c r="T973" s="1532"/>
      <c r="U973" s="1532"/>
      <c r="V973" s="1532"/>
      <c r="W973" s="1532"/>
      <c r="X973" s="1532"/>
      <c r="Y973" s="1532"/>
      <c r="Z973" s="1532"/>
      <c r="AA973" s="1532"/>
      <c r="AB973" s="1532"/>
    </row>
    <row r="974">
      <c r="A974" s="1714" t="s">
        <v>80</v>
      </c>
      <c r="B974" s="692">
        <v>0.0</v>
      </c>
      <c r="C974" s="692">
        <v>0.0</v>
      </c>
      <c r="D974" s="692">
        <v>0.0</v>
      </c>
      <c r="E974" s="692">
        <v>0.0</v>
      </c>
      <c r="F974" s="692">
        <v>0.0</v>
      </c>
      <c r="G974" s="690">
        <v>0.0</v>
      </c>
      <c r="H974" s="690">
        <v>0.0</v>
      </c>
      <c r="I974" s="693">
        <f t="shared" si="678"/>
        <v>0</v>
      </c>
      <c r="J974" s="701"/>
      <c r="K974" s="635"/>
      <c r="L974" s="1714" t="s">
        <v>80</v>
      </c>
      <c r="M974" s="701"/>
      <c r="N974" s="701">
        <f>(M974-I974)</f>
        <v>0</v>
      </c>
      <c r="O974" s="692"/>
      <c r="P974" s="701">
        <f>sum(N974,O974)</f>
        <v>0</v>
      </c>
      <c r="Q974" s="701"/>
      <c r="R974" s="701"/>
      <c r="S974" s="1595"/>
      <c r="T974" s="1532"/>
      <c r="U974" s="1532"/>
      <c r="V974" s="1532"/>
      <c r="W974" s="1532"/>
      <c r="X974" s="1532"/>
      <c r="Y974" s="1532"/>
      <c r="Z974" s="1532"/>
      <c r="AA974" s="1532"/>
      <c r="AB974" s="1532"/>
    </row>
    <row r="975">
      <c r="A975" s="1828" t="s">
        <v>598</v>
      </c>
      <c r="B975" s="1760">
        <v>0.0</v>
      </c>
      <c r="C975" s="1760">
        <v>0.0</v>
      </c>
      <c r="D975" s="1760">
        <v>0.0</v>
      </c>
      <c r="E975" s="1760">
        <v>0.0</v>
      </c>
      <c r="F975" s="1760">
        <v>0.0</v>
      </c>
      <c r="G975" s="1760">
        <v>0.0</v>
      </c>
      <c r="H975" s="1760">
        <v>0.0</v>
      </c>
      <c r="I975" s="1761">
        <f t="shared" si="678"/>
        <v>0</v>
      </c>
      <c r="J975" s="1762">
        <f>sum(I975:I978)</f>
        <v>0</v>
      </c>
      <c r="K975" s="635"/>
      <c r="L975" s="1828" t="s">
        <v>598</v>
      </c>
      <c r="M975" s="1762"/>
      <c r="N975" s="1762">
        <f>(M975-I975)-S975</f>
        <v>0</v>
      </c>
      <c r="O975" s="1765"/>
      <c r="P975" s="1762">
        <f t="shared" ref="P975:P976" si="709">SUM(N975,O975)</f>
        <v>0</v>
      </c>
      <c r="Q975" s="1762"/>
      <c r="R975" s="1762"/>
      <c r="S975" s="1762"/>
      <c r="T975" s="1532"/>
      <c r="U975" s="1532"/>
      <c r="V975" s="1532"/>
      <c r="W975" s="1532"/>
      <c r="X975" s="1532"/>
      <c r="Y975" s="1532"/>
      <c r="Z975" s="1532"/>
      <c r="AA975" s="1532"/>
      <c r="AB975" s="1532"/>
    </row>
    <row r="976">
      <c r="A976" s="1714" t="s">
        <v>77</v>
      </c>
      <c r="B976" s="692">
        <v>0.0</v>
      </c>
      <c r="C976" s="692">
        <v>0.0</v>
      </c>
      <c r="D976" s="692">
        <v>0.0</v>
      </c>
      <c r="E976" s="692">
        <v>0.0</v>
      </c>
      <c r="F976" s="692">
        <v>0.0</v>
      </c>
      <c r="G976" s="690">
        <v>0.0</v>
      </c>
      <c r="H976" s="690">
        <v>0.0</v>
      </c>
      <c r="I976" s="693">
        <f t="shared" si="678"/>
        <v>0</v>
      </c>
      <c r="J976" s="596">
        <f>(J975/70)</f>
        <v>0</v>
      </c>
      <c r="K976" s="635"/>
      <c r="L976" s="1714" t="s">
        <v>77</v>
      </c>
      <c r="M976" s="701"/>
      <c r="N976" s="701">
        <f>(M976-I976-I977)-S976</f>
        <v>0</v>
      </c>
      <c r="O976" s="692"/>
      <c r="P976" s="701">
        <f t="shared" si="709"/>
        <v>0</v>
      </c>
      <c r="Q976" s="701"/>
      <c r="R976" s="701"/>
      <c r="S976" s="1595"/>
      <c r="T976" s="1532"/>
      <c r="U976" s="1532"/>
      <c r="V976" s="1532"/>
      <c r="W976" s="1532"/>
      <c r="X976" s="1532"/>
      <c r="Y976" s="1532"/>
      <c r="Z976" s="1532"/>
      <c r="AA976" s="1532"/>
      <c r="AB976" s="1532"/>
    </row>
    <row r="977">
      <c r="A977" s="1714" t="s">
        <v>78</v>
      </c>
      <c r="B977" s="692">
        <v>0.0</v>
      </c>
      <c r="C977" s="692">
        <v>0.0</v>
      </c>
      <c r="D977" s="692">
        <v>0.0</v>
      </c>
      <c r="E977" s="692">
        <v>0.0</v>
      </c>
      <c r="F977" s="692">
        <v>0.0</v>
      </c>
      <c r="G977" s="690">
        <v>0.0</v>
      </c>
      <c r="H977" s="690">
        <v>0.0</v>
      </c>
      <c r="I977" s="693">
        <f t="shared" si="678"/>
        <v>0</v>
      </c>
      <c r="J977" s="701"/>
      <c r="K977" s="635"/>
      <c r="L977" s="1714" t="s">
        <v>78</v>
      </c>
      <c r="M977" s="701"/>
      <c r="N977" s="701" t="s">
        <v>79</v>
      </c>
      <c r="O977" s="692"/>
      <c r="P977" s="701" t="s">
        <v>79</v>
      </c>
      <c r="Q977" s="701"/>
      <c r="R977" s="701"/>
      <c r="S977" s="1595"/>
      <c r="T977" s="1532"/>
      <c r="U977" s="1532"/>
      <c r="V977" s="1532"/>
      <c r="W977" s="1532"/>
      <c r="X977" s="1532"/>
      <c r="Y977" s="1532"/>
      <c r="Z977" s="1532"/>
      <c r="AA977" s="1532"/>
      <c r="AB977" s="1532"/>
    </row>
    <row r="978">
      <c r="A978" s="1714" t="s">
        <v>446</v>
      </c>
      <c r="B978" s="692">
        <v>0.0</v>
      </c>
      <c r="C978" s="692">
        <v>0.0</v>
      </c>
      <c r="D978" s="692">
        <v>0.0</v>
      </c>
      <c r="E978" s="692">
        <v>0.0</v>
      </c>
      <c r="F978" s="692">
        <v>0.0</v>
      </c>
      <c r="G978" s="690">
        <v>0.0</v>
      </c>
      <c r="H978" s="690">
        <v>0.0</v>
      </c>
      <c r="I978" s="693">
        <f t="shared" si="678"/>
        <v>0</v>
      </c>
      <c r="J978" s="701"/>
      <c r="K978" s="635"/>
      <c r="L978" s="1714" t="s">
        <v>446</v>
      </c>
      <c r="M978" s="701"/>
      <c r="N978" s="701">
        <f>(M978-I978)-S978</f>
        <v>0</v>
      </c>
      <c r="O978" s="692"/>
      <c r="P978" s="701">
        <f>SUM(N978,O978)</f>
        <v>0</v>
      </c>
      <c r="Q978" s="701"/>
      <c r="R978" s="701"/>
      <c r="S978" s="1595"/>
      <c r="T978" s="1532"/>
      <c r="U978" s="1532"/>
      <c r="V978" s="1532"/>
      <c r="W978" s="1532"/>
      <c r="X978" s="1532"/>
      <c r="Y978" s="1532"/>
      <c r="Z978" s="1532"/>
      <c r="AA978" s="1532"/>
      <c r="AB978" s="1532"/>
    </row>
    <row r="979">
      <c r="A979" s="1714" t="s">
        <v>80</v>
      </c>
      <c r="B979" s="692">
        <v>0.0</v>
      </c>
      <c r="C979" s="692">
        <v>0.0</v>
      </c>
      <c r="D979" s="692">
        <v>0.0</v>
      </c>
      <c r="E979" s="692">
        <v>0.0</v>
      </c>
      <c r="F979" s="692">
        <v>0.0</v>
      </c>
      <c r="G979" s="690">
        <v>0.0</v>
      </c>
      <c r="H979" s="690">
        <v>0.0</v>
      </c>
      <c r="I979" s="693">
        <f t="shared" si="678"/>
        <v>0</v>
      </c>
      <c r="J979" s="701"/>
      <c r="K979" s="635"/>
      <c r="L979" s="1714" t="s">
        <v>80</v>
      </c>
      <c r="M979" s="701"/>
      <c r="N979" s="701">
        <f>(M979-I979)</f>
        <v>0</v>
      </c>
      <c r="O979" s="692"/>
      <c r="P979" s="701">
        <f>sum(N979,O979)</f>
        <v>0</v>
      </c>
      <c r="Q979" s="701"/>
      <c r="R979" s="701"/>
      <c r="S979" s="1595"/>
      <c r="T979" s="1532"/>
      <c r="U979" s="1532"/>
      <c r="V979" s="1532"/>
      <c r="W979" s="1532"/>
      <c r="X979" s="1532"/>
      <c r="Y979" s="1532"/>
      <c r="Z979" s="1532"/>
      <c r="AA979" s="1532"/>
      <c r="AB979" s="1532"/>
    </row>
    <row r="980">
      <c r="A980" s="1828" t="s">
        <v>598</v>
      </c>
      <c r="B980" s="1760">
        <v>0.0</v>
      </c>
      <c r="C980" s="1760">
        <v>0.0</v>
      </c>
      <c r="D980" s="1760">
        <v>0.0</v>
      </c>
      <c r="E980" s="1760">
        <v>0.0</v>
      </c>
      <c r="F980" s="1760">
        <v>0.0</v>
      </c>
      <c r="G980" s="1760">
        <v>0.0</v>
      </c>
      <c r="H980" s="1760">
        <v>0.0</v>
      </c>
      <c r="I980" s="1761">
        <f t="shared" si="678"/>
        <v>0</v>
      </c>
      <c r="J980" s="1762">
        <f>sum(I980:I983)</f>
        <v>0</v>
      </c>
      <c r="K980" s="635"/>
      <c r="L980" s="1828" t="s">
        <v>598</v>
      </c>
      <c r="M980" s="1762"/>
      <c r="N980" s="1762">
        <f>(M980-I980)-S980</f>
        <v>0</v>
      </c>
      <c r="O980" s="1765"/>
      <c r="P980" s="1762">
        <f t="shared" ref="P980:P981" si="710">SUM(N980,O980)</f>
        <v>0</v>
      </c>
      <c r="Q980" s="1762"/>
      <c r="R980" s="1762"/>
      <c r="S980" s="1762"/>
      <c r="T980" s="1532"/>
      <c r="U980" s="1532"/>
      <c r="V980" s="1532"/>
      <c r="W980" s="1532"/>
      <c r="X980" s="1532"/>
      <c r="Y980" s="1532"/>
      <c r="Z980" s="1532"/>
      <c r="AA980" s="1532"/>
      <c r="AB980" s="1532"/>
    </row>
    <row r="981">
      <c r="A981" s="1714" t="s">
        <v>77</v>
      </c>
      <c r="B981" s="692">
        <v>0.0</v>
      </c>
      <c r="C981" s="692">
        <v>0.0</v>
      </c>
      <c r="D981" s="692">
        <v>0.0</v>
      </c>
      <c r="E981" s="692">
        <v>0.0</v>
      </c>
      <c r="F981" s="692">
        <v>0.0</v>
      </c>
      <c r="G981" s="690">
        <v>0.0</v>
      </c>
      <c r="H981" s="690">
        <v>0.0</v>
      </c>
      <c r="I981" s="693">
        <f t="shared" si="678"/>
        <v>0</v>
      </c>
      <c r="J981" s="596">
        <f>(J980/70)</f>
        <v>0</v>
      </c>
      <c r="K981" s="635"/>
      <c r="L981" s="1714" t="s">
        <v>77</v>
      </c>
      <c r="M981" s="701"/>
      <c r="N981" s="701">
        <f>(M981-I981-I982)-S981</f>
        <v>0</v>
      </c>
      <c r="O981" s="692"/>
      <c r="P981" s="701">
        <f t="shared" si="710"/>
        <v>0</v>
      </c>
      <c r="Q981" s="701"/>
      <c r="R981" s="701"/>
      <c r="S981" s="1595"/>
      <c r="T981" s="1532"/>
      <c r="U981" s="1532"/>
      <c r="V981" s="1532"/>
      <c r="W981" s="1532"/>
      <c r="X981" s="1532"/>
      <c r="Y981" s="1532"/>
      <c r="Z981" s="1532"/>
      <c r="AA981" s="1532"/>
      <c r="AB981" s="1532"/>
    </row>
    <row r="982">
      <c r="A982" s="1714" t="s">
        <v>78</v>
      </c>
      <c r="B982" s="692">
        <v>0.0</v>
      </c>
      <c r="C982" s="692">
        <v>0.0</v>
      </c>
      <c r="D982" s="692">
        <v>0.0</v>
      </c>
      <c r="E982" s="692">
        <v>0.0</v>
      </c>
      <c r="F982" s="692">
        <v>0.0</v>
      </c>
      <c r="G982" s="690">
        <v>0.0</v>
      </c>
      <c r="H982" s="690">
        <v>0.0</v>
      </c>
      <c r="I982" s="693">
        <f t="shared" si="678"/>
        <v>0</v>
      </c>
      <c r="J982" s="701"/>
      <c r="K982" s="635"/>
      <c r="L982" s="1714" t="s">
        <v>78</v>
      </c>
      <c r="M982" s="701"/>
      <c r="N982" s="701" t="s">
        <v>79</v>
      </c>
      <c r="O982" s="692"/>
      <c r="P982" s="701" t="s">
        <v>79</v>
      </c>
      <c r="Q982" s="701"/>
      <c r="R982" s="701"/>
      <c r="S982" s="1595"/>
      <c r="T982" s="1532"/>
      <c r="U982" s="1532"/>
      <c r="V982" s="1532"/>
      <c r="W982" s="1532"/>
      <c r="X982" s="1532"/>
      <c r="Y982" s="1532"/>
      <c r="Z982" s="1532"/>
      <c r="AA982" s="1532"/>
      <c r="AB982" s="1532"/>
    </row>
    <row r="983">
      <c r="A983" s="1714" t="s">
        <v>446</v>
      </c>
      <c r="B983" s="692">
        <v>0.0</v>
      </c>
      <c r="C983" s="692">
        <v>0.0</v>
      </c>
      <c r="D983" s="692">
        <v>0.0</v>
      </c>
      <c r="E983" s="692">
        <v>0.0</v>
      </c>
      <c r="F983" s="692">
        <v>0.0</v>
      </c>
      <c r="G983" s="690">
        <v>0.0</v>
      </c>
      <c r="H983" s="690">
        <v>0.0</v>
      </c>
      <c r="I983" s="693">
        <f t="shared" si="678"/>
        <v>0</v>
      </c>
      <c r="J983" s="701"/>
      <c r="K983" s="635"/>
      <c r="L983" s="1714" t="s">
        <v>446</v>
      </c>
      <c r="M983" s="701"/>
      <c r="N983" s="701">
        <f>(M983-I983)-S983</f>
        <v>0</v>
      </c>
      <c r="O983" s="692"/>
      <c r="P983" s="701">
        <f>SUM(N983,O983)</f>
        <v>0</v>
      </c>
      <c r="Q983" s="701"/>
      <c r="R983" s="701"/>
      <c r="S983" s="1595"/>
      <c r="T983" s="1532"/>
      <c r="U983" s="1532"/>
      <c r="V983" s="1532"/>
      <c r="W983" s="1532"/>
      <c r="X983" s="1532"/>
      <c r="Y983" s="1532"/>
      <c r="Z983" s="1532"/>
      <c r="AA983" s="1532"/>
      <c r="AB983" s="1532"/>
    </row>
    <row r="984">
      <c r="A984" s="1714" t="s">
        <v>80</v>
      </c>
      <c r="B984" s="692">
        <v>0.0</v>
      </c>
      <c r="C984" s="692">
        <v>0.0</v>
      </c>
      <c r="D984" s="692">
        <v>0.0</v>
      </c>
      <c r="E984" s="692">
        <v>0.0</v>
      </c>
      <c r="F984" s="692">
        <v>0.0</v>
      </c>
      <c r="G984" s="690">
        <v>0.0</v>
      </c>
      <c r="H984" s="690">
        <v>0.0</v>
      </c>
      <c r="I984" s="693">
        <f t="shared" si="678"/>
        <v>0</v>
      </c>
      <c r="J984" s="701"/>
      <c r="K984" s="635"/>
      <c r="L984" s="1714" t="s">
        <v>80</v>
      </c>
      <c r="M984" s="701"/>
      <c r="N984" s="701">
        <f>(M984-I984)</f>
        <v>0</v>
      </c>
      <c r="O984" s="692"/>
      <c r="P984" s="701">
        <f>sum(N984,O984)</f>
        <v>0</v>
      </c>
      <c r="Q984" s="701"/>
      <c r="R984" s="701"/>
      <c r="S984" s="1595"/>
      <c r="T984" s="1532"/>
      <c r="U984" s="1532"/>
      <c r="V984" s="1532"/>
      <c r="W984" s="1532"/>
      <c r="X984" s="1532"/>
      <c r="Y984" s="1532"/>
      <c r="Z984" s="1532"/>
      <c r="AA984" s="1532"/>
      <c r="AB984" s="1532"/>
    </row>
    <row r="985">
      <c r="A985" s="1757"/>
      <c r="B985" s="1561"/>
      <c r="C985" s="1561"/>
      <c r="D985" s="1561"/>
      <c r="E985" s="1561"/>
      <c r="F985" s="1561"/>
      <c r="G985" s="1561"/>
      <c r="H985" s="1561"/>
      <c r="I985" s="1561"/>
      <c r="J985" s="1561"/>
      <c r="K985" s="1812"/>
      <c r="L985" s="1758"/>
      <c r="M985" s="1561"/>
      <c r="N985" s="1561"/>
      <c r="O985" s="1561"/>
      <c r="P985" s="1561"/>
      <c r="Q985" s="1758"/>
      <c r="R985" s="1758"/>
      <c r="S985" s="1758"/>
      <c r="T985" s="1532"/>
      <c r="U985" s="1532"/>
      <c r="V985" s="1532"/>
      <c r="W985" s="1532"/>
      <c r="X985" s="1532"/>
      <c r="Y985" s="1532"/>
      <c r="Z985" s="1532"/>
      <c r="AA985" s="1532"/>
      <c r="AB985" s="1532"/>
    </row>
    <row r="986">
      <c r="A986" s="1774" t="s">
        <v>121</v>
      </c>
      <c r="B986" s="1775">
        <f t="shared" ref="B986:I986" si="711">SUM(B858,B863,B868,B874,B879,B884,B890,B895,B900,B906,B911,B916,B922,B927,B932,B938,B943,B948,B954,B959,B964,B970,B975,B980)</f>
        <v>0</v>
      </c>
      <c r="C986" s="1775">
        <f t="shared" si="711"/>
        <v>0</v>
      </c>
      <c r="D986" s="1775">
        <f t="shared" si="711"/>
        <v>0</v>
      </c>
      <c r="E986" s="1775">
        <f t="shared" si="711"/>
        <v>4</v>
      </c>
      <c r="F986" s="1775">
        <f t="shared" si="711"/>
        <v>6</v>
      </c>
      <c r="G986" s="1775">
        <f t="shared" si="711"/>
        <v>22</v>
      </c>
      <c r="H986" s="1775">
        <f t="shared" si="711"/>
        <v>16</v>
      </c>
      <c r="I986" s="1775">
        <f t="shared" si="711"/>
        <v>48</v>
      </c>
      <c r="J986" s="1574"/>
      <c r="K986" s="1812"/>
      <c r="L986" s="1775" t="s">
        <v>121</v>
      </c>
      <c r="M986" s="1775">
        <f t="shared" ref="M986:S986" si="712">SUM(M858,M863,M868,M874,M879,M884,M890,M895,M900,M906,M911,M916,M922,M927,M932,M938,M943,M948,M954,M959,M964,M970,M975,M980)</f>
        <v>195</v>
      </c>
      <c r="N986" s="1775">
        <f t="shared" si="712"/>
        <v>147</v>
      </c>
      <c r="O986" s="1775">
        <f t="shared" si="712"/>
        <v>25</v>
      </c>
      <c r="P986" s="1775">
        <f t="shared" si="712"/>
        <v>172</v>
      </c>
      <c r="Q986" s="1775">
        <f t="shared" si="712"/>
        <v>0</v>
      </c>
      <c r="R986" s="1775">
        <f t="shared" si="712"/>
        <v>0</v>
      </c>
      <c r="S986" s="1775">
        <f t="shared" si="712"/>
        <v>0</v>
      </c>
      <c r="T986" s="1532"/>
      <c r="U986" s="1532"/>
      <c r="V986" s="1532"/>
      <c r="W986" s="1532"/>
      <c r="X986" s="1532"/>
      <c r="Y986" s="1532"/>
      <c r="Z986" s="1532"/>
      <c r="AA986" s="1532"/>
      <c r="AB986" s="1532"/>
    </row>
    <row r="987">
      <c r="A987" s="1774" t="s">
        <v>77</v>
      </c>
      <c r="B987" s="1775">
        <f t="shared" ref="B987:I987" si="713">SUM(B859,B864,B869,B875,B880,B885,B891,B896,B901,B907,B912,B917,B923,B928,B933,B939,B944,B949,B955,B960,B965,B971,B976,B981)</f>
        <v>0</v>
      </c>
      <c r="C987" s="1775">
        <f t="shared" si="713"/>
        <v>0</v>
      </c>
      <c r="D987" s="1775">
        <f t="shared" si="713"/>
        <v>0</v>
      </c>
      <c r="E987" s="1775">
        <f t="shared" si="713"/>
        <v>0</v>
      </c>
      <c r="F987" s="1775">
        <f t="shared" si="713"/>
        <v>0</v>
      </c>
      <c r="G987" s="1775">
        <f t="shared" si="713"/>
        <v>0</v>
      </c>
      <c r="H987" s="1775">
        <f t="shared" si="713"/>
        <v>0</v>
      </c>
      <c r="I987" s="1775">
        <f t="shared" si="713"/>
        <v>0</v>
      </c>
      <c r="J987" s="1574"/>
      <c r="K987" s="1812"/>
      <c r="L987" s="1775" t="s">
        <v>77</v>
      </c>
      <c r="M987" s="1775">
        <f t="shared" ref="M987:S987" si="714">SUM(M859,M864,M869,M875,M880,M885,M891,M896,M901,M907,M912,M917,M923,M928,M933,M939,M944,M949,M955,M960,M965,M971,M976,M981)</f>
        <v>67</v>
      </c>
      <c r="N987" s="1775">
        <f t="shared" si="714"/>
        <v>37</v>
      </c>
      <c r="O987" s="1775">
        <f t="shared" si="714"/>
        <v>10</v>
      </c>
      <c r="P987" s="1775">
        <f t="shared" si="714"/>
        <v>47</v>
      </c>
      <c r="Q987" s="1775">
        <f t="shared" si="714"/>
        <v>0</v>
      </c>
      <c r="R987" s="1775">
        <f t="shared" si="714"/>
        <v>0</v>
      </c>
      <c r="S987" s="1775">
        <f t="shared" si="714"/>
        <v>0</v>
      </c>
      <c r="T987" s="1532"/>
      <c r="U987" s="1532"/>
      <c r="V987" s="1532"/>
      <c r="W987" s="1532"/>
      <c r="X987" s="1532"/>
      <c r="Y987" s="1532"/>
      <c r="Z987" s="1532"/>
      <c r="AA987" s="1532"/>
      <c r="AB987" s="1532"/>
    </row>
    <row r="988">
      <c r="A988" s="1774" t="s">
        <v>78</v>
      </c>
      <c r="B988" s="1775">
        <f t="shared" ref="B988:I988" si="715">SUM(B860,B865,B870,B876,B881,B886,B892,B897,B902,B908,B913,B918,B924,B929,B934,B940,B945,B950,B956,B961,B966,B972,B977,B982)</f>
        <v>0</v>
      </c>
      <c r="C988" s="1775">
        <f t="shared" si="715"/>
        <v>0</v>
      </c>
      <c r="D988" s="1775">
        <f t="shared" si="715"/>
        <v>0</v>
      </c>
      <c r="E988" s="1775">
        <f t="shared" si="715"/>
        <v>3</v>
      </c>
      <c r="F988" s="1775">
        <f t="shared" si="715"/>
        <v>5</v>
      </c>
      <c r="G988" s="1775">
        <f t="shared" si="715"/>
        <v>12</v>
      </c>
      <c r="H988" s="1775">
        <f t="shared" si="715"/>
        <v>10</v>
      </c>
      <c r="I988" s="1775">
        <f t="shared" si="715"/>
        <v>30</v>
      </c>
      <c r="J988" s="1574"/>
      <c r="K988" s="1812"/>
      <c r="L988" s="1775" t="s">
        <v>78</v>
      </c>
      <c r="M988" s="1775">
        <f t="shared" ref="M988:S988" si="716">SUM(M860,M865,M870,M876,M881,M886,M892,M897,M902,M908,M913,M918,M924,M929,M934,M940,M945,M950,M956,M961,M966,M972,M977,M982)</f>
        <v>0</v>
      </c>
      <c r="N988" s="1775">
        <f t="shared" si="716"/>
        <v>0</v>
      </c>
      <c r="O988" s="1775">
        <f t="shared" si="716"/>
        <v>0</v>
      </c>
      <c r="P988" s="1775">
        <f t="shared" si="716"/>
        <v>0</v>
      </c>
      <c r="Q988" s="1775">
        <f t="shared" si="716"/>
        <v>0</v>
      </c>
      <c r="R988" s="1775">
        <f t="shared" si="716"/>
        <v>0</v>
      </c>
      <c r="S988" s="1775">
        <f t="shared" si="716"/>
        <v>0</v>
      </c>
      <c r="T988" s="1532"/>
      <c r="U988" s="1532"/>
      <c r="V988" s="1532"/>
      <c r="W988" s="1532"/>
      <c r="X988" s="1532"/>
      <c r="Y988" s="1532"/>
      <c r="Z988" s="1532"/>
      <c r="AA988" s="1532"/>
      <c r="AB988" s="1532"/>
    </row>
    <row r="989">
      <c r="A989" s="1774" t="s">
        <v>446</v>
      </c>
      <c r="B989" s="1775">
        <f t="shared" ref="B989:I989" si="717">SUM(B861,B866,B871,B877,B882,B887,B893,B898,B903,B909,B914,B919,B925,B930,B935,B941,B946,B951,B957,B962,B967,B973,B978,B983)</f>
        <v>0</v>
      </c>
      <c r="C989" s="1775">
        <f t="shared" si="717"/>
        <v>0</v>
      </c>
      <c r="D989" s="1775">
        <f t="shared" si="717"/>
        <v>0</v>
      </c>
      <c r="E989" s="1775">
        <f t="shared" si="717"/>
        <v>0</v>
      </c>
      <c r="F989" s="1775">
        <f t="shared" si="717"/>
        <v>1</v>
      </c>
      <c r="G989" s="1775">
        <f t="shared" si="717"/>
        <v>3</v>
      </c>
      <c r="H989" s="1775">
        <f t="shared" si="717"/>
        <v>0</v>
      </c>
      <c r="I989" s="1775">
        <f t="shared" si="717"/>
        <v>4</v>
      </c>
      <c r="J989" s="1574"/>
      <c r="K989" s="1812"/>
      <c r="L989" s="1775" t="s">
        <v>446</v>
      </c>
      <c r="M989" s="1775">
        <f t="shared" ref="M989:S989" si="718">SUM(M861,M866,M871,M877,M882,M887,M893,M898,M903,M909,M914,M919,M925,M930,M935,M941,M946,M951,M957,M962,M967,M973,M978,M983)</f>
        <v>60</v>
      </c>
      <c r="N989" s="1775">
        <f t="shared" si="718"/>
        <v>56</v>
      </c>
      <c r="O989" s="1775">
        <f t="shared" si="718"/>
        <v>10</v>
      </c>
      <c r="P989" s="1775">
        <f t="shared" si="718"/>
        <v>66</v>
      </c>
      <c r="Q989" s="1775">
        <f t="shared" si="718"/>
        <v>0</v>
      </c>
      <c r="R989" s="1775">
        <f t="shared" si="718"/>
        <v>0</v>
      </c>
      <c r="S989" s="1775">
        <f t="shared" si="718"/>
        <v>0</v>
      </c>
      <c r="T989" s="1532"/>
      <c r="U989" s="1532"/>
      <c r="V989" s="1532"/>
      <c r="W989" s="1532"/>
      <c r="X989" s="1532"/>
      <c r="Y989" s="1532"/>
      <c r="Z989" s="1532"/>
      <c r="AA989" s="1532"/>
      <c r="AB989" s="1532"/>
    </row>
    <row r="990">
      <c r="A990" s="1774" t="s">
        <v>80</v>
      </c>
      <c r="B990" s="1775">
        <f t="shared" ref="B990:I990" si="719">SUM(B862,B867,B872,B878,B883,B888,B894,B899,B904,B910,B915,B920,B926,B931,B936,B942,B947,B952,B958,B963,B968,B974,B979,B984)</f>
        <v>0</v>
      </c>
      <c r="C990" s="1775">
        <f t="shared" si="719"/>
        <v>0</v>
      </c>
      <c r="D990" s="1775">
        <f t="shared" si="719"/>
        <v>0</v>
      </c>
      <c r="E990" s="1775">
        <f t="shared" si="719"/>
        <v>2</v>
      </c>
      <c r="F990" s="1775">
        <f t="shared" si="719"/>
        <v>2</v>
      </c>
      <c r="G990" s="1775">
        <f t="shared" si="719"/>
        <v>6</v>
      </c>
      <c r="H990" s="1775">
        <f t="shared" si="719"/>
        <v>8</v>
      </c>
      <c r="I990" s="1775">
        <f t="shared" si="719"/>
        <v>18</v>
      </c>
      <c r="J990" s="1574"/>
      <c r="K990" s="1812"/>
      <c r="L990" s="1775" t="s">
        <v>80</v>
      </c>
      <c r="M990" s="1775">
        <f t="shared" ref="M990:S990" si="720">SUM(M862,M867,M872,M878,M883,M888,M894,M899,M904,M910,M915,M920,M926,M931,M936,M942,M947,M952,M958,M963,M968,M974,M979,M984)</f>
        <v>150</v>
      </c>
      <c r="N990" s="1775">
        <f t="shared" si="720"/>
        <v>132</v>
      </c>
      <c r="O990" s="1775">
        <f t="shared" si="720"/>
        <v>25</v>
      </c>
      <c r="P990" s="1775">
        <f t="shared" si="720"/>
        <v>157</v>
      </c>
      <c r="Q990" s="1775">
        <f t="shared" si="720"/>
        <v>0</v>
      </c>
      <c r="R990" s="1775">
        <f t="shared" si="720"/>
        <v>0</v>
      </c>
      <c r="S990" s="1775">
        <f t="shared" si="720"/>
        <v>0</v>
      </c>
      <c r="T990" s="1532"/>
      <c r="U990" s="1532"/>
      <c r="V990" s="1532"/>
      <c r="W990" s="1532"/>
      <c r="X990" s="1532"/>
      <c r="Y990" s="1532"/>
      <c r="Z990" s="1532"/>
      <c r="AA990" s="1532"/>
      <c r="AB990" s="1532"/>
    </row>
    <row r="991">
      <c r="A991" s="1757" t="s">
        <v>9</v>
      </c>
      <c r="B991" s="1758">
        <f t="shared" ref="B991:I991" si="721">SUM(B986:B989)</f>
        <v>0</v>
      </c>
      <c r="C991" s="1758">
        <f t="shared" si="721"/>
        <v>0</v>
      </c>
      <c r="D991" s="1758">
        <f t="shared" si="721"/>
        <v>0</v>
      </c>
      <c r="E991" s="1758">
        <f t="shared" si="721"/>
        <v>7</v>
      </c>
      <c r="F991" s="1758">
        <f t="shared" si="721"/>
        <v>12</v>
      </c>
      <c r="G991" s="1758">
        <f t="shared" si="721"/>
        <v>37</v>
      </c>
      <c r="H991" s="1758">
        <f t="shared" si="721"/>
        <v>26</v>
      </c>
      <c r="I991" s="1758">
        <f t="shared" si="721"/>
        <v>82</v>
      </c>
      <c r="J991" s="1561"/>
      <c r="K991" s="1812"/>
      <c r="L991" s="1758" t="s">
        <v>9</v>
      </c>
      <c r="M991" s="1758">
        <f t="shared" ref="M991:S991" si="722">SUM(M986:M989)</f>
        <v>322</v>
      </c>
      <c r="N991" s="1758">
        <f t="shared" si="722"/>
        <v>240</v>
      </c>
      <c r="O991" s="1758">
        <f t="shared" si="722"/>
        <v>45</v>
      </c>
      <c r="P991" s="1758">
        <f t="shared" si="722"/>
        <v>285</v>
      </c>
      <c r="Q991" s="1758">
        <f t="shared" si="722"/>
        <v>0</v>
      </c>
      <c r="R991" s="1758">
        <f t="shared" si="722"/>
        <v>0</v>
      </c>
      <c r="S991" s="1758">
        <f t="shared" si="722"/>
        <v>0</v>
      </c>
      <c r="T991" s="1532"/>
      <c r="U991" s="1532"/>
      <c r="V991" s="1532"/>
      <c r="W991" s="1532"/>
      <c r="X991" s="1532"/>
      <c r="Y991" s="1532"/>
      <c r="Z991" s="1532"/>
      <c r="AA991" s="1532"/>
      <c r="AB991" s="1532"/>
    </row>
    <row r="992">
      <c r="A992" s="1585"/>
      <c r="B992" s="1585"/>
      <c r="C992" s="1585"/>
      <c r="D992" s="1585"/>
      <c r="E992" s="1586"/>
      <c r="F992" s="1587"/>
      <c r="G992" s="1587"/>
      <c r="H992" s="1587"/>
      <c r="I992" s="1587"/>
      <c r="J992" s="1601"/>
      <c r="K992" s="1582"/>
      <c r="L992" s="1581"/>
      <c r="M992" s="1581"/>
      <c r="N992" s="1581"/>
      <c r="O992" s="1581"/>
      <c r="P992" s="1581"/>
      <c r="Q992" s="1581"/>
      <c r="R992" s="1582"/>
      <c r="S992" s="1582"/>
      <c r="T992" s="1582"/>
      <c r="U992" s="1582"/>
      <c r="V992" s="1582"/>
      <c r="W992" s="1582"/>
      <c r="X992" s="1582"/>
      <c r="Y992" s="1582"/>
      <c r="Z992" s="1582"/>
      <c r="AA992" s="1582"/>
      <c r="AB992" s="1582"/>
    </row>
    <row r="993">
      <c r="A993" s="1757" t="s">
        <v>123</v>
      </c>
      <c r="B993" s="1758" t="s">
        <v>2</v>
      </c>
      <c r="C993" s="1758" t="s">
        <v>3</v>
      </c>
      <c r="D993" s="1758" t="s">
        <v>4</v>
      </c>
      <c r="E993" s="1758" t="s">
        <v>5</v>
      </c>
      <c r="F993" s="1758" t="s">
        <v>6</v>
      </c>
      <c r="G993" s="1758" t="s">
        <v>7</v>
      </c>
      <c r="H993" s="1758" t="s">
        <v>9</v>
      </c>
      <c r="I993" s="1758" t="s">
        <v>9</v>
      </c>
      <c r="J993" s="1532"/>
      <c r="K993" s="1532"/>
      <c r="L993" s="1532"/>
      <c r="M993" s="1532"/>
      <c r="N993" s="1532"/>
      <c r="O993" s="1532"/>
      <c r="P993" s="1532"/>
      <c r="Q993" s="1532"/>
      <c r="R993" s="1532"/>
      <c r="S993" s="1532"/>
      <c r="T993" s="1532"/>
      <c r="U993" s="1532"/>
      <c r="V993" s="1532"/>
      <c r="W993" s="1532"/>
      <c r="X993" s="1532"/>
      <c r="Y993" s="1532"/>
      <c r="Z993" s="1532"/>
      <c r="AA993" s="1532"/>
      <c r="AB993" s="1532"/>
    </row>
    <row r="994">
      <c r="A994" s="1756" t="s">
        <v>124</v>
      </c>
      <c r="B994" s="693">
        <f t="shared" ref="B994:H994" si="723">sum(B987:B988)</f>
        <v>0</v>
      </c>
      <c r="C994" s="693">
        <f t="shared" si="723"/>
        <v>0</v>
      </c>
      <c r="D994" s="693">
        <f t="shared" si="723"/>
        <v>0</v>
      </c>
      <c r="E994" s="693">
        <f t="shared" si="723"/>
        <v>3</v>
      </c>
      <c r="F994" s="693">
        <f t="shared" si="723"/>
        <v>5</v>
      </c>
      <c r="G994" s="693">
        <f t="shared" si="723"/>
        <v>12</v>
      </c>
      <c r="H994" s="693">
        <f t="shared" si="723"/>
        <v>10</v>
      </c>
      <c r="I994" s="693">
        <f t="shared" ref="I994:I998" si="725">SUM(B994:H994)</f>
        <v>30</v>
      </c>
      <c r="J994" s="1532"/>
      <c r="K994" s="1532"/>
      <c r="L994" s="1532"/>
      <c r="M994" s="1532"/>
      <c r="N994" s="1532"/>
      <c r="O994" s="1532"/>
      <c r="P994" s="1532"/>
      <c r="Q994" s="1532"/>
      <c r="R994" s="1532"/>
      <c r="S994" s="1532"/>
      <c r="T994" s="1532"/>
      <c r="U994" s="1532"/>
      <c r="V994" s="1532"/>
      <c r="W994" s="1532"/>
      <c r="X994" s="1532"/>
      <c r="Y994" s="1532"/>
      <c r="Z994" s="1532"/>
      <c r="AA994" s="1532"/>
      <c r="AB994" s="1532"/>
    </row>
    <row r="995">
      <c r="A995" s="1789" t="s">
        <v>126</v>
      </c>
      <c r="B995" s="1777">
        <f t="shared" ref="B995:H995" si="724">(B994*10.01)</f>
        <v>0</v>
      </c>
      <c r="C995" s="1777">
        <f t="shared" si="724"/>
        <v>0</v>
      </c>
      <c r="D995" s="1777">
        <f t="shared" si="724"/>
        <v>0</v>
      </c>
      <c r="E995" s="1777">
        <f t="shared" si="724"/>
        <v>30.03</v>
      </c>
      <c r="F995" s="1777">
        <f t="shared" si="724"/>
        <v>50.05</v>
      </c>
      <c r="G995" s="1777">
        <f t="shared" si="724"/>
        <v>120.12</v>
      </c>
      <c r="H995" s="1777">
        <f t="shared" si="724"/>
        <v>100.1</v>
      </c>
      <c r="I995" s="1790">
        <f t="shared" si="725"/>
        <v>300.3</v>
      </c>
      <c r="J995" s="1603"/>
      <c r="K995" s="1582"/>
      <c r="L995" s="1582"/>
      <c r="M995" s="1582"/>
      <c r="N995" s="1582"/>
      <c r="O995" s="1582"/>
      <c r="P995" s="1582"/>
      <c r="Q995" s="1582"/>
      <c r="R995" s="1582"/>
      <c r="S995" s="1582"/>
      <c r="T995" s="1582"/>
      <c r="U995" s="1582"/>
      <c r="V995" s="1582"/>
      <c r="W995" s="1582"/>
      <c r="X995" s="1582"/>
      <c r="Y995" s="1582"/>
      <c r="Z995" s="1582"/>
      <c r="AA995" s="1582"/>
      <c r="AB995" s="1582"/>
    </row>
    <row r="996">
      <c r="A996" s="1756" t="s">
        <v>127</v>
      </c>
      <c r="B996" s="693">
        <f t="shared" ref="B996:H996" si="726">B990</f>
        <v>0</v>
      </c>
      <c r="C996" s="693">
        <f t="shared" si="726"/>
        <v>0</v>
      </c>
      <c r="D996" s="693">
        <f t="shared" si="726"/>
        <v>0</v>
      </c>
      <c r="E996" s="693">
        <f t="shared" si="726"/>
        <v>2</v>
      </c>
      <c r="F996" s="693">
        <f t="shared" si="726"/>
        <v>2</v>
      </c>
      <c r="G996" s="693">
        <f t="shared" si="726"/>
        <v>6</v>
      </c>
      <c r="H996" s="693">
        <f t="shared" si="726"/>
        <v>8</v>
      </c>
      <c r="I996" s="693">
        <f t="shared" si="725"/>
        <v>18</v>
      </c>
      <c r="J996" s="1603"/>
      <c r="K996" s="1582"/>
      <c r="L996" s="1582"/>
      <c r="M996" s="1582"/>
      <c r="N996" s="1582"/>
      <c r="O996" s="1582"/>
      <c r="P996" s="1582"/>
      <c r="Q996" s="1582"/>
      <c r="R996" s="1582"/>
      <c r="S996" s="1582"/>
      <c r="T996" s="1582"/>
      <c r="U996" s="1582"/>
      <c r="V996" s="1582"/>
      <c r="W996" s="1582"/>
      <c r="X996" s="1582"/>
      <c r="Y996" s="1582"/>
      <c r="Z996" s="1582"/>
      <c r="AA996" s="1582"/>
      <c r="AB996" s="1582"/>
    </row>
    <row r="997">
      <c r="A997" s="1756" t="s">
        <v>126</v>
      </c>
      <c r="B997" s="1790">
        <f t="shared" ref="B997:H997" si="727">(B996*5)</f>
        <v>0</v>
      </c>
      <c r="C997" s="1790">
        <f t="shared" si="727"/>
        <v>0</v>
      </c>
      <c r="D997" s="1790">
        <f t="shared" si="727"/>
        <v>0</v>
      </c>
      <c r="E997" s="1790">
        <f t="shared" si="727"/>
        <v>10</v>
      </c>
      <c r="F997" s="1790">
        <f t="shared" si="727"/>
        <v>10</v>
      </c>
      <c r="G997" s="1790">
        <f t="shared" si="727"/>
        <v>30</v>
      </c>
      <c r="H997" s="1790">
        <f t="shared" si="727"/>
        <v>40</v>
      </c>
      <c r="I997" s="1790">
        <f t="shared" si="725"/>
        <v>90</v>
      </c>
      <c r="J997" s="1603"/>
      <c r="K997" s="1582"/>
      <c r="L997" s="1582"/>
      <c r="M997" s="1582"/>
      <c r="N997" s="1582"/>
      <c r="O997" s="1582"/>
      <c r="P997" s="1582"/>
      <c r="Q997" s="1582"/>
      <c r="R997" s="1582"/>
      <c r="S997" s="1582"/>
      <c r="T997" s="1582"/>
      <c r="U997" s="1582"/>
      <c r="V997" s="1582"/>
      <c r="W997" s="1582"/>
      <c r="X997" s="1582"/>
      <c r="Y997" s="1582"/>
      <c r="Z997" s="1582"/>
      <c r="AA997" s="1582"/>
      <c r="AB997" s="1582"/>
    </row>
    <row r="998">
      <c r="A998" s="1757" t="s">
        <v>9</v>
      </c>
      <c r="B998" s="1780">
        <f t="shared" ref="B998:H998" si="728">SUM(B995,B997)</f>
        <v>0</v>
      </c>
      <c r="C998" s="1780">
        <f t="shared" si="728"/>
        <v>0</v>
      </c>
      <c r="D998" s="1780">
        <f t="shared" si="728"/>
        <v>0</v>
      </c>
      <c r="E998" s="1780">
        <f t="shared" si="728"/>
        <v>40.03</v>
      </c>
      <c r="F998" s="1780">
        <f t="shared" si="728"/>
        <v>60.05</v>
      </c>
      <c r="G998" s="1780">
        <f t="shared" si="728"/>
        <v>150.12</v>
      </c>
      <c r="H998" s="1780">
        <f t="shared" si="728"/>
        <v>140.1</v>
      </c>
      <c r="I998" s="1780">
        <f t="shared" si="725"/>
        <v>390.3</v>
      </c>
      <c r="J998" s="1603"/>
      <c r="K998" s="1582"/>
      <c r="L998" s="1582"/>
      <c r="M998" s="1582"/>
      <c r="N998" s="1582"/>
      <c r="O998" s="1582"/>
      <c r="P998" s="1582"/>
      <c r="Q998" s="1582"/>
      <c r="R998" s="1582"/>
      <c r="S998" s="1582"/>
      <c r="T998" s="1582"/>
      <c r="U998" s="1582"/>
      <c r="V998" s="1582"/>
      <c r="W998" s="1582"/>
      <c r="X998" s="1582"/>
      <c r="Y998" s="1582"/>
      <c r="Z998" s="1582"/>
      <c r="AA998" s="1582"/>
      <c r="AB998" s="1582"/>
    </row>
    <row r="999">
      <c r="A999" s="1581"/>
      <c r="B999" s="1580"/>
      <c r="C999" s="1580"/>
      <c r="D999" s="1580"/>
      <c r="E999" s="1580"/>
      <c r="F999" s="1580"/>
      <c r="G999" s="1586"/>
      <c r="H999" s="1587"/>
      <c r="I999" s="1587"/>
      <c r="J999" s="1580"/>
      <c r="K999" s="1582"/>
      <c r="L999" s="1581"/>
      <c r="M999" s="1581"/>
      <c r="N999" s="1581"/>
      <c r="O999" s="1581"/>
      <c r="P999" s="1581"/>
      <c r="Q999" s="1581"/>
      <c r="R999" s="1582"/>
      <c r="S999" s="1582"/>
      <c r="T999" s="1582"/>
      <c r="U999" s="1582"/>
      <c r="V999" s="1582"/>
      <c r="W999" s="1582"/>
      <c r="X999" s="1582"/>
      <c r="Y999" s="1582"/>
      <c r="Z999" s="1582"/>
      <c r="AA999" s="1582"/>
      <c r="AB999" s="1582"/>
    </row>
    <row r="1000">
      <c r="A1000" s="1588" t="s">
        <v>767</v>
      </c>
      <c r="B1000" s="1580"/>
      <c r="C1000" s="1580"/>
      <c r="D1000" s="1580"/>
      <c r="E1000" s="1580"/>
      <c r="F1000" s="1589"/>
      <c r="G1000" s="1781" t="s">
        <v>35</v>
      </c>
      <c r="H1000" s="1782" t="s">
        <v>36</v>
      </c>
      <c r="I1000" s="1582"/>
      <c r="J1000" s="1580"/>
      <c r="K1000" s="1582"/>
      <c r="L1000" s="1581"/>
      <c r="M1000" s="1581"/>
      <c r="N1000" s="1581"/>
      <c r="O1000" s="1581"/>
      <c r="P1000" s="1581"/>
      <c r="Q1000" s="1581"/>
      <c r="R1000" s="1582"/>
      <c r="S1000" s="1582"/>
      <c r="T1000" s="1582"/>
      <c r="U1000" s="1582"/>
      <c r="V1000" s="1582"/>
      <c r="W1000" s="1582"/>
      <c r="X1000" s="1582"/>
      <c r="Y1000" s="1582"/>
      <c r="Z1000" s="1582"/>
      <c r="AA1000" s="1582"/>
      <c r="AB1000" s="1582"/>
    </row>
    <row r="1001">
      <c r="A1001" s="1581"/>
      <c r="B1001" s="1580"/>
      <c r="C1001" s="1580"/>
      <c r="D1001" s="1580"/>
      <c r="E1001" s="1580"/>
      <c r="F1001" s="1589"/>
      <c r="G1001" s="1847" t="s">
        <v>806</v>
      </c>
      <c r="H1001" s="701">
        <f>(H404)</f>
        <v>0</v>
      </c>
      <c r="I1001" s="1582"/>
      <c r="J1001" s="1580"/>
      <c r="K1001" s="1582"/>
      <c r="L1001" s="1581"/>
      <c r="M1001" s="1581"/>
      <c r="N1001" s="1581"/>
      <c r="O1001" s="1581"/>
      <c r="P1001" s="1581"/>
      <c r="Q1001" s="1581"/>
      <c r="R1001" s="1582"/>
      <c r="S1001" s="1582"/>
      <c r="T1001" s="1582"/>
      <c r="U1001" s="1582"/>
      <c r="V1001" s="1582"/>
      <c r="W1001" s="1582"/>
      <c r="X1001" s="1582"/>
      <c r="Y1001" s="1582"/>
      <c r="Z1001" s="1582"/>
      <c r="AA1001" s="1582"/>
      <c r="AB1001" s="1582"/>
    </row>
    <row r="1002">
      <c r="A1002" s="1581"/>
      <c r="B1002" s="1580"/>
      <c r="C1002" s="1580"/>
      <c r="D1002" s="1580"/>
      <c r="E1002" s="1580"/>
      <c r="F1002" s="1589"/>
      <c r="G1002" s="1847" t="s">
        <v>807</v>
      </c>
      <c r="H1002" s="701">
        <f>(I991)</f>
        <v>82</v>
      </c>
      <c r="I1002" s="1582"/>
      <c r="J1002" s="1580"/>
      <c r="K1002" s="1582"/>
      <c r="L1002" s="1581"/>
      <c r="M1002" s="1581"/>
      <c r="N1002" s="1581"/>
      <c r="O1002" s="1581"/>
      <c r="P1002" s="1581"/>
      <c r="Q1002" s="1581"/>
      <c r="R1002" s="1582"/>
      <c r="S1002" s="1582"/>
      <c r="T1002" s="1582"/>
      <c r="U1002" s="1582"/>
      <c r="V1002" s="1582"/>
      <c r="W1002" s="1582"/>
      <c r="X1002" s="1582"/>
      <c r="Y1002" s="1582"/>
      <c r="Z1002" s="1582"/>
      <c r="AA1002" s="1582"/>
      <c r="AB1002" s="1582"/>
    </row>
    <row r="1003">
      <c r="A1003" s="1581"/>
      <c r="B1003" s="1580"/>
      <c r="C1003" s="1580"/>
      <c r="D1003" s="1580"/>
      <c r="E1003" s="1580"/>
      <c r="F1003" s="1589"/>
      <c r="G1003" s="1781" t="s">
        <v>9</v>
      </c>
      <c r="H1003" s="1758">
        <f>SUM(H1001:H1002)</f>
        <v>82</v>
      </c>
      <c r="I1003" s="1582"/>
      <c r="J1003" s="1580"/>
      <c r="K1003" s="1582"/>
      <c r="L1003" s="1581"/>
      <c r="M1003" s="1581"/>
      <c r="N1003" s="1581"/>
      <c r="O1003" s="1581"/>
      <c r="P1003" s="1581"/>
      <c r="Q1003" s="1581"/>
      <c r="R1003" s="1582"/>
      <c r="S1003" s="1582"/>
      <c r="T1003" s="1582"/>
      <c r="U1003" s="1582"/>
      <c r="V1003" s="1582"/>
      <c r="W1003" s="1582"/>
      <c r="X1003" s="1582"/>
      <c r="Y1003" s="1582"/>
      <c r="Z1003" s="1582"/>
      <c r="AA1003" s="1582"/>
      <c r="AB1003" s="1582"/>
    </row>
    <row r="1004">
      <c r="A1004" s="1581"/>
      <c r="B1004" s="1580"/>
      <c r="C1004" s="1580"/>
      <c r="D1004" s="1580"/>
      <c r="E1004" s="1580"/>
      <c r="F1004" s="1580"/>
      <c r="G1004" s="1586"/>
      <c r="H1004" s="1587"/>
      <c r="I1004" s="1582"/>
      <c r="J1004" s="1581"/>
      <c r="K1004" s="1582"/>
      <c r="L1004" s="1581"/>
      <c r="M1004" s="1581"/>
      <c r="N1004" s="1581"/>
      <c r="O1004" s="1581"/>
      <c r="P1004" s="1581"/>
      <c r="Q1004" s="1581"/>
      <c r="R1004" s="1582"/>
      <c r="S1004" s="1582"/>
      <c r="T1004" s="1582"/>
      <c r="U1004" s="1582"/>
      <c r="V1004" s="1582"/>
      <c r="W1004" s="1582"/>
      <c r="X1004" s="1582"/>
      <c r="Y1004" s="1582"/>
      <c r="Z1004" s="1582"/>
      <c r="AA1004" s="1582"/>
      <c r="AB1004" s="1582"/>
    </row>
    <row r="1005">
      <c r="A1005" s="1581"/>
      <c r="B1005" s="1580"/>
      <c r="C1005" s="1580"/>
      <c r="D1005" s="1580"/>
      <c r="E1005" s="1580"/>
      <c r="F1005" s="1589"/>
      <c r="G1005" s="1781" t="s">
        <v>131</v>
      </c>
      <c r="H1005" s="1829">
        <f>(2500-H1003)</f>
        <v>2418</v>
      </c>
      <c r="I1005" s="1582"/>
      <c r="J1005" s="1582"/>
      <c r="K1005" s="1582"/>
      <c r="L1005" s="1581"/>
      <c r="M1005" s="1581"/>
      <c r="N1005" s="1581"/>
      <c r="O1005" s="1581"/>
      <c r="P1005" s="1581"/>
      <c r="Q1005" s="1581"/>
      <c r="R1005" s="1582"/>
      <c r="S1005" s="1582"/>
      <c r="T1005" s="1582"/>
      <c r="U1005" s="1582"/>
      <c r="V1005" s="1582"/>
      <c r="W1005" s="1582"/>
      <c r="X1005" s="1582"/>
      <c r="Y1005" s="1582"/>
      <c r="Z1005" s="1582"/>
      <c r="AA1005" s="1582"/>
      <c r="AB1005" s="1582"/>
    </row>
    <row r="1006">
      <c r="A1006" s="1585"/>
      <c r="B1006" s="1586"/>
      <c r="C1006" s="1586"/>
      <c r="D1006" s="1586"/>
      <c r="E1006" s="1586"/>
      <c r="F1006" s="1586"/>
      <c r="G1006" s="1586"/>
      <c r="H1006" s="1576"/>
      <c r="I1006" s="1582"/>
      <c r="J1006" s="1607"/>
      <c r="K1006" s="1582"/>
      <c r="L1006" s="1581"/>
      <c r="M1006" s="1581"/>
      <c r="N1006" s="1581"/>
      <c r="O1006" s="1581"/>
      <c r="P1006" s="1581"/>
      <c r="Q1006" s="1581"/>
      <c r="R1006" s="1582"/>
      <c r="S1006" s="1582"/>
      <c r="T1006" s="1582"/>
      <c r="U1006" s="1582"/>
      <c r="V1006" s="1582"/>
      <c r="W1006" s="1582"/>
      <c r="X1006" s="1582"/>
      <c r="Y1006" s="1582"/>
      <c r="Z1006" s="1582"/>
      <c r="AA1006" s="1582"/>
      <c r="AB1006" s="1582"/>
    </row>
    <row r="1007">
      <c r="A1007" s="1757" t="s">
        <v>472</v>
      </c>
      <c r="B1007" s="1758" t="s">
        <v>2</v>
      </c>
      <c r="C1007" s="1758" t="s">
        <v>3</v>
      </c>
      <c r="D1007" s="1758" t="s">
        <v>4</v>
      </c>
      <c r="E1007" s="1758" t="s">
        <v>5</v>
      </c>
      <c r="F1007" s="1758" t="s">
        <v>6</v>
      </c>
      <c r="G1007" s="1758" t="s">
        <v>7</v>
      </c>
      <c r="H1007" s="1788" t="s">
        <v>8</v>
      </c>
      <c r="I1007" s="1758" t="s">
        <v>9</v>
      </c>
      <c r="J1007" s="1532"/>
      <c r="K1007" s="1575"/>
      <c r="L1007" s="1575"/>
      <c r="M1007" s="1575"/>
      <c r="N1007" s="1575"/>
      <c r="O1007" s="1575"/>
      <c r="P1007" s="1575"/>
      <c r="Q1007" s="1532"/>
      <c r="R1007" s="1532"/>
      <c r="S1007" s="1532"/>
      <c r="T1007" s="1532"/>
      <c r="U1007" s="1532"/>
      <c r="V1007" s="1532"/>
      <c r="W1007" s="1532"/>
      <c r="X1007" s="1532"/>
      <c r="Y1007" s="1532"/>
      <c r="Z1007" s="1532"/>
      <c r="AA1007" s="1532"/>
      <c r="AB1007" s="1532"/>
    </row>
    <row r="1008">
      <c r="A1008" s="1714"/>
      <c r="B1008" s="701">
        <f t="shared" ref="B1008:G1008" si="729">SUM(B666,B839,B991)</f>
        <v>306</v>
      </c>
      <c r="C1008" s="701">
        <f t="shared" si="729"/>
        <v>327</v>
      </c>
      <c r="D1008" s="701">
        <f t="shared" si="729"/>
        <v>314</v>
      </c>
      <c r="E1008" s="701">
        <f t="shared" si="729"/>
        <v>265</v>
      </c>
      <c r="F1008" s="701">
        <f t="shared" si="729"/>
        <v>245</v>
      </c>
      <c r="G1008" s="701">
        <f t="shared" si="729"/>
        <v>119</v>
      </c>
      <c r="H1008" s="693">
        <f>(H991)</f>
        <v>26</v>
      </c>
      <c r="I1008" s="1830">
        <f>sum(B1008:H1008)</f>
        <v>1602</v>
      </c>
      <c r="J1008" s="1532"/>
      <c r="K1008" s="1575"/>
      <c r="L1008" s="1575"/>
      <c r="M1008" s="1575"/>
      <c r="N1008" s="1575"/>
      <c r="O1008" s="1575"/>
      <c r="P1008" s="1575"/>
      <c r="Q1008" s="1532"/>
      <c r="R1008" s="1532"/>
      <c r="S1008" s="1532"/>
      <c r="T1008" s="1532"/>
      <c r="U1008" s="1532"/>
      <c r="V1008" s="1532"/>
      <c r="W1008" s="1532"/>
      <c r="X1008" s="1532"/>
      <c r="Y1008" s="1532"/>
      <c r="Z1008" s="1532"/>
      <c r="AA1008" s="1532"/>
      <c r="AB1008" s="1532"/>
    </row>
    <row r="1009">
      <c r="A1009" s="1581"/>
      <c r="B1009" s="1580"/>
      <c r="C1009" s="1580"/>
      <c r="D1009" s="1580"/>
      <c r="E1009" s="1580"/>
      <c r="F1009" s="1580"/>
      <c r="G1009" s="1580"/>
      <c r="H1009" s="1575"/>
      <c r="I1009" s="1607"/>
      <c r="J1009" s="1582"/>
      <c r="K1009" s="1581"/>
      <c r="L1009" s="1581"/>
      <c r="M1009" s="1581"/>
      <c r="N1009" s="1581"/>
      <c r="O1009" s="1581"/>
      <c r="P1009" s="1581"/>
      <c r="Q1009" s="1582"/>
      <c r="R1009" s="1582"/>
      <c r="S1009" s="1582"/>
      <c r="T1009" s="1582"/>
      <c r="U1009" s="1582"/>
      <c r="V1009" s="1582"/>
      <c r="W1009" s="1582"/>
      <c r="X1009" s="1582"/>
      <c r="Y1009" s="1582"/>
      <c r="Z1009" s="1582"/>
      <c r="AA1009" s="1582"/>
      <c r="AB1009" s="1582"/>
    </row>
    <row r="1010">
      <c r="A1010" s="1831" t="s">
        <v>829</v>
      </c>
      <c r="B1010" s="1832" t="s">
        <v>181</v>
      </c>
      <c r="C1010" s="1832" t="s">
        <v>830</v>
      </c>
      <c r="D1010" s="1832" t="s">
        <v>831</v>
      </c>
      <c r="E1010" s="1832" t="s">
        <v>832</v>
      </c>
      <c r="F1010" s="1832" t="s">
        <v>833</v>
      </c>
      <c r="G1010" s="1832" t="s">
        <v>834</v>
      </c>
      <c r="H1010" s="1833" t="s">
        <v>9</v>
      </c>
      <c r="I1010" s="1834" t="s">
        <v>71</v>
      </c>
      <c r="J1010" s="1582"/>
      <c r="K1010" s="1835" t="s">
        <v>796</v>
      </c>
      <c r="L1010" s="1836"/>
      <c r="M1010" s="1836"/>
      <c r="N1010" s="1836"/>
      <c r="O1010" s="1836"/>
      <c r="P1010" s="1836"/>
      <c r="Q1010" s="1836"/>
      <c r="R1010" s="1836"/>
      <c r="S1010" s="1582"/>
      <c r="T1010" s="1582"/>
      <c r="U1010" s="1582"/>
      <c r="V1010" s="1582"/>
      <c r="W1010" s="1582"/>
      <c r="X1010" s="1582"/>
      <c r="Y1010" s="1582"/>
      <c r="Z1010" s="1582"/>
      <c r="AA1010" s="1582"/>
      <c r="AB1010" s="1582"/>
    </row>
    <row r="1011">
      <c r="A1011" s="1837" t="s">
        <v>796</v>
      </c>
      <c r="B1011" s="1838"/>
      <c r="C1011" s="1838"/>
      <c r="D1011" s="1838"/>
      <c r="E1011" s="1838"/>
      <c r="F1011" s="1838"/>
      <c r="G1011" s="1838"/>
      <c r="H1011" s="1839"/>
      <c r="I1011" s="1839"/>
      <c r="J1011" s="1887"/>
      <c r="K1011" s="1760" t="s">
        <v>773</v>
      </c>
      <c r="L1011" s="1761" t="s">
        <v>72</v>
      </c>
      <c r="M1011" s="1761" t="s">
        <v>13</v>
      </c>
      <c r="N1011" s="1762" t="s">
        <v>73</v>
      </c>
      <c r="O1011" s="1761" t="s">
        <v>13</v>
      </c>
      <c r="P1011" s="1762" t="s">
        <v>74</v>
      </c>
      <c r="Q1011" s="1762" t="s">
        <v>640</v>
      </c>
      <c r="R1011" s="1685" t="s">
        <v>592</v>
      </c>
      <c r="S1011" s="1582"/>
      <c r="T1011" s="1532"/>
      <c r="U1011" s="1532"/>
      <c r="V1011" s="1532"/>
      <c r="W1011" s="1532"/>
      <c r="X1011" s="1532"/>
      <c r="Y1011" s="1532"/>
      <c r="Z1011" s="1532"/>
      <c r="AA1011" s="1532"/>
      <c r="AB1011" s="1532"/>
    </row>
    <row r="1012">
      <c r="A1012" s="591" t="s">
        <v>475</v>
      </c>
      <c r="B1012" s="690">
        <v>4.0</v>
      </c>
      <c r="C1012" s="690">
        <v>1.0</v>
      </c>
      <c r="D1012" s="690">
        <v>2.0</v>
      </c>
      <c r="E1012" s="690">
        <v>2.0</v>
      </c>
      <c r="F1012" s="690">
        <v>0.0</v>
      </c>
      <c r="G1012" s="690">
        <v>0.0</v>
      </c>
      <c r="H1012" s="693">
        <f t="shared" ref="H1012:H1028" si="730">SUM(B1012:G1012)</f>
        <v>9</v>
      </c>
      <c r="I1012" s="596">
        <f t="shared" ref="I1012:I1021" si="731">(H1012/30)</f>
        <v>0.3</v>
      </c>
      <c r="J1012" s="1888"/>
      <c r="K1012" s="591" t="s">
        <v>475</v>
      </c>
      <c r="L1012" s="692">
        <f t="shared" ref="L1012:L1019" si="732">O414</f>
        <v>18</v>
      </c>
      <c r="M1012" s="701">
        <f t="shared" ref="M1012:M1028" si="733">(L1012-H1012)-R1012</f>
        <v>9</v>
      </c>
      <c r="N1012" s="692">
        <v>15.0</v>
      </c>
      <c r="O1012" s="701">
        <f t="shared" ref="O1012:O1028" si="734">SUM(M1012,N1012)</f>
        <v>24</v>
      </c>
      <c r="P1012" s="1537" t="s">
        <v>3</v>
      </c>
      <c r="Q1012" s="1537"/>
      <c r="R1012" s="1537"/>
      <c r="S1012" s="1582"/>
      <c r="T1012" s="1582"/>
      <c r="U1012" s="1582"/>
      <c r="V1012" s="1582"/>
      <c r="W1012" s="1582"/>
      <c r="X1012" s="1582"/>
      <c r="Y1012" s="1582"/>
      <c r="Z1012" s="1582"/>
      <c r="AA1012" s="1582"/>
      <c r="AB1012" s="1582"/>
    </row>
    <row r="1013">
      <c r="A1013" s="591" t="s">
        <v>478</v>
      </c>
      <c r="B1013" s="690">
        <v>9.0</v>
      </c>
      <c r="C1013" s="690">
        <v>13.0</v>
      </c>
      <c r="D1013" s="690">
        <v>13.0</v>
      </c>
      <c r="E1013" s="690">
        <v>15.0</v>
      </c>
      <c r="F1013" s="690">
        <v>9.0</v>
      </c>
      <c r="G1013" s="690">
        <v>0.0</v>
      </c>
      <c r="H1013" s="693">
        <f t="shared" si="730"/>
        <v>59</v>
      </c>
      <c r="I1013" s="596">
        <f t="shared" si="731"/>
        <v>1.966666667</v>
      </c>
      <c r="J1013" s="1888"/>
      <c r="K1013" s="591" t="s">
        <v>478</v>
      </c>
      <c r="L1013" s="692">
        <f t="shared" si="732"/>
        <v>89</v>
      </c>
      <c r="M1013" s="701">
        <f t="shared" si="733"/>
        <v>23</v>
      </c>
      <c r="N1013" s="692">
        <v>60.0</v>
      </c>
      <c r="O1013" s="701">
        <f t="shared" si="734"/>
        <v>83</v>
      </c>
      <c r="P1013" s="1537" t="s">
        <v>3</v>
      </c>
      <c r="Q1013" s="1533"/>
      <c r="R1013" s="1537">
        <v>7.0</v>
      </c>
      <c r="S1013" s="1582"/>
      <c r="T1013" s="1582"/>
      <c r="U1013" s="1582"/>
      <c r="V1013" s="1582"/>
      <c r="W1013" s="1582"/>
      <c r="X1013" s="1582"/>
      <c r="Y1013" s="1582"/>
      <c r="Z1013" s="1582"/>
      <c r="AA1013" s="1582"/>
      <c r="AB1013" s="1582"/>
    </row>
    <row r="1014">
      <c r="A1014" s="591" t="s">
        <v>585</v>
      </c>
      <c r="B1014" s="690">
        <v>0.0</v>
      </c>
      <c r="C1014" s="690">
        <v>1.0</v>
      </c>
      <c r="D1014" s="690">
        <v>3.0</v>
      </c>
      <c r="E1014" s="690">
        <v>1.0</v>
      </c>
      <c r="F1014" s="690">
        <v>1.0</v>
      </c>
      <c r="G1014" s="690">
        <v>0.0</v>
      </c>
      <c r="H1014" s="693">
        <f t="shared" si="730"/>
        <v>6</v>
      </c>
      <c r="I1014" s="596">
        <f t="shared" si="731"/>
        <v>0.2</v>
      </c>
      <c r="J1014" s="1888"/>
      <c r="K1014" s="591" t="s">
        <v>585</v>
      </c>
      <c r="L1014" s="692">
        <f t="shared" si="732"/>
        <v>21</v>
      </c>
      <c r="M1014" s="701">
        <f t="shared" si="733"/>
        <v>15</v>
      </c>
      <c r="N1014" s="692">
        <v>10.0</v>
      </c>
      <c r="O1014" s="701">
        <f t="shared" si="734"/>
        <v>25</v>
      </c>
      <c r="P1014" s="1537" t="s">
        <v>3</v>
      </c>
      <c r="Q1014" s="1723"/>
      <c r="R1014" s="1533"/>
      <c r="S1014" s="1582"/>
      <c r="T1014" s="1582"/>
      <c r="U1014" s="1582"/>
      <c r="V1014" s="1582"/>
      <c r="W1014" s="1582"/>
      <c r="X1014" s="1582"/>
      <c r="Y1014" s="1582"/>
      <c r="Z1014" s="1582"/>
      <c r="AA1014" s="1582"/>
      <c r="AB1014" s="1582"/>
    </row>
    <row r="1015">
      <c r="A1015" s="591" t="s">
        <v>668</v>
      </c>
      <c r="B1015" s="690">
        <v>2.0</v>
      </c>
      <c r="C1015" s="690">
        <v>2.0</v>
      </c>
      <c r="D1015" s="690">
        <v>3.0</v>
      </c>
      <c r="E1015" s="690">
        <v>0.0</v>
      </c>
      <c r="F1015" s="690">
        <v>0.0</v>
      </c>
      <c r="G1015" s="690">
        <v>0.0</v>
      </c>
      <c r="H1015" s="693">
        <f t="shared" si="730"/>
        <v>7</v>
      </c>
      <c r="I1015" s="596">
        <f t="shared" si="731"/>
        <v>0.2333333333</v>
      </c>
      <c r="J1015" s="1888"/>
      <c r="K1015" s="591" t="s">
        <v>668</v>
      </c>
      <c r="L1015" s="692">
        <f t="shared" si="732"/>
        <v>9</v>
      </c>
      <c r="M1015" s="701">
        <f t="shared" si="733"/>
        <v>2</v>
      </c>
      <c r="N1015" s="692">
        <v>30.0</v>
      </c>
      <c r="O1015" s="701">
        <f t="shared" si="734"/>
        <v>32</v>
      </c>
      <c r="P1015" s="1723" t="s">
        <v>2</v>
      </c>
      <c r="Q1015" s="1724"/>
      <c r="R1015" s="1724"/>
      <c r="S1015" s="1582"/>
      <c r="T1015" s="1582"/>
      <c r="U1015" s="1582"/>
      <c r="V1015" s="1582"/>
      <c r="W1015" s="1582"/>
      <c r="X1015" s="1582"/>
      <c r="Y1015" s="1582"/>
      <c r="Z1015" s="1582"/>
      <c r="AA1015" s="1582"/>
      <c r="AB1015" s="1582"/>
    </row>
    <row r="1016">
      <c r="A1016" s="591" t="s">
        <v>614</v>
      </c>
      <c r="B1016" s="690">
        <v>2.0</v>
      </c>
      <c r="C1016" s="690">
        <v>0.0</v>
      </c>
      <c r="D1016" s="690">
        <v>1.0</v>
      </c>
      <c r="E1016" s="690">
        <v>5.0</v>
      </c>
      <c r="F1016" s="690">
        <v>6.0</v>
      </c>
      <c r="G1016" s="690">
        <v>0.0</v>
      </c>
      <c r="H1016" s="693">
        <f t="shared" si="730"/>
        <v>14</v>
      </c>
      <c r="I1016" s="596">
        <f t="shared" si="731"/>
        <v>0.4666666667</v>
      </c>
      <c r="J1016" s="1888"/>
      <c r="K1016" s="591" t="s">
        <v>614</v>
      </c>
      <c r="L1016" s="692">
        <f t="shared" si="732"/>
        <v>39</v>
      </c>
      <c r="M1016" s="701">
        <f t="shared" si="733"/>
        <v>25</v>
      </c>
      <c r="N1016" s="692">
        <v>10.0</v>
      </c>
      <c r="O1016" s="701">
        <f t="shared" si="734"/>
        <v>35</v>
      </c>
      <c r="P1016" s="1723" t="s">
        <v>3</v>
      </c>
      <c r="Q1016" s="1723"/>
      <c r="R1016" s="1723"/>
      <c r="S1016" s="1582"/>
      <c r="T1016" s="1582"/>
      <c r="U1016" s="1582"/>
      <c r="V1016" s="1582"/>
      <c r="W1016" s="1582"/>
      <c r="X1016" s="1582"/>
      <c r="Y1016" s="1582"/>
      <c r="Z1016" s="1582"/>
      <c r="AA1016" s="1582"/>
      <c r="AB1016" s="1582"/>
    </row>
    <row r="1017">
      <c r="A1017" s="700" t="s">
        <v>700</v>
      </c>
      <c r="B1017" s="690">
        <v>8.0</v>
      </c>
      <c r="C1017" s="690">
        <v>6.0</v>
      </c>
      <c r="D1017" s="690">
        <v>7.0</v>
      </c>
      <c r="E1017" s="690">
        <v>9.0</v>
      </c>
      <c r="F1017" s="690">
        <v>6.0</v>
      </c>
      <c r="G1017" s="690">
        <v>0.0</v>
      </c>
      <c r="H1017" s="693">
        <f t="shared" si="730"/>
        <v>36</v>
      </c>
      <c r="I1017" s="596">
        <f t="shared" si="731"/>
        <v>1.2</v>
      </c>
      <c r="J1017" s="1888"/>
      <c r="K1017" s="700" t="s">
        <v>700</v>
      </c>
      <c r="L1017" s="692">
        <f t="shared" si="732"/>
        <v>40</v>
      </c>
      <c r="M1017" s="701">
        <f t="shared" si="733"/>
        <v>4</v>
      </c>
      <c r="N1017" s="692">
        <v>30.0</v>
      </c>
      <c r="O1017" s="701">
        <f t="shared" si="734"/>
        <v>34</v>
      </c>
      <c r="P1017" s="1723" t="s">
        <v>2</v>
      </c>
      <c r="Q1017" s="1723"/>
      <c r="R1017" s="1724"/>
      <c r="S1017" s="1582"/>
      <c r="T1017" s="1582"/>
      <c r="U1017" s="1582"/>
      <c r="V1017" s="1582"/>
      <c r="W1017" s="1582"/>
      <c r="X1017" s="1582"/>
      <c r="Y1017" s="1582"/>
      <c r="Z1017" s="1582"/>
      <c r="AA1017" s="1582"/>
      <c r="AB1017" s="1582"/>
    </row>
    <row r="1018">
      <c r="A1018" s="591" t="s">
        <v>669</v>
      </c>
      <c r="B1018" s="690">
        <v>0.0</v>
      </c>
      <c r="C1018" s="690">
        <v>0.0</v>
      </c>
      <c r="D1018" s="690">
        <v>3.0</v>
      </c>
      <c r="E1018" s="690">
        <v>3.0</v>
      </c>
      <c r="F1018" s="690">
        <v>0.0</v>
      </c>
      <c r="G1018" s="690">
        <v>0.0</v>
      </c>
      <c r="H1018" s="693">
        <f t="shared" si="730"/>
        <v>6</v>
      </c>
      <c r="I1018" s="596">
        <f t="shared" si="731"/>
        <v>0.2</v>
      </c>
      <c r="J1018" s="1888"/>
      <c r="K1018" s="591" t="s">
        <v>669</v>
      </c>
      <c r="L1018" s="692">
        <f t="shared" si="732"/>
        <v>20</v>
      </c>
      <c r="M1018" s="701">
        <f t="shared" si="733"/>
        <v>14</v>
      </c>
      <c r="N1018" s="692">
        <v>10.0</v>
      </c>
      <c r="O1018" s="701">
        <f t="shared" si="734"/>
        <v>24</v>
      </c>
      <c r="P1018" s="1723" t="s">
        <v>3</v>
      </c>
      <c r="Q1018" s="1723"/>
      <c r="R1018" s="1724"/>
      <c r="S1018" s="1582"/>
      <c r="T1018" s="1582"/>
      <c r="U1018" s="1582"/>
      <c r="V1018" s="1582"/>
      <c r="W1018" s="1582"/>
      <c r="X1018" s="1582"/>
      <c r="Y1018" s="1582"/>
      <c r="Z1018" s="1582"/>
      <c r="AA1018" s="1582"/>
      <c r="AB1018" s="1582"/>
    </row>
    <row r="1019">
      <c r="A1019" s="591" t="s">
        <v>694</v>
      </c>
      <c r="B1019" s="690">
        <v>0.0</v>
      </c>
      <c r="C1019" s="690">
        <v>1.0</v>
      </c>
      <c r="D1019" s="690">
        <v>7.0</v>
      </c>
      <c r="E1019" s="690">
        <v>8.0</v>
      </c>
      <c r="F1019" s="690">
        <v>4.0</v>
      </c>
      <c r="G1019" s="690">
        <v>0.0</v>
      </c>
      <c r="H1019" s="693">
        <f t="shared" si="730"/>
        <v>20</v>
      </c>
      <c r="I1019" s="596">
        <f t="shared" si="731"/>
        <v>0.6666666667</v>
      </c>
      <c r="J1019" s="1888"/>
      <c r="K1019" s="591" t="s">
        <v>694</v>
      </c>
      <c r="L1019" s="692">
        <f t="shared" si="732"/>
        <v>40</v>
      </c>
      <c r="M1019" s="701">
        <f t="shared" si="733"/>
        <v>20</v>
      </c>
      <c r="N1019" s="692">
        <v>20.0</v>
      </c>
      <c r="O1019" s="701">
        <f t="shared" si="734"/>
        <v>40</v>
      </c>
      <c r="P1019" s="1723" t="s">
        <v>3</v>
      </c>
      <c r="Q1019" s="1723"/>
      <c r="R1019" s="1723"/>
      <c r="S1019" s="1582"/>
      <c r="T1019" s="1582"/>
      <c r="U1019" s="1582"/>
      <c r="V1019" s="1582"/>
      <c r="W1019" s="1582"/>
      <c r="X1019" s="1582"/>
      <c r="Y1019" s="1582"/>
      <c r="Z1019" s="1582"/>
      <c r="AA1019" s="1582"/>
      <c r="AB1019" s="1582"/>
    </row>
    <row r="1020">
      <c r="A1020" s="591" t="s">
        <v>671</v>
      </c>
      <c r="B1020" s="692">
        <v>8.0</v>
      </c>
      <c r="C1020" s="692">
        <v>12.0</v>
      </c>
      <c r="D1020" s="692">
        <v>10.0</v>
      </c>
      <c r="E1020" s="692">
        <v>9.0</v>
      </c>
      <c r="F1020" s="692">
        <v>4.0</v>
      </c>
      <c r="G1020" s="690">
        <v>0.0</v>
      </c>
      <c r="H1020" s="693">
        <f t="shared" si="730"/>
        <v>43</v>
      </c>
      <c r="I1020" s="596">
        <f t="shared" si="731"/>
        <v>1.433333333</v>
      </c>
      <c r="J1020" s="1888"/>
      <c r="K1020" s="591" t="s">
        <v>671</v>
      </c>
      <c r="L1020" s="692">
        <v>43.0</v>
      </c>
      <c r="M1020" s="701">
        <f t="shared" si="733"/>
        <v>0</v>
      </c>
      <c r="N1020" s="692">
        <v>15.0</v>
      </c>
      <c r="O1020" s="701">
        <f t="shared" si="734"/>
        <v>15</v>
      </c>
      <c r="P1020" s="1723" t="s">
        <v>2</v>
      </c>
      <c r="Q1020" s="1724"/>
      <c r="R1020" s="1724"/>
      <c r="S1020" s="1582"/>
      <c r="T1020" s="1582"/>
      <c r="U1020" s="1582"/>
      <c r="V1020" s="1582"/>
      <c r="W1020" s="1582"/>
      <c r="X1020" s="1582"/>
      <c r="Y1020" s="1582"/>
      <c r="Z1020" s="1582"/>
      <c r="AA1020" s="1582"/>
      <c r="AB1020" s="1582"/>
    </row>
    <row r="1021">
      <c r="A1021" s="591" t="s">
        <v>586</v>
      </c>
      <c r="B1021" s="692">
        <v>0.0</v>
      </c>
      <c r="C1021" s="692">
        <v>0.0</v>
      </c>
      <c r="D1021" s="692">
        <v>5.0</v>
      </c>
      <c r="E1021" s="692">
        <v>3.0</v>
      </c>
      <c r="F1021" s="692">
        <v>5.0</v>
      </c>
      <c r="G1021" s="690">
        <v>0.0</v>
      </c>
      <c r="H1021" s="693">
        <f t="shared" si="730"/>
        <v>13</v>
      </c>
      <c r="I1021" s="596">
        <f t="shared" si="731"/>
        <v>0.4333333333</v>
      </c>
      <c r="J1021" s="1888"/>
      <c r="K1021" s="591" t="s">
        <v>586</v>
      </c>
      <c r="L1021" s="692">
        <f>O423</f>
        <v>30</v>
      </c>
      <c r="M1021" s="701">
        <f t="shared" si="733"/>
        <v>17</v>
      </c>
      <c r="N1021" s="692">
        <v>0.0</v>
      </c>
      <c r="O1021" s="701">
        <f t="shared" si="734"/>
        <v>17</v>
      </c>
      <c r="P1021" s="1723" t="s">
        <v>4</v>
      </c>
      <c r="Q1021" s="1723"/>
      <c r="R1021" s="1724"/>
      <c r="S1021" s="1532"/>
      <c r="T1021" s="1582"/>
      <c r="U1021" s="1582"/>
      <c r="V1021" s="1582"/>
      <c r="W1021" s="1582"/>
      <c r="X1021" s="1582"/>
      <c r="Y1021" s="1582"/>
      <c r="Z1021" s="1582"/>
      <c r="AA1021" s="1582"/>
      <c r="AB1021" s="1582"/>
    </row>
    <row r="1022">
      <c r="A1022" s="591" t="s">
        <v>701</v>
      </c>
      <c r="B1022" s="692">
        <v>0.0</v>
      </c>
      <c r="C1022" s="692">
        <v>0.0</v>
      </c>
      <c r="D1022" s="692">
        <v>0.0</v>
      </c>
      <c r="E1022" s="692">
        <v>0.0</v>
      </c>
      <c r="F1022" s="692">
        <v>3.0</v>
      </c>
      <c r="G1022" s="690">
        <v>0.0</v>
      </c>
      <c r="H1022" s="693">
        <f t="shared" si="730"/>
        <v>3</v>
      </c>
      <c r="I1022" s="596">
        <f t="shared" ref="I1022:I1032" si="735">(H1022/40)</f>
        <v>0.075</v>
      </c>
      <c r="J1022" s="1840"/>
      <c r="K1022" s="591" t="s">
        <v>701</v>
      </c>
      <c r="L1022" s="692">
        <v>14.0</v>
      </c>
      <c r="M1022" s="701">
        <f t="shared" si="733"/>
        <v>11</v>
      </c>
      <c r="N1022" s="692">
        <v>0.0</v>
      </c>
      <c r="O1022" s="701">
        <f t="shared" si="734"/>
        <v>11</v>
      </c>
      <c r="P1022" s="1723" t="s">
        <v>3</v>
      </c>
      <c r="Q1022" s="1723"/>
      <c r="R1022" s="1723"/>
      <c r="S1022" s="1582"/>
      <c r="T1022" s="1582"/>
      <c r="U1022" s="1582"/>
      <c r="V1022" s="1582"/>
      <c r="W1022" s="1582"/>
      <c r="X1022" s="1582"/>
      <c r="Y1022" s="1582"/>
      <c r="Z1022" s="1582"/>
      <c r="AA1022" s="1582"/>
      <c r="AB1022" s="1582"/>
    </row>
    <row r="1023">
      <c r="A1023" s="591" t="s">
        <v>699</v>
      </c>
      <c r="B1023" s="692">
        <v>0.0</v>
      </c>
      <c r="C1023" s="692">
        <v>3.0</v>
      </c>
      <c r="D1023" s="692">
        <v>0.0</v>
      </c>
      <c r="E1023" s="692">
        <v>0.0</v>
      </c>
      <c r="F1023" s="692">
        <v>0.0</v>
      </c>
      <c r="G1023" s="690">
        <v>0.0</v>
      </c>
      <c r="H1023" s="693">
        <f t="shared" si="730"/>
        <v>3</v>
      </c>
      <c r="I1023" s="596">
        <f t="shared" si="735"/>
        <v>0.075</v>
      </c>
      <c r="J1023" s="1840"/>
      <c r="K1023" s="591" t="s">
        <v>699</v>
      </c>
      <c r="L1023" s="692">
        <f>L422</f>
        <v>26</v>
      </c>
      <c r="M1023" s="701">
        <f t="shared" si="733"/>
        <v>23</v>
      </c>
      <c r="N1023" s="692">
        <v>0.0</v>
      </c>
      <c r="O1023" s="701">
        <f t="shared" si="734"/>
        <v>23</v>
      </c>
      <c r="P1023" s="1723" t="s">
        <v>3</v>
      </c>
      <c r="Q1023" s="1724"/>
      <c r="R1023" s="1724"/>
      <c r="S1023" s="1582"/>
      <c r="T1023" s="1582"/>
      <c r="U1023" s="1582"/>
      <c r="V1023" s="1582"/>
      <c r="W1023" s="1582"/>
      <c r="X1023" s="1582"/>
      <c r="Y1023" s="1582"/>
      <c r="Z1023" s="1582"/>
      <c r="AA1023" s="1582"/>
      <c r="AB1023" s="1582"/>
    </row>
    <row r="1024">
      <c r="A1024" s="700" t="s">
        <v>779</v>
      </c>
      <c r="B1024" s="692">
        <v>0.0</v>
      </c>
      <c r="C1024" s="692">
        <v>0.0</v>
      </c>
      <c r="D1024" s="692">
        <v>0.0</v>
      </c>
      <c r="E1024" s="692">
        <v>11.0</v>
      </c>
      <c r="F1024" s="692">
        <v>8.0</v>
      </c>
      <c r="G1024" s="690">
        <v>0.0</v>
      </c>
      <c r="H1024" s="693">
        <f t="shared" si="730"/>
        <v>19</v>
      </c>
      <c r="I1024" s="596">
        <f t="shared" si="735"/>
        <v>0.475</v>
      </c>
      <c r="J1024" s="1840"/>
      <c r="K1024" s="700" t="s">
        <v>779</v>
      </c>
      <c r="L1024" s="692">
        <v>19.0</v>
      </c>
      <c r="M1024" s="701">
        <f t="shared" si="733"/>
        <v>-1</v>
      </c>
      <c r="N1024" s="692">
        <v>30.0</v>
      </c>
      <c r="O1024" s="701">
        <f t="shared" si="734"/>
        <v>29</v>
      </c>
      <c r="P1024" s="1723" t="s">
        <v>3</v>
      </c>
      <c r="Q1024" s="1724"/>
      <c r="R1024" s="1723">
        <v>1.0</v>
      </c>
      <c r="S1024" s="1582"/>
      <c r="T1024" s="1582"/>
      <c r="U1024" s="1582"/>
      <c r="V1024" s="1582"/>
      <c r="W1024" s="1582"/>
      <c r="X1024" s="1582"/>
      <c r="Y1024" s="1582"/>
      <c r="Z1024" s="1582"/>
      <c r="AA1024" s="1582"/>
      <c r="AB1024" s="1582"/>
    </row>
    <row r="1025">
      <c r="A1025" s="700" t="s">
        <v>780</v>
      </c>
      <c r="B1025" s="692">
        <v>0.0</v>
      </c>
      <c r="C1025" s="692">
        <v>0.0</v>
      </c>
      <c r="D1025" s="692">
        <v>0.0</v>
      </c>
      <c r="E1025" s="692">
        <v>1.0</v>
      </c>
      <c r="F1025" s="692">
        <v>2.0</v>
      </c>
      <c r="G1025" s="690">
        <v>0.0</v>
      </c>
      <c r="H1025" s="693">
        <f t="shared" si="730"/>
        <v>3</v>
      </c>
      <c r="I1025" s="596">
        <f t="shared" si="735"/>
        <v>0.075</v>
      </c>
      <c r="J1025" s="1840"/>
      <c r="K1025" s="700" t="s">
        <v>780</v>
      </c>
      <c r="L1025" s="692">
        <v>15.0</v>
      </c>
      <c r="M1025" s="701">
        <f t="shared" si="733"/>
        <v>12</v>
      </c>
      <c r="N1025" s="692">
        <v>0.0</v>
      </c>
      <c r="O1025" s="701">
        <f t="shared" si="734"/>
        <v>12</v>
      </c>
      <c r="P1025" s="1723" t="s">
        <v>4</v>
      </c>
      <c r="Q1025" s="1724"/>
      <c r="R1025" s="1724"/>
      <c r="S1025" s="1582"/>
      <c r="T1025" s="1582"/>
      <c r="U1025" s="1582"/>
      <c r="V1025" s="1582"/>
      <c r="W1025" s="1582"/>
      <c r="X1025" s="1582"/>
      <c r="Y1025" s="1582"/>
      <c r="Z1025" s="1582"/>
      <c r="AA1025" s="1582"/>
      <c r="AB1025" s="1582"/>
    </row>
    <row r="1026">
      <c r="A1026" s="700" t="s">
        <v>835</v>
      </c>
      <c r="B1026" s="692">
        <v>0.0</v>
      </c>
      <c r="C1026" s="692">
        <v>0.0</v>
      </c>
      <c r="D1026" s="692">
        <v>0.0</v>
      </c>
      <c r="E1026" s="692"/>
      <c r="F1026" s="692"/>
      <c r="G1026" s="690"/>
      <c r="H1026" s="693">
        <f t="shared" si="730"/>
        <v>0</v>
      </c>
      <c r="I1026" s="596">
        <f t="shared" si="735"/>
        <v>0</v>
      </c>
      <c r="J1026" s="1840"/>
      <c r="K1026" s="700" t="s">
        <v>836</v>
      </c>
      <c r="L1026" s="692">
        <v>0.0</v>
      </c>
      <c r="M1026" s="701">
        <f t="shared" si="733"/>
        <v>0</v>
      </c>
      <c r="N1026" s="692">
        <v>15.0</v>
      </c>
      <c r="O1026" s="701">
        <f t="shared" si="734"/>
        <v>15</v>
      </c>
      <c r="P1026" s="1724"/>
      <c r="Q1026" s="1724"/>
      <c r="R1026" s="1724"/>
      <c r="S1026" s="1582"/>
      <c r="T1026" s="1582"/>
      <c r="U1026" s="1582"/>
      <c r="V1026" s="1582"/>
      <c r="W1026" s="1582"/>
      <c r="X1026" s="1582"/>
      <c r="Y1026" s="1582"/>
      <c r="Z1026" s="1582"/>
      <c r="AA1026" s="1582"/>
      <c r="AB1026" s="1582"/>
    </row>
    <row r="1027">
      <c r="A1027" s="700" t="s">
        <v>837</v>
      </c>
      <c r="B1027" s="692">
        <v>0.0</v>
      </c>
      <c r="C1027" s="692">
        <v>0.0</v>
      </c>
      <c r="D1027" s="692"/>
      <c r="E1027" s="692"/>
      <c r="F1027" s="692"/>
      <c r="G1027" s="690"/>
      <c r="H1027" s="693">
        <f t="shared" si="730"/>
        <v>0</v>
      </c>
      <c r="I1027" s="596">
        <f t="shared" si="735"/>
        <v>0</v>
      </c>
      <c r="J1027" s="1840"/>
      <c r="K1027" s="700" t="s">
        <v>837</v>
      </c>
      <c r="L1027" s="692">
        <v>0.0</v>
      </c>
      <c r="M1027" s="701">
        <f t="shared" si="733"/>
        <v>0</v>
      </c>
      <c r="N1027" s="692">
        <v>15.0</v>
      </c>
      <c r="O1027" s="701">
        <f t="shared" si="734"/>
        <v>15</v>
      </c>
      <c r="P1027" s="1724"/>
      <c r="Q1027" s="1724"/>
      <c r="R1027" s="1724"/>
      <c r="S1027" s="1582"/>
      <c r="T1027" s="1582"/>
      <c r="U1027" s="1582"/>
      <c r="V1027" s="1582"/>
      <c r="W1027" s="1582"/>
      <c r="X1027" s="1582"/>
      <c r="Y1027" s="1582"/>
      <c r="Z1027" s="1582"/>
      <c r="AA1027" s="1582"/>
      <c r="AB1027" s="1582"/>
    </row>
    <row r="1028">
      <c r="A1028" s="700" t="s">
        <v>705</v>
      </c>
      <c r="B1028" s="692">
        <v>0.0</v>
      </c>
      <c r="C1028" s="692">
        <v>0.0</v>
      </c>
      <c r="D1028" s="692"/>
      <c r="E1028" s="692"/>
      <c r="F1028" s="692"/>
      <c r="G1028" s="690"/>
      <c r="H1028" s="693">
        <f t="shared" si="730"/>
        <v>0</v>
      </c>
      <c r="I1028" s="596">
        <f t="shared" si="735"/>
        <v>0</v>
      </c>
      <c r="J1028" s="1840"/>
      <c r="K1028" s="700" t="s">
        <v>705</v>
      </c>
      <c r="L1028" s="692">
        <v>0.0</v>
      </c>
      <c r="M1028" s="701">
        <f t="shared" si="733"/>
        <v>0</v>
      </c>
      <c r="N1028" s="692">
        <v>15.0</v>
      </c>
      <c r="O1028" s="701">
        <f t="shared" si="734"/>
        <v>15</v>
      </c>
      <c r="P1028" s="1724"/>
      <c r="Q1028" s="1724"/>
      <c r="R1028" s="1724"/>
      <c r="S1028" s="1582"/>
      <c r="T1028" s="1582"/>
      <c r="U1028" s="1582"/>
      <c r="V1028" s="1582"/>
      <c r="W1028" s="1582"/>
      <c r="X1028" s="1582"/>
      <c r="Y1028" s="1582"/>
      <c r="Z1028" s="1582"/>
      <c r="AA1028" s="1582"/>
      <c r="AB1028" s="1582"/>
    </row>
    <row r="1029">
      <c r="A1029" s="700"/>
      <c r="B1029" s="692"/>
      <c r="C1029" s="692"/>
      <c r="D1029" s="692"/>
      <c r="E1029" s="692"/>
      <c r="F1029" s="692"/>
      <c r="G1029" s="690"/>
      <c r="H1029" s="693"/>
      <c r="I1029" s="596">
        <f t="shared" si="735"/>
        <v>0</v>
      </c>
      <c r="J1029" s="1840"/>
      <c r="K1029" s="700"/>
      <c r="L1029" s="692"/>
      <c r="M1029" s="701"/>
      <c r="N1029" s="692"/>
      <c r="O1029" s="701"/>
      <c r="P1029" s="1724"/>
      <c r="Q1029" s="1724"/>
      <c r="R1029" s="1724"/>
      <c r="S1029" s="1582"/>
      <c r="T1029" s="1582"/>
      <c r="U1029" s="1582"/>
      <c r="V1029" s="1582"/>
      <c r="W1029" s="1582"/>
      <c r="X1029" s="1582"/>
      <c r="Y1029" s="1582"/>
      <c r="Z1029" s="1582"/>
      <c r="AA1029" s="1582"/>
      <c r="AB1029" s="1582"/>
    </row>
    <row r="1030">
      <c r="A1030" s="700"/>
      <c r="B1030" s="692"/>
      <c r="C1030" s="692"/>
      <c r="D1030" s="692"/>
      <c r="E1030" s="692"/>
      <c r="F1030" s="692"/>
      <c r="G1030" s="690"/>
      <c r="H1030" s="693"/>
      <c r="I1030" s="596">
        <f t="shared" si="735"/>
        <v>0</v>
      </c>
      <c r="J1030" s="1840"/>
      <c r="K1030" s="700"/>
      <c r="L1030" s="692"/>
      <c r="M1030" s="701"/>
      <c r="N1030" s="692"/>
      <c r="O1030" s="701"/>
      <c r="P1030" s="1724"/>
      <c r="Q1030" s="1724"/>
      <c r="R1030" s="1724"/>
      <c r="S1030" s="1582"/>
      <c r="T1030" s="1582"/>
      <c r="U1030" s="1582"/>
      <c r="V1030" s="1582"/>
      <c r="W1030" s="1582"/>
      <c r="X1030" s="1582"/>
      <c r="Y1030" s="1582"/>
      <c r="Z1030" s="1582"/>
      <c r="AA1030" s="1582"/>
      <c r="AB1030" s="1582"/>
    </row>
    <row r="1031">
      <c r="A1031" s="700"/>
      <c r="B1031" s="692"/>
      <c r="C1031" s="692"/>
      <c r="D1031" s="692"/>
      <c r="E1031" s="692"/>
      <c r="F1031" s="692"/>
      <c r="G1031" s="690"/>
      <c r="H1031" s="693"/>
      <c r="I1031" s="596">
        <f t="shared" si="735"/>
        <v>0</v>
      </c>
      <c r="J1031" s="1840"/>
      <c r="K1031" s="700"/>
      <c r="L1031" s="692"/>
      <c r="M1031" s="701"/>
      <c r="N1031" s="692"/>
      <c r="O1031" s="701"/>
      <c r="P1031" s="1724"/>
      <c r="Q1031" s="1724"/>
      <c r="R1031" s="1724"/>
      <c r="S1031" s="1582"/>
      <c r="T1031" s="1582"/>
      <c r="U1031" s="1582"/>
      <c r="V1031" s="1582"/>
      <c r="W1031" s="1582"/>
      <c r="X1031" s="1582"/>
      <c r="Y1031" s="1582"/>
      <c r="Z1031" s="1582"/>
      <c r="AA1031" s="1582"/>
      <c r="AB1031" s="1582"/>
    </row>
    <row r="1032">
      <c r="A1032" s="591" t="s">
        <v>674</v>
      </c>
      <c r="B1032" s="692">
        <v>5.0</v>
      </c>
      <c r="C1032" s="692">
        <v>4.0</v>
      </c>
      <c r="D1032" s="692">
        <v>2.0</v>
      </c>
      <c r="E1032" s="692">
        <v>2.0</v>
      </c>
      <c r="F1032" s="692">
        <v>2.0</v>
      </c>
      <c r="G1032" s="690">
        <v>0.0</v>
      </c>
      <c r="H1032" s="693">
        <f>SUM(B1032:G1032)</f>
        <v>15</v>
      </c>
      <c r="I1032" s="596">
        <f t="shared" si="735"/>
        <v>0.375</v>
      </c>
      <c r="J1032" s="575"/>
      <c r="K1032" s="591" t="s">
        <v>674</v>
      </c>
      <c r="L1032" s="692">
        <v>15.0</v>
      </c>
      <c r="M1032" s="701">
        <f>(L1032-H1032)-R1032</f>
        <v>0</v>
      </c>
      <c r="N1032" s="692">
        <v>0.0</v>
      </c>
      <c r="O1032" s="701">
        <f>sum(M1032,N1032)</f>
        <v>0</v>
      </c>
      <c r="P1032" s="1595"/>
      <c r="Q1032" s="1595"/>
      <c r="R1032" s="1595"/>
      <c r="S1032" s="1582"/>
      <c r="T1032" s="1582"/>
      <c r="U1032" s="1582"/>
      <c r="V1032" s="1582"/>
      <c r="W1032" s="1582"/>
      <c r="X1032" s="1582"/>
      <c r="Y1032" s="1582"/>
      <c r="Z1032" s="1582"/>
      <c r="AA1032" s="1582"/>
      <c r="AB1032" s="1582"/>
    </row>
    <row r="1033">
      <c r="A1033" s="1774"/>
      <c r="B1033" s="1775"/>
      <c r="C1033" s="1775"/>
      <c r="D1033" s="1775"/>
      <c r="E1033" s="1775"/>
      <c r="F1033" s="1775"/>
      <c r="G1033" s="1775"/>
      <c r="H1033" s="1775"/>
      <c r="I1033" s="1775"/>
      <c r="J1033" s="1889"/>
      <c r="K1033" s="1774"/>
      <c r="L1033" s="1775"/>
      <c r="M1033" s="1775"/>
      <c r="N1033" s="1775"/>
      <c r="O1033" s="1775"/>
      <c r="P1033" s="1775"/>
      <c r="Q1033" s="1775"/>
      <c r="R1033" s="1775"/>
      <c r="S1033" s="1532"/>
      <c r="T1033" s="1582"/>
      <c r="U1033" s="1582"/>
      <c r="V1033" s="1582"/>
      <c r="W1033" s="1582"/>
      <c r="X1033" s="1582"/>
      <c r="Y1033" s="1582"/>
      <c r="Z1033" s="1582"/>
      <c r="AA1033" s="1582"/>
      <c r="AB1033" s="1582"/>
    </row>
    <row r="1034">
      <c r="A1034" s="1829" t="s">
        <v>9</v>
      </c>
      <c r="B1034" s="1829">
        <f t="shared" ref="B1034:H1034" si="736">SUM(B1012:B1032)</f>
        <v>38</v>
      </c>
      <c r="C1034" s="1829">
        <f t="shared" si="736"/>
        <v>43</v>
      </c>
      <c r="D1034" s="1829">
        <f t="shared" si="736"/>
        <v>56</v>
      </c>
      <c r="E1034" s="1829">
        <f t="shared" si="736"/>
        <v>69</v>
      </c>
      <c r="F1034" s="1829">
        <f t="shared" si="736"/>
        <v>50</v>
      </c>
      <c r="G1034" s="1829">
        <f t="shared" si="736"/>
        <v>0</v>
      </c>
      <c r="H1034" s="1829">
        <f t="shared" si="736"/>
        <v>256</v>
      </c>
      <c r="I1034" s="1829"/>
      <c r="J1034" s="575"/>
      <c r="K1034" s="1835" t="s">
        <v>9</v>
      </c>
      <c r="L1034" s="1829">
        <f t="shared" ref="L1034:R1034" si="737">SUM(L1012:L1032)</f>
        <v>438</v>
      </c>
      <c r="M1034" s="1829">
        <f t="shared" si="737"/>
        <v>174</v>
      </c>
      <c r="N1034" s="1829">
        <f t="shared" si="737"/>
        <v>275</v>
      </c>
      <c r="O1034" s="1829">
        <f t="shared" si="737"/>
        <v>449</v>
      </c>
      <c r="P1034" s="1829">
        <f t="shared" si="737"/>
        <v>0</v>
      </c>
      <c r="Q1034" s="1829">
        <f t="shared" si="737"/>
        <v>0</v>
      </c>
      <c r="R1034" s="1829">
        <f t="shared" si="737"/>
        <v>8</v>
      </c>
      <c r="S1034" s="1582"/>
      <c r="T1034" s="1582"/>
      <c r="U1034" s="1582"/>
      <c r="V1034" s="1582"/>
      <c r="W1034" s="1582"/>
      <c r="X1034" s="1582"/>
      <c r="Y1034" s="1582"/>
      <c r="Z1034" s="1582"/>
      <c r="AA1034" s="1582"/>
      <c r="AB1034" s="1582"/>
    </row>
    <row r="1035">
      <c r="A1035" s="428"/>
      <c r="B1035" s="1842"/>
      <c r="C1035" s="1842"/>
      <c r="D1035" s="1842"/>
      <c r="E1035" s="1842"/>
      <c r="F1035" s="1843"/>
      <c r="G1035" s="1532"/>
      <c r="H1035" s="1844"/>
      <c r="I1035" s="1845"/>
      <c r="J1035" s="428"/>
      <c r="K1035" s="428"/>
      <c r="L1035" s="1843"/>
      <c r="M1035" s="1843"/>
      <c r="N1035" s="1842"/>
      <c r="O1035" s="1843"/>
      <c r="P1035" s="787"/>
      <c r="Q1035" s="787"/>
      <c r="R1035" s="787"/>
      <c r="S1035" s="1582"/>
      <c r="T1035" s="1582"/>
      <c r="U1035" s="1582"/>
      <c r="V1035" s="1582"/>
      <c r="W1035" s="1582"/>
      <c r="X1035" s="1582"/>
      <c r="Y1035" s="1582"/>
      <c r="Z1035" s="1582"/>
      <c r="AA1035" s="1582"/>
      <c r="AB1035" s="1582"/>
    </row>
    <row r="1036">
      <c r="A1036" s="1829" t="s">
        <v>123</v>
      </c>
      <c r="B1036" s="1834" t="s">
        <v>2</v>
      </c>
      <c r="C1036" s="1834" t="s">
        <v>3</v>
      </c>
      <c r="D1036" s="1834" t="s">
        <v>4</v>
      </c>
      <c r="E1036" s="1834" t="s">
        <v>5</v>
      </c>
      <c r="F1036" s="1834" t="s">
        <v>6</v>
      </c>
      <c r="G1036" s="1834" t="s">
        <v>7</v>
      </c>
      <c r="H1036" s="1829" t="s">
        <v>9</v>
      </c>
      <c r="I1036" s="1575"/>
      <c r="J1036" s="649"/>
      <c r="K1036" s="428"/>
      <c r="L1036" s="1843"/>
      <c r="M1036" s="1843"/>
      <c r="N1036" s="1842"/>
      <c r="O1036" s="1843"/>
      <c r="P1036" s="787"/>
      <c r="Q1036" s="787"/>
      <c r="R1036" s="787"/>
      <c r="S1036" s="1532"/>
      <c r="T1036" s="1532"/>
      <c r="U1036" s="1532"/>
      <c r="V1036" s="1532"/>
      <c r="W1036" s="1532"/>
      <c r="X1036" s="1532"/>
      <c r="Y1036" s="1532"/>
      <c r="Z1036" s="1532"/>
      <c r="AA1036" s="1532"/>
      <c r="AB1036" s="1532"/>
    </row>
    <row r="1037">
      <c r="A1037" s="1714" t="s">
        <v>124</v>
      </c>
      <c r="B1037" s="701">
        <f t="shared" ref="B1037:G1037" si="738">SUM(B1034)</f>
        <v>38</v>
      </c>
      <c r="C1037" s="701">
        <f t="shared" si="738"/>
        <v>43</v>
      </c>
      <c r="D1037" s="701">
        <f t="shared" si="738"/>
        <v>56</v>
      </c>
      <c r="E1037" s="701">
        <f t="shared" si="738"/>
        <v>69</v>
      </c>
      <c r="F1037" s="701">
        <f t="shared" si="738"/>
        <v>50</v>
      </c>
      <c r="G1037" s="701">
        <f t="shared" si="738"/>
        <v>0</v>
      </c>
      <c r="H1037" s="693">
        <f t="shared" ref="H1037:H1038" si="740">SUM(B1037:G1037)</f>
        <v>256</v>
      </c>
      <c r="I1037" s="1575"/>
      <c r="J1037" s="1532"/>
      <c r="K1037" s="428"/>
      <c r="L1037" s="1843"/>
      <c r="M1037" s="1843"/>
      <c r="N1037" s="1842"/>
      <c r="O1037" s="1843"/>
      <c r="P1037" s="787"/>
      <c r="Q1037" s="787"/>
      <c r="R1037" s="787"/>
      <c r="S1037" s="1582"/>
      <c r="T1037" s="1532"/>
      <c r="U1037" s="1532"/>
      <c r="V1037" s="1532"/>
      <c r="W1037" s="1532"/>
      <c r="X1037" s="1532"/>
      <c r="Y1037" s="1532"/>
      <c r="Z1037" s="1532"/>
      <c r="AA1037" s="1532"/>
      <c r="AB1037" s="1532"/>
    </row>
    <row r="1038">
      <c r="A1038" s="591" t="s">
        <v>126</v>
      </c>
      <c r="B1038" s="1778">
        <f t="shared" ref="B1038:G1038" si="739">(B1037*10.01)</f>
        <v>380.38</v>
      </c>
      <c r="C1038" s="1778">
        <f t="shared" si="739"/>
        <v>430.43</v>
      </c>
      <c r="D1038" s="1778">
        <f t="shared" si="739"/>
        <v>560.56</v>
      </c>
      <c r="E1038" s="1778">
        <f t="shared" si="739"/>
        <v>690.69</v>
      </c>
      <c r="F1038" s="1778">
        <f t="shared" si="739"/>
        <v>500.5</v>
      </c>
      <c r="G1038" s="1778">
        <f t="shared" si="739"/>
        <v>0</v>
      </c>
      <c r="H1038" s="1798">
        <f t="shared" si="740"/>
        <v>2562.56</v>
      </c>
      <c r="I1038" s="1580"/>
      <c r="J1038" s="1582"/>
      <c r="K1038" s="428"/>
      <c r="L1038" s="1843"/>
      <c r="M1038" s="1843"/>
      <c r="N1038" s="1842"/>
      <c r="O1038" s="1843"/>
      <c r="P1038" s="787"/>
      <c r="Q1038" s="787"/>
      <c r="R1038" s="787"/>
      <c r="S1038" s="1582"/>
      <c r="T1038" s="1582"/>
      <c r="U1038" s="1582"/>
      <c r="V1038" s="1582"/>
      <c r="W1038" s="1582"/>
      <c r="X1038" s="1582"/>
      <c r="Y1038" s="1582"/>
      <c r="Z1038" s="1582"/>
      <c r="AA1038" s="1582"/>
      <c r="AB1038" s="1582"/>
    </row>
    <row r="1039">
      <c r="A1039" s="1791" t="s">
        <v>9</v>
      </c>
      <c r="B1039" s="1758">
        <f t="shared" ref="B1039:G1039" si="741">sum(B1038)</f>
        <v>380.38</v>
      </c>
      <c r="C1039" s="1758">
        <f t="shared" si="741"/>
        <v>430.43</v>
      </c>
      <c r="D1039" s="1758">
        <f t="shared" si="741"/>
        <v>560.56</v>
      </c>
      <c r="E1039" s="1758">
        <f t="shared" si="741"/>
        <v>690.69</v>
      </c>
      <c r="F1039" s="1758">
        <f t="shared" si="741"/>
        <v>500.5</v>
      </c>
      <c r="G1039" s="1758">
        <f t="shared" si="741"/>
        <v>0</v>
      </c>
      <c r="H1039" s="1758">
        <f>sum(B1039:G1039)</f>
        <v>2562.56</v>
      </c>
      <c r="I1039" s="1580"/>
      <c r="J1039" s="1582"/>
      <c r="K1039" s="428"/>
      <c r="L1039" s="1843"/>
      <c r="M1039" s="1843"/>
      <c r="N1039" s="1842"/>
      <c r="O1039" s="1843"/>
      <c r="P1039" s="787"/>
      <c r="Q1039" s="787"/>
      <c r="R1039" s="787"/>
      <c r="S1039" s="1582"/>
      <c r="T1039" s="1582"/>
      <c r="U1039" s="1582"/>
      <c r="V1039" s="1582"/>
      <c r="W1039" s="1582"/>
      <c r="X1039" s="1582"/>
      <c r="Y1039" s="1582"/>
      <c r="Z1039" s="1582"/>
      <c r="AA1039" s="1582"/>
      <c r="AB1039" s="1582"/>
    </row>
    <row r="1040">
      <c r="A1040" s="428"/>
      <c r="B1040" s="1842"/>
      <c r="C1040" s="1842"/>
      <c r="D1040" s="1842"/>
      <c r="E1040" s="1842"/>
      <c r="F1040" s="1843"/>
      <c r="G1040" s="1532"/>
      <c r="H1040" s="1844"/>
      <c r="I1040" s="1845"/>
      <c r="J1040" s="1582"/>
      <c r="K1040" s="428"/>
      <c r="L1040" s="1843"/>
      <c r="M1040" s="1843"/>
      <c r="N1040" s="1842"/>
      <c r="O1040" s="1843"/>
      <c r="P1040" s="787"/>
      <c r="Q1040" s="787"/>
      <c r="R1040" s="787"/>
      <c r="S1040" s="1582"/>
      <c r="T1040" s="1582"/>
      <c r="U1040" s="1582"/>
      <c r="V1040" s="1582"/>
      <c r="W1040" s="1582"/>
      <c r="X1040" s="1582"/>
      <c r="Y1040" s="1582"/>
      <c r="Z1040" s="1582"/>
      <c r="AA1040" s="1582"/>
      <c r="AB1040" s="1582"/>
    </row>
    <row r="1041">
      <c r="A1041" s="1588" t="s">
        <v>838</v>
      </c>
      <c r="B1041" s="1842"/>
      <c r="C1041" s="1842"/>
      <c r="D1041" s="1842"/>
      <c r="E1041" s="1842"/>
      <c r="F1041" s="1843"/>
      <c r="G1041" s="1834" t="s">
        <v>35</v>
      </c>
      <c r="H1041" s="1833" t="s">
        <v>36</v>
      </c>
      <c r="I1041" s="1842"/>
      <c r="J1041" s="1582"/>
      <c r="K1041" s="428"/>
      <c r="L1041" s="1843"/>
      <c r="M1041" s="1843"/>
      <c r="N1041" s="1842"/>
      <c r="O1041" s="1843"/>
      <c r="P1041" s="787"/>
      <c r="Q1041" s="787"/>
      <c r="R1041" s="787"/>
      <c r="S1041" s="1582"/>
      <c r="T1041" s="1582"/>
      <c r="U1041" s="1582"/>
      <c r="V1041" s="1582"/>
      <c r="W1041" s="1582"/>
      <c r="X1041" s="1582"/>
      <c r="Y1041" s="1582"/>
      <c r="Z1041" s="1582"/>
      <c r="AA1041" s="1582"/>
      <c r="AB1041" s="1582"/>
    </row>
    <row r="1042">
      <c r="A1042" s="428"/>
      <c r="B1042" s="1842"/>
      <c r="C1042" s="1842"/>
      <c r="D1042" s="1842"/>
      <c r="E1042" s="1842"/>
      <c r="F1042" s="1843"/>
      <c r="G1042" s="1847" t="s">
        <v>806</v>
      </c>
      <c r="H1042" s="1882">
        <v>241.0</v>
      </c>
      <c r="I1042" s="1842"/>
      <c r="J1042" s="1582"/>
      <c r="K1042" s="428"/>
      <c r="L1042" s="1843"/>
      <c r="M1042" s="1843"/>
      <c r="N1042" s="1842"/>
      <c r="O1042" s="1843"/>
      <c r="P1042" s="787"/>
      <c r="Q1042" s="787"/>
      <c r="R1042" s="787"/>
      <c r="S1042" s="1582"/>
      <c r="T1042" s="1582"/>
      <c r="U1042" s="1582"/>
      <c r="V1042" s="1582"/>
      <c r="W1042" s="1582"/>
      <c r="X1042" s="1582"/>
      <c r="Y1042" s="1582"/>
      <c r="Z1042" s="1582"/>
      <c r="AA1042" s="1582"/>
      <c r="AB1042" s="1582"/>
    </row>
    <row r="1043">
      <c r="A1043" s="428"/>
      <c r="B1043" s="1842"/>
      <c r="C1043" s="1842"/>
      <c r="D1043" s="1842"/>
      <c r="E1043" s="1842"/>
      <c r="F1043" s="1843"/>
      <c r="G1043" s="1847" t="s">
        <v>807</v>
      </c>
      <c r="H1043" s="1848">
        <f>(H1034)</f>
        <v>256</v>
      </c>
      <c r="I1043" s="1842"/>
      <c r="J1043" s="1582"/>
      <c r="K1043" s="428"/>
      <c r="L1043" s="1843"/>
      <c r="M1043" s="1843"/>
      <c r="N1043" s="1842"/>
      <c r="O1043" s="1843"/>
      <c r="P1043" s="787"/>
      <c r="Q1043" s="787"/>
      <c r="R1043" s="787"/>
      <c r="S1043" s="1582"/>
      <c r="T1043" s="1582"/>
      <c r="U1043" s="1582"/>
      <c r="V1043" s="1582"/>
      <c r="W1043" s="1582"/>
      <c r="X1043" s="1582"/>
      <c r="Y1043" s="1582"/>
      <c r="Z1043" s="1582"/>
      <c r="AA1043" s="1582"/>
      <c r="AB1043" s="1582"/>
    </row>
    <row r="1044">
      <c r="A1044" s="428"/>
      <c r="B1044" s="1842"/>
      <c r="C1044" s="1842"/>
      <c r="D1044" s="1842"/>
      <c r="E1044" s="1842"/>
      <c r="F1044" s="1843"/>
      <c r="G1044" s="1834" t="s">
        <v>9</v>
      </c>
      <c r="H1044" s="1829">
        <f>SUM(H1042:H1043)</f>
        <v>497</v>
      </c>
      <c r="I1044" s="1842"/>
      <c r="J1044" s="1582"/>
      <c r="K1044" s="428"/>
      <c r="L1044" s="1843"/>
      <c r="M1044" s="1843"/>
      <c r="N1044" s="1842"/>
      <c r="O1044" s="1843"/>
      <c r="P1044" s="787"/>
      <c r="Q1044" s="787"/>
      <c r="R1044" s="787"/>
      <c r="S1044" s="1582"/>
      <c r="T1044" s="1582"/>
      <c r="U1044" s="1582"/>
      <c r="V1044" s="1582"/>
      <c r="W1044" s="1582"/>
      <c r="X1044" s="1582"/>
      <c r="Y1044" s="1582"/>
      <c r="Z1044" s="1582"/>
      <c r="AA1044" s="1582"/>
      <c r="AB1044" s="1582"/>
    </row>
    <row r="1045">
      <c r="A1045" s="428"/>
      <c r="B1045" s="1842"/>
      <c r="C1045" s="1842"/>
      <c r="D1045" s="1842"/>
      <c r="E1045" s="1842"/>
      <c r="F1045" s="1843"/>
      <c r="G1045" s="1586"/>
      <c r="H1045" s="1587"/>
      <c r="I1045" s="1601"/>
      <c r="J1045" s="1582"/>
      <c r="K1045" s="428"/>
      <c r="L1045" s="1843"/>
      <c r="M1045" s="1843"/>
      <c r="N1045" s="1842"/>
      <c r="O1045" s="1843"/>
      <c r="P1045" s="787"/>
      <c r="Q1045" s="787"/>
      <c r="R1045" s="787"/>
      <c r="S1045" s="1582"/>
      <c r="T1045" s="1582"/>
      <c r="U1045" s="1582"/>
      <c r="V1045" s="1582"/>
      <c r="W1045" s="1582"/>
      <c r="X1045" s="1582"/>
      <c r="Y1045" s="1582"/>
      <c r="Z1045" s="1582"/>
      <c r="AA1045" s="1582"/>
      <c r="AB1045" s="1582"/>
    </row>
    <row r="1046">
      <c r="A1046" s="428"/>
      <c r="B1046" s="1842"/>
      <c r="C1046" s="1842"/>
      <c r="D1046" s="1842"/>
      <c r="E1046" s="1842"/>
      <c r="F1046" s="1843"/>
      <c r="G1046" s="1781" t="s">
        <v>131</v>
      </c>
      <c r="H1046" s="1829">
        <f>(1300-H1044)</f>
        <v>803</v>
      </c>
      <c r="I1046" s="1582"/>
      <c r="J1046" s="1582"/>
      <c r="K1046" s="428"/>
      <c r="L1046" s="1843"/>
      <c r="M1046" s="1843"/>
      <c r="N1046" s="1842"/>
      <c r="O1046" s="1843"/>
      <c r="P1046" s="787"/>
      <c r="Q1046" s="787"/>
      <c r="R1046" s="787"/>
      <c r="S1046" s="1582"/>
      <c r="T1046" s="1582"/>
      <c r="U1046" s="1582"/>
      <c r="V1046" s="1582"/>
      <c r="W1046" s="1582"/>
      <c r="X1046" s="1582"/>
      <c r="Y1046" s="1582"/>
      <c r="Z1046" s="1582"/>
      <c r="AA1046" s="1582"/>
      <c r="AB1046" s="1582"/>
    </row>
    <row r="1047">
      <c r="A1047" s="428"/>
      <c r="B1047" s="1842"/>
      <c r="C1047" s="1842"/>
      <c r="D1047" s="1842"/>
      <c r="E1047" s="1842"/>
      <c r="F1047" s="1843"/>
      <c r="G1047" s="1532"/>
      <c r="H1047" s="1844"/>
      <c r="I1047" s="1845"/>
      <c r="J1047" s="1582"/>
      <c r="K1047" s="428"/>
      <c r="L1047" s="1843"/>
      <c r="M1047" s="1843"/>
      <c r="N1047" s="1842"/>
      <c r="O1047" s="1843"/>
      <c r="P1047" s="787"/>
      <c r="Q1047" s="787"/>
      <c r="R1047" s="787"/>
      <c r="S1047" s="1582"/>
      <c r="T1047" s="1582"/>
      <c r="U1047" s="1582"/>
      <c r="V1047" s="1582"/>
      <c r="W1047" s="1582"/>
      <c r="X1047" s="1582"/>
      <c r="Y1047" s="1582"/>
      <c r="Z1047" s="1582"/>
      <c r="AA1047" s="1582"/>
      <c r="AB1047" s="1582"/>
    </row>
    <row r="1048">
      <c r="A1048" s="1585"/>
      <c r="B1048" s="1576"/>
      <c r="C1048" s="1576"/>
      <c r="D1048" s="1576"/>
      <c r="E1048" s="1576"/>
      <c r="F1048" s="1576"/>
      <c r="G1048" s="1576"/>
      <c r="H1048" s="1576"/>
      <c r="I1048" s="1582"/>
      <c r="J1048" s="1582"/>
      <c r="K1048" s="1585"/>
      <c r="L1048" s="1576"/>
      <c r="M1048" s="1576"/>
      <c r="N1048" s="1576"/>
      <c r="O1048" s="1576"/>
      <c r="P1048" s="1576"/>
      <c r="Q1048" s="1582"/>
      <c r="R1048" s="1582"/>
      <c r="S1048" s="1582"/>
      <c r="T1048" s="1582"/>
      <c r="U1048" s="1582"/>
      <c r="V1048" s="1582"/>
      <c r="W1048" s="1582"/>
      <c r="X1048" s="1582"/>
      <c r="Y1048" s="1582"/>
      <c r="Z1048" s="1582"/>
      <c r="AA1048" s="1582"/>
      <c r="AB1048" s="1582"/>
    </row>
    <row r="1049">
      <c r="A1049" s="1851" t="s">
        <v>783</v>
      </c>
      <c r="B1049" s="1781" t="s">
        <v>2</v>
      </c>
      <c r="C1049" s="1781" t="s">
        <v>3</v>
      </c>
      <c r="D1049" s="1781" t="s">
        <v>4</v>
      </c>
      <c r="E1049" s="1781" t="s">
        <v>5</v>
      </c>
      <c r="F1049" s="1781" t="s">
        <v>6</v>
      </c>
      <c r="G1049" s="1781" t="s">
        <v>7</v>
      </c>
      <c r="H1049" s="1782" t="s">
        <v>9</v>
      </c>
      <c r="I1049" s="1582"/>
      <c r="J1049" s="1582"/>
      <c r="K1049" s="1835" t="s">
        <v>839</v>
      </c>
      <c r="L1049" s="1836"/>
      <c r="M1049" s="1836"/>
      <c r="N1049" s="1836"/>
      <c r="O1049" s="1836"/>
      <c r="P1049" s="1836"/>
      <c r="Q1049" s="1836"/>
      <c r="R1049" s="1836"/>
      <c r="S1049" s="1582"/>
      <c r="T1049" s="1582"/>
      <c r="U1049" s="1582"/>
      <c r="V1049" s="1582"/>
      <c r="W1049" s="1582"/>
      <c r="X1049" s="1582"/>
      <c r="Y1049" s="1582"/>
      <c r="Z1049" s="1582"/>
      <c r="AA1049" s="1582"/>
      <c r="AB1049" s="1582"/>
    </row>
    <row r="1050">
      <c r="A1050" s="1837" t="s">
        <v>839</v>
      </c>
      <c r="B1050" s="1838"/>
      <c r="C1050" s="1838"/>
      <c r="D1050" s="1838"/>
      <c r="E1050" s="1838"/>
      <c r="F1050" s="1838"/>
      <c r="G1050" s="1838"/>
      <c r="H1050" s="1839"/>
      <c r="I1050" s="1582"/>
      <c r="J1050" s="1849"/>
      <c r="K1050" s="1760" t="s">
        <v>555</v>
      </c>
      <c r="L1050" s="1761" t="s">
        <v>72</v>
      </c>
      <c r="M1050" s="1761" t="s">
        <v>13</v>
      </c>
      <c r="N1050" s="1762" t="s">
        <v>73</v>
      </c>
      <c r="O1050" s="1761" t="s">
        <v>13</v>
      </c>
      <c r="P1050" s="1762" t="s">
        <v>74</v>
      </c>
      <c r="Q1050" s="1762" t="s">
        <v>640</v>
      </c>
      <c r="R1050" s="1685" t="s">
        <v>592</v>
      </c>
      <c r="S1050" s="1582"/>
      <c r="T1050" s="1582"/>
      <c r="U1050" s="1582"/>
      <c r="V1050" s="1582"/>
      <c r="W1050" s="1582"/>
      <c r="X1050" s="1582"/>
      <c r="Y1050" s="1582"/>
      <c r="Z1050" s="1582"/>
      <c r="AA1050" s="1582"/>
      <c r="AB1050" s="1582"/>
    </row>
    <row r="1051">
      <c r="A1051" s="591" t="s">
        <v>252</v>
      </c>
      <c r="B1051" s="690">
        <v>3.0</v>
      </c>
      <c r="C1051" s="690">
        <v>16.0</v>
      </c>
      <c r="D1051" s="690">
        <v>19.0</v>
      </c>
      <c r="E1051" s="690">
        <v>23.0</v>
      </c>
      <c r="F1051" s="690">
        <v>21.0</v>
      </c>
      <c r="G1051" s="690">
        <v>11.0</v>
      </c>
      <c r="H1051" s="693">
        <f t="shared" ref="H1051:H1052" si="743">SUM(B1051:G1051)</f>
        <v>93</v>
      </c>
      <c r="I1051" s="1582"/>
      <c r="J1051" s="1849"/>
      <c r="K1051" s="700" t="s">
        <v>14</v>
      </c>
      <c r="L1051" s="692">
        <f>O467</f>
        <v>140</v>
      </c>
      <c r="M1051" s="701">
        <f>(L1051-H1051)-R1051</f>
        <v>47</v>
      </c>
      <c r="N1051" s="692">
        <v>150.0</v>
      </c>
      <c r="O1051" s="701">
        <f>SUM(M1051,N1051)</f>
        <v>197</v>
      </c>
      <c r="P1051" s="1724"/>
      <c r="Q1051" s="1724"/>
      <c r="R1051" s="1723"/>
      <c r="S1051" s="1582"/>
      <c r="T1051" s="1582"/>
      <c r="U1051" s="1582"/>
      <c r="V1051" s="1582"/>
      <c r="W1051" s="1582"/>
      <c r="X1051" s="1582"/>
      <c r="Y1051" s="1582"/>
      <c r="Z1051" s="1582"/>
      <c r="AA1051" s="1582"/>
      <c r="AB1051" s="1582"/>
    </row>
    <row r="1052">
      <c r="A1052" s="1796" t="s">
        <v>9</v>
      </c>
      <c r="B1052" s="1775">
        <f t="shared" ref="B1052:G1052" si="742">SUM(B1051)</f>
        <v>3</v>
      </c>
      <c r="C1052" s="1775">
        <f t="shared" si="742"/>
        <v>16</v>
      </c>
      <c r="D1052" s="1775">
        <f t="shared" si="742"/>
        <v>19</v>
      </c>
      <c r="E1052" s="1775">
        <f t="shared" si="742"/>
        <v>23</v>
      </c>
      <c r="F1052" s="1775">
        <f t="shared" si="742"/>
        <v>21</v>
      </c>
      <c r="G1052" s="1775">
        <f t="shared" si="742"/>
        <v>11</v>
      </c>
      <c r="H1052" s="1775">
        <f t="shared" si="743"/>
        <v>93</v>
      </c>
      <c r="I1052" s="1582"/>
      <c r="J1052" s="1849"/>
      <c r="K1052" s="1774"/>
      <c r="L1052" s="1775"/>
      <c r="M1052" s="1775"/>
      <c r="N1052" s="1775"/>
      <c r="O1052" s="1775"/>
      <c r="P1052" s="1775"/>
      <c r="Q1052" s="1775"/>
      <c r="R1052" s="1775"/>
      <c r="S1052" s="1582"/>
      <c r="T1052" s="1582"/>
      <c r="U1052" s="1582"/>
      <c r="V1052" s="1582"/>
      <c r="W1052" s="1582"/>
      <c r="X1052" s="1582"/>
      <c r="Y1052" s="1582"/>
      <c r="Z1052" s="1582"/>
      <c r="AA1052" s="1582"/>
      <c r="AB1052" s="1582"/>
    </row>
    <row r="1053">
      <c r="A1053" s="1585"/>
      <c r="B1053" s="1586"/>
      <c r="C1053" s="1586"/>
      <c r="D1053" s="1586"/>
      <c r="E1053" s="1586"/>
      <c r="F1053" s="1586"/>
      <c r="G1053" s="1586"/>
      <c r="H1053" s="1576"/>
      <c r="I1053" s="1607"/>
      <c r="J1053" s="1582"/>
      <c r="K1053" s="1758"/>
      <c r="L1053" s="1561"/>
      <c r="M1053" s="1561"/>
      <c r="N1053" s="1561"/>
      <c r="O1053" s="1561"/>
      <c r="P1053" s="1758"/>
      <c r="Q1053" s="1758"/>
      <c r="R1053" s="1758"/>
      <c r="S1053" s="1532"/>
      <c r="T1053" s="1532"/>
      <c r="U1053" s="1532"/>
      <c r="V1053" s="1532"/>
      <c r="W1053" s="1582"/>
      <c r="X1053" s="1582"/>
      <c r="Y1053" s="1582"/>
      <c r="Z1053" s="1582"/>
      <c r="AA1053" s="1582"/>
      <c r="AB1053" s="1582"/>
    </row>
    <row r="1054">
      <c r="A1054" s="1757" t="s">
        <v>502</v>
      </c>
      <c r="B1054" s="1781" t="s">
        <v>2</v>
      </c>
      <c r="C1054" s="1781" t="s">
        <v>3</v>
      </c>
      <c r="D1054" s="1781" t="s">
        <v>4</v>
      </c>
      <c r="E1054" s="1781" t="s">
        <v>5</v>
      </c>
      <c r="F1054" s="1781" t="s">
        <v>6</v>
      </c>
      <c r="G1054" s="1781" t="s">
        <v>7</v>
      </c>
      <c r="H1054" s="1758" t="s">
        <v>9</v>
      </c>
      <c r="I1054" s="1575"/>
      <c r="J1054" s="1532"/>
      <c r="K1054" s="1852" t="s">
        <v>77</v>
      </c>
      <c r="L1054" s="1852">
        <f t="shared" ref="L1054:R1054" si="744">sum(L1051)</f>
        <v>140</v>
      </c>
      <c r="M1054" s="1852">
        <f t="shared" si="744"/>
        <v>47</v>
      </c>
      <c r="N1054" s="1852">
        <f t="shared" si="744"/>
        <v>150</v>
      </c>
      <c r="O1054" s="1852">
        <f t="shared" si="744"/>
        <v>197</v>
      </c>
      <c r="P1054" s="1852">
        <f t="shared" si="744"/>
        <v>0</v>
      </c>
      <c r="Q1054" s="1852">
        <f t="shared" si="744"/>
        <v>0</v>
      </c>
      <c r="R1054" s="1852">
        <f t="shared" si="744"/>
        <v>0</v>
      </c>
      <c r="S1054" s="1532"/>
      <c r="T1054" s="1532"/>
      <c r="U1054" s="1641"/>
      <c r="V1054" s="1532"/>
      <c r="W1054" s="1532"/>
      <c r="X1054" s="1532"/>
      <c r="Y1054" s="1532"/>
      <c r="Z1054" s="1532"/>
      <c r="AA1054" s="1532"/>
      <c r="AB1054" s="1532"/>
    </row>
    <row r="1055">
      <c r="A1055" s="1714"/>
      <c r="B1055" s="701">
        <f t="shared" ref="B1055:F1055" si="745">SUM(B1034,B1052)</f>
        <v>41</v>
      </c>
      <c r="C1055" s="701">
        <f t="shared" si="745"/>
        <v>59</v>
      </c>
      <c r="D1055" s="701">
        <f t="shared" si="745"/>
        <v>75</v>
      </c>
      <c r="E1055" s="701">
        <f t="shared" si="745"/>
        <v>92</v>
      </c>
      <c r="F1055" s="701">
        <f t="shared" si="745"/>
        <v>71</v>
      </c>
      <c r="G1055" s="692">
        <v>11.0</v>
      </c>
      <c r="H1055" s="701">
        <f>SUM(H1034,H1052)</f>
        <v>349</v>
      </c>
      <c r="I1055" s="1575"/>
      <c r="J1055" s="1532"/>
      <c r="K1055" s="1829" t="s">
        <v>9</v>
      </c>
      <c r="L1055" s="1829">
        <f t="shared" ref="L1055:R1055" si="746">(L1054)</f>
        <v>140</v>
      </c>
      <c r="M1055" s="1829">
        <f t="shared" si="746"/>
        <v>47</v>
      </c>
      <c r="N1055" s="1829">
        <f t="shared" si="746"/>
        <v>150</v>
      </c>
      <c r="O1055" s="1829">
        <f t="shared" si="746"/>
        <v>197</v>
      </c>
      <c r="P1055" s="1829">
        <f t="shared" si="746"/>
        <v>0</v>
      </c>
      <c r="Q1055" s="1829">
        <f t="shared" si="746"/>
        <v>0</v>
      </c>
      <c r="R1055" s="1829">
        <f t="shared" si="746"/>
        <v>0</v>
      </c>
      <c r="S1055" s="1532"/>
      <c r="T1055" s="1642"/>
      <c r="U1055" s="1643"/>
      <c r="V1055" s="1532"/>
      <c r="W1055" s="1532"/>
      <c r="X1055" s="1532"/>
      <c r="Y1055" s="1532"/>
      <c r="Z1055" s="1532"/>
      <c r="AA1055" s="1532"/>
      <c r="AB1055" s="1532"/>
    </row>
    <row r="1056">
      <c r="A1056" s="1581"/>
      <c r="B1056" s="1580"/>
      <c r="C1056" s="1580"/>
      <c r="D1056" s="1580"/>
      <c r="E1056" s="1580"/>
      <c r="F1056" s="1580"/>
      <c r="G1056" s="1580"/>
      <c r="H1056" s="1575"/>
      <c r="I1056" s="1607"/>
      <c r="J1056" s="1582"/>
      <c r="K1056" s="1575"/>
      <c r="L1056" s="1575"/>
      <c r="M1056" s="1575"/>
      <c r="N1056" s="1575"/>
      <c r="O1056" s="1575"/>
      <c r="P1056" s="1575"/>
      <c r="Q1056" s="1532"/>
      <c r="R1056" s="1532"/>
      <c r="S1056" s="1532"/>
      <c r="T1056" s="1532"/>
      <c r="U1056" s="1532"/>
      <c r="V1056" s="1532"/>
      <c r="W1056" s="1582"/>
      <c r="X1056" s="1582"/>
      <c r="Y1056" s="1582"/>
      <c r="Z1056" s="1582"/>
      <c r="AA1056" s="1582"/>
      <c r="AB1056" s="1582"/>
    </row>
    <row r="1057">
      <c r="A1057" s="1585"/>
      <c r="B1057" s="1586"/>
      <c r="C1057" s="1586"/>
      <c r="D1057" s="1586"/>
      <c r="E1057" s="1586"/>
      <c r="F1057" s="1586"/>
      <c r="G1057" s="1586"/>
      <c r="H1057" s="1576"/>
      <c r="I1057" s="1582"/>
      <c r="J1057" s="1582"/>
      <c r="K1057" s="1576"/>
      <c r="L1057" s="1576"/>
      <c r="M1057" s="1576"/>
      <c r="N1057" s="1576"/>
      <c r="O1057" s="1576"/>
      <c r="P1057" s="1576"/>
      <c r="Q1057" s="1853"/>
      <c r="R1057" s="1853"/>
      <c r="S1057" s="1532"/>
      <c r="T1057" s="1532"/>
      <c r="U1057" s="1532"/>
      <c r="V1057" s="1532"/>
      <c r="W1057" s="1582"/>
      <c r="X1057" s="1582"/>
      <c r="Y1057" s="1582"/>
      <c r="Z1057" s="1582"/>
      <c r="AA1057" s="1582"/>
      <c r="AB1057" s="1582"/>
    </row>
    <row r="1058">
      <c r="A1058" s="1831" t="s">
        <v>132</v>
      </c>
      <c r="B1058" s="1834" t="s">
        <v>2</v>
      </c>
      <c r="C1058" s="1834" t="s">
        <v>3</v>
      </c>
      <c r="D1058" s="1834" t="s">
        <v>4</v>
      </c>
      <c r="E1058" s="1834" t="s">
        <v>5</v>
      </c>
      <c r="F1058" s="1834" t="s">
        <v>6</v>
      </c>
      <c r="G1058" s="1834" t="s">
        <v>7</v>
      </c>
      <c r="H1058" s="1833" t="s">
        <v>9</v>
      </c>
      <c r="I1058" s="1582"/>
      <c r="J1058" s="1812"/>
      <c r="K1058" s="1835" t="s">
        <v>749</v>
      </c>
      <c r="L1058" s="1836"/>
      <c r="M1058" s="1836"/>
      <c r="N1058" s="1836"/>
      <c r="O1058" s="1836"/>
      <c r="P1058" s="1836"/>
      <c r="Q1058" s="1836"/>
      <c r="R1058" s="1836"/>
      <c r="S1058" s="1532"/>
      <c r="T1058" s="1532"/>
      <c r="U1058" s="1532"/>
      <c r="V1058" s="1532"/>
      <c r="W1058" s="1532"/>
      <c r="X1058" s="1532"/>
      <c r="Y1058" s="1532"/>
      <c r="Z1058" s="1532"/>
      <c r="AA1058" s="1532"/>
      <c r="AB1058" s="1532"/>
    </row>
    <row r="1059">
      <c r="A1059" s="1837" t="s">
        <v>749</v>
      </c>
      <c r="B1059" s="1837"/>
      <c r="C1059" s="1837"/>
      <c r="D1059" s="1837"/>
      <c r="E1059" s="1837"/>
      <c r="F1059" s="1837"/>
      <c r="G1059" s="1837"/>
      <c r="H1059" s="1850"/>
      <c r="I1059" s="1582"/>
      <c r="J1059" s="1849"/>
      <c r="K1059" s="1760" t="s">
        <v>132</v>
      </c>
      <c r="L1059" s="1761" t="s">
        <v>72</v>
      </c>
      <c r="M1059" s="1761" t="s">
        <v>13</v>
      </c>
      <c r="N1059" s="1762" t="s">
        <v>73</v>
      </c>
      <c r="O1059" s="1761" t="s">
        <v>13</v>
      </c>
      <c r="P1059" s="1762" t="s">
        <v>74</v>
      </c>
      <c r="Q1059" s="1762" t="s">
        <v>640</v>
      </c>
      <c r="R1059" s="1685" t="s">
        <v>592</v>
      </c>
      <c r="S1059" s="1582"/>
      <c r="T1059" s="1582"/>
      <c r="U1059" s="1582"/>
      <c r="V1059" s="1582"/>
      <c r="W1059" s="1582"/>
      <c r="X1059" s="1582"/>
      <c r="Y1059" s="1582"/>
      <c r="Z1059" s="1582"/>
      <c r="AA1059" s="1582"/>
      <c r="AB1059" s="1582"/>
    </row>
    <row r="1060">
      <c r="A1060" s="700" t="s">
        <v>840</v>
      </c>
      <c r="B1060" s="692">
        <v>0.0</v>
      </c>
      <c r="C1060" s="692">
        <v>0.0</v>
      </c>
      <c r="D1060" s="692">
        <v>0.0</v>
      </c>
      <c r="E1060" s="692">
        <v>0.0</v>
      </c>
      <c r="F1060" s="692">
        <v>0.0</v>
      </c>
      <c r="G1060" s="692">
        <v>0.0</v>
      </c>
      <c r="H1060" s="693">
        <f t="shared" ref="H1060:H1061" si="747">SUM(B1060:G1060)</f>
        <v>0</v>
      </c>
      <c r="I1060" s="1582"/>
      <c r="J1060" s="1849"/>
      <c r="K1060" s="700" t="s">
        <v>840</v>
      </c>
      <c r="L1060" s="692">
        <f t="shared" ref="L1060:L1061" si="748">O476</f>
        <v>0</v>
      </c>
      <c r="M1060" s="701">
        <f>(L1060-H1060)-R1060</f>
        <v>0</v>
      </c>
      <c r="N1060" s="692"/>
      <c r="O1060" s="701">
        <f>SUM(M1060,N1060)</f>
        <v>0</v>
      </c>
      <c r="P1060" s="701"/>
      <c r="Q1060" s="701"/>
      <c r="R1060" s="692"/>
      <c r="S1060" s="1582"/>
      <c r="T1060" s="1582"/>
      <c r="U1060" s="1582"/>
      <c r="V1060" s="1582"/>
      <c r="W1060" s="1582"/>
      <c r="X1060" s="1582"/>
      <c r="Y1060" s="1582"/>
      <c r="Z1060" s="1582"/>
      <c r="AA1060" s="1582"/>
      <c r="AB1060" s="1582"/>
    </row>
    <row r="1061">
      <c r="A1061" s="700" t="s">
        <v>841</v>
      </c>
      <c r="B1061" s="692">
        <v>0.0</v>
      </c>
      <c r="C1061" s="692">
        <v>0.0</v>
      </c>
      <c r="D1061" s="692">
        <v>0.0</v>
      </c>
      <c r="E1061" s="692">
        <v>0.0</v>
      </c>
      <c r="F1061" s="692">
        <v>0.0</v>
      </c>
      <c r="G1061" s="692">
        <v>0.0</v>
      </c>
      <c r="H1061" s="693">
        <f t="shared" si="747"/>
        <v>0</v>
      </c>
      <c r="I1061" s="1582"/>
      <c r="J1061" s="1849"/>
      <c r="K1061" s="700" t="s">
        <v>841</v>
      </c>
      <c r="L1061" s="692">
        <f t="shared" si="748"/>
        <v>0</v>
      </c>
      <c r="M1061" s="692">
        <v>0.0</v>
      </c>
      <c r="N1061" s="701"/>
      <c r="O1061" s="692">
        <v>0.0</v>
      </c>
      <c r="P1061" s="701"/>
      <c r="Q1061" s="701"/>
      <c r="R1061" s="701"/>
      <c r="S1061" s="1582"/>
      <c r="T1061" s="1582"/>
      <c r="U1061" s="1582"/>
      <c r="V1061" s="1582"/>
      <c r="W1061" s="1582"/>
      <c r="X1061" s="1582"/>
      <c r="Y1061" s="1582"/>
      <c r="Z1061" s="1582"/>
      <c r="AA1061" s="1582"/>
      <c r="AB1061" s="1582"/>
    </row>
    <row r="1062">
      <c r="A1062" s="1629"/>
      <c r="B1062" s="1561"/>
      <c r="C1062" s="1561"/>
      <c r="D1062" s="1561"/>
      <c r="E1062" s="1561"/>
      <c r="F1062" s="1561"/>
      <c r="G1062" s="1561"/>
      <c r="H1062" s="1561"/>
      <c r="I1062" s="1582"/>
      <c r="J1062" s="1849"/>
      <c r="K1062" s="1631"/>
      <c r="L1062" s="1561"/>
      <c r="M1062" s="1561"/>
      <c r="N1062" s="1561"/>
      <c r="O1062" s="1561"/>
      <c r="P1062" s="1561"/>
      <c r="Q1062" s="1561"/>
      <c r="R1062" s="1561"/>
      <c r="S1062" s="1582"/>
      <c r="T1062" s="1582"/>
      <c r="U1062" s="1582"/>
      <c r="V1062" s="1582"/>
      <c r="W1062" s="1582"/>
      <c r="X1062" s="1582"/>
      <c r="Y1062" s="1582"/>
      <c r="Z1062" s="1582"/>
      <c r="AA1062" s="1582"/>
      <c r="AB1062" s="1582"/>
    </row>
    <row r="1063">
      <c r="A1063" s="1796" t="s">
        <v>9</v>
      </c>
      <c r="B1063" s="1775">
        <f t="shared" ref="B1063:H1063" si="749">sum(B1060:B1061)</f>
        <v>0</v>
      </c>
      <c r="C1063" s="1775">
        <f t="shared" si="749"/>
        <v>0</v>
      </c>
      <c r="D1063" s="1775">
        <f t="shared" si="749"/>
        <v>0</v>
      </c>
      <c r="E1063" s="1775">
        <f t="shared" si="749"/>
        <v>0</v>
      </c>
      <c r="F1063" s="1775">
        <f t="shared" si="749"/>
        <v>0</v>
      </c>
      <c r="G1063" s="1775">
        <f t="shared" si="749"/>
        <v>0</v>
      </c>
      <c r="H1063" s="1775">
        <f t="shared" si="749"/>
        <v>0</v>
      </c>
      <c r="I1063" s="1582"/>
      <c r="J1063" s="1849"/>
      <c r="K1063" s="1797" t="s">
        <v>9</v>
      </c>
      <c r="L1063" s="1775">
        <f t="shared" ref="L1063:R1063" si="750">sum(L1060:L1061)</f>
        <v>0</v>
      </c>
      <c r="M1063" s="1775">
        <f t="shared" si="750"/>
        <v>0</v>
      </c>
      <c r="N1063" s="1775">
        <f t="shared" si="750"/>
        <v>0</v>
      </c>
      <c r="O1063" s="1775">
        <f t="shared" si="750"/>
        <v>0</v>
      </c>
      <c r="P1063" s="1775">
        <f t="shared" si="750"/>
        <v>0</v>
      </c>
      <c r="Q1063" s="1775">
        <f t="shared" si="750"/>
        <v>0</v>
      </c>
      <c r="R1063" s="1775">
        <f t="shared" si="750"/>
        <v>0</v>
      </c>
      <c r="S1063" s="1582"/>
      <c r="T1063" s="1582"/>
      <c r="U1063" s="1582"/>
      <c r="V1063" s="1582"/>
      <c r="W1063" s="1582"/>
      <c r="X1063" s="1582"/>
      <c r="Y1063" s="1582"/>
      <c r="Z1063" s="1582"/>
      <c r="AA1063" s="1582"/>
      <c r="AB1063" s="1582"/>
    </row>
    <row r="1064">
      <c r="A1064" s="1585"/>
      <c r="B1064" s="1580"/>
      <c r="C1064" s="1580"/>
      <c r="D1064" s="1580"/>
      <c r="E1064" s="1580"/>
      <c r="F1064" s="1580"/>
      <c r="G1064" s="1580"/>
      <c r="H1064" s="1575"/>
      <c r="I1064" s="1607"/>
      <c r="J1064" s="1582"/>
      <c r="K1064" s="1575"/>
      <c r="L1064" s="1575"/>
      <c r="M1064" s="1575"/>
      <c r="N1064" s="1575"/>
      <c r="O1064" s="1575"/>
      <c r="P1064" s="1575"/>
      <c r="Q1064" s="1532"/>
      <c r="R1064" s="1532"/>
      <c r="S1064" s="1532"/>
      <c r="T1064" s="1532"/>
      <c r="U1064" s="1532"/>
      <c r="V1064" s="1532"/>
      <c r="W1064" s="1582"/>
      <c r="X1064" s="1582"/>
      <c r="Y1064" s="1582"/>
      <c r="Z1064" s="1582"/>
      <c r="AA1064" s="1582"/>
      <c r="AB1064" s="1582"/>
    </row>
    <row r="1065">
      <c r="A1065" s="1588" t="s">
        <v>748</v>
      </c>
      <c r="B1065" s="1580"/>
      <c r="C1065" s="1580"/>
      <c r="D1065" s="1580"/>
      <c r="E1065" s="1580"/>
      <c r="F1065" s="1580"/>
      <c r="G1065" s="1580"/>
      <c r="H1065" s="1576"/>
      <c r="I1065" s="1580"/>
      <c r="J1065" s="1582"/>
      <c r="K1065" s="1575"/>
      <c r="L1065" s="1575"/>
      <c r="M1065" s="1575"/>
      <c r="N1065" s="1575"/>
      <c r="O1065" s="1575"/>
      <c r="P1065" s="1575"/>
      <c r="Q1065" s="1532"/>
      <c r="R1065" s="1532"/>
      <c r="S1065" s="1532"/>
      <c r="T1065" s="1532"/>
      <c r="U1065" s="1532"/>
      <c r="V1065" s="1532"/>
      <c r="W1065" s="1582"/>
      <c r="X1065" s="1582"/>
      <c r="Y1065" s="1582"/>
      <c r="Z1065" s="1582"/>
      <c r="AA1065" s="1582"/>
      <c r="AB1065" s="1582"/>
    </row>
    <row r="1066">
      <c r="A1066" s="1581"/>
      <c r="B1066" s="1580"/>
      <c r="C1066" s="1580"/>
      <c r="D1066" s="1580"/>
      <c r="E1066" s="1580"/>
      <c r="F1066" s="1580"/>
      <c r="G1066" s="1834" t="s">
        <v>555</v>
      </c>
      <c r="H1066" s="1833" t="s">
        <v>36</v>
      </c>
      <c r="I1066" s="1580"/>
      <c r="J1066" s="1582"/>
      <c r="K1066" s="1575"/>
      <c r="L1066" s="1575"/>
      <c r="M1066" s="1575"/>
      <c r="N1066" s="1575"/>
      <c r="O1066" s="1575"/>
      <c r="P1066" s="1575"/>
      <c r="Q1066" s="1532"/>
      <c r="R1066" s="1532"/>
      <c r="S1066" s="1532"/>
      <c r="T1066" s="1532"/>
      <c r="U1066" s="1532"/>
      <c r="V1066" s="1532"/>
      <c r="W1066" s="1582"/>
      <c r="X1066" s="1582"/>
      <c r="Y1066" s="1582"/>
      <c r="Z1066" s="1582"/>
      <c r="AA1066" s="1582"/>
      <c r="AB1066" s="1582"/>
    </row>
    <row r="1067">
      <c r="A1067" s="1581"/>
      <c r="B1067" s="1580"/>
      <c r="C1067" s="1580"/>
      <c r="D1067" s="1580"/>
      <c r="E1067" s="1580"/>
      <c r="F1067" s="1580"/>
      <c r="G1067" s="1847" t="s">
        <v>806</v>
      </c>
      <c r="H1067" s="1848">
        <f>(H486)</f>
        <v>157</v>
      </c>
      <c r="I1067" s="1580"/>
      <c r="J1067" s="1582"/>
      <c r="K1067" s="1575"/>
      <c r="L1067" s="1575"/>
      <c r="M1067" s="1575"/>
      <c r="N1067" s="1575"/>
      <c r="O1067" s="1575"/>
      <c r="P1067" s="1575"/>
      <c r="Q1067" s="1532"/>
      <c r="R1067" s="1532"/>
      <c r="S1067" s="1532"/>
      <c r="T1067" s="1532"/>
      <c r="U1067" s="1532"/>
      <c r="V1067" s="1532"/>
      <c r="W1067" s="1582"/>
      <c r="X1067" s="1582"/>
      <c r="Y1067" s="1582"/>
      <c r="Z1067" s="1582"/>
      <c r="AA1067" s="1582"/>
      <c r="AB1067" s="1582"/>
    </row>
    <row r="1068">
      <c r="A1068" s="1581"/>
      <c r="B1068" s="1580"/>
      <c r="C1068" s="1580"/>
      <c r="D1068" s="1580"/>
      <c r="E1068" s="1580"/>
      <c r="F1068" s="1580"/>
      <c r="G1068" s="1847" t="s">
        <v>807</v>
      </c>
      <c r="H1068" s="1882">
        <f>H1052</f>
        <v>93</v>
      </c>
      <c r="I1068" s="1580"/>
      <c r="J1068" s="1582"/>
      <c r="K1068" s="1575"/>
      <c r="L1068" s="1575"/>
      <c r="M1068" s="1575"/>
      <c r="N1068" s="1575"/>
      <c r="O1068" s="1575"/>
      <c r="P1068" s="1575"/>
      <c r="Q1068" s="1532"/>
      <c r="R1068" s="1532"/>
      <c r="S1068" s="1532"/>
      <c r="T1068" s="1532"/>
      <c r="U1068" s="1532"/>
      <c r="V1068" s="1532"/>
      <c r="W1068" s="1582"/>
      <c r="X1068" s="1582"/>
      <c r="Y1068" s="1582"/>
      <c r="Z1068" s="1582"/>
      <c r="AA1068" s="1582"/>
      <c r="AB1068" s="1582"/>
    </row>
    <row r="1069">
      <c r="A1069" s="1581"/>
      <c r="B1069" s="1580"/>
      <c r="C1069" s="1580"/>
      <c r="D1069" s="1580"/>
      <c r="E1069" s="1580"/>
      <c r="F1069" s="1580"/>
      <c r="G1069" s="1834" t="s">
        <v>9</v>
      </c>
      <c r="H1069" s="1829">
        <f>SUM(H1067:H1068)</f>
        <v>250</v>
      </c>
      <c r="I1069" s="1580"/>
      <c r="J1069" s="1582"/>
      <c r="K1069" s="1575"/>
      <c r="L1069" s="1575"/>
      <c r="M1069" s="1575"/>
      <c r="N1069" s="1575"/>
      <c r="O1069" s="1575"/>
      <c r="P1069" s="1575"/>
      <c r="Q1069" s="1532"/>
      <c r="R1069" s="1532"/>
      <c r="S1069" s="1532"/>
      <c r="T1069" s="1532"/>
      <c r="U1069" s="1532"/>
      <c r="V1069" s="1532"/>
      <c r="W1069" s="1582"/>
      <c r="X1069" s="1582"/>
      <c r="Y1069" s="1582"/>
      <c r="Z1069" s="1582"/>
      <c r="AA1069" s="1582"/>
      <c r="AB1069" s="1582"/>
    </row>
    <row r="1070">
      <c r="A1070" s="1581"/>
      <c r="B1070" s="1580"/>
      <c r="C1070" s="1580"/>
      <c r="D1070" s="1580"/>
      <c r="E1070" s="1580"/>
      <c r="F1070" s="1580"/>
      <c r="G1070" s="1587"/>
      <c r="H1070" s="1586"/>
      <c r="I1070" s="1580"/>
      <c r="J1070" s="1582"/>
      <c r="K1070" s="1575"/>
      <c r="L1070" s="1575"/>
      <c r="M1070" s="1575"/>
      <c r="N1070" s="1575"/>
      <c r="O1070" s="1575"/>
      <c r="P1070" s="1575"/>
      <c r="Q1070" s="1532"/>
      <c r="R1070" s="1532"/>
      <c r="S1070" s="1532"/>
      <c r="T1070" s="1532"/>
      <c r="U1070" s="1532"/>
      <c r="V1070" s="1532"/>
      <c r="W1070" s="1582"/>
      <c r="X1070" s="1582"/>
      <c r="Y1070" s="1582"/>
      <c r="Z1070" s="1582"/>
      <c r="AA1070" s="1582"/>
      <c r="AB1070" s="1582"/>
    </row>
    <row r="1071">
      <c r="A1071" s="1581"/>
      <c r="B1071" s="1580"/>
      <c r="C1071" s="1580"/>
      <c r="D1071" s="1580"/>
      <c r="E1071" s="1580"/>
      <c r="F1071" s="1580"/>
      <c r="G1071" s="1781" t="s">
        <v>131</v>
      </c>
      <c r="H1071" s="1758">
        <f>(500-H1069)</f>
        <v>250</v>
      </c>
      <c r="I1071" s="1580"/>
      <c r="J1071" s="1582"/>
      <c r="K1071" s="1575"/>
      <c r="L1071" s="1575"/>
      <c r="M1071" s="1575"/>
      <c r="N1071" s="1575"/>
      <c r="O1071" s="1575"/>
      <c r="P1071" s="1575"/>
      <c r="Q1071" s="1532"/>
      <c r="R1071" s="1532"/>
      <c r="S1071" s="1532"/>
      <c r="T1071" s="1532"/>
      <c r="U1071" s="1532"/>
      <c r="V1071" s="1532"/>
      <c r="W1071" s="1582"/>
      <c r="X1071" s="1582"/>
      <c r="Y1071" s="1582"/>
      <c r="Z1071" s="1582"/>
      <c r="AA1071" s="1582"/>
      <c r="AB1071" s="1582"/>
    </row>
    <row r="1072">
      <c r="A1072" s="1585"/>
      <c r="B1072" s="1586"/>
      <c r="C1072" s="1586"/>
      <c r="D1072" s="1586"/>
      <c r="E1072" s="1586"/>
      <c r="F1072" s="1586"/>
      <c r="G1072" s="1586"/>
      <c r="H1072" s="1576"/>
      <c r="I1072" s="1608"/>
      <c r="J1072" s="1582"/>
      <c r="K1072" s="1575"/>
      <c r="L1072" s="1575"/>
      <c r="M1072" s="1575"/>
      <c r="N1072" s="1575"/>
      <c r="O1072" s="1575"/>
      <c r="P1072" s="1575"/>
      <c r="Q1072" s="1532"/>
      <c r="R1072" s="1532"/>
      <c r="S1072" s="1532"/>
      <c r="T1072" s="1532"/>
      <c r="U1072" s="1532"/>
      <c r="V1072" s="1532"/>
      <c r="W1072" s="1582"/>
      <c r="X1072" s="1582"/>
      <c r="Y1072" s="1582"/>
      <c r="Z1072" s="1582"/>
      <c r="AA1072" s="1582"/>
      <c r="AB1072" s="1582"/>
    </row>
    <row r="1073">
      <c r="A1073" s="1831" t="s">
        <v>156</v>
      </c>
      <c r="B1073" s="1834" t="s">
        <v>2</v>
      </c>
      <c r="C1073" s="1834" t="s">
        <v>3</v>
      </c>
      <c r="D1073" s="1834" t="s">
        <v>4</v>
      </c>
      <c r="E1073" s="1834" t="s">
        <v>5</v>
      </c>
      <c r="F1073" s="1834" t="s">
        <v>6</v>
      </c>
      <c r="G1073" s="1834" t="s">
        <v>7</v>
      </c>
      <c r="H1073" s="1854" t="s">
        <v>8</v>
      </c>
      <c r="I1073" s="1832" t="s">
        <v>9</v>
      </c>
      <c r="J1073" s="1582"/>
      <c r="K1073" s="1855" t="s">
        <v>373</v>
      </c>
      <c r="L1073" s="1855" t="s">
        <v>374</v>
      </c>
      <c r="M1073" s="1855" t="s">
        <v>280</v>
      </c>
      <c r="N1073" s="1855" t="s">
        <v>299</v>
      </c>
      <c r="O1073" s="1855" t="s">
        <v>131</v>
      </c>
      <c r="P1073" s="1855" t="s">
        <v>282</v>
      </c>
      <c r="Q1073" s="1855" t="s">
        <v>283</v>
      </c>
      <c r="R1073" s="1855" t="s">
        <v>284</v>
      </c>
      <c r="S1073" s="1855" t="s">
        <v>429</v>
      </c>
      <c r="T1073" s="1855" t="s">
        <v>430</v>
      </c>
      <c r="U1073" s="1582"/>
      <c r="V1073" s="1582"/>
      <c r="W1073" s="1532"/>
      <c r="X1073" s="1532"/>
      <c r="Y1073" s="1532"/>
      <c r="Z1073" s="1532"/>
      <c r="AA1073" s="1532"/>
      <c r="AB1073" s="1532"/>
    </row>
    <row r="1074">
      <c r="A1074" s="1837" t="s">
        <v>749</v>
      </c>
      <c r="B1074" s="1837"/>
      <c r="C1074" s="1837"/>
      <c r="D1074" s="1837"/>
      <c r="E1074" s="1837"/>
      <c r="F1074" s="1837"/>
      <c r="G1074" s="1837"/>
      <c r="H1074" s="1850"/>
      <c r="I1074" s="1850"/>
      <c r="J1074" s="1532"/>
      <c r="K1074" s="1856" t="s">
        <v>305</v>
      </c>
      <c r="L1074" s="1856" t="s">
        <v>375</v>
      </c>
      <c r="M1074" s="1856">
        <v>24.0</v>
      </c>
      <c r="N1074" s="1857">
        <v>20.0</v>
      </c>
      <c r="O1074" s="1856">
        <f t="shared" ref="O1074:O1076" si="751">(M1074-N1074)</f>
        <v>4</v>
      </c>
      <c r="P1074" s="1858">
        <v>3000.0</v>
      </c>
      <c r="Q1074" s="1859">
        <f>(H678)</f>
        <v>1312</v>
      </c>
      <c r="R1074" s="1860">
        <f t="shared" ref="R1074:R1088" si="752">(Q1074/P1074)</f>
        <v>0.4373333333</v>
      </c>
      <c r="S1074" s="1861">
        <f t="shared" ref="S1074:S1075" si="753">(Q1074/10*23)</f>
        <v>3017.6</v>
      </c>
      <c r="T1074" s="565">
        <f t="shared" ref="T1074:T1088" si="754">(S1074/P1074)</f>
        <v>1.005866667</v>
      </c>
      <c r="U1074" s="1582"/>
      <c r="V1074" s="1582"/>
      <c r="W1074" s="1582"/>
      <c r="X1074" s="1582"/>
      <c r="Y1074" s="1582"/>
      <c r="Z1074" s="1582"/>
      <c r="AA1074" s="1582"/>
      <c r="AB1074" s="1582"/>
    </row>
    <row r="1075">
      <c r="A1075" s="1800" t="s">
        <v>163</v>
      </c>
      <c r="B1075" s="1647"/>
      <c r="C1075" s="1647"/>
      <c r="D1075" s="1647"/>
      <c r="E1075" s="1647"/>
      <c r="F1075" s="1647"/>
      <c r="G1075" s="1647"/>
      <c r="H1075" s="1647"/>
      <c r="I1075" s="1647"/>
      <c r="J1075" s="1862"/>
      <c r="K1075" s="1856" t="s">
        <v>331</v>
      </c>
      <c r="L1075" s="1856" t="s">
        <v>481</v>
      </c>
      <c r="M1075" s="1856">
        <v>24.0</v>
      </c>
      <c r="N1075" s="1856">
        <v>21.0</v>
      </c>
      <c r="O1075" s="1856">
        <f t="shared" si="751"/>
        <v>3</v>
      </c>
      <c r="P1075" s="1858">
        <v>3000.0</v>
      </c>
      <c r="Q1075" s="1859">
        <f>(H851)</f>
        <v>1345</v>
      </c>
      <c r="R1075" s="1860">
        <f t="shared" si="752"/>
        <v>0.4483333333</v>
      </c>
      <c r="S1075" s="1861">
        <f t="shared" si="753"/>
        <v>3093.5</v>
      </c>
      <c r="T1075" s="565">
        <f t="shared" si="754"/>
        <v>1.031166667</v>
      </c>
      <c r="U1075" s="1582"/>
      <c r="V1075" s="1582"/>
      <c r="W1075" s="1582"/>
      <c r="X1075" s="1582"/>
      <c r="Y1075" s="1582"/>
      <c r="Z1075" s="1582"/>
      <c r="AA1075" s="1582"/>
      <c r="AB1075" s="1582"/>
    </row>
    <row r="1076">
      <c r="A1076" s="591" t="s">
        <v>164</v>
      </c>
      <c r="B1076" s="1801">
        <v>431.35</v>
      </c>
      <c r="C1076" s="1801">
        <v>562.78</v>
      </c>
      <c r="D1076" s="1801">
        <v>661.22</v>
      </c>
      <c r="E1076" s="1784">
        <v>583.88</v>
      </c>
      <c r="F1076" s="1784">
        <v>824.7</v>
      </c>
      <c r="G1076" s="1784">
        <v>772.13</v>
      </c>
      <c r="H1076" s="1801">
        <v>738.27</v>
      </c>
      <c r="I1076" s="1783">
        <f t="shared" ref="I1076:I1079" si="755">SUM(B1076:H1076)</f>
        <v>4574.33</v>
      </c>
      <c r="J1076" s="1849"/>
      <c r="K1076" s="1857" t="s">
        <v>759</v>
      </c>
      <c r="L1076" s="1857" t="s">
        <v>842</v>
      </c>
      <c r="M1076" s="1857">
        <v>24.0</v>
      </c>
      <c r="N1076" s="1857">
        <v>2.0</v>
      </c>
      <c r="O1076" s="1856">
        <f t="shared" si="751"/>
        <v>22</v>
      </c>
      <c r="P1076" s="1858">
        <v>1000.0</v>
      </c>
      <c r="Q1076" s="1859">
        <f>(H1003)</f>
        <v>82</v>
      </c>
      <c r="R1076" s="1860">
        <f t="shared" si="752"/>
        <v>0.082</v>
      </c>
      <c r="S1076" s="1861">
        <f>(Q1076/14*31)</f>
        <v>181.5714286</v>
      </c>
      <c r="T1076" s="564">
        <f t="shared" si="754"/>
        <v>0.1815714286</v>
      </c>
      <c r="U1076" s="1582"/>
      <c r="V1076" s="1582"/>
      <c r="W1076" s="1582"/>
      <c r="X1076" s="1582"/>
      <c r="Y1076" s="1582"/>
      <c r="Z1076" s="1582"/>
      <c r="AA1076" s="1582"/>
      <c r="AB1076" s="1582"/>
    </row>
    <row r="1077">
      <c r="A1077" s="591" t="s">
        <v>165</v>
      </c>
      <c r="B1077" s="1801">
        <v>216.28</v>
      </c>
      <c r="C1077" s="1801">
        <v>313.03</v>
      </c>
      <c r="D1077" s="1801">
        <v>230.18</v>
      </c>
      <c r="E1077" s="1784">
        <v>323.41</v>
      </c>
      <c r="F1077" s="1784">
        <v>442.97</v>
      </c>
      <c r="G1077" s="1784">
        <v>518.46</v>
      </c>
      <c r="H1077" s="1801">
        <v>432.14</v>
      </c>
      <c r="I1077" s="1783">
        <f t="shared" si="755"/>
        <v>2476.47</v>
      </c>
      <c r="J1077" s="1849"/>
      <c r="K1077" s="1857" t="s">
        <v>785</v>
      </c>
      <c r="L1077" s="1857" t="s">
        <v>785</v>
      </c>
      <c r="M1077" s="1856">
        <f t="shared" ref="M1077:Q1077" si="756">sum(M1074:M1076)</f>
        <v>72</v>
      </c>
      <c r="N1077" s="1856">
        <f t="shared" si="756"/>
        <v>43</v>
      </c>
      <c r="O1077" s="1856">
        <f t="shared" si="756"/>
        <v>29</v>
      </c>
      <c r="P1077" s="1859">
        <f t="shared" si="756"/>
        <v>7000</v>
      </c>
      <c r="Q1077" s="1859">
        <f t="shared" si="756"/>
        <v>2739</v>
      </c>
      <c r="R1077" s="1860">
        <f t="shared" si="752"/>
        <v>0.3912857143</v>
      </c>
      <c r="S1077" s="1861">
        <f>Sum(S1074:S1076)</f>
        <v>6292.671429</v>
      </c>
      <c r="T1077" s="565">
        <f t="shared" si="754"/>
        <v>0.8989530612</v>
      </c>
      <c r="U1077" s="1582"/>
      <c r="V1077" s="1582"/>
      <c r="W1077" s="1582"/>
      <c r="X1077" s="1582"/>
      <c r="Y1077" s="1582"/>
      <c r="Z1077" s="1582"/>
      <c r="AA1077" s="1582"/>
      <c r="AB1077" s="1582"/>
    </row>
    <row r="1078">
      <c r="A1078" s="591" t="s">
        <v>166</v>
      </c>
      <c r="B1078" s="1801">
        <v>712.55</v>
      </c>
      <c r="C1078" s="1801">
        <v>777.51</v>
      </c>
      <c r="D1078" s="1801">
        <v>491.06</v>
      </c>
      <c r="E1078" s="1801">
        <v>679.89</v>
      </c>
      <c r="F1078" s="1784">
        <v>854.34</v>
      </c>
      <c r="G1078" s="1784">
        <v>721.74</v>
      </c>
      <c r="H1078" s="1801">
        <v>521.82</v>
      </c>
      <c r="I1078" s="1783">
        <f t="shared" si="755"/>
        <v>4758.91</v>
      </c>
      <c r="J1078" s="1849"/>
      <c r="K1078" s="502" t="s">
        <v>786</v>
      </c>
      <c r="L1078" s="502" t="s">
        <v>378</v>
      </c>
      <c r="M1078" s="502">
        <v>20.0</v>
      </c>
      <c r="N1078" s="502">
        <v>15.0</v>
      </c>
      <c r="O1078" s="500">
        <f>(M1078-N1078)</f>
        <v>5</v>
      </c>
      <c r="P1078" s="1882">
        <v>1200.0</v>
      </c>
      <c r="Q1078" s="1848">
        <f>(H1044)</f>
        <v>497</v>
      </c>
      <c r="R1078" s="504">
        <f t="shared" si="752"/>
        <v>0.4141666667</v>
      </c>
      <c r="S1078" s="1861">
        <f t="shared" ref="S1078:S1079" si="757">(Q1078/10*23)</f>
        <v>1143.1</v>
      </c>
      <c r="T1078" s="565">
        <f t="shared" si="754"/>
        <v>0.9525833333</v>
      </c>
      <c r="U1078" s="1582"/>
      <c r="V1078" s="1582"/>
      <c r="W1078" s="1582"/>
      <c r="X1078" s="1582"/>
      <c r="Y1078" s="1582"/>
      <c r="Z1078" s="1582"/>
      <c r="AA1078" s="1582"/>
      <c r="AB1078" s="1582"/>
    </row>
    <row r="1079">
      <c r="A1079" s="591" t="s">
        <v>589</v>
      </c>
      <c r="B1079" s="1801">
        <v>596.22</v>
      </c>
      <c r="C1079" s="1801">
        <v>574.94</v>
      </c>
      <c r="D1079" s="1801">
        <v>372.9</v>
      </c>
      <c r="E1079" s="1801">
        <v>363.19</v>
      </c>
      <c r="F1079" s="1784">
        <v>697.93</v>
      </c>
      <c r="G1079" s="1784">
        <v>934.27</v>
      </c>
      <c r="H1079" s="1801">
        <v>938.35</v>
      </c>
      <c r="I1079" s="1783">
        <f t="shared" si="755"/>
        <v>4477.8</v>
      </c>
      <c r="J1079" s="1849"/>
      <c r="K1079" s="500" t="s">
        <v>485</v>
      </c>
      <c r="L1079" s="500" t="s">
        <v>14</v>
      </c>
      <c r="M1079" s="502" t="s">
        <v>79</v>
      </c>
      <c r="N1079" s="502" t="s">
        <v>79</v>
      </c>
      <c r="O1079" s="502" t="s">
        <v>79</v>
      </c>
      <c r="P1079" s="1882">
        <v>800.0</v>
      </c>
      <c r="Q1079" s="1864">
        <f>SUM(H468,H1051)</f>
        <v>250</v>
      </c>
      <c r="R1079" s="504">
        <f t="shared" si="752"/>
        <v>0.3125</v>
      </c>
      <c r="S1079" s="1861">
        <f t="shared" si="757"/>
        <v>575</v>
      </c>
      <c r="T1079" s="564">
        <f t="shared" si="754"/>
        <v>0.71875</v>
      </c>
      <c r="U1079" s="1582"/>
      <c r="V1079" s="1582"/>
      <c r="W1079" s="1582"/>
      <c r="X1079" s="1582"/>
      <c r="Y1079" s="1582"/>
      <c r="Z1079" s="1582"/>
      <c r="AA1079" s="1582"/>
      <c r="AB1079" s="1582"/>
    </row>
    <row r="1080">
      <c r="A1080" s="1791" t="s">
        <v>9</v>
      </c>
      <c r="B1080" s="1782">
        <f t="shared" ref="B1080:I1080" si="758">SUM(B1076:B1079)</f>
        <v>1956.4</v>
      </c>
      <c r="C1080" s="1782">
        <f t="shared" si="758"/>
        <v>2228.26</v>
      </c>
      <c r="D1080" s="1782">
        <f t="shared" si="758"/>
        <v>1755.36</v>
      </c>
      <c r="E1080" s="1782">
        <f t="shared" si="758"/>
        <v>1950.37</v>
      </c>
      <c r="F1080" s="1782">
        <f t="shared" si="758"/>
        <v>2819.94</v>
      </c>
      <c r="G1080" s="1782">
        <f t="shared" si="758"/>
        <v>2946.6</v>
      </c>
      <c r="H1080" s="1782">
        <f t="shared" si="758"/>
        <v>2630.58</v>
      </c>
      <c r="I1080" s="1782">
        <f t="shared" si="758"/>
        <v>16287.51</v>
      </c>
      <c r="J1080" s="1849"/>
      <c r="K1080" s="502" t="s">
        <v>787</v>
      </c>
      <c r="L1080" s="502" t="s">
        <v>787</v>
      </c>
      <c r="M1080" s="500">
        <f t="shared" ref="M1080:Q1080" si="759">SUM(M1078:M1079)</f>
        <v>20</v>
      </c>
      <c r="N1080" s="500">
        <f t="shared" si="759"/>
        <v>15</v>
      </c>
      <c r="O1080" s="500">
        <f t="shared" si="759"/>
        <v>5</v>
      </c>
      <c r="P1080" s="1848">
        <f t="shared" si="759"/>
        <v>2000</v>
      </c>
      <c r="Q1080" s="1864">
        <f t="shared" si="759"/>
        <v>747</v>
      </c>
      <c r="R1080" s="504">
        <f t="shared" si="752"/>
        <v>0.3735</v>
      </c>
      <c r="S1080" s="1861">
        <f>sum(S1078:S1079)</f>
        <v>1718.1</v>
      </c>
      <c r="T1080" s="568">
        <f t="shared" si="754"/>
        <v>0.85905</v>
      </c>
      <c r="U1080" s="1582"/>
      <c r="V1080" s="1582"/>
      <c r="W1080" s="1582"/>
      <c r="X1080" s="1582"/>
      <c r="Y1080" s="1582"/>
      <c r="Z1080" s="1582"/>
      <c r="AA1080" s="1582"/>
      <c r="AB1080" s="1582"/>
    </row>
    <row r="1081">
      <c r="A1081" s="1581"/>
      <c r="B1081" s="1581"/>
      <c r="C1081" s="1581"/>
      <c r="D1081" s="1581"/>
      <c r="E1081" s="1580"/>
      <c r="F1081" s="1601"/>
      <c r="G1081" s="1601"/>
      <c r="H1081" s="1601"/>
      <c r="I1081" s="1601"/>
      <c r="J1081" s="1849"/>
      <c r="K1081" s="512" t="s">
        <v>843</v>
      </c>
      <c r="L1081" s="510" t="s">
        <v>79</v>
      </c>
      <c r="M1081" s="512" t="s">
        <v>79</v>
      </c>
      <c r="N1081" s="512" t="s">
        <v>79</v>
      </c>
      <c r="O1081" s="502" t="s">
        <v>79</v>
      </c>
      <c r="P1081" s="1866">
        <v>250.0</v>
      </c>
      <c r="Q1081" s="1867">
        <f>(H1068)</f>
        <v>93</v>
      </c>
      <c r="R1081" s="514">
        <f t="shared" si="752"/>
        <v>0.372</v>
      </c>
      <c r="S1081" s="1861">
        <f t="shared" ref="S1081:S1082" si="760">(Q1081/10*23)</f>
        <v>213.9</v>
      </c>
      <c r="T1081" s="564">
        <f t="shared" si="754"/>
        <v>0.8556</v>
      </c>
      <c r="U1081" s="1582"/>
      <c r="V1081" s="1582"/>
      <c r="W1081" s="1582"/>
      <c r="X1081" s="1582"/>
      <c r="Y1081" s="1582"/>
      <c r="Z1081" s="1582"/>
      <c r="AA1081" s="1582"/>
      <c r="AB1081" s="1582"/>
    </row>
    <row r="1082">
      <c r="A1082" s="1581"/>
      <c r="B1082" s="1581"/>
      <c r="C1082" s="1581"/>
      <c r="D1082" s="1581"/>
      <c r="E1082" s="1781" t="s">
        <v>35</v>
      </c>
      <c r="F1082" s="1781" t="s">
        <v>164</v>
      </c>
      <c r="G1082" s="1781" t="s">
        <v>165</v>
      </c>
      <c r="H1082" s="1782" t="s">
        <v>166</v>
      </c>
      <c r="I1082" s="1782" t="s">
        <v>589</v>
      </c>
      <c r="J1082" s="1849"/>
      <c r="K1082" s="512" t="s">
        <v>844</v>
      </c>
      <c r="L1082" s="510" t="s">
        <v>79</v>
      </c>
      <c r="M1082" s="512" t="s">
        <v>79</v>
      </c>
      <c r="N1082" s="512" t="s">
        <v>79</v>
      </c>
      <c r="O1082" s="502" t="s">
        <v>79</v>
      </c>
      <c r="P1082" s="1866">
        <v>250.0</v>
      </c>
      <c r="Q1082" s="1868" t="s">
        <v>789</v>
      </c>
      <c r="R1082" s="514">
        <f t="shared" si="752"/>
        <v>0</v>
      </c>
      <c r="S1082" s="1861">
        <f t="shared" si="760"/>
        <v>0</v>
      </c>
      <c r="T1082" s="564">
        <f t="shared" si="754"/>
        <v>0</v>
      </c>
      <c r="U1082" s="1532"/>
      <c r="V1082" s="1582"/>
      <c r="W1082" s="1582"/>
      <c r="X1082" s="1582"/>
      <c r="Y1082" s="1582"/>
      <c r="Z1082" s="1582"/>
      <c r="AA1082" s="1582"/>
      <c r="AB1082" s="1582"/>
    </row>
    <row r="1083">
      <c r="A1083" s="1581"/>
      <c r="B1083" s="1581"/>
      <c r="C1083" s="1581"/>
      <c r="D1083" s="1611"/>
      <c r="E1083" s="1847" t="s">
        <v>806</v>
      </c>
      <c r="F1083" s="1708">
        <f t="shared" ref="F1083:I1083" si="761">(F501)</f>
        <v>4349.3</v>
      </c>
      <c r="G1083" s="1708">
        <f t="shared" si="761"/>
        <v>2187.98</v>
      </c>
      <c r="H1083" s="1708">
        <f t="shared" si="761"/>
        <v>4513.91</v>
      </c>
      <c r="I1083" s="1708">
        <f t="shared" si="761"/>
        <v>4562.8</v>
      </c>
      <c r="J1083" s="1849"/>
      <c r="K1083" s="512" t="s">
        <v>790</v>
      </c>
      <c r="L1083" s="512" t="s">
        <v>790</v>
      </c>
      <c r="M1083" s="512" t="s">
        <v>79</v>
      </c>
      <c r="N1083" s="512" t="s">
        <v>79</v>
      </c>
      <c r="O1083" s="502" t="s">
        <v>79</v>
      </c>
      <c r="P1083" s="1869">
        <f t="shared" ref="P1083:Q1083" si="762">SUM(P1081:P1082)</f>
        <v>500</v>
      </c>
      <c r="Q1083" s="1869">
        <f t="shared" si="762"/>
        <v>93</v>
      </c>
      <c r="R1083" s="514">
        <f t="shared" si="752"/>
        <v>0.186</v>
      </c>
      <c r="S1083" s="1861">
        <f>sum(S1081:S1082)</f>
        <v>213.9</v>
      </c>
      <c r="T1083" s="564">
        <f t="shared" si="754"/>
        <v>0.4278</v>
      </c>
      <c r="U1083" s="1532"/>
      <c r="V1083" s="1532"/>
      <c r="W1083" s="1582"/>
      <c r="X1083" s="1582"/>
      <c r="Y1083" s="1582"/>
      <c r="Z1083" s="1582"/>
      <c r="AA1083" s="1582"/>
      <c r="AB1083" s="1582"/>
    </row>
    <row r="1084">
      <c r="A1084" s="1581"/>
      <c r="B1084" s="1581"/>
      <c r="C1084" s="1581"/>
      <c r="D1084" s="1611"/>
      <c r="E1084" s="1847" t="s">
        <v>807</v>
      </c>
      <c r="F1084" s="1708">
        <f>(I1076)</f>
        <v>4574.33</v>
      </c>
      <c r="G1084" s="1708">
        <f>(I1077)</f>
        <v>2476.47</v>
      </c>
      <c r="H1084" s="1708">
        <f>(I1078)</f>
        <v>4758.91</v>
      </c>
      <c r="I1084" s="1708">
        <f>(I1079)</f>
        <v>4477.8</v>
      </c>
      <c r="J1084" s="1849"/>
      <c r="K1084" s="517" t="s">
        <v>454</v>
      </c>
      <c r="L1084" s="516" t="s">
        <v>791</v>
      </c>
      <c r="M1084" s="515">
        <v>11.0</v>
      </c>
      <c r="N1084" s="515">
        <v>10.0</v>
      </c>
      <c r="O1084" s="556">
        <f t="shared" ref="O1084:O1088" si="764">(M1084-N1084)</f>
        <v>1</v>
      </c>
      <c r="P1084" s="1870">
        <v>20000.0</v>
      </c>
      <c r="Q1084" s="1871">
        <f>(F1085)</f>
        <v>8923.63</v>
      </c>
      <c r="R1084" s="518">
        <f t="shared" si="752"/>
        <v>0.4461815</v>
      </c>
      <c r="S1084" s="1871">
        <f t="shared" ref="S1084:S1087" si="765">(Q1084/14*31)</f>
        <v>19759.46643</v>
      </c>
      <c r="T1084" s="565">
        <f t="shared" si="754"/>
        <v>0.9879733214</v>
      </c>
      <c r="U1084" s="1532"/>
      <c r="V1084" s="1532"/>
      <c r="W1084" s="1582"/>
      <c r="X1084" s="1582"/>
      <c r="Y1084" s="1582"/>
      <c r="Z1084" s="1582"/>
      <c r="AA1084" s="1582"/>
      <c r="AB1084" s="1582"/>
    </row>
    <row r="1085">
      <c r="A1085" s="1581"/>
      <c r="B1085" s="1581"/>
      <c r="C1085" s="1581"/>
      <c r="D1085" s="1611"/>
      <c r="E1085" s="541" t="s">
        <v>9</v>
      </c>
      <c r="F1085" s="542">
        <f t="shared" ref="F1085:I1085" si="763">sum(F1083:F1084)</f>
        <v>8923.63</v>
      </c>
      <c r="G1085" s="542">
        <f t="shared" si="763"/>
        <v>4664.45</v>
      </c>
      <c r="H1085" s="542">
        <f t="shared" si="763"/>
        <v>9272.82</v>
      </c>
      <c r="I1085" s="542">
        <f t="shared" si="763"/>
        <v>9040.6</v>
      </c>
      <c r="J1085" s="1849"/>
      <c r="K1085" s="517" t="s">
        <v>456</v>
      </c>
      <c r="L1085" s="516" t="s">
        <v>792</v>
      </c>
      <c r="M1085" s="515">
        <v>11.0</v>
      </c>
      <c r="N1085" s="556">
        <v>10.0</v>
      </c>
      <c r="O1085" s="556">
        <f t="shared" si="764"/>
        <v>1</v>
      </c>
      <c r="P1085" s="1870">
        <v>15000.0</v>
      </c>
      <c r="Q1085" s="1871">
        <f>(G1085)</f>
        <v>4664.45</v>
      </c>
      <c r="R1085" s="518">
        <f t="shared" si="752"/>
        <v>0.3109633333</v>
      </c>
      <c r="S1085" s="1871">
        <f t="shared" si="765"/>
        <v>10328.425</v>
      </c>
      <c r="T1085" s="564">
        <f t="shared" si="754"/>
        <v>0.6885616667</v>
      </c>
      <c r="U1085" s="1532"/>
      <c r="V1085" s="1532"/>
      <c r="W1085" s="1582"/>
      <c r="X1085" s="1582"/>
      <c r="Y1085" s="1582"/>
      <c r="Z1085" s="1582"/>
      <c r="AA1085" s="1582"/>
      <c r="AB1085" s="1582"/>
    </row>
    <row r="1086">
      <c r="A1086" s="1581"/>
      <c r="B1086" s="1581"/>
      <c r="C1086" s="1581"/>
      <c r="D1086" s="1611"/>
      <c r="E1086" s="1781" t="s">
        <v>167</v>
      </c>
      <c r="F1086" s="1809">
        <f>(F1085/24000)</f>
        <v>0.3718179167</v>
      </c>
      <c r="G1086" s="1809">
        <f>(G1085/20000)</f>
        <v>0.2332225</v>
      </c>
      <c r="H1086" s="1809">
        <f>(H1085/24000)</f>
        <v>0.3863675</v>
      </c>
      <c r="I1086" s="1809">
        <f>(I1085/25000)</f>
        <v>0.361624</v>
      </c>
      <c r="J1086" s="1849"/>
      <c r="K1086" s="517" t="s">
        <v>455</v>
      </c>
      <c r="L1086" s="516" t="s">
        <v>79</v>
      </c>
      <c r="M1086" s="515">
        <v>11.0</v>
      </c>
      <c r="N1086" s="515">
        <v>10.0</v>
      </c>
      <c r="O1086" s="556">
        <f t="shared" si="764"/>
        <v>1</v>
      </c>
      <c r="P1086" s="1870">
        <v>22000.0</v>
      </c>
      <c r="Q1086" s="1871">
        <f>(H1085)</f>
        <v>9272.82</v>
      </c>
      <c r="R1086" s="518">
        <f t="shared" si="752"/>
        <v>0.4214918182</v>
      </c>
      <c r="S1086" s="1871">
        <f t="shared" si="765"/>
        <v>20532.67286</v>
      </c>
      <c r="T1086" s="565">
        <f t="shared" si="754"/>
        <v>0.9333033117</v>
      </c>
      <c r="U1086" s="1532"/>
      <c r="V1086" s="1532"/>
      <c r="W1086" s="1582"/>
      <c r="X1086" s="1582"/>
      <c r="Y1086" s="1582"/>
      <c r="Z1086" s="1582"/>
      <c r="AA1086" s="1582"/>
      <c r="AB1086" s="1582"/>
    </row>
    <row r="1087">
      <c r="A1087" s="1581"/>
      <c r="B1087" s="1581"/>
      <c r="C1087" s="1581"/>
      <c r="D1087" s="1611"/>
      <c r="E1087" s="1781" t="s">
        <v>339</v>
      </c>
      <c r="F1087" s="1782">
        <f t="shared" ref="F1087:I1087" si="766">(F1085/10*31)</f>
        <v>27663.253</v>
      </c>
      <c r="G1087" s="1782">
        <f t="shared" si="766"/>
        <v>14459.795</v>
      </c>
      <c r="H1087" s="1782">
        <f t="shared" si="766"/>
        <v>28745.742</v>
      </c>
      <c r="I1087" s="1782">
        <f t="shared" si="766"/>
        <v>28025.86</v>
      </c>
      <c r="J1087" s="1849"/>
      <c r="K1087" s="517" t="s">
        <v>590</v>
      </c>
      <c r="L1087" s="516" t="s">
        <v>794</v>
      </c>
      <c r="M1087" s="515">
        <v>11.0</v>
      </c>
      <c r="N1087" s="515">
        <v>10.0</v>
      </c>
      <c r="O1087" s="556">
        <f t="shared" si="764"/>
        <v>1</v>
      </c>
      <c r="P1087" s="1870">
        <v>24000.0</v>
      </c>
      <c r="Q1087" s="1871">
        <f>(I1085)</f>
        <v>9040.6</v>
      </c>
      <c r="R1087" s="518">
        <f t="shared" si="752"/>
        <v>0.3766916667</v>
      </c>
      <c r="S1087" s="1871">
        <f t="shared" si="765"/>
        <v>20018.47143</v>
      </c>
      <c r="T1087" s="568">
        <f t="shared" si="754"/>
        <v>0.8341029762</v>
      </c>
      <c r="U1087" s="1532"/>
      <c r="V1087" s="1532"/>
      <c r="W1087" s="1582"/>
      <c r="X1087" s="1582"/>
      <c r="Y1087" s="1582"/>
      <c r="Z1087" s="1582"/>
      <c r="AA1087" s="1582"/>
      <c r="AB1087" s="1582"/>
    </row>
    <row r="1088">
      <c r="A1088" s="1581"/>
      <c r="B1088" s="1581"/>
      <c r="C1088" s="1581"/>
      <c r="D1088" s="1581"/>
      <c r="E1088" s="1810"/>
      <c r="F1088" s="1811"/>
      <c r="G1088" s="1811"/>
      <c r="H1088" s="1811"/>
      <c r="I1088" s="1811"/>
      <c r="J1088" s="1849"/>
      <c r="K1088" s="516" t="s">
        <v>795</v>
      </c>
      <c r="L1088" s="516" t="s">
        <v>795</v>
      </c>
      <c r="M1088" s="515">
        <f t="shared" ref="M1088:N1088" si="767">sum(M1084:M1087)</f>
        <v>44</v>
      </c>
      <c r="N1088" s="515">
        <f t="shared" si="767"/>
        <v>40</v>
      </c>
      <c r="O1088" s="556">
        <f t="shared" si="764"/>
        <v>4</v>
      </c>
      <c r="P1088" s="1870">
        <f t="shared" ref="P1088:Q1088" si="768">sum(P1084:P1087)</f>
        <v>81000</v>
      </c>
      <c r="Q1088" s="1870">
        <f t="shared" si="768"/>
        <v>31901.5</v>
      </c>
      <c r="R1088" s="518">
        <f t="shared" si="752"/>
        <v>0.393845679</v>
      </c>
      <c r="S1088" s="1890">
        <f>SUM(S1084:S1087)</f>
        <v>70639.03571</v>
      </c>
      <c r="T1088" s="568">
        <f t="shared" si="754"/>
        <v>0.8720868607</v>
      </c>
      <c r="U1088" s="1532"/>
      <c r="V1088" s="1532"/>
      <c r="W1088" s="1582"/>
      <c r="X1088" s="1582"/>
      <c r="Y1088" s="1582"/>
      <c r="Z1088" s="1582"/>
      <c r="AA1088" s="1582"/>
      <c r="AB1088" s="1582"/>
    </row>
    <row r="1089">
      <c r="A1089" s="1581"/>
      <c r="B1089" s="1581"/>
      <c r="C1089" s="1581"/>
      <c r="D1089" s="1581"/>
      <c r="E1089" s="1810"/>
      <c r="F1089" s="1811"/>
      <c r="G1089" s="1811"/>
      <c r="H1089" s="1811"/>
      <c r="I1089" s="1811"/>
      <c r="J1089" s="1849"/>
      <c r="K1089" s="1581"/>
      <c r="L1089" s="1581"/>
      <c r="M1089" s="1581"/>
      <c r="N1089" s="1581"/>
      <c r="O1089" s="1581"/>
      <c r="P1089" s="1581"/>
      <c r="Q1089" s="1581"/>
      <c r="R1089" s="1581"/>
      <c r="S1089" s="1581"/>
      <c r="T1089" s="1581"/>
      <c r="U1089" s="1532"/>
      <c r="V1089" s="1532"/>
      <c r="W1089" s="1582"/>
      <c r="X1089" s="1582"/>
      <c r="Y1089" s="1582"/>
      <c r="Z1089" s="1582"/>
      <c r="AA1089" s="1582"/>
      <c r="AB1089" s="1582"/>
    </row>
    <row r="1090">
      <c r="A1090" s="1582"/>
      <c r="B1090" s="1582"/>
      <c r="C1090" s="1582"/>
      <c r="D1090" s="1582"/>
      <c r="E1090" s="1873"/>
      <c r="F1090" s="1874"/>
      <c r="G1090" s="1874"/>
      <c r="H1090" s="1874"/>
      <c r="I1090" s="1874"/>
      <c r="J1090" s="1582"/>
      <c r="K1090" s="48"/>
      <c r="L1090" s="1582"/>
      <c r="M1090" s="1582"/>
      <c r="N1090" s="1582"/>
      <c r="O1090" s="1582"/>
      <c r="P1090" s="1582"/>
      <c r="Q1090" s="1582"/>
      <c r="R1090" s="1582"/>
      <c r="S1090" s="1582"/>
      <c r="T1090" s="1582"/>
      <c r="U1090" s="1582"/>
      <c r="V1090" s="1532"/>
      <c r="W1090" s="1582"/>
      <c r="X1090" s="1582"/>
      <c r="Y1090" s="1582"/>
      <c r="Z1090" s="1582"/>
      <c r="AA1090" s="1582"/>
      <c r="AB1090" s="1582"/>
    </row>
    <row r="1091">
      <c r="A1091" s="1754" t="s">
        <v>845</v>
      </c>
      <c r="B1091" s="1755">
        <v>15.0</v>
      </c>
      <c r="C1091" s="1755">
        <v>16.0</v>
      </c>
      <c r="D1091" s="1755">
        <v>17.0</v>
      </c>
      <c r="E1091" s="1755">
        <v>18.0</v>
      </c>
      <c r="F1091" s="1755">
        <v>19.0</v>
      </c>
      <c r="G1091" s="1755">
        <v>20.0</v>
      </c>
      <c r="H1091" s="1530"/>
      <c r="I1091" s="1530"/>
      <c r="J1091" s="1812"/>
      <c r="K1091" s="1754" t="s">
        <v>845</v>
      </c>
      <c r="L1091" s="1755"/>
      <c r="M1091" s="1755"/>
      <c r="N1091" s="1755"/>
      <c r="O1091" s="1755"/>
      <c r="P1091" s="1755"/>
      <c r="Q1091" s="1755"/>
      <c r="R1091" s="1530"/>
      <c r="S1091" s="1532"/>
      <c r="T1091" s="1532"/>
      <c r="U1091" s="1532"/>
      <c r="V1091" s="1532"/>
      <c r="W1091" s="1532"/>
      <c r="X1091" s="1532"/>
      <c r="Y1091" s="1532"/>
      <c r="Z1091" s="1532"/>
      <c r="AA1091" s="1532"/>
      <c r="AB1091" s="1532"/>
    </row>
    <row r="1092">
      <c r="A1092" s="1756" t="s">
        <v>305</v>
      </c>
      <c r="B1092" s="693" t="s">
        <v>2</v>
      </c>
      <c r="C1092" s="693" t="s">
        <v>3</v>
      </c>
      <c r="D1092" s="693" t="s">
        <v>4</v>
      </c>
      <c r="E1092" s="690" t="s">
        <v>5</v>
      </c>
      <c r="F1092" s="693" t="s">
        <v>6</v>
      </c>
      <c r="G1092" s="693" t="s">
        <v>7</v>
      </c>
      <c r="H1092" s="693" t="s">
        <v>9</v>
      </c>
      <c r="I1092" s="693" t="s">
        <v>71</v>
      </c>
      <c r="J1092" s="1812"/>
      <c r="K1092" s="693" t="s">
        <v>305</v>
      </c>
      <c r="L1092" s="693" t="s">
        <v>72</v>
      </c>
      <c r="M1092" s="693" t="s">
        <v>13</v>
      </c>
      <c r="N1092" s="701" t="s">
        <v>73</v>
      </c>
      <c r="O1092" s="693" t="s">
        <v>13</v>
      </c>
      <c r="P1092" s="701" t="s">
        <v>74</v>
      </c>
      <c r="Q1092" s="701" t="s">
        <v>640</v>
      </c>
      <c r="R1092" s="1686" t="s">
        <v>592</v>
      </c>
      <c r="S1092" s="1532"/>
      <c r="T1092" s="1532"/>
      <c r="U1092" s="1532"/>
      <c r="V1092" s="1532"/>
      <c r="W1092" s="1532"/>
      <c r="X1092" s="1532"/>
      <c r="Y1092" s="1532"/>
      <c r="Z1092" s="1532"/>
      <c r="AA1092" s="1532"/>
      <c r="AB1092" s="1532"/>
    </row>
    <row r="1093">
      <c r="A1093" s="1757" t="s">
        <v>75</v>
      </c>
      <c r="B1093" s="1758">
        <f t="shared" ref="B1093:G1093" si="769"> SUM(B1094:B1098,B1101:B1104,B1106:B1110,B1112:B1116,B1118:B1122,B1124:B1128,B1130:B1134,B1136:B1140)</f>
        <v>15</v>
      </c>
      <c r="C1093" s="1758">
        <f t="shared" si="769"/>
        <v>28</v>
      </c>
      <c r="D1093" s="1758">
        <f t="shared" si="769"/>
        <v>53</v>
      </c>
      <c r="E1093" s="1758">
        <f t="shared" si="769"/>
        <v>10</v>
      </c>
      <c r="F1093" s="1758">
        <f t="shared" si="769"/>
        <v>46</v>
      </c>
      <c r="G1093" s="1758">
        <f t="shared" si="769"/>
        <v>9</v>
      </c>
      <c r="H1093" s="1758">
        <f>SUM(H1094:H1097,H1100:H1103,H1106:H1109,H1112:H1115,H1118:H1121,H1124:H1127)</f>
        <v>181</v>
      </c>
      <c r="I1093" s="1758"/>
      <c r="J1093" s="1812"/>
      <c r="K1093" s="1757" t="s">
        <v>75</v>
      </c>
      <c r="L1093" s="1758"/>
      <c r="M1093" s="1758"/>
      <c r="N1093" s="1758"/>
      <c r="O1093" s="1758"/>
      <c r="P1093" s="1758"/>
      <c r="Q1093" s="1758"/>
      <c r="R1093" s="1758"/>
      <c r="S1093" s="1532"/>
      <c r="T1093" s="1532"/>
      <c r="U1093" s="1532"/>
      <c r="V1093" s="1532"/>
      <c r="W1093" s="1532"/>
      <c r="X1093" s="1532"/>
      <c r="Y1093" s="1532"/>
      <c r="Z1093" s="1532"/>
      <c r="AA1093" s="1532"/>
      <c r="AB1093" s="1532"/>
    </row>
    <row r="1094">
      <c r="A1094" s="1759" t="s">
        <v>76</v>
      </c>
      <c r="B1094" s="1760">
        <v>0.0</v>
      </c>
      <c r="C1094" s="1760">
        <v>5.0</v>
      </c>
      <c r="D1094" s="1760">
        <v>5.0</v>
      </c>
      <c r="E1094" s="1760">
        <v>0.0</v>
      </c>
      <c r="F1094" s="1760">
        <v>0.0</v>
      </c>
      <c r="G1094" s="1760">
        <v>3.0</v>
      </c>
      <c r="H1094" s="1761">
        <f t="shared" ref="H1094:H1096" si="770">SUM(B1094:G1094)</f>
        <v>13</v>
      </c>
      <c r="I1094" s="1762">
        <f>SUM(H1094:H1098)</f>
        <v>29</v>
      </c>
      <c r="J1094" s="647"/>
      <c r="K1094" s="1759" t="s">
        <v>76</v>
      </c>
      <c r="L1094" s="1765">
        <f t="shared" ref="L1094:L1118" si="771">O513</f>
        <v>51</v>
      </c>
      <c r="M1094" s="1762">
        <f>(L1094-H1094)-R1094</f>
        <v>36</v>
      </c>
      <c r="N1094" s="1765">
        <v>20.0</v>
      </c>
      <c r="O1094" s="1762">
        <f t="shared" ref="O1094:O1095" si="772">SUM(M1094,N1094)</f>
        <v>56</v>
      </c>
      <c r="P1094" s="1817" t="s">
        <v>2</v>
      </c>
      <c r="Q1094" s="1813" t="s">
        <v>846</v>
      </c>
      <c r="R1094" s="1765">
        <v>2.0</v>
      </c>
      <c r="S1094" s="1532"/>
      <c r="T1094" s="1532"/>
      <c r="U1094" s="1532"/>
      <c r="V1094" s="1532"/>
      <c r="W1094" s="1532"/>
      <c r="X1094" s="1532"/>
      <c r="Y1094" s="1532"/>
      <c r="Z1094" s="1532"/>
      <c r="AA1094" s="1532"/>
      <c r="AB1094" s="1532"/>
    </row>
    <row r="1095">
      <c r="A1095" s="1714" t="s">
        <v>77</v>
      </c>
      <c r="B1095" s="692">
        <v>0.0</v>
      </c>
      <c r="C1095" s="692">
        <v>0.0</v>
      </c>
      <c r="D1095" s="692">
        <v>0.0</v>
      </c>
      <c r="E1095" s="692">
        <v>0.0</v>
      </c>
      <c r="F1095" s="692">
        <v>0.0</v>
      </c>
      <c r="G1095" s="692">
        <v>0.0</v>
      </c>
      <c r="H1095" s="693">
        <f t="shared" si="770"/>
        <v>0</v>
      </c>
      <c r="I1095" s="596">
        <f>(I1094/60)</f>
        <v>0.4833333333</v>
      </c>
      <c r="J1095" s="647"/>
      <c r="K1095" s="1714" t="s">
        <v>77</v>
      </c>
      <c r="L1095" s="692">
        <f t="shared" si="771"/>
        <v>15</v>
      </c>
      <c r="M1095" s="701">
        <f>(L1095-H1095-H1096)-R1095</f>
        <v>0</v>
      </c>
      <c r="N1095" s="692">
        <v>10.0</v>
      </c>
      <c r="O1095" s="701">
        <f t="shared" si="772"/>
        <v>10</v>
      </c>
      <c r="P1095" s="701"/>
      <c r="Q1095" s="1621"/>
      <c r="R1095" s="1621"/>
      <c r="S1095" s="1532"/>
      <c r="T1095" s="1532"/>
      <c r="U1095" s="1532"/>
      <c r="V1095" s="1532"/>
      <c r="W1095" s="1532"/>
      <c r="X1095" s="1532"/>
      <c r="Y1095" s="1532"/>
      <c r="Z1095" s="1532"/>
      <c r="AA1095" s="1532"/>
      <c r="AB1095" s="1532"/>
    </row>
    <row r="1096">
      <c r="A1096" s="1714" t="s">
        <v>78</v>
      </c>
      <c r="B1096" s="692">
        <v>0.0</v>
      </c>
      <c r="C1096" s="692">
        <v>0.0</v>
      </c>
      <c r="D1096" s="692">
        <v>14.0</v>
      </c>
      <c r="E1096" s="692">
        <v>0.0</v>
      </c>
      <c r="F1096" s="692">
        <v>1.0</v>
      </c>
      <c r="G1096" s="692">
        <v>0.0</v>
      </c>
      <c r="H1096" s="693">
        <f t="shared" si="770"/>
        <v>15</v>
      </c>
      <c r="I1096" s="701"/>
      <c r="J1096" s="647"/>
      <c r="K1096" s="1714" t="s">
        <v>78</v>
      </c>
      <c r="L1096" s="692" t="str">
        <f t="shared" si="771"/>
        <v>-</v>
      </c>
      <c r="M1096" s="701" t="s">
        <v>79</v>
      </c>
      <c r="N1096" s="692" t="s">
        <v>79</v>
      </c>
      <c r="O1096" s="701" t="s">
        <v>79</v>
      </c>
      <c r="P1096" s="701"/>
      <c r="Q1096" s="1686"/>
      <c r="R1096" s="1686"/>
      <c r="S1096" s="1532"/>
      <c r="T1096" s="1532"/>
      <c r="U1096" s="1532"/>
      <c r="V1096" s="1532"/>
      <c r="W1096" s="1532"/>
      <c r="X1096" s="1532"/>
      <c r="Y1096" s="1532"/>
      <c r="Z1096" s="1532"/>
      <c r="AA1096" s="1532"/>
      <c r="AB1096" s="1532"/>
    </row>
    <row r="1097">
      <c r="A1097" s="1714" t="s">
        <v>446</v>
      </c>
      <c r="B1097" s="692">
        <v>0.0</v>
      </c>
      <c r="C1097" s="692">
        <v>0.0</v>
      </c>
      <c r="D1097" s="692">
        <v>1.0</v>
      </c>
      <c r="E1097" s="692">
        <v>0.0</v>
      </c>
      <c r="F1097" s="692">
        <v>0.0</v>
      </c>
      <c r="G1097" s="692">
        <v>0.0</v>
      </c>
      <c r="H1097" s="693">
        <f t="shared" ref="H1097:H1099" si="773">sum(B1097:G1097)</f>
        <v>1</v>
      </c>
      <c r="I1097" s="701"/>
      <c r="J1097" s="647"/>
      <c r="K1097" s="1714" t="s">
        <v>446</v>
      </c>
      <c r="L1097" s="692">
        <f t="shared" si="771"/>
        <v>10</v>
      </c>
      <c r="M1097" s="701">
        <f>(L1097-H1097)-R1097</f>
        <v>8</v>
      </c>
      <c r="N1097" s="692">
        <v>0.0</v>
      </c>
      <c r="O1097" s="701">
        <f t="shared" ref="O1097:O1098" si="774">SUM(M1097,N1097)</f>
        <v>8</v>
      </c>
      <c r="P1097" s="701"/>
      <c r="Q1097" s="1621"/>
      <c r="R1097" s="1621">
        <v>1.0</v>
      </c>
      <c r="S1097" s="1532"/>
      <c r="T1097" s="1532"/>
      <c r="U1097" s="1532"/>
      <c r="V1097" s="1532"/>
      <c r="W1097" s="1532"/>
      <c r="X1097" s="1532"/>
      <c r="Y1097" s="1532"/>
      <c r="Z1097" s="1532"/>
      <c r="AA1097" s="1532"/>
      <c r="AB1097" s="1532"/>
    </row>
    <row r="1098">
      <c r="A1098" s="1814" t="s">
        <v>751</v>
      </c>
      <c r="B1098" s="692">
        <v>0.0</v>
      </c>
      <c r="C1098" s="692">
        <v>0.0</v>
      </c>
      <c r="D1098" s="692">
        <v>0.0</v>
      </c>
      <c r="E1098" s="692">
        <v>0.0</v>
      </c>
      <c r="F1098" s="692">
        <v>0.0</v>
      </c>
      <c r="G1098" s="692">
        <v>0.0</v>
      </c>
      <c r="H1098" s="693">
        <f t="shared" si="773"/>
        <v>0</v>
      </c>
      <c r="I1098" s="701"/>
      <c r="J1098" s="647"/>
      <c r="K1098" s="1814" t="s">
        <v>751</v>
      </c>
      <c r="L1098" s="692">
        <f t="shared" si="771"/>
        <v>0</v>
      </c>
      <c r="M1098" s="701">
        <f t="shared" ref="M1098:M1099" si="775">(L1098-H1098)</f>
        <v>0</v>
      </c>
      <c r="N1098" s="692">
        <v>10.0</v>
      </c>
      <c r="O1098" s="701">
        <f t="shared" si="774"/>
        <v>10</v>
      </c>
      <c r="P1098" s="701"/>
      <c r="Q1098" s="1686"/>
      <c r="R1098" s="1686"/>
      <c r="S1098" s="1532"/>
      <c r="T1098" s="1532"/>
      <c r="U1098" s="1532"/>
      <c r="V1098" s="1532"/>
      <c r="W1098" s="1532"/>
      <c r="X1098" s="1532"/>
      <c r="Y1098" s="1532"/>
      <c r="Z1098" s="1532"/>
      <c r="AA1098" s="1532"/>
      <c r="AB1098" s="1532"/>
    </row>
    <row r="1099">
      <c r="A1099" s="1714" t="s">
        <v>80</v>
      </c>
      <c r="B1099" s="692">
        <v>0.0</v>
      </c>
      <c r="C1099" s="692">
        <v>0.0</v>
      </c>
      <c r="D1099" s="692">
        <v>0.0</v>
      </c>
      <c r="E1099" s="692">
        <v>0.0</v>
      </c>
      <c r="F1099" s="692">
        <v>0.0</v>
      </c>
      <c r="G1099" s="692">
        <v>0.0</v>
      </c>
      <c r="H1099" s="693">
        <f t="shared" si="773"/>
        <v>0</v>
      </c>
      <c r="I1099" s="701"/>
      <c r="J1099" s="647"/>
      <c r="K1099" s="1714" t="s">
        <v>80</v>
      </c>
      <c r="L1099" s="692">
        <f t="shared" si="771"/>
        <v>0</v>
      </c>
      <c r="M1099" s="701">
        <f t="shared" si="775"/>
        <v>0</v>
      </c>
      <c r="N1099" s="692">
        <v>0.0</v>
      </c>
      <c r="O1099" s="701">
        <f>sum(M1099,N1099)</f>
        <v>0</v>
      </c>
      <c r="P1099" s="701"/>
      <c r="Q1099" s="1686"/>
      <c r="R1099" s="1686"/>
      <c r="S1099" s="1532"/>
      <c r="T1099" s="1532"/>
      <c r="U1099" s="1532"/>
      <c r="V1099" s="1532"/>
      <c r="W1099" s="1532"/>
      <c r="X1099" s="1532"/>
      <c r="Y1099" s="1532"/>
      <c r="Z1099" s="1532"/>
      <c r="AA1099" s="1532"/>
      <c r="AB1099" s="1532"/>
    </row>
    <row r="1100">
      <c r="A1100" s="1715" t="s">
        <v>81</v>
      </c>
      <c r="B1100" s="1765">
        <v>6.0</v>
      </c>
      <c r="C1100" s="1765">
        <v>6.0</v>
      </c>
      <c r="D1100" s="1765">
        <v>6.0</v>
      </c>
      <c r="E1100" s="1765">
        <v>7.0</v>
      </c>
      <c r="F1100" s="1765">
        <v>1.0</v>
      </c>
      <c r="G1100" s="1765">
        <v>0.0</v>
      </c>
      <c r="H1100" s="1761">
        <f t="shared" ref="H1100:H1102" si="776">SUM(B1100:G1100)</f>
        <v>26</v>
      </c>
      <c r="I1100" s="1762">
        <f>SUM(H1100:H1104)</f>
        <v>34</v>
      </c>
      <c r="J1100" s="647"/>
      <c r="K1100" s="1715" t="s">
        <v>81</v>
      </c>
      <c r="L1100" s="1765">
        <f t="shared" si="771"/>
        <v>37</v>
      </c>
      <c r="M1100" s="1762">
        <f>(L1100-H1100)-R1100</f>
        <v>9</v>
      </c>
      <c r="N1100" s="1765">
        <v>40.0</v>
      </c>
      <c r="O1100" s="1762">
        <f t="shared" ref="O1100:O1101" si="777">SUM(M1100,N1100)</f>
        <v>49</v>
      </c>
      <c r="P1100" s="1817" t="s">
        <v>2</v>
      </c>
      <c r="Q1100" s="1685"/>
      <c r="R1100" s="1765">
        <v>2.0</v>
      </c>
      <c r="S1100" s="1532"/>
      <c r="T1100" s="1532"/>
      <c r="U1100" s="1532"/>
      <c r="V1100" s="1532"/>
      <c r="W1100" s="1532"/>
      <c r="X1100" s="1532"/>
      <c r="Y1100" s="1532"/>
      <c r="Z1100" s="1532"/>
      <c r="AA1100" s="1532"/>
      <c r="AB1100" s="1532"/>
    </row>
    <row r="1101">
      <c r="A1101" s="1714" t="s">
        <v>77</v>
      </c>
      <c r="B1101" s="692">
        <v>0.0</v>
      </c>
      <c r="C1101" s="692">
        <v>0.0</v>
      </c>
      <c r="D1101" s="692">
        <v>0.0</v>
      </c>
      <c r="E1101" s="692">
        <v>0.0</v>
      </c>
      <c r="F1101" s="692">
        <v>0.0</v>
      </c>
      <c r="G1101" s="692">
        <v>0.0</v>
      </c>
      <c r="H1101" s="693">
        <f t="shared" si="776"/>
        <v>0</v>
      </c>
      <c r="I1101" s="596">
        <f>(I1100/60)</f>
        <v>0.5666666667</v>
      </c>
      <c r="J1101" s="647"/>
      <c r="K1101" s="1714" t="s">
        <v>77</v>
      </c>
      <c r="L1101" s="692">
        <f t="shared" si="771"/>
        <v>10</v>
      </c>
      <c r="M1101" s="701">
        <f>(L1101-H1101-H1102)-R1101</f>
        <v>4</v>
      </c>
      <c r="N1101" s="692">
        <v>6.0</v>
      </c>
      <c r="O1101" s="701">
        <f t="shared" si="777"/>
        <v>10</v>
      </c>
      <c r="P1101" s="701"/>
      <c r="Q1101" s="1686"/>
      <c r="R1101" s="1686"/>
      <c r="S1101" s="1532"/>
      <c r="T1101" s="1532"/>
      <c r="U1101" s="1532"/>
      <c r="V1101" s="1532"/>
      <c r="W1101" s="1532"/>
      <c r="X1101" s="1532"/>
      <c r="Y1101" s="1532"/>
      <c r="Z1101" s="1532"/>
      <c r="AA1101" s="1532"/>
      <c r="AB1101" s="1532"/>
    </row>
    <row r="1102">
      <c r="A1102" s="1714" t="s">
        <v>78</v>
      </c>
      <c r="B1102" s="692">
        <v>0.0</v>
      </c>
      <c r="C1102" s="692">
        <v>0.0</v>
      </c>
      <c r="D1102" s="692">
        <v>4.0</v>
      </c>
      <c r="E1102" s="692">
        <v>2.0</v>
      </c>
      <c r="F1102" s="692">
        <v>0.0</v>
      </c>
      <c r="G1102" s="692">
        <v>0.0</v>
      </c>
      <c r="H1102" s="693">
        <f t="shared" si="776"/>
        <v>6</v>
      </c>
      <c r="I1102" s="701"/>
      <c r="J1102" s="647"/>
      <c r="K1102" s="1714" t="s">
        <v>78</v>
      </c>
      <c r="L1102" s="692" t="str">
        <f t="shared" si="771"/>
        <v>-</v>
      </c>
      <c r="M1102" s="701" t="s">
        <v>79</v>
      </c>
      <c r="N1102" s="692" t="s">
        <v>79</v>
      </c>
      <c r="O1102" s="701" t="s">
        <v>79</v>
      </c>
      <c r="P1102" s="701"/>
      <c r="Q1102" s="1686"/>
      <c r="R1102" s="1686"/>
      <c r="S1102" s="1532"/>
      <c r="T1102" s="1532"/>
      <c r="U1102" s="1532"/>
      <c r="V1102" s="1532"/>
      <c r="W1102" s="1532"/>
      <c r="X1102" s="1532"/>
      <c r="Y1102" s="1532"/>
      <c r="Z1102" s="1532"/>
      <c r="AA1102" s="1532"/>
      <c r="AB1102" s="1532"/>
    </row>
    <row r="1103">
      <c r="A1103" s="1714" t="s">
        <v>446</v>
      </c>
      <c r="B1103" s="692">
        <v>0.0</v>
      </c>
      <c r="C1103" s="692">
        <v>0.0</v>
      </c>
      <c r="D1103" s="692">
        <v>2.0</v>
      </c>
      <c r="E1103" s="692">
        <v>0.0</v>
      </c>
      <c r="F1103" s="692">
        <v>0.0</v>
      </c>
      <c r="G1103" s="692">
        <v>0.0</v>
      </c>
      <c r="H1103" s="693">
        <f t="shared" ref="H1103:H1105" si="778">sum(B1103:G1103)</f>
        <v>2</v>
      </c>
      <c r="I1103" s="701"/>
      <c r="J1103" s="647"/>
      <c r="K1103" s="1714" t="s">
        <v>446</v>
      </c>
      <c r="L1103" s="692">
        <f t="shared" si="771"/>
        <v>10</v>
      </c>
      <c r="M1103" s="701">
        <f>(L1103-H1103)-R1103</f>
        <v>8</v>
      </c>
      <c r="N1103" s="692">
        <v>0.0</v>
      </c>
      <c r="O1103" s="701">
        <f t="shared" ref="O1103:O1104" si="779">SUM(M1103,N1103)</f>
        <v>8</v>
      </c>
      <c r="P1103" s="701"/>
      <c r="Q1103" s="1621" t="s">
        <v>847</v>
      </c>
      <c r="R1103" s="1686"/>
      <c r="S1103" s="1532"/>
      <c r="T1103" s="1532"/>
      <c r="U1103" s="1532"/>
      <c r="V1103" s="1532"/>
      <c r="W1103" s="1532"/>
      <c r="X1103" s="1532"/>
      <c r="Y1103" s="1532"/>
      <c r="Z1103" s="1532"/>
      <c r="AA1103" s="1532"/>
      <c r="AB1103" s="1532"/>
    </row>
    <row r="1104">
      <c r="A1104" s="1814" t="s">
        <v>751</v>
      </c>
      <c r="B1104" s="692">
        <v>0.0</v>
      </c>
      <c r="C1104" s="692">
        <v>0.0</v>
      </c>
      <c r="D1104" s="692">
        <v>0.0</v>
      </c>
      <c r="E1104" s="692">
        <v>0.0</v>
      </c>
      <c r="F1104" s="692">
        <v>0.0</v>
      </c>
      <c r="G1104" s="692">
        <v>0.0</v>
      </c>
      <c r="H1104" s="693">
        <f t="shared" si="778"/>
        <v>0</v>
      </c>
      <c r="I1104" s="701"/>
      <c r="J1104" s="647"/>
      <c r="K1104" s="1814" t="s">
        <v>751</v>
      </c>
      <c r="L1104" s="692">
        <f t="shared" si="771"/>
        <v>0</v>
      </c>
      <c r="M1104" s="701">
        <f t="shared" ref="M1104:M1105" si="780">(L1104-H1104)</f>
        <v>0</v>
      </c>
      <c r="N1104" s="692">
        <v>10.0</v>
      </c>
      <c r="O1104" s="701">
        <f t="shared" si="779"/>
        <v>10</v>
      </c>
      <c r="P1104" s="701"/>
      <c r="Q1104" s="1686"/>
      <c r="R1104" s="1686"/>
      <c r="S1104" s="1532"/>
      <c r="T1104" s="1532"/>
      <c r="U1104" s="1532"/>
      <c r="V1104" s="1532"/>
      <c r="W1104" s="1532"/>
      <c r="X1104" s="1532"/>
      <c r="Y1104" s="1532"/>
      <c r="Z1104" s="1532"/>
      <c r="AA1104" s="1532"/>
      <c r="AB1104" s="1532"/>
    </row>
    <row r="1105">
      <c r="A1105" s="1714" t="s">
        <v>80</v>
      </c>
      <c r="B1105" s="692">
        <v>1.0</v>
      </c>
      <c r="C1105" s="692">
        <v>1.0</v>
      </c>
      <c r="D1105" s="692">
        <v>0.0</v>
      </c>
      <c r="E1105" s="692">
        <v>1.0</v>
      </c>
      <c r="F1105" s="692">
        <v>0.0</v>
      </c>
      <c r="G1105" s="692">
        <v>0.0</v>
      </c>
      <c r="H1105" s="693">
        <f t="shared" si="778"/>
        <v>3</v>
      </c>
      <c r="I1105" s="701"/>
      <c r="J1105" s="647"/>
      <c r="K1105" s="1714" t="s">
        <v>80</v>
      </c>
      <c r="L1105" s="692">
        <f t="shared" si="771"/>
        <v>17</v>
      </c>
      <c r="M1105" s="701">
        <f t="shared" si="780"/>
        <v>14</v>
      </c>
      <c r="N1105" s="692">
        <v>0.0</v>
      </c>
      <c r="O1105" s="701">
        <f>sum(M1105,N1105)</f>
        <v>14</v>
      </c>
      <c r="P1105" s="701"/>
      <c r="Q1105" s="1686"/>
      <c r="R1105" s="1686"/>
      <c r="S1105" s="1532"/>
      <c r="T1105" s="1532"/>
      <c r="U1105" s="1532"/>
      <c r="V1105" s="1532"/>
      <c r="W1105" s="1532"/>
      <c r="X1105" s="1532"/>
      <c r="Y1105" s="1532"/>
      <c r="Z1105" s="1532"/>
      <c r="AA1105" s="1532"/>
      <c r="AB1105" s="1532"/>
    </row>
    <row r="1106">
      <c r="A1106" s="1715" t="s">
        <v>341</v>
      </c>
      <c r="B1106" s="1760">
        <v>4.0</v>
      </c>
      <c r="C1106" s="1760">
        <v>0.0</v>
      </c>
      <c r="D1106" s="1760">
        <v>0.0</v>
      </c>
      <c r="E1106" s="1760">
        <v>0.0</v>
      </c>
      <c r="F1106" s="1760">
        <v>0.0</v>
      </c>
      <c r="G1106" s="1760">
        <v>0.0</v>
      </c>
      <c r="H1106" s="1761">
        <f t="shared" ref="H1106:H1108" si="781">SUM(B1106:G1106)</f>
        <v>4</v>
      </c>
      <c r="I1106" s="1762">
        <f>SUM(H1106:H1110)</f>
        <v>4</v>
      </c>
      <c r="J1106" s="647"/>
      <c r="K1106" s="1715" t="s">
        <v>341</v>
      </c>
      <c r="L1106" s="1765">
        <f t="shared" si="771"/>
        <v>41</v>
      </c>
      <c r="M1106" s="1762">
        <f>(L1106-H1106)-R1106</f>
        <v>37</v>
      </c>
      <c r="N1106" s="1765">
        <v>0.0</v>
      </c>
      <c r="O1106" s="1762">
        <f t="shared" ref="O1106:O1107" si="782">SUM(M1106,N1106)</f>
        <v>37</v>
      </c>
      <c r="P1106" s="1891" t="s">
        <v>631</v>
      </c>
      <c r="Q1106" s="1766"/>
      <c r="R1106" s="1765"/>
      <c r="S1106" s="1532"/>
      <c r="T1106" s="1532"/>
      <c r="U1106" s="1532"/>
      <c r="V1106" s="1532"/>
      <c r="W1106" s="1532"/>
      <c r="X1106" s="1532"/>
      <c r="Y1106" s="1532"/>
      <c r="Z1106" s="1532"/>
      <c r="AA1106" s="1532"/>
      <c r="AB1106" s="1532"/>
    </row>
    <row r="1107">
      <c r="A1107" s="1714" t="s">
        <v>77</v>
      </c>
      <c r="B1107" s="692">
        <v>0.0</v>
      </c>
      <c r="C1107" s="692">
        <v>0.0</v>
      </c>
      <c r="D1107" s="692">
        <v>0.0</v>
      </c>
      <c r="E1107" s="692">
        <v>0.0</v>
      </c>
      <c r="F1107" s="692">
        <v>0.0</v>
      </c>
      <c r="G1107" s="692">
        <v>0.0</v>
      </c>
      <c r="H1107" s="693">
        <f t="shared" si="781"/>
        <v>0</v>
      </c>
      <c r="I1107" s="596">
        <f>(I1106/60)</f>
        <v>0.06666666667</v>
      </c>
      <c r="J1107" s="647"/>
      <c r="K1107" s="1714" t="s">
        <v>77</v>
      </c>
      <c r="L1107" s="692">
        <f t="shared" si="771"/>
        <v>1</v>
      </c>
      <c r="M1107" s="701">
        <f>(L1107-H1107-H1108)-R1107</f>
        <v>1</v>
      </c>
      <c r="N1107" s="692">
        <v>0.0</v>
      </c>
      <c r="O1107" s="701">
        <f t="shared" si="782"/>
        <v>1</v>
      </c>
      <c r="P1107" s="701"/>
      <c r="Q1107" s="1621"/>
      <c r="R1107" s="1621"/>
      <c r="S1107" s="1532"/>
      <c r="T1107" s="1532"/>
      <c r="U1107" s="1532"/>
      <c r="V1107" s="1532"/>
      <c r="W1107" s="1532"/>
      <c r="X1107" s="1532"/>
      <c r="Y1107" s="1532"/>
      <c r="Z1107" s="1532"/>
      <c r="AA1107" s="1532"/>
      <c r="AB1107" s="1532"/>
    </row>
    <row r="1108">
      <c r="A1108" s="1714" t="s">
        <v>78</v>
      </c>
      <c r="B1108" s="692">
        <v>0.0</v>
      </c>
      <c r="C1108" s="692">
        <v>0.0</v>
      </c>
      <c r="D1108" s="692">
        <v>0.0</v>
      </c>
      <c r="E1108" s="692">
        <v>0.0</v>
      </c>
      <c r="F1108" s="692">
        <v>0.0</v>
      </c>
      <c r="G1108" s="692">
        <v>0.0</v>
      </c>
      <c r="H1108" s="693">
        <f t="shared" si="781"/>
        <v>0</v>
      </c>
      <c r="I1108" s="701"/>
      <c r="J1108" s="647"/>
      <c r="K1108" s="1714" t="s">
        <v>78</v>
      </c>
      <c r="L1108" s="692" t="str">
        <f t="shared" si="771"/>
        <v>-</v>
      </c>
      <c r="M1108" s="701" t="s">
        <v>79</v>
      </c>
      <c r="N1108" s="692" t="s">
        <v>79</v>
      </c>
      <c r="O1108" s="701" t="s">
        <v>79</v>
      </c>
      <c r="P1108" s="701"/>
      <c r="Q1108" s="1686"/>
      <c r="R1108" s="1686"/>
      <c r="S1108" s="1532"/>
      <c r="T1108" s="1532"/>
      <c r="U1108" s="1532"/>
      <c r="V1108" s="1532"/>
      <c r="W1108" s="1532"/>
      <c r="X1108" s="1532"/>
      <c r="Y1108" s="1532"/>
      <c r="Z1108" s="1532"/>
      <c r="AA1108" s="1532"/>
      <c r="AB1108" s="1532"/>
    </row>
    <row r="1109">
      <c r="A1109" s="1714" t="s">
        <v>446</v>
      </c>
      <c r="B1109" s="692">
        <v>0.0</v>
      </c>
      <c r="C1109" s="692">
        <v>0.0</v>
      </c>
      <c r="D1109" s="692">
        <v>0.0</v>
      </c>
      <c r="E1109" s="692">
        <v>0.0</v>
      </c>
      <c r="F1109" s="692">
        <v>0.0</v>
      </c>
      <c r="G1109" s="692">
        <v>0.0</v>
      </c>
      <c r="H1109" s="693">
        <f t="shared" ref="H1109:H1111" si="783">sum(B1109:G1109)</f>
        <v>0</v>
      </c>
      <c r="I1109" s="701"/>
      <c r="J1109" s="647"/>
      <c r="K1109" s="1714" t="s">
        <v>446</v>
      </c>
      <c r="L1109" s="692">
        <f t="shared" si="771"/>
        <v>4</v>
      </c>
      <c r="M1109" s="701">
        <f>(L1109-H1109)-R1109</f>
        <v>4</v>
      </c>
      <c r="N1109" s="692">
        <v>0.0</v>
      </c>
      <c r="O1109" s="701">
        <f t="shared" ref="O1109:O1110" si="784">SUM(M1109,N1109)</f>
        <v>4</v>
      </c>
      <c r="P1109" s="701"/>
      <c r="Q1109" s="1621"/>
      <c r="R1109" s="1686"/>
      <c r="S1109" s="1532"/>
      <c r="T1109" s="1532"/>
      <c r="U1109" s="1532"/>
      <c r="V1109" s="1532"/>
      <c r="W1109" s="1532"/>
      <c r="X1109" s="1532"/>
      <c r="Y1109" s="1532"/>
      <c r="Z1109" s="1532"/>
      <c r="AA1109" s="1532"/>
      <c r="AB1109" s="1532"/>
    </row>
    <row r="1110">
      <c r="A1110" s="1814" t="s">
        <v>751</v>
      </c>
      <c r="B1110" s="692">
        <v>0.0</v>
      </c>
      <c r="C1110" s="692">
        <v>0.0</v>
      </c>
      <c r="D1110" s="692">
        <v>0.0</v>
      </c>
      <c r="E1110" s="692">
        <v>0.0</v>
      </c>
      <c r="F1110" s="692">
        <v>0.0</v>
      </c>
      <c r="G1110" s="692">
        <v>0.0</v>
      </c>
      <c r="H1110" s="693">
        <f t="shared" si="783"/>
        <v>0</v>
      </c>
      <c r="I1110" s="701"/>
      <c r="J1110" s="647"/>
      <c r="K1110" s="1814" t="s">
        <v>751</v>
      </c>
      <c r="L1110" s="692">
        <f t="shared" si="771"/>
        <v>3</v>
      </c>
      <c r="M1110" s="701">
        <f t="shared" ref="M1110:M1111" si="785">(L1110-H1110)</f>
        <v>3</v>
      </c>
      <c r="N1110" s="692">
        <v>0.0</v>
      </c>
      <c r="O1110" s="701">
        <f t="shared" si="784"/>
        <v>3</v>
      </c>
      <c r="P1110" s="701"/>
      <c r="Q1110" s="1621"/>
      <c r="R1110" s="1686"/>
      <c r="S1110" s="1532"/>
      <c r="T1110" s="1532"/>
      <c r="U1110" s="1532"/>
      <c r="V1110" s="1532"/>
      <c r="W1110" s="1532"/>
      <c r="X1110" s="1532"/>
      <c r="Y1110" s="1532"/>
      <c r="Z1110" s="1532"/>
      <c r="AA1110" s="1532"/>
      <c r="AB1110" s="1532"/>
    </row>
    <row r="1111">
      <c r="A1111" s="1714" t="s">
        <v>80</v>
      </c>
      <c r="B1111" s="692">
        <v>0.0</v>
      </c>
      <c r="C1111" s="692">
        <v>0.0</v>
      </c>
      <c r="D1111" s="692">
        <v>0.0</v>
      </c>
      <c r="E1111" s="692">
        <v>0.0</v>
      </c>
      <c r="F1111" s="692">
        <v>0.0</v>
      </c>
      <c r="G1111" s="692">
        <v>0.0</v>
      </c>
      <c r="H1111" s="693">
        <f t="shared" si="783"/>
        <v>0</v>
      </c>
      <c r="I1111" s="701"/>
      <c r="J1111" s="647"/>
      <c r="K1111" s="1714" t="s">
        <v>80</v>
      </c>
      <c r="L1111" s="692">
        <f t="shared" si="771"/>
        <v>24</v>
      </c>
      <c r="M1111" s="701">
        <f t="shared" si="785"/>
        <v>24</v>
      </c>
      <c r="N1111" s="692">
        <v>0.0</v>
      </c>
      <c r="O1111" s="701">
        <f>sum(M1111,N1111)</f>
        <v>24</v>
      </c>
      <c r="P1111" s="701"/>
      <c r="Q1111" s="1621"/>
      <c r="R1111" s="1686"/>
      <c r="S1111" s="1532"/>
      <c r="T1111" s="1532"/>
      <c r="U1111" s="1532"/>
      <c r="V1111" s="1532"/>
      <c r="W1111" s="1532"/>
      <c r="X1111" s="1532"/>
      <c r="Y1111" s="1532"/>
      <c r="Z1111" s="1532"/>
      <c r="AA1111" s="1532"/>
      <c r="AB1111" s="1532"/>
    </row>
    <row r="1112">
      <c r="A1112" s="1715" t="s">
        <v>237</v>
      </c>
      <c r="B1112" s="1765">
        <v>3.0</v>
      </c>
      <c r="C1112" s="1765">
        <v>6.0</v>
      </c>
      <c r="D1112" s="1765">
        <v>12.0</v>
      </c>
      <c r="E1112" s="1765">
        <v>1.0</v>
      </c>
      <c r="F1112" s="1765">
        <v>15.0</v>
      </c>
      <c r="G1112" s="1765">
        <v>0.0</v>
      </c>
      <c r="H1112" s="1761">
        <f t="shared" ref="H1112:H1114" si="786">SUM(B1112:G1112)</f>
        <v>37</v>
      </c>
      <c r="I1112" s="1762">
        <f>SUM(H1112:H1116)</f>
        <v>51</v>
      </c>
      <c r="J1112" s="647"/>
      <c r="K1112" s="1715" t="s">
        <v>237</v>
      </c>
      <c r="L1112" s="1765">
        <f t="shared" si="771"/>
        <v>44</v>
      </c>
      <c r="M1112" s="1762">
        <f>(L1112-H1112)-R1112</f>
        <v>7</v>
      </c>
      <c r="N1112" s="1765">
        <v>60.0</v>
      </c>
      <c r="O1112" s="1762">
        <f t="shared" ref="O1112:O1113" si="787">SUM(M1112,N1112)</f>
        <v>67</v>
      </c>
      <c r="P1112" s="1817" t="s">
        <v>2</v>
      </c>
      <c r="Q1112" s="1766" t="s">
        <v>848</v>
      </c>
      <c r="R1112" s="1716"/>
      <c r="S1112" s="1532"/>
      <c r="T1112" s="1532"/>
      <c r="U1112" s="1532"/>
      <c r="V1112" s="1532"/>
      <c r="W1112" s="1532"/>
      <c r="X1112" s="1532"/>
      <c r="Y1112" s="1532"/>
      <c r="Z1112" s="1532"/>
      <c r="AA1112" s="1532"/>
      <c r="AB1112" s="1532"/>
    </row>
    <row r="1113">
      <c r="A1113" s="1714" t="s">
        <v>77</v>
      </c>
      <c r="B1113" s="692">
        <v>0.0</v>
      </c>
      <c r="C1113" s="692">
        <v>0.0</v>
      </c>
      <c r="D1113" s="692">
        <v>0.0</v>
      </c>
      <c r="E1113" s="692">
        <v>0.0</v>
      </c>
      <c r="F1113" s="692">
        <v>0.0</v>
      </c>
      <c r="G1113" s="692">
        <v>0.0</v>
      </c>
      <c r="H1113" s="693">
        <f t="shared" si="786"/>
        <v>0</v>
      </c>
      <c r="I1113" s="596">
        <f>(I1112/60)</f>
        <v>0.85</v>
      </c>
      <c r="J1113" s="647"/>
      <c r="K1113" s="1714" t="s">
        <v>77</v>
      </c>
      <c r="L1113" s="692">
        <f t="shared" si="771"/>
        <v>13</v>
      </c>
      <c r="M1113" s="701">
        <f>(L1113-H1113-H1114)-R1113</f>
        <v>3</v>
      </c>
      <c r="N1113" s="692">
        <v>7.0</v>
      </c>
      <c r="O1113" s="701">
        <f t="shared" si="787"/>
        <v>10</v>
      </c>
      <c r="P1113" s="701"/>
      <c r="Q1113" s="1621"/>
      <c r="R1113" s="1621"/>
      <c r="S1113" s="1532"/>
      <c r="T1113" s="1532"/>
      <c r="U1113" s="1532"/>
      <c r="V1113" s="1532"/>
      <c r="W1113" s="1532"/>
      <c r="X1113" s="1532"/>
      <c r="Y1113" s="1532"/>
      <c r="Z1113" s="1532"/>
      <c r="AA1113" s="1532"/>
      <c r="AB1113" s="1532"/>
    </row>
    <row r="1114">
      <c r="A1114" s="1714" t="s">
        <v>78</v>
      </c>
      <c r="B1114" s="692">
        <v>0.0</v>
      </c>
      <c r="C1114" s="692">
        <v>2.0</v>
      </c>
      <c r="D1114" s="692">
        <v>7.0</v>
      </c>
      <c r="E1114" s="692">
        <v>0.0</v>
      </c>
      <c r="F1114" s="692">
        <v>1.0</v>
      </c>
      <c r="G1114" s="692">
        <v>0.0</v>
      </c>
      <c r="H1114" s="693">
        <f t="shared" si="786"/>
        <v>10</v>
      </c>
      <c r="I1114" s="701"/>
      <c r="J1114" s="647"/>
      <c r="K1114" s="1714" t="s">
        <v>78</v>
      </c>
      <c r="L1114" s="692" t="str">
        <f t="shared" si="771"/>
        <v>-</v>
      </c>
      <c r="M1114" s="701" t="s">
        <v>79</v>
      </c>
      <c r="N1114" s="692" t="s">
        <v>79</v>
      </c>
      <c r="O1114" s="701" t="s">
        <v>79</v>
      </c>
      <c r="P1114" s="701"/>
      <c r="Q1114" s="1686"/>
      <c r="R1114" s="1686"/>
      <c r="S1114" s="1532"/>
      <c r="T1114" s="1532"/>
      <c r="U1114" s="1532"/>
      <c r="V1114" s="1532"/>
      <c r="W1114" s="1532"/>
      <c r="X1114" s="1532"/>
      <c r="Y1114" s="1532"/>
      <c r="Z1114" s="1532"/>
      <c r="AA1114" s="1532"/>
      <c r="AB1114" s="1532"/>
    </row>
    <row r="1115">
      <c r="A1115" s="1714" t="s">
        <v>446</v>
      </c>
      <c r="B1115" s="692">
        <v>0.0</v>
      </c>
      <c r="C1115" s="692">
        <v>0.0</v>
      </c>
      <c r="D1115" s="692">
        <v>0.0</v>
      </c>
      <c r="E1115" s="692">
        <v>1.0</v>
      </c>
      <c r="F1115" s="692">
        <v>3.0</v>
      </c>
      <c r="G1115" s="692">
        <v>0.0</v>
      </c>
      <c r="H1115" s="693">
        <f t="shared" ref="H1115:H1117" si="788">sum(B1115:G1115)</f>
        <v>4</v>
      </c>
      <c r="I1115" s="701"/>
      <c r="J1115" s="647"/>
      <c r="K1115" s="1714" t="s">
        <v>446</v>
      </c>
      <c r="L1115" s="692">
        <f t="shared" si="771"/>
        <v>4</v>
      </c>
      <c r="M1115" s="701">
        <f>(L1115-H1115)-R1115</f>
        <v>0</v>
      </c>
      <c r="N1115" s="692">
        <v>0.0</v>
      </c>
      <c r="O1115" s="701">
        <f t="shared" ref="O1115:O1116" si="789">SUM(M1115,N1115)</f>
        <v>0</v>
      </c>
      <c r="P1115" s="701"/>
      <c r="Q1115" s="1621" t="s">
        <v>849</v>
      </c>
      <c r="R1115" s="1686"/>
      <c r="S1115" s="1532"/>
      <c r="T1115" s="1532"/>
      <c r="U1115" s="1532"/>
      <c r="V1115" s="1532"/>
      <c r="W1115" s="1532"/>
      <c r="X1115" s="1532"/>
      <c r="Y1115" s="1532"/>
      <c r="Z1115" s="1532"/>
      <c r="AA1115" s="1532"/>
      <c r="AB1115" s="1532"/>
    </row>
    <row r="1116">
      <c r="A1116" s="1814" t="s">
        <v>751</v>
      </c>
      <c r="B1116" s="692">
        <v>0.0</v>
      </c>
      <c r="C1116" s="692">
        <v>0.0</v>
      </c>
      <c r="D1116" s="692">
        <v>0.0</v>
      </c>
      <c r="E1116" s="692">
        <v>0.0</v>
      </c>
      <c r="F1116" s="692">
        <v>0.0</v>
      </c>
      <c r="G1116" s="692">
        <v>0.0</v>
      </c>
      <c r="H1116" s="693">
        <f t="shared" si="788"/>
        <v>0</v>
      </c>
      <c r="I1116" s="701"/>
      <c r="J1116" s="647"/>
      <c r="K1116" s="1814" t="s">
        <v>751</v>
      </c>
      <c r="L1116" s="692">
        <f t="shared" si="771"/>
        <v>0</v>
      </c>
      <c r="M1116" s="701">
        <f t="shared" ref="M1116:M1117" si="790">(L1116-H1116)</f>
        <v>0</v>
      </c>
      <c r="N1116" s="692">
        <v>10.0</v>
      </c>
      <c r="O1116" s="701">
        <f t="shared" si="789"/>
        <v>10</v>
      </c>
      <c r="P1116" s="701"/>
      <c r="Q1116" s="1621"/>
      <c r="R1116" s="1686"/>
      <c r="S1116" s="1532"/>
      <c r="T1116" s="1532"/>
      <c r="U1116" s="1532"/>
      <c r="V1116" s="1532"/>
      <c r="W1116" s="1532"/>
      <c r="X1116" s="1532"/>
      <c r="Y1116" s="1532"/>
      <c r="Z1116" s="1532"/>
      <c r="AA1116" s="1532"/>
      <c r="AB1116" s="1532"/>
    </row>
    <row r="1117">
      <c r="A1117" s="1714" t="s">
        <v>80</v>
      </c>
      <c r="B1117" s="692">
        <v>0.0</v>
      </c>
      <c r="C1117" s="692">
        <v>0.0</v>
      </c>
      <c r="D1117" s="692">
        <v>0.0</v>
      </c>
      <c r="E1117" s="692">
        <v>0.0</v>
      </c>
      <c r="F1117" s="692">
        <v>0.0</v>
      </c>
      <c r="G1117" s="692">
        <v>0.0</v>
      </c>
      <c r="H1117" s="693">
        <f t="shared" si="788"/>
        <v>0</v>
      </c>
      <c r="I1117" s="701"/>
      <c r="J1117" s="647"/>
      <c r="K1117" s="1714" t="s">
        <v>80</v>
      </c>
      <c r="L1117" s="692">
        <f t="shared" si="771"/>
        <v>30</v>
      </c>
      <c r="M1117" s="701">
        <f t="shared" si="790"/>
        <v>30</v>
      </c>
      <c r="N1117" s="692">
        <v>0.0</v>
      </c>
      <c r="O1117" s="701">
        <f>sum(M1117,N1117)</f>
        <v>30</v>
      </c>
      <c r="P1117" s="701"/>
      <c r="Q1117" s="1621"/>
      <c r="R1117" s="1686"/>
      <c r="S1117" s="1532"/>
      <c r="T1117" s="1532"/>
      <c r="U1117" s="1532"/>
      <c r="V1117" s="1532"/>
      <c r="W1117" s="1532"/>
      <c r="X1117" s="1532"/>
      <c r="Y1117" s="1532"/>
      <c r="Z1117" s="1532"/>
      <c r="AA1117" s="1532"/>
      <c r="AB1117" s="1532"/>
    </row>
    <row r="1118">
      <c r="A1118" s="535" t="s">
        <v>134</v>
      </c>
      <c r="B1118" s="1760">
        <v>0.0</v>
      </c>
      <c r="C1118" s="1760">
        <v>5.0</v>
      </c>
      <c r="D1118" s="1760">
        <v>4.0</v>
      </c>
      <c r="E1118" s="1760">
        <v>5.0</v>
      </c>
      <c r="F1118" s="1760">
        <v>7.0</v>
      </c>
      <c r="G1118" s="1760">
        <v>3.0</v>
      </c>
      <c r="H1118" s="1761">
        <f t="shared" ref="H1118:H1120" si="791">SUM(B1118:G1118)</f>
        <v>24</v>
      </c>
      <c r="I1118" s="1762">
        <f>SUM(H1118:H1122)</f>
        <v>34</v>
      </c>
      <c r="J1118" s="647"/>
      <c r="K1118" s="535" t="s">
        <v>134</v>
      </c>
      <c r="L1118" s="1765">
        <f t="shared" si="771"/>
        <v>32</v>
      </c>
      <c r="M1118" s="1762">
        <f>(L1118-H1118)-R1118</f>
        <v>8</v>
      </c>
      <c r="N1118" s="1765">
        <v>20.0</v>
      </c>
      <c r="O1118" s="1762">
        <f t="shared" ref="O1118:O1119" si="792">SUM(M1118,N1118)</f>
        <v>28</v>
      </c>
      <c r="P1118" s="1817" t="s">
        <v>2</v>
      </c>
      <c r="Q1118" s="1574"/>
      <c r="R1118" s="1716"/>
      <c r="S1118" s="1532"/>
      <c r="T1118" s="1532"/>
      <c r="U1118" s="1532"/>
      <c r="V1118" s="1532"/>
      <c r="W1118" s="1532"/>
      <c r="X1118" s="1532"/>
      <c r="Y1118" s="1532"/>
      <c r="Z1118" s="1532"/>
      <c r="AA1118" s="1532"/>
      <c r="AB1118" s="1532"/>
    </row>
    <row r="1119">
      <c r="A1119" s="1714" t="s">
        <v>77</v>
      </c>
      <c r="B1119" s="692">
        <v>0.0</v>
      </c>
      <c r="C1119" s="692">
        <v>0.0</v>
      </c>
      <c r="D1119" s="692">
        <v>0.0</v>
      </c>
      <c r="E1119" s="692">
        <v>0.0</v>
      </c>
      <c r="F1119" s="692">
        <v>0.0</v>
      </c>
      <c r="G1119" s="692">
        <v>0.0</v>
      </c>
      <c r="H1119" s="693">
        <f t="shared" si="791"/>
        <v>0</v>
      </c>
      <c r="I1119" s="596">
        <f>(I1118/60)</f>
        <v>0.5666666667</v>
      </c>
      <c r="J1119" s="647"/>
      <c r="K1119" s="1714" t="s">
        <v>77</v>
      </c>
      <c r="L1119" s="692">
        <v>10.0</v>
      </c>
      <c r="M1119" s="701">
        <f>(L1119-H1119-H1120)-R1119</f>
        <v>0</v>
      </c>
      <c r="N1119" s="692">
        <v>0.0</v>
      </c>
      <c r="O1119" s="701">
        <f t="shared" si="792"/>
        <v>0</v>
      </c>
      <c r="P1119" s="692"/>
      <c r="Q1119" s="1621"/>
      <c r="R1119" s="1686"/>
      <c r="S1119" s="1532"/>
      <c r="T1119" s="1532"/>
      <c r="U1119" s="1532"/>
      <c r="V1119" s="1532"/>
      <c r="W1119" s="1532"/>
      <c r="X1119" s="1532"/>
      <c r="Y1119" s="1532"/>
      <c r="Z1119" s="1532"/>
      <c r="AA1119" s="1532"/>
      <c r="AB1119" s="1532"/>
    </row>
    <row r="1120">
      <c r="A1120" s="1714" t="s">
        <v>78</v>
      </c>
      <c r="B1120" s="692">
        <v>0.0</v>
      </c>
      <c r="C1120" s="692">
        <v>0.0</v>
      </c>
      <c r="D1120" s="692">
        <v>3.0</v>
      </c>
      <c r="E1120" s="692">
        <v>2.0</v>
      </c>
      <c r="F1120" s="692">
        <v>2.0</v>
      </c>
      <c r="G1120" s="692">
        <v>3.0</v>
      </c>
      <c r="H1120" s="693">
        <f t="shared" si="791"/>
        <v>10</v>
      </c>
      <c r="I1120" s="701"/>
      <c r="J1120" s="647"/>
      <c r="K1120" s="1714" t="s">
        <v>78</v>
      </c>
      <c r="L1120" s="692" t="str">
        <f t="shared" ref="L1120:L1133" si="793">O539</f>
        <v>-</v>
      </c>
      <c r="M1120" s="701" t="s">
        <v>79</v>
      </c>
      <c r="N1120" s="692" t="s">
        <v>79</v>
      </c>
      <c r="O1120" s="701" t="s">
        <v>79</v>
      </c>
      <c r="P1120" s="701"/>
      <c r="Q1120" s="1595"/>
      <c r="R1120" s="1686"/>
      <c r="S1120" s="1532"/>
      <c r="T1120" s="1532"/>
      <c r="U1120" s="1532"/>
      <c r="V1120" s="1532"/>
      <c r="W1120" s="1532"/>
      <c r="X1120" s="1532"/>
      <c r="Y1120" s="1532"/>
      <c r="Z1120" s="1532"/>
      <c r="AA1120" s="1532"/>
      <c r="AB1120" s="1532"/>
    </row>
    <row r="1121">
      <c r="A1121" s="1714" t="s">
        <v>446</v>
      </c>
      <c r="B1121" s="692">
        <v>0.0</v>
      </c>
      <c r="C1121" s="692">
        <v>0.0</v>
      </c>
      <c r="D1121" s="692">
        <v>0.0</v>
      </c>
      <c r="E1121" s="692">
        <v>0.0</v>
      </c>
      <c r="F1121" s="692">
        <v>0.0</v>
      </c>
      <c r="G1121" s="692">
        <v>0.0</v>
      </c>
      <c r="H1121" s="693">
        <f t="shared" ref="H1121:H1123" si="794">sum(B1121:G1121)</f>
        <v>0</v>
      </c>
      <c r="I1121" s="701"/>
      <c r="J1121" s="647"/>
      <c r="K1121" s="1714" t="s">
        <v>446</v>
      </c>
      <c r="L1121" s="692">
        <f t="shared" si="793"/>
        <v>1</v>
      </c>
      <c r="M1121" s="701">
        <f>(L1121-H1121)-R1121</f>
        <v>1</v>
      </c>
      <c r="N1121" s="692">
        <v>5.0</v>
      </c>
      <c r="O1121" s="701">
        <f t="shared" ref="O1121:O1122" si="795">SUM(M1121,N1121)</f>
        <v>6</v>
      </c>
      <c r="P1121" s="692"/>
      <c r="Q1121" s="1621" t="s">
        <v>850</v>
      </c>
      <c r="R1121" s="1686"/>
      <c r="S1121" s="1532"/>
      <c r="T1121" s="1532"/>
      <c r="U1121" s="1532"/>
      <c r="V1121" s="1532"/>
      <c r="W1121" s="1532"/>
      <c r="X1121" s="1532"/>
      <c r="Y1121" s="1532"/>
      <c r="Z1121" s="1532"/>
      <c r="AA1121" s="1532"/>
      <c r="AB1121" s="1532"/>
    </row>
    <row r="1122">
      <c r="A1122" s="1814" t="s">
        <v>751</v>
      </c>
      <c r="B1122" s="692">
        <v>0.0</v>
      </c>
      <c r="C1122" s="692">
        <v>0.0</v>
      </c>
      <c r="D1122" s="692">
        <v>0.0</v>
      </c>
      <c r="E1122" s="692">
        <v>0.0</v>
      </c>
      <c r="F1122" s="692">
        <v>0.0</v>
      </c>
      <c r="G1122" s="692">
        <v>0.0</v>
      </c>
      <c r="H1122" s="693">
        <f t="shared" si="794"/>
        <v>0</v>
      </c>
      <c r="I1122" s="701"/>
      <c r="J1122" s="647"/>
      <c r="K1122" s="1814" t="s">
        <v>751</v>
      </c>
      <c r="L1122" s="692">
        <f t="shared" si="793"/>
        <v>0</v>
      </c>
      <c r="M1122" s="701">
        <f t="shared" ref="M1122:M1123" si="796">(L1122-H1122)</f>
        <v>0</v>
      </c>
      <c r="N1122" s="692">
        <v>10.0</v>
      </c>
      <c r="O1122" s="701">
        <f t="shared" si="795"/>
        <v>10</v>
      </c>
      <c r="P1122" s="701"/>
      <c r="Q1122" s="1595"/>
      <c r="R1122" s="1686"/>
      <c r="S1122" s="1532"/>
      <c r="T1122" s="1532"/>
      <c r="U1122" s="1532"/>
      <c r="V1122" s="1532"/>
      <c r="W1122" s="1532"/>
      <c r="X1122" s="1532"/>
      <c r="Y1122" s="1532"/>
      <c r="Z1122" s="1532"/>
      <c r="AA1122" s="1532"/>
      <c r="AB1122" s="1532"/>
    </row>
    <row r="1123">
      <c r="A1123" s="1714" t="s">
        <v>80</v>
      </c>
      <c r="B1123" s="692">
        <v>0.0</v>
      </c>
      <c r="C1123" s="692">
        <v>0.0</v>
      </c>
      <c r="D1123" s="692">
        <v>0.0</v>
      </c>
      <c r="E1123" s="692">
        <v>0.0</v>
      </c>
      <c r="F1123" s="692">
        <v>0.0</v>
      </c>
      <c r="G1123" s="692">
        <v>0.0</v>
      </c>
      <c r="H1123" s="693">
        <f t="shared" si="794"/>
        <v>0</v>
      </c>
      <c r="I1123" s="701"/>
      <c r="J1123" s="647"/>
      <c r="K1123" s="1714" t="s">
        <v>80</v>
      </c>
      <c r="L1123" s="692">
        <f t="shared" si="793"/>
        <v>29</v>
      </c>
      <c r="M1123" s="701">
        <f t="shared" si="796"/>
        <v>29</v>
      </c>
      <c r="N1123" s="692">
        <v>0.0</v>
      </c>
      <c r="O1123" s="701">
        <f>sum(M1123,N1123)</f>
        <v>29</v>
      </c>
      <c r="P1123" s="1816"/>
      <c r="Q1123" s="1816" t="s">
        <v>851</v>
      </c>
      <c r="R1123" s="1686"/>
      <c r="S1123" s="1532"/>
      <c r="T1123" s="1532"/>
      <c r="U1123" s="1532"/>
      <c r="V1123" s="1532"/>
      <c r="W1123" s="1532"/>
      <c r="X1123" s="1532"/>
      <c r="Y1123" s="1532"/>
      <c r="Z1123" s="1532"/>
      <c r="AA1123" s="1532"/>
      <c r="AB1123" s="1532"/>
    </row>
    <row r="1124">
      <c r="A1124" s="535" t="s">
        <v>597</v>
      </c>
      <c r="B1124" s="1760">
        <v>4.0</v>
      </c>
      <c r="C1124" s="1760">
        <v>6.0</v>
      </c>
      <c r="D1124" s="1760">
        <v>1.0</v>
      </c>
      <c r="E1124" s="1760">
        <v>0.0</v>
      </c>
      <c r="F1124" s="1760">
        <v>10.0</v>
      </c>
      <c r="G1124" s="1760">
        <v>0.0</v>
      </c>
      <c r="H1124" s="1761">
        <f t="shared" ref="H1124:H1126" si="797">SUM(B1124:G1124)</f>
        <v>21</v>
      </c>
      <c r="I1124" s="1762">
        <f>SUM(H1124:H1128)</f>
        <v>29</v>
      </c>
      <c r="J1124" s="647"/>
      <c r="K1124" s="535" t="s">
        <v>597</v>
      </c>
      <c r="L1124" s="1765">
        <f t="shared" si="793"/>
        <v>38</v>
      </c>
      <c r="M1124" s="1762">
        <f>(L1124-H1124)-R1124</f>
        <v>15</v>
      </c>
      <c r="N1124" s="1765">
        <v>30.0</v>
      </c>
      <c r="O1124" s="1762">
        <f t="shared" ref="O1124:O1125" si="798">SUM(M1124,N1124)</f>
        <v>45</v>
      </c>
      <c r="P1124" s="1817" t="s">
        <v>2</v>
      </c>
      <c r="Q1124" s="1765"/>
      <c r="R1124" s="1765">
        <v>2.0</v>
      </c>
      <c r="S1124" s="1532"/>
      <c r="T1124" s="1532"/>
      <c r="U1124" s="1532"/>
      <c r="V1124" s="1532"/>
      <c r="W1124" s="1532"/>
      <c r="X1124" s="1532"/>
      <c r="Y1124" s="1532"/>
      <c r="Z1124" s="1532"/>
      <c r="AA1124" s="1532"/>
      <c r="AB1124" s="1532"/>
    </row>
    <row r="1125">
      <c r="A1125" s="1714" t="s">
        <v>77</v>
      </c>
      <c r="B1125" s="692">
        <v>0.0</v>
      </c>
      <c r="C1125" s="692">
        <v>0.0</v>
      </c>
      <c r="D1125" s="692">
        <v>0.0</v>
      </c>
      <c r="E1125" s="692">
        <v>0.0</v>
      </c>
      <c r="F1125" s="692">
        <v>0.0</v>
      </c>
      <c r="G1125" s="692">
        <v>0.0</v>
      </c>
      <c r="H1125" s="693">
        <f t="shared" si="797"/>
        <v>0</v>
      </c>
      <c r="I1125" s="596">
        <f>(I1124/60)</f>
        <v>0.4833333333</v>
      </c>
      <c r="J1125" s="647"/>
      <c r="K1125" s="1714" t="s">
        <v>77</v>
      </c>
      <c r="L1125" s="692">
        <f t="shared" si="793"/>
        <v>8</v>
      </c>
      <c r="M1125" s="701">
        <f>(L1125-H1125-H1126)-R1125</f>
        <v>5</v>
      </c>
      <c r="N1125" s="692">
        <v>5.0</v>
      </c>
      <c r="O1125" s="701">
        <f t="shared" si="798"/>
        <v>10</v>
      </c>
      <c r="P1125" s="1769"/>
      <c r="Q1125" s="1595"/>
      <c r="R1125" s="1686"/>
      <c r="S1125" s="1532"/>
      <c r="T1125" s="1532"/>
      <c r="U1125" s="1532"/>
      <c r="V1125" s="1532"/>
      <c r="W1125" s="1532"/>
      <c r="X1125" s="1532"/>
      <c r="Y1125" s="1532"/>
      <c r="Z1125" s="1532"/>
      <c r="AA1125" s="1532"/>
      <c r="AB1125" s="1532"/>
    </row>
    <row r="1126">
      <c r="A1126" s="1714" t="s">
        <v>78</v>
      </c>
      <c r="B1126" s="692">
        <v>3.0</v>
      </c>
      <c r="C1126" s="692">
        <v>0.0</v>
      </c>
      <c r="D1126" s="692">
        <v>0.0</v>
      </c>
      <c r="E1126" s="692">
        <v>0.0</v>
      </c>
      <c r="F1126" s="692">
        <v>0.0</v>
      </c>
      <c r="G1126" s="692">
        <v>0.0</v>
      </c>
      <c r="H1126" s="693">
        <f t="shared" si="797"/>
        <v>3</v>
      </c>
      <c r="I1126" s="701"/>
      <c r="J1126" s="647"/>
      <c r="K1126" s="1714" t="s">
        <v>78</v>
      </c>
      <c r="L1126" s="692" t="str">
        <f t="shared" si="793"/>
        <v>-</v>
      </c>
      <c r="M1126" s="701" t="s">
        <v>79</v>
      </c>
      <c r="N1126" s="692" t="s">
        <v>79</v>
      </c>
      <c r="O1126" s="701" t="s">
        <v>79</v>
      </c>
      <c r="P1126" s="701"/>
      <c r="Q1126" s="1595"/>
      <c r="R1126" s="1686"/>
      <c r="S1126" s="1532"/>
      <c r="T1126" s="1532"/>
      <c r="U1126" s="1532"/>
      <c r="V1126" s="1532"/>
      <c r="W1126" s="1532"/>
      <c r="X1126" s="1532"/>
      <c r="Y1126" s="1532"/>
      <c r="Z1126" s="1532"/>
      <c r="AA1126" s="1532"/>
      <c r="AB1126" s="1532"/>
    </row>
    <row r="1127">
      <c r="A1127" s="1714" t="s">
        <v>446</v>
      </c>
      <c r="B1127" s="692">
        <v>1.0</v>
      </c>
      <c r="C1127" s="692">
        <v>3.0</v>
      </c>
      <c r="D1127" s="692">
        <v>0.0</v>
      </c>
      <c r="E1127" s="692">
        <v>0.0</v>
      </c>
      <c r="F1127" s="692">
        <v>1.0</v>
      </c>
      <c r="G1127" s="692">
        <v>0.0</v>
      </c>
      <c r="H1127" s="693">
        <f t="shared" ref="H1127:H1129" si="799">sum(B1127:G1127)</f>
        <v>5</v>
      </c>
      <c r="I1127" s="701"/>
      <c r="J1127" s="647"/>
      <c r="K1127" s="1714" t="s">
        <v>446</v>
      </c>
      <c r="L1127" s="692">
        <f t="shared" si="793"/>
        <v>10</v>
      </c>
      <c r="M1127" s="701">
        <f>(L1127-H1127)-R1127</f>
        <v>5</v>
      </c>
      <c r="N1127" s="692">
        <v>5.0</v>
      </c>
      <c r="O1127" s="701">
        <f t="shared" ref="O1127:O1128" si="800">SUM(M1127,N1127)</f>
        <v>10</v>
      </c>
      <c r="P1127" s="692"/>
      <c r="Q1127" s="692"/>
      <c r="R1127" s="1686"/>
      <c r="S1127" s="1532"/>
      <c r="T1127" s="1532"/>
      <c r="U1127" s="1532"/>
      <c r="V1127" s="1532"/>
      <c r="W1127" s="1532"/>
      <c r="X1127" s="1532"/>
      <c r="Y1127" s="1532"/>
      <c r="Z1127" s="1532"/>
      <c r="AA1127" s="1532"/>
      <c r="AB1127" s="1532"/>
    </row>
    <row r="1128">
      <c r="A1128" s="1814" t="s">
        <v>751</v>
      </c>
      <c r="B1128" s="692">
        <v>0.0</v>
      </c>
      <c r="C1128" s="692">
        <v>0.0</v>
      </c>
      <c r="D1128" s="692">
        <v>0.0</v>
      </c>
      <c r="E1128" s="692">
        <v>0.0</v>
      </c>
      <c r="F1128" s="692">
        <v>0.0</v>
      </c>
      <c r="G1128" s="692">
        <v>0.0</v>
      </c>
      <c r="H1128" s="693">
        <f t="shared" si="799"/>
        <v>0</v>
      </c>
      <c r="I1128" s="701"/>
      <c r="J1128" s="647"/>
      <c r="K1128" s="1814" t="s">
        <v>751</v>
      </c>
      <c r="L1128" s="692">
        <f t="shared" si="793"/>
        <v>0</v>
      </c>
      <c r="M1128" s="701">
        <f t="shared" ref="M1128:M1129" si="801">(L1128-H1128)</f>
        <v>0</v>
      </c>
      <c r="N1128" s="692">
        <v>10.0</v>
      </c>
      <c r="O1128" s="701">
        <f t="shared" si="800"/>
        <v>10</v>
      </c>
      <c r="P1128" s="701"/>
      <c r="Q1128" s="1595"/>
      <c r="R1128" s="1686"/>
      <c r="S1128" s="1532"/>
      <c r="T1128" s="1532"/>
      <c r="U1128" s="1532"/>
      <c r="V1128" s="1532"/>
      <c r="W1128" s="1532"/>
      <c r="X1128" s="1532"/>
      <c r="Y1128" s="1532"/>
      <c r="Z1128" s="1532"/>
      <c r="AA1128" s="1532"/>
      <c r="AB1128" s="1532"/>
    </row>
    <row r="1129">
      <c r="A1129" s="1714" t="s">
        <v>80</v>
      </c>
      <c r="B1129" s="692">
        <v>0.0</v>
      </c>
      <c r="C1129" s="692">
        <v>0.0</v>
      </c>
      <c r="D1129" s="692">
        <v>0.0</v>
      </c>
      <c r="E1129" s="692">
        <v>0.0</v>
      </c>
      <c r="F1129" s="692">
        <v>0.0</v>
      </c>
      <c r="G1129" s="692">
        <v>0.0</v>
      </c>
      <c r="H1129" s="693">
        <f t="shared" si="799"/>
        <v>0</v>
      </c>
      <c r="I1129" s="701"/>
      <c r="J1129" s="647"/>
      <c r="K1129" s="1714" t="s">
        <v>80</v>
      </c>
      <c r="L1129" s="692">
        <f t="shared" si="793"/>
        <v>27</v>
      </c>
      <c r="M1129" s="701">
        <f t="shared" si="801"/>
        <v>27</v>
      </c>
      <c r="N1129" s="692">
        <v>0.0</v>
      </c>
      <c r="O1129" s="701">
        <f>sum(M1129,N1129)</f>
        <v>27</v>
      </c>
      <c r="P1129" s="701"/>
      <c r="Q1129" s="1595"/>
      <c r="R1129" s="1686"/>
      <c r="S1129" s="1532"/>
      <c r="T1129" s="1532"/>
      <c r="U1129" s="1532"/>
      <c r="V1129" s="1532"/>
      <c r="W1129" s="1532"/>
      <c r="X1129" s="1532"/>
      <c r="Y1129" s="1532"/>
      <c r="Z1129" s="1532"/>
      <c r="AA1129" s="1532"/>
      <c r="AB1129" s="1532"/>
    </row>
    <row r="1130">
      <c r="A1130" s="1715" t="s">
        <v>24</v>
      </c>
      <c r="B1130" s="1760">
        <v>0.0</v>
      </c>
      <c r="C1130" s="1760">
        <v>0.0</v>
      </c>
      <c r="D1130" s="1760">
        <v>0.0</v>
      </c>
      <c r="E1130" s="1760">
        <v>0.0</v>
      </c>
      <c r="F1130" s="1760">
        <v>0.0</v>
      </c>
      <c r="G1130" s="1760">
        <v>0.0</v>
      </c>
      <c r="H1130" s="1761">
        <f t="shared" ref="H1130:H1132" si="802">SUM(B1130:G1130)</f>
        <v>0</v>
      </c>
      <c r="I1130" s="1762">
        <f>SUM(H1130:H1134)</f>
        <v>7</v>
      </c>
      <c r="J1130" s="647"/>
      <c r="K1130" s="1715" t="s">
        <v>24</v>
      </c>
      <c r="L1130" s="1765">
        <f t="shared" si="793"/>
        <v>46</v>
      </c>
      <c r="M1130" s="1762">
        <f>(L1130-H1130)-R1130</f>
        <v>46</v>
      </c>
      <c r="N1130" s="1765">
        <v>0.0</v>
      </c>
      <c r="O1130" s="1762">
        <f t="shared" ref="O1130:O1131" si="803">SUM(M1130,N1130)</f>
        <v>46</v>
      </c>
      <c r="P1130" s="1817"/>
      <c r="Q1130" s="1817"/>
      <c r="R1130" s="1762"/>
      <c r="S1130" s="1532"/>
      <c r="T1130" s="1532"/>
      <c r="U1130" s="1532"/>
      <c r="V1130" s="1532"/>
      <c r="W1130" s="1532"/>
      <c r="X1130" s="1532"/>
      <c r="Y1130" s="1532"/>
      <c r="Z1130" s="1532"/>
      <c r="AA1130" s="1532"/>
      <c r="AB1130" s="1532"/>
    </row>
    <row r="1131">
      <c r="A1131" s="1714" t="s">
        <v>77</v>
      </c>
      <c r="B1131" s="692">
        <v>0.0</v>
      </c>
      <c r="C1131" s="692">
        <v>0.0</v>
      </c>
      <c r="D1131" s="692">
        <v>0.0</v>
      </c>
      <c r="E1131" s="692">
        <v>0.0</v>
      </c>
      <c r="F1131" s="692">
        <v>0.0</v>
      </c>
      <c r="G1131" s="692">
        <v>0.0</v>
      </c>
      <c r="H1131" s="693">
        <f t="shared" si="802"/>
        <v>0</v>
      </c>
      <c r="I1131" s="596">
        <f>(I1130/60)</f>
        <v>0.1166666667</v>
      </c>
      <c r="J1131" s="647"/>
      <c r="K1131" s="1714" t="s">
        <v>77</v>
      </c>
      <c r="L1131" s="692">
        <f t="shared" si="793"/>
        <v>5</v>
      </c>
      <c r="M1131" s="701">
        <f>(L1131-H1131-H1132)-R1131</f>
        <v>2</v>
      </c>
      <c r="N1131" s="692">
        <v>0.0</v>
      </c>
      <c r="O1131" s="701">
        <f t="shared" si="803"/>
        <v>2</v>
      </c>
      <c r="P1131" s="701"/>
      <c r="Q1131" s="1595"/>
      <c r="R1131" s="1686"/>
      <c r="S1131" s="1532"/>
      <c r="T1131" s="1532"/>
      <c r="U1131" s="1532"/>
      <c r="V1131" s="1532"/>
      <c r="W1131" s="1532"/>
      <c r="X1131" s="1532"/>
      <c r="Y1131" s="1532"/>
      <c r="Z1131" s="1532"/>
      <c r="AA1131" s="1532"/>
      <c r="AB1131" s="1532"/>
    </row>
    <row r="1132">
      <c r="A1132" s="1714" t="s">
        <v>78</v>
      </c>
      <c r="B1132" s="692">
        <v>0.0</v>
      </c>
      <c r="C1132" s="692">
        <v>0.0</v>
      </c>
      <c r="D1132" s="692">
        <v>0.0</v>
      </c>
      <c r="E1132" s="692">
        <v>0.0</v>
      </c>
      <c r="F1132" s="692">
        <v>3.0</v>
      </c>
      <c r="G1132" s="692">
        <v>0.0</v>
      </c>
      <c r="H1132" s="693">
        <f t="shared" si="802"/>
        <v>3</v>
      </c>
      <c r="I1132" s="701"/>
      <c r="J1132" s="647"/>
      <c r="K1132" s="1714" t="s">
        <v>78</v>
      </c>
      <c r="L1132" s="692" t="str">
        <f t="shared" si="793"/>
        <v>-</v>
      </c>
      <c r="M1132" s="701" t="s">
        <v>79</v>
      </c>
      <c r="N1132" s="692" t="s">
        <v>79</v>
      </c>
      <c r="O1132" s="701" t="s">
        <v>79</v>
      </c>
      <c r="P1132" s="701"/>
      <c r="Q1132" s="1595"/>
      <c r="R1132" s="1686"/>
      <c r="S1132" s="1532"/>
      <c r="T1132" s="1532"/>
      <c r="U1132" s="1532"/>
      <c r="V1132" s="1532"/>
      <c r="W1132" s="1532"/>
      <c r="X1132" s="1532"/>
      <c r="Y1132" s="1532"/>
      <c r="Z1132" s="1532"/>
      <c r="AA1132" s="1532"/>
      <c r="AB1132" s="1532"/>
    </row>
    <row r="1133">
      <c r="A1133" s="1714" t="s">
        <v>446</v>
      </c>
      <c r="B1133" s="692">
        <v>0.0</v>
      </c>
      <c r="C1133" s="692">
        <v>0.0</v>
      </c>
      <c r="D1133" s="692">
        <v>0.0</v>
      </c>
      <c r="E1133" s="692">
        <v>0.0</v>
      </c>
      <c r="F1133" s="692">
        <v>0.0</v>
      </c>
      <c r="G1133" s="692">
        <v>0.0</v>
      </c>
      <c r="H1133" s="693">
        <f t="shared" ref="H1133:H1135" si="804">sum(B1133:G1133)</f>
        <v>0</v>
      </c>
      <c r="I1133" s="701"/>
      <c r="J1133" s="647"/>
      <c r="K1133" s="1714" t="s">
        <v>446</v>
      </c>
      <c r="L1133" s="692">
        <f t="shared" si="793"/>
        <v>4</v>
      </c>
      <c r="M1133" s="701">
        <f>(L1133-H1133)-R1133</f>
        <v>4</v>
      </c>
      <c r="N1133" s="692">
        <v>0.0</v>
      </c>
      <c r="O1133" s="701">
        <f t="shared" ref="O1133:O1134" si="805">SUM(M1133,N1133)</f>
        <v>4</v>
      </c>
      <c r="P1133" s="701"/>
      <c r="Q1133" s="1595"/>
      <c r="R1133" s="1686"/>
      <c r="S1133" s="1532"/>
      <c r="T1133" s="1532"/>
      <c r="U1133" s="1532"/>
      <c r="V1133" s="1532"/>
      <c r="W1133" s="1532"/>
      <c r="X1133" s="1532"/>
      <c r="Y1133" s="1532"/>
      <c r="Z1133" s="1532"/>
      <c r="AA1133" s="1532"/>
      <c r="AB1133" s="1532"/>
    </row>
    <row r="1134">
      <c r="A1134" s="1814" t="s">
        <v>751</v>
      </c>
      <c r="B1134" s="692">
        <v>0.0</v>
      </c>
      <c r="C1134" s="692">
        <v>1.0</v>
      </c>
      <c r="D1134" s="692">
        <v>0.0</v>
      </c>
      <c r="E1134" s="692">
        <v>0.0</v>
      </c>
      <c r="F1134" s="692">
        <v>3.0</v>
      </c>
      <c r="G1134" s="692">
        <v>0.0</v>
      </c>
      <c r="H1134" s="693">
        <f t="shared" si="804"/>
        <v>4</v>
      </c>
      <c r="I1134" s="701"/>
      <c r="J1134" s="647"/>
      <c r="K1134" s="1814" t="s">
        <v>751</v>
      </c>
      <c r="L1134" s="692">
        <v>1.0</v>
      </c>
      <c r="M1134" s="701">
        <f t="shared" ref="M1134:M1135" si="806">(L1134-H1134)</f>
        <v>-3</v>
      </c>
      <c r="N1134" s="692">
        <v>0.0</v>
      </c>
      <c r="O1134" s="701">
        <f t="shared" si="805"/>
        <v>-3</v>
      </c>
      <c r="P1134" s="701"/>
      <c r="Q1134" s="1595"/>
      <c r="R1134" s="1686"/>
      <c r="S1134" s="1532"/>
      <c r="T1134" s="1532"/>
      <c r="U1134" s="1532"/>
      <c r="V1134" s="1532"/>
      <c r="W1134" s="1532"/>
      <c r="X1134" s="1532"/>
      <c r="Y1134" s="1532"/>
      <c r="Z1134" s="1532"/>
      <c r="AA1134" s="1532"/>
      <c r="AB1134" s="1532"/>
    </row>
    <row r="1135">
      <c r="A1135" s="1714" t="s">
        <v>80</v>
      </c>
      <c r="B1135" s="692">
        <v>0.0</v>
      </c>
      <c r="C1135" s="692">
        <v>0.0</v>
      </c>
      <c r="D1135" s="692">
        <v>0.0</v>
      </c>
      <c r="E1135" s="692">
        <v>0.0</v>
      </c>
      <c r="F1135" s="692">
        <v>0.0</v>
      </c>
      <c r="G1135" s="692">
        <v>0.0</v>
      </c>
      <c r="H1135" s="693">
        <f t="shared" si="804"/>
        <v>0</v>
      </c>
      <c r="I1135" s="701"/>
      <c r="J1135" s="647"/>
      <c r="K1135" s="1714" t="s">
        <v>80</v>
      </c>
      <c r="L1135" s="692">
        <f t="shared" ref="L1135:L1141" si="807">O554</f>
        <v>40</v>
      </c>
      <c r="M1135" s="701">
        <f t="shared" si="806"/>
        <v>40</v>
      </c>
      <c r="N1135" s="692">
        <v>0.0</v>
      </c>
      <c r="O1135" s="701">
        <f>sum(M1135,N1135)</f>
        <v>40</v>
      </c>
      <c r="P1135" s="701"/>
      <c r="Q1135" s="1595"/>
      <c r="R1135" s="1686"/>
      <c r="S1135" s="1532"/>
      <c r="T1135" s="1532"/>
      <c r="U1135" s="1532"/>
      <c r="V1135" s="1532"/>
      <c r="W1135" s="1532"/>
      <c r="X1135" s="1532"/>
      <c r="Y1135" s="1532"/>
      <c r="Z1135" s="1532"/>
      <c r="AA1135" s="1532"/>
      <c r="AB1135" s="1532"/>
    </row>
    <row r="1136">
      <c r="A1136" s="1828" t="s">
        <v>274</v>
      </c>
      <c r="B1136" s="1760">
        <v>0.0</v>
      </c>
      <c r="C1136" s="1760">
        <v>0.0</v>
      </c>
      <c r="D1136" s="1760">
        <v>0.0</v>
      </c>
      <c r="E1136" s="1760">
        <v>0.0</v>
      </c>
      <c r="F1136" s="1760">
        <v>0.0</v>
      </c>
      <c r="G1136" s="1760">
        <v>0.0</v>
      </c>
      <c r="H1136" s="1761">
        <f t="shared" ref="H1136:H1138" si="808">SUM(B1136:G1136)</f>
        <v>0</v>
      </c>
      <c r="I1136" s="1762">
        <f>SUM(H1136:H1140)</f>
        <v>0</v>
      </c>
      <c r="J1136" s="647"/>
      <c r="K1136" s="1828" t="s">
        <v>274</v>
      </c>
      <c r="L1136" s="1765" t="str">
        <f t="shared" si="807"/>
        <v/>
      </c>
      <c r="M1136" s="1760"/>
      <c r="N1136" s="1760"/>
      <c r="O1136" s="1760"/>
      <c r="P1136" s="1760"/>
      <c r="Q1136" s="1760"/>
      <c r="R1136" s="1760"/>
      <c r="S1136" s="1532"/>
      <c r="T1136" s="1532"/>
      <c r="U1136" s="1532"/>
      <c r="V1136" s="1532"/>
      <c r="W1136" s="1532"/>
      <c r="X1136" s="1532"/>
      <c r="Y1136" s="1532"/>
      <c r="Z1136" s="1532"/>
      <c r="AA1136" s="1532"/>
      <c r="AB1136" s="1532"/>
    </row>
    <row r="1137">
      <c r="A1137" s="1714" t="s">
        <v>77</v>
      </c>
      <c r="B1137" s="692">
        <v>0.0</v>
      </c>
      <c r="C1137" s="692">
        <v>0.0</v>
      </c>
      <c r="D1137" s="692">
        <v>0.0</v>
      </c>
      <c r="E1137" s="692">
        <v>0.0</v>
      </c>
      <c r="F1137" s="692">
        <v>0.0</v>
      </c>
      <c r="G1137" s="692">
        <v>0.0</v>
      </c>
      <c r="H1137" s="693">
        <f t="shared" si="808"/>
        <v>0</v>
      </c>
      <c r="I1137" s="596">
        <f>(I1136/60)</f>
        <v>0</v>
      </c>
      <c r="J1137" s="647"/>
      <c r="K1137" s="1714" t="s">
        <v>77</v>
      </c>
      <c r="L1137" s="692" t="str">
        <f t="shared" si="807"/>
        <v/>
      </c>
      <c r="M1137" s="701"/>
      <c r="N1137" s="692"/>
      <c r="O1137" s="701"/>
      <c r="P1137" s="701"/>
      <c r="Q1137" s="1595"/>
      <c r="R1137" s="1686"/>
      <c r="S1137" s="1532"/>
      <c r="T1137" s="1532"/>
      <c r="U1137" s="1532"/>
      <c r="V1137" s="1532"/>
      <c r="W1137" s="1532"/>
      <c r="X1137" s="1532"/>
      <c r="Y1137" s="1532"/>
      <c r="Z1137" s="1532"/>
      <c r="AA1137" s="1532"/>
      <c r="AB1137" s="1532"/>
    </row>
    <row r="1138">
      <c r="A1138" s="1714" t="s">
        <v>78</v>
      </c>
      <c r="B1138" s="692">
        <v>0.0</v>
      </c>
      <c r="C1138" s="692">
        <v>0.0</v>
      </c>
      <c r="D1138" s="692">
        <v>0.0</v>
      </c>
      <c r="E1138" s="692">
        <v>0.0</v>
      </c>
      <c r="F1138" s="692">
        <v>0.0</v>
      </c>
      <c r="G1138" s="692">
        <v>0.0</v>
      </c>
      <c r="H1138" s="693">
        <f t="shared" si="808"/>
        <v>0</v>
      </c>
      <c r="I1138" s="701"/>
      <c r="J1138" s="647"/>
      <c r="K1138" s="1714" t="s">
        <v>78</v>
      </c>
      <c r="L1138" s="692" t="str">
        <f t="shared" si="807"/>
        <v/>
      </c>
      <c r="M1138" s="701"/>
      <c r="N1138" s="692"/>
      <c r="O1138" s="701"/>
      <c r="P1138" s="701"/>
      <c r="Q1138" s="1595"/>
      <c r="R1138" s="1686"/>
      <c r="S1138" s="1532"/>
      <c r="T1138" s="1532"/>
      <c r="U1138" s="1532"/>
      <c r="V1138" s="1532"/>
      <c r="W1138" s="1532"/>
      <c r="X1138" s="1532"/>
      <c r="Y1138" s="1532"/>
      <c r="Z1138" s="1532"/>
      <c r="AA1138" s="1532"/>
      <c r="AB1138" s="1532"/>
    </row>
    <row r="1139">
      <c r="A1139" s="1714" t="s">
        <v>446</v>
      </c>
      <c r="B1139" s="692">
        <v>0.0</v>
      </c>
      <c r="C1139" s="692">
        <v>0.0</v>
      </c>
      <c r="D1139" s="692">
        <v>0.0</v>
      </c>
      <c r="E1139" s="692">
        <v>0.0</v>
      </c>
      <c r="F1139" s="692">
        <v>0.0</v>
      </c>
      <c r="G1139" s="692">
        <v>0.0</v>
      </c>
      <c r="H1139" s="693">
        <f t="shared" ref="H1139:H1141" si="809">sum(B1139:G1139)</f>
        <v>0</v>
      </c>
      <c r="I1139" s="701"/>
      <c r="J1139" s="647"/>
      <c r="K1139" s="1714" t="s">
        <v>446</v>
      </c>
      <c r="L1139" s="692" t="str">
        <f t="shared" si="807"/>
        <v/>
      </c>
      <c r="M1139" s="701"/>
      <c r="N1139" s="692"/>
      <c r="O1139" s="701"/>
      <c r="P1139" s="701"/>
      <c r="Q1139" s="1595"/>
      <c r="R1139" s="1686"/>
      <c r="S1139" s="1532"/>
      <c r="T1139" s="1532"/>
      <c r="U1139" s="1532"/>
      <c r="V1139" s="1532"/>
      <c r="W1139" s="1532"/>
      <c r="X1139" s="1532"/>
      <c r="Y1139" s="1532"/>
      <c r="Z1139" s="1532"/>
      <c r="AA1139" s="1532"/>
      <c r="AB1139" s="1532"/>
    </row>
    <row r="1140">
      <c r="A1140" s="1814" t="s">
        <v>751</v>
      </c>
      <c r="B1140" s="692">
        <v>0.0</v>
      </c>
      <c r="C1140" s="692">
        <v>0.0</v>
      </c>
      <c r="D1140" s="692">
        <v>0.0</v>
      </c>
      <c r="E1140" s="692">
        <v>0.0</v>
      </c>
      <c r="F1140" s="692">
        <v>0.0</v>
      </c>
      <c r="G1140" s="692">
        <v>0.0</v>
      </c>
      <c r="H1140" s="693">
        <f t="shared" si="809"/>
        <v>0</v>
      </c>
      <c r="I1140" s="701"/>
      <c r="J1140" s="647"/>
      <c r="K1140" s="1814" t="s">
        <v>751</v>
      </c>
      <c r="L1140" s="692" t="str">
        <f t="shared" si="807"/>
        <v/>
      </c>
      <c r="M1140" s="701"/>
      <c r="N1140" s="692"/>
      <c r="O1140" s="701"/>
      <c r="P1140" s="701"/>
      <c r="Q1140" s="1595"/>
      <c r="R1140" s="1686"/>
      <c r="S1140" s="1532"/>
      <c r="T1140" s="1532"/>
      <c r="U1140" s="1532"/>
      <c r="V1140" s="1532"/>
      <c r="W1140" s="1532"/>
      <c r="X1140" s="1532"/>
      <c r="Y1140" s="1532"/>
      <c r="Z1140" s="1532"/>
      <c r="AA1140" s="1532"/>
      <c r="AB1140" s="1532"/>
    </row>
    <row r="1141">
      <c r="A1141" s="1714" t="s">
        <v>80</v>
      </c>
      <c r="B1141" s="692">
        <v>0.0</v>
      </c>
      <c r="C1141" s="692">
        <v>0.0</v>
      </c>
      <c r="D1141" s="692">
        <v>0.0</v>
      </c>
      <c r="E1141" s="692">
        <v>0.0</v>
      </c>
      <c r="F1141" s="692">
        <v>0.0</v>
      </c>
      <c r="G1141" s="692">
        <v>0.0</v>
      </c>
      <c r="H1141" s="693">
        <f t="shared" si="809"/>
        <v>0</v>
      </c>
      <c r="I1141" s="701"/>
      <c r="J1141" s="647"/>
      <c r="K1141" s="1714" t="s">
        <v>80</v>
      </c>
      <c r="L1141" s="692" t="str">
        <f t="shared" si="807"/>
        <v/>
      </c>
      <c r="M1141" s="701"/>
      <c r="N1141" s="692"/>
      <c r="O1141" s="701"/>
      <c r="P1141" s="701"/>
      <c r="Q1141" s="1595"/>
      <c r="R1141" s="1686"/>
      <c r="S1141" s="1532"/>
      <c r="T1141" s="1532"/>
      <c r="U1141" s="1532"/>
      <c r="V1141" s="1532"/>
      <c r="W1141" s="1532"/>
      <c r="X1141" s="1532"/>
      <c r="Y1141" s="1532"/>
      <c r="Z1141" s="1532"/>
      <c r="AA1141" s="1532"/>
      <c r="AB1141" s="1532"/>
    </row>
    <row r="1142">
      <c r="A1142" s="1757" t="s">
        <v>91</v>
      </c>
      <c r="B1142" s="1758">
        <f t="shared" ref="B1142:H1142" si="810"> SUM(B1143:B1147,B1150:B1153,B1155:B1159,B1161:B1165,B1167:B1171,B1173:B1177,B1179:B1183,B1185:B1189)</f>
        <v>35</v>
      </c>
      <c r="C1142" s="1758">
        <f t="shared" si="810"/>
        <v>66</v>
      </c>
      <c r="D1142" s="1758">
        <f t="shared" si="810"/>
        <v>54</v>
      </c>
      <c r="E1142" s="1758">
        <f t="shared" si="810"/>
        <v>33</v>
      </c>
      <c r="F1142" s="1758">
        <f t="shared" si="810"/>
        <v>20</v>
      </c>
      <c r="G1142" s="1758">
        <f t="shared" si="810"/>
        <v>2</v>
      </c>
      <c r="H1142" s="1758">
        <f t="shared" si="810"/>
        <v>210</v>
      </c>
      <c r="I1142" s="1758"/>
      <c r="J1142" s="647"/>
      <c r="K1142" s="1757" t="s">
        <v>91</v>
      </c>
      <c r="L1142" s="1758"/>
      <c r="M1142" s="1758"/>
      <c r="N1142" s="1758"/>
      <c r="O1142" s="1758"/>
      <c r="P1142" s="1758"/>
      <c r="Q1142" s="1758"/>
      <c r="R1142" s="1758"/>
      <c r="S1142" s="1532"/>
      <c r="T1142" s="1532"/>
      <c r="U1142" s="1532"/>
      <c r="V1142" s="1532"/>
      <c r="W1142" s="1532"/>
      <c r="X1142" s="1532"/>
      <c r="Y1142" s="1532"/>
      <c r="Z1142" s="1532"/>
      <c r="AA1142" s="1532"/>
      <c r="AB1142" s="1532"/>
    </row>
    <row r="1143">
      <c r="A1143" s="1759" t="s">
        <v>92</v>
      </c>
      <c r="B1143" s="1765">
        <v>8.0</v>
      </c>
      <c r="C1143" s="1765">
        <v>6.0</v>
      </c>
      <c r="D1143" s="1765">
        <v>6.0</v>
      </c>
      <c r="E1143" s="1765">
        <v>6.0</v>
      </c>
      <c r="F1143" s="1765">
        <v>3.0</v>
      </c>
      <c r="G1143" s="1765">
        <v>0.0</v>
      </c>
      <c r="H1143" s="1761">
        <f t="shared" ref="H1143:H1145" si="811">SUM(B1143:G1143)</f>
        <v>29</v>
      </c>
      <c r="I1143" s="1762">
        <f>SUM(H1143:H1147)</f>
        <v>47</v>
      </c>
      <c r="J1143" s="647"/>
      <c r="K1143" s="1759" t="s">
        <v>92</v>
      </c>
      <c r="L1143" s="1765">
        <f t="shared" ref="L1143:L1190" si="812">O562</f>
        <v>65</v>
      </c>
      <c r="M1143" s="1762">
        <f>(L1143-H1143)-R1143</f>
        <v>36</v>
      </c>
      <c r="N1143" s="1765">
        <v>10.0</v>
      </c>
      <c r="O1143" s="1762">
        <f t="shared" ref="O1143:O1144" si="813">SUM(M1143,N1143)</f>
        <v>46</v>
      </c>
      <c r="P1143" s="1817" t="s">
        <v>2</v>
      </c>
      <c r="Q1143" s="1817"/>
      <c r="R1143" s="1765"/>
      <c r="S1143" s="1532"/>
      <c r="T1143" s="1532"/>
      <c r="U1143" s="1532"/>
      <c r="V1143" s="1532"/>
      <c r="W1143" s="1532"/>
      <c r="X1143" s="1532"/>
      <c r="Y1143" s="1532"/>
      <c r="Z1143" s="1532"/>
      <c r="AA1143" s="1532"/>
      <c r="AB1143" s="1532"/>
    </row>
    <row r="1144">
      <c r="A1144" s="1714" t="s">
        <v>77</v>
      </c>
      <c r="B1144" s="692">
        <v>2.0</v>
      </c>
      <c r="C1144" s="692">
        <v>0.0</v>
      </c>
      <c r="D1144" s="692">
        <v>0.0</v>
      </c>
      <c r="E1144" s="692">
        <v>0.0</v>
      </c>
      <c r="F1144" s="692">
        <v>0.0</v>
      </c>
      <c r="G1144" s="692">
        <v>0.0</v>
      </c>
      <c r="H1144" s="693">
        <f t="shared" si="811"/>
        <v>2</v>
      </c>
      <c r="I1144" s="596">
        <f>(I1143/60)</f>
        <v>0.7833333333</v>
      </c>
      <c r="J1144" s="647"/>
      <c r="K1144" s="1714" t="s">
        <v>77</v>
      </c>
      <c r="L1144" s="692">
        <f t="shared" si="812"/>
        <v>15</v>
      </c>
      <c r="M1144" s="701">
        <f>(L1144-H1144-H1145)-R1144</f>
        <v>5</v>
      </c>
      <c r="N1144" s="692">
        <v>7.0</v>
      </c>
      <c r="O1144" s="701">
        <f t="shared" si="813"/>
        <v>12</v>
      </c>
      <c r="P1144" s="692"/>
      <c r="Q1144" s="1621" t="s">
        <v>849</v>
      </c>
      <c r="R1144" s="1686"/>
      <c r="S1144" s="1532"/>
      <c r="T1144" s="1532"/>
      <c r="U1144" s="1532"/>
      <c r="V1144" s="1532"/>
      <c r="W1144" s="1532"/>
      <c r="X1144" s="1532"/>
      <c r="Y1144" s="1532"/>
      <c r="Z1144" s="1532"/>
      <c r="AA1144" s="1532"/>
      <c r="AB1144" s="1532"/>
    </row>
    <row r="1145">
      <c r="A1145" s="1714" t="s">
        <v>78</v>
      </c>
      <c r="B1145" s="692">
        <v>2.0</v>
      </c>
      <c r="C1145" s="692">
        <v>3.0</v>
      </c>
      <c r="D1145" s="692">
        <v>3.0</v>
      </c>
      <c r="E1145" s="692">
        <v>0.0</v>
      </c>
      <c r="F1145" s="692">
        <v>0.0</v>
      </c>
      <c r="G1145" s="692">
        <v>0.0</v>
      </c>
      <c r="H1145" s="693">
        <f t="shared" si="811"/>
        <v>8</v>
      </c>
      <c r="I1145" s="701"/>
      <c r="J1145" s="647"/>
      <c r="K1145" s="1714" t="s">
        <v>78</v>
      </c>
      <c r="L1145" s="692" t="str">
        <f t="shared" si="812"/>
        <v>-</v>
      </c>
      <c r="M1145" s="701" t="s">
        <v>79</v>
      </c>
      <c r="N1145" s="692" t="s">
        <v>79</v>
      </c>
      <c r="O1145" s="701" t="s">
        <v>79</v>
      </c>
      <c r="P1145" s="692"/>
      <c r="Q1145" s="1686"/>
      <c r="R1145" s="1686"/>
      <c r="S1145" s="1532"/>
      <c r="T1145" s="1532"/>
      <c r="U1145" s="1532"/>
      <c r="V1145" s="1532"/>
      <c r="W1145" s="1532"/>
      <c r="X1145" s="1532"/>
      <c r="Y1145" s="1532"/>
      <c r="Z1145" s="1532"/>
      <c r="AA1145" s="1532"/>
      <c r="AB1145" s="1532"/>
    </row>
    <row r="1146">
      <c r="A1146" s="1714" t="s">
        <v>446</v>
      </c>
      <c r="B1146" s="692">
        <v>0.0</v>
      </c>
      <c r="C1146" s="692">
        <v>4.0</v>
      </c>
      <c r="D1146" s="692">
        <v>4.0</v>
      </c>
      <c r="E1146" s="692">
        <v>0.0</v>
      </c>
      <c r="F1146" s="692">
        <v>0.0</v>
      </c>
      <c r="G1146" s="692">
        <v>0.0</v>
      </c>
      <c r="H1146" s="693">
        <f t="shared" ref="H1146:H1148" si="814">sum(B1146:G1146)</f>
        <v>8</v>
      </c>
      <c r="I1146" s="701"/>
      <c r="J1146" s="647"/>
      <c r="K1146" s="1714" t="s">
        <v>446</v>
      </c>
      <c r="L1146" s="692">
        <f t="shared" si="812"/>
        <v>8</v>
      </c>
      <c r="M1146" s="701">
        <f>(L1146-H1146)-R1146</f>
        <v>0</v>
      </c>
      <c r="N1146" s="692">
        <v>5.0</v>
      </c>
      <c r="O1146" s="701">
        <f t="shared" ref="O1146:O1147" si="815">SUM(M1146,N1146)</f>
        <v>5</v>
      </c>
      <c r="P1146" s="692"/>
      <c r="Q1146" s="1621"/>
      <c r="R1146" s="1686"/>
      <c r="S1146" s="1532"/>
      <c r="T1146" s="1532"/>
      <c r="U1146" s="1532"/>
      <c r="V1146" s="1532"/>
      <c r="W1146" s="1532"/>
      <c r="X1146" s="1532"/>
      <c r="Y1146" s="1532"/>
      <c r="Z1146" s="1532"/>
      <c r="AA1146" s="1532"/>
      <c r="AB1146" s="1532"/>
    </row>
    <row r="1147">
      <c r="A1147" s="1814" t="s">
        <v>751</v>
      </c>
      <c r="B1147" s="692">
        <v>0.0</v>
      </c>
      <c r="C1147" s="692">
        <v>0.0</v>
      </c>
      <c r="D1147" s="692">
        <v>0.0</v>
      </c>
      <c r="E1147" s="692">
        <v>0.0</v>
      </c>
      <c r="F1147" s="692">
        <v>0.0</v>
      </c>
      <c r="G1147" s="692">
        <v>0.0</v>
      </c>
      <c r="H1147" s="693">
        <f t="shared" si="814"/>
        <v>0</v>
      </c>
      <c r="I1147" s="701"/>
      <c r="J1147" s="647"/>
      <c r="K1147" s="1814" t="s">
        <v>751</v>
      </c>
      <c r="L1147" s="692">
        <f t="shared" si="812"/>
        <v>0</v>
      </c>
      <c r="M1147" s="701">
        <f t="shared" ref="M1147:M1148" si="816">(L1147-H1147)</f>
        <v>0</v>
      </c>
      <c r="N1147" s="692">
        <v>10.0</v>
      </c>
      <c r="O1147" s="701">
        <f t="shared" si="815"/>
        <v>10</v>
      </c>
      <c r="P1147" s="692"/>
      <c r="Q1147" s="1595"/>
      <c r="R1147" s="1686"/>
      <c r="S1147" s="1532"/>
      <c r="T1147" s="1532"/>
      <c r="U1147" s="1532"/>
      <c r="V1147" s="1532"/>
      <c r="W1147" s="1532"/>
      <c r="X1147" s="1532"/>
      <c r="Y1147" s="1532"/>
      <c r="Z1147" s="1532"/>
      <c r="AA1147" s="1532"/>
      <c r="AB1147" s="1532"/>
    </row>
    <row r="1148">
      <c r="A1148" s="1714" t="s">
        <v>80</v>
      </c>
      <c r="B1148" s="692">
        <v>0.0</v>
      </c>
      <c r="C1148" s="692">
        <v>0.0</v>
      </c>
      <c r="D1148" s="692">
        <v>0.0</v>
      </c>
      <c r="E1148" s="692">
        <v>0.0</v>
      </c>
      <c r="F1148" s="692">
        <v>0.0</v>
      </c>
      <c r="G1148" s="692">
        <v>0.0</v>
      </c>
      <c r="H1148" s="693">
        <f t="shared" si="814"/>
        <v>0</v>
      </c>
      <c r="I1148" s="701"/>
      <c r="J1148" s="647"/>
      <c r="K1148" s="1714" t="s">
        <v>80</v>
      </c>
      <c r="L1148" s="692">
        <f t="shared" si="812"/>
        <v>30</v>
      </c>
      <c r="M1148" s="701">
        <f t="shared" si="816"/>
        <v>30</v>
      </c>
      <c r="N1148" s="692">
        <v>0.0</v>
      </c>
      <c r="O1148" s="701">
        <f>sum(M1148,N1148)</f>
        <v>30</v>
      </c>
      <c r="P1148" s="692"/>
      <c r="Q1148" s="1595"/>
      <c r="R1148" s="1686"/>
      <c r="S1148" s="1532"/>
      <c r="T1148" s="1532"/>
      <c r="U1148" s="1532"/>
      <c r="V1148" s="1532"/>
      <c r="W1148" s="1532"/>
      <c r="X1148" s="1532"/>
      <c r="Y1148" s="1532"/>
      <c r="Z1148" s="1532"/>
      <c r="AA1148" s="1532"/>
      <c r="AB1148" s="1532"/>
    </row>
    <row r="1149">
      <c r="A1149" s="1715" t="s">
        <v>95</v>
      </c>
      <c r="B1149" s="1760">
        <v>8.0</v>
      </c>
      <c r="C1149" s="1760">
        <v>6.0</v>
      </c>
      <c r="D1149" s="1760">
        <v>13.0</v>
      </c>
      <c r="E1149" s="1760">
        <v>7.0</v>
      </c>
      <c r="F1149" s="1760">
        <v>3.0</v>
      </c>
      <c r="G1149" s="1760">
        <v>0.0</v>
      </c>
      <c r="H1149" s="1761">
        <f t="shared" ref="H1149:H1151" si="817">SUM(B1149:G1149)</f>
        <v>37</v>
      </c>
      <c r="I1149" s="1762">
        <f>SUM(H1149:H1153)</f>
        <v>49</v>
      </c>
      <c r="J1149" s="647"/>
      <c r="K1149" s="1715" t="s">
        <v>95</v>
      </c>
      <c r="L1149" s="1765">
        <f t="shared" si="812"/>
        <v>55</v>
      </c>
      <c r="M1149" s="1762">
        <f>(L1149-H1149)-R1149</f>
        <v>18</v>
      </c>
      <c r="N1149" s="1765">
        <v>30.0</v>
      </c>
      <c r="O1149" s="1762">
        <f t="shared" ref="O1149:O1150" si="818">SUM(M1149,N1149)</f>
        <v>48</v>
      </c>
      <c r="P1149" s="1817" t="s">
        <v>2</v>
      </c>
      <c r="Q1149" s="1817"/>
      <c r="R1149" s="1762"/>
      <c r="S1149" s="1532"/>
      <c r="T1149" s="1532"/>
      <c r="U1149" s="1532"/>
      <c r="V1149" s="1532"/>
      <c r="W1149" s="1532"/>
      <c r="X1149" s="1532"/>
      <c r="Y1149" s="1532"/>
      <c r="Z1149" s="1532"/>
      <c r="AA1149" s="1532"/>
      <c r="AB1149" s="1532"/>
    </row>
    <row r="1150">
      <c r="A1150" s="1714" t="s">
        <v>77</v>
      </c>
      <c r="B1150" s="692">
        <v>0.0</v>
      </c>
      <c r="C1150" s="692">
        <v>0.0</v>
      </c>
      <c r="D1150" s="692">
        <v>0.0</v>
      </c>
      <c r="E1150" s="692">
        <v>0.0</v>
      </c>
      <c r="F1150" s="692">
        <v>0.0</v>
      </c>
      <c r="G1150" s="692">
        <v>0.0</v>
      </c>
      <c r="H1150" s="693">
        <f t="shared" si="817"/>
        <v>0</v>
      </c>
      <c r="I1150" s="596">
        <f>(I1149/60)</f>
        <v>0.8166666667</v>
      </c>
      <c r="J1150" s="647"/>
      <c r="K1150" s="1714" t="s">
        <v>77</v>
      </c>
      <c r="L1150" s="692">
        <f t="shared" si="812"/>
        <v>11</v>
      </c>
      <c r="M1150" s="701">
        <f>(L1150-H1150-H1151)-R1150</f>
        <v>4</v>
      </c>
      <c r="N1150" s="692">
        <v>10.0</v>
      </c>
      <c r="O1150" s="701">
        <f t="shared" si="818"/>
        <v>14</v>
      </c>
      <c r="P1150" s="701"/>
      <c r="Q1150" s="692" t="s">
        <v>852</v>
      </c>
      <c r="R1150" s="1686"/>
      <c r="S1150" s="1532"/>
      <c r="T1150" s="1532"/>
      <c r="U1150" s="1532"/>
      <c r="V1150" s="1532"/>
      <c r="W1150" s="1532"/>
      <c r="X1150" s="1532"/>
      <c r="Y1150" s="1532"/>
      <c r="Z1150" s="1532"/>
      <c r="AA1150" s="1532"/>
      <c r="AB1150" s="1532"/>
    </row>
    <row r="1151">
      <c r="A1151" s="1714" t="s">
        <v>78</v>
      </c>
      <c r="B1151" s="692">
        <v>3.0</v>
      </c>
      <c r="C1151" s="692">
        <v>2.0</v>
      </c>
      <c r="D1151" s="692">
        <v>2.0</v>
      </c>
      <c r="E1151" s="692">
        <v>0.0</v>
      </c>
      <c r="F1151" s="692">
        <v>0.0</v>
      </c>
      <c r="G1151" s="692">
        <v>0.0</v>
      </c>
      <c r="H1151" s="693">
        <f t="shared" si="817"/>
        <v>7</v>
      </c>
      <c r="I1151" s="701"/>
      <c r="J1151" s="647"/>
      <c r="K1151" s="1714" t="s">
        <v>78</v>
      </c>
      <c r="L1151" s="692" t="str">
        <f t="shared" si="812"/>
        <v>-</v>
      </c>
      <c r="M1151" s="701" t="s">
        <v>79</v>
      </c>
      <c r="N1151" s="692" t="s">
        <v>79</v>
      </c>
      <c r="O1151" s="701" t="s">
        <v>79</v>
      </c>
      <c r="P1151" s="701"/>
      <c r="Q1151" s="701"/>
      <c r="R1151" s="1686"/>
      <c r="S1151" s="1532"/>
      <c r="T1151" s="1532"/>
      <c r="U1151" s="1532"/>
      <c r="V1151" s="1532"/>
      <c r="W1151" s="1532"/>
      <c r="X1151" s="1532"/>
      <c r="Y1151" s="1532"/>
      <c r="Z1151" s="1532"/>
      <c r="AA1151" s="1532"/>
      <c r="AB1151" s="1532"/>
    </row>
    <row r="1152">
      <c r="A1152" s="1714" t="s">
        <v>446</v>
      </c>
      <c r="B1152" s="692">
        <v>0.0</v>
      </c>
      <c r="C1152" s="692">
        <v>1.0</v>
      </c>
      <c r="D1152" s="692">
        <v>3.0</v>
      </c>
      <c r="E1152" s="692">
        <v>1.0</v>
      </c>
      <c r="F1152" s="692">
        <v>0.0</v>
      </c>
      <c r="G1152" s="692">
        <v>0.0</v>
      </c>
      <c r="H1152" s="693">
        <f t="shared" ref="H1152:H1154" si="819">sum(B1152:G1152)</f>
        <v>5</v>
      </c>
      <c r="I1152" s="701"/>
      <c r="J1152" s="647"/>
      <c r="K1152" s="1714" t="s">
        <v>446</v>
      </c>
      <c r="L1152" s="692">
        <f t="shared" si="812"/>
        <v>8</v>
      </c>
      <c r="M1152" s="701">
        <f>(L1152-H1152)-R1152</f>
        <v>3</v>
      </c>
      <c r="N1152" s="692">
        <v>0.0</v>
      </c>
      <c r="O1152" s="701">
        <f t="shared" ref="O1152:O1153" si="820">SUM(M1152,N1152)</f>
        <v>3</v>
      </c>
      <c r="P1152" s="701"/>
      <c r="Q1152" s="701"/>
      <c r="R1152" s="1686"/>
      <c r="S1152" s="1532"/>
      <c r="T1152" s="1532"/>
      <c r="U1152" s="1532"/>
      <c r="V1152" s="1532"/>
      <c r="W1152" s="1532"/>
      <c r="X1152" s="1532"/>
      <c r="Y1152" s="1532"/>
      <c r="Z1152" s="1532"/>
      <c r="AA1152" s="1532"/>
      <c r="AB1152" s="1532"/>
    </row>
    <row r="1153">
      <c r="A1153" s="1814" t="s">
        <v>751</v>
      </c>
      <c r="B1153" s="692">
        <v>0.0</v>
      </c>
      <c r="C1153" s="692">
        <v>0.0</v>
      </c>
      <c r="D1153" s="692">
        <v>0.0</v>
      </c>
      <c r="E1153" s="692">
        <v>0.0</v>
      </c>
      <c r="F1153" s="692">
        <v>0.0</v>
      </c>
      <c r="G1153" s="692">
        <v>0.0</v>
      </c>
      <c r="H1153" s="693">
        <f t="shared" si="819"/>
        <v>0</v>
      </c>
      <c r="I1153" s="701"/>
      <c r="J1153" s="647"/>
      <c r="K1153" s="1814" t="s">
        <v>751</v>
      </c>
      <c r="L1153" s="692">
        <f t="shared" si="812"/>
        <v>0</v>
      </c>
      <c r="M1153" s="701">
        <f t="shared" ref="M1153:M1154" si="821">(L1153-H1153)</f>
        <v>0</v>
      </c>
      <c r="N1153" s="692">
        <v>10.0</v>
      </c>
      <c r="O1153" s="701">
        <f t="shared" si="820"/>
        <v>10</v>
      </c>
      <c r="P1153" s="701"/>
      <c r="Q1153" s="701"/>
      <c r="R1153" s="1686"/>
      <c r="S1153" s="1532"/>
      <c r="T1153" s="1532"/>
      <c r="U1153" s="1532"/>
      <c r="V1153" s="1532"/>
      <c r="W1153" s="1532"/>
      <c r="X1153" s="1532"/>
      <c r="Y1153" s="1532"/>
      <c r="Z1153" s="1532"/>
      <c r="AA1153" s="1532"/>
      <c r="AB1153" s="1532"/>
    </row>
    <row r="1154">
      <c r="A1154" s="1714" t="s">
        <v>80</v>
      </c>
      <c r="B1154" s="692">
        <v>4.0</v>
      </c>
      <c r="C1154" s="692">
        <v>3.0</v>
      </c>
      <c r="D1154" s="692">
        <v>5.0</v>
      </c>
      <c r="E1154" s="692">
        <v>3.0</v>
      </c>
      <c r="F1154" s="692">
        <v>0.0</v>
      </c>
      <c r="G1154" s="692">
        <v>0.0</v>
      </c>
      <c r="H1154" s="693">
        <f t="shared" si="819"/>
        <v>15</v>
      </c>
      <c r="I1154" s="701"/>
      <c r="J1154" s="647"/>
      <c r="K1154" s="1714" t="s">
        <v>80</v>
      </c>
      <c r="L1154" s="692">
        <f t="shared" si="812"/>
        <v>27</v>
      </c>
      <c r="M1154" s="701">
        <f t="shared" si="821"/>
        <v>12</v>
      </c>
      <c r="N1154" s="692">
        <v>0.0</v>
      </c>
      <c r="O1154" s="701">
        <f>sum(M1154,N1154)</f>
        <v>12</v>
      </c>
      <c r="P1154" s="701"/>
      <c r="Q1154" s="701"/>
      <c r="R1154" s="1686"/>
      <c r="S1154" s="1532"/>
      <c r="T1154" s="1532"/>
      <c r="U1154" s="1532"/>
      <c r="V1154" s="1532"/>
      <c r="W1154" s="1532"/>
      <c r="X1154" s="1532"/>
      <c r="Y1154" s="1532"/>
      <c r="Z1154" s="1532"/>
      <c r="AA1154" s="1532"/>
      <c r="AB1154" s="1532"/>
    </row>
    <row r="1155">
      <c r="A1155" s="1715" t="s">
        <v>254</v>
      </c>
      <c r="B1155" s="1765">
        <v>5.0</v>
      </c>
      <c r="C1155" s="1765">
        <v>6.0</v>
      </c>
      <c r="D1155" s="1765">
        <v>4.0</v>
      </c>
      <c r="E1155" s="1765">
        <v>6.0</v>
      </c>
      <c r="F1155" s="1765">
        <v>6.0</v>
      </c>
      <c r="G1155" s="1765">
        <v>0.0</v>
      </c>
      <c r="H1155" s="1761">
        <f t="shared" ref="H1155:H1157" si="822">SUM(B1155:G1155)</f>
        <v>27</v>
      </c>
      <c r="I1155" s="1762">
        <f>SUM(H1155:H1159)</f>
        <v>49</v>
      </c>
      <c r="J1155" s="647"/>
      <c r="K1155" s="1715" t="s">
        <v>254</v>
      </c>
      <c r="L1155" s="1765">
        <f t="shared" si="812"/>
        <v>30</v>
      </c>
      <c r="M1155" s="1762">
        <f>(L1155-H1155)-R1155</f>
        <v>3</v>
      </c>
      <c r="N1155" s="1765">
        <v>50.0</v>
      </c>
      <c r="O1155" s="1762">
        <f t="shared" ref="O1155:O1156" si="823">SUM(M1155,N1155)</f>
        <v>53</v>
      </c>
      <c r="P1155" s="1817" t="s">
        <v>2</v>
      </c>
      <c r="Q1155" s="1817"/>
      <c r="R1155" s="1762"/>
      <c r="S1155" s="1532"/>
      <c r="T1155" s="1532"/>
      <c r="U1155" s="1532"/>
      <c r="V1155" s="1532"/>
      <c r="W1155" s="1532"/>
      <c r="X1155" s="1532"/>
      <c r="Y1155" s="1532"/>
      <c r="Z1155" s="1532"/>
      <c r="AA1155" s="1532"/>
      <c r="AB1155" s="1532"/>
    </row>
    <row r="1156">
      <c r="A1156" s="1714" t="s">
        <v>77</v>
      </c>
      <c r="B1156" s="692">
        <v>0.0</v>
      </c>
      <c r="C1156" s="692">
        <v>0.0</v>
      </c>
      <c r="D1156" s="692">
        <v>0.0</v>
      </c>
      <c r="E1156" s="692">
        <v>0.0</v>
      </c>
      <c r="F1156" s="692">
        <v>0.0</v>
      </c>
      <c r="G1156" s="692">
        <v>0.0</v>
      </c>
      <c r="H1156" s="693">
        <f t="shared" si="822"/>
        <v>0</v>
      </c>
      <c r="I1156" s="596">
        <f>(I1155/60)</f>
        <v>0.8166666667</v>
      </c>
      <c r="J1156" s="647"/>
      <c r="K1156" s="1714" t="s">
        <v>77</v>
      </c>
      <c r="L1156" s="692">
        <f t="shared" si="812"/>
        <v>20</v>
      </c>
      <c r="M1156" s="701">
        <f>(L1156-H1156-H1157)-R1156</f>
        <v>0</v>
      </c>
      <c r="N1156" s="692">
        <v>15.0</v>
      </c>
      <c r="O1156" s="701">
        <f t="shared" si="823"/>
        <v>15</v>
      </c>
      <c r="P1156" s="701"/>
      <c r="Q1156" s="701"/>
      <c r="R1156" s="1686"/>
      <c r="S1156" s="1532"/>
      <c r="T1156" s="1532"/>
      <c r="U1156" s="1532"/>
      <c r="V1156" s="1532"/>
      <c r="W1156" s="1532"/>
      <c r="X1156" s="1532"/>
      <c r="Y1156" s="1532"/>
      <c r="Z1156" s="1532"/>
      <c r="AA1156" s="1532"/>
      <c r="AB1156" s="1532"/>
    </row>
    <row r="1157">
      <c r="A1157" s="1714" t="s">
        <v>78</v>
      </c>
      <c r="B1157" s="692">
        <v>3.0</v>
      </c>
      <c r="C1157" s="692">
        <v>11.0</v>
      </c>
      <c r="D1157" s="692">
        <v>1.0</v>
      </c>
      <c r="E1157" s="692">
        <v>5.0</v>
      </c>
      <c r="F1157" s="692">
        <v>0.0</v>
      </c>
      <c r="G1157" s="692">
        <v>0.0</v>
      </c>
      <c r="H1157" s="693">
        <f t="shared" si="822"/>
        <v>20</v>
      </c>
      <c r="I1157" s="701"/>
      <c r="J1157" s="647"/>
      <c r="K1157" s="1714" t="s">
        <v>78</v>
      </c>
      <c r="L1157" s="692" t="str">
        <f t="shared" si="812"/>
        <v>-</v>
      </c>
      <c r="M1157" s="701" t="s">
        <v>79</v>
      </c>
      <c r="N1157" s="692" t="s">
        <v>79</v>
      </c>
      <c r="O1157" s="701" t="s">
        <v>79</v>
      </c>
      <c r="P1157" s="701"/>
      <c r="Q1157" s="701"/>
      <c r="R1157" s="1686"/>
      <c r="S1157" s="1532"/>
      <c r="T1157" s="1532"/>
      <c r="U1157" s="1532"/>
      <c r="V1157" s="1532"/>
      <c r="W1157" s="1532"/>
      <c r="X1157" s="1532"/>
      <c r="Y1157" s="1532"/>
      <c r="Z1157" s="1532"/>
      <c r="AA1157" s="1532"/>
      <c r="AB1157" s="1532"/>
    </row>
    <row r="1158">
      <c r="A1158" s="1714" t="s">
        <v>446</v>
      </c>
      <c r="B1158" s="692">
        <v>0.0</v>
      </c>
      <c r="C1158" s="692">
        <v>2.0</v>
      </c>
      <c r="D1158" s="692">
        <v>0.0</v>
      </c>
      <c r="E1158" s="692">
        <v>0.0</v>
      </c>
      <c r="F1158" s="692">
        <v>0.0</v>
      </c>
      <c r="G1158" s="692">
        <v>0.0</v>
      </c>
      <c r="H1158" s="693">
        <f t="shared" ref="H1158:H1160" si="824">sum(B1158:G1158)</f>
        <v>2</v>
      </c>
      <c r="I1158" s="701"/>
      <c r="J1158" s="647"/>
      <c r="K1158" s="1714" t="s">
        <v>446</v>
      </c>
      <c r="L1158" s="692">
        <f t="shared" si="812"/>
        <v>7</v>
      </c>
      <c r="M1158" s="701">
        <f>(L1158-H1158)-R1158</f>
        <v>5</v>
      </c>
      <c r="N1158" s="692">
        <v>0.0</v>
      </c>
      <c r="O1158" s="701">
        <f t="shared" ref="O1158:O1159" si="825">SUM(M1158,N1158)</f>
        <v>5</v>
      </c>
      <c r="P1158" s="701"/>
      <c r="Q1158" s="701"/>
      <c r="R1158" s="1686"/>
      <c r="S1158" s="1532"/>
      <c r="T1158" s="1532"/>
      <c r="U1158" s="1532"/>
      <c r="V1158" s="1532"/>
      <c r="W1158" s="1532"/>
      <c r="X1158" s="1532"/>
      <c r="Y1158" s="1532"/>
      <c r="Z1158" s="1532"/>
      <c r="AA1158" s="1532"/>
      <c r="AB1158" s="1532"/>
    </row>
    <row r="1159">
      <c r="A1159" s="1814" t="s">
        <v>751</v>
      </c>
      <c r="B1159" s="692">
        <v>0.0</v>
      </c>
      <c r="C1159" s="692">
        <v>0.0</v>
      </c>
      <c r="D1159" s="692">
        <v>0.0</v>
      </c>
      <c r="E1159" s="692">
        <v>0.0</v>
      </c>
      <c r="F1159" s="692">
        <v>0.0</v>
      </c>
      <c r="G1159" s="692">
        <v>0.0</v>
      </c>
      <c r="H1159" s="693">
        <f t="shared" si="824"/>
        <v>0</v>
      </c>
      <c r="I1159" s="701"/>
      <c r="J1159" s="647"/>
      <c r="K1159" s="1814" t="s">
        <v>751</v>
      </c>
      <c r="L1159" s="692">
        <f t="shared" si="812"/>
        <v>0</v>
      </c>
      <c r="M1159" s="701">
        <f t="shared" ref="M1159:M1160" si="826">(L1159-H1159)</f>
        <v>0</v>
      </c>
      <c r="N1159" s="692">
        <v>10.0</v>
      </c>
      <c r="O1159" s="701">
        <f t="shared" si="825"/>
        <v>10</v>
      </c>
      <c r="P1159" s="701"/>
      <c r="Q1159" s="701"/>
      <c r="R1159" s="1686"/>
      <c r="S1159" s="1532"/>
      <c r="T1159" s="1532"/>
      <c r="U1159" s="1532"/>
      <c r="V1159" s="1532"/>
      <c r="W1159" s="1532"/>
      <c r="X1159" s="1532"/>
      <c r="Y1159" s="1532"/>
      <c r="Z1159" s="1532"/>
      <c r="AA1159" s="1532"/>
      <c r="AB1159" s="1532"/>
    </row>
    <row r="1160">
      <c r="A1160" s="1714" t="s">
        <v>80</v>
      </c>
      <c r="B1160" s="692">
        <v>0.0</v>
      </c>
      <c r="C1160" s="692">
        <v>0.0</v>
      </c>
      <c r="D1160" s="692">
        <v>0.0</v>
      </c>
      <c r="E1160" s="692">
        <v>0.0</v>
      </c>
      <c r="F1160" s="692">
        <v>0.0</v>
      </c>
      <c r="G1160" s="692">
        <v>0.0</v>
      </c>
      <c r="H1160" s="693">
        <f t="shared" si="824"/>
        <v>0</v>
      </c>
      <c r="I1160" s="701"/>
      <c r="J1160" s="647"/>
      <c r="K1160" s="1714" t="s">
        <v>80</v>
      </c>
      <c r="L1160" s="692">
        <f t="shared" si="812"/>
        <v>0</v>
      </c>
      <c r="M1160" s="701">
        <f t="shared" si="826"/>
        <v>0</v>
      </c>
      <c r="N1160" s="692">
        <v>0.0</v>
      </c>
      <c r="O1160" s="701">
        <f>sum(M1160,N1160)</f>
        <v>0</v>
      </c>
      <c r="P1160" s="701"/>
      <c r="Q1160" s="701"/>
      <c r="R1160" s="1686"/>
      <c r="S1160" s="1532"/>
      <c r="T1160" s="1532"/>
      <c r="U1160" s="1532"/>
      <c r="V1160" s="1532"/>
      <c r="W1160" s="1532"/>
      <c r="X1160" s="1532"/>
      <c r="Y1160" s="1532"/>
      <c r="Z1160" s="1532"/>
      <c r="AA1160" s="1532"/>
      <c r="AB1160" s="1532"/>
    </row>
    <row r="1161">
      <c r="A1161" s="1715" t="s">
        <v>225</v>
      </c>
      <c r="B1161" s="1760">
        <v>1.0</v>
      </c>
      <c r="C1161" s="1760">
        <v>6.0</v>
      </c>
      <c r="D1161" s="1760">
        <v>5.0</v>
      </c>
      <c r="E1161" s="1760">
        <v>4.0</v>
      </c>
      <c r="F1161" s="1760">
        <v>3.0</v>
      </c>
      <c r="G1161" s="1760">
        <v>0.0</v>
      </c>
      <c r="H1161" s="1761">
        <f t="shared" ref="H1161:H1163" si="827">SUM(B1161:G1161)</f>
        <v>19</v>
      </c>
      <c r="I1161" s="1762">
        <f>SUM(H1161:H1165)</f>
        <v>34</v>
      </c>
      <c r="J1161" s="647"/>
      <c r="K1161" s="1715" t="s">
        <v>225</v>
      </c>
      <c r="L1161" s="1765">
        <f t="shared" si="812"/>
        <v>54</v>
      </c>
      <c r="M1161" s="1762">
        <f>(L1161-H1161)-R1161</f>
        <v>35</v>
      </c>
      <c r="N1161" s="1765">
        <v>0.0</v>
      </c>
      <c r="O1161" s="1762">
        <f t="shared" ref="O1161:O1162" si="828">SUM(M1161,N1161)</f>
        <v>35</v>
      </c>
      <c r="P1161" s="1817" t="s">
        <v>2</v>
      </c>
      <c r="Q1161" s="1766"/>
      <c r="R1161" s="1762"/>
      <c r="S1161" s="1532"/>
      <c r="T1161" s="1532"/>
      <c r="U1161" s="1532"/>
      <c r="V1161" s="1532"/>
      <c r="W1161" s="1532"/>
      <c r="X1161" s="1532"/>
      <c r="Y1161" s="1532"/>
      <c r="Z1161" s="1532"/>
      <c r="AA1161" s="1532"/>
      <c r="AB1161" s="1532"/>
    </row>
    <row r="1162">
      <c r="A1162" s="1714" t="s">
        <v>77</v>
      </c>
      <c r="B1162" s="692">
        <v>0.0</v>
      </c>
      <c r="C1162" s="692">
        <v>0.0</v>
      </c>
      <c r="D1162" s="692">
        <v>0.0</v>
      </c>
      <c r="E1162" s="692">
        <v>0.0</v>
      </c>
      <c r="F1162" s="692">
        <v>0.0</v>
      </c>
      <c r="G1162" s="692">
        <v>0.0</v>
      </c>
      <c r="H1162" s="693">
        <f t="shared" si="827"/>
        <v>0</v>
      </c>
      <c r="I1162" s="596">
        <f>(I1161/60)</f>
        <v>0.5666666667</v>
      </c>
      <c r="J1162" s="647"/>
      <c r="K1162" s="1714" t="s">
        <v>77</v>
      </c>
      <c r="L1162" s="692">
        <f t="shared" si="812"/>
        <v>13</v>
      </c>
      <c r="M1162" s="701">
        <f>(L1162-H1162-H1163)-R1162</f>
        <v>3</v>
      </c>
      <c r="N1162" s="692">
        <v>8.0</v>
      </c>
      <c r="O1162" s="701">
        <f t="shared" si="828"/>
        <v>11</v>
      </c>
      <c r="P1162" s="701"/>
      <c r="Q1162" s="1621"/>
      <c r="R1162" s="1686"/>
      <c r="S1162" s="1532"/>
      <c r="T1162" s="1532"/>
      <c r="U1162" s="1532"/>
      <c r="V1162" s="1532"/>
      <c r="W1162" s="1532"/>
      <c r="X1162" s="1532"/>
      <c r="Y1162" s="1532"/>
      <c r="Z1162" s="1532"/>
      <c r="AA1162" s="1532"/>
      <c r="AB1162" s="1532"/>
    </row>
    <row r="1163">
      <c r="A1163" s="1714" t="s">
        <v>78</v>
      </c>
      <c r="B1163" s="692">
        <v>0.0</v>
      </c>
      <c r="C1163" s="692">
        <v>6.0</v>
      </c>
      <c r="D1163" s="692">
        <v>4.0</v>
      </c>
      <c r="E1163" s="692">
        <v>0.0</v>
      </c>
      <c r="F1163" s="692">
        <v>0.0</v>
      </c>
      <c r="G1163" s="692">
        <v>0.0</v>
      </c>
      <c r="H1163" s="693">
        <f t="shared" si="827"/>
        <v>10</v>
      </c>
      <c r="I1163" s="701"/>
      <c r="J1163" s="647"/>
      <c r="K1163" s="1714" t="s">
        <v>78</v>
      </c>
      <c r="L1163" s="692" t="str">
        <f t="shared" si="812"/>
        <v>-</v>
      </c>
      <c r="M1163" s="701" t="s">
        <v>79</v>
      </c>
      <c r="N1163" s="692" t="s">
        <v>79</v>
      </c>
      <c r="O1163" s="701" t="s">
        <v>79</v>
      </c>
      <c r="P1163" s="701"/>
      <c r="Q1163" s="1686"/>
      <c r="R1163" s="1686"/>
      <c r="S1163" s="1532"/>
      <c r="T1163" s="1532"/>
      <c r="U1163" s="1532"/>
      <c r="V1163" s="1532"/>
      <c r="W1163" s="1532"/>
      <c r="X1163" s="1532"/>
      <c r="Y1163" s="1532"/>
      <c r="Z1163" s="1532"/>
      <c r="AA1163" s="1532"/>
      <c r="AB1163" s="1532"/>
    </row>
    <row r="1164">
      <c r="A1164" s="1714" t="s">
        <v>446</v>
      </c>
      <c r="B1164" s="692">
        <v>2.0</v>
      </c>
      <c r="C1164" s="692">
        <v>1.0</v>
      </c>
      <c r="D1164" s="692">
        <v>1.0</v>
      </c>
      <c r="E1164" s="692">
        <v>1.0</v>
      </c>
      <c r="F1164" s="692">
        <v>0.0</v>
      </c>
      <c r="G1164" s="692">
        <v>0.0</v>
      </c>
      <c r="H1164" s="693">
        <f t="shared" ref="H1164:H1166" si="829">sum(B1164:G1164)</f>
        <v>5</v>
      </c>
      <c r="I1164" s="701"/>
      <c r="J1164" s="647"/>
      <c r="K1164" s="1714" t="s">
        <v>446</v>
      </c>
      <c r="L1164" s="692">
        <f t="shared" si="812"/>
        <v>5</v>
      </c>
      <c r="M1164" s="701">
        <f>(L1164-H1164)-R1164</f>
        <v>0</v>
      </c>
      <c r="N1164" s="692">
        <v>8.0</v>
      </c>
      <c r="O1164" s="701">
        <f t="shared" ref="O1164:O1165" si="830">SUM(M1164,N1164)</f>
        <v>8</v>
      </c>
      <c r="P1164" s="701"/>
      <c r="Q1164" s="1621"/>
      <c r="R1164" s="1686"/>
      <c r="S1164" s="1532"/>
      <c r="T1164" s="1532"/>
      <c r="U1164" s="1532"/>
      <c r="V1164" s="1532"/>
      <c r="W1164" s="1532"/>
      <c r="X1164" s="1532"/>
      <c r="Y1164" s="1532"/>
      <c r="Z1164" s="1532"/>
      <c r="AA1164" s="1532"/>
      <c r="AB1164" s="1532"/>
    </row>
    <row r="1165">
      <c r="A1165" s="1814" t="s">
        <v>751</v>
      </c>
      <c r="B1165" s="692">
        <v>0.0</v>
      </c>
      <c r="C1165" s="692">
        <v>0.0</v>
      </c>
      <c r="D1165" s="692">
        <v>0.0</v>
      </c>
      <c r="E1165" s="692">
        <v>0.0</v>
      </c>
      <c r="F1165" s="692">
        <v>0.0</v>
      </c>
      <c r="G1165" s="692">
        <v>0.0</v>
      </c>
      <c r="H1165" s="693">
        <f t="shared" si="829"/>
        <v>0</v>
      </c>
      <c r="I1165" s="701"/>
      <c r="J1165" s="647"/>
      <c r="K1165" s="1814" t="s">
        <v>751</v>
      </c>
      <c r="L1165" s="692">
        <f t="shared" si="812"/>
        <v>0</v>
      </c>
      <c r="M1165" s="701">
        <f t="shared" ref="M1165:M1166" si="831">(L1165-H1165)</f>
        <v>0</v>
      </c>
      <c r="N1165" s="692">
        <v>10.0</v>
      </c>
      <c r="O1165" s="701">
        <f t="shared" si="830"/>
        <v>10</v>
      </c>
      <c r="P1165" s="701"/>
      <c r="Q1165" s="701"/>
      <c r="R1165" s="1686"/>
      <c r="S1165" s="1532"/>
      <c r="T1165" s="1532"/>
      <c r="U1165" s="1532"/>
      <c r="V1165" s="1532"/>
      <c r="W1165" s="1532"/>
      <c r="X1165" s="1532"/>
      <c r="Y1165" s="1532"/>
      <c r="Z1165" s="1532"/>
      <c r="AA1165" s="1532"/>
      <c r="AB1165" s="1532"/>
    </row>
    <row r="1166">
      <c r="A1166" s="1714" t="s">
        <v>80</v>
      </c>
      <c r="B1166" s="692">
        <v>0.0</v>
      </c>
      <c r="C1166" s="692">
        <v>3.0</v>
      </c>
      <c r="D1166" s="692">
        <v>2.0</v>
      </c>
      <c r="E1166" s="692">
        <v>0.0</v>
      </c>
      <c r="F1166" s="692">
        <v>0.0</v>
      </c>
      <c r="G1166" s="692">
        <v>0.0</v>
      </c>
      <c r="H1166" s="693">
        <f t="shared" si="829"/>
        <v>5</v>
      </c>
      <c r="I1166" s="701"/>
      <c r="J1166" s="647"/>
      <c r="K1166" s="1714" t="s">
        <v>80</v>
      </c>
      <c r="L1166" s="692">
        <f t="shared" si="812"/>
        <v>23</v>
      </c>
      <c r="M1166" s="701">
        <f t="shared" si="831"/>
        <v>18</v>
      </c>
      <c r="N1166" s="692">
        <v>0.0</v>
      </c>
      <c r="O1166" s="701">
        <f>sum(M1166,N1166)</f>
        <v>18</v>
      </c>
      <c r="P1166" s="701"/>
      <c r="Q1166" s="701"/>
      <c r="R1166" s="1686"/>
      <c r="S1166" s="1532"/>
      <c r="T1166" s="1532"/>
      <c r="U1166" s="1532"/>
      <c r="V1166" s="1532"/>
      <c r="W1166" s="1532"/>
      <c r="X1166" s="1532"/>
      <c r="Y1166" s="1532"/>
      <c r="Z1166" s="1532"/>
      <c r="AA1166" s="1532"/>
      <c r="AB1166" s="1532"/>
    </row>
    <row r="1167">
      <c r="A1167" s="1715" t="s">
        <v>93</v>
      </c>
      <c r="B1167" s="1760">
        <v>4.0</v>
      </c>
      <c r="C1167" s="1760">
        <v>0.0</v>
      </c>
      <c r="D1167" s="1760">
        <v>3.0</v>
      </c>
      <c r="E1167" s="1760">
        <v>2.0</v>
      </c>
      <c r="F1167" s="1760">
        <v>2.0</v>
      </c>
      <c r="G1167" s="1760">
        <v>1.0</v>
      </c>
      <c r="H1167" s="1761">
        <f t="shared" ref="H1167:H1169" si="832">SUM(B1167:G1167)</f>
        <v>12</v>
      </c>
      <c r="I1167" s="1762">
        <f>SUM(H1167:H1171)</f>
        <v>26</v>
      </c>
      <c r="J1167" s="647"/>
      <c r="K1167" s="1715" t="s">
        <v>93</v>
      </c>
      <c r="L1167" s="1765">
        <f t="shared" si="812"/>
        <v>34</v>
      </c>
      <c r="M1167" s="1762">
        <f>(L1167-H1167)-R1167</f>
        <v>20</v>
      </c>
      <c r="N1167" s="1765">
        <v>0.0</v>
      </c>
      <c r="O1167" s="1762">
        <f t="shared" ref="O1167:O1168" si="833">SUM(M1167,N1167)</f>
        <v>20</v>
      </c>
      <c r="P1167" s="1817"/>
      <c r="Q1167" s="1762"/>
      <c r="R1167" s="1765">
        <v>2.0</v>
      </c>
      <c r="S1167" s="1532"/>
      <c r="T1167" s="1532"/>
      <c r="U1167" s="1532"/>
      <c r="V1167" s="1532"/>
      <c r="W1167" s="1532"/>
      <c r="X1167" s="1532"/>
      <c r="Y1167" s="1532"/>
      <c r="Z1167" s="1532"/>
      <c r="AA1167" s="1532"/>
      <c r="AB1167" s="1532"/>
    </row>
    <row r="1168">
      <c r="A1168" s="1714" t="s">
        <v>77</v>
      </c>
      <c r="B1168" s="692">
        <v>0.0</v>
      </c>
      <c r="C1168" s="692">
        <v>0.0</v>
      </c>
      <c r="D1168" s="692">
        <v>1.0</v>
      </c>
      <c r="E1168" s="692">
        <v>0.0</v>
      </c>
      <c r="F1168" s="692">
        <v>0.0</v>
      </c>
      <c r="G1168" s="692">
        <v>0.0</v>
      </c>
      <c r="H1168" s="693">
        <f t="shared" si="832"/>
        <v>1</v>
      </c>
      <c r="I1168" s="596">
        <f>(I1167/60)</f>
        <v>0.4333333333</v>
      </c>
      <c r="J1168" s="647"/>
      <c r="K1168" s="1714" t="s">
        <v>77</v>
      </c>
      <c r="L1168" s="692">
        <f t="shared" si="812"/>
        <v>7</v>
      </c>
      <c r="M1168" s="701">
        <f>(L1168-H1168-H1169)-R1168</f>
        <v>-1</v>
      </c>
      <c r="N1168" s="692">
        <v>0.0</v>
      </c>
      <c r="O1168" s="701">
        <f t="shared" si="833"/>
        <v>-1</v>
      </c>
      <c r="P1168" s="701"/>
      <c r="Q1168" s="701"/>
      <c r="R1168" s="1621">
        <v>1.0</v>
      </c>
      <c r="S1168" s="1532"/>
      <c r="T1168" s="1532"/>
      <c r="U1168" s="1532"/>
      <c r="V1168" s="1532"/>
      <c r="W1168" s="1532"/>
      <c r="X1168" s="1532"/>
      <c r="Y1168" s="1532"/>
      <c r="Z1168" s="1532"/>
      <c r="AA1168" s="1532"/>
      <c r="AB1168" s="1532"/>
    </row>
    <row r="1169">
      <c r="A1169" s="1714" t="s">
        <v>78</v>
      </c>
      <c r="B1169" s="692">
        <v>0.0</v>
      </c>
      <c r="C1169" s="692">
        <v>0.0</v>
      </c>
      <c r="D1169" s="692">
        <v>1.0</v>
      </c>
      <c r="E1169" s="692">
        <v>4.0</v>
      </c>
      <c r="F1169" s="692">
        <v>1.0</v>
      </c>
      <c r="G1169" s="692">
        <v>0.0</v>
      </c>
      <c r="H1169" s="693">
        <f t="shared" si="832"/>
        <v>6</v>
      </c>
      <c r="I1169" s="701"/>
      <c r="J1169" s="647"/>
      <c r="K1169" s="1714" t="s">
        <v>78</v>
      </c>
      <c r="L1169" s="692" t="str">
        <f t="shared" si="812"/>
        <v>-</v>
      </c>
      <c r="M1169" s="701" t="s">
        <v>79</v>
      </c>
      <c r="N1169" s="692" t="s">
        <v>79</v>
      </c>
      <c r="O1169" s="701" t="s">
        <v>79</v>
      </c>
      <c r="P1169" s="701"/>
      <c r="Q1169" s="701"/>
      <c r="R1169" s="1686"/>
      <c r="S1169" s="1532"/>
      <c r="T1169" s="1532"/>
      <c r="U1169" s="1532"/>
      <c r="V1169" s="1532"/>
      <c r="W1169" s="1532"/>
      <c r="X1169" s="1532"/>
      <c r="Y1169" s="1532"/>
      <c r="Z1169" s="1532"/>
      <c r="AA1169" s="1532"/>
      <c r="AB1169" s="1532"/>
    </row>
    <row r="1170">
      <c r="A1170" s="1714" t="s">
        <v>446</v>
      </c>
      <c r="B1170" s="692">
        <v>1.0</v>
      </c>
      <c r="C1170" s="692">
        <v>0.0</v>
      </c>
      <c r="D1170" s="692">
        <v>0.0</v>
      </c>
      <c r="E1170" s="692">
        <v>4.0</v>
      </c>
      <c r="F1170" s="692">
        <v>1.0</v>
      </c>
      <c r="G1170" s="692">
        <v>1.0</v>
      </c>
      <c r="H1170" s="693">
        <f t="shared" ref="H1170:H1172" si="834">sum(B1170:G1170)</f>
        <v>7</v>
      </c>
      <c r="I1170" s="701"/>
      <c r="J1170" s="647"/>
      <c r="K1170" s="1714" t="s">
        <v>446</v>
      </c>
      <c r="L1170" s="692">
        <f t="shared" si="812"/>
        <v>9</v>
      </c>
      <c r="M1170" s="701">
        <f>(L1170-H1170)-R1170</f>
        <v>2</v>
      </c>
      <c r="N1170" s="692">
        <v>0.0</v>
      </c>
      <c r="O1170" s="701">
        <f t="shared" ref="O1170:O1171" si="835">SUM(M1170,N1170)</f>
        <v>2</v>
      </c>
      <c r="P1170" s="701"/>
      <c r="Q1170" s="701"/>
      <c r="R1170" s="1686"/>
      <c r="S1170" s="1532"/>
      <c r="T1170" s="1532"/>
      <c r="U1170" s="1532"/>
      <c r="V1170" s="1532"/>
      <c r="W1170" s="1532"/>
      <c r="X1170" s="1532"/>
      <c r="Y1170" s="1532"/>
      <c r="Z1170" s="1532"/>
      <c r="AA1170" s="1532"/>
      <c r="AB1170" s="1532"/>
    </row>
    <row r="1171">
      <c r="A1171" s="1814" t="s">
        <v>751</v>
      </c>
      <c r="B1171" s="692">
        <v>0.0</v>
      </c>
      <c r="C1171" s="692">
        <v>0.0</v>
      </c>
      <c r="D1171" s="692">
        <v>0.0</v>
      </c>
      <c r="E1171" s="692">
        <v>0.0</v>
      </c>
      <c r="F1171" s="692">
        <v>0.0</v>
      </c>
      <c r="G1171" s="692">
        <v>0.0</v>
      </c>
      <c r="H1171" s="693">
        <f t="shared" si="834"/>
        <v>0</v>
      </c>
      <c r="I1171" s="701"/>
      <c r="J1171" s="647"/>
      <c r="K1171" s="1814" t="s">
        <v>751</v>
      </c>
      <c r="L1171" s="692">
        <f t="shared" si="812"/>
        <v>0</v>
      </c>
      <c r="M1171" s="701">
        <f t="shared" ref="M1171:M1172" si="836">(L1171-H1171)</f>
        <v>0</v>
      </c>
      <c r="N1171" s="692">
        <v>0.0</v>
      </c>
      <c r="O1171" s="701">
        <f t="shared" si="835"/>
        <v>0</v>
      </c>
      <c r="P1171" s="701"/>
      <c r="Q1171" s="701"/>
      <c r="R1171" s="1686"/>
      <c r="S1171" s="1532"/>
      <c r="T1171" s="1532"/>
      <c r="U1171" s="1532"/>
      <c r="V1171" s="1532"/>
      <c r="W1171" s="1532"/>
      <c r="X1171" s="1532"/>
      <c r="Y1171" s="1532"/>
      <c r="Z1171" s="1532"/>
      <c r="AA1171" s="1532"/>
      <c r="AB1171" s="1532"/>
    </row>
    <row r="1172">
      <c r="A1172" s="1714" t="s">
        <v>80</v>
      </c>
      <c r="B1172" s="692">
        <v>1.0</v>
      </c>
      <c r="C1172" s="692">
        <v>0.0</v>
      </c>
      <c r="D1172" s="692">
        <v>0.0</v>
      </c>
      <c r="E1172" s="692">
        <v>0.0</v>
      </c>
      <c r="F1172" s="692">
        <v>0.0</v>
      </c>
      <c r="G1172" s="692">
        <v>0.0</v>
      </c>
      <c r="H1172" s="693">
        <f t="shared" si="834"/>
        <v>1</v>
      </c>
      <c r="I1172" s="701"/>
      <c r="J1172" s="647"/>
      <c r="K1172" s="1714" t="s">
        <v>80</v>
      </c>
      <c r="L1172" s="692">
        <f t="shared" si="812"/>
        <v>46</v>
      </c>
      <c r="M1172" s="701">
        <f t="shared" si="836"/>
        <v>45</v>
      </c>
      <c r="N1172" s="692">
        <v>0.0</v>
      </c>
      <c r="O1172" s="701">
        <f>sum(M1172,N1172)</f>
        <v>45</v>
      </c>
      <c r="P1172" s="701"/>
      <c r="Q1172" s="701"/>
      <c r="R1172" s="1686"/>
      <c r="S1172" s="1532"/>
      <c r="T1172" s="1532"/>
      <c r="U1172" s="1532"/>
      <c r="V1172" s="1532"/>
      <c r="W1172" s="1532"/>
      <c r="X1172" s="1532"/>
      <c r="Y1172" s="1532"/>
      <c r="Z1172" s="1532"/>
      <c r="AA1172" s="1532"/>
      <c r="AB1172" s="1532"/>
    </row>
    <row r="1173">
      <c r="A1173" s="1878" t="s">
        <v>735</v>
      </c>
      <c r="B1173" s="1760">
        <v>0.0</v>
      </c>
      <c r="C1173" s="1760">
        <v>7.0</v>
      </c>
      <c r="D1173" s="1760">
        <v>3.0</v>
      </c>
      <c r="E1173" s="1760">
        <v>0.0</v>
      </c>
      <c r="F1173" s="1760">
        <v>1.0</v>
      </c>
      <c r="G1173" s="1760">
        <v>0.0</v>
      </c>
      <c r="H1173" s="1761">
        <f t="shared" ref="H1173:H1175" si="837">SUM(B1173:G1173)</f>
        <v>11</v>
      </c>
      <c r="I1173" s="1762">
        <f>SUM(H1173:H1177)</f>
        <v>17</v>
      </c>
      <c r="J1173" s="647"/>
      <c r="K1173" s="1878" t="s">
        <v>735</v>
      </c>
      <c r="L1173" s="1765">
        <f t="shared" si="812"/>
        <v>33</v>
      </c>
      <c r="M1173" s="1762">
        <f>(L1173-H1173)-R1173</f>
        <v>22</v>
      </c>
      <c r="N1173" s="1765">
        <v>0.0</v>
      </c>
      <c r="O1173" s="1762">
        <f t="shared" ref="O1173:O1174" si="838">SUM(M1173,N1173)</f>
        <v>22</v>
      </c>
      <c r="P1173" s="1817"/>
      <c r="Q1173" s="1762"/>
      <c r="R1173" s="1762"/>
      <c r="S1173" s="1532"/>
      <c r="T1173" s="1532"/>
      <c r="U1173" s="1532"/>
      <c r="V1173" s="1532"/>
      <c r="W1173" s="1532"/>
      <c r="X1173" s="1532"/>
      <c r="Y1173" s="1532"/>
      <c r="Z1173" s="1532"/>
      <c r="AA1173" s="1532"/>
      <c r="AB1173" s="1532"/>
    </row>
    <row r="1174">
      <c r="A1174" s="1714" t="s">
        <v>77</v>
      </c>
      <c r="B1174" s="692">
        <v>0.0</v>
      </c>
      <c r="C1174" s="692">
        <v>0.0</v>
      </c>
      <c r="D1174" s="692">
        <v>0.0</v>
      </c>
      <c r="E1174" s="692">
        <v>0.0</v>
      </c>
      <c r="F1174" s="692">
        <v>0.0</v>
      </c>
      <c r="G1174" s="692">
        <v>0.0</v>
      </c>
      <c r="H1174" s="693">
        <f t="shared" si="837"/>
        <v>0</v>
      </c>
      <c r="I1174" s="596">
        <f>(I1173/60)</f>
        <v>0.2833333333</v>
      </c>
      <c r="J1174" s="647"/>
      <c r="K1174" s="1714" t="s">
        <v>77</v>
      </c>
      <c r="L1174" s="692">
        <f t="shared" si="812"/>
        <v>5</v>
      </c>
      <c r="M1174" s="701">
        <f>(L1174-H1174-H1175)-R1174</f>
        <v>0</v>
      </c>
      <c r="N1174" s="692">
        <v>8.0</v>
      </c>
      <c r="O1174" s="701">
        <f t="shared" si="838"/>
        <v>8</v>
      </c>
      <c r="P1174" s="701"/>
      <c r="Q1174" s="701"/>
      <c r="R1174" s="1686"/>
      <c r="S1174" s="1532"/>
      <c r="T1174" s="1532"/>
      <c r="U1174" s="1532"/>
      <c r="V1174" s="1532"/>
      <c r="W1174" s="1532"/>
      <c r="X1174" s="1532"/>
      <c r="Y1174" s="1532"/>
      <c r="Z1174" s="1532"/>
      <c r="AA1174" s="1532"/>
      <c r="AB1174" s="1532"/>
    </row>
    <row r="1175">
      <c r="A1175" s="1714" t="s">
        <v>78</v>
      </c>
      <c r="B1175" s="692">
        <v>0.0</v>
      </c>
      <c r="C1175" s="692">
        <v>0.0</v>
      </c>
      <c r="D1175" s="692">
        <v>5.0</v>
      </c>
      <c r="E1175" s="692">
        <v>0.0</v>
      </c>
      <c r="F1175" s="692">
        <v>0.0</v>
      </c>
      <c r="G1175" s="692">
        <v>0.0</v>
      </c>
      <c r="H1175" s="693">
        <f t="shared" si="837"/>
        <v>5</v>
      </c>
      <c r="I1175" s="701"/>
      <c r="J1175" s="647"/>
      <c r="K1175" s="1714" t="s">
        <v>78</v>
      </c>
      <c r="L1175" s="692" t="str">
        <f t="shared" si="812"/>
        <v>-</v>
      </c>
      <c r="M1175" s="701" t="s">
        <v>79</v>
      </c>
      <c r="N1175" s="692" t="s">
        <v>79</v>
      </c>
      <c r="O1175" s="701" t="s">
        <v>79</v>
      </c>
      <c r="P1175" s="701"/>
      <c r="Q1175" s="701"/>
      <c r="R1175" s="1686"/>
      <c r="S1175" s="1532"/>
      <c r="T1175" s="1532"/>
      <c r="U1175" s="1532"/>
      <c r="V1175" s="1532"/>
      <c r="W1175" s="1532"/>
      <c r="X1175" s="1532"/>
      <c r="Y1175" s="1532"/>
      <c r="Z1175" s="1532"/>
      <c r="AA1175" s="1532"/>
      <c r="AB1175" s="1532"/>
    </row>
    <row r="1176">
      <c r="A1176" s="1714" t="s">
        <v>446</v>
      </c>
      <c r="B1176" s="692">
        <v>0.0</v>
      </c>
      <c r="C1176" s="692">
        <v>0.0</v>
      </c>
      <c r="D1176" s="692">
        <v>1.0</v>
      </c>
      <c r="E1176" s="692">
        <v>0.0</v>
      </c>
      <c r="F1176" s="692">
        <v>0.0</v>
      </c>
      <c r="G1176" s="692">
        <v>0.0</v>
      </c>
      <c r="H1176" s="693">
        <f t="shared" ref="H1176:H1178" si="839">sum(B1176:G1176)</f>
        <v>1</v>
      </c>
      <c r="I1176" s="701"/>
      <c r="J1176" s="647"/>
      <c r="K1176" s="1714" t="s">
        <v>446</v>
      </c>
      <c r="L1176" s="692">
        <f t="shared" si="812"/>
        <v>4</v>
      </c>
      <c r="M1176" s="701">
        <f>(L1176-H1176)-R1176</f>
        <v>3</v>
      </c>
      <c r="N1176" s="692">
        <v>0.0</v>
      </c>
      <c r="O1176" s="701">
        <f t="shared" ref="O1176:O1177" si="840">SUM(M1176,N1176)</f>
        <v>3</v>
      </c>
      <c r="P1176" s="701"/>
      <c r="Q1176" s="701"/>
      <c r="R1176" s="1686"/>
      <c r="S1176" s="1532"/>
      <c r="T1176" s="1532"/>
      <c r="U1176" s="1532"/>
      <c r="V1176" s="1532"/>
      <c r="W1176" s="1532"/>
      <c r="X1176" s="1532"/>
      <c r="Y1176" s="1532"/>
      <c r="Z1176" s="1532"/>
      <c r="AA1176" s="1532"/>
      <c r="AB1176" s="1532"/>
    </row>
    <row r="1177">
      <c r="A1177" s="1814" t="s">
        <v>751</v>
      </c>
      <c r="B1177" s="692">
        <v>0.0</v>
      </c>
      <c r="C1177" s="692">
        <v>0.0</v>
      </c>
      <c r="D1177" s="692">
        <v>0.0</v>
      </c>
      <c r="E1177" s="692">
        <v>0.0</v>
      </c>
      <c r="F1177" s="692">
        <v>0.0</v>
      </c>
      <c r="G1177" s="692">
        <v>0.0</v>
      </c>
      <c r="H1177" s="693">
        <f t="shared" si="839"/>
        <v>0</v>
      </c>
      <c r="I1177" s="701"/>
      <c r="J1177" s="647"/>
      <c r="K1177" s="1814" t="s">
        <v>751</v>
      </c>
      <c r="L1177" s="692">
        <f t="shared" si="812"/>
        <v>0</v>
      </c>
      <c r="M1177" s="701">
        <f t="shared" ref="M1177:M1178" si="841">(L1177-H1177)</f>
        <v>0</v>
      </c>
      <c r="N1177" s="692">
        <v>10.0</v>
      </c>
      <c r="O1177" s="701">
        <f t="shared" si="840"/>
        <v>10</v>
      </c>
      <c r="P1177" s="701"/>
      <c r="Q1177" s="701"/>
      <c r="R1177" s="1686"/>
      <c r="S1177" s="1532"/>
      <c r="T1177" s="1532"/>
      <c r="U1177" s="1532"/>
      <c r="V1177" s="1532"/>
      <c r="W1177" s="1532"/>
      <c r="X1177" s="1532"/>
      <c r="Y1177" s="1532"/>
      <c r="Z1177" s="1532"/>
      <c r="AA1177" s="1532"/>
      <c r="AB1177" s="1532"/>
    </row>
    <row r="1178">
      <c r="A1178" s="1714" t="s">
        <v>80</v>
      </c>
      <c r="B1178" s="692">
        <v>0.0</v>
      </c>
      <c r="C1178" s="692">
        <v>2.0</v>
      </c>
      <c r="D1178" s="692">
        <v>0.0</v>
      </c>
      <c r="E1178" s="692">
        <v>0.0</v>
      </c>
      <c r="F1178" s="692">
        <v>0.0</v>
      </c>
      <c r="G1178" s="692">
        <v>0.0</v>
      </c>
      <c r="H1178" s="693">
        <f t="shared" si="839"/>
        <v>2</v>
      </c>
      <c r="I1178" s="701"/>
      <c r="J1178" s="647"/>
      <c r="K1178" s="1714" t="s">
        <v>80</v>
      </c>
      <c r="L1178" s="692">
        <f t="shared" si="812"/>
        <v>0</v>
      </c>
      <c r="M1178" s="701">
        <f t="shared" si="841"/>
        <v>-2</v>
      </c>
      <c r="N1178" s="692"/>
      <c r="O1178" s="701">
        <f>sum(M1178,N1178)</f>
        <v>-2</v>
      </c>
      <c r="P1178" s="701"/>
      <c r="Q1178" s="701"/>
      <c r="R1178" s="1686"/>
      <c r="S1178" s="1532"/>
      <c r="T1178" s="1532"/>
      <c r="U1178" s="1532"/>
      <c r="V1178" s="1532"/>
      <c r="W1178" s="1532"/>
      <c r="X1178" s="1532"/>
      <c r="Y1178" s="1532"/>
      <c r="Z1178" s="1532"/>
      <c r="AA1178" s="1532"/>
      <c r="AB1178" s="1532"/>
    </row>
    <row r="1179">
      <c r="A1179" s="1878" t="s">
        <v>96</v>
      </c>
      <c r="B1179" s="1760">
        <v>4.0</v>
      </c>
      <c r="C1179" s="1760">
        <v>6.0</v>
      </c>
      <c r="D1179" s="1760">
        <v>7.0</v>
      </c>
      <c r="E1179" s="1760">
        <v>0.0</v>
      </c>
      <c r="F1179" s="1760">
        <v>1.0</v>
      </c>
      <c r="G1179" s="1760">
        <v>0.0</v>
      </c>
      <c r="H1179" s="1761">
        <f t="shared" ref="H1179:H1181" si="842">SUM(B1179:G1179)</f>
        <v>18</v>
      </c>
      <c r="I1179" s="1762">
        <f>SUM(H1179:H1183)</f>
        <v>25</v>
      </c>
      <c r="J1179" s="647"/>
      <c r="K1179" s="1878" t="s">
        <v>96</v>
      </c>
      <c r="L1179" s="1765">
        <f t="shared" si="812"/>
        <v>28</v>
      </c>
      <c r="M1179" s="1762">
        <f>(L1179-H1179)-R1179</f>
        <v>10</v>
      </c>
      <c r="N1179" s="1765">
        <v>35.0</v>
      </c>
      <c r="O1179" s="1762">
        <f t="shared" ref="O1179:O1180" si="843">SUM(M1179,N1179)</f>
        <v>45</v>
      </c>
      <c r="P1179" s="1817" t="s">
        <v>2</v>
      </c>
      <c r="Q1179" s="1762"/>
      <c r="R1179" s="1762"/>
      <c r="S1179" s="1532"/>
      <c r="T1179" s="1532"/>
      <c r="U1179" s="1532"/>
      <c r="V1179" s="1532"/>
      <c r="W1179" s="1532"/>
      <c r="X1179" s="1532"/>
      <c r="Y1179" s="1532"/>
      <c r="Z1179" s="1532"/>
      <c r="AA1179" s="1532"/>
      <c r="AB1179" s="1532"/>
    </row>
    <row r="1180">
      <c r="A1180" s="1714" t="s">
        <v>77</v>
      </c>
      <c r="B1180" s="692">
        <v>0.0</v>
      </c>
      <c r="C1180" s="692">
        <v>0.0</v>
      </c>
      <c r="D1180" s="692">
        <v>0.0</v>
      </c>
      <c r="E1180" s="692">
        <v>0.0</v>
      </c>
      <c r="F1180" s="692">
        <v>0.0</v>
      </c>
      <c r="G1180" s="692">
        <v>0.0</v>
      </c>
      <c r="H1180" s="693">
        <f t="shared" si="842"/>
        <v>0</v>
      </c>
      <c r="I1180" s="596">
        <f>(I1179/60)</f>
        <v>0.4166666667</v>
      </c>
      <c r="J1180" s="647"/>
      <c r="K1180" s="1714" t="s">
        <v>77</v>
      </c>
      <c r="L1180" s="692">
        <f t="shared" si="812"/>
        <v>5</v>
      </c>
      <c r="M1180" s="701">
        <f>(L1180-H1180-H1181)-R1180</f>
        <v>0</v>
      </c>
      <c r="N1180" s="692">
        <v>10.0</v>
      </c>
      <c r="O1180" s="701">
        <f t="shared" si="843"/>
        <v>10</v>
      </c>
      <c r="P1180" s="692" t="s">
        <v>853</v>
      </c>
      <c r="Q1180" s="701"/>
      <c r="R1180" s="1686"/>
      <c r="S1180" s="1532"/>
      <c r="T1180" s="1532"/>
      <c r="U1180" s="1532"/>
      <c r="V1180" s="1532"/>
      <c r="W1180" s="1532"/>
      <c r="X1180" s="1532"/>
      <c r="Y1180" s="1532"/>
      <c r="Z1180" s="1532"/>
      <c r="AA1180" s="1532"/>
      <c r="AB1180" s="1532"/>
    </row>
    <row r="1181">
      <c r="A1181" s="1714" t="s">
        <v>78</v>
      </c>
      <c r="B1181" s="692">
        <v>0.0</v>
      </c>
      <c r="C1181" s="692">
        <v>5.0</v>
      </c>
      <c r="D1181" s="692">
        <v>0.0</v>
      </c>
      <c r="E1181" s="692">
        <v>0.0</v>
      </c>
      <c r="F1181" s="692">
        <v>0.0</v>
      </c>
      <c r="G1181" s="692">
        <v>0.0</v>
      </c>
      <c r="H1181" s="693">
        <f t="shared" si="842"/>
        <v>5</v>
      </c>
      <c r="I1181" s="701"/>
      <c r="J1181" s="647"/>
      <c r="K1181" s="1714" t="s">
        <v>78</v>
      </c>
      <c r="L1181" s="692" t="str">
        <f t="shared" si="812"/>
        <v>-</v>
      </c>
      <c r="M1181" s="701" t="s">
        <v>79</v>
      </c>
      <c r="N1181" s="692" t="s">
        <v>79</v>
      </c>
      <c r="O1181" s="701" t="s">
        <v>79</v>
      </c>
      <c r="P1181" s="701"/>
      <c r="Q1181" s="701"/>
      <c r="R1181" s="1686"/>
      <c r="S1181" s="1532"/>
      <c r="T1181" s="1532"/>
      <c r="U1181" s="1532"/>
      <c r="V1181" s="1532"/>
      <c r="W1181" s="1532"/>
      <c r="X1181" s="1532"/>
      <c r="Y1181" s="1532"/>
      <c r="Z1181" s="1532"/>
      <c r="AA1181" s="1532"/>
      <c r="AB1181" s="1532"/>
    </row>
    <row r="1182">
      <c r="A1182" s="1714" t="s">
        <v>446</v>
      </c>
      <c r="B1182" s="692">
        <v>0.0</v>
      </c>
      <c r="C1182" s="692">
        <v>0.0</v>
      </c>
      <c r="D1182" s="692">
        <v>0.0</v>
      </c>
      <c r="E1182" s="692">
        <v>0.0</v>
      </c>
      <c r="F1182" s="692">
        <v>2.0</v>
      </c>
      <c r="G1182" s="692">
        <v>0.0</v>
      </c>
      <c r="H1182" s="693">
        <f t="shared" ref="H1182:H1184" si="844">sum(B1182:G1182)</f>
        <v>2</v>
      </c>
      <c r="I1182" s="701"/>
      <c r="J1182" s="647"/>
      <c r="K1182" s="1714" t="s">
        <v>446</v>
      </c>
      <c r="L1182" s="692">
        <f t="shared" si="812"/>
        <v>6</v>
      </c>
      <c r="M1182" s="701">
        <f>(L1182-H1182)-R1182</f>
        <v>4</v>
      </c>
      <c r="N1182" s="692">
        <v>5.0</v>
      </c>
      <c r="O1182" s="701">
        <f t="shared" ref="O1182:O1183" si="845">SUM(M1182,N1182)</f>
        <v>9</v>
      </c>
      <c r="P1182" s="692" t="s">
        <v>573</v>
      </c>
      <c r="Q1182" s="701"/>
      <c r="R1182" s="1686"/>
      <c r="S1182" s="1532"/>
      <c r="T1182" s="1532"/>
      <c r="U1182" s="1532"/>
      <c r="V1182" s="1532"/>
      <c r="W1182" s="1532"/>
      <c r="X1182" s="1532"/>
      <c r="Y1182" s="1532"/>
      <c r="Z1182" s="1532"/>
      <c r="AA1182" s="1532"/>
      <c r="AB1182" s="1532"/>
    </row>
    <row r="1183">
      <c r="A1183" s="1814" t="s">
        <v>751</v>
      </c>
      <c r="B1183" s="692">
        <v>0.0</v>
      </c>
      <c r="C1183" s="692">
        <v>0.0</v>
      </c>
      <c r="D1183" s="692">
        <v>0.0</v>
      </c>
      <c r="E1183" s="692">
        <v>0.0</v>
      </c>
      <c r="F1183" s="692">
        <v>0.0</v>
      </c>
      <c r="G1183" s="692">
        <v>0.0</v>
      </c>
      <c r="H1183" s="693">
        <f t="shared" si="844"/>
        <v>0</v>
      </c>
      <c r="I1183" s="701"/>
      <c r="J1183" s="647"/>
      <c r="K1183" s="1814" t="s">
        <v>751</v>
      </c>
      <c r="L1183" s="692">
        <f t="shared" si="812"/>
        <v>0</v>
      </c>
      <c r="M1183" s="701">
        <f t="shared" ref="M1183:M1184" si="846">(L1183-H1183)</f>
        <v>0</v>
      </c>
      <c r="N1183" s="692">
        <v>10.0</v>
      </c>
      <c r="O1183" s="701">
        <f t="shared" si="845"/>
        <v>10</v>
      </c>
      <c r="P1183" s="701"/>
      <c r="Q1183" s="701"/>
      <c r="R1183" s="1686"/>
      <c r="S1183" s="1532"/>
      <c r="T1183" s="1532"/>
      <c r="U1183" s="1532"/>
      <c r="V1183" s="1532"/>
      <c r="W1183" s="1532"/>
      <c r="X1183" s="1532"/>
      <c r="Y1183" s="1532"/>
      <c r="Z1183" s="1532"/>
      <c r="AA1183" s="1532"/>
      <c r="AB1183" s="1532"/>
    </row>
    <row r="1184">
      <c r="A1184" s="1714" t="s">
        <v>80</v>
      </c>
      <c r="B1184" s="692">
        <v>0.0</v>
      </c>
      <c r="C1184" s="692">
        <v>0.0</v>
      </c>
      <c r="D1184" s="692">
        <v>0.0</v>
      </c>
      <c r="E1184" s="692">
        <v>0.0</v>
      </c>
      <c r="F1184" s="692">
        <v>0.0</v>
      </c>
      <c r="G1184" s="692">
        <v>0.0</v>
      </c>
      <c r="H1184" s="693">
        <f t="shared" si="844"/>
        <v>0</v>
      </c>
      <c r="I1184" s="701"/>
      <c r="J1184" s="647"/>
      <c r="K1184" s="1714" t="s">
        <v>80</v>
      </c>
      <c r="L1184" s="692">
        <f t="shared" si="812"/>
        <v>31</v>
      </c>
      <c r="M1184" s="701">
        <f t="shared" si="846"/>
        <v>31</v>
      </c>
      <c r="N1184" s="692">
        <v>0.0</v>
      </c>
      <c r="O1184" s="701">
        <f>sum(M1184,N1184)</f>
        <v>31</v>
      </c>
      <c r="P1184" s="701"/>
      <c r="Q1184" s="701"/>
      <c r="R1184" s="1686"/>
      <c r="S1184" s="1532"/>
      <c r="T1184" s="1532"/>
      <c r="U1184" s="1532"/>
      <c r="V1184" s="1532"/>
      <c r="W1184" s="1532"/>
      <c r="X1184" s="1532"/>
      <c r="Y1184" s="1532"/>
      <c r="Z1184" s="1532"/>
      <c r="AA1184" s="1532"/>
      <c r="AB1184" s="1532"/>
    </row>
    <row r="1185">
      <c r="A1185" s="1818" t="s">
        <v>274</v>
      </c>
      <c r="B1185" s="1760">
        <v>0.0</v>
      </c>
      <c r="C1185" s="1760">
        <v>0.0</v>
      </c>
      <c r="D1185" s="1760">
        <v>0.0</v>
      </c>
      <c r="E1185" s="1760">
        <v>0.0</v>
      </c>
      <c r="F1185" s="1760">
        <v>0.0</v>
      </c>
      <c r="G1185" s="1760">
        <v>0.0</v>
      </c>
      <c r="H1185" s="1761">
        <f t="shared" ref="H1185:H1187" si="847">SUM(B1185:G1185)</f>
        <v>0</v>
      </c>
      <c r="I1185" s="1762">
        <f>SUM(H1185:H1189)</f>
        <v>0</v>
      </c>
      <c r="J1185" s="647"/>
      <c r="K1185" s="1818" t="s">
        <v>274</v>
      </c>
      <c r="L1185" s="1765">
        <f t="shared" si="812"/>
        <v>0</v>
      </c>
      <c r="M1185" s="1762">
        <f>(L1185-H1185)-R1185</f>
        <v>0</v>
      </c>
      <c r="N1185" s="1765">
        <v>0.0</v>
      </c>
      <c r="O1185" s="1762">
        <f t="shared" ref="O1185:O1186" si="848">SUM(M1185,N1185)</f>
        <v>0</v>
      </c>
      <c r="P1185" s="1762"/>
      <c r="Q1185" s="1762"/>
      <c r="R1185" s="1762"/>
      <c r="S1185" s="1532"/>
      <c r="T1185" s="1532"/>
      <c r="U1185" s="1532"/>
      <c r="V1185" s="1532"/>
      <c r="W1185" s="1532"/>
      <c r="X1185" s="1532"/>
      <c r="Y1185" s="1532"/>
      <c r="Z1185" s="1532"/>
      <c r="AA1185" s="1532"/>
      <c r="AB1185" s="1532"/>
    </row>
    <row r="1186">
      <c r="A1186" s="1714" t="s">
        <v>77</v>
      </c>
      <c r="B1186" s="692">
        <v>0.0</v>
      </c>
      <c r="C1186" s="692">
        <v>0.0</v>
      </c>
      <c r="D1186" s="692">
        <v>0.0</v>
      </c>
      <c r="E1186" s="692">
        <v>0.0</v>
      </c>
      <c r="F1186" s="692">
        <v>0.0</v>
      </c>
      <c r="G1186" s="692">
        <v>0.0</v>
      </c>
      <c r="H1186" s="693">
        <f t="shared" si="847"/>
        <v>0</v>
      </c>
      <c r="I1186" s="596">
        <f>(I1185/60)</f>
        <v>0</v>
      </c>
      <c r="J1186" s="647"/>
      <c r="K1186" s="1714" t="s">
        <v>77</v>
      </c>
      <c r="L1186" s="692">
        <f t="shared" si="812"/>
        <v>0</v>
      </c>
      <c r="M1186" s="701">
        <f>(L1186-H1186-H1187)-R1186</f>
        <v>0</v>
      </c>
      <c r="N1186" s="692">
        <v>0.0</v>
      </c>
      <c r="O1186" s="701">
        <f t="shared" si="848"/>
        <v>0</v>
      </c>
      <c r="P1186" s="701"/>
      <c r="Q1186" s="701"/>
      <c r="R1186" s="1686"/>
      <c r="S1186" s="1532"/>
      <c r="T1186" s="1532"/>
      <c r="U1186" s="1532"/>
      <c r="V1186" s="1532"/>
      <c r="W1186" s="1532"/>
      <c r="X1186" s="1532"/>
      <c r="Y1186" s="1532"/>
      <c r="Z1186" s="1532"/>
      <c r="AA1186" s="1532"/>
      <c r="AB1186" s="1532"/>
    </row>
    <row r="1187">
      <c r="A1187" s="1714" t="s">
        <v>78</v>
      </c>
      <c r="B1187" s="692">
        <v>0.0</v>
      </c>
      <c r="C1187" s="692">
        <v>0.0</v>
      </c>
      <c r="D1187" s="692">
        <v>0.0</v>
      </c>
      <c r="E1187" s="692">
        <v>0.0</v>
      </c>
      <c r="F1187" s="692">
        <v>0.0</v>
      </c>
      <c r="G1187" s="692">
        <v>0.0</v>
      </c>
      <c r="H1187" s="693">
        <f t="shared" si="847"/>
        <v>0</v>
      </c>
      <c r="I1187" s="701"/>
      <c r="J1187" s="647"/>
      <c r="K1187" s="1714" t="s">
        <v>78</v>
      </c>
      <c r="L1187" s="692" t="str">
        <f t="shared" si="812"/>
        <v>-</v>
      </c>
      <c r="M1187" s="701" t="s">
        <v>79</v>
      </c>
      <c r="N1187" s="692" t="s">
        <v>79</v>
      </c>
      <c r="O1187" s="701" t="s">
        <v>79</v>
      </c>
      <c r="P1187" s="701"/>
      <c r="Q1187" s="701"/>
      <c r="R1187" s="1686"/>
      <c r="S1187" s="1532"/>
      <c r="T1187" s="1532"/>
      <c r="U1187" s="1532"/>
      <c r="V1187" s="1532"/>
      <c r="W1187" s="1532"/>
      <c r="X1187" s="1532"/>
      <c r="Y1187" s="1532"/>
      <c r="Z1187" s="1532"/>
      <c r="AA1187" s="1532"/>
      <c r="AB1187" s="1532"/>
    </row>
    <row r="1188">
      <c r="A1188" s="1714" t="s">
        <v>446</v>
      </c>
      <c r="B1188" s="692">
        <v>0.0</v>
      </c>
      <c r="C1188" s="692">
        <v>0.0</v>
      </c>
      <c r="D1188" s="692">
        <v>0.0</v>
      </c>
      <c r="E1188" s="692">
        <v>0.0</v>
      </c>
      <c r="F1188" s="692">
        <v>0.0</v>
      </c>
      <c r="G1188" s="692">
        <v>0.0</v>
      </c>
      <c r="H1188" s="693">
        <f t="shared" ref="H1188:H1190" si="849">sum(B1188:G1188)</f>
        <v>0</v>
      </c>
      <c r="I1188" s="701"/>
      <c r="J1188" s="647"/>
      <c r="K1188" s="1714" t="s">
        <v>446</v>
      </c>
      <c r="L1188" s="692">
        <f t="shared" si="812"/>
        <v>0</v>
      </c>
      <c r="M1188" s="701">
        <f>(L1188-H1188)-R1188</f>
        <v>0</v>
      </c>
      <c r="N1188" s="692">
        <v>0.0</v>
      </c>
      <c r="O1188" s="701">
        <f t="shared" ref="O1188:O1189" si="850">SUM(M1188,N1188)</f>
        <v>0</v>
      </c>
      <c r="P1188" s="701"/>
      <c r="Q1188" s="701"/>
      <c r="R1188" s="1686"/>
      <c r="S1188" s="1532"/>
      <c r="T1188" s="1532"/>
      <c r="U1188" s="1532"/>
      <c r="V1188" s="1532"/>
      <c r="W1188" s="1532"/>
      <c r="X1188" s="1532"/>
      <c r="Y1188" s="1532"/>
      <c r="Z1188" s="1532"/>
      <c r="AA1188" s="1532"/>
      <c r="AB1188" s="1532"/>
    </row>
    <row r="1189">
      <c r="A1189" s="1814" t="s">
        <v>751</v>
      </c>
      <c r="B1189" s="692">
        <v>0.0</v>
      </c>
      <c r="C1189" s="692">
        <v>0.0</v>
      </c>
      <c r="D1189" s="692">
        <v>0.0</v>
      </c>
      <c r="E1189" s="692">
        <v>0.0</v>
      </c>
      <c r="F1189" s="692">
        <v>0.0</v>
      </c>
      <c r="G1189" s="692">
        <v>0.0</v>
      </c>
      <c r="H1189" s="693">
        <f t="shared" si="849"/>
        <v>0</v>
      </c>
      <c r="I1189" s="701"/>
      <c r="J1189" s="647"/>
      <c r="K1189" s="1814" t="s">
        <v>751</v>
      </c>
      <c r="L1189" s="692">
        <f t="shared" si="812"/>
        <v>0</v>
      </c>
      <c r="M1189" s="701">
        <f t="shared" ref="M1189:M1190" si="851">(L1189-H1189)</f>
        <v>0</v>
      </c>
      <c r="N1189" s="692">
        <v>0.0</v>
      </c>
      <c r="O1189" s="701">
        <f t="shared" si="850"/>
        <v>0</v>
      </c>
      <c r="P1189" s="701"/>
      <c r="Q1189" s="701"/>
      <c r="R1189" s="1686"/>
      <c r="S1189" s="1532"/>
      <c r="T1189" s="1532"/>
      <c r="U1189" s="1532"/>
      <c r="V1189" s="1532"/>
      <c r="W1189" s="1532"/>
      <c r="X1189" s="1532"/>
      <c r="Y1189" s="1532"/>
      <c r="Z1189" s="1532"/>
      <c r="AA1189" s="1532"/>
      <c r="AB1189" s="1532"/>
    </row>
    <row r="1190">
      <c r="A1190" s="1714" t="s">
        <v>80</v>
      </c>
      <c r="B1190" s="692">
        <v>0.0</v>
      </c>
      <c r="C1190" s="692">
        <v>0.0</v>
      </c>
      <c r="D1190" s="692">
        <v>0.0</v>
      </c>
      <c r="E1190" s="692">
        <v>0.0</v>
      </c>
      <c r="F1190" s="692">
        <v>0.0</v>
      </c>
      <c r="G1190" s="692">
        <v>0.0</v>
      </c>
      <c r="H1190" s="693">
        <f t="shared" si="849"/>
        <v>0</v>
      </c>
      <c r="I1190" s="701"/>
      <c r="J1190" s="647"/>
      <c r="K1190" s="1714" t="s">
        <v>80</v>
      </c>
      <c r="L1190" s="692">
        <f t="shared" si="812"/>
        <v>0</v>
      </c>
      <c r="M1190" s="701">
        <f t="shared" si="851"/>
        <v>0</v>
      </c>
      <c r="N1190" s="692">
        <v>0.0</v>
      </c>
      <c r="O1190" s="701">
        <f>sum(M1190,N1190)</f>
        <v>0</v>
      </c>
      <c r="P1190" s="701"/>
      <c r="Q1190" s="701"/>
      <c r="R1190" s="1686"/>
      <c r="S1190" s="1532"/>
      <c r="T1190" s="1532"/>
      <c r="U1190" s="1532"/>
      <c r="V1190" s="1532"/>
      <c r="W1190" s="1532"/>
      <c r="X1190" s="1532"/>
      <c r="Y1190" s="1532"/>
      <c r="Z1190" s="1532"/>
      <c r="AA1190" s="1532"/>
      <c r="AB1190" s="1532"/>
    </row>
    <row r="1191">
      <c r="A1191" s="1757" t="s">
        <v>105</v>
      </c>
      <c r="B1191" s="1758">
        <f t="shared" ref="B1191:H1191" si="852"> SUM(B1192:B1196,B1199:B1202,B1204:B1208,B1210:B1214,B1216:B1220,B1222:B1226,B1228:B1232,B1234:B1238)</f>
        <v>30</v>
      </c>
      <c r="C1191" s="1758">
        <f t="shared" si="852"/>
        <v>51</v>
      </c>
      <c r="D1191" s="1758">
        <f t="shared" si="852"/>
        <v>26</v>
      </c>
      <c r="E1191" s="1758">
        <f t="shared" si="852"/>
        <v>54</v>
      </c>
      <c r="F1191" s="1758">
        <f t="shared" si="852"/>
        <v>35</v>
      </c>
      <c r="G1191" s="1758">
        <f t="shared" si="852"/>
        <v>8</v>
      </c>
      <c r="H1191" s="1758">
        <f t="shared" si="852"/>
        <v>204</v>
      </c>
      <c r="I1191" s="1758"/>
      <c r="J1191" s="1812"/>
      <c r="K1191" s="1757" t="s">
        <v>91</v>
      </c>
      <c r="L1191" s="1561"/>
      <c r="M1191" s="1561"/>
      <c r="N1191" s="1561"/>
      <c r="O1191" s="1561"/>
      <c r="P1191" s="1561"/>
      <c r="Q1191" s="1561"/>
      <c r="R1191" s="1682"/>
      <c r="S1191" s="1532"/>
      <c r="T1191" s="1532"/>
      <c r="U1191" s="1532"/>
      <c r="V1191" s="1532"/>
      <c r="W1191" s="1532"/>
      <c r="X1191" s="1532"/>
      <c r="Y1191" s="1532"/>
      <c r="Z1191" s="1532"/>
      <c r="AA1191" s="1532"/>
      <c r="AB1191" s="1532"/>
    </row>
    <row r="1192">
      <c r="A1192" s="1759" t="s">
        <v>106</v>
      </c>
      <c r="B1192" s="1760">
        <v>3.0</v>
      </c>
      <c r="C1192" s="1760">
        <v>4.0</v>
      </c>
      <c r="D1192" s="1760">
        <v>1.0</v>
      </c>
      <c r="E1192" s="1760">
        <v>13.0</v>
      </c>
      <c r="F1192" s="1760">
        <v>4.0</v>
      </c>
      <c r="G1192" s="1760">
        <v>0.0</v>
      </c>
      <c r="H1192" s="1761">
        <f t="shared" ref="H1192:H1194" si="853">SUM(B1192:G1192)</f>
        <v>25</v>
      </c>
      <c r="I1192" s="1762">
        <f>SUM(H1192:H1196)</f>
        <v>52</v>
      </c>
      <c r="J1192" s="647"/>
      <c r="K1192" s="1759" t="s">
        <v>106</v>
      </c>
      <c r="L1192" s="1765">
        <f t="shared" ref="L1192:L1198" si="854">O611</f>
        <v>48</v>
      </c>
      <c r="M1192" s="1762">
        <f>(L1192-H1192)-R1192</f>
        <v>23</v>
      </c>
      <c r="N1192" s="1765">
        <v>35.0</v>
      </c>
      <c r="O1192" s="1762">
        <f t="shared" ref="O1192:O1193" si="855">SUM(M1192,N1192)</f>
        <v>58</v>
      </c>
      <c r="P1192" s="1817" t="s">
        <v>4</v>
      </c>
      <c r="Q1192" s="1766"/>
      <c r="R1192" s="1762"/>
      <c r="S1192" s="1532"/>
      <c r="T1192" s="1532"/>
      <c r="U1192" s="1532"/>
      <c r="V1192" s="1532"/>
      <c r="W1192" s="1532"/>
      <c r="X1192" s="1532"/>
      <c r="Y1192" s="1532"/>
      <c r="Z1192" s="1532"/>
      <c r="AA1192" s="1532"/>
      <c r="AB1192" s="1532"/>
    </row>
    <row r="1193">
      <c r="A1193" s="1714" t="s">
        <v>77</v>
      </c>
      <c r="B1193" s="692">
        <v>0.0</v>
      </c>
      <c r="C1193" s="692">
        <v>0.0</v>
      </c>
      <c r="D1193" s="692">
        <v>0.0</v>
      </c>
      <c r="E1193" s="692">
        <v>0.0</v>
      </c>
      <c r="F1193" s="692">
        <v>0.0</v>
      </c>
      <c r="G1193" s="692">
        <v>0.0</v>
      </c>
      <c r="H1193" s="693">
        <f t="shared" si="853"/>
        <v>0</v>
      </c>
      <c r="I1193" s="596">
        <f>(I1192/60)</f>
        <v>0.8666666667</v>
      </c>
      <c r="J1193" s="647"/>
      <c r="K1193" s="1714" t="s">
        <v>77</v>
      </c>
      <c r="L1193" s="692">
        <f t="shared" si="854"/>
        <v>15</v>
      </c>
      <c r="M1193" s="701">
        <f>(L1193-H1193-H1194)-R1193</f>
        <v>0</v>
      </c>
      <c r="N1193" s="692">
        <v>6.0</v>
      </c>
      <c r="O1193" s="701">
        <f t="shared" si="855"/>
        <v>6</v>
      </c>
      <c r="P1193" s="701"/>
      <c r="Q1193" s="1621"/>
      <c r="R1193" s="1686"/>
      <c r="S1193" s="1532"/>
      <c r="T1193" s="1532"/>
      <c r="U1193" s="1532"/>
      <c r="V1193" s="1532"/>
      <c r="W1193" s="1532"/>
      <c r="X1193" s="1532"/>
      <c r="Y1193" s="1532"/>
      <c r="Z1193" s="1532"/>
      <c r="AA1193" s="1532"/>
      <c r="AB1193" s="1532"/>
    </row>
    <row r="1194">
      <c r="A1194" s="1714" t="s">
        <v>78</v>
      </c>
      <c r="B1194" s="692">
        <v>6.0</v>
      </c>
      <c r="C1194" s="692">
        <v>0.0</v>
      </c>
      <c r="D1194" s="692">
        <v>0.0</v>
      </c>
      <c r="E1194" s="692">
        <v>7.0</v>
      </c>
      <c r="F1194" s="692">
        <v>2.0</v>
      </c>
      <c r="G1194" s="692">
        <v>0.0</v>
      </c>
      <c r="H1194" s="693">
        <f t="shared" si="853"/>
        <v>15</v>
      </c>
      <c r="I1194" s="701"/>
      <c r="J1194" s="647"/>
      <c r="K1194" s="1714" t="s">
        <v>78</v>
      </c>
      <c r="L1194" s="692" t="str">
        <f t="shared" si="854"/>
        <v>-</v>
      </c>
      <c r="M1194" s="701" t="s">
        <v>79</v>
      </c>
      <c r="N1194" s="692" t="s">
        <v>79</v>
      </c>
      <c r="O1194" s="701" t="s">
        <v>79</v>
      </c>
      <c r="P1194" s="701"/>
      <c r="Q1194" s="1686"/>
      <c r="R1194" s="1686"/>
      <c r="S1194" s="1532"/>
      <c r="T1194" s="1532"/>
      <c r="U1194" s="1532"/>
      <c r="V1194" s="1532"/>
      <c r="W1194" s="1532"/>
      <c r="X1194" s="1532"/>
      <c r="Y1194" s="1532"/>
      <c r="Z1194" s="1532"/>
      <c r="AA1194" s="1532"/>
      <c r="AB1194" s="1532"/>
    </row>
    <row r="1195">
      <c r="A1195" s="1714" t="s">
        <v>446</v>
      </c>
      <c r="B1195" s="692">
        <v>5.0</v>
      </c>
      <c r="C1195" s="692">
        <v>2.0</v>
      </c>
      <c r="D1195" s="692">
        <v>1.0</v>
      </c>
      <c r="E1195" s="692">
        <v>0.0</v>
      </c>
      <c r="F1195" s="692">
        <v>1.0</v>
      </c>
      <c r="G1195" s="692">
        <v>0.0</v>
      </c>
      <c r="H1195" s="693">
        <f t="shared" ref="H1195:H1197" si="856">sum(B1195:G1195)</f>
        <v>9</v>
      </c>
      <c r="I1195" s="701"/>
      <c r="J1195" s="647"/>
      <c r="K1195" s="1714" t="s">
        <v>446</v>
      </c>
      <c r="L1195" s="692">
        <f t="shared" si="854"/>
        <v>9</v>
      </c>
      <c r="M1195" s="701">
        <f>(L1195-H1195)-R1195</f>
        <v>0</v>
      </c>
      <c r="N1195" s="692">
        <v>7.0</v>
      </c>
      <c r="O1195" s="701">
        <f t="shared" ref="O1195:O1196" si="857">SUM(M1195,N1195)</f>
        <v>7</v>
      </c>
      <c r="P1195" s="701"/>
      <c r="Q1195" s="1621"/>
      <c r="R1195" s="1686"/>
      <c r="S1195" s="1532"/>
      <c r="T1195" s="1532"/>
      <c r="U1195" s="1532"/>
      <c r="V1195" s="1532"/>
      <c r="W1195" s="1532"/>
      <c r="X1195" s="1532"/>
      <c r="Y1195" s="1532"/>
      <c r="Z1195" s="1532"/>
      <c r="AA1195" s="1532"/>
      <c r="AB1195" s="1532"/>
    </row>
    <row r="1196">
      <c r="A1196" s="1814" t="s">
        <v>751</v>
      </c>
      <c r="B1196" s="692">
        <v>0.0</v>
      </c>
      <c r="C1196" s="692">
        <v>1.0</v>
      </c>
      <c r="D1196" s="692">
        <v>1.0</v>
      </c>
      <c r="E1196" s="692">
        <v>1.0</v>
      </c>
      <c r="F1196" s="692">
        <v>0.0</v>
      </c>
      <c r="G1196" s="692">
        <v>0.0</v>
      </c>
      <c r="H1196" s="693">
        <f t="shared" si="856"/>
        <v>3</v>
      </c>
      <c r="I1196" s="701"/>
      <c r="J1196" s="647"/>
      <c r="K1196" s="1814" t="s">
        <v>751</v>
      </c>
      <c r="L1196" s="692">
        <f t="shared" si="854"/>
        <v>0</v>
      </c>
      <c r="M1196" s="701">
        <f t="shared" ref="M1196:M1197" si="858">(L1196-H1196)</f>
        <v>-3</v>
      </c>
      <c r="N1196" s="692">
        <v>10.0</v>
      </c>
      <c r="O1196" s="701">
        <f t="shared" si="857"/>
        <v>7</v>
      </c>
      <c r="P1196" s="701"/>
      <c r="Q1196" s="1686"/>
      <c r="R1196" s="1686"/>
      <c r="S1196" s="1532"/>
      <c r="T1196" s="1532"/>
      <c r="U1196" s="1532"/>
      <c r="V1196" s="1532"/>
      <c r="W1196" s="1532"/>
      <c r="X1196" s="1532"/>
      <c r="Y1196" s="1532"/>
      <c r="Z1196" s="1532"/>
      <c r="AA1196" s="1532"/>
      <c r="AB1196" s="1532"/>
    </row>
    <row r="1197">
      <c r="A1197" s="1714" t="s">
        <v>80</v>
      </c>
      <c r="B1197" s="692">
        <v>0.0</v>
      </c>
      <c r="C1197" s="692">
        <v>0.0</v>
      </c>
      <c r="D1197" s="692">
        <v>0.0</v>
      </c>
      <c r="E1197" s="692">
        <v>0.0</v>
      </c>
      <c r="F1197" s="692">
        <v>0.0</v>
      </c>
      <c r="G1197" s="692">
        <v>0.0</v>
      </c>
      <c r="H1197" s="693">
        <f t="shared" si="856"/>
        <v>0</v>
      </c>
      <c r="I1197" s="701"/>
      <c r="J1197" s="647"/>
      <c r="K1197" s="1714" t="s">
        <v>80</v>
      </c>
      <c r="L1197" s="692">
        <f t="shared" si="854"/>
        <v>16</v>
      </c>
      <c r="M1197" s="701">
        <f t="shared" si="858"/>
        <v>16</v>
      </c>
      <c r="N1197" s="692">
        <v>0.0</v>
      </c>
      <c r="O1197" s="701">
        <f>sum(M1197,N1197)</f>
        <v>16</v>
      </c>
      <c r="P1197" s="701"/>
      <c r="Q1197" s="1621"/>
      <c r="R1197" s="1686"/>
      <c r="S1197" s="1532"/>
      <c r="T1197" s="1532"/>
      <c r="U1197" s="1532"/>
      <c r="V1197" s="1532"/>
      <c r="W1197" s="1532"/>
      <c r="X1197" s="1532"/>
      <c r="Y1197" s="1532"/>
      <c r="Z1197" s="1532"/>
      <c r="AA1197" s="1532"/>
      <c r="AB1197" s="1532"/>
    </row>
    <row r="1198">
      <c r="A1198" s="1715" t="s">
        <v>108</v>
      </c>
      <c r="B1198" s="1765">
        <v>3.0</v>
      </c>
      <c r="C1198" s="1765">
        <v>6.0</v>
      </c>
      <c r="D1198" s="1765">
        <v>9.0</v>
      </c>
      <c r="E1198" s="1765">
        <v>9.0</v>
      </c>
      <c r="F1198" s="1765">
        <v>9.0</v>
      </c>
      <c r="G1198" s="1765">
        <v>0.0</v>
      </c>
      <c r="H1198" s="1761">
        <f t="shared" ref="H1198:H1200" si="859">SUM(B1198:G1198)</f>
        <v>36</v>
      </c>
      <c r="I1198" s="1762">
        <f>SUM(H1198:H1202)</f>
        <v>53</v>
      </c>
      <c r="J1198" s="647"/>
      <c r="K1198" s="1715" t="s">
        <v>108</v>
      </c>
      <c r="L1198" s="1765">
        <f t="shared" si="854"/>
        <v>50</v>
      </c>
      <c r="M1198" s="1762">
        <f>(L1198-H1198)-R1198</f>
        <v>14</v>
      </c>
      <c r="N1198" s="1765">
        <v>40.0</v>
      </c>
      <c r="O1198" s="1762">
        <f t="shared" ref="O1198:O1199" si="860">SUM(M1198,N1198)</f>
        <v>54</v>
      </c>
      <c r="P1198" s="1817" t="s">
        <v>4</v>
      </c>
      <c r="Q1198" s="1685"/>
      <c r="R1198" s="1762"/>
      <c r="S1198" s="1532"/>
      <c r="T1198" s="1532"/>
      <c r="U1198" s="1532"/>
      <c r="V1198" s="1532"/>
      <c r="W1198" s="1532"/>
      <c r="X1198" s="1532"/>
      <c r="Y1198" s="1532"/>
      <c r="Z1198" s="1532"/>
      <c r="AA1198" s="1532"/>
      <c r="AB1198" s="1532"/>
    </row>
    <row r="1199">
      <c r="A1199" s="1714" t="s">
        <v>77</v>
      </c>
      <c r="B1199" s="692">
        <v>0.0</v>
      </c>
      <c r="C1199" s="692">
        <v>0.0</v>
      </c>
      <c r="D1199" s="692">
        <v>0.0</v>
      </c>
      <c r="E1199" s="692">
        <v>0.0</v>
      </c>
      <c r="F1199" s="692">
        <v>0.0</v>
      </c>
      <c r="G1199" s="692">
        <v>0.0</v>
      </c>
      <c r="H1199" s="693">
        <f t="shared" si="859"/>
        <v>0</v>
      </c>
      <c r="I1199" s="596">
        <f>(I1198/60)</f>
        <v>0.8833333333</v>
      </c>
      <c r="J1199" s="647"/>
      <c r="K1199" s="1714" t="s">
        <v>77</v>
      </c>
      <c r="L1199" s="692">
        <f t="shared" ref="L1199:L1203" si="861">L618</f>
        <v>15</v>
      </c>
      <c r="M1199" s="701">
        <f>(L1199-H1199-H1200)-R1199</f>
        <v>1</v>
      </c>
      <c r="N1199" s="692">
        <v>20.0</v>
      </c>
      <c r="O1199" s="701">
        <f t="shared" si="860"/>
        <v>21</v>
      </c>
      <c r="P1199" s="701"/>
      <c r="Q1199" s="1621"/>
      <c r="R1199" s="1686"/>
      <c r="S1199" s="1532"/>
      <c r="T1199" s="1532"/>
      <c r="U1199" s="1532"/>
      <c r="V1199" s="1532"/>
      <c r="W1199" s="1532"/>
      <c r="X1199" s="1532"/>
      <c r="Y1199" s="1532"/>
      <c r="Z1199" s="1532"/>
      <c r="AA1199" s="1532"/>
      <c r="AB1199" s="1532"/>
    </row>
    <row r="1200">
      <c r="A1200" s="1714" t="s">
        <v>78</v>
      </c>
      <c r="B1200" s="692">
        <v>3.0</v>
      </c>
      <c r="C1200" s="692">
        <v>1.0</v>
      </c>
      <c r="D1200" s="692">
        <v>0.0</v>
      </c>
      <c r="E1200" s="692">
        <v>8.0</v>
      </c>
      <c r="F1200" s="692">
        <v>2.0</v>
      </c>
      <c r="G1200" s="692">
        <v>0.0</v>
      </c>
      <c r="H1200" s="693">
        <f t="shared" si="859"/>
        <v>14</v>
      </c>
      <c r="I1200" s="701"/>
      <c r="J1200" s="647"/>
      <c r="K1200" s="1714" t="s">
        <v>78</v>
      </c>
      <c r="L1200" s="692" t="str">
        <f t="shared" si="861"/>
        <v>-</v>
      </c>
      <c r="M1200" s="701" t="s">
        <v>79</v>
      </c>
      <c r="N1200" s="692" t="s">
        <v>79</v>
      </c>
      <c r="O1200" s="701" t="s">
        <v>79</v>
      </c>
      <c r="P1200" s="701"/>
      <c r="Q1200" s="1686"/>
      <c r="R1200" s="1686"/>
      <c r="S1200" s="1532"/>
      <c r="T1200" s="1532"/>
      <c r="U1200" s="1532"/>
      <c r="V1200" s="1532"/>
      <c r="W1200" s="1532"/>
      <c r="X1200" s="1532"/>
      <c r="Y1200" s="1532"/>
      <c r="Z1200" s="1532"/>
      <c r="AA1200" s="1532"/>
      <c r="AB1200" s="1532"/>
    </row>
    <row r="1201">
      <c r="A1201" s="1714" t="s">
        <v>446</v>
      </c>
      <c r="B1201" s="692">
        <v>3.0</v>
      </c>
      <c r="C1201" s="692">
        <v>0.0</v>
      </c>
      <c r="D1201" s="692">
        <v>0.0</v>
      </c>
      <c r="E1201" s="692">
        <v>0.0</v>
      </c>
      <c r="F1201" s="692">
        <v>0.0</v>
      </c>
      <c r="G1201" s="692">
        <v>0.0</v>
      </c>
      <c r="H1201" s="693">
        <f t="shared" ref="H1201:H1203" si="862">sum(B1201:G1201)</f>
        <v>3</v>
      </c>
      <c r="I1201" s="701"/>
      <c r="J1201" s="647"/>
      <c r="K1201" s="1714" t="s">
        <v>446</v>
      </c>
      <c r="L1201" s="692">
        <f t="shared" si="861"/>
        <v>7</v>
      </c>
      <c r="M1201" s="701">
        <f>(L1201-H1201)-R1201</f>
        <v>4</v>
      </c>
      <c r="N1201" s="692">
        <v>0.0</v>
      </c>
      <c r="O1201" s="701">
        <f t="shared" ref="O1201:O1202" si="863">SUM(M1201,N1201)</f>
        <v>4</v>
      </c>
      <c r="P1201" s="701"/>
      <c r="Q1201" s="1621" t="s">
        <v>854</v>
      </c>
      <c r="R1201" s="1686"/>
      <c r="S1201" s="1532"/>
      <c r="T1201" s="1532"/>
      <c r="U1201" s="1532"/>
      <c r="V1201" s="1532"/>
      <c r="W1201" s="1532"/>
      <c r="X1201" s="1532"/>
      <c r="Y1201" s="1532"/>
      <c r="Z1201" s="1532"/>
      <c r="AA1201" s="1532"/>
      <c r="AB1201" s="1532"/>
    </row>
    <row r="1202">
      <c r="A1202" s="1814" t="s">
        <v>751</v>
      </c>
      <c r="B1202" s="692">
        <v>0.0</v>
      </c>
      <c r="C1202" s="692">
        <v>0.0</v>
      </c>
      <c r="D1202" s="692">
        <v>0.0</v>
      </c>
      <c r="E1202" s="692">
        <v>0.0</v>
      </c>
      <c r="F1202" s="692">
        <v>0.0</v>
      </c>
      <c r="G1202" s="692">
        <v>0.0</v>
      </c>
      <c r="H1202" s="693">
        <f t="shared" si="862"/>
        <v>0</v>
      </c>
      <c r="I1202" s="701"/>
      <c r="J1202" s="647"/>
      <c r="K1202" s="1814" t="s">
        <v>751</v>
      </c>
      <c r="L1202" s="692">
        <f t="shared" si="861"/>
        <v>0</v>
      </c>
      <c r="M1202" s="701">
        <f t="shared" ref="M1202:M1203" si="864">(L1202-H1202)</f>
        <v>0</v>
      </c>
      <c r="N1202" s="692">
        <v>0.0</v>
      </c>
      <c r="O1202" s="701">
        <f t="shared" si="863"/>
        <v>0</v>
      </c>
      <c r="P1202" s="701"/>
      <c r="Q1202" s="1686"/>
      <c r="R1202" s="1686"/>
      <c r="S1202" s="1532"/>
      <c r="T1202" s="1532"/>
      <c r="U1202" s="1532"/>
      <c r="V1202" s="1532"/>
      <c r="W1202" s="1532"/>
      <c r="X1202" s="1532"/>
      <c r="Y1202" s="1532"/>
      <c r="Z1202" s="1532"/>
      <c r="AA1202" s="1532"/>
      <c r="AB1202" s="1532"/>
    </row>
    <row r="1203">
      <c r="A1203" s="1714" t="s">
        <v>80</v>
      </c>
      <c r="B1203" s="692">
        <v>0.0</v>
      </c>
      <c r="C1203" s="692">
        <v>0.0</v>
      </c>
      <c r="D1203" s="692">
        <v>0.0</v>
      </c>
      <c r="E1203" s="692">
        <v>0.0</v>
      </c>
      <c r="F1203" s="692">
        <v>0.0</v>
      </c>
      <c r="G1203" s="692">
        <v>0.0</v>
      </c>
      <c r="H1203" s="693">
        <f t="shared" si="862"/>
        <v>0</v>
      </c>
      <c r="I1203" s="701"/>
      <c r="J1203" s="647"/>
      <c r="K1203" s="1714" t="s">
        <v>80</v>
      </c>
      <c r="L1203" s="692">
        <f t="shared" si="861"/>
        <v>22</v>
      </c>
      <c r="M1203" s="701">
        <f t="shared" si="864"/>
        <v>22</v>
      </c>
      <c r="N1203" s="692">
        <v>0.0</v>
      </c>
      <c r="O1203" s="701">
        <f>sum(M1203,N1203)</f>
        <v>22</v>
      </c>
      <c r="P1203" s="701"/>
      <c r="Q1203" s="1686"/>
      <c r="R1203" s="1686"/>
      <c r="S1203" s="1532"/>
      <c r="T1203" s="1532"/>
      <c r="U1203" s="1532"/>
      <c r="V1203" s="1532"/>
      <c r="W1203" s="1532"/>
      <c r="X1203" s="1532"/>
      <c r="Y1203" s="1532"/>
      <c r="Z1203" s="1532"/>
      <c r="AA1203" s="1532"/>
      <c r="AB1203" s="1532"/>
    </row>
    <row r="1204">
      <c r="A1204" s="535" t="s">
        <v>117</v>
      </c>
      <c r="B1204" s="1760">
        <v>0.0</v>
      </c>
      <c r="C1204" s="1760">
        <v>9.0</v>
      </c>
      <c r="D1204" s="1760">
        <v>6.0</v>
      </c>
      <c r="E1204" s="1760">
        <v>9.0</v>
      </c>
      <c r="F1204" s="1760">
        <v>12.0</v>
      </c>
      <c r="G1204" s="1760">
        <v>6.0</v>
      </c>
      <c r="H1204" s="1761">
        <f t="shared" ref="H1204:H1206" si="865">SUM(B1204:G1204)</f>
        <v>42</v>
      </c>
      <c r="I1204" s="1762">
        <f>SUM(H1204:H1208)</f>
        <v>69</v>
      </c>
      <c r="J1204" s="647"/>
      <c r="K1204" s="535" t="s">
        <v>117</v>
      </c>
      <c r="L1204" s="1765">
        <f t="shared" ref="L1204:L1207" si="866">O629</f>
        <v>55</v>
      </c>
      <c r="M1204" s="1762">
        <f>(L1204-H1204)-R1204</f>
        <v>8</v>
      </c>
      <c r="N1204" s="1765">
        <v>55.0</v>
      </c>
      <c r="O1204" s="1762">
        <f t="shared" ref="O1204:O1205" si="867">SUM(M1204,N1204)</f>
        <v>63</v>
      </c>
      <c r="P1204" s="1817" t="s">
        <v>3</v>
      </c>
      <c r="Q1204" s="1817"/>
      <c r="R1204" s="1765">
        <v>5.0</v>
      </c>
      <c r="S1204" s="1532"/>
      <c r="T1204" s="1532"/>
      <c r="U1204" s="1532"/>
      <c r="V1204" s="1532"/>
      <c r="W1204" s="1532"/>
      <c r="X1204" s="1532"/>
      <c r="Y1204" s="1532"/>
      <c r="Z1204" s="1532"/>
      <c r="AA1204" s="1532"/>
      <c r="AB1204" s="1532"/>
    </row>
    <row r="1205">
      <c r="A1205" s="1714" t="s">
        <v>77</v>
      </c>
      <c r="B1205" s="692">
        <v>0.0</v>
      </c>
      <c r="C1205" s="692">
        <v>0.0</v>
      </c>
      <c r="D1205" s="692">
        <v>0.0</v>
      </c>
      <c r="E1205" s="692">
        <v>0.0</v>
      </c>
      <c r="F1205" s="692">
        <v>0.0</v>
      </c>
      <c r="G1205" s="692">
        <v>0.0</v>
      </c>
      <c r="H1205" s="693">
        <f t="shared" si="865"/>
        <v>0</v>
      </c>
      <c r="I1205" s="596">
        <f>(I1204/60)</f>
        <v>1.15</v>
      </c>
      <c r="J1205" s="647"/>
      <c r="K1205" s="1714" t="s">
        <v>77</v>
      </c>
      <c r="L1205" s="692">
        <f t="shared" si="866"/>
        <v>20</v>
      </c>
      <c r="M1205" s="701">
        <f>(L1205-H1205-H1206)-R1205</f>
        <v>1</v>
      </c>
      <c r="N1205" s="692">
        <v>8.0</v>
      </c>
      <c r="O1205" s="701">
        <f t="shared" si="867"/>
        <v>9</v>
      </c>
      <c r="P1205" s="1879"/>
      <c r="Q1205" s="1686"/>
      <c r="R1205" s="1621"/>
      <c r="S1205" s="1532"/>
      <c r="T1205" s="1532"/>
      <c r="U1205" s="1532"/>
      <c r="V1205" s="1532"/>
      <c r="W1205" s="1532"/>
      <c r="X1205" s="1532"/>
      <c r="Y1205" s="1532"/>
      <c r="Z1205" s="1532"/>
      <c r="AA1205" s="1532"/>
      <c r="AB1205" s="1532"/>
    </row>
    <row r="1206">
      <c r="A1206" s="1714" t="s">
        <v>78</v>
      </c>
      <c r="B1206" s="692">
        <v>0.0</v>
      </c>
      <c r="C1206" s="692">
        <v>8.0</v>
      </c>
      <c r="D1206" s="692">
        <v>5.0</v>
      </c>
      <c r="E1206" s="692">
        <v>4.0</v>
      </c>
      <c r="F1206" s="692">
        <v>0.0</v>
      </c>
      <c r="G1206" s="692">
        <v>2.0</v>
      </c>
      <c r="H1206" s="693">
        <f t="shared" si="865"/>
        <v>19</v>
      </c>
      <c r="I1206" s="701"/>
      <c r="J1206" s="647"/>
      <c r="K1206" s="1714" t="s">
        <v>78</v>
      </c>
      <c r="L1206" s="692" t="str">
        <f t="shared" si="866"/>
        <v>-</v>
      </c>
      <c r="M1206" s="701" t="s">
        <v>79</v>
      </c>
      <c r="N1206" s="692" t="s">
        <v>79</v>
      </c>
      <c r="O1206" s="701" t="s">
        <v>79</v>
      </c>
      <c r="P1206" s="701"/>
      <c r="Q1206" s="1686"/>
      <c r="R1206" s="1686"/>
      <c r="S1206" s="1532"/>
      <c r="T1206" s="1532"/>
      <c r="U1206" s="1532"/>
      <c r="V1206" s="1532"/>
      <c r="W1206" s="1532"/>
      <c r="X1206" s="1532"/>
      <c r="Y1206" s="1532"/>
      <c r="Z1206" s="1532"/>
      <c r="AA1206" s="1532"/>
      <c r="AB1206" s="1532"/>
    </row>
    <row r="1207">
      <c r="A1207" s="1714" t="s">
        <v>446</v>
      </c>
      <c r="B1207" s="692">
        <v>0.0</v>
      </c>
      <c r="C1207" s="692">
        <v>1.0</v>
      </c>
      <c r="D1207" s="692">
        <v>2.0</v>
      </c>
      <c r="E1207" s="692">
        <v>0.0</v>
      </c>
      <c r="F1207" s="692">
        <v>2.0</v>
      </c>
      <c r="G1207" s="692">
        <v>0.0</v>
      </c>
      <c r="H1207" s="693">
        <f t="shared" ref="H1207:H1209" si="868">sum(B1207:G1207)</f>
        <v>5</v>
      </c>
      <c r="I1207" s="701"/>
      <c r="J1207" s="647"/>
      <c r="K1207" s="1714" t="s">
        <v>446</v>
      </c>
      <c r="L1207" s="692">
        <f t="shared" si="866"/>
        <v>7</v>
      </c>
      <c r="M1207" s="701">
        <f>(L1207-H1207)-R1207</f>
        <v>2</v>
      </c>
      <c r="N1207" s="692">
        <v>0.0</v>
      </c>
      <c r="O1207" s="692">
        <v>2.0</v>
      </c>
      <c r="P1207" s="701"/>
      <c r="Q1207" s="1621"/>
      <c r="R1207" s="1686"/>
      <c r="S1207" s="1532"/>
      <c r="T1207" s="1532"/>
      <c r="U1207" s="1532"/>
      <c r="V1207" s="1532"/>
      <c r="W1207" s="1532"/>
      <c r="X1207" s="1532"/>
      <c r="Y1207" s="1532"/>
      <c r="Z1207" s="1532"/>
      <c r="AA1207" s="1532"/>
      <c r="AB1207" s="1532"/>
    </row>
    <row r="1208">
      <c r="A1208" s="1814" t="s">
        <v>751</v>
      </c>
      <c r="B1208" s="692">
        <v>0.0</v>
      </c>
      <c r="C1208" s="692">
        <v>0.0</v>
      </c>
      <c r="D1208" s="692">
        <v>1.0</v>
      </c>
      <c r="E1208" s="692">
        <v>1.0</v>
      </c>
      <c r="F1208" s="692">
        <v>1.0</v>
      </c>
      <c r="G1208" s="692">
        <v>0.0</v>
      </c>
      <c r="H1208" s="693">
        <f t="shared" si="868"/>
        <v>3</v>
      </c>
      <c r="I1208" s="701"/>
      <c r="J1208" s="647"/>
      <c r="K1208" s="1814" t="s">
        <v>751</v>
      </c>
      <c r="L1208" s="692">
        <v>1.0</v>
      </c>
      <c r="M1208" s="701">
        <f t="shared" ref="M1208:M1209" si="869">(L1208-H1208)</f>
        <v>-2</v>
      </c>
      <c r="N1208" s="692">
        <v>10.0</v>
      </c>
      <c r="O1208" s="701">
        <f>SUM(M1208,N1208)</f>
        <v>8</v>
      </c>
      <c r="P1208" s="701"/>
      <c r="Q1208" s="1686"/>
      <c r="R1208" s="1686"/>
      <c r="S1208" s="1532"/>
      <c r="T1208" s="1532"/>
      <c r="U1208" s="1532"/>
      <c r="V1208" s="1532"/>
      <c r="W1208" s="1532"/>
      <c r="X1208" s="1532"/>
      <c r="Y1208" s="1532"/>
      <c r="Z1208" s="1532"/>
      <c r="AA1208" s="1532"/>
      <c r="AB1208" s="1532"/>
    </row>
    <row r="1209">
      <c r="A1209" s="1714" t="s">
        <v>80</v>
      </c>
      <c r="B1209" s="692">
        <v>0.0</v>
      </c>
      <c r="C1209" s="692">
        <v>0.0</v>
      </c>
      <c r="D1209" s="692">
        <v>0.0</v>
      </c>
      <c r="E1209" s="692">
        <v>0.0</v>
      </c>
      <c r="F1209" s="692">
        <v>0.0</v>
      </c>
      <c r="G1209" s="692">
        <v>0.0</v>
      </c>
      <c r="H1209" s="693">
        <f t="shared" si="868"/>
        <v>0</v>
      </c>
      <c r="I1209" s="701"/>
      <c r="J1209" s="647"/>
      <c r="K1209" s="1714" t="s">
        <v>80</v>
      </c>
      <c r="L1209" s="692">
        <f t="shared" ref="L1209:L1221" si="870">O634</f>
        <v>30</v>
      </c>
      <c r="M1209" s="701">
        <f t="shared" si="869"/>
        <v>30</v>
      </c>
      <c r="N1209" s="692">
        <v>0.0</v>
      </c>
      <c r="O1209" s="701">
        <f>sum(M1209,N1209)</f>
        <v>30</v>
      </c>
      <c r="P1209" s="701"/>
      <c r="Q1209" s="1686"/>
      <c r="R1209" s="1686"/>
      <c r="S1209" s="1532"/>
      <c r="T1209" s="1532"/>
      <c r="U1209" s="1532"/>
      <c r="V1209" s="1532"/>
      <c r="W1209" s="1532"/>
      <c r="X1209" s="1532"/>
      <c r="Y1209" s="1532"/>
      <c r="Z1209" s="1532"/>
      <c r="AA1209" s="1532"/>
      <c r="AB1209" s="1532"/>
    </row>
    <row r="1210">
      <c r="A1210" s="1716" t="s">
        <v>622</v>
      </c>
      <c r="B1210" s="1765">
        <v>0.0</v>
      </c>
      <c r="C1210" s="1765">
        <v>11.0</v>
      </c>
      <c r="D1210" s="1765">
        <v>0.0</v>
      </c>
      <c r="E1210" s="1765">
        <v>0.0</v>
      </c>
      <c r="F1210" s="1765">
        <v>0.0</v>
      </c>
      <c r="G1210" s="1765">
        <v>0.0</v>
      </c>
      <c r="H1210" s="1761">
        <f t="shared" ref="H1210:H1212" si="871">SUM(B1210:G1210)</f>
        <v>11</v>
      </c>
      <c r="I1210" s="1762">
        <f>SUM(H1210:H1214)</f>
        <v>20</v>
      </c>
      <c r="J1210" s="647"/>
      <c r="K1210" s="1716" t="s">
        <v>622</v>
      </c>
      <c r="L1210" s="1765">
        <f t="shared" si="870"/>
        <v>34</v>
      </c>
      <c r="M1210" s="1762">
        <f>(L1210-H1210)-R1210</f>
        <v>23</v>
      </c>
      <c r="N1210" s="1765">
        <v>20.0</v>
      </c>
      <c r="O1210" s="1762">
        <f t="shared" ref="O1210:O1211" si="872">SUM(M1210,N1210)</f>
        <v>43</v>
      </c>
      <c r="P1210" s="1817" t="s">
        <v>712</v>
      </c>
      <c r="Q1210" s="1766"/>
      <c r="R1210" s="1765"/>
      <c r="S1210" s="1532"/>
      <c r="T1210" s="1532"/>
      <c r="U1210" s="1532"/>
      <c r="V1210" s="1532"/>
      <c r="W1210" s="1532"/>
      <c r="X1210" s="1532"/>
      <c r="Y1210" s="1532"/>
      <c r="Z1210" s="1532"/>
      <c r="AA1210" s="1532"/>
      <c r="AB1210" s="1532"/>
    </row>
    <row r="1211">
      <c r="A1211" s="1714" t="s">
        <v>77</v>
      </c>
      <c r="B1211" s="692">
        <v>0.0</v>
      </c>
      <c r="C1211" s="692">
        <v>0.0</v>
      </c>
      <c r="D1211" s="692">
        <v>0.0</v>
      </c>
      <c r="E1211" s="692">
        <v>0.0</v>
      </c>
      <c r="F1211" s="692">
        <v>0.0</v>
      </c>
      <c r="G1211" s="692">
        <v>0.0</v>
      </c>
      <c r="H1211" s="693">
        <f t="shared" si="871"/>
        <v>0</v>
      </c>
      <c r="I1211" s="596">
        <f>(I1210/60)</f>
        <v>0.3333333333</v>
      </c>
      <c r="J1211" s="647"/>
      <c r="K1211" s="1714" t="s">
        <v>77</v>
      </c>
      <c r="L1211" s="692">
        <f t="shared" si="870"/>
        <v>10</v>
      </c>
      <c r="M1211" s="701">
        <f>(L1211-H1211-H1212)-R1211</f>
        <v>3</v>
      </c>
      <c r="N1211" s="692">
        <v>7.0</v>
      </c>
      <c r="O1211" s="701">
        <f t="shared" si="872"/>
        <v>10</v>
      </c>
      <c r="P1211" s="701"/>
      <c r="Q1211" s="1621"/>
      <c r="R1211" s="1621"/>
      <c r="S1211" s="1532"/>
      <c r="T1211" s="1532"/>
      <c r="U1211" s="1532"/>
      <c r="V1211" s="1532"/>
      <c r="W1211" s="1532"/>
      <c r="X1211" s="1532"/>
      <c r="Y1211" s="1532"/>
      <c r="Z1211" s="1532"/>
      <c r="AA1211" s="1532"/>
      <c r="AB1211" s="1532"/>
    </row>
    <row r="1212">
      <c r="A1212" s="1714" t="s">
        <v>78</v>
      </c>
      <c r="B1212" s="692">
        <v>0.0</v>
      </c>
      <c r="C1212" s="692">
        <v>7.0</v>
      </c>
      <c r="D1212" s="692">
        <v>0.0</v>
      </c>
      <c r="E1212" s="692">
        <v>0.0</v>
      </c>
      <c r="F1212" s="692">
        <v>0.0</v>
      </c>
      <c r="G1212" s="692">
        <v>0.0</v>
      </c>
      <c r="H1212" s="693">
        <f t="shared" si="871"/>
        <v>7</v>
      </c>
      <c r="I1212" s="701"/>
      <c r="J1212" s="647"/>
      <c r="K1212" s="1714" t="s">
        <v>78</v>
      </c>
      <c r="L1212" s="692" t="str">
        <f t="shared" si="870"/>
        <v>-</v>
      </c>
      <c r="M1212" s="701" t="s">
        <v>79</v>
      </c>
      <c r="N1212" s="692" t="s">
        <v>79</v>
      </c>
      <c r="O1212" s="701" t="s">
        <v>79</v>
      </c>
      <c r="P1212" s="701"/>
      <c r="Q1212" s="1686"/>
      <c r="R1212" s="1686"/>
      <c r="S1212" s="1532"/>
      <c r="T1212" s="1532"/>
      <c r="U1212" s="1532"/>
      <c r="V1212" s="1532"/>
      <c r="W1212" s="1532"/>
      <c r="X1212" s="1532"/>
      <c r="Y1212" s="1532"/>
      <c r="Z1212" s="1532"/>
      <c r="AA1212" s="1532"/>
      <c r="AB1212" s="1532"/>
    </row>
    <row r="1213">
      <c r="A1213" s="1714" t="s">
        <v>446</v>
      </c>
      <c r="B1213" s="692">
        <v>0.0</v>
      </c>
      <c r="C1213" s="692">
        <v>2.0</v>
      </c>
      <c r="D1213" s="692">
        <v>0.0</v>
      </c>
      <c r="E1213" s="692">
        <v>0.0</v>
      </c>
      <c r="F1213" s="692">
        <v>0.0</v>
      </c>
      <c r="G1213" s="692">
        <v>0.0</v>
      </c>
      <c r="H1213" s="693">
        <f t="shared" ref="H1213:H1215" si="873">sum(B1213:G1213)</f>
        <v>2</v>
      </c>
      <c r="I1213" s="701"/>
      <c r="J1213" s="647"/>
      <c r="K1213" s="1714" t="s">
        <v>446</v>
      </c>
      <c r="L1213" s="692">
        <f t="shared" si="870"/>
        <v>3</v>
      </c>
      <c r="M1213" s="701">
        <f>(L1213-H1213)-R1213</f>
        <v>1</v>
      </c>
      <c r="N1213" s="692">
        <v>7.0</v>
      </c>
      <c r="O1213" s="701">
        <f t="shared" ref="O1213:O1214" si="874">SUM(M1213,N1213)</f>
        <v>8</v>
      </c>
      <c r="P1213" s="701"/>
      <c r="Q1213" s="1686"/>
      <c r="R1213" s="1621"/>
      <c r="S1213" s="1532"/>
      <c r="T1213" s="1532"/>
      <c r="U1213" s="1532"/>
      <c r="V1213" s="1532"/>
      <c r="W1213" s="1532"/>
      <c r="X1213" s="1532"/>
      <c r="Y1213" s="1532"/>
      <c r="Z1213" s="1532"/>
      <c r="AA1213" s="1532"/>
      <c r="AB1213" s="1532"/>
    </row>
    <row r="1214">
      <c r="A1214" s="1814" t="s">
        <v>751</v>
      </c>
      <c r="B1214" s="692">
        <v>0.0</v>
      </c>
      <c r="C1214" s="692">
        <v>0.0</v>
      </c>
      <c r="D1214" s="692">
        <v>0.0</v>
      </c>
      <c r="E1214" s="692">
        <v>0.0</v>
      </c>
      <c r="F1214" s="692">
        <v>0.0</v>
      </c>
      <c r="G1214" s="692">
        <v>0.0</v>
      </c>
      <c r="H1214" s="693">
        <f t="shared" si="873"/>
        <v>0</v>
      </c>
      <c r="I1214" s="701"/>
      <c r="J1214" s="647"/>
      <c r="K1214" s="1814" t="s">
        <v>751</v>
      </c>
      <c r="L1214" s="692">
        <f t="shared" si="870"/>
        <v>0</v>
      </c>
      <c r="M1214" s="701">
        <f t="shared" ref="M1214:M1215" si="875">(L1214-H1214)</f>
        <v>0</v>
      </c>
      <c r="N1214" s="692">
        <v>10.0</v>
      </c>
      <c r="O1214" s="701">
        <f t="shared" si="874"/>
        <v>10</v>
      </c>
      <c r="P1214" s="701"/>
      <c r="Q1214" s="1686"/>
      <c r="R1214" s="1686"/>
      <c r="S1214" s="1532"/>
      <c r="T1214" s="1532"/>
      <c r="U1214" s="1532"/>
      <c r="V1214" s="1532"/>
      <c r="W1214" s="1532"/>
      <c r="X1214" s="1532"/>
      <c r="Y1214" s="1532"/>
      <c r="Z1214" s="1532"/>
      <c r="AA1214" s="1532"/>
      <c r="AB1214" s="1532"/>
    </row>
    <row r="1215">
      <c r="A1215" s="1714" t="s">
        <v>80</v>
      </c>
      <c r="B1215" s="692">
        <v>0.0</v>
      </c>
      <c r="C1215" s="692">
        <v>0.0</v>
      </c>
      <c r="D1215" s="692">
        <v>0.0</v>
      </c>
      <c r="E1215" s="692">
        <v>0.0</v>
      </c>
      <c r="F1215" s="692">
        <v>0.0</v>
      </c>
      <c r="G1215" s="692">
        <v>0.0</v>
      </c>
      <c r="H1215" s="693">
        <f t="shared" si="873"/>
        <v>0</v>
      </c>
      <c r="I1215" s="701"/>
      <c r="J1215" s="647"/>
      <c r="K1215" s="1714" t="s">
        <v>80</v>
      </c>
      <c r="L1215" s="692">
        <f t="shared" si="870"/>
        <v>29</v>
      </c>
      <c r="M1215" s="701">
        <f t="shared" si="875"/>
        <v>29</v>
      </c>
      <c r="N1215" s="692">
        <v>0.0</v>
      </c>
      <c r="O1215" s="701">
        <f>sum(M1215,N1215)</f>
        <v>29</v>
      </c>
      <c r="P1215" s="701"/>
      <c r="Q1215" s="1686"/>
      <c r="R1215" s="1686"/>
      <c r="S1215" s="1532"/>
      <c r="T1215" s="1532"/>
      <c r="U1215" s="1532"/>
      <c r="V1215" s="1532"/>
      <c r="W1215" s="1532"/>
      <c r="X1215" s="1532"/>
      <c r="Y1215" s="1532"/>
      <c r="Z1215" s="1532"/>
      <c r="AA1215" s="1532"/>
      <c r="AB1215" s="1532"/>
    </row>
    <row r="1216">
      <c r="A1216" s="1771" t="s">
        <v>659</v>
      </c>
      <c r="B1216" s="1760">
        <v>10.0</v>
      </c>
      <c r="C1216" s="1760">
        <v>5.0</v>
      </c>
      <c r="D1216" s="1760">
        <v>9.0</v>
      </c>
      <c r="E1216" s="1760">
        <v>0.0</v>
      </c>
      <c r="F1216" s="1760">
        <v>3.0</v>
      </c>
      <c r="G1216" s="1760">
        <v>0.0</v>
      </c>
      <c r="H1216" s="1761">
        <f t="shared" ref="H1216:H1218" si="876">SUM(B1216:G1216)</f>
        <v>27</v>
      </c>
      <c r="I1216" s="1762">
        <f>SUM(H1216:H1220)</f>
        <v>46</v>
      </c>
      <c r="J1216" s="647"/>
      <c r="K1216" s="1771" t="s">
        <v>659</v>
      </c>
      <c r="L1216" s="1765">
        <f t="shared" si="870"/>
        <v>34</v>
      </c>
      <c r="M1216" s="1762">
        <f>(L1216-H1216)-R1216</f>
        <v>7</v>
      </c>
      <c r="N1216" s="1765">
        <v>30.0</v>
      </c>
      <c r="O1216" s="1762">
        <f t="shared" ref="O1216:O1217" si="877">SUM(M1216,N1216)</f>
        <v>37</v>
      </c>
      <c r="P1216" s="1817" t="s">
        <v>382</v>
      </c>
      <c r="Q1216" s="1766"/>
      <c r="R1216" s="1762"/>
      <c r="S1216" s="1532"/>
      <c r="T1216" s="1532"/>
      <c r="U1216" s="1532"/>
      <c r="V1216" s="1532"/>
      <c r="W1216" s="1532"/>
      <c r="X1216" s="1532"/>
      <c r="Y1216" s="1532"/>
      <c r="Z1216" s="1532"/>
      <c r="AA1216" s="1532"/>
      <c r="AB1216" s="1532"/>
    </row>
    <row r="1217">
      <c r="A1217" s="1714" t="s">
        <v>77</v>
      </c>
      <c r="B1217" s="692">
        <v>0.0</v>
      </c>
      <c r="C1217" s="692">
        <v>0.0</v>
      </c>
      <c r="D1217" s="692">
        <v>0.0</v>
      </c>
      <c r="E1217" s="692">
        <v>0.0</v>
      </c>
      <c r="F1217" s="692">
        <v>0.0</v>
      </c>
      <c r="G1217" s="692">
        <v>0.0</v>
      </c>
      <c r="H1217" s="693">
        <f t="shared" si="876"/>
        <v>0</v>
      </c>
      <c r="I1217" s="596">
        <f>(I1216/60)</f>
        <v>0.7666666667</v>
      </c>
      <c r="J1217" s="647"/>
      <c r="K1217" s="1714" t="s">
        <v>77</v>
      </c>
      <c r="L1217" s="692">
        <f t="shared" si="870"/>
        <v>13</v>
      </c>
      <c r="M1217" s="701">
        <f>(L1217-H1217-H1218)-R1217</f>
        <v>3</v>
      </c>
      <c r="N1217" s="692">
        <v>0.0</v>
      </c>
      <c r="O1217" s="701">
        <f t="shared" si="877"/>
        <v>3</v>
      </c>
      <c r="P1217" s="701"/>
      <c r="Q1217" s="1686"/>
      <c r="R1217" s="1686"/>
      <c r="S1217" s="1532"/>
      <c r="T1217" s="1532"/>
      <c r="U1217" s="1532"/>
      <c r="V1217" s="1532"/>
      <c r="W1217" s="1532"/>
      <c r="X1217" s="1532"/>
      <c r="Y1217" s="1532"/>
      <c r="Z1217" s="1532"/>
      <c r="AA1217" s="1532"/>
      <c r="AB1217" s="1532"/>
    </row>
    <row r="1218">
      <c r="A1218" s="1714" t="s">
        <v>78</v>
      </c>
      <c r="B1218" s="692">
        <v>0.0</v>
      </c>
      <c r="C1218" s="692">
        <v>0.0</v>
      </c>
      <c r="D1218" s="692">
        <v>0.0</v>
      </c>
      <c r="E1218" s="692">
        <v>10.0</v>
      </c>
      <c r="F1218" s="692">
        <v>0.0</v>
      </c>
      <c r="G1218" s="692">
        <v>0.0</v>
      </c>
      <c r="H1218" s="693">
        <f t="shared" si="876"/>
        <v>10</v>
      </c>
      <c r="I1218" s="701"/>
      <c r="J1218" s="647"/>
      <c r="K1218" s="1714" t="s">
        <v>78</v>
      </c>
      <c r="L1218" s="692" t="str">
        <f t="shared" si="870"/>
        <v>-</v>
      </c>
      <c r="M1218" s="701" t="s">
        <v>79</v>
      </c>
      <c r="N1218" s="692" t="s">
        <v>79</v>
      </c>
      <c r="O1218" s="701" t="s">
        <v>79</v>
      </c>
      <c r="P1218" s="701"/>
      <c r="Q1218" s="1686"/>
      <c r="R1218" s="1686"/>
      <c r="S1218" s="1532"/>
      <c r="T1218" s="1532"/>
      <c r="U1218" s="1532"/>
      <c r="V1218" s="1532"/>
      <c r="W1218" s="1532"/>
      <c r="X1218" s="1532"/>
      <c r="Y1218" s="1532"/>
      <c r="Z1218" s="1532"/>
      <c r="AA1218" s="1532"/>
      <c r="AB1218" s="1532"/>
    </row>
    <row r="1219">
      <c r="A1219" s="1714" t="s">
        <v>446</v>
      </c>
      <c r="B1219" s="692">
        <v>0.0</v>
      </c>
      <c r="C1219" s="692">
        <v>0.0</v>
      </c>
      <c r="D1219" s="692">
        <v>0.0</v>
      </c>
      <c r="E1219" s="692">
        <v>1.0</v>
      </c>
      <c r="F1219" s="692">
        <v>8.0</v>
      </c>
      <c r="G1219" s="692">
        <v>0.0</v>
      </c>
      <c r="H1219" s="693">
        <f t="shared" ref="H1219:H1221" si="878">sum(B1219:G1219)</f>
        <v>9</v>
      </c>
      <c r="I1219" s="701"/>
      <c r="J1219" s="647"/>
      <c r="K1219" s="1714" t="s">
        <v>446</v>
      </c>
      <c r="L1219" s="692">
        <f t="shared" si="870"/>
        <v>11</v>
      </c>
      <c r="M1219" s="701">
        <f>(L1219-H1219)-R1219</f>
        <v>2</v>
      </c>
      <c r="N1219" s="692">
        <v>0.0</v>
      </c>
      <c r="O1219" s="701">
        <f t="shared" ref="O1219:O1220" si="879">SUM(M1219,N1219)</f>
        <v>2</v>
      </c>
      <c r="P1219" s="701"/>
      <c r="Q1219" s="1621"/>
      <c r="R1219" s="1686"/>
      <c r="S1219" s="1532"/>
      <c r="T1219" s="1532"/>
      <c r="U1219" s="1532"/>
      <c r="V1219" s="1532"/>
      <c r="W1219" s="1532"/>
      <c r="X1219" s="1532"/>
      <c r="Y1219" s="1532"/>
      <c r="Z1219" s="1532"/>
      <c r="AA1219" s="1532"/>
      <c r="AB1219" s="1532"/>
    </row>
    <row r="1220">
      <c r="A1220" s="1814" t="s">
        <v>751</v>
      </c>
      <c r="B1220" s="692">
        <v>0.0</v>
      </c>
      <c r="C1220" s="692">
        <v>0.0</v>
      </c>
      <c r="D1220" s="692">
        <v>0.0</v>
      </c>
      <c r="E1220" s="692">
        <v>0.0</v>
      </c>
      <c r="F1220" s="692">
        <v>0.0</v>
      </c>
      <c r="G1220" s="692">
        <v>0.0</v>
      </c>
      <c r="H1220" s="693">
        <f t="shared" si="878"/>
        <v>0</v>
      </c>
      <c r="I1220" s="701"/>
      <c r="J1220" s="647"/>
      <c r="K1220" s="1814" t="s">
        <v>751</v>
      </c>
      <c r="L1220" s="692">
        <f t="shared" si="870"/>
        <v>0</v>
      </c>
      <c r="M1220" s="701">
        <f t="shared" ref="M1220:M1221" si="880">(L1220-H1220)</f>
        <v>0</v>
      </c>
      <c r="N1220" s="692">
        <v>10.0</v>
      </c>
      <c r="O1220" s="701">
        <f t="shared" si="879"/>
        <v>10</v>
      </c>
      <c r="P1220" s="701"/>
      <c r="Q1220" s="1686"/>
      <c r="R1220" s="1686"/>
      <c r="S1220" s="1532"/>
      <c r="T1220" s="1532"/>
      <c r="U1220" s="1532"/>
      <c r="V1220" s="1532"/>
      <c r="W1220" s="1532"/>
      <c r="X1220" s="1532"/>
      <c r="Y1220" s="1532"/>
      <c r="Z1220" s="1532"/>
      <c r="AA1220" s="1532"/>
      <c r="AB1220" s="1532"/>
    </row>
    <row r="1221">
      <c r="A1221" s="1714" t="s">
        <v>80</v>
      </c>
      <c r="B1221" s="692">
        <v>0.0</v>
      </c>
      <c r="C1221" s="692">
        <v>0.0</v>
      </c>
      <c r="D1221" s="692">
        <v>0.0</v>
      </c>
      <c r="E1221" s="692">
        <v>0.0</v>
      </c>
      <c r="F1221" s="692">
        <v>0.0</v>
      </c>
      <c r="G1221" s="692">
        <v>0.0</v>
      </c>
      <c r="H1221" s="693">
        <f t="shared" si="878"/>
        <v>0</v>
      </c>
      <c r="I1221" s="701"/>
      <c r="J1221" s="647"/>
      <c r="K1221" s="1714" t="s">
        <v>80</v>
      </c>
      <c r="L1221" s="692">
        <f t="shared" si="870"/>
        <v>20</v>
      </c>
      <c r="M1221" s="701">
        <f t="shared" si="880"/>
        <v>20</v>
      </c>
      <c r="N1221" s="692">
        <v>0.0</v>
      </c>
      <c r="O1221" s="701">
        <f>sum(M1221,N1221)</f>
        <v>20</v>
      </c>
      <c r="P1221" s="701"/>
      <c r="Q1221" s="1621"/>
      <c r="R1221" s="1686"/>
      <c r="S1221" s="1532"/>
      <c r="T1221" s="1532"/>
      <c r="U1221" s="1532"/>
      <c r="V1221" s="1532"/>
      <c r="W1221" s="1532"/>
      <c r="X1221" s="1532"/>
      <c r="Y1221" s="1532"/>
      <c r="Z1221" s="1532"/>
      <c r="AA1221" s="1532"/>
      <c r="AB1221" s="1532"/>
    </row>
    <row r="1222">
      <c r="A1222" s="1818" t="s">
        <v>274</v>
      </c>
      <c r="B1222" s="1760">
        <v>0.0</v>
      </c>
      <c r="C1222" s="1760">
        <v>0.0</v>
      </c>
      <c r="D1222" s="1760">
        <v>0.0</v>
      </c>
      <c r="E1222" s="1760">
        <v>0.0</v>
      </c>
      <c r="F1222" s="1760">
        <v>0.0</v>
      </c>
      <c r="G1222" s="1760">
        <v>0.0</v>
      </c>
      <c r="H1222" s="1761">
        <f t="shared" ref="H1222:H1224" si="881">SUM(B1222:G1222)</f>
        <v>0</v>
      </c>
      <c r="I1222" s="1762">
        <f>SUM(H1222:H1226)</f>
        <v>0</v>
      </c>
      <c r="J1222" s="647"/>
      <c r="K1222" s="1818" t="s">
        <v>274</v>
      </c>
      <c r="L1222" s="1765">
        <v>0.0</v>
      </c>
      <c r="M1222" s="1762">
        <f>(L1222-H1222)-R1222</f>
        <v>0</v>
      </c>
      <c r="N1222" s="1765"/>
      <c r="O1222" s="1762">
        <f t="shared" ref="O1222:O1223" si="882">SUM(M1222,N1222)</f>
        <v>0</v>
      </c>
      <c r="P1222" s="1765"/>
      <c r="Q1222" s="1685"/>
      <c r="R1222" s="1762"/>
      <c r="S1222" s="1532"/>
      <c r="T1222" s="1532"/>
      <c r="U1222" s="1532"/>
      <c r="V1222" s="1532"/>
      <c r="W1222" s="1532"/>
      <c r="X1222" s="1532"/>
      <c r="Y1222" s="1532"/>
      <c r="Z1222" s="1532"/>
      <c r="AA1222" s="1532"/>
      <c r="AB1222" s="1532"/>
    </row>
    <row r="1223">
      <c r="A1223" s="1714" t="s">
        <v>77</v>
      </c>
      <c r="B1223" s="692">
        <v>0.0</v>
      </c>
      <c r="C1223" s="692">
        <v>0.0</v>
      </c>
      <c r="D1223" s="692">
        <v>0.0</v>
      </c>
      <c r="E1223" s="692">
        <v>0.0</v>
      </c>
      <c r="F1223" s="692">
        <v>0.0</v>
      </c>
      <c r="G1223" s="692">
        <v>0.0</v>
      </c>
      <c r="H1223" s="693">
        <f t="shared" si="881"/>
        <v>0</v>
      </c>
      <c r="I1223" s="596">
        <f>(I1222/60)</f>
        <v>0</v>
      </c>
      <c r="J1223" s="647"/>
      <c r="K1223" s="1714" t="s">
        <v>77</v>
      </c>
      <c r="L1223" s="692">
        <v>0.0</v>
      </c>
      <c r="M1223" s="701">
        <f>(L1223-H1223-H1224)-R1223</f>
        <v>0</v>
      </c>
      <c r="N1223" s="692"/>
      <c r="O1223" s="701">
        <f t="shared" si="882"/>
        <v>0</v>
      </c>
      <c r="P1223" s="701"/>
      <c r="Q1223" s="1686"/>
      <c r="R1223" s="1686"/>
      <c r="S1223" s="1532"/>
      <c r="T1223" s="1532"/>
      <c r="U1223" s="1532"/>
      <c r="V1223" s="1532"/>
      <c r="W1223" s="1532"/>
      <c r="X1223" s="1532"/>
      <c r="Y1223" s="1532"/>
      <c r="Z1223" s="1532"/>
      <c r="AA1223" s="1532"/>
      <c r="AB1223" s="1532"/>
    </row>
    <row r="1224">
      <c r="A1224" s="1714" t="s">
        <v>78</v>
      </c>
      <c r="B1224" s="692">
        <v>0.0</v>
      </c>
      <c r="C1224" s="692">
        <v>0.0</v>
      </c>
      <c r="D1224" s="692">
        <v>0.0</v>
      </c>
      <c r="E1224" s="692">
        <v>0.0</v>
      </c>
      <c r="F1224" s="692">
        <v>0.0</v>
      </c>
      <c r="G1224" s="692">
        <v>0.0</v>
      </c>
      <c r="H1224" s="693">
        <f t="shared" si="881"/>
        <v>0</v>
      </c>
      <c r="I1224" s="701"/>
      <c r="J1224" s="647"/>
      <c r="K1224" s="1714" t="s">
        <v>78</v>
      </c>
      <c r="L1224" s="692">
        <v>0.0</v>
      </c>
      <c r="M1224" s="701" t="s">
        <v>79</v>
      </c>
      <c r="N1224" s="692"/>
      <c r="O1224" s="701" t="s">
        <v>79</v>
      </c>
      <c r="P1224" s="701"/>
      <c r="Q1224" s="1686"/>
      <c r="R1224" s="1686"/>
      <c r="S1224" s="1532"/>
      <c r="T1224" s="1532"/>
      <c r="U1224" s="1532"/>
      <c r="V1224" s="1532"/>
      <c r="W1224" s="1532"/>
      <c r="X1224" s="1532"/>
      <c r="Y1224" s="1532"/>
      <c r="Z1224" s="1532"/>
      <c r="AA1224" s="1532"/>
      <c r="AB1224" s="1532"/>
    </row>
    <row r="1225">
      <c r="A1225" s="1714" t="s">
        <v>446</v>
      </c>
      <c r="B1225" s="692">
        <v>0.0</v>
      </c>
      <c r="C1225" s="692">
        <v>0.0</v>
      </c>
      <c r="D1225" s="692">
        <v>0.0</v>
      </c>
      <c r="E1225" s="692">
        <v>0.0</v>
      </c>
      <c r="F1225" s="692">
        <v>0.0</v>
      </c>
      <c r="G1225" s="692">
        <v>0.0</v>
      </c>
      <c r="H1225" s="693">
        <f t="shared" ref="H1225:H1227" si="883">sum(B1225:G1225)</f>
        <v>0</v>
      </c>
      <c r="I1225" s="701"/>
      <c r="J1225" s="647"/>
      <c r="K1225" s="1714" t="s">
        <v>446</v>
      </c>
      <c r="L1225" s="692">
        <v>0.0</v>
      </c>
      <c r="M1225" s="701">
        <f>(L1225-H1225)-R1225</f>
        <v>0</v>
      </c>
      <c r="N1225" s="692"/>
      <c r="O1225" s="701">
        <f t="shared" ref="O1225:O1226" si="884">SUM(M1225,N1225)</f>
        <v>0</v>
      </c>
      <c r="P1225" s="701"/>
      <c r="Q1225" s="1686"/>
      <c r="R1225" s="1686"/>
      <c r="S1225" s="1532"/>
      <c r="T1225" s="1532"/>
      <c r="U1225" s="1532"/>
      <c r="V1225" s="1532"/>
      <c r="W1225" s="1532"/>
      <c r="X1225" s="1532"/>
      <c r="Y1225" s="1532"/>
      <c r="Z1225" s="1532"/>
      <c r="AA1225" s="1532"/>
      <c r="AB1225" s="1532"/>
    </row>
    <row r="1226">
      <c r="A1226" s="1814" t="s">
        <v>751</v>
      </c>
      <c r="B1226" s="692">
        <v>0.0</v>
      </c>
      <c r="C1226" s="692">
        <v>0.0</v>
      </c>
      <c r="D1226" s="692">
        <v>0.0</v>
      </c>
      <c r="E1226" s="692">
        <v>0.0</v>
      </c>
      <c r="F1226" s="692">
        <v>0.0</v>
      </c>
      <c r="G1226" s="692">
        <v>0.0</v>
      </c>
      <c r="H1226" s="693">
        <f t="shared" si="883"/>
        <v>0</v>
      </c>
      <c r="I1226" s="701"/>
      <c r="J1226" s="647"/>
      <c r="K1226" s="1814" t="s">
        <v>751</v>
      </c>
      <c r="L1226" s="692">
        <v>0.0</v>
      </c>
      <c r="M1226" s="701">
        <f t="shared" ref="M1226:M1227" si="885">(L1226-H1226)</f>
        <v>0</v>
      </c>
      <c r="N1226" s="692"/>
      <c r="O1226" s="701">
        <f t="shared" si="884"/>
        <v>0</v>
      </c>
      <c r="P1226" s="701"/>
      <c r="Q1226" s="1686"/>
      <c r="R1226" s="1686"/>
      <c r="S1226" s="1532"/>
      <c r="T1226" s="1532"/>
      <c r="U1226" s="1532"/>
      <c r="V1226" s="1532"/>
      <c r="W1226" s="1532"/>
      <c r="X1226" s="1532"/>
      <c r="Y1226" s="1532"/>
      <c r="Z1226" s="1532"/>
      <c r="AA1226" s="1532"/>
      <c r="AB1226" s="1532"/>
    </row>
    <row r="1227">
      <c r="A1227" s="1714" t="s">
        <v>80</v>
      </c>
      <c r="B1227" s="692">
        <v>0.0</v>
      </c>
      <c r="C1227" s="692">
        <v>0.0</v>
      </c>
      <c r="D1227" s="692">
        <v>0.0</v>
      </c>
      <c r="E1227" s="692">
        <v>0.0</v>
      </c>
      <c r="F1227" s="692">
        <v>0.0</v>
      </c>
      <c r="G1227" s="692">
        <v>0.0</v>
      </c>
      <c r="H1227" s="693">
        <f t="shared" si="883"/>
        <v>0</v>
      </c>
      <c r="I1227" s="701"/>
      <c r="J1227" s="647"/>
      <c r="K1227" s="1714" t="s">
        <v>80</v>
      </c>
      <c r="L1227" s="692">
        <v>0.0</v>
      </c>
      <c r="M1227" s="701">
        <f t="shared" si="885"/>
        <v>0</v>
      </c>
      <c r="N1227" s="692"/>
      <c r="O1227" s="701">
        <f>sum(M1227,N1227)</f>
        <v>0</v>
      </c>
      <c r="P1227" s="701"/>
      <c r="Q1227" s="1686"/>
      <c r="R1227" s="1686"/>
      <c r="S1227" s="1532"/>
      <c r="T1227" s="1532"/>
      <c r="U1227" s="1532"/>
      <c r="V1227" s="1532"/>
      <c r="W1227" s="1532"/>
      <c r="X1227" s="1532"/>
      <c r="Y1227" s="1532"/>
      <c r="Z1227" s="1532"/>
      <c r="AA1227" s="1532"/>
      <c r="AB1227" s="1532"/>
    </row>
    <row r="1228">
      <c r="A1228" s="1820" t="s">
        <v>274</v>
      </c>
      <c r="B1228" s="1760">
        <v>0.0</v>
      </c>
      <c r="C1228" s="1760">
        <v>0.0</v>
      </c>
      <c r="D1228" s="1760">
        <v>0.0</v>
      </c>
      <c r="E1228" s="1760">
        <v>0.0</v>
      </c>
      <c r="F1228" s="1760">
        <v>0.0</v>
      </c>
      <c r="G1228" s="1760">
        <v>0.0</v>
      </c>
      <c r="H1228" s="1760"/>
      <c r="I1228" s="1775"/>
      <c r="J1228" s="1880"/>
      <c r="K1228" s="1818" t="s">
        <v>274</v>
      </c>
      <c r="L1228" s="1765"/>
      <c r="M1228" s="1762">
        <f>(L1228-H1228)-R1228</f>
        <v>0</v>
      </c>
      <c r="N1228" s="1760"/>
      <c r="O1228" s="1762">
        <f t="shared" ref="O1228:O1230" si="886">SUM(M1228,N1228)</f>
        <v>0</v>
      </c>
      <c r="P1228" s="1775"/>
      <c r="Q1228" s="1775"/>
      <c r="R1228" s="1775"/>
      <c r="S1228" s="1532"/>
      <c r="T1228" s="1532"/>
      <c r="U1228" s="1532"/>
      <c r="V1228" s="1532"/>
      <c r="W1228" s="1532"/>
      <c r="X1228" s="1532"/>
      <c r="Y1228" s="1532"/>
      <c r="Z1228" s="1532"/>
      <c r="AA1228" s="1532"/>
      <c r="AB1228" s="1532"/>
    </row>
    <row r="1229">
      <c r="A1229" s="1714" t="s">
        <v>77</v>
      </c>
      <c r="B1229" s="690">
        <v>0.0</v>
      </c>
      <c r="C1229" s="690">
        <v>0.0</v>
      </c>
      <c r="D1229" s="690">
        <v>0.0</v>
      </c>
      <c r="E1229" s="690">
        <v>0.0</v>
      </c>
      <c r="F1229" s="690">
        <v>0.0</v>
      </c>
      <c r="G1229" s="690">
        <v>0.0</v>
      </c>
      <c r="H1229" s="693">
        <f t="shared" ref="H1229:H1231" si="887">SUM(B1229:G1229)</f>
        <v>0</v>
      </c>
      <c r="I1229" s="701">
        <f>SUM(H1229:H1233)</f>
        <v>0</v>
      </c>
      <c r="J1229" s="647"/>
      <c r="K1229" s="1714" t="s">
        <v>77</v>
      </c>
      <c r="L1229" s="692"/>
      <c r="M1229" s="701">
        <f>(L1229-H1229-H1230)-R1229</f>
        <v>0</v>
      </c>
      <c r="N1229" s="692"/>
      <c r="O1229" s="701">
        <f t="shared" si="886"/>
        <v>0</v>
      </c>
      <c r="P1229" s="692"/>
      <c r="Q1229" s="1686"/>
      <c r="R1229" s="701"/>
      <c r="S1229" s="1532"/>
      <c r="T1229" s="1532"/>
      <c r="U1229" s="1532"/>
      <c r="V1229" s="1532"/>
      <c r="W1229" s="1532"/>
      <c r="X1229" s="1532"/>
      <c r="Y1229" s="1532"/>
      <c r="Z1229" s="1532"/>
      <c r="AA1229" s="1532"/>
      <c r="AB1229" s="1532"/>
    </row>
    <row r="1230">
      <c r="A1230" s="1714" t="s">
        <v>78</v>
      </c>
      <c r="B1230" s="692">
        <v>0.0</v>
      </c>
      <c r="C1230" s="692">
        <v>0.0</v>
      </c>
      <c r="D1230" s="692">
        <v>0.0</v>
      </c>
      <c r="E1230" s="692">
        <v>0.0</v>
      </c>
      <c r="F1230" s="692">
        <v>0.0</v>
      </c>
      <c r="G1230" s="692">
        <v>0.0</v>
      </c>
      <c r="H1230" s="693">
        <f t="shared" si="887"/>
        <v>0</v>
      </c>
      <c r="I1230" s="596">
        <f>(I1229/60)</f>
        <v>0</v>
      </c>
      <c r="J1230" s="647"/>
      <c r="K1230" s="1714" t="s">
        <v>78</v>
      </c>
      <c r="L1230" s="692"/>
      <c r="M1230" s="701" t="s">
        <v>79</v>
      </c>
      <c r="N1230" s="692"/>
      <c r="O1230" s="701">
        <f t="shared" si="886"/>
        <v>0</v>
      </c>
      <c r="P1230" s="701"/>
      <c r="Q1230" s="1621"/>
      <c r="R1230" s="1686"/>
      <c r="S1230" s="1532"/>
      <c r="T1230" s="1532"/>
      <c r="U1230" s="1532"/>
      <c r="V1230" s="1532"/>
      <c r="W1230" s="1532"/>
      <c r="X1230" s="1532"/>
      <c r="Y1230" s="1532"/>
      <c r="Z1230" s="1532"/>
      <c r="AA1230" s="1532"/>
      <c r="AB1230" s="1532"/>
    </row>
    <row r="1231">
      <c r="A1231" s="1714" t="s">
        <v>446</v>
      </c>
      <c r="B1231" s="692">
        <v>0.0</v>
      </c>
      <c r="C1231" s="692">
        <v>0.0</v>
      </c>
      <c r="D1231" s="692">
        <v>0.0</v>
      </c>
      <c r="E1231" s="692">
        <v>0.0</v>
      </c>
      <c r="F1231" s="692">
        <v>0.0</v>
      </c>
      <c r="G1231" s="692">
        <v>0.0</v>
      </c>
      <c r="H1231" s="693">
        <f t="shared" si="887"/>
        <v>0</v>
      </c>
      <c r="I1231" s="701"/>
      <c r="J1231" s="647"/>
      <c r="K1231" s="1714" t="s">
        <v>446</v>
      </c>
      <c r="L1231" s="692"/>
      <c r="M1231" s="701">
        <f>(L1231-H1231)-R1231</f>
        <v>0</v>
      </c>
      <c r="N1231" s="692"/>
      <c r="O1231" s="701" t="s">
        <v>79</v>
      </c>
      <c r="P1231" s="701"/>
      <c r="Q1231" s="1686"/>
      <c r="R1231" s="1686"/>
      <c r="S1231" s="1532"/>
      <c r="T1231" s="1532"/>
      <c r="U1231" s="1532"/>
      <c r="V1231" s="1532"/>
      <c r="W1231" s="1532"/>
      <c r="X1231" s="1532"/>
      <c r="Y1231" s="1532"/>
      <c r="Z1231" s="1532"/>
      <c r="AA1231" s="1532"/>
      <c r="AB1231" s="1532"/>
    </row>
    <row r="1232">
      <c r="A1232" s="1814" t="s">
        <v>751</v>
      </c>
      <c r="B1232" s="692">
        <v>0.0</v>
      </c>
      <c r="C1232" s="692">
        <v>0.0</v>
      </c>
      <c r="D1232" s="692">
        <v>0.0</v>
      </c>
      <c r="E1232" s="692">
        <v>0.0</v>
      </c>
      <c r="F1232" s="692">
        <v>0.0</v>
      </c>
      <c r="G1232" s="692">
        <v>0.0</v>
      </c>
      <c r="H1232" s="693">
        <f t="shared" ref="H1232:H1234" si="888">sum(B1232:G1232)</f>
        <v>0</v>
      </c>
      <c r="I1232" s="701"/>
      <c r="J1232" s="647"/>
      <c r="K1232" s="1814" t="s">
        <v>751</v>
      </c>
      <c r="L1232" s="692"/>
      <c r="M1232" s="701">
        <f t="shared" ref="M1232:M1234" si="889">(L1232-H1232)</f>
        <v>0</v>
      </c>
      <c r="N1232" s="692"/>
      <c r="O1232" s="701">
        <f t="shared" ref="O1232:O1233" si="890">SUM(M1232,N1232)</f>
        <v>0</v>
      </c>
      <c r="P1232" s="701"/>
      <c r="Q1232" s="1686"/>
      <c r="R1232" s="1686"/>
      <c r="S1232" s="1532"/>
      <c r="T1232" s="1532"/>
      <c r="U1232" s="1532"/>
      <c r="V1232" s="1532"/>
      <c r="W1232" s="1532"/>
      <c r="X1232" s="1532"/>
      <c r="Y1232" s="1532"/>
      <c r="Z1232" s="1532"/>
      <c r="AA1232" s="1532"/>
      <c r="AB1232" s="1532"/>
    </row>
    <row r="1233">
      <c r="A1233" s="1714" t="s">
        <v>80</v>
      </c>
      <c r="B1233" s="692">
        <v>0.0</v>
      </c>
      <c r="C1233" s="692">
        <v>0.0</v>
      </c>
      <c r="D1233" s="692">
        <v>0.0</v>
      </c>
      <c r="E1233" s="692">
        <v>0.0</v>
      </c>
      <c r="F1233" s="692">
        <v>0.0</v>
      </c>
      <c r="G1233" s="692">
        <v>0.0</v>
      </c>
      <c r="H1233" s="693">
        <f t="shared" si="888"/>
        <v>0</v>
      </c>
      <c r="I1233" s="701"/>
      <c r="J1233" s="647"/>
      <c r="K1233" s="1714" t="s">
        <v>80</v>
      </c>
      <c r="L1233" s="692"/>
      <c r="M1233" s="701">
        <f t="shared" si="889"/>
        <v>0</v>
      </c>
      <c r="N1233" s="692"/>
      <c r="O1233" s="701">
        <f t="shared" si="890"/>
        <v>0</v>
      </c>
      <c r="P1233" s="701"/>
      <c r="Q1233" s="1686"/>
      <c r="R1233" s="1686"/>
      <c r="S1233" s="1532"/>
      <c r="T1233" s="1532"/>
      <c r="U1233" s="1532"/>
      <c r="V1233" s="1532"/>
      <c r="W1233" s="1532"/>
      <c r="X1233" s="1532"/>
      <c r="Y1233" s="1532"/>
      <c r="Z1233" s="1532"/>
      <c r="AA1233" s="1532"/>
      <c r="AB1233" s="1532"/>
    </row>
    <row r="1234">
      <c r="A1234" s="1820" t="s">
        <v>274</v>
      </c>
      <c r="B1234" s="1765">
        <v>0.0</v>
      </c>
      <c r="C1234" s="1765">
        <v>0.0</v>
      </c>
      <c r="D1234" s="1765">
        <v>0.0</v>
      </c>
      <c r="E1234" s="1765">
        <v>0.0</v>
      </c>
      <c r="F1234" s="1765">
        <v>0.0</v>
      </c>
      <c r="G1234" s="1765">
        <v>0.0</v>
      </c>
      <c r="H1234" s="1761">
        <f t="shared" si="888"/>
        <v>0</v>
      </c>
      <c r="I1234" s="1762"/>
      <c r="J1234" s="647"/>
      <c r="K1234" s="1820" t="s">
        <v>274</v>
      </c>
      <c r="L1234" s="1765"/>
      <c r="M1234" s="1762">
        <f t="shared" si="889"/>
        <v>0</v>
      </c>
      <c r="N1234" s="1765"/>
      <c r="O1234" s="1762">
        <f>sum(M1234,N1234)</f>
        <v>0</v>
      </c>
      <c r="P1234" s="1762"/>
      <c r="Q1234" s="1685"/>
      <c r="R1234" s="1685"/>
      <c r="S1234" s="1532"/>
      <c r="T1234" s="1532"/>
      <c r="U1234" s="1532"/>
      <c r="V1234" s="1532"/>
      <c r="W1234" s="1532"/>
      <c r="X1234" s="1532"/>
      <c r="Y1234" s="1532"/>
      <c r="Z1234" s="1532"/>
      <c r="AA1234" s="1532"/>
      <c r="AB1234" s="1532"/>
    </row>
    <row r="1235">
      <c r="A1235" s="1714" t="s">
        <v>77</v>
      </c>
      <c r="B1235" s="692">
        <v>0.0</v>
      </c>
      <c r="C1235" s="692">
        <v>0.0</v>
      </c>
      <c r="D1235" s="692">
        <v>0.0</v>
      </c>
      <c r="E1235" s="692">
        <v>0.0</v>
      </c>
      <c r="F1235" s="692">
        <v>0.0</v>
      </c>
      <c r="G1235" s="692">
        <v>0.0</v>
      </c>
      <c r="H1235" s="693">
        <f t="shared" ref="H1235:H1237" si="891">SUM(B1235:G1235)</f>
        <v>0</v>
      </c>
      <c r="I1235" s="701">
        <f>SUM(H1235:H1239)</f>
        <v>0</v>
      </c>
      <c r="J1235" s="647"/>
      <c r="K1235" s="1714" t="s">
        <v>77</v>
      </c>
      <c r="L1235" s="692"/>
      <c r="M1235" s="701">
        <f>(L1235-H1235)-R1235</f>
        <v>0</v>
      </c>
      <c r="N1235" s="692"/>
      <c r="O1235" s="701">
        <f t="shared" ref="O1235:O1236" si="892">SUM(M1235,N1235)</f>
        <v>0</v>
      </c>
      <c r="P1235" s="701"/>
      <c r="Q1235" s="1686"/>
      <c r="R1235" s="701"/>
      <c r="S1235" s="1532"/>
      <c r="T1235" s="1532"/>
      <c r="U1235" s="1532"/>
      <c r="V1235" s="1532"/>
      <c r="W1235" s="1532"/>
      <c r="X1235" s="1532"/>
      <c r="Y1235" s="1532"/>
      <c r="Z1235" s="1532"/>
      <c r="AA1235" s="1532"/>
      <c r="AB1235" s="1532"/>
    </row>
    <row r="1236">
      <c r="A1236" s="1714" t="s">
        <v>78</v>
      </c>
      <c r="B1236" s="692">
        <v>0.0</v>
      </c>
      <c r="C1236" s="692">
        <v>0.0</v>
      </c>
      <c r="D1236" s="692">
        <v>0.0</v>
      </c>
      <c r="E1236" s="692">
        <v>0.0</v>
      </c>
      <c r="F1236" s="692">
        <v>0.0</v>
      </c>
      <c r="G1236" s="692">
        <v>0.0</v>
      </c>
      <c r="H1236" s="693">
        <f t="shared" si="891"/>
        <v>0</v>
      </c>
      <c r="I1236" s="596">
        <f>(I1235/60)</f>
        <v>0</v>
      </c>
      <c r="J1236" s="647"/>
      <c r="K1236" s="1714" t="s">
        <v>78</v>
      </c>
      <c r="L1236" s="692"/>
      <c r="M1236" s="692" t="s">
        <v>79</v>
      </c>
      <c r="N1236" s="692"/>
      <c r="O1236" s="701">
        <f t="shared" si="892"/>
        <v>0</v>
      </c>
      <c r="P1236" s="701"/>
      <c r="Q1236" s="1819"/>
      <c r="R1236" s="1686"/>
      <c r="S1236" s="1532"/>
      <c r="T1236" s="1532"/>
      <c r="U1236" s="1532"/>
      <c r="V1236" s="1532"/>
      <c r="W1236" s="1532"/>
      <c r="X1236" s="1532"/>
      <c r="Y1236" s="1532"/>
      <c r="Z1236" s="1532"/>
      <c r="AA1236" s="1532"/>
      <c r="AB1236" s="1532"/>
    </row>
    <row r="1237">
      <c r="A1237" s="1714" t="s">
        <v>446</v>
      </c>
      <c r="B1237" s="692">
        <v>0.0</v>
      </c>
      <c r="C1237" s="692">
        <v>0.0</v>
      </c>
      <c r="D1237" s="692">
        <v>0.0</v>
      </c>
      <c r="E1237" s="692">
        <v>0.0</v>
      </c>
      <c r="F1237" s="692">
        <v>0.0</v>
      </c>
      <c r="G1237" s="692">
        <v>0.0</v>
      </c>
      <c r="H1237" s="693">
        <f t="shared" si="891"/>
        <v>0</v>
      </c>
      <c r="I1237" s="701"/>
      <c r="J1237" s="647"/>
      <c r="K1237" s="1714" t="s">
        <v>446</v>
      </c>
      <c r="L1237" s="692"/>
      <c r="M1237" s="692">
        <v>0.0</v>
      </c>
      <c r="N1237" s="692"/>
      <c r="O1237" s="701" t="s">
        <v>79</v>
      </c>
      <c r="P1237" s="701"/>
      <c r="Q1237" s="1686"/>
      <c r="R1237" s="1686"/>
      <c r="S1237" s="1532"/>
      <c r="T1237" s="1532"/>
      <c r="U1237" s="1532"/>
      <c r="V1237" s="1532"/>
      <c r="W1237" s="1532"/>
      <c r="X1237" s="1532"/>
      <c r="Y1237" s="1532"/>
      <c r="Z1237" s="1532"/>
      <c r="AA1237" s="1532"/>
      <c r="AB1237" s="1532"/>
    </row>
    <row r="1238">
      <c r="A1238" s="1814" t="s">
        <v>751</v>
      </c>
      <c r="B1238" s="692">
        <v>0.0</v>
      </c>
      <c r="C1238" s="692">
        <v>0.0</v>
      </c>
      <c r="D1238" s="692">
        <v>0.0</v>
      </c>
      <c r="E1238" s="692">
        <v>0.0</v>
      </c>
      <c r="F1238" s="692">
        <v>0.0</v>
      </c>
      <c r="G1238" s="692">
        <v>0.0</v>
      </c>
      <c r="H1238" s="693">
        <f t="shared" ref="H1238:H1239" si="893">sum(B1238:G1238)</f>
        <v>0</v>
      </c>
      <c r="I1238" s="701"/>
      <c r="J1238" s="647"/>
      <c r="K1238" s="1814" t="s">
        <v>751</v>
      </c>
      <c r="L1238" s="692"/>
      <c r="M1238" s="701">
        <f>(L1238-H1238)-R1238</f>
        <v>0</v>
      </c>
      <c r="N1238" s="692"/>
      <c r="O1238" s="701">
        <f t="shared" ref="O1238:O1239" si="894">SUM(M1238,N1238)</f>
        <v>0</v>
      </c>
      <c r="P1238" s="701"/>
      <c r="Q1238" s="1819"/>
      <c r="R1238" s="1686"/>
      <c r="S1238" s="1532"/>
      <c r="T1238" s="1532"/>
      <c r="U1238" s="1532"/>
      <c r="V1238" s="1532"/>
      <c r="W1238" s="1532"/>
      <c r="X1238" s="1532"/>
      <c r="Y1238" s="1532"/>
      <c r="Z1238" s="1532"/>
      <c r="AA1238" s="1532"/>
      <c r="AB1238" s="1532"/>
    </row>
    <row r="1239">
      <c r="A1239" s="1714" t="s">
        <v>80</v>
      </c>
      <c r="B1239" s="692">
        <v>0.0</v>
      </c>
      <c r="C1239" s="692">
        <v>0.0</v>
      </c>
      <c r="D1239" s="692">
        <v>0.0</v>
      </c>
      <c r="E1239" s="692">
        <v>0.0</v>
      </c>
      <c r="F1239" s="692">
        <v>0.0</v>
      </c>
      <c r="G1239" s="692">
        <v>0.0</v>
      </c>
      <c r="H1239" s="693">
        <f t="shared" si="893"/>
        <v>0</v>
      </c>
      <c r="I1239" s="701"/>
      <c r="J1239" s="647"/>
      <c r="K1239" s="1714" t="s">
        <v>80</v>
      </c>
      <c r="L1239" s="692"/>
      <c r="M1239" s="701">
        <f>(L1239-H1239)</f>
        <v>0</v>
      </c>
      <c r="N1239" s="692"/>
      <c r="O1239" s="701">
        <f t="shared" si="894"/>
        <v>0</v>
      </c>
      <c r="P1239" s="701"/>
      <c r="Q1239" s="1686"/>
      <c r="R1239" s="1686"/>
      <c r="S1239" s="1532"/>
      <c r="T1239" s="1532"/>
      <c r="U1239" s="1532"/>
      <c r="V1239" s="1532"/>
      <c r="W1239" s="1532"/>
      <c r="X1239" s="1532"/>
      <c r="Y1239" s="1532"/>
      <c r="Z1239" s="1532"/>
      <c r="AA1239" s="1532"/>
      <c r="AB1239" s="1532"/>
    </row>
    <row r="1240">
      <c r="A1240" s="1757"/>
      <c r="B1240" s="1561"/>
      <c r="C1240" s="1561"/>
      <c r="D1240" s="1561"/>
      <c r="E1240" s="1561"/>
      <c r="F1240" s="1561"/>
      <c r="G1240" s="1561"/>
      <c r="H1240" s="1561"/>
      <c r="I1240" s="1561"/>
      <c r="J1240" s="1812"/>
      <c r="K1240" s="1758"/>
      <c r="L1240" s="1561"/>
      <c r="M1240" s="1561"/>
      <c r="N1240" s="1758"/>
      <c r="O1240" s="1561"/>
      <c r="P1240" s="1758"/>
      <c r="Q1240" s="1758"/>
      <c r="R1240" s="1758"/>
      <c r="S1240" s="1532"/>
      <c r="T1240" s="1532"/>
      <c r="U1240" s="1532"/>
      <c r="V1240" s="1532"/>
      <c r="W1240" s="1532"/>
      <c r="X1240" s="1532"/>
      <c r="Y1240" s="1532"/>
      <c r="Z1240" s="1532"/>
      <c r="AA1240" s="1532"/>
      <c r="AB1240" s="1532"/>
    </row>
    <row r="1241">
      <c r="A1241" s="1774" t="s">
        <v>121</v>
      </c>
      <c r="B1241" s="1775">
        <f t="shared" ref="B1241:H1241" si="895">SUM(B1094,B1100,B1106,B1112,B1118,B1124,B1130,B1136,B1143,B1149,B1155,B1161,B1167,B1173,B1179,B1185,B1192,B1198,B1204,B1210,B1216,B1222,B1228, B1234)</f>
        <v>63</v>
      </c>
      <c r="C1241" s="1775">
        <f t="shared" si="895"/>
        <v>100</v>
      </c>
      <c r="D1241" s="1775">
        <f t="shared" si="895"/>
        <v>94</v>
      </c>
      <c r="E1241" s="1775">
        <f t="shared" si="895"/>
        <v>69</v>
      </c>
      <c r="F1241" s="1775">
        <f t="shared" si="895"/>
        <v>80</v>
      </c>
      <c r="G1241" s="1775">
        <f t="shared" si="895"/>
        <v>13</v>
      </c>
      <c r="H1241" s="1775">
        <f t="shared" si="895"/>
        <v>419</v>
      </c>
      <c r="I1241" s="1574"/>
      <c r="J1241" s="1812"/>
      <c r="K1241" s="1775" t="s">
        <v>121</v>
      </c>
      <c r="L1241" s="1775">
        <f t="shared" ref="L1241:R1241" si="896">SUM(L1094,L1100,L1106,L1112,L1118,L1124,L1130,L1136,L1143,L1149,L1155,L1161,L1167,L1173,L1179,L1185,L1192,L1198,L1204,L1210,L1216,L1222,L1228, L1234)</f>
        <v>809</v>
      </c>
      <c r="M1241" s="1775">
        <f t="shared" si="896"/>
        <v>377</v>
      </c>
      <c r="N1241" s="1775">
        <f t="shared" si="896"/>
        <v>475</v>
      </c>
      <c r="O1241" s="1775">
        <f t="shared" si="896"/>
        <v>852</v>
      </c>
      <c r="P1241" s="1775">
        <f t="shared" si="896"/>
        <v>0</v>
      </c>
      <c r="Q1241" s="1775">
        <f t="shared" si="896"/>
        <v>0</v>
      </c>
      <c r="R1241" s="1775">
        <f t="shared" si="896"/>
        <v>13</v>
      </c>
      <c r="S1241" s="1532"/>
      <c r="T1241" s="1532"/>
      <c r="U1241" s="1532"/>
      <c r="V1241" s="1532"/>
      <c r="W1241" s="1532"/>
      <c r="X1241" s="1532"/>
      <c r="Y1241" s="1532"/>
      <c r="Z1241" s="1532"/>
      <c r="AA1241" s="1532"/>
      <c r="AB1241" s="1532"/>
    </row>
    <row r="1242">
      <c r="A1242" s="1774" t="s">
        <v>77</v>
      </c>
      <c r="B1242" s="1775">
        <f t="shared" ref="B1242:H1242" si="897">SUM(B1095,B1101,B1107,B1113,B1119,B1125,B1131,B1137,B1144,B1150,B1156,B1162,B1168,B1174,B1180,B1186,B1193,B1199,B1205,B1211,B1217,B1223,B1229, B1235)</f>
        <v>2</v>
      </c>
      <c r="C1242" s="1775">
        <f t="shared" si="897"/>
        <v>0</v>
      </c>
      <c r="D1242" s="1775">
        <f t="shared" si="897"/>
        <v>1</v>
      </c>
      <c r="E1242" s="1775">
        <f t="shared" si="897"/>
        <v>0</v>
      </c>
      <c r="F1242" s="1775">
        <f t="shared" si="897"/>
        <v>0</v>
      </c>
      <c r="G1242" s="1775">
        <f t="shared" si="897"/>
        <v>0</v>
      </c>
      <c r="H1242" s="1775">
        <f t="shared" si="897"/>
        <v>3</v>
      </c>
      <c r="I1242" s="1574"/>
      <c r="J1242" s="1812"/>
      <c r="K1242" s="1775" t="s">
        <v>77</v>
      </c>
      <c r="L1242" s="1775">
        <f t="shared" ref="L1242:R1242" si="898">SUM(L1095,L1101,L1107,L1113,L1119,L1125,L1131,L1137,L1144,L1150,L1156,L1162,L1168,L1174,L1180,L1186,L1193,L1199,L1205,L1211,L1217,L1223,L1229, L1235)</f>
        <v>211</v>
      </c>
      <c r="M1242" s="1775">
        <f t="shared" si="898"/>
        <v>34</v>
      </c>
      <c r="N1242" s="1775">
        <f t="shared" si="898"/>
        <v>127</v>
      </c>
      <c r="O1242" s="1775">
        <f t="shared" si="898"/>
        <v>161</v>
      </c>
      <c r="P1242" s="1775">
        <f t="shared" si="898"/>
        <v>0</v>
      </c>
      <c r="Q1242" s="1775">
        <f t="shared" si="898"/>
        <v>0</v>
      </c>
      <c r="R1242" s="1775">
        <f t="shared" si="898"/>
        <v>1</v>
      </c>
      <c r="S1242" s="1532"/>
      <c r="T1242" s="1532"/>
      <c r="U1242" s="1532"/>
      <c r="V1242" s="1532"/>
      <c r="W1242" s="1532"/>
      <c r="X1242" s="1532"/>
      <c r="Y1242" s="1532"/>
      <c r="Z1242" s="1532"/>
      <c r="AA1242" s="1532"/>
      <c r="AB1242" s="1532"/>
    </row>
    <row r="1243">
      <c r="A1243" s="1774" t="s">
        <v>78</v>
      </c>
      <c r="B1243" s="1775">
        <f t="shared" ref="B1243:H1243" si="899">SUM(B1096,B1102,B1108,B1114,B1120,B1126,B1132,B1138,B1145,B1151,B1157,B1163,B1169,B1175,B1181,B1187,B1194,B1200,B1206,B1212,B1218,B1224,B1230, B1236)</f>
        <v>20</v>
      </c>
      <c r="C1243" s="1775">
        <f t="shared" si="899"/>
        <v>45</v>
      </c>
      <c r="D1243" s="1775">
        <f t="shared" si="899"/>
        <v>49</v>
      </c>
      <c r="E1243" s="1775">
        <f t="shared" si="899"/>
        <v>42</v>
      </c>
      <c r="F1243" s="1775">
        <f t="shared" si="899"/>
        <v>12</v>
      </c>
      <c r="G1243" s="1775">
        <f t="shared" si="899"/>
        <v>5</v>
      </c>
      <c r="H1243" s="1775">
        <f t="shared" si="899"/>
        <v>173</v>
      </c>
      <c r="I1243" s="1574"/>
      <c r="J1243" s="1812"/>
      <c r="K1243" s="1775" t="s">
        <v>78</v>
      </c>
      <c r="L1243" s="1775">
        <f t="shared" ref="L1243:R1243" si="900">SUM(L1096,L1102,L1108,L1114,L1120,L1126,L1132,L1138,L1145,L1151,L1157,L1163,L1169,L1175,L1181,L1187,L1194,L1200,L1206,L1212,L1218,L1224,L1230, L1236)</f>
        <v>0</v>
      </c>
      <c r="M1243" s="1775">
        <f t="shared" si="900"/>
        <v>0</v>
      </c>
      <c r="N1243" s="1775">
        <f t="shared" si="900"/>
        <v>0</v>
      </c>
      <c r="O1243" s="1775">
        <f t="shared" si="900"/>
        <v>0</v>
      </c>
      <c r="P1243" s="1775">
        <f t="shared" si="900"/>
        <v>0</v>
      </c>
      <c r="Q1243" s="1775">
        <f t="shared" si="900"/>
        <v>0</v>
      </c>
      <c r="R1243" s="1775">
        <f t="shared" si="900"/>
        <v>0</v>
      </c>
      <c r="S1243" s="1532"/>
      <c r="T1243" s="1532"/>
      <c r="U1243" s="1532"/>
      <c r="V1243" s="1532"/>
      <c r="W1243" s="1532"/>
      <c r="X1243" s="1532"/>
      <c r="Y1243" s="1532"/>
      <c r="Z1243" s="1532"/>
      <c r="AA1243" s="1532"/>
      <c r="AB1243" s="1532"/>
    </row>
    <row r="1244">
      <c r="A1244" s="1774" t="s">
        <v>446</v>
      </c>
      <c r="B1244" s="1775">
        <f t="shared" ref="B1244:H1244" si="901">SUM(B1097,B1103,B1109,B1115,B1121,B1127,B1133,B1139,B1146,B1152,B1158,B1164,B1170,B1176,B1182,B1188,B1195,B1201,B1207,B1213,B1219,B1225,B1231, B1237)</f>
        <v>12</v>
      </c>
      <c r="C1244" s="1775">
        <f t="shared" si="901"/>
        <v>16</v>
      </c>
      <c r="D1244" s="1775">
        <f t="shared" si="901"/>
        <v>15</v>
      </c>
      <c r="E1244" s="1775">
        <f t="shared" si="901"/>
        <v>8</v>
      </c>
      <c r="F1244" s="1775">
        <f t="shared" si="901"/>
        <v>18</v>
      </c>
      <c r="G1244" s="1775">
        <f t="shared" si="901"/>
        <v>1</v>
      </c>
      <c r="H1244" s="1775">
        <f t="shared" si="901"/>
        <v>70</v>
      </c>
      <c r="I1244" s="1574"/>
      <c r="J1244" s="1812"/>
      <c r="K1244" s="1775" t="s">
        <v>446</v>
      </c>
      <c r="L1244" s="1775">
        <f t="shared" ref="L1244:R1244" si="902">SUM(L1097,L1103,L1109,L1115,L1121,L1127,L1133,L1139,L1146,L1152,L1158,L1164,L1170,L1176,L1182,L1188,L1195,L1201,L1207,L1213,L1219,L1225,L1231, L1237)</f>
        <v>127</v>
      </c>
      <c r="M1244" s="1775">
        <f t="shared" si="902"/>
        <v>56</v>
      </c>
      <c r="N1244" s="1775">
        <f t="shared" si="902"/>
        <v>42</v>
      </c>
      <c r="O1244" s="1775">
        <f t="shared" si="902"/>
        <v>98</v>
      </c>
      <c r="P1244" s="1775">
        <f t="shared" si="902"/>
        <v>0</v>
      </c>
      <c r="Q1244" s="1775">
        <f t="shared" si="902"/>
        <v>0</v>
      </c>
      <c r="R1244" s="1775">
        <f t="shared" si="902"/>
        <v>1</v>
      </c>
      <c r="S1244" s="1532"/>
      <c r="T1244" s="1532"/>
      <c r="U1244" s="1532"/>
      <c r="V1244" s="1532"/>
      <c r="W1244" s="1532"/>
      <c r="X1244" s="1532"/>
      <c r="Y1244" s="1532"/>
      <c r="Z1244" s="1532"/>
      <c r="AA1244" s="1532"/>
      <c r="AB1244" s="1532"/>
    </row>
    <row r="1245">
      <c r="A1245" s="1821" t="s">
        <v>751</v>
      </c>
      <c r="B1245" s="1775">
        <f t="shared" ref="B1245:H1245" si="903">SUM(B1098,B1104,B1110,B1116,B1122,B1128,B1134,B1140,B1147,B1153,B1159,B1165,B1171,B1177,B1183,B1189,B1196,B1202,B1208,B1214,B1220,B1226,B1232, B1238)</f>
        <v>0</v>
      </c>
      <c r="C1245" s="1775">
        <f t="shared" si="903"/>
        <v>2</v>
      </c>
      <c r="D1245" s="1775">
        <f t="shared" si="903"/>
        <v>2</v>
      </c>
      <c r="E1245" s="1775">
        <f t="shared" si="903"/>
        <v>2</v>
      </c>
      <c r="F1245" s="1775">
        <f t="shared" si="903"/>
        <v>4</v>
      </c>
      <c r="G1245" s="1775">
        <f t="shared" si="903"/>
        <v>0</v>
      </c>
      <c r="H1245" s="1775">
        <f t="shared" si="903"/>
        <v>10</v>
      </c>
      <c r="I1245" s="1574"/>
      <c r="J1245" s="1812"/>
      <c r="K1245" s="1822" t="s">
        <v>751</v>
      </c>
      <c r="L1245" s="1775">
        <f t="shared" ref="L1245:R1245" si="904">SUM(L1098,L1104,L1110,L1116,L1122,L1128,L1134,L1140,L1147,L1153,L1159,L1165,L1171,L1177,L1183,L1189,L1196,L1202,L1208,L1214,L1220,L1226,L1232, L1238)</f>
        <v>5</v>
      </c>
      <c r="M1245" s="1775">
        <f t="shared" si="904"/>
        <v>-5</v>
      </c>
      <c r="N1245" s="1775">
        <f t="shared" si="904"/>
        <v>150</v>
      </c>
      <c r="O1245" s="1775">
        <f t="shared" si="904"/>
        <v>145</v>
      </c>
      <c r="P1245" s="1775">
        <f t="shared" si="904"/>
        <v>0</v>
      </c>
      <c r="Q1245" s="1775">
        <f t="shared" si="904"/>
        <v>0</v>
      </c>
      <c r="R1245" s="1775">
        <f t="shared" si="904"/>
        <v>0</v>
      </c>
      <c r="S1245" s="1532"/>
      <c r="T1245" s="1532"/>
      <c r="U1245" s="1532"/>
      <c r="V1245" s="1532"/>
      <c r="W1245" s="1532"/>
      <c r="X1245" s="1532"/>
      <c r="Y1245" s="1532"/>
      <c r="Z1245" s="1532"/>
      <c r="AA1245" s="1532"/>
      <c r="AB1245" s="1532"/>
    </row>
    <row r="1246">
      <c r="A1246" s="1774" t="s">
        <v>80</v>
      </c>
      <c r="B1246" s="1775">
        <f t="shared" ref="B1246:H1246" si="905">SUM(B1099,B1105,B1111,B1117,B1123,B1129,B1135,B1141,B1148,B1154,B1160,B1166,B1172,B1178,B1184,B1190,B1197,B1203,B1209,B1215,B1221,B1227,B1233, B1239)</f>
        <v>6</v>
      </c>
      <c r="C1246" s="1775">
        <f t="shared" si="905"/>
        <v>9</v>
      </c>
      <c r="D1246" s="1775">
        <f t="shared" si="905"/>
        <v>7</v>
      </c>
      <c r="E1246" s="1775">
        <f t="shared" si="905"/>
        <v>4</v>
      </c>
      <c r="F1246" s="1775">
        <f t="shared" si="905"/>
        <v>0</v>
      </c>
      <c r="G1246" s="1775">
        <f t="shared" si="905"/>
        <v>0</v>
      </c>
      <c r="H1246" s="1775">
        <f t="shared" si="905"/>
        <v>26</v>
      </c>
      <c r="I1246" s="1574"/>
      <c r="J1246" s="1812"/>
      <c r="K1246" s="1775" t="s">
        <v>80</v>
      </c>
      <c r="L1246" s="1775">
        <f t="shared" ref="L1246:R1246" si="906">SUM(L1099,L1105,L1111,L1117,L1123,L1129,L1135,L1141,L1148,L1154,L1160,L1166,L1172,L1178,L1184,L1190,L1197,L1203,L1209,L1215,L1221,L1227,L1233, L1239)</f>
        <v>441</v>
      </c>
      <c r="M1246" s="1775">
        <f t="shared" si="906"/>
        <v>415</v>
      </c>
      <c r="N1246" s="1775">
        <f t="shared" si="906"/>
        <v>0</v>
      </c>
      <c r="O1246" s="1775">
        <f t="shared" si="906"/>
        <v>415</v>
      </c>
      <c r="P1246" s="1775">
        <f t="shared" si="906"/>
        <v>0</v>
      </c>
      <c r="Q1246" s="1775">
        <f t="shared" si="906"/>
        <v>0</v>
      </c>
      <c r="R1246" s="1775">
        <f t="shared" si="906"/>
        <v>0</v>
      </c>
      <c r="S1246" s="1532"/>
      <c r="T1246" s="1532"/>
      <c r="U1246" s="1532"/>
      <c r="V1246" s="1532"/>
      <c r="W1246" s="1532"/>
      <c r="X1246" s="1532"/>
      <c r="Y1246" s="1532"/>
      <c r="Z1246" s="1532"/>
      <c r="AA1246" s="1532"/>
      <c r="AB1246" s="1532"/>
    </row>
    <row r="1247">
      <c r="A1247" s="1757" t="s">
        <v>9</v>
      </c>
      <c r="B1247" s="1758">
        <f t="shared" ref="B1247:H1247" si="907">SUM(B1241:B1245)</f>
        <v>97</v>
      </c>
      <c r="C1247" s="1758">
        <f t="shared" si="907"/>
        <v>163</v>
      </c>
      <c r="D1247" s="1758">
        <f t="shared" si="907"/>
        <v>161</v>
      </c>
      <c r="E1247" s="1758">
        <f t="shared" si="907"/>
        <v>121</v>
      </c>
      <c r="F1247" s="1758">
        <f t="shared" si="907"/>
        <v>114</v>
      </c>
      <c r="G1247" s="1758">
        <f t="shared" si="907"/>
        <v>19</v>
      </c>
      <c r="H1247" s="1758">
        <f t="shared" si="907"/>
        <v>675</v>
      </c>
      <c r="I1247" s="1561"/>
      <c r="J1247" s="1532"/>
      <c r="K1247" s="1758" t="s">
        <v>9</v>
      </c>
      <c r="L1247" s="1758">
        <f t="shared" ref="L1247:R1247" si="908">SUM(L1241:L1245)</f>
        <v>1152</v>
      </c>
      <c r="M1247" s="1758">
        <f t="shared" si="908"/>
        <v>462</v>
      </c>
      <c r="N1247" s="1758">
        <f t="shared" si="908"/>
        <v>794</v>
      </c>
      <c r="O1247" s="1758">
        <f t="shared" si="908"/>
        <v>1256</v>
      </c>
      <c r="P1247" s="1758">
        <f t="shared" si="908"/>
        <v>0</v>
      </c>
      <c r="Q1247" s="1758">
        <f t="shared" si="908"/>
        <v>0</v>
      </c>
      <c r="R1247" s="1758">
        <f t="shared" si="908"/>
        <v>15</v>
      </c>
      <c r="S1247" s="1532"/>
      <c r="T1247" s="1532"/>
      <c r="U1247" s="1532"/>
      <c r="V1247" s="1532"/>
      <c r="W1247" s="1532"/>
      <c r="X1247" s="1532"/>
      <c r="Y1247" s="1532"/>
      <c r="Z1247" s="1532"/>
      <c r="AA1247" s="1532"/>
      <c r="AB1247" s="1532"/>
    </row>
    <row r="1248">
      <c r="A1248" s="1576"/>
      <c r="B1248" s="1576"/>
      <c r="C1248" s="1576"/>
      <c r="D1248" s="1576"/>
      <c r="E1248" s="1576"/>
      <c r="F1248" s="1576"/>
      <c r="G1248" s="1576"/>
      <c r="H1248" s="1576"/>
      <c r="I1248" s="1575"/>
      <c r="J1248" s="1532"/>
      <c r="K1248" s="1575"/>
      <c r="L1248" s="1575"/>
      <c r="M1248" s="1575"/>
      <c r="N1248" s="1575"/>
      <c r="O1248" s="1575"/>
      <c r="P1248" s="1575"/>
      <c r="Q1248" s="1532"/>
      <c r="R1248" s="1532"/>
      <c r="S1248" s="1532"/>
      <c r="T1248" s="1532"/>
      <c r="U1248" s="1532"/>
      <c r="V1248" s="1532"/>
      <c r="W1248" s="1532"/>
      <c r="X1248" s="1532"/>
      <c r="Y1248" s="1532"/>
      <c r="Z1248" s="1532"/>
      <c r="AA1248" s="1532"/>
      <c r="AB1248" s="1532"/>
    </row>
    <row r="1249">
      <c r="A1249" s="1757" t="s">
        <v>123</v>
      </c>
      <c r="B1249" s="1758" t="s">
        <v>2</v>
      </c>
      <c r="C1249" s="1788" t="s">
        <v>3</v>
      </c>
      <c r="D1249" s="1788" t="s">
        <v>4</v>
      </c>
      <c r="E1249" s="1788" t="s">
        <v>5</v>
      </c>
      <c r="F1249" s="1788" t="s">
        <v>6</v>
      </c>
      <c r="G1249" s="1788" t="s">
        <v>7</v>
      </c>
      <c r="H1249" s="1788" t="s">
        <v>9</v>
      </c>
      <c r="I1249" s="1575"/>
      <c r="J1249" s="1532"/>
      <c r="K1249" s="1575"/>
      <c r="L1249" s="1575"/>
      <c r="M1249" s="1575"/>
      <c r="N1249" s="1575"/>
      <c r="O1249" s="1575"/>
      <c r="P1249" s="1575"/>
      <c r="Q1249" s="1532"/>
      <c r="R1249" s="1532"/>
      <c r="S1249" s="1532"/>
      <c r="T1249" s="1532"/>
      <c r="U1249" s="1532"/>
      <c r="V1249" s="1532"/>
      <c r="W1249" s="1532"/>
      <c r="X1249" s="1532"/>
      <c r="Y1249" s="1532"/>
      <c r="Z1249" s="1532"/>
      <c r="AA1249" s="1532"/>
      <c r="AB1249" s="1532"/>
    </row>
    <row r="1250">
      <c r="A1250" s="1714" t="s">
        <v>124</v>
      </c>
      <c r="B1250" s="701">
        <f t="shared" ref="B1250:G1250" si="909">sum(B1242:B1243)</f>
        <v>22</v>
      </c>
      <c r="C1250" s="701">
        <f t="shared" si="909"/>
        <v>45</v>
      </c>
      <c r="D1250" s="701">
        <f t="shared" si="909"/>
        <v>50</v>
      </c>
      <c r="E1250" s="701">
        <f t="shared" si="909"/>
        <v>42</v>
      </c>
      <c r="F1250" s="701">
        <f t="shared" si="909"/>
        <v>12</v>
      </c>
      <c r="G1250" s="701">
        <f t="shared" si="909"/>
        <v>5</v>
      </c>
      <c r="H1250" s="693">
        <f t="shared" ref="H1250:H1254" si="911">SUM(B1250:G1250)</f>
        <v>176</v>
      </c>
      <c r="I1250" s="1575"/>
      <c r="J1250" s="1532"/>
      <c r="K1250" s="1575"/>
      <c r="L1250" s="1575"/>
      <c r="M1250" s="1575"/>
      <c r="N1250" s="1575"/>
      <c r="O1250" s="1575"/>
      <c r="P1250" s="1575"/>
      <c r="Q1250" s="1532"/>
      <c r="R1250" s="1532"/>
      <c r="S1250" s="1532"/>
      <c r="T1250" s="1532"/>
      <c r="U1250" s="1532"/>
      <c r="V1250" s="1532"/>
      <c r="W1250" s="1532"/>
      <c r="X1250" s="1532"/>
      <c r="Y1250" s="1532"/>
      <c r="Z1250" s="1532"/>
      <c r="AA1250" s="1532"/>
      <c r="AB1250" s="1532"/>
    </row>
    <row r="1251">
      <c r="A1251" s="591" t="s">
        <v>126</v>
      </c>
      <c r="B1251" s="1777">
        <f t="shared" ref="B1251:G1251" si="910">(B1250*10.01)</f>
        <v>220.22</v>
      </c>
      <c r="C1251" s="1777">
        <f t="shared" si="910"/>
        <v>450.45</v>
      </c>
      <c r="D1251" s="1777">
        <f t="shared" si="910"/>
        <v>500.5</v>
      </c>
      <c r="E1251" s="1777">
        <f t="shared" si="910"/>
        <v>420.42</v>
      </c>
      <c r="F1251" s="1777">
        <f t="shared" si="910"/>
        <v>120.12</v>
      </c>
      <c r="G1251" s="1777">
        <f t="shared" si="910"/>
        <v>50.05</v>
      </c>
      <c r="H1251" s="693">
        <f t="shared" si="911"/>
        <v>1761.76</v>
      </c>
      <c r="I1251" s="1580"/>
      <c r="J1251" s="1582"/>
      <c r="K1251" s="1581"/>
      <c r="L1251" s="1581"/>
      <c r="M1251" s="1581"/>
      <c r="N1251" s="1581"/>
      <c r="O1251" s="1581"/>
      <c r="P1251" s="1581"/>
      <c r="Q1251" s="1582"/>
      <c r="R1251" s="1582"/>
      <c r="S1251" s="1582"/>
      <c r="T1251" s="1582"/>
      <c r="U1251" s="1582"/>
      <c r="V1251" s="1582"/>
      <c r="W1251" s="1582"/>
      <c r="X1251" s="1582"/>
      <c r="Y1251" s="1582"/>
      <c r="Z1251" s="1582"/>
      <c r="AA1251" s="1582"/>
      <c r="AB1251" s="1582"/>
    </row>
    <row r="1252">
      <c r="A1252" s="1714" t="s">
        <v>127</v>
      </c>
      <c r="B1252" s="701">
        <f t="shared" ref="B1252:G1252" si="912">B1246</f>
        <v>6</v>
      </c>
      <c r="C1252" s="701">
        <f t="shared" si="912"/>
        <v>9</v>
      </c>
      <c r="D1252" s="701">
        <f t="shared" si="912"/>
        <v>7</v>
      </c>
      <c r="E1252" s="701">
        <f t="shared" si="912"/>
        <v>4</v>
      </c>
      <c r="F1252" s="701">
        <f t="shared" si="912"/>
        <v>0</v>
      </c>
      <c r="G1252" s="701">
        <f t="shared" si="912"/>
        <v>0</v>
      </c>
      <c r="H1252" s="693">
        <f t="shared" si="911"/>
        <v>26</v>
      </c>
      <c r="I1252" s="1580"/>
      <c r="J1252" s="1582"/>
      <c r="K1252" s="1581"/>
      <c r="L1252" s="1581"/>
      <c r="M1252" s="1581"/>
      <c r="N1252" s="1581"/>
      <c r="O1252" s="1581"/>
      <c r="P1252" s="1581"/>
      <c r="Q1252" s="1582"/>
      <c r="R1252" s="1582"/>
      <c r="S1252" s="1582"/>
      <c r="T1252" s="1582"/>
      <c r="U1252" s="1582"/>
      <c r="V1252" s="1582"/>
      <c r="W1252" s="1582"/>
      <c r="X1252" s="1582"/>
      <c r="Y1252" s="1582"/>
      <c r="Z1252" s="1582"/>
      <c r="AA1252" s="1582"/>
      <c r="AB1252" s="1582"/>
    </row>
    <row r="1253">
      <c r="A1253" s="1714" t="s">
        <v>126</v>
      </c>
      <c r="B1253" s="1779">
        <f t="shared" ref="B1253:G1253" si="913">(B1252*5)</f>
        <v>30</v>
      </c>
      <c r="C1253" s="1779">
        <f t="shared" si="913"/>
        <v>45</v>
      </c>
      <c r="D1253" s="1779">
        <f t="shared" si="913"/>
        <v>35</v>
      </c>
      <c r="E1253" s="1779">
        <f t="shared" si="913"/>
        <v>20</v>
      </c>
      <c r="F1253" s="1779">
        <f t="shared" si="913"/>
        <v>0</v>
      </c>
      <c r="G1253" s="1779">
        <f t="shared" si="913"/>
        <v>0</v>
      </c>
      <c r="H1253" s="693">
        <f t="shared" si="911"/>
        <v>130</v>
      </c>
      <c r="I1253" s="1580"/>
      <c r="J1253" s="1582"/>
      <c r="K1253" s="1581"/>
      <c r="L1253" s="1581"/>
      <c r="M1253" s="1581"/>
      <c r="N1253" s="1581"/>
      <c r="O1253" s="1581"/>
      <c r="P1253" s="1581"/>
      <c r="Q1253" s="1582"/>
      <c r="R1253" s="1582"/>
      <c r="S1253" s="1582"/>
      <c r="T1253" s="1582"/>
      <c r="U1253" s="1582"/>
      <c r="V1253" s="1582"/>
      <c r="W1253" s="1582"/>
      <c r="X1253" s="1582"/>
      <c r="Y1253" s="1582"/>
      <c r="Z1253" s="1582"/>
      <c r="AA1253" s="1582"/>
      <c r="AB1253" s="1582"/>
    </row>
    <row r="1254">
      <c r="A1254" s="1757" t="s">
        <v>9</v>
      </c>
      <c r="B1254" s="1780">
        <f t="shared" ref="B1254:G1254" si="914">SUM(B1251,B1253)</f>
        <v>250.22</v>
      </c>
      <c r="C1254" s="1780">
        <f t="shared" si="914"/>
        <v>495.45</v>
      </c>
      <c r="D1254" s="1780">
        <f t="shared" si="914"/>
        <v>535.5</v>
      </c>
      <c r="E1254" s="1780">
        <f t="shared" si="914"/>
        <v>440.42</v>
      </c>
      <c r="F1254" s="1780">
        <f t="shared" si="914"/>
        <v>120.12</v>
      </c>
      <c r="G1254" s="1780">
        <f t="shared" si="914"/>
        <v>50.05</v>
      </c>
      <c r="H1254" s="1780">
        <f t="shared" si="911"/>
        <v>1891.76</v>
      </c>
      <c r="I1254" s="1580"/>
      <c r="J1254" s="1582"/>
      <c r="K1254" s="1581"/>
      <c r="L1254" s="1581"/>
      <c r="M1254" s="1581"/>
      <c r="N1254" s="1581"/>
      <c r="O1254" s="1581"/>
      <c r="P1254" s="1581"/>
      <c r="Q1254" s="1582"/>
      <c r="R1254" s="1582"/>
      <c r="S1254" s="1582"/>
      <c r="T1254" s="1582"/>
      <c r="U1254" s="1582"/>
      <c r="V1254" s="1582"/>
      <c r="W1254" s="1582"/>
      <c r="X1254" s="1582"/>
      <c r="Y1254" s="1582"/>
      <c r="Z1254" s="1582"/>
      <c r="AA1254" s="1582"/>
      <c r="AB1254" s="1582"/>
    </row>
    <row r="1255">
      <c r="A1255" s="1585"/>
      <c r="B1255" s="1580"/>
      <c r="C1255" s="1580"/>
      <c r="D1255" s="1580"/>
      <c r="E1255" s="1580"/>
      <c r="F1255" s="1580"/>
      <c r="G1255" s="1586"/>
      <c r="H1255" s="1587"/>
      <c r="I1255" s="1580"/>
      <c r="J1255" s="1582"/>
      <c r="K1255" s="1581"/>
      <c r="L1255" s="1581"/>
      <c r="M1255" s="1581"/>
      <c r="N1255" s="1581"/>
      <c r="O1255" s="1581"/>
      <c r="P1255" s="1581"/>
      <c r="Q1255" s="1582"/>
      <c r="R1255" s="1582"/>
      <c r="S1255" s="1582"/>
      <c r="T1255" s="1582"/>
      <c r="U1255" s="1582"/>
      <c r="V1255" s="1582"/>
      <c r="W1255" s="1582"/>
      <c r="X1255" s="1582"/>
      <c r="Y1255" s="1582"/>
      <c r="Z1255" s="1582"/>
      <c r="AA1255" s="1582"/>
      <c r="AB1255" s="1582"/>
    </row>
    <row r="1256">
      <c r="A1256" s="1588" t="s">
        <v>625</v>
      </c>
      <c r="B1256" s="1580"/>
      <c r="C1256" s="1580"/>
      <c r="D1256" s="1580"/>
      <c r="E1256" s="1580"/>
      <c r="F1256" s="1589"/>
      <c r="G1256" s="1781" t="s">
        <v>35</v>
      </c>
      <c r="H1256" s="1782" t="s">
        <v>36</v>
      </c>
      <c r="I1256" s="1580"/>
      <c r="J1256" s="1582"/>
      <c r="K1256" s="1581"/>
      <c r="L1256" s="1581"/>
      <c r="M1256" s="1581"/>
      <c r="N1256" s="1581"/>
      <c r="O1256" s="1581"/>
      <c r="P1256" s="1581"/>
      <c r="Q1256" s="1582"/>
      <c r="R1256" s="1582"/>
      <c r="S1256" s="1582"/>
      <c r="T1256" s="1582"/>
      <c r="U1256" s="1582"/>
      <c r="V1256" s="1582"/>
      <c r="W1256" s="1582"/>
      <c r="X1256" s="1582"/>
      <c r="Y1256" s="1582"/>
      <c r="Z1256" s="1582"/>
      <c r="AA1256" s="1582"/>
      <c r="AB1256" s="1582"/>
    </row>
    <row r="1257">
      <c r="A1257" s="1581"/>
      <c r="B1257" s="1580"/>
      <c r="C1257" s="1580"/>
      <c r="D1257" s="1580"/>
      <c r="E1257" s="1580"/>
      <c r="F1257" s="1589"/>
      <c r="G1257" s="1784" t="s">
        <v>806</v>
      </c>
      <c r="H1257" s="692">
        <v>553.0</v>
      </c>
      <c r="I1257" s="1580"/>
      <c r="J1257" s="1582"/>
      <c r="K1257" s="1581"/>
      <c r="L1257" s="1581"/>
      <c r="M1257" s="1581"/>
      <c r="N1257" s="1581"/>
      <c r="O1257" s="1581"/>
      <c r="P1257" s="1581"/>
      <c r="Q1257" s="1582"/>
      <c r="R1257" s="1582"/>
      <c r="S1257" s="1582"/>
      <c r="T1257" s="1582"/>
      <c r="U1257" s="1582"/>
      <c r="V1257" s="1582"/>
      <c r="W1257" s="1582"/>
      <c r="X1257" s="1582"/>
      <c r="Y1257" s="1582"/>
      <c r="Z1257" s="1582"/>
      <c r="AA1257" s="1582"/>
      <c r="AB1257" s="1582"/>
    </row>
    <row r="1258">
      <c r="A1258" s="1581"/>
      <c r="B1258" s="1580"/>
      <c r="C1258" s="1580"/>
      <c r="D1258" s="1580"/>
      <c r="E1258" s="1580"/>
      <c r="F1258" s="1589"/>
      <c r="G1258" s="1881" t="s">
        <v>807</v>
      </c>
      <c r="H1258" s="693">
        <f>H677</f>
        <v>759</v>
      </c>
      <c r="I1258" s="1580"/>
      <c r="J1258" s="1582"/>
      <c r="K1258" s="1581"/>
      <c r="L1258" s="1581"/>
      <c r="M1258" s="1581"/>
      <c r="N1258" s="1581"/>
      <c r="O1258" s="1581"/>
      <c r="P1258" s="1581"/>
      <c r="Q1258" s="1582"/>
      <c r="R1258" s="1582"/>
      <c r="S1258" s="1582"/>
      <c r="T1258" s="1582"/>
      <c r="U1258" s="1582"/>
      <c r="V1258" s="1582"/>
      <c r="W1258" s="1582"/>
      <c r="X1258" s="1582"/>
      <c r="Y1258" s="1582"/>
      <c r="Z1258" s="1582"/>
      <c r="AA1258" s="1582"/>
      <c r="AB1258" s="1582"/>
    </row>
    <row r="1259">
      <c r="A1259" s="1581"/>
      <c r="B1259" s="1580"/>
      <c r="C1259" s="1580"/>
      <c r="D1259" s="1580"/>
      <c r="E1259" s="1580"/>
      <c r="F1259" s="1589"/>
      <c r="G1259" s="1881" t="s">
        <v>855</v>
      </c>
      <c r="H1259" s="693">
        <f>H1247</f>
        <v>675</v>
      </c>
      <c r="I1259" s="1580"/>
      <c r="J1259" s="1582"/>
      <c r="K1259" s="1581"/>
      <c r="L1259" s="1581"/>
      <c r="M1259" s="1581"/>
      <c r="N1259" s="1581"/>
      <c r="O1259" s="1581"/>
      <c r="P1259" s="1581"/>
      <c r="Q1259" s="1582"/>
      <c r="R1259" s="1582"/>
      <c r="S1259" s="1582"/>
      <c r="T1259" s="1582"/>
      <c r="U1259" s="1582"/>
      <c r="V1259" s="1582"/>
      <c r="W1259" s="1582"/>
      <c r="X1259" s="1582"/>
      <c r="Y1259" s="1582"/>
      <c r="Z1259" s="1582"/>
      <c r="AA1259" s="1582"/>
      <c r="AB1259" s="1582"/>
    </row>
    <row r="1260">
      <c r="A1260" s="1581"/>
      <c r="B1260" s="1580"/>
      <c r="C1260" s="1580"/>
      <c r="D1260" s="1580"/>
      <c r="E1260" s="1580"/>
      <c r="F1260" s="1589"/>
      <c r="G1260" s="1781" t="s">
        <v>9</v>
      </c>
      <c r="H1260" s="1758">
        <f>SUM(H1257:H1259)</f>
        <v>1987</v>
      </c>
      <c r="I1260" s="1580"/>
      <c r="J1260" s="1582"/>
      <c r="K1260" s="1581"/>
      <c r="L1260" s="1581"/>
      <c r="M1260" s="1581"/>
      <c r="N1260" s="1581"/>
      <c r="O1260" s="1581"/>
      <c r="P1260" s="1581"/>
      <c r="Q1260" s="1582"/>
      <c r="R1260" s="1582"/>
      <c r="S1260" s="1582"/>
      <c r="T1260" s="1582"/>
      <c r="U1260" s="1582"/>
      <c r="V1260" s="1582"/>
      <c r="W1260" s="1582"/>
      <c r="X1260" s="1582"/>
      <c r="Y1260" s="1582"/>
      <c r="Z1260" s="1582"/>
      <c r="AA1260" s="1582"/>
      <c r="AB1260" s="1582"/>
    </row>
    <row r="1261">
      <c r="A1261" s="1581"/>
      <c r="B1261" s="1580"/>
      <c r="C1261" s="1580"/>
      <c r="D1261" s="1580"/>
      <c r="E1261" s="1580"/>
      <c r="F1261" s="1580"/>
      <c r="G1261" s="1586"/>
      <c r="H1261" s="1587"/>
      <c r="I1261" s="1582"/>
      <c r="J1261" s="1582"/>
      <c r="K1261" s="1581"/>
      <c r="L1261" s="1581"/>
      <c r="M1261" s="1581"/>
      <c r="N1261" s="1581"/>
      <c r="O1261" s="1581"/>
      <c r="P1261" s="1581"/>
      <c r="Q1261" s="1582"/>
      <c r="R1261" s="1582"/>
      <c r="S1261" s="1582"/>
      <c r="T1261" s="1582"/>
      <c r="U1261" s="1582"/>
      <c r="V1261" s="1582"/>
      <c r="W1261" s="1582"/>
      <c r="X1261" s="1582"/>
      <c r="Y1261" s="1582"/>
      <c r="Z1261" s="1582"/>
      <c r="AA1261" s="1582"/>
      <c r="AB1261" s="1582"/>
    </row>
    <row r="1262">
      <c r="A1262" s="1581"/>
      <c r="B1262" s="1580"/>
      <c r="C1262" s="1580"/>
      <c r="D1262" s="1580"/>
      <c r="E1262" s="1580"/>
      <c r="F1262" s="1589"/>
      <c r="G1262" s="1781" t="s">
        <v>131</v>
      </c>
      <c r="H1262" s="1758">
        <f>(4000-H1260)</f>
        <v>2013</v>
      </c>
      <c r="I1262" s="1582"/>
      <c r="J1262" s="1582"/>
      <c r="K1262" s="1581"/>
      <c r="L1262" s="1581"/>
      <c r="M1262" s="1581"/>
      <c r="N1262" s="1581"/>
      <c r="O1262" s="1581"/>
      <c r="P1262" s="1581"/>
      <c r="Q1262" s="1582"/>
      <c r="R1262" s="1582"/>
      <c r="S1262" s="1582"/>
      <c r="T1262" s="1582"/>
      <c r="U1262" s="1582"/>
      <c r="V1262" s="1582"/>
      <c r="W1262" s="1582"/>
      <c r="X1262" s="1582"/>
      <c r="Y1262" s="1582"/>
      <c r="Z1262" s="1582"/>
      <c r="AA1262" s="1582"/>
      <c r="AB1262" s="1582"/>
    </row>
    <row r="1263">
      <c r="A1263" s="1585"/>
      <c r="B1263" s="1585"/>
      <c r="C1263" s="1585"/>
      <c r="D1263" s="1585"/>
      <c r="E1263" s="1586"/>
      <c r="F1263" s="1587"/>
      <c r="G1263" s="1587"/>
      <c r="H1263" s="1587"/>
      <c r="I1263" s="1587"/>
      <c r="J1263" s="1582"/>
      <c r="K1263" s="1585"/>
      <c r="L1263" s="1585"/>
      <c r="M1263" s="1585"/>
      <c r="N1263" s="1585"/>
      <c r="O1263" s="1585"/>
      <c r="P1263" s="1585"/>
      <c r="Q1263" s="1645"/>
      <c r="R1263" s="1645"/>
      <c r="S1263" s="1582"/>
      <c r="T1263" s="1582"/>
      <c r="U1263" s="1582"/>
      <c r="V1263" s="1582"/>
      <c r="W1263" s="1582"/>
      <c r="X1263" s="1582"/>
      <c r="Y1263" s="1582"/>
      <c r="Z1263" s="1582"/>
      <c r="AA1263" s="1582"/>
      <c r="AB1263" s="1582"/>
    </row>
    <row r="1264">
      <c r="A1264" s="1754" t="s">
        <v>845</v>
      </c>
      <c r="B1264" s="1755">
        <v>15.0</v>
      </c>
      <c r="C1264" s="1755">
        <v>16.0</v>
      </c>
      <c r="D1264" s="1755">
        <v>17.0</v>
      </c>
      <c r="E1264" s="1755">
        <v>18.0</v>
      </c>
      <c r="F1264" s="1755">
        <v>19.0</v>
      </c>
      <c r="G1264" s="1755">
        <v>20.0</v>
      </c>
      <c r="H1264" s="1530"/>
      <c r="I1264" s="1530"/>
      <c r="J1264" s="1812"/>
      <c r="K1264" s="1754" t="s">
        <v>845</v>
      </c>
      <c r="L1264" s="1755">
        <v>15.0</v>
      </c>
      <c r="M1264" s="1755">
        <v>16.0</v>
      </c>
      <c r="N1264" s="1755">
        <v>17.0</v>
      </c>
      <c r="O1264" s="1755">
        <v>18.0</v>
      </c>
      <c r="P1264" s="1755">
        <v>19.0</v>
      </c>
      <c r="Q1264" s="1755">
        <v>20.0</v>
      </c>
      <c r="R1264" s="1595"/>
      <c r="S1264" s="1532"/>
      <c r="T1264" s="1532"/>
      <c r="U1264" s="1532"/>
      <c r="V1264" s="1532"/>
      <c r="W1264" s="1532"/>
      <c r="X1264" s="1532"/>
      <c r="Y1264" s="1532"/>
      <c r="Z1264" s="1532"/>
      <c r="AA1264" s="1532"/>
      <c r="AB1264" s="1532"/>
    </row>
    <row r="1265">
      <c r="A1265" s="1756" t="s">
        <v>331</v>
      </c>
      <c r="B1265" s="693" t="s">
        <v>2</v>
      </c>
      <c r="C1265" s="693" t="s">
        <v>3</v>
      </c>
      <c r="D1265" s="693" t="s">
        <v>4</v>
      </c>
      <c r="E1265" s="693" t="s">
        <v>5</v>
      </c>
      <c r="F1265" s="693" t="s">
        <v>6</v>
      </c>
      <c r="G1265" s="693" t="s">
        <v>7</v>
      </c>
      <c r="H1265" s="693" t="s">
        <v>9</v>
      </c>
      <c r="I1265" s="693" t="s">
        <v>71</v>
      </c>
      <c r="J1265" s="1812"/>
      <c r="K1265" s="693" t="s">
        <v>331</v>
      </c>
      <c r="L1265" s="693" t="s">
        <v>72</v>
      </c>
      <c r="M1265" s="693" t="s">
        <v>13</v>
      </c>
      <c r="N1265" s="701" t="s">
        <v>73</v>
      </c>
      <c r="O1265" s="693" t="s">
        <v>13</v>
      </c>
      <c r="P1265" s="701" t="s">
        <v>74</v>
      </c>
      <c r="Q1265" s="701" t="s">
        <v>640</v>
      </c>
      <c r="R1265" s="1686" t="s">
        <v>592</v>
      </c>
      <c r="S1265" s="1532"/>
      <c r="T1265" s="1532"/>
      <c r="U1265" s="1532"/>
      <c r="V1265" s="1532"/>
      <c r="W1265" s="1532"/>
      <c r="X1265" s="1532"/>
      <c r="Y1265" s="1532"/>
      <c r="Z1265" s="1532"/>
      <c r="AA1265" s="1532"/>
      <c r="AB1265" s="1532"/>
    </row>
    <row r="1266">
      <c r="A1266" s="1757" t="s">
        <v>98</v>
      </c>
      <c r="B1266" s="1758">
        <f t="shared" ref="B1266:G1266" si="915"> SUM(B1267:B1301)</f>
        <v>46</v>
      </c>
      <c r="C1266" s="1758">
        <f t="shared" si="915"/>
        <v>62</v>
      </c>
      <c r="D1266" s="1758">
        <f t="shared" si="915"/>
        <v>43</v>
      </c>
      <c r="E1266" s="1758">
        <f t="shared" si="915"/>
        <v>27</v>
      </c>
      <c r="F1266" s="1758">
        <f t="shared" si="915"/>
        <v>27</v>
      </c>
      <c r="G1266" s="1758">
        <f t="shared" si="915"/>
        <v>12</v>
      </c>
      <c r="H1266" s="1758">
        <f> SUM(H1267:H1270,H1273:H1276,H1279:H1282,H1285:H1288,H1291:H1294,H1297:H1300)</f>
        <v>196</v>
      </c>
      <c r="I1266" s="1758"/>
      <c r="J1266" s="1812"/>
      <c r="K1266" s="1758" t="s">
        <v>98</v>
      </c>
      <c r="L1266" s="1561"/>
      <c r="M1266" s="1561"/>
      <c r="N1266" s="1561"/>
      <c r="O1266" s="1561"/>
      <c r="P1266" s="1561"/>
      <c r="Q1266" s="1758"/>
      <c r="R1266" s="1758"/>
      <c r="S1266" s="1532"/>
      <c r="T1266" s="1532"/>
      <c r="U1266" s="1532"/>
      <c r="V1266" s="1532"/>
      <c r="W1266" s="1532"/>
      <c r="X1266" s="1532"/>
      <c r="Y1266" s="1532"/>
      <c r="Z1266" s="1532"/>
      <c r="AA1266" s="1532"/>
      <c r="AB1266" s="1532"/>
    </row>
    <row r="1267">
      <c r="A1267" s="1759" t="s">
        <v>99</v>
      </c>
      <c r="B1267" s="1760">
        <v>8.0</v>
      </c>
      <c r="C1267" s="1760">
        <v>12.0</v>
      </c>
      <c r="D1267" s="1760">
        <v>4.0</v>
      </c>
      <c r="E1267" s="1760">
        <v>10.0</v>
      </c>
      <c r="F1267" s="1760">
        <v>9.0</v>
      </c>
      <c r="G1267" s="1760">
        <v>0.0</v>
      </c>
      <c r="H1267" s="1761">
        <f t="shared" ref="H1267:H1269" si="916">SUM(B1267:G1267)</f>
        <v>43</v>
      </c>
      <c r="I1267" s="1762">
        <f>SUM(H1267:H1271)</f>
        <v>69</v>
      </c>
      <c r="J1267" s="647"/>
      <c r="K1267" s="1764" t="s">
        <v>99</v>
      </c>
      <c r="L1267" s="1765">
        <f t="shared" ref="L1267:L1270" si="917">O685</f>
        <v>55</v>
      </c>
      <c r="M1267" s="1762">
        <f>(L1267-H1267)-R1267</f>
        <v>12</v>
      </c>
      <c r="N1267" s="1765">
        <v>55.0</v>
      </c>
      <c r="O1267" s="1762">
        <f t="shared" ref="O1267:O1268" si="918">SUM(M1267,N1267)</f>
        <v>67</v>
      </c>
      <c r="P1267" s="1817" t="s">
        <v>2</v>
      </c>
      <c r="Q1267" s="1762"/>
      <c r="R1267" s="1765"/>
      <c r="S1267" s="1532"/>
      <c r="T1267" s="1532"/>
      <c r="U1267" s="1532"/>
      <c r="V1267" s="1532"/>
      <c r="W1267" s="1532"/>
      <c r="X1267" s="1532"/>
      <c r="Y1267" s="1532"/>
      <c r="Z1267" s="1532"/>
      <c r="AA1267" s="1532"/>
      <c r="AB1267" s="1532"/>
    </row>
    <row r="1268">
      <c r="A1268" s="1714" t="s">
        <v>77</v>
      </c>
      <c r="B1268" s="692">
        <v>0.0</v>
      </c>
      <c r="C1268" s="692">
        <v>0.0</v>
      </c>
      <c r="D1268" s="692">
        <v>0.0</v>
      </c>
      <c r="E1268" s="692">
        <v>0.0</v>
      </c>
      <c r="F1268" s="692">
        <v>0.0</v>
      </c>
      <c r="G1268" s="690">
        <v>0.0</v>
      </c>
      <c r="H1268" s="693">
        <f t="shared" si="916"/>
        <v>0</v>
      </c>
      <c r="I1268" s="596">
        <f>(I1267/61)</f>
        <v>1.131147541</v>
      </c>
      <c r="J1268" s="647" t="s">
        <v>206</v>
      </c>
      <c r="K1268" s="701" t="s">
        <v>77</v>
      </c>
      <c r="L1268" s="692">
        <f t="shared" si="917"/>
        <v>20</v>
      </c>
      <c r="M1268" s="701">
        <f>(L1268-H1268-H1269)-R1268</f>
        <v>0</v>
      </c>
      <c r="N1268" s="692">
        <v>20.0</v>
      </c>
      <c r="O1268" s="701">
        <f t="shared" si="918"/>
        <v>20</v>
      </c>
      <c r="P1268" s="701"/>
      <c r="Q1268" s="701"/>
      <c r="R1268" s="1875">
        <v>1.0</v>
      </c>
      <c r="S1268" s="1532"/>
      <c r="T1268" s="1532"/>
      <c r="U1268" s="1532"/>
      <c r="V1268" s="1532"/>
      <c r="W1268" s="1532"/>
      <c r="X1268" s="1532"/>
      <c r="Y1268" s="1532"/>
      <c r="Z1268" s="1532"/>
      <c r="AA1268" s="1532"/>
      <c r="AB1268" s="1532"/>
    </row>
    <row r="1269">
      <c r="A1269" s="1714" t="s">
        <v>78</v>
      </c>
      <c r="B1269" s="692">
        <v>19.0</v>
      </c>
      <c r="C1269" s="692">
        <v>0.0</v>
      </c>
      <c r="D1269" s="692">
        <v>0.0</v>
      </c>
      <c r="E1269" s="692">
        <v>0.0</v>
      </c>
      <c r="F1269" s="692">
        <v>0.0</v>
      </c>
      <c r="G1269" s="690">
        <v>0.0</v>
      </c>
      <c r="H1269" s="693">
        <f t="shared" si="916"/>
        <v>19</v>
      </c>
      <c r="I1269" s="701"/>
      <c r="J1269" s="647" t="s">
        <v>206</v>
      </c>
      <c r="K1269" s="701" t="s">
        <v>78</v>
      </c>
      <c r="L1269" s="692" t="str">
        <f t="shared" si="917"/>
        <v>-</v>
      </c>
      <c r="M1269" s="701" t="s">
        <v>79</v>
      </c>
      <c r="N1269" s="692" t="s">
        <v>79</v>
      </c>
      <c r="O1269" s="701" t="s">
        <v>79</v>
      </c>
      <c r="P1269" s="701"/>
      <c r="Q1269" s="701"/>
      <c r="R1269" s="1875"/>
      <c r="S1269" s="1532"/>
      <c r="T1269" s="1532"/>
      <c r="U1269" s="1532"/>
      <c r="V1269" s="1532"/>
      <c r="W1269" s="1532"/>
      <c r="X1269" s="1532"/>
      <c r="Y1269" s="1532"/>
      <c r="Z1269" s="1532"/>
      <c r="AA1269" s="1532"/>
      <c r="AB1269" s="1532"/>
    </row>
    <row r="1270">
      <c r="A1270" s="1714" t="s">
        <v>446</v>
      </c>
      <c r="B1270" s="692">
        <v>0.0</v>
      </c>
      <c r="C1270" s="692">
        <v>2.0</v>
      </c>
      <c r="D1270" s="692">
        <v>4.0</v>
      </c>
      <c r="E1270" s="692">
        <v>0.0</v>
      </c>
      <c r="F1270" s="692">
        <v>0.0</v>
      </c>
      <c r="G1270" s="690">
        <v>0.0</v>
      </c>
      <c r="H1270" s="693">
        <f t="shared" ref="H1270:H1271" si="919">sum(B1270:G1270)</f>
        <v>6</v>
      </c>
      <c r="I1270" s="701"/>
      <c r="J1270" s="647" t="s">
        <v>79</v>
      </c>
      <c r="K1270" s="701" t="s">
        <v>446</v>
      </c>
      <c r="L1270" s="692">
        <f t="shared" si="917"/>
        <v>6</v>
      </c>
      <c r="M1270" s="701">
        <f>(L1270-H1270)-R1270</f>
        <v>0</v>
      </c>
      <c r="N1270" s="692">
        <v>10.0</v>
      </c>
      <c r="O1270" s="701">
        <f t="shared" ref="O1270:O1271" si="920">SUM(M1270,N1270)</f>
        <v>10</v>
      </c>
      <c r="P1270" s="701"/>
      <c r="Q1270" s="692" t="s">
        <v>850</v>
      </c>
      <c r="R1270" s="1595"/>
      <c r="S1270" s="1532"/>
      <c r="T1270" s="1532"/>
      <c r="U1270" s="1532"/>
      <c r="V1270" s="1532"/>
      <c r="W1270" s="1532"/>
      <c r="X1270" s="1532"/>
      <c r="Y1270" s="1532"/>
      <c r="Z1270" s="1532"/>
      <c r="AA1270" s="1532"/>
      <c r="AB1270" s="1532"/>
    </row>
    <row r="1271">
      <c r="A1271" s="1814" t="s">
        <v>751</v>
      </c>
      <c r="B1271" s="692">
        <v>0.0</v>
      </c>
      <c r="C1271" s="692">
        <v>0.0</v>
      </c>
      <c r="D1271" s="692">
        <v>0.0</v>
      </c>
      <c r="E1271" s="692">
        <v>0.0</v>
      </c>
      <c r="F1271" s="692">
        <v>1.0</v>
      </c>
      <c r="G1271" s="690">
        <v>0.0</v>
      </c>
      <c r="H1271" s="693">
        <f t="shared" si="919"/>
        <v>1</v>
      </c>
      <c r="I1271" s="701"/>
      <c r="J1271" s="647" t="s">
        <v>206</v>
      </c>
      <c r="K1271" s="1814" t="s">
        <v>751</v>
      </c>
      <c r="L1271" s="692">
        <v>4.0</v>
      </c>
      <c r="M1271" s="701">
        <f t="shared" ref="M1271:M1272" si="921">(L1271-H1271)</f>
        <v>3</v>
      </c>
      <c r="N1271" s="692">
        <v>10.0</v>
      </c>
      <c r="O1271" s="701">
        <f t="shared" si="920"/>
        <v>13</v>
      </c>
      <c r="P1271" s="701"/>
      <c r="Q1271" s="701"/>
      <c r="R1271" s="1595"/>
      <c r="S1271" s="1532"/>
      <c r="T1271" s="1532"/>
      <c r="U1271" s="1532"/>
      <c r="V1271" s="1532"/>
      <c r="W1271" s="1532"/>
      <c r="X1271" s="1532"/>
      <c r="Y1271" s="1532"/>
      <c r="Z1271" s="1532"/>
      <c r="AA1271" s="1532"/>
      <c r="AB1271" s="1532"/>
    </row>
    <row r="1272">
      <c r="A1272" s="1714" t="s">
        <v>80</v>
      </c>
      <c r="B1272" s="692">
        <v>3.0</v>
      </c>
      <c r="C1272" s="692">
        <v>2.0</v>
      </c>
      <c r="D1272" s="692">
        <v>0.0</v>
      </c>
      <c r="E1272" s="692">
        <v>3.0</v>
      </c>
      <c r="F1272" s="692">
        <v>2.0</v>
      </c>
      <c r="G1272" s="690">
        <v>0.0</v>
      </c>
      <c r="H1272" s="693">
        <f t="shared" ref="H1272:H1275" si="922">SUM(B1272:G1272)</f>
        <v>10</v>
      </c>
      <c r="I1272" s="701"/>
      <c r="J1272" s="647" t="s">
        <v>206</v>
      </c>
      <c r="K1272" s="701" t="s">
        <v>80</v>
      </c>
      <c r="L1272" s="692">
        <f t="shared" ref="L1272:L1302" si="923">O690</f>
        <v>10</v>
      </c>
      <c r="M1272" s="701">
        <f t="shared" si="921"/>
        <v>0</v>
      </c>
      <c r="N1272" s="692">
        <v>20.0</v>
      </c>
      <c r="O1272" s="701">
        <f>sum(M1272,N1272)</f>
        <v>20</v>
      </c>
      <c r="P1272" s="701"/>
      <c r="Q1272" s="692"/>
      <c r="R1272" s="1595"/>
      <c r="S1272" s="1532"/>
      <c r="T1272" s="1532"/>
      <c r="U1272" s="1532"/>
      <c r="V1272" s="1532"/>
      <c r="W1272" s="1532"/>
      <c r="X1272" s="1532"/>
      <c r="Y1272" s="1532"/>
      <c r="Z1272" s="1532"/>
      <c r="AA1272" s="1532"/>
      <c r="AB1272" s="1532"/>
    </row>
    <row r="1273">
      <c r="A1273" s="1715" t="s">
        <v>449</v>
      </c>
      <c r="B1273" s="1765">
        <v>1.0</v>
      </c>
      <c r="C1273" s="1765">
        <v>0.0</v>
      </c>
      <c r="D1273" s="1765">
        <v>0.0</v>
      </c>
      <c r="E1273" s="1765">
        <v>2.0</v>
      </c>
      <c r="F1273" s="1765">
        <v>4.0</v>
      </c>
      <c r="G1273" s="1760">
        <v>4.0</v>
      </c>
      <c r="H1273" s="1761">
        <f t="shared" si="922"/>
        <v>11</v>
      </c>
      <c r="I1273" s="1762">
        <f>SUM(H1273:H1277)</f>
        <v>12</v>
      </c>
      <c r="J1273" s="647"/>
      <c r="K1273" s="1762" t="s">
        <v>449</v>
      </c>
      <c r="L1273" s="1765">
        <f t="shared" si="923"/>
        <v>18</v>
      </c>
      <c r="M1273" s="1762">
        <f>(L1273-H1273)-R1273</f>
        <v>6</v>
      </c>
      <c r="N1273" s="1765">
        <v>10.0</v>
      </c>
      <c r="O1273" s="1762">
        <f t="shared" ref="O1273:O1274" si="924">SUM(M1273,N1273)</f>
        <v>16</v>
      </c>
      <c r="P1273" s="1817" t="s">
        <v>382</v>
      </c>
      <c r="Q1273" s="1768"/>
      <c r="R1273" s="1716">
        <v>1.0</v>
      </c>
      <c r="S1273" s="1532"/>
      <c r="T1273" s="1532"/>
      <c r="U1273" s="1532"/>
      <c r="V1273" s="1532"/>
      <c r="W1273" s="1532"/>
      <c r="X1273" s="1532"/>
      <c r="Y1273" s="1532"/>
      <c r="Z1273" s="1532"/>
      <c r="AA1273" s="1532"/>
      <c r="AB1273" s="1532"/>
    </row>
    <row r="1274">
      <c r="A1274" s="1714" t="s">
        <v>77</v>
      </c>
      <c r="B1274" s="692">
        <v>1.0</v>
      </c>
      <c r="C1274" s="692">
        <v>0.0</v>
      </c>
      <c r="D1274" s="692">
        <v>0.0</v>
      </c>
      <c r="E1274" s="692">
        <v>0.0</v>
      </c>
      <c r="F1274" s="692">
        <v>0.0</v>
      </c>
      <c r="G1274" s="692">
        <v>0.0</v>
      </c>
      <c r="H1274" s="693">
        <f t="shared" si="922"/>
        <v>1</v>
      </c>
      <c r="I1274" s="596">
        <f>(I1273/60)</f>
        <v>0.2</v>
      </c>
      <c r="J1274" s="647"/>
      <c r="K1274" s="701" t="s">
        <v>77</v>
      </c>
      <c r="L1274" s="692">
        <f t="shared" si="923"/>
        <v>1</v>
      </c>
      <c r="M1274" s="701">
        <f>(L1274-H1274-H1275)-R1274</f>
        <v>0</v>
      </c>
      <c r="N1274" s="692">
        <v>5.0</v>
      </c>
      <c r="O1274" s="701">
        <f t="shared" si="924"/>
        <v>5</v>
      </c>
      <c r="P1274" s="701"/>
      <c r="Q1274" s="1686"/>
      <c r="R1274" s="1595"/>
      <c r="S1274" s="1532"/>
      <c r="T1274" s="1532"/>
      <c r="U1274" s="1532"/>
      <c r="V1274" s="1532"/>
      <c r="W1274" s="1532"/>
      <c r="X1274" s="1532"/>
      <c r="Y1274" s="1532"/>
      <c r="Z1274" s="1532"/>
      <c r="AA1274" s="1532"/>
      <c r="AB1274" s="1532"/>
    </row>
    <row r="1275">
      <c r="A1275" s="1714" t="s">
        <v>78</v>
      </c>
      <c r="B1275" s="692">
        <v>0.0</v>
      </c>
      <c r="C1275" s="692">
        <v>0.0</v>
      </c>
      <c r="D1275" s="692">
        <v>0.0</v>
      </c>
      <c r="E1275" s="692">
        <v>0.0</v>
      </c>
      <c r="F1275" s="692">
        <v>0.0</v>
      </c>
      <c r="G1275" s="692">
        <v>0.0</v>
      </c>
      <c r="H1275" s="693">
        <f t="shared" si="922"/>
        <v>0</v>
      </c>
      <c r="I1275" s="701"/>
      <c r="J1275" s="647"/>
      <c r="K1275" s="701" t="s">
        <v>78</v>
      </c>
      <c r="L1275" s="692" t="str">
        <f t="shared" si="923"/>
        <v>-</v>
      </c>
      <c r="M1275" s="701" t="s">
        <v>79</v>
      </c>
      <c r="N1275" s="692" t="s">
        <v>79</v>
      </c>
      <c r="O1275" s="701" t="s">
        <v>79</v>
      </c>
      <c r="P1275" s="701"/>
      <c r="Q1275" s="1686"/>
      <c r="R1275" s="1595"/>
      <c r="S1275" s="1532"/>
      <c r="T1275" s="1532"/>
      <c r="U1275" s="1532"/>
      <c r="V1275" s="1532"/>
      <c r="W1275" s="1532"/>
      <c r="X1275" s="1532"/>
      <c r="Y1275" s="1532"/>
      <c r="Z1275" s="1532"/>
      <c r="AA1275" s="1532"/>
      <c r="AB1275" s="1532"/>
    </row>
    <row r="1276">
      <c r="A1276" s="1714" t="s">
        <v>446</v>
      </c>
      <c r="B1276" s="692">
        <v>0.0</v>
      </c>
      <c r="C1276" s="692">
        <v>0.0</v>
      </c>
      <c r="D1276" s="692">
        <v>0.0</v>
      </c>
      <c r="E1276" s="692">
        <v>0.0</v>
      </c>
      <c r="F1276" s="692">
        <v>0.0</v>
      </c>
      <c r="G1276" s="692">
        <v>0.0</v>
      </c>
      <c r="H1276" s="693">
        <f t="shared" ref="H1276:H1277" si="925">sum(B1276:G1276)</f>
        <v>0</v>
      </c>
      <c r="I1276" s="701"/>
      <c r="J1276" s="647"/>
      <c r="K1276" s="701" t="s">
        <v>446</v>
      </c>
      <c r="L1276" s="692">
        <f t="shared" si="923"/>
        <v>0</v>
      </c>
      <c r="M1276" s="701">
        <f>(L1276-H1276)-R1276</f>
        <v>0</v>
      </c>
      <c r="N1276" s="692">
        <v>5.0</v>
      </c>
      <c r="O1276" s="701">
        <f t="shared" ref="O1276:O1277" si="926">SUM(M1276,N1276)</f>
        <v>5</v>
      </c>
      <c r="P1276" s="701"/>
      <c r="Q1276" s="1686"/>
      <c r="R1276" s="1595"/>
      <c r="S1276" s="1532"/>
      <c r="T1276" s="1532"/>
      <c r="U1276" s="1532"/>
      <c r="V1276" s="1532"/>
      <c r="W1276" s="1532"/>
      <c r="X1276" s="1532"/>
      <c r="Y1276" s="1532"/>
      <c r="Z1276" s="1532"/>
      <c r="AA1276" s="1532"/>
      <c r="AB1276" s="1532"/>
    </row>
    <row r="1277">
      <c r="A1277" s="1814" t="s">
        <v>751</v>
      </c>
      <c r="B1277" s="692">
        <v>0.0</v>
      </c>
      <c r="C1277" s="692">
        <v>0.0</v>
      </c>
      <c r="D1277" s="692">
        <v>0.0</v>
      </c>
      <c r="E1277" s="692">
        <v>0.0</v>
      </c>
      <c r="F1277" s="692">
        <v>0.0</v>
      </c>
      <c r="G1277" s="692">
        <v>0.0</v>
      </c>
      <c r="H1277" s="693">
        <f t="shared" si="925"/>
        <v>0</v>
      </c>
      <c r="I1277" s="701"/>
      <c r="J1277" s="647"/>
      <c r="K1277" s="1814" t="s">
        <v>751</v>
      </c>
      <c r="L1277" s="692">
        <f t="shared" si="923"/>
        <v>0</v>
      </c>
      <c r="M1277" s="701">
        <f t="shared" ref="M1277:M1278" si="927">(L1277-H1277)</f>
        <v>0</v>
      </c>
      <c r="N1277" s="692">
        <v>10.0</v>
      </c>
      <c r="O1277" s="701">
        <f t="shared" si="926"/>
        <v>10</v>
      </c>
      <c r="P1277" s="701"/>
      <c r="Q1277" s="1686"/>
      <c r="R1277" s="1595"/>
      <c r="S1277" s="1532"/>
      <c r="T1277" s="1532"/>
      <c r="U1277" s="1532"/>
      <c r="V1277" s="1532"/>
      <c r="W1277" s="1532"/>
      <c r="X1277" s="1532"/>
      <c r="Y1277" s="1532"/>
      <c r="Z1277" s="1532"/>
      <c r="AA1277" s="1532"/>
      <c r="AB1277" s="1532"/>
    </row>
    <row r="1278">
      <c r="A1278" s="1714" t="s">
        <v>80</v>
      </c>
      <c r="B1278" s="692">
        <v>1.0</v>
      </c>
      <c r="C1278" s="692">
        <v>0.0</v>
      </c>
      <c r="D1278" s="692">
        <v>0.0</v>
      </c>
      <c r="E1278" s="692">
        <v>0.0</v>
      </c>
      <c r="F1278" s="692">
        <v>0.0</v>
      </c>
      <c r="G1278" s="692">
        <v>1.0</v>
      </c>
      <c r="H1278" s="693">
        <f t="shared" ref="H1278:H1281" si="928">SUM(B1278:G1278)</f>
        <v>2</v>
      </c>
      <c r="I1278" s="701"/>
      <c r="J1278" s="647"/>
      <c r="K1278" s="701" t="s">
        <v>80</v>
      </c>
      <c r="L1278" s="692">
        <f t="shared" si="923"/>
        <v>30</v>
      </c>
      <c r="M1278" s="701">
        <f t="shared" si="927"/>
        <v>28</v>
      </c>
      <c r="N1278" s="692">
        <v>0.0</v>
      </c>
      <c r="O1278" s="701">
        <f>sum(M1278,N1278)</f>
        <v>28</v>
      </c>
      <c r="P1278" s="701"/>
      <c r="Q1278" s="1686"/>
      <c r="R1278" s="1595"/>
      <c r="S1278" s="1532"/>
      <c r="T1278" s="1532"/>
      <c r="U1278" s="1532"/>
      <c r="V1278" s="1532"/>
      <c r="W1278" s="1532"/>
      <c r="X1278" s="1532"/>
      <c r="Y1278" s="1532"/>
      <c r="Z1278" s="1532"/>
      <c r="AA1278" s="1532"/>
      <c r="AB1278" s="1532"/>
    </row>
    <row r="1279">
      <c r="A1279" s="1715" t="s">
        <v>470</v>
      </c>
      <c r="B1279" s="1760">
        <v>0.0</v>
      </c>
      <c r="C1279" s="1760">
        <v>0.0</v>
      </c>
      <c r="D1279" s="1760">
        <v>0.0</v>
      </c>
      <c r="E1279" s="1760">
        <v>0.0</v>
      </c>
      <c r="F1279" s="1760">
        <v>0.0</v>
      </c>
      <c r="G1279" s="1760">
        <v>0.0</v>
      </c>
      <c r="H1279" s="1761">
        <f t="shared" si="928"/>
        <v>0</v>
      </c>
      <c r="I1279" s="1762">
        <f>SUM(H1279:H1283)</f>
        <v>0</v>
      </c>
      <c r="J1279" s="647"/>
      <c r="K1279" s="1762" t="s">
        <v>470</v>
      </c>
      <c r="L1279" s="1765">
        <f t="shared" si="923"/>
        <v>28</v>
      </c>
      <c r="M1279" s="1762">
        <f>(L1279-H1279)-R1279</f>
        <v>28</v>
      </c>
      <c r="N1279" s="1765">
        <v>0.0</v>
      </c>
      <c r="O1279" s="1762">
        <f t="shared" ref="O1279:O1280" si="929">SUM(M1279,N1279)</f>
        <v>28</v>
      </c>
      <c r="P1279" s="1817" t="s">
        <v>631</v>
      </c>
      <c r="Q1279" s="1768"/>
      <c r="R1279" s="1762"/>
      <c r="S1279" s="1532"/>
      <c r="T1279" s="1532"/>
      <c r="U1279" s="1532"/>
      <c r="V1279" s="1532"/>
      <c r="W1279" s="1532"/>
      <c r="X1279" s="1532"/>
      <c r="Y1279" s="1532"/>
      <c r="Z1279" s="1532"/>
      <c r="AA1279" s="1532"/>
      <c r="AB1279" s="1532"/>
    </row>
    <row r="1280">
      <c r="A1280" s="1714" t="s">
        <v>77</v>
      </c>
      <c r="B1280" s="692">
        <v>0.0</v>
      </c>
      <c r="C1280" s="692">
        <v>0.0</v>
      </c>
      <c r="D1280" s="692">
        <v>0.0</v>
      </c>
      <c r="E1280" s="692">
        <v>0.0</v>
      </c>
      <c r="F1280" s="692">
        <v>0.0</v>
      </c>
      <c r="G1280" s="690">
        <v>0.0</v>
      </c>
      <c r="H1280" s="693">
        <f t="shared" si="928"/>
        <v>0</v>
      </c>
      <c r="I1280" s="596">
        <f>(I1279/60)</f>
        <v>0</v>
      </c>
      <c r="J1280" s="729"/>
      <c r="K1280" s="701" t="s">
        <v>77</v>
      </c>
      <c r="L1280" s="692">
        <f t="shared" si="923"/>
        <v>1</v>
      </c>
      <c r="M1280" s="701">
        <f>(L1280-H1280-H1281)-R1280</f>
        <v>1</v>
      </c>
      <c r="N1280" s="692">
        <v>0.0</v>
      </c>
      <c r="O1280" s="701">
        <f t="shared" si="929"/>
        <v>1</v>
      </c>
      <c r="P1280" s="701"/>
      <c r="Q1280" s="1621" t="s">
        <v>604</v>
      </c>
      <c r="R1280" s="1595"/>
      <c r="S1280" s="1532"/>
      <c r="T1280" s="1532"/>
      <c r="U1280" s="1532"/>
      <c r="V1280" s="1532"/>
      <c r="W1280" s="1532"/>
      <c r="X1280" s="1532"/>
      <c r="Y1280" s="1532"/>
      <c r="Z1280" s="1532"/>
      <c r="AA1280" s="1532"/>
      <c r="AB1280" s="1532"/>
    </row>
    <row r="1281">
      <c r="A1281" s="1714" t="s">
        <v>78</v>
      </c>
      <c r="B1281" s="692">
        <v>0.0</v>
      </c>
      <c r="C1281" s="692">
        <v>0.0</v>
      </c>
      <c r="D1281" s="692">
        <v>0.0</v>
      </c>
      <c r="E1281" s="692">
        <v>0.0</v>
      </c>
      <c r="F1281" s="692">
        <v>0.0</v>
      </c>
      <c r="G1281" s="690">
        <v>0.0</v>
      </c>
      <c r="H1281" s="693">
        <f t="shared" si="928"/>
        <v>0</v>
      </c>
      <c r="I1281" s="701"/>
      <c r="J1281" s="647"/>
      <c r="K1281" s="701" t="s">
        <v>78</v>
      </c>
      <c r="L1281" s="692" t="str">
        <f t="shared" si="923"/>
        <v>-</v>
      </c>
      <c r="M1281" s="701" t="s">
        <v>79</v>
      </c>
      <c r="N1281" s="692" t="s">
        <v>79</v>
      </c>
      <c r="O1281" s="701" t="s">
        <v>79</v>
      </c>
      <c r="P1281" s="701"/>
      <c r="Q1281" s="1686"/>
      <c r="R1281" s="1595"/>
      <c r="S1281" s="1532"/>
      <c r="T1281" s="1532"/>
      <c r="U1281" s="1532"/>
      <c r="V1281" s="1532"/>
      <c r="W1281" s="1532"/>
      <c r="X1281" s="1532"/>
      <c r="Y1281" s="1532"/>
      <c r="Z1281" s="1532"/>
      <c r="AA1281" s="1532"/>
      <c r="AB1281" s="1532"/>
    </row>
    <row r="1282">
      <c r="A1282" s="1714" t="s">
        <v>446</v>
      </c>
      <c r="B1282" s="692">
        <v>0.0</v>
      </c>
      <c r="C1282" s="692">
        <v>0.0</v>
      </c>
      <c r="D1282" s="692">
        <v>0.0</v>
      </c>
      <c r="E1282" s="692">
        <v>0.0</v>
      </c>
      <c r="F1282" s="692">
        <v>0.0</v>
      </c>
      <c r="G1282" s="690">
        <v>0.0</v>
      </c>
      <c r="H1282" s="693">
        <f t="shared" ref="H1282:H1283" si="930">sum(B1282:G1282)</f>
        <v>0</v>
      </c>
      <c r="I1282" s="701"/>
      <c r="J1282" s="647"/>
      <c r="K1282" s="701" t="s">
        <v>446</v>
      </c>
      <c r="L1282" s="692">
        <f t="shared" si="923"/>
        <v>4</v>
      </c>
      <c r="M1282" s="701">
        <f>(L1282-H1282)-R1282</f>
        <v>4</v>
      </c>
      <c r="N1282" s="692">
        <v>0.0</v>
      </c>
      <c r="O1282" s="701">
        <f t="shared" ref="O1282:O1283" si="931">SUM(M1282,N1282)</f>
        <v>4</v>
      </c>
      <c r="P1282" s="701"/>
      <c r="Q1282" s="1686"/>
      <c r="R1282" s="1595"/>
      <c r="S1282" s="1532"/>
      <c r="T1282" s="1532"/>
      <c r="U1282" s="1532"/>
      <c r="V1282" s="1532"/>
      <c r="W1282" s="1532"/>
      <c r="X1282" s="1532"/>
      <c r="Y1282" s="1532"/>
      <c r="Z1282" s="1532"/>
      <c r="AA1282" s="1532"/>
      <c r="AB1282" s="1532"/>
    </row>
    <row r="1283">
      <c r="A1283" s="1814" t="s">
        <v>751</v>
      </c>
      <c r="B1283" s="692">
        <v>0.0</v>
      </c>
      <c r="C1283" s="692">
        <v>0.0</v>
      </c>
      <c r="D1283" s="692">
        <v>0.0</v>
      </c>
      <c r="E1283" s="692">
        <v>0.0</v>
      </c>
      <c r="F1283" s="692">
        <v>0.0</v>
      </c>
      <c r="G1283" s="690">
        <v>0.0</v>
      </c>
      <c r="H1283" s="693">
        <f t="shared" si="930"/>
        <v>0</v>
      </c>
      <c r="I1283" s="701"/>
      <c r="J1283" s="647"/>
      <c r="K1283" s="1814" t="s">
        <v>751</v>
      </c>
      <c r="L1283" s="692">
        <f t="shared" si="923"/>
        <v>0</v>
      </c>
      <c r="M1283" s="701">
        <f t="shared" ref="M1283:M1284" si="932">(L1283-H1283)</f>
        <v>0</v>
      </c>
      <c r="N1283" s="692">
        <v>0.0</v>
      </c>
      <c r="O1283" s="701">
        <f t="shared" si="931"/>
        <v>0</v>
      </c>
      <c r="P1283" s="701"/>
      <c r="Q1283" s="1686"/>
      <c r="R1283" s="1595"/>
      <c r="S1283" s="1532"/>
      <c r="T1283" s="1532"/>
      <c r="U1283" s="1532"/>
      <c r="V1283" s="1532"/>
      <c r="W1283" s="1532"/>
      <c r="X1283" s="1532"/>
      <c r="Y1283" s="1532"/>
      <c r="Z1283" s="1532"/>
      <c r="AA1283" s="1532"/>
      <c r="AB1283" s="1532"/>
    </row>
    <row r="1284">
      <c r="A1284" s="1714" t="s">
        <v>80</v>
      </c>
      <c r="B1284" s="692">
        <v>0.0</v>
      </c>
      <c r="C1284" s="692">
        <v>0.0</v>
      </c>
      <c r="D1284" s="692">
        <v>0.0</v>
      </c>
      <c r="E1284" s="692">
        <v>0.0</v>
      </c>
      <c r="F1284" s="692">
        <v>0.0</v>
      </c>
      <c r="G1284" s="690">
        <v>0.0</v>
      </c>
      <c r="H1284" s="693">
        <f t="shared" ref="H1284:H1287" si="933">SUM(B1284:G1284)</f>
        <v>0</v>
      </c>
      <c r="I1284" s="701"/>
      <c r="J1284" s="647"/>
      <c r="K1284" s="701" t="s">
        <v>80</v>
      </c>
      <c r="L1284" s="692">
        <f t="shared" si="923"/>
        <v>28</v>
      </c>
      <c r="M1284" s="701">
        <f t="shared" si="932"/>
        <v>28</v>
      </c>
      <c r="N1284" s="692">
        <v>0.0</v>
      </c>
      <c r="O1284" s="701">
        <f>sum(M1284,N1284)</f>
        <v>28</v>
      </c>
      <c r="P1284" s="701"/>
      <c r="Q1284" s="1686"/>
      <c r="R1284" s="1595"/>
      <c r="S1284" s="1532"/>
      <c r="T1284" s="1532"/>
      <c r="U1284" s="1532"/>
      <c r="V1284" s="1532"/>
      <c r="W1284" s="1532"/>
      <c r="X1284" s="1532"/>
      <c r="Y1284" s="1532"/>
      <c r="Z1284" s="1532"/>
      <c r="AA1284" s="1532"/>
      <c r="AB1284" s="1532"/>
    </row>
    <row r="1285">
      <c r="A1285" s="1715" t="s">
        <v>471</v>
      </c>
      <c r="B1285" s="1765">
        <v>5.0</v>
      </c>
      <c r="C1285" s="1765">
        <v>10.0</v>
      </c>
      <c r="D1285" s="1765">
        <v>11.0</v>
      </c>
      <c r="E1285" s="1765">
        <v>3.0</v>
      </c>
      <c r="F1285" s="1765">
        <v>2.0</v>
      </c>
      <c r="G1285" s="1760">
        <v>0.0</v>
      </c>
      <c r="H1285" s="1761">
        <f t="shared" si="933"/>
        <v>31</v>
      </c>
      <c r="I1285" s="1762">
        <f>SUM(H1285:H1289)</f>
        <v>58</v>
      </c>
      <c r="J1285" s="647" t="s">
        <v>206</v>
      </c>
      <c r="K1285" s="1762" t="s">
        <v>471</v>
      </c>
      <c r="L1285" s="1765">
        <f t="shared" si="923"/>
        <v>31</v>
      </c>
      <c r="M1285" s="1762">
        <f>(L1285-H1285)-R1285</f>
        <v>0</v>
      </c>
      <c r="N1285" s="1765">
        <v>40.0</v>
      </c>
      <c r="O1285" s="1762">
        <f t="shared" ref="O1285:O1286" si="934">SUM(M1285,N1285)</f>
        <v>40</v>
      </c>
      <c r="P1285" s="1817" t="s">
        <v>2</v>
      </c>
      <c r="Q1285" s="1768"/>
      <c r="R1285" s="1762"/>
      <c r="S1285" s="1532"/>
      <c r="T1285" s="1532"/>
      <c r="U1285" s="1532"/>
      <c r="V1285" s="1532"/>
      <c r="W1285" s="1532"/>
      <c r="X1285" s="1532"/>
      <c r="Y1285" s="1532"/>
      <c r="Z1285" s="1532"/>
      <c r="AA1285" s="1532"/>
      <c r="AB1285" s="1532"/>
    </row>
    <row r="1286">
      <c r="A1286" s="1714" t="s">
        <v>77</v>
      </c>
      <c r="B1286" s="692">
        <v>0.0</v>
      </c>
      <c r="C1286" s="692">
        <v>0.0</v>
      </c>
      <c r="D1286" s="692">
        <v>0.0</v>
      </c>
      <c r="E1286" s="692">
        <v>0.0</v>
      </c>
      <c r="F1286" s="692">
        <v>0.0</v>
      </c>
      <c r="G1286" s="692">
        <v>0.0</v>
      </c>
      <c r="H1286" s="693">
        <f t="shared" si="933"/>
        <v>0</v>
      </c>
      <c r="I1286" s="596">
        <f>(I1285/60)</f>
        <v>0.9666666667</v>
      </c>
      <c r="J1286" s="647" t="s">
        <v>206</v>
      </c>
      <c r="K1286" s="701" t="s">
        <v>77</v>
      </c>
      <c r="L1286" s="692">
        <f t="shared" si="923"/>
        <v>20</v>
      </c>
      <c r="M1286" s="701">
        <f>(L1286-H1286-H1287)-R1286</f>
        <v>0</v>
      </c>
      <c r="N1286" s="692">
        <v>10.0</v>
      </c>
      <c r="O1286" s="701">
        <f t="shared" si="934"/>
        <v>10</v>
      </c>
      <c r="P1286" s="701"/>
      <c r="Q1286" s="1686"/>
      <c r="R1286" s="1595"/>
      <c r="S1286" s="1532"/>
      <c r="T1286" s="1532"/>
      <c r="U1286" s="1532"/>
      <c r="V1286" s="1532"/>
      <c r="W1286" s="1532"/>
      <c r="X1286" s="1532"/>
      <c r="Y1286" s="1532"/>
      <c r="Z1286" s="1532"/>
      <c r="AA1286" s="1532"/>
      <c r="AB1286" s="1532"/>
    </row>
    <row r="1287">
      <c r="A1287" s="1714" t="s">
        <v>78</v>
      </c>
      <c r="B1287" s="692">
        <v>0.0</v>
      </c>
      <c r="C1287" s="692">
        <v>12.0</v>
      </c>
      <c r="D1287" s="692">
        <v>7.0</v>
      </c>
      <c r="E1287" s="692">
        <v>1.0</v>
      </c>
      <c r="F1287" s="692">
        <v>0.0</v>
      </c>
      <c r="G1287" s="692">
        <v>0.0</v>
      </c>
      <c r="H1287" s="693">
        <f t="shared" si="933"/>
        <v>20</v>
      </c>
      <c r="I1287" s="701"/>
      <c r="J1287" s="647" t="s">
        <v>206</v>
      </c>
      <c r="K1287" s="701" t="s">
        <v>78</v>
      </c>
      <c r="L1287" s="692" t="str">
        <f t="shared" si="923"/>
        <v>-</v>
      </c>
      <c r="M1287" s="701" t="s">
        <v>79</v>
      </c>
      <c r="N1287" s="692" t="s">
        <v>79</v>
      </c>
      <c r="O1287" s="701" t="s">
        <v>79</v>
      </c>
      <c r="P1287" s="701"/>
      <c r="Q1287" s="1686"/>
      <c r="R1287" s="1595"/>
      <c r="S1287" s="1532"/>
      <c r="T1287" s="1532"/>
      <c r="U1287" s="1532"/>
      <c r="V1287" s="1532"/>
      <c r="W1287" s="1532"/>
      <c r="X1287" s="1532"/>
      <c r="Y1287" s="1532"/>
      <c r="Z1287" s="1532"/>
      <c r="AA1287" s="1532"/>
      <c r="AB1287" s="1532"/>
    </row>
    <row r="1288">
      <c r="A1288" s="1714" t="s">
        <v>446</v>
      </c>
      <c r="B1288" s="692">
        <v>2.0</v>
      </c>
      <c r="C1288" s="692">
        <v>1.0</v>
      </c>
      <c r="D1288" s="692">
        <v>2.0</v>
      </c>
      <c r="E1288" s="692">
        <v>2.0</v>
      </c>
      <c r="F1288" s="692">
        <v>0.0</v>
      </c>
      <c r="G1288" s="692">
        <v>0.0</v>
      </c>
      <c r="H1288" s="693">
        <f t="shared" ref="H1288:H1289" si="935">sum(B1288:G1288)</f>
        <v>7</v>
      </c>
      <c r="I1288" s="701"/>
      <c r="J1288" s="647" t="s">
        <v>206</v>
      </c>
      <c r="K1288" s="701" t="s">
        <v>446</v>
      </c>
      <c r="L1288" s="692">
        <f t="shared" si="923"/>
        <v>7</v>
      </c>
      <c r="M1288" s="701">
        <f>(L1288-H1288)-R1288</f>
        <v>0</v>
      </c>
      <c r="N1288" s="692">
        <v>6.0</v>
      </c>
      <c r="O1288" s="701">
        <f t="shared" ref="O1288:O1289" si="936">SUM(M1288,N1288)</f>
        <v>6</v>
      </c>
      <c r="P1288" s="701"/>
      <c r="Q1288" s="1686"/>
      <c r="R1288" s="1595"/>
      <c r="S1288" s="1532"/>
      <c r="T1288" s="1532"/>
      <c r="U1288" s="1532"/>
      <c r="V1288" s="1532"/>
      <c r="W1288" s="1532"/>
      <c r="X1288" s="1532"/>
      <c r="Y1288" s="1532"/>
      <c r="Z1288" s="1532"/>
      <c r="AA1288" s="1532"/>
      <c r="AB1288" s="1532"/>
    </row>
    <row r="1289">
      <c r="A1289" s="1814" t="s">
        <v>751</v>
      </c>
      <c r="B1289" s="692">
        <v>0.0</v>
      </c>
      <c r="C1289" s="692">
        <v>0.0</v>
      </c>
      <c r="D1289" s="692">
        <v>0.0</v>
      </c>
      <c r="E1289" s="692">
        <v>0.0</v>
      </c>
      <c r="F1289" s="692">
        <v>0.0</v>
      </c>
      <c r="G1289" s="692">
        <v>0.0</v>
      </c>
      <c r="H1289" s="693">
        <f t="shared" si="935"/>
        <v>0</v>
      </c>
      <c r="I1289" s="701"/>
      <c r="J1289" s="729" t="s">
        <v>206</v>
      </c>
      <c r="K1289" s="1814" t="s">
        <v>751</v>
      </c>
      <c r="L1289" s="692">
        <f t="shared" si="923"/>
        <v>0</v>
      </c>
      <c r="M1289" s="701">
        <f t="shared" ref="M1289:M1290" si="937">(L1289-H1289)</f>
        <v>0</v>
      </c>
      <c r="N1289" s="692">
        <v>10.0</v>
      </c>
      <c r="O1289" s="701">
        <f t="shared" si="936"/>
        <v>10</v>
      </c>
      <c r="P1289" s="701"/>
      <c r="Q1289" s="1686"/>
      <c r="R1289" s="1595"/>
      <c r="S1289" s="1532"/>
      <c r="T1289" s="1532"/>
      <c r="U1289" s="1532"/>
      <c r="V1289" s="1532"/>
      <c r="W1289" s="1532"/>
      <c r="X1289" s="1532"/>
      <c r="Y1289" s="1532"/>
      <c r="Z1289" s="1532"/>
      <c r="AA1289" s="1532"/>
      <c r="AB1289" s="1532"/>
    </row>
    <row r="1290">
      <c r="A1290" s="1714" t="s">
        <v>80</v>
      </c>
      <c r="B1290" s="692">
        <v>0.0</v>
      </c>
      <c r="C1290" s="692">
        <v>1.0</v>
      </c>
      <c r="D1290" s="692">
        <v>3.0</v>
      </c>
      <c r="E1290" s="692">
        <v>1.0</v>
      </c>
      <c r="F1290" s="692">
        <v>0.0</v>
      </c>
      <c r="G1290" s="692">
        <v>0.0</v>
      </c>
      <c r="H1290" s="693">
        <f t="shared" ref="H1290:H1293" si="938">SUM(B1290:G1290)</f>
        <v>5</v>
      </c>
      <c r="I1290" s="701"/>
      <c r="J1290" s="729" t="s">
        <v>206</v>
      </c>
      <c r="K1290" s="701" t="s">
        <v>80</v>
      </c>
      <c r="L1290" s="692">
        <f t="shared" si="923"/>
        <v>11</v>
      </c>
      <c r="M1290" s="701">
        <f t="shared" si="937"/>
        <v>6</v>
      </c>
      <c r="N1290" s="692">
        <v>0.0</v>
      </c>
      <c r="O1290" s="701">
        <f>sum(M1290,N1290)</f>
        <v>6</v>
      </c>
      <c r="P1290" s="701"/>
      <c r="Q1290" s="1621"/>
      <c r="R1290" s="1595"/>
      <c r="S1290" s="1532"/>
      <c r="T1290" s="1532"/>
      <c r="U1290" s="1532"/>
      <c r="V1290" s="1532"/>
      <c r="W1290" s="1532"/>
      <c r="X1290" s="1532"/>
      <c r="Y1290" s="1532"/>
      <c r="Z1290" s="1532"/>
      <c r="AA1290" s="1532"/>
      <c r="AB1290" s="1532"/>
    </row>
    <row r="1291">
      <c r="A1291" s="1715" t="s">
        <v>687</v>
      </c>
      <c r="B1291" s="1760">
        <v>1.0</v>
      </c>
      <c r="C1291" s="1760">
        <v>0.0</v>
      </c>
      <c r="D1291" s="1760">
        <v>0.0</v>
      </c>
      <c r="E1291" s="1760">
        <v>1.0</v>
      </c>
      <c r="F1291" s="1760">
        <v>4.0</v>
      </c>
      <c r="G1291" s="1760">
        <v>4.0</v>
      </c>
      <c r="H1291" s="1761">
        <f t="shared" si="938"/>
        <v>10</v>
      </c>
      <c r="I1291" s="1762">
        <f>SUM(H1291:H1295)</f>
        <v>28</v>
      </c>
      <c r="J1291" s="729" t="s">
        <v>206</v>
      </c>
      <c r="K1291" s="1762" t="s">
        <v>687</v>
      </c>
      <c r="L1291" s="1765">
        <f t="shared" si="923"/>
        <v>28</v>
      </c>
      <c r="M1291" s="1762">
        <f>(L1291-H1291)-R1291</f>
        <v>18</v>
      </c>
      <c r="N1291" s="1765">
        <v>0.0</v>
      </c>
      <c r="O1291" s="1762">
        <f t="shared" ref="O1291:O1292" si="939">SUM(M1291,N1291)</f>
        <v>18</v>
      </c>
      <c r="P1291" s="1765" t="s">
        <v>608</v>
      </c>
      <c r="Q1291" s="1732" t="s">
        <v>856</v>
      </c>
      <c r="R1291" s="1765"/>
      <c r="S1291" s="1532"/>
      <c r="T1291" s="1532"/>
      <c r="U1291" s="1532"/>
      <c r="V1291" s="1532"/>
      <c r="W1291" s="1532"/>
      <c r="X1291" s="1532"/>
      <c r="Y1291" s="1532"/>
      <c r="Z1291" s="1532"/>
      <c r="AA1291" s="1532"/>
      <c r="AB1291" s="1532"/>
    </row>
    <row r="1292">
      <c r="A1292" s="1714" t="s">
        <v>77</v>
      </c>
      <c r="B1292" s="692">
        <v>0.0</v>
      </c>
      <c r="C1292" s="692">
        <v>0.0</v>
      </c>
      <c r="D1292" s="692">
        <v>0.0</v>
      </c>
      <c r="E1292" s="692">
        <v>0.0</v>
      </c>
      <c r="F1292" s="692">
        <v>0.0</v>
      </c>
      <c r="G1292" s="690">
        <v>0.0</v>
      </c>
      <c r="H1292" s="693">
        <f t="shared" si="938"/>
        <v>0</v>
      </c>
      <c r="I1292" s="596">
        <f>(I1291/60)</f>
        <v>0.4666666667</v>
      </c>
      <c r="J1292" s="647" t="s">
        <v>206</v>
      </c>
      <c r="K1292" s="701" t="s">
        <v>77</v>
      </c>
      <c r="L1292" s="692">
        <f t="shared" si="923"/>
        <v>10</v>
      </c>
      <c r="M1292" s="701">
        <f>(L1292-H1292-H1293)-R1292</f>
        <v>0</v>
      </c>
      <c r="N1292" s="692">
        <v>10.0</v>
      </c>
      <c r="O1292" s="701">
        <f t="shared" si="939"/>
        <v>10</v>
      </c>
      <c r="P1292" s="701"/>
      <c r="Q1292" s="1686"/>
      <c r="R1292" s="1595"/>
      <c r="S1292" s="1532"/>
      <c r="T1292" s="1532"/>
      <c r="U1292" s="1532"/>
      <c r="V1292" s="1532"/>
      <c r="W1292" s="1532"/>
      <c r="X1292" s="1532"/>
      <c r="Y1292" s="1532"/>
      <c r="Z1292" s="1532"/>
      <c r="AA1292" s="1532"/>
      <c r="AB1292" s="1532"/>
    </row>
    <row r="1293">
      <c r="A1293" s="1714" t="s">
        <v>78</v>
      </c>
      <c r="B1293" s="692">
        <v>3.0</v>
      </c>
      <c r="C1293" s="692">
        <v>3.0</v>
      </c>
      <c r="D1293" s="692">
        <v>3.0</v>
      </c>
      <c r="E1293" s="692">
        <v>0.0</v>
      </c>
      <c r="F1293" s="692">
        <v>1.0</v>
      </c>
      <c r="G1293" s="690">
        <v>0.0</v>
      </c>
      <c r="H1293" s="693">
        <f t="shared" si="938"/>
        <v>10</v>
      </c>
      <c r="I1293" s="701"/>
      <c r="J1293" s="647" t="s">
        <v>206</v>
      </c>
      <c r="K1293" s="701" t="s">
        <v>78</v>
      </c>
      <c r="L1293" s="692" t="str">
        <f t="shared" si="923"/>
        <v>-</v>
      </c>
      <c r="M1293" s="701" t="s">
        <v>79</v>
      </c>
      <c r="N1293" s="692" t="s">
        <v>79</v>
      </c>
      <c r="O1293" s="701" t="s">
        <v>79</v>
      </c>
      <c r="P1293" s="701"/>
      <c r="Q1293" s="1686"/>
      <c r="R1293" s="1595"/>
      <c r="S1293" s="1532"/>
      <c r="T1293" s="1532"/>
      <c r="U1293" s="1532"/>
      <c r="V1293" s="1532"/>
      <c r="W1293" s="1532"/>
      <c r="X1293" s="1532"/>
      <c r="Y1293" s="1532"/>
      <c r="Z1293" s="1532"/>
      <c r="AA1293" s="1532"/>
      <c r="AB1293" s="1532"/>
    </row>
    <row r="1294">
      <c r="A1294" s="1714" t="s">
        <v>446</v>
      </c>
      <c r="B1294" s="692">
        <v>1.0</v>
      </c>
      <c r="C1294" s="692">
        <v>2.0</v>
      </c>
      <c r="D1294" s="692">
        <v>3.0</v>
      </c>
      <c r="E1294" s="692">
        <v>1.0</v>
      </c>
      <c r="F1294" s="692">
        <v>1.0</v>
      </c>
      <c r="G1294" s="690">
        <v>0.0</v>
      </c>
      <c r="H1294" s="693">
        <f t="shared" ref="H1294:H1295" si="940">sum(B1294:G1294)</f>
        <v>8</v>
      </c>
      <c r="I1294" s="701"/>
      <c r="J1294" s="647" t="s">
        <v>79</v>
      </c>
      <c r="K1294" s="701" t="s">
        <v>446</v>
      </c>
      <c r="L1294" s="692">
        <f t="shared" si="923"/>
        <v>8</v>
      </c>
      <c r="M1294" s="701">
        <f>(L1294-H1294)-R1294</f>
        <v>0</v>
      </c>
      <c r="N1294" s="692">
        <v>10.0</v>
      </c>
      <c r="O1294" s="701">
        <f t="shared" ref="O1294:O1295" si="941">SUM(M1294,N1294)</f>
        <v>10</v>
      </c>
      <c r="P1294" s="701"/>
      <c r="Q1294" s="1621" t="s">
        <v>573</v>
      </c>
      <c r="R1294" s="1595"/>
      <c r="S1294" s="1532"/>
      <c r="T1294" s="1532"/>
      <c r="U1294" s="1532"/>
      <c r="V1294" s="1532"/>
      <c r="W1294" s="1532"/>
      <c r="X1294" s="1532"/>
      <c r="Y1294" s="1532"/>
      <c r="Z1294" s="1532"/>
      <c r="AA1294" s="1532"/>
      <c r="AB1294" s="1532"/>
    </row>
    <row r="1295">
      <c r="A1295" s="1814" t="s">
        <v>751</v>
      </c>
      <c r="B1295" s="692">
        <v>0.0</v>
      </c>
      <c r="C1295" s="692">
        <v>0.0</v>
      </c>
      <c r="D1295" s="692">
        <v>0.0</v>
      </c>
      <c r="E1295" s="692">
        <v>0.0</v>
      </c>
      <c r="F1295" s="692">
        <v>0.0</v>
      </c>
      <c r="G1295" s="690">
        <v>0.0</v>
      </c>
      <c r="H1295" s="693">
        <f t="shared" si="940"/>
        <v>0</v>
      </c>
      <c r="I1295" s="701"/>
      <c r="J1295" s="647" t="s">
        <v>206</v>
      </c>
      <c r="K1295" s="1814" t="s">
        <v>751</v>
      </c>
      <c r="L1295" s="692">
        <f t="shared" si="923"/>
        <v>0</v>
      </c>
      <c r="M1295" s="701">
        <f t="shared" ref="M1295:M1296" si="942">(L1295-H1295)</f>
        <v>0</v>
      </c>
      <c r="N1295" s="692">
        <v>10.0</v>
      </c>
      <c r="O1295" s="701">
        <f t="shared" si="941"/>
        <v>10</v>
      </c>
      <c r="P1295" s="701"/>
      <c r="Q1295" s="1686"/>
      <c r="R1295" s="1595"/>
      <c r="S1295" s="1532"/>
      <c r="T1295" s="1532"/>
      <c r="U1295" s="1532"/>
      <c r="V1295" s="1532"/>
      <c r="W1295" s="1532"/>
      <c r="X1295" s="1532"/>
      <c r="Y1295" s="1532"/>
      <c r="Z1295" s="1532"/>
      <c r="AA1295" s="1532"/>
      <c r="AB1295" s="1532"/>
    </row>
    <row r="1296">
      <c r="A1296" s="1714" t="s">
        <v>80</v>
      </c>
      <c r="B1296" s="692">
        <v>1.0</v>
      </c>
      <c r="C1296" s="692">
        <v>0.0</v>
      </c>
      <c r="D1296" s="692">
        <v>0.0</v>
      </c>
      <c r="E1296" s="692">
        <v>1.0</v>
      </c>
      <c r="F1296" s="692">
        <v>1.0</v>
      </c>
      <c r="G1296" s="690">
        <v>0.0</v>
      </c>
      <c r="H1296" s="693">
        <f t="shared" ref="H1296:H1299" si="943">SUM(B1296:G1296)</f>
        <v>3</v>
      </c>
      <c r="I1296" s="701"/>
      <c r="J1296" s="647" t="s">
        <v>206</v>
      </c>
      <c r="K1296" s="701" t="s">
        <v>80</v>
      </c>
      <c r="L1296" s="692">
        <f t="shared" si="923"/>
        <v>29</v>
      </c>
      <c r="M1296" s="701">
        <f t="shared" si="942"/>
        <v>26</v>
      </c>
      <c r="N1296" s="692">
        <v>0.0</v>
      </c>
      <c r="O1296" s="701">
        <f>sum(M1296,N1296)</f>
        <v>26</v>
      </c>
      <c r="P1296" s="701"/>
      <c r="Q1296" s="1686"/>
      <c r="R1296" s="1595"/>
      <c r="S1296" s="1532"/>
      <c r="T1296" s="1532"/>
      <c r="U1296" s="1532"/>
      <c r="V1296" s="1532"/>
      <c r="W1296" s="1532"/>
      <c r="X1296" s="1532"/>
      <c r="Y1296" s="1532"/>
      <c r="Z1296" s="1532"/>
      <c r="AA1296" s="1532"/>
      <c r="AB1296" s="1532"/>
    </row>
    <row r="1297">
      <c r="A1297" s="1762" t="s">
        <v>689</v>
      </c>
      <c r="B1297" s="1760">
        <v>0.0</v>
      </c>
      <c r="C1297" s="1760">
        <v>4.0</v>
      </c>
      <c r="D1297" s="1760">
        <v>2.0</v>
      </c>
      <c r="E1297" s="1760">
        <v>1.0</v>
      </c>
      <c r="F1297" s="1760">
        <v>0.0</v>
      </c>
      <c r="G1297" s="1760">
        <v>3.0</v>
      </c>
      <c r="H1297" s="1761">
        <f t="shared" si="943"/>
        <v>10</v>
      </c>
      <c r="I1297" s="1762">
        <f>SUM(H1297:H1301)</f>
        <v>30</v>
      </c>
      <c r="J1297" s="647"/>
      <c r="K1297" s="1762" t="s">
        <v>689</v>
      </c>
      <c r="L1297" s="1765">
        <f t="shared" si="923"/>
        <v>36</v>
      </c>
      <c r="M1297" s="1762">
        <f>(L1297-H1297)-R1297</f>
        <v>26</v>
      </c>
      <c r="N1297" s="1765">
        <v>0.0</v>
      </c>
      <c r="O1297" s="1762">
        <f t="shared" ref="O1297:O1298" si="944">SUM(M1297,N1297)</f>
        <v>26</v>
      </c>
      <c r="P1297" s="1765" t="s">
        <v>608</v>
      </c>
      <c r="Q1297" s="1768"/>
      <c r="R1297" s="1762"/>
      <c r="S1297" s="1532"/>
      <c r="T1297" s="1532"/>
      <c r="U1297" s="1532"/>
      <c r="V1297" s="1532"/>
      <c r="W1297" s="1532"/>
      <c r="X1297" s="1532"/>
      <c r="Y1297" s="1532"/>
      <c r="Z1297" s="1532"/>
      <c r="AA1297" s="1532"/>
      <c r="AB1297" s="1532"/>
    </row>
    <row r="1298">
      <c r="A1298" s="1714" t="s">
        <v>77</v>
      </c>
      <c r="B1298" s="692">
        <v>0.0</v>
      </c>
      <c r="C1298" s="692">
        <v>4.0</v>
      </c>
      <c r="D1298" s="692">
        <v>0.0</v>
      </c>
      <c r="E1298" s="692">
        <v>1.0</v>
      </c>
      <c r="F1298" s="692">
        <v>0.0</v>
      </c>
      <c r="G1298" s="690">
        <v>0.0</v>
      </c>
      <c r="H1298" s="693">
        <f t="shared" si="943"/>
        <v>5</v>
      </c>
      <c r="I1298" s="596">
        <f>(I1297/60)</f>
        <v>0.5</v>
      </c>
      <c r="J1298" s="647"/>
      <c r="K1298" s="701" t="s">
        <v>77</v>
      </c>
      <c r="L1298" s="692">
        <f t="shared" si="923"/>
        <v>10</v>
      </c>
      <c r="M1298" s="701">
        <f>(L1298-H1298-H1299)-R1298</f>
        <v>0</v>
      </c>
      <c r="N1298" s="692">
        <v>10.0</v>
      </c>
      <c r="O1298" s="701">
        <f t="shared" si="944"/>
        <v>10</v>
      </c>
      <c r="P1298" s="701"/>
      <c r="Q1298" s="1686"/>
      <c r="R1298" s="1595"/>
      <c r="S1298" s="1532"/>
      <c r="T1298" s="1532"/>
      <c r="U1298" s="1532"/>
      <c r="V1298" s="1532"/>
      <c r="W1298" s="1532"/>
      <c r="X1298" s="1532"/>
      <c r="Y1298" s="1532"/>
      <c r="Z1298" s="1532"/>
      <c r="AA1298" s="1532"/>
      <c r="AB1298" s="1532"/>
    </row>
    <row r="1299">
      <c r="A1299" s="1714" t="s">
        <v>78</v>
      </c>
      <c r="B1299" s="692">
        <v>0.0</v>
      </c>
      <c r="C1299" s="692">
        <v>0.0</v>
      </c>
      <c r="D1299" s="692">
        <v>4.0</v>
      </c>
      <c r="E1299" s="692">
        <v>0.0</v>
      </c>
      <c r="F1299" s="692">
        <v>1.0</v>
      </c>
      <c r="G1299" s="690">
        <v>0.0</v>
      </c>
      <c r="H1299" s="693">
        <f t="shared" si="943"/>
        <v>5</v>
      </c>
      <c r="I1299" s="701"/>
      <c r="J1299" s="647"/>
      <c r="K1299" s="701" t="s">
        <v>78</v>
      </c>
      <c r="L1299" s="692" t="str">
        <f t="shared" si="923"/>
        <v>-</v>
      </c>
      <c r="M1299" s="701" t="s">
        <v>79</v>
      </c>
      <c r="N1299" s="692" t="s">
        <v>79</v>
      </c>
      <c r="O1299" s="701" t="s">
        <v>79</v>
      </c>
      <c r="P1299" s="701"/>
      <c r="Q1299" s="1686"/>
      <c r="R1299" s="1595"/>
      <c r="S1299" s="1532"/>
      <c r="T1299" s="1532"/>
      <c r="U1299" s="1532"/>
      <c r="V1299" s="1532"/>
      <c r="W1299" s="1532"/>
      <c r="X1299" s="1532"/>
      <c r="Y1299" s="1532"/>
      <c r="Z1299" s="1532"/>
      <c r="AA1299" s="1532"/>
      <c r="AB1299" s="1532"/>
    </row>
    <row r="1300">
      <c r="A1300" s="1714" t="s">
        <v>446</v>
      </c>
      <c r="B1300" s="692">
        <v>0.0</v>
      </c>
      <c r="C1300" s="692">
        <v>9.0</v>
      </c>
      <c r="D1300" s="692">
        <v>0.0</v>
      </c>
      <c r="E1300" s="692">
        <v>0.0</v>
      </c>
      <c r="F1300" s="692">
        <v>1.0</v>
      </c>
      <c r="G1300" s="690">
        <v>0.0</v>
      </c>
      <c r="H1300" s="693">
        <f t="shared" ref="H1300:H1301" si="945">sum(B1300:G1300)</f>
        <v>10</v>
      </c>
      <c r="I1300" s="701"/>
      <c r="J1300" s="647"/>
      <c r="K1300" s="701" t="s">
        <v>446</v>
      </c>
      <c r="L1300" s="692">
        <f t="shared" si="923"/>
        <v>10</v>
      </c>
      <c r="M1300" s="701">
        <f>(L1300-H1300)-R1300</f>
        <v>0</v>
      </c>
      <c r="N1300" s="692">
        <v>10.0</v>
      </c>
      <c r="O1300" s="701">
        <f t="shared" ref="O1300:O1301" si="946">SUM(M1300,N1300)</f>
        <v>10</v>
      </c>
      <c r="P1300" s="701"/>
      <c r="Q1300" s="1686"/>
      <c r="R1300" s="1595"/>
      <c r="S1300" s="1532"/>
      <c r="T1300" s="1532"/>
      <c r="U1300" s="1532"/>
      <c r="V1300" s="1532"/>
      <c r="W1300" s="1532"/>
      <c r="X1300" s="1532"/>
      <c r="Y1300" s="1532"/>
      <c r="Z1300" s="1532"/>
      <c r="AA1300" s="1532"/>
      <c r="AB1300" s="1532"/>
    </row>
    <row r="1301">
      <c r="A1301" s="1814" t="s">
        <v>751</v>
      </c>
      <c r="B1301" s="692">
        <v>0.0</v>
      </c>
      <c r="C1301" s="692">
        <v>0.0</v>
      </c>
      <c r="D1301" s="692">
        <v>0.0</v>
      </c>
      <c r="E1301" s="692">
        <v>0.0</v>
      </c>
      <c r="F1301" s="692">
        <v>0.0</v>
      </c>
      <c r="G1301" s="690">
        <v>0.0</v>
      </c>
      <c r="H1301" s="693">
        <f t="shared" si="945"/>
        <v>0</v>
      </c>
      <c r="I1301" s="701"/>
      <c r="J1301" s="647"/>
      <c r="K1301" s="1814" t="s">
        <v>751</v>
      </c>
      <c r="L1301" s="692">
        <f t="shared" si="923"/>
        <v>0</v>
      </c>
      <c r="M1301" s="701">
        <f t="shared" ref="M1301:M1302" si="947">(L1301-H1301)</f>
        <v>0</v>
      </c>
      <c r="N1301" s="692">
        <v>10.0</v>
      </c>
      <c r="O1301" s="701">
        <f t="shared" si="946"/>
        <v>10</v>
      </c>
      <c r="P1301" s="701"/>
      <c r="Q1301" s="1686"/>
      <c r="R1301" s="1595"/>
      <c r="S1301" s="1532"/>
      <c r="T1301" s="1532"/>
      <c r="U1301" s="1532"/>
      <c r="V1301" s="1532"/>
      <c r="W1301" s="1532"/>
      <c r="X1301" s="1532"/>
      <c r="Y1301" s="1532"/>
      <c r="Z1301" s="1532"/>
      <c r="AA1301" s="1532"/>
      <c r="AB1301" s="1532"/>
    </row>
    <row r="1302">
      <c r="A1302" s="1714" t="s">
        <v>80</v>
      </c>
      <c r="B1302" s="692">
        <v>0.0</v>
      </c>
      <c r="C1302" s="692">
        <v>1.0</v>
      </c>
      <c r="D1302" s="692">
        <v>0.0</v>
      </c>
      <c r="E1302" s="692">
        <v>0.0</v>
      </c>
      <c r="F1302" s="692">
        <v>0.0</v>
      </c>
      <c r="G1302" s="690">
        <v>0.0</v>
      </c>
      <c r="H1302" s="693">
        <f>SUM(B1302:G1302)</f>
        <v>1</v>
      </c>
      <c r="I1302" s="701"/>
      <c r="J1302" s="647"/>
      <c r="K1302" s="701" t="s">
        <v>80</v>
      </c>
      <c r="L1302" s="692">
        <f t="shared" si="923"/>
        <v>21</v>
      </c>
      <c r="M1302" s="701">
        <f t="shared" si="947"/>
        <v>20</v>
      </c>
      <c r="N1302" s="692">
        <v>0.0</v>
      </c>
      <c r="O1302" s="701">
        <f>sum(M1302,N1302)</f>
        <v>20</v>
      </c>
      <c r="P1302" s="701"/>
      <c r="Q1302" s="1686"/>
      <c r="R1302" s="1595"/>
      <c r="S1302" s="1532"/>
      <c r="T1302" s="1532"/>
      <c r="U1302" s="1532"/>
      <c r="V1302" s="1532"/>
      <c r="W1302" s="1532"/>
      <c r="X1302" s="1532"/>
      <c r="Y1302" s="1532"/>
      <c r="Z1302" s="1532"/>
      <c r="AA1302" s="1532"/>
      <c r="AB1302" s="1532"/>
    </row>
    <row r="1303">
      <c r="A1303" s="1757" t="s">
        <v>116</v>
      </c>
      <c r="B1303" s="1758">
        <f t="shared" ref="B1303:G1303" si="948">SUM(B1304:B1338)</f>
        <v>40</v>
      </c>
      <c r="C1303" s="1758">
        <f t="shared" si="948"/>
        <v>63</v>
      </c>
      <c r="D1303" s="1758">
        <f t="shared" si="948"/>
        <v>51</v>
      </c>
      <c r="E1303" s="1758">
        <f t="shared" si="948"/>
        <v>39</v>
      </c>
      <c r="F1303" s="1758">
        <f t="shared" si="948"/>
        <v>48</v>
      </c>
      <c r="G1303" s="1758">
        <f t="shared" si="948"/>
        <v>5</v>
      </c>
      <c r="H1303" s="1758">
        <f> SUM(H1304:H1307,H1310:H1313,H1316:H1319,H1322:H1325,H1328:H1331,H1334:H1337)</f>
        <v>230</v>
      </c>
      <c r="I1303" s="1758"/>
      <c r="J1303" s="1812"/>
      <c r="K1303" s="1758" t="s">
        <v>116</v>
      </c>
      <c r="L1303" s="1561"/>
      <c r="M1303" s="1561"/>
      <c r="N1303" s="1561"/>
      <c r="O1303" s="1561"/>
      <c r="P1303" s="1561"/>
      <c r="Q1303" s="1682"/>
      <c r="R1303" s="1561"/>
      <c r="S1303" s="1532"/>
      <c r="T1303" s="1532"/>
      <c r="U1303" s="1532"/>
      <c r="V1303" s="1532"/>
      <c r="W1303" s="1532"/>
      <c r="X1303" s="1532"/>
      <c r="Y1303" s="1532"/>
      <c r="Z1303" s="1532"/>
      <c r="AA1303" s="1532"/>
      <c r="AB1303" s="1532"/>
    </row>
    <row r="1304">
      <c r="A1304" s="1759" t="s">
        <v>113</v>
      </c>
      <c r="B1304" s="1760">
        <v>18.0</v>
      </c>
      <c r="C1304" s="1760">
        <v>16.0</v>
      </c>
      <c r="D1304" s="1760">
        <v>15.0</v>
      </c>
      <c r="E1304" s="1760">
        <v>13.0</v>
      </c>
      <c r="F1304" s="1760">
        <v>12.0</v>
      </c>
      <c r="G1304" s="1760">
        <v>0.0</v>
      </c>
      <c r="H1304" s="1761">
        <f t="shared" ref="H1304:H1306" si="949">SUM(B1304:G1304)</f>
        <v>74</v>
      </c>
      <c r="I1304" s="1762">
        <f>SUM(H1304:H1308)</f>
        <v>106</v>
      </c>
      <c r="J1304" s="647" t="s">
        <v>206</v>
      </c>
      <c r="K1304" s="1764" t="s">
        <v>113</v>
      </c>
      <c r="L1304" s="1765">
        <f t="shared" ref="L1304:L1327" si="950">O722</f>
        <v>122</v>
      </c>
      <c r="M1304" s="1762">
        <f>(L1304-H1304)-R1304</f>
        <v>48</v>
      </c>
      <c r="N1304" s="1765">
        <v>70.0</v>
      </c>
      <c r="O1304" s="1762">
        <f t="shared" ref="O1304:O1305" si="951">SUM(M1304,N1304)</f>
        <v>118</v>
      </c>
      <c r="P1304" s="1817" t="s">
        <v>3</v>
      </c>
      <c r="Q1304" s="1685"/>
      <c r="R1304" s="1765"/>
      <c r="S1304" s="1532"/>
      <c r="T1304" s="1532"/>
      <c r="U1304" s="1532"/>
      <c r="V1304" s="1532"/>
      <c r="W1304" s="1532"/>
      <c r="X1304" s="1532"/>
      <c r="Y1304" s="1532"/>
      <c r="Z1304" s="1532"/>
      <c r="AA1304" s="1532"/>
      <c r="AB1304" s="1532"/>
    </row>
    <row r="1305">
      <c r="A1305" s="1714" t="s">
        <v>77</v>
      </c>
      <c r="B1305" s="692">
        <v>0.0</v>
      </c>
      <c r="C1305" s="692">
        <v>0.0</v>
      </c>
      <c r="D1305" s="692">
        <v>0.0</v>
      </c>
      <c r="E1305" s="692">
        <v>0.0</v>
      </c>
      <c r="F1305" s="692">
        <v>0.0</v>
      </c>
      <c r="G1305" s="690">
        <v>0.0</v>
      </c>
      <c r="H1305" s="693">
        <f t="shared" si="949"/>
        <v>0</v>
      </c>
      <c r="I1305" s="596">
        <f>(I1304/60)</f>
        <v>1.766666667</v>
      </c>
      <c r="J1305" s="647" t="s">
        <v>206</v>
      </c>
      <c r="K1305" s="701" t="s">
        <v>77</v>
      </c>
      <c r="L1305" s="692">
        <f t="shared" si="950"/>
        <v>20</v>
      </c>
      <c r="M1305" s="701">
        <f>(L1305-H1305-H1306)-R1305</f>
        <v>0</v>
      </c>
      <c r="N1305" s="692">
        <v>25.0</v>
      </c>
      <c r="O1305" s="701">
        <f t="shared" si="951"/>
        <v>25</v>
      </c>
      <c r="P1305" s="701"/>
      <c r="Q1305" s="1686"/>
      <c r="R1305" s="1621"/>
      <c r="S1305" s="1532"/>
      <c r="T1305" s="1532"/>
      <c r="U1305" s="1532"/>
      <c r="V1305" s="1532"/>
      <c r="W1305" s="1532"/>
      <c r="X1305" s="1532"/>
      <c r="Y1305" s="1532"/>
      <c r="Z1305" s="1532"/>
      <c r="AA1305" s="1532"/>
      <c r="AB1305" s="1532"/>
    </row>
    <row r="1306">
      <c r="A1306" s="1714" t="s">
        <v>78</v>
      </c>
      <c r="B1306" s="692">
        <v>0.0</v>
      </c>
      <c r="C1306" s="692">
        <v>12.0</v>
      </c>
      <c r="D1306" s="692">
        <v>2.0</v>
      </c>
      <c r="E1306" s="692">
        <v>3.0</v>
      </c>
      <c r="F1306" s="692">
        <v>3.0</v>
      </c>
      <c r="G1306" s="690">
        <v>0.0</v>
      </c>
      <c r="H1306" s="693">
        <f t="shared" si="949"/>
        <v>20</v>
      </c>
      <c r="I1306" s="701"/>
      <c r="J1306" s="647" t="s">
        <v>206</v>
      </c>
      <c r="K1306" s="701" t="s">
        <v>78</v>
      </c>
      <c r="L1306" s="692" t="str">
        <f t="shared" si="950"/>
        <v>-</v>
      </c>
      <c r="M1306" s="701" t="s">
        <v>79</v>
      </c>
      <c r="N1306" s="692" t="s">
        <v>79</v>
      </c>
      <c r="O1306" s="701" t="s">
        <v>79</v>
      </c>
      <c r="P1306" s="701"/>
      <c r="Q1306" s="1686"/>
      <c r="R1306" s="1595"/>
      <c r="S1306" s="1532"/>
      <c r="T1306" s="1532"/>
      <c r="U1306" s="1532"/>
      <c r="V1306" s="1532"/>
      <c r="W1306" s="1532"/>
      <c r="X1306" s="1532"/>
      <c r="Y1306" s="1532"/>
      <c r="Z1306" s="1532"/>
      <c r="AA1306" s="1532"/>
      <c r="AB1306" s="1532"/>
    </row>
    <row r="1307">
      <c r="A1307" s="1714" t="s">
        <v>446</v>
      </c>
      <c r="B1307" s="692">
        <v>0.0</v>
      </c>
      <c r="C1307" s="692">
        <v>4.0</v>
      </c>
      <c r="D1307" s="692">
        <v>3.0</v>
      </c>
      <c r="E1307" s="692">
        <v>3.0</v>
      </c>
      <c r="F1307" s="692">
        <v>2.0</v>
      </c>
      <c r="G1307" s="690">
        <v>0.0</v>
      </c>
      <c r="H1307" s="693">
        <f t="shared" ref="H1307:H1308" si="952">sum(B1307:G1307)</f>
        <v>12</v>
      </c>
      <c r="I1307" s="701"/>
      <c r="J1307" s="647" t="s">
        <v>206</v>
      </c>
      <c r="K1307" s="701" t="s">
        <v>446</v>
      </c>
      <c r="L1307" s="692">
        <f t="shared" si="950"/>
        <v>15</v>
      </c>
      <c r="M1307" s="701">
        <f>(L1307-H1307)-R1307</f>
        <v>3</v>
      </c>
      <c r="N1307" s="692">
        <v>0.0</v>
      </c>
      <c r="O1307" s="701">
        <f t="shared" ref="O1307:O1308" si="953">SUM(M1307,N1307)</f>
        <v>3</v>
      </c>
      <c r="P1307" s="701"/>
      <c r="Q1307" s="1686"/>
      <c r="R1307" s="1595"/>
      <c r="S1307" s="1532"/>
      <c r="T1307" s="1532"/>
      <c r="U1307" s="1532"/>
      <c r="V1307" s="1532"/>
      <c r="W1307" s="1532"/>
      <c r="X1307" s="1532"/>
      <c r="Y1307" s="1532"/>
      <c r="Z1307" s="1532"/>
      <c r="AA1307" s="1532"/>
      <c r="AB1307" s="1532"/>
    </row>
    <row r="1308">
      <c r="A1308" s="1814" t="s">
        <v>751</v>
      </c>
      <c r="B1308" s="692">
        <v>0.0</v>
      </c>
      <c r="C1308" s="692">
        <v>0.0</v>
      </c>
      <c r="D1308" s="692">
        <v>0.0</v>
      </c>
      <c r="E1308" s="692">
        <v>0.0</v>
      </c>
      <c r="F1308" s="692">
        <v>0.0</v>
      </c>
      <c r="G1308" s="690">
        <v>0.0</v>
      </c>
      <c r="H1308" s="693">
        <f t="shared" si="952"/>
        <v>0</v>
      </c>
      <c r="I1308" s="701"/>
      <c r="J1308" s="647" t="s">
        <v>206</v>
      </c>
      <c r="K1308" s="1814" t="s">
        <v>751</v>
      </c>
      <c r="L1308" s="692">
        <f t="shared" si="950"/>
        <v>0</v>
      </c>
      <c r="M1308" s="701">
        <f t="shared" ref="M1308:M1309" si="954">(L1308-H1308)</f>
        <v>0</v>
      </c>
      <c r="N1308" s="692">
        <v>10.0</v>
      </c>
      <c r="O1308" s="701">
        <f t="shared" si="953"/>
        <v>10</v>
      </c>
      <c r="P1308" s="701"/>
      <c r="Q1308" s="1686"/>
      <c r="R1308" s="1595"/>
      <c r="S1308" s="1532"/>
      <c r="T1308" s="1532"/>
      <c r="U1308" s="1532"/>
      <c r="V1308" s="1532"/>
      <c r="W1308" s="1532"/>
      <c r="X1308" s="1532"/>
      <c r="Y1308" s="1532"/>
      <c r="Z1308" s="1532"/>
      <c r="AA1308" s="1532"/>
      <c r="AB1308" s="1532"/>
    </row>
    <row r="1309">
      <c r="A1309" s="1714" t="s">
        <v>80</v>
      </c>
      <c r="B1309" s="692">
        <v>0.0</v>
      </c>
      <c r="C1309" s="692">
        <v>0.0</v>
      </c>
      <c r="D1309" s="692">
        <v>0.0</v>
      </c>
      <c r="E1309" s="692">
        <v>0.0</v>
      </c>
      <c r="F1309" s="692">
        <v>0.0</v>
      </c>
      <c r="G1309" s="690">
        <v>0.0</v>
      </c>
      <c r="H1309" s="693">
        <f t="shared" ref="H1309:H1312" si="955">SUM(B1309:G1309)</f>
        <v>0</v>
      </c>
      <c r="I1309" s="701"/>
      <c r="J1309" s="647" t="s">
        <v>206</v>
      </c>
      <c r="K1309" s="701" t="s">
        <v>80</v>
      </c>
      <c r="L1309" s="692">
        <f t="shared" si="950"/>
        <v>20</v>
      </c>
      <c r="M1309" s="701">
        <f t="shared" si="954"/>
        <v>20</v>
      </c>
      <c r="N1309" s="692">
        <v>0.0</v>
      </c>
      <c r="O1309" s="701">
        <f>sum(M1309,N1309)</f>
        <v>20</v>
      </c>
      <c r="P1309" s="701"/>
      <c r="Q1309" s="1686"/>
      <c r="R1309" s="1595"/>
      <c r="S1309" s="1532"/>
      <c r="T1309" s="1532"/>
      <c r="U1309" s="1532"/>
      <c r="V1309" s="1532"/>
      <c r="W1309" s="1532"/>
      <c r="X1309" s="1532"/>
      <c r="Y1309" s="1532"/>
      <c r="Z1309" s="1532"/>
      <c r="AA1309" s="1532"/>
      <c r="AB1309" s="1532"/>
    </row>
    <row r="1310">
      <c r="A1310" s="1715" t="s">
        <v>115</v>
      </c>
      <c r="B1310" s="1765">
        <v>0.0</v>
      </c>
      <c r="C1310" s="1765">
        <v>3.0</v>
      </c>
      <c r="D1310" s="1765">
        <v>6.0</v>
      </c>
      <c r="E1310" s="1765">
        <v>11.0</v>
      </c>
      <c r="F1310" s="1765">
        <v>10.0</v>
      </c>
      <c r="G1310" s="1760">
        <v>0.0</v>
      </c>
      <c r="H1310" s="1761">
        <f t="shared" si="955"/>
        <v>30</v>
      </c>
      <c r="I1310" s="1762">
        <f>SUM(H1310:H1314)</f>
        <v>37</v>
      </c>
      <c r="J1310" s="647" t="s">
        <v>206</v>
      </c>
      <c r="K1310" s="1762" t="s">
        <v>115</v>
      </c>
      <c r="L1310" s="1765">
        <f t="shared" si="950"/>
        <v>44</v>
      </c>
      <c r="M1310" s="1762">
        <f>(L1310-H1310)-R1310</f>
        <v>14</v>
      </c>
      <c r="N1310" s="1765">
        <v>25.0</v>
      </c>
      <c r="O1310" s="1762">
        <f t="shared" ref="O1310:O1311" si="956">SUM(M1310,N1310)</f>
        <v>39</v>
      </c>
      <c r="P1310" s="1817" t="s">
        <v>691</v>
      </c>
      <c r="Q1310" s="1685"/>
      <c r="R1310" s="1765"/>
      <c r="S1310" s="1532"/>
      <c r="T1310" s="1532"/>
      <c r="U1310" s="1532"/>
      <c r="V1310" s="1532"/>
      <c r="W1310" s="1532"/>
      <c r="X1310" s="1532"/>
      <c r="Y1310" s="1532"/>
      <c r="Z1310" s="1532"/>
      <c r="AA1310" s="1532"/>
      <c r="AB1310" s="1532"/>
    </row>
    <row r="1311">
      <c r="A1311" s="1714" t="s">
        <v>77</v>
      </c>
      <c r="B1311" s="692">
        <v>0.0</v>
      </c>
      <c r="C1311" s="692">
        <v>0.0</v>
      </c>
      <c r="D1311" s="692">
        <v>0.0</v>
      </c>
      <c r="E1311" s="692">
        <v>0.0</v>
      </c>
      <c r="F1311" s="692">
        <v>0.0</v>
      </c>
      <c r="G1311" s="692">
        <v>0.0</v>
      </c>
      <c r="H1311" s="693">
        <f t="shared" si="955"/>
        <v>0</v>
      </c>
      <c r="I1311" s="596">
        <f>(I1310/60)</f>
        <v>0.6166666667</v>
      </c>
      <c r="J1311" s="647" t="s">
        <v>206</v>
      </c>
      <c r="K1311" s="701" t="s">
        <v>77</v>
      </c>
      <c r="L1311" s="692">
        <f t="shared" si="950"/>
        <v>14</v>
      </c>
      <c r="M1311" s="701">
        <f>(L1311-H1311-H1312)-R1311</f>
        <v>11</v>
      </c>
      <c r="N1311" s="692">
        <v>0.0</v>
      </c>
      <c r="O1311" s="701">
        <f t="shared" si="956"/>
        <v>11</v>
      </c>
      <c r="P1311" s="701"/>
      <c r="Q1311" s="1686"/>
      <c r="R1311" s="1595"/>
      <c r="S1311" s="1532"/>
      <c r="T1311" s="1532"/>
      <c r="U1311" s="1532"/>
      <c r="V1311" s="1532"/>
      <c r="W1311" s="1532"/>
      <c r="X1311" s="1532"/>
      <c r="Y1311" s="1532"/>
      <c r="Z1311" s="1532"/>
      <c r="AA1311" s="1532"/>
      <c r="AB1311" s="1532"/>
    </row>
    <row r="1312">
      <c r="A1312" s="1714" t="s">
        <v>78</v>
      </c>
      <c r="B1312" s="692">
        <v>0.0</v>
      </c>
      <c r="C1312" s="692">
        <v>0.0</v>
      </c>
      <c r="D1312" s="692">
        <v>0.0</v>
      </c>
      <c r="E1312" s="692">
        <v>0.0</v>
      </c>
      <c r="F1312" s="692">
        <v>3.0</v>
      </c>
      <c r="G1312" s="692">
        <v>0.0</v>
      </c>
      <c r="H1312" s="693">
        <f t="shared" si="955"/>
        <v>3</v>
      </c>
      <c r="I1312" s="701"/>
      <c r="J1312" s="647" t="s">
        <v>206</v>
      </c>
      <c r="K1312" s="701" t="s">
        <v>78</v>
      </c>
      <c r="L1312" s="692" t="str">
        <f t="shared" si="950"/>
        <v>-</v>
      </c>
      <c r="M1312" s="701" t="s">
        <v>79</v>
      </c>
      <c r="N1312" s="692" t="s">
        <v>79</v>
      </c>
      <c r="O1312" s="701" t="s">
        <v>79</v>
      </c>
      <c r="P1312" s="701"/>
      <c r="Q1312" s="1686"/>
      <c r="R1312" s="1595"/>
      <c r="S1312" s="1532"/>
      <c r="T1312" s="1532"/>
      <c r="U1312" s="1532"/>
      <c r="V1312" s="1532"/>
      <c r="W1312" s="1532"/>
      <c r="X1312" s="1532"/>
      <c r="Y1312" s="1532"/>
      <c r="Z1312" s="1532"/>
      <c r="AA1312" s="1532"/>
      <c r="AB1312" s="1532"/>
    </row>
    <row r="1313">
      <c r="A1313" s="1714" t="s">
        <v>446</v>
      </c>
      <c r="B1313" s="692">
        <v>0.0</v>
      </c>
      <c r="C1313" s="692">
        <v>0.0</v>
      </c>
      <c r="D1313" s="692">
        <v>0.0</v>
      </c>
      <c r="E1313" s="692">
        <v>0.0</v>
      </c>
      <c r="F1313" s="692">
        <v>0.0</v>
      </c>
      <c r="G1313" s="692">
        <v>0.0</v>
      </c>
      <c r="H1313" s="693">
        <f t="shared" ref="H1313:H1314" si="957">sum(B1313:G1313)</f>
        <v>0</v>
      </c>
      <c r="I1313" s="701"/>
      <c r="J1313" s="647" t="s">
        <v>206</v>
      </c>
      <c r="K1313" s="701" t="s">
        <v>446</v>
      </c>
      <c r="L1313" s="692">
        <f t="shared" si="950"/>
        <v>0</v>
      </c>
      <c r="M1313" s="701">
        <f>(L1313-H1313)-R1313</f>
        <v>0</v>
      </c>
      <c r="N1313" s="692">
        <v>0.0</v>
      </c>
      <c r="O1313" s="701">
        <f t="shared" ref="O1313:O1314" si="958">SUM(M1313,N1313)</f>
        <v>0</v>
      </c>
      <c r="P1313" s="701"/>
      <c r="Q1313" s="1686"/>
      <c r="R1313" s="1595"/>
      <c r="S1313" s="1532"/>
      <c r="T1313" s="1532"/>
      <c r="U1313" s="1532"/>
      <c r="V1313" s="1532"/>
      <c r="W1313" s="1532"/>
      <c r="X1313" s="1532"/>
      <c r="Y1313" s="1532"/>
      <c r="Z1313" s="1532"/>
      <c r="AA1313" s="1532"/>
      <c r="AB1313" s="1532"/>
    </row>
    <row r="1314">
      <c r="A1314" s="1814" t="s">
        <v>751</v>
      </c>
      <c r="B1314" s="692">
        <v>0.0</v>
      </c>
      <c r="C1314" s="692">
        <v>1.0</v>
      </c>
      <c r="D1314" s="692">
        <v>2.0</v>
      </c>
      <c r="E1314" s="692">
        <v>0.0</v>
      </c>
      <c r="F1314" s="692">
        <v>1.0</v>
      </c>
      <c r="G1314" s="692">
        <v>0.0</v>
      </c>
      <c r="H1314" s="693">
        <f t="shared" si="957"/>
        <v>4</v>
      </c>
      <c r="I1314" s="701"/>
      <c r="J1314" s="647" t="s">
        <v>206</v>
      </c>
      <c r="K1314" s="1814" t="s">
        <v>751</v>
      </c>
      <c r="L1314" s="692">
        <f t="shared" si="950"/>
        <v>4</v>
      </c>
      <c r="M1314" s="701">
        <f t="shared" ref="M1314:M1315" si="959">(L1314-H1314)</f>
        <v>0</v>
      </c>
      <c r="N1314" s="692">
        <v>4.0</v>
      </c>
      <c r="O1314" s="701">
        <f t="shared" si="958"/>
        <v>4</v>
      </c>
      <c r="P1314" s="701"/>
      <c r="Q1314" s="1621"/>
      <c r="R1314" s="1595"/>
      <c r="S1314" s="1532"/>
      <c r="T1314" s="1532"/>
      <c r="U1314" s="1532"/>
      <c r="V1314" s="1532"/>
      <c r="W1314" s="1532"/>
      <c r="X1314" s="1532"/>
      <c r="Y1314" s="1532"/>
      <c r="Z1314" s="1532"/>
      <c r="AA1314" s="1532"/>
      <c r="AB1314" s="1532"/>
    </row>
    <row r="1315">
      <c r="A1315" s="1714" t="s">
        <v>80</v>
      </c>
      <c r="B1315" s="692">
        <v>0.0</v>
      </c>
      <c r="C1315" s="692">
        <v>0.0</v>
      </c>
      <c r="D1315" s="692">
        <v>0.0</v>
      </c>
      <c r="E1315" s="692">
        <v>0.0</v>
      </c>
      <c r="F1315" s="692">
        <v>6.0</v>
      </c>
      <c r="G1315" s="692">
        <v>0.0</v>
      </c>
      <c r="H1315" s="693">
        <f t="shared" ref="H1315:H1318" si="960">SUM(B1315:G1315)</f>
        <v>6</v>
      </c>
      <c r="I1315" s="701"/>
      <c r="J1315" s="647" t="s">
        <v>206</v>
      </c>
      <c r="K1315" s="701" t="s">
        <v>80</v>
      </c>
      <c r="L1315" s="692">
        <f t="shared" si="950"/>
        <v>23</v>
      </c>
      <c r="M1315" s="701">
        <f t="shared" si="959"/>
        <v>17</v>
      </c>
      <c r="N1315" s="692">
        <v>0.0</v>
      </c>
      <c r="O1315" s="701">
        <f>sum(M1315,N1315)</f>
        <v>17</v>
      </c>
      <c r="P1315" s="701"/>
      <c r="Q1315" s="1686"/>
      <c r="R1315" s="1595"/>
      <c r="S1315" s="1532"/>
      <c r="T1315" s="1532"/>
      <c r="U1315" s="1532"/>
      <c r="V1315" s="1532"/>
      <c r="W1315" s="1532"/>
      <c r="X1315" s="1532"/>
      <c r="Y1315" s="1532"/>
      <c r="Z1315" s="1532"/>
      <c r="AA1315" s="1532"/>
      <c r="AB1315" s="1532"/>
    </row>
    <row r="1316">
      <c r="A1316" s="1715" t="s">
        <v>240</v>
      </c>
      <c r="B1316" s="1760">
        <v>7.0</v>
      </c>
      <c r="C1316" s="1760">
        <v>3.0</v>
      </c>
      <c r="D1316" s="1760">
        <v>3.0</v>
      </c>
      <c r="E1316" s="1760">
        <v>0.0</v>
      </c>
      <c r="F1316" s="1760">
        <v>3.0</v>
      </c>
      <c r="G1316" s="1760">
        <v>4.0</v>
      </c>
      <c r="H1316" s="1761">
        <f t="shared" si="960"/>
        <v>20</v>
      </c>
      <c r="I1316" s="1762">
        <f>SUM(H1316:H1320)</f>
        <v>31</v>
      </c>
      <c r="J1316" s="647" t="s">
        <v>79</v>
      </c>
      <c r="K1316" s="1762" t="s">
        <v>240</v>
      </c>
      <c r="L1316" s="1765">
        <f t="shared" si="950"/>
        <v>43</v>
      </c>
      <c r="M1316" s="1762">
        <f>(L1316-H1316)-R1316</f>
        <v>23</v>
      </c>
      <c r="N1316" s="1765">
        <v>15.0</v>
      </c>
      <c r="O1316" s="1762">
        <f t="shared" ref="O1316:O1317" si="961">SUM(M1316,N1316)</f>
        <v>38</v>
      </c>
      <c r="P1316" s="1817" t="s">
        <v>691</v>
      </c>
      <c r="Q1316" s="1766" t="s">
        <v>531</v>
      </c>
      <c r="R1316" s="1762"/>
      <c r="S1316" s="1532"/>
      <c r="T1316" s="1532"/>
      <c r="U1316" s="1532"/>
      <c r="V1316" s="1532"/>
      <c r="W1316" s="1532"/>
      <c r="X1316" s="1532"/>
      <c r="Y1316" s="1532"/>
      <c r="Z1316" s="1532"/>
      <c r="AA1316" s="1532"/>
      <c r="AB1316" s="1532"/>
    </row>
    <row r="1317">
      <c r="A1317" s="1714" t="s">
        <v>77</v>
      </c>
      <c r="B1317" s="692">
        <v>0.0</v>
      </c>
      <c r="C1317" s="692">
        <v>0.0</v>
      </c>
      <c r="D1317" s="692">
        <v>0.0</v>
      </c>
      <c r="E1317" s="692">
        <v>0.0</v>
      </c>
      <c r="F1317" s="692">
        <v>0.0</v>
      </c>
      <c r="G1317" s="690">
        <v>0.0</v>
      </c>
      <c r="H1317" s="693">
        <f t="shared" si="960"/>
        <v>0</v>
      </c>
      <c r="I1317" s="596">
        <f>(I1316/60)</f>
        <v>0.5166666667</v>
      </c>
      <c r="J1317" s="647" t="s">
        <v>206</v>
      </c>
      <c r="K1317" s="701" t="s">
        <v>77</v>
      </c>
      <c r="L1317" s="692">
        <f t="shared" si="950"/>
        <v>10</v>
      </c>
      <c r="M1317" s="701">
        <f>(L1317-H1317-H1318)-R1317</f>
        <v>0</v>
      </c>
      <c r="N1317" s="692">
        <v>10.0</v>
      </c>
      <c r="O1317" s="701">
        <f t="shared" si="961"/>
        <v>10</v>
      </c>
      <c r="P1317" s="701"/>
      <c r="Q1317" s="1621"/>
      <c r="R1317" s="1595"/>
      <c r="S1317" s="1532"/>
      <c r="T1317" s="1532"/>
      <c r="U1317" s="1532"/>
      <c r="V1317" s="1532"/>
      <c r="W1317" s="1532"/>
      <c r="X1317" s="1532"/>
      <c r="Y1317" s="1532"/>
      <c r="Z1317" s="1532"/>
      <c r="AA1317" s="1532"/>
      <c r="AB1317" s="1532"/>
    </row>
    <row r="1318">
      <c r="A1318" s="1714" t="s">
        <v>78</v>
      </c>
      <c r="B1318" s="692">
        <v>0.0</v>
      </c>
      <c r="C1318" s="692">
        <v>9.0</v>
      </c>
      <c r="D1318" s="692">
        <v>0.0</v>
      </c>
      <c r="E1318" s="692">
        <v>0.0</v>
      </c>
      <c r="F1318" s="692">
        <v>0.0</v>
      </c>
      <c r="G1318" s="690">
        <v>1.0</v>
      </c>
      <c r="H1318" s="693">
        <f t="shared" si="960"/>
        <v>10</v>
      </c>
      <c r="I1318" s="701"/>
      <c r="J1318" s="647" t="s">
        <v>206</v>
      </c>
      <c r="K1318" s="701" t="s">
        <v>78</v>
      </c>
      <c r="L1318" s="692" t="str">
        <f t="shared" si="950"/>
        <v>-</v>
      </c>
      <c r="M1318" s="701" t="s">
        <v>79</v>
      </c>
      <c r="N1318" s="692" t="s">
        <v>79</v>
      </c>
      <c r="O1318" s="701" t="s">
        <v>79</v>
      </c>
      <c r="P1318" s="701"/>
      <c r="Q1318" s="1686"/>
      <c r="R1318" s="1595"/>
      <c r="S1318" s="1532"/>
      <c r="T1318" s="1532"/>
      <c r="U1318" s="1532"/>
      <c r="V1318" s="1532"/>
      <c r="W1318" s="1532"/>
      <c r="X1318" s="1532"/>
      <c r="Y1318" s="1532"/>
      <c r="Z1318" s="1532"/>
      <c r="AA1318" s="1532"/>
      <c r="AB1318" s="1532"/>
    </row>
    <row r="1319">
      <c r="A1319" s="1714" t="s">
        <v>446</v>
      </c>
      <c r="B1319" s="692">
        <v>0.0</v>
      </c>
      <c r="C1319" s="692">
        <v>0.0</v>
      </c>
      <c r="D1319" s="692">
        <v>1.0</v>
      </c>
      <c r="E1319" s="692">
        <v>0.0</v>
      </c>
      <c r="F1319" s="692">
        <v>0.0</v>
      </c>
      <c r="G1319" s="690">
        <v>0.0</v>
      </c>
      <c r="H1319" s="693">
        <f t="shared" ref="H1319:H1320" si="962">sum(B1319:G1319)</f>
        <v>1</v>
      </c>
      <c r="I1319" s="701"/>
      <c r="J1319" s="647" t="s">
        <v>79</v>
      </c>
      <c r="K1319" s="701" t="s">
        <v>446</v>
      </c>
      <c r="L1319" s="692">
        <f t="shared" si="950"/>
        <v>1</v>
      </c>
      <c r="M1319" s="701">
        <f>(L1319-H1319)-R1319</f>
        <v>0</v>
      </c>
      <c r="N1319" s="692">
        <v>6.0</v>
      </c>
      <c r="O1319" s="701">
        <f t="shared" ref="O1319:O1320" si="963">SUM(M1319,N1319)</f>
        <v>6</v>
      </c>
      <c r="P1319" s="701"/>
      <c r="Q1319" s="1621" t="s">
        <v>624</v>
      </c>
      <c r="R1319" s="1595"/>
      <c r="S1319" s="1532"/>
      <c r="T1319" s="1532"/>
      <c r="U1319" s="1532"/>
      <c r="V1319" s="1532"/>
      <c r="W1319" s="1532"/>
      <c r="X1319" s="1532"/>
      <c r="Y1319" s="1532"/>
      <c r="Z1319" s="1532"/>
      <c r="AA1319" s="1532"/>
      <c r="AB1319" s="1532"/>
    </row>
    <row r="1320">
      <c r="A1320" s="1814" t="s">
        <v>751</v>
      </c>
      <c r="B1320" s="692">
        <v>0.0</v>
      </c>
      <c r="C1320" s="692">
        <v>0.0</v>
      </c>
      <c r="D1320" s="692">
        <v>0.0</v>
      </c>
      <c r="E1320" s="692">
        <v>0.0</v>
      </c>
      <c r="F1320" s="692">
        <v>0.0</v>
      </c>
      <c r="G1320" s="690">
        <v>0.0</v>
      </c>
      <c r="H1320" s="693">
        <f t="shared" si="962"/>
        <v>0</v>
      </c>
      <c r="I1320" s="701"/>
      <c r="J1320" s="647" t="s">
        <v>206</v>
      </c>
      <c r="K1320" s="1814" t="s">
        <v>751</v>
      </c>
      <c r="L1320" s="692">
        <f t="shared" si="950"/>
        <v>0</v>
      </c>
      <c r="M1320" s="701">
        <f t="shared" ref="M1320:M1321" si="964">(L1320-H1320)</f>
        <v>0</v>
      </c>
      <c r="N1320" s="692">
        <v>10.0</v>
      </c>
      <c r="O1320" s="701">
        <f t="shared" si="963"/>
        <v>10</v>
      </c>
      <c r="P1320" s="701"/>
      <c r="Q1320" s="1621"/>
      <c r="R1320" s="1595"/>
      <c r="S1320" s="1532"/>
      <c r="T1320" s="1532"/>
      <c r="U1320" s="1532"/>
      <c r="V1320" s="1532"/>
      <c r="W1320" s="1532"/>
      <c r="X1320" s="1532"/>
      <c r="Y1320" s="1532"/>
      <c r="Z1320" s="1532"/>
      <c r="AA1320" s="1532"/>
      <c r="AB1320" s="1532"/>
    </row>
    <row r="1321">
      <c r="A1321" s="1714" t="s">
        <v>80</v>
      </c>
      <c r="B1321" s="692">
        <v>0.0</v>
      </c>
      <c r="C1321" s="692">
        <v>0.0</v>
      </c>
      <c r="D1321" s="692">
        <v>0.0</v>
      </c>
      <c r="E1321" s="692">
        <v>0.0</v>
      </c>
      <c r="F1321" s="692">
        <v>0.0</v>
      </c>
      <c r="G1321" s="690">
        <v>0.0</v>
      </c>
      <c r="H1321" s="693">
        <f t="shared" ref="H1321:H1324" si="965">SUM(B1321:G1321)</f>
        <v>0</v>
      </c>
      <c r="I1321" s="701"/>
      <c r="J1321" s="647" t="s">
        <v>206</v>
      </c>
      <c r="K1321" s="701" t="s">
        <v>80</v>
      </c>
      <c r="L1321" s="692">
        <f t="shared" si="950"/>
        <v>25</v>
      </c>
      <c r="M1321" s="701">
        <f t="shared" si="964"/>
        <v>25</v>
      </c>
      <c r="N1321" s="692">
        <v>0.0</v>
      </c>
      <c r="O1321" s="701">
        <f>sum(M1321,N1321)</f>
        <v>25</v>
      </c>
      <c r="P1321" s="701"/>
      <c r="Q1321" s="1621"/>
      <c r="R1321" s="1595"/>
      <c r="S1321" s="1532"/>
      <c r="T1321" s="1532"/>
      <c r="U1321" s="1532"/>
      <c r="V1321" s="1532"/>
      <c r="W1321" s="1532"/>
      <c r="X1321" s="1532"/>
      <c r="Y1321" s="1532"/>
      <c r="Z1321" s="1532"/>
      <c r="AA1321" s="1532"/>
      <c r="AB1321" s="1532"/>
    </row>
    <row r="1322">
      <c r="A1322" s="1715" t="s">
        <v>14</v>
      </c>
      <c r="B1322" s="1765">
        <v>1.0</v>
      </c>
      <c r="C1322" s="1765">
        <v>1.0</v>
      </c>
      <c r="D1322" s="1765">
        <v>0.0</v>
      </c>
      <c r="E1322" s="1765">
        <v>0.0</v>
      </c>
      <c r="F1322" s="1765">
        <v>0.0</v>
      </c>
      <c r="G1322" s="1760">
        <v>0.0</v>
      </c>
      <c r="H1322" s="1761">
        <f t="shared" si="965"/>
        <v>2</v>
      </c>
      <c r="I1322" s="1762">
        <f>SUM(H1322:H1326)</f>
        <v>2</v>
      </c>
      <c r="J1322" s="647"/>
      <c r="K1322" s="1762" t="s">
        <v>14</v>
      </c>
      <c r="L1322" s="1765">
        <f t="shared" si="950"/>
        <v>18</v>
      </c>
      <c r="M1322" s="1762">
        <f>(L1322-H1322)-R1322</f>
        <v>16</v>
      </c>
      <c r="N1322" s="1765">
        <v>0.0</v>
      </c>
      <c r="O1322" s="1762">
        <f t="shared" ref="O1322:O1323" si="966">SUM(M1322,N1322)</f>
        <v>16</v>
      </c>
      <c r="P1322" s="1762"/>
      <c r="Q1322" s="1685"/>
      <c r="R1322" s="1765"/>
      <c r="S1322" s="1532"/>
      <c r="T1322" s="1532"/>
      <c r="U1322" s="1532"/>
      <c r="V1322" s="1532"/>
      <c r="W1322" s="1532"/>
      <c r="X1322" s="1532"/>
      <c r="Y1322" s="1532"/>
      <c r="Z1322" s="1532"/>
      <c r="AA1322" s="1532"/>
      <c r="AB1322" s="1532"/>
    </row>
    <row r="1323">
      <c r="A1323" s="1714" t="s">
        <v>77</v>
      </c>
      <c r="B1323" s="692">
        <v>0.0</v>
      </c>
      <c r="C1323" s="692">
        <v>0.0</v>
      </c>
      <c r="D1323" s="692">
        <v>0.0</v>
      </c>
      <c r="E1323" s="692">
        <v>0.0</v>
      </c>
      <c r="F1323" s="692">
        <v>0.0</v>
      </c>
      <c r="G1323" s="692">
        <v>0.0</v>
      </c>
      <c r="H1323" s="693">
        <f t="shared" si="965"/>
        <v>0</v>
      </c>
      <c r="I1323" s="596">
        <f>(I1322/60)</f>
        <v>0.03333333333</v>
      </c>
      <c r="J1323" s="647"/>
      <c r="K1323" s="701" t="s">
        <v>77</v>
      </c>
      <c r="L1323" s="692">
        <f t="shared" si="950"/>
        <v>1</v>
      </c>
      <c r="M1323" s="701">
        <f>(L1323-H1323-H1324)-R1323</f>
        <v>1</v>
      </c>
      <c r="N1323" s="692">
        <v>0.0</v>
      </c>
      <c r="O1323" s="701">
        <f t="shared" si="966"/>
        <v>1</v>
      </c>
      <c r="P1323" s="701"/>
      <c r="Q1323" s="1686"/>
      <c r="R1323" s="1595"/>
      <c r="S1323" s="1532"/>
      <c r="T1323" s="1532"/>
      <c r="U1323" s="1532"/>
      <c r="V1323" s="1532"/>
      <c r="W1323" s="1532"/>
      <c r="X1323" s="1532"/>
      <c r="Y1323" s="1532"/>
      <c r="Z1323" s="1532"/>
      <c r="AA1323" s="1532"/>
      <c r="AB1323" s="1532"/>
    </row>
    <row r="1324">
      <c r="A1324" s="1714" t="s">
        <v>78</v>
      </c>
      <c r="B1324" s="692">
        <v>0.0</v>
      </c>
      <c r="C1324" s="692">
        <v>0.0</v>
      </c>
      <c r="D1324" s="692">
        <v>0.0</v>
      </c>
      <c r="E1324" s="692">
        <v>0.0</v>
      </c>
      <c r="F1324" s="692">
        <v>0.0</v>
      </c>
      <c r="G1324" s="692">
        <v>0.0</v>
      </c>
      <c r="H1324" s="693">
        <f t="shared" si="965"/>
        <v>0</v>
      </c>
      <c r="I1324" s="701"/>
      <c r="J1324" s="647"/>
      <c r="K1324" s="701" t="s">
        <v>78</v>
      </c>
      <c r="L1324" s="692" t="str">
        <f t="shared" si="950"/>
        <v>-</v>
      </c>
      <c r="M1324" s="701" t="s">
        <v>79</v>
      </c>
      <c r="N1324" s="692" t="s">
        <v>79</v>
      </c>
      <c r="O1324" s="701" t="s">
        <v>79</v>
      </c>
      <c r="P1324" s="701"/>
      <c r="Q1324" s="1686"/>
      <c r="R1324" s="1595"/>
      <c r="S1324" s="1532"/>
      <c r="T1324" s="1532"/>
      <c r="U1324" s="1532"/>
      <c r="V1324" s="1532"/>
      <c r="W1324" s="1532"/>
      <c r="X1324" s="1532"/>
      <c r="Y1324" s="1532"/>
      <c r="Z1324" s="1532"/>
      <c r="AA1324" s="1532"/>
      <c r="AB1324" s="1532"/>
    </row>
    <row r="1325">
      <c r="A1325" s="1714" t="s">
        <v>446</v>
      </c>
      <c r="B1325" s="692">
        <v>0.0</v>
      </c>
      <c r="C1325" s="692">
        <v>0.0</v>
      </c>
      <c r="D1325" s="692">
        <v>0.0</v>
      </c>
      <c r="E1325" s="692">
        <v>0.0</v>
      </c>
      <c r="F1325" s="692">
        <v>0.0</v>
      </c>
      <c r="G1325" s="692">
        <v>0.0</v>
      </c>
      <c r="H1325" s="693">
        <f t="shared" ref="H1325:H1326" si="967">sum(B1325:G1325)</f>
        <v>0</v>
      </c>
      <c r="I1325" s="701"/>
      <c r="J1325" s="647"/>
      <c r="K1325" s="701" t="s">
        <v>446</v>
      </c>
      <c r="L1325" s="692">
        <f t="shared" si="950"/>
        <v>1</v>
      </c>
      <c r="M1325" s="701">
        <f>(L1325-H1325)-R1325</f>
        <v>1</v>
      </c>
      <c r="N1325" s="692">
        <v>0.0</v>
      </c>
      <c r="O1325" s="701">
        <f t="shared" ref="O1325:O1326" si="968">SUM(M1325,N1325)</f>
        <v>1</v>
      </c>
      <c r="P1325" s="701"/>
      <c r="Q1325" s="1686"/>
      <c r="R1325" s="1595"/>
      <c r="S1325" s="1532"/>
      <c r="T1325" s="1532"/>
      <c r="U1325" s="1532"/>
      <c r="V1325" s="1532"/>
      <c r="W1325" s="1532"/>
      <c r="X1325" s="1532"/>
      <c r="Y1325" s="1532"/>
      <c r="Z1325" s="1532"/>
      <c r="AA1325" s="1532"/>
      <c r="AB1325" s="1532"/>
    </row>
    <row r="1326">
      <c r="A1326" s="1814" t="s">
        <v>751</v>
      </c>
      <c r="B1326" s="692">
        <v>0.0</v>
      </c>
      <c r="C1326" s="692">
        <v>0.0</v>
      </c>
      <c r="D1326" s="692">
        <v>0.0</v>
      </c>
      <c r="E1326" s="692">
        <v>0.0</v>
      </c>
      <c r="F1326" s="692">
        <v>0.0</v>
      </c>
      <c r="G1326" s="692">
        <v>0.0</v>
      </c>
      <c r="H1326" s="693">
        <f t="shared" si="967"/>
        <v>0</v>
      </c>
      <c r="I1326" s="701"/>
      <c r="J1326" s="647"/>
      <c r="K1326" s="1814" t="s">
        <v>751</v>
      </c>
      <c r="L1326" s="692">
        <f t="shared" si="950"/>
        <v>0</v>
      </c>
      <c r="M1326" s="701">
        <f t="shared" ref="M1326:M1327" si="969">(L1326-H1326)</f>
        <v>0</v>
      </c>
      <c r="N1326" s="692">
        <v>0.0</v>
      </c>
      <c r="O1326" s="701">
        <f t="shared" si="968"/>
        <v>0</v>
      </c>
      <c r="P1326" s="701"/>
      <c r="Q1326" s="1686"/>
      <c r="R1326" s="1595"/>
      <c r="S1326" s="1532"/>
      <c r="T1326" s="1532"/>
      <c r="U1326" s="1532"/>
      <c r="V1326" s="1532"/>
      <c r="W1326" s="1532"/>
      <c r="X1326" s="1532"/>
      <c r="Y1326" s="1532"/>
      <c r="Z1326" s="1532"/>
      <c r="AA1326" s="1532"/>
      <c r="AB1326" s="1532"/>
    </row>
    <row r="1327">
      <c r="A1327" s="1714" t="s">
        <v>80</v>
      </c>
      <c r="B1327" s="692">
        <v>0.0</v>
      </c>
      <c r="C1327" s="692">
        <v>0.0</v>
      </c>
      <c r="D1327" s="692">
        <v>0.0</v>
      </c>
      <c r="E1327" s="692">
        <v>0.0</v>
      </c>
      <c r="F1327" s="692">
        <v>0.0</v>
      </c>
      <c r="G1327" s="692">
        <v>0.0</v>
      </c>
      <c r="H1327" s="693">
        <f t="shared" ref="H1327:H1330" si="970">SUM(B1327:G1327)</f>
        <v>0</v>
      </c>
      <c r="I1327" s="701"/>
      <c r="J1327" s="647"/>
      <c r="K1327" s="701" t="s">
        <v>80</v>
      </c>
      <c r="L1327" s="692">
        <f t="shared" si="950"/>
        <v>32</v>
      </c>
      <c r="M1327" s="701">
        <f t="shared" si="969"/>
        <v>32</v>
      </c>
      <c r="N1327" s="692">
        <v>0.0</v>
      </c>
      <c r="O1327" s="701">
        <f>sum(M1327,N1327)</f>
        <v>32</v>
      </c>
      <c r="P1327" s="701"/>
      <c r="Q1327" s="1686"/>
      <c r="R1327" s="1595"/>
      <c r="S1327" s="1532"/>
      <c r="T1327" s="1532"/>
      <c r="U1327" s="1532"/>
      <c r="V1327" s="1532"/>
      <c r="W1327" s="1532"/>
      <c r="X1327" s="1532"/>
      <c r="Y1327" s="1532"/>
      <c r="Z1327" s="1532"/>
      <c r="AA1327" s="1532"/>
      <c r="AB1327" s="1532"/>
    </row>
    <row r="1328">
      <c r="A1328" s="1715" t="s">
        <v>120</v>
      </c>
      <c r="B1328" s="1760">
        <v>7.0</v>
      </c>
      <c r="C1328" s="1760">
        <v>6.0</v>
      </c>
      <c r="D1328" s="1760">
        <v>8.0</v>
      </c>
      <c r="E1328" s="1760">
        <v>7.0</v>
      </c>
      <c r="F1328" s="1760">
        <v>7.0</v>
      </c>
      <c r="G1328" s="1760">
        <v>0.0</v>
      </c>
      <c r="H1328" s="1761">
        <f t="shared" si="970"/>
        <v>35</v>
      </c>
      <c r="I1328" s="1762">
        <f>SUM(H1328:H1332)</f>
        <v>58</v>
      </c>
      <c r="J1328" s="647"/>
      <c r="K1328" s="1762" t="s">
        <v>120</v>
      </c>
      <c r="L1328" s="1765">
        <v>44.0</v>
      </c>
      <c r="M1328" s="1762">
        <f>(L1328-H1328)-R1328</f>
        <v>9</v>
      </c>
      <c r="N1328" s="1765">
        <v>40.0</v>
      </c>
      <c r="O1328" s="1762">
        <f t="shared" ref="O1328:O1329" si="971">SUM(M1328,N1328)</f>
        <v>49</v>
      </c>
      <c r="P1328" s="1817" t="s">
        <v>691</v>
      </c>
      <c r="Q1328" s="1685"/>
      <c r="R1328" s="1762"/>
      <c r="S1328" s="1532"/>
      <c r="T1328" s="1532"/>
      <c r="U1328" s="1532"/>
      <c r="V1328" s="1532"/>
      <c r="W1328" s="1532"/>
      <c r="X1328" s="1532"/>
      <c r="Y1328" s="1532"/>
      <c r="Z1328" s="1532"/>
      <c r="AA1328" s="1532"/>
      <c r="AB1328" s="1532"/>
    </row>
    <row r="1329">
      <c r="A1329" s="1714" t="s">
        <v>77</v>
      </c>
      <c r="B1329" s="692">
        <v>0.0</v>
      </c>
      <c r="C1329" s="692">
        <v>0.0</v>
      </c>
      <c r="D1329" s="692">
        <v>0.0</v>
      </c>
      <c r="E1329" s="692">
        <v>0.0</v>
      </c>
      <c r="F1329" s="692">
        <v>0.0</v>
      </c>
      <c r="G1329" s="690">
        <v>0.0</v>
      </c>
      <c r="H1329" s="693">
        <f t="shared" si="970"/>
        <v>0</v>
      </c>
      <c r="I1329" s="596">
        <f>(I1328/60)</f>
        <v>0.9666666667</v>
      </c>
      <c r="J1329" s="647"/>
      <c r="K1329" s="701" t="s">
        <v>77</v>
      </c>
      <c r="L1329" s="692">
        <f t="shared" ref="L1329:L1339" si="972">O747</f>
        <v>15</v>
      </c>
      <c r="M1329" s="701">
        <f>(L1329-H1329-H1330)-R1329</f>
        <v>0</v>
      </c>
      <c r="N1329" s="692">
        <v>15.0</v>
      </c>
      <c r="O1329" s="701">
        <f t="shared" si="971"/>
        <v>15</v>
      </c>
      <c r="P1329" s="701"/>
      <c r="Q1329" s="1686"/>
      <c r="R1329" s="1595"/>
      <c r="S1329" s="1532"/>
      <c r="T1329" s="1532"/>
      <c r="U1329" s="1532"/>
      <c r="V1329" s="1532"/>
      <c r="W1329" s="1532"/>
      <c r="X1329" s="1532"/>
      <c r="Y1329" s="1532"/>
      <c r="Z1329" s="1532"/>
      <c r="AA1329" s="1532"/>
      <c r="AB1329" s="1532"/>
    </row>
    <row r="1330">
      <c r="A1330" s="1714" t="s">
        <v>78</v>
      </c>
      <c r="B1330" s="692">
        <v>0.0</v>
      </c>
      <c r="C1330" s="692">
        <v>7.0</v>
      </c>
      <c r="D1330" s="692">
        <v>5.0</v>
      </c>
      <c r="E1330" s="692">
        <v>2.0</v>
      </c>
      <c r="F1330" s="692">
        <v>1.0</v>
      </c>
      <c r="G1330" s="690">
        <v>0.0</v>
      </c>
      <c r="H1330" s="693">
        <f t="shared" si="970"/>
        <v>15</v>
      </c>
      <c r="I1330" s="701"/>
      <c r="J1330" s="647"/>
      <c r="K1330" s="701" t="s">
        <v>78</v>
      </c>
      <c r="L1330" s="692" t="str">
        <f t="shared" si="972"/>
        <v>-</v>
      </c>
      <c r="M1330" s="701" t="s">
        <v>79</v>
      </c>
      <c r="N1330" s="692" t="s">
        <v>79</v>
      </c>
      <c r="O1330" s="701" t="s">
        <v>79</v>
      </c>
      <c r="P1330" s="701"/>
      <c r="Q1330" s="701"/>
      <c r="R1330" s="1595"/>
      <c r="S1330" s="1532"/>
      <c r="T1330" s="1532"/>
      <c r="U1330" s="1532"/>
      <c r="V1330" s="1532"/>
      <c r="W1330" s="1532"/>
      <c r="X1330" s="1532"/>
      <c r="Y1330" s="1532"/>
      <c r="Z1330" s="1532"/>
      <c r="AA1330" s="1532"/>
      <c r="AB1330" s="1532"/>
    </row>
    <row r="1331">
      <c r="A1331" s="1714" t="s">
        <v>446</v>
      </c>
      <c r="B1331" s="692">
        <v>3.0</v>
      </c>
      <c r="C1331" s="692">
        <v>1.0</v>
      </c>
      <c r="D1331" s="692">
        <v>4.0</v>
      </c>
      <c r="E1331" s="692">
        <v>0.0</v>
      </c>
      <c r="F1331" s="692">
        <v>0.0</v>
      </c>
      <c r="G1331" s="690">
        <v>0.0</v>
      </c>
      <c r="H1331" s="693">
        <f t="shared" ref="H1331:H1332" si="973">sum(B1331:G1331)</f>
        <v>8</v>
      </c>
      <c r="I1331" s="701"/>
      <c r="J1331" s="647"/>
      <c r="K1331" s="701" t="s">
        <v>446</v>
      </c>
      <c r="L1331" s="692">
        <f t="shared" si="972"/>
        <v>9</v>
      </c>
      <c r="M1331" s="701">
        <f>(L1331-H1331)-R1331</f>
        <v>1</v>
      </c>
      <c r="N1331" s="692">
        <v>0.0</v>
      </c>
      <c r="O1331" s="701">
        <f t="shared" ref="O1331:O1332" si="974">SUM(M1331,N1331)</f>
        <v>1</v>
      </c>
      <c r="P1331" s="701"/>
      <c r="Q1331" s="701"/>
      <c r="R1331" s="1595"/>
      <c r="S1331" s="1532"/>
      <c r="T1331" s="1532"/>
      <c r="U1331" s="1532"/>
      <c r="V1331" s="1532"/>
      <c r="W1331" s="1532"/>
      <c r="X1331" s="1532"/>
      <c r="Y1331" s="1532"/>
      <c r="Z1331" s="1532"/>
      <c r="AA1331" s="1532"/>
      <c r="AB1331" s="1532"/>
    </row>
    <row r="1332">
      <c r="A1332" s="1814" t="s">
        <v>751</v>
      </c>
      <c r="B1332" s="692">
        <v>0.0</v>
      </c>
      <c r="C1332" s="692">
        <v>0.0</v>
      </c>
      <c r="D1332" s="692">
        <v>0.0</v>
      </c>
      <c r="E1332" s="692">
        <v>0.0</v>
      </c>
      <c r="F1332" s="692">
        <v>0.0</v>
      </c>
      <c r="G1332" s="690">
        <v>0.0</v>
      </c>
      <c r="H1332" s="693">
        <f t="shared" si="973"/>
        <v>0</v>
      </c>
      <c r="I1332" s="701"/>
      <c r="J1332" s="647"/>
      <c r="K1332" s="1814" t="s">
        <v>751</v>
      </c>
      <c r="L1332" s="692">
        <f t="shared" si="972"/>
        <v>0</v>
      </c>
      <c r="M1332" s="701">
        <f t="shared" ref="M1332:M1333" si="975">(L1332-H1332)</f>
        <v>0</v>
      </c>
      <c r="N1332" s="692">
        <v>10.0</v>
      </c>
      <c r="O1332" s="701">
        <f t="shared" si="974"/>
        <v>10</v>
      </c>
      <c r="P1332" s="701"/>
      <c r="Q1332" s="701"/>
      <c r="R1332" s="1595"/>
      <c r="S1332" s="1532"/>
      <c r="T1332" s="1532"/>
      <c r="U1332" s="1532"/>
      <c r="V1332" s="1532"/>
      <c r="W1332" s="1532"/>
      <c r="X1332" s="1532"/>
      <c r="Y1332" s="1532"/>
      <c r="Z1332" s="1532"/>
      <c r="AA1332" s="1532"/>
      <c r="AB1332" s="1532"/>
    </row>
    <row r="1333">
      <c r="A1333" s="1714" t="s">
        <v>80</v>
      </c>
      <c r="B1333" s="692">
        <v>4.0</v>
      </c>
      <c r="C1333" s="692">
        <v>0.0</v>
      </c>
      <c r="D1333" s="692">
        <v>2.0</v>
      </c>
      <c r="E1333" s="692">
        <v>0.0</v>
      </c>
      <c r="F1333" s="692">
        <v>0.0</v>
      </c>
      <c r="G1333" s="690">
        <v>0.0</v>
      </c>
      <c r="H1333" s="693">
        <f t="shared" ref="H1333:H1336" si="976">SUM(B1333:G1333)</f>
        <v>6</v>
      </c>
      <c r="I1333" s="701"/>
      <c r="J1333" s="647"/>
      <c r="K1333" s="701" t="s">
        <v>80</v>
      </c>
      <c r="L1333" s="692">
        <f t="shared" si="972"/>
        <v>38</v>
      </c>
      <c r="M1333" s="701">
        <f t="shared" si="975"/>
        <v>32</v>
      </c>
      <c r="N1333" s="692">
        <v>0.0</v>
      </c>
      <c r="O1333" s="701">
        <f>sum(M1333,N1333)</f>
        <v>32</v>
      </c>
      <c r="P1333" s="701"/>
      <c r="Q1333" s="701"/>
      <c r="R1333" s="1595"/>
      <c r="S1333" s="1532"/>
      <c r="T1333" s="1532"/>
      <c r="U1333" s="1532"/>
      <c r="V1333" s="1532"/>
      <c r="W1333" s="1532"/>
      <c r="X1333" s="1532"/>
      <c r="Y1333" s="1532"/>
      <c r="Z1333" s="1532"/>
      <c r="AA1333" s="1532"/>
      <c r="AB1333" s="1532"/>
    </row>
    <row r="1334">
      <c r="A1334" s="1818" t="s">
        <v>857</v>
      </c>
      <c r="B1334" s="1760">
        <v>0.0</v>
      </c>
      <c r="C1334" s="1760">
        <v>0.0</v>
      </c>
      <c r="D1334" s="1760">
        <v>0.0</v>
      </c>
      <c r="E1334" s="1760">
        <v>0.0</v>
      </c>
      <c r="F1334" s="1760">
        <v>0.0</v>
      </c>
      <c r="G1334" s="1760">
        <v>0.0</v>
      </c>
      <c r="H1334" s="1761">
        <f t="shared" si="976"/>
        <v>0</v>
      </c>
      <c r="I1334" s="1762">
        <f>SUM(H1334:H1338)</f>
        <v>0</v>
      </c>
      <c r="J1334" s="647"/>
      <c r="K1334" s="1817" t="s">
        <v>809</v>
      </c>
      <c r="L1334" s="1765">
        <f t="shared" si="972"/>
        <v>0</v>
      </c>
      <c r="M1334" s="1762"/>
      <c r="N1334" s="1762"/>
      <c r="O1334" s="1762"/>
      <c r="P1334" s="1817" t="s">
        <v>3</v>
      </c>
      <c r="Q1334" s="1762"/>
      <c r="R1334" s="1762"/>
      <c r="S1334" s="1532"/>
      <c r="T1334" s="1532"/>
      <c r="U1334" s="1532"/>
      <c r="V1334" s="1532"/>
      <c r="W1334" s="1532"/>
      <c r="X1334" s="1532"/>
      <c r="Y1334" s="1532"/>
      <c r="Z1334" s="1532"/>
      <c r="AA1334" s="1532"/>
      <c r="AB1334" s="1532"/>
    </row>
    <row r="1335">
      <c r="A1335" s="1714" t="s">
        <v>77</v>
      </c>
      <c r="B1335" s="692">
        <v>0.0</v>
      </c>
      <c r="C1335" s="692">
        <v>0.0</v>
      </c>
      <c r="D1335" s="692">
        <v>0.0</v>
      </c>
      <c r="E1335" s="692">
        <v>0.0</v>
      </c>
      <c r="F1335" s="692">
        <v>0.0</v>
      </c>
      <c r="G1335" s="690">
        <v>0.0</v>
      </c>
      <c r="H1335" s="693">
        <f t="shared" si="976"/>
        <v>0</v>
      </c>
      <c r="I1335" s="596">
        <f>(I1334/60)</f>
        <v>0</v>
      </c>
      <c r="J1335" s="647"/>
      <c r="K1335" s="701" t="s">
        <v>77</v>
      </c>
      <c r="L1335" s="692">
        <f t="shared" si="972"/>
        <v>0</v>
      </c>
      <c r="M1335" s="701">
        <f>(L1335-H1335-H1336)-R1335</f>
        <v>0</v>
      </c>
      <c r="N1335" s="692"/>
      <c r="O1335" s="701">
        <f>SUM(M1335,N1335)</f>
        <v>0</v>
      </c>
      <c r="P1335" s="701"/>
      <c r="Q1335" s="701"/>
      <c r="R1335" s="1595"/>
      <c r="S1335" s="1532"/>
      <c r="T1335" s="1532"/>
      <c r="U1335" s="1532"/>
      <c r="V1335" s="1532"/>
      <c r="W1335" s="1532"/>
      <c r="X1335" s="1532"/>
      <c r="Y1335" s="1532"/>
      <c r="Z1335" s="1532"/>
      <c r="AA1335" s="1532"/>
      <c r="AB1335" s="1532"/>
    </row>
    <row r="1336">
      <c r="A1336" s="1714" t="s">
        <v>78</v>
      </c>
      <c r="B1336" s="692">
        <v>0.0</v>
      </c>
      <c r="C1336" s="692">
        <v>0.0</v>
      </c>
      <c r="D1336" s="692">
        <v>0.0</v>
      </c>
      <c r="E1336" s="692">
        <v>0.0</v>
      </c>
      <c r="F1336" s="692">
        <v>0.0</v>
      </c>
      <c r="G1336" s="690">
        <v>0.0</v>
      </c>
      <c r="H1336" s="693">
        <f t="shared" si="976"/>
        <v>0</v>
      </c>
      <c r="I1336" s="701"/>
      <c r="J1336" s="647"/>
      <c r="K1336" s="701" t="s">
        <v>78</v>
      </c>
      <c r="L1336" s="692" t="str">
        <f t="shared" si="972"/>
        <v>-</v>
      </c>
      <c r="M1336" s="701" t="s">
        <v>79</v>
      </c>
      <c r="N1336" s="692"/>
      <c r="O1336" s="701" t="s">
        <v>79</v>
      </c>
      <c r="P1336" s="701"/>
      <c r="Q1336" s="701"/>
      <c r="R1336" s="1595"/>
      <c r="S1336" s="1532"/>
      <c r="T1336" s="1532"/>
      <c r="U1336" s="1532"/>
      <c r="V1336" s="1532"/>
      <c r="W1336" s="1532"/>
      <c r="X1336" s="1532"/>
      <c r="Y1336" s="1532"/>
      <c r="Z1336" s="1532"/>
      <c r="AA1336" s="1532"/>
      <c r="AB1336" s="1532"/>
    </row>
    <row r="1337">
      <c r="A1337" s="1714" t="s">
        <v>446</v>
      </c>
      <c r="B1337" s="692">
        <v>0.0</v>
      </c>
      <c r="C1337" s="692">
        <v>0.0</v>
      </c>
      <c r="D1337" s="692">
        <v>0.0</v>
      </c>
      <c r="E1337" s="692">
        <v>0.0</v>
      </c>
      <c r="F1337" s="692">
        <v>0.0</v>
      </c>
      <c r="G1337" s="690">
        <v>0.0</v>
      </c>
      <c r="H1337" s="693">
        <f t="shared" ref="H1337:H1338" si="977">sum(B1337:G1337)</f>
        <v>0</v>
      </c>
      <c r="I1337" s="701"/>
      <c r="J1337" s="647"/>
      <c r="K1337" s="701" t="s">
        <v>446</v>
      </c>
      <c r="L1337" s="692">
        <f t="shared" si="972"/>
        <v>0</v>
      </c>
      <c r="M1337" s="701">
        <f>(L1337-H1337)-R1337</f>
        <v>0</v>
      </c>
      <c r="N1337" s="692"/>
      <c r="O1337" s="701">
        <f t="shared" ref="O1337:O1338" si="978">SUM(M1337,N1337)</f>
        <v>0</v>
      </c>
      <c r="P1337" s="701"/>
      <c r="Q1337" s="701"/>
      <c r="R1337" s="1595"/>
      <c r="S1337" s="1532"/>
      <c r="T1337" s="1532"/>
      <c r="U1337" s="1532"/>
      <c r="V1337" s="1532"/>
      <c r="W1337" s="1532"/>
      <c r="X1337" s="1532"/>
      <c r="Y1337" s="1532"/>
      <c r="Z1337" s="1532"/>
      <c r="AA1337" s="1532"/>
      <c r="AB1337" s="1532"/>
    </row>
    <row r="1338">
      <c r="A1338" s="1814" t="s">
        <v>751</v>
      </c>
      <c r="B1338" s="692">
        <v>0.0</v>
      </c>
      <c r="C1338" s="692">
        <v>0.0</v>
      </c>
      <c r="D1338" s="692">
        <v>0.0</v>
      </c>
      <c r="E1338" s="692">
        <v>0.0</v>
      </c>
      <c r="F1338" s="692">
        <v>0.0</v>
      </c>
      <c r="G1338" s="690">
        <v>0.0</v>
      </c>
      <c r="H1338" s="693">
        <f t="shared" si="977"/>
        <v>0</v>
      </c>
      <c r="I1338" s="701"/>
      <c r="J1338" s="647"/>
      <c r="K1338" s="1814" t="s">
        <v>751</v>
      </c>
      <c r="L1338" s="692">
        <f t="shared" si="972"/>
        <v>0</v>
      </c>
      <c r="M1338" s="701">
        <f t="shared" ref="M1338:M1339" si="979">(L1338-H1338)</f>
        <v>0</v>
      </c>
      <c r="N1338" s="692"/>
      <c r="O1338" s="701">
        <f t="shared" si="978"/>
        <v>0</v>
      </c>
      <c r="P1338" s="701"/>
      <c r="Q1338" s="701"/>
      <c r="R1338" s="1595"/>
      <c r="S1338" s="1532"/>
      <c r="T1338" s="1532"/>
      <c r="U1338" s="1532"/>
      <c r="V1338" s="1532"/>
      <c r="W1338" s="1532"/>
      <c r="X1338" s="1532"/>
      <c r="Y1338" s="1532"/>
      <c r="Z1338" s="1532"/>
      <c r="AA1338" s="1532"/>
      <c r="AB1338" s="1532"/>
    </row>
    <row r="1339">
      <c r="A1339" s="1714" t="s">
        <v>80</v>
      </c>
      <c r="B1339" s="692">
        <v>0.0</v>
      </c>
      <c r="C1339" s="692">
        <v>0.0</v>
      </c>
      <c r="D1339" s="692">
        <v>0.0</v>
      </c>
      <c r="E1339" s="692">
        <v>0.0</v>
      </c>
      <c r="F1339" s="692">
        <v>0.0</v>
      </c>
      <c r="G1339" s="690">
        <v>0.0</v>
      </c>
      <c r="H1339" s="693">
        <f>SUM(B1339:G1339)</f>
        <v>0</v>
      </c>
      <c r="I1339" s="701"/>
      <c r="J1339" s="647"/>
      <c r="K1339" s="701" t="s">
        <v>80</v>
      </c>
      <c r="L1339" s="692">
        <f t="shared" si="972"/>
        <v>0</v>
      </c>
      <c r="M1339" s="701">
        <f t="shared" si="979"/>
        <v>0</v>
      </c>
      <c r="N1339" s="692"/>
      <c r="O1339" s="701">
        <f>sum(M1339,N1339)</f>
        <v>0</v>
      </c>
      <c r="P1339" s="701"/>
      <c r="Q1339" s="701"/>
      <c r="R1339" s="1595"/>
      <c r="S1339" s="1532"/>
      <c r="T1339" s="1532"/>
      <c r="U1339" s="1532"/>
      <c r="V1339" s="1532"/>
      <c r="W1339" s="1532"/>
      <c r="X1339" s="1532"/>
      <c r="Y1339" s="1532"/>
      <c r="Z1339" s="1532"/>
      <c r="AA1339" s="1532"/>
      <c r="AB1339" s="1532"/>
    </row>
    <row r="1340">
      <c r="A1340" s="1757" t="s">
        <v>270</v>
      </c>
      <c r="B1340" s="1758">
        <f t="shared" ref="B1340:G1340" si="980">SUM(B1341:B1375)</f>
        <v>53</v>
      </c>
      <c r="C1340" s="1758">
        <f t="shared" si="980"/>
        <v>40</v>
      </c>
      <c r="D1340" s="1758">
        <f t="shared" si="980"/>
        <v>81</v>
      </c>
      <c r="E1340" s="1758">
        <f t="shared" si="980"/>
        <v>47</v>
      </c>
      <c r="F1340" s="1758">
        <f t="shared" si="980"/>
        <v>37</v>
      </c>
      <c r="G1340" s="1758">
        <f t="shared" si="980"/>
        <v>3</v>
      </c>
      <c r="H1340" s="1758">
        <f> SUM(H1341:H1344,H1347:H1350,H1353:H1356,H1359:H1362,H1365:H1368,H1371:H1374)</f>
        <v>250</v>
      </c>
      <c r="I1340" s="1758"/>
      <c r="J1340" s="1812"/>
      <c r="K1340" s="1758" t="s">
        <v>270</v>
      </c>
      <c r="L1340" s="1561"/>
      <c r="M1340" s="1561"/>
      <c r="N1340" s="1561"/>
      <c r="O1340" s="1561"/>
      <c r="P1340" s="1561"/>
      <c r="Q1340" s="1682"/>
      <c r="R1340" s="1561"/>
      <c r="S1340" s="1532"/>
      <c r="T1340" s="1532"/>
      <c r="U1340" s="1532"/>
      <c r="V1340" s="1532"/>
      <c r="W1340" s="1532"/>
      <c r="X1340" s="1532"/>
      <c r="Y1340" s="1532"/>
      <c r="Z1340" s="1532"/>
      <c r="AA1340" s="1532"/>
      <c r="AB1340" s="1532"/>
    </row>
    <row r="1341">
      <c r="A1341" s="1759" t="s">
        <v>89</v>
      </c>
      <c r="B1341" s="1760">
        <v>9.0</v>
      </c>
      <c r="C1341" s="1760">
        <v>13.0</v>
      </c>
      <c r="D1341" s="1760">
        <v>9.0</v>
      </c>
      <c r="E1341" s="1760">
        <v>19.0</v>
      </c>
      <c r="F1341" s="1760">
        <v>11.0</v>
      </c>
      <c r="G1341" s="1760">
        <v>0.0</v>
      </c>
      <c r="H1341" s="1761">
        <f t="shared" ref="H1341:H1343" si="981">SUM(B1341:G1341)</f>
        <v>61</v>
      </c>
      <c r="I1341" s="1762">
        <f>SUM(H1341:H1345)</f>
        <v>85</v>
      </c>
      <c r="J1341" s="647"/>
      <c r="K1341" s="1764" t="s">
        <v>89</v>
      </c>
      <c r="L1341" s="1765">
        <f t="shared" ref="L1341:L1347" si="982">O759</f>
        <v>91</v>
      </c>
      <c r="M1341" s="1762">
        <f>(L1341-H1341)-R1341</f>
        <v>30</v>
      </c>
      <c r="N1341" s="1765">
        <v>60.0</v>
      </c>
      <c r="O1341" s="1762">
        <f t="shared" ref="O1341:O1342" si="983">SUM(M1341,N1341)</f>
        <v>90</v>
      </c>
      <c r="P1341" s="1817" t="s">
        <v>2</v>
      </c>
      <c r="Q1341" s="1762"/>
      <c r="R1341" s="1762"/>
      <c r="S1341" s="1532"/>
      <c r="T1341" s="1532"/>
      <c r="U1341" s="1532"/>
      <c r="V1341" s="1532"/>
      <c r="W1341" s="1532"/>
      <c r="X1341" s="1532"/>
      <c r="Y1341" s="1532"/>
      <c r="Z1341" s="1532"/>
      <c r="AA1341" s="1532"/>
      <c r="AB1341" s="1532"/>
    </row>
    <row r="1342">
      <c r="A1342" s="1714" t="s">
        <v>77</v>
      </c>
      <c r="B1342" s="692">
        <v>0.0</v>
      </c>
      <c r="C1342" s="692">
        <v>0.0</v>
      </c>
      <c r="D1342" s="692">
        <v>0.0</v>
      </c>
      <c r="E1342" s="692">
        <v>0.0</v>
      </c>
      <c r="F1342" s="692">
        <v>0.0</v>
      </c>
      <c r="G1342" s="690">
        <v>0.0</v>
      </c>
      <c r="H1342" s="693">
        <f t="shared" si="981"/>
        <v>0</v>
      </c>
      <c r="I1342" s="596">
        <f>(I1341/61)</f>
        <v>1.393442623</v>
      </c>
      <c r="J1342" s="647"/>
      <c r="K1342" s="701" t="s">
        <v>77</v>
      </c>
      <c r="L1342" s="692">
        <f t="shared" si="982"/>
        <v>21</v>
      </c>
      <c r="M1342" s="701">
        <f>(L1342-H1342-H1343)-R1342</f>
        <v>0</v>
      </c>
      <c r="N1342" s="692">
        <v>10.0</v>
      </c>
      <c r="O1342" s="701">
        <f t="shared" si="983"/>
        <v>10</v>
      </c>
      <c r="P1342" s="692"/>
      <c r="Q1342" s="701"/>
      <c r="R1342" s="1595"/>
      <c r="S1342" s="1532"/>
      <c r="T1342" s="1532"/>
      <c r="U1342" s="1532"/>
      <c r="V1342" s="1532"/>
      <c r="W1342" s="1532"/>
      <c r="X1342" s="1532"/>
      <c r="Y1342" s="1532"/>
      <c r="Z1342" s="1532"/>
      <c r="AA1342" s="1532"/>
      <c r="AB1342" s="1532"/>
    </row>
    <row r="1343">
      <c r="A1343" s="1714" t="s">
        <v>78</v>
      </c>
      <c r="B1343" s="692">
        <v>6.0</v>
      </c>
      <c r="C1343" s="692">
        <v>3.0</v>
      </c>
      <c r="D1343" s="692">
        <v>9.0</v>
      </c>
      <c r="E1343" s="692">
        <v>3.0</v>
      </c>
      <c r="F1343" s="692">
        <v>0.0</v>
      </c>
      <c r="G1343" s="690">
        <v>0.0</v>
      </c>
      <c r="H1343" s="693">
        <f t="shared" si="981"/>
        <v>21</v>
      </c>
      <c r="I1343" s="701"/>
      <c r="J1343" s="647"/>
      <c r="K1343" s="701" t="s">
        <v>78</v>
      </c>
      <c r="L1343" s="692" t="str">
        <f t="shared" si="982"/>
        <v>-</v>
      </c>
      <c r="M1343" s="701" t="s">
        <v>79</v>
      </c>
      <c r="N1343" s="692" t="s">
        <v>79</v>
      </c>
      <c r="O1343" s="701" t="s">
        <v>79</v>
      </c>
      <c r="P1343" s="701"/>
      <c r="Q1343" s="701"/>
      <c r="R1343" s="1595"/>
      <c r="S1343" s="1532"/>
      <c r="T1343" s="1532"/>
      <c r="U1343" s="1532"/>
      <c r="V1343" s="1532"/>
      <c r="W1343" s="1532"/>
      <c r="X1343" s="1532"/>
      <c r="Y1343" s="1532"/>
      <c r="Z1343" s="1532"/>
      <c r="AA1343" s="1532"/>
      <c r="AB1343" s="1532"/>
    </row>
    <row r="1344">
      <c r="A1344" s="1714" t="s">
        <v>446</v>
      </c>
      <c r="B1344" s="692">
        <v>0.0</v>
      </c>
      <c r="C1344" s="692">
        <v>0.0</v>
      </c>
      <c r="D1344" s="692">
        <v>2.0</v>
      </c>
      <c r="E1344" s="692">
        <v>0.0</v>
      </c>
      <c r="F1344" s="692">
        <v>1.0</v>
      </c>
      <c r="G1344" s="690">
        <v>0.0</v>
      </c>
      <c r="H1344" s="693">
        <f t="shared" ref="H1344:H1345" si="984">sum(B1344:G1344)</f>
        <v>3</v>
      </c>
      <c r="I1344" s="701"/>
      <c r="J1344" s="647"/>
      <c r="K1344" s="701" t="s">
        <v>446</v>
      </c>
      <c r="L1344" s="692">
        <f t="shared" si="982"/>
        <v>10</v>
      </c>
      <c r="M1344" s="701">
        <f>(L1344-H1344)-R1344</f>
        <v>7</v>
      </c>
      <c r="N1344" s="692">
        <v>0.0</v>
      </c>
      <c r="O1344" s="701">
        <f t="shared" ref="O1344:O1345" si="985">SUM(M1344,N1344)</f>
        <v>7</v>
      </c>
      <c r="P1344" s="701"/>
      <c r="Q1344" s="701"/>
      <c r="R1344" s="1595"/>
      <c r="S1344" s="1532"/>
      <c r="T1344" s="1532"/>
      <c r="U1344" s="1532"/>
      <c r="V1344" s="1532"/>
      <c r="W1344" s="1532"/>
      <c r="X1344" s="1532"/>
      <c r="Y1344" s="1532"/>
      <c r="Z1344" s="1532"/>
      <c r="AA1344" s="1532"/>
      <c r="AB1344" s="1532"/>
    </row>
    <row r="1345">
      <c r="A1345" s="1814" t="s">
        <v>751</v>
      </c>
      <c r="B1345" s="692">
        <v>0.0</v>
      </c>
      <c r="C1345" s="692">
        <v>0.0</v>
      </c>
      <c r="D1345" s="692">
        <v>0.0</v>
      </c>
      <c r="E1345" s="692">
        <v>0.0</v>
      </c>
      <c r="F1345" s="692">
        <v>0.0</v>
      </c>
      <c r="G1345" s="690">
        <v>0.0</v>
      </c>
      <c r="H1345" s="693">
        <f t="shared" si="984"/>
        <v>0</v>
      </c>
      <c r="I1345" s="701"/>
      <c r="J1345" s="647"/>
      <c r="K1345" s="1814" t="s">
        <v>751</v>
      </c>
      <c r="L1345" s="692">
        <f t="shared" si="982"/>
        <v>0</v>
      </c>
      <c r="M1345" s="701">
        <f t="shared" ref="M1345:M1346" si="986">(L1345-H1345)</f>
        <v>0</v>
      </c>
      <c r="N1345" s="692">
        <v>10.0</v>
      </c>
      <c r="O1345" s="701">
        <f t="shared" si="985"/>
        <v>10</v>
      </c>
      <c r="P1345" s="701"/>
      <c r="Q1345" s="701"/>
      <c r="R1345" s="1595"/>
      <c r="S1345" s="1532"/>
      <c r="T1345" s="1532"/>
      <c r="U1345" s="1532"/>
      <c r="V1345" s="1532"/>
      <c r="W1345" s="1532"/>
      <c r="X1345" s="1532"/>
      <c r="Y1345" s="1532"/>
      <c r="Z1345" s="1532"/>
      <c r="AA1345" s="1532"/>
      <c r="AB1345" s="1532"/>
    </row>
    <row r="1346">
      <c r="A1346" s="1714" t="s">
        <v>80</v>
      </c>
      <c r="B1346" s="692">
        <v>0.0</v>
      </c>
      <c r="C1346" s="692">
        <v>0.0</v>
      </c>
      <c r="D1346" s="692">
        <v>0.0</v>
      </c>
      <c r="E1346" s="692">
        <v>0.0</v>
      </c>
      <c r="F1346" s="692">
        <v>0.0</v>
      </c>
      <c r="G1346" s="690">
        <v>0.0</v>
      </c>
      <c r="H1346" s="693">
        <f t="shared" ref="H1346:H1349" si="987">SUM(B1346:G1346)</f>
        <v>0</v>
      </c>
      <c r="I1346" s="701"/>
      <c r="J1346" s="647"/>
      <c r="K1346" s="701" t="s">
        <v>80</v>
      </c>
      <c r="L1346" s="692">
        <f t="shared" si="982"/>
        <v>56</v>
      </c>
      <c r="M1346" s="701">
        <f t="shared" si="986"/>
        <v>56</v>
      </c>
      <c r="N1346" s="692">
        <v>0.0</v>
      </c>
      <c r="O1346" s="701">
        <f>sum(M1346,N1346)</f>
        <v>56</v>
      </c>
      <c r="P1346" s="701"/>
      <c r="Q1346" s="701"/>
      <c r="R1346" s="1595"/>
      <c r="S1346" s="1532"/>
      <c r="T1346" s="1532"/>
      <c r="U1346" s="1532"/>
      <c r="V1346" s="1532"/>
      <c r="W1346" s="1532"/>
      <c r="X1346" s="1532"/>
      <c r="Y1346" s="1532"/>
      <c r="Z1346" s="1532"/>
      <c r="AA1346" s="1532"/>
      <c r="AB1346" s="1532"/>
    </row>
    <row r="1347">
      <c r="A1347" s="1715" t="s">
        <v>88</v>
      </c>
      <c r="B1347" s="1765">
        <v>6.0</v>
      </c>
      <c r="C1347" s="1765">
        <v>7.0</v>
      </c>
      <c r="D1347" s="1765">
        <v>6.0</v>
      </c>
      <c r="E1347" s="1765">
        <v>13.0</v>
      </c>
      <c r="F1347" s="1765">
        <v>11.0</v>
      </c>
      <c r="G1347" s="1760">
        <v>0.0</v>
      </c>
      <c r="H1347" s="1761">
        <f t="shared" si="987"/>
        <v>43</v>
      </c>
      <c r="I1347" s="1762">
        <f>SUM(H1347:H1351)</f>
        <v>75</v>
      </c>
      <c r="J1347" s="647"/>
      <c r="K1347" s="1762" t="s">
        <v>88</v>
      </c>
      <c r="L1347" s="1765">
        <f t="shared" si="982"/>
        <v>67</v>
      </c>
      <c r="M1347" s="1762">
        <f>(L1347-H1347)-R1347</f>
        <v>24</v>
      </c>
      <c r="N1347" s="1765">
        <v>50.0</v>
      </c>
      <c r="O1347" s="1762">
        <f t="shared" ref="O1347:O1348" si="988">SUM(M1347,N1347)</f>
        <v>74</v>
      </c>
      <c r="P1347" s="1817" t="s">
        <v>2</v>
      </c>
      <c r="Q1347" s="1765"/>
      <c r="R1347" s="1765"/>
      <c r="S1347" s="1532"/>
      <c r="T1347" s="1532"/>
      <c r="U1347" s="1532"/>
      <c r="V1347" s="1532"/>
      <c r="W1347" s="1532"/>
      <c r="X1347" s="1532"/>
      <c r="Y1347" s="1532"/>
      <c r="Z1347" s="1532"/>
      <c r="AA1347" s="1532"/>
      <c r="AB1347" s="1532"/>
    </row>
    <row r="1348">
      <c r="A1348" s="1714" t="s">
        <v>77</v>
      </c>
      <c r="B1348" s="692">
        <v>0.0</v>
      </c>
      <c r="C1348" s="692">
        <v>0.0</v>
      </c>
      <c r="D1348" s="692">
        <v>0.0</v>
      </c>
      <c r="E1348" s="692">
        <v>0.0</v>
      </c>
      <c r="F1348" s="692">
        <v>0.0</v>
      </c>
      <c r="G1348" s="692">
        <v>0.0</v>
      </c>
      <c r="H1348" s="693">
        <f t="shared" si="987"/>
        <v>0</v>
      </c>
      <c r="I1348" s="596">
        <f>(I1347/60)</f>
        <v>1.25</v>
      </c>
      <c r="J1348" s="647"/>
      <c r="K1348" s="701" t="s">
        <v>77</v>
      </c>
      <c r="L1348" s="692">
        <v>30.0</v>
      </c>
      <c r="M1348" s="701">
        <f>(L1348-H1348-H1349)-R1348</f>
        <v>0</v>
      </c>
      <c r="N1348" s="692">
        <v>25.0</v>
      </c>
      <c r="O1348" s="701">
        <f t="shared" si="988"/>
        <v>25</v>
      </c>
      <c r="P1348" s="692"/>
      <c r="Q1348" s="692"/>
      <c r="R1348" s="1595"/>
      <c r="S1348" s="1532"/>
      <c r="T1348" s="1532"/>
      <c r="U1348" s="1532"/>
      <c r="V1348" s="1532"/>
      <c r="W1348" s="1532"/>
      <c r="X1348" s="1532"/>
      <c r="Y1348" s="1532"/>
      <c r="Z1348" s="1532"/>
      <c r="AA1348" s="1532"/>
      <c r="AB1348" s="1532"/>
    </row>
    <row r="1349">
      <c r="A1349" s="1714" t="s">
        <v>78</v>
      </c>
      <c r="B1349" s="692">
        <v>14.0</v>
      </c>
      <c r="C1349" s="692">
        <v>1.0</v>
      </c>
      <c r="D1349" s="692">
        <v>8.0</v>
      </c>
      <c r="E1349" s="692">
        <v>7.0</v>
      </c>
      <c r="F1349" s="692">
        <v>0.0</v>
      </c>
      <c r="G1349" s="692">
        <v>0.0</v>
      </c>
      <c r="H1349" s="693">
        <f t="shared" si="987"/>
        <v>30</v>
      </c>
      <c r="I1349" s="701"/>
      <c r="J1349" s="647"/>
      <c r="K1349" s="701" t="s">
        <v>78</v>
      </c>
      <c r="L1349" s="692" t="str">
        <f t="shared" ref="L1349:L1358" si="989">O767</f>
        <v>-</v>
      </c>
      <c r="M1349" s="701" t="s">
        <v>79</v>
      </c>
      <c r="N1349" s="692" t="s">
        <v>79</v>
      </c>
      <c r="O1349" s="701" t="s">
        <v>79</v>
      </c>
      <c r="P1349" s="701"/>
      <c r="Q1349" s="701"/>
      <c r="R1349" s="1595"/>
      <c r="S1349" s="1532"/>
      <c r="T1349" s="1532"/>
      <c r="U1349" s="1532"/>
      <c r="V1349" s="1532"/>
      <c r="W1349" s="1532"/>
      <c r="X1349" s="1532"/>
      <c r="Y1349" s="1532"/>
      <c r="Z1349" s="1532"/>
      <c r="AA1349" s="1532"/>
      <c r="AB1349" s="1532"/>
    </row>
    <row r="1350">
      <c r="A1350" s="1714" t="s">
        <v>446</v>
      </c>
      <c r="B1350" s="692">
        <v>0.0</v>
      </c>
      <c r="C1350" s="692">
        <v>0.0</v>
      </c>
      <c r="D1350" s="692">
        <v>1.0</v>
      </c>
      <c r="E1350" s="692">
        <v>0.0</v>
      </c>
      <c r="F1350" s="692">
        <v>1.0</v>
      </c>
      <c r="G1350" s="692">
        <v>0.0</v>
      </c>
      <c r="H1350" s="693">
        <f t="shared" ref="H1350:H1352" si="990">sum(B1350:G1350)</f>
        <v>2</v>
      </c>
      <c r="I1350" s="701"/>
      <c r="J1350" s="647"/>
      <c r="K1350" s="701" t="s">
        <v>446</v>
      </c>
      <c r="L1350" s="692">
        <f t="shared" si="989"/>
        <v>8</v>
      </c>
      <c r="M1350" s="701">
        <f>(L1350-H1350)-R1350</f>
        <v>6</v>
      </c>
      <c r="N1350" s="692">
        <v>0.0</v>
      </c>
      <c r="O1350" s="701">
        <f t="shared" ref="O1350:O1351" si="991">SUM(M1350,N1350)</f>
        <v>6</v>
      </c>
      <c r="P1350" s="701"/>
      <c r="Q1350" s="701"/>
      <c r="R1350" s="1595"/>
      <c r="S1350" s="1532"/>
      <c r="T1350" s="1532"/>
      <c r="U1350" s="1532"/>
      <c r="V1350" s="1532"/>
      <c r="W1350" s="1532"/>
      <c r="X1350" s="1532"/>
      <c r="Y1350" s="1532"/>
      <c r="Z1350" s="1532"/>
      <c r="AA1350" s="1532"/>
      <c r="AB1350" s="1532"/>
    </row>
    <row r="1351">
      <c r="A1351" s="1814" t="s">
        <v>751</v>
      </c>
      <c r="B1351" s="692">
        <v>0.0</v>
      </c>
      <c r="C1351" s="692">
        <v>0.0</v>
      </c>
      <c r="D1351" s="692">
        <v>0.0</v>
      </c>
      <c r="E1351" s="692">
        <v>0.0</v>
      </c>
      <c r="F1351" s="692">
        <v>0.0</v>
      </c>
      <c r="G1351" s="692">
        <v>0.0</v>
      </c>
      <c r="H1351" s="693">
        <f t="shared" si="990"/>
        <v>0</v>
      </c>
      <c r="I1351" s="701"/>
      <c r="J1351" s="647"/>
      <c r="K1351" s="1814" t="s">
        <v>751</v>
      </c>
      <c r="L1351" s="692">
        <f t="shared" si="989"/>
        <v>0</v>
      </c>
      <c r="M1351" s="701">
        <f t="shared" ref="M1351:M1352" si="992">(L1351-H1351)</f>
        <v>0</v>
      </c>
      <c r="N1351" s="692">
        <v>10.0</v>
      </c>
      <c r="O1351" s="701">
        <f t="shared" si="991"/>
        <v>10</v>
      </c>
      <c r="P1351" s="701"/>
      <c r="Q1351" s="701"/>
      <c r="R1351" s="1621"/>
      <c r="S1351" s="1532"/>
      <c r="T1351" s="1532"/>
      <c r="U1351" s="1532"/>
      <c r="V1351" s="1532"/>
      <c r="W1351" s="1532"/>
      <c r="X1351" s="1532"/>
      <c r="Y1351" s="1532"/>
      <c r="Z1351" s="1532"/>
      <c r="AA1351" s="1532"/>
      <c r="AB1351" s="1532"/>
    </row>
    <row r="1352">
      <c r="A1352" s="1714" t="s">
        <v>80</v>
      </c>
      <c r="B1352" s="692">
        <v>0.0</v>
      </c>
      <c r="C1352" s="692">
        <v>0.0</v>
      </c>
      <c r="D1352" s="692">
        <v>0.0</v>
      </c>
      <c r="E1352" s="692">
        <v>4.0</v>
      </c>
      <c r="F1352" s="692">
        <v>0.0</v>
      </c>
      <c r="G1352" s="692">
        <v>0.0</v>
      </c>
      <c r="H1352" s="693">
        <f t="shared" si="990"/>
        <v>4</v>
      </c>
      <c r="I1352" s="701"/>
      <c r="J1352" s="647"/>
      <c r="K1352" s="701" t="s">
        <v>80</v>
      </c>
      <c r="L1352" s="692">
        <f t="shared" si="989"/>
        <v>29</v>
      </c>
      <c r="M1352" s="701">
        <f t="shared" si="992"/>
        <v>25</v>
      </c>
      <c r="N1352" s="692">
        <v>0.0</v>
      </c>
      <c r="O1352" s="701">
        <f>sum(M1352,N1352)</f>
        <v>25</v>
      </c>
      <c r="P1352" s="701"/>
      <c r="Q1352" s="701"/>
      <c r="R1352" s="1595"/>
      <c r="S1352" s="1532"/>
      <c r="T1352" s="1532"/>
      <c r="U1352" s="1532"/>
      <c r="V1352" s="1532"/>
      <c r="W1352" s="1532"/>
      <c r="X1352" s="1532"/>
      <c r="Y1352" s="1532"/>
      <c r="Z1352" s="1532"/>
      <c r="AA1352" s="1532"/>
      <c r="AB1352" s="1532"/>
    </row>
    <row r="1353">
      <c r="A1353" s="1715" t="s">
        <v>238</v>
      </c>
      <c r="B1353" s="1760">
        <v>0.0</v>
      </c>
      <c r="C1353" s="1760">
        <v>0.0</v>
      </c>
      <c r="D1353" s="1760">
        <v>0.0</v>
      </c>
      <c r="E1353" s="1760">
        <v>0.0</v>
      </c>
      <c r="F1353" s="1760">
        <v>0.0</v>
      </c>
      <c r="G1353" s="1760">
        <v>0.0</v>
      </c>
      <c r="H1353" s="1761">
        <f t="shared" ref="H1353:H1355" si="993">SUM(B1353:G1353)</f>
        <v>0</v>
      </c>
      <c r="I1353" s="1762">
        <f>SUM(H1353:H1357)</f>
        <v>2</v>
      </c>
      <c r="J1353" s="647"/>
      <c r="K1353" s="1762" t="s">
        <v>238</v>
      </c>
      <c r="L1353" s="1765">
        <f t="shared" si="989"/>
        <v>34</v>
      </c>
      <c r="M1353" s="1762">
        <f>(L1353-H1353)-R1353</f>
        <v>34</v>
      </c>
      <c r="N1353" s="1765">
        <v>0.0</v>
      </c>
      <c r="O1353" s="1762">
        <f t="shared" ref="O1353:O1354" si="994">SUM(M1353,N1353)</f>
        <v>34</v>
      </c>
      <c r="P1353" s="1817" t="s">
        <v>2</v>
      </c>
      <c r="Q1353" s="1762"/>
      <c r="R1353" s="1765"/>
      <c r="S1353" s="1532"/>
      <c r="T1353" s="1532"/>
      <c r="U1353" s="1532"/>
      <c r="V1353" s="1532"/>
      <c r="W1353" s="1532"/>
      <c r="X1353" s="1532"/>
      <c r="Y1353" s="1532"/>
      <c r="Z1353" s="1532"/>
      <c r="AA1353" s="1532"/>
      <c r="AB1353" s="1532"/>
    </row>
    <row r="1354">
      <c r="A1354" s="1714" t="s">
        <v>77</v>
      </c>
      <c r="B1354" s="692">
        <v>0.0</v>
      </c>
      <c r="C1354" s="692">
        <v>1.0</v>
      </c>
      <c r="D1354" s="692">
        <v>0.0</v>
      </c>
      <c r="E1354" s="692">
        <v>0.0</v>
      </c>
      <c r="F1354" s="692">
        <v>0.0</v>
      </c>
      <c r="G1354" s="690">
        <v>0.0</v>
      </c>
      <c r="H1354" s="693">
        <f t="shared" si="993"/>
        <v>1</v>
      </c>
      <c r="I1354" s="596">
        <f>(I1353/60)</f>
        <v>0.03333333333</v>
      </c>
      <c r="J1354" s="647"/>
      <c r="K1354" s="701" t="s">
        <v>77</v>
      </c>
      <c r="L1354" s="692">
        <f t="shared" si="989"/>
        <v>9</v>
      </c>
      <c r="M1354" s="701">
        <f>(L1354-H1354-H1355)-R1354</f>
        <v>7</v>
      </c>
      <c r="N1354" s="692">
        <v>5.0</v>
      </c>
      <c r="O1354" s="701">
        <f t="shared" si="994"/>
        <v>12</v>
      </c>
      <c r="P1354" s="701"/>
      <c r="Q1354" s="701"/>
      <c r="R1354" s="1595"/>
      <c r="S1354" s="1532"/>
      <c r="T1354" s="1532"/>
      <c r="U1354" s="1532"/>
      <c r="V1354" s="1532"/>
      <c r="W1354" s="1532"/>
      <c r="X1354" s="1532"/>
      <c r="Y1354" s="1532"/>
      <c r="Z1354" s="1532"/>
      <c r="AA1354" s="1532"/>
      <c r="AB1354" s="1532"/>
    </row>
    <row r="1355">
      <c r="A1355" s="1714" t="s">
        <v>78</v>
      </c>
      <c r="B1355" s="692">
        <v>0.0</v>
      </c>
      <c r="C1355" s="692">
        <v>1.0</v>
      </c>
      <c r="D1355" s="692">
        <v>0.0</v>
      </c>
      <c r="E1355" s="692">
        <v>0.0</v>
      </c>
      <c r="F1355" s="692">
        <v>0.0</v>
      </c>
      <c r="G1355" s="690">
        <v>0.0</v>
      </c>
      <c r="H1355" s="693">
        <f t="shared" si="993"/>
        <v>1</v>
      </c>
      <c r="I1355" s="701"/>
      <c r="J1355" s="647"/>
      <c r="K1355" s="701" t="s">
        <v>78</v>
      </c>
      <c r="L1355" s="692" t="str">
        <f t="shared" si="989"/>
        <v>-</v>
      </c>
      <c r="M1355" s="701" t="s">
        <v>79</v>
      </c>
      <c r="N1355" s="692" t="s">
        <v>79</v>
      </c>
      <c r="O1355" s="701" t="s">
        <v>79</v>
      </c>
      <c r="P1355" s="701"/>
      <c r="Q1355" s="701"/>
      <c r="R1355" s="1595"/>
      <c r="S1355" s="1532"/>
      <c r="T1355" s="1532"/>
      <c r="U1355" s="1532"/>
      <c r="V1355" s="1532"/>
      <c r="W1355" s="1532"/>
      <c r="X1355" s="1532"/>
      <c r="Y1355" s="1532"/>
      <c r="Z1355" s="1532"/>
      <c r="AA1355" s="1532"/>
      <c r="AB1355" s="1532"/>
    </row>
    <row r="1356">
      <c r="A1356" s="1714" t="s">
        <v>446</v>
      </c>
      <c r="B1356" s="692">
        <v>0.0</v>
      </c>
      <c r="C1356" s="692">
        <v>0.0</v>
      </c>
      <c r="D1356" s="692">
        <v>0.0</v>
      </c>
      <c r="E1356" s="692">
        <v>0.0</v>
      </c>
      <c r="F1356" s="692">
        <v>0.0</v>
      </c>
      <c r="G1356" s="690">
        <v>0.0</v>
      </c>
      <c r="H1356" s="693">
        <f t="shared" ref="H1356:H1358" si="995">sum(B1356:G1356)</f>
        <v>0</v>
      </c>
      <c r="I1356" s="701"/>
      <c r="J1356" s="647"/>
      <c r="K1356" s="701" t="s">
        <v>446</v>
      </c>
      <c r="L1356" s="692">
        <f t="shared" si="989"/>
        <v>9</v>
      </c>
      <c r="M1356" s="701">
        <f>(L1356-H1356)-R1356</f>
        <v>9</v>
      </c>
      <c r="N1356" s="692">
        <v>0.0</v>
      </c>
      <c r="O1356" s="701">
        <f t="shared" ref="O1356:O1357" si="996">SUM(M1356,N1356)</f>
        <v>9</v>
      </c>
      <c r="P1356" s="701"/>
      <c r="Q1356" s="701"/>
      <c r="R1356" s="1621"/>
      <c r="S1356" s="1532"/>
      <c r="T1356" s="1532"/>
      <c r="U1356" s="1532"/>
      <c r="V1356" s="1532"/>
      <c r="W1356" s="1532"/>
      <c r="X1356" s="1532"/>
      <c r="Y1356" s="1532"/>
      <c r="Z1356" s="1532"/>
      <c r="AA1356" s="1532"/>
      <c r="AB1356" s="1532"/>
    </row>
    <row r="1357">
      <c r="A1357" s="1814" t="s">
        <v>751</v>
      </c>
      <c r="B1357" s="692">
        <v>0.0</v>
      </c>
      <c r="C1357" s="702">
        <v>0.0</v>
      </c>
      <c r="D1357" s="692">
        <v>0.0</v>
      </c>
      <c r="E1357" s="692">
        <v>0.0</v>
      </c>
      <c r="F1357" s="692">
        <v>0.0</v>
      </c>
      <c r="G1357" s="690">
        <v>0.0</v>
      </c>
      <c r="H1357" s="693">
        <f t="shared" si="995"/>
        <v>0</v>
      </c>
      <c r="I1357" s="701"/>
      <c r="J1357" s="647"/>
      <c r="K1357" s="1814" t="s">
        <v>751</v>
      </c>
      <c r="L1357" s="692">
        <f t="shared" si="989"/>
        <v>0</v>
      </c>
      <c r="M1357" s="701">
        <f t="shared" ref="M1357:M1358" si="997">(L1357-H1357)</f>
        <v>0</v>
      </c>
      <c r="N1357" s="692">
        <v>10.0</v>
      </c>
      <c r="O1357" s="701">
        <f t="shared" si="996"/>
        <v>10</v>
      </c>
      <c r="P1357" s="701"/>
      <c r="Q1357" s="701"/>
      <c r="R1357" s="1595"/>
      <c r="S1357" s="1532"/>
      <c r="T1357" s="1532"/>
      <c r="U1357" s="1532"/>
      <c r="V1357" s="1532"/>
      <c r="W1357" s="1532"/>
      <c r="X1357" s="1532"/>
      <c r="Y1357" s="1532"/>
      <c r="Z1357" s="1532"/>
      <c r="AA1357" s="1532"/>
      <c r="AB1357" s="1532"/>
    </row>
    <row r="1358">
      <c r="A1358" s="1714" t="s">
        <v>80</v>
      </c>
      <c r="B1358" s="692">
        <v>0.0</v>
      </c>
      <c r="C1358" s="702">
        <v>0.0</v>
      </c>
      <c r="D1358" s="692">
        <v>0.0</v>
      </c>
      <c r="E1358" s="692">
        <v>0.0</v>
      </c>
      <c r="F1358" s="692">
        <v>0.0</v>
      </c>
      <c r="G1358" s="690">
        <v>0.0</v>
      </c>
      <c r="H1358" s="693">
        <f t="shared" si="995"/>
        <v>0</v>
      </c>
      <c r="I1358" s="701"/>
      <c r="J1358" s="647"/>
      <c r="K1358" s="701" t="s">
        <v>80</v>
      </c>
      <c r="L1358" s="692">
        <f t="shared" si="989"/>
        <v>32</v>
      </c>
      <c r="M1358" s="701">
        <f t="shared" si="997"/>
        <v>32</v>
      </c>
      <c r="N1358" s="692">
        <v>0.0</v>
      </c>
      <c r="O1358" s="701">
        <f>sum(M1358,N1358)</f>
        <v>32</v>
      </c>
      <c r="P1358" s="701"/>
      <c r="Q1358" s="701"/>
      <c r="R1358" s="1595"/>
      <c r="S1358" s="1532"/>
      <c r="T1358" s="1532"/>
      <c r="U1358" s="1532"/>
      <c r="V1358" s="1532"/>
      <c r="W1358" s="1532"/>
      <c r="X1358" s="1532"/>
      <c r="Y1358" s="1532"/>
      <c r="Z1358" s="1532"/>
      <c r="AA1358" s="1532"/>
      <c r="AB1358" s="1532"/>
    </row>
    <row r="1359">
      <c r="A1359" s="535" t="s">
        <v>199</v>
      </c>
      <c r="B1359" s="1765">
        <v>3.0</v>
      </c>
      <c r="C1359" s="1765">
        <v>1.0</v>
      </c>
      <c r="D1359" s="1765">
        <v>7.0</v>
      </c>
      <c r="E1359" s="1765">
        <v>0.0</v>
      </c>
      <c r="F1359" s="1765">
        <v>7.0</v>
      </c>
      <c r="G1359" s="1760">
        <v>0.0</v>
      </c>
      <c r="H1359" s="1761">
        <f t="shared" ref="H1359:H1361" si="998">SUM(B1359:G1359)</f>
        <v>18</v>
      </c>
      <c r="I1359" s="1762">
        <f>SUM(H1359:H1363)</f>
        <v>22</v>
      </c>
      <c r="J1359" s="647" t="s">
        <v>79</v>
      </c>
      <c r="K1359" s="1713" t="s">
        <v>199</v>
      </c>
      <c r="L1359" s="1765">
        <v>58.0</v>
      </c>
      <c r="M1359" s="1762">
        <f>(L1359-H1359)-R1359</f>
        <v>40</v>
      </c>
      <c r="N1359" s="1765">
        <v>0.0</v>
      </c>
      <c r="O1359" s="1762">
        <f t="shared" ref="O1359:O1360" si="999">SUM(M1359,N1359)</f>
        <v>40</v>
      </c>
      <c r="P1359" s="1817"/>
      <c r="Q1359" s="1765" t="s">
        <v>728</v>
      </c>
      <c r="R1359" s="1762"/>
      <c r="S1359" s="1532"/>
      <c r="T1359" s="1532"/>
      <c r="U1359" s="1532"/>
      <c r="V1359" s="1532"/>
      <c r="W1359" s="1532"/>
      <c r="X1359" s="1532"/>
      <c r="Y1359" s="1532"/>
      <c r="Z1359" s="1532"/>
      <c r="AA1359" s="1532"/>
      <c r="AB1359" s="1532"/>
    </row>
    <row r="1360">
      <c r="A1360" s="1714" t="s">
        <v>77</v>
      </c>
      <c r="B1360" s="692">
        <v>0.0</v>
      </c>
      <c r="C1360" s="692">
        <v>0.0</v>
      </c>
      <c r="D1360" s="692">
        <v>0.0</v>
      </c>
      <c r="E1360" s="692">
        <v>0.0</v>
      </c>
      <c r="F1360" s="692">
        <v>0.0</v>
      </c>
      <c r="G1360" s="692">
        <v>0.0</v>
      </c>
      <c r="H1360" s="693">
        <f t="shared" si="998"/>
        <v>0</v>
      </c>
      <c r="I1360" s="596">
        <f>(I1359/60)</f>
        <v>0.3666666667</v>
      </c>
      <c r="J1360" s="647" t="s">
        <v>206</v>
      </c>
      <c r="K1360" s="1714" t="s">
        <v>77</v>
      </c>
      <c r="L1360" s="692">
        <v>1.0</v>
      </c>
      <c r="M1360" s="701">
        <f>(L1360-H1360-H1361)-R1360</f>
        <v>1</v>
      </c>
      <c r="N1360" s="692">
        <v>10.0</v>
      </c>
      <c r="O1360" s="701">
        <f t="shared" si="999"/>
        <v>11</v>
      </c>
      <c r="P1360" s="701"/>
      <c r="Q1360" s="692"/>
      <c r="R1360" s="1595"/>
      <c r="S1360" s="1532"/>
      <c r="T1360" s="1532"/>
      <c r="U1360" s="1532"/>
      <c r="V1360" s="1532"/>
      <c r="W1360" s="1532"/>
      <c r="X1360" s="1532"/>
      <c r="Y1360" s="1532"/>
      <c r="Z1360" s="1532"/>
      <c r="AA1360" s="1532"/>
      <c r="AB1360" s="1532"/>
    </row>
    <row r="1361">
      <c r="A1361" s="1714" t="s">
        <v>78</v>
      </c>
      <c r="B1361" s="692">
        <v>0.0</v>
      </c>
      <c r="C1361" s="692">
        <v>0.0</v>
      </c>
      <c r="D1361" s="692">
        <v>0.0</v>
      </c>
      <c r="E1361" s="692">
        <v>0.0</v>
      </c>
      <c r="F1361" s="692">
        <v>0.0</v>
      </c>
      <c r="G1361" s="692">
        <v>0.0</v>
      </c>
      <c r="H1361" s="693">
        <f t="shared" si="998"/>
        <v>0</v>
      </c>
      <c r="I1361" s="701"/>
      <c r="J1361" s="647" t="s">
        <v>206</v>
      </c>
      <c r="K1361" s="1714" t="s">
        <v>78</v>
      </c>
      <c r="L1361" s="692" t="str">
        <f>O779</f>
        <v>-</v>
      </c>
      <c r="M1361" s="701" t="s">
        <v>79</v>
      </c>
      <c r="N1361" s="692" t="s">
        <v>79</v>
      </c>
      <c r="O1361" s="701" t="s">
        <v>79</v>
      </c>
      <c r="P1361" s="701"/>
      <c r="Q1361" s="701"/>
      <c r="R1361" s="1595"/>
      <c r="S1361" s="1532"/>
      <c r="T1361" s="1532"/>
      <c r="U1361" s="1532"/>
      <c r="V1361" s="1532"/>
      <c r="W1361" s="1532"/>
      <c r="X1361" s="1532"/>
      <c r="Y1361" s="1532"/>
      <c r="Z1361" s="1532"/>
      <c r="AA1361" s="1532"/>
      <c r="AB1361" s="1532"/>
    </row>
    <row r="1362">
      <c r="A1362" s="1714" t="s">
        <v>446</v>
      </c>
      <c r="B1362" s="692">
        <v>0.0</v>
      </c>
      <c r="C1362" s="692">
        <v>0.0</v>
      </c>
      <c r="D1362" s="692">
        <v>4.0</v>
      </c>
      <c r="E1362" s="692">
        <v>0.0</v>
      </c>
      <c r="F1362" s="692">
        <v>0.0</v>
      </c>
      <c r="G1362" s="692">
        <v>0.0</v>
      </c>
      <c r="H1362" s="693">
        <f t="shared" ref="H1362:H1364" si="1000">sum(B1362:G1362)</f>
        <v>4</v>
      </c>
      <c r="I1362" s="701"/>
      <c r="J1362" s="647" t="s">
        <v>79</v>
      </c>
      <c r="K1362" s="1714" t="s">
        <v>446</v>
      </c>
      <c r="L1362" s="692">
        <v>7.0</v>
      </c>
      <c r="M1362" s="701">
        <f>(L1362-H1362)-R1362</f>
        <v>3</v>
      </c>
      <c r="N1362" s="692">
        <v>0.0</v>
      </c>
      <c r="O1362" s="701">
        <f t="shared" ref="O1362:O1363" si="1001">SUM(M1362,N1362)</f>
        <v>3</v>
      </c>
      <c r="P1362" s="692"/>
      <c r="Q1362" s="692" t="s">
        <v>573</v>
      </c>
      <c r="R1362" s="1595"/>
      <c r="S1362" s="1532"/>
      <c r="T1362" s="1532"/>
      <c r="U1362" s="1532"/>
      <c r="V1362" s="1532"/>
      <c r="W1362" s="1532"/>
      <c r="X1362" s="1532"/>
      <c r="Y1362" s="1532"/>
      <c r="Z1362" s="1532"/>
      <c r="AA1362" s="1532"/>
      <c r="AB1362" s="1532"/>
    </row>
    <row r="1363">
      <c r="A1363" s="1814" t="s">
        <v>751</v>
      </c>
      <c r="B1363" s="692">
        <v>0.0</v>
      </c>
      <c r="C1363" s="692">
        <v>0.0</v>
      </c>
      <c r="D1363" s="692">
        <v>0.0</v>
      </c>
      <c r="E1363" s="692">
        <v>0.0</v>
      </c>
      <c r="F1363" s="692">
        <v>0.0</v>
      </c>
      <c r="G1363" s="692">
        <v>0.0</v>
      </c>
      <c r="H1363" s="693">
        <f t="shared" si="1000"/>
        <v>0</v>
      </c>
      <c r="I1363" s="701"/>
      <c r="J1363" s="647" t="s">
        <v>206</v>
      </c>
      <c r="K1363" s="1714" t="s">
        <v>751</v>
      </c>
      <c r="L1363" s="692">
        <f>O781</f>
        <v>0</v>
      </c>
      <c r="M1363" s="701">
        <f t="shared" ref="M1363:M1364" si="1002">(L1363-H1363)</f>
        <v>0</v>
      </c>
      <c r="N1363" s="692">
        <v>10.0</v>
      </c>
      <c r="O1363" s="701">
        <f t="shared" si="1001"/>
        <v>10</v>
      </c>
      <c r="P1363" s="701"/>
      <c r="Q1363" s="701"/>
      <c r="R1363" s="1595"/>
      <c r="S1363" s="1532"/>
      <c r="T1363" s="1532"/>
      <c r="U1363" s="1532"/>
      <c r="V1363" s="1532"/>
      <c r="W1363" s="1532"/>
      <c r="X1363" s="1532"/>
      <c r="Y1363" s="1532"/>
      <c r="Z1363" s="1532"/>
      <c r="AA1363" s="1532"/>
      <c r="AB1363" s="1532"/>
    </row>
    <row r="1364">
      <c r="A1364" s="1714" t="s">
        <v>80</v>
      </c>
      <c r="B1364" s="692">
        <v>0.0</v>
      </c>
      <c r="C1364" s="692">
        <v>1.0</v>
      </c>
      <c r="D1364" s="692">
        <v>0.0</v>
      </c>
      <c r="E1364" s="692">
        <v>0.0</v>
      </c>
      <c r="F1364" s="692">
        <v>0.0</v>
      </c>
      <c r="G1364" s="692">
        <v>0.0</v>
      </c>
      <c r="H1364" s="693">
        <f t="shared" si="1000"/>
        <v>1</v>
      </c>
      <c r="I1364" s="701"/>
      <c r="J1364" s="647" t="s">
        <v>206</v>
      </c>
      <c r="K1364" s="1714" t="s">
        <v>80</v>
      </c>
      <c r="L1364" s="692">
        <v>32.0</v>
      </c>
      <c r="M1364" s="701">
        <f t="shared" si="1002"/>
        <v>31</v>
      </c>
      <c r="N1364" s="692">
        <v>0.0</v>
      </c>
      <c r="O1364" s="701">
        <f>sum(M1364,N1364)</f>
        <v>31</v>
      </c>
      <c r="P1364" s="701"/>
      <c r="Q1364" s="701"/>
      <c r="R1364" s="1595"/>
      <c r="S1364" s="1532"/>
      <c r="T1364" s="1532"/>
      <c r="U1364" s="1532"/>
      <c r="V1364" s="1532"/>
      <c r="W1364" s="1532"/>
      <c r="X1364" s="1532"/>
      <c r="Y1364" s="1532"/>
      <c r="Z1364" s="1532"/>
      <c r="AA1364" s="1532"/>
      <c r="AB1364" s="1532"/>
    </row>
    <row r="1365">
      <c r="A1365" s="1762" t="s">
        <v>713</v>
      </c>
      <c r="B1365" s="1760">
        <v>14.0</v>
      </c>
      <c r="C1365" s="1760">
        <v>3.0</v>
      </c>
      <c r="D1365" s="1760">
        <v>18.0</v>
      </c>
      <c r="E1365" s="1760">
        <v>0.0</v>
      </c>
      <c r="F1365" s="1760">
        <v>4.0</v>
      </c>
      <c r="G1365" s="1760">
        <v>3.0</v>
      </c>
      <c r="H1365" s="1761">
        <f t="shared" ref="H1365:H1367" si="1003">SUM(B1365:G1365)</f>
        <v>42</v>
      </c>
      <c r="I1365" s="1762">
        <f>SUM(H1365:H1369)</f>
        <v>66</v>
      </c>
      <c r="J1365" s="647" t="s">
        <v>206</v>
      </c>
      <c r="K1365" s="1762" t="s">
        <v>713</v>
      </c>
      <c r="L1365" s="1765">
        <v>47.0</v>
      </c>
      <c r="M1365" s="1762">
        <f>(L1365-H1365)-R1365</f>
        <v>3</v>
      </c>
      <c r="N1365" s="1765">
        <v>70.0</v>
      </c>
      <c r="O1365" s="1765">
        <v>73.0</v>
      </c>
      <c r="P1365" s="1765" t="s">
        <v>2</v>
      </c>
      <c r="Q1365" s="1765"/>
      <c r="R1365" s="1765">
        <v>2.0</v>
      </c>
      <c r="S1365" s="1532"/>
      <c r="T1365" s="1532"/>
      <c r="U1365" s="1532"/>
      <c r="V1365" s="1532"/>
      <c r="W1365" s="1532"/>
      <c r="X1365" s="1532"/>
      <c r="Y1365" s="1532"/>
      <c r="Z1365" s="1532"/>
      <c r="AA1365" s="1532"/>
      <c r="AB1365" s="1532"/>
    </row>
    <row r="1366">
      <c r="A1366" s="1714" t="s">
        <v>77</v>
      </c>
      <c r="B1366" s="692">
        <v>0.0</v>
      </c>
      <c r="C1366" s="692">
        <v>0.0</v>
      </c>
      <c r="D1366" s="692">
        <v>0.0</v>
      </c>
      <c r="E1366" s="692">
        <v>0.0</v>
      </c>
      <c r="F1366" s="692">
        <v>0.0</v>
      </c>
      <c r="G1366" s="690">
        <v>0.0</v>
      </c>
      <c r="H1366" s="693">
        <f t="shared" si="1003"/>
        <v>0</v>
      </c>
      <c r="I1366" s="596">
        <f>(I1365/60)</f>
        <v>1.1</v>
      </c>
      <c r="J1366" s="647" t="s">
        <v>206</v>
      </c>
      <c r="K1366" s="701" t="s">
        <v>77</v>
      </c>
      <c r="L1366" s="692">
        <v>15.0</v>
      </c>
      <c r="M1366" s="701">
        <f>(L1366-H1366-H1367)-R1366</f>
        <v>0</v>
      </c>
      <c r="N1366" s="692">
        <v>15.0</v>
      </c>
      <c r="O1366" s="701">
        <f>SUM(M1366,N1366)</f>
        <v>15</v>
      </c>
      <c r="P1366" s="701"/>
      <c r="Q1366" s="692"/>
      <c r="R1366" s="1595"/>
      <c r="S1366" s="1532"/>
      <c r="T1366" s="1532"/>
      <c r="U1366" s="1532"/>
      <c r="V1366" s="1532"/>
      <c r="W1366" s="1532"/>
      <c r="X1366" s="1532"/>
      <c r="Y1366" s="1532"/>
      <c r="Z1366" s="1532"/>
      <c r="AA1366" s="1532"/>
      <c r="AB1366" s="1532"/>
    </row>
    <row r="1367">
      <c r="A1367" s="1714" t="s">
        <v>78</v>
      </c>
      <c r="B1367" s="692">
        <v>0.0</v>
      </c>
      <c r="C1367" s="692">
        <v>8.0</v>
      </c>
      <c r="D1367" s="692">
        <v>7.0</v>
      </c>
      <c r="E1367" s="692">
        <v>0.0</v>
      </c>
      <c r="F1367" s="692">
        <v>0.0</v>
      </c>
      <c r="G1367" s="690">
        <v>0.0</v>
      </c>
      <c r="H1367" s="693">
        <f t="shared" si="1003"/>
        <v>15</v>
      </c>
      <c r="I1367" s="701"/>
      <c r="J1367" s="647" t="s">
        <v>206</v>
      </c>
      <c r="K1367" s="701" t="s">
        <v>78</v>
      </c>
      <c r="L1367" s="692" t="str">
        <f>O785</f>
        <v>-</v>
      </c>
      <c r="M1367" s="701" t="s">
        <v>79</v>
      </c>
      <c r="N1367" s="692" t="s">
        <v>79</v>
      </c>
      <c r="O1367" s="701" t="s">
        <v>79</v>
      </c>
      <c r="P1367" s="701"/>
      <c r="Q1367" s="701"/>
      <c r="R1367" s="1595"/>
      <c r="S1367" s="1532"/>
      <c r="T1367" s="1532"/>
      <c r="U1367" s="1532"/>
      <c r="V1367" s="1532"/>
      <c r="W1367" s="1532"/>
      <c r="X1367" s="1532"/>
      <c r="Y1367" s="1532"/>
      <c r="Z1367" s="1532"/>
      <c r="AA1367" s="1532"/>
      <c r="AB1367" s="1532"/>
    </row>
    <row r="1368">
      <c r="A1368" s="1714" t="s">
        <v>446</v>
      </c>
      <c r="B1368" s="692">
        <v>0.0</v>
      </c>
      <c r="C1368" s="692">
        <v>1.0</v>
      </c>
      <c r="D1368" s="692">
        <v>7.0</v>
      </c>
      <c r="E1368" s="692">
        <v>0.0</v>
      </c>
      <c r="F1368" s="692">
        <v>1.0</v>
      </c>
      <c r="G1368" s="690">
        <v>0.0</v>
      </c>
      <c r="H1368" s="693">
        <f t="shared" ref="H1368:H1370" si="1004">sum(B1368:G1368)</f>
        <v>9</v>
      </c>
      <c r="I1368" s="701"/>
      <c r="J1368" s="729" t="s">
        <v>206</v>
      </c>
      <c r="K1368" s="701" t="s">
        <v>446</v>
      </c>
      <c r="L1368" s="692">
        <v>10.0</v>
      </c>
      <c r="M1368" s="701">
        <f>(L1368-H1368)-R1368</f>
        <v>1</v>
      </c>
      <c r="N1368" s="692">
        <v>5.0</v>
      </c>
      <c r="O1368" s="701">
        <f t="shared" ref="O1368:O1369" si="1005">SUM(M1368,N1368)</f>
        <v>6</v>
      </c>
      <c r="P1368" s="701"/>
      <c r="Q1368" s="692"/>
      <c r="R1368" s="1595"/>
      <c r="S1368" s="1532"/>
      <c r="T1368" s="1532"/>
      <c r="U1368" s="1532"/>
      <c r="V1368" s="1532"/>
      <c r="W1368" s="1532"/>
      <c r="X1368" s="1532"/>
      <c r="Y1368" s="1532"/>
      <c r="Z1368" s="1532"/>
      <c r="AA1368" s="1532"/>
      <c r="AB1368" s="1532"/>
    </row>
    <row r="1369">
      <c r="A1369" s="1814" t="s">
        <v>751</v>
      </c>
      <c r="B1369" s="692">
        <v>0.0</v>
      </c>
      <c r="C1369" s="692">
        <v>0.0</v>
      </c>
      <c r="D1369" s="692">
        <v>0.0</v>
      </c>
      <c r="E1369" s="692">
        <v>0.0</v>
      </c>
      <c r="F1369" s="692">
        <v>0.0</v>
      </c>
      <c r="G1369" s="690">
        <v>0.0</v>
      </c>
      <c r="H1369" s="693">
        <f t="shared" si="1004"/>
        <v>0</v>
      </c>
      <c r="I1369" s="701"/>
      <c r="J1369" s="647" t="s">
        <v>206</v>
      </c>
      <c r="K1369" s="1814" t="s">
        <v>751</v>
      </c>
      <c r="L1369" s="692">
        <f>O787</f>
        <v>0</v>
      </c>
      <c r="M1369" s="701">
        <f t="shared" ref="M1369:M1370" si="1006">(L1369-H1369)</f>
        <v>0</v>
      </c>
      <c r="N1369" s="692">
        <v>10.0</v>
      </c>
      <c r="O1369" s="701">
        <f t="shared" si="1005"/>
        <v>10</v>
      </c>
      <c r="P1369" s="701"/>
      <c r="Q1369" s="701"/>
      <c r="R1369" s="1595"/>
      <c r="S1369" s="1532"/>
      <c r="T1369" s="1532"/>
      <c r="U1369" s="1532"/>
      <c r="V1369" s="1532"/>
      <c r="W1369" s="1532"/>
      <c r="X1369" s="1532"/>
      <c r="Y1369" s="1532"/>
      <c r="Z1369" s="1532"/>
      <c r="AA1369" s="1532"/>
      <c r="AB1369" s="1532"/>
    </row>
    <row r="1370">
      <c r="A1370" s="1714" t="s">
        <v>80</v>
      </c>
      <c r="B1370" s="692">
        <v>1.0</v>
      </c>
      <c r="C1370" s="692">
        <v>0.0</v>
      </c>
      <c r="D1370" s="692">
        <v>3.0</v>
      </c>
      <c r="E1370" s="692">
        <v>1.0</v>
      </c>
      <c r="F1370" s="692">
        <v>1.0</v>
      </c>
      <c r="G1370" s="690">
        <v>0.0</v>
      </c>
      <c r="H1370" s="693">
        <f t="shared" si="1004"/>
        <v>6</v>
      </c>
      <c r="I1370" s="701"/>
      <c r="J1370" s="647" t="s">
        <v>206</v>
      </c>
      <c r="K1370" s="701" t="s">
        <v>80</v>
      </c>
      <c r="L1370" s="692">
        <v>23.0</v>
      </c>
      <c r="M1370" s="701">
        <f t="shared" si="1006"/>
        <v>17</v>
      </c>
      <c r="N1370" s="692">
        <v>0.0</v>
      </c>
      <c r="O1370" s="701">
        <f>sum(M1370,N1370)</f>
        <v>17</v>
      </c>
      <c r="P1370" s="701"/>
      <c r="Q1370" s="692" t="s">
        <v>858</v>
      </c>
      <c r="R1370" s="1595"/>
      <c r="S1370" s="1532"/>
      <c r="T1370" s="1532"/>
      <c r="U1370" s="1532"/>
      <c r="V1370" s="1532"/>
      <c r="W1370" s="1532"/>
      <c r="X1370" s="1532"/>
      <c r="Y1370" s="1532"/>
      <c r="Z1370" s="1532"/>
      <c r="AA1370" s="1532"/>
      <c r="AB1370" s="1532"/>
    </row>
    <row r="1371">
      <c r="A1371" s="1765" t="s">
        <v>859</v>
      </c>
      <c r="B1371" s="1760">
        <v>0.0</v>
      </c>
      <c r="C1371" s="1760">
        <v>0.0</v>
      </c>
      <c r="D1371" s="1760">
        <v>0.0</v>
      </c>
      <c r="E1371" s="1760">
        <v>0.0</v>
      </c>
      <c r="F1371" s="1760">
        <v>0.0</v>
      </c>
      <c r="G1371" s="1760">
        <v>0.0</v>
      </c>
      <c r="H1371" s="1761">
        <f t="shared" ref="H1371:H1373" si="1007">SUM(B1371:G1371)</f>
        <v>0</v>
      </c>
      <c r="I1371" s="1762">
        <f>SUM(H1371:H1375)</f>
        <v>0</v>
      </c>
      <c r="J1371" s="729"/>
      <c r="K1371" s="1765" t="s">
        <v>860</v>
      </c>
      <c r="L1371" s="1765">
        <f t="shared" ref="L1371:L1376" si="1008">O789</f>
        <v>47</v>
      </c>
      <c r="M1371" s="1762">
        <f>(L1371-H1371)-R1371</f>
        <v>47</v>
      </c>
      <c r="N1371" s="1765">
        <v>0.0</v>
      </c>
      <c r="O1371" s="1762">
        <f t="shared" ref="O1371:O1372" si="1009">SUM(M1371,N1371)</f>
        <v>47</v>
      </c>
      <c r="P1371" s="1762"/>
      <c r="Q1371" s="1765"/>
      <c r="R1371" s="1765"/>
      <c r="S1371" s="1532"/>
      <c r="T1371" s="1532"/>
      <c r="U1371" s="1532"/>
      <c r="V1371" s="1532"/>
      <c r="W1371" s="1532"/>
      <c r="X1371" s="1532"/>
      <c r="Y1371" s="1532"/>
      <c r="Z1371" s="1532"/>
      <c r="AA1371" s="1532"/>
      <c r="AB1371" s="1532"/>
    </row>
    <row r="1372">
      <c r="A1372" s="1714" t="s">
        <v>77</v>
      </c>
      <c r="B1372" s="692">
        <v>0.0</v>
      </c>
      <c r="C1372" s="692">
        <v>0.0</v>
      </c>
      <c r="D1372" s="692">
        <v>0.0</v>
      </c>
      <c r="E1372" s="692">
        <v>0.0</v>
      </c>
      <c r="F1372" s="692">
        <v>0.0</v>
      </c>
      <c r="G1372" s="690">
        <v>0.0</v>
      </c>
      <c r="H1372" s="693">
        <f t="shared" si="1007"/>
        <v>0</v>
      </c>
      <c r="I1372" s="596">
        <f>(I1371/60)</f>
        <v>0</v>
      </c>
      <c r="J1372" s="729"/>
      <c r="K1372" s="701" t="s">
        <v>77</v>
      </c>
      <c r="L1372" s="692">
        <f t="shared" si="1008"/>
        <v>15</v>
      </c>
      <c r="M1372" s="701">
        <f>(L1372-H1372-H1373)-R1372</f>
        <v>15</v>
      </c>
      <c r="N1372" s="692">
        <v>0.0</v>
      </c>
      <c r="O1372" s="701">
        <f t="shared" si="1009"/>
        <v>15</v>
      </c>
      <c r="P1372" s="701"/>
      <c r="Q1372" s="692"/>
      <c r="R1372" s="1595"/>
      <c r="S1372" s="1532"/>
      <c r="T1372" s="1532"/>
      <c r="U1372" s="1532"/>
      <c r="V1372" s="1532"/>
      <c r="W1372" s="1532"/>
      <c r="X1372" s="1532"/>
      <c r="Y1372" s="1532"/>
      <c r="Z1372" s="1532"/>
      <c r="AA1372" s="1532"/>
      <c r="AB1372" s="1532"/>
    </row>
    <row r="1373">
      <c r="A1373" s="1714" t="s">
        <v>78</v>
      </c>
      <c r="B1373" s="692">
        <v>0.0</v>
      </c>
      <c r="C1373" s="692">
        <v>0.0</v>
      </c>
      <c r="D1373" s="692">
        <v>0.0</v>
      </c>
      <c r="E1373" s="692">
        <v>0.0</v>
      </c>
      <c r="F1373" s="692">
        <v>0.0</v>
      </c>
      <c r="G1373" s="690">
        <v>0.0</v>
      </c>
      <c r="H1373" s="693">
        <f t="shared" si="1007"/>
        <v>0</v>
      </c>
      <c r="I1373" s="701"/>
      <c r="J1373" s="647"/>
      <c r="K1373" s="701" t="s">
        <v>78</v>
      </c>
      <c r="L1373" s="692" t="str">
        <f t="shared" si="1008"/>
        <v>-</v>
      </c>
      <c r="M1373" s="701" t="s">
        <v>79</v>
      </c>
      <c r="N1373" s="692" t="s">
        <v>79</v>
      </c>
      <c r="O1373" s="701" t="s">
        <v>79</v>
      </c>
      <c r="P1373" s="701"/>
      <c r="Q1373" s="701"/>
      <c r="R1373" s="1595"/>
      <c r="S1373" s="1532"/>
      <c r="T1373" s="1532"/>
      <c r="U1373" s="1532"/>
      <c r="V1373" s="1532"/>
      <c r="W1373" s="1532"/>
      <c r="X1373" s="1532"/>
      <c r="Y1373" s="1532"/>
      <c r="Z1373" s="1532"/>
      <c r="AA1373" s="1532"/>
      <c r="AB1373" s="1532"/>
    </row>
    <row r="1374">
      <c r="A1374" s="1714" t="s">
        <v>446</v>
      </c>
      <c r="B1374" s="692">
        <v>0.0</v>
      </c>
      <c r="C1374" s="692">
        <v>0.0</v>
      </c>
      <c r="D1374" s="692">
        <v>0.0</v>
      </c>
      <c r="E1374" s="692">
        <v>0.0</v>
      </c>
      <c r="F1374" s="692">
        <v>0.0</v>
      </c>
      <c r="G1374" s="690">
        <v>0.0</v>
      </c>
      <c r="H1374" s="693">
        <f t="shared" ref="H1374:H1375" si="1010">sum(B1374:G1374)</f>
        <v>0</v>
      </c>
      <c r="I1374" s="701"/>
      <c r="J1374" s="647"/>
      <c r="K1374" s="701" t="s">
        <v>446</v>
      </c>
      <c r="L1374" s="692">
        <f t="shared" si="1008"/>
        <v>10</v>
      </c>
      <c r="M1374" s="701">
        <f>(L1374-H1374)-R1374</f>
        <v>10</v>
      </c>
      <c r="N1374" s="692">
        <v>0.0</v>
      </c>
      <c r="O1374" s="701">
        <f t="shared" ref="O1374:O1375" si="1011">SUM(M1374,N1374)</f>
        <v>10</v>
      </c>
      <c r="P1374" s="701"/>
      <c r="Q1374" s="701"/>
      <c r="R1374" s="1595"/>
      <c r="S1374" s="1532"/>
      <c r="T1374" s="1532"/>
      <c r="U1374" s="1532"/>
      <c r="V1374" s="1532"/>
      <c r="W1374" s="1532"/>
      <c r="X1374" s="1532"/>
      <c r="Y1374" s="1532"/>
      <c r="Z1374" s="1532"/>
      <c r="AA1374" s="1532"/>
      <c r="AB1374" s="1532"/>
    </row>
    <row r="1375">
      <c r="A1375" s="1814" t="s">
        <v>751</v>
      </c>
      <c r="B1375" s="692">
        <v>0.0</v>
      </c>
      <c r="C1375" s="692">
        <v>0.0</v>
      </c>
      <c r="D1375" s="692">
        <v>0.0</v>
      </c>
      <c r="E1375" s="692">
        <v>0.0</v>
      </c>
      <c r="F1375" s="702">
        <v>0.0</v>
      </c>
      <c r="G1375" s="690">
        <v>0.0</v>
      </c>
      <c r="H1375" s="693">
        <f t="shared" si="1010"/>
        <v>0</v>
      </c>
      <c r="I1375" s="701"/>
      <c r="J1375" s="647"/>
      <c r="K1375" s="1814" t="s">
        <v>751</v>
      </c>
      <c r="L1375" s="692">
        <f t="shared" si="1008"/>
        <v>0</v>
      </c>
      <c r="M1375" s="701">
        <f t="shared" ref="M1375:M1376" si="1012">(L1375-H1375)</f>
        <v>0</v>
      </c>
      <c r="N1375" s="692">
        <v>0.0</v>
      </c>
      <c r="O1375" s="701">
        <f t="shared" si="1011"/>
        <v>0</v>
      </c>
      <c r="P1375" s="701"/>
      <c r="Q1375" s="701"/>
      <c r="R1375" s="1595"/>
      <c r="S1375" s="1532"/>
      <c r="T1375" s="1532"/>
      <c r="U1375" s="1532"/>
      <c r="V1375" s="1532"/>
      <c r="W1375" s="1532"/>
      <c r="X1375" s="1532"/>
      <c r="Y1375" s="1532"/>
      <c r="Z1375" s="1532"/>
      <c r="AA1375" s="1532"/>
      <c r="AB1375" s="1532"/>
    </row>
    <row r="1376">
      <c r="A1376" s="1714" t="s">
        <v>80</v>
      </c>
      <c r="B1376" s="692">
        <v>0.0</v>
      </c>
      <c r="C1376" s="692">
        <v>0.0</v>
      </c>
      <c r="D1376" s="692">
        <v>0.0</v>
      </c>
      <c r="E1376" s="692">
        <v>0.0</v>
      </c>
      <c r="F1376" s="702">
        <v>0.0</v>
      </c>
      <c r="G1376" s="690">
        <v>0.0</v>
      </c>
      <c r="H1376" s="693">
        <f>SUM(B1376:G1376)</f>
        <v>0</v>
      </c>
      <c r="I1376" s="701"/>
      <c r="J1376" s="647"/>
      <c r="K1376" s="701" t="s">
        <v>80</v>
      </c>
      <c r="L1376" s="692">
        <f t="shared" si="1008"/>
        <v>23</v>
      </c>
      <c r="M1376" s="701">
        <f t="shared" si="1012"/>
        <v>23</v>
      </c>
      <c r="N1376" s="692">
        <v>0.0</v>
      </c>
      <c r="O1376" s="701">
        <f>sum(M1376,N1376)</f>
        <v>23</v>
      </c>
      <c r="P1376" s="701"/>
      <c r="Q1376" s="701"/>
      <c r="R1376" s="1595"/>
      <c r="S1376" s="1532"/>
      <c r="T1376" s="1532"/>
      <c r="U1376" s="1532"/>
      <c r="V1376" s="1532"/>
      <c r="W1376" s="1532"/>
      <c r="X1376" s="1532"/>
      <c r="Y1376" s="1532"/>
      <c r="Z1376" s="1532"/>
      <c r="AA1376" s="1532"/>
      <c r="AB1376" s="1532"/>
    </row>
    <row r="1377">
      <c r="A1377" s="1757" t="s">
        <v>75</v>
      </c>
      <c r="B1377" s="1758">
        <f t="shared" ref="B1377:G1377" si="1013"> SUM(B1378:B1382,B1384:B1388,B1390:B1394,B1396:B1400,B1402:B1406,B1408:B1412)</f>
        <v>23</v>
      </c>
      <c r="C1377" s="1758">
        <f t="shared" si="1013"/>
        <v>13</v>
      </c>
      <c r="D1377" s="1758">
        <f t="shared" si="1013"/>
        <v>10</v>
      </c>
      <c r="E1377" s="1758">
        <f t="shared" si="1013"/>
        <v>32</v>
      </c>
      <c r="F1377" s="1758">
        <f t="shared" si="1013"/>
        <v>42</v>
      </c>
      <c r="G1377" s="1758">
        <f t="shared" si="1013"/>
        <v>3</v>
      </c>
      <c r="H1377" s="1758">
        <f>SUM(H1378:H1381,H1384:H1387,H1390:H1393,H1396:H1399,H1402:H1405,H1408:H1412)</f>
        <v>123</v>
      </c>
      <c r="I1377" s="1758"/>
      <c r="J1377" s="1812"/>
      <c r="K1377" s="1758" t="s">
        <v>75</v>
      </c>
      <c r="L1377" s="1758"/>
      <c r="M1377" s="1758"/>
      <c r="N1377" s="1758"/>
      <c r="O1377" s="1758"/>
      <c r="P1377" s="1758"/>
      <c r="Q1377" s="1758"/>
      <c r="R1377" s="1758"/>
      <c r="S1377" s="1532"/>
      <c r="T1377" s="1532"/>
      <c r="U1377" s="1532"/>
      <c r="V1377" s="1532"/>
      <c r="W1377" s="1532"/>
      <c r="X1377" s="1532"/>
      <c r="Y1377" s="1532"/>
      <c r="Z1377" s="1532"/>
      <c r="AA1377" s="1532"/>
      <c r="AB1377" s="1532"/>
    </row>
    <row r="1378">
      <c r="A1378" s="1759" t="s">
        <v>152</v>
      </c>
      <c r="B1378" s="1760">
        <v>12.0</v>
      </c>
      <c r="C1378" s="1760">
        <v>9.0</v>
      </c>
      <c r="D1378" s="1760">
        <v>0.0</v>
      </c>
      <c r="E1378" s="1760">
        <v>0.0</v>
      </c>
      <c r="F1378" s="1760">
        <v>13.0</v>
      </c>
      <c r="G1378" s="1760">
        <v>3.0</v>
      </c>
      <c r="H1378" s="1761">
        <f t="shared" ref="H1378:H1380" si="1014">SUM(B1378:G1378)</f>
        <v>37</v>
      </c>
      <c r="I1378" s="1762">
        <f>SUM(H1378:H1382)</f>
        <v>47</v>
      </c>
      <c r="J1378" s="647"/>
      <c r="K1378" s="1764" t="s">
        <v>152</v>
      </c>
      <c r="L1378" s="1765">
        <f t="shared" ref="L1378:L1401" si="1015">O796</f>
        <v>59</v>
      </c>
      <c r="M1378" s="1762">
        <f>(L1378-H1378)-R1378</f>
        <v>22</v>
      </c>
      <c r="N1378" s="1765">
        <v>45.0</v>
      </c>
      <c r="O1378" s="1762">
        <f t="shared" ref="O1378:O1379" si="1016">SUM(M1378,N1378)</f>
        <v>67</v>
      </c>
      <c r="P1378" s="1817" t="s">
        <v>4</v>
      </c>
      <c r="Q1378" s="1762"/>
      <c r="R1378" s="1762"/>
      <c r="S1378" s="1532"/>
      <c r="T1378" s="1532"/>
      <c r="U1378" s="1532"/>
      <c r="V1378" s="1532"/>
      <c r="W1378" s="1532"/>
      <c r="X1378" s="1532"/>
      <c r="Y1378" s="1532"/>
      <c r="Z1378" s="1532"/>
      <c r="AA1378" s="1532"/>
      <c r="AB1378" s="1532"/>
    </row>
    <row r="1379">
      <c r="A1379" s="1714" t="s">
        <v>77</v>
      </c>
      <c r="B1379" s="692">
        <v>0.0</v>
      </c>
      <c r="C1379" s="692">
        <v>1.0</v>
      </c>
      <c r="D1379" s="692">
        <v>0.0</v>
      </c>
      <c r="E1379" s="692">
        <v>2.0</v>
      </c>
      <c r="F1379" s="692">
        <v>1.0</v>
      </c>
      <c r="G1379" s="690">
        <v>0.0</v>
      </c>
      <c r="H1379" s="693">
        <f t="shared" si="1014"/>
        <v>4</v>
      </c>
      <c r="I1379" s="596">
        <f>(I1378/61)</f>
        <v>0.7704918033</v>
      </c>
      <c r="J1379" s="647"/>
      <c r="K1379" s="701" t="s">
        <v>77</v>
      </c>
      <c r="L1379" s="692">
        <f t="shared" si="1015"/>
        <v>13</v>
      </c>
      <c r="M1379" s="701">
        <f>(L1379-H1379-H1380)-R1379</f>
        <v>6</v>
      </c>
      <c r="N1379" s="692">
        <v>4.0</v>
      </c>
      <c r="O1379" s="701">
        <f t="shared" si="1016"/>
        <v>10</v>
      </c>
      <c r="P1379" s="701"/>
      <c r="Q1379" s="701"/>
      <c r="R1379" s="1595"/>
      <c r="S1379" s="1532"/>
      <c r="T1379" s="1532"/>
      <c r="U1379" s="1532"/>
      <c r="V1379" s="1532"/>
      <c r="W1379" s="1532"/>
      <c r="X1379" s="1532"/>
      <c r="Y1379" s="1532"/>
      <c r="Z1379" s="1532"/>
      <c r="AA1379" s="1532"/>
      <c r="AB1379" s="1532"/>
    </row>
    <row r="1380">
      <c r="A1380" s="1714" t="s">
        <v>78</v>
      </c>
      <c r="B1380" s="692">
        <v>3.0</v>
      </c>
      <c r="C1380" s="692">
        <v>0.0</v>
      </c>
      <c r="D1380" s="692">
        <v>0.0</v>
      </c>
      <c r="E1380" s="692">
        <v>0.0</v>
      </c>
      <c r="F1380" s="692">
        <v>0.0</v>
      </c>
      <c r="G1380" s="690">
        <v>0.0</v>
      </c>
      <c r="H1380" s="693">
        <f t="shared" si="1014"/>
        <v>3</v>
      </c>
      <c r="I1380" s="701"/>
      <c r="J1380" s="647"/>
      <c r="K1380" s="701" t="s">
        <v>78</v>
      </c>
      <c r="L1380" s="692" t="str">
        <f t="shared" si="1015"/>
        <v>-</v>
      </c>
      <c r="M1380" s="701" t="s">
        <v>79</v>
      </c>
      <c r="N1380" s="692"/>
      <c r="O1380" s="701" t="s">
        <v>79</v>
      </c>
      <c r="P1380" s="701"/>
      <c r="Q1380" s="701"/>
      <c r="R1380" s="1595"/>
      <c r="S1380" s="1532"/>
      <c r="T1380" s="1532"/>
      <c r="U1380" s="1532"/>
      <c r="V1380" s="1532"/>
      <c r="W1380" s="1532"/>
      <c r="X1380" s="1532"/>
      <c r="Y1380" s="1532"/>
      <c r="Z1380" s="1532"/>
      <c r="AA1380" s="1532"/>
      <c r="AB1380" s="1532"/>
    </row>
    <row r="1381">
      <c r="A1381" s="1714" t="s">
        <v>446</v>
      </c>
      <c r="B1381" s="692">
        <v>0.0</v>
      </c>
      <c r="C1381" s="692">
        <v>0.0</v>
      </c>
      <c r="D1381" s="692">
        <v>0.0</v>
      </c>
      <c r="E1381" s="692">
        <v>1.0</v>
      </c>
      <c r="F1381" s="692">
        <v>2.0</v>
      </c>
      <c r="G1381" s="690">
        <v>0.0</v>
      </c>
      <c r="H1381" s="693">
        <f t="shared" ref="H1381:H1383" si="1017">sum(B1381:G1381)</f>
        <v>3</v>
      </c>
      <c r="I1381" s="701"/>
      <c r="J1381" s="647"/>
      <c r="K1381" s="701" t="s">
        <v>446</v>
      </c>
      <c r="L1381" s="692">
        <f t="shared" si="1015"/>
        <v>10</v>
      </c>
      <c r="M1381" s="701">
        <f>(L1381-H1381)-R1381</f>
        <v>7</v>
      </c>
      <c r="N1381" s="692">
        <v>0.0</v>
      </c>
      <c r="O1381" s="701">
        <f t="shared" ref="O1381:O1382" si="1018">SUM(M1381,N1381)</f>
        <v>7</v>
      </c>
      <c r="P1381" s="701"/>
      <c r="Q1381" s="701"/>
      <c r="R1381" s="1595"/>
      <c r="S1381" s="1532"/>
      <c r="T1381" s="1532"/>
      <c r="U1381" s="1532"/>
      <c r="V1381" s="1532"/>
      <c r="W1381" s="1532"/>
      <c r="X1381" s="1532"/>
      <c r="Y1381" s="1532"/>
      <c r="Z1381" s="1532"/>
      <c r="AA1381" s="1532"/>
      <c r="AB1381" s="1532"/>
    </row>
    <row r="1382">
      <c r="A1382" s="1814" t="s">
        <v>751</v>
      </c>
      <c r="B1382" s="692">
        <v>0.0</v>
      </c>
      <c r="C1382" s="692">
        <v>0.0</v>
      </c>
      <c r="D1382" s="692">
        <v>0.0</v>
      </c>
      <c r="E1382" s="692">
        <v>0.0</v>
      </c>
      <c r="F1382" s="692">
        <v>0.0</v>
      </c>
      <c r="G1382" s="690">
        <v>0.0</v>
      </c>
      <c r="H1382" s="693">
        <f t="shared" si="1017"/>
        <v>0</v>
      </c>
      <c r="I1382" s="701"/>
      <c r="J1382" s="647"/>
      <c r="K1382" s="1814" t="s">
        <v>751</v>
      </c>
      <c r="L1382" s="692">
        <f t="shared" si="1015"/>
        <v>0</v>
      </c>
      <c r="M1382" s="701">
        <f t="shared" ref="M1382:M1383" si="1019">(L1382-H1382)</f>
        <v>0</v>
      </c>
      <c r="N1382" s="692">
        <v>10.0</v>
      </c>
      <c r="O1382" s="701">
        <f t="shared" si="1018"/>
        <v>10</v>
      </c>
      <c r="P1382" s="701"/>
      <c r="Q1382" s="701"/>
      <c r="R1382" s="1595"/>
      <c r="S1382" s="1532"/>
      <c r="T1382" s="1532"/>
      <c r="U1382" s="1532"/>
      <c r="V1382" s="1532"/>
      <c r="W1382" s="1532"/>
      <c r="X1382" s="1532"/>
      <c r="Y1382" s="1532"/>
      <c r="Z1382" s="1532"/>
      <c r="AA1382" s="1532"/>
      <c r="AB1382" s="1532"/>
    </row>
    <row r="1383">
      <c r="A1383" s="1714" t="s">
        <v>80</v>
      </c>
      <c r="B1383" s="692">
        <v>1.0</v>
      </c>
      <c r="C1383" s="692">
        <v>0.0</v>
      </c>
      <c r="D1383" s="692">
        <v>0.0</v>
      </c>
      <c r="E1383" s="692">
        <v>3.0</v>
      </c>
      <c r="F1383" s="692">
        <v>0.0</v>
      </c>
      <c r="G1383" s="690">
        <v>0.0</v>
      </c>
      <c r="H1383" s="693">
        <f t="shared" si="1017"/>
        <v>4</v>
      </c>
      <c r="I1383" s="701"/>
      <c r="J1383" s="647"/>
      <c r="K1383" s="701" t="s">
        <v>80</v>
      </c>
      <c r="L1383" s="692">
        <f t="shared" si="1015"/>
        <v>33</v>
      </c>
      <c r="M1383" s="701">
        <f t="shared" si="1019"/>
        <v>29</v>
      </c>
      <c r="N1383" s="692">
        <v>0.0</v>
      </c>
      <c r="O1383" s="701">
        <f>sum(M1383,N1383)</f>
        <v>29</v>
      </c>
      <c r="P1383" s="701"/>
      <c r="Q1383" s="701"/>
      <c r="R1383" s="1595"/>
      <c r="S1383" s="1532"/>
      <c r="T1383" s="1532"/>
      <c r="U1383" s="1532"/>
      <c r="V1383" s="1532"/>
      <c r="W1383" s="1532"/>
      <c r="X1383" s="1532"/>
      <c r="Y1383" s="1532"/>
      <c r="Z1383" s="1532"/>
      <c r="AA1383" s="1532"/>
      <c r="AB1383" s="1532"/>
    </row>
    <row r="1384">
      <c r="A1384" s="1715" t="s">
        <v>521</v>
      </c>
      <c r="B1384" s="1765">
        <v>0.0</v>
      </c>
      <c r="C1384" s="1765">
        <v>0.0</v>
      </c>
      <c r="D1384" s="1765">
        <v>1.0</v>
      </c>
      <c r="E1384" s="1765">
        <v>0.0</v>
      </c>
      <c r="F1384" s="1765">
        <v>3.0</v>
      </c>
      <c r="G1384" s="1760">
        <v>0.0</v>
      </c>
      <c r="H1384" s="1761">
        <f t="shared" ref="H1384:H1386" si="1020">SUM(B1384:G1384)</f>
        <v>4</v>
      </c>
      <c r="I1384" s="1762">
        <f>SUM(H1384:H1388)</f>
        <v>5</v>
      </c>
      <c r="J1384" s="647"/>
      <c r="K1384" s="1762" t="s">
        <v>521</v>
      </c>
      <c r="L1384" s="1765">
        <f t="shared" si="1015"/>
        <v>14</v>
      </c>
      <c r="M1384" s="1762">
        <f>(L1384-H1384)-R1384</f>
        <v>10</v>
      </c>
      <c r="N1384" s="1765">
        <v>10.0</v>
      </c>
      <c r="O1384" s="1762">
        <f t="shared" ref="O1384:O1385" si="1021">SUM(M1384,N1384)</f>
        <v>20</v>
      </c>
      <c r="P1384" s="1817" t="s">
        <v>2</v>
      </c>
      <c r="Q1384" s="1762"/>
      <c r="R1384" s="1762"/>
      <c r="S1384" s="1532"/>
      <c r="T1384" s="1532"/>
      <c r="U1384" s="1532"/>
      <c r="V1384" s="1532"/>
      <c r="W1384" s="1532"/>
      <c r="X1384" s="1532"/>
      <c r="Y1384" s="1532"/>
      <c r="Z1384" s="1532"/>
      <c r="AA1384" s="1532"/>
      <c r="AB1384" s="1532"/>
    </row>
    <row r="1385">
      <c r="A1385" s="1714" t="s">
        <v>77</v>
      </c>
      <c r="B1385" s="692">
        <v>0.0</v>
      </c>
      <c r="C1385" s="692">
        <v>0.0</v>
      </c>
      <c r="D1385" s="692">
        <v>0.0</v>
      </c>
      <c r="E1385" s="692">
        <v>0.0</v>
      </c>
      <c r="F1385" s="692">
        <v>0.0</v>
      </c>
      <c r="G1385" s="692">
        <v>0.0</v>
      </c>
      <c r="H1385" s="693">
        <f t="shared" si="1020"/>
        <v>0</v>
      </c>
      <c r="I1385" s="596">
        <f>(I1384/60)</f>
        <v>0.08333333333</v>
      </c>
      <c r="J1385" s="647"/>
      <c r="K1385" s="701" t="s">
        <v>77</v>
      </c>
      <c r="L1385" s="692">
        <f t="shared" si="1015"/>
        <v>0</v>
      </c>
      <c r="M1385" s="701">
        <f>(L1385-H1385-H1386)-R1385</f>
        <v>0</v>
      </c>
      <c r="N1385" s="692">
        <v>5.0</v>
      </c>
      <c r="O1385" s="701">
        <f t="shared" si="1021"/>
        <v>5</v>
      </c>
      <c r="P1385" s="701"/>
      <c r="Q1385" s="701"/>
      <c r="R1385" s="1595"/>
      <c r="S1385" s="1532"/>
      <c r="T1385" s="1532"/>
      <c r="U1385" s="1532"/>
      <c r="V1385" s="1532"/>
      <c r="W1385" s="1532"/>
      <c r="X1385" s="1532"/>
      <c r="Y1385" s="1532"/>
      <c r="Z1385" s="1532"/>
      <c r="AA1385" s="1532"/>
      <c r="AB1385" s="1532"/>
    </row>
    <row r="1386">
      <c r="A1386" s="1714" t="s">
        <v>78</v>
      </c>
      <c r="B1386" s="692">
        <v>0.0</v>
      </c>
      <c r="C1386" s="692">
        <v>0.0</v>
      </c>
      <c r="D1386" s="692">
        <v>0.0</v>
      </c>
      <c r="E1386" s="692">
        <v>0.0</v>
      </c>
      <c r="F1386" s="692">
        <v>0.0</v>
      </c>
      <c r="G1386" s="692">
        <v>0.0</v>
      </c>
      <c r="H1386" s="693">
        <f t="shared" si="1020"/>
        <v>0</v>
      </c>
      <c r="I1386" s="701"/>
      <c r="J1386" s="647"/>
      <c r="K1386" s="701" t="s">
        <v>78</v>
      </c>
      <c r="L1386" s="692" t="str">
        <f t="shared" si="1015"/>
        <v>-</v>
      </c>
      <c r="M1386" s="701" t="s">
        <v>79</v>
      </c>
      <c r="N1386" s="692" t="s">
        <v>79</v>
      </c>
      <c r="O1386" s="701" t="s">
        <v>79</v>
      </c>
      <c r="P1386" s="701"/>
      <c r="Q1386" s="701"/>
      <c r="R1386" s="1595"/>
      <c r="S1386" s="1532"/>
      <c r="T1386" s="1532"/>
      <c r="U1386" s="1532"/>
      <c r="V1386" s="1532"/>
      <c r="W1386" s="1532"/>
      <c r="X1386" s="1532"/>
      <c r="Y1386" s="1532"/>
      <c r="Z1386" s="1532"/>
      <c r="AA1386" s="1532"/>
      <c r="AB1386" s="1532"/>
    </row>
    <row r="1387">
      <c r="A1387" s="1714" t="s">
        <v>446</v>
      </c>
      <c r="B1387" s="692">
        <v>0.0</v>
      </c>
      <c r="C1387" s="692">
        <v>0.0</v>
      </c>
      <c r="D1387" s="692">
        <v>0.0</v>
      </c>
      <c r="E1387" s="692">
        <v>0.0</v>
      </c>
      <c r="F1387" s="692">
        <v>1.0</v>
      </c>
      <c r="G1387" s="692">
        <v>0.0</v>
      </c>
      <c r="H1387" s="693">
        <f t="shared" ref="H1387:H1389" si="1022">sum(B1387:G1387)</f>
        <v>1</v>
      </c>
      <c r="I1387" s="701"/>
      <c r="J1387" s="647"/>
      <c r="K1387" s="701" t="s">
        <v>446</v>
      </c>
      <c r="L1387" s="692">
        <f t="shared" si="1015"/>
        <v>6</v>
      </c>
      <c r="M1387" s="701">
        <f>(L1387-H1387)-R1387</f>
        <v>5</v>
      </c>
      <c r="N1387" s="692">
        <v>0.0</v>
      </c>
      <c r="O1387" s="701">
        <f t="shared" ref="O1387:O1388" si="1023">SUM(M1387,N1387)</f>
        <v>5</v>
      </c>
      <c r="P1387" s="701"/>
      <c r="Q1387" s="701"/>
      <c r="R1387" s="1595"/>
      <c r="S1387" s="1532"/>
      <c r="T1387" s="1532"/>
      <c r="U1387" s="1532"/>
      <c r="V1387" s="1532"/>
      <c r="W1387" s="1532"/>
      <c r="X1387" s="1532"/>
      <c r="Y1387" s="1532"/>
      <c r="Z1387" s="1532"/>
      <c r="AA1387" s="1532"/>
      <c r="AB1387" s="1532"/>
    </row>
    <row r="1388">
      <c r="A1388" s="1814" t="s">
        <v>751</v>
      </c>
      <c r="B1388" s="692">
        <v>0.0</v>
      </c>
      <c r="C1388" s="692">
        <v>0.0</v>
      </c>
      <c r="D1388" s="692">
        <v>0.0</v>
      </c>
      <c r="E1388" s="692">
        <v>0.0</v>
      </c>
      <c r="F1388" s="692">
        <v>0.0</v>
      </c>
      <c r="G1388" s="692">
        <v>0.0</v>
      </c>
      <c r="H1388" s="693">
        <f t="shared" si="1022"/>
        <v>0</v>
      </c>
      <c r="I1388" s="701"/>
      <c r="J1388" s="647"/>
      <c r="K1388" s="1814" t="s">
        <v>751</v>
      </c>
      <c r="L1388" s="692">
        <f t="shared" si="1015"/>
        <v>0</v>
      </c>
      <c r="M1388" s="701">
        <f t="shared" ref="M1388:M1389" si="1024">(L1388-H1388)</f>
        <v>0</v>
      </c>
      <c r="N1388" s="692">
        <v>10.0</v>
      </c>
      <c r="O1388" s="701">
        <f t="shared" si="1023"/>
        <v>10</v>
      </c>
      <c r="P1388" s="701"/>
      <c r="Q1388" s="701"/>
      <c r="R1388" s="1595"/>
      <c r="S1388" s="1532"/>
      <c r="T1388" s="1532"/>
      <c r="U1388" s="1532"/>
      <c r="V1388" s="1532"/>
      <c r="W1388" s="1532"/>
      <c r="X1388" s="1532"/>
      <c r="Y1388" s="1532"/>
      <c r="Z1388" s="1532"/>
      <c r="AA1388" s="1532"/>
      <c r="AB1388" s="1532"/>
    </row>
    <row r="1389">
      <c r="A1389" s="1714" t="s">
        <v>80</v>
      </c>
      <c r="B1389" s="692">
        <v>0.0</v>
      </c>
      <c r="C1389" s="692">
        <v>0.0</v>
      </c>
      <c r="D1389" s="692">
        <v>0.0</v>
      </c>
      <c r="E1389" s="692">
        <v>0.0</v>
      </c>
      <c r="F1389" s="692">
        <v>0.0</v>
      </c>
      <c r="G1389" s="692">
        <v>0.0</v>
      </c>
      <c r="H1389" s="693">
        <f t="shared" si="1022"/>
        <v>0</v>
      </c>
      <c r="I1389" s="701"/>
      <c r="J1389" s="729"/>
      <c r="K1389" s="701" t="s">
        <v>80</v>
      </c>
      <c r="L1389" s="692">
        <f t="shared" si="1015"/>
        <v>0</v>
      </c>
      <c r="M1389" s="701">
        <f t="shared" si="1024"/>
        <v>0</v>
      </c>
      <c r="N1389" s="692">
        <v>0.0</v>
      </c>
      <c r="O1389" s="701">
        <f>sum(M1389,N1389)</f>
        <v>0</v>
      </c>
      <c r="P1389" s="701"/>
      <c r="Q1389" s="692"/>
      <c r="R1389" s="1595"/>
      <c r="S1389" s="1532"/>
      <c r="T1389" s="1532"/>
      <c r="U1389" s="1532"/>
      <c r="V1389" s="1532"/>
      <c r="W1389" s="1532"/>
      <c r="X1389" s="1532"/>
      <c r="Y1389" s="1532"/>
      <c r="Z1389" s="1532"/>
      <c r="AA1389" s="1532"/>
      <c r="AB1389" s="1532"/>
    </row>
    <row r="1390">
      <c r="A1390" s="1762" t="s">
        <v>666</v>
      </c>
      <c r="B1390" s="1760">
        <v>8.0</v>
      </c>
      <c r="C1390" s="1760">
        <v>0.0</v>
      </c>
      <c r="D1390" s="1760">
        <v>0.0</v>
      </c>
      <c r="E1390" s="1760">
        <v>0.0</v>
      </c>
      <c r="F1390" s="1760">
        <v>0.0</v>
      </c>
      <c r="G1390" s="1760">
        <v>0.0</v>
      </c>
      <c r="H1390" s="1761">
        <f t="shared" ref="H1390:H1392" si="1025">SUM(B1390:G1390)</f>
        <v>8</v>
      </c>
      <c r="I1390" s="1762">
        <f>SUM(H1390:H1394)</f>
        <v>8</v>
      </c>
      <c r="J1390" s="647"/>
      <c r="K1390" s="1825" t="s">
        <v>666</v>
      </c>
      <c r="L1390" s="1765">
        <f t="shared" si="1015"/>
        <v>32</v>
      </c>
      <c r="M1390" s="1762">
        <f>(L1390-H1390)-R1390</f>
        <v>24</v>
      </c>
      <c r="N1390" s="1765">
        <v>0.0</v>
      </c>
      <c r="O1390" s="1762">
        <f t="shared" ref="O1390:O1391" si="1026">SUM(M1390,N1390)</f>
        <v>24</v>
      </c>
      <c r="P1390" s="1817" t="s">
        <v>3</v>
      </c>
      <c r="Q1390" s="1762"/>
      <c r="R1390" s="1762"/>
      <c r="S1390" s="1532"/>
      <c r="T1390" s="1532"/>
      <c r="U1390" s="1532"/>
      <c r="V1390" s="1532"/>
      <c r="W1390" s="1532"/>
      <c r="X1390" s="1532"/>
      <c r="Y1390" s="1532"/>
      <c r="Z1390" s="1532"/>
      <c r="AA1390" s="1532"/>
      <c r="AB1390" s="1532"/>
    </row>
    <row r="1391">
      <c r="A1391" s="1714" t="s">
        <v>77</v>
      </c>
      <c r="B1391" s="692">
        <v>0.0</v>
      </c>
      <c r="C1391" s="692">
        <v>0.0</v>
      </c>
      <c r="D1391" s="692">
        <v>0.0</v>
      </c>
      <c r="E1391" s="692">
        <v>0.0</v>
      </c>
      <c r="F1391" s="692">
        <v>0.0</v>
      </c>
      <c r="G1391" s="690">
        <v>0.0</v>
      </c>
      <c r="H1391" s="693">
        <f t="shared" si="1025"/>
        <v>0</v>
      </c>
      <c r="I1391" s="596">
        <f>(I1390/60)</f>
        <v>0.1333333333</v>
      </c>
      <c r="J1391" s="647"/>
      <c r="K1391" s="1714" t="s">
        <v>77</v>
      </c>
      <c r="L1391" s="692">
        <f t="shared" si="1015"/>
        <v>9</v>
      </c>
      <c r="M1391" s="701">
        <f>(L1391-H1391-H1392)-R1391</f>
        <v>9</v>
      </c>
      <c r="N1391" s="692">
        <v>0.0</v>
      </c>
      <c r="O1391" s="701">
        <f t="shared" si="1026"/>
        <v>9</v>
      </c>
      <c r="P1391" s="692"/>
      <c r="Q1391" s="701"/>
      <c r="R1391" s="1595"/>
      <c r="S1391" s="1532"/>
      <c r="T1391" s="1532"/>
      <c r="U1391" s="1532"/>
      <c r="V1391" s="1532"/>
      <c r="W1391" s="1532"/>
      <c r="X1391" s="1532"/>
      <c r="Y1391" s="1532"/>
      <c r="Z1391" s="1532"/>
      <c r="AA1391" s="1532"/>
      <c r="AB1391" s="1532"/>
    </row>
    <row r="1392">
      <c r="A1392" s="1714" t="s">
        <v>78</v>
      </c>
      <c r="B1392" s="692">
        <v>0.0</v>
      </c>
      <c r="C1392" s="692">
        <v>0.0</v>
      </c>
      <c r="D1392" s="692">
        <v>0.0</v>
      </c>
      <c r="E1392" s="692">
        <v>0.0</v>
      </c>
      <c r="F1392" s="692">
        <v>0.0</v>
      </c>
      <c r="G1392" s="690">
        <v>0.0</v>
      </c>
      <c r="H1392" s="693">
        <f t="shared" si="1025"/>
        <v>0</v>
      </c>
      <c r="I1392" s="701"/>
      <c r="J1392" s="647"/>
      <c r="K1392" s="1714" t="s">
        <v>78</v>
      </c>
      <c r="L1392" s="692" t="str">
        <f t="shared" si="1015"/>
        <v>-</v>
      </c>
      <c r="M1392" s="701" t="s">
        <v>79</v>
      </c>
      <c r="N1392" s="692" t="s">
        <v>79</v>
      </c>
      <c r="O1392" s="701" t="s">
        <v>79</v>
      </c>
      <c r="P1392" s="701"/>
      <c r="Q1392" s="701"/>
      <c r="R1392" s="1595"/>
      <c r="S1392" s="1532"/>
      <c r="T1392" s="1532"/>
      <c r="U1392" s="1532"/>
      <c r="V1392" s="1532"/>
      <c r="W1392" s="1532"/>
      <c r="X1392" s="1532"/>
      <c r="Y1392" s="1532"/>
      <c r="Z1392" s="1532"/>
      <c r="AA1392" s="1532"/>
      <c r="AB1392" s="1532"/>
    </row>
    <row r="1393">
      <c r="A1393" s="1714" t="s">
        <v>446</v>
      </c>
      <c r="B1393" s="692">
        <v>0.0</v>
      </c>
      <c r="C1393" s="692">
        <v>0.0</v>
      </c>
      <c r="D1393" s="692">
        <v>0.0</v>
      </c>
      <c r="E1393" s="692">
        <v>0.0</v>
      </c>
      <c r="F1393" s="692">
        <v>0.0</v>
      </c>
      <c r="G1393" s="690">
        <v>0.0</v>
      </c>
      <c r="H1393" s="693">
        <f t="shared" ref="H1393:H1395" si="1027">sum(B1393:G1393)</f>
        <v>0</v>
      </c>
      <c r="I1393" s="701"/>
      <c r="J1393" s="647"/>
      <c r="K1393" s="1714" t="s">
        <v>446</v>
      </c>
      <c r="L1393" s="692">
        <f t="shared" si="1015"/>
        <v>10</v>
      </c>
      <c r="M1393" s="701">
        <f>(L1393-H1393)-R1393</f>
        <v>10</v>
      </c>
      <c r="N1393" s="692">
        <v>0.0</v>
      </c>
      <c r="O1393" s="701">
        <f t="shared" ref="O1393:O1394" si="1028">SUM(M1393,N1393)</f>
        <v>10</v>
      </c>
      <c r="P1393" s="692"/>
      <c r="Q1393" s="701"/>
      <c r="R1393" s="1595"/>
      <c r="S1393" s="1532"/>
      <c r="T1393" s="1532"/>
      <c r="U1393" s="1532"/>
      <c r="V1393" s="1532"/>
      <c r="W1393" s="1532"/>
      <c r="X1393" s="1532"/>
      <c r="Y1393" s="1532"/>
      <c r="Z1393" s="1532"/>
      <c r="AA1393" s="1532"/>
      <c r="AB1393" s="1532"/>
    </row>
    <row r="1394">
      <c r="A1394" s="1814" t="s">
        <v>751</v>
      </c>
      <c r="B1394" s="692">
        <v>0.0</v>
      </c>
      <c r="C1394" s="692">
        <v>0.0</v>
      </c>
      <c r="D1394" s="692">
        <v>0.0</v>
      </c>
      <c r="E1394" s="692">
        <v>0.0</v>
      </c>
      <c r="F1394" s="692">
        <v>0.0</v>
      </c>
      <c r="G1394" s="690">
        <v>0.0</v>
      </c>
      <c r="H1394" s="693">
        <f t="shared" si="1027"/>
        <v>0</v>
      </c>
      <c r="I1394" s="701"/>
      <c r="J1394" s="647"/>
      <c r="K1394" s="1814" t="s">
        <v>751</v>
      </c>
      <c r="L1394" s="692">
        <f t="shared" si="1015"/>
        <v>0</v>
      </c>
      <c r="M1394" s="701">
        <f t="shared" ref="M1394:M1395" si="1029">(L1394-H1394)</f>
        <v>0</v>
      </c>
      <c r="N1394" s="692">
        <v>0.0</v>
      </c>
      <c r="O1394" s="701">
        <f t="shared" si="1028"/>
        <v>0</v>
      </c>
      <c r="P1394" s="701"/>
      <c r="Q1394" s="701"/>
      <c r="R1394" s="1595"/>
      <c r="S1394" s="1532"/>
      <c r="T1394" s="1532"/>
      <c r="U1394" s="1532"/>
      <c r="V1394" s="1532"/>
      <c r="W1394" s="1532"/>
      <c r="X1394" s="1532"/>
      <c r="Y1394" s="1532"/>
      <c r="Z1394" s="1532"/>
      <c r="AA1394" s="1532"/>
      <c r="AB1394" s="1532"/>
    </row>
    <row r="1395">
      <c r="A1395" s="1714" t="s">
        <v>80</v>
      </c>
      <c r="B1395" s="692">
        <v>0.0</v>
      </c>
      <c r="C1395" s="692">
        <v>0.0</v>
      </c>
      <c r="D1395" s="692">
        <v>0.0</v>
      </c>
      <c r="E1395" s="692">
        <v>0.0</v>
      </c>
      <c r="F1395" s="692">
        <v>0.0</v>
      </c>
      <c r="G1395" s="690">
        <v>0.0</v>
      </c>
      <c r="H1395" s="693">
        <f t="shared" si="1027"/>
        <v>0</v>
      </c>
      <c r="I1395" s="701"/>
      <c r="J1395" s="647"/>
      <c r="K1395" s="1714" t="s">
        <v>80</v>
      </c>
      <c r="L1395" s="692">
        <f t="shared" si="1015"/>
        <v>4</v>
      </c>
      <c r="M1395" s="701">
        <f t="shared" si="1029"/>
        <v>4</v>
      </c>
      <c r="N1395" s="692">
        <v>0.0</v>
      </c>
      <c r="O1395" s="701">
        <f>sum(M1395,N1395)</f>
        <v>4</v>
      </c>
      <c r="P1395" s="692"/>
      <c r="Q1395" s="701"/>
      <c r="R1395" s="1595"/>
      <c r="S1395" s="1532"/>
      <c r="T1395" s="1532"/>
      <c r="U1395" s="1532"/>
      <c r="V1395" s="1532"/>
      <c r="W1395" s="1532"/>
      <c r="X1395" s="1532"/>
      <c r="Y1395" s="1532"/>
      <c r="Z1395" s="1532"/>
      <c r="AA1395" s="1532"/>
      <c r="AB1395" s="1532"/>
    </row>
    <row r="1396">
      <c r="A1396" s="1715" t="s">
        <v>577</v>
      </c>
      <c r="B1396" s="1765">
        <v>0.0</v>
      </c>
      <c r="C1396" s="1765">
        <v>3.0</v>
      </c>
      <c r="D1396" s="1765">
        <v>1.0</v>
      </c>
      <c r="E1396" s="1765">
        <v>7.0</v>
      </c>
      <c r="F1396" s="1765">
        <v>0.0</v>
      </c>
      <c r="G1396" s="1760">
        <v>0.0</v>
      </c>
      <c r="H1396" s="1761">
        <f t="shared" ref="H1396:H1398" si="1030">SUM(B1396:G1396)</f>
        <v>11</v>
      </c>
      <c r="I1396" s="1762">
        <f>SUM(H1396:H1400)</f>
        <v>13</v>
      </c>
      <c r="J1396" s="647"/>
      <c r="K1396" s="1715" t="s">
        <v>577</v>
      </c>
      <c r="L1396" s="1765">
        <f t="shared" si="1015"/>
        <v>11</v>
      </c>
      <c r="M1396" s="1762">
        <f>(L1396-H1396)-R1396</f>
        <v>0</v>
      </c>
      <c r="N1396" s="1765">
        <v>20.0</v>
      </c>
      <c r="O1396" s="1762">
        <f t="shared" ref="O1396:O1397" si="1031">SUM(M1396,N1396)</f>
        <v>20</v>
      </c>
      <c r="P1396" s="1817" t="s">
        <v>3</v>
      </c>
      <c r="Q1396" s="1762"/>
      <c r="R1396" s="1762"/>
      <c r="S1396" s="1532"/>
      <c r="T1396" s="1532"/>
      <c r="U1396" s="1532"/>
      <c r="V1396" s="1532"/>
      <c r="W1396" s="1532"/>
      <c r="X1396" s="1532"/>
      <c r="Y1396" s="1532"/>
      <c r="Z1396" s="1532"/>
      <c r="AA1396" s="1532"/>
      <c r="AB1396" s="1532"/>
    </row>
    <row r="1397">
      <c r="A1397" s="1714" t="s">
        <v>77</v>
      </c>
      <c r="B1397" s="692">
        <v>0.0</v>
      </c>
      <c r="C1397" s="692">
        <v>0.0</v>
      </c>
      <c r="D1397" s="692">
        <v>0.0</v>
      </c>
      <c r="E1397" s="692">
        <v>0.0</v>
      </c>
      <c r="F1397" s="692">
        <v>0.0</v>
      </c>
      <c r="G1397" s="692">
        <v>0.0</v>
      </c>
      <c r="H1397" s="693">
        <f t="shared" si="1030"/>
        <v>0</v>
      </c>
      <c r="I1397" s="596">
        <f>(I1396/60)</f>
        <v>0.2166666667</v>
      </c>
      <c r="J1397" s="647"/>
      <c r="K1397" s="1714" t="s">
        <v>77</v>
      </c>
      <c r="L1397" s="692">
        <f t="shared" si="1015"/>
        <v>6</v>
      </c>
      <c r="M1397" s="701">
        <f>(L1397-H1397-H1398)-R1397</f>
        <v>4</v>
      </c>
      <c r="N1397" s="692">
        <v>0.0</v>
      </c>
      <c r="O1397" s="701">
        <f t="shared" si="1031"/>
        <v>4</v>
      </c>
      <c r="P1397" s="701"/>
      <c r="Q1397" s="701"/>
      <c r="R1397" s="1595"/>
      <c r="S1397" s="1532"/>
      <c r="T1397" s="1532"/>
      <c r="U1397" s="1532"/>
      <c r="V1397" s="1532"/>
      <c r="W1397" s="1532"/>
      <c r="X1397" s="1532"/>
      <c r="Y1397" s="1532"/>
      <c r="Z1397" s="1532"/>
      <c r="AA1397" s="1532"/>
      <c r="AB1397" s="1532"/>
    </row>
    <row r="1398">
      <c r="A1398" s="1714" t="s">
        <v>78</v>
      </c>
      <c r="B1398" s="692">
        <v>0.0</v>
      </c>
      <c r="C1398" s="692">
        <v>0.0</v>
      </c>
      <c r="D1398" s="692">
        <v>0.0</v>
      </c>
      <c r="E1398" s="692">
        <v>0.0</v>
      </c>
      <c r="F1398" s="692">
        <v>2.0</v>
      </c>
      <c r="G1398" s="692">
        <v>0.0</v>
      </c>
      <c r="H1398" s="693">
        <f t="shared" si="1030"/>
        <v>2</v>
      </c>
      <c r="I1398" s="701"/>
      <c r="J1398" s="647"/>
      <c r="K1398" s="1714" t="s">
        <v>78</v>
      </c>
      <c r="L1398" s="692" t="str">
        <f t="shared" si="1015"/>
        <v>-</v>
      </c>
      <c r="M1398" s="701" t="s">
        <v>79</v>
      </c>
      <c r="N1398" s="692" t="s">
        <v>79</v>
      </c>
      <c r="O1398" s="701" t="s">
        <v>79</v>
      </c>
      <c r="P1398" s="701"/>
      <c r="Q1398" s="701"/>
      <c r="R1398" s="1595"/>
      <c r="S1398" s="1532"/>
      <c r="T1398" s="1532"/>
      <c r="U1398" s="1532"/>
      <c r="V1398" s="1532"/>
      <c r="W1398" s="1532"/>
      <c r="X1398" s="1532"/>
      <c r="Y1398" s="1532"/>
      <c r="Z1398" s="1532"/>
      <c r="AA1398" s="1532"/>
      <c r="AB1398" s="1532"/>
    </row>
    <row r="1399">
      <c r="A1399" s="1714" t="s">
        <v>446</v>
      </c>
      <c r="B1399" s="692">
        <v>0.0</v>
      </c>
      <c r="C1399" s="692">
        <v>0.0</v>
      </c>
      <c r="D1399" s="692">
        <v>0.0</v>
      </c>
      <c r="E1399" s="692">
        <v>0.0</v>
      </c>
      <c r="F1399" s="692">
        <v>0.0</v>
      </c>
      <c r="G1399" s="692">
        <v>0.0</v>
      </c>
      <c r="H1399" s="693">
        <f t="shared" ref="H1399:H1401" si="1032">sum(B1399:G1399)</f>
        <v>0</v>
      </c>
      <c r="I1399" s="701"/>
      <c r="J1399" s="647"/>
      <c r="K1399" s="1714" t="s">
        <v>446</v>
      </c>
      <c r="L1399" s="692">
        <f t="shared" si="1015"/>
        <v>0</v>
      </c>
      <c r="M1399" s="701">
        <f>(L1399-H1399)-R1399</f>
        <v>0</v>
      </c>
      <c r="N1399" s="692">
        <v>5.0</v>
      </c>
      <c r="O1399" s="701">
        <f t="shared" ref="O1399:O1400" si="1033">SUM(M1399,N1399)</f>
        <v>5</v>
      </c>
      <c r="P1399" s="701"/>
      <c r="Q1399" s="1686"/>
      <c r="R1399" s="1595"/>
      <c r="S1399" s="1532"/>
      <c r="T1399" s="1532"/>
      <c r="U1399" s="1532"/>
      <c r="V1399" s="1532"/>
      <c r="W1399" s="1532"/>
      <c r="X1399" s="1532"/>
      <c r="Y1399" s="1532"/>
      <c r="Z1399" s="1532"/>
      <c r="AA1399" s="1532"/>
      <c r="AB1399" s="1532"/>
    </row>
    <row r="1400">
      <c r="A1400" s="1814" t="s">
        <v>751</v>
      </c>
      <c r="B1400" s="692">
        <v>0.0</v>
      </c>
      <c r="C1400" s="692">
        <v>0.0</v>
      </c>
      <c r="D1400" s="692">
        <v>0.0</v>
      </c>
      <c r="E1400" s="692">
        <v>0.0</v>
      </c>
      <c r="F1400" s="692">
        <v>0.0</v>
      </c>
      <c r="G1400" s="692">
        <v>0.0</v>
      </c>
      <c r="H1400" s="693">
        <f t="shared" si="1032"/>
        <v>0</v>
      </c>
      <c r="I1400" s="701"/>
      <c r="J1400" s="647"/>
      <c r="K1400" s="1814" t="s">
        <v>751</v>
      </c>
      <c r="L1400" s="692">
        <f t="shared" si="1015"/>
        <v>0</v>
      </c>
      <c r="M1400" s="701">
        <f t="shared" ref="M1400:M1401" si="1034">(L1400-H1400)</f>
        <v>0</v>
      </c>
      <c r="N1400" s="692">
        <v>10.0</v>
      </c>
      <c r="O1400" s="701">
        <f t="shared" si="1033"/>
        <v>10</v>
      </c>
      <c r="P1400" s="701"/>
      <c r="Q1400" s="1686"/>
      <c r="R1400" s="1595"/>
      <c r="S1400" s="1532"/>
      <c r="T1400" s="1532"/>
      <c r="U1400" s="1532"/>
      <c r="V1400" s="1532"/>
      <c r="W1400" s="1532"/>
      <c r="X1400" s="1532"/>
      <c r="Y1400" s="1532"/>
      <c r="Z1400" s="1532"/>
      <c r="AA1400" s="1532"/>
      <c r="AB1400" s="1532"/>
    </row>
    <row r="1401">
      <c r="A1401" s="1714" t="s">
        <v>80</v>
      </c>
      <c r="B1401" s="692">
        <v>0.0</v>
      </c>
      <c r="C1401" s="692">
        <v>1.0</v>
      </c>
      <c r="D1401" s="692">
        <v>0.0</v>
      </c>
      <c r="E1401" s="692">
        <v>2.0</v>
      </c>
      <c r="F1401" s="692">
        <v>1.0</v>
      </c>
      <c r="G1401" s="692">
        <v>0.0</v>
      </c>
      <c r="H1401" s="693">
        <f t="shared" si="1032"/>
        <v>4</v>
      </c>
      <c r="I1401" s="701"/>
      <c r="J1401" s="647"/>
      <c r="K1401" s="1714" t="s">
        <v>80</v>
      </c>
      <c r="L1401" s="692">
        <f t="shared" si="1015"/>
        <v>17</v>
      </c>
      <c r="M1401" s="701">
        <f t="shared" si="1034"/>
        <v>13</v>
      </c>
      <c r="N1401" s="692">
        <v>0.0</v>
      </c>
      <c r="O1401" s="701">
        <f>sum(M1401,N1401)</f>
        <v>13</v>
      </c>
      <c r="P1401" s="701"/>
      <c r="Q1401" s="1686"/>
      <c r="R1401" s="1595"/>
      <c r="S1401" s="1532"/>
      <c r="T1401" s="1532"/>
      <c r="U1401" s="1532"/>
      <c r="V1401" s="1532"/>
      <c r="W1401" s="1532"/>
      <c r="X1401" s="1532"/>
      <c r="Y1401" s="1532"/>
      <c r="Z1401" s="1532"/>
      <c r="AA1401" s="1532"/>
      <c r="AB1401" s="1532"/>
    </row>
    <row r="1402">
      <c r="A1402" s="1771" t="s">
        <v>810</v>
      </c>
      <c r="B1402" s="1760">
        <v>0.0</v>
      </c>
      <c r="C1402" s="1760">
        <v>0.0</v>
      </c>
      <c r="D1402" s="1760">
        <v>3.0</v>
      </c>
      <c r="E1402" s="1760">
        <v>17.0</v>
      </c>
      <c r="F1402" s="1760">
        <v>20.0</v>
      </c>
      <c r="G1402" s="1760">
        <v>0.0</v>
      </c>
      <c r="H1402" s="1761">
        <f t="shared" ref="H1402:H1404" si="1035">SUM(B1402:G1402)</f>
        <v>40</v>
      </c>
      <c r="I1402" s="1762">
        <f>SUM(H1402:H1406)</f>
        <v>50</v>
      </c>
      <c r="J1402" s="647"/>
      <c r="K1402" s="1771" t="s">
        <v>810</v>
      </c>
      <c r="L1402" s="1762">
        <f t="shared" ref="L1402:L1407" si="1036">O826</f>
        <v>40</v>
      </c>
      <c r="M1402" s="1762">
        <f>(L1402-H1402)-R1402</f>
        <v>0</v>
      </c>
      <c r="N1402" s="1765">
        <v>70.0</v>
      </c>
      <c r="O1402" s="1762">
        <f t="shared" ref="O1402:O1403" si="1037">SUM(M1402,N1402)</f>
        <v>70</v>
      </c>
      <c r="P1402" s="1817" t="s">
        <v>2</v>
      </c>
      <c r="Q1402" s="1762"/>
      <c r="R1402" s="1762"/>
      <c r="S1402" s="1532"/>
      <c r="T1402" s="1532"/>
      <c r="U1402" s="1532"/>
      <c r="V1402" s="1532"/>
      <c r="W1402" s="1532"/>
      <c r="X1402" s="1532"/>
      <c r="Y1402" s="1532"/>
      <c r="Z1402" s="1532"/>
      <c r="AA1402" s="1532"/>
      <c r="AB1402" s="1532"/>
    </row>
    <row r="1403">
      <c r="A1403" s="1714" t="s">
        <v>77</v>
      </c>
      <c r="B1403" s="692">
        <v>0.0</v>
      </c>
      <c r="C1403" s="692">
        <v>0.0</v>
      </c>
      <c r="D1403" s="692">
        <v>0.0</v>
      </c>
      <c r="E1403" s="692">
        <v>0.0</v>
      </c>
      <c r="F1403" s="692">
        <v>0.0</v>
      </c>
      <c r="G1403" s="690">
        <v>0.0</v>
      </c>
      <c r="H1403" s="693">
        <f t="shared" si="1035"/>
        <v>0</v>
      </c>
      <c r="I1403" s="596">
        <f>(I1402/60)</f>
        <v>0.8333333333</v>
      </c>
      <c r="J1403" s="647"/>
      <c r="K1403" s="701" t="s">
        <v>77</v>
      </c>
      <c r="L1403" s="701">
        <f t="shared" si="1036"/>
        <v>5</v>
      </c>
      <c r="M1403" s="701">
        <f>(L1403-H1403-H1404)-R1403</f>
        <v>0</v>
      </c>
      <c r="N1403" s="692">
        <v>10.0</v>
      </c>
      <c r="O1403" s="701">
        <f t="shared" si="1037"/>
        <v>10</v>
      </c>
      <c r="P1403" s="692"/>
      <c r="Q1403" s="701"/>
      <c r="R1403" s="1595"/>
      <c r="S1403" s="1532"/>
      <c r="T1403" s="1532"/>
      <c r="U1403" s="1532"/>
      <c r="V1403" s="1532"/>
      <c r="W1403" s="1532"/>
      <c r="X1403" s="1532"/>
      <c r="Y1403" s="1532"/>
      <c r="Z1403" s="1532"/>
      <c r="AA1403" s="1532"/>
      <c r="AB1403" s="1532"/>
    </row>
    <row r="1404">
      <c r="A1404" s="1714" t="s">
        <v>78</v>
      </c>
      <c r="B1404" s="692">
        <v>0.0</v>
      </c>
      <c r="C1404" s="692">
        <v>0.0</v>
      </c>
      <c r="D1404" s="692">
        <v>1.0</v>
      </c>
      <c r="E1404" s="692">
        <v>4.0</v>
      </c>
      <c r="F1404" s="692">
        <v>0.0</v>
      </c>
      <c r="G1404" s="690">
        <v>0.0</v>
      </c>
      <c r="H1404" s="693">
        <f t="shared" si="1035"/>
        <v>5</v>
      </c>
      <c r="I1404" s="701"/>
      <c r="J1404" s="647"/>
      <c r="K1404" s="701" t="s">
        <v>78</v>
      </c>
      <c r="L1404" s="701" t="str">
        <f t="shared" si="1036"/>
        <v>-</v>
      </c>
      <c r="M1404" s="701" t="s">
        <v>79</v>
      </c>
      <c r="N1404" s="692" t="s">
        <v>79</v>
      </c>
      <c r="O1404" s="701" t="s">
        <v>79</v>
      </c>
      <c r="P1404" s="701"/>
      <c r="Q1404" s="701"/>
      <c r="R1404" s="1595"/>
      <c r="S1404" s="1532"/>
      <c r="T1404" s="1532"/>
      <c r="U1404" s="1532"/>
      <c r="V1404" s="1532"/>
      <c r="W1404" s="1532"/>
      <c r="X1404" s="1532"/>
      <c r="Y1404" s="1532"/>
      <c r="Z1404" s="1532"/>
      <c r="AA1404" s="1532"/>
      <c r="AB1404" s="1532"/>
    </row>
    <row r="1405">
      <c r="A1405" s="1714" t="s">
        <v>446</v>
      </c>
      <c r="B1405" s="692">
        <v>0.0</v>
      </c>
      <c r="C1405" s="692">
        <v>0.0</v>
      </c>
      <c r="D1405" s="692">
        <v>4.0</v>
      </c>
      <c r="E1405" s="692">
        <v>1.0</v>
      </c>
      <c r="F1405" s="692">
        <v>0.0</v>
      </c>
      <c r="G1405" s="690">
        <v>0.0</v>
      </c>
      <c r="H1405" s="693">
        <f t="shared" ref="H1405:H1407" si="1038">sum(B1405:G1405)</f>
        <v>5</v>
      </c>
      <c r="I1405" s="701"/>
      <c r="J1405" s="647"/>
      <c r="K1405" s="701" t="s">
        <v>446</v>
      </c>
      <c r="L1405" s="701">
        <f t="shared" si="1036"/>
        <v>5</v>
      </c>
      <c r="M1405" s="701">
        <f>(L1405-H1405)-R1405</f>
        <v>0</v>
      </c>
      <c r="N1405" s="692">
        <v>10.0</v>
      </c>
      <c r="O1405" s="701">
        <f t="shared" ref="O1405:O1406" si="1039">SUM(M1405,N1405)</f>
        <v>10</v>
      </c>
      <c r="P1405" s="701"/>
      <c r="Q1405" s="701"/>
      <c r="R1405" s="1595"/>
      <c r="S1405" s="1532"/>
      <c r="T1405" s="1532"/>
      <c r="U1405" s="1532"/>
      <c r="V1405" s="1532"/>
      <c r="W1405" s="1532"/>
      <c r="X1405" s="1532"/>
      <c r="Y1405" s="1532"/>
      <c r="Z1405" s="1532"/>
      <c r="AA1405" s="1532"/>
      <c r="AB1405" s="1532"/>
    </row>
    <row r="1406">
      <c r="A1406" s="1814" t="s">
        <v>751</v>
      </c>
      <c r="B1406" s="692">
        <v>0.0</v>
      </c>
      <c r="C1406" s="692">
        <v>0.0</v>
      </c>
      <c r="D1406" s="692">
        <v>0.0</v>
      </c>
      <c r="E1406" s="692">
        <v>0.0</v>
      </c>
      <c r="F1406" s="692">
        <v>0.0</v>
      </c>
      <c r="G1406" s="690">
        <v>0.0</v>
      </c>
      <c r="H1406" s="693">
        <f t="shared" si="1038"/>
        <v>0</v>
      </c>
      <c r="I1406" s="701"/>
      <c r="J1406" s="647"/>
      <c r="K1406" s="1814" t="s">
        <v>751</v>
      </c>
      <c r="L1406" s="701">
        <f t="shared" si="1036"/>
        <v>0</v>
      </c>
      <c r="M1406" s="701">
        <f t="shared" ref="M1406:M1407" si="1040">(L1406-H1406)</f>
        <v>0</v>
      </c>
      <c r="N1406" s="692">
        <v>10.0</v>
      </c>
      <c r="O1406" s="701">
        <f t="shared" si="1039"/>
        <v>10</v>
      </c>
      <c r="P1406" s="701"/>
      <c r="Q1406" s="701"/>
      <c r="R1406" s="1595"/>
      <c r="S1406" s="1532"/>
      <c r="T1406" s="1532"/>
      <c r="U1406" s="1532"/>
      <c r="V1406" s="1532"/>
      <c r="W1406" s="1532"/>
      <c r="X1406" s="1532"/>
      <c r="Y1406" s="1532"/>
      <c r="Z1406" s="1532"/>
      <c r="AA1406" s="1532"/>
      <c r="AB1406" s="1532"/>
    </row>
    <row r="1407">
      <c r="A1407" s="1714" t="s">
        <v>80</v>
      </c>
      <c r="B1407" s="692">
        <v>0.0</v>
      </c>
      <c r="C1407" s="692">
        <v>0.0</v>
      </c>
      <c r="D1407" s="692">
        <v>1.0</v>
      </c>
      <c r="E1407" s="692">
        <v>0.0</v>
      </c>
      <c r="F1407" s="692">
        <v>0.0</v>
      </c>
      <c r="G1407" s="690">
        <v>0.0</v>
      </c>
      <c r="H1407" s="693">
        <f t="shared" si="1038"/>
        <v>1</v>
      </c>
      <c r="I1407" s="701"/>
      <c r="J1407" s="647"/>
      <c r="K1407" s="701" t="s">
        <v>80</v>
      </c>
      <c r="L1407" s="701">
        <f t="shared" si="1036"/>
        <v>20</v>
      </c>
      <c r="M1407" s="701">
        <f t="shared" si="1040"/>
        <v>19</v>
      </c>
      <c r="N1407" s="692">
        <v>0.0</v>
      </c>
      <c r="O1407" s="701">
        <f>sum(M1407,N1407)</f>
        <v>19</v>
      </c>
      <c r="P1407" s="701"/>
      <c r="Q1407" s="701"/>
      <c r="R1407" s="1595"/>
      <c r="S1407" s="1532"/>
      <c r="T1407" s="1532"/>
      <c r="U1407" s="1532"/>
      <c r="V1407" s="1532"/>
      <c r="W1407" s="1532"/>
      <c r="X1407" s="1532"/>
      <c r="Y1407" s="1532"/>
      <c r="Z1407" s="1532"/>
      <c r="AA1407" s="1532"/>
      <c r="AB1407" s="1532"/>
    </row>
    <row r="1408">
      <c r="A1408" s="1818" t="s">
        <v>861</v>
      </c>
      <c r="B1408" s="1760">
        <v>0.0</v>
      </c>
      <c r="C1408" s="1760">
        <v>0.0</v>
      </c>
      <c r="D1408" s="1760">
        <v>0.0</v>
      </c>
      <c r="E1408" s="1760">
        <v>0.0</v>
      </c>
      <c r="F1408" s="1760">
        <v>0.0</v>
      </c>
      <c r="G1408" s="1760">
        <v>0.0</v>
      </c>
      <c r="H1408" s="1761">
        <f t="shared" ref="H1408:H1410" si="1041">SUM(B1408:G1408)</f>
        <v>0</v>
      </c>
      <c r="I1408" s="1762">
        <f>SUM(H1408:H1412)</f>
        <v>0</v>
      </c>
      <c r="J1408" s="647"/>
      <c r="K1408" s="1818" t="s">
        <v>809</v>
      </c>
      <c r="L1408" s="1765">
        <v>0.0</v>
      </c>
      <c r="M1408" s="1762">
        <f>(L1408-H1408)-R1408</f>
        <v>0</v>
      </c>
      <c r="N1408" s="1765">
        <v>0.0</v>
      </c>
      <c r="O1408" s="1762">
        <f t="shared" ref="O1408:O1409" si="1042">SUM(M1408,N1408)</f>
        <v>0</v>
      </c>
      <c r="P1408" s="1762"/>
      <c r="Q1408" s="1762"/>
      <c r="R1408" s="1762"/>
      <c r="S1408" s="1532"/>
      <c r="T1408" s="1532"/>
      <c r="U1408" s="1532"/>
      <c r="V1408" s="1532"/>
      <c r="W1408" s="1532"/>
      <c r="X1408" s="1532"/>
      <c r="Y1408" s="1532"/>
      <c r="Z1408" s="1532"/>
      <c r="AA1408" s="1532"/>
      <c r="AB1408" s="1532"/>
    </row>
    <row r="1409">
      <c r="A1409" s="1714" t="s">
        <v>77</v>
      </c>
      <c r="B1409" s="692">
        <v>0.0</v>
      </c>
      <c r="C1409" s="692">
        <v>0.0</v>
      </c>
      <c r="D1409" s="692">
        <v>0.0</v>
      </c>
      <c r="E1409" s="692">
        <v>0.0</v>
      </c>
      <c r="F1409" s="692">
        <v>0.0</v>
      </c>
      <c r="G1409" s="690">
        <v>0.0</v>
      </c>
      <c r="H1409" s="693">
        <f t="shared" si="1041"/>
        <v>0</v>
      </c>
      <c r="I1409" s="596">
        <f>(I1408/60)</f>
        <v>0</v>
      </c>
      <c r="J1409" s="647"/>
      <c r="K1409" s="701" t="s">
        <v>77</v>
      </c>
      <c r="L1409" s="692">
        <v>0.0</v>
      </c>
      <c r="M1409" s="701">
        <f>(L1409-H1409-H1410)-R1409</f>
        <v>0</v>
      </c>
      <c r="N1409" s="692">
        <v>0.0</v>
      </c>
      <c r="O1409" s="701">
        <f t="shared" si="1042"/>
        <v>0</v>
      </c>
      <c r="P1409" s="701"/>
      <c r="Q1409" s="701"/>
      <c r="R1409" s="1595"/>
      <c r="S1409" s="1532"/>
      <c r="T1409" s="1532"/>
      <c r="U1409" s="1532"/>
      <c r="V1409" s="1532"/>
      <c r="W1409" s="1532"/>
      <c r="X1409" s="1532"/>
      <c r="Y1409" s="1532"/>
      <c r="Z1409" s="1532"/>
      <c r="AA1409" s="1532"/>
      <c r="AB1409" s="1532"/>
    </row>
    <row r="1410">
      <c r="A1410" s="1714" t="s">
        <v>78</v>
      </c>
      <c r="B1410" s="692">
        <v>0.0</v>
      </c>
      <c r="C1410" s="692">
        <v>0.0</v>
      </c>
      <c r="D1410" s="692">
        <v>0.0</v>
      </c>
      <c r="E1410" s="692">
        <v>0.0</v>
      </c>
      <c r="F1410" s="692">
        <v>0.0</v>
      </c>
      <c r="G1410" s="690">
        <v>0.0</v>
      </c>
      <c r="H1410" s="693">
        <f t="shared" si="1041"/>
        <v>0</v>
      </c>
      <c r="I1410" s="701"/>
      <c r="J1410" s="647"/>
      <c r="K1410" s="701" t="s">
        <v>78</v>
      </c>
      <c r="L1410" s="692">
        <v>0.0</v>
      </c>
      <c r="M1410" s="701" t="s">
        <v>79</v>
      </c>
      <c r="N1410" s="692" t="s">
        <v>79</v>
      </c>
      <c r="O1410" s="701" t="s">
        <v>79</v>
      </c>
      <c r="P1410" s="701"/>
      <c r="Q1410" s="701"/>
      <c r="R1410" s="1595"/>
      <c r="S1410" s="1532"/>
      <c r="T1410" s="1532"/>
      <c r="U1410" s="1532"/>
      <c r="V1410" s="1532"/>
      <c r="W1410" s="1532"/>
      <c r="X1410" s="1532"/>
      <c r="Y1410" s="1532"/>
      <c r="Z1410" s="1532"/>
      <c r="AA1410" s="1532"/>
      <c r="AB1410" s="1532"/>
    </row>
    <row r="1411">
      <c r="A1411" s="1714" t="s">
        <v>446</v>
      </c>
      <c r="B1411" s="692">
        <v>0.0</v>
      </c>
      <c r="C1411" s="692">
        <v>0.0</v>
      </c>
      <c r="D1411" s="692">
        <v>0.0</v>
      </c>
      <c r="E1411" s="692">
        <v>0.0</v>
      </c>
      <c r="F1411" s="692">
        <v>0.0</v>
      </c>
      <c r="G1411" s="690">
        <v>0.0</v>
      </c>
      <c r="H1411" s="693">
        <f t="shared" ref="H1411:H1412" si="1043">sum(B1411:G1411)</f>
        <v>0</v>
      </c>
      <c r="I1411" s="701"/>
      <c r="J1411" s="647"/>
      <c r="K1411" s="701" t="s">
        <v>446</v>
      </c>
      <c r="L1411" s="692">
        <v>0.0</v>
      </c>
      <c r="M1411" s="701">
        <f>(L1411-H1411)-R1411</f>
        <v>0</v>
      </c>
      <c r="N1411" s="692">
        <v>0.0</v>
      </c>
      <c r="O1411" s="701">
        <f t="shared" ref="O1411:O1412" si="1044">SUM(M1411,N1411)</f>
        <v>0</v>
      </c>
      <c r="P1411" s="701"/>
      <c r="Q1411" s="701"/>
      <c r="R1411" s="1595"/>
      <c r="S1411" s="1532"/>
      <c r="T1411" s="1532"/>
      <c r="U1411" s="1532"/>
      <c r="V1411" s="1532"/>
      <c r="W1411" s="1532"/>
      <c r="X1411" s="1532"/>
      <c r="Y1411" s="1532"/>
      <c r="Z1411" s="1532"/>
      <c r="AA1411" s="1532"/>
      <c r="AB1411" s="1532"/>
    </row>
    <row r="1412">
      <c r="A1412" s="1814" t="s">
        <v>751</v>
      </c>
      <c r="B1412" s="692">
        <v>0.0</v>
      </c>
      <c r="C1412" s="692">
        <v>0.0</v>
      </c>
      <c r="D1412" s="692">
        <v>0.0</v>
      </c>
      <c r="E1412" s="692">
        <v>0.0</v>
      </c>
      <c r="F1412" s="692">
        <v>0.0</v>
      </c>
      <c r="G1412" s="690">
        <v>0.0</v>
      </c>
      <c r="H1412" s="693">
        <f t="shared" si="1043"/>
        <v>0</v>
      </c>
      <c r="I1412" s="701"/>
      <c r="J1412" s="647"/>
      <c r="K1412" s="1814" t="s">
        <v>751</v>
      </c>
      <c r="L1412" s="692">
        <v>0.0</v>
      </c>
      <c r="M1412" s="701">
        <f t="shared" ref="M1412:M1413" si="1045">(L1412-H1412)</f>
        <v>0</v>
      </c>
      <c r="N1412" s="692">
        <v>0.0</v>
      </c>
      <c r="O1412" s="701">
        <f t="shared" si="1044"/>
        <v>0</v>
      </c>
      <c r="P1412" s="701"/>
      <c r="Q1412" s="701"/>
      <c r="R1412" s="1595"/>
      <c r="S1412" s="1532"/>
      <c r="T1412" s="1532"/>
      <c r="U1412" s="1532"/>
      <c r="V1412" s="1532"/>
      <c r="W1412" s="1532"/>
      <c r="X1412" s="1532"/>
      <c r="Y1412" s="1532"/>
      <c r="Z1412" s="1532"/>
      <c r="AA1412" s="1532"/>
      <c r="AB1412" s="1532"/>
    </row>
    <row r="1413">
      <c r="A1413" s="1714" t="s">
        <v>80</v>
      </c>
      <c r="B1413" s="692">
        <v>0.0</v>
      </c>
      <c r="C1413" s="692">
        <v>0.0</v>
      </c>
      <c r="D1413" s="692">
        <v>0.0</v>
      </c>
      <c r="E1413" s="692">
        <v>0.0</v>
      </c>
      <c r="F1413" s="692">
        <v>0.0</v>
      </c>
      <c r="G1413" s="690">
        <v>0.0</v>
      </c>
      <c r="H1413" s="693">
        <f>SUM(B1413:G1413)</f>
        <v>0</v>
      </c>
      <c r="I1413" s="701"/>
      <c r="J1413" s="647"/>
      <c r="K1413" s="701" t="s">
        <v>80</v>
      </c>
      <c r="L1413" s="692">
        <v>0.0</v>
      </c>
      <c r="M1413" s="701">
        <f t="shared" si="1045"/>
        <v>0</v>
      </c>
      <c r="N1413" s="692">
        <v>0.0</v>
      </c>
      <c r="O1413" s="701">
        <f>sum(M1413,N1413)</f>
        <v>0</v>
      </c>
      <c r="P1413" s="701"/>
      <c r="Q1413" s="701"/>
      <c r="R1413" s="1595"/>
      <c r="S1413" s="1532"/>
      <c r="T1413" s="1532"/>
      <c r="U1413" s="1532"/>
      <c r="V1413" s="1532"/>
      <c r="W1413" s="1532"/>
      <c r="X1413" s="1532"/>
      <c r="Y1413" s="1532"/>
      <c r="Z1413" s="1532"/>
      <c r="AA1413" s="1532"/>
      <c r="AB1413" s="1532"/>
    </row>
    <row r="1414">
      <c r="A1414" s="1757"/>
      <c r="B1414" s="1561"/>
      <c r="C1414" s="1561"/>
      <c r="D1414" s="1561"/>
      <c r="E1414" s="1561"/>
      <c r="F1414" s="1561"/>
      <c r="G1414" s="1561"/>
      <c r="H1414" s="1561"/>
      <c r="I1414" s="1561"/>
      <c r="J1414" s="1812"/>
      <c r="K1414" s="1758"/>
      <c r="L1414" s="1561"/>
      <c r="M1414" s="1561"/>
      <c r="N1414" s="1561"/>
      <c r="O1414" s="1561"/>
      <c r="P1414" s="1758"/>
      <c r="Q1414" s="1758"/>
      <c r="R1414" s="1758"/>
      <c r="S1414" s="1532"/>
      <c r="T1414" s="1532"/>
      <c r="U1414" s="1532"/>
      <c r="V1414" s="1532"/>
      <c r="W1414" s="1532"/>
      <c r="X1414" s="1532"/>
      <c r="Y1414" s="1532"/>
      <c r="Z1414" s="1532"/>
      <c r="AA1414" s="1532"/>
      <c r="AB1414" s="1532"/>
    </row>
    <row r="1415">
      <c r="A1415" s="1774" t="s">
        <v>121</v>
      </c>
      <c r="B1415" s="1775">
        <f t="shared" ref="B1415:H1415" si="1046">SUM(B1267,B1273,B1279,B1285,B1291,B1297,B1304,B1310,B1316,B1322,B1328,B1334,B1341,B1347,B1353,B1359,B1365,B1371,B1378,B1384,B1390,B1396,B1402,B1408)</f>
        <v>100</v>
      </c>
      <c r="C1415" s="1775">
        <f t="shared" si="1046"/>
        <v>91</v>
      </c>
      <c r="D1415" s="1775">
        <f t="shared" si="1046"/>
        <v>94</v>
      </c>
      <c r="E1415" s="1775">
        <f t="shared" si="1046"/>
        <v>104</v>
      </c>
      <c r="F1415" s="1775">
        <f t="shared" si="1046"/>
        <v>120</v>
      </c>
      <c r="G1415" s="1775">
        <f t="shared" si="1046"/>
        <v>21</v>
      </c>
      <c r="H1415" s="1775">
        <f t="shared" si="1046"/>
        <v>530</v>
      </c>
      <c r="I1415" s="1574"/>
      <c r="J1415" s="1812"/>
      <c r="K1415" s="1775" t="s">
        <v>121</v>
      </c>
      <c r="L1415" s="1775">
        <f t="shared" ref="L1415:R1415" si="1047">SUM(L1267,L1273,L1279,L1285,L1291,L1297,L1304,L1310,L1316,L1322,L1328,L1334,L1341,L1347,L1353,L1359,L1365,L1371,L1378,L1384,L1390,L1396,L1402,L1408)</f>
        <v>967</v>
      </c>
      <c r="M1415" s="1775">
        <f t="shared" si="1047"/>
        <v>434</v>
      </c>
      <c r="N1415" s="1775">
        <f t="shared" si="1047"/>
        <v>580</v>
      </c>
      <c r="O1415" s="1775">
        <f t="shared" si="1047"/>
        <v>1014</v>
      </c>
      <c r="P1415" s="1775">
        <f t="shared" si="1047"/>
        <v>0</v>
      </c>
      <c r="Q1415" s="1775">
        <f t="shared" si="1047"/>
        <v>0</v>
      </c>
      <c r="R1415" s="1775">
        <f t="shared" si="1047"/>
        <v>3</v>
      </c>
      <c r="S1415" s="1532"/>
      <c r="T1415" s="1532"/>
      <c r="U1415" s="1532"/>
      <c r="V1415" s="1532"/>
      <c r="W1415" s="1532"/>
      <c r="X1415" s="1532"/>
      <c r="Y1415" s="1532"/>
      <c r="Z1415" s="1532"/>
      <c r="AA1415" s="1532"/>
      <c r="AB1415" s="1532"/>
    </row>
    <row r="1416">
      <c r="A1416" s="1774" t="s">
        <v>77</v>
      </c>
      <c r="B1416" s="1775">
        <f t="shared" ref="B1416:H1416" si="1048">SUM(B1268,B1274,B1280,B1286,B1292,B1298,B1305,B1311,B1317,B1323,B1329,B1335,B1342,B1348,B1354,B1360,B1366,B1372,B1379,B1385,B1391,B1397,B1403,B1409)</f>
        <v>1</v>
      </c>
      <c r="C1416" s="1775">
        <f t="shared" si="1048"/>
        <v>6</v>
      </c>
      <c r="D1416" s="1775">
        <f t="shared" si="1048"/>
        <v>0</v>
      </c>
      <c r="E1416" s="1775">
        <f t="shared" si="1048"/>
        <v>3</v>
      </c>
      <c r="F1416" s="1775">
        <f t="shared" si="1048"/>
        <v>1</v>
      </c>
      <c r="G1416" s="1775">
        <f t="shared" si="1048"/>
        <v>0</v>
      </c>
      <c r="H1416" s="1775">
        <f t="shared" si="1048"/>
        <v>11</v>
      </c>
      <c r="I1416" s="1574"/>
      <c r="J1416" s="1812"/>
      <c r="K1416" s="1775" t="s">
        <v>77</v>
      </c>
      <c r="L1416" s="1775">
        <f t="shared" ref="L1416:R1416" si="1049">SUM(L1268,L1274,L1280,L1286,L1292,L1298,L1305,L1311,L1317,L1323,L1329,L1335,L1342,L1348,L1354,L1360,L1366,L1372,L1379,L1385,L1391,L1397,L1403,L1409)</f>
        <v>246</v>
      </c>
      <c r="M1416" s="1775">
        <f t="shared" si="1049"/>
        <v>55</v>
      </c>
      <c r="N1416" s="1775">
        <f t="shared" si="1049"/>
        <v>189</v>
      </c>
      <c r="O1416" s="1775">
        <f t="shared" si="1049"/>
        <v>244</v>
      </c>
      <c r="P1416" s="1775">
        <f t="shared" si="1049"/>
        <v>0</v>
      </c>
      <c r="Q1416" s="1775">
        <f t="shared" si="1049"/>
        <v>0</v>
      </c>
      <c r="R1416" s="1775">
        <f t="shared" si="1049"/>
        <v>1</v>
      </c>
      <c r="S1416" s="1532"/>
      <c r="T1416" s="1532"/>
      <c r="U1416" s="1532"/>
      <c r="V1416" s="1532"/>
      <c r="W1416" s="1532"/>
      <c r="X1416" s="1532"/>
      <c r="Y1416" s="1532"/>
      <c r="Z1416" s="1532"/>
      <c r="AA1416" s="1532"/>
      <c r="AB1416" s="1532"/>
    </row>
    <row r="1417">
      <c r="A1417" s="1774" t="s">
        <v>78</v>
      </c>
      <c r="B1417" s="1775">
        <f t="shared" ref="B1417:H1417" si="1050">SUM(B1269,B1275,B1281,B1287,B1293,B1299,B1306,B1312,B1318,B1324,B1330,B1336,B1343,B1349,B1355,B1361,B1367,B1373,B1380,B1386,B1392,B1398,B1404,B1410)</f>
        <v>45</v>
      </c>
      <c r="C1417" s="1775">
        <f t="shared" si="1050"/>
        <v>56</v>
      </c>
      <c r="D1417" s="1775">
        <f t="shared" si="1050"/>
        <v>46</v>
      </c>
      <c r="E1417" s="1775">
        <f t="shared" si="1050"/>
        <v>20</v>
      </c>
      <c r="F1417" s="1775">
        <f t="shared" si="1050"/>
        <v>11</v>
      </c>
      <c r="G1417" s="1775">
        <f t="shared" si="1050"/>
        <v>1</v>
      </c>
      <c r="H1417" s="1775">
        <f t="shared" si="1050"/>
        <v>179</v>
      </c>
      <c r="I1417" s="1574"/>
      <c r="J1417" s="1812"/>
      <c r="K1417" s="1775" t="s">
        <v>78</v>
      </c>
      <c r="L1417" s="1775">
        <f t="shared" ref="L1417:R1417" si="1051">SUM(L1269,L1275,L1281,L1287,L1293,L1299,L1306,L1312,L1318,L1324,L1330,L1336,L1343,L1349,L1355,L1361,L1367,L1373,L1380,L1386,L1392,L1398,L1404,L1410)</f>
        <v>0</v>
      </c>
      <c r="M1417" s="1775">
        <f t="shared" si="1051"/>
        <v>0</v>
      </c>
      <c r="N1417" s="1775">
        <f t="shared" si="1051"/>
        <v>0</v>
      </c>
      <c r="O1417" s="1775">
        <f t="shared" si="1051"/>
        <v>0</v>
      </c>
      <c r="P1417" s="1775">
        <f t="shared" si="1051"/>
        <v>0</v>
      </c>
      <c r="Q1417" s="1775">
        <f t="shared" si="1051"/>
        <v>0</v>
      </c>
      <c r="R1417" s="1775">
        <f t="shared" si="1051"/>
        <v>0</v>
      </c>
      <c r="S1417" s="1532"/>
      <c r="T1417" s="1532"/>
      <c r="U1417" s="1532"/>
      <c r="V1417" s="1532"/>
      <c r="W1417" s="1532"/>
      <c r="X1417" s="1532"/>
      <c r="Y1417" s="1532"/>
      <c r="Z1417" s="1532"/>
      <c r="AA1417" s="1532"/>
      <c r="AB1417" s="1532"/>
    </row>
    <row r="1418">
      <c r="A1418" s="1774" t="s">
        <v>446</v>
      </c>
      <c r="B1418" s="1775">
        <f t="shared" ref="B1418:H1418" si="1052">SUM(B1270,B1276,B1282,B1288,B1294,B1300,B1307,B1313,B1319,B1325,B1331,B1337,B1344,B1350,B1356,B1362,B1368,B1374,B1381,B1387,B1393,B1399,B1405,B1411)</f>
        <v>6</v>
      </c>
      <c r="C1418" s="1775">
        <f t="shared" si="1052"/>
        <v>20</v>
      </c>
      <c r="D1418" s="1775">
        <f t="shared" si="1052"/>
        <v>35</v>
      </c>
      <c r="E1418" s="1775">
        <f t="shared" si="1052"/>
        <v>8</v>
      </c>
      <c r="F1418" s="1775">
        <f t="shared" si="1052"/>
        <v>10</v>
      </c>
      <c r="G1418" s="1775">
        <f t="shared" si="1052"/>
        <v>0</v>
      </c>
      <c r="H1418" s="1775">
        <f t="shared" si="1052"/>
        <v>79</v>
      </c>
      <c r="I1418" s="1574"/>
      <c r="J1418" s="1812"/>
      <c r="K1418" s="1775" t="s">
        <v>446</v>
      </c>
      <c r="L1418" s="1775">
        <f t="shared" ref="L1418:R1418" si="1053">SUM(L1270,L1276,L1282,L1288,L1294,L1300,L1307,L1313,L1319,L1325,L1331,L1337,L1344,L1350,L1356,L1362,L1368,L1374,L1381,L1387,L1393,L1399,L1405,L1411)</f>
        <v>146</v>
      </c>
      <c r="M1418" s="1775">
        <f t="shared" si="1053"/>
        <v>67</v>
      </c>
      <c r="N1418" s="1775">
        <f t="shared" si="1053"/>
        <v>67</v>
      </c>
      <c r="O1418" s="1775">
        <f t="shared" si="1053"/>
        <v>134</v>
      </c>
      <c r="P1418" s="1775">
        <f t="shared" si="1053"/>
        <v>0</v>
      </c>
      <c r="Q1418" s="1775">
        <f t="shared" si="1053"/>
        <v>0</v>
      </c>
      <c r="R1418" s="1775">
        <f t="shared" si="1053"/>
        <v>0</v>
      </c>
      <c r="S1418" s="1532"/>
      <c r="T1418" s="1532"/>
      <c r="U1418" s="1532"/>
      <c r="V1418" s="1532"/>
      <c r="W1418" s="1532"/>
      <c r="X1418" s="1532"/>
      <c r="Y1418" s="1532"/>
      <c r="Z1418" s="1532"/>
      <c r="AA1418" s="1532"/>
      <c r="AB1418" s="1532"/>
    </row>
    <row r="1419">
      <c r="A1419" s="1821" t="s">
        <v>751</v>
      </c>
      <c r="B1419" s="1775">
        <f t="shared" ref="B1419:H1419" si="1054">SUM(B1271,B1277,B1283,B1289,B1295,B1301,B1308,B1314,B1320,B1326,B1332,B1338,B1345,B1351,B1357,B1363,B1369,B1375,B1382,B1388,B1394,B1400,B1406,B1412)</f>
        <v>0</v>
      </c>
      <c r="C1419" s="1775">
        <f t="shared" si="1054"/>
        <v>1</v>
      </c>
      <c r="D1419" s="1775">
        <f t="shared" si="1054"/>
        <v>2</v>
      </c>
      <c r="E1419" s="1775">
        <f t="shared" si="1054"/>
        <v>0</v>
      </c>
      <c r="F1419" s="1775">
        <f t="shared" si="1054"/>
        <v>2</v>
      </c>
      <c r="G1419" s="1775">
        <f t="shared" si="1054"/>
        <v>0</v>
      </c>
      <c r="H1419" s="1775">
        <f t="shared" si="1054"/>
        <v>5</v>
      </c>
      <c r="I1419" s="1574"/>
      <c r="J1419" s="1812"/>
      <c r="K1419" s="1822" t="s">
        <v>751</v>
      </c>
      <c r="L1419" s="1775">
        <f t="shared" ref="L1419:Q1419" si="1055">SUM(L1271,L1277,L1283,L1289,L1295,L1301,L1308,L1314,L1320,L1326,L1332,L1338,L1345,L1351,L1357,L1363,L1369,L1375,L1382,L1388,L1394,L1400,L1406,L1412)</f>
        <v>8</v>
      </c>
      <c r="M1419" s="1775">
        <f t="shared" si="1055"/>
        <v>3</v>
      </c>
      <c r="N1419" s="1775">
        <f t="shared" si="1055"/>
        <v>174</v>
      </c>
      <c r="O1419" s="1775">
        <f t="shared" si="1055"/>
        <v>177</v>
      </c>
      <c r="P1419" s="1775">
        <f t="shared" si="1055"/>
        <v>0</v>
      </c>
      <c r="Q1419" s="1775">
        <f t="shared" si="1055"/>
        <v>0</v>
      </c>
      <c r="R1419" s="1775"/>
      <c r="S1419" s="1532"/>
      <c r="T1419" s="1532"/>
      <c r="U1419" s="1532"/>
      <c r="V1419" s="1532"/>
      <c r="W1419" s="1532"/>
      <c r="X1419" s="1532"/>
      <c r="Y1419" s="1532"/>
      <c r="Z1419" s="1532"/>
      <c r="AA1419" s="1532"/>
      <c r="AB1419" s="1532"/>
    </row>
    <row r="1420">
      <c r="A1420" s="1774" t="s">
        <v>80</v>
      </c>
      <c r="B1420" s="1775">
        <f t="shared" ref="B1420:H1420" si="1056">SUM(B1272,B1278,B1284,B1290,B1296,B1302,B1309,B1315,B1321,B1327,B1333,B1339,B1346,B1352,B1358,B1364,B1370,B1376,B1383,B1389,B1395,B1401,B1407,B1413)</f>
        <v>11</v>
      </c>
      <c r="C1420" s="1775">
        <f t="shared" si="1056"/>
        <v>6</v>
      </c>
      <c r="D1420" s="1775">
        <f t="shared" si="1056"/>
        <v>9</v>
      </c>
      <c r="E1420" s="1775">
        <f t="shared" si="1056"/>
        <v>15</v>
      </c>
      <c r="F1420" s="1775">
        <f t="shared" si="1056"/>
        <v>11</v>
      </c>
      <c r="G1420" s="1775">
        <f t="shared" si="1056"/>
        <v>1</v>
      </c>
      <c r="H1420" s="1775">
        <f t="shared" si="1056"/>
        <v>53</v>
      </c>
      <c r="I1420" s="1574"/>
      <c r="J1420" s="1812"/>
      <c r="K1420" s="1775" t="s">
        <v>80</v>
      </c>
      <c r="L1420" s="1775">
        <f t="shared" ref="L1420:R1420" si="1057">SUM(L1272,L1278,L1284,L1290,L1296,L1302,L1309,L1315,L1321,L1327,L1333,L1339,L1346,L1352,L1358,L1364,L1370,L1376,L1383,L1389,L1395,L1401,L1407,L1413)</f>
        <v>536</v>
      </c>
      <c r="M1420" s="1775">
        <f t="shared" si="1057"/>
        <v>483</v>
      </c>
      <c r="N1420" s="1775">
        <f t="shared" si="1057"/>
        <v>20</v>
      </c>
      <c r="O1420" s="1775">
        <f t="shared" si="1057"/>
        <v>503</v>
      </c>
      <c r="P1420" s="1775">
        <f t="shared" si="1057"/>
        <v>0</v>
      </c>
      <c r="Q1420" s="1775">
        <f t="shared" si="1057"/>
        <v>0</v>
      </c>
      <c r="R1420" s="1775">
        <f t="shared" si="1057"/>
        <v>0</v>
      </c>
      <c r="S1420" s="1532"/>
      <c r="T1420" s="1532"/>
      <c r="U1420" s="1532"/>
      <c r="V1420" s="1532"/>
      <c r="W1420" s="1532"/>
      <c r="X1420" s="1532"/>
      <c r="Y1420" s="1532"/>
      <c r="Z1420" s="1532"/>
      <c r="AA1420" s="1532"/>
      <c r="AB1420" s="1532"/>
    </row>
    <row r="1421">
      <c r="A1421" s="1757" t="s">
        <v>9</v>
      </c>
      <c r="B1421" s="1758">
        <f t="shared" ref="B1421:H1421" si="1058">SUM(B1415:B1419)</f>
        <v>152</v>
      </c>
      <c r="C1421" s="1758">
        <f t="shared" si="1058"/>
        <v>174</v>
      </c>
      <c r="D1421" s="1758">
        <f t="shared" si="1058"/>
        <v>177</v>
      </c>
      <c r="E1421" s="1758">
        <f t="shared" si="1058"/>
        <v>135</v>
      </c>
      <c r="F1421" s="1758">
        <f t="shared" si="1058"/>
        <v>144</v>
      </c>
      <c r="G1421" s="1758">
        <f t="shared" si="1058"/>
        <v>22</v>
      </c>
      <c r="H1421" s="1758">
        <f t="shared" si="1058"/>
        <v>804</v>
      </c>
      <c r="I1421" s="1561"/>
      <c r="J1421" s="1812"/>
      <c r="K1421" s="1758" t="s">
        <v>9</v>
      </c>
      <c r="L1421" s="1758">
        <f t="shared" ref="L1421:Q1421" si="1059">SUM(L1415:L1419)</f>
        <v>1367</v>
      </c>
      <c r="M1421" s="1758">
        <f t="shared" si="1059"/>
        <v>559</v>
      </c>
      <c r="N1421" s="1758">
        <f t="shared" si="1059"/>
        <v>1010</v>
      </c>
      <c r="O1421" s="1758">
        <f t="shared" si="1059"/>
        <v>1569</v>
      </c>
      <c r="P1421" s="1758">
        <f t="shared" si="1059"/>
        <v>0</v>
      </c>
      <c r="Q1421" s="1758">
        <f t="shared" si="1059"/>
        <v>0</v>
      </c>
      <c r="R1421" s="1758">
        <f>SUM(R1415,R1416,R1417,R1418)</f>
        <v>4</v>
      </c>
      <c r="S1421" s="1532"/>
      <c r="T1421" s="1532"/>
      <c r="U1421" s="1532"/>
      <c r="V1421" s="1532"/>
      <c r="W1421" s="1532"/>
      <c r="X1421" s="1532"/>
      <c r="Y1421" s="1532"/>
      <c r="Z1421" s="1532"/>
      <c r="AA1421" s="1532"/>
      <c r="AB1421" s="1532"/>
    </row>
    <row r="1422">
      <c r="A1422" s="1585"/>
      <c r="B1422" s="1585"/>
      <c r="C1422" s="1585"/>
      <c r="D1422" s="1585"/>
      <c r="E1422" s="1586"/>
      <c r="F1422" s="1587"/>
      <c r="G1422" s="1587"/>
      <c r="H1422" s="1587"/>
      <c r="I1422" s="1601"/>
      <c r="J1422" s="1582"/>
      <c r="K1422" s="1581"/>
      <c r="L1422" s="1581"/>
      <c r="M1422" s="1581"/>
      <c r="N1422" s="1581"/>
      <c r="O1422" s="1581"/>
      <c r="P1422" s="1581"/>
      <c r="Q1422" s="1582"/>
      <c r="R1422" s="1582"/>
      <c r="S1422" s="1582"/>
      <c r="T1422" s="1582"/>
      <c r="U1422" s="1582"/>
      <c r="V1422" s="1582"/>
      <c r="W1422" s="1582"/>
      <c r="X1422" s="1582"/>
      <c r="Y1422" s="1582"/>
      <c r="Z1422" s="1582"/>
      <c r="AA1422" s="1582"/>
      <c r="AB1422" s="1582"/>
    </row>
    <row r="1423">
      <c r="A1423" s="1757" t="s">
        <v>123</v>
      </c>
      <c r="B1423" s="1758" t="s">
        <v>2</v>
      </c>
      <c r="C1423" s="1758" t="s">
        <v>3</v>
      </c>
      <c r="D1423" s="1758" t="s">
        <v>4</v>
      </c>
      <c r="E1423" s="1758" t="s">
        <v>5</v>
      </c>
      <c r="F1423" s="1758" t="s">
        <v>6</v>
      </c>
      <c r="G1423" s="1758" t="s">
        <v>7</v>
      </c>
      <c r="H1423" s="1758" t="s">
        <v>9</v>
      </c>
      <c r="I1423" s="1532"/>
      <c r="J1423" s="1532"/>
      <c r="K1423" s="1532"/>
      <c r="L1423" s="1532"/>
      <c r="M1423" s="1532"/>
      <c r="N1423" s="1532"/>
      <c r="O1423" s="1532"/>
      <c r="P1423" s="1532"/>
      <c r="Q1423" s="1532"/>
      <c r="R1423" s="1532"/>
      <c r="S1423" s="1532"/>
      <c r="T1423" s="1532"/>
      <c r="U1423" s="1532"/>
      <c r="V1423" s="1532"/>
      <c r="W1423" s="1532"/>
      <c r="X1423" s="1532"/>
      <c r="Y1423" s="1532"/>
      <c r="Z1423" s="1532"/>
      <c r="AA1423" s="1532"/>
      <c r="AB1423" s="1532"/>
    </row>
    <row r="1424">
      <c r="A1424" s="1756" t="s">
        <v>124</v>
      </c>
      <c r="B1424" s="693">
        <f t="shared" ref="B1424:G1424" si="1060">sum(B1416:B1417)</f>
        <v>46</v>
      </c>
      <c r="C1424" s="693">
        <f t="shared" si="1060"/>
        <v>62</v>
      </c>
      <c r="D1424" s="693">
        <f t="shared" si="1060"/>
        <v>46</v>
      </c>
      <c r="E1424" s="693">
        <f t="shared" si="1060"/>
        <v>23</v>
      </c>
      <c r="F1424" s="693">
        <f t="shared" si="1060"/>
        <v>12</v>
      </c>
      <c r="G1424" s="693">
        <f t="shared" si="1060"/>
        <v>1</v>
      </c>
      <c r="H1424" s="693">
        <f>sum(B1424:G1424)</f>
        <v>190</v>
      </c>
      <c r="I1424" s="1532"/>
      <c r="J1424" s="1532"/>
      <c r="K1424" s="1532"/>
      <c r="L1424" s="1532"/>
      <c r="M1424" s="1532"/>
      <c r="N1424" s="1532"/>
      <c r="O1424" s="1532"/>
      <c r="P1424" s="1532"/>
      <c r="Q1424" s="1532"/>
      <c r="R1424" s="1532"/>
      <c r="S1424" s="1532"/>
      <c r="T1424" s="1532"/>
      <c r="U1424" s="1532"/>
      <c r="V1424" s="1532"/>
      <c r="W1424" s="1532"/>
      <c r="X1424" s="1532"/>
      <c r="Y1424" s="1532"/>
      <c r="Z1424" s="1532"/>
      <c r="AA1424" s="1532"/>
      <c r="AB1424" s="1532"/>
    </row>
    <row r="1425">
      <c r="A1425" s="1789" t="s">
        <v>126</v>
      </c>
      <c r="B1425" s="1777">
        <f t="shared" ref="B1425:D1425" si="1061">(B1424*10.01)</f>
        <v>460.46</v>
      </c>
      <c r="C1425" s="1777">
        <f t="shared" si="1061"/>
        <v>620.62</v>
      </c>
      <c r="D1425" s="1777">
        <f t="shared" si="1061"/>
        <v>460.46</v>
      </c>
      <c r="E1425" s="1777">
        <f t="shared" ref="E1425:H1425" si="1062">(E1424*22.5)</f>
        <v>517.5</v>
      </c>
      <c r="F1425" s="1777">
        <f t="shared" si="1062"/>
        <v>270</v>
      </c>
      <c r="G1425" s="1777">
        <f t="shared" si="1062"/>
        <v>22.5</v>
      </c>
      <c r="H1425" s="1777">
        <f t="shared" si="1062"/>
        <v>4275</v>
      </c>
      <c r="I1425" s="1603"/>
      <c r="J1425" s="1582"/>
      <c r="K1425" s="1582"/>
      <c r="L1425" s="1582"/>
      <c r="M1425" s="1582"/>
      <c r="N1425" s="1582"/>
      <c r="O1425" s="1582"/>
      <c r="P1425" s="1582"/>
      <c r="Q1425" s="1582"/>
      <c r="R1425" s="1582"/>
      <c r="S1425" s="1582"/>
      <c r="T1425" s="1582"/>
      <c r="U1425" s="1582"/>
      <c r="V1425" s="1582"/>
      <c r="W1425" s="1582"/>
      <c r="X1425" s="1582"/>
      <c r="Y1425" s="1582"/>
      <c r="Z1425" s="1582"/>
      <c r="AA1425" s="1582"/>
      <c r="AB1425" s="1582"/>
    </row>
    <row r="1426">
      <c r="A1426" s="1756" t="s">
        <v>127</v>
      </c>
      <c r="B1426" s="693">
        <f t="shared" ref="B1426:H1426" si="1063">B1420</f>
        <v>11</v>
      </c>
      <c r="C1426" s="693">
        <f t="shared" si="1063"/>
        <v>6</v>
      </c>
      <c r="D1426" s="693">
        <f t="shared" si="1063"/>
        <v>9</v>
      </c>
      <c r="E1426" s="693">
        <f t="shared" si="1063"/>
        <v>15</v>
      </c>
      <c r="F1426" s="693">
        <f t="shared" si="1063"/>
        <v>11</v>
      </c>
      <c r="G1426" s="693">
        <f t="shared" si="1063"/>
        <v>1</v>
      </c>
      <c r="H1426" s="693">
        <f t="shared" si="1063"/>
        <v>53</v>
      </c>
      <c r="I1426" s="1603"/>
      <c r="J1426" s="1582"/>
      <c r="K1426" s="1582"/>
      <c r="L1426" s="1582"/>
      <c r="M1426" s="1582"/>
      <c r="N1426" s="1582"/>
      <c r="O1426" s="1582"/>
      <c r="P1426" s="1582"/>
      <c r="Q1426" s="1582"/>
      <c r="R1426" s="1582"/>
      <c r="S1426" s="1582"/>
      <c r="T1426" s="1582"/>
      <c r="U1426" s="1582"/>
      <c r="V1426" s="1582"/>
      <c r="W1426" s="1582"/>
      <c r="X1426" s="1582"/>
      <c r="Y1426" s="1582"/>
      <c r="Z1426" s="1582"/>
      <c r="AA1426" s="1582"/>
      <c r="AB1426" s="1582"/>
    </row>
    <row r="1427">
      <c r="A1427" s="1756" t="s">
        <v>126</v>
      </c>
      <c r="B1427" s="1790">
        <f t="shared" ref="B1427:H1427" si="1064">(B1426*5)</f>
        <v>55</v>
      </c>
      <c r="C1427" s="1790">
        <f t="shared" si="1064"/>
        <v>30</v>
      </c>
      <c r="D1427" s="1790">
        <f t="shared" si="1064"/>
        <v>45</v>
      </c>
      <c r="E1427" s="1790">
        <f t="shared" si="1064"/>
        <v>75</v>
      </c>
      <c r="F1427" s="1790">
        <f t="shared" si="1064"/>
        <v>55</v>
      </c>
      <c r="G1427" s="1790">
        <f t="shared" si="1064"/>
        <v>5</v>
      </c>
      <c r="H1427" s="1790">
        <f t="shared" si="1064"/>
        <v>265</v>
      </c>
      <c r="I1427" s="1603"/>
      <c r="J1427" s="1582"/>
      <c r="K1427" s="1582"/>
      <c r="L1427" s="1582"/>
      <c r="M1427" s="1582"/>
      <c r="N1427" s="1582"/>
      <c r="O1427" s="1582"/>
      <c r="P1427" s="1582"/>
      <c r="Q1427" s="1582"/>
      <c r="R1427" s="1582"/>
      <c r="S1427" s="1582"/>
      <c r="T1427" s="1582"/>
      <c r="U1427" s="1582"/>
      <c r="V1427" s="1582"/>
      <c r="W1427" s="1582"/>
      <c r="X1427" s="1582"/>
      <c r="Y1427" s="1582"/>
      <c r="Z1427" s="1582"/>
      <c r="AA1427" s="1582"/>
      <c r="AB1427" s="1582"/>
    </row>
    <row r="1428">
      <c r="A1428" s="1757" t="s">
        <v>9</v>
      </c>
      <c r="B1428" s="1780">
        <f t="shared" ref="B1428:H1428" si="1065">SUM(B1425,B1427)</f>
        <v>515.46</v>
      </c>
      <c r="C1428" s="1780">
        <f t="shared" si="1065"/>
        <v>650.62</v>
      </c>
      <c r="D1428" s="1780">
        <f t="shared" si="1065"/>
        <v>505.46</v>
      </c>
      <c r="E1428" s="1780">
        <f t="shared" si="1065"/>
        <v>592.5</v>
      </c>
      <c r="F1428" s="1780">
        <f t="shared" si="1065"/>
        <v>325</v>
      </c>
      <c r="G1428" s="1780">
        <f t="shared" si="1065"/>
        <v>27.5</v>
      </c>
      <c r="H1428" s="1780">
        <f t="shared" si="1065"/>
        <v>4540</v>
      </c>
      <c r="I1428" s="1603"/>
      <c r="J1428" s="1582"/>
      <c r="K1428" s="1582"/>
      <c r="L1428" s="1582"/>
      <c r="M1428" s="1582"/>
      <c r="N1428" s="1582"/>
      <c r="O1428" s="1582"/>
      <c r="P1428" s="1582"/>
      <c r="Q1428" s="1582"/>
      <c r="R1428" s="1582"/>
      <c r="S1428" s="1582"/>
      <c r="T1428" s="1582"/>
      <c r="U1428" s="1582"/>
      <c r="V1428" s="1582"/>
      <c r="W1428" s="1582"/>
      <c r="X1428" s="1582"/>
      <c r="Y1428" s="1582"/>
      <c r="Z1428" s="1582"/>
      <c r="AA1428" s="1582"/>
      <c r="AB1428" s="1582"/>
    </row>
    <row r="1429">
      <c r="A1429" s="1585"/>
      <c r="B1429" s="1580"/>
      <c r="C1429" s="1580"/>
      <c r="D1429" s="1580"/>
      <c r="E1429" s="1580"/>
      <c r="F1429" s="1580"/>
      <c r="G1429" s="1586"/>
      <c r="H1429" s="1587"/>
      <c r="I1429" s="1580"/>
      <c r="J1429" s="1582"/>
      <c r="K1429" s="1581"/>
      <c r="L1429" s="1581"/>
      <c r="M1429" s="1581"/>
      <c r="N1429" s="1581"/>
      <c r="O1429" s="1581"/>
      <c r="P1429" s="1581"/>
      <c r="Q1429" s="1582"/>
      <c r="R1429" s="1582"/>
      <c r="S1429" s="1582"/>
      <c r="T1429" s="1582"/>
      <c r="U1429" s="1582"/>
      <c r="V1429" s="1582"/>
      <c r="W1429" s="1582"/>
      <c r="X1429" s="1582"/>
      <c r="Y1429" s="1582"/>
      <c r="Z1429" s="1582"/>
      <c r="AA1429" s="1582"/>
      <c r="AB1429" s="1582"/>
    </row>
    <row r="1430">
      <c r="A1430" s="1588" t="s">
        <v>862</v>
      </c>
      <c r="B1430" s="1580"/>
      <c r="C1430" s="1580"/>
      <c r="D1430" s="1580"/>
      <c r="E1430" s="1580"/>
      <c r="F1430" s="1589"/>
      <c r="G1430" s="1834" t="s">
        <v>35</v>
      </c>
      <c r="H1430" s="1833" t="s">
        <v>36</v>
      </c>
      <c r="I1430" s="1580"/>
      <c r="J1430" s="1582"/>
      <c r="K1430" s="1581"/>
      <c r="L1430" s="1581"/>
      <c r="M1430" s="1581"/>
      <c r="N1430" s="1581"/>
      <c r="O1430" s="1581"/>
      <c r="P1430" s="1581"/>
      <c r="Q1430" s="1582"/>
      <c r="R1430" s="1582"/>
      <c r="S1430" s="1582"/>
      <c r="T1430" s="1582"/>
      <c r="U1430" s="1582"/>
      <c r="V1430" s="1582"/>
      <c r="W1430" s="1582"/>
      <c r="X1430" s="1582"/>
      <c r="Y1430" s="1582"/>
      <c r="Z1430" s="1582"/>
      <c r="AA1430" s="1582"/>
      <c r="AB1430" s="1582"/>
    </row>
    <row r="1431">
      <c r="A1431" s="1581"/>
      <c r="B1431" s="1580"/>
      <c r="C1431" s="1580"/>
      <c r="D1431" s="1580"/>
      <c r="E1431" s="1580"/>
      <c r="F1431" s="1589"/>
      <c r="G1431" s="1784" t="s">
        <v>806</v>
      </c>
      <c r="H1431" s="701">
        <f>H341</f>
        <v>585</v>
      </c>
      <c r="I1431" s="1580"/>
      <c r="J1431" s="1582"/>
      <c r="K1431" s="1581"/>
      <c r="L1431" s="1581"/>
      <c r="M1431" s="1581"/>
      <c r="N1431" s="1581"/>
      <c r="O1431" s="1581"/>
      <c r="P1431" s="1581"/>
      <c r="Q1431" s="1582"/>
      <c r="R1431" s="1582"/>
      <c r="S1431" s="1582"/>
      <c r="T1431" s="1582"/>
      <c r="U1431" s="1582"/>
      <c r="V1431" s="1582"/>
      <c r="W1431" s="1582"/>
      <c r="X1431" s="1582"/>
      <c r="Y1431" s="1582"/>
      <c r="Z1431" s="1582"/>
      <c r="AA1431" s="1582"/>
      <c r="AB1431" s="1582"/>
    </row>
    <row r="1432">
      <c r="A1432" s="1581"/>
      <c r="B1432" s="1580"/>
      <c r="C1432" s="1580"/>
      <c r="D1432" s="1580"/>
      <c r="E1432" s="1580"/>
      <c r="F1432" s="1589"/>
      <c r="G1432" s="1881" t="s">
        <v>807</v>
      </c>
      <c r="H1432" s="693">
        <f>H850</f>
        <v>760</v>
      </c>
      <c r="I1432" s="1580"/>
      <c r="J1432" s="1582"/>
      <c r="K1432" s="1581"/>
      <c r="L1432" s="1581"/>
      <c r="M1432" s="1581"/>
      <c r="N1432" s="1581"/>
      <c r="O1432" s="1581"/>
      <c r="P1432" s="1581"/>
      <c r="Q1432" s="1582"/>
      <c r="R1432" s="1582"/>
      <c r="S1432" s="1582"/>
      <c r="T1432" s="1582"/>
      <c r="U1432" s="1582"/>
      <c r="V1432" s="1582"/>
      <c r="W1432" s="1582"/>
      <c r="X1432" s="1582"/>
      <c r="Y1432" s="1582"/>
      <c r="Z1432" s="1582"/>
      <c r="AA1432" s="1582"/>
      <c r="AB1432" s="1582"/>
    </row>
    <row r="1433">
      <c r="A1433" s="1581"/>
      <c r="B1433" s="1580"/>
      <c r="C1433" s="1580"/>
      <c r="D1433" s="1580"/>
      <c r="E1433" s="1580"/>
      <c r="F1433" s="1589"/>
      <c r="G1433" s="1881" t="s">
        <v>855</v>
      </c>
      <c r="H1433" s="693">
        <f>H1421</f>
        <v>804</v>
      </c>
      <c r="I1433" s="1580"/>
      <c r="J1433" s="1582"/>
      <c r="K1433" s="1581"/>
      <c r="L1433" s="1581"/>
      <c r="M1433" s="1581"/>
      <c r="N1433" s="1581"/>
      <c r="O1433" s="1581"/>
      <c r="P1433" s="1581"/>
      <c r="Q1433" s="1582"/>
      <c r="R1433" s="1582"/>
      <c r="S1433" s="1582"/>
      <c r="T1433" s="1582"/>
      <c r="U1433" s="1582"/>
      <c r="V1433" s="1582"/>
      <c r="W1433" s="1582"/>
      <c r="X1433" s="1582"/>
      <c r="Y1433" s="1582"/>
      <c r="Z1433" s="1582"/>
      <c r="AA1433" s="1582"/>
      <c r="AB1433" s="1582"/>
    </row>
    <row r="1434">
      <c r="A1434" s="1581"/>
      <c r="B1434" s="1580"/>
      <c r="C1434" s="1580"/>
      <c r="D1434" s="1580"/>
      <c r="E1434" s="1580"/>
      <c r="F1434" s="1589"/>
      <c r="G1434" s="1834" t="s">
        <v>9</v>
      </c>
      <c r="H1434" s="1829">
        <f>SUM(H1431:H1433)</f>
        <v>2149</v>
      </c>
      <c r="I1434" s="1580"/>
      <c r="J1434" s="1582"/>
      <c r="K1434" s="1581"/>
      <c r="L1434" s="1581"/>
      <c r="M1434" s="1581"/>
      <c r="N1434" s="1581"/>
      <c r="O1434" s="1581"/>
      <c r="P1434" s="1581"/>
      <c r="Q1434" s="1582"/>
      <c r="R1434" s="1582"/>
      <c r="S1434" s="1582"/>
      <c r="T1434" s="1582"/>
      <c r="U1434" s="1582"/>
      <c r="V1434" s="1582"/>
      <c r="W1434" s="1582"/>
      <c r="X1434" s="1582"/>
      <c r="Y1434" s="1582"/>
      <c r="Z1434" s="1582"/>
      <c r="AA1434" s="1582"/>
      <c r="AB1434" s="1582"/>
    </row>
    <row r="1435">
      <c r="A1435" s="1581"/>
      <c r="B1435" s="1580"/>
      <c r="C1435" s="1580"/>
      <c r="D1435" s="1580"/>
      <c r="E1435" s="1580"/>
      <c r="F1435" s="1580"/>
      <c r="G1435" s="1586"/>
      <c r="H1435" s="1587"/>
      <c r="I1435" s="1581"/>
      <c r="J1435" s="1582"/>
      <c r="K1435" s="1581"/>
      <c r="L1435" s="1581"/>
      <c r="M1435" s="1581"/>
      <c r="N1435" s="1581"/>
      <c r="O1435" s="1581"/>
      <c r="P1435" s="1581"/>
      <c r="Q1435" s="1582"/>
      <c r="R1435" s="1582"/>
      <c r="S1435" s="1582"/>
      <c r="T1435" s="1582"/>
      <c r="U1435" s="1582"/>
      <c r="V1435" s="1582"/>
      <c r="W1435" s="1582"/>
      <c r="X1435" s="1582"/>
      <c r="Y1435" s="1582"/>
      <c r="Z1435" s="1582"/>
      <c r="AA1435" s="1582"/>
      <c r="AB1435" s="1582"/>
    </row>
    <row r="1436">
      <c r="A1436" s="1581"/>
      <c r="B1436" s="1580"/>
      <c r="C1436" s="1580"/>
      <c r="D1436" s="1580"/>
      <c r="E1436" s="1580"/>
      <c r="F1436" s="1589"/>
      <c r="G1436" s="1781" t="s">
        <v>131</v>
      </c>
      <c r="H1436" s="1758">
        <f>(4000-H1434)</f>
        <v>1851</v>
      </c>
      <c r="I1436" s="1823">
        <f>(H1434/H1436)</f>
        <v>1.160994057</v>
      </c>
      <c r="J1436" s="1582"/>
      <c r="K1436" s="1581"/>
      <c r="L1436" s="1581"/>
      <c r="M1436" s="1581"/>
      <c r="N1436" s="1581"/>
      <c r="O1436" s="1581"/>
      <c r="P1436" s="1581"/>
      <c r="Q1436" s="1582"/>
      <c r="R1436" s="1582"/>
      <c r="S1436" s="1582"/>
      <c r="T1436" s="1582"/>
      <c r="U1436" s="1582"/>
      <c r="V1436" s="1582"/>
      <c r="W1436" s="1582"/>
      <c r="X1436" s="1582"/>
      <c r="Y1436" s="1582"/>
      <c r="Z1436" s="1582"/>
      <c r="AA1436" s="1582"/>
      <c r="AB1436" s="1582"/>
    </row>
    <row r="1437">
      <c r="A1437" s="1645"/>
      <c r="B1437" s="1883"/>
      <c r="C1437" s="1883"/>
      <c r="D1437" s="1883"/>
      <c r="E1437" s="1883"/>
      <c r="F1437" s="1883"/>
      <c r="G1437" s="1883"/>
      <c r="H1437" s="1853"/>
      <c r="I1437" s="1884"/>
      <c r="J1437" s="1582"/>
      <c r="K1437" s="1582"/>
      <c r="L1437" s="1582"/>
      <c r="M1437" s="1582"/>
      <c r="N1437" s="1582"/>
      <c r="O1437" s="1582"/>
      <c r="P1437" s="1582"/>
      <c r="Q1437" s="1582"/>
      <c r="R1437" s="1582"/>
      <c r="S1437" s="1582"/>
      <c r="T1437" s="1582"/>
      <c r="U1437" s="1582"/>
      <c r="V1437" s="1582"/>
      <c r="W1437" s="1582"/>
      <c r="X1437" s="1582"/>
      <c r="Y1437" s="1582"/>
      <c r="Z1437" s="1582"/>
      <c r="AA1437" s="1582"/>
      <c r="AB1437" s="1582"/>
    </row>
    <row r="1438">
      <c r="A1438" s="1754" t="s">
        <v>845</v>
      </c>
      <c r="B1438" s="1755">
        <v>15.0</v>
      </c>
      <c r="C1438" s="1755">
        <v>16.0</v>
      </c>
      <c r="D1438" s="1755">
        <v>17.0</v>
      </c>
      <c r="E1438" s="1755">
        <v>18.0</v>
      </c>
      <c r="F1438" s="1755">
        <v>19.0</v>
      </c>
      <c r="G1438" s="1755">
        <v>20.0</v>
      </c>
      <c r="H1438" s="1755">
        <v>21.0</v>
      </c>
      <c r="I1438" s="1530"/>
      <c r="J1438" s="1530"/>
      <c r="K1438" s="1812"/>
      <c r="L1438" s="1754" t="s">
        <v>845</v>
      </c>
      <c r="M1438" s="1826"/>
      <c r="N1438" s="1826"/>
      <c r="O1438" s="1826"/>
      <c r="P1438" s="1826"/>
      <c r="Q1438" s="1826"/>
      <c r="R1438" s="1826"/>
      <c r="S1438" s="1826"/>
      <c r="T1438" s="1532"/>
      <c r="U1438" s="1532"/>
      <c r="V1438" s="1532"/>
      <c r="W1438" s="1532"/>
      <c r="X1438" s="1532"/>
      <c r="Y1438" s="1532"/>
      <c r="Z1438" s="1532"/>
      <c r="AA1438" s="1532"/>
      <c r="AB1438" s="1532"/>
    </row>
    <row r="1439">
      <c r="A1439" s="1885" t="s">
        <v>759</v>
      </c>
      <c r="B1439" s="693" t="s">
        <v>2</v>
      </c>
      <c r="C1439" s="693" t="s">
        <v>3</v>
      </c>
      <c r="D1439" s="693" t="s">
        <v>4</v>
      </c>
      <c r="E1439" s="693" t="s">
        <v>5</v>
      </c>
      <c r="F1439" s="693" t="s">
        <v>6</v>
      </c>
      <c r="G1439" s="693" t="s">
        <v>7</v>
      </c>
      <c r="H1439" s="690" t="s">
        <v>8</v>
      </c>
      <c r="I1439" s="693" t="s">
        <v>9</v>
      </c>
      <c r="J1439" s="693" t="s">
        <v>71</v>
      </c>
      <c r="K1439" s="1812"/>
      <c r="L1439" s="693" t="s">
        <v>331</v>
      </c>
      <c r="M1439" s="693" t="s">
        <v>72</v>
      </c>
      <c r="N1439" s="693" t="s">
        <v>13</v>
      </c>
      <c r="O1439" s="701" t="s">
        <v>73</v>
      </c>
      <c r="P1439" s="693" t="s">
        <v>13</v>
      </c>
      <c r="Q1439" s="701" t="s">
        <v>74</v>
      </c>
      <c r="R1439" s="701" t="s">
        <v>640</v>
      </c>
      <c r="S1439" s="1686" t="s">
        <v>592</v>
      </c>
      <c r="T1439" s="1532"/>
      <c r="U1439" s="1532"/>
      <c r="V1439" s="1532"/>
      <c r="W1439" s="1532"/>
      <c r="X1439" s="1532"/>
      <c r="Y1439" s="1532"/>
      <c r="Z1439" s="1532"/>
      <c r="AA1439" s="1532"/>
      <c r="AB1439" s="1532"/>
    </row>
    <row r="1440">
      <c r="A1440" s="1827" t="s">
        <v>812</v>
      </c>
      <c r="B1440" s="1758">
        <f t="shared" ref="B1440:H1440" si="1066">SUM(B1441:B1444,B1446:B1448,B1451:B1454)</f>
        <v>9</v>
      </c>
      <c r="C1440" s="1758">
        <f t="shared" si="1066"/>
        <v>5</v>
      </c>
      <c r="D1440" s="1758">
        <f t="shared" si="1066"/>
        <v>4</v>
      </c>
      <c r="E1440" s="1758">
        <f t="shared" si="1066"/>
        <v>3</v>
      </c>
      <c r="F1440" s="1758">
        <f t="shared" si="1066"/>
        <v>1</v>
      </c>
      <c r="G1440" s="1758">
        <f t="shared" si="1066"/>
        <v>4</v>
      </c>
      <c r="H1440" s="1758">
        <f t="shared" si="1066"/>
        <v>0</v>
      </c>
      <c r="I1440" s="1758">
        <f t="shared" ref="I1440:I1567" si="1067">SUM(B1440:H1440)</f>
        <v>26</v>
      </c>
      <c r="J1440" s="1758"/>
      <c r="K1440" s="1812"/>
      <c r="L1440" s="1827" t="s">
        <v>812</v>
      </c>
      <c r="M1440" s="1758"/>
      <c r="N1440" s="1758"/>
      <c r="O1440" s="1758"/>
      <c r="P1440" s="1758"/>
      <c r="Q1440" s="1758"/>
      <c r="R1440" s="1758"/>
      <c r="S1440" s="1758"/>
      <c r="T1440" s="1532"/>
      <c r="U1440" s="1532"/>
      <c r="V1440" s="1532"/>
      <c r="W1440" s="1532"/>
      <c r="X1440" s="1532"/>
      <c r="Y1440" s="1532"/>
      <c r="Z1440" s="1532"/>
      <c r="AA1440" s="1532"/>
      <c r="AB1440" s="1532"/>
    </row>
    <row r="1441">
      <c r="A1441" s="1828" t="s">
        <v>813</v>
      </c>
      <c r="B1441" s="1760">
        <v>0.0</v>
      </c>
      <c r="C1441" s="1760">
        <v>1.0</v>
      </c>
      <c r="D1441" s="1760">
        <v>4.0</v>
      </c>
      <c r="E1441" s="1760">
        <v>2.0</v>
      </c>
      <c r="F1441" s="1760">
        <v>1.0</v>
      </c>
      <c r="G1441" s="1760">
        <v>0.0</v>
      </c>
      <c r="H1441" s="1760">
        <v>0.0</v>
      </c>
      <c r="I1441" s="1761">
        <f t="shared" si="1067"/>
        <v>8</v>
      </c>
      <c r="J1441" s="1762">
        <f>sum(I1441:I1444)</f>
        <v>13</v>
      </c>
      <c r="K1441" s="635"/>
      <c r="L1441" s="1828" t="s">
        <v>813</v>
      </c>
      <c r="M1441" s="1765">
        <f t="shared" ref="M1441:M1450" si="1068">P858</f>
        <v>13</v>
      </c>
      <c r="N1441" s="1762">
        <f>(M1441-I1441)-S1441</f>
        <v>5</v>
      </c>
      <c r="O1441" s="1765">
        <v>20.0</v>
      </c>
      <c r="P1441" s="1762">
        <f t="shared" ref="P1441:P1442" si="1069">SUM(N1441,O1441)</f>
        <v>25</v>
      </c>
      <c r="Q1441" s="1765"/>
      <c r="R1441" s="1762"/>
      <c r="S1441" s="1762"/>
      <c r="T1441" s="1532"/>
      <c r="U1441" s="1532"/>
      <c r="V1441" s="1532"/>
      <c r="W1441" s="1532"/>
      <c r="X1441" s="1532"/>
      <c r="Y1441" s="1532"/>
      <c r="Z1441" s="1532"/>
      <c r="AA1441" s="1532"/>
      <c r="AB1441" s="1532"/>
    </row>
    <row r="1442">
      <c r="A1442" s="1714" t="s">
        <v>77</v>
      </c>
      <c r="B1442" s="692">
        <v>0.0</v>
      </c>
      <c r="C1442" s="692">
        <v>0.0</v>
      </c>
      <c r="D1442" s="692">
        <v>0.0</v>
      </c>
      <c r="E1442" s="692">
        <v>0.0</v>
      </c>
      <c r="F1442" s="692">
        <v>0.0</v>
      </c>
      <c r="G1442" s="690">
        <v>0.0</v>
      </c>
      <c r="H1442" s="690">
        <v>0.0</v>
      </c>
      <c r="I1442" s="693">
        <f t="shared" si="1067"/>
        <v>0</v>
      </c>
      <c r="J1442" s="596">
        <f>(J1441/70)</f>
        <v>0.1857142857</v>
      </c>
      <c r="K1442" s="635"/>
      <c r="L1442" s="1714" t="s">
        <v>77</v>
      </c>
      <c r="M1442" s="692">
        <f t="shared" si="1068"/>
        <v>2</v>
      </c>
      <c r="N1442" s="701">
        <f>(M1442-I1442-I1443)-S1442</f>
        <v>0</v>
      </c>
      <c r="O1442" s="692">
        <v>15.0</v>
      </c>
      <c r="P1442" s="701">
        <f t="shared" si="1069"/>
        <v>15</v>
      </c>
      <c r="Q1442" s="701"/>
      <c r="R1442" s="701"/>
      <c r="S1442" s="1595"/>
      <c r="T1442" s="1532"/>
      <c r="U1442" s="1532"/>
      <c r="V1442" s="1532"/>
      <c r="W1442" s="1532"/>
      <c r="X1442" s="1532"/>
      <c r="Y1442" s="1532"/>
      <c r="Z1442" s="1532"/>
      <c r="AA1442" s="1532"/>
      <c r="AB1442" s="1532"/>
    </row>
    <row r="1443">
      <c r="A1443" s="1714" t="s">
        <v>78</v>
      </c>
      <c r="B1443" s="692">
        <v>2.0</v>
      </c>
      <c r="C1443" s="692">
        <v>0.0</v>
      </c>
      <c r="D1443" s="692">
        <v>0.0</v>
      </c>
      <c r="E1443" s="692">
        <v>0.0</v>
      </c>
      <c r="F1443" s="692">
        <v>0.0</v>
      </c>
      <c r="G1443" s="690">
        <v>0.0</v>
      </c>
      <c r="H1443" s="690">
        <v>0.0</v>
      </c>
      <c r="I1443" s="693">
        <f t="shared" si="1067"/>
        <v>2</v>
      </c>
      <c r="J1443" s="701"/>
      <c r="K1443" s="635"/>
      <c r="L1443" s="1714" t="s">
        <v>78</v>
      </c>
      <c r="M1443" s="692" t="str">
        <f t="shared" si="1068"/>
        <v>-</v>
      </c>
      <c r="N1443" s="701" t="s">
        <v>79</v>
      </c>
      <c r="O1443" s="692" t="s">
        <v>79</v>
      </c>
      <c r="P1443" s="701" t="s">
        <v>79</v>
      </c>
      <c r="Q1443" s="701"/>
      <c r="R1443" s="701"/>
      <c r="S1443" s="1595"/>
      <c r="T1443" s="1532"/>
      <c r="U1443" s="1532"/>
      <c r="V1443" s="1532"/>
      <c r="W1443" s="1532"/>
      <c r="X1443" s="1532"/>
      <c r="Y1443" s="1532"/>
      <c r="Z1443" s="1532"/>
      <c r="AA1443" s="1532"/>
      <c r="AB1443" s="1532"/>
    </row>
    <row r="1444">
      <c r="A1444" s="1714" t="s">
        <v>446</v>
      </c>
      <c r="B1444" s="692">
        <v>2.0</v>
      </c>
      <c r="C1444" s="692">
        <v>0.0</v>
      </c>
      <c r="D1444" s="692">
        <v>0.0</v>
      </c>
      <c r="E1444" s="692">
        <v>1.0</v>
      </c>
      <c r="F1444" s="692">
        <v>0.0</v>
      </c>
      <c r="G1444" s="690">
        <v>0.0</v>
      </c>
      <c r="H1444" s="690">
        <v>0.0</v>
      </c>
      <c r="I1444" s="693">
        <f t="shared" si="1067"/>
        <v>3</v>
      </c>
      <c r="J1444" s="701"/>
      <c r="K1444" s="635"/>
      <c r="L1444" s="1714" t="s">
        <v>446</v>
      </c>
      <c r="M1444" s="692">
        <f t="shared" si="1068"/>
        <v>9</v>
      </c>
      <c r="N1444" s="701">
        <f>(M1444-I1444)-S1444</f>
        <v>6</v>
      </c>
      <c r="O1444" s="692">
        <v>0.0</v>
      </c>
      <c r="P1444" s="701">
        <f>SUM(N1444,O1444)</f>
        <v>6</v>
      </c>
      <c r="Q1444" s="701"/>
      <c r="R1444" s="701"/>
      <c r="S1444" s="1595"/>
      <c r="T1444" s="1532"/>
      <c r="U1444" s="1532"/>
      <c r="V1444" s="1532"/>
      <c r="W1444" s="1532"/>
      <c r="X1444" s="1532"/>
      <c r="Y1444" s="1532"/>
      <c r="Z1444" s="1532"/>
      <c r="AA1444" s="1532"/>
      <c r="AB1444" s="1532"/>
    </row>
    <row r="1445">
      <c r="A1445" s="1714" t="s">
        <v>80</v>
      </c>
      <c r="B1445" s="692">
        <v>0.0</v>
      </c>
      <c r="C1445" s="692">
        <v>0.0</v>
      </c>
      <c r="D1445" s="692">
        <v>0.0</v>
      </c>
      <c r="E1445" s="692">
        <v>0.0</v>
      </c>
      <c r="F1445" s="692">
        <v>0.0</v>
      </c>
      <c r="G1445" s="690">
        <v>0.0</v>
      </c>
      <c r="H1445" s="690">
        <v>0.0</v>
      </c>
      <c r="I1445" s="693">
        <f t="shared" si="1067"/>
        <v>0</v>
      </c>
      <c r="J1445" s="701"/>
      <c r="K1445" s="635"/>
      <c r="L1445" s="1714" t="s">
        <v>80</v>
      </c>
      <c r="M1445" s="692">
        <f t="shared" si="1068"/>
        <v>22</v>
      </c>
      <c r="N1445" s="701">
        <f>(M1445-I1445)</f>
        <v>22</v>
      </c>
      <c r="O1445" s="692">
        <v>0.0</v>
      </c>
      <c r="P1445" s="701">
        <f>sum(N1445,O1445)</f>
        <v>22</v>
      </c>
      <c r="Q1445" s="701"/>
      <c r="R1445" s="701"/>
      <c r="S1445" s="1595"/>
      <c r="T1445" s="1532"/>
      <c r="U1445" s="1532"/>
      <c r="V1445" s="1532"/>
      <c r="W1445" s="1532"/>
      <c r="X1445" s="1532"/>
      <c r="Y1445" s="1532"/>
      <c r="Z1445" s="1532"/>
      <c r="AA1445" s="1532"/>
      <c r="AB1445" s="1532"/>
    </row>
    <row r="1446">
      <c r="A1446" s="1828" t="s">
        <v>814</v>
      </c>
      <c r="B1446" s="1760">
        <v>3.0</v>
      </c>
      <c r="C1446" s="1760">
        <v>1.0</v>
      </c>
      <c r="D1446" s="1760">
        <v>0.0</v>
      </c>
      <c r="E1446" s="1760">
        <v>0.0</v>
      </c>
      <c r="F1446" s="1760">
        <v>0.0</v>
      </c>
      <c r="G1446" s="1760">
        <v>4.0</v>
      </c>
      <c r="H1446" s="1760">
        <v>0.0</v>
      </c>
      <c r="I1446" s="1761">
        <f t="shared" si="1067"/>
        <v>8</v>
      </c>
      <c r="J1446" s="1762">
        <f>sum(I1446:I1449)</f>
        <v>15</v>
      </c>
      <c r="K1446" s="635"/>
      <c r="L1446" s="1828" t="s">
        <v>814</v>
      </c>
      <c r="M1446" s="1765">
        <f t="shared" si="1068"/>
        <v>17</v>
      </c>
      <c r="N1446" s="1762">
        <f>(M1446-I1446)-S1446</f>
        <v>9</v>
      </c>
      <c r="O1446" s="1765">
        <v>0.0</v>
      </c>
      <c r="P1446" s="1762">
        <f t="shared" ref="P1446:P1447" si="1070">SUM(N1446,O1446)</f>
        <v>9</v>
      </c>
      <c r="Q1446" s="1765"/>
      <c r="R1446" s="1762"/>
      <c r="S1446" s="1762"/>
      <c r="T1446" s="1532"/>
      <c r="U1446" s="1532"/>
      <c r="V1446" s="1532"/>
      <c r="W1446" s="1532"/>
      <c r="X1446" s="1532"/>
      <c r="Y1446" s="1532"/>
      <c r="Z1446" s="1532"/>
      <c r="AA1446" s="1532"/>
      <c r="AB1446" s="1532"/>
    </row>
    <row r="1447">
      <c r="A1447" s="1714" t="s">
        <v>77</v>
      </c>
      <c r="B1447" s="692">
        <v>0.0</v>
      </c>
      <c r="C1447" s="692">
        <v>0.0</v>
      </c>
      <c r="D1447" s="692">
        <v>0.0</v>
      </c>
      <c r="E1447" s="692">
        <v>0.0</v>
      </c>
      <c r="F1447" s="692">
        <v>0.0</v>
      </c>
      <c r="G1447" s="690">
        <v>0.0</v>
      </c>
      <c r="H1447" s="690">
        <v>0.0</v>
      </c>
      <c r="I1447" s="693">
        <f t="shared" si="1067"/>
        <v>0</v>
      </c>
      <c r="J1447" s="596">
        <f>(J1446/70)</f>
        <v>0.2142857143</v>
      </c>
      <c r="K1447" s="635"/>
      <c r="L1447" s="1714" t="s">
        <v>77</v>
      </c>
      <c r="M1447" s="692">
        <f t="shared" si="1068"/>
        <v>5</v>
      </c>
      <c r="N1447" s="701">
        <f>(M1447-I1447-I1448)-S1447</f>
        <v>0</v>
      </c>
      <c r="O1447" s="692">
        <v>0.0</v>
      </c>
      <c r="P1447" s="701">
        <f t="shared" si="1070"/>
        <v>0</v>
      </c>
      <c r="Q1447" s="701"/>
      <c r="R1447" s="701"/>
      <c r="S1447" s="1595"/>
      <c r="T1447" s="1532"/>
      <c r="U1447" s="1532"/>
      <c r="V1447" s="1532"/>
      <c r="W1447" s="1532"/>
      <c r="X1447" s="1532"/>
      <c r="Y1447" s="1532"/>
      <c r="Z1447" s="1532"/>
      <c r="AA1447" s="1532"/>
      <c r="AB1447" s="1532"/>
    </row>
    <row r="1448">
      <c r="A1448" s="1714" t="s">
        <v>78</v>
      </c>
      <c r="B1448" s="692">
        <v>2.0</v>
      </c>
      <c r="C1448" s="692">
        <v>3.0</v>
      </c>
      <c r="D1448" s="692">
        <v>0.0</v>
      </c>
      <c r="E1448" s="692">
        <v>0.0</v>
      </c>
      <c r="F1448" s="692">
        <v>0.0</v>
      </c>
      <c r="G1448" s="690">
        <v>0.0</v>
      </c>
      <c r="H1448" s="690">
        <v>0.0</v>
      </c>
      <c r="I1448" s="693">
        <f t="shared" si="1067"/>
        <v>5</v>
      </c>
      <c r="J1448" s="701"/>
      <c r="K1448" s="635"/>
      <c r="L1448" s="1714" t="s">
        <v>78</v>
      </c>
      <c r="M1448" s="692" t="str">
        <f t="shared" si="1068"/>
        <v>-</v>
      </c>
      <c r="N1448" s="701" t="s">
        <v>79</v>
      </c>
      <c r="O1448" s="692" t="s">
        <v>79</v>
      </c>
      <c r="P1448" s="701" t="s">
        <v>79</v>
      </c>
      <c r="Q1448" s="701"/>
      <c r="R1448" s="701"/>
      <c r="S1448" s="1595"/>
      <c r="T1448" s="1532"/>
      <c r="U1448" s="1532"/>
      <c r="V1448" s="1532"/>
      <c r="W1448" s="1532"/>
      <c r="X1448" s="1532"/>
      <c r="Y1448" s="1532"/>
      <c r="Z1448" s="1532"/>
      <c r="AA1448" s="1532"/>
      <c r="AB1448" s="1532"/>
    </row>
    <row r="1449">
      <c r="A1449" s="1714" t="s">
        <v>446</v>
      </c>
      <c r="B1449" s="692">
        <v>1.0</v>
      </c>
      <c r="C1449" s="692">
        <v>0.0</v>
      </c>
      <c r="D1449" s="692">
        <v>0.0</v>
      </c>
      <c r="E1449" s="692">
        <v>0.0</v>
      </c>
      <c r="F1449" s="692">
        <v>1.0</v>
      </c>
      <c r="G1449" s="690">
        <v>0.0</v>
      </c>
      <c r="H1449" s="690">
        <v>0.0</v>
      </c>
      <c r="I1449" s="693">
        <f t="shared" si="1067"/>
        <v>2</v>
      </c>
      <c r="J1449" s="701"/>
      <c r="K1449" s="635"/>
      <c r="L1449" s="1714" t="s">
        <v>446</v>
      </c>
      <c r="M1449" s="692">
        <f t="shared" si="1068"/>
        <v>9</v>
      </c>
      <c r="N1449" s="701">
        <f>(M1449-I1449)-S1449</f>
        <v>7</v>
      </c>
      <c r="O1449" s="692">
        <v>0.0</v>
      </c>
      <c r="P1449" s="701">
        <f>SUM(N1449,O1449)</f>
        <v>7</v>
      </c>
      <c r="Q1449" s="701"/>
      <c r="R1449" s="701"/>
      <c r="S1449" s="1595"/>
      <c r="T1449" s="1532"/>
      <c r="U1449" s="1532"/>
      <c r="V1449" s="1532"/>
      <c r="W1449" s="1532"/>
      <c r="X1449" s="1532"/>
      <c r="Y1449" s="1532"/>
      <c r="Z1449" s="1532"/>
      <c r="AA1449" s="1532"/>
      <c r="AB1449" s="1532"/>
    </row>
    <row r="1450">
      <c r="A1450" s="1714" t="s">
        <v>80</v>
      </c>
      <c r="B1450" s="692">
        <v>0.0</v>
      </c>
      <c r="C1450" s="692">
        <v>0.0</v>
      </c>
      <c r="D1450" s="692">
        <v>0.0</v>
      </c>
      <c r="E1450" s="692">
        <v>0.0</v>
      </c>
      <c r="F1450" s="692">
        <v>0.0</v>
      </c>
      <c r="G1450" s="690">
        <v>0.0</v>
      </c>
      <c r="H1450" s="690">
        <v>0.0</v>
      </c>
      <c r="I1450" s="693">
        <f t="shared" si="1067"/>
        <v>0</v>
      </c>
      <c r="J1450" s="701"/>
      <c r="K1450" s="635"/>
      <c r="L1450" s="1714" t="s">
        <v>80</v>
      </c>
      <c r="M1450" s="692">
        <f t="shared" si="1068"/>
        <v>21</v>
      </c>
      <c r="N1450" s="701">
        <f>(M1450-I1450)</f>
        <v>21</v>
      </c>
      <c r="O1450" s="692">
        <v>0.0</v>
      </c>
      <c r="P1450" s="701">
        <f>sum(N1450,O1450)</f>
        <v>21</v>
      </c>
      <c r="Q1450" s="701"/>
      <c r="R1450" s="701"/>
      <c r="S1450" s="1595"/>
      <c r="T1450" s="1532"/>
      <c r="U1450" s="1532"/>
      <c r="V1450" s="1532"/>
      <c r="W1450" s="1532"/>
      <c r="X1450" s="1532"/>
      <c r="Y1450" s="1532"/>
      <c r="Z1450" s="1532"/>
      <c r="AA1450" s="1532"/>
      <c r="AB1450" s="1532"/>
    </row>
    <row r="1451">
      <c r="A1451" s="1828" t="s">
        <v>760</v>
      </c>
      <c r="B1451" s="1760">
        <v>0.0</v>
      </c>
      <c r="C1451" s="1760">
        <v>0.0</v>
      </c>
      <c r="D1451" s="1760">
        <v>0.0</v>
      </c>
      <c r="E1451" s="1760">
        <v>0.0</v>
      </c>
      <c r="F1451" s="1760">
        <v>0.0</v>
      </c>
      <c r="G1451" s="1760">
        <v>0.0</v>
      </c>
      <c r="H1451" s="1760">
        <v>0.0</v>
      </c>
      <c r="I1451" s="1761">
        <f t="shared" si="1067"/>
        <v>0</v>
      </c>
      <c r="J1451" s="1762">
        <f>sum(I1451:I1454)</f>
        <v>0</v>
      </c>
      <c r="K1451" s="635"/>
      <c r="L1451" s="1828" t="s">
        <v>815</v>
      </c>
      <c r="M1451" s="1765">
        <v>0.0</v>
      </c>
      <c r="N1451" s="1762">
        <f>(M1451-I1451)-S1451</f>
        <v>0</v>
      </c>
      <c r="O1451" s="1765">
        <v>25.0</v>
      </c>
      <c r="P1451" s="1762">
        <f t="shared" ref="P1451:P1452" si="1071">SUM(N1451,O1451)</f>
        <v>0</v>
      </c>
      <c r="Q1451" s="1765"/>
      <c r="R1451" s="1762"/>
      <c r="S1451" s="1762"/>
      <c r="T1451" s="1532"/>
      <c r="U1451" s="1532"/>
      <c r="V1451" s="1532"/>
      <c r="W1451" s="1532"/>
      <c r="X1451" s="1532"/>
      <c r="Y1451" s="1532"/>
      <c r="Z1451" s="1532"/>
      <c r="AA1451" s="1532"/>
      <c r="AB1451" s="1532"/>
    </row>
    <row r="1452">
      <c r="A1452" s="1714" t="s">
        <v>77</v>
      </c>
      <c r="B1452" s="692">
        <v>0.0</v>
      </c>
      <c r="C1452" s="692">
        <v>0.0</v>
      </c>
      <c r="D1452" s="692">
        <v>0.0</v>
      </c>
      <c r="E1452" s="692">
        <v>0.0</v>
      </c>
      <c r="F1452" s="692">
        <v>0.0</v>
      </c>
      <c r="G1452" s="690">
        <v>0.0</v>
      </c>
      <c r="H1452" s="690">
        <v>0.0</v>
      </c>
      <c r="I1452" s="693">
        <f t="shared" si="1067"/>
        <v>0</v>
      </c>
      <c r="J1452" s="596">
        <f>(J1451/70)</f>
        <v>0</v>
      </c>
      <c r="K1452" s="635"/>
      <c r="L1452" s="1714" t="s">
        <v>77</v>
      </c>
      <c r="M1452" s="692">
        <v>0.0</v>
      </c>
      <c r="N1452" s="701">
        <f>(M1452-I1452-I1453)-S1452</f>
        <v>0</v>
      </c>
      <c r="O1452" s="692">
        <v>10.0</v>
      </c>
      <c r="P1452" s="701">
        <f t="shared" si="1071"/>
        <v>10</v>
      </c>
      <c r="Q1452" s="701"/>
      <c r="R1452" s="701"/>
      <c r="S1452" s="1595"/>
      <c r="T1452" s="1532"/>
      <c r="U1452" s="1532"/>
      <c r="V1452" s="1532"/>
      <c r="W1452" s="1532"/>
      <c r="X1452" s="1532"/>
      <c r="Y1452" s="1532"/>
      <c r="Z1452" s="1532"/>
      <c r="AA1452" s="1532"/>
      <c r="AB1452" s="1532"/>
    </row>
    <row r="1453">
      <c r="A1453" s="1714" t="s">
        <v>78</v>
      </c>
      <c r="B1453" s="692">
        <v>0.0</v>
      </c>
      <c r="C1453" s="692">
        <v>0.0</v>
      </c>
      <c r="D1453" s="692">
        <v>0.0</v>
      </c>
      <c r="E1453" s="692">
        <v>0.0</v>
      </c>
      <c r="F1453" s="692">
        <v>0.0</v>
      </c>
      <c r="G1453" s="690">
        <v>0.0</v>
      </c>
      <c r="H1453" s="690">
        <v>0.0</v>
      </c>
      <c r="I1453" s="693">
        <f t="shared" si="1067"/>
        <v>0</v>
      </c>
      <c r="J1453" s="701"/>
      <c r="K1453" s="635"/>
      <c r="L1453" s="1714" t="s">
        <v>78</v>
      </c>
      <c r="M1453" s="692" t="str">
        <f>P870</f>
        <v>-</v>
      </c>
      <c r="N1453" s="701" t="s">
        <v>79</v>
      </c>
      <c r="O1453" s="692" t="s">
        <v>79</v>
      </c>
      <c r="P1453" s="701" t="s">
        <v>79</v>
      </c>
      <c r="Q1453" s="701"/>
      <c r="R1453" s="701"/>
      <c r="S1453" s="1595"/>
      <c r="T1453" s="1532"/>
      <c r="U1453" s="1532"/>
      <c r="V1453" s="1532"/>
      <c r="W1453" s="1532"/>
      <c r="X1453" s="1532"/>
      <c r="Y1453" s="1532"/>
      <c r="Z1453" s="1532"/>
      <c r="AA1453" s="1532"/>
      <c r="AB1453" s="1532"/>
    </row>
    <row r="1454">
      <c r="A1454" s="1714" t="s">
        <v>446</v>
      </c>
      <c r="B1454" s="692">
        <v>0.0</v>
      </c>
      <c r="C1454" s="692">
        <v>0.0</v>
      </c>
      <c r="D1454" s="692">
        <v>0.0</v>
      </c>
      <c r="E1454" s="692">
        <v>0.0</v>
      </c>
      <c r="F1454" s="692">
        <v>0.0</v>
      </c>
      <c r="G1454" s="690">
        <v>0.0</v>
      </c>
      <c r="H1454" s="690">
        <v>0.0</v>
      </c>
      <c r="I1454" s="693">
        <f t="shared" si="1067"/>
        <v>0</v>
      </c>
      <c r="J1454" s="701"/>
      <c r="K1454" s="635"/>
      <c r="L1454" s="1714" t="s">
        <v>446</v>
      </c>
      <c r="M1454" s="692">
        <v>0.0</v>
      </c>
      <c r="N1454" s="701">
        <f>(M1454-I1454)-S1454</f>
        <v>0</v>
      </c>
      <c r="O1454" s="692">
        <v>10.0</v>
      </c>
      <c r="P1454" s="701">
        <f>SUM(N1454,O1454)</f>
        <v>10</v>
      </c>
      <c r="Q1454" s="701"/>
      <c r="R1454" s="701"/>
      <c r="S1454" s="1595"/>
      <c r="T1454" s="1532"/>
      <c r="U1454" s="1532"/>
      <c r="V1454" s="1532"/>
      <c r="W1454" s="1532"/>
      <c r="X1454" s="1532"/>
      <c r="Y1454" s="1532"/>
      <c r="Z1454" s="1532"/>
      <c r="AA1454" s="1532"/>
      <c r="AB1454" s="1532"/>
    </row>
    <row r="1455">
      <c r="A1455" s="1714" t="s">
        <v>80</v>
      </c>
      <c r="B1455" s="692">
        <v>0.0</v>
      </c>
      <c r="C1455" s="692">
        <v>0.0</v>
      </c>
      <c r="D1455" s="692">
        <v>0.0</v>
      </c>
      <c r="E1455" s="692">
        <v>0.0</v>
      </c>
      <c r="F1455" s="692">
        <v>0.0</v>
      </c>
      <c r="G1455" s="690">
        <v>0.0</v>
      </c>
      <c r="H1455" s="690">
        <v>0.0</v>
      </c>
      <c r="I1455" s="693">
        <f t="shared" si="1067"/>
        <v>0</v>
      </c>
      <c r="J1455" s="701"/>
      <c r="K1455" s="635"/>
      <c r="L1455" s="1714" t="s">
        <v>80</v>
      </c>
      <c r="M1455" s="692">
        <v>0.0</v>
      </c>
      <c r="N1455" s="701">
        <f>(M1455-I1455)</f>
        <v>0</v>
      </c>
      <c r="O1455" s="692">
        <v>25.0</v>
      </c>
      <c r="P1455" s="701">
        <f>sum(N1455,O1455)</f>
        <v>25</v>
      </c>
      <c r="Q1455" s="701"/>
      <c r="R1455" s="701"/>
      <c r="S1455" s="1595"/>
      <c r="T1455" s="1532"/>
      <c r="U1455" s="1532"/>
      <c r="V1455" s="1532"/>
      <c r="W1455" s="1532"/>
      <c r="X1455" s="1532"/>
      <c r="Y1455" s="1532"/>
      <c r="Z1455" s="1532"/>
      <c r="AA1455" s="1532"/>
      <c r="AB1455" s="1532"/>
    </row>
    <row r="1456">
      <c r="A1456" s="1827" t="s">
        <v>816</v>
      </c>
      <c r="B1456" s="1758">
        <f t="shared" ref="B1456:H1456" si="1072">SUM(B1457:B1460,B1462:B1464,B1467:B1470)</f>
        <v>4</v>
      </c>
      <c r="C1456" s="1758">
        <f t="shared" si="1072"/>
        <v>5</v>
      </c>
      <c r="D1456" s="1758">
        <f t="shared" si="1072"/>
        <v>4</v>
      </c>
      <c r="E1456" s="1758">
        <f t="shared" si="1072"/>
        <v>3</v>
      </c>
      <c r="F1456" s="1788">
        <f t="shared" si="1072"/>
        <v>7</v>
      </c>
      <c r="G1456" s="1758">
        <f t="shared" si="1072"/>
        <v>3</v>
      </c>
      <c r="H1456" s="1758">
        <f t="shared" si="1072"/>
        <v>1</v>
      </c>
      <c r="I1456" s="1758">
        <f t="shared" si="1067"/>
        <v>27</v>
      </c>
      <c r="J1456" s="1748"/>
      <c r="K1456" s="635"/>
      <c r="L1456" s="1827" t="s">
        <v>816</v>
      </c>
      <c r="M1456" s="1748"/>
      <c r="N1456" s="1748"/>
      <c r="O1456" s="1749"/>
      <c r="P1456" s="1748"/>
      <c r="Q1456" s="1748"/>
      <c r="R1456" s="1748"/>
      <c r="S1456" s="1748"/>
      <c r="T1456" s="1532"/>
      <c r="U1456" s="1532"/>
      <c r="V1456" s="1532"/>
      <c r="W1456" s="1532"/>
      <c r="X1456" s="1532"/>
      <c r="Y1456" s="1532"/>
      <c r="Z1456" s="1532"/>
      <c r="AA1456" s="1532"/>
      <c r="AB1456" s="1532"/>
    </row>
    <row r="1457">
      <c r="A1457" s="1828" t="s">
        <v>817</v>
      </c>
      <c r="B1457" s="1765">
        <v>0.0</v>
      </c>
      <c r="C1457" s="1765">
        <v>1.0</v>
      </c>
      <c r="D1457" s="1765">
        <v>1.0</v>
      </c>
      <c r="E1457" s="1765">
        <v>1.0</v>
      </c>
      <c r="F1457" s="1765">
        <v>1.0</v>
      </c>
      <c r="G1457" s="1760">
        <v>1.0</v>
      </c>
      <c r="H1457" s="1760">
        <v>0.0</v>
      </c>
      <c r="I1457" s="1761">
        <f t="shared" si="1067"/>
        <v>5</v>
      </c>
      <c r="J1457" s="1762">
        <f>sum(I1457:I1460)</f>
        <v>13</v>
      </c>
      <c r="K1457" s="635"/>
      <c r="L1457" s="1828" t="s">
        <v>817</v>
      </c>
      <c r="M1457" s="1765">
        <f t="shared" ref="M1457:M1471" si="1073">P874</f>
        <v>21</v>
      </c>
      <c r="N1457" s="1762">
        <f>(M1457-I1457)-S1457</f>
        <v>16</v>
      </c>
      <c r="O1457" s="1765">
        <v>0.0</v>
      </c>
      <c r="P1457" s="1762">
        <f t="shared" ref="P1457:P1458" si="1074">SUM(N1457,O1457)</f>
        <v>16</v>
      </c>
      <c r="Q1457" s="1762"/>
      <c r="R1457" s="1762"/>
      <c r="S1457" s="1762"/>
      <c r="T1457" s="1532"/>
      <c r="U1457" s="1532"/>
      <c r="V1457" s="1532"/>
      <c r="W1457" s="1532"/>
      <c r="X1457" s="1532"/>
      <c r="Y1457" s="1532"/>
      <c r="Z1457" s="1532"/>
      <c r="AA1457" s="1532"/>
      <c r="AB1457" s="1532"/>
    </row>
    <row r="1458">
      <c r="A1458" s="1714" t="s">
        <v>77</v>
      </c>
      <c r="B1458" s="692">
        <v>0.0</v>
      </c>
      <c r="C1458" s="692">
        <v>0.0</v>
      </c>
      <c r="D1458" s="692">
        <v>0.0</v>
      </c>
      <c r="E1458" s="692">
        <v>0.0</v>
      </c>
      <c r="F1458" s="692">
        <v>1.0</v>
      </c>
      <c r="G1458" s="692">
        <v>0.0</v>
      </c>
      <c r="H1458" s="690">
        <v>0.0</v>
      </c>
      <c r="I1458" s="693">
        <f t="shared" si="1067"/>
        <v>1</v>
      </c>
      <c r="J1458" s="596">
        <f>(J1457/70)</f>
        <v>0.1857142857</v>
      </c>
      <c r="K1458" s="635"/>
      <c r="L1458" s="1714" t="s">
        <v>77</v>
      </c>
      <c r="M1458" s="692">
        <f t="shared" si="1073"/>
        <v>5</v>
      </c>
      <c r="N1458" s="701">
        <f>(M1458-I1458-I1459)-S1458</f>
        <v>0</v>
      </c>
      <c r="O1458" s="692">
        <v>5.0</v>
      </c>
      <c r="P1458" s="701">
        <f t="shared" si="1074"/>
        <v>5</v>
      </c>
      <c r="Q1458" s="701"/>
      <c r="R1458" s="701"/>
      <c r="S1458" s="1595"/>
      <c r="T1458" s="1532"/>
      <c r="U1458" s="1532"/>
      <c r="V1458" s="1532"/>
      <c r="W1458" s="1532"/>
      <c r="X1458" s="1532"/>
      <c r="Y1458" s="1532"/>
      <c r="Z1458" s="1532"/>
      <c r="AA1458" s="1532"/>
      <c r="AB1458" s="1532"/>
    </row>
    <row r="1459">
      <c r="A1459" s="1714" t="s">
        <v>78</v>
      </c>
      <c r="B1459" s="692">
        <v>0.0</v>
      </c>
      <c r="C1459" s="692">
        <v>1.0</v>
      </c>
      <c r="D1459" s="692">
        <v>0.0</v>
      </c>
      <c r="E1459" s="692">
        <v>1.0</v>
      </c>
      <c r="F1459" s="692">
        <v>1.0</v>
      </c>
      <c r="G1459" s="692">
        <v>1.0</v>
      </c>
      <c r="H1459" s="690">
        <v>0.0</v>
      </c>
      <c r="I1459" s="693">
        <f t="shared" si="1067"/>
        <v>4</v>
      </c>
      <c r="J1459" s="701"/>
      <c r="K1459" s="635"/>
      <c r="L1459" s="1714" t="s">
        <v>78</v>
      </c>
      <c r="M1459" s="692" t="str">
        <f t="shared" si="1073"/>
        <v>-</v>
      </c>
      <c r="N1459" s="701" t="s">
        <v>79</v>
      </c>
      <c r="O1459" s="692" t="s">
        <v>79</v>
      </c>
      <c r="P1459" s="701" t="s">
        <v>79</v>
      </c>
      <c r="Q1459" s="701"/>
      <c r="R1459" s="701"/>
      <c r="S1459" s="1595"/>
      <c r="T1459" s="1532"/>
      <c r="U1459" s="1532"/>
      <c r="V1459" s="1532"/>
      <c r="W1459" s="1532"/>
      <c r="X1459" s="1532"/>
      <c r="Y1459" s="1532"/>
      <c r="Z1459" s="1532"/>
      <c r="AA1459" s="1532"/>
      <c r="AB1459" s="1532"/>
    </row>
    <row r="1460">
      <c r="A1460" s="1714" t="s">
        <v>446</v>
      </c>
      <c r="B1460" s="692">
        <v>0.0</v>
      </c>
      <c r="C1460" s="692">
        <v>1.0</v>
      </c>
      <c r="D1460" s="692">
        <v>0.0</v>
      </c>
      <c r="E1460" s="692">
        <v>1.0</v>
      </c>
      <c r="F1460" s="692">
        <v>1.0</v>
      </c>
      <c r="G1460" s="692">
        <v>0.0</v>
      </c>
      <c r="H1460" s="690">
        <v>0.0</v>
      </c>
      <c r="I1460" s="693">
        <f t="shared" si="1067"/>
        <v>3</v>
      </c>
      <c r="J1460" s="701"/>
      <c r="K1460" s="635"/>
      <c r="L1460" s="1714" t="s">
        <v>446</v>
      </c>
      <c r="M1460" s="692">
        <f t="shared" si="1073"/>
        <v>8</v>
      </c>
      <c r="N1460" s="701">
        <f>(M1460-I1460)-S1460</f>
        <v>5</v>
      </c>
      <c r="O1460" s="692">
        <v>0.0</v>
      </c>
      <c r="P1460" s="701">
        <f>SUM(N1460,O1460)</f>
        <v>5</v>
      </c>
      <c r="Q1460" s="701"/>
      <c r="R1460" s="701"/>
      <c r="S1460" s="1595"/>
      <c r="T1460" s="1532"/>
      <c r="U1460" s="1532"/>
      <c r="V1460" s="1532"/>
      <c r="W1460" s="1532"/>
      <c r="X1460" s="1532"/>
      <c r="Y1460" s="1532"/>
      <c r="Z1460" s="1532"/>
      <c r="AA1460" s="1532"/>
      <c r="AB1460" s="1532"/>
    </row>
    <row r="1461">
      <c r="A1461" s="1714" t="s">
        <v>80</v>
      </c>
      <c r="B1461" s="692">
        <v>0.0</v>
      </c>
      <c r="C1461" s="692">
        <v>0.0</v>
      </c>
      <c r="D1461" s="692">
        <v>0.0</v>
      </c>
      <c r="E1461" s="692">
        <v>2.0</v>
      </c>
      <c r="F1461" s="692">
        <v>1.0</v>
      </c>
      <c r="G1461" s="692">
        <v>1.0</v>
      </c>
      <c r="H1461" s="690">
        <v>0.0</v>
      </c>
      <c r="I1461" s="693">
        <f t="shared" si="1067"/>
        <v>4</v>
      </c>
      <c r="J1461" s="701"/>
      <c r="K1461" s="635"/>
      <c r="L1461" s="1714" t="s">
        <v>80</v>
      </c>
      <c r="M1461" s="692">
        <f t="shared" si="1073"/>
        <v>24</v>
      </c>
      <c r="N1461" s="701">
        <f>(M1461-I1461)</f>
        <v>20</v>
      </c>
      <c r="O1461" s="692">
        <v>0.0</v>
      </c>
      <c r="P1461" s="701">
        <f>sum(N1461,O1461)</f>
        <v>20</v>
      </c>
      <c r="Q1461" s="701"/>
      <c r="R1461" s="701"/>
      <c r="S1461" s="1595"/>
      <c r="T1461" s="1532"/>
      <c r="U1461" s="1532"/>
      <c r="V1461" s="1532"/>
      <c r="W1461" s="1532"/>
      <c r="X1461" s="1532"/>
      <c r="Y1461" s="1532"/>
      <c r="Z1461" s="1532"/>
      <c r="AA1461" s="1532"/>
      <c r="AB1461" s="1532"/>
    </row>
    <row r="1462">
      <c r="A1462" s="1828" t="s">
        <v>818</v>
      </c>
      <c r="B1462" s="1765">
        <v>2.0</v>
      </c>
      <c r="C1462" s="1765">
        <v>1.0</v>
      </c>
      <c r="D1462" s="1765">
        <v>2.0</v>
      </c>
      <c r="E1462" s="1765">
        <v>0.0</v>
      </c>
      <c r="F1462" s="1765">
        <v>2.0</v>
      </c>
      <c r="G1462" s="1760">
        <v>1.0</v>
      </c>
      <c r="H1462" s="1760">
        <v>1.0</v>
      </c>
      <c r="I1462" s="1761">
        <f t="shared" si="1067"/>
        <v>9</v>
      </c>
      <c r="J1462" s="1762">
        <f>sum(I1462:I1465)</f>
        <v>19</v>
      </c>
      <c r="K1462" s="635"/>
      <c r="L1462" s="1828" t="s">
        <v>818</v>
      </c>
      <c r="M1462" s="1765">
        <f t="shared" si="1073"/>
        <v>35</v>
      </c>
      <c r="N1462" s="1762">
        <f>(M1462-I1462)-S1462</f>
        <v>26</v>
      </c>
      <c r="O1462" s="1765">
        <v>0.0</v>
      </c>
      <c r="P1462" s="1762">
        <f t="shared" ref="P1462:P1463" si="1075">SUM(N1462,O1462)</f>
        <v>26</v>
      </c>
      <c r="Q1462" s="1762"/>
      <c r="R1462" s="1762"/>
      <c r="S1462" s="1762"/>
      <c r="T1462" s="1532"/>
      <c r="U1462" s="1532"/>
      <c r="V1462" s="1532"/>
      <c r="W1462" s="1532"/>
      <c r="X1462" s="1532"/>
      <c r="Y1462" s="1532"/>
      <c r="Z1462" s="1532"/>
      <c r="AA1462" s="1532"/>
      <c r="AB1462" s="1532"/>
    </row>
    <row r="1463">
      <c r="A1463" s="1714" t="s">
        <v>77</v>
      </c>
      <c r="B1463" s="692">
        <v>0.0</v>
      </c>
      <c r="C1463" s="692">
        <v>0.0</v>
      </c>
      <c r="D1463" s="692">
        <v>0.0</v>
      </c>
      <c r="E1463" s="692">
        <v>0.0</v>
      </c>
      <c r="F1463" s="692">
        <v>1.0</v>
      </c>
      <c r="G1463" s="692">
        <v>0.0</v>
      </c>
      <c r="H1463" s="690">
        <v>0.0</v>
      </c>
      <c r="I1463" s="693">
        <f t="shared" si="1067"/>
        <v>1</v>
      </c>
      <c r="J1463" s="596">
        <f>(J1462/70)</f>
        <v>0.2714285714</v>
      </c>
      <c r="K1463" s="635"/>
      <c r="L1463" s="1714" t="s">
        <v>77</v>
      </c>
      <c r="M1463" s="692">
        <f t="shared" si="1073"/>
        <v>5</v>
      </c>
      <c r="N1463" s="701">
        <f>(M1463-I1463-I1464)-S1463</f>
        <v>0</v>
      </c>
      <c r="O1463" s="692">
        <v>8.0</v>
      </c>
      <c r="P1463" s="701">
        <f t="shared" si="1075"/>
        <v>8</v>
      </c>
      <c r="Q1463" s="701"/>
      <c r="R1463" s="701"/>
      <c r="S1463" s="1595"/>
      <c r="T1463" s="1532"/>
      <c r="U1463" s="1532"/>
      <c r="V1463" s="1532"/>
      <c r="W1463" s="1532"/>
      <c r="X1463" s="1532"/>
      <c r="Y1463" s="1532"/>
      <c r="Z1463" s="1532"/>
      <c r="AA1463" s="1532"/>
      <c r="AB1463" s="1532"/>
    </row>
    <row r="1464">
      <c r="A1464" s="1714" t="s">
        <v>78</v>
      </c>
      <c r="B1464" s="692">
        <v>2.0</v>
      </c>
      <c r="C1464" s="692">
        <v>1.0</v>
      </c>
      <c r="D1464" s="692">
        <v>1.0</v>
      </c>
      <c r="E1464" s="692">
        <v>0.0</v>
      </c>
      <c r="F1464" s="692">
        <v>0.0</v>
      </c>
      <c r="G1464" s="692">
        <v>0.0</v>
      </c>
      <c r="H1464" s="690">
        <v>0.0</v>
      </c>
      <c r="I1464" s="693">
        <f t="shared" si="1067"/>
        <v>4</v>
      </c>
      <c r="J1464" s="701"/>
      <c r="K1464" s="635"/>
      <c r="L1464" s="1714" t="s">
        <v>78</v>
      </c>
      <c r="M1464" s="692" t="str">
        <f t="shared" si="1073"/>
        <v>-</v>
      </c>
      <c r="N1464" s="701" t="s">
        <v>79</v>
      </c>
      <c r="O1464" s="692" t="s">
        <v>79</v>
      </c>
      <c r="P1464" s="701" t="s">
        <v>79</v>
      </c>
      <c r="Q1464" s="701"/>
      <c r="R1464" s="701"/>
      <c r="S1464" s="1595"/>
      <c r="T1464" s="1532"/>
      <c r="U1464" s="1532"/>
      <c r="V1464" s="1532"/>
      <c r="W1464" s="1532"/>
      <c r="X1464" s="1532"/>
      <c r="Y1464" s="1532"/>
      <c r="Z1464" s="1532"/>
      <c r="AA1464" s="1532"/>
      <c r="AB1464" s="1532"/>
    </row>
    <row r="1465">
      <c r="A1465" s="1714" t="s">
        <v>446</v>
      </c>
      <c r="B1465" s="692">
        <v>0.0</v>
      </c>
      <c r="C1465" s="692">
        <v>0.0</v>
      </c>
      <c r="D1465" s="692">
        <v>0.0</v>
      </c>
      <c r="E1465" s="692">
        <v>0.0</v>
      </c>
      <c r="F1465" s="692">
        <v>4.0</v>
      </c>
      <c r="G1465" s="692">
        <v>1.0</v>
      </c>
      <c r="H1465" s="690">
        <v>0.0</v>
      </c>
      <c r="I1465" s="693">
        <f t="shared" si="1067"/>
        <v>5</v>
      </c>
      <c r="J1465" s="701"/>
      <c r="K1465" s="635"/>
      <c r="L1465" s="1714" t="s">
        <v>446</v>
      </c>
      <c r="M1465" s="692">
        <f t="shared" si="1073"/>
        <v>10</v>
      </c>
      <c r="N1465" s="701">
        <f>(M1465-I1465)-S1465</f>
        <v>5</v>
      </c>
      <c r="O1465" s="692">
        <v>0.0</v>
      </c>
      <c r="P1465" s="701">
        <f>SUM(N1465,O1465)</f>
        <v>5</v>
      </c>
      <c r="Q1465" s="701"/>
      <c r="R1465" s="701"/>
      <c r="S1465" s="1595"/>
      <c r="T1465" s="1532"/>
      <c r="U1465" s="1532"/>
      <c r="V1465" s="1532"/>
      <c r="W1465" s="1532"/>
      <c r="X1465" s="1532"/>
      <c r="Y1465" s="1532"/>
      <c r="Z1465" s="1532"/>
      <c r="AA1465" s="1532"/>
      <c r="AB1465" s="1532"/>
    </row>
    <row r="1466">
      <c r="A1466" s="1714" t="s">
        <v>80</v>
      </c>
      <c r="B1466" s="692">
        <v>0.0</v>
      </c>
      <c r="C1466" s="692">
        <v>1.0</v>
      </c>
      <c r="D1466" s="692">
        <v>0.0</v>
      </c>
      <c r="E1466" s="692">
        <v>1.0</v>
      </c>
      <c r="F1466" s="692">
        <v>0.0</v>
      </c>
      <c r="G1466" s="692">
        <v>0.0</v>
      </c>
      <c r="H1466" s="690">
        <v>0.0</v>
      </c>
      <c r="I1466" s="693">
        <f t="shared" si="1067"/>
        <v>2</v>
      </c>
      <c r="J1466" s="701"/>
      <c r="K1466" s="635"/>
      <c r="L1466" s="1714" t="s">
        <v>80</v>
      </c>
      <c r="M1466" s="692">
        <f t="shared" si="1073"/>
        <v>23</v>
      </c>
      <c r="N1466" s="701">
        <f>(M1466-I1466)</f>
        <v>21</v>
      </c>
      <c r="O1466" s="692">
        <v>0.0</v>
      </c>
      <c r="P1466" s="701">
        <f>sum(N1466,O1466)</f>
        <v>21</v>
      </c>
      <c r="Q1466" s="701"/>
      <c r="R1466" s="701"/>
      <c r="S1466" s="1595"/>
      <c r="T1466" s="1532"/>
      <c r="U1466" s="1532"/>
      <c r="V1466" s="1532"/>
      <c r="W1466" s="1532"/>
      <c r="X1466" s="1532"/>
      <c r="Y1466" s="1532"/>
      <c r="Z1466" s="1532"/>
      <c r="AA1466" s="1532"/>
      <c r="AB1466" s="1532"/>
    </row>
    <row r="1467">
      <c r="A1467" s="1828" t="s">
        <v>761</v>
      </c>
      <c r="B1467" s="1765">
        <v>0.0</v>
      </c>
      <c r="C1467" s="1765">
        <v>0.0</v>
      </c>
      <c r="D1467" s="1765">
        <v>0.0</v>
      </c>
      <c r="E1467" s="1765">
        <v>0.0</v>
      </c>
      <c r="F1467" s="1765">
        <v>0.0</v>
      </c>
      <c r="G1467" s="1760">
        <v>0.0</v>
      </c>
      <c r="H1467" s="1760">
        <v>0.0</v>
      </c>
      <c r="I1467" s="1761">
        <f t="shared" si="1067"/>
        <v>0</v>
      </c>
      <c r="J1467" s="1762">
        <f>sum(I1467:I1470)</f>
        <v>0</v>
      </c>
      <c r="K1467" s="635"/>
      <c r="L1467" s="1828" t="s">
        <v>761</v>
      </c>
      <c r="M1467" s="1765">
        <f t="shared" si="1073"/>
        <v>0</v>
      </c>
      <c r="N1467" s="1762">
        <f>(M1467-I1467)-S1467</f>
        <v>0</v>
      </c>
      <c r="O1467" s="1765"/>
      <c r="P1467" s="1762">
        <f t="shared" ref="P1467:P1468" si="1076">SUM(N1467,O1467)</f>
        <v>0</v>
      </c>
      <c r="Q1467" s="1762"/>
      <c r="R1467" s="1762"/>
      <c r="S1467" s="1762"/>
      <c r="T1467" s="1532"/>
      <c r="U1467" s="1532"/>
      <c r="V1467" s="1532"/>
      <c r="W1467" s="1532"/>
      <c r="X1467" s="1532"/>
      <c r="Y1467" s="1532"/>
      <c r="Z1467" s="1532"/>
      <c r="AA1467" s="1532"/>
      <c r="AB1467" s="1532"/>
    </row>
    <row r="1468">
      <c r="A1468" s="1714" t="s">
        <v>77</v>
      </c>
      <c r="B1468" s="692">
        <v>0.0</v>
      </c>
      <c r="C1468" s="692">
        <v>0.0</v>
      </c>
      <c r="D1468" s="692">
        <v>0.0</v>
      </c>
      <c r="E1468" s="692">
        <v>0.0</v>
      </c>
      <c r="F1468" s="692">
        <v>0.0</v>
      </c>
      <c r="G1468" s="692">
        <v>0.0</v>
      </c>
      <c r="H1468" s="690">
        <v>0.0</v>
      </c>
      <c r="I1468" s="693">
        <f t="shared" si="1067"/>
        <v>0</v>
      </c>
      <c r="J1468" s="596">
        <f>(J1467/70)</f>
        <v>0</v>
      </c>
      <c r="K1468" s="635"/>
      <c r="L1468" s="1714" t="s">
        <v>77</v>
      </c>
      <c r="M1468" s="692">
        <f t="shared" si="1073"/>
        <v>0</v>
      </c>
      <c r="N1468" s="701">
        <f>(M1468-I1468-I1469)-S1468</f>
        <v>0</v>
      </c>
      <c r="O1468" s="692"/>
      <c r="P1468" s="701">
        <f t="shared" si="1076"/>
        <v>0</v>
      </c>
      <c r="Q1468" s="701"/>
      <c r="R1468" s="701"/>
      <c r="S1468" s="1595"/>
      <c r="T1468" s="1532"/>
      <c r="U1468" s="1532"/>
      <c r="V1468" s="1532"/>
      <c r="W1468" s="1532"/>
      <c r="X1468" s="1532"/>
      <c r="Y1468" s="1532"/>
      <c r="Z1468" s="1532"/>
      <c r="AA1468" s="1532"/>
      <c r="AB1468" s="1532"/>
    </row>
    <row r="1469">
      <c r="A1469" s="1714" t="s">
        <v>78</v>
      </c>
      <c r="B1469" s="692">
        <v>0.0</v>
      </c>
      <c r="C1469" s="692">
        <v>0.0</v>
      </c>
      <c r="D1469" s="692">
        <v>0.0</v>
      </c>
      <c r="E1469" s="692">
        <v>0.0</v>
      </c>
      <c r="F1469" s="692">
        <v>0.0</v>
      </c>
      <c r="G1469" s="692">
        <v>0.0</v>
      </c>
      <c r="H1469" s="690">
        <v>0.0</v>
      </c>
      <c r="I1469" s="693">
        <f t="shared" si="1067"/>
        <v>0</v>
      </c>
      <c r="J1469" s="701"/>
      <c r="K1469" s="635"/>
      <c r="L1469" s="1714" t="s">
        <v>78</v>
      </c>
      <c r="M1469" s="692" t="str">
        <f t="shared" si="1073"/>
        <v>-</v>
      </c>
      <c r="N1469" s="701" t="s">
        <v>79</v>
      </c>
      <c r="O1469" s="692"/>
      <c r="P1469" s="701" t="s">
        <v>79</v>
      </c>
      <c r="Q1469" s="701"/>
      <c r="R1469" s="701"/>
      <c r="S1469" s="1595"/>
      <c r="T1469" s="1532"/>
      <c r="U1469" s="1532"/>
      <c r="V1469" s="1532"/>
      <c r="W1469" s="1532"/>
      <c r="X1469" s="1532"/>
      <c r="Y1469" s="1532"/>
      <c r="Z1469" s="1532"/>
      <c r="AA1469" s="1532"/>
      <c r="AB1469" s="1532"/>
    </row>
    <row r="1470">
      <c r="A1470" s="1714" t="s">
        <v>446</v>
      </c>
      <c r="B1470" s="692">
        <v>0.0</v>
      </c>
      <c r="C1470" s="692">
        <v>0.0</v>
      </c>
      <c r="D1470" s="692">
        <v>0.0</v>
      </c>
      <c r="E1470" s="692">
        <v>0.0</v>
      </c>
      <c r="F1470" s="692">
        <v>0.0</v>
      </c>
      <c r="G1470" s="692">
        <v>0.0</v>
      </c>
      <c r="H1470" s="690">
        <v>0.0</v>
      </c>
      <c r="I1470" s="693">
        <f t="shared" si="1067"/>
        <v>0</v>
      </c>
      <c r="J1470" s="701"/>
      <c r="K1470" s="635"/>
      <c r="L1470" s="1714" t="s">
        <v>446</v>
      </c>
      <c r="M1470" s="692">
        <f t="shared" si="1073"/>
        <v>0</v>
      </c>
      <c r="N1470" s="701">
        <f>(M1470-I1470)-S1470</f>
        <v>0</v>
      </c>
      <c r="O1470" s="692"/>
      <c r="P1470" s="701">
        <f>SUM(N1470,O1470)</f>
        <v>0</v>
      </c>
      <c r="Q1470" s="701"/>
      <c r="R1470" s="701"/>
      <c r="S1470" s="1595"/>
      <c r="T1470" s="1532"/>
      <c r="U1470" s="1532"/>
      <c r="V1470" s="1532"/>
      <c r="W1470" s="1532"/>
      <c r="X1470" s="1532"/>
      <c r="Y1470" s="1532"/>
      <c r="Z1470" s="1532"/>
      <c r="AA1470" s="1532"/>
      <c r="AB1470" s="1532"/>
    </row>
    <row r="1471">
      <c r="A1471" s="1714" t="s">
        <v>80</v>
      </c>
      <c r="B1471" s="692">
        <v>0.0</v>
      </c>
      <c r="C1471" s="692">
        <v>0.0</v>
      </c>
      <c r="D1471" s="692">
        <v>0.0</v>
      </c>
      <c r="E1471" s="692">
        <v>0.0</v>
      </c>
      <c r="F1471" s="692">
        <v>0.0</v>
      </c>
      <c r="G1471" s="692">
        <v>0.0</v>
      </c>
      <c r="H1471" s="690">
        <v>0.0</v>
      </c>
      <c r="I1471" s="693">
        <f t="shared" si="1067"/>
        <v>0</v>
      </c>
      <c r="J1471" s="701"/>
      <c r="K1471" s="635"/>
      <c r="L1471" s="1714" t="s">
        <v>80</v>
      </c>
      <c r="M1471" s="692">
        <f t="shared" si="1073"/>
        <v>0</v>
      </c>
      <c r="N1471" s="701">
        <f>(M1471-I1471)</f>
        <v>0</v>
      </c>
      <c r="O1471" s="692"/>
      <c r="P1471" s="701">
        <f>sum(N1471,O1471)</f>
        <v>0</v>
      </c>
      <c r="Q1471" s="701"/>
      <c r="R1471" s="701"/>
      <c r="S1471" s="1595"/>
      <c r="T1471" s="1532"/>
      <c r="U1471" s="1532"/>
      <c r="V1471" s="1532"/>
      <c r="W1471" s="1532"/>
      <c r="X1471" s="1532"/>
      <c r="Y1471" s="1532"/>
      <c r="Z1471" s="1532"/>
      <c r="AA1471" s="1532"/>
      <c r="AB1471" s="1532"/>
    </row>
    <row r="1472">
      <c r="A1472" s="1827" t="s">
        <v>819</v>
      </c>
      <c r="B1472" s="1758">
        <f t="shared" ref="B1472:H1472" si="1077">SUM(B1473:B1476,B1478:B1480,B1483:B1486)</f>
        <v>12</v>
      </c>
      <c r="C1472" s="1758">
        <f t="shared" si="1077"/>
        <v>3</v>
      </c>
      <c r="D1472" s="1758">
        <f t="shared" si="1077"/>
        <v>2</v>
      </c>
      <c r="E1472" s="1758">
        <f t="shared" si="1077"/>
        <v>0</v>
      </c>
      <c r="F1472" s="1758">
        <f t="shared" si="1077"/>
        <v>6</v>
      </c>
      <c r="G1472" s="1758">
        <f t="shared" si="1077"/>
        <v>5</v>
      </c>
      <c r="H1472" s="1758">
        <f t="shared" si="1077"/>
        <v>5</v>
      </c>
      <c r="I1472" s="1758">
        <f t="shared" si="1067"/>
        <v>33</v>
      </c>
      <c r="J1472" s="1749"/>
      <c r="K1472" s="635"/>
      <c r="L1472" s="1827" t="s">
        <v>819</v>
      </c>
      <c r="M1472" s="1748"/>
      <c r="N1472" s="1748"/>
      <c r="O1472" s="1749"/>
      <c r="P1472" s="1748"/>
      <c r="Q1472" s="1748"/>
      <c r="R1472" s="1748"/>
      <c r="S1472" s="1748"/>
      <c r="T1472" s="1532"/>
      <c r="U1472" s="1532"/>
      <c r="V1472" s="1532"/>
      <c r="W1472" s="1532"/>
      <c r="X1472" s="1532"/>
      <c r="Y1472" s="1532"/>
      <c r="Z1472" s="1532"/>
      <c r="AA1472" s="1532"/>
      <c r="AB1472" s="1532"/>
    </row>
    <row r="1473">
      <c r="A1473" s="1828" t="s">
        <v>820</v>
      </c>
      <c r="B1473" s="1760">
        <v>7.0</v>
      </c>
      <c r="C1473" s="1760">
        <v>2.0</v>
      </c>
      <c r="D1473" s="1760">
        <v>0.0</v>
      </c>
      <c r="E1473" s="1760">
        <v>0.0</v>
      </c>
      <c r="F1473" s="1760">
        <v>1.0</v>
      </c>
      <c r="G1473" s="1760">
        <v>0.0</v>
      </c>
      <c r="H1473" s="1760">
        <v>0.0</v>
      </c>
      <c r="I1473" s="1761">
        <f t="shared" si="1067"/>
        <v>10</v>
      </c>
      <c r="J1473" s="1762">
        <f>sum(I1473:I1476)</f>
        <v>26</v>
      </c>
      <c r="K1473" s="635"/>
      <c r="L1473" s="1828" t="s">
        <v>820</v>
      </c>
      <c r="M1473" s="1765">
        <f t="shared" ref="M1473:M1477" si="1078">P890</f>
        <v>36</v>
      </c>
      <c r="N1473" s="1762">
        <f>(M1473-I1473)-S1473</f>
        <v>26</v>
      </c>
      <c r="O1473" s="1765">
        <v>0.0</v>
      </c>
      <c r="P1473" s="1762">
        <f t="shared" ref="P1473:P1474" si="1079">SUM(N1473,O1473)</f>
        <v>26</v>
      </c>
      <c r="Q1473" s="1762"/>
      <c r="R1473" s="1762"/>
      <c r="S1473" s="1762"/>
      <c r="T1473" s="1532"/>
      <c r="U1473" s="1532"/>
      <c r="V1473" s="1532"/>
      <c r="W1473" s="1532"/>
      <c r="X1473" s="1532"/>
      <c r="Y1473" s="1532"/>
      <c r="Z1473" s="1532"/>
      <c r="AA1473" s="1532"/>
      <c r="AB1473" s="1532"/>
    </row>
    <row r="1474">
      <c r="A1474" s="1714" t="s">
        <v>77</v>
      </c>
      <c r="B1474" s="692">
        <v>0.0</v>
      </c>
      <c r="C1474" s="692">
        <v>0.0</v>
      </c>
      <c r="D1474" s="692">
        <v>0.0</v>
      </c>
      <c r="E1474" s="692">
        <v>0.0</v>
      </c>
      <c r="F1474" s="692">
        <v>0.0</v>
      </c>
      <c r="G1474" s="690">
        <v>0.0</v>
      </c>
      <c r="H1474" s="690">
        <v>0.0</v>
      </c>
      <c r="I1474" s="693">
        <f t="shared" si="1067"/>
        <v>0</v>
      </c>
      <c r="J1474" s="596">
        <f>(J1473/70)</f>
        <v>0.3714285714</v>
      </c>
      <c r="K1474" s="635"/>
      <c r="L1474" s="1714" t="s">
        <v>77</v>
      </c>
      <c r="M1474" s="692">
        <f t="shared" si="1078"/>
        <v>10</v>
      </c>
      <c r="N1474" s="701">
        <f>(M1474-I1474-I1475)-S1474</f>
        <v>1</v>
      </c>
      <c r="O1474" s="692">
        <v>0.0</v>
      </c>
      <c r="P1474" s="701">
        <f t="shared" si="1079"/>
        <v>1</v>
      </c>
      <c r="Q1474" s="701"/>
      <c r="R1474" s="701"/>
      <c r="S1474" s="1595"/>
      <c r="T1474" s="1532"/>
      <c r="U1474" s="1532"/>
      <c r="V1474" s="1532"/>
      <c r="W1474" s="1532"/>
      <c r="X1474" s="1532"/>
      <c r="Y1474" s="1532"/>
      <c r="Z1474" s="1532"/>
      <c r="AA1474" s="1532"/>
      <c r="AB1474" s="1532"/>
    </row>
    <row r="1475">
      <c r="A1475" s="1714" t="s">
        <v>78</v>
      </c>
      <c r="B1475" s="692">
        <v>3.0</v>
      </c>
      <c r="C1475" s="692">
        <v>0.0</v>
      </c>
      <c r="D1475" s="692">
        <v>2.0</v>
      </c>
      <c r="E1475" s="692">
        <v>0.0</v>
      </c>
      <c r="F1475" s="692">
        <v>1.0</v>
      </c>
      <c r="G1475" s="690">
        <v>0.0</v>
      </c>
      <c r="H1475" s="690">
        <v>3.0</v>
      </c>
      <c r="I1475" s="693">
        <f t="shared" si="1067"/>
        <v>9</v>
      </c>
      <c r="J1475" s="701"/>
      <c r="K1475" s="635"/>
      <c r="L1475" s="1714" t="s">
        <v>78</v>
      </c>
      <c r="M1475" s="692" t="str">
        <f t="shared" si="1078"/>
        <v>-</v>
      </c>
      <c r="N1475" s="701" t="s">
        <v>79</v>
      </c>
      <c r="O1475" s="692" t="s">
        <v>79</v>
      </c>
      <c r="P1475" s="701" t="s">
        <v>79</v>
      </c>
      <c r="Q1475" s="701"/>
      <c r="R1475" s="701"/>
      <c r="S1475" s="1595"/>
      <c r="T1475" s="1532"/>
      <c r="U1475" s="1532"/>
      <c r="V1475" s="1532"/>
      <c r="W1475" s="1532"/>
      <c r="X1475" s="1532"/>
      <c r="Y1475" s="1532"/>
      <c r="Z1475" s="1532"/>
      <c r="AA1475" s="1532"/>
      <c r="AB1475" s="1532"/>
    </row>
    <row r="1476">
      <c r="A1476" s="1714" t="s">
        <v>446</v>
      </c>
      <c r="B1476" s="692">
        <v>2.0</v>
      </c>
      <c r="C1476" s="692">
        <v>1.0</v>
      </c>
      <c r="D1476" s="692">
        <v>0.0</v>
      </c>
      <c r="E1476" s="692">
        <v>0.0</v>
      </c>
      <c r="F1476" s="692">
        <v>2.0</v>
      </c>
      <c r="G1476" s="690">
        <v>0.0</v>
      </c>
      <c r="H1476" s="690">
        <v>2.0</v>
      </c>
      <c r="I1476" s="693">
        <f t="shared" si="1067"/>
        <v>7</v>
      </c>
      <c r="J1476" s="701"/>
      <c r="K1476" s="635"/>
      <c r="L1476" s="1714" t="s">
        <v>446</v>
      </c>
      <c r="M1476" s="692">
        <f t="shared" si="1078"/>
        <v>10</v>
      </c>
      <c r="N1476" s="701">
        <f>(M1476-I1476)-S1476</f>
        <v>3</v>
      </c>
      <c r="O1476" s="692">
        <v>0.0</v>
      </c>
      <c r="P1476" s="701">
        <f>SUM(N1476,O1476)</f>
        <v>3</v>
      </c>
      <c r="Q1476" s="701"/>
      <c r="R1476" s="701"/>
      <c r="S1476" s="1595"/>
      <c r="T1476" s="1532"/>
      <c r="U1476" s="1532"/>
      <c r="V1476" s="1532"/>
      <c r="W1476" s="1532"/>
      <c r="X1476" s="1532"/>
      <c r="Y1476" s="1532"/>
      <c r="Z1476" s="1532"/>
      <c r="AA1476" s="1532"/>
      <c r="AB1476" s="1532"/>
    </row>
    <row r="1477">
      <c r="A1477" s="1714" t="s">
        <v>80</v>
      </c>
      <c r="B1477" s="692">
        <v>2.0</v>
      </c>
      <c r="C1477" s="692">
        <v>0.0</v>
      </c>
      <c r="D1477" s="692">
        <v>0.0</v>
      </c>
      <c r="E1477" s="692">
        <v>0.0</v>
      </c>
      <c r="F1477" s="692">
        <v>0.0</v>
      </c>
      <c r="G1477" s="690">
        <v>0.0</v>
      </c>
      <c r="H1477" s="690">
        <v>1.0</v>
      </c>
      <c r="I1477" s="693">
        <f t="shared" si="1067"/>
        <v>3</v>
      </c>
      <c r="J1477" s="701"/>
      <c r="K1477" s="635"/>
      <c r="L1477" s="1714" t="s">
        <v>80</v>
      </c>
      <c r="M1477" s="692">
        <f t="shared" si="1078"/>
        <v>17</v>
      </c>
      <c r="N1477" s="701">
        <f>(M1477-I1477)</f>
        <v>14</v>
      </c>
      <c r="O1477" s="692">
        <v>0.0</v>
      </c>
      <c r="P1477" s="701">
        <f>sum(N1477,O1477)</f>
        <v>14</v>
      </c>
      <c r="Q1477" s="701"/>
      <c r="R1477" s="701"/>
      <c r="S1477" s="1595"/>
      <c r="T1477" s="1532"/>
      <c r="U1477" s="1532"/>
      <c r="V1477" s="1532"/>
      <c r="W1477" s="1532"/>
      <c r="X1477" s="1532"/>
      <c r="Y1477" s="1532"/>
      <c r="Z1477" s="1532"/>
      <c r="AA1477" s="1532"/>
      <c r="AB1477" s="1532"/>
    </row>
    <row r="1478">
      <c r="A1478" s="1828" t="s">
        <v>863</v>
      </c>
      <c r="B1478" s="1760">
        <v>0.0</v>
      </c>
      <c r="C1478" s="1760">
        <v>0.0</v>
      </c>
      <c r="D1478" s="1760">
        <v>0.0</v>
      </c>
      <c r="E1478" s="1760">
        <v>0.0</v>
      </c>
      <c r="F1478" s="1760">
        <v>2.0</v>
      </c>
      <c r="G1478" s="1760">
        <v>2.0</v>
      </c>
      <c r="H1478" s="1760">
        <v>0.0</v>
      </c>
      <c r="I1478" s="1761">
        <f t="shared" si="1067"/>
        <v>4</v>
      </c>
      <c r="J1478" s="1762">
        <f>sum(I1478:I1481)</f>
        <v>10</v>
      </c>
      <c r="K1478" s="635"/>
      <c r="L1478" s="1828" t="s">
        <v>863</v>
      </c>
      <c r="M1478" s="1765">
        <v>25.0</v>
      </c>
      <c r="N1478" s="1762">
        <f>(M1478-I1478)-S1478</f>
        <v>21</v>
      </c>
      <c r="O1478" s="1765"/>
      <c r="P1478" s="1762">
        <f t="shared" ref="P1478:P1479" si="1080">SUM(N1478,O1478)</f>
        <v>21</v>
      </c>
      <c r="Q1478" s="1762"/>
      <c r="R1478" s="1762"/>
      <c r="S1478" s="1762"/>
      <c r="T1478" s="1532"/>
      <c r="U1478" s="1532"/>
      <c r="V1478" s="1532"/>
      <c r="W1478" s="1532"/>
      <c r="X1478" s="1532"/>
      <c r="Y1478" s="1532"/>
      <c r="Z1478" s="1532"/>
      <c r="AA1478" s="1532"/>
      <c r="AB1478" s="1532"/>
    </row>
    <row r="1479">
      <c r="A1479" s="1714" t="s">
        <v>77</v>
      </c>
      <c r="B1479" s="692">
        <v>0.0</v>
      </c>
      <c r="C1479" s="692">
        <v>0.0</v>
      </c>
      <c r="D1479" s="692">
        <v>0.0</v>
      </c>
      <c r="E1479" s="692">
        <v>0.0</v>
      </c>
      <c r="F1479" s="692">
        <v>0.0</v>
      </c>
      <c r="G1479" s="690">
        <v>0.0</v>
      </c>
      <c r="H1479" s="690">
        <v>0.0</v>
      </c>
      <c r="I1479" s="693">
        <f t="shared" si="1067"/>
        <v>0</v>
      </c>
      <c r="J1479" s="596">
        <f>(J1478/70)</f>
        <v>0.1428571429</v>
      </c>
      <c r="K1479" s="635"/>
      <c r="L1479" s="1714" t="s">
        <v>77</v>
      </c>
      <c r="M1479" s="692">
        <v>10.0</v>
      </c>
      <c r="N1479" s="701">
        <f>(M1479-I1479-I1480)-S1479</f>
        <v>7</v>
      </c>
      <c r="O1479" s="692"/>
      <c r="P1479" s="701">
        <f t="shared" si="1080"/>
        <v>7</v>
      </c>
      <c r="Q1479" s="701"/>
      <c r="R1479" s="701"/>
      <c r="S1479" s="1595"/>
      <c r="T1479" s="1532"/>
      <c r="U1479" s="1532"/>
      <c r="V1479" s="1532"/>
      <c r="W1479" s="1532"/>
      <c r="X1479" s="1532"/>
      <c r="Y1479" s="1532"/>
      <c r="Z1479" s="1532"/>
      <c r="AA1479" s="1532"/>
      <c r="AB1479" s="1532"/>
    </row>
    <row r="1480">
      <c r="A1480" s="1714" t="s">
        <v>78</v>
      </c>
      <c r="B1480" s="692">
        <v>0.0</v>
      </c>
      <c r="C1480" s="692">
        <v>0.0</v>
      </c>
      <c r="D1480" s="692">
        <v>0.0</v>
      </c>
      <c r="E1480" s="692">
        <v>0.0</v>
      </c>
      <c r="F1480" s="692">
        <v>0.0</v>
      </c>
      <c r="G1480" s="690">
        <v>3.0</v>
      </c>
      <c r="H1480" s="690">
        <v>0.0</v>
      </c>
      <c r="I1480" s="693">
        <f t="shared" si="1067"/>
        <v>3</v>
      </c>
      <c r="J1480" s="701"/>
      <c r="K1480" s="635"/>
      <c r="L1480" s="1714" t="s">
        <v>78</v>
      </c>
      <c r="M1480" s="692" t="str">
        <f>P897</f>
        <v>-</v>
      </c>
      <c r="N1480" s="701" t="s">
        <v>79</v>
      </c>
      <c r="O1480" s="692"/>
      <c r="P1480" s="701" t="s">
        <v>79</v>
      </c>
      <c r="Q1480" s="701"/>
      <c r="R1480" s="701"/>
      <c r="S1480" s="1595"/>
      <c r="T1480" s="1532"/>
      <c r="U1480" s="1532"/>
      <c r="V1480" s="1532"/>
      <c r="W1480" s="1532"/>
      <c r="X1480" s="1532"/>
      <c r="Y1480" s="1532"/>
      <c r="Z1480" s="1532"/>
      <c r="AA1480" s="1532"/>
      <c r="AB1480" s="1532"/>
    </row>
    <row r="1481">
      <c r="A1481" s="1714" t="s">
        <v>446</v>
      </c>
      <c r="B1481" s="692">
        <v>0.0</v>
      </c>
      <c r="C1481" s="692">
        <v>0.0</v>
      </c>
      <c r="D1481" s="692">
        <v>0.0</v>
      </c>
      <c r="E1481" s="692">
        <v>0.0</v>
      </c>
      <c r="F1481" s="692">
        <v>0.0</v>
      </c>
      <c r="G1481" s="690">
        <v>3.0</v>
      </c>
      <c r="H1481" s="690">
        <v>0.0</v>
      </c>
      <c r="I1481" s="693">
        <f t="shared" si="1067"/>
        <v>3</v>
      </c>
      <c r="J1481" s="701"/>
      <c r="K1481" s="635"/>
      <c r="L1481" s="1714" t="s">
        <v>446</v>
      </c>
      <c r="M1481" s="692">
        <v>10.0</v>
      </c>
      <c r="N1481" s="701">
        <f>(M1481-I1481)-S1481</f>
        <v>7</v>
      </c>
      <c r="O1481" s="692"/>
      <c r="P1481" s="701">
        <f>SUM(N1481,O1481)</f>
        <v>7</v>
      </c>
      <c r="Q1481" s="701"/>
      <c r="R1481" s="701"/>
      <c r="S1481" s="1595"/>
      <c r="T1481" s="1532"/>
      <c r="U1481" s="1532"/>
      <c r="V1481" s="1532"/>
      <c r="W1481" s="1532"/>
      <c r="X1481" s="1532"/>
      <c r="Y1481" s="1532"/>
      <c r="Z1481" s="1532"/>
      <c r="AA1481" s="1532"/>
      <c r="AB1481" s="1532"/>
    </row>
    <row r="1482">
      <c r="A1482" s="1714" t="s">
        <v>80</v>
      </c>
      <c r="B1482" s="692">
        <v>0.0</v>
      </c>
      <c r="C1482" s="692">
        <v>0.0</v>
      </c>
      <c r="D1482" s="692">
        <v>0.0</v>
      </c>
      <c r="E1482" s="692">
        <v>0.0</v>
      </c>
      <c r="F1482" s="692">
        <v>0.0</v>
      </c>
      <c r="G1482" s="690">
        <v>0.0</v>
      </c>
      <c r="H1482" s="690">
        <v>0.0</v>
      </c>
      <c r="I1482" s="693">
        <f t="shared" si="1067"/>
        <v>0</v>
      </c>
      <c r="J1482" s="701"/>
      <c r="K1482" s="635"/>
      <c r="L1482" s="1714" t="s">
        <v>80</v>
      </c>
      <c r="M1482" s="692">
        <v>25.0</v>
      </c>
      <c r="N1482" s="701">
        <f>(M1482-I1482)</f>
        <v>25</v>
      </c>
      <c r="O1482" s="692"/>
      <c r="P1482" s="701">
        <f>sum(N1482,O1482)</f>
        <v>25</v>
      </c>
      <c r="Q1482" s="701"/>
      <c r="R1482" s="701"/>
      <c r="S1482" s="1595"/>
      <c r="T1482" s="1532"/>
      <c r="U1482" s="1532"/>
      <c r="V1482" s="1532"/>
      <c r="W1482" s="1532"/>
      <c r="X1482" s="1532"/>
      <c r="Y1482" s="1532"/>
      <c r="Z1482" s="1532"/>
      <c r="AA1482" s="1532"/>
      <c r="AB1482" s="1532"/>
    </row>
    <row r="1483">
      <c r="A1483" s="1828" t="s">
        <v>762</v>
      </c>
      <c r="B1483" s="1760">
        <v>0.0</v>
      </c>
      <c r="C1483" s="1760">
        <v>0.0</v>
      </c>
      <c r="D1483" s="1760">
        <v>0.0</v>
      </c>
      <c r="E1483" s="1760">
        <v>0.0</v>
      </c>
      <c r="F1483" s="1760">
        <v>0.0</v>
      </c>
      <c r="G1483" s="1760">
        <v>0.0</v>
      </c>
      <c r="H1483" s="1760">
        <v>0.0</v>
      </c>
      <c r="I1483" s="1761">
        <f t="shared" si="1067"/>
        <v>0</v>
      </c>
      <c r="J1483" s="1762">
        <f>sum(I1483:I1486)</f>
        <v>0</v>
      </c>
      <c r="K1483" s="635"/>
      <c r="L1483" s="1828" t="s">
        <v>762</v>
      </c>
      <c r="M1483" s="1765">
        <f t="shared" ref="M1483:M1487" si="1081">P900</f>
        <v>0</v>
      </c>
      <c r="N1483" s="1762">
        <f>(M1483-I1483)-S1483</f>
        <v>0</v>
      </c>
      <c r="O1483" s="1765"/>
      <c r="P1483" s="1762">
        <f t="shared" ref="P1483:P1484" si="1082">SUM(N1483,O1483)</f>
        <v>0</v>
      </c>
      <c r="Q1483" s="1762"/>
      <c r="R1483" s="1762"/>
      <c r="S1483" s="1762"/>
      <c r="T1483" s="1532"/>
      <c r="U1483" s="1532"/>
      <c r="V1483" s="1532"/>
      <c r="W1483" s="1532"/>
      <c r="X1483" s="1532"/>
      <c r="Y1483" s="1532"/>
      <c r="Z1483" s="1532"/>
      <c r="AA1483" s="1532"/>
      <c r="AB1483" s="1532"/>
    </row>
    <row r="1484">
      <c r="A1484" s="1714" t="s">
        <v>77</v>
      </c>
      <c r="B1484" s="692">
        <v>0.0</v>
      </c>
      <c r="C1484" s="692">
        <v>0.0</v>
      </c>
      <c r="D1484" s="692">
        <v>0.0</v>
      </c>
      <c r="E1484" s="692">
        <v>0.0</v>
      </c>
      <c r="F1484" s="692">
        <v>0.0</v>
      </c>
      <c r="G1484" s="690">
        <v>0.0</v>
      </c>
      <c r="H1484" s="690">
        <v>0.0</v>
      </c>
      <c r="I1484" s="693">
        <f t="shared" si="1067"/>
        <v>0</v>
      </c>
      <c r="J1484" s="596">
        <f>(J1483/70)</f>
        <v>0</v>
      </c>
      <c r="K1484" s="635"/>
      <c r="L1484" s="1714" t="s">
        <v>77</v>
      </c>
      <c r="M1484" s="692">
        <f t="shared" si="1081"/>
        <v>0</v>
      </c>
      <c r="N1484" s="701">
        <f>(M1484-I1484-I1485)-S1484</f>
        <v>0</v>
      </c>
      <c r="O1484" s="692"/>
      <c r="P1484" s="701">
        <f t="shared" si="1082"/>
        <v>0</v>
      </c>
      <c r="Q1484" s="701"/>
      <c r="R1484" s="701"/>
      <c r="S1484" s="1595"/>
      <c r="T1484" s="1532"/>
      <c r="U1484" s="1532"/>
      <c r="V1484" s="1532"/>
      <c r="W1484" s="1532"/>
      <c r="X1484" s="1532"/>
      <c r="Y1484" s="1532"/>
      <c r="Z1484" s="1532"/>
      <c r="AA1484" s="1532"/>
      <c r="AB1484" s="1532"/>
    </row>
    <row r="1485">
      <c r="A1485" s="1714" t="s">
        <v>78</v>
      </c>
      <c r="B1485" s="692">
        <v>0.0</v>
      </c>
      <c r="C1485" s="692">
        <v>0.0</v>
      </c>
      <c r="D1485" s="692">
        <v>0.0</v>
      </c>
      <c r="E1485" s="692">
        <v>0.0</v>
      </c>
      <c r="F1485" s="692">
        <v>0.0</v>
      </c>
      <c r="G1485" s="690">
        <v>0.0</v>
      </c>
      <c r="H1485" s="690">
        <v>0.0</v>
      </c>
      <c r="I1485" s="693">
        <f t="shared" si="1067"/>
        <v>0</v>
      </c>
      <c r="J1485" s="701"/>
      <c r="K1485" s="635"/>
      <c r="L1485" s="1714" t="s">
        <v>78</v>
      </c>
      <c r="M1485" s="692" t="str">
        <f t="shared" si="1081"/>
        <v>-</v>
      </c>
      <c r="N1485" s="701" t="s">
        <v>79</v>
      </c>
      <c r="O1485" s="692"/>
      <c r="P1485" s="701" t="s">
        <v>79</v>
      </c>
      <c r="Q1485" s="701"/>
      <c r="R1485" s="701"/>
      <c r="S1485" s="1595"/>
      <c r="T1485" s="1532"/>
      <c r="U1485" s="1532"/>
      <c r="V1485" s="1532"/>
      <c r="W1485" s="1532"/>
      <c r="X1485" s="1532"/>
      <c r="Y1485" s="1532"/>
      <c r="Z1485" s="1532"/>
      <c r="AA1485" s="1532"/>
      <c r="AB1485" s="1532"/>
    </row>
    <row r="1486">
      <c r="A1486" s="1714" t="s">
        <v>446</v>
      </c>
      <c r="B1486" s="692">
        <v>0.0</v>
      </c>
      <c r="C1486" s="692">
        <v>0.0</v>
      </c>
      <c r="D1486" s="692">
        <v>0.0</v>
      </c>
      <c r="E1486" s="692">
        <v>0.0</v>
      </c>
      <c r="F1486" s="692">
        <v>0.0</v>
      </c>
      <c r="G1486" s="690">
        <v>0.0</v>
      </c>
      <c r="H1486" s="690">
        <v>0.0</v>
      </c>
      <c r="I1486" s="693">
        <f t="shared" si="1067"/>
        <v>0</v>
      </c>
      <c r="J1486" s="701"/>
      <c r="K1486" s="635"/>
      <c r="L1486" s="1714" t="s">
        <v>446</v>
      </c>
      <c r="M1486" s="692">
        <f t="shared" si="1081"/>
        <v>0</v>
      </c>
      <c r="N1486" s="701">
        <f>(M1486-I1486)-S1486</f>
        <v>0</v>
      </c>
      <c r="O1486" s="692"/>
      <c r="P1486" s="701">
        <f>SUM(N1486,O1486)</f>
        <v>0</v>
      </c>
      <c r="Q1486" s="701"/>
      <c r="R1486" s="701"/>
      <c r="S1486" s="1595"/>
      <c r="T1486" s="1532"/>
      <c r="U1486" s="1532"/>
      <c r="V1486" s="1532"/>
      <c r="W1486" s="1532"/>
      <c r="X1486" s="1532"/>
      <c r="Y1486" s="1532"/>
      <c r="Z1486" s="1532"/>
      <c r="AA1486" s="1532"/>
      <c r="AB1486" s="1532"/>
    </row>
    <row r="1487">
      <c r="A1487" s="1714" t="s">
        <v>80</v>
      </c>
      <c r="B1487" s="692">
        <v>0.0</v>
      </c>
      <c r="C1487" s="692">
        <v>0.0</v>
      </c>
      <c r="D1487" s="692">
        <v>0.0</v>
      </c>
      <c r="E1487" s="692">
        <v>0.0</v>
      </c>
      <c r="F1487" s="692">
        <v>0.0</v>
      </c>
      <c r="G1487" s="690">
        <v>0.0</v>
      </c>
      <c r="H1487" s="690">
        <v>0.0</v>
      </c>
      <c r="I1487" s="693">
        <f t="shared" si="1067"/>
        <v>0</v>
      </c>
      <c r="J1487" s="701"/>
      <c r="K1487" s="635"/>
      <c r="L1487" s="1714" t="s">
        <v>80</v>
      </c>
      <c r="M1487" s="692">
        <f t="shared" si="1081"/>
        <v>0</v>
      </c>
      <c r="N1487" s="701">
        <f>(M1487-I1487)</f>
        <v>0</v>
      </c>
      <c r="O1487" s="692"/>
      <c r="P1487" s="701">
        <f>sum(N1487,O1487)</f>
        <v>0</v>
      </c>
      <c r="Q1487" s="701"/>
      <c r="R1487" s="701"/>
      <c r="S1487" s="1595"/>
      <c r="T1487" s="1532"/>
      <c r="U1487" s="1532"/>
      <c r="V1487" s="1532"/>
      <c r="W1487" s="1532"/>
      <c r="X1487" s="1532"/>
      <c r="Y1487" s="1532"/>
      <c r="Z1487" s="1532"/>
      <c r="AA1487" s="1532"/>
      <c r="AB1487" s="1532"/>
    </row>
    <row r="1488">
      <c r="A1488" s="1827" t="s">
        <v>822</v>
      </c>
      <c r="B1488" s="1758">
        <f t="shared" ref="B1488:H1488" si="1083">SUM(B1489:B1492,B1494:B1496,B1499:B1502)</f>
        <v>0</v>
      </c>
      <c r="C1488" s="1758">
        <f t="shared" si="1083"/>
        <v>0</v>
      </c>
      <c r="D1488" s="1758">
        <f t="shared" si="1083"/>
        <v>0</v>
      </c>
      <c r="E1488" s="1758">
        <f t="shared" si="1083"/>
        <v>0</v>
      </c>
      <c r="F1488" s="1758">
        <f t="shared" si="1083"/>
        <v>0</v>
      </c>
      <c r="G1488" s="1758">
        <f t="shared" si="1083"/>
        <v>0</v>
      </c>
      <c r="H1488" s="1758">
        <f t="shared" si="1083"/>
        <v>0</v>
      </c>
      <c r="I1488" s="1758">
        <f t="shared" si="1067"/>
        <v>0</v>
      </c>
      <c r="J1488" s="1749"/>
      <c r="K1488" s="635"/>
      <c r="L1488" s="1827" t="s">
        <v>822</v>
      </c>
      <c r="M1488" s="1748"/>
      <c r="N1488" s="1748"/>
      <c r="O1488" s="1749"/>
      <c r="P1488" s="1748"/>
      <c r="Q1488" s="1748"/>
      <c r="R1488" s="1748"/>
      <c r="S1488" s="1748"/>
      <c r="T1488" s="1532"/>
      <c r="U1488" s="1532"/>
      <c r="V1488" s="1532"/>
      <c r="W1488" s="1532"/>
      <c r="X1488" s="1532"/>
      <c r="Y1488" s="1532"/>
      <c r="Z1488" s="1532"/>
      <c r="AA1488" s="1532"/>
      <c r="AB1488" s="1532"/>
    </row>
    <row r="1489">
      <c r="A1489" s="1817" t="s">
        <v>763</v>
      </c>
      <c r="B1489" s="1765">
        <v>0.0</v>
      </c>
      <c r="C1489" s="1765">
        <v>0.0</v>
      </c>
      <c r="D1489" s="1765">
        <v>0.0</v>
      </c>
      <c r="E1489" s="1765">
        <v>0.0</v>
      </c>
      <c r="F1489" s="1765">
        <v>0.0</v>
      </c>
      <c r="G1489" s="1760">
        <v>0.0</v>
      </c>
      <c r="H1489" s="1760">
        <v>0.0</v>
      </c>
      <c r="I1489" s="1761">
        <f t="shared" si="1067"/>
        <v>0</v>
      </c>
      <c r="J1489" s="1762">
        <f>sum(I1489:I1492)</f>
        <v>0</v>
      </c>
      <c r="K1489" s="635"/>
      <c r="L1489" s="1817" t="s">
        <v>763</v>
      </c>
      <c r="M1489" s="1765">
        <f t="shared" ref="M1489:M1503" si="1084">P906</f>
        <v>0</v>
      </c>
      <c r="N1489" s="1762">
        <f>(M1489-I1489)-S1489</f>
        <v>0</v>
      </c>
      <c r="O1489" s="1765"/>
      <c r="P1489" s="1762">
        <f t="shared" ref="P1489:P1490" si="1085">SUM(N1489,O1489)</f>
        <v>0</v>
      </c>
      <c r="Q1489" s="1762"/>
      <c r="R1489" s="1762"/>
      <c r="S1489" s="1762"/>
      <c r="T1489" s="1532"/>
      <c r="U1489" s="1532"/>
      <c r="V1489" s="1532"/>
      <c r="W1489" s="1532"/>
      <c r="X1489" s="1532"/>
      <c r="Y1489" s="1532"/>
      <c r="Z1489" s="1532"/>
      <c r="AA1489" s="1532"/>
      <c r="AB1489" s="1532"/>
    </row>
    <row r="1490">
      <c r="A1490" s="1714" t="s">
        <v>77</v>
      </c>
      <c r="B1490" s="692">
        <v>0.0</v>
      </c>
      <c r="C1490" s="692">
        <v>0.0</v>
      </c>
      <c r="D1490" s="692">
        <v>0.0</v>
      </c>
      <c r="E1490" s="692">
        <v>0.0</v>
      </c>
      <c r="F1490" s="692">
        <v>0.0</v>
      </c>
      <c r="G1490" s="692">
        <v>0.0</v>
      </c>
      <c r="H1490" s="690">
        <v>0.0</v>
      </c>
      <c r="I1490" s="693">
        <f t="shared" si="1067"/>
        <v>0</v>
      </c>
      <c r="J1490" s="596">
        <f>(J1489/70)</f>
        <v>0</v>
      </c>
      <c r="K1490" s="635"/>
      <c r="L1490" s="1714" t="s">
        <v>77</v>
      </c>
      <c r="M1490" s="692">
        <f t="shared" si="1084"/>
        <v>0</v>
      </c>
      <c r="N1490" s="701">
        <f>(M1490-I1490-I1491)-S1490</f>
        <v>0</v>
      </c>
      <c r="O1490" s="692"/>
      <c r="P1490" s="701">
        <f t="shared" si="1085"/>
        <v>0</v>
      </c>
      <c r="Q1490" s="701"/>
      <c r="R1490" s="701"/>
      <c r="S1490" s="1595"/>
      <c r="T1490" s="1532"/>
      <c r="U1490" s="1532"/>
      <c r="V1490" s="1532"/>
      <c r="W1490" s="1532"/>
      <c r="X1490" s="1532"/>
      <c r="Y1490" s="1532"/>
      <c r="Z1490" s="1532"/>
      <c r="AA1490" s="1532"/>
      <c r="AB1490" s="1532"/>
    </row>
    <row r="1491">
      <c r="A1491" s="1714" t="s">
        <v>78</v>
      </c>
      <c r="B1491" s="692">
        <v>0.0</v>
      </c>
      <c r="C1491" s="692">
        <v>0.0</v>
      </c>
      <c r="D1491" s="692">
        <v>0.0</v>
      </c>
      <c r="E1491" s="692">
        <v>0.0</v>
      </c>
      <c r="F1491" s="692">
        <v>0.0</v>
      </c>
      <c r="G1491" s="692">
        <v>0.0</v>
      </c>
      <c r="H1491" s="690">
        <v>0.0</v>
      </c>
      <c r="I1491" s="693">
        <f t="shared" si="1067"/>
        <v>0</v>
      </c>
      <c r="J1491" s="701"/>
      <c r="K1491" s="635"/>
      <c r="L1491" s="1714" t="s">
        <v>78</v>
      </c>
      <c r="M1491" s="692" t="str">
        <f t="shared" si="1084"/>
        <v>-</v>
      </c>
      <c r="N1491" s="701" t="s">
        <v>79</v>
      </c>
      <c r="O1491" s="692"/>
      <c r="P1491" s="701" t="s">
        <v>79</v>
      </c>
      <c r="Q1491" s="701"/>
      <c r="R1491" s="701"/>
      <c r="S1491" s="1595"/>
      <c r="T1491" s="1532"/>
      <c r="U1491" s="1532"/>
      <c r="V1491" s="1532"/>
      <c r="W1491" s="1532"/>
      <c r="X1491" s="1532"/>
      <c r="Y1491" s="1532"/>
      <c r="Z1491" s="1532"/>
      <c r="AA1491" s="1532"/>
      <c r="AB1491" s="1532"/>
    </row>
    <row r="1492">
      <c r="A1492" s="1714" t="s">
        <v>446</v>
      </c>
      <c r="B1492" s="692">
        <v>0.0</v>
      </c>
      <c r="C1492" s="692">
        <v>0.0</v>
      </c>
      <c r="D1492" s="692">
        <v>0.0</v>
      </c>
      <c r="E1492" s="692">
        <v>0.0</v>
      </c>
      <c r="F1492" s="692">
        <v>0.0</v>
      </c>
      <c r="G1492" s="692">
        <v>0.0</v>
      </c>
      <c r="H1492" s="690">
        <v>0.0</v>
      </c>
      <c r="I1492" s="693">
        <f t="shared" si="1067"/>
        <v>0</v>
      </c>
      <c r="J1492" s="701"/>
      <c r="K1492" s="635"/>
      <c r="L1492" s="1714" t="s">
        <v>446</v>
      </c>
      <c r="M1492" s="692">
        <f t="shared" si="1084"/>
        <v>0</v>
      </c>
      <c r="N1492" s="701">
        <f>(M1492-I1492)-S1492</f>
        <v>0</v>
      </c>
      <c r="O1492" s="692"/>
      <c r="P1492" s="701">
        <f>SUM(N1492,O1492)</f>
        <v>0</v>
      </c>
      <c r="Q1492" s="701"/>
      <c r="R1492" s="1595"/>
      <c r="S1492" s="1595"/>
      <c r="T1492" s="1532"/>
      <c r="U1492" s="1532"/>
      <c r="V1492" s="1532"/>
      <c r="W1492" s="1532"/>
      <c r="X1492" s="1532"/>
      <c r="Y1492" s="1532"/>
      <c r="Z1492" s="1532"/>
      <c r="AA1492" s="1532"/>
      <c r="AB1492" s="1532"/>
    </row>
    <row r="1493">
      <c r="A1493" s="1714" t="s">
        <v>80</v>
      </c>
      <c r="B1493" s="692">
        <v>0.0</v>
      </c>
      <c r="C1493" s="692">
        <v>0.0</v>
      </c>
      <c r="D1493" s="692">
        <v>0.0</v>
      </c>
      <c r="E1493" s="692">
        <v>0.0</v>
      </c>
      <c r="F1493" s="692">
        <v>0.0</v>
      </c>
      <c r="G1493" s="692">
        <v>0.0</v>
      </c>
      <c r="H1493" s="690">
        <v>0.0</v>
      </c>
      <c r="I1493" s="693">
        <f t="shared" si="1067"/>
        <v>0</v>
      </c>
      <c r="J1493" s="701"/>
      <c r="K1493" s="635"/>
      <c r="L1493" s="1714" t="s">
        <v>80</v>
      </c>
      <c r="M1493" s="692">
        <f t="shared" si="1084"/>
        <v>0</v>
      </c>
      <c r="N1493" s="701">
        <f>(M1493-I1493)</f>
        <v>0</v>
      </c>
      <c r="O1493" s="692"/>
      <c r="P1493" s="701">
        <f>sum(N1493,O1493)</f>
        <v>0</v>
      </c>
      <c r="Q1493" s="701"/>
      <c r="R1493" s="1595"/>
      <c r="S1493" s="1595"/>
      <c r="T1493" s="1532"/>
      <c r="U1493" s="1532"/>
      <c r="V1493" s="1532"/>
      <c r="W1493" s="1532"/>
      <c r="X1493" s="1532"/>
      <c r="Y1493" s="1532"/>
      <c r="Z1493" s="1532"/>
      <c r="AA1493" s="1532"/>
      <c r="AB1493" s="1532"/>
    </row>
    <row r="1494">
      <c r="A1494" s="1817" t="s">
        <v>763</v>
      </c>
      <c r="B1494" s="1765">
        <v>0.0</v>
      </c>
      <c r="C1494" s="1765">
        <v>0.0</v>
      </c>
      <c r="D1494" s="1765">
        <v>0.0</v>
      </c>
      <c r="E1494" s="1765">
        <v>0.0</v>
      </c>
      <c r="F1494" s="1765">
        <v>0.0</v>
      </c>
      <c r="G1494" s="1760">
        <v>0.0</v>
      </c>
      <c r="H1494" s="1760">
        <v>0.0</v>
      </c>
      <c r="I1494" s="1761">
        <f t="shared" si="1067"/>
        <v>0</v>
      </c>
      <c r="J1494" s="1762">
        <f>sum(I1494:I1497)</f>
        <v>0</v>
      </c>
      <c r="K1494" s="635"/>
      <c r="L1494" s="1817" t="s">
        <v>763</v>
      </c>
      <c r="M1494" s="1765">
        <f t="shared" si="1084"/>
        <v>0</v>
      </c>
      <c r="N1494" s="1762">
        <f>(M1494-I1494)-S1494</f>
        <v>0</v>
      </c>
      <c r="O1494" s="1765"/>
      <c r="P1494" s="1762">
        <f t="shared" ref="P1494:P1495" si="1086">SUM(N1494,O1494)</f>
        <v>0</v>
      </c>
      <c r="Q1494" s="1762"/>
      <c r="R1494" s="1762"/>
      <c r="S1494" s="1762"/>
      <c r="T1494" s="1532"/>
      <c r="U1494" s="1532"/>
      <c r="V1494" s="1532"/>
      <c r="W1494" s="1532"/>
      <c r="X1494" s="1532"/>
      <c r="Y1494" s="1532"/>
      <c r="Z1494" s="1532"/>
      <c r="AA1494" s="1532"/>
      <c r="AB1494" s="1532"/>
    </row>
    <row r="1495">
      <c r="A1495" s="1714" t="s">
        <v>77</v>
      </c>
      <c r="B1495" s="692">
        <v>0.0</v>
      </c>
      <c r="C1495" s="692">
        <v>0.0</v>
      </c>
      <c r="D1495" s="692">
        <v>0.0</v>
      </c>
      <c r="E1495" s="692">
        <v>0.0</v>
      </c>
      <c r="F1495" s="692">
        <v>0.0</v>
      </c>
      <c r="G1495" s="692">
        <v>0.0</v>
      </c>
      <c r="H1495" s="690">
        <v>0.0</v>
      </c>
      <c r="I1495" s="693">
        <f t="shared" si="1067"/>
        <v>0</v>
      </c>
      <c r="J1495" s="596">
        <f>(J1494/70)</f>
        <v>0</v>
      </c>
      <c r="K1495" s="635"/>
      <c r="L1495" s="1714" t="s">
        <v>77</v>
      </c>
      <c r="M1495" s="692">
        <f t="shared" si="1084"/>
        <v>0</v>
      </c>
      <c r="N1495" s="701">
        <f>(M1495-I1495-I1496)-S1495</f>
        <v>0</v>
      </c>
      <c r="O1495" s="692"/>
      <c r="P1495" s="701">
        <f t="shared" si="1086"/>
        <v>0</v>
      </c>
      <c r="Q1495" s="701"/>
      <c r="R1495" s="701"/>
      <c r="S1495" s="1595"/>
      <c r="T1495" s="1532"/>
      <c r="U1495" s="1532"/>
      <c r="V1495" s="1532"/>
      <c r="W1495" s="1532"/>
      <c r="X1495" s="1532"/>
      <c r="Y1495" s="1532"/>
      <c r="Z1495" s="1532"/>
      <c r="AA1495" s="1532"/>
      <c r="AB1495" s="1532"/>
    </row>
    <row r="1496">
      <c r="A1496" s="1714" t="s">
        <v>78</v>
      </c>
      <c r="B1496" s="692">
        <v>0.0</v>
      </c>
      <c r="C1496" s="692">
        <v>0.0</v>
      </c>
      <c r="D1496" s="692">
        <v>0.0</v>
      </c>
      <c r="E1496" s="692">
        <v>0.0</v>
      </c>
      <c r="F1496" s="692">
        <v>0.0</v>
      </c>
      <c r="G1496" s="692">
        <v>0.0</v>
      </c>
      <c r="H1496" s="690">
        <v>0.0</v>
      </c>
      <c r="I1496" s="693">
        <f t="shared" si="1067"/>
        <v>0</v>
      </c>
      <c r="J1496" s="701"/>
      <c r="K1496" s="635"/>
      <c r="L1496" s="1714" t="s">
        <v>78</v>
      </c>
      <c r="M1496" s="692" t="str">
        <f t="shared" si="1084"/>
        <v>-</v>
      </c>
      <c r="N1496" s="701" t="s">
        <v>79</v>
      </c>
      <c r="O1496" s="692"/>
      <c r="P1496" s="701" t="s">
        <v>79</v>
      </c>
      <c r="Q1496" s="701"/>
      <c r="R1496" s="701"/>
      <c r="S1496" s="1595"/>
      <c r="T1496" s="1532"/>
      <c r="U1496" s="1532"/>
      <c r="V1496" s="1532"/>
      <c r="W1496" s="1532"/>
      <c r="X1496" s="1532"/>
      <c r="Y1496" s="1532"/>
      <c r="Z1496" s="1532"/>
      <c r="AA1496" s="1532"/>
      <c r="AB1496" s="1532"/>
    </row>
    <row r="1497">
      <c r="A1497" s="1714" t="s">
        <v>446</v>
      </c>
      <c r="B1497" s="692">
        <v>0.0</v>
      </c>
      <c r="C1497" s="692">
        <v>0.0</v>
      </c>
      <c r="D1497" s="692">
        <v>0.0</v>
      </c>
      <c r="E1497" s="692">
        <v>0.0</v>
      </c>
      <c r="F1497" s="692">
        <v>0.0</v>
      </c>
      <c r="G1497" s="692">
        <v>0.0</v>
      </c>
      <c r="H1497" s="690">
        <v>0.0</v>
      </c>
      <c r="I1497" s="693">
        <f t="shared" si="1067"/>
        <v>0</v>
      </c>
      <c r="J1497" s="701"/>
      <c r="K1497" s="635"/>
      <c r="L1497" s="1714" t="s">
        <v>446</v>
      </c>
      <c r="M1497" s="692">
        <f t="shared" si="1084"/>
        <v>0</v>
      </c>
      <c r="N1497" s="701">
        <f>(M1497-I1497)-S1497</f>
        <v>0</v>
      </c>
      <c r="O1497" s="692"/>
      <c r="P1497" s="701">
        <f>SUM(N1497,O1497)</f>
        <v>0</v>
      </c>
      <c r="Q1497" s="701"/>
      <c r="R1497" s="1595"/>
      <c r="S1497" s="1595"/>
      <c r="T1497" s="1532"/>
      <c r="U1497" s="1532"/>
      <c r="V1497" s="1532"/>
      <c r="W1497" s="1532"/>
      <c r="X1497" s="1532"/>
      <c r="Y1497" s="1532"/>
      <c r="Z1497" s="1532"/>
      <c r="AA1497" s="1532"/>
      <c r="AB1497" s="1532"/>
    </row>
    <row r="1498">
      <c r="A1498" s="1714" t="s">
        <v>80</v>
      </c>
      <c r="B1498" s="692">
        <v>0.0</v>
      </c>
      <c r="C1498" s="692">
        <v>0.0</v>
      </c>
      <c r="D1498" s="692">
        <v>0.0</v>
      </c>
      <c r="E1498" s="692">
        <v>0.0</v>
      </c>
      <c r="F1498" s="692">
        <v>0.0</v>
      </c>
      <c r="G1498" s="692">
        <v>0.0</v>
      </c>
      <c r="H1498" s="690">
        <v>0.0</v>
      </c>
      <c r="I1498" s="693">
        <f t="shared" si="1067"/>
        <v>0</v>
      </c>
      <c r="J1498" s="701"/>
      <c r="K1498" s="635"/>
      <c r="L1498" s="1714" t="s">
        <v>80</v>
      </c>
      <c r="M1498" s="692">
        <f t="shared" si="1084"/>
        <v>0</v>
      </c>
      <c r="N1498" s="701">
        <f>(M1498-I1498)</f>
        <v>0</v>
      </c>
      <c r="O1498" s="692"/>
      <c r="P1498" s="701">
        <f>sum(N1498,O1498)</f>
        <v>0</v>
      </c>
      <c r="Q1498" s="701"/>
      <c r="R1498" s="1595"/>
      <c r="S1498" s="1595"/>
      <c r="T1498" s="1532"/>
      <c r="U1498" s="1532"/>
      <c r="V1498" s="1532"/>
      <c r="W1498" s="1532"/>
      <c r="X1498" s="1532"/>
      <c r="Y1498" s="1532"/>
      <c r="Z1498" s="1532"/>
      <c r="AA1498" s="1532"/>
      <c r="AB1498" s="1532"/>
    </row>
    <row r="1499">
      <c r="A1499" s="1817" t="s">
        <v>763</v>
      </c>
      <c r="B1499" s="1765">
        <v>0.0</v>
      </c>
      <c r="C1499" s="1765">
        <v>0.0</v>
      </c>
      <c r="D1499" s="1765">
        <v>0.0</v>
      </c>
      <c r="E1499" s="1765">
        <v>0.0</v>
      </c>
      <c r="F1499" s="1765">
        <v>0.0</v>
      </c>
      <c r="G1499" s="1760">
        <v>0.0</v>
      </c>
      <c r="H1499" s="1760">
        <v>0.0</v>
      </c>
      <c r="I1499" s="1761">
        <f t="shared" si="1067"/>
        <v>0</v>
      </c>
      <c r="J1499" s="1762">
        <f>sum(I1499:I1502)</f>
        <v>0</v>
      </c>
      <c r="K1499" s="635"/>
      <c r="L1499" s="1817" t="s">
        <v>763</v>
      </c>
      <c r="M1499" s="1765">
        <f t="shared" si="1084"/>
        <v>0</v>
      </c>
      <c r="N1499" s="1762">
        <f>(M1499-I1499)-S1499</f>
        <v>0</v>
      </c>
      <c r="O1499" s="1765"/>
      <c r="P1499" s="1762">
        <f t="shared" ref="P1499:P1500" si="1087">SUM(N1499,O1499)</f>
        <v>0</v>
      </c>
      <c r="Q1499" s="1762"/>
      <c r="R1499" s="1762"/>
      <c r="S1499" s="1762"/>
      <c r="T1499" s="1532"/>
      <c r="U1499" s="1532"/>
      <c r="V1499" s="1532"/>
      <c r="W1499" s="1532"/>
      <c r="X1499" s="1532"/>
      <c r="Y1499" s="1532"/>
      <c r="Z1499" s="1532"/>
      <c r="AA1499" s="1532"/>
      <c r="AB1499" s="1532"/>
    </row>
    <row r="1500">
      <c r="A1500" s="1714" t="s">
        <v>77</v>
      </c>
      <c r="B1500" s="692">
        <v>0.0</v>
      </c>
      <c r="C1500" s="692">
        <v>0.0</v>
      </c>
      <c r="D1500" s="692">
        <v>0.0</v>
      </c>
      <c r="E1500" s="692">
        <v>0.0</v>
      </c>
      <c r="F1500" s="692">
        <v>0.0</v>
      </c>
      <c r="G1500" s="692">
        <v>0.0</v>
      </c>
      <c r="H1500" s="690">
        <v>0.0</v>
      </c>
      <c r="I1500" s="693">
        <f t="shared" si="1067"/>
        <v>0</v>
      </c>
      <c r="J1500" s="596">
        <f>(J1499/70)</f>
        <v>0</v>
      </c>
      <c r="K1500" s="635"/>
      <c r="L1500" s="1714" t="s">
        <v>77</v>
      </c>
      <c r="M1500" s="692">
        <f t="shared" si="1084"/>
        <v>0</v>
      </c>
      <c r="N1500" s="701">
        <f>(M1500-I1500-I1501)-S1500</f>
        <v>0</v>
      </c>
      <c r="O1500" s="692"/>
      <c r="P1500" s="701">
        <f t="shared" si="1087"/>
        <v>0</v>
      </c>
      <c r="Q1500" s="701"/>
      <c r="R1500" s="701"/>
      <c r="S1500" s="1595"/>
      <c r="T1500" s="1532"/>
      <c r="U1500" s="1532"/>
      <c r="V1500" s="1532"/>
      <c r="W1500" s="1532"/>
      <c r="X1500" s="1532"/>
      <c r="Y1500" s="1532"/>
      <c r="Z1500" s="1532"/>
      <c r="AA1500" s="1532"/>
      <c r="AB1500" s="1532"/>
    </row>
    <row r="1501">
      <c r="A1501" s="1714" t="s">
        <v>78</v>
      </c>
      <c r="B1501" s="692">
        <v>0.0</v>
      </c>
      <c r="C1501" s="692">
        <v>0.0</v>
      </c>
      <c r="D1501" s="692">
        <v>0.0</v>
      </c>
      <c r="E1501" s="692">
        <v>0.0</v>
      </c>
      <c r="F1501" s="692">
        <v>0.0</v>
      </c>
      <c r="G1501" s="692">
        <v>0.0</v>
      </c>
      <c r="H1501" s="690">
        <v>0.0</v>
      </c>
      <c r="I1501" s="693">
        <f t="shared" si="1067"/>
        <v>0</v>
      </c>
      <c r="J1501" s="701"/>
      <c r="K1501" s="635"/>
      <c r="L1501" s="1714" t="s">
        <v>78</v>
      </c>
      <c r="M1501" s="692" t="str">
        <f t="shared" si="1084"/>
        <v>-</v>
      </c>
      <c r="N1501" s="701" t="s">
        <v>79</v>
      </c>
      <c r="O1501" s="692"/>
      <c r="P1501" s="701" t="s">
        <v>79</v>
      </c>
      <c r="Q1501" s="701"/>
      <c r="R1501" s="701"/>
      <c r="S1501" s="1595"/>
      <c r="T1501" s="1532"/>
      <c r="U1501" s="1532"/>
      <c r="V1501" s="1532"/>
      <c r="W1501" s="1532"/>
      <c r="X1501" s="1532"/>
      <c r="Y1501" s="1532"/>
      <c r="Z1501" s="1532"/>
      <c r="AA1501" s="1532"/>
      <c r="AB1501" s="1532"/>
    </row>
    <row r="1502">
      <c r="A1502" s="1714" t="s">
        <v>446</v>
      </c>
      <c r="B1502" s="692">
        <v>0.0</v>
      </c>
      <c r="C1502" s="692">
        <v>0.0</v>
      </c>
      <c r="D1502" s="692">
        <v>0.0</v>
      </c>
      <c r="E1502" s="692">
        <v>0.0</v>
      </c>
      <c r="F1502" s="692">
        <v>0.0</v>
      </c>
      <c r="G1502" s="692">
        <v>0.0</v>
      </c>
      <c r="H1502" s="690">
        <v>0.0</v>
      </c>
      <c r="I1502" s="693">
        <f t="shared" si="1067"/>
        <v>0</v>
      </c>
      <c r="J1502" s="701"/>
      <c r="K1502" s="635"/>
      <c r="L1502" s="1714" t="s">
        <v>446</v>
      </c>
      <c r="M1502" s="692">
        <f t="shared" si="1084"/>
        <v>0</v>
      </c>
      <c r="N1502" s="701">
        <f>(M1502-I1502)-S1502</f>
        <v>0</v>
      </c>
      <c r="O1502" s="692"/>
      <c r="P1502" s="701">
        <f>SUM(N1502,O1502)</f>
        <v>0</v>
      </c>
      <c r="Q1502" s="701"/>
      <c r="R1502" s="1595"/>
      <c r="S1502" s="1595"/>
      <c r="T1502" s="1532"/>
      <c r="U1502" s="1532"/>
      <c r="V1502" s="1532"/>
      <c r="W1502" s="1532"/>
      <c r="X1502" s="1532"/>
      <c r="Y1502" s="1532"/>
      <c r="Z1502" s="1532"/>
      <c r="AA1502" s="1532"/>
      <c r="AB1502" s="1532"/>
    </row>
    <row r="1503">
      <c r="A1503" s="1714" t="s">
        <v>80</v>
      </c>
      <c r="B1503" s="692">
        <v>0.0</v>
      </c>
      <c r="C1503" s="692">
        <v>0.0</v>
      </c>
      <c r="D1503" s="692">
        <v>0.0</v>
      </c>
      <c r="E1503" s="692">
        <v>0.0</v>
      </c>
      <c r="F1503" s="692">
        <v>0.0</v>
      </c>
      <c r="G1503" s="692">
        <v>0.0</v>
      </c>
      <c r="H1503" s="690">
        <v>0.0</v>
      </c>
      <c r="I1503" s="693">
        <f t="shared" si="1067"/>
        <v>0</v>
      </c>
      <c r="J1503" s="701"/>
      <c r="K1503" s="635"/>
      <c r="L1503" s="1714" t="s">
        <v>80</v>
      </c>
      <c r="M1503" s="692">
        <f t="shared" si="1084"/>
        <v>0</v>
      </c>
      <c r="N1503" s="701">
        <f>(M1503-I1503)</f>
        <v>0</v>
      </c>
      <c r="O1503" s="692"/>
      <c r="P1503" s="701">
        <f>sum(N1503,O1503)</f>
        <v>0</v>
      </c>
      <c r="Q1503" s="701"/>
      <c r="R1503" s="1595"/>
      <c r="S1503" s="1595"/>
      <c r="T1503" s="1532"/>
      <c r="U1503" s="1532"/>
      <c r="V1503" s="1532"/>
      <c r="W1503" s="1532"/>
      <c r="X1503" s="1532"/>
      <c r="Y1503" s="1532"/>
      <c r="Z1503" s="1532"/>
      <c r="AA1503" s="1532"/>
      <c r="AB1503" s="1532"/>
    </row>
    <row r="1504">
      <c r="A1504" s="1827" t="s">
        <v>823</v>
      </c>
      <c r="B1504" s="1758">
        <f t="shared" ref="B1504:H1504" si="1088">SUM(B1505:B1508,B1510:B1512,B1515:B1518)</f>
        <v>0</v>
      </c>
      <c r="C1504" s="1758">
        <f t="shared" si="1088"/>
        <v>0</v>
      </c>
      <c r="D1504" s="1758">
        <f t="shared" si="1088"/>
        <v>0</v>
      </c>
      <c r="E1504" s="1758">
        <f t="shared" si="1088"/>
        <v>0</v>
      </c>
      <c r="F1504" s="1758">
        <f t="shared" si="1088"/>
        <v>0</v>
      </c>
      <c r="G1504" s="1758">
        <f t="shared" si="1088"/>
        <v>0</v>
      </c>
      <c r="H1504" s="1758">
        <f t="shared" si="1088"/>
        <v>0</v>
      </c>
      <c r="I1504" s="1758">
        <f t="shared" si="1067"/>
        <v>0</v>
      </c>
      <c r="J1504" s="1749"/>
      <c r="K1504" s="635"/>
      <c r="L1504" s="1827" t="s">
        <v>823</v>
      </c>
      <c r="M1504" s="1748"/>
      <c r="N1504" s="1748"/>
      <c r="O1504" s="1749"/>
      <c r="P1504" s="1748"/>
      <c r="Q1504" s="1748"/>
      <c r="R1504" s="1748"/>
      <c r="S1504" s="1748"/>
      <c r="T1504" s="1532"/>
      <c r="U1504" s="1532"/>
      <c r="V1504" s="1532"/>
      <c r="W1504" s="1532"/>
      <c r="X1504" s="1532"/>
      <c r="Y1504" s="1532"/>
      <c r="Z1504" s="1532"/>
      <c r="AA1504" s="1532"/>
      <c r="AB1504" s="1532"/>
    </row>
    <row r="1505">
      <c r="A1505" s="1828" t="s">
        <v>824</v>
      </c>
      <c r="B1505" s="1760">
        <v>0.0</v>
      </c>
      <c r="C1505" s="1760">
        <v>0.0</v>
      </c>
      <c r="D1505" s="1760">
        <v>0.0</v>
      </c>
      <c r="E1505" s="1760">
        <v>0.0</v>
      </c>
      <c r="F1505" s="1760">
        <v>0.0</v>
      </c>
      <c r="G1505" s="1760">
        <v>0.0</v>
      </c>
      <c r="H1505" s="1760">
        <v>0.0</v>
      </c>
      <c r="I1505" s="1761">
        <f t="shared" si="1067"/>
        <v>0</v>
      </c>
      <c r="J1505" s="1762">
        <f>sum(I1505:I1508)</f>
        <v>0</v>
      </c>
      <c r="K1505" s="635"/>
      <c r="L1505" s="1828" t="s">
        <v>764</v>
      </c>
      <c r="M1505" s="1765">
        <f t="shared" ref="M1505:M1519" si="1089">P922</f>
        <v>0</v>
      </c>
      <c r="N1505" s="1762">
        <f>(M1505-I1505)-S1505</f>
        <v>0</v>
      </c>
      <c r="O1505" s="1765"/>
      <c r="P1505" s="1762">
        <f t="shared" ref="P1505:P1506" si="1090">SUM(N1505,O1505)</f>
        <v>0</v>
      </c>
      <c r="Q1505" s="1762"/>
      <c r="R1505" s="1762"/>
      <c r="S1505" s="1762"/>
      <c r="T1505" s="1532"/>
      <c r="U1505" s="1532"/>
      <c r="V1505" s="1532"/>
      <c r="W1505" s="1532"/>
      <c r="X1505" s="1532"/>
      <c r="Y1505" s="1532"/>
      <c r="Z1505" s="1532"/>
      <c r="AA1505" s="1532"/>
      <c r="AB1505" s="1532"/>
    </row>
    <row r="1506">
      <c r="A1506" s="1714" t="s">
        <v>77</v>
      </c>
      <c r="B1506" s="692">
        <v>0.0</v>
      </c>
      <c r="C1506" s="692">
        <v>0.0</v>
      </c>
      <c r="D1506" s="692">
        <v>0.0</v>
      </c>
      <c r="E1506" s="692">
        <v>0.0</v>
      </c>
      <c r="F1506" s="692">
        <v>0.0</v>
      </c>
      <c r="G1506" s="690">
        <v>0.0</v>
      </c>
      <c r="H1506" s="690">
        <v>0.0</v>
      </c>
      <c r="I1506" s="693">
        <f t="shared" si="1067"/>
        <v>0</v>
      </c>
      <c r="J1506" s="596">
        <f>(J1505/70)</f>
        <v>0</v>
      </c>
      <c r="K1506" s="635"/>
      <c r="L1506" s="1714" t="s">
        <v>77</v>
      </c>
      <c r="M1506" s="692">
        <f t="shared" si="1089"/>
        <v>0</v>
      </c>
      <c r="N1506" s="701">
        <f>(M1506-I1506-I1507)-S1506</f>
        <v>0</v>
      </c>
      <c r="O1506" s="692"/>
      <c r="P1506" s="701">
        <f t="shared" si="1090"/>
        <v>0</v>
      </c>
      <c r="Q1506" s="701"/>
      <c r="R1506" s="701"/>
      <c r="S1506" s="1595"/>
      <c r="T1506" s="1532"/>
      <c r="U1506" s="1532"/>
      <c r="V1506" s="1532"/>
      <c r="W1506" s="1532"/>
      <c r="X1506" s="1532"/>
      <c r="Y1506" s="1532"/>
      <c r="Z1506" s="1532"/>
      <c r="AA1506" s="1532"/>
      <c r="AB1506" s="1532"/>
    </row>
    <row r="1507">
      <c r="A1507" s="1714" t="s">
        <v>78</v>
      </c>
      <c r="B1507" s="692">
        <v>0.0</v>
      </c>
      <c r="C1507" s="692">
        <v>0.0</v>
      </c>
      <c r="D1507" s="692">
        <v>0.0</v>
      </c>
      <c r="E1507" s="692">
        <v>0.0</v>
      </c>
      <c r="F1507" s="692">
        <v>0.0</v>
      </c>
      <c r="G1507" s="690">
        <v>0.0</v>
      </c>
      <c r="H1507" s="690">
        <v>0.0</v>
      </c>
      <c r="I1507" s="693">
        <f t="shared" si="1067"/>
        <v>0</v>
      </c>
      <c r="J1507" s="701"/>
      <c r="K1507" s="635"/>
      <c r="L1507" s="1714" t="s">
        <v>78</v>
      </c>
      <c r="M1507" s="692" t="str">
        <f t="shared" si="1089"/>
        <v>-</v>
      </c>
      <c r="N1507" s="701" t="s">
        <v>79</v>
      </c>
      <c r="O1507" s="692"/>
      <c r="P1507" s="701" t="s">
        <v>79</v>
      </c>
      <c r="Q1507" s="701"/>
      <c r="R1507" s="701"/>
      <c r="S1507" s="1595"/>
      <c r="T1507" s="1532"/>
      <c r="U1507" s="1532"/>
      <c r="V1507" s="1532"/>
      <c r="W1507" s="1532"/>
      <c r="X1507" s="1532"/>
      <c r="Y1507" s="1532"/>
      <c r="Z1507" s="1532"/>
      <c r="AA1507" s="1532"/>
      <c r="AB1507" s="1532"/>
    </row>
    <row r="1508">
      <c r="A1508" s="1714" t="s">
        <v>446</v>
      </c>
      <c r="B1508" s="692">
        <v>0.0</v>
      </c>
      <c r="C1508" s="692">
        <v>0.0</v>
      </c>
      <c r="D1508" s="692">
        <v>0.0</v>
      </c>
      <c r="E1508" s="692">
        <v>0.0</v>
      </c>
      <c r="F1508" s="692">
        <v>0.0</v>
      </c>
      <c r="G1508" s="690">
        <v>0.0</v>
      </c>
      <c r="H1508" s="690">
        <v>0.0</v>
      </c>
      <c r="I1508" s="693">
        <f t="shared" si="1067"/>
        <v>0</v>
      </c>
      <c r="J1508" s="701"/>
      <c r="K1508" s="635"/>
      <c r="L1508" s="1714" t="s">
        <v>446</v>
      </c>
      <c r="M1508" s="692">
        <f t="shared" si="1089"/>
        <v>0</v>
      </c>
      <c r="N1508" s="701">
        <f>(M1508-I1508)-S1508</f>
        <v>0</v>
      </c>
      <c r="O1508" s="692"/>
      <c r="P1508" s="701">
        <f>SUM(N1508,O1508)</f>
        <v>0</v>
      </c>
      <c r="Q1508" s="701"/>
      <c r="R1508" s="701"/>
      <c r="S1508" s="1595"/>
      <c r="T1508" s="1532"/>
      <c r="U1508" s="1532"/>
      <c r="V1508" s="1532"/>
      <c r="W1508" s="1532"/>
      <c r="X1508" s="1532"/>
      <c r="Y1508" s="1532"/>
      <c r="Z1508" s="1532"/>
      <c r="AA1508" s="1532"/>
      <c r="AB1508" s="1532"/>
    </row>
    <row r="1509">
      <c r="A1509" s="1714" t="s">
        <v>80</v>
      </c>
      <c r="B1509" s="692">
        <v>0.0</v>
      </c>
      <c r="C1509" s="692">
        <v>0.0</v>
      </c>
      <c r="D1509" s="692">
        <v>0.0</v>
      </c>
      <c r="E1509" s="692">
        <v>0.0</v>
      </c>
      <c r="F1509" s="692">
        <v>0.0</v>
      </c>
      <c r="G1509" s="690">
        <v>0.0</v>
      </c>
      <c r="H1509" s="690">
        <v>0.0</v>
      </c>
      <c r="I1509" s="693">
        <f t="shared" si="1067"/>
        <v>0</v>
      </c>
      <c r="J1509" s="701"/>
      <c r="K1509" s="635"/>
      <c r="L1509" s="1714" t="s">
        <v>80</v>
      </c>
      <c r="M1509" s="692">
        <f t="shared" si="1089"/>
        <v>0</v>
      </c>
      <c r="N1509" s="701">
        <f>(M1509-I1509)</f>
        <v>0</v>
      </c>
      <c r="O1509" s="692"/>
      <c r="P1509" s="701">
        <f>sum(N1509,O1509)</f>
        <v>0</v>
      </c>
      <c r="Q1509" s="701"/>
      <c r="R1509" s="701"/>
      <c r="S1509" s="1595"/>
      <c r="T1509" s="1532"/>
      <c r="U1509" s="1532"/>
      <c r="V1509" s="1532"/>
      <c r="W1509" s="1532"/>
      <c r="X1509" s="1532"/>
      <c r="Y1509" s="1532"/>
      <c r="Z1509" s="1532"/>
      <c r="AA1509" s="1532"/>
      <c r="AB1509" s="1532"/>
    </row>
    <row r="1510">
      <c r="A1510" s="1817" t="s">
        <v>825</v>
      </c>
      <c r="B1510" s="1765">
        <v>0.0</v>
      </c>
      <c r="C1510" s="1765">
        <v>0.0</v>
      </c>
      <c r="D1510" s="1765">
        <v>0.0</v>
      </c>
      <c r="E1510" s="1765">
        <v>0.0</v>
      </c>
      <c r="F1510" s="1765">
        <v>0.0</v>
      </c>
      <c r="G1510" s="1760">
        <v>0.0</v>
      </c>
      <c r="H1510" s="1760">
        <v>0.0</v>
      </c>
      <c r="I1510" s="1761">
        <f t="shared" si="1067"/>
        <v>0</v>
      </c>
      <c r="J1510" s="1762">
        <f>sum(I1510:I1513)</f>
        <v>0</v>
      </c>
      <c r="K1510" s="635"/>
      <c r="L1510" s="1828" t="s">
        <v>764</v>
      </c>
      <c r="M1510" s="1765">
        <f t="shared" si="1089"/>
        <v>0</v>
      </c>
      <c r="N1510" s="1762">
        <f>(M1510-I1510)-S1510</f>
        <v>0</v>
      </c>
      <c r="O1510" s="1765"/>
      <c r="P1510" s="1762">
        <f t="shared" ref="P1510:P1511" si="1091">SUM(N1510,O1510)</f>
        <v>0</v>
      </c>
      <c r="Q1510" s="1762"/>
      <c r="R1510" s="1762"/>
      <c r="S1510" s="1762"/>
      <c r="T1510" s="1532"/>
      <c r="U1510" s="1532"/>
      <c r="V1510" s="1532"/>
      <c r="W1510" s="1532"/>
      <c r="X1510" s="1532"/>
      <c r="Y1510" s="1532"/>
      <c r="Z1510" s="1532"/>
      <c r="AA1510" s="1532"/>
      <c r="AB1510" s="1532"/>
    </row>
    <row r="1511">
      <c r="A1511" s="1714" t="s">
        <v>77</v>
      </c>
      <c r="B1511" s="692">
        <v>0.0</v>
      </c>
      <c r="C1511" s="692">
        <v>0.0</v>
      </c>
      <c r="D1511" s="692">
        <v>0.0</v>
      </c>
      <c r="E1511" s="692">
        <v>0.0</v>
      </c>
      <c r="F1511" s="692">
        <v>0.0</v>
      </c>
      <c r="G1511" s="692">
        <v>0.0</v>
      </c>
      <c r="H1511" s="690">
        <v>0.0</v>
      </c>
      <c r="I1511" s="693">
        <f t="shared" si="1067"/>
        <v>0</v>
      </c>
      <c r="J1511" s="596">
        <f>(J1510/70)</f>
        <v>0</v>
      </c>
      <c r="K1511" s="635"/>
      <c r="L1511" s="1714" t="s">
        <v>77</v>
      </c>
      <c r="M1511" s="692">
        <f t="shared" si="1089"/>
        <v>0</v>
      </c>
      <c r="N1511" s="701">
        <f>(M1511-I1511-I1512)-S1511</f>
        <v>0</v>
      </c>
      <c r="O1511" s="692"/>
      <c r="P1511" s="701">
        <f t="shared" si="1091"/>
        <v>0</v>
      </c>
      <c r="Q1511" s="701"/>
      <c r="R1511" s="701"/>
      <c r="S1511" s="1595"/>
      <c r="T1511" s="1532"/>
      <c r="U1511" s="1532"/>
      <c r="V1511" s="1532"/>
      <c r="W1511" s="1532"/>
      <c r="X1511" s="1532"/>
      <c r="Y1511" s="1532"/>
      <c r="Z1511" s="1532"/>
      <c r="AA1511" s="1532"/>
      <c r="AB1511" s="1532"/>
    </row>
    <row r="1512">
      <c r="A1512" s="1714" t="s">
        <v>78</v>
      </c>
      <c r="B1512" s="692">
        <v>0.0</v>
      </c>
      <c r="C1512" s="692">
        <v>0.0</v>
      </c>
      <c r="D1512" s="692">
        <v>0.0</v>
      </c>
      <c r="E1512" s="692">
        <v>0.0</v>
      </c>
      <c r="F1512" s="692">
        <v>0.0</v>
      </c>
      <c r="G1512" s="692">
        <v>0.0</v>
      </c>
      <c r="H1512" s="690">
        <v>0.0</v>
      </c>
      <c r="I1512" s="693">
        <f t="shared" si="1067"/>
        <v>0</v>
      </c>
      <c r="J1512" s="701"/>
      <c r="K1512" s="635"/>
      <c r="L1512" s="1714" t="s">
        <v>78</v>
      </c>
      <c r="M1512" s="692" t="str">
        <f t="shared" si="1089"/>
        <v>-</v>
      </c>
      <c r="N1512" s="701" t="s">
        <v>79</v>
      </c>
      <c r="O1512" s="692"/>
      <c r="P1512" s="701" t="s">
        <v>79</v>
      </c>
      <c r="Q1512" s="701"/>
      <c r="R1512" s="701"/>
      <c r="S1512" s="1595"/>
      <c r="T1512" s="1532"/>
      <c r="U1512" s="1532"/>
      <c r="V1512" s="1532"/>
      <c r="W1512" s="1532"/>
      <c r="X1512" s="1532"/>
      <c r="Y1512" s="1532"/>
      <c r="Z1512" s="1532"/>
      <c r="AA1512" s="1532"/>
      <c r="AB1512" s="1532"/>
    </row>
    <row r="1513">
      <c r="A1513" s="1714" t="s">
        <v>446</v>
      </c>
      <c r="B1513" s="692">
        <v>0.0</v>
      </c>
      <c r="C1513" s="692">
        <v>0.0</v>
      </c>
      <c r="D1513" s="692">
        <v>0.0</v>
      </c>
      <c r="E1513" s="692">
        <v>0.0</v>
      </c>
      <c r="F1513" s="692">
        <v>0.0</v>
      </c>
      <c r="G1513" s="692">
        <v>0.0</v>
      </c>
      <c r="H1513" s="690">
        <v>0.0</v>
      </c>
      <c r="I1513" s="693">
        <f t="shared" si="1067"/>
        <v>0</v>
      </c>
      <c r="J1513" s="701"/>
      <c r="K1513" s="635"/>
      <c r="L1513" s="1714" t="s">
        <v>446</v>
      </c>
      <c r="M1513" s="692">
        <f t="shared" si="1089"/>
        <v>0</v>
      </c>
      <c r="N1513" s="701">
        <f>(M1513-I1513)-S1513</f>
        <v>0</v>
      </c>
      <c r="O1513" s="692"/>
      <c r="P1513" s="701">
        <f>SUM(N1513,O1513)</f>
        <v>0</v>
      </c>
      <c r="Q1513" s="701"/>
      <c r="R1513" s="701"/>
      <c r="S1513" s="1595"/>
      <c r="T1513" s="1532"/>
      <c r="U1513" s="1532"/>
      <c r="V1513" s="1532"/>
      <c r="W1513" s="1532"/>
      <c r="X1513" s="1532"/>
      <c r="Y1513" s="1532"/>
      <c r="Z1513" s="1532"/>
      <c r="AA1513" s="1532"/>
      <c r="AB1513" s="1532"/>
    </row>
    <row r="1514">
      <c r="A1514" s="1714" t="s">
        <v>80</v>
      </c>
      <c r="B1514" s="692">
        <v>0.0</v>
      </c>
      <c r="C1514" s="692">
        <v>0.0</v>
      </c>
      <c r="D1514" s="692">
        <v>0.0</v>
      </c>
      <c r="E1514" s="692">
        <v>0.0</v>
      </c>
      <c r="F1514" s="692">
        <v>0.0</v>
      </c>
      <c r="G1514" s="692">
        <v>0.0</v>
      </c>
      <c r="H1514" s="690">
        <v>0.0</v>
      </c>
      <c r="I1514" s="693">
        <f t="shared" si="1067"/>
        <v>0</v>
      </c>
      <c r="J1514" s="701"/>
      <c r="K1514" s="635"/>
      <c r="L1514" s="1714" t="s">
        <v>80</v>
      </c>
      <c r="M1514" s="692">
        <f t="shared" si="1089"/>
        <v>0</v>
      </c>
      <c r="N1514" s="701">
        <f>(M1514-I1514)</f>
        <v>0</v>
      </c>
      <c r="O1514" s="692"/>
      <c r="P1514" s="701">
        <f>sum(N1514,O1514)</f>
        <v>0</v>
      </c>
      <c r="Q1514" s="701"/>
      <c r="R1514" s="701"/>
      <c r="S1514" s="1595"/>
      <c r="T1514" s="1532"/>
      <c r="U1514" s="1532"/>
      <c r="V1514" s="1532"/>
      <c r="W1514" s="1532"/>
      <c r="X1514" s="1532"/>
      <c r="Y1514" s="1532"/>
      <c r="Z1514" s="1532"/>
      <c r="AA1514" s="1532"/>
      <c r="AB1514" s="1532"/>
    </row>
    <row r="1515">
      <c r="A1515" s="1817" t="s">
        <v>764</v>
      </c>
      <c r="B1515" s="1765">
        <v>0.0</v>
      </c>
      <c r="C1515" s="1765">
        <v>0.0</v>
      </c>
      <c r="D1515" s="1765">
        <v>0.0</v>
      </c>
      <c r="E1515" s="1765">
        <v>0.0</v>
      </c>
      <c r="F1515" s="1765">
        <v>0.0</v>
      </c>
      <c r="G1515" s="1760">
        <v>0.0</v>
      </c>
      <c r="H1515" s="1760">
        <v>0.0</v>
      </c>
      <c r="I1515" s="1761">
        <f t="shared" si="1067"/>
        <v>0</v>
      </c>
      <c r="J1515" s="1762">
        <f>sum(I1515:I1518)</f>
        <v>0</v>
      </c>
      <c r="K1515" s="635"/>
      <c r="L1515" s="1828" t="s">
        <v>764</v>
      </c>
      <c r="M1515" s="1765">
        <f t="shared" si="1089"/>
        <v>0</v>
      </c>
      <c r="N1515" s="1762">
        <f>(M1515-I1515)-S1515</f>
        <v>0</v>
      </c>
      <c r="O1515" s="1765"/>
      <c r="P1515" s="1762">
        <f t="shared" ref="P1515:P1516" si="1092">SUM(N1515,O1515)</f>
        <v>0</v>
      </c>
      <c r="Q1515" s="1762"/>
      <c r="R1515" s="1762"/>
      <c r="S1515" s="1762"/>
      <c r="T1515" s="1532"/>
      <c r="U1515" s="1532"/>
      <c r="V1515" s="1532"/>
      <c r="W1515" s="1532"/>
      <c r="X1515" s="1532"/>
      <c r="Y1515" s="1532"/>
      <c r="Z1515" s="1532"/>
      <c r="AA1515" s="1532"/>
      <c r="AB1515" s="1532"/>
    </row>
    <row r="1516">
      <c r="A1516" s="1714" t="s">
        <v>77</v>
      </c>
      <c r="B1516" s="692">
        <v>0.0</v>
      </c>
      <c r="C1516" s="692">
        <v>0.0</v>
      </c>
      <c r="D1516" s="692">
        <v>0.0</v>
      </c>
      <c r="E1516" s="692">
        <v>0.0</v>
      </c>
      <c r="F1516" s="692">
        <v>0.0</v>
      </c>
      <c r="G1516" s="692">
        <v>0.0</v>
      </c>
      <c r="H1516" s="692">
        <v>0.0</v>
      </c>
      <c r="I1516" s="693">
        <f t="shared" si="1067"/>
        <v>0</v>
      </c>
      <c r="J1516" s="596">
        <f>(J1515/70)</f>
        <v>0</v>
      </c>
      <c r="K1516" s="635"/>
      <c r="L1516" s="1714" t="s">
        <v>77</v>
      </c>
      <c r="M1516" s="692">
        <f t="shared" si="1089"/>
        <v>0</v>
      </c>
      <c r="N1516" s="701">
        <f>(M1516-I1516-I1517)-S1516</f>
        <v>0</v>
      </c>
      <c r="O1516" s="692"/>
      <c r="P1516" s="701">
        <f t="shared" si="1092"/>
        <v>0</v>
      </c>
      <c r="Q1516" s="701"/>
      <c r="R1516" s="701"/>
      <c r="S1516" s="1595"/>
      <c r="T1516" s="1532"/>
      <c r="U1516" s="1532"/>
      <c r="V1516" s="1532"/>
      <c r="W1516" s="1532"/>
      <c r="X1516" s="1532"/>
      <c r="Y1516" s="1532"/>
      <c r="Z1516" s="1532"/>
      <c r="AA1516" s="1532"/>
      <c r="AB1516" s="1532"/>
    </row>
    <row r="1517">
      <c r="A1517" s="1714" t="s">
        <v>78</v>
      </c>
      <c r="B1517" s="692">
        <v>0.0</v>
      </c>
      <c r="C1517" s="692">
        <v>0.0</v>
      </c>
      <c r="D1517" s="692">
        <v>0.0</v>
      </c>
      <c r="E1517" s="692">
        <v>0.0</v>
      </c>
      <c r="F1517" s="692">
        <v>0.0</v>
      </c>
      <c r="G1517" s="692">
        <v>0.0</v>
      </c>
      <c r="H1517" s="692">
        <v>0.0</v>
      </c>
      <c r="I1517" s="693">
        <f t="shared" si="1067"/>
        <v>0</v>
      </c>
      <c r="J1517" s="701"/>
      <c r="K1517" s="635"/>
      <c r="L1517" s="1714" t="s">
        <v>78</v>
      </c>
      <c r="M1517" s="692" t="str">
        <f t="shared" si="1089"/>
        <v>-</v>
      </c>
      <c r="N1517" s="701" t="s">
        <v>79</v>
      </c>
      <c r="O1517" s="692"/>
      <c r="P1517" s="701" t="s">
        <v>79</v>
      </c>
      <c r="Q1517" s="701"/>
      <c r="R1517" s="701"/>
      <c r="S1517" s="1595"/>
      <c r="T1517" s="1532"/>
      <c r="U1517" s="1532"/>
      <c r="V1517" s="1532"/>
      <c r="W1517" s="1532"/>
      <c r="X1517" s="1532"/>
      <c r="Y1517" s="1532"/>
      <c r="Z1517" s="1532"/>
      <c r="AA1517" s="1532"/>
      <c r="AB1517" s="1532"/>
    </row>
    <row r="1518">
      <c r="A1518" s="1714" t="s">
        <v>446</v>
      </c>
      <c r="B1518" s="692">
        <v>0.0</v>
      </c>
      <c r="C1518" s="692">
        <v>0.0</v>
      </c>
      <c r="D1518" s="692">
        <v>0.0</v>
      </c>
      <c r="E1518" s="692">
        <v>0.0</v>
      </c>
      <c r="F1518" s="692">
        <v>0.0</v>
      </c>
      <c r="G1518" s="692">
        <v>0.0</v>
      </c>
      <c r="H1518" s="692">
        <v>0.0</v>
      </c>
      <c r="I1518" s="693">
        <f t="shared" si="1067"/>
        <v>0</v>
      </c>
      <c r="J1518" s="701"/>
      <c r="K1518" s="635"/>
      <c r="L1518" s="1714" t="s">
        <v>446</v>
      </c>
      <c r="M1518" s="692">
        <f t="shared" si="1089"/>
        <v>0</v>
      </c>
      <c r="N1518" s="701">
        <f>(M1518-I1518)-S1518</f>
        <v>0</v>
      </c>
      <c r="O1518" s="692"/>
      <c r="P1518" s="701">
        <f>SUM(N1518,O1518)</f>
        <v>0</v>
      </c>
      <c r="Q1518" s="701"/>
      <c r="R1518" s="701"/>
      <c r="S1518" s="1595"/>
      <c r="T1518" s="1532"/>
      <c r="U1518" s="1532"/>
      <c r="V1518" s="1532"/>
      <c r="W1518" s="1532"/>
      <c r="X1518" s="1532"/>
      <c r="Y1518" s="1532"/>
      <c r="Z1518" s="1532"/>
      <c r="AA1518" s="1532"/>
      <c r="AB1518" s="1532"/>
    </row>
    <row r="1519">
      <c r="A1519" s="1714" t="s">
        <v>80</v>
      </c>
      <c r="B1519" s="692">
        <v>0.0</v>
      </c>
      <c r="C1519" s="692">
        <v>0.0</v>
      </c>
      <c r="D1519" s="692">
        <v>0.0</v>
      </c>
      <c r="E1519" s="692">
        <v>0.0</v>
      </c>
      <c r="F1519" s="692">
        <v>0.0</v>
      </c>
      <c r="G1519" s="692">
        <v>0.0</v>
      </c>
      <c r="H1519" s="692">
        <v>0.0</v>
      </c>
      <c r="I1519" s="693">
        <f t="shared" si="1067"/>
        <v>0</v>
      </c>
      <c r="J1519" s="701"/>
      <c r="K1519" s="635"/>
      <c r="L1519" s="1714" t="s">
        <v>80</v>
      </c>
      <c r="M1519" s="692">
        <f t="shared" si="1089"/>
        <v>0</v>
      </c>
      <c r="N1519" s="701">
        <f>(M1519-I1519)</f>
        <v>0</v>
      </c>
      <c r="O1519" s="692"/>
      <c r="P1519" s="701">
        <f>sum(N1519,O1519)</f>
        <v>0</v>
      </c>
      <c r="Q1519" s="701"/>
      <c r="R1519" s="701"/>
      <c r="S1519" s="1595"/>
      <c r="T1519" s="1532"/>
      <c r="U1519" s="1532"/>
      <c r="V1519" s="1532"/>
      <c r="W1519" s="1532"/>
      <c r="X1519" s="1532"/>
      <c r="Y1519" s="1532"/>
      <c r="Z1519" s="1532"/>
      <c r="AA1519" s="1532"/>
      <c r="AB1519" s="1532"/>
    </row>
    <row r="1520">
      <c r="A1520" s="1827" t="s">
        <v>826</v>
      </c>
      <c r="B1520" s="1758">
        <f t="shared" ref="B1520:H1520" si="1093">SUM(B1521:B1524,B1526:B1528,B1531:B1534)</f>
        <v>0</v>
      </c>
      <c r="C1520" s="1758">
        <f t="shared" si="1093"/>
        <v>0</v>
      </c>
      <c r="D1520" s="1758">
        <f t="shared" si="1093"/>
        <v>0</v>
      </c>
      <c r="E1520" s="1758">
        <f t="shared" si="1093"/>
        <v>0</v>
      </c>
      <c r="F1520" s="1758">
        <f t="shared" si="1093"/>
        <v>0</v>
      </c>
      <c r="G1520" s="1758">
        <f t="shared" si="1093"/>
        <v>0</v>
      </c>
      <c r="H1520" s="1758">
        <f t="shared" si="1093"/>
        <v>0</v>
      </c>
      <c r="I1520" s="1758">
        <f t="shared" si="1067"/>
        <v>0</v>
      </c>
      <c r="J1520" s="1749"/>
      <c r="K1520" s="635"/>
      <c r="L1520" s="1827" t="s">
        <v>826</v>
      </c>
      <c r="M1520" s="1748"/>
      <c r="N1520" s="1748"/>
      <c r="O1520" s="1749"/>
      <c r="P1520" s="1748"/>
      <c r="Q1520" s="1748"/>
      <c r="R1520" s="1748"/>
      <c r="S1520" s="1748"/>
      <c r="T1520" s="1532"/>
      <c r="U1520" s="1532"/>
      <c r="V1520" s="1532"/>
      <c r="W1520" s="1532"/>
      <c r="X1520" s="1532"/>
      <c r="Y1520" s="1532"/>
      <c r="Z1520" s="1532"/>
      <c r="AA1520" s="1532"/>
      <c r="AB1520" s="1532"/>
    </row>
    <row r="1521">
      <c r="A1521" s="1828" t="s">
        <v>765</v>
      </c>
      <c r="B1521" s="1760">
        <v>0.0</v>
      </c>
      <c r="C1521" s="1760">
        <v>0.0</v>
      </c>
      <c r="D1521" s="1760">
        <v>0.0</v>
      </c>
      <c r="E1521" s="1760">
        <v>0.0</v>
      </c>
      <c r="F1521" s="1760">
        <v>0.0</v>
      </c>
      <c r="G1521" s="1760">
        <v>0.0</v>
      </c>
      <c r="H1521" s="1760">
        <v>0.0</v>
      </c>
      <c r="I1521" s="1761">
        <f t="shared" si="1067"/>
        <v>0</v>
      </c>
      <c r="J1521" s="1762">
        <f>sum(I1521:I1524)</f>
        <v>0</v>
      </c>
      <c r="K1521" s="635"/>
      <c r="L1521" s="1828" t="s">
        <v>765</v>
      </c>
      <c r="M1521" s="1765">
        <f t="shared" ref="M1521:M1535" si="1094">P938</f>
        <v>0</v>
      </c>
      <c r="N1521" s="1762">
        <f>(M1521-I1521)-S1521</f>
        <v>0</v>
      </c>
      <c r="O1521" s="1765"/>
      <c r="P1521" s="1762">
        <f t="shared" ref="P1521:P1522" si="1095">SUM(N1521,O1521)</f>
        <v>0</v>
      </c>
      <c r="Q1521" s="1762"/>
      <c r="R1521" s="1762"/>
      <c r="S1521" s="1762"/>
      <c r="T1521" s="1532"/>
      <c r="U1521" s="1532"/>
      <c r="V1521" s="1532"/>
      <c r="W1521" s="1532"/>
      <c r="X1521" s="1532"/>
      <c r="Y1521" s="1532"/>
      <c r="Z1521" s="1532"/>
      <c r="AA1521" s="1532"/>
      <c r="AB1521" s="1532"/>
    </row>
    <row r="1522">
      <c r="A1522" s="1714" t="s">
        <v>77</v>
      </c>
      <c r="B1522" s="692">
        <v>0.0</v>
      </c>
      <c r="C1522" s="692">
        <v>0.0</v>
      </c>
      <c r="D1522" s="692">
        <v>0.0</v>
      </c>
      <c r="E1522" s="692">
        <v>0.0</v>
      </c>
      <c r="F1522" s="692">
        <v>0.0</v>
      </c>
      <c r="G1522" s="690">
        <v>0.0</v>
      </c>
      <c r="H1522" s="690">
        <v>0.0</v>
      </c>
      <c r="I1522" s="693">
        <f t="shared" si="1067"/>
        <v>0</v>
      </c>
      <c r="J1522" s="596">
        <f>(J1521/70)</f>
        <v>0</v>
      </c>
      <c r="K1522" s="635"/>
      <c r="L1522" s="1714" t="s">
        <v>77</v>
      </c>
      <c r="M1522" s="692">
        <f t="shared" si="1094"/>
        <v>0</v>
      </c>
      <c r="N1522" s="701">
        <f>(M1522-I1522-I1523)-S1522</f>
        <v>0</v>
      </c>
      <c r="O1522" s="692"/>
      <c r="P1522" s="701">
        <f t="shared" si="1095"/>
        <v>0</v>
      </c>
      <c r="Q1522" s="701"/>
      <c r="R1522" s="701"/>
      <c r="S1522" s="1595"/>
      <c r="T1522" s="1532"/>
      <c r="U1522" s="1532"/>
      <c r="V1522" s="1532"/>
      <c r="W1522" s="1532"/>
      <c r="X1522" s="1532"/>
      <c r="Y1522" s="1532"/>
      <c r="Z1522" s="1532"/>
      <c r="AA1522" s="1532"/>
      <c r="AB1522" s="1532"/>
    </row>
    <row r="1523">
      <c r="A1523" s="1714" t="s">
        <v>78</v>
      </c>
      <c r="B1523" s="692">
        <v>0.0</v>
      </c>
      <c r="C1523" s="692">
        <v>0.0</v>
      </c>
      <c r="D1523" s="692">
        <v>0.0</v>
      </c>
      <c r="E1523" s="692">
        <v>0.0</v>
      </c>
      <c r="F1523" s="692">
        <v>0.0</v>
      </c>
      <c r="G1523" s="690">
        <v>0.0</v>
      </c>
      <c r="H1523" s="690">
        <v>0.0</v>
      </c>
      <c r="I1523" s="693">
        <f t="shared" si="1067"/>
        <v>0</v>
      </c>
      <c r="J1523" s="701"/>
      <c r="K1523" s="635"/>
      <c r="L1523" s="1714" t="s">
        <v>78</v>
      </c>
      <c r="M1523" s="692" t="str">
        <f t="shared" si="1094"/>
        <v>-</v>
      </c>
      <c r="N1523" s="701" t="s">
        <v>79</v>
      </c>
      <c r="O1523" s="692"/>
      <c r="P1523" s="701" t="s">
        <v>79</v>
      </c>
      <c r="Q1523" s="701"/>
      <c r="R1523" s="701"/>
      <c r="S1523" s="1595"/>
      <c r="T1523" s="1532"/>
      <c r="U1523" s="1532"/>
      <c r="V1523" s="1532"/>
      <c r="W1523" s="1532"/>
      <c r="X1523" s="1532"/>
      <c r="Y1523" s="1532"/>
      <c r="Z1523" s="1532"/>
      <c r="AA1523" s="1532"/>
      <c r="AB1523" s="1532"/>
    </row>
    <row r="1524">
      <c r="A1524" s="1714" t="s">
        <v>446</v>
      </c>
      <c r="B1524" s="692">
        <v>0.0</v>
      </c>
      <c r="C1524" s="692">
        <v>0.0</v>
      </c>
      <c r="D1524" s="692">
        <v>0.0</v>
      </c>
      <c r="E1524" s="692">
        <v>0.0</v>
      </c>
      <c r="F1524" s="692">
        <v>0.0</v>
      </c>
      <c r="G1524" s="690">
        <v>0.0</v>
      </c>
      <c r="H1524" s="690">
        <v>0.0</v>
      </c>
      <c r="I1524" s="693">
        <f t="shared" si="1067"/>
        <v>0</v>
      </c>
      <c r="J1524" s="701"/>
      <c r="K1524" s="635"/>
      <c r="L1524" s="1714" t="s">
        <v>446</v>
      </c>
      <c r="M1524" s="692">
        <f t="shared" si="1094"/>
        <v>0</v>
      </c>
      <c r="N1524" s="701">
        <f>(M1524-I1524)-S1524</f>
        <v>0</v>
      </c>
      <c r="O1524" s="692"/>
      <c r="P1524" s="701">
        <f>SUM(N1524,O1524)</f>
        <v>0</v>
      </c>
      <c r="Q1524" s="701"/>
      <c r="R1524" s="701"/>
      <c r="S1524" s="1595"/>
      <c r="T1524" s="1532"/>
      <c r="U1524" s="1532"/>
      <c r="V1524" s="1532"/>
      <c r="W1524" s="1532"/>
      <c r="X1524" s="1532"/>
      <c r="Y1524" s="1532"/>
      <c r="Z1524" s="1532"/>
      <c r="AA1524" s="1532"/>
      <c r="AB1524" s="1532"/>
    </row>
    <row r="1525">
      <c r="A1525" s="1714" t="s">
        <v>80</v>
      </c>
      <c r="B1525" s="692">
        <v>0.0</v>
      </c>
      <c r="C1525" s="692">
        <v>0.0</v>
      </c>
      <c r="D1525" s="692">
        <v>0.0</v>
      </c>
      <c r="E1525" s="692">
        <v>0.0</v>
      </c>
      <c r="F1525" s="692">
        <v>0.0</v>
      </c>
      <c r="G1525" s="690">
        <v>0.0</v>
      </c>
      <c r="H1525" s="690">
        <v>0.0</v>
      </c>
      <c r="I1525" s="693">
        <f t="shared" si="1067"/>
        <v>0</v>
      </c>
      <c r="J1525" s="701"/>
      <c r="K1525" s="635"/>
      <c r="L1525" s="1714" t="s">
        <v>80</v>
      </c>
      <c r="M1525" s="692">
        <f t="shared" si="1094"/>
        <v>0</v>
      </c>
      <c r="N1525" s="701">
        <f>(M1525-I1525)</f>
        <v>0</v>
      </c>
      <c r="O1525" s="692"/>
      <c r="P1525" s="701">
        <f>sum(N1525,O1525)</f>
        <v>0</v>
      </c>
      <c r="Q1525" s="701"/>
      <c r="R1525" s="701"/>
      <c r="S1525" s="1595"/>
      <c r="T1525" s="1532"/>
      <c r="U1525" s="1532"/>
      <c r="V1525" s="1532"/>
      <c r="W1525" s="1532"/>
      <c r="X1525" s="1532"/>
      <c r="Y1525" s="1532"/>
      <c r="Z1525" s="1532"/>
      <c r="AA1525" s="1532"/>
      <c r="AB1525" s="1532"/>
    </row>
    <row r="1526">
      <c r="A1526" s="1828" t="s">
        <v>765</v>
      </c>
      <c r="B1526" s="1760">
        <v>0.0</v>
      </c>
      <c r="C1526" s="1760">
        <v>0.0</v>
      </c>
      <c r="D1526" s="1760">
        <v>0.0</v>
      </c>
      <c r="E1526" s="1760">
        <v>0.0</v>
      </c>
      <c r="F1526" s="1760">
        <v>0.0</v>
      </c>
      <c r="G1526" s="1760">
        <v>0.0</v>
      </c>
      <c r="H1526" s="1760">
        <v>0.0</v>
      </c>
      <c r="I1526" s="1761">
        <f t="shared" si="1067"/>
        <v>0</v>
      </c>
      <c r="J1526" s="1762">
        <f>sum(I1526:I1529)</f>
        <v>0</v>
      </c>
      <c r="K1526" s="635"/>
      <c r="L1526" s="1828" t="s">
        <v>765</v>
      </c>
      <c r="M1526" s="1765">
        <f t="shared" si="1094"/>
        <v>0</v>
      </c>
      <c r="N1526" s="1762">
        <f>(M1526-I1526)-S1526</f>
        <v>0</v>
      </c>
      <c r="O1526" s="1765"/>
      <c r="P1526" s="1762">
        <f t="shared" ref="P1526:P1527" si="1096">SUM(N1526,O1526)</f>
        <v>0</v>
      </c>
      <c r="Q1526" s="1762"/>
      <c r="R1526" s="1762"/>
      <c r="S1526" s="1762"/>
      <c r="T1526" s="1532"/>
      <c r="U1526" s="1532"/>
      <c r="V1526" s="1532"/>
      <c r="W1526" s="1532"/>
      <c r="X1526" s="1532"/>
      <c r="Y1526" s="1532"/>
      <c r="Z1526" s="1532"/>
      <c r="AA1526" s="1532"/>
      <c r="AB1526" s="1532"/>
    </row>
    <row r="1527">
      <c r="A1527" s="1714" t="s">
        <v>77</v>
      </c>
      <c r="B1527" s="692">
        <v>0.0</v>
      </c>
      <c r="C1527" s="692">
        <v>0.0</v>
      </c>
      <c r="D1527" s="692">
        <v>0.0</v>
      </c>
      <c r="E1527" s="692">
        <v>0.0</v>
      </c>
      <c r="F1527" s="692">
        <v>0.0</v>
      </c>
      <c r="G1527" s="690">
        <v>0.0</v>
      </c>
      <c r="H1527" s="690">
        <v>0.0</v>
      </c>
      <c r="I1527" s="693">
        <f t="shared" si="1067"/>
        <v>0</v>
      </c>
      <c r="J1527" s="596">
        <f>(J1526/70)</f>
        <v>0</v>
      </c>
      <c r="K1527" s="635"/>
      <c r="L1527" s="1714" t="s">
        <v>77</v>
      </c>
      <c r="M1527" s="692">
        <f t="shared" si="1094"/>
        <v>0</v>
      </c>
      <c r="N1527" s="701">
        <f>(M1527-I1527-I1528)-S1527</f>
        <v>0</v>
      </c>
      <c r="O1527" s="692"/>
      <c r="P1527" s="701">
        <f t="shared" si="1096"/>
        <v>0</v>
      </c>
      <c r="Q1527" s="701"/>
      <c r="R1527" s="701"/>
      <c r="S1527" s="1595"/>
      <c r="T1527" s="1532"/>
      <c r="U1527" s="1532"/>
      <c r="V1527" s="1532"/>
      <c r="W1527" s="1532"/>
      <c r="X1527" s="1532"/>
      <c r="Y1527" s="1532"/>
      <c r="Z1527" s="1532"/>
      <c r="AA1527" s="1532"/>
      <c r="AB1527" s="1532"/>
    </row>
    <row r="1528">
      <c r="A1528" s="1714" t="s">
        <v>78</v>
      </c>
      <c r="B1528" s="692">
        <v>0.0</v>
      </c>
      <c r="C1528" s="692">
        <v>0.0</v>
      </c>
      <c r="D1528" s="692">
        <v>0.0</v>
      </c>
      <c r="E1528" s="692">
        <v>0.0</v>
      </c>
      <c r="F1528" s="692">
        <v>0.0</v>
      </c>
      <c r="G1528" s="690">
        <v>0.0</v>
      </c>
      <c r="H1528" s="690">
        <v>0.0</v>
      </c>
      <c r="I1528" s="693">
        <f t="shared" si="1067"/>
        <v>0</v>
      </c>
      <c r="J1528" s="701"/>
      <c r="K1528" s="635"/>
      <c r="L1528" s="1714" t="s">
        <v>78</v>
      </c>
      <c r="M1528" s="692" t="str">
        <f t="shared" si="1094"/>
        <v>-</v>
      </c>
      <c r="N1528" s="701" t="s">
        <v>79</v>
      </c>
      <c r="O1528" s="692"/>
      <c r="P1528" s="701" t="s">
        <v>79</v>
      </c>
      <c r="Q1528" s="701"/>
      <c r="R1528" s="701"/>
      <c r="S1528" s="1595"/>
      <c r="T1528" s="1532"/>
      <c r="U1528" s="1532"/>
      <c r="V1528" s="1532"/>
      <c r="W1528" s="1532"/>
      <c r="X1528" s="1532"/>
      <c r="Y1528" s="1532"/>
      <c r="Z1528" s="1532"/>
      <c r="AA1528" s="1532"/>
      <c r="AB1528" s="1532"/>
    </row>
    <row r="1529">
      <c r="A1529" s="1714" t="s">
        <v>446</v>
      </c>
      <c r="B1529" s="692">
        <v>0.0</v>
      </c>
      <c r="C1529" s="692">
        <v>0.0</v>
      </c>
      <c r="D1529" s="692">
        <v>0.0</v>
      </c>
      <c r="E1529" s="692">
        <v>0.0</v>
      </c>
      <c r="F1529" s="692">
        <v>0.0</v>
      </c>
      <c r="G1529" s="690">
        <v>0.0</v>
      </c>
      <c r="H1529" s="690">
        <v>0.0</v>
      </c>
      <c r="I1529" s="693">
        <f t="shared" si="1067"/>
        <v>0</v>
      </c>
      <c r="J1529" s="701"/>
      <c r="K1529" s="635"/>
      <c r="L1529" s="1714" t="s">
        <v>446</v>
      </c>
      <c r="M1529" s="692">
        <f t="shared" si="1094"/>
        <v>0</v>
      </c>
      <c r="N1529" s="701">
        <f>(M1529-I1529)-S1529</f>
        <v>0</v>
      </c>
      <c r="O1529" s="692"/>
      <c r="P1529" s="701">
        <f>SUM(N1529,O1529)</f>
        <v>0</v>
      </c>
      <c r="Q1529" s="701"/>
      <c r="R1529" s="701"/>
      <c r="S1529" s="1595"/>
      <c r="T1529" s="1532"/>
      <c r="U1529" s="1532"/>
      <c r="V1529" s="1532"/>
      <c r="W1529" s="1532"/>
      <c r="X1529" s="1532"/>
      <c r="Y1529" s="1532"/>
      <c r="Z1529" s="1532"/>
      <c r="AA1529" s="1532"/>
      <c r="AB1529" s="1532"/>
    </row>
    <row r="1530">
      <c r="A1530" s="1714" t="s">
        <v>80</v>
      </c>
      <c r="B1530" s="692">
        <v>0.0</v>
      </c>
      <c r="C1530" s="692">
        <v>0.0</v>
      </c>
      <c r="D1530" s="692">
        <v>0.0</v>
      </c>
      <c r="E1530" s="692">
        <v>0.0</v>
      </c>
      <c r="F1530" s="692">
        <v>0.0</v>
      </c>
      <c r="G1530" s="690">
        <v>0.0</v>
      </c>
      <c r="H1530" s="690">
        <v>0.0</v>
      </c>
      <c r="I1530" s="693">
        <f t="shared" si="1067"/>
        <v>0</v>
      </c>
      <c r="J1530" s="701"/>
      <c r="K1530" s="635"/>
      <c r="L1530" s="1714" t="s">
        <v>80</v>
      </c>
      <c r="M1530" s="692">
        <f t="shared" si="1094"/>
        <v>0</v>
      </c>
      <c r="N1530" s="701">
        <f>(M1530-I1530)</f>
        <v>0</v>
      </c>
      <c r="O1530" s="692"/>
      <c r="P1530" s="701">
        <f>sum(N1530,O1530)</f>
        <v>0</v>
      </c>
      <c r="Q1530" s="701"/>
      <c r="R1530" s="701"/>
      <c r="S1530" s="1595"/>
      <c r="T1530" s="1532"/>
      <c r="U1530" s="1532"/>
      <c r="V1530" s="1532"/>
      <c r="W1530" s="1532"/>
      <c r="X1530" s="1532"/>
      <c r="Y1530" s="1532"/>
      <c r="Z1530" s="1532"/>
      <c r="AA1530" s="1532"/>
      <c r="AB1530" s="1532"/>
    </row>
    <row r="1531">
      <c r="A1531" s="1828" t="s">
        <v>765</v>
      </c>
      <c r="B1531" s="1760">
        <v>0.0</v>
      </c>
      <c r="C1531" s="1760">
        <v>0.0</v>
      </c>
      <c r="D1531" s="1760">
        <v>0.0</v>
      </c>
      <c r="E1531" s="1760">
        <v>0.0</v>
      </c>
      <c r="F1531" s="1760">
        <v>0.0</v>
      </c>
      <c r="G1531" s="1760">
        <v>0.0</v>
      </c>
      <c r="H1531" s="1760">
        <v>0.0</v>
      </c>
      <c r="I1531" s="1761">
        <f t="shared" si="1067"/>
        <v>0</v>
      </c>
      <c r="J1531" s="1762">
        <f>sum(I1531:I1534)</f>
        <v>0</v>
      </c>
      <c r="K1531" s="635"/>
      <c r="L1531" s="1828" t="s">
        <v>765</v>
      </c>
      <c r="M1531" s="1765">
        <f t="shared" si="1094"/>
        <v>0</v>
      </c>
      <c r="N1531" s="1762">
        <f>(M1531-I1531)-S1531</f>
        <v>0</v>
      </c>
      <c r="O1531" s="1765"/>
      <c r="P1531" s="1762">
        <f t="shared" ref="P1531:P1532" si="1097">SUM(N1531,O1531)</f>
        <v>0</v>
      </c>
      <c r="Q1531" s="1762"/>
      <c r="R1531" s="1762"/>
      <c r="S1531" s="1762"/>
      <c r="T1531" s="1532"/>
      <c r="U1531" s="1532"/>
      <c r="V1531" s="1532"/>
      <c r="W1531" s="1532"/>
      <c r="X1531" s="1532"/>
      <c r="Y1531" s="1532"/>
      <c r="Z1531" s="1532"/>
      <c r="AA1531" s="1532"/>
      <c r="AB1531" s="1532"/>
    </row>
    <row r="1532">
      <c r="A1532" s="1714" t="s">
        <v>77</v>
      </c>
      <c r="B1532" s="692">
        <v>0.0</v>
      </c>
      <c r="C1532" s="692">
        <v>0.0</v>
      </c>
      <c r="D1532" s="692">
        <v>0.0</v>
      </c>
      <c r="E1532" s="692">
        <v>0.0</v>
      </c>
      <c r="F1532" s="692">
        <v>0.0</v>
      </c>
      <c r="G1532" s="690">
        <v>0.0</v>
      </c>
      <c r="H1532" s="690">
        <v>0.0</v>
      </c>
      <c r="I1532" s="693">
        <f t="shared" si="1067"/>
        <v>0</v>
      </c>
      <c r="J1532" s="596">
        <f>(J1531/70)</f>
        <v>0</v>
      </c>
      <c r="K1532" s="635"/>
      <c r="L1532" s="1714" t="s">
        <v>77</v>
      </c>
      <c r="M1532" s="692">
        <f t="shared" si="1094"/>
        <v>0</v>
      </c>
      <c r="N1532" s="701">
        <f>(M1532-I1532-I1533)-S1532</f>
        <v>0</v>
      </c>
      <c r="O1532" s="692"/>
      <c r="P1532" s="701">
        <f t="shared" si="1097"/>
        <v>0</v>
      </c>
      <c r="Q1532" s="701"/>
      <c r="R1532" s="701"/>
      <c r="S1532" s="1595"/>
      <c r="T1532" s="1532"/>
      <c r="U1532" s="1532"/>
      <c r="V1532" s="1532"/>
      <c r="W1532" s="1532"/>
      <c r="X1532" s="1532"/>
      <c r="Y1532" s="1532"/>
      <c r="Z1532" s="1532"/>
      <c r="AA1532" s="1532"/>
      <c r="AB1532" s="1532"/>
    </row>
    <row r="1533">
      <c r="A1533" s="1714" t="s">
        <v>78</v>
      </c>
      <c r="B1533" s="692">
        <v>0.0</v>
      </c>
      <c r="C1533" s="692">
        <v>0.0</v>
      </c>
      <c r="D1533" s="692">
        <v>0.0</v>
      </c>
      <c r="E1533" s="692">
        <v>0.0</v>
      </c>
      <c r="F1533" s="692">
        <v>0.0</v>
      </c>
      <c r="G1533" s="690">
        <v>0.0</v>
      </c>
      <c r="H1533" s="690">
        <v>0.0</v>
      </c>
      <c r="I1533" s="693">
        <f t="shared" si="1067"/>
        <v>0</v>
      </c>
      <c r="J1533" s="701"/>
      <c r="K1533" s="635"/>
      <c r="L1533" s="1714" t="s">
        <v>78</v>
      </c>
      <c r="M1533" s="692" t="str">
        <f t="shared" si="1094"/>
        <v>-</v>
      </c>
      <c r="N1533" s="701" t="s">
        <v>79</v>
      </c>
      <c r="O1533" s="692"/>
      <c r="P1533" s="701" t="s">
        <v>79</v>
      </c>
      <c r="Q1533" s="701"/>
      <c r="R1533" s="701"/>
      <c r="S1533" s="1595"/>
      <c r="T1533" s="1532"/>
      <c r="U1533" s="1532"/>
      <c r="V1533" s="1532"/>
      <c r="W1533" s="1532"/>
      <c r="X1533" s="1532"/>
      <c r="Y1533" s="1532"/>
      <c r="Z1533" s="1532"/>
      <c r="AA1533" s="1532"/>
      <c r="AB1533" s="1532"/>
    </row>
    <row r="1534">
      <c r="A1534" s="1714" t="s">
        <v>446</v>
      </c>
      <c r="B1534" s="692">
        <v>0.0</v>
      </c>
      <c r="C1534" s="692">
        <v>0.0</v>
      </c>
      <c r="D1534" s="692">
        <v>0.0</v>
      </c>
      <c r="E1534" s="692">
        <v>0.0</v>
      </c>
      <c r="F1534" s="692">
        <v>0.0</v>
      </c>
      <c r="G1534" s="690">
        <v>0.0</v>
      </c>
      <c r="H1534" s="690">
        <v>0.0</v>
      </c>
      <c r="I1534" s="693">
        <f t="shared" si="1067"/>
        <v>0</v>
      </c>
      <c r="J1534" s="701"/>
      <c r="K1534" s="635"/>
      <c r="L1534" s="1714" t="s">
        <v>446</v>
      </c>
      <c r="M1534" s="692">
        <f t="shared" si="1094"/>
        <v>0</v>
      </c>
      <c r="N1534" s="701">
        <f>(M1534-I1534)-S1534</f>
        <v>0</v>
      </c>
      <c r="O1534" s="692"/>
      <c r="P1534" s="701">
        <f>SUM(N1534,O1534)</f>
        <v>0</v>
      </c>
      <c r="Q1534" s="701"/>
      <c r="R1534" s="701"/>
      <c r="S1534" s="1595"/>
      <c r="T1534" s="1532"/>
      <c r="U1534" s="1532"/>
      <c r="V1534" s="1532"/>
      <c r="W1534" s="1532"/>
      <c r="X1534" s="1532"/>
      <c r="Y1534" s="1532"/>
      <c r="Z1534" s="1532"/>
      <c r="AA1534" s="1532"/>
      <c r="AB1534" s="1532"/>
    </row>
    <row r="1535">
      <c r="A1535" s="1714" t="s">
        <v>80</v>
      </c>
      <c r="B1535" s="692">
        <v>0.0</v>
      </c>
      <c r="C1535" s="692">
        <v>0.0</v>
      </c>
      <c r="D1535" s="692">
        <v>0.0</v>
      </c>
      <c r="E1535" s="692">
        <v>0.0</v>
      </c>
      <c r="F1535" s="692">
        <v>0.0</v>
      </c>
      <c r="G1535" s="690">
        <v>0.0</v>
      </c>
      <c r="H1535" s="690">
        <v>0.0</v>
      </c>
      <c r="I1535" s="693">
        <f t="shared" si="1067"/>
        <v>0</v>
      </c>
      <c r="J1535" s="701"/>
      <c r="K1535" s="635"/>
      <c r="L1535" s="1714" t="s">
        <v>80</v>
      </c>
      <c r="M1535" s="692">
        <f t="shared" si="1094"/>
        <v>0</v>
      </c>
      <c r="N1535" s="701">
        <f>(M1535-I1535)</f>
        <v>0</v>
      </c>
      <c r="O1535" s="692"/>
      <c r="P1535" s="701">
        <f>sum(N1535,O1535)</f>
        <v>0</v>
      </c>
      <c r="Q1535" s="701"/>
      <c r="R1535" s="701"/>
      <c r="S1535" s="1595"/>
      <c r="T1535" s="1532"/>
      <c r="U1535" s="1532"/>
      <c r="V1535" s="1532"/>
      <c r="W1535" s="1532"/>
      <c r="X1535" s="1532"/>
      <c r="Y1535" s="1532"/>
      <c r="Z1535" s="1532"/>
      <c r="AA1535" s="1532"/>
      <c r="AB1535" s="1532"/>
    </row>
    <row r="1536">
      <c r="A1536" s="1827" t="s">
        <v>827</v>
      </c>
      <c r="B1536" s="1758">
        <f t="shared" ref="B1536:H1536" si="1098">SUM(B1537:B1540,B1542:B1544,B1547:B1550)</f>
        <v>0</v>
      </c>
      <c r="C1536" s="1758">
        <f t="shared" si="1098"/>
        <v>0</v>
      </c>
      <c r="D1536" s="1758">
        <f t="shared" si="1098"/>
        <v>0</v>
      </c>
      <c r="E1536" s="1758">
        <f t="shared" si="1098"/>
        <v>0</v>
      </c>
      <c r="F1536" s="1758">
        <f t="shared" si="1098"/>
        <v>0</v>
      </c>
      <c r="G1536" s="1758">
        <f t="shared" si="1098"/>
        <v>0</v>
      </c>
      <c r="H1536" s="1758">
        <f t="shared" si="1098"/>
        <v>0</v>
      </c>
      <c r="I1536" s="1758">
        <f t="shared" si="1067"/>
        <v>0</v>
      </c>
      <c r="J1536" s="1749"/>
      <c r="K1536" s="635"/>
      <c r="L1536" s="1827" t="s">
        <v>827</v>
      </c>
      <c r="M1536" s="1748"/>
      <c r="N1536" s="1748"/>
      <c r="O1536" s="1749"/>
      <c r="P1536" s="1748"/>
      <c r="Q1536" s="1748"/>
      <c r="R1536" s="1748"/>
      <c r="S1536" s="1748"/>
      <c r="T1536" s="1532"/>
      <c r="U1536" s="1532"/>
      <c r="V1536" s="1532"/>
      <c r="W1536" s="1532"/>
      <c r="X1536" s="1532"/>
      <c r="Y1536" s="1532"/>
      <c r="Z1536" s="1532"/>
      <c r="AA1536" s="1532"/>
      <c r="AB1536" s="1532"/>
    </row>
    <row r="1537">
      <c r="A1537" s="1828" t="s">
        <v>766</v>
      </c>
      <c r="B1537" s="1760">
        <v>0.0</v>
      </c>
      <c r="C1537" s="1760">
        <v>0.0</v>
      </c>
      <c r="D1537" s="1760">
        <v>0.0</v>
      </c>
      <c r="E1537" s="1760">
        <v>0.0</v>
      </c>
      <c r="F1537" s="1760">
        <v>0.0</v>
      </c>
      <c r="G1537" s="1760">
        <v>0.0</v>
      </c>
      <c r="H1537" s="1760">
        <v>0.0</v>
      </c>
      <c r="I1537" s="1761">
        <f t="shared" si="1067"/>
        <v>0</v>
      </c>
      <c r="J1537" s="1762">
        <f>sum(I1537:I1540)</f>
        <v>0</v>
      </c>
      <c r="K1537" s="635"/>
      <c r="L1537" s="1828" t="s">
        <v>766</v>
      </c>
      <c r="M1537" s="1765">
        <f t="shared" ref="M1537:M1551" si="1099">P954</f>
        <v>0</v>
      </c>
      <c r="N1537" s="1762">
        <f>(M1537-I1537)-S1537</f>
        <v>0</v>
      </c>
      <c r="O1537" s="1765"/>
      <c r="P1537" s="1762">
        <f t="shared" ref="P1537:P1538" si="1100">SUM(N1537,O1537)</f>
        <v>0</v>
      </c>
      <c r="Q1537" s="1762"/>
      <c r="R1537" s="1762"/>
      <c r="S1537" s="1762"/>
      <c r="T1537" s="1532"/>
      <c r="U1537" s="1532"/>
      <c r="V1537" s="1532"/>
      <c r="W1537" s="1532"/>
      <c r="X1537" s="1532"/>
      <c r="Y1537" s="1532"/>
      <c r="Z1537" s="1532"/>
      <c r="AA1537" s="1532"/>
      <c r="AB1537" s="1532"/>
    </row>
    <row r="1538">
      <c r="A1538" s="1714" t="s">
        <v>77</v>
      </c>
      <c r="B1538" s="692">
        <v>0.0</v>
      </c>
      <c r="C1538" s="692">
        <v>0.0</v>
      </c>
      <c r="D1538" s="692">
        <v>0.0</v>
      </c>
      <c r="E1538" s="692">
        <v>0.0</v>
      </c>
      <c r="F1538" s="692">
        <v>0.0</v>
      </c>
      <c r="G1538" s="690">
        <v>0.0</v>
      </c>
      <c r="H1538" s="690">
        <v>0.0</v>
      </c>
      <c r="I1538" s="693">
        <f t="shared" si="1067"/>
        <v>0</v>
      </c>
      <c r="J1538" s="596">
        <f>(J1537/70)</f>
        <v>0</v>
      </c>
      <c r="K1538" s="635"/>
      <c r="L1538" s="1714" t="s">
        <v>77</v>
      </c>
      <c r="M1538" s="692">
        <f t="shared" si="1099"/>
        <v>0</v>
      </c>
      <c r="N1538" s="701">
        <f>(M1538-I1538-I1539)-S1538</f>
        <v>0</v>
      </c>
      <c r="O1538" s="692"/>
      <c r="P1538" s="701">
        <f t="shared" si="1100"/>
        <v>0</v>
      </c>
      <c r="Q1538" s="701"/>
      <c r="R1538" s="701"/>
      <c r="S1538" s="1595"/>
      <c r="T1538" s="1532"/>
      <c r="U1538" s="1532"/>
      <c r="V1538" s="1532"/>
      <c r="W1538" s="1532"/>
      <c r="X1538" s="1532"/>
      <c r="Y1538" s="1532"/>
      <c r="Z1538" s="1532"/>
      <c r="AA1538" s="1532"/>
      <c r="AB1538" s="1532"/>
    </row>
    <row r="1539">
      <c r="A1539" s="1714" t="s">
        <v>78</v>
      </c>
      <c r="B1539" s="692">
        <v>0.0</v>
      </c>
      <c r="C1539" s="692">
        <v>0.0</v>
      </c>
      <c r="D1539" s="692">
        <v>0.0</v>
      </c>
      <c r="E1539" s="692">
        <v>0.0</v>
      </c>
      <c r="F1539" s="692">
        <v>0.0</v>
      </c>
      <c r="G1539" s="690">
        <v>0.0</v>
      </c>
      <c r="H1539" s="690">
        <v>0.0</v>
      </c>
      <c r="I1539" s="693">
        <f t="shared" si="1067"/>
        <v>0</v>
      </c>
      <c r="J1539" s="701"/>
      <c r="K1539" s="635"/>
      <c r="L1539" s="1714" t="s">
        <v>78</v>
      </c>
      <c r="M1539" s="692" t="str">
        <f t="shared" si="1099"/>
        <v>-</v>
      </c>
      <c r="N1539" s="701" t="s">
        <v>79</v>
      </c>
      <c r="O1539" s="692"/>
      <c r="P1539" s="701" t="s">
        <v>79</v>
      </c>
      <c r="Q1539" s="701"/>
      <c r="R1539" s="701"/>
      <c r="S1539" s="1595"/>
      <c r="T1539" s="1532"/>
      <c r="U1539" s="1532"/>
      <c r="V1539" s="1532"/>
      <c r="W1539" s="1532"/>
      <c r="X1539" s="1532"/>
      <c r="Y1539" s="1532"/>
      <c r="Z1539" s="1532"/>
      <c r="AA1539" s="1532"/>
      <c r="AB1539" s="1532"/>
    </row>
    <row r="1540">
      <c r="A1540" s="1714" t="s">
        <v>446</v>
      </c>
      <c r="B1540" s="692">
        <v>0.0</v>
      </c>
      <c r="C1540" s="692">
        <v>0.0</v>
      </c>
      <c r="D1540" s="692">
        <v>0.0</v>
      </c>
      <c r="E1540" s="692">
        <v>0.0</v>
      </c>
      <c r="F1540" s="692">
        <v>0.0</v>
      </c>
      <c r="G1540" s="690">
        <v>0.0</v>
      </c>
      <c r="H1540" s="690">
        <v>0.0</v>
      </c>
      <c r="I1540" s="693">
        <f t="shared" si="1067"/>
        <v>0</v>
      </c>
      <c r="J1540" s="701"/>
      <c r="K1540" s="635"/>
      <c r="L1540" s="1714" t="s">
        <v>446</v>
      </c>
      <c r="M1540" s="692">
        <f t="shared" si="1099"/>
        <v>0</v>
      </c>
      <c r="N1540" s="701">
        <f>(M1540-I1540)-S1540</f>
        <v>0</v>
      </c>
      <c r="O1540" s="692"/>
      <c r="P1540" s="701">
        <f>SUM(N1540,O1540)</f>
        <v>0</v>
      </c>
      <c r="Q1540" s="701"/>
      <c r="R1540" s="701"/>
      <c r="S1540" s="1595"/>
      <c r="T1540" s="1532"/>
      <c r="U1540" s="1532"/>
      <c r="V1540" s="1532"/>
      <c r="W1540" s="1532"/>
      <c r="X1540" s="1532"/>
      <c r="Y1540" s="1532"/>
      <c r="Z1540" s="1532"/>
      <c r="AA1540" s="1532"/>
      <c r="AB1540" s="1532"/>
    </row>
    <row r="1541">
      <c r="A1541" s="1714" t="s">
        <v>80</v>
      </c>
      <c r="B1541" s="692">
        <v>0.0</v>
      </c>
      <c r="C1541" s="692">
        <v>0.0</v>
      </c>
      <c r="D1541" s="692">
        <v>0.0</v>
      </c>
      <c r="E1541" s="692">
        <v>0.0</v>
      </c>
      <c r="F1541" s="692">
        <v>0.0</v>
      </c>
      <c r="G1541" s="690">
        <v>0.0</v>
      </c>
      <c r="H1541" s="690">
        <v>0.0</v>
      </c>
      <c r="I1541" s="693">
        <f t="shared" si="1067"/>
        <v>0</v>
      </c>
      <c r="J1541" s="701"/>
      <c r="K1541" s="635"/>
      <c r="L1541" s="1714" t="s">
        <v>80</v>
      </c>
      <c r="M1541" s="692">
        <f t="shared" si="1099"/>
        <v>0</v>
      </c>
      <c r="N1541" s="701">
        <f>(M1541-I1541)</f>
        <v>0</v>
      </c>
      <c r="O1541" s="692"/>
      <c r="P1541" s="701">
        <f>sum(N1541,O1541)</f>
        <v>0</v>
      </c>
      <c r="Q1541" s="701"/>
      <c r="R1541" s="701"/>
      <c r="S1541" s="1595"/>
      <c r="T1541" s="1532"/>
      <c r="U1541" s="1532"/>
      <c r="V1541" s="1532"/>
      <c r="W1541" s="1532"/>
      <c r="X1541" s="1532"/>
      <c r="Y1541" s="1532"/>
      <c r="Z1541" s="1532"/>
      <c r="AA1541" s="1532"/>
      <c r="AB1541" s="1532"/>
    </row>
    <row r="1542">
      <c r="A1542" s="1828" t="s">
        <v>766</v>
      </c>
      <c r="B1542" s="1760">
        <v>0.0</v>
      </c>
      <c r="C1542" s="1760">
        <v>0.0</v>
      </c>
      <c r="D1542" s="1760">
        <v>0.0</v>
      </c>
      <c r="E1542" s="1760">
        <v>0.0</v>
      </c>
      <c r="F1542" s="1760">
        <v>0.0</v>
      </c>
      <c r="G1542" s="1760">
        <v>0.0</v>
      </c>
      <c r="H1542" s="1760">
        <v>0.0</v>
      </c>
      <c r="I1542" s="1761">
        <f t="shared" si="1067"/>
        <v>0</v>
      </c>
      <c r="J1542" s="1762">
        <f>sum(I1542:I1545)</f>
        <v>0</v>
      </c>
      <c r="K1542" s="635"/>
      <c r="L1542" s="1828" t="s">
        <v>766</v>
      </c>
      <c r="M1542" s="1765">
        <f t="shared" si="1099"/>
        <v>0</v>
      </c>
      <c r="N1542" s="1762">
        <f>(M1542-I1542)-S1542</f>
        <v>0</v>
      </c>
      <c r="O1542" s="1765"/>
      <c r="P1542" s="1762">
        <f t="shared" ref="P1542:P1543" si="1101">SUM(N1542,O1542)</f>
        <v>0</v>
      </c>
      <c r="Q1542" s="1762"/>
      <c r="R1542" s="1762"/>
      <c r="S1542" s="1762"/>
      <c r="T1542" s="1532"/>
      <c r="U1542" s="1532"/>
      <c r="V1542" s="1532"/>
      <c r="W1542" s="1532"/>
      <c r="X1542" s="1532"/>
      <c r="Y1542" s="1532"/>
      <c r="Z1542" s="1532"/>
      <c r="AA1542" s="1532"/>
      <c r="AB1542" s="1532"/>
    </row>
    <row r="1543">
      <c r="A1543" s="1714" t="s">
        <v>77</v>
      </c>
      <c r="B1543" s="692">
        <v>0.0</v>
      </c>
      <c r="C1543" s="692">
        <v>0.0</v>
      </c>
      <c r="D1543" s="692">
        <v>0.0</v>
      </c>
      <c r="E1543" s="692">
        <v>0.0</v>
      </c>
      <c r="F1543" s="692">
        <v>0.0</v>
      </c>
      <c r="G1543" s="690">
        <v>0.0</v>
      </c>
      <c r="H1543" s="690">
        <v>0.0</v>
      </c>
      <c r="I1543" s="693">
        <f t="shared" si="1067"/>
        <v>0</v>
      </c>
      <c r="J1543" s="596">
        <f>(J1542/70)</f>
        <v>0</v>
      </c>
      <c r="K1543" s="635"/>
      <c r="L1543" s="1714" t="s">
        <v>77</v>
      </c>
      <c r="M1543" s="692">
        <f t="shared" si="1099"/>
        <v>0</v>
      </c>
      <c r="N1543" s="701">
        <f>(M1543-I1543-I1544)-S1543</f>
        <v>0</v>
      </c>
      <c r="O1543" s="692"/>
      <c r="P1543" s="701">
        <f t="shared" si="1101"/>
        <v>0</v>
      </c>
      <c r="Q1543" s="701"/>
      <c r="R1543" s="701"/>
      <c r="S1543" s="1595"/>
      <c r="T1543" s="1532"/>
      <c r="U1543" s="1532"/>
      <c r="V1543" s="1532"/>
      <c r="W1543" s="1532"/>
      <c r="X1543" s="1532"/>
      <c r="Y1543" s="1532"/>
      <c r="Z1543" s="1532"/>
      <c r="AA1543" s="1532"/>
      <c r="AB1543" s="1532"/>
    </row>
    <row r="1544">
      <c r="A1544" s="1714" t="s">
        <v>78</v>
      </c>
      <c r="B1544" s="692">
        <v>0.0</v>
      </c>
      <c r="C1544" s="692">
        <v>0.0</v>
      </c>
      <c r="D1544" s="692">
        <v>0.0</v>
      </c>
      <c r="E1544" s="692">
        <v>0.0</v>
      </c>
      <c r="F1544" s="692">
        <v>0.0</v>
      </c>
      <c r="G1544" s="690">
        <v>0.0</v>
      </c>
      <c r="H1544" s="690">
        <v>0.0</v>
      </c>
      <c r="I1544" s="693">
        <f t="shared" si="1067"/>
        <v>0</v>
      </c>
      <c r="J1544" s="701"/>
      <c r="K1544" s="635"/>
      <c r="L1544" s="1714" t="s">
        <v>78</v>
      </c>
      <c r="M1544" s="692" t="str">
        <f t="shared" si="1099"/>
        <v>-</v>
      </c>
      <c r="N1544" s="701" t="s">
        <v>79</v>
      </c>
      <c r="O1544" s="692"/>
      <c r="P1544" s="701" t="s">
        <v>79</v>
      </c>
      <c r="Q1544" s="701"/>
      <c r="R1544" s="701"/>
      <c r="S1544" s="1595"/>
      <c r="T1544" s="1532"/>
      <c r="U1544" s="1532"/>
      <c r="V1544" s="1532"/>
      <c r="W1544" s="1532"/>
      <c r="X1544" s="1532"/>
      <c r="Y1544" s="1532"/>
      <c r="Z1544" s="1532"/>
      <c r="AA1544" s="1532"/>
      <c r="AB1544" s="1532"/>
    </row>
    <row r="1545">
      <c r="A1545" s="1714" t="s">
        <v>446</v>
      </c>
      <c r="B1545" s="692">
        <v>0.0</v>
      </c>
      <c r="C1545" s="692">
        <v>0.0</v>
      </c>
      <c r="D1545" s="692">
        <v>0.0</v>
      </c>
      <c r="E1545" s="692">
        <v>0.0</v>
      </c>
      <c r="F1545" s="692">
        <v>0.0</v>
      </c>
      <c r="G1545" s="690">
        <v>0.0</v>
      </c>
      <c r="H1545" s="690">
        <v>0.0</v>
      </c>
      <c r="I1545" s="693">
        <f t="shared" si="1067"/>
        <v>0</v>
      </c>
      <c r="J1545" s="701"/>
      <c r="K1545" s="635"/>
      <c r="L1545" s="1714" t="s">
        <v>446</v>
      </c>
      <c r="M1545" s="692">
        <f t="shared" si="1099"/>
        <v>0</v>
      </c>
      <c r="N1545" s="701">
        <f>(M1545-I1545)-S1545</f>
        <v>0</v>
      </c>
      <c r="O1545" s="692"/>
      <c r="P1545" s="701">
        <f>SUM(N1545,O1545)</f>
        <v>0</v>
      </c>
      <c r="Q1545" s="701"/>
      <c r="R1545" s="701"/>
      <c r="S1545" s="1595"/>
      <c r="T1545" s="1532"/>
      <c r="U1545" s="1532"/>
      <c r="V1545" s="1532"/>
      <c r="W1545" s="1532"/>
      <c r="X1545" s="1532"/>
      <c r="Y1545" s="1532"/>
      <c r="Z1545" s="1532"/>
      <c r="AA1545" s="1532"/>
      <c r="AB1545" s="1532"/>
    </row>
    <row r="1546">
      <c r="A1546" s="1714" t="s">
        <v>80</v>
      </c>
      <c r="B1546" s="692">
        <v>0.0</v>
      </c>
      <c r="C1546" s="692">
        <v>0.0</v>
      </c>
      <c r="D1546" s="692">
        <v>0.0</v>
      </c>
      <c r="E1546" s="692">
        <v>0.0</v>
      </c>
      <c r="F1546" s="692">
        <v>0.0</v>
      </c>
      <c r="G1546" s="690">
        <v>0.0</v>
      </c>
      <c r="H1546" s="690">
        <v>0.0</v>
      </c>
      <c r="I1546" s="693">
        <f t="shared" si="1067"/>
        <v>0</v>
      </c>
      <c r="J1546" s="701"/>
      <c r="K1546" s="635"/>
      <c r="L1546" s="1714" t="s">
        <v>80</v>
      </c>
      <c r="M1546" s="692">
        <f t="shared" si="1099"/>
        <v>0</v>
      </c>
      <c r="N1546" s="701">
        <f>(M1546-I1546)</f>
        <v>0</v>
      </c>
      <c r="O1546" s="692"/>
      <c r="P1546" s="701">
        <f>sum(N1546,O1546)</f>
        <v>0</v>
      </c>
      <c r="Q1546" s="701"/>
      <c r="R1546" s="701"/>
      <c r="S1546" s="1595"/>
      <c r="T1546" s="1532"/>
      <c r="U1546" s="1532"/>
      <c r="V1546" s="1532"/>
      <c r="W1546" s="1532"/>
      <c r="X1546" s="1532"/>
      <c r="Y1546" s="1532"/>
      <c r="Z1546" s="1532"/>
      <c r="AA1546" s="1532"/>
      <c r="AB1546" s="1532"/>
    </row>
    <row r="1547">
      <c r="A1547" s="1828" t="s">
        <v>766</v>
      </c>
      <c r="B1547" s="1760">
        <v>0.0</v>
      </c>
      <c r="C1547" s="1760">
        <v>0.0</v>
      </c>
      <c r="D1547" s="1760">
        <v>0.0</v>
      </c>
      <c r="E1547" s="1760">
        <v>0.0</v>
      </c>
      <c r="F1547" s="1760">
        <v>0.0</v>
      </c>
      <c r="G1547" s="1760">
        <v>0.0</v>
      </c>
      <c r="H1547" s="1760">
        <v>0.0</v>
      </c>
      <c r="I1547" s="1761">
        <f t="shared" si="1067"/>
        <v>0</v>
      </c>
      <c r="J1547" s="1762">
        <f>sum(I1547:I1550)</f>
        <v>0</v>
      </c>
      <c r="K1547" s="635"/>
      <c r="L1547" s="1828" t="s">
        <v>766</v>
      </c>
      <c r="M1547" s="1765">
        <f t="shared" si="1099"/>
        <v>0</v>
      </c>
      <c r="N1547" s="1762">
        <f>(M1547-I1547)-S1547</f>
        <v>0</v>
      </c>
      <c r="O1547" s="1765"/>
      <c r="P1547" s="1762">
        <f t="shared" ref="P1547:P1548" si="1102">SUM(N1547,O1547)</f>
        <v>0</v>
      </c>
      <c r="Q1547" s="1762"/>
      <c r="R1547" s="1762"/>
      <c r="S1547" s="1762"/>
      <c r="T1547" s="1532"/>
      <c r="U1547" s="1532"/>
      <c r="V1547" s="1532"/>
      <c r="W1547" s="1532"/>
      <c r="X1547" s="1532"/>
      <c r="Y1547" s="1532"/>
      <c r="Z1547" s="1532"/>
      <c r="AA1547" s="1532"/>
      <c r="AB1547" s="1532"/>
    </row>
    <row r="1548">
      <c r="A1548" s="1714" t="s">
        <v>77</v>
      </c>
      <c r="B1548" s="692">
        <v>0.0</v>
      </c>
      <c r="C1548" s="692">
        <v>0.0</v>
      </c>
      <c r="D1548" s="692">
        <v>0.0</v>
      </c>
      <c r="E1548" s="692">
        <v>0.0</v>
      </c>
      <c r="F1548" s="692">
        <v>0.0</v>
      </c>
      <c r="G1548" s="690">
        <v>0.0</v>
      </c>
      <c r="H1548" s="690">
        <v>0.0</v>
      </c>
      <c r="I1548" s="693">
        <f t="shared" si="1067"/>
        <v>0</v>
      </c>
      <c r="J1548" s="596">
        <f>(J1547/70)</f>
        <v>0</v>
      </c>
      <c r="K1548" s="635"/>
      <c r="L1548" s="1714" t="s">
        <v>77</v>
      </c>
      <c r="M1548" s="692">
        <f t="shared" si="1099"/>
        <v>0</v>
      </c>
      <c r="N1548" s="701">
        <f>(M1548-I1548-I1549)-S1548</f>
        <v>0</v>
      </c>
      <c r="O1548" s="692"/>
      <c r="P1548" s="701">
        <f t="shared" si="1102"/>
        <v>0</v>
      </c>
      <c r="Q1548" s="701"/>
      <c r="R1548" s="701"/>
      <c r="S1548" s="1595"/>
      <c r="T1548" s="1532"/>
      <c r="U1548" s="1532"/>
      <c r="V1548" s="1532"/>
      <c r="W1548" s="1532"/>
      <c r="X1548" s="1532"/>
      <c r="Y1548" s="1532"/>
      <c r="Z1548" s="1532"/>
      <c r="AA1548" s="1532"/>
      <c r="AB1548" s="1532"/>
    </row>
    <row r="1549">
      <c r="A1549" s="1714" t="s">
        <v>78</v>
      </c>
      <c r="B1549" s="692">
        <v>0.0</v>
      </c>
      <c r="C1549" s="692">
        <v>0.0</v>
      </c>
      <c r="D1549" s="692">
        <v>0.0</v>
      </c>
      <c r="E1549" s="692">
        <v>0.0</v>
      </c>
      <c r="F1549" s="692">
        <v>0.0</v>
      </c>
      <c r="G1549" s="690">
        <v>0.0</v>
      </c>
      <c r="H1549" s="690">
        <v>0.0</v>
      </c>
      <c r="I1549" s="693">
        <f t="shared" si="1067"/>
        <v>0</v>
      </c>
      <c r="J1549" s="701"/>
      <c r="K1549" s="635"/>
      <c r="L1549" s="1714" t="s">
        <v>78</v>
      </c>
      <c r="M1549" s="692" t="str">
        <f t="shared" si="1099"/>
        <v>-</v>
      </c>
      <c r="N1549" s="701" t="s">
        <v>79</v>
      </c>
      <c r="O1549" s="692"/>
      <c r="P1549" s="701" t="s">
        <v>79</v>
      </c>
      <c r="Q1549" s="701"/>
      <c r="R1549" s="701"/>
      <c r="S1549" s="1595"/>
      <c r="T1549" s="1532"/>
      <c r="U1549" s="1532"/>
      <c r="V1549" s="1532"/>
      <c r="W1549" s="1532"/>
      <c r="X1549" s="1532"/>
      <c r="Y1549" s="1532"/>
      <c r="Z1549" s="1532"/>
      <c r="AA1549" s="1532"/>
      <c r="AB1549" s="1532"/>
    </row>
    <row r="1550">
      <c r="A1550" s="1714" t="s">
        <v>446</v>
      </c>
      <c r="B1550" s="692">
        <v>0.0</v>
      </c>
      <c r="C1550" s="692">
        <v>0.0</v>
      </c>
      <c r="D1550" s="692">
        <v>0.0</v>
      </c>
      <c r="E1550" s="692">
        <v>0.0</v>
      </c>
      <c r="F1550" s="692">
        <v>0.0</v>
      </c>
      <c r="G1550" s="690">
        <v>0.0</v>
      </c>
      <c r="H1550" s="690">
        <v>0.0</v>
      </c>
      <c r="I1550" s="693">
        <f t="shared" si="1067"/>
        <v>0</v>
      </c>
      <c r="J1550" s="701"/>
      <c r="K1550" s="635"/>
      <c r="L1550" s="1714" t="s">
        <v>446</v>
      </c>
      <c r="M1550" s="692">
        <f t="shared" si="1099"/>
        <v>0</v>
      </c>
      <c r="N1550" s="701">
        <f>(M1550-I1550)-S1550</f>
        <v>0</v>
      </c>
      <c r="O1550" s="692"/>
      <c r="P1550" s="701">
        <f>SUM(N1550,O1550)</f>
        <v>0</v>
      </c>
      <c r="Q1550" s="701"/>
      <c r="R1550" s="701"/>
      <c r="S1550" s="1595"/>
      <c r="T1550" s="1532"/>
      <c r="U1550" s="1532"/>
      <c r="V1550" s="1532"/>
      <c r="W1550" s="1532"/>
      <c r="X1550" s="1532"/>
      <c r="Y1550" s="1532"/>
      <c r="Z1550" s="1532"/>
      <c r="AA1550" s="1532"/>
      <c r="AB1550" s="1532"/>
    </row>
    <row r="1551">
      <c r="A1551" s="1714" t="s">
        <v>80</v>
      </c>
      <c r="B1551" s="692">
        <v>0.0</v>
      </c>
      <c r="C1551" s="692">
        <v>0.0</v>
      </c>
      <c r="D1551" s="692">
        <v>0.0</v>
      </c>
      <c r="E1551" s="692">
        <v>0.0</v>
      </c>
      <c r="F1551" s="692">
        <v>0.0</v>
      </c>
      <c r="G1551" s="690">
        <v>0.0</v>
      </c>
      <c r="H1551" s="690">
        <v>0.0</v>
      </c>
      <c r="I1551" s="693">
        <f t="shared" si="1067"/>
        <v>0</v>
      </c>
      <c r="J1551" s="701"/>
      <c r="K1551" s="635"/>
      <c r="L1551" s="1714" t="s">
        <v>80</v>
      </c>
      <c r="M1551" s="692">
        <f t="shared" si="1099"/>
        <v>0</v>
      </c>
      <c r="N1551" s="701">
        <f>(M1551-I1551)</f>
        <v>0</v>
      </c>
      <c r="O1551" s="692"/>
      <c r="P1551" s="701">
        <f>sum(N1551,O1551)</f>
        <v>0</v>
      </c>
      <c r="Q1551" s="701"/>
      <c r="R1551" s="701"/>
      <c r="S1551" s="1595"/>
      <c r="T1551" s="1532"/>
      <c r="U1551" s="1532"/>
      <c r="V1551" s="1532"/>
      <c r="W1551" s="1532"/>
      <c r="X1551" s="1532"/>
      <c r="Y1551" s="1532"/>
      <c r="Z1551" s="1532"/>
      <c r="AA1551" s="1532"/>
      <c r="AB1551" s="1532"/>
    </row>
    <row r="1552">
      <c r="A1552" s="1827" t="s">
        <v>828</v>
      </c>
      <c r="B1552" s="1758">
        <f t="shared" ref="B1552:H1552" si="1103">SUM(B1553:B1556,B1558:B1560,B1563:B1566)</f>
        <v>0</v>
      </c>
      <c r="C1552" s="1758">
        <f t="shared" si="1103"/>
        <v>0</v>
      </c>
      <c r="D1552" s="1758">
        <f t="shared" si="1103"/>
        <v>0</v>
      </c>
      <c r="E1552" s="1758">
        <f t="shared" si="1103"/>
        <v>0</v>
      </c>
      <c r="F1552" s="1758">
        <f t="shared" si="1103"/>
        <v>0</v>
      </c>
      <c r="G1552" s="1758">
        <f t="shared" si="1103"/>
        <v>0</v>
      </c>
      <c r="H1552" s="1758">
        <f t="shared" si="1103"/>
        <v>0</v>
      </c>
      <c r="I1552" s="1758">
        <f t="shared" si="1067"/>
        <v>0</v>
      </c>
      <c r="J1552" s="1749"/>
      <c r="K1552" s="635"/>
      <c r="L1552" s="1827" t="s">
        <v>828</v>
      </c>
      <c r="M1552" s="1748"/>
      <c r="N1552" s="1748"/>
      <c r="O1552" s="1749"/>
      <c r="P1552" s="1748"/>
      <c r="Q1552" s="1748"/>
      <c r="R1552" s="1748"/>
      <c r="S1552" s="1748"/>
      <c r="T1552" s="1532"/>
      <c r="U1552" s="1532"/>
      <c r="V1552" s="1532"/>
      <c r="W1552" s="1532"/>
      <c r="X1552" s="1532"/>
      <c r="Y1552" s="1532"/>
      <c r="Z1552" s="1532"/>
      <c r="AA1552" s="1532"/>
      <c r="AB1552" s="1532"/>
    </row>
    <row r="1553">
      <c r="A1553" s="1828" t="s">
        <v>598</v>
      </c>
      <c r="B1553" s="1760">
        <v>0.0</v>
      </c>
      <c r="C1553" s="1760">
        <v>0.0</v>
      </c>
      <c r="D1553" s="1760">
        <v>0.0</v>
      </c>
      <c r="E1553" s="1760">
        <v>0.0</v>
      </c>
      <c r="F1553" s="1760">
        <v>0.0</v>
      </c>
      <c r="G1553" s="1760">
        <v>0.0</v>
      </c>
      <c r="H1553" s="1760">
        <v>0.0</v>
      </c>
      <c r="I1553" s="1761">
        <f t="shared" si="1067"/>
        <v>0</v>
      </c>
      <c r="J1553" s="1762">
        <f>sum(I1553:I1556)</f>
        <v>0</v>
      </c>
      <c r="K1553" s="635"/>
      <c r="L1553" s="1828" t="s">
        <v>598</v>
      </c>
      <c r="M1553" s="1765">
        <f t="shared" ref="M1553:M1567" si="1104">P970</f>
        <v>0</v>
      </c>
      <c r="N1553" s="1762">
        <f>(M1553-I1553)-S1553</f>
        <v>0</v>
      </c>
      <c r="O1553" s="1765"/>
      <c r="P1553" s="1762">
        <f t="shared" ref="P1553:P1554" si="1105">SUM(N1553,O1553)</f>
        <v>0</v>
      </c>
      <c r="Q1553" s="1762"/>
      <c r="R1553" s="1762"/>
      <c r="S1553" s="1762"/>
      <c r="T1553" s="1532"/>
      <c r="U1553" s="1532"/>
      <c r="V1553" s="1532"/>
      <c r="W1553" s="1532"/>
      <c r="X1553" s="1532"/>
      <c r="Y1553" s="1532"/>
      <c r="Z1553" s="1532"/>
      <c r="AA1553" s="1532"/>
      <c r="AB1553" s="1532"/>
    </row>
    <row r="1554">
      <c r="A1554" s="1714" t="s">
        <v>77</v>
      </c>
      <c r="B1554" s="692">
        <v>0.0</v>
      </c>
      <c r="C1554" s="692">
        <v>0.0</v>
      </c>
      <c r="D1554" s="692">
        <v>0.0</v>
      </c>
      <c r="E1554" s="692">
        <v>0.0</v>
      </c>
      <c r="F1554" s="692">
        <v>0.0</v>
      </c>
      <c r="G1554" s="690">
        <v>0.0</v>
      </c>
      <c r="H1554" s="690">
        <v>0.0</v>
      </c>
      <c r="I1554" s="693">
        <f t="shared" si="1067"/>
        <v>0</v>
      </c>
      <c r="J1554" s="596">
        <f>(J1553/70)</f>
        <v>0</v>
      </c>
      <c r="K1554" s="635"/>
      <c r="L1554" s="1714" t="s">
        <v>77</v>
      </c>
      <c r="M1554" s="692">
        <f t="shared" si="1104"/>
        <v>0</v>
      </c>
      <c r="N1554" s="701">
        <f>(M1554-I1554-I1555)-S1554</f>
        <v>0</v>
      </c>
      <c r="O1554" s="692"/>
      <c r="P1554" s="701">
        <f t="shared" si="1105"/>
        <v>0</v>
      </c>
      <c r="Q1554" s="701"/>
      <c r="R1554" s="701"/>
      <c r="S1554" s="1595"/>
      <c r="T1554" s="1532"/>
      <c r="U1554" s="1532"/>
      <c r="V1554" s="1532"/>
      <c r="W1554" s="1532"/>
      <c r="X1554" s="1532"/>
      <c r="Y1554" s="1532"/>
      <c r="Z1554" s="1532"/>
      <c r="AA1554" s="1532"/>
      <c r="AB1554" s="1532"/>
    </row>
    <row r="1555">
      <c r="A1555" s="1714" t="s">
        <v>78</v>
      </c>
      <c r="B1555" s="692">
        <v>0.0</v>
      </c>
      <c r="C1555" s="692">
        <v>0.0</v>
      </c>
      <c r="D1555" s="692">
        <v>0.0</v>
      </c>
      <c r="E1555" s="692">
        <v>0.0</v>
      </c>
      <c r="F1555" s="692">
        <v>0.0</v>
      </c>
      <c r="G1555" s="690">
        <v>0.0</v>
      </c>
      <c r="H1555" s="690">
        <v>0.0</v>
      </c>
      <c r="I1555" s="693">
        <f t="shared" si="1067"/>
        <v>0</v>
      </c>
      <c r="J1555" s="701"/>
      <c r="K1555" s="635"/>
      <c r="L1555" s="1714" t="s">
        <v>78</v>
      </c>
      <c r="M1555" s="692" t="str">
        <f t="shared" si="1104"/>
        <v>-</v>
      </c>
      <c r="N1555" s="701" t="s">
        <v>79</v>
      </c>
      <c r="O1555" s="692"/>
      <c r="P1555" s="701" t="s">
        <v>79</v>
      </c>
      <c r="Q1555" s="701"/>
      <c r="R1555" s="701"/>
      <c r="S1555" s="1595"/>
      <c r="T1555" s="1532"/>
      <c r="U1555" s="1532"/>
      <c r="V1555" s="1532"/>
      <c r="W1555" s="1532"/>
      <c r="X1555" s="1532"/>
      <c r="Y1555" s="1532"/>
      <c r="Z1555" s="1532"/>
      <c r="AA1555" s="1532"/>
      <c r="AB1555" s="1532"/>
    </row>
    <row r="1556">
      <c r="A1556" s="1714" t="s">
        <v>446</v>
      </c>
      <c r="B1556" s="692">
        <v>0.0</v>
      </c>
      <c r="C1556" s="692">
        <v>0.0</v>
      </c>
      <c r="D1556" s="692">
        <v>0.0</v>
      </c>
      <c r="E1556" s="692">
        <v>0.0</v>
      </c>
      <c r="F1556" s="692">
        <v>0.0</v>
      </c>
      <c r="G1556" s="690">
        <v>0.0</v>
      </c>
      <c r="H1556" s="690">
        <v>0.0</v>
      </c>
      <c r="I1556" s="693">
        <f t="shared" si="1067"/>
        <v>0</v>
      </c>
      <c r="J1556" s="701"/>
      <c r="K1556" s="635"/>
      <c r="L1556" s="1714" t="s">
        <v>446</v>
      </c>
      <c r="M1556" s="692">
        <f t="shared" si="1104"/>
        <v>0</v>
      </c>
      <c r="N1556" s="701">
        <f>(M1556-I1556)-S1556</f>
        <v>0</v>
      </c>
      <c r="O1556" s="692"/>
      <c r="P1556" s="701">
        <f>SUM(N1556,O1556)</f>
        <v>0</v>
      </c>
      <c r="Q1556" s="701"/>
      <c r="R1556" s="701"/>
      <c r="S1556" s="1595"/>
      <c r="T1556" s="1532"/>
      <c r="U1556" s="1532"/>
      <c r="V1556" s="1532"/>
      <c r="W1556" s="1532"/>
      <c r="X1556" s="1532"/>
      <c r="Y1556" s="1532"/>
      <c r="Z1556" s="1532"/>
      <c r="AA1556" s="1532"/>
      <c r="AB1556" s="1532"/>
    </row>
    <row r="1557">
      <c r="A1557" s="1714" t="s">
        <v>80</v>
      </c>
      <c r="B1557" s="692">
        <v>0.0</v>
      </c>
      <c r="C1557" s="692">
        <v>0.0</v>
      </c>
      <c r="D1557" s="692">
        <v>0.0</v>
      </c>
      <c r="E1557" s="692">
        <v>0.0</v>
      </c>
      <c r="F1557" s="692">
        <v>0.0</v>
      </c>
      <c r="G1557" s="690">
        <v>0.0</v>
      </c>
      <c r="H1557" s="690">
        <v>0.0</v>
      </c>
      <c r="I1557" s="693">
        <f t="shared" si="1067"/>
        <v>0</v>
      </c>
      <c r="J1557" s="701"/>
      <c r="K1557" s="635"/>
      <c r="L1557" s="1714" t="s">
        <v>80</v>
      </c>
      <c r="M1557" s="692">
        <f t="shared" si="1104"/>
        <v>0</v>
      </c>
      <c r="N1557" s="701">
        <f>(M1557-I1557)</f>
        <v>0</v>
      </c>
      <c r="O1557" s="692"/>
      <c r="P1557" s="701">
        <f>sum(N1557,O1557)</f>
        <v>0</v>
      </c>
      <c r="Q1557" s="701"/>
      <c r="R1557" s="701"/>
      <c r="S1557" s="1595"/>
      <c r="T1557" s="1532"/>
      <c r="U1557" s="1532"/>
      <c r="V1557" s="1532"/>
      <c r="W1557" s="1532"/>
      <c r="X1557" s="1532"/>
      <c r="Y1557" s="1532"/>
      <c r="Z1557" s="1532"/>
      <c r="AA1557" s="1532"/>
      <c r="AB1557" s="1532"/>
    </row>
    <row r="1558">
      <c r="A1558" s="1828" t="s">
        <v>598</v>
      </c>
      <c r="B1558" s="1760">
        <v>0.0</v>
      </c>
      <c r="C1558" s="1760">
        <v>0.0</v>
      </c>
      <c r="D1558" s="1760">
        <v>0.0</v>
      </c>
      <c r="E1558" s="1760">
        <v>0.0</v>
      </c>
      <c r="F1558" s="1760">
        <v>0.0</v>
      </c>
      <c r="G1558" s="1760">
        <v>0.0</v>
      </c>
      <c r="H1558" s="1760">
        <v>0.0</v>
      </c>
      <c r="I1558" s="1761">
        <f t="shared" si="1067"/>
        <v>0</v>
      </c>
      <c r="J1558" s="1762">
        <f>sum(I1558:I1561)</f>
        <v>0</v>
      </c>
      <c r="K1558" s="635"/>
      <c r="L1558" s="1828" t="s">
        <v>598</v>
      </c>
      <c r="M1558" s="1765">
        <f t="shared" si="1104"/>
        <v>0</v>
      </c>
      <c r="N1558" s="1762">
        <f>(M1558-I1558)-S1558</f>
        <v>0</v>
      </c>
      <c r="O1558" s="1765"/>
      <c r="P1558" s="1762">
        <f t="shared" ref="P1558:P1559" si="1106">SUM(N1558,O1558)</f>
        <v>0</v>
      </c>
      <c r="Q1558" s="1762"/>
      <c r="R1558" s="1762"/>
      <c r="S1558" s="1762"/>
      <c r="T1558" s="1532"/>
      <c r="U1558" s="1532"/>
      <c r="V1558" s="1532"/>
      <c r="W1558" s="1532"/>
      <c r="X1558" s="1532"/>
      <c r="Y1558" s="1532"/>
      <c r="Z1558" s="1532"/>
      <c r="AA1558" s="1532"/>
      <c r="AB1558" s="1532"/>
    </row>
    <row r="1559">
      <c r="A1559" s="1714" t="s">
        <v>77</v>
      </c>
      <c r="B1559" s="692">
        <v>0.0</v>
      </c>
      <c r="C1559" s="692">
        <v>0.0</v>
      </c>
      <c r="D1559" s="692">
        <v>0.0</v>
      </c>
      <c r="E1559" s="692">
        <v>0.0</v>
      </c>
      <c r="F1559" s="692">
        <v>0.0</v>
      </c>
      <c r="G1559" s="690">
        <v>0.0</v>
      </c>
      <c r="H1559" s="690">
        <v>0.0</v>
      </c>
      <c r="I1559" s="693">
        <f t="shared" si="1067"/>
        <v>0</v>
      </c>
      <c r="J1559" s="596">
        <f>(J1558/70)</f>
        <v>0</v>
      </c>
      <c r="K1559" s="635"/>
      <c r="L1559" s="1714" t="s">
        <v>77</v>
      </c>
      <c r="M1559" s="692">
        <f t="shared" si="1104"/>
        <v>0</v>
      </c>
      <c r="N1559" s="701">
        <f>(M1559-I1559-I1560)-S1559</f>
        <v>0</v>
      </c>
      <c r="O1559" s="692"/>
      <c r="P1559" s="701">
        <f t="shared" si="1106"/>
        <v>0</v>
      </c>
      <c r="Q1559" s="701"/>
      <c r="R1559" s="701"/>
      <c r="S1559" s="1595"/>
      <c r="T1559" s="1532"/>
      <c r="U1559" s="1532"/>
      <c r="V1559" s="1532"/>
      <c r="W1559" s="1532"/>
      <c r="X1559" s="1532"/>
      <c r="Y1559" s="1532"/>
      <c r="Z1559" s="1532"/>
      <c r="AA1559" s="1532"/>
      <c r="AB1559" s="1532"/>
    </row>
    <row r="1560">
      <c r="A1560" s="1714" t="s">
        <v>78</v>
      </c>
      <c r="B1560" s="692">
        <v>0.0</v>
      </c>
      <c r="C1560" s="692">
        <v>0.0</v>
      </c>
      <c r="D1560" s="692">
        <v>0.0</v>
      </c>
      <c r="E1560" s="692">
        <v>0.0</v>
      </c>
      <c r="F1560" s="692">
        <v>0.0</v>
      </c>
      <c r="G1560" s="690">
        <v>0.0</v>
      </c>
      <c r="H1560" s="690">
        <v>0.0</v>
      </c>
      <c r="I1560" s="693">
        <f t="shared" si="1067"/>
        <v>0</v>
      </c>
      <c r="J1560" s="701"/>
      <c r="K1560" s="635"/>
      <c r="L1560" s="1714" t="s">
        <v>78</v>
      </c>
      <c r="M1560" s="692" t="str">
        <f t="shared" si="1104"/>
        <v>-</v>
      </c>
      <c r="N1560" s="701" t="s">
        <v>79</v>
      </c>
      <c r="O1560" s="692"/>
      <c r="P1560" s="701" t="s">
        <v>79</v>
      </c>
      <c r="Q1560" s="701"/>
      <c r="R1560" s="701"/>
      <c r="S1560" s="1595"/>
      <c r="T1560" s="1532"/>
      <c r="U1560" s="1532"/>
      <c r="V1560" s="1532"/>
      <c r="W1560" s="1532"/>
      <c r="X1560" s="1532"/>
      <c r="Y1560" s="1532"/>
      <c r="Z1560" s="1532"/>
      <c r="AA1560" s="1532"/>
      <c r="AB1560" s="1532"/>
    </row>
    <row r="1561">
      <c r="A1561" s="1714" t="s">
        <v>446</v>
      </c>
      <c r="B1561" s="692">
        <v>0.0</v>
      </c>
      <c r="C1561" s="692">
        <v>0.0</v>
      </c>
      <c r="D1561" s="692">
        <v>0.0</v>
      </c>
      <c r="E1561" s="692">
        <v>0.0</v>
      </c>
      <c r="F1561" s="692">
        <v>0.0</v>
      </c>
      <c r="G1561" s="690">
        <v>0.0</v>
      </c>
      <c r="H1561" s="690">
        <v>0.0</v>
      </c>
      <c r="I1561" s="693">
        <f t="shared" si="1067"/>
        <v>0</v>
      </c>
      <c r="J1561" s="701"/>
      <c r="K1561" s="635"/>
      <c r="L1561" s="1714" t="s">
        <v>446</v>
      </c>
      <c r="M1561" s="692">
        <f t="shared" si="1104"/>
        <v>0</v>
      </c>
      <c r="N1561" s="701">
        <f>(M1561-I1561)-S1561</f>
        <v>0</v>
      </c>
      <c r="O1561" s="692"/>
      <c r="P1561" s="701">
        <f>SUM(N1561,O1561)</f>
        <v>0</v>
      </c>
      <c r="Q1561" s="701"/>
      <c r="R1561" s="701"/>
      <c r="S1561" s="1595"/>
      <c r="T1561" s="1532"/>
      <c r="U1561" s="1532"/>
      <c r="V1561" s="1532"/>
      <c r="W1561" s="1532"/>
      <c r="X1561" s="1532"/>
      <c r="Y1561" s="1532"/>
      <c r="Z1561" s="1532"/>
      <c r="AA1561" s="1532"/>
      <c r="AB1561" s="1532"/>
    </row>
    <row r="1562">
      <c r="A1562" s="1714" t="s">
        <v>80</v>
      </c>
      <c r="B1562" s="692">
        <v>0.0</v>
      </c>
      <c r="C1562" s="692">
        <v>0.0</v>
      </c>
      <c r="D1562" s="692">
        <v>0.0</v>
      </c>
      <c r="E1562" s="692">
        <v>0.0</v>
      </c>
      <c r="F1562" s="692">
        <v>0.0</v>
      </c>
      <c r="G1562" s="690">
        <v>0.0</v>
      </c>
      <c r="H1562" s="690">
        <v>0.0</v>
      </c>
      <c r="I1562" s="693">
        <f t="shared" si="1067"/>
        <v>0</v>
      </c>
      <c r="J1562" s="701"/>
      <c r="K1562" s="635"/>
      <c r="L1562" s="1714" t="s">
        <v>80</v>
      </c>
      <c r="M1562" s="692">
        <f t="shared" si="1104"/>
        <v>0</v>
      </c>
      <c r="N1562" s="701">
        <f>(M1562-I1562)</f>
        <v>0</v>
      </c>
      <c r="O1562" s="692"/>
      <c r="P1562" s="701">
        <f>sum(N1562,O1562)</f>
        <v>0</v>
      </c>
      <c r="Q1562" s="701"/>
      <c r="R1562" s="701"/>
      <c r="S1562" s="1595"/>
      <c r="T1562" s="1532"/>
      <c r="U1562" s="1532"/>
      <c r="V1562" s="1532"/>
      <c r="W1562" s="1532"/>
      <c r="X1562" s="1532"/>
      <c r="Y1562" s="1532"/>
      <c r="Z1562" s="1532"/>
      <c r="AA1562" s="1532"/>
      <c r="AB1562" s="1532"/>
    </row>
    <row r="1563">
      <c r="A1563" s="1828" t="s">
        <v>598</v>
      </c>
      <c r="B1563" s="1760">
        <v>0.0</v>
      </c>
      <c r="C1563" s="1760">
        <v>0.0</v>
      </c>
      <c r="D1563" s="1760">
        <v>0.0</v>
      </c>
      <c r="E1563" s="1760">
        <v>0.0</v>
      </c>
      <c r="F1563" s="1760">
        <v>0.0</v>
      </c>
      <c r="G1563" s="1760">
        <v>0.0</v>
      </c>
      <c r="H1563" s="1760">
        <v>0.0</v>
      </c>
      <c r="I1563" s="1761">
        <f t="shared" si="1067"/>
        <v>0</v>
      </c>
      <c r="J1563" s="1762">
        <f>sum(I1563:I1566)</f>
        <v>0</v>
      </c>
      <c r="K1563" s="635"/>
      <c r="L1563" s="1828" t="s">
        <v>598</v>
      </c>
      <c r="M1563" s="1765">
        <f t="shared" si="1104"/>
        <v>0</v>
      </c>
      <c r="N1563" s="1762">
        <f>(M1563-I1563)-S1563</f>
        <v>0</v>
      </c>
      <c r="O1563" s="1765"/>
      <c r="P1563" s="1762">
        <f t="shared" ref="P1563:P1564" si="1107">SUM(N1563,O1563)</f>
        <v>0</v>
      </c>
      <c r="Q1563" s="1762"/>
      <c r="R1563" s="1762"/>
      <c r="S1563" s="1762"/>
      <c r="T1563" s="1532"/>
      <c r="U1563" s="1532"/>
      <c r="V1563" s="1532"/>
      <c r="W1563" s="1532"/>
      <c r="X1563" s="1532"/>
      <c r="Y1563" s="1532"/>
      <c r="Z1563" s="1532"/>
      <c r="AA1563" s="1532"/>
      <c r="AB1563" s="1532"/>
    </row>
    <row r="1564">
      <c r="A1564" s="1714" t="s">
        <v>77</v>
      </c>
      <c r="B1564" s="692">
        <v>0.0</v>
      </c>
      <c r="C1564" s="692">
        <v>0.0</v>
      </c>
      <c r="D1564" s="692">
        <v>0.0</v>
      </c>
      <c r="E1564" s="692">
        <v>0.0</v>
      </c>
      <c r="F1564" s="692">
        <v>0.0</v>
      </c>
      <c r="G1564" s="690">
        <v>0.0</v>
      </c>
      <c r="H1564" s="690">
        <v>0.0</v>
      </c>
      <c r="I1564" s="693">
        <f t="shared" si="1067"/>
        <v>0</v>
      </c>
      <c r="J1564" s="596">
        <f>(J1563/70)</f>
        <v>0</v>
      </c>
      <c r="K1564" s="635"/>
      <c r="L1564" s="1714" t="s">
        <v>77</v>
      </c>
      <c r="M1564" s="692">
        <f t="shared" si="1104"/>
        <v>0</v>
      </c>
      <c r="N1564" s="701">
        <f>(M1564-I1564-I1565)-S1564</f>
        <v>0</v>
      </c>
      <c r="O1564" s="692"/>
      <c r="P1564" s="701">
        <f t="shared" si="1107"/>
        <v>0</v>
      </c>
      <c r="Q1564" s="701"/>
      <c r="R1564" s="701"/>
      <c r="S1564" s="1595"/>
      <c r="T1564" s="1532"/>
      <c r="U1564" s="1532"/>
      <c r="V1564" s="1532"/>
      <c r="W1564" s="1532"/>
      <c r="X1564" s="1532"/>
      <c r="Y1564" s="1532"/>
      <c r="Z1564" s="1532"/>
      <c r="AA1564" s="1532"/>
      <c r="AB1564" s="1532"/>
    </row>
    <row r="1565">
      <c r="A1565" s="1714" t="s">
        <v>78</v>
      </c>
      <c r="B1565" s="692">
        <v>0.0</v>
      </c>
      <c r="C1565" s="692">
        <v>0.0</v>
      </c>
      <c r="D1565" s="692">
        <v>0.0</v>
      </c>
      <c r="E1565" s="692">
        <v>0.0</v>
      </c>
      <c r="F1565" s="692">
        <v>0.0</v>
      </c>
      <c r="G1565" s="690">
        <v>0.0</v>
      </c>
      <c r="H1565" s="690">
        <v>0.0</v>
      </c>
      <c r="I1565" s="693">
        <f t="shared" si="1067"/>
        <v>0</v>
      </c>
      <c r="J1565" s="701"/>
      <c r="K1565" s="635"/>
      <c r="L1565" s="1714" t="s">
        <v>78</v>
      </c>
      <c r="M1565" s="692" t="str">
        <f t="shared" si="1104"/>
        <v>-</v>
      </c>
      <c r="N1565" s="701" t="s">
        <v>79</v>
      </c>
      <c r="O1565" s="692"/>
      <c r="P1565" s="701" t="s">
        <v>79</v>
      </c>
      <c r="Q1565" s="701"/>
      <c r="R1565" s="701"/>
      <c r="S1565" s="1595"/>
      <c r="T1565" s="1532"/>
      <c r="U1565" s="1532"/>
      <c r="V1565" s="1532"/>
      <c r="W1565" s="1532"/>
      <c r="X1565" s="1532"/>
      <c r="Y1565" s="1532"/>
      <c r="Z1565" s="1532"/>
      <c r="AA1565" s="1532"/>
      <c r="AB1565" s="1532"/>
    </row>
    <row r="1566">
      <c r="A1566" s="1714" t="s">
        <v>446</v>
      </c>
      <c r="B1566" s="692">
        <v>0.0</v>
      </c>
      <c r="C1566" s="692">
        <v>0.0</v>
      </c>
      <c r="D1566" s="692">
        <v>0.0</v>
      </c>
      <c r="E1566" s="692">
        <v>0.0</v>
      </c>
      <c r="F1566" s="692">
        <v>0.0</v>
      </c>
      <c r="G1566" s="690">
        <v>0.0</v>
      </c>
      <c r="H1566" s="690">
        <v>0.0</v>
      </c>
      <c r="I1566" s="693">
        <f t="shared" si="1067"/>
        <v>0</v>
      </c>
      <c r="J1566" s="701"/>
      <c r="K1566" s="635"/>
      <c r="L1566" s="1714" t="s">
        <v>446</v>
      </c>
      <c r="M1566" s="692">
        <f t="shared" si="1104"/>
        <v>0</v>
      </c>
      <c r="N1566" s="701">
        <f>(M1566-I1566)-S1566</f>
        <v>0</v>
      </c>
      <c r="O1566" s="692"/>
      <c r="P1566" s="701">
        <f>SUM(N1566,O1566)</f>
        <v>0</v>
      </c>
      <c r="Q1566" s="701"/>
      <c r="R1566" s="701"/>
      <c r="S1566" s="1595"/>
      <c r="T1566" s="1532"/>
      <c r="U1566" s="1532"/>
      <c r="V1566" s="1532"/>
      <c r="W1566" s="1532"/>
      <c r="X1566" s="1532"/>
      <c r="Y1566" s="1532"/>
      <c r="Z1566" s="1532"/>
      <c r="AA1566" s="1532"/>
      <c r="AB1566" s="1532"/>
    </row>
    <row r="1567">
      <c r="A1567" s="1714" t="s">
        <v>80</v>
      </c>
      <c r="B1567" s="692">
        <v>0.0</v>
      </c>
      <c r="C1567" s="692">
        <v>0.0</v>
      </c>
      <c r="D1567" s="692">
        <v>0.0</v>
      </c>
      <c r="E1567" s="692">
        <v>0.0</v>
      </c>
      <c r="F1567" s="692">
        <v>0.0</v>
      </c>
      <c r="G1567" s="690">
        <v>0.0</v>
      </c>
      <c r="H1567" s="690">
        <v>0.0</v>
      </c>
      <c r="I1567" s="693">
        <f t="shared" si="1067"/>
        <v>0</v>
      </c>
      <c r="J1567" s="701"/>
      <c r="K1567" s="635"/>
      <c r="L1567" s="1714" t="s">
        <v>80</v>
      </c>
      <c r="M1567" s="692">
        <f t="shared" si="1104"/>
        <v>0</v>
      </c>
      <c r="N1567" s="701">
        <f>(M1567-I1567)</f>
        <v>0</v>
      </c>
      <c r="O1567" s="692"/>
      <c r="P1567" s="701">
        <f>sum(N1567,O1567)</f>
        <v>0</v>
      </c>
      <c r="Q1567" s="701"/>
      <c r="R1567" s="701"/>
      <c r="S1567" s="1595"/>
      <c r="T1567" s="1532"/>
      <c r="U1567" s="1532"/>
      <c r="V1567" s="1532"/>
      <c r="W1567" s="1532"/>
      <c r="X1567" s="1532"/>
      <c r="Y1567" s="1532"/>
      <c r="Z1567" s="1532"/>
      <c r="AA1567" s="1532"/>
      <c r="AB1567" s="1532"/>
    </row>
    <row r="1568">
      <c r="A1568" s="1757"/>
      <c r="B1568" s="1561"/>
      <c r="C1568" s="1561"/>
      <c r="D1568" s="1561"/>
      <c r="E1568" s="1561"/>
      <c r="F1568" s="1561"/>
      <c r="G1568" s="1561"/>
      <c r="H1568" s="1561"/>
      <c r="I1568" s="1561"/>
      <c r="J1568" s="1561"/>
      <c r="K1568" s="1812"/>
      <c r="L1568" s="1758"/>
      <c r="M1568" s="1561"/>
      <c r="N1568" s="1561"/>
      <c r="O1568" s="1561"/>
      <c r="P1568" s="1561"/>
      <c r="Q1568" s="1758"/>
      <c r="R1568" s="1758"/>
      <c r="S1568" s="1758"/>
      <c r="T1568" s="1532"/>
      <c r="U1568" s="1532"/>
      <c r="V1568" s="1532"/>
      <c r="W1568" s="1532"/>
      <c r="X1568" s="1532"/>
      <c r="Y1568" s="1532"/>
      <c r="Z1568" s="1532"/>
      <c r="AA1568" s="1532"/>
      <c r="AB1568" s="1532"/>
    </row>
    <row r="1569">
      <c r="A1569" s="1774" t="s">
        <v>121</v>
      </c>
      <c r="B1569" s="1775">
        <f t="shared" ref="B1569:I1569" si="1108">SUM(B1441,B1446,B1451,B1457,B1462,B1467,B1473,B1478,B1483,B1489,B1494,B1499,B1505,B1510,B1515,B1521,B1526,B1531,B1537,B1542,B1547,B1553,B1558,B1563)</f>
        <v>12</v>
      </c>
      <c r="C1569" s="1775">
        <f t="shared" si="1108"/>
        <v>6</v>
      </c>
      <c r="D1569" s="1775">
        <f t="shared" si="1108"/>
        <v>7</v>
      </c>
      <c r="E1569" s="1775">
        <f t="shared" si="1108"/>
        <v>3</v>
      </c>
      <c r="F1569" s="1775">
        <f t="shared" si="1108"/>
        <v>7</v>
      </c>
      <c r="G1569" s="1775">
        <f t="shared" si="1108"/>
        <v>8</v>
      </c>
      <c r="H1569" s="1775">
        <f t="shared" si="1108"/>
        <v>1</v>
      </c>
      <c r="I1569" s="1775">
        <f t="shared" si="1108"/>
        <v>44</v>
      </c>
      <c r="J1569" s="1574"/>
      <c r="K1569" s="1812"/>
      <c r="L1569" s="1775" t="s">
        <v>121</v>
      </c>
      <c r="M1569" s="1775">
        <f t="shared" ref="M1569:S1569" si="1109">SUM(M1441,M1446,M1451,M1457,M1462,M1467,M1473,M1478,M1483,M1489,M1494,M1499,M1505,M1510,M1515,M1521,M1526,M1531,M1537,M1542,M1547,M1553,M1558,M1563)</f>
        <v>147</v>
      </c>
      <c r="N1569" s="1775">
        <f t="shared" si="1109"/>
        <v>103</v>
      </c>
      <c r="O1569" s="1775">
        <f t="shared" si="1109"/>
        <v>45</v>
      </c>
      <c r="P1569" s="1775">
        <f t="shared" si="1109"/>
        <v>123</v>
      </c>
      <c r="Q1569" s="1775">
        <f t="shared" si="1109"/>
        <v>0</v>
      </c>
      <c r="R1569" s="1775">
        <f t="shared" si="1109"/>
        <v>0</v>
      </c>
      <c r="S1569" s="1775">
        <f t="shared" si="1109"/>
        <v>0</v>
      </c>
      <c r="T1569" s="1532"/>
      <c r="U1569" s="1532"/>
      <c r="V1569" s="1532"/>
      <c r="W1569" s="1532"/>
      <c r="X1569" s="1532"/>
      <c r="Y1569" s="1532"/>
      <c r="Z1569" s="1532"/>
      <c r="AA1569" s="1532"/>
      <c r="AB1569" s="1532"/>
    </row>
    <row r="1570">
      <c r="A1570" s="1774" t="s">
        <v>77</v>
      </c>
      <c r="B1570" s="1775">
        <f t="shared" ref="B1570:I1570" si="1110">SUM(B1442,B1447,B1452,B1458,B1463,B1468,B1474,B1479,B1484,B1490,B1495,B1500,B1506,B1511,B1516,B1522,B1527,B1532,B1538,B1543,B1548,B1554,B1559,B1564)</f>
        <v>0</v>
      </c>
      <c r="C1570" s="1775">
        <f t="shared" si="1110"/>
        <v>0</v>
      </c>
      <c r="D1570" s="1775">
        <f t="shared" si="1110"/>
        <v>0</v>
      </c>
      <c r="E1570" s="1775">
        <f t="shared" si="1110"/>
        <v>0</v>
      </c>
      <c r="F1570" s="1775">
        <f t="shared" si="1110"/>
        <v>2</v>
      </c>
      <c r="G1570" s="1775">
        <f t="shared" si="1110"/>
        <v>0</v>
      </c>
      <c r="H1570" s="1775">
        <f t="shared" si="1110"/>
        <v>0</v>
      </c>
      <c r="I1570" s="1775">
        <f t="shared" si="1110"/>
        <v>2</v>
      </c>
      <c r="J1570" s="1574"/>
      <c r="K1570" s="1812"/>
      <c r="L1570" s="1775" t="s">
        <v>77</v>
      </c>
      <c r="M1570" s="1775">
        <f t="shared" ref="M1570:S1570" si="1111">SUM(M1442,M1447,M1452,M1458,M1463,M1468,M1474,M1479,M1484,M1490,M1495,M1500,M1506,M1511,M1516,M1522,M1527,M1532,M1538,M1543,M1548,M1554,M1559,M1564)</f>
        <v>37</v>
      </c>
      <c r="N1570" s="1775">
        <f t="shared" si="1111"/>
        <v>8</v>
      </c>
      <c r="O1570" s="1775">
        <f t="shared" si="1111"/>
        <v>38</v>
      </c>
      <c r="P1570" s="1775">
        <f t="shared" si="1111"/>
        <v>46</v>
      </c>
      <c r="Q1570" s="1775">
        <f t="shared" si="1111"/>
        <v>0</v>
      </c>
      <c r="R1570" s="1775">
        <f t="shared" si="1111"/>
        <v>0</v>
      </c>
      <c r="S1570" s="1775">
        <f t="shared" si="1111"/>
        <v>0</v>
      </c>
      <c r="T1570" s="1532"/>
      <c r="U1570" s="1532"/>
      <c r="V1570" s="1532"/>
      <c r="W1570" s="1532"/>
      <c r="X1570" s="1532"/>
      <c r="Y1570" s="1532"/>
      <c r="Z1570" s="1532"/>
      <c r="AA1570" s="1532"/>
      <c r="AB1570" s="1532"/>
    </row>
    <row r="1571">
      <c r="A1571" s="1774" t="s">
        <v>78</v>
      </c>
      <c r="B1571" s="1775">
        <f t="shared" ref="B1571:I1571" si="1112">SUM(B1443,B1448,B1453,B1459,B1464,B1469,B1475,B1480,B1485,B1491,B1496,B1501,B1507,B1512,B1517,B1523,B1528,B1533,B1539,B1544,B1549,B1555,B1560,B1565)</f>
        <v>9</v>
      </c>
      <c r="C1571" s="1775">
        <f t="shared" si="1112"/>
        <v>5</v>
      </c>
      <c r="D1571" s="1775">
        <f t="shared" si="1112"/>
        <v>3</v>
      </c>
      <c r="E1571" s="1775">
        <f t="shared" si="1112"/>
        <v>1</v>
      </c>
      <c r="F1571" s="1775">
        <f t="shared" si="1112"/>
        <v>2</v>
      </c>
      <c r="G1571" s="1775">
        <f t="shared" si="1112"/>
        <v>4</v>
      </c>
      <c r="H1571" s="1775">
        <f t="shared" si="1112"/>
        <v>3</v>
      </c>
      <c r="I1571" s="1775">
        <f t="shared" si="1112"/>
        <v>27</v>
      </c>
      <c r="J1571" s="1574"/>
      <c r="K1571" s="1812"/>
      <c r="L1571" s="1775" t="s">
        <v>78</v>
      </c>
      <c r="M1571" s="1775">
        <f t="shared" ref="M1571:S1571" si="1113">SUM(M1443,M1448,M1453,M1459,M1464,M1469,M1475,M1480,M1485,M1491,M1496,M1501,M1507,M1512,M1517,M1523,M1528,M1533,M1539,M1544,M1549,M1555,M1560,M1565)</f>
        <v>0</v>
      </c>
      <c r="N1571" s="1775">
        <f t="shared" si="1113"/>
        <v>0</v>
      </c>
      <c r="O1571" s="1775">
        <f t="shared" si="1113"/>
        <v>0</v>
      </c>
      <c r="P1571" s="1775">
        <f t="shared" si="1113"/>
        <v>0</v>
      </c>
      <c r="Q1571" s="1775">
        <f t="shared" si="1113"/>
        <v>0</v>
      </c>
      <c r="R1571" s="1775">
        <f t="shared" si="1113"/>
        <v>0</v>
      </c>
      <c r="S1571" s="1775">
        <f t="shared" si="1113"/>
        <v>0</v>
      </c>
      <c r="T1571" s="1532"/>
      <c r="U1571" s="1532"/>
      <c r="V1571" s="1532"/>
      <c r="W1571" s="1532"/>
      <c r="X1571" s="1532"/>
      <c r="Y1571" s="1532"/>
      <c r="Z1571" s="1532"/>
      <c r="AA1571" s="1532"/>
      <c r="AB1571" s="1532"/>
    </row>
    <row r="1572">
      <c r="A1572" s="1774" t="s">
        <v>446</v>
      </c>
      <c r="B1572" s="1775">
        <f t="shared" ref="B1572:I1572" si="1114">SUM(B1444,B1449,B1454,B1460,B1465,B1470,B1476,B1481,B1486,B1492,B1497,B1502,B1508,B1513,B1518,B1524,B1529,B1534,B1540,B1545,B1550,B1556,B1561,B1566)</f>
        <v>5</v>
      </c>
      <c r="C1572" s="1775">
        <f t="shared" si="1114"/>
        <v>2</v>
      </c>
      <c r="D1572" s="1775">
        <f t="shared" si="1114"/>
        <v>0</v>
      </c>
      <c r="E1572" s="1775">
        <f t="shared" si="1114"/>
        <v>2</v>
      </c>
      <c r="F1572" s="1775">
        <f t="shared" si="1114"/>
        <v>8</v>
      </c>
      <c r="G1572" s="1775">
        <f t="shared" si="1114"/>
        <v>4</v>
      </c>
      <c r="H1572" s="1775">
        <f t="shared" si="1114"/>
        <v>2</v>
      </c>
      <c r="I1572" s="1775">
        <f t="shared" si="1114"/>
        <v>23</v>
      </c>
      <c r="J1572" s="1574"/>
      <c r="K1572" s="1812"/>
      <c r="L1572" s="1775" t="s">
        <v>446</v>
      </c>
      <c r="M1572" s="1775">
        <f t="shared" ref="M1572:S1572" si="1115">SUM(M1444,M1449,M1454,M1460,M1465,M1470,M1476,M1481,M1486,M1492,M1497,M1502,M1508,M1513,M1518,M1524,M1529,M1534,M1540,M1545,M1550,M1556,M1561,M1566)</f>
        <v>56</v>
      </c>
      <c r="N1572" s="1775">
        <f t="shared" si="1115"/>
        <v>33</v>
      </c>
      <c r="O1572" s="1775">
        <f t="shared" si="1115"/>
        <v>10</v>
      </c>
      <c r="P1572" s="1775">
        <f t="shared" si="1115"/>
        <v>43</v>
      </c>
      <c r="Q1572" s="1775">
        <f t="shared" si="1115"/>
        <v>0</v>
      </c>
      <c r="R1572" s="1775">
        <f t="shared" si="1115"/>
        <v>0</v>
      </c>
      <c r="S1572" s="1775">
        <f t="shared" si="1115"/>
        <v>0</v>
      </c>
      <c r="T1572" s="1532"/>
      <c r="U1572" s="1532"/>
      <c r="V1572" s="1532"/>
      <c r="W1572" s="1532"/>
      <c r="X1572" s="1532"/>
      <c r="Y1572" s="1532"/>
      <c r="Z1572" s="1532"/>
      <c r="AA1572" s="1532"/>
      <c r="AB1572" s="1532"/>
    </row>
    <row r="1573">
      <c r="A1573" s="1774" t="s">
        <v>80</v>
      </c>
      <c r="B1573" s="1775">
        <f t="shared" ref="B1573:I1573" si="1116">SUM(B1445,B1450,B1455,B1461,B1466,B1471,B1477,B1482,B1487,B1493,B1498,B1503,B1509,B1514,B1519,B1525,B1530,B1535,B1541,B1546,B1551,B1557,B1562,B1567)</f>
        <v>2</v>
      </c>
      <c r="C1573" s="1775">
        <f t="shared" si="1116"/>
        <v>1</v>
      </c>
      <c r="D1573" s="1775">
        <f t="shared" si="1116"/>
        <v>0</v>
      </c>
      <c r="E1573" s="1775">
        <f t="shared" si="1116"/>
        <v>3</v>
      </c>
      <c r="F1573" s="1775">
        <f t="shared" si="1116"/>
        <v>1</v>
      </c>
      <c r="G1573" s="1775">
        <f t="shared" si="1116"/>
        <v>1</v>
      </c>
      <c r="H1573" s="1775">
        <f t="shared" si="1116"/>
        <v>1</v>
      </c>
      <c r="I1573" s="1775">
        <f t="shared" si="1116"/>
        <v>9</v>
      </c>
      <c r="J1573" s="1574"/>
      <c r="K1573" s="1812"/>
      <c r="L1573" s="1775" t="s">
        <v>80</v>
      </c>
      <c r="M1573" s="1775">
        <f t="shared" ref="M1573:S1573" si="1117">SUM(M1445,M1450,M1455,M1461,M1466,M1471,M1477,M1482,M1487,M1493,M1498,M1503,M1509,M1514,M1519,M1525,M1530,M1535,M1541,M1546,M1551,M1557,M1562,M1567)</f>
        <v>132</v>
      </c>
      <c r="N1573" s="1775">
        <f t="shared" si="1117"/>
        <v>123</v>
      </c>
      <c r="O1573" s="1775">
        <f t="shared" si="1117"/>
        <v>25</v>
      </c>
      <c r="P1573" s="1775">
        <f t="shared" si="1117"/>
        <v>148</v>
      </c>
      <c r="Q1573" s="1775">
        <f t="shared" si="1117"/>
        <v>0</v>
      </c>
      <c r="R1573" s="1775">
        <f t="shared" si="1117"/>
        <v>0</v>
      </c>
      <c r="S1573" s="1775">
        <f t="shared" si="1117"/>
        <v>0</v>
      </c>
      <c r="T1573" s="1532"/>
      <c r="U1573" s="1532"/>
      <c r="V1573" s="1532"/>
      <c r="W1573" s="1532"/>
      <c r="X1573" s="1532"/>
      <c r="Y1573" s="1532"/>
      <c r="Z1573" s="1532"/>
      <c r="AA1573" s="1532"/>
      <c r="AB1573" s="1532"/>
    </row>
    <row r="1574">
      <c r="A1574" s="1757" t="s">
        <v>9</v>
      </c>
      <c r="B1574" s="1758">
        <f t="shared" ref="B1574:I1574" si="1118">SUM(B1569:B1572)</f>
        <v>26</v>
      </c>
      <c r="C1574" s="1758">
        <f t="shared" si="1118"/>
        <v>13</v>
      </c>
      <c r="D1574" s="1758">
        <f t="shared" si="1118"/>
        <v>10</v>
      </c>
      <c r="E1574" s="1758">
        <f t="shared" si="1118"/>
        <v>6</v>
      </c>
      <c r="F1574" s="1758">
        <f t="shared" si="1118"/>
        <v>19</v>
      </c>
      <c r="G1574" s="1758">
        <f t="shared" si="1118"/>
        <v>16</v>
      </c>
      <c r="H1574" s="1758">
        <f t="shared" si="1118"/>
        <v>6</v>
      </c>
      <c r="I1574" s="1758">
        <f t="shared" si="1118"/>
        <v>96</v>
      </c>
      <c r="J1574" s="1561"/>
      <c r="K1574" s="1812"/>
      <c r="L1574" s="1758" t="s">
        <v>9</v>
      </c>
      <c r="M1574" s="1758">
        <f t="shared" ref="M1574:S1574" si="1119">SUM(M1569:M1572)</f>
        <v>240</v>
      </c>
      <c r="N1574" s="1758">
        <f t="shared" si="1119"/>
        <v>144</v>
      </c>
      <c r="O1574" s="1758">
        <f t="shared" si="1119"/>
        <v>93</v>
      </c>
      <c r="P1574" s="1758">
        <f t="shared" si="1119"/>
        <v>212</v>
      </c>
      <c r="Q1574" s="1758">
        <f t="shared" si="1119"/>
        <v>0</v>
      </c>
      <c r="R1574" s="1758">
        <f t="shared" si="1119"/>
        <v>0</v>
      </c>
      <c r="S1574" s="1758">
        <f t="shared" si="1119"/>
        <v>0</v>
      </c>
      <c r="T1574" s="1532"/>
      <c r="U1574" s="1532"/>
      <c r="V1574" s="1532"/>
      <c r="W1574" s="1532"/>
      <c r="X1574" s="1532"/>
      <c r="Y1574" s="1532"/>
      <c r="Z1574" s="1532"/>
      <c r="AA1574" s="1532"/>
      <c r="AB1574" s="1532"/>
    </row>
    <row r="1575">
      <c r="A1575" s="1585"/>
      <c r="B1575" s="1585"/>
      <c r="C1575" s="1585"/>
      <c r="D1575" s="1585"/>
      <c r="E1575" s="1586"/>
      <c r="F1575" s="1587"/>
      <c r="G1575" s="1587"/>
      <c r="H1575" s="1587"/>
      <c r="I1575" s="1587"/>
      <c r="J1575" s="1601"/>
      <c r="K1575" s="1582"/>
      <c r="L1575" s="1581"/>
      <c r="M1575" s="1581"/>
      <c r="N1575" s="1581"/>
      <c r="O1575" s="1581"/>
      <c r="P1575" s="1581"/>
      <c r="Q1575" s="1581"/>
      <c r="R1575" s="1582"/>
      <c r="S1575" s="1582"/>
      <c r="T1575" s="1582"/>
      <c r="U1575" s="1582"/>
      <c r="V1575" s="1582"/>
      <c r="W1575" s="1582"/>
      <c r="X1575" s="1582"/>
      <c r="Y1575" s="1582"/>
      <c r="Z1575" s="1582"/>
      <c r="AA1575" s="1582"/>
      <c r="AB1575" s="1582"/>
    </row>
    <row r="1576">
      <c r="A1576" s="1757" t="s">
        <v>123</v>
      </c>
      <c r="B1576" s="1758" t="s">
        <v>2</v>
      </c>
      <c r="C1576" s="1758" t="s">
        <v>3</v>
      </c>
      <c r="D1576" s="1758" t="s">
        <v>4</v>
      </c>
      <c r="E1576" s="1758" t="s">
        <v>5</v>
      </c>
      <c r="F1576" s="1758" t="s">
        <v>6</v>
      </c>
      <c r="G1576" s="1758" t="s">
        <v>7</v>
      </c>
      <c r="H1576" s="1758" t="s">
        <v>9</v>
      </c>
      <c r="I1576" s="1758" t="s">
        <v>9</v>
      </c>
      <c r="J1576" s="1532"/>
      <c r="K1576" s="1532"/>
      <c r="L1576" s="1532"/>
      <c r="M1576" s="1532"/>
      <c r="N1576" s="1532"/>
      <c r="O1576" s="1532"/>
      <c r="P1576" s="1532"/>
      <c r="Q1576" s="1532"/>
      <c r="R1576" s="1532"/>
      <c r="S1576" s="1532"/>
      <c r="T1576" s="1532"/>
      <c r="U1576" s="1532"/>
      <c r="V1576" s="1532"/>
      <c r="W1576" s="1532"/>
      <c r="X1576" s="1532"/>
      <c r="Y1576" s="1532"/>
      <c r="Z1576" s="1532"/>
      <c r="AA1576" s="1532"/>
      <c r="AB1576" s="1532"/>
    </row>
    <row r="1577">
      <c r="A1577" s="1756" t="s">
        <v>124</v>
      </c>
      <c r="B1577" s="693">
        <f t="shared" ref="B1577:H1577" si="1120">sum(B1570:B1571)</f>
        <v>9</v>
      </c>
      <c r="C1577" s="693">
        <f t="shared" si="1120"/>
        <v>5</v>
      </c>
      <c r="D1577" s="693">
        <f t="shared" si="1120"/>
        <v>3</v>
      </c>
      <c r="E1577" s="693">
        <f t="shared" si="1120"/>
        <v>1</v>
      </c>
      <c r="F1577" s="693">
        <f t="shared" si="1120"/>
        <v>4</v>
      </c>
      <c r="G1577" s="693">
        <f t="shared" si="1120"/>
        <v>4</v>
      </c>
      <c r="H1577" s="693">
        <f t="shared" si="1120"/>
        <v>3</v>
      </c>
      <c r="I1577" s="693">
        <f t="shared" ref="I1577:I1581" si="1122">SUM(B1577:H1577)</f>
        <v>29</v>
      </c>
      <c r="J1577" s="1532"/>
      <c r="K1577" s="1532"/>
      <c r="L1577" s="1532"/>
      <c r="M1577" s="1532"/>
      <c r="N1577" s="1532"/>
      <c r="O1577" s="1532"/>
      <c r="P1577" s="1532"/>
      <c r="Q1577" s="1532"/>
      <c r="R1577" s="1532"/>
      <c r="S1577" s="1532"/>
      <c r="T1577" s="1532"/>
      <c r="U1577" s="1532"/>
      <c r="V1577" s="1532"/>
      <c r="W1577" s="1532"/>
      <c r="X1577" s="1532"/>
      <c r="Y1577" s="1532"/>
      <c r="Z1577" s="1532"/>
      <c r="AA1577" s="1532"/>
      <c r="AB1577" s="1532"/>
    </row>
    <row r="1578">
      <c r="A1578" s="1789" t="s">
        <v>126</v>
      </c>
      <c r="B1578" s="1777">
        <f t="shared" ref="B1578:H1578" si="1121">(B1577*10.01)</f>
        <v>90.09</v>
      </c>
      <c r="C1578" s="1777">
        <f t="shared" si="1121"/>
        <v>50.05</v>
      </c>
      <c r="D1578" s="1777">
        <f t="shared" si="1121"/>
        <v>30.03</v>
      </c>
      <c r="E1578" s="1777">
        <f t="shared" si="1121"/>
        <v>10.01</v>
      </c>
      <c r="F1578" s="1777">
        <f t="shared" si="1121"/>
        <v>40.04</v>
      </c>
      <c r="G1578" s="1777">
        <f t="shared" si="1121"/>
        <v>40.04</v>
      </c>
      <c r="H1578" s="1777">
        <f t="shared" si="1121"/>
        <v>30.03</v>
      </c>
      <c r="I1578" s="1790">
        <f t="shared" si="1122"/>
        <v>290.29</v>
      </c>
      <c r="J1578" s="1603"/>
      <c r="K1578" s="1582"/>
      <c r="L1578" s="1582"/>
      <c r="M1578" s="1582"/>
      <c r="N1578" s="1582"/>
      <c r="O1578" s="1582"/>
      <c r="P1578" s="1582"/>
      <c r="Q1578" s="1582"/>
      <c r="R1578" s="1582"/>
      <c r="S1578" s="1582"/>
      <c r="T1578" s="1582"/>
      <c r="U1578" s="1582"/>
      <c r="V1578" s="1582"/>
      <c r="W1578" s="1582"/>
      <c r="X1578" s="1582"/>
      <c r="Y1578" s="1582"/>
      <c r="Z1578" s="1582"/>
      <c r="AA1578" s="1582"/>
      <c r="AB1578" s="1582"/>
    </row>
    <row r="1579">
      <c r="A1579" s="1756" t="s">
        <v>127</v>
      </c>
      <c r="B1579" s="693">
        <f t="shared" ref="B1579:H1579" si="1123">B1573</f>
        <v>2</v>
      </c>
      <c r="C1579" s="693">
        <f t="shared" si="1123"/>
        <v>1</v>
      </c>
      <c r="D1579" s="693">
        <f t="shared" si="1123"/>
        <v>0</v>
      </c>
      <c r="E1579" s="693">
        <f t="shared" si="1123"/>
        <v>3</v>
      </c>
      <c r="F1579" s="693">
        <f t="shared" si="1123"/>
        <v>1</v>
      </c>
      <c r="G1579" s="693">
        <f t="shared" si="1123"/>
        <v>1</v>
      </c>
      <c r="H1579" s="693">
        <f t="shared" si="1123"/>
        <v>1</v>
      </c>
      <c r="I1579" s="693">
        <f t="shared" si="1122"/>
        <v>9</v>
      </c>
      <c r="J1579" s="1603"/>
      <c r="K1579" s="1582"/>
      <c r="L1579" s="1582"/>
      <c r="M1579" s="1582"/>
      <c r="N1579" s="1582"/>
      <c r="O1579" s="1582"/>
      <c r="P1579" s="1582"/>
      <c r="Q1579" s="1582"/>
      <c r="R1579" s="1582"/>
      <c r="S1579" s="1582"/>
      <c r="T1579" s="1582"/>
      <c r="U1579" s="1582"/>
      <c r="V1579" s="1582"/>
      <c r="W1579" s="1582"/>
      <c r="X1579" s="1582"/>
      <c r="Y1579" s="1582"/>
      <c r="Z1579" s="1582"/>
      <c r="AA1579" s="1582"/>
      <c r="AB1579" s="1582"/>
    </row>
    <row r="1580">
      <c r="A1580" s="1756" t="s">
        <v>126</v>
      </c>
      <c r="B1580" s="1790">
        <f t="shared" ref="B1580:H1580" si="1124">(B1579*5)</f>
        <v>10</v>
      </c>
      <c r="C1580" s="1790">
        <f t="shared" si="1124"/>
        <v>5</v>
      </c>
      <c r="D1580" s="1790">
        <f t="shared" si="1124"/>
        <v>0</v>
      </c>
      <c r="E1580" s="1790">
        <f t="shared" si="1124"/>
        <v>15</v>
      </c>
      <c r="F1580" s="1790">
        <f t="shared" si="1124"/>
        <v>5</v>
      </c>
      <c r="G1580" s="1790">
        <f t="shared" si="1124"/>
        <v>5</v>
      </c>
      <c r="H1580" s="1790">
        <f t="shared" si="1124"/>
        <v>5</v>
      </c>
      <c r="I1580" s="1790">
        <f t="shared" si="1122"/>
        <v>45</v>
      </c>
      <c r="J1580" s="1603"/>
      <c r="K1580" s="1582"/>
      <c r="L1580" s="1582"/>
      <c r="M1580" s="1582"/>
      <c r="N1580" s="1582"/>
      <c r="O1580" s="1582"/>
      <c r="P1580" s="1582"/>
      <c r="Q1580" s="1582"/>
      <c r="R1580" s="1582"/>
      <c r="S1580" s="1582"/>
      <c r="T1580" s="1582"/>
      <c r="U1580" s="1582"/>
      <c r="V1580" s="1582"/>
      <c r="W1580" s="1582"/>
      <c r="X1580" s="1582"/>
      <c r="Y1580" s="1582"/>
      <c r="Z1580" s="1582"/>
      <c r="AA1580" s="1582"/>
      <c r="AB1580" s="1582"/>
    </row>
    <row r="1581">
      <c r="A1581" s="1757" t="s">
        <v>9</v>
      </c>
      <c r="B1581" s="1780">
        <f t="shared" ref="B1581:H1581" si="1125">SUM(B1578,B1580)</f>
        <v>100.09</v>
      </c>
      <c r="C1581" s="1780">
        <f t="shared" si="1125"/>
        <v>55.05</v>
      </c>
      <c r="D1581" s="1780">
        <f t="shared" si="1125"/>
        <v>30.03</v>
      </c>
      <c r="E1581" s="1780">
        <f t="shared" si="1125"/>
        <v>25.01</v>
      </c>
      <c r="F1581" s="1780">
        <f t="shared" si="1125"/>
        <v>45.04</v>
      </c>
      <c r="G1581" s="1780">
        <f t="shared" si="1125"/>
        <v>45.04</v>
      </c>
      <c r="H1581" s="1780">
        <f t="shared" si="1125"/>
        <v>35.03</v>
      </c>
      <c r="I1581" s="1780">
        <f t="shared" si="1122"/>
        <v>335.29</v>
      </c>
      <c r="J1581" s="1603"/>
      <c r="K1581" s="1582"/>
      <c r="L1581" s="1582"/>
      <c r="M1581" s="1582"/>
      <c r="N1581" s="1582"/>
      <c r="O1581" s="1582"/>
      <c r="P1581" s="1582"/>
      <c r="Q1581" s="1582"/>
      <c r="R1581" s="1582"/>
      <c r="S1581" s="1582"/>
      <c r="T1581" s="1582"/>
      <c r="U1581" s="1582"/>
      <c r="V1581" s="1582"/>
      <c r="W1581" s="1582"/>
      <c r="X1581" s="1582"/>
      <c r="Y1581" s="1582"/>
      <c r="Z1581" s="1582"/>
      <c r="AA1581" s="1582"/>
      <c r="AB1581" s="1582"/>
    </row>
    <row r="1582">
      <c r="A1582" s="1581"/>
      <c r="B1582" s="1580"/>
      <c r="C1582" s="1580"/>
      <c r="D1582" s="1580"/>
      <c r="E1582" s="1580"/>
      <c r="F1582" s="1580"/>
      <c r="G1582" s="1586"/>
      <c r="H1582" s="1587"/>
      <c r="I1582" s="1582"/>
      <c r="J1582" s="1580"/>
      <c r="K1582" s="1582"/>
      <c r="L1582" s="1581"/>
      <c r="M1582" s="1581"/>
      <c r="N1582" s="1581"/>
      <c r="O1582" s="1581"/>
      <c r="P1582" s="1581"/>
      <c r="Q1582" s="1581"/>
      <c r="R1582" s="1582"/>
      <c r="S1582" s="1582"/>
      <c r="T1582" s="1582"/>
      <c r="U1582" s="1582"/>
      <c r="V1582" s="1582"/>
      <c r="W1582" s="1582"/>
      <c r="X1582" s="1582"/>
      <c r="Y1582" s="1582"/>
      <c r="Z1582" s="1582"/>
      <c r="AA1582" s="1582"/>
      <c r="AB1582" s="1582"/>
    </row>
    <row r="1583">
      <c r="A1583" s="1588" t="s">
        <v>767</v>
      </c>
      <c r="B1583" s="1580"/>
      <c r="C1583" s="1580"/>
      <c r="D1583" s="1580"/>
      <c r="E1583" s="1580"/>
      <c r="F1583" s="1589"/>
      <c r="G1583" s="1781" t="s">
        <v>35</v>
      </c>
      <c r="H1583" s="1782" t="s">
        <v>36</v>
      </c>
      <c r="I1583" s="1582"/>
      <c r="J1583" s="1580"/>
      <c r="K1583" s="1582"/>
      <c r="L1583" s="1581"/>
      <c r="M1583" s="1581"/>
      <c r="N1583" s="1581"/>
      <c r="O1583" s="1581"/>
      <c r="P1583" s="1581"/>
      <c r="Q1583" s="1581"/>
      <c r="R1583" s="1582"/>
      <c r="S1583" s="1582"/>
      <c r="T1583" s="1582"/>
      <c r="U1583" s="1582"/>
      <c r="V1583" s="1582"/>
      <c r="W1583" s="1582"/>
      <c r="X1583" s="1582"/>
      <c r="Y1583" s="1582"/>
      <c r="Z1583" s="1582"/>
      <c r="AA1583" s="1582"/>
      <c r="AB1583" s="1582"/>
    </row>
    <row r="1584">
      <c r="A1584" s="1581"/>
      <c r="B1584" s="1580"/>
      <c r="C1584" s="1580"/>
      <c r="D1584" s="1580"/>
      <c r="E1584" s="1580"/>
      <c r="F1584" s="1589"/>
      <c r="G1584" s="1847" t="s">
        <v>806</v>
      </c>
      <c r="H1584" s="701">
        <f>(H404)</f>
        <v>0</v>
      </c>
      <c r="I1584" s="1582"/>
      <c r="J1584" s="1580"/>
      <c r="K1584" s="1582"/>
      <c r="L1584" s="1581"/>
      <c r="M1584" s="1581"/>
      <c r="N1584" s="1581"/>
      <c r="O1584" s="1581"/>
      <c r="P1584" s="1581"/>
      <c r="Q1584" s="1581"/>
      <c r="R1584" s="1582"/>
      <c r="S1584" s="1582"/>
      <c r="T1584" s="1582"/>
      <c r="U1584" s="1582"/>
      <c r="V1584" s="1582"/>
      <c r="W1584" s="1582"/>
      <c r="X1584" s="1582"/>
      <c r="Y1584" s="1582"/>
      <c r="Z1584" s="1582"/>
      <c r="AA1584" s="1582"/>
      <c r="AB1584" s="1582"/>
    </row>
    <row r="1585">
      <c r="A1585" s="1581"/>
      <c r="B1585" s="1580"/>
      <c r="C1585" s="1580"/>
      <c r="D1585" s="1580"/>
      <c r="E1585" s="1580"/>
      <c r="F1585" s="1589"/>
      <c r="G1585" s="1847" t="s">
        <v>807</v>
      </c>
      <c r="H1585" s="701">
        <f>(H1002)</f>
        <v>82</v>
      </c>
      <c r="I1585" s="1582"/>
      <c r="J1585" s="1580"/>
      <c r="K1585" s="1582"/>
      <c r="L1585" s="1581"/>
      <c r="M1585" s="1581"/>
      <c r="N1585" s="1581"/>
      <c r="O1585" s="1581"/>
      <c r="P1585" s="1581"/>
      <c r="Q1585" s="1581"/>
      <c r="R1585" s="1582"/>
      <c r="S1585" s="1582"/>
      <c r="T1585" s="1582"/>
      <c r="U1585" s="1582"/>
      <c r="V1585" s="1582"/>
      <c r="W1585" s="1582"/>
      <c r="X1585" s="1582"/>
      <c r="Y1585" s="1582"/>
      <c r="Z1585" s="1582"/>
      <c r="AA1585" s="1582"/>
      <c r="AB1585" s="1582"/>
    </row>
    <row r="1586">
      <c r="A1586" s="1581"/>
      <c r="B1586" s="1580"/>
      <c r="C1586" s="1580"/>
      <c r="D1586" s="1580"/>
      <c r="E1586" s="1580"/>
      <c r="F1586" s="1589"/>
      <c r="G1586" s="1784" t="s">
        <v>855</v>
      </c>
      <c r="H1586" s="692">
        <f>I1574</f>
        <v>96</v>
      </c>
      <c r="I1586" s="1582"/>
      <c r="J1586" s="1580"/>
      <c r="K1586" s="1582"/>
      <c r="L1586" s="1581"/>
      <c r="M1586" s="1581"/>
      <c r="N1586" s="1581"/>
      <c r="O1586" s="1581"/>
      <c r="P1586" s="1581"/>
      <c r="Q1586" s="1581"/>
      <c r="R1586" s="1582"/>
      <c r="S1586" s="1582"/>
      <c r="T1586" s="1582"/>
      <c r="U1586" s="1582"/>
      <c r="V1586" s="1582"/>
      <c r="W1586" s="1582"/>
      <c r="X1586" s="1582"/>
      <c r="Y1586" s="1582"/>
      <c r="Z1586" s="1582"/>
      <c r="AA1586" s="1582"/>
      <c r="AB1586" s="1582"/>
    </row>
    <row r="1587">
      <c r="A1587" s="1581"/>
      <c r="B1587" s="1580"/>
      <c r="C1587" s="1580"/>
      <c r="D1587" s="1580"/>
      <c r="E1587" s="1580"/>
      <c r="F1587" s="1589"/>
      <c r="G1587" s="1781" t="s">
        <v>9</v>
      </c>
      <c r="H1587" s="1758">
        <f>SUM(H1584:H1586)</f>
        <v>178</v>
      </c>
      <c r="I1587" s="1582"/>
      <c r="J1587" s="1580"/>
      <c r="K1587" s="1582"/>
      <c r="L1587" s="1581"/>
      <c r="M1587" s="1581"/>
      <c r="N1587" s="1581"/>
      <c r="O1587" s="1581"/>
      <c r="P1587" s="1581"/>
      <c r="Q1587" s="1581"/>
      <c r="R1587" s="1582"/>
      <c r="S1587" s="1582"/>
      <c r="T1587" s="1582"/>
      <c r="U1587" s="1582"/>
      <c r="V1587" s="1582"/>
      <c r="W1587" s="1582"/>
      <c r="X1587" s="1582"/>
      <c r="Y1587" s="1582"/>
      <c r="Z1587" s="1582"/>
      <c r="AA1587" s="1582"/>
      <c r="AB1587" s="1582"/>
    </row>
    <row r="1588">
      <c r="A1588" s="1581"/>
      <c r="B1588" s="1580"/>
      <c r="C1588" s="1580"/>
      <c r="D1588" s="1580"/>
      <c r="E1588" s="1580"/>
      <c r="F1588" s="1580"/>
      <c r="G1588" s="1586"/>
      <c r="H1588" s="1587"/>
      <c r="I1588" s="1582"/>
      <c r="J1588" s="1581"/>
      <c r="K1588" s="1582"/>
      <c r="L1588" s="1581"/>
      <c r="M1588" s="1581"/>
      <c r="N1588" s="1581"/>
      <c r="O1588" s="1581"/>
      <c r="P1588" s="1581"/>
      <c r="Q1588" s="1581"/>
      <c r="R1588" s="1582"/>
      <c r="S1588" s="1582"/>
      <c r="T1588" s="1582"/>
      <c r="U1588" s="1582"/>
      <c r="V1588" s="1582"/>
      <c r="W1588" s="1582"/>
      <c r="X1588" s="1582"/>
      <c r="Y1588" s="1582"/>
      <c r="Z1588" s="1582"/>
      <c r="AA1588" s="1582"/>
      <c r="AB1588" s="1582"/>
    </row>
    <row r="1589">
      <c r="A1589" s="1581"/>
      <c r="B1589" s="1580"/>
      <c r="C1589" s="1580"/>
      <c r="D1589" s="1580"/>
      <c r="E1589" s="1580"/>
      <c r="F1589" s="1589"/>
      <c r="G1589" s="1781" t="s">
        <v>131</v>
      </c>
      <c r="H1589" s="1829">
        <f>(2500-H1587)</f>
        <v>2322</v>
      </c>
      <c r="I1589" s="1582"/>
      <c r="J1589" s="1582"/>
      <c r="K1589" s="1582"/>
      <c r="L1589" s="1581"/>
      <c r="M1589" s="1581"/>
      <c r="N1589" s="1581"/>
      <c r="O1589" s="1581"/>
      <c r="P1589" s="1581"/>
      <c r="Q1589" s="1581"/>
      <c r="R1589" s="1582"/>
      <c r="S1589" s="1582"/>
      <c r="T1589" s="1582"/>
      <c r="U1589" s="1582"/>
      <c r="V1589" s="1582"/>
      <c r="W1589" s="1582"/>
      <c r="X1589" s="1582"/>
      <c r="Y1589" s="1582"/>
      <c r="Z1589" s="1582"/>
      <c r="AA1589" s="1582"/>
      <c r="AB1589" s="1582"/>
    </row>
    <row r="1590">
      <c r="A1590" s="1585"/>
      <c r="B1590" s="1586"/>
      <c r="C1590" s="1586"/>
      <c r="D1590" s="1586"/>
      <c r="E1590" s="1586"/>
      <c r="F1590" s="1586"/>
      <c r="G1590" s="1586"/>
      <c r="H1590" s="1576"/>
      <c r="I1590" s="1582"/>
      <c r="J1590" s="1607"/>
      <c r="K1590" s="1582"/>
      <c r="L1590" s="1581"/>
      <c r="M1590" s="1581"/>
      <c r="N1590" s="1581"/>
      <c r="O1590" s="1581"/>
      <c r="P1590" s="1581"/>
      <c r="Q1590" s="1581"/>
      <c r="R1590" s="1582"/>
      <c r="S1590" s="1582"/>
      <c r="T1590" s="1582"/>
      <c r="U1590" s="1582"/>
      <c r="V1590" s="1582"/>
      <c r="W1590" s="1582"/>
      <c r="X1590" s="1582"/>
      <c r="Y1590" s="1582"/>
      <c r="Z1590" s="1582"/>
      <c r="AA1590" s="1582"/>
      <c r="AB1590" s="1582"/>
    </row>
    <row r="1591">
      <c r="A1591" s="1757" t="s">
        <v>472</v>
      </c>
      <c r="B1591" s="1758" t="s">
        <v>2</v>
      </c>
      <c r="C1591" s="1758" t="s">
        <v>3</v>
      </c>
      <c r="D1591" s="1758" t="s">
        <v>4</v>
      </c>
      <c r="E1591" s="1758" t="s">
        <v>5</v>
      </c>
      <c r="F1591" s="1758" t="s">
        <v>6</v>
      </c>
      <c r="G1591" s="1758" t="s">
        <v>7</v>
      </c>
      <c r="H1591" s="1788" t="s">
        <v>8</v>
      </c>
      <c r="I1591" s="1758" t="s">
        <v>9</v>
      </c>
      <c r="J1591" s="1532"/>
      <c r="K1591" s="1575"/>
      <c r="L1591" s="1575"/>
      <c r="M1591" s="1575"/>
      <c r="N1591" s="1575"/>
      <c r="O1591" s="1575"/>
      <c r="P1591" s="1575"/>
      <c r="Q1591" s="1532"/>
      <c r="R1591" s="1532"/>
      <c r="S1591" s="1532"/>
      <c r="T1591" s="1532"/>
      <c r="U1591" s="1532"/>
      <c r="V1591" s="1532"/>
      <c r="W1591" s="1532"/>
      <c r="X1591" s="1532"/>
      <c r="Y1591" s="1532"/>
      <c r="Z1591" s="1532"/>
      <c r="AA1591" s="1532"/>
      <c r="AB1591" s="1532"/>
    </row>
    <row r="1592">
      <c r="A1592" s="1714"/>
      <c r="B1592" s="701">
        <f t="shared" ref="B1592:G1592" si="1126">SUM(B1247,B1421,B1574)</f>
        <v>275</v>
      </c>
      <c r="C1592" s="701">
        <f t="shared" si="1126"/>
        <v>350</v>
      </c>
      <c r="D1592" s="701">
        <f t="shared" si="1126"/>
        <v>348</v>
      </c>
      <c r="E1592" s="701">
        <f t="shared" si="1126"/>
        <v>262</v>
      </c>
      <c r="F1592" s="701">
        <f t="shared" si="1126"/>
        <v>277</v>
      </c>
      <c r="G1592" s="701">
        <f t="shared" si="1126"/>
        <v>57</v>
      </c>
      <c r="H1592" s="693">
        <f>(H1574)</f>
        <v>6</v>
      </c>
      <c r="I1592" s="1830">
        <f>sum(B1592:H1592)</f>
        <v>1575</v>
      </c>
      <c r="J1592" s="1532"/>
      <c r="K1592" s="1575"/>
      <c r="L1592" s="1575"/>
      <c r="M1592" s="1575"/>
      <c r="N1592" s="1575"/>
      <c r="O1592" s="1575"/>
      <c r="P1592" s="1575"/>
      <c r="Q1592" s="1532"/>
      <c r="R1592" s="1532"/>
      <c r="S1592" s="1532"/>
      <c r="T1592" s="1532"/>
      <c r="U1592" s="1532"/>
      <c r="V1592" s="1532"/>
      <c r="W1592" s="1532"/>
      <c r="X1592" s="1532"/>
      <c r="Y1592" s="1532"/>
      <c r="Z1592" s="1532"/>
      <c r="AA1592" s="1532"/>
      <c r="AB1592" s="1532"/>
    </row>
    <row r="1593">
      <c r="A1593" s="1581"/>
      <c r="B1593" s="1580"/>
      <c r="C1593" s="1580"/>
      <c r="D1593" s="1580"/>
      <c r="E1593" s="1580"/>
      <c r="F1593" s="1580"/>
      <c r="G1593" s="1580"/>
      <c r="H1593" s="1575"/>
      <c r="I1593" s="1607"/>
      <c r="J1593" s="1582"/>
      <c r="K1593" s="1581"/>
      <c r="L1593" s="1581"/>
      <c r="M1593" s="1581"/>
      <c r="N1593" s="1581"/>
      <c r="O1593" s="1581"/>
      <c r="P1593" s="1581"/>
      <c r="Q1593" s="1582"/>
      <c r="R1593" s="1582"/>
      <c r="S1593" s="1582"/>
      <c r="T1593" s="1582"/>
      <c r="U1593" s="1582"/>
      <c r="V1593" s="1582"/>
      <c r="W1593" s="1582"/>
      <c r="X1593" s="1582"/>
      <c r="Y1593" s="1582"/>
      <c r="Z1593" s="1582"/>
      <c r="AA1593" s="1582"/>
      <c r="AB1593" s="1582"/>
    </row>
    <row r="1594">
      <c r="A1594" s="1831" t="s">
        <v>829</v>
      </c>
      <c r="B1594" s="1832" t="s">
        <v>864</v>
      </c>
      <c r="C1594" s="1832" t="s">
        <v>865</v>
      </c>
      <c r="D1594" s="1832" t="s">
        <v>866</v>
      </c>
      <c r="E1594" s="1832" t="s">
        <v>867</v>
      </c>
      <c r="F1594" s="1832" t="s">
        <v>868</v>
      </c>
      <c r="G1594" s="1832" t="s">
        <v>869</v>
      </c>
      <c r="H1594" s="1833" t="s">
        <v>9</v>
      </c>
      <c r="I1594" s="1834" t="s">
        <v>71</v>
      </c>
      <c r="J1594" s="1582"/>
      <c r="K1594" s="1835" t="s">
        <v>845</v>
      </c>
      <c r="L1594" s="1836"/>
      <c r="M1594" s="1836"/>
      <c r="N1594" s="1836"/>
      <c r="O1594" s="1836"/>
      <c r="P1594" s="1836"/>
      <c r="Q1594" s="1836"/>
      <c r="R1594" s="1836"/>
      <c r="S1594" s="1582"/>
      <c r="T1594" s="1582"/>
      <c r="U1594" s="1582"/>
      <c r="V1594" s="1582"/>
      <c r="W1594" s="1582"/>
      <c r="X1594" s="1582"/>
      <c r="Y1594" s="1582"/>
      <c r="Z1594" s="1582"/>
      <c r="AA1594" s="1582"/>
      <c r="AB1594" s="1582"/>
    </row>
    <row r="1595">
      <c r="A1595" s="1837" t="s">
        <v>845</v>
      </c>
      <c r="B1595" s="1838"/>
      <c r="C1595" s="1838"/>
      <c r="D1595" s="1838"/>
      <c r="E1595" s="1838"/>
      <c r="F1595" s="1838"/>
      <c r="G1595" s="1838"/>
      <c r="H1595" s="1839"/>
      <c r="I1595" s="1839"/>
      <c r="J1595" s="1887"/>
      <c r="K1595" s="1760" t="s">
        <v>773</v>
      </c>
      <c r="L1595" s="1761" t="s">
        <v>72</v>
      </c>
      <c r="M1595" s="1761" t="s">
        <v>13</v>
      </c>
      <c r="N1595" s="1762" t="s">
        <v>73</v>
      </c>
      <c r="O1595" s="1761" t="s">
        <v>13</v>
      </c>
      <c r="P1595" s="1762" t="s">
        <v>74</v>
      </c>
      <c r="Q1595" s="1762" t="s">
        <v>640</v>
      </c>
      <c r="R1595" s="1685" t="s">
        <v>592</v>
      </c>
      <c r="S1595" s="1582"/>
      <c r="T1595" s="1532"/>
      <c r="U1595" s="1532"/>
      <c r="V1595" s="1532"/>
      <c r="W1595" s="1532"/>
      <c r="X1595" s="1532"/>
      <c r="Y1595" s="1532"/>
      <c r="Z1595" s="1532"/>
      <c r="AA1595" s="1532"/>
      <c r="AB1595" s="1532"/>
    </row>
    <row r="1596">
      <c r="A1596" s="591" t="s">
        <v>475</v>
      </c>
      <c r="B1596" s="690">
        <v>1.0</v>
      </c>
      <c r="C1596" s="690">
        <v>3.0</v>
      </c>
      <c r="D1596" s="690">
        <v>1.0</v>
      </c>
      <c r="E1596" s="690">
        <v>0.0</v>
      </c>
      <c r="F1596" s="690">
        <v>0.0</v>
      </c>
      <c r="G1596" s="690">
        <v>0.0</v>
      </c>
      <c r="H1596" s="693">
        <f t="shared" ref="H1596:H1616" si="1127">SUM(B1596:G1596)</f>
        <v>5</v>
      </c>
      <c r="I1596" s="596">
        <f t="shared" ref="I1596:I1605" si="1128">(H1596/30)</f>
        <v>0.1666666667</v>
      </c>
      <c r="J1596" s="1888"/>
      <c r="K1596" s="591" t="s">
        <v>475</v>
      </c>
      <c r="L1596" s="692">
        <f t="shared" ref="L1596:L1600" si="1129">O1012</f>
        <v>24</v>
      </c>
      <c r="M1596" s="701">
        <f t="shared" ref="M1596:M1614" si="1130">(L1596-H1596)-R1596</f>
        <v>19</v>
      </c>
      <c r="N1596" s="692">
        <v>0.0</v>
      </c>
      <c r="O1596" s="701">
        <f t="shared" ref="O1596:O1614" si="1131">SUM(M1596,N1596)</f>
        <v>19</v>
      </c>
      <c r="P1596" s="1537"/>
      <c r="Q1596" s="1537"/>
      <c r="R1596" s="1537"/>
      <c r="S1596" s="1582"/>
      <c r="T1596" s="1582"/>
      <c r="U1596" s="1582"/>
      <c r="V1596" s="1582"/>
      <c r="W1596" s="1582"/>
      <c r="X1596" s="1582"/>
      <c r="Y1596" s="1582"/>
      <c r="Z1596" s="1582"/>
      <c r="AA1596" s="1582"/>
      <c r="AB1596" s="1582"/>
    </row>
    <row r="1597">
      <c r="A1597" s="591" t="s">
        <v>478</v>
      </c>
      <c r="B1597" s="690">
        <v>7.0</v>
      </c>
      <c r="C1597" s="690">
        <v>12.0</v>
      </c>
      <c r="D1597" s="690">
        <v>2.0</v>
      </c>
      <c r="E1597" s="690">
        <v>13.0</v>
      </c>
      <c r="F1597" s="690">
        <v>16.0</v>
      </c>
      <c r="G1597" s="690">
        <v>0.0</v>
      </c>
      <c r="H1597" s="693">
        <f t="shared" si="1127"/>
        <v>50</v>
      </c>
      <c r="I1597" s="596">
        <f t="shared" si="1128"/>
        <v>1.666666667</v>
      </c>
      <c r="J1597" s="1888"/>
      <c r="K1597" s="591" t="s">
        <v>478</v>
      </c>
      <c r="L1597" s="692">
        <f t="shared" si="1129"/>
        <v>83</v>
      </c>
      <c r="M1597" s="701">
        <f t="shared" si="1130"/>
        <v>33</v>
      </c>
      <c r="N1597" s="692">
        <v>40.0</v>
      </c>
      <c r="O1597" s="701">
        <f t="shared" si="1131"/>
        <v>73</v>
      </c>
      <c r="P1597" s="1537" t="s">
        <v>3</v>
      </c>
      <c r="Q1597" s="1533"/>
      <c r="R1597" s="1537"/>
      <c r="S1597" s="1582"/>
      <c r="T1597" s="1582"/>
      <c r="U1597" s="1582"/>
      <c r="V1597" s="1582"/>
      <c r="W1597" s="1582"/>
      <c r="X1597" s="1582"/>
      <c r="Y1597" s="1582"/>
      <c r="Z1597" s="1582"/>
      <c r="AA1597" s="1582"/>
      <c r="AB1597" s="1582"/>
    </row>
    <row r="1598">
      <c r="A1598" s="591" t="s">
        <v>585</v>
      </c>
      <c r="B1598" s="690">
        <v>0.0</v>
      </c>
      <c r="C1598" s="690">
        <v>7.0</v>
      </c>
      <c r="D1598" s="690">
        <v>4.0</v>
      </c>
      <c r="E1598" s="690">
        <v>7.0</v>
      </c>
      <c r="F1598" s="690">
        <v>4.0</v>
      </c>
      <c r="G1598" s="690">
        <v>0.0</v>
      </c>
      <c r="H1598" s="693">
        <f t="shared" si="1127"/>
        <v>22</v>
      </c>
      <c r="I1598" s="596">
        <f t="shared" si="1128"/>
        <v>0.7333333333</v>
      </c>
      <c r="J1598" s="1888"/>
      <c r="K1598" s="591" t="s">
        <v>585</v>
      </c>
      <c r="L1598" s="692">
        <f t="shared" si="1129"/>
        <v>25</v>
      </c>
      <c r="M1598" s="701">
        <f t="shared" si="1130"/>
        <v>3</v>
      </c>
      <c r="N1598" s="692">
        <v>20.0</v>
      </c>
      <c r="O1598" s="701">
        <f t="shared" si="1131"/>
        <v>23</v>
      </c>
      <c r="P1598" s="1537" t="s">
        <v>3</v>
      </c>
      <c r="Q1598" s="1723"/>
      <c r="R1598" s="1533"/>
      <c r="S1598" s="1582"/>
      <c r="T1598" s="1582"/>
      <c r="U1598" s="1582"/>
      <c r="V1598" s="1582"/>
      <c r="W1598" s="1582"/>
      <c r="X1598" s="1582"/>
      <c r="Y1598" s="1582"/>
      <c r="Z1598" s="1582"/>
      <c r="AA1598" s="1582"/>
      <c r="AB1598" s="1582"/>
    </row>
    <row r="1599">
      <c r="A1599" s="591" t="s">
        <v>668</v>
      </c>
      <c r="B1599" s="690">
        <v>0.0</v>
      </c>
      <c r="C1599" s="690">
        <v>0.0</v>
      </c>
      <c r="D1599" s="690">
        <v>3.0</v>
      </c>
      <c r="E1599" s="690">
        <v>0.0</v>
      </c>
      <c r="F1599" s="690">
        <v>4.0</v>
      </c>
      <c r="G1599" s="690">
        <v>0.0</v>
      </c>
      <c r="H1599" s="693">
        <f t="shared" si="1127"/>
        <v>7</v>
      </c>
      <c r="I1599" s="596">
        <f t="shared" si="1128"/>
        <v>0.2333333333</v>
      </c>
      <c r="J1599" s="1888"/>
      <c r="K1599" s="591" t="s">
        <v>668</v>
      </c>
      <c r="L1599" s="692">
        <f t="shared" si="1129"/>
        <v>32</v>
      </c>
      <c r="M1599" s="701">
        <f t="shared" si="1130"/>
        <v>25</v>
      </c>
      <c r="N1599" s="692">
        <v>0.0</v>
      </c>
      <c r="O1599" s="701">
        <f t="shared" si="1131"/>
        <v>25</v>
      </c>
      <c r="P1599" s="1723"/>
      <c r="Q1599" s="1724"/>
      <c r="R1599" s="1724"/>
      <c r="S1599" s="1582"/>
      <c r="T1599" s="1582"/>
      <c r="U1599" s="1582"/>
      <c r="V1599" s="1582"/>
      <c r="W1599" s="1582"/>
      <c r="X1599" s="1582"/>
      <c r="Y1599" s="1582"/>
      <c r="Z1599" s="1582"/>
      <c r="AA1599" s="1582"/>
      <c r="AB1599" s="1582"/>
    </row>
    <row r="1600">
      <c r="A1600" s="591" t="s">
        <v>614</v>
      </c>
      <c r="B1600" s="690">
        <v>2.0</v>
      </c>
      <c r="C1600" s="690">
        <v>4.0</v>
      </c>
      <c r="D1600" s="690">
        <v>0.0</v>
      </c>
      <c r="E1600" s="690">
        <v>1.0</v>
      </c>
      <c r="F1600" s="690">
        <v>4.0</v>
      </c>
      <c r="G1600" s="690">
        <v>0.0</v>
      </c>
      <c r="H1600" s="693">
        <f t="shared" si="1127"/>
        <v>11</v>
      </c>
      <c r="I1600" s="596">
        <f t="shared" si="1128"/>
        <v>0.3666666667</v>
      </c>
      <c r="J1600" s="1888"/>
      <c r="K1600" s="591" t="s">
        <v>614</v>
      </c>
      <c r="L1600" s="692">
        <f t="shared" si="1129"/>
        <v>35</v>
      </c>
      <c r="M1600" s="701">
        <f t="shared" si="1130"/>
        <v>24</v>
      </c>
      <c r="N1600" s="692">
        <v>0.0</v>
      </c>
      <c r="O1600" s="701">
        <f t="shared" si="1131"/>
        <v>24</v>
      </c>
      <c r="P1600" s="1723"/>
      <c r="Q1600" s="1723"/>
      <c r="R1600" s="1723"/>
      <c r="S1600" s="1582"/>
      <c r="T1600" s="1582"/>
      <c r="U1600" s="1582"/>
      <c r="V1600" s="1582"/>
      <c r="W1600" s="1582"/>
      <c r="X1600" s="1582"/>
      <c r="Y1600" s="1582"/>
      <c r="Z1600" s="1582"/>
      <c r="AA1600" s="1582"/>
      <c r="AB1600" s="1582"/>
    </row>
    <row r="1601">
      <c r="A1601" s="700" t="s">
        <v>700</v>
      </c>
      <c r="B1601" s="690">
        <v>3.0</v>
      </c>
      <c r="C1601" s="690">
        <v>10.0</v>
      </c>
      <c r="D1601" s="690">
        <v>19.0</v>
      </c>
      <c r="E1601" s="690">
        <v>0.0</v>
      </c>
      <c r="F1601" s="690">
        <v>7.0</v>
      </c>
      <c r="G1601" s="690">
        <v>0.0</v>
      </c>
      <c r="H1601" s="693">
        <f t="shared" si="1127"/>
        <v>39</v>
      </c>
      <c r="I1601" s="596">
        <f t="shared" si="1128"/>
        <v>1.3</v>
      </c>
      <c r="J1601" s="1888"/>
      <c r="K1601" s="700" t="s">
        <v>700</v>
      </c>
      <c r="L1601" s="692">
        <v>40.0</v>
      </c>
      <c r="M1601" s="701">
        <f t="shared" si="1130"/>
        <v>0</v>
      </c>
      <c r="N1601" s="692">
        <v>60.0</v>
      </c>
      <c r="O1601" s="701">
        <f t="shared" si="1131"/>
        <v>60</v>
      </c>
      <c r="P1601" s="1723" t="s">
        <v>2</v>
      </c>
      <c r="Q1601" s="1723"/>
      <c r="R1601" s="1723">
        <v>1.0</v>
      </c>
      <c r="S1601" s="1582"/>
      <c r="T1601" s="1582"/>
      <c r="U1601" s="1582"/>
      <c r="V1601" s="1582"/>
      <c r="W1601" s="1582"/>
      <c r="X1601" s="1582"/>
      <c r="Y1601" s="1582"/>
      <c r="Z1601" s="1582"/>
      <c r="AA1601" s="1582"/>
      <c r="AB1601" s="1582"/>
    </row>
    <row r="1602">
      <c r="A1602" s="591" t="s">
        <v>669</v>
      </c>
      <c r="B1602" s="690">
        <v>0.0</v>
      </c>
      <c r="C1602" s="690">
        <v>0.0</v>
      </c>
      <c r="D1602" s="690">
        <v>2.0</v>
      </c>
      <c r="E1602" s="690">
        <v>0.0</v>
      </c>
      <c r="F1602" s="690">
        <v>4.0</v>
      </c>
      <c r="G1602" s="690">
        <v>0.0</v>
      </c>
      <c r="H1602" s="693">
        <f t="shared" si="1127"/>
        <v>6</v>
      </c>
      <c r="I1602" s="596">
        <f t="shared" si="1128"/>
        <v>0.2</v>
      </c>
      <c r="J1602" s="1888"/>
      <c r="K1602" s="591" t="s">
        <v>669</v>
      </c>
      <c r="L1602" s="692">
        <f t="shared" ref="L1602:L1603" si="1132">O1018</f>
        <v>24</v>
      </c>
      <c r="M1602" s="701">
        <f t="shared" si="1130"/>
        <v>18</v>
      </c>
      <c r="N1602" s="692">
        <v>0.0</v>
      </c>
      <c r="O1602" s="701">
        <f t="shared" si="1131"/>
        <v>18</v>
      </c>
      <c r="P1602" s="1723"/>
      <c r="Q1602" s="1723"/>
      <c r="R1602" s="1724"/>
      <c r="S1602" s="1582"/>
      <c r="T1602" s="1582"/>
      <c r="U1602" s="1582"/>
      <c r="V1602" s="1582"/>
      <c r="W1602" s="1582"/>
      <c r="X1602" s="1582"/>
      <c r="Y1602" s="1582"/>
      <c r="Z1602" s="1582"/>
      <c r="AA1602" s="1582"/>
      <c r="AB1602" s="1582"/>
    </row>
    <row r="1603">
      <c r="A1603" s="591" t="s">
        <v>694</v>
      </c>
      <c r="B1603" s="690">
        <v>1.0</v>
      </c>
      <c r="C1603" s="690">
        <v>0.0</v>
      </c>
      <c r="D1603" s="690">
        <v>4.0</v>
      </c>
      <c r="E1603" s="690">
        <v>0.0</v>
      </c>
      <c r="F1603" s="690">
        <v>4.0</v>
      </c>
      <c r="G1603" s="690">
        <v>0.0</v>
      </c>
      <c r="H1603" s="693">
        <f t="shared" si="1127"/>
        <v>9</v>
      </c>
      <c r="I1603" s="596">
        <f t="shared" si="1128"/>
        <v>0.3</v>
      </c>
      <c r="J1603" s="1888"/>
      <c r="K1603" s="591" t="s">
        <v>694</v>
      </c>
      <c r="L1603" s="692">
        <f t="shared" si="1132"/>
        <v>40</v>
      </c>
      <c r="M1603" s="701">
        <f t="shared" si="1130"/>
        <v>31</v>
      </c>
      <c r="N1603" s="692">
        <v>0.0</v>
      </c>
      <c r="O1603" s="701">
        <f t="shared" si="1131"/>
        <v>31</v>
      </c>
      <c r="P1603" s="1723"/>
      <c r="Q1603" s="1723"/>
      <c r="R1603" s="1723"/>
      <c r="S1603" s="1582"/>
      <c r="T1603" s="1582"/>
      <c r="U1603" s="1582"/>
      <c r="V1603" s="1582"/>
      <c r="W1603" s="1582"/>
      <c r="X1603" s="1582"/>
      <c r="Y1603" s="1582"/>
      <c r="Z1603" s="1582"/>
      <c r="AA1603" s="1582"/>
      <c r="AB1603" s="1582"/>
    </row>
    <row r="1604">
      <c r="A1604" s="591" t="s">
        <v>671</v>
      </c>
      <c r="B1604" s="692">
        <v>5.0</v>
      </c>
      <c r="C1604" s="692">
        <v>4.0</v>
      </c>
      <c r="D1604" s="692">
        <v>6.0</v>
      </c>
      <c r="E1604" s="692">
        <v>3.0</v>
      </c>
      <c r="F1604" s="692">
        <v>0.0</v>
      </c>
      <c r="G1604" s="690">
        <v>0.0</v>
      </c>
      <c r="H1604" s="693">
        <f t="shared" si="1127"/>
        <v>18</v>
      </c>
      <c r="I1604" s="596">
        <f t="shared" si="1128"/>
        <v>0.6</v>
      </c>
      <c r="J1604" s="1888"/>
      <c r="K1604" s="591" t="s">
        <v>671</v>
      </c>
      <c r="L1604" s="692">
        <v>18.0</v>
      </c>
      <c r="M1604" s="701">
        <f t="shared" si="1130"/>
        <v>0</v>
      </c>
      <c r="N1604" s="692">
        <v>70.0</v>
      </c>
      <c r="O1604" s="701">
        <f t="shared" si="1131"/>
        <v>70</v>
      </c>
      <c r="P1604" s="1723" t="s">
        <v>2</v>
      </c>
      <c r="Q1604" s="1724"/>
      <c r="R1604" s="1724"/>
      <c r="S1604" s="1582"/>
      <c r="T1604" s="1582"/>
      <c r="U1604" s="1582"/>
      <c r="V1604" s="1582"/>
      <c r="W1604" s="1582"/>
      <c r="X1604" s="1582"/>
      <c r="Y1604" s="1582"/>
      <c r="Z1604" s="1582"/>
      <c r="AA1604" s="1582"/>
      <c r="AB1604" s="1582"/>
    </row>
    <row r="1605">
      <c r="A1605" s="591" t="s">
        <v>586</v>
      </c>
      <c r="B1605" s="692">
        <v>2.0</v>
      </c>
      <c r="C1605" s="692">
        <v>0.0</v>
      </c>
      <c r="D1605" s="692">
        <v>0.0</v>
      </c>
      <c r="E1605" s="692">
        <v>0.0</v>
      </c>
      <c r="F1605" s="692">
        <v>0.0</v>
      </c>
      <c r="G1605" s="690">
        <v>0.0</v>
      </c>
      <c r="H1605" s="693">
        <f t="shared" si="1127"/>
        <v>2</v>
      </c>
      <c r="I1605" s="596">
        <f t="shared" si="1128"/>
        <v>0.06666666667</v>
      </c>
      <c r="J1605" s="1888"/>
      <c r="K1605" s="591" t="s">
        <v>586</v>
      </c>
      <c r="L1605" s="692">
        <f t="shared" ref="L1605:L1607" si="1133">O1021</f>
        <v>17</v>
      </c>
      <c r="M1605" s="701">
        <f t="shared" si="1130"/>
        <v>15</v>
      </c>
      <c r="N1605" s="692">
        <v>0.0</v>
      </c>
      <c r="O1605" s="701">
        <f t="shared" si="1131"/>
        <v>15</v>
      </c>
      <c r="P1605" s="1892" t="s">
        <v>409</v>
      </c>
      <c r="Q1605" s="1723"/>
      <c r="R1605" s="1724"/>
      <c r="S1605" s="1532"/>
      <c r="T1605" s="1582"/>
      <c r="U1605" s="1582"/>
      <c r="V1605" s="1582"/>
      <c r="W1605" s="1582"/>
      <c r="X1605" s="1582"/>
      <c r="Y1605" s="1582"/>
      <c r="Z1605" s="1582"/>
      <c r="AA1605" s="1582"/>
      <c r="AB1605" s="1582"/>
    </row>
    <row r="1606">
      <c r="A1606" s="591" t="s">
        <v>701</v>
      </c>
      <c r="B1606" s="692">
        <v>5.0</v>
      </c>
      <c r="C1606" s="692">
        <v>3.0</v>
      </c>
      <c r="D1606" s="692">
        <v>2.0</v>
      </c>
      <c r="E1606" s="692">
        <v>0.0</v>
      </c>
      <c r="F1606" s="692">
        <v>0.0</v>
      </c>
      <c r="G1606" s="690">
        <v>0.0</v>
      </c>
      <c r="H1606" s="693">
        <f t="shared" si="1127"/>
        <v>10</v>
      </c>
      <c r="I1606" s="596">
        <f t="shared" ref="I1606:I1616" si="1134">(H1606/40)</f>
        <v>0.25</v>
      </c>
      <c r="J1606" s="1840"/>
      <c r="K1606" s="591" t="s">
        <v>701</v>
      </c>
      <c r="L1606" s="692">
        <f t="shared" si="1133"/>
        <v>11</v>
      </c>
      <c r="M1606" s="701">
        <f t="shared" si="1130"/>
        <v>1</v>
      </c>
      <c r="N1606" s="692">
        <v>25.0</v>
      </c>
      <c r="O1606" s="701">
        <f t="shared" si="1131"/>
        <v>26</v>
      </c>
      <c r="P1606" s="1723" t="s">
        <v>3</v>
      </c>
      <c r="Q1606" s="1723"/>
      <c r="R1606" s="1723"/>
      <c r="S1606" s="1582"/>
      <c r="T1606" s="1582"/>
      <c r="U1606" s="1582"/>
      <c r="V1606" s="1582"/>
      <c r="W1606" s="1582"/>
      <c r="X1606" s="1582"/>
      <c r="Y1606" s="1582"/>
      <c r="Z1606" s="1582"/>
      <c r="AA1606" s="1582"/>
      <c r="AB1606" s="1582"/>
    </row>
    <row r="1607">
      <c r="A1607" s="591" t="s">
        <v>699</v>
      </c>
      <c r="B1607" s="692">
        <v>0.0</v>
      </c>
      <c r="C1607" s="692">
        <v>0.0</v>
      </c>
      <c r="D1607" s="692">
        <v>0.0</v>
      </c>
      <c r="E1607" s="692">
        <v>2.0</v>
      </c>
      <c r="F1607" s="692">
        <v>5.0</v>
      </c>
      <c r="G1607" s="690">
        <v>0.0</v>
      </c>
      <c r="H1607" s="693">
        <f t="shared" si="1127"/>
        <v>7</v>
      </c>
      <c r="I1607" s="596">
        <f t="shared" si="1134"/>
        <v>0.175</v>
      </c>
      <c r="J1607" s="1840"/>
      <c r="K1607" s="591" t="s">
        <v>699</v>
      </c>
      <c r="L1607" s="692">
        <f t="shared" si="1133"/>
        <v>23</v>
      </c>
      <c r="M1607" s="701">
        <f t="shared" si="1130"/>
        <v>16</v>
      </c>
      <c r="N1607" s="692">
        <v>0.0</v>
      </c>
      <c r="O1607" s="701">
        <f t="shared" si="1131"/>
        <v>16</v>
      </c>
      <c r="P1607" s="1724"/>
      <c r="Q1607" s="1724"/>
      <c r="R1607" s="1724"/>
      <c r="S1607" s="1582"/>
      <c r="T1607" s="1582"/>
      <c r="U1607" s="1582"/>
      <c r="V1607" s="1582"/>
      <c r="W1607" s="1582"/>
      <c r="X1607" s="1582"/>
      <c r="Y1607" s="1582"/>
      <c r="Z1607" s="1582"/>
      <c r="AA1607" s="1582"/>
      <c r="AB1607" s="1582"/>
    </row>
    <row r="1608">
      <c r="A1608" s="700" t="s">
        <v>779</v>
      </c>
      <c r="B1608" s="692">
        <v>6.0</v>
      </c>
      <c r="C1608" s="692">
        <v>6.0</v>
      </c>
      <c r="D1608" s="692">
        <v>9.0</v>
      </c>
      <c r="E1608" s="692">
        <v>14.0</v>
      </c>
      <c r="F1608" s="692">
        <v>7.0</v>
      </c>
      <c r="G1608" s="690">
        <v>0.0</v>
      </c>
      <c r="H1608" s="693">
        <f t="shared" si="1127"/>
        <v>42</v>
      </c>
      <c r="I1608" s="596">
        <f t="shared" si="1134"/>
        <v>1.05</v>
      </c>
      <c r="J1608" s="1840"/>
      <c r="K1608" s="700" t="s">
        <v>779</v>
      </c>
      <c r="L1608" s="692">
        <v>42.0</v>
      </c>
      <c r="M1608" s="701">
        <f t="shared" si="1130"/>
        <v>0</v>
      </c>
      <c r="N1608" s="692">
        <v>40.0</v>
      </c>
      <c r="O1608" s="701">
        <f t="shared" si="1131"/>
        <v>40</v>
      </c>
      <c r="P1608" s="1723" t="s">
        <v>3</v>
      </c>
      <c r="Q1608" s="1724"/>
      <c r="R1608" s="1724"/>
      <c r="S1608" s="1582"/>
      <c r="T1608" s="1582"/>
      <c r="U1608" s="1582"/>
      <c r="V1608" s="1582"/>
      <c r="W1608" s="1582"/>
      <c r="X1608" s="1582"/>
      <c r="Y1608" s="1582"/>
      <c r="Z1608" s="1582"/>
      <c r="AA1608" s="1582"/>
      <c r="AB1608" s="1582"/>
    </row>
    <row r="1609">
      <c r="A1609" s="700" t="s">
        <v>780</v>
      </c>
      <c r="B1609" s="692">
        <v>0.0</v>
      </c>
      <c r="C1609" s="692">
        <v>1.0</v>
      </c>
      <c r="D1609" s="692">
        <v>7.0</v>
      </c>
      <c r="E1609" s="692">
        <v>0.0</v>
      </c>
      <c r="F1609" s="692">
        <v>2.0</v>
      </c>
      <c r="G1609" s="690">
        <v>0.0</v>
      </c>
      <c r="H1609" s="693">
        <f t="shared" si="1127"/>
        <v>10</v>
      </c>
      <c r="I1609" s="596">
        <f t="shared" si="1134"/>
        <v>0.25</v>
      </c>
      <c r="J1609" s="1840"/>
      <c r="K1609" s="700" t="s">
        <v>780</v>
      </c>
      <c r="L1609" s="692">
        <f t="shared" ref="L1609:L1612" si="1135">O1025</f>
        <v>12</v>
      </c>
      <c r="M1609" s="701">
        <f t="shared" si="1130"/>
        <v>2</v>
      </c>
      <c r="N1609" s="692">
        <v>0.0</v>
      </c>
      <c r="O1609" s="701">
        <f t="shared" si="1131"/>
        <v>2</v>
      </c>
      <c r="P1609" s="1723" t="s">
        <v>4</v>
      </c>
      <c r="Q1609" s="1724"/>
      <c r="R1609" s="1724"/>
      <c r="S1609" s="1893" t="s">
        <v>870</v>
      </c>
      <c r="T1609" s="1582"/>
      <c r="U1609" s="1582"/>
      <c r="V1609" s="1582"/>
      <c r="W1609" s="1582"/>
      <c r="X1609" s="1582"/>
      <c r="Y1609" s="1582"/>
      <c r="Z1609" s="1582"/>
      <c r="AA1609" s="1582"/>
      <c r="AB1609" s="1582"/>
    </row>
    <row r="1610">
      <c r="A1610" s="700" t="s">
        <v>835</v>
      </c>
      <c r="B1610" s="692">
        <v>0.0</v>
      </c>
      <c r="C1610" s="692">
        <v>0.0</v>
      </c>
      <c r="D1610" s="692">
        <v>0.0</v>
      </c>
      <c r="E1610" s="692">
        <v>0.0</v>
      </c>
      <c r="F1610" s="692">
        <v>0.0</v>
      </c>
      <c r="G1610" s="690">
        <v>0.0</v>
      </c>
      <c r="H1610" s="693">
        <f t="shared" si="1127"/>
        <v>0</v>
      </c>
      <c r="I1610" s="596">
        <f t="shared" si="1134"/>
        <v>0</v>
      </c>
      <c r="J1610" s="1840"/>
      <c r="K1610" s="700" t="s">
        <v>836</v>
      </c>
      <c r="L1610" s="692">
        <f t="shared" si="1135"/>
        <v>15</v>
      </c>
      <c r="M1610" s="701">
        <f t="shared" si="1130"/>
        <v>15</v>
      </c>
      <c r="N1610" s="692">
        <v>0.0</v>
      </c>
      <c r="O1610" s="701">
        <f t="shared" si="1131"/>
        <v>15</v>
      </c>
      <c r="P1610" s="1724"/>
      <c r="Q1610" s="1724"/>
      <c r="R1610" s="1724"/>
      <c r="S1610" s="1582"/>
      <c r="T1610" s="1582"/>
      <c r="U1610" s="1582"/>
      <c r="V1610" s="1582"/>
      <c r="W1610" s="1582"/>
      <c r="X1610" s="1582"/>
      <c r="Y1610" s="1582"/>
      <c r="Z1610" s="1582"/>
      <c r="AA1610" s="1582"/>
      <c r="AB1610" s="1582"/>
    </row>
    <row r="1611">
      <c r="A1611" s="700" t="s">
        <v>837</v>
      </c>
      <c r="B1611" s="692">
        <v>0.0</v>
      </c>
      <c r="C1611" s="692">
        <v>0.0</v>
      </c>
      <c r="D1611" s="692">
        <v>0.0</v>
      </c>
      <c r="E1611" s="692">
        <v>0.0</v>
      </c>
      <c r="F1611" s="692">
        <v>0.0</v>
      </c>
      <c r="G1611" s="690">
        <v>0.0</v>
      </c>
      <c r="H1611" s="693">
        <f t="shared" si="1127"/>
        <v>0</v>
      </c>
      <c r="I1611" s="596">
        <f t="shared" si="1134"/>
        <v>0</v>
      </c>
      <c r="J1611" s="1840"/>
      <c r="K1611" s="700" t="s">
        <v>837</v>
      </c>
      <c r="L1611" s="692">
        <f t="shared" si="1135"/>
        <v>15</v>
      </c>
      <c r="M1611" s="701">
        <f t="shared" si="1130"/>
        <v>15</v>
      </c>
      <c r="N1611" s="692">
        <v>0.0</v>
      </c>
      <c r="O1611" s="701">
        <f t="shared" si="1131"/>
        <v>15</v>
      </c>
      <c r="P1611" s="1892" t="s">
        <v>871</v>
      </c>
      <c r="Q1611" s="1724"/>
      <c r="R1611" s="1724"/>
      <c r="S1611" s="1582"/>
      <c r="T1611" s="1582"/>
      <c r="U1611" s="1582"/>
      <c r="V1611" s="1582"/>
      <c r="W1611" s="1582"/>
      <c r="X1611" s="1582"/>
      <c r="Y1611" s="1582"/>
      <c r="Z1611" s="1582"/>
      <c r="AA1611" s="1582"/>
      <c r="AB1611" s="1582"/>
    </row>
    <row r="1612">
      <c r="A1612" s="700" t="s">
        <v>705</v>
      </c>
      <c r="B1612" s="692">
        <v>0.0</v>
      </c>
      <c r="C1612" s="692">
        <v>0.0</v>
      </c>
      <c r="D1612" s="692">
        <v>3.0</v>
      </c>
      <c r="E1612" s="692">
        <v>8.0</v>
      </c>
      <c r="F1612" s="692">
        <v>4.0</v>
      </c>
      <c r="G1612" s="690">
        <v>0.0</v>
      </c>
      <c r="H1612" s="693">
        <f t="shared" si="1127"/>
        <v>15</v>
      </c>
      <c r="I1612" s="596">
        <f t="shared" si="1134"/>
        <v>0.375</v>
      </c>
      <c r="J1612" s="1840"/>
      <c r="K1612" s="700" t="s">
        <v>705</v>
      </c>
      <c r="L1612" s="692">
        <f t="shared" si="1135"/>
        <v>15</v>
      </c>
      <c r="M1612" s="701">
        <f t="shared" si="1130"/>
        <v>0</v>
      </c>
      <c r="N1612" s="692">
        <v>35.0</v>
      </c>
      <c r="O1612" s="701">
        <f t="shared" si="1131"/>
        <v>35</v>
      </c>
      <c r="P1612" s="1724"/>
      <c r="Q1612" s="1724"/>
      <c r="R1612" s="1724"/>
      <c r="S1612" s="1582"/>
      <c r="T1612" s="1582"/>
      <c r="U1612" s="1582"/>
      <c r="V1612" s="1582"/>
      <c r="W1612" s="1582"/>
      <c r="X1612" s="1582"/>
      <c r="Y1612" s="1582"/>
      <c r="Z1612" s="1582"/>
      <c r="AA1612" s="1582"/>
      <c r="AB1612" s="1582"/>
    </row>
    <row r="1613">
      <c r="A1613" s="700" t="s">
        <v>872</v>
      </c>
      <c r="B1613" s="692">
        <v>0.0</v>
      </c>
      <c r="C1613" s="692">
        <v>0.0</v>
      </c>
      <c r="D1613" s="692">
        <v>0.0</v>
      </c>
      <c r="E1613" s="692">
        <v>0.0</v>
      </c>
      <c r="F1613" s="692">
        <v>0.0</v>
      </c>
      <c r="G1613" s="690">
        <v>0.0</v>
      </c>
      <c r="H1613" s="693">
        <f t="shared" si="1127"/>
        <v>0</v>
      </c>
      <c r="I1613" s="596">
        <f t="shared" si="1134"/>
        <v>0</v>
      </c>
      <c r="J1613" s="1840"/>
      <c r="K1613" s="700" t="s">
        <v>872</v>
      </c>
      <c r="L1613" s="692">
        <v>0.0</v>
      </c>
      <c r="M1613" s="701">
        <f t="shared" si="1130"/>
        <v>0</v>
      </c>
      <c r="N1613" s="692">
        <v>15.0</v>
      </c>
      <c r="O1613" s="701">
        <f t="shared" si="1131"/>
        <v>15</v>
      </c>
      <c r="P1613" s="1724"/>
      <c r="Q1613" s="1724"/>
      <c r="R1613" s="1724"/>
      <c r="S1613" s="1582"/>
      <c r="T1613" s="1582"/>
      <c r="U1613" s="1582"/>
      <c r="V1613" s="1582"/>
      <c r="W1613" s="1582"/>
      <c r="X1613" s="1582"/>
      <c r="Y1613" s="1582"/>
      <c r="Z1613" s="1582"/>
      <c r="AA1613" s="1582"/>
      <c r="AB1613" s="1582"/>
    </row>
    <row r="1614">
      <c r="A1614" s="700" t="s">
        <v>873</v>
      </c>
      <c r="B1614" s="692">
        <v>0.0</v>
      </c>
      <c r="C1614" s="692">
        <v>0.0</v>
      </c>
      <c r="D1614" s="692">
        <v>0.0</v>
      </c>
      <c r="E1614" s="692">
        <v>0.0</v>
      </c>
      <c r="F1614" s="692">
        <v>0.0</v>
      </c>
      <c r="G1614" s="690">
        <v>0.0</v>
      </c>
      <c r="H1614" s="693">
        <f t="shared" si="1127"/>
        <v>0</v>
      </c>
      <c r="I1614" s="596">
        <f t="shared" si="1134"/>
        <v>0</v>
      </c>
      <c r="J1614" s="1840"/>
      <c r="K1614" s="700" t="s">
        <v>873</v>
      </c>
      <c r="L1614" s="692">
        <v>0.0</v>
      </c>
      <c r="M1614" s="701">
        <f t="shared" si="1130"/>
        <v>0</v>
      </c>
      <c r="N1614" s="692">
        <v>15.0</v>
      </c>
      <c r="O1614" s="701">
        <f t="shared" si="1131"/>
        <v>15</v>
      </c>
      <c r="P1614" s="1724"/>
      <c r="Q1614" s="1724"/>
      <c r="R1614" s="1724"/>
      <c r="S1614" s="1582"/>
      <c r="T1614" s="1582"/>
      <c r="U1614" s="1582"/>
      <c r="V1614" s="1582"/>
      <c r="W1614" s="1582"/>
      <c r="X1614" s="1582"/>
      <c r="Y1614" s="1582"/>
      <c r="Z1614" s="1582"/>
      <c r="AA1614" s="1582"/>
      <c r="AB1614" s="1582"/>
    </row>
    <row r="1615">
      <c r="A1615" s="700" t="s">
        <v>274</v>
      </c>
      <c r="B1615" s="692">
        <v>0.0</v>
      </c>
      <c r="C1615" s="692">
        <v>0.0</v>
      </c>
      <c r="D1615" s="692">
        <v>0.0</v>
      </c>
      <c r="E1615" s="692">
        <v>0.0</v>
      </c>
      <c r="F1615" s="692">
        <v>0.0</v>
      </c>
      <c r="G1615" s="690">
        <v>0.0</v>
      </c>
      <c r="H1615" s="693">
        <f t="shared" si="1127"/>
        <v>0</v>
      </c>
      <c r="I1615" s="596">
        <f t="shared" si="1134"/>
        <v>0</v>
      </c>
      <c r="J1615" s="1840"/>
      <c r="K1615" s="700" t="s">
        <v>274</v>
      </c>
      <c r="L1615" s="692">
        <v>0.0</v>
      </c>
      <c r="M1615" s="692">
        <v>0.0</v>
      </c>
      <c r="N1615" s="692">
        <v>0.0</v>
      </c>
      <c r="O1615" s="692">
        <v>0.0</v>
      </c>
      <c r="P1615" s="1724"/>
      <c r="Q1615" s="1724"/>
      <c r="R1615" s="1724"/>
      <c r="S1615" s="1582"/>
      <c r="T1615" s="1582"/>
      <c r="U1615" s="1582"/>
      <c r="V1615" s="1582"/>
      <c r="W1615" s="1582"/>
      <c r="X1615" s="1582"/>
      <c r="Y1615" s="1582"/>
      <c r="Z1615" s="1582"/>
      <c r="AA1615" s="1582"/>
      <c r="AB1615" s="1582"/>
    </row>
    <row r="1616">
      <c r="A1616" s="591" t="s">
        <v>674</v>
      </c>
      <c r="B1616" s="692">
        <v>2.0</v>
      </c>
      <c r="C1616" s="692">
        <v>1.0</v>
      </c>
      <c r="D1616" s="692">
        <v>0.0</v>
      </c>
      <c r="E1616" s="692">
        <v>0.0</v>
      </c>
      <c r="F1616" s="692">
        <v>2.0</v>
      </c>
      <c r="G1616" s="690">
        <v>0.0</v>
      </c>
      <c r="H1616" s="693">
        <f t="shared" si="1127"/>
        <v>5</v>
      </c>
      <c r="I1616" s="596">
        <f t="shared" si="1134"/>
        <v>0.125</v>
      </c>
      <c r="J1616" s="575"/>
      <c r="K1616" s="591" t="s">
        <v>674</v>
      </c>
      <c r="L1616" s="692">
        <v>6.0</v>
      </c>
      <c r="M1616" s="701">
        <f>(L1616-H1616)-R1616</f>
        <v>1</v>
      </c>
      <c r="N1616" s="692">
        <v>0.0</v>
      </c>
      <c r="O1616" s="701">
        <f>sum(M1616,N1616)</f>
        <v>1</v>
      </c>
      <c r="P1616" s="1595"/>
      <c r="Q1616" s="1595"/>
      <c r="R1616" s="1595"/>
      <c r="S1616" s="1582"/>
      <c r="T1616" s="1582"/>
      <c r="U1616" s="1582"/>
      <c r="V1616" s="1582"/>
      <c r="W1616" s="1582"/>
      <c r="X1616" s="1582"/>
      <c r="Y1616" s="1582"/>
      <c r="Z1616" s="1582"/>
      <c r="AA1616" s="1582"/>
      <c r="AB1616" s="1582"/>
    </row>
    <row r="1617">
      <c r="A1617" s="1774"/>
      <c r="B1617" s="1775"/>
      <c r="C1617" s="1775"/>
      <c r="D1617" s="1775"/>
      <c r="E1617" s="1775"/>
      <c r="F1617" s="1775"/>
      <c r="G1617" s="1775"/>
      <c r="H1617" s="1775"/>
      <c r="I1617" s="1775"/>
      <c r="J1617" s="1889"/>
      <c r="K1617" s="1774"/>
      <c r="L1617" s="1775"/>
      <c r="M1617" s="1775"/>
      <c r="N1617" s="1775"/>
      <c r="O1617" s="1775"/>
      <c r="P1617" s="1775"/>
      <c r="Q1617" s="1775"/>
      <c r="R1617" s="1775"/>
      <c r="S1617" s="1532"/>
      <c r="T1617" s="1582"/>
      <c r="U1617" s="1582"/>
      <c r="V1617" s="1582"/>
      <c r="W1617" s="1582"/>
      <c r="X1617" s="1582"/>
      <c r="Y1617" s="1582"/>
      <c r="Z1617" s="1582"/>
      <c r="AA1617" s="1582"/>
      <c r="AB1617" s="1582"/>
    </row>
    <row r="1618">
      <c r="A1618" s="1829" t="s">
        <v>9</v>
      </c>
      <c r="B1618" s="1829">
        <f t="shared" ref="B1618:H1618" si="1136">SUM(B1596:B1616)</f>
        <v>34</v>
      </c>
      <c r="C1618" s="1829">
        <f t="shared" si="1136"/>
        <v>51</v>
      </c>
      <c r="D1618" s="1829">
        <f t="shared" si="1136"/>
        <v>62</v>
      </c>
      <c r="E1618" s="1829">
        <f t="shared" si="1136"/>
        <v>48</v>
      </c>
      <c r="F1618" s="1829">
        <f t="shared" si="1136"/>
        <v>63</v>
      </c>
      <c r="G1618" s="1829">
        <f t="shared" si="1136"/>
        <v>0</v>
      </c>
      <c r="H1618" s="1829">
        <f t="shared" si="1136"/>
        <v>258</v>
      </c>
      <c r="I1618" s="1829"/>
      <c r="J1618" s="575"/>
      <c r="K1618" s="1835" t="s">
        <v>9</v>
      </c>
      <c r="L1618" s="1829">
        <f t="shared" ref="L1618:R1618" si="1137">SUM(L1596:L1616)</f>
        <v>477</v>
      </c>
      <c r="M1618" s="1829">
        <f t="shared" si="1137"/>
        <v>218</v>
      </c>
      <c r="N1618" s="1829">
        <f t="shared" si="1137"/>
        <v>320</v>
      </c>
      <c r="O1618" s="1829">
        <f t="shared" si="1137"/>
        <v>538</v>
      </c>
      <c r="P1618" s="1829">
        <f t="shared" si="1137"/>
        <v>0</v>
      </c>
      <c r="Q1618" s="1829">
        <f t="shared" si="1137"/>
        <v>0</v>
      </c>
      <c r="R1618" s="1829">
        <f t="shared" si="1137"/>
        <v>1</v>
      </c>
      <c r="S1618" s="1582"/>
      <c r="T1618" s="1582"/>
      <c r="U1618" s="1582"/>
      <c r="V1618" s="1582"/>
      <c r="W1618" s="1582"/>
      <c r="X1618" s="1582"/>
      <c r="Y1618" s="1582"/>
      <c r="Z1618" s="1582"/>
      <c r="AA1618" s="1582"/>
      <c r="AB1618" s="1582"/>
    </row>
    <row r="1619">
      <c r="A1619" s="428"/>
      <c r="B1619" s="1842"/>
      <c r="C1619" s="1842"/>
      <c r="D1619" s="1842"/>
      <c r="E1619" s="1842"/>
      <c r="F1619" s="1843"/>
      <c r="G1619" s="1532"/>
      <c r="H1619" s="1844"/>
      <c r="I1619" s="1845"/>
      <c r="J1619" s="428"/>
      <c r="K1619" s="428"/>
      <c r="L1619" s="1843"/>
      <c r="M1619" s="1843"/>
      <c r="N1619" s="1842"/>
      <c r="O1619" s="1843"/>
      <c r="P1619" s="787"/>
      <c r="Q1619" s="787"/>
      <c r="R1619" s="787"/>
      <c r="S1619" s="1582"/>
      <c r="T1619" s="1582"/>
      <c r="U1619" s="1582"/>
      <c r="V1619" s="1582"/>
      <c r="W1619" s="1582"/>
      <c r="X1619" s="1582"/>
      <c r="Y1619" s="1582"/>
      <c r="Z1619" s="1582"/>
      <c r="AA1619" s="1582"/>
      <c r="AB1619" s="1582"/>
    </row>
    <row r="1620">
      <c r="A1620" s="1829" t="s">
        <v>123</v>
      </c>
      <c r="B1620" s="1834" t="s">
        <v>2</v>
      </c>
      <c r="C1620" s="1834" t="s">
        <v>3</v>
      </c>
      <c r="D1620" s="1834" t="s">
        <v>4</v>
      </c>
      <c r="E1620" s="1834" t="s">
        <v>5</v>
      </c>
      <c r="F1620" s="1834" t="s">
        <v>6</v>
      </c>
      <c r="G1620" s="1834" t="s">
        <v>7</v>
      </c>
      <c r="H1620" s="1829" t="s">
        <v>9</v>
      </c>
      <c r="I1620" s="1575"/>
      <c r="J1620" s="649"/>
      <c r="K1620" s="428"/>
      <c r="L1620" s="1843"/>
      <c r="M1620" s="1843"/>
      <c r="N1620" s="1842"/>
      <c r="O1620" s="1843"/>
      <c r="P1620" s="787"/>
      <c r="Q1620" s="787"/>
      <c r="R1620" s="787"/>
      <c r="S1620" s="1532"/>
      <c r="T1620" s="1532"/>
      <c r="U1620" s="1532"/>
      <c r="V1620" s="1532"/>
      <c r="W1620" s="1532"/>
      <c r="X1620" s="1532"/>
      <c r="Y1620" s="1532"/>
      <c r="Z1620" s="1532"/>
      <c r="AA1620" s="1532"/>
      <c r="AB1620" s="1532"/>
    </row>
    <row r="1621">
      <c r="A1621" s="1714" t="s">
        <v>124</v>
      </c>
      <c r="B1621" s="701">
        <f t="shared" ref="B1621:G1621" si="1138">SUM(B1618)</f>
        <v>34</v>
      </c>
      <c r="C1621" s="701">
        <f t="shared" si="1138"/>
        <v>51</v>
      </c>
      <c r="D1621" s="701">
        <f t="shared" si="1138"/>
        <v>62</v>
      </c>
      <c r="E1621" s="701">
        <f t="shared" si="1138"/>
        <v>48</v>
      </c>
      <c r="F1621" s="701">
        <f t="shared" si="1138"/>
        <v>63</v>
      </c>
      <c r="G1621" s="701">
        <f t="shared" si="1138"/>
        <v>0</v>
      </c>
      <c r="H1621" s="693">
        <f t="shared" ref="H1621:H1622" si="1140">SUM(B1621:G1621)</f>
        <v>258</v>
      </c>
      <c r="I1621" s="1575"/>
      <c r="J1621" s="1532"/>
      <c r="K1621" s="428"/>
      <c r="L1621" s="1843"/>
      <c r="M1621" s="1843"/>
      <c r="N1621" s="1842"/>
      <c r="O1621" s="1843"/>
      <c r="P1621" s="787"/>
      <c r="Q1621" s="787"/>
      <c r="R1621" s="787"/>
      <c r="S1621" s="1582"/>
      <c r="T1621" s="1532"/>
      <c r="U1621" s="1532"/>
      <c r="V1621" s="1532"/>
      <c r="W1621" s="1532"/>
      <c r="X1621" s="1532"/>
      <c r="Y1621" s="1532"/>
      <c r="Z1621" s="1532"/>
      <c r="AA1621" s="1532"/>
      <c r="AB1621" s="1532"/>
    </row>
    <row r="1622">
      <c r="A1622" s="591" t="s">
        <v>126</v>
      </c>
      <c r="B1622" s="1778">
        <f t="shared" ref="B1622:G1622" si="1139">(B1621*10.01)</f>
        <v>340.34</v>
      </c>
      <c r="C1622" s="1778">
        <f t="shared" si="1139"/>
        <v>510.51</v>
      </c>
      <c r="D1622" s="1778">
        <f t="shared" si="1139"/>
        <v>620.62</v>
      </c>
      <c r="E1622" s="1778">
        <f t="shared" si="1139"/>
        <v>480.48</v>
      </c>
      <c r="F1622" s="1778">
        <f t="shared" si="1139"/>
        <v>630.63</v>
      </c>
      <c r="G1622" s="1778">
        <f t="shared" si="1139"/>
        <v>0</v>
      </c>
      <c r="H1622" s="1798">
        <f t="shared" si="1140"/>
        <v>2582.58</v>
      </c>
      <c r="I1622" s="1580"/>
      <c r="J1622" s="1582"/>
      <c r="K1622" s="428"/>
      <c r="L1622" s="1843"/>
      <c r="M1622" s="1843"/>
      <c r="N1622" s="1842"/>
      <c r="O1622" s="1843"/>
      <c r="P1622" s="787"/>
      <c r="Q1622" s="787"/>
      <c r="R1622" s="787"/>
      <c r="S1622" s="1582"/>
      <c r="T1622" s="1582"/>
      <c r="U1622" s="1582"/>
      <c r="V1622" s="1582"/>
      <c r="W1622" s="1582"/>
      <c r="X1622" s="1582"/>
      <c r="Y1622" s="1582"/>
      <c r="Z1622" s="1582"/>
      <c r="AA1622" s="1582"/>
      <c r="AB1622" s="1582"/>
    </row>
    <row r="1623">
      <c r="A1623" s="1791" t="s">
        <v>9</v>
      </c>
      <c r="B1623" s="1758">
        <f t="shared" ref="B1623:G1623" si="1141">sum(B1622)</f>
        <v>340.34</v>
      </c>
      <c r="C1623" s="1758">
        <f t="shared" si="1141"/>
        <v>510.51</v>
      </c>
      <c r="D1623" s="1758">
        <f t="shared" si="1141"/>
        <v>620.62</v>
      </c>
      <c r="E1623" s="1758">
        <f t="shared" si="1141"/>
        <v>480.48</v>
      </c>
      <c r="F1623" s="1758">
        <f t="shared" si="1141"/>
        <v>630.63</v>
      </c>
      <c r="G1623" s="1758">
        <f t="shared" si="1141"/>
        <v>0</v>
      </c>
      <c r="H1623" s="1758">
        <f>sum(B1623:G1623)</f>
        <v>2582.58</v>
      </c>
      <c r="I1623" s="1580"/>
      <c r="J1623" s="1582"/>
      <c r="K1623" s="428"/>
      <c r="L1623" s="1843"/>
      <c r="M1623" s="1843"/>
      <c r="N1623" s="1842"/>
      <c r="O1623" s="1843"/>
      <c r="P1623" s="787"/>
      <c r="Q1623" s="787"/>
      <c r="R1623" s="787"/>
      <c r="S1623" s="1582"/>
      <c r="T1623" s="1582"/>
      <c r="U1623" s="1582"/>
      <c r="V1623" s="1582"/>
      <c r="W1623" s="1582"/>
      <c r="X1623" s="1582"/>
      <c r="Y1623" s="1582"/>
      <c r="Z1623" s="1582"/>
      <c r="AA1623" s="1582"/>
      <c r="AB1623" s="1582"/>
    </row>
    <row r="1624">
      <c r="A1624" s="428"/>
      <c r="B1624" s="1842"/>
      <c r="C1624" s="1842"/>
      <c r="D1624" s="1842"/>
      <c r="E1624" s="1842"/>
      <c r="F1624" s="1843"/>
      <c r="G1624" s="1532"/>
      <c r="H1624" s="1844"/>
      <c r="I1624" s="1845"/>
      <c r="J1624" s="1582"/>
      <c r="K1624" s="428"/>
      <c r="L1624" s="1843"/>
      <c r="M1624" s="1843"/>
      <c r="N1624" s="1842"/>
      <c r="O1624" s="1843"/>
      <c r="P1624" s="787"/>
      <c r="Q1624" s="787"/>
      <c r="R1624" s="787"/>
      <c r="S1624" s="1582"/>
      <c r="T1624" s="1582"/>
      <c r="U1624" s="1582"/>
      <c r="V1624" s="1582"/>
      <c r="W1624" s="1582"/>
      <c r="X1624" s="1582"/>
      <c r="Y1624" s="1582"/>
      <c r="Z1624" s="1582"/>
      <c r="AA1624" s="1582"/>
      <c r="AB1624" s="1582"/>
    </row>
    <row r="1625">
      <c r="A1625" s="1588" t="s">
        <v>838</v>
      </c>
      <c r="B1625" s="1842"/>
      <c r="C1625" s="1842"/>
      <c r="D1625" s="1842"/>
      <c r="E1625" s="1842"/>
      <c r="F1625" s="1843"/>
      <c r="G1625" s="1834" t="s">
        <v>35</v>
      </c>
      <c r="H1625" s="1833" t="s">
        <v>36</v>
      </c>
      <c r="I1625" s="1842"/>
      <c r="J1625" s="1582"/>
      <c r="K1625" s="428"/>
      <c r="L1625" s="1843"/>
      <c r="M1625" s="1843"/>
      <c r="N1625" s="1842"/>
      <c r="O1625" s="1843"/>
      <c r="P1625" s="787"/>
      <c r="Q1625" s="787"/>
      <c r="R1625" s="787"/>
      <c r="S1625" s="1582"/>
      <c r="T1625" s="1582"/>
      <c r="U1625" s="1582"/>
      <c r="V1625" s="1582"/>
      <c r="W1625" s="1582"/>
      <c r="X1625" s="1582"/>
      <c r="Y1625" s="1582"/>
      <c r="Z1625" s="1582"/>
      <c r="AA1625" s="1582"/>
      <c r="AB1625" s="1582"/>
    </row>
    <row r="1626">
      <c r="A1626" s="428"/>
      <c r="B1626" s="1842"/>
      <c r="C1626" s="1842"/>
      <c r="D1626" s="1842"/>
      <c r="E1626" s="1842"/>
      <c r="F1626" s="1843"/>
      <c r="G1626" s="1847" t="s">
        <v>806</v>
      </c>
      <c r="H1626" s="1882">
        <v>241.0</v>
      </c>
      <c r="I1626" s="1842"/>
      <c r="J1626" s="1582"/>
      <c r="K1626" s="428"/>
      <c r="L1626" s="1843"/>
      <c r="M1626" s="1843"/>
      <c r="N1626" s="1842"/>
      <c r="O1626" s="1843"/>
      <c r="P1626" s="787"/>
      <c r="Q1626" s="787"/>
      <c r="R1626" s="787"/>
      <c r="S1626" s="1582"/>
      <c r="T1626" s="1582"/>
      <c r="U1626" s="1582"/>
      <c r="V1626" s="1582"/>
      <c r="W1626" s="1582"/>
      <c r="X1626" s="1582"/>
      <c r="Y1626" s="1582"/>
      <c r="Z1626" s="1582"/>
      <c r="AA1626" s="1582"/>
      <c r="AB1626" s="1582"/>
    </row>
    <row r="1627">
      <c r="A1627" s="428"/>
      <c r="B1627" s="1842"/>
      <c r="C1627" s="1842"/>
      <c r="D1627" s="1842"/>
      <c r="E1627" s="1842"/>
      <c r="F1627" s="1843"/>
      <c r="G1627" s="1847" t="s">
        <v>807</v>
      </c>
      <c r="H1627" s="1848">
        <f>(H1043)</f>
        <v>256</v>
      </c>
      <c r="I1627" s="1842"/>
      <c r="J1627" s="1582"/>
      <c r="K1627" s="428"/>
      <c r="L1627" s="1843"/>
      <c r="M1627" s="1843"/>
      <c r="N1627" s="1842"/>
      <c r="O1627" s="1843"/>
      <c r="P1627" s="787"/>
      <c r="Q1627" s="787"/>
      <c r="R1627" s="787"/>
      <c r="S1627" s="1582"/>
      <c r="T1627" s="1582"/>
      <c r="U1627" s="1582"/>
      <c r="V1627" s="1582"/>
      <c r="W1627" s="1582"/>
      <c r="X1627" s="1582"/>
      <c r="Y1627" s="1582"/>
      <c r="Z1627" s="1582"/>
      <c r="AA1627" s="1582"/>
      <c r="AB1627" s="1582"/>
    </row>
    <row r="1628">
      <c r="A1628" s="428"/>
      <c r="B1628" s="1842"/>
      <c r="C1628" s="1842"/>
      <c r="D1628" s="1842"/>
      <c r="E1628" s="1842"/>
      <c r="F1628" s="1843"/>
      <c r="G1628" s="1847" t="s">
        <v>855</v>
      </c>
      <c r="H1628" s="1848">
        <f>H1618</f>
        <v>258</v>
      </c>
      <c r="I1628" s="1842"/>
      <c r="J1628" s="1582"/>
      <c r="K1628" s="428"/>
      <c r="L1628" s="1843"/>
      <c r="M1628" s="1843"/>
      <c r="N1628" s="1842"/>
      <c r="O1628" s="1843"/>
      <c r="P1628" s="787"/>
      <c r="Q1628" s="787"/>
      <c r="R1628" s="787"/>
      <c r="S1628" s="1582"/>
      <c r="T1628" s="1582"/>
      <c r="U1628" s="1582"/>
      <c r="V1628" s="1582"/>
      <c r="W1628" s="1582"/>
      <c r="X1628" s="1582"/>
      <c r="Y1628" s="1582"/>
      <c r="Z1628" s="1582"/>
      <c r="AA1628" s="1582"/>
      <c r="AB1628" s="1582"/>
    </row>
    <row r="1629">
      <c r="A1629" s="428"/>
      <c r="B1629" s="1842"/>
      <c r="C1629" s="1842"/>
      <c r="D1629" s="1842"/>
      <c r="E1629" s="1842"/>
      <c r="F1629" s="1843"/>
      <c r="G1629" s="1834" t="s">
        <v>9</v>
      </c>
      <c r="H1629" s="1829">
        <f>SUM(H1626:H1628)</f>
        <v>755</v>
      </c>
      <c r="I1629" s="1842"/>
      <c r="J1629" s="1582"/>
      <c r="K1629" s="428"/>
      <c r="L1629" s="1843"/>
      <c r="M1629" s="1843"/>
      <c r="N1629" s="1842"/>
      <c r="O1629" s="1843"/>
      <c r="P1629" s="787"/>
      <c r="Q1629" s="787"/>
      <c r="R1629" s="787"/>
      <c r="S1629" s="1582"/>
      <c r="T1629" s="1582"/>
      <c r="U1629" s="1582"/>
      <c r="V1629" s="1582"/>
      <c r="W1629" s="1582"/>
      <c r="X1629" s="1582"/>
      <c r="Y1629" s="1582"/>
      <c r="Z1629" s="1582"/>
      <c r="AA1629" s="1582"/>
      <c r="AB1629" s="1582"/>
    </row>
    <row r="1630">
      <c r="A1630" s="428"/>
      <c r="B1630" s="1842"/>
      <c r="C1630" s="1842"/>
      <c r="D1630" s="1842"/>
      <c r="E1630" s="1842"/>
      <c r="F1630" s="1843"/>
      <c r="G1630" s="1586"/>
      <c r="H1630" s="1587"/>
      <c r="I1630" s="1601"/>
      <c r="J1630" s="1582"/>
      <c r="K1630" s="428"/>
      <c r="L1630" s="1843"/>
      <c r="M1630" s="1843"/>
      <c r="N1630" s="1842"/>
      <c r="O1630" s="1843"/>
      <c r="P1630" s="787"/>
      <c r="Q1630" s="787"/>
      <c r="R1630" s="787"/>
      <c r="S1630" s="1582"/>
      <c r="T1630" s="1582"/>
      <c r="U1630" s="1582"/>
      <c r="V1630" s="1582"/>
      <c r="W1630" s="1582"/>
      <c r="X1630" s="1582"/>
      <c r="Y1630" s="1582"/>
      <c r="Z1630" s="1582"/>
      <c r="AA1630" s="1582"/>
      <c r="AB1630" s="1582"/>
    </row>
    <row r="1631">
      <c r="A1631" s="428"/>
      <c r="B1631" s="1842"/>
      <c r="C1631" s="1842"/>
      <c r="D1631" s="1842"/>
      <c r="E1631" s="1842"/>
      <c r="F1631" s="1843"/>
      <c r="G1631" s="1781" t="s">
        <v>131</v>
      </c>
      <c r="H1631" s="1829">
        <f>(1300-H1629)</f>
        <v>545</v>
      </c>
      <c r="I1631" s="1582"/>
      <c r="J1631" s="1582"/>
      <c r="K1631" s="428"/>
      <c r="L1631" s="1843"/>
      <c r="M1631" s="1843"/>
      <c r="N1631" s="1842"/>
      <c r="O1631" s="1843"/>
      <c r="P1631" s="787"/>
      <c r="Q1631" s="787"/>
      <c r="R1631" s="787"/>
      <c r="S1631" s="1582"/>
      <c r="T1631" s="1582"/>
      <c r="U1631" s="1582"/>
      <c r="V1631" s="1582"/>
      <c r="W1631" s="1582"/>
      <c r="X1631" s="1582"/>
      <c r="Y1631" s="1582"/>
      <c r="Z1631" s="1582"/>
      <c r="AA1631" s="1582"/>
      <c r="AB1631" s="1582"/>
    </row>
    <row r="1632">
      <c r="A1632" s="428"/>
      <c r="B1632" s="1842"/>
      <c r="C1632" s="1842"/>
      <c r="D1632" s="1842"/>
      <c r="E1632" s="1842"/>
      <c r="F1632" s="1843"/>
      <c r="G1632" s="1532"/>
      <c r="H1632" s="1844"/>
      <c r="I1632" s="1845"/>
      <c r="J1632" s="1582"/>
      <c r="K1632" s="428"/>
      <c r="L1632" s="1843"/>
      <c r="M1632" s="1843"/>
      <c r="N1632" s="1842"/>
      <c r="O1632" s="1843"/>
      <c r="P1632" s="787"/>
      <c r="Q1632" s="787"/>
      <c r="R1632" s="787"/>
      <c r="S1632" s="1582"/>
      <c r="T1632" s="1582"/>
      <c r="U1632" s="1582"/>
      <c r="V1632" s="1582"/>
      <c r="W1632" s="1582"/>
      <c r="X1632" s="1582"/>
      <c r="Y1632" s="1582"/>
      <c r="Z1632" s="1582"/>
      <c r="AA1632" s="1582"/>
      <c r="AB1632" s="1582"/>
    </row>
    <row r="1633">
      <c r="A1633" s="1585"/>
      <c r="B1633" s="1576"/>
      <c r="C1633" s="1576"/>
      <c r="D1633" s="1576"/>
      <c r="E1633" s="1576"/>
      <c r="F1633" s="1576"/>
      <c r="G1633" s="1576"/>
      <c r="H1633" s="1576"/>
      <c r="I1633" s="1582"/>
      <c r="J1633" s="1582"/>
      <c r="K1633" s="1585"/>
      <c r="L1633" s="1576"/>
      <c r="M1633" s="1576"/>
      <c r="N1633" s="1576"/>
      <c r="O1633" s="1576"/>
      <c r="P1633" s="1576"/>
      <c r="Q1633" s="1582"/>
      <c r="R1633" s="1582"/>
      <c r="S1633" s="1582"/>
      <c r="T1633" s="1582"/>
      <c r="U1633" s="1582"/>
      <c r="V1633" s="1582"/>
      <c r="W1633" s="1582"/>
      <c r="X1633" s="1582"/>
      <c r="Y1633" s="1582"/>
      <c r="Z1633" s="1582"/>
      <c r="AA1633" s="1582"/>
      <c r="AB1633" s="1582"/>
    </row>
    <row r="1634">
      <c r="A1634" s="1831" t="s">
        <v>783</v>
      </c>
      <c r="B1634" s="1834" t="s">
        <v>2</v>
      </c>
      <c r="C1634" s="1834" t="s">
        <v>3</v>
      </c>
      <c r="D1634" s="1834" t="s">
        <v>4</v>
      </c>
      <c r="E1634" s="1834" t="s">
        <v>5</v>
      </c>
      <c r="F1634" s="1834" t="s">
        <v>6</v>
      </c>
      <c r="G1634" s="1834" t="s">
        <v>7</v>
      </c>
      <c r="H1634" s="1833" t="s">
        <v>9</v>
      </c>
      <c r="I1634" s="1582"/>
      <c r="J1634" s="1582"/>
      <c r="K1634" s="1835" t="s">
        <v>845</v>
      </c>
      <c r="L1634" s="1894"/>
      <c r="M1634" s="1894"/>
      <c r="N1634" s="1894"/>
      <c r="O1634" s="1894"/>
      <c r="P1634" s="1894"/>
      <c r="Q1634" s="1894"/>
      <c r="R1634" s="1894"/>
      <c r="S1634" s="1582"/>
      <c r="T1634" s="1582"/>
      <c r="U1634" s="1582"/>
      <c r="V1634" s="1582"/>
      <c r="W1634" s="1582"/>
      <c r="X1634" s="1582"/>
      <c r="Y1634" s="1582"/>
      <c r="Z1634" s="1582"/>
      <c r="AA1634" s="1582"/>
      <c r="AB1634" s="1582"/>
    </row>
    <row r="1635">
      <c r="A1635" s="1837" t="s">
        <v>845</v>
      </c>
      <c r="B1635" s="1837"/>
      <c r="C1635" s="1837"/>
      <c r="D1635" s="1837"/>
      <c r="E1635" s="1837"/>
      <c r="F1635" s="1837"/>
      <c r="G1635" s="1837"/>
      <c r="H1635" s="1850"/>
      <c r="I1635" s="1582"/>
      <c r="J1635" s="1849"/>
      <c r="K1635" s="1837" t="s">
        <v>555</v>
      </c>
      <c r="L1635" s="1895" t="s">
        <v>72</v>
      </c>
      <c r="M1635" s="1895" t="s">
        <v>13</v>
      </c>
      <c r="N1635" s="1713" t="s">
        <v>73</v>
      </c>
      <c r="O1635" s="1895" t="s">
        <v>13</v>
      </c>
      <c r="P1635" s="1713" t="s">
        <v>74</v>
      </c>
      <c r="Q1635" s="1713" t="s">
        <v>640</v>
      </c>
      <c r="R1635" s="1896" t="s">
        <v>592</v>
      </c>
      <c r="S1635" s="1582"/>
      <c r="T1635" s="1582"/>
      <c r="U1635" s="1582"/>
      <c r="V1635" s="1582"/>
      <c r="W1635" s="1582"/>
      <c r="X1635" s="1582"/>
      <c r="Y1635" s="1582"/>
      <c r="Z1635" s="1582"/>
      <c r="AA1635" s="1582"/>
      <c r="AB1635" s="1582"/>
    </row>
    <row r="1636">
      <c r="A1636" s="500" t="s">
        <v>252</v>
      </c>
      <c r="B1636" s="1754">
        <v>5.0</v>
      </c>
      <c r="C1636" s="1754">
        <v>10.0</v>
      </c>
      <c r="D1636" s="1754">
        <v>12.0</v>
      </c>
      <c r="E1636" s="1754">
        <v>3.0</v>
      </c>
      <c r="F1636" s="1754">
        <v>17.0</v>
      </c>
      <c r="G1636" s="1754">
        <v>4.0</v>
      </c>
      <c r="H1636" s="1897">
        <f t="shared" ref="H1636:H1637" si="1143">SUM(B1636:G1636)</f>
        <v>51</v>
      </c>
      <c r="I1636" s="1582"/>
      <c r="J1636" s="1849"/>
      <c r="K1636" s="502" t="s">
        <v>14</v>
      </c>
      <c r="L1636" s="1882">
        <f>O1051</f>
        <v>197</v>
      </c>
      <c r="M1636" s="1848">
        <f>(L1636-H1636)-R1636</f>
        <v>146</v>
      </c>
      <c r="N1636" s="1882"/>
      <c r="O1636" s="1848">
        <f>SUM(M1636,N1636)</f>
        <v>146</v>
      </c>
      <c r="P1636" s="1898"/>
      <c r="Q1636" s="1898"/>
      <c r="R1636" s="1899"/>
      <c r="S1636" s="1582"/>
      <c r="T1636" s="1582"/>
      <c r="U1636" s="1582"/>
      <c r="V1636" s="1582"/>
      <c r="W1636" s="1582"/>
      <c r="X1636" s="1582"/>
      <c r="Y1636" s="1582"/>
      <c r="Z1636" s="1582"/>
      <c r="AA1636" s="1582"/>
      <c r="AB1636" s="1582"/>
    </row>
    <row r="1637">
      <c r="A1637" s="1900" t="s">
        <v>9</v>
      </c>
      <c r="B1637" s="1846">
        <f t="shared" ref="B1637:G1637" si="1142">SUM(B1636)</f>
        <v>5</v>
      </c>
      <c r="C1637" s="1846">
        <f t="shared" si="1142"/>
        <v>10</v>
      </c>
      <c r="D1637" s="1846">
        <f t="shared" si="1142"/>
        <v>12</v>
      </c>
      <c r="E1637" s="1846">
        <f t="shared" si="1142"/>
        <v>3</v>
      </c>
      <c r="F1637" s="1846">
        <f t="shared" si="1142"/>
        <v>17</v>
      </c>
      <c r="G1637" s="1846">
        <f t="shared" si="1142"/>
        <v>4</v>
      </c>
      <c r="H1637" s="1846">
        <f t="shared" si="1143"/>
        <v>51</v>
      </c>
      <c r="I1637" s="1582"/>
      <c r="J1637" s="1849"/>
      <c r="K1637" s="1846"/>
      <c r="L1637" s="1846"/>
      <c r="M1637" s="1846"/>
      <c r="N1637" s="1846"/>
      <c r="O1637" s="1846"/>
      <c r="P1637" s="1846"/>
      <c r="Q1637" s="1846"/>
      <c r="R1637" s="1846"/>
      <c r="S1637" s="1582"/>
      <c r="T1637" s="1582"/>
      <c r="U1637" s="1582"/>
      <c r="V1637" s="1582"/>
      <c r="W1637" s="1582"/>
      <c r="X1637" s="1582"/>
      <c r="Y1637" s="1582"/>
      <c r="Z1637" s="1582"/>
      <c r="AA1637" s="1582"/>
      <c r="AB1637" s="1582"/>
    </row>
    <row r="1638">
      <c r="A1638" s="1581"/>
      <c r="B1638" s="1580"/>
      <c r="C1638" s="1580"/>
      <c r="D1638" s="1580"/>
      <c r="E1638" s="1580"/>
      <c r="F1638" s="1580"/>
      <c r="G1638" s="1580"/>
      <c r="H1638" s="1575"/>
      <c r="I1638" s="1607"/>
      <c r="J1638" s="1582"/>
      <c r="K1638" s="1852" t="s">
        <v>77</v>
      </c>
      <c r="L1638" s="1852">
        <f t="shared" ref="L1638:R1638" si="1144">sum(L1629)</f>
        <v>0</v>
      </c>
      <c r="M1638" s="1852">
        <f t="shared" si="1144"/>
        <v>0</v>
      </c>
      <c r="N1638" s="1852">
        <f t="shared" si="1144"/>
        <v>0</v>
      </c>
      <c r="O1638" s="1852">
        <f t="shared" si="1144"/>
        <v>0</v>
      </c>
      <c r="P1638" s="1852">
        <f t="shared" si="1144"/>
        <v>0</v>
      </c>
      <c r="Q1638" s="1852">
        <f t="shared" si="1144"/>
        <v>0</v>
      </c>
      <c r="R1638" s="1852">
        <f t="shared" si="1144"/>
        <v>0</v>
      </c>
      <c r="S1638" s="1532"/>
      <c r="T1638" s="1532"/>
      <c r="U1638" s="1641"/>
      <c r="V1638" s="1532"/>
      <c r="W1638" s="1582"/>
      <c r="X1638" s="1582"/>
      <c r="Y1638" s="1582"/>
      <c r="Z1638" s="1582"/>
      <c r="AA1638" s="1582"/>
      <c r="AB1638" s="1582"/>
    </row>
    <row r="1639">
      <c r="A1639" s="1581"/>
      <c r="B1639" s="1580"/>
      <c r="C1639" s="1580"/>
      <c r="D1639" s="1580"/>
      <c r="E1639" s="1580"/>
      <c r="F1639" s="1580"/>
      <c r="G1639" s="1834" t="s">
        <v>35</v>
      </c>
      <c r="H1639" s="1833" t="s">
        <v>36</v>
      </c>
      <c r="I1639" s="1607"/>
      <c r="J1639" s="1582"/>
      <c r="K1639" s="1829" t="s">
        <v>9</v>
      </c>
      <c r="L1639" s="1829">
        <f t="shared" ref="L1639:R1639" si="1145">(L1638)</f>
        <v>0</v>
      </c>
      <c r="M1639" s="1829">
        <f t="shared" si="1145"/>
        <v>0</v>
      </c>
      <c r="N1639" s="1829">
        <f t="shared" si="1145"/>
        <v>0</v>
      </c>
      <c r="O1639" s="1829">
        <f t="shared" si="1145"/>
        <v>0</v>
      </c>
      <c r="P1639" s="1829">
        <f t="shared" si="1145"/>
        <v>0</v>
      </c>
      <c r="Q1639" s="1829">
        <f t="shared" si="1145"/>
        <v>0</v>
      </c>
      <c r="R1639" s="1829">
        <f t="shared" si="1145"/>
        <v>0</v>
      </c>
      <c r="S1639" s="1532"/>
      <c r="T1639" s="1642"/>
      <c r="U1639" s="1643"/>
      <c r="V1639" s="1532"/>
      <c r="W1639" s="1582"/>
      <c r="X1639" s="1582"/>
      <c r="Y1639" s="1582"/>
      <c r="Z1639" s="1582"/>
      <c r="AA1639" s="1582"/>
      <c r="AB1639" s="1582"/>
    </row>
    <row r="1640">
      <c r="A1640" s="1581"/>
      <c r="B1640" s="1580"/>
      <c r="C1640" s="1580"/>
      <c r="D1640" s="1580"/>
      <c r="E1640" s="1580"/>
      <c r="F1640" s="1580"/>
      <c r="G1640" s="1847" t="s">
        <v>806</v>
      </c>
      <c r="H1640" s="1882">
        <v>158.0</v>
      </c>
      <c r="I1640" s="1607"/>
      <c r="J1640" s="1582"/>
      <c r="K1640" s="1575"/>
      <c r="L1640" s="1575"/>
      <c r="M1640" s="1575"/>
      <c r="N1640" s="1575"/>
      <c r="O1640" s="1575"/>
      <c r="P1640" s="1575"/>
      <c r="Q1640" s="1532"/>
      <c r="R1640" s="1532"/>
      <c r="S1640" s="1532"/>
      <c r="T1640" s="1532"/>
      <c r="U1640" s="1532"/>
      <c r="V1640" s="1532"/>
      <c r="W1640" s="1582"/>
      <c r="X1640" s="1582"/>
      <c r="Y1640" s="1582"/>
      <c r="Z1640" s="1582"/>
      <c r="AA1640" s="1582"/>
      <c r="AB1640" s="1582"/>
    </row>
    <row r="1641">
      <c r="A1641" s="1581"/>
      <c r="B1641" s="1580"/>
      <c r="C1641" s="1580"/>
      <c r="D1641" s="1580"/>
      <c r="E1641" s="1580"/>
      <c r="F1641" s="1580"/>
      <c r="G1641" s="1847" t="s">
        <v>807</v>
      </c>
      <c r="H1641" s="1882">
        <v>93.0</v>
      </c>
      <c r="I1641" s="1607"/>
      <c r="J1641" s="1582"/>
      <c r="K1641" s="428"/>
      <c r="L1641" s="1843"/>
      <c r="M1641" s="1843"/>
      <c r="N1641" s="1842"/>
      <c r="O1641" s="1843"/>
      <c r="P1641" s="787"/>
      <c r="Q1641" s="787"/>
      <c r="R1641" s="787"/>
      <c r="S1641" s="1582"/>
      <c r="T1641" s="1582"/>
      <c r="U1641" s="1582"/>
      <c r="V1641" s="1582"/>
      <c r="W1641" s="1582"/>
      <c r="X1641" s="1582"/>
      <c r="Y1641" s="1582"/>
      <c r="Z1641" s="1582"/>
      <c r="AA1641" s="1582"/>
      <c r="AB1641" s="1582"/>
    </row>
    <row r="1642">
      <c r="A1642" s="1581"/>
      <c r="B1642" s="1580"/>
      <c r="C1642" s="1580"/>
      <c r="D1642" s="1580"/>
      <c r="E1642" s="1580"/>
      <c r="F1642" s="1580"/>
      <c r="G1642" s="1847" t="s">
        <v>855</v>
      </c>
      <c r="H1642" s="1848">
        <f>H1636</f>
        <v>51</v>
      </c>
      <c r="I1642" s="1607"/>
      <c r="J1642" s="1582"/>
      <c r="K1642" s="428"/>
      <c r="L1642" s="1843"/>
      <c r="M1642" s="1843"/>
      <c r="N1642" s="1842"/>
      <c r="O1642" s="1843"/>
      <c r="P1642" s="787"/>
      <c r="Q1642" s="787"/>
      <c r="R1642" s="787"/>
      <c r="S1642" s="1582"/>
      <c r="T1642" s="1582"/>
      <c r="U1642" s="1582"/>
      <c r="V1642" s="1582"/>
      <c r="W1642" s="1582"/>
      <c r="X1642" s="1582"/>
      <c r="Y1642" s="1582"/>
      <c r="Z1642" s="1582"/>
      <c r="AA1642" s="1582"/>
      <c r="AB1642" s="1582"/>
    </row>
    <row r="1643">
      <c r="A1643" s="1581"/>
      <c r="B1643" s="1580"/>
      <c r="C1643" s="1580"/>
      <c r="D1643" s="1580"/>
      <c r="E1643" s="1580"/>
      <c r="F1643" s="1580"/>
      <c r="G1643" s="1834" t="s">
        <v>9</v>
      </c>
      <c r="H1643" s="1829">
        <f>SUM(H1640:H1642)</f>
        <v>302</v>
      </c>
      <c r="I1643" s="1607"/>
      <c r="J1643" s="1582"/>
      <c r="K1643" s="428"/>
      <c r="L1643" s="1843"/>
      <c r="M1643" s="1843"/>
      <c r="N1643" s="1842"/>
      <c r="O1643" s="1843"/>
      <c r="P1643" s="787"/>
      <c r="Q1643" s="787"/>
      <c r="R1643" s="787"/>
      <c r="S1643" s="1582"/>
      <c r="T1643" s="1582"/>
      <c r="U1643" s="1582"/>
      <c r="V1643" s="1582"/>
      <c r="W1643" s="1582"/>
      <c r="X1643" s="1582"/>
      <c r="Y1643" s="1582"/>
      <c r="Z1643" s="1582"/>
      <c r="AA1643" s="1582"/>
      <c r="AB1643" s="1582"/>
    </row>
    <row r="1644">
      <c r="A1644" s="1581"/>
      <c r="B1644" s="1580"/>
      <c r="C1644" s="1580"/>
      <c r="D1644" s="1580"/>
      <c r="E1644" s="1580"/>
      <c r="F1644" s="1580"/>
      <c r="G1644" s="1580"/>
      <c r="H1644" s="1575"/>
      <c r="I1644" s="1607"/>
      <c r="J1644" s="1582"/>
      <c r="K1644" s="428"/>
      <c r="L1644" s="1843"/>
      <c r="M1644" s="1843"/>
      <c r="N1644" s="1842"/>
      <c r="O1644" s="1843"/>
      <c r="P1644" s="787"/>
      <c r="Q1644" s="787"/>
      <c r="R1644" s="787"/>
      <c r="S1644" s="1582"/>
      <c r="T1644" s="1582"/>
      <c r="U1644" s="1582"/>
      <c r="V1644" s="1582"/>
      <c r="W1644" s="1582"/>
      <c r="X1644" s="1582"/>
      <c r="Y1644" s="1582"/>
      <c r="Z1644" s="1582"/>
      <c r="AA1644" s="1582"/>
      <c r="AB1644" s="1582"/>
    </row>
    <row r="1645">
      <c r="A1645" s="1757" t="s">
        <v>502</v>
      </c>
      <c r="B1645" s="1781" t="s">
        <v>2</v>
      </c>
      <c r="C1645" s="1781" t="s">
        <v>3</v>
      </c>
      <c r="D1645" s="1781" t="s">
        <v>4</v>
      </c>
      <c r="E1645" s="1781" t="s">
        <v>5</v>
      </c>
      <c r="F1645" s="1781" t="s">
        <v>6</v>
      </c>
      <c r="G1645" s="1781" t="s">
        <v>7</v>
      </c>
      <c r="H1645" s="1758" t="s">
        <v>9</v>
      </c>
      <c r="I1645" s="1575"/>
      <c r="J1645" s="1532"/>
      <c r="K1645" s="428"/>
      <c r="L1645" s="1843"/>
      <c r="M1645" s="1843"/>
      <c r="N1645" s="1842"/>
      <c r="O1645" s="1843"/>
      <c r="P1645" s="787"/>
      <c r="Q1645" s="787"/>
      <c r="R1645" s="787"/>
      <c r="S1645" s="1582"/>
      <c r="T1645" s="1582"/>
      <c r="U1645" s="1582"/>
      <c r="V1645" s="1582"/>
      <c r="W1645" s="1582"/>
      <c r="X1645" s="1582"/>
      <c r="Y1645" s="1582"/>
      <c r="Z1645" s="1532"/>
      <c r="AA1645" s="1532"/>
      <c r="AB1645" s="1532"/>
    </row>
    <row r="1646">
      <c r="A1646" s="1714"/>
      <c r="B1646" s="701">
        <f t="shared" ref="B1646:F1646" si="1146">SUM(B1618,B1637)</f>
        <v>39</v>
      </c>
      <c r="C1646" s="701">
        <f t="shared" si="1146"/>
        <v>61</v>
      </c>
      <c r="D1646" s="701">
        <f t="shared" si="1146"/>
        <v>74</v>
      </c>
      <c r="E1646" s="701">
        <f t="shared" si="1146"/>
        <v>51</v>
      </c>
      <c r="F1646" s="701">
        <f t="shared" si="1146"/>
        <v>80</v>
      </c>
      <c r="G1646" s="692">
        <v>4.0</v>
      </c>
      <c r="H1646" s="701">
        <f>SUM(H1618,H1637)</f>
        <v>309</v>
      </c>
      <c r="I1646" s="1575"/>
      <c r="J1646" s="1532"/>
      <c r="K1646" s="428"/>
      <c r="L1646" s="1843"/>
      <c r="M1646" s="1843"/>
      <c r="N1646" s="1842"/>
      <c r="O1646" s="1843"/>
      <c r="P1646" s="787"/>
      <c r="Q1646" s="787"/>
      <c r="R1646" s="787"/>
      <c r="S1646" s="1582"/>
      <c r="T1646" s="1582"/>
      <c r="U1646" s="1582"/>
      <c r="V1646" s="1582"/>
      <c r="W1646" s="1582"/>
      <c r="X1646" s="1582"/>
      <c r="Y1646" s="1582"/>
      <c r="Z1646" s="1532"/>
      <c r="AA1646" s="1532"/>
      <c r="AB1646" s="1532"/>
    </row>
    <row r="1647">
      <c r="A1647" s="1581"/>
      <c r="B1647" s="1580"/>
      <c r="C1647" s="1580"/>
      <c r="D1647" s="1580"/>
      <c r="E1647" s="1580"/>
      <c r="F1647" s="1580"/>
      <c r="G1647" s="1580"/>
      <c r="H1647" s="1575"/>
      <c r="I1647" s="1607"/>
      <c r="J1647" s="1582"/>
      <c r="K1647" s="428"/>
      <c r="L1647" s="1843"/>
      <c r="M1647" s="1843"/>
      <c r="N1647" s="1842"/>
      <c r="O1647" s="1843"/>
      <c r="P1647" s="787"/>
      <c r="Q1647" s="787"/>
      <c r="R1647" s="787"/>
      <c r="S1647" s="1582"/>
      <c r="T1647" s="1582"/>
      <c r="U1647" s="1582"/>
      <c r="V1647" s="1582"/>
      <c r="W1647" s="1582"/>
      <c r="X1647" s="1582"/>
      <c r="Y1647" s="1582"/>
      <c r="Z1647" s="1582"/>
      <c r="AA1647" s="1582"/>
      <c r="AB1647" s="1582"/>
    </row>
    <row r="1648">
      <c r="A1648" s="1585"/>
      <c r="B1648" s="1586"/>
      <c r="C1648" s="1586"/>
      <c r="D1648" s="1586"/>
      <c r="E1648" s="1586"/>
      <c r="F1648" s="1586"/>
      <c r="G1648" s="1586"/>
      <c r="H1648" s="1576"/>
      <c r="I1648" s="1582"/>
      <c r="J1648" s="1582"/>
      <c r="K1648" s="1576"/>
      <c r="L1648" s="1576"/>
      <c r="M1648" s="1576"/>
      <c r="N1648" s="1576"/>
      <c r="O1648" s="1576"/>
      <c r="P1648" s="1576"/>
      <c r="Q1648" s="1853"/>
      <c r="R1648" s="1853"/>
      <c r="S1648" s="1532"/>
      <c r="T1648" s="1532"/>
      <c r="U1648" s="1532"/>
      <c r="V1648" s="1532"/>
      <c r="W1648" s="1582"/>
      <c r="X1648" s="1582"/>
      <c r="Y1648" s="1582"/>
      <c r="Z1648" s="1582"/>
      <c r="AA1648" s="1582"/>
      <c r="AB1648" s="1582"/>
    </row>
    <row r="1649">
      <c r="A1649" s="1831" t="s">
        <v>132</v>
      </c>
      <c r="B1649" s="1834" t="s">
        <v>2</v>
      </c>
      <c r="C1649" s="1834" t="s">
        <v>3</v>
      </c>
      <c r="D1649" s="1834" t="s">
        <v>4</v>
      </c>
      <c r="E1649" s="1834" t="s">
        <v>5</v>
      </c>
      <c r="F1649" s="1834" t="s">
        <v>6</v>
      </c>
      <c r="G1649" s="1834" t="s">
        <v>7</v>
      </c>
      <c r="H1649" s="1833" t="s">
        <v>9</v>
      </c>
      <c r="I1649" s="1582"/>
      <c r="J1649" s="1812"/>
      <c r="K1649" s="1835" t="s">
        <v>845</v>
      </c>
      <c r="L1649" s="1836"/>
      <c r="M1649" s="1836"/>
      <c r="N1649" s="1836"/>
      <c r="O1649" s="1836"/>
      <c r="P1649" s="1836"/>
      <c r="Q1649" s="1836"/>
      <c r="R1649" s="1836"/>
      <c r="S1649" s="1532"/>
      <c r="T1649" s="1532"/>
      <c r="U1649" s="1532"/>
      <c r="V1649" s="1532"/>
      <c r="W1649" s="1582"/>
      <c r="X1649" s="1532"/>
      <c r="Y1649" s="1532"/>
      <c r="Z1649" s="1532"/>
      <c r="AA1649" s="1532"/>
      <c r="AB1649" s="1532"/>
    </row>
    <row r="1650">
      <c r="A1650" s="1837" t="s">
        <v>845</v>
      </c>
      <c r="B1650" s="1837"/>
      <c r="C1650" s="1837"/>
      <c r="D1650" s="1837"/>
      <c r="E1650" s="1837"/>
      <c r="F1650" s="1837"/>
      <c r="G1650" s="1837"/>
      <c r="H1650" s="1850"/>
      <c r="I1650" s="1582"/>
      <c r="J1650" s="1849"/>
      <c r="K1650" s="1760" t="s">
        <v>132</v>
      </c>
      <c r="L1650" s="1761" t="s">
        <v>72</v>
      </c>
      <c r="M1650" s="1761" t="s">
        <v>13</v>
      </c>
      <c r="N1650" s="1762" t="s">
        <v>73</v>
      </c>
      <c r="O1650" s="1761" t="s">
        <v>13</v>
      </c>
      <c r="P1650" s="1762" t="s">
        <v>74</v>
      </c>
      <c r="Q1650" s="1762" t="s">
        <v>640</v>
      </c>
      <c r="R1650" s="1685" t="s">
        <v>592</v>
      </c>
      <c r="S1650" s="1582"/>
      <c r="T1650" s="1582"/>
      <c r="U1650" s="1582"/>
      <c r="V1650" s="1582"/>
      <c r="W1650" s="1582"/>
      <c r="X1650" s="1582"/>
      <c r="Y1650" s="1582"/>
      <c r="Z1650" s="1582"/>
      <c r="AA1650" s="1582"/>
      <c r="AB1650" s="1582"/>
    </row>
    <row r="1651">
      <c r="A1651" s="700" t="s">
        <v>840</v>
      </c>
      <c r="B1651" s="692">
        <v>0.0</v>
      </c>
      <c r="C1651" s="692">
        <v>0.0</v>
      </c>
      <c r="D1651" s="692">
        <v>0.0</v>
      </c>
      <c r="E1651" s="692">
        <v>0.0</v>
      </c>
      <c r="F1651" s="692">
        <v>0.0</v>
      </c>
      <c r="G1651" s="692">
        <v>0.0</v>
      </c>
      <c r="H1651" s="693">
        <f t="shared" ref="H1651:H1652" si="1147">SUM(B1651:G1651)</f>
        <v>0</v>
      </c>
      <c r="I1651" s="1582"/>
      <c r="J1651" s="1849"/>
      <c r="K1651" s="700" t="s">
        <v>840</v>
      </c>
      <c r="L1651" s="692" t="str">
        <f t="shared" ref="L1651:L1652" si="1148">O1057</f>
        <v/>
      </c>
      <c r="M1651" s="701">
        <f>(L1651-H1651)-R1651</f>
        <v>0</v>
      </c>
      <c r="N1651" s="692"/>
      <c r="O1651" s="701">
        <f>SUM(M1651,N1651)</f>
        <v>0</v>
      </c>
      <c r="P1651" s="701"/>
      <c r="Q1651" s="701"/>
      <c r="R1651" s="692"/>
      <c r="S1651" s="1582"/>
      <c r="T1651" s="1582"/>
      <c r="U1651" s="1582"/>
      <c r="V1651" s="1582"/>
      <c r="W1651" s="1582"/>
      <c r="X1651" s="1582"/>
      <c r="Y1651" s="1582"/>
      <c r="Z1651" s="1582"/>
      <c r="AA1651" s="1582"/>
      <c r="AB1651" s="1582"/>
    </row>
    <row r="1652">
      <c r="A1652" s="700" t="s">
        <v>841</v>
      </c>
      <c r="B1652" s="692">
        <v>0.0</v>
      </c>
      <c r="C1652" s="692">
        <v>0.0</v>
      </c>
      <c r="D1652" s="692">
        <v>0.0</v>
      </c>
      <c r="E1652" s="692">
        <v>0.0</v>
      </c>
      <c r="F1652" s="692">
        <v>0.0</v>
      </c>
      <c r="G1652" s="692">
        <v>0.0</v>
      </c>
      <c r="H1652" s="693">
        <f t="shared" si="1147"/>
        <v>0</v>
      </c>
      <c r="I1652" s="1582"/>
      <c r="J1652" s="1849"/>
      <c r="K1652" s="700" t="s">
        <v>841</v>
      </c>
      <c r="L1652" s="692" t="str">
        <f t="shared" si="1148"/>
        <v/>
      </c>
      <c r="M1652" s="692">
        <v>0.0</v>
      </c>
      <c r="N1652" s="701"/>
      <c r="O1652" s="692">
        <v>0.0</v>
      </c>
      <c r="P1652" s="701"/>
      <c r="Q1652" s="701"/>
      <c r="R1652" s="701"/>
      <c r="S1652" s="1582"/>
      <c r="T1652" s="1582"/>
      <c r="U1652" s="1582"/>
      <c r="V1652" s="1582"/>
      <c r="W1652" s="1532"/>
      <c r="X1652" s="1582"/>
      <c r="Y1652" s="1582"/>
      <c r="Z1652" s="1582"/>
      <c r="AA1652" s="1582"/>
      <c r="AB1652" s="1582"/>
    </row>
    <row r="1653">
      <c r="A1653" s="1629"/>
      <c r="B1653" s="1561"/>
      <c r="C1653" s="1561"/>
      <c r="D1653" s="1561"/>
      <c r="E1653" s="1561"/>
      <c r="F1653" s="1561"/>
      <c r="G1653" s="1561"/>
      <c r="H1653" s="1561"/>
      <c r="I1653" s="1582"/>
      <c r="J1653" s="1849"/>
      <c r="K1653" s="1631"/>
      <c r="L1653" s="1561"/>
      <c r="M1653" s="1561"/>
      <c r="N1653" s="1561"/>
      <c r="O1653" s="1561"/>
      <c r="P1653" s="1561"/>
      <c r="Q1653" s="1561"/>
      <c r="R1653" s="1561"/>
      <c r="S1653" s="1582"/>
      <c r="T1653" s="1582"/>
      <c r="U1653" s="1582"/>
      <c r="V1653" s="1582"/>
      <c r="W1653" s="1532"/>
      <c r="X1653" s="1582"/>
      <c r="Y1653" s="1582"/>
      <c r="Z1653" s="1582"/>
      <c r="AA1653" s="1582"/>
      <c r="AB1653" s="1582"/>
    </row>
    <row r="1654">
      <c r="A1654" s="1796" t="s">
        <v>9</v>
      </c>
      <c r="B1654" s="1775">
        <f t="shared" ref="B1654:H1654" si="1149">sum(B1651:B1652)</f>
        <v>0</v>
      </c>
      <c r="C1654" s="1775">
        <f t="shared" si="1149"/>
        <v>0</v>
      </c>
      <c r="D1654" s="1775">
        <f t="shared" si="1149"/>
        <v>0</v>
      </c>
      <c r="E1654" s="1775">
        <f t="shared" si="1149"/>
        <v>0</v>
      </c>
      <c r="F1654" s="1775">
        <f t="shared" si="1149"/>
        <v>0</v>
      </c>
      <c r="G1654" s="1775">
        <f t="shared" si="1149"/>
        <v>0</v>
      </c>
      <c r="H1654" s="1775">
        <f t="shared" si="1149"/>
        <v>0</v>
      </c>
      <c r="I1654" s="1582"/>
      <c r="J1654" s="1849"/>
      <c r="K1654" s="1797" t="s">
        <v>9</v>
      </c>
      <c r="L1654" s="1775">
        <f t="shared" ref="L1654:R1654" si="1150">sum(L1651:L1652)</f>
        <v>0</v>
      </c>
      <c r="M1654" s="1775">
        <f t="shared" si="1150"/>
        <v>0</v>
      </c>
      <c r="N1654" s="1775">
        <f t="shared" si="1150"/>
        <v>0</v>
      </c>
      <c r="O1654" s="1775">
        <f t="shared" si="1150"/>
        <v>0</v>
      </c>
      <c r="P1654" s="1775">
        <f t="shared" si="1150"/>
        <v>0</v>
      </c>
      <c r="Q1654" s="1775">
        <f t="shared" si="1150"/>
        <v>0</v>
      </c>
      <c r="R1654" s="1775">
        <f t="shared" si="1150"/>
        <v>0</v>
      </c>
      <c r="S1654" s="1582"/>
      <c r="T1654" s="1582"/>
      <c r="U1654" s="1582"/>
      <c r="V1654" s="1582"/>
      <c r="W1654" s="1582"/>
      <c r="X1654" s="1582"/>
      <c r="Y1654" s="1582"/>
      <c r="Z1654" s="1582"/>
      <c r="AA1654" s="1582"/>
      <c r="AB1654" s="1582"/>
    </row>
    <row r="1655">
      <c r="A1655" s="1585"/>
      <c r="B1655" s="1580"/>
      <c r="C1655" s="1580"/>
      <c r="D1655" s="1580"/>
      <c r="E1655" s="1580"/>
      <c r="F1655" s="1580"/>
      <c r="G1655" s="1580"/>
      <c r="H1655" s="1575"/>
      <c r="I1655" s="1607"/>
      <c r="J1655" s="1582"/>
      <c r="K1655" s="1575"/>
      <c r="L1655" s="1575"/>
      <c r="M1655" s="1575"/>
      <c r="N1655" s="1575"/>
      <c r="O1655" s="1575"/>
      <c r="P1655" s="1575"/>
      <c r="Q1655" s="1532"/>
      <c r="R1655" s="1532"/>
      <c r="S1655" s="1532"/>
      <c r="T1655" s="1532"/>
      <c r="U1655" s="1532"/>
      <c r="V1655" s="1532"/>
      <c r="W1655" s="1582"/>
      <c r="X1655" s="1582"/>
      <c r="Y1655" s="1582"/>
      <c r="Z1655" s="1582"/>
      <c r="AA1655" s="1582"/>
      <c r="AB1655" s="1582"/>
    </row>
    <row r="1656">
      <c r="A1656" s="1588" t="s">
        <v>748</v>
      </c>
      <c r="B1656" s="1580"/>
      <c r="C1656" s="1580"/>
      <c r="D1656" s="1580"/>
      <c r="E1656" s="1580"/>
      <c r="F1656" s="1580"/>
      <c r="G1656" s="1580"/>
      <c r="H1656" s="1576"/>
      <c r="I1656" s="1580"/>
      <c r="J1656" s="1582"/>
      <c r="K1656" s="1575"/>
      <c r="L1656" s="1575"/>
      <c r="M1656" s="1575"/>
      <c r="N1656" s="1575"/>
      <c r="O1656" s="1575"/>
      <c r="P1656" s="1575"/>
      <c r="Q1656" s="1532"/>
      <c r="R1656" s="1532"/>
      <c r="S1656" s="1532"/>
      <c r="T1656" s="1532"/>
      <c r="U1656" s="1532"/>
      <c r="V1656" s="1532"/>
      <c r="W1656" s="1532"/>
      <c r="X1656" s="1582"/>
      <c r="Y1656" s="1582"/>
      <c r="Z1656" s="1582"/>
      <c r="AA1656" s="1582"/>
      <c r="AB1656" s="1582"/>
    </row>
    <row r="1657">
      <c r="A1657" s="1581"/>
      <c r="B1657" s="1580"/>
      <c r="C1657" s="1580"/>
      <c r="D1657" s="1580"/>
      <c r="E1657" s="1580"/>
      <c r="F1657" s="1580"/>
      <c r="G1657" s="1834" t="s">
        <v>555</v>
      </c>
      <c r="H1657" s="1833" t="s">
        <v>36</v>
      </c>
      <c r="I1657" s="1580"/>
      <c r="J1657" s="1582"/>
      <c r="K1657" s="1575"/>
      <c r="L1657" s="1575"/>
      <c r="M1657" s="1575"/>
      <c r="N1657" s="1575"/>
      <c r="O1657" s="1575"/>
      <c r="P1657" s="1575"/>
      <c r="Q1657" s="1532"/>
      <c r="R1657" s="1532"/>
      <c r="S1657" s="1532"/>
      <c r="T1657" s="1532"/>
      <c r="U1657" s="1532"/>
      <c r="V1657" s="1532"/>
      <c r="W1657" s="1582"/>
      <c r="X1657" s="1582"/>
      <c r="Y1657" s="1582"/>
      <c r="Z1657" s="1582"/>
      <c r="AA1657" s="1582"/>
      <c r="AB1657" s="1582"/>
    </row>
    <row r="1658">
      <c r="A1658" s="1581"/>
      <c r="B1658" s="1580"/>
      <c r="C1658" s="1580"/>
      <c r="D1658" s="1580"/>
      <c r="E1658" s="1580"/>
      <c r="F1658" s="1580"/>
      <c r="G1658" s="1847" t="s">
        <v>806</v>
      </c>
      <c r="H1658" s="1882">
        <v>0.0</v>
      </c>
      <c r="I1658" s="1580"/>
      <c r="J1658" s="1582"/>
      <c r="K1658" s="1575"/>
      <c r="L1658" s="1575"/>
      <c r="M1658" s="1575"/>
      <c r="N1658" s="1575"/>
      <c r="O1658" s="1575"/>
      <c r="P1658" s="1575"/>
      <c r="Q1658" s="1532"/>
      <c r="R1658" s="1532"/>
      <c r="S1658" s="1532"/>
      <c r="T1658" s="1532"/>
      <c r="U1658" s="1532"/>
      <c r="V1658" s="1532"/>
      <c r="W1658" s="1582"/>
      <c r="X1658" s="1582"/>
      <c r="Y1658" s="1582"/>
      <c r="Z1658" s="1582"/>
      <c r="AA1658" s="1582"/>
      <c r="AB1658" s="1582"/>
    </row>
    <row r="1659">
      <c r="A1659" s="1581"/>
      <c r="B1659" s="1580"/>
      <c r="C1659" s="1580"/>
      <c r="D1659" s="1580"/>
      <c r="E1659" s="1580"/>
      <c r="F1659" s="1580"/>
      <c r="G1659" s="1847" t="s">
        <v>807</v>
      </c>
      <c r="H1659" s="1882">
        <v>0.0</v>
      </c>
      <c r="I1659" s="1580"/>
      <c r="J1659" s="1582"/>
      <c r="K1659" s="1575"/>
      <c r="L1659" s="1575"/>
      <c r="M1659" s="1575"/>
      <c r="N1659" s="1575"/>
      <c r="O1659" s="1575"/>
      <c r="P1659" s="1575"/>
      <c r="Q1659" s="1532"/>
      <c r="R1659" s="1532"/>
      <c r="S1659" s="1532"/>
      <c r="T1659" s="1532"/>
      <c r="U1659" s="1532"/>
      <c r="V1659" s="1532"/>
      <c r="W1659" s="1582"/>
      <c r="X1659" s="1582"/>
      <c r="Y1659" s="1582"/>
      <c r="Z1659" s="1582"/>
      <c r="AA1659" s="1582"/>
      <c r="AB1659" s="1582"/>
    </row>
    <row r="1660">
      <c r="A1660" s="1581"/>
      <c r="B1660" s="1580"/>
      <c r="C1660" s="1580"/>
      <c r="D1660" s="1580"/>
      <c r="E1660" s="1580"/>
      <c r="F1660" s="1580"/>
      <c r="G1660" s="1847" t="s">
        <v>855</v>
      </c>
      <c r="H1660" s="1882">
        <v>0.0</v>
      </c>
      <c r="I1660" s="1580"/>
      <c r="J1660" s="1582"/>
      <c r="K1660" s="1575"/>
      <c r="L1660" s="1575"/>
      <c r="M1660" s="1575"/>
      <c r="N1660" s="1575"/>
      <c r="O1660" s="1575"/>
      <c r="P1660" s="1575"/>
      <c r="Q1660" s="1532"/>
      <c r="R1660" s="1532"/>
      <c r="S1660" s="1532"/>
      <c r="T1660" s="1532"/>
      <c r="U1660" s="1532"/>
      <c r="V1660" s="1532"/>
      <c r="W1660" s="1582"/>
      <c r="X1660" s="1582"/>
      <c r="Y1660" s="1582"/>
      <c r="Z1660" s="1582"/>
      <c r="AA1660" s="1582"/>
      <c r="AB1660" s="1582"/>
    </row>
    <row r="1661">
      <c r="A1661" s="1581"/>
      <c r="B1661" s="1580"/>
      <c r="C1661" s="1580"/>
      <c r="D1661" s="1580"/>
      <c r="E1661" s="1580"/>
      <c r="F1661" s="1580"/>
      <c r="G1661" s="1834" t="s">
        <v>9</v>
      </c>
      <c r="H1661" s="1829">
        <f>SUM(H1658:H1660)</f>
        <v>0</v>
      </c>
      <c r="I1661" s="1580"/>
      <c r="J1661" s="1582"/>
      <c r="K1661" s="1575"/>
      <c r="L1661" s="1575"/>
      <c r="M1661" s="1575"/>
      <c r="N1661" s="1575"/>
      <c r="O1661" s="1575"/>
      <c r="P1661" s="1575"/>
      <c r="Q1661" s="1532"/>
      <c r="R1661" s="1532"/>
      <c r="S1661" s="1532"/>
      <c r="T1661" s="1532"/>
      <c r="U1661" s="1532"/>
      <c r="V1661" s="1532"/>
      <c r="W1661" s="1582"/>
      <c r="X1661" s="1582"/>
      <c r="Y1661" s="1582"/>
      <c r="Z1661" s="1582"/>
      <c r="AA1661" s="1582"/>
      <c r="AB1661" s="1582"/>
    </row>
    <row r="1662">
      <c r="A1662" s="1581"/>
      <c r="B1662" s="1580"/>
      <c r="C1662" s="1580"/>
      <c r="D1662" s="1580"/>
      <c r="E1662" s="1580"/>
      <c r="F1662" s="1580"/>
      <c r="G1662" s="1587"/>
      <c r="H1662" s="1586"/>
      <c r="I1662" s="1580"/>
      <c r="J1662" s="1582"/>
      <c r="K1662" s="1575"/>
      <c r="L1662" s="1575"/>
      <c r="M1662" s="1575"/>
      <c r="N1662" s="1575"/>
      <c r="O1662" s="1575"/>
      <c r="P1662" s="1575"/>
      <c r="Q1662" s="1532"/>
      <c r="R1662" s="1532"/>
      <c r="S1662" s="1532"/>
      <c r="T1662" s="1532"/>
      <c r="U1662" s="1532"/>
      <c r="V1662" s="1532"/>
      <c r="W1662" s="1582"/>
      <c r="X1662" s="1582"/>
      <c r="Y1662" s="1582"/>
      <c r="Z1662" s="1582"/>
      <c r="AA1662" s="1582"/>
      <c r="AB1662" s="1582"/>
    </row>
    <row r="1663">
      <c r="A1663" s="1581"/>
      <c r="B1663" s="1580"/>
      <c r="C1663" s="1580"/>
      <c r="D1663" s="1580"/>
      <c r="E1663" s="1580"/>
      <c r="F1663" s="1580"/>
      <c r="G1663" s="1781" t="s">
        <v>131</v>
      </c>
      <c r="H1663" s="1758">
        <f>(500-H1661)</f>
        <v>500</v>
      </c>
      <c r="I1663" s="1580"/>
      <c r="J1663" s="1582"/>
      <c r="K1663" s="1575"/>
      <c r="L1663" s="1575"/>
      <c r="M1663" s="1575"/>
      <c r="N1663" s="1575"/>
      <c r="O1663" s="1575"/>
      <c r="P1663" s="1575"/>
      <c r="Q1663" s="1532"/>
      <c r="R1663" s="1532"/>
      <c r="S1663" s="1532"/>
      <c r="T1663" s="1532"/>
      <c r="U1663" s="1532"/>
      <c r="V1663" s="1532"/>
      <c r="W1663" s="1582"/>
      <c r="X1663" s="1582"/>
      <c r="Y1663" s="1582"/>
      <c r="Z1663" s="1582"/>
      <c r="AA1663" s="1582"/>
      <c r="AB1663" s="1582"/>
    </row>
    <row r="1664">
      <c r="A1664" s="1585"/>
      <c r="B1664" s="1586"/>
      <c r="C1664" s="1586"/>
      <c r="D1664" s="1586"/>
      <c r="E1664" s="1586"/>
      <c r="F1664" s="1586"/>
      <c r="G1664" s="1586"/>
      <c r="H1664" s="1576"/>
      <c r="I1664" s="1608"/>
      <c r="J1664" s="1582"/>
      <c r="K1664" s="1575"/>
      <c r="L1664" s="1575"/>
      <c r="M1664" s="1575"/>
      <c r="N1664" s="1575"/>
      <c r="O1664" s="1575"/>
      <c r="P1664" s="1575"/>
      <c r="Q1664" s="1532"/>
      <c r="R1664" s="1532"/>
      <c r="S1664" s="1532"/>
      <c r="T1664" s="1532"/>
      <c r="U1664" s="1532"/>
      <c r="V1664" s="1532"/>
      <c r="W1664" s="1582"/>
      <c r="X1664" s="1582"/>
      <c r="Y1664" s="1582"/>
      <c r="Z1664" s="1582"/>
      <c r="AA1664" s="1582"/>
      <c r="AB1664" s="1582"/>
    </row>
    <row r="1665">
      <c r="A1665" s="1831" t="s">
        <v>156</v>
      </c>
      <c r="B1665" s="1834" t="s">
        <v>2</v>
      </c>
      <c r="C1665" s="1834" t="s">
        <v>3</v>
      </c>
      <c r="D1665" s="1834" t="s">
        <v>4</v>
      </c>
      <c r="E1665" s="1834" t="s">
        <v>5</v>
      </c>
      <c r="F1665" s="1834" t="s">
        <v>6</v>
      </c>
      <c r="G1665" s="1834" t="s">
        <v>7</v>
      </c>
      <c r="H1665" s="1854" t="s">
        <v>8</v>
      </c>
      <c r="I1665" s="1832" t="s">
        <v>9</v>
      </c>
      <c r="J1665" s="1582"/>
      <c r="K1665" s="1855" t="s">
        <v>373</v>
      </c>
      <c r="L1665" s="1855" t="s">
        <v>374</v>
      </c>
      <c r="M1665" s="1855" t="s">
        <v>280</v>
      </c>
      <c r="N1665" s="1855" t="s">
        <v>299</v>
      </c>
      <c r="O1665" s="1855" t="s">
        <v>131</v>
      </c>
      <c r="P1665" s="1855" t="s">
        <v>282</v>
      </c>
      <c r="Q1665" s="1855" t="s">
        <v>283</v>
      </c>
      <c r="R1665" s="1855" t="s">
        <v>284</v>
      </c>
      <c r="S1665" s="1855" t="s">
        <v>429</v>
      </c>
      <c r="T1665" s="1855" t="s">
        <v>430</v>
      </c>
      <c r="U1665" s="1582"/>
      <c r="V1665" s="1582"/>
      <c r="W1665" s="1582"/>
      <c r="X1665" s="1532"/>
      <c r="Y1665" s="1532"/>
      <c r="Z1665" s="1532"/>
      <c r="AA1665" s="1532"/>
      <c r="AB1665" s="1532"/>
    </row>
    <row r="1666">
      <c r="A1666" s="1837" t="s">
        <v>845</v>
      </c>
      <c r="B1666" s="1837"/>
      <c r="C1666" s="1837"/>
      <c r="D1666" s="1837"/>
      <c r="E1666" s="1837"/>
      <c r="F1666" s="1837"/>
      <c r="G1666" s="1837"/>
      <c r="H1666" s="1850"/>
      <c r="I1666" s="1850"/>
      <c r="J1666" s="1532"/>
      <c r="K1666" s="1856" t="s">
        <v>305</v>
      </c>
      <c r="L1666" s="1856" t="s">
        <v>375</v>
      </c>
      <c r="M1666" s="1856">
        <v>24.0</v>
      </c>
      <c r="N1666" s="1857">
        <v>19.0</v>
      </c>
      <c r="O1666" s="1856">
        <f t="shared" ref="O1666:O1668" si="1151">(M1666-N1666)</f>
        <v>5</v>
      </c>
      <c r="P1666" s="1858">
        <v>3350.0</v>
      </c>
      <c r="Q1666" s="1859">
        <f>(H1260)</f>
        <v>1987</v>
      </c>
      <c r="R1666" s="1860">
        <f t="shared" ref="R1666:R1677" si="1152">(Q1666/P1666)</f>
        <v>0.5931343284</v>
      </c>
      <c r="S1666" s="1861">
        <f t="shared" ref="S1666:S1667" si="1153">(Q1666/15*23)</f>
        <v>3046.733333</v>
      </c>
      <c r="T1666" s="565">
        <f t="shared" ref="T1666:T1677" si="1154">(S1666/P1666)</f>
        <v>0.9094726368</v>
      </c>
      <c r="U1666" s="1582"/>
      <c r="V1666" s="1582"/>
      <c r="W1666" s="1582"/>
      <c r="X1666" s="1582"/>
      <c r="Y1666" s="1582"/>
      <c r="Z1666" s="1582"/>
      <c r="AA1666" s="1582"/>
      <c r="AB1666" s="1582"/>
    </row>
    <row r="1667">
      <c r="A1667" s="1800" t="s">
        <v>163</v>
      </c>
      <c r="B1667" s="1647"/>
      <c r="C1667" s="1647"/>
      <c r="D1667" s="1647"/>
      <c r="E1667" s="1647"/>
      <c r="F1667" s="1647"/>
      <c r="G1667" s="1647"/>
      <c r="H1667" s="1647"/>
      <c r="I1667" s="1647"/>
      <c r="J1667" s="1862"/>
      <c r="K1667" s="1856" t="s">
        <v>331</v>
      </c>
      <c r="L1667" s="1856" t="s">
        <v>481</v>
      </c>
      <c r="M1667" s="1856">
        <v>24.0</v>
      </c>
      <c r="N1667" s="1857">
        <v>20.0</v>
      </c>
      <c r="O1667" s="1856">
        <f t="shared" si="1151"/>
        <v>4</v>
      </c>
      <c r="P1667" s="1858">
        <v>3350.0</v>
      </c>
      <c r="Q1667" s="1859">
        <f>(H1434)</f>
        <v>2149</v>
      </c>
      <c r="R1667" s="1860">
        <f t="shared" si="1152"/>
        <v>0.6414925373</v>
      </c>
      <c r="S1667" s="1861">
        <f t="shared" si="1153"/>
        <v>3295.133333</v>
      </c>
      <c r="T1667" s="565">
        <f t="shared" si="1154"/>
        <v>0.9836218905</v>
      </c>
      <c r="U1667" s="1582"/>
      <c r="V1667" s="1582"/>
      <c r="W1667" s="1582"/>
      <c r="X1667" s="1582"/>
      <c r="Y1667" s="1582"/>
      <c r="Z1667" s="1582"/>
      <c r="AA1667" s="1582"/>
      <c r="AB1667" s="1582"/>
    </row>
    <row r="1668">
      <c r="A1668" s="591" t="s">
        <v>164</v>
      </c>
      <c r="B1668" s="1801">
        <v>744.79</v>
      </c>
      <c r="C1668" s="1801">
        <v>618.18</v>
      </c>
      <c r="D1668" s="1801">
        <v>535.26</v>
      </c>
      <c r="E1668" s="1784">
        <v>554.06</v>
      </c>
      <c r="F1668" s="1784">
        <v>769.95</v>
      </c>
      <c r="G1668" s="1784">
        <v>736.46</v>
      </c>
      <c r="H1668" s="1801">
        <v>860.29</v>
      </c>
      <c r="I1668" s="1783">
        <f t="shared" ref="I1668:I1671" si="1155">SUM(B1668:H1668)</f>
        <v>4818.99</v>
      </c>
      <c r="J1668" s="1849"/>
      <c r="K1668" s="1857" t="s">
        <v>759</v>
      </c>
      <c r="L1668" s="1857" t="s">
        <v>842</v>
      </c>
      <c r="M1668" s="1857">
        <v>24.0</v>
      </c>
      <c r="N1668" s="1857">
        <v>13.0</v>
      </c>
      <c r="O1668" s="1856">
        <f t="shared" si="1151"/>
        <v>11</v>
      </c>
      <c r="P1668" s="1858">
        <v>300.0</v>
      </c>
      <c r="Q1668" s="1859">
        <f>(H1587)</f>
        <v>178</v>
      </c>
      <c r="R1668" s="1860">
        <f t="shared" si="1152"/>
        <v>0.5933333333</v>
      </c>
      <c r="S1668" s="1861">
        <f>(Q1668/21*23)</f>
        <v>194.952381</v>
      </c>
      <c r="T1668" s="564">
        <f t="shared" si="1154"/>
        <v>0.6498412698</v>
      </c>
      <c r="U1668" s="1582"/>
      <c r="V1668" s="1582"/>
      <c r="W1668" s="1582"/>
      <c r="X1668" s="1582"/>
      <c r="Y1668" s="1582"/>
      <c r="Z1668" s="1582"/>
      <c r="AA1668" s="1582"/>
      <c r="AB1668" s="1582"/>
    </row>
    <row r="1669">
      <c r="A1669" s="591" t="s">
        <v>165</v>
      </c>
      <c r="B1669" s="1801">
        <v>365.47</v>
      </c>
      <c r="C1669" s="1801">
        <v>320.69</v>
      </c>
      <c r="D1669" s="1801">
        <v>268.85</v>
      </c>
      <c r="E1669" s="1784">
        <v>331.82</v>
      </c>
      <c r="F1669" s="1784">
        <v>347.06</v>
      </c>
      <c r="G1669" s="1784">
        <v>639.23</v>
      </c>
      <c r="H1669" s="1801">
        <v>487.96</v>
      </c>
      <c r="I1669" s="1783">
        <f t="shared" si="1155"/>
        <v>2761.08</v>
      </c>
      <c r="J1669" s="1849"/>
      <c r="K1669" s="1857" t="s">
        <v>785</v>
      </c>
      <c r="L1669" s="1857" t="s">
        <v>785</v>
      </c>
      <c r="M1669" s="1856">
        <f t="shared" ref="M1669:Q1669" si="1156">sum(M1666:M1668)</f>
        <v>72</v>
      </c>
      <c r="N1669" s="1856">
        <f t="shared" si="1156"/>
        <v>52</v>
      </c>
      <c r="O1669" s="1856">
        <f t="shared" si="1156"/>
        <v>20</v>
      </c>
      <c r="P1669" s="1859">
        <f t="shared" si="1156"/>
        <v>7000</v>
      </c>
      <c r="Q1669" s="1859">
        <f t="shared" si="1156"/>
        <v>4314</v>
      </c>
      <c r="R1669" s="1860">
        <f t="shared" si="1152"/>
        <v>0.6162857143</v>
      </c>
      <c r="S1669" s="1861">
        <f>Sum(S1666:S1668)</f>
        <v>6536.819048</v>
      </c>
      <c r="T1669" s="565">
        <f t="shared" si="1154"/>
        <v>0.9338312925</v>
      </c>
      <c r="U1669" s="1582"/>
      <c r="V1669" s="1582"/>
      <c r="W1669" s="1582"/>
      <c r="X1669" s="1582"/>
      <c r="Y1669" s="1582"/>
      <c r="Z1669" s="1582"/>
      <c r="AA1669" s="1582"/>
      <c r="AB1669" s="1582"/>
    </row>
    <row r="1670">
      <c r="A1670" s="591" t="s">
        <v>166</v>
      </c>
      <c r="B1670" s="1801">
        <v>491.23</v>
      </c>
      <c r="C1670" s="1801">
        <v>780.1</v>
      </c>
      <c r="D1670" s="1801">
        <v>488.23</v>
      </c>
      <c r="E1670" s="1801">
        <v>579.31</v>
      </c>
      <c r="F1670" s="1784">
        <v>951.6</v>
      </c>
      <c r="G1670" s="1784">
        <v>937.19</v>
      </c>
      <c r="H1670" s="1801">
        <v>758.11</v>
      </c>
      <c r="I1670" s="1783">
        <f t="shared" si="1155"/>
        <v>4985.77</v>
      </c>
      <c r="J1670" s="1849"/>
      <c r="K1670" s="502" t="s">
        <v>786</v>
      </c>
      <c r="L1670" s="502" t="s">
        <v>378</v>
      </c>
      <c r="M1670" s="502">
        <v>20.0</v>
      </c>
      <c r="N1670" s="502">
        <v>15.0</v>
      </c>
      <c r="O1670" s="500">
        <f>(M1670-N1670)</f>
        <v>5</v>
      </c>
      <c r="P1670" s="1882">
        <v>1200.0</v>
      </c>
      <c r="Q1670" s="1848">
        <f>(H1629)</f>
        <v>755</v>
      </c>
      <c r="R1670" s="504">
        <f t="shared" si="1152"/>
        <v>0.6291666667</v>
      </c>
      <c r="S1670" s="1861">
        <f t="shared" ref="S1670:S1671" si="1157">(Q1670/15*23)</f>
        <v>1157.666667</v>
      </c>
      <c r="T1670" s="565">
        <f t="shared" si="1154"/>
        <v>0.9647222222</v>
      </c>
      <c r="U1670" s="1582"/>
      <c r="V1670" s="1582"/>
      <c r="W1670" s="1582"/>
      <c r="X1670" s="1582"/>
      <c r="Y1670" s="1582"/>
      <c r="Z1670" s="1582"/>
      <c r="AA1670" s="1582"/>
      <c r="AB1670" s="1582"/>
    </row>
    <row r="1671">
      <c r="A1671" s="591" t="s">
        <v>589</v>
      </c>
      <c r="B1671" s="1801">
        <v>186.55</v>
      </c>
      <c r="C1671" s="1801">
        <v>479.69</v>
      </c>
      <c r="D1671" s="1801">
        <v>406.6</v>
      </c>
      <c r="E1671" s="1801">
        <v>421.4</v>
      </c>
      <c r="F1671" s="1784">
        <v>836.57</v>
      </c>
      <c r="G1671" s="1784">
        <v>727.49</v>
      </c>
      <c r="H1671" s="1801">
        <v>769.7</v>
      </c>
      <c r="I1671" s="1783">
        <f t="shared" si="1155"/>
        <v>3828</v>
      </c>
      <c r="J1671" s="1849"/>
      <c r="K1671" s="500" t="s">
        <v>485</v>
      </c>
      <c r="L1671" s="500" t="s">
        <v>14</v>
      </c>
      <c r="M1671" s="502" t="s">
        <v>79</v>
      </c>
      <c r="N1671" s="502" t="s">
        <v>79</v>
      </c>
      <c r="O1671" s="502" t="s">
        <v>79</v>
      </c>
      <c r="P1671" s="1882">
        <v>500.0</v>
      </c>
      <c r="Q1671" s="1901">
        <f>(H1643)</f>
        <v>302</v>
      </c>
      <c r="R1671" s="504">
        <f t="shared" si="1152"/>
        <v>0.604</v>
      </c>
      <c r="S1671" s="1861">
        <f t="shared" si="1157"/>
        <v>463.0666667</v>
      </c>
      <c r="T1671" s="565">
        <f t="shared" si="1154"/>
        <v>0.9261333333</v>
      </c>
      <c r="U1671" s="1582"/>
      <c r="V1671" s="1582"/>
      <c r="W1671" s="1582"/>
      <c r="X1671" s="1582"/>
      <c r="Y1671" s="1582"/>
      <c r="Z1671" s="1582"/>
      <c r="AA1671" s="1582"/>
      <c r="AB1671" s="1582"/>
    </row>
    <row r="1672">
      <c r="A1672" s="1791" t="s">
        <v>9</v>
      </c>
      <c r="B1672" s="1782">
        <f t="shared" ref="B1672:I1672" si="1158">SUM(B1668:B1671)</f>
        <v>1788.04</v>
      </c>
      <c r="C1672" s="1782">
        <f t="shared" si="1158"/>
        <v>2198.66</v>
      </c>
      <c r="D1672" s="1782">
        <f t="shared" si="1158"/>
        <v>1698.94</v>
      </c>
      <c r="E1672" s="1782">
        <f t="shared" si="1158"/>
        <v>1886.59</v>
      </c>
      <c r="F1672" s="1782">
        <f t="shared" si="1158"/>
        <v>2905.18</v>
      </c>
      <c r="G1672" s="1782">
        <f t="shared" si="1158"/>
        <v>3040.37</v>
      </c>
      <c r="H1672" s="1782">
        <f t="shared" si="1158"/>
        <v>2876.06</v>
      </c>
      <c r="I1672" s="1782">
        <f t="shared" si="1158"/>
        <v>16393.84</v>
      </c>
      <c r="J1672" s="1849"/>
      <c r="K1672" s="502" t="s">
        <v>787</v>
      </c>
      <c r="L1672" s="502" t="s">
        <v>787</v>
      </c>
      <c r="M1672" s="500">
        <f t="shared" ref="M1672:P1672" si="1159">SUM(M1670:M1671)</f>
        <v>20</v>
      </c>
      <c r="N1672" s="500">
        <f t="shared" si="1159"/>
        <v>15</v>
      </c>
      <c r="O1672" s="500">
        <f t="shared" si="1159"/>
        <v>5</v>
      </c>
      <c r="P1672" s="1848">
        <f t="shared" si="1159"/>
        <v>1700</v>
      </c>
      <c r="Q1672" s="1864">
        <f>SUM(Q1670,Q1671)</f>
        <v>1057</v>
      </c>
      <c r="R1672" s="504">
        <f t="shared" si="1152"/>
        <v>0.6217647059</v>
      </c>
      <c r="S1672" s="1861">
        <f>sum(S1670:S1671)</f>
        <v>1620.733333</v>
      </c>
      <c r="T1672" s="565">
        <f t="shared" si="1154"/>
        <v>0.953372549</v>
      </c>
      <c r="U1672" s="1582"/>
      <c r="V1672" s="1582"/>
      <c r="W1672" s="1532"/>
      <c r="X1672" s="1582"/>
      <c r="Y1672" s="1582"/>
      <c r="Z1672" s="1582"/>
      <c r="AA1672" s="1582"/>
      <c r="AB1672" s="1582"/>
    </row>
    <row r="1673">
      <c r="A1673" s="1581"/>
      <c r="B1673" s="1581"/>
      <c r="C1673" s="1581"/>
      <c r="D1673" s="1581"/>
      <c r="E1673" s="1580"/>
      <c r="F1673" s="1601"/>
      <c r="G1673" s="1601"/>
      <c r="H1673" s="1601"/>
      <c r="I1673" s="1601"/>
      <c r="J1673" s="1849"/>
      <c r="K1673" s="517" t="s">
        <v>454</v>
      </c>
      <c r="L1673" s="516" t="s">
        <v>791</v>
      </c>
      <c r="M1673" s="515">
        <v>11.0</v>
      </c>
      <c r="N1673" s="515">
        <v>10.0</v>
      </c>
      <c r="O1673" s="556">
        <f t="shared" ref="O1673:O1677" si="1160">(M1673-N1673)</f>
        <v>1</v>
      </c>
      <c r="P1673" s="1870">
        <v>20000.0</v>
      </c>
      <c r="Q1673" s="1871">
        <f>(F1678)</f>
        <v>13742.62</v>
      </c>
      <c r="R1673" s="518">
        <f t="shared" si="1152"/>
        <v>0.687131</v>
      </c>
      <c r="S1673" s="1871">
        <f t="shared" ref="S1673:S1676" si="1161">(Q1673/21*31)</f>
        <v>20286.72476</v>
      </c>
      <c r="T1673" s="565">
        <f t="shared" si="1154"/>
        <v>1.014336238</v>
      </c>
      <c r="U1673" s="1532"/>
      <c r="V1673" s="1532"/>
      <c r="W1673" s="1582"/>
      <c r="X1673" s="1582"/>
      <c r="Y1673" s="1582"/>
      <c r="Z1673" s="1582"/>
      <c r="AA1673" s="1582"/>
      <c r="AB1673" s="1582"/>
    </row>
    <row r="1674">
      <c r="A1674" s="1581"/>
      <c r="B1674" s="1581"/>
      <c r="C1674" s="1581"/>
      <c r="D1674" s="1581"/>
      <c r="E1674" s="1781" t="s">
        <v>35</v>
      </c>
      <c r="F1674" s="1781" t="s">
        <v>164</v>
      </c>
      <c r="G1674" s="1781" t="s">
        <v>165</v>
      </c>
      <c r="H1674" s="1782" t="s">
        <v>166</v>
      </c>
      <c r="I1674" s="1782" t="s">
        <v>589</v>
      </c>
      <c r="J1674" s="1849"/>
      <c r="K1674" s="517" t="s">
        <v>456</v>
      </c>
      <c r="L1674" s="516" t="s">
        <v>792</v>
      </c>
      <c r="M1674" s="515">
        <v>11.0</v>
      </c>
      <c r="N1674" s="515">
        <v>8.0</v>
      </c>
      <c r="O1674" s="556">
        <f t="shared" si="1160"/>
        <v>3</v>
      </c>
      <c r="P1674" s="1870">
        <v>14000.0</v>
      </c>
      <c r="Q1674" s="1871">
        <f>(G1678)</f>
        <v>7425.53</v>
      </c>
      <c r="R1674" s="518">
        <f t="shared" si="1152"/>
        <v>0.530395</v>
      </c>
      <c r="S1674" s="1871">
        <f t="shared" si="1161"/>
        <v>10961.49667</v>
      </c>
      <c r="T1674" s="1872">
        <f t="shared" si="1154"/>
        <v>0.7829640476</v>
      </c>
      <c r="U1674" s="1532"/>
      <c r="V1674" s="1532"/>
      <c r="W1674" s="1582"/>
      <c r="X1674" s="1582"/>
      <c r="Y1674" s="1582"/>
      <c r="Z1674" s="1582"/>
      <c r="AA1674" s="1582"/>
      <c r="AB1674" s="1582"/>
    </row>
    <row r="1675">
      <c r="A1675" s="1581"/>
      <c r="B1675" s="1581"/>
      <c r="C1675" s="1581"/>
      <c r="D1675" s="1611"/>
      <c r="E1675" s="1847" t="s">
        <v>806</v>
      </c>
      <c r="F1675" s="1708">
        <f t="shared" ref="F1675:I1675" si="1162">(F1083)</f>
        <v>4349.3</v>
      </c>
      <c r="G1675" s="1708">
        <f t="shared" si="1162"/>
        <v>2187.98</v>
      </c>
      <c r="H1675" s="1708">
        <f t="shared" si="1162"/>
        <v>4513.91</v>
      </c>
      <c r="I1675" s="1708">
        <f t="shared" si="1162"/>
        <v>4562.8</v>
      </c>
      <c r="J1675" s="1849"/>
      <c r="K1675" s="517" t="s">
        <v>455</v>
      </c>
      <c r="L1675" s="516" t="s">
        <v>874</v>
      </c>
      <c r="M1675" s="515">
        <v>11.0</v>
      </c>
      <c r="N1675" s="515">
        <v>10.0</v>
      </c>
      <c r="O1675" s="556">
        <f t="shared" si="1160"/>
        <v>1</v>
      </c>
      <c r="P1675" s="1870">
        <v>22000.0</v>
      </c>
      <c r="Q1675" s="1871">
        <f>(H1678)</f>
        <v>14258.59</v>
      </c>
      <c r="R1675" s="518">
        <f t="shared" si="1152"/>
        <v>0.6481177273</v>
      </c>
      <c r="S1675" s="1871">
        <f t="shared" si="1161"/>
        <v>21048.39476</v>
      </c>
      <c r="T1675" s="565">
        <f t="shared" si="1154"/>
        <v>0.9567452165</v>
      </c>
      <c r="U1675" s="1532"/>
      <c r="V1675" s="1532"/>
      <c r="W1675" s="1582"/>
      <c r="X1675" s="1582"/>
      <c r="Y1675" s="1582"/>
      <c r="Z1675" s="1582"/>
      <c r="AA1675" s="1582"/>
      <c r="AB1675" s="1582"/>
    </row>
    <row r="1676">
      <c r="A1676" s="1581"/>
      <c r="B1676" s="1581"/>
      <c r="C1676" s="1581"/>
      <c r="D1676" s="1611"/>
      <c r="E1676" s="1847" t="s">
        <v>807</v>
      </c>
      <c r="F1676" s="1708">
        <f t="shared" ref="F1676:I1676" si="1163">(F1084)</f>
        <v>4574.33</v>
      </c>
      <c r="G1676" s="1708">
        <f t="shared" si="1163"/>
        <v>2476.47</v>
      </c>
      <c r="H1676" s="1708">
        <f t="shared" si="1163"/>
        <v>4758.91</v>
      </c>
      <c r="I1676" s="1708">
        <f t="shared" si="1163"/>
        <v>4477.8</v>
      </c>
      <c r="J1676" s="1849"/>
      <c r="K1676" s="517" t="s">
        <v>590</v>
      </c>
      <c r="L1676" s="516" t="s">
        <v>794</v>
      </c>
      <c r="M1676" s="515">
        <v>11.0</v>
      </c>
      <c r="N1676" s="515">
        <v>9.0</v>
      </c>
      <c r="O1676" s="556">
        <f t="shared" si="1160"/>
        <v>2</v>
      </c>
      <c r="P1676" s="1870">
        <v>21000.0</v>
      </c>
      <c r="Q1676" s="1871">
        <f>(I1678)</f>
        <v>12868.6</v>
      </c>
      <c r="R1676" s="518">
        <f t="shared" si="1152"/>
        <v>0.6127904762</v>
      </c>
      <c r="S1676" s="1871">
        <f t="shared" si="1161"/>
        <v>18996.50476</v>
      </c>
      <c r="T1676" s="565">
        <f t="shared" si="1154"/>
        <v>0.9045954649</v>
      </c>
      <c r="U1676" s="1532"/>
      <c r="V1676" s="1532"/>
      <c r="W1676" s="1582"/>
      <c r="X1676" s="1582"/>
      <c r="Y1676" s="1582"/>
      <c r="Z1676" s="1582"/>
      <c r="AA1676" s="1582"/>
      <c r="AB1676" s="1582"/>
    </row>
    <row r="1677">
      <c r="A1677" s="1581"/>
      <c r="B1677" s="1581"/>
      <c r="C1677" s="1581"/>
      <c r="D1677" s="1611"/>
      <c r="E1677" s="1784" t="s">
        <v>855</v>
      </c>
      <c r="F1677" s="1708">
        <f>(I1668)</f>
        <v>4818.99</v>
      </c>
      <c r="G1677" s="1708">
        <f>I1669</f>
        <v>2761.08</v>
      </c>
      <c r="H1677" s="1708">
        <f>I1670</f>
        <v>4985.77</v>
      </c>
      <c r="I1677" s="1708">
        <f>I1671</f>
        <v>3828</v>
      </c>
      <c r="J1677" s="1849"/>
      <c r="K1677" s="516" t="s">
        <v>795</v>
      </c>
      <c r="L1677" s="516" t="s">
        <v>795</v>
      </c>
      <c r="M1677" s="515">
        <f t="shared" ref="M1677:N1677" si="1164">sum(M1672:M1676)</f>
        <v>64</v>
      </c>
      <c r="N1677" s="515">
        <f t="shared" si="1164"/>
        <v>52</v>
      </c>
      <c r="O1677" s="556">
        <f t="shared" si="1160"/>
        <v>12</v>
      </c>
      <c r="P1677" s="1870">
        <f>sum(P1672:P1676)</f>
        <v>78700</v>
      </c>
      <c r="Q1677" s="1870">
        <f>SUM(Q1673:Q1676)</f>
        <v>48295.34</v>
      </c>
      <c r="R1677" s="518">
        <f t="shared" si="1152"/>
        <v>0.6136637865</v>
      </c>
      <c r="S1677" s="1890">
        <f>SUM(S1672:S1676)</f>
        <v>72913.85429</v>
      </c>
      <c r="T1677" s="565">
        <f t="shared" si="1154"/>
        <v>0.9264784534</v>
      </c>
      <c r="U1677" s="1532"/>
      <c r="V1677" s="1532"/>
      <c r="W1677" s="1582"/>
      <c r="X1677" s="1582"/>
      <c r="Y1677" s="1582"/>
      <c r="Z1677" s="1582"/>
      <c r="AA1677" s="1582"/>
      <c r="AB1677" s="1582"/>
    </row>
    <row r="1678">
      <c r="A1678" s="1581"/>
      <c r="B1678" s="1581"/>
      <c r="C1678" s="1581"/>
      <c r="D1678" s="1611"/>
      <c r="E1678" s="541" t="s">
        <v>9</v>
      </c>
      <c r="F1678" s="542">
        <f t="shared" ref="F1678:I1678" si="1165">SUM(F1675:F1677)</f>
        <v>13742.62</v>
      </c>
      <c r="G1678" s="542">
        <f t="shared" si="1165"/>
        <v>7425.53</v>
      </c>
      <c r="H1678" s="542">
        <f t="shared" si="1165"/>
        <v>14258.59</v>
      </c>
      <c r="I1678" s="542">
        <f t="shared" si="1165"/>
        <v>12868.6</v>
      </c>
      <c r="J1678" s="1582"/>
      <c r="K1678" s="1581"/>
      <c r="L1678" s="1581"/>
      <c r="M1678" s="1581"/>
      <c r="N1678" s="1581"/>
      <c r="O1678" s="1581"/>
      <c r="P1678" s="1581"/>
      <c r="Q1678" s="1581"/>
      <c r="R1678" s="1581"/>
      <c r="S1678" s="1581"/>
      <c r="T1678" s="1581"/>
      <c r="U1678" s="1575"/>
      <c r="V1678" s="1575"/>
      <c r="W1678" s="1581"/>
      <c r="X1678" s="1582"/>
      <c r="Y1678" s="1582"/>
      <c r="Z1678" s="1582"/>
      <c r="AA1678" s="1582"/>
      <c r="AB1678" s="1582"/>
    </row>
    <row r="1679">
      <c r="A1679" s="1581"/>
      <c r="B1679" s="1581"/>
      <c r="C1679" s="1581"/>
      <c r="D1679" s="1611"/>
      <c r="E1679" s="1781" t="s">
        <v>167</v>
      </c>
      <c r="F1679" s="1809">
        <f>(F1678/24000)</f>
        <v>0.5726091667</v>
      </c>
      <c r="G1679" s="1809">
        <f>(G1678/20000)</f>
        <v>0.3712765</v>
      </c>
      <c r="H1679" s="1809">
        <f>(H1678/24000)</f>
        <v>0.5941079167</v>
      </c>
      <c r="I1679" s="1809">
        <f>(I1678/25000)</f>
        <v>0.514744</v>
      </c>
      <c r="J1679" s="1582"/>
      <c r="K1679" s="1902"/>
      <c r="L1679" s="1903"/>
      <c r="M1679" s="438"/>
      <c r="N1679" s="438"/>
      <c r="O1679" s="410"/>
      <c r="P1679" s="1904"/>
      <c r="Q1679" s="1905"/>
      <c r="R1679" s="1906"/>
      <c r="S1679" s="1905"/>
      <c r="T1679" s="1906"/>
      <c r="U1679" s="1575"/>
      <c r="V1679" s="1575"/>
      <c r="W1679" s="1581"/>
      <c r="X1679" s="1582"/>
      <c r="Y1679" s="1582"/>
      <c r="Z1679" s="1582"/>
      <c r="AA1679" s="1582"/>
      <c r="AB1679" s="1582"/>
    </row>
    <row r="1680">
      <c r="A1680" s="1581"/>
      <c r="B1680" s="1581"/>
      <c r="C1680" s="1581"/>
      <c r="D1680" s="1611"/>
      <c r="E1680" s="1781" t="s">
        <v>339</v>
      </c>
      <c r="F1680" s="1782">
        <f t="shared" ref="F1680:I1680" si="1166">(F1678/18*31)</f>
        <v>23667.84556</v>
      </c>
      <c r="G1680" s="1782">
        <f t="shared" si="1166"/>
        <v>12788.41278</v>
      </c>
      <c r="H1680" s="1782">
        <f t="shared" si="1166"/>
        <v>24556.46056</v>
      </c>
      <c r="I1680" s="1782">
        <f t="shared" si="1166"/>
        <v>22162.58889</v>
      </c>
      <c r="J1680" s="1582"/>
      <c r="K1680" s="1902"/>
      <c r="L1680" s="1903"/>
      <c r="M1680" s="438"/>
      <c r="N1680" s="438"/>
      <c r="O1680" s="410"/>
      <c r="P1680" s="1904"/>
      <c r="Q1680" s="1905"/>
      <c r="R1680" s="1906"/>
      <c r="S1680" s="1905"/>
      <c r="T1680" s="1906"/>
      <c r="U1680" s="1575"/>
      <c r="V1680" s="1575"/>
      <c r="W1680" s="1581"/>
      <c r="X1680" s="1582"/>
      <c r="Y1680" s="1582"/>
      <c r="Z1680" s="1582"/>
      <c r="AA1680" s="1582"/>
      <c r="AB1680" s="1582"/>
    </row>
    <row r="1681">
      <c r="A1681" s="1581"/>
      <c r="B1681" s="1581"/>
      <c r="C1681" s="1581"/>
      <c r="D1681" s="1581"/>
      <c r="E1681" s="1810"/>
      <c r="F1681" s="1811"/>
      <c r="G1681" s="1811"/>
      <c r="H1681" s="1811"/>
      <c r="I1681" s="1811"/>
      <c r="J1681" s="1582"/>
      <c r="K1681" s="1902"/>
      <c r="L1681" s="1903"/>
      <c r="M1681" s="438"/>
      <c r="N1681" s="410"/>
      <c r="O1681" s="410"/>
      <c r="P1681" s="1904"/>
      <c r="Q1681" s="1905"/>
      <c r="R1681" s="1906"/>
      <c r="S1681" s="1905"/>
      <c r="T1681" s="1906"/>
      <c r="U1681" s="1575"/>
      <c r="V1681" s="1575"/>
      <c r="W1681" s="1581"/>
      <c r="X1681" s="1581"/>
      <c r="Y1681" s="1581"/>
      <c r="Z1681" s="1581"/>
      <c r="AA1681" s="1581"/>
      <c r="AB1681" s="1582"/>
    </row>
    <row r="1682">
      <c r="A1682" s="1582"/>
      <c r="B1682" s="1582"/>
      <c r="C1682" s="1582"/>
      <c r="D1682" s="1582"/>
      <c r="E1682" s="1873"/>
      <c r="F1682" s="1874"/>
      <c r="G1682" s="1874"/>
      <c r="H1682" s="1874"/>
      <c r="I1682" s="1874"/>
      <c r="J1682" s="1582"/>
      <c r="K1682" s="1907"/>
      <c r="L1682" s="1908"/>
      <c r="M1682" s="427"/>
      <c r="N1682" s="427"/>
      <c r="O1682" s="428"/>
      <c r="P1682" s="1909"/>
      <c r="Q1682" s="1910"/>
      <c r="R1682" s="1845"/>
      <c r="S1682" s="1910"/>
      <c r="T1682" s="1845"/>
      <c r="U1682" s="1532"/>
      <c r="V1682" s="1532"/>
      <c r="W1682" s="1582"/>
      <c r="X1682" s="1582"/>
      <c r="Y1682" s="1582"/>
      <c r="Z1682" s="1582"/>
      <c r="AA1682" s="1582"/>
      <c r="AB1682" s="1582"/>
    </row>
    <row r="1683">
      <c r="A1683" s="1754" t="s">
        <v>875</v>
      </c>
      <c r="B1683" s="1755">
        <v>22.0</v>
      </c>
      <c r="C1683" s="1755">
        <v>23.0</v>
      </c>
      <c r="D1683" s="1755">
        <v>24.0</v>
      </c>
      <c r="E1683" s="1755">
        <v>25.0</v>
      </c>
      <c r="F1683" s="1755">
        <v>26.0</v>
      </c>
      <c r="G1683" s="1755">
        <v>27.0</v>
      </c>
      <c r="H1683" s="1530"/>
      <c r="I1683" s="1530"/>
      <c r="J1683" s="1812"/>
      <c r="K1683" s="1754" t="s">
        <v>875</v>
      </c>
      <c r="L1683" s="1755"/>
      <c r="M1683" s="1755"/>
      <c r="N1683" s="1755"/>
      <c r="O1683" s="1755"/>
      <c r="P1683" s="1755"/>
      <c r="Q1683" s="1755"/>
      <c r="R1683" s="1530"/>
      <c r="S1683" s="1532"/>
      <c r="T1683" s="1532"/>
      <c r="U1683" s="1532"/>
      <c r="V1683" s="1532"/>
      <c r="W1683" s="1532"/>
      <c r="X1683" s="1532"/>
      <c r="Y1683" s="1532"/>
      <c r="Z1683" s="1532"/>
      <c r="AA1683" s="1532"/>
      <c r="AB1683" s="1532"/>
    </row>
    <row r="1684">
      <c r="A1684" s="1756" t="s">
        <v>305</v>
      </c>
      <c r="B1684" s="693" t="s">
        <v>2</v>
      </c>
      <c r="C1684" s="693" t="s">
        <v>3</v>
      </c>
      <c r="D1684" s="693" t="s">
        <v>4</v>
      </c>
      <c r="E1684" s="690" t="s">
        <v>5</v>
      </c>
      <c r="F1684" s="693" t="s">
        <v>6</v>
      </c>
      <c r="G1684" s="693" t="s">
        <v>7</v>
      </c>
      <c r="H1684" s="693" t="s">
        <v>9</v>
      </c>
      <c r="I1684" s="693" t="s">
        <v>71</v>
      </c>
      <c r="J1684" s="1812"/>
      <c r="K1684" s="693" t="s">
        <v>305</v>
      </c>
      <c r="L1684" s="693" t="s">
        <v>72</v>
      </c>
      <c r="M1684" s="693" t="s">
        <v>13</v>
      </c>
      <c r="N1684" s="701" t="s">
        <v>73</v>
      </c>
      <c r="O1684" s="693" t="s">
        <v>13</v>
      </c>
      <c r="P1684" s="701" t="s">
        <v>74</v>
      </c>
      <c r="Q1684" s="701" t="s">
        <v>640</v>
      </c>
      <c r="R1684" s="1686" t="s">
        <v>592</v>
      </c>
      <c r="S1684" s="1532"/>
      <c r="T1684" s="1532"/>
      <c r="U1684" s="1532"/>
      <c r="V1684" s="1532"/>
      <c r="W1684" s="1532"/>
      <c r="X1684" s="1532"/>
      <c r="Y1684" s="1532"/>
      <c r="Z1684" s="1532"/>
      <c r="AA1684" s="1532"/>
      <c r="AB1684" s="1532"/>
    </row>
    <row r="1685">
      <c r="A1685" s="1757" t="s">
        <v>75</v>
      </c>
      <c r="B1685" s="1758">
        <f t="shared" ref="B1685:G1685" si="1167"> SUM(B1686:B1690,B1693:B1696,B1698:B1702,B1704:B1708,B1710:B1714,B1716:B1720,B1722:B1726,B1728:B1732)</f>
        <v>56</v>
      </c>
      <c r="C1685" s="1758">
        <f t="shared" si="1167"/>
        <v>27</v>
      </c>
      <c r="D1685" s="1758">
        <f t="shared" si="1167"/>
        <v>40</v>
      </c>
      <c r="E1685" s="1758">
        <f t="shared" si="1167"/>
        <v>20</v>
      </c>
      <c r="F1685" s="1758">
        <f t="shared" si="1167"/>
        <v>31</v>
      </c>
      <c r="G1685" s="1758">
        <f t="shared" si="1167"/>
        <v>4</v>
      </c>
      <c r="H1685" s="1758">
        <f>SUM(H1686:H1689,H1692:H1695,H1698:H1701,H1704:H1707,H1710:H1713,H1716:H1719)</f>
        <v>178</v>
      </c>
      <c r="I1685" s="1758"/>
      <c r="J1685" s="1812"/>
      <c r="K1685" s="1757" t="s">
        <v>75</v>
      </c>
      <c r="L1685" s="1758"/>
      <c r="M1685" s="1758"/>
      <c r="N1685" s="1758"/>
      <c r="O1685" s="1758"/>
      <c r="P1685" s="1758"/>
      <c r="Q1685" s="1758"/>
      <c r="R1685" s="1758"/>
      <c r="S1685" s="1532"/>
      <c r="T1685" s="1532"/>
      <c r="U1685" s="1532"/>
      <c r="V1685" s="1532"/>
      <c r="W1685" s="1532"/>
      <c r="X1685" s="1532"/>
      <c r="Y1685" s="1532"/>
      <c r="Z1685" s="1532"/>
      <c r="AA1685" s="1532"/>
      <c r="AB1685" s="1532"/>
    </row>
    <row r="1686">
      <c r="A1686" s="1759" t="s">
        <v>76</v>
      </c>
      <c r="B1686" s="1760">
        <v>13.0</v>
      </c>
      <c r="C1686" s="1760">
        <v>0.0</v>
      </c>
      <c r="D1686" s="1760">
        <v>0.0</v>
      </c>
      <c r="E1686" s="1760">
        <v>0.0</v>
      </c>
      <c r="F1686" s="1760">
        <v>0.0</v>
      </c>
      <c r="G1686" s="1760">
        <v>0.0</v>
      </c>
      <c r="H1686" s="1761">
        <f t="shared" ref="H1686:H1688" si="1168">SUM(B1686:G1686)</f>
        <v>13</v>
      </c>
      <c r="I1686" s="1762">
        <f>SUM(H1686:H1690)</f>
        <v>28</v>
      </c>
      <c r="J1686" s="647"/>
      <c r="K1686" s="1759" t="s">
        <v>76</v>
      </c>
      <c r="L1686" s="1765">
        <f t="shared" ref="L1686:L1697" si="1169">O1094</f>
        <v>56</v>
      </c>
      <c r="M1686" s="1762">
        <f>(L1686-H1686)-R1686</f>
        <v>43</v>
      </c>
      <c r="N1686" s="1765">
        <v>0.0</v>
      </c>
      <c r="O1686" s="1762">
        <f t="shared" ref="O1686:O1687" si="1170">SUM(M1686,N1686)</f>
        <v>43</v>
      </c>
      <c r="P1686" s="1817" t="s">
        <v>2</v>
      </c>
      <c r="Q1686" s="1813"/>
      <c r="R1686" s="1765"/>
      <c r="S1686" s="1532"/>
      <c r="T1686" s="1532"/>
      <c r="U1686" s="1532"/>
      <c r="V1686" s="1532"/>
      <c r="W1686" s="1532"/>
      <c r="X1686" s="1532"/>
      <c r="Y1686" s="1532"/>
      <c r="Z1686" s="1532"/>
      <c r="AA1686" s="1532"/>
      <c r="AB1686" s="1532"/>
    </row>
    <row r="1687">
      <c r="A1687" s="1714" t="s">
        <v>77</v>
      </c>
      <c r="B1687" s="692">
        <v>0.0</v>
      </c>
      <c r="C1687" s="692">
        <v>0.0</v>
      </c>
      <c r="D1687" s="692">
        <v>0.0</v>
      </c>
      <c r="E1687" s="692">
        <v>0.0</v>
      </c>
      <c r="F1687" s="692">
        <v>0.0</v>
      </c>
      <c r="G1687" s="692">
        <v>0.0</v>
      </c>
      <c r="H1687" s="693">
        <f t="shared" si="1168"/>
        <v>0</v>
      </c>
      <c r="I1687" s="596">
        <f>(I1686/60)</f>
        <v>0.4666666667</v>
      </c>
      <c r="J1687" s="647"/>
      <c r="K1687" s="1714" t="s">
        <v>77</v>
      </c>
      <c r="L1687" s="692">
        <f t="shared" si="1169"/>
        <v>10</v>
      </c>
      <c r="M1687" s="701">
        <f>(L1687-H1687-H1688)-R1687</f>
        <v>3</v>
      </c>
      <c r="N1687" s="692">
        <v>20.0</v>
      </c>
      <c r="O1687" s="701">
        <f t="shared" si="1170"/>
        <v>23</v>
      </c>
      <c r="P1687" s="701"/>
      <c r="Q1687" s="1621"/>
      <c r="R1687" s="1621"/>
      <c r="S1687" s="1532"/>
      <c r="T1687" s="1532"/>
      <c r="U1687" s="1532"/>
      <c r="V1687" s="1532"/>
      <c r="W1687" s="1532"/>
      <c r="X1687" s="1532"/>
      <c r="Y1687" s="1532"/>
      <c r="Z1687" s="1532"/>
      <c r="AA1687" s="1532"/>
      <c r="AB1687" s="1532"/>
    </row>
    <row r="1688">
      <c r="A1688" s="1714" t="s">
        <v>78</v>
      </c>
      <c r="B1688" s="692">
        <v>7.0</v>
      </c>
      <c r="C1688" s="692">
        <v>0.0</v>
      </c>
      <c r="D1688" s="692">
        <v>0.0</v>
      </c>
      <c r="E1688" s="692">
        <v>0.0</v>
      </c>
      <c r="F1688" s="692">
        <v>0.0</v>
      </c>
      <c r="G1688" s="692">
        <v>0.0</v>
      </c>
      <c r="H1688" s="693">
        <f t="shared" si="1168"/>
        <v>7</v>
      </c>
      <c r="I1688" s="701"/>
      <c r="J1688" s="647"/>
      <c r="K1688" s="1714" t="s">
        <v>78</v>
      </c>
      <c r="L1688" s="692" t="str">
        <f t="shared" si="1169"/>
        <v>-</v>
      </c>
      <c r="M1688" s="701" t="s">
        <v>79</v>
      </c>
      <c r="N1688" s="692" t="s">
        <v>79</v>
      </c>
      <c r="O1688" s="701" t="s">
        <v>79</v>
      </c>
      <c r="P1688" s="701"/>
      <c r="Q1688" s="1686"/>
      <c r="R1688" s="1686"/>
      <c r="S1688" s="1532"/>
      <c r="T1688" s="1532"/>
      <c r="U1688" s="1532"/>
      <c r="V1688" s="1532"/>
      <c r="W1688" s="1532"/>
      <c r="X1688" s="1532"/>
      <c r="Y1688" s="1532"/>
      <c r="Z1688" s="1532"/>
      <c r="AA1688" s="1532"/>
      <c r="AB1688" s="1532"/>
    </row>
    <row r="1689">
      <c r="A1689" s="1714" t="s">
        <v>446</v>
      </c>
      <c r="B1689" s="692">
        <v>3.0</v>
      </c>
      <c r="C1689" s="692">
        <v>0.0</v>
      </c>
      <c r="D1689" s="692">
        <v>0.0</v>
      </c>
      <c r="E1689" s="692">
        <v>0.0</v>
      </c>
      <c r="F1689" s="692">
        <v>0.0</v>
      </c>
      <c r="G1689" s="692">
        <v>0.0</v>
      </c>
      <c r="H1689" s="693">
        <f t="shared" ref="H1689:H1691" si="1171">sum(B1689:G1689)</f>
        <v>3</v>
      </c>
      <c r="I1689" s="701"/>
      <c r="J1689" s="647"/>
      <c r="K1689" s="1714" t="s">
        <v>446</v>
      </c>
      <c r="L1689" s="692">
        <f t="shared" si="1169"/>
        <v>8</v>
      </c>
      <c r="M1689" s="701">
        <f>(L1689-H1689)-R1689</f>
        <v>5</v>
      </c>
      <c r="N1689" s="692">
        <v>5.0</v>
      </c>
      <c r="O1689" s="701">
        <f t="shared" ref="O1689:O1690" si="1172">SUM(M1689,N1689)</f>
        <v>10</v>
      </c>
      <c r="P1689" s="701"/>
      <c r="Q1689" s="1621"/>
      <c r="R1689" s="1621"/>
      <c r="S1689" s="1532"/>
      <c r="T1689" s="1532"/>
      <c r="U1689" s="1532"/>
      <c r="V1689" s="1532"/>
      <c r="W1689" s="1532"/>
      <c r="X1689" s="1532"/>
      <c r="Y1689" s="1532"/>
      <c r="Z1689" s="1532"/>
      <c r="AA1689" s="1532"/>
      <c r="AB1689" s="1532"/>
    </row>
    <row r="1690">
      <c r="A1690" s="1814" t="s">
        <v>751</v>
      </c>
      <c r="B1690" s="692">
        <v>5.0</v>
      </c>
      <c r="C1690" s="692">
        <v>0.0</v>
      </c>
      <c r="D1690" s="692">
        <v>0.0</v>
      </c>
      <c r="E1690" s="692">
        <v>0.0</v>
      </c>
      <c r="F1690" s="692">
        <v>0.0</v>
      </c>
      <c r="G1690" s="692">
        <v>0.0</v>
      </c>
      <c r="H1690" s="693">
        <f t="shared" si="1171"/>
        <v>5</v>
      </c>
      <c r="I1690" s="701"/>
      <c r="J1690" s="647"/>
      <c r="K1690" s="1814" t="s">
        <v>751</v>
      </c>
      <c r="L1690" s="692">
        <f t="shared" si="1169"/>
        <v>10</v>
      </c>
      <c r="M1690" s="701">
        <f t="shared" ref="M1690:M1691" si="1173">(L1690-H1690)</f>
        <v>5</v>
      </c>
      <c r="N1690" s="692" t="s">
        <v>79</v>
      </c>
      <c r="O1690" s="701">
        <f t="shared" si="1172"/>
        <v>5</v>
      </c>
      <c r="P1690" s="701"/>
      <c r="Q1690" s="1686"/>
      <c r="R1690" s="1686"/>
      <c r="S1690" s="1532"/>
      <c r="T1690" s="1532"/>
      <c r="U1690" s="1532"/>
      <c r="V1690" s="1532"/>
      <c r="W1690" s="1532"/>
      <c r="X1690" s="1532"/>
      <c r="Y1690" s="1532"/>
      <c r="Z1690" s="1532"/>
      <c r="AA1690" s="1532"/>
      <c r="AB1690" s="1532"/>
    </row>
    <row r="1691">
      <c r="A1691" s="1714" t="s">
        <v>80</v>
      </c>
      <c r="B1691" s="692">
        <v>0.0</v>
      </c>
      <c r="C1691" s="692">
        <v>0.0</v>
      </c>
      <c r="D1691" s="692">
        <v>0.0</v>
      </c>
      <c r="E1691" s="692">
        <v>0.0</v>
      </c>
      <c r="F1691" s="692">
        <v>0.0</v>
      </c>
      <c r="G1691" s="692">
        <v>0.0</v>
      </c>
      <c r="H1691" s="693">
        <f t="shared" si="1171"/>
        <v>0</v>
      </c>
      <c r="I1691" s="701"/>
      <c r="J1691" s="647"/>
      <c r="K1691" s="1714" t="s">
        <v>80</v>
      </c>
      <c r="L1691" s="692">
        <f t="shared" si="1169"/>
        <v>0</v>
      </c>
      <c r="M1691" s="701">
        <f t="shared" si="1173"/>
        <v>0</v>
      </c>
      <c r="N1691" s="692">
        <v>0.0</v>
      </c>
      <c r="O1691" s="701">
        <f>sum(M1691,N1691)</f>
        <v>0</v>
      </c>
      <c r="P1691" s="701"/>
      <c r="Q1691" s="1686"/>
      <c r="R1691" s="1686"/>
      <c r="S1691" s="1532"/>
      <c r="T1691" s="1532"/>
      <c r="U1691" s="1532"/>
      <c r="V1691" s="1532"/>
      <c r="W1691" s="1532"/>
      <c r="X1691" s="1532"/>
      <c r="Y1691" s="1532"/>
      <c r="Z1691" s="1532"/>
      <c r="AA1691" s="1532"/>
      <c r="AB1691" s="1532"/>
    </row>
    <row r="1692">
      <c r="A1692" s="1715" t="s">
        <v>81</v>
      </c>
      <c r="B1692" s="1765">
        <v>0.0</v>
      </c>
      <c r="C1692" s="1765">
        <v>4.0</v>
      </c>
      <c r="D1692" s="1765">
        <v>3.0</v>
      </c>
      <c r="E1692" s="1765">
        <v>0.0</v>
      </c>
      <c r="F1692" s="1765">
        <v>2.0</v>
      </c>
      <c r="G1692" s="1765">
        <v>8.0</v>
      </c>
      <c r="H1692" s="1761">
        <f t="shared" ref="H1692:H1694" si="1174">SUM(B1692:G1692)</f>
        <v>17</v>
      </c>
      <c r="I1692" s="1762">
        <f>SUM(H1692:H1696)</f>
        <v>28</v>
      </c>
      <c r="J1692" s="647"/>
      <c r="K1692" s="1715" t="s">
        <v>81</v>
      </c>
      <c r="L1692" s="1765">
        <f t="shared" si="1169"/>
        <v>49</v>
      </c>
      <c r="M1692" s="1762">
        <f>(L1692-H1692)-R1692</f>
        <v>32</v>
      </c>
      <c r="N1692" s="1765">
        <v>0.0</v>
      </c>
      <c r="O1692" s="1762">
        <f t="shared" ref="O1692:O1693" si="1175">SUM(M1692,N1692)</f>
        <v>32</v>
      </c>
      <c r="P1692" s="1817"/>
      <c r="Q1692" s="1685"/>
      <c r="R1692" s="1765"/>
      <c r="S1692" s="1532"/>
      <c r="T1692" s="1532"/>
      <c r="U1692" s="1532"/>
      <c r="V1692" s="1532"/>
      <c r="W1692" s="1532"/>
      <c r="X1692" s="1532"/>
      <c r="Y1692" s="1532"/>
      <c r="Z1692" s="1532"/>
      <c r="AA1692" s="1532"/>
      <c r="AB1692" s="1532"/>
    </row>
    <row r="1693">
      <c r="A1693" s="1714" t="s">
        <v>77</v>
      </c>
      <c r="B1693" s="692">
        <v>0.0</v>
      </c>
      <c r="C1693" s="692">
        <v>0.0</v>
      </c>
      <c r="D1693" s="692">
        <v>0.0</v>
      </c>
      <c r="E1693" s="692">
        <v>0.0</v>
      </c>
      <c r="F1693" s="692">
        <v>1.0</v>
      </c>
      <c r="G1693" s="692">
        <v>0.0</v>
      </c>
      <c r="H1693" s="693">
        <f t="shared" si="1174"/>
        <v>1</v>
      </c>
      <c r="I1693" s="596">
        <f>(I1692/60)</f>
        <v>0.4666666667</v>
      </c>
      <c r="J1693" s="647"/>
      <c r="K1693" s="1714" t="s">
        <v>77</v>
      </c>
      <c r="L1693" s="692">
        <f t="shared" si="1169"/>
        <v>10</v>
      </c>
      <c r="M1693" s="701">
        <f>(L1693-H1693-H1694)-R1693</f>
        <v>4</v>
      </c>
      <c r="N1693" s="692">
        <v>0.0</v>
      </c>
      <c r="O1693" s="701">
        <f t="shared" si="1175"/>
        <v>4</v>
      </c>
      <c r="P1693" s="701"/>
      <c r="Q1693" s="1686"/>
      <c r="R1693" s="1686"/>
      <c r="S1693" s="1532"/>
      <c r="T1693" s="1532"/>
      <c r="U1693" s="1532"/>
      <c r="V1693" s="1532"/>
      <c r="W1693" s="1532"/>
      <c r="X1693" s="1532"/>
      <c r="Y1693" s="1532"/>
      <c r="Z1693" s="1532"/>
      <c r="AA1693" s="1532"/>
      <c r="AB1693" s="1532"/>
    </row>
    <row r="1694">
      <c r="A1694" s="1714" t="s">
        <v>78</v>
      </c>
      <c r="B1694" s="692">
        <v>0.0</v>
      </c>
      <c r="C1694" s="692">
        <v>1.0</v>
      </c>
      <c r="D1694" s="692">
        <v>1.0</v>
      </c>
      <c r="E1694" s="692">
        <v>0.0</v>
      </c>
      <c r="F1694" s="692">
        <v>0.0</v>
      </c>
      <c r="G1694" s="692">
        <v>3.0</v>
      </c>
      <c r="H1694" s="693">
        <f t="shared" si="1174"/>
        <v>5</v>
      </c>
      <c r="I1694" s="701"/>
      <c r="J1694" s="647"/>
      <c r="K1694" s="1714" t="s">
        <v>78</v>
      </c>
      <c r="L1694" s="692" t="str">
        <f t="shared" si="1169"/>
        <v>-</v>
      </c>
      <c r="M1694" s="701" t="s">
        <v>79</v>
      </c>
      <c r="N1694" s="692" t="s">
        <v>79</v>
      </c>
      <c r="O1694" s="701" t="s">
        <v>79</v>
      </c>
      <c r="P1694" s="701"/>
      <c r="Q1694" s="1686"/>
      <c r="R1694" s="1686"/>
      <c r="S1694" s="1532"/>
      <c r="T1694" s="1532"/>
      <c r="U1694" s="1532"/>
      <c r="V1694" s="1532"/>
      <c r="W1694" s="1532"/>
      <c r="X1694" s="1532"/>
      <c r="Y1694" s="1532"/>
      <c r="Z1694" s="1532"/>
      <c r="AA1694" s="1532"/>
      <c r="AB1694" s="1532"/>
    </row>
    <row r="1695">
      <c r="A1695" s="1714" t="s">
        <v>446</v>
      </c>
      <c r="B1695" s="692">
        <v>0.0</v>
      </c>
      <c r="C1695" s="692">
        <v>0.0</v>
      </c>
      <c r="D1695" s="692">
        <v>1.0</v>
      </c>
      <c r="E1695" s="692">
        <v>0.0</v>
      </c>
      <c r="F1695" s="692">
        <v>0.0</v>
      </c>
      <c r="G1695" s="692">
        <v>1.0</v>
      </c>
      <c r="H1695" s="693">
        <f t="shared" ref="H1695:H1697" si="1176">sum(B1695:G1695)</f>
        <v>2</v>
      </c>
      <c r="I1695" s="701"/>
      <c r="J1695" s="647"/>
      <c r="K1695" s="1714" t="s">
        <v>446</v>
      </c>
      <c r="L1695" s="692">
        <f t="shared" si="1169"/>
        <v>8</v>
      </c>
      <c r="M1695" s="701">
        <f>(L1695-H1695)-R1695</f>
        <v>6</v>
      </c>
      <c r="N1695" s="692">
        <v>0.0</v>
      </c>
      <c r="O1695" s="701">
        <f t="shared" ref="O1695:O1696" si="1177">SUM(M1695,N1695)</f>
        <v>6</v>
      </c>
      <c r="P1695" s="701"/>
      <c r="Q1695" s="1621" t="s">
        <v>876</v>
      </c>
      <c r="R1695" s="1686"/>
      <c r="S1695" s="1532"/>
      <c r="T1695" s="1532"/>
      <c r="U1695" s="1532"/>
      <c r="V1695" s="1532"/>
      <c r="W1695" s="1532"/>
      <c r="X1695" s="1532"/>
      <c r="Y1695" s="1532"/>
      <c r="Z1695" s="1532"/>
      <c r="AA1695" s="1532"/>
      <c r="AB1695" s="1532"/>
    </row>
    <row r="1696">
      <c r="A1696" s="1814" t="s">
        <v>751</v>
      </c>
      <c r="B1696" s="692">
        <v>1.0</v>
      </c>
      <c r="C1696" s="692">
        <v>2.0</v>
      </c>
      <c r="D1696" s="692">
        <v>0.0</v>
      </c>
      <c r="E1696" s="692">
        <v>0.0</v>
      </c>
      <c r="F1696" s="692">
        <v>0.0</v>
      </c>
      <c r="G1696" s="692">
        <v>0.0</v>
      </c>
      <c r="H1696" s="693">
        <f t="shared" si="1176"/>
        <v>3</v>
      </c>
      <c r="I1696" s="701"/>
      <c r="J1696" s="647"/>
      <c r="K1696" s="1814" t="s">
        <v>751</v>
      </c>
      <c r="L1696" s="692">
        <f t="shared" si="1169"/>
        <v>10</v>
      </c>
      <c r="M1696" s="701">
        <f t="shared" ref="M1696:M1697" si="1178">(L1696-H1696)</f>
        <v>7</v>
      </c>
      <c r="N1696" s="692">
        <v>0.0</v>
      </c>
      <c r="O1696" s="701">
        <f t="shared" si="1177"/>
        <v>7</v>
      </c>
      <c r="P1696" s="701"/>
      <c r="Q1696" s="1686"/>
      <c r="R1696" s="1686"/>
      <c r="S1696" s="1532"/>
      <c r="T1696" s="1532"/>
      <c r="U1696" s="1532"/>
      <c r="V1696" s="1532"/>
      <c r="W1696" s="1532"/>
      <c r="X1696" s="1532"/>
      <c r="Y1696" s="1532"/>
      <c r="Z1696" s="1532"/>
      <c r="AA1696" s="1532"/>
      <c r="AB1696" s="1532"/>
    </row>
    <row r="1697">
      <c r="A1697" s="1714" t="s">
        <v>80</v>
      </c>
      <c r="B1697" s="692">
        <v>0.0</v>
      </c>
      <c r="C1697" s="692">
        <v>0.0</v>
      </c>
      <c r="D1697" s="692">
        <v>0.0</v>
      </c>
      <c r="E1697" s="692">
        <v>0.0</v>
      </c>
      <c r="F1697" s="692">
        <v>0.0</v>
      </c>
      <c r="G1697" s="692">
        <v>0.0</v>
      </c>
      <c r="H1697" s="693">
        <f t="shared" si="1176"/>
        <v>0</v>
      </c>
      <c r="I1697" s="701"/>
      <c r="J1697" s="647"/>
      <c r="K1697" s="1714" t="s">
        <v>80</v>
      </c>
      <c r="L1697" s="692">
        <f t="shared" si="1169"/>
        <v>14</v>
      </c>
      <c r="M1697" s="701">
        <f t="shared" si="1178"/>
        <v>14</v>
      </c>
      <c r="N1697" s="692">
        <v>0.0</v>
      </c>
      <c r="O1697" s="701">
        <f>sum(M1697,N1697)</f>
        <v>14</v>
      </c>
      <c r="P1697" s="701"/>
      <c r="Q1697" s="1686"/>
      <c r="R1697" s="1686"/>
      <c r="S1697" s="1532"/>
      <c r="T1697" s="1532"/>
      <c r="U1697" s="1532"/>
      <c r="V1697" s="1532"/>
      <c r="W1697" s="1532"/>
      <c r="X1697" s="1532"/>
      <c r="Y1697" s="1532"/>
      <c r="Z1697" s="1532"/>
      <c r="AA1697" s="1532"/>
      <c r="AB1697" s="1532"/>
    </row>
    <row r="1698">
      <c r="A1698" s="1715" t="s">
        <v>237</v>
      </c>
      <c r="B1698" s="1760">
        <v>10.0</v>
      </c>
      <c r="C1698" s="1760">
        <v>5.0</v>
      </c>
      <c r="D1698" s="1760">
        <v>13.0</v>
      </c>
      <c r="E1698" s="1760">
        <v>7.0</v>
      </c>
      <c r="F1698" s="1760">
        <v>11.0</v>
      </c>
      <c r="G1698" s="1760">
        <v>0.0</v>
      </c>
      <c r="H1698" s="1761">
        <f t="shared" ref="H1698:H1700" si="1179">SUM(B1698:G1698)</f>
        <v>46</v>
      </c>
      <c r="I1698" s="1762">
        <f>SUM(H1698:H1702)</f>
        <v>58</v>
      </c>
      <c r="J1698" s="647"/>
      <c r="K1698" s="1715" t="s">
        <v>237</v>
      </c>
      <c r="L1698" s="1765">
        <f t="shared" ref="L1698:L1719" si="1180">O1112</f>
        <v>67</v>
      </c>
      <c r="M1698" s="1762">
        <f>(L1698-H1698)-R1698</f>
        <v>21</v>
      </c>
      <c r="N1698" s="1765">
        <v>50.0</v>
      </c>
      <c r="O1698" s="1762">
        <f t="shared" ref="O1698:O1699" si="1181">SUM(M1698,N1698)</f>
        <v>71</v>
      </c>
      <c r="P1698" s="1817" t="s">
        <v>2</v>
      </c>
      <c r="Q1698" s="1766"/>
      <c r="R1698" s="1765"/>
      <c r="S1698" s="1532"/>
      <c r="T1698" s="1532"/>
      <c r="U1698" s="1532"/>
      <c r="V1698" s="1532"/>
      <c r="W1698" s="1532"/>
      <c r="X1698" s="1532"/>
      <c r="Y1698" s="1532"/>
      <c r="Z1698" s="1532"/>
      <c r="AA1698" s="1532"/>
      <c r="AB1698" s="1532"/>
    </row>
    <row r="1699">
      <c r="A1699" s="1714" t="s">
        <v>77</v>
      </c>
      <c r="B1699" s="692">
        <v>0.0</v>
      </c>
      <c r="C1699" s="692">
        <v>0.0</v>
      </c>
      <c r="D1699" s="692">
        <v>0.0</v>
      </c>
      <c r="E1699" s="692">
        <v>0.0</v>
      </c>
      <c r="F1699" s="692">
        <v>0.0</v>
      </c>
      <c r="G1699" s="692">
        <v>0.0</v>
      </c>
      <c r="H1699" s="693">
        <f t="shared" si="1179"/>
        <v>0</v>
      </c>
      <c r="I1699" s="596">
        <f>(I1698/60)</f>
        <v>0.9666666667</v>
      </c>
      <c r="J1699" s="647"/>
      <c r="K1699" s="1714" t="s">
        <v>77</v>
      </c>
      <c r="L1699" s="692">
        <f t="shared" si="1180"/>
        <v>10</v>
      </c>
      <c r="M1699" s="701">
        <f>(L1699-H1699-H1700)-R1699</f>
        <v>3</v>
      </c>
      <c r="N1699" s="692">
        <v>10.0</v>
      </c>
      <c r="O1699" s="701">
        <f t="shared" si="1181"/>
        <v>13</v>
      </c>
      <c r="P1699" s="701"/>
      <c r="Q1699" s="1621"/>
      <c r="R1699" s="1621"/>
      <c r="S1699" s="1532"/>
      <c r="T1699" s="1532"/>
      <c r="U1699" s="1532"/>
      <c r="V1699" s="1532"/>
      <c r="W1699" s="1532"/>
      <c r="X1699" s="1532"/>
      <c r="Y1699" s="1532"/>
      <c r="Z1699" s="1532"/>
      <c r="AA1699" s="1532"/>
      <c r="AB1699" s="1532"/>
    </row>
    <row r="1700">
      <c r="A1700" s="1714" t="s">
        <v>78</v>
      </c>
      <c r="B1700" s="692">
        <v>5.0</v>
      </c>
      <c r="C1700" s="692">
        <v>1.0</v>
      </c>
      <c r="D1700" s="692">
        <v>0.0</v>
      </c>
      <c r="E1700" s="692">
        <v>1.0</v>
      </c>
      <c r="F1700" s="692">
        <v>0.0</v>
      </c>
      <c r="G1700" s="692">
        <v>0.0</v>
      </c>
      <c r="H1700" s="693">
        <f t="shared" si="1179"/>
        <v>7</v>
      </c>
      <c r="I1700" s="701"/>
      <c r="J1700" s="647"/>
      <c r="K1700" s="1714" t="s">
        <v>78</v>
      </c>
      <c r="L1700" s="692" t="str">
        <f t="shared" si="1180"/>
        <v>-</v>
      </c>
      <c r="M1700" s="701" t="s">
        <v>79</v>
      </c>
      <c r="N1700" s="692"/>
      <c r="O1700" s="701" t="s">
        <v>79</v>
      </c>
      <c r="P1700" s="701"/>
      <c r="Q1700" s="1686"/>
      <c r="R1700" s="1686"/>
      <c r="S1700" s="1532"/>
      <c r="T1700" s="1532"/>
      <c r="U1700" s="1532"/>
      <c r="V1700" s="1532"/>
      <c r="W1700" s="1532"/>
      <c r="X1700" s="1532"/>
      <c r="Y1700" s="1532"/>
      <c r="Z1700" s="1532"/>
      <c r="AA1700" s="1532"/>
      <c r="AB1700" s="1532"/>
    </row>
    <row r="1701">
      <c r="A1701" s="1714" t="s">
        <v>446</v>
      </c>
      <c r="B1701" s="692">
        <v>1.0</v>
      </c>
      <c r="C1701" s="692">
        <v>0.0</v>
      </c>
      <c r="D1701" s="692">
        <v>1.0</v>
      </c>
      <c r="E1701" s="692">
        <v>0.0</v>
      </c>
      <c r="F1701" s="692">
        <v>0.0</v>
      </c>
      <c r="G1701" s="692">
        <v>0.0</v>
      </c>
      <c r="H1701" s="693">
        <f t="shared" ref="H1701:H1703" si="1182">sum(B1701:G1701)</f>
        <v>2</v>
      </c>
      <c r="I1701" s="701"/>
      <c r="J1701" s="647"/>
      <c r="K1701" s="1714" t="s">
        <v>446</v>
      </c>
      <c r="L1701" s="692">
        <f t="shared" si="1180"/>
        <v>0</v>
      </c>
      <c r="M1701" s="701">
        <f>(L1701-H1701)-R1701</f>
        <v>-2</v>
      </c>
      <c r="N1701" s="692">
        <v>5.0</v>
      </c>
      <c r="O1701" s="701">
        <f t="shared" ref="O1701:O1702" si="1183">SUM(M1701,N1701)</f>
        <v>3</v>
      </c>
      <c r="P1701" s="701"/>
      <c r="Q1701" s="1621"/>
      <c r="R1701" s="1686"/>
      <c r="S1701" s="1532"/>
      <c r="T1701" s="1532"/>
      <c r="U1701" s="1532"/>
      <c r="V1701" s="1532"/>
      <c r="W1701" s="1532"/>
      <c r="X1701" s="1532"/>
      <c r="Y1701" s="1532"/>
      <c r="Z1701" s="1532"/>
      <c r="AA1701" s="1532"/>
      <c r="AB1701" s="1532"/>
    </row>
    <row r="1702">
      <c r="A1702" s="1814" t="s">
        <v>751</v>
      </c>
      <c r="B1702" s="692">
        <v>1.0</v>
      </c>
      <c r="C1702" s="692">
        <v>1.0</v>
      </c>
      <c r="D1702" s="692">
        <v>1.0</v>
      </c>
      <c r="E1702" s="692">
        <v>0.0</v>
      </c>
      <c r="F1702" s="692">
        <v>0.0</v>
      </c>
      <c r="G1702" s="692">
        <v>0.0</v>
      </c>
      <c r="H1702" s="693">
        <f t="shared" si="1182"/>
        <v>3</v>
      </c>
      <c r="I1702" s="701"/>
      <c r="J1702" s="647"/>
      <c r="K1702" s="1814" t="s">
        <v>751</v>
      </c>
      <c r="L1702" s="692">
        <f t="shared" si="1180"/>
        <v>10</v>
      </c>
      <c r="M1702" s="701">
        <f t="shared" ref="M1702:M1703" si="1184">(L1702-H1702)</f>
        <v>7</v>
      </c>
      <c r="N1702" s="692">
        <v>0.0</v>
      </c>
      <c r="O1702" s="701">
        <f t="shared" si="1183"/>
        <v>7</v>
      </c>
      <c r="P1702" s="701"/>
      <c r="Q1702" s="1621"/>
      <c r="R1702" s="1686"/>
      <c r="S1702" s="1532"/>
      <c r="T1702" s="1532"/>
      <c r="U1702" s="1532"/>
      <c r="V1702" s="1532"/>
      <c r="W1702" s="1532"/>
      <c r="X1702" s="1532"/>
      <c r="Y1702" s="1532"/>
      <c r="Z1702" s="1532"/>
      <c r="AA1702" s="1532"/>
      <c r="AB1702" s="1532"/>
    </row>
    <row r="1703">
      <c r="A1703" s="1714" t="s">
        <v>80</v>
      </c>
      <c r="B1703" s="692">
        <v>0.0</v>
      </c>
      <c r="C1703" s="692">
        <v>0.0</v>
      </c>
      <c r="D1703" s="692">
        <v>0.0</v>
      </c>
      <c r="E1703" s="692">
        <v>4.0</v>
      </c>
      <c r="F1703" s="692">
        <v>4.0</v>
      </c>
      <c r="G1703" s="692">
        <v>0.0</v>
      </c>
      <c r="H1703" s="693">
        <f t="shared" si="1182"/>
        <v>8</v>
      </c>
      <c r="I1703" s="701"/>
      <c r="J1703" s="647"/>
      <c r="K1703" s="1714" t="s">
        <v>80</v>
      </c>
      <c r="L1703" s="692">
        <f t="shared" si="1180"/>
        <v>30</v>
      </c>
      <c r="M1703" s="701">
        <f t="shared" si="1184"/>
        <v>22</v>
      </c>
      <c r="N1703" s="692">
        <v>0.0</v>
      </c>
      <c r="O1703" s="701">
        <f>sum(M1703,N1703)</f>
        <v>22</v>
      </c>
      <c r="P1703" s="701"/>
      <c r="Q1703" s="1621"/>
      <c r="R1703" s="1686"/>
      <c r="S1703" s="1532"/>
      <c r="T1703" s="1532"/>
      <c r="U1703" s="1532"/>
      <c r="V1703" s="1532"/>
      <c r="W1703" s="1532"/>
      <c r="X1703" s="1532"/>
      <c r="Y1703" s="1532"/>
      <c r="Z1703" s="1532"/>
      <c r="AA1703" s="1532"/>
      <c r="AB1703" s="1532"/>
    </row>
    <row r="1704">
      <c r="A1704" s="535" t="s">
        <v>134</v>
      </c>
      <c r="B1704" s="1765">
        <v>0.0</v>
      </c>
      <c r="C1704" s="1765">
        <v>6.0</v>
      </c>
      <c r="D1704" s="1765">
        <v>9.0</v>
      </c>
      <c r="E1704" s="1765">
        <v>7.0</v>
      </c>
      <c r="F1704" s="1765">
        <v>4.0</v>
      </c>
      <c r="G1704" s="1765">
        <v>0.0</v>
      </c>
      <c r="H1704" s="1761">
        <f t="shared" ref="H1704:H1706" si="1185">SUM(B1704:G1704)</f>
        <v>26</v>
      </c>
      <c r="I1704" s="1762">
        <f>SUM(H1704:H1708)</f>
        <v>32</v>
      </c>
      <c r="J1704" s="647"/>
      <c r="K1704" s="535" t="s">
        <v>134</v>
      </c>
      <c r="L1704" s="1765">
        <f t="shared" si="1180"/>
        <v>28</v>
      </c>
      <c r="M1704" s="1762">
        <f>(L1704-H1704)-R1704</f>
        <v>0</v>
      </c>
      <c r="N1704" s="1765">
        <v>30.0</v>
      </c>
      <c r="O1704" s="1762">
        <f t="shared" ref="O1704:O1705" si="1186">SUM(M1704,N1704)</f>
        <v>30</v>
      </c>
      <c r="P1704" s="1817" t="s">
        <v>2</v>
      </c>
      <c r="Q1704" s="1766"/>
      <c r="R1704" s="1716">
        <v>2.0</v>
      </c>
      <c r="S1704" s="1532"/>
      <c r="T1704" s="1532"/>
      <c r="U1704" s="1532"/>
      <c r="V1704" s="1532"/>
      <c r="W1704" s="1532"/>
      <c r="X1704" s="1532"/>
      <c r="Y1704" s="1532"/>
      <c r="Z1704" s="1532"/>
      <c r="AA1704" s="1532"/>
      <c r="AB1704" s="1532"/>
    </row>
    <row r="1705">
      <c r="A1705" s="1714" t="s">
        <v>77</v>
      </c>
      <c r="B1705" s="692">
        <v>0.0</v>
      </c>
      <c r="C1705" s="692">
        <v>0.0</v>
      </c>
      <c r="D1705" s="692">
        <v>0.0</v>
      </c>
      <c r="E1705" s="692">
        <v>0.0</v>
      </c>
      <c r="F1705" s="692">
        <v>0.0</v>
      </c>
      <c r="G1705" s="692">
        <v>0.0</v>
      </c>
      <c r="H1705" s="693">
        <f t="shared" si="1185"/>
        <v>0</v>
      </c>
      <c r="I1705" s="596">
        <f>(I1704/60)</f>
        <v>0.5333333333</v>
      </c>
      <c r="J1705" s="647"/>
      <c r="K1705" s="1714" t="s">
        <v>77</v>
      </c>
      <c r="L1705" s="692">
        <f t="shared" si="1180"/>
        <v>0</v>
      </c>
      <c r="M1705" s="701">
        <f>(L1705-H1705-H1706)-R1705</f>
        <v>0</v>
      </c>
      <c r="N1705" s="692">
        <v>10.0</v>
      </c>
      <c r="O1705" s="701">
        <f t="shared" si="1186"/>
        <v>10</v>
      </c>
      <c r="P1705" s="701"/>
      <c r="Q1705" s="1621"/>
      <c r="R1705" s="1621"/>
      <c r="S1705" s="1532"/>
      <c r="T1705" s="1532"/>
      <c r="U1705" s="1532"/>
      <c r="V1705" s="1532"/>
      <c r="W1705" s="1532"/>
      <c r="X1705" s="1532"/>
      <c r="Y1705" s="1532"/>
      <c r="Z1705" s="1532"/>
      <c r="AA1705" s="1532"/>
      <c r="AB1705" s="1532"/>
    </row>
    <row r="1706">
      <c r="A1706" s="1714" t="s">
        <v>78</v>
      </c>
      <c r="B1706" s="692">
        <v>0.0</v>
      </c>
      <c r="C1706" s="692">
        <v>0.0</v>
      </c>
      <c r="D1706" s="692">
        <v>0.0</v>
      </c>
      <c r="E1706" s="692">
        <v>0.0</v>
      </c>
      <c r="F1706" s="692">
        <v>0.0</v>
      </c>
      <c r="G1706" s="692">
        <v>0.0</v>
      </c>
      <c r="H1706" s="693">
        <f t="shared" si="1185"/>
        <v>0</v>
      </c>
      <c r="I1706" s="701"/>
      <c r="J1706" s="647"/>
      <c r="K1706" s="1714" t="s">
        <v>78</v>
      </c>
      <c r="L1706" s="692" t="str">
        <f t="shared" si="1180"/>
        <v>-</v>
      </c>
      <c r="M1706" s="701" t="s">
        <v>79</v>
      </c>
      <c r="N1706" s="692" t="s">
        <v>79</v>
      </c>
      <c r="O1706" s="701" t="s">
        <v>79</v>
      </c>
      <c r="P1706" s="701"/>
      <c r="Q1706" s="1686"/>
      <c r="R1706" s="1686"/>
      <c r="S1706" s="1532"/>
      <c r="T1706" s="1532"/>
      <c r="U1706" s="1532"/>
      <c r="V1706" s="1532"/>
      <c r="W1706" s="1532"/>
      <c r="X1706" s="1532"/>
      <c r="Y1706" s="1532"/>
      <c r="Z1706" s="1532"/>
      <c r="AA1706" s="1532"/>
      <c r="AB1706" s="1532"/>
    </row>
    <row r="1707">
      <c r="A1707" s="1714" t="s">
        <v>446</v>
      </c>
      <c r="B1707" s="692">
        <v>0.0</v>
      </c>
      <c r="C1707" s="692">
        <v>0.0</v>
      </c>
      <c r="D1707" s="692">
        <v>0.0</v>
      </c>
      <c r="E1707" s="692">
        <v>1.0</v>
      </c>
      <c r="F1707" s="692">
        <v>3.0</v>
      </c>
      <c r="G1707" s="692">
        <v>0.0</v>
      </c>
      <c r="H1707" s="693">
        <f t="shared" ref="H1707:H1709" si="1187">sum(B1707:G1707)</f>
        <v>4</v>
      </c>
      <c r="I1707" s="701"/>
      <c r="J1707" s="647"/>
      <c r="K1707" s="1714" t="s">
        <v>446</v>
      </c>
      <c r="L1707" s="692">
        <f t="shared" si="1180"/>
        <v>6</v>
      </c>
      <c r="M1707" s="701">
        <f>(L1707-H1707)-R1707</f>
        <v>2</v>
      </c>
      <c r="N1707" s="692">
        <v>0.0</v>
      </c>
      <c r="O1707" s="701">
        <f t="shared" ref="O1707:O1708" si="1188">SUM(M1707,N1707)</f>
        <v>2</v>
      </c>
      <c r="P1707" s="701"/>
      <c r="Q1707" s="1621"/>
      <c r="R1707" s="1686"/>
      <c r="S1707" s="1532"/>
      <c r="T1707" s="1532"/>
      <c r="U1707" s="1532"/>
      <c r="V1707" s="1532"/>
      <c r="W1707" s="1532"/>
      <c r="X1707" s="1532"/>
      <c r="Y1707" s="1532"/>
      <c r="Z1707" s="1532"/>
      <c r="AA1707" s="1532"/>
      <c r="AB1707" s="1532"/>
    </row>
    <row r="1708">
      <c r="A1708" s="1814" t="s">
        <v>751</v>
      </c>
      <c r="B1708" s="692">
        <v>0.0</v>
      </c>
      <c r="C1708" s="692">
        <v>1.0</v>
      </c>
      <c r="D1708" s="692">
        <v>1.0</v>
      </c>
      <c r="E1708" s="692">
        <v>0.0</v>
      </c>
      <c r="F1708" s="692">
        <v>0.0</v>
      </c>
      <c r="G1708" s="692">
        <v>0.0</v>
      </c>
      <c r="H1708" s="693">
        <f t="shared" si="1187"/>
        <v>2</v>
      </c>
      <c r="I1708" s="701"/>
      <c r="J1708" s="647"/>
      <c r="K1708" s="1814" t="s">
        <v>751</v>
      </c>
      <c r="L1708" s="692">
        <f t="shared" si="1180"/>
        <v>10</v>
      </c>
      <c r="M1708" s="701">
        <f t="shared" ref="M1708:M1709" si="1189">(L1708-H1708)</f>
        <v>8</v>
      </c>
      <c r="N1708" s="692">
        <v>0.0</v>
      </c>
      <c r="O1708" s="701">
        <f t="shared" si="1188"/>
        <v>8</v>
      </c>
      <c r="P1708" s="701"/>
      <c r="Q1708" s="1621"/>
      <c r="R1708" s="1686"/>
      <c r="S1708" s="1532"/>
      <c r="T1708" s="1532"/>
      <c r="U1708" s="1532"/>
      <c r="V1708" s="1532"/>
      <c r="W1708" s="1532"/>
      <c r="X1708" s="1532"/>
      <c r="Y1708" s="1532"/>
      <c r="Z1708" s="1532"/>
      <c r="AA1708" s="1532"/>
      <c r="AB1708" s="1532"/>
    </row>
    <row r="1709">
      <c r="A1709" s="1714" t="s">
        <v>80</v>
      </c>
      <c r="B1709" s="692">
        <v>0.0</v>
      </c>
      <c r="C1709" s="692">
        <v>0.0</v>
      </c>
      <c r="D1709" s="692">
        <v>0.0</v>
      </c>
      <c r="E1709" s="692">
        <v>0.0</v>
      </c>
      <c r="F1709" s="692">
        <v>0.0</v>
      </c>
      <c r="G1709" s="692">
        <v>0.0</v>
      </c>
      <c r="H1709" s="693">
        <f t="shared" si="1187"/>
        <v>0</v>
      </c>
      <c r="I1709" s="701"/>
      <c r="J1709" s="647"/>
      <c r="K1709" s="1714" t="s">
        <v>80</v>
      </c>
      <c r="L1709" s="692">
        <f t="shared" si="1180"/>
        <v>29</v>
      </c>
      <c r="M1709" s="701">
        <f t="shared" si="1189"/>
        <v>29</v>
      </c>
      <c r="N1709" s="692">
        <v>0.0</v>
      </c>
      <c r="O1709" s="701">
        <f>sum(M1709,N1709)</f>
        <v>29</v>
      </c>
      <c r="P1709" s="701"/>
      <c r="Q1709" s="1621"/>
      <c r="R1709" s="1686"/>
      <c r="S1709" s="1532"/>
      <c r="T1709" s="1532"/>
      <c r="U1709" s="1532"/>
      <c r="V1709" s="1532"/>
      <c r="W1709" s="1532"/>
      <c r="X1709" s="1532"/>
      <c r="Y1709" s="1532"/>
      <c r="Z1709" s="1532"/>
      <c r="AA1709" s="1532"/>
      <c r="AB1709" s="1532"/>
    </row>
    <row r="1710">
      <c r="A1710" s="535" t="s">
        <v>597</v>
      </c>
      <c r="B1710" s="1760">
        <v>4.0</v>
      </c>
      <c r="C1710" s="1760">
        <v>8.0</v>
      </c>
      <c r="D1710" s="1760">
        <v>9.0</v>
      </c>
      <c r="E1710" s="1760">
        <v>3.0</v>
      </c>
      <c r="F1710" s="1760">
        <v>9.0</v>
      </c>
      <c r="G1710" s="1760">
        <v>0.0</v>
      </c>
      <c r="H1710" s="1761">
        <f t="shared" ref="H1710:H1712" si="1190">SUM(B1710:G1710)</f>
        <v>33</v>
      </c>
      <c r="I1710" s="1762">
        <f>SUM(H1710:H1714)</f>
        <v>43</v>
      </c>
      <c r="J1710" s="647"/>
      <c r="K1710" s="535" t="s">
        <v>597</v>
      </c>
      <c r="L1710" s="1765">
        <f t="shared" si="1180"/>
        <v>45</v>
      </c>
      <c r="M1710" s="1762">
        <f>(L1710-H1710)-R1710</f>
        <v>12</v>
      </c>
      <c r="N1710" s="1765">
        <v>20.0</v>
      </c>
      <c r="O1710" s="1762">
        <f t="shared" ref="O1710:O1711" si="1191">SUM(M1710,N1710)</f>
        <v>32</v>
      </c>
      <c r="P1710" s="1817" t="s">
        <v>2</v>
      </c>
      <c r="Q1710" s="1574"/>
      <c r="R1710" s="1716"/>
      <c r="S1710" s="1532"/>
      <c r="T1710" s="1532"/>
      <c r="U1710" s="1532"/>
      <c r="V1710" s="1532"/>
      <c r="W1710" s="1532"/>
      <c r="X1710" s="1532"/>
      <c r="Y1710" s="1532"/>
      <c r="Z1710" s="1532"/>
      <c r="AA1710" s="1532"/>
      <c r="AB1710" s="1532"/>
    </row>
    <row r="1711">
      <c r="A1711" s="1714" t="s">
        <v>77</v>
      </c>
      <c r="B1711" s="692">
        <v>0.0</v>
      </c>
      <c r="C1711" s="692">
        <v>0.0</v>
      </c>
      <c r="D1711" s="692">
        <v>0.0</v>
      </c>
      <c r="E1711" s="692">
        <v>0.0</v>
      </c>
      <c r="F1711" s="692">
        <v>0.0</v>
      </c>
      <c r="G1711" s="692">
        <v>0.0</v>
      </c>
      <c r="H1711" s="693">
        <f t="shared" si="1190"/>
        <v>0</v>
      </c>
      <c r="I1711" s="596">
        <f>(I1710/60)</f>
        <v>0.7166666667</v>
      </c>
      <c r="J1711" s="647"/>
      <c r="K1711" s="1714" t="s">
        <v>77</v>
      </c>
      <c r="L1711" s="692">
        <f t="shared" si="1180"/>
        <v>10</v>
      </c>
      <c r="M1711" s="701">
        <f>(L1711-H1711-H1712)-R1711</f>
        <v>5</v>
      </c>
      <c r="N1711" s="692">
        <v>5.0</v>
      </c>
      <c r="O1711" s="701">
        <f t="shared" si="1191"/>
        <v>10</v>
      </c>
      <c r="P1711" s="692"/>
      <c r="Q1711" s="1621"/>
      <c r="R1711" s="1686"/>
      <c r="S1711" s="1532"/>
      <c r="T1711" s="1532"/>
      <c r="U1711" s="1532"/>
      <c r="V1711" s="1532"/>
      <c r="W1711" s="1532"/>
      <c r="X1711" s="1532"/>
      <c r="Y1711" s="1532"/>
      <c r="Z1711" s="1532"/>
      <c r="AA1711" s="1532"/>
      <c r="AB1711" s="1532"/>
    </row>
    <row r="1712">
      <c r="A1712" s="1714" t="s">
        <v>78</v>
      </c>
      <c r="B1712" s="692">
        <v>0.0</v>
      </c>
      <c r="C1712" s="692">
        <v>2.0</v>
      </c>
      <c r="D1712" s="692">
        <v>2.0</v>
      </c>
      <c r="E1712" s="692">
        <v>0.0</v>
      </c>
      <c r="F1712" s="692">
        <v>1.0</v>
      </c>
      <c r="G1712" s="692">
        <v>0.0</v>
      </c>
      <c r="H1712" s="693">
        <f t="shared" si="1190"/>
        <v>5</v>
      </c>
      <c r="I1712" s="701"/>
      <c r="J1712" s="647"/>
      <c r="K1712" s="1714" t="s">
        <v>78</v>
      </c>
      <c r="L1712" s="692" t="str">
        <f t="shared" si="1180"/>
        <v>-</v>
      </c>
      <c r="M1712" s="701" t="s">
        <v>79</v>
      </c>
      <c r="N1712" s="692" t="s">
        <v>79</v>
      </c>
      <c r="O1712" s="701" t="s">
        <v>79</v>
      </c>
      <c r="P1712" s="701"/>
      <c r="Q1712" s="1595"/>
      <c r="R1712" s="1686"/>
      <c r="S1712" s="1532"/>
      <c r="T1712" s="1532"/>
      <c r="U1712" s="1532"/>
      <c r="V1712" s="1532"/>
      <c r="W1712" s="1532"/>
      <c r="X1712" s="1532"/>
      <c r="Y1712" s="1532"/>
      <c r="Z1712" s="1532"/>
      <c r="AA1712" s="1532"/>
      <c r="AB1712" s="1532"/>
    </row>
    <row r="1713">
      <c r="A1713" s="1714" t="s">
        <v>446</v>
      </c>
      <c r="B1713" s="692">
        <v>0.0</v>
      </c>
      <c r="C1713" s="692">
        <v>0.0</v>
      </c>
      <c r="D1713" s="692">
        <v>2.0</v>
      </c>
      <c r="E1713" s="692">
        <v>1.0</v>
      </c>
      <c r="F1713" s="692">
        <v>2.0</v>
      </c>
      <c r="G1713" s="692">
        <v>0.0</v>
      </c>
      <c r="H1713" s="693">
        <f t="shared" ref="H1713:H1715" si="1192">sum(B1713:G1713)</f>
        <v>5</v>
      </c>
      <c r="I1713" s="701"/>
      <c r="J1713" s="647"/>
      <c r="K1713" s="1714" t="s">
        <v>446</v>
      </c>
      <c r="L1713" s="692">
        <f t="shared" si="1180"/>
        <v>10</v>
      </c>
      <c r="M1713" s="701">
        <f>(L1713-H1713)-R1713</f>
        <v>5</v>
      </c>
      <c r="N1713" s="692">
        <v>5.0</v>
      </c>
      <c r="O1713" s="701">
        <f t="shared" ref="O1713:O1714" si="1193">SUM(M1713,N1713)</f>
        <v>10</v>
      </c>
      <c r="P1713" s="692"/>
      <c r="Q1713" s="1621"/>
      <c r="R1713" s="1686"/>
      <c r="S1713" s="1532"/>
      <c r="T1713" s="1532"/>
      <c r="U1713" s="1532"/>
      <c r="V1713" s="1532"/>
      <c r="W1713" s="1532"/>
      <c r="X1713" s="1532"/>
      <c r="Y1713" s="1532"/>
      <c r="Z1713" s="1532"/>
      <c r="AA1713" s="1532"/>
      <c r="AB1713" s="1532"/>
    </row>
    <row r="1714">
      <c r="A1714" s="1814" t="s">
        <v>751</v>
      </c>
      <c r="B1714" s="692">
        <v>0.0</v>
      </c>
      <c r="C1714" s="692">
        <v>0.0</v>
      </c>
      <c r="D1714" s="692">
        <v>0.0</v>
      </c>
      <c r="E1714" s="692">
        <v>0.0</v>
      </c>
      <c r="F1714" s="692">
        <v>0.0</v>
      </c>
      <c r="G1714" s="692">
        <v>0.0</v>
      </c>
      <c r="H1714" s="693">
        <f t="shared" si="1192"/>
        <v>0</v>
      </c>
      <c r="I1714" s="701"/>
      <c r="J1714" s="647"/>
      <c r="K1714" s="1814" t="s">
        <v>751</v>
      </c>
      <c r="L1714" s="692">
        <f t="shared" si="1180"/>
        <v>10</v>
      </c>
      <c r="M1714" s="701">
        <f t="shared" ref="M1714:M1715" si="1194">(L1714-H1714)</f>
        <v>10</v>
      </c>
      <c r="N1714" s="692">
        <v>0.0</v>
      </c>
      <c r="O1714" s="701">
        <f t="shared" si="1193"/>
        <v>10</v>
      </c>
      <c r="P1714" s="701"/>
      <c r="Q1714" s="1595"/>
      <c r="R1714" s="1686"/>
      <c r="S1714" s="1532"/>
      <c r="T1714" s="1532"/>
      <c r="U1714" s="1532"/>
      <c r="V1714" s="1532"/>
      <c r="W1714" s="1532"/>
      <c r="X1714" s="1532"/>
      <c r="Y1714" s="1532"/>
      <c r="Z1714" s="1532"/>
      <c r="AA1714" s="1532"/>
      <c r="AB1714" s="1532"/>
    </row>
    <row r="1715">
      <c r="A1715" s="1714" t="s">
        <v>80</v>
      </c>
      <c r="B1715" s="692">
        <v>0.0</v>
      </c>
      <c r="C1715" s="692">
        <v>0.0</v>
      </c>
      <c r="D1715" s="692">
        <v>0.0</v>
      </c>
      <c r="E1715" s="692">
        <v>0.0</v>
      </c>
      <c r="F1715" s="692">
        <v>0.0</v>
      </c>
      <c r="G1715" s="692">
        <v>0.0</v>
      </c>
      <c r="H1715" s="693">
        <f t="shared" si="1192"/>
        <v>0</v>
      </c>
      <c r="I1715" s="701"/>
      <c r="J1715" s="647"/>
      <c r="K1715" s="1714" t="s">
        <v>80</v>
      </c>
      <c r="L1715" s="692">
        <f t="shared" si="1180"/>
        <v>27</v>
      </c>
      <c r="M1715" s="701">
        <f t="shared" si="1194"/>
        <v>27</v>
      </c>
      <c r="N1715" s="692">
        <v>0.0</v>
      </c>
      <c r="O1715" s="701">
        <f>sum(M1715,N1715)</f>
        <v>27</v>
      </c>
      <c r="P1715" s="1816"/>
      <c r="Q1715" s="1816"/>
      <c r="R1715" s="1686"/>
      <c r="S1715" s="1532"/>
      <c r="T1715" s="1532"/>
      <c r="U1715" s="1532"/>
      <c r="V1715" s="1532"/>
      <c r="W1715" s="1532"/>
      <c r="X1715" s="1532"/>
      <c r="Y1715" s="1532"/>
      <c r="Z1715" s="1532"/>
      <c r="AA1715" s="1532"/>
      <c r="AB1715" s="1532"/>
    </row>
    <row r="1716">
      <c r="A1716" s="1715" t="s">
        <v>24</v>
      </c>
      <c r="B1716" s="1760">
        <v>0.0</v>
      </c>
      <c r="C1716" s="1760">
        <v>0.0</v>
      </c>
      <c r="D1716" s="1760">
        <v>0.0</v>
      </c>
      <c r="E1716" s="1760">
        <v>0.0</v>
      </c>
      <c r="F1716" s="1760">
        <v>0.0</v>
      </c>
      <c r="G1716" s="1760">
        <v>0.0</v>
      </c>
      <c r="H1716" s="1761">
        <f t="shared" ref="H1716:H1718" si="1195">SUM(B1716:G1716)</f>
        <v>0</v>
      </c>
      <c r="I1716" s="1762">
        <f>SUM(H1716:H1720)</f>
        <v>6</v>
      </c>
      <c r="J1716" s="647"/>
      <c r="K1716" s="1715" t="s">
        <v>24</v>
      </c>
      <c r="L1716" s="1765">
        <f t="shared" si="1180"/>
        <v>46</v>
      </c>
      <c r="M1716" s="1762">
        <f>(L1716-H1716)-R1716</f>
        <v>46</v>
      </c>
      <c r="N1716" s="1765">
        <v>0.0</v>
      </c>
      <c r="O1716" s="1762">
        <f t="shared" ref="O1716:O1717" si="1196">SUM(M1716,N1716)</f>
        <v>46</v>
      </c>
      <c r="P1716" s="1911" t="s">
        <v>877</v>
      </c>
      <c r="Q1716" s="1765"/>
      <c r="R1716" s="1765"/>
      <c r="S1716" s="1532"/>
      <c r="T1716" s="1532"/>
      <c r="U1716" s="1532"/>
      <c r="V1716" s="1532"/>
      <c r="W1716" s="1532"/>
      <c r="X1716" s="1532"/>
      <c r="Y1716" s="1532"/>
      <c r="Z1716" s="1532"/>
      <c r="AA1716" s="1532"/>
      <c r="AB1716" s="1532"/>
    </row>
    <row r="1717">
      <c r="A1717" s="1714" t="s">
        <v>77</v>
      </c>
      <c r="B1717" s="692">
        <v>0.0</v>
      </c>
      <c r="C1717" s="692">
        <v>0.0</v>
      </c>
      <c r="D1717" s="692">
        <v>0.0</v>
      </c>
      <c r="E1717" s="692">
        <v>0.0</v>
      </c>
      <c r="F1717" s="692">
        <v>0.0</v>
      </c>
      <c r="G1717" s="692">
        <v>0.0</v>
      </c>
      <c r="H1717" s="693">
        <f t="shared" si="1195"/>
        <v>0</v>
      </c>
      <c r="I1717" s="596">
        <f>(I1716/60)</f>
        <v>0.1</v>
      </c>
      <c r="J1717" s="647"/>
      <c r="K1717" s="1714" t="s">
        <v>77</v>
      </c>
      <c r="L1717" s="692">
        <f t="shared" si="1180"/>
        <v>2</v>
      </c>
      <c r="M1717" s="701">
        <f>(L1717-H1717-H1718)-R1717</f>
        <v>0</v>
      </c>
      <c r="N1717" s="692">
        <v>0.0</v>
      </c>
      <c r="O1717" s="701">
        <f t="shared" si="1196"/>
        <v>0</v>
      </c>
      <c r="P1717" s="1769"/>
      <c r="Q1717" s="1595"/>
      <c r="R1717" s="1686"/>
      <c r="S1717" s="1532"/>
      <c r="T1717" s="1532"/>
      <c r="U1717" s="1532"/>
      <c r="V1717" s="1532"/>
      <c r="W1717" s="1532"/>
      <c r="X1717" s="1532"/>
      <c r="Y1717" s="1532"/>
      <c r="Z1717" s="1532"/>
      <c r="AA1717" s="1532"/>
      <c r="AB1717" s="1532"/>
    </row>
    <row r="1718">
      <c r="A1718" s="1714" t="s">
        <v>78</v>
      </c>
      <c r="B1718" s="692">
        <v>2.0</v>
      </c>
      <c r="C1718" s="692">
        <v>0.0</v>
      </c>
      <c r="D1718" s="692">
        <v>0.0</v>
      </c>
      <c r="E1718" s="692">
        <v>0.0</v>
      </c>
      <c r="F1718" s="692">
        <v>0.0</v>
      </c>
      <c r="G1718" s="692">
        <v>0.0</v>
      </c>
      <c r="H1718" s="693">
        <f t="shared" si="1195"/>
        <v>2</v>
      </c>
      <c r="I1718" s="701"/>
      <c r="J1718" s="647"/>
      <c r="K1718" s="1714" t="s">
        <v>78</v>
      </c>
      <c r="L1718" s="692" t="str">
        <f t="shared" si="1180"/>
        <v>-</v>
      </c>
      <c r="M1718" s="701" t="s">
        <v>79</v>
      </c>
      <c r="N1718" s="692" t="s">
        <v>79</v>
      </c>
      <c r="O1718" s="701" t="s">
        <v>79</v>
      </c>
      <c r="P1718" s="701"/>
      <c r="Q1718" s="1595"/>
      <c r="R1718" s="1686"/>
      <c r="S1718" s="1532"/>
      <c r="T1718" s="1532"/>
      <c r="U1718" s="1532"/>
      <c r="V1718" s="1532"/>
      <c r="W1718" s="1532"/>
      <c r="X1718" s="1532"/>
      <c r="Y1718" s="1532"/>
      <c r="Z1718" s="1532"/>
      <c r="AA1718" s="1532"/>
      <c r="AB1718" s="1532"/>
    </row>
    <row r="1719">
      <c r="A1719" s="1714" t="s">
        <v>446</v>
      </c>
      <c r="B1719" s="692">
        <v>0.0</v>
      </c>
      <c r="C1719" s="692">
        <v>0.0</v>
      </c>
      <c r="D1719" s="692">
        <v>0.0</v>
      </c>
      <c r="E1719" s="692">
        <v>0.0</v>
      </c>
      <c r="F1719" s="692">
        <v>0.0</v>
      </c>
      <c r="G1719" s="692">
        <v>0.0</v>
      </c>
      <c r="H1719" s="693">
        <f t="shared" ref="H1719:H1721" si="1197">sum(B1719:G1719)</f>
        <v>0</v>
      </c>
      <c r="I1719" s="701"/>
      <c r="J1719" s="647"/>
      <c r="K1719" s="1714" t="s">
        <v>446</v>
      </c>
      <c r="L1719" s="692">
        <f t="shared" si="1180"/>
        <v>4</v>
      </c>
      <c r="M1719" s="701">
        <f>(L1719-H1719)-R1719</f>
        <v>4</v>
      </c>
      <c r="N1719" s="692">
        <v>0.0</v>
      </c>
      <c r="O1719" s="701">
        <f t="shared" ref="O1719:O1720" si="1198">SUM(M1719,N1719)</f>
        <v>4</v>
      </c>
      <c r="P1719" s="692"/>
      <c r="Q1719" s="692"/>
      <c r="R1719" s="1686"/>
      <c r="S1719" s="1532"/>
      <c r="T1719" s="1532"/>
      <c r="U1719" s="1532"/>
      <c r="V1719" s="1532"/>
      <c r="W1719" s="1532"/>
      <c r="X1719" s="1532"/>
      <c r="Y1719" s="1532"/>
      <c r="Z1719" s="1532"/>
      <c r="AA1719" s="1532"/>
      <c r="AB1719" s="1532"/>
    </row>
    <row r="1720">
      <c r="A1720" s="1814" t="s">
        <v>751</v>
      </c>
      <c r="B1720" s="692">
        <v>4.0</v>
      </c>
      <c r="C1720" s="692">
        <v>0.0</v>
      </c>
      <c r="D1720" s="692">
        <v>0.0</v>
      </c>
      <c r="E1720" s="692">
        <v>0.0</v>
      </c>
      <c r="F1720" s="692">
        <v>0.0</v>
      </c>
      <c r="G1720" s="692">
        <v>0.0</v>
      </c>
      <c r="H1720" s="693">
        <f t="shared" si="1197"/>
        <v>4</v>
      </c>
      <c r="I1720" s="701"/>
      <c r="J1720" s="647"/>
      <c r="K1720" s="1814" t="s">
        <v>751</v>
      </c>
      <c r="L1720" s="692">
        <v>4.0</v>
      </c>
      <c r="M1720" s="701">
        <f t="shared" ref="M1720:M1721" si="1199">(L1720-H1720)</f>
        <v>0</v>
      </c>
      <c r="N1720" s="692">
        <v>0.0</v>
      </c>
      <c r="O1720" s="701">
        <f t="shared" si="1198"/>
        <v>0</v>
      </c>
      <c r="P1720" s="701"/>
      <c r="Q1720" s="1595"/>
      <c r="R1720" s="1686"/>
      <c r="S1720" s="1532"/>
      <c r="T1720" s="1532"/>
      <c r="U1720" s="1532"/>
      <c r="V1720" s="1532"/>
      <c r="W1720" s="1532"/>
      <c r="X1720" s="1532"/>
      <c r="Y1720" s="1532"/>
      <c r="Z1720" s="1532"/>
      <c r="AA1720" s="1532"/>
      <c r="AB1720" s="1532"/>
    </row>
    <row r="1721">
      <c r="A1721" s="1714" t="s">
        <v>80</v>
      </c>
      <c r="B1721" s="692">
        <v>0.0</v>
      </c>
      <c r="C1721" s="692">
        <v>0.0</v>
      </c>
      <c r="D1721" s="692">
        <v>0.0</v>
      </c>
      <c r="E1721" s="692">
        <v>0.0</v>
      </c>
      <c r="F1721" s="692">
        <v>0.0</v>
      </c>
      <c r="G1721" s="692">
        <v>0.0</v>
      </c>
      <c r="H1721" s="693">
        <f t="shared" si="1197"/>
        <v>0</v>
      </c>
      <c r="I1721" s="701"/>
      <c r="J1721" s="647"/>
      <c r="K1721" s="1714" t="s">
        <v>80</v>
      </c>
      <c r="L1721" s="692">
        <f>O1135</f>
        <v>40</v>
      </c>
      <c r="M1721" s="701">
        <f t="shared" si="1199"/>
        <v>40</v>
      </c>
      <c r="N1721" s="692">
        <v>0.0</v>
      </c>
      <c r="O1721" s="701">
        <f>sum(M1721,N1721)</f>
        <v>40</v>
      </c>
      <c r="P1721" s="701"/>
      <c r="Q1721" s="1595"/>
      <c r="R1721" s="1686"/>
      <c r="S1721" s="1532"/>
      <c r="T1721" s="1532"/>
      <c r="U1721" s="1532"/>
      <c r="V1721" s="1532"/>
      <c r="W1721" s="1532"/>
      <c r="X1721" s="1532"/>
      <c r="Y1721" s="1532"/>
      <c r="Z1721" s="1532"/>
      <c r="AA1721" s="1532"/>
      <c r="AB1721" s="1532"/>
    </row>
    <row r="1722">
      <c r="A1722" s="1828" t="s">
        <v>274</v>
      </c>
      <c r="B1722" s="1760">
        <v>0.0</v>
      </c>
      <c r="C1722" s="1760">
        <v>0.0</v>
      </c>
      <c r="D1722" s="1760">
        <v>0.0</v>
      </c>
      <c r="E1722" s="1760">
        <v>0.0</v>
      </c>
      <c r="F1722" s="1760">
        <v>0.0</v>
      </c>
      <c r="G1722" s="1760">
        <v>0.0</v>
      </c>
      <c r="H1722" s="1761">
        <f t="shared" ref="H1722:H1724" si="1200">SUM(B1722:G1722)</f>
        <v>0</v>
      </c>
      <c r="I1722" s="1762">
        <f>SUM(H1722:H1726)</f>
        <v>0</v>
      </c>
      <c r="J1722" s="647"/>
      <c r="K1722" s="1828" t="s">
        <v>274</v>
      </c>
      <c r="L1722" s="1765">
        <v>0.0</v>
      </c>
      <c r="M1722" s="1762">
        <f>(L1722-H1722)-R1722</f>
        <v>0</v>
      </c>
      <c r="N1722" s="1765"/>
      <c r="O1722" s="1762"/>
      <c r="P1722" s="1817"/>
      <c r="Q1722" s="1817"/>
      <c r="R1722" s="1762"/>
      <c r="S1722" s="1532"/>
      <c r="T1722" s="1532"/>
      <c r="U1722" s="1532"/>
      <c r="V1722" s="1532"/>
      <c r="W1722" s="1532"/>
      <c r="X1722" s="1532"/>
      <c r="Y1722" s="1532"/>
      <c r="Z1722" s="1532"/>
      <c r="AA1722" s="1532"/>
      <c r="AB1722" s="1532"/>
    </row>
    <row r="1723">
      <c r="A1723" s="1714" t="s">
        <v>77</v>
      </c>
      <c r="B1723" s="692">
        <v>0.0</v>
      </c>
      <c r="C1723" s="692">
        <v>0.0</v>
      </c>
      <c r="D1723" s="692">
        <v>0.0</v>
      </c>
      <c r="E1723" s="692">
        <v>0.0</v>
      </c>
      <c r="F1723" s="692">
        <v>0.0</v>
      </c>
      <c r="G1723" s="692">
        <v>0.0</v>
      </c>
      <c r="H1723" s="693">
        <f t="shared" si="1200"/>
        <v>0</v>
      </c>
      <c r="I1723" s="596">
        <f>(I1722/60)</f>
        <v>0</v>
      </c>
      <c r="J1723" s="647"/>
      <c r="K1723" s="1714" t="s">
        <v>77</v>
      </c>
      <c r="L1723" s="692">
        <v>0.0</v>
      </c>
      <c r="M1723" s="701">
        <f>(L1723-H1723-H1724)-R1723</f>
        <v>0</v>
      </c>
      <c r="N1723" s="692"/>
      <c r="O1723" s="701"/>
      <c r="P1723" s="701"/>
      <c r="Q1723" s="1595"/>
      <c r="R1723" s="1686"/>
      <c r="S1723" s="1532"/>
      <c r="T1723" s="1532"/>
      <c r="U1723" s="1532"/>
      <c r="V1723" s="1532"/>
      <c r="W1723" s="1532"/>
      <c r="X1723" s="1532"/>
      <c r="Y1723" s="1532"/>
      <c r="Z1723" s="1532"/>
      <c r="AA1723" s="1532"/>
      <c r="AB1723" s="1532"/>
    </row>
    <row r="1724">
      <c r="A1724" s="1714" t="s">
        <v>78</v>
      </c>
      <c r="B1724" s="692">
        <v>0.0</v>
      </c>
      <c r="C1724" s="692">
        <v>0.0</v>
      </c>
      <c r="D1724" s="692">
        <v>0.0</v>
      </c>
      <c r="E1724" s="692">
        <v>0.0</v>
      </c>
      <c r="F1724" s="692">
        <v>0.0</v>
      </c>
      <c r="G1724" s="692">
        <v>0.0</v>
      </c>
      <c r="H1724" s="693">
        <f t="shared" si="1200"/>
        <v>0</v>
      </c>
      <c r="I1724" s="701"/>
      <c r="J1724" s="647"/>
      <c r="K1724" s="1714" t="s">
        <v>78</v>
      </c>
      <c r="L1724" s="692">
        <v>0.0</v>
      </c>
      <c r="M1724" s="701" t="s">
        <v>79</v>
      </c>
      <c r="N1724" s="692"/>
      <c r="O1724" s="701"/>
      <c r="P1724" s="701"/>
      <c r="Q1724" s="1595"/>
      <c r="R1724" s="1686"/>
      <c r="S1724" s="1532"/>
      <c r="T1724" s="1532"/>
      <c r="U1724" s="1532"/>
      <c r="V1724" s="1532"/>
      <c r="W1724" s="1532"/>
      <c r="X1724" s="1532"/>
      <c r="Y1724" s="1532"/>
      <c r="Z1724" s="1532"/>
      <c r="AA1724" s="1532"/>
      <c r="AB1724" s="1532"/>
    </row>
    <row r="1725">
      <c r="A1725" s="1714" t="s">
        <v>446</v>
      </c>
      <c r="B1725" s="692">
        <v>0.0</v>
      </c>
      <c r="C1725" s="692">
        <v>0.0</v>
      </c>
      <c r="D1725" s="692">
        <v>0.0</v>
      </c>
      <c r="E1725" s="692">
        <v>0.0</v>
      </c>
      <c r="F1725" s="692">
        <v>0.0</v>
      </c>
      <c r="G1725" s="692">
        <v>0.0</v>
      </c>
      <c r="H1725" s="693">
        <f t="shared" ref="H1725:H1727" si="1201">sum(B1725:G1725)</f>
        <v>0</v>
      </c>
      <c r="I1725" s="701"/>
      <c r="J1725" s="647"/>
      <c r="K1725" s="1714" t="s">
        <v>446</v>
      </c>
      <c r="L1725" s="692">
        <v>0.0</v>
      </c>
      <c r="M1725" s="701">
        <f>(L1725-H1725)-R1725</f>
        <v>0</v>
      </c>
      <c r="N1725" s="1816"/>
      <c r="O1725" s="701"/>
      <c r="P1725" s="701"/>
      <c r="Q1725" s="1595"/>
      <c r="R1725" s="1686"/>
      <c r="S1725" s="1532"/>
      <c r="T1725" s="1532"/>
      <c r="U1725" s="1532"/>
      <c r="V1725" s="1532"/>
      <c r="W1725" s="1532"/>
      <c r="X1725" s="1532"/>
      <c r="Y1725" s="1532"/>
      <c r="Z1725" s="1532"/>
      <c r="AA1725" s="1532"/>
      <c r="AB1725" s="1532"/>
    </row>
    <row r="1726">
      <c r="A1726" s="1814" t="s">
        <v>751</v>
      </c>
      <c r="B1726" s="692">
        <v>0.0</v>
      </c>
      <c r="C1726" s="692">
        <v>0.0</v>
      </c>
      <c r="D1726" s="692">
        <v>0.0</v>
      </c>
      <c r="E1726" s="692">
        <v>0.0</v>
      </c>
      <c r="F1726" s="692">
        <v>0.0</v>
      </c>
      <c r="G1726" s="692">
        <v>0.0</v>
      </c>
      <c r="H1726" s="693">
        <f t="shared" si="1201"/>
        <v>0</v>
      </c>
      <c r="I1726" s="701"/>
      <c r="J1726" s="647"/>
      <c r="K1726" s="1814" t="s">
        <v>751</v>
      </c>
      <c r="L1726" s="692">
        <v>0.0</v>
      </c>
      <c r="M1726" s="701">
        <f t="shared" ref="M1726:M1727" si="1202">(L1726-H1726)</f>
        <v>0</v>
      </c>
      <c r="N1726" s="1816"/>
      <c r="O1726" s="701"/>
      <c r="P1726" s="701"/>
      <c r="Q1726" s="1595"/>
      <c r="R1726" s="1686"/>
      <c r="S1726" s="1532"/>
      <c r="T1726" s="1532"/>
      <c r="U1726" s="1532"/>
      <c r="V1726" s="1532"/>
      <c r="W1726" s="1532"/>
      <c r="X1726" s="1532"/>
      <c r="Y1726" s="1532"/>
      <c r="Z1726" s="1532"/>
      <c r="AA1726" s="1532"/>
      <c r="AB1726" s="1532"/>
    </row>
    <row r="1727">
      <c r="A1727" s="1714" t="s">
        <v>80</v>
      </c>
      <c r="B1727" s="692">
        <v>0.0</v>
      </c>
      <c r="C1727" s="692">
        <v>0.0</v>
      </c>
      <c r="D1727" s="692">
        <v>0.0</v>
      </c>
      <c r="E1727" s="692">
        <v>0.0</v>
      </c>
      <c r="F1727" s="692">
        <v>0.0</v>
      </c>
      <c r="G1727" s="692">
        <v>0.0</v>
      </c>
      <c r="H1727" s="693">
        <f t="shared" si="1201"/>
        <v>0</v>
      </c>
      <c r="I1727" s="701"/>
      <c r="J1727" s="647"/>
      <c r="K1727" s="1714" t="s">
        <v>80</v>
      </c>
      <c r="L1727" s="692">
        <v>0.0</v>
      </c>
      <c r="M1727" s="701">
        <f t="shared" si="1202"/>
        <v>0</v>
      </c>
      <c r="N1727" s="692"/>
      <c r="O1727" s="701"/>
      <c r="P1727" s="701"/>
      <c r="Q1727" s="1595"/>
      <c r="R1727" s="1686"/>
      <c r="S1727" s="1532"/>
      <c r="T1727" s="1532"/>
      <c r="U1727" s="1532"/>
      <c r="V1727" s="1532"/>
      <c r="W1727" s="1532"/>
      <c r="X1727" s="1532"/>
      <c r="Y1727" s="1532"/>
      <c r="Z1727" s="1532"/>
      <c r="AA1727" s="1532"/>
      <c r="AB1727" s="1532"/>
    </row>
    <row r="1728">
      <c r="A1728" s="1828" t="s">
        <v>274</v>
      </c>
      <c r="B1728" s="1760">
        <v>0.0</v>
      </c>
      <c r="C1728" s="1760">
        <v>0.0</v>
      </c>
      <c r="D1728" s="1760">
        <v>0.0</v>
      </c>
      <c r="E1728" s="1760">
        <v>0.0</v>
      </c>
      <c r="F1728" s="1760">
        <v>0.0</v>
      </c>
      <c r="G1728" s="1760">
        <v>0.0</v>
      </c>
      <c r="H1728" s="1761">
        <f t="shared" ref="H1728:H1730" si="1203">SUM(B1728:G1728)</f>
        <v>0</v>
      </c>
      <c r="I1728" s="1762">
        <f>SUM(H1728:H1732)</f>
        <v>0</v>
      </c>
      <c r="J1728" s="647"/>
      <c r="K1728" s="1828" t="s">
        <v>274</v>
      </c>
      <c r="L1728" s="1765">
        <v>0.0</v>
      </c>
      <c r="M1728" s="1762">
        <f>(L1728-H1728)-R1728</f>
        <v>0</v>
      </c>
      <c r="N1728" s="1760"/>
      <c r="O1728" s="1760"/>
      <c r="P1728" s="1760"/>
      <c r="Q1728" s="1760"/>
      <c r="R1728" s="1760"/>
      <c r="S1728" s="1532"/>
      <c r="T1728" s="1532"/>
      <c r="U1728" s="1532"/>
      <c r="V1728" s="1532"/>
      <c r="W1728" s="1532"/>
      <c r="X1728" s="1532"/>
      <c r="Y1728" s="1532"/>
      <c r="Z1728" s="1532"/>
      <c r="AA1728" s="1532"/>
      <c r="AB1728" s="1532"/>
    </row>
    <row r="1729">
      <c r="A1729" s="1714" t="s">
        <v>77</v>
      </c>
      <c r="B1729" s="692">
        <v>0.0</v>
      </c>
      <c r="C1729" s="692">
        <v>0.0</v>
      </c>
      <c r="D1729" s="692">
        <v>0.0</v>
      </c>
      <c r="E1729" s="692">
        <v>0.0</v>
      </c>
      <c r="F1729" s="692">
        <v>0.0</v>
      </c>
      <c r="G1729" s="692">
        <v>0.0</v>
      </c>
      <c r="H1729" s="693">
        <f t="shared" si="1203"/>
        <v>0</v>
      </c>
      <c r="I1729" s="596">
        <f>(I1728/60)</f>
        <v>0</v>
      </c>
      <c r="J1729" s="647"/>
      <c r="K1729" s="1714" t="s">
        <v>77</v>
      </c>
      <c r="L1729" s="692">
        <v>0.0</v>
      </c>
      <c r="M1729" s="701">
        <f>(L1729-H1729-H1730)-R1729</f>
        <v>0</v>
      </c>
      <c r="N1729" s="692"/>
      <c r="O1729" s="701"/>
      <c r="P1729" s="701"/>
      <c r="Q1729" s="1595"/>
      <c r="R1729" s="1686"/>
      <c r="S1729" s="1532"/>
      <c r="T1729" s="1532"/>
      <c r="U1729" s="1532"/>
      <c r="V1729" s="1532"/>
      <c r="W1729" s="1532"/>
      <c r="X1729" s="1532"/>
      <c r="Y1729" s="1532"/>
      <c r="Z1729" s="1532"/>
      <c r="AA1729" s="1532"/>
      <c r="AB1729" s="1532"/>
    </row>
    <row r="1730">
      <c r="A1730" s="1714" t="s">
        <v>78</v>
      </c>
      <c r="B1730" s="692">
        <v>0.0</v>
      </c>
      <c r="C1730" s="692">
        <v>0.0</v>
      </c>
      <c r="D1730" s="692">
        <v>0.0</v>
      </c>
      <c r="E1730" s="692">
        <v>0.0</v>
      </c>
      <c r="F1730" s="692">
        <v>0.0</v>
      </c>
      <c r="G1730" s="692">
        <v>0.0</v>
      </c>
      <c r="H1730" s="693">
        <f t="shared" si="1203"/>
        <v>0</v>
      </c>
      <c r="I1730" s="701"/>
      <c r="J1730" s="647"/>
      <c r="K1730" s="1714" t="s">
        <v>78</v>
      </c>
      <c r="L1730" s="692">
        <v>0.0</v>
      </c>
      <c r="M1730" s="701" t="s">
        <v>79</v>
      </c>
      <c r="N1730" s="692"/>
      <c r="O1730" s="701"/>
      <c r="P1730" s="701"/>
      <c r="Q1730" s="1595"/>
      <c r="R1730" s="1686"/>
      <c r="S1730" s="1532"/>
      <c r="T1730" s="1532"/>
      <c r="U1730" s="1532"/>
      <c r="V1730" s="1532"/>
      <c r="W1730" s="1532"/>
      <c r="X1730" s="1532"/>
      <c r="Y1730" s="1532"/>
      <c r="Z1730" s="1532"/>
      <c r="AA1730" s="1532"/>
      <c r="AB1730" s="1532"/>
    </row>
    <row r="1731">
      <c r="A1731" s="1714" t="s">
        <v>446</v>
      </c>
      <c r="B1731" s="692">
        <v>0.0</v>
      </c>
      <c r="C1731" s="692">
        <v>0.0</v>
      </c>
      <c r="D1731" s="692">
        <v>0.0</v>
      </c>
      <c r="E1731" s="692">
        <v>0.0</v>
      </c>
      <c r="F1731" s="692">
        <v>0.0</v>
      </c>
      <c r="G1731" s="692">
        <v>0.0</v>
      </c>
      <c r="H1731" s="693">
        <f t="shared" ref="H1731:H1733" si="1204">sum(B1731:G1731)</f>
        <v>0</v>
      </c>
      <c r="I1731" s="701"/>
      <c r="J1731" s="647"/>
      <c r="K1731" s="1714" t="s">
        <v>446</v>
      </c>
      <c r="L1731" s="692">
        <v>0.0</v>
      </c>
      <c r="M1731" s="701">
        <f>(L1731-H1731)-R1731</f>
        <v>0</v>
      </c>
      <c r="N1731" s="692"/>
      <c r="O1731" s="701"/>
      <c r="P1731" s="701"/>
      <c r="Q1731" s="1595"/>
      <c r="R1731" s="1686"/>
      <c r="S1731" s="1532"/>
      <c r="T1731" s="1532"/>
      <c r="U1731" s="1532"/>
      <c r="V1731" s="1532"/>
      <c r="W1731" s="1532"/>
      <c r="X1731" s="1532"/>
      <c r="Y1731" s="1532"/>
      <c r="Z1731" s="1532"/>
      <c r="AA1731" s="1532"/>
      <c r="AB1731" s="1532"/>
    </row>
    <row r="1732">
      <c r="A1732" s="1814" t="s">
        <v>751</v>
      </c>
      <c r="B1732" s="692">
        <v>0.0</v>
      </c>
      <c r="C1732" s="692">
        <v>0.0</v>
      </c>
      <c r="D1732" s="692">
        <v>0.0</v>
      </c>
      <c r="E1732" s="692">
        <v>0.0</v>
      </c>
      <c r="F1732" s="692">
        <v>0.0</v>
      </c>
      <c r="G1732" s="692">
        <v>0.0</v>
      </c>
      <c r="H1732" s="693">
        <f t="shared" si="1204"/>
        <v>0</v>
      </c>
      <c r="I1732" s="701"/>
      <c r="J1732" s="647"/>
      <c r="K1732" s="1814" t="s">
        <v>751</v>
      </c>
      <c r="L1732" s="692">
        <v>0.0</v>
      </c>
      <c r="M1732" s="701">
        <f t="shared" ref="M1732:M1733" si="1205">(L1732-H1732)</f>
        <v>0</v>
      </c>
      <c r="N1732" s="692"/>
      <c r="O1732" s="701"/>
      <c r="P1732" s="701"/>
      <c r="Q1732" s="1595"/>
      <c r="R1732" s="1686"/>
      <c r="S1732" s="1532"/>
      <c r="T1732" s="1532"/>
      <c r="U1732" s="1532"/>
      <c r="V1732" s="1532"/>
      <c r="W1732" s="1532"/>
      <c r="X1732" s="1532"/>
      <c r="Y1732" s="1532"/>
      <c r="Z1732" s="1532"/>
      <c r="AA1732" s="1532"/>
      <c r="AB1732" s="1532"/>
    </row>
    <row r="1733">
      <c r="A1733" s="1714" t="s">
        <v>80</v>
      </c>
      <c r="B1733" s="692">
        <v>0.0</v>
      </c>
      <c r="C1733" s="692">
        <v>0.0</v>
      </c>
      <c r="D1733" s="692">
        <v>0.0</v>
      </c>
      <c r="E1733" s="692">
        <v>0.0</v>
      </c>
      <c r="F1733" s="692">
        <v>0.0</v>
      </c>
      <c r="G1733" s="692">
        <v>0.0</v>
      </c>
      <c r="H1733" s="693">
        <f t="shared" si="1204"/>
        <v>0</v>
      </c>
      <c r="I1733" s="701"/>
      <c r="J1733" s="647"/>
      <c r="K1733" s="1714" t="s">
        <v>80</v>
      </c>
      <c r="L1733" s="692">
        <v>0.0</v>
      </c>
      <c r="M1733" s="701">
        <f t="shared" si="1205"/>
        <v>0</v>
      </c>
      <c r="N1733" s="692"/>
      <c r="O1733" s="701"/>
      <c r="P1733" s="701"/>
      <c r="Q1733" s="1595"/>
      <c r="R1733" s="1686"/>
      <c r="S1733" s="1532"/>
      <c r="T1733" s="1532"/>
      <c r="U1733" s="1532"/>
      <c r="V1733" s="1532"/>
      <c r="W1733" s="1532"/>
      <c r="X1733" s="1532"/>
      <c r="Y1733" s="1532"/>
      <c r="Z1733" s="1532"/>
      <c r="AA1733" s="1532"/>
      <c r="AB1733" s="1532"/>
    </row>
    <row r="1734">
      <c r="A1734" s="1757" t="s">
        <v>91</v>
      </c>
      <c r="B1734" s="1758">
        <f t="shared" ref="B1734:H1734" si="1206"> SUM(B1735:B1739,B1742:B1745,B1747:B1751,B1753:B1757,B1759:B1763,B1765:B1769,B1771:B1775,B1777:B1781)</f>
        <v>28</v>
      </c>
      <c r="C1734" s="1758">
        <f t="shared" si="1206"/>
        <v>52</v>
      </c>
      <c r="D1734" s="1758">
        <f t="shared" si="1206"/>
        <v>49</v>
      </c>
      <c r="E1734" s="1758">
        <f t="shared" si="1206"/>
        <v>35</v>
      </c>
      <c r="F1734" s="1758">
        <f t="shared" si="1206"/>
        <v>23</v>
      </c>
      <c r="G1734" s="1758">
        <f t="shared" si="1206"/>
        <v>7</v>
      </c>
      <c r="H1734" s="1758">
        <f t="shared" si="1206"/>
        <v>194</v>
      </c>
      <c r="I1734" s="1758"/>
      <c r="J1734" s="647"/>
      <c r="K1734" s="1757" t="s">
        <v>91</v>
      </c>
      <c r="L1734" s="1758"/>
      <c r="M1734" s="1758"/>
      <c r="N1734" s="1758"/>
      <c r="O1734" s="1758"/>
      <c r="P1734" s="1758"/>
      <c r="Q1734" s="1758"/>
      <c r="R1734" s="1758"/>
      <c r="S1734" s="1532"/>
      <c r="T1734" s="1532"/>
      <c r="U1734" s="1532"/>
      <c r="V1734" s="1532"/>
      <c r="W1734" s="1532"/>
      <c r="X1734" s="1532"/>
      <c r="Y1734" s="1532"/>
      <c r="Z1734" s="1532"/>
      <c r="AA1734" s="1532"/>
      <c r="AB1734" s="1532"/>
    </row>
    <row r="1735">
      <c r="A1735" s="1759" t="s">
        <v>92</v>
      </c>
      <c r="B1735" s="1765">
        <v>0.0</v>
      </c>
      <c r="C1735" s="1765">
        <v>2.0</v>
      </c>
      <c r="D1735" s="1765">
        <v>7.0</v>
      </c>
      <c r="E1735" s="1765">
        <v>3.0</v>
      </c>
      <c r="F1735" s="1765">
        <v>7.0</v>
      </c>
      <c r="G1735" s="1765">
        <v>0.0</v>
      </c>
      <c r="H1735" s="1761">
        <f t="shared" ref="H1735:H1737" si="1207">SUM(B1735:G1735)</f>
        <v>19</v>
      </c>
      <c r="I1735" s="1762">
        <f>SUM(H1735:H1739)</f>
        <v>37</v>
      </c>
      <c r="J1735" s="647"/>
      <c r="K1735" s="1759" t="s">
        <v>92</v>
      </c>
      <c r="L1735" s="1765">
        <f t="shared" ref="L1735:L1776" si="1208">O1143</f>
        <v>46</v>
      </c>
      <c r="M1735" s="1762">
        <f>(L1735-H1735)-R1735</f>
        <v>27</v>
      </c>
      <c r="N1735" s="1765">
        <v>10.0</v>
      </c>
      <c r="O1735" s="1762">
        <f t="shared" ref="O1735:O1736" si="1209">SUM(M1735,N1735)</f>
        <v>37</v>
      </c>
      <c r="P1735" s="1817" t="s">
        <v>2</v>
      </c>
      <c r="Q1735" s="1817"/>
      <c r="R1735" s="1765"/>
      <c r="S1735" s="1532"/>
      <c r="T1735" s="1532"/>
      <c r="U1735" s="1532"/>
      <c r="V1735" s="1532"/>
      <c r="W1735" s="1532"/>
      <c r="X1735" s="1532"/>
      <c r="Y1735" s="1532"/>
      <c r="Z1735" s="1532"/>
      <c r="AA1735" s="1532"/>
      <c r="AB1735" s="1532"/>
    </row>
    <row r="1736">
      <c r="A1736" s="1714" t="s">
        <v>77</v>
      </c>
      <c r="B1736" s="692">
        <v>0.0</v>
      </c>
      <c r="C1736" s="692">
        <v>0.0</v>
      </c>
      <c r="D1736" s="692">
        <v>0.0</v>
      </c>
      <c r="E1736" s="692">
        <v>0.0</v>
      </c>
      <c r="F1736" s="692">
        <v>0.0</v>
      </c>
      <c r="G1736" s="692">
        <v>0.0</v>
      </c>
      <c r="H1736" s="693">
        <f t="shared" si="1207"/>
        <v>0</v>
      </c>
      <c r="I1736" s="596">
        <f>(I1735/60)</f>
        <v>0.6166666667</v>
      </c>
      <c r="J1736" s="647"/>
      <c r="K1736" s="1714" t="s">
        <v>77</v>
      </c>
      <c r="L1736" s="692">
        <f t="shared" si="1208"/>
        <v>12</v>
      </c>
      <c r="M1736" s="701">
        <f>(L1736-H1736-H1737)-R1736</f>
        <v>5</v>
      </c>
      <c r="N1736" s="692">
        <v>10.0</v>
      </c>
      <c r="O1736" s="701">
        <f t="shared" si="1209"/>
        <v>15</v>
      </c>
      <c r="P1736" s="692"/>
      <c r="Q1736" s="1621"/>
      <c r="R1736" s="1686"/>
      <c r="S1736" s="1532"/>
      <c r="T1736" s="1532"/>
      <c r="U1736" s="1532"/>
      <c r="V1736" s="1532"/>
      <c r="W1736" s="1532"/>
      <c r="X1736" s="1532"/>
      <c r="Y1736" s="1532"/>
      <c r="Z1736" s="1532"/>
      <c r="AA1736" s="1532"/>
      <c r="AB1736" s="1532"/>
    </row>
    <row r="1737">
      <c r="A1737" s="1714" t="s">
        <v>78</v>
      </c>
      <c r="B1737" s="692">
        <v>0.0</v>
      </c>
      <c r="C1737" s="692">
        <v>3.0</v>
      </c>
      <c r="D1737" s="692">
        <v>4.0</v>
      </c>
      <c r="E1737" s="692">
        <v>0.0</v>
      </c>
      <c r="F1737" s="692">
        <v>0.0</v>
      </c>
      <c r="G1737" s="692">
        <v>0.0</v>
      </c>
      <c r="H1737" s="693">
        <f t="shared" si="1207"/>
        <v>7</v>
      </c>
      <c r="I1737" s="701"/>
      <c r="J1737" s="647"/>
      <c r="K1737" s="1714" t="s">
        <v>78</v>
      </c>
      <c r="L1737" s="692" t="str">
        <f t="shared" si="1208"/>
        <v>-</v>
      </c>
      <c r="M1737" s="701" t="s">
        <v>79</v>
      </c>
      <c r="N1737" s="692" t="s">
        <v>79</v>
      </c>
      <c r="O1737" s="701" t="s">
        <v>79</v>
      </c>
      <c r="P1737" s="692"/>
      <c r="Q1737" s="1686"/>
      <c r="R1737" s="1686"/>
      <c r="S1737" s="1532"/>
      <c r="T1737" s="1532"/>
      <c r="U1737" s="1532"/>
      <c r="V1737" s="1532"/>
      <c r="W1737" s="1532"/>
      <c r="X1737" s="1532"/>
      <c r="Y1737" s="1532"/>
      <c r="Z1737" s="1532"/>
      <c r="AA1737" s="1532"/>
      <c r="AB1737" s="1532"/>
    </row>
    <row r="1738">
      <c r="A1738" s="1714" t="s">
        <v>446</v>
      </c>
      <c r="B1738" s="692">
        <v>0.0</v>
      </c>
      <c r="C1738" s="692">
        <v>1.0</v>
      </c>
      <c r="D1738" s="692">
        <v>2.0</v>
      </c>
      <c r="E1738" s="692">
        <v>2.0</v>
      </c>
      <c r="F1738" s="692">
        <v>0.0</v>
      </c>
      <c r="G1738" s="692">
        <v>0.0</v>
      </c>
      <c r="H1738" s="693">
        <f t="shared" ref="H1738:H1740" si="1210">sum(B1738:G1738)</f>
        <v>5</v>
      </c>
      <c r="I1738" s="701"/>
      <c r="J1738" s="647"/>
      <c r="K1738" s="1714" t="s">
        <v>446</v>
      </c>
      <c r="L1738" s="692">
        <f t="shared" si="1208"/>
        <v>5</v>
      </c>
      <c r="M1738" s="701">
        <f>(L1738-H1738)-R1738</f>
        <v>0</v>
      </c>
      <c r="N1738" s="692">
        <v>7.0</v>
      </c>
      <c r="O1738" s="701">
        <f t="shared" ref="O1738:O1739" si="1211">SUM(M1738,N1738)</f>
        <v>7</v>
      </c>
      <c r="P1738" s="692"/>
      <c r="Q1738" s="1621"/>
      <c r="R1738" s="1686"/>
      <c r="S1738" s="1532"/>
      <c r="T1738" s="1532"/>
      <c r="U1738" s="1532"/>
      <c r="V1738" s="1532"/>
      <c r="W1738" s="1532"/>
      <c r="X1738" s="1532"/>
      <c r="Y1738" s="1532"/>
      <c r="Z1738" s="1532"/>
      <c r="AA1738" s="1532"/>
      <c r="AB1738" s="1532"/>
    </row>
    <row r="1739">
      <c r="A1739" s="1814" t="s">
        <v>751</v>
      </c>
      <c r="B1739" s="692">
        <v>0.0</v>
      </c>
      <c r="C1739" s="692">
        <v>0.0</v>
      </c>
      <c r="D1739" s="692">
        <v>3.0</v>
      </c>
      <c r="E1739" s="692">
        <v>2.0</v>
      </c>
      <c r="F1739" s="692">
        <v>1.0</v>
      </c>
      <c r="G1739" s="692">
        <v>0.0</v>
      </c>
      <c r="H1739" s="693">
        <f t="shared" si="1210"/>
        <v>6</v>
      </c>
      <c r="I1739" s="701"/>
      <c r="J1739" s="647"/>
      <c r="K1739" s="1814" t="s">
        <v>751</v>
      </c>
      <c r="L1739" s="692">
        <f t="shared" si="1208"/>
        <v>10</v>
      </c>
      <c r="M1739" s="701">
        <f t="shared" ref="M1739:M1740" si="1212">(L1739-H1739)</f>
        <v>4</v>
      </c>
      <c r="N1739" s="692">
        <v>0.0</v>
      </c>
      <c r="O1739" s="701">
        <f t="shared" si="1211"/>
        <v>4</v>
      </c>
      <c r="P1739" s="692"/>
      <c r="Q1739" s="1595"/>
      <c r="R1739" s="1686"/>
      <c r="S1739" s="1532"/>
      <c r="T1739" s="1532"/>
      <c r="U1739" s="1532"/>
      <c r="V1739" s="1532"/>
      <c r="W1739" s="1532"/>
      <c r="X1739" s="1532"/>
      <c r="Y1739" s="1532"/>
      <c r="Z1739" s="1532"/>
      <c r="AA1739" s="1532"/>
      <c r="AB1739" s="1532"/>
    </row>
    <row r="1740">
      <c r="A1740" s="1714" t="s">
        <v>80</v>
      </c>
      <c r="B1740" s="692">
        <v>0.0</v>
      </c>
      <c r="C1740" s="692">
        <v>0.0</v>
      </c>
      <c r="D1740" s="692">
        <v>0.0</v>
      </c>
      <c r="E1740" s="692">
        <v>0.0</v>
      </c>
      <c r="F1740" s="692">
        <v>0.0</v>
      </c>
      <c r="G1740" s="692">
        <v>0.0</v>
      </c>
      <c r="H1740" s="693">
        <f t="shared" si="1210"/>
        <v>0</v>
      </c>
      <c r="I1740" s="701"/>
      <c r="J1740" s="647"/>
      <c r="K1740" s="1714" t="s">
        <v>80</v>
      </c>
      <c r="L1740" s="692">
        <f t="shared" si="1208"/>
        <v>30</v>
      </c>
      <c r="M1740" s="701">
        <f t="shared" si="1212"/>
        <v>30</v>
      </c>
      <c r="N1740" s="692">
        <v>0.0</v>
      </c>
      <c r="O1740" s="701">
        <f>sum(M1740,N1740)</f>
        <v>30</v>
      </c>
      <c r="P1740" s="692"/>
      <c r="Q1740" s="1595"/>
      <c r="R1740" s="1686"/>
      <c r="S1740" s="1532"/>
      <c r="T1740" s="1532"/>
      <c r="U1740" s="1532"/>
      <c r="V1740" s="1532"/>
      <c r="W1740" s="1532"/>
      <c r="X1740" s="1532"/>
      <c r="Y1740" s="1532"/>
      <c r="Z1740" s="1532"/>
      <c r="AA1740" s="1532"/>
      <c r="AB1740" s="1532"/>
    </row>
    <row r="1741">
      <c r="A1741" s="1715" t="s">
        <v>95</v>
      </c>
      <c r="B1741" s="1760">
        <v>8.0</v>
      </c>
      <c r="C1741" s="1760">
        <v>0.0</v>
      </c>
      <c r="D1741" s="1760">
        <v>5.0</v>
      </c>
      <c r="E1741" s="1760">
        <v>5.0</v>
      </c>
      <c r="F1741" s="1760">
        <v>8.0</v>
      </c>
      <c r="G1741" s="1760">
        <v>0.0</v>
      </c>
      <c r="H1741" s="1761">
        <f t="shared" ref="H1741:H1743" si="1213">SUM(B1741:G1741)</f>
        <v>26</v>
      </c>
      <c r="I1741" s="1762">
        <f>SUM(H1741:H1745)</f>
        <v>43</v>
      </c>
      <c r="J1741" s="647"/>
      <c r="K1741" s="1715" t="s">
        <v>95</v>
      </c>
      <c r="L1741" s="1765">
        <f t="shared" si="1208"/>
        <v>48</v>
      </c>
      <c r="M1741" s="1762">
        <f>(L1741-H1741)-R1741</f>
        <v>22</v>
      </c>
      <c r="N1741" s="1765">
        <v>20.0</v>
      </c>
      <c r="O1741" s="1762">
        <f t="shared" ref="O1741:O1742" si="1214">SUM(M1741,N1741)</f>
        <v>42</v>
      </c>
      <c r="P1741" s="1817" t="s">
        <v>2</v>
      </c>
      <c r="Q1741" s="1817"/>
      <c r="R1741" s="1762"/>
      <c r="S1741" s="1532"/>
      <c r="T1741" s="1532"/>
      <c r="U1741" s="1532"/>
      <c r="V1741" s="1532"/>
      <c r="W1741" s="1532"/>
      <c r="X1741" s="1532"/>
      <c r="Y1741" s="1532"/>
      <c r="Z1741" s="1532"/>
      <c r="AA1741" s="1532"/>
      <c r="AB1741" s="1532"/>
    </row>
    <row r="1742">
      <c r="A1742" s="1714" t="s">
        <v>77</v>
      </c>
      <c r="B1742" s="692">
        <v>0.0</v>
      </c>
      <c r="C1742" s="692">
        <v>1.0</v>
      </c>
      <c r="D1742" s="692">
        <v>0.0</v>
      </c>
      <c r="E1742" s="692">
        <v>0.0</v>
      </c>
      <c r="F1742" s="692">
        <v>0.0</v>
      </c>
      <c r="G1742" s="692">
        <v>0.0</v>
      </c>
      <c r="H1742" s="693">
        <f t="shared" si="1213"/>
        <v>1</v>
      </c>
      <c r="I1742" s="596">
        <f>(I1741/60)</f>
        <v>0.7166666667</v>
      </c>
      <c r="J1742" s="647"/>
      <c r="K1742" s="1714" t="s">
        <v>77</v>
      </c>
      <c r="L1742" s="692">
        <f t="shared" si="1208"/>
        <v>14</v>
      </c>
      <c r="M1742" s="701">
        <f>(L1742-H1742-H1743)-R1742</f>
        <v>5</v>
      </c>
      <c r="N1742" s="692">
        <v>5.0</v>
      </c>
      <c r="O1742" s="701">
        <f t="shared" si="1214"/>
        <v>10</v>
      </c>
      <c r="P1742" s="701"/>
      <c r="Q1742" s="692"/>
      <c r="R1742" s="1686"/>
      <c r="S1742" s="1532"/>
      <c r="T1742" s="1532"/>
      <c r="U1742" s="1532"/>
      <c r="V1742" s="1532"/>
      <c r="W1742" s="1532"/>
      <c r="X1742" s="1532"/>
      <c r="Y1742" s="1532"/>
      <c r="Z1742" s="1532"/>
      <c r="AA1742" s="1532"/>
      <c r="AB1742" s="1532"/>
    </row>
    <row r="1743">
      <c r="A1743" s="1714" t="s">
        <v>78</v>
      </c>
      <c r="B1743" s="692">
        <v>1.0</v>
      </c>
      <c r="C1743" s="692">
        <v>4.0</v>
      </c>
      <c r="D1743" s="692">
        <v>3.0</v>
      </c>
      <c r="E1743" s="692">
        <v>0.0</v>
      </c>
      <c r="F1743" s="692">
        <v>0.0</v>
      </c>
      <c r="G1743" s="692">
        <v>0.0</v>
      </c>
      <c r="H1743" s="693">
        <f t="shared" si="1213"/>
        <v>8</v>
      </c>
      <c r="I1743" s="701"/>
      <c r="J1743" s="647"/>
      <c r="K1743" s="1714" t="s">
        <v>78</v>
      </c>
      <c r="L1743" s="692" t="str">
        <f t="shared" si="1208"/>
        <v>-</v>
      </c>
      <c r="M1743" s="701" t="s">
        <v>79</v>
      </c>
      <c r="N1743" s="692" t="s">
        <v>79</v>
      </c>
      <c r="O1743" s="701" t="s">
        <v>79</v>
      </c>
      <c r="P1743" s="701"/>
      <c r="Q1743" s="701"/>
      <c r="R1743" s="1686"/>
      <c r="S1743" s="1532"/>
      <c r="T1743" s="1532"/>
      <c r="U1743" s="1532"/>
      <c r="V1743" s="1532"/>
      <c r="W1743" s="1532"/>
      <c r="X1743" s="1532"/>
      <c r="Y1743" s="1532"/>
      <c r="Z1743" s="1532"/>
      <c r="AA1743" s="1532"/>
      <c r="AB1743" s="1532"/>
    </row>
    <row r="1744">
      <c r="A1744" s="1714" t="s">
        <v>446</v>
      </c>
      <c r="B1744" s="692">
        <v>0.0</v>
      </c>
      <c r="C1744" s="692">
        <v>2.0</v>
      </c>
      <c r="D1744" s="692">
        <v>1.0</v>
      </c>
      <c r="E1744" s="692">
        <v>0.0</v>
      </c>
      <c r="F1744" s="692">
        <v>0.0</v>
      </c>
      <c r="G1744" s="692">
        <v>0.0</v>
      </c>
      <c r="H1744" s="693">
        <f t="shared" ref="H1744:H1746" si="1215">sum(B1744:G1744)</f>
        <v>3</v>
      </c>
      <c r="I1744" s="701"/>
      <c r="J1744" s="647"/>
      <c r="K1744" s="1714" t="s">
        <v>446</v>
      </c>
      <c r="L1744" s="692">
        <f t="shared" si="1208"/>
        <v>3</v>
      </c>
      <c r="M1744" s="701">
        <f>(L1744-H1744)-R1744</f>
        <v>0</v>
      </c>
      <c r="N1744" s="692">
        <v>7.0</v>
      </c>
      <c r="O1744" s="701">
        <f t="shared" ref="O1744:O1745" si="1216">SUM(M1744,N1744)</f>
        <v>7</v>
      </c>
      <c r="P1744" s="701"/>
      <c r="Q1744" s="701"/>
      <c r="R1744" s="1686"/>
      <c r="S1744" s="1532"/>
      <c r="T1744" s="1532"/>
      <c r="U1744" s="1532"/>
      <c r="V1744" s="1532"/>
      <c r="W1744" s="1532"/>
      <c r="X1744" s="1532"/>
      <c r="Y1744" s="1532"/>
      <c r="Z1744" s="1532"/>
      <c r="AA1744" s="1532"/>
      <c r="AB1744" s="1532"/>
    </row>
    <row r="1745">
      <c r="A1745" s="1814" t="s">
        <v>751</v>
      </c>
      <c r="B1745" s="692">
        <v>1.0</v>
      </c>
      <c r="C1745" s="692">
        <v>1.0</v>
      </c>
      <c r="D1745" s="692">
        <v>0.0</v>
      </c>
      <c r="E1745" s="692">
        <v>2.0</v>
      </c>
      <c r="F1745" s="692">
        <v>1.0</v>
      </c>
      <c r="G1745" s="692">
        <v>0.0</v>
      </c>
      <c r="H1745" s="693">
        <f t="shared" si="1215"/>
        <v>5</v>
      </c>
      <c r="I1745" s="701"/>
      <c r="J1745" s="647"/>
      <c r="K1745" s="1814" t="s">
        <v>751</v>
      </c>
      <c r="L1745" s="692">
        <f t="shared" si="1208"/>
        <v>10</v>
      </c>
      <c r="M1745" s="701">
        <f t="shared" ref="M1745:M1746" si="1217">(L1745-H1745)</f>
        <v>5</v>
      </c>
      <c r="N1745" s="692">
        <v>0.0</v>
      </c>
      <c r="O1745" s="701">
        <f t="shared" si="1216"/>
        <v>5</v>
      </c>
      <c r="P1745" s="701"/>
      <c r="Q1745" s="701"/>
      <c r="R1745" s="1686"/>
      <c r="S1745" s="1532"/>
      <c r="T1745" s="1532"/>
      <c r="U1745" s="1532"/>
      <c r="V1745" s="1532"/>
      <c r="W1745" s="1532"/>
      <c r="X1745" s="1532"/>
      <c r="Y1745" s="1532"/>
      <c r="Z1745" s="1532"/>
      <c r="AA1745" s="1532"/>
      <c r="AB1745" s="1532"/>
    </row>
    <row r="1746">
      <c r="A1746" s="1714" t="s">
        <v>80</v>
      </c>
      <c r="B1746" s="692">
        <v>4.0</v>
      </c>
      <c r="C1746" s="692">
        <v>1.0</v>
      </c>
      <c r="D1746" s="692">
        <v>1.0</v>
      </c>
      <c r="E1746" s="692">
        <v>0.0</v>
      </c>
      <c r="F1746" s="692">
        <v>0.0</v>
      </c>
      <c r="G1746" s="692">
        <v>0.0</v>
      </c>
      <c r="H1746" s="693">
        <f t="shared" si="1215"/>
        <v>6</v>
      </c>
      <c r="I1746" s="701"/>
      <c r="J1746" s="647"/>
      <c r="K1746" s="1714" t="s">
        <v>80</v>
      </c>
      <c r="L1746" s="692">
        <f t="shared" si="1208"/>
        <v>12</v>
      </c>
      <c r="M1746" s="701">
        <f t="shared" si="1217"/>
        <v>6</v>
      </c>
      <c r="N1746" s="692">
        <v>20.0</v>
      </c>
      <c r="O1746" s="701">
        <f>sum(M1746,N1746)</f>
        <v>26</v>
      </c>
      <c r="P1746" s="701"/>
      <c r="Q1746" s="701"/>
      <c r="R1746" s="1686"/>
      <c r="S1746" s="1532"/>
      <c r="T1746" s="1532"/>
      <c r="U1746" s="1532"/>
      <c r="V1746" s="1532"/>
      <c r="W1746" s="1532"/>
      <c r="X1746" s="1532"/>
      <c r="Y1746" s="1532"/>
      <c r="Z1746" s="1532"/>
      <c r="AA1746" s="1532"/>
      <c r="AB1746" s="1532"/>
    </row>
    <row r="1747">
      <c r="A1747" s="1715" t="s">
        <v>254</v>
      </c>
      <c r="B1747" s="1765">
        <v>4.0</v>
      </c>
      <c r="C1747" s="1765">
        <v>3.0</v>
      </c>
      <c r="D1747" s="1765">
        <v>7.0</v>
      </c>
      <c r="E1747" s="1765">
        <v>4.0</v>
      </c>
      <c r="F1747" s="1765">
        <v>4.0</v>
      </c>
      <c r="G1747" s="1765">
        <v>0.0</v>
      </c>
      <c r="H1747" s="1761">
        <f t="shared" ref="H1747:H1749" si="1218">SUM(B1747:G1747)</f>
        <v>22</v>
      </c>
      <c r="I1747" s="1762">
        <f>SUM(H1747:H1751)</f>
        <v>45</v>
      </c>
      <c r="J1747" s="647"/>
      <c r="K1747" s="1715" t="s">
        <v>254</v>
      </c>
      <c r="L1747" s="1765">
        <f t="shared" si="1208"/>
        <v>53</v>
      </c>
      <c r="M1747" s="1762">
        <f>(L1747-H1747)-R1747</f>
        <v>31</v>
      </c>
      <c r="N1747" s="1765">
        <v>10.0</v>
      </c>
      <c r="O1747" s="1762">
        <f t="shared" ref="O1747:O1748" si="1219">SUM(M1747,N1747)</f>
        <v>41</v>
      </c>
      <c r="P1747" s="1817" t="s">
        <v>2</v>
      </c>
      <c r="Q1747" s="1817"/>
      <c r="R1747" s="1762"/>
      <c r="S1747" s="1532"/>
      <c r="T1747" s="1532"/>
      <c r="U1747" s="1532"/>
      <c r="V1747" s="1532"/>
      <c r="W1747" s="1532"/>
      <c r="X1747" s="1532"/>
      <c r="Y1747" s="1532"/>
      <c r="Z1747" s="1532"/>
      <c r="AA1747" s="1532"/>
      <c r="AB1747" s="1532"/>
    </row>
    <row r="1748">
      <c r="A1748" s="1714" t="s">
        <v>77</v>
      </c>
      <c r="B1748" s="692">
        <v>0.0</v>
      </c>
      <c r="C1748" s="692">
        <v>1.0</v>
      </c>
      <c r="D1748" s="692">
        <v>0.0</v>
      </c>
      <c r="E1748" s="692">
        <v>0.0</v>
      </c>
      <c r="F1748" s="692">
        <v>0.0</v>
      </c>
      <c r="G1748" s="692">
        <v>0.0</v>
      </c>
      <c r="H1748" s="693">
        <f t="shared" si="1218"/>
        <v>1</v>
      </c>
      <c r="I1748" s="596">
        <f>(I1747/60)</f>
        <v>0.75</v>
      </c>
      <c r="J1748" s="647"/>
      <c r="K1748" s="1714" t="s">
        <v>77</v>
      </c>
      <c r="L1748" s="692">
        <f t="shared" si="1208"/>
        <v>15</v>
      </c>
      <c r="M1748" s="701">
        <f>(L1748-H1748-H1749)-R1748</f>
        <v>0</v>
      </c>
      <c r="N1748" s="692">
        <v>12.0</v>
      </c>
      <c r="O1748" s="701">
        <f t="shared" si="1219"/>
        <v>12</v>
      </c>
      <c r="P1748" s="701"/>
      <c r="Q1748" s="701"/>
      <c r="R1748" s="1686"/>
      <c r="S1748" s="1532"/>
      <c r="T1748" s="1532"/>
      <c r="U1748" s="1532"/>
      <c r="V1748" s="1532"/>
      <c r="W1748" s="1532"/>
      <c r="X1748" s="1532"/>
      <c r="Y1748" s="1532"/>
      <c r="Z1748" s="1532"/>
      <c r="AA1748" s="1532"/>
      <c r="AB1748" s="1532"/>
    </row>
    <row r="1749">
      <c r="A1749" s="1714" t="s">
        <v>78</v>
      </c>
      <c r="B1749" s="692">
        <v>2.0</v>
      </c>
      <c r="C1749" s="692">
        <v>7.0</v>
      </c>
      <c r="D1749" s="692">
        <v>2.0</v>
      </c>
      <c r="E1749" s="692">
        <v>2.0</v>
      </c>
      <c r="F1749" s="692">
        <v>1.0</v>
      </c>
      <c r="G1749" s="692">
        <v>0.0</v>
      </c>
      <c r="H1749" s="693">
        <f t="shared" si="1218"/>
        <v>14</v>
      </c>
      <c r="I1749" s="701"/>
      <c r="J1749" s="647"/>
      <c r="K1749" s="1714" t="s">
        <v>78</v>
      </c>
      <c r="L1749" s="692" t="str">
        <f t="shared" si="1208"/>
        <v>-</v>
      </c>
      <c r="M1749" s="701" t="s">
        <v>79</v>
      </c>
      <c r="N1749" s="692" t="s">
        <v>79</v>
      </c>
      <c r="O1749" s="701" t="s">
        <v>79</v>
      </c>
      <c r="P1749" s="701"/>
      <c r="Q1749" s="701"/>
      <c r="R1749" s="1686"/>
      <c r="S1749" s="1532"/>
      <c r="T1749" s="1532"/>
      <c r="U1749" s="1532"/>
      <c r="V1749" s="1532"/>
      <c r="W1749" s="1532"/>
      <c r="X1749" s="1532"/>
      <c r="Y1749" s="1532"/>
      <c r="Z1749" s="1532"/>
      <c r="AA1749" s="1532"/>
      <c r="AB1749" s="1532"/>
    </row>
    <row r="1750">
      <c r="A1750" s="1714" t="s">
        <v>446</v>
      </c>
      <c r="B1750" s="692">
        <v>3.0</v>
      </c>
      <c r="C1750" s="692">
        <v>1.0</v>
      </c>
      <c r="D1750" s="692">
        <v>0.0</v>
      </c>
      <c r="E1750" s="692">
        <v>0.0</v>
      </c>
      <c r="F1750" s="692">
        <v>0.0</v>
      </c>
      <c r="G1750" s="692">
        <v>0.0</v>
      </c>
      <c r="H1750" s="693">
        <f t="shared" ref="H1750:H1752" si="1220">sum(B1750:G1750)</f>
        <v>4</v>
      </c>
      <c r="I1750" s="701"/>
      <c r="J1750" s="647"/>
      <c r="K1750" s="1714" t="s">
        <v>446</v>
      </c>
      <c r="L1750" s="692">
        <f t="shared" si="1208"/>
        <v>5</v>
      </c>
      <c r="M1750" s="701">
        <f>(L1750-H1750)-R1750</f>
        <v>1</v>
      </c>
      <c r="N1750" s="692">
        <v>10.0</v>
      </c>
      <c r="O1750" s="701">
        <f t="shared" ref="O1750:O1751" si="1221">SUM(M1750,N1750)</f>
        <v>11</v>
      </c>
      <c r="P1750" s="701"/>
      <c r="Q1750" s="701"/>
      <c r="R1750" s="1686"/>
      <c r="S1750" s="1532"/>
      <c r="T1750" s="1532"/>
      <c r="U1750" s="1532"/>
      <c r="V1750" s="1532"/>
      <c r="W1750" s="1532"/>
      <c r="X1750" s="1532"/>
      <c r="Y1750" s="1532"/>
      <c r="Z1750" s="1532"/>
      <c r="AA1750" s="1532"/>
      <c r="AB1750" s="1532"/>
    </row>
    <row r="1751">
      <c r="A1751" s="1814" t="s">
        <v>751</v>
      </c>
      <c r="B1751" s="692">
        <v>0.0</v>
      </c>
      <c r="C1751" s="692">
        <v>1.0</v>
      </c>
      <c r="D1751" s="692">
        <v>1.0</v>
      </c>
      <c r="E1751" s="692">
        <v>0.0</v>
      </c>
      <c r="F1751" s="692">
        <v>2.0</v>
      </c>
      <c r="G1751" s="692">
        <v>0.0</v>
      </c>
      <c r="H1751" s="693">
        <f t="shared" si="1220"/>
        <v>4</v>
      </c>
      <c r="I1751" s="701"/>
      <c r="J1751" s="647"/>
      <c r="K1751" s="1814" t="s">
        <v>751</v>
      </c>
      <c r="L1751" s="692">
        <f t="shared" si="1208"/>
        <v>10</v>
      </c>
      <c r="M1751" s="701">
        <f t="shared" ref="M1751:M1752" si="1222">(L1751-H1751)</f>
        <v>6</v>
      </c>
      <c r="N1751" s="692">
        <v>0.0</v>
      </c>
      <c r="O1751" s="701">
        <f t="shared" si="1221"/>
        <v>6</v>
      </c>
      <c r="P1751" s="701"/>
      <c r="Q1751" s="701"/>
      <c r="R1751" s="1686"/>
      <c r="S1751" s="1532"/>
      <c r="T1751" s="1532"/>
      <c r="U1751" s="1532"/>
      <c r="V1751" s="1532"/>
      <c r="W1751" s="1532"/>
      <c r="X1751" s="1532"/>
      <c r="Y1751" s="1532"/>
      <c r="Z1751" s="1532"/>
      <c r="AA1751" s="1532"/>
      <c r="AB1751" s="1532"/>
    </row>
    <row r="1752">
      <c r="A1752" s="1714" t="s">
        <v>80</v>
      </c>
      <c r="B1752" s="692">
        <v>0.0</v>
      </c>
      <c r="C1752" s="692">
        <v>0.0</v>
      </c>
      <c r="D1752" s="692">
        <v>0.0</v>
      </c>
      <c r="E1752" s="692">
        <v>0.0</v>
      </c>
      <c r="F1752" s="692">
        <v>0.0</v>
      </c>
      <c r="G1752" s="692">
        <v>0.0</v>
      </c>
      <c r="H1752" s="693">
        <f t="shared" si="1220"/>
        <v>0</v>
      </c>
      <c r="I1752" s="701"/>
      <c r="J1752" s="647"/>
      <c r="K1752" s="1714" t="s">
        <v>80</v>
      </c>
      <c r="L1752" s="692">
        <f t="shared" si="1208"/>
        <v>0</v>
      </c>
      <c r="M1752" s="701">
        <f t="shared" si="1222"/>
        <v>0</v>
      </c>
      <c r="N1752" s="692">
        <v>0.0</v>
      </c>
      <c r="O1752" s="701">
        <f>sum(M1752,N1752)</f>
        <v>0</v>
      </c>
      <c r="P1752" s="701"/>
      <c r="Q1752" s="701"/>
      <c r="R1752" s="1686"/>
      <c r="S1752" s="1532"/>
      <c r="T1752" s="1532"/>
      <c r="U1752" s="1532"/>
      <c r="V1752" s="1532"/>
      <c r="W1752" s="1532"/>
      <c r="X1752" s="1532"/>
      <c r="Y1752" s="1532"/>
      <c r="Z1752" s="1532"/>
      <c r="AA1752" s="1532"/>
      <c r="AB1752" s="1532"/>
    </row>
    <row r="1753">
      <c r="A1753" s="1715" t="s">
        <v>225</v>
      </c>
      <c r="B1753" s="1760">
        <v>4.0</v>
      </c>
      <c r="C1753" s="1760">
        <v>4.0</v>
      </c>
      <c r="D1753" s="1760">
        <v>0.0</v>
      </c>
      <c r="E1753" s="1760">
        <v>3.0</v>
      </c>
      <c r="F1753" s="1760">
        <v>1.0</v>
      </c>
      <c r="G1753" s="1760">
        <v>2.0</v>
      </c>
      <c r="H1753" s="1761">
        <f t="shared" ref="H1753:H1755" si="1223">SUM(B1753:G1753)</f>
        <v>14</v>
      </c>
      <c r="I1753" s="1762">
        <f>SUM(H1753:H1757)</f>
        <v>28</v>
      </c>
      <c r="J1753" s="647"/>
      <c r="K1753" s="1715" t="s">
        <v>225</v>
      </c>
      <c r="L1753" s="1765">
        <f t="shared" si="1208"/>
        <v>35</v>
      </c>
      <c r="M1753" s="1762">
        <f>(L1753-H1753)-R1753</f>
        <v>21</v>
      </c>
      <c r="N1753" s="1765">
        <v>40.0</v>
      </c>
      <c r="O1753" s="1762">
        <f t="shared" ref="O1753:O1754" si="1224">SUM(M1753,N1753)</f>
        <v>61</v>
      </c>
      <c r="P1753" s="1817" t="s">
        <v>2</v>
      </c>
      <c r="Q1753" s="1766"/>
      <c r="R1753" s="1762"/>
      <c r="S1753" s="1532"/>
      <c r="T1753" s="1532"/>
      <c r="U1753" s="1532"/>
      <c r="V1753" s="1532"/>
      <c r="W1753" s="1532"/>
      <c r="X1753" s="1532"/>
      <c r="Y1753" s="1532"/>
      <c r="Z1753" s="1532"/>
      <c r="AA1753" s="1532"/>
      <c r="AB1753" s="1532"/>
    </row>
    <row r="1754">
      <c r="A1754" s="1714" t="s">
        <v>77</v>
      </c>
      <c r="B1754" s="692">
        <v>0.0</v>
      </c>
      <c r="C1754" s="692">
        <v>0.0</v>
      </c>
      <c r="D1754" s="692">
        <v>0.0</v>
      </c>
      <c r="E1754" s="692">
        <v>0.0</v>
      </c>
      <c r="F1754" s="692">
        <v>0.0</v>
      </c>
      <c r="G1754" s="692">
        <v>0.0</v>
      </c>
      <c r="H1754" s="693">
        <f t="shared" si="1223"/>
        <v>0</v>
      </c>
      <c r="I1754" s="596">
        <f>(I1753/60)</f>
        <v>0.4666666667</v>
      </c>
      <c r="J1754" s="647"/>
      <c r="K1754" s="1714" t="s">
        <v>77</v>
      </c>
      <c r="L1754" s="692">
        <f t="shared" si="1208"/>
        <v>11</v>
      </c>
      <c r="M1754" s="701">
        <f>(L1754-H1754-H1755)-R1754</f>
        <v>3</v>
      </c>
      <c r="N1754" s="692">
        <v>10.0</v>
      </c>
      <c r="O1754" s="701">
        <f t="shared" si="1224"/>
        <v>13</v>
      </c>
      <c r="P1754" s="701"/>
      <c r="Q1754" s="1621"/>
      <c r="R1754" s="1686"/>
      <c r="S1754" s="1532"/>
      <c r="T1754" s="1532"/>
      <c r="U1754" s="1532"/>
      <c r="V1754" s="1532"/>
      <c r="W1754" s="1532"/>
      <c r="X1754" s="1532"/>
      <c r="Y1754" s="1532"/>
      <c r="Z1754" s="1532"/>
      <c r="AA1754" s="1532"/>
      <c r="AB1754" s="1532"/>
    </row>
    <row r="1755">
      <c r="A1755" s="1714" t="s">
        <v>78</v>
      </c>
      <c r="B1755" s="692">
        <v>4.0</v>
      </c>
      <c r="C1755" s="692">
        <v>4.0</v>
      </c>
      <c r="D1755" s="692">
        <v>0.0</v>
      </c>
      <c r="E1755" s="692">
        <v>0.0</v>
      </c>
      <c r="F1755" s="692">
        <v>0.0</v>
      </c>
      <c r="G1755" s="692">
        <v>0.0</v>
      </c>
      <c r="H1755" s="693">
        <f t="shared" si="1223"/>
        <v>8</v>
      </c>
      <c r="I1755" s="701"/>
      <c r="J1755" s="647"/>
      <c r="K1755" s="1714" t="s">
        <v>78</v>
      </c>
      <c r="L1755" s="692" t="str">
        <f t="shared" si="1208"/>
        <v>-</v>
      </c>
      <c r="M1755" s="701" t="s">
        <v>79</v>
      </c>
      <c r="N1755" s="692" t="s">
        <v>79</v>
      </c>
      <c r="O1755" s="701" t="s">
        <v>79</v>
      </c>
      <c r="P1755" s="701"/>
      <c r="Q1755" s="1686"/>
      <c r="R1755" s="1686"/>
      <c r="S1755" s="1532"/>
      <c r="T1755" s="1532"/>
      <c r="U1755" s="1532"/>
      <c r="V1755" s="1532"/>
      <c r="W1755" s="1532"/>
      <c r="X1755" s="1532"/>
      <c r="Y1755" s="1532"/>
      <c r="Z1755" s="1532"/>
      <c r="AA1755" s="1532"/>
      <c r="AB1755" s="1532"/>
    </row>
    <row r="1756">
      <c r="A1756" s="1714" t="s">
        <v>446</v>
      </c>
      <c r="B1756" s="692">
        <v>3.0</v>
      </c>
      <c r="C1756" s="692">
        <v>2.0</v>
      </c>
      <c r="D1756" s="692">
        <v>0.0</v>
      </c>
      <c r="E1756" s="692">
        <v>0.0</v>
      </c>
      <c r="F1756" s="692">
        <v>0.0</v>
      </c>
      <c r="G1756" s="692">
        <v>0.0</v>
      </c>
      <c r="H1756" s="693">
        <f t="shared" ref="H1756:H1758" si="1225">sum(B1756:G1756)</f>
        <v>5</v>
      </c>
      <c r="I1756" s="701"/>
      <c r="J1756" s="647"/>
      <c r="K1756" s="1714" t="s">
        <v>446</v>
      </c>
      <c r="L1756" s="692">
        <f t="shared" si="1208"/>
        <v>8</v>
      </c>
      <c r="M1756" s="701">
        <f>(L1756-H1756)-R1756</f>
        <v>3</v>
      </c>
      <c r="N1756" s="692">
        <v>0.0</v>
      </c>
      <c r="O1756" s="701">
        <f t="shared" ref="O1756:O1757" si="1226">SUM(M1756,N1756)</f>
        <v>3</v>
      </c>
      <c r="P1756" s="701"/>
      <c r="Q1756" s="1621"/>
      <c r="R1756" s="1686"/>
      <c r="S1756" s="1532"/>
      <c r="T1756" s="1532"/>
      <c r="U1756" s="1532"/>
      <c r="V1756" s="1532"/>
      <c r="W1756" s="1532"/>
      <c r="X1756" s="1532"/>
      <c r="Y1756" s="1532"/>
      <c r="Z1756" s="1532"/>
      <c r="AA1756" s="1532"/>
      <c r="AB1756" s="1532"/>
    </row>
    <row r="1757">
      <c r="A1757" s="1814" t="s">
        <v>751</v>
      </c>
      <c r="B1757" s="692">
        <v>1.0</v>
      </c>
      <c r="C1757" s="692">
        <v>0.0</v>
      </c>
      <c r="D1757" s="692">
        <v>0.0</v>
      </c>
      <c r="E1757" s="692">
        <v>0.0</v>
      </c>
      <c r="F1757" s="692">
        <v>0.0</v>
      </c>
      <c r="G1757" s="692">
        <v>0.0</v>
      </c>
      <c r="H1757" s="693">
        <f t="shared" si="1225"/>
        <v>1</v>
      </c>
      <c r="I1757" s="701"/>
      <c r="J1757" s="647"/>
      <c r="K1757" s="1814" t="s">
        <v>751</v>
      </c>
      <c r="L1757" s="692">
        <f t="shared" si="1208"/>
        <v>10</v>
      </c>
      <c r="M1757" s="701">
        <f t="shared" ref="M1757:M1758" si="1227">(L1757-H1757)</f>
        <v>9</v>
      </c>
      <c r="N1757" s="692">
        <v>0.0</v>
      </c>
      <c r="O1757" s="701">
        <f t="shared" si="1226"/>
        <v>9</v>
      </c>
      <c r="P1757" s="701"/>
      <c r="Q1757" s="701"/>
      <c r="R1757" s="1686"/>
      <c r="S1757" s="1532"/>
      <c r="T1757" s="1532"/>
      <c r="U1757" s="1532"/>
      <c r="V1757" s="1532"/>
      <c r="W1757" s="1532"/>
      <c r="X1757" s="1532"/>
      <c r="Y1757" s="1532"/>
      <c r="Z1757" s="1532"/>
      <c r="AA1757" s="1532"/>
      <c r="AB1757" s="1532"/>
    </row>
    <row r="1758">
      <c r="A1758" s="1714" t="s">
        <v>80</v>
      </c>
      <c r="B1758" s="692">
        <v>1.0</v>
      </c>
      <c r="C1758" s="692">
        <v>0.0</v>
      </c>
      <c r="D1758" s="692">
        <v>0.0</v>
      </c>
      <c r="E1758" s="692">
        <v>2.0</v>
      </c>
      <c r="F1758" s="692">
        <v>0.0</v>
      </c>
      <c r="G1758" s="692">
        <v>0.0</v>
      </c>
      <c r="H1758" s="693">
        <f t="shared" si="1225"/>
        <v>3</v>
      </c>
      <c r="I1758" s="701"/>
      <c r="J1758" s="647"/>
      <c r="K1758" s="1714" t="s">
        <v>80</v>
      </c>
      <c r="L1758" s="692">
        <f t="shared" si="1208"/>
        <v>18</v>
      </c>
      <c r="M1758" s="701">
        <f t="shared" si="1227"/>
        <v>15</v>
      </c>
      <c r="N1758" s="692">
        <v>0.0</v>
      </c>
      <c r="O1758" s="701">
        <f>sum(M1758,N1758)</f>
        <v>15</v>
      </c>
      <c r="P1758" s="701"/>
      <c r="Q1758" s="701"/>
      <c r="R1758" s="1686"/>
      <c r="S1758" s="1532"/>
      <c r="T1758" s="1532"/>
      <c r="U1758" s="1532"/>
      <c r="V1758" s="1532"/>
      <c r="W1758" s="1532"/>
      <c r="X1758" s="1532"/>
      <c r="Y1758" s="1532"/>
      <c r="Z1758" s="1532"/>
      <c r="AA1758" s="1532"/>
      <c r="AB1758" s="1532"/>
    </row>
    <row r="1759">
      <c r="A1759" s="1715" t="s">
        <v>93</v>
      </c>
      <c r="B1759" s="1760">
        <v>0.0</v>
      </c>
      <c r="C1759" s="1760">
        <v>3.0</v>
      </c>
      <c r="D1759" s="1760">
        <v>2.0</v>
      </c>
      <c r="E1759" s="1760">
        <v>6.0</v>
      </c>
      <c r="F1759" s="1760">
        <v>4.0</v>
      </c>
      <c r="G1759" s="1760">
        <v>2.0</v>
      </c>
      <c r="H1759" s="1761">
        <f t="shared" ref="H1759:H1761" si="1228">SUM(B1759:G1759)</f>
        <v>17</v>
      </c>
      <c r="I1759" s="1762">
        <f>SUM(H1759:H1763)</f>
        <v>19</v>
      </c>
      <c r="J1759" s="647"/>
      <c r="K1759" s="1715" t="s">
        <v>93</v>
      </c>
      <c r="L1759" s="1765">
        <f t="shared" si="1208"/>
        <v>20</v>
      </c>
      <c r="M1759" s="1762">
        <f>(L1759-H1759)-R1759</f>
        <v>3</v>
      </c>
      <c r="N1759" s="1765">
        <v>20.0</v>
      </c>
      <c r="O1759" s="1762">
        <f t="shared" ref="O1759:O1760" si="1229">SUM(M1759,N1759)</f>
        <v>23</v>
      </c>
      <c r="P1759" s="1817" t="s">
        <v>2</v>
      </c>
      <c r="Q1759" s="1762"/>
      <c r="R1759" s="1762"/>
      <c r="S1759" s="1532"/>
      <c r="T1759" s="1532"/>
      <c r="U1759" s="1532"/>
      <c r="V1759" s="1532"/>
      <c r="W1759" s="1532"/>
      <c r="X1759" s="1532"/>
      <c r="Y1759" s="1532"/>
      <c r="Z1759" s="1532"/>
      <c r="AA1759" s="1532"/>
      <c r="AB1759" s="1532"/>
    </row>
    <row r="1760">
      <c r="A1760" s="1714" t="s">
        <v>77</v>
      </c>
      <c r="B1760" s="692">
        <v>0.0</v>
      </c>
      <c r="C1760" s="692">
        <v>0.0</v>
      </c>
      <c r="D1760" s="692">
        <v>0.0</v>
      </c>
      <c r="E1760" s="692">
        <v>0.0</v>
      </c>
      <c r="F1760" s="692">
        <v>0.0</v>
      </c>
      <c r="G1760" s="692">
        <v>0.0</v>
      </c>
      <c r="H1760" s="693">
        <f t="shared" si="1228"/>
        <v>0</v>
      </c>
      <c r="I1760" s="596">
        <f>(I1759/60)</f>
        <v>0.3166666667</v>
      </c>
      <c r="J1760" s="647"/>
      <c r="K1760" s="1714" t="s">
        <v>77</v>
      </c>
      <c r="L1760" s="692">
        <f t="shared" si="1208"/>
        <v>-1</v>
      </c>
      <c r="M1760" s="701">
        <f>(L1760-H1760-H1761)-R1760</f>
        <v>-1</v>
      </c>
      <c r="N1760" s="692">
        <v>10.0</v>
      </c>
      <c r="O1760" s="701">
        <f t="shared" si="1229"/>
        <v>9</v>
      </c>
      <c r="P1760" s="701"/>
      <c r="Q1760" s="701"/>
      <c r="R1760" s="1686"/>
      <c r="S1760" s="1532"/>
      <c r="T1760" s="1532"/>
      <c r="U1760" s="1532"/>
      <c r="V1760" s="1532"/>
      <c r="W1760" s="1532"/>
      <c r="X1760" s="1532"/>
      <c r="Y1760" s="1532"/>
      <c r="Z1760" s="1532"/>
      <c r="AA1760" s="1532"/>
      <c r="AB1760" s="1532"/>
    </row>
    <row r="1761">
      <c r="A1761" s="1714" t="s">
        <v>78</v>
      </c>
      <c r="B1761" s="692">
        <v>0.0</v>
      </c>
      <c r="C1761" s="692">
        <v>0.0</v>
      </c>
      <c r="D1761" s="692">
        <v>0.0</v>
      </c>
      <c r="E1761" s="692">
        <v>0.0</v>
      </c>
      <c r="F1761" s="692">
        <v>0.0</v>
      </c>
      <c r="G1761" s="692">
        <v>0.0</v>
      </c>
      <c r="H1761" s="693">
        <f t="shared" si="1228"/>
        <v>0</v>
      </c>
      <c r="I1761" s="701"/>
      <c r="J1761" s="647"/>
      <c r="K1761" s="1714" t="s">
        <v>78</v>
      </c>
      <c r="L1761" s="692" t="str">
        <f t="shared" si="1208"/>
        <v>-</v>
      </c>
      <c r="M1761" s="701" t="s">
        <v>79</v>
      </c>
      <c r="N1761" s="692" t="s">
        <v>79</v>
      </c>
      <c r="O1761" s="701" t="s">
        <v>79</v>
      </c>
      <c r="P1761" s="701"/>
      <c r="Q1761" s="701"/>
      <c r="R1761" s="1686"/>
      <c r="S1761" s="1532"/>
      <c r="T1761" s="1532"/>
      <c r="U1761" s="1532"/>
      <c r="V1761" s="1532"/>
      <c r="W1761" s="1532"/>
      <c r="X1761" s="1532"/>
      <c r="Y1761" s="1532"/>
      <c r="Z1761" s="1532"/>
      <c r="AA1761" s="1532"/>
      <c r="AB1761" s="1532"/>
    </row>
    <row r="1762">
      <c r="A1762" s="1714" t="s">
        <v>446</v>
      </c>
      <c r="B1762" s="692">
        <v>0.0</v>
      </c>
      <c r="C1762" s="692">
        <v>2.0</v>
      </c>
      <c r="D1762" s="692">
        <v>0.0</v>
      </c>
      <c r="E1762" s="692">
        <v>0.0</v>
      </c>
      <c r="F1762" s="692">
        <v>0.0</v>
      </c>
      <c r="G1762" s="692">
        <v>0.0</v>
      </c>
      <c r="H1762" s="693">
        <f t="shared" ref="H1762:H1764" si="1230">sum(B1762:G1762)</f>
        <v>2</v>
      </c>
      <c r="I1762" s="701"/>
      <c r="J1762" s="647"/>
      <c r="K1762" s="1714" t="s">
        <v>446</v>
      </c>
      <c r="L1762" s="692">
        <f t="shared" si="1208"/>
        <v>2</v>
      </c>
      <c r="M1762" s="701">
        <f>(L1762-H1762)-R1762</f>
        <v>0</v>
      </c>
      <c r="N1762" s="692">
        <v>10.0</v>
      </c>
      <c r="O1762" s="701">
        <f t="shared" ref="O1762:O1763" si="1231">SUM(M1762,N1762)</f>
        <v>10</v>
      </c>
      <c r="P1762" s="701"/>
      <c r="Q1762" s="701"/>
      <c r="R1762" s="1686"/>
      <c r="S1762" s="1532"/>
      <c r="T1762" s="1532"/>
      <c r="U1762" s="1532"/>
      <c r="V1762" s="1532"/>
      <c r="W1762" s="1532"/>
      <c r="X1762" s="1532"/>
      <c r="Y1762" s="1532"/>
      <c r="Z1762" s="1532"/>
      <c r="AA1762" s="1532"/>
      <c r="AB1762" s="1532"/>
    </row>
    <row r="1763">
      <c r="A1763" s="1814" t="s">
        <v>751</v>
      </c>
      <c r="B1763" s="692">
        <v>0.0</v>
      </c>
      <c r="C1763" s="692">
        <v>0.0</v>
      </c>
      <c r="D1763" s="692">
        <v>0.0</v>
      </c>
      <c r="E1763" s="692">
        <v>0.0</v>
      </c>
      <c r="F1763" s="692">
        <v>0.0</v>
      </c>
      <c r="G1763" s="692">
        <v>0.0</v>
      </c>
      <c r="H1763" s="693">
        <f t="shared" si="1230"/>
        <v>0</v>
      </c>
      <c r="I1763" s="701"/>
      <c r="J1763" s="647"/>
      <c r="K1763" s="1814" t="s">
        <v>751</v>
      </c>
      <c r="L1763" s="692">
        <f t="shared" si="1208"/>
        <v>0</v>
      </c>
      <c r="M1763" s="701">
        <f t="shared" ref="M1763:M1764" si="1232">(L1763-H1763)</f>
        <v>0</v>
      </c>
      <c r="N1763" s="692" t="s">
        <v>79</v>
      </c>
      <c r="O1763" s="701">
        <f t="shared" si="1231"/>
        <v>0</v>
      </c>
      <c r="P1763" s="701"/>
      <c r="Q1763" s="701"/>
      <c r="R1763" s="1686"/>
      <c r="S1763" s="1532"/>
      <c r="T1763" s="1532"/>
      <c r="U1763" s="1532"/>
      <c r="V1763" s="1532"/>
      <c r="W1763" s="1532"/>
      <c r="X1763" s="1532"/>
      <c r="Y1763" s="1532"/>
      <c r="Z1763" s="1532"/>
      <c r="AA1763" s="1532"/>
      <c r="AB1763" s="1532"/>
    </row>
    <row r="1764">
      <c r="A1764" s="1714" t="s">
        <v>80</v>
      </c>
      <c r="B1764" s="692">
        <v>0.0</v>
      </c>
      <c r="C1764" s="692">
        <v>0.0</v>
      </c>
      <c r="D1764" s="692">
        <v>0.0</v>
      </c>
      <c r="E1764" s="692">
        <v>0.0</v>
      </c>
      <c r="F1764" s="692">
        <v>0.0</v>
      </c>
      <c r="G1764" s="692">
        <v>1.0</v>
      </c>
      <c r="H1764" s="693">
        <f t="shared" si="1230"/>
        <v>1</v>
      </c>
      <c r="I1764" s="701"/>
      <c r="J1764" s="647"/>
      <c r="K1764" s="1714" t="s">
        <v>80</v>
      </c>
      <c r="L1764" s="692">
        <f t="shared" si="1208"/>
        <v>45</v>
      </c>
      <c r="M1764" s="701">
        <f t="shared" si="1232"/>
        <v>44</v>
      </c>
      <c r="N1764" s="692">
        <v>0.0</v>
      </c>
      <c r="O1764" s="701">
        <f>sum(M1764,N1764)</f>
        <v>44</v>
      </c>
      <c r="P1764" s="701"/>
      <c r="Q1764" s="701"/>
      <c r="R1764" s="1686"/>
      <c r="S1764" s="1532"/>
      <c r="T1764" s="1532"/>
      <c r="U1764" s="1532"/>
      <c r="V1764" s="1532"/>
      <c r="W1764" s="1532"/>
      <c r="X1764" s="1532"/>
      <c r="Y1764" s="1532"/>
      <c r="Z1764" s="1532"/>
      <c r="AA1764" s="1532"/>
      <c r="AB1764" s="1532"/>
    </row>
    <row r="1765">
      <c r="A1765" s="1878" t="s">
        <v>735</v>
      </c>
      <c r="B1765" s="1760">
        <v>5.0</v>
      </c>
      <c r="C1765" s="1760">
        <v>2.0</v>
      </c>
      <c r="D1765" s="1760">
        <v>1.0</v>
      </c>
      <c r="E1765" s="1760">
        <v>2.0</v>
      </c>
      <c r="F1765" s="1760">
        <v>0.0</v>
      </c>
      <c r="G1765" s="1760">
        <v>0.0</v>
      </c>
      <c r="H1765" s="1761">
        <f t="shared" ref="H1765:H1767" si="1233">SUM(B1765:G1765)</f>
        <v>10</v>
      </c>
      <c r="I1765" s="1762">
        <f>SUM(H1765:H1769)</f>
        <v>18</v>
      </c>
      <c r="J1765" s="647"/>
      <c r="K1765" s="1878" t="s">
        <v>735</v>
      </c>
      <c r="L1765" s="1765">
        <f t="shared" si="1208"/>
        <v>22</v>
      </c>
      <c r="M1765" s="1762">
        <f>(L1765-H1765)-R1765</f>
        <v>12</v>
      </c>
      <c r="N1765" s="1765">
        <v>10.0</v>
      </c>
      <c r="O1765" s="1762">
        <f t="shared" ref="O1765:O1766" si="1234">SUM(M1765,N1765)</f>
        <v>22</v>
      </c>
      <c r="P1765" s="1817" t="s">
        <v>2</v>
      </c>
      <c r="Q1765" s="1762"/>
      <c r="R1765" s="1762"/>
      <c r="S1765" s="1532"/>
      <c r="T1765" s="1532"/>
      <c r="U1765" s="1532"/>
      <c r="V1765" s="1532"/>
      <c r="W1765" s="1532"/>
      <c r="X1765" s="1532"/>
      <c r="Y1765" s="1532"/>
      <c r="Z1765" s="1532"/>
      <c r="AA1765" s="1532"/>
      <c r="AB1765" s="1532"/>
    </row>
    <row r="1766">
      <c r="A1766" s="1714" t="s">
        <v>77</v>
      </c>
      <c r="B1766" s="692">
        <v>0.0</v>
      </c>
      <c r="C1766" s="692">
        <v>0.0</v>
      </c>
      <c r="D1766" s="692">
        <v>0.0</v>
      </c>
      <c r="E1766" s="692">
        <v>1.0</v>
      </c>
      <c r="F1766" s="692">
        <v>0.0</v>
      </c>
      <c r="G1766" s="692">
        <v>1.0</v>
      </c>
      <c r="H1766" s="693">
        <f t="shared" si="1233"/>
        <v>2</v>
      </c>
      <c r="I1766" s="596">
        <f>(I1765/60)</f>
        <v>0.3</v>
      </c>
      <c r="J1766" s="647"/>
      <c r="K1766" s="1714" t="s">
        <v>77</v>
      </c>
      <c r="L1766" s="692">
        <f t="shared" si="1208"/>
        <v>8</v>
      </c>
      <c r="M1766" s="701">
        <f>(L1766-H1766-H1767)-R1766</f>
        <v>2</v>
      </c>
      <c r="N1766" s="692">
        <v>5.0</v>
      </c>
      <c r="O1766" s="701">
        <f t="shared" si="1234"/>
        <v>7</v>
      </c>
      <c r="P1766" s="701"/>
      <c r="Q1766" s="701"/>
      <c r="R1766" s="1686"/>
      <c r="S1766" s="1532"/>
      <c r="T1766" s="1532"/>
      <c r="U1766" s="1532"/>
      <c r="V1766" s="1532"/>
      <c r="W1766" s="1532"/>
      <c r="X1766" s="1532"/>
      <c r="Y1766" s="1532"/>
      <c r="Z1766" s="1532"/>
      <c r="AA1766" s="1532"/>
      <c r="AB1766" s="1532"/>
    </row>
    <row r="1767">
      <c r="A1767" s="1714" t="s">
        <v>78</v>
      </c>
      <c r="B1767" s="692">
        <v>0.0</v>
      </c>
      <c r="C1767" s="692">
        <v>0.0</v>
      </c>
      <c r="D1767" s="692">
        <v>2.0</v>
      </c>
      <c r="E1767" s="692">
        <v>1.0</v>
      </c>
      <c r="F1767" s="692">
        <v>0.0</v>
      </c>
      <c r="G1767" s="692">
        <v>1.0</v>
      </c>
      <c r="H1767" s="693">
        <f t="shared" si="1233"/>
        <v>4</v>
      </c>
      <c r="I1767" s="701"/>
      <c r="J1767" s="647"/>
      <c r="K1767" s="1714" t="s">
        <v>78</v>
      </c>
      <c r="L1767" s="692" t="str">
        <f t="shared" si="1208"/>
        <v>-</v>
      </c>
      <c r="M1767" s="701" t="s">
        <v>79</v>
      </c>
      <c r="N1767" s="692" t="s">
        <v>79</v>
      </c>
      <c r="O1767" s="701" t="s">
        <v>79</v>
      </c>
      <c r="P1767" s="701"/>
      <c r="Q1767" s="701"/>
      <c r="R1767" s="1686"/>
      <c r="S1767" s="1532"/>
      <c r="T1767" s="1532"/>
      <c r="U1767" s="1532"/>
      <c r="V1767" s="1532"/>
      <c r="W1767" s="1532"/>
      <c r="X1767" s="1532"/>
      <c r="Y1767" s="1532"/>
      <c r="Z1767" s="1532"/>
      <c r="AA1767" s="1532"/>
      <c r="AB1767" s="1532"/>
    </row>
    <row r="1768">
      <c r="A1768" s="1714" t="s">
        <v>446</v>
      </c>
      <c r="B1768" s="692">
        <v>0.0</v>
      </c>
      <c r="C1768" s="692">
        <v>0.0</v>
      </c>
      <c r="D1768" s="692">
        <v>1.0</v>
      </c>
      <c r="E1768" s="692">
        <v>0.0</v>
      </c>
      <c r="F1768" s="692">
        <v>0.0</v>
      </c>
      <c r="G1768" s="692">
        <v>0.0</v>
      </c>
      <c r="H1768" s="693">
        <f t="shared" ref="H1768:H1770" si="1235">sum(B1768:G1768)</f>
        <v>1</v>
      </c>
      <c r="I1768" s="701"/>
      <c r="J1768" s="647"/>
      <c r="K1768" s="1714" t="s">
        <v>446</v>
      </c>
      <c r="L1768" s="692">
        <f t="shared" si="1208"/>
        <v>3</v>
      </c>
      <c r="M1768" s="701">
        <f>(L1768-H1768)-R1768</f>
        <v>2</v>
      </c>
      <c r="N1768" s="692">
        <v>0.0</v>
      </c>
      <c r="O1768" s="701">
        <f t="shared" ref="O1768:O1769" si="1236">SUM(M1768,N1768)</f>
        <v>2</v>
      </c>
      <c r="P1768" s="701"/>
      <c r="Q1768" s="701"/>
      <c r="R1768" s="1686"/>
      <c r="S1768" s="1532"/>
      <c r="T1768" s="1532"/>
      <c r="U1768" s="1532"/>
      <c r="V1768" s="1532"/>
      <c r="W1768" s="1532"/>
      <c r="X1768" s="1532"/>
      <c r="Y1768" s="1532"/>
      <c r="Z1768" s="1532"/>
      <c r="AA1768" s="1532"/>
      <c r="AB1768" s="1532"/>
    </row>
    <row r="1769">
      <c r="A1769" s="1814" t="s">
        <v>751</v>
      </c>
      <c r="B1769" s="692">
        <v>0.0</v>
      </c>
      <c r="C1769" s="692">
        <v>0.0</v>
      </c>
      <c r="D1769" s="692">
        <v>0.0</v>
      </c>
      <c r="E1769" s="692">
        <v>0.0</v>
      </c>
      <c r="F1769" s="692">
        <v>0.0</v>
      </c>
      <c r="G1769" s="692">
        <v>1.0</v>
      </c>
      <c r="H1769" s="693">
        <f t="shared" si="1235"/>
        <v>1</v>
      </c>
      <c r="I1769" s="701"/>
      <c r="J1769" s="647"/>
      <c r="K1769" s="1814" t="s">
        <v>751</v>
      </c>
      <c r="L1769" s="692">
        <f t="shared" si="1208"/>
        <v>10</v>
      </c>
      <c r="M1769" s="701">
        <f t="shared" ref="M1769:M1770" si="1237">(L1769-H1769)</f>
        <v>9</v>
      </c>
      <c r="N1769" s="692">
        <v>0.0</v>
      </c>
      <c r="O1769" s="701">
        <f t="shared" si="1236"/>
        <v>9</v>
      </c>
      <c r="P1769" s="701"/>
      <c r="Q1769" s="701"/>
      <c r="R1769" s="1686"/>
      <c r="S1769" s="1532"/>
      <c r="T1769" s="1532"/>
      <c r="U1769" s="1532"/>
      <c r="V1769" s="1532"/>
      <c r="W1769" s="1532"/>
      <c r="X1769" s="1532"/>
      <c r="Y1769" s="1532"/>
      <c r="Z1769" s="1532"/>
      <c r="AA1769" s="1532"/>
      <c r="AB1769" s="1532"/>
    </row>
    <row r="1770">
      <c r="A1770" s="1714" t="s">
        <v>80</v>
      </c>
      <c r="B1770" s="692">
        <v>1.0</v>
      </c>
      <c r="C1770" s="692">
        <v>0.0</v>
      </c>
      <c r="D1770" s="692">
        <v>0.0</v>
      </c>
      <c r="E1770" s="692">
        <v>0.0</v>
      </c>
      <c r="F1770" s="692">
        <v>0.0</v>
      </c>
      <c r="G1770" s="692">
        <v>0.0</v>
      </c>
      <c r="H1770" s="693">
        <f t="shared" si="1235"/>
        <v>1</v>
      </c>
      <c r="I1770" s="701"/>
      <c r="J1770" s="647"/>
      <c r="K1770" s="1714" t="s">
        <v>80</v>
      </c>
      <c r="L1770" s="692">
        <f t="shared" si="1208"/>
        <v>-2</v>
      </c>
      <c r="M1770" s="701">
        <f t="shared" si="1237"/>
        <v>-3</v>
      </c>
      <c r="N1770" s="692">
        <v>20.0</v>
      </c>
      <c r="O1770" s="701">
        <f>sum(M1770,N1770)</f>
        <v>17</v>
      </c>
      <c r="P1770" s="701"/>
      <c r="Q1770" s="701"/>
      <c r="R1770" s="1686"/>
      <c r="S1770" s="1532"/>
      <c r="T1770" s="1532"/>
      <c r="U1770" s="1532"/>
      <c r="V1770" s="1532"/>
      <c r="W1770" s="1532"/>
      <c r="X1770" s="1532"/>
      <c r="Y1770" s="1532"/>
      <c r="Z1770" s="1532"/>
      <c r="AA1770" s="1532"/>
      <c r="AB1770" s="1532"/>
    </row>
    <row r="1771">
      <c r="A1771" s="1878" t="s">
        <v>96</v>
      </c>
      <c r="B1771" s="1760">
        <v>0.0</v>
      </c>
      <c r="C1771" s="1760">
        <v>2.0</v>
      </c>
      <c r="D1771" s="1760">
        <v>9.0</v>
      </c>
      <c r="E1771" s="1760">
        <v>6.0</v>
      </c>
      <c r="F1771" s="1760">
        <v>1.0</v>
      </c>
      <c r="G1771" s="1760">
        <v>0.0</v>
      </c>
      <c r="H1771" s="1761">
        <f t="shared" ref="H1771:H1773" si="1238">SUM(B1771:G1771)</f>
        <v>18</v>
      </c>
      <c r="I1771" s="1762">
        <f>SUM(H1771:H1775)</f>
        <v>30</v>
      </c>
      <c r="J1771" s="647"/>
      <c r="K1771" s="1878" t="s">
        <v>96</v>
      </c>
      <c r="L1771" s="1765">
        <f t="shared" si="1208"/>
        <v>45</v>
      </c>
      <c r="M1771" s="1762">
        <f>(L1771-H1771)-R1771</f>
        <v>27</v>
      </c>
      <c r="N1771" s="1765">
        <v>0.0</v>
      </c>
      <c r="O1771" s="1762">
        <f t="shared" ref="O1771:O1772" si="1239">SUM(M1771,N1771)</f>
        <v>27</v>
      </c>
      <c r="P1771" s="1817" t="s">
        <v>2</v>
      </c>
      <c r="Q1771" s="1762"/>
      <c r="R1771" s="1762"/>
      <c r="S1771" s="1532"/>
      <c r="T1771" s="1532"/>
      <c r="U1771" s="1532"/>
      <c r="V1771" s="1532"/>
      <c r="W1771" s="1532"/>
      <c r="X1771" s="1532"/>
      <c r="Y1771" s="1532"/>
      <c r="Z1771" s="1532"/>
      <c r="AA1771" s="1532"/>
      <c r="AB1771" s="1532"/>
    </row>
    <row r="1772">
      <c r="A1772" s="1714" t="s">
        <v>77</v>
      </c>
      <c r="B1772" s="692">
        <v>0.0</v>
      </c>
      <c r="C1772" s="692">
        <v>1.0</v>
      </c>
      <c r="D1772" s="692">
        <v>0.0</v>
      </c>
      <c r="E1772" s="692">
        <v>0.0</v>
      </c>
      <c r="F1772" s="692">
        <v>0.0</v>
      </c>
      <c r="G1772" s="692">
        <v>0.0</v>
      </c>
      <c r="H1772" s="693">
        <f t="shared" si="1238"/>
        <v>1</v>
      </c>
      <c r="I1772" s="596">
        <f>(I1771/60)</f>
        <v>0.5</v>
      </c>
      <c r="J1772" s="647"/>
      <c r="K1772" s="1714" t="s">
        <v>77</v>
      </c>
      <c r="L1772" s="692">
        <f t="shared" si="1208"/>
        <v>10</v>
      </c>
      <c r="M1772" s="701">
        <f>(L1772-H1772-H1773)-R1772</f>
        <v>0</v>
      </c>
      <c r="N1772" s="692">
        <v>10.0</v>
      </c>
      <c r="O1772" s="701">
        <f t="shared" si="1239"/>
        <v>10</v>
      </c>
      <c r="P1772" s="692"/>
      <c r="Q1772" s="701"/>
      <c r="R1772" s="1686"/>
      <c r="S1772" s="1532"/>
      <c r="T1772" s="1532"/>
      <c r="U1772" s="1532"/>
      <c r="V1772" s="1532"/>
      <c r="W1772" s="1532"/>
      <c r="X1772" s="1532"/>
      <c r="Y1772" s="1532"/>
      <c r="Z1772" s="1532"/>
      <c r="AA1772" s="1532"/>
      <c r="AB1772" s="1532"/>
    </row>
    <row r="1773">
      <c r="A1773" s="1714" t="s">
        <v>78</v>
      </c>
      <c r="B1773" s="692">
        <v>0.0</v>
      </c>
      <c r="C1773" s="692">
        <v>4.0</v>
      </c>
      <c r="D1773" s="692">
        <v>4.0</v>
      </c>
      <c r="E1773" s="692">
        <v>1.0</v>
      </c>
      <c r="F1773" s="692">
        <v>0.0</v>
      </c>
      <c r="G1773" s="692">
        <v>0.0</v>
      </c>
      <c r="H1773" s="693">
        <f t="shared" si="1238"/>
        <v>9</v>
      </c>
      <c r="I1773" s="701"/>
      <c r="J1773" s="647"/>
      <c r="K1773" s="1714" t="s">
        <v>78</v>
      </c>
      <c r="L1773" s="692" t="str">
        <f t="shared" si="1208"/>
        <v>-</v>
      </c>
      <c r="M1773" s="701" t="s">
        <v>79</v>
      </c>
      <c r="N1773" s="692" t="s">
        <v>79</v>
      </c>
      <c r="O1773" s="701" t="s">
        <v>79</v>
      </c>
      <c r="P1773" s="701"/>
      <c r="Q1773" s="701"/>
      <c r="R1773" s="1686"/>
      <c r="S1773" s="1532"/>
      <c r="T1773" s="1532"/>
      <c r="U1773" s="1532"/>
      <c r="V1773" s="1532"/>
      <c r="W1773" s="1532"/>
      <c r="X1773" s="1532"/>
      <c r="Y1773" s="1532"/>
      <c r="Z1773" s="1532"/>
      <c r="AA1773" s="1532"/>
      <c r="AB1773" s="1532"/>
    </row>
    <row r="1774">
      <c r="A1774" s="1714" t="s">
        <v>446</v>
      </c>
      <c r="B1774" s="692">
        <v>0.0</v>
      </c>
      <c r="C1774" s="692">
        <v>1.0</v>
      </c>
      <c r="D1774" s="692">
        <v>0.0</v>
      </c>
      <c r="E1774" s="692">
        <v>0.0</v>
      </c>
      <c r="F1774" s="692">
        <v>1.0</v>
      </c>
      <c r="G1774" s="692">
        <v>0.0</v>
      </c>
      <c r="H1774" s="693">
        <f t="shared" ref="H1774:H1776" si="1240">sum(B1774:G1774)</f>
        <v>2</v>
      </c>
      <c r="I1774" s="701"/>
      <c r="J1774" s="647"/>
      <c r="K1774" s="1714" t="s">
        <v>446</v>
      </c>
      <c r="L1774" s="692">
        <f t="shared" si="1208"/>
        <v>9</v>
      </c>
      <c r="M1774" s="701">
        <f>(L1774-H1774)-R1774</f>
        <v>7</v>
      </c>
      <c r="N1774" s="692">
        <v>0.0</v>
      </c>
      <c r="O1774" s="701">
        <f t="shared" ref="O1774:O1775" si="1241">SUM(M1774,N1774)</f>
        <v>7</v>
      </c>
      <c r="P1774" s="692"/>
      <c r="Q1774" s="701"/>
      <c r="R1774" s="1686"/>
      <c r="S1774" s="1532"/>
      <c r="T1774" s="1532"/>
      <c r="U1774" s="1532"/>
      <c r="V1774" s="1532"/>
      <c r="W1774" s="1532"/>
      <c r="X1774" s="1532"/>
      <c r="Y1774" s="1532"/>
      <c r="Z1774" s="1532"/>
      <c r="AA1774" s="1532"/>
      <c r="AB1774" s="1532"/>
    </row>
    <row r="1775">
      <c r="A1775" s="1814" t="s">
        <v>751</v>
      </c>
      <c r="B1775" s="692">
        <v>0.0</v>
      </c>
      <c r="C1775" s="692">
        <v>0.0</v>
      </c>
      <c r="D1775" s="692">
        <v>0.0</v>
      </c>
      <c r="E1775" s="692">
        <v>0.0</v>
      </c>
      <c r="F1775" s="692">
        <v>0.0</v>
      </c>
      <c r="G1775" s="692">
        <v>0.0</v>
      </c>
      <c r="H1775" s="693">
        <f t="shared" si="1240"/>
        <v>0</v>
      </c>
      <c r="I1775" s="701"/>
      <c r="J1775" s="647"/>
      <c r="K1775" s="1814" t="s">
        <v>751</v>
      </c>
      <c r="L1775" s="692">
        <f t="shared" si="1208"/>
        <v>10</v>
      </c>
      <c r="M1775" s="701">
        <f t="shared" ref="M1775:M1776" si="1242">(L1775-H1775)</f>
        <v>10</v>
      </c>
      <c r="N1775" s="692">
        <v>0.0</v>
      </c>
      <c r="O1775" s="701">
        <f t="shared" si="1241"/>
        <v>10</v>
      </c>
      <c r="P1775" s="701"/>
      <c r="Q1775" s="701"/>
      <c r="R1775" s="1686"/>
      <c r="S1775" s="1532"/>
      <c r="T1775" s="1532"/>
      <c r="U1775" s="1532"/>
      <c r="V1775" s="1532"/>
      <c r="W1775" s="1532"/>
      <c r="X1775" s="1532"/>
      <c r="Y1775" s="1532"/>
      <c r="Z1775" s="1532"/>
      <c r="AA1775" s="1532"/>
      <c r="AB1775" s="1532"/>
    </row>
    <row r="1776">
      <c r="A1776" s="1714" t="s">
        <v>80</v>
      </c>
      <c r="B1776" s="692">
        <v>0.0</v>
      </c>
      <c r="C1776" s="692">
        <v>0.0</v>
      </c>
      <c r="D1776" s="692">
        <v>0.0</v>
      </c>
      <c r="E1776" s="692">
        <v>2.0</v>
      </c>
      <c r="F1776" s="692">
        <v>0.0</v>
      </c>
      <c r="G1776" s="692">
        <v>0.0</v>
      </c>
      <c r="H1776" s="693">
        <f t="shared" si="1240"/>
        <v>2</v>
      </c>
      <c r="I1776" s="701"/>
      <c r="J1776" s="647"/>
      <c r="K1776" s="1714" t="s">
        <v>80</v>
      </c>
      <c r="L1776" s="692">
        <f t="shared" si="1208"/>
        <v>31</v>
      </c>
      <c r="M1776" s="701">
        <f t="shared" si="1242"/>
        <v>29</v>
      </c>
      <c r="N1776" s="692">
        <v>0.0</v>
      </c>
      <c r="O1776" s="701">
        <f>sum(M1776,N1776)</f>
        <v>29</v>
      </c>
      <c r="P1776" s="701"/>
      <c r="Q1776" s="701"/>
      <c r="R1776" s="1686"/>
      <c r="S1776" s="1532"/>
      <c r="T1776" s="1532"/>
      <c r="U1776" s="1532"/>
      <c r="V1776" s="1532"/>
      <c r="W1776" s="1532"/>
      <c r="X1776" s="1532"/>
      <c r="Y1776" s="1532"/>
      <c r="Z1776" s="1532"/>
      <c r="AA1776" s="1532"/>
      <c r="AB1776" s="1532"/>
    </row>
    <row r="1777">
      <c r="A1777" s="1818" t="s">
        <v>274</v>
      </c>
      <c r="B1777" s="1760">
        <v>0.0</v>
      </c>
      <c r="C1777" s="1760">
        <v>0.0</v>
      </c>
      <c r="D1777" s="1760">
        <v>0.0</v>
      </c>
      <c r="E1777" s="1760">
        <v>0.0</v>
      </c>
      <c r="F1777" s="1760">
        <v>0.0</v>
      </c>
      <c r="G1777" s="1760">
        <v>0.0</v>
      </c>
      <c r="H1777" s="1761">
        <f t="shared" ref="H1777:H1779" si="1243">SUM(B1777:G1777)</f>
        <v>0</v>
      </c>
      <c r="I1777" s="1762">
        <f>SUM(H1777:H1781)</f>
        <v>0</v>
      </c>
      <c r="J1777" s="647"/>
      <c r="K1777" s="1818" t="s">
        <v>274</v>
      </c>
      <c r="L1777" s="1765">
        <v>0.0</v>
      </c>
      <c r="M1777" s="1762">
        <f>(L1777-H1777)-R1777</f>
        <v>0</v>
      </c>
      <c r="N1777" s="1765"/>
      <c r="O1777" s="1762">
        <f t="shared" ref="O1777:O1778" si="1244">SUM(M1777,N1777)</f>
        <v>0</v>
      </c>
      <c r="P1777" s="1762"/>
      <c r="Q1777" s="1762"/>
      <c r="R1777" s="1762"/>
      <c r="S1777" s="1532"/>
      <c r="T1777" s="1532"/>
      <c r="U1777" s="1532"/>
      <c r="V1777" s="1532"/>
      <c r="W1777" s="1532"/>
      <c r="X1777" s="1532"/>
      <c r="Y1777" s="1532"/>
      <c r="Z1777" s="1532"/>
      <c r="AA1777" s="1532"/>
      <c r="AB1777" s="1532"/>
    </row>
    <row r="1778">
      <c r="A1778" s="1714" t="s">
        <v>77</v>
      </c>
      <c r="B1778" s="692">
        <v>0.0</v>
      </c>
      <c r="C1778" s="692">
        <v>0.0</v>
      </c>
      <c r="D1778" s="692">
        <v>0.0</v>
      </c>
      <c r="E1778" s="692">
        <v>0.0</v>
      </c>
      <c r="F1778" s="692">
        <v>0.0</v>
      </c>
      <c r="G1778" s="692">
        <v>0.0</v>
      </c>
      <c r="H1778" s="693">
        <f t="shared" si="1243"/>
        <v>0</v>
      </c>
      <c r="I1778" s="596">
        <f>(I1777/60)</f>
        <v>0</v>
      </c>
      <c r="J1778" s="647"/>
      <c r="K1778" s="1714" t="s">
        <v>77</v>
      </c>
      <c r="L1778" s="692">
        <v>0.0</v>
      </c>
      <c r="M1778" s="701">
        <f>(L1778-H1778-H1779)-R1778</f>
        <v>0</v>
      </c>
      <c r="N1778" s="692"/>
      <c r="O1778" s="701">
        <f t="shared" si="1244"/>
        <v>0</v>
      </c>
      <c r="P1778" s="701"/>
      <c r="Q1778" s="701"/>
      <c r="R1778" s="1686"/>
      <c r="S1778" s="1532"/>
      <c r="T1778" s="1532"/>
      <c r="U1778" s="1532"/>
      <c r="V1778" s="1532"/>
      <c r="W1778" s="1532"/>
      <c r="X1778" s="1532"/>
      <c r="Y1778" s="1532"/>
      <c r="Z1778" s="1532"/>
      <c r="AA1778" s="1532"/>
      <c r="AB1778" s="1532"/>
    </row>
    <row r="1779">
      <c r="A1779" s="1714" t="s">
        <v>78</v>
      </c>
      <c r="B1779" s="692">
        <v>0.0</v>
      </c>
      <c r="C1779" s="692">
        <v>0.0</v>
      </c>
      <c r="D1779" s="692">
        <v>0.0</v>
      </c>
      <c r="E1779" s="692">
        <v>0.0</v>
      </c>
      <c r="F1779" s="692">
        <v>0.0</v>
      </c>
      <c r="G1779" s="692">
        <v>0.0</v>
      </c>
      <c r="H1779" s="693">
        <f t="shared" si="1243"/>
        <v>0</v>
      </c>
      <c r="I1779" s="701"/>
      <c r="J1779" s="647"/>
      <c r="K1779" s="1714" t="s">
        <v>78</v>
      </c>
      <c r="L1779" s="692">
        <v>0.0</v>
      </c>
      <c r="M1779" s="701" t="s">
        <v>79</v>
      </c>
      <c r="N1779" s="692"/>
      <c r="O1779" s="701" t="s">
        <v>79</v>
      </c>
      <c r="P1779" s="701"/>
      <c r="Q1779" s="701"/>
      <c r="R1779" s="1686"/>
      <c r="S1779" s="1532"/>
      <c r="T1779" s="1532"/>
      <c r="U1779" s="1532"/>
      <c r="V1779" s="1532"/>
      <c r="W1779" s="1532"/>
      <c r="X1779" s="1532"/>
      <c r="Y1779" s="1532"/>
      <c r="Z1779" s="1532"/>
      <c r="AA1779" s="1532"/>
      <c r="AB1779" s="1532"/>
    </row>
    <row r="1780">
      <c r="A1780" s="1714" t="s">
        <v>446</v>
      </c>
      <c r="B1780" s="692">
        <v>0.0</v>
      </c>
      <c r="C1780" s="692">
        <v>0.0</v>
      </c>
      <c r="D1780" s="692">
        <v>0.0</v>
      </c>
      <c r="E1780" s="692">
        <v>0.0</v>
      </c>
      <c r="F1780" s="692">
        <v>0.0</v>
      </c>
      <c r="G1780" s="692">
        <v>0.0</v>
      </c>
      <c r="H1780" s="693">
        <f t="shared" ref="H1780:H1782" si="1245">sum(B1780:G1780)</f>
        <v>0</v>
      </c>
      <c r="I1780" s="701"/>
      <c r="J1780" s="647"/>
      <c r="K1780" s="1714" t="s">
        <v>446</v>
      </c>
      <c r="L1780" s="692">
        <v>0.0</v>
      </c>
      <c r="M1780" s="701">
        <f>(L1780-H1780)-R1780</f>
        <v>0</v>
      </c>
      <c r="N1780" s="692"/>
      <c r="O1780" s="701">
        <f t="shared" ref="O1780:O1781" si="1246">SUM(M1780,N1780)</f>
        <v>0</v>
      </c>
      <c r="P1780" s="701"/>
      <c r="Q1780" s="701"/>
      <c r="R1780" s="1686"/>
      <c r="S1780" s="1532"/>
      <c r="T1780" s="1532"/>
      <c r="U1780" s="1532"/>
      <c r="V1780" s="1532"/>
      <c r="W1780" s="1532"/>
      <c r="X1780" s="1532"/>
      <c r="Y1780" s="1532"/>
      <c r="Z1780" s="1532"/>
      <c r="AA1780" s="1532"/>
      <c r="AB1780" s="1532"/>
    </row>
    <row r="1781">
      <c r="A1781" s="1814" t="s">
        <v>751</v>
      </c>
      <c r="B1781" s="692">
        <v>0.0</v>
      </c>
      <c r="C1781" s="692">
        <v>0.0</v>
      </c>
      <c r="D1781" s="692">
        <v>0.0</v>
      </c>
      <c r="E1781" s="692">
        <v>0.0</v>
      </c>
      <c r="F1781" s="692">
        <v>0.0</v>
      </c>
      <c r="G1781" s="692">
        <v>0.0</v>
      </c>
      <c r="H1781" s="693">
        <f t="shared" si="1245"/>
        <v>0</v>
      </c>
      <c r="I1781" s="701"/>
      <c r="J1781" s="647"/>
      <c r="K1781" s="1814" t="s">
        <v>751</v>
      </c>
      <c r="L1781" s="692">
        <v>0.0</v>
      </c>
      <c r="M1781" s="701">
        <f t="shared" ref="M1781:M1782" si="1247">(L1781-H1781)</f>
        <v>0</v>
      </c>
      <c r="N1781" s="692"/>
      <c r="O1781" s="701">
        <f t="shared" si="1246"/>
        <v>0</v>
      </c>
      <c r="P1781" s="701"/>
      <c r="Q1781" s="701"/>
      <c r="R1781" s="1686"/>
      <c r="S1781" s="1532"/>
      <c r="T1781" s="1532"/>
      <c r="U1781" s="1532"/>
      <c r="V1781" s="1532"/>
      <c r="W1781" s="1532"/>
      <c r="X1781" s="1532"/>
      <c r="Y1781" s="1532"/>
      <c r="Z1781" s="1532"/>
      <c r="AA1781" s="1532"/>
      <c r="AB1781" s="1532"/>
    </row>
    <row r="1782">
      <c r="A1782" s="1714" t="s">
        <v>80</v>
      </c>
      <c r="B1782" s="692">
        <v>0.0</v>
      </c>
      <c r="C1782" s="692">
        <v>0.0</v>
      </c>
      <c r="D1782" s="692">
        <v>0.0</v>
      </c>
      <c r="E1782" s="692">
        <v>0.0</v>
      </c>
      <c r="F1782" s="692">
        <v>0.0</v>
      </c>
      <c r="G1782" s="692">
        <v>0.0</v>
      </c>
      <c r="H1782" s="693">
        <f t="shared" si="1245"/>
        <v>0</v>
      </c>
      <c r="I1782" s="701"/>
      <c r="J1782" s="647"/>
      <c r="K1782" s="1714" t="s">
        <v>80</v>
      </c>
      <c r="L1782" s="692">
        <v>0.0</v>
      </c>
      <c r="M1782" s="701">
        <f t="shared" si="1247"/>
        <v>0</v>
      </c>
      <c r="N1782" s="692"/>
      <c r="O1782" s="701">
        <f>sum(M1782,N1782)</f>
        <v>0</v>
      </c>
      <c r="P1782" s="701"/>
      <c r="Q1782" s="701"/>
      <c r="R1782" s="1686"/>
      <c r="S1782" s="1532"/>
      <c r="T1782" s="1532"/>
      <c r="U1782" s="1532"/>
      <c r="V1782" s="1532"/>
      <c r="W1782" s="1532"/>
      <c r="X1782" s="1532"/>
      <c r="Y1782" s="1532"/>
      <c r="Z1782" s="1532"/>
      <c r="AA1782" s="1532"/>
      <c r="AB1782" s="1532"/>
    </row>
    <row r="1783">
      <c r="A1783" s="1757" t="s">
        <v>105</v>
      </c>
      <c r="B1783" s="1758">
        <f t="shared" ref="B1783:H1783" si="1248"> SUM(B1784:B1788,B1791:B1794,B1796:B1800,B1802:B1806,B1808:B1812,B1814:B1818,B1820:B1824,B1826:B1830)</f>
        <v>31</v>
      </c>
      <c r="C1783" s="1758">
        <f t="shared" si="1248"/>
        <v>56</v>
      </c>
      <c r="D1783" s="1758">
        <f t="shared" si="1248"/>
        <v>52</v>
      </c>
      <c r="E1783" s="1758">
        <f t="shared" si="1248"/>
        <v>27</v>
      </c>
      <c r="F1783" s="1758">
        <f t="shared" si="1248"/>
        <v>21</v>
      </c>
      <c r="G1783" s="1758">
        <f t="shared" si="1248"/>
        <v>11</v>
      </c>
      <c r="H1783" s="1758">
        <f t="shared" si="1248"/>
        <v>198</v>
      </c>
      <c r="I1783" s="1758"/>
      <c r="J1783" s="1812"/>
      <c r="K1783" s="1757" t="s">
        <v>91</v>
      </c>
      <c r="L1783" s="1561"/>
      <c r="M1783" s="1561"/>
      <c r="N1783" s="1561"/>
      <c r="O1783" s="1561"/>
      <c r="P1783" s="1561"/>
      <c r="Q1783" s="1561"/>
      <c r="R1783" s="1682"/>
      <c r="S1783" s="1532"/>
      <c r="T1783" s="1532"/>
      <c r="U1783" s="1532"/>
      <c r="V1783" s="1532"/>
      <c r="W1783" s="1532"/>
      <c r="X1783" s="1532"/>
      <c r="Y1783" s="1532"/>
      <c r="Z1783" s="1532"/>
      <c r="AA1783" s="1532"/>
      <c r="AB1783" s="1532"/>
    </row>
    <row r="1784">
      <c r="A1784" s="1759" t="s">
        <v>106</v>
      </c>
      <c r="B1784" s="1760">
        <v>4.0</v>
      </c>
      <c r="C1784" s="1760">
        <v>9.0</v>
      </c>
      <c r="D1784" s="1760">
        <v>4.0</v>
      </c>
      <c r="E1784" s="1760">
        <v>9.0</v>
      </c>
      <c r="F1784" s="1760">
        <v>10.0</v>
      </c>
      <c r="G1784" s="1760">
        <v>0.0</v>
      </c>
      <c r="H1784" s="1761">
        <f t="shared" ref="H1784:H1786" si="1249">SUM(B1784:G1784)</f>
        <v>36</v>
      </c>
      <c r="I1784" s="1762">
        <f>SUM(H1784:H1788)</f>
        <v>53</v>
      </c>
      <c r="J1784" s="647"/>
      <c r="K1784" s="1759" t="s">
        <v>106</v>
      </c>
      <c r="L1784" s="1765">
        <f t="shared" ref="L1784:L1813" si="1250">O1192</f>
        <v>58</v>
      </c>
      <c r="M1784" s="1762">
        <f>(L1784-H1784)-R1784</f>
        <v>22</v>
      </c>
      <c r="N1784" s="1765">
        <v>10.0</v>
      </c>
      <c r="O1784" s="1762">
        <f t="shared" ref="O1784:O1785" si="1251">SUM(M1784,N1784)</f>
        <v>32</v>
      </c>
      <c r="P1784" s="1817" t="s">
        <v>3</v>
      </c>
      <c r="Q1784" s="1766"/>
      <c r="R1784" s="1762"/>
      <c r="S1784" s="1532"/>
      <c r="T1784" s="1532"/>
      <c r="U1784" s="1532"/>
      <c r="V1784" s="1532"/>
      <c r="W1784" s="1532"/>
      <c r="X1784" s="1532"/>
      <c r="Y1784" s="1532"/>
      <c r="Z1784" s="1532"/>
      <c r="AA1784" s="1532"/>
      <c r="AB1784" s="1532"/>
    </row>
    <row r="1785">
      <c r="A1785" s="1714" t="s">
        <v>77</v>
      </c>
      <c r="B1785" s="692">
        <v>0.0</v>
      </c>
      <c r="C1785" s="692">
        <v>0.0</v>
      </c>
      <c r="D1785" s="692">
        <v>0.0</v>
      </c>
      <c r="E1785" s="692">
        <v>0.0</v>
      </c>
      <c r="F1785" s="692">
        <v>0.0</v>
      </c>
      <c r="G1785" s="692">
        <v>0.0</v>
      </c>
      <c r="H1785" s="693">
        <f t="shared" si="1249"/>
        <v>0</v>
      </c>
      <c r="I1785" s="596">
        <f>(I1784/60)</f>
        <v>0.8833333333</v>
      </c>
      <c r="J1785" s="647"/>
      <c r="K1785" s="1714" t="s">
        <v>77</v>
      </c>
      <c r="L1785" s="692">
        <f t="shared" si="1250"/>
        <v>6</v>
      </c>
      <c r="M1785" s="701">
        <f>(L1785-H1785-H1786)-R1785</f>
        <v>0</v>
      </c>
      <c r="N1785" s="692">
        <v>16.0</v>
      </c>
      <c r="O1785" s="701">
        <f t="shared" si="1251"/>
        <v>16</v>
      </c>
      <c r="P1785" s="701"/>
      <c r="Q1785" s="1621"/>
      <c r="R1785" s="1686"/>
      <c r="S1785" s="1532"/>
      <c r="T1785" s="1532"/>
      <c r="U1785" s="1532"/>
      <c r="V1785" s="1532"/>
      <c r="W1785" s="1532"/>
      <c r="X1785" s="1532"/>
      <c r="Y1785" s="1532"/>
      <c r="Z1785" s="1532"/>
      <c r="AA1785" s="1532"/>
      <c r="AB1785" s="1532"/>
    </row>
    <row r="1786">
      <c r="A1786" s="1714" t="s">
        <v>78</v>
      </c>
      <c r="B1786" s="692">
        <v>0.0</v>
      </c>
      <c r="C1786" s="692">
        <v>1.0</v>
      </c>
      <c r="D1786" s="692">
        <v>2.0</v>
      </c>
      <c r="E1786" s="692">
        <v>2.0</v>
      </c>
      <c r="F1786" s="692">
        <v>1.0</v>
      </c>
      <c r="G1786" s="692">
        <v>0.0</v>
      </c>
      <c r="H1786" s="693">
        <f t="shared" si="1249"/>
        <v>6</v>
      </c>
      <c r="I1786" s="701"/>
      <c r="J1786" s="647"/>
      <c r="K1786" s="1714" t="s">
        <v>78</v>
      </c>
      <c r="L1786" s="692" t="str">
        <f t="shared" si="1250"/>
        <v>-</v>
      </c>
      <c r="M1786" s="701" t="s">
        <v>79</v>
      </c>
      <c r="N1786" s="692" t="s">
        <v>79</v>
      </c>
      <c r="O1786" s="701" t="s">
        <v>79</v>
      </c>
      <c r="P1786" s="701"/>
      <c r="Q1786" s="1686"/>
      <c r="R1786" s="1686"/>
      <c r="S1786" s="1532"/>
      <c r="T1786" s="1532"/>
      <c r="U1786" s="1532"/>
      <c r="V1786" s="1532"/>
      <c r="W1786" s="1532"/>
      <c r="X1786" s="1532"/>
      <c r="Y1786" s="1532"/>
      <c r="Z1786" s="1532"/>
      <c r="AA1786" s="1532"/>
      <c r="AB1786" s="1532"/>
    </row>
    <row r="1787">
      <c r="A1787" s="1714" t="s">
        <v>446</v>
      </c>
      <c r="B1787" s="692">
        <v>0.0</v>
      </c>
      <c r="C1787" s="692">
        <v>0.0</v>
      </c>
      <c r="D1787" s="692">
        <v>7.0</v>
      </c>
      <c r="E1787" s="692">
        <v>0.0</v>
      </c>
      <c r="F1787" s="692">
        <v>0.0</v>
      </c>
      <c r="G1787" s="692">
        <v>0.0</v>
      </c>
      <c r="H1787" s="693">
        <f t="shared" ref="H1787:H1789" si="1252">sum(B1787:G1787)</f>
        <v>7</v>
      </c>
      <c r="I1787" s="701"/>
      <c r="J1787" s="647"/>
      <c r="K1787" s="1714" t="s">
        <v>446</v>
      </c>
      <c r="L1787" s="692">
        <f t="shared" si="1250"/>
        <v>7</v>
      </c>
      <c r="M1787" s="701">
        <f>(L1787-H1787)-R1787</f>
        <v>0</v>
      </c>
      <c r="N1787" s="692">
        <v>8.0</v>
      </c>
      <c r="O1787" s="701">
        <f t="shared" ref="O1787:O1788" si="1253">SUM(M1787,N1787)</f>
        <v>8</v>
      </c>
      <c r="P1787" s="701"/>
      <c r="Q1787" s="1621"/>
      <c r="R1787" s="1686"/>
      <c r="S1787" s="1532"/>
      <c r="T1787" s="1532"/>
      <c r="U1787" s="1532"/>
      <c r="V1787" s="1532"/>
      <c r="W1787" s="1532"/>
      <c r="X1787" s="1532"/>
      <c r="Y1787" s="1532"/>
      <c r="Z1787" s="1532"/>
      <c r="AA1787" s="1532"/>
      <c r="AB1787" s="1532"/>
    </row>
    <row r="1788">
      <c r="A1788" s="1814" t="s">
        <v>751</v>
      </c>
      <c r="B1788" s="692">
        <v>1.0</v>
      </c>
      <c r="C1788" s="692">
        <v>2.0</v>
      </c>
      <c r="D1788" s="692">
        <v>1.0</v>
      </c>
      <c r="E1788" s="692">
        <v>0.0</v>
      </c>
      <c r="F1788" s="692">
        <v>0.0</v>
      </c>
      <c r="G1788" s="692">
        <v>0.0</v>
      </c>
      <c r="H1788" s="693">
        <f t="shared" si="1252"/>
        <v>4</v>
      </c>
      <c r="I1788" s="701"/>
      <c r="J1788" s="647"/>
      <c r="K1788" s="1814" t="s">
        <v>751</v>
      </c>
      <c r="L1788" s="692">
        <f t="shared" si="1250"/>
        <v>7</v>
      </c>
      <c r="M1788" s="701">
        <f t="shared" ref="M1788:M1789" si="1254">(L1788-H1788)</f>
        <v>3</v>
      </c>
      <c r="N1788" s="692">
        <v>10.0</v>
      </c>
      <c r="O1788" s="701">
        <f t="shared" si="1253"/>
        <v>13</v>
      </c>
      <c r="P1788" s="701"/>
      <c r="Q1788" s="1686"/>
      <c r="R1788" s="1686"/>
      <c r="S1788" s="1532"/>
      <c r="T1788" s="1532"/>
      <c r="U1788" s="1532"/>
      <c r="V1788" s="1532"/>
      <c r="W1788" s="1532"/>
      <c r="X1788" s="1532"/>
      <c r="Y1788" s="1532"/>
      <c r="Z1788" s="1532"/>
      <c r="AA1788" s="1532"/>
      <c r="AB1788" s="1532"/>
    </row>
    <row r="1789">
      <c r="A1789" s="1714" t="s">
        <v>80</v>
      </c>
      <c r="B1789" s="692">
        <v>0.0</v>
      </c>
      <c r="C1789" s="692">
        <v>0.0</v>
      </c>
      <c r="D1789" s="692">
        <v>0.0</v>
      </c>
      <c r="E1789" s="692">
        <v>0.0</v>
      </c>
      <c r="F1789" s="692">
        <v>3.0</v>
      </c>
      <c r="G1789" s="692">
        <v>0.0</v>
      </c>
      <c r="H1789" s="693">
        <f t="shared" si="1252"/>
        <v>3</v>
      </c>
      <c r="I1789" s="701"/>
      <c r="J1789" s="647"/>
      <c r="K1789" s="1714" t="s">
        <v>80</v>
      </c>
      <c r="L1789" s="692">
        <f t="shared" si="1250"/>
        <v>16</v>
      </c>
      <c r="M1789" s="701">
        <f t="shared" si="1254"/>
        <v>13</v>
      </c>
      <c r="N1789" s="692">
        <v>0.0</v>
      </c>
      <c r="O1789" s="701">
        <f>sum(M1789,N1789)</f>
        <v>13</v>
      </c>
      <c r="P1789" s="701"/>
      <c r="Q1789" s="1621"/>
      <c r="R1789" s="1686"/>
      <c r="S1789" s="1532"/>
      <c r="T1789" s="1532"/>
      <c r="U1789" s="1532"/>
      <c r="V1789" s="1532"/>
      <c r="W1789" s="1532"/>
      <c r="X1789" s="1532"/>
      <c r="Y1789" s="1532"/>
      <c r="Z1789" s="1532"/>
      <c r="AA1789" s="1532"/>
      <c r="AB1789" s="1532"/>
    </row>
    <row r="1790">
      <c r="A1790" s="1715" t="s">
        <v>108</v>
      </c>
      <c r="B1790" s="1765">
        <v>7.0</v>
      </c>
      <c r="C1790" s="1765">
        <v>4.0</v>
      </c>
      <c r="D1790" s="1765">
        <v>10.0</v>
      </c>
      <c r="E1790" s="1765">
        <v>19.0</v>
      </c>
      <c r="F1790" s="1765">
        <v>1.0</v>
      </c>
      <c r="G1790" s="1765">
        <v>0.0</v>
      </c>
      <c r="H1790" s="1761">
        <f t="shared" ref="H1790:H1792" si="1255">SUM(B1790:G1790)</f>
        <v>41</v>
      </c>
      <c r="I1790" s="1762">
        <f>SUM(H1790:H1794)</f>
        <v>61</v>
      </c>
      <c r="J1790" s="647"/>
      <c r="K1790" s="1715" t="s">
        <v>108</v>
      </c>
      <c r="L1790" s="1765">
        <f t="shared" si="1250"/>
        <v>54</v>
      </c>
      <c r="M1790" s="1762">
        <f>(L1790-H1790)-R1790</f>
        <v>13</v>
      </c>
      <c r="N1790" s="1765">
        <v>30.0</v>
      </c>
      <c r="O1790" s="1762">
        <f t="shared" ref="O1790:O1791" si="1256">SUM(M1790,N1790)</f>
        <v>43</v>
      </c>
      <c r="P1790" s="1817" t="s">
        <v>3</v>
      </c>
      <c r="Q1790" s="1766" t="s">
        <v>604</v>
      </c>
      <c r="R1790" s="1762"/>
      <c r="S1790" s="1532"/>
      <c r="T1790" s="1532"/>
      <c r="U1790" s="1532"/>
      <c r="V1790" s="1532"/>
      <c r="W1790" s="1532"/>
      <c r="X1790" s="1532"/>
      <c r="Y1790" s="1532"/>
      <c r="Z1790" s="1532"/>
      <c r="AA1790" s="1532"/>
      <c r="AB1790" s="1532"/>
    </row>
    <row r="1791">
      <c r="A1791" s="1714" t="s">
        <v>77</v>
      </c>
      <c r="B1791" s="692">
        <v>0.0</v>
      </c>
      <c r="C1791" s="692">
        <v>0.0</v>
      </c>
      <c r="D1791" s="692">
        <v>0.0</v>
      </c>
      <c r="E1791" s="692">
        <v>0.0</v>
      </c>
      <c r="F1791" s="692">
        <v>0.0</v>
      </c>
      <c r="G1791" s="692">
        <v>0.0</v>
      </c>
      <c r="H1791" s="693">
        <f t="shared" si="1255"/>
        <v>0</v>
      </c>
      <c r="I1791" s="596">
        <f>(I1790/60)</f>
        <v>1.016666667</v>
      </c>
      <c r="J1791" s="647"/>
      <c r="K1791" s="1714" t="s">
        <v>77</v>
      </c>
      <c r="L1791" s="692">
        <f t="shared" si="1250"/>
        <v>21</v>
      </c>
      <c r="M1791" s="701">
        <f>(L1791-H1791-H1792)-R1791</f>
        <v>1</v>
      </c>
      <c r="N1791" s="692">
        <v>10.0</v>
      </c>
      <c r="O1791" s="701">
        <f t="shared" si="1256"/>
        <v>11</v>
      </c>
      <c r="P1791" s="701"/>
      <c r="Q1791" s="1621"/>
      <c r="R1791" s="1686"/>
      <c r="S1791" s="1532"/>
      <c r="T1791" s="1532"/>
      <c r="U1791" s="1532"/>
      <c r="V1791" s="1532"/>
      <c r="W1791" s="1532"/>
      <c r="X1791" s="1532"/>
      <c r="Y1791" s="1532"/>
      <c r="Z1791" s="1532"/>
      <c r="AA1791" s="1532"/>
      <c r="AB1791" s="1532"/>
    </row>
    <row r="1792">
      <c r="A1792" s="1714" t="s">
        <v>78</v>
      </c>
      <c r="B1792" s="692">
        <v>0.0</v>
      </c>
      <c r="C1792" s="692">
        <v>0.0</v>
      </c>
      <c r="D1792" s="692">
        <v>7.0</v>
      </c>
      <c r="E1792" s="692">
        <v>11.0</v>
      </c>
      <c r="F1792" s="692">
        <v>2.0</v>
      </c>
      <c r="G1792" s="692">
        <v>0.0</v>
      </c>
      <c r="H1792" s="693">
        <f t="shared" si="1255"/>
        <v>20</v>
      </c>
      <c r="I1792" s="701"/>
      <c r="J1792" s="647"/>
      <c r="K1792" s="1714" t="s">
        <v>78</v>
      </c>
      <c r="L1792" s="692" t="str">
        <f t="shared" si="1250"/>
        <v>-</v>
      </c>
      <c r="M1792" s="701" t="s">
        <v>79</v>
      </c>
      <c r="N1792" s="692" t="s">
        <v>79</v>
      </c>
      <c r="O1792" s="701" t="s">
        <v>79</v>
      </c>
      <c r="P1792" s="701"/>
      <c r="Q1792" s="1686"/>
      <c r="R1792" s="1686"/>
      <c r="S1792" s="1532"/>
      <c r="T1792" s="1532"/>
      <c r="U1792" s="1532"/>
      <c r="V1792" s="1532"/>
      <c r="W1792" s="1532"/>
      <c r="X1792" s="1532"/>
      <c r="Y1792" s="1532"/>
      <c r="Z1792" s="1532"/>
      <c r="AA1792" s="1532"/>
      <c r="AB1792" s="1532"/>
    </row>
    <row r="1793">
      <c r="A1793" s="1714" t="s">
        <v>446</v>
      </c>
      <c r="B1793" s="692">
        <v>0.0</v>
      </c>
      <c r="C1793" s="692">
        <v>0.0</v>
      </c>
      <c r="D1793" s="692">
        <v>0.0</v>
      </c>
      <c r="E1793" s="692">
        <v>0.0</v>
      </c>
      <c r="F1793" s="692">
        <v>0.0</v>
      </c>
      <c r="G1793" s="692">
        <v>0.0</v>
      </c>
      <c r="H1793" s="693">
        <f t="shared" ref="H1793:H1795" si="1257">sum(B1793:G1793)</f>
        <v>0</v>
      </c>
      <c r="I1793" s="701"/>
      <c r="J1793" s="647"/>
      <c r="K1793" s="1714" t="s">
        <v>446</v>
      </c>
      <c r="L1793" s="692">
        <f t="shared" si="1250"/>
        <v>4</v>
      </c>
      <c r="M1793" s="701">
        <f>(L1793-H1793)-R1793</f>
        <v>4</v>
      </c>
      <c r="N1793" s="692">
        <v>0.0</v>
      </c>
      <c r="O1793" s="701">
        <f t="shared" ref="O1793:O1794" si="1258">SUM(M1793,N1793)</f>
        <v>4</v>
      </c>
      <c r="P1793" s="701"/>
      <c r="Q1793" s="1621" t="s">
        <v>878</v>
      </c>
      <c r="R1793" s="1686"/>
      <c r="S1793" s="1532"/>
      <c r="T1793" s="1532"/>
      <c r="U1793" s="1532"/>
      <c r="V1793" s="1532"/>
      <c r="W1793" s="1532"/>
      <c r="X1793" s="1532"/>
      <c r="Y1793" s="1532"/>
      <c r="Z1793" s="1532"/>
      <c r="AA1793" s="1532"/>
      <c r="AB1793" s="1532"/>
    </row>
    <row r="1794">
      <c r="A1794" s="1814" t="s">
        <v>751</v>
      </c>
      <c r="B1794" s="692">
        <v>0.0</v>
      </c>
      <c r="C1794" s="692">
        <v>0.0</v>
      </c>
      <c r="D1794" s="692">
        <v>0.0</v>
      </c>
      <c r="E1794" s="692">
        <v>0.0</v>
      </c>
      <c r="F1794" s="692">
        <v>0.0</v>
      </c>
      <c r="G1794" s="692">
        <v>0.0</v>
      </c>
      <c r="H1794" s="693">
        <f t="shared" si="1257"/>
        <v>0</v>
      </c>
      <c r="I1794" s="701"/>
      <c r="J1794" s="647"/>
      <c r="K1794" s="1814" t="s">
        <v>751</v>
      </c>
      <c r="L1794" s="692">
        <f t="shared" si="1250"/>
        <v>0</v>
      </c>
      <c r="M1794" s="701">
        <f t="shared" ref="M1794:M1795" si="1259">(L1794-H1794)</f>
        <v>0</v>
      </c>
      <c r="N1794" s="692">
        <v>10.0</v>
      </c>
      <c r="O1794" s="701">
        <f t="shared" si="1258"/>
        <v>10</v>
      </c>
      <c r="P1794" s="701"/>
      <c r="Q1794" s="1686"/>
      <c r="R1794" s="1686"/>
      <c r="S1794" s="1532"/>
      <c r="T1794" s="1532"/>
      <c r="U1794" s="1532"/>
      <c r="V1794" s="1532"/>
      <c r="W1794" s="1532"/>
      <c r="X1794" s="1532"/>
      <c r="Y1794" s="1532"/>
      <c r="Z1794" s="1532"/>
      <c r="AA1794" s="1532"/>
      <c r="AB1794" s="1532"/>
    </row>
    <row r="1795">
      <c r="A1795" s="1714" t="s">
        <v>80</v>
      </c>
      <c r="B1795" s="692">
        <v>0.0</v>
      </c>
      <c r="C1795" s="692">
        <v>0.0</v>
      </c>
      <c r="D1795" s="692">
        <v>1.0</v>
      </c>
      <c r="E1795" s="692">
        <v>0.0</v>
      </c>
      <c r="F1795" s="692">
        <v>0.0</v>
      </c>
      <c r="G1795" s="692">
        <v>0.0</v>
      </c>
      <c r="H1795" s="693">
        <f t="shared" si="1257"/>
        <v>1</v>
      </c>
      <c r="I1795" s="701"/>
      <c r="J1795" s="647"/>
      <c r="K1795" s="1714" t="s">
        <v>80</v>
      </c>
      <c r="L1795" s="692">
        <f t="shared" si="1250"/>
        <v>22</v>
      </c>
      <c r="M1795" s="701">
        <f t="shared" si="1259"/>
        <v>21</v>
      </c>
      <c r="N1795" s="692">
        <v>0.0</v>
      </c>
      <c r="O1795" s="701">
        <f>sum(M1795,N1795)</f>
        <v>21</v>
      </c>
      <c r="P1795" s="701"/>
      <c r="Q1795" s="1686"/>
      <c r="R1795" s="1686"/>
      <c r="S1795" s="1532"/>
      <c r="T1795" s="1532"/>
      <c r="U1795" s="1532"/>
      <c r="V1795" s="1532"/>
      <c r="W1795" s="1532"/>
      <c r="X1795" s="1532"/>
      <c r="Y1795" s="1532"/>
      <c r="Z1795" s="1532"/>
      <c r="AA1795" s="1532"/>
      <c r="AB1795" s="1532"/>
    </row>
    <row r="1796">
      <c r="A1796" s="535" t="s">
        <v>117</v>
      </c>
      <c r="B1796" s="1760">
        <v>5.0</v>
      </c>
      <c r="C1796" s="1760">
        <v>10.0</v>
      </c>
      <c r="D1796" s="1760">
        <v>9.0</v>
      </c>
      <c r="E1796" s="1760">
        <v>4.0</v>
      </c>
      <c r="F1796" s="1760">
        <v>4.0</v>
      </c>
      <c r="G1796" s="1760">
        <v>0.0</v>
      </c>
      <c r="H1796" s="1761">
        <f t="shared" ref="H1796:H1798" si="1260">SUM(B1796:G1796)</f>
        <v>32</v>
      </c>
      <c r="I1796" s="1762">
        <f>SUM(H1796:H1800)</f>
        <v>45</v>
      </c>
      <c r="J1796" s="647"/>
      <c r="K1796" s="535" t="s">
        <v>117</v>
      </c>
      <c r="L1796" s="1765">
        <f t="shared" si="1250"/>
        <v>63</v>
      </c>
      <c r="M1796" s="1762">
        <f>(L1796-H1796)-R1796</f>
        <v>31</v>
      </c>
      <c r="N1796" s="1765">
        <v>30.0</v>
      </c>
      <c r="O1796" s="1762">
        <f t="shared" ref="O1796:O1797" si="1261">SUM(M1796,N1796)</f>
        <v>61</v>
      </c>
      <c r="P1796" s="1817" t="s">
        <v>3</v>
      </c>
      <c r="Q1796" s="1817"/>
      <c r="R1796" s="1762"/>
      <c r="S1796" s="1532"/>
      <c r="T1796" s="1532"/>
      <c r="U1796" s="1532"/>
      <c r="V1796" s="1532"/>
      <c r="W1796" s="1532"/>
      <c r="X1796" s="1532"/>
      <c r="Y1796" s="1532"/>
      <c r="Z1796" s="1532"/>
      <c r="AA1796" s="1532"/>
      <c r="AB1796" s="1532"/>
    </row>
    <row r="1797">
      <c r="A1797" s="1714" t="s">
        <v>77</v>
      </c>
      <c r="B1797" s="692">
        <v>0.0</v>
      </c>
      <c r="C1797" s="692">
        <v>0.0</v>
      </c>
      <c r="D1797" s="692">
        <v>0.0</v>
      </c>
      <c r="E1797" s="692">
        <v>0.0</v>
      </c>
      <c r="F1797" s="692">
        <v>0.0</v>
      </c>
      <c r="G1797" s="692">
        <v>0.0</v>
      </c>
      <c r="H1797" s="693">
        <f t="shared" si="1260"/>
        <v>0</v>
      </c>
      <c r="I1797" s="596">
        <f>(I1796/60)</f>
        <v>0.75</v>
      </c>
      <c r="J1797" s="647"/>
      <c r="K1797" s="1714" t="s">
        <v>77</v>
      </c>
      <c r="L1797" s="692">
        <f t="shared" si="1250"/>
        <v>9</v>
      </c>
      <c r="M1797" s="701">
        <f>(L1797-H1797-H1798)-R1797</f>
        <v>1</v>
      </c>
      <c r="N1797" s="692">
        <v>15.0</v>
      </c>
      <c r="O1797" s="701">
        <f t="shared" si="1261"/>
        <v>16</v>
      </c>
      <c r="P1797" s="1879"/>
      <c r="Q1797" s="1686"/>
      <c r="R1797" s="1621"/>
      <c r="S1797" s="1532"/>
      <c r="T1797" s="1532"/>
      <c r="U1797" s="1532"/>
      <c r="V1797" s="1532"/>
      <c r="W1797" s="1532"/>
      <c r="X1797" s="1532"/>
      <c r="Y1797" s="1532"/>
      <c r="Z1797" s="1532"/>
      <c r="AA1797" s="1532"/>
      <c r="AB1797" s="1532"/>
    </row>
    <row r="1798">
      <c r="A1798" s="1714" t="s">
        <v>78</v>
      </c>
      <c r="B1798" s="692">
        <v>0.0</v>
      </c>
      <c r="C1798" s="692">
        <v>8.0</v>
      </c>
      <c r="D1798" s="692">
        <v>0.0</v>
      </c>
      <c r="E1798" s="692">
        <v>0.0</v>
      </c>
      <c r="F1798" s="692">
        <v>0.0</v>
      </c>
      <c r="G1798" s="692">
        <v>0.0</v>
      </c>
      <c r="H1798" s="693">
        <f t="shared" si="1260"/>
        <v>8</v>
      </c>
      <c r="I1798" s="701"/>
      <c r="J1798" s="647"/>
      <c r="K1798" s="1714" t="s">
        <v>78</v>
      </c>
      <c r="L1798" s="692" t="str">
        <f t="shared" si="1250"/>
        <v>-</v>
      </c>
      <c r="M1798" s="701" t="s">
        <v>79</v>
      </c>
      <c r="N1798" s="692" t="s">
        <v>79</v>
      </c>
      <c r="O1798" s="701" t="s">
        <v>79</v>
      </c>
      <c r="P1798" s="701"/>
      <c r="Q1798" s="1686"/>
      <c r="R1798" s="1686"/>
      <c r="S1798" s="1532"/>
      <c r="T1798" s="1532"/>
      <c r="U1798" s="1532"/>
      <c r="V1798" s="1532"/>
      <c r="W1798" s="1532"/>
      <c r="X1798" s="1532"/>
      <c r="Y1798" s="1532"/>
      <c r="Z1798" s="1532"/>
      <c r="AA1798" s="1532"/>
      <c r="AB1798" s="1532"/>
    </row>
    <row r="1799">
      <c r="A1799" s="1714" t="s">
        <v>446</v>
      </c>
      <c r="B1799" s="692">
        <v>0.0</v>
      </c>
      <c r="C1799" s="692">
        <v>0.0</v>
      </c>
      <c r="D1799" s="692">
        <v>1.0</v>
      </c>
      <c r="E1799" s="692">
        <v>0.0</v>
      </c>
      <c r="F1799" s="692">
        <v>0.0</v>
      </c>
      <c r="G1799" s="692">
        <v>0.0</v>
      </c>
      <c r="H1799" s="693">
        <f t="shared" ref="H1799:H1801" si="1262">sum(B1799:G1799)</f>
        <v>1</v>
      </c>
      <c r="I1799" s="701"/>
      <c r="J1799" s="647"/>
      <c r="K1799" s="1714" t="s">
        <v>446</v>
      </c>
      <c r="L1799" s="692">
        <f t="shared" si="1250"/>
        <v>2</v>
      </c>
      <c r="M1799" s="701">
        <f>(L1799-H1799)-R1799</f>
        <v>1</v>
      </c>
      <c r="N1799" s="692">
        <v>5.0</v>
      </c>
      <c r="O1799" s="692">
        <v>2.0</v>
      </c>
      <c r="P1799" s="701"/>
      <c r="Q1799" s="1621"/>
      <c r="R1799" s="1686"/>
      <c r="S1799" s="1532"/>
      <c r="T1799" s="1532"/>
      <c r="U1799" s="1532"/>
      <c r="V1799" s="1532"/>
      <c r="W1799" s="1532"/>
      <c r="X1799" s="1532"/>
      <c r="Y1799" s="1532"/>
      <c r="Z1799" s="1532"/>
      <c r="AA1799" s="1532"/>
      <c r="AB1799" s="1532"/>
    </row>
    <row r="1800">
      <c r="A1800" s="1814" t="s">
        <v>751</v>
      </c>
      <c r="B1800" s="692">
        <v>0.0</v>
      </c>
      <c r="C1800" s="692">
        <v>3.0</v>
      </c>
      <c r="D1800" s="692">
        <v>0.0</v>
      </c>
      <c r="E1800" s="692">
        <v>1.0</v>
      </c>
      <c r="F1800" s="692">
        <v>0.0</v>
      </c>
      <c r="G1800" s="692">
        <v>0.0</v>
      </c>
      <c r="H1800" s="693">
        <f t="shared" si="1262"/>
        <v>4</v>
      </c>
      <c r="I1800" s="701"/>
      <c r="J1800" s="647"/>
      <c r="K1800" s="1814" t="s">
        <v>751</v>
      </c>
      <c r="L1800" s="692">
        <f t="shared" si="1250"/>
        <v>8</v>
      </c>
      <c r="M1800" s="701">
        <f t="shared" ref="M1800:M1801" si="1263">(L1800-H1800)</f>
        <v>4</v>
      </c>
      <c r="N1800" s="692">
        <v>5.0</v>
      </c>
      <c r="O1800" s="701">
        <f>SUM(M1800,N1800)</f>
        <v>9</v>
      </c>
      <c r="P1800" s="701"/>
      <c r="Q1800" s="1686"/>
      <c r="R1800" s="1686"/>
      <c r="S1800" s="1532"/>
      <c r="T1800" s="1532"/>
      <c r="U1800" s="1532"/>
      <c r="V1800" s="1532"/>
      <c r="W1800" s="1532"/>
      <c r="X1800" s="1532"/>
      <c r="Y1800" s="1532"/>
      <c r="Z1800" s="1532"/>
      <c r="AA1800" s="1532"/>
      <c r="AB1800" s="1532"/>
    </row>
    <row r="1801">
      <c r="A1801" s="1714" t="s">
        <v>80</v>
      </c>
      <c r="B1801" s="692">
        <v>0.0</v>
      </c>
      <c r="C1801" s="692">
        <v>2.0</v>
      </c>
      <c r="D1801" s="692">
        <v>0.0</v>
      </c>
      <c r="E1801" s="692">
        <v>0.0</v>
      </c>
      <c r="F1801" s="692">
        <v>0.0</v>
      </c>
      <c r="G1801" s="692">
        <v>0.0</v>
      </c>
      <c r="H1801" s="693">
        <f t="shared" si="1262"/>
        <v>2</v>
      </c>
      <c r="I1801" s="701"/>
      <c r="J1801" s="647"/>
      <c r="K1801" s="1714" t="s">
        <v>80</v>
      </c>
      <c r="L1801" s="692">
        <f t="shared" si="1250"/>
        <v>30</v>
      </c>
      <c r="M1801" s="701">
        <f t="shared" si="1263"/>
        <v>28</v>
      </c>
      <c r="N1801" s="692">
        <v>0.0</v>
      </c>
      <c r="O1801" s="701">
        <f>sum(M1801,N1801)</f>
        <v>28</v>
      </c>
      <c r="P1801" s="701"/>
      <c r="Q1801" s="1686"/>
      <c r="R1801" s="1686"/>
      <c r="S1801" s="1532"/>
      <c r="T1801" s="1532"/>
      <c r="U1801" s="1532"/>
      <c r="V1801" s="1532"/>
      <c r="W1801" s="1532"/>
      <c r="X1801" s="1532"/>
      <c r="Y1801" s="1532"/>
      <c r="Z1801" s="1532"/>
      <c r="AA1801" s="1532"/>
      <c r="AB1801" s="1532"/>
    </row>
    <row r="1802">
      <c r="A1802" s="1716" t="s">
        <v>622</v>
      </c>
      <c r="B1802" s="1765">
        <v>10.0</v>
      </c>
      <c r="C1802" s="1765">
        <v>3.0</v>
      </c>
      <c r="D1802" s="1765">
        <v>9.0</v>
      </c>
      <c r="E1802" s="1765">
        <v>0.0</v>
      </c>
      <c r="F1802" s="1765">
        <v>4.0</v>
      </c>
      <c r="G1802" s="1765">
        <v>6.0</v>
      </c>
      <c r="H1802" s="1761">
        <f t="shared" ref="H1802:H1804" si="1264">SUM(B1802:G1802)</f>
        <v>32</v>
      </c>
      <c r="I1802" s="1762">
        <f>SUM(H1802:H1806)</f>
        <v>46</v>
      </c>
      <c r="J1802" s="647"/>
      <c r="K1802" s="1716" t="s">
        <v>622</v>
      </c>
      <c r="L1802" s="1765">
        <f t="shared" si="1250"/>
        <v>43</v>
      </c>
      <c r="M1802" s="1762">
        <f>(L1802-H1802)-R1802</f>
        <v>11</v>
      </c>
      <c r="N1802" s="1765">
        <v>30.0</v>
      </c>
      <c r="O1802" s="1762">
        <f t="shared" ref="O1802:O1803" si="1265">SUM(M1802,N1802)</f>
        <v>41</v>
      </c>
      <c r="P1802" s="1817" t="s">
        <v>2</v>
      </c>
      <c r="Q1802" s="1766"/>
      <c r="R1802" s="1765"/>
      <c r="S1802" s="1532"/>
      <c r="T1802" s="1532"/>
      <c r="U1802" s="1532"/>
      <c r="V1802" s="1532"/>
      <c r="W1802" s="1532"/>
      <c r="X1802" s="1532"/>
      <c r="Y1802" s="1532"/>
      <c r="Z1802" s="1532"/>
      <c r="AA1802" s="1532"/>
      <c r="AB1802" s="1532"/>
    </row>
    <row r="1803">
      <c r="A1803" s="1714" t="s">
        <v>77</v>
      </c>
      <c r="B1803" s="692">
        <v>0.0</v>
      </c>
      <c r="C1803" s="692">
        <v>0.0</v>
      </c>
      <c r="D1803" s="692">
        <v>0.0</v>
      </c>
      <c r="E1803" s="692">
        <v>0.0</v>
      </c>
      <c r="F1803" s="692">
        <v>0.0</v>
      </c>
      <c r="G1803" s="692">
        <v>0.0</v>
      </c>
      <c r="H1803" s="693">
        <f t="shared" si="1264"/>
        <v>0</v>
      </c>
      <c r="I1803" s="596">
        <f>(I1802/60)</f>
        <v>0.7666666667</v>
      </c>
      <c r="J1803" s="647"/>
      <c r="K1803" s="1714" t="s">
        <v>77</v>
      </c>
      <c r="L1803" s="692">
        <f t="shared" si="1250"/>
        <v>10</v>
      </c>
      <c r="M1803" s="701">
        <f>(L1803-H1803-H1804)-R1803</f>
        <v>3</v>
      </c>
      <c r="N1803" s="692">
        <v>7.0</v>
      </c>
      <c r="O1803" s="701">
        <f t="shared" si="1265"/>
        <v>10</v>
      </c>
      <c r="P1803" s="701"/>
      <c r="Q1803" s="1621"/>
      <c r="R1803" s="1621"/>
      <c r="S1803" s="1532"/>
      <c r="T1803" s="1532"/>
      <c r="U1803" s="1532"/>
      <c r="V1803" s="1532"/>
      <c r="W1803" s="1532"/>
      <c r="X1803" s="1532"/>
      <c r="Y1803" s="1532"/>
      <c r="Z1803" s="1532"/>
      <c r="AA1803" s="1532"/>
      <c r="AB1803" s="1532"/>
    </row>
    <row r="1804">
      <c r="A1804" s="1714" t="s">
        <v>78</v>
      </c>
      <c r="B1804" s="692">
        <v>0.0</v>
      </c>
      <c r="C1804" s="692">
        <v>7.0</v>
      </c>
      <c r="D1804" s="692">
        <v>0.0</v>
      </c>
      <c r="E1804" s="692">
        <v>0.0</v>
      </c>
      <c r="F1804" s="692">
        <v>0.0</v>
      </c>
      <c r="G1804" s="692">
        <v>0.0</v>
      </c>
      <c r="H1804" s="693">
        <f t="shared" si="1264"/>
        <v>7</v>
      </c>
      <c r="I1804" s="701"/>
      <c r="J1804" s="647"/>
      <c r="K1804" s="1714" t="s">
        <v>78</v>
      </c>
      <c r="L1804" s="692" t="str">
        <f t="shared" si="1250"/>
        <v>-</v>
      </c>
      <c r="M1804" s="701" t="s">
        <v>79</v>
      </c>
      <c r="N1804" s="692" t="s">
        <v>79</v>
      </c>
      <c r="O1804" s="701" t="s">
        <v>79</v>
      </c>
      <c r="P1804" s="701"/>
      <c r="Q1804" s="1686"/>
      <c r="R1804" s="1686"/>
      <c r="S1804" s="1532"/>
      <c r="T1804" s="1532"/>
      <c r="U1804" s="1532"/>
      <c r="V1804" s="1532"/>
      <c r="W1804" s="1532"/>
      <c r="X1804" s="1532"/>
      <c r="Y1804" s="1532"/>
      <c r="Z1804" s="1532"/>
      <c r="AA1804" s="1532"/>
      <c r="AB1804" s="1532"/>
    </row>
    <row r="1805">
      <c r="A1805" s="1714" t="s">
        <v>446</v>
      </c>
      <c r="B1805" s="692">
        <v>0.0</v>
      </c>
      <c r="C1805" s="692">
        <v>2.0</v>
      </c>
      <c r="D1805" s="692">
        <v>0.0</v>
      </c>
      <c r="E1805" s="692">
        <v>0.0</v>
      </c>
      <c r="F1805" s="692">
        <v>0.0</v>
      </c>
      <c r="G1805" s="692">
        <v>2.0</v>
      </c>
      <c r="H1805" s="693">
        <f t="shared" ref="H1805:H1807" si="1266">sum(B1805:G1805)</f>
        <v>4</v>
      </c>
      <c r="I1805" s="701"/>
      <c r="J1805" s="647"/>
      <c r="K1805" s="1714" t="s">
        <v>446</v>
      </c>
      <c r="L1805" s="692">
        <f t="shared" si="1250"/>
        <v>8</v>
      </c>
      <c r="M1805" s="701">
        <f>(L1805-H1805)-R1805</f>
        <v>4</v>
      </c>
      <c r="N1805" s="692">
        <v>0.0</v>
      </c>
      <c r="O1805" s="701">
        <f t="shared" ref="O1805:O1806" si="1267">SUM(M1805,N1805)</f>
        <v>4</v>
      </c>
      <c r="P1805" s="701"/>
      <c r="Q1805" s="1686"/>
      <c r="R1805" s="1621"/>
      <c r="S1805" s="1532"/>
      <c r="T1805" s="1532"/>
      <c r="U1805" s="1532"/>
      <c r="V1805" s="1532"/>
      <c r="W1805" s="1532"/>
      <c r="X1805" s="1532"/>
      <c r="Y1805" s="1532"/>
      <c r="Z1805" s="1532"/>
      <c r="AA1805" s="1532"/>
      <c r="AB1805" s="1532"/>
    </row>
    <row r="1806">
      <c r="A1806" s="1814" t="s">
        <v>751</v>
      </c>
      <c r="B1806" s="692">
        <v>0.0</v>
      </c>
      <c r="C1806" s="692">
        <v>0.0</v>
      </c>
      <c r="D1806" s="692">
        <v>0.0</v>
      </c>
      <c r="E1806" s="692">
        <v>0.0</v>
      </c>
      <c r="F1806" s="692">
        <v>0.0</v>
      </c>
      <c r="G1806" s="692">
        <v>3.0</v>
      </c>
      <c r="H1806" s="693">
        <f t="shared" si="1266"/>
        <v>3</v>
      </c>
      <c r="I1806" s="701"/>
      <c r="J1806" s="647"/>
      <c r="K1806" s="1814" t="s">
        <v>751</v>
      </c>
      <c r="L1806" s="692">
        <f t="shared" si="1250"/>
        <v>10</v>
      </c>
      <c r="M1806" s="701">
        <f t="shared" ref="M1806:M1807" si="1268">(L1806-H1806)</f>
        <v>7</v>
      </c>
      <c r="N1806" s="692">
        <v>0.0</v>
      </c>
      <c r="O1806" s="701">
        <f t="shared" si="1267"/>
        <v>7</v>
      </c>
      <c r="P1806" s="701"/>
      <c r="Q1806" s="1686"/>
      <c r="R1806" s="1686"/>
      <c r="S1806" s="1532"/>
      <c r="T1806" s="1532"/>
      <c r="U1806" s="1532"/>
      <c r="V1806" s="1532"/>
      <c r="W1806" s="1532"/>
      <c r="X1806" s="1532"/>
      <c r="Y1806" s="1532"/>
      <c r="Z1806" s="1532"/>
      <c r="AA1806" s="1532"/>
      <c r="AB1806" s="1532"/>
    </row>
    <row r="1807">
      <c r="A1807" s="1714" t="s">
        <v>80</v>
      </c>
      <c r="B1807" s="692">
        <v>0.0</v>
      </c>
      <c r="C1807" s="692">
        <v>0.0</v>
      </c>
      <c r="D1807" s="692">
        <v>0.0</v>
      </c>
      <c r="E1807" s="692">
        <v>0.0</v>
      </c>
      <c r="F1807" s="692">
        <v>0.0</v>
      </c>
      <c r="G1807" s="692">
        <v>0.0</v>
      </c>
      <c r="H1807" s="693">
        <f t="shared" si="1266"/>
        <v>0</v>
      </c>
      <c r="I1807" s="701"/>
      <c r="J1807" s="647"/>
      <c r="K1807" s="1714" t="s">
        <v>80</v>
      </c>
      <c r="L1807" s="692">
        <f t="shared" si="1250"/>
        <v>29</v>
      </c>
      <c r="M1807" s="701">
        <f t="shared" si="1268"/>
        <v>29</v>
      </c>
      <c r="N1807" s="692">
        <v>0.0</v>
      </c>
      <c r="O1807" s="701">
        <f>sum(M1807,N1807)</f>
        <v>29</v>
      </c>
      <c r="P1807" s="701"/>
      <c r="Q1807" s="1686"/>
      <c r="R1807" s="1686"/>
      <c r="S1807" s="1532"/>
      <c r="T1807" s="1532"/>
      <c r="U1807" s="1532"/>
      <c r="V1807" s="1532"/>
      <c r="W1807" s="1532"/>
      <c r="X1807" s="1532"/>
      <c r="Y1807" s="1532"/>
      <c r="Z1807" s="1532"/>
      <c r="AA1807" s="1532"/>
      <c r="AB1807" s="1532"/>
    </row>
    <row r="1808">
      <c r="A1808" s="1771" t="s">
        <v>659</v>
      </c>
      <c r="B1808" s="1760">
        <v>9.0</v>
      </c>
      <c r="C1808" s="1760">
        <v>9.0</v>
      </c>
      <c r="D1808" s="1760">
        <v>12.0</v>
      </c>
      <c r="E1808" s="1760">
        <v>0.0</v>
      </c>
      <c r="F1808" s="1760">
        <v>0.0</v>
      </c>
      <c r="G1808" s="1760">
        <v>0.0</v>
      </c>
      <c r="H1808" s="1761">
        <f t="shared" ref="H1808:H1810" si="1269">SUM(B1808:G1808)</f>
        <v>30</v>
      </c>
      <c r="I1808" s="1762">
        <f>SUM(H1808:H1812)</f>
        <v>34</v>
      </c>
      <c r="J1808" s="647"/>
      <c r="K1808" s="1771" t="s">
        <v>659</v>
      </c>
      <c r="L1808" s="1765">
        <f t="shared" si="1250"/>
        <v>37</v>
      </c>
      <c r="M1808" s="1762">
        <f>(L1808-H1808)-R1808</f>
        <v>0</v>
      </c>
      <c r="N1808" s="1765">
        <v>60.0</v>
      </c>
      <c r="O1808" s="1762">
        <f t="shared" ref="O1808:O1809" si="1270">SUM(M1808,N1808)</f>
        <v>60</v>
      </c>
      <c r="P1808" s="1817" t="s">
        <v>2</v>
      </c>
      <c r="Q1808" s="1766"/>
      <c r="R1808" s="1765">
        <v>7.0</v>
      </c>
      <c r="S1808" s="1532"/>
      <c r="T1808" s="1532"/>
      <c r="U1808" s="1532"/>
      <c r="V1808" s="1532"/>
      <c r="W1808" s="1532"/>
      <c r="X1808" s="1532"/>
      <c r="Y1808" s="1532"/>
      <c r="Z1808" s="1532"/>
      <c r="AA1808" s="1532"/>
      <c r="AB1808" s="1532"/>
    </row>
    <row r="1809">
      <c r="A1809" s="1714" t="s">
        <v>77</v>
      </c>
      <c r="B1809" s="692">
        <v>0.0</v>
      </c>
      <c r="C1809" s="692">
        <v>0.0</v>
      </c>
      <c r="D1809" s="692">
        <v>0.0</v>
      </c>
      <c r="E1809" s="692">
        <v>0.0</v>
      </c>
      <c r="F1809" s="692">
        <v>0.0</v>
      </c>
      <c r="G1809" s="692">
        <v>0.0</v>
      </c>
      <c r="H1809" s="693">
        <f t="shared" si="1269"/>
        <v>0</v>
      </c>
      <c r="I1809" s="596">
        <f>(I1808/60)</f>
        <v>0.5666666667</v>
      </c>
      <c r="J1809" s="647"/>
      <c r="K1809" s="1714" t="s">
        <v>77</v>
      </c>
      <c r="L1809" s="692">
        <f t="shared" si="1250"/>
        <v>3</v>
      </c>
      <c r="M1809" s="701">
        <f>(L1809-H1809-H1810)-R1809</f>
        <v>1</v>
      </c>
      <c r="N1809" s="692">
        <v>10.0</v>
      </c>
      <c r="O1809" s="701">
        <f t="shared" si="1270"/>
        <v>11</v>
      </c>
      <c r="P1809" s="701"/>
      <c r="Q1809" s="1686"/>
      <c r="R1809" s="1621">
        <v>2.0</v>
      </c>
      <c r="S1809" s="1532"/>
      <c r="T1809" s="1532"/>
      <c r="U1809" s="1532"/>
      <c r="V1809" s="1532"/>
      <c r="W1809" s="1532"/>
      <c r="X1809" s="1532"/>
      <c r="Y1809" s="1532"/>
      <c r="Z1809" s="1532"/>
      <c r="AA1809" s="1532"/>
      <c r="AB1809" s="1532"/>
    </row>
    <row r="1810">
      <c r="A1810" s="1714" t="s">
        <v>78</v>
      </c>
      <c r="B1810" s="692">
        <v>0.0</v>
      </c>
      <c r="C1810" s="692">
        <v>0.0</v>
      </c>
      <c r="D1810" s="692">
        <v>0.0</v>
      </c>
      <c r="E1810" s="692">
        <v>0.0</v>
      </c>
      <c r="F1810" s="692">
        <v>0.0</v>
      </c>
      <c r="G1810" s="692">
        <v>0.0</v>
      </c>
      <c r="H1810" s="693">
        <f t="shared" si="1269"/>
        <v>0</v>
      </c>
      <c r="I1810" s="701"/>
      <c r="J1810" s="647"/>
      <c r="K1810" s="1714" t="s">
        <v>78</v>
      </c>
      <c r="L1810" s="692" t="str">
        <f t="shared" si="1250"/>
        <v>-</v>
      </c>
      <c r="M1810" s="701" t="s">
        <v>79</v>
      </c>
      <c r="N1810" s="692" t="s">
        <v>79</v>
      </c>
      <c r="O1810" s="701" t="s">
        <v>79</v>
      </c>
      <c r="P1810" s="701"/>
      <c r="Q1810" s="1686"/>
      <c r="R1810" s="1686"/>
      <c r="S1810" s="1532"/>
      <c r="T1810" s="1532"/>
      <c r="U1810" s="1532"/>
      <c r="V1810" s="1532"/>
      <c r="W1810" s="1532"/>
      <c r="X1810" s="1532"/>
      <c r="Y1810" s="1532"/>
      <c r="Z1810" s="1532"/>
      <c r="AA1810" s="1532"/>
      <c r="AB1810" s="1532"/>
    </row>
    <row r="1811">
      <c r="A1811" s="1714" t="s">
        <v>446</v>
      </c>
      <c r="B1811" s="692">
        <v>0.0</v>
      </c>
      <c r="C1811" s="692">
        <v>0.0</v>
      </c>
      <c r="D1811" s="692">
        <v>0.0</v>
      </c>
      <c r="E1811" s="692">
        <v>0.0</v>
      </c>
      <c r="F1811" s="692">
        <v>0.0</v>
      </c>
      <c r="G1811" s="692">
        <v>0.0</v>
      </c>
      <c r="H1811" s="693">
        <f t="shared" ref="H1811:H1813" si="1271">sum(B1811:G1811)</f>
        <v>0</v>
      </c>
      <c r="I1811" s="701"/>
      <c r="J1811" s="647"/>
      <c r="K1811" s="1714" t="s">
        <v>446</v>
      </c>
      <c r="L1811" s="692">
        <f t="shared" si="1250"/>
        <v>2</v>
      </c>
      <c r="M1811" s="701">
        <f>(L1811-H1811)-R1811</f>
        <v>1</v>
      </c>
      <c r="N1811" s="692">
        <v>10.0</v>
      </c>
      <c r="O1811" s="701">
        <f t="shared" ref="O1811:O1812" si="1272">SUM(M1811,N1811)</f>
        <v>11</v>
      </c>
      <c r="P1811" s="701"/>
      <c r="Q1811" s="1621"/>
      <c r="R1811" s="1621">
        <v>1.0</v>
      </c>
      <c r="S1811" s="1532"/>
      <c r="T1811" s="1532"/>
      <c r="U1811" s="1532"/>
      <c r="V1811" s="1532"/>
      <c r="W1811" s="1532"/>
      <c r="X1811" s="1532"/>
      <c r="Y1811" s="1532"/>
      <c r="Z1811" s="1532"/>
      <c r="AA1811" s="1532"/>
      <c r="AB1811" s="1532"/>
    </row>
    <row r="1812">
      <c r="A1812" s="1814" t="s">
        <v>751</v>
      </c>
      <c r="B1812" s="692">
        <v>2.0</v>
      </c>
      <c r="C1812" s="692">
        <v>2.0</v>
      </c>
      <c r="D1812" s="692">
        <v>0.0</v>
      </c>
      <c r="E1812" s="692">
        <v>0.0</v>
      </c>
      <c r="F1812" s="692">
        <v>0.0</v>
      </c>
      <c r="G1812" s="692">
        <v>0.0</v>
      </c>
      <c r="H1812" s="693">
        <f t="shared" si="1271"/>
        <v>4</v>
      </c>
      <c r="I1812" s="701"/>
      <c r="J1812" s="647"/>
      <c r="K1812" s="1814" t="s">
        <v>751</v>
      </c>
      <c r="L1812" s="692">
        <f t="shared" si="1250"/>
        <v>10</v>
      </c>
      <c r="M1812" s="701">
        <f t="shared" ref="M1812:M1813" si="1273">(L1812-H1812)</f>
        <v>6</v>
      </c>
      <c r="N1812" s="692">
        <v>0.0</v>
      </c>
      <c r="O1812" s="701">
        <f t="shared" si="1272"/>
        <v>6</v>
      </c>
      <c r="P1812" s="701"/>
      <c r="Q1812" s="1686"/>
      <c r="R1812" s="1686"/>
      <c r="S1812" s="1532"/>
      <c r="T1812" s="1532"/>
      <c r="U1812" s="1532"/>
      <c r="V1812" s="1532"/>
      <c r="W1812" s="1532"/>
      <c r="X1812" s="1532"/>
      <c r="Y1812" s="1532"/>
      <c r="Z1812" s="1532"/>
      <c r="AA1812" s="1532"/>
      <c r="AB1812" s="1532"/>
    </row>
    <row r="1813">
      <c r="A1813" s="1714" t="s">
        <v>80</v>
      </c>
      <c r="B1813" s="692">
        <v>0.0</v>
      </c>
      <c r="C1813" s="692">
        <v>0.0</v>
      </c>
      <c r="D1813" s="692">
        <v>0.0</v>
      </c>
      <c r="E1813" s="692">
        <v>0.0</v>
      </c>
      <c r="F1813" s="692">
        <v>0.0</v>
      </c>
      <c r="G1813" s="692">
        <v>0.0</v>
      </c>
      <c r="H1813" s="693">
        <f t="shared" si="1271"/>
        <v>0</v>
      </c>
      <c r="I1813" s="701"/>
      <c r="J1813" s="647"/>
      <c r="K1813" s="1714" t="s">
        <v>80</v>
      </c>
      <c r="L1813" s="692">
        <f t="shared" si="1250"/>
        <v>20</v>
      </c>
      <c r="M1813" s="701">
        <f t="shared" si="1273"/>
        <v>20</v>
      </c>
      <c r="N1813" s="692">
        <v>0.0</v>
      </c>
      <c r="O1813" s="701">
        <f>sum(M1813,N1813)</f>
        <v>20</v>
      </c>
      <c r="P1813" s="701"/>
      <c r="Q1813" s="1621"/>
      <c r="R1813" s="1686"/>
      <c r="S1813" s="1532"/>
      <c r="T1813" s="1532"/>
      <c r="U1813" s="1532"/>
      <c r="V1813" s="1532"/>
      <c r="W1813" s="1532"/>
      <c r="X1813" s="1532"/>
      <c r="Y1813" s="1532"/>
      <c r="Z1813" s="1532"/>
      <c r="AA1813" s="1532"/>
      <c r="AB1813" s="1532"/>
    </row>
    <row r="1814">
      <c r="A1814" s="1878" t="s">
        <v>879</v>
      </c>
      <c r="B1814" s="1760">
        <v>0.0</v>
      </c>
      <c r="C1814" s="1760">
        <v>0.0</v>
      </c>
      <c r="D1814" s="1760">
        <v>0.0</v>
      </c>
      <c r="E1814" s="1760">
        <v>0.0</v>
      </c>
      <c r="F1814" s="1760">
        <v>0.0</v>
      </c>
      <c r="G1814" s="1760">
        <v>0.0</v>
      </c>
      <c r="H1814" s="1761">
        <f t="shared" ref="H1814:H1816" si="1274">SUM(B1814:G1814)</f>
        <v>0</v>
      </c>
      <c r="I1814" s="1762">
        <f>SUM(H1814:H1818)</f>
        <v>0</v>
      </c>
      <c r="J1814" s="647"/>
      <c r="K1814" s="1772" t="s">
        <v>879</v>
      </c>
      <c r="L1814" s="1765">
        <v>0.0</v>
      </c>
      <c r="M1814" s="1762">
        <f>(L1814-H1814)-R1814</f>
        <v>0</v>
      </c>
      <c r="N1814" s="1765">
        <v>40.0</v>
      </c>
      <c r="O1814" s="1762">
        <f t="shared" ref="O1814:O1815" si="1275">SUM(M1814,N1814)</f>
        <v>40</v>
      </c>
      <c r="P1814" s="1765" t="s">
        <v>3</v>
      </c>
      <c r="Q1814" s="1685"/>
      <c r="R1814" s="1762"/>
      <c r="S1814" s="1532"/>
      <c r="T1814" s="1532"/>
      <c r="U1814" s="1532"/>
      <c r="V1814" s="1532"/>
      <c r="W1814" s="1532"/>
      <c r="X1814" s="1532"/>
      <c r="Y1814" s="1532"/>
      <c r="Z1814" s="1532"/>
      <c r="AA1814" s="1532"/>
      <c r="AB1814" s="1532"/>
    </row>
    <row r="1815">
      <c r="A1815" s="1714" t="s">
        <v>77</v>
      </c>
      <c r="B1815" s="692">
        <v>0.0</v>
      </c>
      <c r="C1815" s="692">
        <v>0.0</v>
      </c>
      <c r="D1815" s="692">
        <v>0.0</v>
      </c>
      <c r="E1815" s="692">
        <v>0.0</v>
      </c>
      <c r="F1815" s="692">
        <v>0.0</v>
      </c>
      <c r="G1815" s="692">
        <v>0.0</v>
      </c>
      <c r="H1815" s="693">
        <f t="shared" si="1274"/>
        <v>0</v>
      </c>
      <c r="I1815" s="596">
        <f>(I1814/60)</f>
        <v>0</v>
      </c>
      <c r="J1815" s="647"/>
      <c r="K1815" s="1714" t="s">
        <v>77</v>
      </c>
      <c r="L1815" s="692">
        <v>0.0</v>
      </c>
      <c r="M1815" s="701">
        <f>(L1815-H1815-H1816)-R1815</f>
        <v>0</v>
      </c>
      <c r="N1815" s="692">
        <v>5.0</v>
      </c>
      <c r="O1815" s="701">
        <f t="shared" si="1275"/>
        <v>5</v>
      </c>
      <c r="P1815" s="701"/>
      <c r="Q1815" s="1686"/>
      <c r="R1815" s="1686"/>
      <c r="S1815" s="1532"/>
      <c r="T1815" s="1532"/>
      <c r="U1815" s="1532"/>
      <c r="V1815" s="1532"/>
      <c r="W1815" s="1532"/>
      <c r="X1815" s="1532"/>
      <c r="Y1815" s="1532"/>
      <c r="Z1815" s="1532"/>
      <c r="AA1815" s="1532"/>
      <c r="AB1815" s="1532"/>
    </row>
    <row r="1816">
      <c r="A1816" s="1714" t="s">
        <v>78</v>
      </c>
      <c r="B1816" s="692">
        <v>0.0</v>
      </c>
      <c r="C1816" s="692">
        <v>0.0</v>
      </c>
      <c r="D1816" s="692">
        <v>0.0</v>
      </c>
      <c r="E1816" s="692">
        <v>0.0</v>
      </c>
      <c r="F1816" s="692">
        <v>0.0</v>
      </c>
      <c r="G1816" s="692">
        <v>0.0</v>
      </c>
      <c r="H1816" s="693">
        <f t="shared" si="1274"/>
        <v>0</v>
      </c>
      <c r="I1816" s="701"/>
      <c r="J1816" s="647"/>
      <c r="K1816" s="1714" t="s">
        <v>78</v>
      </c>
      <c r="L1816" s="692" t="s">
        <v>79</v>
      </c>
      <c r="M1816" s="701" t="s">
        <v>79</v>
      </c>
      <c r="N1816" s="692" t="s">
        <v>79</v>
      </c>
      <c r="O1816" s="701" t="s">
        <v>79</v>
      </c>
      <c r="P1816" s="701"/>
      <c r="Q1816" s="1686"/>
      <c r="R1816" s="1686"/>
      <c r="S1816" s="1532"/>
      <c r="T1816" s="1532"/>
      <c r="U1816" s="1532"/>
      <c r="V1816" s="1532"/>
      <c r="W1816" s="1532"/>
      <c r="X1816" s="1532"/>
      <c r="Y1816" s="1532"/>
      <c r="Z1816" s="1532"/>
      <c r="AA1816" s="1532"/>
      <c r="AB1816" s="1532"/>
    </row>
    <row r="1817">
      <c r="A1817" s="1714" t="s">
        <v>446</v>
      </c>
      <c r="B1817" s="692">
        <v>0.0</v>
      </c>
      <c r="C1817" s="692">
        <v>0.0</v>
      </c>
      <c r="D1817" s="692">
        <v>0.0</v>
      </c>
      <c r="E1817" s="692">
        <v>0.0</v>
      </c>
      <c r="F1817" s="692">
        <v>0.0</v>
      </c>
      <c r="G1817" s="692">
        <v>0.0</v>
      </c>
      <c r="H1817" s="693">
        <f t="shared" ref="H1817:H1819" si="1276">sum(B1817:G1817)</f>
        <v>0</v>
      </c>
      <c r="I1817" s="701"/>
      <c r="J1817" s="647"/>
      <c r="K1817" s="1714" t="s">
        <v>446</v>
      </c>
      <c r="L1817" s="692">
        <v>0.0</v>
      </c>
      <c r="M1817" s="701">
        <f>(L1817-H1817)-R1817</f>
        <v>0</v>
      </c>
      <c r="N1817" s="692">
        <v>5.0</v>
      </c>
      <c r="O1817" s="701">
        <f t="shared" ref="O1817:O1818" si="1277">SUM(M1817,N1817)</f>
        <v>5</v>
      </c>
      <c r="P1817" s="701"/>
      <c r="Q1817" s="1686"/>
      <c r="R1817" s="1686"/>
      <c r="S1817" s="1532"/>
      <c r="T1817" s="1532"/>
      <c r="U1817" s="1532"/>
      <c r="V1817" s="1532"/>
      <c r="W1817" s="1532"/>
      <c r="X1817" s="1532"/>
      <c r="Y1817" s="1532"/>
      <c r="Z1817" s="1532"/>
      <c r="AA1817" s="1532"/>
      <c r="AB1817" s="1532"/>
    </row>
    <row r="1818">
      <c r="A1818" s="1814" t="s">
        <v>751</v>
      </c>
      <c r="B1818" s="692">
        <v>0.0</v>
      </c>
      <c r="C1818" s="692">
        <v>0.0</v>
      </c>
      <c r="D1818" s="692">
        <v>0.0</v>
      </c>
      <c r="E1818" s="692">
        <v>0.0</v>
      </c>
      <c r="F1818" s="692">
        <v>0.0</v>
      </c>
      <c r="G1818" s="692">
        <v>0.0</v>
      </c>
      <c r="H1818" s="693">
        <f t="shared" si="1276"/>
        <v>0</v>
      </c>
      <c r="I1818" s="701"/>
      <c r="J1818" s="647"/>
      <c r="K1818" s="1814" t="s">
        <v>751</v>
      </c>
      <c r="L1818" s="692">
        <v>0.0</v>
      </c>
      <c r="M1818" s="701">
        <f t="shared" ref="M1818:M1819" si="1278">(L1818-H1818)</f>
        <v>0</v>
      </c>
      <c r="N1818" s="692">
        <v>0.0</v>
      </c>
      <c r="O1818" s="701">
        <f t="shared" si="1277"/>
        <v>0</v>
      </c>
      <c r="P1818" s="701"/>
      <c r="Q1818" s="1686"/>
      <c r="R1818" s="1686"/>
      <c r="S1818" s="1532"/>
      <c r="T1818" s="1532"/>
      <c r="U1818" s="1532"/>
      <c r="V1818" s="1532"/>
      <c r="W1818" s="1532"/>
      <c r="X1818" s="1532"/>
      <c r="Y1818" s="1532"/>
      <c r="Z1818" s="1532"/>
      <c r="AA1818" s="1532"/>
      <c r="AB1818" s="1532"/>
    </row>
    <row r="1819">
      <c r="A1819" s="1714" t="s">
        <v>80</v>
      </c>
      <c r="B1819" s="692">
        <v>0.0</v>
      </c>
      <c r="C1819" s="692">
        <v>0.0</v>
      </c>
      <c r="D1819" s="692">
        <v>0.0</v>
      </c>
      <c r="E1819" s="692">
        <v>0.0</v>
      </c>
      <c r="F1819" s="692">
        <v>0.0</v>
      </c>
      <c r="G1819" s="692">
        <v>0.0</v>
      </c>
      <c r="H1819" s="693">
        <f t="shared" si="1276"/>
        <v>0</v>
      </c>
      <c r="I1819" s="701"/>
      <c r="J1819" s="647"/>
      <c r="K1819" s="1714" t="s">
        <v>80</v>
      </c>
      <c r="L1819" s="692">
        <v>0.0</v>
      </c>
      <c r="M1819" s="701">
        <f t="shared" si="1278"/>
        <v>0</v>
      </c>
      <c r="N1819" s="692">
        <v>30.0</v>
      </c>
      <c r="O1819" s="701">
        <f>sum(M1819,N1819)</f>
        <v>30</v>
      </c>
      <c r="P1819" s="701"/>
      <c r="Q1819" s="1686"/>
      <c r="R1819" s="1686"/>
      <c r="S1819" s="1532"/>
      <c r="T1819" s="1532"/>
      <c r="U1819" s="1532"/>
      <c r="V1819" s="1532"/>
      <c r="W1819" s="1532"/>
      <c r="X1819" s="1532"/>
      <c r="Y1819" s="1532"/>
      <c r="Z1819" s="1532"/>
      <c r="AA1819" s="1532"/>
      <c r="AB1819" s="1532"/>
    </row>
    <row r="1820">
      <c r="A1820" s="1820" t="s">
        <v>274</v>
      </c>
      <c r="B1820" s="1760">
        <v>0.0</v>
      </c>
      <c r="C1820" s="1760">
        <v>0.0</v>
      </c>
      <c r="D1820" s="1760">
        <v>0.0</v>
      </c>
      <c r="E1820" s="1760">
        <v>0.0</v>
      </c>
      <c r="F1820" s="1760">
        <v>0.0</v>
      </c>
      <c r="G1820" s="1760">
        <v>0.0</v>
      </c>
      <c r="H1820" s="1760"/>
      <c r="I1820" s="1775"/>
      <c r="J1820" s="1880"/>
      <c r="K1820" s="1818" t="s">
        <v>274</v>
      </c>
      <c r="L1820" s="1765">
        <v>0.0</v>
      </c>
      <c r="M1820" s="1762">
        <f>(L1820-H1820)-R1820</f>
        <v>0</v>
      </c>
      <c r="N1820" s="1760"/>
      <c r="O1820" s="1762">
        <f t="shared" ref="O1820:O1821" si="1279">SUM(M1820,N1820)</f>
        <v>0</v>
      </c>
      <c r="P1820" s="1775"/>
      <c r="Q1820" s="1775"/>
      <c r="R1820" s="1775"/>
      <c r="S1820" s="1532"/>
      <c r="T1820" s="1532"/>
      <c r="U1820" s="1532"/>
      <c r="V1820" s="1532"/>
      <c r="W1820" s="1532"/>
      <c r="X1820" s="1532"/>
      <c r="Y1820" s="1532"/>
      <c r="Z1820" s="1532"/>
      <c r="AA1820" s="1532"/>
      <c r="AB1820" s="1532"/>
    </row>
    <row r="1821">
      <c r="A1821" s="1714" t="s">
        <v>77</v>
      </c>
      <c r="B1821" s="690">
        <v>0.0</v>
      </c>
      <c r="C1821" s="690">
        <v>0.0</v>
      </c>
      <c r="D1821" s="690">
        <v>0.0</v>
      </c>
      <c r="E1821" s="690">
        <v>0.0</v>
      </c>
      <c r="F1821" s="690">
        <v>0.0</v>
      </c>
      <c r="G1821" s="690">
        <v>0.0</v>
      </c>
      <c r="H1821" s="693">
        <f t="shared" ref="H1821:H1823" si="1280">SUM(B1821:G1821)</f>
        <v>0</v>
      </c>
      <c r="I1821" s="701">
        <f>SUM(H1821:H1825)</f>
        <v>0</v>
      </c>
      <c r="J1821" s="647"/>
      <c r="K1821" s="1714" t="s">
        <v>77</v>
      </c>
      <c r="L1821" s="692">
        <v>0.0</v>
      </c>
      <c r="M1821" s="701">
        <f>(L1821-H1821-H1822)-R1821</f>
        <v>0</v>
      </c>
      <c r="N1821" s="692"/>
      <c r="O1821" s="701">
        <f t="shared" si="1279"/>
        <v>0</v>
      </c>
      <c r="P1821" s="692"/>
      <c r="Q1821" s="1686"/>
      <c r="R1821" s="701"/>
      <c r="S1821" s="1532"/>
      <c r="T1821" s="1532"/>
      <c r="U1821" s="1532"/>
      <c r="V1821" s="1532"/>
      <c r="W1821" s="1532"/>
      <c r="X1821" s="1532"/>
      <c r="Y1821" s="1532"/>
      <c r="Z1821" s="1532"/>
      <c r="AA1821" s="1532"/>
      <c r="AB1821" s="1532"/>
    </row>
    <row r="1822">
      <c r="A1822" s="1714" t="s">
        <v>78</v>
      </c>
      <c r="B1822" s="692">
        <v>0.0</v>
      </c>
      <c r="C1822" s="692">
        <v>0.0</v>
      </c>
      <c r="D1822" s="692">
        <v>0.0</v>
      </c>
      <c r="E1822" s="692">
        <v>0.0</v>
      </c>
      <c r="F1822" s="692">
        <v>0.0</v>
      </c>
      <c r="G1822" s="692">
        <v>0.0</v>
      </c>
      <c r="H1822" s="693">
        <f t="shared" si="1280"/>
        <v>0</v>
      </c>
      <c r="I1822" s="596">
        <f>(I1821/60)</f>
        <v>0</v>
      </c>
      <c r="J1822" s="647"/>
      <c r="K1822" s="1714" t="s">
        <v>78</v>
      </c>
      <c r="L1822" s="692" t="s">
        <v>79</v>
      </c>
      <c r="M1822" s="701" t="s">
        <v>79</v>
      </c>
      <c r="N1822" s="692"/>
      <c r="O1822" s="701" t="s">
        <v>79</v>
      </c>
      <c r="P1822" s="701"/>
      <c r="Q1822" s="1621"/>
      <c r="R1822" s="1686"/>
      <c r="S1822" s="1532"/>
      <c r="T1822" s="1532"/>
      <c r="U1822" s="1532"/>
      <c r="V1822" s="1532"/>
      <c r="W1822" s="1532"/>
      <c r="X1822" s="1532"/>
      <c r="Y1822" s="1532"/>
      <c r="Z1822" s="1532"/>
      <c r="AA1822" s="1532"/>
      <c r="AB1822" s="1532"/>
    </row>
    <row r="1823">
      <c r="A1823" s="1714" t="s">
        <v>446</v>
      </c>
      <c r="B1823" s="692">
        <v>0.0</v>
      </c>
      <c r="C1823" s="692">
        <v>0.0</v>
      </c>
      <c r="D1823" s="692">
        <v>0.0</v>
      </c>
      <c r="E1823" s="692">
        <v>0.0</v>
      </c>
      <c r="F1823" s="692">
        <v>0.0</v>
      </c>
      <c r="G1823" s="692">
        <v>0.0</v>
      </c>
      <c r="H1823" s="693">
        <f t="shared" si="1280"/>
        <v>0</v>
      </c>
      <c r="I1823" s="701"/>
      <c r="J1823" s="647"/>
      <c r="K1823" s="1714" t="s">
        <v>446</v>
      </c>
      <c r="L1823" s="692">
        <v>0.0</v>
      </c>
      <c r="M1823" s="701">
        <f>(L1823-H1823)-R1823</f>
        <v>0</v>
      </c>
      <c r="N1823" s="692"/>
      <c r="O1823" s="701">
        <f t="shared" ref="O1823:O1824" si="1281">SUM(M1823,N1823)</f>
        <v>0</v>
      </c>
      <c r="P1823" s="701"/>
      <c r="Q1823" s="1686"/>
      <c r="R1823" s="1686"/>
      <c r="S1823" s="1532"/>
      <c r="T1823" s="1532"/>
      <c r="U1823" s="1532"/>
      <c r="V1823" s="1532"/>
      <c r="W1823" s="1532"/>
      <c r="X1823" s="1532"/>
      <c r="Y1823" s="1532"/>
      <c r="Z1823" s="1532"/>
      <c r="AA1823" s="1532"/>
      <c r="AB1823" s="1532"/>
    </row>
    <row r="1824">
      <c r="A1824" s="1814" t="s">
        <v>751</v>
      </c>
      <c r="B1824" s="692">
        <v>0.0</v>
      </c>
      <c r="C1824" s="692">
        <v>0.0</v>
      </c>
      <c r="D1824" s="692">
        <v>0.0</v>
      </c>
      <c r="E1824" s="692">
        <v>0.0</v>
      </c>
      <c r="F1824" s="692">
        <v>0.0</v>
      </c>
      <c r="G1824" s="692">
        <v>0.0</v>
      </c>
      <c r="H1824" s="693">
        <f t="shared" ref="H1824:H1826" si="1282">sum(B1824:G1824)</f>
        <v>0</v>
      </c>
      <c r="I1824" s="701"/>
      <c r="J1824" s="647"/>
      <c r="K1824" s="1814" t="s">
        <v>751</v>
      </c>
      <c r="L1824" s="692">
        <v>0.0</v>
      </c>
      <c r="M1824" s="701">
        <f t="shared" ref="M1824:M1826" si="1283">(L1824-H1824)</f>
        <v>0</v>
      </c>
      <c r="N1824" s="692"/>
      <c r="O1824" s="701">
        <f t="shared" si="1281"/>
        <v>0</v>
      </c>
      <c r="P1824" s="701"/>
      <c r="Q1824" s="1686"/>
      <c r="R1824" s="1686"/>
      <c r="S1824" s="1532"/>
      <c r="T1824" s="1532"/>
      <c r="U1824" s="1532"/>
      <c r="V1824" s="1532"/>
      <c r="W1824" s="1532"/>
      <c r="X1824" s="1532"/>
      <c r="Y1824" s="1532"/>
      <c r="Z1824" s="1532"/>
      <c r="AA1824" s="1532"/>
      <c r="AB1824" s="1532"/>
    </row>
    <row r="1825">
      <c r="A1825" s="1714" t="s">
        <v>80</v>
      </c>
      <c r="B1825" s="692">
        <v>0.0</v>
      </c>
      <c r="C1825" s="692">
        <v>0.0</v>
      </c>
      <c r="D1825" s="692">
        <v>0.0</v>
      </c>
      <c r="E1825" s="692">
        <v>0.0</v>
      </c>
      <c r="F1825" s="692">
        <v>0.0</v>
      </c>
      <c r="G1825" s="692">
        <v>0.0</v>
      </c>
      <c r="H1825" s="693">
        <f t="shared" si="1282"/>
        <v>0</v>
      </c>
      <c r="I1825" s="701"/>
      <c r="J1825" s="647"/>
      <c r="K1825" s="1714" t="s">
        <v>80</v>
      </c>
      <c r="L1825" s="692">
        <v>0.0</v>
      </c>
      <c r="M1825" s="701">
        <f t="shared" si="1283"/>
        <v>0</v>
      </c>
      <c r="N1825" s="692"/>
      <c r="O1825" s="701">
        <f t="shared" ref="O1825:O1826" si="1284">sum(M1825,N1825)</f>
        <v>0</v>
      </c>
      <c r="P1825" s="701"/>
      <c r="Q1825" s="1686"/>
      <c r="R1825" s="1686"/>
      <c r="S1825" s="1532"/>
      <c r="T1825" s="1532"/>
      <c r="U1825" s="1532"/>
      <c r="V1825" s="1532"/>
      <c r="W1825" s="1532"/>
      <c r="X1825" s="1532"/>
      <c r="Y1825" s="1532"/>
      <c r="Z1825" s="1532"/>
      <c r="AA1825" s="1532"/>
      <c r="AB1825" s="1532"/>
    </row>
    <row r="1826">
      <c r="A1826" s="1820" t="s">
        <v>274</v>
      </c>
      <c r="B1826" s="1765">
        <v>0.0</v>
      </c>
      <c r="C1826" s="1765">
        <v>0.0</v>
      </c>
      <c r="D1826" s="1765">
        <v>0.0</v>
      </c>
      <c r="E1826" s="1765">
        <v>0.0</v>
      </c>
      <c r="F1826" s="1765">
        <v>0.0</v>
      </c>
      <c r="G1826" s="1765">
        <v>0.0</v>
      </c>
      <c r="H1826" s="1761">
        <f t="shared" si="1282"/>
        <v>0</v>
      </c>
      <c r="I1826" s="1762"/>
      <c r="J1826" s="647"/>
      <c r="K1826" s="1820" t="s">
        <v>274</v>
      </c>
      <c r="L1826" s="1765">
        <v>0.0</v>
      </c>
      <c r="M1826" s="1762">
        <f t="shared" si="1283"/>
        <v>0</v>
      </c>
      <c r="N1826" s="1765"/>
      <c r="O1826" s="1762">
        <f t="shared" si="1284"/>
        <v>0</v>
      </c>
      <c r="P1826" s="1762"/>
      <c r="Q1826" s="1685"/>
      <c r="R1826" s="1685"/>
      <c r="S1826" s="1532"/>
      <c r="T1826" s="1532"/>
      <c r="U1826" s="1532"/>
      <c r="V1826" s="1532"/>
      <c r="W1826" s="1532"/>
      <c r="X1826" s="1532"/>
      <c r="Y1826" s="1532"/>
      <c r="Z1826" s="1532"/>
      <c r="AA1826" s="1532"/>
      <c r="AB1826" s="1532"/>
    </row>
    <row r="1827">
      <c r="A1827" s="1714" t="s">
        <v>77</v>
      </c>
      <c r="B1827" s="692">
        <v>0.0</v>
      </c>
      <c r="C1827" s="692">
        <v>0.0</v>
      </c>
      <c r="D1827" s="692">
        <v>0.0</v>
      </c>
      <c r="E1827" s="692">
        <v>0.0</v>
      </c>
      <c r="F1827" s="692">
        <v>0.0</v>
      </c>
      <c r="G1827" s="692">
        <v>0.0</v>
      </c>
      <c r="H1827" s="693">
        <f t="shared" ref="H1827:H1829" si="1285">SUM(B1827:G1827)</f>
        <v>0</v>
      </c>
      <c r="I1827" s="701">
        <f>SUM(H1827:H1831)</f>
        <v>0</v>
      </c>
      <c r="J1827" s="647"/>
      <c r="K1827" s="1714" t="s">
        <v>77</v>
      </c>
      <c r="L1827" s="692">
        <v>0.0</v>
      </c>
      <c r="M1827" s="701">
        <f>(L1827-H1827)-R1827</f>
        <v>0</v>
      </c>
      <c r="N1827" s="692"/>
      <c r="O1827" s="701">
        <f>SUM(M1827,N1827)</f>
        <v>0</v>
      </c>
      <c r="P1827" s="701"/>
      <c r="Q1827" s="1686"/>
      <c r="R1827" s="701"/>
      <c r="S1827" s="1532"/>
      <c r="T1827" s="1532"/>
      <c r="U1827" s="1532"/>
      <c r="V1827" s="1532"/>
      <c r="W1827" s="1532"/>
      <c r="X1827" s="1532"/>
      <c r="Y1827" s="1532"/>
      <c r="Z1827" s="1532"/>
      <c r="AA1827" s="1532"/>
      <c r="AB1827" s="1532"/>
    </row>
    <row r="1828">
      <c r="A1828" s="1714" t="s">
        <v>78</v>
      </c>
      <c r="B1828" s="692">
        <v>0.0</v>
      </c>
      <c r="C1828" s="692">
        <v>0.0</v>
      </c>
      <c r="D1828" s="692">
        <v>0.0</v>
      </c>
      <c r="E1828" s="692">
        <v>0.0</v>
      </c>
      <c r="F1828" s="692">
        <v>0.0</v>
      </c>
      <c r="G1828" s="692">
        <v>0.0</v>
      </c>
      <c r="H1828" s="693">
        <f t="shared" si="1285"/>
        <v>0</v>
      </c>
      <c r="I1828" s="596">
        <f>(I1827/60)</f>
        <v>0</v>
      </c>
      <c r="J1828" s="647"/>
      <c r="K1828" s="1714" t="s">
        <v>78</v>
      </c>
      <c r="L1828" s="692" t="s">
        <v>79</v>
      </c>
      <c r="M1828" s="692" t="s">
        <v>79</v>
      </c>
      <c r="N1828" s="692"/>
      <c r="O1828" s="701" t="s">
        <v>79</v>
      </c>
      <c r="P1828" s="701"/>
      <c r="Q1828" s="1819"/>
      <c r="R1828" s="1686"/>
      <c r="S1828" s="1532"/>
      <c r="T1828" s="1532"/>
      <c r="U1828" s="1532"/>
      <c r="V1828" s="1532"/>
      <c r="W1828" s="1532"/>
      <c r="X1828" s="1532"/>
      <c r="Y1828" s="1532"/>
      <c r="Z1828" s="1532"/>
      <c r="AA1828" s="1532"/>
      <c r="AB1828" s="1532"/>
    </row>
    <row r="1829">
      <c r="A1829" s="1714" t="s">
        <v>446</v>
      </c>
      <c r="B1829" s="692">
        <v>0.0</v>
      </c>
      <c r="C1829" s="692">
        <v>0.0</v>
      </c>
      <c r="D1829" s="692">
        <v>0.0</v>
      </c>
      <c r="E1829" s="692">
        <v>0.0</v>
      </c>
      <c r="F1829" s="692">
        <v>0.0</v>
      </c>
      <c r="G1829" s="692">
        <v>0.0</v>
      </c>
      <c r="H1829" s="693">
        <f t="shared" si="1285"/>
        <v>0</v>
      </c>
      <c r="I1829" s="701"/>
      <c r="J1829" s="647"/>
      <c r="K1829" s="1714" t="s">
        <v>446</v>
      </c>
      <c r="L1829" s="692">
        <v>0.0</v>
      </c>
      <c r="M1829" s="701">
        <f t="shared" ref="M1829:M1830" si="1286">(L1829-H1829)-R1829</f>
        <v>0</v>
      </c>
      <c r="N1829" s="692"/>
      <c r="O1829" s="701">
        <f t="shared" ref="O1829:O1830" si="1287">SUM(M1829,N1829)</f>
        <v>0</v>
      </c>
      <c r="P1829" s="701"/>
      <c r="Q1829" s="1686"/>
      <c r="R1829" s="1686"/>
      <c r="S1829" s="1532"/>
      <c r="T1829" s="1532"/>
      <c r="U1829" s="1532"/>
      <c r="V1829" s="1532"/>
      <c r="W1829" s="1532"/>
      <c r="X1829" s="1532"/>
      <c r="Y1829" s="1532"/>
      <c r="Z1829" s="1532"/>
      <c r="AA1829" s="1532"/>
      <c r="AB1829" s="1532"/>
    </row>
    <row r="1830">
      <c r="A1830" s="1814" t="s">
        <v>751</v>
      </c>
      <c r="B1830" s="692">
        <v>0.0</v>
      </c>
      <c r="C1830" s="692">
        <v>0.0</v>
      </c>
      <c r="D1830" s="692">
        <v>0.0</v>
      </c>
      <c r="E1830" s="692">
        <v>0.0</v>
      </c>
      <c r="F1830" s="692">
        <v>0.0</v>
      </c>
      <c r="G1830" s="692">
        <v>0.0</v>
      </c>
      <c r="H1830" s="693">
        <f t="shared" ref="H1830:H1831" si="1288">sum(B1830:G1830)</f>
        <v>0</v>
      </c>
      <c r="I1830" s="701"/>
      <c r="J1830" s="647"/>
      <c r="K1830" s="1814" t="s">
        <v>751</v>
      </c>
      <c r="L1830" s="692">
        <v>0.0</v>
      </c>
      <c r="M1830" s="701">
        <f t="shared" si="1286"/>
        <v>0</v>
      </c>
      <c r="N1830" s="692"/>
      <c r="O1830" s="701">
        <f t="shared" si="1287"/>
        <v>0</v>
      </c>
      <c r="P1830" s="701"/>
      <c r="Q1830" s="1819"/>
      <c r="R1830" s="1686"/>
      <c r="S1830" s="1532"/>
      <c r="T1830" s="1532"/>
      <c r="U1830" s="1532"/>
      <c r="V1830" s="1532"/>
      <c r="W1830" s="1532"/>
      <c r="X1830" s="1532"/>
      <c r="Y1830" s="1532"/>
      <c r="Z1830" s="1532"/>
      <c r="AA1830" s="1532"/>
      <c r="AB1830" s="1532"/>
    </row>
    <row r="1831">
      <c r="A1831" s="1714" t="s">
        <v>80</v>
      </c>
      <c r="B1831" s="692">
        <v>0.0</v>
      </c>
      <c r="C1831" s="692">
        <v>0.0</v>
      </c>
      <c r="D1831" s="692">
        <v>0.0</v>
      </c>
      <c r="E1831" s="692">
        <v>0.0</v>
      </c>
      <c r="F1831" s="692">
        <v>0.0</v>
      </c>
      <c r="G1831" s="692">
        <v>0.0</v>
      </c>
      <c r="H1831" s="693">
        <f t="shared" si="1288"/>
        <v>0</v>
      </c>
      <c r="I1831" s="701"/>
      <c r="J1831" s="647"/>
      <c r="K1831" s="1714" t="s">
        <v>80</v>
      </c>
      <c r="L1831" s="692">
        <v>0.0</v>
      </c>
      <c r="M1831" s="701">
        <f>(L1831-H1831)</f>
        <v>0</v>
      </c>
      <c r="N1831" s="692"/>
      <c r="O1831" s="701">
        <f>sum(M1831,N1831)</f>
        <v>0</v>
      </c>
      <c r="P1831" s="701"/>
      <c r="Q1831" s="1686"/>
      <c r="R1831" s="1686"/>
      <c r="S1831" s="1532"/>
      <c r="T1831" s="1532"/>
      <c r="U1831" s="1532"/>
      <c r="V1831" s="1532"/>
      <c r="W1831" s="1532"/>
      <c r="X1831" s="1532"/>
      <c r="Y1831" s="1532"/>
      <c r="Z1831" s="1532"/>
      <c r="AA1831" s="1532"/>
      <c r="AB1831" s="1532"/>
    </row>
    <row r="1832">
      <c r="A1832" s="1757"/>
      <c r="B1832" s="1561"/>
      <c r="C1832" s="1561"/>
      <c r="D1832" s="1561"/>
      <c r="E1832" s="1561"/>
      <c r="F1832" s="1561"/>
      <c r="G1832" s="1561"/>
      <c r="H1832" s="1561"/>
      <c r="I1832" s="1561"/>
      <c r="J1832" s="1812"/>
      <c r="K1832" s="1758"/>
      <c r="L1832" s="1561"/>
      <c r="M1832" s="1561"/>
      <c r="N1832" s="1758"/>
      <c r="O1832" s="1561"/>
      <c r="P1832" s="1758"/>
      <c r="Q1832" s="1758"/>
      <c r="R1832" s="1758"/>
      <c r="S1832" s="1532"/>
      <c r="T1832" s="1532"/>
      <c r="U1832" s="1532"/>
      <c r="V1832" s="1532"/>
      <c r="W1832" s="1532"/>
      <c r="X1832" s="1532"/>
      <c r="Y1832" s="1532"/>
      <c r="Z1832" s="1532"/>
      <c r="AA1832" s="1532"/>
      <c r="AB1832" s="1532"/>
    </row>
    <row r="1833">
      <c r="A1833" s="1774" t="s">
        <v>121</v>
      </c>
      <c r="B1833" s="1775">
        <f t="shared" ref="B1833:H1833" si="1289">SUM(B1686,B1692,B1698,B1704,B1710,B1716,B1722,B1728,B1735,B1741,B1747,B1753,B1759,B1765,B1771,B1777,B1784,B1790,B1796,B1802,B1808,B1814,B1820, B1826)</f>
        <v>83</v>
      </c>
      <c r="C1833" s="1775">
        <f t="shared" si="1289"/>
        <v>74</v>
      </c>
      <c r="D1833" s="1775">
        <f t="shared" si="1289"/>
        <v>109</v>
      </c>
      <c r="E1833" s="1775">
        <f t="shared" si="1289"/>
        <v>78</v>
      </c>
      <c r="F1833" s="1775">
        <f t="shared" si="1289"/>
        <v>70</v>
      </c>
      <c r="G1833" s="1775">
        <f t="shared" si="1289"/>
        <v>18</v>
      </c>
      <c r="H1833" s="1775">
        <f t="shared" si="1289"/>
        <v>432</v>
      </c>
      <c r="I1833" s="1574"/>
      <c r="J1833" s="1812"/>
      <c r="K1833" s="1775" t="s">
        <v>121</v>
      </c>
      <c r="L1833" s="1775">
        <f t="shared" ref="L1833:R1833" si="1290">SUM(L1686,L1692,L1698,L1704,L1710,L1716,L1722,L1728,L1735,L1741,L1747,L1753,L1759,L1765,L1771,L1777,L1784,L1790,L1796,L1802,L1808,L1814,L1820, L1826)</f>
        <v>815</v>
      </c>
      <c r="M1833" s="1775">
        <f t="shared" si="1290"/>
        <v>374</v>
      </c>
      <c r="N1833" s="1775">
        <f t="shared" si="1290"/>
        <v>410</v>
      </c>
      <c r="O1833" s="1775">
        <f t="shared" si="1290"/>
        <v>784</v>
      </c>
      <c r="P1833" s="1775">
        <f t="shared" si="1290"/>
        <v>0</v>
      </c>
      <c r="Q1833" s="1775">
        <f t="shared" si="1290"/>
        <v>0</v>
      </c>
      <c r="R1833" s="1775">
        <f t="shared" si="1290"/>
        <v>9</v>
      </c>
      <c r="S1833" s="1532"/>
      <c r="T1833" s="1532"/>
      <c r="U1833" s="1532"/>
      <c r="V1833" s="1532"/>
      <c r="W1833" s="1532"/>
      <c r="X1833" s="1532"/>
      <c r="Y1833" s="1532"/>
      <c r="Z1833" s="1532"/>
      <c r="AA1833" s="1532"/>
      <c r="AB1833" s="1532"/>
    </row>
    <row r="1834">
      <c r="A1834" s="1774" t="s">
        <v>77</v>
      </c>
      <c r="B1834" s="1775">
        <f t="shared" ref="B1834:H1834" si="1291">SUM(B1687,B1693,B1699,B1705,B1711,B1717,B1723,B1729,B1736,B1742,B1748,B1754,B1760,B1766,B1772,B1778,B1785,B1791,B1797,B1803,B1809,B1815,B1821, B1827)</f>
        <v>0</v>
      </c>
      <c r="C1834" s="1775">
        <f t="shared" si="1291"/>
        <v>3</v>
      </c>
      <c r="D1834" s="1775">
        <f t="shared" si="1291"/>
        <v>0</v>
      </c>
      <c r="E1834" s="1775">
        <f t="shared" si="1291"/>
        <v>1</v>
      </c>
      <c r="F1834" s="1775">
        <f t="shared" si="1291"/>
        <v>1</v>
      </c>
      <c r="G1834" s="1775">
        <f t="shared" si="1291"/>
        <v>1</v>
      </c>
      <c r="H1834" s="1775">
        <f t="shared" si="1291"/>
        <v>6</v>
      </c>
      <c r="I1834" s="1574"/>
      <c r="J1834" s="1812"/>
      <c r="K1834" s="1775" t="s">
        <v>77</v>
      </c>
      <c r="L1834" s="1775">
        <f t="shared" ref="L1834:R1834" si="1292">SUM(L1687,L1693,L1699,L1705,L1711,L1717,L1723,L1729,L1736,L1742,L1748,L1754,L1760,L1766,L1772,L1778,L1785,L1791,L1797,L1803,L1809,L1815,L1821, L1827)</f>
        <v>160</v>
      </c>
      <c r="M1834" s="1775">
        <f t="shared" si="1292"/>
        <v>35</v>
      </c>
      <c r="N1834" s="1775">
        <f t="shared" si="1292"/>
        <v>170</v>
      </c>
      <c r="O1834" s="1775">
        <f t="shared" si="1292"/>
        <v>205</v>
      </c>
      <c r="P1834" s="1775">
        <f t="shared" si="1292"/>
        <v>0</v>
      </c>
      <c r="Q1834" s="1775">
        <f t="shared" si="1292"/>
        <v>0</v>
      </c>
      <c r="R1834" s="1775">
        <f t="shared" si="1292"/>
        <v>2</v>
      </c>
      <c r="S1834" s="1532"/>
      <c r="T1834" s="1532"/>
      <c r="U1834" s="1532"/>
      <c r="V1834" s="1532"/>
      <c r="W1834" s="1532"/>
      <c r="X1834" s="1532"/>
      <c r="Y1834" s="1532"/>
      <c r="Z1834" s="1532"/>
      <c r="AA1834" s="1532"/>
      <c r="AB1834" s="1532"/>
    </row>
    <row r="1835">
      <c r="A1835" s="1774" t="s">
        <v>78</v>
      </c>
      <c r="B1835" s="1775">
        <f t="shared" ref="B1835:H1835" si="1293">SUM(B1688,B1694,B1700,B1706,B1712,B1718,B1724,B1730,B1737,B1743,B1749,B1755,B1761,B1767,B1773,B1779,B1786,B1792,B1798,B1804,B1810,B1816,B1822, B1828)</f>
        <v>21</v>
      </c>
      <c r="C1835" s="1775">
        <f t="shared" si="1293"/>
        <v>42</v>
      </c>
      <c r="D1835" s="1775">
        <f t="shared" si="1293"/>
        <v>27</v>
      </c>
      <c r="E1835" s="1775">
        <f t="shared" si="1293"/>
        <v>18</v>
      </c>
      <c r="F1835" s="1775">
        <f t="shared" si="1293"/>
        <v>5</v>
      </c>
      <c r="G1835" s="1775">
        <f t="shared" si="1293"/>
        <v>4</v>
      </c>
      <c r="H1835" s="1775">
        <f t="shared" si="1293"/>
        <v>117</v>
      </c>
      <c r="I1835" s="1574"/>
      <c r="J1835" s="1812"/>
      <c r="K1835" s="1775" t="s">
        <v>78</v>
      </c>
      <c r="L1835" s="1775">
        <f t="shared" ref="L1835:R1835" si="1294">SUM(L1688,L1694,L1700,L1706,L1712,L1718,L1724,L1730,L1737,L1743,L1749,L1755,L1761,L1767,L1773,L1779,L1786,L1792,L1798,L1804,L1810,L1816,L1822, L1828)</f>
        <v>0</v>
      </c>
      <c r="M1835" s="1775">
        <f t="shared" si="1294"/>
        <v>0</v>
      </c>
      <c r="N1835" s="1775">
        <f t="shared" si="1294"/>
        <v>0</v>
      </c>
      <c r="O1835" s="1775">
        <f t="shared" si="1294"/>
        <v>0</v>
      </c>
      <c r="P1835" s="1775">
        <f t="shared" si="1294"/>
        <v>0</v>
      </c>
      <c r="Q1835" s="1775">
        <f t="shared" si="1294"/>
        <v>0</v>
      </c>
      <c r="R1835" s="1775">
        <f t="shared" si="1294"/>
        <v>0</v>
      </c>
      <c r="S1835" s="1532"/>
      <c r="T1835" s="1532"/>
      <c r="U1835" s="1532"/>
      <c r="V1835" s="1532"/>
      <c r="W1835" s="1532"/>
      <c r="X1835" s="1532"/>
      <c r="Y1835" s="1532"/>
      <c r="Z1835" s="1532"/>
      <c r="AA1835" s="1532"/>
      <c r="AB1835" s="1532"/>
    </row>
    <row r="1836">
      <c r="A1836" s="1774" t="s">
        <v>446</v>
      </c>
      <c r="B1836" s="1775">
        <f t="shared" ref="B1836:H1836" si="1295">SUM(B1689,B1695,B1701,B1707,B1713,B1719,B1725,B1731,B1738,B1744,B1750,B1756,B1762,B1768,B1774,B1780,B1787,B1793,B1799,B1805,B1811,B1817,B1823, B1829)</f>
        <v>10</v>
      </c>
      <c r="C1836" s="1775">
        <f t="shared" si="1295"/>
        <v>11</v>
      </c>
      <c r="D1836" s="1775">
        <f t="shared" si="1295"/>
        <v>16</v>
      </c>
      <c r="E1836" s="1775">
        <f t="shared" si="1295"/>
        <v>4</v>
      </c>
      <c r="F1836" s="1775">
        <f t="shared" si="1295"/>
        <v>6</v>
      </c>
      <c r="G1836" s="1775">
        <f t="shared" si="1295"/>
        <v>3</v>
      </c>
      <c r="H1836" s="1775">
        <f t="shared" si="1295"/>
        <v>50</v>
      </c>
      <c r="I1836" s="1574"/>
      <c r="J1836" s="1812"/>
      <c r="K1836" s="1775" t="s">
        <v>446</v>
      </c>
      <c r="L1836" s="1775">
        <f t="shared" ref="L1836:R1836" si="1296">SUM(L1689,L1695,L1701,L1707,L1713,L1719,L1725,L1731,L1738,L1744,L1750,L1756,L1762,L1768,L1774,L1780,L1787,L1793,L1799,L1805,L1811,L1817,L1823, L1829)</f>
        <v>94</v>
      </c>
      <c r="M1836" s="1775">
        <f t="shared" si="1296"/>
        <v>43</v>
      </c>
      <c r="N1836" s="1775">
        <f t="shared" si="1296"/>
        <v>77</v>
      </c>
      <c r="O1836" s="1775">
        <f t="shared" si="1296"/>
        <v>116</v>
      </c>
      <c r="P1836" s="1775">
        <f t="shared" si="1296"/>
        <v>0</v>
      </c>
      <c r="Q1836" s="1775">
        <f t="shared" si="1296"/>
        <v>0</v>
      </c>
      <c r="R1836" s="1775">
        <f t="shared" si="1296"/>
        <v>1</v>
      </c>
      <c r="S1836" s="1532"/>
      <c r="T1836" s="1532"/>
      <c r="U1836" s="1532"/>
      <c r="V1836" s="1532"/>
      <c r="W1836" s="1532"/>
      <c r="X1836" s="1532"/>
      <c r="Y1836" s="1532"/>
      <c r="Z1836" s="1532"/>
      <c r="AA1836" s="1532"/>
      <c r="AB1836" s="1532"/>
    </row>
    <row r="1837">
      <c r="A1837" s="1821" t="s">
        <v>751</v>
      </c>
      <c r="B1837" s="1775">
        <f t="shared" ref="B1837:H1837" si="1297">SUM(B1690,B1696,B1702,B1708,B1714,B1720,B1726,B1732,B1739,B1745,B1751,B1757,B1763,B1769,B1775,B1781,B1788,B1794,B1800,B1806,B1812,B1818,B1824, B1830)</f>
        <v>16</v>
      </c>
      <c r="C1837" s="1775">
        <f t="shared" si="1297"/>
        <v>13</v>
      </c>
      <c r="D1837" s="1775">
        <f t="shared" si="1297"/>
        <v>7</v>
      </c>
      <c r="E1837" s="1775">
        <f t="shared" si="1297"/>
        <v>5</v>
      </c>
      <c r="F1837" s="1775">
        <f t="shared" si="1297"/>
        <v>4</v>
      </c>
      <c r="G1837" s="1775">
        <f t="shared" si="1297"/>
        <v>4</v>
      </c>
      <c r="H1837" s="1775">
        <f t="shared" si="1297"/>
        <v>49</v>
      </c>
      <c r="I1837" s="1574"/>
      <c r="J1837" s="1812"/>
      <c r="K1837" s="1822" t="s">
        <v>751</v>
      </c>
      <c r="L1837" s="1775">
        <f t="shared" ref="L1837:R1837" si="1298">SUM(L1690,L1696,L1702,L1708,L1714,L1720,L1726,L1732,L1739,L1745,L1751,L1757,L1763,L1769,L1775,L1781,L1788,L1794,L1800,L1806,L1812,L1818,L1824, L1830)</f>
        <v>149</v>
      </c>
      <c r="M1837" s="1775">
        <f t="shared" si="1298"/>
        <v>100</v>
      </c>
      <c r="N1837" s="1775">
        <f t="shared" si="1298"/>
        <v>25</v>
      </c>
      <c r="O1837" s="1775">
        <f t="shared" si="1298"/>
        <v>125</v>
      </c>
      <c r="P1837" s="1775">
        <f t="shared" si="1298"/>
        <v>0</v>
      </c>
      <c r="Q1837" s="1775">
        <f t="shared" si="1298"/>
        <v>0</v>
      </c>
      <c r="R1837" s="1775">
        <f t="shared" si="1298"/>
        <v>0</v>
      </c>
      <c r="S1837" s="1532"/>
      <c r="T1837" s="1532"/>
      <c r="U1837" s="1532"/>
      <c r="V1837" s="1532"/>
      <c r="W1837" s="1532"/>
      <c r="X1837" s="1532"/>
      <c r="Y1837" s="1532"/>
      <c r="Z1837" s="1532"/>
      <c r="AA1837" s="1532"/>
      <c r="AB1837" s="1532"/>
    </row>
    <row r="1838">
      <c r="A1838" s="1774" t="s">
        <v>80</v>
      </c>
      <c r="B1838" s="1775">
        <f t="shared" ref="B1838:H1838" si="1299">SUM(B1691,B1697,B1703,B1709,B1715,B1721,B1727,B1733,B1740,B1746,B1752,B1758,B1764,B1770,B1776,B1782,B1789,B1795,B1801,B1807,B1813,B1819,B1825, B1831)</f>
        <v>6</v>
      </c>
      <c r="C1838" s="1775">
        <f t="shared" si="1299"/>
        <v>3</v>
      </c>
      <c r="D1838" s="1775">
        <f t="shared" si="1299"/>
        <v>2</v>
      </c>
      <c r="E1838" s="1775">
        <f t="shared" si="1299"/>
        <v>8</v>
      </c>
      <c r="F1838" s="1775">
        <f t="shared" si="1299"/>
        <v>7</v>
      </c>
      <c r="G1838" s="1775">
        <f t="shared" si="1299"/>
        <v>1</v>
      </c>
      <c r="H1838" s="1775">
        <f t="shared" si="1299"/>
        <v>27</v>
      </c>
      <c r="I1838" s="1574"/>
      <c r="J1838" s="1812"/>
      <c r="K1838" s="1775" t="s">
        <v>80</v>
      </c>
      <c r="L1838" s="1775">
        <f t="shared" ref="L1838:R1838" si="1300">SUM(L1691,L1697,L1703,L1709,L1715,L1721,L1727,L1733,L1740,L1746,L1752,L1758,L1764,L1770,L1776,L1782,L1789,L1795,L1801,L1807,L1813,L1819,L1825, L1831)</f>
        <v>391</v>
      </c>
      <c r="M1838" s="1775">
        <f t="shared" si="1300"/>
        <v>364</v>
      </c>
      <c r="N1838" s="1775">
        <f t="shared" si="1300"/>
        <v>70</v>
      </c>
      <c r="O1838" s="1775">
        <f t="shared" si="1300"/>
        <v>434</v>
      </c>
      <c r="P1838" s="1775">
        <f t="shared" si="1300"/>
        <v>0</v>
      </c>
      <c r="Q1838" s="1775">
        <f t="shared" si="1300"/>
        <v>0</v>
      </c>
      <c r="R1838" s="1775">
        <f t="shared" si="1300"/>
        <v>0</v>
      </c>
      <c r="S1838" s="1532"/>
      <c r="T1838" s="1532"/>
      <c r="U1838" s="1532"/>
      <c r="V1838" s="1532"/>
      <c r="W1838" s="1532"/>
      <c r="X1838" s="1532"/>
      <c r="Y1838" s="1532"/>
      <c r="Z1838" s="1532"/>
      <c r="AA1838" s="1532"/>
      <c r="AB1838" s="1532"/>
    </row>
    <row r="1839">
      <c r="A1839" s="1757" t="s">
        <v>9</v>
      </c>
      <c r="B1839" s="1758">
        <f t="shared" ref="B1839:H1839" si="1301">SUM(B1833:B1837)</f>
        <v>130</v>
      </c>
      <c r="C1839" s="1758">
        <f t="shared" si="1301"/>
        <v>143</v>
      </c>
      <c r="D1839" s="1758">
        <f t="shared" si="1301"/>
        <v>159</v>
      </c>
      <c r="E1839" s="1758">
        <f t="shared" si="1301"/>
        <v>106</v>
      </c>
      <c r="F1839" s="1758">
        <f t="shared" si="1301"/>
        <v>86</v>
      </c>
      <c r="G1839" s="1758">
        <f t="shared" si="1301"/>
        <v>30</v>
      </c>
      <c r="H1839" s="1758">
        <f t="shared" si="1301"/>
        <v>654</v>
      </c>
      <c r="I1839" s="1561"/>
      <c r="J1839" s="1532"/>
      <c r="K1839" s="1758" t="s">
        <v>9</v>
      </c>
      <c r="L1839" s="1758">
        <f t="shared" ref="L1839:R1839" si="1302">SUM(L1833:L1837)</f>
        <v>1218</v>
      </c>
      <c r="M1839" s="1758">
        <f t="shared" si="1302"/>
        <v>552</v>
      </c>
      <c r="N1839" s="1758">
        <f t="shared" si="1302"/>
        <v>682</v>
      </c>
      <c r="O1839" s="1758">
        <f t="shared" si="1302"/>
        <v>1230</v>
      </c>
      <c r="P1839" s="1758">
        <f t="shared" si="1302"/>
        <v>0</v>
      </c>
      <c r="Q1839" s="1758">
        <f t="shared" si="1302"/>
        <v>0</v>
      </c>
      <c r="R1839" s="1758">
        <f t="shared" si="1302"/>
        <v>12</v>
      </c>
      <c r="S1839" s="1532"/>
      <c r="T1839" s="1532"/>
      <c r="U1839" s="1532"/>
      <c r="V1839" s="1532"/>
      <c r="W1839" s="1532"/>
      <c r="X1839" s="1532"/>
      <c r="Y1839" s="1532"/>
      <c r="Z1839" s="1532"/>
      <c r="AA1839" s="1532"/>
      <c r="AB1839" s="1532"/>
    </row>
    <row r="1840">
      <c r="A1840" s="1576"/>
      <c r="B1840" s="1576"/>
      <c r="C1840" s="1576"/>
      <c r="D1840" s="1576"/>
      <c r="E1840" s="1576"/>
      <c r="F1840" s="1576"/>
      <c r="G1840" s="1576"/>
      <c r="H1840" s="1576"/>
      <c r="I1840" s="1575"/>
      <c r="J1840" s="1532"/>
      <c r="K1840" s="1575"/>
      <c r="L1840" s="1575"/>
      <c r="M1840" s="1575"/>
      <c r="N1840" s="1575"/>
      <c r="O1840" s="1575"/>
      <c r="P1840" s="1575"/>
      <c r="Q1840" s="1532"/>
      <c r="R1840" s="1532"/>
      <c r="S1840" s="1532"/>
      <c r="T1840" s="1532"/>
      <c r="U1840" s="1532"/>
      <c r="V1840" s="1532"/>
      <c r="W1840" s="1532"/>
      <c r="X1840" s="1532"/>
      <c r="Y1840" s="1532"/>
      <c r="Z1840" s="1532"/>
      <c r="AA1840" s="1532"/>
      <c r="AB1840" s="1532"/>
    </row>
    <row r="1841">
      <c r="A1841" s="1757" t="s">
        <v>123</v>
      </c>
      <c r="B1841" s="1758" t="s">
        <v>2</v>
      </c>
      <c r="C1841" s="1788" t="s">
        <v>3</v>
      </c>
      <c r="D1841" s="1788" t="s">
        <v>4</v>
      </c>
      <c r="E1841" s="1788" t="s">
        <v>5</v>
      </c>
      <c r="F1841" s="1788" t="s">
        <v>6</v>
      </c>
      <c r="G1841" s="1788" t="s">
        <v>7</v>
      </c>
      <c r="H1841" s="1788" t="s">
        <v>9</v>
      </c>
      <c r="I1841" s="1575"/>
      <c r="J1841" s="1532"/>
      <c r="K1841" s="1575"/>
      <c r="L1841" s="1575"/>
      <c r="M1841" s="1575"/>
      <c r="N1841" s="1575"/>
      <c r="O1841" s="1575"/>
      <c r="P1841" s="1575"/>
      <c r="Q1841" s="1532"/>
      <c r="R1841" s="1532"/>
      <c r="S1841" s="1532"/>
      <c r="T1841" s="1532"/>
      <c r="U1841" s="1532"/>
      <c r="V1841" s="1532"/>
      <c r="W1841" s="1532"/>
      <c r="X1841" s="1532"/>
      <c r="Y1841" s="1532"/>
      <c r="Z1841" s="1532"/>
      <c r="AA1841" s="1532"/>
      <c r="AB1841" s="1532"/>
    </row>
    <row r="1842">
      <c r="A1842" s="1714" t="s">
        <v>124</v>
      </c>
      <c r="B1842" s="701">
        <f t="shared" ref="B1842:G1842" si="1303">sum(B1834:B1835)</f>
        <v>21</v>
      </c>
      <c r="C1842" s="701">
        <f t="shared" si="1303"/>
        <v>45</v>
      </c>
      <c r="D1842" s="701">
        <f t="shared" si="1303"/>
        <v>27</v>
      </c>
      <c r="E1842" s="701">
        <f t="shared" si="1303"/>
        <v>19</v>
      </c>
      <c r="F1842" s="701">
        <f t="shared" si="1303"/>
        <v>6</v>
      </c>
      <c r="G1842" s="701">
        <f t="shared" si="1303"/>
        <v>5</v>
      </c>
      <c r="H1842" s="693">
        <f t="shared" ref="H1842:H1846" si="1305">SUM(B1842:G1842)</f>
        <v>123</v>
      </c>
      <c r="I1842" s="1575"/>
      <c r="J1842" s="1532"/>
      <c r="K1842" s="1575"/>
      <c r="L1842" s="1575"/>
      <c r="M1842" s="1575"/>
      <c r="N1842" s="1575"/>
      <c r="O1842" s="1575"/>
      <c r="P1842" s="1575"/>
      <c r="Q1842" s="1532"/>
      <c r="R1842" s="1532"/>
      <c r="S1842" s="1532"/>
      <c r="T1842" s="1532"/>
      <c r="U1842" s="1532"/>
      <c r="V1842" s="1532"/>
      <c r="W1842" s="1532"/>
      <c r="X1842" s="1532"/>
      <c r="Y1842" s="1532"/>
      <c r="Z1842" s="1532"/>
      <c r="AA1842" s="1532"/>
      <c r="AB1842" s="1532"/>
    </row>
    <row r="1843">
      <c r="A1843" s="591" t="s">
        <v>126</v>
      </c>
      <c r="B1843" s="1777">
        <f t="shared" ref="B1843:G1843" si="1304">(B1842*10.01)</f>
        <v>210.21</v>
      </c>
      <c r="C1843" s="1777">
        <f t="shared" si="1304"/>
        <v>450.45</v>
      </c>
      <c r="D1843" s="1777">
        <f t="shared" si="1304"/>
        <v>270.27</v>
      </c>
      <c r="E1843" s="1777">
        <f t="shared" si="1304"/>
        <v>190.19</v>
      </c>
      <c r="F1843" s="1777">
        <f t="shared" si="1304"/>
        <v>60.06</v>
      </c>
      <c r="G1843" s="1777">
        <f t="shared" si="1304"/>
        <v>50.05</v>
      </c>
      <c r="H1843" s="693">
        <f t="shared" si="1305"/>
        <v>1231.23</v>
      </c>
      <c r="I1843" s="1580"/>
      <c r="J1843" s="1582"/>
      <c r="K1843" s="1581"/>
      <c r="L1843" s="1581"/>
      <c r="M1843" s="1581"/>
      <c r="N1843" s="1581"/>
      <c r="O1843" s="1581"/>
      <c r="P1843" s="1581"/>
      <c r="Q1843" s="1582"/>
      <c r="R1843" s="1582"/>
      <c r="S1843" s="1582"/>
      <c r="T1843" s="1582"/>
      <c r="U1843" s="1582"/>
      <c r="V1843" s="1582"/>
      <c r="W1843" s="1582"/>
      <c r="X1843" s="1582"/>
      <c r="Y1843" s="1582"/>
      <c r="Z1843" s="1582"/>
      <c r="AA1843" s="1582"/>
      <c r="AB1843" s="1582"/>
    </row>
    <row r="1844">
      <c r="A1844" s="1714" t="s">
        <v>127</v>
      </c>
      <c r="B1844" s="701">
        <f t="shared" ref="B1844:G1844" si="1306">B1838</f>
        <v>6</v>
      </c>
      <c r="C1844" s="701">
        <f t="shared" si="1306"/>
        <v>3</v>
      </c>
      <c r="D1844" s="701">
        <f t="shared" si="1306"/>
        <v>2</v>
      </c>
      <c r="E1844" s="701">
        <f t="shared" si="1306"/>
        <v>8</v>
      </c>
      <c r="F1844" s="701">
        <f t="shared" si="1306"/>
        <v>7</v>
      </c>
      <c r="G1844" s="701">
        <f t="shared" si="1306"/>
        <v>1</v>
      </c>
      <c r="H1844" s="693">
        <f t="shared" si="1305"/>
        <v>27</v>
      </c>
      <c r="I1844" s="1580"/>
      <c r="J1844" s="1582"/>
      <c r="K1844" s="1581"/>
      <c r="L1844" s="1581"/>
      <c r="M1844" s="1581"/>
      <c r="N1844" s="1581"/>
      <c r="O1844" s="1581"/>
      <c r="P1844" s="1581"/>
      <c r="Q1844" s="1582"/>
      <c r="R1844" s="1582"/>
      <c r="S1844" s="1582"/>
      <c r="T1844" s="1582"/>
      <c r="U1844" s="1582"/>
      <c r="V1844" s="1582"/>
      <c r="W1844" s="1582"/>
      <c r="X1844" s="1582"/>
      <c r="Y1844" s="1582"/>
      <c r="Z1844" s="1582"/>
      <c r="AA1844" s="1582"/>
      <c r="AB1844" s="1582"/>
    </row>
    <row r="1845">
      <c r="A1845" s="1714" t="s">
        <v>126</v>
      </c>
      <c r="B1845" s="1779">
        <f t="shared" ref="B1845:G1845" si="1307">(B1844*5)</f>
        <v>30</v>
      </c>
      <c r="C1845" s="1779">
        <f t="shared" si="1307"/>
        <v>15</v>
      </c>
      <c r="D1845" s="1779">
        <f t="shared" si="1307"/>
        <v>10</v>
      </c>
      <c r="E1845" s="1779">
        <f t="shared" si="1307"/>
        <v>40</v>
      </c>
      <c r="F1845" s="1779">
        <f t="shared" si="1307"/>
        <v>35</v>
      </c>
      <c r="G1845" s="1779">
        <f t="shared" si="1307"/>
        <v>5</v>
      </c>
      <c r="H1845" s="693">
        <f t="shared" si="1305"/>
        <v>135</v>
      </c>
      <c r="I1845" s="1580"/>
      <c r="J1845" s="1582"/>
      <c r="K1845" s="1581"/>
      <c r="L1845" s="1581"/>
      <c r="M1845" s="1581"/>
      <c r="N1845" s="1581"/>
      <c r="O1845" s="1581"/>
      <c r="P1845" s="1581"/>
      <c r="Q1845" s="1582"/>
      <c r="R1845" s="1582"/>
      <c r="S1845" s="1582"/>
      <c r="T1845" s="1582"/>
      <c r="U1845" s="1582"/>
      <c r="V1845" s="1582"/>
      <c r="W1845" s="1582"/>
      <c r="X1845" s="1582"/>
      <c r="Y1845" s="1582"/>
      <c r="Z1845" s="1582"/>
      <c r="AA1845" s="1582"/>
      <c r="AB1845" s="1582"/>
    </row>
    <row r="1846">
      <c r="A1846" s="1757" t="s">
        <v>9</v>
      </c>
      <c r="B1846" s="1780">
        <f t="shared" ref="B1846:G1846" si="1308">SUM(B1843,B1845)</f>
        <v>240.21</v>
      </c>
      <c r="C1846" s="1780">
        <f t="shared" si="1308"/>
        <v>465.45</v>
      </c>
      <c r="D1846" s="1780">
        <f t="shared" si="1308"/>
        <v>280.27</v>
      </c>
      <c r="E1846" s="1780">
        <f t="shared" si="1308"/>
        <v>230.19</v>
      </c>
      <c r="F1846" s="1780">
        <f t="shared" si="1308"/>
        <v>95.06</v>
      </c>
      <c r="G1846" s="1780">
        <f t="shared" si="1308"/>
        <v>55.05</v>
      </c>
      <c r="H1846" s="1780">
        <f t="shared" si="1305"/>
        <v>1366.23</v>
      </c>
      <c r="I1846" s="1580"/>
      <c r="J1846" s="1582"/>
      <c r="K1846" s="1581"/>
      <c r="L1846" s="1581"/>
      <c r="M1846" s="1581"/>
      <c r="N1846" s="1581"/>
      <c r="O1846" s="1581"/>
      <c r="P1846" s="1581"/>
      <c r="Q1846" s="1582"/>
      <c r="R1846" s="1582"/>
      <c r="S1846" s="1582"/>
      <c r="T1846" s="1582"/>
      <c r="U1846" s="1582"/>
      <c r="V1846" s="1582"/>
      <c r="W1846" s="1582"/>
      <c r="X1846" s="1582"/>
      <c r="Y1846" s="1582"/>
      <c r="Z1846" s="1582"/>
      <c r="AA1846" s="1582"/>
      <c r="AB1846" s="1582"/>
    </row>
    <row r="1847">
      <c r="A1847" s="1581"/>
      <c r="B1847" s="1580"/>
      <c r="C1847" s="1580"/>
      <c r="D1847" s="1580"/>
      <c r="E1847" s="1580"/>
      <c r="F1847" s="1580"/>
      <c r="G1847" s="1586"/>
      <c r="H1847" s="1587"/>
      <c r="I1847" s="1580"/>
      <c r="J1847" s="1582"/>
      <c r="K1847" s="1581"/>
      <c r="L1847" s="1581"/>
      <c r="M1847" s="1581"/>
      <c r="N1847" s="1581"/>
      <c r="O1847" s="1581"/>
      <c r="P1847" s="1581"/>
      <c r="Q1847" s="1582"/>
      <c r="R1847" s="1582"/>
      <c r="S1847" s="1582"/>
      <c r="T1847" s="1582"/>
      <c r="U1847" s="1582"/>
      <c r="V1847" s="1582"/>
      <c r="W1847" s="1582"/>
      <c r="X1847" s="1582"/>
      <c r="Y1847" s="1582"/>
      <c r="Z1847" s="1582"/>
      <c r="AA1847" s="1582"/>
      <c r="AB1847" s="1582"/>
    </row>
    <row r="1848">
      <c r="A1848" s="1581"/>
      <c r="B1848" s="1580"/>
      <c r="C1848" s="1580"/>
      <c r="D1848" s="1580"/>
      <c r="E1848" s="1580"/>
      <c r="F1848" s="1589"/>
      <c r="G1848" s="1781" t="s">
        <v>35</v>
      </c>
      <c r="H1848" s="1782" t="s">
        <v>36</v>
      </c>
      <c r="I1848" s="1580"/>
      <c r="J1848" s="1582"/>
      <c r="K1848" s="1581"/>
      <c r="L1848" s="1581"/>
      <c r="M1848" s="1581"/>
      <c r="N1848" s="1581"/>
      <c r="O1848" s="1581"/>
      <c r="P1848" s="1581"/>
      <c r="Q1848" s="1582"/>
      <c r="R1848" s="1582"/>
      <c r="S1848" s="1582"/>
      <c r="T1848" s="1582"/>
      <c r="U1848" s="1582"/>
      <c r="V1848" s="1582"/>
      <c r="W1848" s="1582"/>
      <c r="X1848" s="1582"/>
      <c r="Y1848" s="1582"/>
      <c r="Z1848" s="1582"/>
      <c r="AA1848" s="1582"/>
      <c r="AB1848" s="1582"/>
    </row>
    <row r="1849">
      <c r="A1849" s="1581"/>
      <c r="B1849" s="1580"/>
      <c r="C1849" s="1580"/>
      <c r="D1849" s="1580"/>
      <c r="E1849" s="1580"/>
      <c r="F1849" s="1589"/>
      <c r="G1849" s="1784" t="s">
        <v>806</v>
      </c>
      <c r="H1849" s="692">
        <v>553.0</v>
      </c>
      <c r="I1849" s="1580"/>
      <c r="J1849" s="1582"/>
      <c r="K1849" s="1581"/>
      <c r="L1849" s="1581"/>
      <c r="M1849" s="1581"/>
      <c r="N1849" s="1581"/>
      <c r="O1849" s="1581"/>
      <c r="P1849" s="1581"/>
      <c r="Q1849" s="1582"/>
      <c r="R1849" s="1582"/>
      <c r="S1849" s="1582"/>
      <c r="T1849" s="1582"/>
      <c r="U1849" s="1582"/>
      <c r="V1849" s="1582"/>
      <c r="W1849" s="1582"/>
      <c r="X1849" s="1582"/>
      <c r="Y1849" s="1582"/>
      <c r="Z1849" s="1582"/>
      <c r="AA1849" s="1582"/>
      <c r="AB1849" s="1582"/>
    </row>
    <row r="1850">
      <c r="A1850" s="1581"/>
      <c r="B1850" s="1580"/>
      <c r="C1850" s="1580"/>
      <c r="D1850" s="1580"/>
      <c r="E1850" s="1580"/>
      <c r="F1850" s="1589"/>
      <c r="G1850" s="1881" t="s">
        <v>807</v>
      </c>
      <c r="H1850" s="693">
        <f t="shared" ref="H1850:H1851" si="1309">H1258</f>
        <v>759</v>
      </c>
      <c r="I1850" s="1580"/>
      <c r="J1850" s="1582"/>
      <c r="K1850" s="1581"/>
      <c r="L1850" s="1581"/>
      <c r="M1850" s="1581"/>
      <c r="N1850" s="1581"/>
      <c r="O1850" s="1581"/>
      <c r="P1850" s="1581"/>
      <c r="Q1850" s="1582"/>
      <c r="R1850" s="1582"/>
      <c r="S1850" s="1582"/>
      <c r="T1850" s="1582"/>
      <c r="U1850" s="1582"/>
      <c r="V1850" s="1582"/>
      <c r="W1850" s="1582"/>
      <c r="X1850" s="1582"/>
      <c r="Y1850" s="1582"/>
      <c r="Z1850" s="1582"/>
      <c r="AA1850" s="1582"/>
      <c r="AB1850" s="1582"/>
    </row>
    <row r="1851">
      <c r="A1851" s="1581"/>
      <c r="B1851" s="1580"/>
      <c r="C1851" s="1580"/>
      <c r="D1851" s="1580"/>
      <c r="E1851" s="1580"/>
      <c r="F1851" s="1589"/>
      <c r="G1851" s="1881" t="s">
        <v>855</v>
      </c>
      <c r="H1851" s="693">
        <f t="shared" si="1309"/>
        <v>675</v>
      </c>
      <c r="I1851" s="1580"/>
      <c r="J1851" s="1582"/>
      <c r="K1851" s="1581"/>
      <c r="L1851" s="1581"/>
      <c r="M1851" s="1581"/>
      <c r="N1851" s="1581"/>
      <c r="O1851" s="1581"/>
      <c r="P1851" s="1581"/>
      <c r="Q1851" s="1582"/>
      <c r="R1851" s="1582"/>
      <c r="S1851" s="1582"/>
      <c r="T1851" s="1582"/>
      <c r="U1851" s="1582"/>
      <c r="V1851" s="1582"/>
      <c r="W1851" s="1582"/>
      <c r="X1851" s="1582"/>
      <c r="Y1851" s="1582"/>
      <c r="Z1851" s="1582"/>
      <c r="AA1851" s="1582"/>
      <c r="AB1851" s="1582"/>
    </row>
    <row r="1852">
      <c r="A1852" s="1581"/>
      <c r="B1852" s="1580"/>
      <c r="C1852" s="1580"/>
      <c r="D1852" s="1580"/>
      <c r="E1852" s="1580"/>
      <c r="F1852" s="1589"/>
      <c r="G1852" s="1881" t="s">
        <v>880</v>
      </c>
      <c r="H1852" s="693">
        <f>H1839</f>
        <v>654</v>
      </c>
      <c r="I1852" s="1580"/>
      <c r="J1852" s="1582"/>
      <c r="K1852" s="1581"/>
      <c r="L1852" s="1581"/>
      <c r="M1852" s="1581"/>
      <c r="N1852" s="1581"/>
      <c r="O1852" s="1581"/>
      <c r="P1852" s="1581"/>
      <c r="Q1852" s="1582"/>
      <c r="R1852" s="1582"/>
      <c r="S1852" s="1582"/>
      <c r="T1852" s="1582"/>
      <c r="U1852" s="1582"/>
      <c r="V1852" s="1582"/>
      <c r="W1852" s="1582"/>
      <c r="X1852" s="1582"/>
      <c r="Y1852" s="1582"/>
      <c r="Z1852" s="1582"/>
      <c r="AA1852" s="1582"/>
      <c r="AB1852" s="1582"/>
    </row>
    <row r="1853">
      <c r="A1853" s="1581"/>
      <c r="B1853" s="1580"/>
      <c r="C1853" s="1580"/>
      <c r="D1853" s="1580"/>
      <c r="E1853" s="1580"/>
      <c r="F1853" s="1589"/>
      <c r="G1853" s="1781" t="s">
        <v>9</v>
      </c>
      <c r="H1853" s="1758">
        <f>SUM(H1849:H1852)</f>
        <v>2641</v>
      </c>
      <c r="I1853" s="1580"/>
      <c r="J1853" s="1582"/>
      <c r="K1853" s="1581"/>
      <c r="L1853" s="1581"/>
      <c r="M1853" s="1581"/>
      <c r="N1853" s="1581"/>
      <c r="O1853" s="1581"/>
      <c r="P1853" s="1581"/>
      <c r="Q1853" s="1582"/>
      <c r="R1853" s="1582"/>
      <c r="S1853" s="1582"/>
      <c r="T1853" s="1582"/>
      <c r="U1853" s="1582"/>
      <c r="V1853" s="1582"/>
      <c r="W1853" s="1582"/>
      <c r="X1853" s="1582"/>
      <c r="Y1853" s="1582"/>
      <c r="Z1853" s="1582"/>
      <c r="AA1853" s="1582"/>
      <c r="AB1853" s="1582"/>
    </row>
    <row r="1854">
      <c r="A1854" s="1581"/>
      <c r="B1854" s="1580"/>
      <c r="C1854" s="1580"/>
      <c r="D1854" s="1580"/>
      <c r="E1854" s="1580"/>
      <c r="F1854" s="1580"/>
      <c r="G1854" s="1586"/>
      <c r="H1854" s="1587"/>
      <c r="I1854" s="1582"/>
      <c r="J1854" s="1582"/>
      <c r="K1854" s="1581"/>
      <c r="L1854" s="1581"/>
      <c r="M1854" s="1581"/>
      <c r="N1854" s="1581"/>
      <c r="O1854" s="1912"/>
      <c r="P1854" s="1581"/>
      <c r="Q1854" s="1582"/>
      <c r="R1854" s="1582"/>
      <c r="S1854" s="1582"/>
      <c r="T1854" s="1582"/>
      <c r="U1854" s="1582"/>
      <c r="V1854" s="1582"/>
      <c r="W1854" s="1582"/>
      <c r="X1854" s="1582"/>
      <c r="Y1854" s="1582"/>
      <c r="Z1854" s="1582"/>
      <c r="AA1854" s="1582"/>
      <c r="AB1854" s="1582"/>
    </row>
    <row r="1855">
      <c r="A1855" s="1581"/>
      <c r="B1855" s="1580"/>
      <c r="C1855" s="1580"/>
      <c r="D1855" s="1580"/>
      <c r="E1855" s="1580"/>
      <c r="F1855" s="1589"/>
      <c r="G1855" s="1781" t="s">
        <v>131</v>
      </c>
      <c r="H1855" s="1758">
        <f>(4000-H1853)</f>
        <v>1359</v>
      </c>
      <c r="I1855" s="1582"/>
      <c r="J1855" s="1582"/>
      <c r="K1855" s="1581"/>
      <c r="L1855" s="1581"/>
      <c r="M1855" s="1581"/>
      <c r="N1855" s="1581"/>
      <c r="O1855" s="1581"/>
      <c r="P1855" s="1581"/>
      <c r="Q1855" s="1582"/>
      <c r="R1855" s="1582"/>
      <c r="S1855" s="1582"/>
      <c r="T1855" s="1582"/>
      <c r="U1855" s="1582"/>
      <c r="V1855" s="1582"/>
      <c r="W1855" s="1582"/>
      <c r="X1855" s="1582"/>
      <c r="Y1855" s="1582"/>
      <c r="Z1855" s="1582"/>
      <c r="AA1855" s="1582"/>
      <c r="AB1855" s="1582"/>
    </row>
    <row r="1856">
      <c r="A1856" s="1645"/>
      <c r="B1856" s="1645"/>
      <c r="C1856" s="1645"/>
      <c r="D1856" s="1645"/>
      <c r="E1856" s="1883"/>
      <c r="F1856" s="1913"/>
      <c r="G1856" s="1913"/>
      <c r="H1856" s="1913"/>
      <c r="I1856" s="1913"/>
      <c r="J1856" s="1582"/>
      <c r="K1856" s="1645"/>
      <c r="L1856" s="1645"/>
      <c r="M1856" s="1645"/>
      <c r="N1856" s="1645"/>
      <c r="O1856" s="1645"/>
      <c r="P1856" s="1645"/>
      <c r="Q1856" s="1645"/>
      <c r="R1856" s="1645"/>
      <c r="S1856" s="1582"/>
      <c r="T1856" s="1582"/>
      <c r="U1856" s="1582"/>
      <c r="V1856" s="1582"/>
      <c r="W1856" s="1582"/>
      <c r="X1856" s="1582"/>
      <c r="Y1856" s="1582"/>
      <c r="Z1856" s="1582"/>
      <c r="AA1856" s="1582"/>
      <c r="AB1856" s="1582"/>
    </row>
    <row r="1857">
      <c r="A1857" s="1754" t="s">
        <v>875</v>
      </c>
      <c r="B1857" s="1755">
        <v>22.0</v>
      </c>
      <c r="C1857" s="1755">
        <v>23.0</v>
      </c>
      <c r="D1857" s="1755">
        <v>24.0</v>
      </c>
      <c r="E1857" s="1755">
        <v>25.0</v>
      </c>
      <c r="F1857" s="1755">
        <v>26.0</v>
      </c>
      <c r="G1857" s="1755">
        <v>27.0</v>
      </c>
      <c r="H1857" s="1530"/>
      <c r="I1857" s="1530"/>
      <c r="J1857" s="1812"/>
      <c r="K1857" s="1754" t="s">
        <v>875</v>
      </c>
      <c r="L1857" s="1755"/>
      <c r="M1857" s="1755"/>
      <c r="N1857" s="1755"/>
      <c r="O1857" s="1755"/>
      <c r="P1857" s="1755"/>
      <c r="Q1857" s="1755"/>
      <c r="R1857" s="1595"/>
      <c r="S1857" s="1532"/>
      <c r="T1857" s="1532"/>
      <c r="U1857" s="1532"/>
      <c r="V1857" s="1532"/>
      <c r="W1857" s="1532"/>
      <c r="X1857" s="1532"/>
      <c r="Y1857" s="1532"/>
      <c r="Z1857" s="1532"/>
      <c r="AA1857" s="1532"/>
      <c r="AB1857" s="1532"/>
    </row>
    <row r="1858">
      <c r="A1858" s="1756" t="s">
        <v>331</v>
      </c>
      <c r="B1858" s="693" t="s">
        <v>2</v>
      </c>
      <c r="C1858" s="693" t="s">
        <v>3</v>
      </c>
      <c r="D1858" s="693" t="s">
        <v>4</v>
      </c>
      <c r="E1858" s="693" t="s">
        <v>5</v>
      </c>
      <c r="F1858" s="693" t="s">
        <v>6</v>
      </c>
      <c r="G1858" s="693" t="s">
        <v>7</v>
      </c>
      <c r="H1858" s="693" t="s">
        <v>9</v>
      </c>
      <c r="I1858" s="693" t="s">
        <v>71</v>
      </c>
      <c r="J1858" s="1812"/>
      <c r="K1858" s="693" t="s">
        <v>331</v>
      </c>
      <c r="L1858" s="693" t="s">
        <v>72</v>
      </c>
      <c r="M1858" s="693" t="s">
        <v>13</v>
      </c>
      <c r="N1858" s="701" t="s">
        <v>73</v>
      </c>
      <c r="O1858" s="693" t="s">
        <v>13</v>
      </c>
      <c r="P1858" s="701" t="s">
        <v>74</v>
      </c>
      <c r="Q1858" s="701" t="s">
        <v>640</v>
      </c>
      <c r="R1858" s="1686" t="s">
        <v>592</v>
      </c>
      <c r="S1858" s="1532"/>
      <c r="T1858" s="1532"/>
      <c r="U1858" s="1532"/>
      <c r="V1858" s="1532"/>
      <c r="W1858" s="1532"/>
      <c r="X1858" s="1532"/>
      <c r="Y1858" s="1532"/>
      <c r="Z1858" s="1532"/>
      <c r="AA1858" s="1532"/>
      <c r="AB1858" s="1532"/>
    </row>
    <row r="1859">
      <c r="A1859" s="1757" t="s">
        <v>98</v>
      </c>
      <c r="B1859" s="1758">
        <f t="shared" ref="B1859:G1859" si="1310"> SUM(B1860:B1894)</f>
        <v>20</v>
      </c>
      <c r="C1859" s="1758">
        <f t="shared" si="1310"/>
        <v>37</v>
      </c>
      <c r="D1859" s="1758">
        <f t="shared" si="1310"/>
        <v>62</v>
      </c>
      <c r="E1859" s="1758">
        <f t="shared" si="1310"/>
        <v>30</v>
      </c>
      <c r="F1859" s="1758">
        <f t="shared" si="1310"/>
        <v>30</v>
      </c>
      <c r="G1859" s="1758">
        <f t="shared" si="1310"/>
        <v>16</v>
      </c>
      <c r="H1859" s="1758">
        <f> SUM(H1860:H1863,H1866:H1869,H1872:H1875,H1878:H1881,H1884:H1887,H1890:H1893)</f>
        <v>168</v>
      </c>
      <c r="I1859" s="1758"/>
      <c r="J1859" s="1812"/>
      <c r="K1859" s="1758" t="s">
        <v>98</v>
      </c>
      <c r="L1859" s="1561"/>
      <c r="M1859" s="1561"/>
      <c r="N1859" s="1561"/>
      <c r="O1859" s="1561"/>
      <c r="P1859" s="1561"/>
      <c r="Q1859" s="1758"/>
      <c r="R1859" s="1758"/>
      <c r="S1859" s="1532"/>
      <c r="T1859" s="1532"/>
      <c r="U1859" s="1532"/>
      <c r="V1859" s="1532"/>
      <c r="W1859" s="1532"/>
      <c r="X1859" s="1532"/>
      <c r="Y1859" s="1532"/>
      <c r="Z1859" s="1532"/>
      <c r="AA1859" s="1532"/>
      <c r="AB1859" s="1532"/>
    </row>
    <row r="1860">
      <c r="A1860" s="1759" t="s">
        <v>99</v>
      </c>
      <c r="B1860" s="1760">
        <v>0.0</v>
      </c>
      <c r="C1860" s="1760">
        <v>15.0</v>
      </c>
      <c r="D1860" s="1760">
        <v>9.0</v>
      </c>
      <c r="E1860" s="1760">
        <v>5.0</v>
      </c>
      <c r="F1860" s="1760">
        <v>4.0</v>
      </c>
      <c r="G1860" s="1760">
        <v>11.0</v>
      </c>
      <c r="H1860" s="1761">
        <f t="shared" ref="H1860:H1862" si="1311">SUM(B1860:G1860)</f>
        <v>44</v>
      </c>
      <c r="I1860" s="1762">
        <f>SUM(H1860:H1864)</f>
        <v>74</v>
      </c>
      <c r="J1860" s="647"/>
      <c r="K1860" s="1764" t="s">
        <v>99</v>
      </c>
      <c r="L1860" s="1765">
        <f t="shared" ref="L1860:L1863" si="1312">O1267</f>
        <v>67</v>
      </c>
      <c r="M1860" s="1762">
        <f>(L1860-H1860)-R1860</f>
        <v>23</v>
      </c>
      <c r="N1860" s="1765">
        <v>20.0</v>
      </c>
      <c r="O1860" s="1762">
        <f t="shared" ref="O1860:O1861" si="1313">SUM(M1860,N1860)</f>
        <v>43</v>
      </c>
      <c r="P1860" s="1817" t="s">
        <v>2</v>
      </c>
      <c r="Q1860" s="1762"/>
      <c r="R1860" s="1765"/>
      <c r="S1860" s="1532"/>
      <c r="T1860" s="1532"/>
      <c r="U1860" s="1532"/>
      <c r="V1860" s="1532"/>
      <c r="W1860" s="1532"/>
      <c r="X1860" s="1532"/>
      <c r="Y1860" s="1532"/>
      <c r="Z1860" s="1532"/>
      <c r="AA1860" s="1532"/>
      <c r="AB1860" s="1532"/>
    </row>
    <row r="1861">
      <c r="A1861" s="1714" t="s">
        <v>77</v>
      </c>
      <c r="B1861" s="692">
        <v>0.0</v>
      </c>
      <c r="C1861" s="692">
        <v>0.0</v>
      </c>
      <c r="D1861" s="692">
        <v>0.0</v>
      </c>
      <c r="E1861" s="692">
        <v>0.0</v>
      </c>
      <c r="F1861" s="692">
        <v>0.0</v>
      </c>
      <c r="G1861" s="690">
        <v>0.0</v>
      </c>
      <c r="H1861" s="693">
        <f t="shared" si="1311"/>
        <v>0</v>
      </c>
      <c r="I1861" s="596">
        <f>(I1860/61)</f>
        <v>1.213114754</v>
      </c>
      <c r="J1861" s="647"/>
      <c r="K1861" s="701" t="s">
        <v>77</v>
      </c>
      <c r="L1861" s="692">
        <f t="shared" si="1312"/>
        <v>20</v>
      </c>
      <c r="M1861" s="701">
        <f>(L1861-H1861-H1862)-R1861</f>
        <v>0</v>
      </c>
      <c r="N1861" s="692">
        <v>25.0</v>
      </c>
      <c r="O1861" s="701">
        <f t="shared" si="1313"/>
        <v>25</v>
      </c>
      <c r="P1861" s="701"/>
      <c r="Q1861" s="701"/>
      <c r="R1861" s="1875"/>
      <c r="S1861" s="1532"/>
      <c r="T1861" s="1532"/>
      <c r="U1861" s="1532"/>
      <c r="V1861" s="1532"/>
      <c r="W1861" s="1532"/>
      <c r="X1861" s="1532"/>
      <c r="Y1861" s="1532"/>
      <c r="Z1861" s="1532"/>
      <c r="AA1861" s="1532"/>
      <c r="AB1861" s="1532"/>
    </row>
    <row r="1862">
      <c r="A1862" s="1714" t="s">
        <v>78</v>
      </c>
      <c r="B1862" s="692">
        <v>0.0</v>
      </c>
      <c r="C1862" s="692">
        <v>10.0</v>
      </c>
      <c r="D1862" s="692">
        <v>10.0</v>
      </c>
      <c r="E1862" s="692">
        <v>0.0</v>
      </c>
      <c r="F1862" s="692">
        <v>0.0</v>
      </c>
      <c r="G1862" s="690">
        <v>0.0</v>
      </c>
      <c r="H1862" s="693">
        <f t="shared" si="1311"/>
        <v>20</v>
      </c>
      <c r="I1862" s="701"/>
      <c r="J1862" s="647"/>
      <c r="K1862" s="701" t="s">
        <v>78</v>
      </c>
      <c r="L1862" s="692" t="str">
        <f t="shared" si="1312"/>
        <v>-</v>
      </c>
      <c r="M1862" s="701" t="s">
        <v>79</v>
      </c>
      <c r="N1862" s="692" t="s">
        <v>79</v>
      </c>
      <c r="O1862" s="701" t="s">
        <v>79</v>
      </c>
      <c r="P1862" s="701"/>
      <c r="Q1862" s="701"/>
      <c r="R1862" s="1875"/>
      <c r="S1862" s="1532"/>
      <c r="T1862" s="1532"/>
      <c r="U1862" s="1532"/>
      <c r="V1862" s="1532"/>
      <c r="W1862" s="1532"/>
      <c r="X1862" s="1532"/>
      <c r="Y1862" s="1532"/>
      <c r="Z1862" s="1532"/>
      <c r="AA1862" s="1532"/>
      <c r="AB1862" s="1532"/>
    </row>
    <row r="1863">
      <c r="A1863" s="1714" t="s">
        <v>446</v>
      </c>
      <c r="B1863" s="692">
        <v>0.0</v>
      </c>
      <c r="C1863" s="692">
        <v>0.0</v>
      </c>
      <c r="D1863" s="692">
        <v>10.0</v>
      </c>
      <c r="E1863" s="692">
        <v>0.0</v>
      </c>
      <c r="F1863" s="692">
        <v>0.0</v>
      </c>
      <c r="G1863" s="690">
        <v>0.0</v>
      </c>
      <c r="H1863" s="693">
        <f t="shared" ref="H1863:H1864" si="1314">sum(B1863:G1863)</f>
        <v>10</v>
      </c>
      <c r="I1863" s="701"/>
      <c r="J1863" s="647"/>
      <c r="K1863" s="701" t="s">
        <v>446</v>
      </c>
      <c r="L1863" s="692">
        <f t="shared" si="1312"/>
        <v>10</v>
      </c>
      <c r="M1863" s="701">
        <f>(L1863-H1863)-R1863</f>
        <v>0</v>
      </c>
      <c r="N1863" s="692">
        <v>15.0</v>
      </c>
      <c r="O1863" s="701">
        <f t="shared" ref="O1863:O1864" si="1315">SUM(M1863,N1863)</f>
        <v>15</v>
      </c>
      <c r="P1863" s="701"/>
      <c r="Q1863" s="692"/>
      <c r="R1863" s="1595"/>
      <c r="S1863" s="1532"/>
      <c r="T1863" s="1532"/>
      <c r="U1863" s="1532"/>
      <c r="V1863" s="1532"/>
      <c r="W1863" s="1532"/>
      <c r="X1863" s="1532"/>
      <c r="Y1863" s="1532"/>
      <c r="Z1863" s="1532"/>
      <c r="AA1863" s="1532"/>
      <c r="AB1863" s="1532"/>
    </row>
    <row r="1864">
      <c r="A1864" s="1814" t="s">
        <v>751</v>
      </c>
      <c r="B1864" s="692">
        <v>0.0</v>
      </c>
      <c r="C1864" s="692">
        <v>0.0</v>
      </c>
      <c r="D1864" s="692">
        <v>0.0</v>
      </c>
      <c r="E1864" s="692">
        <v>0.0</v>
      </c>
      <c r="F1864" s="692">
        <v>0.0</v>
      </c>
      <c r="G1864" s="690">
        <v>0.0</v>
      </c>
      <c r="H1864" s="693">
        <f t="shared" si="1314"/>
        <v>0</v>
      </c>
      <c r="I1864" s="701"/>
      <c r="J1864" s="647"/>
      <c r="K1864" s="1814" t="s">
        <v>751</v>
      </c>
      <c r="L1864" s="692">
        <v>13.0</v>
      </c>
      <c r="M1864" s="701">
        <f t="shared" ref="M1864:M1865" si="1316">(L1864-H1864)</f>
        <v>13</v>
      </c>
      <c r="N1864" s="692">
        <v>0.0</v>
      </c>
      <c r="O1864" s="701">
        <f t="shared" si="1315"/>
        <v>13</v>
      </c>
      <c r="P1864" s="701"/>
      <c r="Q1864" s="701"/>
      <c r="R1864" s="1595"/>
      <c r="S1864" s="1532"/>
      <c r="T1864" s="1532"/>
      <c r="U1864" s="1532"/>
      <c r="V1864" s="1532"/>
      <c r="W1864" s="1532"/>
      <c r="X1864" s="1532"/>
      <c r="Y1864" s="1532"/>
      <c r="Z1864" s="1532"/>
      <c r="AA1864" s="1532"/>
      <c r="AB1864" s="1532"/>
    </row>
    <row r="1865">
      <c r="A1865" s="1714" t="s">
        <v>80</v>
      </c>
      <c r="B1865" s="692">
        <v>0.0</v>
      </c>
      <c r="C1865" s="692">
        <v>0.0</v>
      </c>
      <c r="D1865" s="692">
        <v>0.0</v>
      </c>
      <c r="E1865" s="692">
        <v>0.0</v>
      </c>
      <c r="F1865" s="692">
        <v>0.0</v>
      </c>
      <c r="G1865" s="690">
        <v>0.0</v>
      </c>
      <c r="H1865" s="693">
        <f t="shared" ref="H1865:H1868" si="1317">SUM(B1865:G1865)</f>
        <v>0</v>
      </c>
      <c r="I1865" s="701"/>
      <c r="J1865" s="647"/>
      <c r="K1865" s="701" t="s">
        <v>80</v>
      </c>
      <c r="L1865" s="692">
        <v>0.0</v>
      </c>
      <c r="M1865" s="701">
        <f t="shared" si="1316"/>
        <v>0</v>
      </c>
      <c r="N1865" s="692">
        <v>0.0</v>
      </c>
      <c r="O1865" s="701">
        <f>sum(M1865,N1865)</f>
        <v>0</v>
      </c>
      <c r="P1865" s="701"/>
      <c r="Q1865" s="692"/>
      <c r="R1865" s="1595"/>
      <c r="S1865" s="1532"/>
      <c r="T1865" s="1532"/>
      <c r="U1865" s="1532"/>
      <c r="V1865" s="1532"/>
      <c r="W1865" s="1532"/>
      <c r="X1865" s="1532"/>
      <c r="Y1865" s="1532"/>
      <c r="Z1865" s="1532"/>
      <c r="AA1865" s="1532"/>
      <c r="AB1865" s="1532"/>
    </row>
    <row r="1866">
      <c r="A1866" s="1715" t="s">
        <v>449</v>
      </c>
      <c r="B1866" s="1765">
        <v>1.0</v>
      </c>
      <c r="C1866" s="1765">
        <v>2.0</v>
      </c>
      <c r="D1866" s="1765">
        <v>3.0</v>
      </c>
      <c r="E1866" s="1765">
        <v>4.0</v>
      </c>
      <c r="F1866" s="1765">
        <v>5.0</v>
      </c>
      <c r="G1866" s="1760">
        <v>0.0</v>
      </c>
      <c r="H1866" s="1761">
        <f t="shared" si="1317"/>
        <v>15</v>
      </c>
      <c r="I1866" s="1762">
        <f>SUM(H1866:H1870)</f>
        <v>27</v>
      </c>
      <c r="J1866" s="647"/>
      <c r="K1866" s="1762" t="s">
        <v>449</v>
      </c>
      <c r="L1866" s="1765">
        <f t="shared" ref="L1866:L1871" si="1318">O1273</f>
        <v>16</v>
      </c>
      <c r="M1866" s="1762">
        <f>(L1866-H1866)-R1866</f>
        <v>1</v>
      </c>
      <c r="N1866" s="1765">
        <v>30.0</v>
      </c>
      <c r="O1866" s="1762">
        <f t="shared" ref="O1866:O1867" si="1319">SUM(M1866,N1866)</f>
        <v>31</v>
      </c>
      <c r="P1866" s="1817" t="s">
        <v>2</v>
      </c>
      <c r="Q1866" s="1768"/>
      <c r="R1866" s="1716"/>
      <c r="S1866" s="1532"/>
      <c r="T1866" s="1532"/>
      <c r="U1866" s="1532"/>
      <c r="V1866" s="1532"/>
      <c r="W1866" s="1532"/>
      <c r="X1866" s="1532"/>
      <c r="Y1866" s="1532"/>
      <c r="Z1866" s="1532"/>
      <c r="AA1866" s="1532"/>
      <c r="AB1866" s="1532"/>
    </row>
    <row r="1867">
      <c r="A1867" s="1714" t="s">
        <v>77</v>
      </c>
      <c r="B1867" s="692">
        <v>1.0</v>
      </c>
      <c r="C1867" s="692">
        <v>0.0</v>
      </c>
      <c r="D1867" s="692">
        <v>0.0</v>
      </c>
      <c r="E1867" s="692">
        <v>0.0</v>
      </c>
      <c r="F1867" s="692">
        <v>0.0</v>
      </c>
      <c r="G1867" s="692">
        <v>0.0</v>
      </c>
      <c r="H1867" s="693">
        <f t="shared" si="1317"/>
        <v>1</v>
      </c>
      <c r="I1867" s="596">
        <f>(I1866/60)</f>
        <v>0.45</v>
      </c>
      <c r="J1867" s="647"/>
      <c r="K1867" s="701" t="s">
        <v>77</v>
      </c>
      <c r="L1867" s="692">
        <f t="shared" si="1318"/>
        <v>5</v>
      </c>
      <c r="M1867" s="701">
        <f>(L1867-H1867-H1868)-R1867</f>
        <v>0</v>
      </c>
      <c r="N1867" s="692">
        <v>3.0</v>
      </c>
      <c r="O1867" s="701">
        <f t="shared" si="1319"/>
        <v>3</v>
      </c>
      <c r="P1867" s="701"/>
      <c r="Q1867" s="1686"/>
      <c r="R1867" s="1595"/>
      <c r="S1867" s="1532"/>
      <c r="T1867" s="1532"/>
      <c r="U1867" s="1532"/>
      <c r="V1867" s="1532"/>
      <c r="W1867" s="1532"/>
      <c r="X1867" s="1532"/>
      <c r="Y1867" s="1532"/>
      <c r="Z1867" s="1532"/>
      <c r="AA1867" s="1532"/>
      <c r="AB1867" s="1532"/>
    </row>
    <row r="1868">
      <c r="A1868" s="1714" t="s">
        <v>78</v>
      </c>
      <c r="B1868" s="692">
        <v>0.0</v>
      </c>
      <c r="C1868" s="692">
        <v>2.0</v>
      </c>
      <c r="D1868" s="692">
        <v>1.0</v>
      </c>
      <c r="E1868" s="692">
        <v>1.0</v>
      </c>
      <c r="F1868" s="692">
        <v>0.0</v>
      </c>
      <c r="G1868" s="692">
        <v>0.0</v>
      </c>
      <c r="H1868" s="693">
        <f t="shared" si="1317"/>
        <v>4</v>
      </c>
      <c r="I1868" s="701"/>
      <c r="J1868" s="647"/>
      <c r="K1868" s="701" t="s">
        <v>78</v>
      </c>
      <c r="L1868" s="692" t="str">
        <f t="shared" si="1318"/>
        <v>-</v>
      </c>
      <c r="M1868" s="701" t="s">
        <v>79</v>
      </c>
      <c r="N1868" s="692" t="s">
        <v>79</v>
      </c>
      <c r="O1868" s="701" t="s">
        <v>79</v>
      </c>
      <c r="P1868" s="701"/>
      <c r="Q1868" s="1686"/>
      <c r="R1868" s="1595"/>
      <c r="S1868" s="1532"/>
      <c r="T1868" s="1532"/>
      <c r="U1868" s="1532"/>
      <c r="V1868" s="1532"/>
      <c r="W1868" s="1532"/>
      <c r="X1868" s="1532"/>
      <c r="Y1868" s="1532"/>
      <c r="Z1868" s="1532"/>
      <c r="AA1868" s="1532"/>
      <c r="AB1868" s="1532"/>
    </row>
    <row r="1869">
      <c r="A1869" s="1714" t="s">
        <v>446</v>
      </c>
      <c r="B1869" s="692">
        <v>1.0</v>
      </c>
      <c r="C1869" s="692">
        <v>1.0</v>
      </c>
      <c r="D1869" s="692">
        <v>1.0</v>
      </c>
      <c r="E1869" s="692">
        <v>0.0</v>
      </c>
      <c r="F1869" s="692">
        <v>1.0</v>
      </c>
      <c r="G1869" s="692">
        <v>0.0</v>
      </c>
      <c r="H1869" s="693">
        <f t="shared" ref="H1869:H1870" si="1320">sum(B1869:G1869)</f>
        <v>4</v>
      </c>
      <c r="I1869" s="701"/>
      <c r="J1869" s="647"/>
      <c r="K1869" s="701" t="s">
        <v>446</v>
      </c>
      <c r="L1869" s="692">
        <f t="shared" si="1318"/>
        <v>5</v>
      </c>
      <c r="M1869" s="701">
        <f>(L1869-H1869)-R1869</f>
        <v>1</v>
      </c>
      <c r="N1869" s="692">
        <v>0.0</v>
      </c>
      <c r="O1869" s="701">
        <f t="shared" ref="O1869:O1870" si="1321">SUM(M1869,N1869)</f>
        <v>1</v>
      </c>
      <c r="P1869" s="701"/>
      <c r="Q1869" s="1686"/>
      <c r="R1869" s="1595"/>
      <c r="S1869" s="1532"/>
      <c r="T1869" s="1532"/>
      <c r="U1869" s="1532"/>
      <c r="V1869" s="1532"/>
      <c r="W1869" s="1532"/>
      <c r="X1869" s="1532"/>
      <c r="Y1869" s="1532"/>
      <c r="Z1869" s="1532"/>
      <c r="AA1869" s="1532"/>
      <c r="AB1869" s="1532"/>
    </row>
    <row r="1870">
      <c r="A1870" s="1814" t="s">
        <v>751</v>
      </c>
      <c r="B1870" s="692">
        <v>2.0</v>
      </c>
      <c r="C1870" s="692">
        <v>1.0</v>
      </c>
      <c r="D1870" s="692">
        <v>0.0</v>
      </c>
      <c r="E1870" s="692">
        <v>0.0</v>
      </c>
      <c r="F1870" s="692">
        <v>0.0</v>
      </c>
      <c r="G1870" s="692">
        <v>0.0</v>
      </c>
      <c r="H1870" s="693">
        <f t="shared" si="1320"/>
        <v>3</v>
      </c>
      <c r="I1870" s="701"/>
      <c r="J1870" s="647"/>
      <c r="K1870" s="1814" t="s">
        <v>751</v>
      </c>
      <c r="L1870" s="692">
        <f t="shared" si="1318"/>
        <v>10</v>
      </c>
      <c r="M1870" s="701">
        <f t="shared" ref="M1870:M1871" si="1322">(L1870-H1870)</f>
        <v>7</v>
      </c>
      <c r="N1870" s="692">
        <v>0.0</v>
      </c>
      <c r="O1870" s="701">
        <f t="shared" si="1321"/>
        <v>7</v>
      </c>
      <c r="P1870" s="701"/>
      <c r="Q1870" s="1686"/>
      <c r="R1870" s="1595"/>
      <c r="S1870" s="1532"/>
      <c r="T1870" s="1532"/>
      <c r="U1870" s="1532"/>
      <c r="V1870" s="1532"/>
      <c r="W1870" s="1532"/>
      <c r="X1870" s="1532"/>
      <c r="Y1870" s="1532"/>
      <c r="Z1870" s="1532"/>
      <c r="AA1870" s="1532"/>
      <c r="AB1870" s="1532"/>
    </row>
    <row r="1871">
      <c r="A1871" s="1714" t="s">
        <v>80</v>
      </c>
      <c r="B1871" s="692">
        <v>0.0</v>
      </c>
      <c r="C1871" s="692">
        <v>0.0</v>
      </c>
      <c r="D1871" s="692">
        <v>2.0</v>
      </c>
      <c r="E1871" s="692">
        <v>0.0</v>
      </c>
      <c r="F1871" s="692">
        <v>0.0</v>
      </c>
      <c r="G1871" s="692">
        <v>0.0</v>
      </c>
      <c r="H1871" s="693">
        <f t="shared" ref="H1871:H1874" si="1323">SUM(B1871:G1871)</f>
        <v>2</v>
      </c>
      <c r="I1871" s="701"/>
      <c r="J1871" s="647"/>
      <c r="K1871" s="701" t="s">
        <v>80</v>
      </c>
      <c r="L1871" s="692">
        <f t="shared" si="1318"/>
        <v>28</v>
      </c>
      <c r="M1871" s="701">
        <f t="shared" si="1322"/>
        <v>26</v>
      </c>
      <c r="N1871" s="692">
        <v>0.0</v>
      </c>
      <c r="O1871" s="701">
        <f>sum(M1871,N1871)</f>
        <v>26</v>
      </c>
      <c r="P1871" s="701"/>
      <c r="Q1871" s="1686"/>
      <c r="R1871" s="1595"/>
      <c r="S1871" s="1532"/>
      <c r="T1871" s="1532"/>
      <c r="U1871" s="1532"/>
      <c r="V1871" s="1532"/>
      <c r="W1871" s="1532"/>
      <c r="X1871" s="1532"/>
      <c r="Y1871" s="1532"/>
      <c r="Z1871" s="1532"/>
      <c r="AA1871" s="1532"/>
      <c r="AB1871" s="1532"/>
    </row>
    <row r="1872">
      <c r="A1872" s="1715" t="s">
        <v>471</v>
      </c>
      <c r="B1872" s="1760">
        <v>7.0</v>
      </c>
      <c r="C1872" s="1760">
        <v>0.0</v>
      </c>
      <c r="D1872" s="1760">
        <v>3.0</v>
      </c>
      <c r="E1872" s="1760">
        <v>6.0</v>
      </c>
      <c r="F1872" s="1760">
        <v>6.0</v>
      </c>
      <c r="G1872" s="1760">
        <v>0.0</v>
      </c>
      <c r="H1872" s="1761">
        <f t="shared" si="1323"/>
        <v>22</v>
      </c>
      <c r="I1872" s="1762">
        <f>SUM(H1872:H1876)</f>
        <v>37</v>
      </c>
      <c r="J1872" s="647"/>
      <c r="K1872" s="1762" t="s">
        <v>471</v>
      </c>
      <c r="L1872" s="1765">
        <v>40.0</v>
      </c>
      <c r="M1872" s="1762">
        <f>(L1872-H1872)-R1872</f>
        <v>18</v>
      </c>
      <c r="N1872" s="1765">
        <v>50.0</v>
      </c>
      <c r="O1872" s="1762">
        <f t="shared" ref="O1872:O1873" si="1324">SUM(M1872,N1872)</f>
        <v>68</v>
      </c>
      <c r="P1872" s="1817" t="s">
        <v>2</v>
      </c>
      <c r="Q1872" s="1768"/>
      <c r="R1872" s="1762"/>
      <c r="S1872" s="1532"/>
      <c r="T1872" s="1532"/>
      <c r="U1872" s="1532"/>
      <c r="V1872" s="1532"/>
      <c r="W1872" s="1532"/>
      <c r="X1872" s="1532"/>
      <c r="Y1872" s="1532"/>
      <c r="Z1872" s="1532"/>
      <c r="AA1872" s="1532"/>
      <c r="AB1872" s="1532"/>
    </row>
    <row r="1873">
      <c r="A1873" s="1714" t="s">
        <v>77</v>
      </c>
      <c r="B1873" s="692">
        <v>0.0</v>
      </c>
      <c r="C1873" s="692">
        <v>0.0</v>
      </c>
      <c r="D1873" s="692">
        <v>0.0</v>
      </c>
      <c r="E1873" s="692">
        <v>0.0</v>
      </c>
      <c r="F1873" s="692">
        <v>0.0</v>
      </c>
      <c r="G1873" s="690">
        <v>0.0</v>
      </c>
      <c r="H1873" s="693">
        <f t="shared" si="1323"/>
        <v>0</v>
      </c>
      <c r="I1873" s="596">
        <f>(I1872/60)</f>
        <v>0.6166666667</v>
      </c>
      <c r="J1873" s="729"/>
      <c r="K1873" s="701" t="s">
        <v>77</v>
      </c>
      <c r="L1873" s="692">
        <v>10.0</v>
      </c>
      <c r="M1873" s="701">
        <f>(L1873-H1873-H1874)-R1873</f>
        <v>0</v>
      </c>
      <c r="N1873" s="692">
        <v>15.0</v>
      </c>
      <c r="O1873" s="701">
        <f t="shared" si="1324"/>
        <v>15</v>
      </c>
      <c r="P1873" s="701"/>
      <c r="Q1873" s="1621"/>
      <c r="R1873" s="1595"/>
      <c r="S1873" s="1532"/>
      <c r="T1873" s="1532"/>
      <c r="U1873" s="1532"/>
      <c r="V1873" s="1532"/>
      <c r="W1873" s="1532"/>
      <c r="X1873" s="1532"/>
      <c r="Y1873" s="1532"/>
      <c r="Z1873" s="1532"/>
      <c r="AA1873" s="1532"/>
      <c r="AB1873" s="1532"/>
    </row>
    <row r="1874">
      <c r="A1874" s="1714" t="s">
        <v>78</v>
      </c>
      <c r="B1874" s="692">
        <v>5.0</v>
      </c>
      <c r="C1874" s="692">
        <v>0.0</v>
      </c>
      <c r="D1874" s="692">
        <v>1.0</v>
      </c>
      <c r="E1874" s="692">
        <v>4.0</v>
      </c>
      <c r="F1874" s="692">
        <v>0.0</v>
      </c>
      <c r="G1874" s="690">
        <v>0.0</v>
      </c>
      <c r="H1874" s="693">
        <f t="shared" si="1323"/>
        <v>10</v>
      </c>
      <c r="I1874" s="701"/>
      <c r="J1874" s="647"/>
      <c r="K1874" s="701" t="s">
        <v>78</v>
      </c>
      <c r="L1874" s="692" t="str">
        <f>L1287</f>
        <v>-</v>
      </c>
      <c r="M1874" s="701" t="s">
        <v>79</v>
      </c>
      <c r="N1874" s="692" t="s">
        <v>79</v>
      </c>
      <c r="O1874" s="701" t="s">
        <v>79</v>
      </c>
      <c r="P1874" s="701"/>
      <c r="Q1874" s="1686"/>
      <c r="R1874" s="1595"/>
      <c r="S1874" s="1532"/>
      <c r="T1874" s="1532"/>
      <c r="U1874" s="1532"/>
      <c r="V1874" s="1532"/>
      <c r="W1874" s="1532"/>
      <c r="X1874" s="1532"/>
      <c r="Y1874" s="1532"/>
      <c r="Z1874" s="1532"/>
      <c r="AA1874" s="1532"/>
      <c r="AB1874" s="1532"/>
    </row>
    <row r="1875">
      <c r="A1875" s="1714" t="s">
        <v>446</v>
      </c>
      <c r="B1875" s="692">
        <v>0.0</v>
      </c>
      <c r="C1875" s="692">
        <v>0.0</v>
      </c>
      <c r="D1875" s="692">
        <v>1.0</v>
      </c>
      <c r="E1875" s="692">
        <v>1.0</v>
      </c>
      <c r="F1875" s="692">
        <v>1.0</v>
      </c>
      <c r="G1875" s="690">
        <v>0.0</v>
      </c>
      <c r="H1875" s="693">
        <f t="shared" ref="H1875:H1876" si="1325">sum(B1875:G1875)</f>
        <v>3</v>
      </c>
      <c r="I1875" s="701"/>
      <c r="J1875" s="647"/>
      <c r="K1875" s="701" t="s">
        <v>446</v>
      </c>
      <c r="L1875" s="692">
        <v>6.0</v>
      </c>
      <c r="M1875" s="701">
        <f>(L1875-H1875)-R1875</f>
        <v>3</v>
      </c>
      <c r="N1875" s="692">
        <v>4.0</v>
      </c>
      <c r="O1875" s="701">
        <f t="shared" ref="O1875:O1876" si="1326">SUM(M1875,N1875)</f>
        <v>7</v>
      </c>
      <c r="P1875" s="701"/>
      <c r="Q1875" s="1686"/>
      <c r="R1875" s="1595"/>
      <c r="S1875" s="1532"/>
      <c r="T1875" s="1532"/>
      <c r="U1875" s="1532"/>
      <c r="V1875" s="1532"/>
      <c r="W1875" s="1532"/>
      <c r="X1875" s="1532"/>
      <c r="Y1875" s="1532"/>
      <c r="Z1875" s="1532"/>
      <c r="AA1875" s="1532"/>
      <c r="AB1875" s="1532"/>
    </row>
    <row r="1876">
      <c r="A1876" s="1814" t="s">
        <v>751</v>
      </c>
      <c r="B1876" s="692">
        <v>0.0</v>
      </c>
      <c r="C1876" s="692">
        <v>0.0</v>
      </c>
      <c r="D1876" s="692">
        <v>1.0</v>
      </c>
      <c r="E1876" s="692">
        <v>0.0</v>
      </c>
      <c r="F1876" s="692">
        <v>1.0</v>
      </c>
      <c r="G1876" s="690">
        <v>0.0</v>
      </c>
      <c r="H1876" s="693">
        <f t="shared" si="1325"/>
        <v>2</v>
      </c>
      <c r="I1876" s="701"/>
      <c r="J1876" s="647"/>
      <c r="K1876" s="1814" t="s">
        <v>751</v>
      </c>
      <c r="L1876" s="692">
        <v>10.0</v>
      </c>
      <c r="M1876" s="701">
        <f t="shared" ref="M1876:M1877" si="1327">(L1876-H1876)</f>
        <v>8</v>
      </c>
      <c r="N1876" s="692">
        <v>0.0</v>
      </c>
      <c r="O1876" s="701">
        <f t="shared" si="1326"/>
        <v>8</v>
      </c>
      <c r="P1876" s="701"/>
      <c r="Q1876" s="1686"/>
      <c r="R1876" s="1595"/>
      <c r="S1876" s="1532"/>
      <c r="T1876" s="1532"/>
      <c r="U1876" s="1532"/>
      <c r="V1876" s="1532"/>
      <c r="W1876" s="1532"/>
      <c r="X1876" s="1532"/>
      <c r="Y1876" s="1532"/>
      <c r="Z1876" s="1532"/>
      <c r="AA1876" s="1532"/>
      <c r="AB1876" s="1532"/>
    </row>
    <row r="1877">
      <c r="A1877" s="1714" t="s">
        <v>80</v>
      </c>
      <c r="B1877" s="692">
        <v>3.0</v>
      </c>
      <c r="C1877" s="692">
        <v>0.0</v>
      </c>
      <c r="D1877" s="692">
        <v>2.0</v>
      </c>
      <c r="E1877" s="692">
        <v>1.0</v>
      </c>
      <c r="F1877" s="692">
        <v>0.0</v>
      </c>
      <c r="G1877" s="690">
        <v>0.0</v>
      </c>
      <c r="H1877" s="693">
        <f t="shared" ref="H1877:H1880" si="1328">SUM(B1877:G1877)</f>
        <v>6</v>
      </c>
      <c r="I1877" s="701"/>
      <c r="J1877" s="647"/>
      <c r="K1877" s="701" t="s">
        <v>80</v>
      </c>
      <c r="L1877" s="692">
        <v>6.0</v>
      </c>
      <c r="M1877" s="701">
        <f t="shared" si="1327"/>
        <v>0</v>
      </c>
      <c r="N1877" s="692">
        <v>20.0</v>
      </c>
      <c r="O1877" s="701">
        <f>sum(M1877,N1877)</f>
        <v>20</v>
      </c>
      <c r="P1877" s="701"/>
      <c r="Q1877" s="1686"/>
      <c r="R1877" s="1595"/>
      <c r="S1877" s="1532"/>
      <c r="T1877" s="1532"/>
      <c r="U1877" s="1532"/>
      <c r="V1877" s="1532"/>
      <c r="W1877" s="1532"/>
      <c r="X1877" s="1532"/>
      <c r="Y1877" s="1532"/>
      <c r="Z1877" s="1532"/>
      <c r="AA1877" s="1532"/>
      <c r="AB1877" s="1532"/>
    </row>
    <row r="1878">
      <c r="A1878" s="1715" t="s">
        <v>687</v>
      </c>
      <c r="B1878" s="1765">
        <v>0.0</v>
      </c>
      <c r="C1878" s="1765">
        <v>0.0</v>
      </c>
      <c r="D1878" s="1765">
        <v>4.0</v>
      </c>
      <c r="E1878" s="1765">
        <v>3.0</v>
      </c>
      <c r="F1878" s="1765">
        <v>2.0</v>
      </c>
      <c r="G1878" s="1760">
        <v>1.0</v>
      </c>
      <c r="H1878" s="1761">
        <f t="shared" si="1328"/>
        <v>10</v>
      </c>
      <c r="I1878" s="1762">
        <f>SUM(H1878:H1882)</f>
        <v>10</v>
      </c>
      <c r="J1878" s="647"/>
      <c r="K1878" s="1762" t="s">
        <v>687</v>
      </c>
      <c r="L1878" s="1765">
        <v>18.0</v>
      </c>
      <c r="M1878" s="1762">
        <f>(L1878-H1878)-R1878</f>
        <v>8</v>
      </c>
      <c r="N1878" s="1765">
        <v>30.0</v>
      </c>
      <c r="O1878" s="1762">
        <f t="shared" ref="O1878:O1879" si="1329">SUM(M1878,N1878)</f>
        <v>38</v>
      </c>
      <c r="P1878" s="1817" t="s">
        <v>2</v>
      </c>
      <c r="Q1878" s="1768"/>
      <c r="R1878" s="1762"/>
      <c r="S1878" s="1532"/>
      <c r="T1878" s="1532"/>
      <c r="U1878" s="1532"/>
      <c r="V1878" s="1532"/>
      <c r="W1878" s="1532"/>
      <c r="X1878" s="1532"/>
      <c r="Y1878" s="1532"/>
      <c r="Z1878" s="1532"/>
      <c r="AA1878" s="1532"/>
      <c r="AB1878" s="1532"/>
    </row>
    <row r="1879">
      <c r="A1879" s="1714" t="s">
        <v>77</v>
      </c>
      <c r="B1879" s="692">
        <v>0.0</v>
      </c>
      <c r="C1879" s="692">
        <v>0.0</v>
      </c>
      <c r="D1879" s="692">
        <v>0.0</v>
      </c>
      <c r="E1879" s="692">
        <v>0.0</v>
      </c>
      <c r="F1879" s="692">
        <v>0.0</v>
      </c>
      <c r="G1879" s="692">
        <v>0.0</v>
      </c>
      <c r="H1879" s="693">
        <f t="shared" si="1328"/>
        <v>0</v>
      </c>
      <c r="I1879" s="596">
        <f>(I1878/60)</f>
        <v>0.1666666667</v>
      </c>
      <c r="J1879" s="647"/>
      <c r="K1879" s="701" t="s">
        <v>77</v>
      </c>
      <c r="L1879" s="692">
        <f t="shared" ref="L1879:L1880" si="1330">L1292</f>
        <v>10</v>
      </c>
      <c r="M1879" s="701">
        <f>(L1879-H1879-H1880)-R1879</f>
        <v>10</v>
      </c>
      <c r="N1879" s="692">
        <v>0.0</v>
      </c>
      <c r="O1879" s="701">
        <f t="shared" si="1329"/>
        <v>10</v>
      </c>
      <c r="P1879" s="701"/>
      <c r="Q1879" s="1686"/>
      <c r="R1879" s="1595"/>
      <c r="S1879" s="1532"/>
      <c r="T1879" s="1532"/>
      <c r="U1879" s="1532"/>
      <c r="V1879" s="1532"/>
      <c r="W1879" s="1532"/>
      <c r="X1879" s="1532"/>
      <c r="Y1879" s="1532"/>
      <c r="Z1879" s="1532"/>
      <c r="AA1879" s="1532"/>
      <c r="AB1879" s="1532"/>
    </row>
    <row r="1880">
      <c r="A1880" s="1714" t="s">
        <v>78</v>
      </c>
      <c r="B1880" s="692">
        <v>0.0</v>
      </c>
      <c r="C1880" s="692">
        <v>0.0</v>
      </c>
      <c r="D1880" s="692">
        <v>0.0</v>
      </c>
      <c r="E1880" s="692">
        <v>0.0</v>
      </c>
      <c r="F1880" s="692">
        <v>0.0</v>
      </c>
      <c r="G1880" s="692">
        <v>0.0</v>
      </c>
      <c r="H1880" s="693">
        <f t="shared" si="1328"/>
        <v>0</v>
      </c>
      <c r="I1880" s="701"/>
      <c r="J1880" s="647"/>
      <c r="K1880" s="701" t="s">
        <v>78</v>
      </c>
      <c r="L1880" s="692" t="str">
        <f t="shared" si="1330"/>
        <v>-</v>
      </c>
      <c r="M1880" s="701" t="s">
        <v>79</v>
      </c>
      <c r="N1880" s="692" t="s">
        <v>79</v>
      </c>
      <c r="O1880" s="701" t="s">
        <v>79</v>
      </c>
      <c r="P1880" s="701"/>
      <c r="Q1880" s="1686"/>
      <c r="R1880" s="1595"/>
      <c r="S1880" s="1532"/>
      <c r="T1880" s="1532"/>
      <c r="U1880" s="1532"/>
      <c r="V1880" s="1532"/>
      <c r="W1880" s="1532"/>
      <c r="X1880" s="1532"/>
      <c r="Y1880" s="1532"/>
      <c r="Z1880" s="1532"/>
      <c r="AA1880" s="1532"/>
      <c r="AB1880" s="1532"/>
    </row>
    <row r="1881">
      <c r="A1881" s="1714" t="s">
        <v>446</v>
      </c>
      <c r="B1881" s="692">
        <v>0.0</v>
      </c>
      <c r="C1881" s="692">
        <v>0.0</v>
      </c>
      <c r="D1881" s="692">
        <v>0.0</v>
      </c>
      <c r="E1881" s="692">
        <v>0.0</v>
      </c>
      <c r="F1881" s="692">
        <v>0.0</v>
      </c>
      <c r="G1881" s="692">
        <v>0.0</v>
      </c>
      <c r="H1881" s="693">
        <f t="shared" ref="H1881:H1882" si="1331">sum(B1881:G1881)</f>
        <v>0</v>
      </c>
      <c r="I1881" s="701"/>
      <c r="J1881" s="647"/>
      <c r="K1881" s="701" t="s">
        <v>446</v>
      </c>
      <c r="L1881" s="692">
        <v>10.0</v>
      </c>
      <c r="M1881" s="701">
        <f>(L1881-H1881)-R1881</f>
        <v>10</v>
      </c>
      <c r="N1881" s="692">
        <v>0.0</v>
      </c>
      <c r="O1881" s="701">
        <f t="shared" ref="O1881:O1882" si="1332">SUM(M1881,N1881)</f>
        <v>10</v>
      </c>
      <c r="P1881" s="701"/>
      <c r="Q1881" s="1686"/>
      <c r="R1881" s="1595"/>
      <c r="S1881" s="1532"/>
      <c r="T1881" s="1532"/>
      <c r="U1881" s="1532"/>
      <c r="V1881" s="1532"/>
      <c r="W1881" s="1532"/>
      <c r="X1881" s="1532"/>
      <c r="Y1881" s="1532"/>
      <c r="Z1881" s="1532"/>
      <c r="AA1881" s="1532"/>
      <c r="AB1881" s="1532"/>
    </row>
    <row r="1882">
      <c r="A1882" s="1814" t="s">
        <v>751</v>
      </c>
      <c r="B1882" s="692">
        <v>0.0</v>
      </c>
      <c r="C1882" s="692">
        <v>0.0</v>
      </c>
      <c r="D1882" s="692">
        <v>0.0</v>
      </c>
      <c r="E1882" s="692">
        <v>0.0</v>
      </c>
      <c r="F1882" s="692">
        <v>0.0</v>
      </c>
      <c r="G1882" s="692">
        <v>0.0</v>
      </c>
      <c r="H1882" s="693">
        <f t="shared" si="1331"/>
        <v>0</v>
      </c>
      <c r="I1882" s="701"/>
      <c r="J1882" s="729"/>
      <c r="K1882" s="1814" t="s">
        <v>751</v>
      </c>
      <c r="L1882" s="692">
        <v>10.0</v>
      </c>
      <c r="M1882" s="701">
        <f t="shared" ref="M1882:M1883" si="1333">(L1882-H1882)</f>
        <v>10</v>
      </c>
      <c r="N1882" s="692">
        <v>0.0</v>
      </c>
      <c r="O1882" s="701">
        <f t="shared" si="1332"/>
        <v>10</v>
      </c>
      <c r="P1882" s="701"/>
      <c r="Q1882" s="1686"/>
      <c r="R1882" s="1595"/>
      <c r="S1882" s="1532"/>
      <c r="T1882" s="1532"/>
      <c r="U1882" s="1532"/>
      <c r="V1882" s="1532"/>
      <c r="W1882" s="1532"/>
      <c r="X1882" s="1532"/>
      <c r="Y1882" s="1532"/>
      <c r="Z1882" s="1532"/>
      <c r="AA1882" s="1532"/>
      <c r="AB1882" s="1532"/>
    </row>
    <row r="1883">
      <c r="A1883" s="1714" t="s">
        <v>80</v>
      </c>
      <c r="B1883" s="692">
        <v>0.0</v>
      </c>
      <c r="C1883" s="692">
        <v>3.0</v>
      </c>
      <c r="D1883" s="692">
        <v>2.0</v>
      </c>
      <c r="E1883" s="692">
        <v>0.0</v>
      </c>
      <c r="F1883" s="692">
        <v>0.0</v>
      </c>
      <c r="G1883" s="692">
        <v>0.0</v>
      </c>
      <c r="H1883" s="693">
        <f t="shared" ref="H1883:H1886" si="1334">SUM(B1883:G1883)</f>
        <v>5</v>
      </c>
      <c r="I1883" s="701"/>
      <c r="J1883" s="729"/>
      <c r="K1883" s="701" t="s">
        <v>80</v>
      </c>
      <c r="L1883" s="692">
        <v>26.0</v>
      </c>
      <c r="M1883" s="701">
        <f t="shared" si="1333"/>
        <v>21</v>
      </c>
      <c r="N1883" s="692">
        <v>0.0</v>
      </c>
      <c r="O1883" s="701">
        <f>sum(M1883,N1883)</f>
        <v>21</v>
      </c>
      <c r="P1883" s="701"/>
      <c r="Q1883" s="1621"/>
      <c r="R1883" s="1595"/>
      <c r="S1883" s="1532"/>
      <c r="T1883" s="1532"/>
      <c r="U1883" s="1532"/>
      <c r="V1883" s="1532"/>
      <c r="W1883" s="1532"/>
      <c r="X1883" s="1532"/>
      <c r="Y1883" s="1532"/>
      <c r="Z1883" s="1532"/>
      <c r="AA1883" s="1532"/>
      <c r="AB1883" s="1532"/>
    </row>
    <row r="1884">
      <c r="A1884" s="1762" t="s">
        <v>689</v>
      </c>
      <c r="B1884" s="1760">
        <v>0.0</v>
      </c>
      <c r="C1884" s="1760">
        <v>1.0</v>
      </c>
      <c r="D1884" s="1760">
        <v>3.0</v>
      </c>
      <c r="E1884" s="1760">
        <v>2.0</v>
      </c>
      <c r="F1884" s="1760">
        <v>7.0</v>
      </c>
      <c r="G1884" s="1760">
        <v>2.0</v>
      </c>
      <c r="H1884" s="1761">
        <f t="shared" si="1334"/>
        <v>15</v>
      </c>
      <c r="I1884" s="1762">
        <f>SUM(H1884:H1888)</f>
        <v>30</v>
      </c>
      <c r="J1884" s="729"/>
      <c r="K1884" s="1762" t="s">
        <v>689</v>
      </c>
      <c r="L1884" s="1765">
        <v>26.0</v>
      </c>
      <c r="M1884" s="1762">
        <f>(L1884-H1884)-R1884</f>
        <v>11</v>
      </c>
      <c r="N1884" s="1765">
        <v>0.0</v>
      </c>
      <c r="O1884" s="1762">
        <f t="shared" ref="O1884:O1885" si="1335">SUM(M1884,N1884)</f>
        <v>11</v>
      </c>
      <c r="P1884" s="1765"/>
      <c r="Q1884" s="1732"/>
      <c r="R1884" s="1765"/>
      <c r="S1884" s="1532"/>
      <c r="T1884" s="1532"/>
      <c r="U1884" s="1532"/>
      <c r="V1884" s="1532"/>
      <c r="W1884" s="1532"/>
      <c r="X1884" s="1532"/>
      <c r="Y1884" s="1532"/>
      <c r="Z1884" s="1532"/>
      <c r="AA1884" s="1532"/>
      <c r="AB1884" s="1532"/>
    </row>
    <row r="1885">
      <c r="A1885" s="1714" t="s">
        <v>77</v>
      </c>
      <c r="B1885" s="692">
        <v>0.0</v>
      </c>
      <c r="C1885" s="692">
        <v>0.0</v>
      </c>
      <c r="D1885" s="692">
        <v>1.0</v>
      </c>
      <c r="E1885" s="692">
        <v>0.0</v>
      </c>
      <c r="F1885" s="692">
        <v>1.0</v>
      </c>
      <c r="G1885" s="690">
        <v>2.0</v>
      </c>
      <c r="H1885" s="693">
        <f t="shared" si="1334"/>
        <v>4</v>
      </c>
      <c r="I1885" s="596">
        <f>(I1884/60)</f>
        <v>0.5</v>
      </c>
      <c r="J1885" s="647"/>
      <c r="K1885" s="701" t="s">
        <v>77</v>
      </c>
      <c r="L1885" s="692">
        <f t="shared" ref="L1885:L1887" si="1336">L1298</f>
        <v>10</v>
      </c>
      <c r="M1885" s="701">
        <f>(L1885-H1885-H1886)-R1885</f>
        <v>2</v>
      </c>
      <c r="N1885" s="692">
        <v>0.0</v>
      </c>
      <c r="O1885" s="701">
        <f t="shared" si="1335"/>
        <v>2</v>
      </c>
      <c r="P1885" s="701"/>
      <c r="Q1885" s="1686"/>
      <c r="R1885" s="1595"/>
      <c r="S1885" s="1532"/>
      <c r="T1885" s="1532"/>
      <c r="U1885" s="1532"/>
      <c r="V1885" s="1532"/>
      <c r="W1885" s="1532"/>
      <c r="X1885" s="1532"/>
      <c r="Y1885" s="1532"/>
      <c r="Z1885" s="1532"/>
      <c r="AA1885" s="1532"/>
      <c r="AB1885" s="1532"/>
    </row>
    <row r="1886">
      <c r="A1886" s="1714" t="s">
        <v>78</v>
      </c>
      <c r="B1886" s="692">
        <v>0.0</v>
      </c>
      <c r="C1886" s="692">
        <v>0.0</v>
      </c>
      <c r="D1886" s="692">
        <v>2.0</v>
      </c>
      <c r="E1886" s="692">
        <v>2.0</v>
      </c>
      <c r="F1886" s="692">
        <v>0.0</v>
      </c>
      <c r="G1886" s="690">
        <v>0.0</v>
      </c>
      <c r="H1886" s="693">
        <f t="shared" si="1334"/>
        <v>4</v>
      </c>
      <c r="I1886" s="701"/>
      <c r="J1886" s="647"/>
      <c r="K1886" s="701" t="s">
        <v>78</v>
      </c>
      <c r="L1886" s="692" t="str">
        <f t="shared" si="1336"/>
        <v>-</v>
      </c>
      <c r="M1886" s="701" t="s">
        <v>79</v>
      </c>
      <c r="N1886" s="692" t="s">
        <v>79</v>
      </c>
      <c r="O1886" s="701" t="s">
        <v>79</v>
      </c>
      <c r="P1886" s="701"/>
      <c r="Q1886" s="1686"/>
      <c r="R1886" s="1595"/>
      <c r="S1886" s="1532"/>
      <c r="T1886" s="1532"/>
      <c r="U1886" s="1532"/>
      <c r="V1886" s="1532"/>
      <c r="W1886" s="1532"/>
      <c r="X1886" s="1532"/>
      <c r="Y1886" s="1532"/>
      <c r="Z1886" s="1532"/>
      <c r="AA1886" s="1532"/>
      <c r="AB1886" s="1532"/>
    </row>
    <row r="1887">
      <c r="A1887" s="1714" t="s">
        <v>446</v>
      </c>
      <c r="B1887" s="692">
        <v>0.0</v>
      </c>
      <c r="C1887" s="692">
        <v>0.0</v>
      </c>
      <c r="D1887" s="692">
        <v>1.0</v>
      </c>
      <c r="E1887" s="692">
        <v>0.0</v>
      </c>
      <c r="F1887" s="692">
        <v>1.0</v>
      </c>
      <c r="G1887" s="690">
        <v>0.0</v>
      </c>
      <c r="H1887" s="693">
        <f t="shared" ref="H1887:H1888" si="1337">sum(B1887:G1887)</f>
        <v>2</v>
      </c>
      <c r="I1887" s="701"/>
      <c r="J1887" s="647"/>
      <c r="K1887" s="701" t="s">
        <v>446</v>
      </c>
      <c r="L1887" s="692">
        <f t="shared" si="1336"/>
        <v>10</v>
      </c>
      <c r="M1887" s="701">
        <f>(L1887-H1887)-R1887</f>
        <v>8</v>
      </c>
      <c r="N1887" s="692">
        <v>0.0</v>
      </c>
      <c r="O1887" s="701">
        <f t="shared" ref="O1887:O1888" si="1338">SUM(M1887,N1887)</f>
        <v>8</v>
      </c>
      <c r="P1887" s="701"/>
      <c r="Q1887" s="1621"/>
      <c r="R1887" s="1595"/>
      <c r="S1887" s="1532"/>
      <c r="T1887" s="1532"/>
      <c r="U1887" s="1532"/>
      <c r="V1887" s="1532"/>
      <c r="W1887" s="1532"/>
      <c r="X1887" s="1532"/>
      <c r="Y1887" s="1532"/>
      <c r="Z1887" s="1532"/>
      <c r="AA1887" s="1532"/>
      <c r="AB1887" s="1532"/>
    </row>
    <row r="1888">
      <c r="A1888" s="1814" t="s">
        <v>751</v>
      </c>
      <c r="B1888" s="692">
        <v>0.0</v>
      </c>
      <c r="C1888" s="692">
        <v>0.0</v>
      </c>
      <c r="D1888" s="692">
        <v>4.0</v>
      </c>
      <c r="E1888" s="692">
        <v>0.0</v>
      </c>
      <c r="F1888" s="692">
        <v>1.0</v>
      </c>
      <c r="G1888" s="690">
        <v>0.0</v>
      </c>
      <c r="H1888" s="693">
        <f t="shared" si="1337"/>
        <v>5</v>
      </c>
      <c r="I1888" s="701"/>
      <c r="J1888" s="647"/>
      <c r="K1888" s="1814" t="s">
        <v>751</v>
      </c>
      <c r="L1888" s="692">
        <v>10.0</v>
      </c>
      <c r="M1888" s="701">
        <f t="shared" ref="M1888:M1889" si="1339">(L1888-H1888)</f>
        <v>5</v>
      </c>
      <c r="N1888" s="692">
        <v>0.0</v>
      </c>
      <c r="O1888" s="701">
        <f t="shared" si="1338"/>
        <v>5</v>
      </c>
      <c r="P1888" s="701"/>
      <c r="Q1888" s="1686"/>
      <c r="R1888" s="1595"/>
      <c r="S1888" s="1532"/>
      <c r="T1888" s="1532"/>
      <c r="U1888" s="1532"/>
      <c r="V1888" s="1532"/>
      <c r="W1888" s="1532"/>
      <c r="X1888" s="1532"/>
      <c r="Y1888" s="1532"/>
      <c r="Z1888" s="1532"/>
      <c r="AA1888" s="1532"/>
      <c r="AB1888" s="1532"/>
    </row>
    <row r="1889">
      <c r="A1889" s="1714" t="s">
        <v>80</v>
      </c>
      <c r="B1889" s="692">
        <v>0.0</v>
      </c>
      <c r="C1889" s="692">
        <v>2.0</v>
      </c>
      <c r="D1889" s="692">
        <v>1.0</v>
      </c>
      <c r="E1889" s="692">
        <v>1.0</v>
      </c>
      <c r="F1889" s="692">
        <v>0.0</v>
      </c>
      <c r="G1889" s="690">
        <v>0.0</v>
      </c>
      <c r="H1889" s="693">
        <f t="shared" ref="H1889:H1892" si="1340">SUM(B1889:G1889)</f>
        <v>4</v>
      </c>
      <c r="I1889" s="701"/>
      <c r="J1889" s="647"/>
      <c r="K1889" s="701" t="s">
        <v>80</v>
      </c>
      <c r="L1889" s="692">
        <v>20.0</v>
      </c>
      <c r="M1889" s="701">
        <f t="shared" si="1339"/>
        <v>16</v>
      </c>
      <c r="N1889" s="692">
        <v>0.0</v>
      </c>
      <c r="O1889" s="701">
        <f>sum(M1889,N1889)</f>
        <v>16</v>
      </c>
      <c r="P1889" s="701"/>
      <c r="Q1889" s="1686"/>
      <c r="R1889" s="1595"/>
      <c r="S1889" s="1532"/>
      <c r="T1889" s="1532"/>
      <c r="U1889" s="1532"/>
      <c r="V1889" s="1532"/>
      <c r="W1889" s="1532"/>
      <c r="X1889" s="1532"/>
      <c r="Y1889" s="1532"/>
      <c r="Z1889" s="1532"/>
      <c r="AA1889" s="1532"/>
      <c r="AB1889" s="1532"/>
    </row>
    <row r="1890">
      <c r="A1890" s="1765" t="s">
        <v>274</v>
      </c>
      <c r="B1890" s="1760">
        <v>0.0</v>
      </c>
      <c r="C1890" s="1760">
        <v>0.0</v>
      </c>
      <c r="D1890" s="1760">
        <v>0.0</v>
      </c>
      <c r="E1890" s="1760">
        <v>0.0</v>
      </c>
      <c r="F1890" s="1760">
        <v>0.0</v>
      </c>
      <c r="G1890" s="1760">
        <v>0.0</v>
      </c>
      <c r="H1890" s="1761">
        <f t="shared" si="1340"/>
        <v>0</v>
      </c>
      <c r="I1890" s="1762">
        <f>SUM(H1890:H1894)</f>
        <v>0</v>
      </c>
      <c r="J1890" s="647"/>
      <c r="K1890" s="1765" t="s">
        <v>809</v>
      </c>
      <c r="L1890" s="1765">
        <v>0.0</v>
      </c>
      <c r="M1890" s="1762">
        <f>(L1890-H1890)-R1890</f>
        <v>0</v>
      </c>
      <c r="N1890" s="1765"/>
      <c r="O1890" s="1762">
        <f t="shared" ref="O1890:O1891" si="1341">SUM(M1890,N1890)</f>
        <v>0</v>
      </c>
      <c r="P1890" s="1765"/>
      <c r="Q1890" s="1768"/>
      <c r="R1890" s="1762"/>
      <c r="S1890" s="1532"/>
      <c r="T1890" s="1532"/>
      <c r="U1890" s="1532"/>
      <c r="V1890" s="1532"/>
      <c r="W1890" s="1532"/>
      <c r="X1890" s="1532"/>
      <c r="Y1890" s="1532"/>
      <c r="Z1890" s="1532"/>
      <c r="AA1890" s="1532"/>
      <c r="AB1890" s="1532"/>
    </row>
    <row r="1891">
      <c r="A1891" s="1714" t="s">
        <v>77</v>
      </c>
      <c r="B1891" s="692">
        <v>0.0</v>
      </c>
      <c r="C1891" s="692">
        <v>0.0</v>
      </c>
      <c r="D1891" s="692">
        <v>0.0</v>
      </c>
      <c r="E1891" s="692">
        <v>0.0</v>
      </c>
      <c r="F1891" s="692">
        <v>0.0</v>
      </c>
      <c r="G1891" s="690">
        <v>0.0</v>
      </c>
      <c r="H1891" s="693">
        <f t="shared" si="1340"/>
        <v>0</v>
      </c>
      <c r="I1891" s="596">
        <f>(I1890/60)</f>
        <v>0</v>
      </c>
      <c r="J1891" s="647"/>
      <c r="K1891" s="701" t="s">
        <v>77</v>
      </c>
      <c r="L1891" s="692">
        <v>0.0</v>
      </c>
      <c r="M1891" s="701">
        <f>(L1891-H1891-H1892)-R1891</f>
        <v>0</v>
      </c>
      <c r="N1891" s="692"/>
      <c r="O1891" s="701">
        <f t="shared" si="1341"/>
        <v>0</v>
      </c>
      <c r="P1891" s="701"/>
      <c r="Q1891" s="1686"/>
      <c r="R1891" s="1595"/>
      <c r="S1891" s="1532"/>
      <c r="T1891" s="1532"/>
      <c r="U1891" s="1532"/>
      <c r="V1891" s="1532"/>
      <c r="W1891" s="1532"/>
      <c r="X1891" s="1532"/>
      <c r="Y1891" s="1532"/>
      <c r="Z1891" s="1532"/>
      <c r="AA1891" s="1532"/>
      <c r="AB1891" s="1532"/>
    </row>
    <row r="1892">
      <c r="A1892" s="1714" t="s">
        <v>78</v>
      </c>
      <c r="B1892" s="692">
        <v>0.0</v>
      </c>
      <c r="C1892" s="692">
        <v>0.0</v>
      </c>
      <c r="D1892" s="692">
        <v>0.0</v>
      </c>
      <c r="E1892" s="692">
        <v>0.0</v>
      </c>
      <c r="F1892" s="692">
        <v>0.0</v>
      </c>
      <c r="G1892" s="690">
        <v>0.0</v>
      </c>
      <c r="H1892" s="693">
        <f t="shared" si="1340"/>
        <v>0</v>
      </c>
      <c r="I1892" s="701"/>
      <c r="J1892" s="647"/>
      <c r="K1892" s="701" t="s">
        <v>78</v>
      </c>
      <c r="L1892" s="692" t="s">
        <v>79</v>
      </c>
      <c r="M1892" s="701" t="s">
        <v>79</v>
      </c>
      <c r="N1892" s="692"/>
      <c r="O1892" s="701" t="s">
        <v>79</v>
      </c>
      <c r="P1892" s="701"/>
      <c r="Q1892" s="1686"/>
      <c r="R1892" s="1595"/>
      <c r="S1892" s="1532"/>
      <c r="T1892" s="1532"/>
      <c r="U1892" s="1532"/>
      <c r="V1892" s="1532"/>
      <c r="W1892" s="1532"/>
      <c r="X1892" s="1532"/>
      <c r="Y1892" s="1532"/>
      <c r="Z1892" s="1532"/>
      <c r="AA1892" s="1532"/>
      <c r="AB1892" s="1532"/>
    </row>
    <row r="1893">
      <c r="A1893" s="1714" t="s">
        <v>446</v>
      </c>
      <c r="B1893" s="692">
        <v>0.0</v>
      </c>
      <c r="C1893" s="692">
        <v>0.0</v>
      </c>
      <c r="D1893" s="692">
        <v>0.0</v>
      </c>
      <c r="E1893" s="692">
        <v>0.0</v>
      </c>
      <c r="F1893" s="692">
        <v>0.0</v>
      </c>
      <c r="G1893" s="690">
        <v>0.0</v>
      </c>
      <c r="H1893" s="693">
        <f t="shared" ref="H1893:H1894" si="1342">sum(B1893:G1893)</f>
        <v>0</v>
      </c>
      <c r="I1893" s="701"/>
      <c r="J1893" s="647"/>
      <c r="K1893" s="701" t="s">
        <v>446</v>
      </c>
      <c r="L1893" s="692">
        <v>0.0</v>
      </c>
      <c r="M1893" s="701">
        <f>(L1893-H1893)-R1893</f>
        <v>0</v>
      </c>
      <c r="N1893" s="692"/>
      <c r="O1893" s="701">
        <f t="shared" ref="O1893:O1894" si="1343">SUM(M1893,N1893)</f>
        <v>0</v>
      </c>
      <c r="P1893" s="701"/>
      <c r="Q1893" s="1686"/>
      <c r="R1893" s="1595"/>
      <c r="S1893" s="1532"/>
      <c r="T1893" s="1532"/>
      <c r="U1893" s="1532"/>
      <c r="V1893" s="1532"/>
      <c r="W1893" s="1532"/>
      <c r="X1893" s="1532"/>
      <c r="Y1893" s="1532"/>
      <c r="Z1893" s="1532"/>
      <c r="AA1893" s="1532"/>
      <c r="AB1893" s="1532"/>
    </row>
    <row r="1894">
      <c r="A1894" s="1814" t="s">
        <v>751</v>
      </c>
      <c r="B1894" s="692">
        <v>0.0</v>
      </c>
      <c r="C1894" s="692">
        <v>0.0</v>
      </c>
      <c r="D1894" s="692">
        <v>0.0</v>
      </c>
      <c r="E1894" s="692">
        <v>0.0</v>
      </c>
      <c r="F1894" s="692">
        <v>0.0</v>
      </c>
      <c r="G1894" s="690">
        <v>0.0</v>
      </c>
      <c r="H1894" s="693">
        <f t="shared" si="1342"/>
        <v>0</v>
      </c>
      <c r="I1894" s="701"/>
      <c r="J1894" s="647"/>
      <c r="K1894" s="1814" t="s">
        <v>751</v>
      </c>
      <c r="L1894" s="692">
        <v>0.0</v>
      </c>
      <c r="M1894" s="701">
        <f t="shared" ref="M1894:M1895" si="1344">(L1894-H1894)</f>
        <v>0</v>
      </c>
      <c r="N1894" s="692"/>
      <c r="O1894" s="701">
        <f t="shared" si="1343"/>
        <v>0</v>
      </c>
      <c r="P1894" s="701"/>
      <c r="Q1894" s="1686"/>
      <c r="R1894" s="1595"/>
      <c r="S1894" s="1532"/>
      <c r="T1894" s="1532"/>
      <c r="U1894" s="1532"/>
      <c r="V1894" s="1532"/>
      <c r="W1894" s="1532"/>
      <c r="X1894" s="1532"/>
      <c r="Y1894" s="1532"/>
      <c r="Z1894" s="1532"/>
      <c r="AA1894" s="1532"/>
      <c r="AB1894" s="1532"/>
    </row>
    <row r="1895">
      <c r="A1895" s="1714" t="s">
        <v>80</v>
      </c>
      <c r="B1895" s="692">
        <v>0.0</v>
      </c>
      <c r="C1895" s="692">
        <v>0.0</v>
      </c>
      <c r="D1895" s="692">
        <v>0.0</v>
      </c>
      <c r="E1895" s="692">
        <v>0.0</v>
      </c>
      <c r="F1895" s="692">
        <v>0.0</v>
      </c>
      <c r="G1895" s="690">
        <v>0.0</v>
      </c>
      <c r="H1895" s="693">
        <f>SUM(B1895:G1895)</f>
        <v>0</v>
      </c>
      <c r="I1895" s="701"/>
      <c r="J1895" s="647"/>
      <c r="K1895" s="701" t="s">
        <v>80</v>
      </c>
      <c r="L1895" s="692">
        <v>0.0</v>
      </c>
      <c r="M1895" s="701">
        <f t="shared" si="1344"/>
        <v>0</v>
      </c>
      <c r="N1895" s="692"/>
      <c r="O1895" s="701">
        <f>sum(M1895,N1895)</f>
        <v>0</v>
      </c>
      <c r="P1895" s="701"/>
      <c r="Q1895" s="1686"/>
      <c r="R1895" s="1595"/>
      <c r="S1895" s="1532"/>
      <c r="T1895" s="1532"/>
      <c r="U1895" s="1532"/>
      <c r="V1895" s="1532"/>
      <c r="W1895" s="1532"/>
      <c r="X1895" s="1532"/>
      <c r="Y1895" s="1532"/>
      <c r="Z1895" s="1532"/>
      <c r="AA1895" s="1532"/>
      <c r="AB1895" s="1532"/>
    </row>
    <row r="1896">
      <c r="A1896" s="1757" t="s">
        <v>116</v>
      </c>
      <c r="B1896" s="1758">
        <f t="shared" ref="B1896:G1896" si="1345">SUM(B1897:B1931)</f>
        <v>45</v>
      </c>
      <c r="C1896" s="1758">
        <f t="shared" si="1345"/>
        <v>75</v>
      </c>
      <c r="D1896" s="1758">
        <f t="shared" si="1345"/>
        <v>77</v>
      </c>
      <c r="E1896" s="1758">
        <f t="shared" si="1345"/>
        <v>46</v>
      </c>
      <c r="F1896" s="1758">
        <f t="shared" si="1345"/>
        <v>28</v>
      </c>
      <c r="G1896" s="1758">
        <f t="shared" si="1345"/>
        <v>2</v>
      </c>
      <c r="H1896" s="1758">
        <f> SUM(H1897:H1900,H1903:H1906,H1909:H1912,H1915:H1918,H1921:H1924,H1927:H1930)</f>
        <v>234</v>
      </c>
      <c r="I1896" s="1758"/>
      <c r="J1896" s="1812"/>
      <c r="K1896" s="1758" t="s">
        <v>116</v>
      </c>
      <c r="L1896" s="1561"/>
      <c r="M1896" s="1561"/>
      <c r="N1896" s="1561"/>
      <c r="O1896" s="1561"/>
      <c r="P1896" s="1561"/>
      <c r="Q1896" s="1682"/>
      <c r="R1896" s="1561"/>
      <c r="S1896" s="1532"/>
      <c r="T1896" s="1532"/>
      <c r="U1896" s="1532"/>
      <c r="V1896" s="1532"/>
      <c r="W1896" s="1532"/>
      <c r="X1896" s="1532"/>
      <c r="Y1896" s="1532"/>
      <c r="Z1896" s="1532"/>
      <c r="AA1896" s="1532"/>
      <c r="AB1896" s="1532"/>
    </row>
    <row r="1897">
      <c r="A1897" s="1759" t="s">
        <v>113</v>
      </c>
      <c r="B1897" s="1760">
        <v>16.0</v>
      </c>
      <c r="C1897" s="1760">
        <v>16.0</v>
      </c>
      <c r="D1897" s="1760">
        <v>13.0</v>
      </c>
      <c r="E1897" s="1760">
        <v>12.0</v>
      </c>
      <c r="F1897" s="1760">
        <v>15.0</v>
      </c>
      <c r="G1897" s="1760">
        <v>0.0</v>
      </c>
      <c r="H1897" s="1761">
        <f t="shared" ref="H1897:H1899" si="1346">SUM(B1897:G1897)</f>
        <v>72</v>
      </c>
      <c r="I1897" s="1762">
        <f>SUM(H1897:H1901)</f>
        <v>110</v>
      </c>
      <c r="J1897" s="647"/>
      <c r="K1897" s="1764" t="s">
        <v>113</v>
      </c>
      <c r="L1897" s="1765">
        <v>120.0</v>
      </c>
      <c r="M1897" s="1762">
        <f>(L1897-H1897)-R1897</f>
        <v>48</v>
      </c>
      <c r="N1897" s="1765">
        <v>70.0</v>
      </c>
      <c r="O1897" s="1762">
        <f t="shared" ref="O1897:O1898" si="1347">SUM(M1897,N1897)</f>
        <v>118</v>
      </c>
      <c r="P1897" s="1817" t="s">
        <v>3</v>
      </c>
      <c r="Q1897" s="1685"/>
      <c r="R1897" s="1765"/>
      <c r="S1897" s="1532"/>
      <c r="T1897" s="1532"/>
      <c r="U1897" s="1532"/>
      <c r="V1897" s="1532"/>
      <c r="W1897" s="1532"/>
      <c r="X1897" s="1532"/>
      <c r="Y1897" s="1532"/>
      <c r="Z1897" s="1532"/>
      <c r="AA1897" s="1532"/>
      <c r="AB1897" s="1532"/>
    </row>
    <row r="1898">
      <c r="A1898" s="1714" t="s">
        <v>77</v>
      </c>
      <c r="B1898" s="692">
        <v>0.0</v>
      </c>
      <c r="C1898" s="692">
        <v>0.0</v>
      </c>
      <c r="D1898" s="692">
        <v>0.0</v>
      </c>
      <c r="E1898" s="692">
        <v>0.0</v>
      </c>
      <c r="F1898" s="692">
        <v>0.0</v>
      </c>
      <c r="G1898" s="690">
        <v>0.0</v>
      </c>
      <c r="H1898" s="693">
        <f t="shared" si="1346"/>
        <v>0</v>
      </c>
      <c r="I1898" s="596">
        <f>(I1897/60)</f>
        <v>1.833333333</v>
      </c>
      <c r="J1898" s="647"/>
      <c r="K1898" s="701" t="s">
        <v>77</v>
      </c>
      <c r="L1898" s="692">
        <f t="shared" ref="L1898:L1902" si="1348">O1305</f>
        <v>25</v>
      </c>
      <c r="M1898" s="701">
        <f>(L1898-H1898-H1899)-R1898</f>
        <v>0</v>
      </c>
      <c r="N1898" s="692">
        <v>15.0</v>
      </c>
      <c r="O1898" s="701">
        <f t="shared" si="1347"/>
        <v>15</v>
      </c>
      <c r="P1898" s="701"/>
      <c r="Q1898" s="1686"/>
      <c r="R1898" s="1621"/>
      <c r="S1898" s="1532"/>
      <c r="T1898" s="1532"/>
      <c r="U1898" s="1532"/>
      <c r="V1898" s="1532"/>
      <c r="W1898" s="1532"/>
      <c r="X1898" s="1532"/>
      <c r="Y1898" s="1532"/>
      <c r="Z1898" s="1532"/>
      <c r="AA1898" s="1532"/>
      <c r="AB1898" s="1532"/>
    </row>
    <row r="1899">
      <c r="A1899" s="1714" t="s">
        <v>78</v>
      </c>
      <c r="B1899" s="692">
        <v>0.0</v>
      </c>
      <c r="C1899" s="692">
        <v>16.0</v>
      </c>
      <c r="D1899" s="692">
        <v>5.0</v>
      </c>
      <c r="E1899" s="692">
        <v>4.0</v>
      </c>
      <c r="F1899" s="692">
        <v>0.0</v>
      </c>
      <c r="G1899" s="690">
        <v>0.0</v>
      </c>
      <c r="H1899" s="693">
        <f t="shared" si="1346"/>
        <v>25</v>
      </c>
      <c r="I1899" s="701"/>
      <c r="J1899" s="647"/>
      <c r="K1899" s="701" t="s">
        <v>78</v>
      </c>
      <c r="L1899" s="692" t="str">
        <f t="shared" si="1348"/>
        <v>-</v>
      </c>
      <c r="M1899" s="701" t="s">
        <v>79</v>
      </c>
      <c r="N1899" s="692" t="s">
        <v>79</v>
      </c>
      <c r="O1899" s="701" t="s">
        <v>79</v>
      </c>
      <c r="P1899" s="701"/>
      <c r="Q1899" s="1686"/>
      <c r="R1899" s="1595"/>
      <c r="S1899" s="1532"/>
      <c r="T1899" s="1532"/>
      <c r="U1899" s="1532"/>
      <c r="V1899" s="1532"/>
      <c r="W1899" s="1532"/>
      <c r="X1899" s="1532"/>
      <c r="Y1899" s="1532"/>
      <c r="Z1899" s="1532"/>
      <c r="AA1899" s="1532"/>
      <c r="AB1899" s="1532"/>
    </row>
    <row r="1900">
      <c r="A1900" s="1714" t="s">
        <v>446</v>
      </c>
      <c r="B1900" s="692">
        <v>1.0</v>
      </c>
      <c r="C1900" s="692">
        <v>1.0</v>
      </c>
      <c r="D1900" s="692">
        <v>1.0</v>
      </c>
      <c r="E1900" s="692">
        <v>0.0</v>
      </c>
      <c r="F1900" s="692">
        <v>0.0</v>
      </c>
      <c r="G1900" s="690">
        <v>0.0</v>
      </c>
      <c r="H1900" s="693">
        <f t="shared" ref="H1900:H1901" si="1349">sum(B1900:G1900)</f>
        <v>3</v>
      </c>
      <c r="I1900" s="701"/>
      <c r="J1900" s="647"/>
      <c r="K1900" s="701" t="s">
        <v>446</v>
      </c>
      <c r="L1900" s="692">
        <f t="shared" si="1348"/>
        <v>3</v>
      </c>
      <c r="M1900" s="701">
        <f>(L1900-H1900)-R1900</f>
        <v>0</v>
      </c>
      <c r="N1900" s="692">
        <v>20.0</v>
      </c>
      <c r="O1900" s="701">
        <f t="shared" ref="O1900:O1901" si="1350">SUM(M1900,N1900)</f>
        <v>20</v>
      </c>
      <c r="P1900" s="701"/>
      <c r="Q1900" s="1686"/>
      <c r="R1900" s="1595"/>
      <c r="S1900" s="1532"/>
      <c r="T1900" s="1532"/>
      <c r="U1900" s="1532"/>
      <c r="V1900" s="1532"/>
      <c r="W1900" s="1532"/>
      <c r="X1900" s="1532"/>
      <c r="Y1900" s="1532"/>
      <c r="Z1900" s="1532"/>
      <c r="AA1900" s="1532"/>
      <c r="AB1900" s="1532"/>
    </row>
    <row r="1901">
      <c r="A1901" s="1814" t="s">
        <v>751</v>
      </c>
      <c r="B1901" s="692">
        <v>0.0</v>
      </c>
      <c r="C1901" s="692">
        <v>6.0</v>
      </c>
      <c r="D1901" s="692">
        <v>2.0</v>
      </c>
      <c r="E1901" s="692">
        <v>2.0</v>
      </c>
      <c r="F1901" s="692">
        <v>0.0</v>
      </c>
      <c r="G1901" s="690">
        <v>0.0</v>
      </c>
      <c r="H1901" s="693">
        <f t="shared" si="1349"/>
        <v>10</v>
      </c>
      <c r="I1901" s="701"/>
      <c r="J1901" s="647"/>
      <c r="K1901" s="1814" t="s">
        <v>751</v>
      </c>
      <c r="L1901" s="692">
        <f t="shared" si="1348"/>
        <v>10</v>
      </c>
      <c r="M1901" s="701">
        <f t="shared" ref="M1901:M1902" si="1351">(L1901-H1901)</f>
        <v>0</v>
      </c>
      <c r="N1901" s="692">
        <v>6.0</v>
      </c>
      <c r="O1901" s="701">
        <f t="shared" si="1350"/>
        <v>6</v>
      </c>
      <c r="P1901" s="701"/>
      <c r="Q1901" s="1686"/>
      <c r="R1901" s="1595"/>
      <c r="S1901" s="1532"/>
      <c r="T1901" s="1532"/>
      <c r="U1901" s="1532"/>
      <c r="V1901" s="1532"/>
      <c r="W1901" s="1532"/>
      <c r="X1901" s="1532"/>
      <c r="Y1901" s="1532"/>
      <c r="Z1901" s="1532"/>
      <c r="AA1901" s="1532"/>
      <c r="AB1901" s="1532"/>
    </row>
    <row r="1902">
      <c r="A1902" s="1714" t="s">
        <v>80</v>
      </c>
      <c r="B1902" s="692">
        <v>0.0</v>
      </c>
      <c r="C1902" s="692">
        <v>0.0</v>
      </c>
      <c r="D1902" s="692">
        <v>0.0</v>
      </c>
      <c r="E1902" s="692">
        <v>0.0</v>
      </c>
      <c r="F1902" s="692">
        <v>0.0</v>
      </c>
      <c r="G1902" s="690">
        <v>0.0</v>
      </c>
      <c r="H1902" s="693">
        <f t="shared" ref="H1902:H1905" si="1352">SUM(B1902:G1902)</f>
        <v>0</v>
      </c>
      <c r="I1902" s="701"/>
      <c r="J1902" s="647"/>
      <c r="K1902" s="701" t="s">
        <v>80</v>
      </c>
      <c r="L1902" s="692">
        <f t="shared" si="1348"/>
        <v>20</v>
      </c>
      <c r="M1902" s="701">
        <f t="shared" si="1351"/>
        <v>20</v>
      </c>
      <c r="N1902" s="692">
        <v>0.0</v>
      </c>
      <c r="O1902" s="701">
        <f>sum(M1902,N1902)</f>
        <v>20</v>
      </c>
      <c r="P1902" s="701"/>
      <c r="Q1902" s="1686"/>
      <c r="R1902" s="1595"/>
      <c r="S1902" s="1532"/>
      <c r="T1902" s="1532"/>
      <c r="U1902" s="1532"/>
      <c r="V1902" s="1532"/>
      <c r="W1902" s="1532"/>
      <c r="X1902" s="1532"/>
      <c r="Y1902" s="1532"/>
      <c r="Z1902" s="1532"/>
      <c r="AA1902" s="1532"/>
      <c r="AB1902" s="1532"/>
    </row>
    <row r="1903">
      <c r="A1903" s="1715" t="s">
        <v>115</v>
      </c>
      <c r="B1903" s="1765">
        <v>13.0</v>
      </c>
      <c r="C1903" s="1765">
        <v>6.0</v>
      </c>
      <c r="D1903" s="1765">
        <v>10.0</v>
      </c>
      <c r="E1903" s="1765">
        <v>6.0</v>
      </c>
      <c r="F1903" s="1765">
        <v>3.0</v>
      </c>
      <c r="G1903" s="1760">
        <v>0.0</v>
      </c>
      <c r="H1903" s="1761">
        <f t="shared" si="1352"/>
        <v>38</v>
      </c>
      <c r="I1903" s="1762">
        <f>SUM(H1903:H1907)</f>
        <v>53</v>
      </c>
      <c r="J1903" s="647"/>
      <c r="K1903" s="1762" t="s">
        <v>115</v>
      </c>
      <c r="L1903" s="1765">
        <v>39.0</v>
      </c>
      <c r="M1903" s="1762">
        <f>(L1903-H1903)-R1903</f>
        <v>0</v>
      </c>
      <c r="N1903" s="1765">
        <v>40.0</v>
      </c>
      <c r="O1903" s="1762">
        <f t="shared" ref="O1903:O1904" si="1353">SUM(M1903,N1903)</f>
        <v>40</v>
      </c>
      <c r="P1903" s="1817" t="s">
        <v>3</v>
      </c>
      <c r="Q1903" s="1685"/>
      <c r="R1903" s="1765">
        <v>1.0</v>
      </c>
      <c r="S1903" s="1532"/>
      <c r="T1903" s="1532"/>
      <c r="U1903" s="1532"/>
      <c r="V1903" s="1532"/>
      <c r="W1903" s="1532"/>
      <c r="X1903" s="1532"/>
      <c r="Y1903" s="1532"/>
      <c r="Z1903" s="1532"/>
      <c r="AA1903" s="1532"/>
      <c r="AB1903" s="1532"/>
    </row>
    <row r="1904">
      <c r="A1904" s="1714" t="s">
        <v>77</v>
      </c>
      <c r="B1904" s="692">
        <v>0.0</v>
      </c>
      <c r="C1904" s="692">
        <v>0.0</v>
      </c>
      <c r="D1904" s="692">
        <v>0.0</v>
      </c>
      <c r="E1904" s="692">
        <v>0.0</v>
      </c>
      <c r="F1904" s="692">
        <v>0.0</v>
      </c>
      <c r="G1904" s="692">
        <v>0.0</v>
      </c>
      <c r="H1904" s="693">
        <f t="shared" si="1352"/>
        <v>0</v>
      </c>
      <c r="I1904" s="596">
        <f>(I1903/60)</f>
        <v>0.8833333333</v>
      </c>
      <c r="J1904" s="647"/>
      <c r="K1904" s="701" t="s">
        <v>77</v>
      </c>
      <c r="L1904" s="692">
        <f t="shared" ref="L1904:L1908" si="1354">O1311</f>
        <v>11</v>
      </c>
      <c r="M1904" s="701">
        <f>(L1904-H1904-H1905)-R1904</f>
        <v>0</v>
      </c>
      <c r="N1904" s="692">
        <v>0.0</v>
      </c>
      <c r="O1904" s="701">
        <f t="shared" si="1353"/>
        <v>0</v>
      </c>
      <c r="P1904" s="701"/>
      <c r="Q1904" s="1686"/>
      <c r="R1904" s="1595"/>
      <c r="S1904" s="1532"/>
      <c r="T1904" s="1532"/>
      <c r="U1904" s="1532"/>
      <c r="V1904" s="1532"/>
      <c r="W1904" s="1532"/>
      <c r="X1904" s="1532"/>
      <c r="Y1904" s="1532"/>
      <c r="Z1904" s="1532"/>
      <c r="AA1904" s="1532"/>
      <c r="AB1904" s="1532"/>
    </row>
    <row r="1905">
      <c r="A1905" s="1714" t="s">
        <v>78</v>
      </c>
      <c r="B1905" s="692">
        <v>2.0</v>
      </c>
      <c r="C1905" s="692">
        <v>0.0</v>
      </c>
      <c r="D1905" s="692">
        <v>7.0</v>
      </c>
      <c r="E1905" s="692">
        <v>1.0</v>
      </c>
      <c r="F1905" s="692">
        <v>1.0</v>
      </c>
      <c r="G1905" s="692">
        <v>0.0</v>
      </c>
      <c r="H1905" s="693">
        <f t="shared" si="1352"/>
        <v>11</v>
      </c>
      <c r="I1905" s="701"/>
      <c r="J1905" s="647"/>
      <c r="K1905" s="701" t="s">
        <v>78</v>
      </c>
      <c r="L1905" s="692" t="str">
        <f t="shared" si="1354"/>
        <v>-</v>
      </c>
      <c r="M1905" s="701" t="s">
        <v>79</v>
      </c>
      <c r="N1905" s="692" t="s">
        <v>79</v>
      </c>
      <c r="O1905" s="701" t="s">
        <v>79</v>
      </c>
      <c r="P1905" s="701"/>
      <c r="Q1905" s="1686"/>
      <c r="R1905" s="1595"/>
      <c r="S1905" s="1532"/>
      <c r="T1905" s="1532"/>
      <c r="U1905" s="1532"/>
      <c r="V1905" s="1532"/>
      <c r="W1905" s="1532"/>
      <c r="X1905" s="1532"/>
      <c r="Y1905" s="1532"/>
      <c r="Z1905" s="1532"/>
      <c r="AA1905" s="1532"/>
      <c r="AB1905" s="1532"/>
    </row>
    <row r="1906">
      <c r="A1906" s="1714" t="s">
        <v>446</v>
      </c>
      <c r="B1906" s="692">
        <v>0.0</v>
      </c>
      <c r="C1906" s="692">
        <v>0.0</v>
      </c>
      <c r="D1906" s="692">
        <v>0.0</v>
      </c>
      <c r="E1906" s="692">
        <v>0.0</v>
      </c>
      <c r="F1906" s="692">
        <v>0.0</v>
      </c>
      <c r="G1906" s="692">
        <v>0.0</v>
      </c>
      <c r="H1906" s="693">
        <f t="shared" ref="H1906:H1907" si="1355">sum(B1906:G1906)</f>
        <v>0</v>
      </c>
      <c r="I1906" s="701"/>
      <c r="J1906" s="647"/>
      <c r="K1906" s="701" t="s">
        <v>446</v>
      </c>
      <c r="L1906" s="692">
        <f t="shared" si="1354"/>
        <v>0</v>
      </c>
      <c r="M1906" s="701">
        <f>(L1906-H1906)-R1906</f>
        <v>0</v>
      </c>
      <c r="N1906" s="692">
        <v>10.0</v>
      </c>
      <c r="O1906" s="701">
        <f t="shared" ref="O1906:O1907" si="1356">SUM(M1906,N1906)</f>
        <v>10</v>
      </c>
      <c r="P1906" s="701"/>
      <c r="Q1906" s="1686"/>
      <c r="R1906" s="1595"/>
      <c r="S1906" s="1532"/>
      <c r="T1906" s="1532"/>
      <c r="U1906" s="1532"/>
      <c r="V1906" s="1532"/>
      <c r="W1906" s="1532"/>
      <c r="X1906" s="1532"/>
      <c r="Y1906" s="1532"/>
      <c r="Z1906" s="1532"/>
      <c r="AA1906" s="1532"/>
      <c r="AB1906" s="1532"/>
    </row>
    <row r="1907">
      <c r="A1907" s="1814" t="s">
        <v>751</v>
      </c>
      <c r="B1907" s="692">
        <v>4.0</v>
      </c>
      <c r="C1907" s="692">
        <v>0.0</v>
      </c>
      <c r="D1907" s="692">
        <v>0.0</v>
      </c>
      <c r="E1907" s="692">
        <v>0.0</v>
      </c>
      <c r="F1907" s="692">
        <v>0.0</v>
      </c>
      <c r="G1907" s="692">
        <v>0.0</v>
      </c>
      <c r="H1907" s="693">
        <f t="shared" si="1355"/>
        <v>4</v>
      </c>
      <c r="I1907" s="701"/>
      <c r="J1907" s="647"/>
      <c r="K1907" s="1814" t="s">
        <v>751</v>
      </c>
      <c r="L1907" s="692">
        <f t="shared" si="1354"/>
        <v>4</v>
      </c>
      <c r="M1907" s="701">
        <f t="shared" ref="M1907:M1908" si="1357">(L1907-H1907)</f>
        <v>0</v>
      </c>
      <c r="N1907" s="692">
        <v>10.0</v>
      </c>
      <c r="O1907" s="701">
        <f t="shared" si="1356"/>
        <v>10</v>
      </c>
      <c r="P1907" s="701"/>
      <c r="Q1907" s="1621"/>
      <c r="R1907" s="1595"/>
      <c r="S1907" s="1532"/>
      <c r="T1907" s="1532"/>
      <c r="U1907" s="1532"/>
      <c r="V1907" s="1532"/>
      <c r="W1907" s="1532"/>
      <c r="X1907" s="1532"/>
      <c r="Y1907" s="1532"/>
      <c r="Z1907" s="1532"/>
      <c r="AA1907" s="1532"/>
      <c r="AB1907" s="1532"/>
    </row>
    <row r="1908">
      <c r="A1908" s="1714" t="s">
        <v>80</v>
      </c>
      <c r="B1908" s="692">
        <v>0.0</v>
      </c>
      <c r="C1908" s="692">
        <v>0.0</v>
      </c>
      <c r="D1908" s="692">
        <v>2.0</v>
      </c>
      <c r="E1908" s="692">
        <v>2.0</v>
      </c>
      <c r="F1908" s="692">
        <v>1.0</v>
      </c>
      <c r="G1908" s="692">
        <v>0.0</v>
      </c>
      <c r="H1908" s="693">
        <f t="shared" ref="H1908:H1911" si="1358">SUM(B1908:G1908)</f>
        <v>5</v>
      </c>
      <c r="I1908" s="701"/>
      <c r="J1908" s="647"/>
      <c r="K1908" s="701" t="s">
        <v>80</v>
      </c>
      <c r="L1908" s="692">
        <f t="shared" si="1354"/>
        <v>17</v>
      </c>
      <c r="M1908" s="701">
        <f t="shared" si="1357"/>
        <v>12</v>
      </c>
      <c r="N1908" s="692">
        <v>0.0</v>
      </c>
      <c r="O1908" s="701">
        <f>sum(M1908,N1908)</f>
        <v>12</v>
      </c>
      <c r="P1908" s="701"/>
      <c r="Q1908" s="1686"/>
      <c r="R1908" s="1595"/>
      <c r="S1908" s="1532"/>
      <c r="T1908" s="1532"/>
      <c r="U1908" s="1532"/>
      <c r="V1908" s="1532"/>
      <c r="W1908" s="1532"/>
      <c r="X1908" s="1532"/>
      <c r="Y1908" s="1532"/>
      <c r="Z1908" s="1532"/>
      <c r="AA1908" s="1532"/>
      <c r="AB1908" s="1532"/>
    </row>
    <row r="1909">
      <c r="A1909" s="1715" t="s">
        <v>240</v>
      </c>
      <c r="B1909" s="1760">
        <v>0.0</v>
      </c>
      <c r="C1909" s="1760">
        <v>4.0</v>
      </c>
      <c r="D1909" s="1760">
        <v>8.0</v>
      </c>
      <c r="E1909" s="1760">
        <v>3.0</v>
      </c>
      <c r="F1909" s="1760">
        <v>1.0</v>
      </c>
      <c r="G1909" s="1760">
        <v>0.0</v>
      </c>
      <c r="H1909" s="1761">
        <f t="shared" si="1358"/>
        <v>16</v>
      </c>
      <c r="I1909" s="1762">
        <f>SUM(H1909:H1913)</f>
        <v>41</v>
      </c>
      <c r="J1909" s="647"/>
      <c r="K1909" s="1762" t="s">
        <v>240</v>
      </c>
      <c r="L1909" s="1765">
        <v>23.0</v>
      </c>
      <c r="M1909" s="1762">
        <f>(L1909-H1909)-R1909</f>
        <v>7</v>
      </c>
      <c r="N1909" s="1765">
        <v>30.0</v>
      </c>
      <c r="O1909" s="1762">
        <f t="shared" ref="O1909:O1910" si="1359">SUM(M1909,N1909)</f>
        <v>37</v>
      </c>
      <c r="P1909" s="1817" t="s">
        <v>3</v>
      </c>
      <c r="Q1909" s="1766"/>
      <c r="R1909" s="1762"/>
      <c r="S1909" s="1532"/>
      <c r="T1909" s="1532"/>
      <c r="U1909" s="1532"/>
      <c r="V1909" s="1532"/>
      <c r="W1909" s="1532"/>
      <c r="X1909" s="1532"/>
      <c r="Y1909" s="1532"/>
      <c r="Z1909" s="1532"/>
      <c r="AA1909" s="1532"/>
      <c r="AB1909" s="1532"/>
    </row>
    <row r="1910">
      <c r="A1910" s="1714" t="s">
        <v>77</v>
      </c>
      <c r="B1910" s="692">
        <v>0.0</v>
      </c>
      <c r="C1910" s="692">
        <v>0.0</v>
      </c>
      <c r="D1910" s="692">
        <v>0.0</v>
      </c>
      <c r="E1910" s="692">
        <v>0.0</v>
      </c>
      <c r="F1910" s="692">
        <v>0.0</v>
      </c>
      <c r="G1910" s="690">
        <v>0.0</v>
      </c>
      <c r="H1910" s="693">
        <f t="shared" si="1358"/>
        <v>0</v>
      </c>
      <c r="I1910" s="596">
        <f>(I1909/60)</f>
        <v>0.6833333333</v>
      </c>
      <c r="J1910" s="647"/>
      <c r="K1910" s="701" t="s">
        <v>77</v>
      </c>
      <c r="L1910" s="692">
        <f t="shared" ref="L1910:L1920" si="1360">O1317</f>
        <v>10</v>
      </c>
      <c r="M1910" s="701">
        <f>(L1910-H1910-H1911)-R1910</f>
        <v>-2</v>
      </c>
      <c r="N1910" s="692">
        <v>10.0</v>
      </c>
      <c r="O1910" s="701">
        <f t="shared" si="1359"/>
        <v>8</v>
      </c>
      <c r="P1910" s="701"/>
      <c r="Q1910" s="1621"/>
      <c r="R1910" s="1595"/>
      <c r="S1910" s="1532"/>
      <c r="T1910" s="1532"/>
      <c r="U1910" s="1532"/>
      <c r="V1910" s="1532"/>
      <c r="W1910" s="1532"/>
      <c r="X1910" s="1532"/>
      <c r="Y1910" s="1532"/>
      <c r="Z1910" s="1532"/>
      <c r="AA1910" s="1532"/>
      <c r="AB1910" s="1532"/>
    </row>
    <row r="1911">
      <c r="A1911" s="1714" t="s">
        <v>78</v>
      </c>
      <c r="B1911" s="692">
        <v>0.0</v>
      </c>
      <c r="C1911" s="692">
        <v>7.0</v>
      </c>
      <c r="D1911" s="692">
        <v>2.0</v>
      </c>
      <c r="E1911" s="692">
        <v>0.0</v>
      </c>
      <c r="F1911" s="692">
        <v>1.0</v>
      </c>
      <c r="G1911" s="690">
        <v>2.0</v>
      </c>
      <c r="H1911" s="693">
        <f t="shared" si="1358"/>
        <v>12</v>
      </c>
      <c r="I1911" s="701"/>
      <c r="J1911" s="647"/>
      <c r="K1911" s="701" t="s">
        <v>78</v>
      </c>
      <c r="L1911" s="692" t="str">
        <f t="shared" si="1360"/>
        <v>-</v>
      </c>
      <c r="M1911" s="701" t="s">
        <v>79</v>
      </c>
      <c r="N1911" s="692" t="s">
        <v>79</v>
      </c>
      <c r="O1911" s="701" t="s">
        <v>79</v>
      </c>
      <c r="P1911" s="701"/>
      <c r="Q1911" s="1686"/>
      <c r="R1911" s="1595"/>
      <c r="S1911" s="1532"/>
      <c r="T1911" s="1532"/>
      <c r="U1911" s="1532"/>
      <c r="V1911" s="1532"/>
      <c r="W1911" s="1532"/>
      <c r="X1911" s="1532"/>
      <c r="Y1911" s="1532"/>
      <c r="Z1911" s="1532"/>
      <c r="AA1911" s="1532"/>
      <c r="AB1911" s="1532"/>
    </row>
    <row r="1912">
      <c r="A1912" s="1714" t="s">
        <v>446</v>
      </c>
      <c r="B1912" s="692">
        <v>0.0</v>
      </c>
      <c r="C1912" s="692">
        <v>0.0</v>
      </c>
      <c r="D1912" s="692">
        <v>3.0</v>
      </c>
      <c r="E1912" s="692">
        <v>3.0</v>
      </c>
      <c r="F1912" s="692">
        <v>0.0</v>
      </c>
      <c r="G1912" s="690">
        <v>0.0</v>
      </c>
      <c r="H1912" s="693">
        <f t="shared" ref="H1912:H1913" si="1361">sum(B1912:G1912)</f>
        <v>6</v>
      </c>
      <c r="I1912" s="701"/>
      <c r="J1912" s="647"/>
      <c r="K1912" s="701" t="s">
        <v>446</v>
      </c>
      <c r="L1912" s="692">
        <f t="shared" si="1360"/>
        <v>6</v>
      </c>
      <c r="M1912" s="701">
        <f>(L1912-H1912)-R1912</f>
        <v>0</v>
      </c>
      <c r="N1912" s="692">
        <v>0.0</v>
      </c>
      <c r="O1912" s="701">
        <f t="shared" ref="O1912:O1913" si="1362">SUM(M1912,N1912)</f>
        <v>0</v>
      </c>
      <c r="P1912" s="701"/>
      <c r="Q1912" s="1621"/>
      <c r="R1912" s="1595"/>
      <c r="S1912" s="1532"/>
      <c r="T1912" s="1532"/>
      <c r="U1912" s="1532"/>
      <c r="V1912" s="1532"/>
      <c r="W1912" s="1532"/>
      <c r="X1912" s="1532"/>
      <c r="Y1912" s="1532"/>
      <c r="Z1912" s="1532"/>
      <c r="AA1912" s="1532"/>
      <c r="AB1912" s="1532"/>
    </row>
    <row r="1913">
      <c r="A1913" s="1814" t="s">
        <v>751</v>
      </c>
      <c r="B1913" s="692">
        <v>0.0</v>
      </c>
      <c r="C1913" s="692">
        <v>3.0</v>
      </c>
      <c r="D1913" s="692">
        <v>2.0</v>
      </c>
      <c r="E1913" s="692">
        <v>2.0</v>
      </c>
      <c r="F1913" s="692">
        <v>0.0</v>
      </c>
      <c r="G1913" s="690">
        <v>0.0</v>
      </c>
      <c r="H1913" s="693">
        <f t="shared" si="1361"/>
        <v>7</v>
      </c>
      <c r="I1913" s="701"/>
      <c r="J1913" s="647"/>
      <c r="K1913" s="1814" t="s">
        <v>751</v>
      </c>
      <c r="L1913" s="692">
        <f t="shared" si="1360"/>
        <v>10</v>
      </c>
      <c r="M1913" s="701">
        <f t="shared" ref="M1913:M1914" si="1363">(L1913-H1913)</f>
        <v>3</v>
      </c>
      <c r="N1913" s="692">
        <v>5.0</v>
      </c>
      <c r="O1913" s="701">
        <f t="shared" si="1362"/>
        <v>8</v>
      </c>
      <c r="P1913" s="701"/>
      <c r="Q1913" s="1621"/>
      <c r="R1913" s="1595"/>
      <c r="S1913" s="1532"/>
      <c r="T1913" s="1532"/>
      <c r="U1913" s="1532"/>
      <c r="V1913" s="1532"/>
      <c r="W1913" s="1532"/>
      <c r="X1913" s="1532"/>
      <c r="Y1913" s="1532"/>
      <c r="Z1913" s="1532"/>
      <c r="AA1913" s="1532"/>
      <c r="AB1913" s="1532"/>
    </row>
    <row r="1914">
      <c r="A1914" s="1714" t="s">
        <v>80</v>
      </c>
      <c r="B1914" s="692">
        <v>0.0</v>
      </c>
      <c r="C1914" s="692">
        <v>0.0</v>
      </c>
      <c r="D1914" s="692">
        <v>0.0</v>
      </c>
      <c r="E1914" s="692">
        <v>0.0</v>
      </c>
      <c r="F1914" s="692">
        <v>0.0</v>
      </c>
      <c r="G1914" s="690">
        <v>0.0</v>
      </c>
      <c r="H1914" s="693">
        <f t="shared" ref="H1914:H1917" si="1364">SUM(B1914:G1914)</f>
        <v>0</v>
      </c>
      <c r="I1914" s="701"/>
      <c r="J1914" s="647"/>
      <c r="K1914" s="701" t="s">
        <v>80</v>
      </c>
      <c r="L1914" s="692">
        <f t="shared" si="1360"/>
        <v>25</v>
      </c>
      <c r="M1914" s="701">
        <f t="shared" si="1363"/>
        <v>25</v>
      </c>
      <c r="N1914" s="692">
        <v>0.0</v>
      </c>
      <c r="O1914" s="701">
        <f>sum(M1914,N1914)</f>
        <v>25</v>
      </c>
      <c r="P1914" s="701"/>
      <c r="Q1914" s="1621"/>
      <c r="R1914" s="1595"/>
      <c r="S1914" s="1532"/>
      <c r="T1914" s="1532"/>
      <c r="U1914" s="1532"/>
      <c r="V1914" s="1532"/>
      <c r="W1914" s="1532"/>
      <c r="X1914" s="1532"/>
      <c r="Y1914" s="1532"/>
      <c r="Z1914" s="1532"/>
      <c r="AA1914" s="1532"/>
      <c r="AB1914" s="1532"/>
    </row>
    <row r="1915">
      <c r="A1915" s="1715" t="s">
        <v>14</v>
      </c>
      <c r="B1915" s="1765">
        <v>0.0</v>
      </c>
      <c r="C1915" s="1765">
        <v>1.0</v>
      </c>
      <c r="D1915" s="1765">
        <v>0.0</v>
      </c>
      <c r="E1915" s="1765">
        <v>0.0</v>
      </c>
      <c r="F1915" s="1765">
        <v>0.0</v>
      </c>
      <c r="G1915" s="1760">
        <v>0.0</v>
      </c>
      <c r="H1915" s="1761">
        <f t="shared" si="1364"/>
        <v>1</v>
      </c>
      <c r="I1915" s="1762">
        <f>SUM(H1915:H1919)</f>
        <v>1</v>
      </c>
      <c r="J1915" s="647"/>
      <c r="K1915" s="1762" t="s">
        <v>14</v>
      </c>
      <c r="L1915" s="1765">
        <f t="shared" si="1360"/>
        <v>16</v>
      </c>
      <c r="M1915" s="1762">
        <f>(L1915-H1915)-R1915</f>
        <v>15</v>
      </c>
      <c r="N1915" s="1765">
        <v>0.0</v>
      </c>
      <c r="O1915" s="1762">
        <f t="shared" ref="O1915:O1916" si="1365">SUM(M1915,N1915)</f>
        <v>15</v>
      </c>
      <c r="P1915" s="1762"/>
      <c r="Q1915" s="1685"/>
      <c r="R1915" s="1765"/>
      <c r="S1915" s="1532"/>
      <c r="T1915" s="1532"/>
      <c r="U1915" s="1532"/>
      <c r="V1915" s="1532"/>
      <c r="W1915" s="1532"/>
      <c r="X1915" s="1532"/>
      <c r="Y1915" s="1532"/>
      <c r="Z1915" s="1532"/>
      <c r="AA1915" s="1532"/>
      <c r="AB1915" s="1532"/>
    </row>
    <row r="1916">
      <c r="A1916" s="1714" t="s">
        <v>77</v>
      </c>
      <c r="B1916" s="692">
        <v>0.0</v>
      </c>
      <c r="C1916" s="692">
        <v>0.0</v>
      </c>
      <c r="D1916" s="692">
        <v>0.0</v>
      </c>
      <c r="E1916" s="692">
        <v>0.0</v>
      </c>
      <c r="F1916" s="692">
        <v>0.0</v>
      </c>
      <c r="G1916" s="692">
        <v>0.0</v>
      </c>
      <c r="H1916" s="693">
        <f t="shared" si="1364"/>
        <v>0</v>
      </c>
      <c r="I1916" s="596">
        <f>(I1915/60)</f>
        <v>0.01666666667</v>
      </c>
      <c r="J1916" s="647"/>
      <c r="K1916" s="701" t="s">
        <v>77</v>
      </c>
      <c r="L1916" s="692">
        <f t="shared" si="1360"/>
        <v>1</v>
      </c>
      <c r="M1916" s="701">
        <f>(L1916-H1916-H1917)-R1916</f>
        <v>1</v>
      </c>
      <c r="N1916" s="692">
        <v>0.0</v>
      </c>
      <c r="O1916" s="701">
        <f t="shared" si="1365"/>
        <v>1</v>
      </c>
      <c r="P1916" s="701"/>
      <c r="Q1916" s="1686"/>
      <c r="R1916" s="1595"/>
      <c r="S1916" s="1532"/>
      <c r="T1916" s="1532"/>
      <c r="U1916" s="1532"/>
      <c r="V1916" s="1532"/>
      <c r="W1916" s="1532"/>
      <c r="X1916" s="1532"/>
      <c r="Y1916" s="1532"/>
      <c r="Z1916" s="1532"/>
      <c r="AA1916" s="1532"/>
      <c r="AB1916" s="1532"/>
    </row>
    <row r="1917">
      <c r="A1917" s="1714" t="s">
        <v>78</v>
      </c>
      <c r="B1917" s="692">
        <v>0.0</v>
      </c>
      <c r="C1917" s="692">
        <v>0.0</v>
      </c>
      <c r="D1917" s="692">
        <v>0.0</v>
      </c>
      <c r="E1917" s="692">
        <v>0.0</v>
      </c>
      <c r="F1917" s="692">
        <v>0.0</v>
      </c>
      <c r="G1917" s="692">
        <v>0.0</v>
      </c>
      <c r="H1917" s="693">
        <f t="shared" si="1364"/>
        <v>0</v>
      </c>
      <c r="I1917" s="701"/>
      <c r="J1917" s="647"/>
      <c r="K1917" s="701" t="s">
        <v>78</v>
      </c>
      <c r="L1917" s="692" t="str">
        <f t="shared" si="1360"/>
        <v>-</v>
      </c>
      <c r="M1917" s="701" t="s">
        <v>79</v>
      </c>
      <c r="N1917" s="692" t="s">
        <v>79</v>
      </c>
      <c r="O1917" s="701" t="s">
        <v>79</v>
      </c>
      <c r="P1917" s="701"/>
      <c r="Q1917" s="1686"/>
      <c r="R1917" s="1595"/>
      <c r="S1917" s="1532"/>
      <c r="T1917" s="1532"/>
      <c r="U1917" s="1532"/>
      <c r="V1917" s="1532"/>
      <c r="W1917" s="1532"/>
      <c r="X1917" s="1532"/>
      <c r="Y1917" s="1532"/>
      <c r="Z1917" s="1532"/>
      <c r="AA1917" s="1532"/>
      <c r="AB1917" s="1532"/>
    </row>
    <row r="1918">
      <c r="A1918" s="1714" t="s">
        <v>446</v>
      </c>
      <c r="B1918" s="692">
        <v>0.0</v>
      </c>
      <c r="C1918" s="692">
        <v>0.0</v>
      </c>
      <c r="D1918" s="692">
        <v>0.0</v>
      </c>
      <c r="E1918" s="692">
        <v>0.0</v>
      </c>
      <c r="F1918" s="692">
        <v>0.0</v>
      </c>
      <c r="G1918" s="692">
        <v>0.0</v>
      </c>
      <c r="H1918" s="693">
        <f t="shared" ref="H1918:H1919" si="1366">sum(B1918:G1918)</f>
        <v>0</v>
      </c>
      <c r="I1918" s="701"/>
      <c r="J1918" s="647"/>
      <c r="K1918" s="701" t="s">
        <v>446</v>
      </c>
      <c r="L1918" s="692">
        <f t="shared" si="1360"/>
        <v>1</v>
      </c>
      <c r="M1918" s="701">
        <f>(L1918-H1918)-R1918</f>
        <v>1</v>
      </c>
      <c r="N1918" s="692">
        <v>0.0</v>
      </c>
      <c r="O1918" s="701">
        <f t="shared" ref="O1918:O1919" si="1367">SUM(M1918,N1918)</f>
        <v>1</v>
      </c>
      <c r="P1918" s="701"/>
      <c r="Q1918" s="1686"/>
      <c r="R1918" s="1595"/>
      <c r="S1918" s="1532"/>
      <c r="T1918" s="1532"/>
      <c r="U1918" s="1532"/>
      <c r="V1918" s="1532"/>
      <c r="W1918" s="1532"/>
      <c r="X1918" s="1532"/>
      <c r="Y1918" s="1532"/>
      <c r="Z1918" s="1532"/>
      <c r="AA1918" s="1532"/>
      <c r="AB1918" s="1532"/>
    </row>
    <row r="1919">
      <c r="A1919" s="1814" t="s">
        <v>751</v>
      </c>
      <c r="B1919" s="692">
        <v>0.0</v>
      </c>
      <c r="C1919" s="692">
        <v>0.0</v>
      </c>
      <c r="D1919" s="692">
        <v>0.0</v>
      </c>
      <c r="E1919" s="692">
        <v>0.0</v>
      </c>
      <c r="F1919" s="692">
        <v>0.0</v>
      </c>
      <c r="G1919" s="692">
        <v>0.0</v>
      </c>
      <c r="H1919" s="693">
        <f t="shared" si="1366"/>
        <v>0</v>
      </c>
      <c r="I1919" s="701"/>
      <c r="J1919" s="647"/>
      <c r="K1919" s="1814" t="s">
        <v>751</v>
      </c>
      <c r="L1919" s="692">
        <f t="shared" si="1360"/>
        <v>0</v>
      </c>
      <c r="M1919" s="701">
        <f t="shared" ref="M1919:M1920" si="1368">(L1919-H1919)</f>
        <v>0</v>
      </c>
      <c r="N1919" s="692">
        <v>0.0</v>
      </c>
      <c r="O1919" s="701">
        <f t="shared" si="1367"/>
        <v>0</v>
      </c>
      <c r="P1919" s="701"/>
      <c r="Q1919" s="1686"/>
      <c r="R1919" s="1595"/>
      <c r="S1919" s="1532"/>
      <c r="T1919" s="1532"/>
      <c r="U1919" s="1532"/>
      <c r="V1919" s="1532"/>
      <c r="W1919" s="1532"/>
      <c r="X1919" s="1532"/>
      <c r="Y1919" s="1532"/>
      <c r="Z1919" s="1532"/>
      <c r="AA1919" s="1532"/>
      <c r="AB1919" s="1532"/>
    </row>
    <row r="1920">
      <c r="A1920" s="1714" t="s">
        <v>80</v>
      </c>
      <c r="B1920" s="692">
        <v>0.0</v>
      </c>
      <c r="C1920" s="692">
        <v>0.0</v>
      </c>
      <c r="D1920" s="692">
        <v>0.0</v>
      </c>
      <c r="E1920" s="692">
        <v>0.0</v>
      </c>
      <c r="F1920" s="692">
        <v>0.0</v>
      </c>
      <c r="G1920" s="692">
        <v>0.0</v>
      </c>
      <c r="H1920" s="693">
        <f t="shared" ref="H1920:H1923" si="1369">SUM(B1920:G1920)</f>
        <v>0</v>
      </c>
      <c r="I1920" s="701"/>
      <c r="J1920" s="647"/>
      <c r="K1920" s="701" t="s">
        <v>80</v>
      </c>
      <c r="L1920" s="692">
        <f t="shared" si="1360"/>
        <v>32</v>
      </c>
      <c r="M1920" s="701">
        <f t="shared" si="1368"/>
        <v>32</v>
      </c>
      <c r="N1920" s="692">
        <v>0.0</v>
      </c>
      <c r="O1920" s="701">
        <f>sum(M1920,N1920)</f>
        <v>32</v>
      </c>
      <c r="P1920" s="701"/>
      <c r="Q1920" s="1686"/>
      <c r="R1920" s="1595"/>
      <c r="S1920" s="1532"/>
      <c r="T1920" s="1532"/>
      <c r="U1920" s="1532"/>
      <c r="V1920" s="1532"/>
      <c r="W1920" s="1532"/>
      <c r="X1920" s="1532"/>
      <c r="Y1920" s="1532"/>
      <c r="Z1920" s="1532"/>
      <c r="AA1920" s="1532"/>
      <c r="AB1920" s="1532"/>
    </row>
    <row r="1921">
      <c r="A1921" s="1715" t="s">
        <v>120</v>
      </c>
      <c r="B1921" s="1760">
        <v>7.0</v>
      </c>
      <c r="C1921" s="1760">
        <v>5.0</v>
      </c>
      <c r="D1921" s="1760">
        <v>12.0</v>
      </c>
      <c r="E1921" s="1760">
        <v>6.0</v>
      </c>
      <c r="F1921" s="1760">
        <v>6.0</v>
      </c>
      <c r="G1921" s="1760">
        <v>0.0</v>
      </c>
      <c r="H1921" s="1761">
        <f t="shared" si="1369"/>
        <v>36</v>
      </c>
      <c r="I1921" s="1762">
        <f>SUM(H1921:H1925)</f>
        <v>54</v>
      </c>
      <c r="J1921" s="647"/>
      <c r="K1921" s="1762" t="s">
        <v>120</v>
      </c>
      <c r="L1921" s="1765">
        <v>51.0</v>
      </c>
      <c r="M1921" s="1762">
        <f>(L1921-H1921)-R1921</f>
        <v>15</v>
      </c>
      <c r="N1921" s="1765">
        <v>40.0</v>
      </c>
      <c r="O1921" s="1762">
        <f t="shared" ref="O1921:O1922" si="1370">SUM(M1921,N1921)</f>
        <v>55</v>
      </c>
      <c r="P1921" s="1817" t="s">
        <v>3</v>
      </c>
      <c r="Q1921" s="1685"/>
      <c r="R1921" s="1762"/>
      <c r="S1921" s="1532"/>
      <c r="T1921" s="1532"/>
      <c r="U1921" s="1532"/>
      <c r="V1921" s="1532"/>
      <c r="W1921" s="1532"/>
      <c r="X1921" s="1532"/>
      <c r="Y1921" s="1532"/>
      <c r="Z1921" s="1532"/>
      <c r="AA1921" s="1532"/>
      <c r="AB1921" s="1532"/>
    </row>
    <row r="1922">
      <c r="A1922" s="1714" t="s">
        <v>77</v>
      </c>
      <c r="B1922" s="692">
        <v>0.0</v>
      </c>
      <c r="C1922" s="692">
        <v>0.0</v>
      </c>
      <c r="D1922" s="692">
        <v>0.0</v>
      </c>
      <c r="E1922" s="692">
        <v>0.0</v>
      </c>
      <c r="F1922" s="692">
        <v>0.0</v>
      </c>
      <c r="G1922" s="690">
        <v>0.0</v>
      </c>
      <c r="H1922" s="693">
        <f t="shared" si="1369"/>
        <v>0</v>
      </c>
      <c r="I1922" s="596">
        <f>(I1921/60)</f>
        <v>0.9</v>
      </c>
      <c r="J1922" s="647"/>
      <c r="K1922" s="701" t="s">
        <v>77</v>
      </c>
      <c r="L1922" s="692">
        <v>15.0</v>
      </c>
      <c r="M1922" s="701">
        <f>(L1922-H1922-H1923)-R1922</f>
        <v>2</v>
      </c>
      <c r="N1922" s="692">
        <v>10.0</v>
      </c>
      <c r="O1922" s="701">
        <f t="shared" si="1370"/>
        <v>12</v>
      </c>
      <c r="P1922" s="701"/>
      <c r="Q1922" s="1686"/>
      <c r="R1922" s="1595"/>
      <c r="S1922" s="1532"/>
      <c r="T1922" s="1532"/>
      <c r="U1922" s="1532"/>
      <c r="V1922" s="1532"/>
      <c r="W1922" s="1532"/>
      <c r="X1922" s="1532"/>
      <c r="Y1922" s="1532"/>
      <c r="Z1922" s="1532"/>
      <c r="AA1922" s="1532"/>
      <c r="AB1922" s="1532"/>
    </row>
    <row r="1923">
      <c r="A1923" s="1714" t="s">
        <v>78</v>
      </c>
      <c r="B1923" s="692">
        <v>0.0</v>
      </c>
      <c r="C1923" s="692">
        <v>7.0</v>
      </c>
      <c r="D1923" s="692">
        <v>4.0</v>
      </c>
      <c r="E1923" s="692">
        <v>2.0</v>
      </c>
      <c r="F1923" s="692">
        <v>0.0</v>
      </c>
      <c r="G1923" s="690">
        <v>0.0</v>
      </c>
      <c r="H1923" s="693">
        <f t="shared" si="1369"/>
        <v>13</v>
      </c>
      <c r="I1923" s="701"/>
      <c r="J1923" s="647"/>
      <c r="K1923" s="701" t="s">
        <v>78</v>
      </c>
      <c r="L1923" s="692" t="str">
        <f>O1330</f>
        <v>-</v>
      </c>
      <c r="M1923" s="701" t="s">
        <v>79</v>
      </c>
      <c r="N1923" s="692" t="s">
        <v>79</v>
      </c>
      <c r="O1923" s="701" t="s">
        <v>79</v>
      </c>
      <c r="P1923" s="701"/>
      <c r="Q1923" s="701"/>
      <c r="R1923" s="1595"/>
      <c r="S1923" s="1532"/>
      <c r="T1923" s="1532"/>
      <c r="U1923" s="1532"/>
      <c r="V1923" s="1532"/>
      <c r="W1923" s="1532"/>
      <c r="X1923" s="1532"/>
      <c r="Y1923" s="1532"/>
      <c r="Z1923" s="1532"/>
      <c r="AA1923" s="1532"/>
      <c r="AB1923" s="1532"/>
    </row>
    <row r="1924">
      <c r="A1924" s="1714" t="s">
        <v>446</v>
      </c>
      <c r="B1924" s="692">
        <v>1.0</v>
      </c>
      <c r="C1924" s="692">
        <v>0.0</v>
      </c>
      <c r="D1924" s="692">
        <v>0.0</v>
      </c>
      <c r="E1924" s="692">
        <v>0.0</v>
      </c>
      <c r="F1924" s="692">
        <v>0.0</v>
      </c>
      <c r="G1924" s="690">
        <v>0.0</v>
      </c>
      <c r="H1924" s="693">
        <f t="shared" ref="H1924:H1925" si="1371">sum(B1924:G1924)</f>
        <v>1</v>
      </c>
      <c r="I1924" s="701"/>
      <c r="J1924" s="647"/>
      <c r="K1924" s="701" t="s">
        <v>446</v>
      </c>
      <c r="L1924" s="692">
        <v>1.0</v>
      </c>
      <c r="M1924" s="701">
        <f>(L1924-H1924)-R1924</f>
        <v>0</v>
      </c>
      <c r="N1924" s="692">
        <v>10.0</v>
      </c>
      <c r="O1924" s="701">
        <f t="shared" ref="O1924:O1925" si="1372">SUM(M1924,N1924)</f>
        <v>10</v>
      </c>
      <c r="P1924" s="701"/>
      <c r="Q1924" s="701"/>
      <c r="R1924" s="1595"/>
      <c r="S1924" s="1532"/>
      <c r="T1924" s="1532"/>
      <c r="U1924" s="1532"/>
      <c r="V1924" s="1532"/>
      <c r="W1924" s="1532"/>
      <c r="X1924" s="1532"/>
      <c r="Y1924" s="1532"/>
      <c r="Z1924" s="1532"/>
      <c r="AA1924" s="1532"/>
      <c r="AB1924" s="1532"/>
    </row>
    <row r="1925">
      <c r="A1925" s="1814" t="s">
        <v>751</v>
      </c>
      <c r="B1925" s="692">
        <v>0.0</v>
      </c>
      <c r="C1925" s="692">
        <v>2.0</v>
      </c>
      <c r="D1925" s="692">
        <v>1.0</v>
      </c>
      <c r="E1925" s="692">
        <v>1.0</v>
      </c>
      <c r="F1925" s="692">
        <v>0.0</v>
      </c>
      <c r="G1925" s="690">
        <v>0.0</v>
      </c>
      <c r="H1925" s="693">
        <f t="shared" si="1371"/>
        <v>4</v>
      </c>
      <c r="I1925" s="701"/>
      <c r="J1925" s="647"/>
      <c r="K1925" s="1814" t="s">
        <v>751</v>
      </c>
      <c r="L1925" s="692">
        <f t="shared" ref="L1925:L1926" si="1373">O1332</f>
        <v>10</v>
      </c>
      <c r="M1925" s="701">
        <f t="shared" ref="M1925:M1926" si="1374">(L1925-H1925)</f>
        <v>6</v>
      </c>
      <c r="N1925" s="692">
        <v>0.0</v>
      </c>
      <c r="O1925" s="701">
        <f t="shared" si="1372"/>
        <v>6</v>
      </c>
      <c r="P1925" s="701"/>
      <c r="Q1925" s="701"/>
      <c r="R1925" s="1595"/>
      <c r="S1925" s="1532"/>
      <c r="T1925" s="1532"/>
      <c r="U1925" s="1532"/>
      <c r="V1925" s="1532"/>
      <c r="W1925" s="1532"/>
      <c r="X1925" s="1532"/>
      <c r="Y1925" s="1532"/>
      <c r="Z1925" s="1532"/>
      <c r="AA1925" s="1532"/>
      <c r="AB1925" s="1532"/>
    </row>
    <row r="1926">
      <c r="A1926" s="1714" t="s">
        <v>80</v>
      </c>
      <c r="B1926" s="692">
        <v>1.0</v>
      </c>
      <c r="C1926" s="692">
        <v>1.0</v>
      </c>
      <c r="D1926" s="692">
        <v>5.0</v>
      </c>
      <c r="E1926" s="692">
        <v>2.0</v>
      </c>
      <c r="F1926" s="692">
        <v>0.0</v>
      </c>
      <c r="G1926" s="690">
        <v>0.0</v>
      </c>
      <c r="H1926" s="693">
        <f t="shared" ref="H1926:H1929" si="1375">SUM(B1926:G1926)</f>
        <v>9</v>
      </c>
      <c r="I1926" s="701"/>
      <c r="J1926" s="647"/>
      <c r="K1926" s="701" t="s">
        <v>80</v>
      </c>
      <c r="L1926" s="692">
        <f t="shared" si="1373"/>
        <v>32</v>
      </c>
      <c r="M1926" s="701">
        <f t="shared" si="1374"/>
        <v>23</v>
      </c>
      <c r="N1926" s="692">
        <v>0.0</v>
      </c>
      <c r="O1926" s="701">
        <f>sum(M1926,N1926)</f>
        <v>23</v>
      </c>
      <c r="P1926" s="701"/>
      <c r="Q1926" s="701"/>
      <c r="R1926" s="1595"/>
      <c r="S1926" s="1532"/>
      <c r="T1926" s="1532"/>
      <c r="U1926" s="1532"/>
      <c r="V1926" s="1532"/>
      <c r="W1926" s="1532"/>
      <c r="X1926" s="1532"/>
      <c r="Y1926" s="1532"/>
      <c r="Z1926" s="1532"/>
      <c r="AA1926" s="1532"/>
      <c r="AB1926" s="1532"/>
    </row>
    <row r="1927">
      <c r="A1927" s="1818" t="s">
        <v>809</v>
      </c>
      <c r="B1927" s="1760">
        <v>0.0</v>
      </c>
      <c r="C1927" s="1760">
        <v>0.0</v>
      </c>
      <c r="D1927" s="1760">
        <v>0.0</v>
      </c>
      <c r="E1927" s="1760">
        <v>0.0</v>
      </c>
      <c r="F1927" s="1760">
        <v>0.0</v>
      </c>
      <c r="G1927" s="1760">
        <v>0.0</v>
      </c>
      <c r="H1927" s="1761">
        <f t="shared" si="1375"/>
        <v>0</v>
      </c>
      <c r="I1927" s="1762">
        <f>SUM(H1927:H1931)</f>
        <v>0</v>
      </c>
      <c r="J1927" s="647"/>
      <c r="K1927" s="1817" t="s">
        <v>809</v>
      </c>
      <c r="L1927" s="1765">
        <v>0.0</v>
      </c>
      <c r="M1927" s="1762">
        <f>(L1927-H1927)-R1927</f>
        <v>0</v>
      </c>
      <c r="N1927" s="1762"/>
      <c r="O1927" s="1762">
        <f t="shared" ref="O1927:O1928" si="1376">SUM(M1927,N1927)</f>
        <v>0</v>
      </c>
      <c r="P1927" s="1817"/>
      <c r="Q1927" s="1762"/>
      <c r="R1927" s="1762"/>
      <c r="S1927" s="1532"/>
      <c r="T1927" s="1532"/>
      <c r="U1927" s="1532"/>
      <c r="V1927" s="1532"/>
      <c r="W1927" s="1532"/>
      <c r="X1927" s="1532"/>
      <c r="Y1927" s="1532"/>
      <c r="Z1927" s="1532"/>
      <c r="AA1927" s="1532"/>
      <c r="AB1927" s="1532"/>
    </row>
    <row r="1928">
      <c r="A1928" s="1714" t="s">
        <v>77</v>
      </c>
      <c r="B1928" s="692">
        <v>0.0</v>
      </c>
      <c r="C1928" s="692">
        <v>0.0</v>
      </c>
      <c r="D1928" s="692">
        <v>0.0</v>
      </c>
      <c r="E1928" s="692">
        <v>0.0</v>
      </c>
      <c r="F1928" s="692">
        <v>0.0</v>
      </c>
      <c r="G1928" s="690">
        <v>0.0</v>
      </c>
      <c r="H1928" s="693">
        <f t="shared" si="1375"/>
        <v>0</v>
      </c>
      <c r="I1928" s="596">
        <f>(I1927/60)</f>
        <v>0</v>
      </c>
      <c r="J1928" s="647"/>
      <c r="K1928" s="701" t="s">
        <v>77</v>
      </c>
      <c r="L1928" s="692">
        <v>0.0</v>
      </c>
      <c r="M1928" s="701">
        <f>(L1928-H1928-H1929)-R1928</f>
        <v>0</v>
      </c>
      <c r="N1928" s="692"/>
      <c r="O1928" s="701">
        <f t="shared" si="1376"/>
        <v>0</v>
      </c>
      <c r="P1928" s="701"/>
      <c r="Q1928" s="701"/>
      <c r="R1928" s="1595"/>
      <c r="S1928" s="1532"/>
      <c r="T1928" s="1532"/>
      <c r="U1928" s="1532"/>
      <c r="V1928" s="1532"/>
      <c r="W1928" s="1532"/>
      <c r="X1928" s="1532"/>
      <c r="Y1928" s="1532"/>
      <c r="Z1928" s="1532"/>
      <c r="AA1928" s="1532"/>
      <c r="AB1928" s="1532"/>
    </row>
    <row r="1929">
      <c r="A1929" s="1714" t="s">
        <v>78</v>
      </c>
      <c r="B1929" s="692">
        <v>0.0</v>
      </c>
      <c r="C1929" s="692">
        <v>0.0</v>
      </c>
      <c r="D1929" s="692">
        <v>0.0</v>
      </c>
      <c r="E1929" s="692">
        <v>0.0</v>
      </c>
      <c r="F1929" s="692">
        <v>0.0</v>
      </c>
      <c r="G1929" s="690">
        <v>0.0</v>
      </c>
      <c r="H1929" s="693">
        <f t="shared" si="1375"/>
        <v>0</v>
      </c>
      <c r="I1929" s="701"/>
      <c r="J1929" s="647"/>
      <c r="K1929" s="701" t="s">
        <v>78</v>
      </c>
      <c r="L1929" s="692" t="s">
        <v>79</v>
      </c>
      <c r="M1929" s="701" t="s">
        <v>79</v>
      </c>
      <c r="N1929" s="692"/>
      <c r="O1929" s="701" t="s">
        <v>79</v>
      </c>
      <c r="P1929" s="701"/>
      <c r="Q1929" s="701"/>
      <c r="R1929" s="1595"/>
      <c r="S1929" s="1532"/>
      <c r="T1929" s="1532"/>
      <c r="U1929" s="1532"/>
      <c r="V1929" s="1532"/>
      <c r="W1929" s="1532"/>
      <c r="X1929" s="1532"/>
      <c r="Y1929" s="1532"/>
      <c r="Z1929" s="1532"/>
      <c r="AA1929" s="1532"/>
      <c r="AB1929" s="1532"/>
    </row>
    <row r="1930">
      <c r="A1930" s="1714" t="s">
        <v>446</v>
      </c>
      <c r="B1930" s="692">
        <v>0.0</v>
      </c>
      <c r="C1930" s="692">
        <v>0.0</v>
      </c>
      <c r="D1930" s="692">
        <v>0.0</v>
      </c>
      <c r="E1930" s="692">
        <v>0.0</v>
      </c>
      <c r="F1930" s="692">
        <v>0.0</v>
      </c>
      <c r="G1930" s="690">
        <v>0.0</v>
      </c>
      <c r="H1930" s="693">
        <f t="shared" ref="H1930:H1931" si="1377">sum(B1930:G1930)</f>
        <v>0</v>
      </c>
      <c r="I1930" s="701"/>
      <c r="J1930" s="647"/>
      <c r="K1930" s="701" t="s">
        <v>446</v>
      </c>
      <c r="L1930" s="692">
        <v>0.0</v>
      </c>
      <c r="M1930" s="701">
        <f>(L1930-H1930)-R1930</f>
        <v>0</v>
      </c>
      <c r="N1930" s="692"/>
      <c r="O1930" s="701">
        <f t="shared" ref="O1930:O1931" si="1378">SUM(M1930,N1930)</f>
        <v>0</v>
      </c>
      <c r="P1930" s="701"/>
      <c r="Q1930" s="701"/>
      <c r="R1930" s="1595"/>
      <c r="S1930" s="1532"/>
      <c r="T1930" s="1532"/>
      <c r="U1930" s="1532"/>
      <c r="V1930" s="1532"/>
      <c r="W1930" s="1532"/>
      <c r="X1930" s="1532"/>
      <c r="Y1930" s="1532"/>
      <c r="Z1930" s="1532"/>
      <c r="AA1930" s="1532"/>
      <c r="AB1930" s="1532"/>
    </row>
    <row r="1931">
      <c r="A1931" s="1814" t="s">
        <v>751</v>
      </c>
      <c r="B1931" s="692">
        <v>0.0</v>
      </c>
      <c r="C1931" s="692">
        <v>0.0</v>
      </c>
      <c r="D1931" s="692">
        <v>0.0</v>
      </c>
      <c r="E1931" s="692">
        <v>0.0</v>
      </c>
      <c r="F1931" s="692">
        <v>0.0</v>
      </c>
      <c r="G1931" s="690">
        <v>0.0</v>
      </c>
      <c r="H1931" s="693">
        <f t="shared" si="1377"/>
        <v>0</v>
      </c>
      <c r="I1931" s="701"/>
      <c r="J1931" s="647"/>
      <c r="K1931" s="1814" t="s">
        <v>751</v>
      </c>
      <c r="L1931" s="692">
        <v>0.0</v>
      </c>
      <c r="M1931" s="701">
        <f t="shared" ref="M1931:M1932" si="1379">(L1931-H1931)</f>
        <v>0</v>
      </c>
      <c r="N1931" s="692"/>
      <c r="O1931" s="701">
        <f t="shared" si="1378"/>
        <v>0</v>
      </c>
      <c r="P1931" s="701"/>
      <c r="Q1931" s="701"/>
      <c r="R1931" s="1595"/>
      <c r="S1931" s="1532"/>
      <c r="T1931" s="1532"/>
      <c r="U1931" s="1532"/>
      <c r="V1931" s="1532"/>
      <c r="W1931" s="1532"/>
      <c r="X1931" s="1532"/>
      <c r="Y1931" s="1532"/>
      <c r="Z1931" s="1532"/>
      <c r="AA1931" s="1532"/>
      <c r="AB1931" s="1532"/>
    </row>
    <row r="1932">
      <c r="A1932" s="1714" t="s">
        <v>80</v>
      </c>
      <c r="B1932" s="692">
        <v>0.0</v>
      </c>
      <c r="C1932" s="692">
        <v>0.0</v>
      </c>
      <c r="D1932" s="692">
        <v>0.0</v>
      </c>
      <c r="E1932" s="692">
        <v>0.0</v>
      </c>
      <c r="F1932" s="692">
        <v>0.0</v>
      </c>
      <c r="G1932" s="690">
        <v>0.0</v>
      </c>
      <c r="H1932" s="693">
        <f>SUM(B1932:G1932)</f>
        <v>0</v>
      </c>
      <c r="I1932" s="701"/>
      <c r="J1932" s="647"/>
      <c r="K1932" s="701" t="s">
        <v>80</v>
      </c>
      <c r="L1932" s="692">
        <v>0.0</v>
      </c>
      <c r="M1932" s="701">
        <f t="shared" si="1379"/>
        <v>0</v>
      </c>
      <c r="N1932" s="692"/>
      <c r="O1932" s="701">
        <f>sum(M1932,N1932)</f>
        <v>0</v>
      </c>
      <c r="P1932" s="701"/>
      <c r="Q1932" s="701"/>
      <c r="R1932" s="1595"/>
      <c r="S1932" s="1532"/>
      <c r="T1932" s="1532"/>
      <c r="U1932" s="1532"/>
      <c r="V1932" s="1532"/>
      <c r="W1932" s="1532"/>
      <c r="X1932" s="1532"/>
      <c r="Y1932" s="1532"/>
      <c r="Z1932" s="1532"/>
      <c r="AA1932" s="1532"/>
      <c r="AB1932" s="1532"/>
    </row>
    <row r="1933">
      <c r="A1933" s="1757" t="s">
        <v>270</v>
      </c>
      <c r="B1933" s="1758">
        <f t="shared" ref="B1933:G1933" si="1380">SUM(B1934:B1968)</f>
        <v>63</v>
      </c>
      <c r="C1933" s="1758">
        <f t="shared" si="1380"/>
        <v>55</v>
      </c>
      <c r="D1933" s="1758">
        <f t="shared" si="1380"/>
        <v>38</v>
      </c>
      <c r="E1933" s="1758">
        <f t="shared" si="1380"/>
        <v>22</v>
      </c>
      <c r="F1933" s="1758">
        <f t="shared" si="1380"/>
        <v>31</v>
      </c>
      <c r="G1933" s="1758">
        <f t="shared" si="1380"/>
        <v>2</v>
      </c>
      <c r="H1933" s="1758">
        <f> SUM(H1934:H1937,H1940:H1943,H1946:H1949,H1952:H1955,H1958:H1961,H1964:H1967)</f>
        <v>193</v>
      </c>
      <c r="I1933" s="1758"/>
      <c r="J1933" s="1812"/>
      <c r="K1933" s="1758" t="s">
        <v>270</v>
      </c>
      <c r="L1933" s="1561"/>
      <c r="M1933" s="1561"/>
      <c r="N1933" s="1561"/>
      <c r="O1933" s="1561"/>
      <c r="P1933" s="1561"/>
      <c r="Q1933" s="1682"/>
      <c r="R1933" s="1561"/>
      <c r="S1933" s="1532"/>
      <c r="T1933" s="1532"/>
      <c r="U1933" s="1532"/>
      <c r="V1933" s="1532"/>
      <c r="W1933" s="1532"/>
      <c r="X1933" s="1532"/>
      <c r="Y1933" s="1532"/>
      <c r="Z1933" s="1532"/>
      <c r="AA1933" s="1532"/>
      <c r="AB1933" s="1532"/>
    </row>
    <row r="1934">
      <c r="A1934" s="1759" t="s">
        <v>89</v>
      </c>
      <c r="B1934" s="1760">
        <v>6.0</v>
      </c>
      <c r="C1934" s="1760">
        <v>8.0</v>
      </c>
      <c r="D1934" s="1760">
        <v>13.0</v>
      </c>
      <c r="E1934" s="1760">
        <v>11.0</v>
      </c>
      <c r="F1934" s="1760">
        <v>6.0</v>
      </c>
      <c r="G1934" s="1760">
        <v>0.0</v>
      </c>
      <c r="H1934" s="1761">
        <f t="shared" ref="H1934:H1936" si="1381">SUM(B1934:G1934)</f>
        <v>44</v>
      </c>
      <c r="I1934" s="1762">
        <f>SUM(H1934:H1938)</f>
        <v>56</v>
      </c>
      <c r="J1934" s="647"/>
      <c r="K1934" s="1764" t="s">
        <v>89</v>
      </c>
      <c r="L1934" s="1765">
        <f t="shared" ref="L1934:L1957" si="1382">O1341</f>
        <v>90</v>
      </c>
      <c r="M1934" s="1762">
        <f>(L1934-H1934)-R1934</f>
        <v>46</v>
      </c>
      <c r="N1934" s="1765">
        <v>25.0</v>
      </c>
      <c r="O1934" s="1762">
        <f t="shared" ref="O1934:O1935" si="1383">SUM(M1934,N1934)</f>
        <v>71</v>
      </c>
      <c r="P1934" s="1817" t="s">
        <v>2</v>
      </c>
      <c r="Q1934" s="1762"/>
      <c r="R1934" s="1762"/>
      <c r="S1934" s="1532"/>
      <c r="T1934" s="1532"/>
      <c r="U1934" s="1532"/>
      <c r="V1934" s="1532"/>
      <c r="W1934" s="1532"/>
      <c r="X1934" s="1532"/>
      <c r="Y1934" s="1532"/>
      <c r="Z1934" s="1532"/>
      <c r="AA1934" s="1532"/>
      <c r="AB1934" s="1532"/>
    </row>
    <row r="1935">
      <c r="A1935" s="1714" t="s">
        <v>77</v>
      </c>
      <c r="B1935" s="692">
        <v>0.0</v>
      </c>
      <c r="C1935" s="692">
        <v>0.0</v>
      </c>
      <c r="D1935" s="692">
        <v>0.0</v>
      </c>
      <c r="E1935" s="692">
        <v>0.0</v>
      </c>
      <c r="F1935" s="692">
        <v>0.0</v>
      </c>
      <c r="G1935" s="690">
        <v>0.0</v>
      </c>
      <c r="H1935" s="693">
        <f t="shared" si="1381"/>
        <v>0</v>
      </c>
      <c r="I1935" s="596">
        <f>(I1934/61)</f>
        <v>0.9180327869</v>
      </c>
      <c r="J1935" s="647"/>
      <c r="K1935" s="701" t="s">
        <v>77</v>
      </c>
      <c r="L1935" s="692">
        <f t="shared" si="1382"/>
        <v>10</v>
      </c>
      <c r="M1935" s="701">
        <f>(L1935-H1935-H1936)-R1935</f>
        <v>2</v>
      </c>
      <c r="N1935" s="692">
        <v>10.0</v>
      </c>
      <c r="O1935" s="701">
        <f t="shared" si="1383"/>
        <v>12</v>
      </c>
      <c r="P1935" s="692"/>
      <c r="Q1935" s="701"/>
      <c r="R1935" s="1595"/>
      <c r="S1935" s="1532"/>
      <c r="T1935" s="1532"/>
      <c r="U1935" s="1532"/>
      <c r="V1935" s="1532"/>
      <c r="W1935" s="1532"/>
      <c r="X1935" s="1532"/>
      <c r="Y1935" s="1532"/>
      <c r="Z1935" s="1532"/>
      <c r="AA1935" s="1532"/>
      <c r="AB1935" s="1532"/>
    </row>
    <row r="1936">
      <c r="A1936" s="1714" t="s">
        <v>78</v>
      </c>
      <c r="B1936" s="692">
        <v>1.0</v>
      </c>
      <c r="C1936" s="692">
        <v>2.0</v>
      </c>
      <c r="D1936" s="692">
        <v>3.0</v>
      </c>
      <c r="E1936" s="692">
        <v>0.0</v>
      </c>
      <c r="F1936" s="692">
        <v>2.0</v>
      </c>
      <c r="G1936" s="690">
        <v>0.0</v>
      </c>
      <c r="H1936" s="693">
        <f t="shared" si="1381"/>
        <v>8</v>
      </c>
      <c r="I1936" s="701"/>
      <c r="J1936" s="647"/>
      <c r="K1936" s="701" t="s">
        <v>78</v>
      </c>
      <c r="L1936" s="692" t="str">
        <f t="shared" si="1382"/>
        <v>-</v>
      </c>
      <c r="M1936" s="701" t="s">
        <v>79</v>
      </c>
      <c r="N1936" s="692" t="s">
        <v>79</v>
      </c>
      <c r="O1936" s="701" t="s">
        <v>79</v>
      </c>
      <c r="P1936" s="701"/>
      <c r="Q1936" s="701"/>
      <c r="R1936" s="1595"/>
      <c r="S1936" s="1532"/>
      <c r="T1936" s="1532"/>
      <c r="U1936" s="1532"/>
      <c r="V1936" s="1532"/>
      <c r="W1936" s="1532"/>
      <c r="X1936" s="1532"/>
      <c r="Y1936" s="1532"/>
      <c r="Z1936" s="1532"/>
      <c r="AA1936" s="1532"/>
      <c r="AB1936" s="1532"/>
    </row>
    <row r="1937">
      <c r="A1937" s="1714" t="s">
        <v>446</v>
      </c>
      <c r="B1937" s="692">
        <v>1.0</v>
      </c>
      <c r="C1937" s="692">
        <v>2.0</v>
      </c>
      <c r="D1937" s="692">
        <v>0.0</v>
      </c>
      <c r="E1937" s="692">
        <v>0.0</v>
      </c>
      <c r="F1937" s="692">
        <v>0.0</v>
      </c>
      <c r="G1937" s="690">
        <v>0.0</v>
      </c>
      <c r="H1937" s="693">
        <f t="shared" ref="H1937:H1938" si="1384">sum(B1937:G1937)</f>
        <v>3</v>
      </c>
      <c r="I1937" s="701"/>
      <c r="J1937" s="647"/>
      <c r="K1937" s="701" t="s">
        <v>446</v>
      </c>
      <c r="L1937" s="692">
        <f t="shared" si="1382"/>
        <v>7</v>
      </c>
      <c r="M1937" s="701">
        <f>(L1937-H1937)-R1937</f>
        <v>4</v>
      </c>
      <c r="N1937" s="692">
        <v>0.0</v>
      </c>
      <c r="O1937" s="701">
        <f t="shared" ref="O1937:O1938" si="1385">SUM(M1937,N1937)</f>
        <v>4</v>
      </c>
      <c r="P1937" s="701"/>
      <c r="Q1937" s="701"/>
      <c r="R1937" s="1595"/>
      <c r="S1937" s="1532"/>
      <c r="T1937" s="1532"/>
      <c r="U1937" s="1532"/>
      <c r="V1937" s="1532"/>
      <c r="W1937" s="1532"/>
      <c r="X1937" s="1532"/>
      <c r="Y1937" s="1532"/>
      <c r="Z1937" s="1532"/>
      <c r="AA1937" s="1532"/>
      <c r="AB1937" s="1532"/>
    </row>
    <row r="1938">
      <c r="A1938" s="1814" t="s">
        <v>751</v>
      </c>
      <c r="B1938" s="692">
        <v>0.0</v>
      </c>
      <c r="C1938" s="692">
        <v>0.0</v>
      </c>
      <c r="D1938" s="692">
        <v>1.0</v>
      </c>
      <c r="E1938" s="692">
        <v>0.0</v>
      </c>
      <c r="F1938" s="692">
        <v>0.0</v>
      </c>
      <c r="G1938" s="690">
        <v>0.0</v>
      </c>
      <c r="H1938" s="693">
        <f t="shared" si="1384"/>
        <v>1</v>
      </c>
      <c r="I1938" s="701"/>
      <c r="J1938" s="647"/>
      <c r="K1938" s="1814" t="s">
        <v>751</v>
      </c>
      <c r="L1938" s="692">
        <f t="shared" si="1382"/>
        <v>10</v>
      </c>
      <c r="M1938" s="701">
        <f t="shared" ref="M1938:M1939" si="1386">(L1938-H1938)</f>
        <v>9</v>
      </c>
      <c r="N1938" s="692">
        <v>0.0</v>
      </c>
      <c r="O1938" s="701">
        <f t="shared" si="1385"/>
        <v>9</v>
      </c>
      <c r="P1938" s="701"/>
      <c r="Q1938" s="701"/>
      <c r="R1938" s="1595"/>
      <c r="S1938" s="1532"/>
      <c r="T1938" s="1532"/>
      <c r="U1938" s="1532"/>
      <c r="V1938" s="1532"/>
      <c r="W1938" s="1532"/>
      <c r="X1938" s="1532"/>
      <c r="Y1938" s="1532"/>
      <c r="Z1938" s="1532"/>
      <c r="AA1938" s="1532"/>
      <c r="AB1938" s="1532"/>
    </row>
    <row r="1939">
      <c r="A1939" s="1714" t="s">
        <v>80</v>
      </c>
      <c r="B1939" s="692">
        <v>0.0</v>
      </c>
      <c r="C1939" s="692">
        <v>0.0</v>
      </c>
      <c r="D1939" s="692">
        <v>0.0</v>
      </c>
      <c r="E1939" s="692">
        <v>0.0</v>
      </c>
      <c r="F1939" s="692">
        <v>0.0</v>
      </c>
      <c r="G1939" s="690">
        <v>0.0</v>
      </c>
      <c r="H1939" s="693">
        <f t="shared" ref="H1939:H1942" si="1387">SUM(B1939:G1939)</f>
        <v>0</v>
      </c>
      <c r="I1939" s="701"/>
      <c r="J1939" s="647"/>
      <c r="K1939" s="701" t="s">
        <v>80</v>
      </c>
      <c r="L1939" s="692">
        <f t="shared" si="1382"/>
        <v>56</v>
      </c>
      <c r="M1939" s="701">
        <f t="shared" si="1386"/>
        <v>56</v>
      </c>
      <c r="N1939" s="692">
        <v>0.0</v>
      </c>
      <c r="O1939" s="701">
        <f>sum(M1939,N1939)</f>
        <v>56</v>
      </c>
      <c r="P1939" s="701"/>
      <c r="Q1939" s="701"/>
      <c r="R1939" s="1595"/>
      <c r="S1939" s="1532"/>
      <c r="T1939" s="1532"/>
      <c r="U1939" s="1532"/>
      <c r="V1939" s="1532"/>
      <c r="W1939" s="1532"/>
      <c r="X1939" s="1532"/>
      <c r="Y1939" s="1532"/>
      <c r="Z1939" s="1532"/>
      <c r="AA1939" s="1532"/>
      <c r="AB1939" s="1532"/>
    </row>
    <row r="1940">
      <c r="A1940" s="1715" t="s">
        <v>88</v>
      </c>
      <c r="B1940" s="1765">
        <v>6.0</v>
      </c>
      <c r="C1940" s="1765">
        <v>7.0</v>
      </c>
      <c r="D1940" s="1765">
        <v>7.0</v>
      </c>
      <c r="E1940" s="1765">
        <v>9.0</v>
      </c>
      <c r="F1940" s="1765">
        <v>6.0</v>
      </c>
      <c r="G1940" s="1760">
        <v>0.0</v>
      </c>
      <c r="H1940" s="1761">
        <f t="shared" si="1387"/>
        <v>35</v>
      </c>
      <c r="I1940" s="1762">
        <f>SUM(H1940:H1944)</f>
        <v>65</v>
      </c>
      <c r="J1940" s="647"/>
      <c r="K1940" s="1762" t="s">
        <v>88</v>
      </c>
      <c r="L1940" s="1765">
        <f t="shared" si="1382"/>
        <v>74</v>
      </c>
      <c r="M1940" s="1762">
        <f>(L1940-H1940)-R1940</f>
        <v>39</v>
      </c>
      <c r="N1940" s="1765">
        <v>0.0</v>
      </c>
      <c r="O1940" s="1762">
        <f t="shared" ref="O1940:O1941" si="1388">SUM(M1940,N1940)</f>
        <v>39</v>
      </c>
      <c r="P1940" s="1817" t="s">
        <v>4</v>
      </c>
      <c r="Q1940" s="1765"/>
      <c r="R1940" s="1765"/>
      <c r="S1940" s="1532"/>
      <c r="T1940" s="1532"/>
      <c r="U1940" s="1532"/>
      <c r="V1940" s="1532"/>
      <c r="W1940" s="1532"/>
      <c r="X1940" s="1532"/>
      <c r="Y1940" s="1532"/>
      <c r="Z1940" s="1532"/>
      <c r="AA1940" s="1532"/>
      <c r="AB1940" s="1532"/>
    </row>
    <row r="1941">
      <c r="A1941" s="1714" t="s">
        <v>77</v>
      </c>
      <c r="B1941" s="692">
        <v>0.0</v>
      </c>
      <c r="C1941" s="692">
        <v>0.0</v>
      </c>
      <c r="D1941" s="692">
        <v>0.0</v>
      </c>
      <c r="E1941" s="692">
        <v>0.0</v>
      </c>
      <c r="F1941" s="692">
        <v>0.0</v>
      </c>
      <c r="G1941" s="692">
        <v>0.0</v>
      </c>
      <c r="H1941" s="693">
        <f t="shared" si="1387"/>
        <v>0</v>
      </c>
      <c r="I1941" s="596">
        <f>(I1940/60)</f>
        <v>1.083333333</v>
      </c>
      <c r="J1941" s="647"/>
      <c r="K1941" s="701" t="s">
        <v>77</v>
      </c>
      <c r="L1941" s="692">
        <f t="shared" si="1382"/>
        <v>25</v>
      </c>
      <c r="M1941" s="701">
        <f>(L1941-H1941-H1942)-R1941</f>
        <v>2</v>
      </c>
      <c r="N1941" s="692">
        <v>10.0</v>
      </c>
      <c r="O1941" s="701">
        <f t="shared" si="1388"/>
        <v>12</v>
      </c>
      <c r="P1941" s="692"/>
      <c r="Q1941" s="692"/>
      <c r="R1941" s="1595"/>
      <c r="S1941" s="1532"/>
      <c r="T1941" s="1532"/>
      <c r="U1941" s="1532"/>
      <c r="V1941" s="1532"/>
      <c r="W1941" s="1532"/>
      <c r="X1941" s="1532"/>
      <c r="Y1941" s="1532"/>
      <c r="Z1941" s="1532"/>
      <c r="AA1941" s="1532"/>
      <c r="AB1941" s="1532"/>
    </row>
    <row r="1942">
      <c r="A1942" s="1714" t="s">
        <v>78</v>
      </c>
      <c r="B1942" s="692">
        <v>9.0</v>
      </c>
      <c r="C1942" s="692">
        <v>10.0</v>
      </c>
      <c r="D1942" s="692">
        <v>4.0</v>
      </c>
      <c r="E1942" s="692">
        <v>0.0</v>
      </c>
      <c r="F1942" s="692">
        <v>0.0</v>
      </c>
      <c r="G1942" s="692">
        <v>0.0</v>
      </c>
      <c r="H1942" s="693">
        <f t="shared" si="1387"/>
        <v>23</v>
      </c>
      <c r="I1942" s="701"/>
      <c r="J1942" s="647"/>
      <c r="K1942" s="701" t="s">
        <v>78</v>
      </c>
      <c r="L1942" s="692" t="str">
        <f t="shared" si="1382"/>
        <v>-</v>
      </c>
      <c r="M1942" s="701" t="s">
        <v>79</v>
      </c>
      <c r="N1942" s="692" t="s">
        <v>79</v>
      </c>
      <c r="O1942" s="701" t="s">
        <v>79</v>
      </c>
      <c r="P1942" s="701"/>
      <c r="Q1942" s="701"/>
      <c r="R1942" s="1595"/>
      <c r="S1942" s="1532"/>
      <c r="T1942" s="1532"/>
      <c r="U1942" s="1532"/>
      <c r="V1942" s="1532"/>
      <c r="W1942" s="1532"/>
      <c r="X1942" s="1532"/>
      <c r="Y1942" s="1532"/>
      <c r="Z1942" s="1532"/>
      <c r="AA1942" s="1532"/>
      <c r="AB1942" s="1532"/>
    </row>
    <row r="1943">
      <c r="A1943" s="1714" t="s">
        <v>446</v>
      </c>
      <c r="B1943" s="692">
        <v>0.0</v>
      </c>
      <c r="C1943" s="692">
        <v>1.0</v>
      </c>
      <c r="D1943" s="692">
        <v>0.0</v>
      </c>
      <c r="E1943" s="692">
        <v>1.0</v>
      </c>
      <c r="F1943" s="692">
        <v>0.0</v>
      </c>
      <c r="G1943" s="692">
        <v>0.0</v>
      </c>
      <c r="H1943" s="693">
        <f t="shared" ref="H1943:H1945" si="1389">sum(B1943:G1943)</f>
        <v>2</v>
      </c>
      <c r="I1943" s="701"/>
      <c r="J1943" s="647"/>
      <c r="K1943" s="701" t="s">
        <v>446</v>
      </c>
      <c r="L1943" s="692">
        <f t="shared" si="1382"/>
        <v>6</v>
      </c>
      <c r="M1943" s="701">
        <f>(L1943-H1943)-R1943</f>
        <v>4</v>
      </c>
      <c r="N1943" s="692">
        <v>0.0</v>
      </c>
      <c r="O1943" s="701">
        <f t="shared" ref="O1943:O1944" si="1390">SUM(M1943,N1943)</f>
        <v>4</v>
      </c>
      <c r="P1943" s="701"/>
      <c r="Q1943" s="701"/>
      <c r="R1943" s="1595"/>
      <c r="S1943" s="1532"/>
      <c r="T1943" s="1532"/>
      <c r="U1943" s="1532"/>
      <c r="V1943" s="1532"/>
      <c r="W1943" s="1532"/>
      <c r="X1943" s="1532"/>
      <c r="Y1943" s="1532"/>
      <c r="Z1943" s="1532"/>
      <c r="AA1943" s="1532"/>
      <c r="AB1943" s="1532"/>
    </row>
    <row r="1944">
      <c r="A1944" s="1814" t="s">
        <v>751</v>
      </c>
      <c r="B1944" s="692">
        <v>0.0</v>
      </c>
      <c r="C1944" s="692">
        <v>2.0</v>
      </c>
      <c r="D1944" s="692">
        <v>1.0</v>
      </c>
      <c r="E1944" s="692">
        <v>1.0</v>
      </c>
      <c r="F1944" s="692">
        <v>1.0</v>
      </c>
      <c r="G1944" s="692">
        <v>0.0</v>
      </c>
      <c r="H1944" s="693">
        <f t="shared" si="1389"/>
        <v>5</v>
      </c>
      <c r="I1944" s="701"/>
      <c r="J1944" s="647"/>
      <c r="K1944" s="1814" t="s">
        <v>751</v>
      </c>
      <c r="L1944" s="692">
        <f t="shared" si="1382"/>
        <v>10</v>
      </c>
      <c r="M1944" s="701">
        <f t="shared" ref="M1944:M1945" si="1391">(L1944-H1944)</f>
        <v>5</v>
      </c>
      <c r="N1944" s="692">
        <v>0.0</v>
      </c>
      <c r="O1944" s="701">
        <f t="shared" si="1390"/>
        <v>5</v>
      </c>
      <c r="P1944" s="701"/>
      <c r="Q1944" s="701"/>
      <c r="R1944" s="1621"/>
      <c r="S1944" s="1532"/>
      <c r="T1944" s="1532"/>
      <c r="U1944" s="1532"/>
      <c r="V1944" s="1532"/>
      <c r="W1944" s="1532"/>
      <c r="X1944" s="1532"/>
      <c r="Y1944" s="1532"/>
      <c r="Z1944" s="1532"/>
      <c r="AA1944" s="1532"/>
      <c r="AB1944" s="1532"/>
    </row>
    <row r="1945">
      <c r="A1945" s="1714" t="s">
        <v>80</v>
      </c>
      <c r="B1945" s="692">
        <v>0.0</v>
      </c>
      <c r="C1945" s="692">
        <v>0.0</v>
      </c>
      <c r="D1945" s="692">
        <v>0.0</v>
      </c>
      <c r="E1945" s="692">
        <v>0.0</v>
      </c>
      <c r="F1945" s="692">
        <v>1.0</v>
      </c>
      <c r="G1945" s="692">
        <v>0.0</v>
      </c>
      <c r="H1945" s="693">
        <f t="shared" si="1389"/>
        <v>1</v>
      </c>
      <c r="I1945" s="701"/>
      <c r="J1945" s="647"/>
      <c r="K1945" s="701" t="s">
        <v>80</v>
      </c>
      <c r="L1945" s="692">
        <f t="shared" si="1382"/>
        <v>25</v>
      </c>
      <c r="M1945" s="701">
        <f t="shared" si="1391"/>
        <v>24</v>
      </c>
      <c r="N1945" s="692">
        <v>0.0</v>
      </c>
      <c r="O1945" s="701">
        <f>sum(M1945,N1945)</f>
        <v>24</v>
      </c>
      <c r="P1945" s="701"/>
      <c r="Q1945" s="701"/>
      <c r="R1945" s="1595"/>
      <c r="S1945" s="1532"/>
      <c r="T1945" s="1532"/>
      <c r="U1945" s="1532"/>
      <c r="V1945" s="1532"/>
      <c r="W1945" s="1532"/>
      <c r="X1945" s="1532"/>
      <c r="Y1945" s="1532"/>
      <c r="Z1945" s="1532"/>
      <c r="AA1945" s="1532"/>
      <c r="AB1945" s="1532"/>
    </row>
    <row r="1946">
      <c r="A1946" s="1715" t="s">
        <v>238</v>
      </c>
      <c r="B1946" s="1760">
        <v>0.0</v>
      </c>
      <c r="C1946" s="1760">
        <v>0.0</v>
      </c>
      <c r="D1946" s="1760">
        <v>0.0</v>
      </c>
      <c r="E1946" s="1760">
        <v>0.0</v>
      </c>
      <c r="F1946" s="1760">
        <v>0.0</v>
      </c>
      <c r="G1946" s="1760">
        <v>0.0</v>
      </c>
      <c r="H1946" s="1761">
        <f t="shared" ref="H1946:H1948" si="1392">SUM(B1946:G1946)</f>
        <v>0</v>
      </c>
      <c r="I1946" s="1762">
        <f>SUM(H1946:H1950)</f>
        <v>0</v>
      </c>
      <c r="J1946" s="647"/>
      <c r="K1946" s="1762" t="s">
        <v>238</v>
      </c>
      <c r="L1946" s="1765">
        <f t="shared" si="1382"/>
        <v>34</v>
      </c>
      <c r="M1946" s="1762">
        <f>(L1946-H1946)-R1946</f>
        <v>34</v>
      </c>
      <c r="N1946" s="1765">
        <v>0.0</v>
      </c>
      <c r="O1946" s="1762">
        <f t="shared" ref="O1946:O1947" si="1393">SUM(M1946,N1946)</f>
        <v>34</v>
      </c>
      <c r="P1946" s="1817"/>
      <c r="Q1946" s="1762"/>
      <c r="R1946" s="1765"/>
      <c r="S1946" s="1532"/>
      <c r="T1946" s="1532"/>
      <c r="U1946" s="1532"/>
      <c r="V1946" s="1532"/>
      <c r="W1946" s="1532"/>
      <c r="X1946" s="1532"/>
      <c r="Y1946" s="1532"/>
      <c r="Z1946" s="1532"/>
      <c r="AA1946" s="1532"/>
      <c r="AB1946" s="1532"/>
    </row>
    <row r="1947">
      <c r="A1947" s="1714" t="s">
        <v>77</v>
      </c>
      <c r="B1947" s="692">
        <v>0.0</v>
      </c>
      <c r="C1947" s="692">
        <v>0.0</v>
      </c>
      <c r="D1947" s="692">
        <v>0.0</v>
      </c>
      <c r="E1947" s="692">
        <v>0.0</v>
      </c>
      <c r="F1947" s="692">
        <v>0.0</v>
      </c>
      <c r="G1947" s="690">
        <v>0.0</v>
      </c>
      <c r="H1947" s="693">
        <f t="shared" si="1392"/>
        <v>0</v>
      </c>
      <c r="I1947" s="596">
        <f>(I1946/60)</f>
        <v>0</v>
      </c>
      <c r="J1947" s="647"/>
      <c r="K1947" s="701" t="s">
        <v>77</v>
      </c>
      <c r="L1947" s="692">
        <f t="shared" si="1382"/>
        <v>12</v>
      </c>
      <c r="M1947" s="701">
        <f>(L1947-H1947-H1948)-R1947</f>
        <v>12</v>
      </c>
      <c r="N1947" s="692">
        <v>0.0</v>
      </c>
      <c r="O1947" s="701">
        <f t="shared" si="1393"/>
        <v>12</v>
      </c>
      <c r="P1947" s="701"/>
      <c r="Q1947" s="701"/>
      <c r="R1947" s="1595"/>
      <c r="S1947" s="1532"/>
      <c r="T1947" s="1532"/>
      <c r="U1947" s="1532"/>
      <c r="V1947" s="1532"/>
      <c r="W1947" s="1532"/>
      <c r="X1947" s="1532"/>
      <c r="Y1947" s="1532"/>
      <c r="Z1947" s="1532"/>
      <c r="AA1947" s="1532"/>
      <c r="AB1947" s="1532"/>
    </row>
    <row r="1948">
      <c r="A1948" s="1714" t="s">
        <v>78</v>
      </c>
      <c r="B1948" s="692">
        <v>0.0</v>
      </c>
      <c r="C1948" s="692">
        <v>0.0</v>
      </c>
      <c r="D1948" s="692">
        <v>0.0</v>
      </c>
      <c r="E1948" s="692">
        <v>0.0</v>
      </c>
      <c r="F1948" s="692">
        <v>0.0</v>
      </c>
      <c r="G1948" s="690">
        <v>0.0</v>
      </c>
      <c r="H1948" s="693">
        <f t="shared" si="1392"/>
        <v>0</v>
      </c>
      <c r="I1948" s="701"/>
      <c r="J1948" s="647"/>
      <c r="K1948" s="701" t="s">
        <v>78</v>
      </c>
      <c r="L1948" s="692" t="str">
        <f t="shared" si="1382"/>
        <v>-</v>
      </c>
      <c r="M1948" s="701" t="s">
        <v>79</v>
      </c>
      <c r="N1948" s="692" t="s">
        <v>79</v>
      </c>
      <c r="O1948" s="701" t="s">
        <v>79</v>
      </c>
      <c r="P1948" s="701"/>
      <c r="Q1948" s="701"/>
      <c r="R1948" s="1595"/>
      <c r="S1948" s="1532"/>
      <c r="T1948" s="1532"/>
      <c r="U1948" s="1532"/>
      <c r="V1948" s="1532"/>
      <c r="W1948" s="1532"/>
      <c r="X1948" s="1532"/>
      <c r="Y1948" s="1532"/>
      <c r="Z1948" s="1532"/>
      <c r="AA1948" s="1532"/>
      <c r="AB1948" s="1532"/>
    </row>
    <row r="1949">
      <c r="A1949" s="1714" t="s">
        <v>446</v>
      </c>
      <c r="B1949" s="692">
        <v>0.0</v>
      </c>
      <c r="C1949" s="692">
        <v>0.0</v>
      </c>
      <c r="D1949" s="692">
        <v>0.0</v>
      </c>
      <c r="E1949" s="692">
        <v>0.0</v>
      </c>
      <c r="F1949" s="692">
        <v>0.0</v>
      </c>
      <c r="G1949" s="690">
        <v>0.0</v>
      </c>
      <c r="H1949" s="693">
        <f t="shared" ref="H1949:H1951" si="1394">sum(B1949:G1949)</f>
        <v>0</v>
      </c>
      <c r="I1949" s="701"/>
      <c r="J1949" s="647"/>
      <c r="K1949" s="701" t="s">
        <v>446</v>
      </c>
      <c r="L1949" s="692">
        <f t="shared" si="1382"/>
        <v>9</v>
      </c>
      <c r="M1949" s="701">
        <f>(L1949-H1949)-R1949</f>
        <v>9</v>
      </c>
      <c r="N1949" s="692">
        <v>0.0</v>
      </c>
      <c r="O1949" s="701">
        <f t="shared" ref="O1949:O1950" si="1395">SUM(M1949,N1949)</f>
        <v>9</v>
      </c>
      <c r="P1949" s="701"/>
      <c r="Q1949" s="701"/>
      <c r="R1949" s="1621"/>
      <c r="S1949" s="1532"/>
      <c r="T1949" s="1532"/>
      <c r="U1949" s="1532"/>
      <c r="V1949" s="1532"/>
      <c r="W1949" s="1532"/>
      <c r="X1949" s="1532"/>
      <c r="Y1949" s="1532"/>
      <c r="Z1949" s="1532"/>
      <c r="AA1949" s="1532"/>
      <c r="AB1949" s="1532"/>
    </row>
    <row r="1950">
      <c r="A1950" s="1814" t="s">
        <v>751</v>
      </c>
      <c r="B1950" s="692">
        <v>0.0</v>
      </c>
      <c r="C1950" s="702">
        <v>0.0</v>
      </c>
      <c r="D1950" s="692">
        <v>0.0</v>
      </c>
      <c r="E1950" s="692">
        <v>0.0</v>
      </c>
      <c r="F1950" s="692">
        <v>0.0</v>
      </c>
      <c r="G1950" s="690">
        <v>0.0</v>
      </c>
      <c r="H1950" s="693">
        <f t="shared" si="1394"/>
        <v>0</v>
      </c>
      <c r="I1950" s="701"/>
      <c r="J1950" s="647"/>
      <c r="K1950" s="1814" t="s">
        <v>751</v>
      </c>
      <c r="L1950" s="692">
        <f t="shared" si="1382"/>
        <v>10</v>
      </c>
      <c r="M1950" s="701">
        <f t="shared" ref="M1950:M1951" si="1396">(L1950-H1950)</f>
        <v>10</v>
      </c>
      <c r="N1950" s="692">
        <v>0.0</v>
      </c>
      <c r="O1950" s="701">
        <f t="shared" si="1395"/>
        <v>10</v>
      </c>
      <c r="P1950" s="701"/>
      <c r="Q1950" s="701"/>
      <c r="R1950" s="1595"/>
      <c r="S1950" s="1532"/>
      <c r="T1950" s="1532"/>
      <c r="U1950" s="1532"/>
      <c r="V1950" s="1532"/>
      <c r="W1950" s="1532"/>
      <c r="X1950" s="1532"/>
      <c r="Y1950" s="1532"/>
      <c r="Z1950" s="1532"/>
      <c r="AA1950" s="1532"/>
      <c r="AB1950" s="1532"/>
    </row>
    <row r="1951">
      <c r="A1951" s="1714" t="s">
        <v>80</v>
      </c>
      <c r="B1951" s="692">
        <v>0.0</v>
      </c>
      <c r="C1951" s="702">
        <v>0.0</v>
      </c>
      <c r="D1951" s="692">
        <v>0.0</v>
      </c>
      <c r="E1951" s="692">
        <v>0.0</v>
      </c>
      <c r="F1951" s="692">
        <v>0.0</v>
      </c>
      <c r="G1951" s="690">
        <v>0.0</v>
      </c>
      <c r="H1951" s="693">
        <f t="shared" si="1394"/>
        <v>0</v>
      </c>
      <c r="I1951" s="701"/>
      <c r="J1951" s="647"/>
      <c r="K1951" s="701" t="s">
        <v>80</v>
      </c>
      <c r="L1951" s="692">
        <f t="shared" si="1382"/>
        <v>32</v>
      </c>
      <c r="M1951" s="701">
        <f t="shared" si="1396"/>
        <v>32</v>
      </c>
      <c r="N1951" s="692">
        <v>0.0</v>
      </c>
      <c r="O1951" s="701">
        <f>sum(M1951,N1951)</f>
        <v>32</v>
      </c>
      <c r="P1951" s="701"/>
      <c r="Q1951" s="701"/>
      <c r="R1951" s="1595"/>
      <c r="S1951" s="1532"/>
      <c r="T1951" s="1532"/>
      <c r="U1951" s="1532"/>
      <c r="V1951" s="1532"/>
      <c r="W1951" s="1532"/>
      <c r="X1951" s="1532"/>
      <c r="Y1951" s="1532"/>
      <c r="Z1951" s="1532"/>
      <c r="AA1951" s="1532"/>
      <c r="AB1951" s="1532"/>
    </row>
    <row r="1952">
      <c r="A1952" s="535" t="s">
        <v>199</v>
      </c>
      <c r="B1952" s="1765">
        <v>13.0</v>
      </c>
      <c r="C1952" s="1765">
        <v>2.0</v>
      </c>
      <c r="D1952" s="1765">
        <v>0.0</v>
      </c>
      <c r="E1952" s="1765">
        <v>0.0</v>
      </c>
      <c r="F1952" s="1765">
        <v>7.0</v>
      </c>
      <c r="G1952" s="1760">
        <v>0.0</v>
      </c>
      <c r="H1952" s="1761">
        <f t="shared" ref="H1952:H1954" si="1397">SUM(B1952:G1952)</f>
        <v>22</v>
      </c>
      <c r="I1952" s="1762">
        <f>SUM(H1952:H1956)</f>
        <v>35</v>
      </c>
      <c r="J1952" s="647"/>
      <c r="K1952" s="1713" t="s">
        <v>199</v>
      </c>
      <c r="L1952" s="1765">
        <f t="shared" si="1382"/>
        <v>40</v>
      </c>
      <c r="M1952" s="1762">
        <f>(L1952-H1952)-R1952</f>
        <v>18</v>
      </c>
      <c r="N1952" s="1765">
        <v>10.0</v>
      </c>
      <c r="O1952" s="1762">
        <f t="shared" ref="O1952:O1953" si="1398">SUM(M1952,N1952)</f>
        <v>28</v>
      </c>
      <c r="P1952" s="1817" t="s">
        <v>2</v>
      </c>
      <c r="Q1952" s="1765"/>
      <c r="R1952" s="1762"/>
      <c r="S1952" s="1532"/>
      <c r="T1952" s="1532"/>
      <c r="U1952" s="1532"/>
      <c r="V1952" s="1532"/>
      <c r="W1952" s="1532"/>
      <c r="X1952" s="1532"/>
      <c r="Y1952" s="1532"/>
      <c r="Z1952" s="1532"/>
      <c r="AA1952" s="1532"/>
      <c r="AB1952" s="1532"/>
    </row>
    <row r="1953">
      <c r="A1953" s="1714" t="s">
        <v>77</v>
      </c>
      <c r="B1953" s="692">
        <v>0.0</v>
      </c>
      <c r="C1953" s="692">
        <v>0.0</v>
      </c>
      <c r="D1953" s="692">
        <v>0.0</v>
      </c>
      <c r="E1953" s="692">
        <v>0.0</v>
      </c>
      <c r="F1953" s="692">
        <v>0.0</v>
      </c>
      <c r="G1953" s="692">
        <v>0.0</v>
      </c>
      <c r="H1953" s="693">
        <f t="shared" si="1397"/>
        <v>0</v>
      </c>
      <c r="I1953" s="596">
        <f>(I1952/60)</f>
        <v>0.5833333333</v>
      </c>
      <c r="J1953" s="647"/>
      <c r="K1953" s="1714" t="s">
        <v>77</v>
      </c>
      <c r="L1953" s="692">
        <f t="shared" si="1382"/>
        <v>11</v>
      </c>
      <c r="M1953" s="701">
        <f>(L1953-H1953-H1954)-R1953</f>
        <v>1</v>
      </c>
      <c r="N1953" s="692">
        <v>8.0</v>
      </c>
      <c r="O1953" s="701">
        <f t="shared" si="1398"/>
        <v>9</v>
      </c>
      <c r="P1953" s="701"/>
      <c r="Q1953" s="692"/>
      <c r="R1953" s="1595"/>
      <c r="S1953" s="1532"/>
      <c r="T1953" s="1532"/>
      <c r="U1953" s="1532"/>
      <c r="V1953" s="1532"/>
      <c r="W1953" s="1532"/>
      <c r="X1953" s="1532"/>
      <c r="Y1953" s="1532"/>
      <c r="Z1953" s="1532"/>
      <c r="AA1953" s="1532"/>
      <c r="AB1953" s="1532"/>
    </row>
    <row r="1954">
      <c r="A1954" s="1714" t="s">
        <v>78</v>
      </c>
      <c r="B1954" s="692">
        <v>10.0</v>
      </c>
      <c r="C1954" s="692">
        <v>0.0</v>
      </c>
      <c r="D1954" s="692">
        <v>0.0</v>
      </c>
      <c r="E1954" s="692">
        <v>0.0</v>
      </c>
      <c r="F1954" s="692">
        <v>0.0</v>
      </c>
      <c r="G1954" s="692">
        <v>0.0</v>
      </c>
      <c r="H1954" s="693">
        <f t="shared" si="1397"/>
        <v>10</v>
      </c>
      <c r="I1954" s="701"/>
      <c r="J1954" s="647"/>
      <c r="K1954" s="1714" t="s">
        <v>78</v>
      </c>
      <c r="L1954" s="692" t="str">
        <f t="shared" si="1382"/>
        <v>-</v>
      </c>
      <c r="M1954" s="701" t="s">
        <v>79</v>
      </c>
      <c r="N1954" s="692" t="s">
        <v>79</v>
      </c>
      <c r="O1954" s="701" t="s">
        <v>79</v>
      </c>
      <c r="P1954" s="701"/>
      <c r="Q1954" s="701"/>
      <c r="R1954" s="1595"/>
      <c r="S1954" s="1532"/>
      <c r="T1954" s="1532"/>
      <c r="U1954" s="1532"/>
      <c r="V1954" s="1532"/>
      <c r="W1954" s="1532"/>
      <c r="X1954" s="1532"/>
      <c r="Y1954" s="1532"/>
      <c r="Z1954" s="1532"/>
      <c r="AA1954" s="1532"/>
      <c r="AB1954" s="1532"/>
    </row>
    <row r="1955">
      <c r="A1955" s="1714" t="s">
        <v>446</v>
      </c>
      <c r="B1955" s="692">
        <v>0.0</v>
      </c>
      <c r="C1955" s="692">
        <v>0.0</v>
      </c>
      <c r="D1955" s="692">
        <v>0.0</v>
      </c>
      <c r="E1955" s="692">
        <v>0.0</v>
      </c>
      <c r="F1955" s="692">
        <v>0.0</v>
      </c>
      <c r="G1955" s="692">
        <v>0.0</v>
      </c>
      <c r="H1955" s="693">
        <f t="shared" ref="H1955:H1957" si="1399">sum(B1955:G1955)</f>
        <v>0</v>
      </c>
      <c r="I1955" s="701"/>
      <c r="J1955" s="647"/>
      <c r="K1955" s="1714" t="s">
        <v>446</v>
      </c>
      <c r="L1955" s="692">
        <f t="shared" si="1382"/>
        <v>3</v>
      </c>
      <c r="M1955" s="701">
        <f>(L1955-H1955)-R1955</f>
        <v>3</v>
      </c>
      <c r="N1955" s="692">
        <v>0.0</v>
      </c>
      <c r="O1955" s="701">
        <f t="shared" ref="O1955:O1956" si="1400">SUM(M1955,N1955)</f>
        <v>3</v>
      </c>
      <c r="P1955" s="692"/>
      <c r="Q1955" s="692"/>
      <c r="R1955" s="1595"/>
      <c r="S1955" s="1532"/>
      <c r="T1955" s="1532"/>
      <c r="U1955" s="1532"/>
      <c r="V1955" s="1532"/>
      <c r="W1955" s="1532"/>
      <c r="X1955" s="1532"/>
      <c r="Y1955" s="1532"/>
      <c r="Z1955" s="1532"/>
      <c r="AA1955" s="1532"/>
      <c r="AB1955" s="1532"/>
    </row>
    <row r="1956">
      <c r="A1956" s="1814" t="s">
        <v>751</v>
      </c>
      <c r="B1956" s="692">
        <v>0.0</v>
      </c>
      <c r="C1956" s="692">
        <v>0.0</v>
      </c>
      <c r="D1956" s="692">
        <v>0.0</v>
      </c>
      <c r="E1956" s="692">
        <v>0.0</v>
      </c>
      <c r="F1956" s="692">
        <v>3.0</v>
      </c>
      <c r="G1956" s="692">
        <v>0.0</v>
      </c>
      <c r="H1956" s="693">
        <f t="shared" si="1399"/>
        <v>3</v>
      </c>
      <c r="I1956" s="701"/>
      <c r="J1956" s="647"/>
      <c r="K1956" s="1714" t="s">
        <v>751</v>
      </c>
      <c r="L1956" s="692">
        <f t="shared" si="1382"/>
        <v>10</v>
      </c>
      <c r="M1956" s="701">
        <f t="shared" ref="M1956:M1957" si="1401">(L1956-H1956)</f>
        <v>7</v>
      </c>
      <c r="N1956" s="692">
        <v>0.0</v>
      </c>
      <c r="O1956" s="701">
        <f t="shared" si="1400"/>
        <v>7</v>
      </c>
      <c r="P1956" s="701"/>
      <c r="Q1956" s="701"/>
      <c r="R1956" s="1595"/>
      <c r="S1956" s="1532"/>
      <c r="T1956" s="1532"/>
      <c r="U1956" s="1532"/>
      <c r="V1956" s="1532"/>
      <c r="W1956" s="1532"/>
      <c r="X1956" s="1532"/>
      <c r="Y1956" s="1532"/>
      <c r="Z1956" s="1532"/>
      <c r="AA1956" s="1532"/>
      <c r="AB1956" s="1532"/>
    </row>
    <row r="1957">
      <c r="A1957" s="1714" t="s">
        <v>80</v>
      </c>
      <c r="B1957" s="692">
        <v>0.0</v>
      </c>
      <c r="C1957" s="692">
        <v>0.0</v>
      </c>
      <c r="D1957" s="692">
        <v>0.0</v>
      </c>
      <c r="E1957" s="692">
        <v>0.0</v>
      </c>
      <c r="F1957" s="692">
        <v>0.0</v>
      </c>
      <c r="G1957" s="692">
        <v>0.0</v>
      </c>
      <c r="H1957" s="693">
        <f t="shared" si="1399"/>
        <v>0</v>
      </c>
      <c r="I1957" s="701"/>
      <c r="J1957" s="647"/>
      <c r="K1957" s="1714" t="s">
        <v>80</v>
      </c>
      <c r="L1957" s="692">
        <f t="shared" si="1382"/>
        <v>31</v>
      </c>
      <c r="M1957" s="701">
        <f t="shared" si="1401"/>
        <v>31</v>
      </c>
      <c r="N1957" s="692">
        <v>0.0</v>
      </c>
      <c r="O1957" s="701">
        <f>sum(M1957,N1957)</f>
        <v>31</v>
      </c>
      <c r="P1957" s="701"/>
      <c r="Q1957" s="701"/>
      <c r="R1957" s="1595"/>
      <c r="S1957" s="1532"/>
      <c r="T1957" s="1532"/>
      <c r="U1957" s="1532"/>
      <c r="V1957" s="1532"/>
      <c r="W1957" s="1532"/>
      <c r="X1957" s="1532"/>
      <c r="Y1957" s="1532"/>
      <c r="Z1957" s="1532"/>
      <c r="AA1957" s="1532"/>
      <c r="AB1957" s="1532"/>
    </row>
    <row r="1958">
      <c r="A1958" s="1762" t="s">
        <v>713</v>
      </c>
      <c r="B1958" s="1760">
        <v>7.0</v>
      </c>
      <c r="C1958" s="1760">
        <v>13.0</v>
      </c>
      <c r="D1958" s="1760">
        <v>3.0</v>
      </c>
      <c r="E1958" s="1760">
        <v>0.0</v>
      </c>
      <c r="F1958" s="1760">
        <v>5.0</v>
      </c>
      <c r="G1958" s="1760">
        <v>1.0</v>
      </c>
      <c r="H1958" s="1761">
        <f t="shared" ref="H1958:H1960" si="1402">SUM(B1958:G1958)</f>
        <v>29</v>
      </c>
      <c r="I1958" s="1762">
        <f>SUM(H1958:H1962)</f>
        <v>52</v>
      </c>
      <c r="J1958" s="647"/>
      <c r="K1958" s="1762" t="s">
        <v>713</v>
      </c>
      <c r="L1958" s="1765">
        <v>73.0</v>
      </c>
      <c r="M1958" s="1762">
        <f>(L1958-H1958)-R1958</f>
        <v>44</v>
      </c>
      <c r="N1958" s="1765">
        <v>0.0</v>
      </c>
      <c r="O1958" s="1762">
        <f t="shared" ref="O1958:O1959" si="1403">SUM(M1958,N1958)</f>
        <v>44</v>
      </c>
      <c r="P1958" s="1765" t="s">
        <v>4</v>
      </c>
      <c r="Q1958" s="1765"/>
      <c r="R1958" s="1765"/>
      <c r="S1958" s="1532"/>
      <c r="T1958" s="1532"/>
      <c r="U1958" s="1532"/>
      <c r="V1958" s="1532"/>
      <c r="W1958" s="1532"/>
      <c r="X1958" s="1532"/>
      <c r="Y1958" s="1532"/>
      <c r="Z1958" s="1532"/>
      <c r="AA1958" s="1532"/>
      <c r="AB1958" s="1532"/>
    </row>
    <row r="1959">
      <c r="A1959" s="1714" t="s">
        <v>77</v>
      </c>
      <c r="B1959" s="692">
        <v>0.0</v>
      </c>
      <c r="C1959" s="692">
        <v>0.0</v>
      </c>
      <c r="D1959" s="692">
        <v>0.0</v>
      </c>
      <c r="E1959" s="692">
        <v>0.0</v>
      </c>
      <c r="F1959" s="692">
        <v>0.0</v>
      </c>
      <c r="G1959" s="690">
        <v>0.0</v>
      </c>
      <c r="H1959" s="693">
        <f t="shared" si="1402"/>
        <v>0</v>
      </c>
      <c r="I1959" s="596">
        <f>(I1958/60)</f>
        <v>0.8666666667</v>
      </c>
      <c r="J1959" s="647"/>
      <c r="K1959" s="701" t="s">
        <v>77</v>
      </c>
      <c r="L1959" s="692">
        <f t="shared" ref="L1959:L1960" si="1404">O1366</f>
        <v>15</v>
      </c>
      <c r="M1959" s="701">
        <f>(L1959-H1959-H1960)-R1959</f>
        <v>0</v>
      </c>
      <c r="N1959" s="692">
        <v>10.0</v>
      </c>
      <c r="O1959" s="701">
        <f t="shared" si="1403"/>
        <v>10</v>
      </c>
      <c r="P1959" s="701"/>
      <c r="Q1959" s="692"/>
      <c r="R1959" s="1595"/>
      <c r="S1959" s="1532"/>
      <c r="T1959" s="1532"/>
      <c r="U1959" s="1532"/>
      <c r="V1959" s="1532"/>
      <c r="W1959" s="1532"/>
      <c r="X1959" s="1532"/>
      <c r="Y1959" s="1532"/>
      <c r="Z1959" s="1532"/>
      <c r="AA1959" s="1532"/>
      <c r="AB1959" s="1532"/>
    </row>
    <row r="1960">
      <c r="A1960" s="1714" t="s">
        <v>78</v>
      </c>
      <c r="B1960" s="692">
        <v>6.0</v>
      </c>
      <c r="C1960" s="692">
        <v>5.0</v>
      </c>
      <c r="D1960" s="692">
        <v>4.0</v>
      </c>
      <c r="E1960" s="692">
        <v>0.0</v>
      </c>
      <c r="F1960" s="692">
        <v>0.0</v>
      </c>
      <c r="G1960" s="690">
        <v>0.0</v>
      </c>
      <c r="H1960" s="693">
        <f t="shared" si="1402"/>
        <v>15</v>
      </c>
      <c r="I1960" s="701"/>
      <c r="J1960" s="647"/>
      <c r="K1960" s="701" t="s">
        <v>78</v>
      </c>
      <c r="L1960" s="692" t="str">
        <f t="shared" si="1404"/>
        <v>-</v>
      </c>
      <c r="M1960" s="701" t="s">
        <v>79</v>
      </c>
      <c r="N1960" s="692" t="s">
        <v>79</v>
      </c>
      <c r="O1960" s="701" t="s">
        <v>79</v>
      </c>
      <c r="P1960" s="701"/>
      <c r="Q1960" s="701"/>
      <c r="R1960" s="1595"/>
      <c r="S1960" s="1532"/>
      <c r="T1960" s="1532"/>
      <c r="U1960" s="1532"/>
      <c r="V1960" s="1532"/>
      <c r="W1960" s="1532"/>
      <c r="X1960" s="1532"/>
      <c r="Y1960" s="1532"/>
      <c r="Z1960" s="1532"/>
      <c r="AA1960" s="1532"/>
      <c r="AB1960" s="1532"/>
    </row>
    <row r="1961">
      <c r="A1961" s="1714" t="s">
        <v>446</v>
      </c>
      <c r="B1961" s="692">
        <v>0.0</v>
      </c>
      <c r="C1961" s="692">
        <v>0.0</v>
      </c>
      <c r="D1961" s="692">
        <v>1.0</v>
      </c>
      <c r="E1961" s="692">
        <v>0.0</v>
      </c>
      <c r="F1961" s="692">
        <v>0.0</v>
      </c>
      <c r="G1961" s="690">
        <v>1.0</v>
      </c>
      <c r="H1961" s="693">
        <f t="shared" ref="H1961:H1963" si="1405">sum(B1961:G1961)</f>
        <v>2</v>
      </c>
      <c r="I1961" s="701"/>
      <c r="J1961" s="729"/>
      <c r="K1961" s="701" t="s">
        <v>446</v>
      </c>
      <c r="L1961" s="692">
        <v>6.0</v>
      </c>
      <c r="M1961" s="701">
        <f>(L1961-H1961)-R1961</f>
        <v>4</v>
      </c>
      <c r="N1961" s="692">
        <v>10.0</v>
      </c>
      <c r="O1961" s="701">
        <f t="shared" ref="O1961:O1962" si="1406">SUM(M1961,N1961)</f>
        <v>14</v>
      </c>
      <c r="P1961" s="701"/>
      <c r="Q1961" s="692"/>
      <c r="R1961" s="1595"/>
      <c r="S1961" s="1532"/>
      <c r="T1961" s="1532"/>
      <c r="U1961" s="1532"/>
      <c r="V1961" s="1532"/>
      <c r="W1961" s="1532"/>
      <c r="X1961" s="1532"/>
      <c r="Y1961" s="1532"/>
      <c r="Z1961" s="1532"/>
      <c r="AA1961" s="1532"/>
      <c r="AB1961" s="1532"/>
    </row>
    <row r="1962">
      <c r="A1962" s="1814" t="s">
        <v>751</v>
      </c>
      <c r="B1962" s="692">
        <v>4.0</v>
      </c>
      <c r="C1962" s="692">
        <v>1.0</v>
      </c>
      <c r="D1962" s="692">
        <v>1.0</v>
      </c>
      <c r="E1962" s="692">
        <v>0.0</v>
      </c>
      <c r="F1962" s="692">
        <v>0.0</v>
      </c>
      <c r="G1962" s="690">
        <v>0.0</v>
      </c>
      <c r="H1962" s="693">
        <f t="shared" si="1405"/>
        <v>6</v>
      </c>
      <c r="I1962" s="701"/>
      <c r="J1962" s="647"/>
      <c r="K1962" s="1814" t="s">
        <v>751</v>
      </c>
      <c r="L1962" s="692">
        <f t="shared" ref="L1962:L1963" si="1407">O1369</f>
        <v>10</v>
      </c>
      <c r="M1962" s="701">
        <f t="shared" ref="M1962:M1963" si="1408">(L1962-H1962)</f>
        <v>4</v>
      </c>
      <c r="N1962" s="692">
        <v>0.0</v>
      </c>
      <c r="O1962" s="701">
        <f t="shared" si="1406"/>
        <v>4</v>
      </c>
      <c r="P1962" s="701"/>
      <c r="Q1962" s="701"/>
      <c r="R1962" s="1595"/>
      <c r="S1962" s="1532"/>
      <c r="T1962" s="1532"/>
      <c r="U1962" s="1532"/>
      <c r="V1962" s="1532"/>
      <c r="W1962" s="1532"/>
      <c r="X1962" s="1532"/>
      <c r="Y1962" s="1532"/>
      <c r="Z1962" s="1532"/>
      <c r="AA1962" s="1532"/>
      <c r="AB1962" s="1532"/>
    </row>
    <row r="1963">
      <c r="A1963" s="1714" t="s">
        <v>80</v>
      </c>
      <c r="B1963" s="692">
        <v>0.0</v>
      </c>
      <c r="C1963" s="692">
        <v>2.0</v>
      </c>
      <c r="D1963" s="692">
        <v>0.0</v>
      </c>
      <c r="E1963" s="692">
        <v>0.0</v>
      </c>
      <c r="F1963" s="692">
        <v>0.0</v>
      </c>
      <c r="G1963" s="690">
        <v>0.0</v>
      </c>
      <c r="H1963" s="693">
        <f t="shared" si="1405"/>
        <v>2</v>
      </c>
      <c r="I1963" s="701"/>
      <c r="J1963" s="647"/>
      <c r="K1963" s="701" t="s">
        <v>80</v>
      </c>
      <c r="L1963" s="692">
        <f t="shared" si="1407"/>
        <v>17</v>
      </c>
      <c r="M1963" s="701">
        <f t="shared" si="1408"/>
        <v>15</v>
      </c>
      <c r="N1963" s="692">
        <v>0.0</v>
      </c>
      <c r="O1963" s="701">
        <f>sum(M1963,N1963)</f>
        <v>15</v>
      </c>
      <c r="P1963" s="701"/>
      <c r="Q1963" s="692"/>
      <c r="R1963" s="1595"/>
      <c r="S1963" s="1532"/>
      <c r="T1963" s="1532"/>
      <c r="U1963" s="1532"/>
      <c r="V1963" s="1532"/>
      <c r="W1963" s="1532"/>
      <c r="X1963" s="1532"/>
      <c r="Y1963" s="1532"/>
      <c r="Z1963" s="1532"/>
      <c r="AA1963" s="1532"/>
      <c r="AB1963" s="1532"/>
    </row>
    <row r="1964">
      <c r="A1964" s="1765" t="s">
        <v>881</v>
      </c>
      <c r="B1964" s="1760">
        <v>0.0</v>
      </c>
      <c r="C1964" s="1760">
        <v>0.0</v>
      </c>
      <c r="D1964" s="1760">
        <v>0.0</v>
      </c>
      <c r="E1964" s="1760">
        <v>0.0</v>
      </c>
      <c r="F1964" s="1760">
        <v>0.0</v>
      </c>
      <c r="G1964" s="1760">
        <v>0.0</v>
      </c>
      <c r="H1964" s="1761">
        <f t="shared" ref="H1964:H1966" si="1409">SUM(B1964:G1964)</f>
        <v>0</v>
      </c>
      <c r="I1964" s="1762">
        <f>SUM(H1964:H1968)</f>
        <v>0</v>
      </c>
      <c r="J1964" s="729"/>
      <c r="K1964" s="1765" t="s">
        <v>882</v>
      </c>
      <c r="L1964" s="1765">
        <v>0.0</v>
      </c>
      <c r="M1964" s="1762">
        <f>(L1964-H1964)-R1964</f>
        <v>0</v>
      </c>
      <c r="N1964" s="1765"/>
      <c r="O1964" s="1762">
        <f t="shared" ref="O1964:O1965" si="1410">SUM(M1964,N1964)</f>
        <v>0</v>
      </c>
      <c r="P1964" s="1762"/>
      <c r="Q1964" s="1765"/>
      <c r="R1964" s="1765"/>
      <c r="S1964" s="1532"/>
      <c r="T1964" s="1532"/>
      <c r="U1964" s="1532"/>
      <c r="V1964" s="1532"/>
      <c r="W1964" s="1532"/>
      <c r="X1964" s="1532"/>
      <c r="Y1964" s="1532"/>
      <c r="Z1964" s="1532"/>
      <c r="AA1964" s="1532"/>
      <c r="AB1964" s="1532"/>
    </row>
    <row r="1965">
      <c r="A1965" s="1714" t="s">
        <v>77</v>
      </c>
      <c r="B1965" s="692">
        <v>0.0</v>
      </c>
      <c r="C1965" s="692">
        <v>0.0</v>
      </c>
      <c r="D1965" s="692">
        <v>0.0</v>
      </c>
      <c r="E1965" s="692">
        <v>0.0</v>
      </c>
      <c r="F1965" s="692">
        <v>0.0</v>
      </c>
      <c r="G1965" s="690">
        <v>0.0</v>
      </c>
      <c r="H1965" s="693">
        <f t="shared" si="1409"/>
        <v>0</v>
      </c>
      <c r="I1965" s="596">
        <f>(I1964/60)</f>
        <v>0</v>
      </c>
      <c r="J1965" s="729"/>
      <c r="K1965" s="701" t="s">
        <v>77</v>
      </c>
      <c r="L1965" s="692">
        <v>0.0</v>
      </c>
      <c r="M1965" s="701">
        <f>(L1965-H1965-H1966)-R1965</f>
        <v>0</v>
      </c>
      <c r="N1965" s="692"/>
      <c r="O1965" s="701">
        <f t="shared" si="1410"/>
        <v>0</v>
      </c>
      <c r="P1965" s="701"/>
      <c r="Q1965" s="692"/>
      <c r="R1965" s="1595"/>
      <c r="S1965" s="1532"/>
      <c r="T1965" s="1532"/>
      <c r="U1965" s="1532"/>
      <c r="V1965" s="1532"/>
      <c r="W1965" s="1532"/>
      <c r="X1965" s="1532"/>
      <c r="Y1965" s="1532"/>
      <c r="Z1965" s="1532"/>
      <c r="AA1965" s="1532"/>
      <c r="AB1965" s="1532"/>
    </row>
    <row r="1966">
      <c r="A1966" s="1714" t="s">
        <v>78</v>
      </c>
      <c r="B1966" s="692">
        <v>0.0</v>
      </c>
      <c r="C1966" s="692">
        <v>0.0</v>
      </c>
      <c r="D1966" s="692">
        <v>0.0</v>
      </c>
      <c r="E1966" s="692">
        <v>0.0</v>
      </c>
      <c r="F1966" s="692">
        <v>0.0</v>
      </c>
      <c r="G1966" s="690">
        <v>0.0</v>
      </c>
      <c r="H1966" s="693">
        <f t="shared" si="1409"/>
        <v>0</v>
      </c>
      <c r="I1966" s="701"/>
      <c r="J1966" s="647"/>
      <c r="K1966" s="701" t="s">
        <v>78</v>
      </c>
      <c r="L1966" s="692" t="s">
        <v>79</v>
      </c>
      <c r="M1966" s="701" t="s">
        <v>79</v>
      </c>
      <c r="N1966" s="692"/>
      <c r="O1966" s="701" t="s">
        <v>79</v>
      </c>
      <c r="P1966" s="701"/>
      <c r="Q1966" s="701"/>
      <c r="R1966" s="1595"/>
      <c r="S1966" s="1532"/>
      <c r="T1966" s="1532"/>
      <c r="U1966" s="1532"/>
      <c r="V1966" s="1532"/>
      <c r="W1966" s="1532"/>
      <c r="X1966" s="1532"/>
      <c r="Y1966" s="1532"/>
      <c r="Z1966" s="1532"/>
      <c r="AA1966" s="1532"/>
      <c r="AB1966" s="1532"/>
    </row>
    <row r="1967">
      <c r="A1967" s="1714" t="s">
        <v>446</v>
      </c>
      <c r="B1967" s="692">
        <v>0.0</v>
      </c>
      <c r="C1967" s="692">
        <v>0.0</v>
      </c>
      <c r="D1967" s="692">
        <v>0.0</v>
      </c>
      <c r="E1967" s="692">
        <v>0.0</v>
      </c>
      <c r="F1967" s="692">
        <v>0.0</v>
      </c>
      <c r="G1967" s="690">
        <v>0.0</v>
      </c>
      <c r="H1967" s="693">
        <f t="shared" ref="H1967:H1968" si="1411">sum(B1967:G1967)</f>
        <v>0</v>
      </c>
      <c r="I1967" s="701"/>
      <c r="J1967" s="647"/>
      <c r="K1967" s="701" t="s">
        <v>446</v>
      </c>
      <c r="L1967" s="692">
        <v>0.0</v>
      </c>
      <c r="M1967" s="701">
        <f>(L1967-H1967)-R1967</f>
        <v>0</v>
      </c>
      <c r="N1967" s="692"/>
      <c r="O1967" s="701">
        <f t="shared" ref="O1967:O1968" si="1412">SUM(M1967,N1967)</f>
        <v>0</v>
      </c>
      <c r="P1967" s="701"/>
      <c r="Q1967" s="701"/>
      <c r="R1967" s="1595"/>
      <c r="S1967" s="1532"/>
      <c r="T1967" s="1532"/>
      <c r="U1967" s="1532"/>
      <c r="V1967" s="1532"/>
      <c r="W1967" s="1532"/>
      <c r="X1967" s="1532"/>
      <c r="Y1967" s="1532"/>
      <c r="Z1967" s="1532"/>
      <c r="AA1967" s="1532"/>
      <c r="AB1967" s="1532"/>
    </row>
    <row r="1968">
      <c r="A1968" s="1814" t="s">
        <v>751</v>
      </c>
      <c r="B1968" s="692">
        <v>0.0</v>
      </c>
      <c r="C1968" s="692">
        <v>0.0</v>
      </c>
      <c r="D1968" s="692">
        <v>0.0</v>
      </c>
      <c r="E1968" s="692">
        <v>0.0</v>
      </c>
      <c r="F1968" s="702">
        <v>0.0</v>
      </c>
      <c r="G1968" s="690">
        <v>0.0</v>
      </c>
      <c r="H1968" s="693">
        <f t="shared" si="1411"/>
        <v>0</v>
      </c>
      <c r="I1968" s="701"/>
      <c r="J1968" s="647"/>
      <c r="K1968" s="1814" t="s">
        <v>751</v>
      </c>
      <c r="L1968" s="692">
        <v>0.0</v>
      </c>
      <c r="M1968" s="701">
        <f t="shared" ref="M1968:M1969" si="1413">(L1968-H1968)</f>
        <v>0</v>
      </c>
      <c r="N1968" s="692"/>
      <c r="O1968" s="701">
        <f t="shared" si="1412"/>
        <v>0</v>
      </c>
      <c r="P1968" s="701"/>
      <c r="Q1968" s="701"/>
      <c r="R1968" s="1595"/>
      <c r="S1968" s="1532"/>
      <c r="T1968" s="1532"/>
      <c r="U1968" s="1532"/>
      <c r="V1968" s="1532"/>
      <c r="W1968" s="1532"/>
      <c r="X1968" s="1532"/>
      <c r="Y1968" s="1532"/>
      <c r="Z1968" s="1532"/>
      <c r="AA1968" s="1532"/>
      <c r="AB1968" s="1532"/>
    </row>
    <row r="1969">
      <c r="A1969" s="1714" t="s">
        <v>80</v>
      </c>
      <c r="B1969" s="692">
        <v>0.0</v>
      </c>
      <c r="C1969" s="692">
        <v>0.0</v>
      </c>
      <c r="D1969" s="692">
        <v>0.0</v>
      </c>
      <c r="E1969" s="692">
        <v>0.0</v>
      </c>
      <c r="F1969" s="702">
        <v>0.0</v>
      </c>
      <c r="G1969" s="690">
        <v>0.0</v>
      </c>
      <c r="H1969" s="693">
        <f>SUM(B1969:G1969)</f>
        <v>0</v>
      </c>
      <c r="I1969" s="701"/>
      <c r="J1969" s="647"/>
      <c r="K1969" s="701" t="s">
        <v>80</v>
      </c>
      <c r="L1969" s="692">
        <v>0.0</v>
      </c>
      <c r="M1969" s="701">
        <f t="shared" si="1413"/>
        <v>0</v>
      </c>
      <c r="N1969" s="692"/>
      <c r="O1969" s="701">
        <f>sum(M1969,N1969)</f>
        <v>0</v>
      </c>
      <c r="P1969" s="701"/>
      <c r="Q1969" s="701"/>
      <c r="R1969" s="1595"/>
      <c r="S1969" s="1532"/>
      <c r="T1969" s="1532"/>
      <c r="U1969" s="1532"/>
      <c r="V1969" s="1532"/>
      <c r="W1969" s="1532"/>
      <c r="X1969" s="1532"/>
      <c r="Y1969" s="1532"/>
      <c r="Z1969" s="1532"/>
      <c r="AA1969" s="1532"/>
      <c r="AB1969" s="1532"/>
    </row>
    <row r="1970">
      <c r="A1970" s="1757" t="s">
        <v>75</v>
      </c>
      <c r="B1970" s="1758">
        <f t="shared" ref="B1970:G1970" si="1414"> SUM(B1971:B1975,B1977:B1981,B1983:B1987,B1989:B1993,B1995:B1999,B2001:B2005)</f>
        <v>48</v>
      </c>
      <c r="C1970" s="1758">
        <f t="shared" si="1414"/>
        <v>26</v>
      </c>
      <c r="D1970" s="1758">
        <f t="shared" si="1414"/>
        <v>12</v>
      </c>
      <c r="E1970" s="1758">
        <f t="shared" si="1414"/>
        <v>17</v>
      </c>
      <c r="F1970" s="1758">
        <f t="shared" si="1414"/>
        <v>20</v>
      </c>
      <c r="G1970" s="1758">
        <f t="shared" si="1414"/>
        <v>13</v>
      </c>
      <c r="H1970" s="1758">
        <f>SUM(H1971:H1974,H1977:H1980,H1983:H1986,H1989:H1992,H1995:H1998,H2001:H2005)</f>
        <v>126</v>
      </c>
      <c r="I1970" s="1758"/>
      <c r="J1970" s="1812"/>
      <c r="K1970" s="1758" t="s">
        <v>75</v>
      </c>
      <c r="L1970" s="1758"/>
      <c r="M1970" s="1758"/>
      <c r="N1970" s="1758"/>
      <c r="O1970" s="1758"/>
      <c r="P1970" s="1758"/>
      <c r="Q1970" s="1758"/>
      <c r="R1970" s="1758"/>
      <c r="S1970" s="1532"/>
      <c r="T1970" s="1532"/>
      <c r="U1970" s="1532"/>
      <c r="V1970" s="1532"/>
      <c r="W1970" s="1532"/>
      <c r="X1970" s="1532"/>
      <c r="Y1970" s="1532"/>
      <c r="Z1970" s="1532"/>
      <c r="AA1970" s="1532"/>
      <c r="AB1970" s="1532"/>
    </row>
    <row r="1971">
      <c r="A1971" s="1759" t="s">
        <v>152</v>
      </c>
      <c r="B1971" s="1760">
        <v>20.0</v>
      </c>
      <c r="C1971" s="1760">
        <v>1.0</v>
      </c>
      <c r="D1971" s="1760">
        <v>1.0</v>
      </c>
      <c r="E1971" s="1760">
        <v>2.0</v>
      </c>
      <c r="F1971" s="1760">
        <v>2.0</v>
      </c>
      <c r="G1971" s="1760">
        <v>1.0</v>
      </c>
      <c r="H1971" s="1761">
        <f t="shared" ref="H1971:H1973" si="1415">SUM(B1971:G1971)</f>
        <v>27</v>
      </c>
      <c r="I1971" s="1762">
        <f>SUM(H1971:H1975)</f>
        <v>32</v>
      </c>
      <c r="J1971" s="647"/>
      <c r="K1971" s="1764" t="s">
        <v>152</v>
      </c>
      <c r="L1971" s="1765">
        <f t="shared" ref="L1971:L2000" si="1416">O1378</f>
        <v>67</v>
      </c>
      <c r="M1971" s="1762">
        <f>(L1971-H1971)-R1971</f>
        <v>40</v>
      </c>
      <c r="N1971" s="1765" t="s">
        <v>79</v>
      </c>
      <c r="O1971" s="1762">
        <f t="shared" ref="O1971:O1972" si="1417">SUM(M1971,N1971)</f>
        <v>40</v>
      </c>
      <c r="P1971" s="1817"/>
      <c r="Q1971" s="1762"/>
      <c r="R1971" s="1762"/>
      <c r="S1971" s="1532"/>
      <c r="T1971" s="1532"/>
      <c r="U1971" s="1532"/>
      <c r="V1971" s="1532"/>
      <c r="W1971" s="1532"/>
      <c r="X1971" s="1532"/>
      <c r="Y1971" s="1532"/>
      <c r="Z1971" s="1532"/>
      <c r="AA1971" s="1532"/>
      <c r="AB1971" s="1532"/>
    </row>
    <row r="1972">
      <c r="A1972" s="1714" t="s">
        <v>77</v>
      </c>
      <c r="B1972" s="692">
        <v>2.0</v>
      </c>
      <c r="C1972" s="692">
        <v>0.0</v>
      </c>
      <c r="D1972" s="692">
        <v>0.0</v>
      </c>
      <c r="E1972" s="692">
        <v>0.0</v>
      </c>
      <c r="F1972" s="692">
        <v>0.0</v>
      </c>
      <c r="G1972" s="690">
        <v>0.0</v>
      </c>
      <c r="H1972" s="693">
        <f t="shared" si="1415"/>
        <v>2</v>
      </c>
      <c r="I1972" s="596">
        <f>(I1971/61)</f>
        <v>0.5245901639</v>
      </c>
      <c r="J1972" s="647"/>
      <c r="K1972" s="701" t="s">
        <v>77</v>
      </c>
      <c r="L1972" s="692">
        <f t="shared" si="1416"/>
        <v>10</v>
      </c>
      <c r="M1972" s="701">
        <f>(L1972-H1972-H1973)-R1972</f>
        <v>6</v>
      </c>
      <c r="N1972" s="692">
        <v>0.0</v>
      </c>
      <c r="O1972" s="701">
        <f t="shared" si="1417"/>
        <v>6</v>
      </c>
      <c r="P1972" s="701"/>
      <c r="Q1972" s="701"/>
      <c r="R1972" s="1595"/>
      <c r="S1972" s="1532"/>
      <c r="T1972" s="1532"/>
      <c r="U1972" s="1532"/>
      <c r="V1972" s="1532"/>
      <c r="W1972" s="1532"/>
      <c r="X1972" s="1532"/>
      <c r="Y1972" s="1532"/>
      <c r="Z1972" s="1532"/>
      <c r="AA1972" s="1532"/>
      <c r="AB1972" s="1532"/>
    </row>
    <row r="1973">
      <c r="A1973" s="1714" t="s">
        <v>78</v>
      </c>
      <c r="B1973" s="692">
        <v>0.0</v>
      </c>
      <c r="C1973" s="692">
        <v>0.0</v>
      </c>
      <c r="D1973" s="692">
        <v>0.0</v>
      </c>
      <c r="E1973" s="692">
        <v>2.0</v>
      </c>
      <c r="F1973" s="692">
        <v>0.0</v>
      </c>
      <c r="G1973" s="690">
        <v>0.0</v>
      </c>
      <c r="H1973" s="693">
        <f t="shared" si="1415"/>
        <v>2</v>
      </c>
      <c r="I1973" s="701"/>
      <c r="J1973" s="647"/>
      <c r="K1973" s="701" t="s">
        <v>78</v>
      </c>
      <c r="L1973" s="692" t="str">
        <f t="shared" si="1416"/>
        <v>-</v>
      </c>
      <c r="M1973" s="701" t="s">
        <v>79</v>
      </c>
      <c r="N1973" s="692" t="s">
        <v>79</v>
      </c>
      <c r="O1973" s="701" t="s">
        <v>79</v>
      </c>
      <c r="P1973" s="701"/>
      <c r="Q1973" s="701"/>
      <c r="R1973" s="1595"/>
      <c r="S1973" s="1532"/>
      <c r="T1973" s="1532"/>
      <c r="U1973" s="1532"/>
      <c r="V1973" s="1532"/>
      <c r="W1973" s="1532"/>
      <c r="X1973" s="1532"/>
      <c r="Y1973" s="1532"/>
      <c r="Z1973" s="1532"/>
      <c r="AA1973" s="1532"/>
      <c r="AB1973" s="1532"/>
    </row>
    <row r="1974">
      <c r="A1974" s="1714" t="s">
        <v>446</v>
      </c>
      <c r="B1974" s="692">
        <v>1.0</v>
      </c>
      <c r="C1974" s="692">
        <v>0.0</v>
      </c>
      <c r="D1974" s="692">
        <v>0.0</v>
      </c>
      <c r="E1974" s="692">
        <v>0.0</v>
      </c>
      <c r="F1974" s="692">
        <v>0.0</v>
      </c>
      <c r="G1974" s="690">
        <v>0.0</v>
      </c>
      <c r="H1974" s="693">
        <f t="shared" ref="H1974:H1976" si="1418">sum(B1974:G1974)</f>
        <v>1</v>
      </c>
      <c r="I1974" s="701"/>
      <c r="J1974" s="647"/>
      <c r="K1974" s="701" t="s">
        <v>446</v>
      </c>
      <c r="L1974" s="692">
        <f t="shared" si="1416"/>
        <v>7</v>
      </c>
      <c r="M1974" s="701">
        <f>(L1974-H1974)-R1974</f>
        <v>6</v>
      </c>
      <c r="N1974" s="692">
        <v>0.0</v>
      </c>
      <c r="O1974" s="701">
        <f t="shared" ref="O1974:O1975" si="1419">SUM(M1974,N1974)</f>
        <v>6</v>
      </c>
      <c r="P1974" s="701"/>
      <c r="Q1974" s="701"/>
      <c r="R1974" s="1595"/>
      <c r="S1974" s="1532"/>
      <c r="T1974" s="1532"/>
      <c r="U1974" s="1532"/>
      <c r="V1974" s="1532"/>
      <c r="W1974" s="1532"/>
      <c r="X1974" s="1532"/>
      <c r="Y1974" s="1532"/>
      <c r="Z1974" s="1532"/>
      <c r="AA1974" s="1532"/>
      <c r="AB1974" s="1532"/>
    </row>
    <row r="1975">
      <c r="A1975" s="1814" t="s">
        <v>751</v>
      </c>
      <c r="B1975" s="692">
        <v>0.0</v>
      </c>
      <c r="C1975" s="692">
        <v>0.0</v>
      </c>
      <c r="D1975" s="692">
        <v>0.0</v>
      </c>
      <c r="E1975" s="692">
        <v>0.0</v>
      </c>
      <c r="F1975" s="692">
        <v>0.0</v>
      </c>
      <c r="G1975" s="690">
        <v>0.0</v>
      </c>
      <c r="H1975" s="693">
        <f t="shared" si="1418"/>
        <v>0</v>
      </c>
      <c r="I1975" s="701"/>
      <c r="J1975" s="647"/>
      <c r="K1975" s="1814" t="s">
        <v>751</v>
      </c>
      <c r="L1975" s="692">
        <f t="shared" si="1416"/>
        <v>10</v>
      </c>
      <c r="M1975" s="701">
        <f t="shared" ref="M1975:M1976" si="1420">(L1975-H1975)</f>
        <v>10</v>
      </c>
      <c r="N1975" s="692">
        <v>0.0</v>
      </c>
      <c r="O1975" s="701">
        <f t="shared" si="1419"/>
        <v>10</v>
      </c>
      <c r="P1975" s="701"/>
      <c r="Q1975" s="701"/>
      <c r="R1975" s="1595"/>
      <c r="S1975" s="1532"/>
      <c r="T1975" s="1532"/>
      <c r="U1975" s="1532"/>
      <c r="V1975" s="1532"/>
      <c r="W1975" s="1532"/>
      <c r="X1975" s="1532"/>
      <c r="Y1975" s="1532"/>
      <c r="Z1975" s="1532"/>
      <c r="AA1975" s="1532"/>
      <c r="AB1975" s="1532"/>
    </row>
    <row r="1976">
      <c r="A1976" s="1714" t="s">
        <v>80</v>
      </c>
      <c r="B1976" s="692">
        <v>0.0</v>
      </c>
      <c r="C1976" s="692">
        <v>0.0</v>
      </c>
      <c r="D1976" s="692">
        <v>0.0</v>
      </c>
      <c r="E1976" s="692">
        <v>0.0</v>
      </c>
      <c r="F1976" s="692">
        <v>0.0</v>
      </c>
      <c r="G1976" s="690">
        <v>0.0</v>
      </c>
      <c r="H1976" s="693">
        <f t="shared" si="1418"/>
        <v>0</v>
      </c>
      <c r="I1976" s="701"/>
      <c r="J1976" s="647"/>
      <c r="K1976" s="701" t="s">
        <v>80</v>
      </c>
      <c r="L1976" s="692">
        <f t="shared" si="1416"/>
        <v>29</v>
      </c>
      <c r="M1976" s="701">
        <f t="shared" si="1420"/>
        <v>29</v>
      </c>
      <c r="N1976" s="692">
        <v>0.0</v>
      </c>
      <c r="O1976" s="701">
        <f>sum(M1976,N1976)</f>
        <v>29</v>
      </c>
      <c r="P1976" s="701"/>
      <c r="Q1976" s="701"/>
      <c r="R1976" s="1595"/>
      <c r="S1976" s="1532"/>
      <c r="T1976" s="1532"/>
      <c r="U1976" s="1532"/>
      <c r="V1976" s="1532"/>
      <c r="W1976" s="1532"/>
      <c r="X1976" s="1532"/>
      <c r="Y1976" s="1532"/>
      <c r="Z1976" s="1532"/>
      <c r="AA1976" s="1532"/>
      <c r="AB1976" s="1532"/>
    </row>
    <row r="1977">
      <c r="A1977" s="1715" t="s">
        <v>521</v>
      </c>
      <c r="B1977" s="1765">
        <v>0.0</v>
      </c>
      <c r="C1977" s="1765">
        <v>0.0</v>
      </c>
      <c r="D1977" s="1765">
        <v>0.0</v>
      </c>
      <c r="E1977" s="1765">
        <v>0.0</v>
      </c>
      <c r="F1977" s="1765">
        <v>0.0</v>
      </c>
      <c r="G1977" s="1760">
        <v>0.0</v>
      </c>
      <c r="H1977" s="1761">
        <f t="shared" ref="H1977:H1979" si="1421">SUM(B1977:G1977)</f>
        <v>0</v>
      </c>
      <c r="I1977" s="1762">
        <f>SUM(H1977:H1981)</f>
        <v>0</v>
      </c>
      <c r="J1977" s="647"/>
      <c r="K1977" s="1762" t="s">
        <v>521</v>
      </c>
      <c r="L1977" s="1765">
        <f t="shared" si="1416"/>
        <v>20</v>
      </c>
      <c r="M1977" s="1762">
        <f>(L1977-H1977)-R1977</f>
        <v>20</v>
      </c>
      <c r="N1977" s="1765">
        <v>0.0</v>
      </c>
      <c r="O1977" s="1762">
        <f t="shared" ref="O1977:O1978" si="1422">SUM(M1977,N1977)</f>
        <v>20</v>
      </c>
      <c r="P1977" s="1817"/>
      <c r="Q1977" s="1762"/>
      <c r="R1977" s="1762"/>
      <c r="S1977" s="1532"/>
      <c r="T1977" s="1532"/>
      <c r="U1977" s="1532"/>
      <c r="V1977" s="1532"/>
      <c r="W1977" s="1532"/>
      <c r="X1977" s="1532"/>
      <c r="Y1977" s="1532"/>
      <c r="Z1977" s="1532"/>
      <c r="AA1977" s="1532"/>
      <c r="AB1977" s="1532"/>
    </row>
    <row r="1978">
      <c r="A1978" s="1714" t="s">
        <v>77</v>
      </c>
      <c r="B1978" s="692">
        <v>0.0</v>
      </c>
      <c r="C1978" s="692">
        <v>0.0</v>
      </c>
      <c r="D1978" s="692">
        <v>0.0</v>
      </c>
      <c r="E1978" s="692">
        <v>0.0</v>
      </c>
      <c r="F1978" s="692">
        <v>0.0</v>
      </c>
      <c r="G1978" s="692">
        <v>0.0</v>
      </c>
      <c r="H1978" s="693">
        <f t="shared" si="1421"/>
        <v>0</v>
      </c>
      <c r="I1978" s="596">
        <f>(I1977/60)</f>
        <v>0</v>
      </c>
      <c r="J1978" s="647"/>
      <c r="K1978" s="701" t="s">
        <v>77</v>
      </c>
      <c r="L1978" s="692">
        <f t="shared" si="1416"/>
        <v>5</v>
      </c>
      <c r="M1978" s="701">
        <f>(L1978-H1978-H1979)-R1978</f>
        <v>5</v>
      </c>
      <c r="N1978" s="692">
        <v>0.0</v>
      </c>
      <c r="O1978" s="701">
        <f t="shared" si="1422"/>
        <v>5</v>
      </c>
      <c r="P1978" s="701"/>
      <c r="Q1978" s="701"/>
      <c r="R1978" s="1595"/>
      <c r="S1978" s="1532"/>
      <c r="T1978" s="1532"/>
      <c r="U1978" s="1532"/>
      <c r="V1978" s="1532"/>
      <c r="W1978" s="1532"/>
      <c r="X1978" s="1532"/>
      <c r="Y1978" s="1532"/>
      <c r="Z1978" s="1532"/>
      <c r="AA1978" s="1532"/>
      <c r="AB1978" s="1532"/>
    </row>
    <row r="1979">
      <c r="A1979" s="1714" t="s">
        <v>78</v>
      </c>
      <c r="B1979" s="692">
        <v>0.0</v>
      </c>
      <c r="C1979" s="692">
        <v>0.0</v>
      </c>
      <c r="D1979" s="692">
        <v>0.0</v>
      </c>
      <c r="E1979" s="692">
        <v>0.0</v>
      </c>
      <c r="F1979" s="692">
        <v>0.0</v>
      </c>
      <c r="G1979" s="692">
        <v>0.0</v>
      </c>
      <c r="H1979" s="693">
        <f t="shared" si="1421"/>
        <v>0</v>
      </c>
      <c r="I1979" s="701"/>
      <c r="J1979" s="647"/>
      <c r="K1979" s="701" t="s">
        <v>78</v>
      </c>
      <c r="L1979" s="692" t="str">
        <f t="shared" si="1416"/>
        <v>-</v>
      </c>
      <c r="M1979" s="701" t="s">
        <v>79</v>
      </c>
      <c r="N1979" s="692" t="s">
        <v>79</v>
      </c>
      <c r="O1979" s="701" t="s">
        <v>79</v>
      </c>
      <c r="P1979" s="701"/>
      <c r="Q1979" s="701"/>
      <c r="R1979" s="1595"/>
      <c r="S1979" s="1532"/>
      <c r="T1979" s="1532"/>
      <c r="U1979" s="1532"/>
      <c r="V1979" s="1532"/>
      <c r="W1979" s="1532"/>
      <c r="X1979" s="1532"/>
      <c r="Y1979" s="1532"/>
      <c r="Z1979" s="1532"/>
      <c r="AA1979" s="1532"/>
      <c r="AB1979" s="1532"/>
    </row>
    <row r="1980">
      <c r="A1980" s="1714" t="s">
        <v>446</v>
      </c>
      <c r="B1980" s="692">
        <v>0.0</v>
      </c>
      <c r="C1980" s="692">
        <v>0.0</v>
      </c>
      <c r="D1980" s="692">
        <v>0.0</v>
      </c>
      <c r="E1980" s="692">
        <v>0.0</v>
      </c>
      <c r="F1980" s="692">
        <v>0.0</v>
      </c>
      <c r="G1980" s="692">
        <v>0.0</v>
      </c>
      <c r="H1980" s="693">
        <f t="shared" ref="H1980:H1982" si="1423">sum(B1980:G1980)</f>
        <v>0</v>
      </c>
      <c r="I1980" s="701"/>
      <c r="J1980" s="647"/>
      <c r="K1980" s="701" t="s">
        <v>446</v>
      </c>
      <c r="L1980" s="692">
        <f t="shared" si="1416"/>
        <v>5</v>
      </c>
      <c r="M1980" s="701">
        <f>(L1980-H1980)-R1980</f>
        <v>5</v>
      </c>
      <c r="N1980" s="692">
        <v>0.0</v>
      </c>
      <c r="O1980" s="701">
        <f t="shared" ref="O1980:O1981" si="1424">SUM(M1980,N1980)</f>
        <v>5</v>
      </c>
      <c r="P1980" s="701"/>
      <c r="Q1980" s="701"/>
      <c r="R1980" s="1595"/>
      <c r="S1980" s="1532"/>
      <c r="T1980" s="1532"/>
      <c r="U1980" s="1532"/>
      <c r="V1980" s="1532"/>
      <c r="W1980" s="1532"/>
      <c r="X1980" s="1532"/>
      <c r="Y1980" s="1532"/>
      <c r="Z1980" s="1532"/>
      <c r="AA1980" s="1532"/>
      <c r="AB1980" s="1532"/>
    </row>
    <row r="1981">
      <c r="A1981" s="1814" t="s">
        <v>751</v>
      </c>
      <c r="B1981" s="692">
        <v>0.0</v>
      </c>
      <c r="C1981" s="692">
        <v>0.0</v>
      </c>
      <c r="D1981" s="692">
        <v>0.0</v>
      </c>
      <c r="E1981" s="692">
        <v>0.0</v>
      </c>
      <c r="F1981" s="692">
        <v>0.0</v>
      </c>
      <c r="G1981" s="692">
        <v>0.0</v>
      </c>
      <c r="H1981" s="693">
        <f t="shared" si="1423"/>
        <v>0</v>
      </c>
      <c r="I1981" s="701"/>
      <c r="J1981" s="647"/>
      <c r="K1981" s="1814" t="s">
        <v>751</v>
      </c>
      <c r="L1981" s="692">
        <f t="shared" si="1416"/>
        <v>10</v>
      </c>
      <c r="M1981" s="701">
        <f t="shared" ref="M1981:M1982" si="1425">(L1981-H1981)</f>
        <v>10</v>
      </c>
      <c r="N1981" s="692">
        <v>0.0</v>
      </c>
      <c r="O1981" s="701">
        <f t="shared" si="1424"/>
        <v>10</v>
      </c>
      <c r="P1981" s="701"/>
      <c r="Q1981" s="701"/>
      <c r="R1981" s="1595"/>
      <c r="S1981" s="1532"/>
      <c r="T1981" s="1532"/>
      <c r="U1981" s="1532"/>
      <c r="V1981" s="1532"/>
      <c r="W1981" s="1532"/>
      <c r="X1981" s="1532"/>
      <c r="Y1981" s="1532"/>
      <c r="Z1981" s="1532"/>
      <c r="AA1981" s="1532"/>
      <c r="AB1981" s="1532"/>
    </row>
    <row r="1982">
      <c r="A1982" s="1714" t="s">
        <v>80</v>
      </c>
      <c r="B1982" s="692">
        <v>0.0</v>
      </c>
      <c r="C1982" s="692">
        <v>0.0</v>
      </c>
      <c r="D1982" s="692">
        <v>0.0</v>
      </c>
      <c r="E1982" s="692">
        <v>0.0</v>
      </c>
      <c r="F1982" s="692">
        <v>0.0</v>
      </c>
      <c r="G1982" s="692">
        <v>0.0</v>
      </c>
      <c r="H1982" s="693">
        <f t="shared" si="1423"/>
        <v>0</v>
      </c>
      <c r="I1982" s="701"/>
      <c r="J1982" s="729"/>
      <c r="K1982" s="701" t="s">
        <v>80</v>
      </c>
      <c r="L1982" s="692">
        <f t="shared" si="1416"/>
        <v>0</v>
      </c>
      <c r="M1982" s="701">
        <f t="shared" si="1425"/>
        <v>0</v>
      </c>
      <c r="N1982" s="692">
        <v>0.0</v>
      </c>
      <c r="O1982" s="701">
        <f>sum(M1982,N1982)</f>
        <v>0</v>
      </c>
      <c r="P1982" s="701"/>
      <c r="Q1982" s="692"/>
      <c r="R1982" s="1595"/>
      <c r="S1982" s="1532"/>
      <c r="T1982" s="1532"/>
      <c r="U1982" s="1532"/>
      <c r="V1982" s="1532"/>
      <c r="W1982" s="1532"/>
      <c r="X1982" s="1532"/>
      <c r="Y1982" s="1532"/>
      <c r="Z1982" s="1532"/>
      <c r="AA1982" s="1532"/>
      <c r="AB1982" s="1532"/>
    </row>
    <row r="1983">
      <c r="A1983" s="1762" t="s">
        <v>666</v>
      </c>
      <c r="B1983" s="1760">
        <v>0.0</v>
      </c>
      <c r="C1983" s="1760">
        <v>0.0</v>
      </c>
      <c r="D1983" s="1760">
        <v>0.0</v>
      </c>
      <c r="E1983" s="1760">
        <v>0.0</v>
      </c>
      <c r="F1983" s="1760">
        <v>2.0</v>
      </c>
      <c r="G1983" s="1760">
        <v>0.0</v>
      </c>
      <c r="H1983" s="1761">
        <f t="shared" ref="H1983:H1985" si="1426">SUM(B1983:G1983)</f>
        <v>2</v>
      </c>
      <c r="I1983" s="1762">
        <f>SUM(H1983:H1987)</f>
        <v>11</v>
      </c>
      <c r="J1983" s="647"/>
      <c r="K1983" s="1825" t="s">
        <v>666</v>
      </c>
      <c r="L1983" s="1765">
        <f t="shared" si="1416"/>
        <v>24</v>
      </c>
      <c r="M1983" s="1762">
        <f>(L1983-H1983)-R1983</f>
        <v>22</v>
      </c>
      <c r="N1983" s="1765">
        <v>0.0</v>
      </c>
      <c r="O1983" s="1762">
        <f t="shared" ref="O1983:O1984" si="1427">SUM(M1983,N1983)</f>
        <v>22</v>
      </c>
      <c r="P1983" s="1817"/>
      <c r="Q1983" s="1762"/>
      <c r="R1983" s="1762"/>
      <c r="S1983" s="1532"/>
      <c r="T1983" s="1532"/>
      <c r="U1983" s="1532"/>
      <c r="V1983" s="1532"/>
      <c r="W1983" s="1532"/>
      <c r="X1983" s="1532"/>
      <c r="Y1983" s="1532"/>
      <c r="Z1983" s="1532"/>
      <c r="AA1983" s="1532"/>
      <c r="AB1983" s="1532"/>
    </row>
    <row r="1984">
      <c r="A1984" s="1714" t="s">
        <v>77</v>
      </c>
      <c r="B1984" s="692">
        <v>0.0</v>
      </c>
      <c r="C1984" s="692">
        <v>0.0</v>
      </c>
      <c r="D1984" s="692">
        <v>0.0</v>
      </c>
      <c r="E1984" s="692">
        <v>0.0</v>
      </c>
      <c r="F1984" s="692">
        <v>0.0</v>
      </c>
      <c r="G1984" s="690">
        <v>0.0</v>
      </c>
      <c r="H1984" s="693">
        <f t="shared" si="1426"/>
        <v>0</v>
      </c>
      <c r="I1984" s="596">
        <f>(I1983/60)</f>
        <v>0.1833333333</v>
      </c>
      <c r="J1984" s="647"/>
      <c r="K1984" s="1714" t="s">
        <v>77</v>
      </c>
      <c r="L1984" s="692">
        <f t="shared" si="1416"/>
        <v>9</v>
      </c>
      <c r="M1984" s="701">
        <f>(L1984-H1984-H1985)-R1984</f>
        <v>0</v>
      </c>
      <c r="N1984" s="692" t="s">
        <v>79</v>
      </c>
      <c r="O1984" s="701">
        <f t="shared" si="1427"/>
        <v>0</v>
      </c>
      <c r="P1984" s="692"/>
      <c r="Q1984" s="701"/>
      <c r="R1984" s="1595"/>
      <c r="S1984" s="1532"/>
      <c r="T1984" s="1532"/>
      <c r="U1984" s="1532"/>
      <c r="V1984" s="1532"/>
      <c r="W1984" s="1532"/>
      <c r="X1984" s="1532"/>
      <c r="Y1984" s="1532"/>
      <c r="Z1984" s="1532"/>
      <c r="AA1984" s="1532"/>
      <c r="AB1984" s="1532"/>
    </row>
    <row r="1985">
      <c r="A1985" s="1714" t="s">
        <v>78</v>
      </c>
      <c r="B1985" s="692">
        <v>0.0</v>
      </c>
      <c r="C1985" s="692">
        <v>7.0</v>
      </c>
      <c r="D1985" s="692">
        <v>0.0</v>
      </c>
      <c r="E1985" s="692">
        <v>0.0</v>
      </c>
      <c r="F1985" s="692">
        <v>2.0</v>
      </c>
      <c r="G1985" s="690">
        <v>0.0</v>
      </c>
      <c r="H1985" s="693">
        <f t="shared" si="1426"/>
        <v>9</v>
      </c>
      <c r="I1985" s="701"/>
      <c r="J1985" s="647"/>
      <c r="K1985" s="1714" t="s">
        <v>78</v>
      </c>
      <c r="L1985" s="692" t="str">
        <f t="shared" si="1416"/>
        <v>-</v>
      </c>
      <c r="M1985" s="701" t="s">
        <v>79</v>
      </c>
      <c r="N1985" s="692" t="s">
        <v>79</v>
      </c>
      <c r="O1985" s="701" t="s">
        <v>79</v>
      </c>
      <c r="P1985" s="701"/>
      <c r="Q1985" s="701"/>
      <c r="R1985" s="1595"/>
      <c r="S1985" s="1532"/>
      <c r="T1985" s="1532"/>
      <c r="U1985" s="1532"/>
      <c r="V1985" s="1532"/>
      <c r="W1985" s="1532"/>
      <c r="X1985" s="1532"/>
      <c r="Y1985" s="1532"/>
      <c r="Z1985" s="1532"/>
      <c r="AA1985" s="1532"/>
      <c r="AB1985" s="1532"/>
    </row>
    <row r="1986">
      <c r="A1986" s="1714" t="s">
        <v>446</v>
      </c>
      <c r="B1986" s="692">
        <v>0.0</v>
      </c>
      <c r="C1986" s="692">
        <v>0.0</v>
      </c>
      <c r="D1986" s="692">
        <v>0.0</v>
      </c>
      <c r="E1986" s="692">
        <v>0.0</v>
      </c>
      <c r="F1986" s="692">
        <v>0.0</v>
      </c>
      <c r="G1986" s="690">
        <v>0.0</v>
      </c>
      <c r="H1986" s="693">
        <f t="shared" ref="H1986:H1988" si="1428">sum(B1986:G1986)</f>
        <v>0</v>
      </c>
      <c r="I1986" s="701"/>
      <c r="J1986" s="647"/>
      <c r="K1986" s="1714" t="s">
        <v>446</v>
      </c>
      <c r="L1986" s="692">
        <f t="shared" si="1416"/>
        <v>10</v>
      </c>
      <c r="M1986" s="701">
        <f>(L1986-H1986)-R1986</f>
        <v>10</v>
      </c>
      <c r="N1986" s="692">
        <v>0.0</v>
      </c>
      <c r="O1986" s="701">
        <f t="shared" ref="O1986:O1987" si="1429">SUM(M1986,N1986)</f>
        <v>10</v>
      </c>
      <c r="P1986" s="692"/>
      <c r="Q1986" s="701"/>
      <c r="R1986" s="1595"/>
      <c r="S1986" s="1532"/>
      <c r="T1986" s="1532"/>
      <c r="U1986" s="1532"/>
      <c r="V1986" s="1532"/>
      <c r="W1986" s="1532"/>
      <c r="X1986" s="1532"/>
      <c r="Y1986" s="1532"/>
      <c r="Z1986" s="1532"/>
      <c r="AA1986" s="1532"/>
      <c r="AB1986" s="1532"/>
    </row>
    <row r="1987">
      <c r="A1987" s="1814" t="s">
        <v>751</v>
      </c>
      <c r="B1987" s="692">
        <v>0.0</v>
      </c>
      <c r="C1987" s="692">
        <v>0.0</v>
      </c>
      <c r="D1987" s="692">
        <v>0.0</v>
      </c>
      <c r="E1987" s="692">
        <v>0.0</v>
      </c>
      <c r="F1987" s="692">
        <v>0.0</v>
      </c>
      <c r="G1987" s="690">
        <v>0.0</v>
      </c>
      <c r="H1987" s="693">
        <f t="shared" si="1428"/>
        <v>0</v>
      </c>
      <c r="I1987" s="701"/>
      <c r="J1987" s="647"/>
      <c r="K1987" s="1814" t="s">
        <v>751</v>
      </c>
      <c r="L1987" s="692">
        <f t="shared" si="1416"/>
        <v>0</v>
      </c>
      <c r="M1987" s="701">
        <f t="shared" ref="M1987:M1988" si="1430">(L1987-H1987)</f>
        <v>0</v>
      </c>
      <c r="N1987" s="692">
        <v>0.0</v>
      </c>
      <c r="O1987" s="701">
        <f t="shared" si="1429"/>
        <v>0</v>
      </c>
      <c r="P1987" s="701"/>
      <c r="Q1987" s="701"/>
      <c r="R1987" s="1595"/>
      <c r="S1987" s="1532"/>
      <c r="T1987" s="1532"/>
      <c r="U1987" s="1532"/>
      <c r="V1987" s="1532"/>
      <c r="W1987" s="1532"/>
      <c r="X1987" s="1532"/>
      <c r="Y1987" s="1532"/>
      <c r="Z1987" s="1532"/>
      <c r="AA1987" s="1532"/>
      <c r="AB1987" s="1532"/>
    </row>
    <row r="1988">
      <c r="A1988" s="1714" t="s">
        <v>80</v>
      </c>
      <c r="B1988" s="692">
        <v>0.0</v>
      </c>
      <c r="C1988" s="692">
        <v>0.0</v>
      </c>
      <c r="D1988" s="692">
        <v>0.0</v>
      </c>
      <c r="E1988" s="692">
        <v>0.0</v>
      </c>
      <c r="F1988" s="692">
        <v>0.0</v>
      </c>
      <c r="G1988" s="690">
        <v>0.0</v>
      </c>
      <c r="H1988" s="693">
        <f t="shared" si="1428"/>
        <v>0</v>
      </c>
      <c r="I1988" s="701"/>
      <c r="J1988" s="647"/>
      <c r="K1988" s="1714" t="s">
        <v>80</v>
      </c>
      <c r="L1988" s="692">
        <f t="shared" si="1416"/>
        <v>4</v>
      </c>
      <c r="M1988" s="701">
        <f t="shared" si="1430"/>
        <v>4</v>
      </c>
      <c r="N1988" s="692">
        <v>0.0</v>
      </c>
      <c r="O1988" s="701">
        <f>sum(M1988,N1988)</f>
        <v>4</v>
      </c>
      <c r="P1988" s="692"/>
      <c r="Q1988" s="701"/>
      <c r="R1988" s="1595"/>
      <c r="S1988" s="1532"/>
      <c r="T1988" s="1532"/>
      <c r="U1988" s="1532"/>
      <c r="V1988" s="1532"/>
      <c r="W1988" s="1532"/>
      <c r="X1988" s="1532"/>
      <c r="Y1988" s="1532"/>
      <c r="Z1988" s="1532"/>
      <c r="AA1988" s="1532"/>
      <c r="AB1988" s="1532"/>
    </row>
    <row r="1989">
      <c r="A1989" s="1715" t="s">
        <v>577</v>
      </c>
      <c r="B1989" s="1765">
        <v>0.0</v>
      </c>
      <c r="C1989" s="1765">
        <v>1.0</v>
      </c>
      <c r="D1989" s="1765">
        <v>1.0</v>
      </c>
      <c r="E1989" s="1765">
        <v>1.0</v>
      </c>
      <c r="F1989" s="1765">
        <v>2.0</v>
      </c>
      <c r="G1989" s="1760">
        <v>1.0</v>
      </c>
      <c r="H1989" s="1761">
        <f t="shared" ref="H1989:H1991" si="1431">SUM(B1989:G1989)</f>
        <v>6</v>
      </c>
      <c r="I1989" s="1762">
        <f>SUM(H1989:H1993)</f>
        <v>11</v>
      </c>
      <c r="J1989" s="647"/>
      <c r="K1989" s="1715" t="s">
        <v>577</v>
      </c>
      <c r="L1989" s="1765">
        <f t="shared" si="1416"/>
        <v>20</v>
      </c>
      <c r="M1989" s="1762">
        <f>(L1989-H1989)-R1989</f>
        <v>14</v>
      </c>
      <c r="N1989" s="1765">
        <v>10.0</v>
      </c>
      <c r="O1989" s="1762">
        <f t="shared" ref="O1989:O1990" si="1432">SUM(M1989,N1989)</f>
        <v>24</v>
      </c>
      <c r="P1989" s="1817"/>
      <c r="Q1989" s="1762"/>
      <c r="R1989" s="1762"/>
      <c r="S1989" s="1532"/>
      <c r="T1989" s="1532"/>
      <c r="U1989" s="1532"/>
      <c r="V1989" s="1532"/>
      <c r="W1989" s="1532"/>
      <c r="X1989" s="1532"/>
      <c r="Y1989" s="1532"/>
      <c r="Z1989" s="1532"/>
      <c r="AA1989" s="1532"/>
      <c r="AB1989" s="1532"/>
    </row>
    <row r="1990">
      <c r="A1990" s="1714" t="s">
        <v>77</v>
      </c>
      <c r="B1990" s="692">
        <v>0.0</v>
      </c>
      <c r="C1990" s="692">
        <v>0.0</v>
      </c>
      <c r="D1990" s="692">
        <v>0.0</v>
      </c>
      <c r="E1990" s="692">
        <v>0.0</v>
      </c>
      <c r="F1990" s="692">
        <v>0.0</v>
      </c>
      <c r="G1990" s="692">
        <v>0.0</v>
      </c>
      <c r="H1990" s="693">
        <f t="shared" si="1431"/>
        <v>0</v>
      </c>
      <c r="I1990" s="596">
        <f>(I1989/60)</f>
        <v>0.1833333333</v>
      </c>
      <c r="J1990" s="647"/>
      <c r="K1990" s="1714" t="s">
        <v>77</v>
      </c>
      <c r="L1990" s="692">
        <f t="shared" si="1416"/>
        <v>4</v>
      </c>
      <c r="M1990" s="701">
        <f>(L1990-H1990-H1991)-R1990</f>
        <v>1</v>
      </c>
      <c r="N1990" s="692">
        <v>0.0</v>
      </c>
      <c r="O1990" s="701">
        <f t="shared" si="1432"/>
        <v>1</v>
      </c>
      <c r="P1990" s="701"/>
      <c r="Q1990" s="701"/>
      <c r="R1990" s="1595"/>
      <c r="S1990" s="1532"/>
      <c r="T1990" s="1532"/>
      <c r="U1990" s="1532"/>
      <c r="V1990" s="1532"/>
      <c r="W1990" s="1532"/>
      <c r="X1990" s="1532"/>
      <c r="Y1990" s="1532"/>
      <c r="Z1990" s="1532"/>
      <c r="AA1990" s="1532"/>
      <c r="AB1990" s="1532"/>
    </row>
    <row r="1991">
      <c r="A1991" s="1714" t="s">
        <v>78</v>
      </c>
      <c r="B1991" s="692">
        <v>0.0</v>
      </c>
      <c r="C1991" s="692">
        <v>0.0</v>
      </c>
      <c r="D1991" s="692">
        <v>1.0</v>
      </c>
      <c r="E1991" s="692">
        <v>0.0</v>
      </c>
      <c r="F1991" s="692">
        <v>2.0</v>
      </c>
      <c r="G1991" s="692">
        <v>0.0</v>
      </c>
      <c r="H1991" s="693">
        <f t="shared" si="1431"/>
        <v>3</v>
      </c>
      <c r="I1991" s="701"/>
      <c r="J1991" s="647"/>
      <c r="K1991" s="1714" t="s">
        <v>78</v>
      </c>
      <c r="L1991" s="692" t="str">
        <f t="shared" si="1416"/>
        <v>-</v>
      </c>
      <c r="M1991" s="701" t="s">
        <v>79</v>
      </c>
      <c r="N1991" s="692" t="s">
        <v>79</v>
      </c>
      <c r="O1991" s="701" t="s">
        <v>79</v>
      </c>
      <c r="P1991" s="701"/>
      <c r="Q1991" s="701"/>
      <c r="R1991" s="1595"/>
      <c r="S1991" s="1532"/>
      <c r="T1991" s="1532"/>
      <c r="U1991" s="1532"/>
      <c r="V1991" s="1532"/>
      <c r="W1991" s="1532"/>
      <c r="X1991" s="1532"/>
      <c r="Y1991" s="1532"/>
      <c r="Z1991" s="1532"/>
      <c r="AA1991" s="1532"/>
      <c r="AB1991" s="1532"/>
    </row>
    <row r="1992">
      <c r="A1992" s="1714" t="s">
        <v>446</v>
      </c>
      <c r="B1992" s="692">
        <v>0.0</v>
      </c>
      <c r="C1992" s="692">
        <v>0.0</v>
      </c>
      <c r="D1992" s="692">
        <v>0.0</v>
      </c>
      <c r="E1992" s="692">
        <v>0.0</v>
      </c>
      <c r="F1992" s="692">
        <v>0.0</v>
      </c>
      <c r="G1992" s="692">
        <v>0.0</v>
      </c>
      <c r="H1992" s="693">
        <f t="shared" ref="H1992:H1994" si="1433">sum(B1992:G1992)</f>
        <v>0</v>
      </c>
      <c r="I1992" s="701"/>
      <c r="J1992" s="647"/>
      <c r="K1992" s="1714" t="s">
        <v>446</v>
      </c>
      <c r="L1992" s="692">
        <f t="shared" si="1416"/>
        <v>5</v>
      </c>
      <c r="M1992" s="701">
        <f>(L1992-H1992)-R1992</f>
        <v>5</v>
      </c>
      <c r="N1992" s="692">
        <v>0.0</v>
      </c>
      <c r="O1992" s="701">
        <f t="shared" ref="O1992:O1993" si="1434">SUM(M1992,N1992)</f>
        <v>5</v>
      </c>
      <c r="P1992" s="701"/>
      <c r="Q1992" s="1686"/>
      <c r="R1992" s="1595"/>
      <c r="S1992" s="1532"/>
      <c r="T1992" s="1532"/>
      <c r="U1992" s="1532"/>
      <c r="V1992" s="1532"/>
      <c r="W1992" s="1532"/>
      <c r="X1992" s="1532"/>
      <c r="Y1992" s="1532"/>
      <c r="Z1992" s="1532"/>
      <c r="AA1992" s="1532"/>
      <c r="AB1992" s="1532"/>
    </row>
    <row r="1993">
      <c r="A1993" s="1814" t="s">
        <v>751</v>
      </c>
      <c r="B1993" s="692">
        <v>0.0</v>
      </c>
      <c r="C1993" s="692">
        <v>0.0</v>
      </c>
      <c r="D1993" s="692">
        <v>0.0</v>
      </c>
      <c r="E1993" s="692">
        <v>0.0</v>
      </c>
      <c r="F1993" s="692">
        <v>0.0</v>
      </c>
      <c r="G1993" s="692">
        <v>2.0</v>
      </c>
      <c r="H1993" s="693">
        <f t="shared" si="1433"/>
        <v>2</v>
      </c>
      <c r="I1993" s="701"/>
      <c r="J1993" s="647"/>
      <c r="K1993" s="1814" t="s">
        <v>751</v>
      </c>
      <c r="L1993" s="692">
        <f t="shared" si="1416"/>
        <v>10</v>
      </c>
      <c r="M1993" s="701">
        <f t="shared" ref="M1993:M1994" si="1435">(L1993-H1993)</f>
        <v>8</v>
      </c>
      <c r="N1993" s="692">
        <v>0.0</v>
      </c>
      <c r="O1993" s="701">
        <f t="shared" si="1434"/>
        <v>8</v>
      </c>
      <c r="P1993" s="701"/>
      <c r="Q1993" s="1686"/>
      <c r="R1993" s="1595"/>
      <c r="S1993" s="1532"/>
      <c r="T1993" s="1532"/>
      <c r="U1993" s="1532"/>
      <c r="V1993" s="1532"/>
      <c r="W1993" s="1532"/>
      <c r="X1993" s="1532"/>
      <c r="Y1993" s="1532"/>
      <c r="Z1993" s="1532"/>
      <c r="AA1993" s="1532"/>
      <c r="AB1993" s="1532"/>
    </row>
    <row r="1994">
      <c r="A1994" s="1714" t="s">
        <v>80</v>
      </c>
      <c r="B1994" s="692">
        <v>0.0</v>
      </c>
      <c r="C1994" s="692">
        <v>0.0</v>
      </c>
      <c r="D1994" s="692">
        <v>0.0</v>
      </c>
      <c r="E1994" s="692">
        <v>1.0</v>
      </c>
      <c r="F1994" s="692">
        <v>0.0</v>
      </c>
      <c r="G1994" s="692">
        <v>0.0</v>
      </c>
      <c r="H1994" s="693">
        <f t="shared" si="1433"/>
        <v>1</v>
      </c>
      <c r="I1994" s="701"/>
      <c r="J1994" s="647"/>
      <c r="K1994" s="1714" t="s">
        <v>80</v>
      </c>
      <c r="L1994" s="692">
        <f t="shared" si="1416"/>
        <v>13</v>
      </c>
      <c r="M1994" s="701">
        <f t="shared" si="1435"/>
        <v>12</v>
      </c>
      <c r="N1994" s="692">
        <v>0.0</v>
      </c>
      <c r="O1994" s="701">
        <f>sum(M1994,N1994)</f>
        <v>12</v>
      </c>
      <c r="P1994" s="701"/>
      <c r="Q1994" s="1686"/>
      <c r="R1994" s="1595"/>
      <c r="S1994" s="1532"/>
      <c r="T1994" s="1532"/>
      <c r="U1994" s="1532"/>
      <c r="V1994" s="1532"/>
      <c r="W1994" s="1532"/>
      <c r="X1994" s="1532"/>
      <c r="Y1994" s="1532"/>
      <c r="Z1994" s="1532"/>
      <c r="AA1994" s="1532"/>
      <c r="AB1994" s="1532"/>
    </row>
    <row r="1995">
      <c r="A1995" s="1771" t="s">
        <v>810</v>
      </c>
      <c r="B1995" s="1760">
        <v>13.0</v>
      </c>
      <c r="C1995" s="1760">
        <v>14.0</v>
      </c>
      <c r="D1995" s="1760">
        <v>6.0</v>
      </c>
      <c r="E1995" s="1760">
        <v>10.0</v>
      </c>
      <c r="F1995" s="1760">
        <v>10.0</v>
      </c>
      <c r="G1995" s="1760">
        <v>8.0</v>
      </c>
      <c r="H1995" s="1761">
        <f t="shared" ref="H1995:H1997" si="1436">SUM(B1995:G1995)</f>
        <v>61</v>
      </c>
      <c r="I1995" s="1762">
        <f>SUM(H1995:H1999)</f>
        <v>82</v>
      </c>
      <c r="J1995" s="1562" t="s">
        <v>79</v>
      </c>
      <c r="K1995" s="1771" t="s">
        <v>810</v>
      </c>
      <c r="L1995" s="1765">
        <f t="shared" si="1416"/>
        <v>70</v>
      </c>
      <c r="M1995" s="1762">
        <f>(L1995-H1995)-R1995</f>
        <v>9</v>
      </c>
      <c r="N1995" s="1765">
        <v>30.0</v>
      </c>
      <c r="O1995" s="1762">
        <f t="shared" ref="O1995:O1996" si="1437">SUM(M1995,N1995)</f>
        <v>39</v>
      </c>
      <c r="P1995" s="1817" t="s">
        <v>2</v>
      </c>
      <c r="Q1995" s="1765" t="s">
        <v>883</v>
      </c>
      <c r="R1995" s="1762"/>
      <c r="S1995" s="1532"/>
      <c r="T1995" s="1532"/>
      <c r="U1995" s="1532"/>
      <c r="V1995" s="1532"/>
      <c r="W1995" s="1532"/>
      <c r="X1995" s="1532"/>
      <c r="Y1995" s="1532"/>
      <c r="Z1995" s="1532"/>
      <c r="AA1995" s="1532"/>
      <c r="AB1995" s="1532"/>
    </row>
    <row r="1996">
      <c r="A1996" s="1714" t="s">
        <v>77</v>
      </c>
      <c r="B1996" s="692">
        <v>0.0</v>
      </c>
      <c r="C1996" s="692">
        <v>0.0</v>
      </c>
      <c r="D1996" s="692">
        <v>0.0</v>
      </c>
      <c r="E1996" s="692">
        <v>0.0</v>
      </c>
      <c r="F1996" s="692">
        <v>0.0</v>
      </c>
      <c r="G1996" s="690">
        <v>0.0</v>
      </c>
      <c r="H1996" s="693">
        <f t="shared" si="1436"/>
        <v>0</v>
      </c>
      <c r="I1996" s="596">
        <f>(I1995/60)</f>
        <v>1.366666667</v>
      </c>
      <c r="J1996" s="647" t="s">
        <v>206</v>
      </c>
      <c r="K1996" s="701" t="s">
        <v>77</v>
      </c>
      <c r="L1996" s="692">
        <f t="shared" si="1416"/>
        <v>10</v>
      </c>
      <c r="M1996" s="701">
        <f>(L1996-H1996-H1997)-R1996</f>
        <v>0</v>
      </c>
      <c r="N1996" s="692">
        <v>15.0</v>
      </c>
      <c r="O1996" s="701">
        <f t="shared" si="1437"/>
        <v>15</v>
      </c>
      <c r="P1996" s="692"/>
      <c r="Q1996" s="701"/>
      <c r="R1996" s="1595"/>
      <c r="S1996" s="1532"/>
      <c r="T1996" s="1532"/>
      <c r="U1996" s="1532"/>
      <c r="V1996" s="1532"/>
      <c r="W1996" s="1532"/>
      <c r="X1996" s="1532"/>
      <c r="Y1996" s="1532"/>
      <c r="Z1996" s="1532"/>
      <c r="AA1996" s="1532"/>
      <c r="AB1996" s="1532"/>
    </row>
    <row r="1997">
      <c r="A1997" s="1714" t="s">
        <v>78</v>
      </c>
      <c r="B1997" s="692">
        <v>9.0</v>
      </c>
      <c r="C1997" s="692">
        <v>0.0</v>
      </c>
      <c r="D1997" s="692">
        <v>1.0</v>
      </c>
      <c r="E1997" s="692">
        <v>0.0</v>
      </c>
      <c r="F1997" s="692">
        <v>0.0</v>
      </c>
      <c r="G1997" s="690">
        <v>0.0</v>
      </c>
      <c r="H1997" s="693">
        <f t="shared" si="1436"/>
        <v>10</v>
      </c>
      <c r="I1997" s="701"/>
      <c r="J1997" s="647" t="s">
        <v>206</v>
      </c>
      <c r="K1997" s="701" t="s">
        <v>78</v>
      </c>
      <c r="L1997" s="692" t="str">
        <f t="shared" si="1416"/>
        <v>-</v>
      </c>
      <c r="M1997" s="701" t="s">
        <v>79</v>
      </c>
      <c r="N1997" s="692" t="s">
        <v>79</v>
      </c>
      <c r="O1997" s="701" t="s">
        <v>79</v>
      </c>
      <c r="P1997" s="701"/>
      <c r="Q1997" s="701"/>
      <c r="R1997" s="1595"/>
      <c r="S1997" s="1532"/>
      <c r="T1997" s="1532"/>
      <c r="U1997" s="1532"/>
      <c r="V1997" s="1532"/>
      <c r="W1997" s="1532"/>
      <c r="X1997" s="1532"/>
      <c r="Y1997" s="1532"/>
      <c r="Z1997" s="1532"/>
      <c r="AA1997" s="1532"/>
      <c r="AB1997" s="1532"/>
    </row>
    <row r="1998">
      <c r="A1998" s="1714" t="s">
        <v>446</v>
      </c>
      <c r="B1998" s="692">
        <v>0.0</v>
      </c>
      <c r="C1998" s="692">
        <v>3.0</v>
      </c>
      <c r="D1998" s="692">
        <v>0.0</v>
      </c>
      <c r="E1998" s="692">
        <v>0.0</v>
      </c>
      <c r="F1998" s="692">
        <v>0.0</v>
      </c>
      <c r="G1998" s="690">
        <v>0.0</v>
      </c>
      <c r="H1998" s="693">
        <f t="shared" ref="H1998:H2000" si="1438">sum(B1998:G1998)</f>
        <v>3</v>
      </c>
      <c r="I1998" s="701"/>
      <c r="J1998" s="1562" t="s">
        <v>79</v>
      </c>
      <c r="K1998" s="701" t="s">
        <v>446</v>
      </c>
      <c r="L1998" s="692">
        <f t="shared" si="1416"/>
        <v>10</v>
      </c>
      <c r="M1998" s="701">
        <f>(L1998-H1998)-R1998</f>
        <v>7</v>
      </c>
      <c r="N1998" s="692">
        <v>0.0</v>
      </c>
      <c r="O1998" s="701">
        <f t="shared" ref="O1998:O1999" si="1439">SUM(M1998,N1998)</f>
        <v>7</v>
      </c>
      <c r="P1998" s="701"/>
      <c r="Q1998" s="692" t="s">
        <v>884</v>
      </c>
      <c r="R1998" s="1595"/>
      <c r="S1998" s="1532"/>
      <c r="T1998" s="1532"/>
      <c r="U1998" s="1532"/>
      <c r="V1998" s="1532"/>
      <c r="W1998" s="1532"/>
      <c r="X1998" s="1532"/>
      <c r="Y1998" s="1532"/>
      <c r="Z1998" s="1532"/>
      <c r="AA1998" s="1532"/>
      <c r="AB1998" s="1532"/>
    </row>
    <row r="1999">
      <c r="A1999" s="1814" t="s">
        <v>751</v>
      </c>
      <c r="B1999" s="692">
        <v>3.0</v>
      </c>
      <c r="C1999" s="692">
        <v>0.0</v>
      </c>
      <c r="D1999" s="692">
        <v>2.0</v>
      </c>
      <c r="E1999" s="692">
        <v>2.0</v>
      </c>
      <c r="F1999" s="692">
        <v>0.0</v>
      </c>
      <c r="G1999" s="690">
        <v>1.0</v>
      </c>
      <c r="H1999" s="693">
        <f t="shared" si="1438"/>
        <v>8</v>
      </c>
      <c r="I1999" s="701"/>
      <c r="J1999" s="647" t="s">
        <v>206</v>
      </c>
      <c r="K1999" s="1814" t="s">
        <v>751</v>
      </c>
      <c r="L1999" s="692">
        <f t="shared" si="1416"/>
        <v>10</v>
      </c>
      <c r="M1999" s="701">
        <f t="shared" ref="M1999:M2000" si="1440">(L1999-H1999)</f>
        <v>2</v>
      </c>
      <c r="N1999" s="692">
        <v>0.0</v>
      </c>
      <c r="O1999" s="701">
        <f t="shared" si="1439"/>
        <v>2</v>
      </c>
      <c r="P1999" s="701"/>
      <c r="Q1999" s="701"/>
      <c r="R1999" s="1595"/>
      <c r="S1999" s="1532"/>
      <c r="T1999" s="1532"/>
      <c r="U1999" s="1532"/>
      <c r="V1999" s="1532"/>
      <c r="W1999" s="1532"/>
      <c r="X1999" s="1532"/>
      <c r="Y1999" s="1532"/>
      <c r="Z1999" s="1532"/>
      <c r="AA1999" s="1532"/>
      <c r="AB1999" s="1532"/>
    </row>
    <row r="2000">
      <c r="A2000" s="1714" t="s">
        <v>80</v>
      </c>
      <c r="B2000" s="692">
        <v>15.0</v>
      </c>
      <c r="C2000" s="692">
        <v>0.0</v>
      </c>
      <c r="D2000" s="692">
        <v>1.0</v>
      </c>
      <c r="E2000" s="692">
        <v>0.0</v>
      </c>
      <c r="F2000" s="692">
        <v>0.0</v>
      </c>
      <c r="G2000" s="690">
        <v>3.0</v>
      </c>
      <c r="H2000" s="693">
        <f t="shared" si="1438"/>
        <v>19</v>
      </c>
      <c r="I2000" s="701"/>
      <c r="J2000" s="647"/>
      <c r="K2000" s="701" t="s">
        <v>80</v>
      </c>
      <c r="L2000" s="692">
        <f t="shared" si="1416"/>
        <v>19</v>
      </c>
      <c r="M2000" s="701">
        <f t="shared" si="1440"/>
        <v>0</v>
      </c>
      <c r="N2000" s="692">
        <v>20.0</v>
      </c>
      <c r="O2000" s="701">
        <f>sum(M2000,N2000)</f>
        <v>20</v>
      </c>
      <c r="P2000" s="701"/>
      <c r="Q2000" s="701"/>
      <c r="R2000" s="1595"/>
      <c r="S2000" s="1532"/>
      <c r="T2000" s="1532"/>
      <c r="U2000" s="1532"/>
      <c r="V2000" s="1532"/>
      <c r="W2000" s="1532"/>
      <c r="X2000" s="1532"/>
      <c r="Y2000" s="1532"/>
      <c r="Z2000" s="1532"/>
      <c r="AA2000" s="1532"/>
      <c r="AB2000" s="1532"/>
    </row>
    <row r="2001">
      <c r="A2001" s="1818" t="s">
        <v>809</v>
      </c>
      <c r="B2001" s="1760">
        <v>0.0</v>
      </c>
      <c r="C2001" s="1760">
        <v>0.0</v>
      </c>
      <c r="D2001" s="1760">
        <v>0.0</v>
      </c>
      <c r="E2001" s="1760">
        <v>0.0</v>
      </c>
      <c r="F2001" s="1760">
        <v>0.0</v>
      </c>
      <c r="G2001" s="1760">
        <v>0.0</v>
      </c>
      <c r="H2001" s="1761">
        <f t="shared" ref="H2001:H2003" si="1441">SUM(B2001:G2001)</f>
        <v>0</v>
      </c>
      <c r="I2001" s="1762">
        <f>SUM(H2001:H2005)</f>
        <v>0</v>
      </c>
      <c r="J2001" s="647"/>
      <c r="K2001" s="1818" t="s">
        <v>809</v>
      </c>
      <c r="L2001" s="1765">
        <v>0.0</v>
      </c>
      <c r="M2001" s="1762">
        <f>(L2001-H2001)-R2001</f>
        <v>0</v>
      </c>
      <c r="N2001" s="1765"/>
      <c r="O2001" s="1762">
        <f t="shared" ref="O2001:O2002" si="1442">SUM(M2001,N2001)</f>
        <v>0</v>
      </c>
      <c r="P2001" s="1762"/>
      <c r="Q2001" s="1762"/>
      <c r="R2001" s="1762"/>
      <c r="S2001" s="1532"/>
      <c r="T2001" s="1532"/>
      <c r="U2001" s="1532"/>
      <c r="V2001" s="1532"/>
      <c r="W2001" s="1532"/>
      <c r="X2001" s="1532"/>
      <c r="Y2001" s="1532"/>
      <c r="Z2001" s="1532"/>
      <c r="AA2001" s="1532"/>
      <c r="AB2001" s="1532"/>
    </row>
    <row r="2002">
      <c r="A2002" s="1714" t="s">
        <v>77</v>
      </c>
      <c r="B2002" s="692">
        <v>0.0</v>
      </c>
      <c r="C2002" s="692">
        <v>0.0</v>
      </c>
      <c r="D2002" s="692">
        <v>0.0</v>
      </c>
      <c r="E2002" s="692">
        <v>0.0</v>
      </c>
      <c r="F2002" s="692">
        <v>0.0</v>
      </c>
      <c r="G2002" s="690">
        <v>0.0</v>
      </c>
      <c r="H2002" s="693">
        <f t="shared" si="1441"/>
        <v>0</v>
      </c>
      <c r="I2002" s="596">
        <f>(I2001/60)</f>
        <v>0</v>
      </c>
      <c r="J2002" s="647"/>
      <c r="K2002" s="701" t="s">
        <v>77</v>
      </c>
      <c r="L2002" s="692">
        <v>0.0</v>
      </c>
      <c r="M2002" s="701">
        <f>(L2002-H2002-H2003)-R2002</f>
        <v>0</v>
      </c>
      <c r="N2002" s="692"/>
      <c r="O2002" s="701">
        <f t="shared" si="1442"/>
        <v>0</v>
      </c>
      <c r="P2002" s="701"/>
      <c r="Q2002" s="701"/>
      <c r="R2002" s="1595"/>
      <c r="S2002" s="1532"/>
      <c r="T2002" s="1532"/>
      <c r="U2002" s="1532"/>
      <c r="V2002" s="1532"/>
      <c r="W2002" s="1532"/>
      <c r="X2002" s="1532"/>
      <c r="Y2002" s="1532"/>
      <c r="Z2002" s="1532"/>
      <c r="AA2002" s="1532"/>
      <c r="AB2002" s="1532"/>
    </row>
    <row r="2003">
      <c r="A2003" s="1714" t="s">
        <v>78</v>
      </c>
      <c r="B2003" s="692">
        <v>0.0</v>
      </c>
      <c r="C2003" s="692">
        <v>0.0</v>
      </c>
      <c r="D2003" s="692">
        <v>0.0</v>
      </c>
      <c r="E2003" s="692">
        <v>0.0</v>
      </c>
      <c r="F2003" s="692">
        <v>0.0</v>
      </c>
      <c r="G2003" s="690">
        <v>0.0</v>
      </c>
      <c r="H2003" s="693">
        <f t="shared" si="1441"/>
        <v>0</v>
      </c>
      <c r="I2003" s="701"/>
      <c r="J2003" s="647"/>
      <c r="K2003" s="701" t="s">
        <v>78</v>
      </c>
      <c r="L2003" s="692" t="s">
        <v>79</v>
      </c>
      <c r="M2003" s="701" t="s">
        <v>79</v>
      </c>
      <c r="N2003" s="692"/>
      <c r="O2003" s="701" t="s">
        <v>79</v>
      </c>
      <c r="P2003" s="701"/>
      <c r="Q2003" s="701"/>
      <c r="R2003" s="1595"/>
      <c r="S2003" s="1532"/>
      <c r="T2003" s="1532"/>
      <c r="U2003" s="1532"/>
      <c r="V2003" s="1532"/>
      <c r="W2003" s="1532"/>
      <c r="X2003" s="1532"/>
      <c r="Y2003" s="1532"/>
      <c r="Z2003" s="1532"/>
      <c r="AA2003" s="1532"/>
      <c r="AB2003" s="1532"/>
    </row>
    <row r="2004">
      <c r="A2004" s="1714" t="s">
        <v>446</v>
      </c>
      <c r="B2004" s="692">
        <v>0.0</v>
      </c>
      <c r="C2004" s="692">
        <v>0.0</v>
      </c>
      <c r="D2004" s="692">
        <v>0.0</v>
      </c>
      <c r="E2004" s="692">
        <v>0.0</v>
      </c>
      <c r="F2004" s="692">
        <v>0.0</v>
      </c>
      <c r="G2004" s="690">
        <v>0.0</v>
      </c>
      <c r="H2004" s="693">
        <f t="shared" ref="H2004:H2005" si="1443">sum(B2004:G2004)</f>
        <v>0</v>
      </c>
      <c r="I2004" s="701"/>
      <c r="J2004" s="647"/>
      <c r="K2004" s="701" t="s">
        <v>446</v>
      </c>
      <c r="L2004" s="692">
        <v>0.0</v>
      </c>
      <c r="M2004" s="701">
        <f>(L2004-H2004)-R2004</f>
        <v>0</v>
      </c>
      <c r="N2004" s="692"/>
      <c r="O2004" s="701">
        <f t="shared" ref="O2004:O2005" si="1444">SUM(M2004,N2004)</f>
        <v>0</v>
      </c>
      <c r="P2004" s="701"/>
      <c r="Q2004" s="701"/>
      <c r="R2004" s="1595"/>
      <c r="S2004" s="1532"/>
      <c r="T2004" s="1532"/>
      <c r="U2004" s="1532"/>
      <c r="V2004" s="1532"/>
      <c r="W2004" s="1532"/>
      <c r="X2004" s="1532"/>
      <c r="Y2004" s="1532"/>
      <c r="Z2004" s="1532"/>
      <c r="AA2004" s="1532"/>
      <c r="AB2004" s="1532"/>
    </row>
    <row r="2005">
      <c r="A2005" s="1814" t="s">
        <v>751</v>
      </c>
      <c r="B2005" s="692">
        <v>0.0</v>
      </c>
      <c r="C2005" s="692">
        <v>0.0</v>
      </c>
      <c r="D2005" s="692">
        <v>0.0</v>
      </c>
      <c r="E2005" s="692">
        <v>0.0</v>
      </c>
      <c r="F2005" s="692">
        <v>0.0</v>
      </c>
      <c r="G2005" s="690">
        <v>0.0</v>
      </c>
      <c r="H2005" s="693">
        <f t="shared" si="1443"/>
        <v>0</v>
      </c>
      <c r="I2005" s="701"/>
      <c r="J2005" s="647"/>
      <c r="K2005" s="1814" t="s">
        <v>751</v>
      </c>
      <c r="L2005" s="692">
        <v>0.0</v>
      </c>
      <c r="M2005" s="701">
        <f t="shared" ref="M2005:M2006" si="1445">(L2005-H2005)</f>
        <v>0</v>
      </c>
      <c r="N2005" s="692"/>
      <c r="O2005" s="701">
        <f t="shared" si="1444"/>
        <v>0</v>
      </c>
      <c r="P2005" s="701"/>
      <c r="Q2005" s="701"/>
      <c r="R2005" s="1595"/>
      <c r="S2005" s="1532"/>
      <c r="T2005" s="1532"/>
      <c r="U2005" s="1532"/>
      <c r="V2005" s="1532"/>
      <c r="W2005" s="1532"/>
      <c r="X2005" s="1532"/>
      <c r="Y2005" s="1532"/>
      <c r="Z2005" s="1532"/>
      <c r="AA2005" s="1532"/>
      <c r="AB2005" s="1532"/>
    </row>
    <row r="2006">
      <c r="A2006" s="1714" t="s">
        <v>80</v>
      </c>
      <c r="B2006" s="692">
        <v>0.0</v>
      </c>
      <c r="C2006" s="692">
        <v>0.0</v>
      </c>
      <c r="D2006" s="692">
        <v>0.0</v>
      </c>
      <c r="E2006" s="692">
        <v>0.0</v>
      </c>
      <c r="F2006" s="692">
        <v>0.0</v>
      </c>
      <c r="G2006" s="690">
        <v>0.0</v>
      </c>
      <c r="H2006" s="693">
        <f>SUM(B2006:G2006)</f>
        <v>0</v>
      </c>
      <c r="I2006" s="701"/>
      <c r="J2006" s="647"/>
      <c r="K2006" s="701" t="s">
        <v>80</v>
      </c>
      <c r="L2006" s="692">
        <v>0.0</v>
      </c>
      <c r="M2006" s="701">
        <f t="shared" si="1445"/>
        <v>0</v>
      </c>
      <c r="N2006" s="692"/>
      <c r="O2006" s="701">
        <f>sum(M2006,N2006)</f>
        <v>0</v>
      </c>
      <c r="P2006" s="701"/>
      <c r="Q2006" s="701"/>
      <c r="R2006" s="1595"/>
      <c r="S2006" s="1532"/>
      <c r="T2006" s="1532"/>
      <c r="U2006" s="1532"/>
      <c r="V2006" s="1532"/>
      <c r="W2006" s="1532"/>
      <c r="X2006" s="1532"/>
      <c r="Y2006" s="1532"/>
      <c r="Z2006" s="1532"/>
      <c r="AA2006" s="1532"/>
      <c r="AB2006" s="1532"/>
    </row>
    <row r="2007">
      <c r="A2007" s="1757"/>
      <c r="B2007" s="1561"/>
      <c r="C2007" s="1561"/>
      <c r="D2007" s="1561"/>
      <c r="E2007" s="1561"/>
      <c r="F2007" s="1561"/>
      <c r="G2007" s="1561"/>
      <c r="H2007" s="1561"/>
      <c r="I2007" s="1561"/>
      <c r="J2007" s="1812"/>
      <c r="K2007" s="1758"/>
      <c r="L2007" s="1561"/>
      <c r="M2007" s="1561"/>
      <c r="N2007" s="1561"/>
      <c r="O2007" s="1561"/>
      <c r="P2007" s="1758"/>
      <c r="Q2007" s="1758"/>
      <c r="R2007" s="1758"/>
      <c r="S2007" s="1532"/>
      <c r="T2007" s="1532"/>
      <c r="U2007" s="1532"/>
      <c r="V2007" s="1532"/>
      <c r="W2007" s="1532"/>
      <c r="X2007" s="1532"/>
      <c r="Y2007" s="1532"/>
      <c r="Z2007" s="1532"/>
      <c r="AA2007" s="1532"/>
      <c r="AB2007" s="1532"/>
    </row>
    <row r="2008">
      <c r="A2008" s="1774" t="s">
        <v>121</v>
      </c>
      <c r="B2008" s="1775">
        <f t="shared" ref="B2008:H2008" si="1446">SUM(B1860,B1866,B1872,B1878,B1884,B1890,B1897,B1903,B1909,B1915,B1921,B1927,B1934,B1940,B1946,B1952,B1958,B1964,B1971,B1977,B1983,B1989,B1995,B2001)</f>
        <v>109</v>
      </c>
      <c r="C2008" s="1775">
        <f t="shared" si="1446"/>
        <v>96</v>
      </c>
      <c r="D2008" s="1775">
        <f t="shared" si="1446"/>
        <v>96</v>
      </c>
      <c r="E2008" s="1775">
        <f t="shared" si="1446"/>
        <v>80</v>
      </c>
      <c r="F2008" s="1775">
        <f t="shared" si="1446"/>
        <v>89</v>
      </c>
      <c r="G2008" s="1775">
        <f t="shared" si="1446"/>
        <v>25</v>
      </c>
      <c r="H2008" s="1775">
        <f t="shared" si="1446"/>
        <v>495</v>
      </c>
      <c r="I2008" s="1574"/>
      <c r="J2008" s="1812"/>
      <c r="K2008" s="1775" t="s">
        <v>121</v>
      </c>
      <c r="L2008" s="1775">
        <f t="shared" ref="L2008:R2008" si="1447">SUM(L1860,L1866,L1872,L1878,L1884,L1890,L1897,L1903,L1909,L1915,L1921,L1927,L1934,L1940,L1946,L1952,L1958,L1964,L1971,L1977,L1983,L1989,L1995,L2001)</f>
        <v>928</v>
      </c>
      <c r="M2008" s="1775">
        <f t="shared" si="1447"/>
        <v>432</v>
      </c>
      <c r="N2008" s="1775">
        <f t="shared" si="1447"/>
        <v>385</v>
      </c>
      <c r="O2008" s="1775">
        <f t="shared" si="1447"/>
        <v>817</v>
      </c>
      <c r="P2008" s="1775">
        <f t="shared" si="1447"/>
        <v>0</v>
      </c>
      <c r="Q2008" s="1775">
        <f t="shared" si="1447"/>
        <v>0</v>
      </c>
      <c r="R2008" s="1775">
        <f t="shared" si="1447"/>
        <v>1</v>
      </c>
      <c r="S2008" s="1532"/>
      <c r="T2008" s="1532"/>
      <c r="U2008" s="1532"/>
      <c r="V2008" s="1532"/>
      <c r="W2008" s="1532"/>
      <c r="X2008" s="1532"/>
      <c r="Y2008" s="1532"/>
      <c r="Z2008" s="1532"/>
      <c r="AA2008" s="1532"/>
      <c r="AB2008" s="1532"/>
    </row>
    <row r="2009">
      <c r="A2009" s="1774" t="s">
        <v>77</v>
      </c>
      <c r="B2009" s="1775">
        <f t="shared" ref="B2009:H2009" si="1448">SUM(B1861,B1867,B1873,B1879,B1885,B1891,B1898,B1904,B1910,B1916,B1922,B1928,B1935,B1941,B1947,B1953,B1959,B1965,B1972,B1978,B1984,B1990,B1996,B2002)</f>
        <v>3</v>
      </c>
      <c r="C2009" s="1775">
        <f t="shared" si="1448"/>
        <v>0</v>
      </c>
      <c r="D2009" s="1775">
        <f t="shared" si="1448"/>
        <v>1</v>
      </c>
      <c r="E2009" s="1775">
        <f t="shared" si="1448"/>
        <v>0</v>
      </c>
      <c r="F2009" s="1775">
        <f t="shared" si="1448"/>
        <v>1</v>
      </c>
      <c r="G2009" s="1775">
        <f t="shared" si="1448"/>
        <v>2</v>
      </c>
      <c r="H2009" s="1775">
        <f t="shared" si="1448"/>
        <v>7</v>
      </c>
      <c r="I2009" s="1574"/>
      <c r="J2009" s="1812"/>
      <c r="K2009" s="1775" t="s">
        <v>77</v>
      </c>
      <c r="L2009" s="1775">
        <f t="shared" ref="L2009:R2009" si="1449">SUM(L1861,L1867,L1873,L1879,L1885,L1891,L1898,L1904,L1910,L1916,L1922,L1928,L1935,L1941,L1947,L1953,L1959,L1965,L1972,L1978,L1984,L1990,L1996,L2002)</f>
        <v>228</v>
      </c>
      <c r="M2009" s="1775">
        <f t="shared" si="1449"/>
        <v>42</v>
      </c>
      <c r="N2009" s="1775">
        <f t="shared" si="1449"/>
        <v>131</v>
      </c>
      <c r="O2009" s="1775">
        <f t="shared" si="1449"/>
        <v>173</v>
      </c>
      <c r="P2009" s="1775">
        <f t="shared" si="1449"/>
        <v>0</v>
      </c>
      <c r="Q2009" s="1775">
        <f t="shared" si="1449"/>
        <v>0</v>
      </c>
      <c r="R2009" s="1775">
        <f t="shared" si="1449"/>
        <v>0</v>
      </c>
      <c r="S2009" s="1532"/>
      <c r="T2009" s="1532"/>
      <c r="U2009" s="1532"/>
      <c r="V2009" s="1532"/>
      <c r="W2009" s="1532"/>
      <c r="X2009" s="1532"/>
      <c r="Y2009" s="1532"/>
      <c r="Z2009" s="1532"/>
      <c r="AA2009" s="1532"/>
      <c r="AB2009" s="1532"/>
    </row>
    <row r="2010">
      <c r="A2010" s="1774" t="s">
        <v>78</v>
      </c>
      <c r="B2010" s="1775">
        <f t="shared" ref="B2010:H2010" si="1450">SUM(B1862,B1868,B1874,B1880,B1886,B1892,B1899,B1905,B1911,B1917,B1923,B1929,B1936,B1942,B1948,B1954,B1960,B1966,B1973,B1979,B1985,B1991,B1997,B2003)</f>
        <v>42</v>
      </c>
      <c r="C2010" s="1775">
        <f t="shared" si="1450"/>
        <v>66</v>
      </c>
      <c r="D2010" s="1775">
        <f t="shared" si="1450"/>
        <v>45</v>
      </c>
      <c r="E2010" s="1775">
        <f t="shared" si="1450"/>
        <v>16</v>
      </c>
      <c r="F2010" s="1775">
        <f t="shared" si="1450"/>
        <v>8</v>
      </c>
      <c r="G2010" s="1775">
        <f t="shared" si="1450"/>
        <v>2</v>
      </c>
      <c r="H2010" s="1775">
        <f t="shared" si="1450"/>
        <v>179</v>
      </c>
      <c r="I2010" s="1574"/>
      <c r="J2010" s="1812"/>
      <c r="K2010" s="1775" t="s">
        <v>78</v>
      </c>
      <c r="L2010" s="1775">
        <f t="shared" ref="L2010:R2010" si="1451">SUM(L1862,L1868,L1874,L1880,L1886,L1892,L1899,L1905,L1911,L1917,L1923,L1929,L1936,L1942,L1948,L1954,L1960,L1966,L1973,L1979,L1985,L1991,L1997,L2003)</f>
        <v>0</v>
      </c>
      <c r="M2010" s="1775">
        <f t="shared" si="1451"/>
        <v>0</v>
      </c>
      <c r="N2010" s="1775">
        <f t="shared" si="1451"/>
        <v>0</v>
      </c>
      <c r="O2010" s="1775">
        <f t="shared" si="1451"/>
        <v>0</v>
      </c>
      <c r="P2010" s="1775">
        <f t="shared" si="1451"/>
        <v>0</v>
      </c>
      <c r="Q2010" s="1775">
        <f t="shared" si="1451"/>
        <v>0</v>
      </c>
      <c r="R2010" s="1775">
        <f t="shared" si="1451"/>
        <v>0</v>
      </c>
      <c r="S2010" s="1532"/>
      <c r="T2010" s="1532"/>
      <c r="U2010" s="1532"/>
      <c r="V2010" s="1532"/>
      <c r="W2010" s="1532"/>
      <c r="X2010" s="1532"/>
      <c r="Y2010" s="1532"/>
      <c r="Z2010" s="1532"/>
      <c r="AA2010" s="1532"/>
      <c r="AB2010" s="1532"/>
    </row>
    <row r="2011">
      <c r="A2011" s="1774" t="s">
        <v>446</v>
      </c>
      <c r="B2011" s="1775">
        <f t="shared" ref="B2011:H2011" si="1452">SUM(B1863,B1869,B1875,B1881,B1887,B1893,B1900,B1906,B1912,B1918,B1924,B1930,B1937,B1943,B1949,B1955,B1961,B1967,B1974,B1980,B1986,B1992,B1998,B2004)</f>
        <v>5</v>
      </c>
      <c r="C2011" s="1775">
        <f t="shared" si="1452"/>
        <v>8</v>
      </c>
      <c r="D2011" s="1775">
        <f t="shared" si="1452"/>
        <v>18</v>
      </c>
      <c r="E2011" s="1775">
        <f t="shared" si="1452"/>
        <v>5</v>
      </c>
      <c r="F2011" s="1775">
        <f t="shared" si="1452"/>
        <v>3</v>
      </c>
      <c r="G2011" s="1775">
        <f t="shared" si="1452"/>
        <v>1</v>
      </c>
      <c r="H2011" s="1775">
        <f t="shared" si="1452"/>
        <v>40</v>
      </c>
      <c r="I2011" s="1574"/>
      <c r="J2011" s="1812"/>
      <c r="K2011" s="1775" t="s">
        <v>446</v>
      </c>
      <c r="L2011" s="1775">
        <f t="shared" ref="L2011:R2011" si="1453">SUM(L1863,L1869,L1875,L1881,L1887,L1893,L1900,L1906,L1912,L1918,L1924,L1930,L1937,L1943,L1949,L1955,L1961,L1967,L1974,L1980,L1986,L1992,L1998,L2004)</f>
        <v>120</v>
      </c>
      <c r="M2011" s="1775">
        <f t="shared" si="1453"/>
        <v>80</v>
      </c>
      <c r="N2011" s="1775">
        <f t="shared" si="1453"/>
        <v>69</v>
      </c>
      <c r="O2011" s="1775">
        <f t="shared" si="1453"/>
        <v>149</v>
      </c>
      <c r="P2011" s="1775">
        <f t="shared" si="1453"/>
        <v>0</v>
      </c>
      <c r="Q2011" s="1775">
        <f t="shared" si="1453"/>
        <v>0</v>
      </c>
      <c r="R2011" s="1775">
        <f t="shared" si="1453"/>
        <v>0</v>
      </c>
      <c r="S2011" s="1532"/>
      <c r="T2011" s="1532"/>
      <c r="U2011" s="1532"/>
      <c r="V2011" s="1532"/>
      <c r="W2011" s="1532"/>
      <c r="X2011" s="1532"/>
      <c r="Y2011" s="1532"/>
      <c r="Z2011" s="1532"/>
      <c r="AA2011" s="1532"/>
      <c r="AB2011" s="1532"/>
    </row>
    <row r="2012">
      <c r="A2012" s="1821" t="s">
        <v>751</v>
      </c>
      <c r="B2012" s="1775">
        <f t="shared" ref="B2012:H2012" si="1454">SUM(B1864,B1870,B1876,B1882,B1888,B1894,B1901,B1907,B1913,B1919,B1925,B1931,B1938,B1944,B1950,B1956,B1962,B1968,B1975,B1981,B1987,B1993,B1999,B2005)</f>
        <v>13</v>
      </c>
      <c r="C2012" s="1775">
        <f t="shared" si="1454"/>
        <v>15</v>
      </c>
      <c r="D2012" s="1775">
        <f t="shared" si="1454"/>
        <v>15</v>
      </c>
      <c r="E2012" s="1775">
        <f t="shared" si="1454"/>
        <v>8</v>
      </c>
      <c r="F2012" s="1775">
        <f t="shared" si="1454"/>
        <v>6</v>
      </c>
      <c r="G2012" s="1775">
        <f t="shared" si="1454"/>
        <v>3</v>
      </c>
      <c r="H2012" s="1775">
        <f t="shared" si="1454"/>
        <v>60</v>
      </c>
      <c r="I2012" s="1574"/>
      <c r="J2012" s="1812"/>
      <c r="K2012" s="1822" t="s">
        <v>751</v>
      </c>
      <c r="L2012" s="1775">
        <f t="shared" ref="L2012:Q2012" si="1455">SUM(L1864,L1870,L1876,L1882,L1888,L1894,L1901,L1907,L1913,L1919,L1925,L1931,L1938,L1944,L1950,L1956,L1962,L1968,L1975,L1981,L1987,L1993,L1999,L2005)</f>
        <v>177</v>
      </c>
      <c r="M2012" s="1775">
        <f t="shared" si="1455"/>
        <v>117</v>
      </c>
      <c r="N2012" s="1775">
        <f t="shared" si="1455"/>
        <v>21</v>
      </c>
      <c r="O2012" s="1775">
        <f t="shared" si="1455"/>
        <v>138</v>
      </c>
      <c r="P2012" s="1775">
        <f t="shared" si="1455"/>
        <v>0</v>
      </c>
      <c r="Q2012" s="1775">
        <f t="shared" si="1455"/>
        <v>0</v>
      </c>
      <c r="R2012" s="1775"/>
      <c r="S2012" s="1532"/>
      <c r="T2012" s="1532"/>
      <c r="U2012" s="1532"/>
      <c r="V2012" s="1532"/>
      <c r="W2012" s="1532"/>
      <c r="X2012" s="1532"/>
      <c r="Y2012" s="1532"/>
      <c r="Z2012" s="1532"/>
      <c r="AA2012" s="1532"/>
      <c r="AB2012" s="1532"/>
    </row>
    <row r="2013">
      <c r="A2013" s="1774" t="s">
        <v>80</v>
      </c>
      <c r="B2013" s="1775">
        <f t="shared" ref="B2013:H2013" si="1456">SUM(B1865,B1871,B1877,B1883,B1889,B1895,B1902,B1908,B1914,B1920,B1926,B1932,B1939,B1945,B1951,B1957,B1963,B1969,B1976,B1982,B1988,B1994,B2000,B2006)</f>
        <v>19</v>
      </c>
      <c r="C2013" s="1775">
        <f t="shared" si="1456"/>
        <v>8</v>
      </c>
      <c r="D2013" s="1775">
        <f t="shared" si="1456"/>
        <v>15</v>
      </c>
      <c r="E2013" s="1775">
        <f t="shared" si="1456"/>
        <v>7</v>
      </c>
      <c r="F2013" s="1775">
        <f t="shared" si="1456"/>
        <v>2</v>
      </c>
      <c r="G2013" s="1775">
        <f t="shared" si="1456"/>
        <v>3</v>
      </c>
      <c r="H2013" s="1775">
        <f t="shared" si="1456"/>
        <v>54</v>
      </c>
      <c r="I2013" s="1574"/>
      <c r="J2013" s="1812"/>
      <c r="K2013" s="1775" t="s">
        <v>80</v>
      </c>
      <c r="L2013" s="1775">
        <f t="shared" ref="L2013:R2013" si="1457">SUM(L1865,L1871,L1877,L1883,L1889,L1895,L1902,L1908,L1914,L1920,L1926,L1932,L1939,L1945,L1951,L1957,L1963,L1969,L1976,L1982,L1988,L1994,L2000,L2006)</f>
        <v>432</v>
      </c>
      <c r="M2013" s="1775">
        <f t="shared" si="1457"/>
        <v>378</v>
      </c>
      <c r="N2013" s="1775">
        <f t="shared" si="1457"/>
        <v>40</v>
      </c>
      <c r="O2013" s="1775">
        <f t="shared" si="1457"/>
        <v>418</v>
      </c>
      <c r="P2013" s="1775">
        <f t="shared" si="1457"/>
        <v>0</v>
      </c>
      <c r="Q2013" s="1775">
        <f t="shared" si="1457"/>
        <v>0</v>
      </c>
      <c r="R2013" s="1775">
        <f t="shared" si="1457"/>
        <v>0</v>
      </c>
      <c r="S2013" s="1532"/>
      <c r="T2013" s="1532"/>
      <c r="U2013" s="1532"/>
      <c r="V2013" s="1532"/>
      <c r="W2013" s="1532"/>
      <c r="X2013" s="1532"/>
      <c r="Y2013" s="1532"/>
      <c r="Z2013" s="1532"/>
      <c r="AA2013" s="1532"/>
      <c r="AB2013" s="1532"/>
    </row>
    <row r="2014">
      <c r="A2014" s="1757" t="s">
        <v>9</v>
      </c>
      <c r="B2014" s="1758">
        <f t="shared" ref="B2014:H2014" si="1458">SUM(B2008:B2012)</f>
        <v>172</v>
      </c>
      <c r="C2014" s="1758">
        <f t="shared" si="1458"/>
        <v>185</v>
      </c>
      <c r="D2014" s="1758">
        <f t="shared" si="1458"/>
        <v>175</v>
      </c>
      <c r="E2014" s="1758">
        <f t="shared" si="1458"/>
        <v>109</v>
      </c>
      <c r="F2014" s="1758">
        <f t="shared" si="1458"/>
        <v>107</v>
      </c>
      <c r="G2014" s="1758">
        <f t="shared" si="1458"/>
        <v>33</v>
      </c>
      <c r="H2014" s="1758">
        <f t="shared" si="1458"/>
        <v>781</v>
      </c>
      <c r="I2014" s="1561"/>
      <c r="J2014" s="1812"/>
      <c r="K2014" s="1758" t="s">
        <v>9</v>
      </c>
      <c r="L2014" s="1758">
        <f t="shared" ref="L2014:Q2014" si="1459">SUM(L2008:L2012)</f>
        <v>1453</v>
      </c>
      <c r="M2014" s="1758">
        <f t="shared" si="1459"/>
        <v>671</v>
      </c>
      <c r="N2014" s="1758">
        <f t="shared" si="1459"/>
        <v>606</v>
      </c>
      <c r="O2014" s="1758">
        <f t="shared" si="1459"/>
        <v>1277</v>
      </c>
      <c r="P2014" s="1758">
        <f t="shared" si="1459"/>
        <v>0</v>
      </c>
      <c r="Q2014" s="1758">
        <f t="shared" si="1459"/>
        <v>0</v>
      </c>
      <c r="R2014" s="1758">
        <f>SUM(R2008,R2009,R2010,R2011)</f>
        <v>1</v>
      </c>
      <c r="S2014" s="1532"/>
      <c r="T2014" s="1532"/>
      <c r="U2014" s="1532"/>
      <c r="V2014" s="1532"/>
      <c r="W2014" s="1532"/>
      <c r="X2014" s="1532"/>
      <c r="Y2014" s="1532"/>
      <c r="Z2014" s="1532"/>
      <c r="AA2014" s="1532"/>
      <c r="AB2014" s="1532"/>
    </row>
    <row r="2015">
      <c r="A2015" s="1585"/>
      <c r="B2015" s="1585"/>
      <c r="C2015" s="1585"/>
      <c r="D2015" s="1585"/>
      <c r="E2015" s="1586"/>
      <c r="F2015" s="1587"/>
      <c r="G2015" s="1587"/>
      <c r="H2015" s="1587"/>
      <c r="I2015" s="1601"/>
      <c r="J2015" s="1582"/>
      <c r="K2015" s="1581"/>
      <c r="L2015" s="1581"/>
      <c r="M2015" s="1581"/>
      <c r="N2015" s="1581"/>
      <c r="O2015" s="1581"/>
      <c r="P2015" s="1581"/>
      <c r="Q2015" s="1582"/>
      <c r="R2015" s="1582"/>
      <c r="S2015" s="1582"/>
      <c r="T2015" s="1582"/>
      <c r="U2015" s="1582"/>
      <c r="V2015" s="1582"/>
      <c r="W2015" s="1582"/>
      <c r="X2015" s="1582"/>
      <c r="Y2015" s="1582"/>
      <c r="Z2015" s="1582"/>
      <c r="AA2015" s="1582"/>
      <c r="AB2015" s="1582"/>
    </row>
    <row r="2016">
      <c r="A2016" s="1757" t="s">
        <v>123</v>
      </c>
      <c r="B2016" s="1758" t="s">
        <v>2</v>
      </c>
      <c r="C2016" s="1758" t="s">
        <v>3</v>
      </c>
      <c r="D2016" s="1758" t="s">
        <v>4</v>
      </c>
      <c r="E2016" s="1758" t="s">
        <v>5</v>
      </c>
      <c r="F2016" s="1758" t="s">
        <v>6</v>
      </c>
      <c r="G2016" s="1758" t="s">
        <v>7</v>
      </c>
      <c r="H2016" s="1758" t="s">
        <v>9</v>
      </c>
      <c r="I2016" s="1532"/>
      <c r="J2016" s="1532"/>
      <c r="K2016" s="1532"/>
      <c r="L2016" s="1532"/>
      <c r="M2016" s="1532"/>
      <c r="N2016" s="1532"/>
      <c r="O2016" s="1532"/>
      <c r="P2016" s="1532"/>
      <c r="Q2016" s="1532"/>
      <c r="R2016" s="1532"/>
      <c r="S2016" s="1532"/>
      <c r="T2016" s="1532"/>
      <c r="U2016" s="1532"/>
      <c r="V2016" s="1532"/>
      <c r="W2016" s="1532"/>
      <c r="X2016" s="1532"/>
      <c r="Y2016" s="1532"/>
      <c r="Z2016" s="1532"/>
      <c r="AA2016" s="1532"/>
      <c r="AB2016" s="1532"/>
    </row>
    <row r="2017">
      <c r="A2017" s="1756" t="s">
        <v>124</v>
      </c>
      <c r="B2017" s="693">
        <f t="shared" ref="B2017:G2017" si="1460">sum(B2009:B2010)</f>
        <v>45</v>
      </c>
      <c r="C2017" s="693">
        <f t="shared" si="1460"/>
        <v>66</v>
      </c>
      <c r="D2017" s="693">
        <f t="shared" si="1460"/>
        <v>46</v>
      </c>
      <c r="E2017" s="693">
        <f t="shared" si="1460"/>
        <v>16</v>
      </c>
      <c r="F2017" s="693">
        <f t="shared" si="1460"/>
        <v>9</v>
      </c>
      <c r="G2017" s="693">
        <f t="shared" si="1460"/>
        <v>4</v>
      </c>
      <c r="H2017" s="693">
        <f>sum(B2017:G2017)</f>
        <v>186</v>
      </c>
      <c r="I2017" s="1532"/>
      <c r="J2017" s="1532"/>
      <c r="K2017" s="1532"/>
      <c r="L2017" s="1532"/>
      <c r="M2017" s="1532"/>
      <c r="N2017" s="1532"/>
      <c r="O2017" s="1532"/>
      <c r="P2017" s="1532"/>
      <c r="Q2017" s="1532"/>
      <c r="R2017" s="1532"/>
      <c r="S2017" s="1532"/>
      <c r="T2017" s="1532"/>
      <c r="U2017" s="1532"/>
      <c r="V2017" s="1532"/>
      <c r="W2017" s="1532"/>
      <c r="X2017" s="1532"/>
      <c r="Y2017" s="1532"/>
      <c r="Z2017" s="1532"/>
      <c r="AA2017" s="1532"/>
      <c r="AB2017" s="1532"/>
    </row>
    <row r="2018">
      <c r="A2018" s="1789" t="s">
        <v>126</v>
      </c>
      <c r="B2018" s="1777">
        <f t="shared" ref="B2018:D2018" si="1461">(B2017*10.01)</f>
        <v>450.45</v>
      </c>
      <c r="C2018" s="1777">
        <f t="shared" si="1461"/>
        <v>660.66</v>
      </c>
      <c r="D2018" s="1777">
        <f t="shared" si="1461"/>
        <v>460.46</v>
      </c>
      <c r="E2018" s="1777">
        <f t="shared" ref="E2018:H2018" si="1462">(E2017*22.5)</f>
        <v>360</v>
      </c>
      <c r="F2018" s="1777">
        <f t="shared" si="1462"/>
        <v>202.5</v>
      </c>
      <c r="G2018" s="1777">
        <f t="shared" si="1462"/>
        <v>90</v>
      </c>
      <c r="H2018" s="1777">
        <f t="shared" si="1462"/>
        <v>4185</v>
      </c>
      <c r="I2018" s="1603"/>
      <c r="J2018" s="1582"/>
      <c r="K2018" s="1582"/>
      <c r="L2018" s="1582"/>
      <c r="M2018" s="1582"/>
      <c r="N2018" s="1582"/>
      <c r="O2018" s="1582"/>
      <c r="P2018" s="1582"/>
      <c r="Q2018" s="1582"/>
      <c r="R2018" s="1582"/>
      <c r="S2018" s="1582"/>
      <c r="T2018" s="1582"/>
      <c r="U2018" s="1582"/>
      <c r="V2018" s="1582"/>
      <c r="W2018" s="1582"/>
      <c r="X2018" s="1582"/>
      <c r="Y2018" s="1582"/>
      <c r="Z2018" s="1582"/>
      <c r="AA2018" s="1582"/>
      <c r="AB2018" s="1582"/>
    </row>
    <row r="2019">
      <c r="A2019" s="1756" t="s">
        <v>127</v>
      </c>
      <c r="B2019" s="693">
        <f t="shared" ref="B2019:H2019" si="1463">B2013</f>
        <v>19</v>
      </c>
      <c r="C2019" s="693">
        <f t="shared" si="1463"/>
        <v>8</v>
      </c>
      <c r="D2019" s="693">
        <f t="shared" si="1463"/>
        <v>15</v>
      </c>
      <c r="E2019" s="693">
        <f t="shared" si="1463"/>
        <v>7</v>
      </c>
      <c r="F2019" s="693">
        <f t="shared" si="1463"/>
        <v>2</v>
      </c>
      <c r="G2019" s="693">
        <f t="shared" si="1463"/>
        <v>3</v>
      </c>
      <c r="H2019" s="693">
        <f t="shared" si="1463"/>
        <v>54</v>
      </c>
      <c r="I2019" s="1603"/>
      <c r="J2019" s="1582"/>
      <c r="K2019" s="1582"/>
      <c r="L2019" s="1582"/>
      <c r="M2019" s="1582"/>
      <c r="N2019" s="1582"/>
      <c r="O2019" s="1582"/>
      <c r="P2019" s="1582"/>
      <c r="Q2019" s="1582"/>
      <c r="R2019" s="1582"/>
      <c r="S2019" s="1582"/>
      <c r="T2019" s="1582"/>
      <c r="U2019" s="1582"/>
      <c r="V2019" s="1582"/>
      <c r="W2019" s="1582"/>
      <c r="X2019" s="1582"/>
      <c r="Y2019" s="1582"/>
      <c r="Z2019" s="1582"/>
      <c r="AA2019" s="1582"/>
      <c r="AB2019" s="1582"/>
    </row>
    <row r="2020">
      <c r="A2020" s="1756" t="s">
        <v>126</v>
      </c>
      <c r="B2020" s="1790">
        <f t="shared" ref="B2020:H2020" si="1464">(B2019*5)</f>
        <v>95</v>
      </c>
      <c r="C2020" s="1790">
        <f t="shared" si="1464"/>
        <v>40</v>
      </c>
      <c r="D2020" s="1790">
        <f t="shared" si="1464"/>
        <v>75</v>
      </c>
      <c r="E2020" s="1790">
        <f t="shared" si="1464"/>
        <v>35</v>
      </c>
      <c r="F2020" s="1790">
        <f t="shared" si="1464"/>
        <v>10</v>
      </c>
      <c r="G2020" s="1790">
        <f t="shared" si="1464"/>
        <v>15</v>
      </c>
      <c r="H2020" s="1790">
        <f t="shared" si="1464"/>
        <v>270</v>
      </c>
      <c r="I2020" s="1603"/>
      <c r="J2020" s="1582"/>
      <c r="K2020" s="1582"/>
      <c r="L2020" s="1582"/>
      <c r="M2020" s="1582"/>
      <c r="N2020" s="1582"/>
      <c r="O2020" s="1582"/>
      <c r="P2020" s="1582"/>
      <c r="Q2020" s="1582"/>
      <c r="R2020" s="1582"/>
      <c r="S2020" s="1582"/>
      <c r="T2020" s="1582"/>
      <c r="U2020" s="1582"/>
      <c r="V2020" s="1582"/>
      <c r="W2020" s="1582"/>
      <c r="X2020" s="1582"/>
      <c r="Y2020" s="1582"/>
      <c r="Z2020" s="1582"/>
      <c r="AA2020" s="1582"/>
      <c r="AB2020" s="1582"/>
    </row>
    <row r="2021">
      <c r="A2021" s="1757" t="s">
        <v>9</v>
      </c>
      <c r="B2021" s="1780">
        <f t="shared" ref="B2021:H2021" si="1465">SUM(B2018,B2020)</f>
        <v>545.45</v>
      </c>
      <c r="C2021" s="1780">
        <f t="shared" si="1465"/>
        <v>700.66</v>
      </c>
      <c r="D2021" s="1780">
        <f t="shared" si="1465"/>
        <v>535.46</v>
      </c>
      <c r="E2021" s="1780">
        <f t="shared" si="1465"/>
        <v>395</v>
      </c>
      <c r="F2021" s="1780">
        <f t="shared" si="1465"/>
        <v>212.5</v>
      </c>
      <c r="G2021" s="1780">
        <f t="shared" si="1465"/>
        <v>105</v>
      </c>
      <c r="H2021" s="1780">
        <f t="shared" si="1465"/>
        <v>4455</v>
      </c>
      <c r="I2021" s="1603"/>
      <c r="J2021" s="1582"/>
      <c r="K2021" s="1582"/>
      <c r="L2021" s="1582"/>
      <c r="M2021" s="1582"/>
      <c r="N2021" s="1582"/>
      <c r="O2021" s="1582"/>
      <c r="P2021" s="1582"/>
      <c r="Q2021" s="1582"/>
      <c r="R2021" s="1582"/>
      <c r="S2021" s="1582"/>
      <c r="T2021" s="1582"/>
      <c r="U2021" s="1582"/>
      <c r="V2021" s="1582"/>
      <c r="W2021" s="1582"/>
      <c r="X2021" s="1582"/>
      <c r="Y2021" s="1582"/>
      <c r="Z2021" s="1582"/>
      <c r="AA2021" s="1582"/>
      <c r="AB2021" s="1582"/>
    </row>
    <row r="2022">
      <c r="A2022" s="1581"/>
      <c r="B2022" s="1580"/>
      <c r="C2022" s="1580"/>
      <c r="D2022" s="1580"/>
      <c r="E2022" s="1580"/>
      <c r="F2022" s="1580"/>
      <c r="G2022" s="1586"/>
      <c r="H2022" s="1587"/>
      <c r="I2022" s="1580"/>
      <c r="J2022" s="1582"/>
      <c r="K2022" s="1581"/>
      <c r="L2022" s="1581"/>
      <c r="M2022" s="1581"/>
      <c r="N2022" s="1581"/>
      <c r="O2022" s="1581"/>
      <c r="P2022" s="1581"/>
      <c r="Q2022" s="1582"/>
      <c r="R2022" s="1582"/>
      <c r="S2022" s="1582"/>
      <c r="T2022" s="1582"/>
      <c r="U2022" s="1582"/>
      <c r="V2022" s="1582"/>
      <c r="W2022" s="1582"/>
      <c r="X2022" s="1582"/>
      <c r="Y2022" s="1582"/>
      <c r="Z2022" s="1582"/>
      <c r="AA2022" s="1582"/>
      <c r="AB2022" s="1582"/>
    </row>
    <row r="2023">
      <c r="A2023" s="1581"/>
      <c r="B2023" s="1580"/>
      <c r="C2023" s="1580"/>
      <c r="D2023" s="1580"/>
      <c r="E2023" s="1580"/>
      <c r="F2023" s="1589"/>
      <c r="G2023" s="1834" t="s">
        <v>35</v>
      </c>
      <c r="H2023" s="1833" t="s">
        <v>36</v>
      </c>
      <c r="I2023" s="1580"/>
      <c r="J2023" s="1582"/>
      <c r="K2023" s="1581"/>
      <c r="L2023" s="1581"/>
      <c r="M2023" s="1581"/>
      <c r="N2023" s="1581"/>
      <c r="O2023" s="1581"/>
      <c r="P2023" s="1581"/>
      <c r="Q2023" s="1582"/>
      <c r="R2023" s="1582"/>
      <c r="S2023" s="1582"/>
      <c r="T2023" s="1582"/>
      <c r="U2023" s="1582"/>
      <c r="V2023" s="1582"/>
      <c r="W2023" s="1582"/>
      <c r="X2023" s="1582"/>
      <c r="Y2023" s="1582"/>
      <c r="Z2023" s="1582"/>
      <c r="AA2023" s="1582"/>
      <c r="AB2023" s="1582"/>
    </row>
    <row r="2024">
      <c r="A2024" s="1581"/>
      <c r="B2024" s="1580"/>
      <c r="C2024" s="1580"/>
      <c r="D2024" s="1580"/>
      <c r="E2024" s="1580"/>
      <c r="F2024" s="1589"/>
      <c r="G2024" s="1784" t="s">
        <v>806</v>
      </c>
      <c r="H2024" s="701">
        <f t="shared" ref="H2024:H2026" si="1466">H1431</f>
        <v>585</v>
      </c>
      <c r="I2024" s="1580"/>
      <c r="J2024" s="1582"/>
      <c r="K2024" s="1581"/>
      <c r="L2024" s="1581"/>
      <c r="M2024" s="1581"/>
      <c r="N2024" s="1581"/>
      <c r="O2024" s="1581"/>
      <c r="P2024" s="1581"/>
      <c r="Q2024" s="1582"/>
      <c r="R2024" s="1582"/>
      <c r="S2024" s="1582"/>
      <c r="T2024" s="1582"/>
      <c r="U2024" s="1582"/>
      <c r="V2024" s="1582"/>
      <c r="W2024" s="1582"/>
      <c r="X2024" s="1582"/>
      <c r="Y2024" s="1582"/>
      <c r="Z2024" s="1582"/>
      <c r="AA2024" s="1582"/>
      <c r="AB2024" s="1582"/>
    </row>
    <row r="2025">
      <c r="A2025" s="1581"/>
      <c r="B2025" s="1580"/>
      <c r="C2025" s="1580"/>
      <c r="D2025" s="1580"/>
      <c r="E2025" s="1580"/>
      <c r="F2025" s="1589"/>
      <c r="G2025" s="1881" t="s">
        <v>807</v>
      </c>
      <c r="H2025" s="701">
        <f t="shared" si="1466"/>
        <v>760</v>
      </c>
      <c r="I2025" s="1580"/>
      <c r="J2025" s="1582"/>
      <c r="K2025" s="1581"/>
      <c r="L2025" s="1581"/>
      <c r="M2025" s="1581"/>
      <c r="N2025" s="1581"/>
      <c r="O2025" s="1581"/>
      <c r="P2025" s="1581"/>
      <c r="Q2025" s="1582"/>
      <c r="R2025" s="1582"/>
      <c r="S2025" s="1582"/>
      <c r="T2025" s="1582"/>
      <c r="U2025" s="1582"/>
      <c r="V2025" s="1582"/>
      <c r="W2025" s="1582"/>
      <c r="X2025" s="1582"/>
      <c r="Y2025" s="1582"/>
      <c r="Z2025" s="1582"/>
      <c r="AA2025" s="1582"/>
      <c r="AB2025" s="1582"/>
    </row>
    <row r="2026">
      <c r="A2026" s="1581"/>
      <c r="B2026" s="1580"/>
      <c r="C2026" s="1580"/>
      <c r="D2026" s="1580"/>
      <c r="E2026" s="1580"/>
      <c r="F2026" s="1589"/>
      <c r="G2026" s="1881" t="s">
        <v>855</v>
      </c>
      <c r="H2026" s="701">
        <f t="shared" si="1466"/>
        <v>804</v>
      </c>
      <c r="I2026" s="1580"/>
      <c r="J2026" s="1582"/>
      <c r="K2026" s="1581"/>
      <c r="L2026" s="1581"/>
      <c r="M2026" s="1581"/>
      <c r="N2026" s="1581"/>
      <c r="O2026" s="1581"/>
      <c r="P2026" s="1581"/>
      <c r="Q2026" s="1582"/>
      <c r="R2026" s="1582"/>
      <c r="S2026" s="1582"/>
      <c r="T2026" s="1582"/>
      <c r="U2026" s="1582"/>
      <c r="V2026" s="1582"/>
      <c r="W2026" s="1582"/>
      <c r="X2026" s="1582"/>
      <c r="Y2026" s="1582"/>
      <c r="Z2026" s="1582"/>
      <c r="AA2026" s="1582"/>
      <c r="AB2026" s="1582"/>
    </row>
    <row r="2027">
      <c r="A2027" s="1581"/>
      <c r="B2027" s="1580"/>
      <c r="C2027" s="1580"/>
      <c r="D2027" s="1580"/>
      <c r="E2027" s="1580"/>
      <c r="F2027" s="1589"/>
      <c r="G2027" s="1881" t="s">
        <v>880</v>
      </c>
      <c r="H2027" s="701">
        <f>H2014</f>
        <v>781</v>
      </c>
      <c r="I2027" s="1580"/>
      <c r="J2027" s="1582"/>
      <c r="K2027" s="1581"/>
      <c r="L2027" s="1581"/>
      <c r="M2027" s="1581"/>
      <c r="N2027" s="1581"/>
      <c r="O2027" s="1581"/>
      <c r="P2027" s="1581"/>
      <c r="Q2027" s="1582"/>
      <c r="R2027" s="1582"/>
      <c r="S2027" s="1582"/>
      <c r="T2027" s="1582"/>
      <c r="U2027" s="1582"/>
      <c r="V2027" s="1582"/>
      <c r="W2027" s="1582"/>
      <c r="X2027" s="1582"/>
      <c r="Y2027" s="1582"/>
      <c r="Z2027" s="1582"/>
      <c r="AA2027" s="1582"/>
      <c r="AB2027" s="1582"/>
    </row>
    <row r="2028">
      <c r="A2028" s="1581"/>
      <c r="B2028" s="1580"/>
      <c r="C2028" s="1580"/>
      <c r="D2028" s="1580"/>
      <c r="E2028" s="1580"/>
      <c r="F2028" s="1589"/>
      <c r="G2028" s="1834" t="s">
        <v>9</v>
      </c>
      <c r="H2028" s="1829">
        <f>SUM(H2024:H2027)</f>
        <v>2930</v>
      </c>
      <c r="I2028" s="1580"/>
      <c r="J2028" s="1582"/>
      <c r="K2028" s="1581"/>
      <c r="L2028" s="1581"/>
      <c r="M2028" s="1581"/>
      <c r="N2028" s="1581"/>
      <c r="O2028" s="1581"/>
      <c r="P2028" s="1581"/>
      <c r="Q2028" s="1582"/>
      <c r="R2028" s="1582"/>
      <c r="S2028" s="1582"/>
      <c r="T2028" s="1582"/>
      <c r="U2028" s="1582"/>
      <c r="V2028" s="1582"/>
      <c r="W2028" s="1582"/>
      <c r="X2028" s="1582"/>
      <c r="Y2028" s="1582"/>
      <c r="Z2028" s="1582"/>
      <c r="AA2028" s="1582"/>
      <c r="AB2028" s="1582"/>
    </row>
    <row r="2029">
      <c r="A2029" s="1581"/>
      <c r="B2029" s="1580"/>
      <c r="C2029" s="1580"/>
      <c r="D2029" s="1580"/>
      <c r="E2029" s="1580"/>
      <c r="F2029" s="1580"/>
      <c r="G2029" s="1586"/>
      <c r="H2029" s="1587"/>
      <c r="I2029" s="1581"/>
      <c r="J2029" s="1582"/>
      <c r="K2029" s="1581"/>
      <c r="L2029" s="1581"/>
      <c r="M2029" s="1581"/>
      <c r="N2029" s="1581"/>
      <c r="O2029" s="1581"/>
      <c r="P2029" s="1581"/>
      <c r="Q2029" s="1582"/>
      <c r="R2029" s="1582"/>
      <c r="S2029" s="1582"/>
      <c r="T2029" s="1582"/>
      <c r="U2029" s="1582"/>
      <c r="V2029" s="1582"/>
      <c r="W2029" s="1582"/>
      <c r="X2029" s="1582"/>
      <c r="Y2029" s="1582"/>
      <c r="Z2029" s="1582"/>
      <c r="AA2029" s="1582"/>
      <c r="AB2029" s="1582"/>
    </row>
    <row r="2030">
      <c r="A2030" s="1581"/>
      <c r="B2030" s="1580"/>
      <c r="C2030" s="1580"/>
      <c r="D2030" s="1580"/>
      <c r="E2030" s="1580"/>
      <c r="F2030" s="1589"/>
      <c r="G2030" s="1781" t="s">
        <v>131</v>
      </c>
      <c r="H2030" s="1758">
        <f>(4000-H2028)</f>
        <v>1070</v>
      </c>
      <c r="I2030" s="1914">
        <f>(H2028/H2030)</f>
        <v>2.738317757</v>
      </c>
      <c r="J2030" s="1582"/>
      <c r="K2030" s="1581"/>
      <c r="L2030" s="1581"/>
      <c r="M2030" s="1581"/>
      <c r="N2030" s="1581"/>
      <c r="O2030" s="1581"/>
      <c r="P2030" s="1581"/>
      <c r="Q2030" s="1582"/>
      <c r="R2030" s="1582"/>
      <c r="S2030" s="1582"/>
      <c r="T2030" s="1582"/>
      <c r="U2030" s="1582"/>
      <c r="V2030" s="1582"/>
      <c r="W2030" s="1582"/>
      <c r="X2030" s="1582"/>
      <c r="Y2030" s="1582"/>
      <c r="Z2030" s="1582"/>
      <c r="AA2030" s="1582"/>
      <c r="AB2030" s="1582"/>
    </row>
    <row r="2031">
      <c r="A2031" s="1645"/>
      <c r="B2031" s="1883"/>
      <c r="C2031" s="1883"/>
      <c r="D2031" s="1883"/>
      <c r="E2031" s="1883"/>
      <c r="F2031" s="1883"/>
      <c r="G2031" s="1883"/>
      <c r="H2031" s="1853"/>
      <c r="I2031" s="1884"/>
      <c r="J2031" s="1582"/>
      <c r="K2031" s="1582"/>
      <c r="L2031" s="1582"/>
      <c r="M2031" s="1582"/>
      <c r="N2031" s="1582"/>
      <c r="O2031" s="1582"/>
      <c r="P2031" s="1582"/>
      <c r="Q2031" s="1582"/>
      <c r="R2031" s="1582"/>
      <c r="S2031" s="1582"/>
      <c r="T2031" s="1582"/>
      <c r="U2031" s="1582"/>
      <c r="V2031" s="1582"/>
      <c r="W2031" s="1582"/>
      <c r="X2031" s="1582"/>
      <c r="Y2031" s="1582"/>
      <c r="Z2031" s="1582"/>
      <c r="AA2031" s="1582"/>
      <c r="AB2031" s="1582"/>
    </row>
    <row r="2032">
      <c r="A2032" s="1754" t="s">
        <v>875</v>
      </c>
      <c r="B2032" s="1755">
        <v>22.0</v>
      </c>
      <c r="C2032" s="1755">
        <v>23.0</v>
      </c>
      <c r="D2032" s="1755">
        <v>24.0</v>
      </c>
      <c r="E2032" s="1755">
        <v>25.0</v>
      </c>
      <c r="F2032" s="1755">
        <v>26.0</v>
      </c>
      <c r="G2032" s="1755">
        <v>27.0</v>
      </c>
      <c r="H2032" s="1755">
        <v>28.0</v>
      </c>
      <c r="I2032" s="1530"/>
      <c r="J2032" s="1530"/>
      <c r="K2032" s="1812"/>
      <c r="L2032" s="1754" t="s">
        <v>875</v>
      </c>
      <c r="M2032" s="1826"/>
      <c r="N2032" s="1826"/>
      <c r="O2032" s="1826"/>
      <c r="P2032" s="1826"/>
      <c r="Q2032" s="1826"/>
      <c r="R2032" s="1826"/>
      <c r="S2032" s="1826"/>
      <c r="T2032" s="1532"/>
      <c r="U2032" s="1532"/>
      <c r="V2032" s="1532"/>
      <c r="W2032" s="1532"/>
      <c r="X2032" s="1532"/>
      <c r="Y2032" s="1532"/>
      <c r="Z2032" s="1532"/>
      <c r="AA2032" s="1532"/>
      <c r="AB2032" s="1532"/>
    </row>
    <row r="2033">
      <c r="A2033" s="1885" t="s">
        <v>759</v>
      </c>
      <c r="B2033" s="693" t="s">
        <v>2</v>
      </c>
      <c r="C2033" s="693" t="s">
        <v>3</v>
      </c>
      <c r="D2033" s="693" t="s">
        <v>4</v>
      </c>
      <c r="E2033" s="693" t="s">
        <v>5</v>
      </c>
      <c r="F2033" s="693" t="s">
        <v>6</v>
      </c>
      <c r="G2033" s="693" t="s">
        <v>7</v>
      </c>
      <c r="H2033" s="690" t="s">
        <v>8</v>
      </c>
      <c r="I2033" s="693" t="s">
        <v>9</v>
      </c>
      <c r="J2033" s="693" t="s">
        <v>71</v>
      </c>
      <c r="K2033" s="1812"/>
      <c r="L2033" s="693" t="s">
        <v>331</v>
      </c>
      <c r="M2033" s="693" t="s">
        <v>72</v>
      </c>
      <c r="N2033" s="693" t="s">
        <v>13</v>
      </c>
      <c r="O2033" s="701" t="s">
        <v>73</v>
      </c>
      <c r="P2033" s="693" t="s">
        <v>13</v>
      </c>
      <c r="Q2033" s="701" t="s">
        <v>74</v>
      </c>
      <c r="R2033" s="701" t="s">
        <v>640</v>
      </c>
      <c r="S2033" s="1686" t="s">
        <v>592</v>
      </c>
      <c r="T2033" s="1532"/>
      <c r="U2033" s="1532"/>
      <c r="V2033" s="1532"/>
      <c r="W2033" s="1532"/>
      <c r="X2033" s="1532"/>
      <c r="Y2033" s="1532"/>
      <c r="Z2033" s="1532"/>
      <c r="AA2033" s="1532"/>
      <c r="AB2033" s="1532"/>
    </row>
    <row r="2034">
      <c r="A2034" s="1827" t="s">
        <v>812</v>
      </c>
      <c r="B2034" s="1758">
        <f t="shared" ref="B2034:H2034" si="1467">SUM(B2035:B2038,B2040:B2042,B2045:B2048)</f>
        <v>0</v>
      </c>
      <c r="C2034" s="1758">
        <f t="shared" si="1467"/>
        <v>1</v>
      </c>
      <c r="D2034" s="1758">
        <f t="shared" si="1467"/>
        <v>0</v>
      </c>
      <c r="E2034" s="1758">
        <f t="shared" si="1467"/>
        <v>3</v>
      </c>
      <c r="F2034" s="1758">
        <f t="shared" si="1467"/>
        <v>1</v>
      </c>
      <c r="G2034" s="1758">
        <f t="shared" si="1467"/>
        <v>3</v>
      </c>
      <c r="H2034" s="1758">
        <f t="shared" si="1467"/>
        <v>0</v>
      </c>
      <c r="I2034" s="1758">
        <f t="shared" ref="I2034:I2161" si="1468">SUM(B2034:H2034)</f>
        <v>8</v>
      </c>
      <c r="J2034" s="1758"/>
      <c r="K2034" s="1812"/>
      <c r="L2034" s="1827" t="s">
        <v>812</v>
      </c>
      <c r="M2034" s="1758"/>
      <c r="N2034" s="1758"/>
      <c r="O2034" s="1758"/>
      <c r="P2034" s="1758"/>
      <c r="Q2034" s="1758"/>
      <c r="R2034" s="1758"/>
      <c r="S2034" s="1758"/>
      <c r="T2034" s="1532"/>
      <c r="U2034" s="1532"/>
      <c r="V2034" s="1532"/>
      <c r="W2034" s="1532"/>
      <c r="X2034" s="1532"/>
      <c r="Y2034" s="1532"/>
      <c r="Z2034" s="1532"/>
      <c r="AA2034" s="1532"/>
      <c r="AB2034" s="1532"/>
    </row>
    <row r="2035">
      <c r="A2035" s="1716" t="s">
        <v>274</v>
      </c>
      <c r="B2035" s="1760">
        <v>0.0</v>
      </c>
      <c r="C2035" s="1760">
        <v>0.0</v>
      </c>
      <c r="D2035" s="1760">
        <v>0.0</v>
      </c>
      <c r="E2035" s="1760">
        <v>0.0</v>
      </c>
      <c r="F2035" s="1760">
        <v>0.0</v>
      </c>
      <c r="G2035" s="1760">
        <v>0.0</v>
      </c>
      <c r="H2035" s="1760">
        <v>0.0</v>
      </c>
      <c r="I2035" s="1761">
        <f t="shared" si="1468"/>
        <v>0</v>
      </c>
      <c r="J2035" s="1762">
        <f>sum(I2035:I2038)</f>
        <v>0</v>
      </c>
      <c r="K2035" s="635"/>
      <c r="L2035" s="1828" t="s">
        <v>813</v>
      </c>
      <c r="M2035" s="1765">
        <f t="shared" ref="M2035:M2049" si="1469">P1441</f>
        <v>25</v>
      </c>
      <c r="N2035" s="1762">
        <f>(M2035-I2035)-S2035</f>
        <v>25</v>
      </c>
      <c r="O2035" s="1765"/>
      <c r="P2035" s="1762">
        <f t="shared" ref="P2035:P2036" si="1470">SUM(N2035,O2035)</f>
        <v>25</v>
      </c>
      <c r="Q2035" s="1765" t="s">
        <v>885</v>
      </c>
      <c r="R2035" s="1762"/>
      <c r="S2035" s="1762"/>
      <c r="T2035" s="1532"/>
      <c r="U2035" s="1532"/>
      <c r="V2035" s="1532"/>
      <c r="W2035" s="1532"/>
      <c r="X2035" s="1532"/>
      <c r="Y2035" s="1532"/>
      <c r="Z2035" s="1532"/>
      <c r="AA2035" s="1532"/>
      <c r="AB2035" s="1532"/>
    </row>
    <row r="2036">
      <c r="A2036" s="1714" t="s">
        <v>77</v>
      </c>
      <c r="B2036" s="692">
        <v>0.0</v>
      </c>
      <c r="C2036" s="692">
        <v>0.0</v>
      </c>
      <c r="D2036" s="692">
        <v>0.0</v>
      </c>
      <c r="E2036" s="692">
        <v>0.0</v>
      </c>
      <c r="F2036" s="692">
        <v>0.0</v>
      </c>
      <c r="G2036" s="690">
        <v>0.0</v>
      </c>
      <c r="H2036" s="690">
        <v>0.0</v>
      </c>
      <c r="I2036" s="693">
        <f t="shared" si="1468"/>
        <v>0</v>
      </c>
      <c r="J2036" s="596">
        <f>(J2035/70)</f>
        <v>0</v>
      </c>
      <c r="K2036" s="635"/>
      <c r="L2036" s="1714" t="s">
        <v>77</v>
      </c>
      <c r="M2036" s="692">
        <f t="shared" si="1469"/>
        <v>15</v>
      </c>
      <c r="N2036" s="701">
        <f>(M2036-I2036-I2037)-S2036</f>
        <v>15</v>
      </c>
      <c r="O2036" s="692"/>
      <c r="P2036" s="701">
        <f t="shared" si="1470"/>
        <v>15</v>
      </c>
      <c r="Q2036" s="701"/>
      <c r="R2036" s="701"/>
      <c r="S2036" s="1595"/>
      <c r="T2036" s="1532"/>
      <c r="U2036" s="1532"/>
      <c r="V2036" s="1532"/>
      <c r="W2036" s="1532"/>
      <c r="X2036" s="1532"/>
      <c r="Y2036" s="1532"/>
      <c r="Z2036" s="1532"/>
      <c r="AA2036" s="1532"/>
      <c r="AB2036" s="1532"/>
    </row>
    <row r="2037">
      <c r="A2037" s="1714" t="s">
        <v>78</v>
      </c>
      <c r="B2037" s="692">
        <v>0.0</v>
      </c>
      <c r="C2037" s="692">
        <v>0.0</v>
      </c>
      <c r="D2037" s="692">
        <v>0.0</v>
      </c>
      <c r="E2037" s="692">
        <v>0.0</v>
      </c>
      <c r="F2037" s="692">
        <v>0.0</v>
      </c>
      <c r="G2037" s="690">
        <v>0.0</v>
      </c>
      <c r="H2037" s="690">
        <v>0.0</v>
      </c>
      <c r="I2037" s="693">
        <f t="shared" si="1468"/>
        <v>0</v>
      </c>
      <c r="J2037" s="701"/>
      <c r="K2037" s="635"/>
      <c r="L2037" s="1714" t="s">
        <v>78</v>
      </c>
      <c r="M2037" s="692" t="str">
        <f t="shared" si="1469"/>
        <v>-</v>
      </c>
      <c r="N2037" s="701" t="s">
        <v>79</v>
      </c>
      <c r="O2037" s="692"/>
      <c r="P2037" s="701" t="s">
        <v>79</v>
      </c>
      <c r="Q2037" s="701"/>
      <c r="R2037" s="701"/>
      <c r="S2037" s="1595"/>
      <c r="T2037" s="1532"/>
      <c r="U2037" s="1532"/>
      <c r="V2037" s="1532"/>
      <c r="W2037" s="1532"/>
      <c r="X2037" s="1532"/>
      <c r="Y2037" s="1532"/>
      <c r="Z2037" s="1532"/>
      <c r="AA2037" s="1532"/>
      <c r="AB2037" s="1532"/>
    </row>
    <row r="2038">
      <c r="A2038" s="1714" t="s">
        <v>446</v>
      </c>
      <c r="B2038" s="692">
        <v>0.0</v>
      </c>
      <c r="C2038" s="692">
        <v>0.0</v>
      </c>
      <c r="D2038" s="692">
        <v>0.0</v>
      </c>
      <c r="E2038" s="692">
        <v>0.0</v>
      </c>
      <c r="F2038" s="692">
        <v>0.0</v>
      </c>
      <c r="G2038" s="690">
        <v>0.0</v>
      </c>
      <c r="H2038" s="690">
        <v>0.0</v>
      </c>
      <c r="I2038" s="693">
        <f t="shared" si="1468"/>
        <v>0</v>
      </c>
      <c r="J2038" s="701"/>
      <c r="K2038" s="635"/>
      <c r="L2038" s="1714" t="s">
        <v>446</v>
      </c>
      <c r="M2038" s="692">
        <f t="shared" si="1469"/>
        <v>6</v>
      </c>
      <c r="N2038" s="701">
        <f>(M2038-I2038)-S2038</f>
        <v>6</v>
      </c>
      <c r="O2038" s="692"/>
      <c r="P2038" s="701">
        <f>SUM(N2038,O2038)</f>
        <v>6</v>
      </c>
      <c r="Q2038" s="701"/>
      <c r="R2038" s="701"/>
      <c r="S2038" s="1595"/>
      <c r="T2038" s="1532"/>
      <c r="U2038" s="1532"/>
      <c r="V2038" s="1532"/>
      <c r="W2038" s="1532"/>
      <c r="X2038" s="1532"/>
      <c r="Y2038" s="1532"/>
      <c r="Z2038" s="1532"/>
      <c r="AA2038" s="1532"/>
      <c r="AB2038" s="1532"/>
    </row>
    <row r="2039">
      <c r="A2039" s="1714" t="s">
        <v>80</v>
      </c>
      <c r="B2039" s="692">
        <v>0.0</v>
      </c>
      <c r="C2039" s="692">
        <v>0.0</v>
      </c>
      <c r="D2039" s="692">
        <v>0.0</v>
      </c>
      <c r="E2039" s="692">
        <v>0.0</v>
      </c>
      <c r="F2039" s="692">
        <v>0.0</v>
      </c>
      <c r="G2039" s="690">
        <v>0.0</v>
      </c>
      <c r="H2039" s="690">
        <v>0.0</v>
      </c>
      <c r="I2039" s="693">
        <f t="shared" si="1468"/>
        <v>0</v>
      </c>
      <c r="J2039" s="701"/>
      <c r="K2039" s="635"/>
      <c r="L2039" s="1714" t="s">
        <v>80</v>
      </c>
      <c r="M2039" s="692">
        <f t="shared" si="1469"/>
        <v>22</v>
      </c>
      <c r="N2039" s="701">
        <f>(M2039-I2039)</f>
        <v>22</v>
      </c>
      <c r="O2039" s="692"/>
      <c r="P2039" s="701">
        <f>sum(N2039,O2039)</f>
        <v>22</v>
      </c>
      <c r="Q2039" s="701"/>
      <c r="R2039" s="701"/>
      <c r="S2039" s="1595"/>
      <c r="T2039" s="1532"/>
      <c r="U2039" s="1532"/>
      <c r="V2039" s="1532"/>
      <c r="W2039" s="1532"/>
      <c r="X2039" s="1532"/>
      <c r="Y2039" s="1532"/>
      <c r="Z2039" s="1532"/>
      <c r="AA2039" s="1532"/>
      <c r="AB2039" s="1532"/>
    </row>
    <row r="2040">
      <c r="A2040" s="1716" t="s">
        <v>814</v>
      </c>
      <c r="B2040" s="1760">
        <v>0.0</v>
      </c>
      <c r="C2040" s="1760">
        <v>1.0</v>
      </c>
      <c r="D2040" s="1760">
        <v>0.0</v>
      </c>
      <c r="E2040" s="1760">
        <v>3.0</v>
      </c>
      <c r="F2040" s="1760">
        <v>1.0</v>
      </c>
      <c r="G2040" s="1760">
        <v>2.0</v>
      </c>
      <c r="H2040" s="1760">
        <v>0.0</v>
      </c>
      <c r="I2040" s="1761">
        <f t="shared" si="1468"/>
        <v>7</v>
      </c>
      <c r="J2040" s="1762">
        <f>sum(I2040:I2043)</f>
        <v>13</v>
      </c>
      <c r="K2040" s="635"/>
      <c r="L2040" s="1828" t="s">
        <v>814</v>
      </c>
      <c r="M2040" s="1765">
        <f t="shared" si="1469"/>
        <v>9</v>
      </c>
      <c r="N2040" s="1762">
        <f>(M2040-I2040)-S2040</f>
        <v>2</v>
      </c>
      <c r="O2040" s="1765"/>
      <c r="P2040" s="1762">
        <f t="shared" ref="P2040:P2041" si="1471">SUM(N2040,O2040)</f>
        <v>2</v>
      </c>
      <c r="Q2040" s="1765"/>
      <c r="R2040" s="1762"/>
      <c r="S2040" s="1762"/>
      <c r="T2040" s="1532"/>
      <c r="U2040" s="1532"/>
      <c r="V2040" s="1532"/>
      <c r="W2040" s="1532"/>
      <c r="X2040" s="1532"/>
      <c r="Y2040" s="1532"/>
      <c r="Z2040" s="1532"/>
      <c r="AA2040" s="1532"/>
      <c r="AB2040" s="1532"/>
    </row>
    <row r="2041">
      <c r="A2041" s="1714" t="s">
        <v>77</v>
      </c>
      <c r="B2041" s="692">
        <v>0.0</v>
      </c>
      <c r="C2041" s="692">
        <v>0.0</v>
      </c>
      <c r="D2041" s="692">
        <v>0.0</v>
      </c>
      <c r="E2041" s="692">
        <v>0.0</v>
      </c>
      <c r="F2041" s="692">
        <v>0.0</v>
      </c>
      <c r="G2041" s="690">
        <v>0.0</v>
      </c>
      <c r="H2041" s="690">
        <v>0.0</v>
      </c>
      <c r="I2041" s="693">
        <f t="shared" si="1468"/>
        <v>0</v>
      </c>
      <c r="J2041" s="596">
        <f>(J2040/70)</f>
        <v>0.1857142857</v>
      </c>
      <c r="K2041" s="635"/>
      <c r="L2041" s="1714" t="s">
        <v>77</v>
      </c>
      <c r="M2041" s="692">
        <f t="shared" si="1469"/>
        <v>0</v>
      </c>
      <c r="N2041" s="701">
        <f>(M2041-I2041-I2042)-S2041</f>
        <v>-1</v>
      </c>
      <c r="O2041" s="692"/>
      <c r="P2041" s="701">
        <f t="shared" si="1471"/>
        <v>-1</v>
      </c>
      <c r="Q2041" s="701"/>
      <c r="R2041" s="701"/>
      <c r="S2041" s="1595"/>
      <c r="T2041" s="1532"/>
      <c r="U2041" s="1532"/>
      <c r="V2041" s="1532"/>
      <c r="W2041" s="1532"/>
      <c r="X2041" s="1532"/>
      <c r="Y2041" s="1532"/>
      <c r="Z2041" s="1532"/>
      <c r="AA2041" s="1532"/>
      <c r="AB2041" s="1532"/>
    </row>
    <row r="2042">
      <c r="A2042" s="1714" t="s">
        <v>78</v>
      </c>
      <c r="B2042" s="692">
        <v>0.0</v>
      </c>
      <c r="C2042" s="692">
        <v>0.0</v>
      </c>
      <c r="D2042" s="692">
        <v>0.0</v>
      </c>
      <c r="E2042" s="692">
        <v>0.0</v>
      </c>
      <c r="F2042" s="692">
        <v>0.0</v>
      </c>
      <c r="G2042" s="690">
        <v>1.0</v>
      </c>
      <c r="H2042" s="690">
        <v>0.0</v>
      </c>
      <c r="I2042" s="693">
        <f t="shared" si="1468"/>
        <v>1</v>
      </c>
      <c r="J2042" s="701"/>
      <c r="K2042" s="635"/>
      <c r="L2042" s="1714" t="s">
        <v>78</v>
      </c>
      <c r="M2042" s="692" t="str">
        <f t="shared" si="1469"/>
        <v>-</v>
      </c>
      <c r="N2042" s="701" t="s">
        <v>79</v>
      </c>
      <c r="O2042" s="692"/>
      <c r="P2042" s="701" t="s">
        <v>79</v>
      </c>
      <c r="Q2042" s="701"/>
      <c r="R2042" s="701"/>
      <c r="S2042" s="1595"/>
      <c r="T2042" s="1532"/>
      <c r="U2042" s="1532"/>
      <c r="V2042" s="1532"/>
      <c r="W2042" s="1532"/>
      <c r="X2042" s="1532"/>
      <c r="Y2042" s="1532"/>
      <c r="Z2042" s="1532"/>
      <c r="AA2042" s="1532"/>
      <c r="AB2042" s="1532"/>
    </row>
    <row r="2043">
      <c r="A2043" s="1714" t="s">
        <v>446</v>
      </c>
      <c r="B2043" s="692">
        <v>0.0</v>
      </c>
      <c r="C2043" s="692">
        <v>0.0</v>
      </c>
      <c r="D2043" s="692">
        <v>0.0</v>
      </c>
      <c r="E2043" s="692">
        <v>2.0</v>
      </c>
      <c r="F2043" s="692">
        <v>1.0</v>
      </c>
      <c r="G2043" s="690">
        <v>2.0</v>
      </c>
      <c r="H2043" s="690">
        <v>0.0</v>
      </c>
      <c r="I2043" s="693">
        <f t="shared" si="1468"/>
        <v>5</v>
      </c>
      <c r="J2043" s="701"/>
      <c r="K2043" s="635"/>
      <c r="L2043" s="1714" t="s">
        <v>446</v>
      </c>
      <c r="M2043" s="692">
        <f t="shared" si="1469"/>
        <v>7</v>
      </c>
      <c r="N2043" s="701">
        <f>(M2043-I2043)-S2043</f>
        <v>2</v>
      </c>
      <c r="O2043" s="692"/>
      <c r="P2043" s="701">
        <f>SUM(N2043,O2043)</f>
        <v>2</v>
      </c>
      <c r="Q2043" s="701"/>
      <c r="R2043" s="701"/>
      <c r="S2043" s="1595"/>
      <c r="T2043" s="1532"/>
      <c r="U2043" s="1532"/>
      <c r="V2043" s="1532"/>
      <c r="W2043" s="1532"/>
      <c r="X2043" s="1532"/>
      <c r="Y2043" s="1532"/>
      <c r="Z2043" s="1532"/>
      <c r="AA2043" s="1532"/>
      <c r="AB2043" s="1532"/>
    </row>
    <row r="2044">
      <c r="A2044" s="1714" t="s">
        <v>80</v>
      </c>
      <c r="B2044" s="692">
        <v>0.0</v>
      </c>
      <c r="C2044" s="692">
        <v>0.0</v>
      </c>
      <c r="D2044" s="692">
        <v>0.0</v>
      </c>
      <c r="E2044" s="692">
        <v>0.0</v>
      </c>
      <c r="F2044" s="692">
        <v>0.0</v>
      </c>
      <c r="G2044" s="690">
        <v>1.0</v>
      </c>
      <c r="H2044" s="690">
        <v>0.0</v>
      </c>
      <c r="I2044" s="693">
        <f t="shared" si="1468"/>
        <v>1</v>
      </c>
      <c r="J2044" s="701"/>
      <c r="K2044" s="635"/>
      <c r="L2044" s="1714" t="s">
        <v>80</v>
      </c>
      <c r="M2044" s="692">
        <f t="shared" si="1469"/>
        <v>21</v>
      </c>
      <c r="N2044" s="701">
        <f>(M2044-I2044)</f>
        <v>20</v>
      </c>
      <c r="O2044" s="692"/>
      <c r="P2044" s="701">
        <f>sum(N2044,O2044)</f>
        <v>20</v>
      </c>
      <c r="Q2044" s="701"/>
      <c r="R2044" s="701"/>
      <c r="S2044" s="1595"/>
      <c r="T2044" s="1532"/>
      <c r="U2044" s="1532"/>
      <c r="V2044" s="1532"/>
      <c r="W2044" s="1532"/>
      <c r="X2044" s="1532"/>
      <c r="Y2044" s="1532"/>
      <c r="Z2044" s="1532"/>
      <c r="AA2044" s="1532"/>
      <c r="AB2044" s="1532"/>
    </row>
    <row r="2045">
      <c r="A2045" s="1828" t="s">
        <v>886</v>
      </c>
      <c r="B2045" s="1760">
        <v>0.0</v>
      </c>
      <c r="C2045" s="1760">
        <v>0.0</v>
      </c>
      <c r="D2045" s="1760">
        <v>0.0</v>
      </c>
      <c r="E2045" s="1760">
        <v>0.0</v>
      </c>
      <c r="F2045" s="1760">
        <v>0.0</v>
      </c>
      <c r="G2045" s="1760">
        <v>0.0</v>
      </c>
      <c r="H2045" s="1760">
        <v>0.0</v>
      </c>
      <c r="I2045" s="1761">
        <f t="shared" si="1468"/>
        <v>0</v>
      </c>
      <c r="J2045" s="1762">
        <f>sum(I2045:I2048)</f>
        <v>0</v>
      </c>
      <c r="K2045" s="635"/>
      <c r="L2045" s="1828" t="s">
        <v>815</v>
      </c>
      <c r="M2045" s="1765">
        <f t="shared" si="1469"/>
        <v>0</v>
      </c>
      <c r="N2045" s="1762">
        <f>(M2045-I2045)-S2045</f>
        <v>0</v>
      </c>
      <c r="O2045" s="1765"/>
      <c r="P2045" s="1762">
        <f t="shared" ref="P2045:P2046" si="1472">SUM(N2045,O2045)</f>
        <v>0</v>
      </c>
      <c r="Q2045" s="1765"/>
      <c r="R2045" s="1762"/>
      <c r="S2045" s="1762"/>
      <c r="T2045" s="1532"/>
      <c r="U2045" s="1532"/>
      <c r="V2045" s="1532"/>
      <c r="W2045" s="1532"/>
      <c r="X2045" s="1532"/>
      <c r="Y2045" s="1532"/>
      <c r="Z2045" s="1532"/>
      <c r="AA2045" s="1532"/>
      <c r="AB2045" s="1532"/>
    </row>
    <row r="2046">
      <c r="A2046" s="1714" t="s">
        <v>77</v>
      </c>
      <c r="B2046" s="692">
        <v>0.0</v>
      </c>
      <c r="C2046" s="692">
        <v>0.0</v>
      </c>
      <c r="D2046" s="692">
        <v>0.0</v>
      </c>
      <c r="E2046" s="692">
        <v>0.0</v>
      </c>
      <c r="F2046" s="692">
        <v>0.0</v>
      </c>
      <c r="G2046" s="690">
        <v>0.0</v>
      </c>
      <c r="H2046" s="690">
        <v>0.0</v>
      </c>
      <c r="I2046" s="693">
        <f t="shared" si="1468"/>
        <v>0</v>
      </c>
      <c r="J2046" s="596">
        <f>(J2045/70)</f>
        <v>0</v>
      </c>
      <c r="K2046" s="635"/>
      <c r="L2046" s="1714" t="s">
        <v>77</v>
      </c>
      <c r="M2046" s="692">
        <f t="shared" si="1469"/>
        <v>10</v>
      </c>
      <c r="N2046" s="701">
        <f>(M2046-I2046-I2047)-S2046</f>
        <v>10</v>
      </c>
      <c r="O2046" s="692"/>
      <c r="P2046" s="701">
        <f t="shared" si="1472"/>
        <v>10</v>
      </c>
      <c r="Q2046" s="701"/>
      <c r="R2046" s="701"/>
      <c r="S2046" s="1595"/>
      <c r="T2046" s="1532"/>
      <c r="U2046" s="1532"/>
      <c r="V2046" s="1532"/>
      <c r="W2046" s="1532"/>
      <c r="X2046" s="1532"/>
      <c r="Y2046" s="1532"/>
      <c r="Z2046" s="1532"/>
      <c r="AA2046" s="1532"/>
      <c r="AB2046" s="1532"/>
    </row>
    <row r="2047">
      <c r="A2047" s="1714" t="s">
        <v>78</v>
      </c>
      <c r="B2047" s="692">
        <v>0.0</v>
      </c>
      <c r="C2047" s="692">
        <v>0.0</v>
      </c>
      <c r="D2047" s="692">
        <v>0.0</v>
      </c>
      <c r="E2047" s="692">
        <v>0.0</v>
      </c>
      <c r="F2047" s="692">
        <v>0.0</v>
      </c>
      <c r="G2047" s="690">
        <v>0.0</v>
      </c>
      <c r="H2047" s="690">
        <v>0.0</v>
      </c>
      <c r="I2047" s="693">
        <f t="shared" si="1468"/>
        <v>0</v>
      </c>
      <c r="J2047" s="701"/>
      <c r="K2047" s="635"/>
      <c r="L2047" s="1714" t="s">
        <v>78</v>
      </c>
      <c r="M2047" s="692" t="str">
        <f t="shared" si="1469"/>
        <v>-</v>
      </c>
      <c r="N2047" s="701" t="s">
        <v>79</v>
      </c>
      <c r="O2047" s="692"/>
      <c r="P2047" s="701" t="s">
        <v>79</v>
      </c>
      <c r="Q2047" s="701"/>
      <c r="R2047" s="701"/>
      <c r="S2047" s="1595"/>
      <c r="T2047" s="1532"/>
      <c r="U2047" s="1532"/>
      <c r="V2047" s="1532"/>
      <c r="W2047" s="1532"/>
      <c r="X2047" s="1532"/>
      <c r="Y2047" s="1532"/>
      <c r="Z2047" s="1532"/>
      <c r="AA2047" s="1532"/>
      <c r="AB2047" s="1532"/>
    </row>
    <row r="2048">
      <c r="A2048" s="1714" t="s">
        <v>446</v>
      </c>
      <c r="B2048" s="692">
        <v>0.0</v>
      </c>
      <c r="C2048" s="692">
        <v>0.0</v>
      </c>
      <c r="D2048" s="692">
        <v>0.0</v>
      </c>
      <c r="E2048" s="692">
        <v>0.0</v>
      </c>
      <c r="F2048" s="692">
        <v>0.0</v>
      </c>
      <c r="G2048" s="690">
        <v>0.0</v>
      </c>
      <c r="H2048" s="690">
        <v>0.0</v>
      </c>
      <c r="I2048" s="693">
        <f t="shared" si="1468"/>
        <v>0</v>
      </c>
      <c r="J2048" s="701"/>
      <c r="K2048" s="635"/>
      <c r="L2048" s="1714" t="s">
        <v>446</v>
      </c>
      <c r="M2048" s="692">
        <f t="shared" si="1469"/>
        <v>10</v>
      </c>
      <c r="N2048" s="701">
        <f>(M2048-I2048)-S2048</f>
        <v>10</v>
      </c>
      <c r="O2048" s="692"/>
      <c r="P2048" s="701">
        <f>SUM(N2048,O2048)</f>
        <v>10</v>
      </c>
      <c r="Q2048" s="701"/>
      <c r="R2048" s="701"/>
      <c r="S2048" s="1595"/>
      <c r="T2048" s="1532"/>
      <c r="U2048" s="1532"/>
      <c r="V2048" s="1532"/>
      <c r="W2048" s="1532"/>
      <c r="X2048" s="1532"/>
      <c r="Y2048" s="1532"/>
      <c r="Z2048" s="1532"/>
      <c r="AA2048" s="1532"/>
      <c r="AB2048" s="1532"/>
    </row>
    <row r="2049">
      <c r="A2049" s="1714" t="s">
        <v>80</v>
      </c>
      <c r="B2049" s="692">
        <v>0.0</v>
      </c>
      <c r="C2049" s="692">
        <v>0.0</v>
      </c>
      <c r="D2049" s="692">
        <v>0.0</v>
      </c>
      <c r="E2049" s="692">
        <v>0.0</v>
      </c>
      <c r="F2049" s="692">
        <v>0.0</v>
      </c>
      <c r="G2049" s="690">
        <v>0.0</v>
      </c>
      <c r="H2049" s="690">
        <v>0.0</v>
      </c>
      <c r="I2049" s="693">
        <f t="shared" si="1468"/>
        <v>0</v>
      </c>
      <c r="J2049" s="701"/>
      <c r="K2049" s="635"/>
      <c r="L2049" s="1714" t="s">
        <v>80</v>
      </c>
      <c r="M2049" s="692">
        <f t="shared" si="1469"/>
        <v>25</v>
      </c>
      <c r="N2049" s="701">
        <f>(M2049-I2049)</f>
        <v>25</v>
      </c>
      <c r="O2049" s="692"/>
      <c r="P2049" s="701">
        <f>sum(N2049,O2049)</f>
        <v>25</v>
      </c>
      <c r="Q2049" s="701"/>
      <c r="R2049" s="701"/>
      <c r="S2049" s="1595"/>
      <c r="T2049" s="1532"/>
      <c r="U2049" s="1532"/>
      <c r="V2049" s="1532"/>
      <c r="W2049" s="1532"/>
      <c r="X2049" s="1532"/>
      <c r="Y2049" s="1532"/>
      <c r="Z2049" s="1532"/>
      <c r="AA2049" s="1532"/>
      <c r="AB2049" s="1532"/>
    </row>
    <row r="2050">
      <c r="A2050" s="1827" t="s">
        <v>816</v>
      </c>
      <c r="B2050" s="1758">
        <f t="shared" ref="B2050:H2050" si="1473">SUM(B2051:B2054,B2056:B2058,B2061:B2064)</f>
        <v>0</v>
      </c>
      <c r="C2050" s="1758">
        <f t="shared" si="1473"/>
        <v>11</v>
      </c>
      <c r="D2050" s="1758">
        <f t="shared" si="1473"/>
        <v>7</v>
      </c>
      <c r="E2050" s="1758">
        <f t="shared" si="1473"/>
        <v>8</v>
      </c>
      <c r="F2050" s="1788">
        <f t="shared" si="1473"/>
        <v>0</v>
      </c>
      <c r="G2050" s="1758">
        <f t="shared" si="1473"/>
        <v>0</v>
      </c>
      <c r="H2050" s="1758">
        <f t="shared" si="1473"/>
        <v>0</v>
      </c>
      <c r="I2050" s="1758">
        <f t="shared" si="1468"/>
        <v>26</v>
      </c>
      <c r="J2050" s="1748"/>
      <c r="K2050" s="635"/>
      <c r="L2050" s="1827" t="s">
        <v>816</v>
      </c>
      <c r="M2050" s="1748"/>
      <c r="N2050" s="1748"/>
      <c r="O2050" s="1749"/>
      <c r="P2050" s="1748"/>
      <c r="Q2050" s="1748"/>
      <c r="R2050" s="1748"/>
      <c r="S2050" s="1748"/>
      <c r="T2050" s="1532"/>
      <c r="U2050" s="1532"/>
      <c r="V2050" s="1532"/>
      <c r="W2050" s="1532"/>
      <c r="X2050" s="1532"/>
      <c r="Y2050" s="1532"/>
      <c r="Z2050" s="1532"/>
      <c r="AA2050" s="1532"/>
      <c r="AB2050" s="1532"/>
    </row>
    <row r="2051">
      <c r="A2051" s="1716" t="s">
        <v>817</v>
      </c>
      <c r="B2051" s="1765">
        <v>0.0</v>
      </c>
      <c r="C2051" s="1765">
        <v>0.0</v>
      </c>
      <c r="D2051" s="1765">
        <v>4.0</v>
      </c>
      <c r="E2051" s="1765">
        <v>3.0</v>
      </c>
      <c r="F2051" s="1765">
        <v>0.0</v>
      </c>
      <c r="G2051" s="1760">
        <v>0.0</v>
      </c>
      <c r="H2051" s="1760">
        <v>0.0</v>
      </c>
      <c r="I2051" s="1761">
        <f t="shared" si="1468"/>
        <v>7</v>
      </c>
      <c r="J2051" s="1762">
        <f>sum(I2051:I2054)</f>
        <v>11</v>
      </c>
      <c r="K2051" s="635"/>
      <c r="L2051" s="1828" t="s">
        <v>817</v>
      </c>
      <c r="M2051" s="1765">
        <f t="shared" ref="M2051:M2060" si="1474">P1457</f>
        <v>16</v>
      </c>
      <c r="N2051" s="1762">
        <f>(M2051-I2051)-S2051</f>
        <v>9</v>
      </c>
      <c r="O2051" s="1765">
        <v>0.0</v>
      </c>
      <c r="P2051" s="1762">
        <f t="shared" ref="P2051:P2052" si="1475">SUM(N2051,O2051)</f>
        <v>9</v>
      </c>
      <c r="Q2051" s="1762"/>
      <c r="R2051" s="1762"/>
      <c r="S2051" s="1762"/>
      <c r="T2051" s="1532"/>
      <c r="U2051" s="1532"/>
      <c r="V2051" s="1532"/>
      <c r="W2051" s="1532"/>
      <c r="X2051" s="1532"/>
      <c r="Y2051" s="1532"/>
      <c r="Z2051" s="1532"/>
      <c r="AA2051" s="1532"/>
      <c r="AB2051" s="1532"/>
    </row>
    <row r="2052">
      <c r="A2052" s="1714" t="s">
        <v>77</v>
      </c>
      <c r="B2052" s="692">
        <v>0.0</v>
      </c>
      <c r="C2052" s="692">
        <v>0.0</v>
      </c>
      <c r="D2052" s="692">
        <v>0.0</v>
      </c>
      <c r="E2052" s="692">
        <v>0.0</v>
      </c>
      <c r="F2052" s="692">
        <v>0.0</v>
      </c>
      <c r="G2052" s="692">
        <v>0.0</v>
      </c>
      <c r="H2052" s="690">
        <v>0.0</v>
      </c>
      <c r="I2052" s="693">
        <f t="shared" si="1468"/>
        <v>0</v>
      </c>
      <c r="J2052" s="596">
        <f>(J2051/70)</f>
        <v>0.1571428571</v>
      </c>
      <c r="K2052" s="635"/>
      <c r="L2052" s="1714" t="s">
        <v>77</v>
      </c>
      <c r="M2052" s="692">
        <f t="shared" si="1474"/>
        <v>5</v>
      </c>
      <c r="N2052" s="701">
        <f>(M2052-I2052-I2053)-S2052</f>
        <v>4</v>
      </c>
      <c r="O2052" s="692">
        <v>0.0</v>
      </c>
      <c r="P2052" s="701">
        <f t="shared" si="1475"/>
        <v>4</v>
      </c>
      <c r="Q2052" s="701"/>
      <c r="R2052" s="701"/>
      <c r="S2052" s="1595"/>
      <c r="T2052" s="1532"/>
      <c r="U2052" s="1532"/>
      <c r="V2052" s="1532"/>
      <c r="W2052" s="1532"/>
      <c r="X2052" s="1532"/>
      <c r="Y2052" s="1532"/>
      <c r="Z2052" s="1532"/>
      <c r="AA2052" s="1532"/>
      <c r="AB2052" s="1532"/>
    </row>
    <row r="2053">
      <c r="A2053" s="1714" t="s">
        <v>78</v>
      </c>
      <c r="B2053" s="692">
        <v>0.0</v>
      </c>
      <c r="C2053" s="692">
        <v>0.0</v>
      </c>
      <c r="D2053" s="692">
        <v>0.0</v>
      </c>
      <c r="E2053" s="692">
        <v>1.0</v>
      </c>
      <c r="F2053" s="692">
        <v>0.0</v>
      </c>
      <c r="G2053" s="692">
        <v>0.0</v>
      </c>
      <c r="H2053" s="690">
        <v>0.0</v>
      </c>
      <c r="I2053" s="693">
        <f t="shared" si="1468"/>
        <v>1</v>
      </c>
      <c r="J2053" s="701"/>
      <c r="K2053" s="635"/>
      <c r="L2053" s="1714" t="s">
        <v>78</v>
      </c>
      <c r="M2053" s="692" t="str">
        <f t="shared" si="1474"/>
        <v>-</v>
      </c>
      <c r="N2053" s="701" t="s">
        <v>79</v>
      </c>
      <c r="O2053" s="692" t="s">
        <v>79</v>
      </c>
      <c r="P2053" s="701" t="s">
        <v>79</v>
      </c>
      <c r="Q2053" s="701"/>
      <c r="R2053" s="701"/>
      <c r="S2053" s="1595"/>
      <c r="T2053" s="1532"/>
      <c r="U2053" s="1532"/>
      <c r="V2053" s="1532"/>
      <c r="W2053" s="1532"/>
      <c r="X2053" s="1532"/>
      <c r="Y2053" s="1532"/>
      <c r="Z2053" s="1532"/>
      <c r="AA2053" s="1532"/>
      <c r="AB2053" s="1532"/>
    </row>
    <row r="2054">
      <c r="A2054" s="1714" t="s">
        <v>446</v>
      </c>
      <c r="B2054" s="692">
        <v>0.0</v>
      </c>
      <c r="C2054" s="692">
        <v>2.0</v>
      </c>
      <c r="D2054" s="692">
        <v>0.0</v>
      </c>
      <c r="E2054" s="692">
        <v>1.0</v>
      </c>
      <c r="F2054" s="692">
        <v>0.0</v>
      </c>
      <c r="G2054" s="692">
        <v>0.0</v>
      </c>
      <c r="H2054" s="690">
        <v>0.0</v>
      </c>
      <c r="I2054" s="693">
        <f t="shared" si="1468"/>
        <v>3</v>
      </c>
      <c r="J2054" s="701"/>
      <c r="K2054" s="635"/>
      <c r="L2054" s="1714" t="s">
        <v>446</v>
      </c>
      <c r="M2054" s="692">
        <f t="shared" si="1474"/>
        <v>5</v>
      </c>
      <c r="N2054" s="701">
        <f>(M2054-I2054)-S2054</f>
        <v>2</v>
      </c>
      <c r="O2054" s="692">
        <v>0.0</v>
      </c>
      <c r="P2054" s="701">
        <f>SUM(N2054,O2054)</f>
        <v>2</v>
      </c>
      <c r="Q2054" s="701"/>
      <c r="R2054" s="701"/>
      <c r="S2054" s="1595"/>
      <c r="T2054" s="1532"/>
      <c r="U2054" s="1532"/>
      <c r="V2054" s="1532"/>
      <c r="W2054" s="1532"/>
      <c r="X2054" s="1532"/>
      <c r="Y2054" s="1532"/>
      <c r="Z2054" s="1532"/>
      <c r="AA2054" s="1532"/>
      <c r="AB2054" s="1532"/>
    </row>
    <row r="2055">
      <c r="A2055" s="1714" t="s">
        <v>80</v>
      </c>
      <c r="B2055" s="692">
        <v>0.0</v>
      </c>
      <c r="C2055" s="692">
        <v>0.0</v>
      </c>
      <c r="D2055" s="692">
        <v>2.0</v>
      </c>
      <c r="E2055" s="692">
        <v>1.0</v>
      </c>
      <c r="F2055" s="692">
        <v>0.0</v>
      </c>
      <c r="G2055" s="692">
        <v>0.0</v>
      </c>
      <c r="H2055" s="690">
        <v>0.0</v>
      </c>
      <c r="I2055" s="693">
        <f t="shared" si="1468"/>
        <v>3</v>
      </c>
      <c r="J2055" s="701"/>
      <c r="K2055" s="635"/>
      <c r="L2055" s="1714" t="s">
        <v>80</v>
      </c>
      <c r="M2055" s="692">
        <f t="shared" si="1474"/>
        <v>20</v>
      </c>
      <c r="N2055" s="701">
        <f>(M2055-I2055)</f>
        <v>17</v>
      </c>
      <c r="O2055" s="692">
        <v>0.0</v>
      </c>
      <c r="P2055" s="701">
        <f>sum(N2055,O2055)</f>
        <v>17</v>
      </c>
      <c r="Q2055" s="701"/>
      <c r="R2055" s="701"/>
      <c r="S2055" s="1595"/>
      <c r="T2055" s="1532"/>
      <c r="U2055" s="1532"/>
      <c r="V2055" s="1532"/>
      <c r="W2055" s="1532"/>
      <c r="X2055" s="1532"/>
      <c r="Y2055" s="1532"/>
      <c r="Z2055" s="1532"/>
      <c r="AA2055" s="1532"/>
      <c r="AB2055" s="1532"/>
    </row>
    <row r="2056">
      <c r="A2056" s="1716" t="s">
        <v>818</v>
      </c>
      <c r="B2056" s="1765">
        <v>0.0</v>
      </c>
      <c r="C2056" s="1765">
        <v>3.0</v>
      </c>
      <c r="D2056" s="1765">
        <v>2.0</v>
      </c>
      <c r="E2056" s="1765">
        <v>2.0</v>
      </c>
      <c r="F2056" s="1765">
        <v>0.0</v>
      </c>
      <c r="G2056" s="1760">
        <v>0.0</v>
      </c>
      <c r="H2056" s="1760">
        <v>0.0</v>
      </c>
      <c r="I2056" s="1761">
        <f t="shared" si="1468"/>
        <v>7</v>
      </c>
      <c r="J2056" s="1762">
        <f>sum(I2056:I2059)</f>
        <v>18</v>
      </c>
      <c r="K2056" s="635"/>
      <c r="L2056" s="1828" t="s">
        <v>818</v>
      </c>
      <c r="M2056" s="1765">
        <f t="shared" si="1474"/>
        <v>26</v>
      </c>
      <c r="N2056" s="1762">
        <f>(M2056-I2056)-S2056</f>
        <v>19</v>
      </c>
      <c r="O2056" s="1765">
        <v>0.0</v>
      </c>
      <c r="P2056" s="1762">
        <f t="shared" ref="P2056:P2057" si="1476">SUM(N2056,O2056)</f>
        <v>19</v>
      </c>
      <c r="Q2056" s="1762"/>
      <c r="R2056" s="1762"/>
      <c r="S2056" s="1762"/>
      <c r="T2056" s="1532"/>
      <c r="U2056" s="1532"/>
      <c r="V2056" s="1532"/>
      <c r="W2056" s="1532"/>
      <c r="X2056" s="1532"/>
      <c r="Y2056" s="1532"/>
      <c r="Z2056" s="1532"/>
      <c r="AA2056" s="1532"/>
      <c r="AB2056" s="1532"/>
    </row>
    <row r="2057">
      <c r="A2057" s="1714" t="s">
        <v>77</v>
      </c>
      <c r="B2057" s="692">
        <v>0.0</v>
      </c>
      <c r="C2057" s="692" t="s">
        <v>887</v>
      </c>
      <c r="D2057" s="692">
        <v>0.0</v>
      </c>
      <c r="E2057" s="692">
        <v>0.0</v>
      </c>
      <c r="F2057" s="692">
        <v>0.0</v>
      </c>
      <c r="G2057" s="692">
        <v>0.0</v>
      </c>
      <c r="H2057" s="690">
        <v>0.0</v>
      </c>
      <c r="I2057" s="693">
        <f t="shared" si="1468"/>
        <v>0</v>
      </c>
      <c r="J2057" s="596">
        <f>(J2056/70)</f>
        <v>0.2571428571</v>
      </c>
      <c r="K2057" s="635"/>
      <c r="L2057" s="1714" t="s">
        <v>77</v>
      </c>
      <c r="M2057" s="692">
        <f t="shared" si="1474"/>
        <v>8</v>
      </c>
      <c r="N2057" s="701">
        <f>(M2057-I2057-I2058)-S2057</f>
        <v>0</v>
      </c>
      <c r="O2057" s="692">
        <v>0.0</v>
      </c>
      <c r="P2057" s="701">
        <f t="shared" si="1476"/>
        <v>0</v>
      </c>
      <c r="Q2057" s="701"/>
      <c r="R2057" s="701"/>
      <c r="S2057" s="1595"/>
      <c r="T2057" s="1532"/>
      <c r="U2057" s="1532"/>
      <c r="V2057" s="1532"/>
      <c r="W2057" s="1532"/>
      <c r="X2057" s="1532"/>
      <c r="Y2057" s="1532"/>
      <c r="Z2057" s="1532"/>
      <c r="AA2057" s="1532"/>
      <c r="AB2057" s="1532"/>
    </row>
    <row r="2058">
      <c r="A2058" s="1714" t="s">
        <v>78</v>
      </c>
      <c r="B2058" s="692">
        <v>0.0</v>
      </c>
      <c r="C2058" s="692">
        <v>6.0</v>
      </c>
      <c r="D2058" s="692">
        <v>1.0</v>
      </c>
      <c r="E2058" s="692">
        <v>1.0</v>
      </c>
      <c r="F2058" s="692">
        <v>0.0</v>
      </c>
      <c r="G2058" s="692">
        <v>0.0</v>
      </c>
      <c r="H2058" s="690">
        <v>0.0</v>
      </c>
      <c r="I2058" s="693">
        <f t="shared" si="1468"/>
        <v>8</v>
      </c>
      <c r="J2058" s="701"/>
      <c r="K2058" s="635"/>
      <c r="L2058" s="1714" t="s">
        <v>78</v>
      </c>
      <c r="M2058" s="692" t="str">
        <f t="shared" si="1474"/>
        <v>-</v>
      </c>
      <c r="N2058" s="701" t="s">
        <v>79</v>
      </c>
      <c r="O2058" s="692" t="s">
        <v>79</v>
      </c>
      <c r="P2058" s="701" t="s">
        <v>79</v>
      </c>
      <c r="Q2058" s="701"/>
      <c r="R2058" s="701"/>
      <c r="S2058" s="1595"/>
      <c r="T2058" s="1532"/>
      <c r="U2058" s="1532"/>
      <c r="V2058" s="1532"/>
      <c r="W2058" s="1532"/>
      <c r="X2058" s="1532"/>
      <c r="Y2058" s="1532"/>
      <c r="Z2058" s="1532"/>
      <c r="AA2058" s="1532"/>
      <c r="AB2058" s="1532"/>
    </row>
    <row r="2059">
      <c r="A2059" s="1714" t="s">
        <v>446</v>
      </c>
      <c r="B2059" s="692">
        <v>1.0</v>
      </c>
      <c r="C2059" s="692">
        <v>0.0</v>
      </c>
      <c r="D2059" s="692">
        <v>2.0</v>
      </c>
      <c r="E2059" s="692">
        <v>0.0</v>
      </c>
      <c r="F2059" s="692">
        <v>0.0</v>
      </c>
      <c r="G2059" s="692">
        <v>0.0</v>
      </c>
      <c r="H2059" s="690">
        <v>0.0</v>
      </c>
      <c r="I2059" s="693">
        <f t="shared" si="1468"/>
        <v>3</v>
      </c>
      <c r="J2059" s="701"/>
      <c r="K2059" s="635"/>
      <c r="L2059" s="1714" t="s">
        <v>446</v>
      </c>
      <c r="M2059" s="692">
        <f t="shared" si="1474"/>
        <v>5</v>
      </c>
      <c r="N2059" s="701">
        <f>(M2059-I2059)-S2059</f>
        <v>2</v>
      </c>
      <c r="O2059" s="692">
        <v>0.0</v>
      </c>
      <c r="P2059" s="701">
        <f>SUM(N2059,O2059)</f>
        <v>2</v>
      </c>
      <c r="Q2059" s="701"/>
      <c r="R2059" s="701"/>
      <c r="S2059" s="1595"/>
      <c r="T2059" s="1532"/>
      <c r="U2059" s="1532"/>
      <c r="V2059" s="1532"/>
      <c r="W2059" s="1532"/>
      <c r="X2059" s="1532"/>
      <c r="Y2059" s="1532"/>
      <c r="Z2059" s="1532"/>
      <c r="AA2059" s="1532"/>
      <c r="AB2059" s="1532"/>
    </row>
    <row r="2060">
      <c r="A2060" s="1714" t="s">
        <v>80</v>
      </c>
      <c r="B2060" s="692">
        <v>0.0</v>
      </c>
      <c r="C2060" s="692">
        <v>1.0</v>
      </c>
      <c r="D2060" s="692">
        <v>0.0</v>
      </c>
      <c r="E2060" s="692">
        <v>0.0</v>
      </c>
      <c r="F2060" s="692">
        <v>0.0</v>
      </c>
      <c r="G2060" s="692">
        <v>0.0</v>
      </c>
      <c r="H2060" s="690">
        <v>0.0</v>
      </c>
      <c r="I2060" s="693">
        <f t="shared" si="1468"/>
        <v>1</v>
      </c>
      <c r="J2060" s="701"/>
      <c r="K2060" s="635"/>
      <c r="L2060" s="1714" t="s">
        <v>80</v>
      </c>
      <c r="M2060" s="692">
        <f t="shared" si="1474"/>
        <v>21</v>
      </c>
      <c r="N2060" s="701">
        <f>(M2060-I2060)</f>
        <v>20</v>
      </c>
      <c r="O2060" s="692">
        <v>0.0</v>
      </c>
      <c r="P2060" s="701">
        <f>sum(N2060,O2060)</f>
        <v>20</v>
      </c>
      <c r="Q2060" s="701"/>
      <c r="R2060" s="701"/>
      <c r="S2060" s="1595"/>
      <c r="T2060" s="1532"/>
      <c r="U2060" s="1532"/>
      <c r="V2060" s="1532"/>
      <c r="W2060" s="1532"/>
      <c r="X2060" s="1532"/>
      <c r="Y2060" s="1532"/>
      <c r="Z2060" s="1532"/>
      <c r="AA2060" s="1532"/>
      <c r="AB2060" s="1532"/>
    </row>
    <row r="2061">
      <c r="A2061" s="1828" t="s">
        <v>761</v>
      </c>
      <c r="B2061" s="1765">
        <v>0.0</v>
      </c>
      <c r="C2061" s="1765">
        <v>0.0</v>
      </c>
      <c r="D2061" s="1765">
        <v>0.0</v>
      </c>
      <c r="E2061" s="1765">
        <v>0.0</v>
      </c>
      <c r="F2061" s="1765">
        <v>0.0</v>
      </c>
      <c r="G2061" s="1760">
        <v>0.0</v>
      </c>
      <c r="H2061" s="1760">
        <v>0.0</v>
      </c>
      <c r="I2061" s="1761">
        <f t="shared" si="1468"/>
        <v>0</v>
      </c>
      <c r="J2061" s="1762">
        <f>sum(I2061:I2064)</f>
        <v>0</v>
      </c>
      <c r="K2061" s="635"/>
      <c r="L2061" s="1828" t="s">
        <v>761</v>
      </c>
      <c r="M2061" s="1765">
        <v>0.0</v>
      </c>
      <c r="N2061" s="1762">
        <f>(M2061-I2061)-S2061</f>
        <v>0</v>
      </c>
      <c r="O2061" s="1765"/>
      <c r="P2061" s="1762">
        <f t="shared" ref="P2061:P2062" si="1477">SUM(N2061,O2061)</f>
        <v>0</v>
      </c>
      <c r="Q2061" s="1762"/>
      <c r="R2061" s="1762"/>
      <c r="S2061" s="1762"/>
      <c r="T2061" s="1532"/>
      <c r="U2061" s="1532"/>
      <c r="V2061" s="1532"/>
      <c r="W2061" s="1532"/>
      <c r="X2061" s="1532"/>
      <c r="Y2061" s="1532"/>
      <c r="Z2061" s="1532"/>
      <c r="AA2061" s="1532"/>
      <c r="AB2061" s="1532"/>
    </row>
    <row r="2062">
      <c r="A2062" s="1714" t="s">
        <v>77</v>
      </c>
      <c r="B2062" s="692">
        <v>0.0</v>
      </c>
      <c r="C2062" s="692">
        <v>0.0</v>
      </c>
      <c r="D2062" s="692">
        <v>0.0</v>
      </c>
      <c r="E2062" s="692">
        <v>0.0</v>
      </c>
      <c r="F2062" s="692">
        <v>0.0</v>
      </c>
      <c r="G2062" s="692">
        <v>0.0</v>
      </c>
      <c r="H2062" s="690">
        <v>0.0</v>
      </c>
      <c r="I2062" s="693">
        <f t="shared" si="1468"/>
        <v>0</v>
      </c>
      <c r="J2062" s="596">
        <f>(J2061/70)</f>
        <v>0</v>
      </c>
      <c r="K2062" s="635"/>
      <c r="L2062" s="1714" t="s">
        <v>77</v>
      </c>
      <c r="M2062" s="692">
        <v>0.0</v>
      </c>
      <c r="N2062" s="701">
        <f>(M2062-I2062-I2063)-S2062</f>
        <v>0</v>
      </c>
      <c r="O2062" s="692"/>
      <c r="P2062" s="701">
        <f t="shared" si="1477"/>
        <v>0</v>
      </c>
      <c r="Q2062" s="701"/>
      <c r="R2062" s="701"/>
      <c r="S2062" s="1595"/>
      <c r="T2062" s="1532"/>
      <c r="U2062" s="1532"/>
      <c r="V2062" s="1532"/>
      <c r="W2062" s="1532"/>
      <c r="X2062" s="1532"/>
      <c r="Y2062" s="1532"/>
      <c r="Z2062" s="1532"/>
      <c r="AA2062" s="1532"/>
      <c r="AB2062" s="1532"/>
    </row>
    <row r="2063">
      <c r="A2063" s="1714" t="s">
        <v>78</v>
      </c>
      <c r="B2063" s="692">
        <v>0.0</v>
      </c>
      <c r="C2063" s="692">
        <v>0.0</v>
      </c>
      <c r="D2063" s="692">
        <v>0.0</v>
      </c>
      <c r="E2063" s="692">
        <v>0.0</v>
      </c>
      <c r="F2063" s="692">
        <v>0.0</v>
      </c>
      <c r="G2063" s="692">
        <v>0.0</v>
      </c>
      <c r="H2063" s="690">
        <v>0.0</v>
      </c>
      <c r="I2063" s="693">
        <f t="shared" si="1468"/>
        <v>0</v>
      </c>
      <c r="J2063" s="701"/>
      <c r="K2063" s="635"/>
      <c r="L2063" s="1714" t="s">
        <v>78</v>
      </c>
      <c r="M2063" s="692" t="s">
        <v>79</v>
      </c>
      <c r="N2063" s="701" t="s">
        <v>79</v>
      </c>
      <c r="O2063" s="692"/>
      <c r="P2063" s="701" t="s">
        <v>79</v>
      </c>
      <c r="Q2063" s="701"/>
      <c r="R2063" s="701"/>
      <c r="S2063" s="1595"/>
      <c r="T2063" s="1532"/>
      <c r="U2063" s="1532"/>
      <c r="V2063" s="1532"/>
      <c r="W2063" s="1532"/>
      <c r="X2063" s="1532"/>
      <c r="Y2063" s="1532"/>
      <c r="Z2063" s="1532"/>
      <c r="AA2063" s="1532"/>
      <c r="AB2063" s="1532"/>
    </row>
    <row r="2064">
      <c r="A2064" s="1714" t="s">
        <v>446</v>
      </c>
      <c r="B2064" s="692">
        <v>0.0</v>
      </c>
      <c r="C2064" s="692">
        <v>0.0</v>
      </c>
      <c r="D2064" s="692">
        <v>0.0</v>
      </c>
      <c r="E2064" s="692">
        <v>0.0</v>
      </c>
      <c r="F2064" s="692">
        <v>0.0</v>
      </c>
      <c r="G2064" s="692">
        <v>0.0</v>
      </c>
      <c r="H2064" s="690">
        <v>0.0</v>
      </c>
      <c r="I2064" s="693">
        <f t="shared" si="1468"/>
        <v>0</v>
      </c>
      <c r="J2064" s="701"/>
      <c r="K2064" s="635"/>
      <c r="L2064" s="1714" t="s">
        <v>446</v>
      </c>
      <c r="M2064" s="692">
        <v>0.0</v>
      </c>
      <c r="N2064" s="701">
        <f>(M2064-I2064)-S2064</f>
        <v>0</v>
      </c>
      <c r="O2064" s="692"/>
      <c r="P2064" s="701">
        <f>SUM(N2064,O2064)</f>
        <v>0</v>
      </c>
      <c r="Q2064" s="701"/>
      <c r="R2064" s="701"/>
      <c r="S2064" s="1595"/>
      <c r="T2064" s="1532"/>
      <c r="U2064" s="1532"/>
      <c r="V2064" s="1532"/>
      <c r="W2064" s="1532"/>
      <c r="X2064" s="1532"/>
      <c r="Y2064" s="1532"/>
      <c r="Z2064" s="1532"/>
      <c r="AA2064" s="1532"/>
      <c r="AB2064" s="1532"/>
    </row>
    <row r="2065">
      <c r="A2065" s="1714" t="s">
        <v>80</v>
      </c>
      <c r="B2065" s="692">
        <v>0.0</v>
      </c>
      <c r="C2065" s="692">
        <v>0.0</v>
      </c>
      <c r="D2065" s="692">
        <v>0.0</v>
      </c>
      <c r="E2065" s="692">
        <v>0.0</v>
      </c>
      <c r="F2065" s="692">
        <v>0.0</v>
      </c>
      <c r="G2065" s="692">
        <v>0.0</v>
      </c>
      <c r="H2065" s="690">
        <v>0.0</v>
      </c>
      <c r="I2065" s="693">
        <f t="shared" si="1468"/>
        <v>0</v>
      </c>
      <c r="J2065" s="701"/>
      <c r="K2065" s="635"/>
      <c r="L2065" s="1714" t="s">
        <v>80</v>
      </c>
      <c r="M2065" s="692">
        <v>0.0</v>
      </c>
      <c r="N2065" s="701">
        <f>(M2065-I2065)</f>
        <v>0</v>
      </c>
      <c r="O2065" s="692"/>
      <c r="P2065" s="701">
        <f>sum(N2065,O2065)</f>
        <v>0</v>
      </c>
      <c r="Q2065" s="701"/>
      <c r="R2065" s="701"/>
      <c r="S2065" s="1595"/>
      <c r="T2065" s="1532"/>
      <c r="U2065" s="1532"/>
      <c r="V2065" s="1532"/>
      <c r="W2065" s="1532"/>
      <c r="X2065" s="1532"/>
      <c r="Y2065" s="1532"/>
      <c r="Z2065" s="1532"/>
      <c r="AA2065" s="1532"/>
      <c r="AB2065" s="1532"/>
    </row>
    <row r="2066">
      <c r="A2066" s="1827" t="s">
        <v>819</v>
      </c>
      <c r="B2066" s="1758">
        <f t="shared" ref="B2066:H2066" si="1478">SUM(B2067:B2070,B2072:B2074,B2077:B2080)</f>
        <v>3</v>
      </c>
      <c r="C2066" s="1758">
        <f t="shared" si="1478"/>
        <v>7</v>
      </c>
      <c r="D2066" s="1758">
        <f t="shared" si="1478"/>
        <v>7</v>
      </c>
      <c r="E2066" s="1758">
        <f t="shared" si="1478"/>
        <v>1</v>
      </c>
      <c r="F2066" s="1758">
        <f t="shared" si="1478"/>
        <v>0</v>
      </c>
      <c r="G2066" s="1758">
        <f t="shared" si="1478"/>
        <v>0</v>
      </c>
      <c r="H2066" s="1758">
        <f t="shared" si="1478"/>
        <v>0</v>
      </c>
      <c r="I2066" s="1758">
        <f t="shared" si="1468"/>
        <v>18</v>
      </c>
      <c r="J2066" s="1749"/>
      <c r="K2066" s="635"/>
      <c r="L2066" s="1827" t="s">
        <v>819</v>
      </c>
      <c r="M2066" s="1748"/>
      <c r="N2066" s="1748"/>
      <c r="O2066" s="1749"/>
      <c r="P2066" s="1748"/>
      <c r="Q2066" s="1748"/>
      <c r="R2066" s="1748"/>
      <c r="S2066" s="1748"/>
      <c r="T2066" s="1532"/>
      <c r="U2066" s="1532"/>
      <c r="V2066" s="1532"/>
      <c r="W2066" s="1532"/>
      <c r="X2066" s="1532"/>
      <c r="Y2066" s="1532"/>
      <c r="Z2066" s="1532"/>
      <c r="AA2066" s="1532"/>
      <c r="AB2066" s="1532"/>
    </row>
    <row r="2067">
      <c r="A2067" s="1716" t="s">
        <v>820</v>
      </c>
      <c r="B2067" s="1760">
        <v>2.0</v>
      </c>
      <c r="C2067" s="1760">
        <v>0.0</v>
      </c>
      <c r="D2067" s="1760">
        <v>0.0</v>
      </c>
      <c r="E2067" s="1760">
        <v>0.0</v>
      </c>
      <c r="F2067" s="1760">
        <v>0.0</v>
      </c>
      <c r="G2067" s="1760">
        <v>0.0</v>
      </c>
      <c r="H2067" s="1760">
        <v>0.0</v>
      </c>
      <c r="I2067" s="1761">
        <f t="shared" si="1468"/>
        <v>2</v>
      </c>
      <c r="J2067" s="1762">
        <f>sum(I2067:I2070)</f>
        <v>2</v>
      </c>
      <c r="K2067" s="635"/>
      <c r="L2067" s="1828" t="s">
        <v>820</v>
      </c>
      <c r="M2067" s="1765">
        <f t="shared" ref="M2067:M2076" si="1479">P1473</f>
        <v>26</v>
      </c>
      <c r="N2067" s="1762">
        <f>(M2067-I2067)-S2067</f>
        <v>24</v>
      </c>
      <c r="O2067" s="1765">
        <v>0.0</v>
      </c>
      <c r="P2067" s="1762">
        <f t="shared" ref="P2067:P2068" si="1480">SUM(N2067,O2067)</f>
        <v>24</v>
      </c>
      <c r="Q2067" s="1762"/>
      <c r="R2067" s="1762"/>
      <c r="S2067" s="1762"/>
      <c r="T2067" s="1532"/>
      <c r="U2067" s="1532"/>
      <c r="V2067" s="1532"/>
      <c r="W2067" s="1532"/>
      <c r="X2067" s="1532"/>
      <c r="Y2067" s="1532"/>
      <c r="Z2067" s="1532"/>
      <c r="AA2067" s="1532"/>
      <c r="AB2067" s="1532"/>
    </row>
    <row r="2068">
      <c r="A2068" s="1714" t="s">
        <v>77</v>
      </c>
      <c r="B2068" s="692">
        <v>0.0</v>
      </c>
      <c r="C2068" s="692">
        <v>0.0</v>
      </c>
      <c r="D2068" s="692">
        <v>0.0</v>
      </c>
      <c r="E2068" s="692">
        <v>0.0</v>
      </c>
      <c r="F2068" s="692">
        <v>0.0</v>
      </c>
      <c r="G2068" s="690">
        <v>0.0</v>
      </c>
      <c r="H2068" s="690">
        <v>0.0</v>
      </c>
      <c r="I2068" s="693">
        <f t="shared" si="1468"/>
        <v>0</v>
      </c>
      <c r="J2068" s="596">
        <f>(J2067/70)</f>
        <v>0.02857142857</v>
      </c>
      <c r="K2068" s="635"/>
      <c r="L2068" s="1714" t="s">
        <v>77</v>
      </c>
      <c r="M2068" s="692">
        <f t="shared" si="1479"/>
        <v>1</v>
      </c>
      <c r="N2068" s="701">
        <f>(M2068-I2068-I2069)-S2068</f>
        <v>1</v>
      </c>
      <c r="O2068" s="692" t="s">
        <v>79</v>
      </c>
      <c r="P2068" s="701">
        <f t="shared" si="1480"/>
        <v>1</v>
      </c>
      <c r="Q2068" s="701"/>
      <c r="R2068" s="701"/>
      <c r="S2068" s="1595"/>
      <c r="T2068" s="1532"/>
      <c r="U2068" s="1532"/>
      <c r="V2068" s="1532"/>
      <c r="W2068" s="1532"/>
      <c r="X2068" s="1532"/>
      <c r="Y2068" s="1532"/>
      <c r="Z2068" s="1532"/>
      <c r="AA2068" s="1532"/>
      <c r="AB2068" s="1532"/>
    </row>
    <row r="2069">
      <c r="A2069" s="1714" t="s">
        <v>78</v>
      </c>
      <c r="B2069" s="692">
        <v>0.0</v>
      </c>
      <c r="C2069" s="692">
        <v>0.0</v>
      </c>
      <c r="D2069" s="692">
        <v>0.0</v>
      </c>
      <c r="E2069" s="692">
        <v>0.0</v>
      </c>
      <c r="F2069" s="692">
        <v>0.0</v>
      </c>
      <c r="G2069" s="690">
        <v>0.0</v>
      </c>
      <c r="H2069" s="690">
        <v>0.0</v>
      </c>
      <c r="I2069" s="693">
        <f t="shared" si="1468"/>
        <v>0</v>
      </c>
      <c r="J2069" s="701"/>
      <c r="K2069" s="635"/>
      <c r="L2069" s="1714" t="s">
        <v>78</v>
      </c>
      <c r="M2069" s="692" t="str">
        <f t="shared" si="1479"/>
        <v>-</v>
      </c>
      <c r="N2069" s="701" t="s">
        <v>79</v>
      </c>
      <c r="O2069" s="692" t="s">
        <v>79</v>
      </c>
      <c r="P2069" s="701" t="s">
        <v>79</v>
      </c>
      <c r="Q2069" s="701"/>
      <c r="R2069" s="701"/>
      <c r="S2069" s="1595"/>
      <c r="T2069" s="1532"/>
      <c r="U2069" s="1532"/>
      <c r="V2069" s="1532"/>
      <c r="W2069" s="1532"/>
      <c r="X2069" s="1532"/>
      <c r="Y2069" s="1532"/>
      <c r="Z2069" s="1532"/>
      <c r="AA2069" s="1532"/>
      <c r="AB2069" s="1532"/>
    </row>
    <row r="2070">
      <c r="A2070" s="1714" t="s">
        <v>446</v>
      </c>
      <c r="B2070" s="692">
        <v>0.0</v>
      </c>
      <c r="C2070" s="692">
        <v>0.0</v>
      </c>
      <c r="D2070" s="692">
        <v>0.0</v>
      </c>
      <c r="E2070" s="692">
        <v>0.0</v>
      </c>
      <c r="F2070" s="692">
        <v>0.0</v>
      </c>
      <c r="G2070" s="690">
        <v>0.0</v>
      </c>
      <c r="H2070" s="690">
        <v>0.0</v>
      </c>
      <c r="I2070" s="693">
        <f t="shared" si="1468"/>
        <v>0</v>
      </c>
      <c r="J2070" s="701"/>
      <c r="K2070" s="635"/>
      <c r="L2070" s="1714" t="s">
        <v>446</v>
      </c>
      <c r="M2070" s="692">
        <f t="shared" si="1479"/>
        <v>3</v>
      </c>
      <c r="N2070" s="701">
        <f>(M2070-I2070)-S2070</f>
        <v>3</v>
      </c>
      <c r="O2070" s="692">
        <v>0.0</v>
      </c>
      <c r="P2070" s="701">
        <f>SUM(N2070,O2070)</f>
        <v>3</v>
      </c>
      <c r="Q2070" s="701"/>
      <c r="R2070" s="701"/>
      <c r="S2070" s="1595"/>
      <c r="T2070" s="1532"/>
      <c r="U2070" s="1532"/>
      <c r="V2070" s="1532"/>
      <c r="W2070" s="1532"/>
      <c r="X2070" s="1532"/>
      <c r="Y2070" s="1532"/>
      <c r="Z2070" s="1532"/>
      <c r="AA2070" s="1532"/>
      <c r="AB2070" s="1532"/>
    </row>
    <row r="2071">
      <c r="A2071" s="1714" t="s">
        <v>80</v>
      </c>
      <c r="B2071" s="692">
        <v>1.0</v>
      </c>
      <c r="C2071" s="692">
        <v>0.0</v>
      </c>
      <c r="D2071" s="692">
        <v>0.0</v>
      </c>
      <c r="E2071" s="692">
        <v>0.0</v>
      </c>
      <c r="F2071" s="692">
        <v>0.0</v>
      </c>
      <c r="G2071" s="690">
        <v>0.0</v>
      </c>
      <c r="H2071" s="690">
        <v>0.0</v>
      </c>
      <c r="I2071" s="693">
        <f t="shared" si="1468"/>
        <v>1</v>
      </c>
      <c r="J2071" s="701"/>
      <c r="K2071" s="635"/>
      <c r="L2071" s="1714" t="s">
        <v>80</v>
      </c>
      <c r="M2071" s="692">
        <f t="shared" si="1479"/>
        <v>14</v>
      </c>
      <c r="N2071" s="701">
        <f>(M2071-I2071)</f>
        <v>13</v>
      </c>
      <c r="O2071" s="692">
        <v>0.0</v>
      </c>
      <c r="P2071" s="701">
        <f>sum(N2071,O2071)</f>
        <v>13</v>
      </c>
      <c r="Q2071" s="701"/>
      <c r="R2071" s="701"/>
      <c r="S2071" s="1595"/>
      <c r="T2071" s="1532"/>
      <c r="U2071" s="1532"/>
      <c r="V2071" s="1532"/>
      <c r="W2071" s="1532"/>
      <c r="X2071" s="1532"/>
      <c r="Y2071" s="1532"/>
      <c r="Z2071" s="1532"/>
      <c r="AA2071" s="1532"/>
      <c r="AB2071" s="1532"/>
    </row>
    <row r="2072">
      <c r="A2072" s="1716" t="s">
        <v>863</v>
      </c>
      <c r="B2072" s="1760">
        <v>1.0</v>
      </c>
      <c r="C2072" s="1760">
        <v>4.0</v>
      </c>
      <c r="D2072" s="1760">
        <v>5.0</v>
      </c>
      <c r="E2072" s="1760">
        <v>1.0</v>
      </c>
      <c r="F2072" s="1760">
        <v>0.0</v>
      </c>
      <c r="G2072" s="1760">
        <v>0.0</v>
      </c>
      <c r="H2072" s="1760">
        <v>0.0</v>
      </c>
      <c r="I2072" s="1761">
        <f t="shared" si="1468"/>
        <v>11</v>
      </c>
      <c r="J2072" s="1762">
        <f>sum(I2072:I2075)</f>
        <v>17</v>
      </c>
      <c r="K2072" s="635"/>
      <c r="L2072" s="1716" t="s">
        <v>863</v>
      </c>
      <c r="M2072" s="1765">
        <f t="shared" si="1479"/>
        <v>21</v>
      </c>
      <c r="N2072" s="1762">
        <f>(M2072-I2072)-S2072</f>
        <v>10</v>
      </c>
      <c r="O2072" s="1765">
        <v>0.0</v>
      </c>
      <c r="P2072" s="1762">
        <f t="shared" ref="P2072:P2073" si="1481">SUM(N2072,O2072)</f>
        <v>10</v>
      </c>
      <c r="Q2072" s="1762"/>
      <c r="R2072" s="1762"/>
      <c r="S2072" s="1762"/>
      <c r="T2072" s="1532"/>
      <c r="U2072" s="1532"/>
      <c r="V2072" s="1532"/>
      <c r="W2072" s="1532"/>
      <c r="X2072" s="1532"/>
      <c r="Y2072" s="1532"/>
      <c r="Z2072" s="1532"/>
      <c r="AA2072" s="1532"/>
      <c r="AB2072" s="1532"/>
    </row>
    <row r="2073">
      <c r="A2073" s="1714" t="s">
        <v>77</v>
      </c>
      <c r="B2073" s="692">
        <v>0.0</v>
      </c>
      <c r="C2073" s="692">
        <v>0.0</v>
      </c>
      <c r="D2073" s="692">
        <v>0.0</v>
      </c>
      <c r="E2073" s="692">
        <v>0.0</v>
      </c>
      <c r="F2073" s="692">
        <v>0.0</v>
      </c>
      <c r="G2073" s="690">
        <v>0.0</v>
      </c>
      <c r="H2073" s="690">
        <v>0.0</v>
      </c>
      <c r="I2073" s="693">
        <f t="shared" si="1468"/>
        <v>0</v>
      </c>
      <c r="J2073" s="596">
        <f>(J2072/70)</f>
        <v>0.2428571429</v>
      </c>
      <c r="K2073" s="635"/>
      <c r="L2073" s="1714" t="s">
        <v>77</v>
      </c>
      <c r="M2073" s="692">
        <f t="shared" si="1479"/>
        <v>7</v>
      </c>
      <c r="N2073" s="701">
        <f>(M2073-I2073-I2074)-S2073</f>
        <v>2</v>
      </c>
      <c r="O2073" s="692">
        <v>0.0</v>
      </c>
      <c r="P2073" s="701">
        <f t="shared" si="1481"/>
        <v>2</v>
      </c>
      <c r="Q2073" s="701"/>
      <c r="R2073" s="701"/>
      <c r="S2073" s="1595"/>
      <c r="T2073" s="1532"/>
      <c r="U2073" s="1532"/>
      <c r="V2073" s="1532"/>
      <c r="W2073" s="1532"/>
      <c r="X2073" s="1532"/>
      <c r="Y2073" s="1532"/>
      <c r="Z2073" s="1532"/>
      <c r="AA2073" s="1532"/>
      <c r="AB2073" s="1532"/>
    </row>
    <row r="2074">
      <c r="A2074" s="1714" t="s">
        <v>78</v>
      </c>
      <c r="B2074" s="692">
        <v>0.0</v>
      </c>
      <c r="C2074" s="692">
        <v>3.0</v>
      </c>
      <c r="D2074" s="692">
        <v>2.0</v>
      </c>
      <c r="E2074" s="692">
        <v>0.0</v>
      </c>
      <c r="F2074" s="692">
        <v>0.0</v>
      </c>
      <c r="G2074" s="690">
        <v>0.0</v>
      </c>
      <c r="H2074" s="690">
        <v>0.0</v>
      </c>
      <c r="I2074" s="693">
        <f t="shared" si="1468"/>
        <v>5</v>
      </c>
      <c r="J2074" s="701"/>
      <c r="K2074" s="635"/>
      <c r="L2074" s="1714" t="s">
        <v>78</v>
      </c>
      <c r="M2074" s="692" t="str">
        <f t="shared" si="1479"/>
        <v>-</v>
      </c>
      <c r="N2074" s="701" t="s">
        <v>79</v>
      </c>
      <c r="O2074" s="692" t="s">
        <v>79</v>
      </c>
      <c r="P2074" s="701" t="s">
        <v>79</v>
      </c>
      <c r="Q2074" s="701"/>
      <c r="R2074" s="701"/>
      <c r="S2074" s="1595"/>
      <c r="T2074" s="1532"/>
      <c r="U2074" s="1532"/>
      <c r="V2074" s="1532"/>
      <c r="W2074" s="1532"/>
      <c r="X2074" s="1532"/>
      <c r="Y2074" s="1532"/>
      <c r="Z2074" s="1532"/>
      <c r="AA2074" s="1532"/>
      <c r="AB2074" s="1532"/>
    </row>
    <row r="2075">
      <c r="A2075" s="1714" t="s">
        <v>446</v>
      </c>
      <c r="B2075" s="692">
        <v>0.0</v>
      </c>
      <c r="C2075" s="692">
        <v>0.0</v>
      </c>
      <c r="D2075" s="692">
        <v>0.0</v>
      </c>
      <c r="E2075" s="692">
        <v>0.0</v>
      </c>
      <c r="F2075" s="692">
        <v>1.0</v>
      </c>
      <c r="G2075" s="690">
        <v>0.0</v>
      </c>
      <c r="H2075" s="690">
        <v>0.0</v>
      </c>
      <c r="I2075" s="693">
        <f t="shared" si="1468"/>
        <v>1</v>
      </c>
      <c r="J2075" s="701"/>
      <c r="K2075" s="635"/>
      <c r="L2075" s="1714" t="s">
        <v>446</v>
      </c>
      <c r="M2075" s="692">
        <f t="shared" si="1479"/>
        <v>7</v>
      </c>
      <c r="N2075" s="701">
        <f>(M2075-I2075)-S2075</f>
        <v>6</v>
      </c>
      <c r="O2075" s="692">
        <v>0.0</v>
      </c>
      <c r="P2075" s="701">
        <f>SUM(N2075,O2075)</f>
        <v>6</v>
      </c>
      <c r="Q2075" s="701"/>
      <c r="R2075" s="701"/>
      <c r="S2075" s="1595"/>
      <c r="T2075" s="1532"/>
      <c r="U2075" s="1532"/>
      <c r="V2075" s="1532"/>
      <c r="W2075" s="1532"/>
      <c r="X2075" s="1532"/>
      <c r="Y2075" s="1532"/>
      <c r="Z2075" s="1532"/>
      <c r="AA2075" s="1532"/>
      <c r="AB2075" s="1532"/>
    </row>
    <row r="2076">
      <c r="A2076" s="1714" t="s">
        <v>80</v>
      </c>
      <c r="B2076" s="692">
        <v>0.0</v>
      </c>
      <c r="C2076" s="692">
        <v>1.0</v>
      </c>
      <c r="D2076" s="692">
        <v>0.0</v>
      </c>
      <c r="E2076" s="692">
        <v>0.0</v>
      </c>
      <c r="F2076" s="692">
        <v>0.0</v>
      </c>
      <c r="G2076" s="690">
        <v>0.0</v>
      </c>
      <c r="H2076" s="690">
        <v>0.0</v>
      </c>
      <c r="I2076" s="693">
        <f t="shared" si="1468"/>
        <v>1</v>
      </c>
      <c r="J2076" s="701"/>
      <c r="K2076" s="635"/>
      <c r="L2076" s="1714" t="s">
        <v>80</v>
      </c>
      <c r="M2076" s="692">
        <f t="shared" si="1479"/>
        <v>25</v>
      </c>
      <c r="N2076" s="701">
        <f>(M2076-I2076)</f>
        <v>24</v>
      </c>
      <c r="O2076" s="692">
        <v>0.0</v>
      </c>
      <c r="P2076" s="701">
        <f>sum(N2076,O2076)</f>
        <v>24</v>
      </c>
      <c r="Q2076" s="701"/>
      <c r="R2076" s="701"/>
      <c r="S2076" s="1595"/>
      <c r="T2076" s="1532"/>
      <c r="U2076" s="1532"/>
      <c r="V2076" s="1532"/>
      <c r="W2076" s="1532"/>
      <c r="X2076" s="1532"/>
      <c r="Y2076" s="1532"/>
      <c r="Z2076" s="1532"/>
      <c r="AA2076" s="1532"/>
      <c r="AB2076" s="1532"/>
    </row>
    <row r="2077">
      <c r="A2077" s="1828" t="s">
        <v>762</v>
      </c>
      <c r="B2077" s="1760">
        <v>0.0</v>
      </c>
      <c r="C2077" s="1760">
        <v>0.0</v>
      </c>
      <c r="D2077" s="1760">
        <v>0.0</v>
      </c>
      <c r="E2077" s="1760">
        <v>0.0</v>
      </c>
      <c r="F2077" s="1760">
        <v>0.0</v>
      </c>
      <c r="G2077" s="1760">
        <v>0.0</v>
      </c>
      <c r="H2077" s="1760">
        <v>0.0</v>
      </c>
      <c r="I2077" s="1761">
        <f t="shared" si="1468"/>
        <v>0</v>
      </c>
      <c r="J2077" s="1762">
        <f>sum(I2077:I2080)</f>
        <v>0</v>
      </c>
      <c r="K2077" s="635"/>
      <c r="L2077" s="1828" t="s">
        <v>762</v>
      </c>
      <c r="M2077" s="1765">
        <v>0.0</v>
      </c>
      <c r="N2077" s="1762">
        <f>(M2077-I2077)-S2077</f>
        <v>0</v>
      </c>
      <c r="O2077" s="1765"/>
      <c r="P2077" s="1762">
        <f t="shared" ref="P2077:P2078" si="1482">SUM(N2077,O2077)</f>
        <v>0</v>
      </c>
      <c r="Q2077" s="1762"/>
      <c r="R2077" s="1762"/>
      <c r="S2077" s="1762"/>
      <c r="T2077" s="1532"/>
      <c r="U2077" s="1532"/>
      <c r="V2077" s="1532"/>
      <c r="W2077" s="1532"/>
      <c r="X2077" s="1532"/>
      <c r="Y2077" s="1532"/>
      <c r="Z2077" s="1532"/>
      <c r="AA2077" s="1532"/>
      <c r="AB2077" s="1532"/>
    </row>
    <row r="2078">
      <c r="A2078" s="1714" t="s">
        <v>77</v>
      </c>
      <c r="B2078" s="692">
        <v>0.0</v>
      </c>
      <c r="C2078" s="692">
        <v>0.0</v>
      </c>
      <c r="D2078" s="692">
        <v>0.0</v>
      </c>
      <c r="E2078" s="692">
        <v>0.0</v>
      </c>
      <c r="F2078" s="692">
        <v>0.0</v>
      </c>
      <c r="G2078" s="690">
        <v>0.0</v>
      </c>
      <c r="H2078" s="690">
        <v>0.0</v>
      </c>
      <c r="I2078" s="693">
        <f t="shared" si="1468"/>
        <v>0</v>
      </c>
      <c r="J2078" s="596">
        <f>(J2077/70)</f>
        <v>0</v>
      </c>
      <c r="K2078" s="635"/>
      <c r="L2078" s="1714" t="s">
        <v>77</v>
      </c>
      <c r="M2078" s="692">
        <v>0.0</v>
      </c>
      <c r="N2078" s="701">
        <f>(M2078-I2078-I2079)-S2078</f>
        <v>0</v>
      </c>
      <c r="O2078" s="692"/>
      <c r="P2078" s="701">
        <f t="shared" si="1482"/>
        <v>0</v>
      </c>
      <c r="Q2078" s="701"/>
      <c r="R2078" s="701"/>
      <c r="S2078" s="1595"/>
      <c r="T2078" s="1532"/>
      <c r="U2078" s="1532"/>
      <c r="V2078" s="1532"/>
      <c r="W2078" s="1532"/>
      <c r="X2078" s="1532"/>
      <c r="Y2078" s="1532"/>
      <c r="Z2078" s="1532"/>
      <c r="AA2078" s="1532"/>
      <c r="AB2078" s="1532"/>
    </row>
    <row r="2079">
      <c r="A2079" s="1714" t="s">
        <v>78</v>
      </c>
      <c r="B2079" s="692">
        <v>0.0</v>
      </c>
      <c r="C2079" s="692">
        <v>0.0</v>
      </c>
      <c r="D2079" s="692">
        <v>0.0</v>
      </c>
      <c r="E2079" s="692">
        <v>0.0</v>
      </c>
      <c r="F2079" s="692">
        <v>0.0</v>
      </c>
      <c r="G2079" s="690">
        <v>0.0</v>
      </c>
      <c r="H2079" s="690">
        <v>0.0</v>
      </c>
      <c r="I2079" s="693">
        <f t="shared" si="1468"/>
        <v>0</v>
      </c>
      <c r="J2079" s="701"/>
      <c r="K2079" s="635"/>
      <c r="L2079" s="1714" t="s">
        <v>78</v>
      </c>
      <c r="M2079" s="692" t="s">
        <v>79</v>
      </c>
      <c r="N2079" s="701" t="s">
        <v>79</v>
      </c>
      <c r="O2079" s="692"/>
      <c r="P2079" s="701" t="s">
        <v>79</v>
      </c>
      <c r="Q2079" s="701"/>
      <c r="R2079" s="701"/>
      <c r="S2079" s="1595"/>
      <c r="T2079" s="1532"/>
      <c r="U2079" s="1532"/>
      <c r="V2079" s="1532"/>
      <c r="W2079" s="1532"/>
      <c r="X2079" s="1532"/>
      <c r="Y2079" s="1532"/>
      <c r="Z2079" s="1532"/>
      <c r="AA2079" s="1532"/>
      <c r="AB2079" s="1532"/>
    </row>
    <row r="2080">
      <c r="A2080" s="1714" t="s">
        <v>446</v>
      </c>
      <c r="B2080" s="692">
        <v>0.0</v>
      </c>
      <c r="C2080" s="692">
        <v>0.0</v>
      </c>
      <c r="D2080" s="692">
        <v>0.0</v>
      </c>
      <c r="E2080" s="692">
        <v>0.0</v>
      </c>
      <c r="F2080" s="692">
        <v>0.0</v>
      </c>
      <c r="G2080" s="690">
        <v>0.0</v>
      </c>
      <c r="H2080" s="690">
        <v>0.0</v>
      </c>
      <c r="I2080" s="693">
        <f t="shared" si="1468"/>
        <v>0</v>
      </c>
      <c r="J2080" s="701"/>
      <c r="K2080" s="635"/>
      <c r="L2080" s="1714" t="s">
        <v>446</v>
      </c>
      <c r="M2080" s="692">
        <v>0.0</v>
      </c>
      <c r="N2080" s="701">
        <f>(M2080-I2080)-S2080</f>
        <v>0</v>
      </c>
      <c r="O2080" s="692"/>
      <c r="P2080" s="701">
        <f>SUM(N2080,O2080)</f>
        <v>0</v>
      </c>
      <c r="Q2080" s="701"/>
      <c r="R2080" s="701"/>
      <c r="S2080" s="1595"/>
      <c r="T2080" s="1532"/>
      <c r="U2080" s="1532"/>
      <c r="V2080" s="1532"/>
      <c r="W2080" s="1532"/>
      <c r="X2080" s="1532"/>
      <c r="Y2080" s="1532"/>
      <c r="Z2080" s="1532"/>
      <c r="AA2080" s="1532"/>
      <c r="AB2080" s="1532"/>
    </row>
    <row r="2081">
      <c r="A2081" s="1714" t="s">
        <v>80</v>
      </c>
      <c r="B2081" s="692">
        <v>0.0</v>
      </c>
      <c r="C2081" s="692">
        <v>0.0</v>
      </c>
      <c r="D2081" s="692">
        <v>0.0</v>
      </c>
      <c r="E2081" s="692">
        <v>0.0</v>
      </c>
      <c r="F2081" s="692">
        <v>0.0</v>
      </c>
      <c r="G2081" s="690">
        <v>0.0</v>
      </c>
      <c r="H2081" s="690">
        <v>0.0</v>
      </c>
      <c r="I2081" s="693">
        <f t="shared" si="1468"/>
        <v>0</v>
      </c>
      <c r="J2081" s="701"/>
      <c r="K2081" s="635"/>
      <c r="L2081" s="1714" t="s">
        <v>80</v>
      </c>
      <c r="M2081" s="692">
        <v>0.0</v>
      </c>
      <c r="N2081" s="701">
        <f>(M2081-I2081)</f>
        <v>0</v>
      </c>
      <c r="O2081" s="692"/>
      <c r="P2081" s="701">
        <f>sum(N2081,O2081)</f>
        <v>0</v>
      </c>
      <c r="Q2081" s="701"/>
      <c r="R2081" s="701"/>
      <c r="S2081" s="1595"/>
      <c r="T2081" s="1532"/>
      <c r="U2081" s="1532"/>
      <c r="V2081" s="1532"/>
      <c r="W2081" s="1532"/>
      <c r="X2081" s="1532"/>
      <c r="Y2081" s="1532"/>
      <c r="Z2081" s="1532"/>
      <c r="AA2081" s="1532"/>
      <c r="AB2081" s="1532"/>
    </row>
    <row r="2082">
      <c r="A2082" s="1827" t="s">
        <v>822</v>
      </c>
      <c r="B2082" s="1758">
        <f t="shared" ref="B2082:H2082" si="1483">SUM(B2083:B2086,B2088:B2090,B2093:B2096)</f>
        <v>0</v>
      </c>
      <c r="C2082" s="1758">
        <f t="shared" si="1483"/>
        <v>0</v>
      </c>
      <c r="D2082" s="1758">
        <f t="shared" si="1483"/>
        <v>0</v>
      </c>
      <c r="E2082" s="1758">
        <f t="shared" si="1483"/>
        <v>0</v>
      </c>
      <c r="F2082" s="1758">
        <f t="shared" si="1483"/>
        <v>0</v>
      </c>
      <c r="G2082" s="1758">
        <f t="shared" si="1483"/>
        <v>0</v>
      </c>
      <c r="H2082" s="1758">
        <f t="shared" si="1483"/>
        <v>0</v>
      </c>
      <c r="I2082" s="1758">
        <f t="shared" si="1468"/>
        <v>0</v>
      </c>
      <c r="J2082" s="1749"/>
      <c r="K2082" s="635"/>
      <c r="L2082" s="1827" t="s">
        <v>822</v>
      </c>
      <c r="M2082" s="1748"/>
      <c r="N2082" s="1748"/>
      <c r="O2082" s="1749"/>
      <c r="P2082" s="1748"/>
      <c r="Q2082" s="1748"/>
      <c r="R2082" s="1748"/>
      <c r="S2082" s="1748"/>
      <c r="T2082" s="1532"/>
      <c r="U2082" s="1532"/>
      <c r="V2082" s="1532"/>
      <c r="W2082" s="1532"/>
      <c r="X2082" s="1532"/>
      <c r="Y2082" s="1532"/>
      <c r="Z2082" s="1532"/>
      <c r="AA2082" s="1532"/>
      <c r="AB2082" s="1532"/>
    </row>
    <row r="2083">
      <c r="A2083" s="1817" t="s">
        <v>888</v>
      </c>
      <c r="B2083" s="1765">
        <v>0.0</v>
      </c>
      <c r="C2083" s="1765">
        <v>0.0</v>
      </c>
      <c r="D2083" s="1765">
        <v>0.0</v>
      </c>
      <c r="E2083" s="1765">
        <v>0.0</v>
      </c>
      <c r="F2083" s="1765">
        <v>0.0</v>
      </c>
      <c r="G2083" s="1760">
        <v>0.0</v>
      </c>
      <c r="H2083" s="1760">
        <v>0.0</v>
      </c>
      <c r="I2083" s="1761">
        <f t="shared" si="1468"/>
        <v>0</v>
      </c>
      <c r="J2083" s="1762">
        <f>sum(I2083:I2086)</f>
        <v>0</v>
      </c>
      <c r="K2083" s="635"/>
      <c r="L2083" s="1817" t="s">
        <v>889</v>
      </c>
      <c r="M2083" s="1765">
        <v>0.0</v>
      </c>
      <c r="N2083" s="1762">
        <f>(M2083-I2083)-S2083</f>
        <v>0</v>
      </c>
      <c r="O2083" s="1765">
        <v>25.0</v>
      </c>
      <c r="P2083" s="1762">
        <f t="shared" ref="P2083:P2084" si="1484">SUM(N2083,O2083)</f>
        <v>25</v>
      </c>
      <c r="Q2083" s="1762"/>
      <c r="R2083" s="1762"/>
      <c r="S2083" s="1762"/>
      <c r="T2083" s="1532"/>
      <c r="U2083" s="1532"/>
      <c r="V2083" s="1532"/>
      <c r="W2083" s="1532"/>
      <c r="X2083" s="1532"/>
      <c r="Y2083" s="1532"/>
      <c r="Z2083" s="1532"/>
      <c r="AA2083" s="1532"/>
      <c r="AB2083" s="1532"/>
    </row>
    <row r="2084">
      <c r="A2084" s="1714" t="s">
        <v>77</v>
      </c>
      <c r="B2084" s="692">
        <v>0.0</v>
      </c>
      <c r="C2084" s="692">
        <v>0.0</v>
      </c>
      <c r="D2084" s="692">
        <v>0.0</v>
      </c>
      <c r="E2084" s="692">
        <v>0.0</v>
      </c>
      <c r="F2084" s="692">
        <v>0.0</v>
      </c>
      <c r="G2084" s="692">
        <v>0.0</v>
      </c>
      <c r="H2084" s="690">
        <v>0.0</v>
      </c>
      <c r="I2084" s="693">
        <f t="shared" si="1468"/>
        <v>0</v>
      </c>
      <c r="J2084" s="596">
        <f>(J2083/70)</f>
        <v>0</v>
      </c>
      <c r="K2084" s="635"/>
      <c r="L2084" s="1714" t="s">
        <v>77</v>
      </c>
      <c r="M2084" s="692">
        <v>0.0</v>
      </c>
      <c r="N2084" s="701">
        <f>(M2084-I2084-I2085)-S2084</f>
        <v>0</v>
      </c>
      <c r="O2084" s="692">
        <v>5.0</v>
      </c>
      <c r="P2084" s="701">
        <f t="shared" si="1484"/>
        <v>5</v>
      </c>
      <c r="Q2084" s="701"/>
      <c r="R2084" s="701"/>
      <c r="S2084" s="1595"/>
      <c r="T2084" s="1532"/>
      <c r="U2084" s="1532"/>
      <c r="V2084" s="1532"/>
      <c r="W2084" s="1532"/>
      <c r="X2084" s="1532"/>
      <c r="Y2084" s="1532"/>
      <c r="Z2084" s="1532"/>
      <c r="AA2084" s="1532"/>
      <c r="AB2084" s="1532"/>
    </row>
    <row r="2085">
      <c r="A2085" s="1714" t="s">
        <v>78</v>
      </c>
      <c r="B2085" s="692">
        <v>0.0</v>
      </c>
      <c r="C2085" s="692">
        <v>0.0</v>
      </c>
      <c r="D2085" s="692">
        <v>0.0</v>
      </c>
      <c r="E2085" s="692">
        <v>0.0</v>
      </c>
      <c r="F2085" s="692">
        <v>0.0</v>
      </c>
      <c r="G2085" s="692">
        <v>0.0</v>
      </c>
      <c r="H2085" s="690">
        <v>0.0</v>
      </c>
      <c r="I2085" s="693">
        <f t="shared" si="1468"/>
        <v>0</v>
      </c>
      <c r="J2085" s="701"/>
      <c r="K2085" s="635"/>
      <c r="L2085" s="1714" t="s">
        <v>78</v>
      </c>
      <c r="M2085" s="692" t="s">
        <v>79</v>
      </c>
      <c r="N2085" s="701" t="s">
        <v>79</v>
      </c>
      <c r="O2085" s="692" t="s">
        <v>79</v>
      </c>
      <c r="P2085" s="701" t="s">
        <v>79</v>
      </c>
      <c r="Q2085" s="701"/>
      <c r="R2085" s="701"/>
      <c r="S2085" s="1595"/>
      <c r="T2085" s="1532"/>
      <c r="U2085" s="1532"/>
      <c r="V2085" s="1532"/>
      <c r="W2085" s="1532"/>
      <c r="X2085" s="1532"/>
      <c r="Y2085" s="1532"/>
      <c r="Z2085" s="1532"/>
      <c r="AA2085" s="1532"/>
      <c r="AB2085" s="1532"/>
    </row>
    <row r="2086">
      <c r="A2086" s="1714" t="s">
        <v>446</v>
      </c>
      <c r="B2086" s="692">
        <v>0.0</v>
      </c>
      <c r="C2086" s="692">
        <v>0.0</v>
      </c>
      <c r="D2086" s="692">
        <v>0.0</v>
      </c>
      <c r="E2086" s="692">
        <v>0.0</v>
      </c>
      <c r="F2086" s="692">
        <v>0.0</v>
      </c>
      <c r="G2086" s="692">
        <v>0.0</v>
      </c>
      <c r="H2086" s="690">
        <v>0.0</v>
      </c>
      <c r="I2086" s="693">
        <f t="shared" si="1468"/>
        <v>0</v>
      </c>
      <c r="J2086" s="701"/>
      <c r="K2086" s="635"/>
      <c r="L2086" s="1714" t="s">
        <v>446</v>
      </c>
      <c r="M2086" s="692">
        <v>0.0</v>
      </c>
      <c r="N2086" s="701">
        <f>(M2086-I2086)-S2086</f>
        <v>0</v>
      </c>
      <c r="O2086" s="692">
        <v>5.0</v>
      </c>
      <c r="P2086" s="701">
        <f>SUM(N2086,O2086)</f>
        <v>5</v>
      </c>
      <c r="Q2086" s="701"/>
      <c r="R2086" s="1595"/>
      <c r="S2086" s="1595"/>
      <c r="T2086" s="1532"/>
      <c r="U2086" s="1532"/>
      <c r="V2086" s="1532"/>
      <c r="W2086" s="1532"/>
      <c r="X2086" s="1532"/>
      <c r="Y2086" s="1532"/>
      <c r="Z2086" s="1532"/>
      <c r="AA2086" s="1532"/>
      <c r="AB2086" s="1532"/>
    </row>
    <row r="2087">
      <c r="A2087" s="1714" t="s">
        <v>80</v>
      </c>
      <c r="B2087" s="692">
        <v>0.0</v>
      </c>
      <c r="C2087" s="692">
        <v>0.0</v>
      </c>
      <c r="D2087" s="692">
        <v>0.0</v>
      </c>
      <c r="E2087" s="692">
        <v>0.0</v>
      </c>
      <c r="F2087" s="692">
        <v>0.0</v>
      </c>
      <c r="G2087" s="692">
        <v>0.0</v>
      </c>
      <c r="H2087" s="690">
        <v>0.0</v>
      </c>
      <c r="I2087" s="693">
        <f t="shared" si="1468"/>
        <v>0</v>
      </c>
      <c r="J2087" s="701"/>
      <c r="K2087" s="635"/>
      <c r="L2087" s="1714" t="s">
        <v>80</v>
      </c>
      <c r="M2087" s="692">
        <v>0.0</v>
      </c>
      <c r="N2087" s="701">
        <f>(M2087-I2087)</f>
        <v>0</v>
      </c>
      <c r="O2087" s="692">
        <v>20.0</v>
      </c>
      <c r="P2087" s="701">
        <f>sum(N2087,O2087)</f>
        <v>20</v>
      </c>
      <c r="Q2087" s="701"/>
      <c r="R2087" s="1595"/>
      <c r="S2087" s="1595"/>
      <c r="T2087" s="1532"/>
      <c r="U2087" s="1532"/>
      <c r="V2087" s="1532"/>
      <c r="W2087" s="1532"/>
      <c r="X2087" s="1532"/>
      <c r="Y2087" s="1532"/>
      <c r="Z2087" s="1532"/>
      <c r="AA2087" s="1532"/>
      <c r="AB2087" s="1532"/>
    </row>
    <row r="2088">
      <c r="A2088" s="1817" t="s">
        <v>889</v>
      </c>
      <c r="B2088" s="1765">
        <v>0.0</v>
      </c>
      <c r="C2088" s="1765">
        <v>0.0</v>
      </c>
      <c r="D2088" s="1765">
        <v>0.0</v>
      </c>
      <c r="E2088" s="1765">
        <v>0.0</v>
      </c>
      <c r="F2088" s="1765">
        <v>0.0</v>
      </c>
      <c r="G2088" s="1760">
        <v>0.0</v>
      </c>
      <c r="H2088" s="1760">
        <v>0.0</v>
      </c>
      <c r="I2088" s="1761">
        <f t="shared" si="1468"/>
        <v>0</v>
      </c>
      <c r="J2088" s="1762">
        <f>sum(I2088:I2091)</f>
        <v>0</v>
      </c>
      <c r="K2088" s="635"/>
      <c r="L2088" s="1817" t="s">
        <v>888</v>
      </c>
      <c r="M2088" s="1765">
        <v>0.0</v>
      </c>
      <c r="N2088" s="1762">
        <f>(M2088-I2088)-S2088</f>
        <v>0</v>
      </c>
      <c r="O2088" s="1765">
        <v>25.0</v>
      </c>
      <c r="P2088" s="1762">
        <f t="shared" ref="P2088:P2089" si="1485">SUM(N2088,O2088)</f>
        <v>25</v>
      </c>
      <c r="Q2088" s="1762"/>
      <c r="R2088" s="1762"/>
      <c r="S2088" s="1762"/>
      <c r="T2088" s="1532"/>
      <c r="U2088" s="1532"/>
      <c r="V2088" s="1532"/>
      <c r="W2088" s="1532"/>
      <c r="X2088" s="1532"/>
      <c r="Y2088" s="1532"/>
      <c r="Z2088" s="1532"/>
      <c r="AA2088" s="1532"/>
      <c r="AB2088" s="1532"/>
    </row>
    <row r="2089">
      <c r="A2089" s="1714" t="s">
        <v>77</v>
      </c>
      <c r="B2089" s="692">
        <v>0.0</v>
      </c>
      <c r="C2089" s="692">
        <v>0.0</v>
      </c>
      <c r="D2089" s="692">
        <v>0.0</v>
      </c>
      <c r="E2089" s="692">
        <v>0.0</v>
      </c>
      <c r="F2089" s="692">
        <v>0.0</v>
      </c>
      <c r="G2089" s="692">
        <v>0.0</v>
      </c>
      <c r="H2089" s="690">
        <v>0.0</v>
      </c>
      <c r="I2089" s="693">
        <f t="shared" si="1468"/>
        <v>0</v>
      </c>
      <c r="J2089" s="596">
        <f>(J2088/70)</f>
        <v>0</v>
      </c>
      <c r="K2089" s="635"/>
      <c r="L2089" s="1714" t="s">
        <v>77</v>
      </c>
      <c r="M2089" s="692">
        <v>0.0</v>
      </c>
      <c r="N2089" s="701">
        <f>(M2089-I2089-I2090)-S2089</f>
        <v>0</v>
      </c>
      <c r="O2089" s="692">
        <v>5.0</v>
      </c>
      <c r="P2089" s="701">
        <f t="shared" si="1485"/>
        <v>5</v>
      </c>
      <c r="Q2089" s="701"/>
      <c r="R2089" s="701"/>
      <c r="S2089" s="1595"/>
      <c r="T2089" s="1532"/>
      <c r="U2089" s="1532"/>
      <c r="V2089" s="1532"/>
      <c r="W2089" s="1532"/>
      <c r="X2089" s="1532"/>
      <c r="Y2089" s="1532"/>
      <c r="Z2089" s="1532"/>
      <c r="AA2089" s="1532"/>
      <c r="AB2089" s="1532"/>
    </row>
    <row r="2090">
      <c r="A2090" s="1714" t="s">
        <v>78</v>
      </c>
      <c r="B2090" s="692">
        <v>0.0</v>
      </c>
      <c r="C2090" s="692">
        <v>0.0</v>
      </c>
      <c r="D2090" s="692">
        <v>0.0</v>
      </c>
      <c r="E2090" s="692">
        <v>0.0</v>
      </c>
      <c r="F2090" s="692">
        <v>0.0</v>
      </c>
      <c r="G2090" s="692">
        <v>0.0</v>
      </c>
      <c r="H2090" s="690">
        <v>0.0</v>
      </c>
      <c r="I2090" s="693">
        <f t="shared" si="1468"/>
        <v>0</v>
      </c>
      <c r="J2090" s="701"/>
      <c r="K2090" s="635"/>
      <c r="L2090" s="1714" t="s">
        <v>78</v>
      </c>
      <c r="M2090" s="692" t="s">
        <v>79</v>
      </c>
      <c r="N2090" s="701" t="s">
        <v>79</v>
      </c>
      <c r="O2090" s="692" t="s">
        <v>79</v>
      </c>
      <c r="P2090" s="701" t="s">
        <v>79</v>
      </c>
      <c r="Q2090" s="701"/>
      <c r="R2090" s="701"/>
      <c r="S2090" s="1595"/>
      <c r="T2090" s="1532"/>
      <c r="U2090" s="1532"/>
      <c r="V2090" s="1532"/>
      <c r="W2090" s="1532"/>
      <c r="X2090" s="1532"/>
      <c r="Y2090" s="1532"/>
      <c r="Z2090" s="1532"/>
      <c r="AA2090" s="1532"/>
      <c r="AB2090" s="1532"/>
    </row>
    <row r="2091">
      <c r="A2091" s="1714" t="s">
        <v>446</v>
      </c>
      <c r="B2091" s="692">
        <v>0.0</v>
      </c>
      <c r="C2091" s="692">
        <v>0.0</v>
      </c>
      <c r="D2091" s="692">
        <v>0.0</v>
      </c>
      <c r="E2091" s="692">
        <v>0.0</v>
      </c>
      <c r="F2091" s="692">
        <v>0.0</v>
      </c>
      <c r="G2091" s="692">
        <v>0.0</v>
      </c>
      <c r="H2091" s="690">
        <v>0.0</v>
      </c>
      <c r="I2091" s="693">
        <f t="shared" si="1468"/>
        <v>0</v>
      </c>
      <c r="J2091" s="701"/>
      <c r="K2091" s="635"/>
      <c r="L2091" s="1714" t="s">
        <v>446</v>
      </c>
      <c r="M2091" s="692">
        <v>0.0</v>
      </c>
      <c r="N2091" s="701">
        <f>(M2091-I2091)-S2091</f>
        <v>0</v>
      </c>
      <c r="O2091" s="692">
        <v>5.0</v>
      </c>
      <c r="P2091" s="701">
        <f>SUM(N2091,O2091)</f>
        <v>5</v>
      </c>
      <c r="Q2091" s="701"/>
      <c r="R2091" s="1595"/>
      <c r="S2091" s="1595"/>
      <c r="T2091" s="1532"/>
      <c r="U2091" s="1532"/>
      <c r="V2091" s="1532"/>
      <c r="W2091" s="1532"/>
      <c r="X2091" s="1532"/>
      <c r="Y2091" s="1532"/>
      <c r="Z2091" s="1532"/>
      <c r="AA2091" s="1532"/>
      <c r="AB2091" s="1532"/>
    </row>
    <row r="2092">
      <c r="A2092" s="1714" t="s">
        <v>80</v>
      </c>
      <c r="B2092" s="692">
        <v>0.0</v>
      </c>
      <c r="C2092" s="692">
        <v>0.0</v>
      </c>
      <c r="D2092" s="692">
        <v>0.0</v>
      </c>
      <c r="E2092" s="692">
        <v>0.0</v>
      </c>
      <c r="F2092" s="692">
        <v>0.0</v>
      </c>
      <c r="G2092" s="692">
        <v>0.0</v>
      </c>
      <c r="H2092" s="690">
        <v>0.0</v>
      </c>
      <c r="I2092" s="693">
        <f t="shared" si="1468"/>
        <v>0</v>
      </c>
      <c r="J2092" s="701"/>
      <c r="K2092" s="635"/>
      <c r="L2092" s="1714" t="s">
        <v>80</v>
      </c>
      <c r="M2092" s="692">
        <v>0.0</v>
      </c>
      <c r="N2092" s="701">
        <f>(M2092-I2092)</f>
        <v>0</v>
      </c>
      <c r="O2092" s="692">
        <v>20.0</v>
      </c>
      <c r="P2092" s="701">
        <f>sum(N2092,O2092)</f>
        <v>20</v>
      </c>
      <c r="Q2092" s="701"/>
      <c r="R2092" s="1595"/>
      <c r="S2092" s="1595"/>
      <c r="T2092" s="1532"/>
      <c r="U2092" s="1532"/>
      <c r="V2092" s="1532"/>
      <c r="W2092" s="1532"/>
      <c r="X2092" s="1532"/>
      <c r="Y2092" s="1532"/>
      <c r="Z2092" s="1532"/>
      <c r="AA2092" s="1532"/>
      <c r="AB2092" s="1532"/>
    </row>
    <row r="2093">
      <c r="A2093" s="1817" t="s">
        <v>890</v>
      </c>
      <c r="B2093" s="1765">
        <v>0.0</v>
      </c>
      <c r="C2093" s="1765">
        <v>0.0</v>
      </c>
      <c r="D2093" s="1765">
        <v>0.0</v>
      </c>
      <c r="E2093" s="1765">
        <v>0.0</v>
      </c>
      <c r="F2093" s="1765">
        <v>0.0</v>
      </c>
      <c r="G2093" s="1760">
        <v>0.0</v>
      </c>
      <c r="H2093" s="1760">
        <v>0.0</v>
      </c>
      <c r="I2093" s="1761">
        <f t="shared" si="1468"/>
        <v>0</v>
      </c>
      <c r="J2093" s="1762">
        <f>sum(I2093:I2096)</f>
        <v>0</v>
      </c>
      <c r="K2093" s="635"/>
      <c r="L2093" s="1817" t="s">
        <v>890</v>
      </c>
      <c r="M2093" s="1765">
        <v>0.0</v>
      </c>
      <c r="N2093" s="1762">
        <f>(M2093-I2093)-S2093</f>
        <v>0</v>
      </c>
      <c r="O2093" s="1765">
        <v>25.0</v>
      </c>
      <c r="P2093" s="1762">
        <f t="shared" ref="P2093:P2094" si="1486">SUM(N2093,O2093)</f>
        <v>25</v>
      </c>
      <c r="Q2093" s="1762"/>
      <c r="R2093" s="1762"/>
      <c r="S2093" s="1762"/>
      <c r="T2093" s="1532"/>
      <c r="U2093" s="1532"/>
      <c r="V2093" s="1532"/>
      <c r="W2093" s="1532"/>
      <c r="X2093" s="1532"/>
      <c r="Y2093" s="1532"/>
      <c r="Z2093" s="1532"/>
      <c r="AA2093" s="1532"/>
      <c r="AB2093" s="1532"/>
    </row>
    <row r="2094">
      <c r="A2094" s="1714" t="s">
        <v>77</v>
      </c>
      <c r="B2094" s="692">
        <v>0.0</v>
      </c>
      <c r="C2094" s="692">
        <v>0.0</v>
      </c>
      <c r="D2094" s="692">
        <v>0.0</v>
      </c>
      <c r="E2094" s="692">
        <v>0.0</v>
      </c>
      <c r="F2094" s="692">
        <v>0.0</v>
      </c>
      <c r="G2094" s="692">
        <v>0.0</v>
      </c>
      <c r="H2094" s="690">
        <v>0.0</v>
      </c>
      <c r="I2094" s="693">
        <f t="shared" si="1468"/>
        <v>0</v>
      </c>
      <c r="J2094" s="596">
        <f>(J2093/70)</f>
        <v>0</v>
      </c>
      <c r="K2094" s="635"/>
      <c r="L2094" s="1714" t="s">
        <v>77</v>
      </c>
      <c r="M2094" s="692">
        <v>0.0</v>
      </c>
      <c r="N2094" s="701">
        <f>(M2094-I2094-I2095)-S2094</f>
        <v>0</v>
      </c>
      <c r="O2094" s="692">
        <v>5.0</v>
      </c>
      <c r="P2094" s="701">
        <f t="shared" si="1486"/>
        <v>5</v>
      </c>
      <c r="Q2094" s="701"/>
      <c r="R2094" s="701"/>
      <c r="S2094" s="1595"/>
      <c r="T2094" s="1532"/>
      <c r="U2094" s="1532"/>
      <c r="V2094" s="1532"/>
      <c r="W2094" s="1532"/>
      <c r="X2094" s="1532"/>
      <c r="Y2094" s="1532"/>
      <c r="Z2094" s="1532"/>
      <c r="AA2094" s="1532"/>
      <c r="AB2094" s="1532"/>
    </row>
    <row r="2095">
      <c r="A2095" s="1714" t="s">
        <v>78</v>
      </c>
      <c r="B2095" s="692">
        <v>0.0</v>
      </c>
      <c r="C2095" s="692">
        <v>0.0</v>
      </c>
      <c r="D2095" s="692">
        <v>0.0</v>
      </c>
      <c r="E2095" s="692">
        <v>0.0</v>
      </c>
      <c r="F2095" s="692">
        <v>0.0</v>
      </c>
      <c r="G2095" s="692">
        <v>0.0</v>
      </c>
      <c r="H2095" s="690">
        <v>0.0</v>
      </c>
      <c r="I2095" s="693">
        <f t="shared" si="1468"/>
        <v>0</v>
      </c>
      <c r="J2095" s="701"/>
      <c r="K2095" s="635"/>
      <c r="L2095" s="1714" t="s">
        <v>78</v>
      </c>
      <c r="M2095" s="692" t="s">
        <v>79</v>
      </c>
      <c r="N2095" s="701" t="s">
        <v>79</v>
      </c>
      <c r="O2095" s="692" t="s">
        <v>79</v>
      </c>
      <c r="P2095" s="701" t="s">
        <v>79</v>
      </c>
      <c r="Q2095" s="701"/>
      <c r="R2095" s="701"/>
      <c r="S2095" s="1595"/>
      <c r="T2095" s="1532"/>
      <c r="U2095" s="1532"/>
      <c r="V2095" s="1532"/>
      <c r="W2095" s="1532"/>
      <c r="X2095" s="1532"/>
      <c r="Y2095" s="1532"/>
      <c r="Z2095" s="1532"/>
      <c r="AA2095" s="1532"/>
      <c r="AB2095" s="1532"/>
    </row>
    <row r="2096">
      <c r="A2096" s="1714" t="s">
        <v>446</v>
      </c>
      <c r="B2096" s="692">
        <v>0.0</v>
      </c>
      <c r="C2096" s="692">
        <v>0.0</v>
      </c>
      <c r="D2096" s="692">
        <v>0.0</v>
      </c>
      <c r="E2096" s="692">
        <v>0.0</v>
      </c>
      <c r="F2096" s="692">
        <v>0.0</v>
      </c>
      <c r="G2096" s="692">
        <v>0.0</v>
      </c>
      <c r="H2096" s="690">
        <v>0.0</v>
      </c>
      <c r="I2096" s="693">
        <f t="shared" si="1468"/>
        <v>0</v>
      </c>
      <c r="J2096" s="701"/>
      <c r="K2096" s="635"/>
      <c r="L2096" s="1714" t="s">
        <v>446</v>
      </c>
      <c r="M2096" s="692">
        <v>0.0</v>
      </c>
      <c r="N2096" s="701">
        <f>(M2096-I2096)-S2096</f>
        <v>0</v>
      </c>
      <c r="O2096" s="692">
        <v>5.0</v>
      </c>
      <c r="P2096" s="701">
        <f>SUM(N2096,O2096)</f>
        <v>5</v>
      </c>
      <c r="Q2096" s="701"/>
      <c r="R2096" s="1595"/>
      <c r="S2096" s="1595"/>
      <c r="T2096" s="1532"/>
      <c r="U2096" s="1532"/>
      <c r="V2096" s="1532"/>
      <c r="W2096" s="1532"/>
      <c r="X2096" s="1532"/>
      <c r="Y2096" s="1532"/>
      <c r="Z2096" s="1532"/>
      <c r="AA2096" s="1532"/>
      <c r="AB2096" s="1532"/>
    </row>
    <row r="2097">
      <c r="A2097" s="1714" t="s">
        <v>80</v>
      </c>
      <c r="B2097" s="692">
        <v>0.0</v>
      </c>
      <c r="C2097" s="692">
        <v>0.0</v>
      </c>
      <c r="D2097" s="692">
        <v>0.0</v>
      </c>
      <c r="E2097" s="692">
        <v>0.0</v>
      </c>
      <c r="F2097" s="692">
        <v>0.0</v>
      </c>
      <c r="G2097" s="692">
        <v>0.0</v>
      </c>
      <c r="H2097" s="690">
        <v>0.0</v>
      </c>
      <c r="I2097" s="693">
        <f t="shared" si="1468"/>
        <v>0</v>
      </c>
      <c r="J2097" s="701"/>
      <c r="K2097" s="635"/>
      <c r="L2097" s="1714" t="s">
        <v>80</v>
      </c>
      <c r="M2097" s="692">
        <v>0.0</v>
      </c>
      <c r="N2097" s="701">
        <f>(M2097-I2097)</f>
        <v>0</v>
      </c>
      <c r="O2097" s="692">
        <v>20.0</v>
      </c>
      <c r="P2097" s="701">
        <f>sum(N2097,O2097)</f>
        <v>20</v>
      </c>
      <c r="Q2097" s="701"/>
      <c r="R2097" s="1595"/>
      <c r="S2097" s="1595"/>
      <c r="T2097" s="1532"/>
      <c r="U2097" s="1532"/>
      <c r="V2097" s="1532"/>
      <c r="W2097" s="1532"/>
      <c r="X2097" s="1532"/>
      <c r="Y2097" s="1532"/>
      <c r="Z2097" s="1532"/>
      <c r="AA2097" s="1532"/>
      <c r="AB2097" s="1532"/>
    </row>
    <row r="2098">
      <c r="A2098" s="1827" t="s">
        <v>823</v>
      </c>
      <c r="B2098" s="1758">
        <f t="shared" ref="B2098:H2098" si="1487">SUM(B2099:B2102,B2104:B2106,B2109:B2112)</f>
        <v>0</v>
      </c>
      <c r="C2098" s="1758">
        <f t="shared" si="1487"/>
        <v>0</v>
      </c>
      <c r="D2098" s="1758">
        <f t="shared" si="1487"/>
        <v>0</v>
      </c>
      <c r="E2098" s="1758">
        <f t="shared" si="1487"/>
        <v>0</v>
      </c>
      <c r="F2098" s="1758">
        <f t="shared" si="1487"/>
        <v>0</v>
      </c>
      <c r="G2098" s="1758">
        <f t="shared" si="1487"/>
        <v>0</v>
      </c>
      <c r="H2098" s="1758">
        <f t="shared" si="1487"/>
        <v>0</v>
      </c>
      <c r="I2098" s="1758">
        <f t="shared" si="1468"/>
        <v>0</v>
      </c>
      <c r="J2098" s="1749"/>
      <c r="K2098" s="635"/>
      <c r="L2098" s="1827" t="s">
        <v>823</v>
      </c>
      <c r="M2098" s="1748"/>
      <c r="N2098" s="1748"/>
      <c r="O2098" s="1749"/>
      <c r="P2098" s="1748"/>
      <c r="Q2098" s="1748"/>
      <c r="R2098" s="1748"/>
      <c r="S2098" s="1748"/>
      <c r="T2098" s="1532"/>
      <c r="U2098" s="1532"/>
      <c r="V2098" s="1532"/>
      <c r="W2098" s="1532"/>
      <c r="X2098" s="1532"/>
      <c r="Y2098" s="1532"/>
      <c r="Z2098" s="1532"/>
      <c r="AA2098" s="1532"/>
      <c r="AB2098" s="1532"/>
    </row>
    <row r="2099">
      <c r="A2099" s="1817" t="s">
        <v>764</v>
      </c>
      <c r="B2099" s="1760">
        <v>0.0</v>
      </c>
      <c r="C2099" s="1760">
        <v>0.0</v>
      </c>
      <c r="D2099" s="1760">
        <v>0.0</v>
      </c>
      <c r="E2099" s="1760">
        <v>0.0</v>
      </c>
      <c r="F2099" s="1760">
        <v>0.0</v>
      </c>
      <c r="G2099" s="1760">
        <v>0.0</v>
      </c>
      <c r="H2099" s="1760">
        <v>0.0</v>
      </c>
      <c r="I2099" s="1761">
        <f t="shared" si="1468"/>
        <v>0</v>
      </c>
      <c r="J2099" s="1762">
        <f>sum(I2099:I2102)</f>
        <v>0</v>
      </c>
      <c r="K2099" s="635"/>
      <c r="L2099" s="1828" t="s">
        <v>764</v>
      </c>
      <c r="M2099" s="1765">
        <v>0.0</v>
      </c>
      <c r="N2099" s="1762">
        <f>(M2099-I2099)-S2099</f>
        <v>0</v>
      </c>
      <c r="O2099" s="1765"/>
      <c r="P2099" s="1762">
        <f t="shared" ref="P2099:P2100" si="1488">SUM(N2099,O2099)</f>
        <v>0</v>
      </c>
      <c r="Q2099" s="1762"/>
      <c r="R2099" s="1762"/>
      <c r="S2099" s="1762"/>
      <c r="T2099" s="1532"/>
      <c r="U2099" s="1532"/>
      <c r="V2099" s="1532"/>
      <c r="W2099" s="1532"/>
      <c r="X2099" s="1532"/>
      <c r="Y2099" s="1532"/>
      <c r="Z2099" s="1532"/>
      <c r="AA2099" s="1532"/>
      <c r="AB2099" s="1532"/>
    </row>
    <row r="2100">
      <c r="A2100" s="1714" t="s">
        <v>77</v>
      </c>
      <c r="B2100" s="692">
        <v>0.0</v>
      </c>
      <c r="C2100" s="692">
        <v>0.0</v>
      </c>
      <c r="D2100" s="692">
        <v>0.0</v>
      </c>
      <c r="E2100" s="692">
        <v>0.0</v>
      </c>
      <c r="F2100" s="692">
        <v>0.0</v>
      </c>
      <c r="G2100" s="690">
        <v>0.0</v>
      </c>
      <c r="H2100" s="690">
        <v>0.0</v>
      </c>
      <c r="I2100" s="693">
        <f t="shared" si="1468"/>
        <v>0</v>
      </c>
      <c r="J2100" s="596">
        <f>(J2099/70)</f>
        <v>0</v>
      </c>
      <c r="K2100" s="635"/>
      <c r="L2100" s="1714" t="s">
        <v>77</v>
      </c>
      <c r="M2100" s="692">
        <v>0.0</v>
      </c>
      <c r="N2100" s="701">
        <f>(M2100-I2100-I2101)-S2100</f>
        <v>0</v>
      </c>
      <c r="O2100" s="692"/>
      <c r="P2100" s="701">
        <f t="shared" si="1488"/>
        <v>0</v>
      </c>
      <c r="Q2100" s="701"/>
      <c r="R2100" s="701"/>
      <c r="S2100" s="1595"/>
      <c r="T2100" s="1532"/>
      <c r="U2100" s="1532"/>
      <c r="V2100" s="1532"/>
      <c r="W2100" s="1532"/>
      <c r="X2100" s="1532"/>
      <c r="Y2100" s="1532"/>
      <c r="Z2100" s="1532"/>
      <c r="AA2100" s="1532"/>
      <c r="AB2100" s="1532"/>
    </row>
    <row r="2101">
      <c r="A2101" s="1714" t="s">
        <v>78</v>
      </c>
      <c r="B2101" s="692">
        <v>0.0</v>
      </c>
      <c r="C2101" s="692">
        <v>0.0</v>
      </c>
      <c r="D2101" s="692">
        <v>0.0</v>
      </c>
      <c r="E2101" s="692">
        <v>0.0</v>
      </c>
      <c r="F2101" s="692">
        <v>0.0</v>
      </c>
      <c r="G2101" s="690">
        <v>0.0</v>
      </c>
      <c r="H2101" s="690">
        <v>0.0</v>
      </c>
      <c r="I2101" s="693">
        <f t="shared" si="1468"/>
        <v>0</v>
      </c>
      <c r="J2101" s="701"/>
      <c r="K2101" s="635"/>
      <c r="L2101" s="1714" t="s">
        <v>78</v>
      </c>
      <c r="M2101" s="692" t="s">
        <v>79</v>
      </c>
      <c r="N2101" s="701" t="s">
        <v>79</v>
      </c>
      <c r="O2101" s="692"/>
      <c r="P2101" s="701" t="s">
        <v>79</v>
      </c>
      <c r="Q2101" s="701"/>
      <c r="R2101" s="701"/>
      <c r="S2101" s="1595"/>
      <c r="T2101" s="1532"/>
      <c r="U2101" s="1532"/>
      <c r="V2101" s="1532"/>
      <c r="W2101" s="1532"/>
      <c r="X2101" s="1532"/>
      <c r="Y2101" s="1532"/>
      <c r="Z2101" s="1532"/>
      <c r="AA2101" s="1532"/>
      <c r="AB2101" s="1532"/>
    </row>
    <row r="2102">
      <c r="A2102" s="1714" t="s">
        <v>446</v>
      </c>
      <c r="B2102" s="692">
        <v>0.0</v>
      </c>
      <c r="C2102" s="692">
        <v>0.0</v>
      </c>
      <c r="D2102" s="692">
        <v>0.0</v>
      </c>
      <c r="E2102" s="692">
        <v>0.0</v>
      </c>
      <c r="F2102" s="692">
        <v>0.0</v>
      </c>
      <c r="G2102" s="690">
        <v>0.0</v>
      </c>
      <c r="H2102" s="690">
        <v>0.0</v>
      </c>
      <c r="I2102" s="693">
        <f t="shared" si="1468"/>
        <v>0</v>
      </c>
      <c r="J2102" s="701"/>
      <c r="K2102" s="635"/>
      <c r="L2102" s="1714" t="s">
        <v>446</v>
      </c>
      <c r="M2102" s="692">
        <v>0.0</v>
      </c>
      <c r="N2102" s="701">
        <f>(M2102-I2102)-S2102</f>
        <v>0</v>
      </c>
      <c r="O2102" s="692"/>
      <c r="P2102" s="701">
        <f>SUM(N2102,O2102)</f>
        <v>0</v>
      </c>
      <c r="Q2102" s="701"/>
      <c r="R2102" s="701"/>
      <c r="S2102" s="1595"/>
      <c r="T2102" s="1532"/>
      <c r="U2102" s="1532"/>
      <c r="V2102" s="1532"/>
      <c r="W2102" s="1532"/>
      <c r="X2102" s="1532"/>
      <c r="Y2102" s="1532"/>
      <c r="Z2102" s="1532"/>
      <c r="AA2102" s="1532"/>
      <c r="AB2102" s="1532"/>
    </row>
    <row r="2103">
      <c r="A2103" s="1714" t="s">
        <v>80</v>
      </c>
      <c r="B2103" s="692">
        <v>0.0</v>
      </c>
      <c r="C2103" s="692">
        <v>0.0</v>
      </c>
      <c r="D2103" s="692">
        <v>0.0</v>
      </c>
      <c r="E2103" s="692">
        <v>0.0</v>
      </c>
      <c r="F2103" s="692">
        <v>0.0</v>
      </c>
      <c r="G2103" s="690">
        <v>0.0</v>
      </c>
      <c r="H2103" s="690">
        <v>0.0</v>
      </c>
      <c r="I2103" s="693">
        <f t="shared" si="1468"/>
        <v>0</v>
      </c>
      <c r="J2103" s="701"/>
      <c r="K2103" s="635"/>
      <c r="L2103" s="1714" t="s">
        <v>80</v>
      </c>
      <c r="M2103" s="692">
        <v>0.0</v>
      </c>
      <c r="N2103" s="701">
        <f>(M2103-I2103)</f>
        <v>0</v>
      </c>
      <c r="O2103" s="692"/>
      <c r="P2103" s="701">
        <f>sum(N2103,O2103)</f>
        <v>0</v>
      </c>
      <c r="Q2103" s="701"/>
      <c r="R2103" s="701"/>
      <c r="S2103" s="1595"/>
      <c r="T2103" s="1532"/>
      <c r="U2103" s="1532"/>
      <c r="V2103" s="1532"/>
      <c r="W2103" s="1532"/>
      <c r="X2103" s="1532"/>
      <c r="Y2103" s="1532"/>
      <c r="Z2103" s="1532"/>
      <c r="AA2103" s="1532"/>
      <c r="AB2103" s="1532"/>
    </row>
    <row r="2104">
      <c r="A2104" s="1817" t="s">
        <v>764</v>
      </c>
      <c r="B2104" s="1765">
        <v>0.0</v>
      </c>
      <c r="C2104" s="1765">
        <v>0.0</v>
      </c>
      <c r="D2104" s="1765">
        <v>0.0</v>
      </c>
      <c r="E2104" s="1765">
        <v>0.0</v>
      </c>
      <c r="F2104" s="1765">
        <v>0.0</v>
      </c>
      <c r="G2104" s="1760">
        <v>0.0</v>
      </c>
      <c r="H2104" s="1760">
        <v>0.0</v>
      </c>
      <c r="I2104" s="1761">
        <f t="shared" si="1468"/>
        <v>0</v>
      </c>
      <c r="J2104" s="1762">
        <f>sum(I2104:I2107)</f>
        <v>0</v>
      </c>
      <c r="K2104" s="635"/>
      <c r="L2104" s="1828" t="s">
        <v>764</v>
      </c>
      <c r="M2104" s="1765">
        <v>0.0</v>
      </c>
      <c r="N2104" s="1762">
        <f>(M2104-I2104)-S2104</f>
        <v>0</v>
      </c>
      <c r="O2104" s="1765"/>
      <c r="P2104" s="1762">
        <f t="shared" ref="P2104:P2105" si="1489">SUM(N2104,O2104)</f>
        <v>0</v>
      </c>
      <c r="Q2104" s="1762"/>
      <c r="R2104" s="1762"/>
      <c r="S2104" s="1762"/>
      <c r="T2104" s="1532"/>
      <c r="U2104" s="1532"/>
      <c r="V2104" s="1532"/>
      <c r="W2104" s="1532"/>
      <c r="X2104" s="1532"/>
      <c r="Y2104" s="1532"/>
      <c r="Z2104" s="1532"/>
      <c r="AA2104" s="1532"/>
      <c r="AB2104" s="1532"/>
    </row>
    <row r="2105">
      <c r="A2105" s="1714" t="s">
        <v>77</v>
      </c>
      <c r="B2105" s="692">
        <v>0.0</v>
      </c>
      <c r="C2105" s="692">
        <v>0.0</v>
      </c>
      <c r="D2105" s="692">
        <v>0.0</v>
      </c>
      <c r="E2105" s="692">
        <v>0.0</v>
      </c>
      <c r="F2105" s="692">
        <v>0.0</v>
      </c>
      <c r="G2105" s="692">
        <v>0.0</v>
      </c>
      <c r="H2105" s="690">
        <v>0.0</v>
      </c>
      <c r="I2105" s="693">
        <f t="shared" si="1468"/>
        <v>0</v>
      </c>
      <c r="J2105" s="596">
        <f>(J2104/70)</f>
        <v>0</v>
      </c>
      <c r="K2105" s="635"/>
      <c r="L2105" s="1714" t="s">
        <v>77</v>
      </c>
      <c r="M2105" s="692">
        <v>0.0</v>
      </c>
      <c r="N2105" s="701">
        <f>(M2105-I2105-I2106)-S2105</f>
        <v>0</v>
      </c>
      <c r="O2105" s="692"/>
      <c r="P2105" s="701">
        <f t="shared" si="1489"/>
        <v>0</v>
      </c>
      <c r="Q2105" s="701"/>
      <c r="R2105" s="701"/>
      <c r="S2105" s="1595"/>
      <c r="T2105" s="1532"/>
      <c r="U2105" s="1532"/>
      <c r="V2105" s="1532"/>
      <c r="W2105" s="1532"/>
      <c r="X2105" s="1532"/>
      <c r="Y2105" s="1532"/>
      <c r="Z2105" s="1532"/>
      <c r="AA2105" s="1532"/>
      <c r="AB2105" s="1532"/>
    </row>
    <row r="2106">
      <c r="A2106" s="1714" t="s">
        <v>78</v>
      </c>
      <c r="B2106" s="692">
        <v>0.0</v>
      </c>
      <c r="C2106" s="692">
        <v>0.0</v>
      </c>
      <c r="D2106" s="692">
        <v>0.0</v>
      </c>
      <c r="E2106" s="692">
        <v>0.0</v>
      </c>
      <c r="F2106" s="692">
        <v>0.0</v>
      </c>
      <c r="G2106" s="692">
        <v>0.0</v>
      </c>
      <c r="H2106" s="690">
        <v>0.0</v>
      </c>
      <c r="I2106" s="693">
        <f t="shared" si="1468"/>
        <v>0</v>
      </c>
      <c r="J2106" s="701"/>
      <c r="K2106" s="635"/>
      <c r="L2106" s="1714" t="s">
        <v>78</v>
      </c>
      <c r="M2106" s="692" t="s">
        <v>79</v>
      </c>
      <c r="N2106" s="701" t="s">
        <v>79</v>
      </c>
      <c r="O2106" s="692"/>
      <c r="P2106" s="701" t="s">
        <v>79</v>
      </c>
      <c r="Q2106" s="701"/>
      <c r="R2106" s="701"/>
      <c r="S2106" s="1595"/>
      <c r="T2106" s="1532"/>
      <c r="U2106" s="1532"/>
      <c r="V2106" s="1532"/>
      <c r="W2106" s="1532"/>
      <c r="X2106" s="1532"/>
      <c r="Y2106" s="1532"/>
      <c r="Z2106" s="1532"/>
      <c r="AA2106" s="1532"/>
      <c r="AB2106" s="1532"/>
    </row>
    <row r="2107">
      <c r="A2107" s="1714" t="s">
        <v>446</v>
      </c>
      <c r="B2107" s="692">
        <v>0.0</v>
      </c>
      <c r="C2107" s="692">
        <v>0.0</v>
      </c>
      <c r="D2107" s="692">
        <v>0.0</v>
      </c>
      <c r="E2107" s="692">
        <v>0.0</v>
      </c>
      <c r="F2107" s="692">
        <v>0.0</v>
      </c>
      <c r="G2107" s="692">
        <v>0.0</v>
      </c>
      <c r="H2107" s="690">
        <v>0.0</v>
      </c>
      <c r="I2107" s="693">
        <f t="shared" si="1468"/>
        <v>0</v>
      </c>
      <c r="J2107" s="701"/>
      <c r="K2107" s="635"/>
      <c r="L2107" s="1714" t="s">
        <v>446</v>
      </c>
      <c r="M2107" s="692">
        <v>0.0</v>
      </c>
      <c r="N2107" s="701">
        <f>(M2107-I2107)-S2107</f>
        <v>0</v>
      </c>
      <c r="O2107" s="692"/>
      <c r="P2107" s="701">
        <f>SUM(N2107,O2107)</f>
        <v>0</v>
      </c>
      <c r="Q2107" s="701"/>
      <c r="R2107" s="701"/>
      <c r="S2107" s="1595"/>
      <c r="T2107" s="1532"/>
      <c r="U2107" s="1532"/>
      <c r="V2107" s="1532"/>
      <c r="W2107" s="1532"/>
      <c r="X2107" s="1532"/>
      <c r="Y2107" s="1532"/>
      <c r="Z2107" s="1532"/>
      <c r="AA2107" s="1532"/>
      <c r="AB2107" s="1532"/>
    </row>
    <row r="2108">
      <c r="A2108" s="1714" t="s">
        <v>80</v>
      </c>
      <c r="B2108" s="692">
        <v>0.0</v>
      </c>
      <c r="C2108" s="692">
        <v>0.0</v>
      </c>
      <c r="D2108" s="692">
        <v>0.0</v>
      </c>
      <c r="E2108" s="692">
        <v>0.0</v>
      </c>
      <c r="F2108" s="692">
        <v>0.0</v>
      </c>
      <c r="G2108" s="692">
        <v>0.0</v>
      </c>
      <c r="H2108" s="690">
        <v>0.0</v>
      </c>
      <c r="I2108" s="693">
        <f t="shared" si="1468"/>
        <v>0</v>
      </c>
      <c r="J2108" s="701"/>
      <c r="K2108" s="635"/>
      <c r="L2108" s="1714" t="s">
        <v>80</v>
      </c>
      <c r="M2108" s="692">
        <v>0.0</v>
      </c>
      <c r="N2108" s="701">
        <f>(M2108-I2108)</f>
        <v>0</v>
      </c>
      <c r="O2108" s="692"/>
      <c r="P2108" s="701">
        <f>sum(N2108,O2108)</f>
        <v>0</v>
      </c>
      <c r="Q2108" s="701"/>
      <c r="R2108" s="701"/>
      <c r="S2108" s="1595"/>
      <c r="T2108" s="1532"/>
      <c r="U2108" s="1532"/>
      <c r="V2108" s="1532"/>
      <c r="W2108" s="1532"/>
      <c r="X2108" s="1532"/>
      <c r="Y2108" s="1532"/>
      <c r="Z2108" s="1532"/>
      <c r="AA2108" s="1532"/>
      <c r="AB2108" s="1532"/>
    </row>
    <row r="2109">
      <c r="A2109" s="1817" t="s">
        <v>764</v>
      </c>
      <c r="B2109" s="1765">
        <v>0.0</v>
      </c>
      <c r="C2109" s="1765">
        <v>0.0</v>
      </c>
      <c r="D2109" s="1765">
        <v>0.0</v>
      </c>
      <c r="E2109" s="1765">
        <v>0.0</v>
      </c>
      <c r="F2109" s="1765">
        <v>0.0</v>
      </c>
      <c r="G2109" s="1760">
        <v>0.0</v>
      </c>
      <c r="H2109" s="1760">
        <v>0.0</v>
      </c>
      <c r="I2109" s="1761">
        <f t="shared" si="1468"/>
        <v>0</v>
      </c>
      <c r="J2109" s="1762">
        <f>sum(I2109:I2112)</f>
        <v>0</v>
      </c>
      <c r="K2109" s="635"/>
      <c r="L2109" s="1828" t="s">
        <v>764</v>
      </c>
      <c r="M2109" s="1765">
        <v>0.0</v>
      </c>
      <c r="N2109" s="1762">
        <f>(M2109-I2109)-S2109</f>
        <v>0</v>
      </c>
      <c r="O2109" s="1765"/>
      <c r="P2109" s="1762">
        <f t="shared" ref="P2109:P2110" si="1490">SUM(N2109,O2109)</f>
        <v>0</v>
      </c>
      <c r="Q2109" s="1762"/>
      <c r="R2109" s="1762"/>
      <c r="S2109" s="1762"/>
      <c r="T2109" s="1532"/>
      <c r="U2109" s="1532"/>
      <c r="V2109" s="1532"/>
      <c r="W2109" s="1532"/>
      <c r="X2109" s="1532"/>
      <c r="Y2109" s="1532"/>
      <c r="Z2109" s="1532"/>
      <c r="AA2109" s="1532"/>
      <c r="AB2109" s="1532"/>
    </row>
    <row r="2110">
      <c r="A2110" s="1714" t="s">
        <v>77</v>
      </c>
      <c r="B2110" s="692">
        <v>0.0</v>
      </c>
      <c r="C2110" s="692">
        <v>0.0</v>
      </c>
      <c r="D2110" s="692">
        <v>0.0</v>
      </c>
      <c r="E2110" s="692">
        <v>0.0</v>
      </c>
      <c r="F2110" s="692">
        <v>0.0</v>
      </c>
      <c r="G2110" s="692">
        <v>0.0</v>
      </c>
      <c r="H2110" s="692">
        <v>0.0</v>
      </c>
      <c r="I2110" s="693">
        <f t="shared" si="1468"/>
        <v>0</v>
      </c>
      <c r="J2110" s="596">
        <f>(J2109/70)</f>
        <v>0</v>
      </c>
      <c r="K2110" s="635"/>
      <c r="L2110" s="1714" t="s">
        <v>77</v>
      </c>
      <c r="M2110" s="692">
        <v>0.0</v>
      </c>
      <c r="N2110" s="701">
        <f>(M2110-I2110-I2111)-S2110</f>
        <v>0</v>
      </c>
      <c r="O2110" s="692"/>
      <c r="P2110" s="701">
        <f t="shared" si="1490"/>
        <v>0</v>
      </c>
      <c r="Q2110" s="701"/>
      <c r="R2110" s="701"/>
      <c r="S2110" s="1595"/>
      <c r="T2110" s="1532"/>
      <c r="U2110" s="1532"/>
      <c r="V2110" s="1532"/>
      <c r="W2110" s="1532"/>
      <c r="X2110" s="1532"/>
      <c r="Y2110" s="1532"/>
      <c r="Z2110" s="1532"/>
      <c r="AA2110" s="1532"/>
      <c r="AB2110" s="1532"/>
    </row>
    <row r="2111">
      <c r="A2111" s="1714" t="s">
        <v>78</v>
      </c>
      <c r="B2111" s="692">
        <v>0.0</v>
      </c>
      <c r="C2111" s="692">
        <v>0.0</v>
      </c>
      <c r="D2111" s="692">
        <v>0.0</v>
      </c>
      <c r="E2111" s="692">
        <v>0.0</v>
      </c>
      <c r="F2111" s="692">
        <v>0.0</v>
      </c>
      <c r="G2111" s="692">
        <v>0.0</v>
      </c>
      <c r="H2111" s="692">
        <v>0.0</v>
      </c>
      <c r="I2111" s="693">
        <f t="shared" si="1468"/>
        <v>0</v>
      </c>
      <c r="J2111" s="701"/>
      <c r="K2111" s="635"/>
      <c r="L2111" s="1714" t="s">
        <v>78</v>
      </c>
      <c r="M2111" s="692" t="s">
        <v>79</v>
      </c>
      <c r="N2111" s="701" t="s">
        <v>79</v>
      </c>
      <c r="O2111" s="692"/>
      <c r="P2111" s="701" t="s">
        <v>79</v>
      </c>
      <c r="Q2111" s="701"/>
      <c r="R2111" s="701"/>
      <c r="S2111" s="1595"/>
      <c r="T2111" s="1532"/>
      <c r="U2111" s="1532"/>
      <c r="V2111" s="1532"/>
      <c r="W2111" s="1532"/>
      <c r="X2111" s="1532"/>
      <c r="Y2111" s="1532"/>
      <c r="Z2111" s="1532"/>
      <c r="AA2111" s="1532"/>
      <c r="AB2111" s="1532"/>
    </row>
    <row r="2112">
      <c r="A2112" s="1714" t="s">
        <v>446</v>
      </c>
      <c r="B2112" s="692">
        <v>0.0</v>
      </c>
      <c r="C2112" s="692">
        <v>0.0</v>
      </c>
      <c r="D2112" s="692">
        <v>0.0</v>
      </c>
      <c r="E2112" s="692">
        <v>0.0</v>
      </c>
      <c r="F2112" s="692">
        <v>0.0</v>
      </c>
      <c r="G2112" s="692">
        <v>0.0</v>
      </c>
      <c r="H2112" s="692">
        <v>0.0</v>
      </c>
      <c r="I2112" s="693">
        <f t="shared" si="1468"/>
        <v>0</v>
      </c>
      <c r="J2112" s="701"/>
      <c r="K2112" s="635"/>
      <c r="L2112" s="1714" t="s">
        <v>446</v>
      </c>
      <c r="M2112" s="692">
        <v>0.0</v>
      </c>
      <c r="N2112" s="701">
        <f>(M2112-I2112)-S2112</f>
        <v>0</v>
      </c>
      <c r="O2112" s="692"/>
      <c r="P2112" s="701">
        <f>SUM(N2112,O2112)</f>
        <v>0</v>
      </c>
      <c r="Q2112" s="701"/>
      <c r="R2112" s="701"/>
      <c r="S2112" s="1595"/>
      <c r="T2112" s="1532"/>
      <c r="U2112" s="1532"/>
      <c r="V2112" s="1532"/>
      <c r="W2112" s="1532"/>
      <c r="X2112" s="1532"/>
      <c r="Y2112" s="1532"/>
      <c r="Z2112" s="1532"/>
      <c r="AA2112" s="1532"/>
      <c r="AB2112" s="1532"/>
    </row>
    <row r="2113">
      <c r="A2113" s="1714" t="s">
        <v>80</v>
      </c>
      <c r="B2113" s="692">
        <v>0.0</v>
      </c>
      <c r="C2113" s="692">
        <v>0.0</v>
      </c>
      <c r="D2113" s="692">
        <v>0.0</v>
      </c>
      <c r="E2113" s="692">
        <v>0.0</v>
      </c>
      <c r="F2113" s="692">
        <v>0.0</v>
      </c>
      <c r="G2113" s="692">
        <v>0.0</v>
      </c>
      <c r="H2113" s="692">
        <v>0.0</v>
      </c>
      <c r="I2113" s="693">
        <f t="shared" si="1468"/>
        <v>0</v>
      </c>
      <c r="J2113" s="701"/>
      <c r="K2113" s="635"/>
      <c r="L2113" s="1714" t="s">
        <v>80</v>
      </c>
      <c r="M2113" s="692">
        <v>0.0</v>
      </c>
      <c r="N2113" s="701">
        <f>(M2113-I2113)</f>
        <v>0</v>
      </c>
      <c r="O2113" s="692"/>
      <c r="P2113" s="701">
        <f>sum(N2113,O2113)</f>
        <v>0</v>
      </c>
      <c r="Q2113" s="701"/>
      <c r="R2113" s="701"/>
      <c r="S2113" s="1595"/>
      <c r="T2113" s="1532"/>
      <c r="U2113" s="1532"/>
      <c r="V2113" s="1532"/>
      <c r="W2113" s="1532"/>
      <c r="X2113" s="1532"/>
      <c r="Y2113" s="1532"/>
      <c r="Z2113" s="1532"/>
      <c r="AA2113" s="1532"/>
      <c r="AB2113" s="1532"/>
    </row>
    <row r="2114">
      <c r="A2114" s="1827" t="s">
        <v>826</v>
      </c>
      <c r="B2114" s="1758">
        <f t="shared" ref="B2114:H2114" si="1491">SUM(B2115:B2118,B2120:B2122,B2125:B2128)</f>
        <v>0</v>
      </c>
      <c r="C2114" s="1758">
        <f t="shared" si="1491"/>
        <v>0</v>
      </c>
      <c r="D2114" s="1758">
        <f t="shared" si="1491"/>
        <v>0</v>
      </c>
      <c r="E2114" s="1758">
        <f t="shared" si="1491"/>
        <v>0</v>
      </c>
      <c r="F2114" s="1758">
        <f t="shared" si="1491"/>
        <v>0</v>
      </c>
      <c r="G2114" s="1758">
        <f t="shared" si="1491"/>
        <v>0</v>
      </c>
      <c r="H2114" s="1758">
        <f t="shared" si="1491"/>
        <v>0</v>
      </c>
      <c r="I2114" s="1758">
        <f t="shared" si="1468"/>
        <v>0</v>
      </c>
      <c r="J2114" s="1749"/>
      <c r="K2114" s="635"/>
      <c r="L2114" s="1827" t="s">
        <v>826</v>
      </c>
      <c r="M2114" s="1748"/>
      <c r="N2114" s="1748"/>
      <c r="O2114" s="1749"/>
      <c r="P2114" s="1748"/>
      <c r="Q2114" s="1748"/>
      <c r="R2114" s="1748"/>
      <c r="S2114" s="1748"/>
      <c r="T2114" s="1532"/>
      <c r="U2114" s="1532"/>
      <c r="V2114" s="1532"/>
      <c r="W2114" s="1532"/>
      <c r="X2114" s="1532"/>
      <c r="Y2114" s="1532"/>
      <c r="Z2114" s="1532"/>
      <c r="AA2114" s="1532"/>
      <c r="AB2114" s="1532"/>
    </row>
    <row r="2115">
      <c r="A2115" s="1828" t="s">
        <v>765</v>
      </c>
      <c r="B2115" s="1760">
        <v>0.0</v>
      </c>
      <c r="C2115" s="1760">
        <v>0.0</v>
      </c>
      <c r="D2115" s="1760">
        <v>0.0</v>
      </c>
      <c r="E2115" s="1760">
        <v>0.0</v>
      </c>
      <c r="F2115" s="1760">
        <v>0.0</v>
      </c>
      <c r="G2115" s="1760">
        <v>0.0</v>
      </c>
      <c r="H2115" s="1760">
        <v>0.0</v>
      </c>
      <c r="I2115" s="1761">
        <f t="shared" si="1468"/>
        <v>0</v>
      </c>
      <c r="J2115" s="1762">
        <f>sum(I2115:I2118)</f>
        <v>0</v>
      </c>
      <c r="K2115" s="635"/>
      <c r="L2115" s="1828" t="s">
        <v>765</v>
      </c>
      <c r="M2115" s="1765">
        <v>0.0</v>
      </c>
      <c r="N2115" s="1762">
        <f>(M2115-I2115)-S2115</f>
        <v>0</v>
      </c>
      <c r="O2115" s="1765"/>
      <c r="P2115" s="1762">
        <f t="shared" ref="P2115:P2116" si="1492">SUM(N2115,O2115)</f>
        <v>0</v>
      </c>
      <c r="Q2115" s="1762"/>
      <c r="R2115" s="1762"/>
      <c r="S2115" s="1762"/>
      <c r="T2115" s="1532"/>
      <c r="U2115" s="1532"/>
      <c r="V2115" s="1532"/>
      <c r="W2115" s="1532"/>
      <c r="X2115" s="1532"/>
      <c r="Y2115" s="1532"/>
      <c r="Z2115" s="1532"/>
      <c r="AA2115" s="1532"/>
      <c r="AB2115" s="1532"/>
    </row>
    <row r="2116">
      <c r="A2116" s="1714" t="s">
        <v>77</v>
      </c>
      <c r="B2116" s="692">
        <v>0.0</v>
      </c>
      <c r="C2116" s="692">
        <v>0.0</v>
      </c>
      <c r="D2116" s="692">
        <v>0.0</v>
      </c>
      <c r="E2116" s="692">
        <v>0.0</v>
      </c>
      <c r="F2116" s="692">
        <v>0.0</v>
      </c>
      <c r="G2116" s="690">
        <v>0.0</v>
      </c>
      <c r="H2116" s="690">
        <v>0.0</v>
      </c>
      <c r="I2116" s="693">
        <f t="shared" si="1468"/>
        <v>0</v>
      </c>
      <c r="J2116" s="596">
        <f>(J2115/70)</f>
        <v>0</v>
      </c>
      <c r="K2116" s="635"/>
      <c r="L2116" s="1714" t="s">
        <v>77</v>
      </c>
      <c r="M2116" s="692">
        <v>0.0</v>
      </c>
      <c r="N2116" s="701">
        <f>(M2116-I2116-I2117)-S2116</f>
        <v>0</v>
      </c>
      <c r="O2116" s="692"/>
      <c r="P2116" s="701">
        <f t="shared" si="1492"/>
        <v>0</v>
      </c>
      <c r="Q2116" s="701"/>
      <c r="R2116" s="701"/>
      <c r="S2116" s="1595"/>
      <c r="T2116" s="1532"/>
      <c r="U2116" s="1532"/>
      <c r="V2116" s="1532"/>
      <c r="W2116" s="1532"/>
      <c r="X2116" s="1532"/>
      <c r="Y2116" s="1532"/>
      <c r="Z2116" s="1532"/>
      <c r="AA2116" s="1532"/>
      <c r="AB2116" s="1532"/>
    </row>
    <row r="2117">
      <c r="A2117" s="1714" t="s">
        <v>78</v>
      </c>
      <c r="B2117" s="692">
        <v>0.0</v>
      </c>
      <c r="C2117" s="692">
        <v>0.0</v>
      </c>
      <c r="D2117" s="692">
        <v>0.0</v>
      </c>
      <c r="E2117" s="692">
        <v>0.0</v>
      </c>
      <c r="F2117" s="692">
        <v>0.0</v>
      </c>
      <c r="G2117" s="690">
        <v>0.0</v>
      </c>
      <c r="H2117" s="690">
        <v>0.0</v>
      </c>
      <c r="I2117" s="693">
        <f t="shared" si="1468"/>
        <v>0</v>
      </c>
      <c r="J2117" s="701"/>
      <c r="K2117" s="635"/>
      <c r="L2117" s="1714" t="s">
        <v>78</v>
      </c>
      <c r="M2117" s="692" t="s">
        <v>79</v>
      </c>
      <c r="N2117" s="701" t="s">
        <v>79</v>
      </c>
      <c r="O2117" s="692"/>
      <c r="P2117" s="701" t="s">
        <v>79</v>
      </c>
      <c r="Q2117" s="701"/>
      <c r="R2117" s="701"/>
      <c r="S2117" s="1595"/>
      <c r="T2117" s="1532"/>
      <c r="U2117" s="1532"/>
      <c r="V2117" s="1532"/>
      <c r="W2117" s="1532"/>
      <c r="X2117" s="1532"/>
      <c r="Y2117" s="1532"/>
      <c r="Z2117" s="1532"/>
      <c r="AA2117" s="1532"/>
      <c r="AB2117" s="1532"/>
    </row>
    <row r="2118">
      <c r="A2118" s="1714" t="s">
        <v>446</v>
      </c>
      <c r="B2118" s="692">
        <v>0.0</v>
      </c>
      <c r="C2118" s="692">
        <v>0.0</v>
      </c>
      <c r="D2118" s="692">
        <v>0.0</v>
      </c>
      <c r="E2118" s="692">
        <v>0.0</v>
      </c>
      <c r="F2118" s="692">
        <v>0.0</v>
      </c>
      <c r="G2118" s="690">
        <v>0.0</v>
      </c>
      <c r="H2118" s="690">
        <v>0.0</v>
      </c>
      <c r="I2118" s="693">
        <f t="shared" si="1468"/>
        <v>0</v>
      </c>
      <c r="J2118" s="701"/>
      <c r="K2118" s="635"/>
      <c r="L2118" s="1714" t="s">
        <v>446</v>
      </c>
      <c r="M2118" s="692">
        <v>0.0</v>
      </c>
      <c r="N2118" s="701">
        <f>(M2118-I2118)-S2118</f>
        <v>0</v>
      </c>
      <c r="O2118" s="692"/>
      <c r="P2118" s="701">
        <f>SUM(N2118,O2118)</f>
        <v>0</v>
      </c>
      <c r="Q2118" s="701"/>
      <c r="R2118" s="701"/>
      <c r="S2118" s="1595"/>
      <c r="T2118" s="1532"/>
      <c r="U2118" s="1532"/>
      <c r="V2118" s="1532"/>
      <c r="W2118" s="1532"/>
      <c r="X2118" s="1532"/>
      <c r="Y2118" s="1532"/>
      <c r="Z2118" s="1532"/>
      <c r="AA2118" s="1532"/>
      <c r="AB2118" s="1532"/>
    </row>
    <row r="2119">
      <c r="A2119" s="1714" t="s">
        <v>80</v>
      </c>
      <c r="B2119" s="692">
        <v>0.0</v>
      </c>
      <c r="C2119" s="692">
        <v>0.0</v>
      </c>
      <c r="D2119" s="692">
        <v>0.0</v>
      </c>
      <c r="E2119" s="692">
        <v>0.0</v>
      </c>
      <c r="F2119" s="692">
        <v>0.0</v>
      </c>
      <c r="G2119" s="690">
        <v>0.0</v>
      </c>
      <c r="H2119" s="690">
        <v>0.0</v>
      </c>
      <c r="I2119" s="693">
        <f t="shared" si="1468"/>
        <v>0</v>
      </c>
      <c r="J2119" s="701"/>
      <c r="K2119" s="635"/>
      <c r="L2119" s="1714" t="s">
        <v>80</v>
      </c>
      <c r="M2119" s="692">
        <v>0.0</v>
      </c>
      <c r="N2119" s="701">
        <f>(M2119-I2119)</f>
        <v>0</v>
      </c>
      <c r="O2119" s="692"/>
      <c r="P2119" s="701">
        <f>sum(N2119,O2119)</f>
        <v>0</v>
      </c>
      <c r="Q2119" s="701"/>
      <c r="R2119" s="701"/>
      <c r="S2119" s="1595"/>
      <c r="T2119" s="1532"/>
      <c r="U2119" s="1532"/>
      <c r="V2119" s="1532"/>
      <c r="W2119" s="1532"/>
      <c r="X2119" s="1532"/>
      <c r="Y2119" s="1532"/>
      <c r="Z2119" s="1532"/>
      <c r="AA2119" s="1532"/>
      <c r="AB2119" s="1532"/>
    </row>
    <row r="2120">
      <c r="A2120" s="1828" t="s">
        <v>765</v>
      </c>
      <c r="B2120" s="1760">
        <v>0.0</v>
      </c>
      <c r="C2120" s="1760">
        <v>0.0</v>
      </c>
      <c r="D2120" s="1760">
        <v>0.0</v>
      </c>
      <c r="E2120" s="1760">
        <v>0.0</v>
      </c>
      <c r="F2120" s="1760">
        <v>0.0</v>
      </c>
      <c r="G2120" s="1760">
        <v>0.0</v>
      </c>
      <c r="H2120" s="1760">
        <v>0.0</v>
      </c>
      <c r="I2120" s="1761">
        <f t="shared" si="1468"/>
        <v>0</v>
      </c>
      <c r="J2120" s="1762">
        <f>sum(I2120:I2123)</f>
        <v>0</v>
      </c>
      <c r="K2120" s="635"/>
      <c r="L2120" s="1828" t="s">
        <v>765</v>
      </c>
      <c r="M2120" s="1765">
        <v>0.0</v>
      </c>
      <c r="N2120" s="1762">
        <f>(M2120-I2120)-S2120</f>
        <v>0</v>
      </c>
      <c r="O2120" s="1765"/>
      <c r="P2120" s="1762">
        <f t="shared" ref="P2120:P2121" si="1493">SUM(N2120,O2120)</f>
        <v>0</v>
      </c>
      <c r="Q2120" s="1762"/>
      <c r="R2120" s="1762"/>
      <c r="S2120" s="1762"/>
      <c r="T2120" s="1532"/>
      <c r="U2120" s="1532"/>
      <c r="V2120" s="1532"/>
      <c r="W2120" s="1532"/>
      <c r="X2120" s="1532"/>
      <c r="Y2120" s="1532"/>
      <c r="Z2120" s="1532"/>
      <c r="AA2120" s="1532"/>
      <c r="AB2120" s="1532"/>
    </row>
    <row r="2121">
      <c r="A2121" s="1714" t="s">
        <v>77</v>
      </c>
      <c r="B2121" s="692">
        <v>0.0</v>
      </c>
      <c r="C2121" s="692">
        <v>0.0</v>
      </c>
      <c r="D2121" s="692">
        <v>0.0</v>
      </c>
      <c r="E2121" s="692">
        <v>0.0</v>
      </c>
      <c r="F2121" s="692">
        <v>0.0</v>
      </c>
      <c r="G2121" s="690">
        <v>0.0</v>
      </c>
      <c r="H2121" s="690">
        <v>0.0</v>
      </c>
      <c r="I2121" s="693">
        <f t="shared" si="1468"/>
        <v>0</v>
      </c>
      <c r="J2121" s="596">
        <f>(J2120/70)</f>
        <v>0</v>
      </c>
      <c r="K2121" s="635"/>
      <c r="L2121" s="1714" t="s">
        <v>77</v>
      </c>
      <c r="M2121" s="692">
        <v>0.0</v>
      </c>
      <c r="N2121" s="701">
        <f>(M2121-I2121-I2122)-S2121</f>
        <v>0</v>
      </c>
      <c r="O2121" s="692"/>
      <c r="P2121" s="701">
        <f t="shared" si="1493"/>
        <v>0</v>
      </c>
      <c r="Q2121" s="701"/>
      <c r="R2121" s="701"/>
      <c r="S2121" s="1595"/>
      <c r="T2121" s="1532"/>
      <c r="U2121" s="1532"/>
      <c r="V2121" s="1532"/>
      <c r="W2121" s="1532"/>
      <c r="X2121" s="1532"/>
      <c r="Y2121" s="1532"/>
      <c r="Z2121" s="1532"/>
      <c r="AA2121" s="1532"/>
      <c r="AB2121" s="1532"/>
    </row>
    <row r="2122">
      <c r="A2122" s="1714" t="s">
        <v>78</v>
      </c>
      <c r="B2122" s="692">
        <v>0.0</v>
      </c>
      <c r="C2122" s="692">
        <v>0.0</v>
      </c>
      <c r="D2122" s="692">
        <v>0.0</v>
      </c>
      <c r="E2122" s="692">
        <v>0.0</v>
      </c>
      <c r="F2122" s="692">
        <v>0.0</v>
      </c>
      <c r="G2122" s="690">
        <v>0.0</v>
      </c>
      <c r="H2122" s="690">
        <v>0.0</v>
      </c>
      <c r="I2122" s="693">
        <f t="shared" si="1468"/>
        <v>0</v>
      </c>
      <c r="J2122" s="701"/>
      <c r="K2122" s="635"/>
      <c r="L2122" s="1714" t="s">
        <v>78</v>
      </c>
      <c r="M2122" s="692" t="s">
        <v>79</v>
      </c>
      <c r="N2122" s="701" t="s">
        <v>79</v>
      </c>
      <c r="O2122" s="692"/>
      <c r="P2122" s="701" t="s">
        <v>79</v>
      </c>
      <c r="Q2122" s="701"/>
      <c r="R2122" s="701"/>
      <c r="S2122" s="1595"/>
      <c r="T2122" s="1532"/>
      <c r="U2122" s="1532"/>
      <c r="V2122" s="1532"/>
      <c r="W2122" s="1532"/>
      <c r="X2122" s="1532"/>
      <c r="Y2122" s="1532"/>
      <c r="Z2122" s="1532"/>
      <c r="AA2122" s="1532"/>
      <c r="AB2122" s="1532"/>
    </row>
    <row r="2123">
      <c r="A2123" s="1714" t="s">
        <v>446</v>
      </c>
      <c r="B2123" s="692">
        <v>0.0</v>
      </c>
      <c r="C2123" s="692">
        <v>0.0</v>
      </c>
      <c r="D2123" s="692">
        <v>0.0</v>
      </c>
      <c r="E2123" s="692">
        <v>0.0</v>
      </c>
      <c r="F2123" s="692">
        <v>0.0</v>
      </c>
      <c r="G2123" s="690">
        <v>0.0</v>
      </c>
      <c r="H2123" s="690">
        <v>0.0</v>
      </c>
      <c r="I2123" s="693">
        <f t="shared" si="1468"/>
        <v>0</v>
      </c>
      <c r="J2123" s="701"/>
      <c r="K2123" s="635"/>
      <c r="L2123" s="1714" t="s">
        <v>446</v>
      </c>
      <c r="M2123" s="692">
        <v>0.0</v>
      </c>
      <c r="N2123" s="701">
        <f>(M2123-I2123)-S2123</f>
        <v>0</v>
      </c>
      <c r="O2123" s="692"/>
      <c r="P2123" s="701">
        <f>SUM(N2123,O2123)</f>
        <v>0</v>
      </c>
      <c r="Q2123" s="701"/>
      <c r="R2123" s="701"/>
      <c r="S2123" s="1595"/>
      <c r="T2123" s="1532"/>
      <c r="U2123" s="1532"/>
      <c r="V2123" s="1532"/>
      <c r="W2123" s="1532"/>
      <c r="X2123" s="1532"/>
      <c r="Y2123" s="1532"/>
      <c r="Z2123" s="1532"/>
      <c r="AA2123" s="1532"/>
      <c r="AB2123" s="1532"/>
    </row>
    <row r="2124">
      <c r="A2124" s="1714" t="s">
        <v>80</v>
      </c>
      <c r="B2124" s="692">
        <v>0.0</v>
      </c>
      <c r="C2124" s="692">
        <v>0.0</v>
      </c>
      <c r="D2124" s="692">
        <v>0.0</v>
      </c>
      <c r="E2124" s="692">
        <v>0.0</v>
      </c>
      <c r="F2124" s="692">
        <v>0.0</v>
      </c>
      <c r="G2124" s="690">
        <v>0.0</v>
      </c>
      <c r="H2124" s="690">
        <v>0.0</v>
      </c>
      <c r="I2124" s="693">
        <f t="shared" si="1468"/>
        <v>0</v>
      </c>
      <c r="J2124" s="701"/>
      <c r="K2124" s="635"/>
      <c r="L2124" s="1714" t="s">
        <v>80</v>
      </c>
      <c r="M2124" s="692">
        <v>0.0</v>
      </c>
      <c r="N2124" s="701">
        <f>(M2124-I2124)</f>
        <v>0</v>
      </c>
      <c r="O2124" s="692"/>
      <c r="P2124" s="701">
        <f>sum(N2124,O2124)</f>
        <v>0</v>
      </c>
      <c r="Q2124" s="701"/>
      <c r="R2124" s="701"/>
      <c r="S2124" s="1595"/>
      <c r="T2124" s="1532"/>
      <c r="U2124" s="1532"/>
      <c r="V2124" s="1532"/>
      <c r="W2124" s="1532"/>
      <c r="X2124" s="1532"/>
      <c r="Y2124" s="1532"/>
      <c r="Z2124" s="1532"/>
      <c r="AA2124" s="1532"/>
      <c r="AB2124" s="1532"/>
    </row>
    <row r="2125">
      <c r="A2125" s="1828" t="s">
        <v>765</v>
      </c>
      <c r="B2125" s="1760">
        <v>0.0</v>
      </c>
      <c r="C2125" s="1760">
        <v>0.0</v>
      </c>
      <c r="D2125" s="1760">
        <v>0.0</v>
      </c>
      <c r="E2125" s="1760">
        <v>0.0</v>
      </c>
      <c r="F2125" s="1760">
        <v>0.0</v>
      </c>
      <c r="G2125" s="1760">
        <v>0.0</v>
      </c>
      <c r="H2125" s="1760">
        <v>0.0</v>
      </c>
      <c r="I2125" s="1761">
        <f t="shared" si="1468"/>
        <v>0</v>
      </c>
      <c r="J2125" s="1762">
        <f>sum(I2125:I2128)</f>
        <v>0</v>
      </c>
      <c r="K2125" s="635"/>
      <c r="L2125" s="1828" t="s">
        <v>765</v>
      </c>
      <c r="M2125" s="1765">
        <v>0.0</v>
      </c>
      <c r="N2125" s="1762">
        <f>(M2125-I2125)-S2125</f>
        <v>0</v>
      </c>
      <c r="O2125" s="1765"/>
      <c r="P2125" s="1762">
        <f t="shared" ref="P2125:P2126" si="1494">SUM(N2125,O2125)</f>
        <v>0</v>
      </c>
      <c r="Q2125" s="1762"/>
      <c r="R2125" s="1762"/>
      <c r="S2125" s="1762"/>
      <c r="T2125" s="1532"/>
      <c r="U2125" s="1532"/>
      <c r="V2125" s="1532"/>
      <c r="W2125" s="1532"/>
      <c r="X2125" s="1532"/>
      <c r="Y2125" s="1532"/>
      <c r="Z2125" s="1532"/>
      <c r="AA2125" s="1532"/>
      <c r="AB2125" s="1532"/>
    </row>
    <row r="2126">
      <c r="A2126" s="1714" t="s">
        <v>77</v>
      </c>
      <c r="B2126" s="692">
        <v>0.0</v>
      </c>
      <c r="C2126" s="692">
        <v>0.0</v>
      </c>
      <c r="D2126" s="692">
        <v>0.0</v>
      </c>
      <c r="E2126" s="692">
        <v>0.0</v>
      </c>
      <c r="F2126" s="692">
        <v>0.0</v>
      </c>
      <c r="G2126" s="690">
        <v>0.0</v>
      </c>
      <c r="H2126" s="690">
        <v>0.0</v>
      </c>
      <c r="I2126" s="693">
        <f t="shared" si="1468"/>
        <v>0</v>
      </c>
      <c r="J2126" s="596">
        <f>(J2125/70)</f>
        <v>0</v>
      </c>
      <c r="K2126" s="635"/>
      <c r="L2126" s="1714" t="s">
        <v>77</v>
      </c>
      <c r="M2126" s="692">
        <v>0.0</v>
      </c>
      <c r="N2126" s="701">
        <f>(M2126-I2126-I2127)-S2126</f>
        <v>0</v>
      </c>
      <c r="O2126" s="692"/>
      <c r="P2126" s="701">
        <f t="shared" si="1494"/>
        <v>0</v>
      </c>
      <c r="Q2126" s="701"/>
      <c r="R2126" s="701"/>
      <c r="S2126" s="1595"/>
      <c r="T2126" s="1532"/>
      <c r="U2126" s="1532"/>
      <c r="V2126" s="1532"/>
      <c r="W2126" s="1532"/>
      <c r="X2126" s="1532"/>
      <c r="Y2126" s="1532"/>
      <c r="Z2126" s="1532"/>
      <c r="AA2126" s="1532"/>
      <c r="AB2126" s="1532"/>
    </row>
    <row r="2127">
      <c r="A2127" s="1714" t="s">
        <v>78</v>
      </c>
      <c r="B2127" s="692">
        <v>0.0</v>
      </c>
      <c r="C2127" s="692">
        <v>0.0</v>
      </c>
      <c r="D2127" s="692">
        <v>0.0</v>
      </c>
      <c r="E2127" s="692">
        <v>0.0</v>
      </c>
      <c r="F2127" s="692">
        <v>0.0</v>
      </c>
      <c r="G2127" s="690">
        <v>0.0</v>
      </c>
      <c r="H2127" s="690">
        <v>0.0</v>
      </c>
      <c r="I2127" s="693">
        <f t="shared" si="1468"/>
        <v>0</v>
      </c>
      <c r="J2127" s="701"/>
      <c r="K2127" s="635"/>
      <c r="L2127" s="1714" t="s">
        <v>78</v>
      </c>
      <c r="M2127" s="692" t="s">
        <v>79</v>
      </c>
      <c r="N2127" s="701" t="s">
        <v>79</v>
      </c>
      <c r="O2127" s="692"/>
      <c r="P2127" s="701" t="s">
        <v>79</v>
      </c>
      <c r="Q2127" s="701"/>
      <c r="R2127" s="701"/>
      <c r="S2127" s="1595"/>
      <c r="T2127" s="1532"/>
      <c r="U2127" s="1532"/>
      <c r="V2127" s="1532"/>
      <c r="W2127" s="1532"/>
      <c r="X2127" s="1532"/>
      <c r="Y2127" s="1532"/>
      <c r="Z2127" s="1532"/>
      <c r="AA2127" s="1532"/>
      <c r="AB2127" s="1532"/>
    </row>
    <row r="2128">
      <c r="A2128" s="1714" t="s">
        <v>446</v>
      </c>
      <c r="B2128" s="692">
        <v>0.0</v>
      </c>
      <c r="C2128" s="692">
        <v>0.0</v>
      </c>
      <c r="D2128" s="692">
        <v>0.0</v>
      </c>
      <c r="E2128" s="692">
        <v>0.0</v>
      </c>
      <c r="F2128" s="692">
        <v>0.0</v>
      </c>
      <c r="G2128" s="690">
        <v>0.0</v>
      </c>
      <c r="H2128" s="690">
        <v>0.0</v>
      </c>
      <c r="I2128" s="693">
        <f t="shared" si="1468"/>
        <v>0</v>
      </c>
      <c r="J2128" s="701"/>
      <c r="K2128" s="635"/>
      <c r="L2128" s="1714" t="s">
        <v>446</v>
      </c>
      <c r="M2128" s="692">
        <v>0.0</v>
      </c>
      <c r="N2128" s="701">
        <f>(M2128-I2128)-S2128</f>
        <v>0</v>
      </c>
      <c r="O2128" s="692"/>
      <c r="P2128" s="701">
        <f>SUM(N2128,O2128)</f>
        <v>0</v>
      </c>
      <c r="Q2128" s="701"/>
      <c r="R2128" s="701"/>
      <c r="S2128" s="1595"/>
      <c r="T2128" s="1532"/>
      <c r="U2128" s="1532"/>
      <c r="V2128" s="1532"/>
      <c r="W2128" s="1532"/>
      <c r="X2128" s="1532"/>
      <c r="Y2128" s="1532"/>
      <c r="Z2128" s="1532"/>
      <c r="AA2128" s="1532"/>
      <c r="AB2128" s="1532"/>
    </row>
    <row r="2129">
      <c r="A2129" s="1714" t="s">
        <v>80</v>
      </c>
      <c r="B2129" s="692">
        <v>0.0</v>
      </c>
      <c r="C2129" s="692">
        <v>0.0</v>
      </c>
      <c r="D2129" s="692">
        <v>0.0</v>
      </c>
      <c r="E2129" s="692">
        <v>0.0</v>
      </c>
      <c r="F2129" s="692">
        <v>0.0</v>
      </c>
      <c r="G2129" s="690">
        <v>0.0</v>
      </c>
      <c r="H2129" s="690">
        <v>0.0</v>
      </c>
      <c r="I2129" s="693">
        <f t="shared" si="1468"/>
        <v>0</v>
      </c>
      <c r="J2129" s="701"/>
      <c r="K2129" s="635"/>
      <c r="L2129" s="1714" t="s">
        <v>80</v>
      </c>
      <c r="M2129" s="692">
        <v>0.0</v>
      </c>
      <c r="N2129" s="701">
        <f>(M2129-I2129)</f>
        <v>0</v>
      </c>
      <c r="O2129" s="692"/>
      <c r="P2129" s="701">
        <f>sum(N2129,O2129)</f>
        <v>0</v>
      </c>
      <c r="Q2129" s="701"/>
      <c r="R2129" s="701"/>
      <c r="S2129" s="1595"/>
      <c r="T2129" s="1532"/>
      <c r="U2129" s="1532"/>
      <c r="V2129" s="1532"/>
      <c r="W2129" s="1532"/>
      <c r="X2129" s="1532"/>
      <c r="Y2129" s="1532"/>
      <c r="Z2129" s="1532"/>
      <c r="AA2129" s="1532"/>
      <c r="AB2129" s="1532"/>
    </row>
    <row r="2130">
      <c r="A2130" s="1827" t="s">
        <v>827</v>
      </c>
      <c r="B2130" s="1758">
        <f t="shared" ref="B2130:H2130" si="1495">SUM(B2131:B2134,B2136:B2138,B2141:B2144)</f>
        <v>0</v>
      </c>
      <c r="C2130" s="1758">
        <f t="shared" si="1495"/>
        <v>0</v>
      </c>
      <c r="D2130" s="1758">
        <f t="shared" si="1495"/>
        <v>0</v>
      </c>
      <c r="E2130" s="1758">
        <f t="shared" si="1495"/>
        <v>0</v>
      </c>
      <c r="F2130" s="1758">
        <f t="shared" si="1495"/>
        <v>0</v>
      </c>
      <c r="G2130" s="1758">
        <f t="shared" si="1495"/>
        <v>0</v>
      </c>
      <c r="H2130" s="1758">
        <f t="shared" si="1495"/>
        <v>0</v>
      </c>
      <c r="I2130" s="1758">
        <f t="shared" si="1468"/>
        <v>0</v>
      </c>
      <c r="J2130" s="1749"/>
      <c r="K2130" s="635"/>
      <c r="L2130" s="1827" t="s">
        <v>827</v>
      </c>
      <c r="M2130" s="1748"/>
      <c r="N2130" s="1748"/>
      <c r="O2130" s="1749"/>
      <c r="P2130" s="1748"/>
      <c r="Q2130" s="1748"/>
      <c r="R2130" s="1748"/>
      <c r="S2130" s="1748"/>
      <c r="T2130" s="1532"/>
      <c r="U2130" s="1532"/>
      <c r="V2130" s="1532"/>
      <c r="W2130" s="1532"/>
      <c r="X2130" s="1532"/>
      <c r="Y2130" s="1532"/>
      <c r="Z2130" s="1532"/>
      <c r="AA2130" s="1532"/>
      <c r="AB2130" s="1532"/>
    </row>
    <row r="2131">
      <c r="A2131" s="1828" t="s">
        <v>766</v>
      </c>
      <c r="B2131" s="1760">
        <v>0.0</v>
      </c>
      <c r="C2131" s="1760">
        <v>0.0</v>
      </c>
      <c r="D2131" s="1760">
        <v>0.0</v>
      </c>
      <c r="E2131" s="1760">
        <v>0.0</v>
      </c>
      <c r="F2131" s="1760">
        <v>0.0</v>
      </c>
      <c r="G2131" s="1760">
        <v>0.0</v>
      </c>
      <c r="H2131" s="1760">
        <v>0.0</v>
      </c>
      <c r="I2131" s="1761">
        <f t="shared" si="1468"/>
        <v>0</v>
      </c>
      <c r="J2131" s="1762">
        <f>sum(I2131:I2134)</f>
        <v>0</v>
      </c>
      <c r="K2131" s="635"/>
      <c r="L2131" s="1828" t="s">
        <v>766</v>
      </c>
      <c r="M2131" s="1765">
        <v>0.0</v>
      </c>
      <c r="N2131" s="1762">
        <f>(M2131-I2131)-S2131</f>
        <v>0</v>
      </c>
      <c r="O2131" s="1765"/>
      <c r="P2131" s="1762">
        <f t="shared" ref="P2131:P2132" si="1496">SUM(N2131,O2131)</f>
        <v>0</v>
      </c>
      <c r="Q2131" s="1762"/>
      <c r="R2131" s="1762"/>
      <c r="S2131" s="1762"/>
      <c r="T2131" s="1532"/>
      <c r="U2131" s="1532"/>
      <c r="V2131" s="1532"/>
      <c r="W2131" s="1532"/>
      <c r="X2131" s="1532"/>
      <c r="Y2131" s="1532"/>
      <c r="Z2131" s="1532"/>
      <c r="AA2131" s="1532"/>
      <c r="AB2131" s="1532"/>
    </row>
    <row r="2132">
      <c r="A2132" s="1714" t="s">
        <v>77</v>
      </c>
      <c r="B2132" s="692">
        <v>0.0</v>
      </c>
      <c r="C2132" s="692">
        <v>0.0</v>
      </c>
      <c r="D2132" s="692">
        <v>0.0</v>
      </c>
      <c r="E2132" s="692">
        <v>0.0</v>
      </c>
      <c r="F2132" s="692">
        <v>0.0</v>
      </c>
      <c r="G2132" s="690">
        <v>0.0</v>
      </c>
      <c r="H2132" s="690">
        <v>0.0</v>
      </c>
      <c r="I2132" s="693">
        <f t="shared" si="1468"/>
        <v>0</v>
      </c>
      <c r="J2132" s="596">
        <f>(J2131/70)</f>
        <v>0</v>
      </c>
      <c r="K2132" s="635"/>
      <c r="L2132" s="1714" t="s">
        <v>77</v>
      </c>
      <c r="M2132" s="692">
        <v>0.0</v>
      </c>
      <c r="N2132" s="701">
        <f>(M2132-I2132-I2133)-S2132</f>
        <v>0</v>
      </c>
      <c r="O2132" s="692"/>
      <c r="P2132" s="701">
        <f t="shared" si="1496"/>
        <v>0</v>
      </c>
      <c r="Q2132" s="701"/>
      <c r="R2132" s="701"/>
      <c r="S2132" s="1595"/>
      <c r="T2132" s="1532"/>
      <c r="U2132" s="1532"/>
      <c r="V2132" s="1532"/>
      <c r="W2132" s="1532"/>
      <c r="X2132" s="1532"/>
      <c r="Y2132" s="1532"/>
      <c r="Z2132" s="1532"/>
      <c r="AA2132" s="1532"/>
      <c r="AB2132" s="1532"/>
    </row>
    <row r="2133">
      <c r="A2133" s="1714" t="s">
        <v>78</v>
      </c>
      <c r="B2133" s="692">
        <v>0.0</v>
      </c>
      <c r="C2133" s="692">
        <v>0.0</v>
      </c>
      <c r="D2133" s="692">
        <v>0.0</v>
      </c>
      <c r="E2133" s="692">
        <v>0.0</v>
      </c>
      <c r="F2133" s="692">
        <v>0.0</v>
      </c>
      <c r="G2133" s="690">
        <v>0.0</v>
      </c>
      <c r="H2133" s="690">
        <v>0.0</v>
      </c>
      <c r="I2133" s="693">
        <f t="shared" si="1468"/>
        <v>0</v>
      </c>
      <c r="J2133" s="701"/>
      <c r="K2133" s="635"/>
      <c r="L2133" s="1714" t="s">
        <v>78</v>
      </c>
      <c r="M2133" s="692" t="s">
        <v>79</v>
      </c>
      <c r="N2133" s="701" t="s">
        <v>79</v>
      </c>
      <c r="O2133" s="692"/>
      <c r="P2133" s="701" t="s">
        <v>79</v>
      </c>
      <c r="Q2133" s="701"/>
      <c r="R2133" s="701"/>
      <c r="S2133" s="1595"/>
      <c r="T2133" s="1532"/>
      <c r="U2133" s="1532"/>
      <c r="V2133" s="1532"/>
      <c r="W2133" s="1532"/>
      <c r="X2133" s="1532"/>
      <c r="Y2133" s="1532"/>
      <c r="Z2133" s="1532"/>
      <c r="AA2133" s="1532"/>
      <c r="AB2133" s="1532"/>
    </row>
    <row r="2134">
      <c r="A2134" s="1714" t="s">
        <v>446</v>
      </c>
      <c r="B2134" s="692">
        <v>0.0</v>
      </c>
      <c r="C2134" s="692">
        <v>0.0</v>
      </c>
      <c r="D2134" s="692">
        <v>0.0</v>
      </c>
      <c r="E2134" s="692">
        <v>0.0</v>
      </c>
      <c r="F2134" s="692">
        <v>0.0</v>
      </c>
      <c r="G2134" s="690">
        <v>0.0</v>
      </c>
      <c r="H2134" s="690">
        <v>0.0</v>
      </c>
      <c r="I2134" s="693">
        <f t="shared" si="1468"/>
        <v>0</v>
      </c>
      <c r="J2134" s="701"/>
      <c r="K2134" s="635"/>
      <c r="L2134" s="1714" t="s">
        <v>446</v>
      </c>
      <c r="M2134" s="692">
        <v>0.0</v>
      </c>
      <c r="N2134" s="701">
        <f>(M2134-I2134)-S2134</f>
        <v>0</v>
      </c>
      <c r="O2134" s="692"/>
      <c r="P2134" s="701">
        <f>SUM(N2134,O2134)</f>
        <v>0</v>
      </c>
      <c r="Q2134" s="701"/>
      <c r="R2134" s="701"/>
      <c r="S2134" s="1595"/>
      <c r="T2134" s="1532"/>
      <c r="U2134" s="1532"/>
      <c r="V2134" s="1532"/>
      <c r="W2134" s="1532"/>
      <c r="X2134" s="1532"/>
      <c r="Y2134" s="1532"/>
      <c r="Z2134" s="1532"/>
      <c r="AA2134" s="1532"/>
      <c r="AB2134" s="1532"/>
    </row>
    <row r="2135">
      <c r="A2135" s="1714" t="s">
        <v>80</v>
      </c>
      <c r="B2135" s="692">
        <v>0.0</v>
      </c>
      <c r="C2135" s="692">
        <v>0.0</v>
      </c>
      <c r="D2135" s="692">
        <v>0.0</v>
      </c>
      <c r="E2135" s="692">
        <v>0.0</v>
      </c>
      <c r="F2135" s="692">
        <v>0.0</v>
      </c>
      <c r="G2135" s="690">
        <v>0.0</v>
      </c>
      <c r="H2135" s="690">
        <v>0.0</v>
      </c>
      <c r="I2135" s="693">
        <f t="shared" si="1468"/>
        <v>0</v>
      </c>
      <c r="J2135" s="701"/>
      <c r="K2135" s="635"/>
      <c r="L2135" s="1714" t="s">
        <v>80</v>
      </c>
      <c r="M2135" s="692">
        <v>0.0</v>
      </c>
      <c r="N2135" s="701">
        <f>(M2135-I2135)</f>
        <v>0</v>
      </c>
      <c r="O2135" s="692"/>
      <c r="P2135" s="701">
        <f>sum(N2135,O2135)</f>
        <v>0</v>
      </c>
      <c r="Q2135" s="701"/>
      <c r="R2135" s="701"/>
      <c r="S2135" s="1595"/>
      <c r="T2135" s="1532"/>
      <c r="U2135" s="1532"/>
      <c r="V2135" s="1532"/>
      <c r="W2135" s="1532"/>
      <c r="X2135" s="1532"/>
      <c r="Y2135" s="1532"/>
      <c r="Z2135" s="1532"/>
      <c r="AA2135" s="1532"/>
      <c r="AB2135" s="1532"/>
    </row>
    <row r="2136">
      <c r="A2136" s="1828" t="s">
        <v>766</v>
      </c>
      <c r="B2136" s="1760">
        <v>0.0</v>
      </c>
      <c r="C2136" s="1760">
        <v>0.0</v>
      </c>
      <c r="D2136" s="1760">
        <v>0.0</v>
      </c>
      <c r="E2136" s="1760">
        <v>0.0</v>
      </c>
      <c r="F2136" s="1760">
        <v>0.0</v>
      </c>
      <c r="G2136" s="1760">
        <v>0.0</v>
      </c>
      <c r="H2136" s="1760">
        <v>0.0</v>
      </c>
      <c r="I2136" s="1761">
        <f t="shared" si="1468"/>
        <v>0</v>
      </c>
      <c r="J2136" s="1762">
        <f>sum(I2136:I2139)</f>
        <v>0</v>
      </c>
      <c r="K2136" s="635"/>
      <c r="L2136" s="1828" t="s">
        <v>766</v>
      </c>
      <c r="M2136" s="1765">
        <v>0.0</v>
      </c>
      <c r="N2136" s="1762">
        <f>(M2136-I2136)-S2136</f>
        <v>0</v>
      </c>
      <c r="O2136" s="1765"/>
      <c r="P2136" s="1762">
        <f t="shared" ref="P2136:P2137" si="1497">SUM(N2136,O2136)</f>
        <v>0</v>
      </c>
      <c r="Q2136" s="1762"/>
      <c r="R2136" s="1762"/>
      <c r="S2136" s="1762"/>
      <c r="T2136" s="1532"/>
      <c r="U2136" s="1532"/>
      <c r="V2136" s="1532"/>
      <c r="W2136" s="1532"/>
      <c r="X2136" s="1532"/>
      <c r="Y2136" s="1532"/>
      <c r="Z2136" s="1532"/>
      <c r="AA2136" s="1532"/>
      <c r="AB2136" s="1532"/>
    </row>
    <row r="2137">
      <c r="A2137" s="1714" t="s">
        <v>77</v>
      </c>
      <c r="B2137" s="692">
        <v>0.0</v>
      </c>
      <c r="C2137" s="692">
        <v>0.0</v>
      </c>
      <c r="D2137" s="692">
        <v>0.0</v>
      </c>
      <c r="E2137" s="692">
        <v>0.0</v>
      </c>
      <c r="F2137" s="692">
        <v>0.0</v>
      </c>
      <c r="G2137" s="690">
        <v>0.0</v>
      </c>
      <c r="H2137" s="690">
        <v>0.0</v>
      </c>
      <c r="I2137" s="693">
        <f t="shared" si="1468"/>
        <v>0</v>
      </c>
      <c r="J2137" s="596">
        <f>(J2136/70)</f>
        <v>0</v>
      </c>
      <c r="K2137" s="635"/>
      <c r="L2137" s="1714" t="s">
        <v>77</v>
      </c>
      <c r="M2137" s="692">
        <v>0.0</v>
      </c>
      <c r="N2137" s="701">
        <f>(M2137-I2137-I2138)-S2137</f>
        <v>0</v>
      </c>
      <c r="O2137" s="692"/>
      <c r="P2137" s="701">
        <f t="shared" si="1497"/>
        <v>0</v>
      </c>
      <c r="Q2137" s="701"/>
      <c r="R2137" s="701"/>
      <c r="S2137" s="1595"/>
      <c r="T2137" s="1532"/>
      <c r="U2137" s="1532"/>
      <c r="V2137" s="1532"/>
      <c r="W2137" s="1532"/>
      <c r="X2137" s="1532"/>
      <c r="Y2137" s="1532"/>
      <c r="Z2137" s="1532"/>
      <c r="AA2137" s="1532"/>
      <c r="AB2137" s="1532"/>
    </row>
    <row r="2138">
      <c r="A2138" s="1714" t="s">
        <v>78</v>
      </c>
      <c r="B2138" s="692">
        <v>0.0</v>
      </c>
      <c r="C2138" s="692">
        <v>0.0</v>
      </c>
      <c r="D2138" s="692">
        <v>0.0</v>
      </c>
      <c r="E2138" s="692">
        <v>0.0</v>
      </c>
      <c r="F2138" s="692">
        <v>0.0</v>
      </c>
      <c r="G2138" s="690">
        <v>0.0</v>
      </c>
      <c r="H2138" s="690">
        <v>0.0</v>
      </c>
      <c r="I2138" s="693">
        <f t="shared" si="1468"/>
        <v>0</v>
      </c>
      <c r="J2138" s="701"/>
      <c r="K2138" s="635"/>
      <c r="L2138" s="1714" t="s">
        <v>78</v>
      </c>
      <c r="M2138" s="692" t="s">
        <v>79</v>
      </c>
      <c r="N2138" s="701" t="s">
        <v>79</v>
      </c>
      <c r="O2138" s="692"/>
      <c r="P2138" s="701" t="s">
        <v>79</v>
      </c>
      <c r="Q2138" s="701"/>
      <c r="R2138" s="701"/>
      <c r="S2138" s="1595"/>
      <c r="T2138" s="1532"/>
      <c r="U2138" s="1532"/>
      <c r="V2138" s="1532"/>
      <c r="W2138" s="1532"/>
      <c r="X2138" s="1532"/>
      <c r="Y2138" s="1532"/>
      <c r="Z2138" s="1532"/>
      <c r="AA2138" s="1532"/>
      <c r="AB2138" s="1532"/>
    </row>
    <row r="2139">
      <c r="A2139" s="1714" t="s">
        <v>446</v>
      </c>
      <c r="B2139" s="692">
        <v>0.0</v>
      </c>
      <c r="C2139" s="692">
        <v>0.0</v>
      </c>
      <c r="D2139" s="692">
        <v>0.0</v>
      </c>
      <c r="E2139" s="692">
        <v>0.0</v>
      </c>
      <c r="F2139" s="692">
        <v>0.0</v>
      </c>
      <c r="G2139" s="690">
        <v>0.0</v>
      </c>
      <c r="H2139" s="690">
        <v>0.0</v>
      </c>
      <c r="I2139" s="693">
        <f t="shared" si="1468"/>
        <v>0</v>
      </c>
      <c r="J2139" s="701"/>
      <c r="K2139" s="635"/>
      <c r="L2139" s="1714" t="s">
        <v>446</v>
      </c>
      <c r="M2139" s="692">
        <v>0.0</v>
      </c>
      <c r="N2139" s="701">
        <f>(M2139-I2139)-S2139</f>
        <v>0</v>
      </c>
      <c r="O2139" s="692"/>
      <c r="P2139" s="701">
        <f>SUM(N2139,O2139)</f>
        <v>0</v>
      </c>
      <c r="Q2139" s="701"/>
      <c r="R2139" s="701"/>
      <c r="S2139" s="1595"/>
      <c r="T2139" s="1532"/>
      <c r="U2139" s="1532"/>
      <c r="V2139" s="1532"/>
      <c r="W2139" s="1532"/>
      <c r="X2139" s="1532"/>
      <c r="Y2139" s="1532"/>
      <c r="Z2139" s="1532"/>
      <c r="AA2139" s="1532"/>
      <c r="AB2139" s="1532"/>
    </row>
    <row r="2140">
      <c r="A2140" s="1714" t="s">
        <v>80</v>
      </c>
      <c r="B2140" s="692">
        <v>0.0</v>
      </c>
      <c r="C2140" s="692">
        <v>0.0</v>
      </c>
      <c r="D2140" s="692">
        <v>0.0</v>
      </c>
      <c r="E2140" s="692">
        <v>0.0</v>
      </c>
      <c r="F2140" s="692">
        <v>0.0</v>
      </c>
      <c r="G2140" s="690">
        <v>0.0</v>
      </c>
      <c r="H2140" s="690">
        <v>0.0</v>
      </c>
      <c r="I2140" s="693">
        <f t="shared" si="1468"/>
        <v>0</v>
      </c>
      <c r="J2140" s="701"/>
      <c r="K2140" s="635"/>
      <c r="L2140" s="1714" t="s">
        <v>80</v>
      </c>
      <c r="M2140" s="692">
        <v>0.0</v>
      </c>
      <c r="N2140" s="701">
        <f>(M2140-I2140)</f>
        <v>0</v>
      </c>
      <c r="O2140" s="692"/>
      <c r="P2140" s="701">
        <f>sum(N2140,O2140)</f>
        <v>0</v>
      </c>
      <c r="Q2140" s="701"/>
      <c r="R2140" s="701"/>
      <c r="S2140" s="1595"/>
      <c r="T2140" s="1532"/>
      <c r="U2140" s="1532"/>
      <c r="V2140" s="1532"/>
      <c r="W2140" s="1532"/>
      <c r="X2140" s="1532"/>
      <c r="Y2140" s="1532"/>
      <c r="Z2140" s="1532"/>
      <c r="AA2140" s="1532"/>
      <c r="AB2140" s="1532"/>
    </row>
    <row r="2141">
      <c r="A2141" s="1828" t="s">
        <v>766</v>
      </c>
      <c r="B2141" s="1760">
        <v>0.0</v>
      </c>
      <c r="C2141" s="1760">
        <v>0.0</v>
      </c>
      <c r="D2141" s="1760">
        <v>0.0</v>
      </c>
      <c r="E2141" s="1760">
        <v>0.0</v>
      </c>
      <c r="F2141" s="1760">
        <v>0.0</v>
      </c>
      <c r="G2141" s="1760">
        <v>0.0</v>
      </c>
      <c r="H2141" s="1760">
        <v>0.0</v>
      </c>
      <c r="I2141" s="1761">
        <f t="shared" si="1468"/>
        <v>0</v>
      </c>
      <c r="J2141" s="1762">
        <f>sum(I2141:I2144)</f>
        <v>0</v>
      </c>
      <c r="K2141" s="635"/>
      <c r="L2141" s="1828" t="s">
        <v>766</v>
      </c>
      <c r="M2141" s="1765">
        <v>0.0</v>
      </c>
      <c r="N2141" s="1762">
        <f>(M2141-I2141)-S2141</f>
        <v>0</v>
      </c>
      <c r="O2141" s="1765"/>
      <c r="P2141" s="1762">
        <f t="shared" ref="P2141:P2142" si="1498">SUM(N2141,O2141)</f>
        <v>0</v>
      </c>
      <c r="Q2141" s="1762"/>
      <c r="R2141" s="1762"/>
      <c r="S2141" s="1762"/>
      <c r="T2141" s="1532"/>
      <c r="U2141" s="1532"/>
      <c r="V2141" s="1532"/>
      <c r="W2141" s="1532"/>
      <c r="X2141" s="1532"/>
      <c r="Y2141" s="1532"/>
      <c r="Z2141" s="1532"/>
      <c r="AA2141" s="1532"/>
      <c r="AB2141" s="1532"/>
    </row>
    <row r="2142">
      <c r="A2142" s="1714" t="s">
        <v>77</v>
      </c>
      <c r="B2142" s="692">
        <v>0.0</v>
      </c>
      <c r="C2142" s="692">
        <v>0.0</v>
      </c>
      <c r="D2142" s="692">
        <v>0.0</v>
      </c>
      <c r="E2142" s="692">
        <v>0.0</v>
      </c>
      <c r="F2142" s="692">
        <v>0.0</v>
      </c>
      <c r="G2142" s="690">
        <v>0.0</v>
      </c>
      <c r="H2142" s="690">
        <v>0.0</v>
      </c>
      <c r="I2142" s="693">
        <f t="shared" si="1468"/>
        <v>0</v>
      </c>
      <c r="J2142" s="596">
        <f>(J2141/70)</f>
        <v>0</v>
      </c>
      <c r="K2142" s="635"/>
      <c r="L2142" s="1714" t="s">
        <v>77</v>
      </c>
      <c r="M2142" s="692">
        <v>0.0</v>
      </c>
      <c r="N2142" s="701">
        <f>(M2142-I2142-I2143)-S2142</f>
        <v>0</v>
      </c>
      <c r="O2142" s="692"/>
      <c r="P2142" s="701">
        <f t="shared" si="1498"/>
        <v>0</v>
      </c>
      <c r="Q2142" s="701"/>
      <c r="R2142" s="701"/>
      <c r="S2142" s="1595"/>
      <c r="T2142" s="1532"/>
      <c r="U2142" s="1532"/>
      <c r="V2142" s="1532"/>
      <c r="W2142" s="1532"/>
      <c r="X2142" s="1532"/>
      <c r="Y2142" s="1532"/>
      <c r="Z2142" s="1532"/>
      <c r="AA2142" s="1532"/>
      <c r="AB2142" s="1532"/>
    </row>
    <row r="2143">
      <c r="A2143" s="1714" t="s">
        <v>78</v>
      </c>
      <c r="B2143" s="692">
        <v>0.0</v>
      </c>
      <c r="C2143" s="692">
        <v>0.0</v>
      </c>
      <c r="D2143" s="692">
        <v>0.0</v>
      </c>
      <c r="E2143" s="692">
        <v>0.0</v>
      </c>
      <c r="F2143" s="692">
        <v>0.0</v>
      </c>
      <c r="G2143" s="690">
        <v>0.0</v>
      </c>
      <c r="H2143" s="690">
        <v>0.0</v>
      </c>
      <c r="I2143" s="693">
        <f t="shared" si="1468"/>
        <v>0</v>
      </c>
      <c r="J2143" s="701"/>
      <c r="K2143" s="635"/>
      <c r="L2143" s="1714" t="s">
        <v>78</v>
      </c>
      <c r="M2143" s="692" t="s">
        <v>79</v>
      </c>
      <c r="N2143" s="701" t="s">
        <v>79</v>
      </c>
      <c r="O2143" s="692"/>
      <c r="P2143" s="701" t="s">
        <v>79</v>
      </c>
      <c r="Q2143" s="701"/>
      <c r="R2143" s="701"/>
      <c r="S2143" s="1595"/>
      <c r="T2143" s="1532"/>
      <c r="U2143" s="1532"/>
      <c r="V2143" s="1532"/>
      <c r="W2143" s="1532"/>
      <c r="X2143" s="1532"/>
      <c r="Y2143" s="1532"/>
      <c r="Z2143" s="1532"/>
      <c r="AA2143" s="1532"/>
      <c r="AB2143" s="1532"/>
    </row>
    <row r="2144">
      <c r="A2144" s="1714" t="s">
        <v>446</v>
      </c>
      <c r="B2144" s="692">
        <v>0.0</v>
      </c>
      <c r="C2144" s="692">
        <v>0.0</v>
      </c>
      <c r="D2144" s="692">
        <v>0.0</v>
      </c>
      <c r="E2144" s="692">
        <v>0.0</v>
      </c>
      <c r="F2144" s="692">
        <v>0.0</v>
      </c>
      <c r="G2144" s="690">
        <v>0.0</v>
      </c>
      <c r="H2144" s="690">
        <v>0.0</v>
      </c>
      <c r="I2144" s="693">
        <f t="shared" si="1468"/>
        <v>0</v>
      </c>
      <c r="J2144" s="701"/>
      <c r="K2144" s="635"/>
      <c r="L2144" s="1714" t="s">
        <v>446</v>
      </c>
      <c r="M2144" s="692">
        <v>0.0</v>
      </c>
      <c r="N2144" s="701">
        <f>(M2144-I2144)-S2144</f>
        <v>0</v>
      </c>
      <c r="O2144" s="692"/>
      <c r="P2144" s="701">
        <f>SUM(N2144,O2144)</f>
        <v>0</v>
      </c>
      <c r="Q2144" s="701"/>
      <c r="R2144" s="701"/>
      <c r="S2144" s="1595"/>
      <c r="T2144" s="1532"/>
      <c r="U2144" s="1532"/>
      <c r="V2144" s="1532"/>
      <c r="W2144" s="1532"/>
      <c r="X2144" s="1532"/>
      <c r="Y2144" s="1532"/>
      <c r="Z2144" s="1532"/>
      <c r="AA2144" s="1532"/>
      <c r="AB2144" s="1532"/>
    </row>
    <row r="2145">
      <c r="A2145" s="1714" t="s">
        <v>80</v>
      </c>
      <c r="B2145" s="692">
        <v>0.0</v>
      </c>
      <c r="C2145" s="692">
        <v>0.0</v>
      </c>
      <c r="D2145" s="692">
        <v>0.0</v>
      </c>
      <c r="E2145" s="692">
        <v>0.0</v>
      </c>
      <c r="F2145" s="692">
        <v>0.0</v>
      </c>
      <c r="G2145" s="690">
        <v>0.0</v>
      </c>
      <c r="H2145" s="690">
        <v>0.0</v>
      </c>
      <c r="I2145" s="693">
        <f t="shared" si="1468"/>
        <v>0</v>
      </c>
      <c r="J2145" s="701"/>
      <c r="K2145" s="635"/>
      <c r="L2145" s="1714" t="s">
        <v>80</v>
      </c>
      <c r="M2145" s="692">
        <v>0.0</v>
      </c>
      <c r="N2145" s="701">
        <f>(M2145-I2145)</f>
        <v>0</v>
      </c>
      <c r="O2145" s="692"/>
      <c r="P2145" s="701">
        <f>sum(N2145,O2145)</f>
        <v>0</v>
      </c>
      <c r="Q2145" s="701"/>
      <c r="R2145" s="701"/>
      <c r="S2145" s="1595"/>
      <c r="T2145" s="1532"/>
      <c r="U2145" s="1532"/>
      <c r="V2145" s="1532"/>
      <c r="W2145" s="1532"/>
      <c r="X2145" s="1532"/>
      <c r="Y2145" s="1532"/>
      <c r="Z2145" s="1532"/>
      <c r="AA2145" s="1532"/>
      <c r="AB2145" s="1532"/>
    </row>
    <row r="2146">
      <c r="A2146" s="1827" t="s">
        <v>828</v>
      </c>
      <c r="B2146" s="1758">
        <f t="shared" ref="B2146:H2146" si="1499">SUM(B2147:B2150,B2152:B2154,B2157:B2160)</f>
        <v>0</v>
      </c>
      <c r="C2146" s="1758">
        <f t="shared" si="1499"/>
        <v>0</v>
      </c>
      <c r="D2146" s="1758">
        <f t="shared" si="1499"/>
        <v>0</v>
      </c>
      <c r="E2146" s="1758">
        <f t="shared" si="1499"/>
        <v>0</v>
      </c>
      <c r="F2146" s="1758">
        <f t="shared" si="1499"/>
        <v>0</v>
      </c>
      <c r="G2146" s="1758">
        <f t="shared" si="1499"/>
        <v>0</v>
      </c>
      <c r="H2146" s="1758">
        <f t="shared" si="1499"/>
        <v>0</v>
      </c>
      <c r="I2146" s="1758">
        <f t="shared" si="1468"/>
        <v>0</v>
      </c>
      <c r="J2146" s="1749"/>
      <c r="K2146" s="635"/>
      <c r="L2146" s="1827" t="s">
        <v>828</v>
      </c>
      <c r="M2146" s="1748"/>
      <c r="N2146" s="1748"/>
      <c r="O2146" s="1749"/>
      <c r="P2146" s="1748"/>
      <c r="Q2146" s="1748"/>
      <c r="R2146" s="1748"/>
      <c r="S2146" s="1748"/>
      <c r="T2146" s="1532"/>
      <c r="U2146" s="1532"/>
      <c r="V2146" s="1532"/>
      <c r="W2146" s="1532"/>
      <c r="X2146" s="1532"/>
      <c r="Y2146" s="1532"/>
      <c r="Z2146" s="1532"/>
      <c r="AA2146" s="1532"/>
      <c r="AB2146" s="1532"/>
    </row>
    <row r="2147">
      <c r="A2147" s="1828" t="s">
        <v>891</v>
      </c>
      <c r="B2147" s="1760">
        <v>0.0</v>
      </c>
      <c r="C2147" s="1760">
        <v>0.0</v>
      </c>
      <c r="D2147" s="1760">
        <v>0.0</v>
      </c>
      <c r="E2147" s="1760">
        <v>0.0</v>
      </c>
      <c r="F2147" s="1760">
        <v>0.0</v>
      </c>
      <c r="G2147" s="1760">
        <v>0.0</v>
      </c>
      <c r="H2147" s="1760">
        <v>0.0</v>
      </c>
      <c r="I2147" s="1761">
        <f t="shared" si="1468"/>
        <v>0</v>
      </c>
      <c r="J2147" s="1762">
        <f>sum(I2147:I2150)</f>
        <v>0</v>
      </c>
      <c r="K2147" s="635"/>
      <c r="L2147" s="1828" t="s">
        <v>892</v>
      </c>
      <c r="M2147" s="1765">
        <v>0.0</v>
      </c>
      <c r="N2147" s="1762">
        <f>(M2147-I2147)-S2147</f>
        <v>0</v>
      </c>
      <c r="O2147" s="1765">
        <v>25.0</v>
      </c>
      <c r="P2147" s="1762">
        <f t="shared" ref="P2147:P2148" si="1500">SUM(N2147,O2147)</f>
        <v>25</v>
      </c>
      <c r="Q2147" s="1762"/>
      <c r="R2147" s="1762"/>
      <c r="S2147" s="1762"/>
      <c r="T2147" s="1532"/>
      <c r="U2147" s="1532"/>
      <c r="V2147" s="1532"/>
      <c r="W2147" s="1532"/>
      <c r="X2147" s="1532"/>
      <c r="Y2147" s="1532"/>
      <c r="Z2147" s="1532"/>
      <c r="AA2147" s="1532"/>
      <c r="AB2147" s="1532"/>
    </row>
    <row r="2148">
      <c r="A2148" s="1714" t="s">
        <v>77</v>
      </c>
      <c r="B2148" s="692">
        <v>0.0</v>
      </c>
      <c r="C2148" s="692">
        <v>0.0</v>
      </c>
      <c r="D2148" s="692">
        <v>0.0</v>
      </c>
      <c r="E2148" s="692">
        <v>0.0</v>
      </c>
      <c r="F2148" s="692">
        <v>0.0</v>
      </c>
      <c r="G2148" s="690">
        <v>0.0</v>
      </c>
      <c r="H2148" s="690">
        <v>0.0</v>
      </c>
      <c r="I2148" s="693">
        <f t="shared" si="1468"/>
        <v>0</v>
      </c>
      <c r="J2148" s="596">
        <f>(J2147/70)</f>
        <v>0</v>
      </c>
      <c r="K2148" s="635"/>
      <c r="L2148" s="1714" t="s">
        <v>77</v>
      </c>
      <c r="M2148" s="692">
        <v>0.0</v>
      </c>
      <c r="N2148" s="701">
        <f>(M2148-I2148-I2149)-S2148</f>
        <v>0</v>
      </c>
      <c r="O2148" s="692">
        <v>0.0</v>
      </c>
      <c r="P2148" s="701">
        <f t="shared" si="1500"/>
        <v>0</v>
      </c>
      <c r="Q2148" s="701"/>
      <c r="R2148" s="701"/>
      <c r="S2148" s="1595"/>
      <c r="T2148" s="1532"/>
      <c r="U2148" s="1532"/>
      <c r="V2148" s="1532"/>
      <c r="W2148" s="1532"/>
      <c r="X2148" s="1532"/>
      <c r="Y2148" s="1532"/>
      <c r="Z2148" s="1532"/>
      <c r="AA2148" s="1532"/>
      <c r="AB2148" s="1532"/>
    </row>
    <row r="2149">
      <c r="A2149" s="1714" t="s">
        <v>78</v>
      </c>
      <c r="B2149" s="692">
        <v>0.0</v>
      </c>
      <c r="C2149" s="692">
        <v>0.0</v>
      </c>
      <c r="D2149" s="692">
        <v>0.0</v>
      </c>
      <c r="E2149" s="692">
        <v>0.0</v>
      </c>
      <c r="F2149" s="692">
        <v>0.0</v>
      </c>
      <c r="G2149" s="690">
        <v>0.0</v>
      </c>
      <c r="H2149" s="690">
        <v>0.0</v>
      </c>
      <c r="I2149" s="693">
        <f t="shared" si="1468"/>
        <v>0</v>
      </c>
      <c r="J2149" s="701"/>
      <c r="K2149" s="635"/>
      <c r="L2149" s="1714" t="s">
        <v>78</v>
      </c>
      <c r="M2149" s="692" t="s">
        <v>79</v>
      </c>
      <c r="N2149" s="701" t="s">
        <v>79</v>
      </c>
      <c r="O2149" s="692" t="s">
        <v>79</v>
      </c>
      <c r="P2149" s="701" t="s">
        <v>79</v>
      </c>
      <c r="Q2149" s="701"/>
      <c r="R2149" s="701"/>
      <c r="S2149" s="1595"/>
      <c r="T2149" s="1532"/>
      <c r="U2149" s="1532"/>
      <c r="V2149" s="1532"/>
      <c r="W2149" s="1532"/>
      <c r="X2149" s="1532"/>
      <c r="Y2149" s="1532"/>
      <c r="Z2149" s="1532"/>
      <c r="AA2149" s="1532"/>
      <c r="AB2149" s="1532"/>
    </row>
    <row r="2150">
      <c r="A2150" s="1714" t="s">
        <v>446</v>
      </c>
      <c r="B2150" s="692">
        <v>0.0</v>
      </c>
      <c r="C2150" s="692">
        <v>0.0</v>
      </c>
      <c r="D2150" s="692">
        <v>0.0</v>
      </c>
      <c r="E2150" s="692">
        <v>0.0</v>
      </c>
      <c r="F2150" s="692">
        <v>0.0</v>
      </c>
      <c r="G2150" s="690">
        <v>0.0</v>
      </c>
      <c r="H2150" s="690">
        <v>0.0</v>
      </c>
      <c r="I2150" s="693">
        <f t="shared" si="1468"/>
        <v>0</v>
      </c>
      <c r="J2150" s="701"/>
      <c r="K2150" s="635"/>
      <c r="L2150" s="1714" t="s">
        <v>446</v>
      </c>
      <c r="M2150" s="692">
        <v>0.0</v>
      </c>
      <c r="N2150" s="701">
        <f>(M2150-I2150)-S2150</f>
        <v>0</v>
      </c>
      <c r="O2150" s="692">
        <v>5.0</v>
      </c>
      <c r="P2150" s="701">
        <f>SUM(N2150,O2150)</f>
        <v>5</v>
      </c>
      <c r="Q2150" s="701"/>
      <c r="R2150" s="701"/>
      <c r="S2150" s="1595"/>
      <c r="T2150" s="1532"/>
      <c r="U2150" s="1532"/>
      <c r="V2150" s="1532"/>
      <c r="W2150" s="1532"/>
      <c r="X2150" s="1532"/>
      <c r="Y2150" s="1532"/>
      <c r="Z2150" s="1532"/>
      <c r="AA2150" s="1532"/>
      <c r="AB2150" s="1532"/>
    </row>
    <row r="2151">
      <c r="A2151" s="1714" t="s">
        <v>80</v>
      </c>
      <c r="B2151" s="692">
        <v>0.0</v>
      </c>
      <c r="C2151" s="692">
        <v>0.0</v>
      </c>
      <c r="D2151" s="692">
        <v>0.0</v>
      </c>
      <c r="E2151" s="692">
        <v>0.0</v>
      </c>
      <c r="F2151" s="692">
        <v>0.0</v>
      </c>
      <c r="G2151" s="690">
        <v>0.0</v>
      </c>
      <c r="H2151" s="690">
        <v>0.0</v>
      </c>
      <c r="I2151" s="693">
        <f t="shared" si="1468"/>
        <v>0</v>
      </c>
      <c r="J2151" s="701"/>
      <c r="K2151" s="635"/>
      <c r="L2151" s="1714" t="s">
        <v>80</v>
      </c>
      <c r="M2151" s="692">
        <v>0.0</v>
      </c>
      <c r="N2151" s="701">
        <f>(M2151-I2151)</f>
        <v>0</v>
      </c>
      <c r="O2151" s="692">
        <v>20.0</v>
      </c>
      <c r="P2151" s="701">
        <f>sum(N2151,O2151)</f>
        <v>20</v>
      </c>
      <c r="Q2151" s="701"/>
      <c r="R2151" s="701"/>
      <c r="S2151" s="1595"/>
      <c r="T2151" s="1532"/>
      <c r="U2151" s="1532"/>
      <c r="V2151" s="1532"/>
      <c r="W2151" s="1532"/>
      <c r="X2151" s="1532"/>
      <c r="Y2151" s="1532"/>
      <c r="Z2151" s="1532"/>
      <c r="AA2151" s="1532"/>
      <c r="AB2151" s="1532"/>
    </row>
    <row r="2152">
      <c r="A2152" s="1828" t="s">
        <v>893</v>
      </c>
      <c r="B2152" s="1760">
        <v>0.0</v>
      </c>
      <c r="C2152" s="1760">
        <v>0.0</v>
      </c>
      <c r="D2152" s="1760">
        <v>0.0</v>
      </c>
      <c r="E2152" s="1760">
        <v>0.0</v>
      </c>
      <c r="F2152" s="1760">
        <v>0.0</v>
      </c>
      <c r="G2152" s="1760">
        <v>0.0</v>
      </c>
      <c r="H2152" s="1760">
        <v>0.0</v>
      </c>
      <c r="I2152" s="1761">
        <f t="shared" si="1468"/>
        <v>0</v>
      </c>
      <c r="J2152" s="1762">
        <f>sum(I2152:I2155)</f>
        <v>0</v>
      </c>
      <c r="K2152" s="635"/>
      <c r="L2152" s="1828" t="s">
        <v>894</v>
      </c>
      <c r="M2152" s="1765">
        <v>0.0</v>
      </c>
      <c r="N2152" s="1762">
        <f>(M2152-I2152)-S2152</f>
        <v>0</v>
      </c>
      <c r="O2152" s="1765">
        <v>25.0</v>
      </c>
      <c r="P2152" s="1762">
        <f t="shared" ref="P2152:P2153" si="1501">SUM(N2152,O2152)</f>
        <v>25</v>
      </c>
      <c r="Q2152" s="1762"/>
      <c r="R2152" s="1762"/>
      <c r="S2152" s="1762"/>
      <c r="T2152" s="1532"/>
      <c r="U2152" s="1532"/>
      <c r="V2152" s="1532"/>
      <c r="W2152" s="1532"/>
      <c r="X2152" s="1532"/>
      <c r="Y2152" s="1532"/>
      <c r="Z2152" s="1532"/>
      <c r="AA2152" s="1532"/>
      <c r="AB2152" s="1532"/>
    </row>
    <row r="2153">
      <c r="A2153" s="1714" t="s">
        <v>77</v>
      </c>
      <c r="B2153" s="692">
        <v>0.0</v>
      </c>
      <c r="C2153" s="692">
        <v>0.0</v>
      </c>
      <c r="D2153" s="692">
        <v>0.0</v>
      </c>
      <c r="E2153" s="692">
        <v>0.0</v>
      </c>
      <c r="F2153" s="692">
        <v>0.0</v>
      </c>
      <c r="G2153" s="690">
        <v>0.0</v>
      </c>
      <c r="H2153" s="690">
        <v>0.0</v>
      </c>
      <c r="I2153" s="693">
        <f t="shared" si="1468"/>
        <v>0</v>
      </c>
      <c r="J2153" s="596">
        <f>(J2152/70)</f>
        <v>0</v>
      </c>
      <c r="K2153" s="635"/>
      <c r="L2153" s="1714" t="s">
        <v>77</v>
      </c>
      <c r="M2153" s="692">
        <v>0.0</v>
      </c>
      <c r="N2153" s="701">
        <f>(M2153-I2153-I2154)-S2153</f>
        <v>0</v>
      </c>
      <c r="O2153" s="692">
        <v>0.0</v>
      </c>
      <c r="P2153" s="701">
        <f t="shared" si="1501"/>
        <v>0</v>
      </c>
      <c r="Q2153" s="701"/>
      <c r="R2153" s="701"/>
      <c r="S2153" s="1595"/>
      <c r="T2153" s="1532"/>
      <c r="U2153" s="1532"/>
      <c r="V2153" s="1532"/>
      <c r="W2153" s="1532"/>
      <c r="X2153" s="1532"/>
      <c r="Y2153" s="1532"/>
      <c r="Z2153" s="1532"/>
      <c r="AA2153" s="1532"/>
      <c r="AB2153" s="1532"/>
    </row>
    <row r="2154">
      <c r="A2154" s="1714" t="s">
        <v>78</v>
      </c>
      <c r="B2154" s="692">
        <v>0.0</v>
      </c>
      <c r="C2154" s="692">
        <v>0.0</v>
      </c>
      <c r="D2154" s="692">
        <v>0.0</v>
      </c>
      <c r="E2154" s="692">
        <v>0.0</v>
      </c>
      <c r="F2154" s="692">
        <v>0.0</v>
      </c>
      <c r="G2154" s="690">
        <v>0.0</v>
      </c>
      <c r="H2154" s="690">
        <v>0.0</v>
      </c>
      <c r="I2154" s="693">
        <f t="shared" si="1468"/>
        <v>0</v>
      </c>
      <c r="J2154" s="701"/>
      <c r="K2154" s="635"/>
      <c r="L2154" s="1714" t="s">
        <v>78</v>
      </c>
      <c r="M2154" s="692" t="s">
        <v>79</v>
      </c>
      <c r="N2154" s="701" t="s">
        <v>79</v>
      </c>
      <c r="O2154" s="692" t="s">
        <v>79</v>
      </c>
      <c r="P2154" s="701" t="s">
        <v>79</v>
      </c>
      <c r="Q2154" s="701"/>
      <c r="R2154" s="701"/>
      <c r="S2154" s="1595"/>
      <c r="T2154" s="1532"/>
      <c r="U2154" s="1532"/>
      <c r="V2154" s="1532"/>
      <c r="W2154" s="1532"/>
      <c r="X2154" s="1532"/>
      <c r="Y2154" s="1532"/>
      <c r="Z2154" s="1532"/>
      <c r="AA2154" s="1532"/>
      <c r="AB2154" s="1532"/>
    </row>
    <row r="2155">
      <c r="A2155" s="1714" t="s">
        <v>446</v>
      </c>
      <c r="B2155" s="692">
        <v>0.0</v>
      </c>
      <c r="C2155" s="692">
        <v>0.0</v>
      </c>
      <c r="D2155" s="692">
        <v>0.0</v>
      </c>
      <c r="E2155" s="692">
        <v>0.0</v>
      </c>
      <c r="F2155" s="692">
        <v>0.0</v>
      </c>
      <c r="G2155" s="690">
        <v>0.0</v>
      </c>
      <c r="H2155" s="690">
        <v>0.0</v>
      </c>
      <c r="I2155" s="693">
        <f t="shared" si="1468"/>
        <v>0</v>
      </c>
      <c r="J2155" s="701"/>
      <c r="K2155" s="635"/>
      <c r="L2155" s="1714" t="s">
        <v>446</v>
      </c>
      <c r="M2155" s="692">
        <v>0.0</v>
      </c>
      <c r="N2155" s="701">
        <f>(M2155-I2155)-S2155</f>
        <v>0</v>
      </c>
      <c r="O2155" s="692">
        <v>5.0</v>
      </c>
      <c r="P2155" s="701">
        <f>SUM(N2155,O2155)</f>
        <v>5</v>
      </c>
      <c r="Q2155" s="701"/>
      <c r="R2155" s="701"/>
      <c r="S2155" s="1595"/>
      <c r="T2155" s="1532"/>
      <c r="U2155" s="1532"/>
      <c r="V2155" s="1532"/>
      <c r="W2155" s="1532"/>
      <c r="X2155" s="1532"/>
      <c r="Y2155" s="1532"/>
      <c r="Z2155" s="1532"/>
      <c r="AA2155" s="1532"/>
      <c r="AB2155" s="1532"/>
    </row>
    <row r="2156">
      <c r="A2156" s="1714" t="s">
        <v>80</v>
      </c>
      <c r="B2156" s="692">
        <v>0.0</v>
      </c>
      <c r="C2156" s="692">
        <v>0.0</v>
      </c>
      <c r="D2156" s="692">
        <v>0.0</v>
      </c>
      <c r="E2156" s="692">
        <v>0.0</v>
      </c>
      <c r="F2156" s="692">
        <v>0.0</v>
      </c>
      <c r="G2156" s="690">
        <v>0.0</v>
      </c>
      <c r="H2156" s="690">
        <v>0.0</v>
      </c>
      <c r="I2156" s="693">
        <f t="shared" si="1468"/>
        <v>0</v>
      </c>
      <c r="J2156" s="701"/>
      <c r="K2156" s="635"/>
      <c r="L2156" s="1714" t="s">
        <v>80</v>
      </c>
      <c r="M2156" s="692">
        <v>0.0</v>
      </c>
      <c r="N2156" s="701">
        <f>(M2156-I2156)</f>
        <v>0</v>
      </c>
      <c r="O2156" s="692">
        <v>20.0</v>
      </c>
      <c r="P2156" s="701">
        <f>sum(N2156,O2156)</f>
        <v>20</v>
      </c>
      <c r="Q2156" s="701"/>
      <c r="R2156" s="701"/>
      <c r="S2156" s="1595"/>
      <c r="T2156" s="1532"/>
      <c r="U2156" s="1532"/>
      <c r="V2156" s="1532"/>
      <c r="W2156" s="1532"/>
      <c r="X2156" s="1532"/>
      <c r="Y2156" s="1532"/>
      <c r="Z2156" s="1532"/>
      <c r="AA2156" s="1532"/>
      <c r="AB2156" s="1532"/>
    </row>
    <row r="2157">
      <c r="A2157" s="1828" t="s">
        <v>598</v>
      </c>
      <c r="B2157" s="1760">
        <v>0.0</v>
      </c>
      <c r="C2157" s="1760">
        <v>0.0</v>
      </c>
      <c r="D2157" s="1760">
        <v>0.0</v>
      </c>
      <c r="E2157" s="1760">
        <v>0.0</v>
      </c>
      <c r="F2157" s="1760">
        <v>0.0</v>
      </c>
      <c r="G2157" s="1760">
        <v>0.0</v>
      </c>
      <c r="H2157" s="1760">
        <v>0.0</v>
      </c>
      <c r="I2157" s="1761">
        <f t="shared" si="1468"/>
        <v>0</v>
      </c>
      <c r="J2157" s="1762">
        <f>sum(I2157:I2160)</f>
        <v>0</v>
      </c>
      <c r="K2157" s="635"/>
      <c r="L2157" s="1828" t="s">
        <v>895</v>
      </c>
      <c r="M2157" s="1765">
        <v>0.0</v>
      </c>
      <c r="N2157" s="1762">
        <f>(M2157-I2157)-S2157</f>
        <v>0</v>
      </c>
      <c r="O2157" s="1765">
        <v>25.0</v>
      </c>
      <c r="P2157" s="1762">
        <f t="shared" ref="P2157:P2158" si="1502">SUM(N2157,O2157)</f>
        <v>25</v>
      </c>
      <c r="Q2157" s="1762"/>
      <c r="R2157" s="1762"/>
      <c r="S2157" s="1762"/>
      <c r="T2157" s="1532"/>
      <c r="U2157" s="1532"/>
      <c r="V2157" s="1532"/>
      <c r="W2157" s="1532"/>
      <c r="X2157" s="1532"/>
      <c r="Y2157" s="1532"/>
      <c r="Z2157" s="1532"/>
      <c r="AA2157" s="1532"/>
      <c r="AB2157" s="1532"/>
    </row>
    <row r="2158">
      <c r="A2158" s="1714" t="s">
        <v>77</v>
      </c>
      <c r="B2158" s="692">
        <v>0.0</v>
      </c>
      <c r="C2158" s="692">
        <v>0.0</v>
      </c>
      <c r="D2158" s="692">
        <v>0.0</v>
      </c>
      <c r="E2158" s="692">
        <v>0.0</v>
      </c>
      <c r="F2158" s="692">
        <v>0.0</v>
      </c>
      <c r="G2158" s="690">
        <v>0.0</v>
      </c>
      <c r="H2158" s="690">
        <v>0.0</v>
      </c>
      <c r="I2158" s="693">
        <f t="shared" si="1468"/>
        <v>0</v>
      </c>
      <c r="J2158" s="596">
        <f>(J2157/70)</f>
        <v>0</v>
      </c>
      <c r="K2158" s="635"/>
      <c r="L2158" s="1714" t="s">
        <v>77</v>
      </c>
      <c r="M2158" s="692">
        <v>0.0</v>
      </c>
      <c r="N2158" s="701">
        <f>(M2158-I2158-I2159)-S2158</f>
        <v>0</v>
      </c>
      <c r="O2158" s="692">
        <v>0.0</v>
      </c>
      <c r="P2158" s="701">
        <f t="shared" si="1502"/>
        <v>0</v>
      </c>
      <c r="Q2158" s="701"/>
      <c r="R2158" s="701"/>
      <c r="S2158" s="1595"/>
      <c r="T2158" s="1532"/>
      <c r="U2158" s="1532"/>
      <c r="V2158" s="1532"/>
      <c r="W2158" s="1532"/>
      <c r="X2158" s="1532"/>
      <c r="Y2158" s="1532"/>
      <c r="Z2158" s="1532"/>
      <c r="AA2158" s="1532"/>
      <c r="AB2158" s="1532"/>
    </row>
    <row r="2159">
      <c r="A2159" s="1714" t="s">
        <v>78</v>
      </c>
      <c r="B2159" s="692">
        <v>0.0</v>
      </c>
      <c r="C2159" s="692">
        <v>0.0</v>
      </c>
      <c r="D2159" s="692">
        <v>0.0</v>
      </c>
      <c r="E2159" s="692">
        <v>0.0</v>
      </c>
      <c r="F2159" s="692">
        <v>0.0</v>
      </c>
      <c r="G2159" s="690">
        <v>0.0</v>
      </c>
      <c r="H2159" s="690">
        <v>0.0</v>
      </c>
      <c r="I2159" s="693">
        <f t="shared" si="1468"/>
        <v>0</v>
      </c>
      <c r="J2159" s="701"/>
      <c r="K2159" s="635"/>
      <c r="L2159" s="1714" t="s">
        <v>78</v>
      </c>
      <c r="M2159" s="692" t="s">
        <v>79</v>
      </c>
      <c r="N2159" s="701" t="s">
        <v>79</v>
      </c>
      <c r="O2159" s="692" t="s">
        <v>79</v>
      </c>
      <c r="P2159" s="701" t="s">
        <v>79</v>
      </c>
      <c r="Q2159" s="701"/>
      <c r="R2159" s="701"/>
      <c r="S2159" s="1595"/>
      <c r="T2159" s="1532"/>
      <c r="U2159" s="1532"/>
      <c r="V2159" s="1532"/>
      <c r="W2159" s="1532"/>
      <c r="X2159" s="1532"/>
      <c r="Y2159" s="1532"/>
      <c r="Z2159" s="1532"/>
      <c r="AA2159" s="1532"/>
      <c r="AB2159" s="1532"/>
    </row>
    <row r="2160">
      <c r="A2160" s="1714" t="s">
        <v>446</v>
      </c>
      <c r="B2160" s="692">
        <v>0.0</v>
      </c>
      <c r="C2160" s="692">
        <v>0.0</v>
      </c>
      <c r="D2160" s="692">
        <v>0.0</v>
      </c>
      <c r="E2160" s="692">
        <v>0.0</v>
      </c>
      <c r="F2160" s="692">
        <v>0.0</v>
      </c>
      <c r="G2160" s="690">
        <v>0.0</v>
      </c>
      <c r="H2160" s="690">
        <v>0.0</v>
      </c>
      <c r="I2160" s="693">
        <f t="shared" si="1468"/>
        <v>0</v>
      </c>
      <c r="J2160" s="701"/>
      <c r="K2160" s="635"/>
      <c r="L2160" s="1714" t="s">
        <v>446</v>
      </c>
      <c r="M2160" s="692">
        <v>0.0</v>
      </c>
      <c r="N2160" s="701">
        <f>(M2160-I2160)-S2160</f>
        <v>0</v>
      </c>
      <c r="O2160" s="692">
        <v>5.0</v>
      </c>
      <c r="P2160" s="701">
        <f>SUM(N2160,O2160)</f>
        <v>5</v>
      </c>
      <c r="Q2160" s="701"/>
      <c r="R2160" s="701"/>
      <c r="S2160" s="1595"/>
      <c r="T2160" s="1532"/>
      <c r="U2160" s="1532"/>
      <c r="V2160" s="1532"/>
      <c r="W2160" s="1532"/>
      <c r="X2160" s="1532"/>
      <c r="Y2160" s="1532"/>
      <c r="Z2160" s="1532"/>
      <c r="AA2160" s="1532"/>
      <c r="AB2160" s="1532"/>
    </row>
    <row r="2161">
      <c r="A2161" s="1714" t="s">
        <v>80</v>
      </c>
      <c r="B2161" s="692">
        <v>0.0</v>
      </c>
      <c r="C2161" s="692">
        <v>0.0</v>
      </c>
      <c r="D2161" s="692">
        <v>0.0</v>
      </c>
      <c r="E2161" s="692">
        <v>0.0</v>
      </c>
      <c r="F2161" s="692">
        <v>0.0</v>
      </c>
      <c r="G2161" s="690">
        <v>0.0</v>
      </c>
      <c r="H2161" s="690">
        <v>0.0</v>
      </c>
      <c r="I2161" s="693">
        <f t="shared" si="1468"/>
        <v>0</v>
      </c>
      <c r="J2161" s="701"/>
      <c r="K2161" s="635"/>
      <c r="L2161" s="1714" t="s">
        <v>80</v>
      </c>
      <c r="M2161" s="692">
        <v>0.0</v>
      </c>
      <c r="N2161" s="701">
        <f>(M2161-I2161)</f>
        <v>0</v>
      </c>
      <c r="O2161" s="692">
        <v>20.0</v>
      </c>
      <c r="P2161" s="701">
        <f>sum(N2161,O2161)</f>
        <v>20</v>
      </c>
      <c r="Q2161" s="701"/>
      <c r="R2161" s="701"/>
      <c r="S2161" s="1595"/>
      <c r="T2161" s="1532"/>
      <c r="U2161" s="1532"/>
      <c r="V2161" s="1532"/>
      <c r="W2161" s="1532"/>
      <c r="X2161" s="1532"/>
      <c r="Y2161" s="1532"/>
      <c r="Z2161" s="1532"/>
      <c r="AA2161" s="1532"/>
      <c r="AB2161" s="1532"/>
    </row>
    <row r="2162">
      <c r="A2162" s="1757"/>
      <c r="B2162" s="1561"/>
      <c r="C2162" s="1561"/>
      <c r="D2162" s="1561"/>
      <c r="E2162" s="1561"/>
      <c r="F2162" s="1561"/>
      <c r="G2162" s="1561"/>
      <c r="H2162" s="1561"/>
      <c r="I2162" s="1561"/>
      <c r="J2162" s="1561"/>
      <c r="K2162" s="1812"/>
      <c r="L2162" s="1758"/>
      <c r="M2162" s="1561"/>
      <c r="N2162" s="1561"/>
      <c r="O2162" s="1561"/>
      <c r="P2162" s="1561"/>
      <c r="Q2162" s="1758"/>
      <c r="R2162" s="1758"/>
      <c r="S2162" s="1758"/>
      <c r="T2162" s="1532"/>
      <c r="U2162" s="1532"/>
      <c r="V2162" s="1532"/>
      <c r="W2162" s="1532"/>
      <c r="X2162" s="1532"/>
      <c r="Y2162" s="1532"/>
      <c r="Z2162" s="1532"/>
      <c r="AA2162" s="1532"/>
      <c r="AB2162" s="1532"/>
    </row>
    <row r="2163">
      <c r="A2163" s="1774" t="s">
        <v>121</v>
      </c>
      <c r="B2163" s="1775">
        <f t="shared" ref="B2163:I2163" si="1503">SUM(B2035,B2040,B2045,B2051,B2056,B2061,B2067,B2072,B2077,B2083,B2088,B2093,B2099,B2104,B2109,B2115,B2120,B2125,B2131,B2136,B2141,B2147,B2152,B2157)</f>
        <v>3</v>
      </c>
      <c r="C2163" s="1775">
        <f t="shared" si="1503"/>
        <v>8</v>
      </c>
      <c r="D2163" s="1775">
        <f t="shared" si="1503"/>
        <v>11</v>
      </c>
      <c r="E2163" s="1775">
        <f t="shared" si="1503"/>
        <v>9</v>
      </c>
      <c r="F2163" s="1775">
        <f t="shared" si="1503"/>
        <v>1</v>
      </c>
      <c r="G2163" s="1775">
        <f t="shared" si="1503"/>
        <v>2</v>
      </c>
      <c r="H2163" s="1775">
        <f t="shared" si="1503"/>
        <v>0</v>
      </c>
      <c r="I2163" s="1775">
        <f t="shared" si="1503"/>
        <v>34</v>
      </c>
      <c r="J2163" s="1574"/>
      <c r="K2163" s="1812"/>
      <c r="L2163" s="1775" t="s">
        <v>121</v>
      </c>
      <c r="M2163" s="1775">
        <f t="shared" ref="M2163:S2163" si="1504">SUM(M2035,M2040,M2045,M2051,M2056,M2061,M2067,M2072,M2077,M2083,M2088,M2093,M2099,M2104,M2109,M2115,M2120,M2125,M2131,M2136,M2141,M2147,M2152,M2157)</f>
        <v>123</v>
      </c>
      <c r="N2163" s="1775">
        <f t="shared" si="1504"/>
        <v>89</v>
      </c>
      <c r="O2163" s="1775">
        <f t="shared" si="1504"/>
        <v>150</v>
      </c>
      <c r="P2163" s="1775">
        <f t="shared" si="1504"/>
        <v>239</v>
      </c>
      <c r="Q2163" s="1775">
        <f t="shared" si="1504"/>
        <v>0</v>
      </c>
      <c r="R2163" s="1775">
        <f t="shared" si="1504"/>
        <v>0</v>
      </c>
      <c r="S2163" s="1775">
        <f t="shared" si="1504"/>
        <v>0</v>
      </c>
      <c r="T2163" s="1532"/>
      <c r="U2163" s="1532"/>
      <c r="V2163" s="1532"/>
      <c r="W2163" s="1532"/>
      <c r="X2163" s="1532"/>
      <c r="Y2163" s="1532"/>
      <c r="Z2163" s="1532"/>
      <c r="AA2163" s="1532"/>
      <c r="AB2163" s="1532"/>
    </row>
    <row r="2164">
      <c r="A2164" s="1774" t="s">
        <v>77</v>
      </c>
      <c r="B2164" s="1775">
        <f t="shared" ref="B2164:I2164" si="1505">SUM(B2036,B2041,B2046,B2052,B2057,B2062,B2068,B2073,B2078,B2084,B2089,B2094,B2100,B2105,B2110,B2116,B2121,B2126,B2132,B2137,B2142,B2148,B2153,B2158)</f>
        <v>0</v>
      </c>
      <c r="C2164" s="1775">
        <f t="shared" si="1505"/>
        <v>0</v>
      </c>
      <c r="D2164" s="1775">
        <f t="shared" si="1505"/>
        <v>0</v>
      </c>
      <c r="E2164" s="1775">
        <f t="shared" si="1505"/>
        <v>0</v>
      </c>
      <c r="F2164" s="1775">
        <f t="shared" si="1505"/>
        <v>0</v>
      </c>
      <c r="G2164" s="1775">
        <f t="shared" si="1505"/>
        <v>0</v>
      </c>
      <c r="H2164" s="1775">
        <f t="shared" si="1505"/>
        <v>0</v>
      </c>
      <c r="I2164" s="1775">
        <f t="shared" si="1505"/>
        <v>0</v>
      </c>
      <c r="J2164" s="1574"/>
      <c r="K2164" s="1812"/>
      <c r="L2164" s="1775" t="s">
        <v>77</v>
      </c>
      <c r="M2164" s="1775">
        <f t="shared" ref="M2164:S2164" si="1506">SUM(M2036,M2041,M2046,M2052,M2057,M2062,M2068,M2073,M2078,M2084,M2089,M2094,M2100,M2105,M2110,M2116,M2121,M2126,M2132,M2137,M2142,M2148,M2153,M2158)</f>
        <v>46</v>
      </c>
      <c r="N2164" s="1775">
        <f t="shared" si="1506"/>
        <v>31</v>
      </c>
      <c r="O2164" s="1775">
        <f t="shared" si="1506"/>
        <v>15</v>
      </c>
      <c r="P2164" s="1775">
        <f t="shared" si="1506"/>
        <v>46</v>
      </c>
      <c r="Q2164" s="1775">
        <f t="shared" si="1506"/>
        <v>0</v>
      </c>
      <c r="R2164" s="1775">
        <f t="shared" si="1506"/>
        <v>0</v>
      </c>
      <c r="S2164" s="1775">
        <f t="shared" si="1506"/>
        <v>0</v>
      </c>
      <c r="T2164" s="1532"/>
      <c r="U2164" s="1532"/>
      <c r="V2164" s="1532"/>
      <c r="W2164" s="1532"/>
      <c r="X2164" s="1532"/>
      <c r="Y2164" s="1532"/>
      <c r="Z2164" s="1532"/>
      <c r="AA2164" s="1532"/>
      <c r="AB2164" s="1532"/>
    </row>
    <row r="2165">
      <c r="A2165" s="1774" t="s">
        <v>78</v>
      </c>
      <c r="B2165" s="1775">
        <f t="shared" ref="B2165:I2165" si="1507">SUM(B2037,B2042,B2047,B2053,B2058,B2063,B2069,B2074,B2079,B2085,B2090,B2095,B2101,B2106,B2111,B2117,B2122,B2127,B2133,B2138,B2143,B2149,B2154,B2159)</f>
        <v>0</v>
      </c>
      <c r="C2165" s="1775">
        <f t="shared" si="1507"/>
        <v>9</v>
      </c>
      <c r="D2165" s="1775">
        <f t="shared" si="1507"/>
        <v>3</v>
      </c>
      <c r="E2165" s="1775">
        <f t="shared" si="1507"/>
        <v>2</v>
      </c>
      <c r="F2165" s="1775">
        <f t="shared" si="1507"/>
        <v>0</v>
      </c>
      <c r="G2165" s="1775">
        <f t="shared" si="1507"/>
        <v>1</v>
      </c>
      <c r="H2165" s="1775">
        <f t="shared" si="1507"/>
        <v>0</v>
      </c>
      <c r="I2165" s="1775">
        <f t="shared" si="1507"/>
        <v>15</v>
      </c>
      <c r="J2165" s="1574"/>
      <c r="K2165" s="1812"/>
      <c r="L2165" s="1775" t="s">
        <v>78</v>
      </c>
      <c r="M2165" s="1775">
        <f t="shared" ref="M2165:S2165" si="1508">SUM(M2037,M2042,M2047,M2053,M2058,M2063,M2069,M2074,M2079,M2085,M2090,M2095,M2101,M2106,M2111,M2117,M2122,M2127,M2133,M2138,M2143,M2149,M2154,M2159)</f>
        <v>0</v>
      </c>
      <c r="N2165" s="1775">
        <f t="shared" si="1508"/>
        <v>0</v>
      </c>
      <c r="O2165" s="1775">
        <f t="shared" si="1508"/>
        <v>0</v>
      </c>
      <c r="P2165" s="1775">
        <f t="shared" si="1508"/>
        <v>0</v>
      </c>
      <c r="Q2165" s="1775">
        <f t="shared" si="1508"/>
        <v>0</v>
      </c>
      <c r="R2165" s="1775">
        <f t="shared" si="1508"/>
        <v>0</v>
      </c>
      <c r="S2165" s="1775">
        <f t="shared" si="1508"/>
        <v>0</v>
      </c>
      <c r="T2165" s="1532"/>
      <c r="U2165" s="1532"/>
      <c r="V2165" s="1532"/>
      <c r="W2165" s="1532"/>
      <c r="X2165" s="1532"/>
      <c r="Y2165" s="1532"/>
      <c r="Z2165" s="1532"/>
      <c r="AA2165" s="1532"/>
      <c r="AB2165" s="1532"/>
    </row>
    <row r="2166">
      <c r="A2166" s="1774" t="s">
        <v>446</v>
      </c>
      <c r="B2166" s="1775">
        <f t="shared" ref="B2166:I2166" si="1509">SUM(B2038,B2043,B2048,B2054,B2059,B2064,B2070,B2075,B2080,B2086,B2091,B2096,B2102,B2107,B2112,B2118,B2123,B2128,B2134,B2139,B2144,B2150,B2155,B2160)</f>
        <v>1</v>
      </c>
      <c r="C2166" s="1775">
        <f t="shared" si="1509"/>
        <v>2</v>
      </c>
      <c r="D2166" s="1775">
        <f t="shared" si="1509"/>
        <v>2</v>
      </c>
      <c r="E2166" s="1775">
        <f t="shared" si="1509"/>
        <v>3</v>
      </c>
      <c r="F2166" s="1775">
        <f t="shared" si="1509"/>
        <v>2</v>
      </c>
      <c r="G2166" s="1775">
        <f t="shared" si="1509"/>
        <v>2</v>
      </c>
      <c r="H2166" s="1775">
        <f t="shared" si="1509"/>
        <v>0</v>
      </c>
      <c r="I2166" s="1775">
        <f t="shared" si="1509"/>
        <v>12</v>
      </c>
      <c r="J2166" s="1574"/>
      <c r="K2166" s="1812"/>
      <c r="L2166" s="1775" t="s">
        <v>446</v>
      </c>
      <c r="M2166" s="1775">
        <f t="shared" ref="M2166:S2166" si="1510">SUM(M2038,M2043,M2048,M2054,M2059,M2064,M2070,M2075,M2080,M2086,M2091,M2096,M2102,M2107,M2112,M2118,M2123,M2128,M2134,M2139,M2144,M2150,M2155,M2160)</f>
        <v>43</v>
      </c>
      <c r="N2166" s="1775">
        <f t="shared" si="1510"/>
        <v>31</v>
      </c>
      <c r="O2166" s="1775">
        <f t="shared" si="1510"/>
        <v>30</v>
      </c>
      <c r="P2166" s="1775">
        <f t="shared" si="1510"/>
        <v>61</v>
      </c>
      <c r="Q2166" s="1775">
        <f t="shared" si="1510"/>
        <v>0</v>
      </c>
      <c r="R2166" s="1775">
        <f t="shared" si="1510"/>
        <v>0</v>
      </c>
      <c r="S2166" s="1775">
        <f t="shared" si="1510"/>
        <v>0</v>
      </c>
      <c r="T2166" s="1532"/>
      <c r="U2166" s="1532"/>
      <c r="V2166" s="1532"/>
      <c r="W2166" s="1532"/>
      <c r="X2166" s="1532"/>
      <c r="Y2166" s="1532"/>
      <c r="Z2166" s="1532"/>
      <c r="AA2166" s="1532"/>
      <c r="AB2166" s="1532"/>
    </row>
    <row r="2167">
      <c r="A2167" s="1774" t="s">
        <v>80</v>
      </c>
      <c r="B2167" s="1775">
        <f t="shared" ref="B2167:I2167" si="1511">SUM(B2039,B2044,B2049,B2055,B2060,B2065,B2071,B2076,B2081,B2087,B2092,B2097,B2103,B2108,B2113,B2119,B2124,B2129,B2135,B2140,B2145,B2151,B2156,B2161)</f>
        <v>1</v>
      </c>
      <c r="C2167" s="1775">
        <f t="shared" si="1511"/>
        <v>2</v>
      </c>
      <c r="D2167" s="1775">
        <f t="shared" si="1511"/>
        <v>2</v>
      </c>
      <c r="E2167" s="1775">
        <f t="shared" si="1511"/>
        <v>1</v>
      </c>
      <c r="F2167" s="1775">
        <f t="shared" si="1511"/>
        <v>0</v>
      </c>
      <c r="G2167" s="1775">
        <f t="shared" si="1511"/>
        <v>1</v>
      </c>
      <c r="H2167" s="1775">
        <f t="shared" si="1511"/>
        <v>0</v>
      </c>
      <c r="I2167" s="1775">
        <f t="shared" si="1511"/>
        <v>7</v>
      </c>
      <c r="J2167" s="1574"/>
      <c r="K2167" s="1812"/>
      <c r="L2167" s="1775" t="s">
        <v>80</v>
      </c>
      <c r="M2167" s="1775">
        <f t="shared" ref="M2167:S2167" si="1512">SUM(M2039,M2044,M2049,M2055,M2060,M2065,M2071,M2076,M2081,M2087,M2092,M2097,M2103,M2108,M2113,M2119,M2124,M2129,M2135,M2140,M2145,M2151,M2156,M2161)</f>
        <v>148</v>
      </c>
      <c r="N2167" s="1775">
        <f t="shared" si="1512"/>
        <v>141</v>
      </c>
      <c r="O2167" s="1775">
        <f t="shared" si="1512"/>
        <v>120</v>
      </c>
      <c r="P2167" s="1775">
        <f t="shared" si="1512"/>
        <v>261</v>
      </c>
      <c r="Q2167" s="1775">
        <f t="shared" si="1512"/>
        <v>0</v>
      </c>
      <c r="R2167" s="1775">
        <f t="shared" si="1512"/>
        <v>0</v>
      </c>
      <c r="S2167" s="1775">
        <f t="shared" si="1512"/>
        <v>0</v>
      </c>
      <c r="T2167" s="1532"/>
      <c r="U2167" s="1532"/>
      <c r="V2167" s="1532"/>
      <c r="W2167" s="1532"/>
      <c r="X2167" s="1532"/>
      <c r="Y2167" s="1532"/>
      <c r="Z2167" s="1532"/>
      <c r="AA2167" s="1532"/>
      <c r="AB2167" s="1532"/>
    </row>
    <row r="2168">
      <c r="A2168" s="1757" t="s">
        <v>9</v>
      </c>
      <c r="B2168" s="1758">
        <f t="shared" ref="B2168:I2168" si="1513">SUM(B2163:B2166)</f>
        <v>4</v>
      </c>
      <c r="C2168" s="1758">
        <f t="shared" si="1513"/>
        <v>19</v>
      </c>
      <c r="D2168" s="1758">
        <f t="shared" si="1513"/>
        <v>16</v>
      </c>
      <c r="E2168" s="1758">
        <f t="shared" si="1513"/>
        <v>14</v>
      </c>
      <c r="F2168" s="1758">
        <f t="shared" si="1513"/>
        <v>3</v>
      </c>
      <c r="G2168" s="1758">
        <f t="shared" si="1513"/>
        <v>5</v>
      </c>
      <c r="H2168" s="1758">
        <f t="shared" si="1513"/>
        <v>0</v>
      </c>
      <c r="I2168" s="1758">
        <f t="shared" si="1513"/>
        <v>61</v>
      </c>
      <c r="J2168" s="1561"/>
      <c r="K2168" s="1812"/>
      <c r="L2168" s="1758" t="s">
        <v>9</v>
      </c>
      <c r="M2168" s="1758">
        <f t="shared" ref="M2168:S2168" si="1514">SUM(M2163:M2166)</f>
        <v>212</v>
      </c>
      <c r="N2168" s="1758">
        <f t="shared" si="1514"/>
        <v>151</v>
      </c>
      <c r="O2168" s="1758">
        <f t="shared" si="1514"/>
        <v>195</v>
      </c>
      <c r="P2168" s="1758">
        <f t="shared" si="1514"/>
        <v>346</v>
      </c>
      <c r="Q2168" s="1758">
        <f t="shared" si="1514"/>
        <v>0</v>
      </c>
      <c r="R2168" s="1758">
        <f t="shared" si="1514"/>
        <v>0</v>
      </c>
      <c r="S2168" s="1758">
        <f t="shared" si="1514"/>
        <v>0</v>
      </c>
      <c r="T2168" s="1532"/>
      <c r="U2168" s="1532"/>
      <c r="V2168" s="1532"/>
      <c r="W2168" s="1532"/>
      <c r="X2168" s="1532"/>
      <c r="Y2168" s="1532"/>
      <c r="Z2168" s="1532"/>
      <c r="AA2168" s="1532"/>
      <c r="AB2168" s="1532"/>
    </row>
    <row r="2169">
      <c r="A2169" s="1585"/>
      <c r="B2169" s="1585"/>
      <c r="C2169" s="1585"/>
      <c r="D2169" s="1585"/>
      <c r="E2169" s="1586"/>
      <c r="F2169" s="1587"/>
      <c r="G2169" s="1587"/>
      <c r="H2169" s="1587"/>
      <c r="I2169" s="1587"/>
      <c r="J2169" s="1601"/>
      <c r="K2169" s="1582"/>
      <c r="L2169" s="1581"/>
      <c r="M2169" s="1581"/>
      <c r="N2169" s="1581"/>
      <c r="O2169" s="1581"/>
      <c r="P2169" s="1581"/>
      <c r="Q2169" s="1581"/>
      <c r="R2169" s="1582"/>
      <c r="S2169" s="1582"/>
      <c r="T2169" s="1582"/>
      <c r="U2169" s="1582"/>
      <c r="V2169" s="1582"/>
      <c r="W2169" s="1582"/>
      <c r="X2169" s="1582"/>
      <c r="Y2169" s="1582"/>
      <c r="Z2169" s="1582"/>
      <c r="AA2169" s="1582"/>
      <c r="AB2169" s="1582"/>
    </row>
    <row r="2170">
      <c r="A2170" s="1757" t="s">
        <v>123</v>
      </c>
      <c r="B2170" s="1758" t="s">
        <v>2</v>
      </c>
      <c r="C2170" s="1758" t="s">
        <v>3</v>
      </c>
      <c r="D2170" s="1758" t="s">
        <v>4</v>
      </c>
      <c r="E2170" s="1758" t="s">
        <v>5</v>
      </c>
      <c r="F2170" s="1758" t="s">
        <v>6</v>
      </c>
      <c r="G2170" s="1758" t="s">
        <v>7</v>
      </c>
      <c r="H2170" s="1758" t="s">
        <v>9</v>
      </c>
      <c r="I2170" s="1758" t="s">
        <v>9</v>
      </c>
      <c r="J2170" s="1532"/>
      <c r="K2170" s="1532"/>
      <c r="L2170" s="1532"/>
      <c r="M2170" s="1532"/>
      <c r="N2170" s="1532"/>
      <c r="O2170" s="1532"/>
      <c r="P2170" s="1532"/>
      <c r="Q2170" s="1532"/>
      <c r="R2170" s="1532"/>
      <c r="S2170" s="1532"/>
      <c r="T2170" s="1532"/>
      <c r="U2170" s="1532"/>
      <c r="V2170" s="1532"/>
      <c r="W2170" s="1532"/>
      <c r="X2170" s="1532"/>
      <c r="Y2170" s="1532"/>
      <c r="Z2170" s="1532"/>
      <c r="AA2170" s="1532"/>
      <c r="AB2170" s="1532"/>
    </row>
    <row r="2171">
      <c r="A2171" s="1756" t="s">
        <v>124</v>
      </c>
      <c r="B2171" s="693">
        <f t="shared" ref="B2171:H2171" si="1515">sum(B2164:B2165)</f>
        <v>0</v>
      </c>
      <c r="C2171" s="693">
        <f t="shared" si="1515"/>
        <v>9</v>
      </c>
      <c r="D2171" s="693">
        <f t="shared" si="1515"/>
        <v>3</v>
      </c>
      <c r="E2171" s="693">
        <f t="shared" si="1515"/>
        <v>2</v>
      </c>
      <c r="F2171" s="693">
        <f t="shared" si="1515"/>
        <v>0</v>
      </c>
      <c r="G2171" s="693">
        <f t="shared" si="1515"/>
        <v>1</v>
      </c>
      <c r="H2171" s="693">
        <f t="shared" si="1515"/>
        <v>0</v>
      </c>
      <c r="I2171" s="693">
        <f t="shared" ref="I2171:I2175" si="1517">SUM(B2171:H2171)</f>
        <v>15</v>
      </c>
      <c r="J2171" s="1532"/>
      <c r="K2171" s="1532"/>
      <c r="L2171" s="1532"/>
      <c r="M2171" s="1532"/>
      <c r="N2171" s="1532"/>
      <c r="O2171" s="1532"/>
      <c r="P2171" s="1532"/>
      <c r="Q2171" s="1532"/>
      <c r="R2171" s="1532"/>
      <c r="S2171" s="1532"/>
      <c r="T2171" s="1532"/>
      <c r="U2171" s="1532"/>
      <c r="V2171" s="1532"/>
      <c r="W2171" s="1532"/>
      <c r="X2171" s="1532"/>
      <c r="Y2171" s="1532"/>
      <c r="Z2171" s="1532"/>
      <c r="AA2171" s="1532"/>
      <c r="AB2171" s="1532"/>
    </row>
    <row r="2172">
      <c r="A2172" s="1789" t="s">
        <v>126</v>
      </c>
      <c r="B2172" s="1777">
        <f t="shared" ref="B2172:H2172" si="1516">(B2171*10.01)</f>
        <v>0</v>
      </c>
      <c r="C2172" s="1777">
        <f t="shared" si="1516"/>
        <v>90.09</v>
      </c>
      <c r="D2172" s="1777">
        <f t="shared" si="1516"/>
        <v>30.03</v>
      </c>
      <c r="E2172" s="1777">
        <f t="shared" si="1516"/>
        <v>20.02</v>
      </c>
      <c r="F2172" s="1777">
        <f t="shared" si="1516"/>
        <v>0</v>
      </c>
      <c r="G2172" s="1777">
        <f t="shared" si="1516"/>
        <v>10.01</v>
      </c>
      <c r="H2172" s="1777">
        <f t="shared" si="1516"/>
        <v>0</v>
      </c>
      <c r="I2172" s="1790">
        <f t="shared" si="1517"/>
        <v>150.15</v>
      </c>
      <c r="J2172" s="1603"/>
      <c r="K2172" s="1582"/>
      <c r="L2172" s="1582"/>
      <c r="M2172" s="1582"/>
      <c r="N2172" s="1582"/>
      <c r="O2172" s="1582"/>
      <c r="P2172" s="1582"/>
      <c r="Q2172" s="1582"/>
      <c r="R2172" s="1582"/>
      <c r="S2172" s="1582"/>
      <c r="T2172" s="1582"/>
      <c r="U2172" s="1582"/>
      <c r="V2172" s="1582"/>
      <c r="W2172" s="1582"/>
      <c r="X2172" s="1582"/>
      <c r="Y2172" s="1582"/>
      <c r="Z2172" s="1582"/>
      <c r="AA2172" s="1582"/>
      <c r="AB2172" s="1582"/>
    </row>
    <row r="2173">
      <c r="A2173" s="1756" t="s">
        <v>127</v>
      </c>
      <c r="B2173" s="693">
        <f t="shared" ref="B2173:H2173" si="1518">B2167</f>
        <v>1</v>
      </c>
      <c r="C2173" s="693">
        <f t="shared" si="1518"/>
        <v>2</v>
      </c>
      <c r="D2173" s="693">
        <f t="shared" si="1518"/>
        <v>2</v>
      </c>
      <c r="E2173" s="693">
        <f t="shared" si="1518"/>
        <v>1</v>
      </c>
      <c r="F2173" s="693">
        <f t="shared" si="1518"/>
        <v>0</v>
      </c>
      <c r="G2173" s="693">
        <f t="shared" si="1518"/>
        <v>1</v>
      </c>
      <c r="H2173" s="693">
        <f t="shared" si="1518"/>
        <v>0</v>
      </c>
      <c r="I2173" s="693">
        <f t="shared" si="1517"/>
        <v>7</v>
      </c>
      <c r="J2173" s="1603"/>
      <c r="K2173" s="1582"/>
      <c r="L2173" s="1582"/>
      <c r="M2173" s="1582"/>
      <c r="N2173" s="1582"/>
      <c r="O2173" s="1582"/>
      <c r="P2173" s="1582"/>
      <c r="Q2173" s="1582"/>
      <c r="R2173" s="1582"/>
      <c r="S2173" s="1582"/>
      <c r="T2173" s="1582"/>
      <c r="U2173" s="1582"/>
      <c r="V2173" s="1582"/>
      <c r="W2173" s="1582"/>
      <c r="X2173" s="1582"/>
      <c r="Y2173" s="1582"/>
      <c r="Z2173" s="1582"/>
      <c r="AA2173" s="1582"/>
      <c r="AB2173" s="1582"/>
    </row>
    <row r="2174">
      <c r="A2174" s="1756" t="s">
        <v>126</v>
      </c>
      <c r="B2174" s="1790">
        <f t="shared" ref="B2174:H2174" si="1519">(B2173*5)</f>
        <v>5</v>
      </c>
      <c r="C2174" s="1790">
        <f t="shared" si="1519"/>
        <v>10</v>
      </c>
      <c r="D2174" s="1790">
        <f t="shared" si="1519"/>
        <v>10</v>
      </c>
      <c r="E2174" s="1790">
        <f t="shared" si="1519"/>
        <v>5</v>
      </c>
      <c r="F2174" s="1790">
        <f t="shared" si="1519"/>
        <v>0</v>
      </c>
      <c r="G2174" s="1790">
        <f t="shared" si="1519"/>
        <v>5</v>
      </c>
      <c r="H2174" s="1790">
        <f t="shared" si="1519"/>
        <v>0</v>
      </c>
      <c r="I2174" s="1790">
        <f t="shared" si="1517"/>
        <v>35</v>
      </c>
      <c r="J2174" s="1603"/>
      <c r="K2174" s="1582"/>
      <c r="L2174" s="1582"/>
      <c r="M2174" s="1582"/>
      <c r="N2174" s="1582"/>
      <c r="O2174" s="1582"/>
      <c r="P2174" s="1582"/>
      <c r="Q2174" s="1582"/>
      <c r="R2174" s="1582"/>
      <c r="S2174" s="1582"/>
      <c r="T2174" s="1582"/>
      <c r="U2174" s="1582"/>
      <c r="V2174" s="1582"/>
      <c r="W2174" s="1582"/>
      <c r="X2174" s="1582"/>
      <c r="Y2174" s="1582"/>
      <c r="Z2174" s="1582"/>
      <c r="AA2174" s="1582"/>
      <c r="AB2174" s="1582"/>
    </row>
    <row r="2175">
      <c r="A2175" s="1757" t="s">
        <v>9</v>
      </c>
      <c r="B2175" s="1780">
        <f t="shared" ref="B2175:H2175" si="1520">SUM(B2172,B2174)</f>
        <v>5</v>
      </c>
      <c r="C2175" s="1780">
        <f t="shared" si="1520"/>
        <v>100.09</v>
      </c>
      <c r="D2175" s="1780">
        <f t="shared" si="1520"/>
        <v>40.03</v>
      </c>
      <c r="E2175" s="1780">
        <f t="shared" si="1520"/>
        <v>25.02</v>
      </c>
      <c r="F2175" s="1780">
        <f t="shared" si="1520"/>
        <v>0</v>
      </c>
      <c r="G2175" s="1780">
        <f t="shared" si="1520"/>
        <v>15.01</v>
      </c>
      <c r="H2175" s="1780">
        <f t="shared" si="1520"/>
        <v>0</v>
      </c>
      <c r="I2175" s="1780">
        <f t="shared" si="1517"/>
        <v>185.15</v>
      </c>
      <c r="J2175" s="1603"/>
      <c r="K2175" s="1582"/>
      <c r="L2175" s="1582"/>
      <c r="M2175" s="1582"/>
      <c r="N2175" s="1582"/>
      <c r="O2175" s="1582"/>
      <c r="P2175" s="1582"/>
      <c r="Q2175" s="1582"/>
      <c r="R2175" s="1582"/>
      <c r="S2175" s="1582"/>
      <c r="T2175" s="1582"/>
      <c r="U2175" s="1582"/>
      <c r="V2175" s="1582"/>
      <c r="W2175" s="1582"/>
      <c r="X2175" s="1582"/>
      <c r="Y2175" s="1582"/>
      <c r="Z2175" s="1582"/>
      <c r="AA2175" s="1582"/>
      <c r="AB2175" s="1582"/>
    </row>
    <row r="2176">
      <c r="A2176" s="1581"/>
      <c r="B2176" s="1580"/>
      <c r="C2176" s="1580"/>
      <c r="D2176" s="1580"/>
      <c r="E2176" s="1580"/>
      <c r="F2176" s="1580"/>
      <c r="G2176" s="1586"/>
      <c r="H2176" s="1587"/>
      <c r="I2176" s="1582"/>
      <c r="J2176" s="1580"/>
      <c r="K2176" s="1582"/>
      <c r="L2176" s="1581"/>
      <c r="M2176" s="1581"/>
      <c r="N2176" s="1581"/>
      <c r="O2176" s="1581"/>
      <c r="P2176" s="1581"/>
      <c r="Q2176" s="1581"/>
      <c r="R2176" s="1582"/>
      <c r="S2176" s="1582"/>
      <c r="T2176" s="1582"/>
      <c r="U2176" s="1582"/>
      <c r="V2176" s="1582"/>
      <c r="W2176" s="1582"/>
      <c r="X2176" s="1582"/>
      <c r="Y2176" s="1582"/>
      <c r="Z2176" s="1582"/>
      <c r="AA2176" s="1582"/>
      <c r="AB2176" s="1582"/>
    </row>
    <row r="2177">
      <c r="A2177" s="1581"/>
      <c r="B2177" s="1580"/>
      <c r="C2177" s="1580"/>
      <c r="D2177" s="1580"/>
      <c r="E2177" s="1580"/>
      <c r="F2177" s="1589"/>
      <c r="G2177" s="1781" t="s">
        <v>35</v>
      </c>
      <c r="H2177" s="1782" t="s">
        <v>36</v>
      </c>
      <c r="I2177" s="1582"/>
      <c r="J2177" s="1580"/>
      <c r="K2177" s="1582"/>
      <c r="L2177" s="1581"/>
      <c r="M2177" s="1581"/>
      <c r="N2177" s="1581"/>
      <c r="O2177" s="1581"/>
      <c r="P2177" s="1581"/>
      <c r="Q2177" s="1581"/>
      <c r="R2177" s="1582"/>
      <c r="S2177" s="1582"/>
      <c r="T2177" s="1582"/>
      <c r="U2177" s="1582"/>
      <c r="V2177" s="1582"/>
      <c r="W2177" s="1582"/>
      <c r="X2177" s="1582"/>
      <c r="Y2177" s="1582"/>
      <c r="Z2177" s="1582"/>
      <c r="AA2177" s="1582"/>
      <c r="AB2177" s="1582"/>
    </row>
    <row r="2178">
      <c r="A2178" s="1581"/>
      <c r="B2178" s="1580"/>
      <c r="C2178" s="1580"/>
      <c r="D2178" s="1580"/>
      <c r="E2178" s="1580"/>
      <c r="F2178" s="1589"/>
      <c r="G2178" s="1847" t="s">
        <v>806</v>
      </c>
      <c r="H2178" s="701">
        <f t="shared" ref="H2178:H2180" si="1521">H1584</f>
        <v>0</v>
      </c>
      <c r="I2178" s="1582"/>
      <c r="J2178" s="1580"/>
      <c r="K2178" s="1582"/>
      <c r="L2178" s="1581"/>
      <c r="M2178" s="1581"/>
      <c r="N2178" s="1581"/>
      <c r="O2178" s="1581"/>
      <c r="P2178" s="1581"/>
      <c r="Q2178" s="1581"/>
      <c r="R2178" s="1582"/>
      <c r="S2178" s="1582"/>
      <c r="T2178" s="1582"/>
      <c r="U2178" s="1582"/>
      <c r="V2178" s="1582"/>
      <c r="W2178" s="1582"/>
      <c r="X2178" s="1582"/>
      <c r="Y2178" s="1582"/>
      <c r="Z2178" s="1582"/>
      <c r="AA2178" s="1582"/>
      <c r="AB2178" s="1582"/>
    </row>
    <row r="2179">
      <c r="A2179" s="1581"/>
      <c r="B2179" s="1580"/>
      <c r="C2179" s="1580"/>
      <c r="D2179" s="1580"/>
      <c r="E2179" s="1580"/>
      <c r="F2179" s="1589"/>
      <c r="G2179" s="1847" t="s">
        <v>807</v>
      </c>
      <c r="H2179" s="701">
        <f t="shared" si="1521"/>
        <v>82</v>
      </c>
      <c r="I2179" s="1582"/>
      <c r="J2179" s="1580"/>
      <c r="K2179" s="1582"/>
      <c r="L2179" s="1581"/>
      <c r="M2179" s="1581"/>
      <c r="N2179" s="1581"/>
      <c r="O2179" s="1581"/>
      <c r="P2179" s="1581"/>
      <c r="Q2179" s="1581"/>
      <c r="R2179" s="1582"/>
      <c r="S2179" s="1582"/>
      <c r="T2179" s="1582"/>
      <c r="U2179" s="1582"/>
      <c r="V2179" s="1582"/>
      <c r="W2179" s="1582"/>
      <c r="X2179" s="1582"/>
      <c r="Y2179" s="1582"/>
      <c r="Z2179" s="1582"/>
      <c r="AA2179" s="1582"/>
      <c r="AB2179" s="1582"/>
    </row>
    <row r="2180">
      <c r="A2180" s="1581"/>
      <c r="B2180" s="1580"/>
      <c r="C2180" s="1580"/>
      <c r="D2180" s="1580"/>
      <c r="E2180" s="1580"/>
      <c r="F2180" s="1589"/>
      <c r="G2180" s="1784" t="s">
        <v>855</v>
      </c>
      <c r="H2180" s="701">
        <f t="shared" si="1521"/>
        <v>96</v>
      </c>
      <c r="I2180" s="1582"/>
      <c r="J2180" s="1580"/>
      <c r="K2180" s="1582"/>
      <c r="L2180" s="1581"/>
      <c r="M2180" s="1581"/>
      <c r="N2180" s="1581"/>
      <c r="O2180" s="1581"/>
      <c r="P2180" s="1581"/>
      <c r="Q2180" s="1581"/>
      <c r="R2180" s="1582"/>
      <c r="S2180" s="1582"/>
      <c r="T2180" s="1582"/>
      <c r="U2180" s="1582"/>
      <c r="V2180" s="1582"/>
      <c r="W2180" s="1582"/>
      <c r="X2180" s="1582"/>
      <c r="Y2180" s="1582"/>
      <c r="Z2180" s="1582"/>
      <c r="AA2180" s="1582"/>
      <c r="AB2180" s="1582"/>
    </row>
    <row r="2181">
      <c r="A2181" s="1581"/>
      <c r="B2181" s="1580"/>
      <c r="C2181" s="1580"/>
      <c r="D2181" s="1580"/>
      <c r="E2181" s="1580"/>
      <c r="F2181" s="1589"/>
      <c r="G2181" s="1784" t="s">
        <v>880</v>
      </c>
      <c r="H2181" s="692">
        <f>I2168</f>
        <v>61</v>
      </c>
      <c r="I2181" s="1582"/>
      <c r="J2181" s="1580"/>
      <c r="K2181" s="1582"/>
      <c r="L2181" s="1581"/>
      <c r="M2181" s="1581"/>
      <c r="N2181" s="1581"/>
      <c r="O2181" s="1581"/>
      <c r="P2181" s="1581"/>
      <c r="Q2181" s="1581"/>
      <c r="R2181" s="1582"/>
      <c r="S2181" s="1582"/>
      <c r="T2181" s="1582"/>
      <c r="U2181" s="1582"/>
      <c r="V2181" s="1582"/>
      <c r="W2181" s="1582"/>
      <c r="X2181" s="1582"/>
      <c r="Y2181" s="1582"/>
      <c r="Z2181" s="1582"/>
      <c r="AA2181" s="1582"/>
      <c r="AB2181" s="1582"/>
    </row>
    <row r="2182">
      <c r="A2182" s="1581"/>
      <c r="B2182" s="1580"/>
      <c r="C2182" s="1580"/>
      <c r="D2182" s="1580"/>
      <c r="E2182" s="1580"/>
      <c r="F2182" s="1589"/>
      <c r="G2182" s="1781" t="s">
        <v>9</v>
      </c>
      <c r="H2182" s="1758">
        <f>SUM(H2178:H2181)</f>
        <v>239</v>
      </c>
      <c r="I2182" s="1582"/>
      <c r="J2182" s="1580"/>
      <c r="K2182" s="1582"/>
      <c r="L2182" s="1581"/>
      <c r="M2182" s="1581"/>
      <c r="N2182" s="1581"/>
      <c r="O2182" s="1581"/>
      <c r="P2182" s="1581"/>
      <c r="Q2182" s="1581"/>
      <c r="R2182" s="1582"/>
      <c r="S2182" s="1582"/>
      <c r="T2182" s="1582"/>
      <c r="U2182" s="1582"/>
      <c r="V2182" s="1582"/>
      <c r="W2182" s="1582"/>
      <c r="X2182" s="1582"/>
      <c r="Y2182" s="1582"/>
      <c r="Z2182" s="1582"/>
      <c r="AA2182" s="1582"/>
      <c r="AB2182" s="1582"/>
    </row>
    <row r="2183">
      <c r="A2183" s="1581"/>
      <c r="B2183" s="1580"/>
      <c r="C2183" s="1580"/>
      <c r="D2183" s="1580"/>
      <c r="E2183" s="1580"/>
      <c r="F2183" s="1580"/>
      <c r="G2183" s="1586"/>
      <c r="H2183" s="1587"/>
      <c r="I2183" s="1582"/>
      <c r="J2183" s="1581"/>
      <c r="K2183" s="1582"/>
      <c r="L2183" s="1581"/>
      <c r="M2183" s="1581"/>
      <c r="N2183" s="1581"/>
      <c r="O2183" s="1581"/>
      <c r="P2183" s="1581"/>
      <c r="Q2183" s="1581"/>
      <c r="R2183" s="1582"/>
      <c r="S2183" s="1582"/>
      <c r="T2183" s="1582"/>
      <c r="U2183" s="1582"/>
      <c r="V2183" s="1582"/>
      <c r="W2183" s="1582"/>
      <c r="X2183" s="1582"/>
      <c r="Y2183" s="1582"/>
      <c r="Z2183" s="1582"/>
      <c r="AA2183" s="1582"/>
      <c r="AB2183" s="1582"/>
    </row>
    <row r="2184">
      <c r="A2184" s="1581"/>
      <c r="B2184" s="1580"/>
      <c r="C2184" s="1580"/>
      <c r="D2184" s="1580"/>
      <c r="E2184" s="1580"/>
      <c r="F2184" s="1589"/>
      <c r="G2184" s="1781" t="s">
        <v>131</v>
      </c>
      <c r="H2184" s="1829">
        <f>(2500-H2182)</f>
        <v>2261</v>
      </c>
      <c r="I2184" s="1582"/>
      <c r="J2184" s="1582"/>
      <c r="K2184" s="1582"/>
      <c r="L2184" s="1581"/>
      <c r="M2184" s="1581"/>
      <c r="N2184" s="1581"/>
      <c r="O2184" s="1581"/>
      <c r="P2184" s="1581"/>
      <c r="Q2184" s="1581"/>
      <c r="R2184" s="1582"/>
      <c r="S2184" s="1582"/>
      <c r="T2184" s="1582"/>
      <c r="U2184" s="1582"/>
      <c r="V2184" s="1582"/>
      <c r="W2184" s="1582"/>
      <c r="X2184" s="1582"/>
      <c r="Y2184" s="1582"/>
      <c r="Z2184" s="1582"/>
      <c r="AA2184" s="1582"/>
      <c r="AB2184" s="1582"/>
    </row>
    <row r="2185">
      <c r="A2185" s="1585"/>
      <c r="B2185" s="1586"/>
      <c r="C2185" s="1586"/>
      <c r="D2185" s="1586"/>
      <c r="E2185" s="1586"/>
      <c r="F2185" s="1586"/>
      <c r="G2185" s="1586"/>
      <c r="H2185" s="1576"/>
      <c r="I2185" s="1582"/>
      <c r="J2185" s="1607"/>
      <c r="K2185" s="1582"/>
      <c r="L2185" s="1581"/>
      <c r="M2185" s="1581"/>
      <c r="N2185" s="1581"/>
      <c r="O2185" s="1581"/>
      <c r="P2185" s="1581"/>
      <c r="Q2185" s="1581"/>
      <c r="R2185" s="1582"/>
      <c r="S2185" s="1582"/>
      <c r="T2185" s="1582"/>
      <c r="U2185" s="1582"/>
      <c r="V2185" s="1582"/>
      <c r="W2185" s="1582"/>
      <c r="X2185" s="1582"/>
      <c r="Y2185" s="1582"/>
      <c r="Z2185" s="1582"/>
      <c r="AA2185" s="1582"/>
      <c r="AB2185" s="1582"/>
    </row>
    <row r="2186">
      <c r="A2186" s="1757" t="s">
        <v>472</v>
      </c>
      <c r="B2186" s="1758" t="s">
        <v>2</v>
      </c>
      <c r="C2186" s="1758" t="s">
        <v>3</v>
      </c>
      <c r="D2186" s="1758" t="s">
        <v>4</v>
      </c>
      <c r="E2186" s="1758" t="s">
        <v>5</v>
      </c>
      <c r="F2186" s="1758" t="s">
        <v>6</v>
      </c>
      <c r="G2186" s="1758" t="s">
        <v>7</v>
      </c>
      <c r="H2186" s="1788" t="s">
        <v>8</v>
      </c>
      <c r="I2186" s="1758" t="s">
        <v>9</v>
      </c>
      <c r="J2186" s="1532"/>
      <c r="K2186" s="1575"/>
      <c r="L2186" s="1575"/>
      <c r="M2186" s="1575"/>
      <c r="N2186" s="1575"/>
      <c r="O2186" s="1575"/>
      <c r="P2186" s="1575"/>
      <c r="Q2186" s="1532"/>
      <c r="R2186" s="1532"/>
      <c r="S2186" s="1532"/>
      <c r="T2186" s="1532"/>
      <c r="U2186" s="1532"/>
      <c r="V2186" s="1532"/>
      <c r="W2186" s="1532"/>
      <c r="X2186" s="1532"/>
      <c r="Y2186" s="1532"/>
      <c r="Z2186" s="1532"/>
      <c r="AA2186" s="1532"/>
      <c r="AB2186" s="1532"/>
    </row>
    <row r="2187">
      <c r="A2187" s="1714"/>
      <c r="B2187" s="701">
        <f t="shared" ref="B2187:G2187" si="1522">SUM(B1839,B2014,B2168)</f>
        <v>306</v>
      </c>
      <c r="C2187" s="701">
        <f t="shared" si="1522"/>
        <v>347</v>
      </c>
      <c r="D2187" s="701">
        <f t="shared" si="1522"/>
        <v>350</v>
      </c>
      <c r="E2187" s="701">
        <f t="shared" si="1522"/>
        <v>229</v>
      </c>
      <c r="F2187" s="701">
        <f t="shared" si="1522"/>
        <v>196</v>
      </c>
      <c r="G2187" s="701">
        <f t="shared" si="1522"/>
        <v>68</v>
      </c>
      <c r="H2187" s="693">
        <f>(H2168)</f>
        <v>0</v>
      </c>
      <c r="I2187" s="693">
        <f>sum(B2187:H2187)</f>
        <v>1496</v>
      </c>
      <c r="J2187" s="1532"/>
      <c r="K2187" s="1575"/>
      <c r="L2187" s="1575"/>
      <c r="M2187" s="1575"/>
      <c r="N2187" s="1575"/>
      <c r="O2187" s="1575"/>
      <c r="P2187" s="1575"/>
      <c r="Q2187" s="1532"/>
      <c r="R2187" s="1532"/>
      <c r="S2187" s="1532"/>
      <c r="T2187" s="1532"/>
      <c r="U2187" s="1532"/>
      <c r="V2187" s="1532"/>
      <c r="W2187" s="1532"/>
      <c r="X2187" s="1532"/>
      <c r="Y2187" s="1532"/>
      <c r="Z2187" s="1532"/>
      <c r="AA2187" s="1532"/>
      <c r="AB2187" s="1532"/>
    </row>
    <row r="2188">
      <c r="A2188" s="1582"/>
      <c r="B2188" s="1603"/>
      <c r="C2188" s="1603"/>
      <c r="D2188" s="1603"/>
      <c r="E2188" s="1603"/>
      <c r="F2188" s="1603"/>
      <c r="G2188" s="1603"/>
      <c r="H2188" s="1532"/>
      <c r="I2188" s="1884"/>
      <c r="J2188" s="1582"/>
      <c r="K2188" s="1582"/>
      <c r="L2188" s="1582"/>
      <c r="M2188" s="1582"/>
      <c r="N2188" s="1582"/>
      <c r="O2188" s="1582"/>
      <c r="P2188" s="1582"/>
      <c r="Q2188" s="1582"/>
      <c r="R2188" s="1582"/>
      <c r="S2188" s="1582"/>
      <c r="T2188" s="1582"/>
      <c r="U2188" s="1582"/>
      <c r="V2188" s="1582"/>
      <c r="W2188" s="1582"/>
      <c r="X2188" s="1582"/>
      <c r="Y2188" s="1582"/>
      <c r="Z2188" s="1582"/>
      <c r="AA2188" s="1582"/>
      <c r="AB2188" s="1582"/>
    </row>
    <row r="2189">
      <c r="A2189" s="1831" t="s">
        <v>829</v>
      </c>
      <c r="B2189" s="1832" t="s">
        <v>896</v>
      </c>
      <c r="C2189" s="1832" t="s">
        <v>897</v>
      </c>
      <c r="D2189" s="1832" t="s">
        <v>898</v>
      </c>
      <c r="E2189" s="1832" t="s">
        <v>899</v>
      </c>
      <c r="F2189" s="1832" t="s">
        <v>900</v>
      </c>
      <c r="G2189" s="1832" t="s">
        <v>901</v>
      </c>
      <c r="H2189" s="1833" t="s">
        <v>9</v>
      </c>
      <c r="I2189" s="1834" t="s">
        <v>71</v>
      </c>
      <c r="J2189" s="1582"/>
      <c r="K2189" s="1835" t="s">
        <v>875</v>
      </c>
      <c r="L2189" s="1836"/>
      <c r="M2189" s="1836"/>
      <c r="N2189" s="1836"/>
      <c r="O2189" s="1836"/>
      <c r="P2189" s="1836"/>
      <c r="Q2189" s="1836"/>
      <c r="R2189" s="1836"/>
      <c r="S2189" s="1582"/>
      <c r="T2189" s="1582"/>
      <c r="U2189" s="1582"/>
      <c r="V2189" s="1582"/>
      <c r="W2189" s="1582"/>
      <c r="X2189" s="1582"/>
      <c r="Y2189" s="1582"/>
      <c r="Z2189" s="1582"/>
      <c r="AA2189" s="1582"/>
      <c r="AB2189" s="1582"/>
    </row>
    <row r="2190">
      <c r="A2190" s="1837" t="s">
        <v>875</v>
      </c>
      <c r="B2190" s="1838"/>
      <c r="C2190" s="1838"/>
      <c r="D2190" s="1838"/>
      <c r="E2190" s="1838"/>
      <c r="F2190" s="1838"/>
      <c r="G2190" s="1838"/>
      <c r="H2190" s="1839"/>
      <c r="I2190" s="1839"/>
      <c r="J2190" s="1887"/>
      <c r="K2190" s="1760" t="s">
        <v>773</v>
      </c>
      <c r="L2190" s="1761" t="s">
        <v>72</v>
      </c>
      <c r="M2190" s="1761" t="s">
        <v>13</v>
      </c>
      <c r="N2190" s="1762" t="s">
        <v>73</v>
      </c>
      <c r="O2190" s="1761" t="s">
        <v>13</v>
      </c>
      <c r="P2190" s="1762" t="s">
        <v>74</v>
      </c>
      <c r="Q2190" s="1762" t="s">
        <v>640</v>
      </c>
      <c r="R2190" s="1685" t="s">
        <v>592</v>
      </c>
      <c r="S2190" s="1582"/>
      <c r="T2190" s="1532"/>
      <c r="U2190" s="1532"/>
      <c r="V2190" s="1532"/>
      <c r="W2190" s="1532"/>
      <c r="X2190" s="1532"/>
      <c r="Y2190" s="1532"/>
      <c r="Z2190" s="1532"/>
      <c r="AA2190" s="1532"/>
      <c r="AB2190" s="1532"/>
    </row>
    <row r="2191">
      <c r="A2191" s="591" t="s">
        <v>475</v>
      </c>
      <c r="B2191" s="690">
        <v>0.0</v>
      </c>
      <c r="C2191" s="690">
        <v>0.0</v>
      </c>
      <c r="D2191" s="690">
        <v>0.0</v>
      </c>
      <c r="E2191" s="690">
        <v>0.0</v>
      </c>
      <c r="F2191" s="690">
        <v>0.0</v>
      </c>
      <c r="G2191" s="690"/>
      <c r="H2191" s="693">
        <f t="shared" ref="H2191:H2211" si="1523">SUM(B2191:G2191)</f>
        <v>0</v>
      </c>
      <c r="I2191" s="596">
        <f t="shared" ref="I2191:I2200" si="1524">(H2191/30)</f>
        <v>0</v>
      </c>
      <c r="J2191" s="1888"/>
      <c r="K2191" s="591" t="s">
        <v>475</v>
      </c>
      <c r="L2191" s="692">
        <f t="shared" ref="L2191:L2198" si="1525">O1596</f>
        <v>19</v>
      </c>
      <c r="M2191" s="701">
        <f t="shared" ref="M2191:M2198" si="1526">(L2191-H2191)-R2191</f>
        <v>19</v>
      </c>
      <c r="N2191" s="692">
        <v>0.0</v>
      </c>
      <c r="O2191" s="701">
        <f t="shared" ref="O2191:O2209" si="1527">SUM(M2191,N2191)</f>
        <v>19</v>
      </c>
      <c r="P2191" s="1915" t="s">
        <v>711</v>
      </c>
      <c r="Q2191" s="1537"/>
      <c r="R2191" s="1537"/>
      <c r="S2191" s="1582"/>
      <c r="T2191" s="1582"/>
      <c r="U2191" s="1582"/>
      <c r="V2191" s="1582"/>
      <c r="W2191" s="1582"/>
      <c r="X2191" s="1582"/>
      <c r="Y2191" s="1582"/>
      <c r="Z2191" s="1582"/>
      <c r="AA2191" s="1582"/>
      <c r="AB2191" s="1582"/>
    </row>
    <row r="2192">
      <c r="A2192" s="591" t="s">
        <v>478</v>
      </c>
      <c r="B2192" s="690">
        <v>19.0</v>
      </c>
      <c r="C2192" s="690">
        <v>19.0</v>
      </c>
      <c r="D2192" s="690">
        <v>16.0</v>
      </c>
      <c r="E2192" s="690">
        <v>8.0</v>
      </c>
      <c r="F2192" s="690">
        <v>11.0</v>
      </c>
      <c r="G2192" s="690"/>
      <c r="H2192" s="693">
        <f t="shared" si="1523"/>
        <v>73</v>
      </c>
      <c r="I2192" s="596">
        <f t="shared" si="1524"/>
        <v>2.433333333</v>
      </c>
      <c r="J2192" s="1888"/>
      <c r="K2192" s="591" t="s">
        <v>478</v>
      </c>
      <c r="L2192" s="692">
        <f t="shared" si="1525"/>
        <v>73</v>
      </c>
      <c r="M2192" s="701">
        <f t="shared" si="1526"/>
        <v>0</v>
      </c>
      <c r="N2192" s="692">
        <v>45.0</v>
      </c>
      <c r="O2192" s="701">
        <f t="shared" si="1527"/>
        <v>45</v>
      </c>
      <c r="P2192" s="1537" t="s">
        <v>3</v>
      </c>
      <c r="Q2192" s="1533"/>
      <c r="R2192" s="1537"/>
      <c r="S2192" s="1582"/>
      <c r="T2192" s="1582"/>
      <c r="U2192" s="1582"/>
      <c r="V2192" s="1582"/>
      <c r="W2192" s="1582"/>
      <c r="X2192" s="1582"/>
      <c r="Y2192" s="1582"/>
      <c r="Z2192" s="1582"/>
      <c r="AA2192" s="1582"/>
      <c r="AB2192" s="1582"/>
    </row>
    <row r="2193">
      <c r="A2193" s="591" t="s">
        <v>585</v>
      </c>
      <c r="B2193" s="690">
        <v>0.0</v>
      </c>
      <c r="C2193" s="690">
        <v>0.0</v>
      </c>
      <c r="D2193" s="690">
        <v>1.0</v>
      </c>
      <c r="E2193" s="690">
        <v>5.0</v>
      </c>
      <c r="F2193" s="690">
        <v>3.0</v>
      </c>
      <c r="G2193" s="690"/>
      <c r="H2193" s="693">
        <f t="shared" si="1523"/>
        <v>9</v>
      </c>
      <c r="I2193" s="596">
        <f t="shared" si="1524"/>
        <v>0.3</v>
      </c>
      <c r="J2193" s="1888"/>
      <c r="K2193" s="591" t="s">
        <v>585</v>
      </c>
      <c r="L2193" s="692">
        <f t="shared" si="1525"/>
        <v>23</v>
      </c>
      <c r="M2193" s="701">
        <f t="shared" si="1526"/>
        <v>11</v>
      </c>
      <c r="N2193" s="692">
        <v>15.0</v>
      </c>
      <c r="O2193" s="701">
        <f t="shared" si="1527"/>
        <v>26</v>
      </c>
      <c r="P2193" s="1537" t="s">
        <v>3</v>
      </c>
      <c r="Q2193" s="1723"/>
      <c r="R2193" s="1537">
        <v>3.0</v>
      </c>
      <c r="S2193" s="1582"/>
      <c r="T2193" s="1582"/>
      <c r="U2193" s="1582"/>
      <c r="V2193" s="1582"/>
      <c r="W2193" s="1582"/>
      <c r="X2193" s="1582"/>
      <c r="Y2193" s="1582"/>
      <c r="Z2193" s="1582"/>
      <c r="AA2193" s="1582"/>
      <c r="AB2193" s="1582"/>
    </row>
    <row r="2194">
      <c r="A2194" s="591" t="s">
        <v>668</v>
      </c>
      <c r="B2194" s="690">
        <v>6.0</v>
      </c>
      <c r="C2194" s="690">
        <v>5.0</v>
      </c>
      <c r="D2194" s="690">
        <v>2.0</v>
      </c>
      <c r="E2194" s="690">
        <v>2.0</v>
      </c>
      <c r="F2194" s="690">
        <v>0.0</v>
      </c>
      <c r="G2194" s="690"/>
      <c r="H2194" s="693">
        <f t="shared" si="1523"/>
        <v>15</v>
      </c>
      <c r="I2194" s="596">
        <f t="shared" si="1524"/>
        <v>0.5</v>
      </c>
      <c r="J2194" s="1888"/>
      <c r="K2194" s="591" t="s">
        <v>668</v>
      </c>
      <c r="L2194" s="692">
        <f t="shared" si="1525"/>
        <v>25</v>
      </c>
      <c r="M2194" s="701">
        <f t="shared" si="1526"/>
        <v>10</v>
      </c>
      <c r="N2194" s="692">
        <v>25.0</v>
      </c>
      <c r="O2194" s="701">
        <f t="shared" si="1527"/>
        <v>35</v>
      </c>
      <c r="P2194" s="1723" t="s">
        <v>2</v>
      </c>
      <c r="Q2194" s="1724"/>
      <c r="R2194" s="1724"/>
      <c r="S2194" s="1582"/>
      <c r="T2194" s="1582"/>
      <c r="U2194" s="1582"/>
      <c r="V2194" s="1582"/>
      <c r="W2194" s="1582"/>
      <c r="X2194" s="1582"/>
      <c r="Y2194" s="1582"/>
      <c r="Z2194" s="1582"/>
      <c r="AA2194" s="1582"/>
      <c r="AB2194" s="1582"/>
    </row>
    <row r="2195">
      <c r="A2195" s="591" t="s">
        <v>614</v>
      </c>
      <c r="B2195" s="690">
        <v>0.0</v>
      </c>
      <c r="C2195" s="690">
        <v>2.0</v>
      </c>
      <c r="D2195" s="690">
        <v>0.0</v>
      </c>
      <c r="E2195" s="690">
        <v>6.0</v>
      </c>
      <c r="F2195" s="690">
        <v>2.0</v>
      </c>
      <c r="G2195" s="690"/>
      <c r="H2195" s="693">
        <f t="shared" si="1523"/>
        <v>10</v>
      </c>
      <c r="I2195" s="596">
        <f t="shared" si="1524"/>
        <v>0.3333333333</v>
      </c>
      <c r="J2195" s="1888"/>
      <c r="K2195" s="591" t="s">
        <v>614</v>
      </c>
      <c r="L2195" s="692">
        <f t="shared" si="1525"/>
        <v>24</v>
      </c>
      <c r="M2195" s="701">
        <f t="shared" si="1526"/>
        <v>14</v>
      </c>
      <c r="N2195" s="692">
        <v>20.0</v>
      </c>
      <c r="O2195" s="701">
        <f t="shared" si="1527"/>
        <v>34</v>
      </c>
      <c r="P2195" s="1723" t="s">
        <v>3</v>
      </c>
      <c r="Q2195" s="1723"/>
      <c r="R2195" s="1723"/>
      <c r="S2195" s="1582"/>
      <c r="T2195" s="1582"/>
      <c r="U2195" s="1582"/>
      <c r="V2195" s="1582"/>
      <c r="W2195" s="1582"/>
      <c r="X2195" s="1582"/>
      <c r="Y2195" s="1582"/>
      <c r="Z2195" s="1582"/>
      <c r="AA2195" s="1582"/>
      <c r="AB2195" s="1582"/>
    </row>
    <row r="2196">
      <c r="A2196" s="700" t="s">
        <v>700</v>
      </c>
      <c r="B2196" s="690">
        <v>0.0</v>
      </c>
      <c r="C2196" s="690">
        <v>6.0</v>
      </c>
      <c r="D2196" s="690">
        <v>10.0</v>
      </c>
      <c r="E2196" s="690">
        <v>6.0</v>
      </c>
      <c r="F2196" s="690">
        <v>6.0</v>
      </c>
      <c r="G2196" s="690"/>
      <c r="H2196" s="693">
        <f t="shared" si="1523"/>
        <v>28</v>
      </c>
      <c r="I2196" s="596">
        <f t="shared" si="1524"/>
        <v>0.9333333333</v>
      </c>
      <c r="J2196" s="1888"/>
      <c r="K2196" s="700" t="s">
        <v>700</v>
      </c>
      <c r="L2196" s="692">
        <f t="shared" si="1525"/>
        <v>60</v>
      </c>
      <c r="M2196" s="701">
        <f t="shared" si="1526"/>
        <v>32</v>
      </c>
      <c r="N2196" s="692">
        <v>20.0</v>
      </c>
      <c r="O2196" s="701">
        <f t="shared" si="1527"/>
        <v>52</v>
      </c>
      <c r="P2196" s="1723" t="s">
        <v>2</v>
      </c>
      <c r="Q2196" s="1723"/>
      <c r="R2196" s="1723"/>
      <c r="S2196" s="1582"/>
      <c r="T2196" s="1582"/>
      <c r="U2196" s="1582"/>
      <c r="V2196" s="1582"/>
      <c r="W2196" s="1582"/>
      <c r="X2196" s="1582"/>
      <c r="Y2196" s="1582"/>
      <c r="Z2196" s="1582"/>
      <c r="AA2196" s="1582"/>
      <c r="AB2196" s="1582"/>
    </row>
    <row r="2197">
      <c r="A2197" s="591" t="s">
        <v>669</v>
      </c>
      <c r="B2197" s="690">
        <v>0.0</v>
      </c>
      <c r="C2197" s="690">
        <v>0.0</v>
      </c>
      <c r="D2197" s="690">
        <v>0.0</v>
      </c>
      <c r="E2197" s="690">
        <v>0.0</v>
      </c>
      <c r="F2197" s="690">
        <v>0.0</v>
      </c>
      <c r="G2197" s="690"/>
      <c r="H2197" s="693">
        <f t="shared" si="1523"/>
        <v>0</v>
      </c>
      <c r="I2197" s="596">
        <f t="shared" si="1524"/>
        <v>0</v>
      </c>
      <c r="J2197" s="1888"/>
      <c r="K2197" s="591" t="s">
        <v>669</v>
      </c>
      <c r="L2197" s="692">
        <f t="shared" si="1525"/>
        <v>18</v>
      </c>
      <c r="M2197" s="701">
        <f t="shared" si="1526"/>
        <v>18</v>
      </c>
      <c r="N2197" s="692">
        <v>0.0</v>
      </c>
      <c r="O2197" s="701">
        <f t="shared" si="1527"/>
        <v>18</v>
      </c>
      <c r="P2197" s="1916" t="s">
        <v>711</v>
      </c>
      <c r="Q2197" s="1723"/>
      <c r="R2197" s="1724"/>
      <c r="S2197" s="1582"/>
      <c r="T2197" s="1582"/>
      <c r="U2197" s="1582"/>
      <c r="V2197" s="1582"/>
      <c r="W2197" s="1582"/>
      <c r="X2197" s="1582"/>
      <c r="Y2197" s="1582"/>
      <c r="Z2197" s="1582"/>
      <c r="AA2197" s="1582"/>
      <c r="AB2197" s="1582"/>
    </row>
    <row r="2198">
      <c r="A2198" s="591" t="s">
        <v>694</v>
      </c>
      <c r="B2198" s="690">
        <v>4.0</v>
      </c>
      <c r="C2198" s="690">
        <v>3.0</v>
      </c>
      <c r="D2198" s="690">
        <v>1.0</v>
      </c>
      <c r="E2198" s="690">
        <v>4.0</v>
      </c>
      <c r="F2198" s="690">
        <v>5.0</v>
      </c>
      <c r="G2198" s="690"/>
      <c r="H2198" s="693">
        <f t="shared" si="1523"/>
        <v>17</v>
      </c>
      <c r="I2198" s="596">
        <f t="shared" si="1524"/>
        <v>0.5666666667</v>
      </c>
      <c r="J2198" s="1888"/>
      <c r="K2198" s="591" t="s">
        <v>694</v>
      </c>
      <c r="L2198" s="692">
        <f t="shared" si="1525"/>
        <v>31</v>
      </c>
      <c r="M2198" s="701">
        <f t="shared" si="1526"/>
        <v>14</v>
      </c>
      <c r="N2198" s="692">
        <v>15.0</v>
      </c>
      <c r="O2198" s="701">
        <f t="shared" si="1527"/>
        <v>29</v>
      </c>
      <c r="P2198" s="1723" t="s">
        <v>3</v>
      </c>
      <c r="Q2198" s="1723"/>
      <c r="R2198" s="1723"/>
      <c r="S2198" s="1582"/>
      <c r="T2198" s="1582"/>
      <c r="U2198" s="1582"/>
      <c r="V2198" s="1582"/>
      <c r="W2198" s="1582"/>
      <c r="X2198" s="1582"/>
      <c r="Y2198" s="1582"/>
      <c r="Z2198" s="1582"/>
      <c r="AA2198" s="1582"/>
      <c r="AB2198" s="1582"/>
    </row>
    <row r="2199">
      <c r="A2199" s="591" t="s">
        <v>671</v>
      </c>
      <c r="B2199" s="692">
        <v>0.0</v>
      </c>
      <c r="C2199" s="692">
        <v>0.0</v>
      </c>
      <c r="D2199" s="692">
        <v>0.0</v>
      </c>
      <c r="E2199" s="692">
        <v>0.0</v>
      </c>
      <c r="F2199" s="692">
        <v>0.0</v>
      </c>
      <c r="G2199" s="690"/>
      <c r="H2199" s="693">
        <f t="shared" si="1523"/>
        <v>0</v>
      </c>
      <c r="I2199" s="596">
        <f t="shared" si="1524"/>
        <v>0</v>
      </c>
      <c r="J2199" s="1888"/>
      <c r="K2199" s="591" t="s">
        <v>671</v>
      </c>
      <c r="L2199" s="692">
        <v>0.0</v>
      </c>
      <c r="M2199" s="692">
        <v>0.0</v>
      </c>
      <c r="N2199" s="692">
        <v>70.0</v>
      </c>
      <c r="O2199" s="701">
        <f t="shared" si="1527"/>
        <v>70</v>
      </c>
      <c r="P2199" s="1723" t="s">
        <v>2</v>
      </c>
      <c r="Q2199" s="1724"/>
      <c r="R2199" s="1724"/>
      <c r="S2199" s="1582"/>
      <c r="T2199" s="1582"/>
      <c r="U2199" s="1582"/>
      <c r="V2199" s="1582"/>
      <c r="W2199" s="1582"/>
      <c r="X2199" s="1582"/>
      <c r="Y2199" s="1582"/>
      <c r="Z2199" s="1582"/>
      <c r="AA2199" s="1582"/>
      <c r="AB2199" s="1582"/>
    </row>
    <row r="2200">
      <c r="A2200" s="591" t="s">
        <v>701</v>
      </c>
      <c r="B2200" s="692">
        <v>2.0</v>
      </c>
      <c r="C2200" s="692">
        <v>0.0</v>
      </c>
      <c r="D2200" s="692">
        <v>1.0</v>
      </c>
      <c r="E2200" s="692">
        <v>0.0</v>
      </c>
      <c r="F2200" s="692">
        <v>0.0</v>
      </c>
      <c r="G2200" s="690"/>
      <c r="H2200" s="693">
        <f t="shared" si="1523"/>
        <v>3</v>
      </c>
      <c r="I2200" s="596">
        <f t="shared" si="1524"/>
        <v>0.1</v>
      </c>
      <c r="J2200" s="1888"/>
      <c r="K2200" s="591" t="s">
        <v>701</v>
      </c>
      <c r="L2200" s="692">
        <f t="shared" ref="L2200:L2204" si="1528">O1606</f>
        <v>26</v>
      </c>
      <c r="M2200" s="701">
        <f t="shared" ref="M2200:M2209" si="1529">(L2200-H2200)-R2200</f>
        <v>23</v>
      </c>
      <c r="N2200" s="692">
        <v>0.0</v>
      </c>
      <c r="O2200" s="701">
        <f t="shared" si="1527"/>
        <v>23</v>
      </c>
      <c r="P2200" s="1916" t="s">
        <v>3</v>
      </c>
      <c r="Q2200" s="1723"/>
      <c r="R2200" s="1724"/>
      <c r="S2200" s="1532"/>
      <c r="T2200" s="1582"/>
      <c r="U2200" s="1582"/>
      <c r="V2200" s="1582"/>
      <c r="W2200" s="1582"/>
      <c r="X2200" s="1582"/>
      <c r="Y2200" s="1582"/>
      <c r="Z2200" s="1582"/>
      <c r="AA2200" s="1582"/>
      <c r="AB2200" s="1582"/>
    </row>
    <row r="2201">
      <c r="A2201" s="591" t="s">
        <v>699</v>
      </c>
      <c r="B2201" s="692">
        <v>0.0</v>
      </c>
      <c r="C2201" s="692">
        <v>0.0</v>
      </c>
      <c r="D2201" s="692">
        <v>0.0</v>
      </c>
      <c r="E2201" s="692">
        <v>0.0</v>
      </c>
      <c r="F2201" s="692">
        <v>0.0</v>
      </c>
      <c r="G2201" s="690"/>
      <c r="H2201" s="693">
        <f t="shared" si="1523"/>
        <v>0</v>
      </c>
      <c r="I2201" s="596">
        <f t="shared" ref="I2201:I2211" si="1530">(H2201/40)</f>
        <v>0</v>
      </c>
      <c r="J2201" s="1840"/>
      <c r="K2201" s="591" t="s">
        <v>699</v>
      </c>
      <c r="L2201" s="692">
        <f t="shared" si="1528"/>
        <v>16</v>
      </c>
      <c r="M2201" s="701">
        <f t="shared" si="1529"/>
        <v>13</v>
      </c>
      <c r="N2201" s="692">
        <v>0.0</v>
      </c>
      <c r="O2201" s="701">
        <f t="shared" si="1527"/>
        <v>13</v>
      </c>
      <c r="P2201" s="1916" t="s">
        <v>902</v>
      </c>
      <c r="Q2201" s="1723"/>
      <c r="R2201" s="1723">
        <v>3.0</v>
      </c>
      <c r="S2201" s="1582"/>
      <c r="T2201" s="1582"/>
      <c r="U2201" s="1582"/>
      <c r="V2201" s="1582"/>
      <c r="W2201" s="1582"/>
      <c r="X2201" s="1582"/>
      <c r="Y2201" s="1582"/>
      <c r="Z2201" s="1582"/>
      <c r="AA2201" s="1582"/>
      <c r="AB2201" s="1582"/>
    </row>
    <row r="2202">
      <c r="A2202" s="700" t="s">
        <v>779</v>
      </c>
      <c r="B2202" s="692">
        <v>0.0</v>
      </c>
      <c r="C2202" s="692">
        <v>6.0</v>
      </c>
      <c r="D2202" s="692">
        <v>9.0</v>
      </c>
      <c r="E2202" s="692">
        <v>10.0</v>
      </c>
      <c r="F2202" s="692">
        <v>11.0</v>
      </c>
      <c r="G2202" s="690"/>
      <c r="H2202" s="693">
        <f t="shared" si="1523"/>
        <v>36</v>
      </c>
      <c r="I2202" s="596">
        <f t="shared" si="1530"/>
        <v>0.9</v>
      </c>
      <c r="J2202" s="1840"/>
      <c r="K2202" s="700" t="s">
        <v>779</v>
      </c>
      <c r="L2202" s="692">
        <f t="shared" si="1528"/>
        <v>40</v>
      </c>
      <c r="M2202" s="701">
        <f t="shared" si="1529"/>
        <v>4</v>
      </c>
      <c r="N2202" s="692">
        <v>35.0</v>
      </c>
      <c r="O2202" s="701">
        <f t="shared" si="1527"/>
        <v>39</v>
      </c>
      <c r="P2202" s="1723" t="s">
        <v>3</v>
      </c>
      <c r="Q2202" s="1724"/>
      <c r="R2202" s="1724"/>
      <c r="S2202" s="1582"/>
      <c r="T2202" s="1582"/>
      <c r="U2202" s="1582"/>
      <c r="V2202" s="1582"/>
      <c r="W2202" s="1582"/>
      <c r="X2202" s="1582"/>
      <c r="Y2202" s="1582"/>
      <c r="Z2202" s="1582"/>
      <c r="AA2202" s="1582"/>
      <c r="AB2202" s="1582"/>
    </row>
    <row r="2203">
      <c r="A2203" s="700" t="s">
        <v>780</v>
      </c>
      <c r="B2203" s="692">
        <v>0.0</v>
      </c>
      <c r="C2203" s="692">
        <v>0.0</v>
      </c>
      <c r="D2203" s="692">
        <v>2.0</v>
      </c>
      <c r="E2203" s="692">
        <v>0.0</v>
      </c>
      <c r="F2203" s="692">
        <v>0.0</v>
      </c>
      <c r="G2203" s="690"/>
      <c r="H2203" s="693">
        <f t="shared" si="1523"/>
        <v>2</v>
      </c>
      <c r="I2203" s="596">
        <f t="shared" si="1530"/>
        <v>0.05</v>
      </c>
      <c r="J2203" s="1840"/>
      <c r="K2203" s="700" t="s">
        <v>780</v>
      </c>
      <c r="L2203" s="692">
        <f t="shared" si="1528"/>
        <v>2</v>
      </c>
      <c r="M2203" s="701">
        <f t="shared" si="1529"/>
        <v>0</v>
      </c>
      <c r="N2203" s="692">
        <v>0.0</v>
      </c>
      <c r="O2203" s="701">
        <f t="shared" si="1527"/>
        <v>0</v>
      </c>
      <c r="P2203" s="1723" t="s">
        <v>4</v>
      </c>
      <c r="Q2203" s="1724"/>
      <c r="R2203" s="1724"/>
      <c r="S2203" s="1582"/>
      <c r="T2203" s="1582"/>
      <c r="U2203" s="1582"/>
      <c r="V2203" s="1582"/>
      <c r="W2203" s="1582"/>
      <c r="X2203" s="1582"/>
      <c r="Y2203" s="1582"/>
      <c r="Z2203" s="1582"/>
      <c r="AA2203" s="1582"/>
      <c r="AB2203" s="1582"/>
    </row>
    <row r="2204">
      <c r="A2204" s="700" t="s">
        <v>835</v>
      </c>
      <c r="B2204" s="692">
        <v>0.0</v>
      </c>
      <c r="C2204" s="692">
        <v>0.0</v>
      </c>
      <c r="D2204" s="692">
        <v>0.0</v>
      </c>
      <c r="E2204" s="692">
        <v>0.0</v>
      </c>
      <c r="F2204" s="692">
        <v>0.0</v>
      </c>
      <c r="G2204" s="690"/>
      <c r="H2204" s="693">
        <f t="shared" si="1523"/>
        <v>0</v>
      </c>
      <c r="I2204" s="596">
        <f t="shared" si="1530"/>
        <v>0</v>
      </c>
      <c r="J2204" s="1840"/>
      <c r="K2204" s="700" t="s">
        <v>836</v>
      </c>
      <c r="L2204" s="692">
        <f t="shared" si="1528"/>
        <v>15</v>
      </c>
      <c r="M2204" s="701">
        <f t="shared" si="1529"/>
        <v>15</v>
      </c>
      <c r="N2204" s="692">
        <v>0.0</v>
      </c>
      <c r="O2204" s="701">
        <f t="shared" si="1527"/>
        <v>15</v>
      </c>
      <c r="P2204" s="1916" t="s">
        <v>505</v>
      </c>
      <c r="Q2204" s="1724"/>
      <c r="R2204" s="1724"/>
      <c r="S2204" s="1582"/>
      <c r="T2204" s="1582"/>
      <c r="U2204" s="1582"/>
      <c r="V2204" s="1582"/>
      <c r="W2204" s="1582"/>
      <c r="X2204" s="1582"/>
      <c r="Y2204" s="1582"/>
      <c r="Z2204" s="1582"/>
      <c r="AA2204" s="1582"/>
      <c r="AB2204" s="1582"/>
    </row>
    <row r="2205">
      <c r="A2205" s="700" t="s">
        <v>705</v>
      </c>
      <c r="B2205" s="692">
        <v>0.0</v>
      </c>
      <c r="C2205" s="692">
        <v>0.0</v>
      </c>
      <c r="D2205" s="692">
        <v>0.0</v>
      </c>
      <c r="E2205" s="692">
        <v>15.0</v>
      </c>
      <c r="F2205" s="692">
        <v>0.0</v>
      </c>
      <c r="G2205" s="690"/>
      <c r="H2205" s="693">
        <f t="shared" si="1523"/>
        <v>15</v>
      </c>
      <c r="I2205" s="596">
        <f t="shared" si="1530"/>
        <v>0.375</v>
      </c>
      <c r="J2205" s="1840"/>
      <c r="K2205" s="700" t="s">
        <v>705</v>
      </c>
      <c r="L2205" s="692">
        <f>O1612</f>
        <v>35</v>
      </c>
      <c r="M2205" s="701">
        <f t="shared" si="1529"/>
        <v>20</v>
      </c>
      <c r="N2205" s="692">
        <v>20.0</v>
      </c>
      <c r="O2205" s="701">
        <f t="shared" si="1527"/>
        <v>40</v>
      </c>
      <c r="P2205" s="1723" t="s">
        <v>3</v>
      </c>
      <c r="Q2205" s="1724"/>
      <c r="R2205" s="1724"/>
      <c r="S2205" s="1582"/>
      <c r="T2205" s="1582"/>
      <c r="U2205" s="1582"/>
      <c r="V2205" s="1582"/>
      <c r="W2205" s="1582"/>
      <c r="X2205" s="1582"/>
      <c r="Y2205" s="1582"/>
      <c r="Z2205" s="1582"/>
      <c r="AA2205" s="1582"/>
      <c r="AB2205" s="1582"/>
    </row>
    <row r="2206">
      <c r="A2206" s="700" t="s">
        <v>872</v>
      </c>
      <c r="B2206" s="692">
        <v>0.0</v>
      </c>
      <c r="C2206" s="692">
        <v>0.0</v>
      </c>
      <c r="D2206" s="692">
        <v>0.0</v>
      </c>
      <c r="E2206" s="692">
        <v>0.0</v>
      </c>
      <c r="F2206" s="692">
        <v>0.0</v>
      </c>
      <c r="G2206" s="690"/>
      <c r="H2206" s="693">
        <f t="shared" si="1523"/>
        <v>0</v>
      </c>
      <c r="I2206" s="596">
        <f t="shared" si="1530"/>
        <v>0</v>
      </c>
      <c r="J2206" s="1840"/>
      <c r="K2206" s="700" t="s">
        <v>872</v>
      </c>
      <c r="L2206" s="692">
        <v>0.0</v>
      </c>
      <c r="M2206" s="701">
        <f t="shared" si="1529"/>
        <v>0</v>
      </c>
      <c r="N2206" s="692">
        <v>15.0</v>
      </c>
      <c r="O2206" s="701">
        <f t="shared" si="1527"/>
        <v>15</v>
      </c>
      <c r="P2206" s="1916" t="s">
        <v>903</v>
      </c>
      <c r="Q2206" s="1724"/>
      <c r="R2206" s="1724"/>
      <c r="S2206" s="1582"/>
      <c r="T2206" s="1582"/>
      <c r="U2206" s="1582"/>
      <c r="V2206" s="1582"/>
      <c r="W2206" s="1582"/>
      <c r="X2206" s="1582"/>
      <c r="Y2206" s="1582"/>
      <c r="Z2206" s="1582"/>
      <c r="AA2206" s="1582"/>
      <c r="AB2206" s="1582"/>
    </row>
    <row r="2207">
      <c r="A2207" s="700" t="s">
        <v>873</v>
      </c>
      <c r="B2207" s="692">
        <v>0.0</v>
      </c>
      <c r="C2207" s="692">
        <v>0.0</v>
      </c>
      <c r="D2207" s="692">
        <v>0.0</v>
      </c>
      <c r="E2207" s="692">
        <v>3.0</v>
      </c>
      <c r="F2207" s="692">
        <v>4.0</v>
      </c>
      <c r="G2207" s="690"/>
      <c r="H2207" s="693">
        <f t="shared" si="1523"/>
        <v>7</v>
      </c>
      <c r="I2207" s="596">
        <f t="shared" si="1530"/>
        <v>0.175</v>
      </c>
      <c r="J2207" s="1840"/>
      <c r="K2207" s="700" t="s">
        <v>873</v>
      </c>
      <c r="L2207" s="692">
        <v>15.0</v>
      </c>
      <c r="M2207" s="701">
        <f t="shared" si="1529"/>
        <v>8</v>
      </c>
      <c r="N2207" s="692">
        <v>30.0</v>
      </c>
      <c r="O2207" s="701">
        <f t="shared" si="1527"/>
        <v>38</v>
      </c>
      <c r="P2207" s="1723" t="s">
        <v>2</v>
      </c>
      <c r="Q2207" s="1724"/>
      <c r="R2207" s="1724"/>
      <c r="S2207" s="1582"/>
      <c r="T2207" s="1582"/>
      <c r="U2207" s="1582"/>
      <c r="V2207" s="1582"/>
      <c r="W2207" s="1582"/>
      <c r="X2207" s="1582"/>
      <c r="Y2207" s="1582"/>
      <c r="Z2207" s="1582"/>
      <c r="AA2207" s="1582"/>
      <c r="AB2207" s="1582"/>
    </row>
    <row r="2208">
      <c r="A2208" s="700" t="s">
        <v>904</v>
      </c>
      <c r="B2208" s="692">
        <v>0.0</v>
      </c>
      <c r="C2208" s="692">
        <v>0.0</v>
      </c>
      <c r="D2208" s="692">
        <v>0.0</v>
      </c>
      <c r="E2208" s="692">
        <v>0.0</v>
      </c>
      <c r="F2208" s="692">
        <v>0.0</v>
      </c>
      <c r="G2208" s="690"/>
      <c r="H2208" s="693">
        <f t="shared" si="1523"/>
        <v>0</v>
      </c>
      <c r="I2208" s="596">
        <f t="shared" si="1530"/>
        <v>0</v>
      </c>
      <c r="J2208" s="1840"/>
      <c r="K2208" s="700" t="s">
        <v>904</v>
      </c>
      <c r="L2208" s="692">
        <v>0.0</v>
      </c>
      <c r="M2208" s="701">
        <f t="shared" si="1529"/>
        <v>0</v>
      </c>
      <c r="N2208" s="692">
        <v>0.0</v>
      </c>
      <c r="O2208" s="701">
        <f t="shared" si="1527"/>
        <v>0</v>
      </c>
      <c r="P2208" s="1723" t="s">
        <v>905</v>
      </c>
      <c r="Q2208" s="1724"/>
      <c r="R2208" s="1724"/>
      <c r="S2208" s="1582"/>
      <c r="T2208" s="1582"/>
      <c r="U2208" s="1582"/>
      <c r="V2208" s="1582"/>
      <c r="W2208" s="1582"/>
      <c r="X2208" s="1582"/>
      <c r="Y2208" s="1582"/>
      <c r="Z2208" s="1582"/>
      <c r="AA2208" s="1582"/>
      <c r="AB2208" s="1582"/>
    </row>
    <row r="2209">
      <c r="A2209" s="700" t="s">
        <v>906</v>
      </c>
      <c r="B2209" s="692">
        <v>0.0</v>
      </c>
      <c r="C2209" s="692">
        <v>0.0</v>
      </c>
      <c r="D2209" s="692">
        <v>0.0</v>
      </c>
      <c r="E2209" s="692">
        <v>0.0</v>
      </c>
      <c r="F2209" s="692">
        <v>0.0</v>
      </c>
      <c r="G2209" s="690"/>
      <c r="H2209" s="693">
        <f t="shared" si="1523"/>
        <v>0</v>
      </c>
      <c r="I2209" s="596">
        <f t="shared" si="1530"/>
        <v>0</v>
      </c>
      <c r="J2209" s="1840"/>
      <c r="K2209" s="700" t="s">
        <v>906</v>
      </c>
      <c r="L2209" s="692">
        <v>0.0</v>
      </c>
      <c r="M2209" s="701">
        <f t="shared" si="1529"/>
        <v>0</v>
      </c>
      <c r="N2209" s="692">
        <v>15.0</v>
      </c>
      <c r="O2209" s="701">
        <f t="shared" si="1527"/>
        <v>15</v>
      </c>
      <c r="P2209" s="1723" t="s">
        <v>3</v>
      </c>
      <c r="Q2209" s="1724"/>
      <c r="R2209" s="1724"/>
      <c r="S2209" s="1582"/>
      <c r="T2209" s="1582"/>
      <c r="U2209" s="1582"/>
      <c r="V2209" s="1582"/>
      <c r="W2209" s="1582"/>
      <c r="X2209" s="1582"/>
      <c r="Y2209" s="1582"/>
      <c r="Z2209" s="1582"/>
      <c r="AA2209" s="1582"/>
      <c r="AB2209" s="1582"/>
    </row>
    <row r="2210">
      <c r="A2210" s="700" t="s">
        <v>274</v>
      </c>
      <c r="B2210" s="692">
        <v>0.0</v>
      </c>
      <c r="C2210" s="692">
        <v>0.0</v>
      </c>
      <c r="D2210" s="692">
        <v>0.0</v>
      </c>
      <c r="E2210" s="692">
        <v>0.0</v>
      </c>
      <c r="F2210" s="692">
        <v>0.0</v>
      </c>
      <c r="G2210" s="690"/>
      <c r="H2210" s="693">
        <f t="shared" si="1523"/>
        <v>0</v>
      </c>
      <c r="I2210" s="596">
        <f t="shared" si="1530"/>
        <v>0</v>
      </c>
      <c r="J2210" s="1840"/>
      <c r="K2210" s="700" t="s">
        <v>274</v>
      </c>
      <c r="L2210" s="692">
        <v>0.0</v>
      </c>
      <c r="M2210" s="692">
        <v>0.0</v>
      </c>
      <c r="N2210" s="692">
        <v>0.0</v>
      </c>
      <c r="O2210" s="692">
        <v>0.0</v>
      </c>
      <c r="P2210" s="1724"/>
      <c r="Q2210" s="1724"/>
      <c r="R2210" s="1724"/>
      <c r="S2210" s="1582"/>
      <c r="T2210" s="1582"/>
      <c r="U2210" s="1582"/>
      <c r="V2210" s="1582"/>
      <c r="W2210" s="1582"/>
      <c r="X2210" s="1582"/>
      <c r="Y2210" s="1582"/>
      <c r="Z2210" s="1582"/>
      <c r="AA2210" s="1582"/>
      <c r="AB2210" s="1582"/>
    </row>
    <row r="2211">
      <c r="A2211" s="591" t="s">
        <v>674</v>
      </c>
      <c r="B2211" s="692">
        <v>1.0</v>
      </c>
      <c r="C2211" s="692">
        <v>1.0</v>
      </c>
      <c r="D2211" s="692">
        <v>0.0</v>
      </c>
      <c r="E2211" s="692">
        <v>0.0</v>
      </c>
      <c r="F2211" s="692">
        <v>0.0</v>
      </c>
      <c r="G2211" s="690"/>
      <c r="H2211" s="693">
        <f t="shared" si="1523"/>
        <v>2</v>
      </c>
      <c r="I2211" s="596">
        <f t="shared" si="1530"/>
        <v>0.05</v>
      </c>
      <c r="J2211" s="575"/>
      <c r="K2211" s="591" t="s">
        <v>674</v>
      </c>
      <c r="L2211" s="692">
        <v>5.0</v>
      </c>
      <c r="M2211" s="701">
        <f>(L2211-H2211)-R2211</f>
        <v>3</v>
      </c>
      <c r="N2211" s="692"/>
      <c r="O2211" s="701">
        <f>sum(M2211,N2211)</f>
        <v>3</v>
      </c>
      <c r="P2211" s="1595"/>
      <c r="Q2211" s="1595"/>
      <c r="R2211" s="1595"/>
      <c r="S2211" s="1582"/>
      <c r="T2211" s="1582"/>
      <c r="U2211" s="1582"/>
      <c r="V2211" s="1582"/>
      <c r="W2211" s="1582"/>
      <c r="X2211" s="1582"/>
      <c r="Y2211" s="1582"/>
      <c r="Z2211" s="1582"/>
      <c r="AA2211" s="1582"/>
      <c r="AB2211" s="1582"/>
    </row>
    <row r="2212">
      <c r="A2212" s="1774"/>
      <c r="B2212" s="1775"/>
      <c r="C2212" s="1775"/>
      <c r="D2212" s="1775"/>
      <c r="E2212" s="1775"/>
      <c r="F2212" s="1775"/>
      <c r="G2212" s="1775"/>
      <c r="H2212" s="1775"/>
      <c r="I2212" s="1775"/>
      <c r="J2212" s="1889"/>
      <c r="K2212" s="1774"/>
      <c r="L2212" s="1775"/>
      <c r="M2212" s="1775"/>
      <c r="N2212" s="1775"/>
      <c r="O2212" s="1775"/>
      <c r="P2212" s="1775"/>
      <c r="Q2212" s="1775"/>
      <c r="R2212" s="1775"/>
      <c r="S2212" s="1532"/>
      <c r="T2212" s="1582"/>
      <c r="U2212" s="1582"/>
      <c r="V2212" s="1582"/>
      <c r="W2212" s="1582"/>
      <c r="X2212" s="1582"/>
      <c r="Y2212" s="1582"/>
      <c r="Z2212" s="1582"/>
      <c r="AA2212" s="1582"/>
      <c r="AB2212" s="1582"/>
    </row>
    <row r="2213">
      <c r="A2213" s="1829" t="s">
        <v>9</v>
      </c>
      <c r="B2213" s="1829">
        <f t="shared" ref="B2213:H2213" si="1531">SUM(B2191:B2211)</f>
        <v>32</v>
      </c>
      <c r="C2213" s="1829">
        <f t="shared" si="1531"/>
        <v>42</v>
      </c>
      <c r="D2213" s="1829">
        <f t="shared" si="1531"/>
        <v>42</v>
      </c>
      <c r="E2213" s="1829">
        <f t="shared" si="1531"/>
        <v>59</v>
      </c>
      <c r="F2213" s="1829">
        <f t="shared" si="1531"/>
        <v>42</v>
      </c>
      <c r="G2213" s="1829">
        <f t="shared" si="1531"/>
        <v>0</v>
      </c>
      <c r="H2213" s="1829">
        <f t="shared" si="1531"/>
        <v>217</v>
      </c>
      <c r="I2213" s="1829"/>
      <c r="J2213" s="575"/>
      <c r="K2213" s="1835" t="s">
        <v>9</v>
      </c>
      <c r="L2213" s="1829">
        <f t="shared" ref="L2213:R2213" si="1532">SUM(L2191:L2211)</f>
        <v>427</v>
      </c>
      <c r="M2213" s="1829">
        <f t="shared" si="1532"/>
        <v>204</v>
      </c>
      <c r="N2213" s="1829">
        <f t="shared" si="1532"/>
        <v>325</v>
      </c>
      <c r="O2213" s="1829">
        <f t="shared" si="1532"/>
        <v>529</v>
      </c>
      <c r="P2213" s="1829">
        <f t="shared" si="1532"/>
        <v>0</v>
      </c>
      <c r="Q2213" s="1829">
        <f t="shared" si="1532"/>
        <v>0</v>
      </c>
      <c r="R2213" s="1829">
        <f t="shared" si="1532"/>
        <v>6</v>
      </c>
      <c r="S2213" s="1582"/>
      <c r="T2213" s="1582"/>
      <c r="U2213" s="1582"/>
      <c r="V2213" s="1582"/>
      <c r="W2213" s="1582"/>
      <c r="X2213" s="1582"/>
      <c r="Y2213" s="1582"/>
      <c r="Z2213" s="1582"/>
      <c r="AA2213" s="1582"/>
      <c r="AB2213" s="1582"/>
    </row>
    <row r="2214">
      <c r="A2214" s="428"/>
      <c r="B2214" s="1842"/>
      <c r="C2214" s="1842"/>
      <c r="D2214" s="1842"/>
      <c r="E2214" s="1842"/>
      <c r="F2214" s="1843"/>
      <c r="G2214" s="1532"/>
      <c r="H2214" s="1844"/>
      <c r="I2214" s="1845"/>
      <c r="J2214" s="428"/>
      <c r="K2214" s="428"/>
      <c r="L2214" s="1843"/>
      <c r="M2214" s="1843"/>
      <c r="N2214" s="1842"/>
      <c r="O2214" s="1843"/>
      <c r="P2214" s="787"/>
      <c r="Q2214" s="787"/>
      <c r="R2214" s="787"/>
      <c r="S2214" s="1582"/>
      <c r="T2214" s="1582"/>
      <c r="U2214" s="1582"/>
      <c r="V2214" s="1582"/>
      <c r="W2214" s="1582"/>
      <c r="X2214" s="1582"/>
      <c r="Y2214" s="1582"/>
      <c r="Z2214" s="1582"/>
      <c r="AA2214" s="1582"/>
      <c r="AB2214" s="1582"/>
    </row>
    <row r="2215">
      <c r="A2215" s="1829" t="s">
        <v>123</v>
      </c>
      <c r="B2215" s="1834" t="s">
        <v>2</v>
      </c>
      <c r="C2215" s="1834" t="s">
        <v>3</v>
      </c>
      <c r="D2215" s="1834" t="s">
        <v>4</v>
      </c>
      <c r="E2215" s="1834" t="s">
        <v>5</v>
      </c>
      <c r="F2215" s="1834" t="s">
        <v>6</v>
      </c>
      <c r="G2215" s="1834" t="s">
        <v>7</v>
      </c>
      <c r="H2215" s="1829" t="s">
        <v>9</v>
      </c>
      <c r="I2215" s="1575"/>
      <c r="J2215" s="649"/>
      <c r="K2215" s="428"/>
      <c r="L2215" s="1843"/>
      <c r="M2215" s="1843"/>
      <c r="N2215" s="1842"/>
      <c r="O2215" s="1843"/>
      <c r="P2215" s="787"/>
      <c r="Q2215" s="787"/>
      <c r="R2215" s="787"/>
      <c r="S2215" s="1532"/>
      <c r="T2215" s="1532"/>
      <c r="U2215" s="1532"/>
      <c r="V2215" s="1532"/>
      <c r="W2215" s="1532"/>
      <c r="X2215" s="1532"/>
      <c r="Y2215" s="1532"/>
      <c r="Z2215" s="1532"/>
      <c r="AA2215" s="1532"/>
      <c r="AB2215" s="1532"/>
    </row>
    <row r="2216">
      <c r="A2216" s="1714" t="s">
        <v>124</v>
      </c>
      <c r="B2216" s="701">
        <f t="shared" ref="B2216:G2216" si="1533">SUM(B2213)</f>
        <v>32</v>
      </c>
      <c r="C2216" s="701">
        <f t="shared" si="1533"/>
        <v>42</v>
      </c>
      <c r="D2216" s="701">
        <f t="shared" si="1533"/>
        <v>42</v>
      </c>
      <c r="E2216" s="701">
        <f t="shared" si="1533"/>
        <v>59</v>
      </c>
      <c r="F2216" s="701">
        <f t="shared" si="1533"/>
        <v>42</v>
      </c>
      <c r="G2216" s="701">
        <f t="shared" si="1533"/>
        <v>0</v>
      </c>
      <c r="H2216" s="693">
        <f t="shared" ref="H2216:H2217" si="1535">SUM(B2216:G2216)</f>
        <v>217</v>
      </c>
      <c r="I2216" s="1575"/>
      <c r="J2216" s="1532"/>
      <c r="K2216" s="428"/>
      <c r="L2216" s="1843"/>
      <c r="M2216" s="1843"/>
      <c r="N2216" s="1842"/>
      <c r="O2216" s="1843"/>
      <c r="P2216" s="787"/>
      <c r="Q2216" s="787"/>
      <c r="R2216" s="787"/>
      <c r="S2216" s="1582"/>
      <c r="T2216" s="1532"/>
      <c r="U2216" s="1532"/>
      <c r="V2216" s="1532"/>
      <c r="W2216" s="1532"/>
      <c r="X2216" s="1532"/>
      <c r="Y2216" s="1532"/>
      <c r="Z2216" s="1532"/>
      <c r="AA2216" s="1532"/>
      <c r="AB2216" s="1532"/>
    </row>
    <row r="2217">
      <c r="A2217" s="591" t="s">
        <v>126</v>
      </c>
      <c r="B2217" s="1778">
        <f t="shared" ref="B2217:G2217" si="1534">(B2216*10.01)</f>
        <v>320.32</v>
      </c>
      <c r="C2217" s="1778">
        <f t="shared" si="1534"/>
        <v>420.42</v>
      </c>
      <c r="D2217" s="1778">
        <f t="shared" si="1534"/>
        <v>420.42</v>
      </c>
      <c r="E2217" s="1778">
        <f t="shared" si="1534"/>
        <v>590.59</v>
      </c>
      <c r="F2217" s="1778">
        <f t="shared" si="1534"/>
        <v>420.42</v>
      </c>
      <c r="G2217" s="1778">
        <f t="shared" si="1534"/>
        <v>0</v>
      </c>
      <c r="H2217" s="1798">
        <f t="shared" si="1535"/>
        <v>2172.17</v>
      </c>
      <c r="I2217" s="1580"/>
      <c r="J2217" s="1582"/>
      <c r="K2217" s="428"/>
      <c r="L2217" s="1843"/>
      <c r="M2217" s="1843"/>
      <c r="N2217" s="1842"/>
      <c r="O2217" s="1843"/>
      <c r="P2217" s="787"/>
      <c r="Q2217" s="787"/>
      <c r="R2217" s="787"/>
      <c r="S2217" s="1582"/>
      <c r="T2217" s="1582"/>
      <c r="U2217" s="1582"/>
      <c r="V2217" s="1582"/>
      <c r="W2217" s="1582"/>
      <c r="X2217" s="1582"/>
      <c r="Y2217" s="1582"/>
      <c r="Z2217" s="1582"/>
      <c r="AA2217" s="1582"/>
      <c r="AB2217" s="1582"/>
    </row>
    <row r="2218">
      <c r="A2218" s="1791" t="s">
        <v>9</v>
      </c>
      <c r="B2218" s="1758">
        <f t="shared" ref="B2218:G2218" si="1536">sum(B2217)</f>
        <v>320.32</v>
      </c>
      <c r="C2218" s="1758">
        <f t="shared" si="1536"/>
        <v>420.42</v>
      </c>
      <c r="D2218" s="1758">
        <f t="shared" si="1536"/>
        <v>420.42</v>
      </c>
      <c r="E2218" s="1758">
        <f t="shared" si="1536"/>
        <v>590.59</v>
      </c>
      <c r="F2218" s="1758">
        <f t="shared" si="1536"/>
        <v>420.42</v>
      </c>
      <c r="G2218" s="1758">
        <f t="shared" si="1536"/>
        <v>0</v>
      </c>
      <c r="H2218" s="1758">
        <f>sum(B2218:G2218)</f>
        <v>2172.17</v>
      </c>
      <c r="I2218" s="1580"/>
      <c r="J2218" s="1582"/>
      <c r="K2218" s="428"/>
      <c r="L2218" s="1843"/>
      <c r="M2218" s="1843"/>
      <c r="N2218" s="1842"/>
      <c r="O2218" s="1843"/>
      <c r="P2218" s="787"/>
      <c r="Q2218" s="787"/>
      <c r="R2218" s="787"/>
      <c r="S2218" s="1582"/>
      <c r="T2218" s="1582"/>
      <c r="U2218" s="1582"/>
      <c r="V2218" s="1582"/>
      <c r="W2218" s="1582"/>
      <c r="X2218" s="1582"/>
      <c r="Y2218" s="1582"/>
      <c r="Z2218" s="1582"/>
      <c r="AA2218" s="1582"/>
      <c r="AB2218" s="1582"/>
    </row>
    <row r="2219">
      <c r="A2219" s="428"/>
      <c r="B2219" s="1842"/>
      <c r="C2219" s="1842"/>
      <c r="D2219" s="1842"/>
      <c r="E2219" s="1842"/>
      <c r="F2219" s="1843"/>
      <c r="G2219" s="1532"/>
      <c r="H2219" s="1844"/>
      <c r="I2219" s="1845"/>
      <c r="J2219" s="1582"/>
      <c r="K2219" s="428"/>
      <c r="L2219" s="1843"/>
      <c r="M2219" s="1843"/>
      <c r="N2219" s="1842"/>
      <c r="O2219" s="1843"/>
      <c r="P2219" s="787"/>
      <c r="Q2219" s="787"/>
      <c r="R2219" s="787"/>
      <c r="S2219" s="1582"/>
      <c r="T2219" s="1582"/>
      <c r="U2219" s="1582"/>
      <c r="V2219" s="1582"/>
      <c r="W2219" s="1582"/>
      <c r="X2219" s="1582"/>
      <c r="Y2219" s="1582"/>
      <c r="Z2219" s="1582"/>
      <c r="AA2219" s="1582"/>
      <c r="AB2219" s="1582"/>
    </row>
    <row r="2220">
      <c r="A2220" s="428"/>
      <c r="B2220" s="1842"/>
      <c r="C2220" s="1842"/>
      <c r="D2220" s="1842"/>
      <c r="E2220" s="1842"/>
      <c r="F2220" s="1843"/>
      <c r="G2220" s="1834" t="s">
        <v>35</v>
      </c>
      <c r="H2220" s="1833" t="s">
        <v>36</v>
      </c>
      <c r="I2220" s="1842"/>
      <c r="J2220" s="1582"/>
      <c r="K2220" s="428"/>
      <c r="L2220" s="1843"/>
      <c r="M2220" s="1843"/>
      <c r="N2220" s="1842"/>
      <c r="O2220" s="1843"/>
      <c r="P2220" s="787"/>
      <c r="Q2220" s="787"/>
      <c r="R2220" s="787"/>
      <c r="S2220" s="1582"/>
      <c r="T2220" s="1582"/>
      <c r="U2220" s="1582"/>
      <c r="V2220" s="1582"/>
      <c r="W2220" s="1582"/>
      <c r="X2220" s="1582"/>
      <c r="Y2220" s="1582"/>
      <c r="Z2220" s="1582"/>
      <c r="AA2220" s="1582"/>
      <c r="AB2220" s="1582"/>
    </row>
    <row r="2221">
      <c r="A2221" s="428"/>
      <c r="B2221" s="1842"/>
      <c r="C2221" s="1842"/>
      <c r="D2221" s="1842"/>
      <c r="E2221" s="1842"/>
      <c r="F2221" s="1843"/>
      <c r="G2221" s="1847" t="s">
        <v>806</v>
      </c>
      <c r="H2221" s="1882">
        <v>241.0</v>
      </c>
      <c r="I2221" s="1842"/>
      <c r="J2221" s="1582"/>
      <c r="K2221" s="428"/>
      <c r="L2221" s="1843"/>
      <c r="M2221" s="1843"/>
      <c r="N2221" s="1842"/>
      <c r="O2221" s="1843"/>
      <c r="P2221" s="787"/>
      <c r="Q2221" s="787"/>
      <c r="R2221" s="787"/>
      <c r="S2221" s="1582"/>
      <c r="T2221" s="1582"/>
      <c r="U2221" s="1582"/>
      <c r="V2221" s="1582"/>
      <c r="W2221" s="1582"/>
      <c r="X2221" s="1582"/>
      <c r="Y2221" s="1582"/>
      <c r="Z2221" s="1582"/>
      <c r="AA2221" s="1582"/>
      <c r="AB2221" s="1582"/>
    </row>
    <row r="2222">
      <c r="A2222" s="428"/>
      <c r="B2222" s="1842"/>
      <c r="C2222" s="1842"/>
      <c r="D2222" s="1842"/>
      <c r="E2222" s="1842"/>
      <c r="F2222" s="1843"/>
      <c r="G2222" s="1847" t="s">
        <v>807</v>
      </c>
      <c r="H2222" s="1848">
        <f t="shared" ref="H2222:H2223" si="1537">H1627</f>
        <v>256</v>
      </c>
      <c r="I2222" s="1842"/>
      <c r="J2222" s="1582"/>
      <c r="K2222" s="428"/>
      <c r="L2222" s="1843"/>
      <c r="M2222" s="1843"/>
      <c r="N2222" s="1842"/>
      <c r="O2222" s="1843"/>
      <c r="P2222" s="787"/>
      <c r="Q2222" s="787"/>
      <c r="R2222" s="787"/>
      <c r="S2222" s="1582"/>
      <c r="T2222" s="1582"/>
      <c r="U2222" s="1582"/>
      <c r="V2222" s="1582"/>
      <c r="W2222" s="1582"/>
      <c r="X2222" s="1582"/>
      <c r="Y2222" s="1582"/>
      <c r="Z2222" s="1582"/>
      <c r="AA2222" s="1582"/>
      <c r="AB2222" s="1582"/>
    </row>
    <row r="2223">
      <c r="A2223" s="428"/>
      <c r="B2223" s="1842"/>
      <c r="C2223" s="1842"/>
      <c r="D2223" s="1842"/>
      <c r="E2223" s="1842"/>
      <c r="F2223" s="1843"/>
      <c r="G2223" s="1847" t="s">
        <v>855</v>
      </c>
      <c r="H2223" s="1848">
        <f t="shared" si="1537"/>
        <v>258</v>
      </c>
      <c r="I2223" s="1842"/>
      <c r="J2223" s="1582"/>
      <c r="K2223" s="428"/>
      <c r="L2223" s="1843"/>
      <c r="M2223" s="1843"/>
      <c r="N2223" s="1842"/>
      <c r="O2223" s="1843"/>
      <c r="P2223" s="787"/>
      <c r="Q2223" s="787"/>
      <c r="R2223" s="787"/>
      <c r="S2223" s="1582"/>
      <c r="T2223" s="1582"/>
      <c r="U2223" s="1582"/>
      <c r="V2223" s="1582"/>
      <c r="W2223" s="1582"/>
      <c r="X2223" s="1582"/>
      <c r="Y2223" s="1582"/>
      <c r="Z2223" s="1582"/>
      <c r="AA2223" s="1582"/>
      <c r="AB2223" s="1582"/>
    </row>
    <row r="2224">
      <c r="A2224" s="428"/>
      <c r="B2224" s="1842"/>
      <c r="C2224" s="1842"/>
      <c r="D2224" s="1842"/>
      <c r="E2224" s="1842"/>
      <c r="F2224" s="1843"/>
      <c r="G2224" s="1847" t="s">
        <v>880</v>
      </c>
      <c r="H2224" s="1848">
        <f>H2213</f>
        <v>217</v>
      </c>
      <c r="I2224" s="1842"/>
      <c r="J2224" s="1582"/>
      <c r="K2224" s="428"/>
      <c r="L2224" s="1843"/>
      <c r="M2224" s="1843"/>
      <c r="N2224" s="1842"/>
      <c r="O2224" s="1843"/>
      <c r="P2224" s="787"/>
      <c r="Q2224" s="787"/>
      <c r="R2224" s="787"/>
      <c r="S2224" s="1582"/>
      <c r="T2224" s="1582"/>
      <c r="U2224" s="1582"/>
      <c r="V2224" s="1582"/>
      <c r="W2224" s="1582"/>
      <c r="X2224" s="1582"/>
      <c r="Y2224" s="1582"/>
      <c r="Z2224" s="1582"/>
      <c r="AA2224" s="1582"/>
      <c r="AB2224" s="1582"/>
    </row>
    <row r="2225">
      <c r="A2225" s="428"/>
      <c r="B2225" s="1842"/>
      <c r="C2225" s="1842"/>
      <c r="D2225" s="1842"/>
      <c r="E2225" s="1842"/>
      <c r="F2225" s="1843"/>
      <c r="G2225" s="1834" t="s">
        <v>9</v>
      </c>
      <c r="H2225" s="1829">
        <f>SUM(H2221:H2224)</f>
        <v>972</v>
      </c>
      <c r="I2225" s="1842"/>
      <c r="J2225" s="1582"/>
      <c r="K2225" s="428"/>
      <c r="L2225" s="1843"/>
      <c r="M2225" s="1843"/>
      <c r="N2225" s="1842"/>
      <c r="O2225" s="1843"/>
      <c r="P2225" s="787"/>
      <c r="Q2225" s="787"/>
      <c r="R2225" s="787"/>
      <c r="S2225" s="1582"/>
      <c r="T2225" s="1582"/>
      <c r="U2225" s="1582"/>
      <c r="V2225" s="1582"/>
      <c r="W2225" s="1582"/>
      <c r="X2225" s="1582"/>
      <c r="Y2225" s="1582"/>
      <c r="Z2225" s="1582"/>
      <c r="AA2225" s="1582"/>
      <c r="AB2225" s="1582"/>
    </row>
    <row r="2226">
      <c r="A2226" s="428"/>
      <c r="B2226" s="1842"/>
      <c r="C2226" s="1842"/>
      <c r="D2226" s="1842"/>
      <c r="E2226" s="1842"/>
      <c r="F2226" s="1843"/>
      <c r="G2226" s="1586"/>
      <c r="H2226" s="1587"/>
      <c r="I2226" s="1601"/>
      <c r="J2226" s="1582"/>
      <c r="K2226" s="428"/>
      <c r="L2226" s="1843"/>
      <c r="M2226" s="1843"/>
      <c r="N2226" s="1842"/>
      <c r="O2226" s="1843"/>
      <c r="P2226" s="787"/>
      <c r="Q2226" s="787"/>
      <c r="R2226" s="787"/>
      <c r="S2226" s="1582"/>
      <c r="T2226" s="1582"/>
      <c r="U2226" s="1582"/>
      <c r="V2226" s="1582"/>
      <c r="W2226" s="1582"/>
      <c r="X2226" s="1582"/>
      <c r="Y2226" s="1582"/>
      <c r="Z2226" s="1582"/>
      <c r="AA2226" s="1582"/>
      <c r="AB2226" s="1582"/>
    </row>
    <row r="2227">
      <c r="A2227" s="428"/>
      <c r="B2227" s="1842"/>
      <c r="C2227" s="1842"/>
      <c r="D2227" s="1842"/>
      <c r="E2227" s="1842"/>
      <c r="F2227" s="1843"/>
      <c r="G2227" s="1781" t="s">
        <v>131</v>
      </c>
      <c r="H2227" s="1829">
        <f>(1300-H2225)</f>
        <v>328</v>
      </c>
      <c r="I2227" s="1582"/>
      <c r="J2227" s="1582"/>
      <c r="K2227" s="428"/>
      <c r="L2227" s="1843"/>
      <c r="M2227" s="1843"/>
      <c r="N2227" s="1842"/>
      <c r="O2227" s="1843"/>
      <c r="P2227" s="787"/>
      <c r="Q2227" s="787"/>
      <c r="R2227" s="787"/>
      <c r="S2227" s="1582"/>
      <c r="T2227" s="1582"/>
      <c r="U2227" s="1582"/>
      <c r="V2227" s="1582"/>
      <c r="W2227" s="1582"/>
      <c r="X2227" s="1582"/>
      <c r="Y2227" s="1582"/>
      <c r="Z2227" s="1582"/>
      <c r="AA2227" s="1582"/>
      <c r="AB2227" s="1582"/>
    </row>
    <row r="2228">
      <c r="A2228" s="428"/>
      <c r="B2228" s="1842"/>
      <c r="C2228" s="1842"/>
      <c r="D2228" s="1842"/>
      <c r="E2228" s="1842"/>
      <c r="F2228" s="1843"/>
      <c r="G2228" s="1532"/>
      <c r="H2228" s="1844"/>
      <c r="I2228" s="1845"/>
      <c r="J2228" s="1582"/>
      <c r="K2228" s="428"/>
      <c r="L2228" s="1843"/>
      <c r="M2228" s="1843"/>
      <c r="N2228" s="1842"/>
      <c r="O2228" s="1843"/>
      <c r="P2228" s="787"/>
      <c r="Q2228" s="787"/>
      <c r="R2228" s="787"/>
      <c r="S2228" s="1582"/>
      <c r="T2228" s="1582"/>
      <c r="U2228" s="1582"/>
      <c r="V2228" s="1582"/>
      <c r="W2228" s="1582"/>
      <c r="X2228" s="1582"/>
      <c r="Y2228" s="1582"/>
      <c r="Z2228" s="1582"/>
      <c r="AA2228" s="1582"/>
      <c r="AB2228" s="1582"/>
    </row>
    <row r="2229">
      <c r="A2229" s="1585"/>
      <c r="B2229" s="1576"/>
      <c r="C2229" s="1576"/>
      <c r="D2229" s="1576"/>
      <c r="E2229" s="1576"/>
      <c r="F2229" s="1576"/>
      <c r="G2229" s="1576"/>
      <c r="H2229" s="1576"/>
      <c r="I2229" s="1582"/>
      <c r="J2229" s="1582"/>
      <c r="K2229" s="1585"/>
      <c r="L2229" s="1576"/>
      <c r="M2229" s="1576"/>
      <c r="N2229" s="1576"/>
      <c r="O2229" s="1576"/>
      <c r="P2229" s="1576"/>
      <c r="Q2229" s="1582"/>
      <c r="R2229" s="1582"/>
      <c r="S2229" s="1582"/>
      <c r="T2229" s="1582"/>
      <c r="U2229" s="1582"/>
      <c r="V2229" s="1582"/>
      <c r="W2229" s="1582"/>
      <c r="X2229" s="1582"/>
      <c r="Y2229" s="1582"/>
      <c r="Z2229" s="1582"/>
      <c r="AA2229" s="1582"/>
      <c r="AB2229" s="1582"/>
    </row>
    <row r="2230">
      <c r="A2230" s="1831" t="s">
        <v>783</v>
      </c>
      <c r="B2230" s="1834" t="s">
        <v>2</v>
      </c>
      <c r="C2230" s="1834" t="s">
        <v>3</v>
      </c>
      <c r="D2230" s="1834" t="s">
        <v>4</v>
      </c>
      <c r="E2230" s="1834" t="s">
        <v>5</v>
      </c>
      <c r="F2230" s="1834" t="s">
        <v>6</v>
      </c>
      <c r="G2230" s="1834" t="s">
        <v>7</v>
      </c>
      <c r="H2230" s="1833" t="s">
        <v>9</v>
      </c>
      <c r="I2230" s="1582"/>
      <c r="J2230" s="1582"/>
      <c r="K2230" s="1835" t="s">
        <v>875</v>
      </c>
      <c r="L2230" s="1894"/>
      <c r="M2230" s="1894"/>
      <c r="N2230" s="1894"/>
      <c r="O2230" s="1894"/>
      <c r="P2230" s="1894"/>
      <c r="Q2230" s="1894"/>
      <c r="R2230" s="1894"/>
      <c r="S2230" s="1582"/>
      <c r="T2230" s="1582"/>
      <c r="U2230" s="1582"/>
      <c r="V2230" s="1582"/>
      <c r="W2230" s="1582"/>
      <c r="X2230" s="1582"/>
      <c r="Y2230" s="1582"/>
      <c r="Z2230" s="1582"/>
      <c r="AA2230" s="1582"/>
      <c r="AB2230" s="1582"/>
    </row>
    <row r="2231">
      <c r="A2231" s="1837" t="s">
        <v>875</v>
      </c>
      <c r="B2231" s="1837"/>
      <c r="C2231" s="1837"/>
      <c r="D2231" s="1837"/>
      <c r="E2231" s="1837"/>
      <c r="F2231" s="1837"/>
      <c r="G2231" s="1837"/>
      <c r="H2231" s="1850"/>
      <c r="I2231" s="1582"/>
      <c r="J2231" s="1849"/>
      <c r="K2231" s="1837" t="s">
        <v>555</v>
      </c>
      <c r="L2231" s="1895" t="s">
        <v>72</v>
      </c>
      <c r="M2231" s="1895" t="s">
        <v>13</v>
      </c>
      <c r="N2231" s="1713" t="s">
        <v>73</v>
      </c>
      <c r="O2231" s="1895" t="s">
        <v>13</v>
      </c>
      <c r="P2231" s="1713" t="s">
        <v>74</v>
      </c>
      <c r="Q2231" s="1713" t="s">
        <v>640</v>
      </c>
      <c r="R2231" s="1896" t="s">
        <v>592</v>
      </c>
      <c r="S2231" s="1582"/>
      <c r="T2231" s="1582"/>
      <c r="U2231" s="1582"/>
      <c r="V2231" s="1582"/>
      <c r="W2231" s="1582"/>
      <c r="X2231" s="1582"/>
      <c r="Y2231" s="1582"/>
      <c r="Z2231" s="1582"/>
      <c r="AA2231" s="1582"/>
      <c r="AB2231" s="1582"/>
    </row>
    <row r="2232">
      <c r="A2232" s="500" t="s">
        <v>252</v>
      </c>
      <c r="B2232" s="1754">
        <v>12.0</v>
      </c>
      <c r="C2232" s="1754">
        <v>11.0</v>
      </c>
      <c r="D2232" s="1754">
        <v>20.0</v>
      </c>
      <c r="E2232" s="1754">
        <v>31.0</v>
      </c>
      <c r="F2232" s="1754">
        <v>13.0</v>
      </c>
      <c r="G2232" s="1754">
        <v>2.0</v>
      </c>
      <c r="H2232" s="1897">
        <f t="shared" ref="H2232:H2233" si="1539">SUM(B2232:G2232)</f>
        <v>89</v>
      </c>
      <c r="I2232" s="1582"/>
      <c r="J2232" s="1849"/>
      <c r="K2232" s="502" t="s">
        <v>14</v>
      </c>
      <c r="L2232" s="1882">
        <f>O1636</f>
        <v>146</v>
      </c>
      <c r="M2232" s="1848">
        <f>(L2232-H2232)-R2232</f>
        <v>57</v>
      </c>
      <c r="N2232" s="1882">
        <v>110.0</v>
      </c>
      <c r="O2232" s="1848">
        <f>SUM(M2232,N2232)</f>
        <v>167</v>
      </c>
      <c r="P2232" s="1898"/>
      <c r="Q2232" s="1898"/>
      <c r="R2232" s="1899"/>
      <c r="S2232" s="1582"/>
      <c r="T2232" s="1582"/>
      <c r="U2232" s="1582"/>
      <c r="V2232" s="1582"/>
      <c r="W2232" s="1582"/>
      <c r="X2232" s="1582"/>
      <c r="Y2232" s="1582"/>
      <c r="Z2232" s="1582"/>
      <c r="AA2232" s="1582"/>
      <c r="AB2232" s="1582"/>
    </row>
    <row r="2233">
      <c r="A2233" s="1900" t="s">
        <v>9</v>
      </c>
      <c r="B2233" s="1846">
        <f t="shared" ref="B2233:G2233" si="1538">SUM(B2232)</f>
        <v>12</v>
      </c>
      <c r="C2233" s="1846">
        <f t="shared" si="1538"/>
        <v>11</v>
      </c>
      <c r="D2233" s="1846">
        <f t="shared" si="1538"/>
        <v>20</v>
      </c>
      <c r="E2233" s="1846">
        <f t="shared" si="1538"/>
        <v>31</v>
      </c>
      <c r="F2233" s="1846">
        <f t="shared" si="1538"/>
        <v>13</v>
      </c>
      <c r="G2233" s="1846">
        <f t="shared" si="1538"/>
        <v>2</v>
      </c>
      <c r="H2233" s="1846">
        <f t="shared" si="1539"/>
        <v>89</v>
      </c>
      <c r="I2233" s="1582"/>
      <c r="J2233" s="1849"/>
      <c r="K2233" s="1846"/>
      <c r="L2233" s="1846"/>
      <c r="M2233" s="1846"/>
      <c r="N2233" s="1846"/>
      <c r="O2233" s="1846"/>
      <c r="P2233" s="1846"/>
      <c r="Q2233" s="1846"/>
      <c r="R2233" s="1846"/>
      <c r="S2233" s="1582"/>
      <c r="T2233" s="1582"/>
      <c r="U2233" s="1582"/>
      <c r="V2233" s="1582"/>
      <c r="W2233" s="1582"/>
      <c r="X2233" s="1582"/>
      <c r="Y2233" s="1582"/>
      <c r="Z2233" s="1582"/>
      <c r="AA2233" s="1582"/>
      <c r="AB2233" s="1582"/>
    </row>
    <row r="2234">
      <c r="A2234" s="1581"/>
      <c r="B2234" s="1580"/>
      <c r="C2234" s="1580"/>
      <c r="D2234" s="1580"/>
      <c r="E2234" s="1580"/>
      <c r="F2234" s="1580"/>
      <c r="G2234" s="1580"/>
      <c r="H2234" s="1575"/>
      <c r="I2234" s="1607"/>
      <c r="J2234" s="1582"/>
      <c r="K2234" s="1852" t="s">
        <v>77</v>
      </c>
      <c r="L2234" s="1852">
        <f t="shared" ref="L2234:R2234" si="1540">sum(L2225)</f>
        <v>0</v>
      </c>
      <c r="M2234" s="1852">
        <f t="shared" si="1540"/>
        <v>0</v>
      </c>
      <c r="N2234" s="1852">
        <f t="shared" si="1540"/>
        <v>0</v>
      </c>
      <c r="O2234" s="1852">
        <f t="shared" si="1540"/>
        <v>0</v>
      </c>
      <c r="P2234" s="1852">
        <f t="shared" si="1540"/>
        <v>0</v>
      </c>
      <c r="Q2234" s="1852">
        <f t="shared" si="1540"/>
        <v>0</v>
      </c>
      <c r="R2234" s="1852">
        <f t="shared" si="1540"/>
        <v>0</v>
      </c>
      <c r="S2234" s="1532"/>
      <c r="T2234" s="1532"/>
      <c r="U2234" s="1641"/>
      <c r="V2234" s="1532"/>
      <c r="W2234" s="1582"/>
      <c r="X2234" s="1582"/>
      <c r="Y2234" s="1582"/>
      <c r="Z2234" s="1582"/>
      <c r="AA2234" s="1582"/>
      <c r="AB2234" s="1582"/>
    </row>
    <row r="2235">
      <c r="A2235" s="1581"/>
      <c r="B2235" s="1580"/>
      <c r="C2235" s="1580"/>
      <c r="D2235" s="1580"/>
      <c r="E2235" s="1580"/>
      <c r="F2235" s="1580"/>
      <c r="G2235" s="1834" t="s">
        <v>35</v>
      </c>
      <c r="H2235" s="1833" t="s">
        <v>36</v>
      </c>
      <c r="I2235" s="1607"/>
      <c r="J2235" s="1582"/>
      <c r="K2235" s="1829" t="s">
        <v>9</v>
      </c>
      <c r="L2235" s="1829">
        <f t="shared" ref="L2235:R2235" si="1541">(L2234)</f>
        <v>0</v>
      </c>
      <c r="M2235" s="1829">
        <f t="shared" si="1541"/>
        <v>0</v>
      </c>
      <c r="N2235" s="1829">
        <f t="shared" si="1541"/>
        <v>0</v>
      </c>
      <c r="O2235" s="1829">
        <f t="shared" si="1541"/>
        <v>0</v>
      </c>
      <c r="P2235" s="1829">
        <f t="shared" si="1541"/>
        <v>0</v>
      </c>
      <c r="Q2235" s="1829">
        <f t="shared" si="1541"/>
        <v>0</v>
      </c>
      <c r="R2235" s="1829">
        <f t="shared" si="1541"/>
        <v>0</v>
      </c>
      <c r="S2235" s="1532"/>
      <c r="T2235" s="1642"/>
      <c r="U2235" s="1643"/>
      <c r="V2235" s="1532"/>
      <c r="W2235" s="1582"/>
      <c r="X2235" s="1582"/>
      <c r="Y2235" s="1582"/>
      <c r="Z2235" s="1582"/>
      <c r="AA2235" s="1582"/>
      <c r="AB2235" s="1582"/>
    </row>
    <row r="2236">
      <c r="A2236" s="1581"/>
      <c r="B2236" s="1580"/>
      <c r="C2236" s="1580"/>
      <c r="D2236" s="1580"/>
      <c r="E2236" s="1580"/>
      <c r="F2236" s="1580"/>
      <c r="G2236" s="1847" t="s">
        <v>806</v>
      </c>
      <c r="H2236" s="1882">
        <f t="shared" ref="H2236:H2238" si="1542">H1640</f>
        <v>158</v>
      </c>
      <c r="I2236" s="1607"/>
      <c r="J2236" s="1582"/>
      <c r="K2236" s="1575"/>
      <c r="L2236" s="1575"/>
      <c r="M2236" s="1575"/>
      <c r="N2236" s="1575"/>
      <c r="O2236" s="1575"/>
      <c r="P2236" s="1575"/>
      <c r="Q2236" s="1532"/>
      <c r="R2236" s="1532"/>
      <c r="S2236" s="1532"/>
      <c r="T2236" s="1532"/>
      <c r="U2236" s="1532"/>
      <c r="V2236" s="1532"/>
      <c r="W2236" s="1582"/>
      <c r="X2236" s="1582"/>
      <c r="Y2236" s="1582"/>
      <c r="Z2236" s="1582"/>
      <c r="AA2236" s="1582"/>
      <c r="AB2236" s="1582"/>
    </row>
    <row r="2237">
      <c r="A2237" s="1581"/>
      <c r="B2237" s="1580"/>
      <c r="C2237" s="1580"/>
      <c r="D2237" s="1580"/>
      <c r="E2237" s="1580"/>
      <c r="F2237" s="1580"/>
      <c r="G2237" s="1847" t="s">
        <v>807</v>
      </c>
      <c r="H2237" s="1882">
        <f t="shared" si="1542"/>
        <v>93</v>
      </c>
      <c r="I2237" s="1607"/>
      <c r="J2237" s="1582"/>
      <c r="K2237" s="428"/>
      <c r="L2237" s="1843"/>
      <c r="M2237" s="1843"/>
      <c r="N2237" s="1842"/>
      <c r="O2237" s="1843"/>
      <c r="P2237" s="787"/>
      <c r="Q2237" s="787"/>
      <c r="R2237" s="787"/>
      <c r="S2237" s="1582"/>
      <c r="T2237" s="1582"/>
      <c r="U2237" s="1582"/>
      <c r="V2237" s="1582"/>
      <c r="W2237" s="1582"/>
      <c r="X2237" s="1582"/>
      <c r="Y2237" s="1582"/>
      <c r="Z2237" s="1582"/>
      <c r="AA2237" s="1582"/>
      <c r="AB2237" s="1582"/>
    </row>
    <row r="2238">
      <c r="A2238" s="1581"/>
      <c r="B2238" s="1580"/>
      <c r="C2238" s="1580"/>
      <c r="D2238" s="1580"/>
      <c r="E2238" s="1580"/>
      <c r="F2238" s="1580"/>
      <c r="G2238" s="1847" t="s">
        <v>855</v>
      </c>
      <c r="H2238" s="1882">
        <f t="shared" si="1542"/>
        <v>51</v>
      </c>
      <c r="I2238" s="1607"/>
      <c r="J2238" s="1582"/>
      <c r="K2238" s="428"/>
      <c r="L2238" s="1843"/>
      <c r="M2238" s="1843"/>
      <c r="N2238" s="1842"/>
      <c r="O2238" s="1843"/>
      <c r="P2238" s="787"/>
      <c r="Q2238" s="787"/>
      <c r="R2238" s="787"/>
      <c r="S2238" s="1582"/>
      <c r="T2238" s="1582"/>
      <c r="U2238" s="1582"/>
      <c r="V2238" s="1582"/>
      <c r="W2238" s="1582"/>
      <c r="X2238" s="1582"/>
      <c r="Y2238" s="1582"/>
      <c r="Z2238" s="1582"/>
      <c r="AA2238" s="1582"/>
      <c r="AB2238" s="1582"/>
    </row>
    <row r="2239">
      <c r="A2239" s="1581"/>
      <c r="B2239" s="1580"/>
      <c r="C2239" s="1580"/>
      <c r="D2239" s="1580"/>
      <c r="E2239" s="1580"/>
      <c r="F2239" s="1580"/>
      <c r="G2239" s="1847" t="s">
        <v>880</v>
      </c>
      <c r="H2239" s="1848">
        <f>H2233</f>
        <v>89</v>
      </c>
      <c r="I2239" s="1607"/>
      <c r="J2239" s="1582"/>
      <c r="K2239" s="428"/>
      <c r="L2239" s="1843"/>
      <c r="M2239" s="1843"/>
      <c r="N2239" s="1842"/>
      <c r="O2239" s="1843"/>
      <c r="P2239" s="787"/>
      <c r="Q2239" s="787"/>
      <c r="R2239" s="787"/>
      <c r="S2239" s="1582"/>
      <c r="T2239" s="1582"/>
      <c r="U2239" s="1582"/>
      <c r="V2239" s="1582"/>
      <c r="W2239" s="1582"/>
      <c r="X2239" s="1582"/>
      <c r="Y2239" s="1582"/>
      <c r="Z2239" s="1582"/>
      <c r="AA2239" s="1582"/>
      <c r="AB2239" s="1582"/>
    </row>
    <row r="2240">
      <c r="A2240" s="1581"/>
      <c r="B2240" s="1580"/>
      <c r="C2240" s="1580"/>
      <c r="D2240" s="1580"/>
      <c r="E2240" s="1580"/>
      <c r="F2240" s="1580"/>
      <c r="G2240" s="1834" t="s">
        <v>9</v>
      </c>
      <c r="H2240" s="1829">
        <f>SUM(H2236:H2239)</f>
        <v>391</v>
      </c>
      <c r="I2240" s="1607"/>
      <c r="J2240" s="1582"/>
      <c r="K2240" s="428"/>
      <c r="L2240" s="1843"/>
      <c r="M2240" s="1843"/>
      <c r="N2240" s="1842"/>
      <c r="O2240" s="1843"/>
      <c r="P2240" s="787"/>
      <c r="Q2240" s="787"/>
      <c r="R2240" s="787"/>
      <c r="S2240" s="1582"/>
      <c r="T2240" s="1582"/>
      <c r="U2240" s="1582"/>
      <c r="V2240" s="1582"/>
      <c r="W2240" s="1582"/>
      <c r="X2240" s="1582"/>
      <c r="Y2240" s="1582"/>
      <c r="Z2240" s="1582"/>
      <c r="AA2240" s="1582"/>
      <c r="AB2240" s="1582"/>
    </row>
    <row r="2241">
      <c r="A2241" s="1581"/>
      <c r="B2241" s="1580"/>
      <c r="C2241" s="1580"/>
      <c r="D2241" s="1580"/>
      <c r="E2241" s="1580"/>
      <c r="F2241" s="1580"/>
      <c r="G2241" s="1580"/>
      <c r="H2241" s="1575"/>
      <c r="I2241" s="1607"/>
      <c r="J2241" s="1582"/>
      <c r="K2241" s="428"/>
      <c r="L2241" s="1843"/>
      <c r="M2241" s="1843"/>
      <c r="N2241" s="1842"/>
      <c r="O2241" s="1843"/>
      <c r="P2241" s="787"/>
      <c r="Q2241" s="787"/>
      <c r="R2241" s="787"/>
      <c r="S2241" s="1582"/>
      <c r="T2241" s="1582"/>
      <c r="U2241" s="1582"/>
      <c r="V2241" s="1582"/>
      <c r="W2241" s="1582"/>
      <c r="X2241" s="1582"/>
      <c r="Y2241" s="1582"/>
      <c r="Z2241" s="1582"/>
      <c r="AA2241" s="1582"/>
      <c r="AB2241" s="1582"/>
    </row>
    <row r="2242">
      <c r="A2242" s="1757" t="s">
        <v>502</v>
      </c>
      <c r="B2242" s="1781" t="s">
        <v>2</v>
      </c>
      <c r="C2242" s="1781" t="s">
        <v>3</v>
      </c>
      <c r="D2242" s="1781" t="s">
        <v>4</v>
      </c>
      <c r="E2242" s="1781" t="s">
        <v>5</v>
      </c>
      <c r="F2242" s="1781" t="s">
        <v>6</v>
      </c>
      <c r="G2242" s="1781" t="s">
        <v>7</v>
      </c>
      <c r="H2242" s="1758" t="s">
        <v>9</v>
      </c>
      <c r="I2242" s="1575"/>
      <c r="J2242" s="1532"/>
      <c r="K2242" s="428"/>
      <c r="L2242" s="1843"/>
      <c r="M2242" s="1843"/>
      <c r="N2242" s="1842"/>
      <c r="O2242" s="1843"/>
      <c r="P2242" s="787"/>
      <c r="Q2242" s="787"/>
      <c r="R2242" s="787"/>
      <c r="S2242" s="1582"/>
      <c r="T2242" s="1582"/>
      <c r="U2242" s="1582"/>
      <c r="V2242" s="1582"/>
      <c r="W2242" s="1582"/>
      <c r="X2242" s="1582"/>
      <c r="Y2242" s="1582"/>
      <c r="Z2242" s="1532"/>
      <c r="AA2242" s="1532"/>
      <c r="AB2242" s="1532"/>
    </row>
    <row r="2243">
      <c r="A2243" s="1714"/>
      <c r="B2243" s="701">
        <f t="shared" ref="B2243:H2243" si="1543">SUM(B2213,B2233)</f>
        <v>44</v>
      </c>
      <c r="C2243" s="701">
        <f t="shared" si="1543"/>
        <v>53</v>
      </c>
      <c r="D2243" s="701">
        <f t="shared" si="1543"/>
        <v>62</v>
      </c>
      <c r="E2243" s="701">
        <f t="shared" si="1543"/>
        <v>90</v>
      </c>
      <c r="F2243" s="701">
        <f t="shared" si="1543"/>
        <v>55</v>
      </c>
      <c r="G2243" s="701">
        <f t="shared" si="1543"/>
        <v>2</v>
      </c>
      <c r="H2243" s="701">
        <f t="shared" si="1543"/>
        <v>306</v>
      </c>
      <c r="I2243" s="1575"/>
      <c r="J2243" s="1532"/>
      <c r="K2243" s="428"/>
      <c r="L2243" s="1843"/>
      <c r="M2243" s="1843"/>
      <c r="N2243" s="1842"/>
      <c r="O2243" s="1843"/>
      <c r="P2243" s="787"/>
      <c r="Q2243" s="787"/>
      <c r="R2243" s="787"/>
      <c r="S2243" s="1582"/>
      <c r="T2243" s="1582"/>
      <c r="U2243" s="1582"/>
      <c r="V2243" s="1582"/>
      <c r="W2243" s="1582"/>
      <c r="X2243" s="1582"/>
      <c r="Y2243" s="1582"/>
      <c r="Z2243" s="1532"/>
      <c r="AA2243" s="1532"/>
      <c r="AB2243" s="1532"/>
    </row>
    <row r="2244">
      <c r="A2244" s="1581"/>
      <c r="B2244" s="1580"/>
      <c r="C2244" s="1580"/>
      <c r="D2244" s="1580"/>
      <c r="E2244" s="1580"/>
      <c r="F2244" s="1580"/>
      <c r="G2244" s="1580"/>
      <c r="H2244" s="1575"/>
      <c r="I2244" s="1607"/>
      <c r="J2244" s="1582"/>
      <c r="K2244" s="428"/>
      <c r="L2244" s="1843"/>
      <c r="M2244" s="1843"/>
      <c r="N2244" s="1842"/>
      <c r="O2244" s="1843"/>
      <c r="P2244" s="787"/>
      <c r="Q2244" s="787"/>
      <c r="R2244" s="787"/>
      <c r="S2244" s="1582"/>
      <c r="T2244" s="1582"/>
      <c r="U2244" s="1582"/>
      <c r="V2244" s="1582"/>
      <c r="W2244" s="1582"/>
      <c r="X2244" s="1582"/>
      <c r="Y2244" s="1582"/>
      <c r="Z2244" s="1582"/>
      <c r="AA2244" s="1582"/>
      <c r="AB2244" s="1582"/>
    </row>
    <row r="2245">
      <c r="A2245" s="1831" t="s">
        <v>156</v>
      </c>
      <c r="B2245" s="1834" t="s">
        <v>2</v>
      </c>
      <c r="C2245" s="1834" t="s">
        <v>3</v>
      </c>
      <c r="D2245" s="1834" t="s">
        <v>4</v>
      </c>
      <c r="E2245" s="1834" t="s">
        <v>5</v>
      </c>
      <c r="F2245" s="1834" t="s">
        <v>6</v>
      </c>
      <c r="G2245" s="1834" t="s">
        <v>7</v>
      </c>
      <c r="H2245" s="1854" t="s">
        <v>8</v>
      </c>
      <c r="I2245" s="1832" t="s">
        <v>9</v>
      </c>
      <c r="J2245" s="1582"/>
      <c r="K2245" s="1855" t="s">
        <v>373</v>
      </c>
      <c r="L2245" s="1855" t="s">
        <v>374</v>
      </c>
      <c r="M2245" s="1855" t="s">
        <v>280</v>
      </c>
      <c r="N2245" s="1855" t="s">
        <v>299</v>
      </c>
      <c r="O2245" s="1855" t="s">
        <v>131</v>
      </c>
      <c r="P2245" s="1855" t="s">
        <v>282</v>
      </c>
      <c r="Q2245" s="1855" t="s">
        <v>283</v>
      </c>
      <c r="R2245" s="1855" t="s">
        <v>284</v>
      </c>
      <c r="S2245" s="1855" t="s">
        <v>429</v>
      </c>
      <c r="T2245" s="1855" t="s">
        <v>430</v>
      </c>
      <c r="U2245" s="1582"/>
      <c r="V2245" s="1582"/>
      <c r="W2245" s="1582"/>
      <c r="X2245" s="1532"/>
      <c r="Y2245" s="1532"/>
      <c r="Z2245" s="1532"/>
      <c r="AA2245" s="1532"/>
      <c r="AB2245" s="1532"/>
    </row>
    <row r="2246">
      <c r="A2246" s="1837" t="s">
        <v>875</v>
      </c>
      <c r="B2246" s="1837"/>
      <c r="C2246" s="1837"/>
      <c r="D2246" s="1837"/>
      <c r="E2246" s="1837"/>
      <c r="F2246" s="1837"/>
      <c r="G2246" s="1837"/>
      <c r="H2246" s="1850"/>
      <c r="I2246" s="1850"/>
      <c r="J2246" s="1532"/>
      <c r="K2246" s="1856" t="s">
        <v>305</v>
      </c>
      <c r="L2246" s="1856" t="s">
        <v>375</v>
      </c>
      <c r="M2246" s="1856">
        <v>24.0</v>
      </c>
      <c r="N2246" s="1857">
        <v>19.0</v>
      </c>
      <c r="O2246" s="1856">
        <f t="shared" ref="O2246:O2248" si="1544">(M2246-N2246)</f>
        <v>5</v>
      </c>
      <c r="P2246" s="1858">
        <v>3350.0</v>
      </c>
      <c r="Q2246" s="1859">
        <f>(H1853)</f>
        <v>2641</v>
      </c>
      <c r="R2246" s="1860">
        <f t="shared" ref="R2246:R2257" si="1545">(Q2246/P2246)</f>
        <v>0.788358209</v>
      </c>
      <c r="S2246" s="1861">
        <f t="shared" ref="S2246:S2247" si="1546">(Q2246/20*23)</f>
        <v>3037.15</v>
      </c>
      <c r="T2246" s="565">
        <f t="shared" ref="T2246:T2257" si="1547">(S2246/P2246)</f>
        <v>0.9066119403</v>
      </c>
      <c r="U2246" s="1582"/>
      <c r="V2246" s="1582"/>
      <c r="W2246" s="1582"/>
      <c r="X2246" s="1582"/>
      <c r="Y2246" s="1582"/>
      <c r="Z2246" s="1582"/>
      <c r="AA2246" s="1582"/>
      <c r="AB2246" s="1582"/>
    </row>
    <row r="2247">
      <c r="A2247" s="1800" t="s">
        <v>163</v>
      </c>
      <c r="B2247" s="1647"/>
      <c r="C2247" s="1647"/>
      <c r="D2247" s="1647"/>
      <c r="E2247" s="1647"/>
      <c r="F2247" s="1647"/>
      <c r="G2247" s="1647"/>
      <c r="H2247" s="1647"/>
      <c r="I2247" s="1647"/>
      <c r="J2247" s="1862"/>
      <c r="K2247" s="1856" t="s">
        <v>331</v>
      </c>
      <c r="L2247" s="1856" t="s">
        <v>481</v>
      </c>
      <c r="M2247" s="1856">
        <v>24.0</v>
      </c>
      <c r="N2247" s="1857">
        <v>20.0</v>
      </c>
      <c r="O2247" s="1856">
        <f t="shared" si="1544"/>
        <v>4</v>
      </c>
      <c r="P2247" s="1858">
        <v>3350.0</v>
      </c>
      <c r="Q2247" s="1859">
        <f>(H2028)</f>
        <v>2930</v>
      </c>
      <c r="R2247" s="1860">
        <f t="shared" si="1545"/>
        <v>0.8746268657</v>
      </c>
      <c r="S2247" s="1861">
        <f t="shared" si="1546"/>
        <v>3369.5</v>
      </c>
      <c r="T2247" s="565">
        <f t="shared" si="1547"/>
        <v>1.005820896</v>
      </c>
      <c r="U2247" s="1582"/>
      <c r="V2247" s="1582"/>
      <c r="W2247" s="1582"/>
      <c r="X2247" s="1582"/>
      <c r="Y2247" s="1582"/>
      <c r="Z2247" s="1582"/>
      <c r="AA2247" s="1582"/>
      <c r="AB2247" s="1582"/>
    </row>
    <row r="2248">
      <c r="A2248" s="591" t="s">
        <v>164</v>
      </c>
      <c r="B2248" s="1801">
        <v>705.86</v>
      </c>
      <c r="C2248" s="1801">
        <v>777.14</v>
      </c>
      <c r="D2248" s="1801">
        <v>447.03</v>
      </c>
      <c r="E2248" s="1784">
        <v>630.32</v>
      </c>
      <c r="F2248" s="1784">
        <v>912.83</v>
      </c>
      <c r="G2248" s="1784">
        <v>587.22</v>
      </c>
      <c r="H2248" s="1801">
        <v>810.43</v>
      </c>
      <c r="I2248" s="1783">
        <f t="shared" ref="I2248:I2251" si="1548">SUM(B2248:H2248)</f>
        <v>4870.83</v>
      </c>
      <c r="J2248" s="1849"/>
      <c r="K2248" s="1857" t="s">
        <v>759</v>
      </c>
      <c r="L2248" s="1857" t="s">
        <v>842</v>
      </c>
      <c r="M2248" s="1857">
        <v>24.0</v>
      </c>
      <c r="N2248" s="1857">
        <v>14.0</v>
      </c>
      <c r="O2248" s="1856">
        <f t="shared" si="1544"/>
        <v>10</v>
      </c>
      <c r="P2248" s="1858">
        <v>300.0</v>
      </c>
      <c r="Q2248" s="1859">
        <f>(H2182)</f>
        <v>239</v>
      </c>
      <c r="R2248" s="1860">
        <f t="shared" si="1545"/>
        <v>0.7966666667</v>
      </c>
      <c r="S2248" s="1861">
        <f>(Q2248/28*23)</f>
        <v>196.3214286</v>
      </c>
      <c r="T2248" s="564">
        <f t="shared" si="1547"/>
        <v>0.6544047619</v>
      </c>
      <c r="U2248" s="1582"/>
      <c r="V2248" s="1582"/>
      <c r="W2248" s="1582"/>
      <c r="X2248" s="1582"/>
      <c r="Y2248" s="1582"/>
      <c r="Z2248" s="1582"/>
      <c r="AA2248" s="1582"/>
      <c r="AB2248" s="1582"/>
    </row>
    <row r="2249">
      <c r="A2249" s="591" t="s">
        <v>165</v>
      </c>
      <c r="B2249" s="1801">
        <v>151.46</v>
      </c>
      <c r="C2249" s="1801">
        <v>407.96</v>
      </c>
      <c r="D2249" s="1801">
        <v>116.05</v>
      </c>
      <c r="E2249" s="1784">
        <v>190.27</v>
      </c>
      <c r="F2249" s="1784">
        <v>489.68</v>
      </c>
      <c r="G2249" s="1784">
        <v>499.11</v>
      </c>
      <c r="H2249" s="1801">
        <v>451.57</v>
      </c>
      <c r="I2249" s="1783">
        <f t="shared" si="1548"/>
        <v>2306.1</v>
      </c>
      <c r="J2249" s="1849"/>
      <c r="K2249" s="1857" t="s">
        <v>785</v>
      </c>
      <c r="L2249" s="1857" t="s">
        <v>785</v>
      </c>
      <c r="M2249" s="1856">
        <f t="shared" ref="M2249:Q2249" si="1549">sum(M2246:M2248)</f>
        <v>72</v>
      </c>
      <c r="N2249" s="1856">
        <f t="shared" si="1549"/>
        <v>53</v>
      </c>
      <c r="O2249" s="1856">
        <f t="shared" si="1549"/>
        <v>19</v>
      </c>
      <c r="P2249" s="1859">
        <f t="shared" si="1549"/>
        <v>7000</v>
      </c>
      <c r="Q2249" s="1859">
        <f t="shared" si="1549"/>
        <v>5810</v>
      </c>
      <c r="R2249" s="1860">
        <f t="shared" si="1545"/>
        <v>0.83</v>
      </c>
      <c r="S2249" s="1861">
        <f>Sum(S2246:S2248)</f>
        <v>6602.971429</v>
      </c>
      <c r="T2249" s="565">
        <f t="shared" si="1547"/>
        <v>0.9432816327</v>
      </c>
      <c r="U2249" s="1582"/>
      <c r="V2249" s="1582"/>
      <c r="W2249" s="1582"/>
      <c r="X2249" s="1582"/>
      <c r="Y2249" s="1582"/>
      <c r="Z2249" s="1582"/>
      <c r="AA2249" s="1582"/>
      <c r="AB2249" s="1582"/>
    </row>
    <row r="2250">
      <c r="A2250" s="591" t="s">
        <v>166</v>
      </c>
      <c r="B2250" s="1801">
        <v>534.02</v>
      </c>
      <c r="C2250" s="1801">
        <v>449.43</v>
      </c>
      <c r="D2250" s="1801">
        <v>567.21</v>
      </c>
      <c r="E2250" s="1801">
        <v>399.41</v>
      </c>
      <c r="F2250" s="1784">
        <v>746.77</v>
      </c>
      <c r="G2250" s="1784">
        <v>854.94</v>
      </c>
      <c r="H2250" s="1801">
        <v>862.42</v>
      </c>
      <c r="I2250" s="1783">
        <f t="shared" si="1548"/>
        <v>4414.2</v>
      </c>
      <c r="J2250" s="1849"/>
      <c r="K2250" s="1857" t="s">
        <v>786</v>
      </c>
      <c r="L2250" s="1857" t="s">
        <v>378</v>
      </c>
      <c r="M2250" s="1857">
        <v>20.0</v>
      </c>
      <c r="N2250" s="1857">
        <v>14.0</v>
      </c>
      <c r="O2250" s="1856">
        <f>(M2250-N2250)</f>
        <v>6</v>
      </c>
      <c r="P2250" s="1858">
        <v>1200.0</v>
      </c>
      <c r="Q2250" s="1859">
        <f>(H2225)</f>
        <v>972</v>
      </c>
      <c r="R2250" s="1860">
        <f t="shared" si="1545"/>
        <v>0.81</v>
      </c>
      <c r="S2250" s="1861">
        <f t="shared" ref="S2250:S2251" si="1550">(Q2250/20*23)</f>
        <v>1117.8</v>
      </c>
      <c r="T2250" s="565">
        <f t="shared" si="1547"/>
        <v>0.9315</v>
      </c>
      <c r="U2250" s="1582"/>
      <c r="V2250" s="1582"/>
      <c r="W2250" s="1582"/>
      <c r="X2250" s="1582"/>
      <c r="Y2250" s="1582"/>
      <c r="Z2250" s="1582"/>
      <c r="AA2250" s="1582"/>
      <c r="AB2250" s="1582"/>
    </row>
    <row r="2251">
      <c r="A2251" s="591" t="s">
        <v>589</v>
      </c>
      <c r="B2251" s="1801">
        <v>373.42</v>
      </c>
      <c r="C2251" s="1801">
        <v>521.36</v>
      </c>
      <c r="D2251" s="1801">
        <v>328.26</v>
      </c>
      <c r="E2251" s="1801">
        <v>318.7</v>
      </c>
      <c r="F2251" s="1784">
        <v>740.95</v>
      </c>
      <c r="G2251" s="1784">
        <v>719.08</v>
      </c>
      <c r="H2251" s="1801">
        <v>778.47</v>
      </c>
      <c r="I2251" s="1783">
        <f t="shared" si="1548"/>
        <v>3780.24</v>
      </c>
      <c r="J2251" s="1849"/>
      <c r="K2251" s="1856" t="s">
        <v>485</v>
      </c>
      <c r="L2251" s="1856" t="s">
        <v>14</v>
      </c>
      <c r="M2251" s="1857" t="s">
        <v>79</v>
      </c>
      <c r="N2251" s="1857" t="s">
        <v>79</v>
      </c>
      <c r="O2251" s="1857" t="s">
        <v>79</v>
      </c>
      <c r="P2251" s="1858">
        <v>500.0</v>
      </c>
      <c r="Q2251" s="1917">
        <f>(H2240)</f>
        <v>391</v>
      </c>
      <c r="R2251" s="1860">
        <f t="shared" si="1545"/>
        <v>0.782</v>
      </c>
      <c r="S2251" s="1861">
        <f t="shared" si="1550"/>
        <v>449.65</v>
      </c>
      <c r="T2251" s="568">
        <f t="shared" si="1547"/>
        <v>0.8993</v>
      </c>
      <c r="U2251" s="1582"/>
      <c r="V2251" s="1582"/>
      <c r="W2251" s="1582"/>
      <c r="X2251" s="1582"/>
      <c r="Y2251" s="1582"/>
      <c r="Z2251" s="1582"/>
      <c r="AA2251" s="1582"/>
      <c r="AB2251" s="1582"/>
    </row>
    <row r="2252">
      <c r="A2252" s="1791" t="s">
        <v>9</v>
      </c>
      <c r="B2252" s="1782">
        <f t="shared" ref="B2252:I2252" si="1551">SUM(B2248:B2251)</f>
        <v>1764.76</v>
      </c>
      <c r="C2252" s="1782">
        <f t="shared" si="1551"/>
        <v>2155.89</v>
      </c>
      <c r="D2252" s="1782">
        <f t="shared" si="1551"/>
        <v>1458.55</v>
      </c>
      <c r="E2252" s="1782">
        <f t="shared" si="1551"/>
        <v>1538.7</v>
      </c>
      <c r="F2252" s="1782">
        <f t="shared" si="1551"/>
        <v>2890.23</v>
      </c>
      <c r="G2252" s="1782">
        <f t="shared" si="1551"/>
        <v>2660.35</v>
      </c>
      <c r="H2252" s="1782">
        <f t="shared" si="1551"/>
        <v>2902.89</v>
      </c>
      <c r="I2252" s="1782">
        <f t="shared" si="1551"/>
        <v>15371.37</v>
      </c>
      <c r="J2252" s="1849"/>
      <c r="K2252" s="1857" t="s">
        <v>787</v>
      </c>
      <c r="L2252" s="1857" t="s">
        <v>787</v>
      </c>
      <c r="M2252" s="1856">
        <f t="shared" ref="M2252:P2252" si="1552">SUM(M2250:M2251)</f>
        <v>20</v>
      </c>
      <c r="N2252" s="1856">
        <f t="shared" si="1552"/>
        <v>14</v>
      </c>
      <c r="O2252" s="1856">
        <f t="shared" si="1552"/>
        <v>6</v>
      </c>
      <c r="P2252" s="1859">
        <f t="shared" si="1552"/>
        <v>1700</v>
      </c>
      <c r="Q2252" s="1918">
        <f>SUM(Q2250,Q2251)</f>
        <v>1363</v>
      </c>
      <c r="R2252" s="1860">
        <f t="shared" si="1545"/>
        <v>0.8017647059</v>
      </c>
      <c r="S2252" s="1861">
        <f>sum(S2250:S2251)</f>
        <v>1567.45</v>
      </c>
      <c r="T2252" s="565">
        <f t="shared" si="1547"/>
        <v>0.9220294118</v>
      </c>
      <c r="U2252" s="1582"/>
      <c r="V2252" s="1582"/>
      <c r="W2252" s="1532"/>
      <c r="X2252" s="1582"/>
      <c r="Y2252" s="1582"/>
      <c r="Z2252" s="1582"/>
      <c r="AA2252" s="1582"/>
      <c r="AB2252" s="1582"/>
    </row>
    <row r="2253">
      <c r="A2253" s="1581"/>
      <c r="B2253" s="1581"/>
      <c r="C2253" s="1581"/>
      <c r="D2253" s="1581"/>
      <c r="E2253" s="1580"/>
      <c r="F2253" s="1601"/>
      <c r="G2253" s="1601"/>
      <c r="H2253" s="1601"/>
      <c r="I2253" s="1601"/>
      <c r="J2253" s="1849"/>
      <c r="K2253" s="517" t="s">
        <v>454</v>
      </c>
      <c r="L2253" s="516" t="s">
        <v>791</v>
      </c>
      <c r="M2253" s="515">
        <v>11.0</v>
      </c>
      <c r="N2253" s="515">
        <v>10.0</v>
      </c>
      <c r="O2253" s="556">
        <f t="shared" ref="O2253:O2257" si="1553">(M2253-N2253)</f>
        <v>1</v>
      </c>
      <c r="P2253" s="1870">
        <v>20000.0</v>
      </c>
      <c r="Q2253" s="1871">
        <f>(F2259)</f>
        <v>18613.45</v>
      </c>
      <c r="R2253" s="518">
        <f t="shared" si="1545"/>
        <v>0.9306725</v>
      </c>
      <c r="S2253" s="1871">
        <f t="shared" ref="S2253:S2256" si="1554">(Q2253/28*31)</f>
        <v>20607.74821</v>
      </c>
      <c r="T2253" s="565">
        <f t="shared" si="1547"/>
        <v>1.030387411</v>
      </c>
      <c r="U2253" s="1532"/>
      <c r="V2253" s="1532"/>
      <c r="W2253" s="1582"/>
      <c r="X2253" s="1582"/>
      <c r="Y2253" s="1582"/>
      <c r="Z2253" s="1582"/>
      <c r="AA2253" s="1582"/>
      <c r="AB2253" s="1582"/>
    </row>
    <row r="2254">
      <c r="A2254" s="1581"/>
      <c r="B2254" s="1581"/>
      <c r="C2254" s="1581"/>
      <c r="D2254" s="1581"/>
      <c r="E2254" s="1781" t="s">
        <v>35</v>
      </c>
      <c r="F2254" s="1781" t="s">
        <v>164</v>
      </c>
      <c r="G2254" s="1781" t="s">
        <v>165</v>
      </c>
      <c r="H2254" s="1782" t="s">
        <v>166</v>
      </c>
      <c r="I2254" s="1782" t="s">
        <v>589</v>
      </c>
      <c r="J2254" s="1849"/>
      <c r="K2254" s="517" t="s">
        <v>456</v>
      </c>
      <c r="L2254" s="516" t="s">
        <v>792</v>
      </c>
      <c r="M2254" s="515">
        <v>11.0</v>
      </c>
      <c r="N2254" s="515">
        <v>8.0</v>
      </c>
      <c r="O2254" s="556">
        <f t="shared" si="1553"/>
        <v>3</v>
      </c>
      <c r="P2254" s="1870">
        <v>14000.0</v>
      </c>
      <c r="Q2254" s="1871">
        <f>(G2259)</f>
        <v>9731.63</v>
      </c>
      <c r="R2254" s="518">
        <f t="shared" si="1545"/>
        <v>0.6951164286</v>
      </c>
      <c r="S2254" s="1871">
        <f t="shared" si="1554"/>
        <v>10774.30464</v>
      </c>
      <c r="T2254" s="1872">
        <f t="shared" si="1547"/>
        <v>0.7695931888</v>
      </c>
      <c r="U2254" s="1532"/>
      <c r="V2254" s="1532"/>
      <c r="W2254" s="1582"/>
      <c r="X2254" s="1582"/>
      <c r="Y2254" s="1582"/>
      <c r="Z2254" s="1582"/>
      <c r="AA2254" s="1582"/>
      <c r="AB2254" s="1582"/>
    </row>
    <row r="2255">
      <c r="A2255" s="1581"/>
      <c r="B2255" s="1581"/>
      <c r="C2255" s="1581"/>
      <c r="D2255" s="1611"/>
      <c r="E2255" s="1847" t="s">
        <v>806</v>
      </c>
      <c r="F2255" s="1708">
        <f t="shared" ref="F2255:I2255" si="1555">(F1675)</f>
        <v>4349.3</v>
      </c>
      <c r="G2255" s="1708">
        <f t="shared" si="1555"/>
        <v>2187.98</v>
      </c>
      <c r="H2255" s="1708">
        <f t="shared" si="1555"/>
        <v>4513.91</v>
      </c>
      <c r="I2255" s="1708">
        <f t="shared" si="1555"/>
        <v>4562.8</v>
      </c>
      <c r="J2255" s="1849"/>
      <c r="K2255" s="517" t="s">
        <v>455</v>
      </c>
      <c r="L2255" s="516" t="s">
        <v>79</v>
      </c>
      <c r="M2255" s="515">
        <v>11.0</v>
      </c>
      <c r="N2255" s="515">
        <v>10.0</v>
      </c>
      <c r="O2255" s="556">
        <f t="shared" si="1553"/>
        <v>1</v>
      </c>
      <c r="P2255" s="1870">
        <v>22000.0</v>
      </c>
      <c r="Q2255" s="1871">
        <f>(H2259)</f>
        <v>18672.79</v>
      </c>
      <c r="R2255" s="518">
        <f t="shared" si="1545"/>
        <v>0.8487631818</v>
      </c>
      <c r="S2255" s="1871">
        <f t="shared" si="1554"/>
        <v>20673.44607</v>
      </c>
      <c r="T2255" s="565">
        <f t="shared" si="1547"/>
        <v>0.9397020942</v>
      </c>
      <c r="U2255" s="1532"/>
      <c r="V2255" s="1532"/>
      <c r="W2255" s="1582"/>
      <c r="X2255" s="1582"/>
      <c r="Y2255" s="1582"/>
      <c r="Z2255" s="1582"/>
      <c r="AA2255" s="1582"/>
      <c r="AB2255" s="1582"/>
    </row>
    <row r="2256">
      <c r="A2256" s="1581"/>
      <c r="B2256" s="1581"/>
      <c r="C2256" s="1581"/>
      <c r="D2256" s="1611"/>
      <c r="E2256" s="1847" t="s">
        <v>807</v>
      </c>
      <c r="F2256" s="1708">
        <f t="shared" ref="F2256:I2256" si="1556">(F1676)</f>
        <v>4574.33</v>
      </c>
      <c r="G2256" s="1708">
        <f t="shared" si="1556"/>
        <v>2476.47</v>
      </c>
      <c r="H2256" s="1708">
        <f t="shared" si="1556"/>
        <v>4758.91</v>
      </c>
      <c r="I2256" s="1708">
        <f t="shared" si="1556"/>
        <v>4477.8</v>
      </c>
      <c r="J2256" s="1849"/>
      <c r="K2256" s="517" t="s">
        <v>590</v>
      </c>
      <c r="L2256" s="516" t="s">
        <v>794</v>
      </c>
      <c r="M2256" s="515">
        <v>11.0</v>
      </c>
      <c r="N2256" s="515">
        <v>9.0</v>
      </c>
      <c r="O2256" s="556">
        <f t="shared" si="1553"/>
        <v>2</v>
      </c>
      <c r="P2256" s="1870">
        <v>21000.0</v>
      </c>
      <c r="Q2256" s="1871">
        <f>(I2259)</f>
        <v>16648.84</v>
      </c>
      <c r="R2256" s="518">
        <f t="shared" si="1545"/>
        <v>0.7928019048</v>
      </c>
      <c r="S2256" s="1871">
        <f t="shared" si="1554"/>
        <v>18432.64429</v>
      </c>
      <c r="T2256" s="568">
        <f t="shared" si="1547"/>
        <v>0.877744966</v>
      </c>
      <c r="U2256" s="1532"/>
      <c r="V2256" s="1532"/>
      <c r="W2256" s="1582"/>
      <c r="X2256" s="1582"/>
      <c r="Y2256" s="1582"/>
      <c r="Z2256" s="1582"/>
      <c r="AA2256" s="1582"/>
      <c r="AB2256" s="1582"/>
    </row>
    <row r="2257">
      <c r="A2257" s="1581"/>
      <c r="B2257" s="1581"/>
      <c r="C2257" s="1581"/>
      <c r="D2257" s="1611"/>
      <c r="E2257" s="1784" t="s">
        <v>855</v>
      </c>
      <c r="F2257" s="1708">
        <f t="shared" ref="F2257:I2257" si="1557">(F1677)</f>
        <v>4818.99</v>
      </c>
      <c r="G2257" s="1708">
        <f t="shared" si="1557"/>
        <v>2761.08</v>
      </c>
      <c r="H2257" s="1708">
        <f t="shared" si="1557"/>
        <v>4985.77</v>
      </c>
      <c r="I2257" s="1708">
        <f t="shared" si="1557"/>
        <v>3828</v>
      </c>
      <c r="J2257" s="1849"/>
      <c r="K2257" s="516" t="s">
        <v>795</v>
      </c>
      <c r="L2257" s="516" t="s">
        <v>795</v>
      </c>
      <c r="M2257" s="515">
        <f t="shared" ref="M2257:N2257" si="1558">sum(M2252:M2256)</f>
        <v>64</v>
      </c>
      <c r="N2257" s="515">
        <f t="shared" si="1558"/>
        <v>51</v>
      </c>
      <c r="O2257" s="556">
        <f t="shared" si="1553"/>
        <v>13</v>
      </c>
      <c r="P2257" s="1870">
        <f>sum(P2252:P2256)</f>
        <v>78700</v>
      </c>
      <c r="Q2257" s="1870">
        <f>SUM(Q2253:Q2256)</f>
        <v>63666.71</v>
      </c>
      <c r="R2257" s="518">
        <f t="shared" si="1545"/>
        <v>0.8089797967</v>
      </c>
      <c r="S2257" s="1890">
        <f>SUM(S2253:S2256)</f>
        <v>70488.14321</v>
      </c>
      <c r="T2257" s="568">
        <f t="shared" si="1547"/>
        <v>0.8956562035</v>
      </c>
      <c r="U2257" s="1532"/>
      <c r="V2257" s="1532"/>
      <c r="W2257" s="1582"/>
      <c r="X2257" s="1582"/>
      <c r="Y2257" s="1582"/>
      <c r="Z2257" s="1582"/>
      <c r="AA2257" s="1582"/>
      <c r="AB2257" s="1582"/>
    </row>
    <row r="2258">
      <c r="A2258" s="1581"/>
      <c r="B2258" s="1581"/>
      <c r="C2258" s="1581"/>
      <c r="D2258" s="1611"/>
      <c r="E2258" s="1784" t="s">
        <v>880</v>
      </c>
      <c r="F2258" s="1708">
        <f>(I2248)</f>
        <v>4870.83</v>
      </c>
      <c r="G2258" s="1708">
        <f>I2249</f>
        <v>2306.1</v>
      </c>
      <c r="H2258" s="1708">
        <f>I2250</f>
        <v>4414.2</v>
      </c>
      <c r="I2258" s="1708">
        <f>I2251</f>
        <v>3780.24</v>
      </c>
      <c r="J2258" s="1582"/>
      <c r="K2258" s="1908"/>
      <c r="L2258" s="1908"/>
      <c r="M2258" s="427"/>
      <c r="N2258" s="427"/>
      <c r="O2258" s="428"/>
      <c r="P2258" s="1909"/>
      <c r="Q2258" s="1909"/>
      <c r="R2258" s="1845"/>
      <c r="S2258" s="631"/>
      <c r="T2258" s="1845"/>
      <c r="U2258" s="1532"/>
      <c r="V2258" s="1532"/>
      <c r="W2258" s="1582"/>
      <c r="X2258" s="1582"/>
      <c r="Y2258" s="1582"/>
      <c r="Z2258" s="1582"/>
      <c r="AA2258" s="1582"/>
      <c r="AB2258" s="1582"/>
    </row>
    <row r="2259">
      <c r="A2259" s="1581"/>
      <c r="B2259" s="1581"/>
      <c r="C2259" s="1581"/>
      <c r="D2259" s="1611"/>
      <c r="E2259" s="541" t="s">
        <v>9</v>
      </c>
      <c r="F2259" s="542">
        <f t="shared" ref="F2259:I2259" si="1559">SUM(F2255:F2258)</f>
        <v>18613.45</v>
      </c>
      <c r="G2259" s="542">
        <f t="shared" si="1559"/>
        <v>9731.63</v>
      </c>
      <c r="H2259" s="542">
        <f t="shared" si="1559"/>
        <v>18672.79</v>
      </c>
      <c r="I2259" s="542">
        <f t="shared" si="1559"/>
        <v>16648.84</v>
      </c>
      <c r="J2259" s="1582"/>
      <c r="K2259" s="1581"/>
      <c r="L2259" s="1581"/>
      <c r="M2259" s="1581"/>
      <c r="N2259" s="1581"/>
      <c r="O2259" s="1581"/>
      <c r="P2259" s="1581"/>
      <c r="Q2259" s="1581"/>
      <c r="R2259" s="1581"/>
      <c r="S2259" s="1581"/>
      <c r="T2259" s="1581"/>
      <c r="U2259" s="1575"/>
      <c r="V2259" s="1575"/>
      <c r="W2259" s="1581"/>
      <c r="X2259" s="1582"/>
      <c r="Y2259" s="1582"/>
      <c r="Z2259" s="1582"/>
      <c r="AA2259" s="1582"/>
      <c r="AB2259" s="1582"/>
    </row>
    <row r="2260">
      <c r="A2260" s="1581"/>
      <c r="B2260" s="1581"/>
      <c r="C2260" s="1581"/>
      <c r="D2260" s="1611"/>
      <c r="E2260" s="1781" t="s">
        <v>167</v>
      </c>
      <c r="F2260" s="1809">
        <f>(F2259/20000)</f>
        <v>0.9306725</v>
      </c>
      <c r="G2260" s="1809">
        <f>(G2259/14000)</f>
        <v>0.6951164286</v>
      </c>
      <c r="H2260" s="1809">
        <f>(H2259/22000)</f>
        <v>0.8487631818</v>
      </c>
      <c r="I2260" s="1809">
        <f>(I2259/21000)</f>
        <v>0.7928019048</v>
      </c>
      <c r="J2260" s="1582"/>
      <c r="K2260" s="1902"/>
      <c r="L2260" s="1903"/>
      <c r="M2260" s="438"/>
      <c r="N2260" s="438"/>
      <c r="O2260" s="410"/>
      <c r="P2260" s="1904"/>
      <c r="Q2260" s="1905"/>
      <c r="R2260" s="1906"/>
      <c r="S2260" s="1905"/>
      <c r="T2260" s="1906"/>
      <c r="U2260" s="1575"/>
      <c r="V2260" s="1575"/>
      <c r="W2260" s="1581"/>
      <c r="X2260" s="1582"/>
      <c r="Y2260" s="1582"/>
      <c r="Z2260" s="1582"/>
      <c r="AA2260" s="1582"/>
      <c r="AB2260" s="1582"/>
    </row>
    <row r="2261">
      <c r="A2261" s="1581"/>
      <c r="B2261" s="1581"/>
      <c r="C2261" s="1581"/>
      <c r="D2261" s="1611"/>
      <c r="E2261" s="1781" t="s">
        <v>339</v>
      </c>
      <c r="F2261" s="1782">
        <f t="shared" ref="F2261:I2261" si="1560">(F2259/27*31)</f>
        <v>21370.99815</v>
      </c>
      <c r="G2261" s="1782">
        <f t="shared" si="1560"/>
        <v>11173.35296</v>
      </c>
      <c r="H2261" s="1782">
        <f t="shared" si="1560"/>
        <v>21439.12926</v>
      </c>
      <c r="I2261" s="1782">
        <f t="shared" si="1560"/>
        <v>19115.33481</v>
      </c>
      <c r="J2261" s="1582"/>
      <c r="K2261" s="1902"/>
      <c r="L2261" s="1903"/>
      <c r="M2261" s="438"/>
      <c r="N2261" s="438"/>
      <c r="O2261" s="410"/>
      <c r="P2261" s="1904"/>
      <c r="Q2261" s="1905"/>
      <c r="R2261" s="1906"/>
      <c r="S2261" s="1905"/>
      <c r="T2261" s="1906"/>
      <c r="U2261" s="1575"/>
      <c r="V2261" s="1575"/>
      <c r="W2261" s="1581"/>
      <c r="X2261" s="1582"/>
      <c r="Y2261" s="1582"/>
      <c r="Z2261" s="1582"/>
      <c r="AA2261" s="1582"/>
      <c r="AB2261" s="1582"/>
    </row>
    <row r="2262">
      <c r="A2262" s="1581"/>
      <c r="B2262" s="1581"/>
      <c r="C2262" s="1581"/>
      <c r="D2262" s="1581"/>
      <c r="E2262" s="1810"/>
      <c r="F2262" s="1811"/>
      <c r="G2262" s="1811"/>
      <c r="H2262" s="1811"/>
      <c r="I2262" s="1811"/>
      <c r="J2262" s="1582"/>
      <c r="K2262" s="1902"/>
      <c r="L2262" s="1903"/>
      <c r="M2262" s="438"/>
      <c r="N2262" s="410"/>
      <c r="O2262" s="410"/>
      <c r="P2262" s="1904"/>
      <c r="Q2262" s="1905"/>
      <c r="R2262" s="1906"/>
      <c r="S2262" s="1905"/>
      <c r="T2262" s="1906"/>
      <c r="U2262" s="1575"/>
      <c r="V2262" s="1575"/>
      <c r="W2262" s="1581"/>
      <c r="X2262" s="1581"/>
      <c r="Y2262" s="1581"/>
      <c r="Z2262" s="1581"/>
      <c r="AA2262" s="1581"/>
      <c r="AB2262" s="1582"/>
    </row>
    <row r="2263">
      <c r="A2263" s="1616"/>
      <c r="B2263" s="1582"/>
      <c r="C2263" s="1582"/>
      <c r="D2263" s="1582"/>
      <c r="E2263" s="1873"/>
      <c r="F2263" s="1874"/>
      <c r="G2263" s="1874"/>
      <c r="H2263" s="1874"/>
      <c r="I2263" s="1874"/>
      <c r="J2263" s="1582"/>
      <c r="K2263" s="1907"/>
      <c r="L2263" s="1908"/>
      <c r="M2263" s="427"/>
      <c r="N2263" s="427"/>
      <c r="O2263" s="428"/>
      <c r="P2263" s="1909"/>
      <c r="Q2263" s="1910"/>
      <c r="R2263" s="1845"/>
      <c r="S2263" s="1910"/>
      <c r="T2263" s="1845"/>
      <c r="U2263" s="1532"/>
      <c r="V2263" s="1532"/>
      <c r="W2263" s="1582"/>
      <c r="X2263" s="1582"/>
      <c r="Y2263" s="1582"/>
      <c r="Z2263" s="1582"/>
      <c r="AA2263" s="1582"/>
      <c r="AB2263" s="1582"/>
    </row>
    <row r="2264">
      <c r="A2264" s="1754" t="s">
        <v>907</v>
      </c>
      <c r="B2264" s="1755">
        <v>29.0</v>
      </c>
      <c r="C2264" s="1755">
        <v>30.0</v>
      </c>
      <c r="D2264" s="1755">
        <v>31.0</v>
      </c>
      <c r="E2264" s="1755">
        <v>1.0</v>
      </c>
      <c r="F2264" s="1755">
        <v>2.0</v>
      </c>
      <c r="G2264" s="1755">
        <v>3.0</v>
      </c>
      <c r="H2264" s="1919"/>
      <c r="I2264" s="1530"/>
      <c r="J2264" s="1812"/>
      <c r="K2264" s="1754" t="s">
        <v>908</v>
      </c>
      <c r="L2264" s="1920"/>
      <c r="M2264" s="1920"/>
      <c r="N2264" s="1920"/>
      <c r="O2264" s="1920"/>
      <c r="P2264" s="1920"/>
      <c r="Q2264" s="1920"/>
      <c r="R2264" s="1530"/>
      <c r="S2264" s="1532"/>
      <c r="T2264" s="1532"/>
      <c r="U2264" s="1532"/>
      <c r="V2264" s="1532"/>
      <c r="W2264" s="1532"/>
      <c r="X2264" s="1532"/>
      <c r="Y2264" s="1532"/>
      <c r="Z2264" s="1532"/>
      <c r="AA2264" s="1532"/>
      <c r="AB2264" s="1532"/>
    </row>
    <row r="2265">
      <c r="A2265" s="1756" t="s">
        <v>305</v>
      </c>
      <c r="B2265" s="693" t="s">
        <v>2</v>
      </c>
      <c r="C2265" s="693" t="s">
        <v>3</v>
      </c>
      <c r="D2265" s="693" t="s">
        <v>4</v>
      </c>
      <c r="E2265" s="693" t="s">
        <v>5</v>
      </c>
      <c r="F2265" s="693" t="s">
        <v>6</v>
      </c>
      <c r="G2265" s="693" t="s">
        <v>7</v>
      </c>
      <c r="H2265" s="693" t="s">
        <v>9</v>
      </c>
      <c r="I2265" s="693" t="s">
        <v>71</v>
      </c>
      <c r="J2265" s="1812"/>
      <c r="K2265" s="693" t="s">
        <v>305</v>
      </c>
      <c r="L2265" s="693" t="s">
        <v>72</v>
      </c>
      <c r="M2265" s="693" t="s">
        <v>13</v>
      </c>
      <c r="N2265" s="701" t="s">
        <v>73</v>
      </c>
      <c r="O2265" s="693" t="s">
        <v>13</v>
      </c>
      <c r="P2265" s="701" t="s">
        <v>74</v>
      </c>
      <c r="Q2265" s="701" t="s">
        <v>640</v>
      </c>
      <c r="R2265" s="1686" t="s">
        <v>592</v>
      </c>
      <c r="S2265" s="1532"/>
      <c r="T2265" s="1532"/>
      <c r="U2265" s="1532"/>
      <c r="V2265" s="1532"/>
      <c r="W2265" s="1532"/>
      <c r="X2265" s="1532"/>
      <c r="Y2265" s="1532"/>
      <c r="Z2265" s="1532"/>
      <c r="AA2265" s="1532"/>
      <c r="AB2265" s="1532"/>
    </row>
    <row r="2266">
      <c r="A2266" s="1757" t="s">
        <v>75</v>
      </c>
      <c r="B2266" s="1758">
        <f t="shared" ref="B2266:G2266" si="1561"> SUM(B2267:B2271,B2274:B2277,B2279:B2283,B2285:B2289,B2291:B2295,B2297:B2301,B2303:B2307,B2309:B2313)</f>
        <v>31</v>
      </c>
      <c r="C2266" s="1758">
        <f t="shared" si="1561"/>
        <v>23</v>
      </c>
      <c r="D2266" s="1758">
        <f t="shared" si="1561"/>
        <v>37</v>
      </c>
      <c r="E2266" s="1758">
        <f t="shared" si="1561"/>
        <v>34</v>
      </c>
      <c r="F2266" s="1758">
        <f t="shared" si="1561"/>
        <v>18</v>
      </c>
      <c r="G2266" s="1758">
        <f t="shared" si="1561"/>
        <v>2</v>
      </c>
      <c r="H2266" s="1758">
        <f>SUM(H2267:H2270,H2273:H2276,H2279:H2282,H2285:H2288,H2291:H2294,H2297:H2300)</f>
        <v>147</v>
      </c>
      <c r="I2266" s="1758"/>
      <c r="J2266" s="1812"/>
      <c r="K2266" s="1758" t="s">
        <v>75</v>
      </c>
      <c r="L2266" s="1758"/>
      <c r="M2266" s="1758"/>
      <c r="N2266" s="1758"/>
      <c r="O2266" s="1758"/>
      <c r="P2266" s="1758"/>
      <c r="Q2266" s="1758"/>
      <c r="R2266" s="1758"/>
      <c r="S2266" s="1532"/>
      <c r="T2266" s="1532"/>
      <c r="U2266" s="1532"/>
      <c r="V2266" s="1532"/>
      <c r="W2266" s="1532"/>
      <c r="X2266" s="1532"/>
      <c r="Y2266" s="1532"/>
      <c r="Z2266" s="1532"/>
      <c r="AA2266" s="1532"/>
      <c r="AB2266" s="1532"/>
    </row>
    <row r="2267">
      <c r="A2267" s="1759" t="s">
        <v>76</v>
      </c>
      <c r="B2267" s="1760">
        <v>0.0</v>
      </c>
      <c r="C2267" s="1760">
        <v>3.0</v>
      </c>
      <c r="D2267" s="1760">
        <v>2.0</v>
      </c>
      <c r="E2267" s="1760">
        <v>3.0</v>
      </c>
      <c r="F2267" s="1760">
        <v>0.0</v>
      </c>
      <c r="G2267" s="1760">
        <v>0.0</v>
      </c>
      <c r="H2267" s="1761">
        <f t="shared" ref="H2267:H2269" si="1562">SUM(B2267:G2267)</f>
        <v>8</v>
      </c>
      <c r="I2267" s="1762">
        <f>SUM(H2267:H2271)</f>
        <v>37</v>
      </c>
      <c r="J2267" s="1812"/>
      <c r="K2267" s="1764" t="s">
        <v>76</v>
      </c>
      <c r="L2267" s="1762">
        <f t="shared" ref="L2267:L2296" si="1563">O1686</f>
        <v>43</v>
      </c>
      <c r="M2267" s="1762">
        <f>(L2267-H2267)-R2267</f>
        <v>35</v>
      </c>
      <c r="N2267" s="1765">
        <v>10.0</v>
      </c>
      <c r="O2267" s="1762">
        <f t="shared" ref="O2267:O2268" si="1564">SUM(M2267,N2267)</f>
        <v>45</v>
      </c>
      <c r="P2267" s="1764"/>
      <c r="Q2267" s="1574"/>
      <c r="R2267" s="1762"/>
      <c r="S2267" s="1532"/>
      <c r="T2267" s="1532"/>
      <c r="U2267" s="1532"/>
      <c r="V2267" s="1532"/>
      <c r="W2267" s="1532"/>
      <c r="X2267" s="1532"/>
      <c r="Y2267" s="1532"/>
      <c r="Z2267" s="1532"/>
      <c r="AA2267" s="1532"/>
      <c r="AB2267" s="1532"/>
    </row>
    <row r="2268">
      <c r="A2268" s="1714" t="s">
        <v>77</v>
      </c>
      <c r="B2268" s="692">
        <v>0.0</v>
      </c>
      <c r="C2268" s="692">
        <v>0.0</v>
      </c>
      <c r="D2268" s="692">
        <v>0.0</v>
      </c>
      <c r="E2268" s="692">
        <v>0.0</v>
      </c>
      <c r="F2268" s="692">
        <v>0.0</v>
      </c>
      <c r="G2268" s="692">
        <v>0.0</v>
      </c>
      <c r="H2268" s="693">
        <f t="shared" si="1562"/>
        <v>0</v>
      </c>
      <c r="I2268" s="596">
        <f>(I2267/60)</f>
        <v>0.6166666667</v>
      </c>
      <c r="J2268" s="1812"/>
      <c r="K2268" s="701" t="s">
        <v>77</v>
      </c>
      <c r="L2268" s="701">
        <f t="shared" si="1563"/>
        <v>23</v>
      </c>
      <c r="M2268" s="701">
        <f>(L2268-H2268-H2269)-R2268</f>
        <v>4</v>
      </c>
      <c r="N2268" s="692">
        <v>0.0</v>
      </c>
      <c r="O2268" s="701">
        <f t="shared" si="1564"/>
        <v>4</v>
      </c>
      <c r="P2268" s="701"/>
      <c r="Q2268" s="1595"/>
      <c r="R2268" s="1595"/>
      <c r="S2268" s="1532"/>
      <c r="T2268" s="1532"/>
      <c r="U2268" s="1532"/>
      <c r="V2268" s="1532"/>
      <c r="W2268" s="1532"/>
      <c r="X2268" s="1532"/>
      <c r="Y2268" s="1532"/>
      <c r="Z2268" s="1532"/>
      <c r="AA2268" s="1532"/>
      <c r="AB2268" s="1532"/>
    </row>
    <row r="2269">
      <c r="A2269" s="1714" t="s">
        <v>78</v>
      </c>
      <c r="B2269" s="692">
        <v>0.0</v>
      </c>
      <c r="C2269" s="692">
        <v>1.0</v>
      </c>
      <c r="D2269" s="692">
        <v>5.0</v>
      </c>
      <c r="E2269" s="692">
        <v>7.0</v>
      </c>
      <c r="F2269" s="692">
        <v>6.0</v>
      </c>
      <c r="G2269" s="692">
        <v>0.0</v>
      </c>
      <c r="H2269" s="693">
        <f t="shared" si="1562"/>
        <v>19</v>
      </c>
      <c r="I2269" s="701"/>
      <c r="J2269" s="1812"/>
      <c r="K2269" s="701" t="s">
        <v>78</v>
      </c>
      <c r="L2269" s="701" t="str">
        <f t="shared" si="1563"/>
        <v>-</v>
      </c>
      <c r="M2269" s="701" t="s">
        <v>79</v>
      </c>
      <c r="N2269" s="692" t="s">
        <v>79</v>
      </c>
      <c r="O2269" s="701" t="s">
        <v>79</v>
      </c>
      <c r="P2269" s="701"/>
      <c r="Q2269" s="1686"/>
      <c r="R2269" s="1686"/>
      <c r="S2269" s="1532"/>
      <c r="T2269" s="1532"/>
      <c r="U2269" s="1532"/>
      <c r="V2269" s="1532"/>
      <c r="W2269" s="1532"/>
      <c r="X2269" s="1532"/>
      <c r="Y2269" s="1532"/>
      <c r="Z2269" s="1532"/>
      <c r="AA2269" s="1532"/>
      <c r="AB2269" s="1532"/>
    </row>
    <row r="2270">
      <c r="A2270" s="1714" t="s">
        <v>446</v>
      </c>
      <c r="B2270" s="692">
        <v>0.0</v>
      </c>
      <c r="C2270" s="692">
        <v>2.0</v>
      </c>
      <c r="D2270" s="692">
        <v>0.0</v>
      </c>
      <c r="E2270" s="692">
        <v>3.0</v>
      </c>
      <c r="F2270" s="692">
        <v>0.0</v>
      </c>
      <c r="G2270" s="692">
        <v>0.0</v>
      </c>
      <c r="H2270" s="693">
        <f t="shared" ref="H2270:H2272" si="1565">sum(B2270:G2270)</f>
        <v>5</v>
      </c>
      <c r="I2270" s="701"/>
      <c r="J2270" s="1812"/>
      <c r="K2270" s="701" t="s">
        <v>446</v>
      </c>
      <c r="L2270" s="701">
        <f t="shared" si="1563"/>
        <v>10</v>
      </c>
      <c r="M2270" s="701">
        <f>(L2270-H2270)-R2270</f>
        <v>5</v>
      </c>
      <c r="N2270" s="692">
        <v>0.0</v>
      </c>
      <c r="O2270" s="701">
        <f t="shared" ref="O2270:O2271" si="1566">SUM(M2270,N2270)</f>
        <v>5</v>
      </c>
      <c r="P2270" s="701"/>
      <c r="Q2270" s="1595"/>
      <c r="R2270" s="1595"/>
      <c r="S2270" s="1532"/>
      <c r="T2270" s="1532"/>
      <c r="U2270" s="1532"/>
      <c r="V2270" s="1532"/>
      <c r="W2270" s="1532"/>
      <c r="X2270" s="1532"/>
      <c r="Y2270" s="1532"/>
      <c r="Z2270" s="1532"/>
      <c r="AA2270" s="1532"/>
      <c r="AB2270" s="1532"/>
    </row>
    <row r="2271">
      <c r="A2271" s="1714" t="s">
        <v>751</v>
      </c>
      <c r="B2271" s="692">
        <v>0.0</v>
      </c>
      <c r="C2271" s="692">
        <v>0.0</v>
      </c>
      <c r="D2271" s="692">
        <v>4.0</v>
      </c>
      <c r="E2271" s="692">
        <v>1.0</v>
      </c>
      <c r="F2271" s="692">
        <v>0.0</v>
      </c>
      <c r="G2271" s="692">
        <v>0.0</v>
      </c>
      <c r="H2271" s="693">
        <f t="shared" si="1565"/>
        <v>5</v>
      </c>
      <c r="I2271" s="701"/>
      <c r="J2271" s="1812"/>
      <c r="K2271" s="701" t="s">
        <v>751</v>
      </c>
      <c r="L2271" s="701">
        <f t="shared" si="1563"/>
        <v>5</v>
      </c>
      <c r="M2271" s="701">
        <f t="shared" ref="M2271:M2272" si="1567">(L2271-H2271)</f>
        <v>0</v>
      </c>
      <c r="N2271" s="692">
        <v>0.0</v>
      </c>
      <c r="O2271" s="701">
        <f t="shared" si="1566"/>
        <v>0</v>
      </c>
      <c r="P2271" s="701"/>
      <c r="Q2271" s="1686"/>
      <c r="R2271" s="1686"/>
      <c r="S2271" s="1532"/>
      <c r="T2271" s="1532"/>
      <c r="U2271" s="1532"/>
      <c r="V2271" s="1532"/>
      <c r="W2271" s="1532"/>
      <c r="X2271" s="1532"/>
      <c r="Y2271" s="1532"/>
      <c r="Z2271" s="1532"/>
      <c r="AA2271" s="1532"/>
      <c r="AB2271" s="1536" t="s">
        <v>100</v>
      </c>
    </row>
    <row r="2272">
      <c r="A2272" s="1714" t="s">
        <v>80</v>
      </c>
      <c r="B2272" s="692">
        <v>0.0</v>
      </c>
      <c r="C2272" s="692">
        <v>0.0</v>
      </c>
      <c r="D2272" s="692">
        <v>0.0</v>
      </c>
      <c r="E2272" s="692">
        <v>0.0</v>
      </c>
      <c r="F2272" s="692">
        <v>0.0</v>
      </c>
      <c r="G2272" s="692">
        <v>0.0</v>
      </c>
      <c r="H2272" s="693">
        <f t="shared" si="1565"/>
        <v>0</v>
      </c>
      <c r="I2272" s="701"/>
      <c r="J2272" s="1812"/>
      <c r="K2272" s="701" t="s">
        <v>80</v>
      </c>
      <c r="L2272" s="701">
        <f t="shared" si="1563"/>
        <v>0</v>
      </c>
      <c r="M2272" s="701">
        <f t="shared" si="1567"/>
        <v>0</v>
      </c>
      <c r="N2272" s="692">
        <v>0.0</v>
      </c>
      <c r="O2272" s="701">
        <f>sum(M2272,N2272)</f>
        <v>0</v>
      </c>
      <c r="P2272" s="701"/>
      <c r="Q2272" s="1686"/>
      <c r="R2272" s="1686"/>
      <c r="S2272" s="1532"/>
      <c r="T2272" s="1532"/>
      <c r="U2272" s="1532"/>
      <c r="V2272" s="1532"/>
      <c r="W2272" s="1532"/>
      <c r="X2272" s="1532"/>
      <c r="Y2272" s="1532"/>
      <c r="Z2272" s="1532"/>
      <c r="AA2272" s="1532"/>
      <c r="AB2272" s="1532"/>
    </row>
    <row r="2273">
      <c r="A2273" s="1715" t="s">
        <v>81</v>
      </c>
      <c r="B2273" s="1765">
        <v>0.0</v>
      </c>
      <c r="C2273" s="1765">
        <v>4.0</v>
      </c>
      <c r="D2273" s="1765">
        <v>4.0</v>
      </c>
      <c r="E2273" s="1765">
        <v>4.0</v>
      </c>
      <c r="F2273" s="1765">
        <v>4.0</v>
      </c>
      <c r="G2273" s="1765">
        <v>1.0</v>
      </c>
      <c r="H2273" s="1761">
        <f t="shared" ref="H2273:H2275" si="1568">SUM(B2273:G2273)</f>
        <v>17</v>
      </c>
      <c r="I2273" s="1762">
        <f>SUM(H2273:H2277)</f>
        <v>22</v>
      </c>
      <c r="J2273" s="1812"/>
      <c r="K2273" s="1762" t="s">
        <v>81</v>
      </c>
      <c r="L2273" s="1762">
        <f t="shared" si="1563"/>
        <v>32</v>
      </c>
      <c r="M2273" s="1762">
        <f>(L2273-H2273)-R2273</f>
        <v>15</v>
      </c>
      <c r="N2273" s="1765">
        <v>10.0</v>
      </c>
      <c r="O2273" s="1762">
        <f t="shared" ref="O2273:O2274" si="1569">SUM(M2273,N2273)</f>
        <v>25</v>
      </c>
      <c r="P2273" s="1764"/>
      <c r="Q2273" s="1574"/>
      <c r="R2273" s="1762"/>
      <c r="S2273" s="1532"/>
      <c r="T2273" s="1532"/>
      <c r="U2273" s="1532"/>
      <c r="V2273" s="1532"/>
      <c r="W2273" s="1532"/>
      <c r="X2273" s="1532"/>
      <c r="Y2273" s="1532"/>
      <c r="Z2273" s="1532"/>
      <c r="AA2273" s="1532"/>
      <c r="AB2273" s="1532"/>
    </row>
    <row r="2274">
      <c r="A2274" s="1714" t="s">
        <v>77</v>
      </c>
      <c r="B2274" s="692">
        <v>0.0</v>
      </c>
      <c r="C2274" s="692">
        <v>0.0</v>
      </c>
      <c r="D2274" s="692">
        <v>0.0</v>
      </c>
      <c r="E2274" s="692">
        <v>0.0</v>
      </c>
      <c r="F2274" s="692">
        <v>0.0</v>
      </c>
      <c r="G2274" s="692">
        <v>0.0</v>
      </c>
      <c r="H2274" s="693">
        <f t="shared" si="1568"/>
        <v>0</v>
      </c>
      <c r="I2274" s="596">
        <f>(I2273/60)</f>
        <v>0.3666666667</v>
      </c>
      <c r="J2274" s="1812"/>
      <c r="K2274" s="701" t="s">
        <v>77</v>
      </c>
      <c r="L2274" s="701">
        <f t="shared" si="1563"/>
        <v>4</v>
      </c>
      <c r="M2274" s="701">
        <f>(L2274-H2274-H2275)-R2274</f>
        <v>0</v>
      </c>
      <c r="N2274" s="692" t="s">
        <v>79</v>
      </c>
      <c r="O2274" s="701">
        <f t="shared" si="1569"/>
        <v>0</v>
      </c>
      <c r="P2274" s="701"/>
      <c r="Q2274" s="1686"/>
      <c r="R2274" s="1686"/>
      <c r="S2274" s="1532"/>
      <c r="T2274" s="1532"/>
      <c r="U2274" s="1532"/>
      <c r="V2274" s="1532"/>
      <c r="W2274" s="1532"/>
      <c r="X2274" s="1532"/>
      <c r="Y2274" s="1532"/>
      <c r="Z2274" s="1532"/>
      <c r="AA2274" s="1532"/>
      <c r="AB2274" s="1532"/>
    </row>
    <row r="2275">
      <c r="A2275" s="1714" t="s">
        <v>78</v>
      </c>
      <c r="B2275" s="692">
        <v>0.0</v>
      </c>
      <c r="C2275" s="692">
        <v>3.0</v>
      </c>
      <c r="D2275" s="692">
        <v>1.0</v>
      </c>
      <c r="E2275" s="692">
        <v>0.0</v>
      </c>
      <c r="F2275" s="692">
        <v>0.0</v>
      </c>
      <c r="G2275" s="692">
        <v>0.0</v>
      </c>
      <c r="H2275" s="693">
        <f t="shared" si="1568"/>
        <v>4</v>
      </c>
      <c r="I2275" s="701"/>
      <c r="J2275" s="1812"/>
      <c r="K2275" s="701" t="s">
        <v>78</v>
      </c>
      <c r="L2275" s="701" t="str">
        <f t="shared" si="1563"/>
        <v>-</v>
      </c>
      <c r="M2275" s="701" t="s">
        <v>79</v>
      </c>
      <c r="N2275" s="692" t="s">
        <v>79</v>
      </c>
      <c r="O2275" s="701" t="s">
        <v>79</v>
      </c>
      <c r="P2275" s="701"/>
      <c r="Q2275" s="1686"/>
      <c r="R2275" s="1686"/>
      <c r="S2275" s="1532"/>
      <c r="T2275" s="1532"/>
      <c r="U2275" s="1532"/>
      <c r="V2275" s="1532"/>
      <c r="W2275" s="1532"/>
      <c r="X2275" s="1532"/>
      <c r="Y2275" s="1532"/>
      <c r="Z2275" s="1532"/>
      <c r="AA2275" s="1532"/>
      <c r="AB2275" s="1532"/>
    </row>
    <row r="2276">
      <c r="A2276" s="1714" t="s">
        <v>446</v>
      </c>
      <c r="B2276" s="692">
        <v>0.0</v>
      </c>
      <c r="C2276" s="692">
        <v>1.0</v>
      </c>
      <c r="D2276" s="692">
        <v>0.0</v>
      </c>
      <c r="E2276" s="692">
        <v>0.0</v>
      </c>
      <c r="F2276" s="692">
        <v>0.0</v>
      </c>
      <c r="G2276" s="692">
        <v>0.0</v>
      </c>
      <c r="H2276" s="693">
        <f t="shared" ref="H2276:H2278" si="1570">sum(B2276:G2276)</f>
        <v>1</v>
      </c>
      <c r="I2276" s="701"/>
      <c r="J2276" s="1812"/>
      <c r="K2276" s="701" t="s">
        <v>446</v>
      </c>
      <c r="L2276" s="701">
        <f t="shared" si="1563"/>
        <v>6</v>
      </c>
      <c r="M2276" s="701">
        <f>(L2276-H2276)-R2276</f>
        <v>5</v>
      </c>
      <c r="N2276" s="692">
        <v>0.0</v>
      </c>
      <c r="O2276" s="701">
        <f t="shared" ref="O2276:O2277" si="1571">SUM(M2276,N2276)</f>
        <v>5</v>
      </c>
      <c r="P2276" s="701"/>
      <c r="Q2276" s="1595"/>
      <c r="R2276" s="1686"/>
      <c r="S2276" s="1532"/>
      <c r="T2276" s="1532"/>
      <c r="U2276" s="1532"/>
      <c r="V2276" s="1532"/>
      <c r="W2276" s="1532"/>
      <c r="X2276" s="1532"/>
      <c r="Y2276" s="1532"/>
      <c r="Z2276" s="1532"/>
      <c r="AA2276" s="1532"/>
      <c r="AB2276" s="1532"/>
    </row>
    <row r="2277">
      <c r="A2277" s="1714" t="s">
        <v>751</v>
      </c>
      <c r="B2277" s="692">
        <v>0.0</v>
      </c>
      <c r="C2277" s="692">
        <v>0.0</v>
      </c>
      <c r="D2277" s="692">
        <v>0.0</v>
      </c>
      <c r="E2277" s="692">
        <v>0.0</v>
      </c>
      <c r="F2277" s="692">
        <v>0.0</v>
      </c>
      <c r="G2277" s="692">
        <v>0.0</v>
      </c>
      <c r="H2277" s="693">
        <f t="shared" si="1570"/>
        <v>0</v>
      </c>
      <c r="I2277" s="701"/>
      <c r="J2277" s="1812"/>
      <c r="K2277" s="701" t="s">
        <v>751</v>
      </c>
      <c r="L2277" s="701">
        <f t="shared" si="1563"/>
        <v>7</v>
      </c>
      <c r="M2277" s="701">
        <f t="shared" ref="M2277:M2278" si="1572">(L2277-H2277)</f>
        <v>7</v>
      </c>
      <c r="N2277" s="692">
        <v>0.0</v>
      </c>
      <c r="O2277" s="701">
        <f t="shared" si="1571"/>
        <v>7</v>
      </c>
      <c r="P2277" s="701"/>
      <c r="Q2277" s="1686"/>
      <c r="R2277" s="1686"/>
      <c r="S2277" s="1532"/>
      <c r="T2277" s="1532"/>
      <c r="U2277" s="1532"/>
      <c r="V2277" s="1532"/>
      <c r="W2277" s="1532"/>
      <c r="X2277" s="1532"/>
      <c r="Y2277" s="1532"/>
      <c r="Z2277" s="1532"/>
      <c r="AA2277" s="1532"/>
      <c r="AB2277" s="1532"/>
    </row>
    <row r="2278">
      <c r="A2278" s="1714" t="s">
        <v>80</v>
      </c>
      <c r="B2278" s="692">
        <v>0.0</v>
      </c>
      <c r="C2278" s="692">
        <v>0.0</v>
      </c>
      <c r="D2278" s="692">
        <v>0.0</v>
      </c>
      <c r="E2278" s="692">
        <v>0.0</v>
      </c>
      <c r="F2278" s="692">
        <v>0.0</v>
      </c>
      <c r="G2278" s="692">
        <v>0.0</v>
      </c>
      <c r="H2278" s="693">
        <f t="shared" si="1570"/>
        <v>0</v>
      </c>
      <c r="I2278" s="701"/>
      <c r="J2278" s="1812"/>
      <c r="K2278" s="701" t="s">
        <v>80</v>
      </c>
      <c r="L2278" s="701">
        <f t="shared" si="1563"/>
        <v>14</v>
      </c>
      <c r="M2278" s="701">
        <f t="shared" si="1572"/>
        <v>14</v>
      </c>
      <c r="N2278" s="692">
        <v>0.0</v>
      </c>
      <c r="O2278" s="701">
        <f>sum(M2278,N2278)</f>
        <v>14</v>
      </c>
      <c r="P2278" s="701"/>
      <c r="Q2278" s="1686"/>
      <c r="R2278" s="1686"/>
      <c r="S2278" s="1532"/>
      <c r="T2278" s="1532"/>
      <c r="U2278" s="1532"/>
      <c r="V2278" s="1532"/>
      <c r="W2278" s="1532"/>
      <c r="X2278" s="1532"/>
      <c r="Y2278" s="1532"/>
      <c r="Z2278" s="1532"/>
      <c r="AA2278" s="1532"/>
      <c r="AB2278" s="1532"/>
    </row>
    <row r="2279">
      <c r="A2279" s="1715" t="s">
        <v>237</v>
      </c>
      <c r="B2279" s="1760">
        <v>11.0</v>
      </c>
      <c r="C2279" s="1760">
        <v>0.0</v>
      </c>
      <c r="D2279" s="1760">
        <v>10.0</v>
      </c>
      <c r="E2279" s="1760">
        <v>11.0</v>
      </c>
      <c r="F2279" s="1760">
        <v>0.0</v>
      </c>
      <c r="G2279" s="1760">
        <v>0.0</v>
      </c>
      <c r="H2279" s="1761">
        <f t="shared" ref="H2279:H2281" si="1573">SUM(B2279:G2279)</f>
        <v>32</v>
      </c>
      <c r="I2279" s="1762">
        <f>SUM(H2279:H2283)</f>
        <v>38</v>
      </c>
      <c r="J2279" s="1812"/>
      <c r="K2279" s="1762" t="s">
        <v>237</v>
      </c>
      <c r="L2279" s="1762">
        <f t="shared" si="1563"/>
        <v>71</v>
      </c>
      <c r="M2279" s="1762">
        <f>(L2279-H2279)-R2279</f>
        <v>39</v>
      </c>
      <c r="N2279" s="1765">
        <v>40.0</v>
      </c>
      <c r="O2279" s="1762">
        <f t="shared" ref="O2279:O2280" si="1574">SUM(M2279,N2279)</f>
        <v>79</v>
      </c>
      <c r="P2279" s="1764"/>
      <c r="Q2279" s="1574"/>
      <c r="R2279" s="1762"/>
      <c r="S2279" s="1532"/>
      <c r="T2279" s="1532"/>
      <c r="U2279" s="1532"/>
      <c r="V2279" s="1532"/>
      <c r="W2279" s="1532"/>
      <c r="X2279" s="1532"/>
      <c r="Y2279" s="1532"/>
      <c r="Z2279" s="1532"/>
      <c r="AA2279" s="1532"/>
      <c r="AB2279" s="1532"/>
    </row>
    <row r="2280">
      <c r="A2280" s="1714" t="s">
        <v>77</v>
      </c>
      <c r="B2280" s="692">
        <v>0.0</v>
      </c>
      <c r="C2280" s="692">
        <v>0.0</v>
      </c>
      <c r="D2280" s="692">
        <v>0.0</v>
      </c>
      <c r="E2280" s="692">
        <v>0.0</v>
      </c>
      <c r="F2280" s="692">
        <v>0.0</v>
      </c>
      <c r="G2280" s="692">
        <v>0.0</v>
      </c>
      <c r="H2280" s="693">
        <f t="shared" si="1573"/>
        <v>0</v>
      </c>
      <c r="I2280" s="596">
        <f>(I2279/60)</f>
        <v>0.6333333333</v>
      </c>
      <c r="J2280" s="1812"/>
      <c r="K2280" s="701" t="s">
        <v>77</v>
      </c>
      <c r="L2280" s="701">
        <f t="shared" si="1563"/>
        <v>13</v>
      </c>
      <c r="M2280" s="701">
        <f>(L2280-H2280-H2281)-R2280</f>
        <v>13</v>
      </c>
      <c r="N2280" s="692" t="s">
        <v>79</v>
      </c>
      <c r="O2280" s="701">
        <f t="shared" si="1574"/>
        <v>13</v>
      </c>
      <c r="P2280" s="701"/>
      <c r="Q2280" s="1595"/>
      <c r="R2280" s="1595"/>
      <c r="S2280" s="1532"/>
      <c r="T2280" s="1532"/>
      <c r="U2280" s="1532"/>
      <c r="V2280" s="1532"/>
      <c r="W2280" s="1532"/>
      <c r="X2280" s="1532"/>
      <c r="Y2280" s="1532"/>
      <c r="Z2280" s="1532"/>
      <c r="AA2280" s="1532"/>
      <c r="AB2280" s="1532"/>
    </row>
    <row r="2281">
      <c r="A2281" s="1714" t="s">
        <v>78</v>
      </c>
      <c r="B2281" s="692">
        <v>0.0</v>
      </c>
      <c r="C2281" s="692">
        <v>0.0</v>
      </c>
      <c r="D2281" s="692">
        <v>0.0</v>
      </c>
      <c r="E2281" s="692">
        <v>0.0</v>
      </c>
      <c r="F2281" s="692">
        <v>0.0</v>
      </c>
      <c r="G2281" s="692">
        <v>0.0</v>
      </c>
      <c r="H2281" s="693">
        <f t="shared" si="1573"/>
        <v>0</v>
      </c>
      <c r="I2281" s="701"/>
      <c r="J2281" s="1812"/>
      <c r="K2281" s="701" t="s">
        <v>78</v>
      </c>
      <c r="L2281" s="701" t="str">
        <f t="shared" si="1563"/>
        <v>-</v>
      </c>
      <c r="M2281" s="701" t="s">
        <v>79</v>
      </c>
      <c r="N2281" s="692" t="s">
        <v>79</v>
      </c>
      <c r="O2281" s="701" t="s">
        <v>79</v>
      </c>
      <c r="P2281" s="701"/>
      <c r="Q2281" s="1686"/>
      <c r="R2281" s="1686"/>
      <c r="S2281" s="1532"/>
      <c r="T2281" s="1532"/>
      <c r="U2281" s="1532"/>
      <c r="V2281" s="1532"/>
      <c r="W2281" s="1532"/>
      <c r="X2281" s="1532"/>
      <c r="Y2281" s="1532"/>
      <c r="Z2281" s="1532"/>
      <c r="AA2281" s="1532"/>
      <c r="AB2281" s="1532"/>
    </row>
    <row r="2282">
      <c r="A2282" s="1714" t="s">
        <v>446</v>
      </c>
      <c r="B2282" s="692">
        <v>2.0</v>
      </c>
      <c r="C2282" s="692">
        <v>0.0</v>
      </c>
      <c r="D2282" s="692">
        <v>2.0</v>
      </c>
      <c r="E2282" s="692">
        <v>1.0</v>
      </c>
      <c r="F2282" s="692">
        <v>0.0</v>
      </c>
      <c r="G2282" s="692">
        <v>0.0</v>
      </c>
      <c r="H2282" s="693">
        <f t="shared" ref="H2282:H2284" si="1575">sum(B2282:G2282)</f>
        <v>5</v>
      </c>
      <c r="I2282" s="701"/>
      <c r="J2282" s="1812"/>
      <c r="K2282" s="701" t="s">
        <v>446</v>
      </c>
      <c r="L2282" s="701">
        <f t="shared" si="1563"/>
        <v>3</v>
      </c>
      <c r="M2282" s="701">
        <f>(L2282-H2282)-R2282</f>
        <v>-2</v>
      </c>
      <c r="N2282" s="692">
        <v>5.0</v>
      </c>
      <c r="O2282" s="701">
        <f t="shared" ref="O2282:O2283" si="1576">SUM(M2282,N2282)</f>
        <v>3</v>
      </c>
      <c r="P2282" s="701"/>
      <c r="Q2282" s="1595"/>
      <c r="R2282" s="1686"/>
      <c r="S2282" s="1532"/>
      <c r="T2282" s="1532"/>
      <c r="U2282" s="1532"/>
      <c r="V2282" s="1532"/>
      <c r="W2282" s="1532"/>
      <c r="X2282" s="1532"/>
      <c r="Y2282" s="1532"/>
      <c r="Z2282" s="1532"/>
      <c r="AA2282" s="1532"/>
      <c r="AB2282" s="1532"/>
    </row>
    <row r="2283">
      <c r="A2283" s="1714" t="s">
        <v>751</v>
      </c>
      <c r="B2283" s="692">
        <v>0.0</v>
      </c>
      <c r="C2283" s="692">
        <v>0.0</v>
      </c>
      <c r="D2283" s="692">
        <v>1.0</v>
      </c>
      <c r="E2283" s="692">
        <v>0.0</v>
      </c>
      <c r="F2283" s="692">
        <v>0.0</v>
      </c>
      <c r="G2283" s="692">
        <v>0.0</v>
      </c>
      <c r="H2283" s="693">
        <f t="shared" si="1575"/>
        <v>1</v>
      </c>
      <c r="I2283" s="701"/>
      <c r="J2283" s="1812"/>
      <c r="K2283" s="701" t="s">
        <v>751</v>
      </c>
      <c r="L2283" s="701">
        <f t="shared" si="1563"/>
        <v>7</v>
      </c>
      <c r="M2283" s="701">
        <f t="shared" ref="M2283:M2284" si="1577">(L2283-H2283)</f>
        <v>6</v>
      </c>
      <c r="N2283" s="692">
        <v>0.0</v>
      </c>
      <c r="O2283" s="701">
        <f t="shared" si="1576"/>
        <v>6</v>
      </c>
      <c r="P2283" s="701"/>
      <c r="Q2283" s="1595"/>
      <c r="R2283" s="1686"/>
      <c r="S2283" s="1532"/>
      <c r="T2283" s="1532"/>
      <c r="U2283" s="1532"/>
      <c r="V2283" s="1532"/>
      <c r="W2283" s="1532"/>
      <c r="X2283" s="1532"/>
      <c r="Y2283" s="1532"/>
      <c r="Z2283" s="1532"/>
      <c r="AA2283" s="1532"/>
      <c r="AB2283" s="1532"/>
    </row>
    <row r="2284">
      <c r="A2284" s="1714" t="s">
        <v>80</v>
      </c>
      <c r="B2284" s="692">
        <v>0.0</v>
      </c>
      <c r="C2284" s="692">
        <v>0.0</v>
      </c>
      <c r="D2284" s="692">
        <v>0.0</v>
      </c>
      <c r="E2284" s="692">
        <v>0.0</v>
      </c>
      <c r="F2284" s="692">
        <v>0.0</v>
      </c>
      <c r="G2284" s="692">
        <v>0.0</v>
      </c>
      <c r="H2284" s="693">
        <f t="shared" si="1575"/>
        <v>0</v>
      </c>
      <c r="I2284" s="701"/>
      <c r="J2284" s="1812"/>
      <c r="K2284" s="701" t="s">
        <v>80</v>
      </c>
      <c r="L2284" s="701">
        <f t="shared" si="1563"/>
        <v>22</v>
      </c>
      <c r="M2284" s="701">
        <f t="shared" si="1577"/>
        <v>22</v>
      </c>
      <c r="N2284" s="692">
        <v>0.0</v>
      </c>
      <c r="O2284" s="701">
        <f>sum(M2284,N2284)</f>
        <v>22</v>
      </c>
      <c r="P2284" s="701"/>
      <c r="Q2284" s="1595"/>
      <c r="R2284" s="1686"/>
      <c r="S2284" s="1532"/>
      <c r="T2284" s="1532"/>
      <c r="U2284" s="1532"/>
      <c r="V2284" s="1532"/>
      <c r="W2284" s="1532"/>
      <c r="X2284" s="1532"/>
      <c r="Y2284" s="1532"/>
      <c r="Z2284" s="1532"/>
      <c r="AA2284" s="1532"/>
      <c r="AB2284" s="1532"/>
    </row>
    <row r="2285">
      <c r="A2285" s="1921" t="s">
        <v>134</v>
      </c>
      <c r="B2285" s="1765">
        <v>6.0</v>
      </c>
      <c r="C2285" s="1765">
        <v>8.0</v>
      </c>
      <c r="D2285" s="1765">
        <v>2.0</v>
      </c>
      <c r="E2285" s="1765">
        <v>2.0</v>
      </c>
      <c r="F2285" s="1765">
        <v>7.0</v>
      </c>
      <c r="G2285" s="1765">
        <v>2.0</v>
      </c>
      <c r="H2285" s="1761">
        <f t="shared" ref="H2285:H2287" si="1578">SUM(B2285:G2285)</f>
        <v>27</v>
      </c>
      <c r="I2285" s="1762">
        <f>SUM(H2285:H2289)</f>
        <v>35</v>
      </c>
      <c r="J2285" s="1812"/>
      <c r="K2285" s="537" t="s">
        <v>134</v>
      </c>
      <c r="L2285" s="1762">
        <f t="shared" si="1563"/>
        <v>30</v>
      </c>
      <c r="M2285" s="1762">
        <f>(L2285-H2285)-R2285</f>
        <v>3</v>
      </c>
      <c r="N2285" s="1765">
        <v>30.0</v>
      </c>
      <c r="O2285" s="1762">
        <f t="shared" ref="O2285:O2286" si="1579">SUM(M2285,N2285)</f>
        <v>33</v>
      </c>
      <c r="P2285" s="1764"/>
      <c r="Q2285" s="1574"/>
      <c r="R2285" s="1574"/>
      <c r="S2285" s="1532"/>
      <c r="T2285" s="1532"/>
      <c r="U2285" s="1532"/>
      <c r="V2285" s="1532"/>
      <c r="W2285" s="1532"/>
      <c r="X2285" s="1532"/>
      <c r="Y2285" s="1532"/>
      <c r="Z2285" s="1532"/>
      <c r="AA2285" s="1532"/>
      <c r="AB2285" s="1532"/>
    </row>
    <row r="2286">
      <c r="A2286" s="1714" t="s">
        <v>77</v>
      </c>
      <c r="B2286" s="692">
        <v>0.0</v>
      </c>
      <c r="C2286" s="692">
        <v>0.0</v>
      </c>
      <c r="D2286" s="692">
        <v>0.0</v>
      </c>
      <c r="E2286" s="692">
        <v>0.0</v>
      </c>
      <c r="F2286" s="692">
        <v>0.0</v>
      </c>
      <c r="G2286" s="692">
        <v>0.0</v>
      </c>
      <c r="H2286" s="693">
        <f t="shared" si="1578"/>
        <v>0</v>
      </c>
      <c r="I2286" s="596">
        <f>(I2285/60)</f>
        <v>0.5833333333</v>
      </c>
      <c r="J2286" s="1812"/>
      <c r="K2286" s="701" t="s">
        <v>77</v>
      </c>
      <c r="L2286" s="701">
        <f t="shared" si="1563"/>
        <v>10</v>
      </c>
      <c r="M2286" s="701">
        <f>(L2286-H2286-H2287)-R2286</f>
        <v>6</v>
      </c>
      <c r="N2286" s="692" t="s">
        <v>79</v>
      </c>
      <c r="O2286" s="701">
        <f t="shared" si="1579"/>
        <v>6</v>
      </c>
      <c r="P2286" s="701"/>
      <c r="Q2286" s="1595"/>
      <c r="R2286" s="1595"/>
      <c r="S2286" s="1532"/>
      <c r="T2286" s="1532"/>
      <c r="U2286" s="1532"/>
      <c r="V2286" s="1532"/>
      <c r="W2286" s="1532"/>
      <c r="X2286" s="1532"/>
      <c r="Y2286" s="1532"/>
      <c r="Z2286" s="1532"/>
      <c r="AA2286" s="1532"/>
      <c r="AB2286" s="1532"/>
    </row>
    <row r="2287">
      <c r="A2287" s="1714" t="s">
        <v>78</v>
      </c>
      <c r="B2287" s="692">
        <v>0.0</v>
      </c>
      <c r="C2287" s="692">
        <v>0.0</v>
      </c>
      <c r="D2287" s="692">
        <v>0.0</v>
      </c>
      <c r="E2287" s="692">
        <v>4.0</v>
      </c>
      <c r="F2287" s="692">
        <v>0.0</v>
      </c>
      <c r="G2287" s="692">
        <v>0.0</v>
      </c>
      <c r="H2287" s="693">
        <f t="shared" si="1578"/>
        <v>4</v>
      </c>
      <c r="I2287" s="701"/>
      <c r="J2287" s="1812"/>
      <c r="K2287" s="701" t="s">
        <v>78</v>
      </c>
      <c r="L2287" s="701" t="str">
        <f t="shared" si="1563"/>
        <v>-</v>
      </c>
      <c r="M2287" s="701" t="s">
        <v>79</v>
      </c>
      <c r="N2287" s="692" t="s">
        <v>79</v>
      </c>
      <c r="O2287" s="701" t="s">
        <v>79</v>
      </c>
      <c r="P2287" s="701"/>
      <c r="Q2287" s="1686"/>
      <c r="R2287" s="1686"/>
      <c r="S2287" s="1532"/>
      <c r="T2287" s="1532"/>
      <c r="U2287" s="1532"/>
      <c r="V2287" s="1532"/>
      <c r="W2287" s="1532"/>
      <c r="X2287" s="1532"/>
      <c r="Y2287" s="1532"/>
      <c r="Z2287" s="1532"/>
      <c r="AA2287" s="1532"/>
      <c r="AB2287" s="1532"/>
    </row>
    <row r="2288">
      <c r="A2288" s="1714" t="s">
        <v>446</v>
      </c>
      <c r="B2288" s="692">
        <v>0.0</v>
      </c>
      <c r="C2288" s="692">
        <v>0.0</v>
      </c>
      <c r="D2288" s="692">
        <v>0.0</v>
      </c>
      <c r="E2288" s="692">
        <v>0.0</v>
      </c>
      <c r="F2288" s="692">
        <v>0.0</v>
      </c>
      <c r="G2288" s="692">
        <v>0.0</v>
      </c>
      <c r="H2288" s="693">
        <f t="shared" ref="H2288:H2290" si="1580">sum(B2288:G2288)</f>
        <v>0</v>
      </c>
      <c r="I2288" s="701"/>
      <c r="J2288" s="1812"/>
      <c r="K2288" s="701" t="s">
        <v>446</v>
      </c>
      <c r="L2288" s="701">
        <f t="shared" si="1563"/>
        <v>2</v>
      </c>
      <c r="M2288" s="701">
        <f>(L2288-H2288)-R2288</f>
        <v>2</v>
      </c>
      <c r="N2288" s="692">
        <v>0.0</v>
      </c>
      <c r="O2288" s="701">
        <f t="shared" ref="O2288:O2289" si="1581">SUM(M2288,N2288)</f>
        <v>2</v>
      </c>
      <c r="P2288" s="701"/>
      <c r="Q2288" s="1595"/>
      <c r="R2288" s="1686"/>
      <c r="S2288" s="1532"/>
      <c r="T2288" s="1532"/>
      <c r="U2288" s="1532"/>
      <c r="V2288" s="1532"/>
      <c r="W2288" s="1532"/>
      <c r="X2288" s="1532"/>
      <c r="Y2288" s="1532"/>
      <c r="Z2288" s="1532"/>
      <c r="AA2288" s="1532"/>
      <c r="AB2288" s="1532"/>
    </row>
    <row r="2289">
      <c r="A2289" s="1714" t="s">
        <v>751</v>
      </c>
      <c r="B2289" s="692">
        <v>2.0</v>
      </c>
      <c r="C2289" s="692">
        <v>0.0</v>
      </c>
      <c r="D2289" s="692">
        <v>1.0</v>
      </c>
      <c r="E2289" s="692">
        <v>1.0</v>
      </c>
      <c r="F2289" s="692">
        <v>0.0</v>
      </c>
      <c r="G2289" s="692">
        <v>0.0</v>
      </c>
      <c r="H2289" s="693">
        <f t="shared" si="1580"/>
        <v>4</v>
      </c>
      <c r="I2289" s="701"/>
      <c r="J2289" s="1812"/>
      <c r="K2289" s="701" t="s">
        <v>751</v>
      </c>
      <c r="L2289" s="701">
        <f t="shared" si="1563"/>
        <v>8</v>
      </c>
      <c r="M2289" s="701">
        <f t="shared" ref="M2289:M2290" si="1582">(L2289-H2289)</f>
        <v>4</v>
      </c>
      <c r="N2289" s="692">
        <v>0.0</v>
      </c>
      <c r="O2289" s="701">
        <f t="shared" si="1581"/>
        <v>4</v>
      </c>
      <c r="P2289" s="701"/>
      <c r="Q2289" s="1595"/>
      <c r="R2289" s="1686"/>
      <c r="S2289" s="1532"/>
      <c r="T2289" s="1532"/>
      <c r="U2289" s="1532"/>
      <c r="V2289" s="1532"/>
      <c r="W2289" s="1532"/>
      <c r="X2289" s="1532"/>
      <c r="Y2289" s="1532"/>
      <c r="Z2289" s="1532"/>
      <c r="AA2289" s="1532"/>
      <c r="AB2289" s="1532"/>
    </row>
    <row r="2290">
      <c r="A2290" s="1714" t="s">
        <v>80</v>
      </c>
      <c r="B2290" s="692">
        <v>0.0</v>
      </c>
      <c r="C2290" s="692">
        <v>0.0</v>
      </c>
      <c r="D2290" s="692">
        <v>0.0</v>
      </c>
      <c r="E2290" s="692">
        <v>0.0</v>
      </c>
      <c r="F2290" s="692">
        <v>0.0</v>
      </c>
      <c r="G2290" s="692">
        <v>0.0</v>
      </c>
      <c r="H2290" s="693">
        <f t="shared" si="1580"/>
        <v>0</v>
      </c>
      <c r="I2290" s="701"/>
      <c r="J2290" s="1812"/>
      <c r="K2290" s="701" t="s">
        <v>80</v>
      </c>
      <c r="L2290" s="701">
        <f t="shared" si="1563"/>
        <v>29</v>
      </c>
      <c r="M2290" s="701">
        <f t="shared" si="1582"/>
        <v>29</v>
      </c>
      <c r="N2290" s="692">
        <v>0.0</v>
      </c>
      <c r="O2290" s="701">
        <f>sum(M2290,N2290)</f>
        <v>29</v>
      </c>
      <c r="P2290" s="701"/>
      <c r="Q2290" s="1595"/>
      <c r="R2290" s="1686"/>
      <c r="S2290" s="1532"/>
      <c r="T2290" s="1532"/>
      <c r="U2290" s="1532"/>
      <c r="V2290" s="1532"/>
      <c r="W2290" s="1532"/>
      <c r="X2290" s="1532"/>
      <c r="Y2290" s="1532"/>
      <c r="Z2290" s="1532"/>
      <c r="AA2290" s="1532"/>
      <c r="AB2290" s="1532"/>
    </row>
    <row r="2291">
      <c r="A2291" s="1921" t="s">
        <v>597</v>
      </c>
      <c r="B2291" s="1760">
        <v>7.0</v>
      </c>
      <c r="C2291" s="1760">
        <v>5.0</v>
      </c>
      <c r="D2291" s="1760">
        <v>7.0</v>
      </c>
      <c r="E2291" s="1760">
        <v>0.0</v>
      </c>
      <c r="F2291" s="1760">
        <v>1.0</v>
      </c>
      <c r="G2291" s="1760">
        <v>0.0</v>
      </c>
      <c r="H2291" s="1761">
        <f t="shared" ref="H2291:H2293" si="1583">SUM(B2291:G2291)</f>
        <v>20</v>
      </c>
      <c r="I2291" s="1762">
        <f>SUM(H2291:H2295)</f>
        <v>30</v>
      </c>
      <c r="J2291" s="1812"/>
      <c r="K2291" s="537" t="s">
        <v>597</v>
      </c>
      <c r="L2291" s="1762">
        <f t="shared" si="1563"/>
        <v>32</v>
      </c>
      <c r="M2291" s="1762">
        <f>(L2291-H2291)-R2291</f>
        <v>12</v>
      </c>
      <c r="N2291" s="1765">
        <v>50.0</v>
      </c>
      <c r="O2291" s="1762">
        <f t="shared" ref="O2291:O2292" si="1584">SUM(M2291,N2291)</f>
        <v>62</v>
      </c>
      <c r="P2291" s="1764"/>
      <c r="Q2291" s="1574"/>
      <c r="R2291" s="1574"/>
      <c r="S2291" s="1532"/>
      <c r="T2291" s="1532"/>
      <c r="U2291" s="1532"/>
      <c r="V2291" s="1532"/>
      <c r="W2291" s="1532"/>
      <c r="X2291" s="1532"/>
      <c r="Y2291" s="1532"/>
      <c r="Z2291" s="1532"/>
      <c r="AA2291" s="1532"/>
      <c r="AB2291" s="1532"/>
    </row>
    <row r="2292">
      <c r="A2292" s="1714" t="s">
        <v>77</v>
      </c>
      <c r="B2292" s="692">
        <v>0.0</v>
      </c>
      <c r="C2292" s="692">
        <v>0.0</v>
      </c>
      <c r="D2292" s="692">
        <v>0.0</v>
      </c>
      <c r="E2292" s="692">
        <v>0.0</v>
      </c>
      <c r="F2292" s="692">
        <v>0.0</v>
      </c>
      <c r="G2292" s="692">
        <v>0.0</v>
      </c>
      <c r="H2292" s="693">
        <f t="shared" si="1583"/>
        <v>0</v>
      </c>
      <c r="I2292" s="596">
        <f>(I2291/60)</f>
        <v>0.5</v>
      </c>
      <c r="J2292" s="1812"/>
      <c r="K2292" s="701" t="s">
        <v>77</v>
      </c>
      <c r="L2292" s="701">
        <f t="shared" si="1563"/>
        <v>10</v>
      </c>
      <c r="M2292" s="701">
        <f>(L2292-H2292-H2293)-R2292</f>
        <v>10</v>
      </c>
      <c r="N2292" s="692">
        <v>0.0</v>
      </c>
      <c r="O2292" s="701">
        <f t="shared" si="1584"/>
        <v>10</v>
      </c>
      <c r="P2292" s="701"/>
      <c r="Q2292" s="1595"/>
      <c r="R2292" s="1686"/>
      <c r="S2292" s="1532"/>
      <c r="T2292" s="1532"/>
      <c r="U2292" s="1532"/>
      <c r="V2292" s="1532"/>
      <c r="W2292" s="1532"/>
      <c r="X2292" s="1532"/>
      <c r="Y2292" s="1532"/>
      <c r="Z2292" s="1532"/>
      <c r="AA2292" s="1532"/>
      <c r="AB2292" s="1532"/>
    </row>
    <row r="2293">
      <c r="A2293" s="1714" t="s">
        <v>78</v>
      </c>
      <c r="B2293" s="692">
        <v>0.0</v>
      </c>
      <c r="C2293" s="692">
        <v>0.0</v>
      </c>
      <c r="D2293" s="692">
        <v>0.0</v>
      </c>
      <c r="E2293" s="692">
        <v>0.0</v>
      </c>
      <c r="F2293" s="692">
        <v>0.0</v>
      </c>
      <c r="G2293" s="692">
        <v>0.0</v>
      </c>
      <c r="H2293" s="693">
        <f t="shared" si="1583"/>
        <v>0</v>
      </c>
      <c r="I2293" s="701"/>
      <c r="J2293" s="1812"/>
      <c r="K2293" s="701" t="s">
        <v>78</v>
      </c>
      <c r="L2293" s="701" t="str">
        <f t="shared" si="1563"/>
        <v>-</v>
      </c>
      <c r="M2293" s="701" t="s">
        <v>79</v>
      </c>
      <c r="N2293" s="692" t="s">
        <v>79</v>
      </c>
      <c r="O2293" s="701" t="s">
        <v>79</v>
      </c>
      <c r="P2293" s="701"/>
      <c r="Q2293" s="1595"/>
      <c r="R2293" s="1686"/>
      <c r="S2293" s="1532"/>
      <c r="T2293" s="1532"/>
      <c r="U2293" s="1532"/>
      <c r="V2293" s="1532"/>
      <c r="W2293" s="1532"/>
      <c r="X2293" s="1532"/>
      <c r="Y2293" s="1532"/>
      <c r="Z2293" s="1532"/>
      <c r="AA2293" s="1532"/>
      <c r="AB2293" s="1532"/>
    </row>
    <row r="2294">
      <c r="A2294" s="1714" t="s">
        <v>446</v>
      </c>
      <c r="B2294" s="692">
        <v>0.0</v>
      </c>
      <c r="C2294" s="692">
        <v>0.0</v>
      </c>
      <c r="D2294" s="692">
        <v>2.0</v>
      </c>
      <c r="E2294" s="692">
        <v>1.0</v>
      </c>
      <c r="F2294" s="692">
        <v>2.0</v>
      </c>
      <c r="G2294" s="692">
        <v>0.0</v>
      </c>
      <c r="H2294" s="693">
        <f t="shared" ref="H2294:H2296" si="1585">sum(B2294:G2294)</f>
        <v>5</v>
      </c>
      <c r="I2294" s="701"/>
      <c r="J2294" s="1812"/>
      <c r="K2294" s="701" t="s">
        <v>446</v>
      </c>
      <c r="L2294" s="701">
        <f t="shared" si="1563"/>
        <v>10</v>
      </c>
      <c r="M2294" s="701">
        <f>(L2294-H2294)-R2294</f>
        <v>5</v>
      </c>
      <c r="N2294" s="692">
        <v>0.0</v>
      </c>
      <c r="O2294" s="701">
        <f t="shared" ref="O2294:O2295" si="1586">SUM(M2294,N2294)</f>
        <v>5</v>
      </c>
      <c r="P2294" s="701"/>
      <c r="Q2294" s="1595"/>
      <c r="R2294" s="1686"/>
      <c r="S2294" s="1532"/>
      <c r="T2294" s="1532"/>
      <c r="U2294" s="1532"/>
      <c r="V2294" s="1532"/>
      <c r="W2294" s="1532"/>
      <c r="X2294" s="1532"/>
      <c r="Y2294" s="1532"/>
      <c r="Z2294" s="1532"/>
      <c r="AA2294" s="1532"/>
      <c r="AB2294" s="1532"/>
    </row>
    <row r="2295">
      <c r="A2295" s="1714" t="s">
        <v>751</v>
      </c>
      <c r="B2295" s="692">
        <v>3.0</v>
      </c>
      <c r="C2295" s="692">
        <v>0.0</v>
      </c>
      <c r="D2295" s="692">
        <v>0.0</v>
      </c>
      <c r="E2295" s="692">
        <v>0.0</v>
      </c>
      <c r="F2295" s="692">
        <v>2.0</v>
      </c>
      <c r="G2295" s="692">
        <v>0.0</v>
      </c>
      <c r="H2295" s="693">
        <f t="shared" si="1585"/>
        <v>5</v>
      </c>
      <c r="I2295" s="701"/>
      <c r="J2295" s="1812"/>
      <c r="K2295" s="701" t="s">
        <v>751</v>
      </c>
      <c r="L2295" s="701">
        <f t="shared" si="1563"/>
        <v>10</v>
      </c>
      <c r="M2295" s="701">
        <f t="shared" ref="M2295:M2296" si="1587">(L2295-H2295)</f>
        <v>5</v>
      </c>
      <c r="N2295" s="692">
        <v>0.0</v>
      </c>
      <c r="O2295" s="701">
        <f t="shared" si="1586"/>
        <v>5</v>
      </c>
      <c r="P2295" s="701"/>
      <c r="Q2295" s="1595"/>
      <c r="R2295" s="1686"/>
      <c r="S2295" s="1532"/>
      <c r="T2295" s="1532"/>
      <c r="U2295" s="1532"/>
      <c r="V2295" s="1532"/>
      <c r="W2295" s="1532"/>
      <c r="X2295" s="1532"/>
      <c r="Y2295" s="1532"/>
      <c r="Z2295" s="1532"/>
      <c r="AA2295" s="1532"/>
      <c r="AB2295" s="1532"/>
    </row>
    <row r="2296">
      <c r="A2296" s="1714" t="s">
        <v>80</v>
      </c>
      <c r="B2296" s="692">
        <v>0.0</v>
      </c>
      <c r="C2296" s="692">
        <v>0.0</v>
      </c>
      <c r="D2296" s="692">
        <v>0.0</v>
      </c>
      <c r="E2296" s="692">
        <v>0.0</v>
      </c>
      <c r="F2296" s="692">
        <v>0.0</v>
      </c>
      <c r="G2296" s="692">
        <v>0.0</v>
      </c>
      <c r="H2296" s="693">
        <f t="shared" si="1585"/>
        <v>0</v>
      </c>
      <c r="I2296" s="701"/>
      <c r="J2296" s="1812"/>
      <c r="K2296" s="701" t="s">
        <v>80</v>
      </c>
      <c r="L2296" s="701">
        <f t="shared" si="1563"/>
        <v>27</v>
      </c>
      <c r="M2296" s="701">
        <f t="shared" si="1587"/>
        <v>27</v>
      </c>
      <c r="N2296" s="692">
        <v>0.0</v>
      </c>
      <c r="O2296" s="701">
        <f>sum(M2296,N2296)</f>
        <v>27</v>
      </c>
      <c r="P2296" s="1595"/>
      <c r="Q2296" s="1595"/>
      <c r="R2296" s="1686"/>
      <c r="S2296" s="1532"/>
      <c r="T2296" s="1532"/>
      <c r="U2296" s="1532"/>
      <c r="V2296" s="1532"/>
      <c r="W2296" s="1532"/>
      <c r="X2296" s="1532"/>
      <c r="Y2296" s="1532"/>
      <c r="Z2296" s="1532"/>
      <c r="AA2296" s="1532"/>
      <c r="AB2296" s="1532"/>
    </row>
    <row r="2297">
      <c r="A2297" s="1828" t="s">
        <v>909</v>
      </c>
      <c r="B2297" s="1760">
        <v>0.0</v>
      </c>
      <c r="C2297" s="1760">
        <v>0.0</v>
      </c>
      <c r="D2297" s="1760">
        <v>0.0</v>
      </c>
      <c r="E2297" s="1760">
        <v>0.0</v>
      </c>
      <c r="F2297" s="1760">
        <v>0.0</v>
      </c>
      <c r="G2297" s="1760">
        <v>0.0</v>
      </c>
      <c r="H2297" s="1761">
        <f t="shared" ref="H2297:H2299" si="1588">SUM(B2297:G2297)</f>
        <v>0</v>
      </c>
      <c r="I2297" s="1762">
        <f>SUM(H2297:H2301)</f>
        <v>0</v>
      </c>
      <c r="J2297" s="1812"/>
      <c r="K2297" s="1716" t="s">
        <v>909</v>
      </c>
      <c r="L2297" s="1765">
        <v>0.0</v>
      </c>
      <c r="M2297" s="1762">
        <f>(L2297-H2297)-R2297</f>
        <v>0</v>
      </c>
      <c r="N2297" s="1765">
        <v>40.0</v>
      </c>
      <c r="O2297" s="1762">
        <f t="shared" ref="O2297:O2298" si="1589">SUM(M2297,N2297)</f>
        <v>40</v>
      </c>
      <c r="P2297" s="1922" t="s">
        <v>910</v>
      </c>
      <c r="Q2297" s="1762"/>
      <c r="R2297" s="1762"/>
      <c r="S2297" s="1532"/>
      <c r="T2297" s="1532"/>
      <c r="U2297" s="1532"/>
      <c r="V2297" s="1532"/>
      <c r="W2297" s="1532"/>
      <c r="X2297" s="1532"/>
      <c r="Y2297" s="1532"/>
      <c r="Z2297" s="1532"/>
      <c r="AA2297" s="1532"/>
      <c r="AB2297" s="1532"/>
    </row>
    <row r="2298">
      <c r="A2298" s="1714" t="s">
        <v>77</v>
      </c>
      <c r="B2298" s="692">
        <v>0.0</v>
      </c>
      <c r="C2298" s="692">
        <v>0.0</v>
      </c>
      <c r="D2298" s="692">
        <v>0.0</v>
      </c>
      <c r="E2298" s="692">
        <v>0.0</v>
      </c>
      <c r="F2298" s="692">
        <v>0.0</v>
      </c>
      <c r="G2298" s="692">
        <v>0.0</v>
      </c>
      <c r="H2298" s="693">
        <f t="shared" si="1588"/>
        <v>0</v>
      </c>
      <c r="I2298" s="596">
        <f>(I2297/60)</f>
        <v>0</v>
      </c>
      <c r="J2298" s="1812"/>
      <c r="K2298" s="701" t="s">
        <v>77</v>
      </c>
      <c r="L2298" s="692">
        <v>0.0</v>
      </c>
      <c r="M2298" s="701">
        <f>(L2298-H2298-H2299)-R2298</f>
        <v>0</v>
      </c>
      <c r="N2298" s="692">
        <v>0.0</v>
      </c>
      <c r="O2298" s="701">
        <f t="shared" si="1589"/>
        <v>0</v>
      </c>
      <c r="P2298" s="1923"/>
      <c r="Q2298" s="1595"/>
      <c r="R2298" s="1686"/>
      <c r="S2298" s="1532"/>
      <c r="T2298" s="1532"/>
      <c r="U2298" s="1532"/>
      <c r="V2298" s="1532"/>
      <c r="W2298" s="1532"/>
      <c r="X2298" s="1532"/>
      <c r="Y2298" s="1532"/>
      <c r="Z2298" s="1532"/>
      <c r="AA2298" s="1532"/>
      <c r="AB2298" s="1532"/>
    </row>
    <row r="2299">
      <c r="A2299" s="1714" t="s">
        <v>78</v>
      </c>
      <c r="B2299" s="692">
        <v>0.0</v>
      </c>
      <c r="C2299" s="692">
        <v>0.0</v>
      </c>
      <c r="D2299" s="692">
        <v>0.0</v>
      </c>
      <c r="E2299" s="692">
        <v>0.0</v>
      </c>
      <c r="F2299" s="692">
        <v>0.0</v>
      </c>
      <c r="G2299" s="692">
        <v>0.0</v>
      </c>
      <c r="H2299" s="693">
        <f t="shared" si="1588"/>
        <v>0</v>
      </c>
      <c r="I2299" s="701"/>
      <c r="J2299" s="1812"/>
      <c r="K2299" s="701" t="s">
        <v>78</v>
      </c>
      <c r="L2299" s="692" t="s">
        <v>79</v>
      </c>
      <c r="M2299" s="701" t="s">
        <v>79</v>
      </c>
      <c r="N2299" s="692" t="s">
        <v>79</v>
      </c>
      <c r="O2299" s="701" t="s">
        <v>79</v>
      </c>
      <c r="P2299" s="701"/>
      <c r="Q2299" s="1595"/>
      <c r="R2299" s="1686"/>
      <c r="S2299" s="1532"/>
      <c r="T2299" s="1532"/>
      <c r="U2299" s="1532"/>
      <c r="V2299" s="1532"/>
      <c r="W2299" s="1532"/>
      <c r="X2299" s="1532"/>
      <c r="Y2299" s="1532"/>
      <c r="Z2299" s="1532"/>
      <c r="AA2299" s="1532"/>
      <c r="AB2299" s="1532"/>
    </row>
    <row r="2300">
      <c r="A2300" s="1714" t="s">
        <v>446</v>
      </c>
      <c r="B2300" s="692">
        <v>0.0</v>
      </c>
      <c r="C2300" s="692">
        <v>0.0</v>
      </c>
      <c r="D2300" s="692">
        <v>0.0</v>
      </c>
      <c r="E2300" s="692">
        <v>0.0</v>
      </c>
      <c r="F2300" s="692">
        <v>0.0</v>
      </c>
      <c r="G2300" s="692">
        <v>0.0</v>
      </c>
      <c r="H2300" s="693">
        <f t="shared" ref="H2300:H2302" si="1590">sum(B2300:G2300)</f>
        <v>0</v>
      </c>
      <c r="I2300" s="701"/>
      <c r="J2300" s="1812"/>
      <c r="K2300" s="701" t="s">
        <v>446</v>
      </c>
      <c r="L2300" s="692">
        <v>0.0</v>
      </c>
      <c r="M2300" s="701">
        <f>(L2300-H2300)-R2300</f>
        <v>0</v>
      </c>
      <c r="N2300" s="692">
        <v>5.0</v>
      </c>
      <c r="O2300" s="701">
        <f t="shared" ref="O2300:O2301" si="1591">SUM(M2300,N2300)</f>
        <v>5</v>
      </c>
      <c r="P2300" s="701"/>
      <c r="Q2300" s="701"/>
      <c r="R2300" s="1686"/>
      <c r="S2300" s="1532"/>
      <c r="T2300" s="1532"/>
      <c r="U2300" s="1532"/>
      <c r="V2300" s="1532"/>
      <c r="W2300" s="1532"/>
      <c r="X2300" s="1532"/>
      <c r="Y2300" s="1532"/>
      <c r="Z2300" s="1532"/>
      <c r="AA2300" s="1532"/>
      <c r="AB2300" s="1532"/>
    </row>
    <row r="2301">
      <c r="A2301" s="1714" t="s">
        <v>751</v>
      </c>
      <c r="B2301" s="692">
        <v>0.0</v>
      </c>
      <c r="C2301" s="692">
        <v>0.0</v>
      </c>
      <c r="D2301" s="692">
        <v>0.0</v>
      </c>
      <c r="E2301" s="692">
        <v>0.0</v>
      </c>
      <c r="F2301" s="692">
        <v>0.0</v>
      </c>
      <c r="G2301" s="692">
        <v>0.0</v>
      </c>
      <c r="H2301" s="693">
        <f t="shared" si="1590"/>
        <v>0</v>
      </c>
      <c r="I2301" s="701"/>
      <c r="J2301" s="1812"/>
      <c r="K2301" s="701" t="s">
        <v>751</v>
      </c>
      <c r="L2301" s="692">
        <v>0.0</v>
      </c>
      <c r="M2301" s="701">
        <f t="shared" ref="M2301:M2302" si="1592">(L2301-H2301)</f>
        <v>0</v>
      </c>
      <c r="N2301" s="701"/>
      <c r="O2301" s="701">
        <f t="shared" si="1591"/>
        <v>0</v>
      </c>
      <c r="P2301" s="701"/>
      <c r="Q2301" s="1595"/>
      <c r="R2301" s="1686"/>
      <c r="S2301" s="1532"/>
      <c r="T2301" s="1532"/>
      <c r="U2301" s="1532"/>
      <c r="V2301" s="1532"/>
      <c r="W2301" s="1532"/>
      <c r="X2301" s="1532"/>
      <c r="Y2301" s="1532"/>
      <c r="Z2301" s="1532"/>
      <c r="AA2301" s="1532"/>
      <c r="AB2301" s="1532"/>
    </row>
    <row r="2302">
      <c r="A2302" s="1714" t="s">
        <v>80</v>
      </c>
      <c r="B2302" s="692">
        <v>0.0</v>
      </c>
      <c r="C2302" s="692">
        <v>0.0</v>
      </c>
      <c r="D2302" s="692">
        <v>0.0</v>
      </c>
      <c r="E2302" s="692">
        <v>0.0</v>
      </c>
      <c r="F2302" s="692">
        <v>0.0</v>
      </c>
      <c r="G2302" s="692">
        <v>0.0</v>
      </c>
      <c r="H2302" s="693">
        <f t="shared" si="1590"/>
        <v>0</v>
      </c>
      <c r="I2302" s="701"/>
      <c r="J2302" s="1812"/>
      <c r="K2302" s="701" t="s">
        <v>80</v>
      </c>
      <c r="L2302" s="692">
        <v>0.0</v>
      </c>
      <c r="M2302" s="701">
        <f t="shared" si="1592"/>
        <v>0</v>
      </c>
      <c r="N2302" s="692">
        <v>30.0</v>
      </c>
      <c r="O2302" s="701">
        <f>sum(M2302,N2302)</f>
        <v>30</v>
      </c>
      <c r="P2302" s="701"/>
      <c r="Q2302" s="1595"/>
      <c r="R2302" s="1686"/>
      <c r="S2302" s="1532"/>
      <c r="T2302" s="1532"/>
      <c r="U2302" s="1532"/>
      <c r="V2302" s="1532"/>
      <c r="W2302" s="1532"/>
      <c r="X2302" s="1532"/>
      <c r="Y2302" s="1532"/>
      <c r="Z2302" s="1532"/>
      <c r="AA2302" s="1532"/>
      <c r="AB2302" s="1532"/>
    </row>
    <row r="2303">
      <c r="A2303" s="1759" t="s">
        <v>274</v>
      </c>
      <c r="B2303" s="1760">
        <v>0.0</v>
      </c>
      <c r="C2303" s="1760">
        <v>0.0</v>
      </c>
      <c r="D2303" s="1760">
        <v>0.0</v>
      </c>
      <c r="E2303" s="1760">
        <v>0.0</v>
      </c>
      <c r="F2303" s="1760">
        <v>0.0</v>
      </c>
      <c r="G2303" s="1760">
        <v>0.0</v>
      </c>
      <c r="H2303" s="1761">
        <f t="shared" ref="H2303:H2305" si="1593">SUM(B2303:G2303)</f>
        <v>0</v>
      </c>
      <c r="I2303" s="1762">
        <f>SUM(H2303:H2307)</f>
        <v>0</v>
      </c>
      <c r="J2303" s="1812"/>
      <c r="K2303" s="1764" t="s">
        <v>274</v>
      </c>
      <c r="L2303" s="1762">
        <v>0.0</v>
      </c>
      <c r="M2303" s="1762">
        <f>(L2303-H2303)-R2303</f>
        <v>0</v>
      </c>
      <c r="N2303" s="1762"/>
      <c r="O2303" s="1762"/>
      <c r="P2303" s="1764"/>
      <c r="Q2303" s="1764"/>
      <c r="R2303" s="1762"/>
      <c r="S2303" s="1532"/>
      <c r="T2303" s="1532"/>
      <c r="U2303" s="1532"/>
      <c r="V2303" s="1532"/>
      <c r="W2303" s="1532"/>
      <c r="X2303" s="1532"/>
      <c r="Y2303" s="1532"/>
      <c r="Z2303" s="1532"/>
      <c r="AA2303" s="1532"/>
      <c r="AB2303" s="1532"/>
    </row>
    <row r="2304">
      <c r="A2304" s="1714" t="s">
        <v>77</v>
      </c>
      <c r="B2304" s="692">
        <v>0.0</v>
      </c>
      <c r="C2304" s="692">
        <v>0.0</v>
      </c>
      <c r="D2304" s="692">
        <v>0.0</v>
      </c>
      <c r="E2304" s="692">
        <v>0.0</v>
      </c>
      <c r="F2304" s="692">
        <v>0.0</v>
      </c>
      <c r="G2304" s="692">
        <v>0.0</v>
      </c>
      <c r="H2304" s="693">
        <f t="shared" si="1593"/>
        <v>0</v>
      </c>
      <c r="I2304" s="596">
        <f>(I2303/60)</f>
        <v>0</v>
      </c>
      <c r="J2304" s="1812"/>
      <c r="K2304" s="701" t="s">
        <v>77</v>
      </c>
      <c r="L2304" s="701">
        <v>0.0</v>
      </c>
      <c r="M2304" s="701">
        <f>(L2304-H2304-H2305)-R2304</f>
        <v>0</v>
      </c>
      <c r="N2304" s="701"/>
      <c r="O2304" s="701"/>
      <c r="P2304" s="701"/>
      <c r="Q2304" s="1595"/>
      <c r="R2304" s="1686"/>
      <c r="S2304" s="1532"/>
      <c r="T2304" s="1532"/>
      <c r="U2304" s="1532"/>
      <c r="V2304" s="1532"/>
      <c r="W2304" s="1532"/>
      <c r="X2304" s="1532"/>
      <c r="Y2304" s="1532"/>
      <c r="Z2304" s="1532"/>
      <c r="AA2304" s="1532"/>
      <c r="AB2304" s="1532"/>
    </row>
    <row r="2305">
      <c r="A2305" s="1714" t="s">
        <v>78</v>
      </c>
      <c r="B2305" s="692">
        <v>0.0</v>
      </c>
      <c r="C2305" s="692">
        <v>0.0</v>
      </c>
      <c r="D2305" s="692">
        <v>0.0</v>
      </c>
      <c r="E2305" s="692">
        <v>0.0</v>
      </c>
      <c r="F2305" s="692">
        <v>0.0</v>
      </c>
      <c r="G2305" s="692">
        <v>0.0</v>
      </c>
      <c r="H2305" s="693">
        <f t="shared" si="1593"/>
        <v>0</v>
      </c>
      <c r="I2305" s="701"/>
      <c r="J2305" s="1812"/>
      <c r="K2305" s="701" t="s">
        <v>78</v>
      </c>
      <c r="L2305" s="701">
        <v>0.0</v>
      </c>
      <c r="M2305" s="701" t="s">
        <v>79</v>
      </c>
      <c r="N2305" s="701"/>
      <c r="O2305" s="701"/>
      <c r="P2305" s="701"/>
      <c r="Q2305" s="1595"/>
      <c r="R2305" s="1686"/>
      <c r="S2305" s="1532"/>
      <c r="T2305" s="1532"/>
      <c r="U2305" s="1532"/>
      <c r="V2305" s="1532"/>
      <c r="W2305" s="1532"/>
      <c r="X2305" s="1532"/>
      <c r="Y2305" s="1532"/>
      <c r="Z2305" s="1532"/>
      <c r="AA2305" s="1532"/>
      <c r="AB2305" s="1532"/>
    </row>
    <row r="2306">
      <c r="A2306" s="1714" t="s">
        <v>446</v>
      </c>
      <c r="B2306" s="692">
        <v>0.0</v>
      </c>
      <c r="C2306" s="692">
        <v>0.0</v>
      </c>
      <c r="D2306" s="692">
        <v>0.0</v>
      </c>
      <c r="E2306" s="692">
        <v>0.0</v>
      </c>
      <c r="F2306" s="692">
        <v>0.0</v>
      </c>
      <c r="G2306" s="692">
        <v>0.0</v>
      </c>
      <c r="H2306" s="693">
        <f t="shared" ref="H2306:H2308" si="1594">sum(B2306:G2306)</f>
        <v>0</v>
      </c>
      <c r="I2306" s="701"/>
      <c r="J2306" s="1812"/>
      <c r="K2306" s="701" t="s">
        <v>446</v>
      </c>
      <c r="L2306" s="701">
        <v>0.0</v>
      </c>
      <c r="M2306" s="701">
        <f>(L2306-H2306)-R2306</f>
        <v>0</v>
      </c>
      <c r="N2306" s="701"/>
      <c r="O2306" s="701"/>
      <c r="P2306" s="701"/>
      <c r="Q2306" s="1595"/>
      <c r="R2306" s="1686"/>
      <c r="S2306" s="1532"/>
      <c r="T2306" s="1532"/>
      <c r="U2306" s="1532"/>
      <c r="V2306" s="1532"/>
      <c r="W2306" s="1532"/>
      <c r="X2306" s="1532"/>
      <c r="Y2306" s="1532"/>
      <c r="Z2306" s="1532"/>
      <c r="AA2306" s="1532"/>
      <c r="AB2306" s="1532"/>
    </row>
    <row r="2307">
      <c r="A2307" s="1714" t="s">
        <v>751</v>
      </c>
      <c r="B2307" s="692">
        <v>0.0</v>
      </c>
      <c r="C2307" s="692">
        <v>0.0</v>
      </c>
      <c r="D2307" s="692">
        <v>0.0</v>
      </c>
      <c r="E2307" s="692">
        <v>0.0</v>
      </c>
      <c r="F2307" s="692">
        <v>0.0</v>
      </c>
      <c r="G2307" s="692">
        <v>0.0</v>
      </c>
      <c r="H2307" s="693">
        <f t="shared" si="1594"/>
        <v>0</v>
      </c>
      <c r="I2307" s="701"/>
      <c r="J2307" s="1812"/>
      <c r="K2307" s="701" t="s">
        <v>751</v>
      </c>
      <c r="L2307" s="701">
        <v>0.0</v>
      </c>
      <c r="M2307" s="701">
        <f t="shared" ref="M2307:M2308" si="1595">(L2307-H2307)</f>
        <v>0</v>
      </c>
      <c r="N2307" s="701"/>
      <c r="O2307" s="701"/>
      <c r="P2307" s="701"/>
      <c r="Q2307" s="1595"/>
      <c r="R2307" s="1686"/>
      <c r="S2307" s="1532"/>
      <c r="T2307" s="1532"/>
      <c r="U2307" s="1532"/>
      <c r="V2307" s="1532"/>
      <c r="W2307" s="1532"/>
      <c r="X2307" s="1532"/>
      <c r="Y2307" s="1532"/>
      <c r="Z2307" s="1532"/>
      <c r="AA2307" s="1532"/>
      <c r="AB2307" s="1532"/>
    </row>
    <row r="2308">
      <c r="A2308" s="1714" t="s">
        <v>80</v>
      </c>
      <c r="B2308" s="692">
        <v>0.0</v>
      </c>
      <c r="C2308" s="692">
        <v>0.0</v>
      </c>
      <c r="D2308" s="692">
        <v>0.0</v>
      </c>
      <c r="E2308" s="692">
        <v>0.0</v>
      </c>
      <c r="F2308" s="692">
        <v>0.0</v>
      </c>
      <c r="G2308" s="692">
        <v>0.0</v>
      </c>
      <c r="H2308" s="693">
        <f t="shared" si="1594"/>
        <v>0</v>
      </c>
      <c r="I2308" s="701"/>
      <c r="J2308" s="1812"/>
      <c r="K2308" s="701" t="s">
        <v>80</v>
      </c>
      <c r="L2308" s="701">
        <v>0.0</v>
      </c>
      <c r="M2308" s="701">
        <f t="shared" si="1595"/>
        <v>0</v>
      </c>
      <c r="N2308" s="701"/>
      <c r="O2308" s="701"/>
      <c r="P2308" s="701"/>
      <c r="Q2308" s="1595"/>
      <c r="R2308" s="1686"/>
      <c r="S2308" s="1532"/>
      <c r="T2308" s="1532"/>
      <c r="U2308" s="1532"/>
      <c r="V2308" s="1532"/>
      <c r="W2308" s="1532"/>
      <c r="X2308" s="1532"/>
      <c r="Y2308" s="1532"/>
      <c r="Z2308" s="1532"/>
      <c r="AA2308" s="1532"/>
      <c r="AB2308" s="1532"/>
    </row>
    <row r="2309">
      <c r="A2309" s="1759" t="s">
        <v>274</v>
      </c>
      <c r="B2309" s="1760">
        <v>0.0</v>
      </c>
      <c r="C2309" s="1760">
        <v>0.0</v>
      </c>
      <c r="D2309" s="1760">
        <v>0.0</v>
      </c>
      <c r="E2309" s="1760">
        <v>0.0</v>
      </c>
      <c r="F2309" s="1760">
        <v>0.0</v>
      </c>
      <c r="G2309" s="1760">
        <v>0.0</v>
      </c>
      <c r="H2309" s="1761">
        <f t="shared" ref="H2309:H2311" si="1596">SUM(B2309:G2309)</f>
        <v>0</v>
      </c>
      <c r="I2309" s="1762">
        <f>SUM(H2309:H2313)</f>
        <v>0</v>
      </c>
      <c r="J2309" s="1812"/>
      <c r="K2309" s="1764" t="s">
        <v>274</v>
      </c>
      <c r="L2309" s="1762">
        <v>0.0</v>
      </c>
      <c r="M2309" s="1762">
        <f>(L2309-H2309)-R2309</f>
        <v>0</v>
      </c>
      <c r="N2309" s="1761"/>
      <c r="O2309" s="1761"/>
      <c r="P2309" s="1761"/>
      <c r="Q2309" s="1761"/>
      <c r="R2309" s="1761"/>
      <c r="S2309" s="1532"/>
      <c r="T2309" s="1532"/>
      <c r="U2309" s="1532"/>
      <c r="V2309" s="1532"/>
      <c r="W2309" s="1532"/>
      <c r="X2309" s="1532"/>
      <c r="Y2309" s="1532"/>
      <c r="Z2309" s="1532"/>
      <c r="AA2309" s="1532"/>
      <c r="AB2309" s="1532"/>
    </row>
    <row r="2310">
      <c r="A2310" s="1714" t="s">
        <v>77</v>
      </c>
      <c r="B2310" s="692">
        <v>0.0</v>
      </c>
      <c r="C2310" s="692">
        <v>0.0</v>
      </c>
      <c r="D2310" s="692">
        <v>0.0</v>
      </c>
      <c r="E2310" s="692">
        <v>0.0</v>
      </c>
      <c r="F2310" s="692">
        <v>0.0</v>
      </c>
      <c r="G2310" s="692">
        <v>0.0</v>
      </c>
      <c r="H2310" s="693">
        <f t="shared" si="1596"/>
        <v>0</v>
      </c>
      <c r="I2310" s="596">
        <f>(I2309/60)</f>
        <v>0</v>
      </c>
      <c r="J2310" s="1812"/>
      <c r="K2310" s="701" t="s">
        <v>77</v>
      </c>
      <c r="L2310" s="701">
        <v>0.0</v>
      </c>
      <c r="M2310" s="701">
        <f>(L2310-H2310-H2311)-R2310</f>
        <v>0</v>
      </c>
      <c r="N2310" s="701"/>
      <c r="O2310" s="701"/>
      <c r="P2310" s="701"/>
      <c r="Q2310" s="1595"/>
      <c r="R2310" s="1686"/>
      <c r="S2310" s="1532"/>
      <c r="T2310" s="1532"/>
      <c r="U2310" s="1532"/>
      <c r="V2310" s="1532"/>
      <c r="W2310" s="1532"/>
      <c r="X2310" s="1532"/>
      <c r="Y2310" s="1532"/>
      <c r="Z2310" s="1532"/>
      <c r="AA2310" s="1532"/>
      <c r="AB2310" s="1532"/>
    </row>
    <row r="2311">
      <c r="A2311" s="1714" t="s">
        <v>78</v>
      </c>
      <c r="B2311" s="692">
        <v>0.0</v>
      </c>
      <c r="C2311" s="692">
        <v>0.0</v>
      </c>
      <c r="D2311" s="692">
        <v>0.0</v>
      </c>
      <c r="E2311" s="692">
        <v>0.0</v>
      </c>
      <c r="F2311" s="692">
        <v>0.0</v>
      </c>
      <c r="G2311" s="692">
        <v>0.0</v>
      </c>
      <c r="H2311" s="693">
        <f t="shared" si="1596"/>
        <v>0</v>
      </c>
      <c r="I2311" s="701"/>
      <c r="J2311" s="1812"/>
      <c r="K2311" s="701" t="s">
        <v>78</v>
      </c>
      <c r="L2311" s="701">
        <v>0.0</v>
      </c>
      <c r="M2311" s="701" t="s">
        <v>79</v>
      </c>
      <c r="N2311" s="701"/>
      <c r="O2311" s="701"/>
      <c r="P2311" s="701"/>
      <c r="Q2311" s="1595"/>
      <c r="R2311" s="1686"/>
      <c r="S2311" s="1532"/>
      <c r="T2311" s="1532"/>
      <c r="U2311" s="1532"/>
      <c r="V2311" s="1532"/>
      <c r="W2311" s="1532"/>
      <c r="X2311" s="1532"/>
      <c r="Y2311" s="1532"/>
      <c r="Z2311" s="1532"/>
      <c r="AA2311" s="1532"/>
      <c r="AB2311" s="1532"/>
    </row>
    <row r="2312">
      <c r="A2312" s="1714" t="s">
        <v>446</v>
      </c>
      <c r="B2312" s="692">
        <v>0.0</v>
      </c>
      <c r="C2312" s="692">
        <v>0.0</v>
      </c>
      <c r="D2312" s="692">
        <v>0.0</v>
      </c>
      <c r="E2312" s="692">
        <v>0.0</v>
      </c>
      <c r="F2312" s="692">
        <v>0.0</v>
      </c>
      <c r="G2312" s="692">
        <v>0.0</v>
      </c>
      <c r="H2312" s="693">
        <f t="shared" ref="H2312:H2314" si="1597">sum(B2312:G2312)</f>
        <v>0</v>
      </c>
      <c r="I2312" s="701"/>
      <c r="J2312" s="1812"/>
      <c r="K2312" s="701" t="s">
        <v>446</v>
      </c>
      <c r="L2312" s="701">
        <v>0.0</v>
      </c>
      <c r="M2312" s="701">
        <f>(L2312-H2312)-R2312</f>
        <v>0</v>
      </c>
      <c r="N2312" s="701"/>
      <c r="O2312" s="701"/>
      <c r="P2312" s="701"/>
      <c r="Q2312" s="1595"/>
      <c r="R2312" s="1686"/>
      <c r="S2312" s="1532"/>
      <c r="T2312" s="1532"/>
      <c r="U2312" s="1532"/>
      <c r="V2312" s="1532"/>
      <c r="W2312" s="1532"/>
      <c r="X2312" s="1532"/>
      <c r="Y2312" s="1532"/>
      <c r="Z2312" s="1532"/>
      <c r="AA2312" s="1532"/>
      <c r="AB2312" s="1532"/>
    </row>
    <row r="2313">
      <c r="A2313" s="1714" t="s">
        <v>751</v>
      </c>
      <c r="B2313" s="692">
        <v>0.0</v>
      </c>
      <c r="C2313" s="692">
        <v>0.0</v>
      </c>
      <c r="D2313" s="692">
        <v>0.0</v>
      </c>
      <c r="E2313" s="692">
        <v>0.0</v>
      </c>
      <c r="F2313" s="692">
        <v>0.0</v>
      </c>
      <c r="G2313" s="692">
        <v>0.0</v>
      </c>
      <c r="H2313" s="693">
        <f t="shared" si="1597"/>
        <v>0</v>
      </c>
      <c r="I2313" s="701"/>
      <c r="J2313" s="1812"/>
      <c r="K2313" s="701" t="s">
        <v>751</v>
      </c>
      <c r="L2313" s="701">
        <v>0.0</v>
      </c>
      <c r="M2313" s="701">
        <f t="shared" ref="M2313:M2314" si="1598">(L2313-H2313)</f>
        <v>0</v>
      </c>
      <c r="N2313" s="701"/>
      <c r="O2313" s="701"/>
      <c r="P2313" s="701"/>
      <c r="Q2313" s="1595"/>
      <c r="R2313" s="1686"/>
      <c r="S2313" s="1532"/>
      <c r="T2313" s="1532"/>
      <c r="U2313" s="1532"/>
      <c r="V2313" s="1532"/>
      <c r="W2313" s="1532"/>
      <c r="X2313" s="1532"/>
      <c r="Y2313" s="1532"/>
      <c r="Z2313" s="1532"/>
      <c r="AA2313" s="1532"/>
      <c r="AB2313" s="1532"/>
    </row>
    <row r="2314">
      <c r="A2314" s="1714" t="s">
        <v>80</v>
      </c>
      <c r="B2314" s="692">
        <v>0.0</v>
      </c>
      <c r="C2314" s="692">
        <v>0.0</v>
      </c>
      <c r="D2314" s="692">
        <v>0.0</v>
      </c>
      <c r="E2314" s="692">
        <v>0.0</v>
      </c>
      <c r="F2314" s="692">
        <v>0.0</v>
      </c>
      <c r="G2314" s="692">
        <v>0.0</v>
      </c>
      <c r="H2314" s="693">
        <f t="shared" si="1597"/>
        <v>0</v>
      </c>
      <c r="I2314" s="701"/>
      <c r="J2314" s="1812"/>
      <c r="K2314" s="701" t="s">
        <v>80</v>
      </c>
      <c r="L2314" s="701">
        <v>0.0</v>
      </c>
      <c r="M2314" s="701">
        <f t="shared" si="1598"/>
        <v>0</v>
      </c>
      <c r="N2314" s="701"/>
      <c r="O2314" s="701"/>
      <c r="P2314" s="701"/>
      <c r="Q2314" s="1595"/>
      <c r="R2314" s="1686"/>
      <c r="S2314" s="1532"/>
      <c r="T2314" s="1532"/>
      <c r="U2314" s="1532"/>
      <c r="V2314" s="1532"/>
      <c r="W2314" s="1532"/>
      <c r="X2314" s="1532"/>
      <c r="Y2314" s="1532"/>
      <c r="Z2314" s="1532"/>
      <c r="AA2314" s="1532"/>
      <c r="AB2314" s="1532"/>
    </row>
    <row r="2315">
      <c r="A2315" s="1757" t="s">
        <v>91</v>
      </c>
      <c r="B2315" s="1758">
        <f t="shared" ref="B2315:H2315" si="1599"> SUM(B2316:B2320,B2323:B2326,B2328:B2332,B2334:B2338,B2340:B2344,B2346:B2350,B2352:B2356,B2358:B2362)</f>
        <v>7</v>
      </c>
      <c r="C2315" s="1758">
        <f t="shared" si="1599"/>
        <v>18</v>
      </c>
      <c r="D2315" s="1758">
        <f t="shared" si="1599"/>
        <v>13</v>
      </c>
      <c r="E2315" s="1758">
        <f t="shared" si="1599"/>
        <v>22</v>
      </c>
      <c r="F2315" s="1758">
        <f t="shared" si="1599"/>
        <v>22</v>
      </c>
      <c r="G2315" s="1758">
        <f t="shared" si="1599"/>
        <v>1</v>
      </c>
      <c r="H2315" s="1758">
        <f t="shared" si="1599"/>
        <v>83</v>
      </c>
      <c r="I2315" s="1758"/>
      <c r="J2315" s="1812"/>
      <c r="K2315" s="1758" t="s">
        <v>91</v>
      </c>
      <c r="L2315" s="1758"/>
      <c r="M2315" s="1758"/>
      <c r="N2315" s="1758"/>
      <c r="O2315" s="1758"/>
      <c r="P2315" s="1758"/>
      <c r="Q2315" s="1758"/>
      <c r="R2315" s="1758"/>
      <c r="S2315" s="1532"/>
      <c r="T2315" s="1532"/>
      <c r="U2315" s="1532"/>
      <c r="V2315" s="1532"/>
      <c r="W2315" s="1532"/>
      <c r="X2315" s="1532"/>
      <c r="Y2315" s="1532"/>
      <c r="Z2315" s="1532"/>
      <c r="AA2315" s="1532"/>
      <c r="AB2315" s="1532"/>
    </row>
    <row r="2316">
      <c r="A2316" s="1759" t="s">
        <v>92</v>
      </c>
      <c r="B2316" s="1765"/>
      <c r="C2316" s="1765"/>
      <c r="D2316" s="1765"/>
      <c r="E2316" s="1765">
        <v>6.0</v>
      </c>
      <c r="F2316" s="1765">
        <v>3.0</v>
      </c>
      <c r="G2316" s="1765">
        <v>0.0</v>
      </c>
      <c r="H2316" s="1761">
        <f t="shared" ref="H2316:H2318" si="1600">SUM(B2316:G2316)</f>
        <v>9</v>
      </c>
      <c r="I2316" s="1762">
        <f>SUM(H2316:H2320)</f>
        <v>11</v>
      </c>
      <c r="J2316" s="1812"/>
      <c r="K2316" s="1764" t="s">
        <v>92</v>
      </c>
      <c r="L2316" s="1762">
        <f t="shared" ref="L2316:L2357" si="1601">O1735</f>
        <v>37</v>
      </c>
      <c r="M2316" s="1762">
        <f>(L2316-H2316)-R2316</f>
        <v>28</v>
      </c>
      <c r="N2316" s="1765">
        <v>40.0</v>
      </c>
      <c r="O2316" s="1762">
        <f t="shared" ref="O2316:O2317" si="1602">SUM(M2316,N2316)</f>
        <v>68</v>
      </c>
      <c r="P2316" s="1764"/>
      <c r="Q2316" s="1764"/>
      <c r="R2316" s="1762"/>
      <c r="S2316" s="1532"/>
      <c r="T2316" s="1532"/>
      <c r="U2316" s="1532"/>
      <c r="V2316" s="1532"/>
      <c r="W2316" s="1532"/>
      <c r="X2316" s="1532"/>
      <c r="Y2316" s="1532"/>
      <c r="Z2316" s="1532"/>
      <c r="AA2316" s="1532"/>
      <c r="AB2316" s="1532"/>
    </row>
    <row r="2317">
      <c r="A2317" s="1714" t="s">
        <v>77</v>
      </c>
      <c r="B2317" s="692"/>
      <c r="C2317" s="692"/>
      <c r="D2317" s="692"/>
      <c r="E2317" s="692">
        <v>0.0</v>
      </c>
      <c r="F2317" s="692">
        <v>0.0</v>
      </c>
      <c r="G2317" s="692">
        <v>0.0</v>
      </c>
      <c r="H2317" s="693">
        <f t="shared" si="1600"/>
        <v>0</v>
      </c>
      <c r="I2317" s="596">
        <f>(I2316/60)</f>
        <v>0.1833333333</v>
      </c>
      <c r="J2317" s="1812"/>
      <c r="K2317" s="701" t="s">
        <v>77</v>
      </c>
      <c r="L2317" s="701">
        <f t="shared" si="1601"/>
        <v>15</v>
      </c>
      <c r="M2317" s="701">
        <f>(L2317-H2317-H2318)-R2317</f>
        <v>15</v>
      </c>
      <c r="N2317" s="692">
        <v>0.0</v>
      </c>
      <c r="O2317" s="701">
        <f t="shared" si="1602"/>
        <v>15</v>
      </c>
      <c r="P2317" s="701"/>
      <c r="Q2317" s="1595"/>
      <c r="R2317" s="1686"/>
      <c r="S2317" s="1532"/>
      <c r="T2317" s="1532"/>
      <c r="U2317" s="1532"/>
      <c r="V2317" s="1532"/>
      <c r="W2317" s="1532"/>
      <c r="X2317" s="1532"/>
      <c r="Y2317" s="1532"/>
      <c r="Z2317" s="1532"/>
      <c r="AA2317" s="1532"/>
      <c r="AB2317" s="1532"/>
    </row>
    <row r="2318">
      <c r="A2318" s="1714" t="s">
        <v>78</v>
      </c>
      <c r="B2318" s="692"/>
      <c r="C2318" s="692"/>
      <c r="D2318" s="692"/>
      <c r="E2318" s="692">
        <v>0.0</v>
      </c>
      <c r="F2318" s="692">
        <v>0.0</v>
      </c>
      <c r="G2318" s="692">
        <v>0.0</v>
      </c>
      <c r="H2318" s="693">
        <f t="shared" si="1600"/>
        <v>0</v>
      </c>
      <c r="I2318" s="701"/>
      <c r="J2318" s="1812"/>
      <c r="K2318" s="701" t="s">
        <v>78</v>
      </c>
      <c r="L2318" s="701" t="str">
        <f t="shared" si="1601"/>
        <v>-</v>
      </c>
      <c r="M2318" s="701" t="s">
        <v>79</v>
      </c>
      <c r="N2318" s="692" t="s">
        <v>79</v>
      </c>
      <c r="O2318" s="701" t="s">
        <v>79</v>
      </c>
      <c r="P2318" s="701"/>
      <c r="Q2318" s="1686"/>
      <c r="R2318" s="1686"/>
      <c r="S2318" s="1532"/>
      <c r="T2318" s="1532"/>
      <c r="U2318" s="1532"/>
      <c r="V2318" s="1532"/>
      <c r="W2318" s="1532"/>
      <c r="X2318" s="1532"/>
      <c r="Y2318" s="1532"/>
      <c r="Z2318" s="1532"/>
      <c r="AA2318" s="1532"/>
      <c r="AB2318" s="1532"/>
    </row>
    <row r="2319">
      <c r="A2319" s="1714" t="s">
        <v>446</v>
      </c>
      <c r="B2319" s="692"/>
      <c r="C2319" s="692"/>
      <c r="D2319" s="692"/>
      <c r="E2319" s="692">
        <v>1.0</v>
      </c>
      <c r="F2319" s="692">
        <v>1.0</v>
      </c>
      <c r="G2319" s="692">
        <v>0.0</v>
      </c>
      <c r="H2319" s="693">
        <f t="shared" ref="H2319:H2321" si="1603">sum(B2319:G2319)</f>
        <v>2</v>
      </c>
      <c r="I2319" s="701"/>
      <c r="J2319" s="1812"/>
      <c r="K2319" s="701" t="s">
        <v>446</v>
      </c>
      <c r="L2319" s="701">
        <f t="shared" si="1601"/>
        <v>7</v>
      </c>
      <c r="M2319" s="701">
        <f>(L2319-H2319)-R2319</f>
        <v>5</v>
      </c>
      <c r="N2319" s="692">
        <v>5.0</v>
      </c>
      <c r="O2319" s="701">
        <f t="shared" ref="O2319:O2320" si="1604">SUM(M2319,N2319)</f>
        <v>10</v>
      </c>
      <c r="P2319" s="701"/>
      <c r="Q2319" s="1595"/>
      <c r="R2319" s="1686"/>
      <c r="S2319" s="1532"/>
      <c r="T2319" s="1532"/>
      <c r="U2319" s="1532"/>
      <c r="V2319" s="1532"/>
      <c r="W2319" s="1532"/>
      <c r="X2319" s="1532"/>
      <c r="Y2319" s="1532"/>
      <c r="Z2319" s="1532"/>
      <c r="AA2319" s="1532"/>
      <c r="AB2319" s="1532"/>
    </row>
    <row r="2320">
      <c r="A2320" s="1714" t="s">
        <v>751</v>
      </c>
      <c r="B2320" s="692"/>
      <c r="C2320" s="692"/>
      <c r="D2320" s="692"/>
      <c r="E2320" s="692">
        <v>0.0</v>
      </c>
      <c r="F2320" s="692">
        <v>0.0</v>
      </c>
      <c r="G2320" s="692">
        <v>0.0</v>
      </c>
      <c r="H2320" s="693">
        <f t="shared" si="1603"/>
        <v>0</v>
      </c>
      <c r="I2320" s="701"/>
      <c r="J2320" s="1812"/>
      <c r="K2320" s="701" t="s">
        <v>751</v>
      </c>
      <c r="L2320" s="701">
        <f t="shared" si="1601"/>
        <v>4</v>
      </c>
      <c r="M2320" s="701">
        <f t="shared" ref="M2320:M2321" si="1605">(L2320-H2320)</f>
        <v>4</v>
      </c>
      <c r="N2320" s="692">
        <v>0.0</v>
      </c>
      <c r="O2320" s="701">
        <f t="shared" si="1604"/>
        <v>4</v>
      </c>
      <c r="P2320" s="701"/>
      <c r="Q2320" s="1595"/>
      <c r="R2320" s="1686"/>
      <c r="S2320" s="1532"/>
      <c r="T2320" s="1532"/>
      <c r="U2320" s="1532"/>
      <c r="V2320" s="1532"/>
      <c r="W2320" s="1532"/>
      <c r="X2320" s="1532"/>
      <c r="Y2320" s="1532"/>
      <c r="Z2320" s="1532"/>
      <c r="AA2320" s="1532"/>
      <c r="AB2320" s="1532"/>
    </row>
    <row r="2321">
      <c r="A2321" s="1714" t="s">
        <v>80</v>
      </c>
      <c r="B2321" s="692"/>
      <c r="C2321" s="692"/>
      <c r="D2321" s="692"/>
      <c r="E2321" s="692">
        <v>0.0</v>
      </c>
      <c r="F2321" s="692">
        <v>0.0</v>
      </c>
      <c r="G2321" s="692">
        <v>0.0</v>
      </c>
      <c r="H2321" s="693">
        <f t="shared" si="1603"/>
        <v>0</v>
      </c>
      <c r="I2321" s="701"/>
      <c r="J2321" s="1812"/>
      <c r="K2321" s="701" t="s">
        <v>80</v>
      </c>
      <c r="L2321" s="701">
        <f t="shared" si="1601"/>
        <v>30</v>
      </c>
      <c r="M2321" s="701">
        <f t="shared" si="1605"/>
        <v>30</v>
      </c>
      <c r="N2321" s="692">
        <v>0.0</v>
      </c>
      <c r="O2321" s="701">
        <f>sum(M2321,N2321)</f>
        <v>30</v>
      </c>
      <c r="P2321" s="701"/>
      <c r="Q2321" s="1595"/>
      <c r="R2321" s="1686"/>
      <c r="S2321" s="1532"/>
      <c r="T2321" s="1532"/>
      <c r="U2321" s="1532"/>
      <c r="V2321" s="1532"/>
      <c r="W2321" s="1532"/>
      <c r="X2321" s="1532"/>
      <c r="Y2321" s="1532"/>
      <c r="Z2321" s="1532"/>
      <c r="AA2321" s="1532"/>
      <c r="AB2321" s="1532"/>
    </row>
    <row r="2322">
      <c r="A2322" s="1715" t="s">
        <v>95</v>
      </c>
      <c r="B2322" s="1760"/>
      <c r="C2322" s="1760"/>
      <c r="D2322" s="1760"/>
      <c r="E2322" s="1760">
        <v>5.0</v>
      </c>
      <c r="F2322" s="1760">
        <v>2.0</v>
      </c>
      <c r="G2322" s="1760">
        <v>0.0</v>
      </c>
      <c r="H2322" s="1761">
        <f t="shared" ref="H2322:H2324" si="1606">SUM(B2322:G2322)</f>
        <v>7</v>
      </c>
      <c r="I2322" s="1762">
        <f>SUM(H2322:H2326)</f>
        <v>12</v>
      </c>
      <c r="J2322" s="1812"/>
      <c r="K2322" s="1762" t="s">
        <v>95</v>
      </c>
      <c r="L2322" s="1762">
        <f t="shared" si="1601"/>
        <v>42</v>
      </c>
      <c r="M2322" s="1762">
        <f>(L2322-H2322)-R2322</f>
        <v>35</v>
      </c>
      <c r="N2322" s="1765">
        <v>30.0</v>
      </c>
      <c r="O2322" s="1762">
        <f t="shared" ref="O2322:O2323" si="1607">SUM(M2322,N2322)</f>
        <v>65</v>
      </c>
      <c r="P2322" s="1764"/>
      <c r="Q2322" s="1764"/>
      <c r="R2322" s="1762"/>
      <c r="S2322" s="1532"/>
      <c r="T2322" s="1532"/>
      <c r="U2322" s="1532"/>
      <c r="V2322" s="1532"/>
      <c r="W2322" s="1532"/>
      <c r="X2322" s="1532"/>
      <c r="Y2322" s="1532"/>
      <c r="Z2322" s="1532"/>
      <c r="AA2322" s="1532"/>
      <c r="AB2322" s="1532"/>
    </row>
    <row r="2323">
      <c r="A2323" s="1714" t="s">
        <v>77</v>
      </c>
      <c r="B2323" s="692"/>
      <c r="C2323" s="692"/>
      <c r="D2323" s="692"/>
      <c r="E2323" s="692">
        <v>0.0</v>
      </c>
      <c r="F2323" s="692">
        <v>0.0</v>
      </c>
      <c r="G2323" s="692">
        <v>0.0</v>
      </c>
      <c r="H2323" s="693">
        <f t="shared" si="1606"/>
        <v>0</v>
      </c>
      <c r="I2323" s="596">
        <f>(I2322/60)</f>
        <v>0.2</v>
      </c>
      <c r="J2323" s="1812"/>
      <c r="K2323" s="701" t="s">
        <v>77</v>
      </c>
      <c r="L2323" s="701">
        <f t="shared" si="1601"/>
        <v>10</v>
      </c>
      <c r="M2323" s="701">
        <f>(L2323-H2323-H2324)-R2323</f>
        <v>10</v>
      </c>
      <c r="N2323" s="692" t="s">
        <v>79</v>
      </c>
      <c r="O2323" s="701">
        <f t="shared" si="1607"/>
        <v>10</v>
      </c>
      <c r="P2323" s="701"/>
      <c r="Q2323" s="701"/>
      <c r="R2323" s="1686"/>
      <c r="S2323" s="1532"/>
      <c r="T2323" s="1532"/>
      <c r="U2323" s="1532"/>
      <c r="V2323" s="1532"/>
      <c r="W2323" s="1532"/>
      <c r="X2323" s="1532"/>
      <c r="Y2323" s="1532"/>
      <c r="Z2323" s="1532"/>
      <c r="AA2323" s="1532"/>
      <c r="AB2323" s="1532"/>
    </row>
    <row r="2324">
      <c r="A2324" s="1714" t="s">
        <v>78</v>
      </c>
      <c r="B2324" s="692"/>
      <c r="C2324" s="692"/>
      <c r="D2324" s="692"/>
      <c r="E2324" s="692">
        <v>0.0</v>
      </c>
      <c r="F2324" s="692">
        <v>0.0</v>
      </c>
      <c r="G2324" s="692">
        <v>0.0</v>
      </c>
      <c r="H2324" s="693">
        <f t="shared" si="1606"/>
        <v>0</v>
      </c>
      <c r="I2324" s="701"/>
      <c r="J2324" s="1812"/>
      <c r="K2324" s="701" t="s">
        <v>78</v>
      </c>
      <c r="L2324" s="701" t="str">
        <f t="shared" si="1601"/>
        <v>-</v>
      </c>
      <c r="M2324" s="701" t="s">
        <v>79</v>
      </c>
      <c r="N2324" s="692" t="s">
        <v>79</v>
      </c>
      <c r="O2324" s="701" t="s">
        <v>79</v>
      </c>
      <c r="P2324" s="701"/>
      <c r="Q2324" s="701"/>
      <c r="R2324" s="1686"/>
      <c r="S2324" s="1532"/>
      <c r="T2324" s="1532"/>
      <c r="U2324" s="1532"/>
      <c r="V2324" s="1532"/>
      <c r="W2324" s="1532"/>
      <c r="X2324" s="1532"/>
      <c r="Y2324" s="1532"/>
      <c r="Z2324" s="1532"/>
      <c r="AA2324" s="1532"/>
      <c r="AB2324" s="1532"/>
    </row>
    <row r="2325">
      <c r="A2325" s="1714" t="s">
        <v>446</v>
      </c>
      <c r="B2325" s="692"/>
      <c r="C2325" s="692"/>
      <c r="D2325" s="692"/>
      <c r="E2325" s="692">
        <v>4.0</v>
      </c>
      <c r="F2325" s="692">
        <v>1.0</v>
      </c>
      <c r="G2325" s="692">
        <v>0.0</v>
      </c>
      <c r="H2325" s="693">
        <f t="shared" ref="H2325:H2327" si="1608">sum(B2325:G2325)</f>
        <v>5</v>
      </c>
      <c r="I2325" s="701"/>
      <c r="J2325" s="1812"/>
      <c r="K2325" s="701" t="s">
        <v>446</v>
      </c>
      <c r="L2325" s="701">
        <f t="shared" si="1601"/>
        <v>7</v>
      </c>
      <c r="M2325" s="701">
        <f>(L2325-H2325)-R2325</f>
        <v>2</v>
      </c>
      <c r="N2325" s="692">
        <v>3.0</v>
      </c>
      <c r="O2325" s="701">
        <f t="shared" ref="O2325:O2326" si="1609">SUM(M2325,N2325)</f>
        <v>5</v>
      </c>
      <c r="P2325" s="701"/>
      <c r="Q2325" s="701"/>
      <c r="R2325" s="1686"/>
      <c r="S2325" s="1532"/>
      <c r="T2325" s="1532"/>
      <c r="U2325" s="1532"/>
      <c r="V2325" s="1532"/>
      <c r="W2325" s="1532"/>
      <c r="X2325" s="1532"/>
      <c r="Y2325" s="1532"/>
      <c r="Z2325" s="1532"/>
      <c r="AA2325" s="1532"/>
      <c r="AB2325" s="1532"/>
    </row>
    <row r="2326">
      <c r="A2326" s="1714" t="s">
        <v>751</v>
      </c>
      <c r="B2326" s="692"/>
      <c r="C2326" s="692"/>
      <c r="D2326" s="692"/>
      <c r="E2326" s="692">
        <v>0.0</v>
      </c>
      <c r="F2326" s="692">
        <v>0.0</v>
      </c>
      <c r="G2326" s="692">
        <v>0.0</v>
      </c>
      <c r="H2326" s="693">
        <f t="shared" si="1608"/>
        <v>0</v>
      </c>
      <c r="I2326" s="701"/>
      <c r="J2326" s="1812"/>
      <c r="K2326" s="701" t="s">
        <v>751</v>
      </c>
      <c r="L2326" s="701">
        <f t="shared" si="1601"/>
        <v>5</v>
      </c>
      <c r="M2326" s="701">
        <f t="shared" ref="M2326:M2327" si="1610">(L2326-H2326)</f>
        <v>5</v>
      </c>
      <c r="N2326" s="692">
        <v>0.0</v>
      </c>
      <c r="O2326" s="701">
        <f t="shared" si="1609"/>
        <v>5</v>
      </c>
      <c r="P2326" s="701"/>
      <c r="Q2326" s="701"/>
      <c r="R2326" s="1686"/>
      <c r="S2326" s="1532"/>
      <c r="T2326" s="1532"/>
      <c r="U2326" s="1532"/>
      <c r="V2326" s="1532"/>
      <c r="W2326" s="1532"/>
      <c r="X2326" s="1532"/>
      <c r="Y2326" s="1532"/>
      <c r="Z2326" s="1532"/>
      <c r="AA2326" s="1532"/>
      <c r="AB2326" s="1532"/>
    </row>
    <row r="2327">
      <c r="A2327" s="1714" t="s">
        <v>80</v>
      </c>
      <c r="B2327" s="692"/>
      <c r="C2327" s="692"/>
      <c r="D2327" s="692"/>
      <c r="E2327" s="692">
        <v>0.0</v>
      </c>
      <c r="F2327" s="692">
        <v>0.0</v>
      </c>
      <c r="G2327" s="692">
        <v>0.0</v>
      </c>
      <c r="H2327" s="693">
        <f t="shared" si="1608"/>
        <v>0</v>
      </c>
      <c r="I2327" s="701"/>
      <c r="J2327" s="1812"/>
      <c r="K2327" s="701" t="s">
        <v>80</v>
      </c>
      <c r="L2327" s="701">
        <f t="shared" si="1601"/>
        <v>26</v>
      </c>
      <c r="M2327" s="701">
        <f t="shared" si="1610"/>
        <v>26</v>
      </c>
      <c r="N2327" s="692">
        <v>0.0</v>
      </c>
      <c r="O2327" s="701">
        <f>sum(M2327,N2327)</f>
        <v>26</v>
      </c>
      <c r="P2327" s="701"/>
      <c r="Q2327" s="701"/>
      <c r="R2327" s="1686"/>
      <c r="S2327" s="1532"/>
      <c r="T2327" s="1532"/>
      <c r="U2327" s="1532"/>
      <c r="V2327" s="1532"/>
      <c r="W2327" s="1532"/>
      <c r="X2327" s="1532"/>
      <c r="Y2327" s="1532"/>
      <c r="Z2327" s="1532"/>
      <c r="AA2327" s="1532"/>
      <c r="AB2327" s="1532"/>
    </row>
    <row r="2328">
      <c r="A2328" s="1715" t="s">
        <v>254</v>
      </c>
      <c r="B2328" s="1765">
        <v>7.0</v>
      </c>
      <c r="C2328" s="1765">
        <v>7.0</v>
      </c>
      <c r="D2328" s="1765">
        <v>8.0</v>
      </c>
      <c r="E2328" s="1765">
        <v>1.0</v>
      </c>
      <c r="F2328" s="1765">
        <v>3.0</v>
      </c>
      <c r="G2328" s="1765">
        <v>1.0</v>
      </c>
      <c r="H2328" s="1761">
        <f t="shared" ref="H2328:H2330" si="1611">SUM(B2328:G2328)</f>
        <v>27</v>
      </c>
      <c r="I2328" s="1762">
        <f>SUM(H2328:H2332)</f>
        <v>47</v>
      </c>
      <c r="J2328" s="1812"/>
      <c r="K2328" s="1762" t="s">
        <v>254</v>
      </c>
      <c r="L2328" s="1762">
        <f t="shared" si="1601"/>
        <v>41</v>
      </c>
      <c r="M2328" s="1762">
        <f>(L2328-H2328)-R2328</f>
        <v>14</v>
      </c>
      <c r="N2328" s="1765">
        <v>30.0</v>
      </c>
      <c r="O2328" s="1762">
        <f t="shared" ref="O2328:O2329" si="1612">SUM(M2328,N2328)</f>
        <v>44</v>
      </c>
      <c r="P2328" s="1764"/>
      <c r="Q2328" s="1764"/>
      <c r="R2328" s="1762"/>
      <c r="S2328" s="1532"/>
      <c r="T2328" s="1532"/>
      <c r="U2328" s="1532"/>
      <c r="V2328" s="1532"/>
      <c r="W2328" s="1532"/>
      <c r="X2328" s="1532"/>
      <c r="Y2328" s="1532"/>
      <c r="Z2328" s="1532"/>
      <c r="AA2328" s="1532"/>
      <c r="AB2328" s="1532"/>
    </row>
    <row r="2329">
      <c r="A2329" s="1714" t="s">
        <v>77</v>
      </c>
      <c r="B2329" s="692">
        <v>0.0</v>
      </c>
      <c r="C2329" s="692">
        <v>0.0</v>
      </c>
      <c r="D2329" s="692">
        <v>0.0</v>
      </c>
      <c r="E2329" s="692">
        <v>0.0</v>
      </c>
      <c r="F2329" s="692">
        <v>0.0</v>
      </c>
      <c r="G2329" s="692">
        <v>0.0</v>
      </c>
      <c r="H2329" s="693">
        <f t="shared" si="1611"/>
        <v>0</v>
      </c>
      <c r="I2329" s="596">
        <f>(I2328/60)</f>
        <v>0.7833333333</v>
      </c>
      <c r="J2329" s="1812"/>
      <c r="K2329" s="701" t="s">
        <v>77</v>
      </c>
      <c r="L2329" s="701">
        <f t="shared" si="1601"/>
        <v>12</v>
      </c>
      <c r="M2329" s="701">
        <f>(L2329-H2329-H2330)-R2329</f>
        <v>0</v>
      </c>
      <c r="N2329" s="692" t="s">
        <v>79</v>
      </c>
      <c r="O2329" s="701">
        <f t="shared" si="1612"/>
        <v>0</v>
      </c>
      <c r="P2329" s="701"/>
      <c r="Q2329" s="701"/>
      <c r="R2329" s="1686"/>
      <c r="S2329" s="1532"/>
      <c r="T2329" s="1532"/>
      <c r="U2329" s="1532"/>
      <c r="V2329" s="1532"/>
      <c r="W2329" s="1532"/>
      <c r="X2329" s="1532"/>
      <c r="Y2329" s="1532"/>
      <c r="Z2329" s="1532"/>
      <c r="AA2329" s="1532"/>
      <c r="AB2329" s="1532"/>
    </row>
    <row r="2330">
      <c r="A2330" s="1714" t="s">
        <v>78</v>
      </c>
      <c r="B2330" s="692">
        <v>0.0</v>
      </c>
      <c r="C2330" s="692">
        <v>10.0</v>
      </c>
      <c r="D2330" s="692">
        <v>2.0</v>
      </c>
      <c r="E2330" s="692">
        <v>0.0</v>
      </c>
      <c r="F2330" s="692">
        <v>0.0</v>
      </c>
      <c r="G2330" s="692">
        <v>0.0</v>
      </c>
      <c r="H2330" s="693">
        <f t="shared" si="1611"/>
        <v>12</v>
      </c>
      <c r="I2330" s="701"/>
      <c r="J2330" s="1812"/>
      <c r="K2330" s="701" t="s">
        <v>78</v>
      </c>
      <c r="L2330" s="701" t="str">
        <f t="shared" si="1601"/>
        <v>-</v>
      </c>
      <c r="M2330" s="701" t="s">
        <v>79</v>
      </c>
      <c r="N2330" s="692" t="s">
        <v>79</v>
      </c>
      <c r="O2330" s="701" t="s">
        <v>79</v>
      </c>
      <c r="P2330" s="701"/>
      <c r="Q2330" s="701"/>
      <c r="R2330" s="1686"/>
      <c r="S2330" s="1532"/>
      <c r="T2330" s="1532"/>
      <c r="U2330" s="1532"/>
      <c r="V2330" s="1532"/>
      <c r="W2330" s="1532"/>
      <c r="X2330" s="1532"/>
      <c r="Y2330" s="1532"/>
      <c r="Z2330" s="1532"/>
      <c r="AA2330" s="1532"/>
      <c r="AB2330" s="1532"/>
    </row>
    <row r="2331">
      <c r="A2331" s="1714" t="s">
        <v>446</v>
      </c>
      <c r="B2331" s="692">
        <v>0.0</v>
      </c>
      <c r="C2331" s="692">
        <v>1.0</v>
      </c>
      <c r="D2331" s="692">
        <v>3.0</v>
      </c>
      <c r="E2331" s="692">
        <v>1.0</v>
      </c>
      <c r="F2331" s="692">
        <v>2.0</v>
      </c>
      <c r="G2331" s="692">
        <v>0.0</v>
      </c>
      <c r="H2331" s="693">
        <f t="shared" ref="H2331:H2333" si="1613">sum(B2331:G2331)</f>
        <v>7</v>
      </c>
      <c r="I2331" s="701"/>
      <c r="J2331" s="1812"/>
      <c r="K2331" s="701" t="s">
        <v>446</v>
      </c>
      <c r="L2331" s="701">
        <f t="shared" si="1601"/>
        <v>11</v>
      </c>
      <c r="M2331" s="701">
        <f>(L2331-H2331)-R2331</f>
        <v>4</v>
      </c>
      <c r="N2331" s="692">
        <v>5.0</v>
      </c>
      <c r="O2331" s="701">
        <f t="shared" ref="O2331:O2332" si="1614">SUM(M2331,N2331)</f>
        <v>9</v>
      </c>
      <c r="P2331" s="701"/>
      <c r="Q2331" s="701"/>
      <c r="R2331" s="1686"/>
      <c r="S2331" s="1532"/>
      <c r="T2331" s="1532"/>
      <c r="U2331" s="1532"/>
      <c r="V2331" s="1532"/>
      <c r="W2331" s="1532"/>
      <c r="X2331" s="1532"/>
      <c r="Y2331" s="1532"/>
      <c r="Z2331" s="1532"/>
      <c r="AA2331" s="1532"/>
      <c r="AB2331" s="1532"/>
    </row>
    <row r="2332">
      <c r="A2332" s="1714" t="s">
        <v>751</v>
      </c>
      <c r="B2332" s="692">
        <v>0.0</v>
      </c>
      <c r="C2332" s="692">
        <v>0.0</v>
      </c>
      <c r="D2332" s="692">
        <v>0.0</v>
      </c>
      <c r="E2332" s="692">
        <v>0.0</v>
      </c>
      <c r="F2332" s="692">
        <v>1.0</v>
      </c>
      <c r="G2332" s="692">
        <v>0.0</v>
      </c>
      <c r="H2332" s="693">
        <f t="shared" si="1613"/>
        <v>1</v>
      </c>
      <c r="I2332" s="701"/>
      <c r="J2332" s="1812"/>
      <c r="K2332" s="701" t="s">
        <v>751</v>
      </c>
      <c r="L2332" s="701">
        <f t="shared" si="1601"/>
        <v>6</v>
      </c>
      <c r="M2332" s="701">
        <f t="shared" ref="M2332:M2333" si="1615">(L2332-H2332)</f>
        <v>5</v>
      </c>
      <c r="N2332" s="692">
        <v>0.0</v>
      </c>
      <c r="O2332" s="701">
        <f t="shared" si="1614"/>
        <v>5</v>
      </c>
      <c r="P2332" s="701"/>
      <c r="Q2332" s="701"/>
      <c r="R2332" s="1686"/>
      <c r="S2332" s="1532"/>
      <c r="T2332" s="1532"/>
      <c r="U2332" s="1532"/>
      <c r="V2332" s="1532"/>
      <c r="W2332" s="1532"/>
      <c r="X2332" s="1532"/>
      <c r="Y2332" s="1532"/>
      <c r="Z2332" s="1532"/>
      <c r="AA2332" s="1532"/>
      <c r="AB2332" s="1532"/>
    </row>
    <row r="2333">
      <c r="A2333" s="1714" t="s">
        <v>80</v>
      </c>
      <c r="B2333" s="692">
        <v>0.0</v>
      </c>
      <c r="C2333" s="692">
        <v>0.0</v>
      </c>
      <c r="D2333" s="692">
        <v>0.0</v>
      </c>
      <c r="E2333" s="692">
        <v>0.0</v>
      </c>
      <c r="F2333" s="692">
        <v>0.0</v>
      </c>
      <c r="G2333" s="692">
        <v>0.0</v>
      </c>
      <c r="H2333" s="693">
        <f t="shared" si="1613"/>
        <v>0</v>
      </c>
      <c r="I2333" s="701"/>
      <c r="J2333" s="1812"/>
      <c r="K2333" s="701" t="s">
        <v>80</v>
      </c>
      <c r="L2333" s="701">
        <f t="shared" si="1601"/>
        <v>0</v>
      </c>
      <c r="M2333" s="701">
        <f t="shared" si="1615"/>
        <v>0</v>
      </c>
      <c r="N2333" s="692">
        <v>0.0</v>
      </c>
      <c r="O2333" s="701">
        <f>sum(M2333,N2333)</f>
        <v>0</v>
      </c>
      <c r="P2333" s="701"/>
      <c r="Q2333" s="701"/>
      <c r="R2333" s="1686"/>
      <c r="S2333" s="1532"/>
      <c r="T2333" s="1532"/>
      <c r="U2333" s="1532"/>
      <c r="V2333" s="1532"/>
      <c r="W2333" s="1532"/>
      <c r="X2333" s="1532"/>
      <c r="Y2333" s="1532"/>
      <c r="Z2333" s="1532"/>
      <c r="AA2333" s="1532"/>
      <c r="AB2333" s="1532"/>
    </row>
    <row r="2334">
      <c r="A2334" s="1715" t="s">
        <v>225</v>
      </c>
      <c r="B2334" s="1760"/>
      <c r="C2334" s="1760"/>
      <c r="D2334" s="1760"/>
      <c r="E2334" s="1760">
        <v>2.0</v>
      </c>
      <c r="F2334" s="1760">
        <v>5.0</v>
      </c>
      <c r="G2334" s="1760">
        <v>0.0</v>
      </c>
      <c r="H2334" s="1761">
        <f t="shared" ref="H2334:H2336" si="1616">SUM(B2334:G2334)</f>
        <v>7</v>
      </c>
      <c r="I2334" s="1762">
        <f>SUM(H2334:H2338)</f>
        <v>7</v>
      </c>
      <c r="J2334" s="1812"/>
      <c r="K2334" s="1762" t="s">
        <v>225</v>
      </c>
      <c r="L2334" s="1762">
        <f t="shared" si="1601"/>
        <v>61</v>
      </c>
      <c r="M2334" s="1762">
        <f>(L2334-H2334)-R2334</f>
        <v>54</v>
      </c>
      <c r="N2334" s="1765">
        <v>0.0</v>
      </c>
      <c r="O2334" s="1762">
        <f t="shared" ref="O2334:O2335" si="1617">SUM(M2334,N2334)</f>
        <v>54</v>
      </c>
      <c r="P2334" s="1764"/>
      <c r="Q2334" s="1766">
        <v>42.0</v>
      </c>
      <c r="R2334" s="1762"/>
      <c r="S2334" s="1532"/>
      <c r="T2334" s="1532"/>
      <c r="U2334" s="1532"/>
      <c r="V2334" s="1532"/>
      <c r="W2334" s="1532"/>
      <c r="X2334" s="1532"/>
      <c r="Y2334" s="1532"/>
      <c r="Z2334" s="1532"/>
      <c r="AA2334" s="1532"/>
      <c r="AB2334" s="1532"/>
    </row>
    <row r="2335">
      <c r="A2335" s="1714" t="s">
        <v>77</v>
      </c>
      <c r="B2335" s="692"/>
      <c r="C2335" s="692"/>
      <c r="D2335" s="692"/>
      <c r="E2335" s="692">
        <v>0.0</v>
      </c>
      <c r="F2335" s="692">
        <v>0.0</v>
      </c>
      <c r="G2335" s="692">
        <v>0.0</v>
      </c>
      <c r="H2335" s="693">
        <f t="shared" si="1616"/>
        <v>0</v>
      </c>
      <c r="I2335" s="596">
        <f>(I2334/60)</f>
        <v>0.1166666667</v>
      </c>
      <c r="J2335" s="1812"/>
      <c r="K2335" s="701" t="s">
        <v>77</v>
      </c>
      <c r="L2335" s="701">
        <f t="shared" si="1601"/>
        <v>13</v>
      </c>
      <c r="M2335" s="701">
        <f>(L2335-H2335-H2336)-R2335</f>
        <v>13</v>
      </c>
      <c r="N2335" s="692">
        <v>0.0</v>
      </c>
      <c r="O2335" s="701">
        <f t="shared" si="1617"/>
        <v>13</v>
      </c>
      <c r="P2335" s="701"/>
      <c r="Q2335" s="1621">
        <v>0.0</v>
      </c>
      <c r="R2335" s="1686"/>
      <c r="S2335" s="1532"/>
      <c r="T2335" s="1532"/>
      <c r="U2335" s="1532"/>
      <c r="V2335" s="1532"/>
      <c r="W2335" s="1532"/>
      <c r="X2335" s="1532"/>
      <c r="Y2335" s="1532"/>
      <c r="Z2335" s="1532"/>
      <c r="AA2335" s="1532"/>
      <c r="AB2335" s="1532"/>
    </row>
    <row r="2336">
      <c r="A2336" s="1714" t="s">
        <v>78</v>
      </c>
      <c r="B2336" s="692"/>
      <c r="C2336" s="692"/>
      <c r="D2336" s="692"/>
      <c r="E2336" s="692">
        <v>0.0</v>
      </c>
      <c r="F2336" s="692">
        <v>0.0</v>
      </c>
      <c r="G2336" s="692">
        <v>0.0</v>
      </c>
      <c r="H2336" s="693">
        <f t="shared" si="1616"/>
        <v>0</v>
      </c>
      <c r="I2336" s="701"/>
      <c r="J2336" s="1812"/>
      <c r="K2336" s="701" t="s">
        <v>78</v>
      </c>
      <c r="L2336" s="701" t="str">
        <f t="shared" si="1601"/>
        <v>-</v>
      </c>
      <c r="M2336" s="701" t="s">
        <v>79</v>
      </c>
      <c r="N2336" s="692" t="s">
        <v>79</v>
      </c>
      <c r="O2336" s="701" t="s">
        <v>79</v>
      </c>
      <c r="P2336" s="701"/>
      <c r="Q2336" s="1621" t="s">
        <v>79</v>
      </c>
      <c r="R2336" s="1686"/>
      <c r="S2336" s="1532"/>
      <c r="T2336" s="1532"/>
      <c r="U2336" s="1532"/>
      <c r="V2336" s="1532"/>
      <c r="W2336" s="1532"/>
      <c r="X2336" s="1532"/>
      <c r="Y2336" s="1532"/>
      <c r="Z2336" s="1532"/>
      <c r="AA2336" s="1532"/>
      <c r="AB2336" s="1532"/>
    </row>
    <row r="2337">
      <c r="A2337" s="1714" t="s">
        <v>446</v>
      </c>
      <c r="B2337" s="692"/>
      <c r="C2337" s="692"/>
      <c r="D2337" s="692"/>
      <c r="E2337" s="692">
        <v>0.0</v>
      </c>
      <c r="F2337" s="692">
        <v>0.0</v>
      </c>
      <c r="G2337" s="692">
        <v>0.0</v>
      </c>
      <c r="H2337" s="693">
        <f t="shared" ref="H2337:H2339" si="1618">sum(B2337:G2337)</f>
        <v>0</v>
      </c>
      <c r="I2337" s="701"/>
      <c r="J2337" s="1812"/>
      <c r="K2337" s="701" t="s">
        <v>446</v>
      </c>
      <c r="L2337" s="701">
        <f t="shared" si="1601"/>
        <v>3</v>
      </c>
      <c r="M2337" s="701">
        <f>(L2337-H2337)-R2337</f>
        <v>3</v>
      </c>
      <c r="N2337" s="692">
        <v>0.0</v>
      </c>
      <c r="O2337" s="701">
        <f t="shared" ref="O2337:O2338" si="1619">SUM(M2337,N2337)</f>
        <v>3</v>
      </c>
      <c r="P2337" s="701"/>
      <c r="Q2337" s="1621">
        <v>0.0</v>
      </c>
      <c r="R2337" s="1686"/>
      <c r="S2337" s="1532"/>
      <c r="T2337" s="1532"/>
      <c r="U2337" s="1532"/>
      <c r="V2337" s="1532"/>
      <c r="W2337" s="1532"/>
      <c r="X2337" s="1532"/>
      <c r="Y2337" s="1532"/>
      <c r="Z2337" s="1532"/>
      <c r="AA2337" s="1532"/>
      <c r="AB2337" s="1532"/>
    </row>
    <row r="2338">
      <c r="A2338" s="1714" t="s">
        <v>751</v>
      </c>
      <c r="B2338" s="692"/>
      <c r="C2338" s="692"/>
      <c r="D2338" s="692"/>
      <c r="E2338" s="692">
        <v>0.0</v>
      </c>
      <c r="F2338" s="692">
        <v>0.0</v>
      </c>
      <c r="G2338" s="692">
        <v>0.0</v>
      </c>
      <c r="H2338" s="693">
        <f t="shared" si="1618"/>
        <v>0</v>
      </c>
      <c r="I2338" s="701"/>
      <c r="J2338" s="1812"/>
      <c r="K2338" s="701" t="s">
        <v>751</v>
      </c>
      <c r="L2338" s="701">
        <f t="shared" si="1601"/>
        <v>9</v>
      </c>
      <c r="M2338" s="701">
        <f t="shared" ref="M2338:M2339" si="1620">(L2338-H2338)</f>
        <v>9</v>
      </c>
      <c r="N2338" s="692">
        <v>0.0</v>
      </c>
      <c r="O2338" s="701">
        <f t="shared" si="1619"/>
        <v>9</v>
      </c>
      <c r="P2338" s="701"/>
      <c r="Q2338" s="701"/>
      <c r="R2338" s="1686"/>
      <c r="S2338" s="1532"/>
      <c r="T2338" s="1532"/>
      <c r="U2338" s="1532"/>
      <c r="V2338" s="1532"/>
      <c r="W2338" s="1532"/>
      <c r="X2338" s="1532"/>
      <c r="Y2338" s="1532"/>
      <c r="Z2338" s="1532"/>
      <c r="AA2338" s="1532"/>
      <c r="AB2338" s="1532"/>
    </row>
    <row r="2339">
      <c r="A2339" s="1714" t="s">
        <v>80</v>
      </c>
      <c r="B2339" s="692"/>
      <c r="C2339" s="692"/>
      <c r="D2339" s="692"/>
      <c r="E2339" s="692">
        <v>0.0</v>
      </c>
      <c r="F2339" s="692">
        <v>0.0</v>
      </c>
      <c r="G2339" s="692">
        <v>0.0</v>
      </c>
      <c r="H2339" s="693">
        <f t="shared" si="1618"/>
        <v>0</v>
      </c>
      <c r="I2339" s="701"/>
      <c r="J2339" s="1812"/>
      <c r="K2339" s="701" t="s">
        <v>80</v>
      </c>
      <c r="L2339" s="701">
        <f t="shared" si="1601"/>
        <v>15</v>
      </c>
      <c r="M2339" s="701">
        <f t="shared" si="1620"/>
        <v>15</v>
      </c>
      <c r="N2339" s="692">
        <v>0.0</v>
      </c>
      <c r="O2339" s="701">
        <f>sum(M2339,N2339)</f>
        <v>15</v>
      </c>
      <c r="P2339" s="701"/>
      <c r="Q2339" s="692">
        <v>9.0</v>
      </c>
      <c r="R2339" s="1686"/>
      <c r="S2339" s="1532"/>
      <c r="T2339" s="1532"/>
      <c r="U2339" s="1532"/>
      <c r="V2339" s="1532"/>
      <c r="W2339" s="1532"/>
      <c r="X2339" s="1532"/>
      <c r="Y2339" s="1532"/>
      <c r="Z2339" s="1532"/>
      <c r="AA2339" s="1532"/>
      <c r="AB2339" s="1532"/>
    </row>
    <row r="2340">
      <c r="A2340" s="1715" t="s">
        <v>93</v>
      </c>
      <c r="B2340" s="1760"/>
      <c r="C2340" s="1760"/>
      <c r="D2340" s="1760"/>
      <c r="E2340" s="1760">
        <v>4.0</v>
      </c>
      <c r="F2340" s="1760">
        <v>3.0</v>
      </c>
      <c r="G2340" s="1760">
        <v>0.0</v>
      </c>
      <c r="H2340" s="1761">
        <f t="shared" ref="H2340:H2342" si="1621">SUM(B2340:G2340)</f>
        <v>7</v>
      </c>
      <c r="I2340" s="1762">
        <f>SUM(H2340:H2344)</f>
        <v>9</v>
      </c>
      <c r="J2340" s="1812"/>
      <c r="K2340" s="1762" t="s">
        <v>93</v>
      </c>
      <c r="L2340" s="1762">
        <f t="shared" si="1601"/>
        <v>23</v>
      </c>
      <c r="M2340" s="1762">
        <f>(L2340-H2340)-R2340</f>
        <v>16</v>
      </c>
      <c r="N2340" s="1765">
        <v>15.0</v>
      </c>
      <c r="O2340" s="1762">
        <f t="shared" ref="O2340:O2341" si="1622">SUM(M2340,N2340)</f>
        <v>31</v>
      </c>
      <c r="P2340" s="1764"/>
      <c r="Q2340" s="1762"/>
      <c r="R2340" s="1762"/>
      <c r="S2340" s="1532"/>
      <c r="T2340" s="1532"/>
      <c r="U2340" s="1532"/>
      <c r="V2340" s="1532"/>
      <c r="W2340" s="1532"/>
      <c r="X2340" s="1532"/>
      <c r="Y2340" s="1532"/>
      <c r="Z2340" s="1532"/>
      <c r="AA2340" s="1532"/>
      <c r="AB2340" s="1532"/>
    </row>
    <row r="2341">
      <c r="A2341" s="1714" t="s">
        <v>77</v>
      </c>
      <c r="B2341" s="692"/>
      <c r="C2341" s="692"/>
      <c r="D2341" s="692"/>
      <c r="E2341" s="692">
        <v>0.0</v>
      </c>
      <c r="F2341" s="692">
        <v>0.0</v>
      </c>
      <c r="G2341" s="692">
        <v>0.0</v>
      </c>
      <c r="H2341" s="693">
        <f t="shared" si="1621"/>
        <v>0</v>
      </c>
      <c r="I2341" s="596">
        <f>(I2340/60)</f>
        <v>0.15</v>
      </c>
      <c r="J2341" s="1812"/>
      <c r="K2341" s="701" t="s">
        <v>77</v>
      </c>
      <c r="L2341" s="701">
        <f t="shared" si="1601"/>
        <v>9</v>
      </c>
      <c r="M2341" s="701">
        <f>(L2341-H2341-H2342)-R2341</f>
        <v>8</v>
      </c>
      <c r="N2341" s="692" t="s">
        <v>79</v>
      </c>
      <c r="O2341" s="701">
        <f t="shared" si="1622"/>
        <v>8</v>
      </c>
      <c r="P2341" s="701"/>
      <c r="Q2341" s="701"/>
      <c r="R2341" s="1686"/>
      <c r="S2341" s="1532"/>
      <c r="T2341" s="1532"/>
      <c r="U2341" s="1532"/>
      <c r="V2341" s="1532"/>
      <c r="W2341" s="1532"/>
      <c r="X2341" s="1532"/>
      <c r="Y2341" s="1532"/>
      <c r="Z2341" s="1532"/>
      <c r="AA2341" s="1532"/>
      <c r="AB2341" s="1532"/>
    </row>
    <row r="2342">
      <c r="A2342" s="1714" t="s">
        <v>78</v>
      </c>
      <c r="B2342" s="692"/>
      <c r="C2342" s="692"/>
      <c r="D2342" s="692"/>
      <c r="E2342" s="692">
        <v>1.0</v>
      </c>
      <c r="F2342" s="692">
        <v>0.0</v>
      </c>
      <c r="G2342" s="692">
        <v>0.0</v>
      </c>
      <c r="H2342" s="693">
        <f t="shared" si="1621"/>
        <v>1</v>
      </c>
      <c r="I2342" s="701"/>
      <c r="J2342" s="1812"/>
      <c r="K2342" s="701" t="s">
        <v>78</v>
      </c>
      <c r="L2342" s="701" t="str">
        <f t="shared" si="1601"/>
        <v>-</v>
      </c>
      <c r="M2342" s="701" t="s">
        <v>79</v>
      </c>
      <c r="N2342" s="692" t="s">
        <v>79</v>
      </c>
      <c r="O2342" s="701" t="s">
        <v>79</v>
      </c>
      <c r="P2342" s="701"/>
      <c r="Q2342" s="701"/>
      <c r="R2342" s="1686"/>
      <c r="S2342" s="1532"/>
      <c r="T2342" s="1532"/>
      <c r="U2342" s="1532"/>
      <c r="V2342" s="1532"/>
      <c r="W2342" s="1532"/>
      <c r="X2342" s="1532"/>
      <c r="Y2342" s="1532"/>
      <c r="Z2342" s="1532"/>
      <c r="AA2342" s="1532"/>
      <c r="AB2342" s="1532"/>
    </row>
    <row r="2343">
      <c r="A2343" s="1714" t="s">
        <v>446</v>
      </c>
      <c r="B2343" s="692"/>
      <c r="C2343" s="692"/>
      <c r="D2343" s="692"/>
      <c r="E2343" s="692">
        <v>0.0</v>
      </c>
      <c r="F2343" s="692">
        <v>1.0</v>
      </c>
      <c r="G2343" s="692">
        <v>0.0</v>
      </c>
      <c r="H2343" s="693">
        <f t="shared" ref="H2343:H2345" si="1623">sum(B2343:G2343)</f>
        <v>1</v>
      </c>
      <c r="I2343" s="701"/>
      <c r="J2343" s="1812"/>
      <c r="K2343" s="701" t="s">
        <v>446</v>
      </c>
      <c r="L2343" s="701">
        <f t="shared" si="1601"/>
        <v>10</v>
      </c>
      <c r="M2343" s="701">
        <f>(L2343-H2343)-R2343</f>
        <v>9</v>
      </c>
      <c r="N2343" s="692">
        <v>3.0</v>
      </c>
      <c r="O2343" s="701">
        <f t="shared" ref="O2343:O2344" si="1624">SUM(M2343,N2343)</f>
        <v>12</v>
      </c>
      <c r="P2343" s="701"/>
      <c r="Q2343" s="701"/>
      <c r="R2343" s="1686"/>
      <c r="S2343" s="1532"/>
      <c r="T2343" s="1532"/>
      <c r="U2343" s="1532"/>
      <c r="V2343" s="1532"/>
      <c r="W2343" s="1532"/>
      <c r="X2343" s="1532"/>
      <c r="Y2343" s="1532"/>
      <c r="Z2343" s="1532"/>
      <c r="AA2343" s="1532"/>
      <c r="AB2343" s="1532"/>
    </row>
    <row r="2344">
      <c r="A2344" s="1714" t="s">
        <v>751</v>
      </c>
      <c r="B2344" s="692"/>
      <c r="C2344" s="692"/>
      <c r="D2344" s="692"/>
      <c r="E2344" s="692">
        <v>0.0</v>
      </c>
      <c r="F2344" s="692">
        <v>0.0</v>
      </c>
      <c r="G2344" s="692">
        <v>0.0</v>
      </c>
      <c r="H2344" s="693">
        <f t="shared" si="1623"/>
        <v>0</v>
      </c>
      <c r="I2344" s="701"/>
      <c r="J2344" s="1812"/>
      <c r="K2344" s="701" t="s">
        <v>751</v>
      </c>
      <c r="L2344" s="701">
        <f t="shared" si="1601"/>
        <v>0</v>
      </c>
      <c r="M2344" s="701">
        <f t="shared" ref="M2344:M2345" si="1625">(L2344-H2344)</f>
        <v>0</v>
      </c>
      <c r="N2344" s="692">
        <v>0.0</v>
      </c>
      <c r="O2344" s="701">
        <f t="shared" si="1624"/>
        <v>0</v>
      </c>
      <c r="P2344" s="701"/>
      <c r="Q2344" s="701"/>
      <c r="R2344" s="1686"/>
      <c r="S2344" s="1532"/>
      <c r="T2344" s="1532"/>
      <c r="U2344" s="1532"/>
      <c r="V2344" s="1532"/>
      <c r="W2344" s="1532"/>
      <c r="X2344" s="1532"/>
      <c r="Y2344" s="1532"/>
      <c r="Z2344" s="1532"/>
      <c r="AA2344" s="1532"/>
      <c r="AB2344" s="1532"/>
    </row>
    <row r="2345">
      <c r="A2345" s="1714" t="s">
        <v>80</v>
      </c>
      <c r="B2345" s="692"/>
      <c r="C2345" s="692"/>
      <c r="D2345" s="692"/>
      <c r="E2345" s="692">
        <v>1.0</v>
      </c>
      <c r="F2345" s="692">
        <v>0.0</v>
      </c>
      <c r="G2345" s="692">
        <v>0.0</v>
      </c>
      <c r="H2345" s="693">
        <f t="shared" si="1623"/>
        <v>1</v>
      </c>
      <c r="I2345" s="701"/>
      <c r="J2345" s="1812"/>
      <c r="K2345" s="701" t="s">
        <v>80</v>
      </c>
      <c r="L2345" s="701">
        <f t="shared" si="1601"/>
        <v>44</v>
      </c>
      <c r="M2345" s="701">
        <f t="shared" si="1625"/>
        <v>43</v>
      </c>
      <c r="N2345" s="692">
        <v>0.0</v>
      </c>
      <c r="O2345" s="701">
        <f>sum(M2345,N2345)</f>
        <v>43</v>
      </c>
      <c r="P2345" s="701"/>
      <c r="Q2345" s="701"/>
      <c r="R2345" s="1686"/>
      <c r="S2345" s="1532"/>
      <c r="T2345" s="1532"/>
      <c r="U2345" s="1532"/>
      <c r="V2345" s="1532"/>
      <c r="W2345" s="1532"/>
      <c r="X2345" s="1532"/>
      <c r="Y2345" s="1532"/>
      <c r="Z2345" s="1532"/>
      <c r="AA2345" s="1532"/>
      <c r="AB2345" s="1532"/>
    </row>
    <row r="2346">
      <c r="A2346" s="1921" t="s">
        <v>735</v>
      </c>
      <c r="B2346" s="1760"/>
      <c r="C2346" s="1760"/>
      <c r="D2346" s="1760"/>
      <c r="E2346" s="1760">
        <v>0.0</v>
      </c>
      <c r="F2346" s="1760">
        <v>1.0</v>
      </c>
      <c r="G2346" s="1760">
        <v>0.0</v>
      </c>
      <c r="H2346" s="1761">
        <f t="shared" ref="H2346:H2348" si="1626">SUM(B2346:G2346)</f>
        <v>1</v>
      </c>
      <c r="I2346" s="1762">
        <f>SUM(H2346:H2350)</f>
        <v>2</v>
      </c>
      <c r="J2346" s="1812"/>
      <c r="K2346" s="537" t="s">
        <v>735</v>
      </c>
      <c r="L2346" s="1762">
        <f t="shared" si="1601"/>
        <v>22</v>
      </c>
      <c r="M2346" s="1762">
        <f>(L2346-H2346)-R2346</f>
        <v>21</v>
      </c>
      <c r="N2346" s="1765">
        <v>0.0</v>
      </c>
      <c r="O2346" s="1762">
        <f t="shared" ref="O2346:O2347" si="1627">SUM(M2346,N2346)</f>
        <v>21</v>
      </c>
      <c r="P2346" s="1764"/>
      <c r="Q2346" s="1762"/>
      <c r="R2346" s="1762"/>
      <c r="S2346" s="1532"/>
      <c r="T2346" s="1532"/>
      <c r="U2346" s="1532"/>
      <c r="V2346" s="1532"/>
      <c r="W2346" s="1532"/>
      <c r="X2346" s="1532"/>
      <c r="Y2346" s="1532"/>
      <c r="Z2346" s="1532"/>
      <c r="AA2346" s="1532"/>
      <c r="AB2346" s="1532"/>
    </row>
    <row r="2347">
      <c r="A2347" s="1714" t="s">
        <v>77</v>
      </c>
      <c r="B2347" s="692"/>
      <c r="C2347" s="692"/>
      <c r="D2347" s="692"/>
      <c r="E2347" s="692">
        <v>0.0</v>
      </c>
      <c r="F2347" s="692">
        <v>0.0</v>
      </c>
      <c r="G2347" s="692">
        <v>0.0</v>
      </c>
      <c r="H2347" s="693">
        <f t="shared" si="1626"/>
        <v>0</v>
      </c>
      <c r="I2347" s="596">
        <f>(I2346/60)</f>
        <v>0.03333333333</v>
      </c>
      <c r="J2347" s="1812"/>
      <c r="K2347" s="701" t="s">
        <v>77</v>
      </c>
      <c r="L2347" s="701">
        <f t="shared" si="1601"/>
        <v>7</v>
      </c>
      <c r="M2347" s="701">
        <f>(L2347-H2347-H2348)-R2347</f>
        <v>6</v>
      </c>
      <c r="N2347" s="692">
        <v>0.0</v>
      </c>
      <c r="O2347" s="701">
        <f t="shared" si="1627"/>
        <v>6</v>
      </c>
      <c r="P2347" s="701"/>
      <c r="Q2347" s="701"/>
      <c r="R2347" s="1686"/>
      <c r="S2347" s="1532"/>
      <c r="T2347" s="1532"/>
      <c r="U2347" s="1532"/>
      <c r="V2347" s="1532"/>
      <c r="W2347" s="1532"/>
      <c r="X2347" s="1532"/>
      <c r="Y2347" s="1532"/>
      <c r="Z2347" s="1532"/>
      <c r="AA2347" s="1532"/>
      <c r="AB2347" s="1532"/>
    </row>
    <row r="2348">
      <c r="A2348" s="1714" t="s">
        <v>78</v>
      </c>
      <c r="B2348" s="692"/>
      <c r="C2348" s="692"/>
      <c r="D2348" s="692"/>
      <c r="E2348" s="692">
        <v>0.0</v>
      </c>
      <c r="F2348" s="692">
        <v>1.0</v>
      </c>
      <c r="G2348" s="692">
        <v>0.0</v>
      </c>
      <c r="H2348" s="693">
        <f t="shared" si="1626"/>
        <v>1</v>
      </c>
      <c r="I2348" s="701"/>
      <c r="J2348" s="1812"/>
      <c r="K2348" s="701" t="s">
        <v>78</v>
      </c>
      <c r="L2348" s="701" t="str">
        <f t="shared" si="1601"/>
        <v>-</v>
      </c>
      <c r="M2348" s="701" t="s">
        <v>79</v>
      </c>
      <c r="N2348" s="692" t="s">
        <v>79</v>
      </c>
      <c r="O2348" s="701" t="s">
        <v>79</v>
      </c>
      <c r="P2348" s="701"/>
      <c r="Q2348" s="701"/>
      <c r="R2348" s="1686"/>
      <c r="S2348" s="1532"/>
      <c r="T2348" s="1532"/>
      <c r="U2348" s="1532"/>
      <c r="V2348" s="1532"/>
      <c r="W2348" s="1532"/>
      <c r="X2348" s="1532"/>
      <c r="Y2348" s="1532"/>
      <c r="Z2348" s="1532"/>
      <c r="AA2348" s="1532"/>
      <c r="AB2348" s="1532"/>
    </row>
    <row r="2349">
      <c r="A2349" s="1714" t="s">
        <v>446</v>
      </c>
      <c r="B2349" s="692"/>
      <c r="C2349" s="692"/>
      <c r="D2349" s="692"/>
      <c r="E2349" s="692">
        <v>0.0</v>
      </c>
      <c r="F2349" s="692">
        <v>0.0</v>
      </c>
      <c r="G2349" s="692">
        <v>0.0</v>
      </c>
      <c r="H2349" s="693">
        <f t="shared" ref="H2349:H2351" si="1628">sum(B2349:G2349)</f>
        <v>0</v>
      </c>
      <c r="I2349" s="701"/>
      <c r="J2349" s="1812"/>
      <c r="K2349" s="701" t="s">
        <v>446</v>
      </c>
      <c r="L2349" s="701">
        <f t="shared" si="1601"/>
        <v>2</v>
      </c>
      <c r="M2349" s="701">
        <f>(L2349-H2349)-R2349</f>
        <v>2</v>
      </c>
      <c r="N2349" s="692">
        <v>0.0</v>
      </c>
      <c r="O2349" s="701">
        <f t="shared" ref="O2349:O2350" si="1629">SUM(M2349,N2349)</f>
        <v>2</v>
      </c>
      <c r="P2349" s="701"/>
      <c r="Q2349" s="701"/>
      <c r="R2349" s="1686"/>
      <c r="S2349" s="1532"/>
      <c r="T2349" s="1532"/>
      <c r="U2349" s="1532"/>
      <c r="V2349" s="1532"/>
      <c r="W2349" s="1532"/>
      <c r="X2349" s="1532"/>
      <c r="Y2349" s="1532"/>
      <c r="Z2349" s="1532"/>
      <c r="AA2349" s="1532"/>
      <c r="AB2349" s="1532"/>
    </row>
    <row r="2350">
      <c r="A2350" s="1714" t="s">
        <v>751</v>
      </c>
      <c r="B2350" s="692"/>
      <c r="C2350" s="692"/>
      <c r="D2350" s="692"/>
      <c r="E2350" s="692">
        <v>0.0</v>
      </c>
      <c r="F2350" s="692">
        <v>0.0</v>
      </c>
      <c r="G2350" s="692">
        <v>0.0</v>
      </c>
      <c r="H2350" s="693">
        <f t="shared" si="1628"/>
        <v>0</v>
      </c>
      <c r="I2350" s="701"/>
      <c r="J2350" s="1812"/>
      <c r="K2350" s="701" t="s">
        <v>751</v>
      </c>
      <c r="L2350" s="701">
        <f t="shared" si="1601"/>
        <v>9</v>
      </c>
      <c r="M2350" s="701">
        <f t="shared" ref="M2350:M2351" si="1630">(L2350-H2350)</f>
        <v>9</v>
      </c>
      <c r="N2350" s="692">
        <v>0.0</v>
      </c>
      <c r="O2350" s="701">
        <f t="shared" si="1629"/>
        <v>9</v>
      </c>
      <c r="P2350" s="701"/>
      <c r="Q2350" s="701"/>
      <c r="R2350" s="1686"/>
      <c r="S2350" s="1532"/>
      <c r="T2350" s="1532"/>
      <c r="U2350" s="1532"/>
      <c r="V2350" s="1532"/>
      <c r="W2350" s="1532"/>
      <c r="X2350" s="1532"/>
      <c r="Y2350" s="1532"/>
      <c r="Z2350" s="1532"/>
      <c r="AA2350" s="1532"/>
      <c r="AB2350" s="1532"/>
    </row>
    <row r="2351">
      <c r="A2351" s="1714" t="s">
        <v>80</v>
      </c>
      <c r="B2351" s="692"/>
      <c r="C2351" s="692"/>
      <c r="D2351" s="692"/>
      <c r="E2351" s="692">
        <v>0.0</v>
      </c>
      <c r="F2351" s="692">
        <v>0.0</v>
      </c>
      <c r="G2351" s="692">
        <v>0.0</v>
      </c>
      <c r="H2351" s="693">
        <f t="shared" si="1628"/>
        <v>0</v>
      </c>
      <c r="I2351" s="701"/>
      <c r="J2351" s="1812"/>
      <c r="K2351" s="701" t="s">
        <v>80</v>
      </c>
      <c r="L2351" s="701">
        <f t="shared" si="1601"/>
        <v>17</v>
      </c>
      <c r="M2351" s="701">
        <f t="shared" si="1630"/>
        <v>17</v>
      </c>
      <c r="N2351" s="692">
        <v>0.0</v>
      </c>
      <c r="O2351" s="701">
        <f>sum(M2351,N2351)</f>
        <v>17</v>
      </c>
      <c r="P2351" s="701"/>
      <c r="Q2351" s="701"/>
      <c r="R2351" s="1686"/>
      <c r="S2351" s="1532"/>
      <c r="T2351" s="1532"/>
      <c r="U2351" s="1532"/>
      <c r="V2351" s="1532"/>
      <c r="W2351" s="1532"/>
      <c r="X2351" s="1532"/>
      <c r="Y2351" s="1532"/>
      <c r="Z2351" s="1532"/>
      <c r="AA2351" s="1532"/>
      <c r="AB2351" s="1532"/>
    </row>
    <row r="2352">
      <c r="A2352" s="1921" t="s">
        <v>96</v>
      </c>
      <c r="B2352" s="1760"/>
      <c r="C2352" s="1760"/>
      <c r="D2352" s="1760"/>
      <c r="E2352" s="1760">
        <v>0.0</v>
      </c>
      <c r="F2352" s="1760">
        <v>0.0</v>
      </c>
      <c r="G2352" s="1760">
        <v>0.0</v>
      </c>
      <c r="H2352" s="1761">
        <f t="shared" ref="H2352:H2354" si="1631">SUM(B2352:G2352)</f>
        <v>0</v>
      </c>
      <c r="I2352" s="1762">
        <f>SUM(H2352:H2356)</f>
        <v>2</v>
      </c>
      <c r="J2352" s="1812"/>
      <c r="K2352" s="537" t="s">
        <v>96</v>
      </c>
      <c r="L2352" s="1762">
        <f t="shared" si="1601"/>
        <v>27</v>
      </c>
      <c r="M2352" s="1762">
        <f>(L2352-H2352)-R2352</f>
        <v>27</v>
      </c>
      <c r="N2352" s="1765">
        <v>0.0</v>
      </c>
      <c r="O2352" s="1762">
        <f t="shared" ref="O2352:O2353" si="1632">SUM(M2352,N2352)</f>
        <v>27</v>
      </c>
      <c r="P2352" s="1764"/>
      <c r="Q2352" s="1762"/>
      <c r="R2352" s="1762"/>
      <c r="S2352" s="1532"/>
      <c r="T2352" s="1532"/>
      <c r="U2352" s="1532"/>
      <c r="V2352" s="1532"/>
      <c r="W2352" s="1532"/>
      <c r="X2352" s="1532"/>
      <c r="Y2352" s="1532"/>
      <c r="Z2352" s="1532"/>
      <c r="AA2352" s="1532"/>
      <c r="AB2352" s="1532"/>
    </row>
    <row r="2353">
      <c r="A2353" s="1714" t="s">
        <v>77</v>
      </c>
      <c r="B2353" s="692"/>
      <c r="C2353" s="692"/>
      <c r="D2353" s="692"/>
      <c r="E2353" s="692">
        <v>1.0</v>
      </c>
      <c r="F2353" s="692">
        <v>0.0</v>
      </c>
      <c r="G2353" s="692">
        <v>0.0</v>
      </c>
      <c r="H2353" s="693">
        <f t="shared" si="1631"/>
        <v>1</v>
      </c>
      <c r="I2353" s="596">
        <f>(I2352/60)</f>
        <v>0.03333333333</v>
      </c>
      <c r="J2353" s="1812"/>
      <c r="K2353" s="701" t="s">
        <v>77</v>
      </c>
      <c r="L2353" s="701">
        <f t="shared" si="1601"/>
        <v>10</v>
      </c>
      <c r="M2353" s="701">
        <f>(L2353-H2353-H2354)-R2353</f>
        <v>8</v>
      </c>
      <c r="N2353" s="692" t="s">
        <v>79</v>
      </c>
      <c r="O2353" s="701">
        <f t="shared" si="1632"/>
        <v>8</v>
      </c>
      <c r="P2353" s="701"/>
      <c r="Q2353" s="701"/>
      <c r="R2353" s="1686"/>
      <c r="S2353" s="1532"/>
      <c r="T2353" s="1532"/>
      <c r="U2353" s="1532"/>
      <c r="V2353" s="1532"/>
      <c r="W2353" s="1532"/>
      <c r="X2353" s="1532"/>
      <c r="Y2353" s="1532"/>
      <c r="Z2353" s="1532"/>
      <c r="AA2353" s="1532"/>
      <c r="AB2353" s="1532"/>
    </row>
    <row r="2354">
      <c r="A2354" s="1714" t="s">
        <v>78</v>
      </c>
      <c r="B2354" s="692"/>
      <c r="C2354" s="692"/>
      <c r="D2354" s="692"/>
      <c r="E2354" s="692">
        <v>1.0</v>
      </c>
      <c r="F2354" s="692">
        <v>0.0</v>
      </c>
      <c r="G2354" s="692">
        <v>0.0</v>
      </c>
      <c r="H2354" s="693">
        <f t="shared" si="1631"/>
        <v>1</v>
      </c>
      <c r="I2354" s="701"/>
      <c r="J2354" s="1812"/>
      <c r="K2354" s="701" t="s">
        <v>78</v>
      </c>
      <c r="L2354" s="701" t="str">
        <f t="shared" si="1601"/>
        <v>-</v>
      </c>
      <c r="M2354" s="701" t="s">
        <v>79</v>
      </c>
      <c r="N2354" s="692" t="s">
        <v>79</v>
      </c>
      <c r="O2354" s="701" t="s">
        <v>79</v>
      </c>
      <c r="P2354" s="701"/>
      <c r="Q2354" s="701"/>
      <c r="R2354" s="1686"/>
      <c r="S2354" s="1532"/>
      <c r="T2354" s="1532"/>
      <c r="U2354" s="1532"/>
      <c r="V2354" s="1532"/>
      <c r="W2354" s="1532"/>
      <c r="X2354" s="1532"/>
      <c r="Y2354" s="1532"/>
      <c r="Z2354" s="1532"/>
      <c r="AA2354" s="1532"/>
      <c r="AB2354" s="1532"/>
    </row>
    <row r="2355">
      <c r="A2355" s="1714" t="s">
        <v>446</v>
      </c>
      <c r="B2355" s="692"/>
      <c r="C2355" s="692"/>
      <c r="D2355" s="692"/>
      <c r="E2355" s="692">
        <v>0.0</v>
      </c>
      <c r="F2355" s="692">
        <v>0.0</v>
      </c>
      <c r="G2355" s="692">
        <v>0.0</v>
      </c>
      <c r="H2355" s="693">
        <f t="shared" ref="H2355:H2357" si="1633">sum(B2355:G2355)</f>
        <v>0</v>
      </c>
      <c r="I2355" s="701"/>
      <c r="J2355" s="1812"/>
      <c r="K2355" s="701" t="s">
        <v>446</v>
      </c>
      <c r="L2355" s="701">
        <f t="shared" si="1601"/>
        <v>7</v>
      </c>
      <c r="M2355" s="701">
        <f>(L2355-H2355)-R2355</f>
        <v>7</v>
      </c>
      <c r="N2355" s="692">
        <v>0.0</v>
      </c>
      <c r="O2355" s="701">
        <f t="shared" ref="O2355:O2356" si="1634">SUM(M2355,N2355)</f>
        <v>7</v>
      </c>
      <c r="P2355" s="701"/>
      <c r="Q2355" s="701"/>
      <c r="R2355" s="1686"/>
      <c r="S2355" s="1532"/>
      <c r="T2355" s="1532"/>
      <c r="U2355" s="1532"/>
      <c r="V2355" s="1532"/>
      <c r="W2355" s="1532"/>
      <c r="X2355" s="1532"/>
      <c r="Y2355" s="1532"/>
      <c r="Z2355" s="1532"/>
      <c r="AA2355" s="1532"/>
      <c r="AB2355" s="1532"/>
    </row>
    <row r="2356">
      <c r="A2356" s="1714" t="s">
        <v>751</v>
      </c>
      <c r="B2356" s="692"/>
      <c r="C2356" s="692"/>
      <c r="D2356" s="692"/>
      <c r="E2356" s="692">
        <v>0.0</v>
      </c>
      <c r="F2356" s="692">
        <v>0.0</v>
      </c>
      <c r="G2356" s="692">
        <v>0.0</v>
      </c>
      <c r="H2356" s="693">
        <f t="shared" si="1633"/>
        <v>0</v>
      </c>
      <c r="I2356" s="701"/>
      <c r="J2356" s="1812"/>
      <c r="K2356" s="701" t="s">
        <v>751</v>
      </c>
      <c r="L2356" s="701">
        <f t="shared" si="1601"/>
        <v>10</v>
      </c>
      <c r="M2356" s="701">
        <f t="shared" ref="M2356:M2357" si="1635">(L2356-H2356)</f>
        <v>10</v>
      </c>
      <c r="N2356" s="692">
        <v>0.0</v>
      </c>
      <c r="O2356" s="701">
        <f t="shared" si="1634"/>
        <v>10</v>
      </c>
      <c r="P2356" s="701"/>
      <c r="Q2356" s="701"/>
      <c r="R2356" s="1686"/>
      <c r="S2356" s="1532"/>
      <c r="T2356" s="1532"/>
      <c r="U2356" s="1532"/>
      <c r="V2356" s="1532"/>
      <c r="W2356" s="1532"/>
      <c r="X2356" s="1532"/>
      <c r="Y2356" s="1532"/>
      <c r="Z2356" s="1532"/>
      <c r="AA2356" s="1532"/>
      <c r="AB2356" s="1532"/>
    </row>
    <row r="2357">
      <c r="A2357" s="1714" t="s">
        <v>80</v>
      </c>
      <c r="B2357" s="692"/>
      <c r="C2357" s="692"/>
      <c r="D2357" s="692"/>
      <c r="E2357" s="692">
        <v>0.0</v>
      </c>
      <c r="F2357" s="692">
        <v>0.0</v>
      </c>
      <c r="G2357" s="692">
        <v>0.0</v>
      </c>
      <c r="H2357" s="693">
        <f t="shared" si="1633"/>
        <v>0</v>
      </c>
      <c r="I2357" s="701"/>
      <c r="J2357" s="1812"/>
      <c r="K2357" s="701" t="s">
        <v>80</v>
      </c>
      <c r="L2357" s="701">
        <f t="shared" si="1601"/>
        <v>29</v>
      </c>
      <c r="M2357" s="701">
        <f t="shared" si="1635"/>
        <v>29</v>
      </c>
      <c r="N2357" s="692">
        <v>0.0</v>
      </c>
      <c r="O2357" s="701">
        <f>sum(M2357,N2357)</f>
        <v>29</v>
      </c>
      <c r="P2357" s="701"/>
      <c r="Q2357" s="701"/>
      <c r="R2357" s="1686"/>
      <c r="S2357" s="1532"/>
      <c r="T2357" s="1532"/>
      <c r="U2357" s="1532"/>
      <c r="V2357" s="1532"/>
      <c r="W2357" s="1532"/>
      <c r="X2357" s="1532"/>
      <c r="Y2357" s="1532"/>
      <c r="Z2357" s="1532"/>
      <c r="AA2357" s="1532"/>
      <c r="AB2357" s="1532"/>
    </row>
    <row r="2358">
      <c r="A2358" s="1924" t="s">
        <v>274</v>
      </c>
      <c r="B2358" s="1760"/>
      <c r="C2358" s="1760"/>
      <c r="D2358" s="1760"/>
      <c r="E2358" s="1760">
        <v>0.0</v>
      </c>
      <c r="F2358" s="1760">
        <v>0.0</v>
      </c>
      <c r="G2358" s="1760">
        <v>0.0</v>
      </c>
      <c r="H2358" s="1761">
        <f t="shared" ref="H2358:H2360" si="1636">SUM(B2358:G2358)</f>
        <v>0</v>
      </c>
      <c r="I2358" s="1762">
        <f>SUM(H2358:H2362)</f>
        <v>0</v>
      </c>
      <c r="J2358" s="1812"/>
      <c r="K2358" s="1925" t="s">
        <v>274</v>
      </c>
      <c r="L2358" s="1762">
        <v>0.0</v>
      </c>
      <c r="M2358" s="1762">
        <f>(L2358-H2358)-R2358</f>
        <v>0</v>
      </c>
      <c r="N2358" s="1762"/>
      <c r="O2358" s="1762">
        <f t="shared" ref="O2358:O2359" si="1637">SUM(M2358,N2358)</f>
        <v>0</v>
      </c>
      <c r="P2358" s="1762"/>
      <c r="Q2358" s="1762"/>
      <c r="R2358" s="1762"/>
      <c r="S2358" s="1532"/>
      <c r="T2358" s="1532"/>
      <c r="U2358" s="1532"/>
      <c r="V2358" s="1532"/>
      <c r="W2358" s="1532"/>
      <c r="X2358" s="1532"/>
      <c r="Y2358" s="1532"/>
      <c r="Z2358" s="1532"/>
      <c r="AA2358" s="1532"/>
      <c r="AB2358" s="1532"/>
    </row>
    <row r="2359">
      <c r="A2359" s="1714" t="s">
        <v>77</v>
      </c>
      <c r="B2359" s="692"/>
      <c r="C2359" s="692"/>
      <c r="D2359" s="692"/>
      <c r="E2359" s="692">
        <v>0.0</v>
      </c>
      <c r="F2359" s="692">
        <v>0.0</v>
      </c>
      <c r="G2359" s="692">
        <v>0.0</v>
      </c>
      <c r="H2359" s="693">
        <f t="shared" si="1636"/>
        <v>0</v>
      </c>
      <c r="I2359" s="596">
        <f>(I2358/60)</f>
        <v>0</v>
      </c>
      <c r="J2359" s="1812"/>
      <c r="K2359" s="701" t="s">
        <v>77</v>
      </c>
      <c r="L2359" s="701">
        <v>0.0</v>
      </c>
      <c r="M2359" s="701">
        <f>(L2359-H2359-H2360)-R2359</f>
        <v>0</v>
      </c>
      <c r="N2359" s="701"/>
      <c r="O2359" s="701">
        <f t="shared" si="1637"/>
        <v>0</v>
      </c>
      <c r="P2359" s="701"/>
      <c r="Q2359" s="701"/>
      <c r="R2359" s="1686"/>
      <c r="S2359" s="1532"/>
      <c r="T2359" s="1532"/>
      <c r="U2359" s="1532"/>
      <c r="V2359" s="1532"/>
      <c r="W2359" s="1532"/>
      <c r="X2359" s="1532"/>
      <c r="Y2359" s="1532"/>
      <c r="Z2359" s="1532"/>
      <c r="AA2359" s="1532"/>
      <c r="AB2359" s="1532"/>
    </row>
    <row r="2360">
      <c r="A2360" s="1714" t="s">
        <v>78</v>
      </c>
      <c r="B2360" s="692"/>
      <c r="C2360" s="692"/>
      <c r="D2360" s="692"/>
      <c r="E2360" s="692">
        <v>0.0</v>
      </c>
      <c r="F2360" s="692">
        <v>0.0</v>
      </c>
      <c r="G2360" s="692">
        <v>0.0</v>
      </c>
      <c r="H2360" s="693">
        <f t="shared" si="1636"/>
        <v>0</v>
      </c>
      <c r="I2360" s="701"/>
      <c r="J2360" s="1812"/>
      <c r="K2360" s="701" t="s">
        <v>78</v>
      </c>
      <c r="L2360" s="701">
        <v>0.0</v>
      </c>
      <c r="M2360" s="701" t="s">
        <v>79</v>
      </c>
      <c r="N2360" s="701"/>
      <c r="O2360" s="701" t="s">
        <v>79</v>
      </c>
      <c r="P2360" s="701"/>
      <c r="Q2360" s="701"/>
      <c r="R2360" s="1686"/>
      <c r="S2360" s="1532"/>
      <c r="T2360" s="1532"/>
      <c r="U2360" s="1532"/>
      <c r="V2360" s="1532"/>
      <c r="W2360" s="1532"/>
      <c r="X2360" s="1532"/>
      <c r="Y2360" s="1532"/>
      <c r="Z2360" s="1532"/>
      <c r="AA2360" s="1532"/>
      <c r="AB2360" s="1532"/>
    </row>
    <row r="2361">
      <c r="A2361" s="1714" t="s">
        <v>446</v>
      </c>
      <c r="B2361" s="692"/>
      <c r="C2361" s="692"/>
      <c r="D2361" s="692"/>
      <c r="E2361" s="692">
        <v>0.0</v>
      </c>
      <c r="F2361" s="692">
        <v>0.0</v>
      </c>
      <c r="G2361" s="692">
        <v>0.0</v>
      </c>
      <c r="H2361" s="693">
        <f t="shared" ref="H2361:H2363" si="1638">sum(B2361:G2361)</f>
        <v>0</v>
      </c>
      <c r="I2361" s="701"/>
      <c r="J2361" s="1812"/>
      <c r="K2361" s="701" t="s">
        <v>446</v>
      </c>
      <c r="L2361" s="701">
        <v>0.0</v>
      </c>
      <c r="M2361" s="701">
        <f>(L2361-H2361)-R2361</f>
        <v>0</v>
      </c>
      <c r="N2361" s="701"/>
      <c r="O2361" s="701">
        <f t="shared" ref="O2361:O2362" si="1639">SUM(M2361,N2361)</f>
        <v>0</v>
      </c>
      <c r="P2361" s="701"/>
      <c r="Q2361" s="701"/>
      <c r="R2361" s="1686"/>
      <c r="S2361" s="1532"/>
      <c r="T2361" s="1532"/>
      <c r="U2361" s="1532"/>
      <c r="V2361" s="1532"/>
      <c r="W2361" s="1532"/>
      <c r="X2361" s="1532"/>
      <c r="Y2361" s="1532"/>
      <c r="Z2361" s="1532"/>
      <c r="AA2361" s="1532"/>
      <c r="AB2361" s="1532"/>
    </row>
    <row r="2362">
      <c r="A2362" s="1714" t="s">
        <v>751</v>
      </c>
      <c r="B2362" s="692"/>
      <c r="C2362" s="692"/>
      <c r="D2362" s="692"/>
      <c r="E2362" s="692">
        <v>0.0</v>
      </c>
      <c r="F2362" s="692">
        <v>0.0</v>
      </c>
      <c r="G2362" s="692">
        <v>0.0</v>
      </c>
      <c r="H2362" s="693">
        <f t="shared" si="1638"/>
        <v>0</v>
      </c>
      <c r="I2362" s="701"/>
      <c r="J2362" s="1812"/>
      <c r="K2362" s="701" t="s">
        <v>751</v>
      </c>
      <c r="L2362" s="701">
        <v>0.0</v>
      </c>
      <c r="M2362" s="701">
        <f t="shared" ref="M2362:M2363" si="1640">(L2362-H2362)</f>
        <v>0</v>
      </c>
      <c r="N2362" s="701"/>
      <c r="O2362" s="701">
        <f t="shared" si="1639"/>
        <v>0</v>
      </c>
      <c r="P2362" s="701"/>
      <c r="Q2362" s="701"/>
      <c r="R2362" s="1686"/>
      <c r="S2362" s="1532"/>
      <c r="T2362" s="1532"/>
      <c r="U2362" s="1532"/>
      <c r="V2362" s="1532"/>
      <c r="W2362" s="1532"/>
      <c r="X2362" s="1532"/>
      <c r="Y2362" s="1532"/>
      <c r="Z2362" s="1532"/>
      <c r="AA2362" s="1532"/>
      <c r="AB2362" s="1532"/>
    </row>
    <row r="2363">
      <c r="A2363" s="1714" t="s">
        <v>80</v>
      </c>
      <c r="B2363" s="692"/>
      <c r="C2363" s="692"/>
      <c r="D2363" s="692"/>
      <c r="E2363" s="692">
        <v>0.0</v>
      </c>
      <c r="F2363" s="692">
        <v>0.0</v>
      </c>
      <c r="G2363" s="692">
        <v>0.0</v>
      </c>
      <c r="H2363" s="693">
        <f t="shared" si="1638"/>
        <v>0</v>
      </c>
      <c r="I2363" s="701"/>
      <c r="J2363" s="1812"/>
      <c r="K2363" s="701" t="s">
        <v>80</v>
      </c>
      <c r="L2363" s="701">
        <v>0.0</v>
      </c>
      <c r="M2363" s="701">
        <f t="shared" si="1640"/>
        <v>0</v>
      </c>
      <c r="N2363" s="701"/>
      <c r="O2363" s="701">
        <f>sum(M2363,N2363)</f>
        <v>0</v>
      </c>
      <c r="P2363" s="701"/>
      <c r="Q2363" s="701"/>
      <c r="R2363" s="1686"/>
      <c r="S2363" s="1532"/>
      <c r="T2363" s="1532"/>
      <c r="U2363" s="1532"/>
      <c r="V2363" s="1532"/>
      <c r="W2363" s="1532"/>
      <c r="X2363" s="1532"/>
      <c r="Y2363" s="1532"/>
      <c r="Z2363" s="1532"/>
      <c r="AA2363" s="1532"/>
      <c r="AB2363" s="1532"/>
    </row>
    <row r="2364">
      <c r="A2364" s="1757" t="s">
        <v>105</v>
      </c>
      <c r="B2364" s="1758">
        <f t="shared" ref="B2364:H2364" si="1641"> SUM(B2365:B2369,B2372:B2375,B2377:B2381,B2383:B2387,B2389:B2393,B2395:B2399,B2401:B2405,B2407:B2411)</f>
        <v>0</v>
      </c>
      <c r="C2364" s="1758">
        <f t="shared" si="1641"/>
        <v>0</v>
      </c>
      <c r="D2364" s="1758">
        <f t="shared" si="1641"/>
        <v>0</v>
      </c>
      <c r="E2364" s="1758">
        <f t="shared" si="1641"/>
        <v>22</v>
      </c>
      <c r="F2364" s="1758">
        <f t="shared" si="1641"/>
        <v>36</v>
      </c>
      <c r="G2364" s="1758">
        <f t="shared" si="1641"/>
        <v>21</v>
      </c>
      <c r="H2364" s="1758">
        <f t="shared" si="1641"/>
        <v>79</v>
      </c>
      <c r="I2364" s="1758"/>
      <c r="J2364" s="1812"/>
      <c r="K2364" s="1758" t="s">
        <v>91</v>
      </c>
      <c r="L2364" s="1561"/>
      <c r="M2364" s="1561"/>
      <c r="N2364" s="1561"/>
      <c r="O2364" s="1561"/>
      <c r="P2364" s="1561"/>
      <c r="Q2364" s="1561"/>
      <c r="R2364" s="1561"/>
      <c r="S2364" s="1532"/>
      <c r="T2364" s="1532"/>
      <c r="U2364" s="1532"/>
      <c r="V2364" s="1532"/>
      <c r="W2364" s="1532"/>
      <c r="X2364" s="1532"/>
      <c r="Y2364" s="1532"/>
      <c r="Z2364" s="1532"/>
      <c r="AA2364" s="1532"/>
      <c r="AB2364" s="1532"/>
    </row>
    <row r="2365">
      <c r="A2365" s="1759" t="s">
        <v>106</v>
      </c>
      <c r="B2365" s="1760"/>
      <c r="C2365" s="1760"/>
      <c r="D2365" s="1760"/>
      <c r="E2365" s="1760">
        <v>0.0</v>
      </c>
      <c r="F2365" s="1760">
        <v>5.0</v>
      </c>
      <c r="G2365" s="1760">
        <v>4.0</v>
      </c>
      <c r="H2365" s="1761">
        <f t="shared" ref="H2365:H2367" si="1642">SUM(B2365:G2365)</f>
        <v>9</v>
      </c>
      <c r="I2365" s="1762">
        <f>SUM(H2365:H2369)</f>
        <v>19</v>
      </c>
      <c r="J2365" s="1812"/>
      <c r="K2365" s="1764" t="s">
        <v>106</v>
      </c>
      <c r="L2365" s="1762">
        <f t="shared" ref="L2365:L2400" si="1643">O1784</f>
        <v>32</v>
      </c>
      <c r="M2365" s="1762">
        <f>(L2365-H2365)-R2365</f>
        <v>23</v>
      </c>
      <c r="N2365" s="1765">
        <v>45.0</v>
      </c>
      <c r="O2365" s="1762">
        <f t="shared" ref="O2365:O2366" si="1644">SUM(M2365,N2365)</f>
        <v>68</v>
      </c>
      <c r="P2365" s="1764"/>
      <c r="Q2365" s="1574"/>
      <c r="R2365" s="1762"/>
      <c r="S2365" s="1532"/>
      <c r="T2365" s="1532"/>
      <c r="U2365" s="1532"/>
      <c r="V2365" s="1532"/>
      <c r="W2365" s="1532"/>
      <c r="X2365" s="1532"/>
      <c r="Y2365" s="1532"/>
      <c r="Z2365" s="1532"/>
      <c r="AA2365" s="1532"/>
      <c r="AB2365" s="1532"/>
    </row>
    <row r="2366">
      <c r="A2366" s="1714" t="s">
        <v>77</v>
      </c>
      <c r="B2366" s="692"/>
      <c r="C2366" s="692"/>
      <c r="D2366" s="692"/>
      <c r="E2366" s="692">
        <v>0.0</v>
      </c>
      <c r="F2366" s="692">
        <v>0.0</v>
      </c>
      <c r="G2366" s="692">
        <v>0.0</v>
      </c>
      <c r="H2366" s="693">
        <f t="shared" si="1642"/>
        <v>0</v>
      </c>
      <c r="I2366" s="596">
        <f>(I2365/60)</f>
        <v>0.3166666667</v>
      </c>
      <c r="J2366" s="1812"/>
      <c r="K2366" s="701" t="s">
        <v>77</v>
      </c>
      <c r="L2366" s="701">
        <f t="shared" si="1643"/>
        <v>16</v>
      </c>
      <c r="M2366" s="701">
        <f>(L2366-H2366-H2367)-R2366</f>
        <v>9</v>
      </c>
      <c r="N2366" s="692">
        <v>0.0</v>
      </c>
      <c r="O2366" s="701">
        <f t="shared" si="1644"/>
        <v>9</v>
      </c>
      <c r="P2366" s="701"/>
      <c r="Q2366" s="1595"/>
      <c r="R2366" s="1686"/>
      <c r="S2366" s="1532"/>
      <c r="T2366" s="1532"/>
      <c r="U2366" s="1532"/>
      <c r="V2366" s="1532"/>
      <c r="W2366" s="1532"/>
      <c r="X2366" s="1532"/>
      <c r="Y2366" s="1532"/>
      <c r="Z2366" s="1532"/>
      <c r="AA2366" s="1532"/>
      <c r="AB2366" s="1532"/>
    </row>
    <row r="2367">
      <c r="A2367" s="1714" t="s">
        <v>78</v>
      </c>
      <c r="B2367" s="692"/>
      <c r="C2367" s="692"/>
      <c r="D2367" s="692"/>
      <c r="E2367" s="692">
        <v>0.0</v>
      </c>
      <c r="F2367" s="692">
        <v>3.0</v>
      </c>
      <c r="G2367" s="692">
        <v>4.0</v>
      </c>
      <c r="H2367" s="693">
        <f t="shared" si="1642"/>
        <v>7</v>
      </c>
      <c r="I2367" s="701"/>
      <c r="J2367" s="1812"/>
      <c r="K2367" s="701" t="s">
        <v>78</v>
      </c>
      <c r="L2367" s="701" t="str">
        <f t="shared" si="1643"/>
        <v>-</v>
      </c>
      <c r="M2367" s="701" t="s">
        <v>79</v>
      </c>
      <c r="N2367" s="692" t="s">
        <v>79</v>
      </c>
      <c r="O2367" s="701" t="s">
        <v>79</v>
      </c>
      <c r="P2367" s="701"/>
      <c r="Q2367" s="1686"/>
      <c r="R2367" s="1686"/>
      <c r="S2367" s="1532"/>
      <c r="T2367" s="1532"/>
      <c r="U2367" s="1532"/>
      <c r="V2367" s="1532"/>
      <c r="W2367" s="1532"/>
      <c r="X2367" s="1532"/>
      <c r="Y2367" s="1532"/>
      <c r="Z2367" s="1532"/>
      <c r="AA2367" s="1532"/>
      <c r="AB2367" s="1532"/>
    </row>
    <row r="2368">
      <c r="A2368" s="1714" t="s">
        <v>446</v>
      </c>
      <c r="B2368" s="692"/>
      <c r="C2368" s="692"/>
      <c r="D2368" s="692"/>
      <c r="E2368" s="692">
        <v>0.0</v>
      </c>
      <c r="F2368" s="692">
        <v>3.0</v>
      </c>
      <c r="G2368" s="692">
        <v>0.0</v>
      </c>
      <c r="H2368" s="693">
        <f t="shared" ref="H2368:H2370" si="1645">sum(B2368:G2368)</f>
        <v>3</v>
      </c>
      <c r="I2368" s="701"/>
      <c r="J2368" s="1812"/>
      <c r="K2368" s="701" t="s">
        <v>446</v>
      </c>
      <c r="L2368" s="701">
        <f t="shared" si="1643"/>
        <v>8</v>
      </c>
      <c r="M2368" s="701">
        <f>(L2368-H2368)-R2368</f>
        <v>5</v>
      </c>
      <c r="N2368" s="692">
        <v>0.0</v>
      </c>
      <c r="O2368" s="701">
        <f t="shared" ref="O2368:O2369" si="1646">SUM(M2368,N2368)</f>
        <v>5</v>
      </c>
      <c r="P2368" s="701"/>
      <c r="Q2368" s="1595"/>
      <c r="R2368" s="1686"/>
      <c r="S2368" s="1532"/>
      <c r="T2368" s="1532"/>
      <c r="U2368" s="1532"/>
      <c r="V2368" s="1532"/>
      <c r="W2368" s="1532"/>
      <c r="X2368" s="1532"/>
      <c r="Y2368" s="1532"/>
      <c r="Z2368" s="1532"/>
      <c r="AA2368" s="1532"/>
      <c r="AB2368" s="1532"/>
    </row>
    <row r="2369">
      <c r="A2369" s="1714" t="s">
        <v>751</v>
      </c>
      <c r="B2369" s="692"/>
      <c r="C2369" s="692"/>
      <c r="D2369" s="692"/>
      <c r="E2369" s="692">
        <v>0.0</v>
      </c>
      <c r="F2369" s="692">
        <v>0.0</v>
      </c>
      <c r="G2369" s="692">
        <v>0.0</v>
      </c>
      <c r="H2369" s="693">
        <f t="shared" si="1645"/>
        <v>0</v>
      </c>
      <c r="I2369" s="701"/>
      <c r="J2369" s="1812"/>
      <c r="K2369" s="701" t="s">
        <v>751</v>
      </c>
      <c r="L2369" s="701">
        <f t="shared" si="1643"/>
        <v>13</v>
      </c>
      <c r="M2369" s="701">
        <f t="shared" ref="M2369:M2370" si="1647">(L2369-H2369)</f>
        <v>13</v>
      </c>
      <c r="N2369" s="692">
        <v>0.0</v>
      </c>
      <c r="O2369" s="701">
        <f t="shared" si="1646"/>
        <v>13</v>
      </c>
      <c r="P2369" s="701"/>
      <c r="Q2369" s="1686"/>
      <c r="R2369" s="1686"/>
      <c r="S2369" s="1532"/>
      <c r="T2369" s="1532"/>
      <c r="U2369" s="1532"/>
      <c r="V2369" s="1532"/>
      <c r="W2369" s="1532"/>
      <c r="X2369" s="1532"/>
      <c r="Y2369" s="1532"/>
      <c r="Z2369" s="1532"/>
      <c r="AA2369" s="1532"/>
      <c r="AB2369" s="1532"/>
    </row>
    <row r="2370">
      <c r="A2370" s="1714" t="s">
        <v>80</v>
      </c>
      <c r="B2370" s="692"/>
      <c r="C2370" s="692"/>
      <c r="D2370" s="692"/>
      <c r="E2370" s="692">
        <v>0.0</v>
      </c>
      <c r="F2370" s="692">
        <v>0.0</v>
      </c>
      <c r="G2370" s="692">
        <v>0.0</v>
      </c>
      <c r="H2370" s="693">
        <f t="shared" si="1645"/>
        <v>0</v>
      </c>
      <c r="I2370" s="701"/>
      <c r="J2370" s="1812"/>
      <c r="K2370" s="701" t="s">
        <v>80</v>
      </c>
      <c r="L2370" s="701">
        <f t="shared" si="1643"/>
        <v>13</v>
      </c>
      <c r="M2370" s="701">
        <f t="shared" si="1647"/>
        <v>13</v>
      </c>
      <c r="N2370" s="692">
        <v>0.0</v>
      </c>
      <c r="O2370" s="701">
        <f>sum(M2370,N2370)</f>
        <v>13</v>
      </c>
      <c r="P2370" s="701"/>
      <c r="Q2370" s="1595"/>
      <c r="R2370" s="1686"/>
      <c r="S2370" s="1532"/>
      <c r="T2370" s="1532"/>
      <c r="U2370" s="1532"/>
      <c r="V2370" s="1532"/>
      <c r="W2370" s="1532"/>
      <c r="X2370" s="1532"/>
      <c r="Y2370" s="1532"/>
      <c r="Z2370" s="1532"/>
      <c r="AA2370" s="1532"/>
      <c r="AB2370" s="1532"/>
    </row>
    <row r="2371">
      <c r="A2371" s="1715" t="s">
        <v>108</v>
      </c>
      <c r="B2371" s="1765"/>
      <c r="C2371" s="1765"/>
      <c r="D2371" s="1765"/>
      <c r="E2371" s="1765">
        <v>8.0</v>
      </c>
      <c r="F2371" s="1765">
        <v>9.0</v>
      </c>
      <c r="G2371" s="1765">
        <v>0.0</v>
      </c>
      <c r="H2371" s="1761">
        <f t="shared" ref="H2371:H2373" si="1648">SUM(B2371:G2371)</f>
        <v>17</v>
      </c>
      <c r="I2371" s="1762">
        <f>SUM(H2371:H2375)</f>
        <v>28</v>
      </c>
      <c r="J2371" s="1812"/>
      <c r="K2371" s="1762" t="s">
        <v>108</v>
      </c>
      <c r="L2371" s="1762">
        <f t="shared" si="1643"/>
        <v>43</v>
      </c>
      <c r="M2371" s="1762">
        <f>(L2371-H2371)-R2371</f>
        <v>26</v>
      </c>
      <c r="N2371" s="1765">
        <v>40.0</v>
      </c>
      <c r="O2371" s="1762">
        <f t="shared" ref="O2371:O2372" si="1649">SUM(M2371,N2371)</f>
        <v>66</v>
      </c>
      <c r="P2371" s="1764"/>
      <c r="Q2371" s="1574" t="s">
        <v>604</v>
      </c>
      <c r="R2371" s="1762"/>
      <c r="S2371" s="1532"/>
      <c r="T2371" s="1532"/>
      <c r="U2371" s="1532"/>
      <c r="V2371" s="1532"/>
      <c r="W2371" s="1532"/>
      <c r="X2371" s="1532"/>
      <c r="Y2371" s="1532"/>
      <c r="Z2371" s="1532"/>
      <c r="AA2371" s="1532"/>
      <c r="AB2371" s="1532"/>
    </row>
    <row r="2372">
      <c r="A2372" s="1714" t="s">
        <v>77</v>
      </c>
      <c r="B2372" s="692"/>
      <c r="C2372" s="692"/>
      <c r="D2372" s="692"/>
      <c r="E2372" s="692">
        <v>0.0</v>
      </c>
      <c r="F2372" s="692">
        <v>0.0</v>
      </c>
      <c r="G2372" s="692">
        <v>0.0</v>
      </c>
      <c r="H2372" s="693">
        <f t="shared" si="1648"/>
        <v>0</v>
      </c>
      <c r="I2372" s="596">
        <f>(I2371/60)</f>
        <v>0.4666666667</v>
      </c>
      <c r="J2372" s="1812"/>
      <c r="K2372" s="701" t="s">
        <v>77</v>
      </c>
      <c r="L2372" s="701">
        <f t="shared" si="1643"/>
        <v>11</v>
      </c>
      <c r="M2372" s="701">
        <f>(L2372-H2372-H2373)-R2372</f>
        <v>2</v>
      </c>
      <c r="N2372" s="692" t="s">
        <v>79</v>
      </c>
      <c r="O2372" s="701">
        <f t="shared" si="1649"/>
        <v>2</v>
      </c>
      <c r="P2372" s="701"/>
      <c r="Q2372" s="1595"/>
      <c r="R2372" s="1686"/>
      <c r="S2372" s="1532"/>
      <c r="T2372" s="1532"/>
      <c r="U2372" s="1532"/>
      <c r="V2372" s="1532"/>
      <c r="W2372" s="1532"/>
      <c r="X2372" s="1532"/>
      <c r="Y2372" s="1532"/>
      <c r="Z2372" s="1532"/>
      <c r="AA2372" s="1532"/>
      <c r="AB2372" s="1532"/>
    </row>
    <row r="2373">
      <c r="A2373" s="1714" t="s">
        <v>78</v>
      </c>
      <c r="B2373" s="692"/>
      <c r="C2373" s="692"/>
      <c r="D2373" s="692"/>
      <c r="E2373" s="692">
        <v>5.0</v>
      </c>
      <c r="F2373" s="692">
        <v>4.0</v>
      </c>
      <c r="G2373" s="692">
        <v>0.0</v>
      </c>
      <c r="H2373" s="693">
        <f t="shared" si="1648"/>
        <v>9</v>
      </c>
      <c r="I2373" s="701"/>
      <c r="J2373" s="1812"/>
      <c r="K2373" s="701" t="s">
        <v>78</v>
      </c>
      <c r="L2373" s="701" t="str">
        <f t="shared" si="1643"/>
        <v>-</v>
      </c>
      <c r="M2373" s="701" t="s">
        <v>79</v>
      </c>
      <c r="N2373" s="692" t="s">
        <v>79</v>
      </c>
      <c r="O2373" s="701" t="s">
        <v>79</v>
      </c>
      <c r="P2373" s="701"/>
      <c r="Q2373" s="1686"/>
      <c r="R2373" s="1686"/>
      <c r="S2373" s="1532"/>
      <c r="T2373" s="1532"/>
      <c r="U2373" s="1532"/>
      <c r="V2373" s="1532"/>
      <c r="W2373" s="1532"/>
      <c r="X2373" s="1532"/>
      <c r="Y2373" s="1532"/>
      <c r="Z2373" s="1532"/>
      <c r="AA2373" s="1532"/>
      <c r="AB2373" s="1532"/>
    </row>
    <row r="2374">
      <c r="A2374" s="1714" t="s">
        <v>446</v>
      </c>
      <c r="B2374" s="692"/>
      <c r="C2374" s="692"/>
      <c r="D2374" s="692"/>
      <c r="E2374" s="692">
        <v>0.0</v>
      </c>
      <c r="F2374" s="692">
        <v>0.0</v>
      </c>
      <c r="G2374" s="692">
        <v>0.0</v>
      </c>
      <c r="H2374" s="693">
        <f t="shared" ref="H2374:H2376" si="1650">sum(B2374:G2374)</f>
        <v>0</v>
      </c>
      <c r="I2374" s="701"/>
      <c r="J2374" s="1812"/>
      <c r="K2374" s="701" t="s">
        <v>446</v>
      </c>
      <c r="L2374" s="701">
        <f t="shared" si="1643"/>
        <v>4</v>
      </c>
      <c r="M2374" s="701">
        <f>(L2374-H2374)-R2374</f>
        <v>4</v>
      </c>
      <c r="N2374" s="692">
        <v>0.0</v>
      </c>
      <c r="O2374" s="701">
        <f t="shared" ref="O2374:O2375" si="1651">SUM(M2374,N2374)</f>
        <v>4</v>
      </c>
      <c r="P2374" s="701"/>
      <c r="Q2374" s="1595" t="s">
        <v>878</v>
      </c>
      <c r="R2374" s="1686"/>
      <c r="S2374" s="1532"/>
      <c r="T2374" s="1532"/>
      <c r="U2374" s="1532"/>
      <c r="V2374" s="1532"/>
      <c r="W2374" s="1532"/>
      <c r="X2374" s="1532"/>
      <c r="Y2374" s="1532"/>
      <c r="Z2374" s="1532"/>
      <c r="AA2374" s="1532"/>
      <c r="AB2374" s="1532"/>
    </row>
    <row r="2375">
      <c r="A2375" s="1714" t="s">
        <v>751</v>
      </c>
      <c r="B2375" s="692"/>
      <c r="C2375" s="692"/>
      <c r="D2375" s="692"/>
      <c r="E2375" s="692">
        <v>2.0</v>
      </c>
      <c r="F2375" s="692">
        <v>0.0</v>
      </c>
      <c r="G2375" s="692">
        <v>0.0</v>
      </c>
      <c r="H2375" s="693">
        <f t="shared" si="1650"/>
        <v>2</v>
      </c>
      <c r="I2375" s="701"/>
      <c r="J2375" s="1812"/>
      <c r="K2375" s="701" t="s">
        <v>751</v>
      </c>
      <c r="L2375" s="701">
        <f t="shared" si="1643"/>
        <v>10</v>
      </c>
      <c r="M2375" s="701">
        <f t="shared" ref="M2375:M2376" si="1652">(L2375-H2375)</f>
        <v>8</v>
      </c>
      <c r="N2375" s="692">
        <v>0.0</v>
      </c>
      <c r="O2375" s="701">
        <f t="shared" si="1651"/>
        <v>8</v>
      </c>
      <c r="P2375" s="701"/>
      <c r="Q2375" s="1686"/>
      <c r="R2375" s="1686"/>
      <c r="S2375" s="1532"/>
      <c r="T2375" s="1532"/>
      <c r="U2375" s="1532"/>
      <c r="V2375" s="1532"/>
      <c r="W2375" s="1532"/>
      <c r="X2375" s="1532"/>
      <c r="Y2375" s="1532"/>
      <c r="Z2375" s="1532"/>
      <c r="AA2375" s="1532"/>
      <c r="AB2375" s="1532"/>
    </row>
    <row r="2376">
      <c r="A2376" s="1714" t="s">
        <v>80</v>
      </c>
      <c r="B2376" s="692"/>
      <c r="C2376" s="692"/>
      <c r="D2376" s="692"/>
      <c r="E2376" s="692">
        <v>0.0</v>
      </c>
      <c r="F2376" s="692">
        <v>0.0</v>
      </c>
      <c r="G2376" s="692">
        <v>0.0</v>
      </c>
      <c r="H2376" s="693">
        <f t="shared" si="1650"/>
        <v>0</v>
      </c>
      <c r="I2376" s="701"/>
      <c r="J2376" s="1812"/>
      <c r="K2376" s="701" t="s">
        <v>80</v>
      </c>
      <c r="L2376" s="701">
        <f t="shared" si="1643"/>
        <v>21</v>
      </c>
      <c r="M2376" s="701">
        <f t="shared" si="1652"/>
        <v>21</v>
      </c>
      <c r="N2376" s="692">
        <v>0.0</v>
      </c>
      <c r="O2376" s="701">
        <f>sum(M2376,N2376)</f>
        <v>21</v>
      </c>
      <c r="P2376" s="701"/>
      <c r="Q2376" s="1686"/>
      <c r="R2376" s="1686"/>
      <c r="S2376" s="1532"/>
      <c r="T2376" s="1532"/>
      <c r="U2376" s="1532"/>
      <c r="V2376" s="1532"/>
      <c r="W2376" s="1532"/>
      <c r="X2376" s="1532"/>
      <c r="Y2376" s="1532"/>
      <c r="Z2376" s="1532"/>
      <c r="AA2376" s="1532"/>
      <c r="AB2376" s="1532"/>
    </row>
    <row r="2377">
      <c r="A2377" s="1921" t="s">
        <v>117</v>
      </c>
      <c r="B2377" s="1760"/>
      <c r="C2377" s="1760"/>
      <c r="D2377" s="1760"/>
      <c r="E2377" s="1760">
        <v>4.0</v>
      </c>
      <c r="F2377" s="1760">
        <v>5.0</v>
      </c>
      <c r="G2377" s="1760">
        <v>0.0</v>
      </c>
      <c r="H2377" s="1761">
        <f t="shared" ref="H2377:H2379" si="1653">SUM(B2377:G2377)</f>
        <v>9</v>
      </c>
      <c r="I2377" s="1762">
        <f>SUM(H2377:H2381)</f>
        <v>12</v>
      </c>
      <c r="J2377" s="1812"/>
      <c r="K2377" s="537" t="s">
        <v>117</v>
      </c>
      <c r="L2377" s="1762">
        <f t="shared" si="1643"/>
        <v>61</v>
      </c>
      <c r="M2377" s="1762">
        <f>(L2377-H2377)-R2377</f>
        <v>49</v>
      </c>
      <c r="N2377" s="1765">
        <v>0.0</v>
      </c>
      <c r="O2377" s="1762">
        <f t="shared" ref="O2377:O2378" si="1654">SUM(M2377,N2377)</f>
        <v>49</v>
      </c>
      <c r="P2377" s="1764"/>
      <c r="Q2377" s="1764"/>
      <c r="R2377" s="1765">
        <v>3.0</v>
      </c>
      <c r="S2377" s="1532"/>
      <c r="T2377" s="1532"/>
      <c r="U2377" s="1532"/>
      <c r="V2377" s="1532"/>
      <c r="W2377" s="1532"/>
      <c r="X2377" s="1532"/>
      <c r="Y2377" s="1532"/>
      <c r="Z2377" s="1532"/>
      <c r="AA2377" s="1532"/>
      <c r="AB2377" s="1532"/>
    </row>
    <row r="2378">
      <c r="A2378" s="1714" t="s">
        <v>77</v>
      </c>
      <c r="B2378" s="692"/>
      <c r="C2378" s="692"/>
      <c r="D2378" s="692"/>
      <c r="E2378" s="692">
        <v>0.0</v>
      </c>
      <c r="F2378" s="692">
        <v>0.0</v>
      </c>
      <c r="G2378" s="692">
        <v>0.0</v>
      </c>
      <c r="H2378" s="693">
        <f t="shared" si="1653"/>
        <v>0</v>
      </c>
      <c r="I2378" s="596">
        <f>(I2377/60)</f>
        <v>0.2</v>
      </c>
      <c r="J2378" s="1812"/>
      <c r="K2378" s="701" t="s">
        <v>77</v>
      </c>
      <c r="L2378" s="701">
        <f t="shared" si="1643"/>
        <v>16</v>
      </c>
      <c r="M2378" s="701">
        <f>(L2378-H2378-H2379)-R2378</f>
        <v>15</v>
      </c>
      <c r="N2378" s="692">
        <v>0.0</v>
      </c>
      <c r="O2378" s="701">
        <f t="shared" si="1654"/>
        <v>15</v>
      </c>
      <c r="P2378" s="1926"/>
      <c r="Q2378" s="1686"/>
      <c r="R2378" s="1875">
        <v>1.0</v>
      </c>
      <c r="S2378" s="1532"/>
      <c r="T2378" s="1532"/>
      <c r="U2378" s="1532"/>
      <c r="V2378" s="1532"/>
      <c r="W2378" s="1532"/>
      <c r="X2378" s="1532"/>
      <c r="Y2378" s="1532"/>
      <c r="Z2378" s="1532"/>
      <c r="AA2378" s="1532"/>
      <c r="AB2378" s="1532"/>
    </row>
    <row r="2379">
      <c r="A2379" s="1714" t="s">
        <v>78</v>
      </c>
      <c r="B2379" s="692"/>
      <c r="C2379" s="692"/>
      <c r="D2379" s="692"/>
      <c r="E2379" s="692">
        <v>0.0</v>
      </c>
      <c r="F2379" s="692">
        <v>0.0</v>
      </c>
      <c r="G2379" s="692">
        <v>0.0</v>
      </c>
      <c r="H2379" s="693">
        <f t="shared" si="1653"/>
        <v>0</v>
      </c>
      <c r="I2379" s="701"/>
      <c r="J2379" s="1812"/>
      <c r="K2379" s="701" t="s">
        <v>78</v>
      </c>
      <c r="L2379" s="701" t="str">
        <f t="shared" si="1643"/>
        <v>-</v>
      </c>
      <c r="M2379" s="701" t="s">
        <v>79</v>
      </c>
      <c r="N2379" s="692" t="s">
        <v>79</v>
      </c>
      <c r="O2379" s="701" t="s">
        <v>79</v>
      </c>
      <c r="P2379" s="701"/>
      <c r="Q2379" s="1686"/>
      <c r="R2379" s="1686"/>
      <c r="S2379" s="1532"/>
      <c r="T2379" s="1532"/>
      <c r="U2379" s="1532"/>
      <c r="V2379" s="1532"/>
      <c r="W2379" s="1532"/>
      <c r="X2379" s="1532"/>
      <c r="Y2379" s="1532"/>
      <c r="Z2379" s="1532"/>
      <c r="AA2379" s="1532"/>
      <c r="AB2379" s="1532"/>
    </row>
    <row r="2380">
      <c r="A2380" s="1714" t="s">
        <v>446</v>
      </c>
      <c r="B2380" s="692"/>
      <c r="C2380" s="692"/>
      <c r="D2380" s="692"/>
      <c r="E2380" s="692">
        <v>0.0</v>
      </c>
      <c r="F2380" s="692">
        <v>0.0</v>
      </c>
      <c r="G2380" s="692">
        <v>0.0</v>
      </c>
      <c r="H2380" s="693">
        <f t="shared" ref="H2380:H2382" si="1655">sum(B2380:G2380)</f>
        <v>0</v>
      </c>
      <c r="I2380" s="701"/>
      <c r="J2380" s="1812"/>
      <c r="K2380" s="701" t="s">
        <v>446</v>
      </c>
      <c r="L2380" s="701">
        <f t="shared" si="1643"/>
        <v>2</v>
      </c>
      <c r="M2380" s="701">
        <f>(L2380-H2380)-R2380</f>
        <v>2</v>
      </c>
      <c r="N2380" s="692">
        <v>10.0</v>
      </c>
      <c r="O2380" s="692">
        <v>10.0</v>
      </c>
      <c r="P2380" s="701"/>
      <c r="Q2380" s="1595"/>
      <c r="R2380" s="1686"/>
      <c r="S2380" s="1532"/>
      <c r="T2380" s="1532"/>
      <c r="U2380" s="1532"/>
      <c r="V2380" s="1532"/>
      <c r="W2380" s="1532"/>
      <c r="X2380" s="1532"/>
      <c r="Y2380" s="1532"/>
      <c r="Z2380" s="1532"/>
      <c r="AA2380" s="1532"/>
      <c r="AB2380" s="1532"/>
    </row>
    <row r="2381">
      <c r="A2381" s="1714" t="s">
        <v>751</v>
      </c>
      <c r="B2381" s="692"/>
      <c r="C2381" s="692"/>
      <c r="D2381" s="692"/>
      <c r="E2381" s="692">
        <v>3.0</v>
      </c>
      <c r="F2381" s="692">
        <v>0.0</v>
      </c>
      <c r="G2381" s="692">
        <v>0.0</v>
      </c>
      <c r="H2381" s="693">
        <f t="shared" si="1655"/>
        <v>3</v>
      </c>
      <c r="I2381" s="701"/>
      <c r="J2381" s="1812"/>
      <c r="K2381" s="701" t="s">
        <v>751</v>
      </c>
      <c r="L2381" s="701">
        <f t="shared" si="1643"/>
        <v>9</v>
      </c>
      <c r="M2381" s="701">
        <f t="shared" ref="M2381:M2382" si="1656">(L2381-H2381)</f>
        <v>6</v>
      </c>
      <c r="N2381" s="692">
        <v>0.0</v>
      </c>
      <c r="O2381" s="701">
        <f>SUM(M2381,N2381)</f>
        <v>6</v>
      </c>
      <c r="P2381" s="701"/>
      <c r="Q2381" s="1686"/>
      <c r="R2381" s="1686"/>
      <c r="S2381" s="1532"/>
      <c r="T2381" s="1532"/>
      <c r="U2381" s="1532"/>
      <c r="V2381" s="1532"/>
      <c r="W2381" s="1532"/>
      <c r="X2381" s="1532"/>
      <c r="Y2381" s="1532"/>
      <c r="Z2381" s="1532"/>
      <c r="AA2381" s="1532"/>
      <c r="AB2381" s="1532"/>
    </row>
    <row r="2382">
      <c r="A2382" s="1714" t="s">
        <v>80</v>
      </c>
      <c r="B2382" s="692"/>
      <c r="C2382" s="692"/>
      <c r="D2382" s="692"/>
      <c r="E2382" s="692">
        <v>0.0</v>
      </c>
      <c r="F2382" s="692">
        <v>0.0</v>
      </c>
      <c r="G2382" s="692">
        <v>0.0</v>
      </c>
      <c r="H2382" s="693">
        <f t="shared" si="1655"/>
        <v>0</v>
      </c>
      <c r="I2382" s="701"/>
      <c r="J2382" s="1812"/>
      <c r="K2382" s="701" t="s">
        <v>80</v>
      </c>
      <c r="L2382" s="701">
        <f t="shared" si="1643"/>
        <v>28</v>
      </c>
      <c r="M2382" s="701">
        <f t="shared" si="1656"/>
        <v>28</v>
      </c>
      <c r="N2382" s="692">
        <v>0.0</v>
      </c>
      <c r="O2382" s="701">
        <f>sum(M2382,N2382)</f>
        <v>28</v>
      </c>
      <c r="P2382" s="701"/>
      <c r="Q2382" s="1686"/>
      <c r="R2382" s="1686"/>
      <c r="S2382" s="1532"/>
      <c r="T2382" s="1532"/>
      <c r="U2382" s="1532"/>
      <c r="V2382" s="1532"/>
      <c r="W2382" s="1532"/>
      <c r="X2382" s="1532"/>
      <c r="Y2382" s="1532"/>
      <c r="Z2382" s="1532"/>
      <c r="AA2382" s="1532"/>
      <c r="AB2382" s="1532"/>
    </row>
    <row r="2383">
      <c r="A2383" s="1771" t="s">
        <v>622</v>
      </c>
      <c r="B2383" s="1765"/>
      <c r="C2383" s="1765"/>
      <c r="D2383" s="1765"/>
      <c r="E2383" s="1765">
        <v>2.0</v>
      </c>
      <c r="F2383" s="1765">
        <v>2.0</v>
      </c>
      <c r="G2383" s="1765">
        <v>4.0</v>
      </c>
      <c r="H2383" s="1761">
        <f t="shared" ref="H2383:H2385" si="1657">SUM(B2383:G2383)</f>
        <v>8</v>
      </c>
      <c r="I2383" s="1762">
        <f>SUM(H2383:H2387)</f>
        <v>8</v>
      </c>
      <c r="J2383" s="1812"/>
      <c r="K2383" s="1762" t="s">
        <v>622</v>
      </c>
      <c r="L2383" s="1762">
        <f t="shared" si="1643"/>
        <v>41</v>
      </c>
      <c r="M2383" s="1762">
        <f>(L2383-H2383)-R2383</f>
        <v>33</v>
      </c>
      <c r="N2383" s="1765">
        <v>20.0</v>
      </c>
      <c r="O2383" s="1762">
        <f t="shared" ref="O2383:O2384" si="1658">SUM(M2383,N2383)</f>
        <v>53</v>
      </c>
      <c r="P2383" s="1764"/>
      <c r="Q2383" s="1574"/>
      <c r="R2383" s="1762"/>
      <c r="S2383" s="1532"/>
      <c r="T2383" s="1532"/>
      <c r="U2383" s="1532"/>
      <c r="V2383" s="1532"/>
      <c r="W2383" s="1532"/>
      <c r="X2383" s="1532"/>
      <c r="Y2383" s="1532"/>
      <c r="Z2383" s="1532"/>
      <c r="AA2383" s="1532"/>
      <c r="AB2383" s="1532"/>
    </row>
    <row r="2384">
      <c r="A2384" s="1714" t="s">
        <v>77</v>
      </c>
      <c r="B2384" s="692"/>
      <c r="C2384" s="692"/>
      <c r="D2384" s="692"/>
      <c r="E2384" s="692">
        <v>0.0</v>
      </c>
      <c r="F2384" s="692">
        <v>0.0</v>
      </c>
      <c r="G2384" s="692">
        <v>0.0</v>
      </c>
      <c r="H2384" s="693">
        <f t="shared" si="1657"/>
        <v>0</v>
      </c>
      <c r="I2384" s="596">
        <f>(I2383/60)</f>
        <v>0.1333333333</v>
      </c>
      <c r="J2384" s="1812"/>
      <c r="K2384" s="701" t="s">
        <v>77</v>
      </c>
      <c r="L2384" s="701">
        <f t="shared" si="1643"/>
        <v>10</v>
      </c>
      <c r="M2384" s="701">
        <f>(L2384-H2384-H2385)-R2384</f>
        <v>10</v>
      </c>
      <c r="N2384" s="692" t="s">
        <v>79</v>
      </c>
      <c r="O2384" s="701">
        <f t="shared" si="1658"/>
        <v>10</v>
      </c>
      <c r="P2384" s="701"/>
      <c r="Q2384" s="1595"/>
      <c r="R2384" s="1595"/>
      <c r="S2384" s="1532"/>
      <c r="T2384" s="1532"/>
      <c r="U2384" s="1532"/>
      <c r="V2384" s="1532"/>
      <c r="W2384" s="1532"/>
      <c r="X2384" s="1532"/>
      <c r="Y2384" s="1532"/>
      <c r="Z2384" s="1532"/>
      <c r="AA2384" s="1532"/>
      <c r="AB2384" s="1532"/>
    </row>
    <row r="2385">
      <c r="A2385" s="1714" t="s">
        <v>78</v>
      </c>
      <c r="B2385" s="692"/>
      <c r="C2385" s="692"/>
      <c r="D2385" s="692"/>
      <c r="E2385" s="692">
        <v>0.0</v>
      </c>
      <c r="F2385" s="692">
        <v>0.0</v>
      </c>
      <c r="G2385" s="692">
        <v>0.0</v>
      </c>
      <c r="H2385" s="693">
        <f t="shared" si="1657"/>
        <v>0</v>
      </c>
      <c r="I2385" s="701"/>
      <c r="J2385" s="1812"/>
      <c r="K2385" s="701" t="s">
        <v>78</v>
      </c>
      <c r="L2385" s="701" t="str">
        <f t="shared" si="1643"/>
        <v>-</v>
      </c>
      <c r="M2385" s="701" t="s">
        <v>79</v>
      </c>
      <c r="N2385" s="692" t="s">
        <v>79</v>
      </c>
      <c r="O2385" s="701" t="s">
        <v>79</v>
      </c>
      <c r="P2385" s="701"/>
      <c r="Q2385" s="1686"/>
      <c r="R2385" s="1686"/>
      <c r="S2385" s="1532"/>
      <c r="T2385" s="1532"/>
      <c r="U2385" s="1532"/>
      <c r="V2385" s="1532"/>
      <c r="W2385" s="1532"/>
      <c r="X2385" s="1532"/>
      <c r="Y2385" s="1532"/>
      <c r="Z2385" s="1532"/>
      <c r="AA2385" s="1532"/>
      <c r="AB2385" s="1532"/>
    </row>
    <row r="2386">
      <c r="A2386" s="1714" t="s">
        <v>446</v>
      </c>
      <c r="B2386" s="692"/>
      <c r="C2386" s="692"/>
      <c r="D2386" s="692"/>
      <c r="E2386" s="692">
        <v>0.0</v>
      </c>
      <c r="F2386" s="692">
        <v>0.0</v>
      </c>
      <c r="G2386" s="692">
        <v>0.0</v>
      </c>
      <c r="H2386" s="693">
        <f t="shared" ref="H2386:H2388" si="1659">sum(B2386:G2386)</f>
        <v>0</v>
      </c>
      <c r="I2386" s="701"/>
      <c r="J2386" s="1812"/>
      <c r="K2386" s="701" t="s">
        <v>446</v>
      </c>
      <c r="L2386" s="701">
        <f t="shared" si="1643"/>
        <v>4</v>
      </c>
      <c r="M2386" s="701">
        <f>(L2386-H2386)-R2386</f>
        <v>4</v>
      </c>
      <c r="N2386" s="692">
        <v>0.0</v>
      </c>
      <c r="O2386" s="701">
        <f t="shared" ref="O2386:O2387" si="1660">SUM(M2386,N2386)</f>
        <v>4</v>
      </c>
      <c r="P2386" s="701"/>
      <c r="Q2386" s="1686"/>
      <c r="R2386" s="1595"/>
      <c r="S2386" s="1532"/>
      <c r="T2386" s="1532"/>
      <c r="U2386" s="1532"/>
      <c r="V2386" s="1532"/>
      <c r="W2386" s="1532"/>
      <c r="X2386" s="1532"/>
      <c r="Y2386" s="1532"/>
      <c r="Z2386" s="1532"/>
      <c r="AA2386" s="1532"/>
      <c r="AB2386" s="1532"/>
    </row>
    <row r="2387">
      <c r="A2387" s="1714" t="s">
        <v>751</v>
      </c>
      <c r="B2387" s="692"/>
      <c r="C2387" s="692"/>
      <c r="D2387" s="692"/>
      <c r="E2387" s="692">
        <v>0.0</v>
      </c>
      <c r="F2387" s="692">
        <v>0.0</v>
      </c>
      <c r="G2387" s="692">
        <v>0.0</v>
      </c>
      <c r="H2387" s="693">
        <f t="shared" si="1659"/>
        <v>0</v>
      </c>
      <c r="I2387" s="701"/>
      <c r="J2387" s="1812"/>
      <c r="K2387" s="701" t="s">
        <v>751</v>
      </c>
      <c r="L2387" s="701">
        <f t="shared" si="1643"/>
        <v>7</v>
      </c>
      <c r="M2387" s="701">
        <f t="shared" ref="M2387:M2388" si="1661">(L2387-H2387)</f>
        <v>7</v>
      </c>
      <c r="N2387" s="692">
        <v>0.0</v>
      </c>
      <c r="O2387" s="701">
        <f t="shared" si="1660"/>
        <v>7</v>
      </c>
      <c r="P2387" s="701"/>
      <c r="Q2387" s="1686"/>
      <c r="R2387" s="1686"/>
      <c r="S2387" s="1532"/>
      <c r="T2387" s="1532"/>
      <c r="U2387" s="1532"/>
      <c r="V2387" s="1532"/>
      <c r="W2387" s="1532"/>
      <c r="X2387" s="1532"/>
      <c r="Y2387" s="1532"/>
      <c r="Z2387" s="1532"/>
      <c r="AA2387" s="1532"/>
      <c r="AB2387" s="1532"/>
    </row>
    <row r="2388">
      <c r="A2388" s="1714" t="s">
        <v>80</v>
      </c>
      <c r="B2388" s="692"/>
      <c r="C2388" s="692"/>
      <c r="D2388" s="692"/>
      <c r="E2388" s="692">
        <v>0.0</v>
      </c>
      <c r="F2388" s="692">
        <v>0.0</v>
      </c>
      <c r="G2388" s="692">
        <v>0.0</v>
      </c>
      <c r="H2388" s="693">
        <f t="shared" si="1659"/>
        <v>0</v>
      </c>
      <c r="I2388" s="701"/>
      <c r="J2388" s="1812"/>
      <c r="K2388" s="701" t="s">
        <v>80</v>
      </c>
      <c r="L2388" s="701">
        <f t="shared" si="1643"/>
        <v>29</v>
      </c>
      <c r="M2388" s="701">
        <f t="shared" si="1661"/>
        <v>29</v>
      </c>
      <c r="N2388" s="692">
        <v>0.0</v>
      </c>
      <c r="O2388" s="701">
        <f>sum(M2388,N2388)</f>
        <v>29</v>
      </c>
      <c r="P2388" s="701"/>
      <c r="Q2388" s="1686"/>
      <c r="R2388" s="1686"/>
      <c r="S2388" s="1532"/>
      <c r="T2388" s="1532"/>
      <c r="U2388" s="1532"/>
      <c r="V2388" s="1532"/>
      <c r="W2388" s="1532"/>
      <c r="X2388" s="1532"/>
      <c r="Y2388" s="1532"/>
      <c r="Z2388" s="1532"/>
      <c r="AA2388" s="1532"/>
      <c r="AB2388" s="1532"/>
    </row>
    <row r="2389">
      <c r="A2389" s="1921" t="s">
        <v>659</v>
      </c>
      <c r="B2389" s="1760"/>
      <c r="C2389" s="1760"/>
      <c r="D2389" s="1760"/>
      <c r="E2389" s="1760">
        <v>0.0</v>
      </c>
      <c r="F2389" s="1760">
        <v>6.0</v>
      </c>
      <c r="G2389" s="1760">
        <v>5.0</v>
      </c>
      <c r="H2389" s="1761">
        <f t="shared" ref="H2389:H2391" si="1662">SUM(B2389:G2389)</f>
        <v>11</v>
      </c>
      <c r="I2389" s="1762">
        <f>SUM(H2389:H2393)</f>
        <v>20</v>
      </c>
      <c r="J2389" s="1812"/>
      <c r="K2389" s="537" t="s">
        <v>659</v>
      </c>
      <c r="L2389" s="1762">
        <f t="shared" si="1643"/>
        <v>60</v>
      </c>
      <c r="M2389" s="1762">
        <f>(L2389-H2389)-R2389</f>
        <v>49</v>
      </c>
      <c r="N2389" s="1765">
        <v>0.0</v>
      </c>
      <c r="O2389" s="1762">
        <f t="shared" ref="O2389:O2390" si="1663">SUM(M2389,N2389)</f>
        <v>49</v>
      </c>
      <c r="P2389" s="1764"/>
      <c r="Q2389" s="1574"/>
      <c r="R2389" s="1762"/>
      <c r="S2389" s="1532"/>
      <c r="T2389" s="1532"/>
      <c r="U2389" s="1532"/>
      <c r="V2389" s="1532"/>
      <c r="W2389" s="1532"/>
      <c r="X2389" s="1532"/>
      <c r="Y2389" s="1532"/>
      <c r="Z2389" s="1532"/>
      <c r="AA2389" s="1532"/>
      <c r="AB2389" s="1532"/>
    </row>
    <row r="2390">
      <c r="A2390" s="1714" t="s">
        <v>77</v>
      </c>
      <c r="B2390" s="692"/>
      <c r="C2390" s="692"/>
      <c r="D2390" s="692"/>
      <c r="E2390" s="692">
        <v>0.0</v>
      </c>
      <c r="F2390" s="692">
        <v>0.0</v>
      </c>
      <c r="G2390" s="692">
        <v>0.0</v>
      </c>
      <c r="H2390" s="693">
        <f t="shared" si="1662"/>
        <v>0</v>
      </c>
      <c r="I2390" s="596">
        <f>(I2389/60)</f>
        <v>0.3333333333</v>
      </c>
      <c r="J2390" s="1812"/>
      <c r="K2390" s="701" t="s">
        <v>77</v>
      </c>
      <c r="L2390" s="701">
        <f t="shared" si="1643"/>
        <v>11</v>
      </c>
      <c r="M2390" s="701">
        <f>(L2390-H2390-H2391)-R2390</f>
        <v>11</v>
      </c>
      <c r="N2390" s="692">
        <v>0.0</v>
      </c>
      <c r="O2390" s="701">
        <f t="shared" si="1663"/>
        <v>11</v>
      </c>
      <c r="P2390" s="701"/>
      <c r="Q2390" s="1686"/>
      <c r="R2390" s="1595"/>
      <c r="S2390" s="1532"/>
      <c r="T2390" s="1532"/>
      <c r="U2390" s="1532"/>
      <c r="V2390" s="1532"/>
      <c r="W2390" s="1532"/>
      <c r="X2390" s="1532"/>
      <c r="Y2390" s="1532"/>
      <c r="Z2390" s="1532"/>
      <c r="AA2390" s="1532"/>
      <c r="AB2390" s="1532"/>
    </row>
    <row r="2391">
      <c r="A2391" s="1714" t="s">
        <v>78</v>
      </c>
      <c r="B2391" s="692"/>
      <c r="C2391" s="692"/>
      <c r="D2391" s="692"/>
      <c r="E2391" s="692">
        <v>0.0</v>
      </c>
      <c r="F2391" s="692">
        <v>0.0</v>
      </c>
      <c r="G2391" s="692">
        <v>0.0</v>
      </c>
      <c r="H2391" s="693">
        <f t="shared" si="1662"/>
        <v>0</v>
      </c>
      <c r="I2391" s="701"/>
      <c r="J2391" s="1812"/>
      <c r="K2391" s="701" t="s">
        <v>78</v>
      </c>
      <c r="L2391" s="701" t="str">
        <f t="shared" si="1643"/>
        <v>-</v>
      </c>
      <c r="M2391" s="701" t="s">
        <v>79</v>
      </c>
      <c r="N2391" s="692" t="s">
        <v>79</v>
      </c>
      <c r="O2391" s="701" t="s">
        <v>79</v>
      </c>
      <c r="P2391" s="701"/>
      <c r="Q2391" s="1686"/>
      <c r="R2391" s="1686"/>
      <c r="S2391" s="1532"/>
      <c r="T2391" s="1532"/>
      <c r="U2391" s="1532"/>
      <c r="V2391" s="1532"/>
      <c r="W2391" s="1532"/>
      <c r="X2391" s="1532"/>
      <c r="Y2391" s="1532"/>
      <c r="Z2391" s="1532"/>
      <c r="AA2391" s="1532"/>
      <c r="AB2391" s="1532"/>
    </row>
    <row r="2392">
      <c r="A2392" s="1714" t="s">
        <v>446</v>
      </c>
      <c r="B2392" s="692"/>
      <c r="C2392" s="692"/>
      <c r="D2392" s="692"/>
      <c r="E2392" s="692">
        <v>0.0</v>
      </c>
      <c r="F2392" s="692">
        <v>3.0</v>
      </c>
      <c r="G2392" s="692">
        <v>2.0</v>
      </c>
      <c r="H2392" s="693">
        <f t="shared" ref="H2392:H2394" si="1664">sum(B2392:G2392)</f>
        <v>5</v>
      </c>
      <c r="I2392" s="701"/>
      <c r="J2392" s="1812"/>
      <c r="K2392" s="701" t="s">
        <v>446</v>
      </c>
      <c r="L2392" s="701">
        <f t="shared" si="1643"/>
        <v>11</v>
      </c>
      <c r="M2392" s="701">
        <f>(L2392-H2392)-R2392</f>
        <v>6</v>
      </c>
      <c r="N2392" s="692">
        <v>0.0</v>
      </c>
      <c r="O2392" s="701">
        <f t="shared" ref="O2392:O2393" si="1665">SUM(M2392,N2392)</f>
        <v>6</v>
      </c>
      <c r="P2392" s="701"/>
      <c r="Q2392" s="1595"/>
      <c r="R2392" s="1595"/>
      <c r="S2392" s="1532"/>
      <c r="T2392" s="1532"/>
      <c r="U2392" s="1532"/>
      <c r="V2392" s="1532"/>
      <c r="W2392" s="1532"/>
      <c r="X2392" s="1532"/>
      <c r="Y2392" s="1532"/>
      <c r="Z2392" s="1532"/>
      <c r="AA2392" s="1532"/>
      <c r="AB2392" s="1532"/>
    </row>
    <row r="2393">
      <c r="A2393" s="1714" t="s">
        <v>751</v>
      </c>
      <c r="B2393" s="692"/>
      <c r="C2393" s="692"/>
      <c r="D2393" s="692"/>
      <c r="E2393" s="692">
        <v>0.0</v>
      </c>
      <c r="F2393" s="692">
        <v>3.0</v>
      </c>
      <c r="G2393" s="692">
        <v>1.0</v>
      </c>
      <c r="H2393" s="693">
        <f t="shared" si="1664"/>
        <v>4</v>
      </c>
      <c r="I2393" s="701"/>
      <c r="J2393" s="1812"/>
      <c r="K2393" s="701" t="s">
        <v>751</v>
      </c>
      <c r="L2393" s="701">
        <f t="shared" si="1643"/>
        <v>6</v>
      </c>
      <c r="M2393" s="701">
        <f t="shared" ref="M2393:M2394" si="1666">(L2393-H2393)</f>
        <v>2</v>
      </c>
      <c r="N2393" s="692">
        <v>0.0</v>
      </c>
      <c r="O2393" s="701">
        <f t="shared" si="1665"/>
        <v>2</v>
      </c>
      <c r="P2393" s="701"/>
      <c r="Q2393" s="1686"/>
      <c r="R2393" s="1686"/>
      <c r="S2393" s="1532"/>
      <c r="T2393" s="1532"/>
      <c r="U2393" s="1532"/>
      <c r="V2393" s="1532"/>
      <c r="W2393" s="1532"/>
      <c r="X2393" s="1532"/>
      <c r="Y2393" s="1532"/>
      <c r="Z2393" s="1532"/>
      <c r="AA2393" s="1532"/>
      <c r="AB2393" s="1532"/>
    </row>
    <row r="2394">
      <c r="A2394" s="1714" t="s">
        <v>80</v>
      </c>
      <c r="B2394" s="692"/>
      <c r="C2394" s="692"/>
      <c r="D2394" s="692"/>
      <c r="E2394" s="692">
        <v>0.0</v>
      </c>
      <c r="F2394" s="692">
        <v>0.0</v>
      </c>
      <c r="G2394" s="692">
        <v>0.0</v>
      </c>
      <c r="H2394" s="693">
        <f t="shared" si="1664"/>
        <v>0</v>
      </c>
      <c r="I2394" s="701"/>
      <c r="J2394" s="1812"/>
      <c r="K2394" s="701" t="s">
        <v>80</v>
      </c>
      <c r="L2394" s="701">
        <f t="shared" si="1643"/>
        <v>20</v>
      </c>
      <c r="M2394" s="701">
        <f t="shared" si="1666"/>
        <v>20</v>
      </c>
      <c r="N2394" s="692">
        <v>0.0</v>
      </c>
      <c r="O2394" s="701">
        <f>sum(M2394,N2394)</f>
        <v>20</v>
      </c>
      <c r="P2394" s="701"/>
      <c r="Q2394" s="1595"/>
      <c r="R2394" s="1686"/>
      <c r="S2394" s="1532"/>
      <c r="T2394" s="1532"/>
      <c r="U2394" s="1532"/>
      <c r="V2394" s="1532"/>
      <c r="W2394" s="1532"/>
      <c r="X2394" s="1532"/>
      <c r="Y2394" s="1532"/>
      <c r="Z2394" s="1532"/>
      <c r="AA2394" s="1532"/>
      <c r="AB2394" s="1532"/>
    </row>
    <row r="2395">
      <c r="A2395" s="1921" t="s">
        <v>879</v>
      </c>
      <c r="B2395" s="1760"/>
      <c r="C2395" s="1760"/>
      <c r="D2395" s="1760"/>
      <c r="E2395" s="1760">
        <v>4.0</v>
      </c>
      <c r="F2395" s="1760">
        <v>2.0</v>
      </c>
      <c r="G2395" s="1760">
        <v>1.0</v>
      </c>
      <c r="H2395" s="1761">
        <f t="shared" ref="H2395:H2397" si="1667">SUM(B2395:G2395)</f>
        <v>7</v>
      </c>
      <c r="I2395" s="1762">
        <f>SUM(H2395:H2399)</f>
        <v>9</v>
      </c>
      <c r="J2395" s="1812"/>
      <c r="K2395" s="1927" t="s">
        <v>879</v>
      </c>
      <c r="L2395" s="1762">
        <f t="shared" si="1643"/>
        <v>40</v>
      </c>
      <c r="M2395" s="1762">
        <f>(L2395-H2395)-R2395</f>
        <v>33</v>
      </c>
      <c r="N2395" s="1765">
        <v>0.0</v>
      </c>
      <c r="O2395" s="1762">
        <f t="shared" ref="O2395:O2396" si="1668">SUM(M2395,N2395)</f>
        <v>33</v>
      </c>
      <c r="P2395" s="1762"/>
      <c r="Q2395" s="1574"/>
      <c r="R2395" s="1762"/>
      <c r="S2395" s="1532"/>
      <c r="T2395" s="1532"/>
      <c r="U2395" s="1532"/>
      <c r="V2395" s="1532"/>
      <c r="W2395" s="1532"/>
      <c r="X2395" s="1532"/>
      <c r="Y2395" s="1532"/>
      <c r="Z2395" s="1532"/>
      <c r="AA2395" s="1532"/>
      <c r="AB2395" s="1532"/>
    </row>
    <row r="2396">
      <c r="A2396" s="1714" t="s">
        <v>77</v>
      </c>
      <c r="B2396" s="692"/>
      <c r="C2396" s="692"/>
      <c r="D2396" s="692"/>
      <c r="E2396" s="692">
        <v>0.0</v>
      </c>
      <c r="F2396" s="692">
        <v>0.0</v>
      </c>
      <c r="G2396" s="692">
        <v>0.0</v>
      </c>
      <c r="H2396" s="693">
        <f t="shared" si="1667"/>
        <v>0</v>
      </c>
      <c r="I2396" s="596">
        <f>(I2395/60)</f>
        <v>0.15</v>
      </c>
      <c r="J2396" s="1812"/>
      <c r="K2396" s="701" t="s">
        <v>77</v>
      </c>
      <c r="L2396" s="701">
        <f t="shared" si="1643"/>
        <v>5</v>
      </c>
      <c r="M2396" s="701">
        <f>(L2396-H2396-H2397)-R2396</f>
        <v>3</v>
      </c>
      <c r="N2396" s="692">
        <v>0.0</v>
      </c>
      <c r="O2396" s="701">
        <f t="shared" si="1668"/>
        <v>3</v>
      </c>
      <c r="P2396" s="701"/>
      <c r="Q2396" s="1686"/>
      <c r="R2396" s="1686"/>
      <c r="S2396" s="1532"/>
      <c r="T2396" s="1532"/>
      <c r="U2396" s="1532"/>
      <c r="V2396" s="1532"/>
      <c r="W2396" s="1532"/>
      <c r="X2396" s="1532"/>
      <c r="Y2396" s="1532"/>
      <c r="Z2396" s="1532"/>
      <c r="AA2396" s="1532"/>
      <c r="AB2396" s="1532"/>
    </row>
    <row r="2397">
      <c r="A2397" s="1714" t="s">
        <v>78</v>
      </c>
      <c r="B2397" s="692"/>
      <c r="C2397" s="692"/>
      <c r="D2397" s="692"/>
      <c r="E2397" s="692">
        <v>2.0</v>
      </c>
      <c r="F2397" s="692">
        <v>0.0</v>
      </c>
      <c r="G2397" s="692">
        <v>0.0</v>
      </c>
      <c r="H2397" s="693">
        <f t="shared" si="1667"/>
        <v>2</v>
      </c>
      <c r="I2397" s="701"/>
      <c r="J2397" s="1812"/>
      <c r="K2397" s="701" t="s">
        <v>78</v>
      </c>
      <c r="L2397" s="701" t="str">
        <f t="shared" si="1643"/>
        <v>-</v>
      </c>
      <c r="M2397" s="701" t="s">
        <v>79</v>
      </c>
      <c r="N2397" s="692" t="s">
        <v>79</v>
      </c>
      <c r="O2397" s="701" t="s">
        <v>79</v>
      </c>
      <c r="P2397" s="701"/>
      <c r="Q2397" s="1686"/>
      <c r="R2397" s="1686"/>
      <c r="S2397" s="1532"/>
      <c r="T2397" s="1532"/>
      <c r="U2397" s="1532"/>
      <c r="V2397" s="1532"/>
      <c r="W2397" s="1532"/>
      <c r="X2397" s="1532"/>
      <c r="Y2397" s="1532"/>
      <c r="Z2397" s="1532"/>
      <c r="AA2397" s="1532"/>
      <c r="AB2397" s="1532"/>
    </row>
    <row r="2398">
      <c r="A2398" s="1714" t="s">
        <v>446</v>
      </c>
      <c r="B2398" s="692"/>
      <c r="C2398" s="692"/>
      <c r="D2398" s="692"/>
      <c r="E2398" s="692">
        <v>0.0</v>
      </c>
      <c r="F2398" s="692">
        <v>0.0</v>
      </c>
      <c r="G2398" s="692">
        <v>0.0</v>
      </c>
      <c r="H2398" s="693">
        <f t="shared" ref="H2398:H2400" si="1669">sum(B2398:G2398)</f>
        <v>0</v>
      </c>
      <c r="I2398" s="701"/>
      <c r="J2398" s="1812"/>
      <c r="K2398" s="701" t="s">
        <v>446</v>
      </c>
      <c r="L2398" s="701">
        <f t="shared" si="1643"/>
        <v>5</v>
      </c>
      <c r="M2398" s="701">
        <f>(L2398-H2398)-R2398</f>
        <v>5</v>
      </c>
      <c r="N2398" s="692">
        <v>0.0</v>
      </c>
      <c r="O2398" s="701">
        <f t="shared" ref="O2398:O2399" si="1670">SUM(M2398,N2398)</f>
        <v>5</v>
      </c>
      <c r="P2398" s="701"/>
      <c r="Q2398" s="1686"/>
      <c r="R2398" s="1686"/>
      <c r="S2398" s="1532"/>
      <c r="T2398" s="1532"/>
      <c r="U2398" s="1532"/>
      <c r="V2398" s="1532"/>
      <c r="W2398" s="1532"/>
      <c r="X2398" s="1532"/>
      <c r="Y2398" s="1532"/>
      <c r="Z2398" s="1532"/>
      <c r="AA2398" s="1532"/>
      <c r="AB2398" s="1532"/>
    </row>
    <row r="2399">
      <c r="A2399" s="1714" t="s">
        <v>751</v>
      </c>
      <c r="B2399" s="692"/>
      <c r="C2399" s="692"/>
      <c r="D2399" s="692"/>
      <c r="E2399" s="692">
        <v>0.0</v>
      </c>
      <c r="F2399" s="692">
        <v>0.0</v>
      </c>
      <c r="G2399" s="692">
        <v>0.0</v>
      </c>
      <c r="H2399" s="693">
        <f t="shared" si="1669"/>
        <v>0</v>
      </c>
      <c r="I2399" s="701"/>
      <c r="J2399" s="1812"/>
      <c r="K2399" s="701" t="s">
        <v>751</v>
      </c>
      <c r="L2399" s="701">
        <f t="shared" si="1643"/>
        <v>0</v>
      </c>
      <c r="M2399" s="701">
        <f t="shared" ref="M2399:M2400" si="1671">(L2399-H2399)</f>
        <v>0</v>
      </c>
      <c r="N2399" s="692">
        <v>0.0</v>
      </c>
      <c r="O2399" s="701">
        <f t="shared" si="1670"/>
        <v>0</v>
      </c>
      <c r="P2399" s="701"/>
      <c r="Q2399" s="1686"/>
      <c r="R2399" s="1686"/>
      <c r="S2399" s="1532"/>
      <c r="T2399" s="1532"/>
      <c r="U2399" s="1532"/>
      <c r="V2399" s="1532"/>
      <c r="W2399" s="1532"/>
      <c r="X2399" s="1532"/>
      <c r="Y2399" s="1532"/>
      <c r="Z2399" s="1532"/>
      <c r="AA2399" s="1532"/>
      <c r="AB2399" s="1532"/>
    </row>
    <row r="2400">
      <c r="A2400" s="1714" t="s">
        <v>80</v>
      </c>
      <c r="B2400" s="692"/>
      <c r="C2400" s="692"/>
      <c r="D2400" s="692"/>
      <c r="E2400" s="692">
        <v>0.0</v>
      </c>
      <c r="F2400" s="692">
        <v>0.0</v>
      </c>
      <c r="G2400" s="692">
        <v>0.0</v>
      </c>
      <c r="H2400" s="693">
        <f t="shared" si="1669"/>
        <v>0</v>
      </c>
      <c r="I2400" s="701"/>
      <c r="J2400" s="1812"/>
      <c r="K2400" s="701" t="s">
        <v>80</v>
      </c>
      <c r="L2400" s="701">
        <f t="shared" si="1643"/>
        <v>30</v>
      </c>
      <c r="M2400" s="701">
        <f t="shared" si="1671"/>
        <v>30</v>
      </c>
      <c r="N2400" s="692">
        <v>0.0</v>
      </c>
      <c r="O2400" s="701">
        <f>sum(M2400,N2400)</f>
        <v>30</v>
      </c>
      <c r="P2400" s="701"/>
      <c r="Q2400" s="1686"/>
      <c r="R2400" s="1686"/>
      <c r="S2400" s="1532"/>
      <c r="T2400" s="1532"/>
      <c r="U2400" s="1532"/>
      <c r="V2400" s="1532"/>
      <c r="W2400" s="1532"/>
      <c r="X2400" s="1532"/>
      <c r="Y2400" s="1532"/>
      <c r="Z2400" s="1532"/>
      <c r="AA2400" s="1532"/>
      <c r="AB2400" s="1532"/>
    </row>
    <row r="2401">
      <c r="A2401" s="1924" t="s">
        <v>274</v>
      </c>
      <c r="B2401" s="1760"/>
      <c r="C2401" s="1760"/>
      <c r="D2401" s="1760"/>
      <c r="E2401" s="1760">
        <v>0.0</v>
      </c>
      <c r="F2401" s="1760">
        <v>0.0</v>
      </c>
      <c r="G2401" s="1760">
        <v>0.0</v>
      </c>
      <c r="H2401" s="1761"/>
      <c r="I2401" s="1574"/>
      <c r="J2401" s="1812"/>
      <c r="K2401" s="1925" t="s">
        <v>274</v>
      </c>
      <c r="L2401" s="1762">
        <v>0.0</v>
      </c>
      <c r="M2401" s="1762">
        <f>(L2401-H2401)-R2401</f>
        <v>0</v>
      </c>
      <c r="N2401" s="1761"/>
      <c r="O2401" s="1762">
        <f t="shared" ref="O2401:O2402" si="1672">SUM(M2401,N2401)</f>
        <v>0</v>
      </c>
      <c r="P2401" s="1574"/>
      <c r="Q2401" s="1574"/>
      <c r="R2401" s="1574"/>
      <c r="S2401" s="1532"/>
      <c r="T2401" s="1532"/>
      <c r="U2401" s="1532"/>
      <c r="V2401" s="1532"/>
      <c r="W2401" s="1532"/>
      <c r="X2401" s="1532"/>
      <c r="Y2401" s="1532"/>
      <c r="Z2401" s="1532"/>
      <c r="AA2401" s="1532"/>
      <c r="AB2401" s="1532"/>
    </row>
    <row r="2402">
      <c r="A2402" s="1714" t="s">
        <v>77</v>
      </c>
      <c r="B2402" s="690"/>
      <c r="C2402" s="690"/>
      <c r="D2402" s="690"/>
      <c r="E2402" s="690">
        <v>0.0</v>
      </c>
      <c r="F2402" s="690">
        <v>0.0</v>
      </c>
      <c r="G2402" s="690">
        <v>0.0</v>
      </c>
      <c r="H2402" s="693">
        <f t="shared" ref="H2402:H2404" si="1673">SUM(B2402:G2402)</f>
        <v>0</v>
      </c>
      <c r="I2402" s="701">
        <f>SUM(H2402:H2406)</f>
        <v>0</v>
      </c>
      <c r="J2402" s="1812"/>
      <c r="K2402" s="701" t="s">
        <v>77</v>
      </c>
      <c r="L2402" s="701">
        <v>0.0</v>
      </c>
      <c r="M2402" s="701">
        <f>(L2402-H2402-H2403)-R2402</f>
        <v>0</v>
      </c>
      <c r="N2402" s="701"/>
      <c r="O2402" s="701">
        <f t="shared" si="1672"/>
        <v>0</v>
      </c>
      <c r="P2402" s="701"/>
      <c r="Q2402" s="1686"/>
      <c r="R2402" s="701"/>
      <c r="S2402" s="1532"/>
      <c r="T2402" s="1532"/>
      <c r="U2402" s="1532"/>
      <c r="V2402" s="1532"/>
      <c r="W2402" s="1532"/>
      <c r="X2402" s="1532"/>
      <c r="Y2402" s="1532"/>
      <c r="Z2402" s="1532"/>
      <c r="AA2402" s="1532"/>
      <c r="AB2402" s="1532"/>
    </row>
    <row r="2403">
      <c r="A2403" s="1714" t="s">
        <v>78</v>
      </c>
      <c r="B2403" s="692"/>
      <c r="C2403" s="692"/>
      <c r="D2403" s="692"/>
      <c r="E2403" s="692">
        <v>0.0</v>
      </c>
      <c r="F2403" s="692">
        <v>0.0</v>
      </c>
      <c r="G2403" s="692">
        <v>0.0</v>
      </c>
      <c r="H2403" s="693">
        <f t="shared" si="1673"/>
        <v>0</v>
      </c>
      <c r="I2403" s="596">
        <f>(I2402/60)</f>
        <v>0</v>
      </c>
      <c r="J2403" s="1812"/>
      <c r="K2403" s="701" t="s">
        <v>78</v>
      </c>
      <c r="L2403" s="701" t="s">
        <v>79</v>
      </c>
      <c r="M2403" s="701" t="s">
        <v>79</v>
      </c>
      <c r="N2403" s="701"/>
      <c r="O2403" s="701" t="s">
        <v>79</v>
      </c>
      <c r="P2403" s="701"/>
      <c r="Q2403" s="1595"/>
      <c r="R2403" s="1686"/>
      <c r="S2403" s="1532"/>
      <c r="T2403" s="1532"/>
      <c r="U2403" s="1532"/>
      <c r="V2403" s="1532"/>
      <c r="W2403" s="1532"/>
      <c r="X2403" s="1532"/>
      <c r="Y2403" s="1532"/>
      <c r="Z2403" s="1532"/>
      <c r="AA2403" s="1532"/>
      <c r="AB2403" s="1532"/>
    </row>
    <row r="2404">
      <c r="A2404" s="1714" t="s">
        <v>446</v>
      </c>
      <c r="B2404" s="692"/>
      <c r="C2404" s="692"/>
      <c r="D2404" s="692"/>
      <c r="E2404" s="692">
        <v>0.0</v>
      </c>
      <c r="F2404" s="692">
        <v>0.0</v>
      </c>
      <c r="G2404" s="692">
        <v>0.0</v>
      </c>
      <c r="H2404" s="693">
        <f t="shared" si="1673"/>
        <v>0</v>
      </c>
      <c r="I2404" s="701"/>
      <c r="J2404" s="1812"/>
      <c r="K2404" s="701" t="s">
        <v>446</v>
      </c>
      <c r="L2404" s="701">
        <v>0.0</v>
      </c>
      <c r="M2404" s="701">
        <f>(L2404-H2404)-R2404</f>
        <v>0</v>
      </c>
      <c r="N2404" s="701"/>
      <c r="O2404" s="701">
        <f t="shared" ref="O2404:O2405" si="1674">SUM(M2404,N2404)</f>
        <v>0</v>
      </c>
      <c r="P2404" s="701"/>
      <c r="Q2404" s="1686"/>
      <c r="R2404" s="1686"/>
      <c r="S2404" s="1532"/>
      <c r="T2404" s="1532"/>
      <c r="U2404" s="1532"/>
      <c r="V2404" s="1532"/>
      <c r="W2404" s="1532"/>
      <c r="X2404" s="1532"/>
      <c r="Y2404" s="1532"/>
      <c r="Z2404" s="1532"/>
      <c r="AA2404" s="1532"/>
      <c r="AB2404" s="1532"/>
    </row>
    <row r="2405">
      <c r="A2405" s="1714" t="s">
        <v>751</v>
      </c>
      <c r="B2405" s="692"/>
      <c r="C2405" s="692"/>
      <c r="D2405" s="692"/>
      <c r="E2405" s="692">
        <v>0.0</v>
      </c>
      <c r="F2405" s="692">
        <v>0.0</v>
      </c>
      <c r="G2405" s="692">
        <v>0.0</v>
      </c>
      <c r="H2405" s="693">
        <f t="shared" ref="H2405:H2407" si="1675">sum(B2405:G2405)</f>
        <v>0</v>
      </c>
      <c r="I2405" s="701"/>
      <c r="J2405" s="1812"/>
      <c r="K2405" s="701" t="s">
        <v>751</v>
      </c>
      <c r="L2405" s="701">
        <v>0.0</v>
      </c>
      <c r="M2405" s="701">
        <f t="shared" ref="M2405:M2407" si="1676">(L2405-H2405)</f>
        <v>0</v>
      </c>
      <c r="N2405" s="701"/>
      <c r="O2405" s="701">
        <f t="shared" si="1674"/>
        <v>0</v>
      </c>
      <c r="P2405" s="701"/>
      <c r="Q2405" s="1686"/>
      <c r="R2405" s="1686"/>
      <c r="S2405" s="1532"/>
      <c r="T2405" s="1532"/>
      <c r="U2405" s="1532"/>
      <c r="V2405" s="1532"/>
      <c r="W2405" s="1532"/>
      <c r="X2405" s="1532"/>
      <c r="Y2405" s="1532"/>
      <c r="Z2405" s="1532"/>
      <c r="AA2405" s="1532"/>
      <c r="AB2405" s="1532"/>
    </row>
    <row r="2406">
      <c r="A2406" s="1714" t="s">
        <v>80</v>
      </c>
      <c r="B2406" s="692"/>
      <c r="C2406" s="692"/>
      <c r="D2406" s="692"/>
      <c r="E2406" s="692">
        <v>0.0</v>
      </c>
      <c r="F2406" s="692">
        <v>0.0</v>
      </c>
      <c r="G2406" s="692">
        <v>0.0</v>
      </c>
      <c r="H2406" s="693">
        <f t="shared" si="1675"/>
        <v>0</v>
      </c>
      <c r="I2406" s="701"/>
      <c r="J2406" s="1812"/>
      <c r="K2406" s="701" t="s">
        <v>80</v>
      </c>
      <c r="L2406" s="701">
        <v>0.0</v>
      </c>
      <c r="M2406" s="701">
        <f t="shared" si="1676"/>
        <v>0</v>
      </c>
      <c r="N2406" s="701"/>
      <c r="O2406" s="701">
        <f t="shared" ref="O2406:O2407" si="1677">sum(M2406,N2406)</f>
        <v>0</v>
      </c>
      <c r="P2406" s="701"/>
      <c r="Q2406" s="1686"/>
      <c r="R2406" s="1686"/>
      <c r="S2406" s="1532"/>
      <c r="T2406" s="1532"/>
      <c r="U2406" s="1532"/>
      <c r="V2406" s="1532"/>
      <c r="W2406" s="1532"/>
      <c r="X2406" s="1532"/>
      <c r="Y2406" s="1532"/>
      <c r="Z2406" s="1532"/>
      <c r="AA2406" s="1532"/>
      <c r="AB2406" s="1532"/>
    </row>
    <row r="2407">
      <c r="A2407" s="1924" t="s">
        <v>274</v>
      </c>
      <c r="B2407" s="1765"/>
      <c r="C2407" s="1765"/>
      <c r="D2407" s="1765"/>
      <c r="E2407" s="1765">
        <v>0.0</v>
      </c>
      <c r="F2407" s="1765">
        <v>0.0</v>
      </c>
      <c r="G2407" s="1765">
        <v>0.0</v>
      </c>
      <c r="H2407" s="1761">
        <f t="shared" si="1675"/>
        <v>0</v>
      </c>
      <c r="I2407" s="1762"/>
      <c r="J2407" s="1812"/>
      <c r="K2407" s="1925" t="s">
        <v>274</v>
      </c>
      <c r="L2407" s="1762">
        <v>0.0</v>
      </c>
      <c r="M2407" s="1762">
        <f t="shared" si="1676"/>
        <v>0</v>
      </c>
      <c r="N2407" s="1762"/>
      <c r="O2407" s="1762">
        <f t="shared" si="1677"/>
        <v>0</v>
      </c>
      <c r="P2407" s="1762"/>
      <c r="Q2407" s="1574"/>
      <c r="R2407" s="1574"/>
      <c r="S2407" s="1532"/>
      <c r="T2407" s="1532"/>
      <c r="U2407" s="1532"/>
      <c r="V2407" s="1532"/>
      <c r="W2407" s="1532"/>
      <c r="X2407" s="1532"/>
      <c r="Y2407" s="1532"/>
      <c r="Z2407" s="1532"/>
      <c r="AA2407" s="1532"/>
      <c r="AB2407" s="1532"/>
    </row>
    <row r="2408">
      <c r="A2408" s="1714" t="s">
        <v>77</v>
      </c>
      <c r="B2408" s="692"/>
      <c r="C2408" s="692"/>
      <c r="D2408" s="692"/>
      <c r="E2408" s="692">
        <v>0.0</v>
      </c>
      <c r="F2408" s="692">
        <v>0.0</v>
      </c>
      <c r="G2408" s="692">
        <v>0.0</v>
      </c>
      <c r="H2408" s="693">
        <f t="shared" ref="H2408:H2410" si="1678">SUM(B2408:G2408)</f>
        <v>0</v>
      </c>
      <c r="I2408" s="701">
        <f>SUM(H2408:H2412)</f>
        <v>0</v>
      </c>
      <c r="J2408" s="1812"/>
      <c r="K2408" s="701" t="s">
        <v>77</v>
      </c>
      <c r="L2408" s="701">
        <v>0.0</v>
      </c>
      <c r="M2408" s="701">
        <f>(L2408-H2408)-R2408</f>
        <v>0</v>
      </c>
      <c r="N2408" s="701"/>
      <c r="O2408" s="701">
        <f>SUM(M2408,N2408)</f>
        <v>0</v>
      </c>
      <c r="P2408" s="701"/>
      <c r="Q2408" s="1686"/>
      <c r="R2408" s="701"/>
      <c r="S2408" s="1532"/>
      <c r="T2408" s="1532"/>
      <c r="U2408" s="1532"/>
      <c r="V2408" s="1532"/>
      <c r="W2408" s="1532"/>
      <c r="X2408" s="1532"/>
      <c r="Y2408" s="1532"/>
      <c r="Z2408" s="1532"/>
      <c r="AA2408" s="1532"/>
      <c r="AB2408" s="1532"/>
    </row>
    <row r="2409">
      <c r="A2409" s="1714" t="s">
        <v>78</v>
      </c>
      <c r="B2409" s="692"/>
      <c r="C2409" s="692"/>
      <c r="D2409" s="692"/>
      <c r="E2409" s="692">
        <v>0.0</v>
      </c>
      <c r="F2409" s="692">
        <v>0.0</v>
      </c>
      <c r="G2409" s="692">
        <v>0.0</v>
      </c>
      <c r="H2409" s="693">
        <f t="shared" si="1678"/>
        <v>0</v>
      </c>
      <c r="I2409" s="596">
        <f>(I2408/60)</f>
        <v>0</v>
      </c>
      <c r="J2409" s="1812"/>
      <c r="K2409" s="701" t="s">
        <v>78</v>
      </c>
      <c r="L2409" s="701" t="s">
        <v>79</v>
      </c>
      <c r="M2409" s="701" t="s">
        <v>79</v>
      </c>
      <c r="N2409" s="701"/>
      <c r="O2409" s="701" t="s">
        <v>79</v>
      </c>
      <c r="P2409" s="701"/>
      <c r="Q2409" s="1595"/>
      <c r="R2409" s="1686"/>
      <c r="S2409" s="1532"/>
      <c r="T2409" s="1532"/>
      <c r="U2409" s="1532"/>
      <c r="V2409" s="1532"/>
      <c r="W2409" s="1532"/>
      <c r="X2409" s="1532"/>
      <c r="Y2409" s="1532"/>
      <c r="Z2409" s="1532"/>
      <c r="AA2409" s="1532"/>
      <c r="AB2409" s="1532"/>
    </row>
    <row r="2410">
      <c r="A2410" s="1714" t="s">
        <v>446</v>
      </c>
      <c r="B2410" s="692"/>
      <c r="C2410" s="692"/>
      <c r="D2410" s="692"/>
      <c r="E2410" s="692">
        <v>0.0</v>
      </c>
      <c r="F2410" s="692">
        <v>0.0</v>
      </c>
      <c r="G2410" s="692">
        <v>0.0</v>
      </c>
      <c r="H2410" s="693">
        <f t="shared" si="1678"/>
        <v>0</v>
      </c>
      <c r="I2410" s="701"/>
      <c r="J2410" s="1812"/>
      <c r="K2410" s="701" t="s">
        <v>446</v>
      </c>
      <c r="L2410" s="701">
        <v>0.0</v>
      </c>
      <c r="M2410" s="701">
        <f t="shared" ref="M2410:M2411" si="1679">(L2410-H2410)-R2410</f>
        <v>0</v>
      </c>
      <c r="N2410" s="701"/>
      <c r="O2410" s="701">
        <f t="shared" ref="O2410:O2411" si="1680">SUM(M2410,N2410)</f>
        <v>0</v>
      </c>
      <c r="P2410" s="701"/>
      <c r="Q2410" s="1686"/>
      <c r="R2410" s="1686"/>
      <c r="S2410" s="1532"/>
      <c r="T2410" s="1532"/>
      <c r="U2410" s="1532"/>
      <c r="V2410" s="1532"/>
      <c r="W2410" s="1532"/>
      <c r="X2410" s="1532"/>
      <c r="Y2410" s="1532"/>
      <c r="Z2410" s="1532"/>
      <c r="AA2410" s="1532"/>
      <c r="AB2410" s="1532"/>
    </row>
    <row r="2411">
      <c r="A2411" s="1714" t="s">
        <v>751</v>
      </c>
      <c r="B2411" s="692"/>
      <c r="C2411" s="692"/>
      <c r="D2411" s="692"/>
      <c r="E2411" s="692">
        <v>0.0</v>
      </c>
      <c r="F2411" s="692">
        <v>0.0</v>
      </c>
      <c r="G2411" s="692">
        <v>0.0</v>
      </c>
      <c r="H2411" s="693">
        <f t="shared" ref="H2411:H2412" si="1681">sum(B2411:G2411)</f>
        <v>0</v>
      </c>
      <c r="I2411" s="701"/>
      <c r="J2411" s="1812"/>
      <c r="K2411" s="701" t="s">
        <v>751</v>
      </c>
      <c r="L2411" s="701">
        <v>0.0</v>
      </c>
      <c r="M2411" s="701">
        <f t="shared" si="1679"/>
        <v>0</v>
      </c>
      <c r="N2411" s="701"/>
      <c r="O2411" s="701">
        <f t="shared" si="1680"/>
        <v>0</v>
      </c>
      <c r="P2411" s="701"/>
      <c r="Q2411" s="1595"/>
      <c r="R2411" s="1686"/>
      <c r="S2411" s="1532"/>
      <c r="T2411" s="1532"/>
      <c r="U2411" s="1532"/>
      <c r="V2411" s="1532"/>
      <c r="W2411" s="1532"/>
      <c r="X2411" s="1532"/>
      <c r="Y2411" s="1532"/>
      <c r="Z2411" s="1532"/>
      <c r="AA2411" s="1532"/>
      <c r="AB2411" s="1532"/>
    </row>
    <row r="2412">
      <c r="A2412" s="1714" t="s">
        <v>80</v>
      </c>
      <c r="B2412" s="692"/>
      <c r="C2412" s="692"/>
      <c r="D2412" s="692"/>
      <c r="E2412" s="692">
        <v>0.0</v>
      </c>
      <c r="F2412" s="692">
        <v>0.0</v>
      </c>
      <c r="G2412" s="692">
        <v>0.0</v>
      </c>
      <c r="H2412" s="693">
        <f t="shared" si="1681"/>
        <v>0</v>
      </c>
      <c r="I2412" s="701"/>
      <c r="J2412" s="1812"/>
      <c r="K2412" s="701" t="s">
        <v>80</v>
      </c>
      <c r="L2412" s="701">
        <v>0.0</v>
      </c>
      <c r="M2412" s="701">
        <f>(L2412-H2412)</f>
        <v>0</v>
      </c>
      <c r="N2412" s="701"/>
      <c r="O2412" s="701">
        <f>sum(M2412,N2412)</f>
        <v>0</v>
      </c>
      <c r="P2412" s="701"/>
      <c r="Q2412" s="1686"/>
      <c r="R2412" s="1686"/>
      <c r="S2412" s="1532"/>
      <c r="T2412" s="1532"/>
      <c r="U2412" s="1532"/>
      <c r="V2412" s="1532"/>
      <c r="W2412" s="1532"/>
      <c r="X2412" s="1532"/>
      <c r="Y2412" s="1532"/>
      <c r="Z2412" s="1532"/>
      <c r="AA2412" s="1532"/>
      <c r="AB2412" s="1532"/>
    </row>
    <row r="2413">
      <c r="A2413" s="1757"/>
      <c r="B2413" s="1561"/>
      <c r="C2413" s="1561"/>
      <c r="D2413" s="1561"/>
      <c r="E2413" s="1561"/>
      <c r="F2413" s="1561"/>
      <c r="G2413" s="1561"/>
      <c r="H2413" s="1561"/>
      <c r="I2413" s="1561"/>
      <c r="J2413" s="1812"/>
      <c r="K2413" s="1758"/>
      <c r="L2413" s="1561"/>
      <c r="M2413" s="1561"/>
      <c r="N2413" s="1758"/>
      <c r="O2413" s="1561"/>
      <c r="P2413" s="1758"/>
      <c r="Q2413" s="1758"/>
      <c r="R2413" s="1758"/>
      <c r="S2413" s="1532"/>
      <c r="T2413" s="1532"/>
      <c r="U2413" s="1532"/>
      <c r="V2413" s="1532"/>
      <c r="W2413" s="1532"/>
      <c r="X2413" s="1532"/>
      <c r="Y2413" s="1532"/>
      <c r="Z2413" s="1532"/>
      <c r="AA2413" s="1532"/>
      <c r="AB2413" s="1532"/>
    </row>
    <row r="2414">
      <c r="A2414" s="1774" t="s">
        <v>121</v>
      </c>
      <c r="B2414" s="1928">
        <f t="shared" ref="B2414:H2414" si="1682">SUM(B2267,B2273,B2279,B2285,B2291,B2297,B2303,B2309,B2316,B2322,B2328,B2334,B2340,B2346,B2352,B2358,B2365,B2371,B2377,B2383,B2389,B2395,B2401, B2407)</f>
        <v>31</v>
      </c>
      <c r="C2414" s="1928">
        <f t="shared" si="1682"/>
        <v>27</v>
      </c>
      <c r="D2414" s="1928">
        <f t="shared" si="1682"/>
        <v>33</v>
      </c>
      <c r="E2414" s="1928">
        <f t="shared" si="1682"/>
        <v>56</v>
      </c>
      <c r="F2414" s="1928">
        <f t="shared" si="1682"/>
        <v>58</v>
      </c>
      <c r="G2414" s="1928">
        <f t="shared" si="1682"/>
        <v>18</v>
      </c>
      <c r="H2414" s="1928">
        <f t="shared" si="1682"/>
        <v>223</v>
      </c>
      <c r="I2414" s="1574"/>
      <c r="J2414" s="1812"/>
      <c r="K2414" s="1929" t="s">
        <v>121</v>
      </c>
      <c r="L2414" s="1929">
        <f t="shared" ref="L2414:O2414" si="1683">SUM(L2267,L2273,L2279,L2285,L2291,L2297,L2303,L2309,L2316,L2322,L2328,L2334,L2340,L2346,L2352,L2358,L2365,L2371,L2377,L2383,L2389,L2395,L2401, L2407)</f>
        <v>738</v>
      </c>
      <c r="M2414" s="1929">
        <f t="shared" si="1683"/>
        <v>512</v>
      </c>
      <c r="N2414" s="1929">
        <f t="shared" si="1683"/>
        <v>400</v>
      </c>
      <c r="O2414" s="1929">
        <f t="shared" si="1683"/>
        <v>912</v>
      </c>
      <c r="P2414" s="1929"/>
      <c r="Q2414" s="1574"/>
      <c r="R2414" s="1929">
        <f t="shared" ref="R2414:R2419" si="1686">SUM(R2267,R2273,R2279,R2285,R2291,R2297,R2303,R2309,R2316,R2322,R2328,R2334,R2340,R2346,R2352,R2358,R2365,R2371,R2377,R2383,R2389,R2395,R2401, R2407)</f>
        <v>3</v>
      </c>
      <c r="S2414" s="1532"/>
      <c r="T2414" s="1532"/>
      <c r="U2414" s="1532"/>
      <c r="V2414" s="1532"/>
      <c r="W2414" s="1532"/>
      <c r="X2414" s="1532"/>
      <c r="Y2414" s="1532"/>
      <c r="Z2414" s="1532"/>
      <c r="AA2414" s="1532"/>
      <c r="AB2414" s="1532"/>
    </row>
    <row r="2415">
      <c r="A2415" s="1774" t="s">
        <v>77</v>
      </c>
      <c r="B2415" s="1928">
        <f t="shared" ref="B2415:H2415" si="1684">SUM(B2268,B2274,B2280,B2286,B2292,B2298,B2304,B2310,B2317,B2323,B2329,B2335,B2341,B2347,B2353,B2359,B2366,B2372,B2378,B2384,B2390,B2396,B2402, B2408)</f>
        <v>0</v>
      </c>
      <c r="C2415" s="1928">
        <f t="shared" si="1684"/>
        <v>0</v>
      </c>
      <c r="D2415" s="1928">
        <f t="shared" si="1684"/>
        <v>0</v>
      </c>
      <c r="E2415" s="1928">
        <f t="shared" si="1684"/>
        <v>1</v>
      </c>
      <c r="F2415" s="1928">
        <f t="shared" si="1684"/>
        <v>0</v>
      </c>
      <c r="G2415" s="1928">
        <f t="shared" si="1684"/>
        <v>0</v>
      </c>
      <c r="H2415" s="1928">
        <f t="shared" si="1684"/>
        <v>1</v>
      </c>
      <c r="I2415" s="1574"/>
      <c r="J2415" s="1812"/>
      <c r="K2415" s="1929" t="s">
        <v>77</v>
      </c>
      <c r="L2415" s="1929">
        <f t="shared" ref="L2415:O2415" si="1685">SUM(L2268,L2274,L2280,L2286,L2292,L2298,L2304,L2310,L2317,L2323,L2329,L2335,L2341,L2347,L2353,L2359,L2366,L2372,L2378,L2384,L2390,L2396,L2402, L2408)</f>
        <v>205</v>
      </c>
      <c r="M2415" s="1929">
        <f t="shared" si="1685"/>
        <v>143</v>
      </c>
      <c r="N2415" s="1929">
        <f t="shared" si="1685"/>
        <v>0</v>
      </c>
      <c r="O2415" s="1929">
        <f t="shared" si="1685"/>
        <v>143</v>
      </c>
      <c r="P2415" s="1929"/>
      <c r="Q2415" s="1574"/>
      <c r="R2415" s="1929">
        <f t="shared" si="1686"/>
        <v>1</v>
      </c>
      <c r="S2415" s="1532"/>
      <c r="T2415" s="1532"/>
      <c r="U2415" s="1532"/>
      <c r="V2415" s="1532"/>
      <c r="W2415" s="1532"/>
      <c r="X2415" s="1532"/>
      <c r="Y2415" s="1532"/>
      <c r="Z2415" s="1532"/>
      <c r="AA2415" s="1532"/>
      <c r="AB2415" s="1532"/>
    </row>
    <row r="2416">
      <c r="A2416" s="1774" t="s">
        <v>78</v>
      </c>
      <c r="B2416" s="1928">
        <f t="shared" ref="B2416:H2416" si="1687">SUM(B2269,B2275,B2281,B2287,B2293,B2299,B2305,B2311,B2318,B2324,B2330,B2336,B2342,B2348,B2354,B2360,B2367,B2373,B2379,B2385,B2391,B2397,B2403, B2409)</f>
        <v>0</v>
      </c>
      <c r="C2416" s="1928">
        <f t="shared" si="1687"/>
        <v>14</v>
      </c>
      <c r="D2416" s="1928">
        <f t="shared" si="1687"/>
        <v>8</v>
      </c>
      <c r="E2416" s="1928">
        <f t="shared" si="1687"/>
        <v>20</v>
      </c>
      <c r="F2416" s="1928">
        <f t="shared" si="1687"/>
        <v>14</v>
      </c>
      <c r="G2416" s="1928">
        <f t="shared" si="1687"/>
        <v>4</v>
      </c>
      <c r="H2416" s="1928">
        <f t="shared" si="1687"/>
        <v>60</v>
      </c>
      <c r="I2416" s="1574"/>
      <c r="J2416" s="1812"/>
      <c r="K2416" s="1929" t="s">
        <v>78</v>
      </c>
      <c r="L2416" s="1929">
        <f t="shared" ref="L2416:O2416" si="1688">SUM(L2269,L2275,L2281,L2287,L2293,L2299,L2305,L2311,L2318,L2324,L2330,L2336,L2342,L2348,L2354,L2360,L2367,L2373,L2379,L2385,L2391,L2397,L2403, L2409)</f>
        <v>0</v>
      </c>
      <c r="M2416" s="1929">
        <f t="shared" si="1688"/>
        <v>0</v>
      </c>
      <c r="N2416" s="1929">
        <f t="shared" si="1688"/>
        <v>0</v>
      </c>
      <c r="O2416" s="1929">
        <f t="shared" si="1688"/>
        <v>0</v>
      </c>
      <c r="P2416" s="1929"/>
      <c r="Q2416" s="1574"/>
      <c r="R2416" s="1929">
        <f t="shared" si="1686"/>
        <v>0</v>
      </c>
      <c r="S2416" s="1532"/>
      <c r="T2416" s="1532"/>
      <c r="U2416" s="1532"/>
      <c r="V2416" s="1532"/>
      <c r="W2416" s="1532"/>
      <c r="X2416" s="1532"/>
      <c r="Y2416" s="1532"/>
      <c r="Z2416" s="1532"/>
      <c r="AA2416" s="1532"/>
      <c r="AB2416" s="1532"/>
    </row>
    <row r="2417">
      <c r="A2417" s="1774" t="s">
        <v>446</v>
      </c>
      <c r="B2417" s="1928">
        <f t="shared" ref="B2417:H2417" si="1689">SUM(B2270,B2276,B2282,B2288,B2294,B2300,B2306,B2312,B2319,B2325,B2331,B2337,B2343,B2349,B2355,B2361,B2368,B2374,B2380,B2386,B2392,B2398,B2404, B2410)</f>
        <v>2</v>
      </c>
      <c r="C2417" s="1928">
        <f t="shared" si="1689"/>
        <v>4</v>
      </c>
      <c r="D2417" s="1928">
        <f t="shared" si="1689"/>
        <v>7</v>
      </c>
      <c r="E2417" s="1928">
        <f t="shared" si="1689"/>
        <v>11</v>
      </c>
      <c r="F2417" s="1928">
        <f t="shared" si="1689"/>
        <v>13</v>
      </c>
      <c r="G2417" s="1928">
        <f t="shared" si="1689"/>
        <v>2</v>
      </c>
      <c r="H2417" s="1928">
        <f t="shared" si="1689"/>
        <v>39</v>
      </c>
      <c r="I2417" s="1574"/>
      <c r="J2417" s="1812"/>
      <c r="K2417" s="1929" t="s">
        <v>446</v>
      </c>
      <c r="L2417" s="1929">
        <f t="shared" ref="L2417:O2417" si="1690">SUM(L2270,L2276,L2282,L2288,L2294,L2300,L2306,L2312,L2319,L2325,L2331,L2337,L2343,L2349,L2355,L2361,L2368,L2374,L2380,L2386,L2392,L2398,L2404, L2410)</f>
        <v>112</v>
      </c>
      <c r="M2417" s="1929">
        <f t="shared" si="1690"/>
        <v>73</v>
      </c>
      <c r="N2417" s="1929">
        <f t="shared" si="1690"/>
        <v>36</v>
      </c>
      <c r="O2417" s="1929">
        <f t="shared" si="1690"/>
        <v>107</v>
      </c>
      <c r="P2417" s="1929"/>
      <c r="Q2417" s="1574"/>
      <c r="R2417" s="1929">
        <f t="shared" si="1686"/>
        <v>0</v>
      </c>
      <c r="S2417" s="1532"/>
      <c r="T2417" s="1532"/>
      <c r="U2417" s="1532"/>
      <c r="V2417" s="1532"/>
      <c r="W2417" s="1532"/>
      <c r="X2417" s="1532"/>
      <c r="Y2417" s="1532"/>
      <c r="Z2417" s="1532"/>
      <c r="AA2417" s="1532"/>
      <c r="AB2417" s="1532"/>
    </row>
    <row r="2418">
      <c r="A2418" s="1774" t="s">
        <v>751</v>
      </c>
      <c r="B2418" s="1928">
        <f t="shared" ref="B2418:H2418" si="1691">SUM(B2271,B2277,B2283,B2289,B2295,B2301,B2307,B2313,B2320,B2326,B2332,B2338,B2344,B2350,B2356,B2362,B2369,B2375,B2381,B2387,B2393,B2399,B2405, B2411)</f>
        <v>5</v>
      </c>
      <c r="C2418" s="1928">
        <f t="shared" si="1691"/>
        <v>0</v>
      </c>
      <c r="D2418" s="1928">
        <f t="shared" si="1691"/>
        <v>6</v>
      </c>
      <c r="E2418" s="1928">
        <f t="shared" si="1691"/>
        <v>7</v>
      </c>
      <c r="F2418" s="1928">
        <f t="shared" si="1691"/>
        <v>6</v>
      </c>
      <c r="G2418" s="1928">
        <f t="shared" si="1691"/>
        <v>1</v>
      </c>
      <c r="H2418" s="1928">
        <f t="shared" si="1691"/>
        <v>25</v>
      </c>
      <c r="I2418" s="1574"/>
      <c r="J2418" s="1812"/>
      <c r="K2418" s="1929" t="s">
        <v>751</v>
      </c>
      <c r="L2418" s="1929">
        <f t="shared" ref="L2418:O2418" si="1692">SUM(L2271,L2277,L2283,L2289,L2295,L2301,L2307,L2313,L2320,L2326,L2332,L2338,L2344,L2350,L2356,L2362,L2369,L2375,L2381,L2387,L2393,L2399,L2405, L2411)</f>
        <v>125</v>
      </c>
      <c r="M2418" s="1929">
        <f t="shared" si="1692"/>
        <v>100</v>
      </c>
      <c r="N2418" s="1929">
        <f t="shared" si="1692"/>
        <v>0</v>
      </c>
      <c r="O2418" s="1929">
        <f t="shared" si="1692"/>
        <v>100</v>
      </c>
      <c r="P2418" s="1929"/>
      <c r="Q2418" s="1574"/>
      <c r="R2418" s="1929">
        <f t="shared" si="1686"/>
        <v>0</v>
      </c>
      <c r="S2418" s="1532"/>
      <c r="T2418" s="1532"/>
      <c r="U2418" s="1532"/>
      <c r="V2418" s="1532"/>
      <c r="W2418" s="1532"/>
      <c r="X2418" s="1532"/>
      <c r="Y2418" s="1532"/>
      <c r="Z2418" s="1532"/>
      <c r="AA2418" s="1532"/>
      <c r="AB2418" s="1532"/>
    </row>
    <row r="2419">
      <c r="A2419" s="1774" t="s">
        <v>80</v>
      </c>
      <c r="B2419" s="1928">
        <f t="shared" ref="B2419:H2419" si="1693">SUM(B2272,B2278,B2284,B2290,B2296,B2302,B2308,B2314,B2321,B2327,B2333,B2339,B2345,B2351,B2357,B2363,B2370,B2376,B2382,B2388,B2394,B2400,B2406, B2412)</f>
        <v>0</v>
      </c>
      <c r="C2419" s="1928">
        <f t="shared" si="1693"/>
        <v>0</v>
      </c>
      <c r="D2419" s="1928">
        <f t="shared" si="1693"/>
        <v>0</v>
      </c>
      <c r="E2419" s="1928">
        <f t="shared" si="1693"/>
        <v>1</v>
      </c>
      <c r="F2419" s="1928">
        <f t="shared" si="1693"/>
        <v>0</v>
      </c>
      <c r="G2419" s="1928">
        <f t="shared" si="1693"/>
        <v>0</v>
      </c>
      <c r="H2419" s="1928">
        <f t="shared" si="1693"/>
        <v>1</v>
      </c>
      <c r="I2419" s="1574"/>
      <c r="J2419" s="1812"/>
      <c r="K2419" s="1929" t="s">
        <v>80</v>
      </c>
      <c r="L2419" s="1929">
        <f t="shared" ref="L2419:O2419" si="1694">SUM(L2272,L2278,L2284,L2290,L2296,L2302,L2308,L2314,L2321,L2327,L2333,L2339,L2345,L2351,L2357,L2363,L2370,L2376,L2382,L2388,L2394,L2400,L2406, L2412)</f>
        <v>394</v>
      </c>
      <c r="M2419" s="1929">
        <f t="shared" si="1694"/>
        <v>393</v>
      </c>
      <c r="N2419" s="1929">
        <f t="shared" si="1694"/>
        <v>30</v>
      </c>
      <c r="O2419" s="1929">
        <f t="shared" si="1694"/>
        <v>423</v>
      </c>
      <c r="P2419" s="1929"/>
      <c r="Q2419" s="1574"/>
      <c r="R2419" s="1929">
        <f t="shared" si="1686"/>
        <v>0</v>
      </c>
      <c r="S2419" s="1532"/>
      <c r="T2419" s="1532"/>
      <c r="U2419" s="1532"/>
      <c r="V2419" s="1532"/>
      <c r="W2419" s="1532"/>
      <c r="X2419" s="1532"/>
      <c r="Y2419" s="1532"/>
      <c r="Z2419" s="1532"/>
      <c r="AA2419" s="1532"/>
      <c r="AB2419" s="1532"/>
    </row>
    <row r="2420">
      <c r="A2420" s="1757" t="s">
        <v>9</v>
      </c>
      <c r="B2420" s="1758">
        <f t="shared" ref="B2420:H2420" si="1695">SUM(B2414:B2418)</f>
        <v>38</v>
      </c>
      <c r="C2420" s="1758">
        <f t="shared" si="1695"/>
        <v>45</v>
      </c>
      <c r="D2420" s="1758">
        <f t="shared" si="1695"/>
        <v>54</v>
      </c>
      <c r="E2420" s="1758">
        <f t="shared" si="1695"/>
        <v>95</v>
      </c>
      <c r="F2420" s="1758">
        <f t="shared" si="1695"/>
        <v>91</v>
      </c>
      <c r="G2420" s="1758">
        <f t="shared" si="1695"/>
        <v>25</v>
      </c>
      <c r="H2420" s="1758">
        <f t="shared" si="1695"/>
        <v>348</v>
      </c>
      <c r="I2420" s="1561"/>
      <c r="J2420" s="1532"/>
      <c r="K2420" s="1758" t="s">
        <v>9</v>
      </c>
      <c r="L2420" s="1758">
        <f t="shared" ref="L2420:R2420" si="1696">SUM(L2414:L2418)</f>
        <v>1180</v>
      </c>
      <c r="M2420" s="1758">
        <f t="shared" si="1696"/>
        <v>828</v>
      </c>
      <c r="N2420" s="1758">
        <f t="shared" si="1696"/>
        <v>436</v>
      </c>
      <c r="O2420" s="1758">
        <f t="shared" si="1696"/>
        <v>1262</v>
      </c>
      <c r="P2420" s="1758">
        <f t="shared" si="1696"/>
        <v>0</v>
      </c>
      <c r="Q2420" s="1758">
        <f t="shared" si="1696"/>
        <v>0</v>
      </c>
      <c r="R2420" s="1758">
        <f t="shared" si="1696"/>
        <v>4</v>
      </c>
      <c r="S2420" s="1532"/>
      <c r="T2420" s="1532"/>
      <c r="U2420" s="1532"/>
      <c r="V2420" s="1532"/>
      <c r="W2420" s="1532"/>
      <c r="X2420" s="1532"/>
      <c r="Y2420" s="1532"/>
      <c r="Z2420" s="1532"/>
      <c r="AA2420" s="1532"/>
      <c r="AB2420" s="1532"/>
    </row>
    <row r="2421">
      <c r="A2421" s="1576"/>
      <c r="B2421" s="1576"/>
      <c r="C2421" s="1576"/>
      <c r="D2421" s="1576"/>
      <c r="E2421" s="1576"/>
      <c r="F2421" s="1576"/>
      <c r="G2421" s="1576"/>
      <c r="H2421" s="1576"/>
      <c r="I2421" s="1575"/>
      <c r="J2421" s="1532"/>
      <c r="K2421" s="1575"/>
      <c r="L2421" s="1575"/>
      <c r="M2421" s="1575"/>
      <c r="N2421" s="1575"/>
      <c r="O2421" s="1575"/>
      <c r="P2421" s="1575"/>
      <c r="Q2421" s="1532"/>
      <c r="R2421" s="1532"/>
      <c r="S2421" s="1532"/>
      <c r="T2421" s="1532"/>
      <c r="U2421" s="1532"/>
      <c r="V2421" s="1532"/>
      <c r="W2421" s="1532"/>
      <c r="X2421" s="1532"/>
      <c r="Y2421" s="1532"/>
      <c r="Z2421" s="1532"/>
      <c r="AA2421" s="1532"/>
      <c r="AB2421" s="1532"/>
    </row>
    <row r="2422">
      <c r="A2422" s="1757" t="s">
        <v>123</v>
      </c>
      <c r="B2422" s="1758" t="s">
        <v>2</v>
      </c>
      <c r="C2422" s="1758" t="s">
        <v>3</v>
      </c>
      <c r="D2422" s="1758" t="s">
        <v>4</v>
      </c>
      <c r="E2422" s="1758" t="s">
        <v>5</v>
      </c>
      <c r="F2422" s="1758" t="s">
        <v>6</v>
      </c>
      <c r="G2422" s="1758" t="s">
        <v>7</v>
      </c>
      <c r="H2422" s="1758" t="s">
        <v>9</v>
      </c>
      <c r="I2422" s="1575"/>
      <c r="J2422" s="1532"/>
      <c r="K2422" s="1575"/>
      <c r="L2422" s="1575"/>
      <c r="M2422" s="1575"/>
      <c r="N2422" s="1575"/>
      <c r="O2422" s="1575"/>
      <c r="P2422" s="1575"/>
      <c r="Q2422" s="1532"/>
      <c r="R2422" s="1532"/>
      <c r="S2422" s="1532"/>
      <c r="T2422" s="1532"/>
      <c r="U2422" s="1532"/>
      <c r="V2422" s="1532"/>
      <c r="W2422" s="1532"/>
      <c r="X2422" s="1532"/>
      <c r="Y2422" s="1532"/>
      <c r="Z2422" s="1532"/>
      <c r="AA2422" s="1532"/>
      <c r="AB2422" s="1532"/>
    </row>
    <row r="2423">
      <c r="A2423" s="1714" t="s">
        <v>124</v>
      </c>
      <c r="B2423" s="701">
        <f t="shared" ref="B2423:G2423" si="1697">sum(B2415:B2416)</f>
        <v>0</v>
      </c>
      <c r="C2423" s="701">
        <f t="shared" si="1697"/>
        <v>14</v>
      </c>
      <c r="D2423" s="701">
        <f t="shared" si="1697"/>
        <v>8</v>
      </c>
      <c r="E2423" s="701">
        <f t="shared" si="1697"/>
        <v>21</v>
      </c>
      <c r="F2423" s="701">
        <f t="shared" si="1697"/>
        <v>14</v>
      </c>
      <c r="G2423" s="701">
        <f t="shared" si="1697"/>
        <v>4</v>
      </c>
      <c r="H2423" s="693">
        <f t="shared" ref="H2423:H2427" si="1699">SUM(B2423:G2423)</f>
        <v>61</v>
      </c>
      <c r="I2423" s="1575"/>
      <c r="J2423" s="1532"/>
      <c r="K2423" s="1575"/>
      <c r="L2423" s="1575"/>
      <c r="M2423" s="1575"/>
      <c r="N2423" s="1575"/>
      <c r="O2423" s="1575"/>
      <c r="P2423" s="1575"/>
      <c r="Q2423" s="1532"/>
      <c r="R2423" s="1532"/>
      <c r="S2423" s="1532"/>
      <c r="T2423" s="1532"/>
      <c r="U2423" s="1532"/>
      <c r="V2423" s="1532"/>
      <c r="W2423" s="1532"/>
      <c r="X2423" s="1532"/>
      <c r="Y2423" s="1532"/>
      <c r="Z2423" s="1532"/>
      <c r="AA2423" s="1532"/>
      <c r="AB2423" s="1532"/>
    </row>
    <row r="2424">
      <c r="A2424" s="1722" t="s">
        <v>126</v>
      </c>
      <c r="B2424" s="1777">
        <f t="shared" ref="B2424:G2424" si="1698">(B2423*10.01)</f>
        <v>0</v>
      </c>
      <c r="C2424" s="1777">
        <f t="shared" si="1698"/>
        <v>140.14</v>
      </c>
      <c r="D2424" s="1777">
        <f t="shared" si="1698"/>
        <v>80.08</v>
      </c>
      <c r="E2424" s="1777">
        <f t="shared" si="1698"/>
        <v>210.21</v>
      </c>
      <c r="F2424" s="1777">
        <f t="shared" si="1698"/>
        <v>140.14</v>
      </c>
      <c r="G2424" s="1777">
        <f t="shared" si="1698"/>
        <v>40.04</v>
      </c>
      <c r="H2424" s="693">
        <f t="shared" si="1699"/>
        <v>610.61</v>
      </c>
      <c r="I2424" s="1580"/>
      <c r="J2424" s="1582"/>
      <c r="K2424" s="1581"/>
      <c r="L2424" s="1930"/>
      <c r="M2424" s="1930"/>
      <c r="N2424" s="1930"/>
      <c r="O2424" s="1581"/>
      <c r="P2424" s="1931"/>
      <c r="Q2424" s="1932"/>
      <c r="R2424" s="1884"/>
      <c r="S2424" s="1932"/>
      <c r="T2424" s="1884"/>
      <c r="U2424" s="1532"/>
      <c r="V2424" s="1532"/>
      <c r="W2424" s="1582"/>
      <c r="X2424" s="1582"/>
      <c r="Y2424" s="1582"/>
      <c r="Z2424" s="1582"/>
      <c r="AA2424" s="1582"/>
      <c r="AB2424" s="1582"/>
    </row>
    <row r="2425">
      <c r="A2425" s="1714" t="s">
        <v>127</v>
      </c>
      <c r="B2425" s="701">
        <f t="shared" ref="B2425:G2425" si="1700">B2419</f>
        <v>0</v>
      </c>
      <c r="C2425" s="701">
        <f t="shared" si="1700"/>
        <v>0</v>
      </c>
      <c r="D2425" s="701">
        <f t="shared" si="1700"/>
        <v>0</v>
      </c>
      <c r="E2425" s="701">
        <f t="shared" si="1700"/>
        <v>1</v>
      </c>
      <c r="F2425" s="701">
        <f t="shared" si="1700"/>
        <v>0</v>
      </c>
      <c r="G2425" s="701">
        <f t="shared" si="1700"/>
        <v>0</v>
      </c>
      <c r="H2425" s="693">
        <f t="shared" si="1699"/>
        <v>1</v>
      </c>
      <c r="I2425" s="1580"/>
      <c r="J2425" s="1582"/>
      <c r="K2425" s="1581"/>
      <c r="L2425" s="1930"/>
      <c r="M2425" s="1930"/>
      <c r="N2425" s="1930"/>
      <c r="O2425" s="1581"/>
      <c r="P2425" s="1931"/>
      <c r="Q2425" s="1932"/>
      <c r="R2425" s="1884"/>
      <c r="S2425" s="1932"/>
      <c r="T2425" s="1884"/>
      <c r="U2425" s="1532"/>
      <c r="V2425" s="1532"/>
      <c r="W2425" s="1582"/>
      <c r="X2425" s="1582"/>
      <c r="Y2425" s="1582"/>
      <c r="Z2425" s="1582"/>
      <c r="AA2425" s="1582"/>
      <c r="AB2425" s="1582"/>
    </row>
    <row r="2426">
      <c r="A2426" s="1714" t="s">
        <v>126</v>
      </c>
      <c r="B2426" s="1779">
        <f t="shared" ref="B2426:G2426" si="1701">(B2425*5)</f>
        <v>0</v>
      </c>
      <c r="C2426" s="1779">
        <f t="shared" si="1701"/>
        <v>0</v>
      </c>
      <c r="D2426" s="1779">
        <f t="shared" si="1701"/>
        <v>0</v>
      </c>
      <c r="E2426" s="1779">
        <f t="shared" si="1701"/>
        <v>5</v>
      </c>
      <c r="F2426" s="1779">
        <f t="shared" si="1701"/>
        <v>0</v>
      </c>
      <c r="G2426" s="1779">
        <f t="shared" si="1701"/>
        <v>0</v>
      </c>
      <c r="H2426" s="693">
        <f t="shared" si="1699"/>
        <v>5</v>
      </c>
      <c r="I2426" s="1580"/>
      <c r="J2426" s="1582"/>
      <c r="K2426" s="1581"/>
      <c r="L2426" s="1930"/>
      <c r="M2426" s="1930"/>
      <c r="N2426" s="1930"/>
      <c r="O2426" s="1581"/>
      <c r="P2426" s="1931"/>
      <c r="Q2426" s="1932"/>
      <c r="R2426" s="1884"/>
      <c r="S2426" s="1932"/>
      <c r="T2426" s="1884"/>
      <c r="U2426" s="1532"/>
      <c r="V2426" s="1532"/>
      <c r="W2426" s="1582"/>
      <c r="X2426" s="1582"/>
      <c r="Y2426" s="1582"/>
      <c r="Z2426" s="1582"/>
      <c r="AA2426" s="1582"/>
      <c r="AB2426" s="1582"/>
    </row>
    <row r="2427">
      <c r="A2427" s="1757" t="s">
        <v>9</v>
      </c>
      <c r="B2427" s="1780">
        <f t="shared" ref="B2427:G2427" si="1702">SUM(B2424,B2426)</f>
        <v>0</v>
      </c>
      <c r="C2427" s="1780">
        <f t="shared" si="1702"/>
        <v>140.14</v>
      </c>
      <c r="D2427" s="1780">
        <f t="shared" si="1702"/>
        <v>80.08</v>
      </c>
      <c r="E2427" s="1780">
        <f t="shared" si="1702"/>
        <v>215.21</v>
      </c>
      <c r="F2427" s="1780">
        <f t="shared" si="1702"/>
        <v>140.14</v>
      </c>
      <c r="G2427" s="1780">
        <f t="shared" si="1702"/>
        <v>40.04</v>
      </c>
      <c r="H2427" s="1780">
        <f t="shared" si="1699"/>
        <v>615.61</v>
      </c>
      <c r="I2427" s="1580"/>
      <c r="J2427" s="1582"/>
      <c r="K2427" s="1581"/>
      <c r="L2427" s="1930"/>
      <c r="M2427" s="1930"/>
      <c r="N2427" s="1930"/>
      <c r="O2427" s="1581"/>
      <c r="P2427" s="1931"/>
      <c r="Q2427" s="1932"/>
      <c r="R2427" s="1884"/>
      <c r="S2427" s="1932"/>
      <c r="T2427" s="1884"/>
      <c r="U2427" s="1532"/>
      <c r="V2427" s="1532"/>
      <c r="W2427" s="1582"/>
      <c r="X2427" s="1582"/>
      <c r="Y2427" s="1582"/>
      <c r="Z2427" s="1582"/>
      <c r="AA2427" s="1582"/>
      <c r="AB2427" s="1582"/>
    </row>
    <row r="2428">
      <c r="A2428" s="1930"/>
      <c r="B2428" s="1580"/>
      <c r="C2428" s="1580"/>
      <c r="D2428" s="1580"/>
      <c r="E2428" s="1580"/>
      <c r="F2428" s="1580"/>
      <c r="G2428" s="1586"/>
      <c r="H2428" s="1587"/>
      <c r="I2428" s="1580"/>
      <c r="J2428" s="1582"/>
      <c r="K2428" s="1581"/>
      <c r="L2428" s="1930"/>
      <c r="M2428" s="1930"/>
      <c r="N2428" s="1930"/>
      <c r="O2428" s="1581"/>
      <c r="P2428" s="1931"/>
      <c r="Q2428" s="1932"/>
      <c r="R2428" s="1884"/>
      <c r="S2428" s="1932"/>
      <c r="T2428" s="1884"/>
      <c r="U2428" s="1532"/>
      <c r="V2428" s="1532"/>
      <c r="W2428" s="1582"/>
      <c r="X2428" s="1582"/>
      <c r="Y2428" s="1582"/>
      <c r="Z2428" s="1582"/>
      <c r="AA2428" s="1582"/>
      <c r="AB2428" s="1582"/>
    </row>
    <row r="2429">
      <c r="A2429" s="1930"/>
      <c r="B2429" s="1580"/>
      <c r="C2429" s="1580"/>
      <c r="D2429" s="1580"/>
      <c r="E2429" s="1580"/>
      <c r="F2429" s="1589"/>
      <c r="G2429" s="1781" t="s">
        <v>35</v>
      </c>
      <c r="H2429" s="1782" t="s">
        <v>36</v>
      </c>
      <c r="I2429" s="1580"/>
      <c r="J2429" s="1582"/>
      <c r="K2429" s="1581"/>
      <c r="L2429" s="1930"/>
      <c r="M2429" s="1930"/>
      <c r="N2429" s="1930"/>
      <c r="O2429" s="1581"/>
      <c r="P2429" s="1931"/>
      <c r="Q2429" s="1932"/>
      <c r="R2429" s="1884"/>
      <c r="S2429" s="1932"/>
      <c r="T2429" s="1884"/>
      <c r="U2429" s="1532"/>
      <c r="V2429" s="1532"/>
      <c r="W2429" s="1582"/>
      <c r="X2429" s="1582"/>
      <c r="Y2429" s="1582"/>
      <c r="Z2429" s="1582"/>
      <c r="AA2429" s="1582"/>
      <c r="AB2429" s="1582"/>
    </row>
    <row r="2430">
      <c r="A2430" s="1930"/>
      <c r="B2430" s="1580"/>
      <c r="C2430" s="1580"/>
      <c r="D2430" s="1580"/>
      <c r="E2430" s="1580"/>
      <c r="F2430" s="1589"/>
      <c r="G2430" s="1783" t="s">
        <v>806</v>
      </c>
      <c r="H2430" s="701">
        <v>553.0</v>
      </c>
      <c r="I2430" s="1580"/>
      <c r="J2430" s="1582"/>
      <c r="K2430" s="1581"/>
      <c r="L2430" s="1930"/>
      <c r="M2430" s="1930"/>
      <c r="N2430" s="1930"/>
      <c r="O2430" s="1581"/>
      <c r="P2430" s="1931"/>
      <c r="Q2430" s="1932"/>
      <c r="R2430" s="1884"/>
      <c r="S2430" s="1932"/>
      <c r="T2430" s="1884"/>
      <c r="U2430" s="1532"/>
      <c r="V2430" s="1532"/>
      <c r="W2430" s="1582"/>
      <c r="X2430" s="1582"/>
      <c r="Y2430" s="1582"/>
      <c r="Z2430" s="1582"/>
      <c r="AA2430" s="1582"/>
      <c r="AB2430" s="1582"/>
    </row>
    <row r="2431">
      <c r="A2431" s="1930"/>
      <c r="B2431" s="1580"/>
      <c r="C2431" s="1580"/>
      <c r="D2431" s="1580"/>
      <c r="E2431" s="1580"/>
      <c r="F2431" s="1589"/>
      <c r="G2431" s="1777" t="s">
        <v>807</v>
      </c>
      <c r="H2431" s="693">
        <f>H1839</f>
        <v>654</v>
      </c>
      <c r="I2431" s="1580"/>
      <c r="J2431" s="1582"/>
      <c r="K2431" s="1581"/>
      <c r="L2431" s="1930"/>
      <c r="M2431" s="1930"/>
      <c r="N2431" s="1930"/>
      <c r="O2431" s="1581"/>
      <c r="P2431" s="1931"/>
      <c r="Q2431" s="1932"/>
      <c r="R2431" s="1884"/>
      <c r="S2431" s="1932"/>
      <c r="T2431" s="1884"/>
      <c r="U2431" s="1532"/>
      <c r="V2431" s="1532"/>
      <c r="W2431" s="1582"/>
      <c r="X2431" s="1582"/>
      <c r="Y2431" s="1582"/>
      <c r="Z2431" s="1582"/>
      <c r="AA2431" s="1582"/>
      <c r="AB2431" s="1582"/>
    </row>
    <row r="2432">
      <c r="A2432" s="1930"/>
      <c r="B2432" s="1580"/>
      <c r="C2432" s="1580"/>
      <c r="D2432" s="1580"/>
      <c r="E2432" s="1580"/>
      <c r="F2432" s="1589"/>
      <c r="G2432" s="1777" t="s">
        <v>855</v>
      </c>
      <c r="H2432" s="693">
        <f t="shared" ref="H2432:H2433" si="1703">H1851</f>
        <v>675</v>
      </c>
      <c r="I2432" s="1580"/>
      <c r="J2432" s="1582"/>
      <c r="K2432" s="1581"/>
      <c r="L2432" s="1930"/>
      <c r="M2432" s="1930"/>
      <c r="N2432" s="1930"/>
      <c r="O2432" s="1581"/>
      <c r="P2432" s="1931"/>
      <c r="Q2432" s="1932"/>
      <c r="R2432" s="1884"/>
      <c r="S2432" s="1932"/>
      <c r="T2432" s="1884"/>
      <c r="U2432" s="1532"/>
      <c r="V2432" s="1532"/>
      <c r="W2432" s="1582"/>
      <c r="X2432" s="1582"/>
      <c r="Y2432" s="1582"/>
      <c r="Z2432" s="1582"/>
      <c r="AA2432" s="1582"/>
      <c r="AB2432" s="1582"/>
    </row>
    <row r="2433">
      <c r="A2433" s="1930"/>
      <c r="B2433" s="1580"/>
      <c r="C2433" s="1580"/>
      <c r="D2433" s="1580"/>
      <c r="E2433" s="1580"/>
      <c r="F2433" s="1589"/>
      <c r="G2433" s="1777" t="s">
        <v>880</v>
      </c>
      <c r="H2433" s="693">
        <f t="shared" si="1703"/>
        <v>654</v>
      </c>
      <c r="I2433" s="1580"/>
      <c r="J2433" s="1582"/>
      <c r="K2433" s="1581"/>
      <c r="L2433" s="1930"/>
      <c r="M2433" s="1930"/>
      <c r="N2433" s="1930"/>
      <c r="O2433" s="1581"/>
      <c r="P2433" s="1931"/>
      <c r="Q2433" s="1932"/>
      <c r="R2433" s="1884"/>
      <c r="S2433" s="1932"/>
      <c r="T2433" s="1884"/>
      <c r="U2433" s="1532"/>
      <c r="V2433" s="1532"/>
      <c r="W2433" s="1582"/>
      <c r="X2433" s="1582"/>
      <c r="Y2433" s="1582"/>
      <c r="Z2433" s="1582"/>
      <c r="AA2433" s="1582"/>
      <c r="AB2433" s="1582"/>
    </row>
    <row r="2434">
      <c r="A2434" s="1930"/>
      <c r="B2434" s="1580"/>
      <c r="C2434" s="1580"/>
      <c r="D2434" s="1580"/>
      <c r="E2434" s="1580"/>
      <c r="F2434" s="1589"/>
      <c r="G2434" s="1881" t="s">
        <v>911</v>
      </c>
      <c r="H2434" s="693">
        <f>H2420</f>
        <v>348</v>
      </c>
      <c r="I2434" s="1580"/>
      <c r="J2434" s="1582"/>
      <c r="K2434" s="1581"/>
      <c r="L2434" s="1930"/>
      <c r="M2434" s="1930"/>
      <c r="N2434" s="1930"/>
      <c r="O2434" s="1581"/>
      <c r="P2434" s="1931"/>
      <c r="Q2434" s="1932"/>
      <c r="R2434" s="1884"/>
      <c r="S2434" s="1932"/>
      <c r="T2434" s="1884"/>
      <c r="U2434" s="1532"/>
      <c r="V2434" s="1532"/>
      <c r="W2434" s="1582"/>
      <c r="X2434" s="1582"/>
      <c r="Y2434" s="1582"/>
      <c r="Z2434" s="1582"/>
      <c r="AA2434" s="1582"/>
      <c r="AB2434" s="1582"/>
    </row>
    <row r="2435">
      <c r="A2435" s="1930"/>
      <c r="B2435" s="1580"/>
      <c r="C2435" s="1580"/>
      <c r="D2435" s="1580"/>
      <c r="E2435" s="1580"/>
      <c r="F2435" s="1589"/>
      <c r="G2435" s="1781" t="s">
        <v>9</v>
      </c>
      <c r="H2435" s="1758">
        <f>SUM(H2430:H2434)</f>
        <v>2884</v>
      </c>
      <c r="I2435" s="1580"/>
      <c r="J2435" s="1582"/>
      <c r="K2435" s="1581"/>
      <c r="L2435" s="1930"/>
      <c r="M2435" s="1930"/>
      <c r="N2435" s="1930"/>
      <c r="O2435" s="1581"/>
      <c r="P2435" s="1931"/>
      <c r="Q2435" s="1932"/>
      <c r="R2435" s="1884"/>
      <c r="S2435" s="1932"/>
      <c r="T2435" s="1884"/>
      <c r="U2435" s="1532"/>
      <c r="V2435" s="1532"/>
      <c r="W2435" s="1582"/>
      <c r="X2435" s="1582"/>
      <c r="Y2435" s="1582"/>
      <c r="Z2435" s="1582"/>
      <c r="AA2435" s="1582"/>
      <c r="AB2435" s="1582"/>
    </row>
    <row r="2436">
      <c r="A2436" s="1930"/>
      <c r="B2436" s="1580"/>
      <c r="C2436" s="1580"/>
      <c r="D2436" s="1580"/>
      <c r="E2436" s="1580"/>
      <c r="F2436" s="1580"/>
      <c r="G2436" s="1586"/>
      <c r="H2436" s="1587"/>
      <c r="I2436" s="1933"/>
      <c r="J2436" s="1582"/>
      <c r="K2436" s="1581"/>
      <c r="L2436" s="1930"/>
      <c r="M2436" s="1930"/>
      <c r="N2436" s="1930"/>
      <c r="O2436" s="1581"/>
      <c r="P2436" s="1931"/>
      <c r="Q2436" s="1932"/>
      <c r="R2436" s="1884"/>
      <c r="S2436" s="1932"/>
      <c r="T2436" s="1884"/>
      <c r="U2436" s="1532"/>
      <c r="V2436" s="1532"/>
      <c r="W2436" s="1582"/>
      <c r="X2436" s="1582"/>
      <c r="Y2436" s="1582"/>
      <c r="Z2436" s="1582"/>
      <c r="AA2436" s="1582"/>
      <c r="AB2436" s="1582"/>
    </row>
    <row r="2437">
      <c r="A2437" s="1930"/>
      <c r="B2437" s="1580"/>
      <c r="C2437" s="1580"/>
      <c r="D2437" s="1580"/>
      <c r="E2437" s="1580"/>
      <c r="F2437" s="1589"/>
      <c r="G2437" s="1781" t="s">
        <v>131</v>
      </c>
      <c r="H2437" s="1758">
        <f>(4000-H2435)</f>
        <v>1116</v>
      </c>
      <c r="I2437" s="1933"/>
      <c r="J2437" s="1582"/>
      <c r="K2437" s="1581"/>
      <c r="L2437" s="1930"/>
      <c r="M2437" s="1930"/>
      <c r="N2437" s="1930"/>
      <c r="O2437" s="1581"/>
      <c r="P2437" s="1931"/>
      <c r="Q2437" s="1932"/>
      <c r="R2437" s="1884"/>
      <c r="S2437" s="1932"/>
      <c r="T2437" s="1884"/>
      <c r="U2437" s="1532"/>
      <c r="V2437" s="1532"/>
      <c r="W2437" s="1582"/>
      <c r="X2437" s="1582"/>
      <c r="Y2437" s="1582"/>
      <c r="Z2437" s="1582"/>
      <c r="AA2437" s="1582"/>
      <c r="AB2437" s="1582"/>
    </row>
    <row r="2438">
      <c r="A2438" s="1934"/>
      <c r="B2438" s="1645"/>
      <c r="C2438" s="1645"/>
      <c r="D2438" s="1645"/>
      <c r="E2438" s="1883"/>
      <c r="F2438" s="1913"/>
      <c r="G2438" s="1913"/>
      <c r="H2438" s="1913"/>
      <c r="I2438" s="1913"/>
      <c r="J2438" s="1582"/>
      <c r="K2438" s="1645"/>
      <c r="L2438" s="1934"/>
      <c r="M2438" s="1934"/>
      <c r="N2438" s="1934"/>
      <c r="O2438" s="1645"/>
      <c r="P2438" s="1935"/>
      <c r="Q2438" s="1935"/>
      <c r="R2438" s="1936"/>
      <c r="S2438" s="1932"/>
      <c r="T2438" s="1884"/>
      <c r="U2438" s="1532"/>
      <c r="V2438" s="1532"/>
      <c r="W2438" s="1582"/>
      <c r="X2438" s="1582"/>
      <c r="Y2438" s="1582"/>
      <c r="Z2438" s="1582"/>
      <c r="AA2438" s="1582"/>
      <c r="AB2438" s="1582"/>
    </row>
    <row r="2439">
      <c r="A2439" s="1754" t="s">
        <v>907</v>
      </c>
      <c r="B2439" s="1755">
        <v>29.0</v>
      </c>
      <c r="C2439" s="1755">
        <v>30.0</v>
      </c>
      <c r="D2439" s="1755">
        <v>31.0</v>
      </c>
      <c r="E2439" s="1755">
        <v>1.0</v>
      </c>
      <c r="F2439" s="1755">
        <v>2.0</v>
      </c>
      <c r="G2439" s="1755">
        <v>3.0</v>
      </c>
      <c r="H2439" s="1595"/>
      <c r="I2439" s="1595"/>
      <c r="J2439" s="1812"/>
      <c r="K2439" s="1754" t="s">
        <v>908</v>
      </c>
      <c r="L2439" s="693"/>
      <c r="M2439" s="693"/>
      <c r="N2439" s="693"/>
      <c r="O2439" s="693"/>
      <c r="P2439" s="693"/>
      <c r="Q2439" s="693"/>
      <c r="R2439" s="1595"/>
      <c r="S2439" s="1532"/>
      <c r="T2439" s="1532"/>
      <c r="U2439" s="1532"/>
      <c r="V2439" s="1532"/>
      <c r="W2439" s="1532"/>
      <c r="X2439" s="1532"/>
      <c r="Y2439" s="1532"/>
      <c r="Z2439" s="1532"/>
      <c r="AA2439" s="1532"/>
      <c r="AB2439" s="1532"/>
    </row>
    <row r="2440">
      <c r="A2440" s="1756" t="s">
        <v>331</v>
      </c>
      <c r="B2440" s="693" t="s">
        <v>2</v>
      </c>
      <c r="C2440" s="693" t="s">
        <v>3</v>
      </c>
      <c r="D2440" s="693" t="s">
        <v>4</v>
      </c>
      <c r="E2440" s="693" t="s">
        <v>5</v>
      </c>
      <c r="F2440" s="693" t="s">
        <v>6</v>
      </c>
      <c r="G2440" s="693" t="s">
        <v>7</v>
      </c>
      <c r="H2440" s="693" t="s">
        <v>9</v>
      </c>
      <c r="I2440" s="693" t="s">
        <v>71</v>
      </c>
      <c r="J2440" s="1812"/>
      <c r="K2440" s="693" t="s">
        <v>331</v>
      </c>
      <c r="L2440" s="693" t="s">
        <v>72</v>
      </c>
      <c r="M2440" s="693" t="s">
        <v>13</v>
      </c>
      <c r="N2440" s="701" t="s">
        <v>73</v>
      </c>
      <c r="O2440" s="693" t="s">
        <v>13</v>
      </c>
      <c r="P2440" s="701" t="s">
        <v>74</v>
      </c>
      <c r="Q2440" s="701" t="s">
        <v>640</v>
      </c>
      <c r="R2440" s="1686" t="s">
        <v>592</v>
      </c>
      <c r="S2440" s="1532"/>
      <c r="T2440" s="1532"/>
      <c r="U2440" s="1532"/>
      <c r="V2440" s="1532"/>
      <c r="W2440" s="1532"/>
      <c r="X2440" s="1532"/>
      <c r="Y2440" s="1532"/>
      <c r="Z2440" s="1532"/>
      <c r="AA2440" s="1532"/>
      <c r="AB2440" s="1532"/>
    </row>
    <row r="2441">
      <c r="A2441" s="1757" t="s">
        <v>98</v>
      </c>
      <c r="B2441" s="1758">
        <f t="shared" ref="B2441:G2441" si="1704"> SUM(B2442:B2476)</f>
        <v>49</v>
      </c>
      <c r="C2441" s="1758">
        <f t="shared" si="1704"/>
        <v>53</v>
      </c>
      <c r="D2441" s="1758">
        <f t="shared" si="1704"/>
        <v>60</v>
      </c>
      <c r="E2441" s="1758">
        <f t="shared" si="1704"/>
        <v>10</v>
      </c>
      <c r="F2441" s="1758">
        <f t="shared" si="1704"/>
        <v>27</v>
      </c>
      <c r="G2441" s="1758">
        <f t="shared" si="1704"/>
        <v>10</v>
      </c>
      <c r="H2441" s="1758">
        <f> SUM(H2442:H2445,H2448:H2451,H2454:H2457,H2460:H2463,H2466:H2469,H2472:H2475)</f>
        <v>175</v>
      </c>
      <c r="I2441" s="1758"/>
      <c r="J2441" s="1812"/>
      <c r="K2441" s="1758" t="s">
        <v>98</v>
      </c>
      <c r="L2441" s="1561"/>
      <c r="M2441" s="1561"/>
      <c r="N2441" s="1561"/>
      <c r="O2441" s="1561"/>
      <c r="P2441" s="1561"/>
      <c r="Q2441" s="1758"/>
      <c r="R2441" s="1758"/>
      <c r="S2441" s="1532"/>
      <c r="T2441" s="1532"/>
      <c r="U2441" s="1532"/>
      <c r="V2441" s="1532"/>
      <c r="W2441" s="1532"/>
      <c r="X2441" s="1532"/>
      <c r="Y2441" s="1532"/>
      <c r="Z2441" s="1532"/>
      <c r="AA2441" s="1532"/>
      <c r="AB2441" s="1532"/>
    </row>
    <row r="2442">
      <c r="A2442" s="1759" t="s">
        <v>99</v>
      </c>
      <c r="B2442" s="1760">
        <v>18.0</v>
      </c>
      <c r="C2442" s="1760">
        <v>15.0</v>
      </c>
      <c r="D2442" s="1760">
        <v>10.0</v>
      </c>
      <c r="E2442" s="1760">
        <v>0.0</v>
      </c>
      <c r="F2442" s="1760">
        <v>0.0</v>
      </c>
      <c r="G2442" s="1760">
        <v>0.0</v>
      </c>
      <c r="H2442" s="1761">
        <f t="shared" ref="H2442:H2444" si="1705">SUM(B2442:G2442)</f>
        <v>43</v>
      </c>
      <c r="I2442" s="1762">
        <f>SUM(H2442:H2446)</f>
        <v>96</v>
      </c>
      <c r="J2442" s="1812"/>
      <c r="K2442" s="1764" t="s">
        <v>99</v>
      </c>
      <c r="L2442" s="1765">
        <v>55.0</v>
      </c>
      <c r="M2442" s="1762">
        <f>(L2442-H2442)-R2442</f>
        <v>12</v>
      </c>
      <c r="N2442" s="1765">
        <v>70.0</v>
      </c>
      <c r="O2442" s="1762">
        <f t="shared" ref="O2442:O2443" si="1706">SUM(M2442,N2442)</f>
        <v>82</v>
      </c>
      <c r="P2442" s="1764"/>
      <c r="Q2442" s="1762"/>
      <c r="R2442" s="1762"/>
      <c r="S2442" s="1532"/>
      <c r="T2442" s="1532"/>
      <c r="U2442" s="1532"/>
      <c r="V2442" s="1532"/>
      <c r="W2442" s="1532"/>
      <c r="X2442" s="1532"/>
      <c r="Y2442" s="1532"/>
      <c r="Z2442" s="1532"/>
      <c r="AA2442" s="1532"/>
      <c r="AB2442" s="1532"/>
    </row>
    <row r="2443">
      <c r="A2443" s="1714" t="s">
        <v>77</v>
      </c>
      <c r="B2443" s="692">
        <v>0.0</v>
      </c>
      <c r="C2443" s="692">
        <v>0.0</v>
      </c>
      <c r="D2443" s="692">
        <v>0.0</v>
      </c>
      <c r="E2443" s="692">
        <v>0.0</v>
      </c>
      <c r="F2443" s="692">
        <v>0.0</v>
      </c>
      <c r="G2443" s="690">
        <v>0.0</v>
      </c>
      <c r="H2443" s="693">
        <f t="shared" si="1705"/>
        <v>0</v>
      </c>
      <c r="I2443" s="596">
        <f>(I2442/61)</f>
        <v>1.573770492</v>
      </c>
      <c r="J2443" s="1812"/>
      <c r="K2443" s="701" t="s">
        <v>77</v>
      </c>
      <c r="L2443" s="701">
        <f t="shared" ref="L2443:L2477" si="1707">O1861</f>
        <v>25</v>
      </c>
      <c r="M2443" s="701">
        <f>(L2443-H2443-H2444)-R2443</f>
        <v>0</v>
      </c>
      <c r="N2443" s="692" t="s">
        <v>79</v>
      </c>
      <c r="O2443" s="701">
        <f t="shared" si="1706"/>
        <v>0</v>
      </c>
      <c r="P2443" s="701"/>
      <c r="Q2443" s="701"/>
      <c r="R2443" s="1595"/>
      <c r="S2443" s="1532"/>
      <c r="T2443" s="1532"/>
      <c r="U2443" s="1532"/>
      <c r="V2443" s="1532"/>
      <c r="W2443" s="1532"/>
      <c r="X2443" s="1532"/>
      <c r="Y2443" s="1532"/>
      <c r="Z2443" s="1532"/>
      <c r="AA2443" s="1532"/>
      <c r="AB2443" s="1532"/>
    </row>
    <row r="2444">
      <c r="A2444" s="1714" t="s">
        <v>78</v>
      </c>
      <c r="B2444" s="692">
        <v>8.0</v>
      </c>
      <c r="C2444" s="692">
        <v>9.0</v>
      </c>
      <c r="D2444" s="692">
        <v>8.0</v>
      </c>
      <c r="E2444" s="692">
        <v>0.0</v>
      </c>
      <c r="F2444" s="692">
        <v>0.0</v>
      </c>
      <c r="G2444" s="690">
        <v>0.0</v>
      </c>
      <c r="H2444" s="693">
        <f t="shared" si="1705"/>
        <v>25</v>
      </c>
      <c r="I2444" s="701"/>
      <c r="J2444" s="1812"/>
      <c r="K2444" s="701" t="s">
        <v>78</v>
      </c>
      <c r="L2444" s="701" t="str">
        <f t="shared" si="1707"/>
        <v>-</v>
      </c>
      <c r="M2444" s="701" t="s">
        <v>79</v>
      </c>
      <c r="N2444" s="692" t="s">
        <v>79</v>
      </c>
      <c r="O2444" s="701" t="s">
        <v>79</v>
      </c>
      <c r="P2444" s="701"/>
      <c r="Q2444" s="701"/>
      <c r="R2444" s="1595"/>
      <c r="S2444" s="1532"/>
      <c r="T2444" s="1532"/>
      <c r="U2444" s="1532"/>
      <c r="V2444" s="1532"/>
      <c r="W2444" s="1532"/>
      <c r="X2444" s="1532"/>
      <c r="Y2444" s="1532"/>
      <c r="Z2444" s="1532"/>
      <c r="AA2444" s="1532"/>
      <c r="AB2444" s="1532"/>
    </row>
    <row r="2445">
      <c r="A2445" s="1714" t="s">
        <v>446</v>
      </c>
      <c r="B2445" s="692">
        <v>2.0</v>
      </c>
      <c r="C2445" s="692">
        <v>6.0</v>
      </c>
      <c r="D2445" s="692">
        <v>6.0</v>
      </c>
      <c r="E2445" s="692">
        <v>1.0</v>
      </c>
      <c r="F2445" s="692">
        <v>0.0</v>
      </c>
      <c r="G2445" s="690">
        <v>0.0</v>
      </c>
      <c r="H2445" s="693">
        <f t="shared" ref="H2445:H2446" si="1708">sum(B2445:G2445)</f>
        <v>15</v>
      </c>
      <c r="I2445" s="701"/>
      <c r="J2445" s="1812"/>
      <c r="K2445" s="701" t="s">
        <v>446</v>
      </c>
      <c r="L2445" s="701">
        <f t="shared" si="1707"/>
        <v>15</v>
      </c>
      <c r="M2445" s="701">
        <f>(L2445-H2445)-R2445</f>
        <v>0</v>
      </c>
      <c r="N2445" s="692">
        <v>20.0</v>
      </c>
      <c r="O2445" s="701">
        <f t="shared" ref="O2445:O2446" si="1709">SUM(M2445,N2445)</f>
        <v>20</v>
      </c>
      <c r="P2445" s="701"/>
      <c r="Q2445" s="701"/>
      <c r="R2445" s="1595"/>
      <c r="S2445" s="1532"/>
      <c r="T2445" s="1532"/>
      <c r="U2445" s="1532"/>
      <c r="V2445" s="1532"/>
      <c r="W2445" s="1532"/>
      <c r="X2445" s="1532"/>
      <c r="Y2445" s="1532"/>
      <c r="Z2445" s="1532"/>
      <c r="AA2445" s="1532"/>
      <c r="AB2445" s="1532"/>
    </row>
    <row r="2446">
      <c r="A2446" s="1714" t="s">
        <v>751</v>
      </c>
      <c r="B2446" s="692">
        <v>0.0</v>
      </c>
      <c r="C2446" s="692">
        <v>0.0</v>
      </c>
      <c r="D2446" s="692">
        <v>13.0</v>
      </c>
      <c r="E2446" s="692">
        <v>0.0</v>
      </c>
      <c r="F2446" s="692">
        <v>0.0</v>
      </c>
      <c r="G2446" s="690">
        <v>0.0</v>
      </c>
      <c r="H2446" s="693">
        <f t="shared" si="1708"/>
        <v>13</v>
      </c>
      <c r="I2446" s="701"/>
      <c r="J2446" s="1812"/>
      <c r="K2446" s="701" t="s">
        <v>751</v>
      </c>
      <c r="L2446" s="701">
        <f t="shared" si="1707"/>
        <v>13</v>
      </c>
      <c r="M2446" s="701">
        <f t="shared" ref="M2446:M2447" si="1710">(L2446-H2446)</f>
        <v>0</v>
      </c>
      <c r="N2446" s="692">
        <v>10.0</v>
      </c>
      <c r="O2446" s="701">
        <f t="shared" si="1709"/>
        <v>10</v>
      </c>
      <c r="P2446" s="701"/>
      <c r="Q2446" s="701"/>
      <c r="R2446" s="1595"/>
      <c r="S2446" s="1532"/>
      <c r="T2446" s="1532"/>
      <c r="U2446" s="1532"/>
      <c r="V2446" s="1532"/>
      <c r="W2446" s="1532"/>
      <c r="X2446" s="1532"/>
      <c r="Y2446" s="1532"/>
      <c r="Z2446" s="1532"/>
      <c r="AA2446" s="1532"/>
      <c r="AB2446" s="1532"/>
    </row>
    <row r="2447">
      <c r="A2447" s="1714" t="s">
        <v>80</v>
      </c>
      <c r="B2447" s="692">
        <v>0.0</v>
      </c>
      <c r="C2447" s="692">
        <v>0.0</v>
      </c>
      <c r="D2447" s="692">
        <v>0.0</v>
      </c>
      <c r="E2447" s="692">
        <v>0.0</v>
      </c>
      <c r="F2447" s="692">
        <v>0.0</v>
      </c>
      <c r="G2447" s="690">
        <v>0.0</v>
      </c>
      <c r="H2447" s="693">
        <f t="shared" ref="H2447:H2450" si="1711">SUM(B2447:G2447)</f>
        <v>0</v>
      </c>
      <c r="I2447" s="701"/>
      <c r="J2447" s="1812"/>
      <c r="K2447" s="701" t="s">
        <v>80</v>
      </c>
      <c r="L2447" s="701">
        <f t="shared" si="1707"/>
        <v>0</v>
      </c>
      <c r="M2447" s="701">
        <f t="shared" si="1710"/>
        <v>0</v>
      </c>
      <c r="N2447" s="692">
        <v>40.0</v>
      </c>
      <c r="O2447" s="701">
        <f>sum(M2447,N2447)</f>
        <v>40</v>
      </c>
      <c r="P2447" s="701"/>
      <c r="Q2447" s="701"/>
      <c r="R2447" s="1595"/>
      <c r="S2447" s="1532"/>
      <c r="T2447" s="1532"/>
      <c r="U2447" s="1532"/>
      <c r="V2447" s="1532"/>
      <c r="W2447" s="1532"/>
      <c r="X2447" s="1532"/>
      <c r="Y2447" s="1532"/>
      <c r="Z2447" s="1532"/>
      <c r="AA2447" s="1532"/>
      <c r="AB2447" s="1532"/>
    </row>
    <row r="2448">
      <c r="A2448" s="1715" t="s">
        <v>449</v>
      </c>
      <c r="B2448" s="1765">
        <v>0.0</v>
      </c>
      <c r="C2448" s="1765">
        <v>3.0</v>
      </c>
      <c r="D2448" s="1765">
        <v>2.0</v>
      </c>
      <c r="E2448" s="1765">
        <v>2.0</v>
      </c>
      <c r="F2448" s="1765">
        <v>3.0</v>
      </c>
      <c r="G2448" s="1760">
        <v>0.0</v>
      </c>
      <c r="H2448" s="1761">
        <f t="shared" si="1711"/>
        <v>10</v>
      </c>
      <c r="I2448" s="1762">
        <f>SUM(H2448:H2452)</f>
        <v>13</v>
      </c>
      <c r="J2448" s="647"/>
      <c r="K2448" s="1762" t="s">
        <v>449</v>
      </c>
      <c r="L2448" s="1762">
        <f t="shared" si="1707"/>
        <v>31</v>
      </c>
      <c r="M2448" s="1762">
        <f>(L2448-H2448)-R2448</f>
        <v>21</v>
      </c>
      <c r="N2448" s="1765">
        <v>0.0</v>
      </c>
      <c r="O2448" s="1762">
        <f t="shared" ref="O2448:O2449" si="1712">SUM(M2448,N2448)</f>
        <v>21</v>
      </c>
      <c r="P2448" s="1764"/>
      <c r="Q2448" s="1574"/>
      <c r="R2448" s="1574"/>
      <c r="S2448" s="1532"/>
      <c r="T2448" s="1532"/>
      <c r="U2448" s="1532"/>
      <c r="V2448" s="1532"/>
      <c r="W2448" s="1532"/>
      <c r="X2448" s="1532"/>
      <c r="Y2448" s="1532"/>
      <c r="Z2448" s="1532"/>
      <c r="AA2448" s="1532"/>
      <c r="AB2448" s="1532"/>
    </row>
    <row r="2449">
      <c r="A2449" s="1714" t="s">
        <v>77</v>
      </c>
      <c r="B2449" s="692">
        <v>0.0</v>
      </c>
      <c r="C2449" s="692">
        <v>0.0</v>
      </c>
      <c r="D2449" s="692">
        <v>0.0</v>
      </c>
      <c r="E2449" s="692">
        <v>0.0</v>
      </c>
      <c r="F2449" s="692">
        <v>0.0</v>
      </c>
      <c r="G2449" s="692">
        <v>0.0</v>
      </c>
      <c r="H2449" s="693">
        <f t="shared" si="1711"/>
        <v>0</v>
      </c>
      <c r="I2449" s="596">
        <f>(I2448/60)</f>
        <v>0.2166666667</v>
      </c>
      <c r="J2449" s="1812"/>
      <c r="K2449" s="701" t="s">
        <v>77</v>
      </c>
      <c r="L2449" s="701">
        <f t="shared" si="1707"/>
        <v>3</v>
      </c>
      <c r="M2449" s="701">
        <f>(L2449-H2449-H2450)-R2449</f>
        <v>0</v>
      </c>
      <c r="N2449" s="692">
        <v>0.0</v>
      </c>
      <c r="O2449" s="701">
        <f t="shared" si="1712"/>
        <v>0</v>
      </c>
      <c r="P2449" s="701"/>
      <c r="Q2449" s="1686"/>
      <c r="R2449" s="1595"/>
      <c r="S2449" s="1532"/>
      <c r="T2449" s="1532"/>
      <c r="U2449" s="1532"/>
      <c r="V2449" s="1532"/>
      <c r="W2449" s="1532"/>
      <c r="X2449" s="1532"/>
      <c r="Y2449" s="1532"/>
      <c r="Z2449" s="1532"/>
      <c r="AA2449" s="1532"/>
      <c r="AB2449" s="1532"/>
    </row>
    <row r="2450">
      <c r="A2450" s="1714" t="s">
        <v>78</v>
      </c>
      <c r="B2450" s="692">
        <v>1.0</v>
      </c>
      <c r="C2450" s="692">
        <v>2.0</v>
      </c>
      <c r="D2450" s="692">
        <v>0.0</v>
      </c>
      <c r="E2450" s="692">
        <v>0.0</v>
      </c>
      <c r="F2450" s="692">
        <v>0.0</v>
      </c>
      <c r="G2450" s="692">
        <v>0.0</v>
      </c>
      <c r="H2450" s="693">
        <f t="shared" si="1711"/>
        <v>3</v>
      </c>
      <c r="I2450" s="701"/>
      <c r="J2450" s="1812"/>
      <c r="K2450" s="701" t="s">
        <v>78</v>
      </c>
      <c r="L2450" s="701" t="str">
        <f t="shared" si="1707"/>
        <v>-</v>
      </c>
      <c r="M2450" s="701" t="s">
        <v>79</v>
      </c>
      <c r="N2450" s="692" t="s">
        <v>79</v>
      </c>
      <c r="O2450" s="701" t="s">
        <v>79</v>
      </c>
      <c r="P2450" s="701"/>
      <c r="Q2450" s="1686"/>
      <c r="R2450" s="1595"/>
      <c r="S2450" s="1532"/>
      <c r="T2450" s="1532"/>
      <c r="U2450" s="1532"/>
      <c r="V2450" s="1532"/>
      <c r="W2450" s="1532"/>
      <c r="X2450" s="1532"/>
      <c r="Y2450" s="1532"/>
      <c r="Z2450" s="1532"/>
      <c r="AA2450" s="1532"/>
      <c r="AB2450" s="1532"/>
    </row>
    <row r="2451">
      <c r="A2451" s="1714" t="s">
        <v>446</v>
      </c>
      <c r="B2451" s="692">
        <v>0.0</v>
      </c>
      <c r="C2451" s="692">
        <v>0.0</v>
      </c>
      <c r="D2451" s="692">
        <v>0.0</v>
      </c>
      <c r="E2451" s="692">
        <v>0.0</v>
      </c>
      <c r="F2451" s="692">
        <v>0.0</v>
      </c>
      <c r="G2451" s="692">
        <v>0.0</v>
      </c>
      <c r="H2451" s="693">
        <f t="shared" ref="H2451:H2452" si="1713">sum(B2451:G2451)</f>
        <v>0</v>
      </c>
      <c r="I2451" s="701"/>
      <c r="J2451" s="1812"/>
      <c r="K2451" s="701" t="s">
        <v>446</v>
      </c>
      <c r="L2451" s="701">
        <f t="shared" si="1707"/>
        <v>1</v>
      </c>
      <c r="M2451" s="701">
        <f>(L2451-H2451)-R2451</f>
        <v>1</v>
      </c>
      <c r="N2451" s="692">
        <v>4.0</v>
      </c>
      <c r="O2451" s="701">
        <f t="shared" ref="O2451:O2452" si="1714">SUM(M2451,N2451)</f>
        <v>5</v>
      </c>
      <c r="P2451" s="701"/>
      <c r="Q2451" s="1686"/>
      <c r="R2451" s="1595"/>
      <c r="S2451" s="1532"/>
      <c r="T2451" s="1532"/>
      <c r="U2451" s="1532"/>
      <c r="V2451" s="1532"/>
      <c r="W2451" s="1532"/>
      <c r="X2451" s="1532"/>
      <c r="Y2451" s="1532"/>
      <c r="Z2451" s="1532"/>
      <c r="AA2451" s="1532"/>
      <c r="AB2451" s="1532"/>
    </row>
    <row r="2452">
      <c r="A2452" s="1714" t="s">
        <v>751</v>
      </c>
      <c r="B2452" s="692">
        <v>0.0</v>
      </c>
      <c r="C2452" s="692">
        <v>0.0</v>
      </c>
      <c r="D2452" s="692">
        <v>0.0</v>
      </c>
      <c r="E2452" s="692">
        <v>0.0</v>
      </c>
      <c r="F2452" s="692">
        <v>0.0</v>
      </c>
      <c r="G2452" s="692">
        <v>0.0</v>
      </c>
      <c r="H2452" s="693">
        <f t="shared" si="1713"/>
        <v>0</v>
      </c>
      <c r="I2452" s="701"/>
      <c r="J2452" s="1812"/>
      <c r="K2452" s="701" t="s">
        <v>751</v>
      </c>
      <c r="L2452" s="701">
        <f t="shared" si="1707"/>
        <v>7</v>
      </c>
      <c r="M2452" s="701">
        <f t="shared" ref="M2452:M2453" si="1715">(L2452-H2452)</f>
        <v>7</v>
      </c>
      <c r="N2452" s="692">
        <v>0.0</v>
      </c>
      <c r="O2452" s="701">
        <f t="shared" si="1714"/>
        <v>7</v>
      </c>
      <c r="P2452" s="701"/>
      <c r="Q2452" s="1686"/>
      <c r="R2452" s="1595"/>
      <c r="S2452" s="1532"/>
      <c r="T2452" s="1532"/>
      <c r="U2452" s="1532"/>
      <c r="V2452" s="1532"/>
      <c r="W2452" s="1532"/>
      <c r="X2452" s="1532"/>
      <c r="Y2452" s="1532"/>
      <c r="Z2452" s="1532"/>
      <c r="AA2452" s="1532"/>
      <c r="AB2452" s="1532"/>
    </row>
    <row r="2453">
      <c r="A2453" s="1714" t="s">
        <v>80</v>
      </c>
      <c r="B2453" s="692">
        <v>0.0</v>
      </c>
      <c r="C2453" s="692">
        <v>3.0</v>
      </c>
      <c r="D2453" s="692">
        <v>0.0</v>
      </c>
      <c r="E2453" s="692">
        <v>0.0</v>
      </c>
      <c r="F2453" s="692">
        <v>0.0</v>
      </c>
      <c r="G2453" s="692">
        <v>0.0</v>
      </c>
      <c r="H2453" s="693">
        <f t="shared" ref="H2453:H2456" si="1716">SUM(B2453:G2453)</f>
        <v>3</v>
      </c>
      <c r="I2453" s="701"/>
      <c r="J2453" s="1812"/>
      <c r="K2453" s="701" t="s">
        <v>80</v>
      </c>
      <c r="L2453" s="701">
        <f t="shared" si="1707"/>
        <v>26</v>
      </c>
      <c r="M2453" s="701">
        <f t="shared" si="1715"/>
        <v>23</v>
      </c>
      <c r="N2453" s="692">
        <v>0.0</v>
      </c>
      <c r="O2453" s="701">
        <f>sum(M2453,N2453)</f>
        <v>23</v>
      </c>
      <c r="P2453" s="701"/>
      <c r="Q2453" s="1686"/>
      <c r="R2453" s="1595"/>
      <c r="S2453" s="1532"/>
      <c r="T2453" s="1532"/>
      <c r="U2453" s="1532"/>
      <c r="V2453" s="1532"/>
      <c r="W2453" s="1532"/>
      <c r="X2453" s="1532"/>
      <c r="Y2453" s="1532"/>
      <c r="Z2453" s="1532"/>
      <c r="AA2453" s="1532"/>
      <c r="AB2453" s="1532"/>
    </row>
    <row r="2454">
      <c r="A2454" s="1715" t="s">
        <v>471</v>
      </c>
      <c r="B2454" s="1760">
        <v>6.0</v>
      </c>
      <c r="C2454" s="1760">
        <v>0.0</v>
      </c>
      <c r="D2454" s="1760">
        <v>3.0</v>
      </c>
      <c r="E2454" s="1760">
        <v>0.0</v>
      </c>
      <c r="F2454" s="1760">
        <v>9.0</v>
      </c>
      <c r="G2454" s="1760">
        <v>0.0</v>
      </c>
      <c r="H2454" s="1761">
        <f t="shared" si="1716"/>
        <v>18</v>
      </c>
      <c r="I2454" s="1762">
        <f>SUM(H2454:H2458)</f>
        <v>36</v>
      </c>
      <c r="J2454" s="1812"/>
      <c r="K2454" s="1762" t="s">
        <v>471</v>
      </c>
      <c r="L2454" s="1762">
        <f t="shared" si="1707"/>
        <v>68</v>
      </c>
      <c r="M2454" s="1762">
        <f>(L2454-H2454)-R2454</f>
        <v>50</v>
      </c>
      <c r="N2454" s="1765">
        <v>0.0</v>
      </c>
      <c r="O2454" s="1762">
        <f t="shared" ref="O2454:O2455" si="1717">SUM(M2454,N2454)</f>
        <v>50</v>
      </c>
      <c r="P2454" s="1764"/>
      <c r="Q2454" s="1824"/>
      <c r="R2454" s="1762"/>
      <c r="S2454" s="1532"/>
      <c r="T2454" s="1532"/>
      <c r="U2454" s="1532"/>
      <c r="V2454" s="1532"/>
      <c r="W2454" s="1532"/>
      <c r="X2454" s="1532"/>
      <c r="Y2454" s="1532"/>
      <c r="Z2454" s="1532"/>
      <c r="AA2454" s="1532"/>
      <c r="AB2454" s="1532"/>
    </row>
    <row r="2455">
      <c r="A2455" s="1714" t="s">
        <v>77</v>
      </c>
      <c r="B2455" s="692">
        <v>0.0</v>
      </c>
      <c r="C2455" s="692">
        <v>0.0</v>
      </c>
      <c r="D2455" s="692">
        <v>0.0</v>
      </c>
      <c r="E2455" s="692">
        <v>0.0</v>
      </c>
      <c r="F2455" s="692">
        <v>0.0</v>
      </c>
      <c r="G2455" s="690">
        <v>0.0</v>
      </c>
      <c r="H2455" s="693">
        <f t="shared" si="1716"/>
        <v>0</v>
      </c>
      <c r="I2455" s="596">
        <f>(I2454/60)</f>
        <v>0.6</v>
      </c>
      <c r="J2455" s="1812"/>
      <c r="K2455" s="701" t="s">
        <v>77</v>
      </c>
      <c r="L2455" s="701">
        <f t="shared" si="1707"/>
        <v>15</v>
      </c>
      <c r="M2455" s="701">
        <f>(L2455-H2455-H2456)-R2455</f>
        <v>0</v>
      </c>
      <c r="N2455" s="692">
        <v>0.0</v>
      </c>
      <c r="O2455" s="701">
        <f t="shared" si="1717"/>
        <v>0</v>
      </c>
      <c r="P2455" s="701"/>
      <c r="Q2455" s="1595"/>
      <c r="R2455" s="1595"/>
      <c r="S2455" s="1532"/>
      <c r="T2455" s="1532"/>
      <c r="U2455" s="1532"/>
      <c r="V2455" s="1532"/>
      <c r="W2455" s="1532"/>
      <c r="X2455" s="1532"/>
      <c r="Y2455" s="1532"/>
      <c r="Z2455" s="1532"/>
      <c r="AA2455" s="1532"/>
      <c r="AB2455" s="1532"/>
    </row>
    <row r="2456">
      <c r="A2456" s="1714" t="s">
        <v>78</v>
      </c>
      <c r="B2456" s="692">
        <v>5.0</v>
      </c>
      <c r="C2456" s="692">
        <v>0.0</v>
      </c>
      <c r="D2456" s="692">
        <v>3.0</v>
      </c>
      <c r="E2456" s="692">
        <v>0.0</v>
      </c>
      <c r="F2456" s="692">
        <v>7.0</v>
      </c>
      <c r="G2456" s="690">
        <v>0.0</v>
      </c>
      <c r="H2456" s="693">
        <f t="shared" si="1716"/>
        <v>15</v>
      </c>
      <c r="I2456" s="701"/>
      <c r="J2456" s="1812"/>
      <c r="K2456" s="701" t="s">
        <v>78</v>
      </c>
      <c r="L2456" s="701" t="str">
        <f t="shared" si="1707"/>
        <v>-</v>
      </c>
      <c r="M2456" s="701" t="s">
        <v>79</v>
      </c>
      <c r="N2456" s="692" t="s">
        <v>79</v>
      </c>
      <c r="O2456" s="701" t="s">
        <v>79</v>
      </c>
      <c r="P2456" s="701"/>
      <c r="Q2456" s="1686"/>
      <c r="R2456" s="1595"/>
      <c r="S2456" s="1532"/>
      <c r="T2456" s="1532"/>
      <c r="U2456" s="1532"/>
      <c r="V2456" s="1532"/>
      <c r="W2456" s="1532"/>
      <c r="X2456" s="1532"/>
      <c r="Y2456" s="1532"/>
      <c r="Z2456" s="1532"/>
      <c r="AA2456" s="1532"/>
      <c r="AB2456" s="1532"/>
    </row>
    <row r="2457">
      <c r="A2457" s="1714" t="s">
        <v>446</v>
      </c>
      <c r="B2457" s="692">
        <v>1.0</v>
      </c>
      <c r="C2457" s="692">
        <v>0.0</v>
      </c>
      <c r="D2457" s="692">
        <v>1.0</v>
      </c>
      <c r="E2457" s="692">
        <v>0.0</v>
      </c>
      <c r="F2457" s="692">
        <v>1.0</v>
      </c>
      <c r="G2457" s="690">
        <v>0.0</v>
      </c>
      <c r="H2457" s="693">
        <f t="shared" ref="H2457:H2458" si="1718">sum(B2457:G2457)</f>
        <v>3</v>
      </c>
      <c r="I2457" s="701"/>
      <c r="J2457" s="1812"/>
      <c r="K2457" s="701" t="s">
        <v>446</v>
      </c>
      <c r="L2457" s="701">
        <f t="shared" si="1707"/>
        <v>7</v>
      </c>
      <c r="M2457" s="701">
        <f>(L2457-H2457)-R2457</f>
        <v>4</v>
      </c>
      <c r="N2457" s="692">
        <v>0.0</v>
      </c>
      <c r="O2457" s="701">
        <f t="shared" ref="O2457:O2458" si="1719">SUM(M2457,N2457)</f>
        <v>4</v>
      </c>
      <c r="P2457" s="701"/>
      <c r="Q2457" s="1686"/>
      <c r="R2457" s="1595"/>
      <c r="S2457" s="1532"/>
      <c r="T2457" s="1532"/>
      <c r="U2457" s="1532"/>
      <c r="V2457" s="1532"/>
      <c r="W2457" s="1532"/>
      <c r="X2457" s="1532"/>
      <c r="Y2457" s="1532"/>
      <c r="Z2457" s="1532"/>
      <c r="AA2457" s="1532"/>
      <c r="AB2457" s="1532"/>
    </row>
    <row r="2458">
      <c r="A2458" s="1714" t="s">
        <v>751</v>
      </c>
      <c r="B2458" s="692">
        <v>0.0</v>
      </c>
      <c r="C2458" s="692">
        <v>0.0</v>
      </c>
      <c r="D2458" s="692">
        <v>0.0</v>
      </c>
      <c r="E2458" s="692">
        <v>0.0</v>
      </c>
      <c r="F2458" s="692">
        <v>0.0</v>
      </c>
      <c r="G2458" s="690">
        <v>0.0</v>
      </c>
      <c r="H2458" s="693">
        <f t="shared" si="1718"/>
        <v>0</v>
      </c>
      <c r="I2458" s="701"/>
      <c r="J2458" s="1812"/>
      <c r="K2458" s="701" t="s">
        <v>751</v>
      </c>
      <c r="L2458" s="701">
        <f t="shared" si="1707"/>
        <v>8</v>
      </c>
      <c r="M2458" s="701">
        <f t="shared" ref="M2458:M2459" si="1720">(L2458-H2458)</f>
        <v>8</v>
      </c>
      <c r="N2458" s="692">
        <v>0.0</v>
      </c>
      <c r="O2458" s="701">
        <f t="shared" si="1719"/>
        <v>8</v>
      </c>
      <c r="P2458" s="701"/>
      <c r="Q2458" s="1686"/>
      <c r="R2458" s="1595"/>
      <c r="S2458" s="1532"/>
      <c r="T2458" s="1532"/>
      <c r="U2458" s="1532"/>
      <c r="V2458" s="1532"/>
      <c r="W2458" s="1532"/>
      <c r="X2458" s="1532"/>
      <c r="Y2458" s="1532"/>
      <c r="Z2458" s="1532"/>
      <c r="AA2458" s="1532"/>
      <c r="AB2458" s="1532"/>
    </row>
    <row r="2459">
      <c r="A2459" s="1714" t="s">
        <v>80</v>
      </c>
      <c r="B2459" s="692">
        <v>2.0</v>
      </c>
      <c r="C2459" s="692">
        <v>0.0</v>
      </c>
      <c r="D2459" s="692">
        <v>2.0</v>
      </c>
      <c r="E2459" s="692">
        <v>0.0</v>
      </c>
      <c r="F2459" s="692">
        <v>1.0</v>
      </c>
      <c r="G2459" s="690">
        <v>0.0</v>
      </c>
      <c r="H2459" s="693">
        <f t="shared" ref="H2459:H2462" si="1721">SUM(B2459:G2459)</f>
        <v>5</v>
      </c>
      <c r="I2459" s="701"/>
      <c r="J2459" s="1812"/>
      <c r="K2459" s="701" t="s">
        <v>80</v>
      </c>
      <c r="L2459" s="701">
        <f t="shared" si="1707"/>
        <v>20</v>
      </c>
      <c r="M2459" s="701">
        <f t="shared" si="1720"/>
        <v>15</v>
      </c>
      <c r="N2459" s="692">
        <v>0.0</v>
      </c>
      <c r="O2459" s="701">
        <f>sum(M2459,N2459)</f>
        <v>15</v>
      </c>
      <c r="P2459" s="701"/>
      <c r="Q2459" s="1686"/>
      <c r="R2459" s="1595"/>
      <c r="S2459" s="1532"/>
      <c r="T2459" s="1532"/>
      <c r="U2459" s="1532"/>
      <c r="V2459" s="1532"/>
      <c r="W2459" s="1532"/>
      <c r="X2459" s="1532"/>
      <c r="Y2459" s="1532"/>
      <c r="Z2459" s="1532"/>
      <c r="AA2459" s="1532"/>
      <c r="AB2459" s="1532"/>
    </row>
    <row r="2460">
      <c r="A2460" s="1715" t="s">
        <v>687</v>
      </c>
      <c r="B2460" s="1765">
        <v>1.0</v>
      </c>
      <c r="C2460" s="1765">
        <v>1.0</v>
      </c>
      <c r="D2460" s="1765">
        <v>3.0</v>
      </c>
      <c r="E2460" s="1765">
        <v>1.0</v>
      </c>
      <c r="F2460" s="1765">
        <v>2.0</v>
      </c>
      <c r="G2460" s="1760">
        <v>4.0</v>
      </c>
      <c r="H2460" s="1761">
        <f t="shared" si="1721"/>
        <v>12</v>
      </c>
      <c r="I2460" s="1762">
        <f>SUM(H2460:H2464)</f>
        <v>35</v>
      </c>
      <c r="J2460" s="1812"/>
      <c r="K2460" s="1762" t="s">
        <v>687</v>
      </c>
      <c r="L2460" s="1762">
        <f t="shared" si="1707"/>
        <v>38</v>
      </c>
      <c r="M2460" s="1762">
        <f>(L2460-H2460)-R2460</f>
        <v>24</v>
      </c>
      <c r="N2460" s="1765">
        <v>0.0</v>
      </c>
      <c r="O2460" s="1762">
        <f t="shared" ref="O2460:O2461" si="1722">SUM(M2460,N2460)</f>
        <v>24</v>
      </c>
      <c r="P2460" s="1764"/>
      <c r="Q2460" s="1824"/>
      <c r="R2460" s="1765">
        <v>2.0</v>
      </c>
      <c r="S2460" s="1532"/>
      <c r="T2460" s="1532"/>
      <c r="U2460" s="1532"/>
      <c r="V2460" s="1532"/>
      <c r="W2460" s="1532"/>
      <c r="X2460" s="1532"/>
      <c r="Y2460" s="1532"/>
      <c r="Z2460" s="1532"/>
      <c r="AA2460" s="1532"/>
      <c r="AB2460" s="1532"/>
    </row>
    <row r="2461">
      <c r="A2461" s="1714" t="s">
        <v>77</v>
      </c>
      <c r="B2461" s="692">
        <v>0.0</v>
      </c>
      <c r="C2461" s="692">
        <v>0.0</v>
      </c>
      <c r="D2461" s="692">
        <v>0.0</v>
      </c>
      <c r="E2461" s="692">
        <v>0.0</v>
      </c>
      <c r="F2461" s="692">
        <v>0.0</v>
      </c>
      <c r="G2461" s="692">
        <v>0.0</v>
      </c>
      <c r="H2461" s="693">
        <f t="shared" si="1721"/>
        <v>0</v>
      </c>
      <c r="I2461" s="596">
        <f>(I2460/60)</f>
        <v>0.5833333333</v>
      </c>
      <c r="J2461" s="1812"/>
      <c r="K2461" s="701" t="s">
        <v>77</v>
      </c>
      <c r="L2461" s="701">
        <f t="shared" si="1707"/>
        <v>10</v>
      </c>
      <c r="M2461" s="701">
        <f>(L2461-H2461-H2462)-R2461</f>
        <v>0</v>
      </c>
      <c r="N2461" s="692">
        <v>0.0</v>
      </c>
      <c r="O2461" s="701">
        <f t="shared" si="1722"/>
        <v>0</v>
      </c>
      <c r="P2461" s="701"/>
      <c r="Q2461" s="1686"/>
      <c r="R2461" s="1595"/>
      <c r="S2461" s="1532"/>
      <c r="T2461" s="1532"/>
      <c r="U2461" s="1532"/>
      <c r="V2461" s="1532"/>
      <c r="W2461" s="1532"/>
      <c r="X2461" s="1532"/>
      <c r="Y2461" s="1532"/>
      <c r="Z2461" s="1532"/>
      <c r="AA2461" s="1532"/>
      <c r="AB2461" s="1532"/>
    </row>
    <row r="2462">
      <c r="A2462" s="1714" t="s">
        <v>78</v>
      </c>
      <c r="B2462" s="692">
        <v>2.0</v>
      </c>
      <c r="C2462" s="692">
        <v>5.0</v>
      </c>
      <c r="D2462" s="692">
        <v>2.0</v>
      </c>
      <c r="E2462" s="692">
        <v>1.0</v>
      </c>
      <c r="F2462" s="692">
        <v>0.0</v>
      </c>
      <c r="G2462" s="692">
        <v>0.0</v>
      </c>
      <c r="H2462" s="693">
        <f t="shared" si="1721"/>
        <v>10</v>
      </c>
      <c r="I2462" s="701"/>
      <c r="J2462" s="1812"/>
      <c r="K2462" s="701" t="s">
        <v>78</v>
      </c>
      <c r="L2462" s="701" t="str">
        <f t="shared" si="1707"/>
        <v>-</v>
      </c>
      <c r="M2462" s="701" t="s">
        <v>79</v>
      </c>
      <c r="N2462" s="692">
        <v>0.0</v>
      </c>
      <c r="O2462" s="701" t="s">
        <v>79</v>
      </c>
      <c r="P2462" s="701"/>
      <c r="Q2462" s="1686"/>
      <c r="R2462" s="1595"/>
      <c r="S2462" s="1532"/>
      <c r="T2462" s="1532"/>
      <c r="U2462" s="1532"/>
      <c r="V2462" s="1532"/>
      <c r="W2462" s="1532"/>
      <c r="X2462" s="1532"/>
      <c r="Y2462" s="1532"/>
      <c r="Z2462" s="1532"/>
      <c r="AA2462" s="1532"/>
      <c r="AB2462" s="1532"/>
    </row>
    <row r="2463">
      <c r="A2463" s="1714" t="s">
        <v>446</v>
      </c>
      <c r="B2463" s="692">
        <v>1.0</v>
      </c>
      <c r="C2463" s="692">
        <v>1.0</v>
      </c>
      <c r="D2463" s="692">
        <v>2.0</v>
      </c>
      <c r="E2463" s="692">
        <v>3.0</v>
      </c>
      <c r="F2463" s="692">
        <v>0.0</v>
      </c>
      <c r="G2463" s="692">
        <v>3.0</v>
      </c>
      <c r="H2463" s="693">
        <f t="shared" ref="H2463:H2464" si="1723">sum(B2463:G2463)</f>
        <v>10</v>
      </c>
      <c r="I2463" s="701"/>
      <c r="J2463" s="1812"/>
      <c r="K2463" s="701" t="s">
        <v>446</v>
      </c>
      <c r="L2463" s="701">
        <f t="shared" si="1707"/>
        <v>10</v>
      </c>
      <c r="M2463" s="701">
        <f>(L2463-H2463)-R2463</f>
        <v>0</v>
      </c>
      <c r="N2463" s="692">
        <v>0.0</v>
      </c>
      <c r="O2463" s="701">
        <f t="shared" ref="O2463:O2464" si="1724">SUM(M2463,N2463)</f>
        <v>0</v>
      </c>
      <c r="P2463" s="701"/>
      <c r="Q2463" s="1686"/>
      <c r="R2463" s="1595"/>
      <c r="S2463" s="1532"/>
      <c r="T2463" s="1532"/>
      <c r="U2463" s="1532"/>
      <c r="V2463" s="1532"/>
      <c r="W2463" s="1532"/>
      <c r="X2463" s="1532"/>
      <c r="Y2463" s="1532"/>
      <c r="Z2463" s="1532"/>
      <c r="AA2463" s="1532"/>
      <c r="AB2463" s="1532"/>
    </row>
    <row r="2464">
      <c r="A2464" s="1714" t="s">
        <v>751</v>
      </c>
      <c r="B2464" s="692">
        <v>0.0</v>
      </c>
      <c r="C2464" s="692">
        <v>0.0</v>
      </c>
      <c r="D2464" s="692">
        <v>0.0</v>
      </c>
      <c r="E2464" s="692">
        <v>0.0</v>
      </c>
      <c r="F2464" s="692">
        <v>2.0</v>
      </c>
      <c r="G2464" s="692">
        <v>1.0</v>
      </c>
      <c r="H2464" s="693">
        <f t="shared" si="1723"/>
        <v>3</v>
      </c>
      <c r="I2464" s="701"/>
      <c r="J2464" s="1812"/>
      <c r="K2464" s="701" t="s">
        <v>751</v>
      </c>
      <c r="L2464" s="701">
        <f t="shared" si="1707"/>
        <v>10</v>
      </c>
      <c r="M2464" s="701">
        <f t="shared" ref="M2464:M2465" si="1725">(L2464-H2464)</f>
        <v>7</v>
      </c>
      <c r="N2464" s="692">
        <v>0.0</v>
      </c>
      <c r="O2464" s="701">
        <f t="shared" si="1724"/>
        <v>7</v>
      </c>
      <c r="P2464" s="701"/>
      <c r="Q2464" s="1686"/>
      <c r="R2464" s="1621">
        <v>1.0</v>
      </c>
      <c r="S2464" s="1532"/>
      <c r="T2464" s="1532"/>
      <c r="U2464" s="1532"/>
      <c r="V2464" s="1532"/>
      <c r="W2464" s="1532"/>
      <c r="X2464" s="1532"/>
      <c r="Y2464" s="1532"/>
      <c r="Z2464" s="1532"/>
      <c r="AA2464" s="1532"/>
      <c r="AB2464" s="1532"/>
    </row>
    <row r="2465">
      <c r="A2465" s="1714" t="s">
        <v>80</v>
      </c>
      <c r="B2465" s="692">
        <v>2.0</v>
      </c>
      <c r="C2465" s="692">
        <v>0.0</v>
      </c>
      <c r="D2465" s="692">
        <v>0.0</v>
      </c>
      <c r="E2465" s="692">
        <v>2.0</v>
      </c>
      <c r="F2465" s="692">
        <v>0.0</v>
      </c>
      <c r="G2465" s="692">
        <v>2.0</v>
      </c>
      <c r="H2465" s="693">
        <f t="shared" ref="H2465:H2468" si="1726">SUM(B2465:G2465)</f>
        <v>6</v>
      </c>
      <c r="I2465" s="701"/>
      <c r="J2465" s="1812"/>
      <c r="K2465" s="701" t="s">
        <v>80</v>
      </c>
      <c r="L2465" s="701">
        <f t="shared" si="1707"/>
        <v>21</v>
      </c>
      <c r="M2465" s="701">
        <f t="shared" si="1725"/>
        <v>15</v>
      </c>
      <c r="N2465" s="692">
        <v>0.0</v>
      </c>
      <c r="O2465" s="701">
        <f>sum(M2465,N2465)</f>
        <v>15</v>
      </c>
      <c r="P2465" s="701"/>
      <c r="Q2465" s="1595"/>
      <c r="R2465" s="1595"/>
      <c r="S2465" s="1532"/>
      <c r="T2465" s="1532"/>
      <c r="U2465" s="1532"/>
      <c r="V2465" s="1532"/>
      <c r="W2465" s="1532"/>
      <c r="X2465" s="1532"/>
      <c r="Y2465" s="1532"/>
      <c r="Z2465" s="1532"/>
      <c r="AA2465" s="1532"/>
      <c r="AB2465" s="1532"/>
    </row>
    <row r="2466">
      <c r="A2466" s="1762" t="s">
        <v>689</v>
      </c>
      <c r="B2466" s="1760">
        <v>0.0</v>
      </c>
      <c r="C2466" s="1760">
        <v>2.0</v>
      </c>
      <c r="D2466" s="1760">
        <v>0.0</v>
      </c>
      <c r="E2466" s="1760">
        <v>0.0</v>
      </c>
      <c r="F2466" s="1760">
        <v>2.0</v>
      </c>
      <c r="G2466" s="1760">
        <v>0.0</v>
      </c>
      <c r="H2466" s="1761">
        <f t="shared" si="1726"/>
        <v>4</v>
      </c>
      <c r="I2466" s="1762">
        <f>SUM(H2466:H2470)</f>
        <v>12</v>
      </c>
      <c r="J2466" s="1812"/>
      <c r="K2466" s="1762" t="s">
        <v>689</v>
      </c>
      <c r="L2466" s="1762">
        <f t="shared" si="1707"/>
        <v>11</v>
      </c>
      <c r="M2466" s="1762">
        <f>(L2466-H2466)-R2466</f>
        <v>7</v>
      </c>
      <c r="N2466" s="1765" t="s">
        <v>79</v>
      </c>
      <c r="O2466" s="1762">
        <f t="shared" ref="O2466:O2467" si="1727">SUM(M2466,N2466)</f>
        <v>7</v>
      </c>
      <c r="P2466" s="1762"/>
      <c r="Q2466" s="1824"/>
      <c r="R2466" s="1762"/>
      <c r="S2466" s="1532"/>
      <c r="T2466" s="1532"/>
      <c r="U2466" s="1532"/>
      <c r="V2466" s="1532"/>
      <c r="W2466" s="1532"/>
      <c r="X2466" s="1532"/>
      <c r="Y2466" s="1532"/>
      <c r="Z2466" s="1532"/>
      <c r="AA2466" s="1532"/>
      <c r="AB2466" s="1532"/>
    </row>
    <row r="2467">
      <c r="A2467" s="1714" t="s">
        <v>77</v>
      </c>
      <c r="B2467" s="692">
        <v>0.0</v>
      </c>
      <c r="C2467" s="692">
        <v>1.0</v>
      </c>
      <c r="D2467" s="692">
        <v>0.0</v>
      </c>
      <c r="E2467" s="692">
        <v>0.0</v>
      </c>
      <c r="F2467" s="692">
        <v>0.0</v>
      </c>
      <c r="G2467" s="690">
        <v>0.0</v>
      </c>
      <c r="H2467" s="693">
        <f t="shared" si="1726"/>
        <v>1</v>
      </c>
      <c r="I2467" s="596">
        <f>(I2466/60)</f>
        <v>0.2</v>
      </c>
      <c r="J2467" s="1812"/>
      <c r="K2467" s="701" t="s">
        <v>77</v>
      </c>
      <c r="L2467" s="701">
        <f t="shared" si="1707"/>
        <v>2</v>
      </c>
      <c r="M2467" s="701">
        <f>(L2467-H2467-H2468)-R2467</f>
        <v>0</v>
      </c>
      <c r="N2467" s="701"/>
      <c r="O2467" s="701">
        <f t="shared" si="1727"/>
        <v>0</v>
      </c>
      <c r="P2467" s="701"/>
      <c r="Q2467" s="1686"/>
      <c r="R2467" s="1595"/>
      <c r="S2467" s="1532"/>
      <c r="T2467" s="1532"/>
      <c r="U2467" s="1532"/>
      <c r="V2467" s="1532"/>
      <c r="W2467" s="1532"/>
      <c r="X2467" s="1532"/>
      <c r="Y2467" s="1532"/>
      <c r="Z2467" s="1532"/>
      <c r="AA2467" s="1532"/>
      <c r="AB2467" s="1532"/>
    </row>
    <row r="2468">
      <c r="A2468" s="1714" t="s">
        <v>78</v>
      </c>
      <c r="B2468" s="692">
        <v>0.0</v>
      </c>
      <c r="C2468" s="692">
        <v>1.0</v>
      </c>
      <c r="D2468" s="692">
        <v>0.0</v>
      </c>
      <c r="E2468" s="692">
        <v>0.0</v>
      </c>
      <c r="F2468" s="692">
        <v>0.0</v>
      </c>
      <c r="G2468" s="690">
        <v>0.0</v>
      </c>
      <c r="H2468" s="693">
        <f t="shared" si="1726"/>
        <v>1</v>
      </c>
      <c r="I2468" s="701"/>
      <c r="J2468" s="1812"/>
      <c r="K2468" s="701" t="s">
        <v>78</v>
      </c>
      <c r="L2468" s="701" t="str">
        <f t="shared" si="1707"/>
        <v>-</v>
      </c>
      <c r="M2468" s="701" t="s">
        <v>79</v>
      </c>
      <c r="N2468" s="701"/>
      <c r="O2468" s="701" t="s">
        <v>79</v>
      </c>
      <c r="P2468" s="701"/>
      <c r="Q2468" s="1686"/>
      <c r="R2468" s="1595"/>
      <c r="S2468" s="1532"/>
      <c r="T2468" s="1532"/>
      <c r="U2468" s="1532"/>
      <c r="V2468" s="1532"/>
      <c r="W2468" s="1532"/>
      <c r="X2468" s="1532"/>
      <c r="Y2468" s="1532"/>
      <c r="Z2468" s="1532"/>
      <c r="AA2468" s="1532"/>
      <c r="AB2468" s="1532"/>
    </row>
    <row r="2469">
      <c r="A2469" s="1714" t="s">
        <v>446</v>
      </c>
      <c r="B2469" s="692">
        <v>0.0</v>
      </c>
      <c r="C2469" s="692">
        <v>0.0</v>
      </c>
      <c r="D2469" s="692">
        <v>3.0</v>
      </c>
      <c r="E2469" s="692">
        <v>0.0</v>
      </c>
      <c r="F2469" s="692">
        <v>0.0</v>
      </c>
      <c r="G2469" s="690">
        <v>0.0</v>
      </c>
      <c r="H2469" s="693">
        <f t="shared" ref="H2469:H2470" si="1728">sum(B2469:G2469)</f>
        <v>3</v>
      </c>
      <c r="I2469" s="701"/>
      <c r="J2469" s="1812"/>
      <c r="K2469" s="701" t="s">
        <v>446</v>
      </c>
      <c r="L2469" s="701">
        <f t="shared" si="1707"/>
        <v>8</v>
      </c>
      <c r="M2469" s="701">
        <f>(L2469-H2469)-R2469</f>
        <v>5</v>
      </c>
      <c r="N2469" s="701"/>
      <c r="O2469" s="701">
        <f t="shared" ref="O2469:O2470" si="1729">SUM(M2469,N2469)</f>
        <v>5</v>
      </c>
      <c r="P2469" s="701"/>
      <c r="Q2469" s="1595"/>
      <c r="R2469" s="1595"/>
      <c r="S2469" s="1532"/>
      <c r="T2469" s="1532"/>
      <c r="U2469" s="1532"/>
      <c r="V2469" s="1532"/>
      <c r="W2469" s="1532"/>
      <c r="X2469" s="1532"/>
      <c r="Y2469" s="1532"/>
      <c r="Z2469" s="1532"/>
      <c r="AA2469" s="1532"/>
      <c r="AB2469" s="1532"/>
    </row>
    <row r="2470">
      <c r="A2470" s="1714" t="s">
        <v>751</v>
      </c>
      <c r="B2470" s="692">
        <v>0.0</v>
      </c>
      <c r="C2470" s="692">
        <v>1.0</v>
      </c>
      <c r="D2470" s="692">
        <v>2.0</v>
      </c>
      <c r="E2470" s="692">
        <v>0.0</v>
      </c>
      <c r="F2470" s="692">
        <v>0.0</v>
      </c>
      <c r="G2470" s="690">
        <v>0.0</v>
      </c>
      <c r="H2470" s="693">
        <f t="shared" si="1728"/>
        <v>3</v>
      </c>
      <c r="I2470" s="701"/>
      <c r="J2470" s="1812"/>
      <c r="K2470" s="701" t="s">
        <v>751</v>
      </c>
      <c r="L2470" s="701">
        <f t="shared" si="1707"/>
        <v>5</v>
      </c>
      <c r="M2470" s="701">
        <f t="shared" ref="M2470:M2471" si="1730">(L2470-H2470)</f>
        <v>2</v>
      </c>
      <c r="N2470" s="701"/>
      <c r="O2470" s="701">
        <f t="shared" si="1729"/>
        <v>2</v>
      </c>
      <c r="P2470" s="701"/>
      <c r="Q2470" s="1686"/>
      <c r="R2470" s="1595"/>
      <c r="S2470" s="1532"/>
      <c r="T2470" s="1532"/>
      <c r="U2470" s="1532"/>
      <c r="V2470" s="1532"/>
      <c r="W2470" s="1532"/>
      <c r="X2470" s="1532"/>
      <c r="Y2470" s="1532"/>
      <c r="Z2470" s="1532"/>
      <c r="AA2470" s="1532"/>
      <c r="AB2470" s="1532"/>
    </row>
    <row r="2471">
      <c r="A2471" s="1714" t="s">
        <v>80</v>
      </c>
      <c r="B2471" s="692">
        <v>0.0</v>
      </c>
      <c r="C2471" s="692">
        <v>1.0</v>
      </c>
      <c r="D2471" s="692">
        <v>0.0</v>
      </c>
      <c r="E2471" s="692">
        <v>0.0</v>
      </c>
      <c r="F2471" s="692">
        <v>0.0</v>
      </c>
      <c r="G2471" s="690">
        <v>0.0</v>
      </c>
      <c r="H2471" s="693">
        <f t="shared" ref="H2471:H2474" si="1731">SUM(B2471:G2471)</f>
        <v>1</v>
      </c>
      <c r="I2471" s="701"/>
      <c r="J2471" s="1812"/>
      <c r="K2471" s="701" t="s">
        <v>80</v>
      </c>
      <c r="L2471" s="701">
        <f t="shared" si="1707"/>
        <v>16</v>
      </c>
      <c r="M2471" s="701">
        <f t="shared" si="1730"/>
        <v>15</v>
      </c>
      <c r="N2471" s="701"/>
      <c r="O2471" s="701">
        <f>sum(M2471,N2471)</f>
        <v>15</v>
      </c>
      <c r="P2471" s="701"/>
      <c r="Q2471" s="1686"/>
      <c r="R2471" s="1595"/>
      <c r="S2471" s="1532"/>
      <c r="T2471" s="1532"/>
      <c r="U2471" s="1532"/>
      <c r="V2471" s="1532"/>
      <c r="W2471" s="1532"/>
      <c r="X2471" s="1532"/>
      <c r="Y2471" s="1532"/>
      <c r="Z2471" s="1532"/>
      <c r="AA2471" s="1532"/>
      <c r="AB2471" s="1532"/>
    </row>
    <row r="2472">
      <c r="A2472" s="1762" t="s">
        <v>274</v>
      </c>
      <c r="B2472" s="1760">
        <v>0.0</v>
      </c>
      <c r="C2472" s="1760">
        <v>1.0</v>
      </c>
      <c r="D2472" s="1760">
        <v>0.0</v>
      </c>
      <c r="E2472" s="1760">
        <v>0.0</v>
      </c>
      <c r="F2472" s="1760">
        <v>0.0</v>
      </c>
      <c r="G2472" s="1760">
        <v>0.0</v>
      </c>
      <c r="H2472" s="1761">
        <f t="shared" si="1731"/>
        <v>1</v>
      </c>
      <c r="I2472" s="1762">
        <f>SUM(H2472:H2476)</f>
        <v>2</v>
      </c>
      <c r="J2472" s="1812"/>
      <c r="K2472" s="1762" t="s">
        <v>809</v>
      </c>
      <c r="L2472" s="1762">
        <f t="shared" si="1707"/>
        <v>0</v>
      </c>
      <c r="M2472" s="1762">
        <f>(L2472-H2472)-R2472</f>
        <v>-1</v>
      </c>
      <c r="N2472" s="1762"/>
      <c r="O2472" s="1762">
        <f t="shared" ref="O2472:O2473" si="1732">SUM(M2472,N2472)</f>
        <v>-1</v>
      </c>
      <c r="P2472" s="1762"/>
      <c r="Q2472" s="1824"/>
      <c r="R2472" s="1762"/>
      <c r="S2472" s="1532"/>
      <c r="T2472" s="1532"/>
      <c r="U2472" s="1532"/>
      <c r="V2472" s="1532"/>
      <c r="W2472" s="1532"/>
      <c r="X2472" s="1532"/>
      <c r="Y2472" s="1532"/>
      <c r="Z2472" s="1532"/>
      <c r="AA2472" s="1532"/>
      <c r="AB2472" s="1532"/>
    </row>
    <row r="2473">
      <c r="A2473" s="1714" t="s">
        <v>77</v>
      </c>
      <c r="B2473" s="692">
        <v>0.0</v>
      </c>
      <c r="C2473" s="692">
        <v>1.0</v>
      </c>
      <c r="D2473" s="692">
        <v>0.0</v>
      </c>
      <c r="E2473" s="692">
        <v>0.0</v>
      </c>
      <c r="F2473" s="692">
        <v>0.0</v>
      </c>
      <c r="G2473" s="690">
        <v>0.0</v>
      </c>
      <c r="H2473" s="693">
        <f t="shared" si="1731"/>
        <v>1</v>
      </c>
      <c r="I2473" s="596">
        <f>(I2472/60)</f>
        <v>0.03333333333</v>
      </c>
      <c r="J2473" s="1812"/>
      <c r="K2473" s="701" t="s">
        <v>77</v>
      </c>
      <c r="L2473" s="701">
        <f t="shared" si="1707"/>
        <v>0</v>
      </c>
      <c r="M2473" s="701">
        <f>(L2473-H2473-H2474)-R2473</f>
        <v>-1</v>
      </c>
      <c r="N2473" s="701"/>
      <c r="O2473" s="701">
        <f t="shared" si="1732"/>
        <v>-1</v>
      </c>
      <c r="P2473" s="701"/>
      <c r="Q2473" s="1686"/>
      <c r="R2473" s="1595"/>
      <c r="S2473" s="1532"/>
      <c r="T2473" s="1532"/>
      <c r="U2473" s="1532"/>
      <c r="V2473" s="1532"/>
      <c r="W2473" s="1532"/>
      <c r="X2473" s="1532"/>
      <c r="Y2473" s="1532"/>
      <c r="Z2473" s="1532"/>
      <c r="AA2473" s="1532"/>
      <c r="AB2473" s="1532"/>
    </row>
    <row r="2474">
      <c r="A2474" s="1714" t="s">
        <v>78</v>
      </c>
      <c r="B2474" s="692">
        <v>0.0</v>
      </c>
      <c r="C2474" s="692">
        <v>0.0</v>
      </c>
      <c r="D2474" s="692">
        <v>0.0</v>
      </c>
      <c r="E2474" s="692">
        <v>0.0</v>
      </c>
      <c r="F2474" s="692">
        <v>0.0</v>
      </c>
      <c r="G2474" s="690">
        <v>0.0</v>
      </c>
      <c r="H2474" s="693">
        <f t="shared" si="1731"/>
        <v>0</v>
      </c>
      <c r="I2474" s="701"/>
      <c r="J2474" s="1812"/>
      <c r="K2474" s="701" t="s">
        <v>78</v>
      </c>
      <c r="L2474" s="701" t="str">
        <f t="shared" si="1707"/>
        <v>-</v>
      </c>
      <c r="M2474" s="701" t="s">
        <v>79</v>
      </c>
      <c r="N2474" s="701"/>
      <c r="O2474" s="701" t="s">
        <v>79</v>
      </c>
      <c r="P2474" s="701"/>
      <c r="Q2474" s="1686"/>
      <c r="R2474" s="1595"/>
      <c r="S2474" s="1532"/>
      <c r="T2474" s="1532"/>
      <c r="U2474" s="1532"/>
      <c r="V2474" s="1532"/>
      <c r="W2474" s="1532"/>
      <c r="X2474" s="1532"/>
      <c r="Y2474" s="1532"/>
      <c r="Z2474" s="1532"/>
      <c r="AA2474" s="1532"/>
      <c r="AB2474" s="1532"/>
    </row>
    <row r="2475">
      <c r="A2475" s="1714" t="s">
        <v>446</v>
      </c>
      <c r="B2475" s="692">
        <v>0.0</v>
      </c>
      <c r="C2475" s="692">
        <v>0.0</v>
      </c>
      <c r="D2475" s="692">
        <v>0.0</v>
      </c>
      <c r="E2475" s="692">
        <v>0.0</v>
      </c>
      <c r="F2475" s="692">
        <v>0.0</v>
      </c>
      <c r="G2475" s="690">
        <v>0.0</v>
      </c>
      <c r="H2475" s="693">
        <f t="shared" ref="H2475:H2476" si="1733">sum(B2475:G2475)</f>
        <v>0</v>
      </c>
      <c r="I2475" s="701"/>
      <c r="J2475" s="1812"/>
      <c r="K2475" s="701" t="s">
        <v>446</v>
      </c>
      <c r="L2475" s="701">
        <f t="shared" si="1707"/>
        <v>0</v>
      </c>
      <c r="M2475" s="701">
        <f>(L2475-H2475)-R2475</f>
        <v>0</v>
      </c>
      <c r="N2475" s="701"/>
      <c r="O2475" s="701">
        <f t="shared" ref="O2475:O2476" si="1734">SUM(M2475,N2475)</f>
        <v>0</v>
      </c>
      <c r="P2475" s="701"/>
      <c r="Q2475" s="1686"/>
      <c r="R2475" s="1595"/>
      <c r="S2475" s="1532"/>
      <c r="T2475" s="1532"/>
      <c r="U2475" s="1532"/>
      <c r="V2475" s="1532"/>
      <c r="W2475" s="1532"/>
      <c r="X2475" s="1532"/>
      <c r="Y2475" s="1532"/>
      <c r="Z2475" s="1532"/>
      <c r="AA2475" s="1532"/>
      <c r="AB2475" s="1532"/>
    </row>
    <row r="2476">
      <c r="A2476" s="1714" t="s">
        <v>751</v>
      </c>
      <c r="B2476" s="692">
        <v>0.0</v>
      </c>
      <c r="C2476" s="692">
        <v>0.0</v>
      </c>
      <c r="D2476" s="692">
        <v>0.0</v>
      </c>
      <c r="E2476" s="692">
        <v>0.0</v>
      </c>
      <c r="F2476" s="692">
        <v>0.0</v>
      </c>
      <c r="G2476" s="690">
        <v>0.0</v>
      </c>
      <c r="H2476" s="693">
        <f t="shared" si="1733"/>
        <v>0</v>
      </c>
      <c r="I2476" s="701"/>
      <c r="J2476" s="1812"/>
      <c r="K2476" s="701" t="s">
        <v>751</v>
      </c>
      <c r="L2476" s="701">
        <f t="shared" si="1707"/>
        <v>0</v>
      </c>
      <c r="M2476" s="701">
        <f t="shared" ref="M2476:M2477" si="1735">(L2476-H2476)</f>
        <v>0</v>
      </c>
      <c r="N2476" s="701"/>
      <c r="O2476" s="701">
        <f t="shared" si="1734"/>
        <v>0</v>
      </c>
      <c r="P2476" s="701"/>
      <c r="Q2476" s="1686"/>
      <c r="R2476" s="1595"/>
      <c r="S2476" s="1532"/>
      <c r="T2476" s="1532"/>
      <c r="U2476" s="1532"/>
      <c r="V2476" s="1532"/>
      <c r="W2476" s="1532"/>
      <c r="X2476" s="1532"/>
      <c r="Y2476" s="1532"/>
      <c r="Z2476" s="1532"/>
      <c r="AA2476" s="1532"/>
      <c r="AB2476" s="1532"/>
    </row>
    <row r="2477">
      <c r="A2477" s="1714" t="s">
        <v>80</v>
      </c>
      <c r="B2477" s="692">
        <v>0.0</v>
      </c>
      <c r="C2477" s="692">
        <v>0.0</v>
      </c>
      <c r="D2477" s="692">
        <v>0.0</v>
      </c>
      <c r="E2477" s="692">
        <v>0.0</v>
      </c>
      <c r="F2477" s="692">
        <v>0.0</v>
      </c>
      <c r="G2477" s="690">
        <v>0.0</v>
      </c>
      <c r="H2477" s="693">
        <f>SUM(B2477:G2477)</f>
        <v>0</v>
      </c>
      <c r="I2477" s="701"/>
      <c r="J2477" s="1812"/>
      <c r="K2477" s="701" t="s">
        <v>80</v>
      </c>
      <c r="L2477" s="701">
        <f t="shared" si="1707"/>
        <v>0</v>
      </c>
      <c r="M2477" s="701">
        <f t="shared" si="1735"/>
        <v>0</v>
      </c>
      <c r="N2477" s="701"/>
      <c r="O2477" s="701">
        <f>sum(M2477,N2477)</f>
        <v>0</v>
      </c>
      <c r="P2477" s="701"/>
      <c r="Q2477" s="1686"/>
      <c r="R2477" s="1595"/>
      <c r="S2477" s="1532"/>
      <c r="T2477" s="1532"/>
      <c r="U2477" s="1532"/>
      <c r="V2477" s="1532"/>
      <c r="W2477" s="1532"/>
      <c r="X2477" s="1532"/>
      <c r="Y2477" s="1532"/>
      <c r="Z2477" s="1532"/>
      <c r="AA2477" s="1532"/>
      <c r="AB2477" s="1532"/>
    </row>
    <row r="2478">
      <c r="A2478" s="1757" t="s">
        <v>116</v>
      </c>
      <c r="B2478" s="1758">
        <f t="shared" ref="B2478:G2478" si="1736">SUM(B2479:B2513)</f>
        <v>25</v>
      </c>
      <c r="C2478" s="1758">
        <f t="shared" si="1736"/>
        <v>38</v>
      </c>
      <c r="D2478" s="1758">
        <f t="shared" si="1736"/>
        <v>39</v>
      </c>
      <c r="E2478" s="1758">
        <f t="shared" si="1736"/>
        <v>33</v>
      </c>
      <c r="F2478" s="1758">
        <f t="shared" si="1736"/>
        <v>42</v>
      </c>
      <c r="G2478" s="1758">
        <f t="shared" si="1736"/>
        <v>10</v>
      </c>
      <c r="H2478" s="1758">
        <f> SUM(H2479:H2482,H2485:H2488,H2491:H2494,H2497:H2500,H2503:H2506,H2509:H2512)</f>
        <v>152</v>
      </c>
      <c r="I2478" s="1758"/>
      <c r="J2478" s="1812"/>
      <c r="K2478" s="1758" t="s">
        <v>116</v>
      </c>
      <c r="L2478" s="1561"/>
      <c r="M2478" s="1561"/>
      <c r="N2478" s="1561"/>
      <c r="O2478" s="1561"/>
      <c r="P2478" s="1561"/>
      <c r="Q2478" s="1561"/>
      <c r="R2478" s="1561"/>
      <c r="S2478" s="1532"/>
      <c r="T2478" s="1532"/>
      <c r="U2478" s="1532"/>
      <c r="V2478" s="1532"/>
      <c r="W2478" s="1532"/>
      <c r="X2478" s="1532"/>
      <c r="Y2478" s="1532"/>
      <c r="Z2478" s="1532"/>
      <c r="AA2478" s="1532"/>
      <c r="AB2478" s="1532"/>
    </row>
    <row r="2479">
      <c r="A2479" s="1759" t="s">
        <v>113</v>
      </c>
      <c r="B2479" s="1760">
        <v>13.0</v>
      </c>
      <c r="C2479" s="1760">
        <v>15.0</v>
      </c>
      <c r="D2479" s="1760">
        <v>13.0</v>
      </c>
      <c r="E2479" s="1760">
        <v>12.0</v>
      </c>
      <c r="F2479" s="1760">
        <v>13.0</v>
      </c>
      <c r="G2479" s="1760">
        <v>0.0</v>
      </c>
      <c r="H2479" s="1761">
        <f t="shared" ref="H2479:H2481" si="1737">SUM(B2479:G2479)</f>
        <v>66</v>
      </c>
      <c r="I2479" s="1762">
        <f>SUM(H2479:H2483)</f>
        <v>89</v>
      </c>
      <c r="J2479" s="1812"/>
      <c r="K2479" s="1764" t="s">
        <v>113</v>
      </c>
      <c r="L2479" s="1765">
        <v>118.0</v>
      </c>
      <c r="M2479" s="1762">
        <f>(L2479-H2479)-R2479</f>
        <v>52</v>
      </c>
      <c r="N2479" s="1765">
        <v>55.0</v>
      </c>
      <c r="O2479" s="1762">
        <f t="shared" ref="O2479:O2480" si="1738">SUM(M2479,N2479)</f>
        <v>107</v>
      </c>
      <c r="P2479" s="1764"/>
      <c r="Q2479" s="1574"/>
      <c r="R2479" s="1762"/>
      <c r="S2479" s="1532"/>
      <c r="T2479" s="1532"/>
      <c r="U2479" s="1532"/>
      <c r="V2479" s="1532"/>
      <c r="W2479" s="1532"/>
      <c r="X2479" s="1532"/>
      <c r="Y2479" s="1532"/>
      <c r="Z2479" s="1532"/>
      <c r="AA2479" s="1532"/>
      <c r="AB2479" s="1532"/>
    </row>
    <row r="2480">
      <c r="A2480" s="1714" t="s">
        <v>77</v>
      </c>
      <c r="B2480" s="692">
        <v>0.0</v>
      </c>
      <c r="C2480" s="692">
        <v>0.0</v>
      </c>
      <c r="D2480" s="692">
        <v>0.0</v>
      </c>
      <c r="E2480" s="692">
        <v>0.0</v>
      </c>
      <c r="F2480" s="692">
        <v>0.0</v>
      </c>
      <c r="G2480" s="690">
        <v>0.0</v>
      </c>
      <c r="H2480" s="693">
        <f t="shared" si="1737"/>
        <v>0</v>
      </c>
      <c r="I2480" s="596">
        <f>(I2479/60)</f>
        <v>1.483333333</v>
      </c>
      <c r="J2480" s="1812"/>
      <c r="K2480" s="701" t="s">
        <v>77</v>
      </c>
      <c r="L2480" s="701">
        <f t="shared" ref="L2480:L2502" si="1739">O1898</f>
        <v>15</v>
      </c>
      <c r="M2480" s="701">
        <f>(L2480-H2480-H2481)-R2480</f>
        <v>0</v>
      </c>
      <c r="N2480" s="692">
        <v>0.0</v>
      </c>
      <c r="O2480" s="701">
        <f t="shared" si="1738"/>
        <v>0</v>
      </c>
      <c r="P2480" s="701"/>
      <c r="Q2480" s="1686"/>
      <c r="R2480" s="1595"/>
      <c r="S2480" s="1532"/>
      <c r="T2480" s="1532"/>
      <c r="U2480" s="1532"/>
      <c r="V2480" s="1532"/>
      <c r="W2480" s="1532"/>
      <c r="X2480" s="1532"/>
      <c r="Y2480" s="1532"/>
      <c r="Z2480" s="1532"/>
      <c r="AA2480" s="1532"/>
      <c r="AB2480" s="1532"/>
    </row>
    <row r="2481">
      <c r="A2481" s="1714" t="s">
        <v>78</v>
      </c>
      <c r="B2481" s="692">
        <v>0.0</v>
      </c>
      <c r="C2481" s="692">
        <v>4.0</v>
      </c>
      <c r="D2481" s="692">
        <v>9.0</v>
      </c>
      <c r="E2481" s="692">
        <v>2.0</v>
      </c>
      <c r="F2481" s="692">
        <v>0.0</v>
      </c>
      <c r="G2481" s="690">
        <v>0.0</v>
      </c>
      <c r="H2481" s="693">
        <f t="shared" si="1737"/>
        <v>15</v>
      </c>
      <c r="I2481" s="701"/>
      <c r="J2481" s="1812"/>
      <c r="K2481" s="701" t="s">
        <v>78</v>
      </c>
      <c r="L2481" s="701" t="str">
        <f t="shared" si="1739"/>
        <v>-</v>
      </c>
      <c r="M2481" s="701" t="s">
        <v>79</v>
      </c>
      <c r="N2481" s="692" t="s">
        <v>79</v>
      </c>
      <c r="O2481" s="701" t="s">
        <v>79</v>
      </c>
      <c r="P2481" s="701"/>
      <c r="Q2481" s="1686"/>
      <c r="R2481" s="1595"/>
      <c r="S2481" s="1532"/>
      <c r="T2481" s="1532"/>
      <c r="U2481" s="1532"/>
      <c r="V2481" s="1532"/>
      <c r="W2481" s="1532"/>
      <c r="X2481" s="1532"/>
      <c r="Y2481" s="1532"/>
      <c r="Z2481" s="1532"/>
      <c r="AA2481" s="1532"/>
      <c r="AB2481" s="1532"/>
    </row>
    <row r="2482">
      <c r="A2482" s="1714" t="s">
        <v>446</v>
      </c>
      <c r="B2482" s="692">
        <v>0.0</v>
      </c>
      <c r="C2482" s="692">
        <v>0.0</v>
      </c>
      <c r="D2482" s="692">
        <v>0.0</v>
      </c>
      <c r="E2482" s="692">
        <v>2.0</v>
      </c>
      <c r="F2482" s="692">
        <v>0.0</v>
      </c>
      <c r="G2482" s="690">
        <v>0.0</v>
      </c>
      <c r="H2482" s="693">
        <f t="shared" ref="H2482:H2483" si="1740">sum(B2482:G2482)</f>
        <v>2</v>
      </c>
      <c r="I2482" s="701"/>
      <c r="J2482" s="1812"/>
      <c r="K2482" s="701" t="s">
        <v>446</v>
      </c>
      <c r="L2482" s="701">
        <f t="shared" si="1739"/>
        <v>20</v>
      </c>
      <c r="M2482" s="701">
        <f>(L2482-H2482)-R2482</f>
        <v>18</v>
      </c>
      <c r="N2482" s="692">
        <v>0.0</v>
      </c>
      <c r="O2482" s="701">
        <f t="shared" ref="O2482:O2483" si="1741">SUM(M2482,N2482)</f>
        <v>18</v>
      </c>
      <c r="P2482" s="701"/>
      <c r="Q2482" s="1686"/>
      <c r="R2482" s="1595"/>
      <c r="S2482" s="1532"/>
      <c r="T2482" s="1532"/>
      <c r="U2482" s="1532"/>
      <c r="V2482" s="1532"/>
      <c r="W2482" s="1532"/>
      <c r="X2482" s="1532"/>
      <c r="Y2482" s="1532"/>
      <c r="Z2482" s="1532"/>
      <c r="AA2482" s="1532"/>
      <c r="AB2482" s="1532"/>
    </row>
    <row r="2483">
      <c r="A2483" s="1714" t="s">
        <v>751</v>
      </c>
      <c r="B2483" s="692">
        <v>0.0</v>
      </c>
      <c r="C2483" s="692">
        <v>0.0</v>
      </c>
      <c r="D2483" s="692">
        <v>0.0</v>
      </c>
      <c r="E2483" s="692">
        <v>0.0</v>
      </c>
      <c r="F2483" s="692">
        <v>6.0</v>
      </c>
      <c r="G2483" s="690">
        <v>0.0</v>
      </c>
      <c r="H2483" s="693">
        <f t="shared" si="1740"/>
        <v>6</v>
      </c>
      <c r="I2483" s="701"/>
      <c r="J2483" s="1812"/>
      <c r="K2483" s="701" t="s">
        <v>751</v>
      </c>
      <c r="L2483" s="701">
        <f t="shared" si="1739"/>
        <v>6</v>
      </c>
      <c r="M2483" s="701">
        <f t="shared" ref="M2483:M2484" si="1742">(L2483-H2483)</f>
        <v>0</v>
      </c>
      <c r="N2483" s="692">
        <v>15.0</v>
      </c>
      <c r="O2483" s="701">
        <f t="shared" si="1741"/>
        <v>15</v>
      </c>
      <c r="P2483" s="701"/>
      <c r="Q2483" s="1686"/>
      <c r="R2483" s="1595"/>
      <c r="S2483" s="1532"/>
      <c r="T2483" s="1532"/>
      <c r="U2483" s="1532"/>
      <c r="V2483" s="1532"/>
      <c r="W2483" s="1532"/>
      <c r="X2483" s="1532"/>
      <c r="Y2483" s="1532"/>
      <c r="Z2483" s="1532"/>
      <c r="AA2483" s="1532"/>
      <c r="AB2483" s="1532"/>
    </row>
    <row r="2484">
      <c r="A2484" s="1714" t="s">
        <v>80</v>
      </c>
      <c r="B2484" s="692">
        <v>0.0</v>
      </c>
      <c r="C2484" s="692">
        <v>0.0</v>
      </c>
      <c r="D2484" s="692">
        <v>6.0</v>
      </c>
      <c r="E2484" s="692">
        <v>0.0</v>
      </c>
      <c r="F2484" s="692">
        <v>4.0</v>
      </c>
      <c r="G2484" s="690">
        <v>0.0</v>
      </c>
      <c r="H2484" s="693">
        <f t="shared" ref="H2484:H2487" si="1743">SUM(B2484:G2484)</f>
        <v>10</v>
      </c>
      <c r="I2484" s="701"/>
      <c r="J2484" s="1812"/>
      <c r="K2484" s="701" t="s">
        <v>80</v>
      </c>
      <c r="L2484" s="701">
        <f t="shared" si="1739"/>
        <v>20</v>
      </c>
      <c r="M2484" s="701">
        <f t="shared" si="1742"/>
        <v>10</v>
      </c>
      <c r="N2484" s="692">
        <v>20.0</v>
      </c>
      <c r="O2484" s="701">
        <f>sum(M2484,N2484)</f>
        <v>30</v>
      </c>
      <c r="P2484" s="701"/>
      <c r="Q2484" s="1686"/>
      <c r="R2484" s="1595"/>
      <c r="S2484" s="1532"/>
      <c r="T2484" s="1532"/>
      <c r="U2484" s="1532"/>
      <c r="V2484" s="1532"/>
      <c r="W2484" s="1532"/>
      <c r="X2484" s="1532"/>
      <c r="Y2484" s="1532"/>
      <c r="Z2484" s="1532"/>
      <c r="AA2484" s="1532"/>
      <c r="AB2484" s="1532"/>
    </row>
    <row r="2485">
      <c r="A2485" s="1715" t="s">
        <v>115</v>
      </c>
      <c r="B2485" s="1765">
        <v>0.0</v>
      </c>
      <c r="C2485" s="1765">
        <v>5.0</v>
      </c>
      <c r="D2485" s="1765">
        <v>7.0</v>
      </c>
      <c r="E2485" s="1765">
        <v>5.0</v>
      </c>
      <c r="F2485" s="1765">
        <v>4.0</v>
      </c>
      <c r="G2485" s="1760">
        <v>0.0</v>
      </c>
      <c r="H2485" s="1761">
        <f t="shared" si="1743"/>
        <v>21</v>
      </c>
      <c r="I2485" s="1762">
        <f>SUM(H2485:H2489)</f>
        <v>22</v>
      </c>
      <c r="J2485" s="1812"/>
      <c r="K2485" s="1762" t="s">
        <v>115</v>
      </c>
      <c r="L2485" s="1762">
        <f t="shared" si="1739"/>
        <v>40</v>
      </c>
      <c r="M2485" s="1762">
        <f>(L2485-H2485)-R2485</f>
        <v>18</v>
      </c>
      <c r="N2485" s="1765">
        <v>30.0</v>
      </c>
      <c r="O2485" s="1762">
        <f t="shared" ref="O2485:O2486" si="1744">SUM(M2485,N2485)</f>
        <v>48</v>
      </c>
      <c r="P2485" s="1764"/>
      <c r="Q2485" s="1574"/>
      <c r="R2485" s="1765">
        <v>1.0</v>
      </c>
      <c r="S2485" s="1532"/>
      <c r="T2485" s="1532"/>
      <c r="U2485" s="1532"/>
      <c r="V2485" s="1532"/>
      <c r="W2485" s="1532"/>
      <c r="X2485" s="1532"/>
      <c r="Y2485" s="1532"/>
      <c r="Z2485" s="1532"/>
      <c r="AA2485" s="1532"/>
      <c r="AB2485" s="1532"/>
    </row>
    <row r="2486">
      <c r="A2486" s="1714" t="s">
        <v>77</v>
      </c>
      <c r="B2486" s="692">
        <v>0.0</v>
      </c>
      <c r="C2486" s="692">
        <v>0.0</v>
      </c>
      <c r="D2486" s="692">
        <v>0.0</v>
      </c>
      <c r="E2486" s="692">
        <v>0.0</v>
      </c>
      <c r="F2486" s="692">
        <v>0.0</v>
      </c>
      <c r="G2486" s="692">
        <v>0.0</v>
      </c>
      <c r="H2486" s="693">
        <f t="shared" si="1743"/>
        <v>0</v>
      </c>
      <c r="I2486" s="596">
        <f>(I2485/60)</f>
        <v>0.3666666667</v>
      </c>
      <c r="J2486" s="1812"/>
      <c r="K2486" s="701" t="s">
        <v>77</v>
      </c>
      <c r="L2486" s="701">
        <f t="shared" si="1739"/>
        <v>0</v>
      </c>
      <c r="M2486" s="701">
        <f>(L2486-H2486-H2487)-R2486</f>
        <v>0</v>
      </c>
      <c r="N2486" s="692">
        <v>0.0</v>
      </c>
      <c r="O2486" s="701">
        <f t="shared" si="1744"/>
        <v>0</v>
      </c>
      <c r="P2486" s="701"/>
      <c r="Q2486" s="1686"/>
      <c r="R2486" s="1595"/>
      <c r="S2486" s="1532"/>
      <c r="T2486" s="1532"/>
      <c r="U2486" s="1532"/>
      <c r="V2486" s="1532"/>
      <c r="W2486" s="1532"/>
      <c r="X2486" s="1532"/>
      <c r="Y2486" s="1532"/>
      <c r="Z2486" s="1532"/>
      <c r="AA2486" s="1532"/>
      <c r="AB2486" s="1532"/>
    </row>
    <row r="2487">
      <c r="A2487" s="1714" t="s">
        <v>78</v>
      </c>
      <c r="B2487" s="692">
        <v>0.0</v>
      </c>
      <c r="C2487" s="692">
        <v>0.0</v>
      </c>
      <c r="D2487" s="692">
        <v>0.0</v>
      </c>
      <c r="E2487" s="692">
        <v>0.0</v>
      </c>
      <c r="F2487" s="692">
        <v>0.0</v>
      </c>
      <c r="G2487" s="692">
        <v>0.0</v>
      </c>
      <c r="H2487" s="693">
        <f t="shared" si="1743"/>
        <v>0</v>
      </c>
      <c r="I2487" s="701"/>
      <c r="J2487" s="1812"/>
      <c r="K2487" s="701" t="s">
        <v>78</v>
      </c>
      <c r="L2487" s="701" t="str">
        <f t="shared" si="1739"/>
        <v>-</v>
      </c>
      <c r="M2487" s="701" t="s">
        <v>79</v>
      </c>
      <c r="N2487" s="692" t="s">
        <v>79</v>
      </c>
      <c r="O2487" s="701" t="s">
        <v>79</v>
      </c>
      <c r="P2487" s="701"/>
      <c r="Q2487" s="1686"/>
      <c r="R2487" s="1595"/>
      <c r="S2487" s="1532"/>
      <c r="T2487" s="1532"/>
      <c r="U2487" s="1532"/>
      <c r="V2487" s="1532"/>
      <c r="W2487" s="1532"/>
      <c r="X2487" s="1532"/>
      <c r="Y2487" s="1532"/>
      <c r="Z2487" s="1532"/>
      <c r="AA2487" s="1532"/>
      <c r="AB2487" s="1532"/>
    </row>
    <row r="2488">
      <c r="A2488" s="1714" t="s">
        <v>446</v>
      </c>
      <c r="B2488" s="692">
        <v>0.0</v>
      </c>
      <c r="C2488" s="692">
        <v>0.0</v>
      </c>
      <c r="D2488" s="692">
        <v>0.0</v>
      </c>
      <c r="E2488" s="692">
        <v>0.0</v>
      </c>
      <c r="F2488" s="692">
        <v>0.0</v>
      </c>
      <c r="G2488" s="692">
        <v>0.0</v>
      </c>
      <c r="H2488" s="693">
        <f t="shared" ref="H2488:H2489" si="1745">sum(B2488:G2488)</f>
        <v>0</v>
      </c>
      <c r="I2488" s="701"/>
      <c r="J2488" s="1812"/>
      <c r="K2488" s="701" t="s">
        <v>446</v>
      </c>
      <c r="L2488" s="701">
        <f t="shared" si="1739"/>
        <v>10</v>
      </c>
      <c r="M2488" s="701">
        <f>(L2488-H2488)-R2488</f>
        <v>10</v>
      </c>
      <c r="N2488" s="692">
        <v>0.0</v>
      </c>
      <c r="O2488" s="701">
        <f t="shared" ref="O2488:O2489" si="1746">SUM(M2488,N2488)</f>
        <v>10</v>
      </c>
      <c r="P2488" s="701"/>
      <c r="Q2488" s="1686"/>
      <c r="R2488" s="1595"/>
      <c r="S2488" s="1532"/>
      <c r="T2488" s="1532"/>
      <c r="U2488" s="1532"/>
      <c r="V2488" s="1532"/>
      <c r="W2488" s="1532"/>
      <c r="X2488" s="1532"/>
      <c r="Y2488" s="1532"/>
      <c r="Z2488" s="1532"/>
      <c r="AA2488" s="1532"/>
      <c r="AB2488" s="1532"/>
    </row>
    <row r="2489">
      <c r="A2489" s="1714" t="s">
        <v>751</v>
      </c>
      <c r="B2489" s="692">
        <v>0.0</v>
      </c>
      <c r="C2489" s="692">
        <v>0.0</v>
      </c>
      <c r="D2489" s="692">
        <v>0.0</v>
      </c>
      <c r="E2489" s="692">
        <v>1.0</v>
      </c>
      <c r="F2489" s="692">
        <v>0.0</v>
      </c>
      <c r="G2489" s="692">
        <v>0.0</v>
      </c>
      <c r="H2489" s="693">
        <f t="shared" si="1745"/>
        <v>1</v>
      </c>
      <c r="I2489" s="701"/>
      <c r="J2489" s="1812"/>
      <c r="K2489" s="701" t="s">
        <v>751</v>
      </c>
      <c r="L2489" s="701">
        <f t="shared" si="1739"/>
        <v>10</v>
      </c>
      <c r="M2489" s="701">
        <f t="shared" ref="M2489:M2490" si="1747">(L2489-H2489)</f>
        <v>9</v>
      </c>
      <c r="N2489" s="692">
        <v>0.0</v>
      </c>
      <c r="O2489" s="701">
        <f t="shared" si="1746"/>
        <v>9</v>
      </c>
      <c r="P2489" s="701"/>
      <c r="Q2489" s="1595"/>
      <c r="R2489" s="1595"/>
      <c r="S2489" s="1532"/>
      <c r="T2489" s="1532"/>
      <c r="U2489" s="1532"/>
      <c r="V2489" s="1532"/>
      <c r="W2489" s="1532"/>
      <c r="X2489" s="1532"/>
      <c r="Y2489" s="1532"/>
      <c r="Z2489" s="1532"/>
      <c r="AA2489" s="1532"/>
      <c r="AB2489" s="1532"/>
    </row>
    <row r="2490">
      <c r="A2490" s="1714" t="s">
        <v>80</v>
      </c>
      <c r="B2490" s="692">
        <v>0.0</v>
      </c>
      <c r="C2490" s="692">
        <v>0.0</v>
      </c>
      <c r="D2490" s="692">
        <v>2.0</v>
      </c>
      <c r="E2490" s="692">
        <v>4.0</v>
      </c>
      <c r="F2490" s="692">
        <v>0.0</v>
      </c>
      <c r="G2490" s="692">
        <v>0.0</v>
      </c>
      <c r="H2490" s="693">
        <f t="shared" ref="H2490:H2493" si="1748">SUM(B2490:G2490)</f>
        <v>6</v>
      </c>
      <c r="I2490" s="701"/>
      <c r="J2490" s="1812"/>
      <c r="K2490" s="701" t="s">
        <v>80</v>
      </c>
      <c r="L2490" s="701">
        <f t="shared" si="1739"/>
        <v>12</v>
      </c>
      <c r="M2490" s="701">
        <f t="shared" si="1747"/>
        <v>6</v>
      </c>
      <c r="N2490" s="692">
        <v>20.0</v>
      </c>
      <c r="O2490" s="701">
        <f>sum(M2490,N2490)</f>
        <v>26</v>
      </c>
      <c r="P2490" s="701"/>
      <c r="Q2490" s="1686"/>
      <c r="R2490" s="1595"/>
      <c r="S2490" s="1532"/>
      <c r="T2490" s="1532"/>
      <c r="U2490" s="1532"/>
      <c r="V2490" s="1532"/>
      <c r="W2490" s="1532"/>
      <c r="X2490" s="1532"/>
      <c r="Y2490" s="1532"/>
      <c r="Z2490" s="1532"/>
      <c r="AA2490" s="1532"/>
      <c r="AB2490" s="1532"/>
    </row>
    <row r="2491">
      <c r="A2491" s="1715" t="s">
        <v>240</v>
      </c>
      <c r="B2491" s="1760">
        <v>0.0</v>
      </c>
      <c r="C2491" s="1760">
        <v>0.0</v>
      </c>
      <c r="D2491" s="1760">
        <v>0.0</v>
      </c>
      <c r="E2491" s="1760">
        <v>0.0</v>
      </c>
      <c r="F2491" s="1760">
        <v>4.0</v>
      </c>
      <c r="G2491" s="1760">
        <v>0.0</v>
      </c>
      <c r="H2491" s="1761">
        <f t="shared" si="1748"/>
        <v>4</v>
      </c>
      <c r="I2491" s="1762">
        <f>SUM(H2491:H2495)</f>
        <v>4</v>
      </c>
      <c r="J2491" s="1812"/>
      <c r="K2491" s="1762" t="s">
        <v>240</v>
      </c>
      <c r="L2491" s="1762">
        <f t="shared" si="1739"/>
        <v>37</v>
      </c>
      <c r="M2491" s="1762">
        <f>(L2491-H2491)-R2491</f>
        <v>33</v>
      </c>
      <c r="N2491" s="1765">
        <v>0.0</v>
      </c>
      <c r="O2491" s="1762">
        <f t="shared" ref="O2491:O2492" si="1749">SUM(M2491,N2491)</f>
        <v>33</v>
      </c>
      <c r="P2491" s="1764"/>
      <c r="Q2491" s="1574"/>
      <c r="R2491" s="1762"/>
      <c r="S2491" s="1532"/>
      <c r="T2491" s="1532"/>
      <c r="U2491" s="1532"/>
      <c r="V2491" s="1532"/>
      <c r="W2491" s="1532"/>
      <c r="X2491" s="1532"/>
      <c r="Y2491" s="1532"/>
      <c r="Z2491" s="1532"/>
      <c r="AA2491" s="1532"/>
      <c r="AB2491" s="1532"/>
    </row>
    <row r="2492">
      <c r="A2492" s="1714" t="s">
        <v>77</v>
      </c>
      <c r="B2492" s="692">
        <v>0.0</v>
      </c>
      <c r="C2492" s="692">
        <v>0.0</v>
      </c>
      <c r="D2492" s="692">
        <v>0.0</v>
      </c>
      <c r="E2492" s="692">
        <v>0.0</v>
      </c>
      <c r="F2492" s="692">
        <v>0.0</v>
      </c>
      <c r="G2492" s="690">
        <v>0.0</v>
      </c>
      <c r="H2492" s="693">
        <f t="shared" si="1748"/>
        <v>0</v>
      </c>
      <c r="I2492" s="596">
        <f>(I2491/60)</f>
        <v>0.06666666667</v>
      </c>
      <c r="J2492" s="1812"/>
      <c r="K2492" s="701" t="s">
        <v>77</v>
      </c>
      <c r="L2492" s="701">
        <f t="shared" si="1739"/>
        <v>8</v>
      </c>
      <c r="M2492" s="701">
        <f>(L2492-H2492-H2493)-R2492</f>
        <v>8</v>
      </c>
      <c r="N2492" s="692">
        <v>0.0</v>
      </c>
      <c r="O2492" s="701">
        <f t="shared" si="1749"/>
        <v>8</v>
      </c>
      <c r="P2492" s="701"/>
      <c r="Q2492" s="1595"/>
      <c r="R2492" s="1595"/>
      <c r="S2492" s="1532"/>
      <c r="T2492" s="1532"/>
      <c r="U2492" s="1532"/>
      <c r="V2492" s="1532"/>
      <c r="W2492" s="1532"/>
      <c r="X2492" s="1532"/>
      <c r="Y2492" s="1532"/>
      <c r="Z2492" s="1532"/>
      <c r="AA2492" s="1532"/>
      <c r="AB2492" s="1532"/>
    </row>
    <row r="2493">
      <c r="A2493" s="1714" t="s">
        <v>78</v>
      </c>
      <c r="B2493" s="692">
        <v>0.0</v>
      </c>
      <c r="C2493" s="692">
        <v>0.0</v>
      </c>
      <c r="D2493" s="692">
        <v>0.0</v>
      </c>
      <c r="E2493" s="692">
        <v>0.0</v>
      </c>
      <c r="F2493" s="692">
        <v>0.0</v>
      </c>
      <c r="G2493" s="690">
        <v>0.0</v>
      </c>
      <c r="H2493" s="693">
        <f t="shared" si="1748"/>
        <v>0</v>
      </c>
      <c r="I2493" s="701"/>
      <c r="J2493" s="1812"/>
      <c r="K2493" s="701" t="s">
        <v>78</v>
      </c>
      <c r="L2493" s="701" t="str">
        <f t="shared" si="1739"/>
        <v>-</v>
      </c>
      <c r="M2493" s="701" t="s">
        <v>79</v>
      </c>
      <c r="N2493" s="692" t="s">
        <v>79</v>
      </c>
      <c r="O2493" s="701" t="s">
        <v>79</v>
      </c>
      <c r="P2493" s="701"/>
      <c r="Q2493" s="1686"/>
      <c r="R2493" s="1595"/>
      <c r="S2493" s="1532"/>
      <c r="T2493" s="1532"/>
      <c r="U2493" s="1532"/>
      <c r="V2493" s="1532"/>
      <c r="W2493" s="1532"/>
      <c r="X2493" s="1532"/>
      <c r="Y2493" s="1532"/>
      <c r="Z2493" s="1532"/>
      <c r="AA2493" s="1532"/>
      <c r="AB2493" s="1532"/>
    </row>
    <row r="2494">
      <c r="A2494" s="1714" t="s">
        <v>446</v>
      </c>
      <c r="B2494" s="692">
        <v>0.0</v>
      </c>
      <c r="C2494" s="692">
        <v>0.0</v>
      </c>
      <c r="D2494" s="692">
        <v>0.0</v>
      </c>
      <c r="E2494" s="692">
        <v>0.0</v>
      </c>
      <c r="F2494" s="692">
        <v>0.0</v>
      </c>
      <c r="G2494" s="690">
        <v>0.0</v>
      </c>
      <c r="H2494" s="693">
        <f t="shared" ref="H2494:H2495" si="1750">sum(B2494:G2494)</f>
        <v>0</v>
      </c>
      <c r="I2494" s="701"/>
      <c r="J2494" s="1812"/>
      <c r="K2494" s="701" t="s">
        <v>446</v>
      </c>
      <c r="L2494" s="701">
        <f t="shared" si="1739"/>
        <v>0</v>
      </c>
      <c r="M2494" s="701">
        <f>(L2494-H2494)-R2494</f>
        <v>0</v>
      </c>
      <c r="N2494" s="692">
        <v>8.0</v>
      </c>
      <c r="O2494" s="701">
        <f t="shared" ref="O2494:O2495" si="1751">SUM(M2494,N2494)</f>
        <v>8</v>
      </c>
      <c r="P2494" s="701"/>
      <c r="Q2494" s="1595"/>
      <c r="R2494" s="1595"/>
      <c r="S2494" s="1532"/>
      <c r="T2494" s="1532"/>
      <c r="U2494" s="1532"/>
      <c r="V2494" s="1532"/>
      <c r="W2494" s="1532"/>
      <c r="X2494" s="1532"/>
      <c r="Y2494" s="1532"/>
      <c r="Z2494" s="1532"/>
      <c r="AA2494" s="1532"/>
      <c r="AB2494" s="1532"/>
    </row>
    <row r="2495">
      <c r="A2495" s="1714" t="s">
        <v>751</v>
      </c>
      <c r="B2495" s="692">
        <v>0.0</v>
      </c>
      <c r="C2495" s="692">
        <v>0.0</v>
      </c>
      <c r="D2495" s="692">
        <v>0.0</v>
      </c>
      <c r="E2495" s="692">
        <v>0.0</v>
      </c>
      <c r="F2495" s="692">
        <v>0.0</v>
      </c>
      <c r="G2495" s="690">
        <v>0.0</v>
      </c>
      <c r="H2495" s="693">
        <f t="shared" si="1750"/>
        <v>0</v>
      </c>
      <c r="I2495" s="701"/>
      <c r="J2495" s="1812"/>
      <c r="K2495" s="701" t="s">
        <v>751</v>
      </c>
      <c r="L2495" s="701">
        <f t="shared" si="1739"/>
        <v>8</v>
      </c>
      <c r="M2495" s="701">
        <f t="shared" ref="M2495:M2496" si="1752">(L2495-H2495)</f>
        <v>8</v>
      </c>
      <c r="N2495" s="692">
        <v>0.0</v>
      </c>
      <c r="O2495" s="701">
        <f t="shared" si="1751"/>
        <v>8</v>
      </c>
      <c r="P2495" s="701"/>
      <c r="Q2495" s="1595"/>
      <c r="R2495" s="1595"/>
      <c r="S2495" s="1532"/>
      <c r="T2495" s="1532"/>
      <c r="U2495" s="1532"/>
      <c r="V2495" s="1532"/>
      <c r="W2495" s="1532"/>
      <c r="X2495" s="1532"/>
      <c r="Y2495" s="1532"/>
      <c r="Z2495" s="1532"/>
      <c r="AA2495" s="1532"/>
      <c r="AB2495" s="1532"/>
    </row>
    <row r="2496">
      <c r="A2496" s="1714" t="s">
        <v>80</v>
      </c>
      <c r="B2496" s="692">
        <v>0.0</v>
      </c>
      <c r="C2496" s="692">
        <v>0.0</v>
      </c>
      <c r="D2496" s="692">
        <v>0.0</v>
      </c>
      <c r="E2496" s="692">
        <v>0.0</v>
      </c>
      <c r="F2496" s="692">
        <v>0.0</v>
      </c>
      <c r="G2496" s="690">
        <v>0.0</v>
      </c>
      <c r="H2496" s="693">
        <f t="shared" ref="H2496:H2499" si="1753">SUM(B2496:G2496)</f>
        <v>0</v>
      </c>
      <c r="I2496" s="701"/>
      <c r="J2496" s="1812"/>
      <c r="K2496" s="701" t="s">
        <v>80</v>
      </c>
      <c r="L2496" s="701">
        <f t="shared" si="1739"/>
        <v>25</v>
      </c>
      <c r="M2496" s="701">
        <f t="shared" si="1752"/>
        <v>25</v>
      </c>
      <c r="N2496" s="692">
        <v>0.0</v>
      </c>
      <c r="O2496" s="701">
        <f>sum(M2496,N2496)</f>
        <v>25</v>
      </c>
      <c r="P2496" s="701"/>
      <c r="Q2496" s="1595"/>
      <c r="R2496" s="1595"/>
      <c r="S2496" s="1532"/>
      <c r="T2496" s="1532"/>
      <c r="U2496" s="1532"/>
      <c r="V2496" s="1532"/>
      <c r="W2496" s="1532"/>
      <c r="X2496" s="1532"/>
      <c r="Y2496" s="1532"/>
      <c r="Z2496" s="1532"/>
      <c r="AA2496" s="1532"/>
      <c r="AB2496" s="1532"/>
    </row>
    <row r="2497">
      <c r="A2497" s="1715" t="s">
        <v>14</v>
      </c>
      <c r="B2497" s="1765">
        <v>0.0</v>
      </c>
      <c r="C2497" s="1765">
        <v>0.0</v>
      </c>
      <c r="D2497" s="1765">
        <v>0.0</v>
      </c>
      <c r="E2497" s="1765">
        <v>0.0</v>
      </c>
      <c r="F2497" s="1765">
        <v>0.0</v>
      </c>
      <c r="G2497" s="1760">
        <v>0.0</v>
      </c>
      <c r="H2497" s="1761">
        <f t="shared" si="1753"/>
        <v>0</v>
      </c>
      <c r="I2497" s="1762">
        <f>SUM(H2497:H2501)</f>
        <v>0</v>
      </c>
      <c r="J2497" s="1812"/>
      <c r="K2497" s="1762" t="s">
        <v>14</v>
      </c>
      <c r="L2497" s="1762">
        <f t="shared" si="1739"/>
        <v>15</v>
      </c>
      <c r="M2497" s="1762">
        <f>(L2497-H2497)-R2497</f>
        <v>15</v>
      </c>
      <c r="N2497" s="1765">
        <v>0.0</v>
      </c>
      <c r="O2497" s="1762">
        <f t="shared" ref="O2497:O2498" si="1754">SUM(M2497,N2497)</f>
        <v>15</v>
      </c>
      <c r="P2497" s="1762"/>
      <c r="Q2497" s="1574"/>
      <c r="R2497" s="1762"/>
      <c r="S2497" s="1532"/>
      <c r="T2497" s="1532"/>
      <c r="U2497" s="1532"/>
      <c r="V2497" s="1532"/>
      <c r="W2497" s="1532"/>
      <c r="X2497" s="1532"/>
      <c r="Y2497" s="1532"/>
      <c r="Z2497" s="1532"/>
      <c r="AA2497" s="1532"/>
      <c r="AB2497" s="1532"/>
    </row>
    <row r="2498">
      <c r="A2498" s="1714" t="s">
        <v>77</v>
      </c>
      <c r="B2498" s="692">
        <v>0.0</v>
      </c>
      <c r="C2498" s="692">
        <v>0.0</v>
      </c>
      <c r="D2498" s="692">
        <v>0.0</v>
      </c>
      <c r="E2498" s="692">
        <v>0.0</v>
      </c>
      <c r="F2498" s="692">
        <v>0.0</v>
      </c>
      <c r="G2498" s="692">
        <v>0.0</v>
      </c>
      <c r="H2498" s="693">
        <f t="shared" si="1753"/>
        <v>0</v>
      </c>
      <c r="I2498" s="596">
        <f>(I2497/60)</f>
        <v>0</v>
      </c>
      <c r="J2498" s="1812"/>
      <c r="K2498" s="701" t="s">
        <v>77</v>
      </c>
      <c r="L2498" s="701">
        <f t="shared" si="1739"/>
        <v>1</v>
      </c>
      <c r="M2498" s="701">
        <f>(L2498-H2498-H2499)-R2498</f>
        <v>1</v>
      </c>
      <c r="N2498" s="692">
        <v>0.0</v>
      </c>
      <c r="O2498" s="701">
        <f t="shared" si="1754"/>
        <v>1</v>
      </c>
      <c r="P2498" s="701"/>
      <c r="Q2498" s="1686"/>
      <c r="R2498" s="1595"/>
      <c r="S2498" s="1532"/>
      <c r="T2498" s="1532"/>
      <c r="U2498" s="1532"/>
      <c r="V2498" s="1532"/>
      <c r="W2498" s="1532"/>
      <c r="X2498" s="1532"/>
      <c r="Y2498" s="1532"/>
      <c r="Z2498" s="1532"/>
      <c r="AA2498" s="1532"/>
      <c r="AB2498" s="1532"/>
    </row>
    <row r="2499">
      <c r="A2499" s="1714" t="s">
        <v>78</v>
      </c>
      <c r="B2499" s="692">
        <v>0.0</v>
      </c>
      <c r="C2499" s="692">
        <v>0.0</v>
      </c>
      <c r="D2499" s="692">
        <v>0.0</v>
      </c>
      <c r="E2499" s="692">
        <v>0.0</v>
      </c>
      <c r="F2499" s="692">
        <v>0.0</v>
      </c>
      <c r="G2499" s="692">
        <v>0.0</v>
      </c>
      <c r="H2499" s="693">
        <f t="shared" si="1753"/>
        <v>0</v>
      </c>
      <c r="I2499" s="701"/>
      <c r="J2499" s="1812"/>
      <c r="K2499" s="701" t="s">
        <v>78</v>
      </c>
      <c r="L2499" s="701" t="str">
        <f t="shared" si="1739"/>
        <v>-</v>
      </c>
      <c r="M2499" s="701" t="s">
        <v>79</v>
      </c>
      <c r="N2499" s="692" t="s">
        <v>79</v>
      </c>
      <c r="O2499" s="701" t="s">
        <v>79</v>
      </c>
      <c r="P2499" s="701"/>
      <c r="Q2499" s="1686"/>
      <c r="R2499" s="1595"/>
      <c r="S2499" s="1532"/>
      <c r="T2499" s="1532"/>
      <c r="U2499" s="1532"/>
      <c r="V2499" s="1532"/>
      <c r="W2499" s="1532"/>
      <c r="X2499" s="1532"/>
      <c r="Y2499" s="1532"/>
      <c r="Z2499" s="1532"/>
      <c r="AA2499" s="1532"/>
      <c r="AB2499" s="1532"/>
    </row>
    <row r="2500">
      <c r="A2500" s="1714" t="s">
        <v>446</v>
      </c>
      <c r="B2500" s="692">
        <v>0.0</v>
      </c>
      <c r="C2500" s="692">
        <v>0.0</v>
      </c>
      <c r="D2500" s="692">
        <v>0.0</v>
      </c>
      <c r="E2500" s="692">
        <v>0.0</v>
      </c>
      <c r="F2500" s="692">
        <v>0.0</v>
      </c>
      <c r="G2500" s="692">
        <v>0.0</v>
      </c>
      <c r="H2500" s="693">
        <f t="shared" ref="H2500:H2501" si="1755">sum(B2500:G2500)</f>
        <v>0</v>
      </c>
      <c r="I2500" s="701"/>
      <c r="J2500" s="1812"/>
      <c r="K2500" s="701" t="s">
        <v>446</v>
      </c>
      <c r="L2500" s="701">
        <f t="shared" si="1739"/>
        <v>1</v>
      </c>
      <c r="M2500" s="701">
        <f>(L2500-H2500)-R2500</f>
        <v>1</v>
      </c>
      <c r="N2500" s="692">
        <v>0.0</v>
      </c>
      <c r="O2500" s="701">
        <f t="shared" ref="O2500:O2501" si="1756">SUM(M2500,N2500)</f>
        <v>1</v>
      </c>
      <c r="P2500" s="701"/>
      <c r="Q2500" s="1686"/>
      <c r="R2500" s="1595"/>
      <c r="S2500" s="1532"/>
      <c r="T2500" s="1532"/>
      <c r="U2500" s="1532"/>
      <c r="V2500" s="1532"/>
      <c r="W2500" s="1532"/>
      <c r="X2500" s="1532"/>
      <c r="Y2500" s="1532"/>
      <c r="Z2500" s="1532"/>
      <c r="AA2500" s="1532"/>
      <c r="AB2500" s="1532"/>
    </row>
    <row r="2501">
      <c r="A2501" s="1714" t="s">
        <v>751</v>
      </c>
      <c r="B2501" s="692">
        <v>0.0</v>
      </c>
      <c r="C2501" s="692">
        <v>0.0</v>
      </c>
      <c r="D2501" s="692">
        <v>0.0</v>
      </c>
      <c r="E2501" s="692">
        <v>0.0</v>
      </c>
      <c r="F2501" s="692">
        <v>0.0</v>
      </c>
      <c r="G2501" s="692">
        <v>0.0</v>
      </c>
      <c r="H2501" s="693">
        <f t="shared" si="1755"/>
        <v>0</v>
      </c>
      <c r="I2501" s="701"/>
      <c r="J2501" s="1812"/>
      <c r="K2501" s="701" t="s">
        <v>751</v>
      </c>
      <c r="L2501" s="701">
        <f t="shared" si="1739"/>
        <v>0</v>
      </c>
      <c r="M2501" s="701">
        <f t="shared" ref="M2501:M2502" si="1757">(L2501-H2501)</f>
        <v>0</v>
      </c>
      <c r="N2501" s="692">
        <v>0.0</v>
      </c>
      <c r="O2501" s="701">
        <f t="shared" si="1756"/>
        <v>0</v>
      </c>
      <c r="P2501" s="701"/>
      <c r="Q2501" s="1686"/>
      <c r="R2501" s="1595"/>
      <c r="S2501" s="1532"/>
      <c r="T2501" s="1532"/>
      <c r="U2501" s="1532"/>
      <c r="V2501" s="1532"/>
      <c r="W2501" s="1532"/>
      <c r="X2501" s="1532"/>
      <c r="Y2501" s="1532"/>
      <c r="Z2501" s="1532"/>
      <c r="AA2501" s="1532"/>
      <c r="AB2501" s="1532"/>
    </row>
    <row r="2502">
      <c r="A2502" s="1714" t="s">
        <v>80</v>
      </c>
      <c r="B2502" s="692">
        <v>0.0</v>
      </c>
      <c r="C2502" s="692">
        <v>0.0</v>
      </c>
      <c r="D2502" s="692">
        <v>0.0</v>
      </c>
      <c r="E2502" s="692">
        <v>0.0</v>
      </c>
      <c r="F2502" s="692">
        <v>0.0</v>
      </c>
      <c r="G2502" s="692">
        <v>0.0</v>
      </c>
      <c r="H2502" s="693">
        <f t="shared" ref="H2502:H2505" si="1758">SUM(B2502:G2502)</f>
        <v>0</v>
      </c>
      <c r="I2502" s="701"/>
      <c r="J2502" s="1812"/>
      <c r="K2502" s="701" t="s">
        <v>80</v>
      </c>
      <c r="L2502" s="701">
        <f t="shared" si="1739"/>
        <v>32</v>
      </c>
      <c r="M2502" s="701">
        <f t="shared" si="1757"/>
        <v>32</v>
      </c>
      <c r="N2502" s="692">
        <v>0.0</v>
      </c>
      <c r="O2502" s="701">
        <f>sum(M2502,N2502)</f>
        <v>32</v>
      </c>
      <c r="P2502" s="701"/>
      <c r="Q2502" s="1686"/>
      <c r="R2502" s="1595"/>
      <c r="S2502" s="1532"/>
      <c r="T2502" s="1532"/>
      <c r="U2502" s="1532"/>
      <c r="V2502" s="1532"/>
      <c r="W2502" s="1532"/>
      <c r="X2502" s="1532"/>
      <c r="Y2502" s="1532"/>
      <c r="Z2502" s="1532"/>
      <c r="AA2502" s="1532"/>
      <c r="AB2502" s="1532"/>
    </row>
    <row r="2503">
      <c r="A2503" s="1715" t="s">
        <v>120</v>
      </c>
      <c r="B2503" s="1760">
        <v>10.0</v>
      </c>
      <c r="C2503" s="1760">
        <v>2.0</v>
      </c>
      <c r="D2503" s="1760">
        <v>2.0</v>
      </c>
      <c r="E2503" s="1760">
        <v>2.0</v>
      </c>
      <c r="F2503" s="1760">
        <v>4.0</v>
      </c>
      <c r="G2503" s="1760">
        <v>10.0</v>
      </c>
      <c r="H2503" s="1761">
        <f t="shared" si="1758"/>
        <v>30</v>
      </c>
      <c r="I2503" s="1762">
        <f>SUM(H2503:H2507)</f>
        <v>48</v>
      </c>
      <c r="J2503" s="1812"/>
      <c r="K2503" s="1762" t="s">
        <v>120</v>
      </c>
      <c r="L2503" s="1765">
        <v>55.0</v>
      </c>
      <c r="M2503" s="1762">
        <f>(L2503-H2503)-R2503</f>
        <v>25</v>
      </c>
      <c r="N2503" s="1765">
        <v>25.0</v>
      </c>
      <c r="O2503" s="1762">
        <f t="shared" ref="O2503:O2504" si="1759">SUM(M2503,N2503)</f>
        <v>50</v>
      </c>
      <c r="P2503" s="1764"/>
      <c r="Q2503" s="1574"/>
      <c r="R2503" s="1762"/>
      <c r="S2503" s="1532"/>
      <c r="T2503" s="1532"/>
      <c r="U2503" s="1532"/>
      <c r="V2503" s="1532"/>
      <c r="W2503" s="1532"/>
      <c r="X2503" s="1532"/>
      <c r="Y2503" s="1532"/>
      <c r="Z2503" s="1532"/>
      <c r="AA2503" s="1532"/>
      <c r="AB2503" s="1532"/>
    </row>
    <row r="2504">
      <c r="A2504" s="1714" t="s">
        <v>77</v>
      </c>
      <c r="B2504" s="692">
        <v>0.0</v>
      </c>
      <c r="C2504" s="692">
        <v>0.0</v>
      </c>
      <c r="D2504" s="692">
        <v>0.0</v>
      </c>
      <c r="E2504" s="692">
        <v>0.0</v>
      </c>
      <c r="F2504" s="692">
        <v>0.0</v>
      </c>
      <c r="G2504" s="690">
        <v>0.0</v>
      </c>
      <c r="H2504" s="693">
        <f t="shared" si="1758"/>
        <v>0</v>
      </c>
      <c r="I2504" s="596">
        <f>(I2503/60)</f>
        <v>0.8</v>
      </c>
      <c r="J2504" s="1812"/>
      <c r="K2504" s="701" t="s">
        <v>77</v>
      </c>
      <c r="L2504" s="701">
        <f t="shared" ref="L2504:L2508" si="1760">O1922</f>
        <v>12</v>
      </c>
      <c r="M2504" s="701">
        <f>(L2504-H2504-H2505)-R2504</f>
        <v>0</v>
      </c>
      <c r="N2504" s="692">
        <v>0.0</v>
      </c>
      <c r="O2504" s="701">
        <f t="shared" si="1759"/>
        <v>0</v>
      </c>
      <c r="P2504" s="701"/>
      <c r="Q2504" s="1686"/>
      <c r="R2504" s="1595"/>
      <c r="S2504" s="1532"/>
      <c r="T2504" s="1532"/>
      <c r="U2504" s="1532"/>
      <c r="V2504" s="1532"/>
      <c r="W2504" s="1532"/>
      <c r="X2504" s="1532"/>
      <c r="Y2504" s="1532"/>
      <c r="Z2504" s="1532"/>
      <c r="AA2504" s="1532"/>
      <c r="AB2504" s="1532"/>
    </row>
    <row r="2505">
      <c r="A2505" s="1714" t="s">
        <v>78</v>
      </c>
      <c r="B2505" s="692">
        <v>0.0</v>
      </c>
      <c r="C2505" s="692">
        <v>10.0</v>
      </c>
      <c r="D2505" s="692">
        <v>0.0</v>
      </c>
      <c r="E2505" s="692">
        <v>0.0</v>
      </c>
      <c r="F2505" s="692">
        <v>2.0</v>
      </c>
      <c r="G2505" s="690">
        <v>0.0</v>
      </c>
      <c r="H2505" s="693">
        <f t="shared" si="1758"/>
        <v>12</v>
      </c>
      <c r="I2505" s="701"/>
      <c r="J2505" s="1812"/>
      <c r="K2505" s="701" t="s">
        <v>78</v>
      </c>
      <c r="L2505" s="701" t="str">
        <f t="shared" si="1760"/>
        <v>-</v>
      </c>
      <c r="M2505" s="701" t="s">
        <v>79</v>
      </c>
      <c r="N2505" s="692" t="s">
        <v>79</v>
      </c>
      <c r="O2505" s="701" t="s">
        <v>79</v>
      </c>
      <c r="P2505" s="701"/>
      <c r="Q2505" s="701"/>
      <c r="R2505" s="1595"/>
      <c r="S2505" s="1532"/>
      <c r="T2505" s="1532"/>
      <c r="U2505" s="1532"/>
      <c r="V2505" s="1532"/>
      <c r="W2505" s="1532"/>
      <c r="X2505" s="1532"/>
      <c r="Y2505" s="1532"/>
      <c r="Z2505" s="1532"/>
      <c r="AA2505" s="1532"/>
      <c r="AB2505" s="1532"/>
    </row>
    <row r="2506">
      <c r="A2506" s="1714" t="s">
        <v>446</v>
      </c>
      <c r="B2506" s="692">
        <v>0.0</v>
      </c>
      <c r="C2506" s="692">
        <v>0.0</v>
      </c>
      <c r="D2506" s="692">
        <v>0.0</v>
      </c>
      <c r="E2506" s="692">
        <v>1.0</v>
      </c>
      <c r="F2506" s="692">
        <v>1.0</v>
      </c>
      <c r="G2506" s="690">
        <v>0.0</v>
      </c>
      <c r="H2506" s="693">
        <f t="shared" ref="H2506:H2507" si="1761">sum(B2506:G2506)</f>
        <v>2</v>
      </c>
      <c r="I2506" s="701"/>
      <c r="J2506" s="1812"/>
      <c r="K2506" s="701" t="s">
        <v>446</v>
      </c>
      <c r="L2506" s="701">
        <f t="shared" si="1760"/>
        <v>10</v>
      </c>
      <c r="M2506" s="701">
        <f>(L2506-H2506)-R2506</f>
        <v>8</v>
      </c>
      <c r="N2506" s="692">
        <v>0.0</v>
      </c>
      <c r="O2506" s="701">
        <f t="shared" ref="O2506:O2507" si="1762">SUM(M2506,N2506)</f>
        <v>8</v>
      </c>
      <c r="P2506" s="701"/>
      <c r="Q2506" s="692"/>
      <c r="R2506" s="1595"/>
      <c r="S2506" s="1532"/>
      <c r="T2506" s="1532"/>
      <c r="U2506" s="1532"/>
      <c r="V2506" s="1532"/>
      <c r="W2506" s="1532"/>
      <c r="X2506" s="1532"/>
      <c r="Y2506" s="1532"/>
      <c r="Z2506" s="1532"/>
      <c r="AA2506" s="1532"/>
      <c r="AB2506" s="1532"/>
    </row>
    <row r="2507">
      <c r="A2507" s="1714" t="s">
        <v>751</v>
      </c>
      <c r="B2507" s="692">
        <v>1.0</v>
      </c>
      <c r="C2507" s="692">
        <v>1.0</v>
      </c>
      <c r="D2507" s="692">
        <v>0.0</v>
      </c>
      <c r="E2507" s="692">
        <v>2.0</v>
      </c>
      <c r="F2507" s="692">
        <v>0.0</v>
      </c>
      <c r="G2507" s="690">
        <v>0.0</v>
      </c>
      <c r="H2507" s="693">
        <f t="shared" si="1761"/>
        <v>4</v>
      </c>
      <c r="I2507" s="701"/>
      <c r="J2507" s="1812"/>
      <c r="K2507" s="701" t="s">
        <v>751</v>
      </c>
      <c r="L2507" s="701">
        <f t="shared" si="1760"/>
        <v>6</v>
      </c>
      <c r="M2507" s="701">
        <f t="shared" ref="M2507:M2508" si="1763">(L2507-H2507)</f>
        <v>2</v>
      </c>
      <c r="N2507" s="692">
        <v>0.0</v>
      </c>
      <c r="O2507" s="701">
        <f t="shared" si="1762"/>
        <v>2</v>
      </c>
      <c r="P2507" s="701"/>
      <c r="Q2507" s="701"/>
      <c r="R2507" s="1595"/>
      <c r="S2507" s="1532"/>
      <c r="T2507" s="1532"/>
      <c r="U2507" s="1532"/>
      <c r="V2507" s="1532"/>
      <c r="W2507" s="1532"/>
      <c r="X2507" s="1532"/>
      <c r="Y2507" s="1532"/>
      <c r="Z2507" s="1532"/>
      <c r="AA2507" s="1532"/>
      <c r="AB2507" s="1532"/>
    </row>
    <row r="2508">
      <c r="A2508" s="1714" t="s">
        <v>80</v>
      </c>
      <c r="B2508" s="692">
        <v>1.0</v>
      </c>
      <c r="C2508" s="692">
        <v>1.0</v>
      </c>
      <c r="D2508" s="692">
        <v>0.0</v>
      </c>
      <c r="E2508" s="692">
        <v>2.0</v>
      </c>
      <c r="F2508" s="692">
        <v>4.0</v>
      </c>
      <c r="G2508" s="690">
        <v>0.0</v>
      </c>
      <c r="H2508" s="693">
        <f t="shared" ref="H2508:H2511" si="1764">SUM(B2508:G2508)</f>
        <v>8</v>
      </c>
      <c r="I2508" s="701"/>
      <c r="J2508" s="1812"/>
      <c r="K2508" s="701" t="s">
        <v>80</v>
      </c>
      <c r="L2508" s="701">
        <f t="shared" si="1760"/>
        <v>23</v>
      </c>
      <c r="M2508" s="701">
        <f t="shared" si="1763"/>
        <v>15</v>
      </c>
      <c r="N2508" s="692">
        <v>0.0</v>
      </c>
      <c r="O2508" s="701">
        <f>sum(M2508,N2508)</f>
        <v>15</v>
      </c>
      <c r="P2508" s="701"/>
      <c r="Q2508" s="692"/>
      <c r="R2508" s="1595"/>
      <c r="S2508" s="1532"/>
      <c r="T2508" s="1532"/>
      <c r="U2508" s="1532"/>
      <c r="V2508" s="1532"/>
      <c r="W2508" s="1532"/>
      <c r="X2508" s="1532"/>
      <c r="Y2508" s="1532"/>
      <c r="Z2508" s="1532"/>
      <c r="AA2508" s="1532"/>
      <c r="AB2508" s="1532"/>
    </row>
    <row r="2509">
      <c r="A2509" s="1924" t="s">
        <v>809</v>
      </c>
      <c r="B2509" s="1760">
        <v>0.0</v>
      </c>
      <c r="C2509" s="1760">
        <v>0.0</v>
      </c>
      <c r="D2509" s="1760">
        <v>0.0</v>
      </c>
      <c r="E2509" s="1760">
        <v>0.0</v>
      </c>
      <c r="F2509" s="1760">
        <v>0.0</v>
      </c>
      <c r="G2509" s="1760">
        <v>0.0</v>
      </c>
      <c r="H2509" s="1761">
        <f t="shared" si="1764"/>
        <v>0</v>
      </c>
      <c r="I2509" s="1762">
        <f>SUM(H2509:H2513)</f>
        <v>0</v>
      </c>
      <c r="J2509" s="1812"/>
      <c r="K2509" s="1764" t="s">
        <v>809</v>
      </c>
      <c r="L2509" s="1762">
        <v>0.0</v>
      </c>
      <c r="M2509" s="1762">
        <f>(L2509-H2509)-R2509</f>
        <v>0</v>
      </c>
      <c r="N2509" s="1762"/>
      <c r="O2509" s="1762">
        <f t="shared" ref="O2509:O2510" si="1765">SUM(M2509,N2509)</f>
        <v>0</v>
      </c>
      <c r="P2509" s="1764"/>
      <c r="Q2509" s="1762"/>
      <c r="R2509" s="1762"/>
      <c r="S2509" s="1532"/>
      <c r="T2509" s="1532"/>
      <c r="U2509" s="1532"/>
      <c r="V2509" s="1532"/>
      <c r="W2509" s="1532"/>
      <c r="X2509" s="1532"/>
      <c r="Y2509" s="1532"/>
      <c r="Z2509" s="1532"/>
      <c r="AA2509" s="1532"/>
      <c r="AB2509" s="1532"/>
    </row>
    <row r="2510">
      <c r="A2510" s="1714" t="s">
        <v>77</v>
      </c>
      <c r="B2510" s="692">
        <v>0.0</v>
      </c>
      <c r="C2510" s="692">
        <v>0.0</v>
      </c>
      <c r="D2510" s="692">
        <v>0.0</v>
      </c>
      <c r="E2510" s="692">
        <v>0.0</v>
      </c>
      <c r="F2510" s="692">
        <v>0.0</v>
      </c>
      <c r="G2510" s="690">
        <v>0.0</v>
      </c>
      <c r="H2510" s="693">
        <f t="shared" si="1764"/>
        <v>0</v>
      </c>
      <c r="I2510" s="596">
        <f>(I2509/60)</f>
        <v>0</v>
      </c>
      <c r="J2510" s="1812"/>
      <c r="K2510" s="701" t="s">
        <v>77</v>
      </c>
      <c r="L2510" s="701">
        <v>0.0</v>
      </c>
      <c r="M2510" s="701">
        <f>(L2510-H2510-H2511)-R2510</f>
        <v>0</v>
      </c>
      <c r="N2510" s="701"/>
      <c r="O2510" s="701">
        <f t="shared" si="1765"/>
        <v>0</v>
      </c>
      <c r="P2510" s="701"/>
      <c r="Q2510" s="701"/>
      <c r="R2510" s="1595"/>
      <c r="S2510" s="1532"/>
      <c r="T2510" s="1532"/>
      <c r="U2510" s="1532"/>
      <c r="V2510" s="1532"/>
      <c r="W2510" s="1532"/>
      <c r="X2510" s="1532"/>
      <c r="Y2510" s="1532"/>
      <c r="Z2510" s="1532"/>
      <c r="AA2510" s="1532"/>
      <c r="AB2510" s="1532"/>
    </row>
    <row r="2511">
      <c r="A2511" s="1714" t="s">
        <v>78</v>
      </c>
      <c r="B2511" s="692">
        <v>0.0</v>
      </c>
      <c r="C2511" s="692">
        <v>0.0</v>
      </c>
      <c r="D2511" s="692">
        <v>0.0</v>
      </c>
      <c r="E2511" s="692">
        <v>0.0</v>
      </c>
      <c r="F2511" s="692">
        <v>0.0</v>
      </c>
      <c r="G2511" s="690">
        <v>0.0</v>
      </c>
      <c r="H2511" s="693">
        <f t="shared" si="1764"/>
        <v>0</v>
      </c>
      <c r="I2511" s="701"/>
      <c r="J2511" s="1812"/>
      <c r="K2511" s="701" t="s">
        <v>78</v>
      </c>
      <c r="L2511" s="701" t="s">
        <v>79</v>
      </c>
      <c r="M2511" s="701" t="s">
        <v>79</v>
      </c>
      <c r="N2511" s="701"/>
      <c r="O2511" s="701" t="s">
        <v>79</v>
      </c>
      <c r="P2511" s="701"/>
      <c r="Q2511" s="701"/>
      <c r="R2511" s="1595"/>
      <c r="S2511" s="1532"/>
      <c r="T2511" s="1532"/>
      <c r="U2511" s="1532"/>
      <c r="V2511" s="1532"/>
      <c r="W2511" s="1532"/>
      <c r="X2511" s="1532"/>
      <c r="Y2511" s="1532"/>
      <c r="Z2511" s="1532"/>
      <c r="AA2511" s="1532"/>
      <c r="AB2511" s="1532"/>
    </row>
    <row r="2512">
      <c r="A2512" s="1714" t="s">
        <v>446</v>
      </c>
      <c r="B2512" s="692">
        <v>0.0</v>
      </c>
      <c r="C2512" s="692">
        <v>0.0</v>
      </c>
      <c r="D2512" s="692">
        <v>0.0</v>
      </c>
      <c r="E2512" s="692">
        <v>0.0</v>
      </c>
      <c r="F2512" s="692">
        <v>0.0</v>
      </c>
      <c r="G2512" s="690">
        <v>0.0</v>
      </c>
      <c r="H2512" s="693">
        <f t="shared" ref="H2512:H2513" si="1766">sum(B2512:G2512)</f>
        <v>0</v>
      </c>
      <c r="I2512" s="701"/>
      <c r="J2512" s="1812"/>
      <c r="K2512" s="701" t="s">
        <v>446</v>
      </c>
      <c r="L2512" s="701">
        <v>0.0</v>
      </c>
      <c r="M2512" s="701">
        <f>(L2512-H2512)-R2512</f>
        <v>0</v>
      </c>
      <c r="N2512" s="701"/>
      <c r="O2512" s="701">
        <f t="shared" ref="O2512:O2513" si="1767">SUM(M2512,N2512)</f>
        <v>0</v>
      </c>
      <c r="P2512" s="701"/>
      <c r="Q2512" s="701"/>
      <c r="R2512" s="1595"/>
      <c r="S2512" s="1532"/>
      <c r="T2512" s="1532"/>
      <c r="U2512" s="1532"/>
      <c r="V2512" s="1532"/>
      <c r="W2512" s="1532"/>
      <c r="X2512" s="1532"/>
      <c r="Y2512" s="1532"/>
      <c r="Z2512" s="1532"/>
      <c r="AA2512" s="1532"/>
      <c r="AB2512" s="1532"/>
    </row>
    <row r="2513">
      <c r="A2513" s="1714" t="s">
        <v>751</v>
      </c>
      <c r="B2513" s="692">
        <v>0.0</v>
      </c>
      <c r="C2513" s="692">
        <v>0.0</v>
      </c>
      <c r="D2513" s="692">
        <v>0.0</v>
      </c>
      <c r="E2513" s="692">
        <v>0.0</v>
      </c>
      <c r="F2513" s="692">
        <v>0.0</v>
      </c>
      <c r="G2513" s="690">
        <v>0.0</v>
      </c>
      <c r="H2513" s="693">
        <f t="shared" si="1766"/>
        <v>0</v>
      </c>
      <c r="I2513" s="701"/>
      <c r="J2513" s="1812"/>
      <c r="K2513" s="701" t="s">
        <v>751</v>
      </c>
      <c r="L2513" s="701">
        <v>0.0</v>
      </c>
      <c r="M2513" s="701">
        <f t="shared" ref="M2513:M2514" si="1768">(L2513-H2513)</f>
        <v>0</v>
      </c>
      <c r="N2513" s="701"/>
      <c r="O2513" s="701">
        <f t="shared" si="1767"/>
        <v>0</v>
      </c>
      <c r="P2513" s="701"/>
      <c r="Q2513" s="701"/>
      <c r="R2513" s="1595"/>
      <c r="S2513" s="1532"/>
      <c r="T2513" s="1532"/>
      <c r="U2513" s="1532"/>
      <c r="V2513" s="1532"/>
      <c r="W2513" s="1532"/>
      <c r="X2513" s="1532"/>
      <c r="Y2513" s="1532"/>
      <c r="Z2513" s="1532"/>
      <c r="AA2513" s="1532"/>
      <c r="AB2513" s="1532"/>
    </row>
    <row r="2514">
      <c r="A2514" s="1714" t="s">
        <v>80</v>
      </c>
      <c r="B2514" s="692">
        <v>0.0</v>
      </c>
      <c r="C2514" s="692">
        <v>0.0</v>
      </c>
      <c r="D2514" s="692">
        <v>0.0</v>
      </c>
      <c r="E2514" s="692">
        <v>0.0</v>
      </c>
      <c r="F2514" s="692">
        <v>0.0</v>
      </c>
      <c r="G2514" s="690">
        <v>0.0</v>
      </c>
      <c r="H2514" s="693">
        <f>SUM(B2514:G2514)</f>
        <v>0</v>
      </c>
      <c r="I2514" s="701"/>
      <c r="J2514" s="1812"/>
      <c r="K2514" s="701" t="s">
        <v>80</v>
      </c>
      <c r="L2514" s="701">
        <v>0.0</v>
      </c>
      <c r="M2514" s="701">
        <f t="shared" si="1768"/>
        <v>0</v>
      </c>
      <c r="N2514" s="701"/>
      <c r="O2514" s="701">
        <f>sum(M2514,N2514)</f>
        <v>0</v>
      </c>
      <c r="P2514" s="701"/>
      <c r="Q2514" s="701"/>
      <c r="R2514" s="1595"/>
      <c r="S2514" s="1532"/>
      <c r="T2514" s="1532"/>
      <c r="U2514" s="1532"/>
      <c r="V2514" s="1532"/>
      <c r="W2514" s="1532"/>
      <c r="X2514" s="1532"/>
      <c r="Y2514" s="1532"/>
      <c r="Z2514" s="1532"/>
      <c r="AA2514" s="1532"/>
      <c r="AB2514" s="1532"/>
    </row>
    <row r="2515">
      <c r="A2515" s="1757" t="s">
        <v>270</v>
      </c>
      <c r="B2515" s="1758">
        <f t="shared" ref="B2515:G2515" si="1769">SUM(B2516:B2550)</f>
        <v>26</v>
      </c>
      <c r="C2515" s="1758">
        <f t="shared" si="1769"/>
        <v>41</v>
      </c>
      <c r="D2515" s="1758">
        <f t="shared" si="1769"/>
        <v>40</v>
      </c>
      <c r="E2515" s="1758">
        <f t="shared" si="1769"/>
        <v>60</v>
      </c>
      <c r="F2515" s="1758">
        <f t="shared" si="1769"/>
        <v>48</v>
      </c>
      <c r="G2515" s="1758">
        <f t="shared" si="1769"/>
        <v>0</v>
      </c>
      <c r="H2515" s="1758">
        <f> SUM(H2516:H2519,H2522:H2525,H2528:H2531,H2534:H2537,H2540:H2543,H2546:H2549)</f>
        <v>195</v>
      </c>
      <c r="I2515" s="1758"/>
      <c r="J2515" s="1812"/>
      <c r="K2515" s="1758" t="s">
        <v>270</v>
      </c>
      <c r="L2515" s="1561"/>
      <c r="M2515" s="1561"/>
      <c r="N2515" s="1561"/>
      <c r="O2515" s="1561"/>
      <c r="P2515" s="1561"/>
      <c r="Q2515" s="1561"/>
      <c r="R2515" s="1561"/>
      <c r="S2515" s="1532"/>
      <c r="T2515" s="1532"/>
      <c r="U2515" s="1532"/>
      <c r="V2515" s="1532"/>
      <c r="W2515" s="1532"/>
      <c r="X2515" s="1532"/>
      <c r="Y2515" s="1532"/>
      <c r="Z2515" s="1532"/>
      <c r="AA2515" s="1532"/>
      <c r="AB2515" s="1532"/>
    </row>
    <row r="2516">
      <c r="A2516" s="1759" t="s">
        <v>89</v>
      </c>
      <c r="B2516" s="1760">
        <v>8.0</v>
      </c>
      <c r="C2516" s="1760">
        <v>6.0</v>
      </c>
      <c r="D2516" s="1760">
        <v>7.0</v>
      </c>
      <c r="E2516" s="1760">
        <v>1.0</v>
      </c>
      <c r="F2516" s="1760">
        <v>5.0</v>
      </c>
      <c r="G2516" s="1760">
        <v>0.0</v>
      </c>
      <c r="H2516" s="1761">
        <f t="shared" ref="H2516:H2518" si="1770">SUM(B2516:G2516)</f>
        <v>27</v>
      </c>
      <c r="I2516" s="1762">
        <f>SUM(H2516:H2520)</f>
        <v>37</v>
      </c>
      <c r="J2516" s="1812"/>
      <c r="K2516" s="1764" t="s">
        <v>89</v>
      </c>
      <c r="L2516" s="1762">
        <f t="shared" ref="L2516:L2545" si="1771">O1934</f>
        <v>71</v>
      </c>
      <c r="M2516" s="1762">
        <f>(L2516-H2516)-R2516</f>
        <v>44</v>
      </c>
      <c r="N2516" s="1765">
        <v>20.0</v>
      </c>
      <c r="O2516" s="1762">
        <f t="shared" ref="O2516:O2517" si="1772">SUM(M2516,N2516)</f>
        <v>64</v>
      </c>
      <c r="P2516" s="1764"/>
      <c r="Q2516" s="1762"/>
      <c r="R2516" s="1762"/>
      <c r="S2516" s="1532"/>
      <c r="T2516" s="1532"/>
      <c r="U2516" s="1532"/>
      <c r="V2516" s="1532"/>
      <c r="W2516" s="1532"/>
      <c r="X2516" s="1532"/>
      <c r="Y2516" s="1532"/>
      <c r="Z2516" s="1532"/>
      <c r="AA2516" s="1532"/>
      <c r="AB2516" s="1532"/>
    </row>
    <row r="2517">
      <c r="A2517" s="1714" t="s">
        <v>77</v>
      </c>
      <c r="B2517" s="692">
        <v>0.0</v>
      </c>
      <c r="C2517" s="692">
        <v>0.0</v>
      </c>
      <c r="D2517" s="692">
        <v>0.0</v>
      </c>
      <c r="E2517" s="692">
        <v>0.0</v>
      </c>
      <c r="F2517" s="692">
        <v>0.0</v>
      </c>
      <c r="G2517" s="690">
        <v>0.0</v>
      </c>
      <c r="H2517" s="693">
        <f t="shared" si="1770"/>
        <v>0</v>
      </c>
      <c r="I2517" s="596">
        <f>(I2516/61)</f>
        <v>0.606557377</v>
      </c>
      <c r="J2517" s="1812"/>
      <c r="K2517" s="701" t="s">
        <v>77</v>
      </c>
      <c r="L2517" s="701">
        <f t="shared" si="1771"/>
        <v>12</v>
      </c>
      <c r="M2517" s="701">
        <f>(L2517-H2517-H2518)-R2517</f>
        <v>3</v>
      </c>
      <c r="N2517" s="692" t="s">
        <v>79</v>
      </c>
      <c r="O2517" s="701">
        <f t="shared" si="1772"/>
        <v>3</v>
      </c>
      <c r="P2517" s="701"/>
      <c r="Q2517" s="701"/>
      <c r="R2517" s="1595"/>
      <c r="S2517" s="1532"/>
      <c r="T2517" s="1532"/>
      <c r="U2517" s="1532"/>
      <c r="V2517" s="1532"/>
      <c r="W2517" s="1532"/>
      <c r="X2517" s="1532"/>
      <c r="Y2517" s="1532"/>
      <c r="Z2517" s="1532"/>
      <c r="AA2517" s="1532"/>
      <c r="AB2517" s="1532"/>
    </row>
    <row r="2518">
      <c r="A2518" s="1714" t="s">
        <v>78</v>
      </c>
      <c r="B2518" s="692">
        <v>3.0</v>
      </c>
      <c r="C2518" s="692">
        <v>1.0</v>
      </c>
      <c r="D2518" s="692">
        <v>1.0</v>
      </c>
      <c r="E2518" s="692">
        <v>1.0</v>
      </c>
      <c r="F2518" s="692">
        <v>3.0</v>
      </c>
      <c r="G2518" s="690">
        <v>0.0</v>
      </c>
      <c r="H2518" s="693">
        <f t="shared" si="1770"/>
        <v>9</v>
      </c>
      <c r="I2518" s="701"/>
      <c r="J2518" s="1812"/>
      <c r="K2518" s="701" t="s">
        <v>78</v>
      </c>
      <c r="L2518" s="701" t="str">
        <f t="shared" si="1771"/>
        <v>-</v>
      </c>
      <c r="M2518" s="701" t="s">
        <v>79</v>
      </c>
      <c r="N2518" s="692" t="s">
        <v>79</v>
      </c>
      <c r="O2518" s="701" t="s">
        <v>79</v>
      </c>
      <c r="P2518" s="701"/>
      <c r="Q2518" s="701"/>
      <c r="R2518" s="1595"/>
      <c r="S2518" s="1532"/>
      <c r="T2518" s="1532"/>
      <c r="U2518" s="1532"/>
      <c r="V2518" s="1532"/>
      <c r="W2518" s="1532"/>
      <c r="X2518" s="1532"/>
      <c r="Y2518" s="1532"/>
      <c r="Z2518" s="1532"/>
      <c r="AA2518" s="1532"/>
      <c r="AB2518" s="1532"/>
    </row>
    <row r="2519">
      <c r="A2519" s="1714" t="s">
        <v>446</v>
      </c>
      <c r="B2519" s="692">
        <v>0.0</v>
      </c>
      <c r="C2519" s="692">
        <v>0.0</v>
      </c>
      <c r="D2519" s="692">
        <v>0.0</v>
      </c>
      <c r="E2519" s="692">
        <v>0.0</v>
      </c>
      <c r="F2519" s="692">
        <v>0.0</v>
      </c>
      <c r="G2519" s="690">
        <v>0.0</v>
      </c>
      <c r="H2519" s="693">
        <f t="shared" ref="H2519:H2520" si="1773">sum(B2519:G2519)</f>
        <v>0</v>
      </c>
      <c r="I2519" s="701"/>
      <c r="J2519" s="1812"/>
      <c r="K2519" s="701" t="s">
        <v>446</v>
      </c>
      <c r="L2519" s="701">
        <f t="shared" si="1771"/>
        <v>4</v>
      </c>
      <c r="M2519" s="701">
        <f>(L2519-H2519)-R2519</f>
        <v>4</v>
      </c>
      <c r="N2519" s="692">
        <v>0.0</v>
      </c>
      <c r="O2519" s="701">
        <f t="shared" ref="O2519:O2520" si="1774">SUM(M2519,N2519)</f>
        <v>4</v>
      </c>
      <c r="P2519" s="701"/>
      <c r="Q2519" s="701"/>
      <c r="R2519" s="1595"/>
      <c r="S2519" s="1532"/>
      <c r="T2519" s="1532"/>
      <c r="U2519" s="1532"/>
      <c r="V2519" s="1532"/>
      <c r="W2519" s="1532"/>
      <c r="X2519" s="1532"/>
      <c r="Y2519" s="1532"/>
      <c r="Z2519" s="1532"/>
      <c r="AA2519" s="1532"/>
      <c r="AB2519" s="1532"/>
    </row>
    <row r="2520">
      <c r="A2520" s="1714" t="s">
        <v>751</v>
      </c>
      <c r="B2520" s="692">
        <v>1.0</v>
      </c>
      <c r="C2520" s="692">
        <v>0.0</v>
      </c>
      <c r="D2520" s="692">
        <v>0.0</v>
      </c>
      <c r="E2520" s="692">
        <v>0.0</v>
      </c>
      <c r="F2520" s="692">
        <v>0.0</v>
      </c>
      <c r="G2520" s="690">
        <v>0.0</v>
      </c>
      <c r="H2520" s="693">
        <f t="shared" si="1773"/>
        <v>1</v>
      </c>
      <c r="I2520" s="701"/>
      <c r="J2520" s="1812"/>
      <c r="K2520" s="701" t="s">
        <v>751</v>
      </c>
      <c r="L2520" s="701">
        <f t="shared" si="1771"/>
        <v>9</v>
      </c>
      <c r="M2520" s="701">
        <f t="shared" ref="M2520:M2521" si="1775">(L2520-H2520)</f>
        <v>8</v>
      </c>
      <c r="N2520" s="692">
        <v>0.0</v>
      </c>
      <c r="O2520" s="701">
        <f t="shared" si="1774"/>
        <v>8</v>
      </c>
      <c r="P2520" s="701"/>
      <c r="Q2520" s="701"/>
      <c r="R2520" s="1595"/>
      <c r="S2520" s="1532"/>
      <c r="T2520" s="1532"/>
      <c r="U2520" s="1532"/>
      <c r="V2520" s="1532"/>
      <c r="W2520" s="1532"/>
      <c r="X2520" s="1532"/>
      <c r="Y2520" s="1532"/>
      <c r="Z2520" s="1532"/>
      <c r="AA2520" s="1532"/>
      <c r="AB2520" s="1532"/>
    </row>
    <row r="2521">
      <c r="A2521" s="1714" t="s">
        <v>80</v>
      </c>
      <c r="B2521" s="692">
        <v>0.0</v>
      </c>
      <c r="C2521" s="692">
        <v>0.0</v>
      </c>
      <c r="D2521" s="692">
        <v>0.0</v>
      </c>
      <c r="E2521" s="692">
        <v>0.0</v>
      </c>
      <c r="F2521" s="692">
        <v>0.0</v>
      </c>
      <c r="G2521" s="690">
        <v>0.0</v>
      </c>
      <c r="H2521" s="693">
        <f t="shared" ref="H2521:H2524" si="1776">SUM(B2521:G2521)</f>
        <v>0</v>
      </c>
      <c r="I2521" s="701"/>
      <c r="J2521" s="1812"/>
      <c r="K2521" s="701" t="s">
        <v>80</v>
      </c>
      <c r="L2521" s="701">
        <f t="shared" si="1771"/>
        <v>56</v>
      </c>
      <c r="M2521" s="701">
        <f t="shared" si="1775"/>
        <v>56</v>
      </c>
      <c r="N2521" s="692">
        <v>0.0</v>
      </c>
      <c r="O2521" s="701">
        <f>sum(M2521,N2521)</f>
        <v>56</v>
      </c>
      <c r="P2521" s="701"/>
      <c r="Q2521" s="701"/>
      <c r="R2521" s="1595"/>
      <c r="S2521" s="1532"/>
      <c r="T2521" s="1532"/>
      <c r="U2521" s="1532"/>
      <c r="V2521" s="1532"/>
      <c r="W2521" s="1532"/>
      <c r="X2521" s="1532"/>
      <c r="Y2521" s="1532"/>
      <c r="Z2521" s="1532"/>
      <c r="AA2521" s="1532"/>
      <c r="AB2521" s="1532"/>
    </row>
    <row r="2522">
      <c r="A2522" s="1715" t="s">
        <v>88</v>
      </c>
      <c r="B2522" s="1765">
        <v>7.0</v>
      </c>
      <c r="C2522" s="1765">
        <v>3.0</v>
      </c>
      <c r="D2522" s="1765">
        <v>6.0</v>
      </c>
      <c r="E2522" s="1765">
        <v>17.0</v>
      </c>
      <c r="F2522" s="1765">
        <v>4.0</v>
      </c>
      <c r="G2522" s="1760">
        <v>0.0</v>
      </c>
      <c r="H2522" s="1761">
        <f t="shared" si="1776"/>
        <v>37</v>
      </c>
      <c r="I2522" s="1762">
        <f>SUM(H2522:H2526)</f>
        <v>55</v>
      </c>
      <c r="J2522" s="1812"/>
      <c r="K2522" s="1762" t="s">
        <v>88</v>
      </c>
      <c r="L2522" s="1762">
        <f t="shared" si="1771"/>
        <v>39</v>
      </c>
      <c r="M2522" s="1762">
        <f>(L2522-H2522)-R2522</f>
        <v>2</v>
      </c>
      <c r="N2522" s="1765">
        <v>55.0</v>
      </c>
      <c r="O2522" s="1762">
        <f t="shared" ref="O2522:O2523" si="1777">SUM(M2522,N2522)</f>
        <v>57</v>
      </c>
      <c r="P2522" s="1817"/>
      <c r="Q2522" s="1765">
        <v>28.0</v>
      </c>
      <c r="R2522" s="1762"/>
      <c r="S2522" s="1532"/>
      <c r="T2522" s="1532"/>
      <c r="U2522" s="1532"/>
      <c r="V2522" s="1532"/>
      <c r="W2522" s="1532"/>
      <c r="X2522" s="1532"/>
      <c r="Y2522" s="1532"/>
      <c r="Z2522" s="1532"/>
      <c r="AA2522" s="1532"/>
      <c r="AB2522" s="1532"/>
    </row>
    <row r="2523">
      <c r="A2523" s="1714" t="s">
        <v>77</v>
      </c>
      <c r="B2523" s="692">
        <v>0.0</v>
      </c>
      <c r="C2523" s="692">
        <v>0.0</v>
      </c>
      <c r="D2523" s="692">
        <v>0.0</v>
      </c>
      <c r="E2523" s="692">
        <v>0.0</v>
      </c>
      <c r="F2523" s="692">
        <v>0.0</v>
      </c>
      <c r="G2523" s="692">
        <v>0.0</v>
      </c>
      <c r="H2523" s="693">
        <f t="shared" si="1776"/>
        <v>0</v>
      </c>
      <c r="I2523" s="596">
        <f>(I2522/60)</f>
        <v>0.9166666667</v>
      </c>
      <c r="J2523" s="647"/>
      <c r="K2523" s="701" t="s">
        <v>77</v>
      </c>
      <c r="L2523" s="701">
        <f t="shared" si="1771"/>
        <v>12</v>
      </c>
      <c r="M2523" s="701">
        <f>(L2523-H2523-H2524)-R2523</f>
        <v>2</v>
      </c>
      <c r="N2523" s="692" t="s">
        <v>79</v>
      </c>
      <c r="O2523" s="701">
        <f t="shared" si="1777"/>
        <v>2</v>
      </c>
      <c r="P2523" s="701"/>
      <c r="Q2523" s="692">
        <v>2.0</v>
      </c>
      <c r="R2523" s="1595"/>
      <c r="S2523" s="1532"/>
      <c r="T2523" s="1532"/>
      <c r="U2523" s="1532"/>
      <c r="V2523" s="1532"/>
      <c r="W2523" s="1532"/>
      <c r="X2523" s="1532"/>
      <c r="Y2523" s="1532"/>
      <c r="Z2523" s="1532"/>
      <c r="AA2523" s="1532"/>
      <c r="AB2523" s="1532"/>
    </row>
    <row r="2524">
      <c r="A2524" s="1714" t="s">
        <v>78</v>
      </c>
      <c r="B2524" s="692">
        <v>0.0</v>
      </c>
      <c r="C2524" s="692">
        <v>0.0</v>
      </c>
      <c r="D2524" s="692">
        <v>8.0</v>
      </c>
      <c r="E2524" s="692">
        <v>2.0</v>
      </c>
      <c r="F2524" s="692">
        <v>0.0</v>
      </c>
      <c r="G2524" s="692">
        <v>0.0</v>
      </c>
      <c r="H2524" s="693">
        <f t="shared" si="1776"/>
        <v>10</v>
      </c>
      <c r="I2524" s="701"/>
      <c r="J2524" s="1812"/>
      <c r="K2524" s="701" t="s">
        <v>78</v>
      </c>
      <c r="L2524" s="701" t="str">
        <f t="shared" si="1771"/>
        <v>-</v>
      </c>
      <c r="M2524" s="701" t="s">
        <v>79</v>
      </c>
      <c r="N2524" s="701"/>
      <c r="O2524" s="701" t="s">
        <v>79</v>
      </c>
      <c r="P2524" s="701"/>
      <c r="Q2524" s="701"/>
      <c r="R2524" s="1595"/>
      <c r="S2524" s="1532"/>
      <c r="T2524" s="1532"/>
      <c r="U2524" s="1532"/>
      <c r="V2524" s="1532"/>
      <c r="W2524" s="1532"/>
      <c r="X2524" s="1532"/>
      <c r="Y2524" s="1532"/>
      <c r="Z2524" s="1532"/>
      <c r="AA2524" s="1532"/>
      <c r="AB2524" s="1532"/>
    </row>
    <row r="2525">
      <c r="A2525" s="1714" t="s">
        <v>446</v>
      </c>
      <c r="B2525" s="692">
        <v>0.0</v>
      </c>
      <c r="C2525" s="692">
        <v>1.0</v>
      </c>
      <c r="D2525" s="692">
        <v>3.0</v>
      </c>
      <c r="E2525" s="692">
        <v>0.0</v>
      </c>
      <c r="F2525" s="692">
        <v>0.0</v>
      </c>
      <c r="G2525" s="692">
        <v>0.0</v>
      </c>
      <c r="H2525" s="693">
        <f t="shared" ref="H2525:H2527" si="1778">sum(B2525:G2525)</f>
        <v>4</v>
      </c>
      <c r="I2525" s="701"/>
      <c r="J2525" s="1812"/>
      <c r="K2525" s="701" t="s">
        <v>446</v>
      </c>
      <c r="L2525" s="701">
        <f t="shared" si="1771"/>
        <v>4</v>
      </c>
      <c r="M2525" s="701">
        <f>(L2525-H2525)-R2525</f>
        <v>0</v>
      </c>
      <c r="N2525" s="692">
        <v>10.0</v>
      </c>
      <c r="O2525" s="701">
        <f t="shared" ref="O2525:O2526" si="1779">SUM(M2525,N2525)</f>
        <v>10</v>
      </c>
      <c r="P2525" s="701"/>
      <c r="Q2525" s="701"/>
      <c r="R2525" s="1595"/>
      <c r="S2525" s="1532"/>
      <c r="T2525" s="1532"/>
      <c r="U2525" s="1532"/>
      <c r="V2525" s="1532"/>
      <c r="W2525" s="1532"/>
      <c r="X2525" s="1532"/>
      <c r="Y2525" s="1532"/>
      <c r="Z2525" s="1532"/>
      <c r="AA2525" s="1532"/>
      <c r="AB2525" s="1532"/>
    </row>
    <row r="2526">
      <c r="A2526" s="1714" t="s">
        <v>751</v>
      </c>
      <c r="B2526" s="692">
        <v>0.0</v>
      </c>
      <c r="C2526" s="692">
        <v>0.0</v>
      </c>
      <c r="D2526" s="692">
        <v>2.0</v>
      </c>
      <c r="E2526" s="692">
        <v>2.0</v>
      </c>
      <c r="F2526" s="692">
        <v>0.0</v>
      </c>
      <c r="G2526" s="692">
        <v>0.0</v>
      </c>
      <c r="H2526" s="693">
        <f t="shared" si="1778"/>
        <v>4</v>
      </c>
      <c r="I2526" s="701"/>
      <c r="J2526" s="1812"/>
      <c r="K2526" s="701" t="s">
        <v>751</v>
      </c>
      <c r="L2526" s="701">
        <f t="shared" si="1771"/>
        <v>5</v>
      </c>
      <c r="M2526" s="701">
        <f t="shared" ref="M2526:M2527" si="1780">(L2526-H2526)</f>
        <v>1</v>
      </c>
      <c r="N2526" s="692">
        <v>8.0</v>
      </c>
      <c r="O2526" s="701">
        <f t="shared" si="1779"/>
        <v>9</v>
      </c>
      <c r="P2526" s="701"/>
      <c r="Q2526" s="701"/>
      <c r="R2526" s="1595"/>
      <c r="S2526" s="1532"/>
      <c r="T2526" s="1532"/>
      <c r="U2526" s="1532"/>
      <c r="V2526" s="1532"/>
      <c r="W2526" s="1532"/>
      <c r="X2526" s="1532"/>
      <c r="Y2526" s="1532"/>
      <c r="Z2526" s="1532"/>
      <c r="AA2526" s="1532"/>
      <c r="AB2526" s="1532"/>
    </row>
    <row r="2527">
      <c r="A2527" s="1714" t="s">
        <v>80</v>
      </c>
      <c r="B2527" s="692">
        <v>0.0</v>
      </c>
      <c r="C2527" s="692">
        <v>2.0</v>
      </c>
      <c r="D2527" s="692">
        <v>3.0</v>
      </c>
      <c r="E2527" s="692">
        <v>0.0</v>
      </c>
      <c r="F2527" s="692">
        <v>0.0</v>
      </c>
      <c r="G2527" s="692">
        <v>0.0</v>
      </c>
      <c r="H2527" s="693">
        <f t="shared" si="1778"/>
        <v>5</v>
      </c>
      <c r="I2527" s="701"/>
      <c r="J2527" s="1812"/>
      <c r="K2527" s="701" t="s">
        <v>80</v>
      </c>
      <c r="L2527" s="701">
        <f t="shared" si="1771"/>
        <v>24</v>
      </c>
      <c r="M2527" s="701">
        <f t="shared" si="1780"/>
        <v>19</v>
      </c>
      <c r="N2527" s="692">
        <v>0.0</v>
      </c>
      <c r="O2527" s="701">
        <f>sum(M2527,N2527)</f>
        <v>19</v>
      </c>
      <c r="P2527" s="701"/>
      <c r="Q2527" s="692">
        <v>21.0</v>
      </c>
      <c r="R2527" s="1595"/>
      <c r="S2527" s="1532"/>
      <c r="T2527" s="1532"/>
      <c r="U2527" s="1532"/>
      <c r="V2527" s="1532"/>
      <c r="W2527" s="1532"/>
      <c r="X2527" s="1532"/>
      <c r="Y2527" s="1532"/>
      <c r="Z2527" s="1532"/>
      <c r="AA2527" s="1532"/>
      <c r="AB2527" s="1532"/>
    </row>
    <row r="2528">
      <c r="A2528" s="1715" t="s">
        <v>238</v>
      </c>
      <c r="B2528" s="1760">
        <v>0.0</v>
      </c>
      <c r="C2528" s="1760">
        <v>6.0</v>
      </c>
      <c r="D2528" s="1760">
        <v>3.0</v>
      </c>
      <c r="E2528" s="1760">
        <v>4.0</v>
      </c>
      <c r="F2528" s="1760">
        <v>1.0</v>
      </c>
      <c r="G2528" s="1760">
        <v>0.0</v>
      </c>
      <c r="H2528" s="1761">
        <f t="shared" ref="H2528:H2530" si="1781">SUM(B2528:G2528)</f>
        <v>14</v>
      </c>
      <c r="I2528" s="1762">
        <f>SUM(H2528:H2532)</f>
        <v>24</v>
      </c>
      <c r="J2528" s="1812"/>
      <c r="K2528" s="1762" t="s">
        <v>238</v>
      </c>
      <c r="L2528" s="1762">
        <f t="shared" si="1771"/>
        <v>34</v>
      </c>
      <c r="M2528" s="1762">
        <f>(L2528-H2528)-R2528</f>
        <v>20</v>
      </c>
      <c r="N2528" s="1762"/>
      <c r="O2528" s="1762">
        <f t="shared" ref="O2528:O2529" si="1782">SUM(M2528,N2528)</f>
        <v>20</v>
      </c>
      <c r="P2528" s="1764"/>
      <c r="Q2528" s="1762"/>
      <c r="R2528" s="1762"/>
      <c r="S2528" s="1532"/>
      <c r="T2528" s="1532"/>
      <c r="U2528" s="1532"/>
      <c r="V2528" s="1532"/>
      <c r="W2528" s="1532"/>
      <c r="X2528" s="1532"/>
      <c r="Y2528" s="1532"/>
      <c r="Z2528" s="1532"/>
      <c r="AA2528" s="1532"/>
      <c r="AB2528" s="1532"/>
    </row>
    <row r="2529">
      <c r="A2529" s="1714" t="s">
        <v>77</v>
      </c>
      <c r="B2529" s="692">
        <v>0.0</v>
      </c>
      <c r="C2529" s="692">
        <v>2.0</v>
      </c>
      <c r="D2529" s="692">
        <v>0.0</v>
      </c>
      <c r="E2529" s="692">
        <v>0.0</v>
      </c>
      <c r="F2529" s="692">
        <v>0.0</v>
      </c>
      <c r="G2529" s="690">
        <v>0.0</v>
      </c>
      <c r="H2529" s="693">
        <f t="shared" si="1781"/>
        <v>2</v>
      </c>
      <c r="I2529" s="596">
        <f>(I2528/60)</f>
        <v>0.4</v>
      </c>
      <c r="J2529" s="1812"/>
      <c r="K2529" s="701" t="s">
        <v>77</v>
      </c>
      <c r="L2529" s="701">
        <f t="shared" si="1771"/>
        <v>12</v>
      </c>
      <c r="M2529" s="701">
        <f>(L2529-H2529-H2530)-R2529</f>
        <v>3</v>
      </c>
      <c r="N2529" s="701"/>
      <c r="O2529" s="701">
        <f t="shared" si="1782"/>
        <v>3</v>
      </c>
      <c r="P2529" s="701"/>
      <c r="Q2529" s="692" t="s">
        <v>100</v>
      </c>
      <c r="R2529" s="1595"/>
      <c r="S2529" s="1532"/>
      <c r="T2529" s="1532"/>
      <c r="U2529" s="1532"/>
      <c r="V2529" s="1532"/>
      <c r="W2529" s="1532"/>
      <c r="X2529" s="1532"/>
      <c r="Y2529" s="1532"/>
      <c r="Z2529" s="1532"/>
      <c r="AA2529" s="1532"/>
      <c r="AB2529" s="1532"/>
    </row>
    <row r="2530">
      <c r="A2530" s="1714" t="s">
        <v>78</v>
      </c>
      <c r="B2530" s="692">
        <v>0.0</v>
      </c>
      <c r="C2530" s="692">
        <v>3.0</v>
      </c>
      <c r="D2530" s="692">
        <v>1.0</v>
      </c>
      <c r="E2530" s="692">
        <v>3.0</v>
      </c>
      <c r="F2530" s="692">
        <v>0.0</v>
      </c>
      <c r="G2530" s="690">
        <v>0.0</v>
      </c>
      <c r="H2530" s="693">
        <f t="shared" si="1781"/>
        <v>7</v>
      </c>
      <c r="I2530" s="701"/>
      <c r="J2530" s="1812"/>
      <c r="K2530" s="701" t="s">
        <v>78</v>
      </c>
      <c r="L2530" s="701" t="str">
        <f t="shared" si="1771"/>
        <v>-</v>
      </c>
      <c r="M2530" s="701" t="s">
        <v>79</v>
      </c>
      <c r="N2530" s="701"/>
      <c r="O2530" s="701" t="s">
        <v>79</v>
      </c>
      <c r="P2530" s="701"/>
      <c r="Q2530" s="701"/>
      <c r="R2530" s="1595"/>
      <c r="S2530" s="1532"/>
      <c r="T2530" s="1532"/>
      <c r="U2530" s="1532"/>
      <c r="V2530" s="1532"/>
      <c r="W2530" s="1532"/>
      <c r="X2530" s="1532"/>
      <c r="Y2530" s="1532"/>
      <c r="Z2530" s="1532"/>
      <c r="AA2530" s="1532"/>
      <c r="AB2530" s="1532"/>
    </row>
    <row r="2531">
      <c r="A2531" s="1714" t="s">
        <v>446</v>
      </c>
      <c r="B2531" s="692">
        <v>0.0</v>
      </c>
      <c r="C2531" s="692">
        <v>0.0</v>
      </c>
      <c r="D2531" s="692">
        <v>0.0</v>
      </c>
      <c r="E2531" s="692">
        <v>0.0</v>
      </c>
      <c r="F2531" s="692">
        <v>0.0</v>
      </c>
      <c r="G2531" s="690">
        <v>0.0</v>
      </c>
      <c r="H2531" s="693">
        <f t="shared" ref="H2531:H2533" si="1783">sum(B2531:G2531)</f>
        <v>0</v>
      </c>
      <c r="I2531" s="701"/>
      <c r="J2531" s="1812"/>
      <c r="K2531" s="701" t="s">
        <v>446</v>
      </c>
      <c r="L2531" s="701">
        <f t="shared" si="1771"/>
        <v>9</v>
      </c>
      <c r="M2531" s="701">
        <f>(L2531-H2531)-R2531</f>
        <v>9</v>
      </c>
      <c r="N2531" s="701"/>
      <c r="O2531" s="701">
        <f t="shared" ref="O2531:O2532" si="1784">SUM(M2531,N2531)</f>
        <v>9</v>
      </c>
      <c r="P2531" s="701"/>
      <c r="Q2531" s="701"/>
      <c r="R2531" s="1595"/>
      <c r="S2531" s="1536" t="s">
        <v>100</v>
      </c>
      <c r="T2531" s="1532"/>
      <c r="U2531" s="1532"/>
      <c r="V2531" s="1532"/>
      <c r="W2531" s="1532"/>
      <c r="X2531" s="1532"/>
      <c r="Y2531" s="1532"/>
      <c r="Z2531" s="1532"/>
      <c r="AA2531" s="1532"/>
      <c r="AB2531" s="1532"/>
    </row>
    <row r="2532">
      <c r="A2532" s="1714" t="s">
        <v>751</v>
      </c>
      <c r="B2532" s="692">
        <v>0.0</v>
      </c>
      <c r="C2532" s="702">
        <v>0.0</v>
      </c>
      <c r="D2532" s="692">
        <v>0.0</v>
      </c>
      <c r="E2532" s="692">
        <v>1.0</v>
      </c>
      <c r="F2532" s="692">
        <v>0.0</v>
      </c>
      <c r="G2532" s="690">
        <v>0.0</v>
      </c>
      <c r="H2532" s="693">
        <f t="shared" si="1783"/>
        <v>1</v>
      </c>
      <c r="I2532" s="701"/>
      <c r="J2532" s="1812"/>
      <c r="K2532" s="701" t="s">
        <v>751</v>
      </c>
      <c r="L2532" s="701">
        <f t="shared" si="1771"/>
        <v>10</v>
      </c>
      <c r="M2532" s="701">
        <f t="shared" ref="M2532:M2533" si="1785">(L2532-H2532)</f>
        <v>9</v>
      </c>
      <c r="N2532" s="701"/>
      <c r="O2532" s="701">
        <f t="shared" si="1784"/>
        <v>9</v>
      </c>
      <c r="P2532" s="701"/>
      <c r="Q2532" s="701"/>
      <c r="R2532" s="1595"/>
      <c r="S2532" s="1532"/>
      <c r="T2532" s="1532"/>
      <c r="U2532" s="1532"/>
      <c r="V2532" s="1532"/>
      <c r="W2532" s="1532"/>
      <c r="X2532" s="1532"/>
      <c r="Y2532" s="1532"/>
      <c r="Z2532" s="1532"/>
      <c r="AA2532" s="1532"/>
      <c r="AB2532" s="1532"/>
    </row>
    <row r="2533">
      <c r="A2533" s="1714" t="s">
        <v>80</v>
      </c>
      <c r="B2533" s="692">
        <v>0.0</v>
      </c>
      <c r="C2533" s="702">
        <v>0.0</v>
      </c>
      <c r="D2533" s="692">
        <v>0.0</v>
      </c>
      <c r="E2533" s="692">
        <v>0.0</v>
      </c>
      <c r="F2533" s="692">
        <v>0.0</v>
      </c>
      <c r="G2533" s="690">
        <v>0.0</v>
      </c>
      <c r="H2533" s="693">
        <f t="shared" si="1783"/>
        <v>0</v>
      </c>
      <c r="I2533" s="701"/>
      <c r="J2533" s="1812"/>
      <c r="K2533" s="701" t="s">
        <v>80</v>
      </c>
      <c r="L2533" s="701">
        <f t="shared" si="1771"/>
        <v>32</v>
      </c>
      <c r="M2533" s="701">
        <f t="shared" si="1785"/>
        <v>32</v>
      </c>
      <c r="N2533" s="701"/>
      <c r="O2533" s="701">
        <f>sum(M2533,N2533)</f>
        <v>32</v>
      </c>
      <c r="P2533" s="701"/>
      <c r="Q2533" s="701"/>
      <c r="R2533" s="1595"/>
      <c r="S2533" s="1532"/>
      <c r="T2533" s="1532"/>
      <c r="U2533" s="1532"/>
      <c r="V2533" s="1532"/>
      <c r="W2533" s="1532"/>
      <c r="X2533" s="1532"/>
      <c r="Y2533" s="1532"/>
      <c r="Z2533" s="1532"/>
      <c r="AA2533" s="1532"/>
      <c r="AB2533" s="1532"/>
    </row>
    <row r="2534">
      <c r="A2534" s="1921" t="s">
        <v>199</v>
      </c>
      <c r="B2534" s="1765">
        <v>0.0</v>
      </c>
      <c r="C2534" s="1765">
        <v>8.0</v>
      </c>
      <c r="D2534" s="1765">
        <v>0.0</v>
      </c>
      <c r="E2534" s="1765">
        <v>1.0</v>
      </c>
      <c r="F2534" s="1765">
        <v>8.0</v>
      </c>
      <c r="G2534" s="1760">
        <v>0.0</v>
      </c>
      <c r="H2534" s="1761">
        <f t="shared" ref="H2534:H2536" si="1786">SUM(B2534:G2534)</f>
        <v>17</v>
      </c>
      <c r="I2534" s="1762">
        <f>SUM(H2534:H2538)</f>
        <v>18</v>
      </c>
      <c r="J2534" s="1812"/>
      <c r="K2534" s="1762" t="s">
        <v>199</v>
      </c>
      <c r="L2534" s="1762">
        <f t="shared" si="1771"/>
        <v>28</v>
      </c>
      <c r="M2534" s="1762">
        <f>(L2534-H2534)-R2534</f>
        <v>11</v>
      </c>
      <c r="N2534" s="1765">
        <v>20.0</v>
      </c>
      <c r="O2534" s="1762">
        <f t="shared" ref="O2534:O2535" si="1787">SUM(M2534,N2534)</f>
        <v>31</v>
      </c>
      <c r="P2534" s="1764"/>
      <c r="Q2534" s="1762"/>
      <c r="R2534" s="1762"/>
      <c r="S2534" s="1532"/>
      <c r="T2534" s="1532"/>
      <c r="U2534" s="1532"/>
      <c r="V2534" s="1532"/>
      <c r="W2534" s="1532"/>
      <c r="X2534" s="1532"/>
      <c r="Y2534" s="1532"/>
      <c r="Z2534" s="1532"/>
      <c r="AA2534" s="1532"/>
      <c r="AB2534" s="1532"/>
    </row>
    <row r="2535">
      <c r="A2535" s="1714" t="s">
        <v>77</v>
      </c>
      <c r="B2535" s="692">
        <v>0.0</v>
      </c>
      <c r="C2535" s="692">
        <v>0.0</v>
      </c>
      <c r="D2535" s="692">
        <v>0.0</v>
      </c>
      <c r="E2535" s="692">
        <v>0.0</v>
      </c>
      <c r="F2535" s="692">
        <v>0.0</v>
      </c>
      <c r="G2535" s="692">
        <v>0.0</v>
      </c>
      <c r="H2535" s="693">
        <f t="shared" si="1786"/>
        <v>0</v>
      </c>
      <c r="I2535" s="596">
        <f>(I2534/60)</f>
        <v>0.3</v>
      </c>
      <c r="J2535" s="1812"/>
      <c r="K2535" s="701" t="s">
        <v>77</v>
      </c>
      <c r="L2535" s="701">
        <f t="shared" si="1771"/>
        <v>9</v>
      </c>
      <c r="M2535" s="701">
        <f>(L2535-H2535-H2536)-R2535</f>
        <v>9</v>
      </c>
      <c r="N2535" s="692">
        <v>0.0</v>
      </c>
      <c r="O2535" s="701">
        <f t="shared" si="1787"/>
        <v>9</v>
      </c>
      <c r="P2535" s="701"/>
      <c r="Q2535" s="701"/>
      <c r="R2535" s="1595"/>
      <c r="S2535" s="1532"/>
      <c r="T2535" s="1532"/>
      <c r="U2535" s="1532"/>
      <c r="V2535" s="1532"/>
      <c r="W2535" s="1532"/>
      <c r="X2535" s="1532"/>
      <c r="Y2535" s="1532"/>
      <c r="Z2535" s="1532"/>
      <c r="AA2535" s="1532"/>
      <c r="AB2535" s="1532"/>
    </row>
    <row r="2536">
      <c r="A2536" s="1714" t="s">
        <v>78</v>
      </c>
      <c r="B2536" s="692">
        <v>0.0</v>
      </c>
      <c r="C2536" s="692">
        <v>0.0</v>
      </c>
      <c r="D2536" s="692">
        <v>0.0</v>
      </c>
      <c r="E2536" s="692">
        <v>0.0</v>
      </c>
      <c r="F2536" s="692">
        <v>0.0</v>
      </c>
      <c r="G2536" s="692">
        <v>0.0</v>
      </c>
      <c r="H2536" s="693">
        <f t="shared" si="1786"/>
        <v>0</v>
      </c>
      <c r="I2536" s="701"/>
      <c r="J2536" s="1812"/>
      <c r="K2536" s="701" t="s">
        <v>78</v>
      </c>
      <c r="L2536" s="701" t="str">
        <f t="shared" si="1771"/>
        <v>-</v>
      </c>
      <c r="M2536" s="701" t="s">
        <v>79</v>
      </c>
      <c r="N2536" s="692" t="s">
        <v>79</v>
      </c>
      <c r="O2536" s="701" t="s">
        <v>79</v>
      </c>
      <c r="P2536" s="701"/>
      <c r="Q2536" s="701"/>
      <c r="R2536" s="1595"/>
      <c r="S2536" s="1532"/>
      <c r="T2536" s="1532"/>
      <c r="U2536" s="1532"/>
      <c r="V2536" s="1532"/>
      <c r="W2536" s="1532"/>
      <c r="X2536" s="1532"/>
      <c r="Y2536" s="1532"/>
      <c r="Z2536" s="1532"/>
      <c r="AA2536" s="1532"/>
      <c r="AB2536" s="1532"/>
    </row>
    <row r="2537">
      <c r="A2537" s="1714" t="s">
        <v>446</v>
      </c>
      <c r="B2537" s="692">
        <v>0.0</v>
      </c>
      <c r="C2537" s="692">
        <v>1.0</v>
      </c>
      <c r="D2537" s="692">
        <v>0.0</v>
      </c>
      <c r="E2537" s="692">
        <v>0.0</v>
      </c>
      <c r="F2537" s="692">
        <v>0.0</v>
      </c>
      <c r="G2537" s="692">
        <v>0.0</v>
      </c>
      <c r="H2537" s="693">
        <f t="shared" ref="H2537:H2539" si="1788">sum(B2537:G2537)</f>
        <v>1</v>
      </c>
      <c r="I2537" s="701"/>
      <c r="J2537" s="1812"/>
      <c r="K2537" s="701" t="s">
        <v>446</v>
      </c>
      <c r="L2537" s="701">
        <f t="shared" si="1771"/>
        <v>3</v>
      </c>
      <c r="M2537" s="701">
        <f>(L2537-H2537)-R2537</f>
        <v>2</v>
      </c>
      <c r="N2537" s="692">
        <v>0.0</v>
      </c>
      <c r="O2537" s="701">
        <f t="shared" ref="O2537:O2538" si="1789">SUM(M2537,N2537)</f>
        <v>2</v>
      </c>
      <c r="P2537" s="701"/>
      <c r="Q2537" s="701"/>
      <c r="R2537" s="1595"/>
      <c r="S2537" s="1532"/>
      <c r="T2537" s="1532"/>
      <c r="U2537" s="1532"/>
      <c r="V2537" s="1532"/>
      <c r="W2537" s="1532"/>
      <c r="X2537" s="1532"/>
      <c r="Y2537" s="1532"/>
      <c r="Z2537" s="1532"/>
      <c r="AA2537" s="1532"/>
      <c r="AB2537" s="1532"/>
    </row>
    <row r="2538">
      <c r="A2538" s="1714" t="s">
        <v>751</v>
      </c>
      <c r="B2538" s="692">
        <v>0.0</v>
      </c>
      <c r="C2538" s="692">
        <v>0.0</v>
      </c>
      <c r="D2538" s="692">
        <v>0.0</v>
      </c>
      <c r="E2538" s="692">
        <v>0.0</v>
      </c>
      <c r="F2538" s="692">
        <v>0.0</v>
      </c>
      <c r="G2538" s="692">
        <v>0.0</v>
      </c>
      <c r="H2538" s="693">
        <f t="shared" si="1788"/>
        <v>0</v>
      </c>
      <c r="I2538" s="701"/>
      <c r="J2538" s="1812"/>
      <c r="K2538" s="701" t="s">
        <v>751</v>
      </c>
      <c r="L2538" s="701">
        <f t="shared" si="1771"/>
        <v>7</v>
      </c>
      <c r="M2538" s="701">
        <f t="shared" ref="M2538:M2539" si="1790">(L2538-H2538)</f>
        <v>7</v>
      </c>
      <c r="N2538" s="692">
        <v>0.0</v>
      </c>
      <c r="O2538" s="701">
        <f t="shared" si="1789"/>
        <v>7</v>
      </c>
      <c r="P2538" s="701"/>
      <c r="Q2538" s="701"/>
      <c r="R2538" s="1595"/>
      <c r="S2538" s="1532"/>
      <c r="T2538" s="1532"/>
      <c r="U2538" s="1532"/>
      <c r="V2538" s="1532"/>
      <c r="W2538" s="1532"/>
      <c r="X2538" s="1532"/>
      <c r="Y2538" s="1532"/>
      <c r="Z2538" s="1532"/>
      <c r="AA2538" s="1532"/>
      <c r="AB2538" s="1532"/>
    </row>
    <row r="2539">
      <c r="A2539" s="1714" t="s">
        <v>80</v>
      </c>
      <c r="B2539" s="692">
        <v>0.0</v>
      </c>
      <c r="C2539" s="692">
        <v>0.0</v>
      </c>
      <c r="D2539" s="692">
        <v>0.0</v>
      </c>
      <c r="E2539" s="692">
        <v>0.0</v>
      </c>
      <c r="F2539" s="692">
        <v>0.0</v>
      </c>
      <c r="G2539" s="692">
        <v>0.0</v>
      </c>
      <c r="H2539" s="693">
        <f t="shared" si="1788"/>
        <v>0</v>
      </c>
      <c r="I2539" s="701"/>
      <c r="J2539" s="1812"/>
      <c r="K2539" s="701" t="s">
        <v>80</v>
      </c>
      <c r="L2539" s="701">
        <f t="shared" si="1771"/>
        <v>31</v>
      </c>
      <c r="M2539" s="701">
        <f t="shared" si="1790"/>
        <v>31</v>
      </c>
      <c r="N2539" s="692">
        <v>0.0</v>
      </c>
      <c r="O2539" s="701">
        <f>sum(M2539,N2539)</f>
        <v>31</v>
      </c>
      <c r="P2539" s="701"/>
      <c r="Q2539" s="701"/>
      <c r="R2539" s="1595"/>
      <c r="S2539" s="1532"/>
      <c r="T2539" s="1532"/>
      <c r="U2539" s="1532"/>
      <c r="V2539" s="1532"/>
      <c r="W2539" s="1532"/>
      <c r="X2539" s="1532"/>
      <c r="Y2539" s="1532"/>
      <c r="Z2539" s="1532"/>
      <c r="AA2539" s="1532"/>
      <c r="AB2539" s="1532"/>
    </row>
    <row r="2540">
      <c r="A2540" s="1762" t="s">
        <v>713</v>
      </c>
      <c r="B2540" s="1760">
        <v>6.0</v>
      </c>
      <c r="C2540" s="1760">
        <v>8.0</v>
      </c>
      <c r="D2540" s="1760">
        <v>0.0</v>
      </c>
      <c r="E2540" s="1760">
        <v>17.0</v>
      </c>
      <c r="F2540" s="1760">
        <v>12.0</v>
      </c>
      <c r="G2540" s="1760">
        <v>0.0</v>
      </c>
      <c r="H2540" s="1761">
        <f t="shared" ref="H2540:H2542" si="1791">SUM(B2540:G2540)</f>
        <v>43</v>
      </c>
      <c r="I2540" s="1762">
        <f>SUM(H2540:H2544)</f>
        <v>71</v>
      </c>
      <c r="J2540" s="1812"/>
      <c r="K2540" s="1762" t="s">
        <v>713</v>
      </c>
      <c r="L2540" s="1762">
        <f t="shared" si="1771"/>
        <v>44</v>
      </c>
      <c r="M2540" s="1762">
        <f>(L2540-H2540)-R2540</f>
        <v>1</v>
      </c>
      <c r="N2540" s="1765">
        <v>35.0</v>
      </c>
      <c r="O2540" s="1762">
        <f t="shared" ref="O2540:O2541" si="1792">SUM(M2540,N2540)</f>
        <v>36</v>
      </c>
      <c r="P2540" s="1762"/>
      <c r="Q2540" s="1762"/>
      <c r="R2540" s="1762"/>
      <c r="S2540" s="1532"/>
      <c r="T2540" s="1532"/>
      <c r="U2540" s="1532"/>
      <c r="V2540" s="1532"/>
      <c r="W2540" s="1532"/>
      <c r="X2540" s="1532"/>
      <c r="Y2540" s="1532"/>
      <c r="Z2540" s="1532"/>
      <c r="AA2540" s="1532"/>
      <c r="AB2540" s="1532"/>
    </row>
    <row r="2541">
      <c r="A2541" s="1714" t="s">
        <v>77</v>
      </c>
      <c r="B2541" s="692">
        <v>0.0</v>
      </c>
      <c r="C2541" s="692">
        <v>0.0</v>
      </c>
      <c r="D2541" s="692">
        <v>0.0</v>
      </c>
      <c r="E2541" s="692">
        <v>0.0</v>
      </c>
      <c r="F2541" s="692">
        <v>0.0</v>
      </c>
      <c r="G2541" s="690">
        <v>0.0</v>
      </c>
      <c r="H2541" s="693">
        <f t="shared" si="1791"/>
        <v>0</v>
      </c>
      <c r="I2541" s="596">
        <f>(I2540/60)</f>
        <v>1.183333333</v>
      </c>
      <c r="J2541" s="1812"/>
      <c r="K2541" s="701" t="s">
        <v>77</v>
      </c>
      <c r="L2541" s="701">
        <f t="shared" si="1771"/>
        <v>10</v>
      </c>
      <c r="M2541" s="701">
        <f>(L2541-H2541-H2542)-R2541</f>
        <v>0</v>
      </c>
      <c r="N2541" s="692" t="s">
        <v>79</v>
      </c>
      <c r="O2541" s="701">
        <f t="shared" si="1792"/>
        <v>0</v>
      </c>
      <c r="P2541" s="701"/>
      <c r="Q2541" s="701"/>
      <c r="R2541" s="1595"/>
      <c r="S2541" s="1532"/>
      <c r="T2541" s="1532"/>
      <c r="U2541" s="1532"/>
      <c r="V2541" s="1532"/>
      <c r="W2541" s="1532"/>
      <c r="X2541" s="1532"/>
      <c r="Y2541" s="1532"/>
      <c r="Z2541" s="1532"/>
      <c r="AA2541" s="1532"/>
      <c r="AB2541" s="1532"/>
    </row>
    <row r="2542">
      <c r="A2542" s="1714" t="s">
        <v>78</v>
      </c>
      <c r="B2542" s="692">
        <v>0.0</v>
      </c>
      <c r="C2542" s="692">
        <v>0.0</v>
      </c>
      <c r="D2542" s="692">
        <v>4.0</v>
      </c>
      <c r="E2542" s="692">
        <v>6.0</v>
      </c>
      <c r="F2542" s="692">
        <v>0.0</v>
      </c>
      <c r="G2542" s="690">
        <v>0.0</v>
      </c>
      <c r="H2542" s="693">
        <f t="shared" si="1791"/>
        <v>10</v>
      </c>
      <c r="I2542" s="701"/>
      <c r="J2542" s="1812"/>
      <c r="K2542" s="701" t="s">
        <v>78</v>
      </c>
      <c r="L2542" s="701" t="str">
        <f t="shared" si="1771"/>
        <v>-</v>
      </c>
      <c r="M2542" s="701" t="s">
        <v>79</v>
      </c>
      <c r="N2542" s="701"/>
      <c r="O2542" s="701" t="s">
        <v>79</v>
      </c>
      <c r="P2542" s="701"/>
      <c r="Q2542" s="701"/>
      <c r="R2542" s="1595"/>
      <c r="S2542" s="1532"/>
      <c r="T2542" s="1532"/>
      <c r="U2542" s="1532"/>
      <c r="V2542" s="1532"/>
      <c r="W2542" s="1532"/>
      <c r="X2542" s="1532"/>
      <c r="Y2542" s="1532"/>
      <c r="Z2542" s="1532"/>
      <c r="AA2542" s="1532"/>
      <c r="AB2542" s="1532"/>
    </row>
    <row r="2543">
      <c r="A2543" s="1714" t="s">
        <v>446</v>
      </c>
      <c r="B2543" s="692">
        <v>0.0</v>
      </c>
      <c r="C2543" s="692">
        <v>0.0</v>
      </c>
      <c r="D2543" s="692">
        <v>0.0</v>
      </c>
      <c r="E2543" s="692">
        <v>4.0</v>
      </c>
      <c r="F2543" s="692">
        <v>10.0</v>
      </c>
      <c r="G2543" s="690">
        <v>0.0</v>
      </c>
      <c r="H2543" s="693">
        <f t="shared" ref="H2543:H2545" si="1793">sum(B2543:G2543)</f>
        <v>14</v>
      </c>
      <c r="I2543" s="701"/>
      <c r="J2543" s="1812"/>
      <c r="K2543" s="701" t="s">
        <v>446</v>
      </c>
      <c r="L2543" s="701">
        <f t="shared" si="1771"/>
        <v>14</v>
      </c>
      <c r="M2543" s="701">
        <f>(L2543-H2543)-R2543</f>
        <v>0</v>
      </c>
      <c r="N2543" s="692">
        <v>10.0</v>
      </c>
      <c r="O2543" s="701">
        <f t="shared" ref="O2543:O2544" si="1794">SUM(M2543,N2543)</f>
        <v>10</v>
      </c>
      <c r="P2543" s="701"/>
      <c r="Q2543" s="701"/>
      <c r="R2543" s="1595"/>
      <c r="S2543" s="1532"/>
      <c r="T2543" s="1532"/>
      <c r="U2543" s="1532"/>
      <c r="V2543" s="1532"/>
      <c r="W2543" s="1532"/>
      <c r="X2543" s="1532"/>
      <c r="Y2543" s="1532"/>
      <c r="Z2543" s="1532"/>
      <c r="AA2543" s="1532"/>
      <c r="AB2543" s="1532"/>
    </row>
    <row r="2544">
      <c r="A2544" s="1714" t="s">
        <v>751</v>
      </c>
      <c r="B2544" s="692">
        <v>1.0</v>
      </c>
      <c r="C2544" s="692">
        <v>0.0</v>
      </c>
      <c r="D2544" s="692">
        <v>2.0</v>
      </c>
      <c r="E2544" s="692">
        <v>0.0</v>
      </c>
      <c r="F2544" s="692">
        <v>1.0</v>
      </c>
      <c r="G2544" s="690">
        <v>0.0</v>
      </c>
      <c r="H2544" s="693">
        <f t="shared" si="1793"/>
        <v>4</v>
      </c>
      <c r="I2544" s="701"/>
      <c r="J2544" s="1812"/>
      <c r="K2544" s="701" t="s">
        <v>751</v>
      </c>
      <c r="L2544" s="701">
        <f t="shared" si="1771"/>
        <v>4</v>
      </c>
      <c r="M2544" s="701">
        <f t="shared" ref="M2544:M2545" si="1795">(L2544-H2544)</f>
        <v>0</v>
      </c>
      <c r="N2544" s="692">
        <v>0.0</v>
      </c>
      <c r="O2544" s="701">
        <f t="shared" si="1794"/>
        <v>0</v>
      </c>
      <c r="P2544" s="701"/>
      <c r="Q2544" s="701"/>
      <c r="R2544" s="1595"/>
      <c r="S2544" s="1532"/>
      <c r="T2544" s="1532"/>
      <c r="U2544" s="1532"/>
      <c r="V2544" s="1532"/>
      <c r="W2544" s="1532"/>
      <c r="X2544" s="1532"/>
      <c r="Y2544" s="1532"/>
      <c r="Z2544" s="1532"/>
      <c r="AA2544" s="1532"/>
      <c r="AB2544" s="1532"/>
    </row>
    <row r="2545">
      <c r="A2545" s="1714" t="s">
        <v>80</v>
      </c>
      <c r="B2545" s="692">
        <v>0.0</v>
      </c>
      <c r="C2545" s="692">
        <v>0.0</v>
      </c>
      <c r="D2545" s="692">
        <v>0.0</v>
      </c>
      <c r="E2545" s="692">
        <v>1.0</v>
      </c>
      <c r="F2545" s="692">
        <v>4.0</v>
      </c>
      <c r="G2545" s="690">
        <v>0.0</v>
      </c>
      <c r="H2545" s="693">
        <f t="shared" si="1793"/>
        <v>5</v>
      </c>
      <c r="I2545" s="701"/>
      <c r="J2545" s="1812"/>
      <c r="K2545" s="701" t="s">
        <v>80</v>
      </c>
      <c r="L2545" s="701">
        <f t="shared" si="1771"/>
        <v>15</v>
      </c>
      <c r="M2545" s="701">
        <f t="shared" si="1795"/>
        <v>10</v>
      </c>
      <c r="N2545" s="692">
        <v>0.0</v>
      </c>
      <c r="O2545" s="701">
        <f>sum(M2545,N2545)</f>
        <v>10</v>
      </c>
      <c r="P2545" s="701"/>
      <c r="Q2545" s="701"/>
      <c r="R2545" s="1595"/>
      <c r="S2545" s="1532"/>
      <c r="T2545" s="1532"/>
      <c r="U2545" s="1532"/>
      <c r="V2545" s="1532"/>
      <c r="W2545" s="1532"/>
      <c r="X2545" s="1532"/>
      <c r="Y2545" s="1532"/>
      <c r="Z2545" s="1532"/>
      <c r="AA2545" s="1532"/>
      <c r="AB2545" s="1532"/>
    </row>
    <row r="2546">
      <c r="A2546" s="1764" t="s">
        <v>912</v>
      </c>
      <c r="B2546" s="1760">
        <v>0.0</v>
      </c>
      <c r="C2546" s="1760">
        <v>0.0</v>
      </c>
      <c r="D2546" s="1760">
        <v>0.0</v>
      </c>
      <c r="E2546" s="1760">
        <v>0.0</v>
      </c>
      <c r="F2546" s="1760">
        <v>0.0</v>
      </c>
      <c r="G2546" s="1760">
        <v>0.0</v>
      </c>
      <c r="H2546" s="1761">
        <f t="shared" ref="H2546:H2548" si="1796">SUM(B2546:G2546)</f>
        <v>0</v>
      </c>
      <c r="I2546" s="1762">
        <f>SUM(H2546:H2550)</f>
        <v>0</v>
      </c>
      <c r="J2546" s="1812"/>
      <c r="K2546" s="1764" t="s">
        <v>913</v>
      </c>
      <c r="L2546" s="1762">
        <v>0.0</v>
      </c>
      <c r="M2546" s="1762">
        <f>(L2546-H2546)-R2546</f>
        <v>0</v>
      </c>
      <c r="N2546" s="1762"/>
      <c r="O2546" s="1762">
        <f t="shared" ref="O2546:O2547" si="1797">SUM(M2546,N2546)</f>
        <v>0</v>
      </c>
      <c r="P2546" s="1762"/>
      <c r="Q2546" s="1762"/>
      <c r="R2546" s="1762"/>
      <c r="S2546" s="1532"/>
      <c r="T2546" s="1532"/>
      <c r="U2546" s="1532"/>
      <c r="V2546" s="1532"/>
      <c r="W2546" s="1532"/>
      <c r="X2546" s="1532"/>
      <c r="Y2546" s="1532"/>
      <c r="Z2546" s="1532"/>
      <c r="AA2546" s="1532"/>
      <c r="AB2546" s="1532"/>
    </row>
    <row r="2547">
      <c r="A2547" s="1714" t="s">
        <v>77</v>
      </c>
      <c r="B2547" s="692">
        <v>0.0</v>
      </c>
      <c r="C2547" s="692">
        <v>0.0</v>
      </c>
      <c r="D2547" s="692">
        <v>0.0</v>
      </c>
      <c r="E2547" s="692">
        <v>0.0</v>
      </c>
      <c r="F2547" s="692">
        <v>0.0</v>
      </c>
      <c r="G2547" s="690">
        <v>0.0</v>
      </c>
      <c r="H2547" s="693">
        <f t="shared" si="1796"/>
        <v>0</v>
      </c>
      <c r="I2547" s="596">
        <f>(I2546/60)</f>
        <v>0</v>
      </c>
      <c r="J2547" s="1812"/>
      <c r="K2547" s="701" t="s">
        <v>77</v>
      </c>
      <c r="L2547" s="701">
        <v>0.0</v>
      </c>
      <c r="M2547" s="701">
        <f>(L2547-H2547-H2548)-R2547</f>
        <v>0</v>
      </c>
      <c r="N2547" s="701"/>
      <c r="O2547" s="701">
        <f t="shared" si="1797"/>
        <v>0</v>
      </c>
      <c r="P2547" s="701"/>
      <c r="Q2547" s="701"/>
      <c r="R2547" s="1595"/>
      <c r="S2547" s="1532"/>
      <c r="T2547" s="1532"/>
      <c r="U2547" s="1532"/>
      <c r="V2547" s="1532"/>
      <c r="W2547" s="1532"/>
      <c r="X2547" s="1532"/>
      <c r="Y2547" s="1532"/>
      <c r="Z2547" s="1532"/>
      <c r="AA2547" s="1532"/>
      <c r="AB2547" s="1532"/>
    </row>
    <row r="2548">
      <c r="A2548" s="1714" t="s">
        <v>78</v>
      </c>
      <c r="B2548" s="692">
        <v>0.0</v>
      </c>
      <c r="C2548" s="692">
        <v>0.0</v>
      </c>
      <c r="D2548" s="692">
        <v>0.0</v>
      </c>
      <c r="E2548" s="692">
        <v>0.0</v>
      </c>
      <c r="F2548" s="692">
        <v>0.0</v>
      </c>
      <c r="G2548" s="690">
        <v>0.0</v>
      </c>
      <c r="H2548" s="693">
        <f t="shared" si="1796"/>
        <v>0</v>
      </c>
      <c r="I2548" s="701"/>
      <c r="J2548" s="1812"/>
      <c r="K2548" s="701" t="s">
        <v>78</v>
      </c>
      <c r="L2548" s="701" t="s">
        <v>79</v>
      </c>
      <c r="M2548" s="701" t="s">
        <v>79</v>
      </c>
      <c r="N2548" s="701"/>
      <c r="O2548" s="701" t="s">
        <v>79</v>
      </c>
      <c r="P2548" s="701"/>
      <c r="Q2548" s="701"/>
      <c r="R2548" s="1595"/>
      <c r="S2548" s="1532"/>
      <c r="T2548" s="1532"/>
      <c r="U2548" s="1532"/>
      <c r="V2548" s="1532"/>
      <c r="W2548" s="1532"/>
      <c r="X2548" s="1532"/>
      <c r="Y2548" s="1532"/>
      <c r="Z2548" s="1532"/>
      <c r="AA2548" s="1532"/>
      <c r="AB2548" s="1532"/>
    </row>
    <row r="2549">
      <c r="A2549" s="1714" t="s">
        <v>446</v>
      </c>
      <c r="B2549" s="692">
        <v>0.0</v>
      </c>
      <c r="C2549" s="692">
        <v>0.0</v>
      </c>
      <c r="D2549" s="692">
        <v>0.0</v>
      </c>
      <c r="E2549" s="692">
        <v>0.0</v>
      </c>
      <c r="F2549" s="692">
        <v>0.0</v>
      </c>
      <c r="G2549" s="690">
        <v>0.0</v>
      </c>
      <c r="H2549" s="693">
        <f t="shared" ref="H2549:H2550" si="1798">sum(B2549:G2549)</f>
        <v>0</v>
      </c>
      <c r="I2549" s="701"/>
      <c r="J2549" s="1812"/>
      <c r="K2549" s="701" t="s">
        <v>446</v>
      </c>
      <c r="L2549" s="701">
        <v>0.0</v>
      </c>
      <c r="M2549" s="701">
        <f>(L2549-H2549)-R2549</f>
        <v>0</v>
      </c>
      <c r="N2549" s="701"/>
      <c r="O2549" s="701">
        <f t="shared" ref="O2549:O2550" si="1799">SUM(M2549,N2549)</f>
        <v>0</v>
      </c>
      <c r="P2549" s="701"/>
      <c r="Q2549" s="701"/>
      <c r="R2549" s="1595"/>
      <c r="S2549" s="1532"/>
      <c r="T2549" s="1532"/>
      <c r="U2549" s="1532"/>
      <c r="V2549" s="1532"/>
      <c r="W2549" s="1532"/>
      <c r="X2549" s="1532"/>
      <c r="Y2549" s="1532"/>
      <c r="Z2549" s="1532"/>
      <c r="AA2549" s="1532"/>
      <c r="AB2549" s="1532"/>
    </row>
    <row r="2550">
      <c r="A2550" s="1714" t="s">
        <v>751</v>
      </c>
      <c r="B2550" s="692">
        <v>0.0</v>
      </c>
      <c r="C2550" s="692">
        <v>0.0</v>
      </c>
      <c r="D2550" s="692">
        <v>0.0</v>
      </c>
      <c r="E2550" s="692">
        <v>0.0</v>
      </c>
      <c r="F2550" s="692">
        <v>0.0</v>
      </c>
      <c r="G2550" s="690">
        <v>0.0</v>
      </c>
      <c r="H2550" s="693">
        <f t="shared" si="1798"/>
        <v>0</v>
      </c>
      <c r="I2550" s="701"/>
      <c r="J2550" s="1812"/>
      <c r="K2550" s="701" t="s">
        <v>751</v>
      </c>
      <c r="L2550" s="701">
        <v>0.0</v>
      </c>
      <c r="M2550" s="701">
        <f t="shared" ref="M2550:M2551" si="1800">(L2550-H2550)</f>
        <v>0</v>
      </c>
      <c r="N2550" s="701"/>
      <c r="O2550" s="701">
        <f t="shared" si="1799"/>
        <v>0</v>
      </c>
      <c r="P2550" s="701"/>
      <c r="Q2550" s="701"/>
      <c r="R2550" s="1595"/>
      <c r="S2550" s="1532"/>
      <c r="T2550" s="1532"/>
      <c r="U2550" s="1532"/>
      <c r="V2550" s="1532"/>
      <c r="W2550" s="1532"/>
      <c r="X2550" s="1532"/>
      <c r="Y2550" s="1532"/>
      <c r="Z2550" s="1532"/>
      <c r="AA2550" s="1532"/>
      <c r="AB2550" s="1532"/>
    </row>
    <row r="2551">
      <c r="A2551" s="1714" t="s">
        <v>80</v>
      </c>
      <c r="B2551" s="692">
        <v>0.0</v>
      </c>
      <c r="C2551" s="692">
        <v>0.0</v>
      </c>
      <c r="D2551" s="692">
        <v>0.0</v>
      </c>
      <c r="E2551" s="692">
        <v>0.0</v>
      </c>
      <c r="F2551" s="692">
        <v>0.0</v>
      </c>
      <c r="G2551" s="690">
        <v>0.0</v>
      </c>
      <c r="H2551" s="693">
        <f>SUM(B2551:G2551)</f>
        <v>0</v>
      </c>
      <c r="I2551" s="701"/>
      <c r="J2551" s="1812"/>
      <c r="K2551" s="701" t="s">
        <v>80</v>
      </c>
      <c r="L2551" s="701">
        <v>0.0</v>
      </c>
      <c r="M2551" s="701">
        <f t="shared" si="1800"/>
        <v>0</v>
      </c>
      <c r="N2551" s="701"/>
      <c r="O2551" s="701">
        <f>sum(M2551,N2551)</f>
        <v>0</v>
      </c>
      <c r="P2551" s="701"/>
      <c r="Q2551" s="701"/>
      <c r="R2551" s="1595"/>
      <c r="S2551" s="1532"/>
      <c r="T2551" s="1532"/>
      <c r="U2551" s="1532"/>
      <c r="V2551" s="1532"/>
      <c r="W2551" s="1532"/>
      <c r="X2551" s="1532"/>
      <c r="Y2551" s="1532"/>
      <c r="Z2551" s="1532"/>
      <c r="AA2551" s="1532"/>
      <c r="AB2551" s="1532"/>
    </row>
    <row r="2552">
      <c r="A2552" s="1757" t="s">
        <v>75</v>
      </c>
      <c r="B2552" s="1758">
        <f t="shared" ref="B2552:E2552" si="1801">SUM(B2553:B2587)</f>
        <v>22</v>
      </c>
      <c r="C2552" s="1758">
        <f t="shared" si="1801"/>
        <v>25</v>
      </c>
      <c r="D2552" s="1758">
        <f t="shared" si="1801"/>
        <v>8</v>
      </c>
      <c r="E2552" s="1758">
        <f t="shared" si="1801"/>
        <v>14</v>
      </c>
      <c r="F2552" s="1758">
        <f t="shared" ref="F2552:G2552" si="1802"> SUM(F2553:F2557,F2559:F2563,F2565:F2569,F2571:F2575,F2577:F2581,F2583:F2587)</f>
        <v>1</v>
      </c>
      <c r="G2552" s="1758">
        <f t="shared" si="1802"/>
        <v>13</v>
      </c>
      <c r="H2552" s="1758">
        <f>SUM(H2553:H2556,H2559:H2562,H2565:H2568,H2571:H2574,H2577:H2580,H2583:H2587)</f>
        <v>65</v>
      </c>
      <c r="I2552" s="1758"/>
      <c r="J2552" s="1812"/>
      <c r="K2552" s="1758" t="s">
        <v>75</v>
      </c>
      <c r="L2552" s="1758"/>
      <c r="M2552" s="1758"/>
      <c r="N2552" s="1758"/>
      <c r="O2552" s="1758"/>
      <c r="P2552" s="1758"/>
      <c r="Q2552" s="1758"/>
      <c r="R2552" s="1758"/>
      <c r="S2552" s="1532"/>
      <c r="T2552" s="1532"/>
      <c r="U2552" s="1532"/>
      <c r="V2552" s="1532"/>
      <c r="W2552" s="1532"/>
      <c r="X2552" s="1532"/>
      <c r="Y2552" s="1532"/>
      <c r="Z2552" s="1532"/>
      <c r="AA2552" s="1532"/>
      <c r="AB2552" s="1532"/>
    </row>
    <row r="2553">
      <c r="A2553" s="1759" t="s">
        <v>152</v>
      </c>
      <c r="B2553" s="1760">
        <v>5.0</v>
      </c>
      <c r="C2553" s="1760">
        <v>5.0</v>
      </c>
      <c r="D2553" s="1760">
        <v>3.0</v>
      </c>
      <c r="E2553" s="1760">
        <v>4.0</v>
      </c>
      <c r="F2553" s="1760">
        <v>0.0</v>
      </c>
      <c r="G2553" s="1760">
        <v>10.0</v>
      </c>
      <c r="H2553" s="1761">
        <f t="shared" ref="H2553:H2555" si="1803">SUM(B2553:G2553)</f>
        <v>27</v>
      </c>
      <c r="I2553" s="1762">
        <f>SUM(H2553:H2557)</f>
        <v>29</v>
      </c>
      <c r="J2553" s="1812"/>
      <c r="K2553" s="1764" t="s">
        <v>152</v>
      </c>
      <c r="L2553" s="1762">
        <f t="shared" ref="L2553:L2581" si="1804">O1971</f>
        <v>40</v>
      </c>
      <c r="M2553" s="1762">
        <f>(L2553-H2553)-R2553</f>
        <v>8</v>
      </c>
      <c r="N2553" s="1765">
        <v>35.0</v>
      </c>
      <c r="O2553" s="1762">
        <f t="shared" ref="O2553:O2554" si="1805">SUM(M2553,N2553)</f>
        <v>43</v>
      </c>
      <c r="P2553" s="1764"/>
      <c r="Q2553" s="1762"/>
      <c r="R2553" s="1765">
        <v>5.0</v>
      </c>
      <c r="S2553" s="1532"/>
      <c r="T2553" s="1532"/>
      <c r="U2553" s="1532"/>
      <c r="V2553" s="1532"/>
      <c r="W2553" s="1532"/>
      <c r="X2553" s="1532"/>
      <c r="Y2553" s="1532"/>
      <c r="Z2553" s="1532"/>
      <c r="AA2553" s="1532"/>
      <c r="AB2553" s="1532"/>
    </row>
    <row r="2554">
      <c r="A2554" s="1714" t="s">
        <v>77</v>
      </c>
      <c r="B2554" s="692">
        <v>0.0</v>
      </c>
      <c r="C2554" s="692">
        <v>0.0</v>
      </c>
      <c r="D2554" s="692">
        <v>0.0</v>
      </c>
      <c r="E2554" s="692">
        <v>0.0</v>
      </c>
      <c r="F2554" s="692">
        <v>0.0</v>
      </c>
      <c r="G2554" s="690">
        <v>0.0</v>
      </c>
      <c r="H2554" s="693">
        <f t="shared" si="1803"/>
        <v>0</v>
      </c>
      <c r="I2554" s="596">
        <f>(I2553/61)</f>
        <v>0.4754098361</v>
      </c>
      <c r="J2554" s="1812"/>
      <c r="K2554" s="701" t="s">
        <v>77</v>
      </c>
      <c r="L2554" s="701">
        <f t="shared" si="1804"/>
        <v>6</v>
      </c>
      <c r="M2554" s="701">
        <f>(L2554-H2554-H2555)-R2554</f>
        <v>4</v>
      </c>
      <c r="N2554" s="692">
        <v>0.0</v>
      </c>
      <c r="O2554" s="701">
        <f t="shared" si="1805"/>
        <v>4</v>
      </c>
      <c r="P2554" s="701"/>
      <c r="Q2554" s="701"/>
      <c r="R2554" s="1595"/>
      <c r="S2554" s="1532"/>
      <c r="T2554" s="1532"/>
      <c r="U2554" s="1532"/>
      <c r="V2554" s="1532"/>
      <c r="W2554" s="1532"/>
      <c r="X2554" s="1532"/>
      <c r="Y2554" s="1532"/>
      <c r="Z2554" s="1532"/>
      <c r="AA2554" s="1532"/>
      <c r="AB2554" s="1532"/>
    </row>
    <row r="2555">
      <c r="A2555" s="1714" t="s">
        <v>78</v>
      </c>
      <c r="B2555" s="692">
        <v>0.0</v>
      </c>
      <c r="C2555" s="692">
        <v>0.0</v>
      </c>
      <c r="D2555" s="692">
        <v>0.0</v>
      </c>
      <c r="E2555" s="692">
        <v>2.0</v>
      </c>
      <c r="F2555" s="692">
        <v>0.0</v>
      </c>
      <c r="G2555" s="690">
        <v>0.0</v>
      </c>
      <c r="H2555" s="693">
        <f t="shared" si="1803"/>
        <v>2</v>
      </c>
      <c r="I2555" s="701"/>
      <c r="J2555" s="1812"/>
      <c r="K2555" s="701" t="s">
        <v>78</v>
      </c>
      <c r="L2555" s="701" t="str">
        <f t="shared" si="1804"/>
        <v>-</v>
      </c>
      <c r="M2555" s="701" t="s">
        <v>79</v>
      </c>
      <c r="N2555" s="692" t="s">
        <v>79</v>
      </c>
      <c r="O2555" s="701" t="s">
        <v>79</v>
      </c>
      <c r="P2555" s="701"/>
      <c r="Q2555" s="701"/>
      <c r="R2555" s="1595"/>
      <c r="S2555" s="1532"/>
      <c r="T2555" s="1532"/>
      <c r="U2555" s="1532"/>
      <c r="V2555" s="1532"/>
      <c r="W2555" s="1532"/>
      <c r="X2555" s="1532"/>
      <c r="Y2555" s="1532"/>
      <c r="Z2555" s="1532"/>
      <c r="AA2555" s="1532"/>
      <c r="AB2555" s="1532"/>
    </row>
    <row r="2556">
      <c r="A2556" s="1714" t="s">
        <v>446</v>
      </c>
      <c r="B2556" s="692">
        <v>0.0</v>
      </c>
      <c r="C2556" s="692">
        <v>6.0</v>
      </c>
      <c r="D2556" s="692">
        <v>0.0</v>
      </c>
      <c r="E2556" s="692">
        <v>0.0</v>
      </c>
      <c r="F2556" s="692">
        <v>0.0</v>
      </c>
      <c r="G2556" s="690">
        <v>0.0</v>
      </c>
      <c r="H2556" s="690">
        <v>0.0</v>
      </c>
      <c r="I2556" s="701"/>
      <c r="J2556" s="1812"/>
      <c r="K2556" s="701" t="s">
        <v>446</v>
      </c>
      <c r="L2556" s="701">
        <f t="shared" si="1804"/>
        <v>6</v>
      </c>
      <c r="M2556" s="701">
        <f>(L2556-H2556)-R2556</f>
        <v>6</v>
      </c>
      <c r="N2556" s="692">
        <v>14.0</v>
      </c>
      <c r="O2556" s="692">
        <v>20.0</v>
      </c>
      <c r="P2556" s="701"/>
      <c r="Q2556" s="701"/>
      <c r="R2556" s="1595"/>
      <c r="S2556" s="1532"/>
      <c r="T2556" s="1532"/>
      <c r="U2556" s="1532"/>
      <c r="V2556" s="1532"/>
      <c r="W2556" s="1532"/>
      <c r="X2556" s="1532"/>
      <c r="Y2556" s="1532"/>
      <c r="Z2556" s="1532"/>
      <c r="AA2556" s="1532"/>
      <c r="AB2556" s="1532"/>
    </row>
    <row r="2557">
      <c r="A2557" s="1714" t="s">
        <v>751</v>
      </c>
      <c r="B2557" s="692">
        <v>2.0</v>
      </c>
      <c r="C2557" s="692">
        <v>5.0</v>
      </c>
      <c r="D2557" s="692">
        <v>0.0</v>
      </c>
      <c r="E2557" s="692">
        <v>0.0</v>
      </c>
      <c r="F2557" s="692">
        <v>0.0</v>
      </c>
      <c r="G2557" s="690">
        <v>3.0</v>
      </c>
      <c r="H2557" s="690">
        <v>0.0</v>
      </c>
      <c r="I2557" s="701"/>
      <c r="J2557" s="1812"/>
      <c r="K2557" s="701" t="s">
        <v>751</v>
      </c>
      <c r="L2557" s="701">
        <f t="shared" si="1804"/>
        <v>10</v>
      </c>
      <c r="M2557" s="701">
        <f t="shared" ref="M2557:M2558" si="1806">(L2557-H2557)</f>
        <v>10</v>
      </c>
      <c r="N2557" s="692">
        <v>0.0</v>
      </c>
      <c r="O2557" s="701">
        <f>SUM(M2557,N2557)</f>
        <v>10</v>
      </c>
      <c r="P2557" s="701"/>
      <c r="Q2557" s="701"/>
      <c r="R2557" s="1621">
        <v>3.0</v>
      </c>
      <c r="S2557" s="1532"/>
      <c r="T2557" s="1532"/>
      <c r="U2557" s="1532"/>
      <c r="V2557" s="1532"/>
      <c r="W2557" s="1532"/>
      <c r="X2557" s="1532"/>
      <c r="Y2557" s="1532"/>
      <c r="Z2557" s="1532"/>
      <c r="AA2557" s="1532"/>
      <c r="AB2557" s="1532"/>
    </row>
    <row r="2558">
      <c r="A2558" s="1714" t="s">
        <v>80</v>
      </c>
      <c r="B2558" s="692">
        <v>0.0</v>
      </c>
      <c r="C2558" s="692">
        <v>0.0</v>
      </c>
      <c r="D2558" s="692">
        <v>0.0</v>
      </c>
      <c r="E2558" s="692">
        <v>0.0</v>
      </c>
      <c r="F2558" s="692">
        <v>0.0</v>
      </c>
      <c r="G2558" s="690">
        <v>0.0</v>
      </c>
      <c r="H2558" s="693">
        <f>sum(B2558:G2558)</f>
        <v>0</v>
      </c>
      <c r="I2558" s="701"/>
      <c r="J2558" s="1812"/>
      <c r="K2558" s="701" t="s">
        <v>80</v>
      </c>
      <c r="L2558" s="701">
        <f t="shared" si="1804"/>
        <v>29</v>
      </c>
      <c r="M2558" s="701">
        <f t="shared" si="1806"/>
        <v>29</v>
      </c>
      <c r="N2558" s="692">
        <v>0.0</v>
      </c>
      <c r="O2558" s="701">
        <f>sum(M2558,N2558)</f>
        <v>29</v>
      </c>
      <c r="P2558" s="701"/>
      <c r="Q2558" s="701"/>
      <c r="R2558" s="1595"/>
      <c r="S2558" s="1532"/>
      <c r="T2558" s="1536" t="s">
        <v>100</v>
      </c>
      <c r="U2558" s="1532"/>
      <c r="V2558" s="1532"/>
      <c r="W2558" s="1532"/>
      <c r="X2558" s="1532"/>
      <c r="Y2558" s="1532"/>
      <c r="Z2558" s="1532"/>
      <c r="AA2558" s="1532"/>
      <c r="AB2558" s="1532"/>
    </row>
    <row r="2559">
      <c r="A2559" s="1715" t="s">
        <v>521</v>
      </c>
      <c r="B2559" s="1765">
        <v>1.0</v>
      </c>
      <c r="C2559" s="1765">
        <v>0.0</v>
      </c>
      <c r="D2559" s="1765">
        <v>0.0</v>
      </c>
      <c r="E2559" s="1765">
        <v>0.0</v>
      </c>
      <c r="F2559" s="1765">
        <v>0.0</v>
      </c>
      <c r="G2559" s="1760">
        <v>0.0</v>
      </c>
      <c r="H2559" s="1761">
        <f t="shared" ref="H2559:H2561" si="1807">SUM(B2559:G2559)</f>
        <v>1</v>
      </c>
      <c r="I2559" s="1762">
        <f>SUM(H2559:H2563)</f>
        <v>2</v>
      </c>
      <c r="J2559" s="1812"/>
      <c r="K2559" s="1762" t="s">
        <v>521</v>
      </c>
      <c r="L2559" s="1762">
        <f t="shared" si="1804"/>
        <v>20</v>
      </c>
      <c r="M2559" s="1762">
        <f>(L2559-H2559)-R2559</f>
        <v>19</v>
      </c>
      <c r="N2559" s="1765">
        <v>0.0</v>
      </c>
      <c r="O2559" s="1762">
        <f t="shared" ref="O2559:O2560" si="1808">SUM(M2559,N2559)</f>
        <v>19</v>
      </c>
      <c r="P2559" s="1764"/>
      <c r="Q2559" s="1762"/>
      <c r="R2559" s="1762"/>
      <c r="S2559" s="1532"/>
      <c r="T2559" s="1532"/>
      <c r="U2559" s="1532"/>
      <c r="V2559" s="1532"/>
      <c r="W2559" s="1532"/>
      <c r="X2559" s="1532"/>
      <c r="Y2559" s="1532"/>
      <c r="Z2559" s="1532"/>
      <c r="AA2559" s="1532"/>
      <c r="AB2559" s="1532"/>
    </row>
    <row r="2560">
      <c r="A2560" s="1714" t="s">
        <v>77</v>
      </c>
      <c r="B2560" s="692">
        <v>0.0</v>
      </c>
      <c r="C2560" s="692">
        <v>0.0</v>
      </c>
      <c r="D2560" s="692">
        <v>0.0</v>
      </c>
      <c r="E2560" s="692">
        <v>0.0</v>
      </c>
      <c r="F2560" s="692">
        <v>0.0</v>
      </c>
      <c r="G2560" s="692">
        <v>0.0</v>
      </c>
      <c r="H2560" s="693">
        <f t="shared" si="1807"/>
        <v>0</v>
      </c>
      <c r="I2560" s="596">
        <f>(I2559/60)</f>
        <v>0.03333333333</v>
      </c>
      <c r="J2560" s="1812"/>
      <c r="K2560" s="701" t="s">
        <v>77</v>
      </c>
      <c r="L2560" s="701">
        <f t="shared" si="1804"/>
        <v>5</v>
      </c>
      <c r="M2560" s="701">
        <f>(L2560-H2560-H2561)-R2560</f>
        <v>5</v>
      </c>
      <c r="N2560" s="692">
        <v>0.0</v>
      </c>
      <c r="O2560" s="701">
        <f t="shared" si="1808"/>
        <v>5</v>
      </c>
      <c r="P2560" s="701"/>
      <c r="Q2560" s="701"/>
      <c r="R2560" s="1595"/>
      <c r="S2560" s="1532"/>
      <c r="T2560" s="1532"/>
      <c r="U2560" s="1532"/>
      <c r="V2560" s="1532"/>
      <c r="W2560" s="1532"/>
      <c r="X2560" s="1532"/>
      <c r="Y2560" s="1532"/>
      <c r="Z2560" s="1532"/>
      <c r="AA2560" s="1532"/>
      <c r="AB2560" s="1532"/>
    </row>
    <row r="2561">
      <c r="A2561" s="1714" t="s">
        <v>78</v>
      </c>
      <c r="B2561" s="692">
        <v>0.0</v>
      </c>
      <c r="C2561" s="692">
        <v>0.0</v>
      </c>
      <c r="D2561" s="692">
        <v>0.0</v>
      </c>
      <c r="E2561" s="692">
        <v>0.0</v>
      </c>
      <c r="F2561" s="692">
        <v>0.0</v>
      </c>
      <c r="G2561" s="692">
        <v>0.0</v>
      </c>
      <c r="H2561" s="693">
        <f t="shared" si="1807"/>
        <v>0</v>
      </c>
      <c r="I2561" s="701"/>
      <c r="J2561" s="1812"/>
      <c r="K2561" s="701" t="s">
        <v>78</v>
      </c>
      <c r="L2561" s="701" t="str">
        <f t="shared" si="1804"/>
        <v>-</v>
      </c>
      <c r="M2561" s="701" t="s">
        <v>79</v>
      </c>
      <c r="N2561" s="692" t="s">
        <v>79</v>
      </c>
      <c r="O2561" s="701" t="s">
        <v>79</v>
      </c>
      <c r="P2561" s="701"/>
      <c r="Q2561" s="701"/>
      <c r="R2561" s="1595"/>
      <c r="S2561" s="1532"/>
      <c r="T2561" s="1532"/>
      <c r="U2561" s="1532"/>
      <c r="V2561" s="1532"/>
      <c r="W2561" s="1532"/>
      <c r="X2561" s="1532"/>
      <c r="Y2561" s="1532"/>
      <c r="Z2561" s="1532"/>
      <c r="AA2561" s="1532"/>
      <c r="AB2561" s="1532"/>
    </row>
    <row r="2562">
      <c r="A2562" s="1714" t="s">
        <v>446</v>
      </c>
      <c r="B2562" s="692">
        <v>1.0</v>
      </c>
      <c r="C2562" s="692">
        <v>0.0</v>
      </c>
      <c r="D2562" s="692">
        <v>0.0</v>
      </c>
      <c r="E2562" s="692">
        <v>0.0</v>
      </c>
      <c r="F2562" s="692">
        <v>0.0</v>
      </c>
      <c r="G2562" s="692">
        <v>0.0</v>
      </c>
      <c r="H2562" s="693">
        <f t="shared" ref="H2562:H2564" si="1809">sum(B2562:G2562)</f>
        <v>1</v>
      </c>
      <c r="I2562" s="701"/>
      <c r="J2562" s="1812"/>
      <c r="K2562" s="701" t="s">
        <v>446</v>
      </c>
      <c r="L2562" s="701">
        <f t="shared" si="1804"/>
        <v>5</v>
      </c>
      <c r="M2562" s="701">
        <f>(L2562-H2562)-R2562</f>
        <v>4</v>
      </c>
      <c r="N2562" s="692">
        <v>0.0</v>
      </c>
      <c r="O2562" s="701">
        <f t="shared" ref="O2562:O2563" si="1810">SUM(M2562,N2562)</f>
        <v>4</v>
      </c>
      <c r="P2562" s="701"/>
      <c r="Q2562" s="701"/>
      <c r="R2562" s="1595"/>
      <c r="S2562" s="1532"/>
      <c r="T2562" s="1532"/>
      <c r="U2562" s="1532"/>
      <c r="V2562" s="1532"/>
      <c r="W2562" s="1532"/>
      <c r="X2562" s="1532"/>
      <c r="Y2562" s="1532"/>
      <c r="Z2562" s="1532"/>
      <c r="AA2562" s="1532"/>
      <c r="AB2562" s="1532"/>
    </row>
    <row r="2563">
      <c r="A2563" s="1714" t="s">
        <v>751</v>
      </c>
      <c r="B2563" s="692">
        <v>0.0</v>
      </c>
      <c r="C2563" s="692">
        <v>0.0</v>
      </c>
      <c r="D2563" s="692">
        <v>0.0</v>
      </c>
      <c r="E2563" s="692">
        <v>0.0</v>
      </c>
      <c r="F2563" s="692">
        <v>0.0</v>
      </c>
      <c r="G2563" s="692">
        <v>0.0</v>
      </c>
      <c r="H2563" s="693">
        <f t="shared" si="1809"/>
        <v>0</v>
      </c>
      <c r="I2563" s="701"/>
      <c r="J2563" s="1812"/>
      <c r="K2563" s="701" t="s">
        <v>751</v>
      </c>
      <c r="L2563" s="701">
        <f t="shared" si="1804"/>
        <v>10</v>
      </c>
      <c r="M2563" s="701">
        <f t="shared" ref="M2563:M2564" si="1811">(L2563-H2563)</f>
        <v>10</v>
      </c>
      <c r="N2563" s="692">
        <v>0.0</v>
      </c>
      <c r="O2563" s="701">
        <f t="shared" si="1810"/>
        <v>10</v>
      </c>
      <c r="P2563" s="701"/>
      <c r="Q2563" s="701"/>
      <c r="R2563" s="1595"/>
      <c r="S2563" s="1532"/>
      <c r="T2563" s="1532"/>
      <c r="U2563" s="1532"/>
      <c r="V2563" s="1532"/>
      <c r="W2563" s="1532"/>
      <c r="X2563" s="1532"/>
      <c r="Y2563" s="1532"/>
      <c r="Z2563" s="1532"/>
      <c r="AA2563" s="1532"/>
      <c r="AB2563" s="1532"/>
    </row>
    <row r="2564">
      <c r="A2564" s="1714" t="s">
        <v>80</v>
      </c>
      <c r="B2564" s="692">
        <v>0.0</v>
      </c>
      <c r="C2564" s="692">
        <v>0.0</v>
      </c>
      <c r="D2564" s="692">
        <v>0.0</v>
      </c>
      <c r="E2564" s="692">
        <v>0.0</v>
      </c>
      <c r="F2564" s="692">
        <v>0.0</v>
      </c>
      <c r="G2564" s="692">
        <v>0.0</v>
      </c>
      <c r="H2564" s="693">
        <f t="shared" si="1809"/>
        <v>0</v>
      </c>
      <c r="I2564" s="701"/>
      <c r="J2564" s="1812"/>
      <c r="K2564" s="701" t="s">
        <v>80</v>
      </c>
      <c r="L2564" s="701">
        <f t="shared" si="1804"/>
        <v>0</v>
      </c>
      <c r="M2564" s="701">
        <f t="shared" si="1811"/>
        <v>0</v>
      </c>
      <c r="N2564" s="692">
        <v>0.0</v>
      </c>
      <c r="O2564" s="701">
        <f>sum(M2564,N2564)</f>
        <v>0</v>
      </c>
      <c r="P2564" s="701"/>
      <c r="Q2564" s="701"/>
      <c r="R2564" s="1595"/>
      <c r="S2564" s="1532"/>
      <c r="T2564" s="1532"/>
      <c r="U2564" s="1532"/>
      <c r="V2564" s="1532"/>
      <c r="W2564" s="1532"/>
      <c r="X2564" s="1532"/>
      <c r="Y2564" s="1532"/>
      <c r="Z2564" s="1532"/>
      <c r="AA2564" s="1532"/>
      <c r="AB2564" s="1532"/>
    </row>
    <row r="2565">
      <c r="A2565" s="1762" t="s">
        <v>666</v>
      </c>
      <c r="B2565" s="1760">
        <v>0.0</v>
      </c>
      <c r="C2565" s="1760">
        <v>0.0</v>
      </c>
      <c r="D2565" s="1760">
        <v>0.0</v>
      </c>
      <c r="E2565" s="1760">
        <v>0.0</v>
      </c>
      <c r="F2565" s="1760">
        <v>0.0</v>
      </c>
      <c r="G2565" s="1760">
        <v>0.0</v>
      </c>
      <c r="H2565" s="1761">
        <f t="shared" ref="H2565:H2567" si="1812">SUM(B2565:G2565)</f>
        <v>0</v>
      </c>
      <c r="I2565" s="1762">
        <f>SUM(H2565:H2569)</f>
        <v>0</v>
      </c>
      <c r="J2565" s="1812"/>
      <c r="K2565" s="1762" t="s">
        <v>666</v>
      </c>
      <c r="L2565" s="1762">
        <f t="shared" si="1804"/>
        <v>22</v>
      </c>
      <c r="M2565" s="1762">
        <f>(L2565-H2565)-R2565</f>
        <v>22</v>
      </c>
      <c r="N2565" s="1765">
        <v>0.0</v>
      </c>
      <c r="O2565" s="1762">
        <f t="shared" ref="O2565:O2566" si="1813">SUM(M2565,N2565)</f>
        <v>22</v>
      </c>
      <c r="P2565" s="1764"/>
      <c r="Q2565" s="1762"/>
      <c r="R2565" s="1762"/>
      <c r="S2565" s="1532"/>
      <c r="T2565" s="1532"/>
      <c r="U2565" s="1532"/>
      <c r="V2565" s="1532"/>
      <c r="W2565" s="1532"/>
      <c r="X2565" s="1532"/>
      <c r="Y2565" s="1532"/>
      <c r="Z2565" s="1532"/>
      <c r="AA2565" s="1532"/>
      <c r="AB2565" s="1532"/>
    </row>
    <row r="2566">
      <c r="A2566" s="1714" t="s">
        <v>77</v>
      </c>
      <c r="B2566" s="692">
        <v>0.0</v>
      </c>
      <c r="C2566" s="692">
        <v>0.0</v>
      </c>
      <c r="D2566" s="692">
        <v>0.0</v>
      </c>
      <c r="E2566" s="692">
        <v>0.0</v>
      </c>
      <c r="F2566" s="692">
        <v>0.0</v>
      </c>
      <c r="G2566" s="690">
        <v>0.0</v>
      </c>
      <c r="H2566" s="693">
        <f t="shared" si="1812"/>
        <v>0</v>
      </c>
      <c r="I2566" s="596">
        <f>(I2565/60)</f>
        <v>0</v>
      </c>
      <c r="J2566" s="1812"/>
      <c r="K2566" s="701" t="s">
        <v>77</v>
      </c>
      <c r="L2566" s="701">
        <f t="shared" si="1804"/>
        <v>0</v>
      </c>
      <c r="M2566" s="701">
        <f>(L2566-H2566-H2567)-R2566</f>
        <v>0</v>
      </c>
      <c r="N2566" s="692">
        <v>0.0</v>
      </c>
      <c r="O2566" s="701">
        <f t="shared" si="1813"/>
        <v>0</v>
      </c>
      <c r="P2566" s="701"/>
      <c r="Q2566" s="701"/>
      <c r="R2566" s="1595"/>
      <c r="S2566" s="1532"/>
      <c r="T2566" s="1532"/>
      <c r="U2566" s="1532"/>
      <c r="V2566" s="1532"/>
      <c r="W2566" s="1532"/>
      <c r="X2566" s="1532"/>
      <c r="Y2566" s="1532"/>
      <c r="Z2566" s="1532"/>
      <c r="AA2566" s="1532"/>
      <c r="AB2566" s="1532"/>
    </row>
    <row r="2567">
      <c r="A2567" s="1714" t="s">
        <v>78</v>
      </c>
      <c r="B2567" s="692">
        <v>0.0</v>
      </c>
      <c r="C2567" s="692">
        <v>0.0</v>
      </c>
      <c r="D2567" s="692">
        <v>0.0</v>
      </c>
      <c r="E2567" s="692">
        <v>0.0</v>
      </c>
      <c r="F2567" s="692">
        <v>0.0</v>
      </c>
      <c r="G2567" s="690">
        <v>0.0</v>
      </c>
      <c r="H2567" s="693">
        <f t="shared" si="1812"/>
        <v>0</v>
      </c>
      <c r="I2567" s="701"/>
      <c r="J2567" s="1812"/>
      <c r="K2567" s="701" t="s">
        <v>78</v>
      </c>
      <c r="L2567" s="701" t="str">
        <f t="shared" si="1804"/>
        <v>-</v>
      </c>
      <c r="M2567" s="701" t="s">
        <v>79</v>
      </c>
      <c r="N2567" s="692" t="s">
        <v>79</v>
      </c>
      <c r="O2567" s="701" t="s">
        <v>79</v>
      </c>
      <c r="P2567" s="701"/>
      <c r="Q2567" s="701"/>
      <c r="R2567" s="1595"/>
      <c r="S2567" s="1532"/>
      <c r="T2567" s="1532"/>
      <c r="U2567" s="1532"/>
      <c r="V2567" s="1532"/>
      <c r="W2567" s="1532"/>
      <c r="X2567" s="1532"/>
      <c r="Y2567" s="1532"/>
      <c r="Z2567" s="1532"/>
      <c r="AA2567" s="1532"/>
      <c r="AB2567" s="1532"/>
    </row>
    <row r="2568">
      <c r="A2568" s="1714" t="s">
        <v>446</v>
      </c>
      <c r="B2568" s="692">
        <v>0.0</v>
      </c>
      <c r="C2568" s="692">
        <v>0.0</v>
      </c>
      <c r="D2568" s="692">
        <v>0.0</v>
      </c>
      <c r="E2568" s="692">
        <v>0.0</v>
      </c>
      <c r="F2568" s="692">
        <v>0.0</v>
      </c>
      <c r="G2568" s="690">
        <v>0.0</v>
      </c>
      <c r="H2568" s="693">
        <f t="shared" ref="H2568:H2570" si="1814">sum(B2568:G2568)</f>
        <v>0</v>
      </c>
      <c r="I2568" s="701"/>
      <c r="J2568" s="1812"/>
      <c r="K2568" s="701" t="s">
        <v>446</v>
      </c>
      <c r="L2568" s="701">
        <f t="shared" si="1804"/>
        <v>10</v>
      </c>
      <c r="M2568" s="701">
        <f>(L2568-H2568)-R2568</f>
        <v>10</v>
      </c>
      <c r="N2568" s="692">
        <v>0.0</v>
      </c>
      <c r="O2568" s="701">
        <f t="shared" ref="O2568:O2569" si="1815">SUM(M2568,N2568)</f>
        <v>10</v>
      </c>
      <c r="P2568" s="701"/>
      <c r="Q2568" s="701"/>
      <c r="R2568" s="1595"/>
      <c r="S2568" s="1532"/>
      <c r="T2568" s="1532"/>
      <c r="U2568" s="1532"/>
      <c r="V2568" s="1532"/>
      <c r="W2568" s="1532"/>
      <c r="X2568" s="1532"/>
      <c r="Y2568" s="1532"/>
      <c r="Z2568" s="1532"/>
      <c r="AA2568" s="1532"/>
      <c r="AB2568" s="1532"/>
    </row>
    <row r="2569">
      <c r="A2569" s="1714" t="s">
        <v>751</v>
      </c>
      <c r="B2569" s="692">
        <v>0.0</v>
      </c>
      <c r="C2569" s="692">
        <v>0.0</v>
      </c>
      <c r="D2569" s="692">
        <v>0.0</v>
      </c>
      <c r="E2569" s="692">
        <v>0.0</v>
      </c>
      <c r="F2569" s="692">
        <v>0.0</v>
      </c>
      <c r="G2569" s="690">
        <v>0.0</v>
      </c>
      <c r="H2569" s="693">
        <f t="shared" si="1814"/>
        <v>0</v>
      </c>
      <c r="I2569" s="701"/>
      <c r="J2569" s="1812"/>
      <c r="K2569" s="701" t="s">
        <v>751</v>
      </c>
      <c r="L2569" s="701">
        <f t="shared" si="1804"/>
        <v>0</v>
      </c>
      <c r="M2569" s="701">
        <f t="shared" ref="M2569:M2570" si="1816">(L2569-H2569)</f>
        <v>0</v>
      </c>
      <c r="N2569" s="692">
        <v>0.0</v>
      </c>
      <c r="O2569" s="701">
        <f t="shared" si="1815"/>
        <v>0</v>
      </c>
      <c r="P2569" s="701"/>
      <c r="Q2569" s="701"/>
      <c r="R2569" s="1595"/>
      <c r="S2569" s="1532"/>
      <c r="T2569" s="1532"/>
      <c r="U2569" s="1532"/>
      <c r="V2569" s="1532"/>
      <c r="W2569" s="1532"/>
      <c r="X2569" s="1532"/>
      <c r="Y2569" s="1532"/>
      <c r="Z2569" s="1532"/>
      <c r="AA2569" s="1532"/>
      <c r="AB2569" s="1532"/>
    </row>
    <row r="2570">
      <c r="A2570" s="1714" t="s">
        <v>80</v>
      </c>
      <c r="B2570" s="692">
        <v>0.0</v>
      </c>
      <c r="C2570" s="692">
        <v>0.0</v>
      </c>
      <c r="D2570" s="692">
        <v>0.0</v>
      </c>
      <c r="E2570" s="692">
        <v>0.0</v>
      </c>
      <c r="F2570" s="692">
        <v>0.0</v>
      </c>
      <c r="G2570" s="690">
        <v>0.0</v>
      </c>
      <c r="H2570" s="693">
        <f t="shared" si="1814"/>
        <v>0</v>
      </c>
      <c r="I2570" s="701"/>
      <c r="J2570" s="1812"/>
      <c r="K2570" s="701" t="s">
        <v>80</v>
      </c>
      <c r="L2570" s="701">
        <f t="shared" si="1804"/>
        <v>4</v>
      </c>
      <c r="M2570" s="701">
        <f t="shared" si="1816"/>
        <v>4</v>
      </c>
      <c r="N2570" s="692">
        <v>0.0</v>
      </c>
      <c r="O2570" s="701">
        <f>sum(M2570,N2570)</f>
        <v>4</v>
      </c>
      <c r="P2570" s="701"/>
      <c r="Q2570" s="701"/>
      <c r="R2570" s="1595"/>
      <c r="S2570" s="1532"/>
      <c r="T2570" s="1532"/>
      <c r="U2570" s="1532"/>
      <c r="V2570" s="1532"/>
      <c r="W2570" s="1532"/>
      <c r="X2570" s="1532"/>
      <c r="Y2570" s="1532"/>
      <c r="Z2570" s="1532"/>
      <c r="AA2570" s="1532"/>
      <c r="AB2570" s="1532"/>
    </row>
    <row r="2571">
      <c r="A2571" s="1715" t="s">
        <v>577</v>
      </c>
      <c r="B2571" s="1765">
        <v>1.0</v>
      </c>
      <c r="C2571" s="1765">
        <v>2.0</v>
      </c>
      <c r="D2571" s="1765">
        <v>0.0</v>
      </c>
      <c r="E2571" s="1765">
        <v>0.0</v>
      </c>
      <c r="F2571" s="1765">
        <v>0.0</v>
      </c>
      <c r="G2571" s="1760">
        <v>0.0</v>
      </c>
      <c r="H2571" s="1761">
        <f t="shared" ref="H2571:H2573" si="1817">SUM(B2571:G2571)</f>
        <v>3</v>
      </c>
      <c r="I2571" s="1762">
        <f>SUM(H2571:H2575)</f>
        <v>3</v>
      </c>
      <c r="J2571" s="1812"/>
      <c r="K2571" s="1762" t="s">
        <v>577</v>
      </c>
      <c r="L2571" s="1762">
        <f t="shared" si="1804"/>
        <v>24</v>
      </c>
      <c r="M2571" s="1762">
        <f>(L2571-H2571)-R2571</f>
        <v>21</v>
      </c>
      <c r="N2571" s="1765">
        <v>0.0</v>
      </c>
      <c r="O2571" s="1762">
        <f t="shared" ref="O2571:O2572" si="1818">SUM(M2571,N2571)</f>
        <v>21</v>
      </c>
      <c r="P2571" s="1764"/>
      <c r="Q2571" s="1762"/>
      <c r="R2571" s="1762"/>
      <c r="S2571" s="1532"/>
      <c r="T2571" s="1532"/>
      <c r="U2571" s="1532"/>
      <c r="V2571" s="1532"/>
      <c r="W2571" s="1532"/>
      <c r="X2571" s="1532"/>
      <c r="Y2571" s="1532"/>
      <c r="Z2571" s="1532"/>
      <c r="AA2571" s="1532"/>
      <c r="AB2571" s="1532"/>
    </row>
    <row r="2572">
      <c r="A2572" s="1714" t="s">
        <v>77</v>
      </c>
      <c r="B2572" s="692">
        <v>0.0</v>
      </c>
      <c r="C2572" s="692">
        <v>0.0</v>
      </c>
      <c r="D2572" s="692">
        <v>0.0</v>
      </c>
      <c r="E2572" s="692">
        <v>0.0</v>
      </c>
      <c r="F2572" s="692">
        <v>0.0</v>
      </c>
      <c r="G2572" s="692">
        <v>0.0</v>
      </c>
      <c r="H2572" s="693">
        <f t="shared" si="1817"/>
        <v>0</v>
      </c>
      <c r="I2572" s="596">
        <f>(I2571/60)</f>
        <v>0.05</v>
      </c>
      <c r="J2572" s="1812"/>
      <c r="K2572" s="701" t="s">
        <v>77</v>
      </c>
      <c r="L2572" s="701">
        <f t="shared" si="1804"/>
        <v>1</v>
      </c>
      <c r="M2572" s="701">
        <f>(L2572-H2572-H2573)-R2572</f>
        <v>1</v>
      </c>
      <c r="N2572" s="692">
        <v>0.0</v>
      </c>
      <c r="O2572" s="701">
        <f t="shared" si="1818"/>
        <v>1</v>
      </c>
      <c r="P2572" s="701"/>
      <c r="Q2572" s="701"/>
      <c r="R2572" s="1595"/>
      <c r="S2572" s="1532"/>
      <c r="T2572" s="1532"/>
      <c r="U2572" s="1532"/>
      <c r="V2572" s="1532"/>
      <c r="W2572" s="1532"/>
      <c r="X2572" s="1532"/>
      <c r="Y2572" s="1532"/>
      <c r="Z2572" s="1532"/>
      <c r="AA2572" s="1532"/>
      <c r="AB2572" s="1532"/>
    </row>
    <row r="2573">
      <c r="A2573" s="1714" t="s">
        <v>78</v>
      </c>
      <c r="B2573" s="692">
        <v>0.0</v>
      </c>
      <c r="C2573" s="692">
        <v>0.0</v>
      </c>
      <c r="D2573" s="692">
        <v>0.0</v>
      </c>
      <c r="E2573" s="692">
        <v>0.0</v>
      </c>
      <c r="F2573" s="692">
        <v>0.0</v>
      </c>
      <c r="G2573" s="692">
        <v>0.0</v>
      </c>
      <c r="H2573" s="693">
        <f t="shared" si="1817"/>
        <v>0</v>
      </c>
      <c r="I2573" s="701"/>
      <c r="J2573" s="1812"/>
      <c r="K2573" s="701" t="s">
        <v>78</v>
      </c>
      <c r="L2573" s="701" t="str">
        <f t="shared" si="1804"/>
        <v>-</v>
      </c>
      <c r="M2573" s="701" t="s">
        <v>79</v>
      </c>
      <c r="N2573" s="692" t="s">
        <v>79</v>
      </c>
      <c r="O2573" s="701" t="s">
        <v>79</v>
      </c>
      <c r="P2573" s="701"/>
      <c r="Q2573" s="701"/>
      <c r="R2573" s="1595"/>
      <c r="S2573" s="1532"/>
      <c r="T2573" s="1532"/>
      <c r="U2573" s="1532"/>
      <c r="V2573" s="1532"/>
      <c r="W2573" s="1532"/>
      <c r="X2573" s="1532"/>
      <c r="Y2573" s="1532"/>
      <c r="Z2573" s="1532"/>
      <c r="AA2573" s="1532"/>
      <c r="AB2573" s="1532"/>
    </row>
    <row r="2574">
      <c r="A2574" s="1714" t="s">
        <v>446</v>
      </c>
      <c r="B2574" s="692">
        <v>0.0</v>
      </c>
      <c r="C2574" s="692">
        <v>0.0</v>
      </c>
      <c r="D2574" s="692">
        <v>0.0</v>
      </c>
      <c r="E2574" s="692">
        <v>0.0</v>
      </c>
      <c r="F2574" s="692">
        <v>0.0</v>
      </c>
      <c r="G2574" s="692">
        <v>0.0</v>
      </c>
      <c r="H2574" s="693">
        <f t="shared" ref="H2574:H2576" si="1819">sum(B2574:G2574)</f>
        <v>0</v>
      </c>
      <c r="I2574" s="701"/>
      <c r="J2574" s="1812"/>
      <c r="K2574" s="701" t="s">
        <v>446</v>
      </c>
      <c r="L2574" s="701">
        <f t="shared" si="1804"/>
        <v>5</v>
      </c>
      <c r="M2574" s="701">
        <f>(L2574-H2574)-R2574</f>
        <v>5</v>
      </c>
      <c r="N2574" s="692">
        <v>0.0</v>
      </c>
      <c r="O2574" s="701">
        <f t="shared" ref="O2574:O2575" si="1820">SUM(M2574,N2574)</f>
        <v>5</v>
      </c>
      <c r="P2574" s="701"/>
      <c r="Q2574" s="1686"/>
      <c r="R2574" s="1595"/>
      <c r="S2574" s="1532"/>
      <c r="T2574" s="1532"/>
      <c r="U2574" s="1532"/>
      <c r="V2574" s="1532"/>
      <c r="W2574" s="1532"/>
      <c r="X2574" s="1532"/>
      <c r="Y2574" s="1532"/>
      <c r="Z2574" s="1532"/>
      <c r="AA2574" s="1532"/>
      <c r="AB2574" s="1532"/>
    </row>
    <row r="2575">
      <c r="A2575" s="1714" t="s">
        <v>751</v>
      </c>
      <c r="B2575" s="692">
        <v>0.0</v>
      </c>
      <c r="C2575" s="692">
        <v>0.0</v>
      </c>
      <c r="D2575" s="692">
        <v>0.0</v>
      </c>
      <c r="E2575" s="692">
        <v>0.0</v>
      </c>
      <c r="F2575" s="692">
        <v>0.0</v>
      </c>
      <c r="G2575" s="692">
        <v>0.0</v>
      </c>
      <c r="H2575" s="693">
        <f t="shared" si="1819"/>
        <v>0</v>
      </c>
      <c r="I2575" s="701"/>
      <c r="J2575" s="1812"/>
      <c r="K2575" s="701" t="s">
        <v>751</v>
      </c>
      <c r="L2575" s="701">
        <f t="shared" si="1804"/>
        <v>8</v>
      </c>
      <c r="M2575" s="701">
        <f t="shared" ref="M2575:M2576" si="1821">(L2575-H2575)</f>
        <v>8</v>
      </c>
      <c r="N2575" s="692">
        <v>0.0</v>
      </c>
      <c r="O2575" s="701">
        <f t="shared" si="1820"/>
        <v>8</v>
      </c>
      <c r="P2575" s="701"/>
      <c r="Q2575" s="1686"/>
      <c r="R2575" s="1595"/>
      <c r="S2575" s="1532"/>
      <c r="T2575" s="1532"/>
      <c r="U2575" s="1532"/>
      <c r="V2575" s="1532"/>
      <c r="W2575" s="1532"/>
      <c r="X2575" s="1532"/>
      <c r="Y2575" s="1532"/>
      <c r="Z2575" s="1532"/>
      <c r="AA2575" s="1532"/>
      <c r="AB2575" s="1532"/>
    </row>
    <row r="2576">
      <c r="A2576" s="1714" t="s">
        <v>80</v>
      </c>
      <c r="B2576" s="692">
        <v>0.0</v>
      </c>
      <c r="C2576" s="692">
        <v>0.0</v>
      </c>
      <c r="D2576" s="692">
        <v>0.0</v>
      </c>
      <c r="E2576" s="692">
        <v>0.0</v>
      </c>
      <c r="F2576" s="692">
        <v>0.0</v>
      </c>
      <c r="G2576" s="692">
        <v>0.0</v>
      </c>
      <c r="H2576" s="693">
        <f t="shared" si="1819"/>
        <v>0</v>
      </c>
      <c r="I2576" s="701"/>
      <c r="J2576" s="1812"/>
      <c r="K2576" s="701" t="s">
        <v>80</v>
      </c>
      <c r="L2576" s="701">
        <f t="shared" si="1804"/>
        <v>12</v>
      </c>
      <c r="M2576" s="701">
        <f t="shared" si="1821"/>
        <v>12</v>
      </c>
      <c r="N2576" s="692">
        <v>0.0</v>
      </c>
      <c r="O2576" s="701">
        <f>sum(M2576,N2576)</f>
        <v>12</v>
      </c>
      <c r="P2576" s="701"/>
      <c r="Q2576" s="1686"/>
      <c r="R2576" s="1595"/>
      <c r="S2576" s="1532"/>
      <c r="T2576" s="1532"/>
      <c r="U2576" s="1532"/>
      <c r="V2576" s="1532"/>
      <c r="W2576" s="1532"/>
      <c r="X2576" s="1532"/>
      <c r="Y2576" s="1532"/>
      <c r="Z2576" s="1532"/>
      <c r="AA2576" s="1532"/>
      <c r="AB2576" s="1532"/>
    </row>
    <row r="2577">
      <c r="A2577" s="1921" t="s">
        <v>810</v>
      </c>
      <c r="B2577" s="1760">
        <v>7.0</v>
      </c>
      <c r="C2577" s="1760">
        <v>3.0</v>
      </c>
      <c r="D2577" s="1760">
        <v>2.0</v>
      </c>
      <c r="E2577" s="1760">
        <v>6.0</v>
      </c>
      <c r="F2577" s="1760">
        <v>1.0</v>
      </c>
      <c r="G2577" s="1760">
        <v>0.0</v>
      </c>
      <c r="H2577" s="1761">
        <f t="shared" ref="H2577:H2579" si="1822">SUM(B2577:G2577)</f>
        <v>19</v>
      </c>
      <c r="I2577" s="1762">
        <f>SUM(H2577:H2581)</f>
        <v>33</v>
      </c>
      <c r="J2577" s="1812"/>
      <c r="K2577" s="537" t="s">
        <v>810</v>
      </c>
      <c r="L2577" s="1762">
        <f t="shared" si="1804"/>
        <v>39</v>
      </c>
      <c r="M2577" s="1762">
        <f>(L2577-H2577)-R2577</f>
        <v>20</v>
      </c>
      <c r="N2577" s="1765">
        <v>60.0</v>
      </c>
      <c r="O2577" s="1762">
        <f t="shared" ref="O2577:O2578" si="1823">SUM(M2577,N2577)</f>
        <v>80</v>
      </c>
      <c r="P2577" s="1764"/>
      <c r="Q2577" s="1762"/>
      <c r="R2577" s="1762"/>
      <c r="S2577" s="1532"/>
      <c r="T2577" s="1532"/>
      <c r="U2577" s="1532"/>
      <c r="V2577" s="1532"/>
      <c r="W2577" s="1532"/>
      <c r="X2577" s="1532"/>
      <c r="Y2577" s="1532"/>
      <c r="Z2577" s="1532"/>
      <c r="AA2577" s="1532"/>
      <c r="AB2577" s="1532"/>
    </row>
    <row r="2578">
      <c r="A2578" s="1714" t="s">
        <v>77</v>
      </c>
      <c r="B2578" s="692">
        <v>0.0</v>
      </c>
      <c r="C2578" s="692">
        <v>0.0</v>
      </c>
      <c r="D2578" s="692">
        <v>0.0</v>
      </c>
      <c r="E2578" s="692">
        <v>0.0</v>
      </c>
      <c r="F2578" s="692">
        <v>0.0</v>
      </c>
      <c r="G2578" s="690">
        <v>0.0</v>
      </c>
      <c r="H2578" s="693">
        <f t="shared" si="1822"/>
        <v>0</v>
      </c>
      <c r="I2578" s="596">
        <f>(I2577/60)</f>
        <v>0.55</v>
      </c>
      <c r="J2578" s="1812"/>
      <c r="K2578" s="701" t="s">
        <v>77</v>
      </c>
      <c r="L2578" s="701">
        <f t="shared" si="1804"/>
        <v>15</v>
      </c>
      <c r="M2578" s="701">
        <f>(L2578-H2578-H2579)-R2578</f>
        <v>3</v>
      </c>
      <c r="N2578" s="692">
        <v>0.0</v>
      </c>
      <c r="O2578" s="701">
        <f t="shared" si="1823"/>
        <v>3</v>
      </c>
      <c r="P2578" s="701"/>
      <c r="Q2578" s="701"/>
      <c r="R2578" s="1595"/>
      <c r="S2578" s="1532"/>
      <c r="T2578" s="1532"/>
      <c r="U2578" s="1532"/>
      <c r="V2578" s="1532"/>
      <c r="W2578" s="1532"/>
      <c r="X2578" s="1532"/>
      <c r="Y2578" s="1532"/>
      <c r="Z2578" s="1532"/>
      <c r="AA2578" s="1532"/>
      <c r="AB2578" s="1532"/>
    </row>
    <row r="2579">
      <c r="A2579" s="1714" t="s">
        <v>78</v>
      </c>
      <c r="B2579" s="692">
        <v>3.0</v>
      </c>
      <c r="C2579" s="692">
        <v>4.0</v>
      </c>
      <c r="D2579" s="692">
        <v>3.0</v>
      </c>
      <c r="E2579" s="692">
        <v>2.0</v>
      </c>
      <c r="F2579" s="692">
        <v>0.0</v>
      </c>
      <c r="G2579" s="690">
        <v>0.0</v>
      </c>
      <c r="H2579" s="693">
        <f t="shared" si="1822"/>
        <v>12</v>
      </c>
      <c r="I2579" s="701"/>
      <c r="J2579" s="1812"/>
      <c r="K2579" s="701" t="s">
        <v>78</v>
      </c>
      <c r="L2579" s="701" t="str">
        <f t="shared" si="1804"/>
        <v>-</v>
      </c>
      <c r="M2579" s="701" t="s">
        <v>79</v>
      </c>
      <c r="N2579" s="692" t="s">
        <v>79</v>
      </c>
      <c r="O2579" s="701" t="s">
        <v>79</v>
      </c>
      <c r="P2579" s="701"/>
      <c r="Q2579" s="701"/>
      <c r="R2579" s="1595"/>
      <c r="S2579" s="1532"/>
      <c r="T2579" s="1532"/>
      <c r="U2579" s="1532"/>
      <c r="V2579" s="1532"/>
      <c r="W2579" s="1532"/>
      <c r="X2579" s="1532"/>
      <c r="Y2579" s="1532"/>
      <c r="Z2579" s="1532"/>
      <c r="AA2579" s="1532"/>
      <c r="AB2579" s="1532"/>
    </row>
    <row r="2580">
      <c r="A2580" s="1714" t="s">
        <v>446</v>
      </c>
      <c r="B2580" s="692">
        <v>0.0</v>
      </c>
      <c r="C2580" s="692">
        <v>0.0</v>
      </c>
      <c r="D2580" s="692">
        <v>0.0</v>
      </c>
      <c r="E2580" s="692">
        <v>0.0</v>
      </c>
      <c r="F2580" s="692">
        <v>0.0</v>
      </c>
      <c r="G2580" s="690">
        <v>0.0</v>
      </c>
      <c r="H2580" s="693">
        <f t="shared" ref="H2580:H2582" si="1824">sum(B2580:G2580)</f>
        <v>0</v>
      </c>
      <c r="I2580" s="701"/>
      <c r="J2580" s="1812"/>
      <c r="K2580" s="701" t="s">
        <v>446</v>
      </c>
      <c r="L2580" s="701">
        <f t="shared" si="1804"/>
        <v>7</v>
      </c>
      <c r="M2580" s="701">
        <f>(L2580-H2580)-R2580</f>
        <v>7</v>
      </c>
      <c r="N2580" s="692">
        <v>0.0</v>
      </c>
      <c r="O2580" s="701">
        <f t="shared" ref="O2580:O2581" si="1825">SUM(M2580,N2580)</f>
        <v>7</v>
      </c>
      <c r="P2580" s="701"/>
      <c r="Q2580" s="701"/>
      <c r="R2580" s="1595"/>
      <c r="S2580" s="1532"/>
      <c r="T2580" s="1532"/>
      <c r="U2580" s="1532"/>
      <c r="V2580" s="1532"/>
      <c r="W2580" s="1532"/>
      <c r="X2580" s="1532"/>
      <c r="Y2580" s="1532"/>
      <c r="Z2580" s="1532"/>
      <c r="AA2580" s="1532"/>
      <c r="AB2580" s="1532"/>
    </row>
    <row r="2581">
      <c r="A2581" s="1714" t="s">
        <v>751</v>
      </c>
      <c r="B2581" s="692">
        <v>2.0</v>
      </c>
      <c r="C2581" s="692">
        <v>0.0</v>
      </c>
      <c r="D2581" s="692">
        <v>0.0</v>
      </c>
      <c r="E2581" s="692">
        <v>0.0</v>
      </c>
      <c r="F2581" s="692">
        <v>0.0</v>
      </c>
      <c r="G2581" s="690">
        <v>0.0</v>
      </c>
      <c r="H2581" s="693">
        <f t="shared" si="1824"/>
        <v>2</v>
      </c>
      <c r="I2581" s="701"/>
      <c r="J2581" s="1812"/>
      <c r="K2581" s="701" t="s">
        <v>751</v>
      </c>
      <c r="L2581" s="701">
        <f t="shared" si="1804"/>
        <v>2</v>
      </c>
      <c r="M2581" s="701">
        <f t="shared" ref="M2581:M2582" si="1826">(L2581-H2581)</f>
        <v>0</v>
      </c>
      <c r="N2581" s="692">
        <v>0.0</v>
      </c>
      <c r="O2581" s="701">
        <f t="shared" si="1825"/>
        <v>0</v>
      </c>
      <c r="P2581" s="701"/>
      <c r="Q2581" s="701"/>
      <c r="R2581" s="1595"/>
      <c r="S2581" s="1532"/>
      <c r="T2581" s="1532"/>
      <c r="U2581" s="1532"/>
      <c r="V2581" s="1532"/>
      <c r="W2581" s="1532"/>
      <c r="X2581" s="1532"/>
      <c r="Y2581" s="1532"/>
      <c r="Z2581" s="1532"/>
      <c r="AA2581" s="1532"/>
      <c r="AB2581" s="1532"/>
    </row>
    <row r="2582">
      <c r="A2582" s="1714" t="s">
        <v>80</v>
      </c>
      <c r="B2582" s="692">
        <v>0.0</v>
      </c>
      <c r="C2582" s="692">
        <v>0.0</v>
      </c>
      <c r="D2582" s="692">
        <v>0.0</v>
      </c>
      <c r="E2582" s="692">
        <v>0.0</v>
      </c>
      <c r="F2582" s="692">
        <v>0.0</v>
      </c>
      <c r="G2582" s="690">
        <v>0.0</v>
      </c>
      <c r="H2582" s="693">
        <f t="shared" si="1824"/>
        <v>0</v>
      </c>
      <c r="I2582" s="701"/>
      <c r="J2582" s="1812"/>
      <c r="K2582" s="701" t="s">
        <v>80</v>
      </c>
      <c r="L2582" s="692">
        <v>24.0</v>
      </c>
      <c r="M2582" s="701">
        <f t="shared" si="1826"/>
        <v>24</v>
      </c>
      <c r="N2582" s="692">
        <v>0.0</v>
      </c>
      <c r="O2582" s="701">
        <f>sum(M2582,N2582)</f>
        <v>24</v>
      </c>
      <c r="P2582" s="701"/>
      <c r="Q2582" s="701"/>
      <c r="R2582" s="1595"/>
      <c r="S2582" s="1532"/>
      <c r="T2582" s="1532"/>
      <c r="U2582" s="1532"/>
      <c r="V2582" s="1532"/>
      <c r="W2582" s="1532"/>
      <c r="X2582" s="1532"/>
      <c r="Y2582" s="1532"/>
      <c r="Z2582" s="1532"/>
      <c r="AA2582" s="1532"/>
      <c r="AB2582" s="1532"/>
    </row>
    <row r="2583">
      <c r="A2583" s="1924" t="s">
        <v>809</v>
      </c>
      <c r="B2583" s="1760">
        <v>0.0</v>
      </c>
      <c r="C2583" s="1760">
        <v>0.0</v>
      </c>
      <c r="D2583" s="1760">
        <v>0.0</v>
      </c>
      <c r="E2583" s="1760">
        <v>0.0</v>
      </c>
      <c r="F2583" s="1760">
        <v>0.0</v>
      </c>
      <c r="G2583" s="1760">
        <v>0.0</v>
      </c>
      <c r="H2583" s="1761">
        <f t="shared" ref="H2583:H2585" si="1827">SUM(B2583:G2583)</f>
        <v>0</v>
      </c>
      <c r="I2583" s="1762">
        <f>SUM(H2583:H2587)</f>
        <v>0</v>
      </c>
      <c r="J2583" s="1812"/>
      <c r="K2583" s="1925" t="s">
        <v>809</v>
      </c>
      <c r="L2583" s="1762">
        <v>0.0</v>
      </c>
      <c r="M2583" s="1762">
        <f>(L2583-H2583)-R2583</f>
        <v>0</v>
      </c>
      <c r="N2583" s="1762"/>
      <c r="O2583" s="1762">
        <f t="shared" ref="O2583:O2584" si="1828">SUM(M2583,N2583)</f>
        <v>0</v>
      </c>
      <c r="P2583" s="1762"/>
      <c r="Q2583" s="1762"/>
      <c r="R2583" s="1762"/>
      <c r="S2583" s="1532"/>
      <c r="T2583" s="1532"/>
      <c r="U2583" s="1532"/>
      <c r="V2583" s="1532"/>
      <c r="W2583" s="1532"/>
      <c r="X2583" s="1532"/>
      <c r="Y2583" s="1532"/>
      <c r="Z2583" s="1532"/>
      <c r="AA2583" s="1532"/>
      <c r="AB2583" s="1532"/>
    </row>
    <row r="2584">
      <c r="A2584" s="1714" t="s">
        <v>77</v>
      </c>
      <c r="B2584" s="692">
        <v>0.0</v>
      </c>
      <c r="C2584" s="692">
        <v>0.0</v>
      </c>
      <c r="D2584" s="692">
        <v>0.0</v>
      </c>
      <c r="E2584" s="692">
        <v>0.0</v>
      </c>
      <c r="F2584" s="692">
        <v>0.0</v>
      </c>
      <c r="G2584" s="690">
        <v>0.0</v>
      </c>
      <c r="H2584" s="693">
        <f t="shared" si="1827"/>
        <v>0</v>
      </c>
      <c r="I2584" s="596">
        <f>(I2583/60)</f>
        <v>0</v>
      </c>
      <c r="J2584" s="1812"/>
      <c r="K2584" s="701" t="s">
        <v>77</v>
      </c>
      <c r="L2584" s="701">
        <v>0.0</v>
      </c>
      <c r="M2584" s="701">
        <f>(L2584-H2584-H2585)-R2584</f>
        <v>0</v>
      </c>
      <c r="N2584" s="701"/>
      <c r="O2584" s="701">
        <f t="shared" si="1828"/>
        <v>0</v>
      </c>
      <c r="P2584" s="701"/>
      <c r="Q2584" s="701"/>
      <c r="R2584" s="1595"/>
      <c r="S2584" s="1532"/>
      <c r="T2584" s="1532"/>
      <c r="U2584" s="1532"/>
      <c r="V2584" s="1532"/>
      <c r="W2584" s="1532"/>
      <c r="X2584" s="1532"/>
      <c r="Y2584" s="1532"/>
      <c r="Z2584" s="1532"/>
      <c r="AA2584" s="1532"/>
      <c r="AB2584" s="1532"/>
    </row>
    <row r="2585">
      <c r="A2585" s="1714" t="s">
        <v>78</v>
      </c>
      <c r="B2585" s="692">
        <v>0.0</v>
      </c>
      <c r="C2585" s="692">
        <v>0.0</v>
      </c>
      <c r="D2585" s="692">
        <v>0.0</v>
      </c>
      <c r="E2585" s="692">
        <v>0.0</v>
      </c>
      <c r="F2585" s="692">
        <v>0.0</v>
      </c>
      <c r="G2585" s="690">
        <v>0.0</v>
      </c>
      <c r="H2585" s="693">
        <f t="shared" si="1827"/>
        <v>0</v>
      </c>
      <c r="I2585" s="701"/>
      <c r="J2585" s="1812"/>
      <c r="K2585" s="701" t="s">
        <v>78</v>
      </c>
      <c r="L2585" s="701" t="s">
        <v>79</v>
      </c>
      <c r="M2585" s="701" t="s">
        <v>79</v>
      </c>
      <c r="N2585" s="701"/>
      <c r="O2585" s="701" t="s">
        <v>79</v>
      </c>
      <c r="P2585" s="701"/>
      <c r="Q2585" s="701"/>
      <c r="R2585" s="1595"/>
      <c r="S2585" s="1532"/>
      <c r="T2585" s="1532"/>
      <c r="U2585" s="1532"/>
      <c r="V2585" s="1532"/>
      <c r="W2585" s="1532"/>
      <c r="X2585" s="1532"/>
      <c r="Y2585" s="1532"/>
      <c r="Z2585" s="1532"/>
      <c r="AA2585" s="1532"/>
      <c r="AB2585" s="1532"/>
    </row>
    <row r="2586">
      <c r="A2586" s="1714" t="s">
        <v>446</v>
      </c>
      <c r="B2586" s="692">
        <v>0.0</v>
      </c>
      <c r="C2586" s="692">
        <v>0.0</v>
      </c>
      <c r="D2586" s="692">
        <v>0.0</v>
      </c>
      <c r="E2586" s="692">
        <v>0.0</v>
      </c>
      <c r="F2586" s="692">
        <v>0.0</v>
      </c>
      <c r="G2586" s="690">
        <v>0.0</v>
      </c>
      <c r="H2586" s="693">
        <f t="shared" ref="H2586:H2587" si="1829">sum(B2586:G2586)</f>
        <v>0</v>
      </c>
      <c r="I2586" s="701"/>
      <c r="J2586" s="1812"/>
      <c r="K2586" s="701" t="s">
        <v>446</v>
      </c>
      <c r="L2586" s="701">
        <v>0.0</v>
      </c>
      <c r="M2586" s="701">
        <f>(L2586-H2586)-R2586</f>
        <v>0</v>
      </c>
      <c r="N2586" s="701"/>
      <c r="O2586" s="701">
        <f t="shared" ref="O2586:O2587" si="1830">SUM(M2586,N2586)</f>
        <v>0</v>
      </c>
      <c r="P2586" s="701"/>
      <c r="Q2586" s="701"/>
      <c r="R2586" s="1595"/>
      <c r="S2586" s="1532"/>
      <c r="T2586" s="1532"/>
      <c r="U2586" s="1532"/>
      <c r="V2586" s="1532"/>
      <c r="W2586" s="1532"/>
      <c r="X2586" s="1532"/>
      <c r="Y2586" s="1532"/>
      <c r="Z2586" s="1532"/>
      <c r="AA2586" s="1532"/>
      <c r="AB2586" s="1532"/>
    </row>
    <row r="2587">
      <c r="A2587" s="1714" t="s">
        <v>751</v>
      </c>
      <c r="B2587" s="692">
        <v>0.0</v>
      </c>
      <c r="C2587" s="692">
        <v>0.0</v>
      </c>
      <c r="D2587" s="692">
        <v>0.0</v>
      </c>
      <c r="E2587" s="692">
        <v>0.0</v>
      </c>
      <c r="F2587" s="692">
        <v>0.0</v>
      </c>
      <c r="G2587" s="690">
        <v>0.0</v>
      </c>
      <c r="H2587" s="693">
        <f t="shared" si="1829"/>
        <v>0</v>
      </c>
      <c r="I2587" s="701"/>
      <c r="J2587" s="1812"/>
      <c r="K2587" s="701" t="s">
        <v>751</v>
      </c>
      <c r="L2587" s="701">
        <v>0.0</v>
      </c>
      <c r="M2587" s="701">
        <f t="shared" ref="M2587:M2588" si="1831">(L2587-H2587)</f>
        <v>0</v>
      </c>
      <c r="N2587" s="701"/>
      <c r="O2587" s="701">
        <f t="shared" si="1830"/>
        <v>0</v>
      </c>
      <c r="P2587" s="701"/>
      <c r="Q2587" s="701"/>
      <c r="R2587" s="1595"/>
      <c r="S2587" s="1532"/>
      <c r="T2587" s="1532"/>
      <c r="U2587" s="1532"/>
      <c r="V2587" s="1532"/>
      <c r="W2587" s="1532"/>
      <c r="X2587" s="1532"/>
      <c r="Y2587" s="1532"/>
      <c r="Z2587" s="1532"/>
      <c r="AA2587" s="1532"/>
      <c r="AB2587" s="1532"/>
    </row>
    <row r="2588">
      <c r="A2588" s="1714" t="s">
        <v>80</v>
      </c>
      <c r="B2588" s="692">
        <v>0.0</v>
      </c>
      <c r="C2588" s="692">
        <v>0.0</v>
      </c>
      <c r="D2588" s="692">
        <v>0.0</v>
      </c>
      <c r="E2588" s="692">
        <v>0.0</v>
      </c>
      <c r="F2588" s="692">
        <v>0.0</v>
      </c>
      <c r="G2588" s="690">
        <v>0.0</v>
      </c>
      <c r="H2588" s="693">
        <f>SUM(B2588:G2588)</f>
        <v>0</v>
      </c>
      <c r="I2588" s="701"/>
      <c r="J2588" s="1812"/>
      <c r="K2588" s="701" t="s">
        <v>80</v>
      </c>
      <c r="L2588" s="701">
        <v>0.0</v>
      </c>
      <c r="M2588" s="701">
        <f t="shared" si="1831"/>
        <v>0</v>
      </c>
      <c r="N2588" s="701"/>
      <c r="O2588" s="701">
        <f>sum(M2588,N2588)</f>
        <v>0</v>
      </c>
      <c r="P2588" s="701"/>
      <c r="Q2588" s="701"/>
      <c r="R2588" s="1595"/>
      <c r="S2588" s="1532"/>
      <c r="T2588" s="1532"/>
      <c r="U2588" s="1532"/>
      <c r="V2588" s="1532"/>
      <c r="W2588" s="1532"/>
      <c r="X2588" s="1532"/>
      <c r="Y2588" s="1532"/>
      <c r="Z2588" s="1532"/>
      <c r="AA2588" s="1532"/>
      <c r="AB2588" s="1532"/>
    </row>
    <row r="2589">
      <c r="A2589" s="1757"/>
      <c r="B2589" s="1561"/>
      <c r="C2589" s="1561"/>
      <c r="D2589" s="1561"/>
      <c r="E2589" s="1561"/>
      <c r="F2589" s="1561"/>
      <c r="G2589" s="1561"/>
      <c r="H2589" s="1561"/>
      <c r="I2589" s="1561"/>
      <c r="J2589" s="1812"/>
      <c r="K2589" s="1758"/>
      <c r="L2589" s="1561"/>
      <c r="M2589" s="1561"/>
      <c r="N2589" s="1561"/>
      <c r="O2589" s="1561"/>
      <c r="P2589" s="1758"/>
      <c r="Q2589" s="1758"/>
      <c r="R2589" s="1758"/>
      <c r="S2589" s="1532"/>
      <c r="T2589" s="1532"/>
      <c r="U2589" s="1532"/>
      <c r="V2589" s="1532"/>
      <c r="W2589" s="1532"/>
      <c r="X2589" s="1532"/>
      <c r="Y2589" s="1532"/>
      <c r="Z2589" s="1532"/>
      <c r="AA2589" s="1532"/>
      <c r="AB2589" s="1532"/>
    </row>
    <row r="2590">
      <c r="A2590" s="1774" t="s">
        <v>121</v>
      </c>
      <c r="B2590" s="1775">
        <f t="shared" ref="B2590:H2590" si="1832">SUM(B2442,B2448,B2454,B2460,B2466,B2472,B2479,B2485,B2491,B2497,B2503,B2509,B2516,B2522,B2528,B2534,B2540,B2546,B2553,B2559,B2565,B2571,B2577,B2583)</f>
        <v>83</v>
      </c>
      <c r="C2590" s="1775">
        <f t="shared" si="1832"/>
        <v>85</v>
      </c>
      <c r="D2590" s="1775">
        <f t="shared" si="1832"/>
        <v>61</v>
      </c>
      <c r="E2590" s="1775">
        <f t="shared" si="1832"/>
        <v>72</v>
      </c>
      <c r="F2590" s="1775">
        <f t="shared" si="1832"/>
        <v>72</v>
      </c>
      <c r="G2590" s="1775">
        <f t="shared" si="1832"/>
        <v>24</v>
      </c>
      <c r="H2590" s="1775">
        <f t="shared" si="1832"/>
        <v>397</v>
      </c>
      <c r="I2590" s="1574"/>
      <c r="J2590" s="1812"/>
      <c r="K2590" s="1775" t="s">
        <v>121</v>
      </c>
      <c r="L2590" s="1775">
        <f t="shared" ref="L2590:R2590" si="1833">SUM(L2442,L2448,L2454,L2460,L2466,L2472,L2479,L2485,L2491,L2497,L2503,L2509,L2516,L2522,L2528,L2534,L2540,L2546,L2553,L2559,L2565,L2571,L2577,L2583)</f>
        <v>829</v>
      </c>
      <c r="M2590" s="1775">
        <f t="shared" si="1833"/>
        <v>424</v>
      </c>
      <c r="N2590" s="1775">
        <f t="shared" si="1833"/>
        <v>405</v>
      </c>
      <c r="O2590" s="1775">
        <f t="shared" si="1833"/>
        <v>829</v>
      </c>
      <c r="P2590" s="1775">
        <f t="shared" si="1833"/>
        <v>0</v>
      </c>
      <c r="Q2590" s="1775">
        <f t="shared" si="1833"/>
        <v>28</v>
      </c>
      <c r="R2590" s="1775">
        <f t="shared" si="1833"/>
        <v>8</v>
      </c>
      <c r="S2590" s="1532"/>
      <c r="T2590" s="1532"/>
      <c r="U2590" s="1532"/>
      <c r="V2590" s="1532"/>
      <c r="W2590" s="1532"/>
      <c r="X2590" s="1532"/>
      <c r="Y2590" s="1532"/>
      <c r="Z2590" s="1532"/>
      <c r="AA2590" s="1532"/>
      <c r="AB2590" s="1532"/>
    </row>
    <row r="2591">
      <c r="A2591" s="1774" t="s">
        <v>77</v>
      </c>
      <c r="B2591" s="1775">
        <f t="shared" ref="B2591:H2591" si="1834">SUM(B2443,B2449,B2455,B2461,B2467,B2473,B2480,B2486,B2492,B2498,B2504,B2510,B2517,B2523,B2529,B2535,B2541,B2547,B2554,B2560,B2566,B2572,B2578,B2584)</f>
        <v>0</v>
      </c>
      <c r="C2591" s="1775">
        <f t="shared" si="1834"/>
        <v>4</v>
      </c>
      <c r="D2591" s="1775">
        <f t="shared" si="1834"/>
        <v>0</v>
      </c>
      <c r="E2591" s="1775">
        <f t="shared" si="1834"/>
        <v>0</v>
      </c>
      <c r="F2591" s="1775">
        <f t="shared" si="1834"/>
        <v>0</v>
      </c>
      <c r="G2591" s="1775">
        <f t="shared" si="1834"/>
        <v>0</v>
      </c>
      <c r="H2591" s="1775">
        <f t="shared" si="1834"/>
        <v>4</v>
      </c>
      <c r="I2591" s="1574"/>
      <c r="J2591" s="1812"/>
      <c r="K2591" s="1775" t="s">
        <v>77</v>
      </c>
      <c r="L2591" s="1775">
        <f t="shared" ref="L2591:R2591" si="1835">SUM(L2443,L2449,L2455,L2461,L2467,L2473,L2480,L2486,L2492,L2498,L2504,L2510,L2517,L2523,L2529,L2535,L2541,L2547,L2554,L2560,L2566,L2572,L2578,L2584)</f>
        <v>173</v>
      </c>
      <c r="M2591" s="1775">
        <f t="shared" si="1835"/>
        <v>38</v>
      </c>
      <c r="N2591" s="1775">
        <f t="shared" si="1835"/>
        <v>0</v>
      </c>
      <c r="O2591" s="1775">
        <f t="shared" si="1835"/>
        <v>38</v>
      </c>
      <c r="P2591" s="1775">
        <f t="shared" si="1835"/>
        <v>0</v>
      </c>
      <c r="Q2591" s="1775">
        <f t="shared" si="1835"/>
        <v>2</v>
      </c>
      <c r="R2591" s="1775">
        <f t="shared" si="1835"/>
        <v>0</v>
      </c>
      <c r="S2591" s="1532"/>
      <c r="T2591" s="1532"/>
      <c r="U2591" s="1532"/>
      <c r="V2591" s="1532"/>
      <c r="W2591" s="1532"/>
      <c r="X2591" s="1532"/>
      <c r="Y2591" s="1532"/>
      <c r="Z2591" s="1532"/>
      <c r="AA2591" s="1532"/>
      <c r="AB2591" s="1532"/>
    </row>
    <row r="2592">
      <c r="A2592" s="1774" t="s">
        <v>78</v>
      </c>
      <c r="B2592" s="1775">
        <f t="shared" ref="B2592:H2592" si="1836">SUM(B2444,B2450,B2456,B2462,B2468,B2474,B2481,B2487,B2493,B2499,B2505,B2511,B2518,B2524,B2530,B2536,B2542,B2548,B2555,B2561,B2567,B2573,B2579,B2585)</f>
        <v>22</v>
      </c>
      <c r="C2592" s="1775">
        <f t="shared" si="1836"/>
        <v>39</v>
      </c>
      <c r="D2592" s="1775">
        <f t="shared" si="1836"/>
        <v>39</v>
      </c>
      <c r="E2592" s="1775">
        <f t="shared" si="1836"/>
        <v>19</v>
      </c>
      <c r="F2592" s="1775">
        <f t="shared" si="1836"/>
        <v>12</v>
      </c>
      <c r="G2592" s="1775">
        <f t="shared" si="1836"/>
        <v>0</v>
      </c>
      <c r="H2592" s="1775">
        <f t="shared" si="1836"/>
        <v>131</v>
      </c>
      <c r="I2592" s="1574"/>
      <c r="J2592" s="1812"/>
      <c r="K2592" s="1775" t="s">
        <v>78</v>
      </c>
      <c r="L2592" s="1775">
        <f t="shared" ref="L2592:R2592" si="1837">SUM(L2444,L2450,L2456,L2462,L2468,L2474,L2481,L2487,L2493,L2499,L2505,L2511,L2518,L2524,L2530,L2536,L2542,L2548,L2555,L2561,L2567,L2573,L2579,L2585)</f>
        <v>0</v>
      </c>
      <c r="M2592" s="1775">
        <f t="shared" si="1837"/>
        <v>0</v>
      </c>
      <c r="N2592" s="1775">
        <f t="shared" si="1837"/>
        <v>0</v>
      </c>
      <c r="O2592" s="1775">
        <f t="shared" si="1837"/>
        <v>0</v>
      </c>
      <c r="P2592" s="1775">
        <f t="shared" si="1837"/>
        <v>0</v>
      </c>
      <c r="Q2592" s="1775">
        <f t="shared" si="1837"/>
        <v>0</v>
      </c>
      <c r="R2592" s="1775">
        <f t="shared" si="1837"/>
        <v>0</v>
      </c>
      <c r="S2592" s="1532"/>
      <c r="T2592" s="1532"/>
      <c r="U2592" s="1532"/>
      <c r="V2592" s="1532"/>
      <c r="W2592" s="1532"/>
      <c r="X2592" s="1532"/>
      <c r="Y2592" s="1532"/>
      <c r="Z2592" s="1532"/>
      <c r="AA2592" s="1532"/>
      <c r="AB2592" s="1532"/>
    </row>
    <row r="2593">
      <c r="A2593" s="1774" t="s">
        <v>446</v>
      </c>
      <c r="B2593" s="1775">
        <f t="shared" ref="B2593:H2593" si="1838">SUM(B2445,B2451,B2457,B2463,B2469,B2475,B2482,B2488,B2494,B2500,B2506,B2512,B2519,B2525,B2531,B2537,B2543,B2549,B2556,B2562,B2568,B2574,B2580,B2586)</f>
        <v>5</v>
      </c>
      <c r="C2593" s="1775">
        <f t="shared" si="1838"/>
        <v>15</v>
      </c>
      <c r="D2593" s="1775">
        <f t="shared" si="1838"/>
        <v>15</v>
      </c>
      <c r="E2593" s="1775">
        <f t="shared" si="1838"/>
        <v>11</v>
      </c>
      <c r="F2593" s="1775">
        <f t="shared" si="1838"/>
        <v>12</v>
      </c>
      <c r="G2593" s="1775">
        <f t="shared" si="1838"/>
        <v>3</v>
      </c>
      <c r="H2593" s="1775">
        <f t="shared" si="1838"/>
        <v>55</v>
      </c>
      <c r="I2593" s="1574"/>
      <c r="J2593" s="1812"/>
      <c r="K2593" s="1775" t="s">
        <v>446</v>
      </c>
      <c r="L2593" s="1775">
        <f t="shared" ref="L2593:R2593" si="1839">SUM(L2445,L2451,L2457,L2463,L2469,L2475,L2482,L2488,L2494,L2500,L2506,L2512,L2519,L2525,L2531,L2537,L2543,L2549,L2556,L2562,L2568,L2574,L2580,L2586)</f>
        <v>149</v>
      </c>
      <c r="M2593" s="1775">
        <f t="shared" si="1839"/>
        <v>94</v>
      </c>
      <c r="N2593" s="1775">
        <f t="shared" si="1839"/>
        <v>66</v>
      </c>
      <c r="O2593" s="1775">
        <f t="shared" si="1839"/>
        <v>160</v>
      </c>
      <c r="P2593" s="1775">
        <f t="shared" si="1839"/>
        <v>0</v>
      </c>
      <c r="Q2593" s="1775">
        <f t="shared" si="1839"/>
        <v>0</v>
      </c>
      <c r="R2593" s="1775">
        <f t="shared" si="1839"/>
        <v>0</v>
      </c>
      <c r="S2593" s="1532"/>
      <c r="T2593" s="1532"/>
      <c r="U2593" s="1532"/>
      <c r="V2593" s="1532"/>
      <c r="W2593" s="1532"/>
      <c r="X2593" s="1532"/>
      <c r="Y2593" s="1532"/>
      <c r="Z2593" s="1532"/>
      <c r="AA2593" s="1532"/>
      <c r="AB2593" s="1532"/>
    </row>
    <row r="2594">
      <c r="A2594" s="1774" t="s">
        <v>751</v>
      </c>
      <c r="B2594" s="1775">
        <f t="shared" ref="B2594:H2594" si="1840">SUM(B2446,B2452,B2458,B2464,B2470,B2476,B2483,B2489,B2495,B2501,B2507,B2513,B2520,B2526,B2532,B2538,B2544,B2550,B2557,B2563,B2569,B2575,B2581,B2587)</f>
        <v>7</v>
      </c>
      <c r="C2594" s="1775">
        <f t="shared" si="1840"/>
        <v>7</v>
      </c>
      <c r="D2594" s="1775">
        <f t="shared" si="1840"/>
        <v>19</v>
      </c>
      <c r="E2594" s="1775">
        <f t="shared" si="1840"/>
        <v>6</v>
      </c>
      <c r="F2594" s="1775">
        <f t="shared" si="1840"/>
        <v>9</v>
      </c>
      <c r="G2594" s="1775">
        <f t="shared" si="1840"/>
        <v>4</v>
      </c>
      <c r="H2594" s="1775">
        <f t="shared" si="1840"/>
        <v>42</v>
      </c>
      <c r="I2594" s="1574"/>
      <c r="J2594" s="1812"/>
      <c r="K2594" s="1775" t="s">
        <v>751</v>
      </c>
      <c r="L2594" s="1775">
        <f t="shared" ref="L2594:Q2594" si="1841">SUM(L2446,L2452,L2458,L2464,L2470,L2476,L2483,L2489,L2495,L2501,L2507,L2513,L2520,L2526,L2532,L2538,L2544,L2550,L2557,L2563,L2569,L2575,L2581,L2587)</f>
        <v>138</v>
      </c>
      <c r="M2594" s="1775">
        <f t="shared" si="1841"/>
        <v>96</v>
      </c>
      <c r="N2594" s="1775">
        <f t="shared" si="1841"/>
        <v>33</v>
      </c>
      <c r="O2594" s="1775">
        <f t="shared" si="1841"/>
        <v>129</v>
      </c>
      <c r="P2594" s="1775">
        <f t="shared" si="1841"/>
        <v>0</v>
      </c>
      <c r="Q2594" s="1775">
        <f t="shared" si="1841"/>
        <v>0</v>
      </c>
      <c r="R2594" s="1775"/>
      <c r="S2594" s="1532"/>
      <c r="T2594" s="1532"/>
      <c r="U2594" s="1532"/>
      <c r="V2594" s="1532"/>
      <c r="W2594" s="1532"/>
      <c r="X2594" s="1532"/>
      <c r="Y2594" s="1532"/>
      <c r="Z2594" s="1532"/>
      <c r="AA2594" s="1532"/>
      <c r="AB2594" s="1532"/>
    </row>
    <row r="2595">
      <c r="A2595" s="1774" t="s">
        <v>80</v>
      </c>
      <c r="B2595" s="1775">
        <f t="shared" ref="B2595:H2595" si="1842">SUM(B2447,B2453,B2459,B2465,B2471,B2477,B2484,B2490,B2496,B2502,B2508,B2514,B2521,B2527,B2533,B2539,B2545,B2551,B2558,B2564,B2570,B2576,B2582,B2588)</f>
        <v>5</v>
      </c>
      <c r="C2595" s="1775">
        <f t="shared" si="1842"/>
        <v>7</v>
      </c>
      <c r="D2595" s="1775">
        <f t="shared" si="1842"/>
        <v>13</v>
      </c>
      <c r="E2595" s="1775">
        <f t="shared" si="1842"/>
        <v>9</v>
      </c>
      <c r="F2595" s="1775">
        <f t="shared" si="1842"/>
        <v>13</v>
      </c>
      <c r="G2595" s="1775">
        <f t="shared" si="1842"/>
        <v>2</v>
      </c>
      <c r="H2595" s="1775">
        <f t="shared" si="1842"/>
        <v>49</v>
      </c>
      <c r="I2595" s="1574"/>
      <c r="J2595" s="1812"/>
      <c r="K2595" s="1775" t="s">
        <v>80</v>
      </c>
      <c r="L2595" s="1775">
        <f t="shared" ref="L2595:R2595" si="1843">SUM(L2447,L2453,L2459,L2465,L2471,L2477,L2484,L2490,L2496,L2502,L2508,L2514,L2521,L2527,L2533,L2539,L2545,L2551,L2558,L2564,L2570,L2576,L2582,L2588)</f>
        <v>422</v>
      </c>
      <c r="M2595" s="1775">
        <f t="shared" si="1843"/>
        <v>373</v>
      </c>
      <c r="N2595" s="1775">
        <f t="shared" si="1843"/>
        <v>80</v>
      </c>
      <c r="O2595" s="1775">
        <f t="shared" si="1843"/>
        <v>453</v>
      </c>
      <c r="P2595" s="1775">
        <f t="shared" si="1843"/>
        <v>0</v>
      </c>
      <c r="Q2595" s="1775">
        <f t="shared" si="1843"/>
        <v>21</v>
      </c>
      <c r="R2595" s="1775">
        <f t="shared" si="1843"/>
        <v>0</v>
      </c>
      <c r="S2595" s="1532"/>
      <c r="T2595" s="1532"/>
      <c r="U2595" s="1532"/>
      <c r="V2595" s="1532"/>
      <c r="W2595" s="1532"/>
      <c r="X2595" s="1532"/>
      <c r="Y2595" s="1532"/>
      <c r="Z2595" s="1532"/>
      <c r="AA2595" s="1532"/>
      <c r="AB2595" s="1532"/>
    </row>
    <row r="2596">
      <c r="A2596" s="1757" t="s">
        <v>9</v>
      </c>
      <c r="B2596" s="1758">
        <f t="shared" ref="B2596:H2596" si="1844">SUM(B2590:B2594)</f>
        <v>117</v>
      </c>
      <c r="C2596" s="1758">
        <f t="shared" si="1844"/>
        <v>150</v>
      </c>
      <c r="D2596" s="1758">
        <f t="shared" si="1844"/>
        <v>134</v>
      </c>
      <c r="E2596" s="1758">
        <f t="shared" si="1844"/>
        <v>108</v>
      </c>
      <c r="F2596" s="1758">
        <f t="shared" si="1844"/>
        <v>105</v>
      </c>
      <c r="G2596" s="1758">
        <f t="shared" si="1844"/>
        <v>31</v>
      </c>
      <c r="H2596" s="1758">
        <f t="shared" si="1844"/>
        <v>629</v>
      </c>
      <c r="I2596" s="1561"/>
      <c r="J2596" s="1812"/>
      <c r="K2596" s="1758" t="s">
        <v>9</v>
      </c>
      <c r="L2596" s="1758">
        <f t="shared" ref="L2596:Q2596" si="1845">SUM(L2590:L2594)</f>
        <v>1289</v>
      </c>
      <c r="M2596" s="1758">
        <f t="shared" si="1845"/>
        <v>652</v>
      </c>
      <c r="N2596" s="1758">
        <f t="shared" si="1845"/>
        <v>504</v>
      </c>
      <c r="O2596" s="1758">
        <f t="shared" si="1845"/>
        <v>1156</v>
      </c>
      <c r="P2596" s="1758">
        <f t="shared" si="1845"/>
        <v>0</v>
      </c>
      <c r="Q2596" s="1758">
        <f t="shared" si="1845"/>
        <v>30</v>
      </c>
      <c r="R2596" s="1758">
        <f>SUM(R2590,R2591,R2592,R2593)</f>
        <v>8</v>
      </c>
      <c r="S2596" s="1532"/>
      <c r="T2596" s="1532"/>
      <c r="U2596" s="1532"/>
      <c r="V2596" s="1532"/>
      <c r="W2596" s="1532"/>
      <c r="X2596" s="1532"/>
      <c r="Y2596" s="1532"/>
      <c r="Z2596" s="1532"/>
      <c r="AA2596" s="1532"/>
      <c r="AB2596" s="1532"/>
    </row>
    <row r="2597">
      <c r="A2597" s="1937"/>
      <c r="B2597" s="1585"/>
      <c r="C2597" s="1585"/>
      <c r="D2597" s="1585"/>
      <c r="E2597" s="1586"/>
      <c r="F2597" s="1587"/>
      <c r="G2597" s="1587"/>
      <c r="H2597" s="1587"/>
      <c r="I2597" s="1601"/>
      <c r="J2597" s="1582"/>
      <c r="K2597" s="1581"/>
      <c r="L2597" s="1930"/>
      <c r="M2597" s="1930"/>
      <c r="N2597" s="1930"/>
      <c r="O2597" s="1581"/>
      <c r="P2597" s="1931"/>
      <c r="Q2597" s="1932"/>
      <c r="R2597" s="1884"/>
      <c r="S2597" s="1932"/>
      <c r="T2597" s="1884"/>
      <c r="U2597" s="1532"/>
      <c r="V2597" s="1532"/>
      <c r="W2597" s="1582"/>
      <c r="X2597" s="1582"/>
      <c r="Y2597" s="1582"/>
      <c r="Z2597" s="1582"/>
      <c r="AA2597" s="1582"/>
      <c r="AB2597" s="1582"/>
    </row>
    <row r="2598">
      <c r="A2598" s="1757" t="s">
        <v>123</v>
      </c>
      <c r="B2598" s="1758" t="s">
        <v>2</v>
      </c>
      <c r="C2598" s="1758" t="s">
        <v>3</v>
      </c>
      <c r="D2598" s="1758" t="s">
        <v>4</v>
      </c>
      <c r="E2598" s="1758" t="s">
        <v>5</v>
      </c>
      <c r="F2598" s="1758" t="s">
        <v>6</v>
      </c>
      <c r="G2598" s="1758" t="s">
        <v>7</v>
      </c>
      <c r="H2598" s="1758" t="s">
        <v>9</v>
      </c>
      <c r="I2598" s="1532"/>
      <c r="J2598" s="1532"/>
      <c r="K2598" s="1532"/>
      <c r="L2598" s="1532"/>
      <c r="M2598" s="1532"/>
      <c r="N2598" s="1532"/>
      <c r="O2598" s="1532"/>
      <c r="P2598" s="1532"/>
      <c r="Q2598" s="1532"/>
      <c r="R2598" s="1532"/>
      <c r="S2598" s="1532"/>
      <c r="T2598" s="1532"/>
      <c r="U2598" s="1532"/>
      <c r="V2598" s="1532"/>
      <c r="W2598" s="1532"/>
      <c r="X2598" s="1532"/>
      <c r="Y2598" s="1532"/>
      <c r="Z2598" s="1532"/>
      <c r="AA2598" s="1532"/>
      <c r="AB2598" s="1532"/>
    </row>
    <row r="2599">
      <c r="A2599" s="1756" t="s">
        <v>124</v>
      </c>
      <c r="B2599" s="693">
        <f t="shared" ref="B2599:G2599" si="1846">sum(B2591:B2592)</f>
        <v>22</v>
      </c>
      <c r="C2599" s="693">
        <f t="shared" si="1846"/>
        <v>43</v>
      </c>
      <c r="D2599" s="693">
        <f t="shared" si="1846"/>
        <v>39</v>
      </c>
      <c r="E2599" s="693">
        <f t="shared" si="1846"/>
        <v>19</v>
      </c>
      <c r="F2599" s="693">
        <f t="shared" si="1846"/>
        <v>12</v>
      </c>
      <c r="G2599" s="693">
        <f t="shared" si="1846"/>
        <v>0</v>
      </c>
      <c r="H2599" s="693">
        <f>sum(B2599:G2599)</f>
        <v>135</v>
      </c>
      <c r="I2599" s="1532"/>
      <c r="J2599" s="1532"/>
      <c r="K2599" s="1532"/>
      <c r="L2599" s="1532"/>
      <c r="M2599" s="1532"/>
      <c r="N2599" s="1532"/>
      <c r="O2599" s="1532"/>
      <c r="P2599" s="1532"/>
      <c r="Q2599" s="1532"/>
      <c r="R2599" s="1532"/>
      <c r="S2599" s="1532"/>
      <c r="T2599" s="1532"/>
      <c r="U2599" s="1532"/>
      <c r="V2599" s="1532"/>
      <c r="W2599" s="1532"/>
      <c r="X2599" s="1532"/>
      <c r="Y2599" s="1532"/>
      <c r="Z2599" s="1532"/>
      <c r="AA2599" s="1532"/>
      <c r="AB2599" s="1532"/>
    </row>
    <row r="2600">
      <c r="A2600" s="1938" t="s">
        <v>126</v>
      </c>
      <c r="B2600" s="1777">
        <f t="shared" ref="B2600:D2600" si="1847">(B2599*10.01)</f>
        <v>220.22</v>
      </c>
      <c r="C2600" s="1777">
        <f t="shared" si="1847"/>
        <v>430.43</v>
      </c>
      <c r="D2600" s="1777">
        <f t="shared" si="1847"/>
        <v>390.39</v>
      </c>
      <c r="E2600" s="1777">
        <f t="shared" ref="E2600:H2600" si="1848">(E2599*22.5)</f>
        <v>427.5</v>
      </c>
      <c r="F2600" s="1777">
        <f t="shared" si="1848"/>
        <v>270</v>
      </c>
      <c r="G2600" s="1777">
        <f t="shared" si="1848"/>
        <v>0</v>
      </c>
      <c r="H2600" s="1777">
        <f t="shared" si="1848"/>
        <v>3037.5</v>
      </c>
      <c r="I2600" s="1603"/>
      <c r="J2600" s="1582"/>
      <c r="K2600" s="1582"/>
      <c r="L2600" s="1939"/>
      <c r="M2600" s="1939"/>
      <c r="N2600" s="1939"/>
      <c r="O2600" s="1582"/>
      <c r="P2600" s="1932"/>
      <c r="Q2600" s="1932"/>
      <c r="R2600" s="1884"/>
      <c r="S2600" s="1932"/>
      <c r="T2600" s="1884"/>
      <c r="U2600" s="1532"/>
      <c r="V2600" s="1532"/>
      <c r="W2600" s="1582"/>
      <c r="X2600" s="1582"/>
      <c r="Y2600" s="1582"/>
      <c r="Z2600" s="1582"/>
      <c r="AA2600" s="1582"/>
      <c r="AB2600" s="1582"/>
    </row>
    <row r="2601">
      <c r="A2601" s="1756" t="s">
        <v>127</v>
      </c>
      <c r="B2601" s="693">
        <f t="shared" ref="B2601:H2601" si="1849">B2595</f>
        <v>5</v>
      </c>
      <c r="C2601" s="693">
        <f t="shared" si="1849"/>
        <v>7</v>
      </c>
      <c r="D2601" s="693">
        <f t="shared" si="1849"/>
        <v>13</v>
      </c>
      <c r="E2601" s="693">
        <f t="shared" si="1849"/>
        <v>9</v>
      </c>
      <c r="F2601" s="693">
        <f t="shared" si="1849"/>
        <v>13</v>
      </c>
      <c r="G2601" s="693">
        <f t="shared" si="1849"/>
        <v>2</v>
      </c>
      <c r="H2601" s="693">
        <f t="shared" si="1849"/>
        <v>49</v>
      </c>
      <c r="I2601" s="1603"/>
      <c r="J2601" s="1582"/>
      <c r="K2601" s="1582"/>
      <c r="L2601" s="1939"/>
      <c r="M2601" s="1939"/>
      <c r="N2601" s="1939"/>
      <c r="O2601" s="1582"/>
      <c r="P2601" s="1932"/>
      <c r="Q2601" s="1932"/>
      <c r="R2601" s="1884"/>
      <c r="S2601" s="1932"/>
      <c r="T2601" s="1884"/>
      <c r="U2601" s="1532"/>
      <c r="V2601" s="1532"/>
      <c r="W2601" s="1582"/>
      <c r="X2601" s="1582"/>
      <c r="Y2601" s="1582"/>
      <c r="Z2601" s="1582"/>
      <c r="AA2601" s="1582"/>
      <c r="AB2601" s="1582"/>
    </row>
    <row r="2602">
      <c r="A2602" s="1756" t="s">
        <v>126</v>
      </c>
      <c r="B2602" s="1790">
        <f t="shared" ref="B2602:H2602" si="1850">(B2601*5)</f>
        <v>25</v>
      </c>
      <c r="C2602" s="1790">
        <f t="shared" si="1850"/>
        <v>35</v>
      </c>
      <c r="D2602" s="1790">
        <f t="shared" si="1850"/>
        <v>65</v>
      </c>
      <c r="E2602" s="1790">
        <f t="shared" si="1850"/>
        <v>45</v>
      </c>
      <c r="F2602" s="1790">
        <f t="shared" si="1850"/>
        <v>65</v>
      </c>
      <c r="G2602" s="1790">
        <f t="shared" si="1850"/>
        <v>10</v>
      </c>
      <c r="H2602" s="1790">
        <f t="shared" si="1850"/>
        <v>245</v>
      </c>
      <c r="I2602" s="1603"/>
      <c r="J2602" s="1582"/>
      <c r="K2602" s="1582"/>
      <c r="L2602" s="1939"/>
      <c r="M2602" s="1939"/>
      <c r="N2602" s="1939"/>
      <c r="O2602" s="1582"/>
      <c r="P2602" s="1932"/>
      <c r="Q2602" s="1932"/>
      <c r="R2602" s="1884"/>
      <c r="S2602" s="1932"/>
      <c r="T2602" s="1884"/>
      <c r="U2602" s="1532"/>
      <c r="V2602" s="1532"/>
      <c r="W2602" s="1582"/>
      <c r="X2602" s="1582"/>
      <c r="Y2602" s="1582"/>
      <c r="Z2602" s="1582"/>
      <c r="AA2602" s="1582"/>
      <c r="AB2602" s="1582"/>
    </row>
    <row r="2603">
      <c r="A2603" s="1757" t="s">
        <v>9</v>
      </c>
      <c r="B2603" s="1780">
        <f t="shared" ref="B2603:H2603" si="1851">SUM(B2600,B2602)</f>
        <v>245.22</v>
      </c>
      <c r="C2603" s="1780">
        <f t="shared" si="1851"/>
        <v>465.43</v>
      </c>
      <c r="D2603" s="1780">
        <f t="shared" si="1851"/>
        <v>455.39</v>
      </c>
      <c r="E2603" s="1780">
        <f t="shared" si="1851"/>
        <v>472.5</v>
      </c>
      <c r="F2603" s="1780">
        <f t="shared" si="1851"/>
        <v>335</v>
      </c>
      <c r="G2603" s="1780">
        <f t="shared" si="1851"/>
        <v>10</v>
      </c>
      <c r="H2603" s="1780">
        <f t="shared" si="1851"/>
        <v>3282.5</v>
      </c>
      <c r="I2603" s="1603"/>
      <c r="J2603" s="1582"/>
      <c r="K2603" s="1582"/>
      <c r="L2603" s="1939"/>
      <c r="M2603" s="1939"/>
      <c r="N2603" s="1939"/>
      <c r="O2603" s="1582"/>
      <c r="P2603" s="1932"/>
      <c r="Q2603" s="1932"/>
      <c r="R2603" s="1884"/>
      <c r="S2603" s="1932"/>
      <c r="T2603" s="1884"/>
      <c r="U2603" s="1532"/>
      <c r="V2603" s="1532"/>
      <c r="W2603" s="1582"/>
      <c r="X2603" s="1582"/>
      <c r="Y2603" s="1582"/>
      <c r="Z2603" s="1582"/>
      <c r="AA2603" s="1582"/>
      <c r="AB2603" s="1582"/>
    </row>
    <row r="2604">
      <c r="A2604" s="1930"/>
      <c r="B2604" s="1580"/>
      <c r="C2604" s="1580"/>
      <c r="D2604" s="1580"/>
      <c r="E2604" s="1580"/>
      <c r="F2604" s="1580"/>
      <c r="G2604" s="1586"/>
      <c r="H2604" s="1587"/>
      <c r="I2604" s="1580"/>
      <c r="J2604" s="1582"/>
      <c r="K2604" s="1581"/>
      <c r="L2604" s="1930"/>
      <c r="M2604" s="1930"/>
      <c r="N2604" s="1930"/>
      <c r="O2604" s="1581"/>
      <c r="P2604" s="1931"/>
      <c r="Q2604" s="1932"/>
      <c r="R2604" s="1884"/>
      <c r="S2604" s="1932"/>
      <c r="T2604" s="1884"/>
      <c r="U2604" s="1532"/>
      <c r="V2604" s="1532"/>
      <c r="W2604" s="1582"/>
      <c r="X2604" s="1582"/>
      <c r="Y2604" s="1582"/>
      <c r="Z2604" s="1582"/>
      <c r="AA2604" s="1582"/>
      <c r="AB2604" s="1582"/>
    </row>
    <row r="2605">
      <c r="A2605" s="1930"/>
      <c r="B2605" s="1580"/>
      <c r="C2605" s="1580"/>
      <c r="D2605" s="1580"/>
      <c r="E2605" s="1580"/>
      <c r="F2605" s="1589"/>
      <c r="G2605" s="1781" t="s">
        <v>35</v>
      </c>
      <c r="H2605" s="1782" t="s">
        <v>36</v>
      </c>
      <c r="I2605" s="1580"/>
      <c r="J2605" s="1582"/>
      <c r="K2605" s="1581"/>
      <c r="L2605" s="1930"/>
      <c r="M2605" s="1930"/>
      <c r="N2605" s="1930"/>
      <c r="O2605" s="1581"/>
      <c r="P2605" s="1931"/>
      <c r="Q2605" s="1932"/>
      <c r="R2605" s="1884"/>
      <c r="S2605" s="1932"/>
      <c r="T2605" s="1884"/>
      <c r="U2605" s="1532"/>
      <c r="V2605" s="1532"/>
      <c r="W2605" s="1582"/>
      <c r="X2605" s="1582"/>
      <c r="Y2605" s="1582"/>
      <c r="Z2605" s="1582"/>
      <c r="AA2605" s="1582"/>
      <c r="AB2605" s="1582"/>
    </row>
    <row r="2606">
      <c r="A2606" s="1930"/>
      <c r="B2606" s="1580"/>
      <c r="C2606" s="1580"/>
      <c r="D2606" s="1580"/>
      <c r="E2606" s="1580"/>
      <c r="F2606" s="1589"/>
      <c r="G2606" s="1783" t="s">
        <v>806</v>
      </c>
      <c r="H2606" s="701">
        <f t="shared" ref="H2606:H2609" si="1852">H2024</f>
        <v>585</v>
      </c>
      <c r="I2606" s="1580"/>
      <c r="J2606" s="1582"/>
      <c r="K2606" s="1581"/>
      <c r="L2606" s="1930"/>
      <c r="M2606" s="1930"/>
      <c r="N2606" s="1930"/>
      <c r="O2606" s="1581"/>
      <c r="P2606" s="1931"/>
      <c r="Q2606" s="1932"/>
      <c r="R2606" s="1884"/>
      <c r="S2606" s="1932"/>
      <c r="T2606" s="1884"/>
      <c r="U2606" s="1532"/>
      <c r="V2606" s="1532"/>
      <c r="W2606" s="1582"/>
      <c r="X2606" s="1582"/>
      <c r="Y2606" s="1582"/>
      <c r="Z2606" s="1582"/>
      <c r="AA2606" s="1582"/>
      <c r="AB2606" s="1582"/>
    </row>
    <row r="2607">
      <c r="A2607" s="1930"/>
      <c r="B2607" s="1580"/>
      <c r="C2607" s="1580"/>
      <c r="D2607" s="1580"/>
      <c r="E2607" s="1580"/>
      <c r="F2607" s="1589"/>
      <c r="G2607" s="1777" t="s">
        <v>807</v>
      </c>
      <c r="H2607" s="701">
        <f t="shared" si="1852"/>
        <v>760</v>
      </c>
      <c r="I2607" s="1580"/>
      <c r="J2607" s="1582"/>
      <c r="K2607" s="1581"/>
      <c r="L2607" s="1930"/>
      <c r="M2607" s="1930"/>
      <c r="N2607" s="1930"/>
      <c r="O2607" s="1581"/>
      <c r="P2607" s="1931"/>
      <c r="Q2607" s="1932"/>
      <c r="R2607" s="1884"/>
      <c r="S2607" s="1932"/>
      <c r="T2607" s="1884"/>
      <c r="U2607" s="1532"/>
      <c r="V2607" s="1532"/>
      <c r="W2607" s="1582"/>
      <c r="X2607" s="1582"/>
      <c r="Y2607" s="1582"/>
      <c r="Z2607" s="1582"/>
      <c r="AA2607" s="1582"/>
      <c r="AB2607" s="1582"/>
    </row>
    <row r="2608">
      <c r="A2608" s="1930"/>
      <c r="B2608" s="1580"/>
      <c r="C2608" s="1580"/>
      <c r="D2608" s="1580"/>
      <c r="E2608" s="1580"/>
      <c r="F2608" s="1589"/>
      <c r="G2608" s="1777" t="s">
        <v>855</v>
      </c>
      <c r="H2608" s="701">
        <f t="shared" si="1852"/>
        <v>804</v>
      </c>
      <c r="I2608" s="1580"/>
      <c r="J2608" s="1582"/>
      <c r="K2608" s="1581"/>
      <c r="L2608" s="1930"/>
      <c r="M2608" s="1930"/>
      <c r="N2608" s="1930"/>
      <c r="O2608" s="1581"/>
      <c r="P2608" s="1931"/>
      <c r="Q2608" s="1932"/>
      <c r="R2608" s="1884"/>
      <c r="S2608" s="1932"/>
      <c r="T2608" s="1884"/>
      <c r="U2608" s="1532"/>
      <c r="V2608" s="1532"/>
      <c r="W2608" s="1582"/>
      <c r="X2608" s="1582"/>
      <c r="Y2608" s="1582"/>
      <c r="Z2608" s="1582"/>
      <c r="AA2608" s="1582"/>
      <c r="AB2608" s="1582"/>
    </row>
    <row r="2609">
      <c r="A2609" s="1930"/>
      <c r="B2609" s="1580"/>
      <c r="C2609" s="1580"/>
      <c r="D2609" s="1580"/>
      <c r="E2609" s="1580"/>
      <c r="F2609" s="1589"/>
      <c r="G2609" s="1777" t="s">
        <v>880</v>
      </c>
      <c r="H2609" s="701">
        <f t="shared" si="1852"/>
        <v>781</v>
      </c>
      <c r="I2609" s="1580"/>
      <c r="J2609" s="1582"/>
      <c r="K2609" s="1581"/>
      <c r="L2609" s="1930"/>
      <c r="M2609" s="1930"/>
      <c r="N2609" s="1930"/>
      <c r="O2609" s="1581"/>
      <c r="P2609" s="1931"/>
      <c r="Q2609" s="1932"/>
      <c r="R2609" s="1884"/>
      <c r="S2609" s="1932"/>
      <c r="T2609" s="1884"/>
      <c r="U2609" s="1532"/>
      <c r="V2609" s="1532"/>
      <c r="W2609" s="1582"/>
      <c r="X2609" s="1582"/>
      <c r="Y2609" s="1582"/>
      <c r="Z2609" s="1582"/>
      <c r="AA2609" s="1582"/>
      <c r="AB2609" s="1582"/>
    </row>
    <row r="2610">
      <c r="A2610" s="1930"/>
      <c r="B2610" s="1580"/>
      <c r="C2610" s="1580"/>
      <c r="D2610" s="1580"/>
      <c r="E2610" s="1580"/>
      <c r="F2610" s="1589"/>
      <c r="G2610" s="1881" t="s">
        <v>911</v>
      </c>
      <c r="H2610" s="701">
        <f>H2596</f>
        <v>629</v>
      </c>
      <c r="I2610" s="1580"/>
      <c r="J2610" s="1582"/>
      <c r="K2610" s="1581"/>
      <c r="L2610" s="1930"/>
      <c r="M2610" s="1930"/>
      <c r="N2610" s="1930"/>
      <c r="O2610" s="1581"/>
      <c r="P2610" s="1931"/>
      <c r="Q2610" s="1932"/>
      <c r="R2610" s="1884"/>
      <c r="S2610" s="1932"/>
      <c r="T2610" s="1884"/>
      <c r="U2610" s="1532"/>
      <c r="V2610" s="1532"/>
      <c r="W2610" s="1582"/>
      <c r="X2610" s="1582"/>
      <c r="Y2610" s="1582"/>
      <c r="Z2610" s="1582"/>
      <c r="AA2610" s="1582"/>
      <c r="AB2610" s="1582"/>
    </row>
    <row r="2611">
      <c r="A2611" s="1930"/>
      <c r="B2611" s="1580"/>
      <c r="C2611" s="1580"/>
      <c r="D2611" s="1580"/>
      <c r="E2611" s="1580"/>
      <c r="F2611" s="1589"/>
      <c r="G2611" s="1781" t="s">
        <v>9</v>
      </c>
      <c r="H2611" s="1758">
        <f>SUM(H2606:H2610)</f>
        <v>3559</v>
      </c>
      <c r="I2611" s="1580"/>
      <c r="J2611" s="1582"/>
      <c r="K2611" s="1581"/>
      <c r="L2611" s="1930"/>
      <c r="M2611" s="1930"/>
      <c r="N2611" s="1930"/>
      <c r="O2611" s="1581"/>
      <c r="P2611" s="1931"/>
      <c r="Q2611" s="1940" t="s">
        <v>100</v>
      </c>
      <c r="R2611" s="1884"/>
      <c r="S2611" s="1932"/>
      <c r="T2611" s="1884"/>
      <c r="U2611" s="1532"/>
      <c r="V2611" s="1532"/>
      <c r="W2611" s="1582"/>
      <c r="X2611" s="1582"/>
      <c r="Y2611" s="1582"/>
      <c r="Z2611" s="1582"/>
      <c r="AA2611" s="1582"/>
      <c r="AB2611" s="1582"/>
    </row>
    <row r="2612">
      <c r="A2612" s="1930"/>
      <c r="B2612" s="1580"/>
      <c r="C2612" s="1580"/>
      <c r="D2612" s="1580"/>
      <c r="E2612" s="1580"/>
      <c r="F2612" s="1580"/>
      <c r="G2612" s="1586"/>
      <c r="H2612" s="1587"/>
      <c r="I2612" s="1601"/>
      <c r="J2612" s="1582"/>
      <c r="K2612" s="1581"/>
      <c r="L2612" s="1930"/>
      <c r="M2612" s="1930"/>
      <c r="N2612" s="1930"/>
      <c r="O2612" s="1581"/>
      <c r="P2612" s="1931"/>
      <c r="Q2612" s="1932"/>
      <c r="R2612" s="1884"/>
      <c r="S2612" s="1932"/>
      <c r="T2612" s="1884"/>
      <c r="U2612" s="1532"/>
      <c r="V2612" s="1532"/>
      <c r="W2612" s="1582"/>
      <c r="X2612" s="1582"/>
      <c r="Y2612" s="1582"/>
      <c r="Z2612" s="1582"/>
      <c r="AA2612" s="1582"/>
      <c r="AB2612" s="1582"/>
    </row>
    <row r="2613">
      <c r="A2613" s="1930"/>
      <c r="B2613" s="1580"/>
      <c r="C2613" s="1580"/>
      <c r="D2613" s="1580"/>
      <c r="E2613" s="1580"/>
      <c r="F2613" s="1589"/>
      <c r="G2613" s="1781" t="s">
        <v>131</v>
      </c>
      <c r="H2613" s="1758">
        <f>(4000-H2611)</f>
        <v>441</v>
      </c>
      <c r="I2613" s="1582"/>
      <c r="J2613" s="1582"/>
      <c r="K2613" s="1581"/>
      <c r="L2613" s="1930"/>
      <c r="M2613" s="1930"/>
      <c r="N2613" s="1930"/>
      <c r="O2613" s="1581"/>
      <c r="P2613" s="1931"/>
      <c r="Q2613" s="1940" t="s">
        <v>914</v>
      </c>
      <c r="R2613" s="1884"/>
      <c r="S2613" s="1932"/>
      <c r="T2613" s="1884"/>
      <c r="U2613" s="1532"/>
      <c r="V2613" s="1532"/>
      <c r="W2613" s="1582"/>
      <c r="X2613" s="1582"/>
      <c r="Y2613" s="1582"/>
      <c r="Z2613" s="1582"/>
      <c r="AA2613" s="1582"/>
      <c r="AB2613" s="1582"/>
    </row>
    <row r="2614">
      <c r="A2614" s="1937"/>
      <c r="B2614" s="1586"/>
      <c r="C2614" s="1586"/>
      <c r="D2614" s="1586"/>
      <c r="E2614" s="1586"/>
      <c r="F2614" s="1586"/>
      <c r="G2614" s="1586"/>
      <c r="H2614" s="1576"/>
      <c r="I2614" s="1608"/>
      <c r="J2614" s="1560"/>
      <c r="K2614" s="1581"/>
      <c r="L2614" s="1937"/>
      <c r="M2614" s="1937"/>
      <c r="N2614" s="1937"/>
      <c r="O2614" s="1585"/>
      <c r="P2614" s="1941"/>
      <c r="Q2614" s="1941"/>
      <c r="R2614" s="1608"/>
      <c r="S2614" s="1941"/>
      <c r="T2614" s="1607"/>
      <c r="U2614" s="1575"/>
      <c r="V2614" s="1575"/>
      <c r="W2614" s="1581"/>
      <c r="X2614" s="1581"/>
      <c r="Y2614" s="1581"/>
      <c r="Z2614" s="1581"/>
      <c r="AA2614" s="1581"/>
      <c r="AB2614" s="1581"/>
    </row>
    <row r="2615">
      <c r="A2615" s="1754" t="s">
        <v>907</v>
      </c>
      <c r="B2615" s="1755">
        <v>29.0</v>
      </c>
      <c r="C2615" s="1755">
        <v>30.0</v>
      </c>
      <c r="D2615" s="1755">
        <v>31.0</v>
      </c>
      <c r="E2615" s="1755">
        <v>1.0</v>
      </c>
      <c r="F2615" s="1755">
        <v>2.0</v>
      </c>
      <c r="G2615" s="1755">
        <v>3.0</v>
      </c>
      <c r="H2615" s="690">
        <v>4.0</v>
      </c>
      <c r="I2615" s="1595"/>
      <c r="J2615" s="1595"/>
      <c r="L2615" s="1754" t="s">
        <v>907</v>
      </c>
      <c r="M2615" s="1595"/>
      <c r="N2615" s="1595"/>
      <c r="O2615" s="1595"/>
      <c r="P2615" s="1595"/>
      <c r="Q2615" s="1595"/>
      <c r="R2615" s="1595"/>
      <c r="S2615" s="1595"/>
      <c r="T2615" s="1532"/>
      <c r="U2615" s="1532"/>
      <c r="V2615" s="1532"/>
      <c r="W2615" s="1532"/>
      <c r="X2615" s="1532"/>
      <c r="Y2615" s="1532"/>
      <c r="Z2615" s="1532"/>
      <c r="AA2615" s="1532"/>
      <c r="AB2615" s="1532"/>
    </row>
    <row r="2616">
      <c r="A2616" s="1756" t="s">
        <v>759</v>
      </c>
      <c r="B2616" s="693" t="s">
        <v>2</v>
      </c>
      <c r="C2616" s="693" t="s">
        <v>3</v>
      </c>
      <c r="D2616" s="693" t="s">
        <v>4</v>
      </c>
      <c r="E2616" s="693" t="s">
        <v>5</v>
      </c>
      <c r="F2616" s="693" t="s">
        <v>6</v>
      </c>
      <c r="G2616" s="693" t="s">
        <v>7</v>
      </c>
      <c r="H2616" s="693" t="s">
        <v>8</v>
      </c>
      <c r="I2616" s="693" t="s">
        <v>9</v>
      </c>
      <c r="J2616" s="693" t="s">
        <v>71</v>
      </c>
      <c r="K2616" s="1560"/>
      <c r="L2616" s="693" t="s">
        <v>331</v>
      </c>
      <c r="M2616" s="693" t="s">
        <v>72</v>
      </c>
      <c r="N2616" s="693" t="s">
        <v>13</v>
      </c>
      <c r="O2616" s="701" t="s">
        <v>73</v>
      </c>
      <c r="P2616" s="693" t="s">
        <v>13</v>
      </c>
      <c r="Q2616" s="701" t="s">
        <v>74</v>
      </c>
      <c r="R2616" s="701" t="s">
        <v>640</v>
      </c>
      <c r="S2616" s="1686" t="s">
        <v>592</v>
      </c>
      <c r="T2616" s="1532"/>
      <c r="U2616" s="1532"/>
      <c r="V2616" s="1532"/>
      <c r="W2616" s="1532"/>
      <c r="X2616" s="1532"/>
      <c r="Y2616" s="1532"/>
      <c r="Z2616" s="1532"/>
      <c r="AA2616" s="1532"/>
      <c r="AB2616" s="1532"/>
    </row>
    <row r="2617">
      <c r="A2617" s="1757" t="s">
        <v>812</v>
      </c>
      <c r="B2617" s="1758"/>
      <c r="C2617" s="1758"/>
      <c r="D2617" s="1758"/>
      <c r="E2617" s="1758">
        <f t="shared" ref="E2617:H2617" si="1853">SUM(E2618:E2621,E2623:E2625,E2628:E2631)</f>
        <v>0</v>
      </c>
      <c r="F2617" s="1758">
        <f t="shared" si="1853"/>
        <v>0</v>
      </c>
      <c r="G2617" s="1758">
        <f t="shared" si="1853"/>
        <v>0</v>
      </c>
      <c r="H2617" s="1758">
        <f t="shared" si="1853"/>
        <v>0</v>
      </c>
      <c r="I2617" s="1758">
        <f t="shared" ref="I2617:I2744" si="1854">SUM(B2617:H2617)</f>
        <v>0</v>
      </c>
      <c r="J2617" s="1758"/>
      <c r="K2617" s="1560"/>
      <c r="L2617" s="1758" t="s">
        <v>812</v>
      </c>
      <c r="M2617" s="1758"/>
      <c r="N2617" s="1758"/>
      <c r="O2617" s="1758"/>
      <c r="P2617" s="1758"/>
      <c r="Q2617" s="1758"/>
      <c r="R2617" s="1758"/>
      <c r="S2617" s="1758"/>
      <c r="T2617" s="1532"/>
      <c r="U2617" s="1532"/>
      <c r="V2617" s="1532"/>
      <c r="W2617" s="1532"/>
      <c r="X2617" s="1532"/>
      <c r="Y2617" s="1532"/>
      <c r="Z2617" s="1532"/>
      <c r="AA2617" s="1532"/>
      <c r="AB2617" s="1532"/>
    </row>
    <row r="2618">
      <c r="A2618" s="1828" t="s">
        <v>809</v>
      </c>
      <c r="B2618" s="1760"/>
      <c r="C2618" s="1760"/>
      <c r="D2618" s="1760"/>
      <c r="E2618" s="1760">
        <v>0.0</v>
      </c>
      <c r="F2618" s="1760">
        <v>0.0</v>
      </c>
      <c r="G2618" s="1760">
        <v>0.0</v>
      </c>
      <c r="H2618" s="1760">
        <v>0.0</v>
      </c>
      <c r="I2618" s="1761">
        <f t="shared" si="1854"/>
        <v>0</v>
      </c>
      <c r="J2618" s="1762">
        <f>sum(I2618:I2621)</f>
        <v>0</v>
      </c>
      <c r="K2618" s="1560"/>
      <c r="L2618" s="1764" t="s">
        <v>814</v>
      </c>
      <c r="M2618" s="1762">
        <f>P2040</f>
        <v>2</v>
      </c>
      <c r="N2618" s="1762">
        <f>(M2618-I2618)-S2618</f>
        <v>2</v>
      </c>
      <c r="O2618" s="1762"/>
      <c r="P2618" s="1762">
        <f t="shared" ref="P2618:P2619" si="1855">SUM(N2618,O2618)</f>
        <v>2</v>
      </c>
      <c r="Q2618" s="1765" t="s">
        <v>403</v>
      </c>
      <c r="R2618" s="1762"/>
      <c r="S2618" s="1762"/>
      <c r="T2618" s="1532"/>
      <c r="U2618" s="1532"/>
      <c r="V2618" s="1532"/>
      <c r="W2618" s="1532"/>
      <c r="X2618" s="1532"/>
      <c r="Y2618" s="1532"/>
      <c r="Z2618" s="1532"/>
      <c r="AA2618" s="1532"/>
      <c r="AB2618" s="1532"/>
    </row>
    <row r="2619">
      <c r="A2619" s="1714" t="s">
        <v>77</v>
      </c>
      <c r="B2619" s="692"/>
      <c r="C2619" s="692"/>
      <c r="D2619" s="692"/>
      <c r="E2619" s="692">
        <v>0.0</v>
      </c>
      <c r="F2619" s="692">
        <v>0.0</v>
      </c>
      <c r="G2619" s="690">
        <v>0.0</v>
      </c>
      <c r="H2619" s="690">
        <v>0.0</v>
      </c>
      <c r="I2619" s="693">
        <f t="shared" si="1854"/>
        <v>0</v>
      </c>
      <c r="J2619" s="596">
        <f>(J2618/70)</f>
        <v>0</v>
      </c>
      <c r="K2619" s="1560"/>
      <c r="L2619" s="701" t="s">
        <v>77</v>
      </c>
      <c r="M2619" s="692">
        <v>0.0</v>
      </c>
      <c r="N2619" s="701">
        <f>(M2619-I2619-I2620)-S2619</f>
        <v>0</v>
      </c>
      <c r="O2619" s="701"/>
      <c r="P2619" s="701">
        <f t="shared" si="1855"/>
        <v>0</v>
      </c>
      <c r="Q2619" s="701"/>
      <c r="R2619" s="701"/>
      <c r="S2619" s="1595"/>
      <c r="T2619" s="1532"/>
      <c r="U2619" s="1532"/>
      <c r="V2619" s="1532"/>
      <c r="W2619" s="1532"/>
      <c r="X2619" s="1532"/>
      <c r="Y2619" s="1532"/>
      <c r="Z2619" s="1532"/>
      <c r="AA2619" s="1532"/>
      <c r="AB2619" s="1532"/>
    </row>
    <row r="2620">
      <c r="A2620" s="1714" t="s">
        <v>78</v>
      </c>
      <c r="B2620" s="692"/>
      <c r="C2620" s="692"/>
      <c r="D2620" s="692"/>
      <c r="E2620" s="692">
        <v>0.0</v>
      </c>
      <c r="F2620" s="692">
        <v>0.0</v>
      </c>
      <c r="G2620" s="690">
        <v>0.0</v>
      </c>
      <c r="H2620" s="690">
        <v>0.0</v>
      </c>
      <c r="I2620" s="693">
        <f t="shared" si="1854"/>
        <v>0</v>
      </c>
      <c r="J2620" s="701"/>
      <c r="K2620" s="1560"/>
      <c r="L2620" s="701" t="s">
        <v>78</v>
      </c>
      <c r="M2620" s="701" t="str">
        <f t="shared" ref="M2620:M2622" si="1856">P2042</f>
        <v>-</v>
      </c>
      <c r="N2620" s="701" t="s">
        <v>79</v>
      </c>
      <c r="O2620" s="701"/>
      <c r="P2620" s="701" t="s">
        <v>79</v>
      </c>
      <c r="Q2620" s="701"/>
      <c r="R2620" s="701"/>
      <c r="S2620" s="1595"/>
      <c r="T2620" s="1532"/>
      <c r="U2620" s="1532"/>
      <c r="V2620" s="1532"/>
      <c r="W2620" s="1532"/>
      <c r="X2620" s="1532"/>
      <c r="Y2620" s="1532"/>
      <c r="Z2620" s="1532"/>
      <c r="AA2620" s="1532"/>
      <c r="AB2620" s="1532"/>
    </row>
    <row r="2621">
      <c r="A2621" s="1714" t="s">
        <v>446</v>
      </c>
      <c r="B2621" s="692"/>
      <c r="C2621" s="692"/>
      <c r="D2621" s="692"/>
      <c r="E2621" s="692">
        <v>0.0</v>
      </c>
      <c r="F2621" s="692">
        <v>0.0</v>
      </c>
      <c r="G2621" s="690">
        <v>0.0</v>
      </c>
      <c r="H2621" s="690">
        <v>0.0</v>
      </c>
      <c r="I2621" s="693">
        <f t="shared" si="1854"/>
        <v>0</v>
      </c>
      <c r="J2621" s="701"/>
      <c r="K2621" s="1560"/>
      <c r="L2621" s="701" t="s">
        <v>446</v>
      </c>
      <c r="M2621" s="701">
        <f t="shared" si="1856"/>
        <v>2</v>
      </c>
      <c r="N2621" s="701">
        <f>(M2621-I2621)-S2621</f>
        <v>2</v>
      </c>
      <c r="O2621" s="701"/>
      <c r="P2621" s="701">
        <f>SUM(N2621,O2621)</f>
        <v>2</v>
      </c>
      <c r="Q2621" s="701"/>
      <c r="R2621" s="701"/>
      <c r="S2621" s="1595"/>
      <c r="T2621" s="1532"/>
      <c r="U2621" s="1532"/>
      <c r="V2621" s="1532"/>
      <c r="W2621" s="1532"/>
      <c r="X2621" s="1532"/>
      <c r="Y2621" s="1532"/>
      <c r="Z2621" s="1532"/>
      <c r="AA2621" s="1532"/>
      <c r="AB2621" s="1532"/>
    </row>
    <row r="2622">
      <c r="A2622" s="1714" t="s">
        <v>80</v>
      </c>
      <c r="B2622" s="692"/>
      <c r="C2622" s="692"/>
      <c r="D2622" s="692"/>
      <c r="E2622" s="692">
        <v>0.0</v>
      </c>
      <c r="F2622" s="692">
        <v>0.0</v>
      </c>
      <c r="G2622" s="690">
        <v>0.0</v>
      </c>
      <c r="H2622" s="690">
        <v>0.0</v>
      </c>
      <c r="I2622" s="693">
        <f t="shared" si="1854"/>
        <v>0</v>
      </c>
      <c r="J2622" s="701"/>
      <c r="K2622" s="1560"/>
      <c r="L2622" s="701" t="s">
        <v>80</v>
      </c>
      <c r="M2622" s="701">
        <f t="shared" si="1856"/>
        <v>20</v>
      </c>
      <c r="N2622" s="701">
        <f>(M2622-I2622)</f>
        <v>20</v>
      </c>
      <c r="O2622" s="701"/>
      <c r="P2622" s="701">
        <f>sum(N2622,O2622)</f>
        <v>20</v>
      </c>
      <c r="Q2622" s="701"/>
      <c r="R2622" s="701"/>
      <c r="S2622" s="1595"/>
      <c r="T2622" s="1532"/>
      <c r="U2622" s="1532"/>
      <c r="V2622" s="1532"/>
      <c r="W2622" s="1532"/>
      <c r="X2622" s="1532"/>
      <c r="Y2622" s="1532"/>
      <c r="Z2622" s="1532"/>
      <c r="AA2622" s="1532"/>
      <c r="AB2622" s="1532"/>
    </row>
    <row r="2623">
      <c r="A2623" s="1828" t="s">
        <v>274</v>
      </c>
      <c r="B2623" s="1760"/>
      <c r="C2623" s="1760"/>
      <c r="D2623" s="1760"/>
      <c r="E2623" s="1760">
        <v>0.0</v>
      </c>
      <c r="F2623" s="1760">
        <v>0.0</v>
      </c>
      <c r="G2623" s="1760">
        <v>0.0</v>
      </c>
      <c r="H2623" s="1760">
        <v>0.0</v>
      </c>
      <c r="I2623" s="1761">
        <f t="shared" si="1854"/>
        <v>0</v>
      </c>
      <c r="J2623" s="1762">
        <f>sum(I2623:I2626)</f>
        <v>0</v>
      </c>
      <c r="K2623" s="1560"/>
      <c r="L2623" s="1764" t="s">
        <v>815</v>
      </c>
      <c r="M2623" s="1765">
        <v>25.0</v>
      </c>
      <c r="N2623" s="1762">
        <f>(M2623-I2623)-S2623</f>
        <v>25</v>
      </c>
      <c r="O2623" s="1762"/>
      <c r="P2623" s="1762">
        <f t="shared" ref="P2623:P2624" si="1857">SUM(N2623,O2623)</f>
        <v>25</v>
      </c>
      <c r="Q2623" s="1762"/>
      <c r="R2623" s="1762"/>
      <c r="S2623" s="1762"/>
      <c r="T2623" s="1532"/>
      <c r="U2623" s="1532"/>
      <c r="V2623" s="1532"/>
      <c r="W2623" s="1532"/>
      <c r="X2623" s="1532"/>
      <c r="Y2623" s="1532"/>
      <c r="Z2623" s="1532"/>
      <c r="AA2623" s="1532"/>
      <c r="AB2623" s="1532"/>
    </row>
    <row r="2624">
      <c r="A2624" s="1714" t="s">
        <v>77</v>
      </c>
      <c r="B2624" s="692"/>
      <c r="C2624" s="692"/>
      <c r="D2624" s="692"/>
      <c r="E2624" s="692">
        <v>0.0</v>
      </c>
      <c r="F2624" s="692">
        <v>0.0</v>
      </c>
      <c r="G2624" s="690">
        <v>0.0</v>
      </c>
      <c r="H2624" s="690">
        <v>0.0</v>
      </c>
      <c r="I2624" s="693">
        <f t="shared" si="1854"/>
        <v>0</v>
      </c>
      <c r="J2624" s="596">
        <f>(J2623/70)</f>
        <v>0</v>
      </c>
      <c r="K2624" s="1560"/>
      <c r="L2624" s="701" t="s">
        <v>77</v>
      </c>
      <c r="M2624" s="701">
        <f t="shared" ref="M2624:M2625" si="1858">P2046</f>
        <v>10</v>
      </c>
      <c r="N2624" s="701">
        <f>(M2624-I2624-I2625)-S2624</f>
        <v>10</v>
      </c>
      <c r="O2624" s="701"/>
      <c r="P2624" s="701">
        <f t="shared" si="1857"/>
        <v>10</v>
      </c>
      <c r="Q2624" s="701"/>
      <c r="R2624" s="701"/>
      <c r="S2624" s="1595"/>
      <c r="T2624" s="1532"/>
      <c r="U2624" s="1532"/>
      <c r="V2624" s="1532"/>
      <c r="W2624" s="1532"/>
      <c r="X2624" s="1532"/>
      <c r="Y2624" s="1532"/>
      <c r="Z2624" s="1532"/>
      <c r="AA2624" s="1532"/>
      <c r="AB2624" s="1532"/>
    </row>
    <row r="2625">
      <c r="A2625" s="1714" t="s">
        <v>78</v>
      </c>
      <c r="B2625" s="692"/>
      <c r="C2625" s="692"/>
      <c r="D2625" s="692"/>
      <c r="E2625" s="692">
        <v>0.0</v>
      </c>
      <c r="F2625" s="692">
        <v>0.0</v>
      </c>
      <c r="G2625" s="690">
        <v>0.0</v>
      </c>
      <c r="H2625" s="690">
        <v>0.0</v>
      </c>
      <c r="I2625" s="693">
        <f t="shared" si="1854"/>
        <v>0</v>
      </c>
      <c r="J2625" s="701"/>
      <c r="K2625" s="1560"/>
      <c r="L2625" s="701" t="s">
        <v>78</v>
      </c>
      <c r="M2625" s="701" t="str">
        <f t="shared" si="1858"/>
        <v>-</v>
      </c>
      <c r="N2625" s="701" t="s">
        <v>79</v>
      </c>
      <c r="O2625" s="701"/>
      <c r="P2625" s="701" t="s">
        <v>79</v>
      </c>
      <c r="Q2625" s="701"/>
      <c r="R2625" s="701"/>
      <c r="S2625" s="1595"/>
      <c r="T2625" s="1532"/>
      <c r="U2625" s="1532"/>
      <c r="V2625" s="1532"/>
      <c r="W2625" s="1532"/>
      <c r="X2625" s="1532"/>
      <c r="Y2625" s="1532"/>
      <c r="Z2625" s="1532"/>
      <c r="AA2625" s="1532"/>
      <c r="AB2625" s="1532"/>
    </row>
    <row r="2626">
      <c r="A2626" s="1714" t="s">
        <v>446</v>
      </c>
      <c r="B2626" s="692"/>
      <c r="C2626" s="692"/>
      <c r="D2626" s="692"/>
      <c r="E2626" s="692">
        <v>0.0</v>
      </c>
      <c r="F2626" s="692">
        <v>0.0</v>
      </c>
      <c r="G2626" s="690">
        <v>0.0</v>
      </c>
      <c r="H2626" s="690">
        <v>0.0</v>
      </c>
      <c r="I2626" s="693">
        <f t="shared" si="1854"/>
        <v>0</v>
      </c>
      <c r="J2626" s="701"/>
      <c r="K2626" s="1560"/>
      <c r="L2626" s="701" t="s">
        <v>446</v>
      </c>
      <c r="M2626" s="692">
        <v>0.0</v>
      </c>
      <c r="N2626" s="701">
        <f>(M2626-I2626)-S2626</f>
        <v>0</v>
      </c>
      <c r="O2626" s="701"/>
      <c r="P2626" s="701">
        <f>SUM(N2626,O2626)</f>
        <v>0</v>
      </c>
      <c r="Q2626" s="701"/>
      <c r="R2626" s="701"/>
      <c r="S2626" s="1595"/>
      <c r="T2626" s="1532"/>
      <c r="U2626" s="1532"/>
      <c r="V2626" s="1532"/>
      <c r="W2626" s="1532"/>
      <c r="X2626" s="1532"/>
      <c r="Y2626" s="1532"/>
      <c r="Z2626" s="1532"/>
      <c r="AA2626" s="1532"/>
      <c r="AB2626" s="1532"/>
    </row>
    <row r="2627">
      <c r="A2627" s="1714" t="s">
        <v>80</v>
      </c>
      <c r="B2627" s="692"/>
      <c r="C2627" s="692"/>
      <c r="D2627" s="692"/>
      <c r="E2627" s="692">
        <v>0.0</v>
      </c>
      <c r="F2627" s="692">
        <v>0.0</v>
      </c>
      <c r="G2627" s="690">
        <v>0.0</v>
      </c>
      <c r="H2627" s="690">
        <v>0.0</v>
      </c>
      <c r="I2627" s="693">
        <f t="shared" si="1854"/>
        <v>0</v>
      </c>
      <c r="J2627" s="701"/>
      <c r="K2627" s="1560"/>
      <c r="L2627" s="701" t="s">
        <v>80</v>
      </c>
      <c r="M2627" s="701">
        <f>P2049</f>
        <v>25</v>
      </c>
      <c r="N2627" s="701">
        <f>(M2627-I2627)</f>
        <v>25</v>
      </c>
      <c r="O2627" s="701"/>
      <c r="P2627" s="701">
        <f>sum(N2627,O2627)</f>
        <v>25</v>
      </c>
      <c r="Q2627" s="701"/>
      <c r="R2627" s="701"/>
      <c r="S2627" s="1595"/>
      <c r="T2627" s="1532"/>
      <c r="U2627" s="1532"/>
      <c r="V2627" s="1532"/>
      <c r="W2627" s="1532"/>
      <c r="X2627" s="1532"/>
      <c r="Y2627" s="1532"/>
      <c r="Z2627" s="1532"/>
      <c r="AA2627" s="1532"/>
      <c r="AB2627" s="1532"/>
    </row>
    <row r="2628">
      <c r="A2628" s="1828" t="s">
        <v>274</v>
      </c>
      <c r="B2628" s="1760"/>
      <c r="C2628" s="1760"/>
      <c r="D2628" s="1760"/>
      <c r="E2628" s="1760">
        <v>0.0</v>
      </c>
      <c r="F2628" s="1760">
        <v>0.0</v>
      </c>
      <c r="G2628" s="1760">
        <v>0.0</v>
      </c>
      <c r="H2628" s="1760">
        <v>0.0</v>
      </c>
      <c r="I2628" s="1761">
        <f t="shared" si="1854"/>
        <v>0</v>
      </c>
      <c r="J2628" s="1762">
        <f>sum(I2628:I2631)</f>
        <v>0</v>
      </c>
      <c r="K2628" s="1560"/>
      <c r="L2628" s="1817" t="s">
        <v>274</v>
      </c>
      <c r="M2628" s="1765">
        <v>0.0</v>
      </c>
      <c r="N2628" s="1762">
        <f>(M2628-I2628)-S2628</f>
        <v>0</v>
      </c>
      <c r="O2628" s="1762"/>
      <c r="P2628" s="1762">
        <f t="shared" ref="P2628:P2629" si="1859">SUM(N2628,O2628)</f>
        <v>0</v>
      </c>
      <c r="Q2628" s="1762"/>
      <c r="R2628" s="1762"/>
      <c r="S2628" s="1762"/>
      <c r="T2628" s="1532"/>
      <c r="U2628" s="1532"/>
      <c r="V2628" s="1532"/>
      <c r="W2628" s="1532"/>
      <c r="X2628" s="1532"/>
      <c r="Y2628" s="1532"/>
      <c r="Z2628" s="1532"/>
      <c r="AA2628" s="1532"/>
      <c r="AB2628" s="1532"/>
    </row>
    <row r="2629">
      <c r="A2629" s="1714" t="s">
        <v>77</v>
      </c>
      <c r="B2629" s="692"/>
      <c r="C2629" s="692"/>
      <c r="D2629" s="692"/>
      <c r="E2629" s="692">
        <v>0.0</v>
      </c>
      <c r="F2629" s="692">
        <v>0.0</v>
      </c>
      <c r="G2629" s="690">
        <v>0.0</v>
      </c>
      <c r="H2629" s="690">
        <v>0.0</v>
      </c>
      <c r="I2629" s="693">
        <f t="shared" si="1854"/>
        <v>0</v>
      </c>
      <c r="J2629" s="596">
        <f>(J2628/70)</f>
        <v>0</v>
      </c>
      <c r="K2629" s="1560"/>
      <c r="L2629" s="701" t="s">
        <v>77</v>
      </c>
      <c r="M2629" s="692">
        <v>0.0</v>
      </c>
      <c r="N2629" s="701">
        <f>(M2629-I2629-I2630)-S2629</f>
        <v>0</v>
      </c>
      <c r="O2629" s="701"/>
      <c r="P2629" s="701">
        <f t="shared" si="1859"/>
        <v>0</v>
      </c>
      <c r="Q2629" s="701"/>
      <c r="R2629" s="701"/>
      <c r="S2629" s="1595"/>
      <c r="T2629" s="1532"/>
      <c r="U2629" s="1532"/>
      <c r="V2629" s="1532"/>
      <c r="W2629" s="1532"/>
      <c r="X2629" s="1532"/>
      <c r="Y2629" s="1532"/>
      <c r="Z2629" s="1532"/>
      <c r="AA2629" s="1532"/>
      <c r="AB2629" s="1532"/>
    </row>
    <row r="2630">
      <c r="A2630" s="1714" t="s">
        <v>78</v>
      </c>
      <c r="B2630" s="692"/>
      <c r="C2630" s="692"/>
      <c r="D2630" s="692"/>
      <c r="E2630" s="692">
        <v>0.0</v>
      </c>
      <c r="F2630" s="692">
        <v>0.0</v>
      </c>
      <c r="G2630" s="690">
        <v>0.0</v>
      </c>
      <c r="H2630" s="690">
        <v>0.0</v>
      </c>
      <c r="I2630" s="693">
        <f t="shared" si="1854"/>
        <v>0</v>
      </c>
      <c r="J2630" s="701"/>
      <c r="K2630" s="1560"/>
      <c r="L2630" s="701" t="s">
        <v>78</v>
      </c>
      <c r="M2630" s="692" t="s">
        <v>79</v>
      </c>
      <c r="N2630" s="701" t="s">
        <v>79</v>
      </c>
      <c r="O2630" s="701"/>
      <c r="P2630" s="701" t="s">
        <v>79</v>
      </c>
      <c r="Q2630" s="701"/>
      <c r="R2630" s="701"/>
      <c r="S2630" s="1595"/>
      <c r="T2630" s="1532"/>
      <c r="U2630" s="1532"/>
      <c r="V2630" s="1532"/>
      <c r="W2630" s="1532"/>
      <c r="X2630" s="1532"/>
      <c r="Y2630" s="1532"/>
      <c r="Z2630" s="1532"/>
      <c r="AA2630" s="1532"/>
      <c r="AB2630" s="1532"/>
    </row>
    <row r="2631">
      <c r="A2631" s="1714" t="s">
        <v>446</v>
      </c>
      <c r="B2631" s="692"/>
      <c r="C2631" s="692"/>
      <c r="D2631" s="692"/>
      <c r="E2631" s="692">
        <v>0.0</v>
      </c>
      <c r="F2631" s="692">
        <v>0.0</v>
      </c>
      <c r="G2631" s="690">
        <v>0.0</v>
      </c>
      <c r="H2631" s="690">
        <v>0.0</v>
      </c>
      <c r="I2631" s="693">
        <f t="shared" si="1854"/>
        <v>0</v>
      </c>
      <c r="J2631" s="701"/>
      <c r="K2631" s="1560"/>
      <c r="L2631" s="701" t="s">
        <v>446</v>
      </c>
      <c r="M2631" s="692">
        <v>0.0</v>
      </c>
      <c r="N2631" s="701">
        <f>(M2631-I2631)-S2631</f>
        <v>0</v>
      </c>
      <c r="O2631" s="701"/>
      <c r="P2631" s="701">
        <f>SUM(N2631,O2631)</f>
        <v>0</v>
      </c>
      <c r="Q2631" s="701"/>
      <c r="R2631" s="701"/>
      <c r="S2631" s="1595"/>
      <c r="T2631" s="1532"/>
      <c r="U2631" s="1532"/>
      <c r="V2631" s="1532"/>
      <c r="W2631" s="1532"/>
      <c r="X2631" s="1532"/>
      <c r="Y2631" s="1532"/>
      <c r="Z2631" s="1532"/>
      <c r="AA2631" s="1532"/>
      <c r="AB2631" s="1532"/>
    </row>
    <row r="2632">
      <c r="A2632" s="1714" t="s">
        <v>80</v>
      </c>
      <c r="B2632" s="692"/>
      <c r="C2632" s="692"/>
      <c r="D2632" s="692"/>
      <c r="E2632" s="692">
        <v>0.0</v>
      </c>
      <c r="F2632" s="692">
        <v>0.0</v>
      </c>
      <c r="G2632" s="690">
        <v>0.0</v>
      </c>
      <c r="H2632" s="690">
        <v>0.0</v>
      </c>
      <c r="I2632" s="693">
        <f t="shared" si="1854"/>
        <v>0</v>
      </c>
      <c r="J2632" s="701"/>
      <c r="K2632" s="1560"/>
      <c r="L2632" s="701" t="s">
        <v>80</v>
      </c>
      <c r="M2632" s="692">
        <v>0.0</v>
      </c>
      <c r="N2632" s="701">
        <f>(M2632-I2632)</f>
        <v>0</v>
      </c>
      <c r="O2632" s="701"/>
      <c r="P2632" s="701">
        <f>sum(N2632,O2632)</f>
        <v>0</v>
      </c>
      <c r="Q2632" s="701"/>
      <c r="R2632" s="701"/>
      <c r="S2632" s="1595"/>
      <c r="T2632" s="1532"/>
      <c r="U2632" s="1532"/>
      <c r="V2632" s="1532"/>
      <c r="W2632" s="1532"/>
      <c r="X2632" s="1532"/>
      <c r="Y2632" s="1532"/>
      <c r="Z2632" s="1532"/>
      <c r="AA2632" s="1532"/>
      <c r="AB2632" s="1532"/>
    </row>
    <row r="2633">
      <c r="A2633" s="1757" t="s">
        <v>816</v>
      </c>
      <c r="B2633" s="1788"/>
      <c r="C2633" s="1788"/>
      <c r="D2633" s="1788"/>
      <c r="E2633" s="1788">
        <v>0.0</v>
      </c>
      <c r="F2633" s="1758">
        <f t="shared" ref="F2633:H2633" si="1860">SUM(F2634:F2637,F2639:F2641,F2644:F2647)</f>
        <v>0</v>
      </c>
      <c r="G2633" s="1758">
        <f t="shared" si="1860"/>
        <v>7</v>
      </c>
      <c r="H2633" s="1758">
        <f t="shared" si="1860"/>
        <v>0</v>
      </c>
      <c r="I2633" s="1758">
        <f t="shared" si="1854"/>
        <v>7</v>
      </c>
      <c r="J2633" s="1561"/>
      <c r="K2633" s="1560"/>
      <c r="L2633" s="1758" t="s">
        <v>816</v>
      </c>
      <c r="M2633" s="1561"/>
      <c r="N2633" s="1561"/>
      <c r="O2633" s="1561"/>
      <c r="P2633" s="1561"/>
      <c r="Q2633" s="1561"/>
      <c r="R2633" s="1561"/>
      <c r="S2633" s="1561"/>
      <c r="T2633" s="1532"/>
      <c r="U2633" s="1532"/>
      <c r="V2633" s="1532"/>
      <c r="W2633" s="1532"/>
      <c r="X2633" s="1532"/>
      <c r="Y2633" s="1532"/>
      <c r="Z2633" s="1532"/>
      <c r="AA2633" s="1532"/>
      <c r="AB2633" s="1532"/>
    </row>
    <row r="2634">
      <c r="A2634" s="1715" t="s">
        <v>817</v>
      </c>
      <c r="B2634" s="1765"/>
      <c r="C2634" s="1765"/>
      <c r="D2634" s="1765"/>
      <c r="E2634" s="1765">
        <v>0.0</v>
      </c>
      <c r="F2634" s="1765">
        <v>0.0</v>
      </c>
      <c r="G2634" s="1760">
        <v>2.0</v>
      </c>
      <c r="H2634" s="1760">
        <v>0.0</v>
      </c>
      <c r="I2634" s="1761">
        <f t="shared" si="1854"/>
        <v>2</v>
      </c>
      <c r="J2634" s="1762">
        <f>sum(I2634:I2637)</f>
        <v>6</v>
      </c>
      <c r="K2634" s="1560"/>
      <c r="L2634" s="1764" t="s">
        <v>817</v>
      </c>
      <c r="M2634" s="1762">
        <f t="shared" ref="M2634:M2643" si="1861">P2051</f>
        <v>9</v>
      </c>
      <c r="N2634" s="1762">
        <f>(M2634-I2634)-S2634</f>
        <v>7</v>
      </c>
      <c r="O2634" s="1765">
        <v>10.0</v>
      </c>
      <c r="P2634" s="1762">
        <f t="shared" ref="P2634:P2635" si="1862">SUM(N2634,O2634)</f>
        <v>17</v>
      </c>
      <c r="Q2634" s="1762"/>
      <c r="R2634" s="1762"/>
      <c r="S2634" s="1762"/>
      <c r="T2634" s="1532"/>
      <c r="U2634" s="1532"/>
      <c r="V2634" s="1532"/>
      <c r="W2634" s="1532"/>
      <c r="X2634" s="1532"/>
      <c r="Y2634" s="1532"/>
      <c r="Z2634" s="1532"/>
      <c r="AA2634" s="1532"/>
      <c r="AB2634" s="1532"/>
    </row>
    <row r="2635">
      <c r="A2635" s="1714" t="s">
        <v>77</v>
      </c>
      <c r="B2635" s="692"/>
      <c r="C2635" s="692"/>
      <c r="D2635" s="692"/>
      <c r="E2635" s="692">
        <v>0.0</v>
      </c>
      <c r="F2635" s="692">
        <v>0.0</v>
      </c>
      <c r="G2635" s="692">
        <v>0.0</v>
      </c>
      <c r="H2635" s="690">
        <v>0.0</v>
      </c>
      <c r="I2635" s="693">
        <f t="shared" si="1854"/>
        <v>0</v>
      </c>
      <c r="J2635" s="596">
        <f>(J2634/70)</f>
        <v>0.08571428571</v>
      </c>
      <c r="K2635" s="1560"/>
      <c r="L2635" s="701" t="s">
        <v>77</v>
      </c>
      <c r="M2635" s="701">
        <f t="shared" si="1861"/>
        <v>4</v>
      </c>
      <c r="N2635" s="701">
        <f>(M2635-I2635-I2636)-S2635</f>
        <v>1</v>
      </c>
      <c r="O2635" s="692">
        <v>0.0</v>
      </c>
      <c r="P2635" s="701">
        <f t="shared" si="1862"/>
        <v>1</v>
      </c>
      <c r="Q2635" s="701"/>
      <c r="R2635" s="701"/>
      <c r="S2635" s="1595"/>
      <c r="T2635" s="1532"/>
      <c r="U2635" s="1532"/>
      <c r="V2635" s="1532"/>
      <c r="W2635" s="1532"/>
      <c r="X2635" s="1532"/>
      <c r="Y2635" s="1532"/>
      <c r="Z2635" s="1532"/>
      <c r="AA2635" s="1532"/>
      <c r="AB2635" s="1532"/>
    </row>
    <row r="2636">
      <c r="A2636" s="1714" t="s">
        <v>78</v>
      </c>
      <c r="B2636" s="692"/>
      <c r="C2636" s="692"/>
      <c r="D2636" s="692"/>
      <c r="E2636" s="692">
        <v>0.0</v>
      </c>
      <c r="F2636" s="692">
        <v>0.0</v>
      </c>
      <c r="G2636" s="692">
        <v>3.0</v>
      </c>
      <c r="H2636" s="690">
        <v>0.0</v>
      </c>
      <c r="I2636" s="693">
        <f t="shared" si="1854"/>
        <v>3</v>
      </c>
      <c r="J2636" s="701"/>
      <c r="K2636" s="1560"/>
      <c r="L2636" s="701" t="s">
        <v>78</v>
      </c>
      <c r="M2636" s="701" t="str">
        <f t="shared" si="1861"/>
        <v>-</v>
      </c>
      <c r="N2636" s="701" t="s">
        <v>79</v>
      </c>
      <c r="O2636" s="692" t="s">
        <v>79</v>
      </c>
      <c r="P2636" s="701" t="s">
        <v>79</v>
      </c>
      <c r="Q2636" s="701"/>
      <c r="R2636" s="701"/>
      <c r="S2636" s="1595"/>
      <c r="T2636" s="1532"/>
      <c r="U2636" s="1532"/>
      <c r="V2636" s="1532"/>
      <c r="W2636" s="1532"/>
      <c r="X2636" s="1532"/>
      <c r="Y2636" s="1532"/>
      <c r="Z2636" s="1532"/>
      <c r="AA2636" s="1532"/>
      <c r="AB2636" s="1532"/>
    </row>
    <row r="2637">
      <c r="A2637" s="1714" t="s">
        <v>446</v>
      </c>
      <c r="B2637" s="692"/>
      <c r="C2637" s="692"/>
      <c r="D2637" s="692"/>
      <c r="E2637" s="692">
        <v>0.0</v>
      </c>
      <c r="F2637" s="692">
        <v>0.0</v>
      </c>
      <c r="G2637" s="692">
        <v>1.0</v>
      </c>
      <c r="H2637" s="690">
        <v>0.0</v>
      </c>
      <c r="I2637" s="693">
        <f t="shared" si="1854"/>
        <v>1</v>
      </c>
      <c r="J2637" s="701"/>
      <c r="K2637" s="1560"/>
      <c r="L2637" s="701" t="s">
        <v>446</v>
      </c>
      <c r="M2637" s="701">
        <f t="shared" si="1861"/>
        <v>2</v>
      </c>
      <c r="N2637" s="701">
        <f>(M2637-I2637)-S2637</f>
        <v>1</v>
      </c>
      <c r="O2637" s="692">
        <v>0.0</v>
      </c>
      <c r="P2637" s="701">
        <f>SUM(N2637,O2637)</f>
        <v>1</v>
      </c>
      <c r="Q2637" s="701"/>
      <c r="R2637" s="701"/>
      <c r="S2637" s="1595"/>
      <c r="T2637" s="1532"/>
      <c r="U2637" s="1532"/>
      <c r="V2637" s="1532"/>
      <c r="W2637" s="1532"/>
      <c r="X2637" s="1532"/>
      <c r="Y2637" s="1532"/>
      <c r="Z2637" s="1532"/>
      <c r="AA2637" s="1532"/>
      <c r="AB2637" s="1532"/>
    </row>
    <row r="2638">
      <c r="A2638" s="1714" t="s">
        <v>80</v>
      </c>
      <c r="B2638" s="692"/>
      <c r="C2638" s="692"/>
      <c r="D2638" s="692"/>
      <c r="E2638" s="692">
        <v>0.0</v>
      </c>
      <c r="F2638" s="692">
        <v>0.0</v>
      </c>
      <c r="G2638" s="692">
        <v>0.0</v>
      </c>
      <c r="H2638" s="690">
        <v>0.0</v>
      </c>
      <c r="I2638" s="693">
        <f t="shared" si="1854"/>
        <v>0</v>
      </c>
      <c r="J2638" s="701"/>
      <c r="K2638" s="1560"/>
      <c r="L2638" s="701" t="s">
        <v>80</v>
      </c>
      <c r="M2638" s="701">
        <f t="shared" si="1861"/>
        <v>17</v>
      </c>
      <c r="N2638" s="701">
        <f>(M2638-I2638)</f>
        <v>17</v>
      </c>
      <c r="O2638" s="692">
        <v>0.0</v>
      </c>
      <c r="P2638" s="701">
        <f>sum(N2638,O2638)</f>
        <v>17</v>
      </c>
      <c r="Q2638" s="701"/>
      <c r="R2638" s="701"/>
      <c r="S2638" s="1595"/>
      <c r="T2638" s="1532"/>
      <c r="U2638" s="1532"/>
      <c r="V2638" s="1532"/>
      <c r="W2638" s="1532"/>
      <c r="X2638" s="1532"/>
      <c r="Y2638" s="1532"/>
      <c r="Z2638" s="1532"/>
      <c r="AA2638" s="1532"/>
      <c r="AB2638" s="1532"/>
    </row>
    <row r="2639">
      <c r="A2639" s="1715" t="s">
        <v>818</v>
      </c>
      <c r="B2639" s="1765"/>
      <c r="C2639" s="1765"/>
      <c r="D2639" s="1765"/>
      <c r="E2639" s="1765">
        <v>0.0</v>
      </c>
      <c r="F2639" s="1765">
        <v>0.0</v>
      </c>
      <c r="G2639" s="1760">
        <v>1.0</v>
      </c>
      <c r="H2639" s="1760">
        <v>0.0</v>
      </c>
      <c r="I2639" s="1761">
        <f t="shared" si="1854"/>
        <v>1</v>
      </c>
      <c r="J2639" s="1762">
        <f>sum(I2639:I2642)</f>
        <v>2</v>
      </c>
      <c r="K2639" s="1560"/>
      <c r="L2639" s="1764" t="s">
        <v>818</v>
      </c>
      <c r="M2639" s="1762">
        <f t="shared" si="1861"/>
        <v>19</v>
      </c>
      <c r="N2639" s="1762">
        <f>(M2639-I2639)-S2639</f>
        <v>18</v>
      </c>
      <c r="O2639" s="1765">
        <v>0.0</v>
      </c>
      <c r="P2639" s="1762">
        <f t="shared" ref="P2639:P2640" si="1863">SUM(N2639,O2639)</f>
        <v>18</v>
      </c>
      <c r="Q2639" s="1762"/>
      <c r="R2639" s="1762"/>
      <c r="S2639" s="1762"/>
      <c r="T2639" s="1532"/>
      <c r="U2639" s="1532"/>
      <c r="V2639" s="1532"/>
      <c r="W2639" s="1532"/>
      <c r="X2639" s="1532"/>
      <c r="Y2639" s="1532"/>
      <c r="Z2639" s="1532"/>
      <c r="AA2639" s="1532"/>
      <c r="AB2639" s="1532"/>
    </row>
    <row r="2640">
      <c r="A2640" s="1714" t="s">
        <v>77</v>
      </c>
      <c r="B2640" s="692"/>
      <c r="C2640" s="692"/>
      <c r="D2640" s="692"/>
      <c r="E2640" s="692">
        <v>0.0</v>
      </c>
      <c r="F2640" s="692">
        <v>0.0</v>
      </c>
      <c r="G2640" s="692">
        <v>0.0</v>
      </c>
      <c r="H2640" s="690">
        <v>0.0</v>
      </c>
      <c r="I2640" s="693">
        <f t="shared" si="1854"/>
        <v>0</v>
      </c>
      <c r="J2640" s="596">
        <f>(J2639/70)</f>
        <v>0.02857142857</v>
      </c>
      <c r="K2640" s="1560"/>
      <c r="L2640" s="701" t="s">
        <v>77</v>
      </c>
      <c r="M2640" s="701">
        <f t="shared" si="1861"/>
        <v>0</v>
      </c>
      <c r="N2640" s="701">
        <f>(M2640-I2640-I2641)-S2640</f>
        <v>0</v>
      </c>
      <c r="O2640" s="692">
        <v>0.0</v>
      </c>
      <c r="P2640" s="701">
        <f t="shared" si="1863"/>
        <v>0</v>
      </c>
      <c r="Q2640" s="701"/>
      <c r="R2640" s="701"/>
      <c r="S2640" s="1595"/>
      <c r="T2640" s="1532"/>
      <c r="U2640" s="1532"/>
      <c r="V2640" s="1532"/>
      <c r="W2640" s="1532"/>
      <c r="X2640" s="1532"/>
      <c r="Y2640" s="1532"/>
      <c r="Z2640" s="1532"/>
      <c r="AA2640" s="1532"/>
      <c r="AB2640" s="1532"/>
    </row>
    <row r="2641">
      <c r="A2641" s="1714" t="s">
        <v>78</v>
      </c>
      <c r="B2641" s="692"/>
      <c r="C2641" s="692"/>
      <c r="D2641" s="692"/>
      <c r="E2641" s="692">
        <v>0.0</v>
      </c>
      <c r="F2641" s="692">
        <v>0.0</v>
      </c>
      <c r="G2641" s="692">
        <v>0.0</v>
      </c>
      <c r="H2641" s="690">
        <v>0.0</v>
      </c>
      <c r="I2641" s="693">
        <f t="shared" si="1854"/>
        <v>0</v>
      </c>
      <c r="J2641" s="701"/>
      <c r="K2641" s="1560"/>
      <c r="L2641" s="701" t="s">
        <v>78</v>
      </c>
      <c r="M2641" s="701" t="str">
        <f t="shared" si="1861"/>
        <v>-</v>
      </c>
      <c r="N2641" s="701" t="s">
        <v>79</v>
      </c>
      <c r="O2641" s="701"/>
      <c r="P2641" s="701" t="s">
        <v>79</v>
      </c>
      <c r="Q2641" s="701"/>
      <c r="R2641" s="701"/>
      <c r="S2641" s="1595"/>
      <c r="T2641" s="1532"/>
      <c r="U2641" s="1532"/>
      <c r="V2641" s="1532"/>
      <c r="W2641" s="1532"/>
      <c r="X2641" s="1532"/>
      <c r="Y2641" s="1532"/>
      <c r="Z2641" s="1532"/>
      <c r="AA2641" s="1532"/>
      <c r="AB2641" s="1532"/>
    </row>
    <row r="2642">
      <c r="A2642" s="1714" t="s">
        <v>446</v>
      </c>
      <c r="B2642" s="692"/>
      <c r="C2642" s="692"/>
      <c r="D2642" s="692"/>
      <c r="E2642" s="692">
        <v>0.0</v>
      </c>
      <c r="F2642" s="692">
        <v>0.0</v>
      </c>
      <c r="G2642" s="692">
        <v>1.0</v>
      </c>
      <c r="H2642" s="690">
        <v>0.0</v>
      </c>
      <c r="I2642" s="693">
        <f t="shared" si="1854"/>
        <v>1</v>
      </c>
      <c r="J2642" s="701"/>
      <c r="K2642" s="1560"/>
      <c r="L2642" s="701" t="s">
        <v>446</v>
      </c>
      <c r="M2642" s="701">
        <f t="shared" si="1861"/>
        <v>2</v>
      </c>
      <c r="N2642" s="701">
        <f>(M2642-I2642)-S2642</f>
        <v>1</v>
      </c>
      <c r="O2642" s="701"/>
      <c r="P2642" s="701">
        <f>SUM(N2642,O2642)</f>
        <v>1</v>
      </c>
      <c r="Q2642" s="701"/>
      <c r="R2642" s="701"/>
      <c r="S2642" s="1595"/>
      <c r="T2642" s="1532"/>
      <c r="U2642" s="1532"/>
      <c r="V2642" s="1532"/>
      <c r="W2642" s="1532"/>
      <c r="X2642" s="1532"/>
      <c r="Y2642" s="1532"/>
      <c r="Z2642" s="1532"/>
      <c r="AA2642" s="1532"/>
      <c r="AB2642" s="1532"/>
    </row>
    <row r="2643">
      <c r="A2643" s="1714" t="s">
        <v>80</v>
      </c>
      <c r="B2643" s="692"/>
      <c r="C2643" s="692"/>
      <c r="D2643" s="692"/>
      <c r="E2643" s="692">
        <v>0.0</v>
      </c>
      <c r="F2643" s="692">
        <v>0.0</v>
      </c>
      <c r="G2643" s="692">
        <v>1.0</v>
      </c>
      <c r="H2643" s="690">
        <v>0.0</v>
      </c>
      <c r="I2643" s="693">
        <f t="shared" si="1854"/>
        <v>1</v>
      </c>
      <c r="J2643" s="701"/>
      <c r="K2643" s="1560"/>
      <c r="L2643" s="701" t="s">
        <v>80</v>
      </c>
      <c r="M2643" s="701">
        <f t="shared" si="1861"/>
        <v>20</v>
      </c>
      <c r="N2643" s="701">
        <f>(M2643-I2643)</f>
        <v>19</v>
      </c>
      <c r="O2643" s="701"/>
      <c r="P2643" s="701">
        <f>sum(N2643,O2643)</f>
        <v>19</v>
      </c>
      <c r="Q2643" s="701"/>
      <c r="R2643" s="701"/>
      <c r="S2643" s="1595"/>
      <c r="T2643" s="1532"/>
      <c r="U2643" s="1532"/>
      <c r="V2643" s="1532"/>
      <c r="W2643" s="1532"/>
      <c r="X2643" s="1532"/>
      <c r="Y2643" s="1532"/>
      <c r="Z2643" s="1532"/>
      <c r="AA2643" s="1532"/>
      <c r="AB2643" s="1532"/>
    </row>
    <row r="2644">
      <c r="A2644" s="1828" t="s">
        <v>274</v>
      </c>
      <c r="B2644" s="1765"/>
      <c r="C2644" s="1765"/>
      <c r="D2644" s="1765"/>
      <c r="E2644" s="1765">
        <v>0.0</v>
      </c>
      <c r="F2644" s="1765">
        <v>0.0</v>
      </c>
      <c r="G2644" s="1760">
        <v>0.0</v>
      </c>
      <c r="H2644" s="1760">
        <v>0.0</v>
      </c>
      <c r="I2644" s="1761">
        <f t="shared" si="1854"/>
        <v>0</v>
      </c>
      <c r="J2644" s="1762">
        <f>sum(I2644:I2647)</f>
        <v>0</v>
      </c>
      <c r="K2644" s="1560"/>
      <c r="L2644" s="1764" t="s">
        <v>761</v>
      </c>
      <c r="M2644" s="1762">
        <v>0.0</v>
      </c>
      <c r="N2644" s="1762">
        <f>(M2644-I2644)-S2644</f>
        <v>0</v>
      </c>
      <c r="O2644" s="1762"/>
      <c r="P2644" s="1762">
        <f t="shared" ref="P2644:P2645" si="1864">SUM(N2644,O2644)</f>
        <v>0</v>
      </c>
      <c r="Q2644" s="1762"/>
      <c r="R2644" s="1762"/>
      <c r="S2644" s="1762"/>
      <c r="T2644" s="1532"/>
      <c r="U2644" s="1532"/>
      <c r="V2644" s="1532"/>
      <c r="W2644" s="1532"/>
      <c r="X2644" s="1532"/>
      <c r="Y2644" s="1532"/>
      <c r="Z2644" s="1532"/>
      <c r="AA2644" s="1532"/>
      <c r="AB2644" s="1532"/>
    </row>
    <row r="2645">
      <c r="A2645" s="1714" t="s">
        <v>77</v>
      </c>
      <c r="B2645" s="692"/>
      <c r="C2645" s="692"/>
      <c r="D2645" s="692"/>
      <c r="E2645" s="692">
        <v>0.0</v>
      </c>
      <c r="F2645" s="692">
        <v>0.0</v>
      </c>
      <c r="G2645" s="692">
        <v>0.0</v>
      </c>
      <c r="H2645" s="690">
        <v>0.0</v>
      </c>
      <c r="I2645" s="693">
        <f t="shared" si="1854"/>
        <v>0</v>
      </c>
      <c r="J2645" s="596">
        <f>(J2644/70)</f>
        <v>0</v>
      </c>
      <c r="K2645" s="1560"/>
      <c r="L2645" s="701" t="s">
        <v>77</v>
      </c>
      <c r="M2645" s="701">
        <v>0.0</v>
      </c>
      <c r="N2645" s="701">
        <f>(M2645-I2645-I2646)-S2645</f>
        <v>0</v>
      </c>
      <c r="O2645" s="701"/>
      <c r="P2645" s="701">
        <f t="shared" si="1864"/>
        <v>0</v>
      </c>
      <c r="Q2645" s="701"/>
      <c r="R2645" s="701"/>
      <c r="S2645" s="1595"/>
      <c r="T2645" s="1532"/>
      <c r="U2645" s="1532"/>
      <c r="V2645" s="1532"/>
      <c r="W2645" s="1532"/>
      <c r="X2645" s="1532"/>
      <c r="Y2645" s="1532"/>
      <c r="Z2645" s="1532"/>
      <c r="AA2645" s="1532"/>
      <c r="AB2645" s="1532"/>
    </row>
    <row r="2646">
      <c r="A2646" s="1714" t="s">
        <v>78</v>
      </c>
      <c r="B2646" s="692"/>
      <c r="C2646" s="692"/>
      <c r="D2646" s="692"/>
      <c r="E2646" s="692">
        <v>0.0</v>
      </c>
      <c r="F2646" s="692">
        <v>0.0</v>
      </c>
      <c r="G2646" s="692">
        <v>0.0</v>
      </c>
      <c r="H2646" s="690">
        <v>0.0</v>
      </c>
      <c r="I2646" s="693">
        <f t="shared" si="1854"/>
        <v>0</v>
      </c>
      <c r="J2646" s="701"/>
      <c r="K2646" s="1560"/>
      <c r="L2646" s="701" t="s">
        <v>78</v>
      </c>
      <c r="M2646" s="701" t="s">
        <v>79</v>
      </c>
      <c r="N2646" s="701" t="s">
        <v>79</v>
      </c>
      <c r="O2646" s="701"/>
      <c r="P2646" s="701" t="s">
        <v>79</v>
      </c>
      <c r="Q2646" s="701"/>
      <c r="R2646" s="701"/>
      <c r="S2646" s="1595"/>
      <c r="T2646" s="1532"/>
      <c r="U2646" s="1532"/>
      <c r="V2646" s="1532"/>
      <c r="W2646" s="1532"/>
      <c r="X2646" s="1532"/>
      <c r="Y2646" s="1532"/>
      <c r="Z2646" s="1532"/>
      <c r="AA2646" s="1532"/>
      <c r="AB2646" s="1532"/>
    </row>
    <row r="2647">
      <c r="A2647" s="1714" t="s">
        <v>446</v>
      </c>
      <c r="B2647" s="692"/>
      <c r="C2647" s="692"/>
      <c r="D2647" s="692"/>
      <c r="E2647" s="692">
        <v>0.0</v>
      </c>
      <c r="F2647" s="692">
        <v>0.0</v>
      </c>
      <c r="G2647" s="692">
        <v>0.0</v>
      </c>
      <c r="H2647" s="690">
        <v>0.0</v>
      </c>
      <c r="I2647" s="693">
        <f t="shared" si="1854"/>
        <v>0</v>
      </c>
      <c r="J2647" s="701"/>
      <c r="K2647" s="1560"/>
      <c r="L2647" s="701" t="s">
        <v>446</v>
      </c>
      <c r="M2647" s="701">
        <v>0.0</v>
      </c>
      <c r="N2647" s="701">
        <f>(M2647-I2647)-S2647</f>
        <v>0</v>
      </c>
      <c r="O2647" s="701"/>
      <c r="P2647" s="701">
        <f>SUM(N2647,O2647)</f>
        <v>0</v>
      </c>
      <c r="Q2647" s="701"/>
      <c r="R2647" s="701"/>
      <c r="S2647" s="1595"/>
      <c r="T2647" s="1532"/>
      <c r="U2647" s="1532"/>
      <c r="V2647" s="1532"/>
      <c r="W2647" s="1532"/>
      <c r="X2647" s="1532"/>
      <c r="Y2647" s="1532"/>
      <c r="Z2647" s="1532"/>
      <c r="AA2647" s="1532"/>
      <c r="AB2647" s="1532"/>
    </row>
    <row r="2648">
      <c r="A2648" s="1714" t="s">
        <v>80</v>
      </c>
      <c r="B2648" s="692"/>
      <c r="C2648" s="692"/>
      <c r="D2648" s="692"/>
      <c r="E2648" s="692">
        <v>0.0</v>
      </c>
      <c r="F2648" s="692">
        <v>0.0</v>
      </c>
      <c r="G2648" s="692">
        <v>0.0</v>
      </c>
      <c r="H2648" s="690">
        <v>0.0</v>
      </c>
      <c r="I2648" s="693">
        <f t="shared" si="1854"/>
        <v>0</v>
      </c>
      <c r="J2648" s="701"/>
      <c r="K2648" s="1560"/>
      <c r="L2648" s="701" t="s">
        <v>80</v>
      </c>
      <c r="M2648" s="701">
        <v>0.0</v>
      </c>
      <c r="N2648" s="701">
        <f>(M2648-I2648)</f>
        <v>0</v>
      </c>
      <c r="O2648" s="701"/>
      <c r="P2648" s="701">
        <f>sum(N2648,O2648)</f>
        <v>0</v>
      </c>
      <c r="Q2648" s="701"/>
      <c r="R2648" s="701"/>
      <c r="S2648" s="1595"/>
      <c r="T2648" s="1532"/>
      <c r="U2648" s="1532"/>
      <c r="V2648" s="1532"/>
      <c r="W2648" s="1532"/>
      <c r="X2648" s="1532"/>
      <c r="Y2648" s="1532"/>
      <c r="Z2648" s="1532"/>
      <c r="AA2648" s="1532"/>
      <c r="AB2648" s="1532"/>
    </row>
    <row r="2649">
      <c r="A2649" s="1757" t="s">
        <v>819</v>
      </c>
      <c r="B2649" s="1788"/>
      <c r="C2649" s="1788"/>
      <c r="D2649" s="1788"/>
      <c r="E2649" s="1758">
        <f>SUM(E2650:E2664)</f>
        <v>1</v>
      </c>
      <c r="F2649" s="1758">
        <f t="shared" ref="F2649:H2649" si="1865">SUM(F2650:F2653,F2655:F2657,F2660:F2663)</f>
        <v>2</v>
      </c>
      <c r="G2649" s="1758">
        <f t="shared" si="1865"/>
        <v>3</v>
      </c>
      <c r="H2649" s="1758">
        <f t="shared" si="1865"/>
        <v>1</v>
      </c>
      <c r="I2649" s="1758">
        <f t="shared" si="1854"/>
        <v>7</v>
      </c>
      <c r="J2649" s="1561"/>
      <c r="K2649" s="1560"/>
      <c r="L2649" s="1758" t="s">
        <v>819</v>
      </c>
      <c r="M2649" s="1561"/>
      <c r="N2649" s="1561"/>
      <c r="O2649" s="1561"/>
      <c r="P2649" s="1561"/>
      <c r="Q2649" s="1561"/>
      <c r="R2649" s="1561"/>
      <c r="S2649" s="1561"/>
      <c r="T2649" s="1532"/>
      <c r="U2649" s="1532"/>
      <c r="V2649" s="1532"/>
      <c r="W2649" s="1532"/>
      <c r="X2649" s="1532"/>
      <c r="Y2649" s="1532"/>
      <c r="Z2649" s="1532"/>
      <c r="AA2649" s="1532"/>
      <c r="AB2649" s="1532"/>
    </row>
    <row r="2650">
      <c r="A2650" s="1715" t="s">
        <v>820</v>
      </c>
      <c r="B2650" s="1760"/>
      <c r="C2650" s="1760"/>
      <c r="D2650" s="1760"/>
      <c r="E2650" s="1760">
        <v>1.0</v>
      </c>
      <c r="F2650" s="1760">
        <v>2.0</v>
      </c>
      <c r="G2650" s="1760">
        <v>3.0</v>
      </c>
      <c r="H2650" s="1760">
        <v>1.0</v>
      </c>
      <c r="I2650" s="1761">
        <f t="shared" si="1854"/>
        <v>7</v>
      </c>
      <c r="J2650" s="1762">
        <f>sum(I2650:I2653)</f>
        <v>7</v>
      </c>
      <c r="K2650" s="1560"/>
      <c r="L2650" s="1764" t="s">
        <v>820</v>
      </c>
      <c r="M2650" s="1762">
        <f t="shared" ref="M2650:M2659" si="1866">P2067</f>
        <v>24</v>
      </c>
      <c r="N2650" s="1762">
        <f>(M2650-I2650)-S2650</f>
        <v>17</v>
      </c>
      <c r="O2650" s="1762"/>
      <c r="P2650" s="1762">
        <f t="shared" ref="P2650:P2651" si="1867">SUM(N2650,O2650)</f>
        <v>17</v>
      </c>
      <c r="Q2650" s="1762"/>
      <c r="R2650" s="1762"/>
      <c r="S2650" s="1762"/>
      <c r="T2650" s="1532"/>
      <c r="U2650" s="1532"/>
      <c r="V2650" s="1532"/>
      <c r="W2650" s="1532"/>
      <c r="X2650" s="1532"/>
      <c r="Y2650" s="1532"/>
      <c r="Z2650" s="1532"/>
      <c r="AA2650" s="1532"/>
      <c r="AB2650" s="1532"/>
    </row>
    <row r="2651">
      <c r="A2651" s="1714" t="s">
        <v>77</v>
      </c>
      <c r="B2651" s="692"/>
      <c r="C2651" s="692"/>
      <c r="D2651" s="692"/>
      <c r="E2651" s="692">
        <v>0.0</v>
      </c>
      <c r="F2651" s="692">
        <v>0.0</v>
      </c>
      <c r="G2651" s="690">
        <v>0.0</v>
      </c>
      <c r="H2651" s="690">
        <v>0.0</v>
      </c>
      <c r="I2651" s="693">
        <f t="shared" si="1854"/>
        <v>0</v>
      </c>
      <c r="J2651" s="596">
        <f>(J2650/70)</f>
        <v>0.1</v>
      </c>
      <c r="K2651" s="1560"/>
      <c r="L2651" s="701" t="s">
        <v>77</v>
      </c>
      <c r="M2651" s="701">
        <f t="shared" si="1866"/>
        <v>1</v>
      </c>
      <c r="N2651" s="701">
        <f>(M2651-I2651-I2652)-S2651</f>
        <v>1</v>
      </c>
      <c r="O2651" s="692">
        <v>0.0</v>
      </c>
      <c r="P2651" s="701">
        <f t="shared" si="1867"/>
        <v>1</v>
      </c>
      <c r="Q2651" s="701"/>
      <c r="R2651" s="701"/>
      <c r="S2651" s="1595"/>
      <c r="T2651" s="1532"/>
      <c r="U2651" s="1532"/>
      <c r="V2651" s="1532"/>
      <c r="W2651" s="1532"/>
      <c r="X2651" s="1532"/>
      <c r="Y2651" s="1532"/>
      <c r="Z2651" s="1532"/>
      <c r="AA2651" s="1532"/>
      <c r="AB2651" s="1532"/>
    </row>
    <row r="2652">
      <c r="A2652" s="1714" t="s">
        <v>78</v>
      </c>
      <c r="B2652" s="692"/>
      <c r="C2652" s="692"/>
      <c r="D2652" s="692"/>
      <c r="E2652" s="692">
        <v>0.0</v>
      </c>
      <c r="F2652" s="692">
        <v>0.0</v>
      </c>
      <c r="G2652" s="690">
        <v>0.0</v>
      </c>
      <c r="H2652" s="690">
        <v>0.0</v>
      </c>
      <c r="I2652" s="693">
        <f t="shared" si="1854"/>
        <v>0</v>
      </c>
      <c r="J2652" s="701"/>
      <c r="K2652" s="1560"/>
      <c r="L2652" s="701" t="s">
        <v>78</v>
      </c>
      <c r="M2652" s="701" t="str">
        <f t="shared" si="1866"/>
        <v>-</v>
      </c>
      <c r="N2652" s="701" t="s">
        <v>79</v>
      </c>
      <c r="O2652" s="692" t="s">
        <v>79</v>
      </c>
      <c r="P2652" s="701" t="s">
        <v>79</v>
      </c>
      <c r="Q2652" s="701"/>
      <c r="R2652" s="701"/>
      <c r="S2652" s="1595"/>
      <c r="T2652" s="1532"/>
      <c r="U2652" s="1532"/>
      <c r="V2652" s="1532"/>
      <c r="W2652" s="1532"/>
      <c r="X2652" s="1532"/>
      <c r="Y2652" s="1532"/>
      <c r="Z2652" s="1532"/>
      <c r="AA2652" s="1532"/>
      <c r="AB2652" s="1532"/>
    </row>
    <row r="2653">
      <c r="A2653" s="1714" t="s">
        <v>446</v>
      </c>
      <c r="B2653" s="692"/>
      <c r="C2653" s="692"/>
      <c r="D2653" s="692"/>
      <c r="E2653" s="692">
        <v>0.0</v>
      </c>
      <c r="F2653" s="692">
        <v>0.0</v>
      </c>
      <c r="G2653" s="690">
        <v>0.0</v>
      </c>
      <c r="H2653" s="690">
        <v>0.0</v>
      </c>
      <c r="I2653" s="693">
        <f t="shared" si="1854"/>
        <v>0</v>
      </c>
      <c r="J2653" s="701"/>
      <c r="K2653" s="1560"/>
      <c r="L2653" s="701" t="s">
        <v>446</v>
      </c>
      <c r="M2653" s="701">
        <f t="shared" si="1866"/>
        <v>3</v>
      </c>
      <c r="N2653" s="701">
        <f>(M2653-I2653)-S2653</f>
        <v>3</v>
      </c>
      <c r="O2653" s="692">
        <v>5.0</v>
      </c>
      <c r="P2653" s="701">
        <f>SUM(N2653,O2653)</f>
        <v>8</v>
      </c>
      <c r="Q2653" s="701"/>
      <c r="R2653" s="701"/>
      <c r="S2653" s="1595"/>
      <c r="T2653" s="1532"/>
      <c r="U2653" s="1532"/>
      <c r="V2653" s="1532"/>
      <c r="W2653" s="1532"/>
      <c r="X2653" s="1532"/>
      <c r="Y2653" s="1532"/>
      <c r="Z2653" s="1532"/>
      <c r="AA2653" s="1532"/>
      <c r="AB2653" s="1532"/>
    </row>
    <row r="2654">
      <c r="A2654" s="1714" t="s">
        <v>80</v>
      </c>
      <c r="B2654" s="692"/>
      <c r="C2654" s="692"/>
      <c r="D2654" s="692"/>
      <c r="E2654" s="692">
        <v>0.0</v>
      </c>
      <c r="F2654" s="692">
        <v>0.0</v>
      </c>
      <c r="G2654" s="690">
        <v>2.0</v>
      </c>
      <c r="H2654" s="690">
        <v>0.0</v>
      </c>
      <c r="I2654" s="693">
        <f t="shared" si="1854"/>
        <v>2</v>
      </c>
      <c r="J2654" s="701"/>
      <c r="K2654" s="1560"/>
      <c r="L2654" s="701" t="s">
        <v>80</v>
      </c>
      <c r="M2654" s="701">
        <f t="shared" si="1866"/>
        <v>13</v>
      </c>
      <c r="N2654" s="701">
        <f>(M2654-I2654)</f>
        <v>11</v>
      </c>
      <c r="O2654" s="692">
        <v>0.0</v>
      </c>
      <c r="P2654" s="701">
        <f>sum(N2654,O2654)</f>
        <v>11</v>
      </c>
      <c r="Q2654" s="701"/>
      <c r="R2654" s="701"/>
      <c r="S2654" s="1595"/>
      <c r="T2654" s="1532"/>
      <c r="U2654" s="1532"/>
      <c r="V2654" s="1532"/>
      <c r="W2654" s="1532"/>
      <c r="X2654" s="1532"/>
      <c r="Y2654" s="1532"/>
      <c r="Z2654" s="1532"/>
      <c r="AA2654" s="1532"/>
      <c r="AB2654" s="1532"/>
    </row>
    <row r="2655">
      <c r="A2655" s="1828" t="s">
        <v>274</v>
      </c>
      <c r="B2655" s="1760"/>
      <c r="C2655" s="1760"/>
      <c r="D2655" s="1760"/>
      <c r="E2655" s="1760">
        <v>0.0</v>
      </c>
      <c r="F2655" s="1760">
        <v>0.0</v>
      </c>
      <c r="G2655" s="1760">
        <v>0.0</v>
      </c>
      <c r="H2655" s="1760">
        <v>0.0</v>
      </c>
      <c r="I2655" s="1761">
        <f t="shared" si="1854"/>
        <v>0</v>
      </c>
      <c r="J2655" s="1762">
        <f>sum(I2655:I2658)</f>
        <v>0</v>
      </c>
      <c r="K2655" s="1560"/>
      <c r="L2655" s="1762" t="s">
        <v>863</v>
      </c>
      <c r="M2655" s="1762">
        <f t="shared" si="1866"/>
        <v>10</v>
      </c>
      <c r="N2655" s="1762">
        <f>(M2655-I2655)-S2655</f>
        <v>10</v>
      </c>
      <c r="O2655" s="1762"/>
      <c r="P2655" s="1762">
        <f t="shared" ref="P2655:P2656" si="1868">SUM(N2655,O2655)</f>
        <v>10</v>
      </c>
      <c r="Q2655" s="1942" t="s">
        <v>915</v>
      </c>
      <c r="R2655" s="1762"/>
      <c r="S2655" s="1765"/>
      <c r="T2655" s="1532"/>
      <c r="U2655" s="1532"/>
      <c r="V2655" s="1532"/>
      <c r="W2655" s="1532"/>
      <c r="X2655" s="1532"/>
      <c r="Y2655" s="1532"/>
      <c r="Z2655" s="1532"/>
      <c r="AA2655" s="1532"/>
      <c r="AB2655" s="1532"/>
    </row>
    <row r="2656">
      <c r="A2656" s="1714" t="s">
        <v>77</v>
      </c>
      <c r="B2656" s="692"/>
      <c r="C2656" s="692"/>
      <c r="D2656" s="692"/>
      <c r="E2656" s="692">
        <v>0.0</v>
      </c>
      <c r="F2656" s="692">
        <v>0.0</v>
      </c>
      <c r="G2656" s="690">
        <v>0.0</v>
      </c>
      <c r="H2656" s="690">
        <v>0.0</v>
      </c>
      <c r="I2656" s="693">
        <f t="shared" si="1854"/>
        <v>0</v>
      </c>
      <c r="J2656" s="596">
        <f>(J2655/70)</f>
        <v>0</v>
      </c>
      <c r="K2656" s="1560"/>
      <c r="L2656" s="701" t="s">
        <v>77</v>
      </c>
      <c r="M2656" s="701">
        <f t="shared" si="1866"/>
        <v>2</v>
      </c>
      <c r="N2656" s="701">
        <f>(M2656-I2656-I2657)-S2656</f>
        <v>2</v>
      </c>
      <c r="O2656" s="701"/>
      <c r="P2656" s="701">
        <f t="shared" si="1868"/>
        <v>2</v>
      </c>
      <c r="Q2656" s="701"/>
      <c r="R2656" s="701"/>
      <c r="S2656" s="1595"/>
      <c r="T2656" s="1532"/>
      <c r="U2656" s="1532"/>
      <c r="V2656" s="1532"/>
      <c r="W2656" s="1532"/>
      <c r="X2656" s="1532"/>
      <c r="Y2656" s="1532"/>
      <c r="Z2656" s="1532"/>
      <c r="AA2656" s="1532"/>
      <c r="AB2656" s="1532"/>
    </row>
    <row r="2657">
      <c r="A2657" s="1714" t="s">
        <v>78</v>
      </c>
      <c r="B2657" s="692"/>
      <c r="C2657" s="692"/>
      <c r="D2657" s="692"/>
      <c r="E2657" s="692">
        <v>0.0</v>
      </c>
      <c r="F2657" s="692">
        <v>0.0</v>
      </c>
      <c r="G2657" s="690">
        <v>0.0</v>
      </c>
      <c r="H2657" s="690">
        <v>0.0</v>
      </c>
      <c r="I2657" s="693">
        <f t="shared" si="1854"/>
        <v>0</v>
      </c>
      <c r="J2657" s="701"/>
      <c r="K2657" s="1560"/>
      <c r="L2657" s="701" t="s">
        <v>78</v>
      </c>
      <c r="M2657" s="701" t="str">
        <f t="shared" si="1866"/>
        <v>-</v>
      </c>
      <c r="N2657" s="701" t="s">
        <v>79</v>
      </c>
      <c r="O2657" s="701"/>
      <c r="P2657" s="701" t="s">
        <v>79</v>
      </c>
      <c r="Q2657" s="701"/>
      <c r="R2657" s="701"/>
      <c r="S2657" s="1595"/>
      <c r="T2657" s="1532"/>
      <c r="U2657" s="1532"/>
      <c r="V2657" s="1532"/>
      <c r="W2657" s="1532"/>
      <c r="X2657" s="1532"/>
      <c r="Y2657" s="1532"/>
      <c r="Z2657" s="1532"/>
      <c r="AA2657" s="1532"/>
      <c r="AB2657" s="1532"/>
    </row>
    <row r="2658">
      <c r="A2658" s="1714" t="s">
        <v>446</v>
      </c>
      <c r="B2658" s="692"/>
      <c r="C2658" s="692"/>
      <c r="D2658" s="692"/>
      <c r="E2658" s="692">
        <v>0.0</v>
      </c>
      <c r="F2658" s="692">
        <v>0.0</v>
      </c>
      <c r="G2658" s="690">
        <v>0.0</v>
      </c>
      <c r="H2658" s="690">
        <v>0.0</v>
      </c>
      <c r="I2658" s="693">
        <f t="shared" si="1854"/>
        <v>0</v>
      </c>
      <c r="J2658" s="701"/>
      <c r="K2658" s="1560"/>
      <c r="L2658" s="701" t="s">
        <v>446</v>
      </c>
      <c r="M2658" s="701">
        <f t="shared" si="1866"/>
        <v>6</v>
      </c>
      <c r="N2658" s="701">
        <f>(M2658-I2658)-S2658</f>
        <v>6</v>
      </c>
      <c r="O2658" s="701"/>
      <c r="P2658" s="701">
        <f>SUM(N2658,O2658)</f>
        <v>6</v>
      </c>
      <c r="Q2658" s="701"/>
      <c r="R2658" s="701"/>
      <c r="S2658" s="1595"/>
      <c r="T2658" s="1532"/>
      <c r="U2658" s="1532"/>
      <c r="V2658" s="1532"/>
      <c r="W2658" s="1532"/>
      <c r="X2658" s="1532"/>
      <c r="Y2658" s="1532"/>
      <c r="Z2658" s="1532"/>
      <c r="AA2658" s="1532"/>
      <c r="AB2658" s="1532"/>
    </row>
    <row r="2659">
      <c r="A2659" s="1714" t="s">
        <v>80</v>
      </c>
      <c r="B2659" s="692"/>
      <c r="C2659" s="692"/>
      <c r="D2659" s="692"/>
      <c r="E2659" s="692">
        <v>0.0</v>
      </c>
      <c r="F2659" s="692">
        <v>0.0</v>
      </c>
      <c r="G2659" s="690">
        <v>0.0</v>
      </c>
      <c r="H2659" s="690">
        <v>0.0</v>
      </c>
      <c r="I2659" s="693">
        <f t="shared" si="1854"/>
        <v>0</v>
      </c>
      <c r="J2659" s="701"/>
      <c r="K2659" s="1560"/>
      <c r="L2659" s="701" t="s">
        <v>80</v>
      </c>
      <c r="M2659" s="701">
        <f t="shared" si="1866"/>
        <v>24</v>
      </c>
      <c r="N2659" s="701">
        <f>(M2659-I2659)</f>
        <v>24</v>
      </c>
      <c r="O2659" s="701"/>
      <c r="P2659" s="701">
        <f>sum(N2659,O2659)</f>
        <v>24</v>
      </c>
      <c r="Q2659" s="701"/>
      <c r="R2659" s="701"/>
      <c r="S2659" s="1595"/>
      <c r="T2659" s="1532"/>
      <c r="U2659" s="1532"/>
      <c r="V2659" s="1532"/>
      <c r="W2659" s="1532"/>
      <c r="X2659" s="1532"/>
      <c r="Y2659" s="1532"/>
      <c r="Z2659" s="1532"/>
      <c r="AA2659" s="1532"/>
      <c r="AB2659" s="1532"/>
    </row>
    <row r="2660">
      <c r="A2660" s="1828" t="s">
        <v>274</v>
      </c>
      <c r="B2660" s="1760"/>
      <c r="C2660" s="1760"/>
      <c r="D2660" s="1760"/>
      <c r="E2660" s="1760">
        <v>0.0</v>
      </c>
      <c r="F2660" s="1760">
        <v>0.0</v>
      </c>
      <c r="G2660" s="1760">
        <v>0.0</v>
      </c>
      <c r="H2660" s="1760">
        <v>0.0</v>
      </c>
      <c r="I2660" s="1761">
        <f t="shared" si="1854"/>
        <v>0</v>
      </c>
      <c r="J2660" s="1762">
        <f>sum(I2660:I2663)</f>
        <v>0</v>
      </c>
      <c r="K2660" s="1560"/>
      <c r="L2660" s="1764" t="s">
        <v>762</v>
      </c>
      <c r="M2660" s="1762">
        <v>0.0</v>
      </c>
      <c r="N2660" s="1762">
        <f>(M2660-I2660)-S2660</f>
        <v>0</v>
      </c>
      <c r="O2660" s="1762"/>
      <c r="P2660" s="1762">
        <f t="shared" ref="P2660:P2661" si="1869">SUM(N2660,O2660)</f>
        <v>0</v>
      </c>
      <c r="Q2660" s="1762"/>
      <c r="R2660" s="1762"/>
      <c r="S2660" s="1762"/>
      <c r="T2660" s="1532"/>
      <c r="U2660" s="1532"/>
      <c r="V2660" s="1532"/>
      <c r="W2660" s="1532"/>
      <c r="X2660" s="1532"/>
      <c r="Y2660" s="1532"/>
      <c r="Z2660" s="1532"/>
      <c r="AA2660" s="1532"/>
      <c r="AB2660" s="1532"/>
    </row>
    <row r="2661">
      <c r="A2661" s="1714" t="s">
        <v>77</v>
      </c>
      <c r="B2661" s="692"/>
      <c r="C2661" s="692"/>
      <c r="D2661" s="692"/>
      <c r="E2661" s="692">
        <v>0.0</v>
      </c>
      <c r="F2661" s="692">
        <v>0.0</v>
      </c>
      <c r="G2661" s="690">
        <v>0.0</v>
      </c>
      <c r="H2661" s="690">
        <v>0.0</v>
      </c>
      <c r="I2661" s="693">
        <f t="shared" si="1854"/>
        <v>0</v>
      </c>
      <c r="J2661" s="596">
        <f>(J2660/70)</f>
        <v>0</v>
      </c>
      <c r="K2661" s="1560"/>
      <c r="L2661" s="701" t="s">
        <v>77</v>
      </c>
      <c r="M2661" s="701">
        <v>0.0</v>
      </c>
      <c r="N2661" s="701">
        <f>(M2661-I2661-I2662)-S2661</f>
        <v>0</v>
      </c>
      <c r="O2661" s="701"/>
      <c r="P2661" s="701">
        <f t="shared" si="1869"/>
        <v>0</v>
      </c>
      <c r="Q2661" s="701"/>
      <c r="R2661" s="701"/>
      <c r="S2661" s="1595"/>
      <c r="T2661" s="1532"/>
      <c r="U2661" s="1532"/>
      <c r="V2661" s="1532"/>
      <c r="W2661" s="1532"/>
      <c r="X2661" s="1532"/>
      <c r="Y2661" s="1532"/>
      <c r="Z2661" s="1532"/>
      <c r="AA2661" s="1532"/>
      <c r="AB2661" s="1532"/>
    </row>
    <row r="2662">
      <c r="A2662" s="1714" t="s">
        <v>78</v>
      </c>
      <c r="B2662" s="692"/>
      <c r="C2662" s="692"/>
      <c r="D2662" s="692"/>
      <c r="E2662" s="692">
        <v>0.0</v>
      </c>
      <c r="F2662" s="692">
        <v>0.0</v>
      </c>
      <c r="G2662" s="690">
        <v>0.0</v>
      </c>
      <c r="H2662" s="690">
        <v>0.0</v>
      </c>
      <c r="I2662" s="693">
        <f t="shared" si="1854"/>
        <v>0</v>
      </c>
      <c r="J2662" s="701"/>
      <c r="K2662" s="1560"/>
      <c r="L2662" s="701" t="s">
        <v>78</v>
      </c>
      <c r="M2662" s="701" t="s">
        <v>79</v>
      </c>
      <c r="N2662" s="701" t="s">
        <v>79</v>
      </c>
      <c r="O2662" s="701"/>
      <c r="P2662" s="701" t="s">
        <v>79</v>
      </c>
      <c r="Q2662" s="701"/>
      <c r="R2662" s="701"/>
      <c r="S2662" s="1595"/>
      <c r="T2662" s="1532"/>
      <c r="U2662" s="1532"/>
      <c r="V2662" s="1532"/>
      <c r="W2662" s="1532"/>
      <c r="X2662" s="1532"/>
      <c r="Y2662" s="1532"/>
      <c r="Z2662" s="1532"/>
      <c r="AA2662" s="1532"/>
      <c r="AB2662" s="1532"/>
    </row>
    <row r="2663">
      <c r="A2663" s="1714" t="s">
        <v>446</v>
      </c>
      <c r="B2663" s="692"/>
      <c r="C2663" s="692"/>
      <c r="D2663" s="692"/>
      <c r="E2663" s="692">
        <v>0.0</v>
      </c>
      <c r="F2663" s="692">
        <v>0.0</v>
      </c>
      <c r="G2663" s="690">
        <v>0.0</v>
      </c>
      <c r="H2663" s="690">
        <v>0.0</v>
      </c>
      <c r="I2663" s="693">
        <f t="shared" si="1854"/>
        <v>0</v>
      </c>
      <c r="J2663" s="701"/>
      <c r="K2663" s="1560"/>
      <c r="L2663" s="701" t="s">
        <v>446</v>
      </c>
      <c r="M2663" s="701">
        <v>0.0</v>
      </c>
      <c r="N2663" s="701">
        <f>(M2663-I2663)-S2663</f>
        <v>0</v>
      </c>
      <c r="O2663" s="701"/>
      <c r="P2663" s="701">
        <f>SUM(N2663,O2663)</f>
        <v>0</v>
      </c>
      <c r="Q2663" s="701"/>
      <c r="R2663" s="701"/>
      <c r="S2663" s="1595"/>
      <c r="T2663" s="1532"/>
      <c r="U2663" s="1532"/>
      <c r="V2663" s="1532"/>
      <c r="W2663" s="1532"/>
      <c r="X2663" s="1532"/>
      <c r="Y2663" s="1532"/>
      <c r="Z2663" s="1532"/>
      <c r="AA2663" s="1532"/>
      <c r="AB2663" s="1532"/>
    </row>
    <row r="2664">
      <c r="A2664" s="1714" t="s">
        <v>80</v>
      </c>
      <c r="B2664" s="692"/>
      <c r="C2664" s="692"/>
      <c r="D2664" s="692"/>
      <c r="E2664" s="692">
        <v>0.0</v>
      </c>
      <c r="F2664" s="692">
        <v>0.0</v>
      </c>
      <c r="G2664" s="690">
        <v>0.0</v>
      </c>
      <c r="H2664" s="690">
        <v>0.0</v>
      </c>
      <c r="I2664" s="693">
        <f t="shared" si="1854"/>
        <v>0</v>
      </c>
      <c r="J2664" s="701"/>
      <c r="K2664" s="1560"/>
      <c r="L2664" s="701" t="s">
        <v>80</v>
      </c>
      <c r="M2664" s="701">
        <v>0.0</v>
      </c>
      <c r="N2664" s="701">
        <f>(M2664-I2664)</f>
        <v>0</v>
      </c>
      <c r="O2664" s="701"/>
      <c r="P2664" s="701">
        <f>sum(N2664,O2664)</f>
        <v>0</v>
      </c>
      <c r="Q2664" s="701"/>
      <c r="R2664" s="701"/>
      <c r="S2664" s="1595"/>
      <c r="T2664" s="1532"/>
      <c r="U2664" s="1532"/>
      <c r="V2664" s="1532"/>
      <c r="W2664" s="1532"/>
      <c r="X2664" s="1532"/>
      <c r="Y2664" s="1532"/>
      <c r="Z2664" s="1532"/>
      <c r="AA2664" s="1532"/>
      <c r="AB2664" s="1532"/>
    </row>
    <row r="2665">
      <c r="A2665" s="1757" t="s">
        <v>822</v>
      </c>
      <c r="B2665" s="1788"/>
      <c r="C2665" s="1788"/>
      <c r="D2665" s="1788"/>
      <c r="E2665" s="1788">
        <v>0.0</v>
      </c>
      <c r="F2665" s="1758">
        <f t="shared" ref="F2665:G2665" si="1870">SUM(F2666:F2669,F2671:F2673,F2676:F2679)</f>
        <v>0</v>
      </c>
      <c r="G2665" s="1758">
        <f t="shared" si="1870"/>
        <v>0</v>
      </c>
      <c r="H2665" s="1788">
        <v>0.0</v>
      </c>
      <c r="I2665" s="1758">
        <f t="shared" si="1854"/>
        <v>0</v>
      </c>
      <c r="J2665" s="1561"/>
      <c r="K2665" s="1560"/>
      <c r="L2665" s="1758" t="s">
        <v>822</v>
      </c>
      <c r="M2665" s="1561"/>
      <c r="N2665" s="1561"/>
      <c r="O2665" s="1561"/>
      <c r="P2665" s="1561"/>
      <c r="Q2665" s="1561"/>
      <c r="R2665" s="1561"/>
      <c r="S2665" s="1561"/>
      <c r="T2665" s="1532"/>
      <c r="U2665" s="1532"/>
      <c r="V2665" s="1532"/>
      <c r="W2665" s="1532"/>
      <c r="X2665" s="1532"/>
      <c r="Y2665" s="1532"/>
      <c r="Z2665" s="1532"/>
      <c r="AA2665" s="1532"/>
      <c r="AB2665" s="1532"/>
    </row>
    <row r="2666">
      <c r="A2666" s="1828" t="s">
        <v>274</v>
      </c>
      <c r="B2666" s="1765"/>
      <c r="C2666" s="1765"/>
      <c r="D2666" s="1765"/>
      <c r="E2666" s="1765">
        <v>0.0</v>
      </c>
      <c r="F2666" s="1765">
        <v>0.0</v>
      </c>
      <c r="G2666" s="1760">
        <v>0.0</v>
      </c>
      <c r="H2666" s="1760">
        <v>0.0</v>
      </c>
      <c r="I2666" s="1761">
        <f t="shared" si="1854"/>
        <v>0</v>
      </c>
      <c r="J2666" s="1762">
        <f>sum(I2666:I2669)</f>
        <v>0</v>
      </c>
      <c r="K2666" s="1560"/>
      <c r="L2666" s="1764" t="s">
        <v>889</v>
      </c>
      <c r="M2666" s="1762">
        <v>0.0</v>
      </c>
      <c r="N2666" s="1765">
        <v>25.0</v>
      </c>
      <c r="O2666" s="1765"/>
      <c r="P2666" s="1762">
        <f t="shared" ref="P2666:P2667" si="1871">SUM(N2666,O2666)</f>
        <v>25</v>
      </c>
      <c r="Q2666" s="1762"/>
      <c r="R2666" s="1762"/>
      <c r="S2666" s="1762"/>
      <c r="T2666" s="1532"/>
      <c r="U2666" s="1532"/>
      <c r="V2666" s="1532"/>
      <c r="W2666" s="1532"/>
      <c r="X2666" s="1532"/>
      <c r="Y2666" s="1532"/>
      <c r="Z2666" s="1532"/>
      <c r="AA2666" s="1532"/>
      <c r="AB2666" s="1532"/>
    </row>
    <row r="2667">
      <c r="A2667" s="1714" t="s">
        <v>77</v>
      </c>
      <c r="B2667" s="692"/>
      <c r="C2667" s="692"/>
      <c r="D2667" s="692"/>
      <c r="E2667" s="692">
        <v>0.0</v>
      </c>
      <c r="F2667" s="692">
        <v>0.0</v>
      </c>
      <c r="G2667" s="692">
        <v>0.0</v>
      </c>
      <c r="H2667" s="690">
        <v>0.0</v>
      </c>
      <c r="I2667" s="693">
        <f t="shared" si="1854"/>
        <v>0</v>
      </c>
      <c r="J2667" s="596">
        <f>(J2666/70)</f>
        <v>0</v>
      </c>
      <c r="K2667" s="1560"/>
      <c r="L2667" s="701" t="s">
        <v>77</v>
      </c>
      <c r="M2667" s="701">
        <v>0.0</v>
      </c>
      <c r="N2667" s="692">
        <v>5.0</v>
      </c>
      <c r="O2667" s="692"/>
      <c r="P2667" s="701">
        <f t="shared" si="1871"/>
        <v>5</v>
      </c>
      <c r="Q2667" s="701"/>
      <c r="R2667" s="701"/>
      <c r="S2667" s="1595"/>
      <c r="T2667" s="1532"/>
      <c r="U2667" s="1532"/>
      <c r="V2667" s="1532"/>
      <c r="W2667" s="1532"/>
      <c r="X2667" s="1532"/>
      <c r="Y2667" s="1532"/>
      <c r="Z2667" s="1532"/>
      <c r="AA2667" s="1532"/>
      <c r="AB2667" s="1532"/>
    </row>
    <row r="2668">
      <c r="A2668" s="1714" t="s">
        <v>78</v>
      </c>
      <c r="B2668" s="692"/>
      <c r="C2668" s="692"/>
      <c r="D2668" s="692"/>
      <c r="E2668" s="692">
        <v>0.0</v>
      </c>
      <c r="F2668" s="692">
        <v>0.0</v>
      </c>
      <c r="G2668" s="692">
        <v>0.0</v>
      </c>
      <c r="H2668" s="690">
        <v>0.0</v>
      </c>
      <c r="I2668" s="693">
        <f t="shared" si="1854"/>
        <v>0</v>
      </c>
      <c r="J2668" s="701"/>
      <c r="K2668" s="1560"/>
      <c r="L2668" s="701" t="s">
        <v>78</v>
      </c>
      <c r="M2668" s="701" t="s">
        <v>79</v>
      </c>
      <c r="N2668" s="701" t="s">
        <v>79</v>
      </c>
      <c r="O2668" s="692"/>
      <c r="P2668" s="701" t="s">
        <v>79</v>
      </c>
      <c r="Q2668" s="701"/>
      <c r="R2668" s="701"/>
      <c r="S2668" s="1595"/>
      <c r="T2668" s="1532"/>
      <c r="U2668" s="1532"/>
      <c r="V2668" s="1532"/>
      <c r="W2668" s="1532"/>
      <c r="X2668" s="1532"/>
      <c r="Y2668" s="1532"/>
      <c r="Z2668" s="1532"/>
      <c r="AA2668" s="1532"/>
      <c r="AB2668" s="1532"/>
    </row>
    <row r="2669">
      <c r="A2669" s="1714" t="s">
        <v>446</v>
      </c>
      <c r="B2669" s="692"/>
      <c r="C2669" s="692"/>
      <c r="D2669" s="692"/>
      <c r="E2669" s="692">
        <v>0.0</v>
      </c>
      <c r="F2669" s="692">
        <v>0.0</v>
      </c>
      <c r="G2669" s="692">
        <v>0.0</v>
      </c>
      <c r="H2669" s="690">
        <v>0.0</v>
      </c>
      <c r="I2669" s="693">
        <f t="shared" si="1854"/>
        <v>0</v>
      </c>
      <c r="J2669" s="701"/>
      <c r="K2669" s="1560"/>
      <c r="L2669" s="701" t="s">
        <v>446</v>
      </c>
      <c r="M2669" s="701">
        <v>0.0</v>
      </c>
      <c r="N2669" s="692">
        <v>5.0</v>
      </c>
      <c r="O2669" s="692"/>
      <c r="P2669" s="701">
        <f>SUM(N2669,O2669)</f>
        <v>5</v>
      </c>
      <c r="Q2669" s="701"/>
      <c r="R2669" s="1595"/>
      <c r="S2669" s="1595"/>
      <c r="T2669" s="1532"/>
      <c r="U2669" s="1532"/>
      <c r="V2669" s="1532"/>
      <c r="W2669" s="1532"/>
      <c r="X2669" s="1532"/>
      <c r="Y2669" s="1532"/>
      <c r="Z2669" s="1532"/>
      <c r="AA2669" s="1532"/>
      <c r="AB2669" s="1532"/>
    </row>
    <row r="2670">
      <c r="A2670" s="1714" t="s">
        <v>80</v>
      </c>
      <c r="B2670" s="692"/>
      <c r="C2670" s="692"/>
      <c r="D2670" s="692"/>
      <c r="E2670" s="692">
        <v>0.0</v>
      </c>
      <c r="F2670" s="692">
        <v>0.0</v>
      </c>
      <c r="G2670" s="692">
        <v>0.0</v>
      </c>
      <c r="H2670" s="690">
        <v>0.0</v>
      </c>
      <c r="I2670" s="693">
        <f t="shared" si="1854"/>
        <v>0</v>
      </c>
      <c r="J2670" s="701"/>
      <c r="K2670" s="1560"/>
      <c r="L2670" s="701" t="s">
        <v>80</v>
      </c>
      <c r="M2670" s="701">
        <v>0.0</v>
      </c>
      <c r="N2670" s="692">
        <v>20.0</v>
      </c>
      <c r="O2670" s="701"/>
      <c r="P2670" s="701">
        <f>sum(N2670,O2670)</f>
        <v>20</v>
      </c>
      <c r="Q2670" s="701"/>
      <c r="R2670" s="1595"/>
      <c r="S2670" s="1595"/>
      <c r="T2670" s="1532"/>
      <c r="U2670" s="1532"/>
      <c r="V2670" s="1532"/>
      <c r="W2670" s="1532"/>
      <c r="X2670" s="1532"/>
      <c r="Y2670" s="1532"/>
      <c r="Z2670" s="1532"/>
      <c r="AA2670" s="1532"/>
      <c r="AB2670" s="1532"/>
    </row>
    <row r="2671">
      <c r="A2671" s="1828" t="s">
        <v>274</v>
      </c>
      <c r="B2671" s="1765"/>
      <c r="C2671" s="1765"/>
      <c r="D2671" s="1765"/>
      <c r="E2671" s="1765">
        <v>0.0</v>
      </c>
      <c r="F2671" s="1765">
        <v>0.0</v>
      </c>
      <c r="G2671" s="1760">
        <v>0.0</v>
      </c>
      <c r="H2671" s="1760">
        <v>0.0</v>
      </c>
      <c r="I2671" s="1761">
        <f t="shared" si="1854"/>
        <v>0</v>
      </c>
      <c r="J2671" s="1762">
        <f>sum(I2671:I2674)</f>
        <v>0</v>
      </c>
      <c r="K2671" s="1560"/>
      <c r="L2671" s="1764" t="s">
        <v>888</v>
      </c>
      <c r="M2671" s="1762">
        <v>0.0</v>
      </c>
      <c r="N2671" s="1765">
        <v>25.0</v>
      </c>
      <c r="O2671" s="1762"/>
      <c r="P2671" s="1762">
        <f t="shared" ref="P2671:P2672" si="1872">SUM(N2671,O2671)</f>
        <v>25</v>
      </c>
      <c r="Q2671" s="1762"/>
      <c r="R2671" s="1762"/>
      <c r="S2671" s="1762"/>
      <c r="T2671" s="1532"/>
      <c r="U2671" s="1532"/>
      <c r="V2671" s="1532"/>
      <c r="W2671" s="1532"/>
      <c r="X2671" s="1532"/>
      <c r="Y2671" s="1532"/>
      <c r="Z2671" s="1532"/>
      <c r="AA2671" s="1532"/>
      <c r="AB2671" s="1532"/>
    </row>
    <row r="2672">
      <c r="A2672" s="1714" t="s">
        <v>77</v>
      </c>
      <c r="B2672" s="692"/>
      <c r="C2672" s="692"/>
      <c r="D2672" s="692"/>
      <c r="E2672" s="692">
        <v>0.0</v>
      </c>
      <c r="F2672" s="692">
        <v>0.0</v>
      </c>
      <c r="G2672" s="692">
        <v>0.0</v>
      </c>
      <c r="H2672" s="690">
        <v>0.0</v>
      </c>
      <c r="I2672" s="693">
        <f t="shared" si="1854"/>
        <v>0</v>
      </c>
      <c r="J2672" s="596">
        <f>(J2671/70)</f>
        <v>0</v>
      </c>
      <c r="K2672" s="1560"/>
      <c r="L2672" s="701" t="s">
        <v>77</v>
      </c>
      <c r="M2672" s="701">
        <v>0.0</v>
      </c>
      <c r="N2672" s="692">
        <v>5.0</v>
      </c>
      <c r="O2672" s="701"/>
      <c r="P2672" s="701">
        <f t="shared" si="1872"/>
        <v>5</v>
      </c>
      <c r="Q2672" s="701"/>
      <c r="R2672" s="701"/>
      <c r="S2672" s="1595"/>
      <c r="T2672" s="1532"/>
      <c r="U2672" s="1532"/>
      <c r="V2672" s="1532"/>
      <c r="W2672" s="1532"/>
      <c r="X2672" s="1532"/>
      <c r="Y2672" s="1532"/>
      <c r="Z2672" s="1532"/>
      <c r="AA2672" s="1532"/>
      <c r="AB2672" s="1532"/>
    </row>
    <row r="2673">
      <c r="A2673" s="1714" t="s">
        <v>78</v>
      </c>
      <c r="B2673" s="692"/>
      <c r="C2673" s="692"/>
      <c r="D2673" s="692"/>
      <c r="E2673" s="692">
        <v>0.0</v>
      </c>
      <c r="F2673" s="692">
        <v>0.0</v>
      </c>
      <c r="G2673" s="692">
        <v>0.0</v>
      </c>
      <c r="H2673" s="690">
        <v>0.0</v>
      </c>
      <c r="I2673" s="693">
        <f t="shared" si="1854"/>
        <v>0</v>
      </c>
      <c r="J2673" s="701"/>
      <c r="K2673" s="1560"/>
      <c r="L2673" s="701" t="s">
        <v>78</v>
      </c>
      <c r="M2673" s="701" t="s">
        <v>79</v>
      </c>
      <c r="N2673" s="701" t="s">
        <v>79</v>
      </c>
      <c r="O2673" s="701"/>
      <c r="P2673" s="701" t="s">
        <v>79</v>
      </c>
      <c r="Q2673" s="701"/>
      <c r="R2673" s="701"/>
      <c r="S2673" s="1595"/>
      <c r="T2673" s="1532"/>
      <c r="U2673" s="1532"/>
      <c r="V2673" s="1532"/>
      <c r="W2673" s="1532"/>
      <c r="X2673" s="1532"/>
      <c r="Y2673" s="1532"/>
      <c r="Z2673" s="1532"/>
      <c r="AA2673" s="1532"/>
      <c r="AB2673" s="1532"/>
    </row>
    <row r="2674">
      <c r="A2674" s="1714" t="s">
        <v>446</v>
      </c>
      <c r="B2674" s="692"/>
      <c r="C2674" s="692"/>
      <c r="D2674" s="692"/>
      <c r="E2674" s="692">
        <v>0.0</v>
      </c>
      <c r="F2674" s="692">
        <v>0.0</v>
      </c>
      <c r="G2674" s="692">
        <v>0.0</v>
      </c>
      <c r="H2674" s="690">
        <v>0.0</v>
      </c>
      <c r="I2674" s="693">
        <f t="shared" si="1854"/>
        <v>0</v>
      </c>
      <c r="J2674" s="701"/>
      <c r="K2674" s="1560"/>
      <c r="L2674" s="701" t="s">
        <v>446</v>
      </c>
      <c r="M2674" s="701">
        <v>0.0</v>
      </c>
      <c r="N2674" s="692">
        <v>5.0</v>
      </c>
      <c r="O2674" s="701"/>
      <c r="P2674" s="701">
        <f>SUM(N2674,O2674)</f>
        <v>5</v>
      </c>
      <c r="Q2674" s="701"/>
      <c r="R2674" s="1595"/>
      <c r="S2674" s="1595"/>
      <c r="T2674" s="1532"/>
      <c r="U2674" s="1532"/>
      <c r="V2674" s="1532"/>
      <c r="W2674" s="1532"/>
      <c r="X2674" s="1532"/>
      <c r="Y2674" s="1532"/>
      <c r="Z2674" s="1532"/>
      <c r="AA2674" s="1532"/>
      <c r="AB2674" s="1532"/>
    </row>
    <row r="2675">
      <c r="A2675" s="1714" t="s">
        <v>80</v>
      </c>
      <c r="B2675" s="692"/>
      <c r="C2675" s="692"/>
      <c r="D2675" s="692"/>
      <c r="E2675" s="692">
        <v>0.0</v>
      </c>
      <c r="F2675" s="692">
        <v>0.0</v>
      </c>
      <c r="G2675" s="692">
        <v>0.0</v>
      </c>
      <c r="H2675" s="690">
        <v>0.0</v>
      </c>
      <c r="I2675" s="693">
        <f t="shared" si="1854"/>
        <v>0</v>
      </c>
      <c r="J2675" s="701"/>
      <c r="K2675" s="1560"/>
      <c r="L2675" s="701" t="s">
        <v>80</v>
      </c>
      <c r="M2675" s="701">
        <v>0.0</v>
      </c>
      <c r="N2675" s="692">
        <v>20.0</v>
      </c>
      <c r="O2675" s="701"/>
      <c r="P2675" s="701">
        <f>sum(N2675,O2675)</f>
        <v>20</v>
      </c>
      <c r="Q2675" s="701"/>
      <c r="R2675" s="1595"/>
      <c r="S2675" s="1595"/>
      <c r="T2675" s="1532"/>
      <c r="U2675" s="1532"/>
      <c r="V2675" s="1532"/>
      <c r="W2675" s="1532"/>
      <c r="X2675" s="1532"/>
      <c r="Y2675" s="1532"/>
      <c r="Z2675" s="1532"/>
      <c r="AA2675" s="1532"/>
      <c r="AB2675" s="1532"/>
    </row>
    <row r="2676">
      <c r="A2676" s="1828" t="s">
        <v>274</v>
      </c>
      <c r="B2676" s="1765"/>
      <c r="C2676" s="1765"/>
      <c r="D2676" s="1765"/>
      <c r="E2676" s="1765">
        <v>0.0</v>
      </c>
      <c r="F2676" s="1765">
        <v>0.0</v>
      </c>
      <c r="G2676" s="1760">
        <v>0.0</v>
      </c>
      <c r="H2676" s="1760">
        <v>0.0</v>
      </c>
      <c r="I2676" s="1761">
        <f t="shared" si="1854"/>
        <v>0</v>
      </c>
      <c r="J2676" s="1762">
        <f>sum(I2676:I2679)</f>
        <v>0</v>
      </c>
      <c r="K2676" s="1560"/>
      <c r="L2676" s="1764" t="s">
        <v>890</v>
      </c>
      <c r="M2676" s="1762">
        <v>0.0</v>
      </c>
      <c r="N2676" s="1765">
        <v>25.0</v>
      </c>
      <c r="O2676" s="1762"/>
      <c r="P2676" s="1762">
        <f t="shared" ref="P2676:P2677" si="1873">SUM(N2676,O2676)</f>
        <v>25</v>
      </c>
      <c r="Q2676" s="1762"/>
      <c r="R2676" s="1762"/>
      <c r="S2676" s="1762"/>
      <c r="T2676" s="1532"/>
      <c r="U2676" s="1532"/>
      <c r="V2676" s="1532"/>
      <c r="W2676" s="1532"/>
      <c r="X2676" s="1532"/>
      <c r="Y2676" s="1532"/>
      <c r="Z2676" s="1532"/>
      <c r="AA2676" s="1532"/>
      <c r="AB2676" s="1532"/>
    </row>
    <row r="2677">
      <c r="A2677" s="1714" t="s">
        <v>77</v>
      </c>
      <c r="B2677" s="692"/>
      <c r="C2677" s="692"/>
      <c r="D2677" s="692"/>
      <c r="E2677" s="692">
        <v>0.0</v>
      </c>
      <c r="F2677" s="692">
        <v>0.0</v>
      </c>
      <c r="G2677" s="692">
        <v>0.0</v>
      </c>
      <c r="H2677" s="690">
        <v>0.0</v>
      </c>
      <c r="I2677" s="693">
        <f t="shared" si="1854"/>
        <v>0</v>
      </c>
      <c r="J2677" s="596">
        <f>(J2676/70)</f>
        <v>0</v>
      </c>
      <c r="K2677" s="1560"/>
      <c r="L2677" s="701" t="s">
        <v>77</v>
      </c>
      <c r="M2677" s="701">
        <v>0.0</v>
      </c>
      <c r="N2677" s="692">
        <v>5.0</v>
      </c>
      <c r="O2677" s="701"/>
      <c r="P2677" s="701">
        <f t="shared" si="1873"/>
        <v>5</v>
      </c>
      <c r="Q2677" s="701"/>
      <c r="R2677" s="701"/>
      <c r="S2677" s="1595"/>
      <c r="T2677" s="1532"/>
      <c r="U2677" s="1532"/>
      <c r="V2677" s="1532"/>
      <c r="W2677" s="1532"/>
      <c r="X2677" s="1532"/>
      <c r="Y2677" s="1532"/>
      <c r="Z2677" s="1532"/>
      <c r="AA2677" s="1532"/>
      <c r="AB2677" s="1532"/>
    </row>
    <row r="2678">
      <c r="A2678" s="1714" t="s">
        <v>78</v>
      </c>
      <c r="B2678" s="692"/>
      <c r="C2678" s="692"/>
      <c r="D2678" s="692"/>
      <c r="E2678" s="692">
        <v>0.0</v>
      </c>
      <c r="F2678" s="692">
        <v>0.0</v>
      </c>
      <c r="G2678" s="692">
        <v>0.0</v>
      </c>
      <c r="H2678" s="690">
        <v>0.0</v>
      </c>
      <c r="I2678" s="693">
        <f t="shared" si="1854"/>
        <v>0</v>
      </c>
      <c r="J2678" s="701"/>
      <c r="K2678" s="1560"/>
      <c r="L2678" s="701" t="s">
        <v>78</v>
      </c>
      <c r="M2678" s="701" t="s">
        <v>79</v>
      </c>
      <c r="N2678" s="692" t="s">
        <v>79</v>
      </c>
      <c r="O2678" s="701"/>
      <c r="P2678" s="701" t="s">
        <v>79</v>
      </c>
      <c r="Q2678" s="701"/>
      <c r="R2678" s="701"/>
      <c r="S2678" s="1595"/>
      <c r="T2678" s="1532"/>
      <c r="U2678" s="1532"/>
      <c r="V2678" s="1532"/>
      <c r="W2678" s="1532"/>
      <c r="X2678" s="1532"/>
      <c r="Y2678" s="1532"/>
      <c r="Z2678" s="1532"/>
      <c r="AA2678" s="1532"/>
      <c r="AB2678" s="1532"/>
    </row>
    <row r="2679">
      <c r="A2679" s="1714" t="s">
        <v>446</v>
      </c>
      <c r="B2679" s="692"/>
      <c r="C2679" s="692"/>
      <c r="D2679" s="692"/>
      <c r="E2679" s="692">
        <v>0.0</v>
      </c>
      <c r="F2679" s="692">
        <v>0.0</v>
      </c>
      <c r="G2679" s="692">
        <v>0.0</v>
      </c>
      <c r="H2679" s="690">
        <v>0.0</v>
      </c>
      <c r="I2679" s="693">
        <f t="shared" si="1854"/>
        <v>0</v>
      </c>
      <c r="J2679" s="701"/>
      <c r="K2679" s="1560"/>
      <c r="L2679" s="701" t="s">
        <v>446</v>
      </c>
      <c r="M2679" s="701">
        <v>0.0</v>
      </c>
      <c r="N2679" s="692">
        <v>5.0</v>
      </c>
      <c r="O2679" s="701"/>
      <c r="P2679" s="701">
        <f>SUM(N2679,O2679)</f>
        <v>5</v>
      </c>
      <c r="Q2679" s="701"/>
      <c r="R2679" s="1595"/>
      <c r="S2679" s="1595"/>
      <c r="T2679" s="1532"/>
      <c r="U2679" s="1532"/>
      <c r="V2679" s="1532"/>
      <c r="W2679" s="1532"/>
      <c r="X2679" s="1532"/>
      <c r="Y2679" s="1532"/>
      <c r="Z2679" s="1532"/>
      <c r="AA2679" s="1532"/>
      <c r="AB2679" s="1532"/>
    </row>
    <row r="2680">
      <c r="A2680" s="1714" t="s">
        <v>80</v>
      </c>
      <c r="B2680" s="692"/>
      <c r="C2680" s="692"/>
      <c r="D2680" s="692"/>
      <c r="E2680" s="692">
        <v>0.0</v>
      </c>
      <c r="F2680" s="692">
        <v>0.0</v>
      </c>
      <c r="G2680" s="692">
        <v>0.0</v>
      </c>
      <c r="H2680" s="690">
        <v>0.0</v>
      </c>
      <c r="I2680" s="693">
        <f t="shared" si="1854"/>
        <v>0</v>
      </c>
      <c r="J2680" s="701"/>
      <c r="K2680" s="1560"/>
      <c r="L2680" s="701" t="s">
        <v>80</v>
      </c>
      <c r="M2680" s="701">
        <v>0.0</v>
      </c>
      <c r="N2680" s="692">
        <v>20.0</v>
      </c>
      <c r="O2680" s="701"/>
      <c r="P2680" s="701">
        <f>sum(N2680,O2680)</f>
        <v>20</v>
      </c>
      <c r="Q2680" s="701"/>
      <c r="R2680" s="1595"/>
      <c r="S2680" s="1595"/>
      <c r="T2680" s="1532"/>
      <c r="U2680" s="1532"/>
      <c r="V2680" s="1532"/>
      <c r="W2680" s="1532"/>
      <c r="X2680" s="1532"/>
      <c r="Y2680" s="1532"/>
      <c r="Z2680" s="1532"/>
      <c r="AA2680" s="1532"/>
      <c r="AB2680" s="1532"/>
    </row>
    <row r="2681">
      <c r="A2681" s="1757" t="s">
        <v>823</v>
      </c>
      <c r="B2681" s="1788"/>
      <c r="C2681" s="1788"/>
      <c r="D2681" s="1788"/>
      <c r="E2681" s="1788">
        <v>0.0</v>
      </c>
      <c r="F2681" s="1758">
        <f t="shared" ref="F2681:G2681" si="1874">SUM(F2682:F2685,F2687:F2689,F2692:F2695)</f>
        <v>0</v>
      </c>
      <c r="G2681" s="1758">
        <f t="shared" si="1874"/>
        <v>0</v>
      </c>
      <c r="H2681" s="1788">
        <v>0.0</v>
      </c>
      <c r="I2681" s="1758">
        <f t="shared" si="1854"/>
        <v>0</v>
      </c>
      <c r="J2681" s="1561"/>
      <c r="K2681" s="1560"/>
      <c r="L2681" s="1758" t="s">
        <v>823</v>
      </c>
      <c r="M2681" s="1561"/>
      <c r="N2681" s="1561"/>
      <c r="O2681" s="1561"/>
      <c r="P2681" s="1561"/>
      <c r="Q2681" s="1561"/>
      <c r="R2681" s="1561"/>
      <c r="S2681" s="1561"/>
      <c r="T2681" s="1532"/>
      <c r="U2681" s="1532"/>
      <c r="V2681" s="1532"/>
      <c r="W2681" s="1532"/>
      <c r="X2681" s="1532"/>
      <c r="Y2681" s="1532"/>
      <c r="Z2681" s="1532"/>
      <c r="AA2681" s="1532"/>
      <c r="AB2681" s="1532"/>
    </row>
    <row r="2682">
      <c r="A2682" s="1828" t="s">
        <v>274</v>
      </c>
      <c r="B2682" s="1760"/>
      <c r="C2682" s="1760"/>
      <c r="D2682" s="1760"/>
      <c r="E2682" s="1760">
        <v>0.0</v>
      </c>
      <c r="F2682" s="1760">
        <v>0.0</v>
      </c>
      <c r="G2682" s="1760">
        <v>0.0</v>
      </c>
      <c r="H2682" s="1760">
        <v>0.0</v>
      </c>
      <c r="I2682" s="1761">
        <f t="shared" si="1854"/>
        <v>0</v>
      </c>
      <c r="J2682" s="1762">
        <f>sum(I2682:I2685)</f>
        <v>0</v>
      </c>
      <c r="K2682" s="1560"/>
      <c r="L2682" s="1764" t="s">
        <v>764</v>
      </c>
      <c r="M2682" s="1762">
        <v>0.0</v>
      </c>
      <c r="N2682" s="1762">
        <f>(M2682-I2682)-S2682</f>
        <v>0</v>
      </c>
      <c r="O2682" s="1762"/>
      <c r="P2682" s="1762">
        <f t="shared" ref="P2682:P2683" si="1875">SUM(N2682,O2682)</f>
        <v>0</v>
      </c>
      <c r="Q2682" s="1762"/>
      <c r="R2682" s="1762"/>
      <c r="S2682" s="1762"/>
      <c r="T2682" s="1532"/>
      <c r="U2682" s="1532"/>
      <c r="V2682" s="1532"/>
      <c r="W2682" s="1532"/>
      <c r="X2682" s="1532"/>
      <c r="Y2682" s="1532"/>
      <c r="Z2682" s="1532"/>
      <c r="AA2682" s="1532"/>
      <c r="AB2682" s="1532"/>
    </row>
    <row r="2683">
      <c r="A2683" s="1714" t="s">
        <v>77</v>
      </c>
      <c r="B2683" s="692"/>
      <c r="C2683" s="692"/>
      <c r="D2683" s="692"/>
      <c r="E2683" s="692">
        <v>0.0</v>
      </c>
      <c r="F2683" s="692">
        <v>0.0</v>
      </c>
      <c r="G2683" s="690">
        <v>0.0</v>
      </c>
      <c r="H2683" s="690">
        <v>0.0</v>
      </c>
      <c r="I2683" s="693">
        <f t="shared" si="1854"/>
        <v>0</v>
      </c>
      <c r="J2683" s="596">
        <f>(J2682/70)</f>
        <v>0</v>
      </c>
      <c r="K2683" s="1560"/>
      <c r="L2683" s="701" t="s">
        <v>77</v>
      </c>
      <c r="M2683" s="701">
        <v>0.0</v>
      </c>
      <c r="N2683" s="701">
        <f>(M2683-I2683-I2684)-S2683</f>
        <v>0</v>
      </c>
      <c r="O2683" s="701"/>
      <c r="P2683" s="701">
        <f t="shared" si="1875"/>
        <v>0</v>
      </c>
      <c r="Q2683" s="701"/>
      <c r="R2683" s="701"/>
      <c r="S2683" s="1595"/>
      <c r="T2683" s="1532"/>
      <c r="U2683" s="1532"/>
      <c r="V2683" s="1532"/>
      <c r="W2683" s="1532"/>
      <c r="X2683" s="1532"/>
      <c r="Y2683" s="1532"/>
      <c r="Z2683" s="1532"/>
      <c r="AA2683" s="1532"/>
      <c r="AB2683" s="1532"/>
    </row>
    <row r="2684">
      <c r="A2684" s="1714" t="s">
        <v>78</v>
      </c>
      <c r="B2684" s="692"/>
      <c r="C2684" s="692"/>
      <c r="D2684" s="692"/>
      <c r="E2684" s="692">
        <v>0.0</v>
      </c>
      <c r="F2684" s="692">
        <v>0.0</v>
      </c>
      <c r="G2684" s="690">
        <v>0.0</v>
      </c>
      <c r="H2684" s="690">
        <v>0.0</v>
      </c>
      <c r="I2684" s="693">
        <f t="shared" si="1854"/>
        <v>0</v>
      </c>
      <c r="J2684" s="701"/>
      <c r="K2684" s="1560"/>
      <c r="L2684" s="701" t="s">
        <v>78</v>
      </c>
      <c r="M2684" s="701" t="s">
        <v>79</v>
      </c>
      <c r="N2684" s="701" t="s">
        <v>79</v>
      </c>
      <c r="O2684" s="701"/>
      <c r="P2684" s="701" t="s">
        <v>79</v>
      </c>
      <c r="Q2684" s="701"/>
      <c r="R2684" s="701"/>
      <c r="S2684" s="1595"/>
      <c r="T2684" s="1532"/>
      <c r="U2684" s="1532"/>
      <c r="V2684" s="1532"/>
      <c r="W2684" s="1532"/>
      <c r="X2684" s="1532"/>
      <c r="Y2684" s="1532"/>
      <c r="Z2684" s="1532"/>
      <c r="AA2684" s="1532"/>
      <c r="AB2684" s="1532"/>
    </row>
    <row r="2685">
      <c r="A2685" s="1714" t="s">
        <v>446</v>
      </c>
      <c r="B2685" s="692"/>
      <c r="C2685" s="692"/>
      <c r="D2685" s="692"/>
      <c r="E2685" s="692">
        <v>0.0</v>
      </c>
      <c r="F2685" s="692">
        <v>0.0</v>
      </c>
      <c r="G2685" s="690">
        <v>0.0</v>
      </c>
      <c r="H2685" s="690">
        <v>0.0</v>
      </c>
      <c r="I2685" s="693">
        <f t="shared" si="1854"/>
        <v>0</v>
      </c>
      <c r="J2685" s="701"/>
      <c r="K2685" s="1560"/>
      <c r="L2685" s="701" t="s">
        <v>446</v>
      </c>
      <c r="M2685" s="701">
        <v>0.0</v>
      </c>
      <c r="N2685" s="701">
        <f>(M2685-I2685)-S2685</f>
        <v>0</v>
      </c>
      <c r="O2685" s="701"/>
      <c r="P2685" s="701">
        <f>SUM(N2685,O2685)</f>
        <v>0</v>
      </c>
      <c r="Q2685" s="701"/>
      <c r="R2685" s="701"/>
      <c r="S2685" s="1595"/>
      <c r="T2685" s="1532"/>
      <c r="U2685" s="1532"/>
      <c r="V2685" s="1532"/>
      <c r="W2685" s="1532"/>
      <c r="X2685" s="1532"/>
      <c r="Y2685" s="1532"/>
      <c r="Z2685" s="1532"/>
      <c r="AA2685" s="1532"/>
      <c r="AB2685" s="1532"/>
    </row>
    <row r="2686">
      <c r="A2686" s="1714" t="s">
        <v>80</v>
      </c>
      <c r="B2686" s="692"/>
      <c r="C2686" s="692"/>
      <c r="D2686" s="692"/>
      <c r="E2686" s="692">
        <v>0.0</v>
      </c>
      <c r="F2686" s="692">
        <v>0.0</v>
      </c>
      <c r="G2686" s="690">
        <v>0.0</v>
      </c>
      <c r="H2686" s="690">
        <v>0.0</v>
      </c>
      <c r="I2686" s="693">
        <f t="shared" si="1854"/>
        <v>0</v>
      </c>
      <c r="J2686" s="701"/>
      <c r="K2686" s="1560"/>
      <c r="L2686" s="701" t="s">
        <v>80</v>
      </c>
      <c r="M2686" s="701">
        <v>0.0</v>
      </c>
      <c r="N2686" s="701">
        <f>(M2686-I2686)</f>
        <v>0</v>
      </c>
      <c r="O2686" s="701"/>
      <c r="P2686" s="701">
        <f>sum(N2686,O2686)</f>
        <v>0</v>
      </c>
      <c r="Q2686" s="701"/>
      <c r="R2686" s="701"/>
      <c r="S2686" s="1595"/>
      <c r="T2686" s="1532"/>
      <c r="U2686" s="1532"/>
      <c r="V2686" s="1532"/>
      <c r="W2686" s="1532"/>
      <c r="X2686" s="1532"/>
      <c r="Y2686" s="1532"/>
      <c r="Z2686" s="1532"/>
      <c r="AA2686" s="1532"/>
      <c r="AB2686" s="1532"/>
    </row>
    <row r="2687">
      <c r="A2687" s="1828" t="s">
        <v>274</v>
      </c>
      <c r="B2687" s="1765"/>
      <c r="C2687" s="1765"/>
      <c r="D2687" s="1765"/>
      <c r="E2687" s="1765">
        <v>0.0</v>
      </c>
      <c r="F2687" s="1765">
        <v>0.0</v>
      </c>
      <c r="G2687" s="1760">
        <v>0.0</v>
      </c>
      <c r="H2687" s="1760">
        <v>0.0</v>
      </c>
      <c r="I2687" s="1761">
        <f t="shared" si="1854"/>
        <v>0</v>
      </c>
      <c r="J2687" s="1762">
        <f>sum(I2687:I2690)</f>
        <v>0</v>
      </c>
      <c r="K2687" s="1560"/>
      <c r="L2687" s="1764" t="s">
        <v>764</v>
      </c>
      <c r="M2687" s="1762">
        <v>0.0</v>
      </c>
      <c r="N2687" s="1762">
        <f>(M2687-I2687)-S2687</f>
        <v>0</v>
      </c>
      <c r="O2687" s="1762"/>
      <c r="P2687" s="1762">
        <f t="shared" ref="P2687:P2688" si="1876">SUM(N2687,O2687)</f>
        <v>0</v>
      </c>
      <c r="Q2687" s="1762"/>
      <c r="R2687" s="1762"/>
      <c r="S2687" s="1762"/>
      <c r="T2687" s="1532"/>
      <c r="U2687" s="1532"/>
      <c r="V2687" s="1532"/>
      <c r="W2687" s="1532"/>
      <c r="X2687" s="1532"/>
      <c r="Y2687" s="1532"/>
      <c r="Z2687" s="1532"/>
      <c r="AA2687" s="1532"/>
      <c r="AB2687" s="1532"/>
    </row>
    <row r="2688">
      <c r="A2688" s="1714" t="s">
        <v>77</v>
      </c>
      <c r="B2688" s="692"/>
      <c r="C2688" s="692"/>
      <c r="D2688" s="692"/>
      <c r="E2688" s="692">
        <v>0.0</v>
      </c>
      <c r="F2688" s="692">
        <v>0.0</v>
      </c>
      <c r="G2688" s="692">
        <v>0.0</v>
      </c>
      <c r="H2688" s="690">
        <v>0.0</v>
      </c>
      <c r="I2688" s="693">
        <f t="shared" si="1854"/>
        <v>0</v>
      </c>
      <c r="J2688" s="596">
        <f>(J2687/70)</f>
        <v>0</v>
      </c>
      <c r="K2688" s="1560"/>
      <c r="L2688" s="701" t="s">
        <v>77</v>
      </c>
      <c r="M2688" s="701">
        <v>0.0</v>
      </c>
      <c r="N2688" s="701">
        <f>(M2688-I2688-I2689)-S2688</f>
        <v>0</v>
      </c>
      <c r="O2688" s="701"/>
      <c r="P2688" s="701">
        <f t="shared" si="1876"/>
        <v>0</v>
      </c>
      <c r="Q2688" s="701"/>
      <c r="R2688" s="701"/>
      <c r="S2688" s="1595"/>
      <c r="T2688" s="1532"/>
      <c r="U2688" s="1532"/>
      <c r="V2688" s="1532"/>
      <c r="W2688" s="1532"/>
      <c r="X2688" s="1532"/>
      <c r="Y2688" s="1532"/>
      <c r="Z2688" s="1532"/>
      <c r="AA2688" s="1532"/>
      <c r="AB2688" s="1532"/>
    </row>
    <row r="2689">
      <c r="A2689" s="1714" t="s">
        <v>78</v>
      </c>
      <c r="B2689" s="692"/>
      <c r="C2689" s="692"/>
      <c r="D2689" s="692"/>
      <c r="E2689" s="692">
        <v>0.0</v>
      </c>
      <c r="F2689" s="692">
        <v>0.0</v>
      </c>
      <c r="G2689" s="692">
        <v>0.0</v>
      </c>
      <c r="H2689" s="690">
        <v>0.0</v>
      </c>
      <c r="I2689" s="693">
        <f t="shared" si="1854"/>
        <v>0</v>
      </c>
      <c r="J2689" s="701"/>
      <c r="K2689" s="1560"/>
      <c r="L2689" s="701" t="s">
        <v>78</v>
      </c>
      <c r="M2689" s="701" t="s">
        <v>79</v>
      </c>
      <c r="N2689" s="701" t="s">
        <v>79</v>
      </c>
      <c r="O2689" s="701"/>
      <c r="P2689" s="701" t="s">
        <v>79</v>
      </c>
      <c r="Q2689" s="701"/>
      <c r="R2689" s="701"/>
      <c r="S2689" s="1595"/>
      <c r="T2689" s="1532"/>
      <c r="U2689" s="1532"/>
      <c r="V2689" s="1532"/>
      <c r="W2689" s="1532"/>
      <c r="X2689" s="1532"/>
      <c r="Y2689" s="1532"/>
      <c r="Z2689" s="1532"/>
      <c r="AA2689" s="1532"/>
      <c r="AB2689" s="1532"/>
    </row>
    <row r="2690">
      <c r="A2690" s="1714" t="s">
        <v>446</v>
      </c>
      <c r="B2690" s="692"/>
      <c r="C2690" s="692"/>
      <c r="D2690" s="692"/>
      <c r="E2690" s="692">
        <v>0.0</v>
      </c>
      <c r="F2690" s="692">
        <v>0.0</v>
      </c>
      <c r="G2690" s="692">
        <v>0.0</v>
      </c>
      <c r="H2690" s="690">
        <v>0.0</v>
      </c>
      <c r="I2690" s="693">
        <f t="shared" si="1854"/>
        <v>0</v>
      </c>
      <c r="J2690" s="701"/>
      <c r="K2690" s="1560"/>
      <c r="L2690" s="701" t="s">
        <v>446</v>
      </c>
      <c r="M2690" s="701">
        <v>0.0</v>
      </c>
      <c r="N2690" s="701">
        <f>(M2690-I2690)-S2690</f>
        <v>0</v>
      </c>
      <c r="O2690" s="701"/>
      <c r="P2690" s="701">
        <f>SUM(N2690,O2690)</f>
        <v>0</v>
      </c>
      <c r="Q2690" s="701"/>
      <c r="R2690" s="701"/>
      <c r="S2690" s="1595"/>
      <c r="T2690" s="1532"/>
      <c r="U2690" s="1532"/>
      <c r="V2690" s="1532"/>
      <c r="W2690" s="1532"/>
      <c r="X2690" s="1532"/>
      <c r="Y2690" s="1532"/>
      <c r="Z2690" s="1532"/>
      <c r="AA2690" s="1532"/>
      <c r="AB2690" s="1532"/>
    </row>
    <row r="2691">
      <c r="A2691" s="1714" t="s">
        <v>80</v>
      </c>
      <c r="B2691" s="692"/>
      <c r="C2691" s="692"/>
      <c r="D2691" s="692"/>
      <c r="E2691" s="692">
        <v>0.0</v>
      </c>
      <c r="F2691" s="692">
        <v>0.0</v>
      </c>
      <c r="G2691" s="692">
        <v>0.0</v>
      </c>
      <c r="H2691" s="690">
        <v>0.0</v>
      </c>
      <c r="I2691" s="693">
        <f t="shared" si="1854"/>
        <v>0</v>
      </c>
      <c r="J2691" s="701"/>
      <c r="K2691" s="1560"/>
      <c r="L2691" s="701" t="s">
        <v>80</v>
      </c>
      <c r="M2691" s="701">
        <v>0.0</v>
      </c>
      <c r="N2691" s="701">
        <f>(M2691-I2691)</f>
        <v>0</v>
      </c>
      <c r="O2691" s="701"/>
      <c r="P2691" s="701">
        <f>sum(N2691,O2691)</f>
        <v>0</v>
      </c>
      <c r="Q2691" s="701"/>
      <c r="R2691" s="701"/>
      <c r="S2691" s="1595"/>
      <c r="T2691" s="1532"/>
      <c r="U2691" s="1532"/>
      <c r="V2691" s="1532"/>
      <c r="W2691" s="1532"/>
      <c r="X2691" s="1532"/>
      <c r="Y2691" s="1532"/>
      <c r="Z2691" s="1532"/>
      <c r="AA2691" s="1532"/>
      <c r="AB2691" s="1532"/>
    </row>
    <row r="2692">
      <c r="A2692" s="1828" t="s">
        <v>274</v>
      </c>
      <c r="B2692" s="1765"/>
      <c r="C2692" s="1765"/>
      <c r="D2692" s="1765"/>
      <c r="E2692" s="1765">
        <v>0.0</v>
      </c>
      <c r="F2692" s="1765">
        <v>0.0</v>
      </c>
      <c r="G2692" s="1760">
        <v>0.0</v>
      </c>
      <c r="H2692" s="1760">
        <v>0.0</v>
      </c>
      <c r="I2692" s="1761">
        <f t="shared" si="1854"/>
        <v>0</v>
      </c>
      <c r="J2692" s="1762">
        <f>sum(I2692:I2695)</f>
        <v>0</v>
      </c>
      <c r="K2692" s="1560"/>
      <c r="L2692" s="1764" t="s">
        <v>764</v>
      </c>
      <c r="M2692" s="1762">
        <v>0.0</v>
      </c>
      <c r="N2692" s="1762">
        <f>(M2692-I2692)-S2692</f>
        <v>0</v>
      </c>
      <c r="O2692" s="1762"/>
      <c r="P2692" s="1762">
        <f t="shared" ref="P2692:P2693" si="1877">SUM(N2692,O2692)</f>
        <v>0</v>
      </c>
      <c r="Q2692" s="1762"/>
      <c r="R2692" s="1762"/>
      <c r="S2692" s="1762"/>
      <c r="T2692" s="1532"/>
      <c r="U2692" s="1532"/>
      <c r="V2692" s="1532"/>
      <c r="W2692" s="1532"/>
      <c r="X2692" s="1532"/>
      <c r="Y2692" s="1532"/>
      <c r="Z2692" s="1532"/>
      <c r="AA2692" s="1532"/>
      <c r="AB2692" s="1532"/>
    </row>
    <row r="2693">
      <c r="A2693" s="1714" t="s">
        <v>77</v>
      </c>
      <c r="B2693" s="692"/>
      <c r="C2693" s="692"/>
      <c r="D2693" s="692"/>
      <c r="E2693" s="692">
        <v>0.0</v>
      </c>
      <c r="F2693" s="692">
        <v>0.0</v>
      </c>
      <c r="G2693" s="692">
        <v>0.0</v>
      </c>
      <c r="H2693" s="692">
        <v>0.0</v>
      </c>
      <c r="I2693" s="693">
        <f t="shared" si="1854"/>
        <v>0</v>
      </c>
      <c r="J2693" s="596">
        <f>(J2692/70)</f>
        <v>0</v>
      </c>
      <c r="K2693" s="1560"/>
      <c r="L2693" s="701" t="s">
        <v>77</v>
      </c>
      <c r="M2693" s="701">
        <v>0.0</v>
      </c>
      <c r="N2693" s="701">
        <f>(M2693-I2693-I2694)-S2693</f>
        <v>0</v>
      </c>
      <c r="O2693" s="701"/>
      <c r="P2693" s="701">
        <f t="shared" si="1877"/>
        <v>0</v>
      </c>
      <c r="Q2693" s="701"/>
      <c r="R2693" s="701"/>
      <c r="S2693" s="1595"/>
      <c r="T2693" s="1532"/>
      <c r="U2693" s="1532"/>
      <c r="V2693" s="1532"/>
      <c r="W2693" s="1532"/>
      <c r="X2693" s="1532"/>
      <c r="Y2693" s="1532"/>
      <c r="Z2693" s="1532"/>
      <c r="AA2693" s="1532"/>
      <c r="AB2693" s="1532"/>
    </row>
    <row r="2694">
      <c r="A2694" s="1714" t="s">
        <v>78</v>
      </c>
      <c r="B2694" s="692"/>
      <c r="C2694" s="692"/>
      <c r="D2694" s="692"/>
      <c r="E2694" s="692">
        <v>0.0</v>
      </c>
      <c r="F2694" s="692">
        <v>0.0</v>
      </c>
      <c r="G2694" s="692">
        <v>0.0</v>
      </c>
      <c r="H2694" s="692">
        <v>0.0</v>
      </c>
      <c r="I2694" s="693">
        <f t="shared" si="1854"/>
        <v>0</v>
      </c>
      <c r="J2694" s="701"/>
      <c r="K2694" s="1560"/>
      <c r="L2694" s="701" t="s">
        <v>78</v>
      </c>
      <c r="M2694" s="701" t="s">
        <v>79</v>
      </c>
      <c r="N2694" s="701" t="s">
        <v>79</v>
      </c>
      <c r="O2694" s="701"/>
      <c r="P2694" s="701" t="s">
        <v>79</v>
      </c>
      <c r="Q2694" s="701"/>
      <c r="R2694" s="701"/>
      <c r="S2694" s="1595"/>
      <c r="T2694" s="1532"/>
      <c r="U2694" s="1532"/>
      <c r="V2694" s="1532"/>
      <c r="W2694" s="1532"/>
      <c r="X2694" s="1532"/>
      <c r="Y2694" s="1532"/>
      <c r="Z2694" s="1532"/>
      <c r="AA2694" s="1532"/>
      <c r="AB2694" s="1532"/>
    </row>
    <row r="2695">
      <c r="A2695" s="1714" t="s">
        <v>446</v>
      </c>
      <c r="B2695" s="692"/>
      <c r="C2695" s="692"/>
      <c r="D2695" s="692"/>
      <c r="E2695" s="692">
        <v>0.0</v>
      </c>
      <c r="F2695" s="692">
        <v>0.0</v>
      </c>
      <c r="G2695" s="692">
        <v>0.0</v>
      </c>
      <c r="H2695" s="692">
        <v>0.0</v>
      </c>
      <c r="I2695" s="693">
        <f t="shared" si="1854"/>
        <v>0</v>
      </c>
      <c r="J2695" s="701"/>
      <c r="K2695" s="1560"/>
      <c r="L2695" s="701" t="s">
        <v>446</v>
      </c>
      <c r="M2695" s="701">
        <v>0.0</v>
      </c>
      <c r="N2695" s="701">
        <f>(M2695-I2695)-S2695</f>
        <v>0</v>
      </c>
      <c r="O2695" s="701"/>
      <c r="P2695" s="701">
        <f>SUM(N2695,O2695)</f>
        <v>0</v>
      </c>
      <c r="Q2695" s="701"/>
      <c r="R2695" s="701"/>
      <c r="S2695" s="1595"/>
      <c r="T2695" s="1532"/>
      <c r="U2695" s="1532"/>
      <c r="V2695" s="1532"/>
      <c r="W2695" s="1532"/>
      <c r="X2695" s="1532"/>
      <c r="Y2695" s="1532"/>
      <c r="Z2695" s="1532"/>
      <c r="AA2695" s="1532"/>
      <c r="AB2695" s="1532"/>
    </row>
    <row r="2696">
      <c r="A2696" s="1714" t="s">
        <v>80</v>
      </c>
      <c r="B2696" s="692"/>
      <c r="C2696" s="692"/>
      <c r="D2696" s="692"/>
      <c r="E2696" s="692">
        <v>0.0</v>
      </c>
      <c r="F2696" s="692">
        <v>0.0</v>
      </c>
      <c r="G2696" s="692">
        <v>0.0</v>
      </c>
      <c r="H2696" s="692">
        <v>0.0</v>
      </c>
      <c r="I2696" s="693">
        <f t="shared" si="1854"/>
        <v>0</v>
      </c>
      <c r="J2696" s="701"/>
      <c r="K2696" s="1560"/>
      <c r="L2696" s="701" t="s">
        <v>80</v>
      </c>
      <c r="M2696" s="701">
        <v>0.0</v>
      </c>
      <c r="N2696" s="701">
        <f>(M2696-I2696)</f>
        <v>0</v>
      </c>
      <c r="O2696" s="701"/>
      <c r="P2696" s="701">
        <f>sum(N2696,O2696)</f>
        <v>0</v>
      </c>
      <c r="Q2696" s="701"/>
      <c r="R2696" s="701"/>
      <c r="S2696" s="1595"/>
      <c r="T2696" s="1532"/>
      <c r="U2696" s="1532"/>
      <c r="V2696" s="1532"/>
      <c r="W2696" s="1532"/>
      <c r="X2696" s="1532"/>
      <c r="Y2696" s="1532"/>
      <c r="Z2696" s="1532"/>
      <c r="AA2696" s="1532"/>
      <c r="AB2696" s="1532"/>
    </row>
    <row r="2697">
      <c r="A2697" s="1757" t="s">
        <v>826</v>
      </c>
      <c r="B2697" s="1788"/>
      <c r="C2697" s="1788"/>
      <c r="D2697" s="1788"/>
      <c r="E2697" s="1788">
        <v>0.0</v>
      </c>
      <c r="F2697" s="1758">
        <f t="shared" ref="F2697:G2697" si="1878">SUM(F2698:F2701,F2703:F2705,F2708:F2711)</f>
        <v>0</v>
      </c>
      <c r="G2697" s="1758">
        <f t="shared" si="1878"/>
        <v>0</v>
      </c>
      <c r="H2697" s="1788">
        <v>0.0</v>
      </c>
      <c r="I2697" s="1758">
        <f t="shared" si="1854"/>
        <v>0</v>
      </c>
      <c r="J2697" s="1561"/>
      <c r="K2697" s="1560"/>
      <c r="L2697" s="1758" t="s">
        <v>826</v>
      </c>
      <c r="M2697" s="1561"/>
      <c r="N2697" s="1561"/>
      <c r="O2697" s="1561"/>
      <c r="P2697" s="1561"/>
      <c r="Q2697" s="1561"/>
      <c r="R2697" s="1561"/>
      <c r="S2697" s="1561"/>
      <c r="T2697" s="1532"/>
      <c r="U2697" s="1532"/>
      <c r="V2697" s="1532"/>
      <c r="W2697" s="1532"/>
      <c r="X2697" s="1532"/>
      <c r="Y2697" s="1532"/>
      <c r="Z2697" s="1532"/>
      <c r="AA2697" s="1532"/>
      <c r="AB2697" s="1532"/>
    </row>
    <row r="2698">
      <c r="A2698" s="1828" t="s">
        <v>274</v>
      </c>
      <c r="B2698" s="1760"/>
      <c r="C2698" s="1760"/>
      <c r="D2698" s="1760"/>
      <c r="E2698" s="1760">
        <v>0.0</v>
      </c>
      <c r="F2698" s="1760">
        <v>0.0</v>
      </c>
      <c r="G2698" s="1760">
        <v>0.0</v>
      </c>
      <c r="H2698" s="1760">
        <v>0.0</v>
      </c>
      <c r="I2698" s="1761">
        <f t="shared" si="1854"/>
        <v>0</v>
      </c>
      <c r="J2698" s="1762">
        <f>sum(I2698:I2701)</f>
        <v>0</v>
      </c>
      <c r="K2698" s="1560"/>
      <c r="L2698" s="1764" t="s">
        <v>765</v>
      </c>
      <c r="M2698" s="1762">
        <v>0.0</v>
      </c>
      <c r="N2698" s="1762">
        <f>(M2698-I2698)-S2698</f>
        <v>0</v>
      </c>
      <c r="O2698" s="1762"/>
      <c r="P2698" s="1762">
        <f t="shared" ref="P2698:P2699" si="1879">SUM(N2698,O2698)</f>
        <v>0</v>
      </c>
      <c r="Q2698" s="1762"/>
      <c r="R2698" s="1762"/>
      <c r="S2698" s="1762"/>
      <c r="T2698" s="1532"/>
      <c r="U2698" s="1532"/>
      <c r="V2698" s="1532"/>
      <c r="W2698" s="1532"/>
      <c r="X2698" s="1532"/>
      <c r="Y2698" s="1532"/>
      <c r="Z2698" s="1532"/>
      <c r="AA2698" s="1532"/>
      <c r="AB2698" s="1532"/>
    </row>
    <row r="2699">
      <c r="A2699" s="1714" t="s">
        <v>77</v>
      </c>
      <c r="B2699" s="692"/>
      <c r="C2699" s="692"/>
      <c r="D2699" s="692"/>
      <c r="E2699" s="692">
        <v>0.0</v>
      </c>
      <c r="F2699" s="692">
        <v>0.0</v>
      </c>
      <c r="G2699" s="690">
        <v>0.0</v>
      </c>
      <c r="H2699" s="690">
        <v>0.0</v>
      </c>
      <c r="I2699" s="693">
        <f t="shared" si="1854"/>
        <v>0</v>
      </c>
      <c r="J2699" s="596">
        <f>(J2698/70)</f>
        <v>0</v>
      </c>
      <c r="K2699" s="1560"/>
      <c r="L2699" s="701" t="s">
        <v>77</v>
      </c>
      <c r="M2699" s="701">
        <v>0.0</v>
      </c>
      <c r="N2699" s="701">
        <f>(M2699-I2699-I2700)-S2699</f>
        <v>0</v>
      </c>
      <c r="O2699" s="701"/>
      <c r="P2699" s="701">
        <f t="shared" si="1879"/>
        <v>0</v>
      </c>
      <c r="Q2699" s="701"/>
      <c r="R2699" s="701"/>
      <c r="S2699" s="1595"/>
      <c r="T2699" s="1532"/>
      <c r="U2699" s="1532"/>
      <c r="V2699" s="1532"/>
      <c r="W2699" s="1532"/>
      <c r="X2699" s="1532"/>
      <c r="Y2699" s="1532"/>
      <c r="Z2699" s="1532"/>
      <c r="AA2699" s="1532"/>
      <c r="AB2699" s="1532"/>
    </row>
    <row r="2700">
      <c r="A2700" s="1714" t="s">
        <v>78</v>
      </c>
      <c r="B2700" s="692"/>
      <c r="C2700" s="692"/>
      <c r="D2700" s="692"/>
      <c r="E2700" s="692">
        <v>0.0</v>
      </c>
      <c r="F2700" s="692">
        <v>0.0</v>
      </c>
      <c r="G2700" s="690">
        <v>0.0</v>
      </c>
      <c r="H2700" s="690">
        <v>0.0</v>
      </c>
      <c r="I2700" s="693">
        <f t="shared" si="1854"/>
        <v>0</v>
      </c>
      <c r="J2700" s="701"/>
      <c r="K2700" s="1560"/>
      <c r="L2700" s="701" t="s">
        <v>78</v>
      </c>
      <c r="M2700" s="701" t="s">
        <v>79</v>
      </c>
      <c r="N2700" s="701" t="s">
        <v>79</v>
      </c>
      <c r="O2700" s="701"/>
      <c r="P2700" s="701" t="s">
        <v>79</v>
      </c>
      <c r="Q2700" s="701"/>
      <c r="R2700" s="701"/>
      <c r="S2700" s="1595"/>
      <c r="T2700" s="1532"/>
      <c r="U2700" s="1532"/>
      <c r="V2700" s="1532"/>
      <c r="W2700" s="1532"/>
      <c r="X2700" s="1532"/>
      <c r="Y2700" s="1532"/>
      <c r="Z2700" s="1532"/>
      <c r="AA2700" s="1532"/>
      <c r="AB2700" s="1532"/>
    </row>
    <row r="2701">
      <c r="A2701" s="1714" t="s">
        <v>446</v>
      </c>
      <c r="B2701" s="701"/>
      <c r="C2701" s="692"/>
      <c r="D2701" s="692"/>
      <c r="E2701" s="692">
        <v>0.0</v>
      </c>
      <c r="F2701" s="692">
        <v>0.0</v>
      </c>
      <c r="G2701" s="690">
        <v>0.0</v>
      </c>
      <c r="H2701" s="690">
        <v>0.0</v>
      </c>
      <c r="I2701" s="693">
        <f t="shared" si="1854"/>
        <v>0</v>
      </c>
      <c r="J2701" s="701"/>
      <c r="K2701" s="1560"/>
      <c r="L2701" s="701" t="s">
        <v>446</v>
      </c>
      <c r="M2701" s="701">
        <v>0.0</v>
      </c>
      <c r="N2701" s="701">
        <f>(M2701-I2701)-S2701</f>
        <v>0</v>
      </c>
      <c r="O2701" s="701"/>
      <c r="P2701" s="701">
        <f>SUM(N2701,O2701)</f>
        <v>0</v>
      </c>
      <c r="Q2701" s="701"/>
      <c r="R2701" s="701"/>
      <c r="S2701" s="1595"/>
      <c r="T2701" s="1532"/>
      <c r="U2701" s="1532"/>
      <c r="V2701" s="1532"/>
      <c r="W2701" s="1532"/>
      <c r="X2701" s="1532"/>
      <c r="Y2701" s="1532"/>
      <c r="Z2701" s="1532"/>
      <c r="AA2701" s="1532"/>
      <c r="AB2701" s="1532"/>
    </row>
    <row r="2702">
      <c r="A2702" s="1714" t="s">
        <v>80</v>
      </c>
      <c r="B2702" s="692"/>
      <c r="C2702" s="692"/>
      <c r="D2702" s="692"/>
      <c r="E2702" s="692">
        <v>0.0</v>
      </c>
      <c r="F2702" s="692">
        <v>0.0</v>
      </c>
      <c r="G2702" s="690">
        <v>0.0</v>
      </c>
      <c r="H2702" s="690">
        <v>0.0</v>
      </c>
      <c r="I2702" s="693">
        <f t="shared" si="1854"/>
        <v>0</v>
      </c>
      <c r="J2702" s="701"/>
      <c r="K2702" s="1560"/>
      <c r="L2702" s="701" t="s">
        <v>80</v>
      </c>
      <c r="M2702" s="701">
        <v>0.0</v>
      </c>
      <c r="N2702" s="701">
        <f>(M2702-I2702)</f>
        <v>0</v>
      </c>
      <c r="O2702" s="701"/>
      <c r="P2702" s="701">
        <f>sum(N2702,O2702)</f>
        <v>0</v>
      </c>
      <c r="Q2702" s="701"/>
      <c r="R2702" s="701"/>
      <c r="S2702" s="1595"/>
      <c r="T2702" s="1532"/>
      <c r="U2702" s="1532"/>
      <c r="V2702" s="1532"/>
      <c r="W2702" s="1532"/>
      <c r="X2702" s="1532"/>
      <c r="Y2702" s="1532"/>
      <c r="Z2702" s="1532"/>
      <c r="AA2702" s="1532"/>
      <c r="AB2702" s="1532"/>
    </row>
    <row r="2703">
      <c r="A2703" s="1828" t="s">
        <v>274</v>
      </c>
      <c r="B2703" s="1760"/>
      <c r="C2703" s="1760"/>
      <c r="D2703" s="1760"/>
      <c r="E2703" s="1760">
        <v>0.0</v>
      </c>
      <c r="F2703" s="1760">
        <v>0.0</v>
      </c>
      <c r="G2703" s="1760">
        <v>0.0</v>
      </c>
      <c r="H2703" s="1760">
        <v>0.0</v>
      </c>
      <c r="I2703" s="1761">
        <f t="shared" si="1854"/>
        <v>0</v>
      </c>
      <c r="J2703" s="1762">
        <f>sum(I2703:I2706)</f>
        <v>0</v>
      </c>
      <c r="K2703" s="1560"/>
      <c r="L2703" s="1764" t="s">
        <v>765</v>
      </c>
      <c r="M2703" s="1762">
        <v>0.0</v>
      </c>
      <c r="N2703" s="1762">
        <f>(M2703-I2703)-S2703</f>
        <v>0</v>
      </c>
      <c r="O2703" s="1762"/>
      <c r="P2703" s="1762">
        <f t="shared" ref="P2703:P2704" si="1880">SUM(N2703,O2703)</f>
        <v>0</v>
      </c>
      <c r="Q2703" s="1762"/>
      <c r="R2703" s="1762"/>
      <c r="S2703" s="1762"/>
      <c r="T2703" s="1532"/>
      <c r="U2703" s="1532"/>
      <c r="V2703" s="1532"/>
      <c r="W2703" s="1532"/>
      <c r="X2703" s="1532"/>
      <c r="Y2703" s="1532"/>
      <c r="Z2703" s="1532"/>
      <c r="AA2703" s="1532"/>
      <c r="AB2703" s="1532"/>
    </row>
    <row r="2704">
      <c r="A2704" s="1714" t="s">
        <v>77</v>
      </c>
      <c r="B2704" s="692"/>
      <c r="C2704" s="692"/>
      <c r="D2704" s="692"/>
      <c r="E2704" s="692">
        <v>0.0</v>
      </c>
      <c r="F2704" s="692">
        <v>0.0</v>
      </c>
      <c r="G2704" s="690">
        <v>0.0</v>
      </c>
      <c r="H2704" s="690">
        <v>0.0</v>
      </c>
      <c r="I2704" s="693">
        <f t="shared" si="1854"/>
        <v>0</v>
      </c>
      <c r="J2704" s="596">
        <f>(J2703/70)</f>
        <v>0</v>
      </c>
      <c r="K2704" s="1560"/>
      <c r="L2704" s="701" t="s">
        <v>77</v>
      </c>
      <c r="M2704" s="701">
        <v>0.0</v>
      </c>
      <c r="N2704" s="701">
        <f>(M2704-I2704-I2705)-S2704</f>
        <v>0</v>
      </c>
      <c r="O2704" s="701"/>
      <c r="P2704" s="701">
        <f t="shared" si="1880"/>
        <v>0</v>
      </c>
      <c r="Q2704" s="701"/>
      <c r="R2704" s="701"/>
      <c r="S2704" s="1595"/>
      <c r="T2704" s="1532"/>
      <c r="U2704" s="1532"/>
      <c r="V2704" s="1532"/>
      <c r="W2704" s="1532"/>
      <c r="X2704" s="1532"/>
      <c r="Y2704" s="1532"/>
      <c r="Z2704" s="1532"/>
      <c r="AA2704" s="1532"/>
      <c r="AB2704" s="1532"/>
    </row>
    <row r="2705">
      <c r="A2705" s="1714" t="s">
        <v>78</v>
      </c>
      <c r="B2705" s="692"/>
      <c r="C2705" s="692"/>
      <c r="D2705" s="692"/>
      <c r="E2705" s="692">
        <v>0.0</v>
      </c>
      <c r="F2705" s="692">
        <v>0.0</v>
      </c>
      <c r="G2705" s="690">
        <v>0.0</v>
      </c>
      <c r="H2705" s="690">
        <v>0.0</v>
      </c>
      <c r="I2705" s="693">
        <f t="shared" si="1854"/>
        <v>0</v>
      </c>
      <c r="J2705" s="701"/>
      <c r="K2705" s="1560"/>
      <c r="L2705" s="701" t="s">
        <v>78</v>
      </c>
      <c r="M2705" s="701" t="s">
        <v>79</v>
      </c>
      <c r="N2705" s="701" t="s">
        <v>79</v>
      </c>
      <c r="O2705" s="701"/>
      <c r="P2705" s="701" t="s">
        <v>79</v>
      </c>
      <c r="Q2705" s="701"/>
      <c r="R2705" s="701"/>
      <c r="S2705" s="1595"/>
      <c r="T2705" s="1532"/>
      <c r="U2705" s="1532"/>
      <c r="V2705" s="1532"/>
      <c r="W2705" s="1532"/>
      <c r="X2705" s="1532"/>
      <c r="Y2705" s="1532"/>
      <c r="Z2705" s="1532"/>
      <c r="AA2705" s="1532"/>
      <c r="AB2705" s="1532"/>
    </row>
    <row r="2706">
      <c r="A2706" s="1714" t="s">
        <v>446</v>
      </c>
      <c r="B2706" s="692"/>
      <c r="C2706" s="692"/>
      <c r="D2706" s="692"/>
      <c r="E2706" s="692">
        <v>0.0</v>
      </c>
      <c r="F2706" s="692">
        <v>0.0</v>
      </c>
      <c r="G2706" s="690">
        <v>0.0</v>
      </c>
      <c r="H2706" s="690">
        <v>0.0</v>
      </c>
      <c r="I2706" s="693">
        <f t="shared" si="1854"/>
        <v>0</v>
      </c>
      <c r="J2706" s="701"/>
      <c r="K2706" s="1560"/>
      <c r="L2706" s="701" t="s">
        <v>446</v>
      </c>
      <c r="M2706" s="701">
        <v>0.0</v>
      </c>
      <c r="N2706" s="701">
        <f>(M2706-I2706)-S2706</f>
        <v>0</v>
      </c>
      <c r="O2706" s="701"/>
      <c r="P2706" s="701">
        <f>SUM(N2706,O2706)</f>
        <v>0</v>
      </c>
      <c r="Q2706" s="701"/>
      <c r="R2706" s="701"/>
      <c r="S2706" s="1595"/>
      <c r="T2706" s="1532"/>
      <c r="U2706" s="1532"/>
      <c r="V2706" s="1532"/>
      <c r="W2706" s="1532"/>
      <c r="X2706" s="1532"/>
      <c r="Y2706" s="1532"/>
      <c r="Z2706" s="1532"/>
      <c r="AA2706" s="1532"/>
      <c r="AB2706" s="1532"/>
    </row>
    <row r="2707">
      <c r="A2707" s="1714" t="s">
        <v>80</v>
      </c>
      <c r="B2707" s="692"/>
      <c r="C2707" s="692"/>
      <c r="D2707" s="692"/>
      <c r="E2707" s="692">
        <v>0.0</v>
      </c>
      <c r="F2707" s="692">
        <v>0.0</v>
      </c>
      <c r="G2707" s="690">
        <v>0.0</v>
      </c>
      <c r="H2707" s="690">
        <v>0.0</v>
      </c>
      <c r="I2707" s="693">
        <f t="shared" si="1854"/>
        <v>0</v>
      </c>
      <c r="J2707" s="701"/>
      <c r="K2707" s="1560"/>
      <c r="L2707" s="701" t="s">
        <v>80</v>
      </c>
      <c r="M2707" s="701">
        <v>0.0</v>
      </c>
      <c r="N2707" s="701">
        <f>(M2707-I2707)</f>
        <v>0</v>
      </c>
      <c r="O2707" s="701"/>
      <c r="P2707" s="701">
        <f>sum(N2707,O2707)</f>
        <v>0</v>
      </c>
      <c r="Q2707" s="701"/>
      <c r="R2707" s="701"/>
      <c r="S2707" s="1595"/>
      <c r="T2707" s="1532"/>
      <c r="U2707" s="1532"/>
      <c r="V2707" s="1532"/>
      <c r="W2707" s="1532"/>
      <c r="X2707" s="1532"/>
      <c r="Y2707" s="1532"/>
      <c r="Z2707" s="1532"/>
      <c r="AA2707" s="1532"/>
      <c r="AB2707" s="1532"/>
    </row>
    <row r="2708">
      <c r="A2708" s="1828" t="s">
        <v>274</v>
      </c>
      <c r="B2708" s="1760"/>
      <c r="C2708" s="1760"/>
      <c r="D2708" s="1760"/>
      <c r="E2708" s="1760">
        <v>0.0</v>
      </c>
      <c r="F2708" s="1760">
        <v>0.0</v>
      </c>
      <c r="G2708" s="1760">
        <v>0.0</v>
      </c>
      <c r="H2708" s="1760">
        <v>0.0</v>
      </c>
      <c r="I2708" s="1761">
        <f t="shared" si="1854"/>
        <v>0</v>
      </c>
      <c r="J2708" s="1762">
        <f>sum(I2708:I2711)</f>
        <v>0</v>
      </c>
      <c r="K2708" s="1560"/>
      <c r="L2708" s="1764" t="s">
        <v>765</v>
      </c>
      <c r="M2708" s="1762">
        <v>0.0</v>
      </c>
      <c r="N2708" s="1762">
        <f>(M2708-I2708)-S2708</f>
        <v>0</v>
      </c>
      <c r="O2708" s="1762"/>
      <c r="P2708" s="1762">
        <f t="shared" ref="P2708:P2709" si="1881">SUM(N2708,O2708)</f>
        <v>0</v>
      </c>
      <c r="Q2708" s="1762"/>
      <c r="R2708" s="1762"/>
      <c r="S2708" s="1762"/>
      <c r="T2708" s="1532"/>
      <c r="U2708" s="1532"/>
      <c r="V2708" s="1532"/>
      <c r="W2708" s="1532"/>
      <c r="X2708" s="1532"/>
      <c r="Y2708" s="1532"/>
      <c r="Z2708" s="1532"/>
      <c r="AA2708" s="1532"/>
      <c r="AB2708" s="1532"/>
    </row>
    <row r="2709">
      <c r="A2709" s="1714" t="s">
        <v>77</v>
      </c>
      <c r="B2709" s="692"/>
      <c r="C2709" s="692"/>
      <c r="D2709" s="692"/>
      <c r="E2709" s="692">
        <v>0.0</v>
      </c>
      <c r="F2709" s="692">
        <v>0.0</v>
      </c>
      <c r="G2709" s="690">
        <v>0.0</v>
      </c>
      <c r="H2709" s="690">
        <v>0.0</v>
      </c>
      <c r="I2709" s="693">
        <f t="shared" si="1854"/>
        <v>0</v>
      </c>
      <c r="J2709" s="596">
        <f>(J2708/70)</f>
        <v>0</v>
      </c>
      <c r="K2709" s="1560"/>
      <c r="L2709" s="701" t="s">
        <v>77</v>
      </c>
      <c r="M2709" s="701">
        <v>0.0</v>
      </c>
      <c r="N2709" s="701">
        <f>(M2709-I2709-I2710)-S2709</f>
        <v>0</v>
      </c>
      <c r="O2709" s="701"/>
      <c r="P2709" s="701">
        <f t="shared" si="1881"/>
        <v>0</v>
      </c>
      <c r="Q2709" s="701"/>
      <c r="R2709" s="701"/>
      <c r="S2709" s="1595"/>
      <c r="T2709" s="1532"/>
      <c r="U2709" s="1532"/>
      <c r="V2709" s="1532"/>
      <c r="W2709" s="1532"/>
      <c r="X2709" s="1532"/>
      <c r="Y2709" s="1532"/>
      <c r="Z2709" s="1532"/>
      <c r="AA2709" s="1532"/>
      <c r="AB2709" s="1532"/>
    </row>
    <row r="2710">
      <c r="A2710" s="1714" t="s">
        <v>78</v>
      </c>
      <c r="B2710" s="692"/>
      <c r="C2710" s="692"/>
      <c r="D2710" s="692"/>
      <c r="E2710" s="692">
        <v>0.0</v>
      </c>
      <c r="F2710" s="692">
        <v>0.0</v>
      </c>
      <c r="G2710" s="690">
        <v>0.0</v>
      </c>
      <c r="H2710" s="690">
        <v>0.0</v>
      </c>
      <c r="I2710" s="693">
        <f t="shared" si="1854"/>
        <v>0</v>
      </c>
      <c r="J2710" s="701"/>
      <c r="K2710" s="1560"/>
      <c r="L2710" s="701" t="s">
        <v>78</v>
      </c>
      <c r="M2710" s="701" t="s">
        <v>79</v>
      </c>
      <c r="N2710" s="701" t="s">
        <v>79</v>
      </c>
      <c r="O2710" s="701"/>
      <c r="P2710" s="701" t="s">
        <v>79</v>
      </c>
      <c r="Q2710" s="701"/>
      <c r="R2710" s="701"/>
      <c r="S2710" s="1595"/>
      <c r="T2710" s="1532"/>
      <c r="U2710" s="1532"/>
      <c r="V2710" s="1532"/>
      <c r="W2710" s="1532"/>
      <c r="X2710" s="1532"/>
      <c r="Y2710" s="1532"/>
      <c r="Z2710" s="1532"/>
      <c r="AA2710" s="1532"/>
      <c r="AB2710" s="1532"/>
    </row>
    <row r="2711">
      <c r="A2711" s="1714" t="s">
        <v>446</v>
      </c>
      <c r="B2711" s="692"/>
      <c r="C2711" s="692"/>
      <c r="D2711" s="692"/>
      <c r="E2711" s="692">
        <v>0.0</v>
      </c>
      <c r="F2711" s="692">
        <v>0.0</v>
      </c>
      <c r="G2711" s="690">
        <v>0.0</v>
      </c>
      <c r="H2711" s="690">
        <v>0.0</v>
      </c>
      <c r="I2711" s="693">
        <f t="shared" si="1854"/>
        <v>0</v>
      </c>
      <c r="J2711" s="701"/>
      <c r="K2711" s="1560"/>
      <c r="L2711" s="701" t="s">
        <v>446</v>
      </c>
      <c r="M2711" s="701">
        <v>0.0</v>
      </c>
      <c r="N2711" s="701">
        <f>(M2711-I2711)-S2711</f>
        <v>0</v>
      </c>
      <c r="O2711" s="701"/>
      <c r="P2711" s="701">
        <f>SUM(N2711,O2711)</f>
        <v>0</v>
      </c>
      <c r="Q2711" s="701"/>
      <c r="R2711" s="701"/>
      <c r="S2711" s="1595"/>
      <c r="T2711" s="1532"/>
      <c r="U2711" s="1532"/>
      <c r="V2711" s="1532"/>
      <c r="W2711" s="1532"/>
      <c r="X2711" s="1532"/>
      <c r="Y2711" s="1532"/>
      <c r="Z2711" s="1532"/>
      <c r="AA2711" s="1532"/>
      <c r="AB2711" s="1532"/>
    </row>
    <row r="2712">
      <c r="A2712" s="1714" t="s">
        <v>80</v>
      </c>
      <c r="B2712" s="692"/>
      <c r="C2712" s="692"/>
      <c r="D2712" s="692"/>
      <c r="E2712" s="692">
        <v>0.0</v>
      </c>
      <c r="F2712" s="692">
        <v>0.0</v>
      </c>
      <c r="G2712" s="690">
        <v>0.0</v>
      </c>
      <c r="H2712" s="690">
        <v>0.0</v>
      </c>
      <c r="I2712" s="693">
        <f t="shared" si="1854"/>
        <v>0</v>
      </c>
      <c r="J2712" s="701"/>
      <c r="K2712" s="1560"/>
      <c r="L2712" s="701" t="s">
        <v>80</v>
      </c>
      <c r="M2712" s="701">
        <v>0.0</v>
      </c>
      <c r="N2712" s="701">
        <f>(M2712-I2712)</f>
        <v>0</v>
      </c>
      <c r="O2712" s="701"/>
      <c r="P2712" s="701">
        <f>sum(N2712,O2712)</f>
        <v>0</v>
      </c>
      <c r="Q2712" s="701"/>
      <c r="R2712" s="701"/>
      <c r="S2712" s="1595"/>
      <c r="T2712" s="1532"/>
      <c r="U2712" s="1532"/>
      <c r="V2712" s="1532"/>
      <c r="W2712" s="1532"/>
      <c r="X2712" s="1532"/>
      <c r="Y2712" s="1532"/>
      <c r="Z2712" s="1532"/>
      <c r="AA2712" s="1532"/>
      <c r="AB2712" s="1532"/>
    </row>
    <row r="2713">
      <c r="A2713" s="1757" t="s">
        <v>827</v>
      </c>
      <c r="B2713" s="1788"/>
      <c r="C2713" s="1788"/>
      <c r="D2713" s="1788"/>
      <c r="E2713" s="1788">
        <v>0.0</v>
      </c>
      <c r="F2713" s="1758">
        <f t="shared" ref="F2713:G2713" si="1882">SUM(F2714:F2717,F2719:F2721,F2724:F2727)</f>
        <v>0</v>
      </c>
      <c r="G2713" s="1758">
        <f t="shared" si="1882"/>
        <v>0</v>
      </c>
      <c r="H2713" s="1788">
        <v>0.0</v>
      </c>
      <c r="I2713" s="1758">
        <f t="shared" si="1854"/>
        <v>0</v>
      </c>
      <c r="J2713" s="1561"/>
      <c r="K2713" s="1560"/>
      <c r="L2713" s="1758" t="s">
        <v>827</v>
      </c>
      <c r="M2713" s="1561"/>
      <c r="N2713" s="1561"/>
      <c r="O2713" s="1561"/>
      <c r="P2713" s="1561"/>
      <c r="Q2713" s="1561"/>
      <c r="R2713" s="1561"/>
      <c r="S2713" s="1561"/>
      <c r="T2713" s="1532"/>
      <c r="U2713" s="1532"/>
      <c r="V2713" s="1532"/>
      <c r="W2713" s="1532"/>
      <c r="X2713" s="1532"/>
      <c r="Y2713" s="1532"/>
      <c r="Z2713" s="1532"/>
      <c r="AA2713" s="1532"/>
      <c r="AB2713" s="1532"/>
    </row>
    <row r="2714">
      <c r="A2714" s="1828" t="s">
        <v>274</v>
      </c>
      <c r="B2714" s="1760"/>
      <c r="C2714" s="1760"/>
      <c r="D2714" s="1760"/>
      <c r="E2714" s="1760">
        <v>0.0</v>
      </c>
      <c r="F2714" s="1760">
        <v>0.0</v>
      </c>
      <c r="G2714" s="1760">
        <v>0.0</v>
      </c>
      <c r="H2714" s="1760">
        <v>0.0</v>
      </c>
      <c r="I2714" s="1761">
        <f t="shared" si="1854"/>
        <v>0</v>
      </c>
      <c r="J2714" s="1762">
        <f>sum(I2714:I2717)</f>
        <v>0</v>
      </c>
      <c r="K2714" s="1560"/>
      <c r="L2714" s="1764" t="s">
        <v>766</v>
      </c>
      <c r="M2714" s="1762">
        <v>0.0</v>
      </c>
      <c r="N2714" s="1762">
        <f>(M2714-I2714)-S2714</f>
        <v>0</v>
      </c>
      <c r="O2714" s="1762"/>
      <c r="P2714" s="1762">
        <f t="shared" ref="P2714:P2715" si="1883">SUM(N2714,O2714)</f>
        <v>0</v>
      </c>
      <c r="Q2714" s="1762"/>
      <c r="R2714" s="1762"/>
      <c r="S2714" s="1762"/>
      <c r="T2714" s="1532"/>
      <c r="U2714" s="1532"/>
      <c r="V2714" s="1532"/>
      <c r="W2714" s="1532"/>
      <c r="X2714" s="1532"/>
      <c r="Y2714" s="1532"/>
      <c r="Z2714" s="1532"/>
      <c r="AA2714" s="1532"/>
      <c r="AB2714" s="1532"/>
    </row>
    <row r="2715">
      <c r="A2715" s="1714" t="s">
        <v>77</v>
      </c>
      <c r="B2715" s="692"/>
      <c r="C2715" s="692"/>
      <c r="D2715" s="692"/>
      <c r="E2715" s="692">
        <v>0.0</v>
      </c>
      <c r="F2715" s="692">
        <v>0.0</v>
      </c>
      <c r="G2715" s="690">
        <v>0.0</v>
      </c>
      <c r="H2715" s="690">
        <v>0.0</v>
      </c>
      <c r="I2715" s="693">
        <f t="shared" si="1854"/>
        <v>0</v>
      </c>
      <c r="J2715" s="596">
        <f>(J2714/70)</f>
        <v>0</v>
      </c>
      <c r="K2715" s="1560"/>
      <c r="L2715" s="701" t="s">
        <v>77</v>
      </c>
      <c r="M2715" s="701">
        <v>0.0</v>
      </c>
      <c r="N2715" s="701">
        <f>(M2715-I2715-I2716)-S2715</f>
        <v>0</v>
      </c>
      <c r="O2715" s="701"/>
      <c r="P2715" s="701">
        <f t="shared" si="1883"/>
        <v>0</v>
      </c>
      <c r="Q2715" s="701"/>
      <c r="R2715" s="701"/>
      <c r="S2715" s="1595"/>
      <c r="T2715" s="1532"/>
      <c r="U2715" s="1532"/>
      <c r="V2715" s="1532"/>
      <c r="W2715" s="1532"/>
      <c r="X2715" s="1532"/>
      <c r="Y2715" s="1532"/>
      <c r="Z2715" s="1532"/>
      <c r="AA2715" s="1532"/>
      <c r="AB2715" s="1532"/>
    </row>
    <row r="2716">
      <c r="A2716" s="1714" t="s">
        <v>78</v>
      </c>
      <c r="B2716" s="692"/>
      <c r="C2716" s="692"/>
      <c r="D2716" s="692"/>
      <c r="E2716" s="692">
        <v>0.0</v>
      </c>
      <c r="F2716" s="692">
        <v>0.0</v>
      </c>
      <c r="G2716" s="690">
        <v>0.0</v>
      </c>
      <c r="H2716" s="690">
        <v>0.0</v>
      </c>
      <c r="I2716" s="693">
        <f t="shared" si="1854"/>
        <v>0</v>
      </c>
      <c r="J2716" s="701"/>
      <c r="K2716" s="1560"/>
      <c r="L2716" s="701" t="s">
        <v>78</v>
      </c>
      <c r="M2716" s="701" t="s">
        <v>79</v>
      </c>
      <c r="N2716" s="701" t="s">
        <v>79</v>
      </c>
      <c r="O2716" s="701"/>
      <c r="P2716" s="701" t="s">
        <v>79</v>
      </c>
      <c r="Q2716" s="701"/>
      <c r="R2716" s="701"/>
      <c r="S2716" s="1595"/>
      <c r="T2716" s="1532"/>
      <c r="U2716" s="1532"/>
      <c r="V2716" s="1532"/>
      <c r="W2716" s="1532"/>
      <c r="X2716" s="1532"/>
      <c r="Y2716" s="1532"/>
      <c r="Z2716" s="1532"/>
      <c r="AA2716" s="1532"/>
      <c r="AB2716" s="1532"/>
    </row>
    <row r="2717">
      <c r="A2717" s="1714" t="s">
        <v>446</v>
      </c>
      <c r="B2717" s="692"/>
      <c r="C2717" s="692"/>
      <c r="D2717" s="692"/>
      <c r="E2717" s="692">
        <v>0.0</v>
      </c>
      <c r="F2717" s="692">
        <v>0.0</v>
      </c>
      <c r="G2717" s="690">
        <v>0.0</v>
      </c>
      <c r="H2717" s="690">
        <v>0.0</v>
      </c>
      <c r="I2717" s="693">
        <f t="shared" si="1854"/>
        <v>0</v>
      </c>
      <c r="J2717" s="701"/>
      <c r="K2717" s="1560"/>
      <c r="L2717" s="701" t="s">
        <v>446</v>
      </c>
      <c r="M2717" s="701">
        <v>0.0</v>
      </c>
      <c r="N2717" s="701">
        <f>(M2717-I2717)-S2717</f>
        <v>0</v>
      </c>
      <c r="O2717" s="701"/>
      <c r="P2717" s="701">
        <f>SUM(N2717,O2717)</f>
        <v>0</v>
      </c>
      <c r="Q2717" s="701"/>
      <c r="R2717" s="701"/>
      <c r="S2717" s="1595"/>
      <c r="T2717" s="1532"/>
      <c r="U2717" s="1532"/>
      <c r="V2717" s="1532"/>
      <c r="W2717" s="1532"/>
      <c r="X2717" s="1532"/>
      <c r="Y2717" s="1532"/>
      <c r="Z2717" s="1532"/>
      <c r="AA2717" s="1532"/>
      <c r="AB2717" s="1532"/>
    </row>
    <row r="2718">
      <c r="A2718" s="1714" t="s">
        <v>80</v>
      </c>
      <c r="B2718" s="692"/>
      <c r="C2718" s="692"/>
      <c r="D2718" s="692"/>
      <c r="E2718" s="692">
        <v>0.0</v>
      </c>
      <c r="F2718" s="692">
        <v>0.0</v>
      </c>
      <c r="G2718" s="690">
        <v>0.0</v>
      </c>
      <c r="H2718" s="690">
        <v>0.0</v>
      </c>
      <c r="I2718" s="693">
        <f t="shared" si="1854"/>
        <v>0</v>
      </c>
      <c r="J2718" s="701"/>
      <c r="K2718" s="1560"/>
      <c r="L2718" s="701" t="s">
        <v>80</v>
      </c>
      <c r="M2718" s="701">
        <v>0.0</v>
      </c>
      <c r="N2718" s="701">
        <f>(M2718-I2718)</f>
        <v>0</v>
      </c>
      <c r="O2718" s="701"/>
      <c r="P2718" s="701">
        <f>sum(N2718,O2718)</f>
        <v>0</v>
      </c>
      <c r="Q2718" s="701"/>
      <c r="R2718" s="701"/>
      <c r="S2718" s="1595"/>
      <c r="T2718" s="1532"/>
      <c r="U2718" s="1532"/>
      <c r="V2718" s="1532"/>
      <c r="W2718" s="1532"/>
      <c r="X2718" s="1532"/>
      <c r="Y2718" s="1532"/>
      <c r="Z2718" s="1532"/>
      <c r="AA2718" s="1532"/>
      <c r="AB2718" s="1532"/>
    </row>
    <row r="2719">
      <c r="A2719" s="1828" t="s">
        <v>274</v>
      </c>
      <c r="B2719" s="1760"/>
      <c r="C2719" s="1760"/>
      <c r="D2719" s="1760"/>
      <c r="E2719" s="1760">
        <v>0.0</v>
      </c>
      <c r="F2719" s="1760">
        <v>0.0</v>
      </c>
      <c r="G2719" s="1760">
        <v>0.0</v>
      </c>
      <c r="H2719" s="1760">
        <v>0.0</v>
      </c>
      <c r="I2719" s="1761">
        <f t="shared" si="1854"/>
        <v>0</v>
      </c>
      <c r="J2719" s="1762">
        <f>sum(I2719:I2722)</f>
        <v>0</v>
      </c>
      <c r="K2719" s="1560"/>
      <c r="L2719" s="1764" t="s">
        <v>766</v>
      </c>
      <c r="M2719" s="1762">
        <v>0.0</v>
      </c>
      <c r="N2719" s="1762">
        <f>(M2719-I2719)-S2719</f>
        <v>0</v>
      </c>
      <c r="O2719" s="1762"/>
      <c r="P2719" s="1762">
        <f t="shared" ref="P2719:P2720" si="1884">SUM(N2719,O2719)</f>
        <v>0</v>
      </c>
      <c r="Q2719" s="1762"/>
      <c r="R2719" s="1762"/>
      <c r="S2719" s="1762"/>
      <c r="T2719" s="1532"/>
      <c r="U2719" s="1532"/>
      <c r="V2719" s="1532"/>
      <c r="W2719" s="1532"/>
      <c r="X2719" s="1532"/>
      <c r="Y2719" s="1532"/>
      <c r="Z2719" s="1532"/>
      <c r="AA2719" s="1532"/>
      <c r="AB2719" s="1532"/>
    </row>
    <row r="2720">
      <c r="A2720" s="1714" t="s">
        <v>77</v>
      </c>
      <c r="B2720" s="692"/>
      <c r="C2720" s="692"/>
      <c r="D2720" s="692"/>
      <c r="E2720" s="692">
        <v>0.0</v>
      </c>
      <c r="F2720" s="692">
        <v>0.0</v>
      </c>
      <c r="G2720" s="690">
        <v>0.0</v>
      </c>
      <c r="H2720" s="690">
        <v>0.0</v>
      </c>
      <c r="I2720" s="693">
        <f t="shared" si="1854"/>
        <v>0</v>
      </c>
      <c r="J2720" s="596">
        <f>(J2719/70)</f>
        <v>0</v>
      </c>
      <c r="K2720" s="1560"/>
      <c r="L2720" s="701" t="s">
        <v>77</v>
      </c>
      <c r="M2720" s="701">
        <v>0.0</v>
      </c>
      <c r="N2720" s="701">
        <f>(M2720-I2720-I2721)-S2720</f>
        <v>0</v>
      </c>
      <c r="O2720" s="701"/>
      <c r="P2720" s="701">
        <f t="shared" si="1884"/>
        <v>0</v>
      </c>
      <c r="Q2720" s="701"/>
      <c r="R2720" s="701"/>
      <c r="S2720" s="1595"/>
      <c r="T2720" s="1532"/>
      <c r="U2720" s="1532"/>
      <c r="V2720" s="1532"/>
      <c r="W2720" s="1532"/>
      <c r="X2720" s="1532"/>
      <c r="Y2720" s="1532"/>
      <c r="Z2720" s="1532"/>
      <c r="AA2720" s="1532"/>
      <c r="AB2720" s="1532"/>
    </row>
    <row r="2721">
      <c r="A2721" s="1714" t="s">
        <v>78</v>
      </c>
      <c r="B2721" s="692"/>
      <c r="C2721" s="692"/>
      <c r="D2721" s="692"/>
      <c r="E2721" s="692">
        <v>0.0</v>
      </c>
      <c r="F2721" s="692">
        <v>0.0</v>
      </c>
      <c r="G2721" s="690">
        <v>0.0</v>
      </c>
      <c r="H2721" s="690">
        <v>0.0</v>
      </c>
      <c r="I2721" s="693">
        <f t="shared" si="1854"/>
        <v>0</v>
      </c>
      <c r="J2721" s="701"/>
      <c r="K2721" s="1560"/>
      <c r="L2721" s="701" t="s">
        <v>78</v>
      </c>
      <c r="M2721" s="701" t="s">
        <v>79</v>
      </c>
      <c r="N2721" s="701" t="s">
        <v>79</v>
      </c>
      <c r="O2721" s="701"/>
      <c r="P2721" s="701" t="s">
        <v>79</v>
      </c>
      <c r="Q2721" s="701"/>
      <c r="R2721" s="701"/>
      <c r="S2721" s="1595"/>
      <c r="T2721" s="1532"/>
      <c r="U2721" s="1532"/>
      <c r="V2721" s="1532"/>
      <c r="W2721" s="1532"/>
      <c r="X2721" s="1532"/>
      <c r="Y2721" s="1532"/>
      <c r="Z2721" s="1532"/>
      <c r="AA2721" s="1532"/>
      <c r="AB2721" s="1532"/>
    </row>
    <row r="2722">
      <c r="A2722" s="1714" t="s">
        <v>446</v>
      </c>
      <c r="B2722" s="692"/>
      <c r="C2722" s="692"/>
      <c r="D2722" s="692"/>
      <c r="E2722" s="692">
        <v>0.0</v>
      </c>
      <c r="F2722" s="692">
        <v>0.0</v>
      </c>
      <c r="G2722" s="690">
        <v>0.0</v>
      </c>
      <c r="H2722" s="690">
        <v>0.0</v>
      </c>
      <c r="I2722" s="693">
        <f t="shared" si="1854"/>
        <v>0</v>
      </c>
      <c r="J2722" s="701"/>
      <c r="K2722" s="1560"/>
      <c r="L2722" s="701" t="s">
        <v>446</v>
      </c>
      <c r="M2722" s="701">
        <v>0.0</v>
      </c>
      <c r="N2722" s="701">
        <f>(M2722-I2722)-S2722</f>
        <v>0</v>
      </c>
      <c r="O2722" s="701"/>
      <c r="P2722" s="701">
        <f>SUM(N2722,O2722)</f>
        <v>0</v>
      </c>
      <c r="Q2722" s="701"/>
      <c r="R2722" s="701"/>
      <c r="S2722" s="1595"/>
      <c r="T2722" s="1532"/>
      <c r="U2722" s="1532"/>
      <c r="V2722" s="1532"/>
      <c r="W2722" s="1532"/>
      <c r="X2722" s="1532"/>
      <c r="Y2722" s="1532"/>
      <c r="Z2722" s="1532"/>
      <c r="AA2722" s="1532"/>
      <c r="AB2722" s="1532"/>
    </row>
    <row r="2723">
      <c r="A2723" s="1714" t="s">
        <v>80</v>
      </c>
      <c r="B2723" s="692"/>
      <c r="C2723" s="692"/>
      <c r="D2723" s="692"/>
      <c r="E2723" s="692">
        <v>0.0</v>
      </c>
      <c r="F2723" s="692">
        <v>0.0</v>
      </c>
      <c r="G2723" s="690">
        <v>0.0</v>
      </c>
      <c r="H2723" s="690">
        <v>0.0</v>
      </c>
      <c r="I2723" s="693">
        <f t="shared" si="1854"/>
        <v>0</v>
      </c>
      <c r="J2723" s="701"/>
      <c r="K2723" s="1560"/>
      <c r="L2723" s="701" t="s">
        <v>80</v>
      </c>
      <c r="M2723" s="701">
        <v>0.0</v>
      </c>
      <c r="N2723" s="701">
        <f>(M2723-I2723)</f>
        <v>0</v>
      </c>
      <c r="O2723" s="701"/>
      <c r="P2723" s="701">
        <f>sum(N2723,O2723)</f>
        <v>0</v>
      </c>
      <c r="Q2723" s="701"/>
      <c r="R2723" s="701"/>
      <c r="S2723" s="1595"/>
      <c r="T2723" s="1532"/>
      <c r="U2723" s="1532"/>
      <c r="V2723" s="1532"/>
      <c r="W2723" s="1532"/>
      <c r="X2723" s="1532"/>
      <c r="Y2723" s="1532"/>
      <c r="Z2723" s="1532"/>
      <c r="AA2723" s="1532"/>
      <c r="AB2723" s="1532"/>
    </row>
    <row r="2724">
      <c r="A2724" s="1828" t="s">
        <v>274</v>
      </c>
      <c r="B2724" s="1760"/>
      <c r="C2724" s="1760"/>
      <c r="D2724" s="1760"/>
      <c r="E2724" s="1760">
        <v>0.0</v>
      </c>
      <c r="F2724" s="1760">
        <v>0.0</v>
      </c>
      <c r="G2724" s="1760">
        <v>0.0</v>
      </c>
      <c r="H2724" s="1760">
        <v>0.0</v>
      </c>
      <c r="I2724" s="1761">
        <f t="shared" si="1854"/>
        <v>0</v>
      </c>
      <c r="J2724" s="1762">
        <f>sum(I2724:I2727)</f>
        <v>0</v>
      </c>
      <c r="K2724" s="1560"/>
      <c r="L2724" s="1764" t="s">
        <v>766</v>
      </c>
      <c r="M2724" s="1762">
        <v>0.0</v>
      </c>
      <c r="N2724" s="1762">
        <f>(M2724-I2724)-S2724</f>
        <v>0</v>
      </c>
      <c r="O2724" s="1762"/>
      <c r="P2724" s="1762">
        <f t="shared" ref="P2724:P2725" si="1885">SUM(N2724,O2724)</f>
        <v>0</v>
      </c>
      <c r="Q2724" s="1762"/>
      <c r="R2724" s="1762"/>
      <c r="S2724" s="1762"/>
      <c r="T2724" s="1532"/>
      <c r="U2724" s="1532"/>
      <c r="V2724" s="1532"/>
      <c r="W2724" s="1532"/>
      <c r="X2724" s="1532"/>
      <c r="Y2724" s="1532"/>
      <c r="Z2724" s="1532"/>
      <c r="AA2724" s="1532"/>
      <c r="AB2724" s="1532"/>
    </row>
    <row r="2725">
      <c r="A2725" s="1714" t="s">
        <v>77</v>
      </c>
      <c r="B2725" s="692"/>
      <c r="C2725" s="692"/>
      <c r="D2725" s="692"/>
      <c r="E2725" s="692">
        <v>0.0</v>
      </c>
      <c r="F2725" s="692">
        <v>0.0</v>
      </c>
      <c r="G2725" s="690">
        <v>0.0</v>
      </c>
      <c r="H2725" s="690">
        <v>0.0</v>
      </c>
      <c r="I2725" s="693">
        <f t="shared" si="1854"/>
        <v>0</v>
      </c>
      <c r="J2725" s="596">
        <f>(J2724/70)</f>
        <v>0</v>
      </c>
      <c r="K2725" s="1560"/>
      <c r="L2725" s="701" t="s">
        <v>77</v>
      </c>
      <c r="M2725" s="701">
        <v>0.0</v>
      </c>
      <c r="N2725" s="701">
        <f>(M2725-I2725-I2726)-S2725</f>
        <v>0</v>
      </c>
      <c r="O2725" s="701"/>
      <c r="P2725" s="701">
        <f t="shared" si="1885"/>
        <v>0</v>
      </c>
      <c r="Q2725" s="701"/>
      <c r="R2725" s="701"/>
      <c r="S2725" s="1595"/>
      <c r="T2725" s="1532"/>
      <c r="U2725" s="1532"/>
      <c r="V2725" s="1532"/>
      <c r="W2725" s="1532"/>
      <c r="X2725" s="1532"/>
      <c r="Y2725" s="1532"/>
      <c r="Z2725" s="1532"/>
      <c r="AA2725" s="1532"/>
      <c r="AB2725" s="1532"/>
    </row>
    <row r="2726">
      <c r="A2726" s="1714" t="s">
        <v>78</v>
      </c>
      <c r="B2726" s="692"/>
      <c r="C2726" s="692"/>
      <c r="D2726" s="692"/>
      <c r="E2726" s="692">
        <v>0.0</v>
      </c>
      <c r="F2726" s="692">
        <v>0.0</v>
      </c>
      <c r="G2726" s="690">
        <v>0.0</v>
      </c>
      <c r="H2726" s="690">
        <v>0.0</v>
      </c>
      <c r="I2726" s="693">
        <f t="shared" si="1854"/>
        <v>0</v>
      </c>
      <c r="J2726" s="701"/>
      <c r="K2726" s="1560"/>
      <c r="L2726" s="701" t="s">
        <v>78</v>
      </c>
      <c r="M2726" s="701" t="s">
        <v>79</v>
      </c>
      <c r="N2726" s="701" t="s">
        <v>79</v>
      </c>
      <c r="O2726" s="701"/>
      <c r="P2726" s="701" t="s">
        <v>79</v>
      </c>
      <c r="Q2726" s="701"/>
      <c r="R2726" s="701"/>
      <c r="S2726" s="1595"/>
      <c r="T2726" s="1532"/>
      <c r="U2726" s="1532"/>
      <c r="V2726" s="1532"/>
      <c r="W2726" s="1532"/>
      <c r="X2726" s="1532"/>
      <c r="Y2726" s="1532"/>
      <c r="Z2726" s="1532"/>
      <c r="AA2726" s="1532"/>
      <c r="AB2726" s="1532"/>
    </row>
    <row r="2727">
      <c r="A2727" s="1714" t="s">
        <v>446</v>
      </c>
      <c r="B2727" s="692"/>
      <c r="C2727" s="692"/>
      <c r="D2727" s="692"/>
      <c r="E2727" s="692">
        <v>0.0</v>
      </c>
      <c r="F2727" s="692">
        <v>0.0</v>
      </c>
      <c r="G2727" s="690">
        <v>0.0</v>
      </c>
      <c r="H2727" s="690">
        <v>0.0</v>
      </c>
      <c r="I2727" s="693">
        <f t="shared" si="1854"/>
        <v>0</v>
      </c>
      <c r="J2727" s="701"/>
      <c r="K2727" s="1560"/>
      <c r="L2727" s="701" t="s">
        <v>446</v>
      </c>
      <c r="M2727" s="701">
        <v>0.0</v>
      </c>
      <c r="N2727" s="701">
        <f>(M2727-I2727)-S2727</f>
        <v>0</v>
      </c>
      <c r="O2727" s="701"/>
      <c r="P2727" s="701">
        <f>SUM(N2727,O2727)</f>
        <v>0</v>
      </c>
      <c r="Q2727" s="701"/>
      <c r="R2727" s="701"/>
      <c r="S2727" s="1595"/>
      <c r="T2727" s="1532"/>
      <c r="U2727" s="1532"/>
      <c r="V2727" s="1532"/>
      <c r="W2727" s="1532"/>
      <c r="X2727" s="1532"/>
      <c r="Y2727" s="1532"/>
      <c r="Z2727" s="1532"/>
      <c r="AA2727" s="1532"/>
      <c r="AB2727" s="1532"/>
    </row>
    <row r="2728">
      <c r="A2728" s="1714" t="s">
        <v>80</v>
      </c>
      <c r="B2728" s="692"/>
      <c r="C2728" s="692"/>
      <c r="D2728" s="692"/>
      <c r="E2728" s="692">
        <v>0.0</v>
      </c>
      <c r="F2728" s="692">
        <v>0.0</v>
      </c>
      <c r="G2728" s="690">
        <v>0.0</v>
      </c>
      <c r="H2728" s="690">
        <v>0.0</v>
      </c>
      <c r="I2728" s="693">
        <f t="shared" si="1854"/>
        <v>0</v>
      </c>
      <c r="J2728" s="701"/>
      <c r="K2728" s="1560"/>
      <c r="L2728" s="701" t="s">
        <v>80</v>
      </c>
      <c r="M2728" s="701">
        <v>0.0</v>
      </c>
      <c r="N2728" s="701">
        <f>(M2728-I2728)</f>
        <v>0</v>
      </c>
      <c r="O2728" s="701"/>
      <c r="P2728" s="701">
        <f>sum(N2728,O2728)</f>
        <v>0</v>
      </c>
      <c r="Q2728" s="701"/>
      <c r="R2728" s="701"/>
      <c r="S2728" s="1595"/>
      <c r="T2728" s="1532"/>
      <c r="U2728" s="1532"/>
      <c r="V2728" s="1532"/>
      <c r="W2728" s="1532"/>
      <c r="X2728" s="1532"/>
      <c r="Y2728" s="1532"/>
      <c r="Z2728" s="1532"/>
      <c r="AA2728" s="1532"/>
      <c r="AB2728" s="1532"/>
    </row>
    <row r="2729">
      <c r="A2729" s="1757" t="s">
        <v>828</v>
      </c>
      <c r="B2729" s="1788"/>
      <c r="C2729" s="1788"/>
      <c r="D2729" s="1788"/>
      <c r="E2729" s="1788">
        <v>0.0</v>
      </c>
      <c r="F2729" s="1758">
        <f t="shared" ref="F2729:G2729" si="1886">SUM(F2730:F2733,F2735:F2737,F2740:F2743)</f>
        <v>0</v>
      </c>
      <c r="G2729" s="1758">
        <f t="shared" si="1886"/>
        <v>0</v>
      </c>
      <c r="H2729" s="1788">
        <v>0.0</v>
      </c>
      <c r="I2729" s="1758">
        <f t="shared" si="1854"/>
        <v>0</v>
      </c>
      <c r="J2729" s="1561"/>
      <c r="K2729" s="1560"/>
      <c r="L2729" s="1758" t="s">
        <v>828</v>
      </c>
      <c r="M2729" s="1561"/>
      <c r="N2729" s="1561"/>
      <c r="O2729" s="1561"/>
      <c r="P2729" s="1561"/>
      <c r="Q2729" s="1561"/>
      <c r="R2729" s="1561"/>
      <c r="S2729" s="1561"/>
      <c r="T2729" s="1532"/>
      <c r="U2729" s="1532"/>
      <c r="V2729" s="1532"/>
      <c r="W2729" s="1532"/>
      <c r="X2729" s="1532"/>
      <c r="Y2729" s="1532"/>
      <c r="Z2729" s="1532"/>
      <c r="AA2729" s="1532"/>
      <c r="AB2729" s="1532"/>
    </row>
    <row r="2730">
      <c r="A2730" s="1828" t="s">
        <v>274</v>
      </c>
      <c r="B2730" s="1760"/>
      <c r="C2730" s="1760"/>
      <c r="D2730" s="1760"/>
      <c r="E2730" s="1760">
        <v>0.0</v>
      </c>
      <c r="F2730" s="1760">
        <v>0.0</v>
      </c>
      <c r="G2730" s="1760">
        <v>0.0</v>
      </c>
      <c r="H2730" s="1760">
        <v>0.0</v>
      </c>
      <c r="I2730" s="1761">
        <f t="shared" si="1854"/>
        <v>0</v>
      </c>
      <c r="J2730" s="1762">
        <f>sum(I2730:I2733)</f>
        <v>0</v>
      </c>
      <c r="K2730" s="1560"/>
      <c r="L2730" s="1764" t="s">
        <v>892</v>
      </c>
      <c r="M2730" s="1762">
        <v>0.0</v>
      </c>
      <c r="N2730" s="1762">
        <f>(M2730-I2730)-S2730</f>
        <v>0</v>
      </c>
      <c r="O2730" s="1762"/>
      <c r="P2730" s="1762">
        <f t="shared" ref="P2730:P2731" si="1887">SUM(N2730,O2730)</f>
        <v>0</v>
      </c>
      <c r="Q2730" s="1762"/>
      <c r="R2730" s="1762"/>
      <c r="S2730" s="1762"/>
      <c r="T2730" s="1532"/>
      <c r="U2730" s="1532"/>
      <c r="V2730" s="1532"/>
      <c r="W2730" s="1532"/>
      <c r="X2730" s="1532"/>
      <c r="Y2730" s="1532"/>
      <c r="Z2730" s="1532"/>
      <c r="AA2730" s="1532"/>
      <c r="AB2730" s="1532"/>
    </row>
    <row r="2731">
      <c r="A2731" s="1714" t="s">
        <v>77</v>
      </c>
      <c r="B2731" s="692"/>
      <c r="C2731" s="692"/>
      <c r="D2731" s="692"/>
      <c r="E2731" s="692">
        <v>0.0</v>
      </c>
      <c r="F2731" s="692">
        <v>0.0</v>
      </c>
      <c r="G2731" s="690">
        <v>0.0</v>
      </c>
      <c r="H2731" s="690">
        <v>0.0</v>
      </c>
      <c r="I2731" s="693">
        <f t="shared" si="1854"/>
        <v>0</v>
      </c>
      <c r="J2731" s="596">
        <f>(J2730/70)</f>
        <v>0</v>
      </c>
      <c r="K2731" s="1560"/>
      <c r="L2731" s="701" t="s">
        <v>77</v>
      </c>
      <c r="M2731" s="701">
        <v>0.0</v>
      </c>
      <c r="N2731" s="701">
        <f>(M2731-I2731-I2732)-S2731</f>
        <v>0</v>
      </c>
      <c r="O2731" s="701"/>
      <c r="P2731" s="701">
        <f t="shared" si="1887"/>
        <v>0</v>
      </c>
      <c r="Q2731" s="701"/>
      <c r="R2731" s="701"/>
      <c r="S2731" s="1595"/>
      <c r="T2731" s="1532"/>
      <c r="U2731" s="1532"/>
      <c r="V2731" s="1532"/>
      <c r="W2731" s="1532"/>
      <c r="X2731" s="1532"/>
      <c r="Y2731" s="1532"/>
      <c r="Z2731" s="1532"/>
      <c r="AA2731" s="1532"/>
      <c r="AB2731" s="1532"/>
    </row>
    <row r="2732">
      <c r="A2732" s="1714" t="s">
        <v>78</v>
      </c>
      <c r="B2732" s="692"/>
      <c r="C2732" s="692"/>
      <c r="D2732" s="692"/>
      <c r="E2732" s="692">
        <v>0.0</v>
      </c>
      <c r="F2732" s="692">
        <v>0.0</v>
      </c>
      <c r="G2732" s="690">
        <v>0.0</v>
      </c>
      <c r="H2732" s="690">
        <v>0.0</v>
      </c>
      <c r="I2732" s="693">
        <f t="shared" si="1854"/>
        <v>0</v>
      </c>
      <c r="J2732" s="701"/>
      <c r="K2732" s="1560"/>
      <c r="L2732" s="701" t="s">
        <v>78</v>
      </c>
      <c r="M2732" s="701" t="s">
        <v>79</v>
      </c>
      <c r="N2732" s="701" t="s">
        <v>79</v>
      </c>
      <c r="O2732" s="701"/>
      <c r="P2732" s="701" t="s">
        <v>79</v>
      </c>
      <c r="Q2732" s="701"/>
      <c r="R2732" s="701"/>
      <c r="S2732" s="1595"/>
      <c r="T2732" s="1532"/>
      <c r="U2732" s="1532"/>
      <c r="V2732" s="1532"/>
      <c r="W2732" s="1532"/>
      <c r="X2732" s="1532"/>
      <c r="Y2732" s="1532"/>
      <c r="Z2732" s="1532"/>
      <c r="AA2732" s="1532"/>
      <c r="AB2732" s="1532"/>
    </row>
    <row r="2733">
      <c r="A2733" s="1714" t="s">
        <v>446</v>
      </c>
      <c r="B2733" s="692"/>
      <c r="C2733" s="692"/>
      <c r="D2733" s="692"/>
      <c r="E2733" s="692">
        <v>0.0</v>
      </c>
      <c r="F2733" s="692">
        <v>0.0</v>
      </c>
      <c r="G2733" s="690">
        <v>0.0</v>
      </c>
      <c r="H2733" s="690">
        <v>0.0</v>
      </c>
      <c r="I2733" s="693">
        <f t="shared" si="1854"/>
        <v>0</v>
      </c>
      <c r="J2733" s="701"/>
      <c r="K2733" s="1560"/>
      <c r="L2733" s="701" t="s">
        <v>446</v>
      </c>
      <c r="M2733" s="701">
        <v>0.0</v>
      </c>
      <c r="N2733" s="701">
        <f>(M2733-I2733)-S2733</f>
        <v>0</v>
      </c>
      <c r="O2733" s="701"/>
      <c r="P2733" s="701">
        <f>SUM(N2733,O2733)</f>
        <v>0</v>
      </c>
      <c r="Q2733" s="701"/>
      <c r="R2733" s="701"/>
      <c r="S2733" s="1595"/>
      <c r="T2733" s="1532"/>
      <c r="U2733" s="1532"/>
      <c r="V2733" s="1532"/>
      <c r="W2733" s="1532"/>
      <c r="X2733" s="1532"/>
      <c r="Y2733" s="1532"/>
      <c r="Z2733" s="1532"/>
      <c r="AA2733" s="1532"/>
      <c r="AB2733" s="1532"/>
    </row>
    <row r="2734">
      <c r="A2734" s="1714" t="s">
        <v>80</v>
      </c>
      <c r="B2734" s="692"/>
      <c r="C2734" s="692"/>
      <c r="D2734" s="692"/>
      <c r="E2734" s="692">
        <v>0.0</v>
      </c>
      <c r="F2734" s="692">
        <v>0.0</v>
      </c>
      <c r="G2734" s="690">
        <v>0.0</v>
      </c>
      <c r="H2734" s="690">
        <v>0.0</v>
      </c>
      <c r="I2734" s="693">
        <f t="shared" si="1854"/>
        <v>0</v>
      </c>
      <c r="J2734" s="701"/>
      <c r="K2734" s="1560"/>
      <c r="L2734" s="701" t="s">
        <v>80</v>
      </c>
      <c r="M2734" s="701">
        <v>0.0</v>
      </c>
      <c r="N2734" s="701">
        <f>(M2734-I2734)</f>
        <v>0</v>
      </c>
      <c r="O2734" s="701"/>
      <c r="P2734" s="701">
        <f>sum(N2734,O2734)</f>
        <v>0</v>
      </c>
      <c r="Q2734" s="701"/>
      <c r="R2734" s="701"/>
      <c r="S2734" s="1595"/>
      <c r="T2734" s="1532"/>
      <c r="U2734" s="1532"/>
      <c r="V2734" s="1532"/>
      <c r="W2734" s="1532"/>
      <c r="X2734" s="1532"/>
      <c r="Y2734" s="1532"/>
      <c r="Z2734" s="1532"/>
      <c r="AA2734" s="1532"/>
      <c r="AB2734" s="1532"/>
    </row>
    <row r="2735">
      <c r="A2735" s="1828" t="s">
        <v>274</v>
      </c>
      <c r="B2735" s="1760"/>
      <c r="C2735" s="1760"/>
      <c r="D2735" s="1760"/>
      <c r="E2735" s="1760">
        <v>0.0</v>
      </c>
      <c r="F2735" s="1760">
        <v>0.0</v>
      </c>
      <c r="G2735" s="1760">
        <v>0.0</v>
      </c>
      <c r="H2735" s="1760">
        <v>0.0</v>
      </c>
      <c r="I2735" s="1761">
        <f t="shared" si="1854"/>
        <v>0</v>
      </c>
      <c r="J2735" s="1762">
        <f>sum(I2735:I2738)</f>
        <v>0</v>
      </c>
      <c r="K2735" s="1560"/>
      <c r="L2735" s="1764" t="s">
        <v>894</v>
      </c>
      <c r="M2735" s="1762">
        <v>0.0</v>
      </c>
      <c r="N2735" s="1762">
        <f>(M2735-I2735)-S2735</f>
        <v>0</v>
      </c>
      <c r="O2735" s="1762"/>
      <c r="P2735" s="1762">
        <f t="shared" ref="P2735:P2736" si="1888">SUM(N2735,O2735)</f>
        <v>0</v>
      </c>
      <c r="Q2735" s="1762"/>
      <c r="R2735" s="1762"/>
      <c r="S2735" s="1762"/>
      <c r="T2735" s="1532"/>
      <c r="U2735" s="1532"/>
      <c r="V2735" s="1532"/>
      <c r="W2735" s="1532"/>
      <c r="X2735" s="1532"/>
      <c r="Y2735" s="1532"/>
      <c r="Z2735" s="1532"/>
      <c r="AA2735" s="1532"/>
      <c r="AB2735" s="1532"/>
    </row>
    <row r="2736">
      <c r="A2736" s="1714" t="s">
        <v>77</v>
      </c>
      <c r="B2736" s="692"/>
      <c r="C2736" s="692"/>
      <c r="D2736" s="692"/>
      <c r="E2736" s="692">
        <v>0.0</v>
      </c>
      <c r="F2736" s="692">
        <v>0.0</v>
      </c>
      <c r="G2736" s="690">
        <v>0.0</v>
      </c>
      <c r="H2736" s="690">
        <v>0.0</v>
      </c>
      <c r="I2736" s="693">
        <f t="shared" si="1854"/>
        <v>0</v>
      </c>
      <c r="J2736" s="596">
        <f>(J2735/70)</f>
        <v>0</v>
      </c>
      <c r="K2736" s="1560"/>
      <c r="L2736" s="701" t="s">
        <v>77</v>
      </c>
      <c r="M2736" s="701">
        <v>0.0</v>
      </c>
      <c r="N2736" s="701">
        <f>(M2736-I2736-I2737)-S2736</f>
        <v>0</v>
      </c>
      <c r="O2736" s="701"/>
      <c r="P2736" s="701">
        <f t="shared" si="1888"/>
        <v>0</v>
      </c>
      <c r="Q2736" s="701"/>
      <c r="R2736" s="701"/>
      <c r="S2736" s="1595"/>
      <c r="T2736" s="1532"/>
      <c r="U2736" s="1532"/>
      <c r="V2736" s="1532"/>
      <c r="W2736" s="1532"/>
      <c r="X2736" s="1532"/>
      <c r="Y2736" s="1532"/>
      <c r="Z2736" s="1532"/>
      <c r="AA2736" s="1532"/>
      <c r="AB2736" s="1532"/>
    </row>
    <row r="2737">
      <c r="A2737" s="1714" t="s">
        <v>78</v>
      </c>
      <c r="B2737" s="692"/>
      <c r="C2737" s="692"/>
      <c r="D2737" s="692"/>
      <c r="E2737" s="692">
        <v>0.0</v>
      </c>
      <c r="F2737" s="692">
        <v>0.0</v>
      </c>
      <c r="G2737" s="690">
        <v>0.0</v>
      </c>
      <c r="H2737" s="690">
        <v>0.0</v>
      </c>
      <c r="I2737" s="693">
        <f t="shared" si="1854"/>
        <v>0</v>
      </c>
      <c r="J2737" s="701"/>
      <c r="K2737" s="1560"/>
      <c r="L2737" s="701" t="s">
        <v>78</v>
      </c>
      <c r="M2737" s="701" t="s">
        <v>79</v>
      </c>
      <c r="N2737" s="701" t="s">
        <v>79</v>
      </c>
      <c r="O2737" s="701"/>
      <c r="P2737" s="701" t="s">
        <v>79</v>
      </c>
      <c r="Q2737" s="701"/>
      <c r="R2737" s="701"/>
      <c r="S2737" s="1595"/>
      <c r="T2737" s="1532"/>
      <c r="U2737" s="1532"/>
      <c r="V2737" s="1532"/>
      <c r="W2737" s="1532"/>
      <c r="X2737" s="1532"/>
      <c r="Y2737" s="1532"/>
      <c r="Z2737" s="1532"/>
      <c r="AA2737" s="1532"/>
      <c r="AB2737" s="1532"/>
    </row>
    <row r="2738">
      <c r="A2738" s="1714" t="s">
        <v>446</v>
      </c>
      <c r="B2738" s="692"/>
      <c r="C2738" s="692"/>
      <c r="D2738" s="692"/>
      <c r="E2738" s="692">
        <v>0.0</v>
      </c>
      <c r="F2738" s="692">
        <v>0.0</v>
      </c>
      <c r="G2738" s="690">
        <v>0.0</v>
      </c>
      <c r="H2738" s="690">
        <v>0.0</v>
      </c>
      <c r="I2738" s="693">
        <f t="shared" si="1854"/>
        <v>0</v>
      </c>
      <c r="J2738" s="701"/>
      <c r="K2738" s="1560"/>
      <c r="L2738" s="701" t="s">
        <v>446</v>
      </c>
      <c r="M2738" s="701">
        <v>0.0</v>
      </c>
      <c r="N2738" s="701">
        <f>(M2738-I2738)-S2738</f>
        <v>0</v>
      </c>
      <c r="O2738" s="701"/>
      <c r="P2738" s="701">
        <f>SUM(N2738,O2738)</f>
        <v>0</v>
      </c>
      <c r="Q2738" s="701"/>
      <c r="R2738" s="701"/>
      <c r="S2738" s="1595"/>
      <c r="T2738" s="1532"/>
      <c r="U2738" s="1532"/>
      <c r="V2738" s="1532"/>
      <c r="W2738" s="1532"/>
      <c r="X2738" s="1532"/>
      <c r="Y2738" s="1532"/>
      <c r="Z2738" s="1532"/>
      <c r="AA2738" s="1532"/>
      <c r="AB2738" s="1532"/>
    </row>
    <row r="2739">
      <c r="A2739" s="1714" t="s">
        <v>80</v>
      </c>
      <c r="B2739" s="692"/>
      <c r="C2739" s="692"/>
      <c r="D2739" s="692"/>
      <c r="E2739" s="692">
        <v>0.0</v>
      </c>
      <c r="F2739" s="692">
        <v>0.0</v>
      </c>
      <c r="G2739" s="690">
        <v>0.0</v>
      </c>
      <c r="H2739" s="690">
        <v>0.0</v>
      </c>
      <c r="I2739" s="693">
        <f t="shared" si="1854"/>
        <v>0</v>
      </c>
      <c r="J2739" s="701"/>
      <c r="K2739" s="1560"/>
      <c r="L2739" s="701" t="s">
        <v>80</v>
      </c>
      <c r="M2739" s="701">
        <v>0.0</v>
      </c>
      <c r="N2739" s="701">
        <f>(M2739-I2739)</f>
        <v>0</v>
      </c>
      <c r="O2739" s="701"/>
      <c r="P2739" s="701">
        <f>sum(N2739,O2739)</f>
        <v>0</v>
      </c>
      <c r="Q2739" s="701"/>
      <c r="R2739" s="701"/>
      <c r="S2739" s="1595"/>
      <c r="T2739" s="1532"/>
      <c r="U2739" s="1532"/>
      <c r="V2739" s="1532"/>
      <c r="W2739" s="1532"/>
      <c r="X2739" s="1532"/>
      <c r="Y2739" s="1532"/>
      <c r="Z2739" s="1532"/>
      <c r="AA2739" s="1532"/>
      <c r="AB2739" s="1532"/>
    </row>
    <row r="2740">
      <c r="A2740" s="1828" t="s">
        <v>274</v>
      </c>
      <c r="B2740" s="1760"/>
      <c r="C2740" s="1760"/>
      <c r="D2740" s="1760"/>
      <c r="E2740" s="1760">
        <v>0.0</v>
      </c>
      <c r="F2740" s="1760">
        <v>0.0</v>
      </c>
      <c r="G2740" s="1760">
        <v>0.0</v>
      </c>
      <c r="H2740" s="1760">
        <v>0.0</v>
      </c>
      <c r="I2740" s="1761">
        <f t="shared" si="1854"/>
        <v>0</v>
      </c>
      <c r="J2740" s="1762">
        <f>sum(I2740:I2743)</f>
        <v>0</v>
      </c>
      <c r="K2740" s="1560"/>
      <c r="L2740" s="1764" t="s">
        <v>895</v>
      </c>
      <c r="M2740" s="1762">
        <v>0.0</v>
      </c>
      <c r="N2740" s="1762">
        <f>(M2740-I2740)-S2740</f>
        <v>0</v>
      </c>
      <c r="O2740" s="1762"/>
      <c r="P2740" s="1762">
        <f t="shared" ref="P2740:P2741" si="1889">SUM(N2740,O2740)</f>
        <v>0</v>
      </c>
      <c r="Q2740" s="1762"/>
      <c r="R2740" s="1762"/>
      <c r="S2740" s="1762"/>
      <c r="T2740" s="1532"/>
      <c r="U2740" s="1532"/>
      <c r="V2740" s="1532"/>
      <c r="W2740" s="1532"/>
      <c r="X2740" s="1532"/>
      <c r="Y2740" s="1532"/>
      <c r="Z2740" s="1532"/>
      <c r="AA2740" s="1532"/>
      <c r="AB2740" s="1532"/>
    </row>
    <row r="2741">
      <c r="A2741" s="1714" t="s">
        <v>77</v>
      </c>
      <c r="B2741" s="692"/>
      <c r="C2741" s="692"/>
      <c r="D2741" s="692"/>
      <c r="E2741" s="692">
        <v>0.0</v>
      </c>
      <c r="F2741" s="692">
        <v>0.0</v>
      </c>
      <c r="G2741" s="690">
        <v>0.0</v>
      </c>
      <c r="H2741" s="690">
        <v>0.0</v>
      </c>
      <c r="I2741" s="693">
        <f t="shared" si="1854"/>
        <v>0</v>
      </c>
      <c r="J2741" s="596">
        <f>(J2740/70)</f>
        <v>0</v>
      </c>
      <c r="K2741" s="1560"/>
      <c r="L2741" s="701" t="s">
        <v>77</v>
      </c>
      <c r="M2741" s="701">
        <v>0.0</v>
      </c>
      <c r="N2741" s="701">
        <f>(M2741-I2741-I2742)-S2741</f>
        <v>0</v>
      </c>
      <c r="O2741" s="701"/>
      <c r="P2741" s="701">
        <f t="shared" si="1889"/>
        <v>0</v>
      </c>
      <c r="Q2741" s="701"/>
      <c r="R2741" s="701"/>
      <c r="S2741" s="1595"/>
      <c r="T2741" s="1532"/>
      <c r="U2741" s="1532"/>
      <c r="V2741" s="1532"/>
      <c r="W2741" s="1532"/>
      <c r="X2741" s="1532"/>
      <c r="Y2741" s="1532"/>
      <c r="Z2741" s="1532"/>
      <c r="AA2741" s="1532"/>
      <c r="AB2741" s="1532"/>
    </row>
    <row r="2742">
      <c r="A2742" s="1714" t="s">
        <v>78</v>
      </c>
      <c r="B2742" s="692"/>
      <c r="C2742" s="692"/>
      <c r="D2742" s="692"/>
      <c r="E2742" s="692">
        <v>0.0</v>
      </c>
      <c r="F2742" s="692">
        <v>0.0</v>
      </c>
      <c r="G2742" s="690">
        <v>0.0</v>
      </c>
      <c r="H2742" s="690">
        <v>0.0</v>
      </c>
      <c r="I2742" s="693">
        <f t="shared" si="1854"/>
        <v>0</v>
      </c>
      <c r="J2742" s="701"/>
      <c r="K2742" s="1560"/>
      <c r="L2742" s="701" t="s">
        <v>78</v>
      </c>
      <c r="M2742" s="701" t="s">
        <v>79</v>
      </c>
      <c r="N2742" s="701" t="s">
        <v>79</v>
      </c>
      <c r="O2742" s="701"/>
      <c r="P2742" s="701" t="s">
        <v>79</v>
      </c>
      <c r="Q2742" s="701"/>
      <c r="R2742" s="701"/>
      <c r="S2742" s="1595"/>
      <c r="T2742" s="1532"/>
      <c r="U2742" s="1532"/>
      <c r="V2742" s="1532"/>
      <c r="W2742" s="1532"/>
      <c r="X2742" s="1532"/>
      <c r="Y2742" s="1532"/>
      <c r="Z2742" s="1532"/>
      <c r="AA2742" s="1532"/>
      <c r="AB2742" s="1532"/>
    </row>
    <row r="2743">
      <c r="A2743" s="1714" t="s">
        <v>446</v>
      </c>
      <c r="B2743" s="692"/>
      <c r="C2743" s="692"/>
      <c r="D2743" s="692"/>
      <c r="E2743" s="692">
        <v>0.0</v>
      </c>
      <c r="F2743" s="692">
        <v>0.0</v>
      </c>
      <c r="G2743" s="690">
        <v>0.0</v>
      </c>
      <c r="H2743" s="690">
        <v>0.0</v>
      </c>
      <c r="I2743" s="693">
        <f t="shared" si="1854"/>
        <v>0</v>
      </c>
      <c r="J2743" s="701"/>
      <c r="K2743" s="1560"/>
      <c r="L2743" s="701" t="s">
        <v>446</v>
      </c>
      <c r="M2743" s="701">
        <v>0.0</v>
      </c>
      <c r="N2743" s="701">
        <f>(M2743-I2743)-S2743</f>
        <v>0</v>
      </c>
      <c r="O2743" s="701"/>
      <c r="P2743" s="701">
        <f>SUM(N2743,O2743)</f>
        <v>0</v>
      </c>
      <c r="Q2743" s="701"/>
      <c r="R2743" s="701"/>
      <c r="S2743" s="1595"/>
      <c r="T2743" s="1532"/>
      <c r="U2743" s="1532"/>
      <c r="V2743" s="1532"/>
      <c r="W2743" s="1532"/>
      <c r="X2743" s="1532"/>
      <c r="Y2743" s="1532"/>
      <c r="Z2743" s="1532"/>
      <c r="AA2743" s="1532"/>
      <c r="AB2743" s="1532"/>
    </row>
    <row r="2744">
      <c r="A2744" s="1714" t="s">
        <v>80</v>
      </c>
      <c r="B2744" s="692"/>
      <c r="C2744" s="692"/>
      <c r="D2744" s="692"/>
      <c r="E2744" s="692">
        <v>0.0</v>
      </c>
      <c r="F2744" s="692">
        <v>0.0</v>
      </c>
      <c r="G2744" s="690">
        <v>0.0</v>
      </c>
      <c r="H2744" s="690">
        <v>0.0</v>
      </c>
      <c r="I2744" s="693">
        <f t="shared" si="1854"/>
        <v>0</v>
      </c>
      <c r="J2744" s="701"/>
      <c r="K2744" s="1560"/>
      <c r="L2744" s="701" t="s">
        <v>80</v>
      </c>
      <c r="M2744" s="701">
        <v>0.0</v>
      </c>
      <c r="N2744" s="701">
        <f>(M2744-I2744)</f>
        <v>0</v>
      </c>
      <c r="O2744" s="701"/>
      <c r="P2744" s="701">
        <f>sum(N2744,O2744)</f>
        <v>0</v>
      </c>
      <c r="Q2744" s="701"/>
      <c r="R2744" s="701"/>
      <c r="S2744" s="1595"/>
      <c r="T2744" s="1532"/>
      <c r="U2744" s="1532"/>
      <c r="V2744" s="1532"/>
      <c r="W2744" s="1532"/>
      <c r="X2744" s="1532"/>
      <c r="Y2744" s="1532"/>
      <c r="Z2744" s="1532"/>
      <c r="AA2744" s="1532"/>
      <c r="AB2744" s="1532"/>
    </row>
    <row r="2745">
      <c r="A2745" s="1757"/>
      <c r="B2745" s="1571"/>
      <c r="C2745" s="1571"/>
      <c r="D2745" s="1561"/>
      <c r="E2745" s="1561"/>
      <c r="F2745" s="1561"/>
      <c r="G2745" s="1561"/>
      <c r="H2745" s="1571"/>
      <c r="I2745" s="1561"/>
      <c r="J2745" s="1561"/>
      <c r="K2745" s="1560"/>
      <c r="L2745" s="1758"/>
      <c r="M2745" s="1561"/>
      <c r="N2745" s="1561"/>
      <c r="O2745" s="1561"/>
      <c r="P2745" s="1561"/>
      <c r="Q2745" s="1758"/>
      <c r="R2745" s="1758"/>
      <c r="S2745" s="1758"/>
      <c r="T2745" s="1532"/>
      <c r="U2745" s="1532"/>
      <c r="V2745" s="1532"/>
      <c r="W2745" s="1532"/>
      <c r="X2745" s="1532"/>
      <c r="Y2745" s="1532"/>
      <c r="Z2745" s="1532"/>
      <c r="AA2745" s="1532"/>
      <c r="AB2745" s="1532"/>
    </row>
    <row r="2746">
      <c r="A2746" s="1774" t="s">
        <v>121</v>
      </c>
      <c r="B2746" s="1775">
        <f t="shared" ref="B2746:I2746" si="1890">SUM(B2618,B2623,B2628,B2634,B2639,B2644,B2650,B2655,B2660,B2666,B2671,B2676,B2682,B2687,B2692,B2698,B2703,B2708,B2714,B2719,B2724,B2730,B2735,B2740)</f>
        <v>0</v>
      </c>
      <c r="C2746" s="1775">
        <f t="shared" si="1890"/>
        <v>0</v>
      </c>
      <c r="D2746" s="1775">
        <f t="shared" si="1890"/>
        <v>0</v>
      </c>
      <c r="E2746" s="1775">
        <f t="shared" si="1890"/>
        <v>1</v>
      </c>
      <c r="F2746" s="1775">
        <f t="shared" si="1890"/>
        <v>2</v>
      </c>
      <c r="G2746" s="1775">
        <f t="shared" si="1890"/>
        <v>6</v>
      </c>
      <c r="H2746" s="1775">
        <f t="shared" si="1890"/>
        <v>1</v>
      </c>
      <c r="I2746" s="1775">
        <f t="shared" si="1890"/>
        <v>10</v>
      </c>
      <c r="J2746" s="1574"/>
      <c r="K2746" s="1560"/>
      <c r="L2746" s="1775" t="s">
        <v>121</v>
      </c>
      <c r="M2746" s="1775">
        <f t="shared" ref="M2746:S2746" si="1891">SUM(M2618,M2623,M2628,M2634,M2639,M2644,M2650,M2655,M2660,M2666,M2671,M2676,M2682,M2687,M2692,M2698,M2703,M2708,M2714,M2719,M2724,M2730,M2735,M2740)</f>
        <v>89</v>
      </c>
      <c r="N2746" s="1775">
        <f t="shared" si="1891"/>
        <v>154</v>
      </c>
      <c r="O2746" s="1775">
        <f t="shared" si="1891"/>
        <v>10</v>
      </c>
      <c r="P2746" s="1775">
        <f t="shared" si="1891"/>
        <v>164</v>
      </c>
      <c r="Q2746" s="1775">
        <f t="shared" si="1891"/>
        <v>0</v>
      </c>
      <c r="R2746" s="1775">
        <f t="shared" si="1891"/>
        <v>0</v>
      </c>
      <c r="S2746" s="1775">
        <f t="shared" si="1891"/>
        <v>0</v>
      </c>
      <c r="T2746" s="1532"/>
      <c r="U2746" s="1532"/>
      <c r="V2746" s="1532"/>
      <c r="W2746" s="1532"/>
      <c r="X2746" s="1532"/>
      <c r="Y2746" s="1532"/>
      <c r="Z2746" s="1532"/>
      <c r="AA2746" s="1532"/>
      <c r="AB2746" s="1532"/>
    </row>
    <row r="2747">
      <c r="A2747" s="1774" t="s">
        <v>77</v>
      </c>
      <c r="B2747" s="1775">
        <f t="shared" ref="B2747:I2747" si="1892">SUM(B2619,B2624,B2629,B2635,B2640,B2645,B2651,B2656,B2661,B2667,B2672,B2677,B2683,B2688,B2693,B2699,B2704,B2709,B2715,B2720,B2725,B2731,B2736,B2741)</f>
        <v>0</v>
      </c>
      <c r="C2747" s="1775">
        <f t="shared" si="1892"/>
        <v>0</v>
      </c>
      <c r="D2747" s="1775">
        <f t="shared" si="1892"/>
        <v>0</v>
      </c>
      <c r="E2747" s="1775">
        <f t="shared" si="1892"/>
        <v>0</v>
      </c>
      <c r="F2747" s="1775">
        <f t="shared" si="1892"/>
        <v>0</v>
      </c>
      <c r="G2747" s="1775">
        <f t="shared" si="1892"/>
        <v>0</v>
      </c>
      <c r="H2747" s="1775">
        <f t="shared" si="1892"/>
        <v>0</v>
      </c>
      <c r="I2747" s="1775">
        <f t="shared" si="1892"/>
        <v>0</v>
      </c>
      <c r="J2747" s="1574"/>
      <c r="K2747" s="1560"/>
      <c r="L2747" s="1775" t="s">
        <v>77</v>
      </c>
      <c r="M2747" s="1775">
        <f t="shared" ref="M2747:S2747" si="1893">SUM(M2619,M2624,M2629,M2635,M2640,M2645,M2651,M2656,M2661,M2667,M2672,M2677,M2683,M2688,M2693,M2699,M2704,M2709,M2715,M2720,M2725,M2731,M2736,M2741)</f>
        <v>17</v>
      </c>
      <c r="N2747" s="1775">
        <f t="shared" si="1893"/>
        <v>29</v>
      </c>
      <c r="O2747" s="1775">
        <f t="shared" si="1893"/>
        <v>0</v>
      </c>
      <c r="P2747" s="1775">
        <f t="shared" si="1893"/>
        <v>29</v>
      </c>
      <c r="Q2747" s="1775">
        <f t="shared" si="1893"/>
        <v>0</v>
      </c>
      <c r="R2747" s="1775">
        <f t="shared" si="1893"/>
        <v>0</v>
      </c>
      <c r="S2747" s="1775">
        <f t="shared" si="1893"/>
        <v>0</v>
      </c>
      <c r="T2747" s="1532"/>
      <c r="U2747" s="1532"/>
      <c r="V2747" s="1532"/>
      <c r="W2747" s="1532"/>
      <c r="X2747" s="1532"/>
      <c r="Y2747" s="1532"/>
      <c r="Z2747" s="1532"/>
      <c r="AA2747" s="1532"/>
      <c r="AB2747" s="1532"/>
    </row>
    <row r="2748">
      <c r="A2748" s="1774" t="s">
        <v>78</v>
      </c>
      <c r="B2748" s="1775">
        <f t="shared" ref="B2748:I2748" si="1894">SUM(B2620,B2625,B2630,B2636,B2641,B2646,B2652,B2657,B2662,B2668,B2673,B2678,B2684,B2689,B2694,B2700,B2705,B2710,B2716,B2721,B2726,B2732,B2737,B2742)</f>
        <v>0</v>
      </c>
      <c r="C2748" s="1775">
        <f t="shared" si="1894"/>
        <v>0</v>
      </c>
      <c r="D2748" s="1775">
        <f t="shared" si="1894"/>
        <v>0</v>
      </c>
      <c r="E2748" s="1775">
        <f t="shared" si="1894"/>
        <v>0</v>
      </c>
      <c r="F2748" s="1775">
        <f t="shared" si="1894"/>
        <v>0</v>
      </c>
      <c r="G2748" s="1775">
        <f t="shared" si="1894"/>
        <v>3</v>
      </c>
      <c r="H2748" s="1775">
        <f t="shared" si="1894"/>
        <v>0</v>
      </c>
      <c r="I2748" s="1775">
        <f t="shared" si="1894"/>
        <v>3</v>
      </c>
      <c r="J2748" s="1574"/>
      <c r="K2748" s="1560"/>
      <c r="L2748" s="1775" t="s">
        <v>78</v>
      </c>
      <c r="M2748" s="1775">
        <f t="shared" ref="M2748:S2748" si="1895">SUM(M2620,M2625,M2630,M2636,M2641,M2646,M2652,M2657,M2662,M2668,M2673,M2678,M2684,M2689,M2694,M2700,M2705,M2710,M2716,M2721,M2726,M2732,M2737,M2742)</f>
        <v>0</v>
      </c>
      <c r="N2748" s="1775">
        <f t="shared" si="1895"/>
        <v>0</v>
      </c>
      <c r="O2748" s="1775">
        <f t="shared" si="1895"/>
        <v>0</v>
      </c>
      <c r="P2748" s="1775">
        <f t="shared" si="1895"/>
        <v>0</v>
      </c>
      <c r="Q2748" s="1775">
        <f t="shared" si="1895"/>
        <v>0</v>
      </c>
      <c r="R2748" s="1775">
        <f t="shared" si="1895"/>
        <v>0</v>
      </c>
      <c r="S2748" s="1775">
        <f t="shared" si="1895"/>
        <v>0</v>
      </c>
      <c r="T2748" s="1532"/>
      <c r="U2748" s="1532"/>
      <c r="V2748" s="1532"/>
      <c r="W2748" s="1532"/>
      <c r="X2748" s="1532"/>
      <c r="Y2748" s="1532"/>
      <c r="Z2748" s="1532"/>
      <c r="AA2748" s="1532"/>
      <c r="AB2748" s="1532"/>
    </row>
    <row r="2749">
      <c r="A2749" s="1774" t="s">
        <v>446</v>
      </c>
      <c r="B2749" s="1775">
        <f t="shared" ref="B2749:I2749" si="1896">SUM(B2621,B2626,B2631,B2637,B2642,B2647,B2653,B2658,B2663,B2669,B2674,B2679,B2685,B2690,B2695,B2701,B2706,B2711,B2717,B2722,B2727,B2733,B2738,B2743)</f>
        <v>0</v>
      </c>
      <c r="C2749" s="1775">
        <f t="shared" si="1896"/>
        <v>0</v>
      </c>
      <c r="D2749" s="1775">
        <f t="shared" si="1896"/>
        <v>0</v>
      </c>
      <c r="E2749" s="1775">
        <f t="shared" si="1896"/>
        <v>0</v>
      </c>
      <c r="F2749" s="1775">
        <f t="shared" si="1896"/>
        <v>0</v>
      </c>
      <c r="G2749" s="1775">
        <f t="shared" si="1896"/>
        <v>2</v>
      </c>
      <c r="H2749" s="1775">
        <f t="shared" si="1896"/>
        <v>0</v>
      </c>
      <c r="I2749" s="1775">
        <f t="shared" si="1896"/>
        <v>2</v>
      </c>
      <c r="J2749" s="1574"/>
      <c r="K2749" s="1560"/>
      <c r="L2749" s="1775" t="s">
        <v>446</v>
      </c>
      <c r="M2749" s="1775">
        <f t="shared" ref="M2749:S2749" si="1897">SUM(M2621,M2626,M2631,M2637,M2642,M2647,M2653,M2658,M2663,M2669,M2674,M2679,M2685,M2690,M2695,M2701,M2706,M2711,M2717,M2722,M2727,M2733,M2738,M2743)</f>
        <v>15</v>
      </c>
      <c r="N2749" s="1775">
        <f t="shared" si="1897"/>
        <v>28</v>
      </c>
      <c r="O2749" s="1775">
        <f t="shared" si="1897"/>
        <v>5</v>
      </c>
      <c r="P2749" s="1775">
        <f t="shared" si="1897"/>
        <v>33</v>
      </c>
      <c r="Q2749" s="1775">
        <f t="shared" si="1897"/>
        <v>0</v>
      </c>
      <c r="R2749" s="1775">
        <f t="shared" si="1897"/>
        <v>0</v>
      </c>
      <c r="S2749" s="1775">
        <f t="shared" si="1897"/>
        <v>0</v>
      </c>
      <c r="T2749" s="1532"/>
      <c r="U2749" s="1532"/>
      <c r="V2749" s="1532"/>
      <c r="W2749" s="1532"/>
      <c r="X2749" s="1532"/>
      <c r="Y2749" s="1532"/>
      <c r="Z2749" s="1532"/>
      <c r="AA2749" s="1532"/>
      <c r="AB2749" s="1532"/>
    </row>
    <row r="2750">
      <c r="A2750" s="1774" t="s">
        <v>80</v>
      </c>
      <c r="B2750" s="1775">
        <f t="shared" ref="B2750:I2750" si="1898">SUM(B2622,B2627,B2632,B2638,B2643,B2648,B2654,B2659,B2664,B2670,B2675,B2680,B2686,B2691,B2696,B2702,B2707,B2712,B2718,B2723,B2728,B2734,B2739,B2744)</f>
        <v>0</v>
      </c>
      <c r="C2750" s="1775">
        <f t="shared" si="1898"/>
        <v>0</v>
      </c>
      <c r="D2750" s="1775">
        <f t="shared" si="1898"/>
        <v>0</v>
      </c>
      <c r="E2750" s="1775">
        <f t="shared" si="1898"/>
        <v>0</v>
      </c>
      <c r="F2750" s="1775">
        <f t="shared" si="1898"/>
        <v>0</v>
      </c>
      <c r="G2750" s="1775">
        <f t="shared" si="1898"/>
        <v>3</v>
      </c>
      <c r="H2750" s="1775">
        <f t="shared" si="1898"/>
        <v>0</v>
      </c>
      <c r="I2750" s="1775">
        <f t="shared" si="1898"/>
        <v>3</v>
      </c>
      <c r="J2750" s="1574"/>
      <c r="K2750" s="1560"/>
      <c r="L2750" s="1775" t="s">
        <v>80</v>
      </c>
      <c r="M2750" s="1775">
        <f t="shared" ref="M2750:S2750" si="1899">SUM(M2622,M2627,M2632,M2638,M2643,M2648,M2654,M2659,M2664,M2670,M2675,M2680,M2686,M2691,M2696,M2702,M2707,M2712,M2718,M2723,M2728,M2734,M2739,M2744)</f>
        <v>119</v>
      </c>
      <c r="N2750" s="1775">
        <f t="shared" si="1899"/>
        <v>176</v>
      </c>
      <c r="O2750" s="1775">
        <f t="shared" si="1899"/>
        <v>0</v>
      </c>
      <c r="P2750" s="1775">
        <f t="shared" si="1899"/>
        <v>176</v>
      </c>
      <c r="Q2750" s="1775">
        <f t="shared" si="1899"/>
        <v>0</v>
      </c>
      <c r="R2750" s="1775">
        <f t="shared" si="1899"/>
        <v>0</v>
      </c>
      <c r="S2750" s="1775">
        <f t="shared" si="1899"/>
        <v>0</v>
      </c>
      <c r="T2750" s="1532"/>
      <c r="U2750" s="1532"/>
      <c r="V2750" s="1532"/>
      <c r="W2750" s="1532"/>
      <c r="X2750" s="1532"/>
      <c r="Y2750" s="1532"/>
      <c r="Z2750" s="1532"/>
      <c r="AA2750" s="1532"/>
      <c r="AB2750" s="1532"/>
    </row>
    <row r="2751">
      <c r="A2751" s="1757" t="s">
        <v>9</v>
      </c>
      <c r="B2751" s="1758">
        <f t="shared" ref="B2751:I2751" si="1900">SUM(B2746:B2749)</f>
        <v>0</v>
      </c>
      <c r="C2751" s="1758">
        <f t="shared" si="1900"/>
        <v>0</v>
      </c>
      <c r="D2751" s="1758">
        <f t="shared" si="1900"/>
        <v>0</v>
      </c>
      <c r="E2751" s="1758">
        <f t="shared" si="1900"/>
        <v>1</v>
      </c>
      <c r="F2751" s="1758">
        <f t="shared" si="1900"/>
        <v>2</v>
      </c>
      <c r="G2751" s="1758">
        <f t="shared" si="1900"/>
        <v>11</v>
      </c>
      <c r="H2751" s="1758">
        <f t="shared" si="1900"/>
        <v>1</v>
      </c>
      <c r="I2751" s="1758">
        <f t="shared" si="1900"/>
        <v>15</v>
      </c>
      <c r="J2751" s="1561"/>
      <c r="K2751" s="1560"/>
      <c r="L2751" s="1758" t="s">
        <v>9</v>
      </c>
      <c r="M2751" s="1758">
        <f t="shared" ref="M2751:S2751" si="1901">SUM(M2746:M2749)</f>
        <v>121</v>
      </c>
      <c r="N2751" s="1758">
        <f t="shared" si="1901"/>
        <v>211</v>
      </c>
      <c r="O2751" s="1758">
        <f t="shared" si="1901"/>
        <v>15</v>
      </c>
      <c r="P2751" s="1758">
        <f t="shared" si="1901"/>
        <v>226</v>
      </c>
      <c r="Q2751" s="1758">
        <f t="shared" si="1901"/>
        <v>0</v>
      </c>
      <c r="R2751" s="1758">
        <f t="shared" si="1901"/>
        <v>0</v>
      </c>
      <c r="S2751" s="1758">
        <f t="shared" si="1901"/>
        <v>0</v>
      </c>
      <c r="T2751" s="1532"/>
      <c r="U2751" s="1532"/>
      <c r="V2751" s="1532"/>
      <c r="W2751" s="1532"/>
      <c r="X2751" s="1532"/>
      <c r="Y2751" s="1532"/>
      <c r="Z2751" s="1532"/>
      <c r="AA2751" s="1532"/>
      <c r="AB2751" s="1532"/>
    </row>
    <row r="2752">
      <c r="A2752" s="1937"/>
      <c r="B2752" s="1585"/>
      <c r="C2752" s="1585"/>
      <c r="D2752" s="1585"/>
      <c r="E2752" s="1586"/>
      <c r="F2752" s="1587"/>
      <c r="G2752" s="1587"/>
      <c r="H2752" s="1587"/>
      <c r="I2752" s="1587"/>
      <c r="J2752" s="1601"/>
      <c r="K2752" s="1581"/>
      <c r="L2752" s="1930"/>
      <c r="M2752" s="1930"/>
      <c r="N2752" s="1930"/>
      <c r="O2752" s="1581"/>
      <c r="P2752" s="1931"/>
      <c r="Q2752" s="1931"/>
      <c r="R2752" s="1884"/>
      <c r="S2752" s="1932"/>
      <c r="T2752" s="1884"/>
      <c r="U2752" s="1532"/>
      <c r="V2752" s="1532"/>
      <c r="W2752" s="1582"/>
      <c r="X2752" s="1582"/>
      <c r="Y2752" s="1582"/>
      <c r="Z2752" s="1582"/>
      <c r="AA2752" s="1582"/>
      <c r="AB2752" s="1582"/>
    </row>
    <row r="2753">
      <c r="A2753" s="1757" t="s">
        <v>123</v>
      </c>
      <c r="B2753" s="1758" t="s">
        <v>2</v>
      </c>
      <c r="C2753" s="1758" t="s">
        <v>3</v>
      </c>
      <c r="D2753" s="1758" t="s">
        <v>4</v>
      </c>
      <c r="E2753" s="1758" t="s">
        <v>5</v>
      </c>
      <c r="F2753" s="1758" t="s">
        <v>6</v>
      </c>
      <c r="G2753" s="1758" t="s">
        <v>7</v>
      </c>
      <c r="H2753" s="1758" t="s">
        <v>9</v>
      </c>
      <c r="I2753" s="1758" t="s">
        <v>9</v>
      </c>
      <c r="J2753" s="1532"/>
      <c r="K2753" s="1575"/>
      <c r="L2753" s="1532"/>
      <c r="M2753" s="1532"/>
      <c r="N2753" s="1532"/>
      <c r="O2753" s="1532"/>
      <c r="P2753" s="1532"/>
      <c r="Q2753" s="1532"/>
      <c r="R2753" s="1532"/>
      <c r="S2753" s="1532"/>
      <c r="T2753" s="1532"/>
      <c r="U2753" s="1532"/>
      <c r="V2753" s="1532"/>
      <c r="W2753" s="1532"/>
      <c r="X2753" s="1532"/>
      <c r="Y2753" s="1532"/>
      <c r="Z2753" s="1532"/>
      <c r="AA2753" s="1532"/>
      <c r="AB2753" s="1532"/>
    </row>
    <row r="2754">
      <c r="A2754" s="1756" t="s">
        <v>124</v>
      </c>
      <c r="B2754" s="693">
        <f t="shared" ref="B2754:H2754" si="1902">sum(B2747:B2748)</f>
        <v>0</v>
      </c>
      <c r="C2754" s="693">
        <f t="shared" si="1902"/>
        <v>0</v>
      </c>
      <c r="D2754" s="693">
        <f t="shared" si="1902"/>
        <v>0</v>
      </c>
      <c r="E2754" s="693">
        <f t="shared" si="1902"/>
        <v>0</v>
      </c>
      <c r="F2754" s="693">
        <f t="shared" si="1902"/>
        <v>0</v>
      </c>
      <c r="G2754" s="693">
        <f t="shared" si="1902"/>
        <v>3</v>
      </c>
      <c r="H2754" s="693">
        <f t="shared" si="1902"/>
        <v>0</v>
      </c>
      <c r="I2754" s="693">
        <f t="shared" ref="I2754:I2758" si="1904">SUM(B2754:H2754)</f>
        <v>3</v>
      </c>
      <c r="J2754" s="1532"/>
      <c r="K2754" s="1575"/>
      <c r="L2754" s="1532"/>
      <c r="M2754" s="1532"/>
      <c r="N2754" s="1532"/>
      <c r="O2754" s="1532"/>
      <c r="P2754" s="1532"/>
      <c r="Q2754" s="1532"/>
      <c r="R2754" s="1532"/>
      <c r="S2754" s="1532"/>
      <c r="T2754" s="1532"/>
      <c r="U2754" s="1532"/>
      <c r="V2754" s="1532"/>
      <c r="W2754" s="1532"/>
      <c r="X2754" s="1532"/>
      <c r="Y2754" s="1532"/>
      <c r="Z2754" s="1532"/>
      <c r="AA2754" s="1532"/>
      <c r="AB2754" s="1532"/>
    </row>
    <row r="2755">
      <c r="A2755" s="1938" t="s">
        <v>126</v>
      </c>
      <c r="B2755" s="1777">
        <f t="shared" ref="B2755:H2755" si="1903">(B2754*10.01)</f>
        <v>0</v>
      </c>
      <c r="C2755" s="1777">
        <f t="shared" si="1903"/>
        <v>0</v>
      </c>
      <c r="D2755" s="1777">
        <f t="shared" si="1903"/>
        <v>0</v>
      </c>
      <c r="E2755" s="1777">
        <f t="shared" si="1903"/>
        <v>0</v>
      </c>
      <c r="F2755" s="1777">
        <f t="shared" si="1903"/>
        <v>0</v>
      </c>
      <c r="G2755" s="1777">
        <f t="shared" si="1903"/>
        <v>30.03</v>
      </c>
      <c r="H2755" s="1777">
        <f t="shared" si="1903"/>
        <v>0</v>
      </c>
      <c r="I2755" s="1790">
        <f t="shared" si="1904"/>
        <v>30.03</v>
      </c>
      <c r="J2755" s="1603"/>
      <c r="K2755" s="1581"/>
      <c r="L2755" s="1939"/>
      <c r="M2755" s="1939"/>
      <c r="N2755" s="1939"/>
      <c r="O2755" s="1582"/>
      <c r="P2755" s="1932"/>
      <c r="Q2755" s="1932"/>
      <c r="R2755" s="1884"/>
      <c r="S2755" s="1932"/>
      <c r="T2755" s="1884"/>
      <c r="U2755" s="1532"/>
      <c r="V2755" s="1532"/>
      <c r="W2755" s="1582"/>
      <c r="X2755" s="1582"/>
      <c r="Y2755" s="1582"/>
      <c r="Z2755" s="1582"/>
      <c r="AA2755" s="1582"/>
      <c r="AB2755" s="1582"/>
    </row>
    <row r="2756">
      <c r="A2756" s="1756" t="s">
        <v>127</v>
      </c>
      <c r="B2756" s="693">
        <f t="shared" ref="B2756:H2756" si="1905">B2750</f>
        <v>0</v>
      </c>
      <c r="C2756" s="693">
        <f t="shared" si="1905"/>
        <v>0</v>
      </c>
      <c r="D2756" s="693">
        <f t="shared" si="1905"/>
        <v>0</v>
      </c>
      <c r="E2756" s="693">
        <f t="shared" si="1905"/>
        <v>0</v>
      </c>
      <c r="F2756" s="693">
        <f t="shared" si="1905"/>
        <v>0</v>
      </c>
      <c r="G2756" s="693">
        <f t="shared" si="1905"/>
        <v>3</v>
      </c>
      <c r="H2756" s="693">
        <f t="shared" si="1905"/>
        <v>0</v>
      </c>
      <c r="I2756" s="693">
        <f t="shared" si="1904"/>
        <v>3</v>
      </c>
      <c r="J2756" s="1603"/>
      <c r="K2756" s="1581"/>
      <c r="L2756" s="1939"/>
      <c r="M2756" s="1939"/>
      <c r="N2756" s="1939"/>
      <c r="O2756" s="1582"/>
      <c r="P2756" s="1932"/>
      <c r="Q2756" s="1932"/>
      <c r="R2756" s="1884"/>
      <c r="S2756" s="1932"/>
      <c r="T2756" s="1884"/>
      <c r="U2756" s="1532"/>
      <c r="V2756" s="1532"/>
      <c r="W2756" s="1582"/>
      <c r="X2756" s="1582"/>
      <c r="Y2756" s="1582"/>
      <c r="Z2756" s="1582"/>
      <c r="AA2756" s="1582"/>
      <c r="AB2756" s="1582"/>
    </row>
    <row r="2757">
      <c r="A2757" s="1756" t="s">
        <v>126</v>
      </c>
      <c r="B2757" s="1790">
        <f t="shared" ref="B2757:H2757" si="1906">(B2756*5)</f>
        <v>0</v>
      </c>
      <c r="C2757" s="1790">
        <f t="shared" si="1906"/>
        <v>0</v>
      </c>
      <c r="D2757" s="1790">
        <f t="shared" si="1906"/>
        <v>0</v>
      </c>
      <c r="E2757" s="1790">
        <f t="shared" si="1906"/>
        <v>0</v>
      </c>
      <c r="F2757" s="1790">
        <f t="shared" si="1906"/>
        <v>0</v>
      </c>
      <c r="G2757" s="1790">
        <f t="shared" si="1906"/>
        <v>15</v>
      </c>
      <c r="H2757" s="1790">
        <f t="shared" si="1906"/>
        <v>0</v>
      </c>
      <c r="I2757" s="1790">
        <f t="shared" si="1904"/>
        <v>15</v>
      </c>
      <c r="J2757" s="1603"/>
      <c r="K2757" s="1581"/>
      <c r="L2757" s="1939"/>
      <c r="M2757" s="1939"/>
      <c r="N2757" s="1939"/>
      <c r="O2757" s="1582"/>
      <c r="P2757" s="1932"/>
      <c r="Q2757" s="1932"/>
      <c r="R2757" s="1884"/>
      <c r="S2757" s="1932"/>
      <c r="T2757" s="1884"/>
      <c r="U2757" s="1532"/>
      <c r="V2757" s="1532"/>
      <c r="W2757" s="1582"/>
      <c r="X2757" s="1582"/>
      <c r="Y2757" s="1582"/>
      <c r="Z2757" s="1582"/>
      <c r="AA2757" s="1582"/>
      <c r="AB2757" s="1582"/>
    </row>
    <row r="2758">
      <c r="A2758" s="1757" t="s">
        <v>9</v>
      </c>
      <c r="B2758" s="1780">
        <f t="shared" ref="B2758:H2758" si="1907">SUM(B2755,B2757)</f>
        <v>0</v>
      </c>
      <c r="C2758" s="1780">
        <f t="shared" si="1907"/>
        <v>0</v>
      </c>
      <c r="D2758" s="1780">
        <f t="shared" si="1907"/>
        <v>0</v>
      </c>
      <c r="E2758" s="1780">
        <f t="shared" si="1907"/>
        <v>0</v>
      </c>
      <c r="F2758" s="1780">
        <f t="shared" si="1907"/>
        <v>0</v>
      </c>
      <c r="G2758" s="1780">
        <f t="shared" si="1907"/>
        <v>45.03</v>
      </c>
      <c r="H2758" s="1780">
        <f t="shared" si="1907"/>
        <v>0</v>
      </c>
      <c r="I2758" s="1780">
        <f t="shared" si="1904"/>
        <v>45.03</v>
      </c>
      <c r="J2758" s="1603"/>
      <c r="K2758" s="1581"/>
      <c r="L2758" s="1939"/>
      <c r="M2758" s="1939"/>
      <c r="N2758" s="1939"/>
      <c r="O2758" s="1582"/>
      <c r="P2758" s="1932"/>
      <c r="Q2758" s="1932"/>
      <c r="R2758" s="1884"/>
      <c r="S2758" s="1932"/>
      <c r="T2758" s="1884"/>
      <c r="U2758" s="1532"/>
      <c r="V2758" s="1532"/>
      <c r="W2758" s="1582"/>
      <c r="X2758" s="1582"/>
      <c r="Y2758" s="1582"/>
      <c r="Z2758" s="1582"/>
      <c r="AA2758" s="1582"/>
      <c r="AB2758" s="1582"/>
    </row>
    <row r="2759">
      <c r="A2759" s="1930"/>
      <c r="B2759" s="1580"/>
      <c r="C2759" s="1580"/>
      <c r="D2759" s="1580"/>
      <c r="E2759" s="1580"/>
      <c r="F2759" s="1580"/>
      <c r="G2759" s="1586"/>
      <c r="H2759" s="1587"/>
      <c r="I2759" s="1933"/>
      <c r="J2759" s="1580"/>
      <c r="K2759" s="1581"/>
      <c r="L2759" s="1930"/>
      <c r="M2759" s="1930"/>
      <c r="N2759" s="1930"/>
      <c r="O2759" s="1581"/>
      <c r="P2759" s="1931"/>
      <c r="Q2759" s="1931"/>
      <c r="R2759" s="1884"/>
      <c r="S2759" s="1932"/>
      <c r="T2759" s="1884"/>
      <c r="U2759" s="1532"/>
      <c r="V2759" s="1532"/>
      <c r="W2759" s="1582"/>
      <c r="X2759" s="1582"/>
      <c r="Y2759" s="1582"/>
      <c r="Z2759" s="1582"/>
      <c r="AA2759" s="1582"/>
      <c r="AB2759" s="1582"/>
    </row>
    <row r="2760">
      <c r="A2760" s="1930"/>
      <c r="B2760" s="1580"/>
      <c r="C2760" s="1580"/>
      <c r="D2760" s="1580"/>
      <c r="E2760" s="1580"/>
      <c r="F2760" s="1589"/>
      <c r="G2760" s="1781" t="s">
        <v>35</v>
      </c>
      <c r="H2760" s="1782" t="s">
        <v>36</v>
      </c>
      <c r="I2760" s="1933"/>
      <c r="J2760" s="1580"/>
      <c r="K2760" s="1581"/>
      <c r="L2760" s="1930"/>
      <c r="M2760" s="1930"/>
      <c r="N2760" s="1930"/>
      <c r="O2760" s="1581"/>
      <c r="P2760" s="1931"/>
      <c r="Q2760" s="1931"/>
      <c r="R2760" s="1884"/>
      <c r="S2760" s="1932"/>
      <c r="T2760" s="1884"/>
      <c r="U2760" s="1532"/>
      <c r="V2760" s="1532"/>
      <c r="W2760" s="1582"/>
      <c r="X2760" s="1582"/>
      <c r="Y2760" s="1582"/>
      <c r="Z2760" s="1582"/>
      <c r="AA2760" s="1582"/>
      <c r="AB2760" s="1582"/>
    </row>
    <row r="2761">
      <c r="A2761" s="1930"/>
      <c r="B2761" s="1580"/>
      <c r="C2761" s="1580"/>
      <c r="D2761" s="1580"/>
      <c r="E2761" s="1580"/>
      <c r="F2761" s="1589"/>
      <c r="G2761" s="1783" t="s">
        <v>806</v>
      </c>
      <c r="H2761" s="701">
        <f t="shared" ref="H2761:H2764" si="1908">H2178</f>
        <v>0</v>
      </c>
      <c r="I2761" s="1933"/>
      <c r="J2761" s="1580"/>
      <c r="K2761" s="1581"/>
      <c r="L2761" s="1930"/>
      <c r="M2761" s="1930"/>
      <c r="N2761" s="1930"/>
      <c r="O2761" s="1581"/>
      <c r="P2761" s="1931"/>
      <c r="Q2761" s="1931"/>
      <c r="R2761" s="1884"/>
      <c r="S2761" s="1932"/>
      <c r="T2761" s="1884"/>
      <c r="U2761" s="1532"/>
      <c r="V2761" s="1532"/>
      <c r="W2761" s="1582"/>
      <c r="X2761" s="1582"/>
      <c r="Y2761" s="1582"/>
      <c r="Z2761" s="1582"/>
      <c r="AA2761" s="1582"/>
      <c r="AB2761" s="1582"/>
    </row>
    <row r="2762">
      <c r="A2762" s="1930"/>
      <c r="B2762" s="1580"/>
      <c r="C2762" s="1580"/>
      <c r="D2762" s="1580"/>
      <c r="E2762" s="1580"/>
      <c r="F2762" s="1589"/>
      <c r="G2762" s="1783" t="s">
        <v>807</v>
      </c>
      <c r="H2762" s="701">
        <f t="shared" si="1908"/>
        <v>82</v>
      </c>
      <c r="I2762" s="1933"/>
      <c r="J2762" s="1580"/>
      <c r="K2762" s="1581"/>
      <c r="L2762" s="1930"/>
      <c r="M2762" s="1930"/>
      <c r="N2762" s="1930"/>
      <c r="O2762" s="1581"/>
      <c r="P2762" s="1931"/>
      <c r="Q2762" s="1931"/>
      <c r="R2762" s="1884"/>
      <c r="S2762" s="1932"/>
      <c r="T2762" s="1884"/>
      <c r="U2762" s="1532"/>
      <c r="V2762" s="1532"/>
      <c r="W2762" s="1582"/>
      <c r="X2762" s="1582"/>
      <c r="Y2762" s="1582"/>
      <c r="Z2762" s="1582"/>
      <c r="AA2762" s="1582"/>
      <c r="AB2762" s="1582"/>
    </row>
    <row r="2763">
      <c r="A2763" s="1930"/>
      <c r="B2763" s="1580"/>
      <c r="C2763" s="1580"/>
      <c r="D2763" s="1580"/>
      <c r="E2763" s="1580"/>
      <c r="F2763" s="1589"/>
      <c r="G2763" s="1783" t="s">
        <v>855</v>
      </c>
      <c r="H2763" s="701">
        <f t="shared" si="1908"/>
        <v>96</v>
      </c>
      <c r="I2763" s="1933"/>
      <c r="J2763" s="1580"/>
      <c r="K2763" s="1581"/>
      <c r="L2763" s="1930"/>
      <c r="M2763" s="1930"/>
      <c r="N2763" s="1930"/>
      <c r="O2763" s="1581"/>
      <c r="P2763" s="1931"/>
      <c r="Q2763" s="1931"/>
      <c r="R2763" s="1884"/>
      <c r="S2763" s="1932"/>
      <c r="T2763" s="1884"/>
      <c r="U2763" s="1532"/>
      <c r="V2763" s="1532"/>
      <c r="W2763" s="1582"/>
      <c r="X2763" s="1582"/>
      <c r="Y2763" s="1582"/>
      <c r="Z2763" s="1582"/>
      <c r="AA2763" s="1582"/>
      <c r="AB2763" s="1582"/>
    </row>
    <row r="2764">
      <c r="A2764" s="1930"/>
      <c r="B2764" s="1580"/>
      <c r="C2764" s="1580"/>
      <c r="D2764" s="1580"/>
      <c r="E2764" s="1580"/>
      <c r="F2764" s="1589"/>
      <c r="G2764" s="1783" t="s">
        <v>880</v>
      </c>
      <c r="H2764" s="701">
        <f t="shared" si="1908"/>
        <v>61</v>
      </c>
      <c r="I2764" s="1933"/>
      <c r="J2764" s="1580"/>
      <c r="K2764" s="1581"/>
      <c r="L2764" s="1930"/>
      <c r="M2764" s="1930"/>
      <c r="N2764" s="1930"/>
      <c r="O2764" s="1581"/>
      <c r="P2764" s="1931"/>
      <c r="Q2764" s="1931"/>
      <c r="R2764" s="1884"/>
      <c r="S2764" s="1932"/>
      <c r="T2764" s="1884"/>
      <c r="U2764" s="1532"/>
      <c r="V2764" s="1532"/>
      <c r="W2764" s="1582"/>
      <c r="X2764" s="1582"/>
      <c r="Y2764" s="1582"/>
      <c r="Z2764" s="1582"/>
      <c r="AA2764" s="1582"/>
      <c r="AB2764" s="1582"/>
    </row>
    <row r="2765">
      <c r="A2765" s="1930"/>
      <c r="B2765" s="1580"/>
      <c r="C2765" s="1580"/>
      <c r="D2765" s="1580"/>
      <c r="E2765" s="1580"/>
      <c r="F2765" s="1589"/>
      <c r="G2765" s="1784" t="s">
        <v>916</v>
      </c>
      <c r="H2765" s="701">
        <f>I2751</f>
        <v>15</v>
      </c>
      <c r="I2765" s="1933"/>
      <c r="J2765" s="1580"/>
      <c r="K2765" s="1581"/>
      <c r="L2765" s="1930"/>
      <c r="M2765" s="1930"/>
      <c r="N2765" s="1930"/>
      <c r="O2765" s="1581"/>
      <c r="P2765" s="1931"/>
      <c r="Q2765" s="1931"/>
      <c r="R2765" s="1884"/>
      <c r="S2765" s="1932"/>
      <c r="T2765" s="1884"/>
      <c r="U2765" s="1532"/>
      <c r="V2765" s="1532"/>
      <c r="W2765" s="1582"/>
      <c r="X2765" s="1582"/>
      <c r="Y2765" s="1582"/>
      <c r="Z2765" s="1582"/>
      <c r="AA2765" s="1582"/>
      <c r="AB2765" s="1582"/>
    </row>
    <row r="2766">
      <c r="A2766" s="1930"/>
      <c r="B2766" s="1580"/>
      <c r="C2766" s="1580"/>
      <c r="D2766" s="1580"/>
      <c r="E2766" s="1580"/>
      <c r="F2766" s="1589"/>
      <c r="G2766" s="1781" t="s">
        <v>9</v>
      </c>
      <c r="H2766" s="1758">
        <f>SUM(H2761:H2765)</f>
        <v>254</v>
      </c>
      <c r="I2766" s="1933"/>
      <c r="J2766" s="1580"/>
      <c r="K2766" s="1581"/>
      <c r="L2766" s="1930"/>
      <c r="M2766" s="1930"/>
      <c r="N2766" s="1930"/>
      <c r="O2766" s="1581"/>
      <c r="P2766" s="1931"/>
      <c r="Q2766" s="1931"/>
      <c r="R2766" s="1884"/>
      <c r="S2766" s="1932"/>
      <c r="T2766" s="1884"/>
      <c r="U2766" s="1532"/>
      <c r="V2766" s="1532"/>
      <c r="W2766" s="1582"/>
      <c r="X2766" s="1582"/>
      <c r="Y2766" s="1582"/>
      <c r="Z2766" s="1582"/>
      <c r="AA2766" s="1582"/>
      <c r="AB2766" s="1582"/>
    </row>
    <row r="2767">
      <c r="A2767" s="1930"/>
      <c r="B2767" s="1580"/>
      <c r="C2767" s="1580"/>
      <c r="D2767" s="1580"/>
      <c r="E2767" s="1580"/>
      <c r="F2767" s="1580"/>
      <c r="G2767" s="1586"/>
      <c r="H2767" s="1587"/>
      <c r="I2767" s="1933"/>
      <c r="J2767" s="1581"/>
      <c r="K2767" s="1581"/>
      <c r="L2767" s="1930"/>
      <c r="M2767" s="1930"/>
      <c r="N2767" s="1930"/>
      <c r="O2767" s="1581"/>
      <c r="P2767" s="1931"/>
      <c r="Q2767" s="1931"/>
      <c r="R2767" s="1884"/>
      <c r="S2767" s="1932"/>
      <c r="T2767" s="1884"/>
      <c r="U2767" s="1532"/>
      <c r="V2767" s="1532"/>
      <c r="W2767" s="1582"/>
      <c r="X2767" s="1582"/>
      <c r="Y2767" s="1582"/>
      <c r="Z2767" s="1582"/>
      <c r="AA2767" s="1582"/>
      <c r="AB2767" s="1582"/>
    </row>
    <row r="2768">
      <c r="A2768" s="1930"/>
      <c r="B2768" s="1580"/>
      <c r="C2768" s="1580"/>
      <c r="D2768" s="1580"/>
      <c r="E2768" s="1580"/>
      <c r="F2768" s="1589"/>
      <c r="G2768" s="1781" t="s">
        <v>131</v>
      </c>
      <c r="H2768" s="1758">
        <f>(2500-H2766)</f>
        <v>2246</v>
      </c>
      <c r="I2768" s="1933"/>
      <c r="J2768" s="1582"/>
      <c r="K2768" s="1581"/>
      <c r="L2768" s="1930"/>
      <c r="M2768" s="1930"/>
      <c r="N2768" s="1930"/>
      <c r="O2768" s="1581"/>
      <c r="P2768" s="1931"/>
      <c r="Q2768" s="1931"/>
      <c r="R2768" s="1884"/>
      <c r="S2768" s="1932"/>
      <c r="T2768" s="1884"/>
      <c r="U2768" s="1532"/>
      <c r="V2768" s="1532"/>
      <c r="W2768" s="1582"/>
      <c r="X2768" s="1582"/>
      <c r="Y2768" s="1582"/>
      <c r="Z2768" s="1582"/>
      <c r="AA2768" s="1582"/>
      <c r="AB2768" s="1582"/>
    </row>
    <row r="2769">
      <c r="A2769" s="1937"/>
      <c r="B2769" s="1586"/>
      <c r="C2769" s="1586"/>
      <c r="D2769" s="1586"/>
      <c r="E2769" s="1586"/>
      <c r="F2769" s="1586"/>
      <c r="G2769" s="1586"/>
      <c r="H2769" s="1576"/>
      <c r="I2769" s="1933"/>
      <c r="J2769" s="1607"/>
      <c r="K2769" s="1582"/>
      <c r="L2769" s="1930"/>
      <c r="M2769" s="1930"/>
      <c r="N2769" s="1930"/>
      <c r="O2769" s="1581"/>
      <c r="P2769" s="1931"/>
      <c r="Q2769" s="1931"/>
      <c r="R2769" s="1884"/>
      <c r="S2769" s="1932"/>
      <c r="T2769" s="1884"/>
      <c r="U2769" s="1532"/>
      <c r="V2769" s="1532"/>
      <c r="W2769" s="1582"/>
      <c r="X2769" s="1582"/>
      <c r="Y2769" s="1582"/>
      <c r="Z2769" s="1582"/>
      <c r="AA2769" s="1582"/>
      <c r="AB2769" s="1582"/>
    </row>
    <row r="2770">
      <c r="A2770" s="1757" t="s">
        <v>472</v>
      </c>
      <c r="B2770" s="1758" t="s">
        <v>2</v>
      </c>
      <c r="C2770" s="1758" t="s">
        <v>3</v>
      </c>
      <c r="D2770" s="1758" t="s">
        <v>4</v>
      </c>
      <c r="E2770" s="1758" t="s">
        <v>5</v>
      </c>
      <c r="F2770" s="1758" t="s">
        <v>6</v>
      </c>
      <c r="G2770" s="1758" t="s">
        <v>7</v>
      </c>
      <c r="H2770" s="1758" t="s">
        <v>8</v>
      </c>
      <c r="I2770" s="1758" t="s">
        <v>9</v>
      </c>
      <c r="J2770" s="1575"/>
      <c r="K2770" s="1575"/>
      <c r="L2770" s="1575"/>
      <c r="M2770" s="1575"/>
      <c r="N2770" s="1575"/>
      <c r="O2770" s="1575"/>
      <c r="P2770" s="1575"/>
      <c r="Q2770" s="1532"/>
      <c r="R2770" s="1532"/>
      <c r="S2770" s="1532"/>
      <c r="T2770" s="1532"/>
      <c r="U2770" s="1532"/>
      <c r="V2770" s="1532"/>
      <c r="W2770" s="1532"/>
      <c r="X2770" s="1532"/>
      <c r="Y2770" s="1532"/>
      <c r="Z2770" s="1532"/>
      <c r="AA2770" s="1532"/>
      <c r="AB2770" s="1532"/>
    </row>
    <row r="2771">
      <c r="A2771" s="1714"/>
      <c r="B2771" s="701">
        <f t="shared" ref="B2771:G2771" si="1909">SUM(B2420,B2596,B2751)</f>
        <v>155</v>
      </c>
      <c r="C2771" s="701">
        <f t="shared" si="1909"/>
        <v>195</v>
      </c>
      <c r="D2771" s="701">
        <f t="shared" si="1909"/>
        <v>188</v>
      </c>
      <c r="E2771" s="701">
        <f t="shared" si="1909"/>
        <v>204</v>
      </c>
      <c r="F2771" s="701">
        <f t="shared" si="1909"/>
        <v>198</v>
      </c>
      <c r="G2771" s="701">
        <f t="shared" si="1909"/>
        <v>67</v>
      </c>
      <c r="H2771" s="693">
        <f>(H2751)</f>
        <v>1</v>
      </c>
      <c r="I2771" s="693">
        <f>sum(B2771:H2771)</f>
        <v>1008</v>
      </c>
      <c r="J2771" s="1575"/>
      <c r="K2771" s="1575"/>
      <c r="L2771" s="1575"/>
      <c r="M2771" s="1575"/>
      <c r="N2771" s="1575"/>
      <c r="O2771" s="1575"/>
      <c r="P2771" s="1575"/>
      <c r="Q2771" s="1532"/>
      <c r="R2771" s="1532"/>
      <c r="S2771" s="1532"/>
      <c r="T2771" s="1532"/>
      <c r="U2771" s="1532"/>
      <c r="V2771" s="1532"/>
      <c r="W2771" s="1532"/>
      <c r="X2771" s="1532"/>
      <c r="Y2771" s="1532"/>
      <c r="Z2771" s="1532"/>
      <c r="AA2771" s="1532"/>
      <c r="AB2771" s="1532"/>
    </row>
    <row r="2772">
      <c r="A2772" s="1937"/>
      <c r="B2772" s="1586"/>
      <c r="C2772" s="1586"/>
      <c r="D2772" s="1586"/>
      <c r="E2772" s="1586"/>
      <c r="F2772" s="1586"/>
      <c r="G2772" s="1586"/>
      <c r="H2772" s="1576"/>
      <c r="I2772" s="1608"/>
      <c r="J2772" s="1581"/>
      <c r="K2772" s="1585"/>
      <c r="L2772" s="1930"/>
      <c r="M2772" s="1930"/>
      <c r="N2772" s="1930"/>
      <c r="O2772" s="1581"/>
      <c r="P2772" s="1931"/>
      <c r="Q2772" s="1931"/>
      <c r="R2772" s="1607"/>
      <c r="S2772" s="1931"/>
      <c r="T2772" s="1607"/>
      <c r="U2772" s="1575"/>
      <c r="V2772" s="1575"/>
      <c r="W2772" s="1581"/>
      <c r="X2772" s="1581"/>
      <c r="Y2772" s="1581"/>
      <c r="Z2772" s="1581"/>
      <c r="AA2772" s="1581"/>
      <c r="AB2772" s="1581"/>
    </row>
    <row r="2773">
      <c r="A2773" s="1943" t="s">
        <v>829</v>
      </c>
      <c r="B2773" s="1944" t="s">
        <v>917</v>
      </c>
      <c r="C2773" s="1944" t="s">
        <v>918</v>
      </c>
      <c r="D2773" s="1944" t="s">
        <v>919</v>
      </c>
      <c r="E2773" s="1944" t="s">
        <v>920</v>
      </c>
      <c r="F2773" s="1944" t="s">
        <v>921</v>
      </c>
      <c r="G2773" s="1944" t="s">
        <v>922</v>
      </c>
      <c r="H2773" s="1782" t="s">
        <v>9</v>
      </c>
      <c r="I2773" s="1781" t="s">
        <v>71</v>
      </c>
      <c r="J2773" s="1611"/>
      <c r="K2773" s="1788" t="s">
        <v>923</v>
      </c>
      <c r="L2773" s="1561"/>
      <c r="M2773" s="1561"/>
      <c r="N2773" s="1561"/>
      <c r="O2773" s="1561"/>
      <c r="P2773" s="1561"/>
      <c r="Q2773" s="1561"/>
      <c r="R2773" s="1561"/>
      <c r="S2773" s="1932"/>
      <c r="T2773" s="1884"/>
      <c r="U2773" s="1532"/>
      <c r="V2773" s="1532"/>
      <c r="W2773" s="1582"/>
      <c r="X2773" s="1582"/>
      <c r="Y2773" s="1582"/>
      <c r="Z2773" s="1582"/>
      <c r="AA2773" s="1582"/>
      <c r="AB2773" s="1582"/>
    </row>
    <row r="2774">
      <c r="A2774" s="1945" t="s">
        <v>908</v>
      </c>
      <c r="B2774" s="1574"/>
      <c r="C2774" s="1574"/>
      <c r="D2774" s="1574"/>
      <c r="E2774" s="1574"/>
      <c r="F2774" s="1574"/>
      <c r="G2774" s="1574"/>
      <c r="H2774" s="1574"/>
      <c r="I2774" s="1574"/>
      <c r="J2774" s="1560"/>
      <c r="K2774" s="1761" t="s">
        <v>773</v>
      </c>
      <c r="L2774" s="1761" t="s">
        <v>72</v>
      </c>
      <c r="M2774" s="1761" t="s">
        <v>13</v>
      </c>
      <c r="N2774" s="1762" t="s">
        <v>73</v>
      </c>
      <c r="O2774" s="1761" t="s">
        <v>13</v>
      </c>
      <c r="P2774" s="1762" t="s">
        <v>74</v>
      </c>
      <c r="Q2774" s="1762" t="s">
        <v>640</v>
      </c>
      <c r="R2774" s="1574" t="s">
        <v>592</v>
      </c>
      <c r="S2774" s="1932"/>
      <c r="T2774" s="1532"/>
      <c r="U2774" s="1532"/>
      <c r="V2774" s="1532"/>
      <c r="W2774" s="1532"/>
      <c r="X2774" s="1532"/>
      <c r="Y2774" s="1532"/>
      <c r="Z2774" s="1532"/>
      <c r="AA2774" s="1532"/>
      <c r="AB2774" s="1532"/>
    </row>
    <row r="2775">
      <c r="A2775" s="1722" t="s">
        <v>478</v>
      </c>
      <c r="B2775" s="690"/>
      <c r="C2775" s="690"/>
      <c r="D2775" s="690"/>
      <c r="E2775" s="690">
        <v>15.0</v>
      </c>
      <c r="F2775" s="690">
        <v>12.0</v>
      </c>
      <c r="G2775" s="693"/>
      <c r="H2775" s="693">
        <f t="shared" ref="H2775:H2795" si="1910">SUM(B2775,C2775,D2775,E2775,F2775,G2775)</f>
        <v>27</v>
      </c>
      <c r="I2775" s="596">
        <f>H2775/30</f>
        <v>0.9</v>
      </c>
      <c r="J2775" s="1611"/>
      <c r="K2775" s="595" t="s">
        <v>478</v>
      </c>
      <c r="L2775" s="701">
        <f t="shared" ref="L2775:L2779" si="1911">O2192</f>
        <v>45</v>
      </c>
      <c r="M2775" s="701">
        <f t="shared" ref="M2775:M2795" si="1912">(L2775-H2775)-R2775</f>
        <v>18</v>
      </c>
      <c r="N2775" s="692">
        <v>100.0</v>
      </c>
      <c r="O2775" s="701">
        <f t="shared" ref="O2775:O2780" si="1913">SUM(M2775,N2775)</f>
        <v>118</v>
      </c>
      <c r="P2775" s="1816"/>
      <c r="Q2775" s="1595"/>
      <c r="R2775" s="1595"/>
      <c r="S2775" s="1932"/>
      <c r="T2775" s="1884"/>
      <c r="U2775" s="1532"/>
      <c r="V2775" s="1532"/>
      <c r="W2775" s="1582"/>
      <c r="X2775" s="1582"/>
      <c r="Y2775" s="1582"/>
      <c r="Z2775" s="1582"/>
      <c r="AA2775" s="1582"/>
      <c r="AB2775" s="1582"/>
    </row>
    <row r="2776">
      <c r="A2776" s="1722" t="s">
        <v>585</v>
      </c>
      <c r="B2776" s="690"/>
      <c r="C2776" s="690"/>
      <c r="D2776" s="690"/>
      <c r="E2776" s="690">
        <v>4.0</v>
      </c>
      <c r="F2776" s="690">
        <v>3.0</v>
      </c>
      <c r="G2776" s="693"/>
      <c r="H2776" s="693">
        <f t="shared" si="1910"/>
        <v>7</v>
      </c>
      <c r="I2776" s="596">
        <f t="shared" ref="I2776:I2795" si="1914">(H2776/30)</f>
        <v>0.2333333333</v>
      </c>
      <c r="J2776" s="1611"/>
      <c r="K2776" s="595" t="s">
        <v>585</v>
      </c>
      <c r="L2776" s="701">
        <f t="shared" si="1911"/>
        <v>26</v>
      </c>
      <c r="M2776" s="701">
        <f t="shared" si="1912"/>
        <v>19</v>
      </c>
      <c r="N2776" s="692">
        <v>10.0</v>
      </c>
      <c r="O2776" s="701">
        <f t="shared" si="1913"/>
        <v>29</v>
      </c>
      <c r="P2776" s="1875" t="s">
        <v>387</v>
      </c>
      <c r="Q2776" s="1595"/>
      <c r="R2776" s="1875"/>
      <c r="S2776" s="1932"/>
      <c r="T2776" s="1884"/>
      <c r="U2776" s="1532"/>
      <c r="V2776" s="1532"/>
      <c r="W2776" s="1582"/>
      <c r="X2776" s="1582"/>
      <c r="Y2776" s="1582"/>
      <c r="Z2776" s="1582"/>
      <c r="AA2776" s="1582"/>
      <c r="AB2776" s="1582"/>
    </row>
    <row r="2777">
      <c r="A2777" s="1722" t="s">
        <v>668</v>
      </c>
      <c r="B2777" s="690"/>
      <c r="C2777" s="690"/>
      <c r="D2777" s="690"/>
      <c r="E2777" s="690">
        <v>3.0</v>
      </c>
      <c r="F2777" s="690">
        <v>0.0</v>
      </c>
      <c r="G2777" s="693"/>
      <c r="H2777" s="693">
        <f t="shared" si="1910"/>
        <v>3</v>
      </c>
      <c r="I2777" s="596">
        <f t="shared" si="1914"/>
        <v>0.1</v>
      </c>
      <c r="J2777" s="1611"/>
      <c r="K2777" s="595" t="s">
        <v>668</v>
      </c>
      <c r="L2777" s="701">
        <f t="shared" si="1911"/>
        <v>35</v>
      </c>
      <c r="M2777" s="701">
        <f t="shared" si="1912"/>
        <v>32</v>
      </c>
      <c r="N2777" s="692">
        <v>0.0</v>
      </c>
      <c r="O2777" s="701">
        <f t="shared" si="1913"/>
        <v>32</v>
      </c>
      <c r="P2777" s="1595"/>
      <c r="Q2777" s="1595"/>
      <c r="R2777" s="1595"/>
      <c r="S2777" s="1932"/>
      <c r="T2777" s="1884"/>
      <c r="U2777" s="1532"/>
      <c r="V2777" s="1532"/>
      <c r="W2777" s="1582"/>
      <c r="X2777" s="1582"/>
      <c r="Y2777" s="1582"/>
      <c r="Z2777" s="1582"/>
      <c r="AA2777" s="1582"/>
      <c r="AB2777" s="1582"/>
    </row>
    <row r="2778">
      <c r="A2778" s="1722" t="s">
        <v>614</v>
      </c>
      <c r="B2778" s="690"/>
      <c r="C2778" s="690"/>
      <c r="D2778" s="690"/>
      <c r="E2778" s="690">
        <v>5.0</v>
      </c>
      <c r="F2778" s="690">
        <v>7.0</v>
      </c>
      <c r="G2778" s="693"/>
      <c r="H2778" s="693">
        <f t="shared" si="1910"/>
        <v>12</v>
      </c>
      <c r="I2778" s="596">
        <f t="shared" si="1914"/>
        <v>0.4</v>
      </c>
      <c r="J2778" s="1611"/>
      <c r="K2778" s="595" t="s">
        <v>614</v>
      </c>
      <c r="L2778" s="701">
        <f t="shared" si="1911"/>
        <v>34</v>
      </c>
      <c r="M2778" s="701">
        <f t="shared" si="1912"/>
        <v>22</v>
      </c>
      <c r="N2778" s="692">
        <v>10.0</v>
      </c>
      <c r="O2778" s="701">
        <f t="shared" si="1913"/>
        <v>32</v>
      </c>
      <c r="P2778" s="1875" t="s">
        <v>387</v>
      </c>
      <c r="Q2778" s="1595"/>
      <c r="R2778" s="1595"/>
      <c r="S2778" s="1932"/>
      <c r="T2778" s="1884"/>
      <c r="U2778" s="1532"/>
      <c r="V2778" s="1532"/>
      <c r="W2778" s="1582"/>
      <c r="X2778" s="1582"/>
      <c r="Y2778" s="1582"/>
      <c r="Z2778" s="1582"/>
      <c r="AA2778" s="1582"/>
      <c r="AB2778" s="1582"/>
    </row>
    <row r="2779">
      <c r="A2779" s="1722" t="s">
        <v>700</v>
      </c>
      <c r="B2779" s="690"/>
      <c r="C2779" s="690"/>
      <c r="D2779" s="690"/>
      <c r="E2779" s="690">
        <v>5.0</v>
      </c>
      <c r="F2779" s="690">
        <v>6.0</v>
      </c>
      <c r="G2779" s="693"/>
      <c r="H2779" s="693">
        <f t="shared" si="1910"/>
        <v>11</v>
      </c>
      <c r="I2779" s="596">
        <f t="shared" si="1914"/>
        <v>0.3666666667</v>
      </c>
      <c r="J2779" s="1611"/>
      <c r="K2779" s="595" t="s">
        <v>700</v>
      </c>
      <c r="L2779" s="701">
        <f t="shared" si="1911"/>
        <v>52</v>
      </c>
      <c r="M2779" s="701">
        <f t="shared" si="1912"/>
        <v>41</v>
      </c>
      <c r="N2779" s="692">
        <v>10.0</v>
      </c>
      <c r="O2779" s="701">
        <f t="shared" si="1913"/>
        <v>51</v>
      </c>
      <c r="P2779" s="1875" t="s">
        <v>608</v>
      </c>
      <c r="Q2779" s="1595"/>
      <c r="R2779" s="1595"/>
      <c r="S2779" s="1932"/>
      <c r="T2779" s="1884"/>
      <c r="U2779" s="1532"/>
      <c r="V2779" s="1532"/>
      <c r="W2779" s="1582"/>
      <c r="X2779" s="1582"/>
      <c r="Y2779" s="1582"/>
      <c r="Z2779" s="1582"/>
      <c r="AA2779" s="1582"/>
      <c r="AB2779" s="1582"/>
    </row>
    <row r="2780">
      <c r="A2780" s="1722" t="s">
        <v>694</v>
      </c>
      <c r="B2780" s="690"/>
      <c r="C2780" s="690"/>
      <c r="D2780" s="690"/>
      <c r="E2780" s="690">
        <v>8.0</v>
      </c>
      <c r="F2780" s="690">
        <v>5.0</v>
      </c>
      <c r="G2780" s="693"/>
      <c r="H2780" s="693">
        <f t="shared" si="1910"/>
        <v>13</v>
      </c>
      <c r="I2780" s="596">
        <f t="shared" si="1914"/>
        <v>0.4333333333</v>
      </c>
      <c r="J2780" s="1611"/>
      <c r="K2780" s="595" t="s">
        <v>694</v>
      </c>
      <c r="L2780" s="701">
        <f t="shared" ref="L2780:L2782" si="1915">O2198</f>
        <v>29</v>
      </c>
      <c r="M2780" s="701">
        <f t="shared" si="1912"/>
        <v>16</v>
      </c>
      <c r="N2780" s="692">
        <v>20.0</v>
      </c>
      <c r="O2780" s="701">
        <f t="shared" si="1913"/>
        <v>36</v>
      </c>
      <c r="P2780" s="1875" t="s">
        <v>387</v>
      </c>
      <c r="Q2780" s="1595"/>
      <c r="R2780" s="1595"/>
      <c r="S2780" s="1932"/>
      <c r="T2780" s="1884"/>
      <c r="U2780" s="1532"/>
      <c r="V2780" s="1532"/>
      <c r="W2780" s="1582"/>
      <c r="X2780" s="1582"/>
      <c r="Y2780" s="1582"/>
      <c r="Z2780" s="1582"/>
      <c r="AA2780" s="1582"/>
      <c r="AB2780" s="1582"/>
    </row>
    <row r="2781">
      <c r="A2781" s="1722" t="s">
        <v>671</v>
      </c>
      <c r="B2781" s="690"/>
      <c r="C2781" s="690"/>
      <c r="D2781" s="690"/>
      <c r="E2781" s="690">
        <v>0.0</v>
      </c>
      <c r="F2781" s="690">
        <v>0.0</v>
      </c>
      <c r="G2781" s="693"/>
      <c r="H2781" s="693">
        <f t="shared" si="1910"/>
        <v>0</v>
      </c>
      <c r="I2781" s="596">
        <f t="shared" si="1914"/>
        <v>0</v>
      </c>
      <c r="J2781" s="1611"/>
      <c r="K2781" s="595" t="s">
        <v>671</v>
      </c>
      <c r="L2781" s="701">
        <f t="shared" si="1915"/>
        <v>70</v>
      </c>
      <c r="M2781" s="701">
        <f t="shared" si="1912"/>
        <v>70</v>
      </c>
      <c r="N2781" s="692">
        <v>0.0</v>
      </c>
      <c r="O2781" s="701"/>
      <c r="P2781" s="1916" t="s">
        <v>608</v>
      </c>
      <c r="Q2781" s="1595"/>
      <c r="R2781" s="1595"/>
      <c r="S2781" s="1932"/>
      <c r="T2781" s="1884"/>
      <c r="U2781" s="1532"/>
      <c r="V2781" s="1532"/>
      <c r="W2781" s="1582"/>
      <c r="X2781" s="1582"/>
      <c r="Y2781" s="1582"/>
      <c r="Z2781" s="1582"/>
      <c r="AA2781" s="1582"/>
      <c r="AB2781" s="1582"/>
    </row>
    <row r="2782">
      <c r="A2782" s="1722" t="s">
        <v>701</v>
      </c>
      <c r="B2782" s="690"/>
      <c r="C2782" s="690"/>
      <c r="D2782" s="690"/>
      <c r="E2782" s="690">
        <v>1.0</v>
      </c>
      <c r="F2782" s="690">
        <v>5.0</v>
      </c>
      <c r="G2782" s="693"/>
      <c r="H2782" s="693">
        <f t="shared" si="1910"/>
        <v>6</v>
      </c>
      <c r="I2782" s="596">
        <f t="shared" si="1914"/>
        <v>0.2</v>
      </c>
      <c r="J2782" s="1611"/>
      <c r="K2782" s="595" t="s">
        <v>701</v>
      </c>
      <c r="L2782" s="701">
        <f t="shared" si="1915"/>
        <v>23</v>
      </c>
      <c r="M2782" s="701">
        <f t="shared" si="1912"/>
        <v>17</v>
      </c>
      <c r="N2782" s="692">
        <v>25.0</v>
      </c>
      <c r="O2782" s="701">
        <f t="shared" ref="O2782:O2784" si="1916">SUM(M2782,N2782)</f>
        <v>42</v>
      </c>
      <c r="P2782" s="1875" t="s">
        <v>387</v>
      </c>
      <c r="Q2782" s="1595"/>
      <c r="R2782" s="1595"/>
      <c r="S2782" s="1932"/>
      <c r="T2782" s="1884"/>
      <c r="U2782" s="1532"/>
      <c r="V2782" s="1532"/>
      <c r="W2782" s="1582"/>
      <c r="X2782" s="1582"/>
      <c r="Y2782" s="1582"/>
      <c r="Z2782" s="1582"/>
      <c r="AA2782" s="1582"/>
      <c r="AB2782" s="1582"/>
    </row>
    <row r="2783">
      <c r="A2783" s="1722" t="s">
        <v>779</v>
      </c>
      <c r="B2783" s="692"/>
      <c r="C2783" s="692"/>
      <c r="D2783" s="692"/>
      <c r="E2783" s="692">
        <v>4.0</v>
      </c>
      <c r="F2783" s="692">
        <v>9.0</v>
      </c>
      <c r="G2783" s="693"/>
      <c r="H2783" s="693">
        <f t="shared" si="1910"/>
        <v>13</v>
      </c>
      <c r="I2783" s="596">
        <f t="shared" si="1914"/>
        <v>0.4333333333</v>
      </c>
      <c r="J2783" s="1611"/>
      <c r="K2783" s="595" t="s">
        <v>779</v>
      </c>
      <c r="L2783" s="701">
        <f t="shared" ref="L2783:L2784" si="1917">O1608</f>
        <v>40</v>
      </c>
      <c r="M2783" s="701">
        <f t="shared" si="1912"/>
        <v>27</v>
      </c>
      <c r="N2783" s="692">
        <v>30.0</v>
      </c>
      <c r="O2783" s="701">
        <f t="shared" si="1916"/>
        <v>57</v>
      </c>
      <c r="P2783" s="1875" t="s">
        <v>387</v>
      </c>
      <c r="Q2783" s="1595"/>
      <c r="R2783" s="1595"/>
      <c r="S2783" s="1932"/>
      <c r="T2783" s="1884"/>
      <c r="U2783" s="1532"/>
      <c r="V2783" s="1532"/>
      <c r="W2783" s="1582"/>
      <c r="X2783" s="1582"/>
      <c r="Y2783" s="1582"/>
      <c r="Z2783" s="1582"/>
      <c r="AA2783" s="1582"/>
      <c r="AB2783" s="1582"/>
    </row>
    <row r="2784">
      <c r="A2784" s="1722" t="s">
        <v>780</v>
      </c>
      <c r="B2784" s="692"/>
      <c r="C2784" s="692"/>
      <c r="D2784" s="692"/>
      <c r="E2784" s="692">
        <v>0.0</v>
      </c>
      <c r="F2784" s="692">
        <v>0.0</v>
      </c>
      <c r="G2784" s="693"/>
      <c r="H2784" s="693">
        <f t="shared" si="1910"/>
        <v>0</v>
      </c>
      <c r="I2784" s="596">
        <f t="shared" si="1914"/>
        <v>0</v>
      </c>
      <c r="J2784" s="1611"/>
      <c r="K2784" s="595" t="s">
        <v>780</v>
      </c>
      <c r="L2784" s="701">
        <f t="shared" si="1917"/>
        <v>2</v>
      </c>
      <c r="M2784" s="701">
        <f t="shared" si="1912"/>
        <v>2</v>
      </c>
      <c r="N2784" s="692">
        <v>30.0</v>
      </c>
      <c r="O2784" s="701">
        <f t="shared" si="1916"/>
        <v>32</v>
      </c>
      <c r="P2784" s="1916" t="s">
        <v>608</v>
      </c>
      <c r="Q2784" s="1595"/>
      <c r="R2784" s="1595"/>
      <c r="S2784" s="1532"/>
      <c r="T2784" s="1884"/>
      <c r="U2784" s="1532"/>
      <c r="V2784" s="1532"/>
      <c r="W2784" s="1582"/>
      <c r="X2784" s="1582"/>
      <c r="Y2784" s="1582"/>
      <c r="Z2784" s="1582"/>
      <c r="AA2784" s="1582"/>
      <c r="AB2784" s="1582"/>
    </row>
    <row r="2785">
      <c r="A2785" s="1718" t="s">
        <v>705</v>
      </c>
      <c r="B2785" s="692"/>
      <c r="C2785" s="692"/>
      <c r="D2785" s="692"/>
      <c r="E2785" s="692">
        <v>5.0</v>
      </c>
      <c r="F2785" s="692">
        <v>10.0</v>
      </c>
      <c r="G2785" s="693"/>
      <c r="H2785" s="693">
        <f t="shared" si="1910"/>
        <v>15</v>
      </c>
      <c r="I2785" s="596">
        <f t="shared" si="1914"/>
        <v>0.5</v>
      </c>
      <c r="J2785" s="1611"/>
      <c r="K2785" s="595" t="s">
        <v>705</v>
      </c>
      <c r="L2785" s="701">
        <f>O2205</f>
        <v>40</v>
      </c>
      <c r="M2785" s="701">
        <f t="shared" si="1912"/>
        <v>25</v>
      </c>
      <c r="N2785" s="692">
        <v>10.0</v>
      </c>
      <c r="O2785" s="701"/>
      <c r="P2785" s="1916" t="s">
        <v>387</v>
      </c>
      <c r="Q2785" s="1595"/>
      <c r="R2785" s="1595"/>
      <c r="S2785" s="1932"/>
      <c r="T2785" s="1884"/>
      <c r="U2785" s="1532"/>
      <c r="V2785" s="1532"/>
      <c r="W2785" s="1582"/>
      <c r="X2785" s="1582"/>
      <c r="Y2785" s="1582"/>
      <c r="Z2785" s="1582"/>
      <c r="AA2785" s="1582"/>
      <c r="AB2785" s="1582"/>
    </row>
    <row r="2786">
      <c r="A2786" s="1722" t="s">
        <v>872</v>
      </c>
      <c r="B2786" s="692"/>
      <c r="C2786" s="692"/>
      <c r="D2786" s="692"/>
      <c r="E2786" s="692">
        <v>0.0</v>
      </c>
      <c r="F2786" s="692">
        <v>0.0</v>
      </c>
      <c r="G2786" s="693"/>
      <c r="H2786" s="693">
        <f t="shared" si="1910"/>
        <v>0</v>
      </c>
      <c r="I2786" s="596">
        <f t="shared" si="1914"/>
        <v>0</v>
      </c>
      <c r="J2786" s="1946" t="s">
        <v>924</v>
      </c>
      <c r="K2786" s="595" t="s">
        <v>872</v>
      </c>
      <c r="L2786" s="692">
        <v>0.0</v>
      </c>
      <c r="M2786" s="701">
        <f t="shared" si="1912"/>
        <v>0</v>
      </c>
      <c r="N2786" s="692">
        <v>15.0</v>
      </c>
      <c r="O2786" s="701">
        <f t="shared" ref="O2786:O2787" si="1918">SUM(M2786,N2786)</f>
        <v>15</v>
      </c>
      <c r="P2786" s="1875" t="s">
        <v>925</v>
      </c>
      <c r="Q2786" s="1595"/>
      <c r="R2786" s="1595"/>
      <c r="S2786" s="1932"/>
      <c r="T2786" s="1884"/>
      <c r="U2786" s="1532"/>
      <c r="V2786" s="1532"/>
      <c r="W2786" s="1582"/>
      <c r="X2786" s="1582"/>
      <c r="Y2786" s="1582"/>
      <c r="Z2786" s="1582"/>
      <c r="AA2786" s="1582"/>
      <c r="AB2786" s="1582"/>
    </row>
    <row r="2787">
      <c r="A2787" s="1722" t="s">
        <v>873</v>
      </c>
      <c r="B2787" s="692"/>
      <c r="C2787" s="692"/>
      <c r="D2787" s="692"/>
      <c r="E2787" s="692">
        <v>1.0</v>
      </c>
      <c r="F2787" s="692">
        <v>2.0</v>
      </c>
      <c r="G2787" s="693"/>
      <c r="H2787" s="693">
        <f t="shared" si="1910"/>
        <v>3</v>
      </c>
      <c r="I2787" s="596">
        <f t="shared" si="1914"/>
        <v>0.1</v>
      </c>
      <c r="J2787" s="1611"/>
      <c r="K2787" s="595" t="s">
        <v>873</v>
      </c>
      <c r="L2787" s="692">
        <v>38.0</v>
      </c>
      <c r="M2787" s="701">
        <f t="shared" si="1912"/>
        <v>35</v>
      </c>
      <c r="N2787" s="692">
        <v>0.0</v>
      </c>
      <c r="O2787" s="701">
        <f t="shared" si="1918"/>
        <v>35</v>
      </c>
      <c r="P2787" s="1875" t="s">
        <v>409</v>
      </c>
      <c r="Q2787" s="1595"/>
      <c r="R2787" s="1595"/>
      <c r="S2787" s="1932"/>
      <c r="T2787" s="1884"/>
      <c r="U2787" s="1532"/>
      <c r="V2787" s="1532"/>
      <c r="W2787" s="1582"/>
      <c r="X2787" s="1582"/>
      <c r="Y2787" s="1582"/>
      <c r="Z2787" s="1582"/>
      <c r="AA2787" s="1582"/>
      <c r="AB2787" s="1582"/>
    </row>
    <row r="2788">
      <c r="A2788" s="1722" t="s">
        <v>904</v>
      </c>
      <c r="B2788" s="692"/>
      <c r="C2788" s="692"/>
      <c r="D2788" s="692"/>
      <c r="E2788" s="692">
        <v>0.0</v>
      </c>
      <c r="F2788" s="692">
        <v>0.0</v>
      </c>
      <c r="G2788" s="693"/>
      <c r="H2788" s="693">
        <f t="shared" si="1910"/>
        <v>0</v>
      </c>
      <c r="I2788" s="596">
        <f t="shared" si="1914"/>
        <v>0</v>
      </c>
      <c r="J2788" s="1946" t="s">
        <v>924</v>
      </c>
      <c r="K2788" s="595" t="s">
        <v>904</v>
      </c>
      <c r="L2788" s="692">
        <v>0.0</v>
      </c>
      <c r="M2788" s="701">
        <f t="shared" si="1912"/>
        <v>0</v>
      </c>
      <c r="N2788" s="692">
        <v>25.0</v>
      </c>
      <c r="O2788" s="701"/>
      <c r="P2788" s="1916" t="s">
        <v>926</v>
      </c>
      <c r="Q2788" s="1595"/>
      <c r="R2788" s="1595"/>
      <c r="S2788" s="1932"/>
      <c r="T2788" s="1884"/>
      <c r="U2788" s="1532"/>
      <c r="V2788" s="1532"/>
      <c r="W2788" s="1582"/>
      <c r="X2788" s="1582"/>
      <c r="Y2788" s="1582"/>
      <c r="Z2788" s="1582"/>
      <c r="AA2788" s="1582"/>
      <c r="AB2788" s="1582"/>
    </row>
    <row r="2789">
      <c r="A2789" s="1722" t="s">
        <v>906</v>
      </c>
      <c r="B2789" s="692"/>
      <c r="C2789" s="692"/>
      <c r="D2789" s="692"/>
      <c r="E2789" s="692">
        <v>0.0</v>
      </c>
      <c r="F2789" s="692">
        <v>3.0</v>
      </c>
      <c r="G2789" s="693"/>
      <c r="H2789" s="693">
        <f t="shared" si="1910"/>
        <v>3</v>
      </c>
      <c r="I2789" s="596">
        <f t="shared" si="1914"/>
        <v>0.1</v>
      </c>
      <c r="J2789" s="1611"/>
      <c r="K2789" s="595" t="s">
        <v>906</v>
      </c>
      <c r="L2789" s="701">
        <f>O2209</f>
        <v>15</v>
      </c>
      <c r="M2789" s="701">
        <f t="shared" si="1912"/>
        <v>12</v>
      </c>
      <c r="N2789" s="692">
        <v>0.0</v>
      </c>
      <c r="O2789" s="701">
        <f t="shared" ref="O2789:O2793" si="1919">SUM(M2789,N2789)</f>
        <v>12</v>
      </c>
      <c r="P2789" s="1595"/>
      <c r="Q2789" s="1595"/>
      <c r="R2789" s="1595"/>
      <c r="S2789" s="1932"/>
      <c r="T2789" s="1884"/>
      <c r="U2789" s="1532"/>
      <c r="V2789" s="1532"/>
      <c r="W2789" s="1582"/>
      <c r="X2789" s="1582"/>
      <c r="Y2789" s="1582"/>
      <c r="Z2789" s="1582"/>
      <c r="AA2789" s="1582"/>
      <c r="AB2789" s="1582"/>
    </row>
    <row r="2790">
      <c r="A2790" s="700" t="s">
        <v>927</v>
      </c>
      <c r="B2790" s="692"/>
      <c r="C2790" s="692"/>
      <c r="D2790" s="692"/>
      <c r="E2790" s="692">
        <v>0.0</v>
      </c>
      <c r="F2790" s="692">
        <v>0.0</v>
      </c>
      <c r="G2790" s="693"/>
      <c r="H2790" s="693">
        <f t="shared" si="1910"/>
        <v>0</v>
      </c>
      <c r="I2790" s="596">
        <f t="shared" si="1914"/>
        <v>0</v>
      </c>
      <c r="J2790" s="1946" t="s">
        <v>924</v>
      </c>
      <c r="K2790" s="702" t="s">
        <v>927</v>
      </c>
      <c r="L2790" s="701">
        <v>0.0</v>
      </c>
      <c r="M2790" s="701">
        <f t="shared" si="1912"/>
        <v>0</v>
      </c>
      <c r="N2790" s="692">
        <v>15.0</v>
      </c>
      <c r="O2790" s="701">
        <f t="shared" si="1919"/>
        <v>15</v>
      </c>
      <c r="P2790" s="1916" t="s">
        <v>903</v>
      </c>
      <c r="Q2790" s="1595"/>
      <c r="R2790" s="1595"/>
      <c r="S2790" s="1932"/>
      <c r="T2790" s="1884"/>
      <c r="U2790" s="1532"/>
      <c r="V2790" s="1532"/>
      <c r="W2790" s="1582"/>
      <c r="X2790" s="1582"/>
      <c r="Y2790" s="1582"/>
      <c r="Z2790" s="1582"/>
      <c r="AA2790" s="1582"/>
      <c r="AB2790" s="1582"/>
    </row>
    <row r="2791">
      <c r="A2791" s="700" t="s">
        <v>928</v>
      </c>
      <c r="B2791" s="692"/>
      <c r="C2791" s="692"/>
      <c r="D2791" s="692"/>
      <c r="E2791" s="692">
        <v>0.0</v>
      </c>
      <c r="F2791" s="692">
        <v>0.0</v>
      </c>
      <c r="G2791" s="693"/>
      <c r="H2791" s="693">
        <f t="shared" si="1910"/>
        <v>0</v>
      </c>
      <c r="I2791" s="596">
        <f t="shared" si="1914"/>
        <v>0</v>
      </c>
      <c r="J2791" s="1946" t="s">
        <v>924</v>
      </c>
      <c r="K2791" s="702" t="s">
        <v>928</v>
      </c>
      <c r="L2791" s="692">
        <v>0.0</v>
      </c>
      <c r="M2791" s="701">
        <f t="shared" si="1912"/>
        <v>0</v>
      </c>
      <c r="N2791" s="692">
        <v>15.0</v>
      </c>
      <c r="O2791" s="701">
        <f t="shared" si="1919"/>
        <v>15</v>
      </c>
      <c r="P2791" s="1875" t="s">
        <v>760</v>
      </c>
      <c r="Q2791" s="1595"/>
      <c r="R2791" s="1595"/>
      <c r="S2791" s="1932"/>
      <c r="T2791" s="1884"/>
      <c r="U2791" s="1532"/>
      <c r="V2791" s="1532"/>
      <c r="W2791" s="1582"/>
      <c r="X2791" s="1582"/>
      <c r="Y2791" s="1582"/>
      <c r="Z2791" s="1582"/>
      <c r="AA2791" s="1582"/>
      <c r="AB2791" s="1582"/>
    </row>
    <row r="2792">
      <c r="A2792" s="700" t="s">
        <v>929</v>
      </c>
      <c r="B2792" s="692"/>
      <c r="C2792" s="692"/>
      <c r="D2792" s="692"/>
      <c r="E2792" s="692">
        <v>0.0</v>
      </c>
      <c r="F2792" s="692">
        <v>0.0</v>
      </c>
      <c r="G2792" s="693"/>
      <c r="H2792" s="693">
        <f t="shared" si="1910"/>
        <v>0</v>
      </c>
      <c r="I2792" s="596">
        <f t="shared" si="1914"/>
        <v>0</v>
      </c>
      <c r="J2792" s="1946" t="s">
        <v>930</v>
      </c>
      <c r="K2792" s="702" t="s">
        <v>929</v>
      </c>
      <c r="L2792" s="701">
        <v>0.0</v>
      </c>
      <c r="M2792" s="701">
        <f t="shared" si="1912"/>
        <v>0</v>
      </c>
      <c r="N2792" s="692">
        <v>15.0</v>
      </c>
      <c r="O2792" s="701">
        <f t="shared" si="1919"/>
        <v>15</v>
      </c>
      <c r="P2792" s="1875" t="s">
        <v>931</v>
      </c>
      <c r="Q2792" s="1595"/>
      <c r="R2792" s="1595"/>
      <c r="S2792" s="1932"/>
      <c r="T2792" s="1884"/>
      <c r="U2792" s="1532"/>
      <c r="V2792" s="1532"/>
      <c r="W2792" s="1582"/>
      <c r="X2792" s="1582"/>
      <c r="Y2792" s="1582"/>
      <c r="Z2792" s="1582"/>
      <c r="AA2792" s="1582"/>
      <c r="AB2792" s="1582"/>
    </row>
    <row r="2793">
      <c r="A2793" s="1722" t="s">
        <v>274</v>
      </c>
      <c r="B2793" s="692"/>
      <c r="C2793" s="692"/>
      <c r="D2793" s="692"/>
      <c r="E2793" s="692">
        <v>0.0</v>
      </c>
      <c r="F2793" s="692">
        <v>0.0</v>
      </c>
      <c r="G2793" s="693"/>
      <c r="H2793" s="693">
        <f t="shared" si="1910"/>
        <v>0</v>
      </c>
      <c r="I2793" s="596">
        <f t="shared" si="1914"/>
        <v>0</v>
      </c>
      <c r="J2793" s="1611"/>
      <c r="K2793" s="595" t="s">
        <v>274</v>
      </c>
      <c r="L2793" s="701">
        <v>0.0</v>
      </c>
      <c r="M2793" s="701">
        <f t="shared" si="1912"/>
        <v>0</v>
      </c>
      <c r="N2793" s="701"/>
      <c r="O2793" s="701">
        <f t="shared" si="1919"/>
        <v>0</v>
      </c>
      <c r="P2793" s="1595"/>
      <c r="Q2793" s="1595"/>
      <c r="R2793" s="1595"/>
      <c r="S2793" s="1932"/>
      <c r="T2793" s="1884"/>
      <c r="U2793" s="1532"/>
      <c r="V2793" s="1532"/>
      <c r="W2793" s="1582"/>
      <c r="X2793" s="1582"/>
      <c r="Y2793" s="1582"/>
      <c r="Z2793" s="1582"/>
      <c r="AA2793" s="1582"/>
      <c r="AB2793" s="1582"/>
    </row>
    <row r="2794">
      <c r="A2794" s="1722" t="s">
        <v>274</v>
      </c>
      <c r="B2794" s="692"/>
      <c r="C2794" s="692"/>
      <c r="D2794" s="692"/>
      <c r="E2794" s="692">
        <v>0.0</v>
      </c>
      <c r="F2794" s="692">
        <v>0.0</v>
      </c>
      <c r="G2794" s="693"/>
      <c r="H2794" s="693">
        <f t="shared" si="1910"/>
        <v>0</v>
      </c>
      <c r="I2794" s="596">
        <f t="shared" si="1914"/>
        <v>0</v>
      </c>
      <c r="J2794" s="1611"/>
      <c r="K2794" s="595" t="s">
        <v>274</v>
      </c>
      <c r="L2794" s="701">
        <v>0.0</v>
      </c>
      <c r="M2794" s="701">
        <f t="shared" si="1912"/>
        <v>0</v>
      </c>
      <c r="N2794" s="701"/>
      <c r="O2794" s="701">
        <v>0.0</v>
      </c>
      <c r="P2794" s="1595"/>
      <c r="Q2794" s="1595"/>
      <c r="R2794" s="1595"/>
      <c r="S2794" s="1932"/>
      <c r="T2794" s="1884"/>
      <c r="U2794" s="1532"/>
      <c r="V2794" s="1532"/>
      <c r="W2794" s="1582"/>
      <c r="X2794" s="1582"/>
      <c r="Y2794" s="1582"/>
      <c r="Z2794" s="1582"/>
      <c r="AA2794" s="1582"/>
      <c r="AB2794" s="1582"/>
    </row>
    <row r="2795">
      <c r="A2795" s="1722" t="s">
        <v>674</v>
      </c>
      <c r="B2795" s="692"/>
      <c r="C2795" s="692"/>
      <c r="D2795" s="692"/>
      <c r="E2795" s="692">
        <v>0.0</v>
      </c>
      <c r="F2795" s="692">
        <v>0.0</v>
      </c>
      <c r="G2795" s="693"/>
      <c r="H2795" s="693">
        <f t="shared" si="1910"/>
        <v>0</v>
      </c>
      <c r="I2795" s="596">
        <f t="shared" si="1914"/>
        <v>0</v>
      </c>
      <c r="J2795" s="1611"/>
      <c r="K2795" s="595" t="s">
        <v>674</v>
      </c>
      <c r="L2795" s="692">
        <v>5.0</v>
      </c>
      <c r="M2795" s="701">
        <f t="shared" si="1912"/>
        <v>5</v>
      </c>
      <c r="N2795" s="701"/>
      <c r="O2795" s="701">
        <f>sum(M2795,N2795)</f>
        <v>5</v>
      </c>
      <c r="P2795" s="1595"/>
      <c r="Q2795" s="1595"/>
      <c r="R2795" s="1595"/>
      <c r="S2795" s="1932"/>
      <c r="T2795" s="1884"/>
      <c r="U2795" s="1532"/>
      <c r="V2795" s="1532"/>
      <c r="W2795" s="1582"/>
      <c r="X2795" s="1582"/>
      <c r="Y2795" s="1582"/>
      <c r="Z2795" s="1582"/>
      <c r="AA2795" s="1582"/>
      <c r="AB2795" s="1582"/>
    </row>
    <row r="2796">
      <c r="A2796" s="1774"/>
      <c r="B2796" s="1574"/>
      <c r="C2796" s="1574"/>
      <c r="D2796" s="1574"/>
      <c r="E2796" s="1574"/>
      <c r="F2796" s="1574"/>
      <c r="G2796" s="1574"/>
      <c r="H2796" s="1574"/>
      <c r="I2796" s="1574"/>
      <c r="J2796" s="1611"/>
      <c r="K2796" s="1775"/>
      <c r="L2796" s="1574"/>
      <c r="M2796" s="1574"/>
      <c r="N2796" s="1574"/>
      <c r="O2796" s="1574"/>
      <c r="P2796" s="1574"/>
      <c r="Q2796" s="1574"/>
      <c r="R2796" s="1574"/>
      <c r="S2796" s="1532"/>
      <c r="T2796" s="1884"/>
      <c r="U2796" s="1532"/>
      <c r="V2796" s="1532"/>
      <c r="W2796" s="1582"/>
      <c r="X2796" s="1582"/>
      <c r="Y2796" s="1582"/>
      <c r="Z2796" s="1582"/>
      <c r="AA2796" s="1582"/>
      <c r="AB2796" s="1582"/>
    </row>
    <row r="2797">
      <c r="A2797" s="1757" t="s">
        <v>9</v>
      </c>
      <c r="B2797" s="1758">
        <f t="shared" ref="B2797:H2797" si="1920">SUM(B2775:B2795)</f>
        <v>0</v>
      </c>
      <c r="C2797" s="1758">
        <f t="shared" si="1920"/>
        <v>0</v>
      </c>
      <c r="D2797" s="1758">
        <f t="shared" si="1920"/>
        <v>0</v>
      </c>
      <c r="E2797" s="1758">
        <f t="shared" si="1920"/>
        <v>51</v>
      </c>
      <c r="F2797" s="1758">
        <f t="shared" si="1920"/>
        <v>62</v>
      </c>
      <c r="G2797" s="1758">
        <f t="shared" si="1920"/>
        <v>0</v>
      </c>
      <c r="H2797" s="1758">
        <f t="shared" si="1920"/>
        <v>113</v>
      </c>
      <c r="I2797" s="1758"/>
      <c r="J2797" s="1611"/>
      <c r="K2797" s="1758" t="s">
        <v>9</v>
      </c>
      <c r="L2797" s="1758">
        <f t="shared" ref="L2797:R2797" si="1921">SUM(L2775:L2795)</f>
        <v>454</v>
      </c>
      <c r="M2797" s="1758">
        <f t="shared" si="1921"/>
        <v>341</v>
      </c>
      <c r="N2797" s="1758">
        <f t="shared" si="1921"/>
        <v>330</v>
      </c>
      <c r="O2797" s="1758">
        <f t="shared" si="1921"/>
        <v>541</v>
      </c>
      <c r="P2797" s="1758">
        <f t="shared" si="1921"/>
        <v>0</v>
      </c>
      <c r="Q2797" s="1758">
        <f t="shared" si="1921"/>
        <v>0</v>
      </c>
      <c r="R2797" s="1758">
        <f t="shared" si="1921"/>
        <v>0</v>
      </c>
      <c r="S2797" s="1932"/>
      <c r="T2797" s="1884"/>
      <c r="U2797" s="1532"/>
      <c r="V2797" s="1532"/>
      <c r="W2797" s="1582"/>
      <c r="X2797" s="1582"/>
      <c r="Y2797" s="1582"/>
      <c r="Z2797" s="1582"/>
      <c r="AA2797" s="1582"/>
      <c r="AB2797" s="1582"/>
    </row>
    <row r="2798">
      <c r="A2798" s="1934"/>
      <c r="B2798" s="1853"/>
      <c r="C2798" s="1853"/>
      <c r="D2798" s="1853"/>
      <c r="E2798" s="1853"/>
      <c r="F2798" s="1853"/>
      <c r="G2798" s="1853"/>
      <c r="H2798" s="1853"/>
      <c r="I2798" s="1884"/>
      <c r="J2798" s="1581"/>
      <c r="K2798" s="1582"/>
      <c r="L2798" s="1532"/>
      <c r="M2798" s="1532"/>
      <c r="N2798" s="1532"/>
      <c r="O2798" s="1532"/>
      <c r="P2798" s="1532"/>
      <c r="Q2798" s="1532"/>
      <c r="R2798" s="1532"/>
      <c r="S2798" s="1932"/>
      <c r="T2798" s="1884"/>
      <c r="U2798" s="1532"/>
      <c r="V2798" s="1532"/>
      <c r="W2798" s="1582"/>
      <c r="X2798" s="1582"/>
      <c r="Y2798" s="1582"/>
      <c r="Z2798" s="1582"/>
      <c r="AA2798" s="1582"/>
      <c r="AB2798" s="1582"/>
    </row>
    <row r="2799">
      <c r="A2799" s="1757" t="s">
        <v>123</v>
      </c>
      <c r="B2799" s="1781" t="s">
        <v>2</v>
      </c>
      <c r="C2799" s="1781" t="s">
        <v>3</v>
      </c>
      <c r="D2799" s="1781" t="s">
        <v>4</v>
      </c>
      <c r="E2799" s="1781" t="s">
        <v>5</v>
      </c>
      <c r="F2799" s="1781" t="s">
        <v>6</v>
      </c>
      <c r="G2799" s="1781" t="s">
        <v>7</v>
      </c>
      <c r="H2799" s="1758" t="s">
        <v>9</v>
      </c>
      <c r="I2799" s="1575"/>
      <c r="J2799" s="1575"/>
      <c r="K2799" s="1582"/>
      <c r="L2799" s="1532"/>
      <c r="M2799" s="1532"/>
      <c r="N2799" s="1532"/>
      <c r="O2799" s="1532"/>
      <c r="P2799" s="1532"/>
      <c r="Q2799" s="1532"/>
      <c r="R2799" s="1532"/>
      <c r="S2799" s="1532"/>
      <c r="T2799" s="1532"/>
      <c r="U2799" s="1532"/>
      <c r="V2799" s="1532"/>
      <c r="W2799" s="1532"/>
      <c r="X2799" s="1532"/>
      <c r="Y2799" s="1532"/>
      <c r="Z2799" s="1532"/>
      <c r="AA2799" s="1532"/>
      <c r="AB2799" s="1532"/>
    </row>
    <row r="2800">
      <c r="A2800" s="1714" t="s">
        <v>124</v>
      </c>
      <c r="B2800" s="701">
        <f t="shared" ref="B2800:G2800" si="1922">SUM(B2797)</f>
        <v>0</v>
      </c>
      <c r="C2800" s="701">
        <f t="shared" si="1922"/>
        <v>0</v>
      </c>
      <c r="D2800" s="701">
        <f t="shared" si="1922"/>
        <v>0</v>
      </c>
      <c r="E2800" s="701">
        <f t="shared" si="1922"/>
        <v>51</v>
      </c>
      <c r="F2800" s="701">
        <f t="shared" si="1922"/>
        <v>62</v>
      </c>
      <c r="G2800" s="701">
        <f t="shared" si="1922"/>
        <v>0</v>
      </c>
      <c r="H2800" s="693">
        <f t="shared" ref="H2800:H2801" si="1924">SUM(B2800:G2800)</f>
        <v>113</v>
      </c>
      <c r="I2800" s="1575"/>
      <c r="J2800" s="1575"/>
      <c r="K2800" s="1582"/>
      <c r="L2800" s="1532"/>
      <c r="M2800" s="1532"/>
      <c r="N2800" s="1532"/>
      <c r="O2800" s="1532"/>
      <c r="P2800" s="1532"/>
      <c r="Q2800" s="1532"/>
      <c r="R2800" s="1532"/>
      <c r="S2800" s="1932"/>
      <c r="T2800" s="1532"/>
      <c r="U2800" s="1532"/>
      <c r="V2800" s="1532"/>
      <c r="W2800" s="1532"/>
      <c r="X2800" s="1532"/>
      <c r="Y2800" s="1532"/>
      <c r="Z2800" s="1532"/>
      <c r="AA2800" s="1532"/>
      <c r="AB2800" s="1532"/>
    </row>
    <row r="2801">
      <c r="A2801" s="1722" t="s">
        <v>126</v>
      </c>
      <c r="B2801" s="1778">
        <f t="shared" ref="B2801:G2801" si="1923">(B2800*10.01)</f>
        <v>0</v>
      </c>
      <c r="C2801" s="1778">
        <f t="shared" si="1923"/>
        <v>0</v>
      </c>
      <c r="D2801" s="1778">
        <f t="shared" si="1923"/>
        <v>0</v>
      </c>
      <c r="E2801" s="1778">
        <f t="shared" si="1923"/>
        <v>510.51</v>
      </c>
      <c r="F2801" s="1778">
        <f t="shared" si="1923"/>
        <v>620.62</v>
      </c>
      <c r="G2801" s="1778">
        <f t="shared" si="1923"/>
        <v>0</v>
      </c>
      <c r="H2801" s="1798">
        <f t="shared" si="1924"/>
        <v>1131.13</v>
      </c>
      <c r="I2801" s="1580"/>
      <c r="J2801" s="1581"/>
      <c r="K2801" s="1582"/>
      <c r="L2801" s="1532"/>
      <c r="M2801" s="1532"/>
      <c r="N2801" s="1532"/>
      <c r="O2801" s="1532"/>
      <c r="P2801" s="1532"/>
      <c r="Q2801" s="1532"/>
      <c r="R2801" s="1532"/>
      <c r="S2801" s="1932"/>
      <c r="T2801" s="1884"/>
      <c r="U2801" s="1532"/>
      <c r="V2801" s="1532"/>
      <c r="W2801" s="1582"/>
      <c r="X2801" s="1582"/>
      <c r="Y2801" s="1582"/>
      <c r="Z2801" s="1582"/>
      <c r="AA2801" s="1582"/>
      <c r="AB2801" s="1582"/>
    </row>
    <row r="2802">
      <c r="A2802" s="1943" t="s">
        <v>9</v>
      </c>
      <c r="B2802" s="1758">
        <f t="shared" ref="B2802:G2802" si="1925">sum(B2801)</f>
        <v>0</v>
      </c>
      <c r="C2802" s="1758">
        <f t="shared" si="1925"/>
        <v>0</v>
      </c>
      <c r="D2802" s="1758">
        <f t="shared" si="1925"/>
        <v>0</v>
      </c>
      <c r="E2802" s="1758">
        <f t="shared" si="1925"/>
        <v>510.51</v>
      </c>
      <c r="F2802" s="1758">
        <f t="shared" si="1925"/>
        <v>620.62</v>
      </c>
      <c r="G2802" s="1758">
        <f t="shared" si="1925"/>
        <v>0</v>
      </c>
      <c r="H2802" s="1758">
        <f>sum(B2802:G2802)</f>
        <v>1131.13</v>
      </c>
      <c r="I2802" s="1580"/>
      <c r="J2802" s="1581"/>
      <c r="K2802" s="1582"/>
      <c r="L2802" s="1532"/>
      <c r="M2802" s="1532"/>
      <c r="N2802" s="1532"/>
      <c r="O2802" s="1532"/>
      <c r="P2802" s="1532"/>
      <c r="Q2802" s="1532"/>
      <c r="R2802" s="1532"/>
      <c r="S2802" s="1932"/>
      <c r="T2802" s="1884"/>
      <c r="U2802" s="1532"/>
      <c r="V2802" s="1532"/>
      <c r="W2802" s="1582"/>
      <c r="X2802" s="1582"/>
      <c r="Y2802" s="1582"/>
      <c r="Z2802" s="1582"/>
      <c r="AA2802" s="1582"/>
      <c r="AB2802" s="1582"/>
    </row>
    <row r="2803">
      <c r="A2803" s="1939"/>
      <c r="B2803" s="1532"/>
      <c r="C2803" s="1532"/>
      <c r="D2803" s="1532"/>
      <c r="E2803" s="1532"/>
      <c r="F2803" s="1532"/>
      <c r="G2803" s="1853"/>
      <c r="H2803" s="1853"/>
      <c r="I2803" s="1884"/>
      <c r="J2803" s="1581"/>
      <c r="K2803" s="1582"/>
      <c r="L2803" s="1532"/>
      <c r="M2803" s="1532"/>
      <c r="N2803" s="1532"/>
      <c r="O2803" s="1532"/>
      <c r="P2803" s="1532"/>
      <c r="Q2803" s="1532"/>
      <c r="R2803" s="1532"/>
      <c r="S2803" s="1932"/>
      <c r="T2803" s="1884"/>
      <c r="U2803" s="1532"/>
      <c r="V2803" s="1532"/>
      <c r="W2803" s="1582"/>
      <c r="X2803" s="1582"/>
      <c r="Y2803" s="1582"/>
      <c r="Z2803" s="1582"/>
      <c r="AA2803" s="1582"/>
      <c r="AB2803" s="1582"/>
    </row>
    <row r="2804">
      <c r="A2804" s="1939"/>
      <c r="B2804" s="1532"/>
      <c r="C2804" s="1532"/>
      <c r="D2804" s="1532"/>
      <c r="E2804" s="1532"/>
      <c r="F2804" s="1812"/>
      <c r="G2804" s="1781" t="s">
        <v>35</v>
      </c>
      <c r="H2804" s="1782" t="s">
        <v>36</v>
      </c>
      <c r="I2804" s="1532"/>
      <c r="J2804" s="1581"/>
      <c r="K2804" s="1582"/>
      <c r="L2804" s="1532"/>
      <c r="M2804" s="1532"/>
      <c r="N2804" s="1532"/>
      <c r="O2804" s="1532"/>
      <c r="P2804" s="1532"/>
      <c r="Q2804" s="1532"/>
      <c r="R2804" s="1532"/>
      <c r="S2804" s="1932"/>
      <c r="T2804" s="1884"/>
      <c r="U2804" s="1532"/>
      <c r="V2804" s="1532"/>
      <c r="W2804" s="1582"/>
      <c r="X2804" s="1582"/>
      <c r="Y2804" s="1582"/>
      <c r="Z2804" s="1582"/>
      <c r="AA2804" s="1582"/>
      <c r="AB2804" s="1582"/>
    </row>
    <row r="2805">
      <c r="A2805" s="1939"/>
      <c r="B2805" s="1532"/>
      <c r="C2805" s="1532"/>
      <c r="D2805" s="1532"/>
      <c r="E2805" s="1532"/>
      <c r="F2805" s="1812"/>
      <c r="G2805" s="1783" t="s">
        <v>806</v>
      </c>
      <c r="H2805" s="701">
        <f t="shared" ref="H2805:H2808" si="1926">H2221</f>
        <v>241</v>
      </c>
      <c r="I2805" s="1532"/>
      <c r="J2805" s="1581"/>
      <c r="K2805" s="1582"/>
      <c r="L2805" s="1532"/>
      <c r="M2805" s="1532"/>
      <c r="N2805" s="1532"/>
      <c r="O2805" s="1532"/>
      <c r="P2805" s="1532"/>
      <c r="Q2805" s="1532"/>
      <c r="R2805" s="1532"/>
      <c r="S2805" s="1932"/>
      <c r="T2805" s="1884"/>
      <c r="U2805" s="1532"/>
      <c r="V2805" s="1532"/>
      <c r="W2805" s="1582"/>
      <c r="X2805" s="1582"/>
      <c r="Y2805" s="1582"/>
      <c r="Z2805" s="1582"/>
      <c r="AA2805" s="1582"/>
      <c r="AB2805" s="1582"/>
    </row>
    <row r="2806">
      <c r="A2806" s="1939"/>
      <c r="B2806" s="1532"/>
      <c r="C2806" s="1532"/>
      <c r="D2806" s="1532"/>
      <c r="E2806" s="1532"/>
      <c r="F2806" s="1812"/>
      <c r="G2806" s="1783" t="s">
        <v>807</v>
      </c>
      <c r="H2806" s="701">
        <f t="shared" si="1926"/>
        <v>256</v>
      </c>
      <c r="I2806" s="1532"/>
      <c r="J2806" s="1581"/>
      <c r="K2806" s="1582"/>
      <c r="L2806" s="1532"/>
      <c r="M2806" s="1532"/>
      <c r="N2806" s="1532"/>
      <c r="O2806" s="1532"/>
      <c r="P2806" s="1532"/>
      <c r="Q2806" s="1532"/>
      <c r="R2806" s="1532"/>
      <c r="S2806" s="1932"/>
      <c r="T2806" s="1884"/>
      <c r="U2806" s="1532"/>
      <c r="V2806" s="1532"/>
      <c r="W2806" s="1582"/>
      <c r="X2806" s="1582"/>
      <c r="Y2806" s="1582"/>
      <c r="Z2806" s="1582"/>
      <c r="AA2806" s="1582"/>
      <c r="AB2806" s="1582"/>
    </row>
    <row r="2807">
      <c r="A2807" s="1939"/>
      <c r="B2807" s="1532"/>
      <c r="C2807" s="1532"/>
      <c r="D2807" s="1532"/>
      <c r="E2807" s="1532"/>
      <c r="F2807" s="1812"/>
      <c r="G2807" s="1783" t="s">
        <v>855</v>
      </c>
      <c r="H2807" s="701">
        <f t="shared" si="1926"/>
        <v>258</v>
      </c>
      <c r="I2807" s="1532"/>
      <c r="J2807" s="1581"/>
      <c r="K2807" s="1582"/>
      <c r="L2807" s="1532"/>
      <c r="M2807" s="1532"/>
      <c r="N2807" s="1532"/>
      <c r="O2807" s="1532"/>
      <c r="P2807" s="1532"/>
      <c r="Q2807" s="1532"/>
      <c r="R2807" s="1532"/>
      <c r="S2807" s="1932"/>
      <c r="T2807" s="1884"/>
      <c r="U2807" s="1532"/>
      <c r="V2807" s="1532"/>
      <c r="W2807" s="1582"/>
      <c r="X2807" s="1582"/>
      <c r="Y2807" s="1582"/>
      <c r="Z2807" s="1582"/>
      <c r="AA2807" s="1582"/>
      <c r="AB2807" s="1582"/>
    </row>
    <row r="2808">
      <c r="A2808" s="1939"/>
      <c r="B2808" s="1532"/>
      <c r="C2808" s="1532"/>
      <c r="D2808" s="1532"/>
      <c r="E2808" s="1532"/>
      <c r="F2808" s="1812"/>
      <c r="G2808" s="1783" t="s">
        <v>880</v>
      </c>
      <c r="H2808" s="701">
        <f t="shared" si="1926"/>
        <v>217</v>
      </c>
      <c r="I2808" s="1532"/>
      <c r="J2808" s="1581"/>
      <c r="K2808" s="1582"/>
      <c r="L2808" s="1532"/>
      <c r="M2808" s="1532"/>
      <c r="N2808" s="1532"/>
      <c r="O2808" s="1532"/>
      <c r="P2808" s="1532"/>
      <c r="Q2808" s="1532"/>
      <c r="R2808" s="1532"/>
      <c r="S2808" s="1932"/>
      <c r="T2808" s="1884"/>
      <c r="U2808" s="1532"/>
      <c r="V2808" s="1532"/>
      <c r="W2808" s="1582"/>
      <c r="X2808" s="1582"/>
      <c r="Y2808" s="1582"/>
      <c r="Z2808" s="1582"/>
      <c r="AA2808" s="1582"/>
      <c r="AB2808" s="1582"/>
    </row>
    <row r="2809">
      <c r="A2809" s="1939"/>
      <c r="B2809" s="1532"/>
      <c r="C2809" s="1532"/>
      <c r="D2809" s="1532"/>
      <c r="E2809" s="1532"/>
      <c r="F2809" s="1812"/>
      <c r="G2809" s="1784" t="s">
        <v>911</v>
      </c>
      <c r="H2809" s="701">
        <f>H2800</f>
        <v>113</v>
      </c>
      <c r="I2809" s="1532"/>
      <c r="J2809" s="1581"/>
      <c r="K2809" s="1582"/>
      <c r="L2809" s="1532"/>
      <c r="M2809" s="1532"/>
      <c r="N2809" s="1532"/>
      <c r="O2809" s="1532"/>
      <c r="P2809" s="1532"/>
      <c r="Q2809" s="1532"/>
      <c r="R2809" s="1532"/>
      <c r="S2809" s="1932"/>
      <c r="T2809" s="1884"/>
      <c r="U2809" s="1532"/>
      <c r="V2809" s="1532"/>
      <c r="W2809" s="1582"/>
      <c r="X2809" s="1582"/>
      <c r="Y2809" s="1582"/>
      <c r="Z2809" s="1582"/>
      <c r="AA2809" s="1582"/>
      <c r="AB2809" s="1582"/>
    </row>
    <row r="2810">
      <c r="A2810" s="1939"/>
      <c r="B2810" s="1532"/>
      <c r="C2810" s="1532"/>
      <c r="D2810" s="1532"/>
      <c r="E2810" s="1532"/>
      <c r="F2810" s="1812"/>
      <c r="G2810" s="1781" t="s">
        <v>9</v>
      </c>
      <c r="H2810" s="1758">
        <f>SUM(H2805:H2809)</f>
        <v>1085</v>
      </c>
      <c r="I2810" s="1532"/>
      <c r="J2810" s="1581"/>
      <c r="K2810" s="1582"/>
      <c r="L2810" s="1532"/>
      <c r="M2810" s="1532"/>
      <c r="N2810" s="1532"/>
      <c r="O2810" s="1532"/>
      <c r="P2810" s="1532"/>
      <c r="Q2810" s="1532"/>
      <c r="R2810" s="1532"/>
      <c r="S2810" s="1932"/>
      <c r="T2810" s="1884"/>
      <c r="U2810" s="1532"/>
      <c r="V2810" s="1532"/>
      <c r="W2810" s="1582"/>
      <c r="X2810" s="1582"/>
      <c r="Y2810" s="1582"/>
      <c r="Z2810" s="1582"/>
      <c r="AA2810" s="1582"/>
      <c r="AB2810" s="1582"/>
    </row>
    <row r="2811">
      <c r="A2811" s="1939"/>
      <c r="B2811" s="1532"/>
      <c r="C2811" s="1532"/>
      <c r="D2811" s="1532"/>
      <c r="E2811" s="1532"/>
      <c r="F2811" s="1532"/>
      <c r="G2811" s="1586"/>
      <c r="H2811" s="1587"/>
      <c r="I2811" s="1601"/>
      <c r="J2811" s="1581"/>
      <c r="K2811" s="1582"/>
      <c r="L2811" s="1532"/>
      <c r="M2811" s="1532"/>
      <c r="N2811" s="1532"/>
      <c r="O2811" s="1532"/>
      <c r="P2811" s="1532"/>
      <c r="Q2811" s="1532"/>
      <c r="R2811" s="1532"/>
      <c r="S2811" s="1932"/>
      <c r="T2811" s="1884"/>
      <c r="U2811" s="1532"/>
      <c r="V2811" s="1532"/>
      <c r="W2811" s="1582"/>
      <c r="X2811" s="1582"/>
      <c r="Y2811" s="1582"/>
      <c r="Z2811" s="1582"/>
      <c r="AA2811" s="1582"/>
      <c r="AB2811" s="1582"/>
    </row>
    <row r="2812">
      <c r="A2812" s="1939"/>
      <c r="B2812" s="1532"/>
      <c r="C2812" s="1532"/>
      <c r="D2812" s="1532"/>
      <c r="E2812" s="1532"/>
      <c r="F2812" s="1532"/>
      <c r="G2812" s="1781" t="s">
        <v>131</v>
      </c>
      <c r="H2812" s="1758">
        <f>(1300-H2810)</f>
        <v>215</v>
      </c>
      <c r="I2812" s="1933"/>
      <c r="J2812" s="1581"/>
      <c r="K2812" s="1582"/>
      <c r="L2812" s="1532"/>
      <c r="M2812" s="1532"/>
      <c r="N2812" s="1532"/>
      <c r="O2812" s="1532"/>
      <c r="P2812" s="1532"/>
      <c r="Q2812" s="1532"/>
      <c r="R2812" s="1532"/>
      <c r="S2812" s="1932"/>
      <c r="T2812" s="1884"/>
      <c r="U2812" s="1532"/>
      <c r="V2812" s="1532"/>
      <c r="W2812" s="1582"/>
      <c r="X2812" s="1582"/>
      <c r="Y2812" s="1582"/>
      <c r="Z2812" s="1582"/>
      <c r="AA2812" s="1582"/>
      <c r="AB2812" s="1582"/>
    </row>
    <row r="2813">
      <c r="A2813" s="1930"/>
      <c r="B2813" s="1575"/>
      <c r="C2813" s="1575"/>
      <c r="D2813" s="1575"/>
      <c r="E2813" s="1575"/>
      <c r="F2813" s="1575"/>
      <c r="G2813" s="1575"/>
      <c r="H2813" s="1575"/>
      <c r="I2813" s="1607"/>
      <c r="J2813" s="1581"/>
      <c r="K2813" s="1581"/>
      <c r="L2813" s="1575"/>
      <c r="M2813" s="1575"/>
      <c r="N2813" s="1575"/>
      <c r="O2813" s="1575"/>
      <c r="P2813" s="1575"/>
      <c r="Q2813" s="1575"/>
      <c r="R2813" s="1575"/>
      <c r="S2813" s="1931"/>
      <c r="T2813" s="1607"/>
      <c r="U2813" s="1575"/>
      <c r="V2813" s="1575"/>
      <c r="W2813" s="1581"/>
      <c r="X2813" s="1581"/>
      <c r="Y2813" s="1581"/>
      <c r="Z2813" s="1581"/>
      <c r="AA2813" s="1581"/>
      <c r="AB2813" s="1581"/>
    </row>
    <row r="2814">
      <c r="A2814" s="1937"/>
      <c r="B2814" s="1576"/>
      <c r="C2814" s="1576"/>
      <c r="D2814" s="1576"/>
      <c r="E2814" s="1576"/>
      <c r="F2814" s="1576"/>
      <c r="G2814" s="1576"/>
      <c r="H2814" s="1576"/>
      <c r="I2814" s="1933"/>
      <c r="J2814" s="1581"/>
      <c r="K2814" s="1585"/>
      <c r="L2814" s="1576"/>
      <c r="M2814" s="1576"/>
      <c r="N2814" s="1576"/>
      <c r="O2814" s="1576"/>
      <c r="P2814" s="1576"/>
      <c r="Q2814" s="1935"/>
      <c r="R2814" s="1936"/>
      <c r="S2814" s="1932"/>
      <c r="T2814" s="1884"/>
      <c r="U2814" s="1532"/>
      <c r="V2814" s="1532"/>
      <c r="W2814" s="1582"/>
      <c r="X2814" s="1582"/>
      <c r="Y2814" s="1582"/>
      <c r="Z2814" s="1582"/>
      <c r="AA2814" s="1582"/>
      <c r="AB2814" s="1582"/>
    </row>
    <row r="2815">
      <c r="A2815" s="1943" t="s">
        <v>783</v>
      </c>
      <c r="B2815" s="1781" t="s">
        <v>2</v>
      </c>
      <c r="C2815" s="1781" t="s">
        <v>3</v>
      </c>
      <c r="D2815" s="1781" t="s">
        <v>4</v>
      </c>
      <c r="E2815" s="1781" t="s">
        <v>5</v>
      </c>
      <c r="F2815" s="1781" t="s">
        <v>6</v>
      </c>
      <c r="G2815" s="1781" t="s">
        <v>7</v>
      </c>
      <c r="H2815" s="1782" t="s">
        <v>9</v>
      </c>
      <c r="I2815" s="1933"/>
      <c r="J2815" s="1611"/>
      <c r="K2815" s="1758" t="s">
        <v>875</v>
      </c>
      <c r="L2815" s="1561"/>
      <c r="M2815" s="1561"/>
      <c r="N2815" s="1561"/>
      <c r="O2815" s="1561"/>
      <c r="P2815" s="1561"/>
      <c r="Q2815" s="1561"/>
      <c r="R2815" s="1561"/>
      <c r="S2815" s="1932"/>
      <c r="T2815" s="1884"/>
      <c r="U2815" s="1532"/>
      <c r="V2815" s="1532"/>
      <c r="W2815" s="1582"/>
      <c r="X2815" s="1582"/>
      <c r="Y2815" s="1582"/>
      <c r="Z2815" s="1582"/>
      <c r="AA2815" s="1582"/>
      <c r="AB2815" s="1582"/>
    </row>
    <row r="2816">
      <c r="A2816" s="1945" t="s">
        <v>908</v>
      </c>
      <c r="B2816" s="1761"/>
      <c r="C2816" s="1761"/>
      <c r="D2816" s="1761"/>
      <c r="E2816" s="1761"/>
      <c r="F2816" s="1761"/>
      <c r="G2816" s="1761"/>
      <c r="H2816" s="1574"/>
      <c r="I2816" s="1933"/>
      <c r="J2816" s="1611"/>
      <c r="K2816" s="1761" t="s">
        <v>555</v>
      </c>
      <c r="L2816" s="1761" t="s">
        <v>72</v>
      </c>
      <c r="M2816" s="1761" t="s">
        <v>13</v>
      </c>
      <c r="N2816" s="1762" t="s">
        <v>73</v>
      </c>
      <c r="O2816" s="1761" t="s">
        <v>13</v>
      </c>
      <c r="P2816" s="1762" t="s">
        <v>74</v>
      </c>
      <c r="Q2816" s="1762" t="s">
        <v>640</v>
      </c>
      <c r="R2816" s="1685" t="s">
        <v>592</v>
      </c>
      <c r="S2816" s="1932"/>
      <c r="T2816" s="1884"/>
      <c r="U2816" s="1532"/>
      <c r="V2816" s="1532"/>
      <c r="W2816" s="1582"/>
      <c r="X2816" s="1582"/>
      <c r="Y2816" s="1582"/>
      <c r="Z2816" s="1582"/>
      <c r="AA2816" s="1582"/>
      <c r="AB2816" s="1582"/>
    </row>
    <row r="2817">
      <c r="A2817" s="1722" t="s">
        <v>252</v>
      </c>
      <c r="B2817" s="690"/>
      <c r="C2817" s="690"/>
      <c r="D2817" s="690"/>
      <c r="E2817" s="690">
        <v>25.0</v>
      </c>
      <c r="F2817" s="690">
        <v>26.0</v>
      </c>
      <c r="G2817" s="690">
        <v>6.0</v>
      </c>
      <c r="H2817" s="693">
        <f t="shared" ref="H2817:H2818" si="1928">SUM(B2817:G2817)</f>
        <v>57</v>
      </c>
      <c r="I2817" s="1933"/>
      <c r="J2817" s="1611"/>
      <c r="K2817" s="595" t="s">
        <v>14</v>
      </c>
      <c r="L2817" s="692">
        <v>110.0</v>
      </c>
      <c r="M2817" s="701">
        <f>(L2817-H2817)-R2817</f>
        <v>53</v>
      </c>
      <c r="N2817" s="701">
        <v>110.0</v>
      </c>
      <c r="O2817" s="701">
        <f>SUM(M2817,N2817)</f>
        <v>163</v>
      </c>
      <c r="P2817" s="1595"/>
      <c r="Q2817" s="1595"/>
      <c r="R2817" s="1595"/>
      <c r="S2817" s="1932"/>
      <c r="T2817" s="1884"/>
      <c r="U2817" s="1532"/>
      <c r="V2817" s="1532"/>
      <c r="W2817" s="1582"/>
      <c r="X2817" s="1582"/>
      <c r="Y2817" s="1582"/>
      <c r="Z2817" s="1582"/>
      <c r="AA2817" s="1582"/>
      <c r="AB2817" s="1582"/>
    </row>
    <row r="2818">
      <c r="A2818" s="1947" t="s">
        <v>9</v>
      </c>
      <c r="B2818" s="1775">
        <f t="shared" ref="B2818:G2818" si="1927">SUM(B2817)</f>
        <v>0</v>
      </c>
      <c r="C2818" s="1775">
        <f t="shared" si="1927"/>
        <v>0</v>
      </c>
      <c r="D2818" s="1775">
        <f t="shared" si="1927"/>
        <v>0</v>
      </c>
      <c r="E2818" s="1775">
        <f t="shared" si="1927"/>
        <v>25</v>
      </c>
      <c r="F2818" s="1775">
        <f t="shared" si="1927"/>
        <v>26</v>
      </c>
      <c r="G2818" s="1775">
        <f t="shared" si="1927"/>
        <v>6</v>
      </c>
      <c r="H2818" s="1775">
        <f t="shared" si="1928"/>
        <v>57</v>
      </c>
      <c r="I2818" s="1933"/>
      <c r="J2818" s="1611"/>
      <c r="K2818" s="1775"/>
      <c r="L2818" s="1775"/>
      <c r="M2818" s="1775"/>
      <c r="N2818" s="1775"/>
      <c r="O2818" s="1775"/>
      <c r="P2818" s="1775"/>
      <c r="Q2818" s="1775"/>
      <c r="R2818" s="1775"/>
      <c r="S2818" s="1932"/>
      <c r="T2818" s="1884"/>
      <c r="U2818" s="1532"/>
      <c r="V2818" s="1532"/>
      <c r="W2818" s="1582"/>
      <c r="X2818" s="1582"/>
      <c r="Y2818" s="1582"/>
      <c r="Z2818" s="1582"/>
      <c r="AA2818" s="1582"/>
      <c r="AB2818" s="1582"/>
    </row>
    <row r="2819">
      <c r="A2819" s="1930"/>
      <c r="B2819" s="1580"/>
      <c r="C2819" s="1580"/>
      <c r="D2819" s="1580"/>
      <c r="E2819" s="1580"/>
      <c r="F2819" s="1580"/>
      <c r="G2819" s="1586"/>
      <c r="H2819" s="1576"/>
      <c r="I2819" s="1607"/>
      <c r="J2819" s="1611"/>
      <c r="K2819" s="1948" t="s">
        <v>77</v>
      </c>
      <c r="L2819" s="1948">
        <f t="shared" ref="L2819:R2819" si="1929">sum(L2810)</f>
        <v>0</v>
      </c>
      <c r="M2819" s="1948">
        <f t="shared" si="1929"/>
        <v>0</v>
      </c>
      <c r="N2819" s="1948">
        <f t="shared" si="1929"/>
        <v>0</v>
      </c>
      <c r="O2819" s="1948">
        <f t="shared" si="1929"/>
        <v>0</v>
      </c>
      <c r="P2819" s="1948">
        <f t="shared" si="1929"/>
        <v>0</v>
      </c>
      <c r="Q2819" s="1948">
        <f t="shared" si="1929"/>
        <v>0</v>
      </c>
      <c r="R2819" s="1948">
        <f t="shared" si="1929"/>
        <v>0</v>
      </c>
      <c r="S2819" s="1532"/>
      <c r="T2819" s="1532"/>
      <c r="U2819" s="1641"/>
      <c r="V2819" s="1532"/>
      <c r="W2819" s="1582"/>
      <c r="X2819" s="1582"/>
      <c r="Y2819" s="1582"/>
      <c r="Z2819" s="1582"/>
      <c r="AA2819" s="1582"/>
      <c r="AB2819" s="1582"/>
    </row>
    <row r="2820">
      <c r="A2820" s="1930"/>
      <c r="B2820" s="1580"/>
      <c r="C2820" s="1580"/>
      <c r="D2820" s="1580"/>
      <c r="E2820" s="1580"/>
      <c r="F2820" s="1589"/>
      <c r="G2820" s="1781" t="s">
        <v>35</v>
      </c>
      <c r="H2820" s="1782" t="s">
        <v>36</v>
      </c>
      <c r="I2820" s="1607"/>
      <c r="J2820" s="1611"/>
      <c r="K2820" s="1758" t="s">
        <v>9</v>
      </c>
      <c r="L2820" s="1758">
        <f t="shared" ref="L2820:R2820" si="1930">(L2819)</f>
        <v>0</v>
      </c>
      <c r="M2820" s="1758">
        <f t="shared" si="1930"/>
        <v>0</v>
      </c>
      <c r="N2820" s="1758">
        <f t="shared" si="1930"/>
        <v>0</v>
      </c>
      <c r="O2820" s="1758">
        <f t="shared" si="1930"/>
        <v>0</v>
      </c>
      <c r="P2820" s="1758">
        <f t="shared" si="1930"/>
        <v>0</v>
      </c>
      <c r="Q2820" s="1758">
        <f t="shared" si="1930"/>
        <v>0</v>
      </c>
      <c r="R2820" s="1758">
        <f t="shared" si="1930"/>
        <v>0</v>
      </c>
      <c r="S2820" s="1532"/>
      <c r="T2820" s="1642"/>
      <c r="U2820" s="1643"/>
      <c r="V2820" s="1532"/>
      <c r="W2820" s="1582"/>
      <c r="X2820" s="1582"/>
      <c r="Y2820" s="1582"/>
      <c r="Z2820" s="1582"/>
      <c r="AA2820" s="1582"/>
      <c r="AB2820" s="1582"/>
    </row>
    <row r="2821">
      <c r="A2821" s="1930"/>
      <c r="B2821" s="1580"/>
      <c r="C2821" s="1580"/>
      <c r="D2821" s="1580"/>
      <c r="E2821" s="1580"/>
      <c r="F2821" s="1589"/>
      <c r="G2821" s="1783" t="s">
        <v>806</v>
      </c>
      <c r="H2821" s="701">
        <f t="shared" ref="H2821:H2824" si="1931">H2236</f>
        <v>158</v>
      </c>
      <c r="I2821" s="1607"/>
      <c r="J2821" s="1581"/>
      <c r="K2821" s="1575"/>
      <c r="L2821" s="1575"/>
      <c r="M2821" s="1575"/>
      <c r="N2821" s="1575"/>
      <c r="O2821" s="1575"/>
      <c r="P2821" s="1575"/>
      <c r="Q2821" s="1532"/>
      <c r="R2821" s="1532"/>
      <c r="S2821" s="1532"/>
      <c r="T2821" s="1532"/>
      <c r="U2821" s="1532"/>
      <c r="V2821" s="1532"/>
      <c r="W2821" s="1582"/>
      <c r="X2821" s="1582"/>
      <c r="Y2821" s="1582"/>
      <c r="Z2821" s="1582"/>
      <c r="AA2821" s="1582"/>
      <c r="AB2821" s="1582"/>
    </row>
    <row r="2822">
      <c r="A2822" s="1930"/>
      <c r="B2822" s="1580"/>
      <c r="C2822" s="1580"/>
      <c r="D2822" s="1580"/>
      <c r="E2822" s="1580"/>
      <c r="F2822" s="1589"/>
      <c r="G2822" s="1783" t="s">
        <v>807</v>
      </c>
      <c r="H2822" s="701">
        <f t="shared" si="1931"/>
        <v>93</v>
      </c>
      <c r="I2822" s="1607"/>
      <c r="J2822" s="1581"/>
      <c r="K2822" s="1582"/>
      <c r="L2822" s="1532"/>
      <c r="M2822" s="1532"/>
      <c r="N2822" s="1532"/>
      <c r="O2822" s="1532"/>
      <c r="P2822" s="1532"/>
      <c r="Q2822" s="1532"/>
      <c r="R2822" s="1532"/>
      <c r="S2822" s="1932"/>
      <c r="T2822" s="1884"/>
      <c r="U2822" s="1532"/>
      <c r="V2822" s="1532"/>
      <c r="W2822" s="1582"/>
      <c r="X2822" s="1582"/>
      <c r="Y2822" s="1582"/>
      <c r="Z2822" s="1582"/>
      <c r="AA2822" s="1582"/>
      <c r="AB2822" s="1582"/>
    </row>
    <row r="2823">
      <c r="A2823" s="1930"/>
      <c r="B2823" s="1580"/>
      <c r="C2823" s="1580"/>
      <c r="D2823" s="1580"/>
      <c r="E2823" s="1580"/>
      <c r="F2823" s="1589"/>
      <c r="G2823" s="1783" t="s">
        <v>855</v>
      </c>
      <c r="H2823" s="701">
        <f t="shared" si="1931"/>
        <v>51</v>
      </c>
      <c r="I2823" s="1607"/>
      <c r="J2823" s="1581"/>
      <c r="K2823" s="1582"/>
      <c r="L2823" s="1532"/>
      <c r="M2823" s="1532"/>
      <c r="N2823" s="1532"/>
      <c r="O2823" s="1532"/>
      <c r="P2823" s="1532"/>
      <c r="Q2823" s="1532"/>
      <c r="R2823" s="1532"/>
      <c r="S2823" s="1932"/>
      <c r="T2823" s="1884"/>
      <c r="U2823" s="1532"/>
      <c r="V2823" s="1532"/>
      <c r="W2823" s="1582"/>
      <c r="X2823" s="1582"/>
      <c r="Y2823" s="1582"/>
      <c r="Z2823" s="1582"/>
      <c r="AA2823" s="1582"/>
      <c r="AB2823" s="1582"/>
    </row>
    <row r="2824">
      <c r="A2824" s="1930"/>
      <c r="B2824" s="1580"/>
      <c r="C2824" s="1580"/>
      <c r="D2824" s="1580"/>
      <c r="E2824" s="1580"/>
      <c r="F2824" s="1589"/>
      <c r="G2824" s="1783" t="s">
        <v>880</v>
      </c>
      <c r="H2824" s="701">
        <f t="shared" si="1931"/>
        <v>89</v>
      </c>
      <c r="I2824" s="1607"/>
      <c r="J2824" s="1581"/>
      <c r="K2824" s="1582"/>
      <c r="L2824" s="1532"/>
      <c r="M2824" s="1532"/>
      <c r="N2824" s="1532"/>
      <c r="O2824" s="1532"/>
      <c r="P2824" s="1532"/>
      <c r="Q2824" s="1532"/>
      <c r="R2824" s="1532"/>
      <c r="S2824" s="1932"/>
      <c r="T2824" s="1884"/>
      <c r="U2824" s="1532"/>
      <c r="V2824" s="1532"/>
      <c r="W2824" s="1582"/>
      <c r="X2824" s="1582"/>
      <c r="Y2824" s="1582"/>
      <c r="Z2824" s="1582"/>
      <c r="AA2824" s="1582"/>
      <c r="AB2824" s="1582"/>
    </row>
    <row r="2825">
      <c r="A2825" s="1930"/>
      <c r="B2825" s="1580"/>
      <c r="C2825" s="1580"/>
      <c r="D2825" s="1580"/>
      <c r="E2825" s="1580"/>
      <c r="F2825" s="1589"/>
      <c r="G2825" s="1784" t="s">
        <v>911</v>
      </c>
      <c r="H2825" s="701">
        <f>H2818</f>
        <v>57</v>
      </c>
      <c r="I2825" s="1607"/>
      <c r="J2825" s="1581"/>
      <c r="K2825" s="1582"/>
      <c r="L2825" s="1532"/>
      <c r="M2825" s="1532"/>
      <c r="N2825" s="1532"/>
      <c r="O2825" s="1532"/>
      <c r="P2825" s="1532"/>
      <c r="Q2825" s="1532"/>
      <c r="R2825" s="1532"/>
      <c r="S2825" s="1932"/>
      <c r="T2825" s="1884"/>
      <c r="U2825" s="1532"/>
      <c r="V2825" s="1532"/>
      <c r="W2825" s="1582"/>
      <c r="X2825" s="1582"/>
      <c r="Y2825" s="1582"/>
      <c r="Z2825" s="1582"/>
      <c r="AA2825" s="1582"/>
      <c r="AB2825" s="1582"/>
    </row>
    <row r="2826">
      <c r="A2826" s="1930"/>
      <c r="B2826" s="1580"/>
      <c r="C2826" s="1580"/>
      <c r="D2826" s="1580"/>
      <c r="E2826" s="1580"/>
      <c r="F2826" s="1589"/>
      <c r="G2826" s="1781" t="s">
        <v>9</v>
      </c>
      <c r="H2826" s="1758">
        <f>SUM(H2821:H2825)</f>
        <v>448</v>
      </c>
      <c r="I2826" s="1607"/>
      <c r="J2826" s="1581"/>
      <c r="K2826" s="1582"/>
      <c r="L2826" s="1532"/>
      <c r="M2826" s="1532"/>
      <c r="N2826" s="1532"/>
      <c r="O2826" s="1532"/>
      <c r="P2826" s="1532"/>
      <c r="Q2826" s="1532"/>
      <c r="R2826" s="1532"/>
      <c r="S2826" s="1932"/>
      <c r="T2826" s="1884"/>
      <c r="U2826" s="1532"/>
      <c r="V2826" s="1532"/>
      <c r="W2826" s="1582"/>
      <c r="X2826" s="1582"/>
      <c r="Y2826" s="1582"/>
      <c r="Z2826" s="1582"/>
      <c r="AA2826" s="1582"/>
      <c r="AB2826" s="1582"/>
    </row>
    <row r="2827">
      <c r="A2827" s="1930"/>
      <c r="B2827" s="1580"/>
      <c r="C2827" s="1580"/>
      <c r="D2827" s="1580"/>
      <c r="E2827" s="1580"/>
      <c r="F2827" s="1580"/>
      <c r="G2827" s="1580"/>
      <c r="H2827" s="1575"/>
      <c r="I2827" s="1607"/>
      <c r="J2827" s="1581"/>
      <c r="K2827" s="1582"/>
      <c r="L2827" s="1532"/>
      <c r="M2827" s="1532"/>
      <c r="N2827" s="1532"/>
      <c r="O2827" s="1532"/>
      <c r="P2827" s="1532"/>
      <c r="Q2827" s="1532"/>
      <c r="R2827" s="1532"/>
      <c r="S2827" s="1932"/>
      <c r="T2827" s="1884"/>
      <c r="U2827" s="1532"/>
      <c r="V2827" s="1532"/>
      <c r="W2827" s="1582"/>
      <c r="X2827" s="1582"/>
      <c r="Y2827" s="1582"/>
      <c r="Z2827" s="1582"/>
      <c r="AA2827" s="1582"/>
      <c r="AB2827" s="1582"/>
    </row>
    <row r="2828">
      <c r="A2828" s="1757" t="s">
        <v>502</v>
      </c>
      <c r="B2828" s="1781" t="s">
        <v>2</v>
      </c>
      <c r="C2828" s="1781" t="s">
        <v>3</v>
      </c>
      <c r="D2828" s="1781" t="s">
        <v>4</v>
      </c>
      <c r="E2828" s="1781" t="s">
        <v>5</v>
      </c>
      <c r="F2828" s="1781" t="s">
        <v>6</v>
      </c>
      <c r="G2828" s="1781" t="s">
        <v>7</v>
      </c>
      <c r="H2828" s="1758" t="s">
        <v>9</v>
      </c>
      <c r="I2828" s="1575"/>
      <c r="J2828" s="1575"/>
      <c r="K2828" s="1582"/>
      <c r="L2828" s="1532"/>
      <c r="M2828" s="1532"/>
      <c r="N2828" s="1532"/>
      <c r="O2828" s="1532"/>
      <c r="P2828" s="1532"/>
      <c r="Q2828" s="1532"/>
      <c r="R2828" s="1532"/>
      <c r="S2828" s="1932"/>
      <c r="T2828" s="1884"/>
      <c r="U2828" s="1532"/>
      <c r="V2828" s="1532"/>
      <c r="W2828" s="1582"/>
      <c r="X2828" s="1582"/>
      <c r="Y2828" s="1582"/>
      <c r="Z2828" s="1532"/>
      <c r="AA2828" s="1532"/>
      <c r="AB2828" s="1532"/>
    </row>
    <row r="2829">
      <c r="A2829" s="1714"/>
      <c r="B2829" s="701">
        <f t="shared" ref="B2829:H2829" si="1932">SUM(B2797,B2818)</f>
        <v>0</v>
      </c>
      <c r="C2829" s="701">
        <f t="shared" si="1932"/>
        <v>0</v>
      </c>
      <c r="D2829" s="701">
        <f t="shared" si="1932"/>
        <v>0</v>
      </c>
      <c r="E2829" s="701">
        <f t="shared" si="1932"/>
        <v>76</v>
      </c>
      <c r="F2829" s="701">
        <f t="shared" si="1932"/>
        <v>88</v>
      </c>
      <c r="G2829" s="701">
        <f t="shared" si="1932"/>
        <v>6</v>
      </c>
      <c r="H2829" s="701">
        <f t="shared" si="1932"/>
        <v>170</v>
      </c>
      <c r="I2829" s="1575"/>
      <c r="J2829" s="1575"/>
      <c r="K2829" s="1582"/>
      <c r="L2829" s="1532"/>
      <c r="M2829" s="1532"/>
      <c r="N2829" s="1532"/>
      <c r="O2829" s="1532"/>
      <c r="P2829" s="1532"/>
      <c r="Q2829" s="1532"/>
      <c r="R2829" s="1532"/>
      <c r="S2829" s="1932"/>
      <c r="T2829" s="1884"/>
      <c r="U2829" s="1532"/>
      <c r="V2829" s="1532"/>
      <c r="W2829" s="1582"/>
      <c r="X2829" s="1582"/>
      <c r="Y2829" s="1582"/>
      <c r="Z2829" s="1532"/>
      <c r="AA2829" s="1532"/>
      <c r="AB2829" s="1532"/>
    </row>
    <row r="2830">
      <c r="A2830" s="1937"/>
      <c r="B2830" s="1586"/>
      <c r="C2830" s="1586"/>
      <c r="D2830" s="1586"/>
      <c r="E2830" s="1586"/>
      <c r="F2830" s="1586"/>
      <c r="G2830" s="1586"/>
      <c r="H2830" s="1576"/>
      <c r="I2830" s="1608"/>
      <c r="J2830" s="1581"/>
      <c r="K2830" s="1645"/>
      <c r="L2830" s="1853"/>
      <c r="M2830" s="1853"/>
      <c r="N2830" s="1853"/>
      <c r="O2830" s="1853"/>
      <c r="P2830" s="1853"/>
      <c r="Q2830" s="1853"/>
      <c r="R2830" s="1853"/>
      <c r="S2830" s="1935"/>
      <c r="T2830" s="1936"/>
      <c r="U2830" s="1532"/>
      <c r="V2830" s="1532"/>
      <c r="W2830" s="1582"/>
      <c r="X2830" s="1582"/>
      <c r="Y2830" s="1582"/>
      <c r="Z2830" s="1582"/>
      <c r="AA2830" s="1582"/>
      <c r="AB2830" s="1582"/>
    </row>
    <row r="2831">
      <c r="A2831" s="1943" t="s">
        <v>156</v>
      </c>
      <c r="B2831" s="1781" t="s">
        <v>2</v>
      </c>
      <c r="C2831" s="1781" t="s">
        <v>3</v>
      </c>
      <c r="D2831" s="1781" t="s">
        <v>4</v>
      </c>
      <c r="E2831" s="1781" t="s">
        <v>5</v>
      </c>
      <c r="F2831" s="1781" t="s">
        <v>6</v>
      </c>
      <c r="G2831" s="1781" t="s">
        <v>7</v>
      </c>
      <c r="H2831" s="1782" t="s">
        <v>8</v>
      </c>
      <c r="I2831" s="1781" t="s">
        <v>9</v>
      </c>
      <c r="J2831" s="1611"/>
      <c r="K2831" s="1792" t="s">
        <v>373</v>
      </c>
      <c r="L2831" s="1949" t="s">
        <v>374</v>
      </c>
      <c r="M2831" s="1949" t="s">
        <v>280</v>
      </c>
      <c r="N2831" s="1949" t="s">
        <v>299</v>
      </c>
      <c r="O2831" s="1792" t="s">
        <v>131</v>
      </c>
      <c r="P2831" s="1780" t="s">
        <v>282</v>
      </c>
      <c r="Q2831" s="1780" t="s">
        <v>283</v>
      </c>
      <c r="R2831" s="1785" t="s">
        <v>284</v>
      </c>
      <c r="S2831" s="1780" t="s">
        <v>429</v>
      </c>
      <c r="T2831" s="1785" t="s">
        <v>430</v>
      </c>
      <c r="U2831" s="1532"/>
      <c r="V2831" s="1532"/>
      <c r="W2831" s="1582"/>
      <c r="X2831" s="1532"/>
      <c r="Y2831" s="1532"/>
      <c r="Z2831" s="1532"/>
      <c r="AA2831" s="1532"/>
      <c r="AB2831" s="1532"/>
    </row>
    <row r="2832">
      <c r="A2832" s="1945" t="s">
        <v>908</v>
      </c>
      <c r="B2832" s="1761"/>
      <c r="C2832" s="1761"/>
      <c r="D2832" s="1761"/>
      <c r="E2832" s="1761"/>
      <c r="F2832" s="1761"/>
      <c r="G2832" s="1761"/>
      <c r="H2832" s="1574"/>
      <c r="I2832" s="1574"/>
      <c r="J2832" s="1560"/>
      <c r="K2832" s="581" t="s">
        <v>305</v>
      </c>
      <c r="L2832" s="1950" t="s">
        <v>375</v>
      </c>
      <c r="M2832" s="1950">
        <v>24.0</v>
      </c>
      <c r="N2832" s="1951">
        <v>21.0</v>
      </c>
      <c r="O2832" s="581">
        <f t="shared" ref="O2832:O2834" si="1933">(M2832-N2832)</f>
        <v>3</v>
      </c>
      <c r="P2832" s="670">
        <v>3350.0</v>
      </c>
      <c r="Q2832" s="670">
        <f>(H2435)</f>
        <v>2884</v>
      </c>
      <c r="R2832" s="1952">
        <f t="shared" ref="R2832:R2843" si="1934">(Q2832/P2832)</f>
        <v>0.8608955224</v>
      </c>
      <c r="S2832" s="1953">
        <f t="shared" ref="S2832:S2833" si="1935">(Q2832/23*23)</f>
        <v>2884</v>
      </c>
      <c r="T2832" s="622">
        <f t="shared" ref="T2832:T2843" si="1936">(S2832/P2832)</f>
        <v>0.8608955224</v>
      </c>
      <c r="U2832" s="1532"/>
      <c r="V2832" s="1532"/>
      <c r="W2832" s="1582"/>
      <c r="X2832" s="1582"/>
      <c r="Y2832" s="1582"/>
      <c r="Z2832" s="1582"/>
      <c r="AA2832" s="1582"/>
      <c r="AB2832" s="1582"/>
    </row>
    <row r="2833">
      <c r="A2833" s="1800" t="s">
        <v>163</v>
      </c>
      <c r="B2833" s="1647"/>
      <c r="C2833" s="1647"/>
      <c r="D2833" s="1647"/>
      <c r="E2833" s="1647"/>
      <c r="F2833" s="1647"/>
      <c r="G2833" s="1647"/>
      <c r="H2833" s="1647"/>
      <c r="I2833" s="1647"/>
      <c r="J2833" s="1648"/>
      <c r="K2833" s="581" t="s">
        <v>331</v>
      </c>
      <c r="L2833" s="1950" t="s">
        <v>481</v>
      </c>
      <c r="M2833" s="1950">
        <v>24.0</v>
      </c>
      <c r="N2833" s="1950">
        <v>20.0</v>
      </c>
      <c r="O2833" s="581">
        <f t="shared" si="1933"/>
        <v>4</v>
      </c>
      <c r="P2833" s="670">
        <v>3350.0</v>
      </c>
      <c r="Q2833" s="670">
        <f>(H2611)</f>
        <v>3559</v>
      </c>
      <c r="R2833" s="1952">
        <f t="shared" si="1934"/>
        <v>1.06238806</v>
      </c>
      <c r="S2833" s="1953">
        <f t="shared" si="1935"/>
        <v>3559</v>
      </c>
      <c r="T2833" s="617">
        <f t="shared" si="1936"/>
        <v>1.06238806</v>
      </c>
      <c r="U2833" s="1532"/>
      <c r="V2833" s="1532"/>
      <c r="W2833" s="1582"/>
      <c r="X2833" s="1582"/>
      <c r="Y2833" s="1582"/>
      <c r="Z2833" s="1582"/>
      <c r="AA2833" s="1582"/>
      <c r="AB2833" s="1582"/>
    </row>
    <row r="2834">
      <c r="A2834" s="1722" t="s">
        <v>164</v>
      </c>
      <c r="B2834" s="1801"/>
      <c r="C2834" s="1801"/>
      <c r="D2834" s="1801"/>
      <c r="E2834" s="1784">
        <v>696.98</v>
      </c>
      <c r="F2834" s="1784">
        <v>667.89</v>
      </c>
      <c r="G2834" s="1784">
        <v>875.25</v>
      </c>
      <c r="H2834" s="1801">
        <v>570.9</v>
      </c>
      <c r="I2834" s="1783">
        <f t="shared" ref="I2834:I2837" si="1937">SUM(B2834:H2834)</f>
        <v>2811.02</v>
      </c>
      <c r="J2834" s="1611"/>
      <c r="K2834" s="581" t="s">
        <v>759</v>
      </c>
      <c r="L2834" s="1950"/>
      <c r="M2834" s="1950">
        <v>24.0</v>
      </c>
      <c r="N2834" s="1951">
        <v>3.0</v>
      </c>
      <c r="O2834" s="581">
        <f t="shared" si="1933"/>
        <v>21</v>
      </c>
      <c r="P2834" s="670">
        <v>300.0</v>
      </c>
      <c r="Q2834" s="670">
        <f>(H2766)</f>
        <v>254</v>
      </c>
      <c r="R2834" s="1952">
        <f t="shared" si="1934"/>
        <v>0.8466666667</v>
      </c>
      <c r="S2834" s="1953">
        <f>(Q2834/31*31)</f>
        <v>254</v>
      </c>
      <c r="T2834" s="622">
        <f t="shared" si="1936"/>
        <v>0.8466666667</v>
      </c>
      <c r="U2834" s="1532"/>
      <c r="V2834" s="1532"/>
      <c r="W2834" s="1582"/>
      <c r="X2834" s="1582"/>
      <c r="Y2834" s="1582"/>
      <c r="Z2834" s="1582"/>
      <c r="AA2834" s="1582"/>
      <c r="AB2834" s="1582"/>
    </row>
    <row r="2835">
      <c r="A2835" s="1722" t="s">
        <v>165</v>
      </c>
      <c r="B2835" s="1801"/>
      <c r="C2835" s="1801"/>
      <c r="D2835" s="1801"/>
      <c r="E2835" s="1784">
        <v>295.61</v>
      </c>
      <c r="F2835" s="1784">
        <v>594.26</v>
      </c>
      <c r="G2835" s="1784">
        <v>400.57</v>
      </c>
      <c r="H2835" s="1801">
        <v>376.92</v>
      </c>
      <c r="I2835" s="1783">
        <f t="shared" si="1937"/>
        <v>1667.36</v>
      </c>
      <c r="J2835" s="1611"/>
      <c r="K2835" s="581" t="s">
        <v>785</v>
      </c>
      <c r="L2835" s="1950" t="s">
        <v>785</v>
      </c>
      <c r="M2835" s="1950">
        <f t="shared" ref="M2835:Q2835" si="1938">sum(M2832:M2834)</f>
        <v>72</v>
      </c>
      <c r="N2835" s="1950">
        <f t="shared" si="1938"/>
        <v>44</v>
      </c>
      <c r="O2835" s="581">
        <f t="shared" si="1938"/>
        <v>28</v>
      </c>
      <c r="P2835" s="670">
        <f t="shared" si="1938"/>
        <v>7000</v>
      </c>
      <c r="Q2835" s="670">
        <f t="shared" si="1938"/>
        <v>6697</v>
      </c>
      <c r="R2835" s="1952">
        <f t="shared" si="1934"/>
        <v>0.9567142857</v>
      </c>
      <c r="S2835" s="1953">
        <f>Sum(S2832:S2834)</f>
        <v>6697</v>
      </c>
      <c r="T2835" s="617">
        <f t="shared" si="1936"/>
        <v>0.9567142857</v>
      </c>
      <c r="U2835" s="1532"/>
      <c r="V2835" s="1532"/>
      <c r="W2835" s="1582"/>
      <c r="X2835" s="1582"/>
      <c r="Y2835" s="1582"/>
      <c r="Z2835" s="1582"/>
      <c r="AA2835" s="1582"/>
      <c r="AB2835" s="1582"/>
    </row>
    <row r="2836">
      <c r="A2836" s="1722" t="s">
        <v>166</v>
      </c>
      <c r="B2836" s="1801"/>
      <c r="C2836" s="1801"/>
      <c r="D2836" s="1801"/>
      <c r="E2836" s="1801">
        <v>625.89</v>
      </c>
      <c r="F2836" s="1784">
        <v>908.14</v>
      </c>
      <c r="G2836" s="1784">
        <v>879.5</v>
      </c>
      <c r="H2836" s="1801">
        <v>825.16</v>
      </c>
      <c r="I2836" s="1783">
        <f t="shared" si="1937"/>
        <v>3238.69</v>
      </c>
      <c r="J2836" s="1611"/>
      <c r="K2836" s="581" t="s">
        <v>786</v>
      </c>
      <c r="L2836" s="1950" t="s">
        <v>378</v>
      </c>
      <c r="M2836" s="1950">
        <v>20.0</v>
      </c>
      <c r="N2836" s="1951">
        <v>16.0</v>
      </c>
      <c r="O2836" s="581">
        <f>(M2836-N2836)</f>
        <v>4</v>
      </c>
      <c r="P2836" s="670">
        <v>1200.0</v>
      </c>
      <c r="Q2836" s="670">
        <f>(H2810)</f>
        <v>1085</v>
      </c>
      <c r="R2836" s="1952">
        <f t="shared" si="1934"/>
        <v>0.9041666667</v>
      </c>
      <c r="S2836" s="1953">
        <f t="shared" ref="S2836:S2837" si="1939">(Q2836/23*23)</f>
        <v>1085</v>
      </c>
      <c r="T2836" s="617">
        <f t="shared" si="1936"/>
        <v>0.9041666667</v>
      </c>
      <c r="U2836" s="1532"/>
      <c r="V2836" s="1532"/>
      <c r="W2836" s="1582"/>
      <c r="X2836" s="1582"/>
      <c r="Y2836" s="1582"/>
      <c r="Z2836" s="1582"/>
      <c r="AA2836" s="1582"/>
      <c r="AB2836" s="1582"/>
    </row>
    <row r="2837">
      <c r="A2837" s="1722" t="s">
        <v>589</v>
      </c>
      <c r="B2837" s="1801"/>
      <c r="C2837" s="1801"/>
      <c r="D2837" s="1801"/>
      <c r="E2837" s="1801">
        <v>513.73</v>
      </c>
      <c r="F2837" s="1784">
        <v>507.26</v>
      </c>
      <c r="G2837" s="1784">
        <v>845.72</v>
      </c>
      <c r="H2837" s="1801">
        <v>937.36</v>
      </c>
      <c r="I2837" s="1783">
        <f t="shared" si="1937"/>
        <v>2804.07</v>
      </c>
      <c r="J2837" s="1611"/>
      <c r="K2837" s="581" t="s">
        <v>485</v>
      </c>
      <c r="L2837" s="1950" t="s">
        <v>14</v>
      </c>
      <c r="M2837" s="1950" t="s">
        <v>79</v>
      </c>
      <c r="N2837" s="1950" t="s">
        <v>79</v>
      </c>
      <c r="O2837" s="581" t="s">
        <v>79</v>
      </c>
      <c r="P2837" s="670">
        <v>500.0</v>
      </c>
      <c r="Q2837" s="1954">
        <f>(H2826)</f>
        <v>448</v>
      </c>
      <c r="R2837" s="1952">
        <f t="shared" si="1934"/>
        <v>0.896</v>
      </c>
      <c r="S2837" s="1953">
        <f t="shared" si="1939"/>
        <v>448</v>
      </c>
      <c r="T2837" s="622">
        <f t="shared" si="1936"/>
        <v>0.896</v>
      </c>
      <c r="U2837" s="1532"/>
      <c r="V2837" s="1532"/>
      <c r="W2837" s="1582"/>
      <c r="X2837" s="1582"/>
      <c r="Y2837" s="1582"/>
      <c r="Z2837" s="1582"/>
      <c r="AA2837" s="1582"/>
      <c r="AB2837" s="1582"/>
    </row>
    <row r="2838">
      <c r="A2838" s="1943" t="s">
        <v>9</v>
      </c>
      <c r="B2838" s="1782">
        <f t="shared" ref="B2838:I2838" si="1940">SUM(B2834:B2837)</f>
        <v>0</v>
      </c>
      <c r="C2838" s="1782">
        <f t="shared" si="1940"/>
        <v>0</v>
      </c>
      <c r="D2838" s="1782">
        <f t="shared" si="1940"/>
        <v>0</v>
      </c>
      <c r="E2838" s="1782">
        <f t="shared" si="1940"/>
        <v>2132.21</v>
      </c>
      <c r="F2838" s="1782">
        <f t="shared" si="1940"/>
        <v>2677.55</v>
      </c>
      <c r="G2838" s="1782">
        <f t="shared" si="1940"/>
        <v>3001.04</v>
      </c>
      <c r="H2838" s="1782">
        <f t="shared" si="1940"/>
        <v>2710.34</v>
      </c>
      <c r="I2838" s="1782">
        <f t="shared" si="1940"/>
        <v>10521.14</v>
      </c>
      <c r="J2838" s="1611"/>
      <c r="K2838" s="581" t="s">
        <v>787</v>
      </c>
      <c r="L2838" s="1950" t="s">
        <v>787</v>
      </c>
      <c r="M2838" s="1950">
        <f t="shared" ref="M2838:P2838" si="1941">SUM(M2836:M2837)</f>
        <v>20</v>
      </c>
      <c r="N2838" s="1950">
        <f t="shared" si="1941"/>
        <v>16</v>
      </c>
      <c r="O2838" s="581">
        <f t="shared" si="1941"/>
        <v>4</v>
      </c>
      <c r="P2838" s="670">
        <f t="shared" si="1941"/>
        <v>1700</v>
      </c>
      <c r="Q2838" s="1954">
        <f>SUM(Q2836,Q2837)</f>
        <v>1533</v>
      </c>
      <c r="R2838" s="1952">
        <f t="shared" si="1934"/>
        <v>0.9017647059</v>
      </c>
      <c r="S2838" s="1953">
        <f>sum(S2836:S2837)</f>
        <v>1533</v>
      </c>
      <c r="T2838" s="617">
        <f t="shared" si="1936"/>
        <v>0.9017647059</v>
      </c>
      <c r="U2838" s="1532"/>
      <c r="V2838" s="1532"/>
      <c r="W2838" s="1532"/>
      <c r="X2838" s="1582"/>
      <c r="Y2838" s="1582"/>
      <c r="Z2838" s="1582"/>
      <c r="AA2838" s="1582"/>
      <c r="AB2838" s="1582"/>
    </row>
    <row r="2839">
      <c r="A2839" s="1930"/>
      <c r="B2839" s="1581"/>
      <c r="C2839" s="1581"/>
      <c r="D2839" s="1581"/>
      <c r="E2839" s="1580"/>
      <c r="F2839" s="1601"/>
      <c r="G2839" s="1601"/>
      <c r="H2839" s="1601"/>
      <c r="I2839" s="1601"/>
      <c r="J2839" s="1611"/>
      <c r="K2839" s="1955" t="s">
        <v>454</v>
      </c>
      <c r="L2839" s="1956" t="s">
        <v>791</v>
      </c>
      <c r="M2839" s="1957">
        <v>11.0</v>
      </c>
      <c r="N2839" s="1957">
        <v>10.0</v>
      </c>
      <c r="O2839" s="609">
        <f t="shared" ref="O2839:O2843" si="1942">(M2839-N2839)</f>
        <v>1</v>
      </c>
      <c r="P2839" s="1958">
        <v>20000.0</v>
      </c>
      <c r="Q2839" s="1958">
        <f>(F2846)</f>
        <v>21424.47</v>
      </c>
      <c r="R2839" s="1959">
        <f t="shared" si="1934"/>
        <v>1.0712235</v>
      </c>
      <c r="S2839" s="1958">
        <f t="shared" ref="S2839:S2842" si="1943">(Q2839/31*31)</f>
        <v>21424.47</v>
      </c>
      <c r="T2839" s="617">
        <f t="shared" si="1936"/>
        <v>1.0712235</v>
      </c>
      <c r="U2839" s="1532"/>
      <c r="V2839" s="1532"/>
      <c r="W2839" s="1582"/>
      <c r="X2839" s="1582"/>
      <c r="Y2839" s="1582"/>
      <c r="Z2839" s="1582"/>
      <c r="AA2839" s="1582"/>
      <c r="AB2839" s="1582"/>
    </row>
    <row r="2840">
      <c r="A2840" s="1930"/>
      <c r="B2840" s="1581"/>
      <c r="C2840" s="1581"/>
      <c r="D2840" s="1581"/>
      <c r="E2840" s="1781" t="s">
        <v>35</v>
      </c>
      <c r="F2840" s="1781" t="s">
        <v>164</v>
      </c>
      <c r="G2840" s="1781" t="s">
        <v>165</v>
      </c>
      <c r="H2840" s="1782" t="s">
        <v>166</v>
      </c>
      <c r="I2840" s="1782" t="s">
        <v>589</v>
      </c>
      <c r="J2840" s="1611"/>
      <c r="K2840" s="1955" t="s">
        <v>456</v>
      </c>
      <c r="L2840" s="1956" t="s">
        <v>792</v>
      </c>
      <c r="M2840" s="1957">
        <v>11.0</v>
      </c>
      <c r="N2840" s="1957">
        <v>8.0</v>
      </c>
      <c r="O2840" s="609">
        <f t="shared" si="1942"/>
        <v>3</v>
      </c>
      <c r="P2840" s="1958">
        <v>14000.0</v>
      </c>
      <c r="Q2840" s="1958">
        <f>(G2846)</f>
        <v>11398.99</v>
      </c>
      <c r="R2840" s="1959">
        <f t="shared" si="1934"/>
        <v>0.8142135714</v>
      </c>
      <c r="S2840" s="1958">
        <f t="shared" si="1943"/>
        <v>11398.99</v>
      </c>
      <c r="T2840" s="1804">
        <f t="shared" si="1936"/>
        <v>0.8142135714</v>
      </c>
      <c r="U2840" s="1532"/>
      <c r="V2840" s="1532"/>
      <c r="W2840" s="1582"/>
      <c r="X2840" s="1582"/>
      <c r="Y2840" s="1582"/>
      <c r="Z2840" s="1582"/>
      <c r="AA2840" s="1582"/>
      <c r="AB2840" s="1582"/>
    </row>
    <row r="2841">
      <c r="A2841" s="1930"/>
      <c r="B2841" s="1581"/>
      <c r="C2841" s="1581"/>
      <c r="D2841" s="1611"/>
      <c r="E2841" s="1783" t="s">
        <v>806</v>
      </c>
      <c r="F2841" s="1808">
        <f t="shared" ref="F2841:I2841" si="1944">(F2255)</f>
        <v>4349.3</v>
      </c>
      <c r="G2841" s="1808">
        <f t="shared" si="1944"/>
        <v>2187.98</v>
      </c>
      <c r="H2841" s="1808">
        <f t="shared" si="1944"/>
        <v>4513.91</v>
      </c>
      <c r="I2841" s="1808">
        <f t="shared" si="1944"/>
        <v>4562.8</v>
      </c>
      <c r="J2841" s="1611"/>
      <c r="K2841" s="1955" t="s">
        <v>455</v>
      </c>
      <c r="L2841" s="1956" t="s">
        <v>79</v>
      </c>
      <c r="M2841" s="1957">
        <v>11.0</v>
      </c>
      <c r="N2841" s="1957">
        <v>10.0</v>
      </c>
      <c r="O2841" s="609">
        <f t="shared" si="1942"/>
        <v>1</v>
      </c>
      <c r="P2841" s="1958">
        <v>22000.0</v>
      </c>
      <c r="Q2841" s="1958">
        <f>(H2846)</f>
        <v>21911.48</v>
      </c>
      <c r="R2841" s="1959">
        <f t="shared" si="1934"/>
        <v>0.9959763636</v>
      </c>
      <c r="S2841" s="1958">
        <f t="shared" si="1943"/>
        <v>21911.48</v>
      </c>
      <c r="T2841" s="617">
        <f t="shared" si="1936"/>
        <v>0.9959763636</v>
      </c>
      <c r="U2841" s="1532"/>
      <c r="V2841" s="1532"/>
      <c r="W2841" s="1582"/>
      <c r="X2841" s="1582"/>
      <c r="Y2841" s="1582"/>
      <c r="Z2841" s="1582"/>
      <c r="AA2841" s="1582"/>
      <c r="AB2841" s="1582"/>
    </row>
    <row r="2842">
      <c r="A2842" s="1930"/>
      <c r="B2842" s="1581"/>
      <c r="C2842" s="1581"/>
      <c r="D2842" s="1611"/>
      <c r="E2842" s="1783" t="s">
        <v>807</v>
      </c>
      <c r="F2842" s="1808">
        <f t="shared" ref="F2842:I2842" si="1945">(F2256)</f>
        <v>4574.33</v>
      </c>
      <c r="G2842" s="1808">
        <f t="shared" si="1945"/>
        <v>2476.47</v>
      </c>
      <c r="H2842" s="1808">
        <f t="shared" si="1945"/>
        <v>4758.91</v>
      </c>
      <c r="I2842" s="1808">
        <f t="shared" si="1945"/>
        <v>4477.8</v>
      </c>
      <c r="J2842" s="1611"/>
      <c r="K2842" s="1955" t="s">
        <v>590</v>
      </c>
      <c r="L2842" s="1956" t="s">
        <v>794</v>
      </c>
      <c r="M2842" s="1957">
        <v>11.0</v>
      </c>
      <c r="N2842" s="1957">
        <v>9.0</v>
      </c>
      <c r="O2842" s="609">
        <f t="shared" si="1942"/>
        <v>2</v>
      </c>
      <c r="P2842" s="1958">
        <v>21000.0</v>
      </c>
      <c r="Q2842" s="1958">
        <f>(I2846)</f>
        <v>19452.91</v>
      </c>
      <c r="R2842" s="1959">
        <f t="shared" si="1934"/>
        <v>0.9263290476</v>
      </c>
      <c r="S2842" s="1958">
        <f t="shared" si="1943"/>
        <v>19452.91</v>
      </c>
      <c r="T2842" s="622">
        <f t="shared" si="1936"/>
        <v>0.9263290476</v>
      </c>
      <c r="U2842" s="1532"/>
      <c r="V2842" s="1532"/>
      <c r="W2842" s="1582"/>
      <c r="X2842" s="1582"/>
      <c r="Y2842" s="1582"/>
      <c r="Z2842" s="1582"/>
      <c r="AA2842" s="1582"/>
      <c r="AB2842" s="1582"/>
    </row>
    <row r="2843">
      <c r="A2843" s="1930"/>
      <c r="B2843" s="1581"/>
      <c r="C2843" s="1581"/>
      <c r="D2843" s="1611"/>
      <c r="E2843" s="1783" t="s">
        <v>855</v>
      </c>
      <c r="F2843" s="1808">
        <f t="shared" ref="F2843:I2843" si="1946">(F2257)</f>
        <v>4818.99</v>
      </c>
      <c r="G2843" s="1808">
        <f t="shared" si="1946"/>
        <v>2761.08</v>
      </c>
      <c r="H2843" s="1808">
        <f t="shared" si="1946"/>
        <v>4985.77</v>
      </c>
      <c r="I2843" s="1808">
        <f t="shared" si="1946"/>
        <v>3828</v>
      </c>
      <c r="J2843" s="1611"/>
      <c r="K2843" s="1955" t="s">
        <v>795</v>
      </c>
      <c r="L2843" s="1956" t="s">
        <v>795</v>
      </c>
      <c r="M2843" s="1957">
        <f t="shared" ref="M2843:N2843" si="1947">sum(M2838:M2842)</f>
        <v>64</v>
      </c>
      <c r="N2843" s="1957">
        <f t="shared" si="1947"/>
        <v>53</v>
      </c>
      <c r="O2843" s="609">
        <f t="shared" si="1942"/>
        <v>11</v>
      </c>
      <c r="P2843" s="1958">
        <f>sum(P2838:P2842)</f>
        <v>78700</v>
      </c>
      <c r="Q2843" s="1958">
        <f>SUM(Q2839:Q2842)</f>
        <v>74187.85</v>
      </c>
      <c r="R2843" s="1959">
        <f t="shared" si="1934"/>
        <v>0.9426664549</v>
      </c>
      <c r="S2843" s="1960">
        <f>SUM(S2839:S2842)</f>
        <v>74187.85</v>
      </c>
      <c r="T2843" s="622">
        <f t="shared" si="1936"/>
        <v>0.9426664549</v>
      </c>
      <c r="U2843" s="1532"/>
      <c r="V2843" s="1532"/>
      <c r="W2843" s="1582"/>
      <c r="X2843" s="1582"/>
      <c r="Y2843" s="1582"/>
      <c r="Z2843" s="1582"/>
      <c r="AA2843" s="1582"/>
      <c r="AB2843" s="1582"/>
    </row>
    <row r="2844">
      <c r="A2844" s="1930"/>
      <c r="B2844" s="1581"/>
      <c r="C2844" s="1581"/>
      <c r="D2844" s="1611"/>
      <c r="E2844" s="1783" t="s">
        <v>880</v>
      </c>
      <c r="F2844" s="1808">
        <f t="shared" ref="F2844:I2844" si="1948">(F2258)</f>
        <v>4870.83</v>
      </c>
      <c r="G2844" s="1808">
        <f t="shared" si="1948"/>
        <v>2306.1</v>
      </c>
      <c r="H2844" s="1808">
        <f t="shared" si="1948"/>
        <v>4414.2</v>
      </c>
      <c r="I2844" s="1808">
        <f t="shared" si="1948"/>
        <v>3780.24</v>
      </c>
      <c r="J2844" s="1581"/>
      <c r="K2844" s="1582"/>
      <c r="L2844" s="1939"/>
      <c r="M2844" s="1939"/>
      <c r="N2844" s="1939"/>
      <c r="O2844" s="1582"/>
      <c r="P2844" s="1932"/>
      <c r="Q2844" s="1932"/>
      <c r="R2844" s="1884"/>
      <c r="S2844" s="1933"/>
      <c r="T2844" s="1884"/>
      <c r="U2844" s="1532"/>
      <c r="V2844" s="1532"/>
      <c r="W2844" s="1582"/>
      <c r="X2844" s="1582"/>
      <c r="Y2844" s="1582"/>
      <c r="Z2844" s="1582"/>
      <c r="AA2844" s="1582"/>
      <c r="AB2844" s="1582"/>
    </row>
    <row r="2845">
      <c r="A2845" s="1930"/>
      <c r="B2845" s="1581"/>
      <c r="C2845" s="1581"/>
      <c r="D2845" s="1611"/>
      <c r="E2845" s="1784" t="s">
        <v>932</v>
      </c>
      <c r="F2845" s="1808">
        <f>(I2834)</f>
        <v>2811.02</v>
      </c>
      <c r="G2845" s="1808">
        <f>(I2835)</f>
        <v>1667.36</v>
      </c>
      <c r="H2845" s="1808">
        <f>(I2836)</f>
        <v>3238.69</v>
      </c>
      <c r="I2845" s="1808">
        <f>(I2837)</f>
        <v>2804.07</v>
      </c>
      <c r="J2845" s="1581"/>
      <c r="K2845" s="1582"/>
      <c r="L2845" s="1939"/>
      <c r="M2845" s="1939"/>
      <c r="N2845" s="1939"/>
      <c r="O2845" s="1582"/>
      <c r="P2845" s="1932"/>
      <c r="Q2845" s="1932"/>
      <c r="R2845" s="1884"/>
      <c r="S2845" s="1933"/>
      <c r="T2845" s="1884"/>
      <c r="U2845" s="1532"/>
      <c r="V2845" s="1532"/>
      <c r="W2845" s="1582"/>
      <c r="X2845" s="1582"/>
      <c r="Y2845" s="1582"/>
      <c r="Z2845" s="1582"/>
      <c r="AA2845" s="1582"/>
      <c r="AB2845" s="1582"/>
    </row>
    <row r="2846">
      <c r="A2846" s="1930"/>
      <c r="B2846" s="1581"/>
      <c r="C2846" s="1581"/>
      <c r="D2846" s="1611"/>
      <c r="E2846" s="541" t="s">
        <v>9</v>
      </c>
      <c r="F2846" s="542">
        <f t="shared" ref="F2846:I2846" si="1949">SUM(F2841:F2845)</f>
        <v>21424.47</v>
      </c>
      <c r="G2846" s="542">
        <f t="shared" si="1949"/>
        <v>11398.99</v>
      </c>
      <c r="H2846" s="542">
        <f t="shared" si="1949"/>
        <v>21911.48</v>
      </c>
      <c r="I2846" s="542">
        <f t="shared" si="1949"/>
        <v>19452.91</v>
      </c>
      <c r="J2846" s="1581"/>
      <c r="K2846" s="1581"/>
      <c r="L2846" s="1930"/>
      <c r="M2846" s="1930"/>
      <c r="N2846" s="1930"/>
      <c r="O2846" s="1581"/>
      <c r="P2846" s="1931"/>
      <c r="Q2846" s="1931"/>
      <c r="R2846" s="1607"/>
      <c r="S2846" s="1931"/>
      <c r="T2846" s="1607"/>
      <c r="U2846" s="1575"/>
      <c r="V2846" s="1575"/>
      <c r="W2846" s="1581"/>
      <c r="X2846" s="1582"/>
      <c r="Y2846" s="1582"/>
      <c r="Z2846" s="1582"/>
      <c r="AA2846" s="1582"/>
      <c r="AB2846" s="1582"/>
    </row>
    <row r="2847">
      <c r="A2847" s="1930"/>
      <c r="B2847" s="1581"/>
      <c r="C2847" s="1581"/>
      <c r="D2847" s="1611"/>
      <c r="E2847" s="1781" t="s">
        <v>167</v>
      </c>
      <c r="F2847" s="1809">
        <f>(F2846/20000)</f>
        <v>1.0712235</v>
      </c>
      <c r="G2847" s="1809">
        <f>(G2846/14000)</f>
        <v>0.8142135714</v>
      </c>
      <c r="H2847" s="1809">
        <f>(H2846/22000)</f>
        <v>0.9959763636</v>
      </c>
      <c r="I2847" s="1809">
        <f>(I2846/21000)</f>
        <v>0.9263290476</v>
      </c>
      <c r="J2847" s="1581"/>
      <c r="K2847" s="1581"/>
      <c r="L2847" s="1930"/>
      <c r="M2847" s="1930"/>
      <c r="N2847" s="1930"/>
      <c r="O2847" s="1581"/>
      <c r="P2847" s="1931"/>
      <c r="Q2847" s="1931"/>
      <c r="R2847" s="1607"/>
      <c r="S2847" s="1931"/>
      <c r="T2847" s="1607"/>
      <c r="U2847" s="1575"/>
      <c r="V2847" s="1575"/>
      <c r="W2847" s="1581"/>
      <c r="X2847" s="1582"/>
      <c r="Y2847" s="1582"/>
      <c r="Z2847" s="1582"/>
      <c r="AA2847" s="1582"/>
      <c r="AB2847" s="1582"/>
    </row>
    <row r="2848">
      <c r="A2848" s="1930"/>
      <c r="B2848" s="1581"/>
      <c r="C2848" s="1581"/>
      <c r="D2848" s="1611"/>
      <c r="E2848" s="1781" t="s">
        <v>339</v>
      </c>
      <c r="F2848" s="1782">
        <f t="shared" ref="F2848:I2848" si="1950">(F2846/27*31)</f>
        <v>24598.46556</v>
      </c>
      <c r="G2848" s="1782">
        <f t="shared" si="1950"/>
        <v>13087.72926</v>
      </c>
      <c r="H2848" s="1782">
        <f t="shared" si="1950"/>
        <v>25157.62519</v>
      </c>
      <c r="I2848" s="1782">
        <f t="shared" si="1950"/>
        <v>22334.82259</v>
      </c>
      <c r="J2848" s="1581"/>
      <c r="K2848" s="1581"/>
      <c r="L2848" s="1930"/>
      <c r="M2848" s="1930"/>
      <c r="N2848" s="1930"/>
      <c r="O2848" s="1581"/>
      <c r="P2848" s="1931"/>
      <c r="Q2848" s="1931"/>
      <c r="R2848" s="1607"/>
      <c r="S2848" s="1931"/>
      <c r="T2848" s="1607"/>
      <c r="U2848" s="1575"/>
      <c r="V2848" s="1575"/>
      <c r="W2848" s="1581"/>
      <c r="X2848" s="1582"/>
      <c r="Y2848" s="1582"/>
      <c r="Z2848" s="1582"/>
      <c r="AA2848" s="1582"/>
      <c r="AB2848" s="1582"/>
    </row>
    <row r="2849">
      <c r="A2849" s="1930"/>
      <c r="B2849" s="1581"/>
      <c r="C2849" s="1581"/>
      <c r="D2849" s="1581"/>
      <c r="E2849" s="1580"/>
      <c r="F2849" s="1601"/>
      <c r="G2849" s="1601"/>
      <c r="H2849" s="1601"/>
      <c r="I2849" s="1601"/>
      <c r="J2849" s="1581"/>
      <c r="K2849" s="1581"/>
      <c r="L2849" s="1930"/>
      <c r="M2849" s="1930"/>
      <c r="N2849" s="1930"/>
      <c r="O2849" s="1581"/>
      <c r="P2849" s="1931"/>
      <c r="Q2849" s="1931"/>
      <c r="R2849" s="1607"/>
      <c r="S2849" s="1931"/>
      <c r="T2849" s="1607"/>
      <c r="U2849" s="1575"/>
      <c r="V2849" s="1575"/>
      <c r="W2849" s="1581"/>
      <c r="X2849" s="1581"/>
      <c r="Y2849" s="1581"/>
      <c r="Z2849" s="1581"/>
      <c r="AA2849" s="1581"/>
      <c r="AB2849" s="1581"/>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7.86"/>
    <col customWidth="1" min="2" max="3" width="10.43"/>
    <col customWidth="1" min="4" max="4" width="13.0"/>
    <col customWidth="1" min="5" max="5" width="11.57"/>
    <col customWidth="1" min="6" max="6" width="13.0"/>
    <col customWidth="1" min="7" max="7" width="11.86"/>
    <col customWidth="1" min="8" max="8" width="12.86"/>
    <col customWidth="1" min="9" max="9" width="13.0"/>
    <col customWidth="1" min="10" max="10" width="11.0"/>
    <col customWidth="1" min="11" max="12" width="37.86"/>
    <col customWidth="1" min="13" max="16" width="20.71"/>
    <col customWidth="1" min="17" max="17" width="21.0"/>
    <col customWidth="1" min="18" max="18" width="41.71"/>
    <col customWidth="1" min="19" max="19" width="23.0"/>
    <col customWidth="1" min="20" max="20" width="13.71"/>
    <col customWidth="1" min="28" max="28" width="1.57"/>
  </cols>
  <sheetData>
    <row r="1">
      <c r="A1" s="1754" t="s">
        <v>933</v>
      </c>
      <c r="B1" s="1755">
        <v>5.0</v>
      </c>
      <c r="C1" s="1755">
        <v>6.0</v>
      </c>
      <c r="D1" s="1755">
        <v>7.0</v>
      </c>
      <c r="E1" s="1755">
        <v>8.0</v>
      </c>
      <c r="F1" s="1755">
        <v>9.0</v>
      </c>
      <c r="G1" s="1755">
        <v>10.0</v>
      </c>
      <c r="H1" s="1644"/>
      <c r="I1" s="1680"/>
      <c r="J1" s="635"/>
      <c r="K1" s="1754" t="s">
        <v>933</v>
      </c>
      <c r="L1" s="1920"/>
      <c r="M1" s="1920"/>
      <c r="N1" s="1920"/>
      <c r="O1" s="1920"/>
      <c r="P1" s="1920"/>
      <c r="Q1" s="1920"/>
      <c r="R1" s="1680"/>
      <c r="S1" s="649"/>
      <c r="T1" s="649"/>
      <c r="U1" s="649"/>
      <c r="V1" s="649"/>
      <c r="W1" s="649"/>
      <c r="X1" s="649"/>
      <c r="Y1" s="649"/>
      <c r="Z1" s="649"/>
      <c r="AA1" s="649"/>
      <c r="AB1" s="649"/>
      <c r="AC1" s="649"/>
    </row>
    <row r="2">
      <c r="A2" s="1756" t="s">
        <v>305</v>
      </c>
      <c r="B2" s="693" t="s">
        <v>2</v>
      </c>
      <c r="C2" s="693" t="s">
        <v>3</v>
      </c>
      <c r="D2" s="693" t="s">
        <v>4</v>
      </c>
      <c r="E2" s="693" t="s">
        <v>5</v>
      </c>
      <c r="F2" s="693" t="s">
        <v>6</v>
      </c>
      <c r="G2" s="693" t="s">
        <v>7</v>
      </c>
      <c r="H2" s="693" t="s">
        <v>9</v>
      </c>
      <c r="I2" s="693" t="s">
        <v>71</v>
      </c>
      <c r="J2" s="635"/>
      <c r="K2" s="693" t="s">
        <v>305</v>
      </c>
      <c r="L2" s="693" t="s">
        <v>72</v>
      </c>
      <c r="M2" s="693" t="s">
        <v>13</v>
      </c>
      <c r="N2" s="701" t="s">
        <v>73</v>
      </c>
      <c r="O2" s="693" t="s">
        <v>13</v>
      </c>
      <c r="P2" s="701" t="s">
        <v>74</v>
      </c>
      <c r="Q2" s="701" t="s">
        <v>640</v>
      </c>
      <c r="R2" s="1686" t="s">
        <v>592</v>
      </c>
      <c r="S2" s="649"/>
      <c r="T2" s="649"/>
      <c r="U2" s="649"/>
      <c r="V2" s="649"/>
      <c r="W2" s="649"/>
      <c r="X2" s="649"/>
      <c r="Y2" s="649"/>
      <c r="Z2" s="649"/>
      <c r="AA2" s="649"/>
      <c r="AB2" s="649"/>
      <c r="AC2" s="649"/>
    </row>
    <row r="3">
      <c r="A3" s="1757" t="s">
        <v>75</v>
      </c>
      <c r="B3" s="1758">
        <f t="shared" ref="B3:H3" si="1"> SUM(B4:B8,B10:B14,B16:B20,B22:B26,B28:B32,B34:B38,B40:B44,B46:B50)</f>
        <v>13</v>
      </c>
      <c r="C3" s="1758">
        <f t="shared" si="1"/>
        <v>32</v>
      </c>
      <c r="D3" s="1758">
        <f t="shared" si="1"/>
        <v>30</v>
      </c>
      <c r="E3" s="1758">
        <f t="shared" si="1"/>
        <v>14</v>
      </c>
      <c r="F3" s="1758">
        <f t="shared" si="1"/>
        <v>30</v>
      </c>
      <c r="G3" s="1758">
        <f t="shared" si="1"/>
        <v>6</v>
      </c>
      <c r="H3" s="1758">
        <f t="shared" si="1"/>
        <v>125</v>
      </c>
      <c r="I3" s="1758"/>
      <c r="J3" s="635"/>
      <c r="K3" s="1758" t="s">
        <v>75</v>
      </c>
      <c r="L3" s="1758"/>
      <c r="M3" s="1758"/>
      <c r="N3" s="1758"/>
      <c r="O3" s="1758"/>
      <c r="P3" s="1758"/>
      <c r="Q3" s="1758"/>
      <c r="R3" s="1758"/>
      <c r="S3" s="649"/>
      <c r="T3" s="649"/>
      <c r="U3" s="649"/>
      <c r="V3" s="649"/>
      <c r="W3" s="649"/>
      <c r="X3" s="649"/>
      <c r="Y3" s="649"/>
      <c r="Z3" s="649"/>
      <c r="AA3" s="649"/>
      <c r="AB3" s="649"/>
      <c r="AC3" s="649"/>
    </row>
    <row r="4">
      <c r="A4" s="1759" t="s">
        <v>76</v>
      </c>
      <c r="B4" s="1760">
        <v>6.0</v>
      </c>
      <c r="C4" s="1760">
        <v>5.0</v>
      </c>
      <c r="D4" s="1760">
        <v>8.0</v>
      </c>
      <c r="E4" s="1760">
        <v>2.0</v>
      </c>
      <c r="F4" s="1760">
        <v>2.0</v>
      </c>
      <c r="G4" s="1760">
        <v>0.0</v>
      </c>
      <c r="H4" s="1761">
        <f t="shared" ref="H4:H6" si="2">SUM(B4:G4)</f>
        <v>23</v>
      </c>
      <c r="I4" s="1762">
        <f>SUM(H4:H8)</f>
        <v>27</v>
      </c>
      <c r="J4" s="647"/>
      <c r="K4" s="1764" t="s">
        <v>76</v>
      </c>
      <c r="L4" s="1762">
        <v>45.0</v>
      </c>
      <c r="M4" s="1762">
        <f>(L4-H4)-R4</f>
        <v>22</v>
      </c>
      <c r="N4" s="1765">
        <v>40.0</v>
      </c>
      <c r="O4" s="1762">
        <f t="shared" ref="O4:O5" si="3">SUM(M4,N4)</f>
        <v>62</v>
      </c>
      <c r="P4" s="1764"/>
      <c r="Q4" s="1766" t="s">
        <v>934</v>
      </c>
      <c r="R4" s="1765"/>
      <c r="S4" s="649"/>
      <c r="T4" s="649"/>
      <c r="U4" s="649"/>
      <c r="V4" s="649"/>
      <c r="W4" s="649"/>
      <c r="X4" s="649"/>
      <c r="Y4" s="649"/>
      <c r="Z4" s="649"/>
      <c r="AA4" s="649"/>
      <c r="AB4" s="649"/>
      <c r="AC4" s="649"/>
    </row>
    <row r="5">
      <c r="A5" s="1714" t="s">
        <v>77</v>
      </c>
      <c r="B5" s="692">
        <v>0.0</v>
      </c>
      <c r="C5" s="692">
        <v>0.0</v>
      </c>
      <c r="D5" s="692">
        <v>0.0</v>
      </c>
      <c r="E5" s="692">
        <v>0.0</v>
      </c>
      <c r="F5" s="690">
        <v>0.0</v>
      </c>
      <c r="G5" s="692">
        <v>0.0</v>
      </c>
      <c r="H5" s="693">
        <f t="shared" si="2"/>
        <v>0</v>
      </c>
      <c r="I5" s="596">
        <f>(I4/60)</f>
        <v>0.45</v>
      </c>
      <c r="J5" s="647"/>
      <c r="K5" s="701" t="s">
        <v>77</v>
      </c>
      <c r="L5" s="701">
        <v>4.0</v>
      </c>
      <c r="M5" s="701">
        <f>(L5-H5-H6)-R5</f>
        <v>2</v>
      </c>
      <c r="N5" s="692">
        <v>20.0</v>
      </c>
      <c r="O5" s="701">
        <f t="shared" si="3"/>
        <v>22</v>
      </c>
      <c r="P5" s="701"/>
      <c r="Q5" s="1621" t="s">
        <v>935</v>
      </c>
      <c r="R5" s="1686"/>
      <c r="S5" s="649"/>
      <c r="T5" s="649"/>
      <c r="U5" s="649"/>
      <c r="V5" s="649"/>
      <c r="W5" s="649"/>
      <c r="X5" s="649"/>
      <c r="Y5" s="649"/>
      <c r="Z5" s="649"/>
      <c r="AA5" s="649"/>
      <c r="AB5" s="649"/>
      <c r="AC5" s="649"/>
    </row>
    <row r="6">
      <c r="A6" s="1714" t="s">
        <v>78</v>
      </c>
      <c r="B6" s="692">
        <v>1.0</v>
      </c>
      <c r="C6" s="692">
        <v>1.0</v>
      </c>
      <c r="D6" s="692">
        <v>0.0</v>
      </c>
      <c r="E6" s="692">
        <v>0.0</v>
      </c>
      <c r="F6" s="692">
        <v>0.0</v>
      </c>
      <c r="G6" s="692">
        <v>0.0</v>
      </c>
      <c r="H6" s="693">
        <f t="shared" si="2"/>
        <v>2</v>
      </c>
      <c r="I6" s="701"/>
      <c r="J6" s="647"/>
      <c r="K6" s="701" t="s">
        <v>78</v>
      </c>
      <c r="L6" s="701" t="s">
        <v>79</v>
      </c>
      <c r="M6" s="701" t="s">
        <v>79</v>
      </c>
      <c r="N6" s="692" t="s">
        <v>79</v>
      </c>
      <c r="O6" s="701" t="s">
        <v>79</v>
      </c>
      <c r="P6" s="692" t="s">
        <v>100</v>
      </c>
      <c r="Q6" s="1686"/>
      <c r="R6" s="1686"/>
      <c r="S6" s="649"/>
      <c r="T6" s="649"/>
      <c r="U6" s="649"/>
      <c r="V6" s="649"/>
      <c r="W6" s="649"/>
      <c r="X6" s="649"/>
      <c r="Y6" s="649"/>
      <c r="Z6" s="649"/>
      <c r="AA6" s="649"/>
      <c r="AB6" s="649"/>
      <c r="AC6" s="649"/>
    </row>
    <row r="7">
      <c r="A7" s="1714" t="s">
        <v>446</v>
      </c>
      <c r="B7" s="692">
        <v>0.0</v>
      </c>
      <c r="C7" s="692">
        <v>0.0</v>
      </c>
      <c r="D7" s="692">
        <v>0.0</v>
      </c>
      <c r="E7" s="692">
        <v>0.0</v>
      </c>
      <c r="F7" s="692">
        <v>2.0</v>
      </c>
      <c r="G7" s="692">
        <v>0.0</v>
      </c>
      <c r="H7" s="693">
        <f t="shared" ref="H7:H9" si="4">sum(B7:G7)</f>
        <v>2</v>
      </c>
      <c r="I7" s="701"/>
      <c r="J7" s="647"/>
      <c r="K7" s="701" t="s">
        <v>446</v>
      </c>
      <c r="L7" s="701">
        <v>5.0</v>
      </c>
      <c r="M7" s="701">
        <f>(L7-H7)-R7</f>
        <v>3</v>
      </c>
      <c r="N7" s="692">
        <v>0.0</v>
      </c>
      <c r="O7" s="701">
        <f t="shared" ref="O7:O8" si="5">SUM(M7,N7)</f>
        <v>3</v>
      </c>
      <c r="P7" s="701"/>
      <c r="Q7" s="1686"/>
      <c r="R7" s="1686"/>
      <c r="S7" s="649"/>
      <c r="T7" s="649"/>
      <c r="U7" s="649"/>
      <c r="V7" s="649"/>
      <c r="W7" s="649"/>
      <c r="X7" s="649"/>
      <c r="Y7" s="649"/>
      <c r="Z7" s="649"/>
      <c r="AA7" s="649"/>
      <c r="AB7" s="649"/>
      <c r="AC7" s="649"/>
    </row>
    <row r="8">
      <c r="A8" s="1714" t="s">
        <v>751</v>
      </c>
      <c r="B8" s="692">
        <v>0.0</v>
      </c>
      <c r="C8" s="692">
        <v>0.0</v>
      </c>
      <c r="D8" s="692">
        <v>0.0</v>
      </c>
      <c r="E8" s="692">
        <v>0.0</v>
      </c>
      <c r="F8" s="692">
        <v>0.0</v>
      </c>
      <c r="G8" s="692">
        <v>0.0</v>
      </c>
      <c r="H8" s="693">
        <f t="shared" si="4"/>
        <v>0</v>
      </c>
      <c r="I8" s="701"/>
      <c r="J8" s="647"/>
      <c r="K8" s="701" t="s">
        <v>751</v>
      </c>
      <c r="L8" s="701">
        <v>0.0</v>
      </c>
      <c r="M8" s="701">
        <f t="shared" ref="M8:M9" si="6">(L8-H8)</f>
        <v>0</v>
      </c>
      <c r="N8" s="692">
        <v>5.0</v>
      </c>
      <c r="O8" s="701">
        <f t="shared" si="5"/>
        <v>5</v>
      </c>
      <c r="P8" s="701"/>
      <c r="Q8" s="1686"/>
      <c r="R8" s="1686"/>
      <c r="S8" s="649"/>
      <c r="T8" s="649"/>
      <c r="U8" s="649"/>
      <c r="V8" s="649"/>
      <c r="W8" s="649"/>
      <c r="X8" s="649"/>
      <c r="Y8" s="649"/>
      <c r="Z8" s="649"/>
      <c r="AA8" s="649"/>
      <c r="AB8" s="659" t="s">
        <v>100</v>
      </c>
      <c r="AC8" s="659"/>
    </row>
    <row r="9">
      <c r="A9" s="1714" t="s">
        <v>80</v>
      </c>
      <c r="B9" s="692">
        <v>0.0</v>
      </c>
      <c r="C9" s="692">
        <v>0.0</v>
      </c>
      <c r="D9" s="692">
        <v>0.0</v>
      </c>
      <c r="E9" s="692">
        <v>0.0</v>
      </c>
      <c r="F9" s="692">
        <v>0.0</v>
      </c>
      <c r="G9" s="692">
        <v>0.0</v>
      </c>
      <c r="H9" s="693">
        <f t="shared" si="4"/>
        <v>0</v>
      </c>
      <c r="I9" s="701"/>
      <c r="J9" s="647"/>
      <c r="K9" s="701" t="s">
        <v>80</v>
      </c>
      <c r="L9" s="701">
        <v>0.0</v>
      </c>
      <c r="M9" s="701">
        <f t="shared" si="6"/>
        <v>0</v>
      </c>
      <c r="N9" s="692">
        <v>0.0</v>
      </c>
      <c r="O9" s="701">
        <f>sum(M9,N9)</f>
        <v>0</v>
      </c>
      <c r="P9" s="701"/>
      <c r="Q9" s="1686"/>
      <c r="R9" s="1686"/>
      <c r="S9" s="649"/>
      <c r="T9" s="649"/>
      <c r="U9" s="649"/>
      <c r="V9" s="649"/>
      <c r="W9" s="649"/>
      <c r="X9" s="649"/>
      <c r="Y9" s="649"/>
      <c r="Z9" s="649"/>
      <c r="AA9" s="649"/>
      <c r="AB9" s="649"/>
      <c r="AC9" s="649"/>
    </row>
    <row r="10">
      <c r="A10" s="1715" t="s">
        <v>81</v>
      </c>
      <c r="B10" s="1765">
        <v>3.0</v>
      </c>
      <c r="C10" s="1765">
        <v>4.0</v>
      </c>
      <c r="D10" s="1765">
        <v>0.0</v>
      </c>
      <c r="E10" s="1765">
        <v>2.0</v>
      </c>
      <c r="F10" s="1765">
        <v>0.0</v>
      </c>
      <c r="G10" s="1765">
        <v>2.0</v>
      </c>
      <c r="H10" s="1761">
        <f t="shared" ref="H10:H12" si="7">SUM(B10:G10)</f>
        <v>11</v>
      </c>
      <c r="I10" s="1762">
        <f>SUM(H10:H14)</f>
        <v>15</v>
      </c>
      <c r="J10" s="647"/>
      <c r="K10" s="1762" t="s">
        <v>81</v>
      </c>
      <c r="L10" s="1762">
        <v>25.0</v>
      </c>
      <c r="M10" s="1762">
        <f>(L10-H10)-R10</f>
        <v>12</v>
      </c>
      <c r="N10" s="1765">
        <v>10.0</v>
      </c>
      <c r="O10" s="1762">
        <f t="shared" ref="O10:O11" si="8">SUM(M10,N10)</f>
        <v>22</v>
      </c>
      <c r="P10" s="1764"/>
      <c r="Q10" s="1685"/>
      <c r="R10" s="1765">
        <v>2.0</v>
      </c>
      <c r="S10" s="649"/>
      <c r="T10" s="649"/>
      <c r="U10" s="649"/>
      <c r="V10" s="649"/>
      <c r="W10" s="649"/>
      <c r="X10" s="649"/>
      <c r="Y10" s="649"/>
      <c r="Z10" s="649"/>
      <c r="AA10" s="649"/>
      <c r="AB10" s="649"/>
      <c r="AC10" s="649"/>
    </row>
    <row r="11">
      <c r="A11" s="1714" t="s">
        <v>77</v>
      </c>
      <c r="B11" s="692">
        <v>0.0</v>
      </c>
      <c r="C11" s="692">
        <v>0.0</v>
      </c>
      <c r="D11" s="692">
        <v>0.0</v>
      </c>
      <c r="E11" s="692">
        <v>0.0</v>
      </c>
      <c r="F11" s="692">
        <v>0.0</v>
      </c>
      <c r="G11" s="692">
        <v>0.0</v>
      </c>
      <c r="H11" s="693">
        <f t="shared" si="7"/>
        <v>0</v>
      </c>
      <c r="I11" s="596">
        <f>(I10/60)</f>
        <v>0.25</v>
      </c>
      <c r="J11" s="647"/>
      <c r="K11" s="701" t="s">
        <v>77</v>
      </c>
      <c r="L11" s="701">
        <v>0.0</v>
      </c>
      <c r="M11" s="701">
        <f>(L11-H11-H12)-R11</f>
        <v>0</v>
      </c>
      <c r="N11" s="692">
        <v>6.0</v>
      </c>
      <c r="O11" s="701">
        <f t="shared" si="8"/>
        <v>6</v>
      </c>
      <c r="P11" s="701"/>
      <c r="Q11" s="1686"/>
      <c r="R11" s="1686"/>
      <c r="S11" s="649"/>
      <c r="T11" s="649"/>
      <c r="U11" s="649"/>
      <c r="V11" s="649"/>
      <c r="W11" s="649"/>
      <c r="X11" s="649"/>
      <c r="Y11" s="649"/>
      <c r="Z11" s="649"/>
      <c r="AA11" s="649"/>
      <c r="AB11" s="649"/>
      <c r="AC11" s="649"/>
    </row>
    <row r="12">
      <c r="A12" s="1714" t="s">
        <v>78</v>
      </c>
      <c r="B12" s="692">
        <v>0.0</v>
      </c>
      <c r="C12" s="692">
        <v>0.0</v>
      </c>
      <c r="D12" s="692">
        <v>0.0</v>
      </c>
      <c r="E12" s="692">
        <v>0.0</v>
      </c>
      <c r="F12" s="692">
        <v>0.0</v>
      </c>
      <c r="G12" s="692">
        <v>0.0</v>
      </c>
      <c r="H12" s="693">
        <f t="shared" si="7"/>
        <v>0</v>
      </c>
      <c r="I12" s="701"/>
      <c r="J12" s="647"/>
      <c r="K12" s="701" t="s">
        <v>78</v>
      </c>
      <c r="L12" s="701" t="s">
        <v>79</v>
      </c>
      <c r="M12" s="701" t="s">
        <v>79</v>
      </c>
      <c r="N12" s="692" t="s">
        <v>79</v>
      </c>
      <c r="O12" s="701" t="s">
        <v>79</v>
      </c>
      <c r="P12" s="701"/>
      <c r="Q12" s="1686"/>
      <c r="R12" s="1686"/>
      <c r="S12" s="649"/>
      <c r="T12" s="649"/>
      <c r="U12" s="649"/>
      <c r="V12" s="649"/>
      <c r="W12" s="649"/>
      <c r="X12" s="649"/>
      <c r="Y12" s="649"/>
      <c r="Z12" s="649"/>
      <c r="AA12" s="649"/>
      <c r="AB12" s="649"/>
      <c r="AC12" s="649"/>
    </row>
    <row r="13">
      <c r="A13" s="1714" t="s">
        <v>446</v>
      </c>
      <c r="B13" s="692">
        <v>3.0</v>
      </c>
      <c r="C13" s="692">
        <v>0.0</v>
      </c>
      <c r="D13" s="692">
        <v>0.0</v>
      </c>
      <c r="E13" s="692">
        <v>0.0</v>
      </c>
      <c r="F13" s="692">
        <v>1.0</v>
      </c>
      <c r="G13" s="692">
        <v>0.0</v>
      </c>
      <c r="H13" s="693">
        <f t="shared" ref="H13:H15" si="9">sum(B13:G13)</f>
        <v>4</v>
      </c>
      <c r="I13" s="701"/>
      <c r="J13" s="647"/>
      <c r="K13" s="701" t="s">
        <v>446</v>
      </c>
      <c r="L13" s="692">
        <v>5.0</v>
      </c>
      <c r="M13" s="701">
        <f>(L13-H13)-R13</f>
        <v>1</v>
      </c>
      <c r="N13" s="692" t="s">
        <v>79</v>
      </c>
      <c r="O13" s="701">
        <f t="shared" ref="O13:O14" si="10">SUM(M13,N13)</f>
        <v>1</v>
      </c>
      <c r="P13" s="701"/>
      <c r="Q13" s="1621" t="s">
        <v>935</v>
      </c>
      <c r="R13" s="1686"/>
      <c r="S13" s="649"/>
      <c r="T13" s="649"/>
      <c r="U13" s="649"/>
      <c r="V13" s="649"/>
      <c r="W13" s="649"/>
      <c r="X13" s="649"/>
      <c r="Y13" s="649"/>
      <c r="Z13" s="649"/>
      <c r="AA13" s="649"/>
      <c r="AB13" s="649"/>
      <c r="AC13" s="649"/>
    </row>
    <row r="14">
      <c r="A14" s="1714" t="s">
        <v>751</v>
      </c>
      <c r="B14" s="692">
        <v>0.0</v>
      </c>
      <c r="C14" s="692">
        <v>0.0</v>
      </c>
      <c r="D14" s="692">
        <v>0.0</v>
      </c>
      <c r="E14" s="692">
        <v>0.0</v>
      </c>
      <c r="F14" s="692">
        <v>0.0</v>
      </c>
      <c r="G14" s="692">
        <v>0.0</v>
      </c>
      <c r="H14" s="693">
        <f t="shared" si="9"/>
        <v>0</v>
      </c>
      <c r="I14" s="701"/>
      <c r="J14" s="635"/>
      <c r="K14" s="701" t="s">
        <v>751</v>
      </c>
      <c r="L14" s="701">
        <v>7.0</v>
      </c>
      <c r="M14" s="701">
        <f t="shared" ref="M14:M15" si="11">(L14-H14)</f>
        <v>7</v>
      </c>
      <c r="N14" s="692">
        <v>0.0</v>
      </c>
      <c r="O14" s="701">
        <f t="shared" si="10"/>
        <v>7</v>
      </c>
      <c r="P14" s="701"/>
      <c r="Q14" s="1686"/>
      <c r="R14" s="1686"/>
      <c r="S14" s="649"/>
      <c r="T14" s="649"/>
      <c r="U14" s="649"/>
      <c r="V14" s="649"/>
      <c r="W14" s="649"/>
      <c r="X14" s="649"/>
      <c r="Y14" s="649"/>
      <c r="Z14" s="649"/>
      <c r="AA14" s="649"/>
      <c r="AB14" s="649"/>
      <c r="AC14" s="649"/>
    </row>
    <row r="15">
      <c r="A15" s="1714" t="s">
        <v>80</v>
      </c>
      <c r="B15" s="692">
        <v>0.0</v>
      </c>
      <c r="C15" s="692">
        <v>0.0</v>
      </c>
      <c r="D15" s="692">
        <v>0.0</v>
      </c>
      <c r="E15" s="692">
        <v>0.0</v>
      </c>
      <c r="F15" s="692">
        <v>0.0</v>
      </c>
      <c r="G15" s="692">
        <v>0.0</v>
      </c>
      <c r="H15" s="693">
        <f t="shared" si="9"/>
        <v>0</v>
      </c>
      <c r="I15" s="701"/>
      <c r="J15" s="635"/>
      <c r="K15" s="701" t="s">
        <v>80</v>
      </c>
      <c r="L15" s="701">
        <v>14.0</v>
      </c>
      <c r="M15" s="701">
        <f t="shared" si="11"/>
        <v>14</v>
      </c>
      <c r="N15" s="692">
        <v>0.0</v>
      </c>
      <c r="O15" s="701">
        <f>sum(M15,N15)</f>
        <v>14</v>
      </c>
      <c r="P15" s="701"/>
      <c r="Q15" s="1686"/>
      <c r="R15" s="1686"/>
      <c r="S15" s="649"/>
      <c r="T15" s="649"/>
      <c r="U15" s="649"/>
      <c r="V15" s="649"/>
      <c r="W15" s="649"/>
      <c r="X15" s="649"/>
      <c r="Y15" s="649"/>
      <c r="Z15" s="649"/>
      <c r="AA15" s="649"/>
      <c r="AB15" s="649"/>
      <c r="AC15" s="649"/>
    </row>
    <row r="16">
      <c r="A16" s="1715" t="s">
        <v>237</v>
      </c>
      <c r="B16" s="1760">
        <v>0.0</v>
      </c>
      <c r="C16" s="1760">
        <v>0.0</v>
      </c>
      <c r="D16" s="1760">
        <v>0.0</v>
      </c>
      <c r="E16" s="1760">
        <v>0.0</v>
      </c>
      <c r="F16" s="1760">
        <v>3.0</v>
      </c>
      <c r="G16" s="1760">
        <v>0.0</v>
      </c>
      <c r="H16" s="1761">
        <f t="shared" ref="H16:H18" si="12">SUM(B16:G16)</f>
        <v>3</v>
      </c>
      <c r="I16" s="1762">
        <f>SUM(H16:H20)</f>
        <v>5</v>
      </c>
      <c r="J16" s="635"/>
      <c r="K16" s="1762" t="s">
        <v>237</v>
      </c>
      <c r="L16" s="1762">
        <v>79.0</v>
      </c>
      <c r="M16" s="1762">
        <f>(L16-H16)-R16</f>
        <v>76</v>
      </c>
      <c r="N16" s="1765">
        <v>0.0</v>
      </c>
      <c r="O16" s="1762">
        <f t="shared" ref="O16:O17" si="13">SUM(M16,N16)</f>
        <v>76</v>
      </c>
      <c r="P16" s="1764"/>
      <c r="Q16" s="1685"/>
      <c r="R16" s="1762"/>
      <c r="S16" s="649"/>
      <c r="T16" s="649"/>
      <c r="U16" s="649"/>
      <c r="V16" s="649"/>
      <c r="W16" s="649"/>
      <c r="X16" s="649"/>
      <c r="Y16" s="649"/>
      <c r="Z16" s="649"/>
      <c r="AA16" s="649"/>
      <c r="AB16" s="649"/>
      <c r="AC16" s="649"/>
    </row>
    <row r="17">
      <c r="A17" s="1714" t="s">
        <v>77</v>
      </c>
      <c r="B17" s="692">
        <v>0.0</v>
      </c>
      <c r="C17" s="692">
        <v>0.0</v>
      </c>
      <c r="D17" s="692">
        <v>0.0</v>
      </c>
      <c r="E17" s="692">
        <v>0.0</v>
      </c>
      <c r="F17" s="692">
        <v>0.0</v>
      </c>
      <c r="G17" s="692">
        <v>0.0</v>
      </c>
      <c r="H17" s="693">
        <f t="shared" si="12"/>
        <v>0</v>
      </c>
      <c r="I17" s="596">
        <f>(I16/60)</f>
        <v>0.08333333333</v>
      </c>
      <c r="J17" s="635"/>
      <c r="K17" s="701" t="s">
        <v>77</v>
      </c>
      <c r="L17" s="701">
        <v>3.0</v>
      </c>
      <c r="M17" s="701">
        <f>(L17-H17-H18)-R17</f>
        <v>3</v>
      </c>
      <c r="N17" s="692">
        <v>0.0</v>
      </c>
      <c r="O17" s="701">
        <f t="shared" si="13"/>
        <v>3</v>
      </c>
      <c r="P17" s="701"/>
      <c r="Q17" s="1686"/>
      <c r="R17" s="1686"/>
      <c r="S17" s="649"/>
      <c r="T17" s="649"/>
      <c r="U17" s="649"/>
      <c r="V17" s="649"/>
      <c r="W17" s="649"/>
      <c r="X17" s="649"/>
      <c r="Y17" s="649"/>
      <c r="Z17" s="649"/>
      <c r="AA17" s="649"/>
      <c r="AB17" s="649"/>
      <c r="AC17" s="649"/>
    </row>
    <row r="18">
      <c r="A18" s="1714" t="s">
        <v>78</v>
      </c>
      <c r="B18" s="692">
        <v>0.0</v>
      </c>
      <c r="C18" s="692">
        <v>0.0</v>
      </c>
      <c r="D18" s="692">
        <v>0.0</v>
      </c>
      <c r="E18" s="692">
        <v>0.0</v>
      </c>
      <c r="F18" s="692">
        <v>0.0</v>
      </c>
      <c r="G18" s="692">
        <v>0.0</v>
      </c>
      <c r="H18" s="693">
        <f t="shared" si="12"/>
        <v>0</v>
      </c>
      <c r="I18" s="701"/>
      <c r="J18" s="635"/>
      <c r="K18" s="701" t="s">
        <v>78</v>
      </c>
      <c r="L18" s="701" t="s">
        <v>79</v>
      </c>
      <c r="M18" s="701" t="s">
        <v>79</v>
      </c>
      <c r="N18" s="692" t="s">
        <v>79</v>
      </c>
      <c r="O18" s="701" t="s">
        <v>79</v>
      </c>
      <c r="P18" s="701"/>
      <c r="Q18" s="1686"/>
      <c r="R18" s="1686"/>
      <c r="S18" s="649"/>
      <c r="T18" s="649"/>
      <c r="U18" s="649"/>
      <c r="V18" s="649"/>
      <c r="W18" s="649"/>
      <c r="X18" s="649"/>
      <c r="Y18" s="649"/>
      <c r="Z18" s="649"/>
      <c r="AA18" s="649"/>
      <c r="AB18" s="649"/>
      <c r="AC18" s="649"/>
    </row>
    <row r="19">
      <c r="A19" s="1714" t="s">
        <v>446</v>
      </c>
      <c r="B19" s="692">
        <v>0.0</v>
      </c>
      <c r="C19" s="692">
        <v>0.0</v>
      </c>
      <c r="D19" s="692">
        <v>0.0</v>
      </c>
      <c r="E19" s="692">
        <v>0.0</v>
      </c>
      <c r="F19" s="692">
        <v>2.0</v>
      </c>
      <c r="G19" s="692">
        <v>0.0</v>
      </c>
      <c r="H19" s="693">
        <f t="shared" ref="H19:H21" si="14">sum(B19:G19)</f>
        <v>2</v>
      </c>
      <c r="I19" s="701"/>
      <c r="J19" s="635"/>
      <c r="K19" s="701" t="s">
        <v>446</v>
      </c>
      <c r="L19" s="701">
        <v>3.0</v>
      </c>
      <c r="M19" s="701">
        <f>(L19-H19)-R19</f>
        <v>1</v>
      </c>
      <c r="N19" s="692">
        <v>0.0</v>
      </c>
      <c r="O19" s="701">
        <f t="shared" ref="O19:O20" si="15">SUM(M19,N19)</f>
        <v>1</v>
      </c>
      <c r="P19" s="701"/>
      <c r="Q19" s="1686"/>
      <c r="R19" s="1686"/>
      <c r="S19" s="649"/>
      <c r="T19" s="649"/>
      <c r="U19" s="649"/>
      <c r="V19" s="649"/>
      <c r="W19" s="649"/>
      <c r="X19" s="649"/>
      <c r="Y19" s="649"/>
      <c r="Z19" s="649"/>
      <c r="AA19" s="649"/>
      <c r="AB19" s="649"/>
      <c r="AC19" s="649"/>
    </row>
    <row r="20">
      <c r="A20" s="1714" t="s">
        <v>751</v>
      </c>
      <c r="B20" s="692">
        <v>0.0</v>
      </c>
      <c r="C20" s="692">
        <v>0.0</v>
      </c>
      <c r="D20" s="692">
        <v>0.0</v>
      </c>
      <c r="E20" s="692">
        <v>0.0</v>
      </c>
      <c r="F20" s="692">
        <v>0.0</v>
      </c>
      <c r="G20" s="692">
        <v>0.0</v>
      </c>
      <c r="H20" s="693">
        <f t="shared" si="14"/>
        <v>0</v>
      </c>
      <c r="I20" s="701"/>
      <c r="J20" s="635"/>
      <c r="K20" s="701" t="s">
        <v>751</v>
      </c>
      <c r="L20" s="701">
        <v>6.0</v>
      </c>
      <c r="M20" s="701">
        <f t="shared" ref="M20:M21" si="16">(L20-H20)</f>
        <v>6</v>
      </c>
      <c r="N20" s="692">
        <v>0.0</v>
      </c>
      <c r="O20" s="701">
        <f t="shared" si="15"/>
        <v>6</v>
      </c>
      <c r="P20" s="701"/>
      <c r="Q20" s="1686"/>
      <c r="R20" s="1686"/>
      <c r="S20" s="649"/>
      <c r="T20" s="649"/>
      <c r="U20" s="649"/>
      <c r="V20" s="649"/>
      <c r="W20" s="649"/>
      <c r="X20" s="649"/>
      <c r="Y20" s="649"/>
      <c r="Z20" s="649"/>
      <c r="AA20" s="649"/>
      <c r="AB20" s="649"/>
      <c r="AC20" s="649"/>
    </row>
    <row r="21">
      <c r="A21" s="1714" t="s">
        <v>80</v>
      </c>
      <c r="B21" s="692">
        <v>0.0</v>
      </c>
      <c r="C21" s="692">
        <v>0.0</v>
      </c>
      <c r="D21" s="692">
        <v>0.0</v>
      </c>
      <c r="E21" s="692">
        <v>0.0</v>
      </c>
      <c r="F21" s="692">
        <v>0.0</v>
      </c>
      <c r="G21" s="692">
        <v>0.0</v>
      </c>
      <c r="H21" s="693">
        <f t="shared" si="14"/>
        <v>0</v>
      </c>
      <c r="I21" s="701"/>
      <c r="J21" s="635"/>
      <c r="K21" s="701" t="s">
        <v>80</v>
      </c>
      <c r="L21" s="701">
        <v>20.0</v>
      </c>
      <c r="M21" s="701">
        <f t="shared" si="16"/>
        <v>20</v>
      </c>
      <c r="N21" s="692">
        <v>0.0</v>
      </c>
      <c r="O21" s="701">
        <f>sum(M21,N21)</f>
        <v>20</v>
      </c>
      <c r="P21" s="701"/>
      <c r="Q21" s="1686"/>
      <c r="R21" s="1686"/>
      <c r="S21" s="649"/>
      <c r="T21" s="649"/>
      <c r="U21" s="649"/>
      <c r="V21" s="649"/>
      <c r="W21" s="649"/>
      <c r="X21" s="649"/>
      <c r="Y21" s="649"/>
      <c r="Z21" s="649"/>
      <c r="AA21" s="649"/>
      <c r="AB21" s="649"/>
      <c r="AC21" s="649"/>
    </row>
    <row r="22">
      <c r="A22" s="1921" t="s">
        <v>134</v>
      </c>
      <c r="B22" s="1765">
        <v>0.0</v>
      </c>
      <c r="C22" s="1765">
        <v>4.0</v>
      </c>
      <c r="D22" s="1765">
        <v>4.0</v>
      </c>
      <c r="E22" s="1765">
        <v>3.0</v>
      </c>
      <c r="F22" s="1765">
        <v>6.0</v>
      </c>
      <c r="G22" s="1765">
        <v>0.0</v>
      </c>
      <c r="H22" s="1761">
        <f t="shared" ref="H22:H24" si="17">SUM(B22:G22)</f>
        <v>17</v>
      </c>
      <c r="I22" s="1762">
        <f>SUM(H22:H26)</f>
        <v>17</v>
      </c>
      <c r="J22" s="647"/>
      <c r="K22" s="537" t="s">
        <v>134</v>
      </c>
      <c r="L22" s="1765">
        <v>35.0</v>
      </c>
      <c r="M22" s="1762">
        <f>(L22-H22)-R22</f>
        <v>18</v>
      </c>
      <c r="N22" s="1765">
        <v>10.0</v>
      </c>
      <c r="O22" s="1762">
        <f t="shared" ref="O22:O23" si="18">SUM(M22,N22)</f>
        <v>28</v>
      </c>
      <c r="P22" s="1764"/>
      <c r="Q22" s="1685"/>
      <c r="R22" s="1685"/>
      <c r="S22" s="649"/>
      <c r="T22" s="649"/>
      <c r="U22" s="649"/>
      <c r="V22" s="649"/>
      <c r="W22" s="649"/>
      <c r="X22" s="649"/>
      <c r="Y22" s="649"/>
      <c r="Z22" s="649"/>
      <c r="AA22" s="649"/>
      <c r="AB22" s="649"/>
      <c r="AC22" s="649"/>
    </row>
    <row r="23">
      <c r="A23" s="1714" t="s">
        <v>77</v>
      </c>
      <c r="B23" s="692">
        <v>0.0</v>
      </c>
      <c r="C23" s="692">
        <v>0.0</v>
      </c>
      <c r="D23" s="692">
        <v>0.0</v>
      </c>
      <c r="E23" s="692">
        <v>0.0</v>
      </c>
      <c r="F23" s="692">
        <v>0.0</v>
      </c>
      <c r="G23" s="692">
        <v>0.0</v>
      </c>
      <c r="H23" s="693">
        <f t="shared" si="17"/>
        <v>0</v>
      </c>
      <c r="I23" s="596">
        <f>(I22/60)</f>
        <v>0.2833333333</v>
      </c>
      <c r="J23" s="647"/>
      <c r="K23" s="701" t="s">
        <v>77</v>
      </c>
      <c r="L23" s="701">
        <v>0.0</v>
      </c>
      <c r="M23" s="701">
        <f>(L23-H23-H24)-R23</f>
        <v>0</v>
      </c>
      <c r="N23" s="692">
        <v>10.0</v>
      </c>
      <c r="O23" s="701">
        <f t="shared" si="18"/>
        <v>10</v>
      </c>
      <c r="P23" s="701"/>
      <c r="Q23" s="1686"/>
      <c r="R23" s="1686"/>
      <c r="S23" s="649"/>
      <c r="T23" s="649"/>
      <c r="U23" s="649"/>
      <c r="V23" s="649"/>
      <c r="W23" s="649"/>
      <c r="X23" s="649"/>
      <c r="Y23" s="649"/>
      <c r="Z23" s="649"/>
      <c r="AA23" s="649"/>
      <c r="AB23" s="649"/>
      <c r="AC23" s="649"/>
    </row>
    <row r="24">
      <c r="A24" s="1714" t="s">
        <v>78</v>
      </c>
      <c r="B24" s="692">
        <v>0.0</v>
      </c>
      <c r="C24" s="692">
        <v>0.0</v>
      </c>
      <c r="D24" s="692">
        <v>0.0</v>
      </c>
      <c r="E24" s="692">
        <v>0.0</v>
      </c>
      <c r="F24" s="692">
        <v>0.0</v>
      </c>
      <c r="G24" s="692">
        <v>0.0</v>
      </c>
      <c r="H24" s="693">
        <f t="shared" si="17"/>
        <v>0</v>
      </c>
      <c r="I24" s="701"/>
      <c r="J24" s="647"/>
      <c r="K24" s="701" t="s">
        <v>78</v>
      </c>
      <c r="L24" s="701" t="s">
        <v>79</v>
      </c>
      <c r="M24" s="701" t="s">
        <v>79</v>
      </c>
      <c r="N24" s="692" t="s">
        <v>79</v>
      </c>
      <c r="O24" s="701" t="s">
        <v>79</v>
      </c>
      <c r="P24" s="701"/>
      <c r="Q24" s="1686"/>
      <c r="R24" s="1686"/>
      <c r="S24" s="649"/>
      <c r="T24" s="649"/>
      <c r="U24" s="649"/>
      <c r="V24" s="649"/>
      <c r="W24" s="649"/>
      <c r="X24" s="649"/>
      <c r="Y24" s="649"/>
      <c r="Z24" s="649"/>
      <c r="AA24" s="649"/>
      <c r="AB24" s="649"/>
      <c r="AC24" s="649"/>
    </row>
    <row r="25">
      <c r="A25" s="1714" t="s">
        <v>446</v>
      </c>
      <c r="B25" s="692">
        <v>0.0</v>
      </c>
      <c r="C25" s="692">
        <v>0.0</v>
      </c>
      <c r="D25" s="692">
        <v>0.0</v>
      </c>
      <c r="E25" s="692">
        <v>0.0</v>
      </c>
      <c r="F25" s="692">
        <v>0.0</v>
      </c>
      <c r="G25" s="692">
        <v>0.0</v>
      </c>
      <c r="H25" s="693">
        <f t="shared" ref="H25:H27" si="19">sum(B25:G25)</f>
        <v>0</v>
      </c>
      <c r="I25" s="701"/>
      <c r="J25" s="647"/>
      <c r="K25" s="701" t="s">
        <v>446</v>
      </c>
      <c r="L25" s="701">
        <v>2.0</v>
      </c>
      <c r="M25" s="701">
        <f>(L25-H25)-R25</f>
        <v>2</v>
      </c>
      <c r="N25" s="692">
        <v>0.0</v>
      </c>
      <c r="O25" s="701">
        <f t="shared" ref="O25:O26" si="20">SUM(M25,N25)</f>
        <v>2</v>
      </c>
      <c r="P25" s="701"/>
      <c r="Q25" s="1621" t="s">
        <v>935</v>
      </c>
      <c r="R25" s="1686"/>
      <c r="S25" s="649"/>
      <c r="T25" s="649"/>
      <c r="U25" s="649"/>
      <c r="V25" s="649"/>
      <c r="W25" s="649"/>
      <c r="X25" s="649"/>
      <c r="Y25" s="649"/>
      <c r="Z25" s="649"/>
      <c r="AA25" s="649"/>
      <c r="AB25" s="649"/>
      <c r="AC25" s="649"/>
    </row>
    <row r="26">
      <c r="A26" s="1714" t="s">
        <v>751</v>
      </c>
      <c r="B26" s="692">
        <v>0.0</v>
      </c>
      <c r="C26" s="692">
        <v>0.0</v>
      </c>
      <c r="D26" s="692">
        <v>0.0</v>
      </c>
      <c r="E26" s="692">
        <v>0.0</v>
      </c>
      <c r="F26" s="692">
        <v>0.0</v>
      </c>
      <c r="G26" s="692">
        <v>0.0</v>
      </c>
      <c r="H26" s="693">
        <f t="shared" si="19"/>
        <v>0</v>
      </c>
      <c r="I26" s="701"/>
      <c r="J26" s="647"/>
      <c r="K26" s="701" t="s">
        <v>751</v>
      </c>
      <c r="L26" s="701">
        <v>5.0</v>
      </c>
      <c r="M26" s="701">
        <f t="shared" ref="M26:M27" si="21">(L26-H26)</f>
        <v>5</v>
      </c>
      <c r="N26" s="692">
        <v>0.0</v>
      </c>
      <c r="O26" s="701">
        <f t="shared" si="20"/>
        <v>5</v>
      </c>
      <c r="P26" s="701"/>
      <c r="Q26" s="1686"/>
      <c r="R26" s="1686"/>
      <c r="S26" s="649"/>
      <c r="T26" s="649"/>
      <c r="U26" s="649"/>
      <c r="V26" s="649"/>
      <c r="W26" s="649"/>
      <c r="X26" s="649"/>
      <c r="Y26" s="649"/>
      <c r="Z26" s="649"/>
      <c r="AA26" s="649"/>
      <c r="AB26" s="649"/>
      <c r="AC26" s="649"/>
    </row>
    <row r="27">
      <c r="A27" s="1714" t="s">
        <v>80</v>
      </c>
      <c r="B27" s="692">
        <v>0.0</v>
      </c>
      <c r="C27" s="692">
        <v>0.0</v>
      </c>
      <c r="D27" s="692">
        <v>0.0</v>
      </c>
      <c r="E27" s="692">
        <v>0.0</v>
      </c>
      <c r="F27" s="692">
        <v>0.0</v>
      </c>
      <c r="G27" s="692">
        <v>0.0</v>
      </c>
      <c r="H27" s="693">
        <f t="shared" si="19"/>
        <v>0</v>
      </c>
      <c r="I27" s="701"/>
      <c r="J27" s="647"/>
      <c r="K27" s="701" t="s">
        <v>80</v>
      </c>
      <c r="L27" s="701">
        <v>29.0</v>
      </c>
      <c r="M27" s="701">
        <f t="shared" si="21"/>
        <v>29</v>
      </c>
      <c r="N27" s="692">
        <v>0.0</v>
      </c>
      <c r="O27" s="701">
        <f>sum(M27,N27)</f>
        <v>29</v>
      </c>
      <c r="P27" s="701"/>
      <c r="Q27" s="1621" t="s">
        <v>936</v>
      </c>
      <c r="R27" s="1686"/>
      <c r="S27" s="649"/>
      <c r="T27" s="649"/>
      <c r="U27" s="649"/>
      <c r="V27" s="649"/>
      <c r="W27" s="649"/>
      <c r="X27" s="649"/>
      <c r="Y27" s="649"/>
      <c r="Z27" s="649"/>
      <c r="AA27" s="649"/>
      <c r="AB27" s="649"/>
      <c r="AC27" s="649"/>
    </row>
    <row r="28">
      <c r="A28" s="1921" t="s">
        <v>597</v>
      </c>
      <c r="B28" s="1760">
        <v>0.0</v>
      </c>
      <c r="C28" s="1760">
        <v>6.0</v>
      </c>
      <c r="D28" s="1760">
        <v>6.0</v>
      </c>
      <c r="E28" s="1760">
        <v>0.0</v>
      </c>
      <c r="F28" s="1760">
        <v>5.0</v>
      </c>
      <c r="G28" s="1760">
        <v>0.0</v>
      </c>
      <c r="H28" s="1761">
        <f t="shared" ref="H28:H30" si="22">SUM(B28:G28)</f>
        <v>17</v>
      </c>
      <c r="I28" s="1762">
        <f>SUM(H28:H32)</f>
        <v>21</v>
      </c>
      <c r="J28" s="647"/>
      <c r="K28" s="537" t="s">
        <v>597</v>
      </c>
      <c r="L28" s="1765">
        <v>53.0</v>
      </c>
      <c r="M28" s="1762">
        <f>(L28-H28)-R28</f>
        <v>36</v>
      </c>
      <c r="N28" s="1765">
        <v>0.0</v>
      </c>
      <c r="O28" s="1762">
        <f t="shared" ref="O28:O29" si="23">SUM(M28,N28)</f>
        <v>36</v>
      </c>
      <c r="P28" s="1764"/>
      <c r="Q28" s="1766" t="s">
        <v>937</v>
      </c>
      <c r="R28" s="1685"/>
      <c r="S28" s="649"/>
      <c r="T28" s="649"/>
      <c r="U28" s="649"/>
      <c r="V28" s="649"/>
      <c r="W28" s="649"/>
      <c r="X28" s="649"/>
      <c r="Y28" s="649"/>
      <c r="Z28" s="649"/>
      <c r="AA28" s="649"/>
      <c r="AB28" s="649"/>
      <c r="AC28" s="649"/>
    </row>
    <row r="29">
      <c r="A29" s="1714" t="s">
        <v>77</v>
      </c>
      <c r="B29" s="692">
        <v>0.0</v>
      </c>
      <c r="C29" s="692">
        <v>0.0</v>
      </c>
      <c r="D29" s="692">
        <v>0.0</v>
      </c>
      <c r="E29" s="692">
        <v>0.0</v>
      </c>
      <c r="F29" s="692">
        <v>0.0</v>
      </c>
      <c r="G29" s="692">
        <v>0.0</v>
      </c>
      <c r="H29" s="693">
        <f t="shared" si="22"/>
        <v>0</v>
      </c>
      <c r="I29" s="596">
        <f>(I28/60)</f>
        <v>0.35</v>
      </c>
      <c r="J29" s="647"/>
      <c r="K29" s="701" t="s">
        <v>77</v>
      </c>
      <c r="L29" s="701">
        <v>0.0</v>
      </c>
      <c r="M29" s="701">
        <f>(L29-H29-H30)-R29</f>
        <v>0</v>
      </c>
      <c r="N29" s="692">
        <v>8.0</v>
      </c>
      <c r="O29" s="701">
        <f t="shared" si="23"/>
        <v>8</v>
      </c>
      <c r="P29" s="701"/>
      <c r="Q29" s="1686"/>
      <c r="R29" s="1686"/>
      <c r="S29" s="649"/>
      <c r="T29" s="649"/>
      <c r="U29" s="649"/>
      <c r="V29" s="649"/>
      <c r="W29" s="649"/>
      <c r="X29" s="649"/>
      <c r="Y29" s="649"/>
      <c r="Z29" s="649"/>
      <c r="AA29" s="649"/>
      <c r="AB29" s="649"/>
      <c r="AC29" s="649"/>
    </row>
    <row r="30">
      <c r="A30" s="1714" t="s">
        <v>78</v>
      </c>
      <c r="B30" s="692">
        <v>0.0</v>
      </c>
      <c r="C30" s="692">
        <v>0.0</v>
      </c>
      <c r="D30" s="692">
        <v>0.0</v>
      </c>
      <c r="E30" s="692">
        <v>0.0</v>
      </c>
      <c r="F30" s="692">
        <v>0.0</v>
      </c>
      <c r="G30" s="692">
        <v>0.0</v>
      </c>
      <c r="H30" s="693">
        <f t="shared" si="22"/>
        <v>0</v>
      </c>
      <c r="I30" s="701"/>
      <c r="J30" s="647"/>
      <c r="K30" s="701" t="s">
        <v>78</v>
      </c>
      <c r="L30" s="701" t="s">
        <v>79</v>
      </c>
      <c r="M30" s="701" t="s">
        <v>79</v>
      </c>
      <c r="N30" s="692" t="s">
        <v>79</v>
      </c>
      <c r="O30" s="701" t="s">
        <v>79</v>
      </c>
      <c r="P30" s="701"/>
      <c r="Q30" s="1686"/>
      <c r="R30" s="1686"/>
      <c r="S30" s="649"/>
      <c r="T30" s="649"/>
      <c r="U30" s="649"/>
      <c r="V30" s="649"/>
      <c r="W30" s="649"/>
      <c r="X30" s="649"/>
      <c r="Y30" s="649"/>
      <c r="Z30" s="649"/>
      <c r="AA30" s="649"/>
      <c r="AB30" s="649"/>
      <c r="AC30" s="649"/>
    </row>
    <row r="31">
      <c r="A31" s="1714" t="s">
        <v>446</v>
      </c>
      <c r="B31" s="692">
        <v>0.0</v>
      </c>
      <c r="C31" s="692">
        <v>0.0</v>
      </c>
      <c r="D31" s="692">
        <v>0.0</v>
      </c>
      <c r="E31" s="692">
        <v>0.0</v>
      </c>
      <c r="F31" s="692">
        <v>1.0</v>
      </c>
      <c r="G31" s="692">
        <v>0.0</v>
      </c>
      <c r="H31" s="693">
        <f t="shared" ref="H31:H33" si="24">sum(B31:G31)</f>
        <v>1</v>
      </c>
      <c r="I31" s="701"/>
      <c r="J31" s="647"/>
      <c r="K31" s="701" t="s">
        <v>446</v>
      </c>
      <c r="L31" s="701">
        <v>5.0</v>
      </c>
      <c r="M31" s="701">
        <f>(L31-H31)-R31</f>
        <v>4</v>
      </c>
      <c r="N31" s="692">
        <v>3.0</v>
      </c>
      <c r="O31" s="701">
        <f t="shared" ref="O31:O32" si="25">SUM(M31,N31)</f>
        <v>7</v>
      </c>
      <c r="P31" s="701"/>
      <c r="Q31" s="1686"/>
      <c r="R31" s="1686"/>
      <c r="S31" s="649"/>
      <c r="T31" s="649"/>
      <c r="U31" s="649"/>
      <c r="V31" s="649"/>
      <c r="W31" s="649"/>
      <c r="X31" s="649"/>
      <c r="Y31" s="649"/>
      <c r="Z31" s="649"/>
      <c r="AA31" s="649"/>
      <c r="AB31" s="649"/>
      <c r="AC31" s="649"/>
    </row>
    <row r="32">
      <c r="A32" s="1714" t="s">
        <v>751</v>
      </c>
      <c r="B32" s="692">
        <v>0.0</v>
      </c>
      <c r="C32" s="692">
        <v>2.0</v>
      </c>
      <c r="D32" s="692">
        <v>0.0</v>
      </c>
      <c r="E32" s="692">
        <v>0.0</v>
      </c>
      <c r="F32" s="692">
        <v>1.0</v>
      </c>
      <c r="G32" s="692">
        <v>0.0</v>
      </c>
      <c r="H32" s="693">
        <f t="shared" si="24"/>
        <v>3</v>
      </c>
      <c r="I32" s="701"/>
      <c r="J32" s="647"/>
      <c r="K32" s="701" t="s">
        <v>751</v>
      </c>
      <c r="L32" s="701">
        <v>5.0</v>
      </c>
      <c r="M32" s="701">
        <f t="shared" ref="M32:M33" si="26">(L32-H32)</f>
        <v>2</v>
      </c>
      <c r="N32" s="692">
        <v>5.0</v>
      </c>
      <c r="O32" s="701">
        <f t="shared" si="25"/>
        <v>7</v>
      </c>
      <c r="P32" s="701"/>
      <c r="Q32" s="1686"/>
      <c r="R32" s="1686"/>
      <c r="S32" s="649"/>
      <c r="T32" s="649"/>
      <c r="U32" s="649"/>
      <c r="V32" s="649"/>
      <c r="W32" s="649"/>
      <c r="X32" s="649"/>
      <c r="Y32" s="649"/>
      <c r="Z32" s="649"/>
      <c r="AA32" s="649"/>
      <c r="AB32" s="649"/>
      <c r="AC32" s="649"/>
    </row>
    <row r="33">
      <c r="A33" s="1714" t="s">
        <v>80</v>
      </c>
      <c r="B33" s="692">
        <v>0.0</v>
      </c>
      <c r="C33" s="692">
        <v>0.0</v>
      </c>
      <c r="D33" s="692">
        <v>0.0</v>
      </c>
      <c r="E33" s="692">
        <v>0.0</v>
      </c>
      <c r="F33" s="692">
        <v>0.0</v>
      </c>
      <c r="G33" s="692">
        <v>0.0</v>
      </c>
      <c r="H33" s="693">
        <f t="shared" si="24"/>
        <v>0</v>
      </c>
      <c r="I33" s="701"/>
      <c r="J33" s="635"/>
      <c r="K33" s="701" t="s">
        <v>80</v>
      </c>
      <c r="L33" s="701">
        <v>27.0</v>
      </c>
      <c r="M33" s="701">
        <f t="shared" si="26"/>
        <v>27</v>
      </c>
      <c r="N33" s="692">
        <v>0.0</v>
      </c>
      <c r="O33" s="701">
        <f>sum(M33,N33)</f>
        <v>27</v>
      </c>
      <c r="P33" s="1686"/>
      <c r="Q33" s="1686"/>
      <c r="R33" s="1686"/>
      <c r="S33" s="649"/>
      <c r="T33" s="649"/>
      <c r="U33" s="649"/>
      <c r="V33" s="649"/>
      <c r="W33" s="649"/>
      <c r="X33" s="649"/>
      <c r="Y33" s="649"/>
      <c r="Z33" s="649"/>
      <c r="AA33" s="649"/>
      <c r="AB33" s="649"/>
      <c r="AC33" s="649"/>
    </row>
    <row r="34">
      <c r="A34" s="1828" t="s">
        <v>909</v>
      </c>
      <c r="B34" s="1760">
        <v>0.0</v>
      </c>
      <c r="C34" s="1760">
        <v>5.0</v>
      </c>
      <c r="D34" s="1760">
        <v>12.0</v>
      </c>
      <c r="E34" s="1760">
        <v>7.0</v>
      </c>
      <c r="F34" s="1760">
        <v>7.0</v>
      </c>
      <c r="G34" s="1760">
        <v>4.0</v>
      </c>
      <c r="H34" s="1761">
        <f t="shared" ref="H34:H36" si="27">SUM(B34:G34)</f>
        <v>35</v>
      </c>
      <c r="I34" s="1762">
        <f>SUM(H34:H38)</f>
        <v>40</v>
      </c>
      <c r="J34" s="647"/>
      <c r="K34" s="1716" t="s">
        <v>909</v>
      </c>
      <c r="L34" s="1762">
        <v>40.0</v>
      </c>
      <c r="M34" s="1762">
        <f>(L34-H34)-R34</f>
        <v>5</v>
      </c>
      <c r="N34" s="1765">
        <v>50.0</v>
      </c>
      <c r="O34" s="1762">
        <f t="shared" ref="O34:O35" si="28">SUM(M34,N34)</f>
        <v>55</v>
      </c>
      <c r="P34" s="1922"/>
      <c r="Q34" s="1762"/>
      <c r="R34" s="1762"/>
      <c r="S34" s="649"/>
      <c r="T34" s="649"/>
      <c r="U34" s="649"/>
      <c r="V34" s="649"/>
      <c r="W34" s="649"/>
      <c r="X34" s="649"/>
      <c r="Y34" s="649"/>
      <c r="Z34" s="649"/>
      <c r="AA34" s="649"/>
      <c r="AB34" s="649"/>
      <c r="AC34" s="649"/>
    </row>
    <row r="35">
      <c r="A35" s="1714" t="s">
        <v>77</v>
      </c>
      <c r="B35" s="692">
        <v>0.0</v>
      </c>
      <c r="C35" s="692">
        <v>0.0</v>
      </c>
      <c r="D35" s="692">
        <v>0.0</v>
      </c>
      <c r="E35" s="692">
        <v>0.0</v>
      </c>
      <c r="F35" s="692">
        <v>0.0</v>
      </c>
      <c r="G35" s="692">
        <v>0.0</v>
      </c>
      <c r="H35" s="693">
        <f t="shared" si="27"/>
        <v>0</v>
      </c>
      <c r="I35" s="596">
        <f>(I34/60)</f>
        <v>0.6666666667</v>
      </c>
      <c r="J35" s="647"/>
      <c r="K35" s="701" t="s">
        <v>77</v>
      </c>
      <c r="L35" s="692">
        <v>0.0</v>
      </c>
      <c r="M35" s="701">
        <f>(L35-H35-H36)-R35</f>
        <v>0</v>
      </c>
      <c r="N35" s="692">
        <v>5.0</v>
      </c>
      <c r="O35" s="701">
        <f t="shared" si="28"/>
        <v>5</v>
      </c>
      <c r="P35" s="1961"/>
      <c r="Q35" s="1686"/>
      <c r="R35" s="1686"/>
      <c r="S35" s="649"/>
      <c r="T35" s="649"/>
      <c r="U35" s="649"/>
      <c r="V35" s="649"/>
      <c r="W35" s="649"/>
      <c r="X35" s="649"/>
      <c r="Y35" s="649"/>
      <c r="Z35" s="649"/>
      <c r="AA35" s="649"/>
      <c r="AB35" s="649"/>
      <c r="AC35" s="649"/>
    </row>
    <row r="36">
      <c r="A36" s="1714" t="s">
        <v>78</v>
      </c>
      <c r="B36" s="692">
        <v>0.0</v>
      </c>
      <c r="C36" s="692">
        <v>0.0</v>
      </c>
      <c r="D36" s="692">
        <v>0.0</v>
      </c>
      <c r="E36" s="692">
        <v>0.0</v>
      </c>
      <c r="F36" s="692">
        <v>0.0</v>
      </c>
      <c r="G36" s="692">
        <v>0.0</v>
      </c>
      <c r="H36" s="693">
        <f t="shared" si="27"/>
        <v>0</v>
      </c>
      <c r="I36" s="701"/>
      <c r="J36" s="647"/>
      <c r="K36" s="701" t="s">
        <v>78</v>
      </c>
      <c r="L36" s="701" t="s">
        <v>79</v>
      </c>
      <c r="M36" s="701" t="s">
        <v>79</v>
      </c>
      <c r="N36" s="692" t="s">
        <v>79</v>
      </c>
      <c r="O36" s="701" t="s">
        <v>79</v>
      </c>
      <c r="P36" s="701"/>
      <c r="Q36" s="1686"/>
      <c r="R36" s="1686"/>
      <c r="S36" s="649"/>
      <c r="T36" s="649"/>
      <c r="U36" s="649"/>
      <c r="V36" s="649"/>
      <c r="W36" s="649"/>
      <c r="X36" s="649"/>
      <c r="Y36" s="649"/>
      <c r="Z36" s="649"/>
      <c r="AA36" s="649"/>
      <c r="AB36" s="649"/>
      <c r="AC36" s="649"/>
    </row>
    <row r="37">
      <c r="A37" s="1714" t="s">
        <v>446</v>
      </c>
      <c r="B37" s="692">
        <v>0.0</v>
      </c>
      <c r="C37" s="692">
        <v>5.0</v>
      </c>
      <c r="D37" s="692">
        <v>0.0</v>
      </c>
      <c r="E37" s="692">
        <v>0.0</v>
      </c>
      <c r="F37" s="692">
        <v>0.0</v>
      </c>
      <c r="G37" s="692">
        <v>0.0</v>
      </c>
      <c r="H37" s="693">
        <f t="shared" ref="H37:H39" si="29">sum(B37:G37)</f>
        <v>5</v>
      </c>
      <c r="I37" s="701"/>
      <c r="J37" s="647"/>
      <c r="K37" s="701" t="s">
        <v>446</v>
      </c>
      <c r="L37" s="701">
        <v>5.0</v>
      </c>
      <c r="M37" s="701">
        <f>(L37-H37)-R37</f>
        <v>0</v>
      </c>
      <c r="N37" s="692">
        <v>4.0</v>
      </c>
      <c r="O37" s="701">
        <f t="shared" ref="O37:O38" si="30">SUM(M37,N37)</f>
        <v>4</v>
      </c>
      <c r="P37" s="701"/>
      <c r="Q37" s="701"/>
      <c r="R37" s="1686"/>
      <c r="S37" s="649"/>
      <c r="T37" s="649"/>
      <c r="U37" s="649"/>
      <c r="V37" s="649"/>
      <c r="W37" s="649"/>
      <c r="X37" s="649"/>
      <c r="Y37" s="649"/>
      <c r="Z37" s="649"/>
      <c r="AA37" s="649"/>
      <c r="AB37" s="649"/>
      <c r="AC37" s="649"/>
    </row>
    <row r="38">
      <c r="A38" s="1714" t="s">
        <v>751</v>
      </c>
      <c r="B38" s="692">
        <v>0.0</v>
      </c>
      <c r="C38" s="692">
        <v>0.0</v>
      </c>
      <c r="D38" s="692">
        <v>0.0</v>
      </c>
      <c r="E38" s="692">
        <v>0.0</v>
      </c>
      <c r="F38" s="692">
        <v>0.0</v>
      </c>
      <c r="G38" s="692">
        <v>0.0</v>
      </c>
      <c r="H38" s="693">
        <f t="shared" si="29"/>
        <v>0</v>
      </c>
      <c r="I38" s="701"/>
      <c r="J38" s="647"/>
      <c r="K38" s="701" t="s">
        <v>751</v>
      </c>
      <c r="L38" s="701">
        <v>0.0</v>
      </c>
      <c r="M38" s="701">
        <f t="shared" ref="M38:M39" si="31">(L38-H38)</f>
        <v>0</v>
      </c>
      <c r="N38" s="692">
        <v>0.0</v>
      </c>
      <c r="O38" s="701">
        <f t="shared" si="30"/>
        <v>0</v>
      </c>
      <c r="P38" s="701"/>
      <c r="Q38" s="1686"/>
      <c r="R38" s="1686"/>
      <c r="S38" s="649"/>
      <c r="T38" s="649"/>
      <c r="U38" s="649"/>
      <c r="V38" s="649"/>
      <c r="W38" s="649"/>
      <c r="X38" s="649"/>
      <c r="Y38" s="649"/>
      <c r="Z38" s="649"/>
      <c r="AA38" s="649"/>
      <c r="AB38" s="649"/>
      <c r="AC38" s="649"/>
    </row>
    <row r="39">
      <c r="A39" s="1714" t="s">
        <v>80</v>
      </c>
      <c r="B39" s="692">
        <v>0.0</v>
      </c>
      <c r="C39" s="692">
        <v>0.0</v>
      </c>
      <c r="D39" s="692">
        <v>0.0</v>
      </c>
      <c r="E39" s="692">
        <v>0.0</v>
      </c>
      <c r="F39" s="692">
        <v>0.0</v>
      </c>
      <c r="G39" s="692">
        <v>0.0</v>
      </c>
      <c r="H39" s="693">
        <f t="shared" si="29"/>
        <v>0</v>
      </c>
      <c r="I39" s="701"/>
      <c r="J39" s="647"/>
      <c r="K39" s="701" t="s">
        <v>80</v>
      </c>
      <c r="L39" s="701">
        <v>30.0</v>
      </c>
      <c r="M39" s="701">
        <f t="shared" si="31"/>
        <v>30</v>
      </c>
      <c r="N39" s="692">
        <v>0.0</v>
      </c>
      <c r="O39" s="701">
        <f>sum(M39,N39)</f>
        <v>30</v>
      </c>
      <c r="P39" s="701"/>
      <c r="Q39" s="1686"/>
      <c r="R39" s="1686"/>
      <c r="S39" s="649"/>
      <c r="T39" s="649"/>
      <c r="U39" s="649"/>
      <c r="V39" s="649"/>
      <c r="W39" s="649"/>
      <c r="X39" s="649"/>
      <c r="Y39" s="649"/>
      <c r="Z39" s="649"/>
      <c r="AA39" s="649"/>
      <c r="AB39" s="649"/>
      <c r="AC39" s="649"/>
    </row>
    <row r="40">
      <c r="A40" s="1759" t="s">
        <v>274</v>
      </c>
      <c r="B40" s="1760">
        <v>0.0</v>
      </c>
      <c r="C40" s="1760">
        <v>0.0</v>
      </c>
      <c r="D40" s="1760">
        <v>0.0</v>
      </c>
      <c r="E40" s="1760">
        <v>0.0</v>
      </c>
      <c r="F40" s="1760">
        <v>0.0</v>
      </c>
      <c r="G40" s="1760">
        <v>0.0</v>
      </c>
      <c r="H40" s="1761">
        <f t="shared" ref="H40:H42" si="32">SUM(B40:G40)</f>
        <v>0</v>
      </c>
      <c r="I40" s="1762">
        <f>SUM(H40:H44)</f>
        <v>0</v>
      </c>
      <c r="J40" s="635"/>
      <c r="K40" s="1762" t="s">
        <v>274</v>
      </c>
      <c r="L40" s="1765">
        <v>0.0</v>
      </c>
      <c r="M40" s="1762">
        <f>(L40-H40)-R40</f>
        <v>0</v>
      </c>
      <c r="N40" s="1765">
        <v>0.0</v>
      </c>
      <c r="O40" s="1762">
        <f t="shared" ref="O40:O41" si="33">SUM(M40,N40)</f>
        <v>0</v>
      </c>
      <c r="P40" s="1764"/>
      <c r="Q40" s="1764"/>
      <c r="R40" s="1762"/>
      <c r="S40" s="649"/>
      <c r="T40" s="649"/>
      <c r="U40" s="649"/>
      <c r="V40" s="649"/>
      <c r="W40" s="649"/>
      <c r="X40" s="649"/>
      <c r="Y40" s="649"/>
      <c r="Z40" s="649"/>
      <c r="AA40" s="649"/>
      <c r="AB40" s="649"/>
      <c r="AC40" s="649"/>
    </row>
    <row r="41">
      <c r="A41" s="1714" t="s">
        <v>77</v>
      </c>
      <c r="B41" s="692">
        <v>0.0</v>
      </c>
      <c r="C41" s="692">
        <v>0.0</v>
      </c>
      <c r="D41" s="692">
        <v>0.0</v>
      </c>
      <c r="E41" s="692">
        <v>0.0</v>
      </c>
      <c r="F41" s="692">
        <v>0.0</v>
      </c>
      <c r="G41" s="692">
        <v>0.0</v>
      </c>
      <c r="H41" s="693">
        <f t="shared" si="32"/>
        <v>0</v>
      </c>
      <c r="I41" s="596">
        <f>(I40/60)</f>
        <v>0</v>
      </c>
      <c r="J41" s="635"/>
      <c r="K41" s="701" t="s">
        <v>77</v>
      </c>
      <c r="L41" s="692">
        <v>0.0</v>
      </c>
      <c r="M41" s="701">
        <f>(L41-H41-H42)-R41</f>
        <v>0</v>
      </c>
      <c r="N41" s="692">
        <v>0.0</v>
      </c>
      <c r="O41" s="701">
        <f t="shared" si="33"/>
        <v>0</v>
      </c>
      <c r="P41" s="701"/>
      <c r="Q41" s="1686"/>
      <c r="R41" s="1686"/>
      <c r="S41" s="649"/>
      <c r="T41" s="649"/>
      <c r="U41" s="649"/>
      <c r="V41" s="649"/>
      <c r="W41" s="649"/>
      <c r="X41" s="649"/>
      <c r="Y41" s="649"/>
      <c r="Z41" s="649"/>
      <c r="AA41" s="649"/>
      <c r="AB41" s="649"/>
      <c r="AC41" s="649"/>
    </row>
    <row r="42">
      <c r="A42" s="1714" t="s">
        <v>78</v>
      </c>
      <c r="B42" s="692">
        <v>0.0</v>
      </c>
      <c r="C42" s="692">
        <v>0.0</v>
      </c>
      <c r="D42" s="692">
        <v>0.0</v>
      </c>
      <c r="E42" s="692">
        <v>0.0</v>
      </c>
      <c r="F42" s="692">
        <v>0.0</v>
      </c>
      <c r="G42" s="692">
        <v>0.0</v>
      </c>
      <c r="H42" s="693">
        <f t="shared" si="32"/>
        <v>0</v>
      </c>
      <c r="I42" s="701"/>
      <c r="J42" s="635"/>
      <c r="K42" s="701" t="s">
        <v>78</v>
      </c>
      <c r="L42" s="692" t="s">
        <v>79</v>
      </c>
      <c r="M42" s="701" t="s">
        <v>79</v>
      </c>
      <c r="N42" s="692" t="s">
        <v>79</v>
      </c>
      <c r="O42" s="701" t="s">
        <v>79</v>
      </c>
      <c r="P42" s="701"/>
      <c r="Q42" s="1686"/>
      <c r="R42" s="1686"/>
      <c r="S42" s="649"/>
      <c r="T42" s="649"/>
      <c r="U42" s="649"/>
      <c r="V42" s="649"/>
      <c r="W42" s="649"/>
      <c r="X42" s="649"/>
      <c r="Y42" s="649"/>
      <c r="Z42" s="649"/>
      <c r="AA42" s="649"/>
      <c r="AB42" s="649"/>
      <c r="AC42" s="649"/>
    </row>
    <row r="43">
      <c r="A43" s="1714" t="s">
        <v>446</v>
      </c>
      <c r="B43" s="692">
        <v>0.0</v>
      </c>
      <c r="C43" s="692">
        <v>0.0</v>
      </c>
      <c r="D43" s="692">
        <v>0.0</v>
      </c>
      <c r="E43" s="692">
        <v>0.0</v>
      </c>
      <c r="F43" s="692">
        <v>0.0</v>
      </c>
      <c r="G43" s="692">
        <v>0.0</v>
      </c>
      <c r="H43" s="693">
        <f t="shared" ref="H43:H45" si="34">sum(B43:G43)</f>
        <v>0</v>
      </c>
      <c r="I43" s="701"/>
      <c r="J43" s="635"/>
      <c r="K43" s="701" t="s">
        <v>446</v>
      </c>
      <c r="L43" s="692">
        <v>0.0</v>
      </c>
      <c r="M43" s="701">
        <f>(L43-H43)-R43</f>
        <v>0</v>
      </c>
      <c r="N43" s="692">
        <v>0.0</v>
      </c>
      <c r="O43" s="701">
        <f t="shared" ref="O43:O44" si="35">SUM(M43,N43)</f>
        <v>0</v>
      </c>
      <c r="P43" s="701"/>
      <c r="Q43" s="1686"/>
      <c r="R43" s="1686"/>
      <c r="S43" s="649"/>
      <c r="T43" s="649"/>
      <c r="U43" s="649"/>
      <c r="V43" s="649"/>
      <c r="W43" s="649"/>
      <c r="X43" s="649"/>
      <c r="Y43" s="649"/>
      <c r="Z43" s="649"/>
      <c r="AA43" s="649"/>
      <c r="AB43" s="649"/>
      <c r="AC43" s="649"/>
    </row>
    <row r="44">
      <c r="A44" s="1714" t="s">
        <v>751</v>
      </c>
      <c r="B44" s="692">
        <v>0.0</v>
      </c>
      <c r="C44" s="692">
        <v>0.0</v>
      </c>
      <c r="D44" s="692">
        <v>0.0</v>
      </c>
      <c r="E44" s="692">
        <v>0.0</v>
      </c>
      <c r="F44" s="692">
        <v>0.0</v>
      </c>
      <c r="G44" s="692">
        <v>0.0</v>
      </c>
      <c r="H44" s="693">
        <f t="shared" si="34"/>
        <v>0</v>
      </c>
      <c r="I44" s="701"/>
      <c r="J44" s="635"/>
      <c r="K44" s="701" t="s">
        <v>751</v>
      </c>
      <c r="L44" s="692">
        <v>0.0</v>
      </c>
      <c r="M44" s="701">
        <f t="shared" ref="M44:M45" si="36">(L44-H44)</f>
        <v>0</v>
      </c>
      <c r="N44" s="692">
        <v>0.0</v>
      </c>
      <c r="O44" s="701">
        <f t="shared" si="35"/>
        <v>0</v>
      </c>
      <c r="P44" s="701"/>
      <c r="Q44" s="1686"/>
      <c r="R44" s="1686"/>
      <c r="S44" s="649"/>
      <c r="T44" s="649"/>
      <c r="U44" s="649"/>
      <c r="V44" s="649"/>
      <c r="W44" s="649"/>
      <c r="X44" s="649"/>
      <c r="Y44" s="649"/>
      <c r="Z44" s="649"/>
      <c r="AA44" s="649"/>
      <c r="AB44" s="649"/>
      <c r="AC44" s="649"/>
    </row>
    <row r="45">
      <c r="A45" s="1714" t="s">
        <v>80</v>
      </c>
      <c r="B45" s="692">
        <v>0.0</v>
      </c>
      <c r="C45" s="692">
        <v>0.0</v>
      </c>
      <c r="D45" s="692">
        <v>0.0</v>
      </c>
      <c r="E45" s="692">
        <v>0.0</v>
      </c>
      <c r="F45" s="692">
        <v>0.0</v>
      </c>
      <c r="G45" s="692">
        <v>0.0</v>
      </c>
      <c r="H45" s="693">
        <f t="shared" si="34"/>
        <v>0</v>
      </c>
      <c r="I45" s="701"/>
      <c r="J45" s="635"/>
      <c r="K45" s="701" t="s">
        <v>80</v>
      </c>
      <c r="L45" s="692">
        <v>0.0</v>
      </c>
      <c r="M45" s="701">
        <f t="shared" si="36"/>
        <v>0</v>
      </c>
      <c r="N45" s="692">
        <v>0.0</v>
      </c>
      <c r="O45" s="701">
        <f>sum(M45,N45)</f>
        <v>0</v>
      </c>
      <c r="P45" s="701"/>
      <c r="Q45" s="1686"/>
      <c r="R45" s="1686"/>
      <c r="S45" s="649"/>
      <c r="T45" s="649"/>
      <c r="U45" s="649"/>
      <c r="V45" s="649"/>
      <c r="W45" s="649"/>
      <c r="X45" s="649"/>
      <c r="Y45" s="649"/>
      <c r="Z45" s="649"/>
      <c r="AA45" s="649"/>
      <c r="AB45" s="649"/>
      <c r="AC45" s="649"/>
    </row>
    <row r="46">
      <c r="A46" s="1759" t="s">
        <v>274</v>
      </c>
      <c r="B46" s="1760">
        <v>0.0</v>
      </c>
      <c r="C46" s="1760">
        <v>0.0</v>
      </c>
      <c r="D46" s="1760">
        <v>0.0</v>
      </c>
      <c r="E46" s="1760">
        <v>0.0</v>
      </c>
      <c r="F46" s="1760">
        <v>0.0</v>
      </c>
      <c r="G46" s="1760">
        <v>0.0</v>
      </c>
      <c r="H46" s="1761">
        <f t="shared" ref="H46:H48" si="37">SUM(B46:G46)</f>
        <v>0</v>
      </c>
      <c r="I46" s="1762">
        <f>SUM(H46:H50)</f>
        <v>0</v>
      </c>
      <c r="J46" s="635"/>
      <c r="K46" s="1762" t="s">
        <v>274</v>
      </c>
      <c r="L46" s="1765">
        <v>0.0</v>
      </c>
      <c r="M46" s="1762">
        <f>(L46-H46)-R46</f>
        <v>0</v>
      </c>
      <c r="N46" s="1765">
        <v>0.0</v>
      </c>
      <c r="O46" s="1762">
        <f t="shared" ref="O46:O47" si="38">SUM(M46,N46)</f>
        <v>0</v>
      </c>
      <c r="P46" s="1761"/>
      <c r="Q46" s="1761"/>
      <c r="R46" s="1761"/>
      <c r="S46" s="649"/>
      <c r="T46" s="649"/>
      <c r="U46" s="649"/>
      <c r="V46" s="649"/>
      <c r="W46" s="649"/>
      <c r="X46" s="649"/>
      <c r="Y46" s="649"/>
      <c r="Z46" s="649"/>
      <c r="AA46" s="649"/>
      <c r="AB46" s="649"/>
      <c r="AC46" s="649"/>
    </row>
    <row r="47">
      <c r="A47" s="1714" t="s">
        <v>77</v>
      </c>
      <c r="B47" s="692">
        <v>0.0</v>
      </c>
      <c r="C47" s="692">
        <v>0.0</v>
      </c>
      <c r="D47" s="692">
        <v>0.0</v>
      </c>
      <c r="E47" s="692">
        <v>0.0</v>
      </c>
      <c r="F47" s="692">
        <v>0.0</v>
      </c>
      <c r="G47" s="692">
        <v>0.0</v>
      </c>
      <c r="H47" s="693">
        <f t="shared" si="37"/>
        <v>0</v>
      </c>
      <c r="I47" s="596">
        <f>(I46/60)</f>
        <v>0</v>
      </c>
      <c r="J47" s="635"/>
      <c r="K47" s="701" t="s">
        <v>77</v>
      </c>
      <c r="L47" s="692">
        <v>0.0</v>
      </c>
      <c r="M47" s="701">
        <f>(L47-H47-H48)-R47</f>
        <v>0</v>
      </c>
      <c r="N47" s="692">
        <v>0.0</v>
      </c>
      <c r="O47" s="701">
        <f t="shared" si="38"/>
        <v>0</v>
      </c>
      <c r="P47" s="701"/>
      <c r="Q47" s="1686"/>
      <c r="R47" s="1686"/>
      <c r="S47" s="649"/>
      <c r="T47" s="649"/>
      <c r="U47" s="649"/>
      <c r="V47" s="649"/>
      <c r="W47" s="649"/>
      <c r="X47" s="649"/>
      <c r="Y47" s="649"/>
      <c r="Z47" s="649"/>
      <c r="AA47" s="649"/>
      <c r="AB47" s="649"/>
      <c r="AC47" s="649"/>
    </row>
    <row r="48">
      <c r="A48" s="1714" t="s">
        <v>78</v>
      </c>
      <c r="B48" s="692">
        <v>0.0</v>
      </c>
      <c r="C48" s="692">
        <v>0.0</v>
      </c>
      <c r="D48" s="692">
        <v>0.0</v>
      </c>
      <c r="E48" s="692">
        <v>0.0</v>
      </c>
      <c r="F48" s="692">
        <v>0.0</v>
      </c>
      <c r="G48" s="692">
        <v>0.0</v>
      </c>
      <c r="H48" s="693">
        <f t="shared" si="37"/>
        <v>0</v>
      </c>
      <c r="I48" s="701"/>
      <c r="J48" s="635"/>
      <c r="K48" s="701" t="s">
        <v>78</v>
      </c>
      <c r="L48" s="692" t="s">
        <v>79</v>
      </c>
      <c r="M48" s="701" t="s">
        <v>79</v>
      </c>
      <c r="N48" s="692" t="s">
        <v>79</v>
      </c>
      <c r="O48" s="701" t="s">
        <v>79</v>
      </c>
      <c r="P48" s="701"/>
      <c r="Q48" s="1686"/>
      <c r="R48" s="1686"/>
      <c r="S48" s="649"/>
      <c r="T48" s="649"/>
      <c r="U48" s="649"/>
      <c r="V48" s="649"/>
      <c r="W48" s="649"/>
      <c r="X48" s="649"/>
      <c r="Y48" s="649"/>
      <c r="Z48" s="649"/>
      <c r="AA48" s="649"/>
      <c r="AB48" s="649"/>
      <c r="AC48" s="649"/>
    </row>
    <row r="49">
      <c r="A49" s="1714" t="s">
        <v>446</v>
      </c>
      <c r="B49" s="692">
        <v>0.0</v>
      </c>
      <c r="C49" s="692">
        <v>0.0</v>
      </c>
      <c r="D49" s="692">
        <v>0.0</v>
      </c>
      <c r="E49" s="692">
        <v>0.0</v>
      </c>
      <c r="F49" s="692">
        <v>0.0</v>
      </c>
      <c r="G49" s="692">
        <v>0.0</v>
      </c>
      <c r="H49" s="693">
        <f t="shared" ref="H49:H51" si="39">sum(B49:G49)</f>
        <v>0</v>
      </c>
      <c r="I49" s="701"/>
      <c r="J49" s="635"/>
      <c r="K49" s="701" t="s">
        <v>446</v>
      </c>
      <c r="L49" s="692">
        <v>0.0</v>
      </c>
      <c r="M49" s="701">
        <f>(L49-H49)-R49</f>
        <v>0</v>
      </c>
      <c r="N49" s="692">
        <v>0.0</v>
      </c>
      <c r="O49" s="701">
        <f t="shared" ref="O49:O50" si="40">SUM(M49,N49)</f>
        <v>0</v>
      </c>
      <c r="P49" s="701"/>
      <c r="Q49" s="1686"/>
      <c r="R49" s="1686"/>
      <c r="S49" s="649"/>
      <c r="T49" s="649"/>
      <c r="U49" s="649"/>
      <c r="V49" s="649"/>
      <c r="W49" s="649"/>
      <c r="X49" s="649"/>
      <c r="Y49" s="649"/>
      <c r="Z49" s="649"/>
      <c r="AA49" s="649"/>
      <c r="AB49" s="649"/>
      <c r="AC49" s="649"/>
    </row>
    <row r="50">
      <c r="A50" s="1714" t="s">
        <v>751</v>
      </c>
      <c r="B50" s="692">
        <v>0.0</v>
      </c>
      <c r="C50" s="692">
        <v>0.0</v>
      </c>
      <c r="D50" s="692">
        <v>0.0</v>
      </c>
      <c r="E50" s="692">
        <v>0.0</v>
      </c>
      <c r="F50" s="692">
        <v>0.0</v>
      </c>
      <c r="G50" s="692">
        <v>0.0</v>
      </c>
      <c r="H50" s="693">
        <f t="shared" si="39"/>
        <v>0</v>
      </c>
      <c r="I50" s="701"/>
      <c r="J50" s="635"/>
      <c r="K50" s="701" t="s">
        <v>751</v>
      </c>
      <c r="L50" s="692">
        <v>0.0</v>
      </c>
      <c r="M50" s="701">
        <f t="shared" ref="M50:M51" si="41">(L50-H50)</f>
        <v>0</v>
      </c>
      <c r="N50" s="692">
        <v>0.0</v>
      </c>
      <c r="O50" s="701">
        <f t="shared" si="40"/>
        <v>0</v>
      </c>
      <c r="P50" s="701"/>
      <c r="Q50" s="1686"/>
      <c r="R50" s="1686"/>
      <c r="S50" s="649"/>
      <c r="T50" s="649"/>
      <c r="U50" s="649"/>
      <c r="V50" s="649"/>
      <c r="W50" s="649"/>
      <c r="X50" s="649"/>
      <c r="Y50" s="649"/>
      <c r="Z50" s="649"/>
      <c r="AA50" s="649"/>
      <c r="AB50" s="649"/>
      <c r="AC50" s="649"/>
    </row>
    <row r="51">
      <c r="A51" s="1714" t="s">
        <v>80</v>
      </c>
      <c r="B51" s="692">
        <v>0.0</v>
      </c>
      <c r="C51" s="692">
        <v>0.0</v>
      </c>
      <c r="D51" s="692">
        <v>0.0</v>
      </c>
      <c r="E51" s="692">
        <v>0.0</v>
      </c>
      <c r="F51" s="692">
        <v>0.0</v>
      </c>
      <c r="G51" s="692">
        <v>0.0</v>
      </c>
      <c r="H51" s="693">
        <f t="shared" si="39"/>
        <v>0</v>
      </c>
      <c r="I51" s="701"/>
      <c r="J51" s="635"/>
      <c r="K51" s="701" t="s">
        <v>80</v>
      </c>
      <c r="L51" s="692">
        <v>0.0</v>
      </c>
      <c r="M51" s="701">
        <f t="shared" si="41"/>
        <v>0</v>
      </c>
      <c r="N51" s="692">
        <v>0.0</v>
      </c>
      <c r="O51" s="701">
        <f>sum(M51,N51)</f>
        <v>0</v>
      </c>
      <c r="P51" s="701"/>
      <c r="Q51" s="1686"/>
      <c r="R51" s="1686"/>
      <c r="S51" s="649"/>
      <c r="T51" s="649"/>
      <c r="U51" s="649"/>
      <c r="V51" s="649"/>
      <c r="W51" s="649"/>
      <c r="X51" s="649"/>
      <c r="Y51" s="649"/>
      <c r="Z51" s="649"/>
      <c r="AA51" s="649"/>
      <c r="AB51" s="649"/>
      <c r="AC51" s="649"/>
    </row>
    <row r="52">
      <c r="A52" s="1757" t="s">
        <v>91</v>
      </c>
      <c r="B52" s="1758">
        <f t="shared" ref="B52:H52" si="42"> SUM(B53:B57,B59:B63,B65:B69,B71:B75,B77:B81,B83:B87,B89:B93,B95:B99)</f>
        <v>21</v>
      </c>
      <c r="C52" s="1758">
        <f t="shared" si="42"/>
        <v>32</v>
      </c>
      <c r="D52" s="1758">
        <f t="shared" si="42"/>
        <v>32</v>
      </c>
      <c r="E52" s="1758">
        <f t="shared" si="42"/>
        <v>29</v>
      </c>
      <c r="F52" s="1758">
        <f t="shared" si="42"/>
        <v>14</v>
      </c>
      <c r="G52" s="1758">
        <f t="shared" si="42"/>
        <v>6</v>
      </c>
      <c r="H52" s="1758">
        <f t="shared" si="42"/>
        <v>134</v>
      </c>
      <c r="I52" s="1758"/>
      <c r="J52" s="635"/>
      <c r="K52" s="1758" t="s">
        <v>91</v>
      </c>
      <c r="L52" s="1758"/>
      <c r="M52" s="1758"/>
      <c r="N52" s="1758"/>
      <c r="O52" s="1758"/>
      <c r="P52" s="1758"/>
      <c r="Q52" s="1758"/>
      <c r="R52" s="1758"/>
      <c r="S52" s="649"/>
      <c r="T52" s="649"/>
      <c r="U52" s="649"/>
      <c r="V52" s="649"/>
      <c r="W52" s="649"/>
      <c r="X52" s="649"/>
      <c r="Y52" s="649"/>
      <c r="Z52" s="649"/>
      <c r="AA52" s="649"/>
      <c r="AB52" s="649"/>
      <c r="AC52" s="649"/>
    </row>
    <row r="53">
      <c r="A53" s="1759" t="s">
        <v>92</v>
      </c>
      <c r="B53" s="1765">
        <v>0.0</v>
      </c>
      <c r="C53" s="1765">
        <v>7.0</v>
      </c>
      <c r="D53" s="1765">
        <v>4.0</v>
      </c>
      <c r="E53" s="1765">
        <v>1.0</v>
      </c>
      <c r="F53" s="1765">
        <v>0.0</v>
      </c>
      <c r="G53" s="1765">
        <v>3.0</v>
      </c>
      <c r="H53" s="1761">
        <f t="shared" ref="H53:H55" si="43">SUM(B53:G53)</f>
        <v>15</v>
      </c>
      <c r="I53" s="1762">
        <f>SUM(H53:H57)</f>
        <v>22</v>
      </c>
      <c r="J53" s="635"/>
      <c r="K53" s="1764" t="s">
        <v>92</v>
      </c>
      <c r="L53" s="1762">
        <v>55.0</v>
      </c>
      <c r="M53" s="1762">
        <f>(L53-H53)-R53</f>
        <v>40</v>
      </c>
      <c r="N53" s="1765">
        <v>20.0</v>
      </c>
      <c r="O53" s="1762">
        <f t="shared" ref="O53:O54" si="44">SUM(M53,N53)</f>
        <v>60</v>
      </c>
      <c r="P53" s="1764"/>
      <c r="Q53" s="1765" t="s">
        <v>938</v>
      </c>
      <c r="R53" s="1762"/>
      <c r="S53" s="649"/>
      <c r="T53" s="649"/>
      <c r="U53" s="649"/>
      <c r="V53" s="649"/>
      <c r="W53" s="649"/>
      <c r="X53" s="649"/>
      <c r="Y53" s="649"/>
      <c r="Z53" s="649"/>
      <c r="AA53" s="649"/>
      <c r="AB53" s="649"/>
      <c r="AC53" s="649"/>
    </row>
    <row r="54">
      <c r="A54" s="1714" t="s">
        <v>77</v>
      </c>
      <c r="B54" s="692">
        <v>0.0</v>
      </c>
      <c r="C54" s="692">
        <v>0.0</v>
      </c>
      <c r="D54" s="692">
        <v>0.0</v>
      </c>
      <c r="E54" s="692">
        <v>0.0</v>
      </c>
      <c r="F54" s="692">
        <v>0.0</v>
      </c>
      <c r="G54" s="692">
        <v>0.0</v>
      </c>
      <c r="H54" s="693">
        <f t="shared" si="43"/>
        <v>0</v>
      </c>
      <c r="I54" s="596">
        <f>(I53/60)</f>
        <v>0.3666666667</v>
      </c>
      <c r="J54" s="647"/>
      <c r="K54" s="701" t="s">
        <v>77</v>
      </c>
      <c r="L54" s="701">
        <v>5.0</v>
      </c>
      <c r="M54" s="701">
        <f>(L54-H54-H55)-R54</f>
        <v>5</v>
      </c>
      <c r="N54" s="692">
        <v>10.0</v>
      </c>
      <c r="O54" s="701">
        <f t="shared" si="44"/>
        <v>15</v>
      </c>
      <c r="P54" s="701"/>
      <c r="Q54" s="1686"/>
      <c r="R54" s="1686"/>
      <c r="S54" s="649"/>
      <c r="T54" s="649"/>
      <c r="U54" s="649"/>
      <c r="V54" s="649"/>
      <c r="W54" s="649"/>
      <c r="X54" s="649"/>
      <c r="Y54" s="649"/>
      <c r="Z54" s="649"/>
      <c r="AA54" s="649"/>
      <c r="AB54" s="649"/>
      <c r="AC54" s="649"/>
    </row>
    <row r="55">
      <c r="A55" s="1714" t="s">
        <v>78</v>
      </c>
      <c r="B55" s="692">
        <v>0.0</v>
      </c>
      <c r="C55" s="692">
        <v>0.0</v>
      </c>
      <c r="D55" s="692">
        <v>0.0</v>
      </c>
      <c r="E55" s="692">
        <v>0.0</v>
      </c>
      <c r="F55" s="692">
        <v>0.0</v>
      </c>
      <c r="G55" s="692">
        <v>0.0</v>
      </c>
      <c r="H55" s="693">
        <f t="shared" si="43"/>
        <v>0</v>
      </c>
      <c r="I55" s="701"/>
      <c r="J55" s="635"/>
      <c r="K55" s="701" t="s">
        <v>78</v>
      </c>
      <c r="L55" s="701" t="s">
        <v>79</v>
      </c>
      <c r="M55" s="701" t="s">
        <v>79</v>
      </c>
      <c r="N55" s="692" t="s">
        <v>79</v>
      </c>
      <c r="O55" s="701" t="s">
        <v>79</v>
      </c>
      <c r="P55" s="692" t="s">
        <v>100</v>
      </c>
      <c r="Q55" s="1686"/>
      <c r="R55" s="1686"/>
      <c r="S55" s="649"/>
      <c r="T55" s="649"/>
      <c r="U55" s="649"/>
      <c r="V55" s="649"/>
      <c r="W55" s="649"/>
      <c r="X55" s="649"/>
      <c r="Y55" s="649"/>
      <c r="Z55" s="649"/>
      <c r="AA55" s="649"/>
      <c r="AB55" s="649"/>
      <c r="AC55" s="649"/>
    </row>
    <row r="56">
      <c r="A56" s="1714" t="s">
        <v>446</v>
      </c>
      <c r="B56" s="692">
        <v>0.0</v>
      </c>
      <c r="C56" s="692">
        <v>2.0</v>
      </c>
      <c r="D56" s="692">
        <v>1.0</v>
      </c>
      <c r="E56" s="692">
        <v>0.0</v>
      </c>
      <c r="F56" s="692">
        <v>0.0</v>
      </c>
      <c r="G56" s="692">
        <v>2.0</v>
      </c>
      <c r="H56" s="693">
        <f t="shared" ref="H56:H58" si="45">sum(B56:G56)</f>
        <v>5</v>
      </c>
      <c r="I56" s="701"/>
      <c r="J56" s="647"/>
      <c r="K56" s="701" t="s">
        <v>446</v>
      </c>
      <c r="L56" s="701">
        <v>7.0</v>
      </c>
      <c r="M56" s="701">
        <f>(L56-H56)-R56</f>
        <v>2</v>
      </c>
      <c r="N56" s="692">
        <v>0.0</v>
      </c>
      <c r="O56" s="701">
        <f t="shared" ref="O56:O57" si="46">SUM(M56,N56)</f>
        <v>2</v>
      </c>
      <c r="P56" s="701"/>
      <c r="Q56" s="1686"/>
      <c r="R56" s="1686"/>
      <c r="S56" s="649"/>
      <c r="T56" s="649"/>
      <c r="U56" s="649"/>
      <c r="V56" s="649"/>
      <c r="W56" s="649"/>
      <c r="X56" s="649"/>
      <c r="Y56" s="649"/>
      <c r="Z56" s="649"/>
      <c r="AA56" s="649"/>
      <c r="AB56" s="649"/>
      <c r="AC56" s="649"/>
    </row>
    <row r="57">
      <c r="A57" s="1714" t="s">
        <v>751</v>
      </c>
      <c r="B57" s="692">
        <v>0.0</v>
      </c>
      <c r="C57" s="692">
        <v>0.0</v>
      </c>
      <c r="D57" s="692">
        <v>1.0</v>
      </c>
      <c r="E57" s="692">
        <v>0.0</v>
      </c>
      <c r="F57" s="692">
        <v>0.0</v>
      </c>
      <c r="G57" s="692">
        <v>1.0</v>
      </c>
      <c r="H57" s="693">
        <f t="shared" si="45"/>
        <v>2</v>
      </c>
      <c r="I57" s="701"/>
      <c r="J57" s="647"/>
      <c r="K57" s="701" t="s">
        <v>751</v>
      </c>
      <c r="L57" s="701">
        <v>4.0</v>
      </c>
      <c r="M57" s="701">
        <f t="shared" ref="M57:M58" si="47">(L57-H57)</f>
        <v>2</v>
      </c>
      <c r="N57" s="692">
        <v>0.0</v>
      </c>
      <c r="O57" s="701">
        <f t="shared" si="46"/>
        <v>2</v>
      </c>
      <c r="P57" s="701"/>
      <c r="Q57" s="1686"/>
      <c r="R57" s="1686"/>
      <c r="S57" s="649"/>
      <c r="T57" s="649"/>
      <c r="U57" s="649"/>
      <c r="V57" s="649"/>
      <c r="W57" s="649"/>
      <c r="X57" s="649"/>
      <c r="Y57" s="649"/>
      <c r="Z57" s="649"/>
      <c r="AA57" s="649"/>
      <c r="AB57" s="649"/>
      <c r="AC57" s="649"/>
    </row>
    <row r="58">
      <c r="A58" s="1714" t="s">
        <v>80</v>
      </c>
      <c r="B58" s="692">
        <v>0.0</v>
      </c>
      <c r="C58" s="692">
        <v>0.0</v>
      </c>
      <c r="D58" s="692">
        <v>0.0</v>
      </c>
      <c r="E58" s="692">
        <v>0.0</v>
      </c>
      <c r="F58" s="692">
        <v>0.0</v>
      </c>
      <c r="G58" s="692">
        <v>0.0</v>
      </c>
      <c r="H58" s="693">
        <f t="shared" si="45"/>
        <v>0</v>
      </c>
      <c r="I58" s="701"/>
      <c r="J58" s="635"/>
      <c r="K58" s="701" t="s">
        <v>80</v>
      </c>
      <c r="L58" s="701">
        <v>30.0</v>
      </c>
      <c r="M58" s="701">
        <f t="shared" si="47"/>
        <v>30</v>
      </c>
      <c r="N58" s="692">
        <v>0.0</v>
      </c>
      <c r="O58" s="701">
        <f>sum(M58,N58)</f>
        <v>30</v>
      </c>
      <c r="P58" s="701"/>
      <c r="Q58" s="1621" t="s">
        <v>939</v>
      </c>
      <c r="R58" s="1686"/>
      <c r="S58" s="649"/>
      <c r="T58" s="649"/>
      <c r="U58" s="649"/>
      <c r="V58" s="649"/>
      <c r="W58" s="649"/>
      <c r="X58" s="649"/>
      <c r="Y58" s="649"/>
      <c r="Z58" s="649"/>
      <c r="AA58" s="649"/>
      <c r="AB58" s="649"/>
      <c r="AC58" s="649"/>
    </row>
    <row r="59">
      <c r="A59" s="1715" t="s">
        <v>95</v>
      </c>
      <c r="B59" s="1760">
        <v>3.0</v>
      </c>
      <c r="C59" s="1760">
        <v>2.0</v>
      </c>
      <c r="D59" s="1760">
        <v>8.0</v>
      </c>
      <c r="E59" s="1760">
        <v>7.0</v>
      </c>
      <c r="F59" s="1760">
        <v>7.0</v>
      </c>
      <c r="G59" s="1760">
        <v>0.0</v>
      </c>
      <c r="H59" s="1761">
        <f t="shared" ref="H59:H61" si="48">SUM(B59:G59)</f>
        <v>27</v>
      </c>
      <c r="I59" s="1762">
        <f>SUM(H59:H63)</f>
        <v>31</v>
      </c>
      <c r="J59" s="647"/>
      <c r="K59" s="1762" t="s">
        <v>95</v>
      </c>
      <c r="L59" s="1762">
        <v>50.0</v>
      </c>
      <c r="M59" s="1762">
        <f>(L59-H59)-R59</f>
        <v>23</v>
      </c>
      <c r="N59" s="1765">
        <v>20.0</v>
      </c>
      <c r="O59" s="1762">
        <f t="shared" ref="O59:O60" si="49">SUM(M59,N59)</f>
        <v>43</v>
      </c>
      <c r="P59" s="1764"/>
      <c r="Q59" s="1765" t="s">
        <v>940</v>
      </c>
      <c r="R59" s="1762"/>
      <c r="S59" s="649"/>
      <c r="T59" s="649"/>
      <c r="U59" s="649"/>
      <c r="V59" s="649"/>
      <c r="W59" s="649"/>
      <c r="X59" s="649"/>
      <c r="Y59" s="649"/>
      <c r="Z59" s="649"/>
      <c r="AA59" s="649"/>
      <c r="AB59" s="649"/>
      <c r="AC59" s="649"/>
    </row>
    <row r="60">
      <c r="A60" s="1714" t="s">
        <v>77</v>
      </c>
      <c r="B60" s="692">
        <v>0.0</v>
      </c>
      <c r="C60" s="692">
        <v>0.0</v>
      </c>
      <c r="D60" s="692">
        <v>0.0</v>
      </c>
      <c r="E60" s="692">
        <v>0.0</v>
      </c>
      <c r="F60" s="692">
        <v>0.0</v>
      </c>
      <c r="G60" s="692">
        <v>0.0</v>
      </c>
      <c r="H60" s="693">
        <f t="shared" si="48"/>
        <v>0</v>
      </c>
      <c r="I60" s="596">
        <f>(I59/60)</f>
        <v>0.5166666667</v>
      </c>
      <c r="J60" s="647"/>
      <c r="K60" s="701" t="s">
        <v>77</v>
      </c>
      <c r="L60" s="701">
        <v>2.0</v>
      </c>
      <c r="M60" s="701">
        <f>(L60-H60-H61)-R60</f>
        <v>2</v>
      </c>
      <c r="N60" s="692">
        <v>10.0</v>
      </c>
      <c r="O60" s="701">
        <f t="shared" si="49"/>
        <v>12</v>
      </c>
      <c r="P60" s="701"/>
      <c r="Q60" s="701"/>
      <c r="R60" s="1621"/>
      <c r="S60" s="649"/>
      <c r="T60" s="649"/>
      <c r="U60" s="649"/>
      <c r="V60" s="649"/>
      <c r="W60" s="649"/>
      <c r="X60" s="649"/>
      <c r="Y60" s="649"/>
      <c r="Z60" s="649"/>
      <c r="AA60" s="649"/>
      <c r="AB60" s="649"/>
      <c r="AC60" s="649"/>
    </row>
    <row r="61">
      <c r="A61" s="1714" t="s">
        <v>78</v>
      </c>
      <c r="B61" s="692">
        <v>0.0</v>
      </c>
      <c r="C61" s="692">
        <v>0.0</v>
      </c>
      <c r="D61" s="692">
        <v>0.0</v>
      </c>
      <c r="E61" s="692">
        <v>0.0</v>
      </c>
      <c r="F61" s="692">
        <v>0.0</v>
      </c>
      <c r="G61" s="692">
        <v>0.0</v>
      </c>
      <c r="H61" s="693">
        <f t="shared" si="48"/>
        <v>0</v>
      </c>
      <c r="I61" s="701"/>
      <c r="J61" s="647"/>
      <c r="K61" s="701" t="s">
        <v>78</v>
      </c>
      <c r="L61" s="701" t="s">
        <v>79</v>
      </c>
      <c r="M61" s="701" t="s">
        <v>79</v>
      </c>
      <c r="N61" s="692" t="s">
        <v>79</v>
      </c>
      <c r="O61" s="701" t="s">
        <v>79</v>
      </c>
      <c r="P61" s="701"/>
      <c r="Q61" s="701"/>
      <c r="R61" s="1686"/>
      <c r="S61" s="649"/>
      <c r="T61" s="649"/>
      <c r="U61" s="649"/>
      <c r="V61" s="649"/>
      <c r="W61" s="649"/>
      <c r="X61" s="649"/>
      <c r="Y61" s="649"/>
      <c r="Z61" s="649"/>
      <c r="AA61" s="649"/>
      <c r="AB61" s="649"/>
      <c r="AC61" s="649"/>
    </row>
    <row r="62">
      <c r="A62" s="1714" t="s">
        <v>446</v>
      </c>
      <c r="B62" s="692">
        <v>1.0</v>
      </c>
      <c r="C62" s="692">
        <v>2.0</v>
      </c>
      <c r="D62" s="692">
        <v>1.0</v>
      </c>
      <c r="E62" s="692">
        <v>0.0</v>
      </c>
      <c r="F62" s="692">
        <v>0.0</v>
      </c>
      <c r="G62" s="692">
        <v>0.0</v>
      </c>
      <c r="H62" s="693">
        <f t="shared" ref="H62:H64" si="50">sum(B62:G62)</f>
        <v>4</v>
      </c>
      <c r="I62" s="701"/>
      <c r="J62" s="647"/>
      <c r="K62" s="701" t="s">
        <v>446</v>
      </c>
      <c r="L62" s="701">
        <v>4.0</v>
      </c>
      <c r="M62" s="701">
        <f>(L62-H62)-R62</f>
        <v>0</v>
      </c>
      <c r="N62" s="692">
        <v>9.0</v>
      </c>
      <c r="O62" s="701">
        <f t="shared" ref="O62:O63" si="51">SUM(M62,N62)</f>
        <v>9</v>
      </c>
      <c r="P62" s="701"/>
      <c r="Q62" s="701"/>
      <c r="R62" s="1686"/>
      <c r="S62" s="649"/>
      <c r="T62" s="649"/>
      <c r="U62" s="649"/>
      <c r="V62" s="649"/>
      <c r="W62" s="649"/>
      <c r="X62" s="649"/>
      <c r="Y62" s="649"/>
      <c r="Z62" s="649"/>
      <c r="AA62" s="649"/>
      <c r="AB62" s="649"/>
      <c r="AC62" s="649"/>
    </row>
    <row r="63">
      <c r="A63" s="1714" t="s">
        <v>751</v>
      </c>
      <c r="B63" s="692">
        <v>0.0</v>
      </c>
      <c r="C63" s="692">
        <v>0.0</v>
      </c>
      <c r="D63" s="692">
        <v>0.0</v>
      </c>
      <c r="E63" s="692">
        <v>0.0</v>
      </c>
      <c r="F63" s="692">
        <v>0.0</v>
      </c>
      <c r="G63" s="692">
        <v>0.0</v>
      </c>
      <c r="H63" s="693">
        <f t="shared" si="50"/>
        <v>0</v>
      </c>
      <c r="I63" s="701"/>
      <c r="J63" s="647"/>
      <c r="K63" s="701" t="s">
        <v>751</v>
      </c>
      <c r="L63" s="701">
        <v>5.0</v>
      </c>
      <c r="M63" s="701">
        <f t="shared" ref="M63:M64" si="52">(L63-H63)</f>
        <v>5</v>
      </c>
      <c r="N63" s="692" t="s">
        <v>79</v>
      </c>
      <c r="O63" s="701">
        <f t="shared" si="51"/>
        <v>5</v>
      </c>
      <c r="P63" s="701"/>
      <c r="Q63" s="692" t="s">
        <v>850</v>
      </c>
      <c r="R63" s="1621"/>
      <c r="S63" s="649"/>
      <c r="T63" s="649"/>
      <c r="U63" s="649"/>
      <c r="V63" s="649"/>
      <c r="W63" s="649"/>
      <c r="X63" s="649"/>
      <c r="Y63" s="649"/>
      <c r="Z63" s="649"/>
      <c r="AA63" s="649"/>
      <c r="AB63" s="649"/>
      <c r="AC63" s="649"/>
    </row>
    <row r="64">
      <c r="A64" s="1714" t="s">
        <v>80</v>
      </c>
      <c r="B64" s="692">
        <v>0.0</v>
      </c>
      <c r="C64" s="692">
        <v>0.0</v>
      </c>
      <c r="D64" s="692">
        <v>0.0</v>
      </c>
      <c r="E64" s="692">
        <v>4.0</v>
      </c>
      <c r="F64" s="692">
        <v>0.0</v>
      </c>
      <c r="G64" s="692">
        <v>0.0</v>
      </c>
      <c r="H64" s="693">
        <f t="shared" si="50"/>
        <v>4</v>
      </c>
      <c r="I64" s="701"/>
      <c r="J64" s="647"/>
      <c r="K64" s="701" t="s">
        <v>80</v>
      </c>
      <c r="L64" s="701">
        <v>24.0</v>
      </c>
      <c r="M64" s="701">
        <f t="shared" si="52"/>
        <v>20</v>
      </c>
      <c r="N64" s="692">
        <v>0.0</v>
      </c>
      <c r="O64" s="701">
        <f>sum(M64,N64)</f>
        <v>20</v>
      </c>
      <c r="P64" s="701"/>
      <c r="Q64" s="692" t="s">
        <v>858</v>
      </c>
      <c r="R64" s="1686"/>
      <c r="S64" s="649"/>
      <c r="T64" s="649"/>
      <c r="U64" s="649"/>
      <c r="V64" s="649"/>
      <c r="W64" s="649"/>
      <c r="X64" s="649"/>
      <c r="Y64" s="649"/>
      <c r="Z64" s="649"/>
      <c r="AA64" s="649"/>
      <c r="AB64" s="649"/>
      <c r="AC64" s="649"/>
    </row>
    <row r="65">
      <c r="A65" s="1715" t="s">
        <v>254</v>
      </c>
      <c r="B65" s="1765">
        <v>4.0</v>
      </c>
      <c r="C65" s="1765">
        <v>4.0</v>
      </c>
      <c r="D65" s="1765">
        <v>3.0</v>
      </c>
      <c r="E65" s="1765">
        <v>8.0</v>
      </c>
      <c r="F65" s="1765">
        <v>4.0</v>
      </c>
      <c r="G65" s="1765">
        <v>0.0</v>
      </c>
      <c r="H65" s="1761">
        <f t="shared" ref="H65:H67" si="53">SUM(B65:G65)</f>
        <v>23</v>
      </c>
      <c r="I65" s="1762">
        <f>SUM(H65:H69)</f>
        <v>29</v>
      </c>
      <c r="J65" s="635"/>
      <c r="K65" s="1762" t="s">
        <v>254</v>
      </c>
      <c r="L65" s="1762">
        <v>44.0</v>
      </c>
      <c r="M65" s="1762">
        <f>(L65-H65)-R65</f>
        <v>21</v>
      </c>
      <c r="N65" s="1765">
        <v>30.0</v>
      </c>
      <c r="O65" s="1762">
        <f t="shared" ref="O65:O66" si="54">SUM(M65,N65)</f>
        <v>51</v>
      </c>
      <c r="P65" s="1764"/>
      <c r="Q65" s="1765" t="s">
        <v>941</v>
      </c>
      <c r="R65" s="1762"/>
      <c r="S65" s="649"/>
      <c r="T65" s="649"/>
      <c r="U65" s="649"/>
      <c r="V65" s="649"/>
      <c r="W65" s="649"/>
      <c r="X65" s="649"/>
      <c r="Y65" s="649"/>
      <c r="Z65" s="649"/>
      <c r="AA65" s="649"/>
      <c r="AB65" s="649"/>
      <c r="AC65" s="649"/>
    </row>
    <row r="66">
      <c r="A66" s="1714" t="s">
        <v>77</v>
      </c>
      <c r="B66" s="692">
        <v>0.0</v>
      </c>
      <c r="C66" s="692">
        <v>0.0</v>
      </c>
      <c r="D66" s="692">
        <v>0.0</v>
      </c>
      <c r="E66" s="692">
        <v>0.0</v>
      </c>
      <c r="F66" s="692">
        <v>0.0</v>
      </c>
      <c r="G66" s="692">
        <v>0.0</v>
      </c>
      <c r="H66" s="693">
        <f t="shared" si="53"/>
        <v>0</v>
      </c>
      <c r="I66" s="596">
        <f>(I65/60)</f>
        <v>0.4833333333</v>
      </c>
      <c r="J66" s="647"/>
      <c r="K66" s="701" t="s">
        <v>77</v>
      </c>
      <c r="L66" s="692">
        <v>0.0</v>
      </c>
      <c r="M66" s="701">
        <f>(L66-H66-H67)-R66</f>
        <v>0</v>
      </c>
      <c r="N66" s="692">
        <v>10.0</v>
      </c>
      <c r="O66" s="701">
        <f t="shared" si="54"/>
        <v>10</v>
      </c>
      <c r="P66" s="701"/>
      <c r="Q66" s="692" t="s">
        <v>850</v>
      </c>
      <c r="R66" s="1686"/>
      <c r="S66" s="649"/>
      <c r="T66" s="649"/>
      <c r="U66" s="649"/>
      <c r="V66" s="649"/>
      <c r="W66" s="649"/>
      <c r="X66" s="649"/>
      <c r="Y66" s="649"/>
      <c r="Z66" s="649"/>
      <c r="AA66" s="649"/>
      <c r="AB66" s="649"/>
      <c r="AC66" s="649"/>
    </row>
    <row r="67">
      <c r="A67" s="1714" t="s">
        <v>78</v>
      </c>
      <c r="B67" s="692">
        <v>0.0</v>
      </c>
      <c r="C67" s="692">
        <v>0.0</v>
      </c>
      <c r="D67" s="692">
        <v>0.0</v>
      </c>
      <c r="E67" s="692">
        <v>0.0</v>
      </c>
      <c r="F67" s="692">
        <v>0.0</v>
      </c>
      <c r="G67" s="692">
        <v>0.0</v>
      </c>
      <c r="H67" s="693">
        <f t="shared" si="53"/>
        <v>0</v>
      </c>
      <c r="I67" s="701"/>
      <c r="J67" s="647"/>
      <c r="K67" s="701" t="s">
        <v>78</v>
      </c>
      <c r="L67" s="701" t="s">
        <v>79</v>
      </c>
      <c r="M67" s="701" t="s">
        <v>79</v>
      </c>
      <c r="N67" s="692" t="s">
        <v>79</v>
      </c>
      <c r="O67" s="701" t="s">
        <v>79</v>
      </c>
      <c r="P67" s="701"/>
      <c r="Q67" s="701"/>
      <c r="R67" s="1686"/>
      <c r="S67" s="649"/>
      <c r="T67" s="649"/>
      <c r="U67" s="649"/>
      <c r="V67" s="649"/>
      <c r="W67" s="649"/>
      <c r="X67" s="649"/>
      <c r="Y67" s="649"/>
      <c r="Z67" s="649"/>
      <c r="AA67" s="649"/>
      <c r="AB67" s="649"/>
      <c r="AC67" s="649"/>
    </row>
    <row r="68">
      <c r="A68" s="1714" t="s">
        <v>446</v>
      </c>
      <c r="B68" s="692">
        <v>1.0</v>
      </c>
      <c r="C68" s="692">
        <v>1.0</v>
      </c>
      <c r="D68" s="692">
        <v>2.0</v>
      </c>
      <c r="E68" s="692">
        <v>1.0</v>
      </c>
      <c r="F68" s="692">
        <v>0.0</v>
      </c>
      <c r="G68" s="692">
        <v>0.0</v>
      </c>
      <c r="H68" s="693">
        <f t="shared" ref="H68:H70" si="55">sum(B68:G68)</f>
        <v>5</v>
      </c>
      <c r="I68" s="701"/>
      <c r="J68" s="647"/>
      <c r="K68" s="701" t="s">
        <v>446</v>
      </c>
      <c r="L68" s="692">
        <v>9.0</v>
      </c>
      <c r="M68" s="701">
        <f>(L68-H68)-R68</f>
        <v>4</v>
      </c>
      <c r="N68" s="692">
        <v>0.0</v>
      </c>
      <c r="O68" s="701">
        <f t="shared" ref="O68:O69" si="56">SUM(M68,N68)</f>
        <v>4</v>
      </c>
      <c r="P68" s="701"/>
      <c r="Q68" s="701"/>
      <c r="R68" s="1686"/>
      <c r="S68" s="649"/>
      <c r="T68" s="649"/>
      <c r="U68" s="649"/>
      <c r="V68" s="649"/>
      <c r="W68" s="649"/>
      <c r="X68" s="649"/>
      <c r="Y68" s="649"/>
      <c r="Z68" s="649"/>
      <c r="AA68" s="649"/>
      <c r="AB68" s="649"/>
      <c r="AC68" s="649"/>
    </row>
    <row r="69">
      <c r="A69" s="1714" t="s">
        <v>751</v>
      </c>
      <c r="B69" s="692">
        <v>0.0</v>
      </c>
      <c r="C69" s="692">
        <v>0.0</v>
      </c>
      <c r="D69" s="692">
        <v>0.0</v>
      </c>
      <c r="E69" s="692">
        <v>1.0</v>
      </c>
      <c r="F69" s="692">
        <v>0.0</v>
      </c>
      <c r="G69" s="692">
        <v>0.0</v>
      </c>
      <c r="H69" s="693">
        <f t="shared" si="55"/>
        <v>1</v>
      </c>
      <c r="I69" s="701"/>
      <c r="J69" s="647"/>
      <c r="K69" s="701" t="s">
        <v>751</v>
      </c>
      <c r="L69" s="692">
        <v>5.0</v>
      </c>
      <c r="M69" s="701">
        <f t="shared" ref="M69:M70" si="57">(L69-H69)</f>
        <v>4</v>
      </c>
      <c r="N69" s="692">
        <v>0.0</v>
      </c>
      <c r="O69" s="701">
        <f t="shared" si="56"/>
        <v>4</v>
      </c>
      <c r="P69" s="701"/>
      <c r="Q69" s="692" t="s">
        <v>942</v>
      </c>
      <c r="R69" s="1686"/>
      <c r="S69" s="649"/>
      <c r="T69" s="649"/>
      <c r="U69" s="649"/>
      <c r="V69" s="649"/>
      <c r="W69" s="649"/>
      <c r="X69" s="649"/>
      <c r="Y69" s="649"/>
      <c r="Z69" s="649"/>
      <c r="AA69" s="649"/>
      <c r="AB69" s="649"/>
      <c r="AC69" s="649"/>
    </row>
    <row r="70">
      <c r="A70" s="1714" t="s">
        <v>80</v>
      </c>
      <c r="B70" s="692">
        <v>0.0</v>
      </c>
      <c r="C70" s="692">
        <v>0.0</v>
      </c>
      <c r="D70" s="692">
        <v>0.0</v>
      </c>
      <c r="E70" s="692">
        <v>0.0</v>
      </c>
      <c r="F70" s="692">
        <v>0.0</v>
      </c>
      <c r="G70" s="692">
        <v>0.0</v>
      </c>
      <c r="H70" s="693">
        <f t="shared" si="55"/>
        <v>0</v>
      </c>
      <c r="I70" s="701"/>
      <c r="J70" s="647"/>
      <c r="K70" s="701" t="s">
        <v>80</v>
      </c>
      <c r="L70" s="692">
        <v>0.0</v>
      </c>
      <c r="M70" s="701">
        <f t="shared" si="57"/>
        <v>0</v>
      </c>
      <c r="N70" s="692">
        <v>0.0</v>
      </c>
      <c r="O70" s="701">
        <f>sum(M70,N70)</f>
        <v>0</v>
      </c>
      <c r="P70" s="701"/>
      <c r="Q70" s="692" t="s">
        <v>850</v>
      </c>
      <c r="R70" s="1686"/>
      <c r="S70" s="649"/>
      <c r="T70" s="649"/>
      <c r="U70" s="649"/>
      <c r="V70" s="649"/>
      <c r="W70" s="649"/>
      <c r="X70" s="649"/>
      <c r="Y70" s="649"/>
      <c r="Z70" s="649"/>
      <c r="AA70" s="649"/>
      <c r="AB70" s="649"/>
      <c r="AC70" s="649"/>
    </row>
    <row r="71">
      <c r="A71" s="1715" t="s">
        <v>225</v>
      </c>
      <c r="B71" s="1760">
        <v>1.0</v>
      </c>
      <c r="C71" s="1760">
        <v>3.0</v>
      </c>
      <c r="D71" s="1760">
        <v>3.0</v>
      </c>
      <c r="E71" s="1760">
        <v>5.0</v>
      </c>
      <c r="F71" s="1760">
        <v>0.0</v>
      </c>
      <c r="G71" s="1760">
        <v>0.0</v>
      </c>
      <c r="H71" s="1761">
        <f t="shared" ref="H71:H73" si="58">SUM(B71:G71)</f>
        <v>12</v>
      </c>
      <c r="I71" s="1762">
        <f>SUM(H71:H75)</f>
        <v>13</v>
      </c>
      <c r="J71" s="647"/>
      <c r="K71" s="1762" t="s">
        <v>225</v>
      </c>
      <c r="L71" s="1762">
        <v>37.0</v>
      </c>
      <c r="M71" s="1762">
        <f>(L71-H71)-R71</f>
        <v>25</v>
      </c>
      <c r="N71" s="1765">
        <v>10.0</v>
      </c>
      <c r="O71" s="1762">
        <f t="shared" ref="O71:O72" si="59">SUM(M71,N71)</f>
        <v>35</v>
      </c>
      <c r="P71" s="1764"/>
      <c r="Q71" s="1766" t="s">
        <v>943</v>
      </c>
      <c r="R71" s="1762"/>
      <c r="S71" s="649"/>
      <c r="T71" s="649"/>
      <c r="U71" s="649"/>
      <c r="V71" s="649"/>
      <c r="W71" s="649"/>
      <c r="X71" s="649"/>
      <c r="Y71" s="649"/>
      <c r="Z71" s="649"/>
      <c r="AA71" s="649"/>
      <c r="AB71" s="649"/>
      <c r="AC71" s="649"/>
    </row>
    <row r="72">
      <c r="A72" s="1714" t="s">
        <v>77</v>
      </c>
      <c r="B72" s="692">
        <v>0.0</v>
      </c>
      <c r="C72" s="692">
        <v>0.0</v>
      </c>
      <c r="D72" s="692">
        <v>0.0</v>
      </c>
      <c r="E72" s="692">
        <v>0.0</v>
      </c>
      <c r="F72" s="692">
        <v>0.0</v>
      </c>
      <c r="G72" s="692">
        <v>0.0</v>
      </c>
      <c r="H72" s="693">
        <f t="shared" si="58"/>
        <v>0</v>
      </c>
      <c r="I72" s="596">
        <f>(I71/60)</f>
        <v>0.2166666667</v>
      </c>
      <c r="J72" s="647"/>
      <c r="K72" s="701" t="s">
        <v>77</v>
      </c>
      <c r="L72" s="701">
        <v>3.0</v>
      </c>
      <c r="M72" s="701">
        <f>(L72-H72-H73)-R72</f>
        <v>3</v>
      </c>
      <c r="N72" s="692">
        <v>5.0</v>
      </c>
      <c r="O72" s="701">
        <f t="shared" si="59"/>
        <v>8</v>
      </c>
      <c r="P72" s="701"/>
      <c r="Q72" s="1621"/>
      <c r="R72" s="1686"/>
      <c r="S72" s="649"/>
      <c r="T72" s="649"/>
      <c r="U72" s="649"/>
      <c r="V72" s="649"/>
      <c r="W72" s="649"/>
      <c r="X72" s="649"/>
      <c r="Y72" s="649"/>
      <c r="Z72" s="649"/>
      <c r="AA72" s="649"/>
      <c r="AB72" s="649"/>
      <c r="AC72" s="649"/>
    </row>
    <row r="73">
      <c r="A73" s="1714" t="s">
        <v>78</v>
      </c>
      <c r="B73" s="692">
        <v>0.0</v>
      </c>
      <c r="C73" s="692">
        <v>0.0</v>
      </c>
      <c r="D73" s="692">
        <v>0.0</v>
      </c>
      <c r="E73" s="692">
        <v>0.0</v>
      </c>
      <c r="F73" s="692">
        <v>0.0</v>
      </c>
      <c r="G73" s="692">
        <v>0.0</v>
      </c>
      <c r="H73" s="693">
        <f t="shared" si="58"/>
        <v>0</v>
      </c>
      <c r="I73" s="701"/>
      <c r="J73" s="647"/>
      <c r="K73" s="701" t="s">
        <v>78</v>
      </c>
      <c r="L73" s="701" t="s">
        <v>79</v>
      </c>
      <c r="M73" s="701" t="s">
        <v>79</v>
      </c>
      <c r="N73" s="692" t="s">
        <v>79</v>
      </c>
      <c r="O73" s="701" t="s">
        <v>79</v>
      </c>
      <c r="P73" s="701"/>
      <c r="Q73" s="1621"/>
      <c r="R73" s="1686"/>
      <c r="S73" s="649"/>
      <c r="T73" s="649"/>
      <c r="U73" s="649"/>
      <c r="V73" s="649"/>
      <c r="W73" s="649"/>
      <c r="X73" s="649"/>
      <c r="Y73" s="649"/>
      <c r="Z73" s="649"/>
      <c r="AA73" s="649"/>
      <c r="AB73" s="649"/>
      <c r="AC73" s="649"/>
    </row>
    <row r="74">
      <c r="A74" s="1714" t="s">
        <v>446</v>
      </c>
      <c r="B74" s="692">
        <v>0.0</v>
      </c>
      <c r="C74" s="692">
        <v>0.0</v>
      </c>
      <c r="D74" s="692">
        <v>0.0</v>
      </c>
      <c r="E74" s="692">
        <v>0.0</v>
      </c>
      <c r="F74" s="692">
        <v>0.0</v>
      </c>
      <c r="G74" s="692">
        <v>0.0</v>
      </c>
      <c r="H74" s="693">
        <f t="shared" ref="H74:H76" si="60">sum(B74:G74)</f>
        <v>0</v>
      </c>
      <c r="I74" s="701"/>
      <c r="J74" s="647"/>
      <c r="K74" s="701" t="s">
        <v>446</v>
      </c>
      <c r="L74" s="692">
        <v>3.0</v>
      </c>
      <c r="M74" s="701">
        <f>(L74-H74)-R74</f>
        <v>3</v>
      </c>
      <c r="N74" s="692">
        <v>0.0</v>
      </c>
      <c r="O74" s="701">
        <f t="shared" ref="O74:O75" si="61">SUM(M74,N74)</f>
        <v>3</v>
      </c>
      <c r="P74" s="701"/>
      <c r="Q74" s="1621"/>
      <c r="R74" s="1686"/>
      <c r="S74" s="649"/>
      <c r="T74" s="649"/>
      <c r="U74" s="649"/>
      <c r="V74" s="649"/>
      <c r="W74" s="649"/>
      <c r="X74" s="649"/>
      <c r="Y74" s="649"/>
      <c r="Z74" s="649"/>
      <c r="AA74" s="649"/>
      <c r="AB74" s="649"/>
      <c r="AC74" s="649"/>
    </row>
    <row r="75">
      <c r="A75" s="1714" t="s">
        <v>751</v>
      </c>
      <c r="B75" s="692">
        <v>1.0</v>
      </c>
      <c r="C75" s="692">
        <v>0.0</v>
      </c>
      <c r="D75" s="692">
        <v>0.0</v>
      </c>
      <c r="E75" s="692">
        <v>0.0</v>
      </c>
      <c r="F75" s="692">
        <v>0.0</v>
      </c>
      <c r="G75" s="692">
        <v>0.0</v>
      </c>
      <c r="H75" s="693">
        <f t="shared" si="60"/>
        <v>1</v>
      </c>
      <c r="I75" s="701"/>
      <c r="J75" s="647"/>
      <c r="K75" s="701" t="s">
        <v>751</v>
      </c>
      <c r="L75" s="701">
        <v>7.0</v>
      </c>
      <c r="M75" s="701">
        <f t="shared" ref="M75:M76" si="62">(L75-H75)</f>
        <v>6</v>
      </c>
      <c r="N75" s="692">
        <v>0.0</v>
      </c>
      <c r="O75" s="701">
        <f t="shared" si="61"/>
        <v>6</v>
      </c>
      <c r="P75" s="701"/>
      <c r="Q75" s="692" t="s">
        <v>849</v>
      </c>
      <c r="R75" s="1686"/>
      <c r="S75" s="649"/>
      <c r="T75" s="649"/>
      <c r="U75" s="649"/>
      <c r="V75" s="649"/>
      <c r="W75" s="649"/>
      <c r="X75" s="649"/>
      <c r="Y75" s="649"/>
      <c r="Z75" s="649"/>
      <c r="AA75" s="649"/>
      <c r="AB75" s="649"/>
      <c r="AC75" s="649"/>
    </row>
    <row r="76">
      <c r="A76" s="1714" t="s">
        <v>80</v>
      </c>
      <c r="B76" s="692">
        <v>0.0</v>
      </c>
      <c r="C76" s="692">
        <v>0.0</v>
      </c>
      <c r="D76" s="692">
        <v>0.0</v>
      </c>
      <c r="E76" s="692">
        <v>0.0</v>
      </c>
      <c r="F76" s="692">
        <v>0.0</v>
      </c>
      <c r="G76" s="692">
        <v>0.0</v>
      </c>
      <c r="H76" s="693">
        <f t="shared" si="60"/>
        <v>0</v>
      </c>
      <c r="I76" s="701"/>
      <c r="J76" s="635"/>
      <c r="K76" s="701" t="s">
        <v>80</v>
      </c>
      <c r="L76" s="701">
        <v>14.0</v>
      </c>
      <c r="M76" s="701">
        <f t="shared" si="62"/>
        <v>14</v>
      </c>
      <c r="N76" s="692">
        <v>0.0</v>
      </c>
      <c r="O76" s="701">
        <f>sum(M76,N76)</f>
        <v>14</v>
      </c>
      <c r="P76" s="701"/>
      <c r="Q76" s="692"/>
      <c r="R76" s="1686"/>
      <c r="S76" s="649"/>
      <c r="T76" s="649"/>
      <c r="U76" s="649"/>
      <c r="V76" s="649"/>
      <c r="W76" s="649"/>
      <c r="X76" s="649"/>
      <c r="Y76" s="649"/>
      <c r="Z76" s="649"/>
      <c r="AA76" s="649"/>
      <c r="AB76" s="649"/>
      <c r="AC76" s="649"/>
    </row>
    <row r="77">
      <c r="A77" s="1715" t="s">
        <v>93</v>
      </c>
      <c r="B77" s="1760">
        <v>3.0</v>
      </c>
      <c r="C77" s="1760">
        <v>5.0</v>
      </c>
      <c r="D77" s="1760">
        <v>0.0</v>
      </c>
      <c r="E77" s="1760">
        <v>3.0</v>
      </c>
      <c r="F77" s="1760">
        <v>2.0</v>
      </c>
      <c r="G77" s="1760">
        <v>0.0</v>
      </c>
      <c r="H77" s="1761">
        <f t="shared" ref="H77:H79" si="63">SUM(B77:G77)</f>
        <v>13</v>
      </c>
      <c r="I77" s="1762">
        <f>SUM(H77:H81)</f>
        <v>17</v>
      </c>
      <c r="J77" s="647"/>
      <c r="K77" s="1762" t="s">
        <v>93</v>
      </c>
      <c r="L77" s="1762">
        <v>24.0</v>
      </c>
      <c r="M77" s="1762">
        <f>(L77-H77)-R77</f>
        <v>11</v>
      </c>
      <c r="N77" s="1765">
        <v>10.0</v>
      </c>
      <c r="O77" s="1762">
        <f t="shared" ref="O77:O78" si="64">SUM(M77,N77)</f>
        <v>21</v>
      </c>
      <c r="P77" s="1764"/>
      <c r="Q77" s="1765" t="s">
        <v>944</v>
      </c>
      <c r="R77" s="1762"/>
      <c r="S77" s="649"/>
      <c r="T77" s="649"/>
      <c r="U77" s="649"/>
      <c r="V77" s="649"/>
      <c r="W77" s="649"/>
      <c r="X77" s="649"/>
      <c r="Y77" s="649"/>
      <c r="Z77" s="649"/>
      <c r="AA77" s="649"/>
      <c r="AB77" s="649"/>
      <c r="AC77" s="649"/>
    </row>
    <row r="78">
      <c r="A78" s="1714" t="s">
        <v>77</v>
      </c>
      <c r="B78" s="692">
        <v>0.0</v>
      </c>
      <c r="C78" s="692">
        <v>0.0</v>
      </c>
      <c r="D78" s="692">
        <v>0.0</v>
      </c>
      <c r="E78" s="692">
        <v>0.0</v>
      </c>
      <c r="F78" s="692">
        <v>0.0</v>
      </c>
      <c r="G78" s="692">
        <v>0.0</v>
      </c>
      <c r="H78" s="693">
        <f t="shared" si="63"/>
        <v>0</v>
      </c>
      <c r="I78" s="596">
        <f>(I77/60)</f>
        <v>0.2833333333</v>
      </c>
      <c r="J78" s="647"/>
      <c r="K78" s="701" t="s">
        <v>77</v>
      </c>
      <c r="L78" s="692">
        <v>0.0</v>
      </c>
      <c r="M78" s="701">
        <f>(L78-H78-H79)-R78</f>
        <v>0</v>
      </c>
      <c r="N78" s="692">
        <v>10.0</v>
      </c>
      <c r="O78" s="701">
        <f t="shared" si="64"/>
        <v>10</v>
      </c>
      <c r="P78" s="701"/>
      <c r="Q78" s="701"/>
      <c r="R78" s="1686"/>
      <c r="S78" s="649"/>
      <c r="T78" s="649"/>
      <c r="U78" s="649"/>
      <c r="V78" s="649"/>
      <c r="W78" s="649"/>
      <c r="X78" s="649"/>
      <c r="Y78" s="649"/>
      <c r="Z78" s="649"/>
      <c r="AA78" s="649"/>
      <c r="AB78" s="649"/>
      <c r="AC78" s="649"/>
    </row>
    <row r="79">
      <c r="A79" s="1714" t="s">
        <v>78</v>
      </c>
      <c r="B79" s="692">
        <v>0.0</v>
      </c>
      <c r="C79" s="692">
        <v>0.0</v>
      </c>
      <c r="D79" s="692">
        <v>0.0</v>
      </c>
      <c r="E79" s="692">
        <v>0.0</v>
      </c>
      <c r="F79" s="692">
        <v>0.0</v>
      </c>
      <c r="G79" s="692">
        <v>0.0</v>
      </c>
      <c r="H79" s="693">
        <f t="shared" si="63"/>
        <v>0</v>
      </c>
      <c r="I79" s="701"/>
      <c r="J79" s="647"/>
      <c r="K79" s="701" t="s">
        <v>78</v>
      </c>
      <c r="L79" s="701" t="s">
        <v>79</v>
      </c>
      <c r="M79" s="701" t="s">
        <v>79</v>
      </c>
      <c r="N79" s="692" t="s">
        <v>79</v>
      </c>
      <c r="O79" s="701" t="s">
        <v>79</v>
      </c>
      <c r="P79" s="701"/>
      <c r="Q79" s="701"/>
      <c r="R79" s="1686"/>
      <c r="S79" s="649"/>
      <c r="T79" s="649"/>
      <c r="U79" s="649"/>
      <c r="V79" s="649"/>
      <c r="W79" s="649"/>
      <c r="X79" s="649"/>
      <c r="Y79" s="649"/>
      <c r="Z79" s="649"/>
      <c r="AA79" s="649"/>
      <c r="AB79" s="649"/>
      <c r="AC79" s="649"/>
    </row>
    <row r="80">
      <c r="A80" s="1714" t="s">
        <v>446</v>
      </c>
      <c r="B80" s="692">
        <v>2.0</v>
      </c>
      <c r="C80" s="692">
        <v>0.0</v>
      </c>
      <c r="D80" s="692">
        <v>0.0</v>
      </c>
      <c r="E80" s="692">
        <v>1.0</v>
      </c>
      <c r="F80" s="692">
        <v>1.0</v>
      </c>
      <c r="G80" s="692">
        <v>0.0</v>
      </c>
      <c r="H80" s="693">
        <f t="shared" ref="H80:H82" si="65">sum(B80:G80)</f>
        <v>4</v>
      </c>
      <c r="I80" s="701"/>
      <c r="J80" s="647"/>
      <c r="K80" s="701" t="s">
        <v>446</v>
      </c>
      <c r="L80" s="701">
        <v>7.0</v>
      </c>
      <c r="M80" s="701">
        <f>(L80-H80)-R80</f>
        <v>3</v>
      </c>
      <c r="N80" s="692">
        <v>0.0</v>
      </c>
      <c r="O80" s="701">
        <f t="shared" ref="O80:O81" si="66">SUM(M80,N80)</f>
        <v>3</v>
      </c>
      <c r="P80" s="701"/>
      <c r="Q80" s="701"/>
      <c r="R80" s="1686"/>
      <c r="S80" s="649"/>
      <c r="T80" s="649"/>
      <c r="U80" s="649"/>
      <c r="V80" s="649"/>
      <c r="W80" s="649"/>
      <c r="X80" s="649"/>
      <c r="Y80" s="649"/>
      <c r="Z80" s="649"/>
      <c r="AA80" s="649"/>
      <c r="AB80" s="649"/>
      <c r="AC80" s="649"/>
    </row>
    <row r="81">
      <c r="A81" s="1714" t="s">
        <v>751</v>
      </c>
      <c r="B81" s="692">
        <v>0.0</v>
      </c>
      <c r="C81" s="692">
        <v>0.0</v>
      </c>
      <c r="D81" s="692">
        <v>0.0</v>
      </c>
      <c r="E81" s="692">
        <v>0.0</v>
      </c>
      <c r="F81" s="692">
        <v>0.0</v>
      </c>
      <c r="G81" s="692">
        <v>0.0</v>
      </c>
      <c r="H81" s="693">
        <f t="shared" si="65"/>
        <v>0</v>
      </c>
      <c r="I81" s="701"/>
      <c r="J81" s="647"/>
      <c r="K81" s="701" t="s">
        <v>751</v>
      </c>
      <c r="L81" s="701">
        <v>0.0</v>
      </c>
      <c r="M81" s="701">
        <f t="shared" ref="M81:M82" si="67">(L81-H81)</f>
        <v>0</v>
      </c>
      <c r="N81" s="692" t="s">
        <v>79</v>
      </c>
      <c r="O81" s="701">
        <f t="shared" si="66"/>
        <v>0</v>
      </c>
      <c r="P81" s="701"/>
      <c r="Q81" s="692" t="s">
        <v>534</v>
      </c>
      <c r="R81" s="1686"/>
      <c r="S81" s="649"/>
      <c r="T81" s="649"/>
      <c r="U81" s="649"/>
      <c r="V81" s="649"/>
      <c r="W81" s="649"/>
      <c r="X81" s="649"/>
      <c r="Y81" s="649"/>
      <c r="Z81" s="649"/>
      <c r="AA81" s="649"/>
      <c r="AB81" s="649"/>
      <c r="AC81" s="649"/>
    </row>
    <row r="82">
      <c r="A82" s="1714" t="s">
        <v>80</v>
      </c>
      <c r="B82" s="692">
        <v>2.0</v>
      </c>
      <c r="C82" s="692">
        <v>1.0</v>
      </c>
      <c r="D82" s="692">
        <v>0.0</v>
      </c>
      <c r="E82" s="692">
        <v>0.0</v>
      </c>
      <c r="F82" s="692">
        <v>0.0</v>
      </c>
      <c r="G82" s="692">
        <v>0.0</v>
      </c>
      <c r="H82" s="693">
        <f t="shared" si="65"/>
        <v>3</v>
      </c>
      <c r="I82" s="701"/>
      <c r="J82" s="647"/>
      <c r="K82" s="701" t="s">
        <v>80</v>
      </c>
      <c r="L82" s="701">
        <v>35.0</v>
      </c>
      <c r="M82" s="701">
        <f t="shared" si="67"/>
        <v>32</v>
      </c>
      <c r="N82" s="692" t="s">
        <v>79</v>
      </c>
      <c r="O82" s="701">
        <f>sum(M82,N82)</f>
        <v>32</v>
      </c>
      <c r="P82" s="701"/>
      <c r="Q82" s="692" t="s">
        <v>945</v>
      </c>
      <c r="R82" s="1686"/>
      <c r="S82" s="649"/>
      <c r="T82" s="649"/>
      <c r="U82" s="649"/>
      <c r="V82" s="649"/>
      <c r="W82" s="649"/>
      <c r="X82" s="649"/>
      <c r="Y82" s="649"/>
      <c r="Z82" s="649"/>
      <c r="AA82" s="649"/>
      <c r="AB82" s="649"/>
      <c r="AC82" s="649"/>
    </row>
    <row r="83">
      <c r="A83" s="1921" t="s">
        <v>735</v>
      </c>
      <c r="B83" s="1760">
        <v>3.0</v>
      </c>
      <c r="C83" s="1760">
        <v>0.0</v>
      </c>
      <c r="D83" s="1760">
        <v>1.0</v>
      </c>
      <c r="E83" s="1760">
        <v>0.0</v>
      </c>
      <c r="F83" s="1760">
        <v>0.0</v>
      </c>
      <c r="G83" s="1760">
        <v>0.0</v>
      </c>
      <c r="H83" s="1761">
        <f t="shared" ref="H83:H85" si="68">SUM(B83:G83)</f>
        <v>4</v>
      </c>
      <c r="I83" s="1762">
        <f>SUM(H83:H87)</f>
        <v>9</v>
      </c>
      <c r="J83" s="647"/>
      <c r="K83" s="537" t="s">
        <v>735</v>
      </c>
      <c r="L83" s="1762">
        <v>20.0</v>
      </c>
      <c r="M83" s="1762">
        <f>(L83-H83)-R83</f>
        <v>16</v>
      </c>
      <c r="N83" s="1765">
        <v>20.0</v>
      </c>
      <c r="O83" s="1762">
        <f t="shared" ref="O83:O84" si="69">SUM(M83,N83)</f>
        <v>36</v>
      </c>
      <c r="P83" s="1764"/>
      <c r="Q83" s="1765" t="s">
        <v>534</v>
      </c>
      <c r="R83" s="1762"/>
      <c r="S83" s="649"/>
      <c r="T83" s="649"/>
      <c r="U83" s="649"/>
      <c r="V83" s="649"/>
      <c r="W83" s="649"/>
      <c r="X83" s="649"/>
      <c r="Y83" s="649"/>
      <c r="Z83" s="649"/>
      <c r="AA83" s="649"/>
      <c r="AB83" s="649"/>
      <c r="AC83" s="649"/>
    </row>
    <row r="84">
      <c r="A84" s="1714" t="s">
        <v>77</v>
      </c>
      <c r="B84" s="692">
        <v>0.0</v>
      </c>
      <c r="C84" s="692">
        <v>0.0</v>
      </c>
      <c r="D84" s="692">
        <v>1.0</v>
      </c>
      <c r="E84" s="692">
        <v>0.0</v>
      </c>
      <c r="F84" s="692">
        <v>0.0</v>
      </c>
      <c r="G84" s="692">
        <v>0.0</v>
      </c>
      <c r="H84" s="693">
        <f t="shared" si="68"/>
        <v>1</v>
      </c>
      <c r="I84" s="596">
        <f>(I83/60)</f>
        <v>0.15</v>
      </c>
      <c r="J84" s="647"/>
      <c r="K84" s="701" t="s">
        <v>77</v>
      </c>
      <c r="L84" s="701">
        <v>6.0</v>
      </c>
      <c r="M84" s="701">
        <f>(L84-H84-H85)-R84</f>
        <v>3</v>
      </c>
      <c r="N84" s="692">
        <v>5.0</v>
      </c>
      <c r="O84" s="701">
        <f t="shared" si="69"/>
        <v>8</v>
      </c>
      <c r="P84" s="701"/>
      <c r="Q84" s="692" t="s">
        <v>946</v>
      </c>
      <c r="R84" s="1686"/>
      <c r="S84" s="649"/>
      <c r="T84" s="649"/>
      <c r="U84" s="649"/>
      <c r="V84" s="649"/>
      <c r="W84" s="649"/>
      <c r="X84" s="649"/>
      <c r="Y84" s="649"/>
      <c r="Z84" s="649"/>
      <c r="AA84" s="649"/>
      <c r="AB84" s="649"/>
      <c r="AC84" s="649"/>
    </row>
    <row r="85">
      <c r="A85" s="1714" t="s">
        <v>78</v>
      </c>
      <c r="B85" s="692">
        <v>2.0</v>
      </c>
      <c r="C85" s="692">
        <v>0.0</v>
      </c>
      <c r="D85" s="692">
        <v>0.0</v>
      </c>
      <c r="E85" s="692">
        <v>0.0</v>
      </c>
      <c r="F85" s="692">
        <v>0.0</v>
      </c>
      <c r="G85" s="692">
        <v>0.0</v>
      </c>
      <c r="H85" s="693">
        <f t="shared" si="68"/>
        <v>2</v>
      </c>
      <c r="I85" s="701"/>
      <c r="J85" s="647"/>
      <c r="K85" s="701" t="s">
        <v>78</v>
      </c>
      <c r="L85" s="701" t="s">
        <v>79</v>
      </c>
      <c r="M85" s="701" t="s">
        <v>79</v>
      </c>
      <c r="N85" s="692" t="s">
        <v>79</v>
      </c>
      <c r="O85" s="701" t="s">
        <v>79</v>
      </c>
      <c r="P85" s="701"/>
      <c r="Q85" s="701"/>
      <c r="R85" s="1686"/>
      <c r="S85" s="649"/>
      <c r="T85" s="649"/>
      <c r="U85" s="649"/>
      <c r="V85" s="649"/>
      <c r="W85" s="649"/>
      <c r="X85" s="649"/>
      <c r="Y85" s="649"/>
      <c r="Z85" s="649"/>
      <c r="AA85" s="649"/>
      <c r="AB85" s="649"/>
      <c r="AC85" s="649"/>
    </row>
    <row r="86">
      <c r="A86" s="1714" t="s">
        <v>446</v>
      </c>
      <c r="B86" s="692">
        <v>0.0</v>
      </c>
      <c r="C86" s="692">
        <v>0.0</v>
      </c>
      <c r="D86" s="692">
        <v>0.0</v>
      </c>
      <c r="E86" s="692">
        <v>0.0</v>
      </c>
      <c r="F86" s="692">
        <v>0.0</v>
      </c>
      <c r="G86" s="692">
        <v>0.0</v>
      </c>
      <c r="H86" s="693">
        <f t="shared" ref="H86:H88" si="70">sum(B86:G86)</f>
        <v>0</v>
      </c>
      <c r="I86" s="701"/>
      <c r="J86" s="647"/>
      <c r="K86" s="701" t="s">
        <v>446</v>
      </c>
      <c r="L86" s="701">
        <v>2.0</v>
      </c>
      <c r="M86" s="701">
        <f>(L86-H86)-R86</f>
        <v>2</v>
      </c>
      <c r="N86" s="692">
        <v>0.0</v>
      </c>
      <c r="O86" s="701">
        <f t="shared" ref="O86:O87" si="71">SUM(M86,N86)</f>
        <v>2</v>
      </c>
      <c r="P86" s="701"/>
      <c r="Q86" s="692" t="s">
        <v>946</v>
      </c>
      <c r="R86" s="1686"/>
      <c r="S86" s="649"/>
      <c r="T86" s="649"/>
      <c r="U86" s="649"/>
      <c r="V86" s="649"/>
      <c r="W86" s="649"/>
      <c r="X86" s="649"/>
      <c r="Y86" s="649"/>
      <c r="Z86" s="649"/>
      <c r="AA86" s="649"/>
      <c r="AB86" s="649"/>
      <c r="AC86" s="649"/>
    </row>
    <row r="87">
      <c r="A87" s="1714" t="s">
        <v>751</v>
      </c>
      <c r="B87" s="692">
        <v>0.0</v>
      </c>
      <c r="C87" s="692">
        <v>1.0</v>
      </c>
      <c r="D87" s="692">
        <v>1.0</v>
      </c>
      <c r="E87" s="692">
        <v>0.0</v>
      </c>
      <c r="F87" s="692">
        <v>0.0</v>
      </c>
      <c r="G87" s="692">
        <v>0.0</v>
      </c>
      <c r="H87" s="693">
        <f t="shared" si="70"/>
        <v>2</v>
      </c>
      <c r="I87" s="701"/>
      <c r="J87" s="647"/>
      <c r="K87" s="701" t="s">
        <v>751</v>
      </c>
      <c r="L87" s="701">
        <v>8.0</v>
      </c>
      <c r="M87" s="701">
        <f t="shared" ref="M87:M88" si="72">(L87-H87)</f>
        <v>6</v>
      </c>
      <c r="N87" s="692">
        <v>0.0</v>
      </c>
      <c r="O87" s="701">
        <f t="shared" si="71"/>
        <v>6</v>
      </c>
      <c r="P87" s="701"/>
      <c r="Q87" s="701"/>
      <c r="R87" s="1686"/>
      <c r="S87" s="649"/>
      <c r="T87" s="649"/>
      <c r="U87" s="649"/>
      <c r="V87" s="649"/>
      <c r="W87" s="649"/>
      <c r="X87" s="649"/>
      <c r="Y87" s="649"/>
      <c r="Z87" s="649"/>
      <c r="AA87" s="649"/>
      <c r="AB87" s="649"/>
      <c r="AC87" s="649"/>
    </row>
    <row r="88">
      <c r="A88" s="1714" t="s">
        <v>80</v>
      </c>
      <c r="B88" s="692">
        <v>0.0</v>
      </c>
      <c r="C88" s="692">
        <v>0.0</v>
      </c>
      <c r="D88" s="692">
        <v>0.0</v>
      </c>
      <c r="E88" s="692">
        <v>0.0</v>
      </c>
      <c r="F88" s="692">
        <v>0.0</v>
      </c>
      <c r="G88" s="692">
        <v>0.0</v>
      </c>
      <c r="H88" s="693">
        <f t="shared" si="70"/>
        <v>0</v>
      </c>
      <c r="I88" s="701"/>
      <c r="J88" s="647"/>
      <c r="K88" s="701" t="s">
        <v>80</v>
      </c>
      <c r="L88" s="701">
        <v>17.0</v>
      </c>
      <c r="M88" s="701">
        <f t="shared" si="72"/>
        <v>17</v>
      </c>
      <c r="N88" s="692">
        <v>0.0</v>
      </c>
      <c r="O88" s="701">
        <f>sum(M88,N88)</f>
        <v>17</v>
      </c>
      <c r="P88" s="701"/>
      <c r="Q88" s="692" t="s">
        <v>858</v>
      </c>
      <c r="R88" s="1686"/>
      <c r="S88" s="649"/>
      <c r="T88" s="649"/>
      <c r="U88" s="649"/>
      <c r="V88" s="649"/>
      <c r="W88" s="649"/>
      <c r="X88" s="649"/>
      <c r="Y88" s="649"/>
      <c r="Z88" s="649"/>
      <c r="AA88" s="649"/>
      <c r="AB88" s="649"/>
      <c r="AC88" s="649"/>
    </row>
    <row r="89">
      <c r="A89" s="1921" t="s">
        <v>96</v>
      </c>
      <c r="B89" s="1760">
        <v>0.0</v>
      </c>
      <c r="C89" s="1760">
        <v>3.0</v>
      </c>
      <c r="D89" s="1760">
        <v>4.0</v>
      </c>
      <c r="E89" s="1760">
        <v>0.0</v>
      </c>
      <c r="F89" s="1760">
        <v>0.0</v>
      </c>
      <c r="G89" s="1760">
        <v>0.0</v>
      </c>
      <c r="H89" s="1761">
        <f t="shared" ref="H89:H91" si="73">SUM(B89:G89)</f>
        <v>7</v>
      </c>
      <c r="I89" s="1762">
        <f>SUM(H89:H93)</f>
        <v>13</v>
      </c>
      <c r="J89" s="647"/>
      <c r="K89" s="537" t="s">
        <v>96</v>
      </c>
      <c r="L89" s="1762">
        <v>24.0</v>
      </c>
      <c r="M89" s="1762">
        <f>(L89-H89)-R89</f>
        <v>17</v>
      </c>
      <c r="N89" s="1765">
        <v>0.0</v>
      </c>
      <c r="O89" s="1762">
        <f t="shared" ref="O89:O90" si="74">SUM(M89,N89)</f>
        <v>17</v>
      </c>
      <c r="P89" s="1764"/>
      <c r="Q89" s="1762"/>
      <c r="R89" s="1762"/>
      <c r="S89" s="649"/>
      <c r="T89" s="649"/>
      <c r="U89" s="649"/>
      <c r="V89" s="649"/>
      <c r="W89" s="649"/>
      <c r="X89" s="649"/>
      <c r="Y89" s="649"/>
      <c r="Z89" s="649"/>
      <c r="AA89" s="649"/>
      <c r="AB89" s="649"/>
      <c r="AC89" s="649"/>
    </row>
    <row r="90">
      <c r="A90" s="1714" t="s">
        <v>77</v>
      </c>
      <c r="B90" s="692">
        <v>0.0</v>
      </c>
      <c r="C90" s="692">
        <v>0.0</v>
      </c>
      <c r="D90" s="692">
        <v>0.0</v>
      </c>
      <c r="E90" s="692">
        <v>0.0</v>
      </c>
      <c r="F90" s="692">
        <v>0.0</v>
      </c>
      <c r="G90" s="692">
        <v>0.0</v>
      </c>
      <c r="H90" s="693">
        <f t="shared" si="73"/>
        <v>0</v>
      </c>
      <c r="I90" s="596">
        <f>(I89/60)</f>
        <v>0.2166666667</v>
      </c>
      <c r="J90" s="647"/>
      <c r="K90" s="701" t="s">
        <v>77</v>
      </c>
      <c r="L90" s="701">
        <v>6.0</v>
      </c>
      <c r="M90" s="701">
        <f>(L90-H90-H91)-R90</f>
        <v>4</v>
      </c>
      <c r="N90" s="692">
        <v>0.0</v>
      </c>
      <c r="O90" s="701">
        <f t="shared" si="74"/>
        <v>4</v>
      </c>
      <c r="P90" s="701"/>
      <c r="Q90" s="701"/>
      <c r="R90" s="1686"/>
      <c r="S90" s="649"/>
      <c r="T90" s="649"/>
      <c r="U90" s="649"/>
      <c r="V90" s="649"/>
      <c r="W90" s="649"/>
      <c r="X90" s="649"/>
      <c r="Y90" s="649"/>
      <c r="Z90" s="649"/>
      <c r="AA90" s="649"/>
      <c r="AB90" s="649"/>
      <c r="AC90" s="649"/>
    </row>
    <row r="91">
      <c r="A91" s="1714" t="s">
        <v>78</v>
      </c>
      <c r="B91" s="692">
        <v>0.0</v>
      </c>
      <c r="C91" s="692">
        <v>0.0</v>
      </c>
      <c r="D91" s="692">
        <v>1.0</v>
      </c>
      <c r="E91" s="692">
        <v>1.0</v>
      </c>
      <c r="F91" s="692">
        <v>0.0</v>
      </c>
      <c r="G91" s="692">
        <v>0.0</v>
      </c>
      <c r="H91" s="693">
        <f t="shared" si="73"/>
        <v>2</v>
      </c>
      <c r="I91" s="701"/>
      <c r="J91" s="647"/>
      <c r="K91" s="701" t="s">
        <v>78</v>
      </c>
      <c r="L91" s="701" t="s">
        <v>79</v>
      </c>
      <c r="M91" s="701" t="s">
        <v>79</v>
      </c>
      <c r="N91" s="692" t="s">
        <v>79</v>
      </c>
      <c r="O91" s="701" t="s">
        <v>79</v>
      </c>
      <c r="P91" s="701"/>
      <c r="Q91" s="701"/>
      <c r="R91" s="1686"/>
      <c r="S91" s="649"/>
      <c r="T91" s="649"/>
      <c r="U91" s="649"/>
      <c r="V91" s="649"/>
      <c r="W91" s="649"/>
      <c r="X91" s="649"/>
      <c r="Y91" s="649"/>
      <c r="Z91" s="649"/>
      <c r="AA91" s="649"/>
      <c r="AB91" s="649"/>
      <c r="AC91" s="649"/>
    </row>
    <row r="92">
      <c r="A92" s="1714" t="s">
        <v>446</v>
      </c>
      <c r="B92" s="692">
        <v>0.0</v>
      </c>
      <c r="C92" s="692">
        <v>1.0</v>
      </c>
      <c r="D92" s="692">
        <v>1.0</v>
      </c>
      <c r="E92" s="692">
        <v>0.0</v>
      </c>
      <c r="F92" s="692">
        <v>0.0</v>
      </c>
      <c r="G92" s="692">
        <v>0.0</v>
      </c>
      <c r="H92" s="693">
        <f t="shared" ref="H92:H94" si="75">sum(B92:G92)</f>
        <v>2</v>
      </c>
      <c r="I92" s="701"/>
      <c r="J92" s="647"/>
      <c r="K92" s="701" t="s">
        <v>446</v>
      </c>
      <c r="L92" s="701">
        <v>7.0</v>
      </c>
      <c r="M92" s="701">
        <f>(L92-H92)-R92</f>
        <v>5</v>
      </c>
      <c r="N92" s="692">
        <v>0.0</v>
      </c>
      <c r="O92" s="701">
        <f t="shared" ref="O92:O93" si="76">SUM(M92,N92)</f>
        <v>5</v>
      </c>
      <c r="P92" s="701"/>
      <c r="Q92" s="692" t="s">
        <v>942</v>
      </c>
      <c r="R92" s="1686"/>
      <c r="S92" s="649"/>
      <c r="T92" s="649"/>
      <c r="U92" s="649"/>
      <c r="V92" s="649"/>
      <c r="W92" s="649"/>
      <c r="X92" s="649"/>
      <c r="Y92" s="649"/>
      <c r="Z92" s="649"/>
      <c r="AA92" s="649"/>
      <c r="AB92" s="649"/>
      <c r="AC92" s="649"/>
    </row>
    <row r="93">
      <c r="A93" s="1714" t="s">
        <v>751</v>
      </c>
      <c r="B93" s="692">
        <v>0.0</v>
      </c>
      <c r="C93" s="692">
        <v>1.0</v>
      </c>
      <c r="D93" s="692">
        <v>0.0</v>
      </c>
      <c r="E93" s="692">
        <v>1.0</v>
      </c>
      <c r="F93" s="692">
        <v>0.0</v>
      </c>
      <c r="G93" s="692">
        <v>0.0</v>
      </c>
      <c r="H93" s="693">
        <f t="shared" si="75"/>
        <v>2</v>
      </c>
      <c r="I93" s="701"/>
      <c r="J93" s="647"/>
      <c r="K93" s="701" t="s">
        <v>751</v>
      </c>
      <c r="L93" s="701">
        <v>10.0</v>
      </c>
      <c r="M93" s="701">
        <f t="shared" ref="M93:M94" si="77">(L93-H93)</f>
        <v>8</v>
      </c>
      <c r="N93" s="692">
        <v>0.0</v>
      </c>
      <c r="O93" s="701">
        <f t="shared" si="76"/>
        <v>8</v>
      </c>
      <c r="P93" s="701"/>
      <c r="Q93" s="701"/>
      <c r="R93" s="1686"/>
      <c r="S93" s="649"/>
      <c r="T93" s="649"/>
      <c r="U93" s="649"/>
      <c r="V93" s="649"/>
      <c r="W93" s="649"/>
      <c r="X93" s="649"/>
      <c r="Y93" s="649"/>
      <c r="Z93" s="649"/>
      <c r="AA93" s="649"/>
      <c r="AB93" s="649"/>
      <c r="AC93" s="649"/>
    </row>
    <row r="94">
      <c r="A94" s="1714" t="s">
        <v>80</v>
      </c>
      <c r="B94" s="692">
        <v>0.0</v>
      </c>
      <c r="C94" s="692">
        <v>0.0</v>
      </c>
      <c r="D94" s="692">
        <v>0.0</v>
      </c>
      <c r="E94" s="692">
        <v>0.0</v>
      </c>
      <c r="F94" s="692">
        <v>0.0</v>
      </c>
      <c r="G94" s="692">
        <v>0.0</v>
      </c>
      <c r="H94" s="693">
        <f t="shared" si="75"/>
        <v>0</v>
      </c>
      <c r="I94" s="701"/>
      <c r="J94" s="647"/>
      <c r="K94" s="701" t="s">
        <v>80</v>
      </c>
      <c r="L94" s="701">
        <v>29.0</v>
      </c>
      <c r="M94" s="701">
        <f t="shared" si="77"/>
        <v>29</v>
      </c>
      <c r="N94" s="692">
        <v>0.0</v>
      </c>
      <c r="O94" s="701">
        <f>sum(M94,N94)</f>
        <v>29</v>
      </c>
      <c r="P94" s="701"/>
      <c r="Q94" s="692" t="s">
        <v>947</v>
      </c>
      <c r="R94" s="1686"/>
      <c r="S94" s="649"/>
      <c r="T94" s="649"/>
      <c r="U94" s="649"/>
      <c r="V94" s="649"/>
      <c r="W94" s="649"/>
      <c r="X94" s="649"/>
      <c r="Y94" s="649"/>
      <c r="Z94" s="649"/>
      <c r="AA94" s="649"/>
      <c r="AB94" s="649"/>
      <c r="AC94" s="649"/>
    </row>
    <row r="95">
      <c r="A95" s="1924" t="s">
        <v>274</v>
      </c>
      <c r="B95" s="1760">
        <v>0.0</v>
      </c>
      <c r="C95" s="1760">
        <v>0.0</v>
      </c>
      <c r="D95" s="1760">
        <v>0.0</v>
      </c>
      <c r="E95" s="1760">
        <v>0.0</v>
      </c>
      <c r="F95" s="1760">
        <v>0.0</v>
      </c>
      <c r="G95" s="1760">
        <v>0.0</v>
      </c>
      <c r="H95" s="1761">
        <f t="shared" ref="H95:H97" si="78">SUM(B95:G95)</f>
        <v>0</v>
      </c>
      <c r="I95" s="1762">
        <f>SUM(H95:H99)</f>
        <v>0</v>
      </c>
      <c r="J95" s="635"/>
      <c r="K95" s="537" t="s">
        <v>274</v>
      </c>
      <c r="L95" s="1762">
        <v>0.0</v>
      </c>
      <c r="M95" s="1762">
        <f>(L95-H95)-R95</f>
        <v>0</v>
      </c>
      <c r="N95" s="1765">
        <v>0.0</v>
      </c>
      <c r="O95" s="1762">
        <f t="shared" ref="O95:O96" si="79">SUM(M95,N95)</f>
        <v>0</v>
      </c>
      <c r="P95" s="1762"/>
      <c r="Q95" s="1762"/>
      <c r="R95" s="1762"/>
      <c r="S95" s="649"/>
      <c r="T95" s="649"/>
      <c r="U95" s="649"/>
      <c r="V95" s="649"/>
      <c r="W95" s="649"/>
      <c r="X95" s="649"/>
      <c r="Y95" s="649"/>
      <c r="Z95" s="649"/>
      <c r="AA95" s="649"/>
      <c r="AB95" s="649"/>
      <c r="AC95" s="649"/>
    </row>
    <row r="96">
      <c r="A96" s="1714" t="s">
        <v>77</v>
      </c>
      <c r="B96" s="692">
        <v>0.0</v>
      </c>
      <c r="C96" s="692">
        <v>0.0</v>
      </c>
      <c r="D96" s="692">
        <v>0.0</v>
      </c>
      <c r="E96" s="692">
        <v>0.0</v>
      </c>
      <c r="F96" s="692">
        <v>0.0</v>
      </c>
      <c r="G96" s="692">
        <v>0.0</v>
      </c>
      <c r="H96" s="693">
        <f t="shared" si="78"/>
        <v>0</v>
      </c>
      <c r="I96" s="596">
        <f>(I95/60)</f>
        <v>0</v>
      </c>
      <c r="J96" s="635"/>
      <c r="K96" s="701" t="s">
        <v>77</v>
      </c>
      <c r="L96" s="701">
        <v>0.0</v>
      </c>
      <c r="M96" s="701">
        <f>(L96-H96-H97)-R96</f>
        <v>0</v>
      </c>
      <c r="N96" s="692">
        <v>0.0</v>
      </c>
      <c r="O96" s="701">
        <f t="shared" si="79"/>
        <v>0</v>
      </c>
      <c r="P96" s="701"/>
      <c r="Q96" s="701"/>
      <c r="R96" s="1686"/>
      <c r="S96" s="649"/>
      <c r="T96" s="649"/>
      <c r="U96" s="649"/>
      <c r="V96" s="649"/>
      <c r="W96" s="649"/>
      <c r="X96" s="649"/>
      <c r="Y96" s="649"/>
      <c r="Z96" s="649"/>
      <c r="AA96" s="649"/>
      <c r="AB96" s="649"/>
      <c r="AC96" s="649"/>
    </row>
    <row r="97">
      <c r="A97" s="1714" t="s">
        <v>78</v>
      </c>
      <c r="B97" s="692">
        <v>0.0</v>
      </c>
      <c r="C97" s="692">
        <v>0.0</v>
      </c>
      <c r="D97" s="692">
        <v>0.0</v>
      </c>
      <c r="E97" s="692">
        <v>0.0</v>
      </c>
      <c r="F97" s="692">
        <v>0.0</v>
      </c>
      <c r="G97" s="692">
        <v>0.0</v>
      </c>
      <c r="H97" s="693">
        <f t="shared" si="78"/>
        <v>0</v>
      </c>
      <c r="I97" s="701"/>
      <c r="J97" s="635"/>
      <c r="K97" s="701" t="s">
        <v>78</v>
      </c>
      <c r="L97" s="701" t="s">
        <v>79</v>
      </c>
      <c r="M97" s="701" t="s">
        <v>79</v>
      </c>
      <c r="N97" s="692" t="s">
        <v>79</v>
      </c>
      <c r="O97" s="701" t="s">
        <v>79</v>
      </c>
      <c r="P97" s="701"/>
      <c r="Q97" s="701"/>
      <c r="R97" s="1686"/>
      <c r="S97" s="649"/>
      <c r="T97" s="649"/>
      <c r="U97" s="649"/>
      <c r="V97" s="649"/>
      <c r="W97" s="649"/>
      <c r="X97" s="649"/>
      <c r="Y97" s="649"/>
      <c r="Z97" s="649"/>
      <c r="AA97" s="649"/>
      <c r="AB97" s="649"/>
      <c r="AC97" s="649"/>
    </row>
    <row r="98">
      <c r="A98" s="1714" t="s">
        <v>446</v>
      </c>
      <c r="B98" s="692">
        <v>0.0</v>
      </c>
      <c r="C98" s="692">
        <v>0.0</v>
      </c>
      <c r="D98" s="692">
        <v>0.0</v>
      </c>
      <c r="E98" s="692">
        <v>0.0</v>
      </c>
      <c r="F98" s="692">
        <v>0.0</v>
      </c>
      <c r="G98" s="692">
        <v>0.0</v>
      </c>
      <c r="H98" s="693">
        <f t="shared" ref="H98:H100" si="80">sum(B98:G98)</f>
        <v>0</v>
      </c>
      <c r="I98" s="701"/>
      <c r="J98" s="635"/>
      <c r="K98" s="701" t="s">
        <v>446</v>
      </c>
      <c r="L98" s="701">
        <v>0.0</v>
      </c>
      <c r="M98" s="701">
        <f>(L98-H98)-R98</f>
        <v>0</v>
      </c>
      <c r="N98" s="692">
        <v>0.0</v>
      </c>
      <c r="O98" s="701">
        <f t="shared" ref="O98:O99" si="81">SUM(M98,N98)</f>
        <v>0</v>
      </c>
      <c r="P98" s="701"/>
      <c r="Q98" s="701"/>
      <c r="R98" s="1686"/>
      <c r="S98" s="649"/>
      <c r="T98" s="649"/>
      <c r="U98" s="649"/>
      <c r="V98" s="649"/>
      <c r="W98" s="649"/>
      <c r="X98" s="649"/>
      <c r="Y98" s="649"/>
      <c r="Z98" s="649"/>
      <c r="AA98" s="649"/>
      <c r="AB98" s="649"/>
      <c r="AC98" s="649"/>
    </row>
    <row r="99">
      <c r="A99" s="1714" t="s">
        <v>751</v>
      </c>
      <c r="B99" s="692">
        <v>0.0</v>
      </c>
      <c r="C99" s="692">
        <v>0.0</v>
      </c>
      <c r="D99" s="692">
        <v>0.0</v>
      </c>
      <c r="E99" s="692">
        <v>0.0</v>
      </c>
      <c r="F99" s="692">
        <v>0.0</v>
      </c>
      <c r="G99" s="692">
        <v>0.0</v>
      </c>
      <c r="H99" s="693">
        <f t="shared" si="80"/>
        <v>0</v>
      </c>
      <c r="I99" s="701"/>
      <c r="J99" s="635"/>
      <c r="K99" s="701" t="s">
        <v>751</v>
      </c>
      <c r="L99" s="701">
        <v>0.0</v>
      </c>
      <c r="M99" s="701">
        <f t="shared" ref="M99:M100" si="82">(L99-H99)</f>
        <v>0</v>
      </c>
      <c r="N99" s="692">
        <v>0.0</v>
      </c>
      <c r="O99" s="701">
        <f t="shared" si="81"/>
        <v>0</v>
      </c>
      <c r="P99" s="701"/>
      <c r="Q99" s="701"/>
      <c r="R99" s="1686"/>
      <c r="S99" s="649"/>
      <c r="T99" s="649"/>
      <c r="U99" s="649"/>
      <c r="V99" s="649"/>
      <c r="W99" s="649"/>
      <c r="X99" s="649"/>
      <c r="Y99" s="649"/>
      <c r="Z99" s="649"/>
      <c r="AA99" s="649"/>
      <c r="AB99" s="649"/>
      <c r="AC99" s="649"/>
    </row>
    <row r="100">
      <c r="A100" s="1714" t="s">
        <v>80</v>
      </c>
      <c r="B100" s="692">
        <v>0.0</v>
      </c>
      <c r="C100" s="692">
        <v>0.0</v>
      </c>
      <c r="D100" s="692">
        <v>0.0</v>
      </c>
      <c r="E100" s="692">
        <v>0.0</v>
      </c>
      <c r="F100" s="692">
        <v>0.0</v>
      </c>
      <c r="G100" s="692">
        <v>0.0</v>
      </c>
      <c r="H100" s="693">
        <f t="shared" si="80"/>
        <v>0</v>
      </c>
      <c r="I100" s="701"/>
      <c r="J100" s="635"/>
      <c r="K100" s="701" t="s">
        <v>80</v>
      </c>
      <c r="L100" s="701">
        <v>0.0</v>
      </c>
      <c r="M100" s="701">
        <f t="shared" si="82"/>
        <v>0</v>
      </c>
      <c r="N100" s="692">
        <v>0.0</v>
      </c>
      <c r="O100" s="701">
        <f>sum(M100,N100)</f>
        <v>0</v>
      </c>
      <c r="P100" s="701"/>
      <c r="Q100" s="701"/>
      <c r="R100" s="1686"/>
      <c r="S100" s="649"/>
      <c r="T100" s="649"/>
      <c r="U100" s="649"/>
      <c r="V100" s="649"/>
      <c r="W100" s="649"/>
      <c r="X100" s="649"/>
      <c r="Y100" s="649"/>
      <c r="Z100" s="649"/>
      <c r="AA100" s="649"/>
      <c r="AB100" s="649"/>
      <c r="AC100" s="649"/>
    </row>
    <row r="101">
      <c r="A101" s="1757" t="s">
        <v>105</v>
      </c>
      <c r="B101" s="1758">
        <f t="shared" ref="B101:H101" si="83"> SUM(B102:B106,B108:B112,B114:B118,B120:B124,B126:B130,B132:B136,B138:B142,B144:B148)</f>
        <v>22</v>
      </c>
      <c r="C101" s="1758">
        <f t="shared" si="83"/>
        <v>17</v>
      </c>
      <c r="D101" s="1758">
        <f t="shared" si="83"/>
        <v>38</v>
      </c>
      <c r="E101" s="1758">
        <f t="shared" si="83"/>
        <v>29</v>
      </c>
      <c r="F101" s="1758">
        <f t="shared" si="83"/>
        <v>31</v>
      </c>
      <c r="G101" s="1758">
        <f t="shared" si="83"/>
        <v>10</v>
      </c>
      <c r="H101" s="1758">
        <f t="shared" si="83"/>
        <v>147</v>
      </c>
      <c r="I101" s="1758"/>
      <c r="J101" s="635"/>
      <c r="K101" s="1758" t="s">
        <v>91</v>
      </c>
      <c r="L101" s="1682"/>
      <c r="M101" s="1682"/>
      <c r="N101" s="1682"/>
      <c r="O101" s="1682"/>
      <c r="P101" s="1682"/>
      <c r="Q101" s="1682"/>
      <c r="R101" s="1682"/>
      <c r="S101" s="649"/>
      <c r="T101" s="649"/>
      <c r="U101" s="649"/>
      <c r="V101" s="649"/>
      <c r="W101" s="649"/>
      <c r="X101" s="649"/>
      <c r="Y101" s="649"/>
      <c r="Z101" s="649"/>
      <c r="AA101" s="649"/>
      <c r="AB101" s="649"/>
      <c r="AC101" s="649"/>
    </row>
    <row r="102">
      <c r="A102" s="1759" t="s">
        <v>106</v>
      </c>
      <c r="B102" s="1760">
        <v>2.0</v>
      </c>
      <c r="C102" s="1760">
        <v>0.0</v>
      </c>
      <c r="D102" s="1760">
        <v>6.0</v>
      </c>
      <c r="E102" s="1760">
        <v>3.0</v>
      </c>
      <c r="F102" s="1760">
        <v>0.0</v>
      </c>
      <c r="G102" s="1760">
        <v>4.0</v>
      </c>
      <c r="H102" s="1761">
        <f t="shared" ref="H102:H104" si="84">SUM(B102:G102)</f>
        <v>15</v>
      </c>
      <c r="I102" s="1762">
        <f>SUM(H102:H106)</f>
        <v>23</v>
      </c>
      <c r="J102" s="647"/>
      <c r="K102" s="1764" t="s">
        <v>106</v>
      </c>
      <c r="L102" s="1762">
        <v>49.0</v>
      </c>
      <c r="M102" s="1762">
        <f>(L102-H102)-R102</f>
        <v>34</v>
      </c>
      <c r="N102" s="1765">
        <v>20.0</v>
      </c>
      <c r="O102" s="1762">
        <f t="shared" ref="O102:O103" si="85">SUM(M102,N102)</f>
        <v>54</v>
      </c>
      <c r="P102" s="1764"/>
      <c r="Q102" s="1766" t="s">
        <v>948</v>
      </c>
      <c r="R102" s="1762"/>
      <c r="S102" s="649"/>
      <c r="T102" s="649"/>
      <c r="U102" s="649"/>
      <c r="V102" s="649"/>
      <c r="W102" s="649"/>
      <c r="X102" s="649"/>
      <c r="Y102" s="649"/>
      <c r="Z102" s="649"/>
      <c r="AA102" s="649"/>
      <c r="AB102" s="649"/>
      <c r="AC102" s="649"/>
    </row>
    <row r="103">
      <c r="A103" s="1714" t="s">
        <v>77</v>
      </c>
      <c r="B103" s="692">
        <v>0.0</v>
      </c>
      <c r="C103" s="692">
        <v>0.0</v>
      </c>
      <c r="D103" s="692">
        <v>0.0</v>
      </c>
      <c r="E103" s="692">
        <v>0.0</v>
      </c>
      <c r="F103" s="692">
        <v>0.0</v>
      </c>
      <c r="G103" s="692">
        <v>0.0</v>
      </c>
      <c r="H103" s="693">
        <f t="shared" si="84"/>
        <v>0</v>
      </c>
      <c r="I103" s="596">
        <f>(I102/60)</f>
        <v>0.3833333333</v>
      </c>
      <c r="J103" s="647"/>
      <c r="K103" s="701" t="s">
        <v>77</v>
      </c>
      <c r="L103" s="701">
        <v>2.0</v>
      </c>
      <c r="M103" s="701">
        <f>(L103-H103-H104)-R103</f>
        <v>0</v>
      </c>
      <c r="N103" s="692">
        <v>10.0</v>
      </c>
      <c r="O103" s="701">
        <f t="shared" si="85"/>
        <v>10</v>
      </c>
      <c r="P103" s="701"/>
      <c r="Q103" s="1686"/>
      <c r="R103" s="1686"/>
      <c r="S103" s="649"/>
      <c r="T103" s="649"/>
      <c r="U103" s="649"/>
      <c r="V103" s="649"/>
      <c r="W103" s="649"/>
      <c r="X103" s="649"/>
      <c r="Y103" s="649"/>
      <c r="Z103" s="649"/>
      <c r="AA103" s="649"/>
      <c r="AB103" s="649"/>
      <c r="AC103" s="649"/>
    </row>
    <row r="104">
      <c r="A104" s="1714" t="s">
        <v>78</v>
      </c>
      <c r="B104" s="692">
        <v>0.0</v>
      </c>
      <c r="C104" s="692">
        <v>0.0</v>
      </c>
      <c r="D104" s="692">
        <v>2.0</v>
      </c>
      <c r="E104" s="692">
        <v>0.0</v>
      </c>
      <c r="F104" s="692">
        <v>0.0</v>
      </c>
      <c r="G104" s="692">
        <v>0.0</v>
      </c>
      <c r="H104" s="693">
        <f t="shared" si="84"/>
        <v>2</v>
      </c>
      <c r="I104" s="701"/>
      <c r="J104" s="647"/>
      <c r="K104" s="701" t="s">
        <v>78</v>
      </c>
      <c r="L104" s="701" t="s">
        <v>79</v>
      </c>
      <c r="M104" s="701" t="s">
        <v>79</v>
      </c>
      <c r="N104" s="692" t="s">
        <v>79</v>
      </c>
      <c r="O104" s="701" t="s">
        <v>79</v>
      </c>
      <c r="P104" s="701"/>
      <c r="Q104" s="1686"/>
      <c r="R104" s="1686"/>
      <c r="S104" s="649"/>
      <c r="T104" s="649"/>
      <c r="U104" s="649"/>
      <c r="V104" s="649"/>
      <c r="W104" s="649"/>
      <c r="X104" s="649"/>
      <c r="Y104" s="649"/>
      <c r="Z104" s="649"/>
      <c r="AA104" s="649"/>
      <c r="AB104" s="649"/>
      <c r="AC104" s="649"/>
    </row>
    <row r="105">
      <c r="A105" s="1714" t="s">
        <v>446</v>
      </c>
      <c r="B105" s="692">
        <v>1.0</v>
      </c>
      <c r="C105" s="692">
        <v>0.0</v>
      </c>
      <c r="D105" s="692">
        <v>2.0</v>
      </c>
      <c r="E105" s="692">
        <v>1.0</v>
      </c>
      <c r="F105" s="692">
        <v>0.0</v>
      </c>
      <c r="G105" s="692">
        <v>0.0</v>
      </c>
      <c r="H105" s="693">
        <f t="shared" ref="H105:H107" si="86">sum(B105:G105)</f>
        <v>4</v>
      </c>
      <c r="I105" s="701"/>
      <c r="J105" s="647"/>
      <c r="K105" s="701" t="s">
        <v>446</v>
      </c>
      <c r="L105" s="701">
        <v>5.0</v>
      </c>
      <c r="M105" s="701">
        <f>(L105-H105)-R105</f>
        <v>1</v>
      </c>
      <c r="N105" s="692">
        <v>0.0</v>
      </c>
      <c r="O105" s="701">
        <f t="shared" ref="O105:O106" si="87">SUM(M105,N105)</f>
        <v>1</v>
      </c>
      <c r="P105" s="701"/>
      <c r="Q105" s="1621" t="s">
        <v>949</v>
      </c>
      <c r="R105" s="1686"/>
      <c r="S105" s="649"/>
      <c r="T105" s="649"/>
      <c r="U105" s="649"/>
      <c r="V105" s="649"/>
      <c r="W105" s="649"/>
      <c r="X105" s="649"/>
      <c r="Y105" s="649"/>
      <c r="Z105" s="649"/>
      <c r="AA105" s="649"/>
      <c r="AB105" s="649"/>
      <c r="AC105" s="649"/>
    </row>
    <row r="106">
      <c r="A106" s="1714" t="s">
        <v>751</v>
      </c>
      <c r="B106" s="692">
        <v>0.0</v>
      </c>
      <c r="C106" s="692">
        <v>0.0</v>
      </c>
      <c r="D106" s="692">
        <v>1.0</v>
      </c>
      <c r="E106" s="692">
        <v>1.0</v>
      </c>
      <c r="F106" s="692">
        <v>0.0</v>
      </c>
      <c r="G106" s="692">
        <v>0.0</v>
      </c>
      <c r="H106" s="693">
        <f t="shared" si="86"/>
        <v>2</v>
      </c>
      <c r="I106" s="701"/>
      <c r="J106" s="647"/>
      <c r="K106" s="701" t="s">
        <v>751</v>
      </c>
      <c r="L106" s="701">
        <v>12.0</v>
      </c>
      <c r="M106" s="701">
        <f t="shared" ref="M106:M107" si="88">(L106-H106)</f>
        <v>10</v>
      </c>
      <c r="N106" s="692">
        <v>0.0</v>
      </c>
      <c r="O106" s="701">
        <f t="shared" si="87"/>
        <v>10</v>
      </c>
      <c r="P106" s="701"/>
      <c r="Q106" s="1621" t="s">
        <v>934</v>
      </c>
      <c r="R106" s="1686"/>
      <c r="S106" s="649"/>
      <c r="T106" s="649"/>
      <c r="U106" s="649"/>
      <c r="V106" s="649"/>
      <c r="W106" s="649"/>
      <c r="X106" s="649"/>
      <c r="Y106" s="649"/>
      <c r="Z106" s="649"/>
      <c r="AA106" s="649"/>
      <c r="AB106" s="649"/>
      <c r="AC106" s="649"/>
    </row>
    <row r="107">
      <c r="A107" s="1714" t="s">
        <v>80</v>
      </c>
      <c r="B107" s="692">
        <v>0.0</v>
      </c>
      <c r="C107" s="692">
        <v>0.0</v>
      </c>
      <c r="D107" s="692">
        <v>0.0</v>
      </c>
      <c r="E107" s="692">
        <v>0.0</v>
      </c>
      <c r="F107" s="692">
        <v>0.0</v>
      </c>
      <c r="G107" s="692">
        <v>0.0</v>
      </c>
      <c r="H107" s="693">
        <f t="shared" si="86"/>
        <v>0</v>
      </c>
      <c r="I107" s="701"/>
      <c r="J107" s="647"/>
      <c r="K107" s="701" t="s">
        <v>80</v>
      </c>
      <c r="L107" s="701">
        <v>13.0</v>
      </c>
      <c r="M107" s="701">
        <f t="shared" si="88"/>
        <v>13</v>
      </c>
      <c r="N107" s="692">
        <v>20.0</v>
      </c>
      <c r="O107" s="701">
        <f>sum(M107,N107)</f>
        <v>33</v>
      </c>
      <c r="P107" s="701"/>
      <c r="Q107" s="1621" t="s">
        <v>950</v>
      </c>
      <c r="R107" s="1686"/>
      <c r="S107" s="649"/>
      <c r="T107" s="649"/>
      <c r="U107" s="649"/>
      <c r="V107" s="649"/>
      <c r="W107" s="649"/>
      <c r="X107" s="649"/>
      <c r="Y107" s="649"/>
      <c r="Z107" s="649"/>
      <c r="AA107" s="649"/>
      <c r="AB107" s="649"/>
      <c r="AC107" s="649"/>
    </row>
    <row r="108">
      <c r="A108" s="1715" t="s">
        <v>108</v>
      </c>
      <c r="B108" s="1765">
        <v>2.0</v>
      </c>
      <c r="C108" s="1765">
        <v>1.0</v>
      </c>
      <c r="D108" s="1765">
        <v>0.0</v>
      </c>
      <c r="E108" s="1765">
        <v>7.0</v>
      </c>
      <c r="F108" s="1765">
        <v>4.0</v>
      </c>
      <c r="G108" s="1765">
        <v>0.0</v>
      </c>
      <c r="H108" s="1761">
        <f t="shared" ref="H108:H110" si="89">SUM(B108:G108)</f>
        <v>14</v>
      </c>
      <c r="I108" s="1762">
        <f>SUM(H108:H112)</f>
        <v>15</v>
      </c>
      <c r="J108" s="635"/>
      <c r="K108" s="1762" t="s">
        <v>108</v>
      </c>
      <c r="L108" s="1762">
        <v>56.0</v>
      </c>
      <c r="M108" s="1762">
        <f>(L108-H108)-R108</f>
        <v>42</v>
      </c>
      <c r="N108" s="1765">
        <v>40.0</v>
      </c>
      <c r="O108" s="1762">
        <f t="shared" ref="O108:O109" si="90">SUM(M108,N108)</f>
        <v>82</v>
      </c>
      <c r="P108" s="1764"/>
      <c r="Q108" s="1685"/>
      <c r="R108" s="1762"/>
      <c r="S108" s="649"/>
      <c r="T108" s="649"/>
      <c r="U108" s="649"/>
      <c r="V108" s="649"/>
      <c r="W108" s="649"/>
      <c r="X108" s="649"/>
      <c r="Y108" s="649"/>
      <c r="Z108" s="649"/>
      <c r="AA108" s="649"/>
      <c r="AB108" s="649"/>
      <c r="AC108" s="649"/>
    </row>
    <row r="109">
      <c r="A109" s="1714" t="s">
        <v>77</v>
      </c>
      <c r="B109" s="692">
        <v>0.0</v>
      </c>
      <c r="C109" s="692">
        <v>0.0</v>
      </c>
      <c r="D109" s="692">
        <v>0.0</v>
      </c>
      <c r="E109" s="692">
        <v>0.0</v>
      </c>
      <c r="F109" s="692">
        <v>0.0</v>
      </c>
      <c r="G109" s="692">
        <v>0.0</v>
      </c>
      <c r="H109" s="693">
        <f t="shared" si="89"/>
        <v>0</v>
      </c>
      <c r="I109" s="596">
        <f>(I108/60)</f>
        <v>0.25</v>
      </c>
      <c r="J109" s="635"/>
      <c r="K109" s="701" t="s">
        <v>77</v>
      </c>
      <c r="L109" s="701">
        <v>1.0</v>
      </c>
      <c r="M109" s="701">
        <f>(L109-H109-H110)-R109</f>
        <v>1</v>
      </c>
      <c r="N109" s="692">
        <v>20.0</v>
      </c>
      <c r="O109" s="701">
        <f t="shared" si="90"/>
        <v>21</v>
      </c>
      <c r="P109" s="701"/>
      <c r="Q109" s="1686"/>
      <c r="R109" s="1686"/>
      <c r="S109" s="649"/>
      <c r="T109" s="649"/>
      <c r="U109" s="649"/>
      <c r="V109" s="649"/>
      <c r="W109" s="649"/>
      <c r="X109" s="649"/>
      <c r="Y109" s="649"/>
      <c r="Z109" s="649"/>
      <c r="AA109" s="649"/>
      <c r="AB109" s="649"/>
      <c r="AC109" s="649"/>
    </row>
    <row r="110">
      <c r="A110" s="1714" t="s">
        <v>78</v>
      </c>
      <c r="B110" s="692">
        <v>0.0</v>
      </c>
      <c r="C110" s="692">
        <v>0.0</v>
      </c>
      <c r="D110" s="692">
        <v>0.0</v>
      </c>
      <c r="E110" s="692">
        <v>0.0</v>
      </c>
      <c r="F110" s="692">
        <v>0.0</v>
      </c>
      <c r="G110" s="692">
        <v>0.0</v>
      </c>
      <c r="H110" s="693">
        <f t="shared" si="89"/>
        <v>0</v>
      </c>
      <c r="I110" s="701"/>
      <c r="J110" s="635"/>
      <c r="K110" s="701" t="s">
        <v>78</v>
      </c>
      <c r="L110" s="701" t="s">
        <v>79</v>
      </c>
      <c r="M110" s="701" t="s">
        <v>79</v>
      </c>
      <c r="N110" s="692" t="s">
        <v>79</v>
      </c>
      <c r="O110" s="701" t="s">
        <v>79</v>
      </c>
      <c r="P110" s="701"/>
      <c r="Q110" s="1686"/>
      <c r="R110" s="1686"/>
      <c r="S110" s="649"/>
      <c r="T110" s="649"/>
      <c r="U110" s="649"/>
      <c r="V110" s="649"/>
      <c r="W110" s="649"/>
      <c r="X110" s="649"/>
      <c r="Y110" s="649"/>
      <c r="Z110" s="649"/>
      <c r="AA110" s="649"/>
      <c r="AB110" s="649"/>
      <c r="AC110" s="649"/>
    </row>
    <row r="111">
      <c r="A111" s="1714" t="s">
        <v>446</v>
      </c>
      <c r="B111" s="692">
        <v>0.0</v>
      </c>
      <c r="C111" s="692">
        <v>0.0</v>
      </c>
      <c r="D111" s="692">
        <v>0.0</v>
      </c>
      <c r="E111" s="692">
        <v>0.0</v>
      </c>
      <c r="F111" s="692">
        <v>0.0</v>
      </c>
      <c r="G111" s="692">
        <v>0.0</v>
      </c>
      <c r="H111" s="693">
        <f t="shared" ref="H111:H113" si="91">sum(B111:G111)</f>
        <v>0</v>
      </c>
      <c r="I111" s="701"/>
      <c r="J111" s="635"/>
      <c r="K111" s="701" t="s">
        <v>446</v>
      </c>
      <c r="L111" s="701">
        <v>4.0</v>
      </c>
      <c r="M111" s="701">
        <f>(L111-H111)-R111</f>
        <v>4</v>
      </c>
      <c r="N111" s="692">
        <v>0.0</v>
      </c>
      <c r="O111" s="701">
        <f t="shared" ref="O111:O112" si="92">SUM(M111,N111)</f>
        <v>4</v>
      </c>
      <c r="P111" s="701"/>
      <c r="Q111" s="1686"/>
      <c r="R111" s="1686"/>
      <c r="S111" s="649"/>
      <c r="T111" s="649"/>
      <c r="U111" s="649"/>
      <c r="V111" s="649"/>
      <c r="W111" s="649"/>
      <c r="X111" s="649"/>
      <c r="Y111" s="649"/>
      <c r="Z111" s="649"/>
      <c r="AA111" s="649"/>
      <c r="AB111" s="649"/>
      <c r="AC111" s="649"/>
    </row>
    <row r="112">
      <c r="A112" s="1714" t="s">
        <v>751</v>
      </c>
      <c r="B112" s="692">
        <v>0.0</v>
      </c>
      <c r="C112" s="692">
        <v>1.0</v>
      </c>
      <c r="D112" s="692">
        <v>0.0</v>
      </c>
      <c r="E112" s="692">
        <v>0.0</v>
      </c>
      <c r="F112" s="692">
        <v>0.0</v>
      </c>
      <c r="G112" s="692">
        <v>0.0</v>
      </c>
      <c r="H112" s="693">
        <f t="shared" si="91"/>
        <v>1</v>
      </c>
      <c r="I112" s="701"/>
      <c r="J112" s="635"/>
      <c r="K112" s="701" t="s">
        <v>751</v>
      </c>
      <c r="L112" s="701">
        <v>8.0</v>
      </c>
      <c r="M112" s="701">
        <f t="shared" ref="M112:M113" si="93">(L112-H112)</f>
        <v>7</v>
      </c>
      <c r="N112" s="692">
        <v>0.0</v>
      </c>
      <c r="O112" s="701">
        <f t="shared" si="92"/>
        <v>7</v>
      </c>
      <c r="P112" s="701"/>
      <c r="Q112" s="1686"/>
      <c r="R112" s="1686"/>
      <c r="S112" s="649"/>
      <c r="T112" s="649"/>
      <c r="U112" s="649"/>
      <c r="V112" s="649"/>
      <c r="W112" s="649"/>
      <c r="X112" s="649"/>
      <c r="Y112" s="649"/>
      <c r="Z112" s="649"/>
      <c r="AA112" s="649"/>
      <c r="AB112" s="649"/>
      <c r="AC112" s="649"/>
    </row>
    <row r="113">
      <c r="A113" s="1714" t="s">
        <v>80</v>
      </c>
      <c r="B113" s="692">
        <v>0.0</v>
      </c>
      <c r="C113" s="692">
        <v>0.0</v>
      </c>
      <c r="D113" s="692">
        <v>0.0</v>
      </c>
      <c r="E113" s="692">
        <v>0.0</v>
      </c>
      <c r="F113" s="692">
        <v>0.0</v>
      </c>
      <c r="G113" s="692">
        <v>0.0</v>
      </c>
      <c r="H113" s="693">
        <f t="shared" si="91"/>
        <v>0</v>
      </c>
      <c r="I113" s="701"/>
      <c r="J113" s="635"/>
      <c r="K113" s="701" t="s">
        <v>80</v>
      </c>
      <c r="L113" s="701">
        <v>20.0</v>
      </c>
      <c r="M113" s="701">
        <f t="shared" si="93"/>
        <v>20</v>
      </c>
      <c r="N113" s="692">
        <v>0.0</v>
      </c>
      <c r="O113" s="701">
        <f>sum(M113,N113)</f>
        <v>20</v>
      </c>
      <c r="P113" s="701"/>
      <c r="Q113" s="1686"/>
      <c r="R113" s="1686"/>
      <c r="S113" s="649"/>
      <c r="T113" s="649"/>
      <c r="U113" s="649"/>
      <c r="V113" s="649"/>
      <c r="W113" s="649"/>
      <c r="X113" s="649"/>
      <c r="Y113" s="649"/>
      <c r="Z113" s="649"/>
      <c r="AA113" s="649"/>
      <c r="AB113" s="649"/>
      <c r="AC113" s="649"/>
    </row>
    <row r="114">
      <c r="A114" s="1921" t="s">
        <v>117</v>
      </c>
      <c r="B114" s="1760">
        <v>6.0</v>
      </c>
      <c r="C114" s="1760">
        <v>6.0</v>
      </c>
      <c r="D114" s="1760">
        <v>6.0</v>
      </c>
      <c r="E114" s="1760">
        <v>4.0</v>
      </c>
      <c r="F114" s="1760">
        <v>4.0</v>
      </c>
      <c r="G114" s="1760">
        <v>0.0</v>
      </c>
      <c r="H114" s="1761">
        <f t="shared" ref="H114:H116" si="94">SUM(B114:G114)</f>
        <v>26</v>
      </c>
      <c r="I114" s="1762">
        <f>SUM(H114:H118)</f>
        <v>33</v>
      </c>
      <c r="J114" s="647"/>
      <c r="K114" s="537" t="s">
        <v>117</v>
      </c>
      <c r="L114" s="1765">
        <v>38.0</v>
      </c>
      <c r="M114" s="1762">
        <f>(L114-H114)-R114</f>
        <v>12</v>
      </c>
      <c r="N114" s="1765">
        <v>40.0</v>
      </c>
      <c r="O114" s="1762">
        <f t="shared" ref="O114:O115" si="95">SUM(M114,N114)</f>
        <v>52</v>
      </c>
      <c r="P114" s="1764"/>
      <c r="Q114" s="1765" t="s">
        <v>943</v>
      </c>
      <c r="R114" s="1765"/>
      <c r="S114" s="649"/>
      <c r="T114" s="649"/>
      <c r="U114" s="649"/>
      <c r="V114" s="649"/>
      <c r="W114" s="649"/>
      <c r="X114" s="649"/>
      <c r="Y114" s="649"/>
      <c r="Z114" s="649"/>
      <c r="AA114" s="649"/>
      <c r="AB114" s="649"/>
      <c r="AC114" s="649"/>
    </row>
    <row r="115">
      <c r="A115" s="1714" t="s">
        <v>77</v>
      </c>
      <c r="B115" s="692">
        <v>0.0</v>
      </c>
      <c r="C115" s="692">
        <v>0.0</v>
      </c>
      <c r="D115" s="692">
        <v>0.0</v>
      </c>
      <c r="E115" s="692">
        <v>0.0</v>
      </c>
      <c r="F115" s="692">
        <v>0.0</v>
      </c>
      <c r="G115" s="692">
        <v>0.0</v>
      </c>
      <c r="H115" s="693">
        <f t="shared" si="94"/>
        <v>0</v>
      </c>
      <c r="I115" s="596">
        <f>(I114/60)</f>
        <v>0.55</v>
      </c>
      <c r="J115" s="647"/>
      <c r="K115" s="701" t="s">
        <v>77</v>
      </c>
      <c r="L115" s="692">
        <v>0.0</v>
      </c>
      <c r="M115" s="701">
        <f>(L115-H115-H116)-R115</f>
        <v>0</v>
      </c>
      <c r="N115" s="692">
        <v>15.0</v>
      </c>
      <c r="O115" s="701">
        <f t="shared" si="95"/>
        <v>15</v>
      </c>
      <c r="P115" s="1962"/>
      <c r="Q115" s="1621"/>
      <c r="R115" s="1686"/>
      <c r="S115" s="649"/>
      <c r="T115" s="649"/>
      <c r="U115" s="649"/>
      <c r="V115" s="649"/>
      <c r="W115" s="649"/>
      <c r="X115" s="649"/>
      <c r="Y115" s="649"/>
      <c r="Z115" s="649"/>
      <c r="AA115" s="649"/>
      <c r="AB115" s="649"/>
      <c r="AC115" s="649"/>
    </row>
    <row r="116">
      <c r="A116" s="1714" t="s">
        <v>78</v>
      </c>
      <c r="B116" s="692">
        <v>0.0</v>
      </c>
      <c r="C116" s="692">
        <v>0.0</v>
      </c>
      <c r="D116" s="692">
        <v>0.0</v>
      </c>
      <c r="E116" s="692">
        <v>0.0</v>
      </c>
      <c r="F116" s="692">
        <v>0.0</v>
      </c>
      <c r="G116" s="692">
        <v>0.0</v>
      </c>
      <c r="H116" s="693">
        <f t="shared" si="94"/>
        <v>0</v>
      </c>
      <c r="I116" s="701"/>
      <c r="J116" s="647"/>
      <c r="K116" s="701" t="s">
        <v>78</v>
      </c>
      <c r="L116" s="701" t="s">
        <v>79</v>
      </c>
      <c r="M116" s="701" t="s">
        <v>79</v>
      </c>
      <c r="N116" s="692" t="s">
        <v>79</v>
      </c>
      <c r="O116" s="701" t="s">
        <v>79</v>
      </c>
      <c r="P116" s="701"/>
      <c r="Q116" s="1686"/>
      <c r="R116" s="1686"/>
      <c r="S116" s="649"/>
      <c r="T116" s="649"/>
      <c r="U116" s="649"/>
      <c r="V116" s="649"/>
      <c r="W116" s="649"/>
      <c r="X116" s="649"/>
      <c r="Y116" s="649"/>
      <c r="Z116" s="649"/>
      <c r="AA116" s="649"/>
      <c r="AB116" s="649"/>
      <c r="AC116" s="649"/>
    </row>
    <row r="117">
      <c r="A117" s="1714" t="s">
        <v>446</v>
      </c>
      <c r="B117" s="692">
        <v>1.0</v>
      </c>
      <c r="C117" s="692">
        <v>1.0</v>
      </c>
      <c r="D117" s="692">
        <v>0.0</v>
      </c>
      <c r="E117" s="692">
        <v>4.0</v>
      </c>
      <c r="F117" s="692">
        <v>1.0</v>
      </c>
      <c r="G117" s="692">
        <v>0.0</v>
      </c>
      <c r="H117" s="693">
        <f t="shared" ref="H117:H119" si="96">sum(B117:G117)</f>
        <v>7</v>
      </c>
      <c r="I117" s="701"/>
      <c r="J117" s="647"/>
      <c r="K117" s="701" t="s">
        <v>446</v>
      </c>
      <c r="L117" s="692">
        <v>11.0</v>
      </c>
      <c r="M117" s="701">
        <f>(L117-H117)-R117</f>
        <v>4</v>
      </c>
      <c r="N117" s="692">
        <v>0.0</v>
      </c>
      <c r="O117" s="701">
        <f t="shared" ref="O117:O118" si="97">SUM(M117,N117)</f>
        <v>4</v>
      </c>
      <c r="P117" s="701"/>
      <c r="Q117" s="1621" t="s">
        <v>947</v>
      </c>
      <c r="R117" s="1686"/>
      <c r="S117" s="649"/>
      <c r="T117" s="649"/>
      <c r="U117" s="649"/>
      <c r="V117" s="649"/>
      <c r="W117" s="649"/>
      <c r="X117" s="649"/>
      <c r="Y117" s="649"/>
      <c r="Z117" s="649"/>
      <c r="AA117" s="649"/>
      <c r="AB117" s="649"/>
      <c r="AC117" s="649"/>
    </row>
    <row r="118">
      <c r="A118" s="1714" t="s">
        <v>751</v>
      </c>
      <c r="B118" s="692">
        <v>0.0</v>
      </c>
      <c r="C118" s="692">
        <v>0.0</v>
      </c>
      <c r="D118" s="692">
        <v>0.0</v>
      </c>
      <c r="E118" s="692">
        <v>0.0</v>
      </c>
      <c r="F118" s="692">
        <v>0.0</v>
      </c>
      <c r="G118" s="692">
        <v>0.0</v>
      </c>
      <c r="H118" s="693">
        <f t="shared" si="96"/>
        <v>0</v>
      </c>
      <c r="I118" s="701"/>
      <c r="J118" s="647"/>
      <c r="K118" s="701" t="s">
        <v>751</v>
      </c>
      <c r="L118" s="701">
        <v>2.0</v>
      </c>
      <c r="M118" s="701">
        <f t="shared" ref="M118:M119" si="98">(L118-H118)</f>
        <v>2</v>
      </c>
      <c r="N118" s="692">
        <v>5.0</v>
      </c>
      <c r="O118" s="701">
        <f t="shared" si="97"/>
        <v>7</v>
      </c>
      <c r="P118" s="701"/>
      <c r="Q118" s="1686"/>
      <c r="R118" s="1686"/>
      <c r="S118" s="649"/>
      <c r="T118" s="649"/>
      <c r="U118" s="649"/>
      <c r="V118" s="649"/>
      <c r="W118" s="649"/>
      <c r="X118" s="649"/>
      <c r="Y118" s="649"/>
      <c r="Z118" s="649"/>
      <c r="AA118" s="649"/>
      <c r="AB118" s="649"/>
      <c r="AC118" s="649"/>
    </row>
    <row r="119">
      <c r="A119" s="1714" t="s">
        <v>80</v>
      </c>
      <c r="B119" s="692">
        <v>4.0</v>
      </c>
      <c r="C119" s="692">
        <v>0.0</v>
      </c>
      <c r="D119" s="692">
        <v>4.0</v>
      </c>
      <c r="E119" s="692">
        <v>0.0</v>
      </c>
      <c r="F119" s="692">
        <v>0.0</v>
      </c>
      <c r="G119" s="692">
        <v>0.0</v>
      </c>
      <c r="H119" s="693">
        <f t="shared" si="96"/>
        <v>8</v>
      </c>
      <c r="I119" s="701"/>
      <c r="J119" s="647"/>
      <c r="K119" s="701" t="s">
        <v>80</v>
      </c>
      <c r="L119" s="701">
        <v>23.0</v>
      </c>
      <c r="M119" s="701">
        <f t="shared" si="98"/>
        <v>15</v>
      </c>
      <c r="N119" s="692">
        <v>40.0</v>
      </c>
      <c r="O119" s="701">
        <f>sum(M119,N119)</f>
        <v>55</v>
      </c>
      <c r="P119" s="701"/>
      <c r="Q119" s="1621" t="s">
        <v>852</v>
      </c>
      <c r="R119" s="1686"/>
      <c r="S119" s="649"/>
      <c r="T119" s="649"/>
      <c r="U119" s="649"/>
      <c r="V119" s="649"/>
      <c r="W119" s="649"/>
      <c r="X119" s="649"/>
      <c r="Y119" s="649"/>
      <c r="Z119" s="649"/>
      <c r="AA119" s="649"/>
      <c r="AB119" s="649"/>
      <c r="AC119" s="649"/>
    </row>
    <row r="120">
      <c r="A120" s="1771" t="s">
        <v>622</v>
      </c>
      <c r="B120" s="1765">
        <v>0.0</v>
      </c>
      <c r="C120" s="1765">
        <v>1.0</v>
      </c>
      <c r="D120" s="1765">
        <v>7.0</v>
      </c>
      <c r="E120" s="1765">
        <v>5.0</v>
      </c>
      <c r="F120" s="1765">
        <v>8.0</v>
      </c>
      <c r="G120" s="1765">
        <v>0.0</v>
      </c>
      <c r="H120" s="1761">
        <f t="shared" ref="H120:H122" si="99">SUM(B120:G120)</f>
        <v>21</v>
      </c>
      <c r="I120" s="1762">
        <f>SUM(H120:H124)</f>
        <v>26</v>
      </c>
      <c r="J120" s="647"/>
      <c r="K120" s="1762" t="s">
        <v>622</v>
      </c>
      <c r="L120" s="1762">
        <v>38.0</v>
      </c>
      <c r="M120" s="1762">
        <f>(L120-H120)-R120</f>
        <v>17</v>
      </c>
      <c r="N120" s="1765">
        <v>0.0</v>
      </c>
      <c r="O120" s="1762">
        <f t="shared" ref="O120:O121" si="100">SUM(M120,N120)</f>
        <v>17</v>
      </c>
      <c r="P120" s="1764"/>
      <c r="Q120" s="1766" t="s">
        <v>951</v>
      </c>
      <c r="R120" s="1762"/>
      <c r="S120" s="649"/>
      <c r="T120" s="649"/>
      <c r="U120" s="649"/>
      <c r="V120" s="649"/>
      <c r="W120" s="649"/>
      <c r="X120" s="649"/>
      <c r="Y120" s="649"/>
      <c r="Z120" s="649"/>
      <c r="AA120" s="649"/>
      <c r="AB120" s="649"/>
      <c r="AC120" s="649"/>
    </row>
    <row r="121">
      <c r="A121" s="1714" t="s">
        <v>77</v>
      </c>
      <c r="B121" s="692">
        <v>0.0</v>
      </c>
      <c r="C121" s="692">
        <v>0.0</v>
      </c>
      <c r="D121" s="692">
        <v>0.0</v>
      </c>
      <c r="E121" s="692">
        <v>0.0</v>
      </c>
      <c r="F121" s="692">
        <v>0.0</v>
      </c>
      <c r="G121" s="692">
        <v>0.0</v>
      </c>
      <c r="H121" s="693">
        <f t="shared" si="99"/>
        <v>0</v>
      </c>
      <c r="I121" s="596">
        <f>(I120/60)</f>
        <v>0.4333333333</v>
      </c>
      <c r="J121" s="647"/>
      <c r="K121" s="701" t="s">
        <v>77</v>
      </c>
      <c r="L121" s="701">
        <v>3.0</v>
      </c>
      <c r="M121" s="701">
        <f>(L121-H121-H122)-R121</f>
        <v>3</v>
      </c>
      <c r="N121" s="692">
        <v>0.0</v>
      </c>
      <c r="O121" s="701">
        <f t="shared" si="100"/>
        <v>3</v>
      </c>
      <c r="P121" s="701"/>
      <c r="Q121" s="1621" t="s">
        <v>850</v>
      </c>
      <c r="R121" s="1686"/>
      <c r="S121" s="649"/>
      <c r="T121" s="649"/>
      <c r="U121" s="649"/>
      <c r="V121" s="649"/>
      <c r="W121" s="649"/>
      <c r="X121" s="649"/>
      <c r="Y121" s="649"/>
      <c r="Z121" s="649"/>
      <c r="AA121" s="649"/>
      <c r="AB121" s="649"/>
      <c r="AC121" s="649"/>
    </row>
    <row r="122">
      <c r="A122" s="1714" t="s">
        <v>78</v>
      </c>
      <c r="B122" s="692">
        <v>0.0</v>
      </c>
      <c r="C122" s="692">
        <v>0.0</v>
      </c>
      <c r="D122" s="692">
        <v>0.0</v>
      </c>
      <c r="E122" s="692">
        <v>0.0</v>
      </c>
      <c r="F122" s="692">
        <v>0.0</v>
      </c>
      <c r="G122" s="692">
        <v>0.0</v>
      </c>
      <c r="H122" s="693">
        <f t="shared" si="99"/>
        <v>0</v>
      </c>
      <c r="I122" s="701"/>
      <c r="J122" s="647"/>
      <c r="K122" s="701" t="s">
        <v>78</v>
      </c>
      <c r="L122" s="701" t="s">
        <v>79</v>
      </c>
      <c r="M122" s="701" t="s">
        <v>79</v>
      </c>
      <c r="N122" s="692" t="s">
        <v>79</v>
      </c>
      <c r="O122" s="701" t="s">
        <v>79</v>
      </c>
      <c r="P122" s="701"/>
      <c r="Q122" s="1686"/>
      <c r="R122" s="1686"/>
      <c r="S122" s="649"/>
      <c r="T122" s="649"/>
      <c r="U122" s="649"/>
      <c r="V122" s="649"/>
      <c r="W122" s="649"/>
      <c r="X122" s="649"/>
      <c r="Y122" s="649"/>
      <c r="Z122" s="649"/>
      <c r="AA122" s="649"/>
      <c r="AB122" s="649"/>
      <c r="AC122" s="649"/>
    </row>
    <row r="123">
      <c r="A123" s="1714" t="s">
        <v>446</v>
      </c>
      <c r="B123" s="692">
        <v>0.0</v>
      </c>
      <c r="C123" s="692">
        <v>0.0</v>
      </c>
      <c r="D123" s="692">
        <v>0.0</v>
      </c>
      <c r="E123" s="692">
        <v>0.0</v>
      </c>
      <c r="F123" s="692">
        <v>2.0</v>
      </c>
      <c r="G123" s="692">
        <v>1.0</v>
      </c>
      <c r="H123" s="693">
        <f t="shared" ref="H123:H125" si="101">sum(B123:G123)</f>
        <v>3</v>
      </c>
      <c r="I123" s="701"/>
      <c r="J123" s="647"/>
      <c r="K123" s="701" t="s">
        <v>446</v>
      </c>
      <c r="L123" s="701">
        <v>4.0</v>
      </c>
      <c r="M123" s="701">
        <f>(L123-H123)-R123</f>
        <v>1</v>
      </c>
      <c r="N123" s="692">
        <v>0.0</v>
      </c>
      <c r="O123" s="701">
        <f t="shared" ref="O123:O124" si="102">SUM(M123,N123)</f>
        <v>1</v>
      </c>
      <c r="P123" s="701"/>
      <c r="Q123" s="1686"/>
      <c r="R123" s="1686"/>
      <c r="S123" s="649"/>
      <c r="T123" s="649"/>
      <c r="U123" s="649"/>
      <c r="V123" s="649"/>
      <c r="W123" s="649"/>
      <c r="X123" s="649"/>
      <c r="Y123" s="649"/>
      <c r="Z123" s="649"/>
      <c r="AA123" s="649"/>
      <c r="AB123" s="649"/>
      <c r="AC123" s="649"/>
    </row>
    <row r="124">
      <c r="A124" s="1714" t="s">
        <v>751</v>
      </c>
      <c r="B124" s="692">
        <v>0.0</v>
      </c>
      <c r="C124" s="692">
        <v>0.0</v>
      </c>
      <c r="D124" s="692">
        <v>1.0</v>
      </c>
      <c r="E124" s="692">
        <v>0.0</v>
      </c>
      <c r="F124" s="692">
        <v>1.0</v>
      </c>
      <c r="G124" s="692">
        <v>0.0</v>
      </c>
      <c r="H124" s="693">
        <f t="shared" si="101"/>
        <v>2</v>
      </c>
      <c r="I124" s="701"/>
      <c r="J124" s="647"/>
      <c r="K124" s="701" t="s">
        <v>751</v>
      </c>
      <c r="L124" s="701">
        <v>5.0</v>
      </c>
      <c r="M124" s="701">
        <f t="shared" ref="M124:M125" si="103">(L124-H124)</f>
        <v>3</v>
      </c>
      <c r="N124" s="692">
        <v>0.0</v>
      </c>
      <c r="O124" s="701">
        <f t="shared" si="102"/>
        <v>3</v>
      </c>
      <c r="P124" s="701"/>
      <c r="Q124" s="1686"/>
      <c r="R124" s="1686"/>
      <c r="S124" s="649"/>
      <c r="T124" s="649"/>
      <c r="U124" s="649"/>
      <c r="V124" s="649"/>
      <c r="W124" s="649"/>
      <c r="X124" s="649"/>
      <c r="Y124" s="649"/>
      <c r="Z124" s="649"/>
      <c r="AA124" s="649"/>
      <c r="AB124" s="649"/>
      <c r="AC124" s="649"/>
    </row>
    <row r="125">
      <c r="A125" s="1714" t="s">
        <v>80</v>
      </c>
      <c r="B125" s="692">
        <v>0.0</v>
      </c>
      <c r="C125" s="692">
        <v>0.0</v>
      </c>
      <c r="D125" s="692">
        <v>0.0</v>
      </c>
      <c r="E125" s="692">
        <v>0.0</v>
      </c>
      <c r="F125" s="692">
        <v>0.0</v>
      </c>
      <c r="G125" s="692">
        <v>0.0</v>
      </c>
      <c r="H125" s="693">
        <f t="shared" si="101"/>
        <v>0</v>
      </c>
      <c r="I125" s="701"/>
      <c r="J125" s="635"/>
      <c r="K125" s="701" t="s">
        <v>80</v>
      </c>
      <c r="L125" s="701">
        <v>29.0</v>
      </c>
      <c r="M125" s="701">
        <f t="shared" si="103"/>
        <v>29</v>
      </c>
      <c r="N125" s="692">
        <v>0.0</v>
      </c>
      <c r="O125" s="701">
        <f>sum(M125,N125)</f>
        <v>29</v>
      </c>
      <c r="P125" s="701"/>
      <c r="Q125" s="1686"/>
      <c r="R125" s="1686"/>
      <c r="S125" s="649"/>
      <c r="T125" s="649"/>
      <c r="U125" s="649"/>
      <c r="V125" s="649"/>
      <c r="W125" s="649"/>
      <c r="X125" s="649"/>
      <c r="Y125" s="649"/>
      <c r="Z125" s="649"/>
      <c r="AA125" s="649"/>
      <c r="AB125" s="649"/>
      <c r="AC125" s="649"/>
    </row>
    <row r="126">
      <c r="A126" s="1921" t="s">
        <v>659</v>
      </c>
      <c r="B126" s="1760">
        <v>6.0</v>
      </c>
      <c r="C126" s="1760">
        <v>4.0</v>
      </c>
      <c r="D126" s="1760">
        <v>6.0</v>
      </c>
      <c r="E126" s="1760">
        <v>0.0</v>
      </c>
      <c r="F126" s="1760">
        <v>5.0</v>
      </c>
      <c r="G126" s="1760">
        <v>3.0</v>
      </c>
      <c r="H126" s="1761">
        <f t="shared" ref="H126:H128" si="104">SUM(B126:G126)</f>
        <v>24</v>
      </c>
      <c r="I126" s="1762">
        <f>SUM(H126:H130)</f>
        <v>25</v>
      </c>
      <c r="J126" s="647"/>
      <c r="K126" s="537" t="s">
        <v>659</v>
      </c>
      <c r="L126" s="1762">
        <v>34.0</v>
      </c>
      <c r="M126" s="1762">
        <f>(L126-H126)-R126</f>
        <v>10</v>
      </c>
      <c r="N126" s="1765">
        <v>55.0</v>
      </c>
      <c r="O126" s="1762">
        <f t="shared" ref="O126:O127" si="105">SUM(M126,N126)</f>
        <v>65</v>
      </c>
      <c r="P126" s="1817"/>
      <c r="Q126" s="1766" t="s">
        <v>952</v>
      </c>
      <c r="R126" s="1762"/>
      <c r="S126" s="649"/>
      <c r="T126" s="649"/>
      <c r="U126" s="649"/>
      <c r="V126" s="649"/>
      <c r="W126" s="649"/>
      <c r="X126" s="649"/>
      <c r="Y126" s="649"/>
      <c r="Z126" s="649"/>
      <c r="AA126" s="649"/>
      <c r="AB126" s="649"/>
      <c r="AC126" s="649"/>
    </row>
    <row r="127">
      <c r="A127" s="1714" t="s">
        <v>77</v>
      </c>
      <c r="B127" s="692">
        <v>0.0</v>
      </c>
      <c r="C127" s="692">
        <v>0.0</v>
      </c>
      <c r="D127" s="692">
        <v>0.0</v>
      </c>
      <c r="E127" s="692">
        <v>0.0</v>
      </c>
      <c r="F127" s="692">
        <v>0.0</v>
      </c>
      <c r="G127" s="692">
        <v>0.0</v>
      </c>
      <c r="H127" s="693">
        <f t="shared" si="104"/>
        <v>0</v>
      </c>
      <c r="I127" s="596">
        <f>(I126/60)</f>
        <v>0.4166666667</v>
      </c>
      <c r="J127" s="635"/>
      <c r="K127" s="701" t="s">
        <v>77</v>
      </c>
      <c r="L127" s="701">
        <v>1.0</v>
      </c>
      <c r="M127" s="701">
        <f>(L127-H127-H128)-R127</f>
        <v>1</v>
      </c>
      <c r="N127" s="692">
        <v>5.0</v>
      </c>
      <c r="O127" s="701">
        <f t="shared" si="105"/>
        <v>6</v>
      </c>
      <c r="P127" s="701"/>
      <c r="Q127" s="1621" t="s">
        <v>850</v>
      </c>
      <c r="R127" s="1686"/>
      <c r="S127" s="649"/>
      <c r="T127" s="649"/>
      <c r="U127" s="649"/>
      <c r="V127" s="649"/>
      <c r="W127" s="649"/>
      <c r="X127" s="649"/>
      <c r="Y127" s="649"/>
      <c r="Z127" s="649"/>
      <c r="AA127" s="649"/>
      <c r="AB127" s="649"/>
      <c r="AC127" s="649"/>
    </row>
    <row r="128">
      <c r="A128" s="1714" t="s">
        <v>78</v>
      </c>
      <c r="B128" s="692">
        <v>0.0</v>
      </c>
      <c r="C128" s="692">
        <v>0.0</v>
      </c>
      <c r="D128" s="692">
        <v>0.0</v>
      </c>
      <c r="E128" s="692">
        <v>0.0</v>
      </c>
      <c r="F128" s="692">
        <v>0.0</v>
      </c>
      <c r="G128" s="692">
        <v>0.0</v>
      </c>
      <c r="H128" s="693">
        <f t="shared" si="104"/>
        <v>0</v>
      </c>
      <c r="I128" s="701"/>
      <c r="J128" s="635"/>
      <c r="K128" s="701" t="s">
        <v>78</v>
      </c>
      <c r="L128" s="701" t="s">
        <v>79</v>
      </c>
      <c r="M128" s="701" t="s">
        <v>79</v>
      </c>
      <c r="N128" s="692" t="s">
        <v>79</v>
      </c>
      <c r="O128" s="701" t="s">
        <v>79</v>
      </c>
      <c r="P128" s="701"/>
      <c r="Q128" s="1686"/>
      <c r="R128" s="1686"/>
      <c r="S128" s="649"/>
      <c r="T128" s="649"/>
      <c r="U128" s="649"/>
      <c r="V128" s="649"/>
      <c r="W128" s="649"/>
      <c r="X128" s="649"/>
      <c r="Y128" s="649"/>
      <c r="Z128" s="649"/>
      <c r="AA128" s="649"/>
      <c r="AB128" s="649"/>
      <c r="AC128" s="649"/>
    </row>
    <row r="129">
      <c r="A129" s="1714" t="s">
        <v>446</v>
      </c>
      <c r="B129" s="692">
        <v>0.0</v>
      </c>
      <c r="C129" s="692">
        <v>0.0</v>
      </c>
      <c r="D129" s="692">
        <v>1.0</v>
      </c>
      <c r="E129" s="692">
        <v>0.0</v>
      </c>
      <c r="F129" s="692">
        <v>0.0</v>
      </c>
      <c r="G129" s="692">
        <v>0.0</v>
      </c>
      <c r="H129" s="693">
        <f t="shared" ref="H129:H131" si="106">sum(B129:G129)</f>
        <v>1</v>
      </c>
      <c r="I129" s="701"/>
      <c r="J129" s="647"/>
      <c r="K129" s="701" t="s">
        <v>446</v>
      </c>
      <c r="L129" s="701">
        <v>4.0</v>
      </c>
      <c r="M129" s="701">
        <f>(L129-H129)-R129</f>
        <v>3</v>
      </c>
      <c r="N129" s="692" t="s">
        <v>79</v>
      </c>
      <c r="O129" s="701">
        <f t="shared" ref="O129:O130" si="107">SUM(M129,N129)</f>
        <v>3</v>
      </c>
      <c r="P129" s="701"/>
      <c r="Q129" s="1621" t="s">
        <v>946</v>
      </c>
      <c r="R129" s="1686"/>
      <c r="S129" s="649"/>
      <c r="T129" s="649"/>
      <c r="U129" s="649"/>
      <c r="V129" s="649"/>
      <c r="W129" s="649"/>
      <c r="X129" s="649"/>
      <c r="Y129" s="649"/>
      <c r="Z129" s="649"/>
      <c r="AA129" s="649"/>
      <c r="AB129" s="649"/>
      <c r="AC129" s="649"/>
    </row>
    <row r="130">
      <c r="A130" s="1714" t="s">
        <v>751</v>
      </c>
      <c r="B130" s="692">
        <v>0.0</v>
      </c>
      <c r="C130" s="692">
        <v>0.0</v>
      </c>
      <c r="D130" s="692">
        <v>0.0</v>
      </c>
      <c r="E130" s="692">
        <v>0.0</v>
      </c>
      <c r="F130" s="692">
        <v>0.0</v>
      </c>
      <c r="G130" s="692">
        <v>0.0</v>
      </c>
      <c r="H130" s="693">
        <f t="shared" si="106"/>
        <v>0</v>
      </c>
      <c r="I130" s="701"/>
      <c r="J130" s="647"/>
      <c r="K130" s="701" t="s">
        <v>751</v>
      </c>
      <c r="L130" s="701">
        <v>0.0</v>
      </c>
      <c r="M130" s="701">
        <f t="shared" ref="M130:M131" si="108">(L130-H130)</f>
        <v>0</v>
      </c>
      <c r="N130" s="692">
        <v>10.0</v>
      </c>
      <c r="O130" s="701">
        <f t="shared" si="107"/>
        <v>10</v>
      </c>
      <c r="P130" s="701"/>
      <c r="Q130" s="1686"/>
      <c r="R130" s="1686"/>
      <c r="S130" s="649"/>
      <c r="T130" s="649"/>
      <c r="U130" s="649"/>
      <c r="V130" s="649"/>
      <c r="W130" s="649"/>
      <c r="X130" s="649"/>
      <c r="Y130" s="649"/>
      <c r="Z130" s="649"/>
      <c r="AA130" s="649"/>
      <c r="AB130" s="649"/>
      <c r="AC130" s="649"/>
    </row>
    <row r="131">
      <c r="A131" s="1714" t="s">
        <v>80</v>
      </c>
      <c r="B131" s="692">
        <v>0.0</v>
      </c>
      <c r="C131" s="692">
        <v>0.0</v>
      </c>
      <c r="D131" s="692">
        <v>0.0</v>
      </c>
      <c r="E131" s="692">
        <v>0.0</v>
      </c>
      <c r="F131" s="692">
        <v>0.0</v>
      </c>
      <c r="G131" s="692">
        <v>0.0</v>
      </c>
      <c r="H131" s="693">
        <f t="shared" si="106"/>
        <v>0</v>
      </c>
      <c r="I131" s="701"/>
      <c r="J131" s="647"/>
      <c r="K131" s="701" t="s">
        <v>80</v>
      </c>
      <c r="L131" s="692">
        <v>0.0</v>
      </c>
      <c r="M131" s="701">
        <f t="shared" si="108"/>
        <v>0</v>
      </c>
      <c r="N131" s="692" t="s">
        <v>79</v>
      </c>
      <c r="O131" s="701">
        <f>sum(M131,N131)</f>
        <v>0</v>
      </c>
      <c r="P131" s="701"/>
      <c r="Q131" s="1686"/>
      <c r="R131" s="1686"/>
      <c r="S131" s="649"/>
      <c r="T131" s="649"/>
      <c r="U131" s="649"/>
      <c r="V131" s="649"/>
      <c r="W131" s="649"/>
      <c r="X131" s="649"/>
      <c r="Y131" s="649"/>
      <c r="Z131" s="649"/>
      <c r="AA131" s="649"/>
      <c r="AB131" s="649"/>
      <c r="AC131" s="649"/>
    </row>
    <row r="132">
      <c r="A132" s="1921" t="s">
        <v>879</v>
      </c>
      <c r="B132" s="1760">
        <v>3.0</v>
      </c>
      <c r="C132" s="1760">
        <v>3.0</v>
      </c>
      <c r="D132" s="1760">
        <v>4.0</v>
      </c>
      <c r="E132" s="1760">
        <v>4.0</v>
      </c>
      <c r="F132" s="1760">
        <v>6.0</v>
      </c>
      <c r="G132" s="1760">
        <v>2.0</v>
      </c>
      <c r="H132" s="1761">
        <f t="shared" ref="H132:H134" si="109">SUM(B132:G132)</f>
        <v>22</v>
      </c>
      <c r="I132" s="1762">
        <f>SUM(H132:H136)</f>
        <v>25</v>
      </c>
      <c r="J132" s="635"/>
      <c r="K132" s="1927" t="s">
        <v>879</v>
      </c>
      <c r="L132" s="1762">
        <v>27.0</v>
      </c>
      <c r="M132" s="1762">
        <f>(L132-H132)-R132</f>
        <v>5</v>
      </c>
      <c r="N132" s="1765">
        <v>30.0</v>
      </c>
      <c r="O132" s="1762">
        <f t="shared" ref="O132:O133" si="110">SUM(M132,N132)</f>
        <v>35</v>
      </c>
      <c r="P132" s="1762"/>
      <c r="Q132" s="1685"/>
      <c r="R132" s="1762"/>
      <c r="S132" s="649"/>
      <c r="T132" s="649"/>
      <c r="U132" s="649"/>
      <c r="V132" s="649"/>
      <c r="W132" s="649"/>
      <c r="X132" s="649"/>
      <c r="Y132" s="649"/>
      <c r="Z132" s="649"/>
      <c r="AA132" s="649"/>
      <c r="AB132" s="649"/>
      <c r="AC132" s="649"/>
    </row>
    <row r="133">
      <c r="A133" s="1714" t="s">
        <v>77</v>
      </c>
      <c r="B133" s="692">
        <v>0.0</v>
      </c>
      <c r="C133" s="692">
        <v>0.0</v>
      </c>
      <c r="D133" s="692">
        <v>0.0</v>
      </c>
      <c r="E133" s="692">
        <v>0.0</v>
      </c>
      <c r="F133" s="692">
        <v>0.0</v>
      </c>
      <c r="G133" s="692">
        <v>0.0</v>
      </c>
      <c r="H133" s="693">
        <f t="shared" si="109"/>
        <v>0</v>
      </c>
      <c r="I133" s="596">
        <f>(I132/60)</f>
        <v>0.4166666667</v>
      </c>
      <c r="J133" s="635"/>
      <c r="K133" s="701" t="s">
        <v>77</v>
      </c>
      <c r="L133" s="701">
        <v>2.0</v>
      </c>
      <c r="M133" s="701">
        <f>(L133-H133-H134)-R133</f>
        <v>1</v>
      </c>
      <c r="N133" s="692">
        <v>5.0</v>
      </c>
      <c r="O133" s="701">
        <f t="shared" si="110"/>
        <v>6</v>
      </c>
      <c r="P133" s="701"/>
      <c r="Q133" s="1686"/>
      <c r="R133" s="1686"/>
      <c r="S133" s="649"/>
      <c r="T133" s="649"/>
      <c r="U133" s="649"/>
      <c r="V133" s="649"/>
      <c r="W133" s="649"/>
      <c r="X133" s="649"/>
      <c r="Y133" s="649"/>
      <c r="Z133" s="649"/>
      <c r="AA133" s="649"/>
      <c r="AB133" s="649"/>
      <c r="AC133" s="649"/>
    </row>
    <row r="134">
      <c r="A134" s="1714" t="s">
        <v>78</v>
      </c>
      <c r="B134" s="692">
        <v>0.0</v>
      </c>
      <c r="C134" s="692">
        <v>0.0</v>
      </c>
      <c r="D134" s="692">
        <v>1.0</v>
      </c>
      <c r="E134" s="692">
        <v>0.0</v>
      </c>
      <c r="F134" s="692">
        <v>0.0</v>
      </c>
      <c r="G134" s="692">
        <v>0.0</v>
      </c>
      <c r="H134" s="693">
        <f t="shared" si="109"/>
        <v>1</v>
      </c>
      <c r="I134" s="701"/>
      <c r="J134" s="635"/>
      <c r="K134" s="701" t="s">
        <v>78</v>
      </c>
      <c r="L134" s="701" t="s">
        <v>79</v>
      </c>
      <c r="M134" s="701" t="s">
        <v>79</v>
      </c>
      <c r="N134" s="692" t="s">
        <v>79</v>
      </c>
      <c r="O134" s="701" t="s">
        <v>79</v>
      </c>
      <c r="P134" s="701"/>
      <c r="Q134" s="1686"/>
      <c r="R134" s="1686"/>
      <c r="S134" s="649"/>
      <c r="T134" s="649"/>
      <c r="U134" s="649"/>
      <c r="V134" s="649"/>
      <c r="W134" s="649"/>
      <c r="X134" s="649"/>
      <c r="Y134" s="649"/>
      <c r="Z134" s="649"/>
      <c r="AA134" s="649"/>
      <c r="AB134" s="649"/>
      <c r="AC134" s="649"/>
    </row>
    <row r="135">
      <c r="A135" s="1714" t="s">
        <v>446</v>
      </c>
      <c r="B135" s="692">
        <v>1.0</v>
      </c>
      <c r="C135" s="692">
        <v>0.0</v>
      </c>
      <c r="D135" s="692">
        <v>1.0</v>
      </c>
      <c r="E135" s="692">
        <v>0.0</v>
      </c>
      <c r="F135" s="692">
        <v>0.0</v>
      </c>
      <c r="G135" s="692">
        <v>0.0</v>
      </c>
      <c r="H135" s="693">
        <f t="shared" ref="H135:H137" si="111">sum(B135:G135)</f>
        <v>2</v>
      </c>
      <c r="I135" s="701"/>
      <c r="J135" s="635"/>
      <c r="K135" s="701" t="s">
        <v>446</v>
      </c>
      <c r="L135" s="701">
        <v>5.0</v>
      </c>
      <c r="M135" s="701">
        <f>(L135-H135)-R135</f>
        <v>3</v>
      </c>
      <c r="N135" s="692">
        <v>0.0</v>
      </c>
      <c r="O135" s="701">
        <f t="shared" ref="O135:O136" si="112">SUM(M135,N135)</f>
        <v>3</v>
      </c>
      <c r="P135" s="701"/>
      <c r="Q135" s="1686"/>
      <c r="R135" s="1686"/>
      <c r="S135" s="649"/>
      <c r="T135" s="649"/>
      <c r="U135" s="649"/>
      <c r="V135" s="649"/>
      <c r="W135" s="649"/>
      <c r="X135" s="649"/>
      <c r="Y135" s="649"/>
      <c r="Z135" s="649"/>
      <c r="AA135" s="649"/>
      <c r="AB135" s="649"/>
      <c r="AC135" s="649"/>
    </row>
    <row r="136">
      <c r="A136" s="1714" t="s">
        <v>751</v>
      </c>
      <c r="B136" s="692">
        <v>0.0</v>
      </c>
      <c r="C136" s="692">
        <v>0.0</v>
      </c>
      <c r="D136" s="692">
        <v>0.0</v>
      </c>
      <c r="E136" s="692">
        <v>0.0</v>
      </c>
      <c r="F136" s="692">
        <v>0.0</v>
      </c>
      <c r="G136" s="692">
        <v>0.0</v>
      </c>
      <c r="H136" s="693">
        <f t="shared" si="111"/>
        <v>0</v>
      </c>
      <c r="I136" s="701"/>
      <c r="J136" s="635"/>
      <c r="K136" s="701" t="s">
        <v>751</v>
      </c>
      <c r="L136" s="701">
        <v>0.0</v>
      </c>
      <c r="M136" s="701">
        <f t="shared" ref="M136:M137" si="113">(L136-H136)</f>
        <v>0</v>
      </c>
      <c r="N136" s="692">
        <v>0.0</v>
      </c>
      <c r="O136" s="701">
        <f t="shared" si="112"/>
        <v>0</v>
      </c>
      <c r="P136" s="701"/>
      <c r="Q136" s="1686"/>
      <c r="R136" s="1686"/>
      <c r="S136" s="649"/>
      <c r="T136" s="649"/>
      <c r="U136" s="649"/>
      <c r="V136" s="649"/>
      <c r="W136" s="649"/>
      <c r="X136" s="649"/>
      <c r="Y136" s="649"/>
      <c r="Z136" s="649"/>
      <c r="AA136" s="649"/>
      <c r="AB136" s="649"/>
      <c r="AC136" s="649"/>
    </row>
    <row r="137">
      <c r="A137" s="1714" t="s">
        <v>80</v>
      </c>
      <c r="B137" s="692">
        <v>0.0</v>
      </c>
      <c r="C137" s="692">
        <v>3.0</v>
      </c>
      <c r="D137" s="692">
        <v>0.0</v>
      </c>
      <c r="E137" s="692">
        <v>0.0</v>
      </c>
      <c r="F137" s="692">
        <v>3.0</v>
      </c>
      <c r="G137" s="692">
        <v>0.0</v>
      </c>
      <c r="H137" s="693">
        <f t="shared" si="111"/>
        <v>6</v>
      </c>
      <c r="I137" s="701"/>
      <c r="J137" s="635"/>
      <c r="K137" s="701" t="s">
        <v>80</v>
      </c>
      <c r="L137" s="701">
        <v>30.0</v>
      </c>
      <c r="M137" s="701">
        <f t="shared" si="113"/>
        <v>24</v>
      </c>
      <c r="N137" s="692">
        <v>0.0</v>
      </c>
      <c r="O137" s="701">
        <f>sum(M137,N137)</f>
        <v>24</v>
      </c>
      <c r="P137" s="701"/>
      <c r="Q137" s="1686"/>
      <c r="R137" s="1686"/>
      <c r="S137" s="649"/>
      <c r="T137" s="649"/>
      <c r="U137" s="649"/>
      <c r="V137" s="649"/>
      <c r="W137" s="649"/>
      <c r="X137" s="649"/>
      <c r="Y137" s="649"/>
      <c r="Z137" s="649"/>
      <c r="AA137" s="649"/>
      <c r="AB137" s="649"/>
      <c r="AC137" s="649"/>
    </row>
    <row r="138">
      <c r="A138" s="1924" t="s">
        <v>274</v>
      </c>
      <c r="B138" s="1760">
        <v>0.0</v>
      </c>
      <c r="C138" s="1760">
        <v>0.0</v>
      </c>
      <c r="D138" s="1760">
        <v>0.0</v>
      </c>
      <c r="E138" s="1760">
        <v>0.0</v>
      </c>
      <c r="F138" s="1760">
        <v>0.0</v>
      </c>
      <c r="G138" s="1760">
        <v>0.0</v>
      </c>
      <c r="H138" s="1761"/>
      <c r="I138" s="1762">
        <f>SUM(H138:H142)</f>
        <v>0</v>
      </c>
      <c r="J138" s="635"/>
      <c r="K138" s="537" t="s">
        <v>274</v>
      </c>
      <c r="L138" s="1762">
        <v>0.0</v>
      </c>
      <c r="M138" s="1762">
        <f>(L138-H138)-R138</f>
        <v>0</v>
      </c>
      <c r="N138" s="1765">
        <v>0.0</v>
      </c>
      <c r="O138" s="1762">
        <f t="shared" ref="O138:O139" si="114">SUM(M138,N138)</f>
        <v>0</v>
      </c>
      <c r="P138" s="1685"/>
      <c r="Q138" s="1685"/>
      <c r="R138" s="1685"/>
      <c r="S138" s="649"/>
      <c r="T138" s="649"/>
      <c r="U138" s="649"/>
      <c r="V138" s="649"/>
      <c r="W138" s="649"/>
      <c r="X138" s="649"/>
      <c r="Y138" s="649"/>
      <c r="Z138" s="649"/>
      <c r="AA138" s="649"/>
      <c r="AB138" s="649"/>
      <c r="AC138" s="649"/>
    </row>
    <row r="139">
      <c r="A139" s="1714" t="s">
        <v>77</v>
      </c>
      <c r="B139" s="690">
        <v>0.0</v>
      </c>
      <c r="C139" s="690">
        <v>0.0</v>
      </c>
      <c r="D139" s="690">
        <v>0.0</v>
      </c>
      <c r="E139" s="690">
        <v>0.0</v>
      </c>
      <c r="F139" s="690">
        <v>0.0</v>
      </c>
      <c r="G139" s="690">
        <v>0.0</v>
      </c>
      <c r="H139" s="693">
        <f t="shared" ref="H139:H141" si="115">SUM(B139:G139)</f>
        <v>0</v>
      </c>
      <c r="I139" s="596">
        <f>(I138/60)</f>
        <v>0</v>
      </c>
      <c r="J139" s="635"/>
      <c r="K139" s="701" t="s">
        <v>77</v>
      </c>
      <c r="L139" s="701">
        <v>0.0</v>
      </c>
      <c r="M139" s="701">
        <f>(L139-H139-H140)-R139</f>
        <v>0</v>
      </c>
      <c r="N139" s="692">
        <v>0.0</v>
      </c>
      <c r="O139" s="701">
        <f t="shared" si="114"/>
        <v>0</v>
      </c>
      <c r="P139" s="701"/>
      <c r="Q139" s="1686"/>
      <c r="R139" s="701"/>
      <c r="S139" s="649"/>
      <c r="T139" s="649"/>
      <c r="U139" s="649"/>
      <c r="V139" s="649"/>
      <c r="W139" s="649"/>
      <c r="X139" s="649"/>
      <c r="Y139" s="649"/>
      <c r="Z139" s="649"/>
      <c r="AA139" s="649"/>
      <c r="AB139" s="649"/>
      <c r="AC139" s="649"/>
    </row>
    <row r="140">
      <c r="A140" s="1714" t="s">
        <v>78</v>
      </c>
      <c r="B140" s="692">
        <v>0.0</v>
      </c>
      <c r="C140" s="692">
        <v>0.0</v>
      </c>
      <c r="D140" s="692">
        <v>0.0</v>
      </c>
      <c r="E140" s="692">
        <v>0.0</v>
      </c>
      <c r="F140" s="692">
        <v>0.0</v>
      </c>
      <c r="G140" s="692">
        <v>0.0</v>
      </c>
      <c r="H140" s="693">
        <f t="shared" si="115"/>
        <v>0</v>
      </c>
      <c r="I140" s="701"/>
      <c r="J140" s="635"/>
      <c r="K140" s="701" t="s">
        <v>78</v>
      </c>
      <c r="L140" s="701" t="s">
        <v>79</v>
      </c>
      <c r="M140" s="701" t="s">
        <v>79</v>
      </c>
      <c r="N140" s="692" t="s">
        <v>79</v>
      </c>
      <c r="O140" s="701" t="s">
        <v>79</v>
      </c>
      <c r="P140" s="701"/>
      <c r="Q140" s="1686"/>
      <c r="R140" s="1686"/>
      <c r="S140" s="649"/>
      <c r="T140" s="649"/>
      <c r="U140" s="649"/>
      <c r="V140" s="649"/>
      <c r="W140" s="649"/>
      <c r="X140" s="649"/>
      <c r="Y140" s="649"/>
      <c r="Z140" s="649"/>
      <c r="AA140" s="649"/>
      <c r="AB140" s="649"/>
      <c r="AC140" s="649"/>
    </row>
    <row r="141">
      <c r="A141" s="1714" t="s">
        <v>446</v>
      </c>
      <c r="B141" s="692">
        <v>0.0</v>
      </c>
      <c r="C141" s="692">
        <v>0.0</v>
      </c>
      <c r="D141" s="692">
        <v>0.0</v>
      </c>
      <c r="E141" s="692">
        <v>0.0</v>
      </c>
      <c r="F141" s="692">
        <v>0.0</v>
      </c>
      <c r="G141" s="692">
        <v>0.0</v>
      </c>
      <c r="H141" s="693">
        <f t="shared" si="115"/>
        <v>0</v>
      </c>
      <c r="I141" s="701"/>
      <c r="J141" s="635"/>
      <c r="K141" s="701" t="s">
        <v>446</v>
      </c>
      <c r="L141" s="701">
        <v>0.0</v>
      </c>
      <c r="M141" s="701">
        <f>(L141-H141)-R141</f>
        <v>0</v>
      </c>
      <c r="N141" s="692">
        <v>0.0</v>
      </c>
      <c r="O141" s="701">
        <f t="shared" ref="O141:O142" si="116">SUM(M141,N141)</f>
        <v>0</v>
      </c>
      <c r="P141" s="701"/>
      <c r="Q141" s="1686"/>
      <c r="R141" s="1686"/>
      <c r="S141" s="649"/>
      <c r="T141" s="649"/>
      <c r="U141" s="649"/>
      <c r="V141" s="649"/>
      <c r="W141" s="649"/>
      <c r="X141" s="649"/>
      <c r="Y141" s="649"/>
      <c r="Z141" s="649"/>
      <c r="AA141" s="649"/>
      <c r="AB141" s="649"/>
      <c r="AC141" s="649"/>
    </row>
    <row r="142">
      <c r="A142" s="1714" t="s">
        <v>751</v>
      </c>
      <c r="B142" s="692">
        <v>0.0</v>
      </c>
      <c r="C142" s="692">
        <v>0.0</v>
      </c>
      <c r="D142" s="692">
        <v>0.0</v>
      </c>
      <c r="E142" s="692">
        <v>0.0</v>
      </c>
      <c r="F142" s="692">
        <v>0.0</v>
      </c>
      <c r="G142" s="692">
        <v>0.0</v>
      </c>
      <c r="H142" s="693">
        <f t="shared" ref="H142:H144" si="117">sum(B142:G142)</f>
        <v>0</v>
      </c>
      <c r="I142" s="701"/>
      <c r="J142" s="635"/>
      <c r="K142" s="701" t="s">
        <v>751</v>
      </c>
      <c r="L142" s="701">
        <v>0.0</v>
      </c>
      <c r="M142" s="701">
        <f t="shared" ref="M142:M144" si="118">(L142-H142)</f>
        <v>0</v>
      </c>
      <c r="N142" s="692">
        <v>0.0</v>
      </c>
      <c r="O142" s="701">
        <f t="shared" si="116"/>
        <v>0</v>
      </c>
      <c r="P142" s="701"/>
      <c r="Q142" s="1686"/>
      <c r="R142" s="1686"/>
      <c r="S142" s="649"/>
      <c r="T142" s="649"/>
      <c r="U142" s="649"/>
      <c r="V142" s="649"/>
      <c r="W142" s="649"/>
      <c r="X142" s="649"/>
      <c r="Y142" s="649"/>
      <c r="Z142" s="649"/>
      <c r="AA142" s="649"/>
      <c r="AB142" s="649"/>
      <c r="AC142" s="649"/>
    </row>
    <row r="143">
      <c r="A143" s="1714" t="s">
        <v>80</v>
      </c>
      <c r="B143" s="692">
        <v>0.0</v>
      </c>
      <c r="C143" s="692">
        <v>0.0</v>
      </c>
      <c r="D143" s="692">
        <v>0.0</v>
      </c>
      <c r="E143" s="692">
        <v>0.0</v>
      </c>
      <c r="F143" s="692">
        <v>0.0</v>
      </c>
      <c r="G143" s="692">
        <v>0.0</v>
      </c>
      <c r="H143" s="693">
        <f t="shared" si="117"/>
        <v>0</v>
      </c>
      <c r="I143" s="701"/>
      <c r="J143" s="635"/>
      <c r="K143" s="701" t="s">
        <v>80</v>
      </c>
      <c r="L143" s="701">
        <v>0.0</v>
      </c>
      <c r="M143" s="701">
        <f t="shared" si="118"/>
        <v>0</v>
      </c>
      <c r="N143" s="692">
        <v>0.0</v>
      </c>
      <c r="O143" s="701">
        <f>sum(M143,N143)</f>
        <v>0</v>
      </c>
      <c r="P143" s="701"/>
      <c r="Q143" s="1686"/>
      <c r="R143" s="1686"/>
      <c r="S143" s="649"/>
      <c r="T143" s="649"/>
      <c r="U143" s="649"/>
      <c r="V143" s="649"/>
      <c r="W143" s="649"/>
      <c r="X143" s="649"/>
      <c r="Y143" s="649"/>
      <c r="Z143" s="649"/>
      <c r="AA143" s="649"/>
      <c r="AB143" s="649"/>
      <c r="AC143" s="649"/>
    </row>
    <row r="144">
      <c r="A144" s="1924" t="s">
        <v>274</v>
      </c>
      <c r="B144" s="1765">
        <v>0.0</v>
      </c>
      <c r="C144" s="1765">
        <v>0.0</v>
      </c>
      <c r="D144" s="1765">
        <v>0.0</v>
      </c>
      <c r="E144" s="1765">
        <v>0.0</v>
      </c>
      <c r="F144" s="1765">
        <v>0.0</v>
      </c>
      <c r="G144" s="1765">
        <v>0.0</v>
      </c>
      <c r="H144" s="1761">
        <f t="shared" si="117"/>
        <v>0</v>
      </c>
      <c r="I144" s="1762">
        <f>SUM(H144:H148)</f>
        <v>0</v>
      </c>
      <c r="J144" s="635"/>
      <c r="K144" s="537" t="s">
        <v>274</v>
      </c>
      <c r="L144" s="1762">
        <v>0.0</v>
      </c>
      <c r="M144" s="1762">
        <f t="shared" si="118"/>
        <v>0</v>
      </c>
      <c r="N144" s="1765">
        <v>0.0</v>
      </c>
      <c r="O144" s="1762">
        <f t="shared" ref="O144:O145" si="119">SUM(M144,N144)</f>
        <v>0</v>
      </c>
      <c r="P144" s="1762"/>
      <c r="Q144" s="1685"/>
      <c r="R144" s="1685"/>
      <c r="S144" s="649"/>
      <c r="T144" s="649"/>
      <c r="U144" s="649"/>
      <c r="V144" s="649"/>
      <c r="W144" s="649"/>
      <c r="X144" s="649"/>
      <c r="Y144" s="649"/>
      <c r="Z144" s="649"/>
      <c r="AA144" s="649"/>
      <c r="AB144" s="649"/>
      <c r="AC144" s="649"/>
    </row>
    <row r="145">
      <c r="A145" s="1714" t="s">
        <v>77</v>
      </c>
      <c r="B145" s="692">
        <v>0.0</v>
      </c>
      <c r="C145" s="692">
        <v>0.0</v>
      </c>
      <c r="D145" s="692">
        <v>0.0</v>
      </c>
      <c r="E145" s="692">
        <v>0.0</v>
      </c>
      <c r="F145" s="692">
        <v>0.0</v>
      </c>
      <c r="G145" s="692">
        <v>0.0</v>
      </c>
      <c r="H145" s="693">
        <f t="shared" ref="H145:H147" si="120">SUM(B145:G145)</f>
        <v>0</v>
      </c>
      <c r="I145" s="596">
        <f>(I144/60)</f>
        <v>0</v>
      </c>
      <c r="J145" s="635"/>
      <c r="K145" s="701" t="s">
        <v>77</v>
      </c>
      <c r="L145" s="701">
        <v>0.0</v>
      </c>
      <c r="M145" s="701">
        <f>(L145-H145)-R145</f>
        <v>0</v>
      </c>
      <c r="N145" s="692">
        <v>0.0</v>
      </c>
      <c r="O145" s="701">
        <f t="shared" si="119"/>
        <v>0</v>
      </c>
      <c r="P145" s="701"/>
      <c r="Q145" s="1686"/>
      <c r="R145" s="701"/>
      <c r="S145" s="649"/>
      <c r="T145" s="649"/>
      <c r="U145" s="649"/>
      <c r="V145" s="649"/>
      <c r="W145" s="649"/>
      <c r="X145" s="649"/>
      <c r="Y145" s="649"/>
      <c r="Z145" s="649"/>
      <c r="AA145" s="649"/>
      <c r="AB145" s="649"/>
      <c r="AC145" s="649"/>
    </row>
    <row r="146">
      <c r="A146" s="1714" t="s">
        <v>78</v>
      </c>
      <c r="B146" s="692">
        <v>0.0</v>
      </c>
      <c r="C146" s="692">
        <v>0.0</v>
      </c>
      <c r="D146" s="692">
        <v>0.0</v>
      </c>
      <c r="E146" s="692">
        <v>0.0</v>
      </c>
      <c r="F146" s="692">
        <v>0.0</v>
      </c>
      <c r="G146" s="692">
        <v>0.0</v>
      </c>
      <c r="H146" s="693">
        <f t="shared" si="120"/>
        <v>0</v>
      </c>
      <c r="I146" s="701"/>
      <c r="J146" s="635"/>
      <c r="K146" s="701" t="s">
        <v>78</v>
      </c>
      <c r="L146" s="701" t="s">
        <v>79</v>
      </c>
      <c r="M146" s="701" t="s">
        <v>79</v>
      </c>
      <c r="N146" s="692" t="s">
        <v>79</v>
      </c>
      <c r="O146" s="701" t="s">
        <v>79</v>
      </c>
      <c r="P146" s="701"/>
      <c r="Q146" s="1686"/>
      <c r="R146" s="1686"/>
      <c r="S146" s="649"/>
      <c r="T146" s="649"/>
      <c r="U146" s="649"/>
      <c r="V146" s="649"/>
      <c r="W146" s="649"/>
      <c r="X146" s="649"/>
      <c r="Y146" s="649"/>
      <c r="Z146" s="649"/>
      <c r="AA146" s="649"/>
      <c r="AB146" s="649"/>
      <c r="AC146" s="649"/>
    </row>
    <row r="147">
      <c r="A147" s="1714" t="s">
        <v>446</v>
      </c>
      <c r="B147" s="692">
        <v>0.0</v>
      </c>
      <c r="C147" s="692">
        <v>0.0</v>
      </c>
      <c r="D147" s="692">
        <v>0.0</v>
      </c>
      <c r="E147" s="692">
        <v>0.0</v>
      </c>
      <c r="F147" s="692">
        <v>0.0</v>
      </c>
      <c r="G147" s="692">
        <v>0.0</v>
      </c>
      <c r="H147" s="693">
        <f t="shared" si="120"/>
        <v>0</v>
      </c>
      <c r="I147" s="701"/>
      <c r="J147" s="635"/>
      <c r="K147" s="701" t="s">
        <v>446</v>
      </c>
      <c r="L147" s="701">
        <v>0.0</v>
      </c>
      <c r="M147" s="701">
        <f t="shared" ref="M147:M148" si="121">(L147-H147)-R147</f>
        <v>0</v>
      </c>
      <c r="N147" s="692">
        <v>0.0</v>
      </c>
      <c r="O147" s="701">
        <f t="shared" ref="O147:O148" si="122">SUM(M147,N147)</f>
        <v>0</v>
      </c>
      <c r="P147" s="701"/>
      <c r="Q147" s="1686"/>
      <c r="R147" s="1686"/>
      <c r="S147" s="649"/>
      <c r="T147" s="649"/>
      <c r="U147" s="649"/>
      <c r="V147" s="649"/>
      <c r="W147" s="649"/>
      <c r="X147" s="649"/>
      <c r="Y147" s="649"/>
      <c r="Z147" s="649"/>
      <c r="AA147" s="649"/>
      <c r="AB147" s="649"/>
      <c r="AC147" s="649"/>
    </row>
    <row r="148">
      <c r="A148" s="1714" t="s">
        <v>751</v>
      </c>
      <c r="B148" s="692">
        <v>0.0</v>
      </c>
      <c r="C148" s="692">
        <v>0.0</v>
      </c>
      <c r="D148" s="692">
        <v>0.0</v>
      </c>
      <c r="E148" s="692">
        <v>0.0</v>
      </c>
      <c r="F148" s="692">
        <v>0.0</v>
      </c>
      <c r="G148" s="692">
        <v>0.0</v>
      </c>
      <c r="H148" s="693">
        <f t="shared" ref="H148:H149" si="123">sum(B148:G148)</f>
        <v>0</v>
      </c>
      <c r="I148" s="701"/>
      <c r="J148" s="635"/>
      <c r="K148" s="701" t="s">
        <v>751</v>
      </c>
      <c r="L148" s="701">
        <v>0.0</v>
      </c>
      <c r="M148" s="701">
        <f t="shared" si="121"/>
        <v>0</v>
      </c>
      <c r="N148" s="692">
        <v>0.0</v>
      </c>
      <c r="O148" s="701">
        <f t="shared" si="122"/>
        <v>0</v>
      </c>
      <c r="P148" s="701"/>
      <c r="Q148" s="1686"/>
      <c r="R148" s="1686"/>
      <c r="S148" s="649"/>
      <c r="T148" s="649"/>
      <c r="U148" s="649"/>
      <c r="V148" s="649"/>
      <c r="W148" s="649"/>
      <c r="X148" s="649"/>
      <c r="Y148" s="649"/>
      <c r="Z148" s="649"/>
      <c r="AA148" s="649"/>
      <c r="AB148" s="649"/>
      <c r="AC148" s="649"/>
    </row>
    <row r="149">
      <c r="A149" s="1714" t="s">
        <v>80</v>
      </c>
      <c r="B149" s="692">
        <v>0.0</v>
      </c>
      <c r="C149" s="692">
        <v>0.0</v>
      </c>
      <c r="D149" s="692">
        <v>0.0</v>
      </c>
      <c r="E149" s="692">
        <v>0.0</v>
      </c>
      <c r="F149" s="692">
        <v>0.0</v>
      </c>
      <c r="G149" s="692">
        <v>0.0</v>
      </c>
      <c r="H149" s="693">
        <f t="shared" si="123"/>
        <v>0</v>
      </c>
      <c r="I149" s="701"/>
      <c r="J149" s="635"/>
      <c r="K149" s="701" t="s">
        <v>80</v>
      </c>
      <c r="L149" s="701">
        <v>0.0</v>
      </c>
      <c r="M149" s="701">
        <f>(L149-H149)</f>
        <v>0</v>
      </c>
      <c r="N149" s="692">
        <v>0.0</v>
      </c>
      <c r="O149" s="701">
        <f>sum(M149,N149)</f>
        <v>0</v>
      </c>
      <c r="P149" s="701"/>
      <c r="Q149" s="1686"/>
      <c r="R149" s="1686"/>
      <c r="S149" s="649"/>
      <c r="T149" s="649"/>
      <c r="U149" s="649"/>
      <c r="V149" s="649"/>
      <c r="W149" s="649"/>
      <c r="X149" s="649"/>
      <c r="Y149" s="649"/>
      <c r="Z149" s="649"/>
      <c r="AA149" s="649"/>
      <c r="AB149" s="649"/>
      <c r="AC149" s="649"/>
    </row>
    <row r="150">
      <c r="A150" s="1757"/>
      <c r="B150" s="1682"/>
      <c r="C150" s="1682"/>
      <c r="D150" s="1682"/>
      <c r="E150" s="1682"/>
      <c r="F150" s="1682"/>
      <c r="G150" s="1682"/>
      <c r="H150" s="1682"/>
      <c r="I150" s="1682"/>
      <c r="J150" s="635"/>
      <c r="K150" s="1758"/>
      <c r="L150" s="1682"/>
      <c r="M150" s="1682"/>
      <c r="N150" s="1758"/>
      <c r="O150" s="1682"/>
      <c r="P150" s="1758"/>
      <c r="Q150" s="1758"/>
      <c r="R150" s="1758"/>
      <c r="S150" s="649"/>
      <c r="T150" s="649"/>
      <c r="U150" s="649"/>
      <c r="V150" s="649"/>
      <c r="W150" s="649"/>
      <c r="X150" s="649"/>
      <c r="Y150" s="649"/>
      <c r="Z150" s="649"/>
      <c r="AA150" s="649"/>
      <c r="AB150" s="649"/>
      <c r="AC150" s="649"/>
    </row>
    <row r="151">
      <c r="A151" s="1774" t="s">
        <v>121</v>
      </c>
      <c r="B151" s="1928">
        <f t="shared" ref="B151:H151" si="124">SUM(B4,B10,B16,B22,B28,B34,B40,B46,B53,B59,B65,B71,B77,B83,B89,B95,B102,B108,B114,B120,B126,B132,B138, B144)</f>
        <v>42</v>
      </c>
      <c r="C151" s="1928">
        <f t="shared" si="124"/>
        <v>63</v>
      </c>
      <c r="D151" s="1928">
        <f t="shared" si="124"/>
        <v>82</v>
      </c>
      <c r="E151" s="1928">
        <f t="shared" si="124"/>
        <v>61</v>
      </c>
      <c r="F151" s="1928">
        <f t="shared" si="124"/>
        <v>63</v>
      </c>
      <c r="G151" s="1928">
        <f t="shared" si="124"/>
        <v>18</v>
      </c>
      <c r="H151" s="1928">
        <f t="shared" si="124"/>
        <v>329</v>
      </c>
      <c r="I151" s="1685"/>
      <c r="J151" s="635"/>
      <c r="K151" s="1929" t="s">
        <v>121</v>
      </c>
      <c r="L151" s="1928">
        <f t="shared" ref="L151:R151" si="125">SUM(L4,L10,L16,L22,L28,L34,L40,L46,L53,L59,L65,L71,L77,L83,L89,L95,L102,L108,L114,L120,L126,L132,L138, L144)</f>
        <v>773</v>
      </c>
      <c r="M151" s="1928">
        <f t="shared" si="125"/>
        <v>442</v>
      </c>
      <c r="N151" s="1928">
        <f t="shared" si="125"/>
        <v>405</v>
      </c>
      <c r="O151" s="1928">
        <f t="shared" si="125"/>
        <v>847</v>
      </c>
      <c r="P151" s="1928">
        <f t="shared" si="125"/>
        <v>0</v>
      </c>
      <c r="Q151" s="1928">
        <f t="shared" si="125"/>
        <v>0</v>
      </c>
      <c r="R151" s="1928">
        <f t="shared" si="125"/>
        <v>2</v>
      </c>
      <c r="S151" s="649"/>
      <c r="T151" s="649"/>
      <c r="U151" s="649"/>
      <c r="V151" s="649"/>
      <c r="W151" s="649"/>
      <c r="X151" s="649"/>
      <c r="Y151" s="649"/>
      <c r="Z151" s="649"/>
      <c r="AA151" s="649"/>
      <c r="AB151" s="649"/>
      <c r="AC151" s="649"/>
    </row>
    <row r="152">
      <c r="A152" s="1774" t="s">
        <v>77</v>
      </c>
      <c r="B152" s="1928">
        <f t="shared" ref="B152:H152" si="126">SUM(B5,B11,B17,B23,B29,B35,B41,B47,B54,B60,B66,B72,B78,B84,B90,B96,B103,B109,B115,B121,B127,B133,B139, B145)</f>
        <v>0</v>
      </c>
      <c r="C152" s="1928">
        <f t="shared" si="126"/>
        <v>0</v>
      </c>
      <c r="D152" s="1928">
        <f t="shared" si="126"/>
        <v>1</v>
      </c>
      <c r="E152" s="1928">
        <f t="shared" si="126"/>
        <v>0</v>
      </c>
      <c r="F152" s="1928">
        <f t="shared" si="126"/>
        <v>0</v>
      </c>
      <c r="G152" s="1928">
        <f t="shared" si="126"/>
        <v>0</v>
      </c>
      <c r="H152" s="1928">
        <f t="shared" si="126"/>
        <v>1</v>
      </c>
      <c r="I152" s="1685"/>
      <c r="J152" s="635"/>
      <c r="K152" s="1929" t="s">
        <v>77</v>
      </c>
      <c r="L152" s="1928">
        <f t="shared" ref="L152:R152" si="127">SUM(L5,L11,L17,L23,L29,L35,L41,L47,L54,L60,L66,L72,L78,L84,L90,L96,L103,L109,L115,L121,L127,L133,L139, L145)</f>
        <v>38</v>
      </c>
      <c r="M152" s="1928">
        <f t="shared" si="127"/>
        <v>28</v>
      </c>
      <c r="N152" s="1928">
        <f t="shared" si="127"/>
        <v>154</v>
      </c>
      <c r="O152" s="1928">
        <f t="shared" si="127"/>
        <v>182</v>
      </c>
      <c r="P152" s="1928">
        <f t="shared" si="127"/>
        <v>0</v>
      </c>
      <c r="Q152" s="1928">
        <f t="shared" si="127"/>
        <v>0</v>
      </c>
      <c r="R152" s="1928">
        <f t="shared" si="127"/>
        <v>0</v>
      </c>
      <c r="S152" s="649"/>
      <c r="T152" s="649"/>
      <c r="U152" s="649"/>
      <c r="V152" s="649"/>
      <c r="W152" s="649"/>
      <c r="X152" s="649"/>
      <c r="Y152" s="649"/>
      <c r="Z152" s="649"/>
      <c r="AA152" s="649"/>
      <c r="AB152" s="649"/>
      <c r="AC152" s="649"/>
    </row>
    <row r="153">
      <c r="A153" s="1774" t="s">
        <v>78</v>
      </c>
      <c r="B153" s="1928">
        <f t="shared" ref="B153:H153" si="128">SUM(B6,B12,B18,B24,B30,B36,B42,B48,B55,B61,B67,B73,B79,B85,B91,B97,B104,B110,B116,B122,B128,B134,B140, B146)</f>
        <v>3</v>
      </c>
      <c r="C153" s="1928">
        <f t="shared" si="128"/>
        <v>1</v>
      </c>
      <c r="D153" s="1928">
        <f t="shared" si="128"/>
        <v>4</v>
      </c>
      <c r="E153" s="1928">
        <f t="shared" si="128"/>
        <v>1</v>
      </c>
      <c r="F153" s="1928">
        <f t="shared" si="128"/>
        <v>0</v>
      </c>
      <c r="G153" s="1928">
        <f t="shared" si="128"/>
        <v>0</v>
      </c>
      <c r="H153" s="1928">
        <f t="shared" si="128"/>
        <v>9</v>
      </c>
      <c r="I153" s="1685"/>
      <c r="J153" s="635"/>
      <c r="K153" s="1929" t="s">
        <v>78</v>
      </c>
      <c r="L153" s="1928">
        <f t="shared" ref="L153:R153" si="129">SUM(L6,L12,L18,L24,L30,L36,L42,L48,L55,L61,L67,L73,L79,L85,L91,L97,L104,L110,L116,L122,L128,L134,L140, L146)</f>
        <v>0</v>
      </c>
      <c r="M153" s="1928">
        <f t="shared" si="129"/>
        <v>0</v>
      </c>
      <c r="N153" s="1928">
        <f t="shared" si="129"/>
        <v>0</v>
      </c>
      <c r="O153" s="1928">
        <f t="shared" si="129"/>
        <v>0</v>
      </c>
      <c r="P153" s="1928">
        <f t="shared" si="129"/>
        <v>0</v>
      </c>
      <c r="Q153" s="1928">
        <f t="shared" si="129"/>
        <v>0</v>
      </c>
      <c r="R153" s="1928">
        <f t="shared" si="129"/>
        <v>0</v>
      </c>
      <c r="S153" s="649"/>
      <c r="T153" s="649"/>
      <c r="U153" s="649"/>
      <c r="V153" s="649"/>
      <c r="W153" s="649"/>
      <c r="X153" s="649"/>
      <c r="Y153" s="649"/>
      <c r="Z153" s="649"/>
      <c r="AA153" s="649"/>
      <c r="AB153" s="649"/>
      <c r="AC153" s="649"/>
    </row>
    <row r="154">
      <c r="A154" s="1774" t="s">
        <v>446</v>
      </c>
      <c r="B154" s="1928">
        <f t="shared" ref="B154:H154" si="130">SUM(B7,B13,B19,B25,B31,B37,B43,B49,B56,B62,B68,B74,B80,B86,B92,B98,B105,B111,B117,B123,B129,B135,B141, B147)</f>
        <v>10</v>
      </c>
      <c r="C154" s="1928">
        <f t="shared" si="130"/>
        <v>12</v>
      </c>
      <c r="D154" s="1928">
        <f t="shared" si="130"/>
        <v>9</v>
      </c>
      <c r="E154" s="1928">
        <f t="shared" si="130"/>
        <v>7</v>
      </c>
      <c r="F154" s="1928">
        <f t="shared" si="130"/>
        <v>10</v>
      </c>
      <c r="G154" s="1928">
        <f t="shared" si="130"/>
        <v>3</v>
      </c>
      <c r="H154" s="1928">
        <f t="shared" si="130"/>
        <v>51</v>
      </c>
      <c r="I154" s="1685"/>
      <c r="J154" s="635"/>
      <c r="K154" s="1929" t="s">
        <v>446</v>
      </c>
      <c r="L154" s="1928">
        <f t="shared" ref="L154:R154" si="131">SUM(L7,L13,L19,L25,L31,L37,L43,L49,L56,L62,L68,L74,L80,L86,L92,L98,L105,L111,L117,L123,L129,L135,L141, L147)</f>
        <v>97</v>
      </c>
      <c r="M154" s="1928">
        <f t="shared" si="131"/>
        <v>46</v>
      </c>
      <c r="N154" s="1928">
        <f t="shared" si="131"/>
        <v>16</v>
      </c>
      <c r="O154" s="1928">
        <f t="shared" si="131"/>
        <v>62</v>
      </c>
      <c r="P154" s="1928">
        <f t="shared" si="131"/>
        <v>0</v>
      </c>
      <c r="Q154" s="1928">
        <f t="shared" si="131"/>
        <v>0</v>
      </c>
      <c r="R154" s="1928">
        <f t="shared" si="131"/>
        <v>0</v>
      </c>
      <c r="S154" s="649"/>
      <c r="T154" s="649"/>
      <c r="U154" s="649"/>
      <c r="V154" s="649"/>
      <c r="W154" s="649"/>
      <c r="X154" s="649"/>
      <c r="Y154" s="649"/>
      <c r="Z154" s="649"/>
      <c r="AA154" s="649"/>
      <c r="AB154" s="649"/>
      <c r="AC154" s="649"/>
    </row>
    <row r="155">
      <c r="A155" s="1774" t="s">
        <v>751</v>
      </c>
      <c r="B155" s="1928">
        <f t="shared" ref="B155:H155" si="132">SUM(B8,B14,B20,B26,B32,B38,B44,B50,B57,B63,B69,B75,B81,B87,B93,B99,B106,B112,B118,B124,B130,B136,B142, B148)</f>
        <v>1</v>
      </c>
      <c r="C155" s="1928">
        <f t="shared" si="132"/>
        <v>5</v>
      </c>
      <c r="D155" s="1928">
        <f t="shared" si="132"/>
        <v>4</v>
      </c>
      <c r="E155" s="1928">
        <f t="shared" si="132"/>
        <v>3</v>
      </c>
      <c r="F155" s="1928">
        <f t="shared" si="132"/>
        <v>2</v>
      </c>
      <c r="G155" s="1928">
        <f t="shared" si="132"/>
        <v>1</v>
      </c>
      <c r="H155" s="1928">
        <f t="shared" si="132"/>
        <v>16</v>
      </c>
      <c r="I155" s="1685"/>
      <c r="J155" s="635"/>
      <c r="K155" s="1929" t="s">
        <v>751</v>
      </c>
      <c r="L155" s="1928">
        <f t="shared" ref="L155:R155" si="133">SUM(L8,L14,L20,L26,L32,L38,L44,L50,L57,L63,L69,L75,L81,L87,L93,L99,L106,L112,L118,L124,L130,L136,L142, L148)</f>
        <v>89</v>
      </c>
      <c r="M155" s="1928">
        <f t="shared" si="133"/>
        <v>73</v>
      </c>
      <c r="N155" s="1928">
        <f t="shared" si="133"/>
        <v>25</v>
      </c>
      <c r="O155" s="1928">
        <f t="shared" si="133"/>
        <v>98</v>
      </c>
      <c r="P155" s="1928">
        <f t="shared" si="133"/>
        <v>0</v>
      </c>
      <c r="Q155" s="1928">
        <f t="shared" si="133"/>
        <v>0</v>
      </c>
      <c r="R155" s="1928">
        <f t="shared" si="133"/>
        <v>0</v>
      </c>
      <c r="S155" s="649"/>
      <c r="T155" s="649"/>
      <c r="U155" s="649"/>
      <c r="V155" s="649"/>
      <c r="W155" s="649"/>
      <c r="X155" s="649"/>
      <c r="Y155" s="649"/>
      <c r="Z155" s="649"/>
      <c r="AA155" s="649"/>
      <c r="AB155" s="649"/>
      <c r="AC155" s="649"/>
    </row>
    <row r="156">
      <c r="A156" s="1774" t="s">
        <v>80</v>
      </c>
      <c r="B156" s="1928">
        <f t="shared" ref="B156:H156" si="134">SUM(B9,B15,B21,B27,B33,B39,B45,B51,B58,B64,B70,B76,B82,B88,B94,B100,B107,B113,B119,B125,B131,B137,B143, B149)</f>
        <v>6</v>
      </c>
      <c r="C156" s="1928">
        <f t="shared" si="134"/>
        <v>4</v>
      </c>
      <c r="D156" s="1928">
        <f t="shared" si="134"/>
        <v>4</v>
      </c>
      <c r="E156" s="1928">
        <f t="shared" si="134"/>
        <v>4</v>
      </c>
      <c r="F156" s="1928">
        <f t="shared" si="134"/>
        <v>3</v>
      </c>
      <c r="G156" s="1928">
        <f t="shared" si="134"/>
        <v>0</v>
      </c>
      <c r="H156" s="1928">
        <f t="shared" si="134"/>
        <v>21</v>
      </c>
      <c r="I156" s="1685"/>
      <c r="J156" s="635"/>
      <c r="K156" s="1929" t="s">
        <v>80</v>
      </c>
      <c r="L156" s="1928">
        <f t="shared" ref="L156:R156" si="135">SUM(L9,L15,L21,L27,L33,L39,L45,L51,L58,L64,L70,L76,L82,L88,L94,L100,L107,L113,L119,L125,L131,L137,L143, L149)</f>
        <v>384</v>
      </c>
      <c r="M156" s="1928">
        <f t="shared" si="135"/>
        <v>363</v>
      </c>
      <c r="N156" s="1928">
        <f t="shared" si="135"/>
        <v>60</v>
      </c>
      <c r="O156" s="1928">
        <f t="shared" si="135"/>
        <v>423</v>
      </c>
      <c r="P156" s="1928">
        <f t="shared" si="135"/>
        <v>0</v>
      </c>
      <c r="Q156" s="1928">
        <f t="shared" si="135"/>
        <v>0</v>
      </c>
      <c r="R156" s="1928">
        <f t="shared" si="135"/>
        <v>0</v>
      </c>
      <c r="S156" s="649"/>
      <c r="T156" s="649"/>
      <c r="U156" s="649"/>
      <c r="V156" s="649"/>
      <c r="W156" s="649"/>
      <c r="X156" s="649"/>
      <c r="Y156" s="649"/>
      <c r="Z156" s="649"/>
      <c r="AA156" s="649"/>
      <c r="AB156" s="649"/>
      <c r="AC156" s="649"/>
    </row>
    <row r="157">
      <c r="A157" s="1757" t="s">
        <v>9</v>
      </c>
      <c r="B157" s="1758">
        <f t="shared" ref="B157:H157" si="136">SUM(B151:B155)</f>
        <v>56</v>
      </c>
      <c r="C157" s="1758">
        <f t="shared" si="136"/>
        <v>81</v>
      </c>
      <c r="D157" s="1758">
        <f t="shared" si="136"/>
        <v>100</v>
      </c>
      <c r="E157" s="1758">
        <f t="shared" si="136"/>
        <v>72</v>
      </c>
      <c r="F157" s="1758">
        <f t="shared" si="136"/>
        <v>75</v>
      </c>
      <c r="G157" s="1758">
        <f t="shared" si="136"/>
        <v>22</v>
      </c>
      <c r="H157" s="1758">
        <f t="shared" si="136"/>
        <v>406</v>
      </c>
      <c r="I157" s="1682"/>
      <c r="J157" s="649"/>
      <c r="K157" s="1758" t="s">
        <v>9</v>
      </c>
      <c r="L157" s="1758">
        <f t="shared" ref="L157:R157" si="137">SUM(L151:L155)</f>
        <v>997</v>
      </c>
      <c r="M157" s="1758">
        <f t="shared" si="137"/>
        <v>589</v>
      </c>
      <c r="N157" s="1758">
        <f t="shared" si="137"/>
        <v>600</v>
      </c>
      <c r="O157" s="1758">
        <f t="shared" si="137"/>
        <v>1189</v>
      </c>
      <c r="P157" s="1758">
        <f t="shared" si="137"/>
        <v>0</v>
      </c>
      <c r="Q157" s="1758">
        <f t="shared" si="137"/>
        <v>0</v>
      </c>
      <c r="R157" s="1758">
        <f t="shared" si="137"/>
        <v>2</v>
      </c>
      <c r="S157" s="649"/>
      <c r="T157" s="649"/>
      <c r="U157" s="649"/>
      <c r="V157" s="649"/>
      <c r="W157" s="649"/>
      <c r="X157" s="649"/>
      <c r="Y157" s="649"/>
      <c r="Z157" s="649"/>
      <c r="AA157" s="649"/>
      <c r="AB157" s="649"/>
      <c r="AC157" s="649"/>
    </row>
    <row r="158">
      <c r="A158" s="675"/>
      <c r="B158" s="675"/>
      <c r="C158" s="675"/>
      <c r="D158" s="675"/>
      <c r="E158" s="675"/>
      <c r="F158" s="675"/>
      <c r="G158" s="675"/>
      <c r="H158" s="675"/>
      <c r="I158" s="636"/>
      <c r="J158" s="649"/>
      <c r="K158" s="636"/>
      <c r="L158" s="636"/>
      <c r="M158" s="636"/>
      <c r="N158" s="636"/>
      <c r="O158" s="636"/>
      <c r="P158" s="636"/>
      <c r="Q158" s="649"/>
      <c r="R158" s="649"/>
      <c r="S158" s="649"/>
      <c r="T158" s="649"/>
      <c r="U158" s="649"/>
      <c r="V158" s="649"/>
      <c r="W158" s="649"/>
      <c r="X158" s="649"/>
      <c r="Y158" s="649"/>
      <c r="Z158" s="649"/>
      <c r="AA158" s="649"/>
      <c r="AB158" s="649"/>
      <c r="AC158" s="649"/>
    </row>
    <row r="159">
      <c r="A159" s="1757" t="s">
        <v>123</v>
      </c>
      <c r="B159" s="1758" t="s">
        <v>2</v>
      </c>
      <c r="C159" s="1758" t="s">
        <v>3</v>
      </c>
      <c r="D159" s="1758" t="s">
        <v>4</v>
      </c>
      <c r="E159" s="1758" t="s">
        <v>5</v>
      </c>
      <c r="F159" s="1758" t="s">
        <v>6</v>
      </c>
      <c r="G159" s="1758" t="s">
        <v>7</v>
      </c>
      <c r="H159" s="1758" t="s">
        <v>9</v>
      </c>
      <c r="I159" s="636"/>
      <c r="J159" s="649"/>
      <c r="K159" s="636"/>
      <c r="L159" s="636"/>
      <c r="M159" s="636"/>
      <c r="N159" s="636"/>
      <c r="O159" s="636"/>
      <c r="P159" s="636"/>
      <c r="Q159" s="649"/>
      <c r="R159" s="649"/>
      <c r="S159" s="649"/>
      <c r="T159" s="649"/>
      <c r="U159" s="649"/>
      <c r="V159" s="649"/>
      <c r="W159" s="649"/>
      <c r="X159" s="649"/>
      <c r="Y159" s="649"/>
      <c r="Z159" s="649"/>
      <c r="AA159" s="649"/>
      <c r="AB159" s="649"/>
      <c r="AC159" s="649"/>
    </row>
    <row r="160">
      <c r="A160" s="1714" t="s">
        <v>124</v>
      </c>
      <c r="B160" s="693">
        <f t="shared" ref="B160:G160" si="138">sum(B152:B153)</f>
        <v>3</v>
      </c>
      <c r="C160" s="693">
        <f t="shared" si="138"/>
        <v>1</v>
      </c>
      <c r="D160" s="693">
        <f t="shared" si="138"/>
        <v>5</v>
      </c>
      <c r="E160" s="693">
        <f t="shared" si="138"/>
        <v>1</v>
      </c>
      <c r="F160" s="693">
        <f t="shared" si="138"/>
        <v>0</v>
      </c>
      <c r="G160" s="693">
        <f t="shared" si="138"/>
        <v>0</v>
      </c>
      <c r="H160" s="693">
        <f>sum(B160:G160)</f>
        <v>10</v>
      </c>
      <c r="I160" s="636"/>
      <c r="J160" s="649"/>
      <c r="K160" s="636"/>
      <c r="L160" s="636"/>
      <c r="M160" s="636"/>
      <c r="N160" s="636"/>
      <c r="O160" s="636"/>
      <c r="P160" s="636"/>
      <c r="Q160" s="649"/>
      <c r="R160" s="649"/>
      <c r="S160" s="649"/>
      <c r="T160" s="649"/>
      <c r="U160" s="649"/>
      <c r="V160" s="649"/>
      <c r="W160" s="649"/>
      <c r="X160" s="649"/>
      <c r="Y160" s="649"/>
      <c r="Z160" s="649"/>
      <c r="AA160" s="649"/>
      <c r="AB160" s="649"/>
      <c r="AC160" s="649"/>
    </row>
    <row r="161">
      <c r="A161" s="1722" t="s">
        <v>126</v>
      </c>
      <c r="B161" s="1777">
        <f t="shared" ref="B161:H161" si="139">(B160*10.01)</f>
        <v>30.03</v>
      </c>
      <c r="C161" s="1777">
        <f t="shared" si="139"/>
        <v>10.01</v>
      </c>
      <c r="D161" s="1777">
        <f t="shared" si="139"/>
        <v>50.05</v>
      </c>
      <c r="E161" s="1777">
        <f t="shared" si="139"/>
        <v>10.01</v>
      </c>
      <c r="F161" s="1777">
        <f t="shared" si="139"/>
        <v>0</v>
      </c>
      <c r="G161" s="1777">
        <f t="shared" si="139"/>
        <v>0</v>
      </c>
      <c r="H161" s="1777">
        <f t="shared" si="139"/>
        <v>100.1</v>
      </c>
      <c r="I161" s="676"/>
      <c r="J161" s="577"/>
      <c r="K161" s="576"/>
      <c r="L161" s="1963"/>
      <c r="M161" s="1963"/>
      <c r="N161" s="1963"/>
      <c r="O161" s="576"/>
      <c r="P161" s="629"/>
      <c r="Q161" s="1964"/>
      <c r="R161" s="1965"/>
      <c r="S161" s="1964"/>
      <c r="T161" s="1965"/>
      <c r="U161" s="649"/>
      <c r="V161" s="649"/>
      <c r="W161" s="577"/>
      <c r="X161" s="577"/>
      <c r="Y161" s="577"/>
      <c r="Z161" s="577"/>
      <c r="AA161" s="577"/>
      <c r="AB161" s="577"/>
      <c r="AC161" s="577"/>
    </row>
    <row r="162">
      <c r="A162" s="1714" t="s">
        <v>127</v>
      </c>
      <c r="B162" s="693">
        <f t="shared" ref="B162:G162" si="140">B156</f>
        <v>6</v>
      </c>
      <c r="C162" s="693">
        <f t="shared" si="140"/>
        <v>4</v>
      </c>
      <c r="D162" s="693">
        <f t="shared" si="140"/>
        <v>4</v>
      </c>
      <c r="E162" s="693">
        <f t="shared" si="140"/>
        <v>4</v>
      </c>
      <c r="F162" s="693">
        <f t="shared" si="140"/>
        <v>3</v>
      </c>
      <c r="G162" s="693">
        <f t="shared" si="140"/>
        <v>0</v>
      </c>
      <c r="H162" s="693">
        <f>sum(B162:G162)</f>
        <v>21</v>
      </c>
      <c r="I162" s="676"/>
      <c r="J162" s="577"/>
      <c r="K162" s="576"/>
      <c r="L162" s="1963"/>
      <c r="M162" s="1963"/>
      <c r="N162" s="1963"/>
      <c r="O162" s="576"/>
      <c r="P162" s="629"/>
      <c r="Q162" s="1964"/>
      <c r="R162" s="1965"/>
      <c r="S162" s="1964"/>
      <c r="T162" s="1965"/>
      <c r="U162" s="649"/>
      <c r="V162" s="649"/>
      <c r="W162" s="577"/>
      <c r="X162" s="577"/>
      <c r="Y162" s="577"/>
      <c r="Z162" s="577"/>
      <c r="AA162" s="577"/>
      <c r="AB162" s="577"/>
      <c r="AC162" s="577"/>
    </row>
    <row r="163">
      <c r="A163" s="1714" t="s">
        <v>126</v>
      </c>
      <c r="B163" s="1790">
        <f t="shared" ref="B163:H163" si="141">(B162*5)</f>
        <v>30</v>
      </c>
      <c r="C163" s="1790">
        <f t="shared" si="141"/>
        <v>20</v>
      </c>
      <c r="D163" s="1790">
        <f t="shared" si="141"/>
        <v>20</v>
      </c>
      <c r="E163" s="1790">
        <f t="shared" si="141"/>
        <v>20</v>
      </c>
      <c r="F163" s="1790">
        <f t="shared" si="141"/>
        <v>15</v>
      </c>
      <c r="G163" s="1790">
        <f t="shared" si="141"/>
        <v>0</v>
      </c>
      <c r="H163" s="1790">
        <f t="shared" si="141"/>
        <v>105</v>
      </c>
      <c r="I163" s="676"/>
      <c r="J163" s="577"/>
      <c r="K163" s="576"/>
      <c r="L163" s="1963"/>
      <c r="M163" s="1963"/>
      <c r="N163" s="1963"/>
      <c r="O163" s="576"/>
      <c r="P163" s="629"/>
      <c r="Q163" s="1964"/>
      <c r="R163" s="1965"/>
      <c r="S163" s="1964"/>
      <c r="T163" s="1965"/>
      <c r="U163" s="649"/>
      <c r="V163" s="649"/>
      <c r="W163" s="577"/>
      <c r="X163" s="577"/>
      <c r="Y163" s="577"/>
      <c r="Z163" s="577"/>
      <c r="AA163" s="577"/>
      <c r="AB163" s="577"/>
      <c r="AC163" s="577"/>
    </row>
    <row r="164">
      <c r="A164" s="1757" t="s">
        <v>9</v>
      </c>
      <c r="B164" s="1780">
        <f t="shared" ref="B164:H164" si="142">SUM(B161,B163)</f>
        <v>60.03</v>
      </c>
      <c r="C164" s="1780">
        <f t="shared" si="142"/>
        <v>30.01</v>
      </c>
      <c r="D164" s="1780">
        <f t="shared" si="142"/>
        <v>70.05</v>
      </c>
      <c r="E164" s="1780">
        <f t="shared" si="142"/>
        <v>30.01</v>
      </c>
      <c r="F164" s="1780">
        <f t="shared" si="142"/>
        <v>15</v>
      </c>
      <c r="G164" s="1780">
        <f t="shared" si="142"/>
        <v>0</v>
      </c>
      <c r="H164" s="1780">
        <f t="shared" si="142"/>
        <v>205.1</v>
      </c>
      <c r="I164" s="676"/>
      <c r="J164" s="577"/>
      <c r="K164" s="576"/>
      <c r="L164" s="1963"/>
      <c r="M164" s="1963"/>
      <c r="N164" s="1963"/>
      <c r="O164" s="576"/>
      <c r="P164" s="629"/>
      <c r="Q164" s="1964"/>
      <c r="R164" s="1965"/>
      <c r="S164" s="1964"/>
      <c r="T164" s="1965"/>
      <c r="U164" s="649"/>
      <c r="V164" s="649"/>
      <c r="W164" s="577"/>
      <c r="X164" s="577"/>
      <c r="Y164" s="577"/>
      <c r="Z164" s="577"/>
      <c r="AA164" s="577"/>
      <c r="AB164" s="577"/>
      <c r="AC164" s="577"/>
    </row>
    <row r="165">
      <c r="A165" s="1963"/>
      <c r="B165" s="676"/>
      <c r="C165" s="676"/>
      <c r="D165" s="676"/>
      <c r="E165" s="676"/>
      <c r="F165" s="676"/>
      <c r="G165" s="677"/>
      <c r="H165" s="678"/>
      <c r="I165" s="676"/>
      <c r="J165" s="577"/>
      <c r="K165" s="576"/>
      <c r="L165" s="1963"/>
      <c r="M165" s="1963"/>
      <c r="N165" s="1963"/>
      <c r="O165" s="576"/>
      <c r="P165" s="629"/>
      <c r="Q165" s="1964"/>
      <c r="R165" s="1965"/>
      <c r="S165" s="1964"/>
      <c r="T165" s="1965"/>
      <c r="U165" s="649"/>
      <c r="V165" s="649"/>
      <c r="W165" s="577"/>
      <c r="X165" s="577"/>
      <c r="Y165" s="577"/>
      <c r="Z165" s="577"/>
      <c r="AA165" s="577"/>
      <c r="AB165" s="577"/>
      <c r="AC165" s="577"/>
    </row>
    <row r="166">
      <c r="A166" s="1963"/>
      <c r="B166" s="676"/>
      <c r="C166" s="676"/>
      <c r="D166" s="676"/>
      <c r="E166" s="676"/>
      <c r="F166" s="679"/>
      <c r="G166" s="1781" t="s">
        <v>35</v>
      </c>
      <c r="H166" s="1782" t="s">
        <v>36</v>
      </c>
      <c r="I166" s="676"/>
      <c r="J166" s="577"/>
      <c r="K166" s="576"/>
      <c r="L166" s="1963"/>
      <c r="M166" s="1963"/>
      <c r="N166" s="1963"/>
      <c r="O166" s="576"/>
      <c r="P166" s="629"/>
      <c r="Q166" s="1964"/>
      <c r="R166" s="1965"/>
      <c r="S166" s="1964"/>
      <c r="T166" s="1965"/>
      <c r="U166" s="649"/>
      <c r="V166" s="649"/>
      <c r="W166" s="577"/>
      <c r="X166" s="577"/>
      <c r="Y166" s="577"/>
      <c r="Z166" s="577"/>
      <c r="AA166" s="577"/>
      <c r="AB166" s="577"/>
      <c r="AC166" s="577"/>
    </row>
    <row r="167">
      <c r="A167" s="1963"/>
      <c r="B167" s="676"/>
      <c r="C167" s="676"/>
      <c r="D167" s="676"/>
      <c r="E167" s="676"/>
      <c r="F167" s="679"/>
      <c r="G167" s="1966">
        <v>44808.0</v>
      </c>
      <c r="H167" s="692">
        <v>211.0</v>
      </c>
      <c r="I167" s="676"/>
      <c r="J167" s="577"/>
      <c r="K167" s="576"/>
      <c r="L167" s="1963"/>
      <c r="M167" s="1963"/>
      <c r="N167" s="1963"/>
      <c r="O167" s="576"/>
      <c r="P167" s="629"/>
      <c r="Q167" s="1964"/>
      <c r="R167" s="1965"/>
      <c r="S167" s="1964"/>
      <c r="T167" s="1965"/>
      <c r="U167" s="649"/>
      <c r="V167" s="649"/>
      <c r="W167" s="577"/>
      <c r="X167" s="577"/>
      <c r="Y167" s="577"/>
      <c r="Z167" s="577"/>
      <c r="AA167" s="577"/>
      <c r="AB167" s="577"/>
      <c r="AC167" s="577"/>
    </row>
    <row r="168">
      <c r="A168" s="1963"/>
      <c r="B168" s="676"/>
      <c r="C168" s="676"/>
      <c r="D168" s="676"/>
      <c r="E168" s="676"/>
      <c r="F168" s="679"/>
      <c r="G168" s="1967">
        <v>44815.0</v>
      </c>
      <c r="H168" s="701">
        <f>H157</f>
        <v>406</v>
      </c>
      <c r="I168" s="676"/>
      <c r="J168" s="577"/>
      <c r="K168" s="576"/>
      <c r="L168" s="1963"/>
      <c r="M168" s="1963"/>
      <c r="N168" s="1963"/>
      <c r="O168" s="576"/>
      <c r="P168" s="629"/>
      <c r="Q168" s="1964"/>
      <c r="R168" s="1965"/>
      <c r="S168" s="1964"/>
      <c r="T168" s="1965"/>
      <c r="U168" s="649"/>
      <c r="V168" s="649"/>
      <c r="W168" s="577"/>
      <c r="X168" s="577"/>
      <c r="Y168" s="577"/>
      <c r="Z168" s="577"/>
      <c r="AA168" s="577"/>
      <c r="AB168" s="577"/>
      <c r="AC168" s="577"/>
    </row>
    <row r="169">
      <c r="A169" s="1963"/>
      <c r="B169" s="676"/>
      <c r="C169" s="676"/>
      <c r="D169" s="676"/>
      <c r="E169" s="676"/>
      <c r="F169" s="679"/>
      <c r="G169" s="1967">
        <v>44822.0</v>
      </c>
      <c r="H169" s="693"/>
      <c r="I169" s="676"/>
      <c r="J169" s="577"/>
      <c r="K169" s="576"/>
      <c r="L169" s="1963"/>
      <c r="M169" s="1963"/>
      <c r="N169" s="1963"/>
      <c r="O169" s="576"/>
      <c r="P169" s="629"/>
      <c r="Q169" s="1964"/>
      <c r="R169" s="1965"/>
      <c r="S169" s="1964"/>
      <c r="T169" s="1965"/>
      <c r="U169" s="649"/>
      <c r="V169" s="649"/>
      <c r="W169" s="577"/>
      <c r="X169" s="577"/>
      <c r="Y169" s="577"/>
      <c r="Z169" s="577"/>
      <c r="AA169" s="577"/>
      <c r="AB169" s="577"/>
      <c r="AC169" s="577"/>
    </row>
    <row r="170">
      <c r="A170" s="1963"/>
      <c r="B170" s="676"/>
      <c r="C170" s="676"/>
      <c r="D170" s="676"/>
      <c r="E170" s="676"/>
      <c r="F170" s="679"/>
      <c r="G170" s="1967">
        <v>44829.0</v>
      </c>
      <c r="H170" s="693"/>
      <c r="I170" s="676"/>
      <c r="J170" s="577"/>
      <c r="K170" s="576"/>
      <c r="L170" s="1963"/>
      <c r="M170" s="1963"/>
      <c r="N170" s="1963"/>
      <c r="O170" s="576"/>
      <c r="P170" s="629"/>
      <c r="Q170" s="1964"/>
      <c r="R170" s="1965"/>
      <c r="S170" s="1964"/>
      <c r="T170" s="1965"/>
      <c r="U170" s="649"/>
      <c r="V170" s="649"/>
      <c r="W170" s="577"/>
      <c r="X170" s="577"/>
      <c r="Y170" s="577"/>
      <c r="Z170" s="577"/>
      <c r="AA170" s="577"/>
      <c r="AB170" s="577"/>
      <c r="AC170" s="577"/>
    </row>
    <row r="171">
      <c r="A171" s="1963"/>
      <c r="B171" s="676"/>
      <c r="C171" s="676"/>
      <c r="D171" s="676"/>
      <c r="E171" s="676"/>
      <c r="F171" s="679"/>
      <c r="G171" s="1967">
        <v>44834.0</v>
      </c>
      <c r="H171" s="693"/>
      <c r="I171" s="676"/>
      <c r="J171" s="577"/>
      <c r="K171" s="576"/>
      <c r="L171" s="1963"/>
      <c r="M171" s="1963"/>
      <c r="N171" s="1963"/>
      <c r="O171" s="576"/>
      <c r="P171" s="629"/>
      <c r="Q171" s="1964"/>
      <c r="R171" s="1965"/>
      <c r="S171" s="1964"/>
      <c r="T171" s="1965"/>
      <c r="U171" s="649"/>
      <c r="V171" s="649"/>
      <c r="W171" s="577"/>
      <c r="X171" s="577"/>
      <c r="Y171" s="577"/>
      <c r="Z171" s="577"/>
      <c r="AA171" s="577"/>
      <c r="AB171" s="577"/>
      <c r="AC171" s="577"/>
    </row>
    <row r="172">
      <c r="A172" s="1963"/>
      <c r="B172" s="676"/>
      <c r="C172" s="676"/>
      <c r="D172" s="676"/>
      <c r="E172" s="676"/>
      <c r="F172" s="679"/>
      <c r="G172" s="1781" t="s">
        <v>9</v>
      </c>
      <c r="H172" s="1758">
        <f>SUM(H167:H171)</f>
        <v>617</v>
      </c>
      <c r="I172" s="676"/>
      <c r="J172" s="577"/>
      <c r="K172" s="576"/>
      <c r="L172" s="1963"/>
      <c r="M172" s="1963"/>
      <c r="N172" s="1963"/>
      <c r="O172" s="576"/>
      <c r="P172" s="629"/>
      <c r="Q172" s="1964"/>
      <c r="R172" s="1965"/>
      <c r="S172" s="1964"/>
      <c r="T172" s="1965"/>
      <c r="U172" s="649"/>
      <c r="V172" s="649"/>
      <c r="W172" s="577"/>
      <c r="X172" s="577"/>
      <c r="Y172" s="577"/>
      <c r="Z172" s="577"/>
      <c r="AA172" s="577"/>
      <c r="AB172" s="577"/>
      <c r="AC172" s="577"/>
    </row>
    <row r="173">
      <c r="A173" s="1963"/>
      <c r="B173" s="676"/>
      <c r="C173" s="676"/>
      <c r="D173" s="676"/>
      <c r="E173" s="676"/>
      <c r="F173" s="676"/>
      <c r="G173" s="677"/>
      <c r="H173" s="678"/>
      <c r="I173" s="1968"/>
      <c r="J173" s="577"/>
      <c r="K173" s="576"/>
      <c r="L173" s="1963"/>
      <c r="M173" s="1963"/>
      <c r="N173" s="1963"/>
      <c r="O173" s="576"/>
      <c r="P173" s="629"/>
      <c r="Q173" s="1964"/>
      <c r="R173" s="1965"/>
      <c r="S173" s="1964"/>
      <c r="T173" s="1965"/>
      <c r="U173" s="649"/>
      <c r="V173" s="649"/>
      <c r="W173" s="577"/>
      <c r="X173" s="577"/>
      <c r="Y173" s="577"/>
      <c r="Z173" s="577"/>
      <c r="AA173" s="577"/>
      <c r="AB173" s="577"/>
      <c r="AC173" s="577"/>
    </row>
    <row r="174">
      <c r="A174" s="1963"/>
      <c r="B174" s="676"/>
      <c r="C174" s="676"/>
      <c r="D174" s="676"/>
      <c r="E174" s="676"/>
      <c r="F174" s="679"/>
      <c r="G174" s="1781" t="s">
        <v>131</v>
      </c>
      <c r="H174" s="1758">
        <f>(3000-H172)</f>
        <v>2383</v>
      </c>
      <c r="I174" s="1968"/>
      <c r="J174" s="577"/>
      <c r="K174" s="576"/>
      <c r="L174" s="1963"/>
      <c r="M174" s="1963"/>
      <c r="N174" s="1963"/>
      <c r="O174" s="576"/>
      <c r="P174" s="629"/>
      <c r="Q174" s="1964"/>
      <c r="R174" s="1965"/>
      <c r="S174" s="1964"/>
      <c r="T174" s="1965"/>
      <c r="U174" s="649"/>
      <c r="V174" s="649"/>
      <c r="W174" s="577"/>
      <c r="X174" s="577"/>
      <c r="Y174" s="577"/>
      <c r="Z174" s="577"/>
      <c r="AA174" s="577"/>
      <c r="AB174" s="577"/>
      <c r="AC174" s="577"/>
    </row>
    <row r="175">
      <c r="A175" s="1969"/>
      <c r="B175" s="721"/>
      <c r="C175" s="721"/>
      <c r="D175" s="721"/>
      <c r="E175" s="722"/>
      <c r="F175" s="1970"/>
      <c r="G175" s="1970"/>
      <c r="H175" s="1970"/>
      <c r="I175" s="1970"/>
      <c r="J175" s="577"/>
      <c r="K175" s="721"/>
      <c r="L175" s="1969"/>
      <c r="M175" s="1969"/>
      <c r="N175" s="1969"/>
      <c r="O175" s="721"/>
      <c r="P175" s="1971"/>
      <c r="Q175" s="1971"/>
      <c r="R175" s="1972"/>
      <c r="S175" s="1964"/>
      <c r="T175" s="1965"/>
      <c r="U175" s="649"/>
      <c r="V175" s="649"/>
      <c r="W175" s="577"/>
      <c r="X175" s="577"/>
      <c r="Y175" s="577"/>
      <c r="Z175" s="577"/>
      <c r="AA175" s="577"/>
      <c r="AB175" s="577"/>
      <c r="AC175" s="577"/>
    </row>
    <row r="176">
      <c r="A176" s="1754" t="s">
        <v>933</v>
      </c>
      <c r="B176" s="1755">
        <v>5.0</v>
      </c>
      <c r="C176" s="1755">
        <v>6.0</v>
      </c>
      <c r="D176" s="1755">
        <v>7.0</v>
      </c>
      <c r="E176" s="1755">
        <v>8.0</v>
      </c>
      <c r="F176" s="1755">
        <v>9.0</v>
      </c>
      <c r="G176" s="1755">
        <v>10.0</v>
      </c>
      <c r="H176" s="1686"/>
      <c r="I176" s="1686"/>
      <c r="J176" s="635"/>
      <c r="K176" s="1754" t="s">
        <v>933</v>
      </c>
      <c r="L176" s="693"/>
      <c r="M176" s="693"/>
      <c r="N176" s="693"/>
      <c r="O176" s="693"/>
      <c r="P176" s="693"/>
      <c r="Q176" s="693"/>
      <c r="R176" s="1686"/>
      <c r="S176" s="649"/>
      <c r="T176" s="649"/>
      <c r="U176" s="649"/>
      <c r="V176" s="649"/>
      <c r="W176" s="649"/>
      <c r="X176" s="649"/>
      <c r="Y176" s="649"/>
      <c r="Z176" s="649"/>
      <c r="AA176" s="649"/>
      <c r="AB176" s="649"/>
      <c r="AC176" s="649"/>
    </row>
    <row r="177">
      <c r="A177" s="1756" t="s">
        <v>331</v>
      </c>
      <c r="B177" s="693" t="s">
        <v>2</v>
      </c>
      <c r="C177" s="693" t="s">
        <v>3</v>
      </c>
      <c r="D177" s="693" t="s">
        <v>4</v>
      </c>
      <c r="E177" s="693" t="s">
        <v>5</v>
      </c>
      <c r="F177" s="693" t="s">
        <v>6</v>
      </c>
      <c r="G177" s="693" t="s">
        <v>7</v>
      </c>
      <c r="H177" s="693" t="s">
        <v>9</v>
      </c>
      <c r="I177" s="693" t="s">
        <v>71</v>
      </c>
      <c r="J177" s="635"/>
      <c r="K177" s="693" t="s">
        <v>331</v>
      </c>
      <c r="L177" s="693" t="s">
        <v>72</v>
      </c>
      <c r="M177" s="693" t="s">
        <v>13</v>
      </c>
      <c r="N177" s="701" t="s">
        <v>73</v>
      </c>
      <c r="O177" s="693" t="s">
        <v>13</v>
      </c>
      <c r="P177" s="701" t="s">
        <v>74</v>
      </c>
      <c r="Q177" s="701" t="s">
        <v>640</v>
      </c>
      <c r="R177" s="1686" t="s">
        <v>592</v>
      </c>
      <c r="S177" s="649"/>
      <c r="T177" s="649"/>
      <c r="U177" s="649"/>
      <c r="V177" s="649"/>
      <c r="W177" s="649"/>
      <c r="X177" s="649"/>
      <c r="Y177" s="649"/>
      <c r="Z177" s="649"/>
      <c r="AA177" s="649"/>
      <c r="AB177" s="649"/>
      <c r="AC177" s="649"/>
    </row>
    <row r="178">
      <c r="A178" s="1757" t="s">
        <v>75</v>
      </c>
      <c r="B178" s="1758">
        <f t="shared" ref="B178:H178" si="143"> SUM(B179:B183,B185:B189,B191:B195,B197:B201,B203:B207,B209:B213,B215:B219,B221:B225)</f>
        <v>33</v>
      </c>
      <c r="C178" s="1758">
        <f t="shared" si="143"/>
        <v>39</v>
      </c>
      <c r="D178" s="1758">
        <f t="shared" si="143"/>
        <v>38</v>
      </c>
      <c r="E178" s="1758">
        <f t="shared" si="143"/>
        <v>34</v>
      </c>
      <c r="F178" s="1758">
        <f t="shared" si="143"/>
        <v>40</v>
      </c>
      <c r="G178" s="1758">
        <f t="shared" si="143"/>
        <v>16</v>
      </c>
      <c r="H178" s="1758">
        <f t="shared" si="143"/>
        <v>200</v>
      </c>
      <c r="I178" s="1758"/>
      <c r="J178" s="635"/>
      <c r="K178" s="1758" t="s">
        <v>98</v>
      </c>
      <c r="L178" s="1682"/>
      <c r="M178" s="1682"/>
      <c r="N178" s="1682"/>
      <c r="O178" s="1682"/>
      <c r="P178" s="1682"/>
      <c r="Q178" s="1758"/>
      <c r="R178" s="1758"/>
      <c r="S178" s="649"/>
      <c r="T178" s="649"/>
      <c r="U178" s="649"/>
      <c r="V178" s="649"/>
      <c r="W178" s="649"/>
      <c r="X178" s="649"/>
      <c r="Y178" s="649"/>
      <c r="Z178" s="649"/>
      <c r="AA178" s="649"/>
      <c r="AB178" s="649"/>
      <c r="AC178" s="649"/>
    </row>
    <row r="179">
      <c r="A179" s="1759" t="s">
        <v>99</v>
      </c>
      <c r="B179" s="1760">
        <v>0.0</v>
      </c>
      <c r="C179" s="1760">
        <v>20.0</v>
      </c>
      <c r="D179" s="1760">
        <v>13.0</v>
      </c>
      <c r="E179" s="1760">
        <v>11.0</v>
      </c>
      <c r="F179" s="1760">
        <v>6.0</v>
      </c>
      <c r="G179" s="1760">
        <v>0.0</v>
      </c>
      <c r="H179" s="1761">
        <f t="shared" ref="H179:H181" si="144">SUM(B179:G179)</f>
        <v>50</v>
      </c>
      <c r="I179" s="1762">
        <f>SUM(H179:H183)</f>
        <v>79</v>
      </c>
      <c r="J179" s="647"/>
      <c r="K179" s="1764" t="s">
        <v>99</v>
      </c>
      <c r="L179" s="1762">
        <v>70.0</v>
      </c>
      <c r="M179" s="1762">
        <f>(L179-H179)-R179</f>
        <v>20</v>
      </c>
      <c r="N179" s="1765">
        <v>50.0</v>
      </c>
      <c r="O179" s="1762">
        <f t="shared" ref="O179:O180" si="145">SUM(M179,N179)</f>
        <v>70</v>
      </c>
      <c r="P179" s="1764"/>
      <c r="Q179" s="1762"/>
      <c r="R179" s="1762"/>
      <c r="S179" s="649"/>
      <c r="T179" s="649"/>
      <c r="U179" s="649"/>
      <c r="V179" s="649"/>
      <c r="W179" s="649"/>
      <c r="X179" s="649"/>
      <c r="Y179" s="649"/>
      <c r="Z179" s="649"/>
      <c r="AA179" s="649"/>
      <c r="AB179" s="649"/>
      <c r="AC179" s="649"/>
    </row>
    <row r="180">
      <c r="A180" s="1714" t="s">
        <v>77</v>
      </c>
      <c r="B180" s="692">
        <v>0.0</v>
      </c>
      <c r="C180" s="692">
        <v>0.0</v>
      </c>
      <c r="D180" s="692">
        <v>0.0</v>
      </c>
      <c r="E180" s="692">
        <v>0.0</v>
      </c>
      <c r="F180" s="692">
        <v>0.0</v>
      </c>
      <c r="G180" s="690">
        <v>0.0</v>
      </c>
      <c r="H180" s="693">
        <f t="shared" si="144"/>
        <v>0</v>
      </c>
      <c r="I180" s="596">
        <f>(I179/60)</f>
        <v>1.316666667</v>
      </c>
      <c r="J180" s="647"/>
      <c r="K180" s="701" t="s">
        <v>77</v>
      </c>
      <c r="L180" s="701">
        <v>0.0</v>
      </c>
      <c r="M180" s="701">
        <f>(L180-H180-H181)-R180</f>
        <v>0</v>
      </c>
      <c r="N180" s="692">
        <v>30.0</v>
      </c>
      <c r="O180" s="701">
        <f t="shared" si="145"/>
        <v>30</v>
      </c>
      <c r="P180" s="701"/>
      <c r="Q180" s="701"/>
      <c r="R180" s="1686"/>
      <c r="S180" s="649"/>
      <c r="T180" s="649"/>
      <c r="U180" s="649"/>
      <c r="V180" s="649"/>
      <c r="W180" s="649"/>
      <c r="X180" s="649"/>
      <c r="Y180" s="649"/>
      <c r="Z180" s="649"/>
      <c r="AA180" s="649"/>
      <c r="AB180" s="649"/>
      <c r="AC180" s="649"/>
    </row>
    <row r="181">
      <c r="A181" s="1714" t="s">
        <v>78</v>
      </c>
      <c r="B181" s="692">
        <v>0.0</v>
      </c>
      <c r="C181" s="692">
        <v>0.0</v>
      </c>
      <c r="D181" s="692">
        <v>0.0</v>
      </c>
      <c r="E181" s="692">
        <v>0.0</v>
      </c>
      <c r="F181" s="692">
        <v>0.0</v>
      </c>
      <c r="G181" s="690">
        <v>0.0</v>
      </c>
      <c r="H181" s="693">
        <f t="shared" si="144"/>
        <v>0</v>
      </c>
      <c r="I181" s="701"/>
      <c r="J181" s="647"/>
      <c r="K181" s="701" t="s">
        <v>78</v>
      </c>
      <c r="L181" s="701" t="s">
        <v>79</v>
      </c>
      <c r="M181" s="701" t="s">
        <v>79</v>
      </c>
      <c r="N181" s="692" t="s">
        <v>79</v>
      </c>
      <c r="O181" s="701" t="s">
        <v>79</v>
      </c>
      <c r="P181" s="701"/>
      <c r="Q181" s="701"/>
      <c r="R181" s="1686"/>
      <c r="S181" s="649"/>
      <c r="T181" s="649"/>
      <c r="U181" s="649"/>
      <c r="V181" s="649"/>
      <c r="W181" s="649"/>
      <c r="X181" s="649"/>
      <c r="Y181" s="649"/>
      <c r="Z181" s="649"/>
      <c r="AA181" s="649"/>
      <c r="AB181" s="649"/>
      <c r="AC181" s="649"/>
    </row>
    <row r="182">
      <c r="A182" s="1714" t="s">
        <v>446</v>
      </c>
      <c r="B182" s="692">
        <v>0.0</v>
      </c>
      <c r="C182" s="692">
        <v>6.0</v>
      </c>
      <c r="D182" s="692">
        <v>5.0</v>
      </c>
      <c r="E182" s="692">
        <v>1.0</v>
      </c>
      <c r="F182" s="692">
        <v>4.0</v>
      </c>
      <c r="G182" s="690">
        <v>3.0</v>
      </c>
      <c r="H182" s="693">
        <f t="shared" ref="H182:H183" si="146">sum(B182:G182)</f>
        <v>19</v>
      </c>
      <c r="I182" s="701"/>
      <c r="J182" s="647"/>
      <c r="K182" s="701" t="s">
        <v>446</v>
      </c>
      <c r="L182" s="701">
        <v>20.0</v>
      </c>
      <c r="M182" s="701">
        <f>(L182-H182)-R182</f>
        <v>0</v>
      </c>
      <c r="N182" s="692">
        <v>0.0</v>
      </c>
      <c r="O182" s="701">
        <f t="shared" ref="O182:O183" si="147">SUM(M182,N182)</f>
        <v>0</v>
      </c>
      <c r="P182" s="701"/>
      <c r="Q182" s="701"/>
      <c r="R182" s="1621">
        <v>1.0</v>
      </c>
      <c r="S182" s="649"/>
      <c r="T182" s="649"/>
      <c r="U182" s="649"/>
      <c r="V182" s="649"/>
      <c r="W182" s="649"/>
      <c r="X182" s="649"/>
      <c r="Y182" s="649"/>
      <c r="Z182" s="649"/>
      <c r="AA182" s="649"/>
      <c r="AB182" s="649"/>
      <c r="AC182" s="649"/>
    </row>
    <row r="183">
      <c r="A183" s="1714" t="s">
        <v>751</v>
      </c>
      <c r="B183" s="692">
        <v>0.0</v>
      </c>
      <c r="C183" s="692">
        <v>0.0</v>
      </c>
      <c r="D183" s="692">
        <v>0.0</v>
      </c>
      <c r="E183" s="692">
        <v>0.0</v>
      </c>
      <c r="F183" s="692">
        <v>0.0</v>
      </c>
      <c r="G183" s="690">
        <v>10.0</v>
      </c>
      <c r="H183" s="693">
        <f t="shared" si="146"/>
        <v>10</v>
      </c>
      <c r="I183" s="701"/>
      <c r="J183" s="647"/>
      <c r="K183" s="701" t="s">
        <v>751</v>
      </c>
      <c r="L183" s="701">
        <v>10.0</v>
      </c>
      <c r="M183" s="701">
        <f t="shared" ref="M183:M184" si="148">(L183-H183)</f>
        <v>0</v>
      </c>
      <c r="N183" s="692" t="s">
        <v>79</v>
      </c>
      <c r="O183" s="701">
        <f t="shared" si="147"/>
        <v>0</v>
      </c>
      <c r="P183" s="701"/>
      <c r="Q183" s="692" t="s">
        <v>953</v>
      </c>
      <c r="R183" s="1686"/>
      <c r="S183" s="649"/>
      <c r="T183" s="649"/>
      <c r="U183" s="649"/>
      <c r="V183" s="649"/>
      <c r="W183" s="649"/>
      <c r="X183" s="649"/>
      <c r="Y183" s="649"/>
      <c r="Z183" s="649"/>
      <c r="AA183" s="649"/>
      <c r="AB183" s="649"/>
      <c r="AC183" s="649"/>
    </row>
    <row r="184">
      <c r="A184" s="1714" t="s">
        <v>80</v>
      </c>
      <c r="B184" s="692">
        <v>0.0</v>
      </c>
      <c r="C184" s="692">
        <v>0.0</v>
      </c>
      <c r="D184" s="692">
        <v>0.0</v>
      </c>
      <c r="E184" s="692">
        <v>0.0</v>
      </c>
      <c r="F184" s="692">
        <v>0.0</v>
      </c>
      <c r="G184" s="690">
        <v>0.0</v>
      </c>
      <c r="H184" s="693">
        <f t="shared" ref="H184:H187" si="149">SUM(B184:G184)</f>
        <v>0</v>
      </c>
      <c r="I184" s="701"/>
      <c r="J184" s="647"/>
      <c r="K184" s="701" t="s">
        <v>80</v>
      </c>
      <c r="L184" s="692">
        <v>0.0</v>
      </c>
      <c r="M184" s="701">
        <f t="shared" si="148"/>
        <v>0</v>
      </c>
      <c r="N184" s="692" t="s">
        <v>79</v>
      </c>
      <c r="O184" s="692">
        <v>32.0</v>
      </c>
      <c r="P184" s="701"/>
      <c r="Q184" s="692" t="s">
        <v>850</v>
      </c>
      <c r="R184" s="1686"/>
      <c r="S184" s="649"/>
      <c r="T184" s="649"/>
      <c r="U184" s="649"/>
      <c r="V184" s="649"/>
      <c r="W184" s="649"/>
      <c r="X184" s="649"/>
      <c r="Y184" s="649"/>
      <c r="Z184" s="649"/>
      <c r="AA184" s="649"/>
      <c r="AB184" s="649"/>
      <c r="AC184" s="649"/>
    </row>
    <row r="185">
      <c r="A185" s="1715" t="s">
        <v>449</v>
      </c>
      <c r="B185" s="1765">
        <v>0.0</v>
      </c>
      <c r="C185" s="1765">
        <v>3.0</v>
      </c>
      <c r="D185" s="1765">
        <v>4.0</v>
      </c>
      <c r="E185" s="1765">
        <v>2.0</v>
      </c>
      <c r="F185" s="1765">
        <v>4.0</v>
      </c>
      <c r="G185" s="1760">
        <v>0.0</v>
      </c>
      <c r="H185" s="1761">
        <f t="shared" si="149"/>
        <v>13</v>
      </c>
      <c r="I185" s="1762">
        <f>SUM(H185:H189)</f>
        <v>20</v>
      </c>
      <c r="J185" s="647"/>
      <c r="K185" s="1762" t="s">
        <v>449</v>
      </c>
      <c r="L185" s="1762">
        <v>20.0</v>
      </c>
      <c r="M185" s="1762">
        <f>(L185-H185)-R185</f>
        <v>7</v>
      </c>
      <c r="N185" s="1765">
        <v>10.0</v>
      </c>
      <c r="O185" s="1762">
        <f t="shared" ref="O185:O186" si="150">SUM(M185,N185)</f>
        <v>17</v>
      </c>
      <c r="P185" s="1764"/>
      <c r="Q185" s="1685"/>
      <c r="R185" s="1685"/>
      <c r="S185" s="649"/>
      <c r="T185" s="649"/>
      <c r="U185" s="649"/>
      <c r="V185" s="649"/>
      <c r="W185" s="649"/>
      <c r="X185" s="649"/>
      <c r="Y185" s="649"/>
      <c r="Z185" s="649"/>
      <c r="AA185" s="649"/>
      <c r="AB185" s="649"/>
      <c r="AC185" s="649"/>
    </row>
    <row r="186">
      <c r="A186" s="1714" t="s">
        <v>77</v>
      </c>
      <c r="B186" s="692">
        <v>0.0</v>
      </c>
      <c r="C186" s="692">
        <v>0.0</v>
      </c>
      <c r="D186" s="692">
        <v>0.0</v>
      </c>
      <c r="E186" s="692">
        <v>0.0</v>
      </c>
      <c r="F186" s="692">
        <v>0.0</v>
      </c>
      <c r="G186" s="692">
        <v>0.0</v>
      </c>
      <c r="H186" s="693">
        <f t="shared" si="149"/>
        <v>0</v>
      </c>
      <c r="I186" s="596">
        <f>(I185/60)</f>
        <v>0.3333333333</v>
      </c>
      <c r="J186" s="647"/>
      <c r="K186" s="701" t="s">
        <v>77</v>
      </c>
      <c r="L186" s="701">
        <v>0.0</v>
      </c>
      <c r="M186" s="701">
        <f>(L186-H186-H187)-R186</f>
        <v>0</v>
      </c>
      <c r="N186" s="692">
        <v>5.0</v>
      </c>
      <c r="O186" s="701">
        <f t="shared" si="150"/>
        <v>5</v>
      </c>
      <c r="P186" s="701"/>
      <c r="Q186" s="1686"/>
      <c r="R186" s="1686"/>
      <c r="S186" s="649"/>
      <c r="T186" s="649"/>
      <c r="U186" s="649"/>
      <c r="V186" s="649"/>
      <c r="W186" s="649"/>
      <c r="X186" s="649"/>
      <c r="Y186" s="649"/>
      <c r="Z186" s="649"/>
      <c r="AA186" s="649"/>
      <c r="AB186" s="649"/>
      <c r="AC186" s="649"/>
    </row>
    <row r="187">
      <c r="A187" s="1714" t="s">
        <v>78</v>
      </c>
      <c r="B187" s="692">
        <v>0.0</v>
      </c>
      <c r="C187" s="692">
        <v>0.0</v>
      </c>
      <c r="D187" s="692">
        <v>0.0</v>
      </c>
      <c r="E187" s="692">
        <v>0.0</v>
      </c>
      <c r="F187" s="692">
        <v>0.0</v>
      </c>
      <c r="G187" s="692">
        <v>0.0</v>
      </c>
      <c r="H187" s="693">
        <f t="shared" si="149"/>
        <v>0</v>
      </c>
      <c r="I187" s="701"/>
      <c r="J187" s="647"/>
      <c r="K187" s="701" t="s">
        <v>78</v>
      </c>
      <c r="L187" s="701" t="s">
        <v>79</v>
      </c>
      <c r="M187" s="701" t="s">
        <v>79</v>
      </c>
      <c r="N187" s="692" t="s">
        <v>79</v>
      </c>
      <c r="O187" s="701" t="s">
        <v>79</v>
      </c>
      <c r="P187" s="701"/>
      <c r="Q187" s="1686"/>
      <c r="R187" s="1686"/>
      <c r="S187" s="649"/>
      <c r="T187" s="649"/>
      <c r="U187" s="649"/>
      <c r="V187" s="649"/>
      <c r="W187" s="649"/>
      <c r="X187" s="649"/>
      <c r="Y187" s="649"/>
      <c r="Z187" s="649"/>
      <c r="AA187" s="649"/>
      <c r="AB187" s="649"/>
      <c r="AC187" s="649"/>
    </row>
    <row r="188">
      <c r="A188" s="1714" t="s">
        <v>446</v>
      </c>
      <c r="B188" s="692">
        <v>0.0</v>
      </c>
      <c r="C188" s="692">
        <v>0.0</v>
      </c>
      <c r="D188" s="692">
        <v>2.0</v>
      </c>
      <c r="E188" s="692">
        <v>0.0</v>
      </c>
      <c r="F188" s="692">
        <v>3.0</v>
      </c>
      <c r="G188" s="692">
        <v>0.0</v>
      </c>
      <c r="H188" s="693">
        <f t="shared" ref="H188:H189" si="151">sum(B188:G188)</f>
        <v>5</v>
      </c>
      <c r="I188" s="701"/>
      <c r="J188" s="647"/>
      <c r="K188" s="701" t="s">
        <v>446</v>
      </c>
      <c r="L188" s="701">
        <v>5.0</v>
      </c>
      <c r="M188" s="701">
        <f>(L188-H188)-R188</f>
        <v>0</v>
      </c>
      <c r="N188" s="692">
        <v>0.0</v>
      </c>
      <c r="O188" s="701">
        <f t="shared" ref="O188:O189" si="152">SUM(M188,N188)</f>
        <v>0</v>
      </c>
      <c r="P188" s="701"/>
      <c r="Q188" s="1686"/>
      <c r="R188" s="1686"/>
      <c r="S188" s="649"/>
      <c r="T188" s="649"/>
      <c r="U188" s="649"/>
      <c r="V188" s="649"/>
      <c r="W188" s="649"/>
      <c r="X188" s="649"/>
      <c r="Y188" s="649"/>
      <c r="Z188" s="649"/>
      <c r="AA188" s="649"/>
      <c r="AB188" s="649"/>
      <c r="AC188" s="649"/>
    </row>
    <row r="189">
      <c r="A189" s="1714" t="s">
        <v>751</v>
      </c>
      <c r="B189" s="692">
        <v>0.0</v>
      </c>
      <c r="C189" s="692">
        <v>1.0</v>
      </c>
      <c r="D189" s="692">
        <v>1.0</v>
      </c>
      <c r="E189" s="692">
        <v>0.0</v>
      </c>
      <c r="F189" s="692">
        <v>0.0</v>
      </c>
      <c r="G189" s="692">
        <v>0.0</v>
      </c>
      <c r="H189" s="693">
        <f t="shared" si="151"/>
        <v>2</v>
      </c>
      <c r="I189" s="701"/>
      <c r="J189" s="647"/>
      <c r="K189" s="701" t="s">
        <v>751</v>
      </c>
      <c r="L189" s="701">
        <v>7.0</v>
      </c>
      <c r="M189" s="701">
        <f t="shared" ref="M189:M190" si="153">(L189-H189)</f>
        <v>5</v>
      </c>
      <c r="N189" s="692">
        <v>0.0</v>
      </c>
      <c r="O189" s="701">
        <f t="shared" si="152"/>
        <v>5</v>
      </c>
      <c r="P189" s="701"/>
      <c r="Q189" s="1686"/>
      <c r="R189" s="1686"/>
      <c r="S189" s="649"/>
      <c r="T189" s="649"/>
      <c r="U189" s="649"/>
      <c r="V189" s="649"/>
      <c r="W189" s="649"/>
      <c r="X189" s="649"/>
      <c r="Y189" s="649"/>
      <c r="Z189" s="649"/>
      <c r="AA189" s="649"/>
      <c r="AB189" s="649"/>
      <c r="AC189" s="649"/>
    </row>
    <row r="190">
      <c r="A190" s="1714" t="s">
        <v>80</v>
      </c>
      <c r="B190" s="692">
        <v>0.0</v>
      </c>
      <c r="C190" s="692">
        <v>1.0</v>
      </c>
      <c r="D190" s="692">
        <v>3.0</v>
      </c>
      <c r="E190" s="692">
        <v>0.0</v>
      </c>
      <c r="F190" s="692">
        <v>0.0</v>
      </c>
      <c r="G190" s="692">
        <v>0.0</v>
      </c>
      <c r="H190" s="693">
        <f t="shared" ref="H190:H193" si="154">SUM(B190:G190)</f>
        <v>4</v>
      </c>
      <c r="I190" s="701"/>
      <c r="J190" s="647"/>
      <c r="K190" s="701" t="s">
        <v>80</v>
      </c>
      <c r="L190" s="701">
        <v>23.0</v>
      </c>
      <c r="M190" s="701">
        <f t="shared" si="153"/>
        <v>19</v>
      </c>
      <c r="N190" s="692">
        <v>0.0</v>
      </c>
      <c r="O190" s="701">
        <f>sum(M190,N190)</f>
        <v>19</v>
      </c>
      <c r="P190" s="701"/>
      <c r="Q190" s="1686"/>
      <c r="R190" s="1686"/>
      <c r="S190" s="649"/>
      <c r="T190" s="649"/>
      <c r="U190" s="649"/>
      <c r="V190" s="649"/>
      <c r="W190" s="649"/>
      <c r="X190" s="649"/>
      <c r="Y190" s="649"/>
      <c r="Z190" s="649"/>
      <c r="AA190" s="649"/>
      <c r="AB190" s="649"/>
      <c r="AC190" s="649"/>
    </row>
    <row r="191">
      <c r="A191" s="1715" t="s">
        <v>471</v>
      </c>
      <c r="B191" s="1760">
        <v>6.0</v>
      </c>
      <c r="C191" s="1760">
        <v>6.0</v>
      </c>
      <c r="D191" s="1760">
        <v>11.0</v>
      </c>
      <c r="E191" s="1760">
        <v>6.0</v>
      </c>
      <c r="F191" s="1760">
        <v>2.0</v>
      </c>
      <c r="G191" s="1760">
        <v>0.0</v>
      </c>
      <c r="H191" s="1761">
        <f t="shared" si="154"/>
        <v>31</v>
      </c>
      <c r="I191" s="1762">
        <f>SUM(H191:H195)</f>
        <v>44</v>
      </c>
      <c r="J191" s="647"/>
      <c r="K191" s="1762" t="s">
        <v>471</v>
      </c>
      <c r="L191" s="1762">
        <v>50.0</v>
      </c>
      <c r="M191" s="1762">
        <f>(L191-H191)-R191</f>
        <v>19</v>
      </c>
      <c r="N191" s="1765">
        <v>15.0</v>
      </c>
      <c r="O191" s="1762">
        <f t="shared" ref="O191:O192" si="155">SUM(M191,N191)</f>
        <v>34</v>
      </c>
      <c r="P191" s="1764"/>
      <c r="Q191" s="1768"/>
      <c r="R191" s="1762"/>
      <c r="S191" s="649"/>
      <c r="T191" s="649"/>
      <c r="U191" s="649"/>
      <c r="V191" s="649"/>
      <c r="W191" s="649"/>
      <c r="X191" s="649"/>
      <c r="Y191" s="649"/>
      <c r="Z191" s="649"/>
      <c r="AA191" s="649"/>
      <c r="AB191" s="649"/>
      <c r="AC191" s="649"/>
    </row>
    <row r="192">
      <c r="A192" s="1714" t="s">
        <v>77</v>
      </c>
      <c r="B192" s="692">
        <v>0.0</v>
      </c>
      <c r="C192" s="692">
        <v>0.0</v>
      </c>
      <c r="D192" s="692">
        <v>0.0</v>
      </c>
      <c r="E192" s="692">
        <v>0.0</v>
      </c>
      <c r="F192" s="692">
        <v>0.0</v>
      </c>
      <c r="G192" s="690">
        <v>0.0</v>
      </c>
      <c r="H192" s="693">
        <f t="shared" si="154"/>
        <v>0</v>
      </c>
      <c r="I192" s="596">
        <f>(I191/60)</f>
        <v>0.7333333333</v>
      </c>
      <c r="J192" s="647"/>
      <c r="K192" s="701" t="s">
        <v>77</v>
      </c>
      <c r="L192" s="701">
        <v>1.0</v>
      </c>
      <c r="M192" s="701">
        <f>(L192-H192-H193)-R192</f>
        <v>0</v>
      </c>
      <c r="N192" s="692">
        <v>15.0</v>
      </c>
      <c r="O192" s="701">
        <f t="shared" si="155"/>
        <v>15</v>
      </c>
      <c r="P192" s="701"/>
      <c r="Q192" s="1686"/>
      <c r="R192" s="1686"/>
      <c r="S192" s="649"/>
      <c r="T192" s="649"/>
      <c r="U192" s="649"/>
      <c r="V192" s="649"/>
      <c r="W192" s="649"/>
      <c r="X192" s="649"/>
      <c r="Y192" s="649"/>
      <c r="Z192" s="649"/>
      <c r="AA192" s="649"/>
      <c r="AB192" s="649"/>
      <c r="AC192" s="649"/>
    </row>
    <row r="193">
      <c r="A193" s="1714" t="s">
        <v>78</v>
      </c>
      <c r="B193" s="692">
        <v>0.0</v>
      </c>
      <c r="C193" s="692">
        <v>0.0</v>
      </c>
      <c r="D193" s="692">
        <v>0.0</v>
      </c>
      <c r="E193" s="692">
        <v>0.0</v>
      </c>
      <c r="F193" s="692">
        <v>1.0</v>
      </c>
      <c r="G193" s="690">
        <v>0.0</v>
      </c>
      <c r="H193" s="693">
        <f t="shared" si="154"/>
        <v>1</v>
      </c>
      <c r="I193" s="701"/>
      <c r="J193" s="647"/>
      <c r="K193" s="701" t="s">
        <v>78</v>
      </c>
      <c r="L193" s="701" t="s">
        <v>79</v>
      </c>
      <c r="M193" s="701" t="s">
        <v>79</v>
      </c>
      <c r="N193" s="692" t="s">
        <v>79</v>
      </c>
      <c r="O193" s="701" t="s">
        <v>79</v>
      </c>
      <c r="P193" s="701"/>
      <c r="Q193" s="1686"/>
      <c r="R193" s="1686"/>
      <c r="S193" s="649"/>
      <c r="T193" s="649"/>
      <c r="U193" s="649"/>
      <c r="V193" s="649"/>
      <c r="W193" s="649"/>
      <c r="X193" s="649"/>
      <c r="Y193" s="649"/>
      <c r="Z193" s="649"/>
      <c r="AA193" s="649"/>
      <c r="AB193" s="649"/>
      <c r="AC193" s="649"/>
    </row>
    <row r="194">
      <c r="A194" s="1714" t="s">
        <v>446</v>
      </c>
      <c r="B194" s="692">
        <v>2.0</v>
      </c>
      <c r="C194" s="692">
        <v>0.0</v>
      </c>
      <c r="D194" s="692">
        <v>0.0</v>
      </c>
      <c r="E194" s="692">
        <v>0.0</v>
      </c>
      <c r="F194" s="692">
        <v>2.0</v>
      </c>
      <c r="G194" s="690">
        <v>0.0</v>
      </c>
      <c r="H194" s="693">
        <f t="shared" ref="H194:H195" si="156">sum(B194:G194)</f>
        <v>4</v>
      </c>
      <c r="I194" s="701"/>
      <c r="J194" s="647"/>
      <c r="K194" s="701" t="s">
        <v>446</v>
      </c>
      <c r="L194" s="701">
        <v>4.0</v>
      </c>
      <c r="M194" s="701">
        <f>(L194-H194)-R194</f>
        <v>0</v>
      </c>
      <c r="N194" s="692">
        <v>3.0</v>
      </c>
      <c r="O194" s="701">
        <f t="shared" ref="O194:O195" si="157">SUM(M194,N194)</f>
        <v>3</v>
      </c>
      <c r="P194" s="701"/>
      <c r="Q194" s="1686"/>
      <c r="R194" s="1686"/>
      <c r="S194" s="649"/>
      <c r="T194" s="649"/>
      <c r="U194" s="649"/>
      <c r="V194" s="649"/>
      <c r="W194" s="649"/>
      <c r="X194" s="649"/>
      <c r="Y194" s="649"/>
      <c r="Z194" s="649"/>
      <c r="AA194" s="649"/>
      <c r="AB194" s="649"/>
      <c r="AC194" s="649"/>
    </row>
    <row r="195">
      <c r="A195" s="1714" t="s">
        <v>751</v>
      </c>
      <c r="B195" s="692">
        <v>0.0</v>
      </c>
      <c r="C195" s="692">
        <v>0.0</v>
      </c>
      <c r="D195" s="692">
        <v>0.0</v>
      </c>
      <c r="E195" s="692">
        <v>0.0</v>
      </c>
      <c r="F195" s="692">
        <v>8.0</v>
      </c>
      <c r="G195" s="690">
        <v>0.0</v>
      </c>
      <c r="H195" s="693">
        <f t="shared" si="156"/>
        <v>8</v>
      </c>
      <c r="I195" s="701"/>
      <c r="J195" s="647"/>
      <c r="K195" s="701" t="s">
        <v>751</v>
      </c>
      <c r="L195" s="701">
        <v>8.0</v>
      </c>
      <c r="M195" s="701">
        <f t="shared" ref="M195:M196" si="158">(L195-H195)</f>
        <v>0</v>
      </c>
      <c r="N195" s="692">
        <v>0.0</v>
      </c>
      <c r="O195" s="701">
        <f t="shared" si="157"/>
        <v>0</v>
      </c>
      <c r="P195" s="701"/>
      <c r="Q195" s="1686"/>
      <c r="R195" s="1686"/>
      <c r="S195" s="649"/>
      <c r="T195" s="649"/>
      <c r="U195" s="649"/>
      <c r="V195" s="649"/>
      <c r="W195" s="649"/>
      <c r="X195" s="649"/>
      <c r="Y195" s="649"/>
      <c r="Z195" s="649"/>
      <c r="AA195" s="649"/>
      <c r="AB195" s="649"/>
      <c r="AC195" s="649"/>
    </row>
    <row r="196">
      <c r="A196" s="1714" t="s">
        <v>80</v>
      </c>
      <c r="B196" s="692">
        <v>1.0</v>
      </c>
      <c r="C196" s="692">
        <v>1.0</v>
      </c>
      <c r="D196" s="692">
        <v>1.0</v>
      </c>
      <c r="E196" s="692">
        <v>0.0</v>
      </c>
      <c r="F196" s="692">
        <v>0.0</v>
      </c>
      <c r="G196" s="690">
        <v>0.0</v>
      </c>
      <c r="H196" s="693">
        <f t="shared" ref="H196:H199" si="159">SUM(B196:G196)</f>
        <v>3</v>
      </c>
      <c r="I196" s="701"/>
      <c r="J196" s="647"/>
      <c r="K196" s="701" t="s">
        <v>80</v>
      </c>
      <c r="L196" s="692">
        <v>14.0</v>
      </c>
      <c r="M196" s="701">
        <f t="shared" si="158"/>
        <v>11</v>
      </c>
      <c r="N196" s="692">
        <v>0.0</v>
      </c>
      <c r="O196" s="701">
        <f>sum(M196,N196)</f>
        <v>11</v>
      </c>
      <c r="P196" s="701"/>
      <c r="Q196" s="1621"/>
      <c r="R196" s="1686"/>
      <c r="S196" s="1973"/>
      <c r="T196" s="649"/>
      <c r="U196" s="649"/>
      <c r="V196" s="649"/>
      <c r="W196" s="649"/>
      <c r="X196" s="649"/>
      <c r="Y196" s="649"/>
      <c r="Z196" s="649"/>
      <c r="AA196" s="649"/>
      <c r="AB196" s="649"/>
      <c r="AC196" s="649"/>
    </row>
    <row r="197">
      <c r="A197" s="1715" t="s">
        <v>687</v>
      </c>
      <c r="B197" s="1765">
        <v>1.0</v>
      </c>
      <c r="C197" s="1765">
        <v>0.0</v>
      </c>
      <c r="D197" s="1765">
        <v>0.0</v>
      </c>
      <c r="E197" s="1765">
        <v>0.0</v>
      </c>
      <c r="F197" s="1765">
        <v>1.0</v>
      </c>
      <c r="G197" s="1760">
        <v>2.0</v>
      </c>
      <c r="H197" s="1761">
        <f t="shared" si="159"/>
        <v>4</v>
      </c>
      <c r="I197" s="1762">
        <f>SUM(H197:H201)</f>
        <v>10</v>
      </c>
      <c r="J197" s="635"/>
      <c r="K197" s="1762" t="s">
        <v>687</v>
      </c>
      <c r="L197" s="1762">
        <v>28.0</v>
      </c>
      <c r="M197" s="1762">
        <f>(L197-H197)-R197</f>
        <v>24</v>
      </c>
      <c r="N197" s="1765">
        <v>0.0</v>
      </c>
      <c r="O197" s="1762">
        <f t="shared" ref="O197:O198" si="160">SUM(M197,N197)</f>
        <v>24</v>
      </c>
      <c r="P197" s="1764"/>
      <c r="Q197" s="1768"/>
      <c r="R197" s="1762"/>
      <c r="S197" s="649"/>
      <c r="T197" s="649"/>
      <c r="U197" s="649"/>
      <c r="V197" s="649"/>
      <c r="W197" s="649"/>
      <c r="X197" s="649"/>
      <c r="Y197" s="649"/>
      <c r="Z197" s="649"/>
      <c r="AA197" s="649"/>
      <c r="AB197" s="649"/>
      <c r="AC197" s="649"/>
    </row>
    <row r="198">
      <c r="A198" s="1714" t="s">
        <v>77</v>
      </c>
      <c r="B198" s="692">
        <v>0.0</v>
      </c>
      <c r="C198" s="692">
        <v>0.0</v>
      </c>
      <c r="D198" s="692">
        <v>0.0</v>
      </c>
      <c r="E198" s="692">
        <v>0.0</v>
      </c>
      <c r="F198" s="692">
        <v>0.0</v>
      </c>
      <c r="G198" s="692">
        <v>1.0</v>
      </c>
      <c r="H198" s="693">
        <f t="shared" si="159"/>
        <v>1</v>
      </c>
      <c r="I198" s="596">
        <f>(I197/60)</f>
        <v>0.1666666667</v>
      </c>
      <c r="J198" s="635"/>
      <c r="K198" s="701" t="s">
        <v>77</v>
      </c>
      <c r="L198" s="701">
        <v>1.0</v>
      </c>
      <c r="M198" s="701">
        <f>(L198-H198-H199)-R198</f>
        <v>0</v>
      </c>
      <c r="N198" s="692">
        <v>0.0</v>
      </c>
      <c r="O198" s="701">
        <f t="shared" si="160"/>
        <v>0</v>
      </c>
      <c r="P198" s="701"/>
      <c r="Q198" s="1686"/>
      <c r="R198" s="1686"/>
      <c r="S198" s="649"/>
      <c r="T198" s="649"/>
      <c r="U198" s="649"/>
      <c r="V198" s="649"/>
      <c r="W198" s="649"/>
      <c r="X198" s="649"/>
      <c r="Y198" s="649"/>
      <c r="Z198" s="649"/>
      <c r="AA198" s="649"/>
      <c r="AB198" s="649"/>
      <c r="AC198" s="649"/>
    </row>
    <row r="199">
      <c r="A199" s="1714" t="s">
        <v>78</v>
      </c>
      <c r="B199" s="692">
        <v>0.0</v>
      </c>
      <c r="C199" s="692">
        <v>0.0</v>
      </c>
      <c r="D199" s="692">
        <v>0.0</v>
      </c>
      <c r="E199" s="692">
        <v>0.0</v>
      </c>
      <c r="F199" s="692">
        <v>0.0</v>
      </c>
      <c r="G199" s="692">
        <v>0.0</v>
      </c>
      <c r="H199" s="693">
        <f t="shared" si="159"/>
        <v>0</v>
      </c>
      <c r="I199" s="701"/>
      <c r="J199" s="635"/>
      <c r="K199" s="701" t="s">
        <v>78</v>
      </c>
      <c r="L199" s="701" t="s">
        <v>79</v>
      </c>
      <c r="M199" s="701" t="s">
        <v>79</v>
      </c>
      <c r="N199" s="692" t="s">
        <v>79</v>
      </c>
      <c r="O199" s="701" t="s">
        <v>79</v>
      </c>
      <c r="P199" s="701"/>
      <c r="Q199" s="1686"/>
      <c r="R199" s="1686"/>
      <c r="S199" s="649"/>
      <c r="T199" s="649"/>
      <c r="U199" s="649"/>
      <c r="V199" s="649"/>
      <c r="W199" s="649"/>
      <c r="X199" s="649"/>
      <c r="Y199" s="649"/>
      <c r="Z199" s="649"/>
      <c r="AA199" s="649"/>
      <c r="AB199" s="649"/>
      <c r="AC199" s="649"/>
    </row>
    <row r="200">
      <c r="A200" s="1714" t="s">
        <v>446</v>
      </c>
      <c r="B200" s="692">
        <v>2.0</v>
      </c>
      <c r="C200" s="692">
        <v>1.0</v>
      </c>
      <c r="D200" s="692">
        <v>1.0</v>
      </c>
      <c r="E200" s="692">
        <v>1.0</v>
      </c>
      <c r="F200" s="692">
        <v>0.0</v>
      </c>
      <c r="G200" s="692">
        <v>0.0</v>
      </c>
      <c r="H200" s="693">
        <f t="shared" ref="H200:H201" si="161">sum(B200:G200)</f>
        <v>5</v>
      </c>
      <c r="I200" s="701"/>
      <c r="J200" s="635"/>
      <c r="K200" s="701" t="s">
        <v>446</v>
      </c>
      <c r="L200" s="701">
        <v>5.0</v>
      </c>
      <c r="M200" s="701">
        <f t="shared" ref="M200:M201" si="162">(L200-H200)-R200</f>
        <v>0</v>
      </c>
      <c r="N200" s="692">
        <v>0.0</v>
      </c>
      <c r="O200" s="701">
        <f t="shared" ref="O200:O201" si="163">SUM(M200,N200)</f>
        <v>0</v>
      </c>
      <c r="P200" s="701"/>
      <c r="Q200" s="1686"/>
      <c r="R200" s="1686"/>
      <c r="S200" s="649"/>
      <c r="T200" s="649"/>
      <c r="U200" s="649"/>
      <c r="V200" s="649"/>
      <c r="W200" s="649"/>
      <c r="X200" s="649"/>
      <c r="Y200" s="649"/>
      <c r="Z200" s="649"/>
      <c r="AA200" s="649"/>
      <c r="AB200" s="649"/>
      <c r="AC200" s="649"/>
    </row>
    <row r="201">
      <c r="A201" s="1714" t="s">
        <v>751</v>
      </c>
      <c r="B201" s="692">
        <v>0.0</v>
      </c>
      <c r="C201" s="692">
        <v>0.0</v>
      </c>
      <c r="D201" s="692">
        <v>0.0</v>
      </c>
      <c r="E201" s="692">
        <v>0.0</v>
      </c>
      <c r="F201" s="692">
        <v>0.0</v>
      </c>
      <c r="G201" s="692">
        <v>0.0</v>
      </c>
      <c r="H201" s="693">
        <f t="shared" si="161"/>
        <v>0</v>
      </c>
      <c r="I201" s="701"/>
      <c r="J201" s="635"/>
      <c r="K201" s="701" t="s">
        <v>751</v>
      </c>
      <c r="L201" s="701">
        <v>8.0</v>
      </c>
      <c r="M201" s="701">
        <f t="shared" si="162"/>
        <v>8</v>
      </c>
      <c r="N201" s="692">
        <v>0.0</v>
      </c>
      <c r="O201" s="701">
        <f t="shared" si="163"/>
        <v>8</v>
      </c>
      <c r="P201" s="701"/>
      <c r="Q201" s="1686"/>
      <c r="R201" s="1686"/>
      <c r="S201" s="649"/>
      <c r="T201" s="649"/>
      <c r="U201" s="649"/>
      <c r="V201" s="649"/>
      <c r="W201" s="649"/>
      <c r="X201" s="649"/>
      <c r="Y201" s="649"/>
      <c r="Z201" s="649"/>
      <c r="AA201" s="649"/>
      <c r="AB201" s="649"/>
      <c r="AC201" s="649"/>
    </row>
    <row r="202">
      <c r="A202" s="1714" t="s">
        <v>80</v>
      </c>
      <c r="B202" s="692">
        <v>1.0</v>
      </c>
      <c r="C202" s="692">
        <v>0.0</v>
      </c>
      <c r="D202" s="692">
        <v>0.0</v>
      </c>
      <c r="E202" s="692">
        <v>0.0</v>
      </c>
      <c r="F202" s="692">
        <v>0.0</v>
      </c>
      <c r="G202" s="692">
        <v>1.0</v>
      </c>
      <c r="H202" s="693">
        <f t="shared" ref="H202:H205" si="164">SUM(B202:G202)</f>
        <v>2</v>
      </c>
      <c r="I202" s="701"/>
      <c r="J202" s="635"/>
      <c r="K202" s="701" t="s">
        <v>80</v>
      </c>
      <c r="L202" s="701">
        <v>17.0</v>
      </c>
      <c r="M202" s="701">
        <f>(L202-H202)</f>
        <v>15</v>
      </c>
      <c r="N202" s="692">
        <v>0.0</v>
      </c>
      <c r="O202" s="701">
        <f>sum(M202,N202)</f>
        <v>15</v>
      </c>
      <c r="P202" s="701"/>
      <c r="Q202" s="1686"/>
      <c r="R202" s="1686"/>
      <c r="S202" s="649"/>
      <c r="T202" s="649"/>
      <c r="U202" s="649"/>
      <c r="V202" s="649"/>
      <c r="W202" s="649"/>
      <c r="X202" s="649"/>
      <c r="Y202" s="649"/>
      <c r="Z202" s="649"/>
      <c r="AA202" s="649"/>
      <c r="AB202" s="649"/>
      <c r="AC202" s="649"/>
    </row>
    <row r="203">
      <c r="A203" s="1762" t="s">
        <v>689</v>
      </c>
      <c r="B203" s="1760">
        <v>0.0</v>
      </c>
      <c r="C203" s="1760">
        <v>0.0</v>
      </c>
      <c r="D203" s="1760">
        <v>0.0</v>
      </c>
      <c r="E203" s="1760">
        <v>0.0</v>
      </c>
      <c r="F203" s="1760">
        <v>0.0</v>
      </c>
      <c r="G203" s="1760">
        <v>0.0</v>
      </c>
      <c r="H203" s="1761">
        <f t="shared" si="164"/>
        <v>0</v>
      </c>
      <c r="I203" s="1762">
        <f>SUM(H203:H207)</f>
        <v>5</v>
      </c>
      <c r="J203" s="647"/>
      <c r="K203" s="1762" t="s">
        <v>689</v>
      </c>
      <c r="L203" s="1762">
        <v>7.0</v>
      </c>
      <c r="M203" s="1762">
        <f>(L203-H203)-R203</f>
        <v>7</v>
      </c>
      <c r="N203" s="1765">
        <v>15.0</v>
      </c>
      <c r="O203" s="1762">
        <f t="shared" ref="O203:O204" si="165">SUM(M203,N203)</f>
        <v>22</v>
      </c>
      <c r="P203" s="1762"/>
      <c r="Q203" s="1768"/>
      <c r="R203" s="1762"/>
      <c r="S203" s="649"/>
      <c r="T203" s="649"/>
      <c r="U203" s="649"/>
      <c r="V203" s="649"/>
      <c r="W203" s="649"/>
      <c r="X203" s="649"/>
      <c r="Y203" s="649"/>
      <c r="Z203" s="649"/>
      <c r="AA203" s="649"/>
      <c r="AB203" s="649"/>
      <c r="AC203" s="649"/>
    </row>
    <row r="204">
      <c r="A204" s="1714" t="s">
        <v>77</v>
      </c>
      <c r="B204" s="692">
        <v>0.0</v>
      </c>
      <c r="C204" s="692">
        <v>0.0</v>
      </c>
      <c r="D204" s="692">
        <v>0.0</v>
      </c>
      <c r="E204" s="692">
        <v>0.0</v>
      </c>
      <c r="F204" s="692">
        <v>0.0</v>
      </c>
      <c r="G204" s="690">
        <v>0.0</v>
      </c>
      <c r="H204" s="693">
        <f t="shared" si="164"/>
        <v>0</v>
      </c>
      <c r="I204" s="596">
        <f>(I203/60)</f>
        <v>0.08333333333</v>
      </c>
      <c r="J204" s="647"/>
      <c r="K204" s="701" t="s">
        <v>77</v>
      </c>
      <c r="L204" s="701">
        <v>0.0</v>
      </c>
      <c r="M204" s="701">
        <f>(L204-H204-H205)-R204</f>
        <v>0</v>
      </c>
      <c r="N204" s="692">
        <v>5.0</v>
      </c>
      <c r="O204" s="701">
        <f t="shared" si="165"/>
        <v>5</v>
      </c>
      <c r="P204" s="701"/>
      <c r="Q204" s="1686"/>
      <c r="R204" s="1686"/>
      <c r="S204" s="649"/>
      <c r="T204" s="649"/>
      <c r="U204" s="649"/>
      <c r="V204" s="649"/>
      <c r="W204" s="649"/>
      <c r="X204" s="649"/>
      <c r="Y204" s="649"/>
      <c r="Z204" s="649"/>
      <c r="AA204" s="649"/>
      <c r="AB204" s="649"/>
      <c r="AC204" s="649"/>
    </row>
    <row r="205">
      <c r="A205" s="1714" t="s">
        <v>78</v>
      </c>
      <c r="B205" s="692">
        <v>0.0</v>
      </c>
      <c r="C205" s="692">
        <v>0.0</v>
      </c>
      <c r="D205" s="692">
        <v>0.0</v>
      </c>
      <c r="E205" s="692">
        <v>0.0</v>
      </c>
      <c r="F205" s="692">
        <v>0.0</v>
      </c>
      <c r="G205" s="690">
        <v>0.0</v>
      </c>
      <c r="H205" s="693">
        <f t="shared" si="164"/>
        <v>0</v>
      </c>
      <c r="I205" s="701"/>
      <c r="J205" s="647"/>
      <c r="K205" s="701" t="s">
        <v>78</v>
      </c>
      <c r="L205" s="701" t="s">
        <v>79</v>
      </c>
      <c r="M205" s="701" t="s">
        <v>79</v>
      </c>
      <c r="N205" s="692" t="s">
        <v>79</v>
      </c>
      <c r="O205" s="701" t="s">
        <v>79</v>
      </c>
      <c r="P205" s="701"/>
      <c r="Q205" s="1686"/>
      <c r="R205" s="1686"/>
      <c r="S205" s="649"/>
      <c r="T205" s="649"/>
      <c r="U205" s="649"/>
      <c r="V205" s="649"/>
      <c r="W205" s="649"/>
      <c r="X205" s="649"/>
      <c r="Y205" s="649"/>
      <c r="Z205" s="649"/>
      <c r="AA205" s="649"/>
      <c r="AB205" s="649"/>
      <c r="AC205" s="649"/>
    </row>
    <row r="206">
      <c r="A206" s="1714" t="s">
        <v>446</v>
      </c>
      <c r="B206" s="692">
        <v>3.0</v>
      </c>
      <c r="C206" s="692">
        <v>2.0</v>
      </c>
      <c r="D206" s="692">
        <v>0.0</v>
      </c>
      <c r="E206" s="692">
        <v>0.0</v>
      </c>
      <c r="F206" s="692">
        <v>0.0</v>
      </c>
      <c r="G206" s="690">
        <v>0.0</v>
      </c>
      <c r="H206" s="693">
        <f t="shared" ref="H206:H207" si="166">sum(B206:G206)</f>
        <v>5</v>
      </c>
      <c r="I206" s="701"/>
      <c r="J206" s="647"/>
      <c r="K206" s="701" t="s">
        <v>446</v>
      </c>
      <c r="L206" s="701">
        <v>5.0</v>
      </c>
      <c r="M206" s="701">
        <f>(L206-H206)-R206</f>
        <v>0</v>
      </c>
      <c r="N206" s="692" t="s">
        <v>79</v>
      </c>
      <c r="O206" s="701">
        <f t="shared" ref="O206:O207" si="167">SUM(M206,N206)</f>
        <v>0</v>
      </c>
      <c r="P206" s="701"/>
      <c r="Q206" s="1686"/>
      <c r="R206" s="1686"/>
      <c r="S206" s="649"/>
      <c r="T206" s="649"/>
      <c r="U206" s="649"/>
      <c r="V206" s="649"/>
      <c r="W206" s="649"/>
      <c r="X206" s="649"/>
      <c r="Y206" s="649"/>
      <c r="Z206" s="649"/>
      <c r="AA206" s="649"/>
      <c r="AB206" s="649"/>
      <c r="AC206" s="649"/>
    </row>
    <row r="207">
      <c r="A207" s="1714" t="s">
        <v>751</v>
      </c>
      <c r="B207" s="692">
        <v>0.0</v>
      </c>
      <c r="C207" s="692">
        <v>0.0</v>
      </c>
      <c r="D207" s="692">
        <v>0.0</v>
      </c>
      <c r="E207" s="692">
        <v>0.0</v>
      </c>
      <c r="F207" s="692">
        <v>0.0</v>
      </c>
      <c r="G207" s="690">
        <v>0.0</v>
      </c>
      <c r="H207" s="693">
        <f t="shared" si="166"/>
        <v>0</v>
      </c>
      <c r="I207" s="701"/>
      <c r="J207" s="647"/>
      <c r="K207" s="701" t="s">
        <v>751</v>
      </c>
      <c r="L207" s="701">
        <v>2.0</v>
      </c>
      <c r="M207" s="701">
        <f t="shared" ref="M207:M208" si="168">(L207-H207)</f>
        <v>2</v>
      </c>
      <c r="N207" s="692">
        <v>3.0</v>
      </c>
      <c r="O207" s="701">
        <f t="shared" si="167"/>
        <v>5</v>
      </c>
      <c r="P207" s="701"/>
      <c r="Q207" s="1686"/>
      <c r="R207" s="1686"/>
      <c r="S207" s="649"/>
      <c r="T207" s="649"/>
      <c r="U207" s="649"/>
      <c r="V207" s="649"/>
      <c r="W207" s="649"/>
      <c r="X207" s="649"/>
      <c r="Y207" s="649"/>
      <c r="Z207" s="649"/>
      <c r="AA207" s="649"/>
      <c r="AB207" s="649"/>
      <c r="AC207" s="649"/>
    </row>
    <row r="208">
      <c r="A208" s="1714" t="s">
        <v>80</v>
      </c>
      <c r="B208" s="692">
        <v>1.0</v>
      </c>
      <c r="C208" s="692">
        <v>0.0</v>
      </c>
      <c r="D208" s="692">
        <v>0.0</v>
      </c>
      <c r="E208" s="692">
        <v>0.0</v>
      </c>
      <c r="F208" s="692">
        <v>0.0</v>
      </c>
      <c r="G208" s="690">
        <v>0.0</v>
      </c>
      <c r="H208" s="693">
        <f t="shared" ref="H208:H211" si="169">SUM(B208:G208)</f>
        <v>1</v>
      </c>
      <c r="I208" s="701"/>
      <c r="J208" s="647"/>
      <c r="K208" s="701" t="s">
        <v>80</v>
      </c>
      <c r="L208" s="701">
        <v>15.0</v>
      </c>
      <c r="M208" s="701">
        <f t="shared" si="168"/>
        <v>14</v>
      </c>
      <c r="N208" s="692" t="s">
        <v>79</v>
      </c>
      <c r="O208" s="701">
        <f>sum(M208,N208)</f>
        <v>14</v>
      </c>
      <c r="P208" s="701"/>
      <c r="Q208" s="1621" t="s">
        <v>954</v>
      </c>
      <c r="R208" s="1686"/>
      <c r="S208" s="649"/>
      <c r="T208" s="649"/>
      <c r="U208" s="649"/>
      <c r="V208" s="649"/>
      <c r="W208" s="649"/>
      <c r="X208" s="649"/>
      <c r="Y208" s="649"/>
      <c r="Z208" s="649"/>
      <c r="AA208" s="649"/>
      <c r="AB208" s="649"/>
      <c r="AC208" s="649"/>
    </row>
    <row r="209">
      <c r="A209" s="1762" t="s">
        <v>274</v>
      </c>
      <c r="B209" s="1760">
        <v>0.0</v>
      </c>
      <c r="C209" s="1760">
        <v>0.0</v>
      </c>
      <c r="D209" s="1760">
        <v>0.0</v>
      </c>
      <c r="E209" s="1760">
        <v>0.0</v>
      </c>
      <c r="F209" s="1760">
        <v>0.0</v>
      </c>
      <c r="G209" s="1760">
        <v>0.0</v>
      </c>
      <c r="H209" s="1761">
        <f t="shared" si="169"/>
        <v>0</v>
      </c>
      <c r="I209" s="1762">
        <f>SUM(H209:H213)</f>
        <v>0</v>
      </c>
      <c r="J209" s="635"/>
      <c r="K209" s="1762" t="s">
        <v>809</v>
      </c>
      <c r="L209" s="1762">
        <v>0.0</v>
      </c>
      <c r="M209" s="1762">
        <f>(L209-H209)-R209</f>
        <v>0</v>
      </c>
      <c r="N209" s="1765">
        <v>0.0</v>
      </c>
      <c r="O209" s="1762">
        <f t="shared" ref="O209:O210" si="170">SUM(M209,N209)</f>
        <v>0</v>
      </c>
      <c r="P209" s="1762"/>
      <c r="Q209" s="1768"/>
      <c r="R209" s="1762"/>
      <c r="S209" s="649"/>
      <c r="T209" s="649"/>
      <c r="U209" s="649"/>
      <c r="V209" s="649"/>
      <c r="W209" s="649"/>
      <c r="X209" s="649"/>
      <c r="Y209" s="649"/>
      <c r="Z209" s="649"/>
      <c r="AA209" s="649"/>
      <c r="AB209" s="649"/>
      <c r="AC209" s="649"/>
    </row>
    <row r="210">
      <c r="A210" s="1714" t="s">
        <v>77</v>
      </c>
      <c r="B210" s="692">
        <v>0.0</v>
      </c>
      <c r="C210" s="692">
        <v>0.0</v>
      </c>
      <c r="D210" s="692">
        <v>0.0</v>
      </c>
      <c r="E210" s="692">
        <v>0.0</v>
      </c>
      <c r="F210" s="692">
        <v>0.0</v>
      </c>
      <c r="G210" s="690">
        <v>0.0</v>
      </c>
      <c r="H210" s="693">
        <f t="shared" si="169"/>
        <v>0</v>
      </c>
      <c r="I210" s="596">
        <f>(I209/60)</f>
        <v>0</v>
      </c>
      <c r="J210" s="635"/>
      <c r="K210" s="701" t="s">
        <v>77</v>
      </c>
      <c r="L210" s="701">
        <v>0.0</v>
      </c>
      <c r="M210" s="701">
        <f>(L210-H210-H211)-R210</f>
        <v>0</v>
      </c>
      <c r="N210" s="692">
        <v>0.0</v>
      </c>
      <c r="O210" s="701">
        <f t="shared" si="170"/>
        <v>0</v>
      </c>
      <c r="P210" s="701"/>
      <c r="Q210" s="1686"/>
      <c r="R210" s="1686"/>
      <c r="S210" s="649"/>
      <c r="T210" s="649"/>
      <c r="U210" s="649"/>
      <c r="V210" s="649"/>
      <c r="W210" s="649"/>
      <c r="X210" s="649"/>
      <c r="Y210" s="649"/>
      <c r="Z210" s="649"/>
      <c r="AA210" s="649"/>
      <c r="AB210" s="649"/>
      <c r="AC210" s="649"/>
    </row>
    <row r="211">
      <c r="A211" s="1714" t="s">
        <v>78</v>
      </c>
      <c r="B211" s="692">
        <v>0.0</v>
      </c>
      <c r="C211" s="692">
        <v>0.0</v>
      </c>
      <c r="D211" s="692">
        <v>0.0</v>
      </c>
      <c r="E211" s="692">
        <v>0.0</v>
      </c>
      <c r="F211" s="692">
        <v>0.0</v>
      </c>
      <c r="G211" s="690">
        <v>0.0</v>
      </c>
      <c r="H211" s="693">
        <f t="shared" si="169"/>
        <v>0</v>
      </c>
      <c r="I211" s="701"/>
      <c r="J211" s="635"/>
      <c r="K211" s="701" t="s">
        <v>78</v>
      </c>
      <c r="L211" s="701" t="s">
        <v>79</v>
      </c>
      <c r="M211" s="701" t="s">
        <v>79</v>
      </c>
      <c r="N211" s="692" t="s">
        <v>79</v>
      </c>
      <c r="O211" s="701" t="s">
        <v>79</v>
      </c>
      <c r="P211" s="701"/>
      <c r="Q211" s="1686"/>
      <c r="R211" s="1686"/>
      <c r="S211" s="649"/>
      <c r="T211" s="649"/>
      <c r="U211" s="649"/>
      <c r="V211" s="649"/>
      <c r="W211" s="649"/>
      <c r="X211" s="649"/>
      <c r="Y211" s="649"/>
      <c r="Z211" s="649"/>
      <c r="AA211" s="649"/>
      <c r="AB211" s="649"/>
      <c r="AC211" s="649"/>
    </row>
    <row r="212">
      <c r="A212" s="1714" t="s">
        <v>446</v>
      </c>
      <c r="B212" s="692">
        <v>0.0</v>
      </c>
      <c r="C212" s="692">
        <v>0.0</v>
      </c>
      <c r="D212" s="692">
        <v>0.0</v>
      </c>
      <c r="E212" s="692">
        <v>0.0</v>
      </c>
      <c r="F212" s="692">
        <v>0.0</v>
      </c>
      <c r="G212" s="690">
        <v>0.0</v>
      </c>
      <c r="H212" s="693">
        <f t="shared" ref="H212:H213" si="171">sum(B212:G212)</f>
        <v>0</v>
      </c>
      <c r="I212" s="701"/>
      <c r="J212" s="635"/>
      <c r="K212" s="701" t="s">
        <v>446</v>
      </c>
      <c r="L212" s="701">
        <v>0.0</v>
      </c>
      <c r="M212" s="701">
        <f>(L212-H212)-R212</f>
        <v>0</v>
      </c>
      <c r="N212" s="692">
        <v>0.0</v>
      </c>
      <c r="O212" s="701">
        <f t="shared" ref="O212:O213" si="172">SUM(M212,N212)</f>
        <v>0</v>
      </c>
      <c r="P212" s="701"/>
      <c r="Q212" s="1686"/>
      <c r="R212" s="1686"/>
      <c r="S212" s="649"/>
      <c r="T212" s="649"/>
      <c r="U212" s="649"/>
      <c r="V212" s="649"/>
      <c r="W212" s="649"/>
      <c r="X212" s="649"/>
      <c r="Y212" s="649"/>
      <c r="Z212" s="649"/>
      <c r="AA212" s="649"/>
      <c r="AB212" s="649"/>
      <c r="AC212" s="649"/>
    </row>
    <row r="213">
      <c r="A213" s="1714" t="s">
        <v>751</v>
      </c>
      <c r="B213" s="692">
        <v>0.0</v>
      </c>
      <c r="C213" s="692">
        <v>0.0</v>
      </c>
      <c r="D213" s="692">
        <v>0.0</v>
      </c>
      <c r="E213" s="692">
        <v>0.0</v>
      </c>
      <c r="F213" s="692">
        <v>0.0</v>
      </c>
      <c r="G213" s="690">
        <v>0.0</v>
      </c>
      <c r="H213" s="693">
        <f t="shared" si="171"/>
        <v>0</v>
      </c>
      <c r="I213" s="701"/>
      <c r="J213" s="635"/>
      <c r="K213" s="701" t="s">
        <v>751</v>
      </c>
      <c r="L213" s="701">
        <v>0.0</v>
      </c>
      <c r="M213" s="701">
        <f t="shared" ref="M213:M214" si="173">(L213-H213)</f>
        <v>0</v>
      </c>
      <c r="N213" s="692">
        <v>0.0</v>
      </c>
      <c r="O213" s="701">
        <f t="shared" si="172"/>
        <v>0</v>
      </c>
      <c r="P213" s="701"/>
      <c r="Q213" s="1686"/>
      <c r="R213" s="1686"/>
      <c r="S213" s="649"/>
      <c r="T213" s="649"/>
      <c r="U213" s="649"/>
      <c r="V213" s="649"/>
      <c r="W213" s="649"/>
      <c r="X213" s="649"/>
      <c r="Y213" s="649"/>
      <c r="Z213" s="649"/>
      <c r="AA213" s="649"/>
      <c r="AB213" s="649"/>
      <c r="AC213" s="649"/>
    </row>
    <row r="214">
      <c r="A214" s="1714" t="s">
        <v>80</v>
      </c>
      <c r="B214" s="692">
        <v>0.0</v>
      </c>
      <c r="C214" s="692">
        <v>0.0</v>
      </c>
      <c r="D214" s="692">
        <v>0.0</v>
      </c>
      <c r="E214" s="692">
        <v>0.0</v>
      </c>
      <c r="F214" s="692">
        <v>0.0</v>
      </c>
      <c r="G214" s="690">
        <v>0.0</v>
      </c>
      <c r="H214" s="693">
        <f t="shared" ref="H214:H217" si="174">SUM(B214:G214)</f>
        <v>0</v>
      </c>
      <c r="I214" s="701"/>
      <c r="J214" s="635"/>
      <c r="K214" s="701" t="s">
        <v>80</v>
      </c>
      <c r="L214" s="701">
        <v>0.0</v>
      </c>
      <c r="M214" s="701">
        <f t="shared" si="173"/>
        <v>0</v>
      </c>
      <c r="N214" s="692">
        <v>0.0</v>
      </c>
      <c r="O214" s="701">
        <f>sum(M214,N214)</f>
        <v>0</v>
      </c>
      <c r="P214" s="701"/>
      <c r="Q214" s="1686"/>
      <c r="R214" s="1686"/>
      <c r="S214" s="649"/>
      <c r="T214" s="649"/>
      <c r="U214" s="649"/>
      <c r="V214" s="649"/>
      <c r="W214" s="649"/>
      <c r="X214" s="649"/>
      <c r="Y214" s="649"/>
      <c r="Z214" s="649"/>
      <c r="AA214" s="649"/>
      <c r="AB214" s="649"/>
      <c r="AC214" s="649"/>
    </row>
    <row r="215">
      <c r="A215" s="1759" t="s">
        <v>152</v>
      </c>
      <c r="B215" s="1760">
        <v>6.0</v>
      </c>
      <c r="C215" s="1760">
        <v>0.0</v>
      </c>
      <c r="D215" s="1760">
        <v>1.0</v>
      </c>
      <c r="E215" s="1760">
        <v>6.0</v>
      </c>
      <c r="F215" s="1760">
        <v>9.0</v>
      </c>
      <c r="G215" s="1760">
        <v>0.0</v>
      </c>
      <c r="H215" s="1761">
        <f t="shared" si="174"/>
        <v>22</v>
      </c>
      <c r="I215" s="1762">
        <f>SUM(H215:H219)</f>
        <v>41</v>
      </c>
      <c r="J215" s="647"/>
      <c r="K215" s="1764" t="s">
        <v>152</v>
      </c>
      <c r="L215" s="1765">
        <v>43.0</v>
      </c>
      <c r="M215" s="1762">
        <f>(L215-H215)-R215</f>
        <v>21</v>
      </c>
      <c r="N215" s="1765">
        <v>40.0</v>
      </c>
      <c r="O215" s="1762">
        <f t="shared" ref="O215:O216" si="175">SUM(M215,N215)</f>
        <v>61</v>
      </c>
      <c r="P215" s="1764"/>
      <c r="Q215" s="1762"/>
      <c r="R215" s="1765"/>
      <c r="S215" s="649"/>
      <c r="T215" s="649"/>
      <c r="U215" s="649"/>
      <c r="V215" s="649"/>
      <c r="W215" s="649"/>
      <c r="X215" s="649"/>
      <c r="Y215" s="649"/>
      <c r="Z215" s="649"/>
      <c r="AA215" s="649"/>
      <c r="AB215" s="649"/>
      <c r="AC215" s="649"/>
    </row>
    <row r="216">
      <c r="A216" s="1714" t="s">
        <v>77</v>
      </c>
      <c r="B216" s="692">
        <v>0.0</v>
      </c>
      <c r="C216" s="692">
        <v>0.0</v>
      </c>
      <c r="D216" s="692">
        <v>0.0</v>
      </c>
      <c r="E216" s="692">
        <v>0.0</v>
      </c>
      <c r="F216" s="692">
        <v>0.0</v>
      </c>
      <c r="G216" s="690">
        <v>0.0</v>
      </c>
      <c r="H216" s="693">
        <f t="shared" si="174"/>
        <v>0</v>
      </c>
      <c r="I216" s="596">
        <f>(I215/60)</f>
        <v>0.6833333333</v>
      </c>
      <c r="J216" s="647"/>
      <c r="K216" s="701" t="s">
        <v>77</v>
      </c>
      <c r="L216" s="692">
        <v>1.0</v>
      </c>
      <c r="M216" s="701">
        <f>(L216-H216-H217)-R216</f>
        <v>0</v>
      </c>
      <c r="N216" s="692">
        <v>10.0</v>
      </c>
      <c r="O216" s="701">
        <f t="shared" si="175"/>
        <v>10</v>
      </c>
      <c r="P216" s="701"/>
      <c r="Q216" s="701"/>
      <c r="R216" s="1686"/>
      <c r="S216" s="649"/>
      <c r="T216" s="649"/>
      <c r="U216" s="649"/>
      <c r="V216" s="649"/>
      <c r="W216" s="649"/>
      <c r="X216" s="649"/>
      <c r="Y216" s="649"/>
      <c r="Z216" s="649"/>
      <c r="AA216" s="649"/>
      <c r="AB216" s="649"/>
      <c r="AC216" s="649"/>
    </row>
    <row r="217">
      <c r="A217" s="1714" t="s">
        <v>78</v>
      </c>
      <c r="B217" s="692">
        <v>0.0</v>
      </c>
      <c r="C217" s="692">
        <v>0.0</v>
      </c>
      <c r="D217" s="692">
        <v>0.0</v>
      </c>
      <c r="E217" s="692">
        <v>1.0</v>
      </c>
      <c r="F217" s="692">
        <v>0.0</v>
      </c>
      <c r="G217" s="690">
        <v>0.0</v>
      </c>
      <c r="H217" s="693">
        <f t="shared" si="174"/>
        <v>1</v>
      </c>
      <c r="I217" s="701"/>
      <c r="J217" s="647"/>
      <c r="K217" s="701" t="s">
        <v>78</v>
      </c>
      <c r="L217" s="701" t="s">
        <v>79</v>
      </c>
      <c r="M217" s="701" t="s">
        <v>79</v>
      </c>
      <c r="N217" s="692" t="s">
        <v>79</v>
      </c>
      <c r="O217" s="701" t="s">
        <v>79</v>
      </c>
      <c r="P217" s="701"/>
      <c r="Q217" s="701"/>
      <c r="R217" s="1686"/>
      <c r="S217" s="649"/>
      <c r="T217" s="649"/>
      <c r="U217" s="649"/>
      <c r="V217" s="649"/>
      <c r="W217" s="649"/>
      <c r="X217" s="649"/>
      <c r="Y217" s="649"/>
      <c r="Z217" s="649"/>
      <c r="AA217" s="649"/>
      <c r="AB217" s="649"/>
      <c r="AC217" s="649"/>
    </row>
    <row r="218">
      <c r="A218" s="1714" t="s">
        <v>446</v>
      </c>
      <c r="B218" s="692">
        <v>10.0</v>
      </c>
      <c r="C218" s="692">
        <v>0.0</v>
      </c>
      <c r="D218" s="692">
        <v>0.0</v>
      </c>
      <c r="E218" s="692">
        <v>5.0</v>
      </c>
      <c r="F218" s="692">
        <v>0.0</v>
      </c>
      <c r="G218" s="690">
        <v>0.0</v>
      </c>
      <c r="H218" s="693">
        <f t="shared" ref="H218:H220" si="176">sum(B218:G218)</f>
        <v>15</v>
      </c>
      <c r="I218" s="701"/>
      <c r="J218" s="647"/>
      <c r="K218" s="701" t="s">
        <v>446</v>
      </c>
      <c r="L218" s="692">
        <v>20.0</v>
      </c>
      <c r="M218" s="701">
        <f>(L218-H218)-R218</f>
        <v>5</v>
      </c>
      <c r="N218" s="692">
        <v>0.0</v>
      </c>
      <c r="O218" s="701">
        <f t="shared" ref="O218:O219" si="177">SUM(M218,N218)</f>
        <v>5</v>
      </c>
      <c r="P218" s="692"/>
      <c r="Q218" s="701"/>
      <c r="R218" s="1686"/>
      <c r="S218" s="649"/>
      <c r="T218" s="649"/>
      <c r="U218" s="649"/>
      <c r="V218" s="649"/>
      <c r="W218" s="649"/>
      <c r="X218" s="649"/>
      <c r="Y218" s="649"/>
      <c r="Z218" s="649"/>
      <c r="AA218" s="649"/>
      <c r="AB218" s="649"/>
      <c r="AC218" s="649"/>
    </row>
    <row r="219">
      <c r="A219" s="1714" t="s">
        <v>751</v>
      </c>
      <c r="B219" s="692">
        <v>3.0</v>
      </c>
      <c r="C219" s="692">
        <v>0.0</v>
      </c>
      <c r="D219" s="692">
        <v>0.0</v>
      </c>
      <c r="E219" s="692">
        <v>0.0</v>
      </c>
      <c r="F219" s="692">
        <v>0.0</v>
      </c>
      <c r="G219" s="690">
        <v>0.0</v>
      </c>
      <c r="H219" s="693">
        <f t="shared" si="176"/>
        <v>3</v>
      </c>
      <c r="I219" s="701"/>
      <c r="J219" s="647"/>
      <c r="K219" s="701" t="s">
        <v>751</v>
      </c>
      <c r="L219" s="701">
        <v>3.0</v>
      </c>
      <c r="M219" s="701">
        <f t="shared" ref="M219:M220" si="178">(L219-H219)</f>
        <v>0</v>
      </c>
      <c r="N219" s="692">
        <v>5.0</v>
      </c>
      <c r="O219" s="701">
        <f t="shared" si="177"/>
        <v>5</v>
      </c>
      <c r="P219" s="692" t="s">
        <v>955</v>
      </c>
      <c r="Q219" s="701"/>
      <c r="R219" s="1621"/>
      <c r="S219" s="649"/>
      <c r="T219" s="649"/>
      <c r="U219" s="649"/>
      <c r="V219" s="649"/>
      <c r="W219" s="649"/>
      <c r="X219" s="649"/>
      <c r="Y219" s="649"/>
      <c r="Z219" s="649"/>
      <c r="AA219" s="649"/>
      <c r="AB219" s="649"/>
      <c r="AC219" s="649"/>
    </row>
    <row r="220">
      <c r="A220" s="1714" t="s">
        <v>80</v>
      </c>
      <c r="B220" s="692">
        <v>0.0</v>
      </c>
      <c r="C220" s="692">
        <v>0.0</v>
      </c>
      <c r="D220" s="692">
        <v>0.0</v>
      </c>
      <c r="E220" s="692">
        <v>0.0</v>
      </c>
      <c r="F220" s="692">
        <v>0.0</v>
      </c>
      <c r="G220" s="690">
        <v>0.0</v>
      </c>
      <c r="H220" s="693">
        <f t="shared" si="176"/>
        <v>0</v>
      </c>
      <c r="I220" s="701"/>
      <c r="J220" s="647"/>
      <c r="K220" s="701" t="s">
        <v>80</v>
      </c>
      <c r="L220" s="701">
        <v>29.0</v>
      </c>
      <c r="M220" s="701">
        <f t="shared" si="178"/>
        <v>29</v>
      </c>
      <c r="N220" s="692">
        <v>0.0</v>
      </c>
      <c r="O220" s="701">
        <f>sum(M220,N220)</f>
        <v>29</v>
      </c>
      <c r="P220" s="701"/>
      <c r="Q220" s="701"/>
      <c r="R220" s="1686"/>
      <c r="S220" s="649"/>
      <c r="T220" s="649"/>
      <c r="U220" s="649"/>
      <c r="V220" s="649"/>
      <c r="W220" s="649"/>
      <c r="X220" s="649"/>
      <c r="Y220" s="649"/>
      <c r="Z220" s="649"/>
      <c r="AA220" s="649"/>
      <c r="AB220" s="649"/>
      <c r="AC220" s="649"/>
    </row>
    <row r="221">
      <c r="A221" s="1715" t="s">
        <v>521</v>
      </c>
      <c r="B221" s="1765">
        <v>0.0</v>
      </c>
      <c r="C221" s="1765">
        <v>0.0</v>
      </c>
      <c r="D221" s="1765">
        <v>0.0</v>
      </c>
      <c r="E221" s="1765">
        <v>1.0</v>
      </c>
      <c r="F221" s="1765">
        <v>0.0</v>
      </c>
      <c r="G221" s="1760">
        <v>0.0</v>
      </c>
      <c r="H221" s="1761">
        <f t="shared" ref="H221:H223" si="179">SUM(B221:G221)</f>
        <v>1</v>
      </c>
      <c r="I221" s="1762">
        <f>SUM(H221:H225)</f>
        <v>1</v>
      </c>
      <c r="J221" s="635"/>
      <c r="K221" s="1762" t="s">
        <v>521</v>
      </c>
      <c r="L221" s="1762">
        <v>19.0</v>
      </c>
      <c r="M221" s="1762">
        <f>(L221-H221)-R221</f>
        <v>18</v>
      </c>
      <c r="N221" s="1765">
        <v>0.0</v>
      </c>
      <c r="O221" s="1762">
        <f t="shared" ref="O221:O222" si="180">SUM(M221,N221)</f>
        <v>18</v>
      </c>
      <c r="P221" s="1764"/>
      <c r="Q221" s="1762"/>
      <c r="R221" s="1762"/>
      <c r="S221" s="649"/>
      <c r="T221" s="649"/>
      <c r="U221" s="649"/>
      <c r="V221" s="649"/>
      <c r="W221" s="649"/>
      <c r="X221" s="649"/>
      <c r="Y221" s="649"/>
      <c r="Z221" s="649"/>
      <c r="AA221" s="649"/>
      <c r="AB221" s="649"/>
      <c r="AC221" s="649"/>
    </row>
    <row r="222">
      <c r="A222" s="1714" t="s">
        <v>77</v>
      </c>
      <c r="B222" s="692">
        <v>0.0</v>
      </c>
      <c r="C222" s="692">
        <v>0.0</v>
      </c>
      <c r="D222" s="692">
        <v>0.0</v>
      </c>
      <c r="E222" s="692">
        <v>0.0</v>
      </c>
      <c r="F222" s="692">
        <v>0.0</v>
      </c>
      <c r="G222" s="692">
        <v>0.0</v>
      </c>
      <c r="H222" s="693">
        <f t="shared" si="179"/>
        <v>0</v>
      </c>
      <c r="I222" s="596">
        <f>(I221/60)</f>
        <v>0.01666666667</v>
      </c>
      <c r="J222" s="635"/>
      <c r="K222" s="701" t="s">
        <v>77</v>
      </c>
      <c r="L222" s="701">
        <v>5.0</v>
      </c>
      <c r="M222" s="701">
        <f>(L222-H222-H223)-R222</f>
        <v>5</v>
      </c>
      <c r="N222" s="692">
        <v>0.0</v>
      </c>
      <c r="O222" s="701">
        <f t="shared" si="180"/>
        <v>5</v>
      </c>
      <c r="P222" s="701"/>
      <c r="Q222" s="701"/>
      <c r="R222" s="1686"/>
      <c r="S222" s="649"/>
      <c r="T222" s="649"/>
      <c r="U222" s="649"/>
      <c r="V222" s="649"/>
      <c r="W222" s="649"/>
      <c r="X222" s="649"/>
      <c r="Y222" s="649"/>
      <c r="Z222" s="649"/>
      <c r="AA222" s="649"/>
      <c r="AB222" s="649"/>
      <c r="AC222" s="649"/>
    </row>
    <row r="223">
      <c r="A223" s="1714" t="s">
        <v>78</v>
      </c>
      <c r="B223" s="692">
        <v>0.0</v>
      </c>
      <c r="C223" s="692">
        <v>0.0</v>
      </c>
      <c r="D223" s="692">
        <v>0.0</v>
      </c>
      <c r="E223" s="692">
        <v>0.0</v>
      </c>
      <c r="F223" s="692">
        <v>0.0</v>
      </c>
      <c r="G223" s="692">
        <v>0.0</v>
      </c>
      <c r="H223" s="693">
        <f t="shared" si="179"/>
        <v>0</v>
      </c>
      <c r="I223" s="701"/>
      <c r="J223" s="635"/>
      <c r="K223" s="701" t="s">
        <v>78</v>
      </c>
      <c r="L223" s="701" t="s">
        <v>79</v>
      </c>
      <c r="M223" s="701" t="s">
        <v>79</v>
      </c>
      <c r="N223" s="692" t="s">
        <v>79</v>
      </c>
      <c r="O223" s="701" t="s">
        <v>79</v>
      </c>
      <c r="P223" s="701"/>
      <c r="Q223" s="701"/>
      <c r="R223" s="1686"/>
      <c r="S223" s="649"/>
      <c r="T223" s="649"/>
      <c r="U223" s="649"/>
      <c r="V223" s="649"/>
      <c r="W223" s="649"/>
      <c r="X223" s="649"/>
      <c r="Y223" s="649"/>
      <c r="Z223" s="649"/>
      <c r="AA223" s="649"/>
      <c r="AB223" s="649"/>
      <c r="AC223" s="649"/>
    </row>
    <row r="224">
      <c r="A224" s="1714" t="s">
        <v>446</v>
      </c>
      <c r="B224" s="692">
        <v>0.0</v>
      </c>
      <c r="C224" s="692">
        <v>0.0</v>
      </c>
      <c r="D224" s="692">
        <v>0.0</v>
      </c>
      <c r="E224" s="692">
        <v>0.0</v>
      </c>
      <c r="F224" s="692">
        <v>0.0</v>
      </c>
      <c r="G224" s="692">
        <v>0.0</v>
      </c>
      <c r="H224" s="693">
        <f t="shared" ref="H224:H226" si="181">sum(B224:G224)</f>
        <v>0</v>
      </c>
      <c r="I224" s="701"/>
      <c r="J224" s="635"/>
      <c r="K224" s="701" t="s">
        <v>446</v>
      </c>
      <c r="L224" s="701">
        <v>4.0</v>
      </c>
      <c r="M224" s="701">
        <f>(L224-H224)-R224</f>
        <v>4</v>
      </c>
      <c r="N224" s="692">
        <v>0.0</v>
      </c>
      <c r="O224" s="701">
        <f t="shared" ref="O224:O225" si="182">SUM(M224,N224)</f>
        <v>4</v>
      </c>
      <c r="P224" s="701"/>
      <c r="Q224" s="701"/>
      <c r="R224" s="1686"/>
      <c r="S224" s="649"/>
      <c r="T224" s="649"/>
      <c r="U224" s="649"/>
      <c r="V224" s="649"/>
      <c r="W224" s="649"/>
      <c r="X224" s="649"/>
      <c r="Y224" s="649"/>
      <c r="Z224" s="649"/>
      <c r="AA224" s="649"/>
      <c r="AB224" s="649"/>
      <c r="AC224" s="649"/>
    </row>
    <row r="225">
      <c r="A225" s="1714" t="s">
        <v>751</v>
      </c>
      <c r="B225" s="692">
        <v>0.0</v>
      </c>
      <c r="C225" s="692">
        <v>0.0</v>
      </c>
      <c r="D225" s="692">
        <v>0.0</v>
      </c>
      <c r="E225" s="692">
        <v>0.0</v>
      </c>
      <c r="F225" s="692">
        <v>0.0</v>
      </c>
      <c r="G225" s="692">
        <v>0.0</v>
      </c>
      <c r="H225" s="693">
        <f t="shared" si="181"/>
        <v>0</v>
      </c>
      <c r="I225" s="701"/>
      <c r="J225" s="635"/>
      <c r="K225" s="701" t="s">
        <v>751</v>
      </c>
      <c r="L225" s="701">
        <v>10.0</v>
      </c>
      <c r="M225" s="701">
        <f t="shared" ref="M225:M226" si="183">(L225-H225)</f>
        <v>10</v>
      </c>
      <c r="N225" s="692">
        <v>0.0</v>
      </c>
      <c r="O225" s="701">
        <f t="shared" si="182"/>
        <v>10</v>
      </c>
      <c r="P225" s="701"/>
      <c r="Q225" s="701"/>
      <c r="R225" s="1686"/>
      <c r="S225" s="649"/>
      <c r="T225" s="649"/>
      <c r="U225" s="649"/>
      <c r="V225" s="649"/>
      <c r="W225" s="649"/>
      <c r="X225" s="649"/>
      <c r="Y225" s="649"/>
      <c r="Z225" s="649"/>
      <c r="AA225" s="649"/>
      <c r="AB225" s="649"/>
      <c r="AC225" s="649"/>
    </row>
    <row r="226">
      <c r="A226" s="1714" t="s">
        <v>80</v>
      </c>
      <c r="B226" s="692">
        <v>0.0</v>
      </c>
      <c r="C226" s="692">
        <v>0.0</v>
      </c>
      <c r="D226" s="692">
        <v>0.0</v>
      </c>
      <c r="E226" s="692">
        <v>0.0</v>
      </c>
      <c r="F226" s="692">
        <v>0.0</v>
      </c>
      <c r="G226" s="692">
        <v>0.0</v>
      </c>
      <c r="H226" s="693">
        <f t="shared" si="181"/>
        <v>0</v>
      </c>
      <c r="I226" s="701"/>
      <c r="J226" s="635"/>
      <c r="K226" s="701" t="s">
        <v>80</v>
      </c>
      <c r="L226" s="701">
        <v>0.0</v>
      </c>
      <c r="M226" s="701">
        <f t="shared" si="183"/>
        <v>0</v>
      </c>
      <c r="N226" s="692">
        <v>0.0</v>
      </c>
      <c r="O226" s="701">
        <f>sum(M226,N226)</f>
        <v>0</v>
      </c>
      <c r="P226" s="701"/>
      <c r="Q226" s="701"/>
      <c r="R226" s="1686"/>
      <c r="S226" s="649"/>
      <c r="T226" s="649"/>
      <c r="U226" s="649"/>
      <c r="V226" s="649"/>
      <c r="W226" s="649"/>
      <c r="X226" s="649"/>
      <c r="Y226" s="649"/>
      <c r="Z226" s="649"/>
      <c r="AA226" s="649"/>
      <c r="AB226" s="649"/>
      <c r="AC226" s="649"/>
    </row>
    <row r="227">
      <c r="A227" s="1757" t="s">
        <v>91</v>
      </c>
      <c r="B227" s="1758">
        <f t="shared" ref="B227:H227" si="184"> SUM(B228:B232,B234:B238,B240:B244,B246:B250,B252:B256,B258:B262,B264:B268,B270:B274)</f>
        <v>44</v>
      </c>
      <c r="C227" s="1758">
        <f t="shared" si="184"/>
        <v>35</v>
      </c>
      <c r="D227" s="1758">
        <f t="shared" si="184"/>
        <v>15</v>
      </c>
      <c r="E227" s="1758">
        <f t="shared" si="184"/>
        <v>36</v>
      </c>
      <c r="F227" s="1758">
        <f t="shared" si="184"/>
        <v>31</v>
      </c>
      <c r="G227" s="1758">
        <f t="shared" si="184"/>
        <v>2</v>
      </c>
      <c r="H227" s="1758">
        <f t="shared" si="184"/>
        <v>163</v>
      </c>
      <c r="I227" s="1758"/>
      <c r="J227" s="635"/>
      <c r="K227" s="1758" t="s">
        <v>116</v>
      </c>
      <c r="L227" s="1682"/>
      <c r="M227" s="1682"/>
      <c r="N227" s="1682"/>
      <c r="O227" s="1682"/>
      <c r="P227" s="1682"/>
      <c r="Q227" s="1682"/>
      <c r="R227" s="1682"/>
      <c r="S227" s="649"/>
      <c r="T227" s="649"/>
      <c r="U227" s="649"/>
      <c r="V227" s="649"/>
      <c r="W227" s="649"/>
      <c r="X227" s="649"/>
      <c r="Y227" s="649"/>
      <c r="Z227" s="649"/>
      <c r="AA227" s="649"/>
      <c r="AB227" s="649"/>
      <c r="AC227" s="649"/>
    </row>
    <row r="228">
      <c r="A228" s="1759" t="s">
        <v>113</v>
      </c>
      <c r="B228" s="1760">
        <v>11.0</v>
      </c>
      <c r="C228" s="1760">
        <v>12.0</v>
      </c>
      <c r="D228" s="1760">
        <v>3.0</v>
      </c>
      <c r="E228" s="1760">
        <v>14.0</v>
      </c>
      <c r="F228" s="1760">
        <v>9.0</v>
      </c>
      <c r="G228" s="1760">
        <v>0.0</v>
      </c>
      <c r="H228" s="1761">
        <f t="shared" ref="H228:H230" si="185">SUM(B228:G228)</f>
        <v>49</v>
      </c>
      <c r="I228" s="1762">
        <f>SUM(H228:H232)</f>
        <v>60</v>
      </c>
      <c r="J228" s="635"/>
      <c r="K228" s="1764" t="s">
        <v>113</v>
      </c>
      <c r="L228" s="1762">
        <v>107.0</v>
      </c>
      <c r="M228" s="1762">
        <f>(L228-H228)-R228</f>
        <v>58</v>
      </c>
      <c r="N228" s="1765">
        <v>30.0</v>
      </c>
      <c r="O228" s="1762">
        <f t="shared" ref="O228:O229" si="186">SUM(M228,N228)</f>
        <v>88</v>
      </c>
      <c r="P228" s="1764"/>
      <c r="Q228" s="1685"/>
      <c r="R228" s="1762"/>
      <c r="S228" s="649"/>
      <c r="T228" s="649"/>
      <c r="U228" s="649"/>
      <c r="V228" s="649"/>
      <c r="W228" s="649"/>
      <c r="X228" s="649"/>
      <c r="Y228" s="649"/>
      <c r="Z228" s="649"/>
      <c r="AA228" s="649"/>
      <c r="AB228" s="649"/>
      <c r="AC228" s="649"/>
    </row>
    <row r="229">
      <c r="A229" s="1714" t="s">
        <v>77</v>
      </c>
      <c r="B229" s="692">
        <v>0.0</v>
      </c>
      <c r="C229" s="692">
        <v>0.0</v>
      </c>
      <c r="D229" s="692">
        <v>0.0</v>
      </c>
      <c r="E229" s="692">
        <v>0.0</v>
      </c>
      <c r="F229" s="692">
        <v>0.0</v>
      </c>
      <c r="G229" s="690">
        <v>0.0</v>
      </c>
      <c r="H229" s="693">
        <f t="shared" si="185"/>
        <v>0</v>
      </c>
      <c r="I229" s="596">
        <f>(I228/60)</f>
        <v>1</v>
      </c>
      <c r="J229" s="635"/>
      <c r="K229" s="701" t="s">
        <v>77</v>
      </c>
      <c r="L229" s="701">
        <v>0.0</v>
      </c>
      <c r="M229" s="701">
        <f>(L229-H229-H230)-R229</f>
        <v>0</v>
      </c>
      <c r="N229" s="692">
        <v>10.0</v>
      </c>
      <c r="O229" s="701">
        <f t="shared" si="186"/>
        <v>10</v>
      </c>
      <c r="P229" s="701"/>
      <c r="Q229" s="1686"/>
      <c r="R229" s="1686"/>
      <c r="S229" s="649"/>
      <c r="T229" s="649"/>
      <c r="U229" s="649"/>
      <c r="V229" s="649"/>
      <c r="W229" s="649"/>
      <c r="X229" s="649"/>
      <c r="Y229" s="649"/>
      <c r="Z229" s="649"/>
      <c r="AA229" s="649"/>
      <c r="AB229" s="649"/>
      <c r="AC229" s="649"/>
    </row>
    <row r="230">
      <c r="A230" s="1714" t="s">
        <v>78</v>
      </c>
      <c r="B230" s="692">
        <v>0.0</v>
      </c>
      <c r="C230" s="692">
        <v>0.0</v>
      </c>
      <c r="D230" s="692">
        <v>0.0</v>
      </c>
      <c r="E230" s="692">
        <v>0.0</v>
      </c>
      <c r="F230" s="692">
        <v>0.0</v>
      </c>
      <c r="G230" s="690">
        <v>0.0</v>
      </c>
      <c r="H230" s="693">
        <f t="shared" si="185"/>
        <v>0</v>
      </c>
      <c r="I230" s="701"/>
      <c r="J230" s="635"/>
      <c r="K230" s="701" t="s">
        <v>78</v>
      </c>
      <c r="L230" s="701" t="s">
        <v>79</v>
      </c>
      <c r="M230" s="701" t="s">
        <v>79</v>
      </c>
      <c r="N230" s="692" t="s">
        <v>79</v>
      </c>
      <c r="O230" s="701" t="s">
        <v>79</v>
      </c>
      <c r="P230" s="701"/>
      <c r="Q230" s="1686"/>
      <c r="R230" s="1686"/>
      <c r="S230" s="649"/>
      <c r="T230" s="649"/>
      <c r="U230" s="649"/>
      <c r="V230" s="649"/>
      <c r="W230" s="649"/>
      <c r="X230" s="649"/>
      <c r="Y230" s="649"/>
      <c r="Z230" s="649"/>
      <c r="AA230" s="649"/>
      <c r="AB230" s="649"/>
      <c r="AC230" s="649"/>
    </row>
    <row r="231">
      <c r="A231" s="1714" t="s">
        <v>446</v>
      </c>
      <c r="B231" s="692">
        <v>3.0</v>
      </c>
      <c r="C231" s="692">
        <v>2.0</v>
      </c>
      <c r="D231" s="692">
        <v>0.0</v>
      </c>
      <c r="E231" s="692">
        <v>1.0</v>
      </c>
      <c r="F231" s="692">
        <v>0.0</v>
      </c>
      <c r="G231" s="690">
        <v>0.0</v>
      </c>
      <c r="H231" s="693">
        <f t="shared" ref="H231:H232" si="187">sum(B231:G231)</f>
        <v>6</v>
      </c>
      <c r="I231" s="701"/>
      <c r="J231" s="635"/>
      <c r="K231" s="701" t="s">
        <v>446</v>
      </c>
      <c r="L231" s="701">
        <v>18.0</v>
      </c>
      <c r="M231" s="701">
        <f>(L231-H231)-R231</f>
        <v>12</v>
      </c>
      <c r="N231" s="692">
        <v>0.0</v>
      </c>
      <c r="O231" s="701">
        <f t="shared" ref="O231:O232" si="188">SUM(M231,N231)</f>
        <v>12</v>
      </c>
      <c r="P231" s="701"/>
      <c r="Q231" s="1686"/>
      <c r="R231" s="1686"/>
      <c r="S231" s="649"/>
      <c r="T231" s="649"/>
      <c r="U231" s="649"/>
      <c r="V231" s="649"/>
      <c r="W231" s="649"/>
      <c r="X231" s="649"/>
      <c r="Y231" s="649"/>
      <c r="Z231" s="649"/>
      <c r="AA231" s="649"/>
      <c r="AB231" s="649"/>
      <c r="AC231" s="649"/>
    </row>
    <row r="232">
      <c r="A232" s="1714" t="s">
        <v>751</v>
      </c>
      <c r="B232" s="692">
        <v>0.0</v>
      </c>
      <c r="C232" s="692">
        <v>0.0</v>
      </c>
      <c r="D232" s="692">
        <v>0.0</v>
      </c>
      <c r="E232" s="692">
        <v>0.0</v>
      </c>
      <c r="F232" s="692">
        <v>5.0</v>
      </c>
      <c r="G232" s="690">
        <v>0.0</v>
      </c>
      <c r="H232" s="693">
        <f t="shared" si="187"/>
        <v>5</v>
      </c>
      <c r="I232" s="701"/>
      <c r="J232" s="635"/>
      <c r="K232" s="701" t="s">
        <v>751</v>
      </c>
      <c r="L232" s="701">
        <v>15.0</v>
      </c>
      <c r="M232" s="701">
        <f t="shared" ref="M232:M233" si="189">(L232-H232)</f>
        <v>10</v>
      </c>
      <c r="N232" s="692">
        <v>0.0</v>
      </c>
      <c r="O232" s="701">
        <f t="shared" si="188"/>
        <v>10</v>
      </c>
      <c r="P232" s="701"/>
      <c r="Q232" s="1686"/>
      <c r="R232" s="1686"/>
      <c r="S232" s="649"/>
      <c r="T232" s="649"/>
      <c r="U232" s="649"/>
      <c r="V232" s="649"/>
      <c r="W232" s="649"/>
      <c r="X232" s="649"/>
      <c r="Y232" s="649"/>
      <c r="Z232" s="649"/>
      <c r="AA232" s="649"/>
      <c r="AB232" s="649"/>
      <c r="AC232" s="649"/>
    </row>
    <row r="233">
      <c r="A233" s="1714" t="s">
        <v>80</v>
      </c>
      <c r="B233" s="692">
        <v>0.0</v>
      </c>
      <c r="C233" s="692">
        <v>0.0</v>
      </c>
      <c r="D233" s="692">
        <v>0.0</v>
      </c>
      <c r="E233" s="692">
        <v>4.0</v>
      </c>
      <c r="F233" s="692">
        <v>0.0</v>
      </c>
      <c r="G233" s="690">
        <v>0.0</v>
      </c>
      <c r="H233" s="693">
        <f t="shared" ref="H233:H236" si="190">SUM(B233:G233)</f>
        <v>4</v>
      </c>
      <c r="I233" s="701"/>
      <c r="J233" s="635"/>
      <c r="K233" s="701" t="s">
        <v>80</v>
      </c>
      <c r="L233" s="701">
        <v>30.0</v>
      </c>
      <c r="M233" s="701">
        <f t="shared" si="189"/>
        <v>26</v>
      </c>
      <c r="N233" s="692">
        <v>0.0</v>
      </c>
      <c r="O233" s="701">
        <f>sum(M233,N233)</f>
        <v>26</v>
      </c>
      <c r="P233" s="701"/>
      <c r="Q233" s="1686"/>
      <c r="R233" s="1686"/>
      <c r="S233" s="649"/>
      <c r="T233" s="649"/>
      <c r="U233" s="649"/>
      <c r="V233" s="649"/>
      <c r="W233" s="649"/>
      <c r="X233" s="649"/>
      <c r="Y233" s="649"/>
      <c r="Z233" s="649"/>
      <c r="AA233" s="649"/>
      <c r="AB233" s="649"/>
      <c r="AC233" s="649"/>
    </row>
    <row r="234">
      <c r="A234" s="1715" t="s">
        <v>115</v>
      </c>
      <c r="B234" s="1765">
        <v>4.0</v>
      </c>
      <c r="C234" s="1765">
        <v>4.0</v>
      </c>
      <c r="D234" s="1765">
        <v>4.0</v>
      </c>
      <c r="E234" s="1765">
        <v>8.0</v>
      </c>
      <c r="F234" s="1765">
        <v>4.0</v>
      </c>
      <c r="G234" s="1760">
        <v>1.0</v>
      </c>
      <c r="H234" s="1761">
        <f t="shared" si="190"/>
        <v>25</v>
      </c>
      <c r="I234" s="1762">
        <f>SUM(H234:H238)</f>
        <v>27</v>
      </c>
      <c r="J234" s="635"/>
      <c r="K234" s="1762" t="s">
        <v>115</v>
      </c>
      <c r="L234" s="1762">
        <v>48.0</v>
      </c>
      <c r="M234" s="1762">
        <f>(L234-H234)-R234</f>
        <v>22</v>
      </c>
      <c r="N234" s="1765">
        <v>30.0</v>
      </c>
      <c r="O234" s="1762">
        <f t="shared" ref="O234:O235" si="191">SUM(M234,N234)</f>
        <v>52</v>
      </c>
      <c r="P234" s="1764"/>
      <c r="Q234" s="1685"/>
      <c r="R234" s="1765">
        <v>1.0</v>
      </c>
      <c r="S234" s="649"/>
      <c r="T234" s="649"/>
      <c r="U234" s="649"/>
      <c r="V234" s="649"/>
      <c r="W234" s="649"/>
      <c r="X234" s="649"/>
      <c r="Y234" s="649"/>
      <c r="Z234" s="649"/>
      <c r="AA234" s="649"/>
      <c r="AB234" s="649"/>
      <c r="AC234" s="649"/>
    </row>
    <row r="235">
      <c r="A235" s="1714" t="s">
        <v>77</v>
      </c>
      <c r="B235" s="692">
        <v>0.0</v>
      </c>
      <c r="C235" s="692">
        <v>0.0</v>
      </c>
      <c r="D235" s="692">
        <v>0.0</v>
      </c>
      <c r="E235" s="692">
        <v>0.0</v>
      </c>
      <c r="F235" s="692">
        <v>0.0</v>
      </c>
      <c r="G235" s="692">
        <v>0.0</v>
      </c>
      <c r="H235" s="693">
        <f t="shared" si="190"/>
        <v>0</v>
      </c>
      <c r="I235" s="596">
        <f>(I234/60)</f>
        <v>0.45</v>
      </c>
      <c r="J235" s="635"/>
      <c r="K235" s="701" t="s">
        <v>77</v>
      </c>
      <c r="L235" s="701">
        <v>0.0</v>
      </c>
      <c r="M235" s="701">
        <f>(L235-H235-H236)-R235</f>
        <v>0</v>
      </c>
      <c r="N235" s="692">
        <v>10.0</v>
      </c>
      <c r="O235" s="701">
        <f t="shared" si="191"/>
        <v>10</v>
      </c>
      <c r="P235" s="701"/>
      <c r="Q235" s="1686"/>
      <c r="R235" s="1686"/>
      <c r="S235" s="649"/>
      <c r="T235" s="649"/>
      <c r="U235" s="649"/>
      <c r="V235" s="649"/>
      <c r="W235" s="649"/>
      <c r="X235" s="649"/>
      <c r="Y235" s="649"/>
      <c r="Z235" s="649"/>
      <c r="AA235" s="649"/>
      <c r="AB235" s="649"/>
      <c r="AC235" s="649"/>
    </row>
    <row r="236">
      <c r="A236" s="1714" t="s">
        <v>78</v>
      </c>
      <c r="B236" s="692">
        <v>0.0</v>
      </c>
      <c r="C236" s="692">
        <v>0.0</v>
      </c>
      <c r="D236" s="692">
        <v>0.0</v>
      </c>
      <c r="E236" s="692">
        <v>0.0</v>
      </c>
      <c r="F236" s="692">
        <v>0.0</v>
      </c>
      <c r="G236" s="692">
        <v>0.0</v>
      </c>
      <c r="H236" s="693">
        <f t="shared" si="190"/>
        <v>0</v>
      </c>
      <c r="I236" s="701"/>
      <c r="J236" s="635"/>
      <c r="K236" s="701" t="s">
        <v>78</v>
      </c>
      <c r="L236" s="701" t="s">
        <v>79</v>
      </c>
      <c r="M236" s="701" t="s">
        <v>79</v>
      </c>
      <c r="N236" s="692" t="s">
        <v>79</v>
      </c>
      <c r="O236" s="701" t="s">
        <v>79</v>
      </c>
      <c r="P236" s="701"/>
      <c r="Q236" s="1686"/>
      <c r="R236" s="1686"/>
      <c r="S236" s="649"/>
      <c r="T236" s="649"/>
      <c r="U236" s="649"/>
      <c r="V236" s="649"/>
      <c r="W236" s="649"/>
      <c r="X236" s="649"/>
      <c r="Y236" s="649"/>
      <c r="Z236" s="649"/>
      <c r="AA236" s="649"/>
      <c r="AB236" s="649"/>
      <c r="AC236" s="649"/>
    </row>
    <row r="237">
      <c r="A237" s="1714" t="s">
        <v>446</v>
      </c>
      <c r="B237" s="692">
        <v>0.0</v>
      </c>
      <c r="C237" s="692">
        <v>0.0</v>
      </c>
      <c r="D237" s="692">
        <v>0.0</v>
      </c>
      <c r="E237" s="692">
        <v>0.0</v>
      </c>
      <c r="F237" s="692">
        <v>2.0</v>
      </c>
      <c r="G237" s="692">
        <v>0.0</v>
      </c>
      <c r="H237" s="693">
        <f t="shared" ref="H237:H238" si="192">sum(B237:G237)</f>
        <v>2</v>
      </c>
      <c r="I237" s="701"/>
      <c r="J237" s="635"/>
      <c r="K237" s="701" t="s">
        <v>446</v>
      </c>
      <c r="L237" s="701">
        <v>10.0</v>
      </c>
      <c r="M237" s="701">
        <f t="shared" ref="M237:M238" si="193">(L237-H237)-R237</f>
        <v>8</v>
      </c>
      <c r="N237" s="692">
        <v>0.0</v>
      </c>
      <c r="O237" s="701">
        <f>SUM(M237,N237)</f>
        <v>8</v>
      </c>
      <c r="P237" s="701"/>
      <c r="Q237" s="1686"/>
      <c r="R237" s="1686"/>
      <c r="S237" s="649"/>
      <c r="T237" s="649"/>
      <c r="U237" s="649"/>
      <c r="V237" s="649"/>
      <c r="W237" s="649"/>
      <c r="X237" s="649"/>
      <c r="Y237" s="649"/>
      <c r="Z237" s="649"/>
      <c r="AA237" s="649"/>
      <c r="AB237" s="649"/>
      <c r="AC237" s="649"/>
    </row>
    <row r="238">
      <c r="A238" s="1714" t="s">
        <v>751</v>
      </c>
      <c r="B238" s="692">
        <v>0.0</v>
      </c>
      <c r="C238" s="692">
        <v>0.0</v>
      </c>
      <c r="D238" s="692">
        <v>0.0</v>
      </c>
      <c r="E238" s="692">
        <v>0.0</v>
      </c>
      <c r="F238" s="692">
        <v>0.0</v>
      </c>
      <c r="G238" s="690">
        <v>0.0</v>
      </c>
      <c r="H238" s="693">
        <f t="shared" si="192"/>
        <v>0</v>
      </c>
      <c r="I238" s="701"/>
      <c r="J238" s="635"/>
      <c r="K238" s="1714" t="s">
        <v>751</v>
      </c>
      <c r="L238" s="692">
        <v>9.0</v>
      </c>
      <c r="M238" s="701">
        <f t="shared" si="193"/>
        <v>9</v>
      </c>
      <c r="N238" s="692">
        <v>0.0</v>
      </c>
      <c r="O238" s="692">
        <v>0.0</v>
      </c>
      <c r="P238" s="701"/>
      <c r="Q238" s="1686"/>
      <c r="R238" s="1686"/>
      <c r="S238" s="649"/>
      <c r="T238" s="649"/>
      <c r="U238" s="649"/>
      <c r="V238" s="649"/>
      <c r="W238" s="649"/>
      <c r="X238" s="649"/>
      <c r="Y238" s="649"/>
      <c r="Z238" s="649"/>
      <c r="AA238" s="649"/>
      <c r="AB238" s="649"/>
      <c r="AC238" s="649"/>
    </row>
    <row r="239">
      <c r="A239" s="1714" t="s">
        <v>80</v>
      </c>
      <c r="B239" s="692">
        <v>3.0</v>
      </c>
      <c r="C239" s="692">
        <v>2.0</v>
      </c>
      <c r="D239" s="692">
        <v>2.0</v>
      </c>
      <c r="E239" s="692">
        <v>3.0</v>
      </c>
      <c r="F239" s="692">
        <v>2.0</v>
      </c>
      <c r="G239" s="692">
        <v>0.0</v>
      </c>
      <c r="H239" s="693">
        <f t="shared" ref="H239:H242" si="194">SUM(B239:G239)</f>
        <v>12</v>
      </c>
      <c r="I239" s="701"/>
      <c r="J239" s="635"/>
      <c r="K239" s="701" t="s">
        <v>80</v>
      </c>
      <c r="L239" s="701">
        <v>26.0</v>
      </c>
      <c r="M239" s="701">
        <f>(L239-H239)</f>
        <v>14</v>
      </c>
      <c r="N239" s="692">
        <v>0.0</v>
      </c>
      <c r="O239" s="701">
        <f>sum(M239,N239)</f>
        <v>14</v>
      </c>
      <c r="P239" s="701"/>
      <c r="Q239" s="1686"/>
      <c r="R239" s="1686"/>
      <c r="S239" s="649"/>
      <c r="T239" s="649"/>
      <c r="U239" s="649"/>
      <c r="V239" s="649"/>
      <c r="W239" s="649"/>
      <c r="X239" s="649"/>
      <c r="Y239" s="649"/>
      <c r="Z239" s="649"/>
      <c r="AA239" s="649"/>
      <c r="AB239" s="649"/>
      <c r="AC239" s="649"/>
    </row>
    <row r="240">
      <c r="A240" s="1715" t="s">
        <v>240</v>
      </c>
      <c r="B240" s="1760">
        <v>6.0</v>
      </c>
      <c r="C240" s="1760">
        <v>6.0</v>
      </c>
      <c r="D240" s="1760">
        <v>4.0</v>
      </c>
      <c r="E240" s="1760">
        <v>5.0</v>
      </c>
      <c r="F240" s="1760">
        <v>2.0</v>
      </c>
      <c r="G240" s="1760">
        <v>1.0</v>
      </c>
      <c r="H240" s="1761">
        <f t="shared" si="194"/>
        <v>24</v>
      </c>
      <c r="I240" s="1762">
        <f>SUM(H240:H244)</f>
        <v>33</v>
      </c>
      <c r="J240" s="635"/>
      <c r="K240" s="1762" t="s">
        <v>240</v>
      </c>
      <c r="L240" s="1762">
        <v>33.0</v>
      </c>
      <c r="M240" s="1762">
        <f>(L240-H240)-R240</f>
        <v>9</v>
      </c>
      <c r="N240" s="1765">
        <v>0.0</v>
      </c>
      <c r="O240" s="1762">
        <f t="shared" ref="O240:O241" si="195">SUM(M240,N240)</f>
        <v>9</v>
      </c>
      <c r="P240" s="1764"/>
      <c r="Q240" s="1685"/>
      <c r="R240" s="1762"/>
      <c r="S240" s="649"/>
      <c r="T240" s="649"/>
      <c r="U240" s="649"/>
      <c r="V240" s="649"/>
      <c r="W240" s="649"/>
      <c r="X240" s="649"/>
      <c r="Y240" s="649"/>
      <c r="Z240" s="649"/>
      <c r="AA240" s="649"/>
      <c r="AB240" s="649"/>
      <c r="AC240" s="649"/>
    </row>
    <row r="241">
      <c r="A241" s="1714" t="s">
        <v>77</v>
      </c>
      <c r="B241" s="692">
        <v>0.0</v>
      </c>
      <c r="C241" s="692">
        <v>0.0</v>
      </c>
      <c r="D241" s="692">
        <v>0.0</v>
      </c>
      <c r="E241" s="692">
        <v>0.0</v>
      </c>
      <c r="F241" s="692">
        <v>0.0</v>
      </c>
      <c r="G241" s="690">
        <v>0.0</v>
      </c>
      <c r="H241" s="693">
        <f t="shared" si="194"/>
        <v>0</v>
      </c>
      <c r="I241" s="596">
        <f>(I240/60)</f>
        <v>0.55</v>
      </c>
      <c r="J241" s="635"/>
      <c r="K241" s="701" t="s">
        <v>77</v>
      </c>
      <c r="L241" s="701">
        <v>8.0</v>
      </c>
      <c r="M241" s="701">
        <f>(L241-H241-H242)-R241</f>
        <v>0</v>
      </c>
      <c r="N241" s="692">
        <v>0.0</v>
      </c>
      <c r="O241" s="701">
        <f t="shared" si="195"/>
        <v>0</v>
      </c>
      <c r="P241" s="701"/>
      <c r="Q241" s="1686"/>
      <c r="R241" s="1686"/>
      <c r="S241" s="649"/>
      <c r="T241" s="649"/>
      <c r="U241" s="649"/>
      <c r="V241" s="649"/>
      <c r="W241" s="649"/>
      <c r="X241" s="649"/>
      <c r="Y241" s="649"/>
      <c r="Z241" s="649"/>
      <c r="AA241" s="649"/>
      <c r="AB241" s="649"/>
      <c r="AC241" s="649"/>
    </row>
    <row r="242">
      <c r="A242" s="1714" t="s">
        <v>78</v>
      </c>
      <c r="B242" s="692">
        <v>4.0</v>
      </c>
      <c r="C242" s="692">
        <v>4.0</v>
      </c>
      <c r="D242" s="692">
        <v>0.0</v>
      </c>
      <c r="E242" s="692">
        <v>0.0</v>
      </c>
      <c r="F242" s="692">
        <v>0.0</v>
      </c>
      <c r="G242" s="690">
        <v>0.0</v>
      </c>
      <c r="H242" s="693">
        <f t="shared" si="194"/>
        <v>8</v>
      </c>
      <c r="I242" s="701"/>
      <c r="J242" s="635"/>
      <c r="K242" s="701" t="s">
        <v>78</v>
      </c>
      <c r="L242" s="701" t="s">
        <v>79</v>
      </c>
      <c r="M242" s="701" t="s">
        <v>79</v>
      </c>
      <c r="N242" s="692" t="s">
        <v>79</v>
      </c>
      <c r="O242" s="701" t="s">
        <v>79</v>
      </c>
      <c r="P242" s="701"/>
      <c r="Q242" s="1686"/>
      <c r="R242" s="1686"/>
      <c r="S242" s="649"/>
      <c r="T242" s="649"/>
      <c r="U242" s="649"/>
      <c r="V242" s="649"/>
      <c r="W242" s="649"/>
      <c r="X242" s="649"/>
      <c r="Y242" s="649"/>
      <c r="Z242" s="649"/>
      <c r="AA242" s="649"/>
      <c r="AB242" s="649"/>
      <c r="AC242" s="649"/>
    </row>
    <row r="243">
      <c r="A243" s="1714" t="s">
        <v>446</v>
      </c>
      <c r="B243" s="692">
        <v>0.0</v>
      </c>
      <c r="C243" s="692">
        <v>0.0</v>
      </c>
      <c r="D243" s="692">
        <v>0.0</v>
      </c>
      <c r="E243" s="692">
        <v>0.0</v>
      </c>
      <c r="F243" s="692">
        <v>0.0</v>
      </c>
      <c r="G243" s="690">
        <v>0.0</v>
      </c>
      <c r="H243" s="693">
        <f t="shared" ref="H243:H244" si="196">sum(B243:G243)</f>
        <v>0</v>
      </c>
      <c r="I243" s="701"/>
      <c r="J243" s="635"/>
      <c r="K243" s="701" t="s">
        <v>446</v>
      </c>
      <c r="L243" s="701">
        <v>8.0</v>
      </c>
      <c r="M243" s="701">
        <f>(L243-H243)-R243</f>
        <v>8</v>
      </c>
      <c r="N243" s="692">
        <v>0.0</v>
      </c>
      <c r="O243" s="701">
        <f t="shared" ref="O243:O244" si="197">SUM(M243,N243)</f>
        <v>8</v>
      </c>
      <c r="P243" s="701"/>
      <c r="Q243" s="1686"/>
      <c r="R243" s="1686"/>
      <c r="S243" s="649"/>
      <c r="T243" s="649"/>
      <c r="U243" s="649"/>
      <c r="V243" s="649"/>
      <c r="W243" s="649"/>
      <c r="X243" s="649"/>
      <c r="Y243" s="649"/>
      <c r="Z243" s="649"/>
      <c r="AA243" s="649"/>
      <c r="AB243" s="649"/>
      <c r="AC243" s="649"/>
    </row>
    <row r="244">
      <c r="A244" s="1714" t="s">
        <v>751</v>
      </c>
      <c r="B244" s="692">
        <v>0.0</v>
      </c>
      <c r="C244" s="692">
        <v>1.0</v>
      </c>
      <c r="D244" s="692">
        <v>0.0</v>
      </c>
      <c r="E244" s="692">
        <v>0.0</v>
      </c>
      <c r="F244" s="692">
        <v>0.0</v>
      </c>
      <c r="G244" s="690">
        <v>0.0</v>
      </c>
      <c r="H244" s="693">
        <f t="shared" si="196"/>
        <v>1</v>
      </c>
      <c r="I244" s="701"/>
      <c r="J244" s="635"/>
      <c r="K244" s="701" t="s">
        <v>751</v>
      </c>
      <c r="L244" s="701">
        <v>8.0</v>
      </c>
      <c r="M244" s="701">
        <f t="shared" ref="M244:M245" si="198">(L244-H244)</f>
        <v>7</v>
      </c>
      <c r="N244" s="692">
        <v>0.0</v>
      </c>
      <c r="O244" s="701">
        <f t="shared" si="197"/>
        <v>7</v>
      </c>
      <c r="P244" s="701"/>
      <c r="Q244" s="1686"/>
      <c r="R244" s="1686"/>
      <c r="S244" s="649"/>
      <c r="T244" s="649"/>
      <c r="U244" s="649"/>
      <c r="V244" s="649"/>
      <c r="W244" s="649"/>
      <c r="X244" s="649"/>
      <c r="Y244" s="649"/>
      <c r="Z244" s="649"/>
      <c r="AA244" s="649"/>
      <c r="AB244" s="649"/>
      <c r="AC244" s="649"/>
    </row>
    <row r="245">
      <c r="A245" s="1714" t="s">
        <v>80</v>
      </c>
      <c r="B245" s="692">
        <v>0.0</v>
      </c>
      <c r="C245" s="692">
        <v>0.0</v>
      </c>
      <c r="D245" s="692">
        <v>0.0</v>
      </c>
      <c r="E245" s="692">
        <v>0.0</v>
      </c>
      <c r="F245" s="692">
        <v>0.0</v>
      </c>
      <c r="G245" s="690">
        <v>0.0</v>
      </c>
      <c r="H245" s="693">
        <f t="shared" ref="H245:H248" si="199">SUM(B245:G245)</f>
        <v>0</v>
      </c>
      <c r="I245" s="701"/>
      <c r="J245" s="635"/>
      <c r="K245" s="701" t="s">
        <v>80</v>
      </c>
      <c r="L245" s="701">
        <v>25.0</v>
      </c>
      <c r="M245" s="701">
        <f t="shared" si="198"/>
        <v>25</v>
      </c>
      <c r="N245" s="692">
        <v>0.0</v>
      </c>
      <c r="O245" s="701">
        <f>sum(M245,N245)</f>
        <v>25</v>
      </c>
      <c r="P245" s="701"/>
      <c r="Q245" s="1686"/>
      <c r="R245" s="1686"/>
      <c r="S245" s="649"/>
      <c r="T245" s="649"/>
      <c r="U245" s="649"/>
      <c r="V245" s="649"/>
      <c r="W245" s="649"/>
      <c r="X245" s="649"/>
      <c r="Y245" s="649"/>
      <c r="Z245" s="649"/>
      <c r="AA245" s="649"/>
      <c r="AB245" s="649"/>
      <c r="AC245" s="649"/>
    </row>
    <row r="246">
      <c r="A246" s="1715" t="s">
        <v>14</v>
      </c>
      <c r="B246" s="1765">
        <v>0.0</v>
      </c>
      <c r="C246" s="1765">
        <v>0.0</v>
      </c>
      <c r="D246" s="1765">
        <v>0.0</v>
      </c>
      <c r="E246" s="1765">
        <v>0.0</v>
      </c>
      <c r="F246" s="1765">
        <v>0.0</v>
      </c>
      <c r="G246" s="1760">
        <v>0.0</v>
      </c>
      <c r="H246" s="1761">
        <f t="shared" si="199"/>
        <v>0</v>
      </c>
      <c r="I246" s="1762">
        <f>SUM(H246:H250)</f>
        <v>0</v>
      </c>
      <c r="J246" s="635"/>
      <c r="K246" s="1762" t="s">
        <v>14</v>
      </c>
      <c r="L246" s="1762">
        <v>15.0</v>
      </c>
      <c r="M246" s="1762">
        <f>(L246-H246)-R246</f>
        <v>15</v>
      </c>
      <c r="N246" s="1765">
        <v>0.0</v>
      </c>
      <c r="O246" s="1762">
        <f t="shared" ref="O246:O247" si="200">SUM(M246,N246)</f>
        <v>15</v>
      </c>
      <c r="P246" s="1762"/>
      <c r="Q246" s="1685"/>
      <c r="R246" s="1762"/>
      <c r="S246" s="649"/>
      <c r="T246" s="649"/>
      <c r="U246" s="649"/>
      <c r="V246" s="649"/>
      <c r="W246" s="649"/>
      <c r="X246" s="649"/>
      <c r="Y246" s="649"/>
      <c r="Z246" s="649"/>
      <c r="AA246" s="649"/>
      <c r="AB246" s="649"/>
      <c r="AC246" s="649"/>
    </row>
    <row r="247">
      <c r="A247" s="1714" t="s">
        <v>77</v>
      </c>
      <c r="B247" s="692">
        <v>0.0</v>
      </c>
      <c r="C247" s="692">
        <v>0.0</v>
      </c>
      <c r="D247" s="692">
        <v>0.0</v>
      </c>
      <c r="E247" s="692">
        <v>0.0</v>
      </c>
      <c r="F247" s="692">
        <v>0.0</v>
      </c>
      <c r="G247" s="692">
        <v>0.0</v>
      </c>
      <c r="H247" s="693">
        <f t="shared" si="199"/>
        <v>0</v>
      </c>
      <c r="I247" s="596">
        <f>(I246/60)</f>
        <v>0</v>
      </c>
      <c r="J247" s="635"/>
      <c r="K247" s="701" t="s">
        <v>77</v>
      </c>
      <c r="L247" s="701">
        <v>1.0</v>
      </c>
      <c r="M247" s="701">
        <f>(L247-H247-H248)-R247</f>
        <v>1</v>
      </c>
      <c r="N247" s="692">
        <v>0.0</v>
      </c>
      <c r="O247" s="701">
        <f t="shared" si="200"/>
        <v>1</v>
      </c>
      <c r="P247" s="701"/>
      <c r="Q247" s="1686"/>
      <c r="R247" s="1686"/>
      <c r="S247" s="649"/>
      <c r="T247" s="649"/>
      <c r="U247" s="649"/>
      <c r="V247" s="649"/>
      <c r="W247" s="649"/>
      <c r="X247" s="649"/>
      <c r="Y247" s="649"/>
      <c r="Z247" s="649"/>
      <c r="AA247" s="649"/>
      <c r="AB247" s="649"/>
      <c r="AC247" s="649"/>
    </row>
    <row r="248">
      <c r="A248" s="1714" t="s">
        <v>78</v>
      </c>
      <c r="B248" s="692">
        <v>0.0</v>
      </c>
      <c r="C248" s="692">
        <v>0.0</v>
      </c>
      <c r="D248" s="692">
        <v>0.0</v>
      </c>
      <c r="E248" s="692">
        <v>0.0</v>
      </c>
      <c r="F248" s="692">
        <v>0.0</v>
      </c>
      <c r="G248" s="692">
        <v>0.0</v>
      </c>
      <c r="H248" s="693">
        <f t="shared" si="199"/>
        <v>0</v>
      </c>
      <c r="I248" s="701"/>
      <c r="J248" s="635"/>
      <c r="K248" s="701" t="s">
        <v>78</v>
      </c>
      <c r="L248" s="701" t="s">
        <v>79</v>
      </c>
      <c r="M248" s="701" t="s">
        <v>79</v>
      </c>
      <c r="N248" s="692" t="s">
        <v>79</v>
      </c>
      <c r="O248" s="701" t="s">
        <v>79</v>
      </c>
      <c r="P248" s="701"/>
      <c r="Q248" s="1686"/>
      <c r="R248" s="1686"/>
      <c r="S248" s="649"/>
      <c r="T248" s="649"/>
      <c r="U248" s="649"/>
      <c r="V248" s="649"/>
      <c r="W248" s="649"/>
      <c r="X248" s="649"/>
      <c r="Y248" s="649"/>
      <c r="Z248" s="649"/>
      <c r="AA248" s="649"/>
      <c r="AB248" s="649"/>
      <c r="AC248" s="649"/>
    </row>
    <row r="249">
      <c r="A249" s="1714" t="s">
        <v>446</v>
      </c>
      <c r="B249" s="692">
        <v>0.0</v>
      </c>
      <c r="C249" s="692">
        <v>0.0</v>
      </c>
      <c r="D249" s="692">
        <v>0.0</v>
      </c>
      <c r="E249" s="692">
        <v>0.0</v>
      </c>
      <c r="F249" s="692">
        <v>0.0</v>
      </c>
      <c r="G249" s="692">
        <v>0.0</v>
      </c>
      <c r="H249" s="693">
        <f t="shared" ref="H249:H250" si="201">sum(B249:G249)</f>
        <v>0</v>
      </c>
      <c r="I249" s="701"/>
      <c r="J249" s="635"/>
      <c r="K249" s="701" t="s">
        <v>446</v>
      </c>
      <c r="L249" s="701">
        <v>1.0</v>
      </c>
      <c r="M249" s="701">
        <f>(L249-H249)-R249</f>
        <v>1</v>
      </c>
      <c r="N249" s="692">
        <v>0.0</v>
      </c>
      <c r="O249" s="701">
        <f t="shared" ref="O249:O250" si="202">SUM(M249,N249)</f>
        <v>1</v>
      </c>
      <c r="P249" s="701"/>
      <c r="Q249" s="1686"/>
      <c r="R249" s="1686"/>
      <c r="S249" s="649"/>
      <c r="T249" s="649"/>
      <c r="U249" s="649"/>
      <c r="V249" s="649"/>
      <c r="W249" s="649"/>
      <c r="X249" s="649"/>
      <c r="Y249" s="649"/>
      <c r="Z249" s="649"/>
      <c r="AA249" s="649"/>
      <c r="AB249" s="649"/>
      <c r="AC249" s="649"/>
    </row>
    <row r="250">
      <c r="A250" s="1714" t="s">
        <v>751</v>
      </c>
      <c r="B250" s="692">
        <v>0.0</v>
      </c>
      <c r="C250" s="692">
        <v>0.0</v>
      </c>
      <c r="D250" s="692">
        <v>0.0</v>
      </c>
      <c r="E250" s="692">
        <v>0.0</v>
      </c>
      <c r="F250" s="692">
        <v>0.0</v>
      </c>
      <c r="G250" s="692">
        <v>0.0</v>
      </c>
      <c r="H250" s="693">
        <f t="shared" si="201"/>
        <v>0</v>
      </c>
      <c r="I250" s="701"/>
      <c r="J250" s="635"/>
      <c r="K250" s="701" t="s">
        <v>751</v>
      </c>
      <c r="L250" s="701">
        <v>0.0</v>
      </c>
      <c r="M250" s="701">
        <f t="shared" ref="M250:M251" si="203">(L250-H250)</f>
        <v>0</v>
      </c>
      <c r="N250" s="692">
        <v>0.0</v>
      </c>
      <c r="O250" s="701">
        <f t="shared" si="202"/>
        <v>0</v>
      </c>
      <c r="P250" s="701"/>
      <c r="Q250" s="1686"/>
      <c r="R250" s="1686"/>
      <c r="S250" s="649"/>
      <c r="T250" s="649"/>
      <c r="U250" s="649"/>
      <c r="V250" s="649"/>
      <c r="W250" s="649"/>
      <c r="X250" s="649"/>
      <c r="Y250" s="649"/>
      <c r="Z250" s="649"/>
      <c r="AA250" s="649"/>
      <c r="AB250" s="649"/>
      <c r="AC250" s="649"/>
    </row>
    <row r="251">
      <c r="A251" s="1714" t="s">
        <v>80</v>
      </c>
      <c r="B251" s="692">
        <v>0.0</v>
      </c>
      <c r="C251" s="692">
        <v>0.0</v>
      </c>
      <c r="D251" s="692">
        <v>0.0</v>
      </c>
      <c r="E251" s="692">
        <v>0.0</v>
      </c>
      <c r="F251" s="692">
        <v>0.0</v>
      </c>
      <c r="G251" s="692">
        <v>0.0</v>
      </c>
      <c r="H251" s="693">
        <f t="shared" ref="H251:H254" si="204">SUM(B251:G251)</f>
        <v>0</v>
      </c>
      <c r="I251" s="701"/>
      <c r="J251" s="635"/>
      <c r="K251" s="701" t="s">
        <v>80</v>
      </c>
      <c r="L251" s="701">
        <v>32.0</v>
      </c>
      <c r="M251" s="701">
        <f t="shared" si="203"/>
        <v>32</v>
      </c>
      <c r="N251" s="692">
        <v>0.0</v>
      </c>
      <c r="O251" s="701">
        <f>sum(M251,N251)</f>
        <v>32</v>
      </c>
      <c r="P251" s="701"/>
      <c r="Q251" s="1686"/>
      <c r="R251" s="1686"/>
      <c r="S251" s="649"/>
      <c r="T251" s="649"/>
      <c r="U251" s="649"/>
      <c r="V251" s="649"/>
      <c r="W251" s="649"/>
      <c r="X251" s="649"/>
      <c r="Y251" s="649"/>
      <c r="Z251" s="649"/>
      <c r="AA251" s="649"/>
      <c r="AB251" s="649"/>
      <c r="AC251" s="649"/>
    </row>
    <row r="252">
      <c r="A252" s="1715" t="s">
        <v>120</v>
      </c>
      <c r="B252" s="1760">
        <v>14.0</v>
      </c>
      <c r="C252" s="1760">
        <v>3.0</v>
      </c>
      <c r="D252" s="1760">
        <v>2.0</v>
      </c>
      <c r="E252" s="1760">
        <v>6.0</v>
      </c>
      <c r="F252" s="1760">
        <v>6.0</v>
      </c>
      <c r="G252" s="1760">
        <v>0.0</v>
      </c>
      <c r="H252" s="1761">
        <f t="shared" si="204"/>
        <v>31</v>
      </c>
      <c r="I252" s="1762">
        <f>SUM(H252:H256)</f>
        <v>35</v>
      </c>
      <c r="J252" s="647"/>
      <c r="K252" s="1762" t="s">
        <v>120</v>
      </c>
      <c r="L252" s="1765">
        <v>58.0</v>
      </c>
      <c r="M252" s="1762">
        <f>(L252-H252)-R252</f>
        <v>27</v>
      </c>
      <c r="N252" s="1765">
        <v>20.0</v>
      </c>
      <c r="O252" s="1762">
        <f t="shared" ref="O252:O253" si="205">SUM(M252,N252)</f>
        <v>47</v>
      </c>
      <c r="P252" s="1764"/>
      <c r="Q252" s="1766" t="s">
        <v>956</v>
      </c>
      <c r="R252" s="1762"/>
      <c r="S252" s="649"/>
      <c r="T252" s="649"/>
      <c r="U252" s="649"/>
      <c r="V252" s="649"/>
      <c r="W252" s="649"/>
      <c r="X252" s="649"/>
      <c r="Y252" s="649"/>
      <c r="Z252" s="649"/>
      <c r="AA252" s="649"/>
      <c r="AB252" s="649"/>
      <c r="AC252" s="649"/>
    </row>
    <row r="253">
      <c r="A253" s="1714" t="s">
        <v>77</v>
      </c>
      <c r="B253" s="692">
        <v>0.0</v>
      </c>
      <c r="C253" s="692">
        <v>0.0</v>
      </c>
      <c r="D253" s="692">
        <v>0.0</v>
      </c>
      <c r="E253" s="692">
        <v>0.0</v>
      </c>
      <c r="F253" s="692">
        <v>0.0</v>
      </c>
      <c r="G253" s="690">
        <v>0.0</v>
      </c>
      <c r="H253" s="693">
        <f t="shared" si="204"/>
        <v>0</v>
      </c>
      <c r="I253" s="596">
        <f>(I252/60)</f>
        <v>0.5833333333</v>
      </c>
      <c r="J253" s="647"/>
      <c r="K253" s="701" t="s">
        <v>77</v>
      </c>
      <c r="L253" s="701">
        <v>0.0</v>
      </c>
      <c r="M253" s="701">
        <f>(L253-H253-H254)-R253</f>
        <v>0</v>
      </c>
      <c r="N253" s="692">
        <v>15.0</v>
      </c>
      <c r="O253" s="701">
        <f t="shared" si="205"/>
        <v>15</v>
      </c>
      <c r="P253" s="701"/>
      <c r="Q253" s="1686"/>
      <c r="R253" s="1686"/>
      <c r="S253" s="649"/>
      <c r="T253" s="649"/>
      <c r="U253" s="649"/>
      <c r="V253" s="649"/>
      <c r="W253" s="649"/>
      <c r="X253" s="649"/>
      <c r="Y253" s="649"/>
      <c r="Z253" s="649"/>
      <c r="AA253" s="649"/>
      <c r="AB253" s="649"/>
      <c r="AC253" s="649"/>
    </row>
    <row r="254">
      <c r="A254" s="1714" t="s">
        <v>78</v>
      </c>
      <c r="B254" s="692">
        <v>0.0</v>
      </c>
      <c r="C254" s="692">
        <v>0.0</v>
      </c>
      <c r="D254" s="692">
        <v>0.0</v>
      </c>
      <c r="E254" s="692">
        <v>0.0</v>
      </c>
      <c r="F254" s="692">
        <v>0.0</v>
      </c>
      <c r="G254" s="690">
        <v>0.0</v>
      </c>
      <c r="H254" s="693">
        <f t="shared" si="204"/>
        <v>0</v>
      </c>
      <c r="I254" s="701"/>
      <c r="J254" s="647"/>
      <c r="K254" s="701" t="s">
        <v>78</v>
      </c>
      <c r="L254" s="701" t="s">
        <v>79</v>
      </c>
      <c r="M254" s="701" t="s">
        <v>79</v>
      </c>
      <c r="N254" s="692" t="s">
        <v>79</v>
      </c>
      <c r="O254" s="701" t="s">
        <v>79</v>
      </c>
      <c r="P254" s="701"/>
      <c r="Q254" s="701"/>
      <c r="R254" s="1686"/>
      <c r="S254" s="649"/>
      <c r="T254" s="649"/>
      <c r="U254" s="649"/>
      <c r="V254" s="649"/>
      <c r="W254" s="649"/>
      <c r="X254" s="649"/>
      <c r="Y254" s="649"/>
      <c r="Z254" s="649"/>
      <c r="AA254" s="649"/>
      <c r="AB254" s="649"/>
      <c r="AC254" s="649"/>
    </row>
    <row r="255">
      <c r="A255" s="1714" t="s">
        <v>446</v>
      </c>
      <c r="B255" s="692">
        <v>1.0</v>
      </c>
      <c r="C255" s="692">
        <v>0.0</v>
      </c>
      <c r="D255" s="692">
        <v>0.0</v>
      </c>
      <c r="E255" s="692">
        <v>0.0</v>
      </c>
      <c r="F255" s="692">
        <v>1.0</v>
      </c>
      <c r="G255" s="690">
        <v>0.0</v>
      </c>
      <c r="H255" s="693">
        <f t="shared" ref="H255:H256" si="206">sum(B255:G255)</f>
        <v>2</v>
      </c>
      <c r="I255" s="701"/>
      <c r="J255" s="647"/>
      <c r="K255" s="701" t="s">
        <v>446</v>
      </c>
      <c r="L255" s="701">
        <v>8.0</v>
      </c>
      <c r="M255" s="701">
        <f>(L255-H255)-R255</f>
        <v>6</v>
      </c>
      <c r="N255" s="692">
        <v>0.0</v>
      </c>
      <c r="O255" s="701">
        <f t="shared" ref="O255:O256" si="207">SUM(M255,N255)</f>
        <v>6</v>
      </c>
      <c r="P255" s="701"/>
      <c r="Q255" s="692"/>
      <c r="R255" s="1686"/>
      <c r="S255" s="649"/>
      <c r="T255" s="649"/>
      <c r="U255" s="649"/>
      <c r="V255" s="649"/>
      <c r="W255" s="649"/>
      <c r="X255" s="649"/>
      <c r="Y255" s="649"/>
      <c r="Z255" s="649"/>
      <c r="AA255" s="649"/>
      <c r="AB255" s="649"/>
      <c r="AC255" s="649"/>
    </row>
    <row r="256">
      <c r="A256" s="1714" t="s">
        <v>751</v>
      </c>
      <c r="B256" s="692">
        <v>0.0</v>
      </c>
      <c r="C256" s="692">
        <v>2.0</v>
      </c>
      <c r="D256" s="692">
        <v>0.0</v>
      </c>
      <c r="E256" s="692">
        <v>0.0</v>
      </c>
      <c r="F256" s="692">
        <v>0.0</v>
      </c>
      <c r="G256" s="690">
        <v>0.0</v>
      </c>
      <c r="H256" s="693">
        <f t="shared" si="206"/>
        <v>2</v>
      </c>
      <c r="I256" s="701"/>
      <c r="J256" s="647"/>
      <c r="K256" s="701" t="s">
        <v>751</v>
      </c>
      <c r="L256" s="701">
        <v>2.0</v>
      </c>
      <c r="M256" s="701">
        <f t="shared" ref="M256:M257" si="208">(L256-H256)</f>
        <v>0</v>
      </c>
      <c r="N256" s="692"/>
      <c r="O256" s="701">
        <f t="shared" si="207"/>
        <v>0</v>
      </c>
      <c r="P256" s="701"/>
      <c r="Q256" s="692"/>
      <c r="R256" s="1686"/>
      <c r="S256" s="649"/>
      <c r="T256" s="649"/>
      <c r="U256" s="649"/>
      <c r="V256" s="649"/>
      <c r="W256" s="649"/>
      <c r="X256" s="649"/>
      <c r="Y256" s="649"/>
      <c r="Z256" s="649"/>
      <c r="AA256" s="649"/>
      <c r="AB256" s="649"/>
      <c r="AC256" s="649"/>
    </row>
    <row r="257">
      <c r="A257" s="1714" t="s">
        <v>80</v>
      </c>
      <c r="B257" s="692">
        <v>2.0</v>
      </c>
      <c r="C257" s="692">
        <v>2.0</v>
      </c>
      <c r="D257" s="692">
        <v>1.0</v>
      </c>
      <c r="E257" s="692">
        <v>5.0</v>
      </c>
      <c r="F257" s="692">
        <v>2.0</v>
      </c>
      <c r="G257" s="690">
        <v>0.0</v>
      </c>
      <c r="H257" s="693">
        <f t="shared" ref="H257:H260" si="209">SUM(B257:G257)</f>
        <v>12</v>
      </c>
      <c r="I257" s="701"/>
      <c r="J257" s="647"/>
      <c r="K257" s="701" t="s">
        <v>80</v>
      </c>
      <c r="L257" s="701">
        <v>13.0</v>
      </c>
      <c r="M257" s="701">
        <f t="shared" si="208"/>
        <v>1</v>
      </c>
      <c r="N257" s="692">
        <v>30.0</v>
      </c>
      <c r="O257" s="701">
        <f>sum(M257,N257)</f>
        <v>31</v>
      </c>
      <c r="P257" s="701"/>
      <c r="Q257" s="701"/>
      <c r="R257" s="1686"/>
      <c r="S257" s="649"/>
      <c r="T257" s="649"/>
      <c r="U257" s="649"/>
      <c r="V257" s="649"/>
      <c r="W257" s="649"/>
      <c r="X257" s="649"/>
      <c r="Y257" s="649"/>
      <c r="Z257" s="649"/>
      <c r="AA257" s="649"/>
      <c r="AB257" s="649"/>
      <c r="AC257" s="649"/>
    </row>
    <row r="258">
      <c r="A258" s="1924" t="s">
        <v>809</v>
      </c>
      <c r="B258" s="1760">
        <v>0.0</v>
      </c>
      <c r="C258" s="1760">
        <v>0.0</v>
      </c>
      <c r="D258" s="1760">
        <v>0.0</v>
      </c>
      <c r="E258" s="1760">
        <v>0.0</v>
      </c>
      <c r="F258" s="1760">
        <v>0.0</v>
      </c>
      <c r="G258" s="1760">
        <v>0.0</v>
      </c>
      <c r="H258" s="1761">
        <f t="shared" si="209"/>
        <v>0</v>
      </c>
      <c r="I258" s="1762">
        <f>SUM(H258:H262)</f>
        <v>0</v>
      </c>
      <c r="J258" s="635"/>
      <c r="K258" s="1764" t="s">
        <v>809</v>
      </c>
      <c r="L258" s="1762">
        <v>0.0</v>
      </c>
      <c r="M258" s="1762">
        <f>(L258-H258)-R258</f>
        <v>0</v>
      </c>
      <c r="N258" s="1765">
        <v>0.0</v>
      </c>
      <c r="O258" s="1762">
        <f t="shared" ref="O258:O259" si="210">SUM(M258,N258)</f>
        <v>0</v>
      </c>
      <c r="P258" s="1764"/>
      <c r="Q258" s="1762"/>
      <c r="R258" s="1762"/>
      <c r="S258" s="649"/>
      <c r="T258" s="649"/>
      <c r="U258" s="649"/>
      <c r="V258" s="649"/>
      <c r="W258" s="649"/>
      <c r="X258" s="649"/>
      <c r="Y258" s="649"/>
      <c r="Z258" s="649"/>
      <c r="AA258" s="649"/>
      <c r="AB258" s="649"/>
      <c r="AC258" s="649"/>
    </row>
    <row r="259">
      <c r="A259" s="1714" t="s">
        <v>77</v>
      </c>
      <c r="B259" s="692">
        <v>0.0</v>
      </c>
      <c r="C259" s="692">
        <v>0.0</v>
      </c>
      <c r="D259" s="692">
        <v>0.0</v>
      </c>
      <c r="E259" s="692">
        <v>0.0</v>
      </c>
      <c r="F259" s="692">
        <v>0.0</v>
      </c>
      <c r="G259" s="690">
        <v>0.0</v>
      </c>
      <c r="H259" s="693">
        <f t="shared" si="209"/>
        <v>0</v>
      </c>
      <c r="I259" s="596">
        <f>(I258/60)</f>
        <v>0</v>
      </c>
      <c r="J259" s="635"/>
      <c r="K259" s="701" t="s">
        <v>77</v>
      </c>
      <c r="L259" s="701">
        <v>0.0</v>
      </c>
      <c r="M259" s="701">
        <f>(L259-H259-H260)-R259</f>
        <v>0</v>
      </c>
      <c r="N259" s="692">
        <v>0.0</v>
      </c>
      <c r="O259" s="701">
        <f t="shared" si="210"/>
        <v>0</v>
      </c>
      <c r="P259" s="701"/>
      <c r="Q259" s="701"/>
      <c r="R259" s="1686"/>
      <c r="S259" s="649"/>
      <c r="T259" s="649"/>
      <c r="U259" s="649"/>
      <c r="V259" s="649"/>
      <c r="W259" s="649"/>
      <c r="X259" s="649"/>
      <c r="Y259" s="649"/>
      <c r="Z259" s="649"/>
      <c r="AA259" s="649"/>
      <c r="AB259" s="649"/>
      <c r="AC259" s="649"/>
    </row>
    <row r="260">
      <c r="A260" s="1714" t="s">
        <v>78</v>
      </c>
      <c r="B260" s="692">
        <v>0.0</v>
      </c>
      <c r="C260" s="692">
        <v>0.0</v>
      </c>
      <c r="D260" s="692">
        <v>0.0</v>
      </c>
      <c r="E260" s="692">
        <v>0.0</v>
      </c>
      <c r="F260" s="692">
        <v>0.0</v>
      </c>
      <c r="G260" s="690">
        <v>0.0</v>
      </c>
      <c r="H260" s="693">
        <f t="shared" si="209"/>
        <v>0</v>
      </c>
      <c r="I260" s="701"/>
      <c r="J260" s="635"/>
      <c r="K260" s="701" t="s">
        <v>78</v>
      </c>
      <c r="L260" s="701" t="s">
        <v>79</v>
      </c>
      <c r="M260" s="701" t="s">
        <v>79</v>
      </c>
      <c r="N260" s="692" t="s">
        <v>79</v>
      </c>
      <c r="O260" s="701" t="s">
        <v>79</v>
      </c>
      <c r="P260" s="701"/>
      <c r="Q260" s="701"/>
      <c r="R260" s="1686"/>
      <c r="S260" s="649"/>
      <c r="T260" s="649"/>
      <c r="U260" s="649"/>
      <c r="V260" s="649"/>
      <c r="W260" s="649"/>
      <c r="X260" s="649"/>
      <c r="Y260" s="649"/>
      <c r="Z260" s="649"/>
      <c r="AA260" s="649"/>
      <c r="AB260" s="649"/>
      <c r="AC260" s="649"/>
    </row>
    <row r="261">
      <c r="A261" s="1714" t="s">
        <v>446</v>
      </c>
      <c r="B261" s="692">
        <v>0.0</v>
      </c>
      <c r="C261" s="692">
        <v>0.0</v>
      </c>
      <c r="D261" s="692">
        <v>0.0</v>
      </c>
      <c r="E261" s="692">
        <v>0.0</v>
      </c>
      <c r="F261" s="692">
        <v>0.0</v>
      </c>
      <c r="G261" s="690">
        <v>0.0</v>
      </c>
      <c r="H261" s="693">
        <f t="shared" ref="H261:H262" si="211">sum(B261:G261)</f>
        <v>0</v>
      </c>
      <c r="I261" s="701"/>
      <c r="J261" s="635"/>
      <c r="K261" s="701" t="s">
        <v>446</v>
      </c>
      <c r="L261" s="701">
        <v>0.0</v>
      </c>
      <c r="M261" s="701">
        <f>(L261-H261)-R261</f>
        <v>0</v>
      </c>
      <c r="N261" s="692">
        <v>0.0</v>
      </c>
      <c r="O261" s="701">
        <f t="shared" ref="O261:O262" si="212">SUM(M261,N261)</f>
        <v>0</v>
      </c>
      <c r="P261" s="701"/>
      <c r="Q261" s="701"/>
      <c r="R261" s="1686"/>
      <c r="S261" s="649"/>
      <c r="T261" s="649"/>
      <c r="U261" s="649"/>
      <c r="V261" s="649"/>
      <c r="W261" s="649"/>
      <c r="X261" s="649"/>
      <c r="Y261" s="649"/>
      <c r="Z261" s="649"/>
      <c r="AA261" s="649"/>
      <c r="AB261" s="649"/>
      <c r="AC261" s="649"/>
    </row>
    <row r="262">
      <c r="A262" s="1714" t="s">
        <v>751</v>
      </c>
      <c r="B262" s="692">
        <v>0.0</v>
      </c>
      <c r="C262" s="692">
        <v>0.0</v>
      </c>
      <c r="D262" s="692">
        <v>0.0</v>
      </c>
      <c r="E262" s="692">
        <v>0.0</v>
      </c>
      <c r="F262" s="692">
        <v>0.0</v>
      </c>
      <c r="G262" s="690">
        <v>0.0</v>
      </c>
      <c r="H262" s="693">
        <f t="shared" si="211"/>
        <v>0</v>
      </c>
      <c r="I262" s="701"/>
      <c r="J262" s="635"/>
      <c r="K262" s="701" t="s">
        <v>751</v>
      </c>
      <c r="L262" s="701">
        <v>0.0</v>
      </c>
      <c r="M262" s="701">
        <f t="shared" ref="M262:M263" si="213">(L262-H262)</f>
        <v>0</v>
      </c>
      <c r="N262" s="692">
        <v>0.0</v>
      </c>
      <c r="O262" s="701">
        <f t="shared" si="212"/>
        <v>0</v>
      </c>
      <c r="P262" s="701"/>
      <c r="Q262" s="701"/>
      <c r="R262" s="1686"/>
      <c r="S262" s="649"/>
      <c r="T262" s="649"/>
      <c r="U262" s="649"/>
      <c r="V262" s="649"/>
      <c r="W262" s="649"/>
      <c r="X262" s="649"/>
      <c r="Y262" s="649"/>
      <c r="Z262" s="649"/>
      <c r="AA262" s="649"/>
      <c r="AB262" s="649"/>
      <c r="AC262" s="649"/>
    </row>
    <row r="263">
      <c r="A263" s="1714" t="s">
        <v>80</v>
      </c>
      <c r="B263" s="692">
        <v>0.0</v>
      </c>
      <c r="C263" s="692">
        <v>0.0</v>
      </c>
      <c r="D263" s="692">
        <v>0.0</v>
      </c>
      <c r="E263" s="692">
        <v>0.0</v>
      </c>
      <c r="F263" s="692">
        <v>0.0</v>
      </c>
      <c r="G263" s="690">
        <v>0.0</v>
      </c>
      <c r="H263" s="693">
        <f t="shared" ref="H263:H266" si="214">SUM(B263:G263)</f>
        <v>0</v>
      </c>
      <c r="I263" s="701"/>
      <c r="J263" s="635"/>
      <c r="K263" s="701" t="s">
        <v>80</v>
      </c>
      <c r="L263" s="701">
        <v>0.0</v>
      </c>
      <c r="M263" s="701">
        <f t="shared" si="213"/>
        <v>0</v>
      </c>
      <c r="N263" s="692">
        <v>0.0</v>
      </c>
      <c r="O263" s="701">
        <f>sum(M263,N263)</f>
        <v>0</v>
      </c>
      <c r="P263" s="701"/>
      <c r="Q263" s="701"/>
      <c r="R263" s="1686"/>
      <c r="S263" s="649"/>
      <c r="T263" s="649"/>
      <c r="U263" s="649"/>
      <c r="V263" s="649"/>
      <c r="W263" s="649"/>
      <c r="X263" s="649"/>
      <c r="Y263" s="649"/>
      <c r="Z263" s="649"/>
      <c r="AA263" s="649"/>
      <c r="AB263" s="649"/>
      <c r="AC263" s="649"/>
    </row>
    <row r="264">
      <c r="A264" s="1762" t="s">
        <v>666</v>
      </c>
      <c r="B264" s="1760">
        <v>0.0</v>
      </c>
      <c r="C264" s="1760">
        <v>0.0</v>
      </c>
      <c r="D264" s="1760">
        <v>0.0</v>
      </c>
      <c r="E264" s="1760">
        <v>0.0</v>
      </c>
      <c r="F264" s="1760">
        <v>1.0</v>
      </c>
      <c r="G264" s="1760">
        <v>0.0</v>
      </c>
      <c r="H264" s="1761">
        <f t="shared" si="214"/>
        <v>1</v>
      </c>
      <c r="I264" s="1762">
        <f>SUM(H264:H268)</f>
        <v>1</v>
      </c>
      <c r="J264" s="635"/>
      <c r="K264" s="1762" t="s">
        <v>666</v>
      </c>
      <c r="L264" s="1762">
        <v>22.0</v>
      </c>
      <c r="M264" s="1762">
        <f>(L264-H264)-R264</f>
        <v>21</v>
      </c>
      <c r="N264" s="1765">
        <v>0.0</v>
      </c>
      <c r="O264" s="1762">
        <f t="shared" ref="O264:O265" si="215">SUM(M264,N264)</f>
        <v>21</v>
      </c>
      <c r="P264" s="1764"/>
      <c r="Q264" s="1762"/>
      <c r="R264" s="1762"/>
      <c r="S264" s="649"/>
      <c r="T264" s="649"/>
      <c r="U264" s="649"/>
      <c r="V264" s="649"/>
      <c r="W264" s="649"/>
      <c r="X264" s="649"/>
      <c r="Y264" s="649"/>
      <c r="Z264" s="649"/>
      <c r="AA264" s="649"/>
      <c r="AB264" s="649"/>
      <c r="AC264" s="649"/>
    </row>
    <row r="265">
      <c r="A265" s="1714" t="s">
        <v>77</v>
      </c>
      <c r="B265" s="692">
        <v>0.0</v>
      </c>
      <c r="C265" s="692">
        <v>0.0</v>
      </c>
      <c r="D265" s="692">
        <v>0.0</v>
      </c>
      <c r="E265" s="692">
        <v>0.0</v>
      </c>
      <c r="F265" s="692">
        <v>0.0</v>
      </c>
      <c r="G265" s="690">
        <v>0.0</v>
      </c>
      <c r="H265" s="693">
        <f t="shared" si="214"/>
        <v>0</v>
      </c>
      <c r="I265" s="596">
        <f>(I264/60)</f>
        <v>0.01666666667</v>
      </c>
      <c r="J265" s="635"/>
      <c r="K265" s="701" t="s">
        <v>77</v>
      </c>
      <c r="L265" s="701">
        <v>0.0</v>
      </c>
      <c r="M265" s="701">
        <f>(L265-H265-H266)-R265</f>
        <v>0</v>
      </c>
      <c r="N265" s="692">
        <v>0.0</v>
      </c>
      <c r="O265" s="701">
        <f t="shared" si="215"/>
        <v>0</v>
      </c>
      <c r="P265" s="701"/>
      <c r="Q265" s="701"/>
      <c r="R265" s="1686"/>
      <c r="S265" s="649"/>
      <c r="T265" s="649"/>
      <c r="U265" s="649"/>
      <c r="V265" s="649"/>
      <c r="W265" s="649"/>
      <c r="X265" s="649"/>
      <c r="Y265" s="649"/>
      <c r="Z265" s="649"/>
      <c r="AA265" s="649"/>
      <c r="AB265" s="649"/>
      <c r="AC265" s="649"/>
    </row>
    <row r="266">
      <c r="A266" s="1714" t="s">
        <v>78</v>
      </c>
      <c r="B266" s="692">
        <v>0.0</v>
      </c>
      <c r="C266" s="692">
        <v>0.0</v>
      </c>
      <c r="D266" s="692">
        <v>0.0</v>
      </c>
      <c r="E266" s="692">
        <v>0.0</v>
      </c>
      <c r="F266" s="692">
        <v>0.0</v>
      </c>
      <c r="G266" s="690">
        <v>0.0</v>
      </c>
      <c r="H266" s="693">
        <f t="shared" si="214"/>
        <v>0</v>
      </c>
      <c r="I266" s="701"/>
      <c r="J266" s="635"/>
      <c r="K266" s="701" t="s">
        <v>78</v>
      </c>
      <c r="L266" s="701" t="s">
        <v>79</v>
      </c>
      <c r="M266" s="701" t="s">
        <v>79</v>
      </c>
      <c r="N266" s="692" t="s">
        <v>79</v>
      </c>
      <c r="O266" s="701" t="s">
        <v>79</v>
      </c>
      <c r="P266" s="701"/>
      <c r="Q266" s="701"/>
      <c r="R266" s="1686"/>
      <c r="S266" s="649"/>
      <c r="T266" s="649"/>
      <c r="U266" s="649"/>
      <c r="V266" s="649"/>
      <c r="W266" s="649"/>
      <c r="X266" s="649"/>
      <c r="Y266" s="649"/>
      <c r="Z266" s="649"/>
      <c r="AA266" s="649"/>
      <c r="AB266" s="649"/>
      <c r="AC266" s="649"/>
    </row>
    <row r="267">
      <c r="A267" s="1714" t="s">
        <v>446</v>
      </c>
      <c r="B267" s="692">
        <v>0.0</v>
      </c>
      <c r="C267" s="692">
        <v>0.0</v>
      </c>
      <c r="D267" s="692">
        <v>0.0</v>
      </c>
      <c r="E267" s="692">
        <v>0.0</v>
      </c>
      <c r="F267" s="692">
        <v>0.0</v>
      </c>
      <c r="G267" s="690">
        <v>0.0</v>
      </c>
      <c r="H267" s="693">
        <f t="shared" ref="H267:H269" si="216">sum(B267:G267)</f>
        <v>0</v>
      </c>
      <c r="I267" s="701"/>
      <c r="J267" s="635"/>
      <c r="K267" s="701" t="s">
        <v>446</v>
      </c>
      <c r="L267" s="701">
        <v>10.0</v>
      </c>
      <c r="M267" s="701">
        <f>(L267-H267)-R267</f>
        <v>10</v>
      </c>
      <c r="N267" s="692">
        <v>0.0</v>
      </c>
      <c r="O267" s="701">
        <f t="shared" ref="O267:O268" si="217">SUM(M267,N267)</f>
        <v>10</v>
      </c>
      <c r="P267" s="701"/>
      <c r="Q267" s="701"/>
      <c r="R267" s="1686"/>
      <c r="S267" s="649"/>
      <c r="T267" s="649"/>
      <c r="U267" s="649"/>
      <c r="V267" s="649"/>
      <c r="W267" s="649"/>
      <c r="X267" s="649"/>
      <c r="Y267" s="649"/>
      <c r="Z267" s="649"/>
      <c r="AA267" s="649"/>
      <c r="AB267" s="649"/>
      <c r="AC267" s="649"/>
    </row>
    <row r="268">
      <c r="A268" s="1714" t="s">
        <v>751</v>
      </c>
      <c r="B268" s="692">
        <v>0.0</v>
      </c>
      <c r="C268" s="692">
        <v>0.0</v>
      </c>
      <c r="D268" s="692">
        <v>0.0</v>
      </c>
      <c r="E268" s="692">
        <v>0.0</v>
      </c>
      <c r="F268" s="692">
        <v>0.0</v>
      </c>
      <c r="G268" s="690">
        <v>0.0</v>
      </c>
      <c r="H268" s="693">
        <f t="shared" si="216"/>
        <v>0</v>
      </c>
      <c r="I268" s="701"/>
      <c r="J268" s="635"/>
      <c r="K268" s="701" t="s">
        <v>751</v>
      </c>
      <c r="L268" s="701">
        <v>0.0</v>
      </c>
      <c r="M268" s="701">
        <f t="shared" ref="M268:M269" si="218">(L268-H268)</f>
        <v>0</v>
      </c>
      <c r="N268" s="692">
        <v>0.0</v>
      </c>
      <c r="O268" s="701">
        <f t="shared" si="217"/>
        <v>0</v>
      </c>
      <c r="P268" s="701"/>
      <c r="Q268" s="701"/>
      <c r="R268" s="1686"/>
      <c r="S268" s="649"/>
      <c r="T268" s="649"/>
      <c r="U268" s="649"/>
      <c r="V268" s="649"/>
      <c r="W268" s="649"/>
      <c r="X268" s="649"/>
      <c r="Y268" s="649"/>
      <c r="Z268" s="649"/>
      <c r="AA268" s="649"/>
      <c r="AB268" s="649"/>
      <c r="AC268" s="649"/>
    </row>
    <row r="269">
      <c r="A269" s="1714" t="s">
        <v>80</v>
      </c>
      <c r="B269" s="692">
        <v>0.0</v>
      </c>
      <c r="C269" s="692">
        <v>0.0</v>
      </c>
      <c r="D269" s="692">
        <v>0.0</v>
      </c>
      <c r="E269" s="692">
        <v>0.0</v>
      </c>
      <c r="F269" s="692">
        <v>0.0</v>
      </c>
      <c r="G269" s="690">
        <v>0.0</v>
      </c>
      <c r="H269" s="693">
        <f t="shared" si="216"/>
        <v>0</v>
      </c>
      <c r="I269" s="701"/>
      <c r="J269" s="635"/>
      <c r="K269" s="701" t="s">
        <v>80</v>
      </c>
      <c r="L269" s="701">
        <v>4.0</v>
      </c>
      <c r="M269" s="701">
        <f t="shared" si="218"/>
        <v>4</v>
      </c>
      <c r="N269" s="692">
        <v>0.0</v>
      </c>
      <c r="O269" s="701">
        <f>sum(M269,N269)</f>
        <v>4</v>
      </c>
      <c r="P269" s="701"/>
      <c r="Q269" s="701"/>
      <c r="R269" s="1686"/>
      <c r="S269" s="649"/>
      <c r="T269" s="649"/>
      <c r="U269" s="649"/>
      <c r="V269" s="649"/>
      <c r="W269" s="649"/>
      <c r="X269" s="649"/>
      <c r="Y269" s="649"/>
      <c r="Z269" s="649"/>
      <c r="AA269" s="649"/>
      <c r="AB269" s="649"/>
      <c r="AC269" s="649"/>
    </row>
    <row r="270">
      <c r="A270" s="1715" t="s">
        <v>577</v>
      </c>
      <c r="B270" s="1765">
        <v>0.0</v>
      </c>
      <c r="C270" s="1765">
        <v>1.0</v>
      </c>
      <c r="D270" s="1765">
        <v>1.0</v>
      </c>
      <c r="E270" s="1765">
        <v>1.0</v>
      </c>
      <c r="F270" s="1765">
        <v>1.0</v>
      </c>
      <c r="G270" s="1760">
        <v>0.0</v>
      </c>
      <c r="H270" s="1761">
        <f t="shared" ref="H270:H272" si="219">SUM(B270:G270)</f>
        <v>4</v>
      </c>
      <c r="I270" s="1762">
        <f>SUM(H270:H274)</f>
        <v>7</v>
      </c>
      <c r="J270" s="647"/>
      <c r="K270" s="1762" t="s">
        <v>577</v>
      </c>
      <c r="L270" s="1762">
        <v>21.0</v>
      </c>
      <c r="M270" s="1762">
        <f>(L270-H270)-R270</f>
        <v>17</v>
      </c>
      <c r="N270" s="1765">
        <v>0.0</v>
      </c>
      <c r="O270" s="1762">
        <f t="shared" ref="O270:O271" si="220">SUM(M270,N270)</f>
        <v>17</v>
      </c>
      <c r="P270" s="1764"/>
      <c r="Q270" s="1762"/>
      <c r="R270" s="1762"/>
      <c r="S270" s="649"/>
      <c r="T270" s="649"/>
      <c r="U270" s="649"/>
      <c r="V270" s="649"/>
      <c r="W270" s="649"/>
      <c r="X270" s="649"/>
      <c r="Y270" s="649"/>
      <c r="Z270" s="649"/>
      <c r="AA270" s="649"/>
      <c r="AB270" s="649"/>
      <c r="AC270" s="649"/>
    </row>
    <row r="271">
      <c r="A271" s="1714" t="s">
        <v>77</v>
      </c>
      <c r="B271" s="692">
        <v>0.0</v>
      </c>
      <c r="C271" s="692">
        <v>0.0</v>
      </c>
      <c r="D271" s="692">
        <v>0.0</v>
      </c>
      <c r="E271" s="692">
        <v>0.0</v>
      </c>
      <c r="F271" s="692">
        <v>0.0</v>
      </c>
      <c r="G271" s="692">
        <v>0.0</v>
      </c>
      <c r="H271" s="693">
        <f t="shared" si="219"/>
        <v>0</v>
      </c>
      <c r="I271" s="596">
        <f>(I270/60)</f>
        <v>0.1166666667</v>
      </c>
      <c r="J271" s="647"/>
      <c r="K271" s="701" t="s">
        <v>77</v>
      </c>
      <c r="L271" s="701">
        <v>1.0</v>
      </c>
      <c r="M271" s="701">
        <f>(L271-H271-H272)-R271</f>
        <v>0</v>
      </c>
      <c r="N271" s="692">
        <v>3.0</v>
      </c>
      <c r="O271" s="701">
        <f t="shared" si="220"/>
        <v>3</v>
      </c>
      <c r="P271" s="701"/>
      <c r="Q271" s="701"/>
      <c r="R271" s="1686"/>
      <c r="S271" s="649"/>
      <c r="T271" s="649"/>
      <c r="U271" s="649"/>
      <c r="V271" s="649"/>
      <c r="W271" s="649"/>
      <c r="X271" s="649"/>
      <c r="Y271" s="649"/>
      <c r="Z271" s="649"/>
      <c r="AA271" s="649"/>
      <c r="AB271" s="649"/>
      <c r="AC271" s="649"/>
    </row>
    <row r="272">
      <c r="A272" s="1714" t="s">
        <v>78</v>
      </c>
      <c r="B272" s="692">
        <v>0.0</v>
      </c>
      <c r="C272" s="692">
        <v>0.0</v>
      </c>
      <c r="D272" s="692">
        <v>0.0</v>
      </c>
      <c r="E272" s="692">
        <v>1.0</v>
      </c>
      <c r="F272" s="692">
        <v>0.0</v>
      </c>
      <c r="G272" s="692">
        <v>0.0</v>
      </c>
      <c r="H272" s="693">
        <f t="shared" si="219"/>
        <v>1</v>
      </c>
      <c r="I272" s="701"/>
      <c r="J272" s="647"/>
      <c r="K272" s="701" t="s">
        <v>78</v>
      </c>
      <c r="L272" s="701" t="s">
        <v>79</v>
      </c>
      <c r="M272" s="701" t="s">
        <v>79</v>
      </c>
      <c r="N272" s="692" t="s">
        <v>79</v>
      </c>
      <c r="O272" s="701" t="s">
        <v>79</v>
      </c>
      <c r="P272" s="701"/>
      <c r="Q272" s="701"/>
      <c r="R272" s="1686"/>
      <c r="S272" s="649"/>
      <c r="T272" s="649"/>
      <c r="U272" s="649"/>
      <c r="V272" s="649"/>
      <c r="W272" s="649"/>
      <c r="X272" s="649"/>
      <c r="Y272" s="649"/>
      <c r="Z272" s="649"/>
      <c r="AA272" s="649"/>
      <c r="AB272" s="649"/>
      <c r="AC272" s="649"/>
    </row>
    <row r="273">
      <c r="A273" s="1714" t="s">
        <v>446</v>
      </c>
      <c r="B273" s="692">
        <v>0.0</v>
      </c>
      <c r="C273" s="692">
        <v>0.0</v>
      </c>
      <c r="D273" s="692">
        <v>0.0</v>
      </c>
      <c r="E273" s="692">
        <v>0.0</v>
      </c>
      <c r="F273" s="692">
        <v>0.0</v>
      </c>
      <c r="G273" s="692">
        <v>0.0</v>
      </c>
      <c r="H273" s="693">
        <f t="shared" ref="H273:H275" si="221">sum(B273:G273)</f>
        <v>0</v>
      </c>
      <c r="I273" s="701"/>
      <c r="J273" s="647"/>
      <c r="K273" s="701" t="s">
        <v>446</v>
      </c>
      <c r="L273" s="692">
        <v>5.0</v>
      </c>
      <c r="M273" s="701">
        <f>(L273-H273)-R273</f>
        <v>5</v>
      </c>
      <c r="N273" s="692">
        <v>0.0</v>
      </c>
      <c r="O273" s="701">
        <f t="shared" ref="O273:O274" si="222">SUM(M273,N273)</f>
        <v>5</v>
      </c>
      <c r="P273" s="701"/>
      <c r="Q273" s="1621" t="s">
        <v>942</v>
      </c>
      <c r="R273" s="1686"/>
      <c r="S273" s="649"/>
      <c r="T273" s="649"/>
      <c r="U273" s="649"/>
      <c r="V273" s="649"/>
      <c r="W273" s="649"/>
      <c r="X273" s="649"/>
      <c r="Y273" s="649"/>
      <c r="Z273" s="649"/>
      <c r="AA273" s="649"/>
      <c r="AB273" s="649"/>
      <c r="AC273" s="649"/>
    </row>
    <row r="274">
      <c r="A274" s="1714" t="s">
        <v>751</v>
      </c>
      <c r="B274" s="692">
        <v>1.0</v>
      </c>
      <c r="C274" s="692">
        <v>0.0</v>
      </c>
      <c r="D274" s="692">
        <v>1.0</v>
      </c>
      <c r="E274" s="692">
        <v>0.0</v>
      </c>
      <c r="F274" s="692">
        <v>0.0</v>
      </c>
      <c r="G274" s="692">
        <v>0.0</v>
      </c>
      <c r="H274" s="693">
        <f t="shared" si="221"/>
        <v>2</v>
      </c>
      <c r="I274" s="701"/>
      <c r="J274" s="647"/>
      <c r="K274" s="701" t="s">
        <v>751</v>
      </c>
      <c r="L274" s="701">
        <v>8.0</v>
      </c>
      <c r="M274" s="701">
        <f t="shared" ref="M274:M275" si="223">(L274-H274)</f>
        <v>6</v>
      </c>
      <c r="N274" s="692">
        <v>0.0</v>
      </c>
      <c r="O274" s="701">
        <f t="shared" si="222"/>
        <v>6</v>
      </c>
      <c r="P274" s="701"/>
      <c r="Q274" s="1621" t="s">
        <v>957</v>
      </c>
      <c r="R274" s="1686"/>
      <c r="S274" s="649"/>
      <c r="T274" s="649"/>
      <c r="U274" s="649"/>
      <c r="V274" s="649"/>
      <c r="W274" s="649"/>
      <c r="X274" s="649"/>
      <c r="Y274" s="649"/>
      <c r="Z274" s="649"/>
      <c r="AA274" s="649"/>
      <c r="AB274" s="649"/>
      <c r="AC274" s="649"/>
    </row>
    <row r="275">
      <c r="A275" s="1714" t="s">
        <v>80</v>
      </c>
      <c r="B275" s="692">
        <v>2.0</v>
      </c>
      <c r="C275" s="692">
        <v>0.0</v>
      </c>
      <c r="D275" s="692">
        <v>0.0</v>
      </c>
      <c r="E275" s="692">
        <v>0.0</v>
      </c>
      <c r="F275" s="692">
        <v>0.0</v>
      </c>
      <c r="G275" s="692">
        <v>0.0</v>
      </c>
      <c r="H275" s="693">
        <f t="shared" si="221"/>
        <v>2</v>
      </c>
      <c r="I275" s="701"/>
      <c r="J275" s="647"/>
      <c r="K275" s="701" t="s">
        <v>80</v>
      </c>
      <c r="L275" s="701">
        <v>12.0</v>
      </c>
      <c r="M275" s="701">
        <f t="shared" si="223"/>
        <v>10</v>
      </c>
      <c r="N275" s="692">
        <v>0.0</v>
      </c>
      <c r="O275" s="701">
        <f>sum(M275,N275)</f>
        <v>10</v>
      </c>
      <c r="P275" s="701"/>
      <c r="Q275" s="1621" t="s">
        <v>518</v>
      </c>
      <c r="R275" s="1686"/>
      <c r="S275" s="649"/>
      <c r="T275" s="649"/>
      <c r="U275" s="649"/>
      <c r="V275" s="649"/>
      <c r="W275" s="649"/>
      <c r="X275" s="649"/>
      <c r="Y275" s="649"/>
      <c r="Z275" s="649"/>
      <c r="AA275" s="649"/>
      <c r="AB275" s="649"/>
      <c r="AC275" s="649"/>
    </row>
    <row r="276">
      <c r="A276" s="1757" t="s">
        <v>105</v>
      </c>
      <c r="B276" s="1758">
        <f t="shared" ref="B276:H276" si="224"> SUM(B277:B281,B283:B287,B289:B293,B295:B299,B301:B305,B307:B311,B313:B317,B319:B323)</f>
        <v>12</v>
      </c>
      <c r="C276" s="1758">
        <f t="shared" si="224"/>
        <v>62</v>
      </c>
      <c r="D276" s="1758">
        <f t="shared" si="224"/>
        <v>35</v>
      </c>
      <c r="E276" s="1758">
        <f t="shared" si="224"/>
        <v>17</v>
      </c>
      <c r="F276" s="1758">
        <f t="shared" si="224"/>
        <v>38</v>
      </c>
      <c r="G276" s="1758">
        <f t="shared" si="224"/>
        <v>13</v>
      </c>
      <c r="H276" s="1758">
        <f t="shared" si="224"/>
        <v>177</v>
      </c>
      <c r="I276" s="1758"/>
      <c r="J276" s="635"/>
      <c r="K276" s="1758" t="s">
        <v>270</v>
      </c>
      <c r="L276" s="1682"/>
      <c r="M276" s="1682"/>
      <c r="N276" s="1682"/>
      <c r="O276" s="1682"/>
      <c r="P276" s="1682"/>
      <c r="Q276" s="1682"/>
      <c r="R276" s="1682"/>
      <c r="S276" s="649"/>
      <c r="T276" s="649"/>
      <c r="U276" s="649"/>
      <c r="V276" s="649"/>
      <c r="W276" s="649"/>
      <c r="X276" s="649"/>
      <c r="Y276" s="649"/>
      <c r="Z276" s="649"/>
      <c r="AA276" s="649"/>
      <c r="AB276" s="649"/>
      <c r="AC276" s="649"/>
    </row>
    <row r="277">
      <c r="A277" s="1759" t="s">
        <v>89</v>
      </c>
      <c r="B277" s="1760">
        <v>0.0</v>
      </c>
      <c r="C277" s="1760">
        <v>13.0</v>
      </c>
      <c r="D277" s="1760">
        <v>15.0</v>
      </c>
      <c r="E277" s="1760">
        <v>7.0</v>
      </c>
      <c r="F277" s="1760">
        <v>14.0</v>
      </c>
      <c r="G277" s="1760">
        <v>4.0</v>
      </c>
      <c r="H277" s="1761">
        <f t="shared" ref="H277:H279" si="225">SUM(B277:G277)</f>
        <v>53</v>
      </c>
      <c r="I277" s="1762">
        <f>SUM(H277:H281)</f>
        <v>68</v>
      </c>
      <c r="J277" s="647"/>
      <c r="K277" s="1764" t="s">
        <v>89</v>
      </c>
      <c r="L277" s="1765">
        <v>64.0</v>
      </c>
      <c r="M277" s="1762">
        <f>(L277-H277)-R277</f>
        <v>11</v>
      </c>
      <c r="N277" s="1765">
        <v>80.0</v>
      </c>
      <c r="O277" s="1762">
        <f t="shared" ref="O277:O278" si="226">SUM(M277,N277)</f>
        <v>91</v>
      </c>
      <c r="P277" s="1764"/>
      <c r="Q277" s="1762"/>
      <c r="R277" s="1762"/>
      <c r="S277" s="649"/>
      <c r="T277" s="649"/>
      <c r="U277" s="649"/>
      <c r="V277" s="649"/>
      <c r="W277" s="649"/>
      <c r="X277" s="649"/>
      <c r="Y277" s="649"/>
      <c r="Z277" s="649"/>
      <c r="AA277" s="649"/>
      <c r="AB277" s="649"/>
      <c r="AC277" s="649"/>
    </row>
    <row r="278">
      <c r="A278" s="1714" t="s">
        <v>77</v>
      </c>
      <c r="B278" s="692">
        <v>0.0</v>
      </c>
      <c r="C278" s="692">
        <v>0.0</v>
      </c>
      <c r="D278" s="692">
        <v>0.0</v>
      </c>
      <c r="E278" s="692">
        <v>0.0</v>
      </c>
      <c r="F278" s="692">
        <v>0.0</v>
      </c>
      <c r="G278" s="690">
        <v>0.0</v>
      </c>
      <c r="H278" s="693">
        <f t="shared" si="225"/>
        <v>0</v>
      </c>
      <c r="I278" s="596">
        <f>(I277/60)</f>
        <v>1.133333333</v>
      </c>
      <c r="J278" s="647"/>
      <c r="K278" s="701" t="s">
        <v>77</v>
      </c>
      <c r="L278" s="692">
        <v>3.0</v>
      </c>
      <c r="M278" s="701">
        <f>(L278-H278-H279)-R278</f>
        <v>0</v>
      </c>
      <c r="N278" s="692">
        <v>15.0</v>
      </c>
      <c r="O278" s="701">
        <f t="shared" si="226"/>
        <v>15</v>
      </c>
      <c r="P278" s="701"/>
      <c r="Q278" s="701"/>
      <c r="R278" s="1686"/>
      <c r="S278" s="649"/>
      <c r="T278" s="649"/>
      <c r="U278" s="649"/>
      <c r="V278" s="649"/>
      <c r="W278" s="649"/>
      <c r="X278" s="649"/>
      <c r="Y278" s="649"/>
      <c r="Z278" s="649"/>
      <c r="AA278" s="649"/>
      <c r="AB278" s="649"/>
      <c r="AC278" s="649"/>
    </row>
    <row r="279">
      <c r="A279" s="1714" t="s">
        <v>78</v>
      </c>
      <c r="B279" s="692">
        <v>0.0</v>
      </c>
      <c r="C279" s="692">
        <v>2.0</v>
      </c>
      <c r="D279" s="692">
        <v>1.0</v>
      </c>
      <c r="E279" s="692">
        <v>0.0</v>
      </c>
      <c r="F279" s="692">
        <v>0.0</v>
      </c>
      <c r="G279" s="690">
        <v>0.0</v>
      </c>
      <c r="H279" s="693">
        <f t="shared" si="225"/>
        <v>3</v>
      </c>
      <c r="I279" s="701"/>
      <c r="J279" s="647"/>
      <c r="K279" s="701" t="s">
        <v>78</v>
      </c>
      <c r="L279" s="701" t="s">
        <v>79</v>
      </c>
      <c r="M279" s="701" t="s">
        <v>79</v>
      </c>
      <c r="N279" s="692" t="s">
        <v>79</v>
      </c>
      <c r="O279" s="701" t="s">
        <v>79</v>
      </c>
      <c r="P279" s="701"/>
      <c r="Q279" s="701"/>
      <c r="R279" s="1686"/>
      <c r="S279" s="649"/>
      <c r="T279" s="649"/>
      <c r="U279" s="649"/>
      <c r="V279" s="649"/>
      <c r="W279" s="649"/>
      <c r="X279" s="649"/>
      <c r="Y279" s="649"/>
      <c r="Z279" s="649"/>
      <c r="AA279" s="649"/>
      <c r="AB279" s="649"/>
      <c r="AC279" s="649"/>
    </row>
    <row r="280">
      <c r="A280" s="1714" t="s">
        <v>446</v>
      </c>
      <c r="B280" s="692">
        <v>0.0</v>
      </c>
      <c r="C280" s="692">
        <v>3.0</v>
      </c>
      <c r="D280" s="692">
        <v>1.0</v>
      </c>
      <c r="E280" s="692">
        <v>0.0</v>
      </c>
      <c r="F280" s="692">
        <v>0.0</v>
      </c>
      <c r="G280" s="690">
        <v>0.0</v>
      </c>
      <c r="H280" s="693">
        <f t="shared" ref="H280:H281" si="227">sum(B280:G280)</f>
        <v>4</v>
      </c>
      <c r="I280" s="701"/>
      <c r="J280" s="647"/>
      <c r="K280" s="701" t="s">
        <v>446</v>
      </c>
      <c r="L280" s="701">
        <v>4.0</v>
      </c>
      <c r="M280" s="701">
        <f>(L280-H280)-R280</f>
        <v>0</v>
      </c>
      <c r="N280" s="692">
        <v>3.0</v>
      </c>
      <c r="O280" s="701">
        <f>SUM(M280,N280)</f>
        <v>3</v>
      </c>
      <c r="P280" s="701"/>
      <c r="Q280" s="701"/>
      <c r="R280" s="1686"/>
      <c r="S280" s="649"/>
      <c r="T280" s="649"/>
      <c r="U280" s="649"/>
      <c r="V280" s="649"/>
      <c r="W280" s="649"/>
      <c r="X280" s="649"/>
      <c r="Y280" s="649"/>
      <c r="Z280" s="649"/>
      <c r="AA280" s="649"/>
      <c r="AB280" s="649"/>
      <c r="AC280" s="649"/>
    </row>
    <row r="281">
      <c r="A281" s="1714" t="s">
        <v>751</v>
      </c>
      <c r="B281" s="692">
        <v>0.0</v>
      </c>
      <c r="C281" s="692">
        <v>1.0</v>
      </c>
      <c r="D281" s="692">
        <v>1.0</v>
      </c>
      <c r="E281" s="692">
        <v>0.0</v>
      </c>
      <c r="F281" s="692">
        <v>6.0</v>
      </c>
      <c r="G281" s="690">
        <v>0.0</v>
      </c>
      <c r="H281" s="693">
        <f t="shared" si="227"/>
        <v>8</v>
      </c>
      <c r="I281" s="701"/>
      <c r="J281" s="647"/>
      <c r="K281" s="701" t="s">
        <v>751</v>
      </c>
      <c r="L281" s="701">
        <v>8.0</v>
      </c>
      <c r="M281" s="701">
        <f t="shared" ref="M281:M282" si="228">(L281-H281)</f>
        <v>0</v>
      </c>
      <c r="N281" s="692">
        <v>0.0</v>
      </c>
      <c r="O281" s="692">
        <v>8.0</v>
      </c>
      <c r="P281" s="701"/>
      <c r="Q281" s="701"/>
      <c r="R281" s="1686"/>
      <c r="S281" s="649"/>
      <c r="T281" s="649"/>
      <c r="U281" s="649"/>
      <c r="V281" s="649"/>
      <c r="W281" s="649"/>
      <c r="X281" s="649"/>
      <c r="Y281" s="649"/>
      <c r="Z281" s="649"/>
      <c r="AA281" s="649"/>
      <c r="AB281" s="649"/>
      <c r="AC281" s="649"/>
    </row>
    <row r="282">
      <c r="A282" s="1714" t="s">
        <v>80</v>
      </c>
      <c r="B282" s="692">
        <v>0.0</v>
      </c>
      <c r="C282" s="692">
        <v>0.0</v>
      </c>
      <c r="D282" s="692">
        <v>0.0</v>
      </c>
      <c r="E282" s="692">
        <v>0.0</v>
      </c>
      <c r="F282" s="692">
        <v>0.0</v>
      </c>
      <c r="G282" s="690">
        <v>0.0</v>
      </c>
      <c r="H282" s="693">
        <f t="shared" ref="H282:H285" si="229">SUM(B282:G282)</f>
        <v>0</v>
      </c>
      <c r="I282" s="701"/>
      <c r="J282" s="647"/>
      <c r="K282" s="701" t="s">
        <v>80</v>
      </c>
      <c r="L282" s="701">
        <v>56.0</v>
      </c>
      <c r="M282" s="701">
        <f t="shared" si="228"/>
        <v>56</v>
      </c>
      <c r="N282" s="692">
        <v>0.0</v>
      </c>
      <c r="O282" s="701">
        <f>sum(M282,N282)</f>
        <v>56</v>
      </c>
      <c r="P282" s="701"/>
      <c r="Q282" s="701"/>
      <c r="R282" s="1686"/>
      <c r="S282" s="649"/>
      <c r="T282" s="649"/>
      <c r="U282" s="649"/>
      <c r="V282" s="649"/>
      <c r="W282" s="649"/>
      <c r="X282" s="649"/>
      <c r="Y282" s="649"/>
      <c r="Z282" s="649"/>
      <c r="AA282" s="649"/>
      <c r="AB282" s="649"/>
      <c r="AC282" s="649"/>
    </row>
    <row r="283">
      <c r="A283" s="1715" t="s">
        <v>88</v>
      </c>
      <c r="B283" s="1765">
        <v>0.0</v>
      </c>
      <c r="C283" s="1765">
        <v>12.0</v>
      </c>
      <c r="D283" s="1765">
        <v>6.0</v>
      </c>
      <c r="E283" s="1765">
        <v>4.0</v>
      </c>
      <c r="F283" s="1765">
        <v>8.0</v>
      </c>
      <c r="G283" s="1760">
        <v>0.0</v>
      </c>
      <c r="H283" s="1761">
        <f t="shared" si="229"/>
        <v>30</v>
      </c>
      <c r="I283" s="1762">
        <f>SUM(H283:H287)</f>
        <v>45</v>
      </c>
      <c r="J283" s="647"/>
      <c r="K283" s="1762" t="s">
        <v>88</v>
      </c>
      <c r="L283" s="1765">
        <v>61.0</v>
      </c>
      <c r="M283" s="1762">
        <f>(L283-H283)-R283</f>
        <v>30</v>
      </c>
      <c r="N283" s="1765">
        <v>60.0</v>
      </c>
      <c r="O283" s="1762">
        <f t="shared" ref="O283:O284" si="230">SUM(M283,N283)</f>
        <v>90</v>
      </c>
      <c r="P283" s="1817"/>
      <c r="Q283" s="1765" t="s">
        <v>937</v>
      </c>
      <c r="R283" s="1765">
        <v>1.0</v>
      </c>
      <c r="S283" s="649"/>
      <c r="T283" s="649"/>
      <c r="U283" s="649"/>
      <c r="V283" s="649"/>
      <c r="W283" s="649"/>
      <c r="X283" s="649"/>
      <c r="Y283" s="649"/>
      <c r="Z283" s="649"/>
      <c r="AA283" s="649"/>
      <c r="AB283" s="649"/>
      <c r="AC283" s="649"/>
    </row>
    <row r="284">
      <c r="A284" s="1714" t="s">
        <v>77</v>
      </c>
      <c r="B284" s="692">
        <v>0.0</v>
      </c>
      <c r="C284" s="692">
        <v>0.0</v>
      </c>
      <c r="D284" s="692">
        <v>0.0</v>
      </c>
      <c r="E284" s="692">
        <v>0.0</v>
      </c>
      <c r="F284" s="692">
        <v>0.0</v>
      </c>
      <c r="G284" s="692">
        <v>0.0</v>
      </c>
      <c r="H284" s="693">
        <f t="shared" si="229"/>
        <v>0</v>
      </c>
      <c r="I284" s="596">
        <f>(I283/60)</f>
        <v>0.75</v>
      </c>
      <c r="J284" s="647"/>
      <c r="K284" s="701" t="s">
        <v>77</v>
      </c>
      <c r="L284" s="701">
        <v>0.0</v>
      </c>
      <c r="M284" s="701">
        <f>(L284-H284-H285)-R284</f>
        <v>0</v>
      </c>
      <c r="N284" s="692">
        <v>0.0</v>
      </c>
      <c r="O284" s="701">
        <f t="shared" si="230"/>
        <v>0</v>
      </c>
      <c r="P284" s="701"/>
      <c r="Q284" s="692"/>
      <c r="R284" s="1686"/>
      <c r="S284" s="649"/>
      <c r="T284" s="649"/>
      <c r="U284" s="649"/>
      <c r="V284" s="649"/>
      <c r="W284" s="649"/>
      <c r="X284" s="649"/>
      <c r="Y284" s="649"/>
      <c r="Z284" s="649"/>
      <c r="AA284" s="649"/>
      <c r="AB284" s="649"/>
      <c r="AC284" s="649"/>
    </row>
    <row r="285">
      <c r="A285" s="1714" t="s">
        <v>78</v>
      </c>
      <c r="B285" s="692">
        <v>0.0</v>
      </c>
      <c r="C285" s="692">
        <v>0.0</v>
      </c>
      <c r="D285" s="692">
        <v>0.0</v>
      </c>
      <c r="E285" s="692">
        <v>0.0</v>
      </c>
      <c r="F285" s="692">
        <v>0.0</v>
      </c>
      <c r="G285" s="692">
        <v>0.0</v>
      </c>
      <c r="H285" s="693">
        <f t="shared" si="229"/>
        <v>0</v>
      </c>
      <c r="I285" s="701"/>
      <c r="J285" s="647"/>
      <c r="K285" s="701" t="s">
        <v>78</v>
      </c>
      <c r="L285" s="701" t="s">
        <v>79</v>
      </c>
      <c r="M285" s="701" t="s">
        <v>79</v>
      </c>
      <c r="N285" s="692" t="s">
        <v>79</v>
      </c>
      <c r="O285" s="701" t="s">
        <v>79</v>
      </c>
      <c r="P285" s="701"/>
      <c r="Q285" s="701"/>
      <c r="R285" s="1686"/>
      <c r="S285" s="649"/>
      <c r="T285" s="649"/>
      <c r="U285" s="649"/>
      <c r="V285" s="649"/>
      <c r="W285" s="649"/>
      <c r="X285" s="649"/>
      <c r="Y285" s="649"/>
      <c r="Z285" s="649"/>
      <c r="AA285" s="649"/>
      <c r="AB285" s="649"/>
      <c r="AC285" s="649"/>
    </row>
    <row r="286">
      <c r="A286" s="1714" t="s">
        <v>446</v>
      </c>
      <c r="B286" s="692">
        <v>1.0</v>
      </c>
      <c r="C286" s="692">
        <v>1.0</v>
      </c>
      <c r="D286" s="692">
        <v>4.0</v>
      </c>
      <c r="E286" s="692">
        <v>0.0</v>
      </c>
      <c r="F286" s="692">
        <v>3.0</v>
      </c>
      <c r="G286" s="692">
        <v>0.0</v>
      </c>
      <c r="H286" s="693">
        <f t="shared" ref="H286:H288" si="231">sum(B286:G286)</f>
        <v>9</v>
      </c>
      <c r="I286" s="701"/>
      <c r="J286" s="647"/>
      <c r="K286" s="701" t="s">
        <v>446</v>
      </c>
      <c r="L286" s="701">
        <v>10.0</v>
      </c>
      <c r="M286" s="701">
        <f>(L286-H286)-R286</f>
        <v>1</v>
      </c>
      <c r="N286" s="692">
        <v>0.0</v>
      </c>
      <c r="O286" s="701">
        <f t="shared" ref="O286:O287" si="232">SUM(M286,N286)</f>
        <v>1</v>
      </c>
      <c r="P286" s="701"/>
      <c r="Q286" s="692" t="s">
        <v>958</v>
      </c>
      <c r="R286" s="1686"/>
      <c r="S286" s="649"/>
      <c r="T286" s="649"/>
      <c r="U286" s="649"/>
      <c r="V286" s="649"/>
      <c r="W286" s="649"/>
      <c r="X286" s="649"/>
      <c r="Y286" s="649"/>
      <c r="Z286" s="649"/>
      <c r="AA286" s="649"/>
      <c r="AB286" s="649"/>
      <c r="AC286" s="649"/>
    </row>
    <row r="287">
      <c r="A287" s="1714" t="s">
        <v>751</v>
      </c>
      <c r="B287" s="692">
        <v>1.0</v>
      </c>
      <c r="C287" s="692">
        <v>3.0</v>
      </c>
      <c r="D287" s="692">
        <v>0.0</v>
      </c>
      <c r="E287" s="692">
        <v>0.0</v>
      </c>
      <c r="F287" s="692">
        <v>2.0</v>
      </c>
      <c r="G287" s="692">
        <v>0.0</v>
      </c>
      <c r="H287" s="693">
        <f t="shared" si="231"/>
        <v>6</v>
      </c>
      <c r="I287" s="701"/>
      <c r="J287" s="647"/>
      <c r="K287" s="701" t="s">
        <v>751</v>
      </c>
      <c r="L287" s="701">
        <v>8.0</v>
      </c>
      <c r="M287" s="701">
        <f t="shared" ref="M287:M288" si="233">(L287-H287)</f>
        <v>2</v>
      </c>
      <c r="N287" s="692">
        <v>10.0</v>
      </c>
      <c r="O287" s="701">
        <f t="shared" si="232"/>
        <v>12</v>
      </c>
      <c r="P287" s="701"/>
      <c r="Q287" s="692" t="s">
        <v>850</v>
      </c>
      <c r="R287" s="1686"/>
      <c r="S287" s="659"/>
      <c r="T287" s="649"/>
      <c r="U287" s="649"/>
      <c r="V287" s="649"/>
      <c r="W287" s="649"/>
      <c r="X287" s="649"/>
      <c r="Y287" s="649"/>
      <c r="Z287" s="649"/>
      <c r="AA287" s="649"/>
      <c r="AB287" s="649"/>
      <c r="AC287" s="649"/>
    </row>
    <row r="288">
      <c r="A288" s="1714" t="s">
        <v>80</v>
      </c>
      <c r="B288" s="692">
        <v>0.0</v>
      </c>
      <c r="C288" s="692">
        <v>0.0</v>
      </c>
      <c r="D288" s="692">
        <v>0.0</v>
      </c>
      <c r="E288" s="692">
        <v>0.0</v>
      </c>
      <c r="F288" s="692">
        <v>0.0</v>
      </c>
      <c r="G288" s="692">
        <v>0.0</v>
      </c>
      <c r="H288" s="693">
        <f t="shared" si="231"/>
        <v>0</v>
      </c>
      <c r="I288" s="701"/>
      <c r="J288" s="635"/>
      <c r="K288" s="701" t="s">
        <v>80</v>
      </c>
      <c r="L288" s="701">
        <v>19.0</v>
      </c>
      <c r="M288" s="701">
        <f t="shared" si="233"/>
        <v>19</v>
      </c>
      <c r="N288" s="692">
        <v>0.0</v>
      </c>
      <c r="O288" s="701">
        <f>sum(M288,N288)</f>
        <v>19</v>
      </c>
      <c r="P288" s="701"/>
      <c r="Q288" s="692"/>
      <c r="R288" s="1686"/>
      <c r="S288" s="649"/>
      <c r="T288" s="649"/>
      <c r="U288" s="649"/>
      <c r="V288" s="649"/>
      <c r="W288" s="649"/>
      <c r="X288" s="649"/>
      <c r="Y288" s="649"/>
      <c r="Z288" s="649"/>
      <c r="AA288" s="649"/>
      <c r="AB288" s="649"/>
      <c r="AC288" s="649"/>
    </row>
    <row r="289" ht="15.75" customHeight="1">
      <c r="A289" s="1715" t="s">
        <v>238</v>
      </c>
      <c r="B289" s="1760">
        <v>0.0</v>
      </c>
      <c r="C289" s="1760">
        <v>14.0</v>
      </c>
      <c r="D289" s="1760">
        <v>0.0</v>
      </c>
      <c r="E289" s="1760">
        <v>0.0</v>
      </c>
      <c r="F289" s="1760">
        <v>0.0</v>
      </c>
      <c r="G289" s="1760">
        <v>0.0</v>
      </c>
      <c r="H289" s="1761">
        <f t="shared" ref="H289:H291" si="234">SUM(B289:G289)</f>
        <v>14</v>
      </c>
      <c r="I289" s="1762">
        <f>SUM(H289:H293)</f>
        <v>16</v>
      </c>
      <c r="J289" s="635"/>
      <c r="K289" s="1762" t="s">
        <v>238</v>
      </c>
      <c r="L289" s="1762">
        <v>20.0</v>
      </c>
      <c r="M289" s="1762">
        <f>(L289-H289)-R289</f>
        <v>6</v>
      </c>
      <c r="N289" s="1765">
        <v>20.0</v>
      </c>
      <c r="O289" s="1762">
        <f t="shared" ref="O289:O290" si="235">SUM(M289,N289)</f>
        <v>26</v>
      </c>
      <c r="P289" s="1764"/>
      <c r="Q289" s="1762"/>
      <c r="R289" s="1762"/>
      <c r="S289" s="649"/>
      <c r="T289" s="649"/>
      <c r="U289" s="649"/>
      <c r="V289" s="649"/>
      <c r="W289" s="649"/>
      <c r="X289" s="649"/>
      <c r="Y289" s="649"/>
      <c r="Z289" s="649"/>
      <c r="AA289" s="649"/>
      <c r="AB289" s="649"/>
      <c r="AC289" s="649"/>
    </row>
    <row r="290">
      <c r="A290" s="1714" t="s">
        <v>77</v>
      </c>
      <c r="B290" s="692">
        <v>0.0</v>
      </c>
      <c r="C290" s="692">
        <v>0.0</v>
      </c>
      <c r="D290" s="692">
        <v>0.0</v>
      </c>
      <c r="E290" s="692">
        <v>0.0</v>
      </c>
      <c r="F290" s="692">
        <v>0.0</v>
      </c>
      <c r="G290" s="690">
        <v>0.0</v>
      </c>
      <c r="H290" s="693">
        <f t="shared" si="234"/>
        <v>0</v>
      </c>
      <c r="I290" s="596">
        <f>(I289/60)</f>
        <v>0.2666666667</v>
      </c>
      <c r="J290" s="635"/>
      <c r="K290" s="701" t="s">
        <v>77</v>
      </c>
      <c r="L290" s="701">
        <v>3.0</v>
      </c>
      <c r="M290" s="701">
        <f>(L290-H290-H291)-R290</f>
        <v>1</v>
      </c>
      <c r="N290" s="692">
        <v>0.0</v>
      </c>
      <c r="O290" s="701">
        <f t="shared" si="235"/>
        <v>1</v>
      </c>
      <c r="P290" s="701"/>
      <c r="Q290" s="692" t="s">
        <v>100</v>
      </c>
      <c r="R290" s="1686"/>
      <c r="S290" s="649"/>
      <c r="T290" s="649"/>
      <c r="U290" s="649"/>
      <c r="V290" s="649"/>
      <c r="W290" s="649"/>
      <c r="X290" s="649"/>
      <c r="Y290" s="649"/>
      <c r="Z290" s="649"/>
      <c r="AA290" s="649"/>
      <c r="AB290" s="649"/>
      <c r="AC290" s="649"/>
    </row>
    <row r="291">
      <c r="A291" s="1714" t="s">
        <v>78</v>
      </c>
      <c r="B291" s="692">
        <v>0.0</v>
      </c>
      <c r="C291" s="692">
        <v>0.0</v>
      </c>
      <c r="D291" s="692">
        <v>2.0</v>
      </c>
      <c r="E291" s="692">
        <v>0.0</v>
      </c>
      <c r="F291" s="692">
        <v>0.0</v>
      </c>
      <c r="G291" s="690">
        <v>0.0</v>
      </c>
      <c r="H291" s="693">
        <f t="shared" si="234"/>
        <v>2</v>
      </c>
      <c r="I291" s="701"/>
      <c r="J291" s="635"/>
      <c r="K291" s="701" t="s">
        <v>78</v>
      </c>
      <c r="L291" s="701" t="s">
        <v>79</v>
      </c>
      <c r="M291" s="701" t="s">
        <v>79</v>
      </c>
      <c r="N291" s="692" t="s">
        <v>79</v>
      </c>
      <c r="O291" s="701" t="s">
        <v>79</v>
      </c>
      <c r="P291" s="701"/>
      <c r="Q291" s="701"/>
      <c r="R291" s="1686"/>
      <c r="S291" s="649"/>
      <c r="T291" s="649"/>
      <c r="U291" s="649"/>
      <c r="V291" s="649"/>
      <c r="W291" s="649"/>
      <c r="X291" s="649"/>
      <c r="Y291" s="649"/>
      <c r="Z291" s="649"/>
      <c r="AA291" s="649"/>
      <c r="AB291" s="649"/>
      <c r="AC291" s="649"/>
    </row>
    <row r="292">
      <c r="A292" s="1714" t="s">
        <v>446</v>
      </c>
      <c r="B292" s="692">
        <v>0.0</v>
      </c>
      <c r="C292" s="692">
        <v>0.0</v>
      </c>
      <c r="D292" s="692">
        <v>0.0</v>
      </c>
      <c r="E292" s="692">
        <v>0.0</v>
      </c>
      <c r="F292" s="692">
        <v>0.0</v>
      </c>
      <c r="G292" s="690">
        <v>0.0</v>
      </c>
      <c r="H292" s="693">
        <f t="shared" ref="H292:H294" si="236">sum(B292:G292)</f>
        <v>0</v>
      </c>
      <c r="I292" s="701"/>
      <c r="J292" s="635"/>
      <c r="K292" s="701" t="s">
        <v>446</v>
      </c>
      <c r="L292" s="701">
        <v>9.0</v>
      </c>
      <c r="M292" s="701">
        <f>(L292-H292)-R292</f>
        <v>9</v>
      </c>
      <c r="N292" s="692">
        <v>0.0</v>
      </c>
      <c r="O292" s="701">
        <f t="shared" ref="O292:O293" si="237">SUM(M292,N292)</f>
        <v>9</v>
      </c>
      <c r="P292" s="701"/>
      <c r="Q292" s="701"/>
      <c r="R292" s="1686"/>
      <c r="S292" s="659" t="s">
        <v>100</v>
      </c>
      <c r="T292" s="649"/>
      <c r="U292" s="649"/>
      <c r="V292" s="649"/>
      <c r="W292" s="649"/>
      <c r="X292" s="649"/>
      <c r="Y292" s="649"/>
      <c r="Z292" s="649"/>
      <c r="AA292" s="649"/>
      <c r="AB292" s="649"/>
      <c r="AC292" s="649"/>
    </row>
    <row r="293">
      <c r="A293" s="1714" t="s">
        <v>751</v>
      </c>
      <c r="B293" s="692">
        <v>0.0</v>
      </c>
      <c r="C293" s="702">
        <v>0.0</v>
      </c>
      <c r="D293" s="692">
        <v>0.0</v>
      </c>
      <c r="E293" s="692">
        <v>0.0</v>
      </c>
      <c r="F293" s="692">
        <v>0.0</v>
      </c>
      <c r="G293" s="690">
        <v>0.0</v>
      </c>
      <c r="H293" s="693">
        <f t="shared" si="236"/>
        <v>0</v>
      </c>
      <c r="I293" s="701"/>
      <c r="J293" s="635"/>
      <c r="K293" s="701" t="s">
        <v>751</v>
      </c>
      <c r="L293" s="701">
        <v>9.0</v>
      </c>
      <c r="M293" s="701">
        <f t="shared" ref="M293:M294" si="238">(L293-H293)</f>
        <v>9</v>
      </c>
      <c r="N293" s="692">
        <v>0.0</v>
      </c>
      <c r="O293" s="701">
        <f t="shared" si="237"/>
        <v>9</v>
      </c>
      <c r="P293" s="701"/>
      <c r="Q293" s="701"/>
      <c r="R293" s="1686"/>
      <c r="S293" s="649"/>
      <c r="T293" s="649"/>
      <c r="U293" s="649"/>
      <c r="V293" s="649"/>
      <c r="W293" s="649"/>
      <c r="X293" s="649"/>
      <c r="Y293" s="649"/>
      <c r="Z293" s="649"/>
      <c r="AA293" s="649"/>
      <c r="AB293" s="649"/>
      <c r="AC293" s="649"/>
    </row>
    <row r="294">
      <c r="A294" s="1714" t="s">
        <v>80</v>
      </c>
      <c r="B294" s="692">
        <v>0.0</v>
      </c>
      <c r="C294" s="702">
        <v>0.0</v>
      </c>
      <c r="D294" s="692">
        <v>0.0</v>
      </c>
      <c r="E294" s="692">
        <v>0.0</v>
      </c>
      <c r="F294" s="692">
        <v>0.0</v>
      </c>
      <c r="G294" s="690">
        <v>0.0</v>
      </c>
      <c r="H294" s="693">
        <f t="shared" si="236"/>
        <v>0</v>
      </c>
      <c r="I294" s="701"/>
      <c r="J294" s="635"/>
      <c r="K294" s="701" t="s">
        <v>80</v>
      </c>
      <c r="L294" s="701">
        <v>32.0</v>
      </c>
      <c r="M294" s="701">
        <f t="shared" si="238"/>
        <v>32</v>
      </c>
      <c r="N294" s="692">
        <v>0.0</v>
      </c>
      <c r="O294" s="701">
        <f>sum(M294,N294)</f>
        <v>32</v>
      </c>
      <c r="P294" s="701"/>
      <c r="Q294" s="701"/>
      <c r="R294" s="1686"/>
      <c r="S294" s="649"/>
      <c r="T294" s="649"/>
      <c r="U294" s="649"/>
      <c r="V294" s="649"/>
      <c r="W294" s="649"/>
      <c r="X294" s="649"/>
      <c r="Y294" s="649"/>
      <c r="Z294" s="649"/>
      <c r="AA294" s="649"/>
      <c r="AB294" s="649"/>
      <c r="AC294" s="649"/>
    </row>
    <row r="295">
      <c r="A295" s="1921" t="s">
        <v>199</v>
      </c>
      <c r="B295" s="1765">
        <v>0.0</v>
      </c>
      <c r="C295" s="1765">
        <v>2.0</v>
      </c>
      <c r="D295" s="1765">
        <v>0.0</v>
      </c>
      <c r="E295" s="1765">
        <v>3.0</v>
      </c>
      <c r="F295" s="1765">
        <v>0.0</v>
      </c>
      <c r="G295" s="1760">
        <v>0.0</v>
      </c>
      <c r="H295" s="1761">
        <f t="shared" ref="H295:H297" si="239">SUM(B295:G295)</f>
        <v>5</v>
      </c>
      <c r="I295" s="1762">
        <f>SUM(H295:H299)</f>
        <v>7</v>
      </c>
      <c r="J295" s="647"/>
      <c r="K295" s="1762" t="s">
        <v>199</v>
      </c>
      <c r="L295" s="1762">
        <v>31.0</v>
      </c>
      <c r="M295" s="1762">
        <f>(L295-H295)-R295</f>
        <v>26</v>
      </c>
      <c r="N295" s="1765">
        <v>0.0</v>
      </c>
      <c r="O295" s="1762">
        <f t="shared" ref="O295:O296" si="240">SUM(M295,N295)</f>
        <v>26</v>
      </c>
      <c r="P295" s="1764"/>
      <c r="Q295" s="1765" t="s">
        <v>959</v>
      </c>
      <c r="R295" s="1762"/>
      <c r="S295" s="649"/>
      <c r="T295" s="649"/>
      <c r="U295" s="649"/>
      <c r="V295" s="649"/>
      <c r="W295" s="649"/>
      <c r="X295" s="649"/>
      <c r="Y295" s="649"/>
      <c r="Z295" s="649"/>
      <c r="AA295" s="649"/>
      <c r="AB295" s="649"/>
      <c r="AC295" s="649"/>
    </row>
    <row r="296">
      <c r="A296" s="1714" t="s">
        <v>77</v>
      </c>
      <c r="B296" s="692">
        <v>0.0</v>
      </c>
      <c r="C296" s="692">
        <v>0.0</v>
      </c>
      <c r="D296" s="692">
        <v>0.0</v>
      </c>
      <c r="E296" s="692">
        <v>0.0</v>
      </c>
      <c r="F296" s="692">
        <v>0.0</v>
      </c>
      <c r="G296" s="692">
        <v>0.0</v>
      </c>
      <c r="H296" s="693">
        <f t="shared" si="239"/>
        <v>0</v>
      </c>
      <c r="I296" s="596">
        <f>(I295/60)</f>
        <v>0.1166666667</v>
      </c>
      <c r="J296" s="647"/>
      <c r="K296" s="701" t="s">
        <v>77</v>
      </c>
      <c r="L296" s="701">
        <v>9.0</v>
      </c>
      <c r="M296" s="701">
        <f>(L296-H296-H297)-R296</f>
        <v>7</v>
      </c>
      <c r="N296" s="692">
        <v>5.0</v>
      </c>
      <c r="O296" s="701">
        <f t="shared" si="240"/>
        <v>12</v>
      </c>
      <c r="P296" s="701"/>
      <c r="Q296" s="692" t="s">
        <v>847</v>
      </c>
      <c r="R296" s="1686"/>
      <c r="S296" s="649"/>
      <c r="T296" s="649"/>
      <c r="U296" s="649"/>
      <c r="V296" s="649"/>
      <c r="W296" s="649"/>
      <c r="X296" s="649"/>
      <c r="Y296" s="649"/>
      <c r="Z296" s="649"/>
      <c r="AA296" s="649"/>
      <c r="AB296" s="649"/>
      <c r="AC296" s="649"/>
    </row>
    <row r="297">
      <c r="A297" s="1714" t="s">
        <v>78</v>
      </c>
      <c r="B297" s="692">
        <v>0.0</v>
      </c>
      <c r="C297" s="692">
        <v>2.0</v>
      </c>
      <c r="D297" s="692">
        <v>0.0</v>
      </c>
      <c r="E297" s="692">
        <v>0.0</v>
      </c>
      <c r="F297" s="692">
        <v>0.0</v>
      </c>
      <c r="G297" s="692">
        <v>0.0</v>
      </c>
      <c r="H297" s="693">
        <f t="shared" si="239"/>
        <v>2</v>
      </c>
      <c r="I297" s="701"/>
      <c r="J297" s="647"/>
      <c r="K297" s="701" t="s">
        <v>78</v>
      </c>
      <c r="L297" s="701" t="s">
        <v>79</v>
      </c>
      <c r="M297" s="701" t="s">
        <v>79</v>
      </c>
      <c r="N297" s="692" t="s">
        <v>79</v>
      </c>
      <c r="O297" s="701" t="s">
        <v>79</v>
      </c>
      <c r="P297" s="701"/>
      <c r="Q297" s="701"/>
      <c r="R297" s="1686"/>
      <c r="S297" s="649"/>
      <c r="T297" s="649"/>
      <c r="U297" s="649"/>
      <c r="V297" s="649"/>
      <c r="W297" s="649"/>
      <c r="X297" s="649"/>
      <c r="Y297" s="649"/>
      <c r="Z297" s="649"/>
      <c r="AA297" s="649"/>
      <c r="AB297" s="649"/>
      <c r="AC297" s="649"/>
    </row>
    <row r="298">
      <c r="A298" s="1714" t="s">
        <v>446</v>
      </c>
      <c r="B298" s="692">
        <v>0.0</v>
      </c>
      <c r="C298" s="692">
        <v>0.0</v>
      </c>
      <c r="D298" s="692">
        <v>0.0</v>
      </c>
      <c r="E298" s="692">
        <v>0.0</v>
      </c>
      <c r="F298" s="692">
        <v>0.0</v>
      </c>
      <c r="G298" s="692">
        <v>0.0</v>
      </c>
      <c r="H298" s="693">
        <f t="shared" ref="H298:H300" si="241">sum(B298:G298)</f>
        <v>0</v>
      </c>
      <c r="I298" s="701"/>
      <c r="J298" s="647"/>
      <c r="K298" s="701" t="s">
        <v>446</v>
      </c>
      <c r="L298" s="701">
        <v>2.0</v>
      </c>
      <c r="M298" s="701">
        <f>(L298-H298)-R298</f>
        <v>2</v>
      </c>
      <c r="N298" s="692">
        <v>0.0</v>
      </c>
      <c r="O298" s="701">
        <f t="shared" ref="O298:O299" si="242">SUM(M298,N298)</f>
        <v>2</v>
      </c>
      <c r="P298" s="701"/>
      <c r="Q298" s="701"/>
      <c r="R298" s="1686"/>
      <c r="S298" s="649"/>
      <c r="T298" s="649"/>
      <c r="U298" s="649"/>
      <c r="V298" s="649"/>
      <c r="W298" s="649"/>
      <c r="X298" s="649"/>
      <c r="Y298" s="649"/>
      <c r="Z298" s="649"/>
      <c r="AA298" s="649"/>
      <c r="AB298" s="649"/>
      <c r="AC298" s="649"/>
    </row>
    <row r="299">
      <c r="A299" s="1714" t="s">
        <v>751</v>
      </c>
      <c r="B299" s="692">
        <v>0.0</v>
      </c>
      <c r="C299" s="692">
        <v>0.0</v>
      </c>
      <c r="D299" s="692">
        <v>0.0</v>
      </c>
      <c r="E299" s="692">
        <v>0.0</v>
      </c>
      <c r="F299" s="692">
        <v>0.0</v>
      </c>
      <c r="G299" s="692">
        <v>0.0</v>
      </c>
      <c r="H299" s="693">
        <f t="shared" si="241"/>
        <v>0</v>
      </c>
      <c r="I299" s="701"/>
      <c r="J299" s="647"/>
      <c r="K299" s="701" t="s">
        <v>751</v>
      </c>
      <c r="L299" s="701">
        <v>7.0</v>
      </c>
      <c r="M299" s="701">
        <f t="shared" ref="M299:M300" si="243">(L299-H299)</f>
        <v>7</v>
      </c>
      <c r="N299" s="692"/>
      <c r="O299" s="701">
        <f t="shared" si="242"/>
        <v>7</v>
      </c>
      <c r="P299" s="701"/>
      <c r="Q299" s="692" t="s">
        <v>850</v>
      </c>
      <c r="R299" s="1686"/>
      <c r="S299" s="649"/>
      <c r="T299" s="649"/>
      <c r="U299" s="649"/>
      <c r="V299" s="649"/>
      <c r="W299" s="649"/>
      <c r="X299" s="649"/>
      <c r="Y299" s="649"/>
      <c r="Z299" s="649"/>
      <c r="AA299" s="649"/>
      <c r="AB299" s="649"/>
      <c r="AC299" s="649"/>
    </row>
    <row r="300">
      <c r="A300" s="1714" t="s">
        <v>80</v>
      </c>
      <c r="B300" s="692">
        <v>0.0</v>
      </c>
      <c r="C300" s="692">
        <v>0.0</v>
      </c>
      <c r="D300" s="692">
        <v>0.0</v>
      </c>
      <c r="E300" s="692">
        <v>0.0</v>
      </c>
      <c r="F300" s="692">
        <v>0.0</v>
      </c>
      <c r="G300" s="692">
        <v>0.0</v>
      </c>
      <c r="H300" s="693">
        <f t="shared" si="241"/>
        <v>0</v>
      </c>
      <c r="I300" s="701"/>
      <c r="J300" s="647"/>
      <c r="K300" s="701" t="s">
        <v>80</v>
      </c>
      <c r="L300" s="701">
        <v>31.0</v>
      </c>
      <c r="M300" s="701">
        <f t="shared" si="243"/>
        <v>31</v>
      </c>
      <c r="N300" s="692"/>
      <c r="O300" s="701">
        <f>sum(M300,N300)</f>
        <v>31</v>
      </c>
      <c r="P300" s="701"/>
      <c r="Q300" s="701"/>
      <c r="R300" s="1686"/>
      <c r="S300" s="649"/>
      <c r="T300" s="649"/>
      <c r="U300" s="649"/>
      <c r="V300" s="649"/>
      <c r="W300" s="649"/>
      <c r="X300" s="649"/>
      <c r="Y300" s="649"/>
      <c r="Z300" s="649"/>
      <c r="AA300" s="649"/>
      <c r="AB300" s="649"/>
      <c r="AC300" s="649"/>
    </row>
    <row r="301">
      <c r="A301" s="1762" t="s">
        <v>713</v>
      </c>
      <c r="B301" s="1760">
        <v>0.0</v>
      </c>
      <c r="C301" s="1760">
        <v>0.0</v>
      </c>
      <c r="D301" s="1760">
        <v>2.0</v>
      </c>
      <c r="E301" s="1760">
        <v>0.0</v>
      </c>
      <c r="F301" s="1760">
        <v>3.0</v>
      </c>
      <c r="G301" s="1760">
        <v>9.0</v>
      </c>
      <c r="H301" s="1761">
        <f t="shared" ref="H301:H303" si="244">SUM(B301:G301)</f>
        <v>14</v>
      </c>
      <c r="I301" s="1762">
        <f>SUM(H301:H305)</f>
        <v>17</v>
      </c>
      <c r="J301" s="647"/>
      <c r="K301" s="1762" t="s">
        <v>713</v>
      </c>
      <c r="L301" s="1762">
        <v>36.0</v>
      </c>
      <c r="M301" s="1762">
        <f>(L301-H301)-R301</f>
        <v>22</v>
      </c>
      <c r="N301" s="1765">
        <v>20.0</v>
      </c>
      <c r="O301" s="1762">
        <f t="shared" ref="O301:O302" si="245">SUM(M301,N301)</f>
        <v>42</v>
      </c>
      <c r="P301" s="1765" t="s">
        <v>608</v>
      </c>
      <c r="Q301" s="1762"/>
      <c r="R301" s="1762"/>
      <c r="S301" s="649"/>
      <c r="T301" s="649"/>
      <c r="U301" s="649"/>
      <c r="V301" s="649"/>
      <c r="W301" s="649"/>
      <c r="X301" s="649"/>
      <c r="Y301" s="649"/>
      <c r="Z301" s="649"/>
      <c r="AA301" s="649"/>
      <c r="AB301" s="649"/>
      <c r="AC301" s="649"/>
    </row>
    <row r="302">
      <c r="A302" s="1714" t="s">
        <v>77</v>
      </c>
      <c r="B302" s="692">
        <v>0.0</v>
      </c>
      <c r="C302" s="692">
        <v>0.0</v>
      </c>
      <c r="D302" s="692">
        <v>0.0</v>
      </c>
      <c r="E302" s="692">
        <v>0.0</v>
      </c>
      <c r="F302" s="692">
        <v>0.0</v>
      </c>
      <c r="G302" s="690">
        <v>0.0</v>
      </c>
      <c r="H302" s="693">
        <f t="shared" si="244"/>
        <v>0</v>
      </c>
      <c r="I302" s="596">
        <f>(I301/60)</f>
        <v>0.2833333333</v>
      </c>
      <c r="J302" s="647"/>
      <c r="K302" s="701" t="s">
        <v>77</v>
      </c>
      <c r="L302" s="701">
        <v>0.0</v>
      </c>
      <c r="M302" s="701">
        <f>(L302-H302-H303)-R302</f>
        <v>0</v>
      </c>
      <c r="N302" s="692">
        <v>15.0</v>
      </c>
      <c r="O302" s="701">
        <f t="shared" si="245"/>
        <v>15</v>
      </c>
      <c r="P302" s="701"/>
      <c r="Q302" s="701"/>
      <c r="R302" s="1686"/>
      <c r="S302" s="649"/>
      <c r="T302" s="649"/>
      <c r="U302" s="649"/>
      <c r="V302" s="649"/>
      <c r="W302" s="649"/>
      <c r="X302" s="649"/>
      <c r="Y302" s="649"/>
      <c r="Z302" s="649"/>
      <c r="AA302" s="649"/>
      <c r="AB302" s="649"/>
      <c r="AC302" s="649"/>
    </row>
    <row r="303">
      <c r="A303" s="1714" t="s">
        <v>78</v>
      </c>
      <c r="B303" s="692">
        <v>0.0</v>
      </c>
      <c r="C303" s="692">
        <v>0.0</v>
      </c>
      <c r="D303" s="692">
        <v>0.0</v>
      </c>
      <c r="E303" s="692">
        <v>0.0</v>
      </c>
      <c r="F303" s="692">
        <v>0.0</v>
      </c>
      <c r="G303" s="690">
        <v>0.0</v>
      </c>
      <c r="H303" s="693">
        <f t="shared" si="244"/>
        <v>0</v>
      </c>
      <c r="I303" s="701"/>
      <c r="J303" s="647"/>
      <c r="K303" s="701" t="s">
        <v>78</v>
      </c>
      <c r="L303" s="701" t="s">
        <v>79</v>
      </c>
      <c r="M303" s="701" t="s">
        <v>79</v>
      </c>
      <c r="N303" s="692" t="s">
        <v>79</v>
      </c>
      <c r="O303" s="701" t="s">
        <v>79</v>
      </c>
      <c r="P303" s="701"/>
      <c r="Q303" s="701"/>
      <c r="R303" s="1686"/>
      <c r="S303" s="649"/>
      <c r="T303" s="649"/>
      <c r="U303" s="649"/>
      <c r="V303" s="649"/>
      <c r="W303" s="649"/>
      <c r="X303" s="649"/>
      <c r="Y303" s="649"/>
      <c r="Z303" s="649"/>
      <c r="AA303" s="649"/>
      <c r="AB303" s="649"/>
      <c r="AC303" s="649"/>
    </row>
    <row r="304">
      <c r="A304" s="1714" t="s">
        <v>446</v>
      </c>
      <c r="B304" s="692">
        <v>0.0</v>
      </c>
      <c r="C304" s="692">
        <v>0.0</v>
      </c>
      <c r="D304" s="692">
        <v>2.0</v>
      </c>
      <c r="E304" s="692">
        <v>0.0</v>
      </c>
      <c r="F304" s="692">
        <v>1.0</v>
      </c>
      <c r="G304" s="690">
        <v>0.0</v>
      </c>
      <c r="H304" s="693">
        <f t="shared" ref="H304:H306" si="246">sum(B304:G304)</f>
        <v>3</v>
      </c>
      <c r="I304" s="701"/>
      <c r="J304" s="647"/>
      <c r="K304" s="701" t="s">
        <v>446</v>
      </c>
      <c r="L304" s="701">
        <v>10.0</v>
      </c>
      <c r="M304" s="701">
        <f>(L304-H304)-R304</f>
        <v>7</v>
      </c>
      <c r="N304" s="692">
        <v>0.0</v>
      </c>
      <c r="O304" s="701">
        <f t="shared" ref="O304:O305" si="247">SUM(M304,N304)</f>
        <v>7</v>
      </c>
      <c r="P304" s="701"/>
      <c r="Q304" s="701"/>
      <c r="R304" s="1686"/>
      <c r="S304" s="649"/>
      <c r="T304" s="649"/>
      <c r="U304" s="649"/>
      <c r="V304" s="649"/>
      <c r="W304" s="649"/>
      <c r="X304" s="649"/>
      <c r="Y304" s="649"/>
      <c r="Z304" s="649"/>
      <c r="AA304" s="649"/>
      <c r="AB304" s="649"/>
      <c r="AC304" s="649"/>
    </row>
    <row r="305">
      <c r="A305" s="1714" t="s">
        <v>751</v>
      </c>
      <c r="B305" s="692">
        <v>0.0</v>
      </c>
      <c r="C305" s="692">
        <v>0.0</v>
      </c>
      <c r="D305" s="692">
        <v>0.0</v>
      </c>
      <c r="E305" s="692">
        <v>0.0</v>
      </c>
      <c r="F305" s="692">
        <v>0.0</v>
      </c>
      <c r="G305" s="690">
        <v>0.0</v>
      </c>
      <c r="H305" s="693">
        <f t="shared" si="246"/>
        <v>0</v>
      </c>
      <c r="I305" s="701"/>
      <c r="J305" s="647"/>
      <c r="K305" s="701" t="s">
        <v>751</v>
      </c>
      <c r="L305" s="701">
        <v>1.0</v>
      </c>
      <c r="M305" s="701">
        <f t="shared" ref="M305:M306" si="248">(L305-H305)</f>
        <v>1</v>
      </c>
      <c r="N305" s="692">
        <v>4.0</v>
      </c>
      <c r="O305" s="701">
        <f t="shared" si="247"/>
        <v>5</v>
      </c>
      <c r="P305" s="701"/>
      <c r="Q305" s="701"/>
      <c r="R305" s="1686"/>
      <c r="S305" s="649"/>
      <c r="T305" s="649"/>
      <c r="U305" s="649"/>
      <c r="V305" s="649"/>
      <c r="W305" s="649"/>
      <c r="X305" s="649"/>
      <c r="Y305" s="649"/>
      <c r="Z305" s="649"/>
      <c r="AA305" s="649"/>
      <c r="AB305" s="649"/>
      <c r="AC305" s="649"/>
    </row>
    <row r="306">
      <c r="A306" s="1714" t="s">
        <v>80</v>
      </c>
      <c r="B306" s="692">
        <v>0.0</v>
      </c>
      <c r="C306" s="692">
        <v>0.0</v>
      </c>
      <c r="D306" s="692">
        <v>1.0</v>
      </c>
      <c r="E306" s="692">
        <v>0.0</v>
      </c>
      <c r="F306" s="692">
        <v>1.0</v>
      </c>
      <c r="G306" s="690">
        <v>2.0</v>
      </c>
      <c r="H306" s="693">
        <f t="shared" si="246"/>
        <v>4</v>
      </c>
      <c r="I306" s="701"/>
      <c r="J306" s="647"/>
      <c r="K306" s="701" t="s">
        <v>80</v>
      </c>
      <c r="L306" s="701">
        <v>10.0</v>
      </c>
      <c r="M306" s="701">
        <f t="shared" si="248"/>
        <v>6</v>
      </c>
      <c r="N306" s="692">
        <v>0.0</v>
      </c>
      <c r="O306" s="701">
        <f>sum(M306,N306)</f>
        <v>6</v>
      </c>
      <c r="P306" s="701"/>
      <c r="Q306" s="701"/>
      <c r="R306" s="1686"/>
      <c r="S306" s="649"/>
      <c r="T306" s="649"/>
      <c r="U306" s="649"/>
      <c r="V306" s="649"/>
      <c r="W306" s="649"/>
      <c r="X306" s="649"/>
      <c r="Y306" s="649"/>
      <c r="Z306" s="649"/>
      <c r="AA306" s="649"/>
      <c r="AB306" s="649"/>
      <c r="AC306" s="649"/>
    </row>
    <row r="307">
      <c r="A307" s="1764" t="s">
        <v>960</v>
      </c>
      <c r="B307" s="1760">
        <v>0.0</v>
      </c>
      <c r="C307" s="1760">
        <v>0.0</v>
      </c>
      <c r="D307" s="1760">
        <v>0.0</v>
      </c>
      <c r="E307" s="1760">
        <v>0.0</v>
      </c>
      <c r="F307" s="1760">
        <v>0.0</v>
      </c>
      <c r="G307" s="1760">
        <v>0.0</v>
      </c>
      <c r="H307" s="1761">
        <f t="shared" ref="H307:H309" si="249">SUM(B307:G307)</f>
        <v>0</v>
      </c>
      <c r="I307" s="1762">
        <f>SUM(H307:H311)</f>
        <v>0</v>
      </c>
      <c r="J307" s="635"/>
      <c r="K307" s="1764" t="s">
        <v>961</v>
      </c>
      <c r="L307" s="1762">
        <v>0.0</v>
      </c>
      <c r="M307" s="1762">
        <f>(L307-H307)-R307</f>
        <v>0</v>
      </c>
      <c r="N307" s="1765">
        <v>0.0</v>
      </c>
      <c r="O307" s="1762">
        <f t="shared" ref="O307:O308" si="250">SUM(M307,N307)</f>
        <v>0</v>
      </c>
      <c r="P307" s="1762"/>
      <c r="Q307" s="1762"/>
      <c r="R307" s="1762"/>
      <c r="S307" s="649"/>
      <c r="T307" s="649"/>
      <c r="U307" s="649"/>
      <c r="V307" s="649"/>
      <c r="W307" s="649"/>
      <c r="X307" s="649"/>
      <c r="Y307" s="649"/>
      <c r="Z307" s="649"/>
      <c r="AA307" s="649"/>
      <c r="AB307" s="649"/>
      <c r="AC307" s="649"/>
    </row>
    <row r="308">
      <c r="A308" s="1714" t="s">
        <v>77</v>
      </c>
      <c r="B308" s="692">
        <v>0.0</v>
      </c>
      <c r="C308" s="692">
        <v>0.0</v>
      </c>
      <c r="D308" s="692">
        <v>0.0</v>
      </c>
      <c r="E308" s="692">
        <v>0.0</v>
      </c>
      <c r="F308" s="692">
        <v>0.0</v>
      </c>
      <c r="G308" s="690">
        <v>0.0</v>
      </c>
      <c r="H308" s="693">
        <f t="shared" si="249"/>
        <v>0</v>
      </c>
      <c r="I308" s="596">
        <f>(I307/60)</f>
        <v>0</v>
      </c>
      <c r="J308" s="635"/>
      <c r="K308" s="701" t="s">
        <v>77</v>
      </c>
      <c r="L308" s="701">
        <v>0.0</v>
      </c>
      <c r="M308" s="701">
        <f>(L308-H308-H309)-R308</f>
        <v>0</v>
      </c>
      <c r="N308" s="692">
        <v>0.0</v>
      </c>
      <c r="O308" s="701">
        <f t="shared" si="250"/>
        <v>0</v>
      </c>
      <c r="P308" s="701"/>
      <c r="Q308" s="701"/>
      <c r="R308" s="1686"/>
      <c r="S308" s="649"/>
      <c r="T308" s="649"/>
      <c r="U308" s="649"/>
      <c r="V308" s="649"/>
      <c r="W308" s="649"/>
      <c r="X308" s="649"/>
      <c r="Y308" s="649"/>
      <c r="Z308" s="649"/>
      <c r="AA308" s="649"/>
      <c r="AB308" s="649"/>
      <c r="AC308" s="649"/>
    </row>
    <row r="309">
      <c r="A309" s="1714" t="s">
        <v>78</v>
      </c>
      <c r="B309" s="692">
        <v>0.0</v>
      </c>
      <c r="C309" s="692">
        <v>0.0</v>
      </c>
      <c r="D309" s="692">
        <v>0.0</v>
      </c>
      <c r="E309" s="692">
        <v>0.0</v>
      </c>
      <c r="F309" s="692">
        <v>0.0</v>
      </c>
      <c r="G309" s="690">
        <v>0.0</v>
      </c>
      <c r="H309" s="693">
        <f t="shared" si="249"/>
        <v>0</v>
      </c>
      <c r="I309" s="701"/>
      <c r="J309" s="635"/>
      <c r="K309" s="701" t="s">
        <v>78</v>
      </c>
      <c r="L309" s="701" t="s">
        <v>79</v>
      </c>
      <c r="M309" s="701" t="s">
        <v>79</v>
      </c>
      <c r="N309" s="692" t="s">
        <v>79</v>
      </c>
      <c r="O309" s="701" t="s">
        <v>79</v>
      </c>
      <c r="P309" s="701"/>
      <c r="Q309" s="701"/>
      <c r="R309" s="1686"/>
      <c r="S309" s="649"/>
      <c r="T309" s="649"/>
      <c r="U309" s="649"/>
      <c r="V309" s="649"/>
      <c r="W309" s="649"/>
      <c r="X309" s="649"/>
      <c r="Y309" s="649"/>
      <c r="Z309" s="649"/>
      <c r="AA309" s="649"/>
      <c r="AB309" s="649"/>
      <c r="AC309" s="649"/>
    </row>
    <row r="310">
      <c r="A310" s="1714" t="s">
        <v>446</v>
      </c>
      <c r="B310" s="692">
        <v>0.0</v>
      </c>
      <c r="C310" s="692">
        <v>0.0</v>
      </c>
      <c r="D310" s="692">
        <v>0.0</v>
      </c>
      <c r="E310" s="692">
        <v>0.0</v>
      </c>
      <c r="F310" s="692">
        <v>0.0</v>
      </c>
      <c r="G310" s="690">
        <v>0.0</v>
      </c>
      <c r="H310" s="693">
        <f t="shared" ref="H310:H311" si="251">sum(B310:G310)</f>
        <v>0</v>
      </c>
      <c r="I310" s="701"/>
      <c r="J310" s="635"/>
      <c r="K310" s="701" t="s">
        <v>446</v>
      </c>
      <c r="L310" s="701">
        <v>0.0</v>
      </c>
      <c r="M310" s="701">
        <f>(L310-H310)-R310</f>
        <v>0</v>
      </c>
      <c r="N310" s="692">
        <v>0.0</v>
      </c>
      <c r="O310" s="701">
        <f t="shared" ref="O310:O311" si="252">SUM(M310,N310)</f>
        <v>0</v>
      </c>
      <c r="P310" s="701"/>
      <c r="Q310" s="701"/>
      <c r="R310" s="1686"/>
      <c r="S310" s="649"/>
      <c r="T310" s="649"/>
      <c r="U310" s="649"/>
      <c r="V310" s="649"/>
      <c r="W310" s="649"/>
      <c r="X310" s="649"/>
      <c r="Y310" s="649"/>
      <c r="Z310" s="649"/>
      <c r="AA310" s="649"/>
      <c r="AB310" s="649"/>
      <c r="AC310" s="649"/>
    </row>
    <row r="311">
      <c r="A311" s="1714" t="s">
        <v>751</v>
      </c>
      <c r="B311" s="692">
        <v>0.0</v>
      </c>
      <c r="C311" s="692">
        <v>0.0</v>
      </c>
      <c r="D311" s="692">
        <v>0.0</v>
      </c>
      <c r="E311" s="692">
        <v>0.0</v>
      </c>
      <c r="F311" s="692">
        <v>0.0</v>
      </c>
      <c r="G311" s="690">
        <v>0.0</v>
      </c>
      <c r="H311" s="693">
        <f t="shared" si="251"/>
        <v>0</v>
      </c>
      <c r="I311" s="701"/>
      <c r="J311" s="635"/>
      <c r="K311" s="701" t="s">
        <v>751</v>
      </c>
      <c r="L311" s="701">
        <v>0.0</v>
      </c>
      <c r="M311" s="701">
        <f t="shared" ref="M311:M312" si="253">(L311-H311)</f>
        <v>0</v>
      </c>
      <c r="N311" s="692">
        <v>0.0</v>
      </c>
      <c r="O311" s="701">
        <f t="shared" si="252"/>
        <v>0</v>
      </c>
      <c r="P311" s="701"/>
      <c r="Q311" s="701"/>
      <c r="R311" s="1686"/>
      <c r="S311" s="649"/>
      <c r="T311" s="649"/>
      <c r="U311" s="649"/>
      <c r="V311" s="649"/>
      <c r="W311" s="649"/>
      <c r="X311" s="649"/>
      <c r="Y311" s="649"/>
      <c r="Z311" s="649"/>
      <c r="AA311" s="649"/>
      <c r="AB311" s="649"/>
      <c r="AC311" s="649"/>
    </row>
    <row r="312">
      <c r="A312" s="1714" t="s">
        <v>80</v>
      </c>
      <c r="B312" s="692">
        <v>0.0</v>
      </c>
      <c r="C312" s="692">
        <v>0.0</v>
      </c>
      <c r="D312" s="692">
        <v>0.0</v>
      </c>
      <c r="E312" s="692">
        <v>0.0</v>
      </c>
      <c r="F312" s="692">
        <v>0.0</v>
      </c>
      <c r="G312" s="690">
        <v>0.0</v>
      </c>
      <c r="H312" s="693">
        <f t="shared" ref="H312:H315" si="254">SUM(B312:G312)</f>
        <v>0</v>
      </c>
      <c r="I312" s="701"/>
      <c r="J312" s="635"/>
      <c r="K312" s="701" t="s">
        <v>80</v>
      </c>
      <c r="L312" s="701">
        <v>0.0</v>
      </c>
      <c r="M312" s="701">
        <f t="shared" si="253"/>
        <v>0</v>
      </c>
      <c r="N312" s="692">
        <v>0.0</v>
      </c>
      <c r="O312" s="701">
        <f>sum(M312,N312)</f>
        <v>0</v>
      </c>
      <c r="P312" s="701"/>
      <c r="Q312" s="701"/>
      <c r="R312" s="1686"/>
      <c r="S312" s="649"/>
      <c r="T312" s="649"/>
      <c r="U312" s="649"/>
      <c r="V312" s="649"/>
      <c r="W312" s="649"/>
      <c r="X312" s="649"/>
      <c r="Y312" s="649"/>
      <c r="Z312" s="649"/>
      <c r="AA312" s="649"/>
      <c r="AB312" s="649"/>
      <c r="AC312" s="649"/>
    </row>
    <row r="313">
      <c r="A313" s="1921" t="s">
        <v>810</v>
      </c>
      <c r="B313" s="1760">
        <v>0.0</v>
      </c>
      <c r="C313" s="1760">
        <v>9.0</v>
      </c>
      <c r="D313" s="1760">
        <v>1.0</v>
      </c>
      <c r="E313" s="1760">
        <v>3.0</v>
      </c>
      <c r="F313" s="1760">
        <v>1.0</v>
      </c>
      <c r="G313" s="1760">
        <v>0.0</v>
      </c>
      <c r="H313" s="1761">
        <f t="shared" si="254"/>
        <v>14</v>
      </c>
      <c r="I313" s="1762">
        <f>SUM(H313:H317)</f>
        <v>24</v>
      </c>
      <c r="J313" s="647"/>
      <c r="K313" s="537" t="s">
        <v>810</v>
      </c>
      <c r="L313" s="1765">
        <v>79.0</v>
      </c>
      <c r="M313" s="1762">
        <f>(L313-H313)-R313</f>
        <v>65</v>
      </c>
      <c r="N313" s="1765">
        <v>0.0</v>
      </c>
      <c r="O313" s="1762">
        <f t="shared" ref="O313:O314" si="255">SUM(M313,N313)</f>
        <v>65</v>
      </c>
      <c r="P313" s="1764"/>
      <c r="Q313" s="1762"/>
      <c r="R313" s="1762"/>
      <c r="S313" s="649"/>
      <c r="T313" s="649"/>
      <c r="U313" s="649"/>
      <c r="V313" s="649"/>
      <c r="W313" s="649"/>
      <c r="X313" s="649"/>
      <c r="Y313" s="649"/>
      <c r="Z313" s="649"/>
      <c r="AA313" s="649"/>
      <c r="AB313" s="649"/>
      <c r="AC313" s="649"/>
    </row>
    <row r="314">
      <c r="A314" s="1714" t="s">
        <v>77</v>
      </c>
      <c r="B314" s="692">
        <v>3.0</v>
      </c>
      <c r="C314" s="692">
        <v>0.0</v>
      </c>
      <c r="D314" s="692">
        <v>0.0</v>
      </c>
      <c r="E314" s="692">
        <v>0.0</v>
      </c>
      <c r="F314" s="692">
        <v>0.0</v>
      </c>
      <c r="G314" s="690">
        <v>0.0</v>
      </c>
      <c r="H314" s="693">
        <f t="shared" si="254"/>
        <v>3</v>
      </c>
      <c r="I314" s="596">
        <f>(I313/60)</f>
        <v>0.4</v>
      </c>
      <c r="J314" s="647"/>
      <c r="K314" s="701" t="s">
        <v>77</v>
      </c>
      <c r="L314" s="701">
        <v>3.0</v>
      </c>
      <c r="M314" s="701">
        <f>(L314-H314-H315)-R314</f>
        <v>0</v>
      </c>
      <c r="N314" s="692">
        <v>10.0</v>
      </c>
      <c r="O314" s="701">
        <f t="shared" si="255"/>
        <v>10</v>
      </c>
      <c r="P314" s="701"/>
      <c r="Q314" s="701"/>
      <c r="R314" s="1686"/>
      <c r="S314" s="649"/>
      <c r="T314" s="649"/>
      <c r="U314" s="649"/>
      <c r="V314" s="649"/>
      <c r="W314" s="649"/>
      <c r="X314" s="649"/>
      <c r="Y314" s="649"/>
      <c r="Z314" s="649"/>
      <c r="AA314" s="649"/>
      <c r="AB314" s="649"/>
      <c r="AC314" s="649"/>
    </row>
    <row r="315">
      <c r="A315" s="1714" t="s">
        <v>78</v>
      </c>
      <c r="B315" s="692">
        <v>0.0</v>
      </c>
      <c r="C315" s="692">
        <v>0.0</v>
      </c>
      <c r="D315" s="692">
        <v>0.0</v>
      </c>
      <c r="E315" s="692">
        <v>0.0</v>
      </c>
      <c r="F315" s="692">
        <v>0.0</v>
      </c>
      <c r="G315" s="690">
        <v>0.0</v>
      </c>
      <c r="H315" s="693">
        <f t="shared" si="254"/>
        <v>0</v>
      </c>
      <c r="I315" s="701"/>
      <c r="J315" s="647"/>
      <c r="K315" s="701" t="s">
        <v>78</v>
      </c>
      <c r="L315" s="701" t="s">
        <v>79</v>
      </c>
      <c r="M315" s="701" t="s">
        <v>79</v>
      </c>
      <c r="N315" s="692" t="s">
        <v>79</v>
      </c>
      <c r="O315" s="701" t="s">
        <v>79</v>
      </c>
      <c r="P315" s="701"/>
      <c r="Q315" s="701"/>
      <c r="R315" s="1686"/>
      <c r="S315" s="649"/>
      <c r="T315" s="649"/>
      <c r="U315" s="649"/>
      <c r="V315" s="649"/>
      <c r="W315" s="649"/>
      <c r="X315" s="649"/>
      <c r="Y315" s="649"/>
      <c r="Z315" s="649"/>
      <c r="AA315" s="649"/>
      <c r="AB315" s="649"/>
      <c r="AC315" s="649"/>
    </row>
    <row r="316">
      <c r="A316" s="1714" t="s">
        <v>446</v>
      </c>
      <c r="B316" s="692">
        <v>7.0</v>
      </c>
      <c r="C316" s="692">
        <v>0.0</v>
      </c>
      <c r="D316" s="692">
        <v>0.0</v>
      </c>
      <c r="E316" s="692">
        <v>0.0</v>
      </c>
      <c r="F316" s="692">
        <v>0.0</v>
      </c>
      <c r="G316" s="690">
        <v>0.0</v>
      </c>
      <c r="H316" s="693">
        <f t="shared" ref="H316:H318" si="256">sum(B316:G316)</f>
        <v>7</v>
      </c>
      <c r="I316" s="701"/>
      <c r="J316" s="647"/>
      <c r="K316" s="701" t="s">
        <v>446</v>
      </c>
      <c r="L316" s="701">
        <v>7.0</v>
      </c>
      <c r="M316" s="701">
        <f>(L316-H316)-R316</f>
        <v>0</v>
      </c>
      <c r="N316" s="692">
        <v>0.0</v>
      </c>
      <c r="O316" s="701">
        <f t="shared" ref="O316:O317" si="257">SUM(M316,N316)</f>
        <v>0</v>
      </c>
      <c r="P316" s="701"/>
      <c r="Q316" s="701"/>
      <c r="R316" s="1686"/>
      <c r="S316" s="649"/>
      <c r="T316" s="649"/>
      <c r="U316" s="649"/>
      <c r="V316" s="649"/>
      <c r="W316" s="649"/>
      <c r="X316" s="649"/>
      <c r="Y316" s="649"/>
      <c r="Z316" s="649"/>
      <c r="AA316" s="649"/>
      <c r="AB316" s="649"/>
      <c r="AC316" s="649"/>
    </row>
    <row r="317">
      <c r="A317" s="1714" t="s">
        <v>751</v>
      </c>
      <c r="B317" s="692">
        <v>0.0</v>
      </c>
      <c r="C317" s="692">
        <v>0.0</v>
      </c>
      <c r="D317" s="692">
        <v>0.0</v>
      </c>
      <c r="E317" s="692">
        <v>0.0</v>
      </c>
      <c r="F317" s="692">
        <v>0.0</v>
      </c>
      <c r="G317" s="690">
        <v>0.0</v>
      </c>
      <c r="H317" s="693">
        <f t="shared" si="256"/>
        <v>0</v>
      </c>
      <c r="I317" s="701"/>
      <c r="J317" s="647"/>
      <c r="K317" s="701" t="s">
        <v>751</v>
      </c>
      <c r="L317" s="701">
        <v>0.0</v>
      </c>
      <c r="M317" s="701">
        <f t="shared" ref="M317:M318" si="258">(L317-H317)</f>
        <v>0</v>
      </c>
      <c r="N317" s="692">
        <v>0.0</v>
      </c>
      <c r="O317" s="701">
        <f t="shared" si="257"/>
        <v>0</v>
      </c>
      <c r="P317" s="701"/>
      <c r="Q317" s="701"/>
      <c r="R317" s="1686"/>
      <c r="S317" s="649"/>
      <c r="T317" s="649"/>
      <c r="U317" s="649"/>
      <c r="V317" s="649"/>
      <c r="W317" s="649"/>
      <c r="X317" s="649"/>
      <c r="Y317" s="649"/>
      <c r="Z317" s="649"/>
      <c r="AA317" s="649"/>
      <c r="AB317" s="649"/>
      <c r="AC317" s="649"/>
    </row>
    <row r="318">
      <c r="A318" s="1714" t="s">
        <v>80</v>
      </c>
      <c r="B318" s="692">
        <v>0.0</v>
      </c>
      <c r="C318" s="692">
        <v>0.0</v>
      </c>
      <c r="D318" s="692">
        <v>0.0</v>
      </c>
      <c r="E318" s="692">
        <v>0.0</v>
      </c>
      <c r="F318" s="692">
        <v>0.0</v>
      </c>
      <c r="G318" s="690">
        <v>0.0</v>
      </c>
      <c r="H318" s="693">
        <f t="shared" si="256"/>
        <v>0</v>
      </c>
      <c r="I318" s="701"/>
      <c r="J318" s="647"/>
      <c r="K318" s="701" t="s">
        <v>80</v>
      </c>
      <c r="L318" s="692">
        <v>24.0</v>
      </c>
      <c r="M318" s="701">
        <f t="shared" si="258"/>
        <v>24</v>
      </c>
      <c r="N318" s="692">
        <v>0.0</v>
      </c>
      <c r="O318" s="701">
        <f>sum(M318,N318)</f>
        <v>24</v>
      </c>
      <c r="P318" s="701"/>
      <c r="Q318" s="701"/>
      <c r="R318" s="1686"/>
      <c r="S318" s="649"/>
      <c r="T318" s="649"/>
      <c r="U318" s="649"/>
      <c r="V318" s="649"/>
      <c r="W318" s="649"/>
      <c r="X318" s="649"/>
      <c r="Y318" s="649"/>
      <c r="Z318" s="649"/>
      <c r="AA318" s="649"/>
      <c r="AB318" s="649"/>
      <c r="AC318" s="649"/>
    </row>
    <row r="319">
      <c r="A319" s="1924" t="s">
        <v>809</v>
      </c>
      <c r="B319" s="1760">
        <v>0.0</v>
      </c>
      <c r="C319" s="1760">
        <v>0.0</v>
      </c>
      <c r="D319" s="1760">
        <v>0.0</v>
      </c>
      <c r="E319" s="1760">
        <v>0.0</v>
      </c>
      <c r="F319" s="1760">
        <v>0.0</v>
      </c>
      <c r="G319" s="1760">
        <v>0.0</v>
      </c>
      <c r="H319" s="1761">
        <f t="shared" ref="H319:H321" si="259">SUM(B319:G319)</f>
        <v>0</v>
      </c>
      <c r="I319" s="1762">
        <f>SUM(H319:H323)</f>
        <v>0</v>
      </c>
      <c r="J319" s="635"/>
      <c r="K319" s="1925" t="s">
        <v>809</v>
      </c>
      <c r="L319" s="1762">
        <v>0.0</v>
      </c>
      <c r="M319" s="1762">
        <f>(L319-H319)-R319</f>
        <v>0</v>
      </c>
      <c r="N319" s="1765">
        <v>0.0</v>
      </c>
      <c r="O319" s="1762">
        <f t="shared" ref="O319:O320" si="260">SUM(M319,N319)</f>
        <v>0</v>
      </c>
      <c r="P319" s="1762"/>
      <c r="Q319" s="1762"/>
      <c r="R319" s="1762"/>
      <c r="S319" s="649"/>
      <c r="T319" s="649"/>
      <c r="U319" s="649"/>
      <c r="V319" s="649"/>
      <c r="W319" s="649"/>
      <c r="X319" s="649"/>
      <c r="Y319" s="649"/>
      <c r="Z319" s="649"/>
      <c r="AA319" s="649"/>
      <c r="AB319" s="649"/>
      <c r="AC319" s="649"/>
    </row>
    <row r="320">
      <c r="A320" s="1714" t="s">
        <v>77</v>
      </c>
      <c r="B320" s="692">
        <v>0.0</v>
      </c>
      <c r="C320" s="692">
        <v>0.0</v>
      </c>
      <c r="D320" s="692">
        <v>0.0</v>
      </c>
      <c r="E320" s="692">
        <v>0.0</v>
      </c>
      <c r="F320" s="692">
        <v>0.0</v>
      </c>
      <c r="G320" s="690">
        <v>0.0</v>
      </c>
      <c r="H320" s="693">
        <f t="shared" si="259"/>
        <v>0</v>
      </c>
      <c r="I320" s="596">
        <f>(I319/60)</f>
        <v>0</v>
      </c>
      <c r="J320" s="635"/>
      <c r="K320" s="701" t="s">
        <v>77</v>
      </c>
      <c r="L320" s="701">
        <v>0.0</v>
      </c>
      <c r="M320" s="701">
        <f>(L320-H320-H321)-R320</f>
        <v>0</v>
      </c>
      <c r="N320" s="692">
        <v>0.0</v>
      </c>
      <c r="O320" s="701">
        <f t="shared" si="260"/>
        <v>0</v>
      </c>
      <c r="P320" s="701"/>
      <c r="Q320" s="701"/>
      <c r="R320" s="1686"/>
      <c r="S320" s="649"/>
      <c r="T320" s="649"/>
      <c r="U320" s="649"/>
      <c r="V320" s="649"/>
      <c r="W320" s="649"/>
      <c r="X320" s="649"/>
      <c r="Y320" s="649"/>
      <c r="Z320" s="649"/>
      <c r="AA320" s="649"/>
      <c r="AB320" s="649"/>
      <c r="AC320" s="649"/>
    </row>
    <row r="321">
      <c r="A321" s="1714" t="s">
        <v>78</v>
      </c>
      <c r="B321" s="692">
        <v>0.0</v>
      </c>
      <c r="C321" s="692">
        <v>0.0</v>
      </c>
      <c r="D321" s="692">
        <v>0.0</v>
      </c>
      <c r="E321" s="692">
        <v>0.0</v>
      </c>
      <c r="F321" s="692">
        <v>0.0</v>
      </c>
      <c r="G321" s="690">
        <v>0.0</v>
      </c>
      <c r="H321" s="693">
        <f t="shared" si="259"/>
        <v>0</v>
      </c>
      <c r="I321" s="701"/>
      <c r="J321" s="635"/>
      <c r="K321" s="701" t="s">
        <v>78</v>
      </c>
      <c r="L321" s="701" t="s">
        <v>79</v>
      </c>
      <c r="M321" s="701" t="s">
        <v>79</v>
      </c>
      <c r="N321" s="692" t="s">
        <v>79</v>
      </c>
      <c r="O321" s="701" t="s">
        <v>79</v>
      </c>
      <c r="P321" s="701"/>
      <c r="Q321" s="701"/>
      <c r="R321" s="1686"/>
      <c r="S321" s="649"/>
      <c r="T321" s="649"/>
      <c r="U321" s="649"/>
      <c r="V321" s="649"/>
      <c r="W321" s="649"/>
      <c r="X321" s="649"/>
      <c r="Y321" s="649"/>
      <c r="Z321" s="649"/>
      <c r="AA321" s="649"/>
      <c r="AB321" s="649"/>
      <c r="AC321" s="649"/>
    </row>
    <row r="322">
      <c r="A322" s="1714" t="s">
        <v>446</v>
      </c>
      <c r="B322" s="692">
        <v>0.0</v>
      </c>
      <c r="C322" s="692">
        <v>0.0</v>
      </c>
      <c r="D322" s="692">
        <v>0.0</v>
      </c>
      <c r="E322" s="692">
        <v>0.0</v>
      </c>
      <c r="F322" s="692">
        <v>0.0</v>
      </c>
      <c r="G322" s="690">
        <v>0.0</v>
      </c>
      <c r="H322" s="693">
        <f t="shared" ref="H322:H323" si="261">sum(B322:G322)</f>
        <v>0</v>
      </c>
      <c r="I322" s="701"/>
      <c r="J322" s="635"/>
      <c r="K322" s="701" t="s">
        <v>446</v>
      </c>
      <c r="L322" s="701">
        <v>0.0</v>
      </c>
      <c r="M322" s="701">
        <f>(L322-H322)-R322</f>
        <v>0</v>
      </c>
      <c r="N322" s="692">
        <v>0.0</v>
      </c>
      <c r="O322" s="701">
        <f t="shared" ref="O322:O323" si="262">SUM(M322,N322)</f>
        <v>0</v>
      </c>
      <c r="P322" s="701"/>
      <c r="Q322" s="701"/>
      <c r="R322" s="1686"/>
      <c r="S322" s="649"/>
      <c r="T322" s="649"/>
      <c r="U322" s="649"/>
      <c r="V322" s="649"/>
      <c r="W322" s="649"/>
      <c r="X322" s="649"/>
      <c r="Y322" s="649"/>
      <c r="Z322" s="649"/>
      <c r="AA322" s="649"/>
      <c r="AB322" s="649"/>
      <c r="AC322" s="649"/>
    </row>
    <row r="323">
      <c r="A323" s="1714" t="s">
        <v>751</v>
      </c>
      <c r="B323" s="692">
        <v>0.0</v>
      </c>
      <c r="C323" s="692">
        <v>0.0</v>
      </c>
      <c r="D323" s="692">
        <v>0.0</v>
      </c>
      <c r="E323" s="692">
        <v>0.0</v>
      </c>
      <c r="F323" s="692">
        <v>0.0</v>
      </c>
      <c r="G323" s="690">
        <v>0.0</v>
      </c>
      <c r="H323" s="693">
        <f t="shared" si="261"/>
        <v>0</v>
      </c>
      <c r="I323" s="701"/>
      <c r="J323" s="635"/>
      <c r="K323" s="701" t="s">
        <v>751</v>
      </c>
      <c r="L323" s="701">
        <v>0.0</v>
      </c>
      <c r="M323" s="701">
        <f t="shared" ref="M323:M324" si="263">(L323-H323)</f>
        <v>0</v>
      </c>
      <c r="N323" s="692">
        <v>0.0</v>
      </c>
      <c r="O323" s="701">
        <f t="shared" si="262"/>
        <v>0</v>
      </c>
      <c r="P323" s="701"/>
      <c r="Q323" s="701"/>
      <c r="R323" s="1686"/>
      <c r="S323" s="649"/>
      <c r="T323" s="649"/>
      <c r="U323" s="649"/>
      <c r="V323" s="649"/>
      <c r="W323" s="649"/>
      <c r="X323" s="649"/>
      <c r="Y323" s="649"/>
      <c r="Z323" s="649"/>
      <c r="AA323" s="649"/>
      <c r="AB323" s="649"/>
      <c r="AC323" s="649"/>
    </row>
    <row r="324">
      <c r="A324" s="1714" t="s">
        <v>80</v>
      </c>
      <c r="B324" s="692">
        <v>0.0</v>
      </c>
      <c r="C324" s="692">
        <v>0.0</v>
      </c>
      <c r="D324" s="692">
        <v>0.0</v>
      </c>
      <c r="E324" s="692">
        <v>0.0</v>
      </c>
      <c r="F324" s="692">
        <v>0.0</v>
      </c>
      <c r="G324" s="690">
        <v>0.0</v>
      </c>
      <c r="H324" s="693">
        <f>SUM(B324:G324)</f>
        <v>0</v>
      </c>
      <c r="I324" s="701"/>
      <c r="J324" s="635"/>
      <c r="K324" s="701" t="s">
        <v>80</v>
      </c>
      <c r="L324" s="701">
        <v>0.0</v>
      </c>
      <c r="M324" s="701">
        <f t="shared" si="263"/>
        <v>0</v>
      </c>
      <c r="N324" s="692">
        <v>0.0</v>
      </c>
      <c r="O324" s="701">
        <f>sum(M324,N324)</f>
        <v>0</v>
      </c>
      <c r="P324" s="701"/>
      <c r="Q324" s="701"/>
      <c r="R324" s="1686"/>
      <c r="S324" s="649"/>
      <c r="T324" s="649"/>
      <c r="U324" s="649"/>
      <c r="V324" s="649"/>
      <c r="W324" s="649"/>
      <c r="X324" s="649"/>
      <c r="Y324" s="649"/>
      <c r="Z324" s="649"/>
      <c r="AA324" s="649"/>
      <c r="AB324" s="649"/>
      <c r="AC324" s="649"/>
    </row>
    <row r="325">
      <c r="A325" s="1757"/>
      <c r="B325" s="1682"/>
      <c r="C325" s="1682"/>
      <c r="D325" s="1682"/>
      <c r="E325" s="1682"/>
      <c r="F325" s="1682"/>
      <c r="G325" s="1682"/>
      <c r="H325" s="1682"/>
      <c r="I325" s="1682"/>
      <c r="J325" s="635"/>
      <c r="K325" s="1757"/>
      <c r="L325" s="1682"/>
      <c r="M325" s="1682"/>
      <c r="N325" s="1682"/>
      <c r="O325" s="1682"/>
      <c r="P325" s="1682"/>
      <c r="Q325" s="1682"/>
      <c r="R325" s="1682"/>
      <c r="S325" s="649"/>
      <c r="T325" s="649"/>
      <c r="U325" s="649"/>
      <c r="V325" s="649"/>
      <c r="W325" s="649"/>
      <c r="X325" s="649"/>
      <c r="Y325" s="649"/>
      <c r="Z325" s="649"/>
      <c r="AA325" s="649"/>
      <c r="AB325" s="649"/>
      <c r="AC325" s="649"/>
    </row>
    <row r="326">
      <c r="A326" s="1774" t="s">
        <v>121</v>
      </c>
      <c r="B326" s="1928">
        <f t="shared" ref="B326:H326" si="264">SUM(B179,B185,B191,B197,B203,B209,B215,B221,B228,B234,B240,B246,B252,B258,B264,B270,B277,B283,B289,B295,B301,B307,B313, B319)</f>
        <v>48</v>
      </c>
      <c r="C326" s="1928">
        <f t="shared" si="264"/>
        <v>105</v>
      </c>
      <c r="D326" s="1928">
        <f t="shared" si="264"/>
        <v>67</v>
      </c>
      <c r="E326" s="1928">
        <f t="shared" si="264"/>
        <v>77</v>
      </c>
      <c r="F326" s="1928">
        <f t="shared" si="264"/>
        <v>71</v>
      </c>
      <c r="G326" s="1928">
        <f t="shared" si="264"/>
        <v>17</v>
      </c>
      <c r="H326" s="1928">
        <f t="shared" si="264"/>
        <v>385</v>
      </c>
      <c r="I326" s="1685"/>
      <c r="J326" s="635"/>
      <c r="K326" s="1774" t="s">
        <v>121</v>
      </c>
      <c r="L326" s="1928">
        <f t="shared" ref="L326:R326" si="265">SUM(L179,L185,L191,L197,L203,L209,L215,L221,L228,L234,L240,L246,L252,L258,L264,L270,L277,L283,L289,L295,L301,L307,L313, L319)</f>
        <v>832</v>
      </c>
      <c r="M326" s="1928">
        <f t="shared" si="265"/>
        <v>445</v>
      </c>
      <c r="N326" s="1928">
        <f t="shared" si="265"/>
        <v>390</v>
      </c>
      <c r="O326" s="1928">
        <f t="shared" si="265"/>
        <v>835</v>
      </c>
      <c r="P326" s="1928">
        <f t="shared" si="265"/>
        <v>0</v>
      </c>
      <c r="Q326" s="1928">
        <f t="shared" si="265"/>
        <v>0</v>
      </c>
      <c r="R326" s="1928">
        <f t="shared" si="265"/>
        <v>2</v>
      </c>
      <c r="S326" s="649"/>
      <c r="T326" s="649"/>
      <c r="U326" s="649"/>
      <c r="V326" s="649"/>
      <c r="W326" s="649"/>
      <c r="X326" s="649"/>
      <c r="Y326" s="649"/>
      <c r="Z326" s="649"/>
      <c r="AA326" s="649"/>
      <c r="AB326" s="649"/>
      <c r="AC326" s="649"/>
    </row>
    <row r="327">
      <c r="A327" s="1774" t="s">
        <v>77</v>
      </c>
      <c r="B327" s="1928">
        <f t="shared" ref="B327:H327" si="266">SUM(B180,B186,B192,B198,B204,B210,B216,B222,B229,B235,B241,B247,B253,B259,B265,B271,B278,B284,B290,B296,B302,B308,B314, B320)</f>
        <v>3</v>
      </c>
      <c r="C327" s="1928">
        <f t="shared" si="266"/>
        <v>0</v>
      </c>
      <c r="D327" s="1928">
        <f t="shared" si="266"/>
        <v>0</v>
      </c>
      <c r="E327" s="1928">
        <f t="shared" si="266"/>
        <v>0</v>
      </c>
      <c r="F327" s="1928">
        <f t="shared" si="266"/>
        <v>0</v>
      </c>
      <c r="G327" s="1928">
        <f t="shared" si="266"/>
        <v>1</v>
      </c>
      <c r="H327" s="1928">
        <f t="shared" si="266"/>
        <v>4</v>
      </c>
      <c r="I327" s="1685"/>
      <c r="J327" s="635"/>
      <c r="K327" s="1774" t="s">
        <v>77</v>
      </c>
      <c r="L327" s="1928">
        <f t="shared" ref="L327:R327" si="267">SUM(L180,L186,L192,L198,L204,L210,L216,L222,L229,L235,L241,L247,L253,L259,L265,L271,L278,L284,L290,L296,L302,L308,L314, L320)</f>
        <v>36</v>
      </c>
      <c r="M327" s="1928">
        <f t="shared" si="267"/>
        <v>14</v>
      </c>
      <c r="N327" s="1928">
        <f t="shared" si="267"/>
        <v>148</v>
      </c>
      <c r="O327" s="1928">
        <f t="shared" si="267"/>
        <v>162</v>
      </c>
      <c r="P327" s="1928">
        <f t="shared" si="267"/>
        <v>0</v>
      </c>
      <c r="Q327" s="1928">
        <f t="shared" si="267"/>
        <v>0</v>
      </c>
      <c r="R327" s="1928">
        <f t="shared" si="267"/>
        <v>0</v>
      </c>
      <c r="S327" s="649"/>
      <c r="T327" s="649"/>
      <c r="U327" s="649"/>
      <c r="V327" s="649"/>
      <c r="W327" s="649"/>
      <c r="X327" s="649"/>
      <c r="Y327" s="649"/>
      <c r="Z327" s="649"/>
      <c r="AA327" s="649"/>
      <c r="AB327" s="649"/>
      <c r="AC327" s="649"/>
    </row>
    <row r="328">
      <c r="A328" s="1774" t="s">
        <v>78</v>
      </c>
      <c r="B328" s="1928">
        <f t="shared" ref="B328:H328" si="268">SUM(B181,B187,B193,B199,B205,B211,B217,B223,B230,B236,B242,B248,B254,B260,B266,B272,B279,B285,B291,B297,B303,B309,B315, B321)</f>
        <v>4</v>
      </c>
      <c r="C328" s="1928">
        <f t="shared" si="268"/>
        <v>8</v>
      </c>
      <c r="D328" s="1928">
        <f t="shared" si="268"/>
        <v>3</v>
      </c>
      <c r="E328" s="1928">
        <f t="shared" si="268"/>
        <v>2</v>
      </c>
      <c r="F328" s="1928">
        <f t="shared" si="268"/>
        <v>1</v>
      </c>
      <c r="G328" s="1928">
        <f t="shared" si="268"/>
        <v>0</v>
      </c>
      <c r="H328" s="1928">
        <f t="shared" si="268"/>
        <v>18</v>
      </c>
      <c r="I328" s="1685"/>
      <c r="J328" s="635"/>
      <c r="K328" s="1774" t="s">
        <v>78</v>
      </c>
      <c r="L328" s="1928">
        <f t="shared" ref="L328:R328" si="269">SUM(L181,L187,L193,L199,L205,L211,L217,L223,L230,L236,L242,L248,L254,L260,L266,L272,L279,L285,L291,L297,L303,L309,L315, L321)</f>
        <v>0</v>
      </c>
      <c r="M328" s="1928">
        <f t="shared" si="269"/>
        <v>0</v>
      </c>
      <c r="N328" s="1928">
        <f t="shared" si="269"/>
        <v>0</v>
      </c>
      <c r="O328" s="1928">
        <f t="shared" si="269"/>
        <v>0</v>
      </c>
      <c r="P328" s="1928">
        <f t="shared" si="269"/>
        <v>0</v>
      </c>
      <c r="Q328" s="1928">
        <f t="shared" si="269"/>
        <v>0</v>
      </c>
      <c r="R328" s="1928">
        <f t="shared" si="269"/>
        <v>0</v>
      </c>
      <c r="S328" s="649"/>
      <c r="T328" s="649"/>
      <c r="U328" s="649"/>
      <c r="V328" s="649"/>
      <c r="W328" s="649"/>
      <c r="X328" s="649"/>
      <c r="Y328" s="649"/>
      <c r="Z328" s="649"/>
      <c r="AA328" s="649"/>
      <c r="AB328" s="649"/>
      <c r="AC328" s="649"/>
    </row>
    <row r="329">
      <c r="A329" s="1774" t="s">
        <v>446</v>
      </c>
      <c r="B329" s="1928">
        <f t="shared" ref="B329:H329" si="270">SUM(B182,B188,B194,B200,B206,B212,B218,B224,B231,B237,B243,B249,B255,B261,B267,B273,B280,B286,B292,B298,B304,B310,B316, B322)</f>
        <v>29</v>
      </c>
      <c r="C329" s="1928">
        <f t="shared" si="270"/>
        <v>15</v>
      </c>
      <c r="D329" s="1928">
        <f t="shared" si="270"/>
        <v>15</v>
      </c>
      <c r="E329" s="1928">
        <f t="shared" si="270"/>
        <v>8</v>
      </c>
      <c r="F329" s="1928">
        <f t="shared" si="270"/>
        <v>16</v>
      </c>
      <c r="G329" s="1928">
        <f t="shared" si="270"/>
        <v>3</v>
      </c>
      <c r="H329" s="1928">
        <f t="shared" si="270"/>
        <v>86</v>
      </c>
      <c r="I329" s="1685"/>
      <c r="J329" s="635"/>
      <c r="K329" s="1774" t="s">
        <v>446</v>
      </c>
      <c r="L329" s="1928">
        <f t="shared" ref="L329:R329" si="271">SUM(L182,L188,L194,L200,L206,L212,L218,L224,L231,L237,L243,L249,L255,L261,L267,L273,L280,L286,L292,L298,L304,L310,L316, L322)</f>
        <v>165</v>
      </c>
      <c r="M329" s="1928">
        <f t="shared" si="271"/>
        <v>78</v>
      </c>
      <c r="N329" s="1928">
        <f t="shared" si="271"/>
        <v>6</v>
      </c>
      <c r="O329" s="1928">
        <f t="shared" si="271"/>
        <v>84</v>
      </c>
      <c r="P329" s="1928">
        <f t="shared" si="271"/>
        <v>0</v>
      </c>
      <c r="Q329" s="1928">
        <f t="shared" si="271"/>
        <v>0</v>
      </c>
      <c r="R329" s="1928">
        <f t="shared" si="271"/>
        <v>1</v>
      </c>
      <c r="S329" s="649"/>
      <c r="T329" s="649"/>
      <c r="U329" s="649"/>
      <c r="V329" s="649"/>
      <c r="W329" s="649"/>
      <c r="X329" s="649"/>
      <c r="Y329" s="649"/>
      <c r="Z329" s="649"/>
      <c r="AA329" s="649"/>
      <c r="AB329" s="649"/>
      <c r="AC329" s="649"/>
    </row>
    <row r="330">
      <c r="A330" s="1774" t="s">
        <v>751</v>
      </c>
      <c r="B330" s="1928">
        <f t="shared" ref="B330:H330" si="272">SUM(B183,B189,B195,B201,B207,B213,B219,B225,B232,B238,B244,B250,B256,B262,B268,B274,B281,B287,B293,B299,B305,B311,B317, B323)</f>
        <v>5</v>
      </c>
      <c r="C330" s="1928">
        <f t="shared" si="272"/>
        <v>8</v>
      </c>
      <c r="D330" s="1928">
        <f t="shared" si="272"/>
        <v>3</v>
      </c>
      <c r="E330" s="1928">
        <f t="shared" si="272"/>
        <v>0</v>
      </c>
      <c r="F330" s="1928">
        <f t="shared" si="272"/>
        <v>21</v>
      </c>
      <c r="G330" s="1928">
        <f t="shared" si="272"/>
        <v>10</v>
      </c>
      <c r="H330" s="1928">
        <f t="shared" si="272"/>
        <v>47</v>
      </c>
      <c r="I330" s="1685"/>
      <c r="J330" s="635"/>
      <c r="K330" s="1774" t="s">
        <v>751</v>
      </c>
      <c r="L330" s="1928">
        <f t="shared" ref="L330:R330" si="273">SUM(L183,L189,L195,L201,L207,L213,L219,L225,L232,L238,L244,L250,L256,L262,L268,L274,L281,L287,L293,L299,L305,L311,L317, L323)</f>
        <v>123</v>
      </c>
      <c r="M330" s="1928">
        <f t="shared" si="273"/>
        <v>76</v>
      </c>
      <c r="N330" s="1928">
        <f t="shared" si="273"/>
        <v>22</v>
      </c>
      <c r="O330" s="1928">
        <f t="shared" si="273"/>
        <v>97</v>
      </c>
      <c r="P330" s="1928">
        <f t="shared" si="273"/>
        <v>0</v>
      </c>
      <c r="Q330" s="1928">
        <f t="shared" si="273"/>
        <v>0</v>
      </c>
      <c r="R330" s="1928">
        <f t="shared" si="273"/>
        <v>0</v>
      </c>
      <c r="S330" s="649"/>
      <c r="T330" s="649"/>
      <c r="U330" s="649"/>
      <c r="V330" s="649"/>
      <c r="W330" s="649"/>
      <c r="X330" s="649"/>
      <c r="Y330" s="649"/>
      <c r="Z330" s="649"/>
      <c r="AA330" s="649"/>
      <c r="AB330" s="649"/>
      <c r="AC330" s="649"/>
    </row>
    <row r="331">
      <c r="A331" s="1774" t="s">
        <v>80</v>
      </c>
      <c r="B331" s="1928">
        <f t="shared" ref="B331:H331" si="274">SUM(B184,B190,B196,B202,B208,B214,B220,B226,B233,B239,B245,B251,B257,B263,B269,B275,B282,B288,B294,B300,B306,B312,B318, B324)</f>
        <v>10</v>
      </c>
      <c r="C331" s="1928">
        <f t="shared" si="274"/>
        <v>6</v>
      </c>
      <c r="D331" s="1928">
        <f t="shared" si="274"/>
        <v>8</v>
      </c>
      <c r="E331" s="1928">
        <f t="shared" si="274"/>
        <v>12</v>
      </c>
      <c r="F331" s="1928">
        <f t="shared" si="274"/>
        <v>5</v>
      </c>
      <c r="G331" s="1928">
        <f t="shared" si="274"/>
        <v>3</v>
      </c>
      <c r="H331" s="1928">
        <f t="shared" si="274"/>
        <v>44</v>
      </c>
      <c r="I331" s="1685"/>
      <c r="J331" s="635"/>
      <c r="K331" s="1774" t="s">
        <v>80</v>
      </c>
      <c r="L331" s="1928">
        <f t="shared" ref="L331:R331" si="275">SUM(L184,L190,L196,L202,L208,L214,L220,L226,L233,L239,L245,L251,L257,L263,L269,L275,L282,L288,L294,L300,L306,L312,L318, L324)</f>
        <v>412</v>
      </c>
      <c r="M331" s="1928">
        <f t="shared" si="275"/>
        <v>368</v>
      </c>
      <c r="N331" s="1928">
        <f t="shared" si="275"/>
        <v>30</v>
      </c>
      <c r="O331" s="1928">
        <f t="shared" si="275"/>
        <v>430</v>
      </c>
      <c r="P331" s="1928">
        <f t="shared" si="275"/>
        <v>0</v>
      </c>
      <c r="Q331" s="1928">
        <f t="shared" si="275"/>
        <v>0</v>
      </c>
      <c r="R331" s="1928">
        <f t="shared" si="275"/>
        <v>0</v>
      </c>
      <c r="S331" s="649"/>
      <c r="T331" s="649"/>
      <c r="U331" s="649"/>
      <c r="V331" s="649"/>
      <c r="W331" s="649"/>
      <c r="X331" s="649"/>
      <c r="Y331" s="649"/>
      <c r="Z331" s="649"/>
      <c r="AA331" s="649"/>
      <c r="AB331" s="649"/>
      <c r="AC331" s="649"/>
    </row>
    <row r="332">
      <c r="A332" s="1757" t="s">
        <v>9</v>
      </c>
      <c r="B332" s="1758">
        <f t="shared" ref="B332:H332" si="276">SUM(B326:B330)</f>
        <v>89</v>
      </c>
      <c r="C332" s="1758">
        <f t="shared" si="276"/>
        <v>136</v>
      </c>
      <c r="D332" s="1758">
        <f t="shared" si="276"/>
        <v>88</v>
      </c>
      <c r="E332" s="1758">
        <f t="shared" si="276"/>
        <v>87</v>
      </c>
      <c r="F332" s="1758">
        <f t="shared" si="276"/>
        <v>109</v>
      </c>
      <c r="G332" s="1758">
        <f t="shared" si="276"/>
        <v>31</v>
      </c>
      <c r="H332" s="1758">
        <f t="shared" si="276"/>
        <v>540</v>
      </c>
      <c r="I332" s="1682"/>
      <c r="J332" s="635"/>
      <c r="K332" s="1757" t="s">
        <v>9</v>
      </c>
      <c r="L332" s="1758">
        <f t="shared" ref="L332:Q332" si="277">SUM(L326:L330)</f>
        <v>1156</v>
      </c>
      <c r="M332" s="1758">
        <f t="shared" si="277"/>
        <v>613</v>
      </c>
      <c r="N332" s="1758">
        <f t="shared" si="277"/>
        <v>566</v>
      </c>
      <c r="O332" s="1758">
        <f t="shared" si="277"/>
        <v>1178</v>
      </c>
      <c r="P332" s="1758">
        <f t="shared" si="277"/>
        <v>0</v>
      </c>
      <c r="Q332" s="1758">
        <f t="shared" si="277"/>
        <v>0</v>
      </c>
      <c r="R332" s="1758">
        <f>SUM(R326,R327,R328,R329)</f>
        <v>3</v>
      </c>
      <c r="S332" s="649"/>
      <c r="T332" s="649"/>
      <c r="U332" s="649"/>
      <c r="V332" s="649"/>
      <c r="W332" s="649"/>
      <c r="X332" s="649"/>
      <c r="Y332" s="649"/>
      <c r="Z332" s="649"/>
      <c r="AA332" s="649"/>
      <c r="AB332" s="649"/>
      <c r="AC332" s="649"/>
    </row>
    <row r="333">
      <c r="A333" s="1974"/>
      <c r="B333" s="584"/>
      <c r="C333" s="584"/>
      <c r="D333" s="584"/>
      <c r="E333" s="677"/>
      <c r="F333" s="678"/>
      <c r="G333" s="678"/>
      <c r="H333" s="678"/>
      <c r="I333" s="727"/>
      <c r="J333" s="577"/>
      <c r="K333" s="576"/>
      <c r="L333" s="1963"/>
      <c r="M333" s="1963"/>
      <c r="N333" s="1963"/>
      <c r="O333" s="576"/>
      <c r="P333" s="629"/>
      <c r="Q333" s="1964"/>
      <c r="R333" s="1965"/>
      <c r="S333" s="1964"/>
      <c r="T333" s="1965"/>
      <c r="U333" s="649"/>
      <c r="V333" s="649"/>
      <c r="W333" s="577"/>
      <c r="X333" s="577"/>
      <c r="Y333" s="577"/>
      <c r="Z333" s="577"/>
      <c r="AA333" s="577"/>
      <c r="AB333" s="577"/>
      <c r="AC333" s="577"/>
    </row>
    <row r="334">
      <c r="A334" s="1757" t="s">
        <v>123</v>
      </c>
      <c r="B334" s="1758" t="s">
        <v>2</v>
      </c>
      <c r="C334" s="1758" t="s">
        <v>3</v>
      </c>
      <c r="D334" s="1758" t="s">
        <v>4</v>
      </c>
      <c r="E334" s="1758" t="s">
        <v>5</v>
      </c>
      <c r="F334" s="1758" t="s">
        <v>6</v>
      </c>
      <c r="G334" s="1758" t="s">
        <v>7</v>
      </c>
      <c r="H334" s="1758" t="s">
        <v>9</v>
      </c>
      <c r="I334" s="649"/>
      <c r="J334" s="649"/>
      <c r="K334" s="649"/>
      <c r="L334" s="649"/>
      <c r="M334" s="649"/>
      <c r="N334" s="649"/>
      <c r="O334" s="649"/>
      <c r="P334" s="649"/>
      <c r="Q334" s="649"/>
      <c r="R334" s="649"/>
      <c r="S334" s="649"/>
      <c r="T334" s="649"/>
      <c r="U334" s="649"/>
      <c r="V334" s="649"/>
      <c r="W334" s="649"/>
      <c r="X334" s="649"/>
      <c r="Y334" s="649"/>
      <c r="Z334" s="649"/>
      <c r="AA334" s="649"/>
      <c r="AB334" s="649"/>
      <c r="AC334" s="649"/>
    </row>
    <row r="335">
      <c r="A335" s="1756" t="s">
        <v>124</v>
      </c>
      <c r="B335" s="693">
        <f t="shared" ref="B335:G335" si="278">sum(B327:B328)</f>
        <v>7</v>
      </c>
      <c r="C335" s="693">
        <f t="shared" si="278"/>
        <v>8</v>
      </c>
      <c r="D335" s="693">
        <f t="shared" si="278"/>
        <v>3</v>
      </c>
      <c r="E335" s="693">
        <f t="shared" si="278"/>
        <v>2</v>
      </c>
      <c r="F335" s="693">
        <f t="shared" si="278"/>
        <v>1</v>
      </c>
      <c r="G335" s="693">
        <f t="shared" si="278"/>
        <v>1</v>
      </c>
      <c r="H335" s="693">
        <f>sum(B335:G335)</f>
        <v>22</v>
      </c>
      <c r="I335" s="649"/>
      <c r="J335" s="649"/>
      <c r="K335" s="649"/>
      <c r="L335" s="649"/>
      <c r="M335" s="649"/>
      <c r="N335" s="649"/>
      <c r="O335" s="649"/>
      <c r="P335" s="649"/>
      <c r="Q335" s="649"/>
      <c r="R335" s="649"/>
      <c r="S335" s="649"/>
      <c r="T335" s="649"/>
      <c r="U335" s="649"/>
      <c r="V335" s="649"/>
      <c r="W335" s="649"/>
      <c r="X335" s="649"/>
      <c r="Y335" s="649"/>
      <c r="Z335" s="649"/>
      <c r="AA335" s="649"/>
      <c r="AB335" s="649"/>
      <c r="AC335" s="649"/>
    </row>
    <row r="336">
      <c r="A336" s="1938" t="s">
        <v>126</v>
      </c>
      <c r="B336" s="1777">
        <f t="shared" ref="B336:H336" si="279">(B335*10.01)</f>
        <v>70.07</v>
      </c>
      <c r="C336" s="1777">
        <f t="shared" si="279"/>
        <v>80.08</v>
      </c>
      <c r="D336" s="1777">
        <f t="shared" si="279"/>
        <v>30.03</v>
      </c>
      <c r="E336" s="1777">
        <f t="shared" si="279"/>
        <v>20.02</v>
      </c>
      <c r="F336" s="1777">
        <f t="shared" si="279"/>
        <v>10.01</v>
      </c>
      <c r="G336" s="1777">
        <f t="shared" si="279"/>
        <v>10.01</v>
      </c>
      <c r="H336" s="1777">
        <f t="shared" si="279"/>
        <v>220.22</v>
      </c>
      <c r="I336" s="1689"/>
      <c r="J336" s="577"/>
      <c r="K336" s="577"/>
      <c r="L336" s="1975"/>
      <c r="M336" s="1975"/>
      <c r="N336" s="1975"/>
      <c r="O336" s="577"/>
      <c r="P336" s="1964"/>
      <c r="Q336" s="1964"/>
      <c r="R336" s="1965"/>
      <c r="S336" s="1964"/>
      <c r="T336" s="1965"/>
      <c r="U336" s="649"/>
      <c r="V336" s="649"/>
      <c r="W336" s="577"/>
      <c r="X336" s="577"/>
      <c r="Y336" s="577"/>
      <c r="Z336" s="577"/>
      <c r="AA336" s="577"/>
      <c r="AB336" s="577"/>
      <c r="AC336" s="577"/>
    </row>
    <row r="337">
      <c r="A337" s="1756" t="s">
        <v>127</v>
      </c>
      <c r="B337" s="693">
        <f t="shared" ref="B337:G337" si="280">B331</f>
        <v>10</v>
      </c>
      <c r="C337" s="693">
        <f t="shared" si="280"/>
        <v>6</v>
      </c>
      <c r="D337" s="693">
        <f t="shared" si="280"/>
        <v>8</v>
      </c>
      <c r="E337" s="693">
        <f t="shared" si="280"/>
        <v>12</v>
      </c>
      <c r="F337" s="693">
        <f t="shared" si="280"/>
        <v>5</v>
      </c>
      <c r="G337" s="693">
        <f t="shared" si="280"/>
        <v>3</v>
      </c>
      <c r="H337" s="693">
        <f>sum(B337:G337)</f>
        <v>44</v>
      </c>
      <c r="I337" s="1689"/>
      <c r="J337" s="577"/>
      <c r="K337" s="577"/>
      <c r="L337" s="1975"/>
      <c r="M337" s="1975"/>
      <c r="N337" s="1975"/>
      <c r="O337" s="577"/>
      <c r="P337" s="1964"/>
      <c r="Q337" s="1964"/>
      <c r="R337" s="1965"/>
      <c r="S337" s="1964"/>
      <c r="T337" s="1965"/>
      <c r="U337" s="649"/>
      <c r="V337" s="649"/>
      <c r="W337" s="577"/>
      <c r="X337" s="577"/>
      <c r="Y337" s="577"/>
      <c r="Z337" s="577"/>
      <c r="AA337" s="577"/>
      <c r="AB337" s="577"/>
      <c r="AC337" s="577"/>
    </row>
    <row r="338">
      <c r="A338" s="1756" t="s">
        <v>126</v>
      </c>
      <c r="B338" s="1790">
        <f t="shared" ref="B338:H338" si="281">(B337*5)</f>
        <v>50</v>
      </c>
      <c r="C338" s="1790">
        <f t="shared" si="281"/>
        <v>30</v>
      </c>
      <c r="D338" s="1790">
        <f t="shared" si="281"/>
        <v>40</v>
      </c>
      <c r="E338" s="1790">
        <f t="shared" si="281"/>
        <v>60</v>
      </c>
      <c r="F338" s="1790">
        <f t="shared" si="281"/>
        <v>25</v>
      </c>
      <c r="G338" s="1790">
        <f t="shared" si="281"/>
        <v>15</v>
      </c>
      <c r="H338" s="1790">
        <f t="shared" si="281"/>
        <v>220</v>
      </c>
      <c r="I338" s="1689"/>
      <c r="J338" s="577"/>
      <c r="K338" s="577"/>
      <c r="L338" s="1975"/>
      <c r="M338" s="1975"/>
      <c r="N338" s="1975"/>
      <c r="O338" s="577"/>
      <c r="P338" s="1964"/>
      <c r="Q338" s="1964"/>
      <c r="R338" s="1965"/>
      <c r="S338" s="1964"/>
      <c r="T338" s="1965"/>
      <c r="U338" s="649"/>
      <c r="V338" s="649"/>
      <c r="W338" s="577"/>
      <c r="X338" s="577"/>
      <c r="Y338" s="577"/>
      <c r="Z338" s="577"/>
      <c r="AA338" s="577"/>
      <c r="AB338" s="577"/>
      <c r="AC338" s="577"/>
    </row>
    <row r="339">
      <c r="A339" s="1757" t="s">
        <v>9</v>
      </c>
      <c r="B339" s="1780">
        <f t="shared" ref="B339:H339" si="282">SUM(B336,B338)</f>
        <v>120.07</v>
      </c>
      <c r="C339" s="1780">
        <f t="shared" si="282"/>
        <v>110.08</v>
      </c>
      <c r="D339" s="1780">
        <f t="shared" si="282"/>
        <v>70.03</v>
      </c>
      <c r="E339" s="1780">
        <f t="shared" si="282"/>
        <v>80.02</v>
      </c>
      <c r="F339" s="1780">
        <f t="shared" si="282"/>
        <v>35.01</v>
      </c>
      <c r="G339" s="1780">
        <f t="shared" si="282"/>
        <v>25.01</v>
      </c>
      <c r="H339" s="1780">
        <f t="shared" si="282"/>
        <v>440.22</v>
      </c>
      <c r="I339" s="1689"/>
      <c r="J339" s="577"/>
      <c r="K339" s="577"/>
      <c r="L339" s="1975"/>
      <c r="M339" s="1975"/>
      <c r="N339" s="1975"/>
      <c r="O339" s="577"/>
      <c r="P339" s="1964"/>
      <c r="Q339" s="1964"/>
      <c r="R339" s="1965"/>
      <c r="S339" s="1964"/>
      <c r="T339" s="1965"/>
      <c r="U339" s="649"/>
      <c r="V339" s="649"/>
      <c r="W339" s="577"/>
      <c r="X339" s="577"/>
      <c r="Y339" s="577"/>
      <c r="Z339" s="577"/>
      <c r="AA339" s="577"/>
      <c r="AB339" s="577"/>
      <c r="AC339" s="577"/>
    </row>
    <row r="340">
      <c r="A340" s="1963"/>
      <c r="B340" s="676"/>
      <c r="C340" s="676"/>
      <c r="D340" s="676"/>
      <c r="E340" s="676"/>
      <c r="F340" s="676"/>
      <c r="G340" s="677"/>
      <c r="H340" s="678"/>
      <c r="I340" s="676"/>
      <c r="J340" s="577"/>
      <c r="K340" s="576"/>
      <c r="L340" s="1963"/>
      <c r="M340" s="1963"/>
      <c r="N340" s="1963"/>
      <c r="O340" s="576"/>
      <c r="P340" s="629"/>
      <c r="Q340" s="1964"/>
      <c r="R340" s="1965"/>
      <c r="S340" s="1964"/>
      <c r="T340" s="1965"/>
      <c r="U340" s="649"/>
      <c r="V340" s="649"/>
      <c r="W340" s="577"/>
      <c r="X340" s="577"/>
      <c r="Y340" s="577"/>
      <c r="Z340" s="577"/>
      <c r="AA340" s="577"/>
      <c r="AB340" s="577"/>
      <c r="AC340" s="577"/>
    </row>
    <row r="341">
      <c r="A341" s="1963"/>
      <c r="B341" s="676"/>
      <c r="C341" s="676"/>
      <c r="D341" s="676"/>
      <c r="E341" s="676"/>
      <c r="F341" s="679"/>
      <c r="G341" s="1781" t="s">
        <v>35</v>
      </c>
      <c r="H341" s="1782" t="s">
        <v>36</v>
      </c>
      <c r="I341" s="676"/>
      <c r="J341" s="577"/>
      <c r="K341" s="576"/>
      <c r="L341" s="1963"/>
      <c r="M341" s="1963"/>
      <c r="N341" s="1963"/>
      <c r="O341" s="576"/>
      <c r="P341" s="629"/>
      <c r="Q341" s="1964"/>
      <c r="R341" s="1965"/>
      <c r="S341" s="1964"/>
      <c r="T341" s="1965"/>
      <c r="U341" s="649"/>
      <c r="V341" s="649"/>
      <c r="W341" s="577"/>
      <c r="X341" s="577"/>
      <c r="Y341" s="577"/>
      <c r="Z341" s="577"/>
      <c r="AA341" s="577"/>
      <c r="AB341" s="577"/>
      <c r="AC341" s="577"/>
    </row>
    <row r="342">
      <c r="A342" s="1963"/>
      <c r="B342" s="676"/>
      <c r="C342" s="676"/>
      <c r="D342" s="676"/>
      <c r="E342" s="676"/>
      <c r="F342" s="679"/>
      <c r="G342" s="1966">
        <v>44808.0</v>
      </c>
      <c r="H342" s="692">
        <v>234.0</v>
      </c>
      <c r="I342" s="676"/>
      <c r="J342" s="577"/>
      <c r="K342" s="576"/>
      <c r="L342" s="1963"/>
      <c r="M342" s="1963"/>
      <c r="N342" s="1963"/>
      <c r="O342" s="576"/>
      <c r="P342" s="629"/>
      <c r="Q342" s="1964"/>
      <c r="R342" s="1965"/>
      <c r="S342" s="1964"/>
      <c r="T342" s="1965"/>
      <c r="U342" s="649"/>
      <c r="V342" s="649"/>
      <c r="W342" s="577"/>
      <c r="X342" s="577"/>
      <c r="Y342" s="577"/>
      <c r="Z342" s="577"/>
      <c r="AA342" s="577"/>
      <c r="AB342" s="577"/>
      <c r="AC342" s="577"/>
    </row>
    <row r="343">
      <c r="A343" s="1963"/>
      <c r="B343" s="676"/>
      <c r="C343" s="676"/>
      <c r="D343" s="676"/>
      <c r="E343" s="676"/>
      <c r="F343" s="679"/>
      <c r="G343" s="1967">
        <v>44815.0</v>
      </c>
      <c r="H343" s="701">
        <f>H332</f>
        <v>540</v>
      </c>
      <c r="I343" s="676"/>
      <c r="J343" s="577"/>
      <c r="K343" s="576"/>
      <c r="L343" s="1963"/>
      <c r="M343" s="1963"/>
      <c r="N343" s="1963"/>
      <c r="O343" s="576"/>
      <c r="P343" s="629"/>
      <c r="Q343" s="1964"/>
      <c r="R343" s="1965"/>
      <c r="S343" s="1964"/>
      <c r="T343" s="1965"/>
      <c r="U343" s="649"/>
      <c r="V343" s="649"/>
      <c r="W343" s="577"/>
      <c r="X343" s="577"/>
      <c r="Y343" s="577"/>
      <c r="Z343" s="577"/>
      <c r="AA343" s="577"/>
      <c r="AB343" s="577"/>
      <c r="AC343" s="577"/>
    </row>
    <row r="344">
      <c r="A344" s="1963"/>
      <c r="B344" s="676"/>
      <c r="C344" s="676"/>
      <c r="D344" s="676"/>
      <c r="E344" s="676"/>
      <c r="F344" s="679"/>
      <c r="G344" s="1967">
        <v>44822.0</v>
      </c>
      <c r="H344" s="693"/>
      <c r="I344" s="676"/>
      <c r="J344" s="577"/>
      <c r="K344" s="576"/>
      <c r="L344" s="1963"/>
      <c r="M344" s="1963"/>
      <c r="N344" s="1963"/>
      <c r="O344" s="576"/>
      <c r="P344" s="629"/>
      <c r="Q344" s="1964"/>
      <c r="R344" s="1965"/>
      <c r="S344" s="1964"/>
      <c r="T344" s="1965"/>
      <c r="U344" s="649"/>
      <c r="V344" s="649"/>
      <c r="W344" s="577"/>
      <c r="X344" s="577"/>
      <c r="Y344" s="577"/>
      <c r="Z344" s="577"/>
      <c r="AA344" s="577"/>
      <c r="AB344" s="577"/>
      <c r="AC344" s="577"/>
    </row>
    <row r="345">
      <c r="A345" s="1963"/>
      <c r="B345" s="676"/>
      <c r="C345" s="676"/>
      <c r="D345" s="676"/>
      <c r="E345" s="676"/>
      <c r="F345" s="679"/>
      <c r="G345" s="1967">
        <v>44829.0</v>
      </c>
      <c r="H345" s="693"/>
      <c r="I345" s="676"/>
      <c r="J345" s="577"/>
      <c r="K345" s="576"/>
      <c r="L345" s="1963"/>
      <c r="M345" s="1963"/>
      <c r="N345" s="1963"/>
      <c r="O345" s="576"/>
      <c r="P345" s="629"/>
      <c r="Q345" s="1964"/>
      <c r="R345" s="1965"/>
      <c r="S345" s="1964"/>
      <c r="T345" s="1965"/>
      <c r="U345" s="649"/>
      <c r="V345" s="649"/>
      <c r="W345" s="577"/>
      <c r="X345" s="577"/>
      <c r="Y345" s="577"/>
      <c r="Z345" s="577"/>
      <c r="AA345" s="577"/>
      <c r="AB345" s="577"/>
      <c r="AC345" s="577"/>
    </row>
    <row r="346">
      <c r="A346" s="1963"/>
      <c r="B346" s="676"/>
      <c r="C346" s="676"/>
      <c r="D346" s="676"/>
      <c r="E346" s="676"/>
      <c r="F346" s="679"/>
      <c r="G346" s="1967">
        <v>44834.0</v>
      </c>
      <c r="H346" s="693"/>
      <c r="I346" s="676"/>
      <c r="J346" s="577"/>
      <c r="K346" s="576"/>
      <c r="L346" s="1963"/>
      <c r="M346" s="1963"/>
      <c r="N346" s="1963"/>
      <c r="O346" s="576"/>
      <c r="P346" s="629"/>
      <c r="Q346" s="1964"/>
      <c r="R346" s="1965"/>
      <c r="S346" s="1964"/>
      <c r="T346" s="1965"/>
      <c r="U346" s="649"/>
      <c r="V346" s="649"/>
      <c r="W346" s="577"/>
      <c r="X346" s="577"/>
      <c r="Y346" s="577"/>
      <c r="Z346" s="577"/>
      <c r="AA346" s="577"/>
      <c r="AB346" s="577"/>
      <c r="AC346" s="577"/>
    </row>
    <row r="347">
      <c r="A347" s="1963"/>
      <c r="B347" s="676"/>
      <c r="C347" s="676"/>
      <c r="D347" s="676"/>
      <c r="E347" s="676"/>
      <c r="F347" s="679"/>
      <c r="G347" s="1781" t="s">
        <v>9</v>
      </c>
      <c r="H347" s="1758">
        <f>SUM(H342:H346)</f>
        <v>774</v>
      </c>
      <c r="I347" s="676"/>
      <c r="J347" s="577"/>
      <c r="K347" s="576"/>
      <c r="L347" s="1963"/>
      <c r="M347" s="1963"/>
      <c r="N347" s="1963"/>
      <c r="O347" s="576"/>
      <c r="P347" s="629"/>
      <c r="Q347" s="1964"/>
      <c r="R347" s="1965"/>
      <c r="S347" s="1964"/>
      <c r="T347" s="1965"/>
      <c r="U347" s="649"/>
      <c r="V347" s="649"/>
      <c r="W347" s="577"/>
      <c r="X347" s="577"/>
      <c r="Y347" s="577"/>
      <c r="Z347" s="577"/>
      <c r="AA347" s="577"/>
      <c r="AB347" s="577"/>
      <c r="AC347" s="577"/>
    </row>
    <row r="348">
      <c r="A348" s="1963"/>
      <c r="B348" s="676"/>
      <c r="C348" s="676"/>
      <c r="D348" s="676"/>
      <c r="E348" s="676"/>
      <c r="F348" s="676"/>
      <c r="G348" s="677"/>
      <c r="H348" s="678"/>
      <c r="I348" s="727"/>
      <c r="J348" s="577"/>
      <c r="K348" s="576"/>
      <c r="L348" s="1963"/>
      <c r="M348" s="1963"/>
      <c r="N348" s="1963"/>
      <c r="O348" s="576"/>
      <c r="P348" s="629"/>
      <c r="Q348" s="1964"/>
      <c r="R348" s="1965"/>
      <c r="S348" s="1964"/>
      <c r="T348" s="1965"/>
      <c r="U348" s="649"/>
      <c r="V348" s="649"/>
      <c r="W348" s="577"/>
      <c r="X348" s="577"/>
      <c r="Y348" s="577"/>
      <c r="Z348" s="577"/>
      <c r="AA348" s="577"/>
      <c r="AB348" s="577"/>
      <c r="AC348" s="577"/>
    </row>
    <row r="349">
      <c r="A349" s="1963"/>
      <c r="B349" s="676"/>
      <c r="C349" s="676"/>
      <c r="D349" s="676"/>
      <c r="E349" s="676"/>
      <c r="F349" s="679"/>
      <c r="G349" s="1781" t="s">
        <v>131</v>
      </c>
      <c r="H349" s="1758">
        <f>(3000-H347)</f>
        <v>2226</v>
      </c>
      <c r="I349" s="577"/>
      <c r="J349" s="577"/>
      <c r="K349" s="576"/>
      <c r="L349" s="1963"/>
      <c r="M349" s="1963"/>
      <c r="N349" s="1963"/>
      <c r="O349" s="576"/>
      <c r="P349" s="629"/>
      <c r="Q349" s="1964"/>
      <c r="R349" s="1965"/>
      <c r="S349" s="1964"/>
      <c r="T349" s="1965"/>
      <c r="U349" s="649"/>
      <c r="V349" s="649"/>
      <c r="W349" s="577"/>
      <c r="X349" s="577"/>
      <c r="Y349" s="577"/>
      <c r="Z349" s="577"/>
      <c r="AA349" s="577"/>
      <c r="AB349" s="577"/>
      <c r="AC349" s="577"/>
    </row>
    <row r="350">
      <c r="A350" s="1974"/>
      <c r="B350" s="677"/>
      <c r="C350" s="677"/>
      <c r="D350" s="677"/>
      <c r="E350" s="677"/>
      <c r="F350" s="677"/>
      <c r="G350" s="677"/>
      <c r="H350" s="675"/>
      <c r="I350" s="1691"/>
      <c r="J350" s="584"/>
      <c r="K350" s="576"/>
      <c r="L350" s="1974"/>
      <c r="M350" s="1974"/>
      <c r="N350" s="1974"/>
      <c r="O350" s="584"/>
      <c r="P350" s="1976"/>
      <c r="Q350" s="1976"/>
      <c r="R350" s="1691"/>
      <c r="S350" s="1976"/>
      <c r="T350" s="1690"/>
      <c r="U350" s="636"/>
      <c r="V350" s="636"/>
      <c r="W350" s="576"/>
      <c r="X350" s="576"/>
      <c r="Y350" s="576"/>
      <c r="Z350" s="576"/>
      <c r="AA350" s="576"/>
      <c r="AB350" s="576"/>
      <c r="AC350" s="576"/>
    </row>
    <row r="351">
      <c r="A351" s="1754" t="s">
        <v>933</v>
      </c>
      <c r="B351" s="1755">
        <v>5.0</v>
      </c>
      <c r="C351" s="1755">
        <v>6.0</v>
      </c>
      <c r="D351" s="1755">
        <v>7.0</v>
      </c>
      <c r="E351" s="1755">
        <v>8.0</v>
      </c>
      <c r="F351" s="1755">
        <v>9.0</v>
      </c>
      <c r="G351" s="1755">
        <v>10.0</v>
      </c>
      <c r="H351" s="690">
        <v>11.0</v>
      </c>
      <c r="I351" s="1686"/>
      <c r="J351" s="1686"/>
      <c r="K351" s="1531"/>
      <c r="L351" s="1754" t="s">
        <v>933</v>
      </c>
      <c r="M351" s="1686"/>
      <c r="N351" s="1686"/>
      <c r="O351" s="1686"/>
      <c r="P351" s="1686"/>
      <c r="Q351" s="1686"/>
      <c r="R351" s="1686"/>
      <c r="S351" s="1686"/>
      <c r="T351" s="649"/>
      <c r="U351" s="649"/>
      <c r="V351" s="649"/>
      <c r="W351" s="649"/>
      <c r="X351" s="649"/>
      <c r="Y351" s="649"/>
      <c r="Z351" s="649"/>
      <c r="AA351" s="649"/>
      <c r="AB351" s="649"/>
      <c r="AC351" s="649"/>
    </row>
    <row r="352">
      <c r="A352" s="1756" t="s">
        <v>759</v>
      </c>
      <c r="B352" s="693" t="s">
        <v>2</v>
      </c>
      <c r="C352" s="693" t="s">
        <v>3</v>
      </c>
      <c r="D352" s="693" t="s">
        <v>4</v>
      </c>
      <c r="E352" s="693" t="s">
        <v>5</v>
      </c>
      <c r="F352" s="693" t="s">
        <v>6</v>
      </c>
      <c r="G352" s="693" t="s">
        <v>7</v>
      </c>
      <c r="H352" s="693" t="s">
        <v>8</v>
      </c>
      <c r="I352" s="693" t="s">
        <v>9</v>
      </c>
      <c r="J352" s="693" t="s">
        <v>71</v>
      </c>
      <c r="K352" s="1531"/>
      <c r="L352" s="693" t="s">
        <v>331</v>
      </c>
      <c r="M352" s="693" t="s">
        <v>72</v>
      </c>
      <c r="N352" s="693" t="s">
        <v>13</v>
      </c>
      <c r="O352" s="701" t="s">
        <v>73</v>
      </c>
      <c r="P352" s="693" t="s">
        <v>13</v>
      </c>
      <c r="Q352" s="701" t="s">
        <v>74</v>
      </c>
      <c r="R352" s="701" t="s">
        <v>640</v>
      </c>
      <c r="S352" s="1686" t="s">
        <v>592</v>
      </c>
      <c r="T352" s="649"/>
      <c r="U352" s="649"/>
      <c r="V352" s="649"/>
      <c r="W352" s="649"/>
      <c r="X352" s="649"/>
      <c r="Y352" s="649"/>
      <c r="Z352" s="649"/>
      <c r="AA352" s="649"/>
      <c r="AB352" s="649"/>
      <c r="AC352" s="649"/>
    </row>
    <row r="353">
      <c r="A353" s="1757" t="s">
        <v>812</v>
      </c>
      <c r="B353" s="1758">
        <f t="shared" ref="B353:I353" si="283">SUM(B354:B358,B360:B364,B366:B370)</f>
        <v>0</v>
      </c>
      <c r="C353" s="1758">
        <f t="shared" si="283"/>
        <v>0</v>
      </c>
      <c r="D353" s="1758">
        <f t="shared" si="283"/>
        <v>0</v>
      </c>
      <c r="E353" s="1758">
        <f t="shared" si="283"/>
        <v>0</v>
      </c>
      <c r="F353" s="1758">
        <f t="shared" si="283"/>
        <v>0</v>
      </c>
      <c r="G353" s="1758">
        <f t="shared" si="283"/>
        <v>3</v>
      </c>
      <c r="H353" s="1758">
        <f t="shared" si="283"/>
        <v>2</v>
      </c>
      <c r="I353" s="1758">
        <f t="shared" si="283"/>
        <v>5</v>
      </c>
      <c r="J353" s="1758"/>
      <c r="K353" s="1531"/>
      <c r="L353" s="1757" t="s">
        <v>812</v>
      </c>
      <c r="M353" s="1758"/>
      <c r="N353" s="1758"/>
      <c r="O353" s="1758"/>
      <c r="P353" s="1758"/>
      <c r="Q353" s="1758"/>
      <c r="R353" s="1758"/>
      <c r="S353" s="1758"/>
      <c r="T353" s="649"/>
      <c r="U353" s="649"/>
      <c r="V353" s="649"/>
      <c r="W353" s="649"/>
      <c r="X353" s="649"/>
      <c r="Y353" s="649"/>
      <c r="Z353" s="649"/>
      <c r="AA353" s="649"/>
      <c r="AB353" s="649"/>
      <c r="AC353" s="649"/>
    </row>
    <row r="354">
      <c r="A354" s="1716" t="s">
        <v>815</v>
      </c>
      <c r="B354" s="1760">
        <v>0.0</v>
      </c>
      <c r="C354" s="1760">
        <v>0.0</v>
      </c>
      <c r="D354" s="1760">
        <v>0.0</v>
      </c>
      <c r="E354" s="1760">
        <v>0.0</v>
      </c>
      <c r="F354" s="1760">
        <v>0.0</v>
      </c>
      <c r="G354" s="1760">
        <v>2.0</v>
      </c>
      <c r="H354" s="1760">
        <v>1.0</v>
      </c>
      <c r="I354" s="1761">
        <f t="shared" ref="I354:I371" si="284">SUM(B354:H354)</f>
        <v>3</v>
      </c>
      <c r="J354" s="1762">
        <f>sum(I354:I358)</f>
        <v>5</v>
      </c>
      <c r="K354" s="1531"/>
      <c r="L354" s="1716" t="s">
        <v>815</v>
      </c>
      <c r="M354" s="1765">
        <v>25.0</v>
      </c>
      <c r="N354" s="1762">
        <f>(M354-I354)-S354</f>
        <v>22</v>
      </c>
      <c r="O354" s="1762"/>
      <c r="P354" s="1762">
        <f t="shared" ref="P354:P355" si="285">SUM(N354,O354)</f>
        <v>22</v>
      </c>
      <c r="Q354" s="1765"/>
      <c r="R354" s="1762"/>
      <c r="S354" s="1762"/>
      <c r="T354" s="649"/>
      <c r="U354" s="649"/>
      <c r="V354" s="649"/>
      <c r="W354" s="649"/>
      <c r="X354" s="649"/>
      <c r="Y354" s="649"/>
      <c r="Z354" s="649"/>
      <c r="AA354" s="649"/>
      <c r="AB354" s="649"/>
      <c r="AC354" s="649"/>
    </row>
    <row r="355">
      <c r="A355" s="1714" t="s">
        <v>77</v>
      </c>
      <c r="B355" s="692">
        <v>0.0</v>
      </c>
      <c r="C355" s="692">
        <v>0.0</v>
      </c>
      <c r="D355" s="692">
        <v>0.0</v>
      </c>
      <c r="E355" s="692">
        <v>0.0</v>
      </c>
      <c r="F355" s="692">
        <v>0.0</v>
      </c>
      <c r="G355" s="690">
        <v>0.0</v>
      </c>
      <c r="H355" s="690">
        <v>0.0</v>
      </c>
      <c r="I355" s="693">
        <f t="shared" si="284"/>
        <v>0</v>
      </c>
      <c r="J355" s="596">
        <f>(J354/40)</f>
        <v>0.125</v>
      </c>
      <c r="K355" s="1531"/>
      <c r="L355" s="1714" t="s">
        <v>77</v>
      </c>
      <c r="M355" s="701">
        <v>10.0</v>
      </c>
      <c r="N355" s="701">
        <f>(M355-I355-I356)-S355</f>
        <v>8</v>
      </c>
      <c r="O355" s="701"/>
      <c r="P355" s="701">
        <f t="shared" si="285"/>
        <v>8</v>
      </c>
      <c r="Q355" s="701"/>
      <c r="R355" s="701"/>
      <c r="S355" s="1686"/>
      <c r="T355" s="649"/>
      <c r="U355" s="649"/>
      <c r="V355" s="649"/>
      <c r="W355" s="649"/>
      <c r="X355" s="649"/>
      <c r="Y355" s="649"/>
      <c r="Z355" s="649"/>
      <c r="AA355" s="649"/>
      <c r="AB355" s="649"/>
      <c r="AC355" s="649"/>
    </row>
    <row r="356">
      <c r="A356" s="1714" t="s">
        <v>78</v>
      </c>
      <c r="B356" s="692">
        <v>0.0</v>
      </c>
      <c r="C356" s="692">
        <v>0.0</v>
      </c>
      <c r="D356" s="692">
        <v>0.0</v>
      </c>
      <c r="E356" s="692">
        <v>0.0</v>
      </c>
      <c r="F356" s="692">
        <v>0.0</v>
      </c>
      <c r="G356" s="690">
        <v>1.0</v>
      </c>
      <c r="H356" s="690">
        <v>1.0</v>
      </c>
      <c r="I356" s="693">
        <f t="shared" si="284"/>
        <v>2</v>
      </c>
      <c r="J356" s="701"/>
      <c r="K356" s="1531"/>
      <c r="L356" s="1714" t="s">
        <v>78</v>
      </c>
      <c r="M356" s="701" t="s">
        <v>79</v>
      </c>
      <c r="N356" s="701" t="s">
        <v>79</v>
      </c>
      <c r="O356" s="701"/>
      <c r="P356" s="701" t="s">
        <v>79</v>
      </c>
      <c r="Q356" s="701"/>
      <c r="R356" s="701"/>
      <c r="S356" s="1686"/>
      <c r="T356" s="649"/>
      <c r="U356" s="649"/>
      <c r="V356" s="649"/>
      <c r="W356" s="649"/>
      <c r="X356" s="649"/>
      <c r="Y356" s="649"/>
      <c r="Z356" s="649"/>
      <c r="AA356" s="649"/>
      <c r="AB356" s="649"/>
      <c r="AC356" s="649"/>
    </row>
    <row r="357">
      <c r="A357" s="1714" t="s">
        <v>446</v>
      </c>
      <c r="B357" s="692">
        <v>0.0</v>
      </c>
      <c r="C357" s="692">
        <v>0.0</v>
      </c>
      <c r="D357" s="692">
        <v>0.0</v>
      </c>
      <c r="E357" s="692">
        <v>0.0</v>
      </c>
      <c r="F357" s="692">
        <v>0.0</v>
      </c>
      <c r="G357" s="690">
        <v>0.0</v>
      </c>
      <c r="H357" s="690">
        <v>0.0</v>
      </c>
      <c r="I357" s="693">
        <f t="shared" si="284"/>
        <v>0</v>
      </c>
      <c r="J357" s="701"/>
      <c r="K357" s="1531"/>
      <c r="L357" s="1714" t="s">
        <v>446</v>
      </c>
      <c r="M357" s="692">
        <v>0.0</v>
      </c>
      <c r="N357" s="701">
        <f>(M357-I357)-S357</f>
        <v>0</v>
      </c>
      <c r="O357" s="701"/>
      <c r="P357" s="701">
        <f>SUM(N357,O357)</f>
        <v>0</v>
      </c>
      <c r="Q357" s="701"/>
      <c r="R357" s="701"/>
      <c r="S357" s="1686"/>
      <c r="T357" s="649"/>
      <c r="U357" s="649"/>
      <c r="V357" s="649"/>
      <c r="W357" s="649"/>
      <c r="X357" s="649"/>
      <c r="Y357" s="649"/>
      <c r="Z357" s="649"/>
      <c r="AA357" s="649"/>
      <c r="AB357" s="649"/>
      <c r="AC357" s="649"/>
    </row>
    <row r="358">
      <c r="A358" s="1977" t="s">
        <v>962</v>
      </c>
      <c r="B358" s="692">
        <v>0.0</v>
      </c>
      <c r="C358" s="692">
        <v>0.0</v>
      </c>
      <c r="D358" s="692">
        <v>0.0</v>
      </c>
      <c r="E358" s="692">
        <v>0.0</v>
      </c>
      <c r="F358" s="692">
        <v>0.0</v>
      </c>
      <c r="G358" s="690">
        <v>0.0</v>
      </c>
      <c r="H358" s="690">
        <v>0.0</v>
      </c>
      <c r="I358" s="693">
        <f t="shared" si="284"/>
        <v>0</v>
      </c>
      <c r="J358" s="701"/>
      <c r="K358" s="1531"/>
      <c r="L358" s="1977" t="s">
        <v>962</v>
      </c>
      <c r="M358" s="692">
        <v>0.0</v>
      </c>
      <c r="N358" s="692">
        <v>0.0</v>
      </c>
      <c r="O358" s="701"/>
      <c r="P358" s="692">
        <v>0.0</v>
      </c>
      <c r="Q358" s="701"/>
      <c r="R358" s="701"/>
      <c r="S358" s="701"/>
      <c r="T358" s="649"/>
      <c r="U358" s="649"/>
      <c r="V358" s="649"/>
      <c r="W358" s="649"/>
      <c r="X358" s="649"/>
      <c r="Y358" s="649"/>
      <c r="Z358" s="649"/>
      <c r="AA358" s="649"/>
      <c r="AB358" s="649"/>
      <c r="AC358" s="649"/>
    </row>
    <row r="359">
      <c r="A359" s="1714" t="s">
        <v>80</v>
      </c>
      <c r="B359" s="692">
        <v>0.0</v>
      </c>
      <c r="C359" s="692">
        <v>0.0</v>
      </c>
      <c r="D359" s="692">
        <v>0.0</v>
      </c>
      <c r="E359" s="692">
        <v>0.0</v>
      </c>
      <c r="F359" s="692">
        <v>0.0</v>
      </c>
      <c r="G359" s="690">
        <v>0.0</v>
      </c>
      <c r="H359" s="690">
        <v>0.0</v>
      </c>
      <c r="I359" s="693">
        <f t="shared" si="284"/>
        <v>0</v>
      </c>
      <c r="J359" s="701"/>
      <c r="K359" s="1531"/>
      <c r="L359" s="1714" t="s">
        <v>80</v>
      </c>
      <c r="M359" s="692">
        <v>25.0</v>
      </c>
      <c r="N359" s="701">
        <f>(M359-I359)</f>
        <v>25</v>
      </c>
      <c r="O359" s="701"/>
      <c r="P359" s="701">
        <f>sum(N359,O359)</f>
        <v>25</v>
      </c>
      <c r="Q359" s="701"/>
      <c r="R359" s="701"/>
      <c r="S359" s="1686"/>
      <c r="T359" s="649"/>
      <c r="U359" s="649"/>
      <c r="V359" s="649"/>
      <c r="W359" s="649"/>
      <c r="X359" s="649"/>
      <c r="Y359" s="649"/>
      <c r="Z359" s="649"/>
      <c r="AA359" s="649"/>
      <c r="AB359" s="649"/>
      <c r="AC359" s="649"/>
    </row>
    <row r="360">
      <c r="A360" s="1716" t="s">
        <v>274</v>
      </c>
      <c r="B360" s="1760">
        <v>0.0</v>
      </c>
      <c r="C360" s="1760">
        <v>0.0</v>
      </c>
      <c r="D360" s="1760">
        <v>0.0</v>
      </c>
      <c r="E360" s="1760">
        <v>0.0</v>
      </c>
      <c r="F360" s="1760">
        <v>0.0</v>
      </c>
      <c r="G360" s="1760">
        <v>0.0</v>
      </c>
      <c r="H360" s="1760">
        <v>0.0</v>
      </c>
      <c r="I360" s="1761">
        <f t="shared" si="284"/>
        <v>0</v>
      </c>
      <c r="J360" s="1762">
        <f>sum(I360:I364)</f>
        <v>0</v>
      </c>
      <c r="K360" s="1531"/>
      <c r="L360" s="1716" t="s">
        <v>274</v>
      </c>
      <c r="M360" s="1765">
        <v>3.0</v>
      </c>
      <c r="N360" s="1762">
        <f>(M360-I360)-S360</f>
        <v>3</v>
      </c>
      <c r="O360" s="1762"/>
      <c r="P360" s="1762">
        <f t="shared" ref="P360:P361" si="286">SUM(N360,O360)</f>
        <v>3</v>
      </c>
      <c r="Q360" s="1765"/>
      <c r="R360" s="1762"/>
      <c r="S360" s="1762"/>
      <c r="T360" s="649"/>
      <c r="U360" s="649"/>
      <c r="V360" s="649"/>
      <c r="W360" s="649"/>
      <c r="X360" s="649"/>
      <c r="Y360" s="649"/>
      <c r="Z360" s="649"/>
      <c r="AA360" s="649"/>
      <c r="AB360" s="649"/>
      <c r="AC360" s="649"/>
    </row>
    <row r="361">
      <c r="A361" s="1714" t="s">
        <v>77</v>
      </c>
      <c r="B361" s="692">
        <v>0.0</v>
      </c>
      <c r="C361" s="692">
        <v>0.0</v>
      </c>
      <c r="D361" s="692">
        <v>0.0</v>
      </c>
      <c r="E361" s="692">
        <v>0.0</v>
      </c>
      <c r="F361" s="692">
        <v>0.0</v>
      </c>
      <c r="G361" s="690">
        <v>0.0</v>
      </c>
      <c r="H361" s="690">
        <v>0.0</v>
      </c>
      <c r="I361" s="693">
        <f t="shared" si="284"/>
        <v>0</v>
      </c>
      <c r="J361" s="596">
        <f>(J360/40)</f>
        <v>0</v>
      </c>
      <c r="K361" s="1531"/>
      <c r="L361" s="1714" t="s">
        <v>77</v>
      </c>
      <c r="M361" s="692">
        <v>2.0</v>
      </c>
      <c r="N361" s="701">
        <f>(M361-I361-I362)-S361</f>
        <v>2</v>
      </c>
      <c r="O361" s="701"/>
      <c r="P361" s="701">
        <f t="shared" si="286"/>
        <v>2</v>
      </c>
      <c r="Q361" s="701"/>
      <c r="R361" s="701"/>
      <c r="S361" s="1686"/>
      <c r="T361" s="649"/>
      <c r="U361" s="649"/>
      <c r="V361" s="649"/>
      <c r="W361" s="649"/>
      <c r="X361" s="649"/>
      <c r="Y361" s="649"/>
      <c r="Z361" s="649"/>
      <c r="AA361" s="649"/>
      <c r="AB361" s="649"/>
      <c r="AC361" s="649"/>
    </row>
    <row r="362">
      <c r="A362" s="1714" t="s">
        <v>78</v>
      </c>
      <c r="B362" s="692">
        <v>0.0</v>
      </c>
      <c r="C362" s="692">
        <v>0.0</v>
      </c>
      <c r="D362" s="692">
        <v>0.0</v>
      </c>
      <c r="E362" s="692">
        <v>0.0</v>
      </c>
      <c r="F362" s="692">
        <v>0.0</v>
      </c>
      <c r="G362" s="690">
        <v>0.0</v>
      </c>
      <c r="H362" s="690">
        <v>0.0</v>
      </c>
      <c r="I362" s="693">
        <f t="shared" si="284"/>
        <v>0</v>
      </c>
      <c r="J362" s="701"/>
      <c r="K362" s="1531"/>
      <c r="L362" s="1714" t="s">
        <v>78</v>
      </c>
      <c r="M362" s="692" t="s">
        <v>79</v>
      </c>
      <c r="N362" s="701" t="s">
        <v>79</v>
      </c>
      <c r="O362" s="701"/>
      <c r="P362" s="701" t="s">
        <v>79</v>
      </c>
      <c r="Q362" s="701"/>
      <c r="R362" s="701"/>
      <c r="S362" s="1686"/>
      <c r="T362" s="649"/>
      <c r="U362" s="649"/>
      <c r="V362" s="649"/>
      <c r="W362" s="649"/>
      <c r="X362" s="649"/>
      <c r="Y362" s="649"/>
      <c r="Z362" s="649"/>
      <c r="AA362" s="649"/>
      <c r="AB362" s="649"/>
      <c r="AC362" s="649"/>
    </row>
    <row r="363">
      <c r="A363" s="1714" t="s">
        <v>446</v>
      </c>
      <c r="B363" s="692">
        <v>0.0</v>
      </c>
      <c r="C363" s="692">
        <v>0.0</v>
      </c>
      <c r="D363" s="692">
        <v>0.0</v>
      </c>
      <c r="E363" s="692">
        <v>0.0</v>
      </c>
      <c r="F363" s="692">
        <v>0.0</v>
      </c>
      <c r="G363" s="690">
        <v>0.0</v>
      </c>
      <c r="H363" s="690">
        <v>0.0</v>
      </c>
      <c r="I363" s="693">
        <f t="shared" si="284"/>
        <v>0</v>
      </c>
      <c r="J363" s="701"/>
      <c r="K363" s="1531"/>
      <c r="L363" s="1714" t="s">
        <v>446</v>
      </c>
      <c r="M363" s="692">
        <v>0.0</v>
      </c>
      <c r="N363" s="701">
        <f>(M363-I363)-S363</f>
        <v>0</v>
      </c>
      <c r="O363" s="701"/>
      <c r="P363" s="701">
        <f>SUM(N363,O363)</f>
        <v>0</v>
      </c>
      <c r="Q363" s="701"/>
      <c r="R363" s="701"/>
      <c r="S363" s="1686"/>
      <c r="T363" s="649"/>
      <c r="U363" s="649"/>
      <c r="V363" s="649"/>
      <c r="W363" s="649"/>
      <c r="X363" s="649"/>
      <c r="Y363" s="649"/>
      <c r="Z363" s="649"/>
      <c r="AA363" s="649"/>
      <c r="AB363" s="649"/>
      <c r="AC363" s="649"/>
    </row>
    <row r="364">
      <c r="A364" s="1977" t="s">
        <v>962</v>
      </c>
      <c r="B364" s="692">
        <v>0.0</v>
      </c>
      <c r="C364" s="692">
        <v>0.0</v>
      </c>
      <c r="D364" s="692">
        <v>0.0</v>
      </c>
      <c r="E364" s="692">
        <v>0.0</v>
      </c>
      <c r="F364" s="692">
        <v>0.0</v>
      </c>
      <c r="G364" s="690">
        <v>0.0</v>
      </c>
      <c r="H364" s="690">
        <v>0.0</v>
      </c>
      <c r="I364" s="693">
        <f t="shared" si="284"/>
        <v>0</v>
      </c>
      <c r="J364" s="701"/>
      <c r="K364" s="1531"/>
      <c r="L364" s="1977" t="s">
        <v>962</v>
      </c>
      <c r="M364" s="692">
        <v>0.0</v>
      </c>
      <c r="N364" s="701"/>
      <c r="O364" s="701"/>
      <c r="P364" s="701"/>
      <c r="Q364" s="701"/>
      <c r="R364" s="701"/>
      <c r="S364" s="701"/>
      <c r="T364" s="649"/>
      <c r="U364" s="649"/>
      <c r="V364" s="649"/>
      <c r="W364" s="649"/>
      <c r="X364" s="649"/>
      <c r="Y364" s="649"/>
      <c r="Z364" s="649"/>
      <c r="AA364" s="649"/>
      <c r="AB364" s="649"/>
      <c r="AC364" s="649"/>
    </row>
    <row r="365">
      <c r="A365" s="1714" t="s">
        <v>80</v>
      </c>
      <c r="B365" s="692">
        <v>0.0</v>
      </c>
      <c r="C365" s="692">
        <v>0.0</v>
      </c>
      <c r="D365" s="692">
        <v>0.0</v>
      </c>
      <c r="E365" s="692">
        <v>0.0</v>
      </c>
      <c r="F365" s="692">
        <v>0.0</v>
      </c>
      <c r="G365" s="690">
        <v>0.0</v>
      </c>
      <c r="H365" s="690">
        <v>0.0</v>
      </c>
      <c r="I365" s="693">
        <f t="shared" si="284"/>
        <v>0</v>
      </c>
      <c r="J365" s="694"/>
      <c r="K365" s="1531"/>
      <c r="L365" s="1714" t="s">
        <v>80</v>
      </c>
      <c r="M365" s="692">
        <v>0.0</v>
      </c>
      <c r="N365" s="701">
        <f>(M365-I365)</f>
        <v>0</v>
      </c>
      <c r="O365" s="701"/>
      <c r="P365" s="701">
        <f>sum(N365,O365)</f>
        <v>0</v>
      </c>
      <c r="Q365" s="701"/>
      <c r="R365" s="701"/>
      <c r="S365" s="1686"/>
      <c r="T365" s="649"/>
      <c r="U365" s="649"/>
      <c r="V365" s="649"/>
      <c r="W365" s="649"/>
      <c r="X365" s="649"/>
      <c r="Y365" s="649"/>
      <c r="Z365" s="649"/>
      <c r="AA365" s="649"/>
      <c r="AB365" s="649"/>
      <c r="AC365" s="649"/>
    </row>
    <row r="366">
      <c r="A366" s="1716" t="s">
        <v>274</v>
      </c>
      <c r="B366" s="1760">
        <v>0.0</v>
      </c>
      <c r="C366" s="1760">
        <v>0.0</v>
      </c>
      <c r="D366" s="1760">
        <v>0.0</v>
      </c>
      <c r="E366" s="1760">
        <v>0.0</v>
      </c>
      <c r="F366" s="1760">
        <v>0.0</v>
      </c>
      <c r="G366" s="1760">
        <v>0.0</v>
      </c>
      <c r="H366" s="1760">
        <v>0.0</v>
      </c>
      <c r="I366" s="1761">
        <f t="shared" si="284"/>
        <v>0</v>
      </c>
      <c r="J366" s="1762">
        <f>sum(I366:I370)</f>
        <v>0</v>
      </c>
      <c r="K366" s="1531"/>
      <c r="L366" s="1716" t="s">
        <v>274</v>
      </c>
      <c r="M366" s="1765">
        <v>3.0</v>
      </c>
      <c r="N366" s="1762">
        <f>(M366-I366)-S366</f>
        <v>3</v>
      </c>
      <c r="O366" s="1762"/>
      <c r="P366" s="1762">
        <f t="shared" ref="P366:P367" si="287">SUM(N366,O366)</f>
        <v>3</v>
      </c>
      <c r="Q366" s="1765"/>
      <c r="R366" s="1762"/>
      <c r="S366" s="1762"/>
      <c r="T366" s="649"/>
      <c r="U366" s="649"/>
      <c r="V366" s="649"/>
      <c r="W366" s="649"/>
      <c r="X366" s="649"/>
      <c r="Y366" s="649"/>
      <c r="Z366" s="649"/>
      <c r="AA366" s="649"/>
      <c r="AB366" s="649"/>
      <c r="AC366" s="649"/>
    </row>
    <row r="367">
      <c r="A367" s="1714" t="s">
        <v>77</v>
      </c>
      <c r="B367" s="692">
        <v>0.0</v>
      </c>
      <c r="C367" s="692">
        <v>0.0</v>
      </c>
      <c r="D367" s="692">
        <v>0.0</v>
      </c>
      <c r="E367" s="692">
        <v>0.0</v>
      </c>
      <c r="F367" s="692">
        <v>0.0</v>
      </c>
      <c r="G367" s="690">
        <v>0.0</v>
      </c>
      <c r="H367" s="690">
        <v>0.0</v>
      </c>
      <c r="I367" s="693">
        <f t="shared" si="284"/>
        <v>0</v>
      </c>
      <c r="J367" s="596">
        <f>(J366/40)</f>
        <v>0</v>
      </c>
      <c r="K367" s="1531"/>
      <c r="L367" s="1714" t="s">
        <v>77</v>
      </c>
      <c r="M367" s="692">
        <v>2.0</v>
      </c>
      <c r="N367" s="701">
        <f>(M367-I367-I368)-S367</f>
        <v>2</v>
      </c>
      <c r="O367" s="701"/>
      <c r="P367" s="701">
        <f t="shared" si="287"/>
        <v>2</v>
      </c>
      <c r="Q367" s="701"/>
      <c r="R367" s="701"/>
      <c r="S367" s="1686"/>
      <c r="T367" s="649"/>
      <c r="U367" s="649"/>
      <c r="V367" s="649"/>
      <c r="W367" s="649"/>
      <c r="X367" s="649"/>
      <c r="Y367" s="649"/>
      <c r="Z367" s="649"/>
      <c r="AA367" s="649"/>
      <c r="AB367" s="649"/>
      <c r="AC367" s="649"/>
    </row>
    <row r="368">
      <c r="A368" s="1714" t="s">
        <v>78</v>
      </c>
      <c r="B368" s="692">
        <v>0.0</v>
      </c>
      <c r="C368" s="692">
        <v>0.0</v>
      </c>
      <c r="D368" s="692">
        <v>0.0</v>
      </c>
      <c r="E368" s="692">
        <v>0.0</v>
      </c>
      <c r="F368" s="692">
        <v>0.0</v>
      </c>
      <c r="G368" s="690">
        <v>0.0</v>
      </c>
      <c r="H368" s="690">
        <v>0.0</v>
      </c>
      <c r="I368" s="693">
        <f t="shared" si="284"/>
        <v>0</v>
      </c>
      <c r="J368" s="701"/>
      <c r="K368" s="1531"/>
      <c r="L368" s="1714" t="s">
        <v>78</v>
      </c>
      <c r="M368" s="692" t="s">
        <v>79</v>
      </c>
      <c r="N368" s="701" t="s">
        <v>79</v>
      </c>
      <c r="O368" s="701"/>
      <c r="P368" s="701" t="s">
        <v>79</v>
      </c>
      <c r="Q368" s="701"/>
      <c r="R368" s="701"/>
      <c r="S368" s="1686"/>
      <c r="T368" s="649"/>
      <c r="U368" s="649"/>
      <c r="V368" s="649"/>
      <c r="W368" s="649"/>
      <c r="X368" s="649"/>
      <c r="Y368" s="649"/>
      <c r="Z368" s="649"/>
      <c r="AA368" s="649"/>
      <c r="AB368" s="649"/>
      <c r="AC368" s="649"/>
    </row>
    <row r="369">
      <c r="A369" s="1714" t="s">
        <v>446</v>
      </c>
      <c r="B369" s="692">
        <v>0.0</v>
      </c>
      <c r="C369" s="692">
        <v>0.0</v>
      </c>
      <c r="D369" s="692">
        <v>0.0</v>
      </c>
      <c r="E369" s="692">
        <v>0.0</v>
      </c>
      <c r="F369" s="692">
        <v>0.0</v>
      </c>
      <c r="G369" s="690">
        <v>0.0</v>
      </c>
      <c r="H369" s="690">
        <v>0.0</v>
      </c>
      <c r="I369" s="693">
        <f t="shared" si="284"/>
        <v>0</v>
      </c>
      <c r="J369" s="701"/>
      <c r="K369" s="1531"/>
      <c r="L369" s="1714" t="s">
        <v>446</v>
      </c>
      <c r="M369" s="692">
        <v>0.0</v>
      </c>
      <c r="N369" s="701">
        <f>(M369-I369)-S369</f>
        <v>0</v>
      </c>
      <c r="O369" s="701"/>
      <c r="P369" s="701">
        <f>SUM(N369,O369)</f>
        <v>0</v>
      </c>
      <c r="Q369" s="701"/>
      <c r="R369" s="701"/>
      <c r="S369" s="1686"/>
      <c r="T369" s="649"/>
      <c r="U369" s="649"/>
      <c r="V369" s="649"/>
      <c r="W369" s="649"/>
      <c r="X369" s="649"/>
      <c r="Y369" s="649"/>
      <c r="Z369" s="649"/>
      <c r="AA369" s="649"/>
      <c r="AB369" s="649"/>
      <c r="AC369" s="649"/>
    </row>
    <row r="370">
      <c r="A370" s="1977" t="s">
        <v>962</v>
      </c>
      <c r="B370" s="692">
        <v>0.0</v>
      </c>
      <c r="C370" s="692">
        <v>0.0</v>
      </c>
      <c r="D370" s="692">
        <v>0.0</v>
      </c>
      <c r="E370" s="692">
        <v>0.0</v>
      </c>
      <c r="F370" s="692">
        <v>0.0</v>
      </c>
      <c r="G370" s="690">
        <v>0.0</v>
      </c>
      <c r="H370" s="690">
        <v>0.0</v>
      </c>
      <c r="I370" s="693">
        <f t="shared" si="284"/>
        <v>0</v>
      </c>
      <c r="J370" s="701"/>
      <c r="K370" s="1531"/>
      <c r="L370" s="1977" t="s">
        <v>962</v>
      </c>
      <c r="M370" s="692">
        <v>0.0</v>
      </c>
      <c r="N370" s="701"/>
      <c r="O370" s="701"/>
      <c r="P370" s="701"/>
      <c r="Q370" s="701"/>
      <c r="R370" s="701"/>
      <c r="S370" s="701"/>
      <c r="T370" s="649"/>
      <c r="U370" s="649"/>
      <c r="V370" s="649"/>
      <c r="W370" s="649"/>
      <c r="X370" s="649"/>
      <c r="Y370" s="649"/>
      <c r="Z370" s="649"/>
      <c r="AA370" s="649"/>
      <c r="AB370" s="649"/>
      <c r="AC370" s="649"/>
    </row>
    <row r="371">
      <c r="A371" s="1714" t="s">
        <v>80</v>
      </c>
      <c r="B371" s="692">
        <v>0.0</v>
      </c>
      <c r="C371" s="692">
        <v>0.0</v>
      </c>
      <c r="D371" s="692">
        <v>0.0</v>
      </c>
      <c r="E371" s="692">
        <v>0.0</v>
      </c>
      <c r="F371" s="692">
        <v>0.0</v>
      </c>
      <c r="G371" s="690">
        <v>0.0</v>
      </c>
      <c r="H371" s="690">
        <v>0.0</v>
      </c>
      <c r="I371" s="693">
        <f t="shared" si="284"/>
        <v>0</v>
      </c>
      <c r="J371" s="701"/>
      <c r="K371" s="1531"/>
      <c r="L371" s="1714" t="s">
        <v>80</v>
      </c>
      <c r="M371" s="692">
        <v>0.0</v>
      </c>
      <c r="N371" s="701">
        <f>(M371-I371)</f>
        <v>0</v>
      </c>
      <c r="O371" s="701"/>
      <c r="P371" s="701">
        <f>sum(N371,O371)</f>
        <v>0</v>
      </c>
      <c r="Q371" s="701"/>
      <c r="R371" s="701"/>
      <c r="S371" s="1686"/>
      <c r="T371" s="649"/>
      <c r="U371" s="649"/>
      <c r="V371" s="649"/>
      <c r="W371" s="649"/>
      <c r="X371" s="649"/>
      <c r="Y371" s="649"/>
      <c r="Z371" s="649"/>
      <c r="AA371" s="649"/>
      <c r="AB371" s="649"/>
      <c r="AC371" s="649"/>
    </row>
    <row r="372">
      <c r="A372" s="1757" t="s">
        <v>816</v>
      </c>
      <c r="B372" s="1758">
        <f t="shared" ref="B372:I372" si="288">SUM(B373:B377,B379:B383,B385:B389)</f>
        <v>1</v>
      </c>
      <c r="C372" s="1758">
        <f t="shared" si="288"/>
        <v>2</v>
      </c>
      <c r="D372" s="1758">
        <f t="shared" si="288"/>
        <v>1</v>
      </c>
      <c r="E372" s="1758">
        <f t="shared" si="288"/>
        <v>0</v>
      </c>
      <c r="F372" s="1758">
        <f t="shared" si="288"/>
        <v>0</v>
      </c>
      <c r="G372" s="1758">
        <f t="shared" si="288"/>
        <v>1</v>
      </c>
      <c r="H372" s="1758">
        <f t="shared" si="288"/>
        <v>0</v>
      </c>
      <c r="I372" s="1758">
        <f t="shared" si="288"/>
        <v>5</v>
      </c>
      <c r="J372" s="1758"/>
      <c r="K372" s="1531"/>
      <c r="L372" s="1757" t="s">
        <v>816</v>
      </c>
      <c r="M372" s="1682"/>
      <c r="N372" s="1682"/>
      <c r="O372" s="1682"/>
      <c r="P372" s="1682"/>
      <c r="Q372" s="1682"/>
      <c r="R372" s="1682"/>
      <c r="S372" s="1682"/>
      <c r="T372" s="649"/>
      <c r="U372" s="649"/>
      <c r="V372" s="649"/>
      <c r="W372" s="649"/>
      <c r="X372" s="649"/>
      <c r="Y372" s="649"/>
      <c r="Z372" s="649"/>
      <c r="AA372" s="649"/>
      <c r="AB372" s="649"/>
      <c r="AC372" s="649"/>
    </row>
    <row r="373">
      <c r="A373" s="1715" t="s">
        <v>817</v>
      </c>
      <c r="B373" s="1765">
        <v>1.0</v>
      </c>
      <c r="C373" s="1765">
        <v>0.0</v>
      </c>
      <c r="D373" s="1765">
        <v>0.0</v>
      </c>
      <c r="E373" s="1765">
        <v>0.0</v>
      </c>
      <c r="F373" s="1765">
        <v>0.0</v>
      </c>
      <c r="G373" s="1760">
        <v>1.0</v>
      </c>
      <c r="H373" s="1760">
        <v>0.0</v>
      </c>
      <c r="I373" s="1761">
        <f t="shared" ref="I373:I390" si="289">SUM(B373:H373)</f>
        <v>2</v>
      </c>
      <c r="J373" s="1762">
        <f>sum(I373:I377)</f>
        <v>2</v>
      </c>
      <c r="K373" s="1531"/>
      <c r="L373" s="1715" t="s">
        <v>817</v>
      </c>
      <c r="M373" s="1765">
        <v>18.0</v>
      </c>
      <c r="N373" s="1762">
        <f>(M373-I373)-S373</f>
        <v>16</v>
      </c>
      <c r="O373" s="1762"/>
      <c r="P373" s="1762">
        <f t="shared" ref="P373:P374" si="290">SUM(N373,O373)</f>
        <v>16</v>
      </c>
      <c r="Q373" s="1762"/>
      <c r="R373" s="1762"/>
      <c r="S373" s="1762"/>
      <c r="T373" s="649"/>
      <c r="U373" s="649"/>
      <c r="V373" s="649"/>
      <c r="W373" s="649"/>
      <c r="X373" s="649"/>
      <c r="Y373" s="649"/>
      <c r="Z373" s="649"/>
      <c r="AA373" s="649"/>
      <c r="AB373" s="649"/>
      <c r="AC373" s="649"/>
    </row>
    <row r="374">
      <c r="A374" s="1714" t="s">
        <v>77</v>
      </c>
      <c r="B374" s="692">
        <v>0.0</v>
      </c>
      <c r="C374" s="692">
        <v>0.0</v>
      </c>
      <c r="D374" s="692">
        <v>0.0</v>
      </c>
      <c r="E374" s="692">
        <v>0.0</v>
      </c>
      <c r="F374" s="692">
        <v>0.0</v>
      </c>
      <c r="G374" s="692">
        <v>0.0</v>
      </c>
      <c r="H374" s="690">
        <v>0.0</v>
      </c>
      <c r="I374" s="693">
        <f t="shared" si="289"/>
        <v>0</v>
      </c>
      <c r="J374" s="596">
        <f>(J373/40)</f>
        <v>0.05</v>
      </c>
      <c r="K374" s="1531"/>
      <c r="L374" s="1714" t="s">
        <v>77</v>
      </c>
      <c r="M374" s="692">
        <v>1.0</v>
      </c>
      <c r="N374" s="701">
        <f>(M374-I374-I375)-S374</f>
        <v>1</v>
      </c>
      <c r="O374" s="701"/>
      <c r="P374" s="701">
        <f t="shared" si="290"/>
        <v>1</v>
      </c>
      <c r="Q374" s="701"/>
      <c r="R374" s="701"/>
      <c r="S374" s="1686"/>
      <c r="T374" s="649"/>
      <c r="U374" s="649"/>
      <c r="V374" s="649"/>
      <c r="W374" s="649"/>
      <c r="X374" s="649"/>
      <c r="Y374" s="649"/>
      <c r="Z374" s="649"/>
      <c r="AA374" s="649"/>
      <c r="AB374" s="649"/>
      <c r="AC374" s="649"/>
    </row>
    <row r="375">
      <c r="A375" s="1714" t="s">
        <v>78</v>
      </c>
      <c r="B375" s="692">
        <v>0.0</v>
      </c>
      <c r="C375" s="692">
        <v>0.0</v>
      </c>
      <c r="D375" s="692">
        <v>0.0</v>
      </c>
      <c r="E375" s="692">
        <v>0.0</v>
      </c>
      <c r="F375" s="692">
        <v>0.0</v>
      </c>
      <c r="G375" s="692">
        <v>0.0</v>
      </c>
      <c r="H375" s="690">
        <v>0.0</v>
      </c>
      <c r="I375" s="693">
        <f t="shared" si="289"/>
        <v>0</v>
      </c>
      <c r="J375" s="701"/>
      <c r="K375" s="1531"/>
      <c r="L375" s="1714" t="s">
        <v>78</v>
      </c>
      <c r="M375" s="701" t="s">
        <v>79</v>
      </c>
      <c r="N375" s="701" t="s">
        <v>79</v>
      </c>
      <c r="O375" s="701"/>
      <c r="P375" s="701" t="s">
        <v>79</v>
      </c>
      <c r="Q375" s="701"/>
      <c r="R375" s="701"/>
      <c r="S375" s="1686"/>
      <c r="T375" s="649"/>
      <c r="U375" s="649"/>
      <c r="V375" s="649"/>
      <c r="W375" s="649"/>
      <c r="X375" s="649"/>
      <c r="Y375" s="649"/>
      <c r="Z375" s="649"/>
      <c r="AA375" s="649"/>
      <c r="AB375" s="649"/>
      <c r="AC375" s="649"/>
    </row>
    <row r="376">
      <c r="A376" s="1714" t="s">
        <v>446</v>
      </c>
      <c r="B376" s="692">
        <v>0.0</v>
      </c>
      <c r="C376" s="692">
        <v>0.0</v>
      </c>
      <c r="D376" s="692">
        <v>0.0</v>
      </c>
      <c r="E376" s="692">
        <v>0.0</v>
      </c>
      <c r="F376" s="692">
        <v>0.0</v>
      </c>
      <c r="G376" s="692">
        <v>0.0</v>
      </c>
      <c r="H376" s="690">
        <v>0.0</v>
      </c>
      <c r="I376" s="693">
        <f t="shared" si="289"/>
        <v>0</v>
      </c>
      <c r="J376" s="701"/>
      <c r="K376" s="1531"/>
      <c r="L376" s="1714" t="s">
        <v>446</v>
      </c>
      <c r="M376" s="692">
        <v>1.0</v>
      </c>
      <c r="N376" s="701">
        <f>(M376-I376)-S376</f>
        <v>1</v>
      </c>
      <c r="O376" s="701"/>
      <c r="P376" s="701">
        <f>SUM(N376,O376)</f>
        <v>1</v>
      </c>
      <c r="Q376" s="701"/>
      <c r="R376" s="701"/>
      <c r="S376" s="1686"/>
      <c r="T376" s="649"/>
      <c r="U376" s="649"/>
      <c r="V376" s="649"/>
      <c r="W376" s="649"/>
      <c r="X376" s="649"/>
      <c r="Y376" s="649"/>
      <c r="Z376" s="649"/>
      <c r="AA376" s="649"/>
      <c r="AB376" s="649"/>
      <c r="AC376" s="649"/>
    </row>
    <row r="377">
      <c r="A377" s="1977" t="s">
        <v>962</v>
      </c>
      <c r="B377" s="692">
        <v>0.0</v>
      </c>
      <c r="C377" s="692">
        <v>0.0</v>
      </c>
      <c r="D377" s="692">
        <v>0.0</v>
      </c>
      <c r="E377" s="692">
        <v>0.0</v>
      </c>
      <c r="F377" s="692">
        <v>0.0</v>
      </c>
      <c r="G377" s="692">
        <v>0.0</v>
      </c>
      <c r="H377" s="690">
        <v>0.0</v>
      </c>
      <c r="I377" s="693">
        <f t="shared" si="289"/>
        <v>0</v>
      </c>
      <c r="J377" s="701"/>
      <c r="K377" s="1531"/>
      <c r="L377" s="1977" t="s">
        <v>962</v>
      </c>
      <c r="M377" s="692">
        <v>0.0</v>
      </c>
      <c r="N377" s="701">
        <f t="shared" ref="N377:N378" si="291">(M377-I377)</f>
        <v>0</v>
      </c>
      <c r="O377" s="701"/>
      <c r="P377" s="701">
        <f t="shared" ref="P377:P378" si="292">sum(N377,O377)</f>
        <v>0</v>
      </c>
      <c r="Q377" s="701"/>
      <c r="R377" s="701"/>
      <c r="S377" s="1686"/>
      <c r="T377" s="649"/>
      <c r="U377" s="649"/>
      <c r="V377" s="649"/>
      <c r="W377" s="649"/>
      <c r="X377" s="649"/>
      <c r="Y377" s="649"/>
      <c r="Z377" s="649"/>
      <c r="AA377" s="649"/>
      <c r="AB377" s="649"/>
      <c r="AC377" s="649"/>
    </row>
    <row r="378">
      <c r="A378" s="1714" t="s">
        <v>80</v>
      </c>
      <c r="B378" s="692">
        <v>0.0</v>
      </c>
      <c r="C378" s="692">
        <v>0.0</v>
      </c>
      <c r="D378" s="692">
        <v>0.0</v>
      </c>
      <c r="E378" s="692">
        <v>0.0</v>
      </c>
      <c r="F378" s="692">
        <v>0.0</v>
      </c>
      <c r="G378" s="690">
        <v>0.0</v>
      </c>
      <c r="H378" s="690">
        <v>0.0</v>
      </c>
      <c r="I378" s="693">
        <f t="shared" si="289"/>
        <v>0</v>
      </c>
      <c r="J378" s="701"/>
      <c r="K378" s="1531"/>
      <c r="L378" s="1714" t="s">
        <v>80</v>
      </c>
      <c r="M378" s="692">
        <v>17.0</v>
      </c>
      <c r="N378" s="701">
        <f t="shared" si="291"/>
        <v>17</v>
      </c>
      <c r="O378" s="701"/>
      <c r="P378" s="701">
        <f t="shared" si="292"/>
        <v>17</v>
      </c>
      <c r="Q378" s="701"/>
      <c r="R378" s="701"/>
      <c r="S378" s="1686"/>
      <c r="T378" s="649"/>
      <c r="U378" s="649"/>
      <c r="V378" s="649"/>
      <c r="W378" s="649"/>
      <c r="X378" s="649"/>
      <c r="Y378" s="649"/>
      <c r="Z378" s="649"/>
      <c r="AA378" s="649"/>
      <c r="AB378" s="649"/>
      <c r="AC378" s="649"/>
    </row>
    <row r="379">
      <c r="A379" s="1715" t="s">
        <v>818</v>
      </c>
      <c r="B379" s="1765">
        <v>0.0</v>
      </c>
      <c r="C379" s="1765">
        <v>2.0</v>
      </c>
      <c r="D379" s="1765">
        <v>1.0</v>
      </c>
      <c r="E379" s="1765">
        <v>0.0</v>
      </c>
      <c r="F379" s="1765">
        <v>0.0</v>
      </c>
      <c r="G379" s="1760">
        <v>0.0</v>
      </c>
      <c r="H379" s="1760">
        <v>0.0</v>
      </c>
      <c r="I379" s="1761">
        <f t="shared" si="289"/>
        <v>3</v>
      </c>
      <c r="J379" s="1762">
        <f>sum(I379:I383)</f>
        <v>3</v>
      </c>
      <c r="K379" s="1531"/>
      <c r="L379" s="1715" t="s">
        <v>818</v>
      </c>
      <c r="M379" s="1765">
        <v>17.0</v>
      </c>
      <c r="N379" s="1762">
        <f>(M379-I379)-S379</f>
        <v>14</v>
      </c>
      <c r="O379" s="1762"/>
      <c r="P379" s="1762">
        <f t="shared" ref="P379:P380" si="293">SUM(N379,O379)</f>
        <v>14</v>
      </c>
      <c r="Q379" s="1762"/>
      <c r="R379" s="1762"/>
      <c r="S379" s="1762"/>
      <c r="T379" s="649"/>
      <c r="U379" s="649"/>
      <c r="V379" s="649"/>
      <c r="W379" s="649"/>
      <c r="X379" s="649"/>
      <c r="Y379" s="649"/>
      <c r="Z379" s="649"/>
      <c r="AA379" s="649"/>
      <c r="AB379" s="649"/>
      <c r="AC379" s="649"/>
    </row>
    <row r="380">
      <c r="A380" s="1714" t="s">
        <v>77</v>
      </c>
      <c r="B380" s="692">
        <v>0.0</v>
      </c>
      <c r="C380" s="692">
        <v>0.0</v>
      </c>
      <c r="D380" s="692">
        <v>0.0</v>
      </c>
      <c r="E380" s="692">
        <v>0.0</v>
      </c>
      <c r="F380" s="692">
        <v>0.0</v>
      </c>
      <c r="G380" s="692">
        <v>0.0</v>
      </c>
      <c r="H380" s="690">
        <v>0.0</v>
      </c>
      <c r="I380" s="693">
        <f t="shared" si="289"/>
        <v>0</v>
      </c>
      <c r="J380" s="596">
        <f>(J379/40)</f>
        <v>0.075</v>
      </c>
      <c r="K380" s="1531"/>
      <c r="L380" s="1714" t="s">
        <v>77</v>
      </c>
      <c r="M380" s="701">
        <v>0.0</v>
      </c>
      <c r="N380" s="701">
        <f>(M380-I380-I381)-S380</f>
        <v>0</v>
      </c>
      <c r="O380" s="701"/>
      <c r="P380" s="701">
        <f t="shared" si="293"/>
        <v>0</v>
      </c>
      <c r="Q380" s="701"/>
      <c r="R380" s="701"/>
      <c r="S380" s="1686"/>
      <c r="T380" s="649"/>
      <c r="U380" s="649"/>
      <c r="V380" s="649"/>
      <c r="W380" s="649"/>
      <c r="X380" s="649"/>
      <c r="Y380" s="649"/>
      <c r="Z380" s="649"/>
      <c r="AA380" s="649"/>
      <c r="AB380" s="649"/>
      <c r="AC380" s="649"/>
    </row>
    <row r="381">
      <c r="A381" s="1714" t="s">
        <v>78</v>
      </c>
      <c r="B381" s="692">
        <v>0.0</v>
      </c>
      <c r="C381" s="692">
        <v>0.0</v>
      </c>
      <c r="D381" s="692">
        <v>0.0</v>
      </c>
      <c r="E381" s="692">
        <v>0.0</v>
      </c>
      <c r="F381" s="692">
        <v>0.0</v>
      </c>
      <c r="G381" s="692">
        <v>0.0</v>
      </c>
      <c r="H381" s="690">
        <v>0.0</v>
      </c>
      <c r="I381" s="693">
        <f t="shared" si="289"/>
        <v>0</v>
      </c>
      <c r="J381" s="701"/>
      <c r="K381" s="1531"/>
      <c r="L381" s="1714" t="s">
        <v>78</v>
      </c>
      <c r="M381" s="701" t="s">
        <v>79</v>
      </c>
      <c r="N381" s="701" t="s">
        <v>79</v>
      </c>
      <c r="O381" s="701"/>
      <c r="P381" s="701" t="s">
        <v>79</v>
      </c>
      <c r="Q381" s="701"/>
      <c r="R381" s="701"/>
      <c r="S381" s="1686"/>
      <c r="T381" s="649"/>
      <c r="U381" s="649"/>
      <c r="V381" s="649"/>
      <c r="W381" s="649"/>
      <c r="X381" s="649"/>
      <c r="Y381" s="649"/>
      <c r="Z381" s="649"/>
      <c r="AA381" s="649"/>
      <c r="AB381" s="649"/>
      <c r="AC381" s="649"/>
    </row>
    <row r="382">
      <c r="A382" s="1714" t="s">
        <v>446</v>
      </c>
      <c r="B382" s="692">
        <v>0.0</v>
      </c>
      <c r="C382" s="692">
        <v>0.0</v>
      </c>
      <c r="D382" s="692">
        <v>0.0</v>
      </c>
      <c r="E382" s="692">
        <v>0.0</v>
      </c>
      <c r="F382" s="692">
        <v>0.0</v>
      </c>
      <c r="G382" s="692">
        <v>0.0</v>
      </c>
      <c r="H382" s="690">
        <v>0.0</v>
      </c>
      <c r="I382" s="693">
        <f t="shared" si="289"/>
        <v>0</v>
      </c>
      <c r="J382" s="701"/>
      <c r="K382" s="1531"/>
      <c r="L382" s="1714" t="s">
        <v>446</v>
      </c>
      <c r="M382" s="701">
        <v>1.0</v>
      </c>
      <c r="N382" s="701">
        <f>(M382-I382)-S382</f>
        <v>1</v>
      </c>
      <c r="O382" s="701"/>
      <c r="P382" s="701">
        <f>SUM(N382,O382)</f>
        <v>1</v>
      </c>
      <c r="Q382" s="701"/>
      <c r="R382" s="701"/>
      <c r="S382" s="1686"/>
      <c r="T382" s="649"/>
      <c r="U382" s="649"/>
      <c r="V382" s="649"/>
      <c r="W382" s="649"/>
      <c r="X382" s="649"/>
      <c r="Y382" s="649"/>
      <c r="Z382" s="649"/>
      <c r="AA382" s="649"/>
      <c r="AB382" s="649"/>
      <c r="AC382" s="649"/>
    </row>
    <row r="383">
      <c r="A383" s="1977" t="s">
        <v>962</v>
      </c>
      <c r="B383" s="692">
        <v>0.0</v>
      </c>
      <c r="C383" s="692">
        <v>0.0</v>
      </c>
      <c r="D383" s="692">
        <v>0.0</v>
      </c>
      <c r="E383" s="692">
        <v>0.0</v>
      </c>
      <c r="F383" s="692">
        <v>0.0</v>
      </c>
      <c r="G383" s="692">
        <v>0.0</v>
      </c>
      <c r="H383" s="690">
        <v>0.0</v>
      </c>
      <c r="I383" s="693">
        <f t="shared" si="289"/>
        <v>0</v>
      </c>
      <c r="J383" s="701"/>
      <c r="K383" s="1531"/>
      <c r="L383" s="1977" t="s">
        <v>962</v>
      </c>
      <c r="M383" s="692">
        <v>0.0</v>
      </c>
      <c r="N383" s="701">
        <f t="shared" ref="N383:N384" si="294">(M383-I383)</f>
        <v>0</v>
      </c>
      <c r="O383" s="701"/>
      <c r="P383" s="701">
        <f t="shared" ref="P383:P384" si="295">sum(N383,O383)</f>
        <v>0</v>
      </c>
      <c r="Q383" s="701"/>
      <c r="R383" s="701"/>
      <c r="S383" s="1686"/>
      <c r="T383" s="649"/>
      <c r="U383" s="649"/>
      <c r="V383" s="649"/>
      <c r="W383" s="649"/>
      <c r="X383" s="649"/>
      <c r="Y383" s="649"/>
      <c r="Z383" s="649"/>
      <c r="AA383" s="649"/>
      <c r="AB383" s="649"/>
      <c r="AC383" s="649"/>
    </row>
    <row r="384">
      <c r="A384" s="1714" t="s">
        <v>80</v>
      </c>
      <c r="B384" s="692">
        <v>0.0</v>
      </c>
      <c r="C384" s="692">
        <v>0.0</v>
      </c>
      <c r="D384" s="692">
        <v>0.0</v>
      </c>
      <c r="E384" s="692">
        <v>0.0</v>
      </c>
      <c r="F384" s="692">
        <v>0.0</v>
      </c>
      <c r="G384" s="690">
        <v>0.0</v>
      </c>
      <c r="H384" s="690">
        <v>0.0</v>
      </c>
      <c r="I384" s="693">
        <f t="shared" si="289"/>
        <v>0</v>
      </c>
      <c r="J384" s="694"/>
      <c r="K384" s="1531"/>
      <c r="L384" s="1714" t="s">
        <v>80</v>
      </c>
      <c r="M384" s="692">
        <v>19.0</v>
      </c>
      <c r="N384" s="701">
        <f t="shared" si="294"/>
        <v>19</v>
      </c>
      <c r="O384" s="701"/>
      <c r="P384" s="701">
        <f t="shared" si="295"/>
        <v>19</v>
      </c>
      <c r="Q384" s="701"/>
      <c r="R384" s="701"/>
      <c r="S384" s="1686"/>
      <c r="T384" s="649"/>
      <c r="U384" s="649"/>
      <c r="V384" s="649"/>
      <c r="W384" s="649"/>
      <c r="X384" s="649"/>
      <c r="Y384" s="649"/>
      <c r="Z384" s="649"/>
      <c r="AA384" s="649"/>
      <c r="AB384" s="649"/>
      <c r="AC384" s="649"/>
    </row>
    <row r="385">
      <c r="A385" s="1716" t="s">
        <v>963</v>
      </c>
      <c r="B385" s="1765">
        <v>0.0</v>
      </c>
      <c r="C385" s="1765">
        <v>0.0</v>
      </c>
      <c r="D385" s="1765">
        <v>0.0</v>
      </c>
      <c r="E385" s="1765">
        <v>0.0</v>
      </c>
      <c r="F385" s="1765">
        <v>0.0</v>
      </c>
      <c r="G385" s="1760">
        <v>0.0</v>
      </c>
      <c r="H385" s="1760">
        <v>0.0</v>
      </c>
      <c r="I385" s="1761">
        <f t="shared" si="289"/>
        <v>0</v>
      </c>
      <c r="J385" s="1762">
        <f>sum(I385:I389)</f>
        <v>0</v>
      </c>
      <c r="K385" s="1531"/>
      <c r="L385" s="1716" t="s">
        <v>963</v>
      </c>
      <c r="M385" s="1762">
        <v>0.0</v>
      </c>
      <c r="N385" s="1762">
        <f>(M385-I385)-S385</f>
        <v>0</v>
      </c>
      <c r="O385" s="1765">
        <v>25.0</v>
      </c>
      <c r="P385" s="1762">
        <f t="shared" ref="P385:P386" si="296">SUM(N385,O385)</f>
        <v>25</v>
      </c>
      <c r="Q385" s="1762"/>
      <c r="R385" s="1762"/>
      <c r="S385" s="1762"/>
      <c r="T385" s="649"/>
      <c r="U385" s="649"/>
      <c r="V385" s="649"/>
      <c r="W385" s="649"/>
      <c r="X385" s="649"/>
      <c r="Y385" s="649"/>
      <c r="Z385" s="649"/>
      <c r="AA385" s="649"/>
      <c r="AB385" s="649"/>
      <c r="AC385" s="649"/>
    </row>
    <row r="386">
      <c r="A386" s="1714" t="s">
        <v>77</v>
      </c>
      <c r="B386" s="692">
        <v>0.0</v>
      </c>
      <c r="C386" s="692">
        <v>0.0</v>
      </c>
      <c r="D386" s="692">
        <v>0.0</v>
      </c>
      <c r="E386" s="692">
        <v>0.0</v>
      </c>
      <c r="F386" s="692">
        <v>0.0</v>
      </c>
      <c r="G386" s="692">
        <v>0.0</v>
      </c>
      <c r="H386" s="690">
        <v>0.0</v>
      </c>
      <c r="I386" s="693">
        <f t="shared" si="289"/>
        <v>0</v>
      </c>
      <c r="J386" s="596">
        <f>(J385/40)</f>
        <v>0</v>
      </c>
      <c r="K386" s="1531"/>
      <c r="L386" s="1714" t="s">
        <v>77</v>
      </c>
      <c r="M386" s="701">
        <v>0.0</v>
      </c>
      <c r="N386" s="701">
        <f>(M386-I386-I387)-S386</f>
        <v>0</v>
      </c>
      <c r="O386" s="692">
        <v>0.0</v>
      </c>
      <c r="P386" s="701">
        <f t="shared" si="296"/>
        <v>0</v>
      </c>
      <c r="Q386" s="701"/>
      <c r="R386" s="701"/>
      <c r="S386" s="1686"/>
      <c r="T386" s="649"/>
      <c r="U386" s="649"/>
      <c r="V386" s="649"/>
      <c r="W386" s="649"/>
      <c r="X386" s="649"/>
      <c r="Y386" s="649"/>
      <c r="Z386" s="649"/>
      <c r="AA386" s="649"/>
      <c r="AB386" s="649"/>
      <c r="AC386" s="649"/>
    </row>
    <row r="387">
      <c r="A387" s="1714" t="s">
        <v>78</v>
      </c>
      <c r="B387" s="692">
        <v>0.0</v>
      </c>
      <c r="C387" s="692">
        <v>0.0</v>
      </c>
      <c r="D387" s="692">
        <v>0.0</v>
      </c>
      <c r="E387" s="692">
        <v>0.0</v>
      </c>
      <c r="F387" s="692">
        <v>0.0</v>
      </c>
      <c r="G387" s="692">
        <v>0.0</v>
      </c>
      <c r="H387" s="690">
        <v>0.0</v>
      </c>
      <c r="I387" s="693">
        <f t="shared" si="289"/>
        <v>0</v>
      </c>
      <c r="J387" s="701"/>
      <c r="K387" s="1531"/>
      <c r="L387" s="1714" t="s">
        <v>78</v>
      </c>
      <c r="M387" s="701" t="s">
        <v>79</v>
      </c>
      <c r="N387" s="701" t="s">
        <v>79</v>
      </c>
      <c r="O387" s="701"/>
      <c r="P387" s="701" t="s">
        <v>79</v>
      </c>
      <c r="Q387" s="701"/>
      <c r="R387" s="701"/>
      <c r="S387" s="1686"/>
      <c r="T387" s="649"/>
      <c r="U387" s="649"/>
      <c r="V387" s="649"/>
      <c r="W387" s="649"/>
      <c r="X387" s="649"/>
      <c r="Y387" s="649"/>
      <c r="Z387" s="649"/>
      <c r="AA387" s="649"/>
      <c r="AB387" s="649"/>
      <c r="AC387" s="649"/>
    </row>
    <row r="388">
      <c r="A388" s="1714" t="s">
        <v>446</v>
      </c>
      <c r="B388" s="692">
        <v>0.0</v>
      </c>
      <c r="C388" s="692">
        <v>0.0</v>
      </c>
      <c r="D388" s="692">
        <v>0.0</v>
      </c>
      <c r="E388" s="692">
        <v>0.0</v>
      </c>
      <c r="F388" s="692">
        <v>0.0</v>
      </c>
      <c r="G388" s="692">
        <v>0.0</v>
      </c>
      <c r="H388" s="690">
        <v>0.0</v>
      </c>
      <c r="I388" s="693">
        <f t="shared" si="289"/>
        <v>0</v>
      </c>
      <c r="J388" s="701"/>
      <c r="K388" s="1531"/>
      <c r="L388" s="1714" t="s">
        <v>446</v>
      </c>
      <c r="M388" s="701">
        <v>0.0</v>
      </c>
      <c r="N388" s="701">
        <f>(M388-I388)-S388</f>
        <v>0</v>
      </c>
      <c r="O388" s="692">
        <v>5.0</v>
      </c>
      <c r="P388" s="701">
        <f>SUM(N388,O388)</f>
        <v>5</v>
      </c>
      <c r="Q388" s="701"/>
      <c r="R388" s="701"/>
      <c r="S388" s="1686"/>
      <c r="T388" s="649"/>
      <c r="U388" s="649"/>
      <c r="V388" s="649"/>
      <c r="W388" s="649"/>
      <c r="X388" s="649"/>
      <c r="Y388" s="649"/>
      <c r="Z388" s="649"/>
      <c r="AA388" s="649"/>
      <c r="AB388" s="649"/>
      <c r="AC388" s="649"/>
    </row>
    <row r="389">
      <c r="A389" s="1977" t="s">
        <v>962</v>
      </c>
      <c r="B389" s="692">
        <v>0.0</v>
      </c>
      <c r="C389" s="692">
        <v>0.0</v>
      </c>
      <c r="D389" s="692">
        <v>0.0</v>
      </c>
      <c r="E389" s="692">
        <v>0.0</v>
      </c>
      <c r="F389" s="692">
        <v>0.0</v>
      </c>
      <c r="G389" s="692">
        <v>0.0</v>
      </c>
      <c r="H389" s="690">
        <v>0.0</v>
      </c>
      <c r="I389" s="693">
        <f t="shared" si="289"/>
        <v>0</v>
      </c>
      <c r="J389" s="701"/>
      <c r="K389" s="1531"/>
      <c r="L389" s="1977" t="s">
        <v>962</v>
      </c>
      <c r="M389" s="701">
        <v>0.0</v>
      </c>
      <c r="N389" s="701">
        <f t="shared" ref="N389:N390" si="297">(M389-I389)</f>
        <v>0</v>
      </c>
      <c r="O389" s="701"/>
      <c r="P389" s="701">
        <f t="shared" ref="P389:P390" si="298">sum(N389,O389)</f>
        <v>0</v>
      </c>
      <c r="Q389" s="701"/>
      <c r="R389" s="701"/>
      <c r="S389" s="1686"/>
      <c r="T389" s="649"/>
      <c r="U389" s="649"/>
      <c r="V389" s="649"/>
      <c r="W389" s="649"/>
      <c r="X389" s="649"/>
      <c r="Y389" s="649"/>
      <c r="Z389" s="649"/>
      <c r="AA389" s="649"/>
      <c r="AB389" s="649"/>
      <c r="AC389" s="649"/>
    </row>
    <row r="390">
      <c r="A390" s="1714" t="s">
        <v>80</v>
      </c>
      <c r="B390" s="692">
        <v>0.0</v>
      </c>
      <c r="C390" s="692">
        <v>0.0</v>
      </c>
      <c r="D390" s="692">
        <v>0.0</v>
      </c>
      <c r="E390" s="692">
        <v>0.0</v>
      </c>
      <c r="F390" s="692">
        <v>0.0</v>
      </c>
      <c r="G390" s="690">
        <v>0.0</v>
      </c>
      <c r="H390" s="690">
        <v>0.0</v>
      </c>
      <c r="I390" s="693">
        <f t="shared" si="289"/>
        <v>0</v>
      </c>
      <c r="J390" s="701"/>
      <c r="K390" s="1531"/>
      <c r="L390" s="1714" t="s">
        <v>80</v>
      </c>
      <c r="M390" s="692">
        <v>0.0</v>
      </c>
      <c r="N390" s="701">
        <f t="shared" si="297"/>
        <v>0</v>
      </c>
      <c r="O390" s="692">
        <v>20.0</v>
      </c>
      <c r="P390" s="701">
        <f t="shared" si="298"/>
        <v>20</v>
      </c>
      <c r="Q390" s="701"/>
      <c r="R390" s="701"/>
      <c r="S390" s="1686"/>
      <c r="T390" s="649"/>
      <c r="U390" s="649"/>
      <c r="V390" s="649"/>
      <c r="W390" s="649"/>
      <c r="X390" s="649"/>
      <c r="Y390" s="649"/>
      <c r="Z390" s="649"/>
      <c r="AA390" s="649"/>
      <c r="AB390" s="649"/>
      <c r="AC390" s="649"/>
    </row>
    <row r="391">
      <c r="A391" s="1757" t="s">
        <v>819</v>
      </c>
      <c r="B391" s="1758">
        <f t="shared" ref="B391:I391" si="299">SUM(B392:B396,B398:B402,B404:B408)</f>
        <v>2</v>
      </c>
      <c r="C391" s="1758">
        <f t="shared" si="299"/>
        <v>5</v>
      </c>
      <c r="D391" s="1758">
        <f t="shared" si="299"/>
        <v>6</v>
      </c>
      <c r="E391" s="1758">
        <f t="shared" si="299"/>
        <v>5</v>
      </c>
      <c r="F391" s="1758">
        <f t="shared" si="299"/>
        <v>5</v>
      </c>
      <c r="G391" s="1758">
        <f t="shared" si="299"/>
        <v>0</v>
      </c>
      <c r="H391" s="1758">
        <f t="shared" si="299"/>
        <v>4</v>
      </c>
      <c r="I391" s="1758">
        <f t="shared" si="299"/>
        <v>27</v>
      </c>
      <c r="J391" s="1758"/>
      <c r="K391" s="1531"/>
      <c r="L391" s="1757" t="s">
        <v>819</v>
      </c>
      <c r="M391" s="1682"/>
      <c r="N391" s="1682"/>
      <c r="O391" s="1682"/>
      <c r="P391" s="1682"/>
      <c r="Q391" s="1682"/>
      <c r="R391" s="1682"/>
      <c r="S391" s="1682"/>
      <c r="T391" s="649"/>
      <c r="U391" s="649"/>
      <c r="V391" s="649"/>
      <c r="W391" s="649"/>
      <c r="X391" s="649"/>
      <c r="Y391" s="649"/>
      <c r="Z391" s="649"/>
      <c r="AA391" s="649"/>
      <c r="AB391" s="649"/>
      <c r="AC391" s="649"/>
    </row>
    <row r="392">
      <c r="A392" s="1715" t="s">
        <v>820</v>
      </c>
      <c r="B392" s="1760">
        <v>2.0</v>
      </c>
      <c r="C392" s="1760">
        <v>4.0</v>
      </c>
      <c r="D392" s="1760">
        <v>4.0</v>
      </c>
      <c r="E392" s="1760">
        <v>3.0</v>
      </c>
      <c r="F392" s="1760">
        <v>2.0</v>
      </c>
      <c r="G392" s="1760">
        <v>0.0</v>
      </c>
      <c r="H392" s="1760">
        <v>0.0</v>
      </c>
      <c r="I392" s="1761">
        <f t="shared" ref="I392:I409" si="300">SUM(B392:H392)</f>
        <v>15</v>
      </c>
      <c r="J392" s="1762">
        <f>sum(I392:I396)</f>
        <v>22</v>
      </c>
      <c r="K392" s="1544" t="s">
        <v>79</v>
      </c>
      <c r="L392" s="1715" t="s">
        <v>820</v>
      </c>
      <c r="M392" s="1765">
        <v>17.0</v>
      </c>
      <c r="N392" s="1762">
        <f>(M392-I392)-S392</f>
        <v>0</v>
      </c>
      <c r="O392" s="1765">
        <v>20.0</v>
      </c>
      <c r="P392" s="1762">
        <f t="shared" ref="P392:P393" si="301">SUM(N392,O392)</f>
        <v>20</v>
      </c>
      <c r="Q392" s="1762"/>
      <c r="R392" s="1765" t="s">
        <v>852</v>
      </c>
      <c r="S392" s="1765">
        <v>2.0</v>
      </c>
      <c r="T392" s="649"/>
      <c r="U392" s="649"/>
      <c r="V392" s="649"/>
      <c r="W392" s="649"/>
      <c r="X392" s="649"/>
      <c r="Y392" s="649"/>
      <c r="Z392" s="649"/>
      <c r="AA392" s="649"/>
      <c r="AB392" s="649"/>
      <c r="AC392" s="649"/>
    </row>
    <row r="393">
      <c r="A393" s="1714" t="s">
        <v>77</v>
      </c>
      <c r="B393" s="692">
        <v>0.0</v>
      </c>
      <c r="C393" s="692">
        <v>0.0</v>
      </c>
      <c r="D393" s="692">
        <v>0.0</v>
      </c>
      <c r="E393" s="692">
        <v>0.0</v>
      </c>
      <c r="F393" s="692">
        <v>0.0</v>
      </c>
      <c r="G393" s="690">
        <v>0.0</v>
      </c>
      <c r="H393" s="690">
        <v>0.0</v>
      </c>
      <c r="I393" s="693">
        <f t="shared" si="300"/>
        <v>0</v>
      </c>
      <c r="J393" s="596">
        <f>(J392/40)</f>
        <v>0.55</v>
      </c>
      <c r="K393" s="1531"/>
      <c r="L393" s="1714" t="s">
        <v>77</v>
      </c>
      <c r="M393" s="701">
        <v>1.0</v>
      </c>
      <c r="N393" s="701">
        <f>(M393-I393-I394)-S393</f>
        <v>1</v>
      </c>
      <c r="O393" s="701"/>
      <c r="P393" s="701">
        <f t="shared" si="301"/>
        <v>1</v>
      </c>
      <c r="Q393" s="701"/>
      <c r="R393" s="692" t="s">
        <v>850</v>
      </c>
      <c r="S393" s="1686"/>
      <c r="T393" s="649"/>
      <c r="U393" s="649"/>
      <c r="V393" s="649"/>
      <c r="W393" s="649"/>
      <c r="X393" s="649"/>
      <c r="Y393" s="649"/>
      <c r="Z393" s="649"/>
      <c r="AA393" s="649"/>
      <c r="AB393" s="649"/>
      <c r="AC393" s="649"/>
    </row>
    <row r="394">
      <c r="A394" s="1714" t="s">
        <v>78</v>
      </c>
      <c r="B394" s="692">
        <v>0.0</v>
      </c>
      <c r="C394" s="692">
        <v>0.0</v>
      </c>
      <c r="D394" s="692">
        <v>0.0</v>
      </c>
      <c r="E394" s="692">
        <v>0.0</v>
      </c>
      <c r="F394" s="692">
        <v>0.0</v>
      </c>
      <c r="G394" s="690">
        <v>0.0</v>
      </c>
      <c r="H394" s="690">
        <v>0.0</v>
      </c>
      <c r="I394" s="693">
        <f t="shared" si="300"/>
        <v>0</v>
      </c>
      <c r="J394" s="701"/>
      <c r="K394" s="1531"/>
      <c r="L394" s="1714" t="s">
        <v>78</v>
      </c>
      <c r="M394" s="701" t="s">
        <v>79</v>
      </c>
      <c r="N394" s="701" t="s">
        <v>79</v>
      </c>
      <c r="O394" s="701"/>
      <c r="P394" s="701" t="s">
        <v>79</v>
      </c>
      <c r="Q394" s="701"/>
      <c r="R394" s="701"/>
      <c r="S394" s="1686"/>
      <c r="T394" s="649"/>
      <c r="U394" s="649"/>
      <c r="V394" s="649"/>
      <c r="W394" s="649"/>
      <c r="X394" s="649"/>
      <c r="Y394" s="649"/>
      <c r="Z394" s="649"/>
      <c r="AA394" s="649"/>
      <c r="AB394" s="649"/>
      <c r="AC394" s="649"/>
    </row>
    <row r="395">
      <c r="A395" s="1714" t="s">
        <v>446</v>
      </c>
      <c r="B395" s="692">
        <v>0.0</v>
      </c>
      <c r="C395" s="692">
        <v>1.0</v>
      </c>
      <c r="D395" s="692">
        <v>0.0</v>
      </c>
      <c r="E395" s="692">
        <v>1.0</v>
      </c>
      <c r="F395" s="692">
        <v>2.0</v>
      </c>
      <c r="G395" s="690">
        <v>0.0</v>
      </c>
      <c r="H395" s="690">
        <v>0.0</v>
      </c>
      <c r="I395" s="693">
        <f t="shared" si="300"/>
        <v>4</v>
      </c>
      <c r="J395" s="701"/>
      <c r="K395" s="1531"/>
      <c r="L395" s="1714" t="s">
        <v>446</v>
      </c>
      <c r="M395" s="692">
        <v>6.0</v>
      </c>
      <c r="N395" s="701">
        <f>(M395-I395)-S395</f>
        <v>2</v>
      </c>
      <c r="O395" s="701"/>
      <c r="P395" s="701">
        <f>SUM(N395,O395)</f>
        <v>2</v>
      </c>
      <c r="Q395" s="701"/>
      <c r="R395" s="692" t="s">
        <v>958</v>
      </c>
      <c r="S395" s="1686"/>
      <c r="T395" s="649"/>
      <c r="U395" s="649"/>
      <c r="V395" s="649"/>
      <c r="W395" s="649"/>
      <c r="X395" s="649"/>
      <c r="Y395" s="649"/>
      <c r="Z395" s="649"/>
      <c r="AA395" s="649"/>
      <c r="AB395" s="649"/>
      <c r="AC395" s="649"/>
    </row>
    <row r="396">
      <c r="A396" s="1977" t="s">
        <v>962</v>
      </c>
      <c r="B396" s="692">
        <v>0.0</v>
      </c>
      <c r="C396" s="692">
        <v>0.0</v>
      </c>
      <c r="D396" s="692">
        <v>2.0</v>
      </c>
      <c r="E396" s="692">
        <v>1.0</v>
      </c>
      <c r="F396" s="692">
        <v>0.0</v>
      </c>
      <c r="G396" s="690">
        <v>0.0</v>
      </c>
      <c r="H396" s="690">
        <v>0.0</v>
      </c>
      <c r="I396" s="693">
        <f t="shared" si="300"/>
        <v>3</v>
      </c>
      <c r="J396" s="701"/>
      <c r="K396" s="1531"/>
      <c r="L396" s="1977" t="s">
        <v>962</v>
      </c>
      <c r="M396" s="701">
        <v>9.0</v>
      </c>
      <c r="N396" s="701">
        <f t="shared" ref="N396:N397" si="302">(M396-I396)</f>
        <v>6</v>
      </c>
      <c r="O396" s="701"/>
      <c r="P396" s="701">
        <f t="shared" ref="P396:P397" si="303">sum(N396,O396)</f>
        <v>6</v>
      </c>
      <c r="Q396" s="701"/>
      <c r="R396" s="692" t="s">
        <v>957</v>
      </c>
      <c r="S396" s="1686"/>
      <c r="T396" s="649"/>
      <c r="U396" s="649"/>
      <c r="V396" s="649"/>
      <c r="W396" s="649"/>
      <c r="X396" s="649"/>
      <c r="Y396" s="649"/>
      <c r="Z396" s="649"/>
      <c r="AA396" s="649"/>
      <c r="AB396" s="649"/>
      <c r="AC396" s="649"/>
    </row>
    <row r="397">
      <c r="A397" s="1714" t="s">
        <v>80</v>
      </c>
      <c r="B397" s="692">
        <v>0.0</v>
      </c>
      <c r="C397" s="692">
        <v>0.0</v>
      </c>
      <c r="D397" s="692">
        <v>0.0</v>
      </c>
      <c r="E397" s="692">
        <v>0.0</v>
      </c>
      <c r="F397" s="692">
        <v>0.0</v>
      </c>
      <c r="G397" s="692">
        <v>0.0</v>
      </c>
      <c r="H397" s="690">
        <v>0.0</v>
      </c>
      <c r="I397" s="693">
        <f t="shared" si="300"/>
        <v>0</v>
      </c>
      <c r="J397" s="701"/>
      <c r="K397" s="1531"/>
      <c r="L397" s="1714" t="s">
        <v>80</v>
      </c>
      <c r="M397" s="692">
        <v>0.0</v>
      </c>
      <c r="N397" s="701">
        <f t="shared" si="302"/>
        <v>0</v>
      </c>
      <c r="O397" s="701"/>
      <c r="P397" s="701">
        <f t="shared" si="303"/>
        <v>0</v>
      </c>
      <c r="Q397" s="701"/>
      <c r="R397" s="701"/>
      <c r="S397" s="1686"/>
      <c r="T397" s="649"/>
      <c r="U397" s="649"/>
      <c r="V397" s="649"/>
      <c r="W397" s="649"/>
      <c r="X397" s="649"/>
      <c r="Y397" s="649"/>
      <c r="Z397" s="649"/>
      <c r="AA397" s="649"/>
      <c r="AB397" s="649"/>
      <c r="AC397" s="649"/>
    </row>
    <row r="398">
      <c r="A398" s="1716" t="s">
        <v>964</v>
      </c>
      <c r="B398" s="1760">
        <v>0.0</v>
      </c>
      <c r="C398" s="1760">
        <v>0.0</v>
      </c>
      <c r="D398" s="1760">
        <v>0.0</v>
      </c>
      <c r="E398" s="1760">
        <v>0.0</v>
      </c>
      <c r="F398" s="1760">
        <v>0.0</v>
      </c>
      <c r="G398" s="1760">
        <v>0.0</v>
      </c>
      <c r="H398" s="1760">
        <v>3.0</v>
      </c>
      <c r="I398" s="1761">
        <f t="shared" si="300"/>
        <v>3</v>
      </c>
      <c r="J398" s="1762">
        <f>sum(I398:I402)</f>
        <v>5</v>
      </c>
      <c r="K398" s="1531"/>
      <c r="L398" s="1716" t="s">
        <v>964</v>
      </c>
      <c r="M398" s="1765">
        <v>25.0</v>
      </c>
      <c r="N398" s="1762">
        <f>(M398-I398)-S398</f>
        <v>22</v>
      </c>
      <c r="O398" s="1765">
        <v>0.0</v>
      </c>
      <c r="P398" s="1762">
        <f t="shared" ref="P398:P399" si="304">SUM(N398,O398)</f>
        <v>22</v>
      </c>
      <c r="Q398" s="1765"/>
      <c r="R398" s="1762"/>
      <c r="S398" s="1765"/>
      <c r="T398" s="649"/>
      <c r="U398" s="649"/>
      <c r="V398" s="649"/>
      <c r="W398" s="649"/>
      <c r="X398" s="649"/>
      <c r="Y398" s="649"/>
      <c r="Z398" s="649"/>
      <c r="AA398" s="649"/>
      <c r="AB398" s="649"/>
      <c r="AC398" s="649"/>
    </row>
    <row r="399">
      <c r="A399" s="1714" t="s">
        <v>77</v>
      </c>
      <c r="B399" s="692">
        <v>0.0</v>
      </c>
      <c r="C399" s="692">
        <v>0.0</v>
      </c>
      <c r="D399" s="692">
        <v>0.0</v>
      </c>
      <c r="E399" s="692">
        <v>0.0</v>
      </c>
      <c r="F399" s="692">
        <v>0.0</v>
      </c>
      <c r="G399" s="690">
        <v>0.0</v>
      </c>
      <c r="H399" s="690">
        <v>0.0</v>
      </c>
      <c r="I399" s="693">
        <f t="shared" si="300"/>
        <v>0</v>
      </c>
      <c r="J399" s="596">
        <f>(J398/40)</f>
        <v>0.125</v>
      </c>
      <c r="K399" s="1531"/>
      <c r="L399" s="1714" t="s">
        <v>77</v>
      </c>
      <c r="M399" s="692">
        <v>0.0</v>
      </c>
      <c r="N399" s="701">
        <f>(M399-I399-I400)-S399</f>
        <v>0</v>
      </c>
      <c r="O399" s="692">
        <v>0.0</v>
      </c>
      <c r="P399" s="701">
        <f t="shared" si="304"/>
        <v>0</v>
      </c>
      <c r="Q399" s="701"/>
      <c r="R399" s="701"/>
      <c r="S399" s="1686"/>
      <c r="T399" s="649"/>
      <c r="U399" s="649"/>
      <c r="V399" s="649"/>
      <c r="W399" s="649"/>
      <c r="X399" s="649"/>
      <c r="Y399" s="649"/>
      <c r="Z399" s="649"/>
      <c r="AA399" s="649"/>
      <c r="AB399" s="649"/>
      <c r="AC399" s="649"/>
    </row>
    <row r="400">
      <c r="A400" s="1714" t="s">
        <v>78</v>
      </c>
      <c r="B400" s="692">
        <v>0.0</v>
      </c>
      <c r="C400" s="692">
        <v>0.0</v>
      </c>
      <c r="D400" s="692">
        <v>0.0</v>
      </c>
      <c r="E400" s="692">
        <v>0.0</v>
      </c>
      <c r="F400" s="692">
        <v>0.0</v>
      </c>
      <c r="G400" s="690">
        <v>0.0</v>
      </c>
      <c r="H400" s="690">
        <v>0.0</v>
      </c>
      <c r="I400" s="693">
        <f t="shared" si="300"/>
        <v>0</v>
      </c>
      <c r="J400" s="701"/>
      <c r="K400" s="1531"/>
      <c r="L400" s="1714" t="s">
        <v>78</v>
      </c>
      <c r="M400" s="692">
        <v>0.0</v>
      </c>
      <c r="N400" s="701" t="s">
        <v>79</v>
      </c>
      <c r="O400" s="692" t="s">
        <v>79</v>
      </c>
      <c r="P400" s="701" t="s">
        <v>79</v>
      </c>
      <c r="Q400" s="701"/>
      <c r="R400" s="701"/>
      <c r="S400" s="1686"/>
      <c r="T400" s="649"/>
      <c r="U400" s="649"/>
      <c r="V400" s="649"/>
      <c r="W400" s="649"/>
      <c r="X400" s="649"/>
      <c r="Y400" s="649"/>
      <c r="Z400" s="649"/>
      <c r="AA400" s="649"/>
      <c r="AB400" s="649"/>
      <c r="AC400" s="649"/>
    </row>
    <row r="401">
      <c r="A401" s="1714" t="s">
        <v>446</v>
      </c>
      <c r="B401" s="692">
        <v>0.0</v>
      </c>
      <c r="C401" s="692">
        <v>0.0</v>
      </c>
      <c r="D401" s="692">
        <v>0.0</v>
      </c>
      <c r="E401" s="692">
        <v>0.0</v>
      </c>
      <c r="F401" s="692">
        <v>1.0</v>
      </c>
      <c r="G401" s="690">
        <v>0.0</v>
      </c>
      <c r="H401" s="690">
        <v>1.0</v>
      </c>
      <c r="I401" s="693">
        <f t="shared" si="300"/>
        <v>2</v>
      </c>
      <c r="J401" s="701"/>
      <c r="K401" s="1531"/>
      <c r="L401" s="1714" t="s">
        <v>446</v>
      </c>
      <c r="M401" s="692">
        <v>5.0</v>
      </c>
      <c r="N401" s="701">
        <f>(M401-I401)-S401</f>
        <v>3</v>
      </c>
      <c r="O401" s="692">
        <v>0.0</v>
      </c>
      <c r="P401" s="701">
        <f>SUM(N401,O401)</f>
        <v>3</v>
      </c>
      <c r="Q401" s="701"/>
      <c r="R401" s="701"/>
      <c r="S401" s="1686"/>
      <c r="T401" s="649"/>
      <c r="U401" s="649"/>
      <c r="V401" s="649"/>
      <c r="W401" s="649"/>
      <c r="X401" s="649"/>
      <c r="Y401" s="649"/>
      <c r="Z401" s="649"/>
      <c r="AA401" s="649"/>
      <c r="AB401" s="649"/>
      <c r="AC401" s="649"/>
    </row>
    <row r="402">
      <c r="A402" s="1977" t="s">
        <v>962</v>
      </c>
      <c r="B402" s="692">
        <v>0.0</v>
      </c>
      <c r="C402" s="692">
        <v>0.0</v>
      </c>
      <c r="D402" s="692">
        <v>0.0</v>
      </c>
      <c r="E402" s="692">
        <v>0.0</v>
      </c>
      <c r="F402" s="692">
        <v>0.0</v>
      </c>
      <c r="G402" s="690">
        <v>0.0</v>
      </c>
      <c r="H402" s="690">
        <v>0.0</v>
      </c>
      <c r="I402" s="693">
        <f t="shared" si="300"/>
        <v>0</v>
      </c>
      <c r="J402" s="701"/>
      <c r="K402" s="1531"/>
      <c r="L402" s="1977" t="s">
        <v>962</v>
      </c>
      <c r="M402" s="692">
        <v>0.0</v>
      </c>
      <c r="N402" s="701">
        <f t="shared" ref="N402:N403" si="305">(M402-I402)</f>
        <v>0</v>
      </c>
      <c r="O402" s="692">
        <v>0.0</v>
      </c>
      <c r="P402" s="701">
        <f t="shared" ref="P402:P403" si="306">sum(N402,O402)</f>
        <v>0</v>
      </c>
      <c r="Q402" s="701"/>
      <c r="R402" s="701"/>
      <c r="S402" s="1686"/>
      <c r="T402" s="649"/>
      <c r="U402" s="649"/>
      <c r="V402" s="649"/>
      <c r="W402" s="649"/>
      <c r="X402" s="649"/>
      <c r="Y402" s="649"/>
      <c r="Z402" s="649"/>
      <c r="AA402" s="649"/>
      <c r="AB402" s="649"/>
      <c r="AC402" s="649"/>
    </row>
    <row r="403">
      <c r="A403" s="1714" t="s">
        <v>80</v>
      </c>
      <c r="B403" s="692">
        <v>0.0</v>
      </c>
      <c r="C403" s="692">
        <v>0.0</v>
      </c>
      <c r="D403" s="692">
        <v>0.0</v>
      </c>
      <c r="E403" s="692">
        <v>0.0</v>
      </c>
      <c r="F403" s="692">
        <v>0.0</v>
      </c>
      <c r="G403" s="692">
        <v>0.0</v>
      </c>
      <c r="H403" s="690">
        <v>0.0</v>
      </c>
      <c r="I403" s="693">
        <f t="shared" si="300"/>
        <v>0</v>
      </c>
      <c r="J403" s="694"/>
      <c r="K403" s="1531"/>
      <c r="L403" s="1714" t="s">
        <v>80</v>
      </c>
      <c r="M403" s="692">
        <v>20.0</v>
      </c>
      <c r="N403" s="701">
        <f t="shared" si="305"/>
        <v>20</v>
      </c>
      <c r="O403" s="692">
        <v>0.0</v>
      </c>
      <c r="P403" s="701">
        <f t="shared" si="306"/>
        <v>20</v>
      </c>
      <c r="Q403" s="701"/>
      <c r="R403" s="701"/>
      <c r="S403" s="1686"/>
      <c r="T403" s="649"/>
      <c r="U403" s="649"/>
      <c r="V403" s="649"/>
      <c r="W403" s="649"/>
      <c r="X403" s="649"/>
      <c r="Y403" s="649"/>
      <c r="Z403" s="649"/>
      <c r="AA403" s="649"/>
      <c r="AB403" s="649"/>
      <c r="AC403" s="649"/>
    </row>
    <row r="404">
      <c r="A404" s="1716" t="s">
        <v>274</v>
      </c>
      <c r="B404" s="1760">
        <v>0.0</v>
      </c>
      <c r="C404" s="1760">
        <v>0.0</v>
      </c>
      <c r="D404" s="1760">
        <v>0.0</v>
      </c>
      <c r="E404" s="1760">
        <v>0.0</v>
      </c>
      <c r="F404" s="1760">
        <v>0.0</v>
      </c>
      <c r="G404" s="1760"/>
      <c r="H404" s="1760">
        <v>0.0</v>
      </c>
      <c r="I404" s="1761">
        <f t="shared" si="300"/>
        <v>0</v>
      </c>
      <c r="J404" s="1762">
        <f>sum(I404:I408)</f>
        <v>0</v>
      </c>
      <c r="K404" s="1531"/>
      <c r="L404" s="1716" t="s">
        <v>274</v>
      </c>
      <c r="M404" s="1765">
        <v>0.0</v>
      </c>
      <c r="N404" s="1762">
        <f>(M404-I404)-S404</f>
        <v>0</v>
      </c>
      <c r="O404" s="1762"/>
      <c r="P404" s="1762">
        <f t="shared" ref="P404:P405" si="307">SUM(N404,O404)</f>
        <v>0</v>
      </c>
      <c r="Q404" s="1762"/>
      <c r="R404" s="1762"/>
      <c r="S404" s="1762"/>
      <c r="T404" s="649"/>
      <c r="U404" s="649"/>
      <c r="V404" s="649"/>
      <c r="W404" s="649"/>
      <c r="X404" s="649"/>
      <c r="Y404" s="649"/>
      <c r="Z404" s="649"/>
      <c r="AA404" s="649"/>
      <c r="AB404" s="649"/>
      <c r="AC404" s="649"/>
    </row>
    <row r="405">
      <c r="A405" s="1714" t="s">
        <v>77</v>
      </c>
      <c r="B405" s="692">
        <v>0.0</v>
      </c>
      <c r="C405" s="692">
        <v>0.0</v>
      </c>
      <c r="D405" s="692">
        <v>0.0</v>
      </c>
      <c r="E405" s="692">
        <v>0.0</v>
      </c>
      <c r="F405" s="692">
        <v>0.0</v>
      </c>
      <c r="G405" s="690">
        <v>0.0</v>
      </c>
      <c r="H405" s="690">
        <v>0.0</v>
      </c>
      <c r="I405" s="693">
        <f t="shared" si="300"/>
        <v>0</v>
      </c>
      <c r="J405" s="596">
        <f>(J404/40)</f>
        <v>0</v>
      </c>
      <c r="K405" s="1531"/>
      <c r="L405" s="1714" t="s">
        <v>77</v>
      </c>
      <c r="M405" s="692">
        <v>0.0</v>
      </c>
      <c r="N405" s="701">
        <f>(M405-I405-I406)-S405</f>
        <v>0</v>
      </c>
      <c r="O405" s="701"/>
      <c r="P405" s="701">
        <f t="shared" si="307"/>
        <v>0</v>
      </c>
      <c r="Q405" s="701"/>
      <c r="R405" s="701"/>
      <c r="S405" s="1686"/>
      <c r="T405" s="649"/>
      <c r="U405" s="649"/>
      <c r="V405" s="649"/>
      <c r="W405" s="649"/>
      <c r="X405" s="649"/>
      <c r="Y405" s="649"/>
      <c r="Z405" s="649"/>
      <c r="AA405" s="649"/>
      <c r="AB405" s="649"/>
      <c r="AC405" s="649"/>
    </row>
    <row r="406">
      <c r="A406" s="1714" t="s">
        <v>78</v>
      </c>
      <c r="B406" s="692">
        <v>0.0</v>
      </c>
      <c r="C406" s="692">
        <v>0.0</v>
      </c>
      <c r="D406" s="692">
        <v>0.0</v>
      </c>
      <c r="E406" s="692">
        <v>0.0</v>
      </c>
      <c r="F406" s="692">
        <v>0.0</v>
      </c>
      <c r="G406" s="690">
        <v>0.0</v>
      </c>
      <c r="H406" s="690">
        <v>0.0</v>
      </c>
      <c r="I406" s="693">
        <f t="shared" si="300"/>
        <v>0</v>
      </c>
      <c r="J406" s="701"/>
      <c r="K406" s="1531"/>
      <c r="L406" s="1714" t="s">
        <v>78</v>
      </c>
      <c r="M406" s="692">
        <v>0.0</v>
      </c>
      <c r="N406" s="701" t="s">
        <v>79</v>
      </c>
      <c r="O406" s="701"/>
      <c r="P406" s="701" t="s">
        <v>79</v>
      </c>
      <c r="Q406" s="701"/>
      <c r="R406" s="701"/>
      <c r="S406" s="1686"/>
      <c r="T406" s="649"/>
      <c r="U406" s="649"/>
      <c r="V406" s="649"/>
      <c r="W406" s="649"/>
      <c r="X406" s="649"/>
      <c r="Y406" s="649"/>
      <c r="Z406" s="649"/>
      <c r="AA406" s="649"/>
      <c r="AB406" s="649"/>
      <c r="AC406" s="649"/>
    </row>
    <row r="407">
      <c r="A407" s="1714" t="s">
        <v>446</v>
      </c>
      <c r="B407" s="692">
        <v>0.0</v>
      </c>
      <c r="C407" s="692">
        <v>0.0</v>
      </c>
      <c r="D407" s="692">
        <v>0.0</v>
      </c>
      <c r="E407" s="692">
        <v>0.0</v>
      </c>
      <c r="F407" s="692">
        <v>0.0</v>
      </c>
      <c r="G407" s="690">
        <v>0.0</v>
      </c>
      <c r="H407" s="690">
        <v>0.0</v>
      </c>
      <c r="I407" s="693">
        <f t="shared" si="300"/>
        <v>0</v>
      </c>
      <c r="J407" s="701"/>
      <c r="K407" s="1531"/>
      <c r="L407" s="1714" t="s">
        <v>446</v>
      </c>
      <c r="M407" s="692">
        <v>0.0</v>
      </c>
      <c r="N407" s="701">
        <f>(M407-I407)-S407</f>
        <v>0</v>
      </c>
      <c r="O407" s="701"/>
      <c r="P407" s="701">
        <f>SUM(N407,O407)</f>
        <v>0</v>
      </c>
      <c r="Q407" s="701"/>
      <c r="R407" s="701"/>
      <c r="S407" s="1686"/>
      <c r="T407" s="649"/>
      <c r="U407" s="649"/>
      <c r="V407" s="649"/>
      <c r="W407" s="649"/>
      <c r="X407" s="649"/>
      <c r="Y407" s="649"/>
      <c r="Z407" s="649"/>
      <c r="AA407" s="649"/>
      <c r="AB407" s="649"/>
      <c r="AC407" s="649"/>
    </row>
    <row r="408">
      <c r="A408" s="1977" t="s">
        <v>962</v>
      </c>
      <c r="B408" s="692">
        <v>0.0</v>
      </c>
      <c r="C408" s="692">
        <v>0.0</v>
      </c>
      <c r="D408" s="692">
        <v>0.0</v>
      </c>
      <c r="E408" s="692">
        <v>0.0</v>
      </c>
      <c r="F408" s="692">
        <v>0.0</v>
      </c>
      <c r="G408" s="690">
        <v>0.0</v>
      </c>
      <c r="H408" s="690">
        <v>0.0</v>
      </c>
      <c r="I408" s="693">
        <f t="shared" si="300"/>
        <v>0</v>
      </c>
      <c r="J408" s="701"/>
      <c r="K408" s="1531"/>
      <c r="L408" s="1977" t="s">
        <v>962</v>
      </c>
      <c r="M408" s="692">
        <v>0.0</v>
      </c>
      <c r="N408" s="701">
        <f t="shared" ref="N408:N409" si="308">(M408-I408)</f>
        <v>0</v>
      </c>
      <c r="O408" s="701"/>
      <c r="P408" s="701">
        <f t="shared" ref="P408:P409" si="309">sum(N408,O408)</f>
        <v>0</v>
      </c>
      <c r="Q408" s="701"/>
      <c r="R408" s="701"/>
      <c r="S408" s="1686"/>
      <c r="T408" s="649"/>
      <c r="U408" s="649"/>
      <c r="V408" s="649"/>
      <c r="W408" s="649"/>
      <c r="X408" s="649"/>
      <c r="Y408" s="649"/>
      <c r="Z408" s="649"/>
      <c r="AA408" s="649"/>
      <c r="AB408" s="649"/>
      <c r="AC408" s="649"/>
    </row>
    <row r="409">
      <c r="A409" s="1714" t="s">
        <v>80</v>
      </c>
      <c r="B409" s="692">
        <v>0.0</v>
      </c>
      <c r="C409" s="692">
        <v>0.0</v>
      </c>
      <c r="D409" s="692">
        <v>0.0</v>
      </c>
      <c r="E409" s="692">
        <v>0.0</v>
      </c>
      <c r="F409" s="692">
        <v>0.0</v>
      </c>
      <c r="G409" s="692">
        <v>0.0</v>
      </c>
      <c r="H409" s="690">
        <v>0.0</v>
      </c>
      <c r="I409" s="693">
        <f t="shared" si="300"/>
        <v>0</v>
      </c>
      <c r="J409" s="701"/>
      <c r="K409" s="1531"/>
      <c r="L409" s="1714" t="s">
        <v>80</v>
      </c>
      <c r="M409" s="692">
        <v>0.0</v>
      </c>
      <c r="N409" s="701">
        <f t="shared" si="308"/>
        <v>0</v>
      </c>
      <c r="O409" s="701"/>
      <c r="P409" s="701">
        <f t="shared" si="309"/>
        <v>0</v>
      </c>
      <c r="Q409" s="701"/>
      <c r="R409" s="701"/>
      <c r="S409" s="1686"/>
      <c r="T409" s="649"/>
      <c r="U409" s="649"/>
      <c r="V409" s="649"/>
      <c r="W409" s="649"/>
      <c r="X409" s="649"/>
      <c r="Y409" s="649"/>
      <c r="Z409" s="649"/>
      <c r="AA409" s="649"/>
      <c r="AB409" s="649"/>
      <c r="AC409" s="649"/>
    </row>
    <row r="410">
      <c r="A410" s="1757" t="s">
        <v>822</v>
      </c>
      <c r="B410" s="1758">
        <f t="shared" ref="B410:I410" si="310">SUM(B411:B415,B417:B421,B423:B427)</f>
        <v>0</v>
      </c>
      <c r="C410" s="1758">
        <f t="shared" si="310"/>
        <v>0</v>
      </c>
      <c r="D410" s="1758">
        <f t="shared" si="310"/>
        <v>1</v>
      </c>
      <c r="E410" s="1758">
        <f t="shared" si="310"/>
        <v>2</v>
      </c>
      <c r="F410" s="1758">
        <f t="shared" si="310"/>
        <v>2</v>
      </c>
      <c r="G410" s="1758">
        <f t="shared" si="310"/>
        <v>2</v>
      </c>
      <c r="H410" s="1758">
        <f t="shared" si="310"/>
        <v>2</v>
      </c>
      <c r="I410" s="1758">
        <f t="shared" si="310"/>
        <v>9</v>
      </c>
      <c r="J410" s="1758"/>
      <c r="K410" s="1531"/>
      <c r="L410" s="1757" t="s">
        <v>822</v>
      </c>
      <c r="M410" s="1682"/>
      <c r="N410" s="1682"/>
      <c r="O410" s="1682"/>
      <c r="P410" s="1682"/>
      <c r="Q410" s="1682"/>
      <c r="R410" s="1682"/>
      <c r="S410" s="1682"/>
      <c r="T410" s="649"/>
      <c r="U410" s="649"/>
      <c r="V410" s="649"/>
      <c r="W410" s="649"/>
      <c r="X410" s="649"/>
      <c r="Y410" s="649"/>
      <c r="Z410" s="649"/>
      <c r="AA410" s="649"/>
      <c r="AB410" s="649"/>
      <c r="AC410" s="649"/>
    </row>
    <row r="411">
      <c r="A411" s="1716" t="s">
        <v>965</v>
      </c>
      <c r="B411" s="1765">
        <v>0.0</v>
      </c>
      <c r="C411" s="1765">
        <v>0.0</v>
      </c>
      <c r="D411" s="1765">
        <v>0.0</v>
      </c>
      <c r="E411" s="1765">
        <v>1.0</v>
      </c>
      <c r="F411" s="1765">
        <v>0.0</v>
      </c>
      <c r="G411" s="1760">
        <v>2.0</v>
      </c>
      <c r="H411" s="1760">
        <v>0.0</v>
      </c>
      <c r="I411" s="1761">
        <f t="shared" ref="I411:I428" si="311">SUM(B411:H411)</f>
        <v>3</v>
      </c>
      <c r="J411" s="1762">
        <f>sum(I411:I415)</f>
        <v>9</v>
      </c>
      <c r="K411" s="1531"/>
      <c r="L411" s="1716" t="s">
        <v>965</v>
      </c>
      <c r="M411" s="1765">
        <v>25.0</v>
      </c>
      <c r="N411" s="1762">
        <f>(M411-I411)-S411</f>
        <v>22</v>
      </c>
      <c r="O411" s="1762"/>
      <c r="P411" s="1762">
        <f t="shared" ref="P411:P412" si="312">SUM(N411,O411)</f>
        <v>22</v>
      </c>
      <c r="Q411" s="1762"/>
      <c r="R411" s="1762"/>
      <c r="S411" s="1762"/>
      <c r="T411" s="649"/>
      <c r="U411" s="649"/>
      <c r="V411" s="649"/>
      <c r="W411" s="649"/>
      <c r="X411" s="649"/>
      <c r="Y411" s="649"/>
      <c r="Z411" s="649"/>
      <c r="AA411" s="649"/>
      <c r="AB411" s="649"/>
      <c r="AC411" s="649"/>
    </row>
    <row r="412">
      <c r="A412" s="1714" t="s">
        <v>77</v>
      </c>
      <c r="B412" s="692">
        <v>0.0</v>
      </c>
      <c r="C412" s="692">
        <v>0.0</v>
      </c>
      <c r="D412" s="692">
        <v>0.0</v>
      </c>
      <c r="E412" s="692">
        <v>0.0</v>
      </c>
      <c r="F412" s="692">
        <v>0.0</v>
      </c>
      <c r="G412" s="692">
        <v>0.0</v>
      </c>
      <c r="H412" s="690">
        <v>0.0</v>
      </c>
      <c r="I412" s="693">
        <f t="shared" si="311"/>
        <v>0</v>
      </c>
      <c r="J412" s="596">
        <f>(J411/40)</f>
        <v>0.225</v>
      </c>
      <c r="K412" s="1531"/>
      <c r="L412" s="1714" t="s">
        <v>77</v>
      </c>
      <c r="M412" s="692">
        <v>0.0</v>
      </c>
      <c r="N412" s="701">
        <f>(M412-I412-I413)-S412</f>
        <v>0</v>
      </c>
      <c r="O412" s="701"/>
      <c r="P412" s="701">
        <f t="shared" si="312"/>
        <v>0</v>
      </c>
      <c r="Q412" s="701"/>
      <c r="R412" s="701"/>
      <c r="S412" s="1686"/>
      <c r="T412" s="649"/>
      <c r="U412" s="649"/>
      <c r="V412" s="649"/>
      <c r="W412" s="649"/>
      <c r="X412" s="649"/>
      <c r="Y412" s="649"/>
      <c r="Z412" s="649"/>
      <c r="AA412" s="649"/>
      <c r="AB412" s="649"/>
      <c r="AC412" s="649"/>
    </row>
    <row r="413">
      <c r="A413" s="1714" t="s">
        <v>78</v>
      </c>
      <c r="B413" s="692">
        <v>0.0</v>
      </c>
      <c r="C413" s="692">
        <v>0.0</v>
      </c>
      <c r="D413" s="692">
        <v>0.0</v>
      </c>
      <c r="E413" s="692">
        <v>0.0</v>
      </c>
      <c r="F413" s="692">
        <v>0.0</v>
      </c>
      <c r="G413" s="692">
        <v>0.0</v>
      </c>
      <c r="H413" s="690">
        <v>0.0</v>
      </c>
      <c r="I413" s="693">
        <f t="shared" si="311"/>
        <v>0</v>
      </c>
      <c r="J413" s="701"/>
      <c r="K413" s="1531"/>
      <c r="L413" s="1714" t="s">
        <v>78</v>
      </c>
      <c r="M413" s="692">
        <v>0.0</v>
      </c>
      <c r="N413" s="692">
        <v>0.0</v>
      </c>
      <c r="O413" s="701"/>
      <c r="P413" s="701" t="s">
        <v>79</v>
      </c>
      <c r="Q413" s="701"/>
      <c r="R413" s="701"/>
      <c r="S413" s="1686"/>
      <c r="T413" s="649"/>
      <c r="U413" s="649"/>
      <c r="V413" s="649"/>
      <c r="W413" s="649"/>
      <c r="X413" s="649"/>
      <c r="Y413" s="649"/>
      <c r="Z413" s="649"/>
      <c r="AA413" s="649"/>
      <c r="AB413" s="649"/>
      <c r="AC413" s="649"/>
    </row>
    <row r="414">
      <c r="A414" s="1714" t="s">
        <v>446</v>
      </c>
      <c r="B414" s="692">
        <v>0.0</v>
      </c>
      <c r="C414" s="692">
        <v>0.0</v>
      </c>
      <c r="D414" s="692">
        <v>1.0</v>
      </c>
      <c r="E414" s="692">
        <v>1.0</v>
      </c>
      <c r="F414" s="692">
        <v>2.0</v>
      </c>
      <c r="G414" s="692">
        <v>0.0</v>
      </c>
      <c r="H414" s="690">
        <v>2.0</v>
      </c>
      <c r="I414" s="693">
        <f t="shared" si="311"/>
        <v>6</v>
      </c>
      <c r="J414" s="701"/>
      <c r="K414" s="1531"/>
      <c r="L414" s="1714" t="s">
        <v>446</v>
      </c>
      <c r="M414" s="692">
        <v>10.0</v>
      </c>
      <c r="N414" s="692">
        <v>4.0</v>
      </c>
      <c r="O414" s="701"/>
      <c r="P414" s="701">
        <f>SUM(N414,O414)</f>
        <v>4</v>
      </c>
      <c r="Q414" s="701"/>
      <c r="R414" s="1686"/>
      <c r="S414" s="1686"/>
      <c r="T414" s="649"/>
      <c r="U414" s="649"/>
      <c r="V414" s="649"/>
      <c r="W414" s="649"/>
      <c r="X414" s="649"/>
      <c r="Y414" s="649"/>
      <c r="Z414" s="649"/>
      <c r="AA414" s="649"/>
      <c r="AB414" s="649"/>
      <c r="AC414" s="649"/>
    </row>
    <row r="415">
      <c r="A415" s="1814" t="s">
        <v>962</v>
      </c>
      <c r="B415" s="692">
        <v>0.0</v>
      </c>
      <c r="C415" s="692">
        <v>0.0</v>
      </c>
      <c r="D415" s="692">
        <v>0.0</v>
      </c>
      <c r="E415" s="692">
        <v>0.0</v>
      </c>
      <c r="F415" s="692">
        <v>0.0</v>
      </c>
      <c r="G415" s="692">
        <v>0.0</v>
      </c>
      <c r="H415" s="690">
        <v>0.0</v>
      </c>
      <c r="I415" s="693">
        <f t="shared" si="311"/>
        <v>0</v>
      </c>
      <c r="J415" s="701"/>
      <c r="K415" s="1531"/>
      <c r="L415" s="1814" t="s">
        <v>962</v>
      </c>
      <c r="M415" s="692">
        <v>0.0</v>
      </c>
      <c r="N415" s="701">
        <f t="shared" ref="N415:N416" si="313">(M415-I415)</f>
        <v>0</v>
      </c>
      <c r="O415" s="701"/>
      <c r="P415" s="701">
        <f t="shared" ref="P415:P416" si="314">sum(N415,O415)</f>
        <v>0</v>
      </c>
      <c r="Q415" s="701"/>
      <c r="R415" s="1686"/>
      <c r="S415" s="1686"/>
      <c r="T415" s="649"/>
      <c r="U415" s="649"/>
      <c r="V415" s="649"/>
      <c r="W415" s="649"/>
      <c r="X415" s="649"/>
      <c r="Y415" s="649"/>
      <c r="Z415" s="649"/>
      <c r="AA415" s="649"/>
      <c r="AB415" s="649"/>
      <c r="AC415" s="649"/>
    </row>
    <row r="416">
      <c r="A416" s="1714" t="s">
        <v>80</v>
      </c>
      <c r="B416" s="692">
        <v>0.0</v>
      </c>
      <c r="C416" s="692">
        <v>0.0</v>
      </c>
      <c r="D416" s="692">
        <v>0.0</v>
      </c>
      <c r="E416" s="692">
        <v>0.0</v>
      </c>
      <c r="F416" s="692">
        <v>0.0</v>
      </c>
      <c r="G416" s="692">
        <v>0.0</v>
      </c>
      <c r="H416" s="690">
        <v>0.0</v>
      </c>
      <c r="I416" s="693">
        <f t="shared" si="311"/>
        <v>0</v>
      </c>
      <c r="J416" s="701"/>
      <c r="K416" s="1531"/>
      <c r="L416" s="1714" t="s">
        <v>80</v>
      </c>
      <c r="M416" s="692">
        <v>20.0</v>
      </c>
      <c r="N416" s="701">
        <f t="shared" si="313"/>
        <v>20</v>
      </c>
      <c r="O416" s="701"/>
      <c r="P416" s="701">
        <f t="shared" si="314"/>
        <v>20</v>
      </c>
      <c r="Q416" s="701"/>
      <c r="R416" s="701"/>
      <c r="S416" s="1686"/>
      <c r="T416" s="649"/>
      <c r="U416" s="649"/>
      <c r="V416" s="649"/>
      <c r="W416" s="649"/>
      <c r="X416" s="649"/>
      <c r="Y416" s="649"/>
      <c r="Z416" s="649"/>
      <c r="AA416" s="649"/>
      <c r="AB416" s="649"/>
      <c r="AC416" s="649"/>
    </row>
    <row r="417">
      <c r="A417" s="1716" t="s">
        <v>274</v>
      </c>
      <c r="B417" s="1765">
        <v>0.0</v>
      </c>
      <c r="C417" s="1765">
        <v>0.0</v>
      </c>
      <c r="D417" s="1765">
        <v>0.0</v>
      </c>
      <c r="E417" s="1765">
        <v>0.0</v>
      </c>
      <c r="F417" s="1765">
        <v>0.0</v>
      </c>
      <c r="G417" s="1760">
        <v>0.0</v>
      </c>
      <c r="H417" s="1760">
        <v>0.0</v>
      </c>
      <c r="I417" s="1761">
        <f t="shared" si="311"/>
        <v>0</v>
      </c>
      <c r="J417" s="1762">
        <f>sum(I417:I421)</f>
        <v>0</v>
      </c>
      <c r="K417" s="1531"/>
      <c r="L417" s="1716" t="s">
        <v>274</v>
      </c>
      <c r="M417" s="1765">
        <v>0.0</v>
      </c>
      <c r="N417" s="1762">
        <f>(M417-I417)-S417</f>
        <v>0</v>
      </c>
      <c r="O417" s="1762"/>
      <c r="P417" s="1762">
        <f t="shared" ref="P417:P418" si="315">SUM(N417,O417)</f>
        <v>0</v>
      </c>
      <c r="Q417" s="1762"/>
      <c r="R417" s="1762"/>
      <c r="S417" s="1762"/>
      <c r="T417" s="649"/>
      <c r="U417" s="649"/>
      <c r="V417" s="649"/>
      <c r="W417" s="649"/>
      <c r="X417" s="649"/>
      <c r="Y417" s="649"/>
      <c r="Z417" s="649"/>
      <c r="AA417" s="649"/>
      <c r="AB417" s="649"/>
      <c r="AC417" s="649"/>
    </row>
    <row r="418">
      <c r="A418" s="1714" t="s">
        <v>77</v>
      </c>
      <c r="B418" s="692">
        <v>0.0</v>
      </c>
      <c r="C418" s="692">
        <v>0.0</v>
      </c>
      <c r="D418" s="692">
        <v>0.0</v>
      </c>
      <c r="E418" s="692">
        <v>0.0</v>
      </c>
      <c r="F418" s="692">
        <v>0.0</v>
      </c>
      <c r="G418" s="692">
        <v>0.0</v>
      </c>
      <c r="H418" s="690">
        <v>0.0</v>
      </c>
      <c r="I418" s="693">
        <f t="shared" si="311"/>
        <v>0</v>
      </c>
      <c r="J418" s="596">
        <f>(J417/40)</f>
        <v>0</v>
      </c>
      <c r="K418" s="1531"/>
      <c r="L418" s="1714" t="s">
        <v>77</v>
      </c>
      <c r="M418" s="692">
        <v>0.0</v>
      </c>
      <c r="N418" s="701">
        <f>(M418-I418-I419)-S418</f>
        <v>0</v>
      </c>
      <c r="O418" s="701"/>
      <c r="P418" s="701">
        <f t="shared" si="315"/>
        <v>0</v>
      </c>
      <c r="Q418" s="701"/>
      <c r="R418" s="701"/>
      <c r="S418" s="1686"/>
      <c r="T418" s="649"/>
      <c r="U418" s="649"/>
      <c r="V418" s="649"/>
      <c r="W418" s="649"/>
      <c r="X418" s="649"/>
      <c r="Y418" s="649"/>
      <c r="Z418" s="649"/>
      <c r="AA418" s="649"/>
      <c r="AB418" s="649"/>
      <c r="AC418" s="649"/>
    </row>
    <row r="419">
      <c r="A419" s="1714" t="s">
        <v>78</v>
      </c>
      <c r="B419" s="692">
        <v>0.0</v>
      </c>
      <c r="C419" s="692">
        <v>0.0</v>
      </c>
      <c r="D419" s="692">
        <v>0.0</v>
      </c>
      <c r="E419" s="692">
        <v>0.0</v>
      </c>
      <c r="F419" s="692">
        <v>0.0</v>
      </c>
      <c r="G419" s="692">
        <v>0.0</v>
      </c>
      <c r="H419" s="690">
        <v>0.0</v>
      </c>
      <c r="I419" s="693">
        <f t="shared" si="311"/>
        <v>0</v>
      </c>
      <c r="J419" s="701"/>
      <c r="K419" s="1531"/>
      <c r="L419" s="1714" t="s">
        <v>78</v>
      </c>
      <c r="M419" s="692">
        <v>0.0</v>
      </c>
      <c r="N419" s="701" t="s">
        <v>79</v>
      </c>
      <c r="O419" s="701"/>
      <c r="P419" s="701" t="s">
        <v>79</v>
      </c>
      <c r="Q419" s="701"/>
      <c r="R419" s="701"/>
      <c r="S419" s="1686"/>
      <c r="T419" s="649"/>
      <c r="U419" s="649"/>
      <c r="V419" s="649"/>
      <c r="W419" s="649"/>
      <c r="X419" s="649"/>
      <c r="Y419" s="649"/>
      <c r="Z419" s="649"/>
      <c r="AA419" s="649"/>
      <c r="AB419" s="649"/>
      <c r="AC419" s="649"/>
    </row>
    <row r="420">
      <c r="A420" s="1714" t="s">
        <v>446</v>
      </c>
      <c r="B420" s="692">
        <v>0.0</v>
      </c>
      <c r="C420" s="692">
        <v>0.0</v>
      </c>
      <c r="D420" s="692">
        <v>0.0</v>
      </c>
      <c r="E420" s="692">
        <v>0.0</v>
      </c>
      <c r="F420" s="692">
        <v>0.0</v>
      </c>
      <c r="G420" s="692">
        <v>0.0</v>
      </c>
      <c r="H420" s="690">
        <v>0.0</v>
      </c>
      <c r="I420" s="693">
        <f t="shared" si="311"/>
        <v>0</v>
      </c>
      <c r="J420" s="701"/>
      <c r="K420" s="1531"/>
      <c r="L420" s="1714" t="s">
        <v>446</v>
      </c>
      <c r="M420" s="692">
        <v>0.0</v>
      </c>
      <c r="N420" s="701">
        <f>(M420-I420)-S420</f>
        <v>0</v>
      </c>
      <c r="O420" s="701"/>
      <c r="P420" s="701">
        <f>SUM(N420,O420)</f>
        <v>0</v>
      </c>
      <c r="Q420" s="701"/>
      <c r="R420" s="1686"/>
      <c r="S420" s="1686"/>
      <c r="T420" s="649"/>
      <c r="U420" s="649"/>
      <c r="V420" s="649"/>
      <c r="W420" s="649"/>
      <c r="X420" s="649"/>
      <c r="Y420" s="649"/>
      <c r="Z420" s="649"/>
      <c r="AA420" s="649"/>
      <c r="AB420" s="649"/>
      <c r="AC420" s="649"/>
    </row>
    <row r="421">
      <c r="A421" s="1814" t="s">
        <v>962</v>
      </c>
      <c r="B421" s="692">
        <v>0.0</v>
      </c>
      <c r="C421" s="692">
        <v>0.0</v>
      </c>
      <c r="D421" s="692">
        <v>0.0</v>
      </c>
      <c r="E421" s="692">
        <v>0.0</v>
      </c>
      <c r="F421" s="692">
        <v>0.0</v>
      </c>
      <c r="G421" s="692">
        <v>0.0</v>
      </c>
      <c r="H421" s="690">
        <v>0.0</v>
      </c>
      <c r="I421" s="693">
        <f t="shared" si="311"/>
        <v>0</v>
      </c>
      <c r="J421" s="701"/>
      <c r="K421" s="1531"/>
      <c r="L421" s="1814" t="s">
        <v>962</v>
      </c>
      <c r="M421" s="692">
        <v>0.0</v>
      </c>
      <c r="N421" s="701">
        <f t="shared" ref="N421:N422" si="316">(M421-I421)</f>
        <v>0</v>
      </c>
      <c r="O421" s="701"/>
      <c r="P421" s="701">
        <f t="shared" ref="P421:P422" si="317">sum(N421,O421)</f>
        <v>0</v>
      </c>
      <c r="Q421" s="701"/>
      <c r="R421" s="1686"/>
      <c r="S421" s="1686"/>
      <c r="T421" s="649"/>
      <c r="U421" s="649"/>
      <c r="V421" s="649"/>
      <c r="W421" s="649"/>
      <c r="X421" s="649"/>
      <c r="Y421" s="649"/>
      <c r="Z421" s="649"/>
      <c r="AA421" s="649"/>
      <c r="AB421" s="649"/>
      <c r="AC421" s="649"/>
    </row>
    <row r="422">
      <c r="A422" s="1714" t="s">
        <v>80</v>
      </c>
      <c r="B422" s="692">
        <v>0.0</v>
      </c>
      <c r="C422" s="692">
        <v>0.0</v>
      </c>
      <c r="D422" s="692">
        <v>0.0</v>
      </c>
      <c r="E422" s="692">
        <v>0.0</v>
      </c>
      <c r="F422" s="692">
        <v>0.0</v>
      </c>
      <c r="G422" s="692">
        <v>0.0</v>
      </c>
      <c r="H422" s="690">
        <v>0.0</v>
      </c>
      <c r="I422" s="693">
        <f t="shared" si="311"/>
        <v>0</v>
      </c>
      <c r="J422" s="694"/>
      <c r="K422" s="1531"/>
      <c r="L422" s="1714" t="s">
        <v>80</v>
      </c>
      <c r="M422" s="692">
        <v>0.0</v>
      </c>
      <c r="N422" s="701">
        <f t="shared" si="316"/>
        <v>0</v>
      </c>
      <c r="O422" s="701"/>
      <c r="P422" s="701">
        <f t="shared" si="317"/>
        <v>0</v>
      </c>
      <c r="Q422" s="701"/>
      <c r="R422" s="701"/>
      <c r="S422" s="1686"/>
      <c r="T422" s="649"/>
      <c r="U422" s="649"/>
      <c r="V422" s="649"/>
      <c r="W422" s="649"/>
      <c r="X422" s="649"/>
      <c r="Y422" s="649"/>
      <c r="Z422" s="649"/>
      <c r="AA422" s="649"/>
      <c r="AB422" s="649"/>
      <c r="AC422" s="649"/>
    </row>
    <row r="423">
      <c r="A423" s="1716" t="s">
        <v>274</v>
      </c>
      <c r="B423" s="1765">
        <v>0.0</v>
      </c>
      <c r="C423" s="1765">
        <v>0.0</v>
      </c>
      <c r="D423" s="1765">
        <v>0.0</v>
      </c>
      <c r="E423" s="1765">
        <v>0.0</v>
      </c>
      <c r="F423" s="1765">
        <v>0.0</v>
      </c>
      <c r="G423" s="1760">
        <v>0.0</v>
      </c>
      <c r="H423" s="1760">
        <v>0.0</v>
      </c>
      <c r="I423" s="1761">
        <f t="shared" si="311"/>
        <v>0</v>
      </c>
      <c r="J423" s="1762">
        <f>sum(I423:I427)</f>
        <v>0</v>
      </c>
      <c r="K423" s="1531"/>
      <c r="L423" s="1716" t="s">
        <v>274</v>
      </c>
      <c r="M423" s="1765">
        <v>0.0</v>
      </c>
      <c r="N423" s="1762">
        <f>(M423-I423)-S423</f>
        <v>0</v>
      </c>
      <c r="O423" s="1762"/>
      <c r="P423" s="1762">
        <f t="shared" ref="P423:P424" si="318">SUM(N423,O423)</f>
        <v>0</v>
      </c>
      <c r="Q423" s="1762"/>
      <c r="R423" s="1762"/>
      <c r="S423" s="1762"/>
      <c r="T423" s="649"/>
      <c r="U423" s="649"/>
      <c r="V423" s="649"/>
      <c r="W423" s="649"/>
      <c r="X423" s="649"/>
      <c r="Y423" s="649"/>
      <c r="Z423" s="649"/>
      <c r="AA423" s="649"/>
      <c r="AB423" s="649"/>
      <c r="AC423" s="649"/>
    </row>
    <row r="424">
      <c r="A424" s="1714" t="s">
        <v>77</v>
      </c>
      <c r="B424" s="692">
        <v>0.0</v>
      </c>
      <c r="C424" s="692">
        <v>0.0</v>
      </c>
      <c r="D424" s="692">
        <v>0.0</v>
      </c>
      <c r="E424" s="692">
        <v>0.0</v>
      </c>
      <c r="F424" s="692">
        <v>0.0</v>
      </c>
      <c r="G424" s="692">
        <v>0.0</v>
      </c>
      <c r="H424" s="690">
        <v>0.0</v>
      </c>
      <c r="I424" s="693">
        <f t="shared" si="311"/>
        <v>0</v>
      </c>
      <c r="J424" s="596">
        <f>(J423/40)</f>
        <v>0</v>
      </c>
      <c r="K424" s="1531"/>
      <c r="L424" s="1714" t="s">
        <v>77</v>
      </c>
      <c r="M424" s="692">
        <v>0.0</v>
      </c>
      <c r="N424" s="701">
        <f>(M424-I424-I425)-S424</f>
        <v>0</v>
      </c>
      <c r="O424" s="701"/>
      <c r="P424" s="701">
        <f t="shared" si="318"/>
        <v>0</v>
      </c>
      <c r="Q424" s="701"/>
      <c r="R424" s="701"/>
      <c r="S424" s="1686"/>
      <c r="T424" s="649"/>
      <c r="U424" s="649"/>
      <c r="V424" s="649"/>
      <c r="W424" s="649"/>
      <c r="X424" s="649"/>
      <c r="Y424" s="649"/>
      <c r="Z424" s="649"/>
      <c r="AA424" s="649"/>
      <c r="AB424" s="649"/>
      <c r="AC424" s="649"/>
    </row>
    <row r="425">
      <c r="A425" s="1714" t="s">
        <v>78</v>
      </c>
      <c r="B425" s="692">
        <v>0.0</v>
      </c>
      <c r="C425" s="692">
        <v>0.0</v>
      </c>
      <c r="D425" s="692">
        <v>0.0</v>
      </c>
      <c r="E425" s="692">
        <v>0.0</v>
      </c>
      <c r="F425" s="692">
        <v>0.0</v>
      </c>
      <c r="G425" s="692">
        <v>0.0</v>
      </c>
      <c r="H425" s="690">
        <v>0.0</v>
      </c>
      <c r="I425" s="693">
        <f t="shared" si="311"/>
        <v>0</v>
      </c>
      <c r="J425" s="701"/>
      <c r="K425" s="1531"/>
      <c r="L425" s="1714" t="s">
        <v>78</v>
      </c>
      <c r="M425" s="692">
        <v>0.0</v>
      </c>
      <c r="N425" s="701" t="s">
        <v>79</v>
      </c>
      <c r="O425" s="701"/>
      <c r="P425" s="701" t="s">
        <v>79</v>
      </c>
      <c r="Q425" s="701"/>
      <c r="R425" s="701"/>
      <c r="S425" s="1686"/>
      <c r="T425" s="649"/>
      <c r="U425" s="649"/>
      <c r="V425" s="649"/>
      <c r="W425" s="649"/>
      <c r="X425" s="649"/>
      <c r="Y425" s="649"/>
      <c r="Z425" s="649"/>
      <c r="AA425" s="649"/>
      <c r="AB425" s="649"/>
      <c r="AC425" s="649"/>
    </row>
    <row r="426">
      <c r="A426" s="1714" t="s">
        <v>446</v>
      </c>
      <c r="B426" s="692">
        <v>0.0</v>
      </c>
      <c r="C426" s="692">
        <v>0.0</v>
      </c>
      <c r="D426" s="692">
        <v>0.0</v>
      </c>
      <c r="E426" s="692">
        <v>0.0</v>
      </c>
      <c r="F426" s="692">
        <v>0.0</v>
      </c>
      <c r="G426" s="692">
        <v>0.0</v>
      </c>
      <c r="H426" s="690">
        <v>0.0</v>
      </c>
      <c r="I426" s="693">
        <f t="shared" si="311"/>
        <v>0</v>
      </c>
      <c r="J426" s="701"/>
      <c r="K426" s="1531"/>
      <c r="L426" s="1714" t="s">
        <v>446</v>
      </c>
      <c r="M426" s="692">
        <v>0.0</v>
      </c>
      <c r="N426" s="701">
        <f>(M426-I426)-S426</f>
        <v>0</v>
      </c>
      <c r="O426" s="701"/>
      <c r="P426" s="701">
        <f>SUM(N426,O426)</f>
        <v>0</v>
      </c>
      <c r="Q426" s="701"/>
      <c r="R426" s="1686"/>
      <c r="S426" s="1686"/>
      <c r="T426" s="649"/>
      <c r="U426" s="649"/>
      <c r="V426" s="649"/>
      <c r="W426" s="649"/>
      <c r="X426" s="649"/>
      <c r="Y426" s="649"/>
      <c r="Z426" s="649"/>
      <c r="AA426" s="649"/>
      <c r="AB426" s="649"/>
      <c r="AC426" s="649"/>
    </row>
    <row r="427">
      <c r="A427" s="1977" t="s">
        <v>962</v>
      </c>
      <c r="B427" s="692">
        <v>0.0</v>
      </c>
      <c r="C427" s="692">
        <v>0.0</v>
      </c>
      <c r="D427" s="692">
        <v>0.0</v>
      </c>
      <c r="E427" s="692">
        <v>0.0</v>
      </c>
      <c r="F427" s="692">
        <v>0.0</v>
      </c>
      <c r="G427" s="692">
        <v>0.0</v>
      </c>
      <c r="H427" s="690">
        <v>0.0</v>
      </c>
      <c r="I427" s="693">
        <f t="shared" si="311"/>
        <v>0</v>
      </c>
      <c r="J427" s="701"/>
      <c r="K427" s="1531"/>
      <c r="L427" s="1977" t="s">
        <v>962</v>
      </c>
      <c r="M427" s="692">
        <v>0.0</v>
      </c>
      <c r="N427" s="701">
        <f t="shared" ref="N427:N428" si="319">(M427-I427)</f>
        <v>0</v>
      </c>
      <c r="O427" s="701"/>
      <c r="P427" s="701">
        <f t="shared" ref="P427:P428" si="320">sum(N427,O427)</f>
        <v>0</v>
      </c>
      <c r="Q427" s="701"/>
      <c r="R427" s="1686"/>
      <c r="S427" s="1686"/>
      <c r="T427" s="649"/>
      <c r="U427" s="649"/>
      <c r="V427" s="649"/>
      <c r="W427" s="649"/>
      <c r="X427" s="649"/>
      <c r="Y427" s="649"/>
      <c r="Z427" s="649"/>
      <c r="AA427" s="649"/>
      <c r="AB427" s="649"/>
      <c r="AC427" s="649"/>
    </row>
    <row r="428">
      <c r="A428" s="1714" t="s">
        <v>80</v>
      </c>
      <c r="B428" s="692">
        <v>0.0</v>
      </c>
      <c r="C428" s="692">
        <v>0.0</v>
      </c>
      <c r="D428" s="692">
        <v>0.0</v>
      </c>
      <c r="E428" s="692">
        <v>0.0</v>
      </c>
      <c r="F428" s="692">
        <v>0.0</v>
      </c>
      <c r="G428" s="692">
        <v>0.0</v>
      </c>
      <c r="H428" s="690">
        <v>0.0</v>
      </c>
      <c r="I428" s="693">
        <f t="shared" si="311"/>
        <v>0</v>
      </c>
      <c r="J428" s="701"/>
      <c r="K428" s="1531"/>
      <c r="L428" s="1714" t="s">
        <v>80</v>
      </c>
      <c r="M428" s="692">
        <v>0.0</v>
      </c>
      <c r="N428" s="701">
        <f t="shared" si="319"/>
        <v>0</v>
      </c>
      <c r="O428" s="701"/>
      <c r="P428" s="701">
        <f t="shared" si="320"/>
        <v>0</v>
      </c>
      <c r="Q428" s="701"/>
      <c r="R428" s="701"/>
      <c r="S428" s="1686"/>
      <c r="T428" s="649"/>
      <c r="U428" s="649"/>
      <c r="V428" s="649"/>
      <c r="W428" s="649"/>
      <c r="X428" s="649"/>
      <c r="Y428" s="649"/>
      <c r="Z428" s="649"/>
      <c r="AA428" s="649"/>
      <c r="AB428" s="649"/>
      <c r="AC428" s="649"/>
    </row>
    <row r="429">
      <c r="A429" s="1757" t="s">
        <v>823</v>
      </c>
      <c r="B429" s="1758">
        <f t="shared" ref="B429:I429" si="321">SUM(B430:B434,B436:B440,B442:B446)</f>
        <v>0</v>
      </c>
      <c r="C429" s="1758">
        <f t="shared" si="321"/>
        <v>0</v>
      </c>
      <c r="D429" s="1758">
        <f t="shared" si="321"/>
        <v>0</v>
      </c>
      <c r="E429" s="1758">
        <f t="shared" si="321"/>
        <v>3</v>
      </c>
      <c r="F429" s="1758">
        <f t="shared" si="321"/>
        <v>1</v>
      </c>
      <c r="G429" s="1758">
        <f t="shared" si="321"/>
        <v>1</v>
      </c>
      <c r="H429" s="1758">
        <f t="shared" si="321"/>
        <v>0</v>
      </c>
      <c r="I429" s="1758">
        <f t="shared" si="321"/>
        <v>5</v>
      </c>
      <c r="J429" s="1758"/>
      <c r="K429" s="1531"/>
      <c r="L429" s="1757" t="s">
        <v>823</v>
      </c>
      <c r="M429" s="1682"/>
      <c r="N429" s="1682"/>
      <c r="O429" s="1682"/>
      <c r="P429" s="1682"/>
      <c r="Q429" s="1682"/>
      <c r="R429" s="1682"/>
      <c r="S429" s="1682"/>
      <c r="T429" s="649"/>
      <c r="U429" s="649"/>
      <c r="V429" s="649"/>
      <c r="W429" s="649"/>
      <c r="X429" s="649"/>
      <c r="Y429" s="649"/>
      <c r="Z429" s="649"/>
      <c r="AA429" s="649"/>
      <c r="AB429" s="649"/>
      <c r="AC429" s="649"/>
    </row>
    <row r="430">
      <c r="A430" s="1716" t="s">
        <v>966</v>
      </c>
      <c r="B430" s="1760">
        <v>0.0</v>
      </c>
      <c r="C430" s="1760">
        <v>0.0</v>
      </c>
      <c r="D430" s="1760">
        <v>0.0</v>
      </c>
      <c r="E430" s="1760">
        <v>1.0</v>
      </c>
      <c r="F430" s="1760">
        <v>0.0</v>
      </c>
      <c r="G430" s="1760">
        <v>1.0</v>
      </c>
      <c r="H430" s="1760">
        <v>0.0</v>
      </c>
      <c r="I430" s="1761">
        <f t="shared" ref="I430:I447" si="322">SUM(B430:H430)</f>
        <v>2</v>
      </c>
      <c r="J430" s="1762">
        <f>sum(I430:I434)</f>
        <v>5</v>
      </c>
      <c r="K430" s="1531"/>
      <c r="L430" s="1716" t="s">
        <v>966</v>
      </c>
      <c r="M430" s="1765">
        <v>25.0</v>
      </c>
      <c r="N430" s="1762">
        <f>(M430-I430)-S430</f>
        <v>23</v>
      </c>
      <c r="O430" s="1762"/>
      <c r="P430" s="1762">
        <f t="shared" ref="P430:P431" si="323">SUM(N430,O430)</f>
        <v>23</v>
      </c>
      <c r="Q430" s="1762"/>
      <c r="R430" s="1762"/>
      <c r="S430" s="1762"/>
      <c r="T430" s="649"/>
      <c r="U430" s="649"/>
      <c r="V430" s="649"/>
      <c r="W430" s="649"/>
      <c r="X430" s="649"/>
      <c r="Y430" s="649"/>
      <c r="Z430" s="649"/>
      <c r="AA430" s="649"/>
      <c r="AB430" s="649"/>
      <c r="AC430" s="649"/>
    </row>
    <row r="431">
      <c r="A431" s="1714" t="s">
        <v>77</v>
      </c>
      <c r="B431" s="692">
        <v>0.0</v>
      </c>
      <c r="C431" s="692">
        <v>0.0</v>
      </c>
      <c r="D431" s="692">
        <v>0.0</v>
      </c>
      <c r="E431" s="692">
        <v>0.0</v>
      </c>
      <c r="F431" s="692">
        <v>0.0</v>
      </c>
      <c r="G431" s="690">
        <v>0.0</v>
      </c>
      <c r="H431" s="690">
        <v>0.0</v>
      </c>
      <c r="I431" s="693">
        <f t="shared" si="322"/>
        <v>0</v>
      </c>
      <c r="J431" s="596">
        <f>(J430/40)</f>
        <v>0.125</v>
      </c>
      <c r="K431" s="1531"/>
      <c r="L431" s="1714" t="s">
        <v>77</v>
      </c>
      <c r="M431" s="692">
        <v>0.0</v>
      </c>
      <c r="N431" s="701">
        <f>(M431-I431-I432)-S431</f>
        <v>0</v>
      </c>
      <c r="O431" s="701"/>
      <c r="P431" s="701">
        <f t="shared" si="323"/>
        <v>0</v>
      </c>
      <c r="Q431" s="701"/>
      <c r="R431" s="701"/>
      <c r="S431" s="1686"/>
      <c r="T431" s="649"/>
      <c r="U431" s="649"/>
      <c r="V431" s="649"/>
      <c r="W431" s="649"/>
      <c r="X431" s="649"/>
      <c r="Y431" s="649"/>
      <c r="Z431" s="649"/>
      <c r="AA431" s="649"/>
      <c r="AB431" s="649"/>
      <c r="AC431" s="649"/>
    </row>
    <row r="432">
      <c r="A432" s="1714" t="s">
        <v>78</v>
      </c>
      <c r="B432" s="692">
        <v>0.0</v>
      </c>
      <c r="C432" s="692">
        <v>0.0</v>
      </c>
      <c r="D432" s="692">
        <v>0.0</v>
      </c>
      <c r="E432" s="692">
        <v>0.0</v>
      </c>
      <c r="F432" s="692">
        <v>0.0</v>
      </c>
      <c r="G432" s="690">
        <v>0.0</v>
      </c>
      <c r="H432" s="690">
        <v>0.0</v>
      </c>
      <c r="I432" s="693">
        <f t="shared" si="322"/>
        <v>0</v>
      </c>
      <c r="J432" s="701"/>
      <c r="K432" s="1531"/>
      <c r="L432" s="1714" t="s">
        <v>78</v>
      </c>
      <c r="M432" s="692">
        <v>0.0</v>
      </c>
      <c r="N432" s="701" t="s">
        <v>79</v>
      </c>
      <c r="O432" s="701"/>
      <c r="P432" s="701" t="s">
        <v>79</v>
      </c>
      <c r="Q432" s="701"/>
      <c r="R432" s="701"/>
      <c r="S432" s="1686"/>
      <c r="T432" s="649"/>
      <c r="U432" s="649"/>
      <c r="V432" s="649"/>
      <c r="W432" s="649"/>
      <c r="X432" s="649"/>
      <c r="Y432" s="649"/>
      <c r="Z432" s="649"/>
      <c r="AA432" s="649"/>
      <c r="AB432" s="649"/>
      <c r="AC432" s="649"/>
    </row>
    <row r="433">
      <c r="A433" s="1714" t="s">
        <v>446</v>
      </c>
      <c r="B433" s="692">
        <v>0.0</v>
      </c>
      <c r="C433" s="692">
        <v>0.0</v>
      </c>
      <c r="D433" s="692">
        <v>0.0</v>
      </c>
      <c r="E433" s="692">
        <v>2.0</v>
      </c>
      <c r="F433" s="692">
        <v>1.0</v>
      </c>
      <c r="G433" s="690">
        <v>0.0</v>
      </c>
      <c r="H433" s="690">
        <v>0.0</v>
      </c>
      <c r="I433" s="693">
        <f t="shared" si="322"/>
        <v>3</v>
      </c>
      <c r="J433" s="701"/>
      <c r="K433" s="1531"/>
      <c r="L433" s="1714" t="s">
        <v>446</v>
      </c>
      <c r="M433" s="692">
        <v>5.0</v>
      </c>
      <c r="N433" s="701">
        <f>(M433-I433)-S433</f>
        <v>2</v>
      </c>
      <c r="O433" s="701"/>
      <c r="P433" s="701">
        <f>SUM(N433,O433)</f>
        <v>2</v>
      </c>
      <c r="Q433" s="701"/>
      <c r="R433" s="701"/>
      <c r="S433" s="1686"/>
      <c r="T433" s="649"/>
      <c r="U433" s="649"/>
      <c r="V433" s="649"/>
      <c r="W433" s="649"/>
      <c r="X433" s="649"/>
      <c r="Y433" s="649"/>
      <c r="Z433" s="649"/>
      <c r="AA433" s="649"/>
      <c r="AB433" s="649"/>
      <c r="AC433" s="649"/>
    </row>
    <row r="434">
      <c r="A434" s="1814" t="s">
        <v>962</v>
      </c>
      <c r="B434" s="692">
        <v>0.0</v>
      </c>
      <c r="C434" s="692">
        <v>0.0</v>
      </c>
      <c r="D434" s="692">
        <v>0.0</v>
      </c>
      <c r="E434" s="692">
        <v>0.0</v>
      </c>
      <c r="F434" s="692">
        <v>0.0</v>
      </c>
      <c r="G434" s="690">
        <v>0.0</v>
      </c>
      <c r="H434" s="690">
        <v>0.0</v>
      </c>
      <c r="I434" s="693">
        <f t="shared" si="322"/>
        <v>0</v>
      </c>
      <c r="J434" s="701"/>
      <c r="K434" s="1531"/>
      <c r="L434" s="1814" t="s">
        <v>962</v>
      </c>
      <c r="M434" s="692">
        <v>0.0</v>
      </c>
      <c r="N434" s="701">
        <f t="shared" ref="N434:N435" si="324">(M434-I434)</f>
        <v>0</v>
      </c>
      <c r="O434" s="701"/>
      <c r="P434" s="701">
        <f t="shared" ref="P434:P435" si="325">sum(N434,O434)</f>
        <v>0</v>
      </c>
      <c r="Q434" s="701"/>
      <c r="R434" s="701"/>
      <c r="S434" s="1686"/>
      <c r="T434" s="649"/>
      <c r="U434" s="649"/>
      <c r="V434" s="649"/>
      <c r="W434" s="649"/>
      <c r="X434" s="649"/>
      <c r="Y434" s="649"/>
      <c r="Z434" s="649"/>
      <c r="AA434" s="649"/>
      <c r="AB434" s="649"/>
      <c r="AC434" s="649"/>
    </row>
    <row r="435">
      <c r="A435" s="1714" t="s">
        <v>80</v>
      </c>
      <c r="B435" s="692">
        <v>0.0</v>
      </c>
      <c r="C435" s="692">
        <v>0.0</v>
      </c>
      <c r="D435" s="692">
        <v>0.0</v>
      </c>
      <c r="E435" s="692">
        <v>0.0</v>
      </c>
      <c r="F435" s="692">
        <v>0.0</v>
      </c>
      <c r="G435" s="692">
        <v>0.0</v>
      </c>
      <c r="H435" s="690">
        <v>0.0</v>
      </c>
      <c r="I435" s="693">
        <f t="shared" si="322"/>
        <v>0</v>
      </c>
      <c r="J435" s="701"/>
      <c r="K435" s="1531"/>
      <c r="L435" s="1714" t="s">
        <v>80</v>
      </c>
      <c r="M435" s="692">
        <v>20.0</v>
      </c>
      <c r="N435" s="701">
        <f t="shared" si="324"/>
        <v>20</v>
      </c>
      <c r="O435" s="701"/>
      <c r="P435" s="701">
        <f t="shared" si="325"/>
        <v>20</v>
      </c>
      <c r="Q435" s="701"/>
      <c r="R435" s="701"/>
      <c r="S435" s="1686"/>
      <c r="T435" s="649"/>
      <c r="U435" s="649"/>
      <c r="V435" s="649"/>
      <c r="W435" s="649"/>
      <c r="X435" s="649"/>
      <c r="Y435" s="649"/>
      <c r="Z435" s="649"/>
      <c r="AA435" s="649"/>
      <c r="AB435" s="649"/>
      <c r="AC435" s="649"/>
    </row>
    <row r="436">
      <c r="A436" s="1716" t="s">
        <v>274</v>
      </c>
      <c r="B436" s="1765">
        <v>0.0</v>
      </c>
      <c r="C436" s="1765">
        <v>0.0</v>
      </c>
      <c r="D436" s="1765">
        <v>0.0</v>
      </c>
      <c r="E436" s="1765">
        <v>0.0</v>
      </c>
      <c r="F436" s="1765">
        <v>0.0</v>
      </c>
      <c r="G436" s="1760">
        <v>0.0</v>
      </c>
      <c r="H436" s="1760">
        <v>0.0</v>
      </c>
      <c r="I436" s="1761">
        <f t="shared" si="322"/>
        <v>0</v>
      </c>
      <c r="J436" s="1762">
        <f>sum(I436:I440)</f>
        <v>0</v>
      </c>
      <c r="K436" s="1531"/>
      <c r="L436" s="1716" t="s">
        <v>274</v>
      </c>
      <c r="M436" s="1765">
        <v>0.0</v>
      </c>
      <c r="N436" s="1762">
        <f>(M436-I436)-S436</f>
        <v>0</v>
      </c>
      <c r="O436" s="1762"/>
      <c r="P436" s="1762">
        <f t="shared" ref="P436:P437" si="326">SUM(N436,O436)</f>
        <v>0</v>
      </c>
      <c r="Q436" s="1762"/>
      <c r="R436" s="1762"/>
      <c r="S436" s="1762"/>
      <c r="T436" s="649"/>
      <c r="U436" s="649"/>
      <c r="V436" s="649"/>
      <c r="W436" s="649"/>
      <c r="X436" s="649"/>
      <c r="Y436" s="649"/>
      <c r="Z436" s="649"/>
      <c r="AA436" s="649"/>
      <c r="AB436" s="649"/>
      <c r="AC436" s="649"/>
    </row>
    <row r="437">
      <c r="A437" s="1714" t="s">
        <v>77</v>
      </c>
      <c r="B437" s="692">
        <v>0.0</v>
      </c>
      <c r="C437" s="692">
        <v>0.0</v>
      </c>
      <c r="D437" s="692">
        <v>0.0</v>
      </c>
      <c r="E437" s="692">
        <v>0.0</v>
      </c>
      <c r="F437" s="692">
        <v>0.0</v>
      </c>
      <c r="G437" s="692">
        <v>0.0</v>
      </c>
      <c r="H437" s="690">
        <v>0.0</v>
      </c>
      <c r="I437" s="693">
        <f t="shared" si="322"/>
        <v>0</v>
      </c>
      <c r="J437" s="596">
        <f>(J436/40)</f>
        <v>0</v>
      </c>
      <c r="K437" s="1531"/>
      <c r="L437" s="1714" t="s">
        <v>77</v>
      </c>
      <c r="M437" s="692">
        <v>0.0</v>
      </c>
      <c r="N437" s="701">
        <f>(M437-I437-I438)-S437</f>
        <v>0</v>
      </c>
      <c r="O437" s="701"/>
      <c r="P437" s="701">
        <f t="shared" si="326"/>
        <v>0</v>
      </c>
      <c r="Q437" s="701"/>
      <c r="R437" s="701"/>
      <c r="S437" s="1686"/>
      <c r="T437" s="649"/>
      <c r="U437" s="649"/>
      <c r="V437" s="649"/>
      <c r="W437" s="649"/>
      <c r="X437" s="649"/>
      <c r="Y437" s="649"/>
      <c r="Z437" s="649"/>
      <c r="AA437" s="649"/>
      <c r="AB437" s="649"/>
      <c r="AC437" s="649"/>
    </row>
    <row r="438">
      <c r="A438" s="1714" t="s">
        <v>78</v>
      </c>
      <c r="B438" s="692">
        <v>0.0</v>
      </c>
      <c r="C438" s="692">
        <v>0.0</v>
      </c>
      <c r="D438" s="692">
        <v>0.0</v>
      </c>
      <c r="E438" s="692">
        <v>0.0</v>
      </c>
      <c r="F438" s="692">
        <v>0.0</v>
      </c>
      <c r="G438" s="692">
        <v>0.0</v>
      </c>
      <c r="H438" s="690">
        <v>0.0</v>
      </c>
      <c r="I438" s="693">
        <f t="shared" si="322"/>
        <v>0</v>
      </c>
      <c r="J438" s="701"/>
      <c r="K438" s="1531"/>
      <c r="L438" s="1714" t="s">
        <v>78</v>
      </c>
      <c r="M438" s="692">
        <v>0.0</v>
      </c>
      <c r="N438" s="701" t="s">
        <v>79</v>
      </c>
      <c r="O438" s="701"/>
      <c r="P438" s="701" t="s">
        <v>79</v>
      </c>
      <c r="Q438" s="701"/>
      <c r="R438" s="701"/>
      <c r="S438" s="1686"/>
      <c r="T438" s="649"/>
      <c r="U438" s="649"/>
      <c r="V438" s="649"/>
      <c r="W438" s="649"/>
      <c r="X438" s="649"/>
      <c r="Y438" s="649"/>
      <c r="Z438" s="649"/>
      <c r="AA438" s="649"/>
      <c r="AB438" s="649"/>
      <c r="AC438" s="649"/>
    </row>
    <row r="439">
      <c r="A439" s="1714" t="s">
        <v>446</v>
      </c>
      <c r="B439" s="692">
        <v>0.0</v>
      </c>
      <c r="C439" s="692">
        <v>0.0</v>
      </c>
      <c r="D439" s="692">
        <v>0.0</v>
      </c>
      <c r="E439" s="692">
        <v>0.0</v>
      </c>
      <c r="F439" s="692">
        <v>0.0</v>
      </c>
      <c r="G439" s="692">
        <v>0.0</v>
      </c>
      <c r="H439" s="690">
        <v>0.0</v>
      </c>
      <c r="I439" s="693">
        <f t="shared" si="322"/>
        <v>0</v>
      </c>
      <c r="J439" s="701"/>
      <c r="K439" s="1531"/>
      <c r="L439" s="1714" t="s">
        <v>446</v>
      </c>
      <c r="M439" s="692">
        <v>0.0</v>
      </c>
      <c r="N439" s="701">
        <f>(M439-I439)-S439</f>
        <v>0</v>
      </c>
      <c r="O439" s="701"/>
      <c r="P439" s="701">
        <f>SUM(N439,O439)</f>
        <v>0</v>
      </c>
      <c r="Q439" s="701"/>
      <c r="R439" s="701"/>
      <c r="S439" s="1686"/>
      <c r="T439" s="649"/>
      <c r="U439" s="649"/>
      <c r="V439" s="649"/>
      <c r="W439" s="649"/>
      <c r="X439" s="649"/>
      <c r="Y439" s="649"/>
      <c r="Z439" s="649"/>
      <c r="AA439" s="649"/>
      <c r="AB439" s="649"/>
      <c r="AC439" s="649"/>
    </row>
    <row r="440">
      <c r="A440" s="1814" t="s">
        <v>962</v>
      </c>
      <c r="B440" s="692">
        <v>0.0</v>
      </c>
      <c r="C440" s="692">
        <v>0.0</v>
      </c>
      <c r="D440" s="692">
        <v>0.0</v>
      </c>
      <c r="E440" s="692">
        <v>0.0</v>
      </c>
      <c r="F440" s="692">
        <v>0.0</v>
      </c>
      <c r="G440" s="692">
        <v>0.0</v>
      </c>
      <c r="H440" s="690">
        <v>0.0</v>
      </c>
      <c r="I440" s="693">
        <f t="shared" si="322"/>
        <v>0</v>
      </c>
      <c r="J440" s="701"/>
      <c r="K440" s="1531"/>
      <c r="L440" s="1814" t="s">
        <v>962</v>
      </c>
      <c r="M440" s="692">
        <v>0.0</v>
      </c>
      <c r="N440" s="701">
        <f t="shared" ref="N440:N441" si="327">(M440-I440)</f>
        <v>0</v>
      </c>
      <c r="O440" s="701"/>
      <c r="P440" s="701">
        <f t="shared" ref="P440:P441" si="328">sum(N440,O440)</f>
        <v>0</v>
      </c>
      <c r="Q440" s="701"/>
      <c r="R440" s="701"/>
      <c r="S440" s="1686"/>
      <c r="T440" s="649"/>
      <c r="U440" s="649"/>
      <c r="V440" s="649"/>
      <c r="W440" s="649"/>
      <c r="X440" s="649"/>
      <c r="Y440" s="649"/>
      <c r="Z440" s="649"/>
      <c r="AA440" s="649"/>
      <c r="AB440" s="649"/>
      <c r="AC440" s="649"/>
    </row>
    <row r="441">
      <c r="A441" s="1714" t="s">
        <v>80</v>
      </c>
      <c r="B441" s="692">
        <v>0.0</v>
      </c>
      <c r="C441" s="692">
        <v>0.0</v>
      </c>
      <c r="D441" s="692">
        <v>0.0</v>
      </c>
      <c r="E441" s="692">
        <v>0.0</v>
      </c>
      <c r="F441" s="692">
        <v>0.0</v>
      </c>
      <c r="G441" s="692">
        <v>0.0</v>
      </c>
      <c r="H441" s="690">
        <v>0.0</v>
      </c>
      <c r="I441" s="693">
        <f t="shared" si="322"/>
        <v>0</v>
      </c>
      <c r="J441" s="694"/>
      <c r="K441" s="1531"/>
      <c r="L441" s="1714" t="s">
        <v>80</v>
      </c>
      <c r="M441" s="692">
        <v>0.0</v>
      </c>
      <c r="N441" s="701">
        <f t="shared" si="327"/>
        <v>0</v>
      </c>
      <c r="O441" s="701"/>
      <c r="P441" s="701">
        <f t="shared" si="328"/>
        <v>0</v>
      </c>
      <c r="Q441" s="701"/>
      <c r="R441" s="701"/>
      <c r="S441" s="1686"/>
      <c r="T441" s="649"/>
      <c r="U441" s="649"/>
      <c r="V441" s="649"/>
      <c r="W441" s="649"/>
      <c r="X441" s="649"/>
      <c r="Y441" s="649"/>
      <c r="Z441" s="649"/>
      <c r="AA441" s="649"/>
      <c r="AB441" s="649"/>
      <c r="AC441" s="649"/>
    </row>
    <row r="442">
      <c r="A442" s="1716" t="s">
        <v>274</v>
      </c>
      <c r="B442" s="1765">
        <v>0.0</v>
      </c>
      <c r="C442" s="1765">
        <v>0.0</v>
      </c>
      <c r="D442" s="1765">
        <v>0.0</v>
      </c>
      <c r="E442" s="1765">
        <v>0.0</v>
      </c>
      <c r="F442" s="1765">
        <v>0.0</v>
      </c>
      <c r="G442" s="1760">
        <v>0.0</v>
      </c>
      <c r="H442" s="1760">
        <v>0.0</v>
      </c>
      <c r="I442" s="1761">
        <f t="shared" si="322"/>
        <v>0</v>
      </c>
      <c r="J442" s="1762">
        <f>sum(I442:I446)</f>
        <v>0</v>
      </c>
      <c r="K442" s="1531"/>
      <c r="L442" s="1716" t="s">
        <v>274</v>
      </c>
      <c r="M442" s="1765">
        <v>0.0</v>
      </c>
      <c r="N442" s="1762">
        <f>(M442-I442)-S442</f>
        <v>0</v>
      </c>
      <c r="O442" s="1762"/>
      <c r="P442" s="1762">
        <f t="shared" ref="P442:P443" si="329">SUM(N442,O442)</f>
        <v>0</v>
      </c>
      <c r="Q442" s="1762"/>
      <c r="R442" s="1762"/>
      <c r="S442" s="1762"/>
      <c r="T442" s="649"/>
      <c r="U442" s="649"/>
      <c r="V442" s="649"/>
      <c r="W442" s="649"/>
      <c r="X442" s="649"/>
      <c r="Y442" s="649"/>
      <c r="Z442" s="649"/>
      <c r="AA442" s="649"/>
      <c r="AB442" s="649"/>
      <c r="AC442" s="649"/>
    </row>
    <row r="443">
      <c r="A443" s="1714" t="s">
        <v>77</v>
      </c>
      <c r="B443" s="692">
        <v>0.0</v>
      </c>
      <c r="C443" s="692">
        <v>0.0</v>
      </c>
      <c r="D443" s="692">
        <v>0.0</v>
      </c>
      <c r="E443" s="692">
        <v>0.0</v>
      </c>
      <c r="F443" s="692">
        <v>0.0</v>
      </c>
      <c r="G443" s="692">
        <v>0.0</v>
      </c>
      <c r="H443" s="692">
        <v>0.0</v>
      </c>
      <c r="I443" s="693">
        <f t="shared" si="322"/>
        <v>0</v>
      </c>
      <c r="J443" s="596">
        <f>(J442/40)</f>
        <v>0</v>
      </c>
      <c r="K443" s="1531"/>
      <c r="L443" s="1714" t="s">
        <v>77</v>
      </c>
      <c r="M443" s="692">
        <v>0.0</v>
      </c>
      <c r="N443" s="701">
        <f>(M443-I443-I444)-S443</f>
        <v>0</v>
      </c>
      <c r="O443" s="701"/>
      <c r="P443" s="701">
        <f t="shared" si="329"/>
        <v>0</v>
      </c>
      <c r="Q443" s="701"/>
      <c r="R443" s="701"/>
      <c r="S443" s="1686"/>
      <c r="T443" s="649"/>
      <c r="U443" s="649"/>
      <c r="V443" s="649"/>
      <c r="W443" s="649"/>
      <c r="X443" s="649"/>
      <c r="Y443" s="649"/>
      <c r="Z443" s="649"/>
      <c r="AA443" s="649"/>
      <c r="AB443" s="649"/>
      <c r="AC443" s="649"/>
    </row>
    <row r="444">
      <c r="A444" s="1714" t="s">
        <v>78</v>
      </c>
      <c r="B444" s="692">
        <v>0.0</v>
      </c>
      <c r="C444" s="692">
        <v>0.0</v>
      </c>
      <c r="D444" s="692">
        <v>0.0</v>
      </c>
      <c r="E444" s="692">
        <v>0.0</v>
      </c>
      <c r="F444" s="692">
        <v>0.0</v>
      </c>
      <c r="G444" s="692">
        <v>0.0</v>
      </c>
      <c r="H444" s="692">
        <v>0.0</v>
      </c>
      <c r="I444" s="693">
        <f t="shared" si="322"/>
        <v>0</v>
      </c>
      <c r="J444" s="701"/>
      <c r="K444" s="1531"/>
      <c r="L444" s="1714" t="s">
        <v>78</v>
      </c>
      <c r="M444" s="692">
        <v>0.0</v>
      </c>
      <c r="N444" s="701" t="s">
        <v>79</v>
      </c>
      <c r="O444" s="701"/>
      <c r="P444" s="701" t="s">
        <v>79</v>
      </c>
      <c r="Q444" s="701"/>
      <c r="R444" s="701"/>
      <c r="S444" s="1686"/>
      <c r="T444" s="649"/>
      <c r="U444" s="649"/>
      <c r="V444" s="649"/>
      <c r="W444" s="649"/>
      <c r="X444" s="649"/>
      <c r="Y444" s="649"/>
      <c r="Z444" s="649"/>
      <c r="AA444" s="649"/>
      <c r="AB444" s="649"/>
      <c r="AC444" s="649"/>
    </row>
    <row r="445">
      <c r="A445" s="1714" t="s">
        <v>446</v>
      </c>
      <c r="B445" s="692">
        <v>0.0</v>
      </c>
      <c r="C445" s="692">
        <v>0.0</v>
      </c>
      <c r="D445" s="692">
        <v>0.0</v>
      </c>
      <c r="E445" s="692">
        <v>0.0</v>
      </c>
      <c r="F445" s="692">
        <v>0.0</v>
      </c>
      <c r="G445" s="692">
        <v>0.0</v>
      </c>
      <c r="H445" s="692">
        <v>0.0</v>
      </c>
      <c r="I445" s="693">
        <f t="shared" si="322"/>
        <v>0</v>
      </c>
      <c r="J445" s="701"/>
      <c r="K445" s="1531"/>
      <c r="L445" s="1714" t="s">
        <v>446</v>
      </c>
      <c r="M445" s="692">
        <v>0.0</v>
      </c>
      <c r="N445" s="701">
        <f>(M445-I445)-S445</f>
        <v>0</v>
      </c>
      <c r="O445" s="701"/>
      <c r="P445" s="701">
        <f>SUM(N445,O445)</f>
        <v>0</v>
      </c>
      <c r="Q445" s="701"/>
      <c r="R445" s="701"/>
      <c r="S445" s="1686"/>
      <c r="T445" s="649"/>
      <c r="U445" s="649"/>
      <c r="V445" s="649"/>
      <c r="W445" s="649"/>
      <c r="X445" s="649"/>
      <c r="Y445" s="649"/>
      <c r="Z445" s="649"/>
      <c r="AA445" s="649"/>
      <c r="AB445" s="649"/>
      <c r="AC445" s="649"/>
    </row>
    <row r="446">
      <c r="A446" s="1977" t="s">
        <v>962</v>
      </c>
      <c r="B446" s="692">
        <v>0.0</v>
      </c>
      <c r="C446" s="692">
        <v>0.0</v>
      </c>
      <c r="D446" s="692">
        <v>0.0</v>
      </c>
      <c r="E446" s="692">
        <v>0.0</v>
      </c>
      <c r="F446" s="692">
        <v>0.0</v>
      </c>
      <c r="G446" s="692">
        <v>0.0</v>
      </c>
      <c r="H446" s="692">
        <v>0.0</v>
      </c>
      <c r="I446" s="693">
        <f t="shared" si="322"/>
        <v>0</v>
      </c>
      <c r="J446" s="701"/>
      <c r="K446" s="1531"/>
      <c r="L446" s="1977" t="s">
        <v>962</v>
      </c>
      <c r="M446" s="692">
        <v>0.0</v>
      </c>
      <c r="N446" s="701">
        <f t="shared" ref="N446:N447" si="330">(M446-I446)</f>
        <v>0</v>
      </c>
      <c r="O446" s="701"/>
      <c r="P446" s="701">
        <f t="shared" ref="P446:P447" si="331">sum(N446,O446)</f>
        <v>0</v>
      </c>
      <c r="Q446" s="701"/>
      <c r="R446" s="701"/>
      <c r="S446" s="1686"/>
      <c r="T446" s="649"/>
      <c r="U446" s="649"/>
      <c r="V446" s="649"/>
      <c r="W446" s="649"/>
      <c r="X446" s="649"/>
      <c r="Y446" s="649"/>
      <c r="Z446" s="649"/>
      <c r="AA446" s="649"/>
      <c r="AB446" s="649"/>
      <c r="AC446" s="649"/>
    </row>
    <row r="447">
      <c r="A447" s="1714" t="s">
        <v>80</v>
      </c>
      <c r="B447" s="692">
        <v>0.0</v>
      </c>
      <c r="C447" s="692">
        <v>0.0</v>
      </c>
      <c r="D447" s="692">
        <v>0.0</v>
      </c>
      <c r="E447" s="692">
        <v>0.0</v>
      </c>
      <c r="F447" s="692">
        <v>0.0</v>
      </c>
      <c r="G447" s="692">
        <v>0.0</v>
      </c>
      <c r="H447" s="690">
        <v>0.0</v>
      </c>
      <c r="I447" s="693">
        <f t="shared" si="322"/>
        <v>0</v>
      </c>
      <c r="J447" s="701"/>
      <c r="K447" s="1531"/>
      <c r="L447" s="1714" t="s">
        <v>80</v>
      </c>
      <c r="M447" s="692">
        <v>0.0</v>
      </c>
      <c r="N447" s="701">
        <f t="shared" si="330"/>
        <v>0</v>
      </c>
      <c r="O447" s="701"/>
      <c r="P447" s="701">
        <f t="shared" si="331"/>
        <v>0</v>
      </c>
      <c r="Q447" s="701"/>
      <c r="R447" s="701"/>
      <c r="S447" s="1686"/>
      <c r="T447" s="649"/>
      <c r="U447" s="649"/>
      <c r="V447" s="649"/>
      <c r="W447" s="649"/>
      <c r="X447" s="649"/>
      <c r="Y447" s="649"/>
      <c r="Z447" s="649"/>
      <c r="AA447" s="649"/>
      <c r="AB447" s="649"/>
      <c r="AC447" s="649"/>
    </row>
    <row r="448">
      <c r="A448" s="1757" t="s">
        <v>826</v>
      </c>
      <c r="B448" s="1758">
        <f t="shared" ref="B448:I448" si="332">SUM(B449:B453,B455:B459,B461:B465)</f>
        <v>0</v>
      </c>
      <c r="C448" s="1758">
        <f t="shared" si="332"/>
        <v>0</v>
      </c>
      <c r="D448" s="1758">
        <f t="shared" si="332"/>
        <v>0</v>
      </c>
      <c r="E448" s="1758">
        <f t="shared" si="332"/>
        <v>0</v>
      </c>
      <c r="F448" s="1758">
        <f t="shared" si="332"/>
        <v>0</v>
      </c>
      <c r="G448" s="1758">
        <f t="shared" si="332"/>
        <v>0</v>
      </c>
      <c r="H448" s="1758">
        <f t="shared" si="332"/>
        <v>0</v>
      </c>
      <c r="I448" s="1758">
        <f t="shared" si="332"/>
        <v>0</v>
      </c>
      <c r="J448" s="1758"/>
      <c r="K448" s="1531"/>
      <c r="L448" s="1757" t="s">
        <v>826</v>
      </c>
      <c r="M448" s="1682"/>
      <c r="N448" s="1682"/>
      <c r="O448" s="1682"/>
      <c r="P448" s="1682"/>
      <c r="Q448" s="1682"/>
      <c r="R448" s="1682"/>
      <c r="S448" s="1682"/>
      <c r="T448" s="649"/>
      <c r="U448" s="649"/>
      <c r="V448" s="649"/>
      <c r="W448" s="649"/>
      <c r="X448" s="649"/>
      <c r="Y448" s="649"/>
      <c r="Z448" s="649"/>
      <c r="AA448" s="649"/>
      <c r="AB448" s="649"/>
      <c r="AC448" s="649"/>
    </row>
    <row r="449">
      <c r="A449" s="1716" t="s">
        <v>274</v>
      </c>
      <c r="B449" s="1760">
        <v>0.0</v>
      </c>
      <c r="C449" s="1760">
        <v>0.0</v>
      </c>
      <c r="D449" s="1760">
        <v>0.0</v>
      </c>
      <c r="E449" s="1760">
        <v>0.0</v>
      </c>
      <c r="F449" s="1760">
        <v>0.0</v>
      </c>
      <c r="G449" s="1760">
        <v>0.0</v>
      </c>
      <c r="H449" s="1760">
        <v>0.0</v>
      </c>
      <c r="I449" s="1761">
        <f t="shared" ref="I449:I466" si="333">SUM(B449:H449)</f>
        <v>0</v>
      </c>
      <c r="J449" s="1762">
        <f>sum(I449:I453)</f>
        <v>0</v>
      </c>
      <c r="K449" s="1531"/>
      <c r="L449" s="1716" t="s">
        <v>274</v>
      </c>
      <c r="M449" s="1765">
        <v>0.0</v>
      </c>
      <c r="N449" s="1762">
        <f>(M449-I449)-S449</f>
        <v>0</v>
      </c>
      <c r="O449" s="1762"/>
      <c r="P449" s="1762">
        <f t="shared" ref="P449:P450" si="334">SUM(N449,O449)</f>
        <v>0</v>
      </c>
      <c r="Q449" s="1762"/>
      <c r="R449" s="1762"/>
      <c r="S449" s="1762"/>
      <c r="T449" s="649"/>
      <c r="U449" s="649"/>
      <c r="V449" s="649"/>
      <c r="W449" s="649"/>
      <c r="X449" s="649"/>
      <c r="Y449" s="649"/>
      <c r="Z449" s="649"/>
      <c r="AA449" s="649"/>
      <c r="AB449" s="649"/>
      <c r="AC449" s="649"/>
    </row>
    <row r="450">
      <c r="A450" s="1714" t="s">
        <v>77</v>
      </c>
      <c r="B450" s="692">
        <v>0.0</v>
      </c>
      <c r="C450" s="692">
        <v>0.0</v>
      </c>
      <c r="D450" s="692">
        <v>0.0</v>
      </c>
      <c r="E450" s="692">
        <v>0.0</v>
      </c>
      <c r="F450" s="692">
        <v>0.0</v>
      </c>
      <c r="G450" s="690">
        <v>0.0</v>
      </c>
      <c r="H450" s="690">
        <v>0.0</v>
      </c>
      <c r="I450" s="693">
        <f t="shared" si="333"/>
        <v>0</v>
      </c>
      <c r="J450" s="596">
        <f>(J449/40)</f>
        <v>0</v>
      </c>
      <c r="K450" s="1531"/>
      <c r="L450" s="1714" t="s">
        <v>77</v>
      </c>
      <c r="M450" s="692">
        <v>0.0</v>
      </c>
      <c r="N450" s="701">
        <f>(M450-I450-I451)-S450</f>
        <v>0</v>
      </c>
      <c r="O450" s="701"/>
      <c r="P450" s="701">
        <f t="shared" si="334"/>
        <v>0</v>
      </c>
      <c r="Q450" s="701"/>
      <c r="R450" s="701"/>
      <c r="S450" s="1686"/>
      <c r="T450" s="649"/>
      <c r="U450" s="649"/>
      <c r="V450" s="649"/>
      <c r="W450" s="649"/>
      <c r="X450" s="649"/>
      <c r="Y450" s="649"/>
      <c r="Z450" s="649"/>
      <c r="AA450" s="649"/>
      <c r="AB450" s="649"/>
      <c r="AC450" s="649"/>
    </row>
    <row r="451">
      <c r="A451" s="1714" t="s">
        <v>78</v>
      </c>
      <c r="B451" s="692">
        <v>0.0</v>
      </c>
      <c r="C451" s="692">
        <v>0.0</v>
      </c>
      <c r="D451" s="692">
        <v>0.0</v>
      </c>
      <c r="E451" s="692">
        <v>0.0</v>
      </c>
      <c r="F451" s="692">
        <v>0.0</v>
      </c>
      <c r="G451" s="690">
        <v>0.0</v>
      </c>
      <c r="H451" s="690">
        <v>0.0</v>
      </c>
      <c r="I451" s="693">
        <f t="shared" si="333"/>
        <v>0</v>
      </c>
      <c r="J451" s="701"/>
      <c r="K451" s="1531"/>
      <c r="L451" s="1714" t="s">
        <v>78</v>
      </c>
      <c r="M451" s="692">
        <v>0.0</v>
      </c>
      <c r="N451" s="701" t="s">
        <v>79</v>
      </c>
      <c r="O451" s="701"/>
      <c r="P451" s="701" t="s">
        <v>79</v>
      </c>
      <c r="Q451" s="701"/>
      <c r="R451" s="701"/>
      <c r="S451" s="1686"/>
      <c r="T451" s="649"/>
      <c r="U451" s="649"/>
      <c r="V451" s="649"/>
      <c r="W451" s="649"/>
      <c r="X451" s="649"/>
      <c r="Y451" s="649"/>
      <c r="Z451" s="649"/>
      <c r="AA451" s="649"/>
      <c r="AB451" s="649"/>
      <c r="AC451" s="649"/>
    </row>
    <row r="452">
      <c r="A452" s="1714" t="s">
        <v>446</v>
      </c>
      <c r="B452" s="692">
        <v>0.0</v>
      </c>
      <c r="C452" s="692">
        <v>0.0</v>
      </c>
      <c r="D452" s="692">
        <v>0.0</v>
      </c>
      <c r="E452" s="692">
        <v>0.0</v>
      </c>
      <c r="F452" s="692">
        <v>0.0</v>
      </c>
      <c r="G452" s="690">
        <v>0.0</v>
      </c>
      <c r="H452" s="690">
        <v>0.0</v>
      </c>
      <c r="I452" s="693">
        <f t="shared" si="333"/>
        <v>0</v>
      </c>
      <c r="J452" s="701"/>
      <c r="K452" s="1531"/>
      <c r="L452" s="1714" t="s">
        <v>446</v>
      </c>
      <c r="M452" s="692">
        <v>0.0</v>
      </c>
      <c r="N452" s="701">
        <f>(M452-I452)-S452</f>
        <v>0</v>
      </c>
      <c r="O452" s="701"/>
      <c r="P452" s="701">
        <f>SUM(N452,O452)</f>
        <v>0</v>
      </c>
      <c r="Q452" s="701"/>
      <c r="R452" s="701"/>
      <c r="S452" s="1686"/>
      <c r="T452" s="649"/>
      <c r="U452" s="649"/>
      <c r="V452" s="649"/>
      <c r="W452" s="649"/>
      <c r="X452" s="649"/>
      <c r="Y452" s="649"/>
      <c r="Z452" s="649"/>
      <c r="AA452" s="649"/>
      <c r="AB452" s="649"/>
      <c r="AC452" s="649"/>
    </row>
    <row r="453">
      <c r="A453" s="1814" t="s">
        <v>962</v>
      </c>
      <c r="B453" s="692">
        <v>0.0</v>
      </c>
      <c r="C453" s="692">
        <v>0.0</v>
      </c>
      <c r="D453" s="692">
        <v>0.0</v>
      </c>
      <c r="E453" s="692">
        <v>0.0</v>
      </c>
      <c r="F453" s="692">
        <v>0.0</v>
      </c>
      <c r="G453" s="690">
        <v>0.0</v>
      </c>
      <c r="H453" s="690">
        <v>0.0</v>
      </c>
      <c r="I453" s="693">
        <f t="shared" si="333"/>
        <v>0</v>
      </c>
      <c r="J453" s="701"/>
      <c r="K453" s="1531"/>
      <c r="L453" s="1814" t="s">
        <v>962</v>
      </c>
      <c r="M453" s="692">
        <v>0.0</v>
      </c>
      <c r="N453" s="701">
        <f t="shared" ref="N453:N454" si="335">(M453-I453)</f>
        <v>0</v>
      </c>
      <c r="O453" s="701"/>
      <c r="P453" s="701">
        <f t="shared" ref="P453:P454" si="336">sum(N453,O453)</f>
        <v>0</v>
      </c>
      <c r="Q453" s="701"/>
      <c r="R453" s="701"/>
      <c r="S453" s="1686"/>
      <c r="T453" s="649"/>
      <c r="U453" s="649"/>
      <c r="V453" s="649"/>
      <c r="W453" s="649"/>
      <c r="X453" s="649"/>
      <c r="Y453" s="649"/>
      <c r="Z453" s="649"/>
      <c r="AA453" s="649"/>
      <c r="AB453" s="649"/>
      <c r="AC453" s="649"/>
    </row>
    <row r="454">
      <c r="A454" s="1714" t="s">
        <v>80</v>
      </c>
      <c r="B454" s="692">
        <v>0.0</v>
      </c>
      <c r="C454" s="692">
        <v>0.0</v>
      </c>
      <c r="D454" s="692">
        <v>0.0</v>
      </c>
      <c r="E454" s="692">
        <v>0.0</v>
      </c>
      <c r="F454" s="692">
        <v>0.0</v>
      </c>
      <c r="G454" s="692">
        <v>0.0</v>
      </c>
      <c r="H454" s="690">
        <v>0.0</v>
      </c>
      <c r="I454" s="693">
        <f t="shared" si="333"/>
        <v>0</v>
      </c>
      <c r="J454" s="701"/>
      <c r="K454" s="1531"/>
      <c r="L454" s="1714" t="s">
        <v>80</v>
      </c>
      <c r="M454" s="692">
        <v>0.0</v>
      </c>
      <c r="N454" s="701">
        <f t="shared" si="335"/>
        <v>0</v>
      </c>
      <c r="O454" s="701"/>
      <c r="P454" s="701">
        <f t="shared" si="336"/>
        <v>0</v>
      </c>
      <c r="Q454" s="701"/>
      <c r="R454" s="701"/>
      <c r="S454" s="1686"/>
      <c r="T454" s="649"/>
      <c r="U454" s="649"/>
      <c r="V454" s="649"/>
      <c r="W454" s="649"/>
      <c r="X454" s="649"/>
      <c r="Y454" s="649"/>
      <c r="Z454" s="649"/>
      <c r="AA454" s="649"/>
      <c r="AB454" s="649"/>
      <c r="AC454" s="649"/>
    </row>
    <row r="455">
      <c r="A455" s="1716" t="s">
        <v>274</v>
      </c>
      <c r="B455" s="1760">
        <v>0.0</v>
      </c>
      <c r="C455" s="1760">
        <v>0.0</v>
      </c>
      <c r="D455" s="1760">
        <v>0.0</v>
      </c>
      <c r="E455" s="1760">
        <v>0.0</v>
      </c>
      <c r="F455" s="1760">
        <v>0.0</v>
      </c>
      <c r="G455" s="1760">
        <v>0.0</v>
      </c>
      <c r="H455" s="1760">
        <v>0.0</v>
      </c>
      <c r="I455" s="1761">
        <f t="shared" si="333"/>
        <v>0</v>
      </c>
      <c r="J455" s="1762">
        <f>sum(I455:I459)</f>
        <v>0</v>
      </c>
      <c r="K455" s="1531"/>
      <c r="L455" s="1716" t="s">
        <v>274</v>
      </c>
      <c r="M455" s="1765">
        <v>0.0</v>
      </c>
      <c r="N455" s="1762">
        <f>(M455-I455)-S455</f>
        <v>0</v>
      </c>
      <c r="O455" s="1762"/>
      <c r="P455" s="1762">
        <f t="shared" ref="P455:P456" si="337">SUM(N455,O455)</f>
        <v>0</v>
      </c>
      <c r="Q455" s="1762"/>
      <c r="R455" s="1762"/>
      <c r="S455" s="1762"/>
      <c r="T455" s="649"/>
      <c r="U455" s="649"/>
      <c r="V455" s="649"/>
      <c r="W455" s="649"/>
      <c r="X455" s="649"/>
      <c r="Y455" s="649"/>
      <c r="Z455" s="649"/>
      <c r="AA455" s="649"/>
      <c r="AB455" s="649"/>
      <c r="AC455" s="649"/>
    </row>
    <row r="456">
      <c r="A456" s="1714" t="s">
        <v>77</v>
      </c>
      <c r="B456" s="692">
        <v>0.0</v>
      </c>
      <c r="C456" s="692">
        <v>0.0</v>
      </c>
      <c r="D456" s="692">
        <v>0.0</v>
      </c>
      <c r="E456" s="692">
        <v>0.0</v>
      </c>
      <c r="F456" s="692">
        <v>0.0</v>
      </c>
      <c r="G456" s="690">
        <v>0.0</v>
      </c>
      <c r="H456" s="690">
        <v>0.0</v>
      </c>
      <c r="I456" s="693">
        <f t="shared" si="333"/>
        <v>0</v>
      </c>
      <c r="J456" s="596">
        <f>(J455/40)</f>
        <v>0</v>
      </c>
      <c r="K456" s="1531"/>
      <c r="L456" s="1714" t="s">
        <v>77</v>
      </c>
      <c r="M456" s="692">
        <v>0.0</v>
      </c>
      <c r="N456" s="701">
        <f>(M456-I456-I457)-S456</f>
        <v>0</v>
      </c>
      <c r="O456" s="701"/>
      <c r="P456" s="701">
        <f t="shared" si="337"/>
        <v>0</v>
      </c>
      <c r="Q456" s="701"/>
      <c r="R456" s="701"/>
      <c r="S456" s="1686"/>
      <c r="T456" s="649"/>
      <c r="U456" s="649"/>
      <c r="V456" s="649"/>
      <c r="W456" s="649"/>
      <c r="X456" s="649"/>
      <c r="Y456" s="649"/>
      <c r="Z456" s="649"/>
      <c r="AA456" s="649"/>
      <c r="AB456" s="649"/>
      <c r="AC456" s="649"/>
    </row>
    <row r="457">
      <c r="A457" s="1714" t="s">
        <v>78</v>
      </c>
      <c r="B457" s="692">
        <v>0.0</v>
      </c>
      <c r="C457" s="692">
        <v>0.0</v>
      </c>
      <c r="D457" s="692">
        <v>0.0</v>
      </c>
      <c r="E457" s="692">
        <v>0.0</v>
      </c>
      <c r="F457" s="692">
        <v>0.0</v>
      </c>
      <c r="G457" s="690">
        <v>0.0</v>
      </c>
      <c r="H457" s="690">
        <v>0.0</v>
      </c>
      <c r="I457" s="693">
        <f t="shared" si="333"/>
        <v>0</v>
      </c>
      <c r="J457" s="701"/>
      <c r="K457" s="1531"/>
      <c r="L457" s="1714" t="s">
        <v>78</v>
      </c>
      <c r="M457" s="692">
        <v>0.0</v>
      </c>
      <c r="N457" s="701" t="s">
        <v>79</v>
      </c>
      <c r="O457" s="701"/>
      <c r="P457" s="701" t="s">
        <v>79</v>
      </c>
      <c r="Q457" s="701"/>
      <c r="R457" s="701"/>
      <c r="S457" s="1686"/>
      <c r="T457" s="649"/>
      <c r="U457" s="649"/>
      <c r="V457" s="649"/>
      <c r="W457" s="649"/>
      <c r="X457" s="649"/>
      <c r="Y457" s="649"/>
      <c r="Z457" s="649"/>
      <c r="AA457" s="649"/>
      <c r="AB457" s="649"/>
      <c r="AC457" s="649"/>
    </row>
    <row r="458">
      <c r="A458" s="1714" t="s">
        <v>446</v>
      </c>
      <c r="B458" s="692">
        <v>0.0</v>
      </c>
      <c r="C458" s="692">
        <v>0.0</v>
      </c>
      <c r="D458" s="692">
        <v>0.0</v>
      </c>
      <c r="E458" s="692">
        <v>0.0</v>
      </c>
      <c r="F458" s="692">
        <v>0.0</v>
      </c>
      <c r="G458" s="690">
        <v>0.0</v>
      </c>
      <c r="H458" s="690">
        <v>0.0</v>
      </c>
      <c r="I458" s="693">
        <f t="shared" si="333"/>
        <v>0</v>
      </c>
      <c r="J458" s="701"/>
      <c r="K458" s="1531"/>
      <c r="L458" s="1714" t="s">
        <v>446</v>
      </c>
      <c r="M458" s="692">
        <v>0.0</v>
      </c>
      <c r="N458" s="701">
        <f>(M458-I458)-S458</f>
        <v>0</v>
      </c>
      <c r="O458" s="701"/>
      <c r="P458" s="701">
        <f>SUM(N458,O458)</f>
        <v>0</v>
      </c>
      <c r="Q458" s="701"/>
      <c r="R458" s="701"/>
      <c r="S458" s="1686"/>
      <c r="T458" s="649"/>
      <c r="U458" s="649"/>
      <c r="V458" s="649"/>
      <c r="W458" s="649"/>
      <c r="X458" s="649"/>
      <c r="Y458" s="649"/>
      <c r="Z458" s="649"/>
      <c r="AA458" s="649"/>
      <c r="AB458" s="649"/>
      <c r="AC458" s="649"/>
    </row>
    <row r="459">
      <c r="A459" s="1814" t="s">
        <v>962</v>
      </c>
      <c r="B459" s="692">
        <v>0.0</v>
      </c>
      <c r="C459" s="692">
        <v>0.0</v>
      </c>
      <c r="D459" s="692">
        <v>0.0</v>
      </c>
      <c r="E459" s="692">
        <v>0.0</v>
      </c>
      <c r="F459" s="692">
        <v>0.0</v>
      </c>
      <c r="G459" s="690">
        <v>0.0</v>
      </c>
      <c r="H459" s="690">
        <v>0.0</v>
      </c>
      <c r="I459" s="693">
        <f t="shared" si="333"/>
        <v>0</v>
      </c>
      <c r="J459" s="701"/>
      <c r="K459" s="1531"/>
      <c r="L459" s="1814" t="s">
        <v>962</v>
      </c>
      <c r="M459" s="692">
        <v>0.0</v>
      </c>
      <c r="N459" s="701">
        <f t="shared" ref="N459:N460" si="338">(M459-I459)</f>
        <v>0</v>
      </c>
      <c r="O459" s="701"/>
      <c r="P459" s="701">
        <f t="shared" ref="P459:P460" si="339">sum(N459,O459)</f>
        <v>0</v>
      </c>
      <c r="Q459" s="701"/>
      <c r="R459" s="701"/>
      <c r="S459" s="1686"/>
      <c r="T459" s="649"/>
      <c r="U459" s="649"/>
      <c r="V459" s="649"/>
      <c r="W459" s="649"/>
      <c r="X459" s="649"/>
      <c r="Y459" s="649"/>
      <c r="Z459" s="649"/>
      <c r="AA459" s="649"/>
      <c r="AB459" s="649"/>
      <c r="AC459" s="649"/>
    </row>
    <row r="460">
      <c r="A460" s="1714" t="s">
        <v>80</v>
      </c>
      <c r="B460" s="692">
        <v>0.0</v>
      </c>
      <c r="C460" s="692">
        <v>0.0</v>
      </c>
      <c r="D460" s="692">
        <v>0.0</v>
      </c>
      <c r="E460" s="692">
        <v>0.0</v>
      </c>
      <c r="F460" s="692">
        <v>0.0</v>
      </c>
      <c r="G460" s="692">
        <v>0.0</v>
      </c>
      <c r="H460" s="690">
        <v>0.0</v>
      </c>
      <c r="I460" s="693">
        <f t="shared" si="333"/>
        <v>0</v>
      </c>
      <c r="J460" s="694"/>
      <c r="K460" s="1531"/>
      <c r="L460" s="1714" t="s">
        <v>80</v>
      </c>
      <c r="M460" s="692">
        <v>0.0</v>
      </c>
      <c r="N460" s="701">
        <f t="shared" si="338"/>
        <v>0</v>
      </c>
      <c r="O460" s="701"/>
      <c r="P460" s="701">
        <f t="shared" si="339"/>
        <v>0</v>
      </c>
      <c r="Q460" s="701"/>
      <c r="R460" s="701"/>
      <c r="S460" s="1686"/>
      <c r="T460" s="649"/>
      <c r="U460" s="649"/>
      <c r="V460" s="649"/>
      <c r="W460" s="649"/>
      <c r="X460" s="649"/>
      <c r="Y460" s="649"/>
      <c r="Z460" s="649"/>
      <c r="AA460" s="649"/>
      <c r="AB460" s="649"/>
      <c r="AC460" s="649"/>
    </row>
    <row r="461">
      <c r="A461" s="1716" t="s">
        <v>274</v>
      </c>
      <c r="B461" s="1760">
        <v>0.0</v>
      </c>
      <c r="C461" s="1760">
        <v>0.0</v>
      </c>
      <c r="D461" s="1760">
        <v>0.0</v>
      </c>
      <c r="E461" s="1760">
        <v>0.0</v>
      </c>
      <c r="F461" s="1760">
        <v>0.0</v>
      </c>
      <c r="G461" s="1760">
        <v>0.0</v>
      </c>
      <c r="H461" s="1760">
        <v>0.0</v>
      </c>
      <c r="I461" s="1761">
        <f t="shared" si="333"/>
        <v>0</v>
      </c>
      <c r="J461" s="1762">
        <f>sum(I461:I465)</f>
        <v>0</v>
      </c>
      <c r="K461" s="1531"/>
      <c r="L461" s="1716" t="s">
        <v>274</v>
      </c>
      <c r="M461" s="1765">
        <v>0.0</v>
      </c>
      <c r="N461" s="1762">
        <f>(M461-I461)-S461</f>
        <v>0</v>
      </c>
      <c r="O461" s="1762"/>
      <c r="P461" s="1762">
        <f t="shared" ref="P461:P462" si="340">SUM(N461,O461)</f>
        <v>0</v>
      </c>
      <c r="Q461" s="1762"/>
      <c r="R461" s="1762"/>
      <c r="S461" s="1762"/>
      <c r="T461" s="649"/>
      <c r="U461" s="649"/>
      <c r="V461" s="649"/>
      <c r="W461" s="649"/>
      <c r="X461" s="649"/>
      <c r="Y461" s="649"/>
      <c r="Z461" s="649"/>
      <c r="AA461" s="649"/>
      <c r="AB461" s="649"/>
      <c r="AC461" s="649"/>
    </row>
    <row r="462">
      <c r="A462" s="1714" t="s">
        <v>77</v>
      </c>
      <c r="B462" s="692">
        <v>0.0</v>
      </c>
      <c r="C462" s="692">
        <v>0.0</v>
      </c>
      <c r="D462" s="692">
        <v>0.0</v>
      </c>
      <c r="E462" s="692">
        <v>0.0</v>
      </c>
      <c r="F462" s="692">
        <v>0.0</v>
      </c>
      <c r="G462" s="690">
        <v>0.0</v>
      </c>
      <c r="H462" s="690">
        <v>0.0</v>
      </c>
      <c r="I462" s="693">
        <f t="shared" si="333"/>
        <v>0</v>
      </c>
      <c r="J462" s="596">
        <f>(J461/40)</f>
        <v>0</v>
      </c>
      <c r="K462" s="1531"/>
      <c r="L462" s="1714" t="s">
        <v>77</v>
      </c>
      <c r="M462" s="692">
        <v>0.0</v>
      </c>
      <c r="N462" s="701">
        <f>(M462-I462-I463)-S462</f>
        <v>0</v>
      </c>
      <c r="O462" s="701"/>
      <c r="P462" s="701">
        <f t="shared" si="340"/>
        <v>0</v>
      </c>
      <c r="Q462" s="701"/>
      <c r="R462" s="701"/>
      <c r="S462" s="1686"/>
      <c r="T462" s="649"/>
      <c r="U462" s="649"/>
      <c r="V462" s="649"/>
      <c r="W462" s="649"/>
      <c r="X462" s="649"/>
      <c r="Y462" s="649"/>
      <c r="Z462" s="649"/>
      <c r="AA462" s="649"/>
      <c r="AB462" s="649"/>
      <c r="AC462" s="649"/>
    </row>
    <row r="463">
      <c r="A463" s="1714" t="s">
        <v>78</v>
      </c>
      <c r="B463" s="692">
        <v>0.0</v>
      </c>
      <c r="C463" s="692">
        <v>0.0</v>
      </c>
      <c r="D463" s="692">
        <v>0.0</v>
      </c>
      <c r="E463" s="692">
        <v>0.0</v>
      </c>
      <c r="F463" s="692">
        <v>0.0</v>
      </c>
      <c r="G463" s="690">
        <v>0.0</v>
      </c>
      <c r="H463" s="690">
        <v>0.0</v>
      </c>
      <c r="I463" s="693">
        <f t="shared" si="333"/>
        <v>0</v>
      </c>
      <c r="J463" s="701"/>
      <c r="K463" s="1531"/>
      <c r="L463" s="1714" t="s">
        <v>78</v>
      </c>
      <c r="M463" s="692">
        <v>0.0</v>
      </c>
      <c r="N463" s="701" t="s">
        <v>79</v>
      </c>
      <c r="O463" s="701"/>
      <c r="P463" s="701" t="s">
        <v>79</v>
      </c>
      <c r="Q463" s="701"/>
      <c r="R463" s="701"/>
      <c r="S463" s="1686"/>
      <c r="T463" s="649"/>
      <c r="U463" s="649"/>
      <c r="V463" s="649"/>
      <c r="W463" s="649"/>
      <c r="X463" s="649"/>
      <c r="Y463" s="649"/>
      <c r="Z463" s="649"/>
      <c r="AA463" s="649"/>
      <c r="AB463" s="649"/>
      <c r="AC463" s="649"/>
    </row>
    <row r="464">
      <c r="A464" s="1714" t="s">
        <v>446</v>
      </c>
      <c r="B464" s="692">
        <v>0.0</v>
      </c>
      <c r="C464" s="692">
        <v>0.0</v>
      </c>
      <c r="D464" s="692">
        <v>0.0</v>
      </c>
      <c r="E464" s="692">
        <v>0.0</v>
      </c>
      <c r="F464" s="692">
        <v>0.0</v>
      </c>
      <c r="G464" s="690">
        <v>0.0</v>
      </c>
      <c r="H464" s="690">
        <v>0.0</v>
      </c>
      <c r="I464" s="693">
        <f t="shared" si="333"/>
        <v>0</v>
      </c>
      <c r="J464" s="701"/>
      <c r="K464" s="1531"/>
      <c r="L464" s="1714" t="s">
        <v>446</v>
      </c>
      <c r="M464" s="692">
        <v>0.0</v>
      </c>
      <c r="N464" s="701">
        <f>(M464-I464)-S464</f>
        <v>0</v>
      </c>
      <c r="O464" s="701"/>
      <c r="P464" s="701">
        <f>SUM(N464,O464)</f>
        <v>0</v>
      </c>
      <c r="Q464" s="701"/>
      <c r="R464" s="701"/>
      <c r="S464" s="1686"/>
      <c r="T464" s="649"/>
      <c r="U464" s="649"/>
      <c r="V464" s="649"/>
      <c r="W464" s="649"/>
      <c r="X464" s="649"/>
      <c r="Y464" s="649"/>
      <c r="Z464" s="649"/>
      <c r="AA464" s="649"/>
      <c r="AB464" s="649"/>
      <c r="AC464" s="649"/>
    </row>
    <row r="465">
      <c r="A465" s="1977" t="s">
        <v>962</v>
      </c>
      <c r="B465" s="692">
        <v>0.0</v>
      </c>
      <c r="C465" s="692">
        <v>0.0</v>
      </c>
      <c r="D465" s="692">
        <v>0.0</v>
      </c>
      <c r="E465" s="692">
        <v>0.0</v>
      </c>
      <c r="F465" s="692">
        <v>0.0</v>
      </c>
      <c r="G465" s="690">
        <v>0.0</v>
      </c>
      <c r="H465" s="690">
        <v>0.0</v>
      </c>
      <c r="I465" s="693">
        <f t="shared" si="333"/>
        <v>0</v>
      </c>
      <c r="J465" s="701"/>
      <c r="K465" s="1531"/>
      <c r="L465" s="1977" t="s">
        <v>962</v>
      </c>
      <c r="M465" s="692">
        <v>0.0</v>
      </c>
      <c r="N465" s="701">
        <f t="shared" ref="N465:N466" si="341">(M465-I465)</f>
        <v>0</v>
      </c>
      <c r="O465" s="701"/>
      <c r="P465" s="701">
        <f t="shared" ref="P465:P466" si="342">sum(N465,O465)</f>
        <v>0</v>
      </c>
      <c r="Q465" s="701"/>
      <c r="R465" s="701"/>
      <c r="S465" s="1686"/>
      <c r="T465" s="649"/>
      <c r="U465" s="649"/>
      <c r="V465" s="649"/>
      <c r="W465" s="649"/>
      <c r="X465" s="649"/>
      <c r="Y465" s="649"/>
      <c r="Z465" s="649"/>
      <c r="AA465" s="649"/>
      <c r="AB465" s="649"/>
      <c r="AC465" s="649"/>
    </row>
    <row r="466">
      <c r="A466" s="1714" t="s">
        <v>80</v>
      </c>
      <c r="B466" s="692">
        <v>0.0</v>
      </c>
      <c r="C466" s="692">
        <v>0.0</v>
      </c>
      <c r="D466" s="692">
        <v>0.0</v>
      </c>
      <c r="E466" s="692">
        <v>0.0</v>
      </c>
      <c r="F466" s="692">
        <v>0.0</v>
      </c>
      <c r="G466" s="692">
        <v>0.0</v>
      </c>
      <c r="H466" s="690">
        <v>0.0</v>
      </c>
      <c r="I466" s="693">
        <f t="shared" si="333"/>
        <v>0</v>
      </c>
      <c r="J466" s="701"/>
      <c r="K466" s="1531"/>
      <c r="L466" s="1714" t="s">
        <v>80</v>
      </c>
      <c r="M466" s="692">
        <v>0.0</v>
      </c>
      <c r="N466" s="701">
        <f t="shared" si="341"/>
        <v>0</v>
      </c>
      <c r="O466" s="701"/>
      <c r="P466" s="701">
        <f t="shared" si="342"/>
        <v>0</v>
      </c>
      <c r="Q466" s="701"/>
      <c r="R466" s="701"/>
      <c r="S466" s="1686"/>
      <c r="T466" s="649"/>
      <c r="U466" s="649"/>
      <c r="V466" s="649"/>
      <c r="W466" s="649"/>
      <c r="X466" s="649"/>
      <c r="Y466" s="649"/>
      <c r="Z466" s="649"/>
      <c r="AA466" s="649"/>
      <c r="AB466" s="649"/>
      <c r="AC466" s="649"/>
    </row>
    <row r="467">
      <c r="A467" s="1757" t="s">
        <v>827</v>
      </c>
      <c r="B467" s="1758">
        <f t="shared" ref="B467:I467" si="343">SUM(B468:B472,B474:B478,B480:B484)</f>
        <v>0</v>
      </c>
      <c r="C467" s="1758">
        <f t="shared" si="343"/>
        <v>0</v>
      </c>
      <c r="D467" s="1758">
        <f t="shared" si="343"/>
        <v>0</v>
      </c>
      <c r="E467" s="1758">
        <f t="shared" si="343"/>
        <v>0</v>
      </c>
      <c r="F467" s="1758">
        <f t="shared" si="343"/>
        <v>0</v>
      </c>
      <c r="G467" s="1758">
        <f t="shared" si="343"/>
        <v>0</v>
      </c>
      <c r="H467" s="1758">
        <f t="shared" si="343"/>
        <v>0</v>
      </c>
      <c r="I467" s="1758">
        <f t="shared" si="343"/>
        <v>0</v>
      </c>
      <c r="J467" s="1758"/>
      <c r="K467" s="1531"/>
      <c r="L467" s="1757" t="s">
        <v>827</v>
      </c>
      <c r="M467" s="1682"/>
      <c r="N467" s="1682"/>
      <c r="O467" s="1682"/>
      <c r="P467" s="1682"/>
      <c r="Q467" s="1682"/>
      <c r="R467" s="1682"/>
      <c r="S467" s="1682"/>
      <c r="T467" s="649"/>
      <c r="U467" s="649"/>
      <c r="V467" s="649"/>
      <c r="W467" s="649"/>
      <c r="X467" s="649"/>
      <c r="Y467" s="649"/>
      <c r="Z467" s="649"/>
      <c r="AA467" s="649"/>
      <c r="AB467" s="649"/>
      <c r="AC467" s="649"/>
    </row>
    <row r="468">
      <c r="A468" s="1716" t="s">
        <v>274</v>
      </c>
      <c r="B468" s="1760">
        <v>0.0</v>
      </c>
      <c r="C468" s="1760">
        <v>0.0</v>
      </c>
      <c r="D468" s="1760">
        <v>0.0</v>
      </c>
      <c r="E468" s="1760">
        <v>0.0</v>
      </c>
      <c r="F468" s="1760">
        <v>0.0</v>
      </c>
      <c r="G468" s="1760">
        <v>0.0</v>
      </c>
      <c r="H468" s="1760">
        <v>0.0</v>
      </c>
      <c r="I468" s="1761">
        <f t="shared" ref="I468:I485" si="344">SUM(B468:H468)</f>
        <v>0</v>
      </c>
      <c r="J468" s="1762">
        <f>sum(I468:I472)</f>
        <v>0</v>
      </c>
      <c r="K468" s="1531"/>
      <c r="L468" s="1716" t="s">
        <v>274</v>
      </c>
      <c r="M468" s="1765">
        <v>0.0</v>
      </c>
      <c r="N468" s="1762">
        <f>(M468-I468)-S468</f>
        <v>0</v>
      </c>
      <c r="O468" s="1762"/>
      <c r="P468" s="1762">
        <f t="shared" ref="P468:P469" si="345">SUM(N468,O468)</f>
        <v>0</v>
      </c>
      <c r="Q468" s="1762"/>
      <c r="R468" s="1762"/>
      <c r="S468" s="1762"/>
      <c r="T468" s="649"/>
      <c r="U468" s="649"/>
      <c r="V468" s="649"/>
      <c r="W468" s="649"/>
      <c r="X468" s="649"/>
      <c r="Y468" s="649"/>
      <c r="Z468" s="649"/>
      <c r="AA468" s="649"/>
      <c r="AB468" s="649"/>
      <c r="AC468" s="649"/>
    </row>
    <row r="469">
      <c r="A469" s="1714" t="s">
        <v>77</v>
      </c>
      <c r="B469" s="692">
        <v>0.0</v>
      </c>
      <c r="C469" s="692">
        <v>0.0</v>
      </c>
      <c r="D469" s="692">
        <v>0.0</v>
      </c>
      <c r="E469" s="692">
        <v>0.0</v>
      </c>
      <c r="F469" s="692">
        <v>0.0</v>
      </c>
      <c r="G469" s="690">
        <v>0.0</v>
      </c>
      <c r="H469" s="690">
        <v>0.0</v>
      </c>
      <c r="I469" s="693">
        <f t="shared" si="344"/>
        <v>0</v>
      </c>
      <c r="J469" s="596">
        <f>(J468/40)</f>
        <v>0</v>
      </c>
      <c r="K469" s="1531"/>
      <c r="L469" s="1714" t="s">
        <v>77</v>
      </c>
      <c r="M469" s="692">
        <v>0.0</v>
      </c>
      <c r="N469" s="701">
        <f>(M469-I469-I470)-S469</f>
        <v>0</v>
      </c>
      <c r="O469" s="701"/>
      <c r="P469" s="701">
        <f t="shared" si="345"/>
        <v>0</v>
      </c>
      <c r="Q469" s="701"/>
      <c r="R469" s="701"/>
      <c r="S469" s="1686"/>
      <c r="T469" s="649"/>
      <c r="U469" s="649"/>
      <c r="V469" s="649"/>
      <c r="W469" s="649"/>
      <c r="X469" s="649"/>
      <c r="Y469" s="649"/>
      <c r="Z469" s="649"/>
      <c r="AA469" s="649"/>
      <c r="AB469" s="649"/>
      <c r="AC469" s="649"/>
    </row>
    <row r="470">
      <c r="A470" s="1714" t="s">
        <v>78</v>
      </c>
      <c r="B470" s="692">
        <v>0.0</v>
      </c>
      <c r="C470" s="692">
        <v>0.0</v>
      </c>
      <c r="D470" s="692">
        <v>0.0</v>
      </c>
      <c r="E470" s="692">
        <v>0.0</v>
      </c>
      <c r="F470" s="692">
        <v>0.0</v>
      </c>
      <c r="G470" s="690">
        <v>0.0</v>
      </c>
      <c r="H470" s="690">
        <v>0.0</v>
      </c>
      <c r="I470" s="693">
        <f t="shared" si="344"/>
        <v>0</v>
      </c>
      <c r="J470" s="701"/>
      <c r="K470" s="1531"/>
      <c r="L470" s="1714" t="s">
        <v>78</v>
      </c>
      <c r="M470" s="692">
        <v>0.0</v>
      </c>
      <c r="N470" s="701" t="s">
        <v>79</v>
      </c>
      <c r="O470" s="701"/>
      <c r="P470" s="701" t="s">
        <v>79</v>
      </c>
      <c r="Q470" s="701"/>
      <c r="R470" s="701"/>
      <c r="S470" s="1686"/>
      <c r="T470" s="649"/>
      <c r="U470" s="649"/>
      <c r="V470" s="649"/>
      <c r="W470" s="649"/>
      <c r="X470" s="649"/>
      <c r="Y470" s="649"/>
      <c r="Z470" s="649"/>
      <c r="AA470" s="649"/>
      <c r="AB470" s="649"/>
      <c r="AC470" s="649"/>
    </row>
    <row r="471">
      <c r="A471" s="1714" t="s">
        <v>446</v>
      </c>
      <c r="B471" s="692">
        <v>0.0</v>
      </c>
      <c r="C471" s="692">
        <v>0.0</v>
      </c>
      <c r="D471" s="692">
        <v>0.0</v>
      </c>
      <c r="E471" s="692">
        <v>0.0</v>
      </c>
      <c r="F471" s="692">
        <v>0.0</v>
      </c>
      <c r="G471" s="690">
        <v>0.0</v>
      </c>
      <c r="H471" s="690">
        <v>0.0</v>
      </c>
      <c r="I471" s="693">
        <f t="shared" si="344"/>
        <v>0</v>
      </c>
      <c r="J471" s="701"/>
      <c r="K471" s="1531"/>
      <c r="L471" s="1714" t="s">
        <v>446</v>
      </c>
      <c r="M471" s="692">
        <v>0.0</v>
      </c>
      <c r="N471" s="701">
        <f>(M471-I471)-S471</f>
        <v>0</v>
      </c>
      <c r="O471" s="701"/>
      <c r="P471" s="701">
        <f>SUM(N471,O471)</f>
        <v>0</v>
      </c>
      <c r="Q471" s="701"/>
      <c r="R471" s="701"/>
      <c r="S471" s="1686"/>
      <c r="T471" s="649"/>
      <c r="U471" s="649"/>
      <c r="V471" s="649"/>
      <c r="W471" s="649"/>
      <c r="X471" s="649"/>
      <c r="Y471" s="649"/>
      <c r="Z471" s="649"/>
      <c r="AA471" s="649"/>
      <c r="AB471" s="649"/>
      <c r="AC471" s="649"/>
    </row>
    <row r="472">
      <c r="A472" s="1814" t="s">
        <v>962</v>
      </c>
      <c r="B472" s="692">
        <v>0.0</v>
      </c>
      <c r="C472" s="692">
        <v>0.0</v>
      </c>
      <c r="D472" s="692">
        <v>0.0</v>
      </c>
      <c r="E472" s="692">
        <v>0.0</v>
      </c>
      <c r="F472" s="692">
        <v>0.0</v>
      </c>
      <c r="G472" s="690">
        <v>0.0</v>
      </c>
      <c r="H472" s="690">
        <v>0.0</v>
      </c>
      <c r="I472" s="693">
        <f t="shared" si="344"/>
        <v>0</v>
      </c>
      <c r="J472" s="701"/>
      <c r="K472" s="1531"/>
      <c r="L472" s="1814" t="s">
        <v>962</v>
      </c>
      <c r="M472" s="692">
        <v>0.0</v>
      </c>
      <c r="N472" s="701">
        <f t="shared" ref="N472:N473" si="346">(M472-I472)</f>
        <v>0</v>
      </c>
      <c r="O472" s="701"/>
      <c r="P472" s="701">
        <f t="shared" ref="P472:P473" si="347">sum(N472,O472)</f>
        <v>0</v>
      </c>
      <c r="Q472" s="701"/>
      <c r="R472" s="701"/>
      <c r="S472" s="1686"/>
      <c r="T472" s="649"/>
      <c r="U472" s="649"/>
      <c r="V472" s="649"/>
      <c r="W472" s="649"/>
      <c r="X472" s="649"/>
      <c r="Y472" s="649"/>
      <c r="Z472" s="649"/>
      <c r="AA472" s="649"/>
      <c r="AB472" s="649"/>
      <c r="AC472" s="649"/>
    </row>
    <row r="473">
      <c r="A473" s="1714" t="s">
        <v>80</v>
      </c>
      <c r="B473" s="692">
        <v>0.0</v>
      </c>
      <c r="C473" s="692">
        <v>0.0</v>
      </c>
      <c r="D473" s="692">
        <v>0.0</v>
      </c>
      <c r="E473" s="692">
        <v>0.0</v>
      </c>
      <c r="F473" s="692">
        <v>0.0</v>
      </c>
      <c r="G473" s="692">
        <v>0.0</v>
      </c>
      <c r="H473" s="690">
        <v>0.0</v>
      </c>
      <c r="I473" s="693">
        <f t="shared" si="344"/>
        <v>0</v>
      </c>
      <c r="J473" s="701"/>
      <c r="K473" s="1531"/>
      <c r="L473" s="1714" t="s">
        <v>80</v>
      </c>
      <c r="M473" s="692">
        <v>0.0</v>
      </c>
      <c r="N473" s="701">
        <f t="shared" si="346"/>
        <v>0</v>
      </c>
      <c r="O473" s="701"/>
      <c r="P473" s="701">
        <f t="shared" si="347"/>
        <v>0</v>
      </c>
      <c r="Q473" s="701"/>
      <c r="R473" s="701"/>
      <c r="S473" s="1686"/>
      <c r="T473" s="649"/>
      <c r="U473" s="649"/>
      <c r="V473" s="649"/>
      <c r="W473" s="649"/>
      <c r="X473" s="649"/>
      <c r="Y473" s="649"/>
      <c r="Z473" s="649"/>
      <c r="AA473" s="649"/>
      <c r="AB473" s="649"/>
      <c r="AC473" s="649"/>
    </row>
    <row r="474">
      <c r="A474" s="1716" t="s">
        <v>274</v>
      </c>
      <c r="B474" s="1760">
        <v>0.0</v>
      </c>
      <c r="C474" s="1760">
        <v>0.0</v>
      </c>
      <c r="D474" s="1760">
        <v>0.0</v>
      </c>
      <c r="E474" s="1760">
        <v>0.0</v>
      </c>
      <c r="F474" s="1760">
        <v>0.0</v>
      </c>
      <c r="G474" s="1760">
        <v>0.0</v>
      </c>
      <c r="H474" s="1760">
        <v>0.0</v>
      </c>
      <c r="I474" s="1761">
        <f t="shared" si="344"/>
        <v>0</v>
      </c>
      <c r="J474" s="1762">
        <f>sum(I474:I478)</f>
        <v>0</v>
      </c>
      <c r="K474" s="1531"/>
      <c r="L474" s="1716" t="s">
        <v>274</v>
      </c>
      <c r="M474" s="1765">
        <v>0.0</v>
      </c>
      <c r="N474" s="1762">
        <f>(M474-I474)-S474</f>
        <v>0</v>
      </c>
      <c r="O474" s="1762"/>
      <c r="P474" s="1762">
        <f t="shared" ref="P474:P475" si="348">SUM(N474,O474)</f>
        <v>0</v>
      </c>
      <c r="Q474" s="1762"/>
      <c r="R474" s="1762"/>
      <c r="S474" s="1762"/>
      <c r="T474" s="649"/>
      <c r="U474" s="649"/>
      <c r="V474" s="649"/>
      <c r="W474" s="649"/>
      <c r="X474" s="649"/>
      <c r="Y474" s="649"/>
      <c r="Z474" s="649"/>
      <c r="AA474" s="649"/>
      <c r="AB474" s="649"/>
      <c r="AC474" s="649"/>
    </row>
    <row r="475">
      <c r="A475" s="1714" t="s">
        <v>77</v>
      </c>
      <c r="B475" s="692">
        <v>0.0</v>
      </c>
      <c r="C475" s="692">
        <v>0.0</v>
      </c>
      <c r="D475" s="692">
        <v>0.0</v>
      </c>
      <c r="E475" s="692">
        <v>0.0</v>
      </c>
      <c r="F475" s="692">
        <v>0.0</v>
      </c>
      <c r="G475" s="690">
        <v>0.0</v>
      </c>
      <c r="H475" s="690">
        <v>0.0</v>
      </c>
      <c r="I475" s="693">
        <f t="shared" si="344"/>
        <v>0</v>
      </c>
      <c r="J475" s="596">
        <f>(J474/40)</f>
        <v>0</v>
      </c>
      <c r="K475" s="1531"/>
      <c r="L475" s="1714" t="s">
        <v>77</v>
      </c>
      <c r="M475" s="692">
        <v>0.0</v>
      </c>
      <c r="N475" s="701">
        <f>(M475-I475-I476)-S475</f>
        <v>0</v>
      </c>
      <c r="O475" s="701"/>
      <c r="P475" s="701">
        <f t="shared" si="348"/>
        <v>0</v>
      </c>
      <c r="Q475" s="701"/>
      <c r="R475" s="701"/>
      <c r="S475" s="1686"/>
      <c r="T475" s="649"/>
      <c r="U475" s="649"/>
      <c r="V475" s="649"/>
      <c r="W475" s="649"/>
      <c r="X475" s="649"/>
      <c r="Y475" s="649"/>
      <c r="Z475" s="649"/>
      <c r="AA475" s="649"/>
      <c r="AB475" s="649"/>
      <c r="AC475" s="649"/>
    </row>
    <row r="476">
      <c r="A476" s="1714" t="s">
        <v>78</v>
      </c>
      <c r="B476" s="692">
        <v>0.0</v>
      </c>
      <c r="C476" s="692">
        <v>0.0</v>
      </c>
      <c r="D476" s="692">
        <v>0.0</v>
      </c>
      <c r="E476" s="692">
        <v>0.0</v>
      </c>
      <c r="F476" s="692">
        <v>0.0</v>
      </c>
      <c r="G476" s="690">
        <v>0.0</v>
      </c>
      <c r="H476" s="690">
        <v>0.0</v>
      </c>
      <c r="I476" s="693">
        <f t="shared" si="344"/>
        <v>0</v>
      </c>
      <c r="J476" s="701"/>
      <c r="K476" s="1531"/>
      <c r="L476" s="1714" t="s">
        <v>78</v>
      </c>
      <c r="M476" s="692">
        <v>0.0</v>
      </c>
      <c r="N476" s="701" t="s">
        <v>79</v>
      </c>
      <c r="O476" s="701"/>
      <c r="P476" s="701" t="s">
        <v>79</v>
      </c>
      <c r="Q476" s="701"/>
      <c r="R476" s="701"/>
      <c r="S476" s="1686"/>
      <c r="T476" s="649"/>
      <c r="U476" s="649"/>
      <c r="V476" s="649"/>
      <c r="W476" s="649"/>
      <c r="X476" s="649"/>
      <c r="Y476" s="649"/>
      <c r="Z476" s="649"/>
      <c r="AA476" s="649"/>
      <c r="AB476" s="649"/>
      <c r="AC476" s="649"/>
    </row>
    <row r="477">
      <c r="A477" s="1714" t="s">
        <v>446</v>
      </c>
      <c r="B477" s="692">
        <v>0.0</v>
      </c>
      <c r="C477" s="692"/>
      <c r="D477" s="692">
        <v>0.0</v>
      </c>
      <c r="E477" s="692">
        <v>0.0</v>
      </c>
      <c r="F477" s="692">
        <v>0.0</v>
      </c>
      <c r="G477" s="690">
        <v>0.0</v>
      </c>
      <c r="H477" s="690">
        <v>0.0</v>
      </c>
      <c r="I477" s="693">
        <f t="shared" si="344"/>
        <v>0</v>
      </c>
      <c r="J477" s="701"/>
      <c r="K477" s="1531"/>
      <c r="L477" s="1714" t="s">
        <v>446</v>
      </c>
      <c r="M477" s="692">
        <v>0.0</v>
      </c>
      <c r="N477" s="701">
        <f>(M477-I477)-S477</f>
        <v>0</v>
      </c>
      <c r="O477" s="701"/>
      <c r="P477" s="701">
        <f>SUM(N477,O477)</f>
        <v>0</v>
      </c>
      <c r="Q477" s="701"/>
      <c r="R477" s="701"/>
      <c r="S477" s="1686"/>
      <c r="T477" s="649"/>
      <c r="U477" s="649"/>
      <c r="V477" s="649"/>
      <c r="W477" s="649"/>
      <c r="X477" s="649"/>
      <c r="Y477" s="649"/>
      <c r="Z477" s="649"/>
      <c r="AA477" s="649"/>
      <c r="AB477" s="649"/>
      <c r="AC477" s="649"/>
    </row>
    <row r="478">
      <c r="A478" s="1814" t="s">
        <v>962</v>
      </c>
      <c r="B478" s="692">
        <v>0.0</v>
      </c>
      <c r="C478" s="692">
        <v>0.0</v>
      </c>
      <c r="D478" s="692">
        <v>0.0</v>
      </c>
      <c r="E478" s="692">
        <v>0.0</v>
      </c>
      <c r="F478" s="692">
        <v>0.0</v>
      </c>
      <c r="G478" s="690">
        <v>0.0</v>
      </c>
      <c r="H478" s="690">
        <v>0.0</v>
      </c>
      <c r="I478" s="693">
        <f t="shared" si="344"/>
        <v>0</v>
      </c>
      <c r="J478" s="701"/>
      <c r="K478" s="1531"/>
      <c r="L478" s="1814" t="s">
        <v>962</v>
      </c>
      <c r="M478" s="692">
        <v>0.0</v>
      </c>
      <c r="N478" s="701">
        <f t="shared" ref="N478:N479" si="349">(M478-I478)</f>
        <v>0</v>
      </c>
      <c r="O478" s="701"/>
      <c r="P478" s="701">
        <f t="shared" ref="P478:P479" si="350">sum(N478,O478)</f>
        <v>0</v>
      </c>
      <c r="Q478" s="701"/>
      <c r="R478" s="701"/>
      <c r="S478" s="1686"/>
      <c r="T478" s="649"/>
      <c r="U478" s="649"/>
      <c r="V478" s="649"/>
      <c r="W478" s="649"/>
      <c r="X478" s="649"/>
      <c r="Y478" s="649"/>
      <c r="Z478" s="649"/>
      <c r="AA478" s="649"/>
      <c r="AB478" s="649"/>
      <c r="AC478" s="649"/>
    </row>
    <row r="479">
      <c r="A479" s="1714" t="s">
        <v>80</v>
      </c>
      <c r="B479" s="692">
        <v>0.0</v>
      </c>
      <c r="C479" s="692">
        <v>0.0</v>
      </c>
      <c r="D479" s="692">
        <v>0.0</v>
      </c>
      <c r="E479" s="692">
        <v>0.0</v>
      </c>
      <c r="F479" s="692">
        <v>0.0</v>
      </c>
      <c r="G479" s="692">
        <v>0.0</v>
      </c>
      <c r="H479" s="690">
        <v>0.0</v>
      </c>
      <c r="I479" s="693">
        <f t="shared" si="344"/>
        <v>0</v>
      </c>
      <c r="J479" s="694"/>
      <c r="K479" s="1531"/>
      <c r="L479" s="1714" t="s">
        <v>80</v>
      </c>
      <c r="M479" s="692">
        <v>0.0</v>
      </c>
      <c r="N479" s="701">
        <f t="shared" si="349"/>
        <v>0</v>
      </c>
      <c r="O479" s="701"/>
      <c r="P479" s="701">
        <f t="shared" si="350"/>
        <v>0</v>
      </c>
      <c r="Q479" s="701"/>
      <c r="R479" s="701"/>
      <c r="S479" s="1686"/>
      <c r="T479" s="649"/>
      <c r="U479" s="649"/>
      <c r="V479" s="649"/>
      <c r="W479" s="649"/>
      <c r="X479" s="649"/>
      <c r="Y479" s="649"/>
      <c r="Z479" s="649"/>
      <c r="AA479" s="649"/>
      <c r="AB479" s="649"/>
      <c r="AC479" s="649"/>
    </row>
    <row r="480">
      <c r="A480" s="1716" t="s">
        <v>274</v>
      </c>
      <c r="B480" s="1760">
        <v>0.0</v>
      </c>
      <c r="C480" s="1760">
        <v>0.0</v>
      </c>
      <c r="D480" s="1760">
        <v>0.0</v>
      </c>
      <c r="E480" s="1760">
        <v>0.0</v>
      </c>
      <c r="F480" s="1760">
        <v>0.0</v>
      </c>
      <c r="G480" s="1760">
        <v>0.0</v>
      </c>
      <c r="H480" s="1760">
        <v>0.0</v>
      </c>
      <c r="I480" s="1761">
        <f t="shared" si="344"/>
        <v>0</v>
      </c>
      <c r="J480" s="1762">
        <f>sum(I480:I484)</f>
        <v>0</v>
      </c>
      <c r="K480" s="1531"/>
      <c r="L480" s="1716" t="s">
        <v>274</v>
      </c>
      <c r="M480" s="1765">
        <v>0.0</v>
      </c>
      <c r="N480" s="1762">
        <f>(M480-I480)-S480</f>
        <v>0</v>
      </c>
      <c r="O480" s="1762"/>
      <c r="P480" s="1762">
        <f t="shared" ref="P480:P481" si="351">SUM(N480,O480)</f>
        <v>0</v>
      </c>
      <c r="Q480" s="1762"/>
      <c r="R480" s="1762"/>
      <c r="S480" s="1762"/>
      <c r="T480" s="649"/>
      <c r="U480" s="649"/>
      <c r="V480" s="649"/>
      <c r="W480" s="649"/>
      <c r="X480" s="649"/>
      <c r="Y480" s="649"/>
      <c r="Z480" s="649"/>
      <c r="AA480" s="649"/>
      <c r="AB480" s="649"/>
      <c r="AC480" s="649"/>
    </row>
    <row r="481">
      <c r="A481" s="1714" t="s">
        <v>77</v>
      </c>
      <c r="B481" s="692">
        <v>0.0</v>
      </c>
      <c r="C481" s="692">
        <v>0.0</v>
      </c>
      <c r="D481" s="692">
        <v>0.0</v>
      </c>
      <c r="E481" s="692">
        <v>0.0</v>
      </c>
      <c r="F481" s="692">
        <v>0.0</v>
      </c>
      <c r="G481" s="690">
        <v>0.0</v>
      </c>
      <c r="H481" s="690">
        <v>0.0</v>
      </c>
      <c r="I481" s="693">
        <f t="shared" si="344"/>
        <v>0</v>
      </c>
      <c r="J481" s="596">
        <f>(J480/40)</f>
        <v>0</v>
      </c>
      <c r="K481" s="1531"/>
      <c r="L481" s="1714" t="s">
        <v>77</v>
      </c>
      <c r="M481" s="692">
        <v>0.0</v>
      </c>
      <c r="N481" s="701">
        <f>(M481-I481-I482)-S481</f>
        <v>0</v>
      </c>
      <c r="O481" s="701"/>
      <c r="P481" s="701">
        <f t="shared" si="351"/>
        <v>0</v>
      </c>
      <c r="Q481" s="701"/>
      <c r="R481" s="701"/>
      <c r="S481" s="1686"/>
      <c r="T481" s="649"/>
      <c r="U481" s="649"/>
      <c r="V481" s="649"/>
      <c r="W481" s="649"/>
      <c r="X481" s="649"/>
      <c r="Y481" s="649"/>
      <c r="Z481" s="649"/>
      <c r="AA481" s="649"/>
      <c r="AB481" s="649"/>
      <c r="AC481" s="649"/>
    </row>
    <row r="482">
      <c r="A482" s="1714" t="s">
        <v>78</v>
      </c>
      <c r="B482" s="692">
        <v>0.0</v>
      </c>
      <c r="C482" s="692">
        <v>0.0</v>
      </c>
      <c r="D482" s="692">
        <v>0.0</v>
      </c>
      <c r="E482" s="692">
        <v>0.0</v>
      </c>
      <c r="F482" s="692">
        <v>0.0</v>
      </c>
      <c r="G482" s="690">
        <v>0.0</v>
      </c>
      <c r="H482" s="690">
        <v>0.0</v>
      </c>
      <c r="I482" s="693">
        <f t="shared" si="344"/>
        <v>0</v>
      </c>
      <c r="J482" s="701"/>
      <c r="K482" s="1531"/>
      <c r="L482" s="1714" t="s">
        <v>78</v>
      </c>
      <c r="M482" s="692">
        <v>0.0</v>
      </c>
      <c r="N482" s="701" t="s">
        <v>79</v>
      </c>
      <c r="O482" s="701"/>
      <c r="P482" s="701" t="s">
        <v>79</v>
      </c>
      <c r="Q482" s="701"/>
      <c r="R482" s="701"/>
      <c r="S482" s="1686"/>
      <c r="T482" s="649"/>
      <c r="U482" s="649"/>
      <c r="V482" s="649"/>
      <c r="W482" s="649"/>
      <c r="X482" s="649"/>
      <c r="Y482" s="649"/>
      <c r="Z482" s="649"/>
      <c r="AA482" s="649"/>
      <c r="AB482" s="649"/>
      <c r="AC482" s="649"/>
    </row>
    <row r="483">
      <c r="A483" s="1714" t="s">
        <v>446</v>
      </c>
      <c r="B483" s="692">
        <v>0.0</v>
      </c>
      <c r="C483" s="692">
        <v>0.0</v>
      </c>
      <c r="D483" s="692">
        <v>0.0</v>
      </c>
      <c r="E483" s="692">
        <v>0.0</v>
      </c>
      <c r="F483" s="692">
        <v>0.0</v>
      </c>
      <c r="G483" s="690">
        <v>0.0</v>
      </c>
      <c r="H483" s="690">
        <v>0.0</v>
      </c>
      <c r="I483" s="693">
        <f t="shared" si="344"/>
        <v>0</v>
      </c>
      <c r="J483" s="701"/>
      <c r="K483" s="1531"/>
      <c r="L483" s="1714" t="s">
        <v>446</v>
      </c>
      <c r="M483" s="692">
        <v>0.0</v>
      </c>
      <c r="N483" s="701">
        <f>(M483-I483)-S483</f>
        <v>0</v>
      </c>
      <c r="O483" s="701"/>
      <c r="P483" s="701">
        <f>SUM(N483,O483)</f>
        <v>0</v>
      </c>
      <c r="Q483" s="701"/>
      <c r="R483" s="701"/>
      <c r="S483" s="1686"/>
      <c r="T483" s="649"/>
      <c r="U483" s="649"/>
      <c r="V483" s="649"/>
      <c r="W483" s="649"/>
      <c r="X483" s="649"/>
      <c r="Y483" s="649"/>
      <c r="Z483" s="649"/>
      <c r="AA483" s="649"/>
      <c r="AB483" s="649"/>
      <c r="AC483" s="649"/>
    </row>
    <row r="484">
      <c r="A484" s="1977" t="s">
        <v>962</v>
      </c>
      <c r="B484" s="692">
        <v>0.0</v>
      </c>
      <c r="C484" s="692">
        <v>0.0</v>
      </c>
      <c r="D484" s="692">
        <v>0.0</v>
      </c>
      <c r="E484" s="692">
        <v>0.0</v>
      </c>
      <c r="F484" s="692">
        <v>0.0</v>
      </c>
      <c r="G484" s="690">
        <v>0.0</v>
      </c>
      <c r="H484" s="690">
        <v>0.0</v>
      </c>
      <c r="I484" s="693">
        <f t="shared" si="344"/>
        <v>0</v>
      </c>
      <c r="J484" s="701"/>
      <c r="K484" s="1531"/>
      <c r="L484" s="1977" t="s">
        <v>962</v>
      </c>
      <c r="M484" s="692">
        <v>0.0</v>
      </c>
      <c r="N484" s="701">
        <f t="shared" ref="N484:N485" si="352">(M484-I484)</f>
        <v>0</v>
      </c>
      <c r="O484" s="701"/>
      <c r="P484" s="701">
        <f t="shared" ref="P484:P485" si="353">sum(N484,O484)</f>
        <v>0</v>
      </c>
      <c r="Q484" s="701"/>
      <c r="R484" s="701"/>
      <c r="S484" s="1686"/>
      <c r="T484" s="649"/>
      <c r="U484" s="649"/>
      <c r="V484" s="649"/>
      <c r="W484" s="649"/>
      <c r="X484" s="649"/>
      <c r="Y484" s="649"/>
      <c r="Z484" s="649"/>
      <c r="AA484" s="649"/>
      <c r="AB484" s="649"/>
      <c r="AC484" s="649"/>
    </row>
    <row r="485">
      <c r="A485" s="1714" t="s">
        <v>80</v>
      </c>
      <c r="B485" s="692">
        <v>0.0</v>
      </c>
      <c r="C485" s="692">
        <v>0.0</v>
      </c>
      <c r="D485" s="692">
        <v>0.0</v>
      </c>
      <c r="E485" s="692">
        <v>0.0</v>
      </c>
      <c r="F485" s="692">
        <v>0.0</v>
      </c>
      <c r="G485" s="692">
        <v>0.0</v>
      </c>
      <c r="H485" s="690">
        <v>0.0</v>
      </c>
      <c r="I485" s="693">
        <f t="shared" si="344"/>
        <v>0</v>
      </c>
      <c r="J485" s="701"/>
      <c r="K485" s="1531"/>
      <c r="L485" s="1714" t="s">
        <v>80</v>
      </c>
      <c r="M485" s="692">
        <v>0.0</v>
      </c>
      <c r="N485" s="701">
        <f t="shared" si="352"/>
        <v>0</v>
      </c>
      <c r="O485" s="701"/>
      <c r="P485" s="701">
        <f t="shared" si="353"/>
        <v>0</v>
      </c>
      <c r="Q485" s="701"/>
      <c r="R485" s="701"/>
      <c r="S485" s="1686"/>
      <c r="T485" s="649"/>
      <c r="U485" s="649"/>
      <c r="V485" s="649"/>
      <c r="W485" s="649"/>
      <c r="X485" s="649"/>
      <c r="Y485" s="649"/>
      <c r="Z485" s="649"/>
      <c r="AA485" s="649"/>
      <c r="AB485" s="649"/>
      <c r="AC485" s="649"/>
    </row>
    <row r="486">
      <c r="A486" s="1757" t="s">
        <v>828</v>
      </c>
      <c r="B486" s="1758">
        <f t="shared" ref="B486:I486" si="354">SUM(B487:B491,B493:B497,B499:B503)</f>
        <v>0</v>
      </c>
      <c r="C486" s="1758">
        <f t="shared" si="354"/>
        <v>0</v>
      </c>
      <c r="D486" s="1758">
        <f t="shared" si="354"/>
        <v>0</v>
      </c>
      <c r="E486" s="1758">
        <f t="shared" si="354"/>
        <v>0</v>
      </c>
      <c r="F486" s="1758">
        <f t="shared" si="354"/>
        <v>0</v>
      </c>
      <c r="G486" s="1758">
        <f t="shared" si="354"/>
        <v>0</v>
      </c>
      <c r="H486" s="1758">
        <f t="shared" si="354"/>
        <v>0</v>
      </c>
      <c r="I486" s="1758">
        <f t="shared" si="354"/>
        <v>0</v>
      </c>
      <c r="J486" s="1758"/>
      <c r="K486" s="1531"/>
      <c r="L486" s="1757" t="s">
        <v>828</v>
      </c>
      <c r="M486" s="1682"/>
      <c r="N486" s="1682"/>
      <c r="O486" s="1682"/>
      <c r="P486" s="1682"/>
      <c r="Q486" s="1682"/>
      <c r="R486" s="1682"/>
      <c r="S486" s="1682"/>
      <c r="T486" s="649"/>
      <c r="U486" s="649"/>
      <c r="V486" s="649"/>
      <c r="W486" s="649"/>
      <c r="X486" s="649"/>
      <c r="Y486" s="649"/>
      <c r="Z486" s="649"/>
      <c r="AA486" s="649"/>
      <c r="AB486" s="649"/>
      <c r="AC486" s="649"/>
    </row>
    <row r="487">
      <c r="A487" s="1716" t="s">
        <v>274</v>
      </c>
      <c r="B487" s="1760">
        <v>0.0</v>
      </c>
      <c r="C487" s="1760">
        <v>0.0</v>
      </c>
      <c r="D487" s="1760">
        <v>0.0</v>
      </c>
      <c r="E487" s="1760">
        <v>0.0</v>
      </c>
      <c r="F487" s="1760">
        <v>0.0</v>
      </c>
      <c r="G487" s="1760">
        <v>0.0</v>
      </c>
      <c r="H487" s="1760">
        <v>0.0</v>
      </c>
      <c r="I487" s="1761">
        <f t="shared" ref="I487:I504" si="355">SUM(B487:H487)</f>
        <v>0</v>
      </c>
      <c r="J487" s="1762">
        <f>sum(I487:I491)</f>
        <v>0</v>
      </c>
      <c r="K487" s="1531"/>
      <c r="L487" s="1716" t="s">
        <v>274</v>
      </c>
      <c r="M487" s="1765">
        <v>0.0</v>
      </c>
      <c r="N487" s="1762">
        <f>(M487-I487)-S487</f>
        <v>0</v>
      </c>
      <c r="O487" s="1762"/>
      <c r="P487" s="1762">
        <f t="shared" ref="P487:P488" si="356">SUM(N487,O487)</f>
        <v>0</v>
      </c>
      <c r="Q487" s="1762"/>
      <c r="R487" s="1762"/>
      <c r="S487" s="1762"/>
      <c r="T487" s="649"/>
      <c r="U487" s="649"/>
      <c r="V487" s="649"/>
      <c r="W487" s="649"/>
      <c r="X487" s="649"/>
      <c r="Y487" s="649"/>
      <c r="Z487" s="649"/>
      <c r="AA487" s="649"/>
      <c r="AB487" s="649"/>
      <c r="AC487" s="649"/>
    </row>
    <row r="488">
      <c r="A488" s="1714" t="s">
        <v>77</v>
      </c>
      <c r="B488" s="692">
        <v>0.0</v>
      </c>
      <c r="C488" s="692">
        <v>0.0</v>
      </c>
      <c r="D488" s="692">
        <v>0.0</v>
      </c>
      <c r="E488" s="692">
        <v>0.0</v>
      </c>
      <c r="F488" s="692">
        <v>0.0</v>
      </c>
      <c r="G488" s="690">
        <v>0.0</v>
      </c>
      <c r="H488" s="690">
        <v>0.0</v>
      </c>
      <c r="I488" s="693">
        <f t="shared" si="355"/>
        <v>0</v>
      </c>
      <c r="J488" s="596">
        <f>(J487/40)</f>
        <v>0</v>
      </c>
      <c r="K488" s="1531"/>
      <c r="L488" s="1714" t="s">
        <v>77</v>
      </c>
      <c r="M488" s="692">
        <v>0.0</v>
      </c>
      <c r="N488" s="701">
        <f>(M488-I488-I489)-S488</f>
        <v>0</v>
      </c>
      <c r="O488" s="701"/>
      <c r="P488" s="701">
        <f t="shared" si="356"/>
        <v>0</v>
      </c>
      <c r="Q488" s="701"/>
      <c r="R488" s="701"/>
      <c r="S488" s="1686"/>
      <c r="T488" s="649"/>
      <c r="U488" s="649"/>
      <c r="V488" s="649"/>
      <c r="W488" s="649"/>
      <c r="X488" s="649"/>
      <c r="Y488" s="649"/>
      <c r="Z488" s="649"/>
      <c r="AA488" s="649"/>
      <c r="AB488" s="649"/>
      <c r="AC488" s="649"/>
    </row>
    <row r="489">
      <c r="A489" s="1714" t="s">
        <v>78</v>
      </c>
      <c r="B489" s="692">
        <v>0.0</v>
      </c>
      <c r="C489" s="692">
        <v>0.0</v>
      </c>
      <c r="D489" s="692">
        <v>0.0</v>
      </c>
      <c r="E489" s="692">
        <v>0.0</v>
      </c>
      <c r="F489" s="692">
        <v>0.0</v>
      </c>
      <c r="G489" s="690">
        <v>0.0</v>
      </c>
      <c r="H489" s="690">
        <v>0.0</v>
      </c>
      <c r="I489" s="693">
        <f t="shared" si="355"/>
        <v>0</v>
      </c>
      <c r="J489" s="701"/>
      <c r="K489" s="1531"/>
      <c r="L489" s="1714" t="s">
        <v>78</v>
      </c>
      <c r="M489" s="692">
        <v>0.0</v>
      </c>
      <c r="N489" s="701" t="s">
        <v>79</v>
      </c>
      <c r="O489" s="701"/>
      <c r="P489" s="701" t="s">
        <v>79</v>
      </c>
      <c r="Q489" s="701"/>
      <c r="R489" s="701"/>
      <c r="S489" s="1686"/>
      <c r="T489" s="649"/>
      <c r="U489" s="649"/>
      <c r="V489" s="649"/>
      <c r="W489" s="649"/>
      <c r="X489" s="649"/>
      <c r="Y489" s="649"/>
      <c r="Z489" s="649"/>
      <c r="AA489" s="649"/>
      <c r="AB489" s="649"/>
      <c r="AC489" s="649"/>
    </row>
    <row r="490">
      <c r="A490" s="1714" t="s">
        <v>446</v>
      </c>
      <c r="B490" s="692">
        <v>0.0</v>
      </c>
      <c r="C490" s="692">
        <v>0.0</v>
      </c>
      <c r="D490" s="692">
        <v>0.0</v>
      </c>
      <c r="E490" s="692">
        <v>0.0</v>
      </c>
      <c r="F490" s="692">
        <v>0.0</v>
      </c>
      <c r="G490" s="690">
        <v>0.0</v>
      </c>
      <c r="H490" s="690">
        <v>0.0</v>
      </c>
      <c r="I490" s="693">
        <f t="shared" si="355"/>
        <v>0</v>
      </c>
      <c r="J490" s="701"/>
      <c r="K490" s="1531"/>
      <c r="L490" s="1714" t="s">
        <v>446</v>
      </c>
      <c r="M490" s="692">
        <v>0.0</v>
      </c>
      <c r="N490" s="701">
        <f>(M490-I490)-S490</f>
        <v>0</v>
      </c>
      <c r="O490" s="701"/>
      <c r="P490" s="701">
        <f>SUM(N490,O490)</f>
        <v>0</v>
      </c>
      <c r="Q490" s="701"/>
      <c r="R490" s="701"/>
      <c r="S490" s="1686"/>
      <c r="T490" s="649"/>
      <c r="U490" s="649"/>
      <c r="V490" s="649"/>
      <c r="W490" s="649"/>
      <c r="X490" s="649"/>
      <c r="Y490" s="649"/>
      <c r="Z490" s="649"/>
      <c r="AA490" s="649"/>
      <c r="AB490" s="649"/>
      <c r="AC490" s="649"/>
    </row>
    <row r="491">
      <c r="A491" s="1814" t="s">
        <v>962</v>
      </c>
      <c r="B491" s="692">
        <v>0.0</v>
      </c>
      <c r="C491" s="692">
        <v>0.0</v>
      </c>
      <c r="D491" s="692">
        <v>0.0</v>
      </c>
      <c r="E491" s="692">
        <v>0.0</v>
      </c>
      <c r="F491" s="692">
        <v>0.0</v>
      </c>
      <c r="G491" s="690">
        <v>0.0</v>
      </c>
      <c r="H491" s="690">
        <v>0.0</v>
      </c>
      <c r="I491" s="693">
        <f t="shared" si="355"/>
        <v>0</v>
      </c>
      <c r="J491" s="701"/>
      <c r="K491" s="1531"/>
      <c r="L491" s="1814" t="s">
        <v>962</v>
      </c>
      <c r="M491" s="692">
        <v>0.0</v>
      </c>
      <c r="N491" s="701">
        <f t="shared" ref="N491:N492" si="357">(M491-I491)</f>
        <v>0</v>
      </c>
      <c r="O491" s="701"/>
      <c r="P491" s="701">
        <f t="shared" ref="P491:P492" si="358">sum(N491,O491)</f>
        <v>0</v>
      </c>
      <c r="Q491" s="701"/>
      <c r="R491" s="701"/>
      <c r="S491" s="1686"/>
      <c r="T491" s="649"/>
      <c r="U491" s="649"/>
      <c r="V491" s="649"/>
      <c r="W491" s="649"/>
      <c r="X491" s="649"/>
      <c r="Y491" s="649"/>
      <c r="Z491" s="649"/>
      <c r="AA491" s="649"/>
      <c r="AB491" s="649"/>
      <c r="AC491" s="649"/>
    </row>
    <row r="492">
      <c r="A492" s="1714" t="s">
        <v>80</v>
      </c>
      <c r="B492" s="692">
        <v>0.0</v>
      </c>
      <c r="C492" s="692">
        <v>0.0</v>
      </c>
      <c r="D492" s="692">
        <v>0.0</v>
      </c>
      <c r="E492" s="692">
        <v>0.0</v>
      </c>
      <c r="F492" s="692">
        <v>0.0</v>
      </c>
      <c r="G492" s="692">
        <v>0.0</v>
      </c>
      <c r="H492" s="690">
        <v>0.0</v>
      </c>
      <c r="I492" s="693">
        <f t="shared" si="355"/>
        <v>0</v>
      </c>
      <c r="J492" s="701"/>
      <c r="K492" s="1531"/>
      <c r="L492" s="1714" t="s">
        <v>80</v>
      </c>
      <c r="M492" s="692">
        <v>0.0</v>
      </c>
      <c r="N492" s="701">
        <f t="shared" si="357"/>
        <v>0</v>
      </c>
      <c r="O492" s="701"/>
      <c r="P492" s="701">
        <f t="shared" si="358"/>
        <v>0</v>
      </c>
      <c r="Q492" s="701"/>
      <c r="R492" s="701"/>
      <c r="S492" s="1686"/>
      <c r="T492" s="649"/>
      <c r="U492" s="649"/>
      <c r="V492" s="649"/>
      <c r="W492" s="649"/>
      <c r="X492" s="649"/>
      <c r="Y492" s="649"/>
      <c r="Z492" s="649"/>
      <c r="AA492" s="649"/>
      <c r="AB492" s="649"/>
      <c r="AC492" s="649"/>
    </row>
    <row r="493">
      <c r="A493" s="1716" t="s">
        <v>274</v>
      </c>
      <c r="B493" s="1760">
        <v>0.0</v>
      </c>
      <c r="C493" s="1760">
        <v>0.0</v>
      </c>
      <c r="D493" s="1760">
        <v>0.0</v>
      </c>
      <c r="E493" s="1760">
        <v>0.0</v>
      </c>
      <c r="F493" s="1760">
        <v>0.0</v>
      </c>
      <c r="G493" s="1760">
        <v>0.0</v>
      </c>
      <c r="H493" s="1760">
        <v>0.0</v>
      </c>
      <c r="I493" s="1761">
        <f t="shared" si="355"/>
        <v>0</v>
      </c>
      <c r="J493" s="1762">
        <f>sum(I493:I497)</f>
        <v>0</v>
      </c>
      <c r="K493" s="1531"/>
      <c r="L493" s="1716" t="s">
        <v>274</v>
      </c>
      <c r="M493" s="1765">
        <v>0.0</v>
      </c>
      <c r="N493" s="1762">
        <f>(M493-I493)-S493</f>
        <v>0</v>
      </c>
      <c r="O493" s="1762"/>
      <c r="P493" s="1762">
        <f t="shared" ref="P493:P494" si="359">SUM(N493,O493)</f>
        <v>0</v>
      </c>
      <c r="Q493" s="1762"/>
      <c r="R493" s="1762"/>
      <c r="S493" s="1762"/>
      <c r="T493" s="649"/>
      <c r="U493" s="649"/>
      <c r="V493" s="649"/>
      <c r="W493" s="649"/>
      <c r="X493" s="649"/>
      <c r="Y493" s="649"/>
      <c r="Z493" s="649"/>
      <c r="AA493" s="649"/>
      <c r="AB493" s="649"/>
      <c r="AC493" s="649"/>
    </row>
    <row r="494">
      <c r="A494" s="1714" t="s">
        <v>77</v>
      </c>
      <c r="B494" s="692">
        <v>0.0</v>
      </c>
      <c r="C494" s="692">
        <v>0.0</v>
      </c>
      <c r="D494" s="692">
        <v>0.0</v>
      </c>
      <c r="E494" s="692">
        <v>0.0</v>
      </c>
      <c r="F494" s="692">
        <v>0.0</v>
      </c>
      <c r="G494" s="690">
        <v>0.0</v>
      </c>
      <c r="H494" s="690">
        <v>0.0</v>
      </c>
      <c r="I494" s="693">
        <f t="shared" si="355"/>
        <v>0</v>
      </c>
      <c r="J494" s="596">
        <f>(J493/40)</f>
        <v>0</v>
      </c>
      <c r="K494" s="1531"/>
      <c r="L494" s="1714" t="s">
        <v>77</v>
      </c>
      <c r="M494" s="692">
        <v>0.0</v>
      </c>
      <c r="N494" s="701">
        <f>(M494-I494-I495)-S494</f>
        <v>0</v>
      </c>
      <c r="O494" s="701"/>
      <c r="P494" s="701">
        <f t="shared" si="359"/>
        <v>0</v>
      </c>
      <c r="Q494" s="701"/>
      <c r="R494" s="701"/>
      <c r="S494" s="1686"/>
      <c r="T494" s="649"/>
      <c r="U494" s="649"/>
      <c r="V494" s="649"/>
      <c r="W494" s="649"/>
      <c r="X494" s="649"/>
      <c r="Y494" s="649"/>
      <c r="Z494" s="649"/>
      <c r="AA494" s="649"/>
      <c r="AB494" s="649"/>
      <c r="AC494" s="649"/>
    </row>
    <row r="495">
      <c r="A495" s="1714" t="s">
        <v>78</v>
      </c>
      <c r="B495" s="692">
        <v>0.0</v>
      </c>
      <c r="C495" s="692">
        <v>0.0</v>
      </c>
      <c r="D495" s="692">
        <v>0.0</v>
      </c>
      <c r="E495" s="692">
        <v>0.0</v>
      </c>
      <c r="F495" s="692">
        <v>0.0</v>
      </c>
      <c r="G495" s="690">
        <v>0.0</v>
      </c>
      <c r="H495" s="690">
        <v>0.0</v>
      </c>
      <c r="I495" s="693">
        <f t="shared" si="355"/>
        <v>0</v>
      </c>
      <c r="J495" s="701"/>
      <c r="K495" s="1531"/>
      <c r="L495" s="1714" t="s">
        <v>78</v>
      </c>
      <c r="M495" s="692">
        <v>0.0</v>
      </c>
      <c r="N495" s="701" t="s">
        <v>79</v>
      </c>
      <c r="O495" s="701"/>
      <c r="P495" s="701" t="s">
        <v>79</v>
      </c>
      <c r="Q495" s="701"/>
      <c r="R495" s="701"/>
      <c r="S495" s="1686"/>
      <c r="T495" s="649"/>
      <c r="U495" s="649"/>
      <c r="V495" s="649"/>
      <c r="W495" s="649"/>
      <c r="X495" s="649"/>
      <c r="Y495" s="649"/>
      <c r="Z495" s="649"/>
      <c r="AA495" s="649"/>
      <c r="AB495" s="649"/>
      <c r="AC495" s="649"/>
    </row>
    <row r="496">
      <c r="A496" s="1714" t="s">
        <v>446</v>
      </c>
      <c r="B496" s="692">
        <v>0.0</v>
      </c>
      <c r="C496" s="692">
        <v>0.0</v>
      </c>
      <c r="D496" s="692">
        <v>0.0</v>
      </c>
      <c r="E496" s="692">
        <v>0.0</v>
      </c>
      <c r="F496" s="692">
        <v>0.0</v>
      </c>
      <c r="G496" s="690">
        <v>0.0</v>
      </c>
      <c r="H496" s="690">
        <v>0.0</v>
      </c>
      <c r="I496" s="693">
        <f t="shared" si="355"/>
        <v>0</v>
      </c>
      <c r="J496" s="701"/>
      <c r="K496" s="1531"/>
      <c r="L496" s="1714" t="s">
        <v>446</v>
      </c>
      <c r="M496" s="692">
        <v>0.0</v>
      </c>
      <c r="N496" s="701">
        <f>(M496-I496)-S496</f>
        <v>0</v>
      </c>
      <c r="O496" s="701"/>
      <c r="P496" s="701">
        <f>SUM(N496,O496)</f>
        <v>0</v>
      </c>
      <c r="Q496" s="701"/>
      <c r="R496" s="701"/>
      <c r="S496" s="1686"/>
      <c r="T496" s="649"/>
      <c r="U496" s="649"/>
      <c r="V496" s="649"/>
      <c r="W496" s="649"/>
      <c r="X496" s="649"/>
      <c r="Y496" s="649"/>
      <c r="Z496" s="649"/>
      <c r="AA496" s="649"/>
      <c r="AB496" s="649"/>
      <c r="AC496" s="649"/>
    </row>
    <row r="497">
      <c r="A497" s="1814" t="s">
        <v>962</v>
      </c>
      <c r="B497" s="692">
        <v>0.0</v>
      </c>
      <c r="C497" s="692">
        <v>0.0</v>
      </c>
      <c r="D497" s="692">
        <v>0.0</v>
      </c>
      <c r="E497" s="692">
        <v>0.0</v>
      </c>
      <c r="F497" s="692">
        <v>0.0</v>
      </c>
      <c r="G497" s="690">
        <v>0.0</v>
      </c>
      <c r="H497" s="690">
        <v>0.0</v>
      </c>
      <c r="I497" s="693">
        <f t="shared" si="355"/>
        <v>0</v>
      </c>
      <c r="J497" s="701"/>
      <c r="K497" s="1531"/>
      <c r="L497" s="1814" t="s">
        <v>962</v>
      </c>
      <c r="M497" s="692">
        <v>0.0</v>
      </c>
      <c r="N497" s="701">
        <f t="shared" ref="N497:N498" si="360">(M497-I497)</f>
        <v>0</v>
      </c>
      <c r="O497" s="701"/>
      <c r="P497" s="701">
        <f t="shared" ref="P497:P498" si="361">sum(N497,O497)</f>
        <v>0</v>
      </c>
      <c r="Q497" s="701"/>
      <c r="R497" s="701"/>
      <c r="S497" s="1686"/>
      <c r="T497" s="649"/>
      <c r="U497" s="649"/>
      <c r="V497" s="649"/>
      <c r="W497" s="649"/>
      <c r="X497" s="649"/>
      <c r="Y497" s="649"/>
      <c r="Z497" s="649"/>
      <c r="AA497" s="649"/>
      <c r="AB497" s="649"/>
      <c r="AC497" s="649"/>
    </row>
    <row r="498">
      <c r="A498" s="1714" t="s">
        <v>80</v>
      </c>
      <c r="B498" s="692">
        <v>0.0</v>
      </c>
      <c r="C498" s="692">
        <v>0.0</v>
      </c>
      <c r="D498" s="692">
        <v>0.0</v>
      </c>
      <c r="E498" s="692">
        <v>0.0</v>
      </c>
      <c r="F498" s="692">
        <v>0.0</v>
      </c>
      <c r="G498" s="692">
        <v>0.0</v>
      </c>
      <c r="H498" s="690">
        <v>0.0</v>
      </c>
      <c r="I498" s="693">
        <f t="shared" si="355"/>
        <v>0</v>
      </c>
      <c r="J498" s="694"/>
      <c r="K498" s="1531"/>
      <c r="L498" s="1714" t="s">
        <v>80</v>
      </c>
      <c r="M498" s="692">
        <v>0.0</v>
      </c>
      <c r="N498" s="701">
        <f t="shared" si="360"/>
        <v>0</v>
      </c>
      <c r="O498" s="701"/>
      <c r="P498" s="701">
        <f t="shared" si="361"/>
        <v>0</v>
      </c>
      <c r="Q498" s="701"/>
      <c r="R498" s="701"/>
      <c r="S498" s="1686"/>
      <c r="T498" s="649"/>
      <c r="U498" s="649"/>
      <c r="V498" s="649"/>
      <c r="W498" s="649"/>
      <c r="X498" s="649"/>
      <c r="Y498" s="649"/>
      <c r="Z498" s="649"/>
      <c r="AA498" s="649"/>
      <c r="AB498" s="649"/>
      <c r="AC498" s="649"/>
    </row>
    <row r="499">
      <c r="A499" s="1716" t="s">
        <v>274</v>
      </c>
      <c r="B499" s="1760">
        <v>0.0</v>
      </c>
      <c r="C499" s="1760">
        <v>0.0</v>
      </c>
      <c r="D499" s="1760">
        <v>0.0</v>
      </c>
      <c r="E499" s="1760">
        <v>0.0</v>
      </c>
      <c r="F499" s="1760">
        <v>0.0</v>
      </c>
      <c r="G499" s="1760">
        <v>0.0</v>
      </c>
      <c r="H499" s="1760">
        <v>0.0</v>
      </c>
      <c r="I499" s="1761">
        <f t="shared" si="355"/>
        <v>0</v>
      </c>
      <c r="J499" s="1762">
        <f>sum(I499:I503)</f>
        <v>0</v>
      </c>
      <c r="K499" s="1531"/>
      <c r="L499" s="1716" t="s">
        <v>274</v>
      </c>
      <c r="M499" s="1765">
        <v>0.0</v>
      </c>
      <c r="N499" s="1762">
        <f>(M499-I499)-S499</f>
        <v>0</v>
      </c>
      <c r="O499" s="1762"/>
      <c r="P499" s="1762">
        <f t="shared" ref="P499:P500" si="362">SUM(N499,O499)</f>
        <v>0</v>
      </c>
      <c r="Q499" s="1762"/>
      <c r="R499" s="1762"/>
      <c r="S499" s="1762"/>
      <c r="T499" s="649"/>
      <c r="U499" s="649"/>
      <c r="V499" s="649"/>
      <c r="W499" s="649"/>
      <c r="X499" s="649"/>
      <c r="Y499" s="649"/>
      <c r="Z499" s="649"/>
      <c r="AA499" s="649"/>
      <c r="AB499" s="649"/>
      <c r="AC499" s="649"/>
    </row>
    <row r="500">
      <c r="A500" s="1714" t="s">
        <v>77</v>
      </c>
      <c r="B500" s="692">
        <v>0.0</v>
      </c>
      <c r="C500" s="692">
        <v>0.0</v>
      </c>
      <c r="D500" s="692">
        <v>0.0</v>
      </c>
      <c r="E500" s="692">
        <v>0.0</v>
      </c>
      <c r="F500" s="692">
        <v>0.0</v>
      </c>
      <c r="G500" s="690">
        <v>0.0</v>
      </c>
      <c r="H500" s="690">
        <v>0.0</v>
      </c>
      <c r="I500" s="693">
        <f t="shared" si="355"/>
        <v>0</v>
      </c>
      <c r="J500" s="596">
        <f>(J499/40)</f>
        <v>0</v>
      </c>
      <c r="K500" s="1531"/>
      <c r="L500" s="1714" t="s">
        <v>77</v>
      </c>
      <c r="M500" s="692">
        <v>0.0</v>
      </c>
      <c r="N500" s="701">
        <f>(M500-I500-I501)-S500</f>
        <v>0</v>
      </c>
      <c r="O500" s="701"/>
      <c r="P500" s="701">
        <f t="shared" si="362"/>
        <v>0</v>
      </c>
      <c r="Q500" s="701"/>
      <c r="R500" s="701"/>
      <c r="S500" s="1686"/>
      <c r="T500" s="649"/>
      <c r="U500" s="649"/>
      <c r="V500" s="649"/>
      <c r="W500" s="649"/>
      <c r="X500" s="649"/>
      <c r="Y500" s="649"/>
      <c r="Z500" s="649"/>
      <c r="AA500" s="649"/>
      <c r="AB500" s="649"/>
      <c r="AC500" s="649"/>
    </row>
    <row r="501">
      <c r="A501" s="1714" t="s">
        <v>78</v>
      </c>
      <c r="B501" s="692">
        <v>0.0</v>
      </c>
      <c r="C501" s="692">
        <v>0.0</v>
      </c>
      <c r="D501" s="692">
        <v>0.0</v>
      </c>
      <c r="E501" s="692">
        <v>0.0</v>
      </c>
      <c r="F501" s="692">
        <v>0.0</v>
      </c>
      <c r="G501" s="690">
        <v>0.0</v>
      </c>
      <c r="H501" s="690">
        <v>0.0</v>
      </c>
      <c r="I501" s="693">
        <f t="shared" si="355"/>
        <v>0</v>
      </c>
      <c r="J501" s="701"/>
      <c r="K501" s="1531"/>
      <c r="L501" s="1714" t="s">
        <v>78</v>
      </c>
      <c r="M501" s="692">
        <v>0.0</v>
      </c>
      <c r="N501" s="701" t="s">
        <v>79</v>
      </c>
      <c r="O501" s="701"/>
      <c r="P501" s="701" t="s">
        <v>79</v>
      </c>
      <c r="Q501" s="701"/>
      <c r="R501" s="701"/>
      <c r="S501" s="1686"/>
      <c r="T501" s="649"/>
      <c r="U501" s="649"/>
      <c r="V501" s="649"/>
      <c r="W501" s="649"/>
      <c r="X501" s="649"/>
      <c r="Y501" s="649"/>
      <c r="Z501" s="649"/>
      <c r="AA501" s="649"/>
      <c r="AB501" s="649"/>
      <c r="AC501" s="649"/>
    </row>
    <row r="502">
      <c r="A502" s="1714" t="s">
        <v>446</v>
      </c>
      <c r="B502" s="692">
        <v>0.0</v>
      </c>
      <c r="C502" s="692">
        <v>0.0</v>
      </c>
      <c r="D502" s="692">
        <v>0.0</v>
      </c>
      <c r="E502" s="692">
        <v>0.0</v>
      </c>
      <c r="F502" s="692">
        <v>0.0</v>
      </c>
      <c r="G502" s="690">
        <v>0.0</v>
      </c>
      <c r="H502" s="690">
        <v>0.0</v>
      </c>
      <c r="I502" s="693">
        <f t="shared" si="355"/>
        <v>0</v>
      </c>
      <c r="J502" s="701"/>
      <c r="K502" s="1531"/>
      <c r="L502" s="1714" t="s">
        <v>446</v>
      </c>
      <c r="M502" s="692">
        <v>0.0</v>
      </c>
      <c r="N502" s="701">
        <f>(M502-I502)-S502</f>
        <v>0</v>
      </c>
      <c r="O502" s="701"/>
      <c r="P502" s="701">
        <f>SUM(N502,O502)</f>
        <v>0</v>
      </c>
      <c r="Q502" s="701"/>
      <c r="R502" s="701"/>
      <c r="S502" s="1686"/>
      <c r="T502" s="649"/>
      <c r="U502" s="649"/>
      <c r="V502" s="649"/>
      <c r="W502" s="649"/>
      <c r="X502" s="649"/>
      <c r="Y502" s="649"/>
      <c r="Z502" s="649"/>
      <c r="AA502" s="649"/>
      <c r="AB502" s="649"/>
      <c r="AC502" s="649"/>
    </row>
    <row r="503">
      <c r="A503" s="1977" t="s">
        <v>962</v>
      </c>
      <c r="B503" s="692">
        <v>0.0</v>
      </c>
      <c r="C503" s="692">
        <v>0.0</v>
      </c>
      <c r="D503" s="692">
        <v>0.0</v>
      </c>
      <c r="E503" s="692">
        <v>0.0</v>
      </c>
      <c r="F503" s="692">
        <v>0.0</v>
      </c>
      <c r="G503" s="690">
        <v>0.0</v>
      </c>
      <c r="H503" s="690">
        <v>0.0</v>
      </c>
      <c r="I503" s="693">
        <f t="shared" si="355"/>
        <v>0</v>
      </c>
      <c r="J503" s="701"/>
      <c r="K503" s="1531"/>
      <c r="L503" s="1977" t="s">
        <v>962</v>
      </c>
      <c r="M503" s="692">
        <v>0.0</v>
      </c>
      <c r="N503" s="701">
        <f t="shared" ref="N503:N504" si="363">(M503-I503)</f>
        <v>0</v>
      </c>
      <c r="O503" s="701"/>
      <c r="P503" s="701">
        <f t="shared" ref="P503:P504" si="364">sum(N503,O503)</f>
        <v>0</v>
      </c>
      <c r="Q503" s="701"/>
      <c r="R503" s="701"/>
      <c r="S503" s="1686"/>
      <c r="T503" s="649"/>
      <c r="U503" s="649"/>
      <c r="V503" s="649"/>
      <c r="W503" s="649"/>
      <c r="X503" s="649"/>
      <c r="Y503" s="649"/>
      <c r="Z503" s="649"/>
      <c r="AA503" s="649"/>
      <c r="AB503" s="649"/>
      <c r="AC503" s="649"/>
    </row>
    <row r="504">
      <c r="A504" s="1714" t="s">
        <v>80</v>
      </c>
      <c r="B504" s="692">
        <v>0.0</v>
      </c>
      <c r="C504" s="692">
        <v>0.0</v>
      </c>
      <c r="D504" s="692">
        <v>0.0</v>
      </c>
      <c r="E504" s="692">
        <v>0.0</v>
      </c>
      <c r="F504" s="692">
        <v>0.0</v>
      </c>
      <c r="G504" s="692">
        <v>0.0</v>
      </c>
      <c r="H504" s="690">
        <v>0.0</v>
      </c>
      <c r="I504" s="693">
        <f t="shared" si="355"/>
        <v>0</v>
      </c>
      <c r="J504" s="701"/>
      <c r="K504" s="1531"/>
      <c r="L504" s="1714" t="s">
        <v>80</v>
      </c>
      <c r="M504" s="692">
        <v>0.0</v>
      </c>
      <c r="N504" s="701">
        <f t="shared" si="363"/>
        <v>0</v>
      </c>
      <c r="O504" s="701"/>
      <c r="P504" s="701">
        <f t="shared" si="364"/>
        <v>0</v>
      </c>
      <c r="Q504" s="701"/>
      <c r="R504" s="701"/>
      <c r="S504" s="1686"/>
      <c r="T504" s="649"/>
      <c r="U504" s="649"/>
      <c r="V504" s="649"/>
      <c r="W504" s="649"/>
      <c r="X504" s="649"/>
      <c r="Y504" s="649"/>
      <c r="Z504" s="649"/>
      <c r="AA504" s="649"/>
      <c r="AB504" s="649"/>
      <c r="AC504" s="649"/>
    </row>
    <row r="505">
      <c r="A505" s="1757"/>
      <c r="B505" s="1684"/>
      <c r="C505" s="1684"/>
      <c r="D505" s="1682"/>
      <c r="E505" s="1682"/>
      <c r="F505" s="1682"/>
      <c r="G505" s="1682"/>
      <c r="H505" s="1684"/>
      <c r="I505" s="1682"/>
      <c r="J505" s="1682"/>
      <c r="K505" s="1531"/>
      <c r="L505" s="1757"/>
      <c r="M505" s="1684"/>
      <c r="N505" s="1684"/>
      <c r="O505" s="1682"/>
      <c r="P505" s="1682"/>
      <c r="Q505" s="1684"/>
      <c r="R505" s="1682"/>
      <c r="S505" s="1682"/>
      <c r="T505" s="649"/>
      <c r="U505" s="649"/>
      <c r="V505" s="649"/>
      <c r="W505" s="649"/>
      <c r="X505" s="649"/>
      <c r="Y505" s="649"/>
      <c r="Z505" s="649"/>
      <c r="AA505" s="649"/>
      <c r="AB505" s="649"/>
      <c r="AC505" s="649"/>
    </row>
    <row r="506">
      <c r="A506" s="1774" t="s">
        <v>121</v>
      </c>
      <c r="B506" s="1775">
        <f t="shared" ref="B506:I506" si="365">SUM(B354,B360,B366,B373,B379,B385,B392,B398,B404,B411,B417,B423,B430,B436,B442,B449,B455,B461,B468,B474,B480,B487,B493,B499)</f>
        <v>3</v>
      </c>
      <c r="C506" s="1775">
        <f t="shared" si="365"/>
        <v>6</v>
      </c>
      <c r="D506" s="1775">
        <f t="shared" si="365"/>
        <v>5</v>
      </c>
      <c r="E506" s="1775">
        <f t="shared" si="365"/>
        <v>5</v>
      </c>
      <c r="F506" s="1775">
        <f t="shared" si="365"/>
        <v>2</v>
      </c>
      <c r="G506" s="1775">
        <f t="shared" si="365"/>
        <v>6</v>
      </c>
      <c r="H506" s="1775">
        <f t="shared" si="365"/>
        <v>4</v>
      </c>
      <c r="I506" s="1775">
        <f t="shared" si="365"/>
        <v>31</v>
      </c>
      <c r="J506" s="1685"/>
      <c r="K506" s="1531"/>
      <c r="L506" s="1774" t="s">
        <v>121</v>
      </c>
      <c r="M506" s="1775">
        <f t="shared" ref="M506:S506" si="366">SUM(M354,M360,M366,M373,M379,M385,M392,M398,M404,M411,M417,M423,M430,M436,M442,M449,M455,M461,M468,M474,M480,M487,M493,M499)</f>
        <v>158</v>
      </c>
      <c r="N506" s="1775">
        <f t="shared" si="366"/>
        <v>125</v>
      </c>
      <c r="O506" s="1775">
        <f t="shared" si="366"/>
        <v>45</v>
      </c>
      <c r="P506" s="1775">
        <f t="shared" si="366"/>
        <v>170</v>
      </c>
      <c r="Q506" s="1775">
        <f t="shared" si="366"/>
        <v>0</v>
      </c>
      <c r="R506" s="1775">
        <f t="shared" si="366"/>
        <v>0</v>
      </c>
      <c r="S506" s="1775">
        <f t="shared" si="366"/>
        <v>2</v>
      </c>
      <c r="T506" s="649"/>
      <c r="U506" s="649"/>
      <c r="V506" s="649"/>
      <c r="W506" s="649"/>
      <c r="X506" s="649"/>
      <c r="Y506" s="649"/>
      <c r="Z506" s="649"/>
      <c r="AA506" s="649"/>
      <c r="AB506" s="649"/>
      <c r="AC506" s="649"/>
    </row>
    <row r="507">
      <c r="A507" s="1774" t="s">
        <v>77</v>
      </c>
      <c r="B507" s="1775">
        <f t="shared" ref="B507:I507" si="367">SUM(B355,B361,B367,B374,B380,B386,B393,B399,B405,B412,B418,B424,B431,B437,B443,B450,B456,B462,B469,B475,B481,B488,B494,B500)</f>
        <v>0</v>
      </c>
      <c r="C507" s="1775">
        <f t="shared" si="367"/>
        <v>0</v>
      </c>
      <c r="D507" s="1775">
        <f t="shared" si="367"/>
        <v>0</v>
      </c>
      <c r="E507" s="1775">
        <f t="shared" si="367"/>
        <v>0</v>
      </c>
      <c r="F507" s="1775">
        <f t="shared" si="367"/>
        <v>0</v>
      </c>
      <c r="G507" s="1775">
        <f t="shared" si="367"/>
        <v>0</v>
      </c>
      <c r="H507" s="1775">
        <f t="shared" si="367"/>
        <v>0</v>
      </c>
      <c r="I507" s="1775">
        <f t="shared" si="367"/>
        <v>0</v>
      </c>
      <c r="J507" s="1685"/>
      <c r="K507" s="1531"/>
      <c r="L507" s="1774" t="s">
        <v>77</v>
      </c>
      <c r="M507" s="1775">
        <f t="shared" ref="M507:S507" si="368">SUM(M355,M361,M367,M374,M380,M386,M393,M399,M405,M412,M418,M424,M431,M437,M443,M450,M456,M462,M469,M475,M481,M488,M494,M500)</f>
        <v>16</v>
      </c>
      <c r="N507" s="1775">
        <f t="shared" si="368"/>
        <v>14</v>
      </c>
      <c r="O507" s="1775">
        <f t="shared" si="368"/>
        <v>0</v>
      </c>
      <c r="P507" s="1775">
        <f t="shared" si="368"/>
        <v>14</v>
      </c>
      <c r="Q507" s="1775">
        <f t="shared" si="368"/>
        <v>0</v>
      </c>
      <c r="R507" s="1775">
        <f t="shared" si="368"/>
        <v>0</v>
      </c>
      <c r="S507" s="1775">
        <f t="shared" si="368"/>
        <v>0</v>
      </c>
      <c r="T507" s="649"/>
      <c r="U507" s="649"/>
      <c r="V507" s="649"/>
      <c r="W507" s="649"/>
      <c r="X507" s="649"/>
      <c r="Y507" s="649"/>
      <c r="Z507" s="649"/>
      <c r="AA507" s="649"/>
      <c r="AB507" s="649"/>
      <c r="AC507" s="649"/>
    </row>
    <row r="508">
      <c r="A508" s="1774" t="s">
        <v>78</v>
      </c>
      <c r="B508" s="1775">
        <f t="shared" ref="B508:I508" si="369">SUM(B356,B362,B368,B375,B381,B387,B394,B400,B406,B413,B419,B425,B432,B438,B444,B451,B457,B463,B470,B476,B482,B489,B495,B501)</f>
        <v>0</v>
      </c>
      <c r="C508" s="1775">
        <f t="shared" si="369"/>
        <v>0</v>
      </c>
      <c r="D508" s="1775">
        <f t="shared" si="369"/>
        <v>0</v>
      </c>
      <c r="E508" s="1775">
        <f t="shared" si="369"/>
        <v>0</v>
      </c>
      <c r="F508" s="1775">
        <f t="shared" si="369"/>
        <v>0</v>
      </c>
      <c r="G508" s="1775">
        <f t="shared" si="369"/>
        <v>1</v>
      </c>
      <c r="H508" s="1775">
        <f t="shared" si="369"/>
        <v>1</v>
      </c>
      <c r="I508" s="1775">
        <f t="shared" si="369"/>
        <v>2</v>
      </c>
      <c r="J508" s="1685"/>
      <c r="K508" s="1531"/>
      <c r="L508" s="1774" t="s">
        <v>78</v>
      </c>
      <c r="M508" s="1775">
        <f t="shared" ref="M508:S508" si="370">SUM(M356,M362,M368,M375,M381,M387,M394,M400,M406,M413,M419,M425,M432,M438,M444,M451,M457,M463,M470,M476,M482,M489,M495,M501)</f>
        <v>0</v>
      </c>
      <c r="N508" s="1775">
        <f t="shared" si="370"/>
        <v>0</v>
      </c>
      <c r="O508" s="1775">
        <f t="shared" si="370"/>
        <v>0</v>
      </c>
      <c r="P508" s="1775">
        <f t="shared" si="370"/>
        <v>0</v>
      </c>
      <c r="Q508" s="1775">
        <f t="shared" si="370"/>
        <v>0</v>
      </c>
      <c r="R508" s="1775">
        <f t="shared" si="370"/>
        <v>0</v>
      </c>
      <c r="S508" s="1775">
        <f t="shared" si="370"/>
        <v>0</v>
      </c>
      <c r="T508" s="649"/>
      <c r="U508" s="649"/>
      <c r="V508" s="649"/>
      <c r="W508" s="649"/>
      <c r="X508" s="649"/>
      <c r="Y508" s="649"/>
      <c r="Z508" s="649"/>
      <c r="AA508" s="649"/>
      <c r="AB508" s="649"/>
      <c r="AC508" s="649"/>
    </row>
    <row r="509">
      <c r="A509" s="1774" t="s">
        <v>446</v>
      </c>
      <c r="B509" s="1775">
        <f t="shared" ref="B509:I509" si="371">SUM(B357,B363,B369,B376,B382,B388,B395,B401,B407,B414,B420,B426,B433,B439,B445,B452,B458,B464,B471,B477,B483,B490,B496,B502)</f>
        <v>0</v>
      </c>
      <c r="C509" s="1775">
        <f t="shared" si="371"/>
        <v>1</v>
      </c>
      <c r="D509" s="1775">
        <f t="shared" si="371"/>
        <v>1</v>
      </c>
      <c r="E509" s="1775">
        <f t="shared" si="371"/>
        <v>4</v>
      </c>
      <c r="F509" s="1775">
        <f t="shared" si="371"/>
        <v>6</v>
      </c>
      <c r="G509" s="1775">
        <f t="shared" si="371"/>
        <v>0</v>
      </c>
      <c r="H509" s="1775">
        <f t="shared" si="371"/>
        <v>3</v>
      </c>
      <c r="I509" s="1775">
        <f t="shared" si="371"/>
        <v>15</v>
      </c>
      <c r="J509" s="1685"/>
      <c r="K509" s="1531"/>
      <c r="L509" s="1774" t="s">
        <v>446</v>
      </c>
      <c r="M509" s="1775">
        <f t="shared" ref="M509:S509" si="372">SUM(M357,M363,M369,M376,M382,M388,M395,M401,M407,M414,M420,M426,M433,M439,M445,M452,M458,M464,M471,M477,M483,M490,M496,M502)</f>
        <v>28</v>
      </c>
      <c r="N509" s="1775">
        <f t="shared" si="372"/>
        <v>13</v>
      </c>
      <c r="O509" s="1775">
        <f t="shared" si="372"/>
        <v>5</v>
      </c>
      <c r="P509" s="1775">
        <f t="shared" si="372"/>
        <v>18</v>
      </c>
      <c r="Q509" s="1775">
        <f t="shared" si="372"/>
        <v>0</v>
      </c>
      <c r="R509" s="1775">
        <f t="shared" si="372"/>
        <v>0</v>
      </c>
      <c r="S509" s="1775">
        <f t="shared" si="372"/>
        <v>0</v>
      </c>
      <c r="T509" s="649"/>
      <c r="U509" s="649"/>
      <c r="V509" s="649"/>
      <c r="W509" s="649"/>
      <c r="X509" s="649"/>
      <c r="Y509" s="649"/>
      <c r="Z509" s="649"/>
      <c r="AA509" s="649"/>
      <c r="AB509" s="649"/>
      <c r="AC509" s="649"/>
    </row>
    <row r="510">
      <c r="A510" s="1978" t="s">
        <v>962</v>
      </c>
      <c r="B510" s="1775">
        <f t="shared" ref="B510:I510" si="373">SUM(B358,B364,B370,B377,B383,B389,B396,B402,B408,B415,B421,B427,B434,B440,B446,B453,B459,B465,B472,B478,B484,B491,B497,B503)</f>
        <v>0</v>
      </c>
      <c r="C510" s="1775">
        <f t="shared" si="373"/>
        <v>0</v>
      </c>
      <c r="D510" s="1775">
        <f t="shared" si="373"/>
        <v>2</v>
      </c>
      <c r="E510" s="1775">
        <f t="shared" si="373"/>
        <v>1</v>
      </c>
      <c r="F510" s="1775">
        <f t="shared" si="373"/>
        <v>0</v>
      </c>
      <c r="G510" s="1775">
        <f t="shared" si="373"/>
        <v>0</v>
      </c>
      <c r="H510" s="1775">
        <f t="shared" si="373"/>
        <v>0</v>
      </c>
      <c r="I510" s="1775">
        <f t="shared" si="373"/>
        <v>3</v>
      </c>
      <c r="J510" s="1762"/>
      <c r="K510" s="1531"/>
      <c r="L510" s="1978" t="s">
        <v>962</v>
      </c>
      <c r="M510" s="1775">
        <f t="shared" ref="M510:S510" si="374">SUM(M358,M364,M370,M377,M383,M389,M396,M402,M408,M415,M421,M427,M434,M440,M446,M453,M459,M465,M472,M478,M484,M491,M497,M503)</f>
        <v>9</v>
      </c>
      <c r="N510" s="1775">
        <f t="shared" si="374"/>
        <v>6</v>
      </c>
      <c r="O510" s="1775">
        <f t="shared" si="374"/>
        <v>0</v>
      </c>
      <c r="P510" s="1775">
        <f t="shared" si="374"/>
        <v>6</v>
      </c>
      <c r="Q510" s="1775">
        <f t="shared" si="374"/>
        <v>0</v>
      </c>
      <c r="R510" s="1775">
        <f t="shared" si="374"/>
        <v>0</v>
      </c>
      <c r="S510" s="1775">
        <f t="shared" si="374"/>
        <v>0</v>
      </c>
      <c r="T510" s="649"/>
      <c r="U510" s="649"/>
      <c r="V510" s="649"/>
      <c r="W510" s="649"/>
      <c r="X510" s="649"/>
      <c r="Y510" s="649"/>
      <c r="Z510" s="649"/>
      <c r="AA510" s="649"/>
      <c r="AB510" s="649"/>
      <c r="AC510" s="649"/>
    </row>
    <row r="511">
      <c r="A511" s="1774" t="s">
        <v>80</v>
      </c>
      <c r="B511" s="1775">
        <f t="shared" ref="B511:I511" si="375">SUM(B359,B365,B371,B378,B384,B390,B397,B403,B409,B416,B422,B428,B435,B441,B447,B454,B460,B466,B473,B479,B485,B492,B498,B504)</f>
        <v>0</v>
      </c>
      <c r="C511" s="1775">
        <f t="shared" si="375"/>
        <v>0</v>
      </c>
      <c r="D511" s="1775">
        <f t="shared" si="375"/>
        <v>0</v>
      </c>
      <c r="E511" s="1775">
        <f t="shared" si="375"/>
        <v>0</v>
      </c>
      <c r="F511" s="1775">
        <f t="shared" si="375"/>
        <v>0</v>
      </c>
      <c r="G511" s="1775">
        <f t="shared" si="375"/>
        <v>0</v>
      </c>
      <c r="H511" s="1775">
        <f t="shared" si="375"/>
        <v>0</v>
      </c>
      <c r="I511" s="1775">
        <f t="shared" si="375"/>
        <v>0</v>
      </c>
      <c r="J511" s="1685"/>
      <c r="K511" s="1531"/>
      <c r="L511" s="1774" t="s">
        <v>80</v>
      </c>
      <c r="M511" s="1775">
        <f t="shared" ref="M511:S511" si="376">SUM(M359,M365,M371,M378,M384,M390,M397,M403,M409,M416,M422,M428,M435,M441,M447,M454,M460,M466,M473,M479,M485,M492,M498,M504)</f>
        <v>121</v>
      </c>
      <c r="N511" s="1775">
        <f t="shared" si="376"/>
        <v>121</v>
      </c>
      <c r="O511" s="1775">
        <f t="shared" si="376"/>
        <v>20</v>
      </c>
      <c r="P511" s="1775">
        <f t="shared" si="376"/>
        <v>141</v>
      </c>
      <c r="Q511" s="1775">
        <f t="shared" si="376"/>
        <v>0</v>
      </c>
      <c r="R511" s="1775">
        <f t="shared" si="376"/>
        <v>0</v>
      </c>
      <c r="S511" s="1775">
        <f t="shared" si="376"/>
        <v>0</v>
      </c>
      <c r="T511" s="649"/>
      <c r="U511" s="649"/>
      <c r="V511" s="649"/>
      <c r="W511" s="649"/>
      <c r="X511" s="649"/>
      <c r="Y511" s="649"/>
      <c r="Z511" s="649"/>
      <c r="AA511" s="649"/>
      <c r="AB511" s="649"/>
      <c r="AC511" s="649"/>
    </row>
    <row r="512">
      <c r="A512" s="1757" t="s">
        <v>9</v>
      </c>
      <c r="B512" s="1758">
        <f t="shared" ref="B512:I512" si="377">SUM(B506:B510)</f>
        <v>3</v>
      </c>
      <c r="C512" s="1758">
        <f t="shared" si="377"/>
        <v>7</v>
      </c>
      <c r="D512" s="1758">
        <f t="shared" si="377"/>
        <v>8</v>
      </c>
      <c r="E512" s="1758">
        <f t="shared" si="377"/>
        <v>10</v>
      </c>
      <c r="F512" s="1758">
        <f t="shared" si="377"/>
        <v>8</v>
      </c>
      <c r="G512" s="1758">
        <f t="shared" si="377"/>
        <v>7</v>
      </c>
      <c r="H512" s="1758">
        <f t="shared" si="377"/>
        <v>8</v>
      </c>
      <c r="I512" s="1758">
        <f t="shared" si="377"/>
        <v>51</v>
      </c>
      <c r="J512" s="1682"/>
      <c r="K512" s="1531"/>
      <c r="L512" s="1757" t="s">
        <v>9</v>
      </c>
      <c r="M512" s="1758">
        <f t="shared" ref="M512:S512" si="378">SUM(M506:M510)</f>
        <v>211</v>
      </c>
      <c r="N512" s="1758">
        <f t="shared" si="378"/>
        <v>158</v>
      </c>
      <c r="O512" s="1758">
        <f t="shared" si="378"/>
        <v>50</v>
      </c>
      <c r="P512" s="1758">
        <f t="shared" si="378"/>
        <v>208</v>
      </c>
      <c r="Q512" s="1758">
        <f t="shared" si="378"/>
        <v>0</v>
      </c>
      <c r="R512" s="1758">
        <f t="shared" si="378"/>
        <v>0</v>
      </c>
      <c r="S512" s="1758">
        <f t="shared" si="378"/>
        <v>2</v>
      </c>
      <c r="T512" s="649"/>
      <c r="U512" s="649"/>
      <c r="V512" s="649"/>
      <c r="W512" s="649"/>
      <c r="X512" s="649"/>
      <c r="Y512" s="649"/>
      <c r="Z512" s="649"/>
      <c r="AA512" s="649"/>
      <c r="AB512" s="649"/>
      <c r="AC512" s="649"/>
    </row>
    <row r="513">
      <c r="A513" s="1974"/>
      <c r="B513" s="584"/>
      <c r="C513" s="584"/>
      <c r="D513" s="584"/>
      <c r="E513" s="677"/>
      <c r="F513" s="678"/>
      <c r="G513" s="678"/>
      <c r="H513" s="678"/>
      <c r="I513" s="678"/>
      <c r="J513" s="727"/>
      <c r="K513" s="576"/>
      <c r="L513" s="1963"/>
      <c r="M513" s="1963"/>
      <c r="N513" s="1963"/>
      <c r="O513" s="576"/>
      <c r="P513" s="629"/>
      <c r="Q513" s="629"/>
      <c r="R513" s="1965"/>
      <c r="S513" s="1964"/>
      <c r="T513" s="1965"/>
      <c r="U513" s="649"/>
      <c r="V513" s="649"/>
      <c r="W513" s="577"/>
      <c r="X513" s="577"/>
      <c r="Y513" s="577"/>
      <c r="Z513" s="577"/>
      <c r="AA513" s="577"/>
      <c r="AB513" s="577"/>
      <c r="AC513" s="577"/>
    </row>
    <row r="514">
      <c r="A514" s="1757" t="s">
        <v>123</v>
      </c>
      <c r="B514" s="1758" t="s">
        <v>2</v>
      </c>
      <c r="C514" s="1758" t="s">
        <v>3</v>
      </c>
      <c r="D514" s="1758" t="s">
        <v>4</v>
      </c>
      <c r="E514" s="1758" t="s">
        <v>5</v>
      </c>
      <c r="F514" s="1758" t="s">
        <v>6</v>
      </c>
      <c r="G514" s="1758" t="s">
        <v>7</v>
      </c>
      <c r="H514" s="1758" t="s">
        <v>9</v>
      </c>
      <c r="I514" s="1758" t="s">
        <v>9</v>
      </c>
      <c r="J514" s="649"/>
      <c r="K514" s="636"/>
      <c r="L514" s="649"/>
      <c r="M514" s="649"/>
      <c r="N514" s="649"/>
      <c r="O514" s="649"/>
      <c r="P514" s="649"/>
      <c r="Q514" s="649"/>
      <c r="R514" s="649"/>
      <c r="S514" s="649"/>
      <c r="T514" s="649"/>
      <c r="U514" s="649"/>
      <c r="V514" s="649"/>
      <c r="W514" s="649"/>
      <c r="X514" s="649"/>
      <c r="Y514" s="649"/>
      <c r="Z514" s="649"/>
      <c r="AA514" s="649"/>
      <c r="AB514" s="649"/>
      <c r="AC514" s="649"/>
    </row>
    <row r="515">
      <c r="A515" s="1756" t="s">
        <v>124</v>
      </c>
      <c r="B515" s="693">
        <f t="shared" ref="B515:H515" si="379">sum(B507:B508)</f>
        <v>0</v>
      </c>
      <c r="C515" s="693">
        <f t="shared" si="379"/>
        <v>0</v>
      </c>
      <c r="D515" s="693">
        <f t="shared" si="379"/>
        <v>0</v>
      </c>
      <c r="E515" s="693">
        <f t="shared" si="379"/>
        <v>0</v>
      </c>
      <c r="F515" s="693">
        <f t="shared" si="379"/>
        <v>0</v>
      </c>
      <c r="G515" s="693">
        <f t="shared" si="379"/>
        <v>1</v>
      </c>
      <c r="H515" s="693">
        <f t="shared" si="379"/>
        <v>1</v>
      </c>
      <c r="I515" s="693">
        <f t="shared" ref="I515:I519" si="381">SUM(B515:H515)</f>
        <v>2</v>
      </c>
      <c r="J515" s="649"/>
      <c r="K515" s="636"/>
      <c r="L515" s="649"/>
      <c r="M515" s="649"/>
      <c r="N515" s="649"/>
      <c r="O515" s="649"/>
      <c r="P515" s="649"/>
      <c r="Q515" s="649"/>
      <c r="R515" s="649"/>
      <c r="S515" s="649"/>
      <c r="T515" s="649"/>
      <c r="U515" s="649"/>
      <c r="V515" s="649"/>
      <c r="W515" s="649"/>
      <c r="X515" s="649"/>
      <c r="Y515" s="649"/>
      <c r="Z515" s="649"/>
      <c r="AA515" s="649"/>
      <c r="AB515" s="649"/>
      <c r="AC515" s="649"/>
    </row>
    <row r="516">
      <c r="A516" s="1938" t="s">
        <v>126</v>
      </c>
      <c r="B516" s="1777">
        <f t="shared" ref="B516:H516" si="380">(B515*10.01)</f>
        <v>0</v>
      </c>
      <c r="C516" s="1777">
        <f t="shared" si="380"/>
        <v>0</v>
      </c>
      <c r="D516" s="1777">
        <f t="shared" si="380"/>
        <v>0</v>
      </c>
      <c r="E516" s="1777">
        <f t="shared" si="380"/>
        <v>0</v>
      </c>
      <c r="F516" s="1777">
        <f t="shared" si="380"/>
        <v>0</v>
      </c>
      <c r="G516" s="1777">
        <f t="shared" si="380"/>
        <v>10.01</v>
      </c>
      <c r="H516" s="1777">
        <f t="shared" si="380"/>
        <v>10.01</v>
      </c>
      <c r="I516" s="1790">
        <f t="shared" si="381"/>
        <v>20.02</v>
      </c>
      <c r="J516" s="1689"/>
      <c r="K516" s="576"/>
      <c r="L516" s="1975"/>
      <c r="M516" s="1975"/>
      <c r="N516" s="1975"/>
      <c r="O516" s="577"/>
      <c r="P516" s="1964"/>
      <c r="Q516" s="1964"/>
      <c r="R516" s="1965"/>
      <c r="S516" s="1964"/>
      <c r="T516" s="1965"/>
      <c r="U516" s="649"/>
      <c r="V516" s="649"/>
      <c r="W516" s="577"/>
      <c r="X516" s="577"/>
      <c r="Y516" s="577"/>
      <c r="Z516" s="577"/>
      <c r="AA516" s="577"/>
      <c r="AB516" s="577"/>
      <c r="AC516" s="577"/>
    </row>
    <row r="517">
      <c r="A517" s="1756" t="s">
        <v>127</v>
      </c>
      <c r="B517" s="693">
        <f t="shared" ref="B517:H517" si="382">B511</f>
        <v>0</v>
      </c>
      <c r="C517" s="693">
        <f t="shared" si="382"/>
        <v>0</v>
      </c>
      <c r="D517" s="693">
        <f t="shared" si="382"/>
        <v>0</v>
      </c>
      <c r="E517" s="693">
        <f t="shared" si="382"/>
        <v>0</v>
      </c>
      <c r="F517" s="693">
        <f t="shared" si="382"/>
        <v>0</v>
      </c>
      <c r="G517" s="693">
        <f t="shared" si="382"/>
        <v>0</v>
      </c>
      <c r="H517" s="693">
        <f t="shared" si="382"/>
        <v>0</v>
      </c>
      <c r="I517" s="693">
        <f t="shared" si="381"/>
        <v>0</v>
      </c>
      <c r="J517" s="1689"/>
      <c r="K517" s="576"/>
      <c r="L517" s="1975"/>
      <c r="M517" s="1975"/>
      <c r="N517" s="1975"/>
      <c r="O517" s="577"/>
      <c r="P517" s="1964"/>
      <c r="Q517" s="1964"/>
      <c r="R517" s="1965"/>
      <c r="S517" s="1964"/>
      <c r="T517" s="1965"/>
      <c r="U517" s="649"/>
      <c r="V517" s="649"/>
      <c r="W517" s="577"/>
      <c r="X517" s="577"/>
      <c r="Y517" s="577"/>
      <c r="Z517" s="577"/>
      <c r="AA517" s="577"/>
      <c r="AB517" s="577"/>
      <c r="AC517" s="577"/>
    </row>
    <row r="518">
      <c r="A518" s="1756" t="s">
        <v>126</v>
      </c>
      <c r="B518" s="1790">
        <f t="shared" ref="B518:H518" si="383">(B517*5)</f>
        <v>0</v>
      </c>
      <c r="C518" s="1790">
        <f t="shared" si="383"/>
        <v>0</v>
      </c>
      <c r="D518" s="1790">
        <f t="shared" si="383"/>
        <v>0</v>
      </c>
      <c r="E518" s="1790">
        <f t="shared" si="383"/>
        <v>0</v>
      </c>
      <c r="F518" s="1790">
        <f t="shared" si="383"/>
        <v>0</v>
      </c>
      <c r="G518" s="1790">
        <f t="shared" si="383"/>
        <v>0</v>
      </c>
      <c r="H518" s="1790">
        <f t="shared" si="383"/>
        <v>0</v>
      </c>
      <c r="I518" s="1790">
        <f t="shared" si="381"/>
        <v>0</v>
      </c>
      <c r="J518" s="1689"/>
      <c r="K518" s="576"/>
      <c r="L518" s="1975"/>
      <c r="M518" s="1975"/>
      <c r="N518" s="1975"/>
      <c r="O518" s="577"/>
      <c r="P518" s="1964"/>
      <c r="Q518" s="1964"/>
      <c r="R518" s="1965"/>
      <c r="S518" s="1964"/>
      <c r="T518" s="1965"/>
      <c r="U518" s="649"/>
      <c r="V518" s="649"/>
      <c r="W518" s="577"/>
      <c r="X518" s="577"/>
      <c r="Y518" s="577"/>
      <c r="Z518" s="577"/>
      <c r="AA518" s="577"/>
      <c r="AB518" s="577"/>
      <c r="AC518" s="577"/>
    </row>
    <row r="519">
      <c r="A519" s="1757" t="s">
        <v>9</v>
      </c>
      <c r="B519" s="1780">
        <f t="shared" ref="B519:H519" si="384">SUM(B516,B518)</f>
        <v>0</v>
      </c>
      <c r="C519" s="1780">
        <f t="shared" si="384"/>
        <v>0</v>
      </c>
      <c r="D519" s="1780">
        <f t="shared" si="384"/>
        <v>0</v>
      </c>
      <c r="E519" s="1780">
        <f t="shared" si="384"/>
        <v>0</v>
      </c>
      <c r="F519" s="1780">
        <f t="shared" si="384"/>
        <v>0</v>
      </c>
      <c r="G519" s="1780">
        <f t="shared" si="384"/>
        <v>10.01</v>
      </c>
      <c r="H519" s="1780">
        <f t="shared" si="384"/>
        <v>10.01</v>
      </c>
      <c r="I519" s="1780">
        <f t="shared" si="381"/>
        <v>20.02</v>
      </c>
      <c r="J519" s="1689"/>
      <c r="K519" s="576"/>
      <c r="L519" s="1975"/>
      <c r="M519" s="1975"/>
      <c r="N519" s="1975"/>
      <c r="O519" s="577"/>
      <c r="P519" s="1964"/>
      <c r="Q519" s="1964"/>
      <c r="R519" s="1965"/>
      <c r="S519" s="1964"/>
      <c r="T519" s="1965"/>
      <c r="U519" s="649"/>
      <c r="V519" s="649"/>
      <c r="W519" s="577"/>
      <c r="X519" s="577"/>
      <c r="Y519" s="577"/>
      <c r="Z519" s="577"/>
      <c r="AA519" s="577"/>
      <c r="AB519" s="577"/>
      <c r="AC519" s="577"/>
    </row>
    <row r="520">
      <c r="A520" s="1963"/>
      <c r="B520" s="676"/>
      <c r="C520" s="676"/>
      <c r="D520" s="676"/>
      <c r="E520" s="676"/>
      <c r="F520" s="676"/>
      <c r="G520" s="677"/>
      <c r="H520" s="678"/>
      <c r="I520" s="1968"/>
      <c r="J520" s="676"/>
      <c r="K520" s="576"/>
      <c r="L520" s="1963"/>
      <c r="M520" s="1963"/>
      <c r="N520" s="1963"/>
      <c r="O520" s="576"/>
      <c r="P520" s="629"/>
      <c r="Q520" s="629"/>
      <c r="R520" s="1965"/>
      <c r="S520" s="1964"/>
      <c r="T520" s="1965"/>
      <c r="U520" s="649"/>
      <c r="V520" s="649"/>
      <c r="W520" s="577"/>
      <c r="X520" s="577"/>
      <c r="Y520" s="577"/>
      <c r="Z520" s="577"/>
      <c r="AA520" s="577"/>
      <c r="AB520" s="577"/>
      <c r="AC520" s="577"/>
    </row>
    <row r="521">
      <c r="A521" s="1963"/>
      <c r="B521" s="676"/>
      <c r="C521" s="676"/>
      <c r="D521" s="676"/>
      <c r="E521" s="676"/>
      <c r="F521" s="679"/>
      <c r="G521" s="1781" t="s">
        <v>35</v>
      </c>
      <c r="H521" s="1782" t="s">
        <v>36</v>
      </c>
      <c r="I521" s="1968"/>
      <c r="J521" s="676"/>
      <c r="K521" s="576"/>
      <c r="L521" s="1963"/>
      <c r="M521" s="1963"/>
      <c r="N521" s="1963"/>
      <c r="O521" s="576"/>
      <c r="P521" s="629"/>
      <c r="Q521" s="629"/>
      <c r="R521" s="1965"/>
      <c r="S521" s="1964"/>
      <c r="T521" s="1965"/>
      <c r="U521" s="649"/>
      <c r="V521" s="649"/>
      <c r="W521" s="577"/>
      <c r="X521" s="577"/>
      <c r="Y521" s="577"/>
      <c r="Z521" s="577"/>
      <c r="AA521" s="577"/>
      <c r="AB521" s="577"/>
      <c r="AC521" s="577"/>
    </row>
    <row r="522">
      <c r="A522" s="1963"/>
      <c r="B522" s="676"/>
      <c r="C522" s="676"/>
      <c r="D522" s="676"/>
      <c r="E522" s="676"/>
      <c r="F522" s="679"/>
      <c r="G522" s="1966">
        <v>44808.0</v>
      </c>
      <c r="H522" s="692">
        <v>15.0</v>
      </c>
      <c r="I522" s="1968"/>
      <c r="J522" s="676"/>
      <c r="K522" s="576"/>
      <c r="L522" s="1963"/>
      <c r="M522" s="1963"/>
      <c r="N522" s="1963"/>
      <c r="O522" s="576"/>
      <c r="P522" s="629"/>
      <c r="Q522" s="629"/>
      <c r="R522" s="1965"/>
      <c r="S522" s="1964"/>
      <c r="T522" s="1965"/>
      <c r="U522" s="649"/>
      <c r="V522" s="649"/>
      <c r="W522" s="577"/>
      <c r="X522" s="577"/>
      <c r="Y522" s="577"/>
      <c r="Z522" s="577"/>
      <c r="AA522" s="577"/>
      <c r="AB522" s="577"/>
      <c r="AC522" s="577"/>
    </row>
    <row r="523">
      <c r="A523" s="1963"/>
      <c r="B523" s="676"/>
      <c r="C523" s="676"/>
      <c r="D523" s="676"/>
      <c r="E523" s="676"/>
      <c r="F523" s="679"/>
      <c r="G523" s="1967">
        <v>44815.0</v>
      </c>
      <c r="H523" s="701">
        <f>I512</f>
        <v>51</v>
      </c>
      <c r="I523" s="1968"/>
      <c r="J523" s="676"/>
      <c r="K523" s="576"/>
      <c r="L523" s="1963"/>
      <c r="M523" s="1963"/>
      <c r="N523" s="1963"/>
      <c r="O523" s="576"/>
      <c r="P523" s="629"/>
      <c r="Q523" s="629"/>
      <c r="R523" s="1965"/>
      <c r="S523" s="1964"/>
      <c r="T523" s="1965"/>
      <c r="U523" s="649"/>
      <c r="V523" s="649"/>
      <c r="W523" s="577"/>
      <c r="X523" s="577"/>
      <c r="Y523" s="577"/>
      <c r="Z523" s="577"/>
      <c r="AA523" s="577"/>
      <c r="AB523" s="577"/>
      <c r="AC523" s="577"/>
    </row>
    <row r="524">
      <c r="A524" s="1963"/>
      <c r="B524" s="676"/>
      <c r="C524" s="676"/>
      <c r="D524" s="676"/>
      <c r="E524" s="676"/>
      <c r="F524" s="679"/>
      <c r="G524" s="1967">
        <v>44822.0</v>
      </c>
      <c r="H524" s="693"/>
      <c r="I524" s="1968"/>
      <c r="J524" s="676"/>
      <c r="K524" s="576"/>
      <c r="L524" s="1963"/>
      <c r="M524" s="1963"/>
      <c r="N524" s="1963"/>
      <c r="O524" s="576"/>
      <c r="P524" s="629"/>
      <c r="Q524" s="629"/>
      <c r="R524" s="1965"/>
      <c r="S524" s="1964"/>
      <c r="T524" s="1965"/>
      <c r="U524" s="649"/>
      <c r="V524" s="649"/>
      <c r="W524" s="577"/>
      <c r="X524" s="577"/>
      <c r="Y524" s="577"/>
      <c r="Z524" s="577"/>
      <c r="AA524" s="577"/>
      <c r="AB524" s="577"/>
      <c r="AC524" s="577"/>
    </row>
    <row r="525">
      <c r="A525" s="1963"/>
      <c r="B525" s="676"/>
      <c r="C525" s="676"/>
      <c r="D525" s="676"/>
      <c r="E525" s="676"/>
      <c r="F525" s="679"/>
      <c r="G525" s="1967">
        <v>44829.0</v>
      </c>
      <c r="H525" s="693"/>
      <c r="I525" s="1968"/>
      <c r="J525" s="676"/>
      <c r="K525" s="576"/>
      <c r="L525" s="1963"/>
      <c r="M525" s="1963"/>
      <c r="N525" s="1963"/>
      <c r="O525" s="576"/>
      <c r="P525" s="629"/>
      <c r="Q525" s="629"/>
      <c r="R525" s="1965"/>
      <c r="S525" s="1964"/>
      <c r="T525" s="1965"/>
      <c r="U525" s="649"/>
      <c r="V525" s="649"/>
      <c r="W525" s="577"/>
      <c r="X525" s="577"/>
      <c r="Y525" s="577"/>
      <c r="Z525" s="577"/>
      <c r="AA525" s="577"/>
      <c r="AB525" s="577"/>
      <c r="AC525" s="577"/>
    </row>
    <row r="526">
      <c r="A526" s="1963"/>
      <c r="B526" s="676"/>
      <c r="C526" s="676"/>
      <c r="D526" s="676"/>
      <c r="E526" s="676"/>
      <c r="F526" s="679"/>
      <c r="G526" s="1967">
        <v>44834.0</v>
      </c>
      <c r="H526" s="693"/>
      <c r="I526" s="1968"/>
      <c r="J526" s="676"/>
      <c r="K526" s="576"/>
      <c r="L526" s="1963"/>
      <c r="M526" s="1963"/>
      <c r="N526" s="1963"/>
      <c r="O526" s="576"/>
      <c r="P526" s="629"/>
      <c r="Q526" s="629"/>
      <c r="R526" s="1965"/>
      <c r="S526" s="1964"/>
      <c r="T526" s="1965"/>
      <c r="U526" s="649"/>
      <c r="V526" s="649"/>
      <c r="W526" s="577"/>
      <c r="X526" s="577"/>
      <c r="Y526" s="577"/>
      <c r="Z526" s="577"/>
      <c r="AA526" s="577"/>
      <c r="AB526" s="577"/>
      <c r="AC526" s="577"/>
    </row>
    <row r="527">
      <c r="A527" s="1963"/>
      <c r="B527" s="676"/>
      <c r="C527" s="676"/>
      <c r="D527" s="676"/>
      <c r="E527" s="676"/>
      <c r="F527" s="679"/>
      <c r="G527" s="1781" t="s">
        <v>9</v>
      </c>
      <c r="H527" s="1758">
        <f>SUM(H522:H526)</f>
        <v>66</v>
      </c>
      <c r="I527" s="1968"/>
      <c r="J527" s="676"/>
      <c r="K527" s="576"/>
      <c r="L527" s="1963"/>
      <c r="M527" s="1963"/>
      <c r="N527" s="1963"/>
      <c r="O527" s="576"/>
      <c r="P527" s="629"/>
      <c r="Q527" s="629"/>
      <c r="R527" s="1965"/>
      <c r="S527" s="1964"/>
      <c r="T527" s="1965"/>
      <c r="U527" s="649"/>
      <c r="V527" s="649"/>
      <c r="W527" s="577"/>
      <c r="X527" s="577"/>
      <c r="Y527" s="577"/>
      <c r="Z527" s="577"/>
      <c r="AA527" s="577"/>
      <c r="AB527" s="577"/>
      <c r="AC527" s="577"/>
    </row>
    <row r="528">
      <c r="A528" s="1963"/>
      <c r="B528" s="676"/>
      <c r="C528" s="676"/>
      <c r="D528" s="676"/>
      <c r="E528" s="676"/>
      <c r="F528" s="676"/>
      <c r="G528" s="677"/>
      <c r="H528" s="678"/>
      <c r="I528" s="1968"/>
      <c r="J528" s="576"/>
      <c r="K528" s="576"/>
      <c r="L528" s="1963"/>
      <c r="M528" s="1963"/>
      <c r="N528" s="1963"/>
      <c r="O528" s="576"/>
      <c r="P528" s="629"/>
      <c r="Q528" s="629"/>
      <c r="R528" s="1965"/>
      <c r="S528" s="1964"/>
      <c r="T528" s="1965"/>
      <c r="U528" s="649"/>
      <c r="V528" s="649"/>
      <c r="W528" s="577"/>
      <c r="X528" s="577"/>
      <c r="Y528" s="577"/>
      <c r="Z528" s="577"/>
      <c r="AA528" s="577"/>
      <c r="AB528" s="577"/>
      <c r="AC528" s="577"/>
    </row>
    <row r="529">
      <c r="A529" s="1963"/>
      <c r="B529" s="676"/>
      <c r="C529" s="676"/>
      <c r="D529" s="676"/>
      <c r="E529" s="676"/>
      <c r="F529" s="679"/>
      <c r="G529" s="1781" t="s">
        <v>131</v>
      </c>
      <c r="H529" s="1758">
        <f>(1000-H527)</f>
        <v>934</v>
      </c>
      <c r="I529" s="1968"/>
      <c r="J529" s="577"/>
      <c r="K529" s="576"/>
      <c r="L529" s="1963"/>
      <c r="M529" s="1963"/>
      <c r="N529" s="1963"/>
      <c r="O529" s="576"/>
      <c r="P529" s="629"/>
      <c r="Q529" s="629"/>
      <c r="R529" s="1965"/>
      <c r="S529" s="1964"/>
      <c r="T529" s="1965"/>
      <c r="U529" s="649"/>
      <c r="V529" s="649"/>
      <c r="W529" s="577"/>
      <c r="X529" s="577"/>
      <c r="Y529" s="577"/>
      <c r="Z529" s="577"/>
      <c r="AA529" s="577"/>
      <c r="AB529" s="577"/>
      <c r="AC529" s="577"/>
    </row>
    <row r="530">
      <c r="A530" s="1974"/>
      <c r="B530" s="677"/>
      <c r="C530" s="677"/>
      <c r="D530" s="677"/>
      <c r="E530" s="677"/>
      <c r="F530" s="677"/>
      <c r="G530" s="677"/>
      <c r="H530" s="675"/>
      <c r="I530" s="1968"/>
      <c r="J530" s="1690"/>
      <c r="K530" s="577"/>
      <c r="L530" s="1963"/>
      <c r="M530" s="1963"/>
      <c r="N530" s="1963"/>
      <c r="O530" s="576"/>
      <c r="P530" s="629"/>
      <c r="Q530" s="629"/>
      <c r="R530" s="1965"/>
      <c r="S530" s="1964"/>
      <c r="T530" s="1965"/>
      <c r="U530" s="649"/>
      <c r="V530" s="649"/>
      <c r="W530" s="577"/>
      <c r="X530" s="577"/>
      <c r="Y530" s="577"/>
      <c r="Z530" s="577"/>
      <c r="AA530" s="577"/>
      <c r="AB530" s="577"/>
      <c r="AC530" s="577"/>
    </row>
    <row r="531">
      <c r="A531" s="1757" t="s">
        <v>472</v>
      </c>
      <c r="B531" s="1758" t="s">
        <v>2</v>
      </c>
      <c r="C531" s="1758" t="s">
        <v>3</v>
      </c>
      <c r="D531" s="1758" t="s">
        <v>4</v>
      </c>
      <c r="E531" s="1758" t="s">
        <v>5</v>
      </c>
      <c r="F531" s="1758" t="s">
        <v>6</v>
      </c>
      <c r="G531" s="1758" t="s">
        <v>7</v>
      </c>
      <c r="H531" s="1758" t="s">
        <v>8</v>
      </c>
      <c r="I531" s="1758" t="s">
        <v>9</v>
      </c>
      <c r="J531" s="636"/>
      <c r="K531" s="636"/>
      <c r="L531" s="636"/>
      <c r="M531" s="636"/>
      <c r="N531" s="636"/>
      <c r="O531" s="636"/>
      <c r="P531" s="636"/>
      <c r="Q531" s="649"/>
      <c r="R531" s="649"/>
      <c r="S531" s="649"/>
      <c r="T531" s="649"/>
      <c r="U531" s="649"/>
      <c r="V531" s="649"/>
      <c r="W531" s="649"/>
      <c r="X531" s="649"/>
      <c r="Y531" s="649"/>
      <c r="Z531" s="649"/>
      <c r="AA531" s="649"/>
      <c r="AB531" s="649"/>
      <c r="AC531" s="649"/>
    </row>
    <row r="532">
      <c r="A532" s="1714"/>
      <c r="B532" s="701">
        <f t="shared" ref="B532:G532" si="385">SUM(B157,B332,B512)</f>
        <v>148</v>
      </c>
      <c r="C532" s="701">
        <f t="shared" si="385"/>
        <v>224</v>
      </c>
      <c r="D532" s="701">
        <f t="shared" si="385"/>
        <v>196</v>
      </c>
      <c r="E532" s="701">
        <f t="shared" si="385"/>
        <v>169</v>
      </c>
      <c r="F532" s="701">
        <f t="shared" si="385"/>
        <v>192</v>
      </c>
      <c r="G532" s="701">
        <f t="shared" si="385"/>
        <v>60</v>
      </c>
      <c r="H532" s="693">
        <f>(H512)</f>
        <v>8</v>
      </c>
      <c r="I532" s="693">
        <f>sum(B532:H532)</f>
        <v>997</v>
      </c>
      <c r="J532" s="636"/>
      <c r="K532" s="636"/>
      <c r="L532" s="636"/>
      <c r="M532" s="636"/>
      <c r="N532" s="636"/>
      <c r="O532" s="636"/>
      <c r="P532" s="636"/>
      <c r="Q532" s="649"/>
      <c r="R532" s="649"/>
      <c r="S532" s="649"/>
      <c r="T532" s="649"/>
      <c r="U532" s="649"/>
      <c r="V532" s="649"/>
      <c r="W532" s="649"/>
      <c r="X532" s="649"/>
      <c r="Y532" s="649"/>
      <c r="Z532" s="649"/>
      <c r="AA532" s="649"/>
      <c r="AB532" s="649"/>
      <c r="AC532" s="649"/>
    </row>
    <row r="533">
      <c r="A533" s="1974"/>
      <c r="B533" s="677"/>
      <c r="C533" s="677"/>
      <c r="D533" s="677"/>
      <c r="E533" s="677"/>
      <c r="F533" s="677"/>
      <c r="G533" s="677"/>
      <c r="H533" s="675"/>
      <c r="I533" s="1691"/>
      <c r="J533" s="576"/>
      <c r="K533" s="636"/>
      <c r="L533" s="636"/>
      <c r="M533" s="636"/>
      <c r="N533" s="636"/>
      <c r="O533" s="636"/>
      <c r="P533" s="636"/>
      <c r="Q533" s="649"/>
      <c r="R533" s="649"/>
      <c r="S533" s="1964"/>
      <c r="T533" s="1690"/>
      <c r="U533" s="636"/>
      <c r="V533" s="636"/>
      <c r="W533" s="576"/>
      <c r="X533" s="576"/>
      <c r="Y533" s="576"/>
      <c r="Z533" s="576"/>
      <c r="AA533" s="576"/>
      <c r="AB533" s="576"/>
      <c r="AC533" s="576"/>
    </row>
    <row r="534">
      <c r="A534" s="1943" t="s">
        <v>829</v>
      </c>
      <c r="B534" s="1944" t="s">
        <v>967</v>
      </c>
      <c r="C534" s="1944" t="s">
        <v>184</v>
      </c>
      <c r="D534" s="1944" t="s">
        <v>968</v>
      </c>
      <c r="E534" s="1944" t="s">
        <v>969</v>
      </c>
      <c r="F534" s="1944" t="s">
        <v>970</v>
      </c>
      <c r="G534" s="1944" t="s">
        <v>971</v>
      </c>
      <c r="H534" s="1782" t="s">
        <v>9</v>
      </c>
      <c r="I534" s="1781" t="s">
        <v>71</v>
      </c>
      <c r="J534" s="576"/>
      <c r="K534" s="1943" t="s">
        <v>829</v>
      </c>
      <c r="L534" s="1944"/>
      <c r="M534" s="1944"/>
      <c r="N534" s="1944"/>
      <c r="O534" s="1944"/>
      <c r="P534" s="1944"/>
      <c r="Q534" s="1944"/>
      <c r="R534" s="1782"/>
      <c r="S534" s="1964"/>
      <c r="T534" s="1690"/>
      <c r="U534" s="636"/>
      <c r="V534" s="636"/>
      <c r="W534" s="576"/>
      <c r="X534" s="576"/>
      <c r="Y534" s="576"/>
      <c r="Z534" s="576"/>
      <c r="AA534" s="576"/>
      <c r="AB534" s="576"/>
      <c r="AC534" s="576"/>
    </row>
    <row r="535">
      <c r="A535" s="1979" t="s">
        <v>972</v>
      </c>
      <c r="B535" s="1980"/>
      <c r="C535" s="1980"/>
      <c r="D535" s="1980"/>
      <c r="E535" s="1980"/>
      <c r="F535" s="1980"/>
      <c r="G535" s="1980"/>
      <c r="H535" s="1980"/>
      <c r="I535" s="1980"/>
      <c r="J535" s="588"/>
      <c r="K535" s="1979" t="s">
        <v>972</v>
      </c>
      <c r="L535" s="1980"/>
      <c r="M535" s="1980"/>
      <c r="N535" s="1980"/>
      <c r="O535" s="1980"/>
      <c r="P535" s="1980"/>
      <c r="Q535" s="1980"/>
      <c r="R535" s="1980"/>
      <c r="S535" s="1964"/>
      <c r="T535" s="1965"/>
      <c r="U535" s="649"/>
      <c r="V535" s="649"/>
      <c r="W535" s="577"/>
      <c r="X535" s="577"/>
      <c r="Y535" s="577"/>
      <c r="Z535" s="577"/>
      <c r="AA535" s="577"/>
      <c r="AB535" s="577"/>
      <c r="AC535" s="577"/>
    </row>
    <row r="536">
      <c r="A536" s="1945" t="s">
        <v>75</v>
      </c>
      <c r="B536" s="1981">
        <f t="shared" ref="B536:H536" si="386">sum(B537:B542)</f>
        <v>19</v>
      </c>
      <c r="C536" s="1981">
        <f t="shared" si="386"/>
        <v>23</v>
      </c>
      <c r="D536" s="1981">
        <f t="shared" si="386"/>
        <v>18</v>
      </c>
      <c r="E536" s="1981">
        <f t="shared" si="386"/>
        <v>28</v>
      </c>
      <c r="F536" s="1981">
        <f t="shared" si="386"/>
        <v>17</v>
      </c>
      <c r="G536" s="1981">
        <f t="shared" si="386"/>
        <v>1</v>
      </c>
      <c r="H536" s="1981">
        <f t="shared" si="386"/>
        <v>106</v>
      </c>
      <c r="I536" s="1685"/>
      <c r="J536" s="1531"/>
      <c r="K536" s="1982" t="s">
        <v>105</v>
      </c>
      <c r="L536" s="1895" t="s">
        <v>72</v>
      </c>
      <c r="M536" s="1895" t="s">
        <v>13</v>
      </c>
      <c r="N536" s="1713" t="s">
        <v>73</v>
      </c>
      <c r="O536" s="1895" t="s">
        <v>13</v>
      </c>
      <c r="P536" s="1713" t="s">
        <v>74</v>
      </c>
      <c r="Q536" s="1713" t="s">
        <v>640</v>
      </c>
      <c r="R536" s="1896" t="s">
        <v>592</v>
      </c>
      <c r="S536" s="1964"/>
      <c r="T536" s="649"/>
      <c r="U536" s="649"/>
      <c r="V536" s="649"/>
      <c r="W536" s="649"/>
      <c r="X536" s="649"/>
      <c r="Y536" s="649"/>
      <c r="Z536" s="649"/>
      <c r="AA536" s="649"/>
      <c r="AB536" s="649"/>
      <c r="AC536" s="649"/>
    </row>
    <row r="537">
      <c r="A537" s="1722" t="s">
        <v>478</v>
      </c>
      <c r="B537" s="690">
        <v>12.0</v>
      </c>
      <c r="C537" s="690">
        <v>12.0</v>
      </c>
      <c r="D537" s="690">
        <v>7.0</v>
      </c>
      <c r="E537" s="690">
        <v>15.0</v>
      </c>
      <c r="F537" s="690">
        <v>11.0</v>
      </c>
      <c r="G537" s="690">
        <v>0.0</v>
      </c>
      <c r="H537" s="693">
        <f t="shared" ref="H537:H542" si="387">SUM(B537:G537)</f>
        <v>57</v>
      </c>
      <c r="I537" s="596">
        <f t="shared" ref="I537:I557" si="388">H537/30</f>
        <v>1.9</v>
      </c>
      <c r="J537" s="1627"/>
      <c r="K537" s="1722" t="s">
        <v>478</v>
      </c>
      <c r="L537" s="1848">
        <v>82.0</v>
      </c>
      <c r="M537" s="1848">
        <f t="shared" ref="M537:M542" si="389">(L537-H537)-R537</f>
        <v>25</v>
      </c>
      <c r="N537" s="1882">
        <v>50.0</v>
      </c>
      <c r="O537" s="1848">
        <f t="shared" ref="O537:O542" si="390">SUM(M537,N537)</f>
        <v>75</v>
      </c>
      <c r="P537" s="1983"/>
      <c r="Q537" s="1731" t="s">
        <v>973</v>
      </c>
      <c r="R537" s="1730"/>
      <c r="S537" s="1964"/>
      <c r="T537" s="1965"/>
      <c r="U537" s="649"/>
      <c r="V537" s="649"/>
      <c r="W537" s="577"/>
      <c r="X537" s="577"/>
      <c r="Y537" s="577"/>
      <c r="Z537" s="577"/>
      <c r="AA537" s="577"/>
      <c r="AB537" s="577"/>
      <c r="AC537" s="577"/>
    </row>
    <row r="538">
      <c r="A538" s="1722" t="s">
        <v>585</v>
      </c>
      <c r="B538" s="690">
        <v>0.0</v>
      </c>
      <c r="C538" s="690">
        <v>1.0</v>
      </c>
      <c r="D538" s="690">
        <v>4.0</v>
      </c>
      <c r="E538" s="690">
        <v>2.0</v>
      </c>
      <c r="F538" s="690">
        <v>2.0</v>
      </c>
      <c r="G538" s="690">
        <v>1.0</v>
      </c>
      <c r="H538" s="693">
        <f t="shared" si="387"/>
        <v>10</v>
      </c>
      <c r="I538" s="596">
        <f t="shared" si="388"/>
        <v>0.3333333333</v>
      </c>
      <c r="J538" s="1627"/>
      <c r="K538" s="1722" t="s">
        <v>585</v>
      </c>
      <c r="L538" s="1882">
        <v>18.0</v>
      </c>
      <c r="M538" s="1848">
        <f t="shared" si="389"/>
        <v>8</v>
      </c>
      <c r="N538" s="1882">
        <v>20.0</v>
      </c>
      <c r="O538" s="1848">
        <f t="shared" si="390"/>
        <v>28</v>
      </c>
      <c r="P538" s="1730"/>
      <c r="Q538" s="1731" t="s">
        <v>412</v>
      </c>
      <c r="R538" s="1730"/>
      <c r="S538" s="1964"/>
      <c r="T538" s="1965"/>
      <c r="U538" s="649"/>
      <c r="V538" s="649"/>
      <c r="W538" s="577"/>
      <c r="X538" s="577"/>
      <c r="Y538" s="577"/>
      <c r="Z538" s="577"/>
      <c r="AA538" s="577"/>
      <c r="AB538" s="577"/>
      <c r="AC538" s="577"/>
    </row>
    <row r="539">
      <c r="A539" s="1722" t="s">
        <v>668</v>
      </c>
      <c r="B539" s="690">
        <v>2.0</v>
      </c>
      <c r="C539" s="690">
        <v>0.0</v>
      </c>
      <c r="D539" s="690">
        <v>0.0</v>
      </c>
      <c r="E539" s="690">
        <v>0.0</v>
      </c>
      <c r="F539" s="690">
        <v>0.0</v>
      </c>
      <c r="G539" s="690">
        <v>0.0</v>
      </c>
      <c r="H539" s="693">
        <f t="shared" si="387"/>
        <v>2</v>
      </c>
      <c r="I539" s="596">
        <f t="shared" si="388"/>
        <v>0.06666666667</v>
      </c>
      <c r="J539" s="588"/>
      <c r="K539" s="1722" t="s">
        <v>668</v>
      </c>
      <c r="L539" s="1848">
        <v>21.0</v>
      </c>
      <c r="M539" s="1848">
        <f t="shared" si="389"/>
        <v>19</v>
      </c>
      <c r="N539" s="1882">
        <v>0.0</v>
      </c>
      <c r="O539" s="1848">
        <f t="shared" si="390"/>
        <v>19</v>
      </c>
      <c r="P539" s="1730"/>
      <c r="Q539" s="1730"/>
      <c r="R539" s="1730"/>
      <c r="S539" s="1964"/>
      <c r="T539" s="1965"/>
      <c r="U539" s="649"/>
      <c r="V539" s="649"/>
      <c r="W539" s="577"/>
      <c r="X539" s="577"/>
      <c r="Y539" s="577"/>
      <c r="Z539" s="577"/>
      <c r="AA539" s="577"/>
      <c r="AB539" s="577"/>
      <c r="AC539" s="577"/>
    </row>
    <row r="540">
      <c r="A540" s="1722" t="s">
        <v>614</v>
      </c>
      <c r="B540" s="690">
        <v>0.0</v>
      </c>
      <c r="C540" s="690">
        <v>0.0</v>
      </c>
      <c r="D540" s="690">
        <v>3.0</v>
      </c>
      <c r="E540" s="690">
        <v>5.0</v>
      </c>
      <c r="F540" s="690">
        <v>0.0</v>
      </c>
      <c r="G540" s="690">
        <v>0.0</v>
      </c>
      <c r="H540" s="693">
        <f t="shared" si="387"/>
        <v>8</v>
      </c>
      <c r="I540" s="596">
        <f t="shared" si="388"/>
        <v>0.2666666667</v>
      </c>
      <c r="J540" s="1627"/>
      <c r="K540" s="1722" t="s">
        <v>614</v>
      </c>
      <c r="L540" s="1882">
        <v>18.0</v>
      </c>
      <c r="M540" s="1848">
        <f t="shared" si="389"/>
        <v>10</v>
      </c>
      <c r="N540" s="1882">
        <v>20.0</v>
      </c>
      <c r="O540" s="1848">
        <f t="shared" si="390"/>
        <v>30</v>
      </c>
      <c r="P540" s="1730"/>
      <c r="Q540" s="1731" t="s">
        <v>974</v>
      </c>
      <c r="R540" s="1730"/>
      <c r="S540" s="1964"/>
      <c r="T540" s="1965"/>
      <c r="U540" s="649"/>
      <c r="V540" s="649"/>
      <c r="W540" s="577"/>
      <c r="X540" s="577"/>
      <c r="Y540" s="577"/>
      <c r="Z540" s="577"/>
      <c r="AA540" s="577"/>
      <c r="AB540" s="577"/>
      <c r="AC540" s="577"/>
    </row>
    <row r="541">
      <c r="A541" s="1722" t="s">
        <v>700</v>
      </c>
      <c r="B541" s="690">
        <v>5.0</v>
      </c>
      <c r="C541" s="690">
        <v>2.0</v>
      </c>
      <c r="D541" s="690">
        <v>1.0</v>
      </c>
      <c r="E541" s="690">
        <v>2.0</v>
      </c>
      <c r="F541" s="690">
        <v>4.0</v>
      </c>
      <c r="G541" s="690">
        <v>0.0</v>
      </c>
      <c r="H541" s="693">
        <f t="shared" si="387"/>
        <v>14</v>
      </c>
      <c r="I541" s="596">
        <f t="shared" si="388"/>
        <v>0.4666666667</v>
      </c>
      <c r="J541" s="1627"/>
      <c r="K541" s="1722" t="s">
        <v>700</v>
      </c>
      <c r="L541" s="1848">
        <v>34.0</v>
      </c>
      <c r="M541" s="1848">
        <f t="shared" si="389"/>
        <v>20</v>
      </c>
      <c r="N541" s="1882">
        <v>20.0</v>
      </c>
      <c r="O541" s="1848">
        <f t="shared" si="390"/>
        <v>40</v>
      </c>
      <c r="P541" s="1730"/>
      <c r="Q541" s="1731" t="s">
        <v>975</v>
      </c>
      <c r="R541" s="1730"/>
      <c r="S541" s="1964"/>
      <c r="T541" s="1965"/>
      <c r="U541" s="649"/>
      <c r="V541" s="649"/>
      <c r="W541" s="577"/>
      <c r="X541" s="577"/>
      <c r="Y541" s="577"/>
      <c r="Z541" s="577"/>
      <c r="AA541" s="577"/>
      <c r="AB541" s="577"/>
      <c r="AC541" s="577"/>
    </row>
    <row r="542">
      <c r="A542" s="1722" t="s">
        <v>694</v>
      </c>
      <c r="B542" s="690">
        <v>0.0</v>
      </c>
      <c r="C542" s="690">
        <v>8.0</v>
      </c>
      <c r="D542" s="690">
        <v>3.0</v>
      </c>
      <c r="E542" s="690">
        <v>4.0</v>
      </c>
      <c r="F542" s="690">
        <v>0.0</v>
      </c>
      <c r="G542" s="690">
        <v>0.0</v>
      </c>
      <c r="H542" s="693">
        <f t="shared" si="387"/>
        <v>15</v>
      </c>
      <c r="I542" s="596">
        <f t="shared" si="388"/>
        <v>0.5</v>
      </c>
      <c r="J542" s="588"/>
      <c r="K542" s="1722" t="s">
        <v>694</v>
      </c>
      <c r="L542" s="1848">
        <v>18.0</v>
      </c>
      <c r="M542" s="1848">
        <f t="shared" si="389"/>
        <v>3</v>
      </c>
      <c r="N542" s="1882">
        <v>45.0</v>
      </c>
      <c r="O542" s="1848">
        <f t="shared" si="390"/>
        <v>48</v>
      </c>
      <c r="P542" s="1730"/>
      <c r="Q542" s="1730"/>
      <c r="R542" s="1730"/>
      <c r="S542" s="1964"/>
      <c r="T542" s="1965"/>
      <c r="U542" s="649"/>
      <c r="V542" s="649"/>
      <c r="W542" s="577"/>
      <c r="X542" s="577"/>
      <c r="Y542" s="577"/>
      <c r="Z542" s="577"/>
      <c r="AA542" s="577"/>
      <c r="AB542" s="577"/>
      <c r="AC542" s="577"/>
    </row>
    <row r="543">
      <c r="A543" s="1982" t="s">
        <v>91</v>
      </c>
      <c r="B543" s="1981">
        <f t="shared" ref="B543:H543" si="391">sum(B544:B549)</f>
        <v>7</v>
      </c>
      <c r="C543" s="1981">
        <f t="shared" si="391"/>
        <v>18</v>
      </c>
      <c r="D543" s="1981">
        <f t="shared" si="391"/>
        <v>11</v>
      </c>
      <c r="E543" s="1981">
        <f t="shared" si="391"/>
        <v>25</v>
      </c>
      <c r="F543" s="1981">
        <f t="shared" si="391"/>
        <v>14</v>
      </c>
      <c r="G543" s="1981">
        <f t="shared" si="391"/>
        <v>0</v>
      </c>
      <c r="H543" s="1981">
        <f t="shared" si="391"/>
        <v>75</v>
      </c>
      <c r="I543" s="596">
        <f t="shared" si="388"/>
        <v>2.5</v>
      </c>
      <c r="J543" s="588"/>
      <c r="K543" s="1982" t="s">
        <v>91</v>
      </c>
      <c r="L543" s="1713"/>
      <c r="M543" s="1713"/>
      <c r="N543" s="1984"/>
      <c r="O543" s="1713"/>
      <c r="P543" s="1896"/>
      <c r="Q543" s="1896"/>
      <c r="R543" s="1896"/>
      <c r="S543" s="1964"/>
      <c r="T543" s="1965"/>
      <c r="U543" s="649"/>
      <c r="V543" s="649"/>
      <c r="W543" s="577"/>
      <c r="X543" s="577"/>
      <c r="Y543" s="577"/>
      <c r="Z543" s="577"/>
      <c r="AA543" s="577"/>
      <c r="AB543" s="577"/>
      <c r="AC543" s="577"/>
    </row>
    <row r="544">
      <c r="A544" s="1722" t="s">
        <v>671</v>
      </c>
      <c r="B544" s="690">
        <v>0.0</v>
      </c>
      <c r="C544" s="690">
        <v>0.0</v>
      </c>
      <c r="D544" s="690">
        <v>2.0</v>
      </c>
      <c r="E544" s="690">
        <v>5.0</v>
      </c>
      <c r="F544" s="690">
        <v>4.0</v>
      </c>
      <c r="G544" s="690">
        <v>0.0</v>
      </c>
      <c r="H544" s="693">
        <f t="shared" ref="H544:H549" si="392">SUM(B544:G544)</f>
        <v>11</v>
      </c>
      <c r="I544" s="596">
        <f t="shared" si="388"/>
        <v>0.3666666667</v>
      </c>
      <c r="J544" s="588"/>
      <c r="K544" s="1722" t="s">
        <v>671</v>
      </c>
      <c r="L544" s="1882">
        <v>70.0</v>
      </c>
      <c r="M544" s="1848">
        <f t="shared" ref="M544:M549" si="393">(L544-H544)-R544</f>
        <v>59</v>
      </c>
      <c r="N544" s="1882">
        <v>0.0</v>
      </c>
      <c r="O544" s="1882">
        <v>59.0</v>
      </c>
      <c r="P544" s="1985"/>
      <c r="Q544" s="1730"/>
      <c r="R544" s="1730"/>
      <c r="S544" s="1964"/>
      <c r="T544" s="1965"/>
      <c r="U544" s="649"/>
      <c r="V544" s="649"/>
      <c r="W544" s="577"/>
      <c r="X544" s="577"/>
      <c r="Y544" s="577"/>
      <c r="Z544" s="577"/>
      <c r="AA544" s="577"/>
      <c r="AB544" s="577"/>
      <c r="AC544" s="577"/>
    </row>
    <row r="545">
      <c r="A545" s="1722" t="s">
        <v>701</v>
      </c>
      <c r="B545" s="690">
        <v>1.0</v>
      </c>
      <c r="C545" s="690">
        <v>3.0</v>
      </c>
      <c r="D545" s="690">
        <v>3.0</v>
      </c>
      <c r="E545" s="690">
        <v>4.0</v>
      </c>
      <c r="F545" s="690">
        <v>3.0</v>
      </c>
      <c r="G545" s="690">
        <v>0.0</v>
      </c>
      <c r="H545" s="693">
        <f t="shared" si="392"/>
        <v>14</v>
      </c>
      <c r="I545" s="596">
        <f t="shared" si="388"/>
        <v>0.4666666667</v>
      </c>
      <c r="J545" s="588"/>
      <c r="K545" s="1722" t="s">
        <v>701</v>
      </c>
      <c r="L545" s="1848">
        <v>24.0</v>
      </c>
      <c r="M545" s="1848">
        <f t="shared" si="393"/>
        <v>10</v>
      </c>
      <c r="N545" s="1882">
        <v>20.0</v>
      </c>
      <c r="O545" s="1848">
        <f t="shared" ref="O545:O547" si="394">SUM(M545,N545)</f>
        <v>30</v>
      </c>
      <c r="P545" s="1730"/>
      <c r="Q545" s="1730"/>
      <c r="R545" s="1730"/>
      <c r="S545" s="1964"/>
      <c r="T545" s="1965"/>
      <c r="U545" s="649"/>
      <c r="V545" s="649"/>
      <c r="W545" s="577"/>
      <c r="X545" s="577"/>
      <c r="Y545" s="577"/>
      <c r="Z545" s="577"/>
      <c r="AA545" s="577"/>
      <c r="AB545" s="577"/>
      <c r="AC545" s="577"/>
    </row>
    <row r="546">
      <c r="A546" s="1722" t="s">
        <v>779</v>
      </c>
      <c r="B546" s="692">
        <v>0.0</v>
      </c>
      <c r="C546" s="692">
        <v>11.0</v>
      </c>
      <c r="D546" s="692">
        <v>6.0</v>
      </c>
      <c r="E546" s="692">
        <v>11.0</v>
      </c>
      <c r="F546" s="692">
        <v>7.0</v>
      </c>
      <c r="G546" s="690">
        <v>0.0</v>
      </c>
      <c r="H546" s="693">
        <f t="shared" si="392"/>
        <v>35</v>
      </c>
      <c r="I546" s="596">
        <f t="shared" si="388"/>
        <v>1.166666667</v>
      </c>
      <c r="J546" s="588"/>
      <c r="K546" s="1722" t="s">
        <v>779</v>
      </c>
      <c r="L546" s="1848">
        <v>45.0</v>
      </c>
      <c r="M546" s="1848">
        <f t="shared" si="393"/>
        <v>10</v>
      </c>
      <c r="N546" s="1882">
        <v>60.0</v>
      </c>
      <c r="O546" s="1848">
        <f t="shared" si="394"/>
        <v>70</v>
      </c>
      <c r="P546" s="1730"/>
      <c r="Q546" s="1730"/>
      <c r="R546" s="1730"/>
      <c r="S546" s="1964"/>
      <c r="T546" s="1965"/>
      <c r="U546" s="649"/>
      <c r="V546" s="649"/>
      <c r="W546" s="577"/>
      <c r="X546" s="577"/>
      <c r="Y546" s="577"/>
      <c r="Z546" s="577"/>
      <c r="AA546" s="577"/>
      <c r="AB546" s="577"/>
      <c r="AC546" s="577"/>
    </row>
    <row r="547">
      <c r="A547" s="1722" t="s">
        <v>780</v>
      </c>
      <c r="B547" s="692">
        <v>0.0</v>
      </c>
      <c r="C547" s="692">
        <v>0.0</v>
      </c>
      <c r="D547" s="692">
        <v>0.0</v>
      </c>
      <c r="E547" s="692">
        <v>0.0</v>
      </c>
      <c r="F547" s="692">
        <v>0.0</v>
      </c>
      <c r="G547" s="690">
        <v>0.0</v>
      </c>
      <c r="H547" s="693">
        <f t="shared" si="392"/>
        <v>0</v>
      </c>
      <c r="I547" s="596">
        <f t="shared" si="388"/>
        <v>0</v>
      </c>
      <c r="J547" s="1627"/>
      <c r="K547" s="1722" t="s">
        <v>780</v>
      </c>
      <c r="L547" s="1882">
        <v>32.0</v>
      </c>
      <c r="M547" s="1848">
        <f t="shared" si="393"/>
        <v>32</v>
      </c>
      <c r="N547" s="1882">
        <v>0.0</v>
      </c>
      <c r="O547" s="1848">
        <f t="shared" si="394"/>
        <v>32</v>
      </c>
      <c r="P547" s="1985"/>
      <c r="Q547" s="1730"/>
      <c r="R547" s="1730"/>
      <c r="S547" s="649"/>
      <c r="T547" s="1965"/>
      <c r="U547" s="649"/>
      <c r="V547" s="649"/>
      <c r="W547" s="577"/>
      <c r="X547" s="577"/>
      <c r="Y547" s="577"/>
      <c r="Z547" s="577"/>
      <c r="AA547" s="577"/>
      <c r="AB547" s="577"/>
      <c r="AC547" s="577"/>
    </row>
    <row r="548">
      <c r="A548" s="1718" t="s">
        <v>705</v>
      </c>
      <c r="B548" s="692">
        <v>6.0</v>
      </c>
      <c r="C548" s="692">
        <v>4.0</v>
      </c>
      <c r="D548" s="692">
        <v>0.0</v>
      </c>
      <c r="E548" s="692">
        <v>5.0</v>
      </c>
      <c r="F548" s="692">
        <v>0.0</v>
      </c>
      <c r="G548" s="690">
        <v>0.0</v>
      </c>
      <c r="H548" s="693">
        <f t="shared" si="392"/>
        <v>15</v>
      </c>
      <c r="I548" s="596">
        <f t="shared" si="388"/>
        <v>0.5</v>
      </c>
      <c r="J548" s="588"/>
      <c r="K548" s="1718" t="s">
        <v>705</v>
      </c>
      <c r="L548" s="1882">
        <v>21.0</v>
      </c>
      <c r="M548" s="1848">
        <f t="shared" si="393"/>
        <v>6</v>
      </c>
      <c r="N548" s="1882">
        <v>40.0</v>
      </c>
      <c r="O548" s="1882">
        <v>46.0</v>
      </c>
      <c r="P548" s="1985"/>
      <c r="Q548" s="1730"/>
      <c r="R548" s="1730"/>
      <c r="S548" s="1964"/>
      <c r="T548" s="1965"/>
      <c r="U548" s="649"/>
      <c r="V548" s="649"/>
      <c r="W548" s="577"/>
      <c r="X548" s="577"/>
      <c r="Y548" s="577"/>
      <c r="Z548" s="577"/>
      <c r="AA548" s="577"/>
      <c r="AB548" s="577"/>
      <c r="AC548" s="577"/>
    </row>
    <row r="549">
      <c r="A549" s="1722" t="s">
        <v>872</v>
      </c>
      <c r="B549" s="692">
        <v>0.0</v>
      </c>
      <c r="C549" s="692">
        <v>0.0</v>
      </c>
      <c r="D549" s="692">
        <v>0.0</v>
      </c>
      <c r="E549" s="692">
        <v>0.0</v>
      </c>
      <c r="F549" s="692">
        <v>0.0</v>
      </c>
      <c r="G549" s="690">
        <v>0.0</v>
      </c>
      <c r="H549" s="693">
        <f t="shared" si="392"/>
        <v>0</v>
      </c>
      <c r="I549" s="596">
        <f t="shared" si="388"/>
        <v>0</v>
      </c>
      <c r="J549" s="1627"/>
      <c r="K549" s="1722" t="s">
        <v>872</v>
      </c>
      <c r="L549" s="1882">
        <v>15.0</v>
      </c>
      <c r="M549" s="1848">
        <f t="shared" si="393"/>
        <v>15</v>
      </c>
      <c r="N549" s="1848"/>
      <c r="O549" s="1848">
        <f>SUM(M549,N549)</f>
        <v>15</v>
      </c>
      <c r="P549" s="1731"/>
      <c r="Q549" s="1730"/>
      <c r="R549" s="1730"/>
      <c r="S549" s="1964"/>
      <c r="T549" s="1965"/>
      <c r="U549" s="649"/>
      <c r="V549" s="649"/>
      <c r="W549" s="577"/>
      <c r="X549" s="577"/>
      <c r="Y549" s="577"/>
      <c r="Z549" s="577"/>
      <c r="AA549" s="577"/>
      <c r="AB549" s="577"/>
      <c r="AC549" s="577"/>
    </row>
    <row r="550">
      <c r="A550" s="1982" t="s">
        <v>105</v>
      </c>
      <c r="B550" s="1981">
        <f t="shared" ref="B550:H550" si="395">sum(B551:B556)</f>
        <v>0</v>
      </c>
      <c r="C550" s="1981">
        <f t="shared" si="395"/>
        <v>8</v>
      </c>
      <c r="D550" s="1981">
        <f t="shared" si="395"/>
        <v>7</v>
      </c>
      <c r="E550" s="1981">
        <f t="shared" si="395"/>
        <v>8</v>
      </c>
      <c r="F550" s="1981">
        <f t="shared" si="395"/>
        <v>2</v>
      </c>
      <c r="G550" s="1981">
        <f t="shared" si="395"/>
        <v>0</v>
      </c>
      <c r="H550" s="1981">
        <f t="shared" si="395"/>
        <v>25</v>
      </c>
      <c r="I550" s="596">
        <f t="shared" si="388"/>
        <v>0.8333333333</v>
      </c>
      <c r="J550" s="1627"/>
      <c r="K550" s="1982" t="s">
        <v>105</v>
      </c>
      <c r="L550" s="1713"/>
      <c r="M550" s="1713"/>
      <c r="N550" s="1984"/>
      <c r="O550" s="1713"/>
      <c r="P550" s="1896"/>
      <c r="Q550" s="1896"/>
      <c r="R550" s="1896"/>
      <c r="S550" s="1964"/>
      <c r="T550" s="1965"/>
      <c r="U550" s="649"/>
      <c r="V550" s="649"/>
      <c r="W550" s="577"/>
      <c r="X550" s="577"/>
      <c r="Y550" s="577"/>
      <c r="Z550" s="577"/>
      <c r="AA550" s="577"/>
      <c r="AB550" s="577"/>
      <c r="AC550" s="577"/>
    </row>
    <row r="551">
      <c r="A551" s="1722" t="s">
        <v>873</v>
      </c>
      <c r="B551" s="692">
        <v>0.0</v>
      </c>
      <c r="C551" s="692">
        <v>2.0</v>
      </c>
      <c r="D551" s="692">
        <v>0.0</v>
      </c>
      <c r="E551" s="692">
        <v>0.0</v>
      </c>
      <c r="F551" s="692">
        <v>2.0</v>
      </c>
      <c r="G551" s="690">
        <v>0.0</v>
      </c>
      <c r="H551" s="693">
        <f t="shared" ref="H551:H557" si="396">SUM(B551:G551)</f>
        <v>4</v>
      </c>
      <c r="I551" s="596">
        <f t="shared" si="388"/>
        <v>0.1333333333</v>
      </c>
      <c r="J551" s="1627"/>
      <c r="K551" s="1722" t="s">
        <v>873</v>
      </c>
      <c r="L551" s="1848">
        <v>27.0</v>
      </c>
      <c r="M551" s="1848">
        <f t="shared" ref="M551:M557" si="397">(L551-H551)-R551</f>
        <v>23</v>
      </c>
      <c r="N551" s="1882">
        <v>0.0</v>
      </c>
      <c r="O551" s="1848">
        <f>SUM(M551,N551)</f>
        <v>23</v>
      </c>
      <c r="P551" s="1731"/>
      <c r="Q551" s="1730"/>
      <c r="R551" s="1730"/>
      <c r="S551" s="1964"/>
      <c r="T551" s="1965"/>
      <c r="U551" s="649"/>
      <c r="V551" s="649"/>
      <c r="W551" s="577"/>
      <c r="X551" s="577"/>
      <c r="Y551" s="577"/>
      <c r="Z551" s="577"/>
      <c r="AA551" s="577"/>
      <c r="AB551" s="577"/>
      <c r="AC551" s="577"/>
    </row>
    <row r="552">
      <c r="A552" s="1722" t="s">
        <v>904</v>
      </c>
      <c r="B552" s="692">
        <v>0.0</v>
      </c>
      <c r="C552" s="692">
        <v>0.0</v>
      </c>
      <c r="D552" s="692">
        <v>0.0</v>
      </c>
      <c r="E552" s="692">
        <v>0.0</v>
      </c>
      <c r="F552" s="692">
        <v>0.0</v>
      </c>
      <c r="G552" s="690">
        <v>0.0</v>
      </c>
      <c r="H552" s="693">
        <f t="shared" si="396"/>
        <v>0</v>
      </c>
      <c r="I552" s="596">
        <f t="shared" si="388"/>
        <v>0</v>
      </c>
      <c r="J552" s="1627"/>
      <c r="K552" s="1722" t="s">
        <v>904</v>
      </c>
      <c r="L552" s="1882">
        <v>15.0</v>
      </c>
      <c r="M552" s="1848">
        <f t="shared" si="397"/>
        <v>15</v>
      </c>
      <c r="N552" s="1882"/>
      <c r="O552" s="1848"/>
      <c r="P552" s="1986"/>
      <c r="Q552" s="1730"/>
      <c r="R552" s="1730"/>
      <c r="S552" s="1964"/>
      <c r="T552" s="1965"/>
      <c r="U552" s="649"/>
      <c r="V552" s="649"/>
      <c r="W552" s="577"/>
      <c r="X552" s="577"/>
      <c r="Y552" s="577"/>
      <c r="Z552" s="577"/>
      <c r="AA552" s="577"/>
      <c r="AB552" s="577"/>
      <c r="AC552" s="577"/>
    </row>
    <row r="553">
      <c r="A553" s="1722" t="s">
        <v>906</v>
      </c>
      <c r="B553" s="692">
        <v>0.0</v>
      </c>
      <c r="C553" s="692">
        <v>6.0</v>
      </c>
      <c r="D553" s="692">
        <v>0.0</v>
      </c>
      <c r="E553" s="692">
        <v>1.0</v>
      </c>
      <c r="F553" s="692">
        <v>0.0</v>
      </c>
      <c r="G553" s="690">
        <v>0.0</v>
      </c>
      <c r="H553" s="693">
        <f t="shared" si="396"/>
        <v>7</v>
      </c>
      <c r="I553" s="596">
        <f t="shared" si="388"/>
        <v>0.2333333333</v>
      </c>
      <c r="J553" s="588"/>
      <c r="K553" s="1722" t="s">
        <v>906</v>
      </c>
      <c r="L553" s="1848">
        <v>12.0</v>
      </c>
      <c r="M553" s="1848">
        <f t="shared" si="397"/>
        <v>5</v>
      </c>
      <c r="N553" s="1882">
        <v>0.0</v>
      </c>
      <c r="O553" s="1848">
        <f t="shared" ref="O553:O556" si="398">SUM(M553,N553)</f>
        <v>5</v>
      </c>
      <c r="P553" s="1730"/>
      <c r="Q553" s="1730"/>
      <c r="R553" s="1730"/>
      <c r="S553" s="1964"/>
      <c r="T553" s="1965"/>
      <c r="U553" s="649"/>
      <c r="V553" s="649"/>
      <c r="W553" s="577"/>
      <c r="X553" s="577"/>
      <c r="Y553" s="577"/>
      <c r="Z553" s="577"/>
      <c r="AA553" s="577"/>
      <c r="AB553" s="577"/>
      <c r="AC553" s="577"/>
    </row>
    <row r="554">
      <c r="A554" s="700" t="s">
        <v>927</v>
      </c>
      <c r="B554" s="692">
        <v>0.0</v>
      </c>
      <c r="C554" s="692">
        <v>0.0</v>
      </c>
      <c r="D554" s="692">
        <v>0.0</v>
      </c>
      <c r="E554" s="692">
        <v>0.0</v>
      </c>
      <c r="F554" s="692">
        <v>0.0</v>
      </c>
      <c r="G554" s="690">
        <v>0.0</v>
      </c>
      <c r="H554" s="693">
        <f t="shared" si="396"/>
        <v>0</v>
      </c>
      <c r="I554" s="596">
        <f t="shared" si="388"/>
        <v>0</v>
      </c>
      <c r="J554" s="1627"/>
      <c r="K554" s="700" t="s">
        <v>927</v>
      </c>
      <c r="L554" s="1848">
        <v>15.0</v>
      </c>
      <c r="M554" s="1848">
        <f t="shared" si="397"/>
        <v>15</v>
      </c>
      <c r="N554" s="1882"/>
      <c r="O554" s="1848">
        <f t="shared" si="398"/>
        <v>15</v>
      </c>
      <c r="P554" s="1986"/>
      <c r="Q554" s="1730"/>
      <c r="R554" s="1730"/>
      <c r="S554" s="1964"/>
      <c r="T554" s="1965"/>
      <c r="U554" s="649"/>
      <c r="V554" s="649"/>
      <c r="W554" s="577"/>
      <c r="X554" s="577"/>
      <c r="Y554" s="577"/>
      <c r="Z554" s="577"/>
      <c r="AA554" s="577"/>
      <c r="AB554" s="577"/>
      <c r="AC554" s="577"/>
    </row>
    <row r="555">
      <c r="A555" s="700" t="s">
        <v>928</v>
      </c>
      <c r="B555" s="692">
        <v>0.0</v>
      </c>
      <c r="C555" s="692">
        <v>0.0</v>
      </c>
      <c r="D555" s="692">
        <v>0.0</v>
      </c>
      <c r="E555" s="692">
        <v>0.0</v>
      </c>
      <c r="F555" s="692">
        <v>0.0</v>
      </c>
      <c r="G555" s="690">
        <v>0.0</v>
      </c>
      <c r="H555" s="693">
        <f t="shared" si="396"/>
        <v>0</v>
      </c>
      <c r="I555" s="596">
        <f t="shared" si="388"/>
        <v>0</v>
      </c>
      <c r="J555" s="1627"/>
      <c r="K555" s="700" t="s">
        <v>928</v>
      </c>
      <c r="L555" s="1882">
        <v>15.0</v>
      </c>
      <c r="M555" s="1848">
        <f t="shared" si="397"/>
        <v>15</v>
      </c>
      <c r="N555" s="1848"/>
      <c r="O555" s="1848">
        <f t="shared" si="398"/>
        <v>15</v>
      </c>
      <c r="P555" s="1731"/>
      <c r="Q555" s="1730"/>
      <c r="R555" s="1730"/>
      <c r="S555" s="1964"/>
      <c r="T555" s="1965"/>
      <c r="U555" s="649"/>
      <c r="V555" s="649"/>
      <c r="W555" s="577"/>
      <c r="X555" s="577"/>
      <c r="Y555" s="577"/>
      <c r="Z555" s="577"/>
      <c r="AA555" s="577"/>
      <c r="AB555" s="577"/>
      <c r="AC555" s="577"/>
    </row>
    <row r="556">
      <c r="A556" s="700" t="s">
        <v>929</v>
      </c>
      <c r="B556" s="692">
        <v>0.0</v>
      </c>
      <c r="C556" s="692">
        <v>0.0</v>
      </c>
      <c r="D556" s="692">
        <v>7.0</v>
      </c>
      <c r="E556" s="692">
        <v>7.0</v>
      </c>
      <c r="F556" s="692">
        <v>0.0</v>
      </c>
      <c r="G556" s="690">
        <v>0.0</v>
      </c>
      <c r="H556" s="693">
        <f t="shared" si="396"/>
        <v>14</v>
      </c>
      <c r="I556" s="596">
        <f t="shared" si="388"/>
        <v>0.4666666667</v>
      </c>
      <c r="J556" s="1627"/>
      <c r="K556" s="700" t="s">
        <v>929</v>
      </c>
      <c r="L556" s="1882">
        <v>15.0</v>
      </c>
      <c r="M556" s="1848">
        <f t="shared" si="397"/>
        <v>1</v>
      </c>
      <c r="N556" s="1882">
        <v>25.0</v>
      </c>
      <c r="O556" s="1848">
        <f t="shared" si="398"/>
        <v>26</v>
      </c>
      <c r="P556" s="1731"/>
      <c r="Q556" s="1730"/>
      <c r="R556" s="1730"/>
      <c r="S556" s="1964"/>
      <c r="T556" s="1965"/>
      <c r="U556" s="649"/>
      <c r="V556" s="649"/>
      <c r="W556" s="577"/>
      <c r="X556" s="577"/>
      <c r="Y556" s="577"/>
      <c r="Z556" s="577"/>
      <c r="AA556" s="577"/>
      <c r="AB556" s="577"/>
      <c r="AC556" s="577"/>
    </row>
    <row r="557">
      <c r="A557" s="1722" t="s">
        <v>674</v>
      </c>
      <c r="B557" s="692">
        <v>0.0</v>
      </c>
      <c r="C557" s="692">
        <v>0.0</v>
      </c>
      <c r="D557" s="692">
        <v>0.0</v>
      </c>
      <c r="E557" s="692">
        <v>0.0</v>
      </c>
      <c r="F557" s="692">
        <v>0.0</v>
      </c>
      <c r="G557" s="690">
        <v>0.0</v>
      </c>
      <c r="H557" s="693">
        <f t="shared" si="396"/>
        <v>0</v>
      </c>
      <c r="I557" s="596">
        <f t="shared" si="388"/>
        <v>0</v>
      </c>
      <c r="J557" s="588"/>
      <c r="K557" s="1722" t="s">
        <v>674</v>
      </c>
      <c r="L557" s="701">
        <v>3.0</v>
      </c>
      <c r="M557" s="701">
        <f t="shared" si="397"/>
        <v>3</v>
      </c>
      <c r="N557" s="701"/>
      <c r="O557" s="701">
        <f>sum(M557,N557)</f>
        <v>3</v>
      </c>
      <c r="P557" s="1686"/>
      <c r="Q557" s="1686"/>
      <c r="R557" s="1686"/>
      <c r="S557" s="1964"/>
      <c r="T557" s="1965"/>
      <c r="U557" s="649"/>
      <c r="V557" s="649"/>
      <c r="W557" s="577"/>
      <c r="X557" s="577"/>
      <c r="Y557" s="577"/>
      <c r="Z557" s="577"/>
      <c r="AA557" s="577"/>
      <c r="AB557" s="577"/>
      <c r="AC557" s="577"/>
    </row>
    <row r="558">
      <c r="A558" s="1757" t="s">
        <v>9</v>
      </c>
      <c r="B558" s="1758">
        <f t="shared" ref="B558:H558" si="399">SUM(B537:B542,B544:B549,B551:B557)</f>
        <v>26</v>
      </c>
      <c r="C558" s="1758">
        <f t="shared" si="399"/>
        <v>49</v>
      </c>
      <c r="D558" s="1758">
        <f t="shared" si="399"/>
        <v>36</v>
      </c>
      <c r="E558" s="1758">
        <f t="shared" si="399"/>
        <v>61</v>
      </c>
      <c r="F558" s="1758">
        <f t="shared" si="399"/>
        <v>33</v>
      </c>
      <c r="G558" s="1758">
        <f t="shared" si="399"/>
        <v>1</v>
      </c>
      <c r="H558" s="1758">
        <f t="shared" si="399"/>
        <v>206</v>
      </c>
      <c r="I558" s="1758"/>
      <c r="J558" s="588"/>
      <c r="K558" s="1757" t="s">
        <v>9</v>
      </c>
      <c r="L558" s="1758">
        <f t="shared" ref="L558:R558" si="400">SUM(L537:L557)</f>
        <v>500</v>
      </c>
      <c r="M558" s="1758">
        <f t="shared" si="400"/>
        <v>294</v>
      </c>
      <c r="N558" s="1758">
        <f t="shared" si="400"/>
        <v>300</v>
      </c>
      <c r="O558" s="1758">
        <f t="shared" si="400"/>
        <v>579</v>
      </c>
      <c r="P558" s="1758">
        <f t="shared" si="400"/>
        <v>0</v>
      </c>
      <c r="Q558" s="1758">
        <f t="shared" si="400"/>
        <v>0</v>
      </c>
      <c r="R558" s="1758">
        <f t="shared" si="400"/>
        <v>0</v>
      </c>
      <c r="S558" s="1964"/>
      <c r="T558" s="1965"/>
      <c r="U558" s="649"/>
      <c r="V558" s="649"/>
      <c r="W558" s="577"/>
      <c r="X558" s="577"/>
      <c r="Y558" s="577"/>
      <c r="Z558" s="577"/>
      <c r="AA558" s="577"/>
      <c r="AB558" s="577"/>
      <c r="AC558" s="577"/>
    </row>
    <row r="559">
      <c r="A559" s="1969"/>
      <c r="B559" s="1799"/>
      <c r="C559" s="1799"/>
      <c r="D559" s="1799"/>
      <c r="E559" s="1799"/>
      <c r="F559" s="1799"/>
      <c r="G559" s="1799"/>
      <c r="H559" s="1799"/>
      <c r="I559" s="1965"/>
      <c r="J559" s="576"/>
      <c r="K559" s="577"/>
      <c r="L559" s="649"/>
      <c r="M559" s="649"/>
      <c r="N559" s="649"/>
      <c r="O559" s="649"/>
      <c r="P559" s="649"/>
      <c r="Q559" s="649"/>
      <c r="R559" s="649"/>
      <c r="S559" s="1964"/>
      <c r="T559" s="1965"/>
      <c r="U559" s="649"/>
      <c r="V559" s="649"/>
      <c r="W559" s="577"/>
      <c r="X559" s="577"/>
      <c r="Y559" s="577"/>
      <c r="Z559" s="577"/>
      <c r="AA559" s="577"/>
      <c r="AB559" s="577"/>
      <c r="AC559" s="577"/>
    </row>
    <row r="560">
      <c r="A560" s="1757" t="s">
        <v>123</v>
      </c>
      <c r="B560" s="1781" t="s">
        <v>2</v>
      </c>
      <c r="C560" s="1781" t="s">
        <v>3</v>
      </c>
      <c r="D560" s="1781" t="s">
        <v>4</v>
      </c>
      <c r="E560" s="1781" t="s">
        <v>5</v>
      </c>
      <c r="F560" s="1781" t="s">
        <v>6</v>
      </c>
      <c r="G560" s="1781" t="s">
        <v>7</v>
      </c>
      <c r="H560" s="1758" t="s">
        <v>9</v>
      </c>
      <c r="I560" s="636"/>
      <c r="J560" s="636"/>
      <c r="K560" s="577"/>
      <c r="L560" s="649"/>
      <c r="M560" s="649"/>
      <c r="N560" s="649"/>
      <c r="O560" s="649"/>
      <c r="P560" s="649"/>
      <c r="Q560" s="649"/>
      <c r="R560" s="649"/>
      <c r="S560" s="649"/>
      <c r="T560" s="649"/>
      <c r="U560" s="649"/>
      <c r="V560" s="649"/>
      <c r="W560" s="649"/>
      <c r="X560" s="649"/>
      <c r="Y560" s="649"/>
      <c r="Z560" s="649"/>
      <c r="AA560" s="649"/>
      <c r="AB560" s="649"/>
      <c r="AC560" s="649"/>
    </row>
    <row r="561">
      <c r="A561" s="1714" t="s">
        <v>124</v>
      </c>
      <c r="B561" s="701">
        <f t="shared" ref="B561:H561" si="401">SUM(B558)</f>
        <v>26</v>
      </c>
      <c r="C561" s="701">
        <f t="shared" si="401"/>
        <v>49</v>
      </c>
      <c r="D561" s="701">
        <f t="shared" si="401"/>
        <v>36</v>
      </c>
      <c r="E561" s="701">
        <f t="shared" si="401"/>
        <v>61</v>
      </c>
      <c r="F561" s="701">
        <f t="shared" si="401"/>
        <v>33</v>
      </c>
      <c r="G561" s="701">
        <f t="shared" si="401"/>
        <v>1</v>
      </c>
      <c r="H561" s="701">
        <f t="shared" si="401"/>
        <v>206</v>
      </c>
      <c r="I561" s="636"/>
      <c r="J561" s="636"/>
      <c r="K561" s="577"/>
      <c r="L561" s="649"/>
      <c r="M561" s="649"/>
      <c r="N561" s="649"/>
      <c r="O561" s="649"/>
      <c r="P561" s="649"/>
      <c r="Q561" s="649"/>
      <c r="R561" s="649"/>
      <c r="S561" s="1964"/>
      <c r="T561" s="649"/>
      <c r="U561" s="649"/>
      <c r="V561" s="649"/>
      <c r="W561" s="649"/>
      <c r="X561" s="649"/>
      <c r="Y561" s="649"/>
      <c r="Z561" s="649"/>
      <c r="AA561" s="649"/>
      <c r="AB561" s="649"/>
      <c r="AC561" s="649"/>
    </row>
    <row r="562">
      <c r="A562" s="1722" t="s">
        <v>126</v>
      </c>
      <c r="B562" s="1778">
        <f t="shared" ref="B562:H562" si="402">(B561*10.01)</f>
        <v>260.26</v>
      </c>
      <c r="C562" s="1778">
        <f t="shared" si="402"/>
        <v>490.49</v>
      </c>
      <c r="D562" s="1778">
        <f t="shared" si="402"/>
        <v>360.36</v>
      </c>
      <c r="E562" s="1778">
        <f t="shared" si="402"/>
        <v>610.61</v>
      </c>
      <c r="F562" s="1778">
        <f t="shared" si="402"/>
        <v>330.33</v>
      </c>
      <c r="G562" s="1778">
        <f t="shared" si="402"/>
        <v>10.01</v>
      </c>
      <c r="H562" s="1778">
        <f t="shared" si="402"/>
        <v>2062.06</v>
      </c>
      <c r="I562" s="676"/>
      <c r="J562" s="576"/>
      <c r="K562" s="577"/>
      <c r="L562" s="649"/>
      <c r="M562" s="649"/>
      <c r="N562" s="649"/>
      <c r="O562" s="649"/>
      <c r="P562" s="649"/>
      <c r="Q562" s="649"/>
      <c r="R562" s="649"/>
      <c r="S562" s="1964"/>
      <c r="T562" s="1965"/>
      <c r="U562" s="649"/>
      <c r="V562" s="649"/>
      <c r="W562" s="577"/>
      <c r="X562" s="577"/>
      <c r="Y562" s="577"/>
      <c r="Z562" s="577"/>
      <c r="AA562" s="577"/>
      <c r="AB562" s="577"/>
      <c r="AC562" s="577"/>
    </row>
    <row r="563">
      <c r="A563" s="1943" t="s">
        <v>9</v>
      </c>
      <c r="B563" s="1780">
        <f t="shared" ref="B563:H563" si="403">sum(B562)</f>
        <v>260.26</v>
      </c>
      <c r="C563" s="1780">
        <f t="shared" si="403"/>
        <v>490.49</v>
      </c>
      <c r="D563" s="1780">
        <f t="shared" si="403"/>
        <v>360.36</v>
      </c>
      <c r="E563" s="1780">
        <f t="shared" si="403"/>
        <v>610.61</v>
      </c>
      <c r="F563" s="1780">
        <f t="shared" si="403"/>
        <v>330.33</v>
      </c>
      <c r="G563" s="1780">
        <f t="shared" si="403"/>
        <v>10.01</v>
      </c>
      <c r="H563" s="1780">
        <f t="shared" si="403"/>
        <v>2062.06</v>
      </c>
      <c r="I563" s="676"/>
      <c r="J563" s="576"/>
      <c r="K563" s="577"/>
      <c r="L563" s="649"/>
      <c r="M563" s="649"/>
      <c r="N563" s="649"/>
      <c r="O563" s="649"/>
      <c r="P563" s="649"/>
      <c r="Q563" s="649"/>
      <c r="R563" s="649"/>
      <c r="S563" s="1964"/>
      <c r="T563" s="1965"/>
      <c r="U563" s="649"/>
      <c r="V563" s="649"/>
      <c r="W563" s="577"/>
      <c r="X563" s="577"/>
      <c r="Y563" s="577"/>
      <c r="Z563" s="577"/>
      <c r="AA563" s="577"/>
      <c r="AB563" s="577"/>
      <c r="AC563" s="577"/>
    </row>
    <row r="564">
      <c r="A564" s="1975"/>
      <c r="B564" s="649"/>
      <c r="C564" s="649"/>
      <c r="D564" s="649"/>
      <c r="E564" s="649"/>
      <c r="F564" s="649"/>
      <c r="G564" s="1799"/>
      <c r="H564" s="1799"/>
      <c r="I564" s="1965"/>
      <c r="J564" s="576"/>
      <c r="K564" s="577"/>
      <c r="L564" s="649"/>
      <c r="M564" s="649"/>
      <c r="N564" s="649"/>
      <c r="O564" s="649"/>
      <c r="P564" s="649"/>
      <c r="Q564" s="649"/>
      <c r="R564" s="649"/>
      <c r="S564" s="1964"/>
      <c r="T564" s="1965"/>
      <c r="U564" s="649"/>
      <c r="V564" s="649"/>
      <c r="W564" s="577"/>
      <c r="X564" s="577"/>
      <c r="Y564" s="577"/>
      <c r="Z564" s="577"/>
      <c r="AA564" s="577"/>
      <c r="AB564" s="577"/>
      <c r="AC564" s="577"/>
    </row>
    <row r="565">
      <c r="A565" s="1975"/>
      <c r="B565" s="649"/>
      <c r="C565" s="649"/>
      <c r="D565" s="649"/>
      <c r="E565" s="649"/>
      <c r="F565" s="635"/>
      <c r="G565" s="1781" t="s">
        <v>35</v>
      </c>
      <c r="H565" s="1782" t="s">
        <v>36</v>
      </c>
      <c r="I565" s="649"/>
      <c r="J565" s="576"/>
      <c r="K565" s="577"/>
      <c r="L565" s="649"/>
      <c r="M565" s="649"/>
      <c r="N565" s="649"/>
      <c r="O565" s="649"/>
      <c r="P565" s="649"/>
      <c r="Q565" s="649"/>
      <c r="R565" s="649"/>
      <c r="S565" s="1964"/>
      <c r="T565" s="1965"/>
      <c r="U565" s="649"/>
      <c r="V565" s="649"/>
      <c r="W565" s="577"/>
      <c r="X565" s="577"/>
      <c r="Y565" s="577"/>
      <c r="Z565" s="577"/>
      <c r="AA565" s="577"/>
      <c r="AB565" s="577"/>
      <c r="AC565" s="577"/>
    </row>
    <row r="566">
      <c r="A566" s="1975"/>
      <c r="B566" s="649"/>
      <c r="C566" s="649"/>
      <c r="D566" s="649"/>
      <c r="E566" s="649"/>
      <c r="F566" s="635"/>
      <c r="G566" s="1966">
        <v>44808.0</v>
      </c>
      <c r="H566" s="692">
        <v>113.0</v>
      </c>
      <c r="I566" s="649"/>
      <c r="J566" s="576"/>
      <c r="K566" s="577"/>
      <c r="L566" s="649"/>
      <c r="M566" s="649"/>
      <c r="N566" s="649"/>
      <c r="O566" s="649"/>
      <c r="P566" s="649"/>
      <c r="Q566" s="649"/>
      <c r="R566" s="649"/>
      <c r="S566" s="1964"/>
      <c r="T566" s="1965"/>
      <c r="U566" s="649"/>
      <c r="V566" s="649"/>
      <c r="W566" s="577"/>
      <c r="X566" s="577"/>
      <c r="Y566" s="577"/>
      <c r="Z566" s="577"/>
      <c r="AA566" s="577"/>
      <c r="AB566" s="577"/>
      <c r="AC566" s="577"/>
    </row>
    <row r="567">
      <c r="A567" s="1975"/>
      <c r="B567" s="649"/>
      <c r="C567" s="649"/>
      <c r="D567" s="649"/>
      <c r="E567" s="649"/>
      <c r="F567" s="635"/>
      <c r="G567" s="1967">
        <v>44815.0</v>
      </c>
      <c r="H567" s="701">
        <f>H558</f>
        <v>206</v>
      </c>
      <c r="I567" s="649"/>
      <c r="J567" s="576"/>
      <c r="K567" s="577"/>
      <c r="L567" s="649"/>
      <c r="M567" s="649"/>
      <c r="N567" s="649"/>
      <c r="O567" s="649"/>
      <c r="P567" s="649"/>
      <c r="Q567" s="649"/>
      <c r="R567" s="649"/>
      <c r="S567" s="1964"/>
      <c r="T567" s="1965"/>
      <c r="U567" s="649"/>
      <c r="V567" s="649"/>
      <c r="W567" s="577"/>
      <c r="X567" s="577"/>
      <c r="Y567" s="577"/>
      <c r="Z567" s="577"/>
      <c r="AA567" s="577"/>
      <c r="AB567" s="577"/>
      <c r="AC567" s="577"/>
    </row>
    <row r="568">
      <c r="A568" s="1975"/>
      <c r="B568" s="649"/>
      <c r="C568" s="649"/>
      <c r="D568" s="649"/>
      <c r="E568" s="649"/>
      <c r="F568" s="635"/>
      <c r="G568" s="1967">
        <v>44822.0</v>
      </c>
      <c r="H568" s="693"/>
      <c r="I568" s="649"/>
      <c r="J568" s="576"/>
      <c r="K568" s="577"/>
      <c r="L568" s="649"/>
      <c r="M568" s="649"/>
      <c r="N568" s="649"/>
      <c r="O568" s="649"/>
      <c r="P568" s="649"/>
      <c r="Q568" s="649"/>
      <c r="R568" s="649"/>
      <c r="S568" s="1964"/>
      <c r="T568" s="1965"/>
      <c r="U568" s="649"/>
      <c r="V568" s="649"/>
      <c r="W568" s="577"/>
      <c r="X568" s="577"/>
      <c r="Y568" s="577"/>
      <c r="Z568" s="577"/>
      <c r="AA568" s="577"/>
      <c r="AB568" s="577"/>
      <c r="AC568" s="577"/>
    </row>
    <row r="569">
      <c r="A569" s="1975"/>
      <c r="B569" s="649"/>
      <c r="C569" s="649"/>
      <c r="D569" s="649"/>
      <c r="E569" s="649"/>
      <c r="F569" s="635"/>
      <c r="G569" s="1967">
        <v>44829.0</v>
      </c>
      <c r="H569" s="693"/>
      <c r="I569" s="649"/>
      <c r="J569" s="576"/>
      <c r="K569" s="577"/>
      <c r="L569" s="649"/>
      <c r="M569" s="649"/>
      <c r="N569" s="649"/>
      <c r="O569" s="649"/>
      <c r="P569" s="649"/>
      <c r="Q569" s="649"/>
      <c r="R569" s="649"/>
      <c r="S569" s="1964"/>
      <c r="T569" s="1965"/>
      <c r="U569" s="649"/>
      <c r="V569" s="649"/>
      <c r="W569" s="577"/>
      <c r="X569" s="577"/>
      <c r="Y569" s="577"/>
      <c r="Z569" s="577"/>
      <c r="AA569" s="577"/>
      <c r="AB569" s="577"/>
      <c r="AC569" s="577"/>
    </row>
    <row r="570">
      <c r="A570" s="1975"/>
      <c r="B570" s="649"/>
      <c r="C570" s="649"/>
      <c r="D570" s="649"/>
      <c r="E570" s="649"/>
      <c r="F570" s="635"/>
      <c r="G570" s="1967">
        <v>44834.0</v>
      </c>
      <c r="H570" s="693"/>
      <c r="I570" s="649"/>
      <c r="J570" s="576"/>
      <c r="K570" s="577"/>
      <c r="L570" s="649"/>
      <c r="M570" s="649"/>
      <c r="N570" s="649"/>
      <c r="O570" s="649"/>
      <c r="P570" s="649"/>
      <c r="Q570" s="649"/>
      <c r="R570" s="649"/>
      <c r="S570" s="1964"/>
      <c r="T570" s="1965"/>
      <c r="U570" s="649"/>
      <c r="V570" s="649"/>
      <c r="W570" s="577"/>
      <c r="X570" s="577"/>
      <c r="Y570" s="577"/>
      <c r="Z570" s="577"/>
      <c r="AA570" s="577"/>
      <c r="AB570" s="577"/>
      <c r="AC570" s="577"/>
    </row>
    <row r="571">
      <c r="A571" s="1975"/>
      <c r="B571" s="649"/>
      <c r="C571" s="649"/>
      <c r="D571" s="649"/>
      <c r="E571" s="649"/>
      <c r="F571" s="635"/>
      <c r="G571" s="1781" t="s">
        <v>9</v>
      </c>
      <c r="H571" s="1758">
        <f>SUM(H566:H570)</f>
        <v>319</v>
      </c>
      <c r="I571" s="649"/>
      <c r="J571" s="576"/>
      <c r="K571" s="577"/>
      <c r="L571" s="649"/>
      <c r="M571" s="649"/>
      <c r="N571" s="649"/>
      <c r="O571" s="649"/>
      <c r="P571" s="649"/>
      <c r="Q571" s="649"/>
      <c r="R571" s="649"/>
      <c r="S571" s="1964"/>
      <c r="T571" s="1965"/>
      <c r="U571" s="649"/>
      <c r="V571" s="649"/>
      <c r="W571" s="577"/>
      <c r="X571" s="577"/>
      <c r="Y571" s="577"/>
      <c r="Z571" s="577"/>
      <c r="AA571" s="577"/>
      <c r="AB571" s="577"/>
      <c r="AC571" s="577"/>
    </row>
    <row r="572">
      <c r="A572" s="1975"/>
      <c r="B572" s="649"/>
      <c r="C572" s="649"/>
      <c r="D572" s="649"/>
      <c r="E572" s="649"/>
      <c r="F572" s="649"/>
      <c r="G572" s="677"/>
      <c r="H572" s="678"/>
      <c r="I572" s="727"/>
      <c r="J572" s="576"/>
      <c r="K572" s="577"/>
      <c r="L572" s="649"/>
      <c r="M572" s="649"/>
      <c r="N572" s="649"/>
      <c r="O572" s="649"/>
      <c r="P572" s="649"/>
      <c r="Q572" s="649"/>
      <c r="R572" s="649"/>
      <c r="S572" s="1964"/>
      <c r="T572" s="1965"/>
      <c r="U572" s="649"/>
      <c r="V572" s="649"/>
      <c r="W572" s="577"/>
      <c r="X572" s="577"/>
      <c r="Y572" s="577"/>
      <c r="Z572" s="577"/>
      <c r="AA572" s="577"/>
      <c r="AB572" s="577"/>
      <c r="AC572" s="577"/>
    </row>
    <row r="573">
      <c r="A573" s="1975"/>
      <c r="B573" s="649"/>
      <c r="C573" s="649"/>
      <c r="D573" s="649"/>
      <c r="E573" s="649"/>
      <c r="F573" s="649"/>
      <c r="G573" s="1781" t="s">
        <v>131</v>
      </c>
      <c r="H573" s="1758">
        <f>(1500-H571)</f>
        <v>1181</v>
      </c>
      <c r="I573" s="1968"/>
      <c r="J573" s="576"/>
      <c r="K573" s="577"/>
      <c r="L573" s="649"/>
      <c r="M573" s="649"/>
      <c r="N573" s="649"/>
      <c r="O573" s="649"/>
      <c r="P573" s="649"/>
      <c r="Q573" s="649"/>
      <c r="R573" s="649"/>
      <c r="S573" s="1964"/>
      <c r="T573" s="1965"/>
      <c r="U573" s="649"/>
      <c r="V573" s="649"/>
      <c r="W573" s="577"/>
      <c r="X573" s="577"/>
      <c r="Y573" s="577"/>
      <c r="Z573" s="577"/>
      <c r="AA573" s="577"/>
      <c r="AB573" s="577"/>
      <c r="AC573" s="577"/>
    </row>
    <row r="574">
      <c r="A574" s="1963"/>
      <c r="B574" s="636"/>
      <c r="C574" s="636"/>
      <c r="D574" s="636"/>
      <c r="E574" s="636"/>
      <c r="F574" s="636"/>
      <c r="G574" s="636"/>
      <c r="H574" s="636"/>
      <c r="I574" s="1690"/>
      <c r="J574" s="576"/>
      <c r="K574" s="576"/>
      <c r="L574" s="636"/>
      <c r="M574" s="636"/>
      <c r="N574" s="636"/>
      <c r="O574" s="636"/>
      <c r="P574" s="636"/>
      <c r="Q574" s="636"/>
      <c r="R574" s="636"/>
      <c r="S574" s="629"/>
      <c r="T574" s="1690"/>
      <c r="U574" s="636"/>
      <c r="V574" s="636"/>
      <c r="W574" s="576"/>
      <c r="X574" s="576"/>
      <c r="Y574" s="576"/>
      <c r="Z574" s="576"/>
      <c r="AA574" s="576"/>
      <c r="AB574" s="576"/>
      <c r="AC574" s="576"/>
    </row>
    <row r="575">
      <c r="A575" s="1974"/>
      <c r="B575" s="675"/>
      <c r="C575" s="675"/>
      <c r="D575" s="675"/>
      <c r="E575" s="675"/>
      <c r="F575" s="675"/>
      <c r="G575" s="675"/>
      <c r="H575" s="675"/>
      <c r="I575" s="1968"/>
      <c r="J575" s="576"/>
      <c r="K575" s="584"/>
      <c r="L575" s="675"/>
      <c r="M575" s="675"/>
      <c r="N575" s="675"/>
      <c r="O575" s="675"/>
      <c r="P575" s="675"/>
      <c r="Q575" s="1971"/>
      <c r="R575" s="1972"/>
      <c r="S575" s="1964"/>
      <c r="T575" s="1965"/>
      <c r="U575" s="649"/>
      <c r="V575" s="649"/>
      <c r="W575" s="577"/>
      <c r="X575" s="577"/>
      <c r="Y575" s="577"/>
      <c r="Z575" s="577"/>
      <c r="AA575" s="577"/>
      <c r="AB575" s="577"/>
      <c r="AC575" s="577"/>
    </row>
    <row r="576">
      <c r="A576" s="1943" t="s">
        <v>783</v>
      </c>
      <c r="B576" s="1781" t="s">
        <v>2</v>
      </c>
      <c r="C576" s="1781" t="s">
        <v>3</v>
      </c>
      <c r="D576" s="1781" t="s">
        <v>4</v>
      </c>
      <c r="E576" s="1781" t="s">
        <v>5</v>
      </c>
      <c r="F576" s="1781" t="s">
        <v>6</v>
      </c>
      <c r="G576" s="1781" t="s">
        <v>7</v>
      </c>
      <c r="H576" s="1782" t="s">
        <v>9</v>
      </c>
      <c r="I576" s="1968"/>
      <c r="J576" s="588"/>
      <c r="K576" s="1788" t="s">
        <v>976</v>
      </c>
      <c r="L576" s="1682"/>
      <c r="M576" s="1682"/>
      <c r="N576" s="1682"/>
      <c r="O576" s="1682"/>
      <c r="P576" s="1682"/>
      <c r="Q576" s="1682"/>
      <c r="R576" s="1682"/>
      <c r="S576" s="1964"/>
      <c r="T576" s="1965"/>
      <c r="U576" s="649"/>
      <c r="V576" s="649"/>
      <c r="W576" s="577"/>
      <c r="X576" s="577"/>
      <c r="Y576" s="577"/>
      <c r="Z576" s="577"/>
      <c r="AA576" s="577"/>
      <c r="AB576" s="577"/>
      <c r="AC576" s="577"/>
    </row>
    <row r="577">
      <c r="A577" s="1945" t="s">
        <v>933</v>
      </c>
      <c r="B577" s="1761"/>
      <c r="C577" s="1761"/>
      <c r="D577" s="1761"/>
      <c r="E577" s="1761"/>
      <c r="F577" s="1761"/>
      <c r="G577" s="1761"/>
      <c r="H577" s="1685"/>
      <c r="I577" s="1968"/>
      <c r="J577" s="588"/>
      <c r="K577" s="1761" t="s">
        <v>555</v>
      </c>
      <c r="L577" s="1761" t="s">
        <v>72</v>
      </c>
      <c r="M577" s="1761" t="s">
        <v>13</v>
      </c>
      <c r="N577" s="1762" t="s">
        <v>73</v>
      </c>
      <c r="O577" s="1761" t="s">
        <v>13</v>
      </c>
      <c r="P577" s="1762" t="s">
        <v>74</v>
      </c>
      <c r="Q577" s="1762" t="s">
        <v>640</v>
      </c>
      <c r="R577" s="1685" t="s">
        <v>592</v>
      </c>
      <c r="S577" s="1964"/>
      <c r="T577" s="1965"/>
      <c r="U577" s="649"/>
      <c r="V577" s="649"/>
      <c r="W577" s="577"/>
      <c r="X577" s="577"/>
      <c r="Y577" s="577"/>
      <c r="Z577" s="577"/>
      <c r="AA577" s="577"/>
      <c r="AB577" s="577"/>
      <c r="AC577" s="577"/>
    </row>
    <row r="578">
      <c r="A578" s="700" t="s">
        <v>977</v>
      </c>
      <c r="B578" s="690">
        <v>9.0</v>
      </c>
      <c r="C578" s="690">
        <v>9.0</v>
      </c>
      <c r="D578" s="690">
        <v>41.0</v>
      </c>
      <c r="E578" s="690">
        <v>11.0</v>
      </c>
      <c r="F578" s="690">
        <v>4.0</v>
      </c>
      <c r="G578" s="690">
        <v>4.0</v>
      </c>
      <c r="H578" s="693">
        <f t="shared" ref="H578:H579" si="404">SUM(B578:G578)</f>
        <v>78</v>
      </c>
      <c r="I578" s="1968"/>
      <c r="J578" s="588"/>
      <c r="K578" s="595" t="s">
        <v>14</v>
      </c>
      <c r="L578" s="692">
        <v>145.0</v>
      </c>
      <c r="M578" s="701">
        <f t="shared" ref="M578:M579" si="405">(L578-H578)-R578</f>
        <v>67</v>
      </c>
      <c r="N578" s="701"/>
      <c r="O578" s="701">
        <f t="shared" ref="O578:O579" si="406">SUM(M578,N578)</f>
        <v>67</v>
      </c>
      <c r="P578" s="1686"/>
      <c r="Q578" s="1686"/>
      <c r="R578" s="1686"/>
      <c r="S578" s="1964"/>
      <c r="T578" s="1965"/>
      <c r="U578" s="649"/>
      <c r="V578" s="649"/>
      <c r="W578" s="577"/>
      <c r="X578" s="577"/>
      <c r="Y578" s="577"/>
      <c r="Z578" s="577"/>
      <c r="AA578" s="577"/>
      <c r="AB578" s="577"/>
      <c r="AC578" s="577"/>
    </row>
    <row r="579">
      <c r="A579" s="700" t="s">
        <v>978</v>
      </c>
      <c r="B579" s="690">
        <v>0.0</v>
      </c>
      <c r="C579" s="690">
        <v>0.0</v>
      </c>
      <c r="D579" s="690">
        <v>0.0</v>
      </c>
      <c r="E579" s="690">
        <v>0.0</v>
      </c>
      <c r="F579" s="690">
        <v>0.0</v>
      </c>
      <c r="G579" s="690">
        <v>0.0</v>
      </c>
      <c r="H579" s="693">
        <f t="shared" si="404"/>
        <v>0</v>
      </c>
      <c r="I579" s="1968"/>
      <c r="J579" s="588"/>
      <c r="K579" s="702" t="s">
        <v>979</v>
      </c>
      <c r="L579" s="692">
        <v>0.0</v>
      </c>
      <c r="M579" s="701">
        <f t="shared" si="405"/>
        <v>0</v>
      </c>
      <c r="N579" s="701"/>
      <c r="O579" s="701">
        <f t="shared" si="406"/>
        <v>0</v>
      </c>
      <c r="P579" s="1686"/>
      <c r="Q579" s="1686"/>
      <c r="R579" s="1686"/>
      <c r="S579" s="1964"/>
      <c r="T579" s="1965"/>
      <c r="U579" s="649"/>
      <c r="V579" s="649"/>
      <c r="W579" s="577"/>
      <c r="X579" s="577"/>
      <c r="Y579" s="577"/>
      <c r="Z579" s="577"/>
      <c r="AA579" s="577"/>
      <c r="AB579" s="577"/>
      <c r="AC579" s="577"/>
    </row>
    <row r="580">
      <c r="A580" s="1947" t="s">
        <v>9</v>
      </c>
      <c r="B580" s="1775">
        <f t="shared" ref="B580:H580" si="407">SUM(B578:B579)</f>
        <v>9</v>
      </c>
      <c r="C580" s="1775">
        <f t="shared" si="407"/>
        <v>9</v>
      </c>
      <c r="D580" s="1775">
        <f t="shared" si="407"/>
        <v>41</v>
      </c>
      <c r="E580" s="1775">
        <f t="shared" si="407"/>
        <v>11</v>
      </c>
      <c r="F580" s="1775">
        <f t="shared" si="407"/>
        <v>4</v>
      </c>
      <c r="G580" s="1775">
        <f t="shared" si="407"/>
        <v>4</v>
      </c>
      <c r="H580" s="1775">
        <f t="shared" si="407"/>
        <v>78</v>
      </c>
      <c r="I580" s="1690"/>
      <c r="J580" s="588"/>
      <c r="K580" s="1987" t="s">
        <v>9</v>
      </c>
      <c r="L580" s="1987">
        <f t="shared" ref="L580:R580" si="408">sum(L578:L579)</f>
        <v>145</v>
      </c>
      <c r="M580" s="1987">
        <f t="shared" si="408"/>
        <v>67</v>
      </c>
      <c r="N580" s="1987">
        <f t="shared" si="408"/>
        <v>0</v>
      </c>
      <c r="O580" s="1987">
        <f t="shared" si="408"/>
        <v>67</v>
      </c>
      <c r="P580" s="1987">
        <f t="shared" si="408"/>
        <v>0</v>
      </c>
      <c r="Q580" s="1987">
        <f t="shared" si="408"/>
        <v>0</v>
      </c>
      <c r="R580" s="1987">
        <f t="shared" si="408"/>
        <v>0</v>
      </c>
      <c r="S580" s="649"/>
      <c r="T580" s="649"/>
      <c r="U580" s="649"/>
      <c r="V580" s="649"/>
      <c r="W580" s="577"/>
      <c r="X580" s="577"/>
      <c r="Y580" s="577"/>
      <c r="Z580" s="577"/>
      <c r="AA580" s="577"/>
      <c r="AB580" s="577"/>
      <c r="AC580" s="577"/>
    </row>
    <row r="581">
      <c r="A581" s="1963"/>
      <c r="B581" s="676"/>
      <c r="C581" s="676"/>
      <c r="D581" s="676"/>
      <c r="E581" s="676"/>
      <c r="F581" s="676"/>
      <c r="G581" s="676"/>
      <c r="H581" s="636"/>
      <c r="I581" s="1690"/>
      <c r="J581" s="576"/>
      <c r="K581" s="1844"/>
      <c r="L581" s="1844"/>
      <c r="M581" s="1844"/>
      <c r="N581" s="1844"/>
      <c r="O581" s="1844"/>
      <c r="P581" s="1844"/>
      <c r="Q581" s="1844"/>
      <c r="R581" s="1844"/>
      <c r="S581" s="649"/>
      <c r="T581" s="649"/>
      <c r="U581" s="649"/>
      <c r="V581" s="649"/>
      <c r="W581" s="577"/>
      <c r="X581" s="577"/>
      <c r="Y581" s="577"/>
      <c r="Z581" s="577"/>
      <c r="AA581" s="577"/>
      <c r="AB581" s="577"/>
      <c r="AC581" s="577"/>
    </row>
    <row r="582">
      <c r="A582" s="1963"/>
      <c r="B582" s="676"/>
      <c r="C582" s="676"/>
      <c r="D582" s="676"/>
      <c r="E582" s="676"/>
      <c r="F582" s="676"/>
      <c r="G582" s="1834" t="s">
        <v>35</v>
      </c>
      <c r="H582" s="1833" t="s">
        <v>36</v>
      </c>
      <c r="I582" s="1690"/>
      <c r="J582" s="576"/>
      <c r="K582" s="1844"/>
      <c r="L582" s="1844"/>
      <c r="M582" s="1844"/>
      <c r="N582" s="1844"/>
      <c r="O582" s="1844"/>
      <c r="P582" s="1844"/>
      <c r="Q582" s="1844"/>
      <c r="R582" s="1844"/>
      <c r="S582" s="649"/>
      <c r="T582" s="649"/>
      <c r="U582" s="649"/>
      <c r="V582" s="649"/>
      <c r="W582" s="577"/>
      <c r="X582" s="577"/>
      <c r="Y582" s="577"/>
      <c r="Z582" s="577"/>
      <c r="AA582" s="577"/>
      <c r="AB582" s="577"/>
      <c r="AC582" s="577"/>
    </row>
    <row r="583">
      <c r="A583" s="1963"/>
      <c r="B583" s="676"/>
      <c r="C583" s="676"/>
      <c r="D583" s="676"/>
      <c r="E583" s="676"/>
      <c r="F583" s="676"/>
      <c r="G583" s="1988">
        <v>44808.0</v>
      </c>
      <c r="H583" s="1882">
        <v>57.0</v>
      </c>
      <c r="I583" s="1690"/>
      <c r="J583" s="576"/>
      <c r="K583" s="1844"/>
      <c r="L583" s="1844"/>
      <c r="M583" s="1844"/>
      <c r="N583" s="1844"/>
      <c r="O583" s="1844"/>
      <c r="P583" s="1844"/>
      <c r="Q583" s="1844"/>
      <c r="R583" s="1844"/>
      <c r="S583" s="649"/>
      <c r="T583" s="649"/>
      <c r="U583" s="649"/>
      <c r="V583" s="649"/>
      <c r="W583" s="577"/>
      <c r="X583" s="577"/>
      <c r="Y583" s="577"/>
      <c r="Z583" s="577"/>
      <c r="AA583" s="577"/>
      <c r="AB583" s="577"/>
      <c r="AC583" s="577"/>
    </row>
    <row r="584">
      <c r="A584" s="1963"/>
      <c r="B584" s="676"/>
      <c r="C584" s="676"/>
      <c r="D584" s="676"/>
      <c r="E584" s="676"/>
      <c r="F584" s="679"/>
      <c r="G584" s="1989">
        <v>44815.0</v>
      </c>
      <c r="H584" s="1848">
        <f>H580</f>
        <v>78</v>
      </c>
      <c r="I584" s="1690"/>
      <c r="J584" s="576"/>
      <c r="K584" s="1990"/>
      <c r="L584" s="1990"/>
      <c r="M584" s="1990"/>
      <c r="N584" s="1990"/>
      <c r="O584" s="1990"/>
      <c r="P584" s="1990"/>
      <c r="Q584" s="1990"/>
      <c r="R584" s="1990"/>
      <c r="S584" s="649"/>
      <c r="T584" s="649"/>
      <c r="U584" s="649"/>
      <c r="V584" s="649"/>
      <c r="W584" s="577"/>
      <c r="X584" s="577"/>
      <c r="Y584" s="577"/>
      <c r="Z584" s="577"/>
      <c r="AA584" s="577"/>
      <c r="AB584" s="577"/>
      <c r="AC584" s="577"/>
    </row>
    <row r="585">
      <c r="A585" s="1963"/>
      <c r="B585" s="676"/>
      <c r="C585" s="676"/>
      <c r="D585" s="676"/>
      <c r="E585" s="676"/>
      <c r="F585" s="679"/>
      <c r="G585" s="1989">
        <v>44822.0</v>
      </c>
      <c r="H585" s="1897"/>
      <c r="I585" s="1690"/>
      <c r="J585" s="576"/>
      <c r="K585" s="636"/>
      <c r="L585" s="636"/>
      <c r="M585" s="636"/>
      <c r="N585" s="636"/>
      <c r="O585" s="636"/>
      <c r="P585" s="636"/>
      <c r="Q585" s="649"/>
      <c r="R585" s="649"/>
      <c r="S585" s="649"/>
      <c r="T585" s="649"/>
      <c r="U585" s="649"/>
      <c r="V585" s="649"/>
      <c r="W585" s="577"/>
      <c r="X585" s="577"/>
      <c r="Y585" s="577"/>
      <c r="Z585" s="577"/>
      <c r="AA585" s="577"/>
      <c r="AB585" s="577"/>
      <c r="AC585" s="577"/>
    </row>
    <row r="586">
      <c r="A586" s="1963"/>
      <c r="B586" s="676"/>
      <c r="C586" s="676"/>
      <c r="D586" s="676"/>
      <c r="E586" s="676"/>
      <c r="F586" s="679"/>
      <c r="G586" s="1989">
        <v>44829.0</v>
      </c>
      <c r="H586" s="1897"/>
      <c r="I586" s="1690"/>
      <c r="J586" s="576"/>
      <c r="K586" s="636"/>
      <c r="L586" s="636"/>
      <c r="M586" s="636"/>
      <c r="N586" s="636"/>
      <c r="O586" s="636"/>
      <c r="P586" s="636"/>
      <c r="Q586" s="649"/>
      <c r="R586" s="649"/>
      <c r="S586" s="649"/>
      <c r="T586" s="649"/>
      <c r="U586" s="649"/>
      <c r="V586" s="649"/>
      <c r="W586" s="577"/>
      <c r="X586" s="577"/>
      <c r="Y586" s="577"/>
      <c r="Z586" s="577"/>
      <c r="AA586" s="577"/>
      <c r="AB586" s="577"/>
      <c r="AC586" s="577"/>
    </row>
    <row r="587">
      <c r="A587" s="1963"/>
      <c r="B587" s="676"/>
      <c r="C587" s="676"/>
      <c r="D587" s="676"/>
      <c r="E587" s="676"/>
      <c r="F587" s="679"/>
      <c r="G587" s="1989">
        <v>44834.0</v>
      </c>
      <c r="H587" s="1897"/>
      <c r="I587" s="1690"/>
      <c r="J587" s="576"/>
      <c r="K587" s="577"/>
      <c r="L587" s="649"/>
      <c r="M587" s="649"/>
      <c r="N587" s="649"/>
      <c r="O587" s="649"/>
      <c r="P587" s="649"/>
      <c r="Q587" s="649"/>
      <c r="R587" s="649"/>
      <c r="S587" s="1964"/>
      <c r="T587" s="1965"/>
      <c r="U587" s="649"/>
      <c r="V587" s="649"/>
      <c r="W587" s="577"/>
      <c r="X587" s="577"/>
      <c r="Y587" s="577"/>
      <c r="Z587" s="577"/>
      <c r="AA587" s="577"/>
      <c r="AB587" s="577"/>
      <c r="AC587" s="577"/>
    </row>
    <row r="588">
      <c r="A588" s="1963"/>
      <c r="B588" s="676"/>
      <c r="C588" s="676"/>
      <c r="D588" s="676"/>
      <c r="E588" s="676"/>
      <c r="F588" s="679"/>
      <c r="G588" s="1834" t="s">
        <v>9</v>
      </c>
      <c r="H588" s="1829">
        <f>SUM(H583:H587)</f>
        <v>135</v>
      </c>
      <c r="I588" s="1690"/>
      <c r="J588" s="576"/>
      <c r="K588" s="577"/>
      <c r="L588" s="649"/>
      <c r="M588" s="649"/>
      <c r="N588" s="649"/>
      <c r="O588" s="649"/>
      <c r="P588" s="649"/>
      <c r="Q588" s="649"/>
      <c r="R588" s="649"/>
      <c r="S588" s="1964"/>
      <c r="T588" s="1965"/>
      <c r="U588" s="649"/>
      <c r="V588" s="649"/>
      <c r="W588" s="577"/>
      <c r="X588" s="577"/>
      <c r="Y588" s="577"/>
      <c r="Z588" s="577"/>
      <c r="AA588" s="577"/>
      <c r="AB588" s="577"/>
      <c r="AC588" s="577"/>
    </row>
    <row r="589">
      <c r="A589" s="1963"/>
      <c r="B589" s="676"/>
      <c r="C589" s="676"/>
      <c r="D589" s="676"/>
      <c r="E589" s="676"/>
      <c r="F589" s="676"/>
      <c r="G589" s="7"/>
      <c r="H589" s="7"/>
      <c r="I589" s="1690"/>
      <c r="J589" s="576"/>
      <c r="K589" s="577"/>
      <c r="L589" s="649"/>
      <c r="M589" s="649"/>
      <c r="N589" s="649"/>
      <c r="O589" s="649"/>
      <c r="P589" s="649"/>
      <c r="Q589" s="649"/>
      <c r="R589" s="649"/>
      <c r="S589" s="1964"/>
      <c r="T589" s="1965"/>
      <c r="U589" s="649"/>
      <c r="V589" s="649"/>
      <c r="W589" s="577"/>
      <c r="X589" s="577"/>
      <c r="Y589" s="577"/>
      <c r="Z589" s="577"/>
      <c r="AA589" s="577"/>
      <c r="AB589" s="577"/>
      <c r="AC589" s="577"/>
    </row>
    <row r="590">
      <c r="A590" s="1963"/>
      <c r="B590" s="676"/>
      <c r="C590" s="676"/>
      <c r="D590" s="676"/>
      <c r="E590" s="676"/>
      <c r="F590" s="676"/>
      <c r="G590" s="1781" t="s">
        <v>131</v>
      </c>
      <c r="H590" s="1758">
        <f>(1500-H588)</f>
        <v>1365</v>
      </c>
      <c r="I590" s="1690"/>
      <c r="J590" s="576"/>
      <c r="K590" s="577"/>
      <c r="L590" s="649"/>
      <c r="M590" s="649"/>
      <c r="N590" s="649"/>
      <c r="O590" s="649"/>
      <c r="P590" s="649"/>
      <c r="Q590" s="649"/>
      <c r="R590" s="649"/>
      <c r="S590" s="1964"/>
      <c r="T590" s="1965"/>
      <c r="U590" s="649"/>
      <c r="V590" s="649"/>
      <c r="W590" s="577"/>
      <c r="X590" s="577"/>
      <c r="Y590" s="577"/>
      <c r="Z590" s="577"/>
      <c r="AA590" s="577"/>
      <c r="AB590" s="577"/>
      <c r="AC590" s="577"/>
    </row>
    <row r="591">
      <c r="A591" s="1963"/>
      <c r="B591" s="676"/>
      <c r="C591" s="676"/>
      <c r="D591" s="676"/>
      <c r="E591" s="676"/>
      <c r="F591" s="676"/>
      <c r="G591" s="676"/>
      <c r="H591" s="636"/>
      <c r="I591" s="1690"/>
      <c r="J591" s="576"/>
      <c r="K591" s="577"/>
      <c r="L591" s="649"/>
      <c r="M591" s="649"/>
      <c r="N591" s="649"/>
      <c r="O591" s="649"/>
      <c r="P591" s="649"/>
      <c r="Q591" s="649"/>
      <c r="R591" s="649"/>
      <c r="S591" s="1964"/>
      <c r="T591" s="1965"/>
      <c r="U591" s="649"/>
      <c r="V591" s="649"/>
      <c r="W591" s="577"/>
      <c r="X591" s="577"/>
      <c r="Y591" s="577"/>
      <c r="Z591" s="577"/>
      <c r="AA591" s="577"/>
      <c r="AB591" s="577"/>
      <c r="AC591" s="577"/>
    </row>
    <row r="592">
      <c r="A592" s="1757" t="s">
        <v>502</v>
      </c>
      <c r="B592" s="1781" t="s">
        <v>2</v>
      </c>
      <c r="C592" s="1781" t="s">
        <v>3</v>
      </c>
      <c r="D592" s="1781" t="s">
        <v>4</v>
      </c>
      <c r="E592" s="1781" t="s">
        <v>5</v>
      </c>
      <c r="F592" s="1781" t="s">
        <v>6</v>
      </c>
      <c r="G592" s="1781" t="s">
        <v>7</v>
      </c>
      <c r="H592" s="1758" t="s">
        <v>9</v>
      </c>
      <c r="I592" s="636"/>
      <c r="J592" s="636"/>
      <c r="K592" s="577"/>
      <c r="L592" s="649"/>
      <c r="M592" s="649"/>
      <c r="N592" s="649"/>
      <c r="O592" s="649"/>
      <c r="P592" s="649"/>
      <c r="Q592" s="649"/>
      <c r="R592" s="649"/>
      <c r="S592" s="1964"/>
      <c r="T592" s="1965"/>
      <c r="U592" s="649"/>
      <c r="V592" s="649"/>
      <c r="W592" s="577"/>
      <c r="X592" s="577"/>
      <c r="Y592" s="577"/>
      <c r="Z592" s="649"/>
      <c r="AA592" s="649"/>
      <c r="AB592" s="649"/>
      <c r="AC592" s="649"/>
    </row>
    <row r="593">
      <c r="A593" s="1714"/>
      <c r="B593" s="701">
        <f t="shared" ref="B593:H593" si="409">SUM(B558,B580)</f>
        <v>35</v>
      </c>
      <c r="C593" s="701">
        <f t="shared" si="409"/>
        <v>58</v>
      </c>
      <c r="D593" s="701">
        <f t="shared" si="409"/>
        <v>77</v>
      </c>
      <c r="E593" s="701">
        <f t="shared" si="409"/>
        <v>72</v>
      </c>
      <c r="F593" s="701">
        <f t="shared" si="409"/>
        <v>37</v>
      </c>
      <c r="G593" s="701">
        <f t="shared" si="409"/>
        <v>5</v>
      </c>
      <c r="H593" s="701">
        <f t="shared" si="409"/>
        <v>284</v>
      </c>
      <c r="I593" s="636"/>
      <c r="J593" s="636"/>
      <c r="K593" s="577"/>
      <c r="L593" s="649"/>
      <c r="M593" s="649"/>
      <c r="N593" s="649"/>
      <c r="O593" s="649"/>
      <c r="P593" s="649"/>
      <c r="Q593" s="649"/>
      <c r="R593" s="649"/>
      <c r="S593" s="1964"/>
      <c r="T593" s="1965"/>
      <c r="U593" s="649"/>
      <c r="V593" s="649"/>
      <c r="W593" s="577"/>
      <c r="X593" s="577"/>
      <c r="Y593" s="577"/>
      <c r="Z593" s="649"/>
      <c r="AA593" s="649"/>
      <c r="AB593" s="649"/>
      <c r="AC593" s="649"/>
    </row>
    <row r="594">
      <c r="A594" s="1974"/>
      <c r="B594" s="677"/>
      <c r="C594" s="677"/>
      <c r="D594" s="677"/>
      <c r="E594" s="677"/>
      <c r="F594" s="677"/>
      <c r="G594" s="677"/>
      <c r="H594" s="675"/>
      <c r="I594" s="1691"/>
      <c r="J594" s="576"/>
      <c r="K594" s="721"/>
      <c r="L594" s="1799"/>
      <c r="M594" s="1799"/>
      <c r="N594" s="1799"/>
      <c r="O594" s="1799"/>
      <c r="P594" s="1799"/>
      <c r="Q594" s="1799"/>
      <c r="R594" s="1799"/>
      <c r="S594" s="1971"/>
      <c r="T594" s="1972"/>
      <c r="U594" s="649"/>
      <c r="V594" s="649"/>
      <c r="W594" s="577"/>
      <c r="X594" s="577"/>
      <c r="Y594" s="577"/>
      <c r="Z594" s="577"/>
      <c r="AA594" s="577"/>
      <c r="AB594" s="577"/>
      <c r="AC594" s="577"/>
    </row>
    <row r="595">
      <c r="A595" s="1943" t="s">
        <v>156</v>
      </c>
      <c r="B595" s="1781" t="s">
        <v>2</v>
      </c>
      <c r="C595" s="1781" t="s">
        <v>3</v>
      </c>
      <c r="D595" s="1781" t="s">
        <v>4</v>
      </c>
      <c r="E595" s="1781" t="s">
        <v>5</v>
      </c>
      <c r="F595" s="1781" t="s">
        <v>6</v>
      </c>
      <c r="G595" s="1781" t="s">
        <v>7</v>
      </c>
      <c r="H595" s="1782" t="s">
        <v>8</v>
      </c>
      <c r="I595" s="1781" t="s">
        <v>9</v>
      </c>
      <c r="J595" s="588"/>
      <c r="K595" s="1991" t="s">
        <v>373</v>
      </c>
      <c r="L595" s="1992" t="s">
        <v>374</v>
      </c>
      <c r="M595" s="1992" t="s">
        <v>280</v>
      </c>
      <c r="N595" s="1992" t="s">
        <v>299</v>
      </c>
      <c r="O595" s="1991" t="s">
        <v>131</v>
      </c>
      <c r="P595" s="1993" t="s">
        <v>282</v>
      </c>
      <c r="Q595" s="1993" t="s">
        <v>283</v>
      </c>
      <c r="R595" s="1994" t="s">
        <v>284</v>
      </c>
      <c r="S595" s="1993" t="s">
        <v>429</v>
      </c>
      <c r="T595" s="1994" t="s">
        <v>430</v>
      </c>
      <c r="U595" s="649"/>
      <c r="V595" s="649"/>
      <c r="W595" s="577"/>
      <c r="X595" s="649"/>
      <c r="Y595" s="649"/>
      <c r="Z595" s="649"/>
      <c r="AA595" s="649"/>
      <c r="AB595" s="649"/>
      <c r="AC595" s="649"/>
    </row>
    <row r="596">
      <c r="A596" s="1945" t="s">
        <v>933</v>
      </c>
      <c r="B596" s="1760">
        <v>5.0</v>
      </c>
      <c r="C596" s="1760">
        <v>6.0</v>
      </c>
      <c r="D596" s="1760">
        <v>7.0</v>
      </c>
      <c r="E596" s="1760">
        <v>8.0</v>
      </c>
      <c r="F596" s="1760">
        <v>9.0</v>
      </c>
      <c r="G596" s="1760">
        <v>10.0</v>
      </c>
      <c r="H596" s="1766">
        <v>11.0</v>
      </c>
      <c r="I596" s="1685"/>
      <c r="J596" s="1531"/>
      <c r="K596" s="1995" t="s">
        <v>305</v>
      </c>
      <c r="L596" s="1996" t="s">
        <v>375</v>
      </c>
      <c r="M596" s="1996">
        <v>24.0</v>
      </c>
      <c r="N596" s="1997">
        <v>19.0</v>
      </c>
      <c r="O596" s="1995">
        <f t="shared" ref="O596:O600" si="410">(M596-N596)</f>
        <v>5</v>
      </c>
      <c r="P596" s="968">
        <v>3000.0</v>
      </c>
      <c r="Q596" s="807">
        <f>(H172)</f>
        <v>617</v>
      </c>
      <c r="R596" s="1998">
        <f t="shared" ref="R596:R598" si="411">(Q596/P596)</f>
        <v>0.2056666667</v>
      </c>
      <c r="S596" s="1999">
        <f t="shared" ref="S596:S597" si="412">(Q596/9*22)</f>
        <v>1508.222222</v>
      </c>
      <c r="T596" s="2000">
        <f t="shared" ref="T596:T608" si="413">(S596/P596)</f>
        <v>0.5027407407</v>
      </c>
      <c r="U596" s="649"/>
      <c r="V596" s="649"/>
      <c r="W596" s="577"/>
      <c r="X596" s="577"/>
      <c r="Y596" s="577"/>
      <c r="Z596" s="577"/>
      <c r="AA596" s="577"/>
      <c r="AB596" s="577"/>
      <c r="AC596" s="577"/>
    </row>
    <row r="597">
      <c r="A597" s="1800" t="s">
        <v>163</v>
      </c>
      <c r="B597" s="1705"/>
      <c r="C597" s="1705"/>
      <c r="D597" s="1705"/>
      <c r="E597" s="1705"/>
      <c r="F597" s="1705"/>
      <c r="G597" s="1705"/>
      <c r="H597" s="1705"/>
      <c r="I597" s="1705"/>
      <c r="J597" s="1706"/>
      <c r="K597" s="1995" t="s">
        <v>331</v>
      </c>
      <c r="L597" s="1996" t="s">
        <v>481</v>
      </c>
      <c r="M597" s="1996">
        <v>24.0</v>
      </c>
      <c r="N597" s="1996">
        <v>20.0</v>
      </c>
      <c r="O597" s="1995">
        <f t="shared" si="410"/>
        <v>4</v>
      </c>
      <c r="P597" s="968">
        <v>3000.0</v>
      </c>
      <c r="Q597" s="807">
        <f>(H347)</f>
        <v>774</v>
      </c>
      <c r="R597" s="1998">
        <f t="shared" si="411"/>
        <v>0.258</v>
      </c>
      <c r="S597" s="1999">
        <f t="shared" si="412"/>
        <v>1892</v>
      </c>
      <c r="T597" s="2000">
        <f t="shared" si="413"/>
        <v>0.6306666667</v>
      </c>
      <c r="U597" s="649"/>
      <c r="V597" s="649"/>
      <c r="W597" s="577"/>
      <c r="X597" s="577"/>
      <c r="Y597" s="577"/>
      <c r="Z597" s="577"/>
      <c r="AA597" s="577"/>
      <c r="AB597" s="577"/>
      <c r="AC597" s="577"/>
    </row>
    <row r="598">
      <c r="A598" s="1722" t="s">
        <v>164</v>
      </c>
      <c r="B598" s="1801">
        <v>521.14</v>
      </c>
      <c r="C598" s="1801">
        <v>489.46</v>
      </c>
      <c r="D598" s="1801">
        <v>512.9</v>
      </c>
      <c r="E598" s="1784">
        <v>716.49</v>
      </c>
      <c r="F598" s="1784">
        <v>998.78</v>
      </c>
      <c r="G598" s="1784">
        <v>679.33</v>
      </c>
      <c r="H598" s="1801">
        <v>667.73</v>
      </c>
      <c r="I598" s="1783">
        <f t="shared" ref="I598:I601" si="414">SUM(B598:H598)</f>
        <v>4585.83</v>
      </c>
      <c r="J598" s="588"/>
      <c r="K598" s="1995" t="s">
        <v>759</v>
      </c>
      <c r="L598" s="1997" t="s">
        <v>380</v>
      </c>
      <c r="M598" s="1996">
        <v>24.0</v>
      </c>
      <c r="N598" s="1997">
        <v>3.0</v>
      </c>
      <c r="O598" s="1995">
        <f t="shared" si="410"/>
        <v>21</v>
      </c>
      <c r="P598" s="968">
        <v>1000.0</v>
      </c>
      <c r="Q598" s="807">
        <f>(H527)</f>
        <v>66</v>
      </c>
      <c r="R598" s="1998">
        <f t="shared" si="411"/>
        <v>0.066</v>
      </c>
      <c r="S598" s="1999">
        <f>(Q598/13*30)</f>
        <v>152.3076923</v>
      </c>
      <c r="T598" s="2000">
        <f t="shared" si="413"/>
        <v>0.1523076923</v>
      </c>
      <c r="U598" s="649"/>
      <c r="V598" s="649"/>
      <c r="W598" s="577"/>
      <c r="X598" s="577"/>
      <c r="Y598" s="577"/>
      <c r="Z598" s="577"/>
      <c r="AA598" s="577"/>
      <c r="AB598" s="577"/>
      <c r="AC598" s="577"/>
    </row>
    <row r="599">
      <c r="A599" s="1722" t="s">
        <v>165</v>
      </c>
      <c r="B599" s="1801">
        <v>276.71</v>
      </c>
      <c r="C599" s="1801">
        <v>117.03</v>
      </c>
      <c r="D599" s="1801">
        <v>259.16</v>
      </c>
      <c r="E599" s="1784">
        <v>122.28</v>
      </c>
      <c r="F599" s="1784">
        <v>436.62</v>
      </c>
      <c r="G599" s="1784">
        <v>326.94</v>
      </c>
      <c r="H599" s="1801">
        <v>294.63</v>
      </c>
      <c r="I599" s="1783">
        <f t="shared" si="414"/>
        <v>1833.37</v>
      </c>
      <c r="J599" s="588"/>
      <c r="K599" s="2001" t="s">
        <v>785</v>
      </c>
      <c r="L599" s="2002" t="s">
        <v>785</v>
      </c>
      <c r="M599" s="2002">
        <f t="shared" ref="M599:N599" si="415">sum(M596:M598)</f>
        <v>72</v>
      </c>
      <c r="N599" s="2002">
        <f t="shared" si="415"/>
        <v>42</v>
      </c>
      <c r="O599" s="2001">
        <f t="shared" si="410"/>
        <v>30</v>
      </c>
      <c r="P599" s="2003">
        <f t="shared" ref="P599:S599" si="416">sum(P596:P598)</f>
        <v>7000</v>
      </c>
      <c r="Q599" s="2003">
        <f t="shared" si="416"/>
        <v>1457</v>
      </c>
      <c r="R599" s="2004">
        <f t="shared" si="416"/>
        <v>0.5296666667</v>
      </c>
      <c r="S599" s="2005">
        <f t="shared" si="416"/>
        <v>3552.529915</v>
      </c>
      <c r="T599" s="2000">
        <f t="shared" si="413"/>
        <v>0.5075042735</v>
      </c>
      <c r="U599" s="649"/>
      <c r="V599" s="649"/>
      <c r="W599" s="577"/>
      <c r="X599" s="577"/>
      <c r="Y599" s="577"/>
      <c r="Z599" s="577"/>
      <c r="AA599" s="577"/>
      <c r="AB599" s="577"/>
      <c r="AC599" s="577"/>
    </row>
    <row r="600">
      <c r="A600" s="1722" t="s">
        <v>166</v>
      </c>
      <c r="B600" s="1801">
        <v>673.36</v>
      </c>
      <c r="C600" s="1801">
        <v>110.58</v>
      </c>
      <c r="D600" s="1801">
        <v>535.33</v>
      </c>
      <c r="E600" s="1801">
        <v>560.6</v>
      </c>
      <c r="F600" s="1784">
        <v>532.62</v>
      </c>
      <c r="G600" s="1784">
        <v>561.02</v>
      </c>
      <c r="H600" s="1801">
        <v>747.3</v>
      </c>
      <c r="I600" s="1783">
        <f t="shared" si="414"/>
        <v>3720.81</v>
      </c>
      <c r="J600" s="588"/>
      <c r="K600" s="1997" t="s">
        <v>980</v>
      </c>
      <c r="L600" s="1996" t="s">
        <v>378</v>
      </c>
      <c r="M600" s="1996">
        <v>20.0</v>
      </c>
      <c r="N600" s="1997">
        <v>16.0</v>
      </c>
      <c r="O600" s="1995">
        <f t="shared" si="410"/>
        <v>4</v>
      </c>
      <c r="P600" s="968">
        <v>1500.0</v>
      </c>
      <c r="Q600" s="807">
        <f>(H571)</f>
        <v>319</v>
      </c>
      <c r="R600" s="1998">
        <f t="shared" ref="R600:R602" si="417">(Q600/P600)</f>
        <v>0.2126666667</v>
      </c>
      <c r="S600" s="1999">
        <f t="shared" ref="S600:S602" si="418">(Q600/9*22)</f>
        <v>779.7777778</v>
      </c>
      <c r="T600" s="2000">
        <f t="shared" si="413"/>
        <v>0.5198518519</v>
      </c>
      <c r="U600" s="649"/>
      <c r="V600" s="649"/>
      <c r="W600" s="577"/>
      <c r="X600" s="577"/>
      <c r="Y600" s="577"/>
      <c r="Z600" s="577"/>
      <c r="AA600" s="577"/>
      <c r="AB600" s="577"/>
      <c r="AC600" s="577"/>
    </row>
    <row r="601">
      <c r="A601" s="1722" t="s">
        <v>589</v>
      </c>
      <c r="B601" s="1801">
        <v>503.03</v>
      </c>
      <c r="C601" s="1801">
        <v>450.55</v>
      </c>
      <c r="D601" s="1801">
        <v>495.87</v>
      </c>
      <c r="E601" s="1801">
        <v>385.48</v>
      </c>
      <c r="F601" s="1784">
        <v>495.09</v>
      </c>
      <c r="G601" s="1784">
        <v>501.0</v>
      </c>
      <c r="H601" s="1801">
        <v>915.38</v>
      </c>
      <c r="I601" s="1783">
        <f t="shared" si="414"/>
        <v>3746.4</v>
      </c>
      <c r="J601" s="588"/>
      <c r="K601" s="1997" t="s">
        <v>981</v>
      </c>
      <c r="L601" s="1996" t="s">
        <v>14</v>
      </c>
      <c r="M601" s="1996" t="s">
        <v>79</v>
      </c>
      <c r="N601" s="1996" t="s">
        <v>79</v>
      </c>
      <c r="O601" s="1997" t="s">
        <v>79</v>
      </c>
      <c r="P601" s="968">
        <v>750.0</v>
      </c>
      <c r="Q601" s="2006">
        <f>(H578)</f>
        <v>78</v>
      </c>
      <c r="R601" s="1998">
        <f t="shared" si="417"/>
        <v>0.104</v>
      </c>
      <c r="S601" s="1999">
        <f t="shared" si="418"/>
        <v>190.6666667</v>
      </c>
      <c r="T601" s="2000">
        <f t="shared" si="413"/>
        <v>0.2542222222</v>
      </c>
      <c r="U601" s="649"/>
      <c r="V601" s="649"/>
      <c r="W601" s="577"/>
      <c r="X601" s="577"/>
      <c r="Y601" s="577"/>
      <c r="Z601" s="577"/>
      <c r="AA601" s="577"/>
      <c r="AB601" s="577"/>
      <c r="AC601" s="577"/>
    </row>
    <row r="602">
      <c r="A602" s="1943" t="s">
        <v>9</v>
      </c>
      <c r="B602" s="1782">
        <f t="shared" ref="B602:I602" si="419">SUM(B598:B601)</f>
        <v>1974.24</v>
      </c>
      <c r="C602" s="1782">
        <f t="shared" si="419"/>
        <v>1167.62</v>
      </c>
      <c r="D602" s="1782">
        <f t="shared" si="419"/>
        <v>1803.26</v>
      </c>
      <c r="E602" s="1782">
        <f t="shared" si="419"/>
        <v>1784.85</v>
      </c>
      <c r="F602" s="1782">
        <f t="shared" si="419"/>
        <v>2463.11</v>
      </c>
      <c r="G602" s="1782">
        <f t="shared" si="419"/>
        <v>2068.29</v>
      </c>
      <c r="H602" s="1782">
        <f t="shared" si="419"/>
        <v>2625.04</v>
      </c>
      <c r="I602" s="1782">
        <f t="shared" si="419"/>
        <v>13886.41</v>
      </c>
      <c r="J602" s="588"/>
      <c r="K602" s="1997" t="s">
        <v>982</v>
      </c>
      <c r="L602" s="1997" t="s">
        <v>979</v>
      </c>
      <c r="M602" s="1997" t="s">
        <v>79</v>
      </c>
      <c r="N602" s="1997" t="s">
        <v>79</v>
      </c>
      <c r="O602" s="1997" t="s">
        <v>79</v>
      </c>
      <c r="P602" s="968">
        <v>750.0</v>
      </c>
      <c r="Q602" s="2006">
        <f>H579</f>
        <v>0</v>
      </c>
      <c r="R602" s="1998">
        <f t="shared" si="417"/>
        <v>0</v>
      </c>
      <c r="S602" s="1999">
        <f t="shared" si="418"/>
        <v>0</v>
      </c>
      <c r="T602" s="2000">
        <f t="shared" si="413"/>
        <v>0</v>
      </c>
      <c r="U602" s="649"/>
      <c r="V602" s="649"/>
      <c r="W602" s="649"/>
      <c r="X602" s="577"/>
      <c r="Y602" s="577"/>
      <c r="Z602" s="577"/>
      <c r="AA602" s="577"/>
      <c r="AB602" s="577"/>
      <c r="AC602" s="577"/>
    </row>
    <row r="603">
      <c r="A603" s="1963"/>
      <c r="B603" s="576"/>
      <c r="C603" s="576"/>
      <c r="D603" s="576"/>
      <c r="E603" s="676"/>
      <c r="F603" s="727"/>
      <c r="G603" s="727"/>
      <c r="H603" s="727"/>
      <c r="I603" s="727"/>
      <c r="J603" s="588"/>
      <c r="K603" s="2001" t="s">
        <v>787</v>
      </c>
      <c r="L603" s="2002" t="s">
        <v>787</v>
      </c>
      <c r="M603" s="2002">
        <f t="shared" ref="M603:N603" si="420">sum(M600:M602)</f>
        <v>20</v>
      </c>
      <c r="N603" s="2002">
        <f t="shared" si="420"/>
        <v>16</v>
      </c>
      <c r="O603" s="2001">
        <f t="shared" ref="O603:O607" si="422">(M603-N603)</f>
        <v>4</v>
      </c>
      <c r="P603" s="2003">
        <f t="shared" ref="P603:S603" si="421">sum(P600:P602)</f>
        <v>3000</v>
      </c>
      <c r="Q603" s="2003">
        <f t="shared" si="421"/>
        <v>397</v>
      </c>
      <c r="R603" s="2004">
        <f t="shared" si="421"/>
        <v>0.3166666667</v>
      </c>
      <c r="S603" s="2005">
        <f t="shared" si="421"/>
        <v>970.4444444</v>
      </c>
      <c r="T603" s="2000">
        <f t="shared" si="413"/>
        <v>0.3234814815</v>
      </c>
      <c r="U603" s="649"/>
      <c r="V603" s="649"/>
      <c r="W603" s="577"/>
      <c r="X603" s="577"/>
      <c r="Y603" s="577"/>
      <c r="Z603" s="577"/>
      <c r="AA603" s="577"/>
      <c r="AB603" s="577"/>
      <c r="AC603" s="577"/>
    </row>
    <row r="604">
      <c r="A604" s="1963"/>
      <c r="B604" s="576"/>
      <c r="C604" s="576"/>
      <c r="D604" s="576"/>
      <c r="E604" s="676"/>
      <c r="F604" s="727"/>
      <c r="G604" s="727"/>
      <c r="H604" s="727"/>
      <c r="I604" s="727"/>
      <c r="J604" s="588"/>
      <c r="K604" s="305" t="s">
        <v>454</v>
      </c>
      <c r="L604" s="2007" t="s">
        <v>791</v>
      </c>
      <c r="M604" s="221">
        <v>10.0</v>
      </c>
      <c r="N604" s="218">
        <v>10.0</v>
      </c>
      <c r="O604" s="1995">
        <f t="shared" si="422"/>
        <v>0</v>
      </c>
      <c r="P604" s="2008">
        <v>23000.0</v>
      </c>
      <c r="Q604" s="2009">
        <f>(F611)</f>
        <v>7396.85</v>
      </c>
      <c r="R604" s="306">
        <f t="shared" ref="R604:R607" si="423">(Q604/P604)</f>
        <v>0.3216021739</v>
      </c>
      <c r="S604" s="2010">
        <f t="shared" ref="S604:S607" si="424">(Q604/13*30)</f>
        <v>17069.65385</v>
      </c>
      <c r="T604" s="2011">
        <f t="shared" si="413"/>
        <v>0.7421588629</v>
      </c>
      <c r="U604" s="649"/>
      <c r="V604" s="649"/>
      <c r="W604" s="577"/>
      <c r="X604" s="577"/>
      <c r="Y604" s="577"/>
      <c r="Z604" s="577"/>
      <c r="AA604" s="577"/>
      <c r="AB604" s="577"/>
      <c r="AC604" s="577"/>
    </row>
    <row r="605">
      <c r="A605" s="1963"/>
      <c r="B605" s="576"/>
      <c r="C605" s="576"/>
      <c r="D605" s="576"/>
      <c r="E605" s="1834" t="s">
        <v>35</v>
      </c>
      <c r="F605" s="1834" t="s">
        <v>164</v>
      </c>
      <c r="G605" s="1834" t="s">
        <v>165</v>
      </c>
      <c r="H605" s="1833" t="s">
        <v>166</v>
      </c>
      <c r="I605" s="1833" t="s">
        <v>589</v>
      </c>
      <c r="J605" s="588"/>
      <c r="K605" s="305" t="s">
        <v>456</v>
      </c>
      <c r="L605" s="2007" t="s">
        <v>792</v>
      </c>
      <c r="M605" s="221">
        <v>6.0</v>
      </c>
      <c r="N605" s="221">
        <v>6.0</v>
      </c>
      <c r="O605" s="1995">
        <f t="shared" si="422"/>
        <v>0</v>
      </c>
      <c r="P605" s="2008">
        <v>16000.0</v>
      </c>
      <c r="Q605" s="2009">
        <f>(G611)</f>
        <v>3500.73</v>
      </c>
      <c r="R605" s="1998">
        <f t="shared" si="423"/>
        <v>0.218795625</v>
      </c>
      <c r="S605" s="2010">
        <f t="shared" si="424"/>
        <v>8078.607692</v>
      </c>
      <c r="T605" s="2000">
        <f t="shared" si="413"/>
        <v>0.5049129808</v>
      </c>
      <c r="U605" s="649"/>
      <c r="V605" s="649"/>
      <c r="W605" s="577"/>
      <c r="X605" s="577"/>
      <c r="Y605" s="577"/>
      <c r="Z605" s="577"/>
      <c r="AA605" s="577"/>
      <c r="AB605" s="577"/>
      <c r="AC605" s="577"/>
    </row>
    <row r="606">
      <c r="A606" s="1963"/>
      <c r="B606" s="576"/>
      <c r="C606" s="576"/>
      <c r="D606" s="588"/>
      <c r="E606" s="1988">
        <v>44808.0</v>
      </c>
      <c r="F606" s="2012">
        <v>2811.02</v>
      </c>
      <c r="G606" s="2012">
        <v>1667.36</v>
      </c>
      <c r="H606" s="2012">
        <v>3238.69</v>
      </c>
      <c r="I606" s="2012">
        <v>2804.07</v>
      </c>
      <c r="J606" s="588"/>
      <c r="K606" s="305" t="s">
        <v>455</v>
      </c>
      <c r="L606" s="304" t="s">
        <v>983</v>
      </c>
      <c r="M606" s="221">
        <v>10.0</v>
      </c>
      <c r="N606" s="218">
        <v>10.0</v>
      </c>
      <c r="O606" s="1995">
        <f t="shared" si="422"/>
        <v>0</v>
      </c>
      <c r="P606" s="2008">
        <v>23000.0</v>
      </c>
      <c r="Q606" s="2009">
        <f>(H611)</f>
        <v>6959.5</v>
      </c>
      <c r="R606" s="1998">
        <f t="shared" si="423"/>
        <v>0.3025869565</v>
      </c>
      <c r="S606" s="2010">
        <f t="shared" si="424"/>
        <v>16060.38462</v>
      </c>
      <c r="T606" s="2000">
        <f t="shared" si="413"/>
        <v>0.698277592</v>
      </c>
      <c r="U606" s="649"/>
      <c r="V606" s="649"/>
      <c r="W606" s="577"/>
      <c r="X606" s="577"/>
      <c r="Y606" s="577"/>
      <c r="Z606" s="577"/>
      <c r="AA606" s="577"/>
      <c r="AB606" s="577"/>
      <c r="AC606" s="577"/>
    </row>
    <row r="607">
      <c r="A607" s="1963"/>
      <c r="B607" s="576"/>
      <c r="C607" s="576"/>
      <c r="D607" s="588"/>
      <c r="E607" s="1989">
        <v>44815.0</v>
      </c>
      <c r="F607" s="1808">
        <f>(I598)</f>
        <v>4585.83</v>
      </c>
      <c r="G607" s="1808">
        <f>(I599)</f>
        <v>1833.37</v>
      </c>
      <c r="H607" s="1808">
        <f>(I600)</f>
        <v>3720.81</v>
      </c>
      <c r="I607" s="1808">
        <f>(I601)</f>
        <v>3746.4</v>
      </c>
      <c r="J607" s="588"/>
      <c r="K607" s="305" t="s">
        <v>590</v>
      </c>
      <c r="L607" s="2007" t="s">
        <v>794</v>
      </c>
      <c r="M607" s="221">
        <v>10.0</v>
      </c>
      <c r="N607" s="221">
        <v>10.0</v>
      </c>
      <c r="O607" s="1995">
        <f t="shared" si="422"/>
        <v>0</v>
      </c>
      <c r="P607" s="2008">
        <v>20000.0</v>
      </c>
      <c r="Q607" s="2009">
        <f>(I611)</f>
        <v>6550.47</v>
      </c>
      <c r="R607" s="1998">
        <f t="shared" si="423"/>
        <v>0.3275235</v>
      </c>
      <c r="S607" s="2010">
        <f t="shared" si="424"/>
        <v>15116.46923</v>
      </c>
      <c r="T607" s="2011">
        <f t="shared" si="413"/>
        <v>0.7558234615</v>
      </c>
      <c r="U607" s="649"/>
      <c r="V607" s="649"/>
      <c r="W607" s="577"/>
      <c r="X607" s="577"/>
      <c r="Y607" s="577"/>
      <c r="Z607" s="577"/>
      <c r="AA607" s="577"/>
      <c r="AB607" s="577"/>
      <c r="AC607" s="577"/>
    </row>
    <row r="608">
      <c r="A608" s="1963"/>
      <c r="B608" s="576"/>
      <c r="C608" s="576"/>
      <c r="D608" s="588"/>
      <c r="E608" s="1989">
        <v>44822.0</v>
      </c>
      <c r="F608" s="1808"/>
      <c r="G608" s="1808"/>
      <c r="H608" s="1808"/>
      <c r="I608" s="1808"/>
      <c r="J608" s="588"/>
      <c r="K608" s="2013" t="s">
        <v>795</v>
      </c>
      <c r="L608" s="2014" t="s">
        <v>795</v>
      </c>
      <c r="M608" s="2002">
        <f t="shared" ref="M608:Q608" si="425">sum(M604:M607)</f>
        <v>36</v>
      </c>
      <c r="N608" s="2002">
        <f t="shared" si="425"/>
        <v>36</v>
      </c>
      <c r="O608" s="2002">
        <f t="shared" si="425"/>
        <v>0</v>
      </c>
      <c r="P608" s="2015">
        <f t="shared" si="425"/>
        <v>82000</v>
      </c>
      <c r="Q608" s="2015">
        <f t="shared" si="425"/>
        <v>24407.55</v>
      </c>
      <c r="R608" s="2004">
        <f>sum(R605:R607)</f>
        <v>0.8489060815</v>
      </c>
      <c r="S608" s="2015">
        <f>sum(S604:S607)</f>
        <v>56325.11538</v>
      </c>
      <c r="T608" s="2000">
        <f t="shared" si="413"/>
        <v>0.686891651</v>
      </c>
      <c r="U608" s="649"/>
      <c r="V608" s="649"/>
      <c r="W608" s="577"/>
      <c r="X608" s="577"/>
      <c r="Y608" s="577"/>
      <c r="Z608" s="577"/>
      <c r="AA608" s="577"/>
      <c r="AB608" s="577"/>
      <c r="AC608" s="577"/>
    </row>
    <row r="609">
      <c r="A609" s="1963"/>
      <c r="B609" s="576"/>
      <c r="C609" s="576"/>
      <c r="D609" s="588"/>
      <c r="E609" s="1989">
        <v>44829.0</v>
      </c>
      <c r="F609" s="1808"/>
      <c r="G609" s="1808"/>
      <c r="H609" s="1808"/>
      <c r="I609" s="1808"/>
      <c r="J609" s="576"/>
      <c r="K609" s="576"/>
      <c r="L609" s="1963"/>
      <c r="M609" s="1963"/>
      <c r="N609" s="1963"/>
      <c r="O609" s="576"/>
      <c r="P609" s="629"/>
      <c r="Q609" s="629"/>
      <c r="R609" s="1690"/>
      <c r="S609" s="629"/>
      <c r="T609" s="1690"/>
      <c r="U609" s="649"/>
      <c r="V609" s="649"/>
      <c r="W609" s="577"/>
      <c r="X609" s="577"/>
      <c r="Y609" s="577"/>
      <c r="Z609" s="577"/>
      <c r="AA609" s="577"/>
      <c r="AB609" s="577"/>
      <c r="AC609" s="577"/>
    </row>
    <row r="610">
      <c r="A610" s="1963"/>
      <c r="B610" s="576"/>
      <c r="C610" s="576"/>
      <c r="D610" s="588"/>
      <c r="E610" s="1989">
        <v>44834.0</v>
      </c>
      <c r="F610" s="1808"/>
      <c r="G610" s="1808"/>
      <c r="H610" s="1808"/>
      <c r="I610" s="1808"/>
      <c r="J610" s="576"/>
      <c r="K610" s="577"/>
      <c r="L610" s="1975"/>
      <c r="M610" s="1975"/>
      <c r="N610" s="1975"/>
      <c r="O610" s="577"/>
      <c r="P610" s="1964"/>
      <c r="Q610" s="1964"/>
      <c r="R610" s="1965"/>
      <c r="S610" s="1968"/>
      <c r="T610" s="1965"/>
      <c r="U610" s="649"/>
      <c r="V610" s="649"/>
      <c r="W610" s="577"/>
      <c r="X610" s="577"/>
      <c r="Y610" s="577"/>
      <c r="Z610" s="577"/>
      <c r="AA610" s="577"/>
      <c r="AB610" s="577"/>
      <c r="AC610" s="577"/>
    </row>
    <row r="611">
      <c r="A611" s="1963"/>
      <c r="B611" s="576"/>
      <c r="C611" s="576"/>
      <c r="D611" s="588"/>
      <c r="E611" s="541" t="s">
        <v>9</v>
      </c>
      <c r="F611" s="542">
        <f t="shared" ref="F611:I611" si="426">SUM(F606:F610)</f>
        <v>7396.85</v>
      </c>
      <c r="G611" s="542">
        <f t="shared" si="426"/>
        <v>3500.73</v>
      </c>
      <c r="H611" s="542">
        <f t="shared" si="426"/>
        <v>6959.5</v>
      </c>
      <c r="I611" s="542">
        <f t="shared" si="426"/>
        <v>6550.47</v>
      </c>
      <c r="J611" s="576"/>
      <c r="K611" s="576"/>
      <c r="L611" s="1963"/>
      <c r="M611" s="1963"/>
      <c r="N611" s="1963"/>
      <c r="O611" s="576"/>
      <c r="P611" s="629"/>
      <c r="Q611" s="629"/>
      <c r="R611" s="1690"/>
      <c r="S611" s="629"/>
      <c r="T611" s="1690"/>
      <c r="U611" s="636"/>
      <c r="V611" s="636"/>
      <c r="W611" s="576"/>
      <c r="X611" s="577"/>
      <c r="Y611" s="577"/>
      <c r="Z611" s="577"/>
      <c r="AA611" s="577"/>
      <c r="AB611" s="577"/>
      <c r="AC611" s="577"/>
    </row>
    <row r="612">
      <c r="A612" s="1963"/>
      <c r="B612" s="576"/>
      <c r="C612" s="576"/>
      <c r="D612" s="588"/>
      <c r="E612" s="1781" t="s">
        <v>167</v>
      </c>
      <c r="F612" s="1809">
        <f>(F611/23000)</f>
        <v>0.3216021739</v>
      </c>
      <c r="G612" s="1809">
        <f>(G611/16000)</f>
        <v>0.218795625</v>
      </c>
      <c r="H612" s="1809">
        <f>(H611/23000)</f>
        <v>0.3025869565</v>
      </c>
      <c r="I612" s="1809">
        <f>(I611/20000)</f>
        <v>0.3275235</v>
      </c>
      <c r="J612" s="576"/>
      <c r="K612" s="576"/>
      <c r="L612" s="1963"/>
      <c r="M612" s="1963"/>
      <c r="N612" s="1963"/>
      <c r="O612" s="576"/>
      <c r="P612" s="629"/>
      <c r="Q612" s="629"/>
      <c r="R612" s="1690"/>
      <c r="S612" s="629"/>
      <c r="T612" s="1690"/>
      <c r="U612" s="636"/>
      <c r="V612" s="636"/>
      <c r="W612" s="576"/>
      <c r="X612" s="577"/>
      <c r="Y612" s="577"/>
      <c r="Z612" s="577"/>
      <c r="AA612" s="577"/>
      <c r="AB612" s="577"/>
      <c r="AC612" s="577"/>
    </row>
    <row r="613">
      <c r="A613" s="1963"/>
      <c r="B613" s="576"/>
      <c r="C613" s="576"/>
      <c r="D613" s="588"/>
      <c r="E613" s="1781" t="s">
        <v>339</v>
      </c>
      <c r="F613" s="1782">
        <f t="shared" ref="F613:I613" si="427">(F611/11*30)</f>
        <v>20173.22727</v>
      </c>
      <c r="G613" s="1782">
        <f t="shared" si="427"/>
        <v>9547.445455</v>
      </c>
      <c r="H613" s="1782">
        <f t="shared" si="427"/>
        <v>18980.45455</v>
      </c>
      <c r="I613" s="1782">
        <f t="shared" si="427"/>
        <v>17864.91818</v>
      </c>
      <c r="J613" s="576"/>
      <c r="K613" s="576"/>
      <c r="L613" s="1963"/>
      <c r="M613" s="1963"/>
      <c r="N613" s="1963"/>
      <c r="O613" s="576"/>
      <c r="P613" s="629"/>
      <c r="Q613" s="629"/>
      <c r="R613" s="1690"/>
      <c r="S613" s="629"/>
      <c r="T613" s="1690"/>
      <c r="U613" s="636"/>
      <c r="V613" s="636"/>
      <c r="W613" s="576"/>
      <c r="X613" s="577"/>
      <c r="Y613" s="577"/>
      <c r="Z613" s="577"/>
      <c r="AA613" s="577"/>
      <c r="AB613" s="577"/>
      <c r="AC613" s="577"/>
    </row>
    <row r="614">
      <c r="A614" s="1963"/>
      <c r="B614" s="576"/>
      <c r="C614" s="576"/>
      <c r="D614" s="576"/>
      <c r="E614" s="676"/>
      <c r="F614" s="727"/>
      <c r="G614" s="727"/>
      <c r="H614" s="727"/>
      <c r="I614" s="727"/>
      <c r="J614" s="576"/>
      <c r="K614" s="576"/>
      <c r="L614" s="1963"/>
      <c r="M614" s="1963"/>
      <c r="N614" s="1963"/>
      <c r="O614" s="576"/>
      <c r="P614" s="629"/>
      <c r="Q614" s="629"/>
      <c r="R614" s="1690"/>
      <c r="S614" s="629"/>
      <c r="T614" s="1690"/>
      <c r="U614" s="636"/>
      <c r="V614" s="636"/>
      <c r="W614" s="576"/>
      <c r="X614" s="576"/>
      <c r="Y614" s="576"/>
      <c r="Z614" s="576"/>
      <c r="AA614" s="576"/>
      <c r="AB614" s="576"/>
      <c r="AC614" s="576"/>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row>
    <row r="617">
      <c r="A617" s="1990"/>
      <c r="B617" s="1990"/>
      <c r="C617" s="1990"/>
      <c r="D617" s="1990"/>
      <c r="E617" s="1990"/>
      <c r="F617" s="1990"/>
      <c r="G617" s="1990"/>
      <c r="H617" s="1990"/>
      <c r="I617" s="1990"/>
      <c r="J617" s="1990"/>
      <c r="K617" s="1990"/>
      <c r="L617" s="1990"/>
      <c r="M617" s="1990"/>
      <c r="N617" s="1990"/>
      <c r="O617" s="1990"/>
      <c r="P617" s="1990"/>
      <c r="Q617" s="1990"/>
      <c r="R617" s="1990"/>
      <c r="S617" s="1990"/>
      <c r="T617" s="1990"/>
      <c r="U617" s="1990"/>
      <c r="V617" s="1990"/>
      <c r="W617" s="1990"/>
      <c r="X617" s="1990"/>
      <c r="Y617" s="1990"/>
      <c r="Z617" s="1990"/>
      <c r="AA617" s="1990"/>
      <c r="AB617" s="1990"/>
      <c r="AC617" s="1990"/>
    </row>
    <row r="618">
      <c r="A618" s="1754" t="s">
        <v>984</v>
      </c>
      <c r="B618" s="1755">
        <v>12.0</v>
      </c>
      <c r="C618" s="1755">
        <v>13.0</v>
      </c>
      <c r="D618" s="1755">
        <v>14.0</v>
      </c>
      <c r="E618" s="1755">
        <v>15.0</v>
      </c>
      <c r="F618" s="1755">
        <v>16.0</v>
      </c>
      <c r="G618" s="1755">
        <v>17.0</v>
      </c>
      <c r="H618" s="1644"/>
      <c r="I618" s="1680"/>
      <c r="J618" s="635"/>
      <c r="K618" s="1754" t="s">
        <v>984</v>
      </c>
      <c r="L618" s="1920"/>
      <c r="M618" s="1920"/>
      <c r="N618" s="1920"/>
      <c r="O618" s="1920"/>
      <c r="P618" s="1920"/>
      <c r="Q618" s="1920"/>
      <c r="R618" s="1680"/>
      <c r="S618" s="649"/>
      <c r="T618" s="649"/>
      <c r="U618" s="7"/>
      <c r="V618" s="7"/>
      <c r="W618" s="7"/>
      <c r="X618" s="7"/>
      <c r="Y618" s="7"/>
      <c r="Z618" s="7"/>
      <c r="AA618" s="7"/>
      <c r="AB618" s="7"/>
      <c r="AC618" s="7"/>
    </row>
    <row r="619">
      <c r="A619" s="1756" t="s">
        <v>305</v>
      </c>
      <c r="B619" s="693" t="s">
        <v>2</v>
      </c>
      <c r="C619" s="693" t="s">
        <v>3</v>
      </c>
      <c r="D619" s="693" t="s">
        <v>4</v>
      </c>
      <c r="E619" s="693" t="s">
        <v>5</v>
      </c>
      <c r="F619" s="693" t="s">
        <v>6</v>
      </c>
      <c r="G619" s="693" t="s">
        <v>7</v>
      </c>
      <c r="H619" s="693" t="s">
        <v>9</v>
      </c>
      <c r="I619" s="693" t="s">
        <v>71</v>
      </c>
      <c r="J619" s="635"/>
      <c r="K619" s="693" t="s">
        <v>305</v>
      </c>
      <c r="L619" s="693" t="s">
        <v>72</v>
      </c>
      <c r="M619" s="693" t="s">
        <v>13</v>
      </c>
      <c r="N619" s="701" t="s">
        <v>73</v>
      </c>
      <c r="O619" s="693" t="s">
        <v>13</v>
      </c>
      <c r="P619" s="701" t="s">
        <v>74</v>
      </c>
      <c r="Q619" s="701" t="s">
        <v>640</v>
      </c>
      <c r="R619" s="1686" t="s">
        <v>592</v>
      </c>
      <c r="S619" s="649"/>
      <c r="T619" s="649"/>
      <c r="U619" s="7"/>
      <c r="V619" s="7"/>
      <c r="W619" s="7"/>
      <c r="X619" s="7"/>
      <c r="Y619" s="7"/>
      <c r="Z619" s="7"/>
      <c r="AA619" s="7"/>
      <c r="AB619" s="7"/>
      <c r="AC619" s="7"/>
    </row>
    <row r="620">
      <c r="A620" s="1757" t="s">
        <v>75</v>
      </c>
      <c r="B620" s="1758">
        <f t="shared" ref="B620:H620" si="428"> SUM(B621:B625,B627:B631,B633:B637,B639:B643,B645:B649,B651:B655,B657:B661,B663:B667)</f>
        <v>49</v>
      </c>
      <c r="C620" s="1758">
        <f t="shared" si="428"/>
        <v>30</v>
      </c>
      <c r="D620" s="1758">
        <f t="shared" si="428"/>
        <v>47</v>
      </c>
      <c r="E620" s="1758">
        <f t="shared" si="428"/>
        <v>16</v>
      </c>
      <c r="F620" s="1758">
        <f t="shared" si="428"/>
        <v>38</v>
      </c>
      <c r="G620" s="1758">
        <f t="shared" si="428"/>
        <v>0</v>
      </c>
      <c r="H620" s="1758">
        <f t="shared" si="428"/>
        <v>177</v>
      </c>
      <c r="I620" s="1758"/>
      <c r="J620" s="635"/>
      <c r="K620" s="1757" t="s">
        <v>75</v>
      </c>
      <c r="L620" s="1758"/>
      <c r="M620" s="1758"/>
      <c r="N620" s="1758"/>
      <c r="O620" s="1758"/>
      <c r="P620" s="1758"/>
      <c r="Q620" s="1758"/>
      <c r="R620" s="1758"/>
      <c r="S620" s="649"/>
      <c r="T620" s="649"/>
      <c r="U620" s="7"/>
      <c r="V620" s="7"/>
      <c r="W620" s="7"/>
      <c r="X620" s="7"/>
      <c r="Y620" s="7"/>
      <c r="Z620" s="7"/>
      <c r="AA620" s="7"/>
      <c r="AB620" s="7"/>
      <c r="AC620" s="7"/>
    </row>
    <row r="621">
      <c r="A621" s="1759" t="s">
        <v>76</v>
      </c>
      <c r="B621" s="1760">
        <v>3.0</v>
      </c>
      <c r="C621" s="1760">
        <v>4.0</v>
      </c>
      <c r="D621" s="1760">
        <v>10.0</v>
      </c>
      <c r="E621" s="1760">
        <v>0.0</v>
      </c>
      <c r="F621" s="1760">
        <v>1.0</v>
      </c>
      <c r="G621" s="1760">
        <v>0.0</v>
      </c>
      <c r="H621" s="1760">
        <f t="shared" ref="H621:H629" si="429">SUM(B621:G621)</f>
        <v>18</v>
      </c>
      <c r="I621" s="1762">
        <f>SUM(H621:H625)</f>
        <v>47</v>
      </c>
      <c r="J621" s="647" t="s">
        <v>79</v>
      </c>
      <c r="K621" s="1759" t="s">
        <v>76</v>
      </c>
      <c r="L621" s="1762">
        <v>62.0</v>
      </c>
      <c r="M621" s="1762">
        <f>(L621-H621)-R621</f>
        <v>44</v>
      </c>
      <c r="N621" s="1765">
        <v>0.0</v>
      </c>
      <c r="O621" s="1762">
        <f t="shared" ref="O621:O622" si="430">SUM(M621,N621)</f>
        <v>44</v>
      </c>
      <c r="P621" s="1764"/>
      <c r="Q621" s="1766" t="s">
        <v>985</v>
      </c>
      <c r="R621" s="1765"/>
      <c r="S621" s="649"/>
      <c r="T621" s="649"/>
      <c r="U621" s="7"/>
      <c r="V621" s="7"/>
      <c r="W621" s="7"/>
      <c r="X621" s="7"/>
      <c r="Y621" s="7"/>
      <c r="Z621" s="7"/>
      <c r="AA621" s="7"/>
      <c r="AB621" s="7"/>
      <c r="AC621" s="7"/>
    </row>
    <row r="622">
      <c r="A622" s="1714" t="s">
        <v>77</v>
      </c>
      <c r="B622" s="692">
        <v>0.0</v>
      </c>
      <c r="C622" s="692">
        <v>0.0</v>
      </c>
      <c r="D622" s="692">
        <v>0.0</v>
      </c>
      <c r="E622" s="692">
        <v>0.0</v>
      </c>
      <c r="F622" s="692">
        <v>0.0</v>
      </c>
      <c r="G622" s="692">
        <v>0.0</v>
      </c>
      <c r="H622" s="693">
        <f t="shared" si="429"/>
        <v>0</v>
      </c>
      <c r="I622" s="596">
        <f>(I621/60)</f>
        <v>0.7833333333</v>
      </c>
      <c r="J622" s="647" t="s">
        <v>206</v>
      </c>
      <c r="K622" s="1714" t="s">
        <v>77</v>
      </c>
      <c r="L622" s="701">
        <v>22.0</v>
      </c>
      <c r="M622" s="701">
        <f>(L622-H622-H623)-R622</f>
        <v>2</v>
      </c>
      <c r="N622" s="692">
        <v>0.0</v>
      </c>
      <c r="O622" s="701">
        <f t="shared" si="430"/>
        <v>2</v>
      </c>
      <c r="P622" s="701"/>
      <c r="Q622" s="1621" t="s">
        <v>986</v>
      </c>
      <c r="R622" s="1686"/>
      <c r="S622" s="649"/>
      <c r="T622" s="649"/>
      <c r="U622" s="7"/>
      <c r="V622" s="7"/>
      <c r="W622" s="7"/>
      <c r="X622" s="7"/>
      <c r="Y622" s="7"/>
      <c r="Z622" s="7"/>
      <c r="AA622" s="7"/>
      <c r="AB622" s="7"/>
      <c r="AC622" s="7"/>
    </row>
    <row r="623">
      <c r="A623" s="1714" t="s">
        <v>78</v>
      </c>
      <c r="B623" s="692">
        <v>0.0</v>
      </c>
      <c r="C623" s="692">
        <v>1.0</v>
      </c>
      <c r="D623" s="692">
        <v>12.0</v>
      </c>
      <c r="E623" s="692">
        <v>0.0</v>
      </c>
      <c r="F623" s="692">
        <v>7.0</v>
      </c>
      <c r="G623" s="692">
        <v>0.0</v>
      </c>
      <c r="H623" s="693">
        <f t="shared" si="429"/>
        <v>20</v>
      </c>
      <c r="I623" s="701"/>
      <c r="J623" s="647"/>
      <c r="K623" s="1714" t="s">
        <v>78</v>
      </c>
      <c r="L623" s="701" t="s">
        <v>79</v>
      </c>
      <c r="M623" s="701" t="s">
        <v>79</v>
      </c>
      <c r="N623" s="692" t="s">
        <v>79</v>
      </c>
      <c r="O623" s="701" t="s">
        <v>79</v>
      </c>
      <c r="P623" s="692" t="s">
        <v>100</v>
      </c>
      <c r="Q623" s="1686"/>
      <c r="R623" s="1686"/>
      <c r="S623" s="649"/>
      <c r="T623" s="649"/>
      <c r="U623" s="7"/>
      <c r="V623" s="7"/>
      <c r="W623" s="7"/>
      <c r="X623" s="7"/>
      <c r="Y623" s="7"/>
      <c r="Z623" s="7"/>
      <c r="AA623" s="7"/>
      <c r="AB623" s="7"/>
      <c r="AC623" s="7"/>
    </row>
    <row r="624">
      <c r="A624" s="1714" t="s">
        <v>446</v>
      </c>
      <c r="B624" s="692">
        <v>1.0</v>
      </c>
      <c r="C624" s="692">
        <v>1.0</v>
      </c>
      <c r="D624" s="692">
        <v>3.0</v>
      </c>
      <c r="E624" s="692">
        <v>0.0</v>
      </c>
      <c r="F624" s="692">
        <v>0.0</v>
      </c>
      <c r="G624" s="692">
        <v>0.0</v>
      </c>
      <c r="H624" s="693">
        <f t="shared" si="429"/>
        <v>5</v>
      </c>
      <c r="I624" s="701"/>
      <c r="J624" s="647" t="s">
        <v>79</v>
      </c>
      <c r="K624" s="1714" t="s">
        <v>446</v>
      </c>
      <c r="L624" s="701">
        <v>3.0</v>
      </c>
      <c r="M624" s="701">
        <f>(L624-H624)-R624</f>
        <v>-3</v>
      </c>
      <c r="N624" s="692">
        <v>0.0</v>
      </c>
      <c r="O624" s="701">
        <f t="shared" ref="O624:O625" si="431">SUM(M624,N624)</f>
        <v>-3</v>
      </c>
      <c r="P624" s="701"/>
      <c r="Q624" s="1621" t="s">
        <v>987</v>
      </c>
      <c r="R624" s="1621">
        <v>1.0</v>
      </c>
      <c r="S624" s="649"/>
      <c r="T624" s="649"/>
      <c r="U624" s="7"/>
      <c r="V624" s="7"/>
      <c r="W624" s="7"/>
      <c r="X624" s="7"/>
      <c r="Y624" s="7"/>
      <c r="Z624" s="7"/>
      <c r="AA624" s="7"/>
      <c r="AB624" s="7"/>
      <c r="AC624" s="7"/>
    </row>
    <row r="625">
      <c r="A625" s="1714" t="s">
        <v>751</v>
      </c>
      <c r="B625" s="692">
        <v>0.0</v>
      </c>
      <c r="C625" s="692">
        <v>0.0</v>
      </c>
      <c r="D625" s="692">
        <v>4.0</v>
      </c>
      <c r="E625" s="692">
        <v>0.0</v>
      </c>
      <c r="F625" s="692">
        <v>0.0</v>
      </c>
      <c r="G625" s="692">
        <v>0.0</v>
      </c>
      <c r="H625" s="693">
        <f t="shared" si="429"/>
        <v>4</v>
      </c>
      <c r="I625" s="701"/>
      <c r="J625" s="647" t="s">
        <v>79</v>
      </c>
      <c r="K625" s="1714" t="s">
        <v>751</v>
      </c>
      <c r="L625" s="701">
        <v>5.0</v>
      </c>
      <c r="M625" s="701">
        <f t="shared" ref="M625:M626" si="432">(L625-H625)</f>
        <v>1</v>
      </c>
      <c r="N625" s="692">
        <v>0.0</v>
      </c>
      <c r="O625" s="701">
        <f t="shared" si="431"/>
        <v>1</v>
      </c>
      <c r="P625" s="701"/>
      <c r="Q625" s="1621" t="s">
        <v>988</v>
      </c>
      <c r="R625" s="1686"/>
      <c r="S625" s="649"/>
      <c r="T625" s="649"/>
      <c r="U625" s="7"/>
      <c r="V625" s="7"/>
      <c r="W625" s="7"/>
      <c r="X625" s="7"/>
      <c r="Y625" s="7"/>
      <c r="Z625" s="7"/>
      <c r="AA625" s="7"/>
      <c r="AB625" s="7"/>
      <c r="AC625" s="7"/>
    </row>
    <row r="626">
      <c r="A626" s="1714" t="s">
        <v>80</v>
      </c>
      <c r="B626" s="692">
        <v>0.0</v>
      </c>
      <c r="C626" s="692">
        <v>0.0</v>
      </c>
      <c r="D626" s="692">
        <v>0.0</v>
      </c>
      <c r="E626" s="692">
        <v>0.0</v>
      </c>
      <c r="F626" s="692">
        <v>0.0</v>
      </c>
      <c r="G626" s="692">
        <v>0.0</v>
      </c>
      <c r="H626" s="693">
        <f t="shared" si="429"/>
        <v>0</v>
      </c>
      <c r="I626" s="701"/>
      <c r="J626" s="647" t="s">
        <v>206</v>
      </c>
      <c r="K626" s="1714" t="s">
        <v>80</v>
      </c>
      <c r="L626" s="701">
        <v>0.0</v>
      </c>
      <c r="M626" s="701">
        <f t="shared" si="432"/>
        <v>0</v>
      </c>
      <c r="N626" s="692">
        <v>0.0</v>
      </c>
      <c r="O626" s="701">
        <f>sum(M626,N626)</f>
        <v>0</v>
      </c>
      <c r="P626" s="701"/>
      <c r="Q626" s="1686"/>
      <c r="R626" s="1686"/>
      <c r="S626" s="649"/>
      <c r="T626" s="649"/>
      <c r="U626" s="7"/>
      <c r="V626" s="7"/>
      <c r="W626" s="7"/>
      <c r="X626" s="7"/>
      <c r="Y626" s="7"/>
      <c r="Z626" s="7"/>
      <c r="AA626" s="7"/>
      <c r="AB626" s="7"/>
      <c r="AC626" s="7"/>
    </row>
    <row r="627">
      <c r="A627" s="1715" t="s">
        <v>81</v>
      </c>
      <c r="B627" s="1765">
        <v>3.0</v>
      </c>
      <c r="C627" s="1765">
        <v>0.0</v>
      </c>
      <c r="D627" s="1765">
        <v>0.0</v>
      </c>
      <c r="E627" s="1765">
        <v>7.0</v>
      </c>
      <c r="F627" s="1765">
        <v>5.0</v>
      </c>
      <c r="G627" s="1765">
        <v>0.0</v>
      </c>
      <c r="H627" s="1761">
        <f t="shared" si="429"/>
        <v>15</v>
      </c>
      <c r="I627" s="1762">
        <f>SUM(H627:H631)</f>
        <v>21</v>
      </c>
      <c r="J627" s="647" t="s">
        <v>206</v>
      </c>
      <c r="K627" s="1715" t="s">
        <v>81</v>
      </c>
      <c r="L627" s="1765">
        <v>22.0</v>
      </c>
      <c r="M627" s="1762">
        <f>(L627-H627)-R627</f>
        <v>7</v>
      </c>
      <c r="N627" s="1765">
        <v>30.0</v>
      </c>
      <c r="O627" s="1762">
        <f t="shared" ref="O627:O628" si="433">SUM(M627,N627)</f>
        <v>37</v>
      </c>
      <c r="P627" s="1764"/>
      <c r="Q627" s="1766" t="s">
        <v>989</v>
      </c>
      <c r="R627" s="1765"/>
      <c r="S627" s="649"/>
      <c r="T627" s="649"/>
      <c r="U627" s="7"/>
      <c r="V627" s="7"/>
      <c r="W627" s="7"/>
      <c r="X627" s="7"/>
      <c r="Y627" s="7"/>
      <c r="Z627" s="7"/>
      <c r="AA627" s="7"/>
      <c r="AB627" s="7"/>
      <c r="AC627" s="7"/>
    </row>
    <row r="628">
      <c r="A628" s="1714" t="s">
        <v>77</v>
      </c>
      <c r="B628" s="692">
        <v>0.0</v>
      </c>
      <c r="C628" s="692">
        <v>0.0</v>
      </c>
      <c r="D628" s="692">
        <v>0.0</v>
      </c>
      <c r="E628" s="692">
        <v>0.0</v>
      </c>
      <c r="F628" s="692">
        <v>0.0</v>
      </c>
      <c r="G628" s="692">
        <v>0.0</v>
      </c>
      <c r="H628" s="693">
        <f t="shared" si="429"/>
        <v>0</v>
      </c>
      <c r="I628" s="596">
        <f>(I627/60)</f>
        <v>0.35</v>
      </c>
      <c r="J628" s="647" t="s">
        <v>206</v>
      </c>
      <c r="K628" s="1714" t="s">
        <v>77</v>
      </c>
      <c r="L628" s="692">
        <v>6.0</v>
      </c>
      <c r="M628" s="701">
        <f>(L628-H628-H629)-R628</f>
        <v>0</v>
      </c>
      <c r="N628" s="692">
        <v>10.0</v>
      </c>
      <c r="O628" s="701">
        <f t="shared" si="433"/>
        <v>10</v>
      </c>
      <c r="P628" s="701"/>
      <c r="Q628" s="1686"/>
      <c r="R628" s="1686"/>
      <c r="S628" s="649"/>
      <c r="T628" s="649"/>
      <c r="U628" s="7"/>
      <c r="V628" s="7"/>
      <c r="W628" s="7"/>
      <c r="X628" s="7"/>
      <c r="Y628" s="7"/>
      <c r="Z628" s="7"/>
      <c r="AA628" s="7"/>
      <c r="AB628" s="7"/>
      <c r="AC628" s="7"/>
    </row>
    <row r="629">
      <c r="A629" s="1714" t="s">
        <v>78</v>
      </c>
      <c r="B629" s="692">
        <v>2.0</v>
      </c>
      <c r="C629" s="692">
        <v>4.0</v>
      </c>
      <c r="D629" s="692">
        <v>0.0</v>
      </c>
      <c r="E629" s="692">
        <v>0.0</v>
      </c>
      <c r="F629" s="692">
        <v>0.0</v>
      </c>
      <c r="G629" s="692">
        <v>0.0</v>
      </c>
      <c r="H629" s="693">
        <f t="shared" si="429"/>
        <v>6</v>
      </c>
      <c r="I629" s="701"/>
      <c r="J629" s="647" t="s">
        <v>206</v>
      </c>
      <c r="K629" s="1714" t="s">
        <v>78</v>
      </c>
      <c r="L629" s="701" t="s">
        <v>79</v>
      </c>
      <c r="M629" s="701" t="s">
        <v>79</v>
      </c>
      <c r="N629" s="692" t="s">
        <v>79</v>
      </c>
      <c r="O629" s="701" t="s">
        <v>79</v>
      </c>
      <c r="P629" s="701"/>
      <c r="Q629" s="1686"/>
      <c r="R629" s="1686"/>
      <c r="S629" s="649"/>
      <c r="T629" s="649"/>
      <c r="U629" s="7"/>
      <c r="V629" s="7"/>
      <c r="W629" s="7"/>
      <c r="X629" s="7"/>
      <c r="Y629" s="7"/>
      <c r="Z629" s="7"/>
      <c r="AA629" s="7"/>
      <c r="AB629" s="7"/>
      <c r="AC629" s="7"/>
    </row>
    <row r="630">
      <c r="A630" s="1714" t="s">
        <v>446</v>
      </c>
      <c r="B630" s="692">
        <v>0.0</v>
      </c>
      <c r="C630" s="692">
        <v>0.0</v>
      </c>
      <c r="D630" s="692">
        <v>0.0</v>
      </c>
      <c r="E630" s="692">
        <v>0.0</v>
      </c>
      <c r="F630" s="692">
        <v>0.0</v>
      </c>
      <c r="G630" s="692">
        <v>0.0</v>
      </c>
      <c r="H630" s="693">
        <f t="shared" ref="H630:H632" si="434">sum(B630:G630)</f>
        <v>0</v>
      </c>
      <c r="I630" s="701"/>
      <c r="J630" s="647" t="s">
        <v>79</v>
      </c>
      <c r="K630" s="1714" t="s">
        <v>446</v>
      </c>
      <c r="L630" s="692">
        <v>1.0</v>
      </c>
      <c r="M630" s="701">
        <f>(L630-H630)-R630</f>
        <v>1</v>
      </c>
      <c r="N630" s="692">
        <v>0.0</v>
      </c>
      <c r="O630" s="701">
        <f t="shared" ref="O630:O631" si="435">SUM(M630,N630)</f>
        <v>1</v>
      </c>
      <c r="P630" s="701"/>
      <c r="Q630" s="1621" t="s">
        <v>850</v>
      </c>
      <c r="R630" s="1686"/>
      <c r="S630" s="649"/>
      <c r="T630" s="649"/>
      <c r="U630" s="7"/>
      <c r="V630" s="7"/>
      <c r="W630" s="7"/>
      <c r="X630" s="7"/>
      <c r="Y630" s="7"/>
      <c r="Z630" s="7"/>
      <c r="AA630" s="7"/>
      <c r="AB630" s="7"/>
      <c r="AC630" s="7"/>
    </row>
    <row r="631">
      <c r="A631" s="1714" t="s">
        <v>751</v>
      </c>
      <c r="B631" s="692">
        <v>0.0</v>
      </c>
      <c r="C631" s="692">
        <v>0.0</v>
      </c>
      <c r="D631" s="692">
        <v>0.0</v>
      </c>
      <c r="E631" s="692">
        <v>0.0</v>
      </c>
      <c r="F631" s="692">
        <v>0.0</v>
      </c>
      <c r="G631" s="692">
        <v>0.0</v>
      </c>
      <c r="H631" s="693">
        <f t="shared" si="434"/>
        <v>0</v>
      </c>
      <c r="I631" s="701"/>
      <c r="J631" s="647" t="s">
        <v>79</v>
      </c>
      <c r="K631" s="1714" t="s">
        <v>751</v>
      </c>
      <c r="L631" s="692">
        <v>7.0</v>
      </c>
      <c r="M631" s="701">
        <f t="shared" ref="M631:M632" si="436">(L631-H631)</f>
        <v>7</v>
      </c>
      <c r="N631" s="692">
        <v>0.0</v>
      </c>
      <c r="O631" s="701">
        <f t="shared" si="435"/>
        <v>7</v>
      </c>
      <c r="P631" s="701"/>
      <c r="Q631" s="1621" t="s">
        <v>850</v>
      </c>
      <c r="R631" s="1686"/>
      <c r="S631" s="649"/>
      <c r="T631" s="649"/>
      <c r="U631" s="7"/>
      <c r="V631" s="7"/>
      <c r="W631" s="7"/>
      <c r="X631" s="7"/>
      <c r="Y631" s="7"/>
      <c r="Z631" s="7"/>
      <c r="AA631" s="7"/>
      <c r="AB631" s="7"/>
      <c r="AC631" s="7"/>
    </row>
    <row r="632">
      <c r="A632" s="1714" t="s">
        <v>80</v>
      </c>
      <c r="B632" s="692">
        <v>0.0</v>
      </c>
      <c r="C632" s="692">
        <v>0.0</v>
      </c>
      <c r="D632" s="692">
        <v>0.0</v>
      </c>
      <c r="E632" s="692">
        <v>0.0</v>
      </c>
      <c r="F632" s="692">
        <v>0.0</v>
      </c>
      <c r="G632" s="692">
        <v>0.0</v>
      </c>
      <c r="H632" s="693">
        <f t="shared" si="434"/>
        <v>0</v>
      </c>
      <c r="I632" s="701"/>
      <c r="J632" s="647" t="s">
        <v>206</v>
      </c>
      <c r="K632" s="1714" t="s">
        <v>80</v>
      </c>
      <c r="L632" s="692">
        <v>14.0</v>
      </c>
      <c r="M632" s="701">
        <f t="shared" si="436"/>
        <v>14</v>
      </c>
      <c r="N632" s="692">
        <v>0.0</v>
      </c>
      <c r="O632" s="701">
        <f>sum(M632,N632)</f>
        <v>14</v>
      </c>
      <c r="P632" s="701"/>
      <c r="Q632" s="1686"/>
      <c r="R632" s="1686"/>
      <c r="S632" s="649"/>
      <c r="T632" s="649"/>
      <c r="U632" s="7"/>
      <c r="V632" s="7"/>
      <c r="W632" s="7"/>
      <c r="X632" s="7"/>
      <c r="Y632" s="7"/>
      <c r="Z632" s="7"/>
      <c r="AA632" s="7"/>
      <c r="AB632" s="7"/>
      <c r="AC632" s="7"/>
    </row>
    <row r="633">
      <c r="A633" s="1715" t="s">
        <v>237</v>
      </c>
      <c r="B633" s="1760">
        <v>5.0</v>
      </c>
      <c r="C633" s="1760">
        <v>8.0</v>
      </c>
      <c r="D633" s="1760">
        <v>0.0</v>
      </c>
      <c r="E633" s="1760">
        <v>0.0</v>
      </c>
      <c r="F633" s="1760">
        <v>0.0</v>
      </c>
      <c r="G633" s="1760">
        <v>0.0</v>
      </c>
      <c r="H633" s="1760">
        <f t="shared" ref="H633:H635" si="437">SUM(B633:G633)</f>
        <v>13</v>
      </c>
      <c r="I633" s="1762">
        <f>SUM(H633:H637)</f>
        <v>16</v>
      </c>
      <c r="J633" s="647" t="s">
        <v>79</v>
      </c>
      <c r="K633" s="1715" t="s">
        <v>237</v>
      </c>
      <c r="L633" s="1765">
        <v>76.0</v>
      </c>
      <c r="M633" s="1762">
        <f>(L633-H633)-R633</f>
        <v>63</v>
      </c>
      <c r="N633" s="1765">
        <v>0.0</v>
      </c>
      <c r="O633" s="1762">
        <f t="shared" ref="O633:O634" si="438">SUM(M633,N633)</f>
        <v>63</v>
      </c>
      <c r="P633" s="1764"/>
      <c r="Q633" s="1766" t="s">
        <v>990</v>
      </c>
      <c r="R633" s="1762"/>
      <c r="S633" s="649"/>
      <c r="T633" s="649"/>
      <c r="U633" s="7"/>
      <c r="V633" s="7"/>
      <c r="W633" s="7"/>
      <c r="X633" s="7"/>
      <c r="Y633" s="7"/>
      <c r="Z633" s="7"/>
      <c r="AA633" s="7"/>
      <c r="AB633" s="7"/>
      <c r="AC633" s="7"/>
    </row>
    <row r="634">
      <c r="A634" s="1714" t="s">
        <v>77</v>
      </c>
      <c r="B634" s="692">
        <v>0.0</v>
      </c>
      <c r="C634" s="692">
        <v>0.0</v>
      </c>
      <c r="D634" s="692">
        <v>0.0</v>
      </c>
      <c r="E634" s="692">
        <v>0.0</v>
      </c>
      <c r="F634" s="692">
        <v>0.0</v>
      </c>
      <c r="G634" s="692">
        <v>0.0</v>
      </c>
      <c r="H634" s="693">
        <f t="shared" si="437"/>
        <v>0</v>
      </c>
      <c r="I634" s="596">
        <f>(I633/60)</f>
        <v>0.2666666667</v>
      </c>
      <c r="J634" s="647" t="s">
        <v>79</v>
      </c>
      <c r="K634" s="1714" t="s">
        <v>77</v>
      </c>
      <c r="L634" s="692">
        <v>3.0</v>
      </c>
      <c r="M634" s="701">
        <f>(L634-H634-H635)-R634</f>
        <v>3</v>
      </c>
      <c r="N634" s="692">
        <v>10.0</v>
      </c>
      <c r="O634" s="701">
        <f t="shared" si="438"/>
        <v>13</v>
      </c>
      <c r="P634" s="701"/>
      <c r="Q634" s="1621" t="s">
        <v>850</v>
      </c>
      <c r="R634" s="1686"/>
      <c r="S634" s="649"/>
      <c r="T634" s="649"/>
      <c r="U634" s="7"/>
      <c r="V634" s="7"/>
      <c r="W634" s="7"/>
      <c r="X634" s="7"/>
      <c r="Y634" s="7"/>
      <c r="Z634" s="7"/>
      <c r="AA634" s="7"/>
      <c r="AB634" s="7"/>
      <c r="AC634" s="7"/>
    </row>
    <row r="635">
      <c r="A635" s="1714" t="s">
        <v>78</v>
      </c>
      <c r="B635" s="692">
        <v>0.0</v>
      </c>
      <c r="C635" s="692">
        <v>0.0</v>
      </c>
      <c r="D635" s="692">
        <v>0.0</v>
      </c>
      <c r="E635" s="692">
        <v>0.0</v>
      </c>
      <c r="F635" s="692">
        <v>0.0</v>
      </c>
      <c r="G635" s="692">
        <v>0.0</v>
      </c>
      <c r="H635" s="693">
        <f t="shared" si="437"/>
        <v>0</v>
      </c>
      <c r="I635" s="701"/>
      <c r="J635" s="647" t="s">
        <v>79</v>
      </c>
      <c r="K635" s="1714" t="s">
        <v>78</v>
      </c>
      <c r="L635" s="701" t="s">
        <v>79</v>
      </c>
      <c r="M635" s="701" t="s">
        <v>79</v>
      </c>
      <c r="N635" s="692" t="s">
        <v>79</v>
      </c>
      <c r="O635" s="701" t="s">
        <v>79</v>
      </c>
      <c r="P635" s="701"/>
      <c r="Q635" s="1686"/>
      <c r="R635" s="1686"/>
      <c r="S635" s="649"/>
      <c r="T635" s="649"/>
      <c r="U635" s="7"/>
      <c r="V635" s="7"/>
      <c r="W635" s="7"/>
      <c r="X635" s="7"/>
      <c r="Y635" s="7"/>
      <c r="Z635" s="7"/>
      <c r="AA635" s="7"/>
      <c r="AB635" s="7"/>
      <c r="AC635" s="7"/>
    </row>
    <row r="636">
      <c r="A636" s="1714" t="s">
        <v>446</v>
      </c>
      <c r="B636" s="692">
        <v>1.0</v>
      </c>
      <c r="C636" s="692">
        <v>1.0</v>
      </c>
      <c r="D636" s="692">
        <v>0.0</v>
      </c>
      <c r="E636" s="692">
        <v>0.0</v>
      </c>
      <c r="F636" s="692">
        <v>0.0</v>
      </c>
      <c r="G636" s="692">
        <v>0.0</v>
      </c>
      <c r="H636" s="690">
        <v>0.0</v>
      </c>
      <c r="I636" s="701"/>
      <c r="J636" s="647" t="s">
        <v>79</v>
      </c>
      <c r="K636" s="1714" t="s">
        <v>446</v>
      </c>
      <c r="L636" s="692">
        <v>1.0</v>
      </c>
      <c r="M636" s="701">
        <f>(L636-H636)-R636</f>
        <v>1</v>
      </c>
      <c r="N636" s="692">
        <v>0.0</v>
      </c>
      <c r="O636" s="701">
        <f t="shared" ref="O636:O637" si="439">SUM(M636,N636)</f>
        <v>1</v>
      </c>
      <c r="P636" s="701"/>
      <c r="Q636" s="1621" t="s">
        <v>991</v>
      </c>
      <c r="R636" s="1686"/>
      <c r="S636" s="649"/>
      <c r="T636" s="649"/>
      <c r="U636" s="7"/>
      <c r="V636" s="7"/>
      <c r="W636" s="7"/>
      <c r="X636" s="7"/>
      <c r="Y636" s="7"/>
      <c r="Z636" s="7"/>
      <c r="AA636" s="7"/>
      <c r="AB636" s="7"/>
      <c r="AC636" s="7"/>
    </row>
    <row r="637">
      <c r="A637" s="1714" t="s">
        <v>751</v>
      </c>
      <c r="B637" s="692">
        <v>2.0</v>
      </c>
      <c r="C637" s="692">
        <v>1.0</v>
      </c>
      <c r="D637" s="692">
        <v>0.0</v>
      </c>
      <c r="E637" s="692">
        <v>0.0</v>
      </c>
      <c r="F637" s="692">
        <v>0.0</v>
      </c>
      <c r="G637" s="692">
        <v>0.0</v>
      </c>
      <c r="H637" s="693">
        <f t="shared" ref="H637:H638" si="440">sum(B637:G637)</f>
        <v>3</v>
      </c>
      <c r="I637" s="701"/>
      <c r="J637" s="647" t="s">
        <v>79</v>
      </c>
      <c r="K637" s="1714" t="s">
        <v>751</v>
      </c>
      <c r="L637" s="692">
        <v>6.0</v>
      </c>
      <c r="M637" s="701">
        <f t="shared" ref="M637:M638" si="441">(L637-H637)</f>
        <v>3</v>
      </c>
      <c r="N637" s="692">
        <v>0.0</v>
      </c>
      <c r="O637" s="701">
        <f t="shared" si="439"/>
        <v>3</v>
      </c>
      <c r="P637" s="701"/>
      <c r="Q637" s="1621" t="s">
        <v>992</v>
      </c>
      <c r="R637" s="1686"/>
      <c r="S637" s="649"/>
      <c r="T637" s="649"/>
      <c r="U637" s="7"/>
      <c r="V637" s="7"/>
      <c r="W637" s="7"/>
      <c r="X637" s="7"/>
      <c r="Y637" s="7"/>
      <c r="Z637" s="7"/>
      <c r="AA637" s="7"/>
      <c r="AB637" s="7"/>
      <c r="AC637" s="7"/>
    </row>
    <row r="638">
      <c r="A638" s="1714" t="s">
        <v>80</v>
      </c>
      <c r="B638" s="692">
        <v>0.0</v>
      </c>
      <c r="C638" s="692">
        <v>0.0</v>
      </c>
      <c r="D638" s="692">
        <v>0.0</v>
      </c>
      <c r="E638" s="692">
        <v>0.0</v>
      </c>
      <c r="F638" s="692">
        <v>0.0</v>
      </c>
      <c r="G638" s="692">
        <v>0.0</v>
      </c>
      <c r="H638" s="693">
        <f t="shared" si="440"/>
        <v>0</v>
      </c>
      <c r="I638" s="701"/>
      <c r="J638" s="647" t="s">
        <v>206</v>
      </c>
      <c r="K638" s="1714" t="s">
        <v>80</v>
      </c>
      <c r="L638" s="692">
        <v>20.0</v>
      </c>
      <c r="M638" s="701">
        <f t="shared" si="441"/>
        <v>20</v>
      </c>
      <c r="N638" s="692">
        <v>0.0</v>
      </c>
      <c r="O638" s="701">
        <f>sum(M638,N638)</f>
        <v>20</v>
      </c>
      <c r="P638" s="701"/>
      <c r="Q638" s="1621" t="s">
        <v>993</v>
      </c>
      <c r="R638" s="1686"/>
      <c r="S638" s="649"/>
      <c r="T638" s="649"/>
      <c r="U638" s="7"/>
      <c r="V638" s="7"/>
      <c r="W638" s="7"/>
      <c r="X638" s="7"/>
      <c r="Y638" s="7"/>
      <c r="Z638" s="7"/>
      <c r="AA638" s="7"/>
      <c r="AB638" s="7"/>
      <c r="AC638" s="7"/>
    </row>
    <row r="639">
      <c r="A639" s="1921" t="s">
        <v>134</v>
      </c>
      <c r="B639" s="1765">
        <v>9.0</v>
      </c>
      <c r="C639" s="1765">
        <v>5.0</v>
      </c>
      <c r="D639" s="1765">
        <v>7.0</v>
      </c>
      <c r="E639" s="1765">
        <v>0.0</v>
      </c>
      <c r="F639" s="1765">
        <v>7.0</v>
      </c>
      <c r="G639" s="1765">
        <v>0.0</v>
      </c>
      <c r="H639" s="1761">
        <f t="shared" ref="H639:H641" si="442">SUM(B639:G639)</f>
        <v>28</v>
      </c>
      <c r="I639" s="1762">
        <f>SUM(H639:H643)</f>
        <v>34</v>
      </c>
      <c r="J639" s="647" t="s">
        <v>206</v>
      </c>
      <c r="K639" s="1921" t="s">
        <v>134</v>
      </c>
      <c r="L639" s="1765">
        <v>28.0</v>
      </c>
      <c r="M639" s="1762">
        <f>(L639-H639)-R639</f>
        <v>0</v>
      </c>
      <c r="N639" s="1765">
        <v>0.0</v>
      </c>
      <c r="O639" s="1762">
        <f t="shared" ref="O639:O640" si="443">SUM(M639,N639)</f>
        <v>0</v>
      </c>
      <c r="P639" s="1764"/>
      <c r="Q639" s="1685"/>
      <c r="R639" s="1685"/>
      <c r="S639" s="649"/>
      <c r="T639" s="649"/>
      <c r="U639" s="7"/>
      <c r="V639" s="7"/>
      <c r="W639" s="7"/>
      <c r="X639" s="7"/>
      <c r="Y639" s="7"/>
      <c r="Z639" s="7"/>
      <c r="AA639" s="7"/>
      <c r="AB639" s="7"/>
      <c r="AC639" s="7"/>
    </row>
    <row r="640">
      <c r="A640" s="1714" t="s">
        <v>77</v>
      </c>
      <c r="B640" s="692">
        <v>0.0</v>
      </c>
      <c r="C640" s="692">
        <v>0.0</v>
      </c>
      <c r="D640" s="692">
        <v>0.0</v>
      </c>
      <c r="E640" s="692">
        <v>0.0</v>
      </c>
      <c r="F640" s="692">
        <v>0.0</v>
      </c>
      <c r="G640" s="692">
        <v>0.0</v>
      </c>
      <c r="H640" s="693">
        <f t="shared" si="442"/>
        <v>0</v>
      </c>
      <c r="I640" s="596">
        <f>(I639/60)</f>
        <v>0.5666666667</v>
      </c>
      <c r="J640" s="647" t="s">
        <v>206</v>
      </c>
      <c r="K640" s="1714" t="s">
        <v>77</v>
      </c>
      <c r="L640" s="692">
        <v>10.0</v>
      </c>
      <c r="M640" s="701">
        <f>(L640-H640-H641)-R640</f>
        <v>4</v>
      </c>
      <c r="N640" s="692">
        <v>0.0</v>
      </c>
      <c r="O640" s="701">
        <f t="shared" si="443"/>
        <v>4</v>
      </c>
      <c r="P640" s="701"/>
      <c r="Q640" s="1686"/>
      <c r="R640" s="1686"/>
      <c r="S640" s="649"/>
      <c r="T640" s="649"/>
      <c r="U640" s="7"/>
      <c r="V640" s="7"/>
      <c r="W640" s="7"/>
      <c r="X640" s="7"/>
      <c r="Y640" s="7"/>
      <c r="Z640" s="7"/>
      <c r="AA640" s="7"/>
      <c r="AB640" s="7"/>
      <c r="AC640" s="7"/>
    </row>
    <row r="641">
      <c r="A641" s="1714" t="s">
        <v>78</v>
      </c>
      <c r="B641" s="692">
        <v>0.0</v>
      </c>
      <c r="C641" s="692">
        <v>2.0</v>
      </c>
      <c r="D641" s="692">
        <v>1.0</v>
      </c>
      <c r="E641" s="692">
        <v>0.0</v>
      </c>
      <c r="F641" s="692">
        <v>3.0</v>
      </c>
      <c r="G641" s="692">
        <v>0.0</v>
      </c>
      <c r="H641" s="693">
        <f t="shared" si="442"/>
        <v>6</v>
      </c>
      <c r="I641" s="701"/>
      <c r="J641" s="647" t="s">
        <v>206</v>
      </c>
      <c r="K641" s="1714" t="s">
        <v>78</v>
      </c>
      <c r="L641" s="701" t="s">
        <v>79</v>
      </c>
      <c r="M641" s="701" t="s">
        <v>79</v>
      </c>
      <c r="N641" s="692" t="s">
        <v>79</v>
      </c>
      <c r="O641" s="701" t="s">
        <v>79</v>
      </c>
      <c r="P641" s="692" t="s">
        <v>100</v>
      </c>
      <c r="Q641" s="1686"/>
      <c r="R641" s="1686"/>
      <c r="S641" s="649"/>
      <c r="T641" s="649"/>
      <c r="U641" s="7"/>
      <c r="V641" s="7"/>
      <c r="W641" s="7"/>
      <c r="X641" s="7"/>
      <c r="Y641" s="7"/>
      <c r="Z641" s="7"/>
      <c r="AA641" s="7"/>
      <c r="AB641" s="7"/>
      <c r="AC641" s="7"/>
    </row>
    <row r="642">
      <c r="A642" s="1714" t="s">
        <v>446</v>
      </c>
      <c r="B642" s="692">
        <v>0.0</v>
      </c>
      <c r="C642" s="692">
        <v>0.0</v>
      </c>
      <c r="D642" s="692">
        <v>0.0</v>
      </c>
      <c r="E642" s="692">
        <v>0.0</v>
      </c>
      <c r="F642" s="692">
        <v>0.0</v>
      </c>
      <c r="G642" s="692">
        <v>0.0</v>
      </c>
      <c r="H642" s="693">
        <f t="shared" ref="H642:H644" si="444">sum(B642:G642)</f>
        <v>0</v>
      </c>
      <c r="I642" s="701"/>
      <c r="J642" s="647" t="s">
        <v>79</v>
      </c>
      <c r="K642" s="1714" t="s">
        <v>446</v>
      </c>
      <c r="L642" s="692">
        <v>2.0</v>
      </c>
      <c r="M642" s="701">
        <f>(L642-H642)-R642</f>
        <v>2</v>
      </c>
      <c r="N642" s="692">
        <v>0.0</v>
      </c>
      <c r="O642" s="701">
        <f t="shared" ref="O642:O643" si="445">SUM(M642,N642)</f>
        <v>2</v>
      </c>
      <c r="P642" s="701"/>
      <c r="Q642" s="1621" t="s">
        <v>994</v>
      </c>
      <c r="R642" s="1686"/>
      <c r="S642" s="649"/>
      <c r="T642" s="649"/>
      <c r="U642" s="7"/>
      <c r="V642" s="7"/>
      <c r="W642" s="7"/>
      <c r="X642" s="7"/>
      <c r="Y642" s="7"/>
      <c r="Z642" s="7"/>
      <c r="AA642" s="7"/>
      <c r="AB642" s="7"/>
      <c r="AC642" s="7"/>
    </row>
    <row r="643">
      <c r="A643" s="1714" t="s">
        <v>751</v>
      </c>
      <c r="B643" s="692">
        <v>0.0</v>
      </c>
      <c r="C643" s="692">
        <v>0.0</v>
      </c>
      <c r="D643" s="692">
        <v>0.0</v>
      </c>
      <c r="E643" s="692">
        <v>0.0</v>
      </c>
      <c r="F643" s="692">
        <v>0.0</v>
      </c>
      <c r="G643" s="692">
        <v>0.0</v>
      </c>
      <c r="H643" s="693">
        <f t="shared" si="444"/>
        <v>0</v>
      </c>
      <c r="I643" s="701"/>
      <c r="J643" s="647" t="s">
        <v>206</v>
      </c>
      <c r="K643" s="1714" t="s">
        <v>751</v>
      </c>
      <c r="L643" s="692">
        <v>5.0</v>
      </c>
      <c r="M643" s="701">
        <f t="shared" ref="M643:M644" si="446">(L643-H643)</f>
        <v>5</v>
      </c>
      <c r="N643" s="692">
        <v>0.0</v>
      </c>
      <c r="O643" s="701">
        <f t="shared" si="445"/>
        <v>5</v>
      </c>
      <c r="P643" s="701"/>
      <c r="Q643" s="1686"/>
      <c r="R643" s="1686"/>
      <c r="S643" s="649"/>
      <c r="T643" s="649"/>
      <c r="U643" s="7"/>
      <c r="V643" s="7"/>
      <c r="W643" s="7"/>
      <c r="X643" s="7"/>
      <c r="Y643" s="7"/>
      <c r="Z643" s="7"/>
      <c r="AA643" s="7"/>
      <c r="AB643" s="7"/>
      <c r="AC643" s="7"/>
    </row>
    <row r="644">
      <c r="A644" s="1714" t="s">
        <v>80</v>
      </c>
      <c r="B644" s="692">
        <v>0.0</v>
      </c>
      <c r="C644" s="692">
        <v>0.0</v>
      </c>
      <c r="D644" s="692">
        <v>0.0</v>
      </c>
      <c r="E644" s="692">
        <v>0.0</v>
      </c>
      <c r="F644" s="692">
        <v>0.0</v>
      </c>
      <c r="G644" s="692">
        <v>0.0</v>
      </c>
      <c r="H644" s="693">
        <f t="shared" si="444"/>
        <v>0</v>
      </c>
      <c r="I644" s="701"/>
      <c r="J644" s="647" t="s">
        <v>206</v>
      </c>
      <c r="K644" s="1714" t="s">
        <v>80</v>
      </c>
      <c r="L644" s="692">
        <v>25.0</v>
      </c>
      <c r="M644" s="701">
        <f t="shared" si="446"/>
        <v>25</v>
      </c>
      <c r="N644" s="692">
        <v>0.0</v>
      </c>
      <c r="O644" s="701">
        <f>sum(M644,N644)</f>
        <v>25</v>
      </c>
      <c r="P644" s="701"/>
      <c r="Q644" s="1621"/>
      <c r="R644" s="1686"/>
      <c r="S644" s="649"/>
      <c r="T644" s="649"/>
      <c r="U644" s="7"/>
      <c r="V644" s="7"/>
      <c r="W644" s="7"/>
      <c r="X644" s="7"/>
      <c r="Y644" s="7"/>
      <c r="Z644" s="7"/>
      <c r="AA644" s="7"/>
      <c r="AB644" s="7"/>
      <c r="AC644" s="7"/>
    </row>
    <row r="645">
      <c r="A645" s="1921" t="s">
        <v>597</v>
      </c>
      <c r="B645" s="1760">
        <v>3.0</v>
      </c>
      <c r="C645" s="1760">
        <v>1.0</v>
      </c>
      <c r="D645" s="1760">
        <v>7.0</v>
      </c>
      <c r="E645" s="1760">
        <v>3.0</v>
      </c>
      <c r="F645" s="1760">
        <v>13.0</v>
      </c>
      <c r="G645" s="1760">
        <v>0.0</v>
      </c>
      <c r="H645" s="1761">
        <f t="shared" ref="H645:H647" si="447">SUM(B645:G645)</f>
        <v>27</v>
      </c>
      <c r="I645" s="1762">
        <f>SUM(H645:H649)</f>
        <v>37</v>
      </c>
      <c r="J645" s="647" t="s">
        <v>79</v>
      </c>
      <c r="K645" s="1921" t="s">
        <v>597</v>
      </c>
      <c r="L645" s="1765">
        <v>36.0</v>
      </c>
      <c r="M645" s="1762">
        <f>(L645-H645)-R645</f>
        <v>9</v>
      </c>
      <c r="N645" s="1765">
        <v>10.0</v>
      </c>
      <c r="O645" s="1762">
        <f t="shared" ref="O645:O646" si="448">SUM(M645,N645)</f>
        <v>19</v>
      </c>
      <c r="P645" s="1764"/>
      <c r="Q645" s="1766" t="s">
        <v>995</v>
      </c>
      <c r="R645" s="1685"/>
      <c r="S645" s="649"/>
      <c r="T645" s="649"/>
      <c r="U645" s="7"/>
      <c r="V645" s="7"/>
      <c r="W645" s="7"/>
      <c r="X645" s="7"/>
      <c r="Y645" s="7"/>
      <c r="Z645" s="7"/>
      <c r="AA645" s="7"/>
      <c r="AB645" s="7"/>
      <c r="AC645" s="7"/>
    </row>
    <row r="646">
      <c r="A646" s="1714" t="s">
        <v>77</v>
      </c>
      <c r="B646" s="692">
        <v>0.0</v>
      </c>
      <c r="C646" s="692">
        <v>0.0</v>
      </c>
      <c r="D646" s="692">
        <v>0.0</v>
      </c>
      <c r="E646" s="692">
        <v>0.0</v>
      </c>
      <c r="F646" s="692">
        <v>0.0</v>
      </c>
      <c r="G646" s="692">
        <v>0.0</v>
      </c>
      <c r="H646" s="693">
        <f t="shared" si="447"/>
        <v>0</v>
      </c>
      <c r="I646" s="596">
        <f>(I645/60)</f>
        <v>0.6166666667</v>
      </c>
      <c r="J646" s="647" t="s">
        <v>206</v>
      </c>
      <c r="K646" s="1714" t="s">
        <v>77</v>
      </c>
      <c r="L646" s="692">
        <v>8.0</v>
      </c>
      <c r="M646" s="701">
        <f>(L646-H646-H647)-R646</f>
        <v>0</v>
      </c>
      <c r="N646" s="692">
        <v>10.0</v>
      </c>
      <c r="O646" s="701">
        <f t="shared" si="448"/>
        <v>10</v>
      </c>
      <c r="P646" s="701"/>
      <c r="Q646" s="1686"/>
      <c r="R646" s="1686"/>
      <c r="S646" s="649"/>
      <c r="T646" s="649"/>
      <c r="U646" s="7"/>
      <c r="V646" s="7"/>
      <c r="W646" s="7"/>
      <c r="X646" s="7"/>
      <c r="Y646" s="7"/>
      <c r="Z646" s="7"/>
      <c r="AA646" s="7"/>
      <c r="AB646" s="7"/>
      <c r="AC646" s="7"/>
    </row>
    <row r="647">
      <c r="A647" s="1714" t="s">
        <v>78</v>
      </c>
      <c r="B647" s="692">
        <v>7.0</v>
      </c>
      <c r="C647" s="692">
        <v>1.0</v>
      </c>
      <c r="D647" s="692">
        <v>0.0</v>
      </c>
      <c r="E647" s="692">
        <v>0.0</v>
      </c>
      <c r="F647" s="692">
        <v>0.0</v>
      </c>
      <c r="G647" s="692">
        <v>0.0</v>
      </c>
      <c r="H647" s="693">
        <f t="shared" si="447"/>
        <v>8</v>
      </c>
      <c r="I647" s="701"/>
      <c r="J647" s="647" t="s">
        <v>206</v>
      </c>
      <c r="K647" s="1714" t="s">
        <v>78</v>
      </c>
      <c r="L647" s="701" t="s">
        <v>79</v>
      </c>
      <c r="M647" s="701" t="s">
        <v>79</v>
      </c>
      <c r="N647" s="692" t="s">
        <v>79</v>
      </c>
      <c r="O647" s="701" t="s">
        <v>79</v>
      </c>
      <c r="P647" s="701"/>
      <c r="Q647" s="1686"/>
      <c r="R647" s="1686"/>
      <c r="S647" s="649"/>
      <c r="T647" s="649"/>
      <c r="U647" s="7"/>
      <c r="V647" s="7"/>
      <c r="W647" s="7"/>
      <c r="X647" s="7"/>
      <c r="Y647" s="7"/>
      <c r="Z647" s="7"/>
      <c r="AA647" s="7"/>
      <c r="AB647" s="7"/>
      <c r="AC647" s="7"/>
    </row>
    <row r="648">
      <c r="A648" s="1714" t="s">
        <v>446</v>
      </c>
      <c r="B648" s="692">
        <v>0.0</v>
      </c>
      <c r="C648" s="692">
        <v>0.0</v>
      </c>
      <c r="D648" s="692">
        <v>1.0</v>
      </c>
      <c r="E648" s="692">
        <v>1.0</v>
      </c>
      <c r="F648" s="692">
        <v>0.0</v>
      </c>
      <c r="G648" s="692">
        <v>0.0</v>
      </c>
      <c r="H648" s="693">
        <f>sum(B648:G648)</f>
        <v>2</v>
      </c>
      <c r="I648" s="701"/>
      <c r="J648" s="647" t="s">
        <v>206</v>
      </c>
      <c r="K648" s="1714" t="s">
        <v>446</v>
      </c>
      <c r="L648" s="692">
        <v>7.0</v>
      </c>
      <c r="M648" s="701">
        <f>(L648-H648)-R648</f>
        <v>5</v>
      </c>
      <c r="N648" s="692">
        <v>0.0</v>
      </c>
      <c r="O648" s="701">
        <f t="shared" ref="O648:O649" si="449">SUM(M648,N648)</f>
        <v>5</v>
      </c>
      <c r="P648" s="701"/>
      <c r="Q648" s="1686"/>
      <c r="R648" s="1686"/>
      <c r="S648" s="649"/>
      <c r="T648" s="649"/>
      <c r="U648" s="7"/>
      <c r="V648" s="7"/>
      <c r="W648" s="7"/>
      <c r="X648" s="7"/>
      <c r="Y648" s="7"/>
      <c r="Z648" s="7"/>
      <c r="AA648" s="7"/>
      <c r="AB648" s="7"/>
      <c r="AC648" s="7"/>
    </row>
    <row r="649">
      <c r="A649" s="1714" t="s">
        <v>751</v>
      </c>
      <c r="B649" s="692">
        <v>0.0</v>
      </c>
      <c r="C649" s="692">
        <v>0.0</v>
      </c>
      <c r="D649" s="692">
        <v>1.0</v>
      </c>
      <c r="E649" s="692">
        <v>0.0</v>
      </c>
      <c r="F649" s="692">
        <v>0.0</v>
      </c>
      <c r="G649" s="692">
        <v>0.0</v>
      </c>
      <c r="H649" s="690">
        <v>0.0</v>
      </c>
      <c r="I649" s="701"/>
      <c r="J649" s="647" t="s">
        <v>206</v>
      </c>
      <c r="K649" s="1714" t="s">
        <v>751</v>
      </c>
      <c r="L649" s="692">
        <v>7.0</v>
      </c>
      <c r="M649" s="701">
        <f t="shared" ref="M649:M650" si="450">(L649-H649)</f>
        <v>7</v>
      </c>
      <c r="N649" s="692">
        <v>0.0</v>
      </c>
      <c r="O649" s="701">
        <f t="shared" si="449"/>
        <v>7</v>
      </c>
      <c r="P649" s="701"/>
      <c r="Q649" s="1686"/>
      <c r="R649" s="1686"/>
      <c r="S649" s="649"/>
      <c r="T649" s="649"/>
      <c r="U649" s="7"/>
      <c r="V649" s="7"/>
      <c r="W649" s="7"/>
      <c r="X649" s="7"/>
      <c r="Y649" s="7"/>
      <c r="Z649" s="7"/>
      <c r="AA649" s="7"/>
      <c r="AB649" s="7"/>
      <c r="AC649" s="7"/>
    </row>
    <row r="650">
      <c r="A650" s="1714" t="s">
        <v>80</v>
      </c>
      <c r="B650" s="692">
        <v>0.0</v>
      </c>
      <c r="C650" s="692">
        <v>0.0</v>
      </c>
      <c r="D650" s="692">
        <v>0.0</v>
      </c>
      <c r="E650" s="692">
        <v>0.0</v>
      </c>
      <c r="F650" s="692">
        <v>0.0</v>
      </c>
      <c r="G650" s="692">
        <v>0.0</v>
      </c>
      <c r="H650" s="693">
        <f>sum(B650:G650)</f>
        <v>0</v>
      </c>
      <c r="I650" s="701"/>
      <c r="J650" s="647" t="s">
        <v>206</v>
      </c>
      <c r="K650" s="1714" t="s">
        <v>80</v>
      </c>
      <c r="L650" s="692">
        <v>27.0</v>
      </c>
      <c r="M650" s="701">
        <f t="shared" si="450"/>
        <v>27</v>
      </c>
      <c r="N650" s="692">
        <v>0.0</v>
      </c>
      <c r="O650" s="701">
        <f>sum(M650,N650)</f>
        <v>27</v>
      </c>
      <c r="P650" s="1686"/>
      <c r="Q650" s="1686"/>
      <c r="R650" s="1686"/>
      <c r="S650" s="649"/>
      <c r="T650" s="649"/>
      <c r="U650" s="7"/>
      <c r="V650" s="7"/>
      <c r="W650" s="7"/>
      <c r="X650" s="7"/>
      <c r="Y650" s="7"/>
      <c r="Z650" s="7"/>
      <c r="AA650" s="7"/>
      <c r="AB650" s="7"/>
      <c r="AC650" s="7"/>
    </row>
    <row r="651">
      <c r="A651" s="1716" t="s">
        <v>909</v>
      </c>
      <c r="B651" s="1760">
        <v>4.0</v>
      </c>
      <c r="C651" s="1760">
        <v>1.0</v>
      </c>
      <c r="D651" s="1760">
        <v>1.0</v>
      </c>
      <c r="E651" s="1760">
        <v>5.0</v>
      </c>
      <c r="F651" s="1760">
        <v>2.0</v>
      </c>
      <c r="G651" s="1760">
        <v>0.0</v>
      </c>
      <c r="H651" s="1761">
        <f t="shared" ref="H651:H653" si="451">SUM(B651:G651)</f>
        <v>13</v>
      </c>
      <c r="I651" s="1762">
        <f>SUM(H651:H655)</f>
        <v>22</v>
      </c>
      <c r="J651" s="647" t="s">
        <v>206</v>
      </c>
      <c r="K651" s="1716" t="s">
        <v>909</v>
      </c>
      <c r="L651" s="1765">
        <v>55.0</v>
      </c>
      <c r="M651" s="1762">
        <f>(L651-H651)-R651</f>
        <v>42</v>
      </c>
      <c r="N651" s="1765">
        <v>0.0</v>
      </c>
      <c r="O651" s="1762">
        <f t="shared" ref="O651:O652" si="452">SUM(M651,N651)</f>
        <v>42</v>
      </c>
      <c r="P651" s="1922"/>
      <c r="Q651" s="1765" t="s">
        <v>996</v>
      </c>
      <c r="R651" s="1762"/>
      <c r="S651" s="649"/>
      <c r="T651" s="649"/>
      <c r="U651" s="7"/>
      <c r="V651" s="7"/>
      <c r="W651" s="7"/>
      <c r="X651" s="7"/>
      <c r="Y651" s="7"/>
      <c r="Z651" s="7"/>
      <c r="AA651" s="7"/>
      <c r="AB651" s="7"/>
      <c r="AC651" s="7"/>
    </row>
    <row r="652">
      <c r="A652" s="1714" t="s">
        <v>77</v>
      </c>
      <c r="B652" s="692">
        <v>0.0</v>
      </c>
      <c r="C652" s="692">
        <v>0.0</v>
      </c>
      <c r="D652" s="692">
        <v>0.0</v>
      </c>
      <c r="E652" s="692">
        <v>0.0</v>
      </c>
      <c r="F652" s="692">
        <v>0.0</v>
      </c>
      <c r="G652" s="692">
        <v>0.0</v>
      </c>
      <c r="H652" s="693">
        <f t="shared" si="451"/>
        <v>0</v>
      </c>
      <c r="I652" s="596">
        <f>(I651/60)</f>
        <v>0.3666666667</v>
      </c>
      <c r="J652" s="647" t="s">
        <v>206</v>
      </c>
      <c r="K652" s="1714" t="s">
        <v>77</v>
      </c>
      <c r="L652" s="692">
        <v>5.0</v>
      </c>
      <c r="M652" s="701">
        <f>(L652-H652-H653)-R652</f>
        <v>0</v>
      </c>
      <c r="N652" s="692">
        <v>10.0</v>
      </c>
      <c r="O652" s="701">
        <f t="shared" si="452"/>
        <v>10</v>
      </c>
      <c r="P652" s="1961"/>
      <c r="Q652" s="1621" t="s">
        <v>992</v>
      </c>
      <c r="R652" s="1686"/>
      <c r="S652" s="649"/>
      <c r="T652" s="649"/>
      <c r="U652" s="7"/>
      <c r="V652" s="7"/>
      <c r="W652" s="7"/>
      <c r="X652" s="7"/>
      <c r="Y652" s="7"/>
      <c r="Z652" s="7"/>
      <c r="AA652" s="7"/>
      <c r="AB652" s="7"/>
      <c r="AC652" s="7"/>
    </row>
    <row r="653">
      <c r="A653" s="1714" t="s">
        <v>78</v>
      </c>
      <c r="B653" s="692">
        <v>5.0</v>
      </c>
      <c r="C653" s="692">
        <v>0.0</v>
      </c>
      <c r="D653" s="692">
        <v>0.0</v>
      </c>
      <c r="E653" s="692">
        <v>0.0</v>
      </c>
      <c r="F653" s="692">
        <v>0.0</v>
      </c>
      <c r="G653" s="692">
        <v>0.0</v>
      </c>
      <c r="H653" s="693">
        <f t="shared" si="451"/>
        <v>5</v>
      </c>
      <c r="I653" s="701"/>
      <c r="J653" s="647" t="s">
        <v>206</v>
      </c>
      <c r="K653" s="1714" t="s">
        <v>78</v>
      </c>
      <c r="L653" s="701" t="s">
        <v>79</v>
      </c>
      <c r="M653" s="701" t="s">
        <v>79</v>
      </c>
      <c r="N653" s="692" t="s">
        <v>79</v>
      </c>
      <c r="O653" s="701" t="s">
        <v>79</v>
      </c>
      <c r="P653" s="701"/>
      <c r="Q653" s="1686"/>
      <c r="R653" s="1686"/>
      <c r="S653" s="649"/>
      <c r="T653" s="649"/>
      <c r="U653" s="7"/>
      <c r="V653" s="7"/>
      <c r="W653" s="7"/>
      <c r="X653" s="7"/>
      <c r="Y653" s="7"/>
      <c r="Z653" s="7"/>
      <c r="AA653" s="7"/>
      <c r="AB653" s="7"/>
      <c r="AC653" s="7"/>
    </row>
    <row r="654">
      <c r="A654" s="1714" t="s">
        <v>446</v>
      </c>
      <c r="B654" s="692">
        <v>4.0</v>
      </c>
      <c r="C654" s="692">
        <v>0.0</v>
      </c>
      <c r="D654" s="692">
        <v>0.0</v>
      </c>
      <c r="E654" s="692">
        <v>0.0</v>
      </c>
      <c r="F654" s="692">
        <v>0.0</v>
      </c>
      <c r="G654" s="692">
        <v>0.0</v>
      </c>
      <c r="H654" s="693">
        <f t="shared" ref="H654:H656" si="453">sum(B654:G654)</f>
        <v>4</v>
      </c>
      <c r="I654" s="701"/>
      <c r="J654" s="647" t="s">
        <v>206</v>
      </c>
      <c r="K654" s="1714" t="s">
        <v>446</v>
      </c>
      <c r="L654" s="692">
        <v>4.0</v>
      </c>
      <c r="M654" s="701">
        <f>(L654-H654)-R654</f>
        <v>0</v>
      </c>
      <c r="N654" s="692">
        <v>0.0</v>
      </c>
      <c r="O654" s="701">
        <f t="shared" ref="O654:O655" si="454">SUM(M654,N654)</f>
        <v>0</v>
      </c>
      <c r="P654" s="701"/>
      <c r="Q654" s="701"/>
      <c r="R654" s="1686"/>
      <c r="S654" s="649"/>
      <c r="T654" s="649"/>
      <c r="U654" s="7"/>
      <c r="V654" s="7"/>
      <c r="W654" s="7"/>
      <c r="X654" s="7"/>
      <c r="Y654" s="7"/>
      <c r="Z654" s="7"/>
      <c r="AA654" s="7"/>
      <c r="AB654" s="7"/>
      <c r="AC654" s="7"/>
    </row>
    <row r="655">
      <c r="A655" s="1714" t="s">
        <v>751</v>
      </c>
      <c r="B655" s="692">
        <v>0.0</v>
      </c>
      <c r="C655" s="692">
        <v>0.0</v>
      </c>
      <c r="D655" s="692">
        <v>0.0</v>
      </c>
      <c r="E655" s="692">
        <v>0.0</v>
      </c>
      <c r="F655" s="692">
        <v>0.0</v>
      </c>
      <c r="G655" s="692">
        <v>0.0</v>
      </c>
      <c r="H655" s="693">
        <f t="shared" si="453"/>
        <v>0</v>
      </c>
      <c r="I655" s="701"/>
      <c r="J655" s="647" t="s">
        <v>206</v>
      </c>
      <c r="K655" s="1714" t="s">
        <v>751</v>
      </c>
      <c r="L655" s="701">
        <v>0.0</v>
      </c>
      <c r="M655" s="701">
        <f t="shared" ref="M655:M656" si="455">(L655-H655)</f>
        <v>0</v>
      </c>
      <c r="N655" s="692">
        <v>0.0</v>
      </c>
      <c r="O655" s="701">
        <f t="shared" si="454"/>
        <v>0</v>
      </c>
      <c r="P655" s="701"/>
      <c r="Q655" s="1686"/>
      <c r="R655" s="1686"/>
      <c r="S655" s="649"/>
      <c r="T655" s="649"/>
      <c r="U655" s="7"/>
      <c r="V655" s="7"/>
      <c r="W655" s="7"/>
      <c r="X655" s="7"/>
      <c r="Y655" s="7"/>
      <c r="Z655" s="7"/>
      <c r="AA655" s="7"/>
      <c r="AB655" s="7"/>
      <c r="AC655" s="7"/>
    </row>
    <row r="656">
      <c r="A656" s="1714" t="s">
        <v>80</v>
      </c>
      <c r="B656" s="692">
        <v>0.0</v>
      </c>
      <c r="C656" s="692">
        <v>0.0</v>
      </c>
      <c r="D656" s="692">
        <v>0.0</v>
      </c>
      <c r="E656" s="692">
        <v>0.0</v>
      </c>
      <c r="F656" s="692">
        <v>0.0</v>
      </c>
      <c r="G656" s="692">
        <v>0.0</v>
      </c>
      <c r="H656" s="693">
        <f t="shared" si="453"/>
        <v>0</v>
      </c>
      <c r="I656" s="701"/>
      <c r="J656" s="647" t="s">
        <v>206</v>
      </c>
      <c r="K656" s="1714" t="s">
        <v>80</v>
      </c>
      <c r="L656" s="692">
        <v>30.0</v>
      </c>
      <c r="M656" s="701">
        <f t="shared" si="455"/>
        <v>30</v>
      </c>
      <c r="N656" s="692">
        <v>0.0</v>
      </c>
      <c r="O656" s="701">
        <f>sum(M656,N656)</f>
        <v>30</v>
      </c>
      <c r="P656" s="701"/>
      <c r="Q656" s="1686"/>
      <c r="R656" s="1686"/>
      <c r="S656" s="649"/>
      <c r="T656" s="649"/>
      <c r="U656" s="7"/>
      <c r="V656" s="7"/>
      <c r="W656" s="7"/>
      <c r="X656" s="7"/>
      <c r="Y656" s="7"/>
      <c r="Z656" s="7"/>
      <c r="AA656" s="7"/>
      <c r="AB656" s="7"/>
      <c r="AC656" s="7"/>
    </row>
    <row r="657">
      <c r="A657" s="1715" t="s">
        <v>274</v>
      </c>
      <c r="B657" s="1760">
        <v>0.0</v>
      </c>
      <c r="C657" s="1760">
        <v>0.0</v>
      </c>
      <c r="D657" s="1760">
        <v>0.0</v>
      </c>
      <c r="E657" s="1760">
        <v>0.0</v>
      </c>
      <c r="F657" s="1760">
        <v>0.0</v>
      </c>
      <c r="G657" s="1760">
        <v>0.0</v>
      </c>
      <c r="H657" s="1761">
        <f t="shared" ref="H657:H659" si="456">SUM(B657:G657)</f>
        <v>0</v>
      </c>
      <c r="I657" s="1762">
        <f>SUM(H657:H661)</f>
        <v>0</v>
      </c>
      <c r="J657" s="635"/>
      <c r="K657" s="1715" t="s">
        <v>274</v>
      </c>
      <c r="L657" s="1765">
        <v>0.0</v>
      </c>
      <c r="M657" s="1762">
        <f>(L657-H657)-R657</f>
        <v>0</v>
      </c>
      <c r="N657" s="1762"/>
      <c r="O657" s="1762">
        <f t="shared" ref="O657:O658" si="457">SUM(M657,N657)</f>
        <v>0</v>
      </c>
      <c r="P657" s="1764"/>
      <c r="Q657" s="1764"/>
      <c r="R657" s="1762"/>
      <c r="S657" s="649"/>
      <c r="T657" s="649"/>
      <c r="U657" s="7"/>
      <c r="V657" s="7"/>
      <c r="W657" s="7"/>
      <c r="X657" s="7"/>
      <c r="Y657" s="7"/>
      <c r="Z657" s="7"/>
      <c r="AA657" s="7"/>
      <c r="AB657" s="7"/>
      <c r="AC657" s="7"/>
    </row>
    <row r="658">
      <c r="A658" s="1714" t="s">
        <v>77</v>
      </c>
      <c r="B658" s="692">
        <v>0.0</v>
      </c>
      <c r="C658" s="692">
        <v>0.0</v>
      </c>
      <c r="D658" s="692">
        <v>0.0</v>
      </c>
      <c r="E658" s="692">
        <v>0.0</v>
      </c>
      <c r="F658" s="692">
        <v>0.0</v>
      </c>
      <c r="G658" s="692">
        <v>0.0</v>
      </c>
      <c r="H658" s="693">
        <f t="shared" si="456"/>
        <v>0</v>
      </c>
      <c r="I658" s="596">
        <f>(I657/60)</f>
        <v>0</v>
      </c>
      <c r="J658" s="635"/>
      <c r="K658" s="1714" t="s">
        <v>77</v>
      </c>
      <c r="L658" s="692">
        <v>0.0</v>
      </c>
      <c r="M658" s="701">
        <f>(L658-H658-H659)-R658</f>
        <v>0</v>
      </c>
      <c r="N658" s="701"/>
      <c r="O658" s="701">
        <f t="shared" si="457"/>
        <v>0</v>
      </c>
      <c r="P658" s="701"/>
      <c r="Q658" s="1686"/>
      <c r="R658" s="1686"/>
      <c r="S658" s="649"/>
      <c r="T658" s="649"/>
      <c r="U658" s="7"/>
      <c r="V658" s="7"/>
      <c r="W658" s="7"/>
      <c r="X658" s="7"/>
      <c r="Y658" s="7"/>
      <c r="Z658" s="7"/>
      <c r="AA658" s="7"/>
      <c r="AB658" s="7"/>
      <c r="AC658" s="7"/>
    </row>
    <row r="659">
      <c r="A659" s="1714" t="s">
        <v>78</v>
      </c>
      <c r="B659" s="692">
        <v>0.0</v>
      </c>
      <c r="C659" s="692">
        <v>0.0</v>
      </c>
      <c r="D659" s="692">
        <v>0.0</v>
      </c>
      <c r="E659" s="692">
        <v>0.0</v>
      </c>
      <c r="F659" s="692">
        <v>0.0</v>
      </c>
      <c r="G659" s="692">
        <v>0.0</v>
      </c>
      <c r="H659" s="693">
        <f t="shared" si="456"/>
        <v>0</v>
      </c>
      <c r="I659" s="701"/>
      <c r="J659" s="635"/>
      <c r="K659" s="1714" t="s">
        <v>78</v>
      </c>
      <c r="L659" s="692" t="s">
        <v>79</v>
      </c>
      <c r="M659" s="701" t="s">
        <v>79</v>
      </c>
      <c r="N659" s="701"/>
      <c r="O659" s="701" t="s">
        <v>79</v>
      </c>
      <c r="P659" s="701"/>
      <c r="Q659" s="1686"/>
      <c r="R659" s="1686"/>
      <c r="S659" s="649"/>
      <c r="T659" s="649"/>
      <c r="U659" s="7"/>
      <c r="V659" s="7"/>
      <c r="W659" s="7"/>
      <c r="X659" s="7"/>
      <c r="Y659" s="7"/>
      <c r="Z659" s="7"/>
      <c r="AA659" s="7"/>
      <c r="AB659" s="7"/>
      <c r="AC659" s="7"/>
    </row>
    <row r="660">
      <c r="A660" s="1714" t="s">
        <v>446</v>
      </c>
      <c r="B660" s="692">
        <v>0.0</v>
      </c>
      <c r="C660" s="692">
        <v>0.0</v>
      </c>
      <c r="D660" s="692">
        <v>0.0</v>
      </c>
      <c r="E660" s="692">
        <v>0.0</v>
      </c>
      <c r="F660" s="692">
        <v>0.0</v>
      </c>
      <c r="G660" s="692">
        <v>0.0</v>
      </c>
      <c r="H660" s="693">
        <f t="shared" ref="H660:H662" si="458">sum(B660:G660)</f>
        <v>0</v>
      </c>
      <c r="I660" s="701"/>
      <c r="J660" s="635"/>
      <c r="K660" s="1714" t="s">
        <v>446</v>
      </c>
      <c r="L660" s="692">
        <v>0.0</v>
      </c>
      <c r="M660" s="701">
        <f>(L660-H660)-R660</f>
        <v>0</v>
      </c>
      <c r="N660" s="701"/>
      <c r="O660" s="701">
        <f t="shared" ref="O660:O661" si="459">SUM(M660,N660)</f>
        <v>0</v>
      </c>
      <c r="P660" s="701"/>
      <c r="Q660" s="1686"/>
      <c r="R660" s="1686"/>
      <c r="S660" s="649"/>
      <c r="T660" s="649"/>
      <c r="U660" s="7"/>
      <c r="V660" s="7"/>
      <c r="W660" s="7"/>
      <c r="X660" s="7"/>
      <c r="Y660" s="7"/>
      <c r="Z660" s="7"/>
      <c r="AA660" s="7"/>
      <c r="AB660" s="7"/>
      <c r="AC660" s="7"/>
    </row>
    <row r="661">
      <c r="A661" s="1714" t="s">
        <v>751</v>
      </c>
      <c r="B661" s="692">
        <v>0.0</v>
      </c>
      <c r="C661" s="692">
        <v>0.0</v>
      </c>
      <c r="D661" s="692">
        <v>0.0</v>
      </c>
      <c r="E661" s="692">
        <v>0.0</v>
      </c>
      <c r="F661" s="692">
        <v>0.0</v>
      </c>
      <c r="G661" s="692">
        <v>0.0</v>
      </c>
      <c r="H661" s="693">
        <f t="shared" si="458"/>
        <v>0</v>
      </c>
      <c r="I661" s="701"/>
      <c r="J661" s="635"/>
      <c r="K661" s="1714" t="s">
        <v>751</v>
      </c>
      <c r="L661" s="692">
        <v>0.0</v>
      </c>
      <c r="M661" s="701">
        <f t="shared" ref="M661:M662" si="460">(L661-H661)</f>
        <v>0</v>
      </c>
      <c r="N661" s="701"/>
      <c r="O661" s="701">
        <f t="shared" si="459"/>
        <v>0</v>
      </c>
      <c r="P661" s="701"/>
      <c r="Q661" s="1686"/>
      <c r="R661" s="1686"/>
      <c r="S661" s="649"/>
      <c r="T661" s="649"/>
      <c r="U661" s="7"/>
      <c r="V661" s="7"/>
      <c r="W661" s="7"/>
      <c r="X661" s="7"/>
      <c r="Y661" s="7"/>
      <c r="Z661" s="7"/>
      <c r="AA661" s="7"/>
      <c r="AB661" s="7"/>
      <c r="AC661" s="7"/>
    </row>
    <row r="662">
      <c r="A662" s="1714" t="s">
        <v>80</v>
      </c>
      <c r="B662" s="692">
        <v>0.0</v>
      </c>
      <c r="C662" s="692">
        <v>0.0</v>
      </c>
      <c r="D662" s="692">
        <v>0.0</v>
      </c>
      <c r="E662" s="692">
        <v>0.0</v>
      </c>
      <c r="F662" s="692">
        <v>0.0</v>
      </c>
      <c r="G662" s="692">
        <v>0.0</v>
      </c>
      <c r="H662" s="693">
        <f t="shared" si="458"/>
        <v>0</v>
      </c>
      <c r="I662" s="701"/>
      <c r="J662" s="635"/>
      <c r="K662" s="1714" t="s">
        <v>80</v>
      </c>
      <c r="L662" s="692">
        <v>0.0</v>
      </c>
      <c r="M662" s="701">
        <f t="shared" si="460"/>
        <v>0</v>
      </c>
      <c r="N662" s="701"/>
      <c r="O662" s="701">
        <f>sum(M662,N662)</f>
        <v>0</v>
      </c>
      <c r="P662" s="701"/>
      <c r="Q662" s="1686"/>
      <c r="R662" s="1686"/>
      <c r="S662" s="649"/>
      <c r="T662" s="649"/>
      <c r="U662" s="7"/>
      <c r="V662" s="7"/>
      <c r="W662" s="7"/>
      <c r="X662" s="7"/>
      <c r="Y662" s="7"/>
      <c r="Z662" s="7"/>
      <c r="AA662" s="7"/>
      <c r="AB662" s="7"/>
      <c r="AC662" s="7"/>
    </row>
    <row r="663">
      <c r="A663" s="1715" t="s">
        <v>274</v>
      </c>
      <c r="B663" s="1760">
        <v>0.0</v>
      </c>
      <c r="C663" s="1760">
        <v>0.0</v>
      </c>
      <c r="D663" s="1760">
        <v>0.0</v>
      </c>
      <c r="E663" s="1760">
        <v>0.0</v>
      </c>
      <c r="F663" s="1760">
        <v>0.0</v>
      </c>
      <c r="G663" s="1760">
        <v>0.0</v>
      </c>
      <c r="H663" s="1761">
        <f t="shared" ref="H663:H665" si="461">SUM(B663:G663)</f>
        <v>0</v>
      </c>
      <c r="I663" s="1762">
        <f>SUM(H663:H667)</f>
        <v>0</v>
      </c>
      <c r="J663" s="635"/>
      <c r="K663" s="1715" t="s">
        <v>274</v>
      </c>
      <c r="L663" s="1765">
        <v>0.0</v>
      </c>
      <c r="M663" s="1762">
        <f>(L663-H663)-R663</f>
        <v>0</v>
      </c>
      <c r="N663" s="1761"/>
      <c r="O663" s="1762">
        <f t="shared" ref="O663:O664" si="462">SUM(M663,N663)</f>
        <v>0</v>
      </c>
      <c r="P663" s="1761"/>
      <c r="Q663" s="1761"/>
      <c r="R663" s="1761"/>
      <c r="S663" s="649"/>
      <c r="T663" s="649"/>
      <c r="U663" s="7"/>
      <c r="V663" s="7"/>
      <c r="W663" s="7"/>
      <c r="X663" s="7"/>
      <c r="Y663" s="7"/>
      <c r="Z663" s="7"/>
      <c r="AA663" s="7"/>
      <c r="AB663" s="7"/>
      <c r="AC663" s="7"/>
    </row>
    <row r="664">
      <c r="A664" s="1714" t="s">
        <v>77</v>
      </c>
      <c r="B664" s="692">
        <v>0.0</v>
      </c>
      <c r="C664" s="692">
        <v>0.0</v>
      </c>
      <c r="D664" s="692">
        <v>0.0</v>
      </c>
      <c r="E664" s="692">
        <v>0.0</v>
      </c>
      <c r="F664" s="692">
        <v>0.0</v>
      </c>
      <c r="G664" s="692">
        <v>0.0</v>
      </c>
      <c r="H664" s="693">
        <f t="shared" si="461"/>
        <v>0</v>
      </c>
      <c r="I664" s="596">
        <f>(I663/60)</f>
        <v>0</v>
      </c>
      <c r="J664" s="635"/>
      <c r="K664" s="1714" t="s">
        <v>77</v>
      </c>
      <c r="L664" s="692">
        <v>0.0</v>
      </c>
      <c r="M664" s="701">
        <f>(L664-H664-H665)-R664</f>
        <v>0</v>
      </c>
      <c r="N664" s="701"/>
      <c r="O664" s="701">
        <f t="shared" si="462"/>
        <v>0</v>
      </c>
      <c r="P664" s="701"/>
      <c r="Q664" s="1686"/>
      <c r="R664" s="1686"/>
      <c r="S664" s="649"/>
      <c r="T664" s="649"/>
      <c r="U664" s="7"/>
      <c r="V664" s="7"/>
      <c r="W664" s="7"/>
      <c r="X664" s="7"/>
      <c r="Y664" s="7"/>
      <c r="Z664" s="7"/>
      <c r="AA664" s="7"/>
      <c r="AB664" s="7"/>
      <c r="AC664" s="7"/>
    </row>
    <row r="665">
      <c r="A665" s="1714" t="s">
        <v>78</v>
      </c>
      <c r="B665" s="692">
        <v>0.0</v>
      </c>
      <c r="C665" s="692">
        <v>0.0</v>
      </c>
      <c r="D665" s="692">
        <v>0.0</v>
      </c>
      <c r="E665" s="692">
        <v>0.0</v>
      </c>
      <c r="F665" s="692">
        <v>0.0</v>
      </c>
      <c r="G665" s="692">
        <v>0.0</v>
      </c>
      <c r="H665" s="693">
        <f t="shared" si="461"/>
        <v>0</v>
      </c>
      <c r="I665" s="701"/>
      <c r="J665" s="635"/>
      <c r="K665" s="1714" t="s">
        <v>78</v>
      </c>
      <c r="L665" s="692" t="s">
        <v>79</v>
      </c>
      <c r="M665" s="701" t="s">
        <v>79</v>
      </c>
      <c r="N665" s="701"/>
      <c r="O665" s="701" t="s">
        <v>79</v>
      </c>
      <c r="P665" s="701"/>
      <c r="Q665" s="1686"/>
      <c r="R665" s="1686"/>
      <c r="S665" s="649"/>
      <c r="T665" s="649"/>
      <c r="U665" s="7"/>
      <c r="V665" s="7"/>
      <c r="W665" s="7"/>
      <c r="X665" s="7"/>
      <c r="Y665" s="7"/>
      <c r="Z665" s="7"/>
      <c r="AA665" s="7"/>
      <c r="AB665" s="7"/>
      <c r="AC665" s="7"/>
    </row>
    <row r="666">
      <c r="A666" s="1714" t="s">
        <v>446</v>
      </c>
      <c r="B666" s="692">
        <v>0.0</v>
      </c>
      <c r="C666" s="692">
        <v>0.0</v>
      </c>
      <c r="D666" s="692">
        <v>0.0</v>
      </c>
      <c r="E666" s="692">
        <v>0.0</v>
      </c>
      <c r="F666" s="692">
        <v>0.0</v>
      </c>
      <c r="G666" s="692">
        <v>0.0</v>
      </c>
      <c r="H666" s="693">
        <f t="shared" ref="H666:H668" si="463">sum(B666:G666)</f>
        <v>0</v>
      </c>
      <c r="I666" s="701"/>
      <c r="J666" s="635"/>
      <c r="K666" s="1714" t="s">
        <v>446</v>
      </c>
      <c r="L666" s="692">
        <v>0.0</v>
      </c>
      <c r="M666" s="701">
        <f>(L666-H666)-R666</f>
        <v>0</v>
      </c>
      <c r="N666" s="701"/>
      <c r="O666" s="701">
        <f t="shared" ref="O666:O667" si="464">SUM(M666,N666)</f>
        <v>0</v>
      </c>
      <c r="P666" s="701"/>
      <c r="Q666" s="1686"/>
      <c r="R666" s="1686"/>
      <c r="S666" s="649"/>
      <c r="T666" s="649"/>
      <c r="U666" s="7"/>
      <c r="V666" s="7"/>
      <c r="W666" s="7"/>
      <c r="X666" s="7"/>
      <c r="Y666" s="7"/>
      <c r="Z666" s="7"/>
      <c r="AA666" s="7"/>
      <c r="AB666" s="7"/>
      <c r="AC666" s="7"/>
    </row>
    <row r="667">
      <c r="A667" s="1714" t="s">
        <v>751</v>
      </c>
      <c r="B667" s="692">
        <v>0.0</v>
      </c>
      <c r="C667" s="692">
        <v>0.0</v>
      </c>
      <c r="D667" s="692">
        <v>0.0</v>
      </c>
      <c r="E667" s="692">
        <v>0.0</v>
      </c>
      <c r="F667" s="692">
        <v>0.0</v>
      </c>
      <c r="G667" s="692">
        <v>0.0</v>
      </c>
      <c r="H667" s="693">
        <f t="shared" si="463"/>
        <v>0</v>
      </c>
      <c r="I667" s="701"/>
      <c r="J667" s="635"/>
      <c r="K667" s="1714" t="s">
        <v>751</v>
      </c>
      <c r="L667" s="692">
        <v>0.0</v>
      </c>
      <c r="M667" s="701">
        <f t="shared" ref="M667:M668" si="465">(L667-H667)</f>
        <v>0</v>
      </c>
      <c r="N667" s="701"/>
      <c r="O667" s="701">
        <f t="shared" si="464"/>
        <v>0</v>
      </c>
      <c r="P667" s="701"/>
      <c r="Q667" s="1686"/>
      <c r="R667" s="1686"/>
      <c r="S667" s="649"/>
      <c r="T667" s="649"/>
      <c r="U667" s="7"/>
      <c r="V667" s="7"/>
      <c r="W667" s="7"/>
      <c r="X667" s="7"/>
      <c r="Y667" s="7"/>
      <c r="Z667" s="7"/>
      <c r="AA667" s="7"/>
      <c r="AB667" s="7"/>
      <c r="AC667" s="7"/>
    </row>
    <row r="668">
      <c r="A668" s="1714" t="s">
        <v>80</v>
      </c>
      <c r="B668" s="692">
        <v>0.0</v>
      </c>
      <c r="C668" s="692">
        <v>0.0</v>
      </c>
      <c r="D668" s="692">
        <v>0.0</v>
      </c>
      <c r="E668" s="692">
        <v>0.0</v>
      </c>
      <c r="F668" s="692">
        <v>0.0</v>
      </c>
      <c r="G668" s="692">
        <v>0.0</v>
      </c>
      <c r="H668" s="693">
        <f t="shared" si="463"/>
        <v>0</v>
      </c>
      <c r="I668" s="701"/>
      <c r="J668" s="635"/>
      <c r="K668" s="1714" t="s">
        <v>80</v>
      </c>
      <c r="L668" s="692">
        <v>0.0</v>
      </c>
      <c r="M668" s="701">
        <f t="shared" si="465"/>
        <v>0</v>
      </c>
      <c r="N668" s="701"/>
      <c r="O668" s="701">
        <f>sum(M668,N668)</f>
        <v>0</v>
      </c>
      <c r="P668" s="701"/>
      <c r="Q668" s="1686"/>
      <c r="R668" s="1686"/>
      <c r="S668" s="649"/>
      <c r="T668" s="649"/>
      <c r="U668" s="7"/>
      <c r="V668" s="7"/>
      <c r="W668" s="7"/>
      <c r="X668" s="7"/>
      <c r="Y668" s="7"/>
      <c r="Z668" s="7"/>
      <c r="AA668" s="7"/>
      <c r="AB668" s="7"/>
      <c r="AC668" s="7"/>
    </row>
    <row r="669">
      <c r="A669" s="1757" t="s">
        <v>91</v>
      </c>
      <c r="B669" s="1758">
        <f t="shared" ref="B669:H669" si="466"> SUM(B670:B674,B676:B680,B682:B686,B688:B692,B694:B698,B700:B704,B706:B710,B712:B716)</f>
        <v>36</v>
      </c>
      <c r="C669" s="1758">
        <f t="shared" si="466"/>
        <v>50</v>
      </c>
      <c r="D669" s="1758">
        <f t="shared" si="466"/>
        <v>36</v>
      </c>
      <c r="E669" s="1758">
        <f t="shared" si="466"/>
        <v>14</v>
      </c>
      <c r="F669" s="1758">
        <f t="shared" si="466"/>
        <v>19</v>
      </c>
      <c r="G669" s="1758">
        <f t="shared" si="466"/>
        <v>2</v>
      </c>
      <c r="H669" s="1758">
        <f t="shared" si="466"/>
        <v>155</v>
      </c>
      <c r="I669" s="1758"/>
      <c r="J669" s="635"/>
      <c r="K669" s="1757" t="s">
        <v>91</v>
      </c>
      <c r="L669" s="1758"/>
      <c r="M669" s="1758"/>
      <c r="N669" s="1758"/>
      <c r="O669" s="1758"/>
      <c r="P669" s="1758"/>
      <c r="Q669" s="1758"/>
      <c r="R669" s="1758"/>
      <c r="S669" s="649"/>
      <c r="T669" s="649"/>
      <c r="U669" s="7"/>
      <c r="V669" s="7"/>
      <c r="W669" s="7"/>
      <c r="X669" s="7"/>
      <c r="Y669" s="7"/>
      <c r="Z669" s="7"/>
      <c r="AA669" s="7"/>
      <c r="AB669" s="7"/>
      <c r="AC669" s="7"/>
    </row>
    <row r="670">
      <c r="A670" s="1759" t="s">
        <v>92</v>
      </c>
      <c r="B670" s="1765">
        <v>7.0</v>
      </c>
      <c r="C670" s="1765">
        <v>7.0</v>
      </c>
      <c r="D670" s="1765">
        <v>5.0</v>
      </c>
      <c r="E670" s="1765">
        <v>0.0</v>
      </c>
      <c r="F670" s="1765">
        <v>5.0</v>
      </c>
      <c r="G670" s="1765">
        <v>0.0</v>
      </c>
      <c r="H670" s="1761">
        <f t="shared" ref="H670:H672" si="467">SUM(B670:G670)</f>
        <v>24</v>
      </c>
      <c r="I670" s="1762">
        <f>SUM(H670:H674)</f>
        <v>33</v>
      </c>
      <c r="J670" s="647" t="s">
        <v>79</v>
      </c>
      <c r="K670" s="1759" t="s">
        <v>92</v>
      </c>
      <c r="L670" s="1765">
        <v>60.0</v>
      </c>
      <c r="M670" s="1762">
        <f>(L670-H670)-R670</f>
        <v>36</v>
      </c>
      <c r="N670" s="1765">
        <v>0.0</v>
      </c>
      <c r="O670" s="1762">
        <f t="shared" ref="O670:O671" si="468">SUM(M670,N670)</f>
        <v>36</v>
      </c>
      <c r="P670" s="1764"/>
      <c r="Q670" s="1817" t="s">
        <v>997</v>
      </c>
      <c r="R670" s="1762"/>
      <c r="S670" s="649"/>
      <c r="T670" s="649"/>
      <c r="U670" s="7"/>
      <c r="V670" s="7"/>
      <c r="W670" s="7"/>
      <c r="X670" s="7"/>
      <c r="Y670" s="7"/>
      <c r="Z670" s="7"/>
      <c r="AA670" s="7"/>
      <c r="AB670" s="7"/>
      <c r="AC670" s="7"/>
    </row>
    <row r="671">
      <c r="A671" s="1714" t="s">
        <v>77</v>
      </c>
      <c r="B671" s="692">
        <v>0.0</v>
      </c>
      <c r="C671" s="692">
        <v>0.0</v>
      </c>
      <c r="D671" s="692">
        <v>0.0</v>
      </c>
      <c r="E671" s="692">
        <v>0.0</v>
      </c>
      <c r="F671" s="692">
        <v>2.0</v>
      </c>
      <c r="G671" s="692">
        <v>0.0</v>
      </c>
      <c r="H671" s="693">
        <f t="shared" si="467"/>
        <v>2</v>
      </c>
      <c r="I671" s="596">
        <f>(I670/60)</f>
        <v>0.55</v>
      </c>
      <c r="J671" s="647" t="s">
        <v>79</v>
      </c>
      <c r="K671" s="1714" t="s">
        <v>77</v>
      </c>
      <c r="L671" s="692">
        <v>15.0</v>
      </c>
      <c r="M671" s="701">
        <f>(L671-H671-H672)-R671</f>
        <v>10</v>
      </c>
      <c r="N671" s="692">
        <v>0.0</v>
      </c>
      <c r="O671" s="701">
        <f t="shared" si="468"/>
        <v>10</v>
      </c>
      <c r="P671" s="701"/>
      <c r="Q671" s="1621"/>
      <c r="R671" s="1686"/>
      <c r="S671" s="649"/>
      <c r="T671" s="649"/>
      <c r="U671" s="7"/>
      <c r="V671" s="7"/>
      <c r="W671" s="7"/>
      <c r="X671" s="7"/>
      <c r="Y671" s="7"/>
      <c r="Z671" s="7"/>
      <c r="AA671" s="7"/>
      <c r="AB671" s="7"/>
      <c r="AC671" s="7"/>
    </row>
    <row r="672">
      <c r="A672" s="1714" t="s">
        <v>78</v>
      </c>
      <c r="B672" s="692">
        <v>0.0</v>
      </c>
      <c r="C672" s="692">
        <v>0.0</v>
      </c>
      <c r="D672" s="692">
        <v>0.0</v>
      </c>
      <c r="E672" s="692">
        <v>0.0</v>
      </c>
      <c r="F672" s="692">
        <v>3.0</v>
      </c>
      <c r="G672" s="692">
        <v>0.0</v>
      </c>
      <c r="H672" s="693">
        <f t="shared" si="467"/>
        <v>3</v>
      </c>
      <c r="I672" s="701"/>
      <c r="J672" s="635"/>
      <c r="K672" s="1714" t="s">
        <v>78</v>
      </c>
      <c r="L672" s="701" t="s">
        <v>79</v>
      </c>
      <c r="M672" s="701" t="s">
        <v>79</v>
      </c>
      <c r="N672" s="692" t="s">
        <v>79</v>
      </c>
      <c r="O672" s="701" t="s">
        <v>79</v>
      </c>
      <c r="P672" s="701"/>
      <c r="Q672" s="1686"/>
      <c r="R672" s="1686"/>
      <c r="S672" s="649"/>
      <c r="T672" s="649"/>
      <c r="U672" s="7"/>
      <c r="V672" s="7"/>
      <c r="W672" s="7"/>
      <c r="X672" s="7"/>
      <c r="Y672" s="7"/>
      <c r="Z672" s="7"/>
      <c r="AA672" s="7"/>
      <c r="AB672" s="7"/>
      <c r="AC672" s="7"/>
    </row>
    <row r="673">
      <c r="A673" s="1714" t="s">
        <v>446</v>
      </c>
      <c r="B673" s="692">
        <v>0.0</v>
      </c>
      <c r="C673" s="692">
        <v>0.0</v>
      </c>
      <c r="D673" s="692">
        <v>2.0</v>
      </c>
      <c r="E673" s="692">
        <v>0.0</v>
      </c>
      <c r="F673" s="692">
        <v>0.0</v>
      </c>
      <c r="G673" s="692">
        <v>0.0</v>
      </c>
      <c r="H673" s="693">
        <f t="shared" ref="H673:H675" si="469">sum(B673:G673)</f>
        <v>2</v>
      </c>
      <c r="I673" s="701"/>
      <c r="J673" s="647" t="s">
        <v>79</v>
      </c>
      <c r="K673" s="1714" t="s">
        <v>446</v>
      </c>
      <c r="L673" s="692">
        <v>3.0</v>
      </c>
      <c r="M673" s="701">
        <f>(L673-H673)-R673</f>
        <v>1</v>
      </c>
      <c r="N673" s="692">
        <v>0.0</v>
      </c>
      <c r="O673" s="701">
        <f t="shared" ref="O673:O674" si="470">SUM(M673,N673)</f>
        <v>1</v>
      </c>
      <c r="P673" s="701"/>
      <c r="Q673" s="1621" t="s">
        <v>998</v>
      </c>
      <c r="R673" s="1686"/>
      <c r="S673" s="649"/>
      <c r="T673" s="649"/>
      <c r="U673" s="7"/>
      <c r="V673" s="7"/>
      <c r="W673" s="7"/>
      <c r="X673" s="7"/>
      <c r="Y673" s="7"/>
      <c r="Z673" s="7"/>
      <c r="AA673" s="7"/>
      <c r="AB673" s="7"/>
      <c r="AC673" s="7"/>
    </row>
    <row r="674">
      <c r="A674" s="1714" t="s">
        <v>751</v>
      </c>
      <c r="B674" s="692">
        <v>1.0</v>
      </c>
      <c r="C674" s="692">
        <v>1.0</v>
      </c>
      <c r="D674" s="692">
        <v>0.0</v>
      </c>
      <c r="E674" s="692">
        <v>0.0</v>
      </c>
      <c r="F674" s="692">
        <v>0.0</v>
      </c>
      <c r="G674" s="692">
        <v>0.0</v>
      </c>
      <c r="H674" s="693">
        <f t="shared" si="469"/>
        <v>2</v>
      </c>
      <c r="I674" s="701"/>
      <c r="J674" s="647" t="s">
        <v>206</v>
      </c>
      <c r="K674" s="1714" t="s">
        <v>751</v>
      </c>
      <c r="L674" s="692">
        <v>2.0</v>
      </c>
      <c r="M674" s="701">
        <f t="shared" ref="M674:M675" si="471">(L674-H674)</f>
        <v>0</v>
      </c>
      <c r="N674" s="692">
        <v>0.0</v>
      </c>
      <c r="O674" s="701">
        <f t="shared" si="470"/>
        <v>0</v>
      </c>
      <c r="P674" s="701"/>
      <c r="Q674" s="1621"/>
      <c r="R674" s="1686"/>
      <c r="S674" s="649"/>
      <c r="T674" s="649"/>
      <c r="U674" s="7"/>
      <c r="V674" s="7"/>
      <c r="W674" s="7"/>
      <c r="X674" s="7"/>
      <c r="Y674" s="7"/>
      <c r="Z674" s="7"/>
      <c r="AA674" s="7"/>
      <c r="AB674" s="7"/>
      <c r="AC674" s="7"/>
    </row>
    <row r="675">
      <c r="A675" s="1714" t="s">
        <v>80</v>
      </c>
      <c r="B675" s="692">
        <v>0.0</v>
      </c>
      <c r="C675" s="692">
        <v>0.0</v>
      </c>
      <c r="D675" s="692">
        <v>0.0</v>
      </c>
      <c r="E675" s="692">
        <v>0.0</v>
      </c>
      <c r="F675" s="692">
        <v>0.0</v>
      </c>
      <c r="G675" s="692">
        <v>0.0</v>
      </c>
      <c r="H675" s="693">
        <f t="shared" si="469"/>
        <v>0</v>
      </c>
      <c r="I675" s="701"/>
      <c r="J675" s="635"/>
      <c r="K675" s="1714" t="s">
        <v>80</v>
      </c>
      <c r="L675" s="692">
        <v>30.0</v>
      </c>
      <c r="M675" s="701">
        <f t="shared" si="471"/>
        <v>30</v>
      </c>
      <c r="N675" s="692">
        <v>0.0</v>
      </c>
      <c r="O675" s="701">
        <f>sum(M675,N675)</f>
        <v>30</v>
      </c>
      <c r="P675" s="701"/>
      <c r="Q675" s="1621"/>
      <c r="R675" s="1686"/>
      <c r="S675" s="649"/>
      <c r="T675" s="649"/>
      <c r="U675" s="7"/>
      <c r="V675" s="7"/>
      <c r="W675" s="7"/>
      <c r="X675" s="7"/>
      <c r="Y675" s="7"/>
      <c r="Z675" s="7"/>
      <c r="AA675" s="7"/>
      <c r="AB675" s="7"/>
      <c r="AC675" s="7"/>
    </row>
    <row r="676">
      <c r="A676" s="1715" t="s">
        <v>95</v>
      </c>
      <c r="B676" s="1760">
        <v>4.0</v>
      </c>
      <c r="C676" s="1760">
        <v>3.0</v>
      </c>
      <c r="D676" s="1760">
        <v>4.0</v>
      </c>
      <c r="E676" s="1760">
        <v>1.0</v>
      </c>
      <c r="F676" s="1760">
        <v>3.0</v>
      </c>
      <c r="G676" s="1760">
        <v>0.0</v>
      </c>
      <c r="H676" s="1761">
        <f t="shared" ref="H676:H678" si="472">SUM(B676:G676)</f>
        <v>15</v>
      </c>
      <c r="I676" s="1762">
        <f>SUM(H676:H680)</f>
        <v>29</v>
      </c>
      <c r="J676" s="647" t="s">
        <v>79</v>
      </c>
      <c r="K676" s="1715" t="s">
        <v>95</v>
      </c>
      <c r="L676" s="1765">
        <v>43.0</v>
      </c>
      <c r="M676" s="1762">
        <f>(L676-H676)-R676</f>
        <v>28</v>
      </c>
      <c r="N676" s="1765">
        <v>0.0</v>
      </c>
      <c r="O676" s="1762">
        <f t="shared" ref="O676:O677" si="473">SUM(M676,N676)</f>
        <v>28</v>
      </c>
      <c r="P676" s="1764"/>
      <c r="Q676" s="1817" t="s">
        <v>999</v>
      </c>
      <c r="R676" s="1762"/>
      <c r="S676" s="649"/>
      <c r="T676" s="649"/>
      <c r="U676" s="7"/>
      <c r="V676" s="7"/>
      <c r="W676" s="7"/>
      <c r="X676" s="7"/>
      <c r="Y676" s="7"/>
      <c r="Z676" s="7"/>
      <c r="AA676" s="7"/>
      <c r="AB676" s="7"/>
      <c r="AC676" s="7"/>
    </row>
    <row r="677">
      <c r="A677" s="1714" t="s">
        <v>77</v>
      </c>
      <c r="B677" s="692">
        <v>0.0</v>
      </c>
      <c r="C677" s="692">
        <v>1.0</v>
      </c>
      <c r="D677" s="692">
        <v>0.0</v>
      </c>
      <c r="E677" s="692">
        <v>0.0</v>
      </c>
      <c r="F677" s="692">
        <v>0.0</v>
      </c>
      <c r="G677" s="692">
        <v>0.0</v>
      </c>
      <c r="H677" s="693">
        <f t="shared" si="472"/>
        <v>1</v>
      </c>
      <c r="I677" s="596">
        <f>(I676/60)</f>
        <v>0.4833333333</v>
      </c>
      <c r="J677" s="647" t="s">
        <v>79</v>
      </c>
      <c r="K677" s="1714" t="s">
        <v>77</v>
      </c>
      <c r="L677" s="692">
        <v>11.0</v>
      </c>
      <c r="M677" s="701">
        <f>(L677-H677-H678)-R677</f>
        <v>1</v>
      </c>
      <c r="N677" s="692">
        <v>0.0</v>
      </c>
      <c r="O677" s="701">
        <f t="shared" si="473"/>
        <v>1</v>
      </c>
      <c r="P677" s="701"/>
      <c r="Q677" s="692" t="s">
        <v>1000</v>
      </c>
      <c r="R677" s="1621"/>
      <c r="S677" s="649"/>
      <c r="T677" s="649"/>
      <c r="U677" s="7"/>
      <c r="V677" s="7"/>
      <c r="W677" s="7"/>
      <c r="X677" s="7"/>
      <c r="Y677" s="7"/>
      <c r="Z677" s="7"/>
      <c r="AA677" s="7"/>
      <c r="AB677" s="7"/>
      <c r="AC677" s="7"/>
    </row>
    <row r="678">
      <c r="A678" s="1714" t="s">
        <v>78</v>
      </c>
      <c r="B678" s="692">
        <v>1.0</v>
      </c>
      <c r="C678" s="692">
        <v>7.0</v>
      </c>
      <c r="D678" s="692">
        <v>1.0</v>
      </c>
      <c r="E678" s="692">
        <v>0.0</v>
      </c>
      <c r="F678" s="692">
        <v>0.0</v>
      </c>
      <c r="G678" s="692">
        <v>0.0</v>
      </c>
      <c r="H678" s="693">
        <f t="shared" si="472"/>
        <v>9</v>
      </c>
      <c r="I678" s="701"/>
      <c r="J678" s="647" t="s">
        <v>79</v>
      </c>
      <c r="K678" s="1714" t="s">
        <v>78</v>
      </c>
      <c r="L678" s="701" t="s">
        <v>79</v>
      </c>
      <c r="M678" s="701" t="s">
        <v>79</v>
      </c>
      <c r="N678" s="692" t="s">
        <v>79</v>
      </c>
      <c r="O678" s="701" t="s">
        <v>79</v>
      </c>
      <c r="P678" s="701"/>
      <c r="Q678" s="701"/>
      <c r="R678" s="1686"/>
      <c r="S678" s="649"/>
      <c r="T678" s="649"/>
      <c r="U678" s="7"/>
      <c r="V678" s="7"/>
      <c r="W678" s="7"/>
      <c r="X678" s="7"/>
      <c r="Y678" s="7"/>
      <c r="Z678" s="7"/>
      <c r="AA678" s="7"/>
      <c r="AB678" s="7"/>
      <c r="AC678" s="7"/>
    </row>
    <row r="679">
      <c r="A679" s="1714" t="s">
        <v>446</v>
      </c>
      <c r="B679" s="692">
        <v>1.0</v>
      </c>
      <c r="C679" s="692">
        <v>2.0</v>
      </c>
      <c r="D679" s="692">
        <v>1.0</v>
      </c>
      <c r="E679" s="692">
        <v>0.0</v>
      </c>
      <c r="F679" s="692">
        <v>0.0</v>
      </c>
      <c r="G679" s="692">
        <v>0.0</v>
      </c>
      <c r="H679" s="693">
        <f t="shared" ref="H679:H680" si="474">sum(B679:G679)</f>
        <v>4</v>
      </c>
      <c r="I679" s="701"/>
      <c r="J679" s="647" t="s">
        <v>79</v>
      </c>
      <c r="K679" s="1714" t="s">
        <v>446</v>
      </c>
      <c r="L679" s="692">
        <v>9.0</v>
      </c>
      <c r="M679" s="701">
        <f>(L679-H679)-R679</f>
        <v>5</v>
      </c>
      <c r="N679" s="692">
        <v>0.0</v>
      </c>
      <c r="O679" s="701">
        <f t="shared" ref="O679:O680" si="475">SUM(M679,N679)</f>
        <v>5</v>
      </c>
      <c r="P679" s="701"/>
      <c r="Q679" s="692" t="s">
        <v>1001</v>
      </c>
      <c r="R679" s="1686"/>
      <c r="S679" s="649"/>
      <c r="T679" s="649"/>
      <c r="U679" s="7"/>
      <c r="V679" s="7"/>
      <c r="W679" s="7"/>
      <c r="X679" s="7"/>
      <c r="Y679" s="7"/>
      <c r="Z679" s="7"/>
      <c r="AA679" s="7"/>
      <c r="AB679" s="7"/>
      <c r="AC679" s="7"/>
    </row>
    <row r="680">
      <c r="A680" s="1714" t="s">
        <v>751</v>
      </c>
      <c r="B680" s="692">
        <v>0.0</v>
      </c>
      <c r="C680" s="692">
        <v>0.0</v>
      </c>
      <c r="D680" s="692">
        <v>0.0</v>
      </c>
      <c r="E680" s="692">
        <v>0.0</v>
      </c>
      <c r="F680" s="692">
        <v>0.0</v>
      </c>
      <c r="G680" s="692">
        <v>0.0</v>
      </c>
      <c r="H680" s="693">
        <f t="shared" si="474"/>
        <v>0</v>
      </c>
      <c r="I680" s="701"/>
      <c r="J680" s="647" t="s">
        <v>206</v>
      </c>
      <c r="K680" s="1714" t="s">
        <v>751</v>
      </c>
      <c r="L680" s="692">
        <v>5.0</v>
      </c>
      <c r="M680" s="701">
        <f t="shared" ref="M680:M681" si="476">(L680-H680)</f>
        <v>5</v>
      </c>
      <c r="N680" s="692" t="s">
        <v>79</v>
      </c>
      <c r="O680" s="701">
        <f t="shared" si="475"/>
        <v>5</v>
      </c>
      <c r="P680" s="701"/>
      <c r="Q680" s="692"/>
      <c r="R680" s="1621"/>
      <c r="S680" s="649"/>
      <c r="T680" s="649"/>
      <c r="U680" s="7"/>
      <c r="V680" s="7"/>
      <c r="W680" s="7"/>
      <c r="X680" s="7"/>
      <c r="Y680" s="7"/>
      <c r="Z680" s="7"/>
      <c r="AA680" s="7"/>
      <c r="AB680" s="7"/>
      <c r="AC680" s="7"/>
    </row>
    <row r="681">
      <c r="A681" s="1714" t="s">
        <v>80</v>
      </c>
      <c r="B681" s="692">
        <v>0.0</v>
      </c>
      <c r="C681" s="692">
        <v>0.0</v>
      </c>
      <c r="D681" s="692">
        <v>0.0</v>
      </c>
      <c r="E681" s="692">
        <v>0.0</v>
      </c>
      <c r="F681" s="692">
        <v>0.0</v>
      </c>
      <c r="G681" s="692">
        <v>0.0</v>
      </c>
      <c r="H681" s="690">
        <v>0.0</v>
      </c>
      <c r="I681" s="701"/>
      <c r="J681" s="647" t="s">
        <v>206</v>
      </c>
      <c r="K681" s="1714" t="s">
        <v>80</v>
      </c>
      <c r="L681" s="692">
        <v>17.0</v>
      </c>
      <c r="M681" s="701">
        <f t="shared" si="476"/>
        <v>17</v>
      </c>
      <c r="N681" s="692">
        <v>0.0</v>
      </c>
      <c r="O681" s="701">
        <f>sum(M681,N681)</f>
        <v>17</v>
      </c>
      <c r="P681" s="701"/>
      <c r="Q681" s="692"/>
      <c r="R681" s="1686"/>
      <c r="S681" s="649"/>
      <c r="T681" s="649"/>
      <c r="U681" s="7"/>
      <c r="V681" s="7"/>
      <c r="W681" s="7"/>
      <c r="X681" s="7"/>
      <c r="Y681" s="7"/>
      <c r="Z681" s="7"/>
      <c r="AA681" s="7"/>
      <c r="AB681" s="7"/>
      <c r="AC681" s="7"/>
    </row>
    <row r="682">
      <c r="A682" s="1715" t="s">
        <v>254</v>
      </c>
      <c r="B682" s="1765">
        <v>5.0</v>
      </c>
      <c r="C682" s="1765">
        <v>2.0</v>
      </c>
      <c r="D682" s="1765">
        <v>4.0</v>
      </c>
      <c r="E682" s="1765">
        <v>3.0</v>
      </c>
      <c r="F682" s="1765">
        <v>1.0</v>
      </c>
      <c r="G682" s="1765">
        <v>1.0</v>
      </c>
      <c r="H682" s="1761">
        <f t="shared" ref="H682:H690" si="477">SUM(B682:G682)</f>
        <v>16</v>
      </c>
      <c r="I682" s="1762">
        <f>SUM(H682:H686)</f>
        <v>34</v>
      </c>
      <c r="J682" s="635"/>
      <c r="K682" s="1715" t="s">
        <v>254</v>
      </c>
      <c r="L682" s="1765">
        <f t="shared" ref="L682:L687" si="478">O65</f>
        <v>51</v>
      </c>
      <c r="M682" s="1762">
        <f>(L682-H682)-R682</f>
        <v>35</v>
      </c>
      <c r="N682" s="1765">
        <v>10.0</v>
      </c>
      <c r="O682" s="1762">
        <f t="shared" ref="O682:O683" si="479">SUM(M682,N682)</f>
        <v>45</v>
      </c>
      <c r="P682" s="1764"/>
      <c r="Q682" s="1817" t="s">
        <v>1002</v>
      </c>
      <c r="R682" s="1762"/>
      <c r="S682" s="649"/>
      <c r="T682" s="649"/>
      <c r="U682" s="7"/>
      <c r="V682" s="7"/>
      <c r="W682" s="7"/>
      <c r="X682" s="7"/>
      <c r="Y682" s="7"/>
      <c r="Z682" s="7"/>
      <c r="AA682" s="7"/>
      <c r="AB682" s="7"/>
      <c r="AC682" s="7"/>
    </row>
    <row r="683">
      <c r="A683" s="1714" t="s">
        <v>77</v>
      </c>
      <c r="B683" s="692">
        <v>0.0</v>
      </c>
      <c r="C683" s="692">
        <v>0.0</v>
      </c>
      <c r="D683" s="692">
        <v>0.0</v>
      </c>
      <c r="E683" s="692">
        <v>0.0</v>
      </c>
      <c r="F683" s="692">
        <v>0.0</v>
      </c>
      <c r="G683" s="692">
        <v>0.0</v>
      </c>
      <c r="H683" s="693">
        <f t="shared" si="477"/>
        <v>0</v>
      </c>
      <c r="I683" s="596">
        <f>(I682/60)</f>
        <v>0.5666666667</v>
      </c>
      <c r="J683" s="647" t="s">
        <v>206</v>
      </c>
      <c r="K683" s="1714" t="s">
        <v>77</v>
      </c>
      <c r="L683" s="692">
        <f t="shared" si="478"/>
        <v>10</v>
      </c>
      <c r="M683" s="701">
        <f>(L683-H683-H684)-R683</f>
        <v>0</v>
      </c>
      <c r="N683" s="692">
        <v>20.0</v>
      </c>
      <c r="O683" s="701">
        <f t="shared" si="479"/>
        <v>20</v>
      </c>
      <c r="P683" s="701"/>
      <c r="Q683" s="692"/>
      <c r="R683" s="1686"/>
      <c r="S683" s="649"/>
      <c r="T683" s="649"/>
      <c r="U683" s="7"/>
      <c r="V683" s="7"/>
      <c r="W683" s="7"/>
      <c r="X683" s="7"/>
      <c r="Y683" s="7"/>
      <c r="Z683" s="7"/>
      <c r="AA683" s="7"/>
      <c r="AB683" s="7"/>
      <c r="AC683" s="7"/>
    </row>
    <row r="684">
      <c r="A684" s="1714" t="s">
        <v>78</v>
      </c>
      <c r="B684" s="692">
        <v>0.0</v>
      </c>
      <c r="C684" s="692">
        <v>10.0</v>
      </c>
      <c r="D684" s="692">
        <v>0.0</v>
      </c>
      <c r="E684" s="692">
        <v>0.0</v>
      </c>
      <c r="F684" s="692">
        <v>0.0</v>
      </c>
      <c r="G684" s="692">
        <v>0.0</v>
      </c>
      <c r="H684" s="693">
        <f t="shared" si="477"/>
        <v>10</v>
      </c>
      <c r="I684" s="701"/>
      <c r="J684" s="647"/>
      <c r="K684" s="1714" t="s">
        <v>78</v>
      </c>
      <c r="L684" s="692" t="str">
        <f t="shared" si="478"/>
        <v>-</v>
      </c>
      <c r="M684" s="701" t="s">
        <v>79</v>
      </c>
      <c r="N684" s="692" t="s">
        <v>79</v>
      </c>
      <c r="O684" s="701" t="s">
        <v>79</v>
      </c>
      <c r="P684" s="701"/>
      <c r="Q684" s="701"/>
      <c r="R684" s="1686"/>
      <c r="S684" s="649"/>
      <c r="T684" s="649"/>
      <c r="U684" s="7"/>
      <c r="V684" s="7"/>
      <c r="W684" s="7"/>
      <c r="X684" s="7"/>
      <c r="Y684" s="7"/>
      <c r="Z684" s="7"/>
      <c r="AA684" s="7"/>
      <c r="AB684" s="7"/>
      <c r="AC684" s="7"/>
    </row>
    <row r="685">
      <c r="A685" s="1714" t="s">
        <v>446</v>
      </c>
      <c r="B685" s="692">
        <v>0.0</v>
      </c>
      <c r="C685" s="692">
        <v>1.0</v>
      </c>
      <c r="D685" s="692">
        <v>0.0</v>
      </c>
      <c r="E685" s="692">
        <v>1.0</v>
      </c>
      <c r="F685" s="692">
        <v>1.0</v>
      </c>
      <c r="G685" s="692">
        <v>1.0</v>
      </c>
      <c r="H685" s="693">
        <f t="shared" si="477"/>
        <v>4</v>
      </c>
      <c r="I685" s="701"/>
      <c r="J685" s="647"/>
      <c r="K685" s="1714" t="s">
        <v>446</v>
      </c>
      <c r="L685" s="692">
        <f t="shared" si="478"/>
        <v>4</v>
      </c>
      <c r="M685" s="701">
        <f>(L685-H685)-R685</f>
        <v>0</v>
      </c>
      <c r="N685" s="692">
        <v>0.0</v>
      </c>
      <c r="O685" s="701">
        <f t="shared" ref="O685:O686" si="480">SUM(M685,N685)</f>
        <v>0</v>
      </c>
      <c r="P685" s="701"/>
      <c r="Q685" s="692" t="s">
        <v>1003</v>
      </c>
      <c r="R685" s="1686"/>
      <c r="S685" s="649"/>
      <c r="T685" s="649"/>
      <c r="U685" s="7"/>
      <c r="V685" s="7"/>
      <c r="W685" s="7"/>
      <c r="X685" s="7"/>
      <c r="Y685" s="7"/>
      <c r="Z685" s="7"/>
      <c r="AA685" s="7"/>
      <c r="AB685" s="7"/>
      <c r="AC685" s="7"/>
    </row>
    <row r="686">
      <c r="A686" s="1714" t="s">
        <v>751</v>
      </c>
      <c r="B686" s="692">
        <v>1.0</v>
      </c>
      <c r="C686" s="692">
        <v>1.0</v>
      </c>
      <c r="D686" s="692">
        <v>0.0</v>
      </c>
      <c r="E686" s="692">
        <v>1.0</v>
      </c>
      <c r="F686" s="692">
        <v>1.0</v>
      </c>
      <c r="G686" s="692">
        <v>0.0</v>
      </c>
      <c r="H686" s="693">
        <f t="shared" si="477"/>
        <v>4</v>
      </c>
      <c r="I686" s="701"/>
      <c r="J686" s="647"/>
      <c r="K686" s="1714" t="s">
        <v>751</v>
      </c>
      <c r="L686" s="692">
        <f t="shared" si="478"/>
        <v>4</v>
      </c>
      <c r="M686" s="701">
        <f t="shared" ref="M686:M687" si="481">(L686-H686)</f>
        <v>0</v>
      </c>
      <c r="N686" s="692">
        <v>0.0</v>
      </c>
      <c r="O686" s="701">
        <f t="shared" si="480"/>
        <v>0</v>
      </c>
      <c r="P686" s="701"/>
      <c r="Q686" s="692" t="s">
        <v>1004</v>
      </c>
      <c r="R686" s="1686"/>
      <c r="S686" s="649"/>
      <c r="T686" s="649"/>
      <c r="U686" s="7"/>
      <c r="V686" s="7"/>
      <c r="W686" s="7"/>
      <c r="X686" s="7"/>
      <c r="Y686" s="7"/>
      <c r="Z686" s="7"/>
      <c r="AA686" s="7"/>
      <c r="AB686" s="7"/>
      <c r="AC686" s="7"/>
    </row>
    <row r="687">
      <c r="A687" s="1714" t="s">
        <v>80</v>
      </c>
      <c r="B687" s="692">
        <v>0.0</v>
      </c>
      <c r="C687" s="692">
        <v>0.0</v>
      </c>
      <c r="D687" s="692">
        <v>0.0</v>
      </c>
      <c r="E687" s="692">
        <v>0.0</v>
      </c>
      <c r="F687" s="692">
        <v>0.0</v>
      </c>
      <c r="G687" s="692">
        <v>0.0</v>
      </c>
      <c r="H687" s="693">
        <f t="shared" si="477"/>
        <v>0</v>
      </c>
      <c r="I687" s="701"/>
      <c r="J687" s="647"/>
      <c r="K687" s="1714" t="s">
        <v>80</v>
      </c>
      <c r="L687" s="692">
        <f t="shared" si="478"/>
        <v>0</v>
      </c>
      <c r="M687" s="701">
        <f t="shared" si="481"/>
        <v>0</v>
      </c>
      <c r="N687" s="692">
        <v>0.0</v>
      </c>
      <c r="O687" s="701">
        <f>sum(M687,N687)</f>
        <v>0</v>
      </c>
      <c r="P687" s="701"/>
      <c r="Q687" s="692"/>
      <c r="R687" s="1686"/>
      <c r="S687" s="649"/>
      <c r="T687" s="649"/>
      <c r="U687" s="7"/>
      <c r="V687" s="7"/>
      <c r="W687" s="7"/>
      <c r="X687" s="7"/>
      <c r="Y687" s="7"/>
      <c r="Z687" s="7"/>
      <c r="AA687" s="7"/>
      <c r="AB687" s="7"/>
      <c r="AC687" s="7"/>
    </row>
    <row r="688">
      <c r="A688" s="1715" t="s">
        <v>225</v>
      </c>
      <c r="B688" s="1760">
        <v>3.0</v>
      </c>
      <c r="C688" s="1760">
        <v>3.0</v>
      </c>
      <c r="D688" s="1760">
        <v>4.0</v>
      </c>
      <c r="E688" s="1760">
        <v>1.0</v>
      </c>
      <c r="F688" s="1760">
        <v>0.0</v>
      </c>
      <c r="G688" s="1760">
        <v>0.0</v>
      </c>
      <c r="H688" s="1761">
        <f t="shared" si="477"/>
        <v>11</v>
      </c>
      <c r="I688" s="1762">
        <f>SUM(H688:H692)</f>
        <v>16</v>
      </c>
      <c r="J688" s="647" t="s">
        <v>79</v>
      </c>
      <c r="K688" s="1715" t="s">
        <v>225</v>
      </c>
      <c r="L688" s="1765">
        <v>35.0</v>
      </c>
      <c r="M688" s="1762">
        <f>(L688-H688)-R688</f>
        <v>24</v>
      </c>
      <c r="N688" s="1765">
        <v>10.0</v>
      </c>
      <c r="O688" s="1762">
        <f t="shared" ref="O688:O689" si="482">SUM(M688,N688)</f>
        <v>34</v>
      </c>
      <c r="P688" s="1764"/>
      <c r="Q688" s="1766" t="s">
        <v>1005</v>
      </c>
      <c r="R688" s="1762"/>
      <c r="S688" s="649"/>
      <c r="T688" s="649"/>
      <c r="U688" s="7"/>
      <c r="V688" s="7"/>
      <c r="W688" s="7"/>
      <c r="X688" s="7"/>
      <c r="Y688" s="7"/>
      <c r="Z688" s="7"/>
      <c r="AA688" s="7"/>
      <c r="AB688" s="7"/>
      <c r="AC688" s="7"/>
    </row>
    <row r="689">
      <c r="A689" s="1714" t="s">
        <v>77</v>
      </c>
      <c r="B689" s="692">
        <v>0.0</v>
      </c>
      <c r="C689" s="692">
        <v>1.0</v>
      </c>
      <c r="D689" s="692">
        <v>0.0</v>
      </c>
      <c r="E689" s="692">
        <v>0.0</v>
      </c>
      <c r="F689" s="692">
        <v>0.0</v>
      </c>
      <c r="G689" s="692">
        <v>0.0</v>
      </c>
      <c r="H689" s="693">
        <f t="shared" si="477"/>
        <v>1</v>
      </c>
      <c r="I689" s="596">
        <f>(I688/60)</f>
        <v>0.2666666667</v>
      </c>
      <c r="J689" s="647" t="s">
        <v>206</v>
      </c>
      <c r="K689" s="1714" t="s">
        <v>77</v>
      </c>
      <c r="L689" s="692">
        <v>5.0</v>
      </c>
      <c r="M689" s="701">
        <f>(L689-H689-H690)-R689</f>
        <v>0</v>
      </c>
      <c r="N689" s="692">
        <v>10.0</v>
      </c>
      <c r="O689" s="701">
        <f t="shared" si="482"/>
        <v>10</v>
      </c>
      <c r="P689" s="701"/>
      <c r="Q689" s="1621"/>
      <c r="R689" s="1686"/>
      <c r="S689" s="649"/>
      <c r="T689" s="649"/>
      <c r="U689" s="7"/>
      <c r="V689" s="7"/>
      <c r="W689" s="7"/>
      <c r="X689" s="7"/>
      <c r="Y689" s="7"/>
      <c r="Z689" s="7"/>
      <c r="AA689" s="7"/>
      <c r="AB689" s="7"/>
      <c r="AC689" s="7"/>
    </row>
    <row r="690">
      <c r="A690" s="1714" t="s">
        <v>78</v>
      </c>
      <c r="B690" s="692">
        <v>0.0</v>
      </c>
      <c r="C690" s="692">
        <v>4.0</v>
      </c>
      <c r="D690" s="692">
        <v>0.0</v>
      </c>
      <c r="E690" s="692">
        <v>0.0</v>
      </c>
      <c r="F690" s="692">
        <v>0.0</v>
      </c>
      <c r="G690" s="692">
        <v>0.0</v>
      </c>
      <c r="H690" s="693">
        <f t="shared" si="477"/>
        <v>4</v>
      </c>
      <c r="I690" s="701"/>
      <c r="J690" s="647" t="s">
        <v>206</v>
      </c>
      <c r="K690" s="1714" t="s">
        <v>78</v>
      </c>
      <c r="L690" s="701" t="s">
        <v>79</v>
      </c>
      <c r="M690" s="701" t="s">
        <v>79</v>
      </c>
      <c r="N690" s="692" t="s">
        <v>79</v>
      </c>
      <c r="O690" s="701" t="s">
        <v>79</v>
      </c>
      <c r="P690" s="701"/>
      <c r="Q690" s="1621"/>
      <c r="R690" s="1686"/>
      <c r="S690" s="649"/>
      <c r="T690" s="649"/>
      <c r="U690" s="7"/>
      <c r="V690" s="7"/>
      <c r="W690" s="7"/>
      <c r="X690" s="7"/>
      <c r="Y690" s="7"/>
      <c r="Z690" s="7"/>
      <c r="AA690" s="7"/>
      <c r="AB690" s="7"/>
      <c r="AC690" s="7"/>
    </row>
    <row r="691">
      <c r="A691" s="1714" t="s">
        <v>446</v>
      </c>
      <c r="B691" s="692">
        <v>0.0</v>
      </c>
      <c r="C691" s="692">
        <v>0.0</v>
      </c>
      <c r="D691" s="692">
        <v>0.0</v>
      </c>
      <c r="E691" s="692">
        <v>0.0</v>
      </c>
      <c r="F691" s="692">
        <v>0.0</v>
      </c>
      <c r="G691" s="692">
        <v>0.0</v>
      </c>
      <c r="H691" s="693">
        <f>sum(B691:G691)</f>
        <v>0</v>
      </c>
      <c r="I691" s="701"/>
      <c r="J691" s="647" t="s">
        <v>79</v>
      </c>
      <c r="K691" s="1714" t="s">
        <v>446</v>
      </c>
      <c r="L691" s="692">
        <v>3.0</v>
      </c>
      <c r="M691" s="701">
        <f>(L691-H691)-R691</f>
        <v>3</v>
      </c>
      <c r="N691" s="692">
        <v>0.0</v>
      </c>
      <c r="O691" s="701">
        <f t="shared" ref="O691:O692" si="483">SUM(M691,N691)</f>
        <v>3</v>
      </c>
      <c r="P691" s="701"/>
      <c r="Q691" s="1621" t="s">
        <v>850</v>
      </c>
      <c r="R691" s="1686"/>
      <c r="S691" s="649"/>
      <c r="T691" s="649"/>
      <c r="U691" s="7"/>
      <c r="V691" s="7"/>
      <c r="W691" s="7"/>
      <c r="X691" s="7"/>
      <c r="Y691" s="7"/>
      <c r="Z691" s="7"/>
      <c r="AA691" s="7"/>
      <c r="AB691" s="7"/>
      <c r="AC691" s="7"/>
    </row>
    <row r="692">
      <c r="A692" s="1714" t="s">
        <v>751</v>
      </c>
      <c r="B692" s="692">
        <v>0.0</v>
      </c>
      <c r="C692" s="692">
        <v>0.0</v>
      </c>
      <c r="D692" s="692">
        <v>0.0</v>
      </c>
      <c r="E692" s="692">
        <v>0.0</v>
      </c>
      <c r="F692" s="692">
        <v>0.0</v>
      </c>
      <c r="G692" s="692">
        <v>0.0</v>
      </c>
      <c r="H692" s="690">
        <v>0.0</v>
      </c>
      <c r="I692" s="701"/>
      <c r="J692" s="647" t="s">
        <v>206</v>
      </c>
      <c r="K692" s="1714" t="s">
        <v>751</v>
      </c>
      <c r="L692" s="692">
        <v>6.0</v>
      </c>
      <c r="M692" s="701">
        <f t="shared" ref="M692:M693" si="484">(L692-H692)</f>
        <v>6</v>
      </c>
      <c r="N692" s="692">
        <v>0.0</v>
      </c>
      <c r="O692" s="701">
        <f t="shared" si="483"/>
        <v>6</v>
      </c>
      <c r="P692" s="701"/>
      <c r="Q692" s="692"/>
      <c r="R692" s="1686"/>
      <c r="S692" s="649"/>
      <c r="T692" s="649"/>
      <c r="U692" s="7"/>
      <c r="V692" s="7"/>
      <c r="W692" s="7"/>
      <c r="X692" s="7"/>
      <c r="Y692" s="7"/>
      <c r="Z692" s="7"/>
      <c r="AA692" s="7"/>
      <c r="AB692" s="7"/>
      <c r="AC692" s="7"/>
    </row>
    <row r="693">
      <c r="A693" s="1714" t="s">
        <v>80</v>
      </c>
      <c r="B693" s="692">
        <v>0.0</v>
      </c>
      <c r="C693" s="692">
        <v>0.0</v>
      </c>
      <c r="D693" s="692">
        <v>0.0</v>
      </c>
      <c r="E693" s="692">
        <v>0.0</v>
      </c>
      <c r="F693" s="692">
        <v>0.0</v>
      </c>
      <c r="G693" s="692">
        <v>0.0</v>
      </c>
      <c r="H693" s="693">
        <f>sum(B693:G693)</f>
        <v>0</v>
      </c>
      <c r="I693" s="701"/>
      <c r="J693" s="647" t="s">
        <v>206</v>
      </c>
      <c r="K693" s="1714" t="s">
        <v>80</v>
      </c>
      <c r="L693" s="692">
        <v>9.0</v>
      </c>
      <c r="M693" s="701">
        <f t="shared" si="484"/>
        <v>9</v>
      </c>
      <c r="N693" s="692">
        <v>20.0</v>
      </c>
      <c r="O693" s="701">
        <f>sum(M693,N693)</f>
        <v>29</v>
      </c>
      <c r="P693" s="701"/>
      <c r="Q693" s="692"/>
      <c r="R693" s="1686"/>
      <c r="S693" s="649"/>
      <c r="T693" s="649"/>
      <c r="U693" s="7"/>
      <c r="V693" s="7"/>
      <c r="W693" s="7"/>
      <c r="X693" s="7"/>
      <c r="Y693" s="7"/>
      <c r="Z693" s="7"/>
      <c r="AA693" s="7"/>
      <c r="AB693" s="7"/>
      <c r="AC693" s="7"/>
    </row>
    <row r="694">
      <c r="A694" s="1715" t="s">
        <v>93</v>
      </c>
      <c r="B694" s="1760">
        <v>2.0</v>
      </c>
      <c r="C694" s="1760">
        <v>1.0</v>
      </c>
      <c r="D694" s="1760">
        <v>3.0</v>
      </c>
      <c r="E694" s="1760">
        <v>1.0</v>
      </c>
      <c r="F694" s="1760">
        <v>1.0</v>
      </c>
      <c r="G694" s="1760">
        <v>0.0</v>
      </c>
      <c r="H694" s="1761">
        <f t="shared" ref="H694:H696" si="485">SUM(B694:G694)</f>
        <v>8</v>
      </c>
      <c r="I694" s="1762">
        <f>SUM(H694:H698)</f>
        <v>18</v>
      </c>
      <c r="J694" s="647" t="s">
        <v>206</v>
      </c>
      <c r="K694" s="1715" t="s">
        <v>93</v>
      </c>
      <c r="L694" s="1765">
        <v>20.0</v>
      </c>
      <c r="M694" s="1762">
        <f>(L694-H694)-R694</f>
        <v>12</v>
      </c>
      <c r="N694" s="1765">
        <v>15.0</v>
      </c>
      <c r="O694" s="1762">
        <f t="shared" ref="O694:O695" si="486">SUM(M694,N694)</f>
        <v>27</v>
      </c>
      <c r="P694" s="1764"/>
      <c r="Q694" s="1765"/>
      <c r="R694" s="1762"/>
      <c r="S694" s="649"/>
      <c r="T694" s="649"/>
      <c r="U694" s="7"/>
      <c r="V694" s="7"/>
      <c r="W694" s="7"/>
      <c r="X694" s="7"/>
      <c r="Y694" s="7"/>
      <c r="Z694" s="7"/>
      <c r="AA694" s="7"/>
      <c r="AB694" s="7"/>
      <c r="AC694" s="7"/>
    </row>
    <row r="695">
      <c r="A695" s="1714" t="s">
        <v>77</v>
      </c>
      <c r="B695" s="692">
        <v>0.0</v>
      </c>
      <c r="C695" s="692">
        <v>0.0</v>
      </c>
      <c r="D695" s="692">
        <v>0.0</v>
      </c>
      <c r="E695" s="692">
        <v>0.0</v>
      </c>
      <c r="F695" s="692">
        <v>1.0</v>
      </c>
      <c r="G695" s="692">
        <v>0.0</v>
      </c>
      <c r="H695" s="693">
        <f t="shared" si="485"/>
        <v>1</v>
      </c>
      <c r="I695" s="596">
        <f>(I694/60)</f>
        <v>0.3</v>
      </c>
      <c r="J695" s="647" t="s">
        <v>206</v>
      </c>
      <c r="K695" s="1714" t="s">
        <v>77</v>
      </c>
      <c r="L695" s="692">
        <v>10.0</v>
      </c>
      <c r="M695" s="701">
        <f>(L695-H695-H696)-R695</f>
        <v>0</v>
      </c>
      <c r="N695" s="692">
        <v>10.0</v>
      </c>
      <c r="O695" s="701">
        <f t="shared" si="486"/>
        <v>10</v>
      </c>
      <c r="P695" s="701"/>
      <c r="Q695" s="701"/>
      <c r="R695" s="1686"/>
      <c r="S695" s="649"/>
      <c r="T695" s="649"/>
      <c r="U695" s="7"/>
      <c r="V695" s="7"/>
      <c r="W695" s="7"/>
      <c r="X695" s="7"/>
      <c r="Y695" s="7"/>
      <c r="Z695" s="7"/>
      <c r="AA695" s="7"/>
      <c r="AB695" s="7"/>
      <c r="AC695" s="7"/>
    </row>
    <row r="696">
      <c r="A696" s="1714" t="s">
        <v>78</v>
      </c>
      <c r="B696" s="692">
        <v>0.0</v>
      </c>
      <c r="C696" s="692">
        <v>4.0</v>
      </c>
      <c r="D696" s="692">
        <v>5.0</v>
      </c>
      <c r="E696" s="692">
        <v>0.0</v>
      </c>
      <c r="F696" s="692">
        <v>0.0</v>
      </c>
      <c r="G696" s="692">
        <v>0.0</v>
      </c>
      <c r="H696" s="693">
        <f t="shared" si="485"/>
        <v>9</v>
      </c>
      <c r="I696" s="701"/>
      <c r="J696" s="647" t="s">
        <v>206</v>
      </c>
      <c r="K696" s="1714" t="s">
        <v>78</v>
      </c>
      <c r="L696" s="701" t="s">
        <v>79</v>
      </c>
      <c r="M696" s="701" t="s">
        <v>79</v>
      </c>
      <c r="N696" s="692" t="s">
        <v>79</v>
      </c>
      <c r="O696" s="701" t="s">
        <v>79</v>
      </c>
      <c r="P696" s="701"/>
      <c r="Q696" s="701"/>
      <c r="R696" s="1686"/>
      <c r="S696" s="649"/>
      <c r="T696" s="649"/>
      <c r="U696" s="7"/>
      <c r="V696" s="7"/>
      <c r="W696" s="7"/>
      <c r="X696" s="7"/>
      <c r="Y696" s="7"/>
      <c r="Z696" s="7"/>
      <c r="AA696" s="7"/>
      <c r="AB696" s="7"/>
      <c r="AC696" s="7"/>
    </row>
    <row r="697">
      <c r="A697" s="1714" t="s">
        <v>446</v>
      </c>
      <c r="B697" s="692">
        <v>1.0</v>
      </c>
      <c r="C697" s="692">
        <v>0.0</v>
      </c>
      <c r="D697" s="692">
        <v>0.0</v>
      </c>
      <c r="E697" s="692">
        <v>1.0</v>
      </c>
      <c r="F697" s="692">
        <v>0.0</v>
      </c>
      <c r="G697" s="692">
        <v>0.0</v>
      </c>
      <c r="H697" s="690">
        <v>0.0</v>
      </c>
      <c r="I697" s="701"/>
      <c r="J697" s="647" t="s">
        <v>79</v>
      </c>
      <c r="K697" s="1714" t="s">
        <v>446</v>
      </c>
      <c r="L697" s="692">
        <v>3.0</v>
      </c>
      <c r="M697" s="701">
        <f>(L697-H697)-R697</f>
        <v>3</v>
      </c>
      <c r="N697" s="692">
        <v>0.0</v>
      </c>
      <c r="O697" s="701">
        <f t="shared" ref="O697:O698" si="487">SUM(M697,N697)</f>
        <v>3</v>
      </c>
      <c r="P697" s="701"/>
      <c r="Q697" s="692" t="s">
        <v>1006</v>
      </c>
      <c r="R697" s="1686"/>
      <c r="S697" s="649"/>
      <c r="T697" s="649"/>
      <c r="U697" s="7"/>
      <c r="V697" s="7"/>
      <c r="W697" s="7"/>
      <c r="X697" s="7"/>
      <c r="Y697" s="7"/>
      <c r="Z697" s="7"/>
      <c r="AA697" s="7"/>
      <c r="AB697" s="7"/>
      <c r="AC697" s="7"/>
    </row>
    <row r="698">
      <c r="A698" s="1714" t="s">
        <v>751</v>
      </c>
      <c r="B698" s="692">
        <v>0.0</v>
      </c>
      <c r="C698" s="692">
        <v>0.0</v>
      </c>
      <c r="D698" s="692">
        <v>0.0</v>
      </c>
      <c r="E698" s="692">
        <v>0.0</v>
      </c>
      <c r="F698" s="692">
        <v>0.0</v>
      </c>
      <c r="G698" s="692">
        <v>0.0</v>
      </c>
      <c r="H698" s="693">
        <f>sum(B698:G698)</f>
        <v>0</v>
      </c>
      <c r="I698" s="701"/>
      <c r="J698" s="647" t="s">
        <v>79</v>
      </c>
      <c r="K698" s="1714" t="s">
        <v>751</v>
      </c>
      <c r="L698" s="692">
        <v>0.0</v>
      </c>
      <c r="M698" s="701">
        <f t="shared" ref="M698:M699" si="488">(L698-H698)</f>
        <v>0</v>
      </c>
      <c r="N698" s="692">
        <v>0.0</v>
      </c>
      <c r="O698" s="701">
        <f t="shared" si="487"/>
        <v>0</v>
      </c>
      <c r="P698" s="701"/>
      <c r="Q698" s="692" t="s">
        <v>1007</v>
      </c>
      <c r="R698" s="1686"/>
      <c r="S698" s="649"/>
      <c r="T698" s="649"/>
      <c r="U698" s="7"/>
      <c r="V698" s="7"/>
      <c r="W698" s="7"/>
      <c r="X698" s="7"/>
      <c r="Y698" s="7"/>
      <c r="Z698" s="7"/>
      <c r="AA698" s="7"/>
      <c r="AB698" s="7"/>
      <c r="AC698" s="7"/>
    </row>
    <row r="699">
      <c r="A699" s="1714" t="s">
        <v>80</v>
      </c>
      <c r="B699" s="692">
        <v>0.0</v>
      </c>
      <c r="C699" s="692">
        <v>0.0</v>
      </c>
      <c r="D699" s="692">
        <v>0.0</v>
      </c>
      <c r="E699" s="692">
        <v>0.0</v>
      </c>
      <c r="F699" s="692">
        <v>0.0</v>
      </c>
      <c r="G699" s="692">
        <v>2.0</v>
      </c>
      <c r="H699" s="690">
        <v>0.0</v>
      </c>
      <c r="I699" s="701"/>
      <c r="J699" s="647" t="s">
        <v>206</v>
      </c>
      <c r="K699" s="1714" t="s">
        <v>80</v>
      </c>
      <c r="L699" s="692">
        <v>17.0</v>
      </c>
      <c r="M699" s="701">
        <f t="shared" si="488"/>
        <v>17</v>
      </c>
      <c r="N699" s="692">
        <v>0.0</v>
      </c>
      <c r="O699" s="701">
        <f>sum(M699,N699)</f>
        <v>17</v>
      </c>
      <c r="P699" s="701"/>
      <c r="Q699" s="692"/>
      <c r="R699" s="1686"/>
      <c r="S699" s="649"/>
      <c r="T699" s="649"/>
      <c r="U699" s="7"/>
      <c r="V699" s="7"/>
      <c r="W699" s="7"/>
      <c r="X699" s="7"/>
      <c r="Y699" s="7"/>
      <c r="Z699" s="7"/>
      <c r="AA699" s="7"/>
      <c r="AB699" s="7"/>
      <c r="AC699" s="7"/>
    </row>
    <row r="700">
      <c r="A700" s="1921" t="s">
        <v>735</v>
      </c>
      <c r="B700" s="1760">
        <v>4.0</v>
      </c>
      <c r="C700" s="1760">
        <v>2.0</v>
      </c>
      <c r="D700" s="1760">
        <v>1.0</v>
      </c>
      <c r="E700" s="1760">
        <v>3.0</v>
      </c>
      <c r="F700" s="1760">
        <v>1.0</v>
      </c>
      <c r="G700" s="1760">
        <v>0.0</v>
      </c>
      <c r="H700" s="1760">
        <f>sum(B700:G700)</f>
        <v>11</v>
      </c>
      <c r="I700" s="1762">
        <f>SUM(H700:H704)</f>
        <v>25</v>
      </c>
      <c r="J700" s="647"/>
      <c r="K700" s="1921" t="s">
        <v>735</v>
      </c>
      <c r="L700" s="1765">
        <v>37.0</v>
      </c>
      <c r="M700" s="1762">
        <f>(L700-H700)-R700</f>
        <v>26</v>
      </c>
      <c r="N700" s="1765">
        <v>0.0</v>
      </c>
      <c r="O700" s="1762">
        <f t="shared" ref="O700:O701" si="489">SUM(M700,N700)</f>
        <v>26</v>
      </c>
      <c r="P700" s="1764"/>
      <c r="Q700" s="1765"/>
      <c r="R700" s="1762"/>
      <c r="S700" s="649"/>
      <c r="T700" s="649"/>
      <c r="U700" s="7"/>
      <c r="V700" s="7"/>
      <c r="W700" s="7"/>
      <c r="X700" s="7"/>
      <c r="Y700" s="7"/>
      <c r="Z700" s="7"/>
      <c r="AA700" s="7"/>
      <c r="AB700" s="7"/>
      <c r="AC700" s="7"/>
    </row>
    <row r="701">
      <c r="A701" s="1714" t="s">
        <v>77</v>
      </c>
      <c r="B701" s="692">
        <v>2.0</v>
      </c>
      <c r="C701" s="692">
        <v>0.0</v>
      </c>
      <c r="D701" s="692">
        <v>0.0</v>
      </c>
      <c r="E701" s="692">
        <v>0.0</v>
      </c>
      <c r="F701" s="692">
        <v>0.0</v>
      </c>
      <c r="G701" s="692">
        <v>0.0</v>
      </c>
      <c r="H701" s="693">
        <f t="shared" ref="H701:H702" si="490">SUM(B701:G701)</f>
        <v>2</v>
      </c>
      <c r="I701" s="596">
        <f>(I700/60)</f>
        <v>0.4166666667</v>
      </c>
      <c r="J701" s="647"/>
      <c r="K701" s="1714" t="s">
        <v>77</v>
      </c>
      <c r="L701" s="692">
        <v>8.0</v>
      </c>
      <c r="M701" s="701">
        <f>(L701-H701-H702)-R701</f>
        <v>1</v>
      </c>
      <c r="N701" s="692">
        <v>0.0</v>
      </c>
      <c r="O701" s="701">
        <f t="shared" si="489"/>
        <v>1</v>
      </c>
      <c r="P701" s="701"/>
      <c r="Q701" s="692"/>
      <c r="R701" s="1686"/>
      <c r="S701" s="649"/>
      <c r="T701" s="649"/>
      <c r="U701" s="7"/>
      <c r="V701" s="7"/>
      <c r="W701" s="7"/>
      <c r="X701" s="7"/>
      <c r="Y701" s="7"/>
      <c r="Z701" s="7"/>
      <c r="AA701" s="7"/>
      <c r="AB701" s="7"/>
      <c r="AC701" s="7"/>
    </row>
    <row r="702">
      <c r="A702" s="1714" t="s">
        <v>78</v>
      </c>
      <c r="B702" s="692">
        <v>0.0</v>
      </c>
      <c r="C702" s="692">
        <v>0.0</v>
      </c>
      <c r="D702" s="692">
        <v>4.0</v>
      </c>
      <c r="E702" s="692">
        <v>1.0</v>
      </c>
      <c r="F702" s="692">
        <v>0.0</v>
      </c>
      <c r="G702" s="692">
        <v>0.0</v>
      </c>
      <c r="H702" s="693">
        <f t="shared" si="490"/>
        <v>5</v>
      </c>
      <c r="I702" s="701"/>
      <c r="J702" s="647"/>
      <c r="K702" s="1714" t="s">
        <v>78</v>
      </c>
      <c r="L702" s="701" t="s">
        <v>79</v>
      </c>
      <c r="M702" s="701" t="s">
        <v>79</v>
      </c>
      <c r="N702" s="692" t="s">
        <v>79</v>
      </c>
      <c r="O702" s="701" t="s">
        <v>79</v>
      </c>
      <c r="P702" s="701"/>
      <c r="Q702" s="701"/>
      <c r="R702" s="1686"/>
      <c r="S702" s="649"/>
      <c r="T702" s="649"/>
      <c r="U702" s="7"/>
      <c r="V702" s="7"/>
      <c r="W702" s="7"/>
      <c r="X702" s="7"/>
      <c r="Y702" s="7"/>
      <c r="Z702" s="7"/>
      <c r="AA702" s="7"/>
      <c r="AB702" s="7"/>
      <c r="AC702" s="7"/>
    </row>
    <row r="703">
      <c r="A703" s="1714" t="s">
        <v>446</v>
      </c>
      <c r="B703" s="692">
        <v>1.0</v>
      </c>
      <c r="C703" s="692">
        <v>0.0</v>
      </c>
      <c r="D703" s="692">
        <v>1.0</v>
      </c>
      <c r="E703" s="692">
        <v>1.0</v>
      </c>
      <c r="F703" s="692">
        <v>0.0</v>
      </c>
      <c r="G703" s="692">
        <v>0.0</v>
      </c>
      <c r="H703" s="693">
        <f>sum(B703:G703)</f>
        <v>3</v>
      </c>
      <c r="I703" s="701"/>
      <c r="J703" s="647"/>
      <c r="K703" s="1714" t="s">
        <v>446</v>
      </c>
      <c r="L703" s="692">
        <v>2.0</v>
      </c>
      <c r="M703" s="701">
        <f>(L703-H703)-R703</f>
        <v>-1</v>
      </c>
      <c r="N703" s="692">
        <v>0.0</v>
      </c>
      <c r="O703" s="701">
        <f t="shared" ref="O703:O704" si="491">SUM(M703,N703)</f>
        <v>-1</v>
      </c>
      <c r="P703" s="701"/>
      <c r="Q703" s="692"/>
      <c r="R703" s="1686"/>
      <c r="S703" s="649"/>
      <c r="T703" s="649"/>
      <c r="U703" s="7"/>
      <c r="V703" s="7"/>
      <c r="W703" s="7"/>
      <c r="X703" s="7"/>
      <c r="Y703" s="7"/>
      <c r="Z703" s="7"/>
      <c r="AA703" s="7"/>
      <c r="AB703" s="7"/>
      <c r="AC703" s="7"/>
    </row>
    <row r="704">
      <c r="A704" s="1714" t="s">
        <v>751</v>
      </c>
      <c r="B704" s="692">
        <v>3.0</v>
      </c>
      <c r="C704" s="692">
        <v>0.0</v>
      </c>
      <c r="D704" s="692">
        <v>1.0</v>
      </c>
      <c r="E704" s="692">
        <v>0.0</v>
      </c>
      <c r="F704" s="692">
        <v>0.0</v>
      </c>
      <c r="G704" s="692">
        <v>0.0</v>
      </c>
      <c r="H704" s="693">
        <f>SUM(B704:G704)</f>
        <v>4</v>
      </c>
      <c r="I704" s="701"/>
      <c r="J704" s="647"/>
      <c r="K704" s="1714" t="s">
        <v>751</v>
      </c>
      <c r="L704" s="692">
        <v>6.0</v>
      </c>
      <c r="M704" s="701">
        <f t="shared" ref="M704:M705" si="492">(L704-H704)</f>
        <v>2</v>
      </c>
      <c r="N704" s="692">
        <v>0.0</v>
      </c>
      <c r="O704" s="701">
        <f t="shared" si="491"/>
        <v>2</v>
      </c>
      <c r="P704" s="701"/>
      <c r="Q704" s="701"/>
      <c r="R704" s="1686"/>
      <c r="S704" s="649"/>
      <c r="T704" s="649"/>
      <c r="U704" s="7"/>
      <c r="V704" s="7"/>
      <c r="W704" s="7"/>
      <c r="X704" s="7"/>
      <c r="Y704" s="7"/>
      <c r="Z704" s="7"/>
      <c r="AA704" s="7"/>
      <c r="AB704" s="7"/>
      <c r="AC704" s="7"/>
    </row>
    <row r="705">
      <c r="A705" s="1714" t="s">
        <v>80</v>
      </c>
      <c r="B705" s="692">
        <v>0.0</v>
      </c>
      <c r="C705" s="692">
        <v>0.0</v>
      </c>
      <c r="D705" s="692">
        <v>0.0</v>
      </c>
      <c r="E705" s="692">
        <v>0.0</v>
      </c>
      <c r="F705" s="692">
        <v>0.0</v>
      </c>
      <c r="G705" s="692">
        <v>0.0</v>
      </c>
      <c r="H705" s="693">
        <f>sum(B705:G705)</f>
        <v>0</v>
      </c>
      <c r="I705" s="701"/>
      <c r="J705" s="647"/>
      <c r="K705" s="1714" t="s">
        <v>80</v>
      </c>
      <c r="L705" s="692">
        <v>17.0</v>
      </c>
      <c r="M705" s="701">
        <f t="shared" si="492"/>
        <v>17</v>
      </c>
      <c r="N705" s="692">
        <v>0.0</v>
      </c>
      <c r="O705" s="701">
        <f>sum(M705,N705)</f>
        <v>17</v>
      </c>
      <c r="P705" s="701"/>
      <c r="Q705" s="692"/>
      <c r="R705" s="1686"/>
      <c r="S705" s="649"/>
      <c r="T705" s="649"/>
      <c r="U705" s="7"/>
      <c r="V705" s="7"/>
      <c r="W705" s="7"/>
      <c r="X705" s="7"/>
      <c r="Y705" s="7"/>
      <c r="Z705" s="7"/>
      <c r="AA705" s="7"/>
      <c r="AB705" s="7"/>
      <c r="AC705" s="7"/>
    </row>
    <row r="706">
      <c r="A706" s="1921" t="s">
        <v>96</v>
      </c>
      <c r="B706" s="1760">
        <v>0.0</v>
      </c>
      <c r="C706" s="1760">
        <v>0.0</v>
      </c>
      <c r="D706" s="1760">
        <v>0.0</v>
      </c>
      <c r="E706" s="1760">
        <v>0.0</v>
      </c>
      <c r="F706" s="1760">
        <v>0.0</v>
      </c>
      <c r="G706" s="1760">
        <v>0.0</v>
      </c>
      <c r="H706" s="1761">
        <f t="shared" ref="H706:H708" si="493">SUM(B706:G706)</f>
        <v>0</v>
      </c>
      <c r="I706" s="1762">
        <f>SUM(H706:H710)</f>
        <v>0</v>
      </c>
      <c r="J706" s="647"/>
      <c r="K706" s="1921" t="s">
        <v>96</v>
      </c>
      <c r="L706" s="1765">
        <v>17.0</v>
      </c>
      <c r="M706" s="1762">
        <f>(L706-H706)-R706</f>
        <v>17</v>
      </c>
      <c r="N706" s="1765">
        <v>0.0</v>
      </c>
      <c r="O706" s="1762">
        <f t="shared" ref="O706:O707" si="494">SUM(M706,N706)</f>
        <v>17</v>
      </c>
      <c r="P706" s="1764"/>
      <c r="Q706" s="1762"/>
      <c r="R706" s="1762"/>
      <c r="S706" s="649"/>
      <c r="T706" s="649"/>
      <c r="U706" s="7"/>
      <c r="V706" s="7"/>
      <c r="W706" s="7"/>
      <c r="X706" s="7"/>
      <c r="Y706" s="7"/>
      <c r="Z706" s="7"/>
      <c r="AA706" s="7"/>
      <c r="AB706" s="7"/>
      <c r="AC706" s="7"/>
    </row>
    <row r="707">
      <c r="A707" s="1714" t="s">
        <v>77</v>
      </c>
      <c r="B707" s="692">
        <v>0.0</v>
      </c>
      <c r="C707" s="692">
        <v>0.0</v>
      </c>
      <c r="D707" s="692">
        <v>0.0</v>
      </c>
      <c r="E707" s="692">
        <v>0.0</v>
      </c>
      <c r="F707" s="692">
        <v>0.0</v>
      </c>
      <c r="G707" s="692">
        <v>0.0</v>
      </c>
      <c r="H707" s="693">
        <f t="shared" si="493"/>
        <v>0</v>
      </c>
      <c r="I707" s="596">
        <f>(I706/60)</f>
        <v>0</v>
      </c>
      <c r="J707" s="647"/>
      <c r="K707" s="1714" t="s">
        <v>77</v>
      </c>
      <c r="L707" s="692">
        <v>4.0</v>
      </c>
      <c r="M707" s="701">
        <f>(L707-H707-H708)-R707</f>
        <v>4</v>
      </c>
      <c r="N707" s="692">
        <v>0.0</v>
      </c>
      <c r="O707" s="701">
        <f t="shared" si="494"/>
        <v>4</v>
      </c>
      <c r="P707" s="701"/>
      <c r="Q707" s="701"/>
      <c r="R707" s="1686"/>
      <c r="S707" s="649"/>
      <c r="T707" s="649"/>
      <c r="U707" s="7"/>
      <c r="V707" s="7"/>
      <c r="W707" s="7"/>
      <c r="X707" s="7"/>
      <c r="Y707" s="7"/>
      <c r="Z707" s="7"/>
      <c r="AA707" s="7"/>
      <c r="AB707" s="7"/>
      <c r="AC707" s="7"/>
    </row>
    <row r="708">
      <c r="A708" s="1714" t="s">
        <v>78</v>
      </c>
      <c r="B708" s="692">
        <v>0.0</v>
      </c>
      <c r="C708" s="692">
        <v>0.0</v>
      </c>
      <c r="D708" s="692">
        <v>0.0</v>
      </c>
      <c r="E708" s="692">
        <v>0.0</v>
      </c>
      <c r="F708" s="692">
        <v>0.0</v>
      </c>
      <c r="G708" s="692">
        <v>0.0</v>
      </c>
      <c r="H708" s="693">
        <f t="shared" si="493"/>
        <v>0</v>
      </c>
      <c r="I708" s="701"/>
      <c r="J708" s="647"/>
      <c r="K708" s="1714" t="s">
        <v>78</v>
      </c>
      <c r="L708" s="701" t="s">
        <v>79</v>
      </c>
      <c r="M708" s="701" t="s">
        <v>79</v>
      </c>
      <c r="N708" s="692" t="s">
        <v>79</v>
      </c>
      <c r="O708" s="701" t="s">
        <v>79</v>
      </c>
      <c r="P708" s="701"/>
      <c r="Q708" s="701"/>
      <c r="R708" s="1686"/>
      <c r="S708" s="649"/>
      <c r="T708" s="649"/>
      <c r="U708" s="7"/>
      <c r="V708" s="7"/>
      <c r="W708" s="7"/>
      <c r="X708" s="7"/>
      <c r="Y708" s="7"/>
      <c r="Z708" s="7"/>
      <c r="AA708" s="7"/>
      <c r="AB708" s="7"/>
      <c r="AC708" s="7"/>
    </row>
    <row r="709">
      <c r="A709" s="1714" t="s">
        <v>446</v>
      </c>
      <c r="B709" s="692">
        <v>0.0</v>
      </c>
      <c r="C709" s="692">
        <v>0.0</v>
      </c>
      <c r="D709" s="692">
        <v>0.0</v>
      </c>
      <c r="E709" s="692">
        <v>0.0</v>
      </c>
      <c r="F709" s="692">
        <v>0.0</v>
      </c>
      <c r="G709" s="692">
        <v>0.0</v>
      </c>
      <c r="H709" s="693">
        <f t="shared" ref="H709:H711" si="495">sum(B709:G709)</f>
        <v>0</v>
      </c>
      <c r="I709" s="701"/>
      <c r="J709" s="647"/>
      <c r="K709" s="1714" t="s">
        <v>446</v>
      </c>
      <c r="L709" s="692">
        <v>5.0</v>
      </c>
      <c r="M709" s="701">
        <f>(L709-H709)-R709</f>
        <v>5</v>
      </c>
      <c r="N709" s="692">
        <v>0.0</v>
      </c>
      <c r="O709" s="701">
        <f t="shared" ref="O709:O710" si="496">SUM(M709,N709)</f>
        <v>5</v>
      </c>
      <c r="P709" s="701"/>
      <c r="Q709" s="692"/>
      <c r="R709" s="1686"/>
      <c r="S709" s="649"/>
      <c r="T709" s="649"/>
      <c r="U709" s="7"/>
      <c r="V709" s="7"/>
      <c r="W709" s="7"/>
      <c r="X709" s="7"/>
      <c r="Y709" s="7"/>
      <c r="Z709" s="7"/>
      <c r="AA709" s="7"/>
      <c r="AB709" s="7"/>
      <c r="AC709" s="7"/>
    </row>
    <row r="710">
      <c r="A710" s="1714" t="s">
        <v>751</v>
      </c>
      <c r="B710" s="692">
        <v>0.0</v>
      </c>
      <c r="C710" s="692">
        <v>0.0</v>
      </c>
      <c r="D710" s="692">
        <v>0.0</v>
      </c>
      <c r="E710" s="692">
        <v>0.0</v>
      </c>
      <c r="F710" s="692">
        <v>0.0</v>
      </c>
      <c r="G710" s="692">
        <v>0.0</v>
      </c>
      <c r="H710" s="693">
        <f t="shared" si="495"/>
        <v>0</v>
      </c>
      <c r="I710" s="701"/>
      <c r="J710" s="647"/>
      <c r="K710" s="1714" t="s">
        <v>751</v>
      </c>
      <c r="L710" s="692">
        <v>8.0</v>
      </c>
      <c r="M710" s="701">
        <f t="shared" ref="M710:M711" si="497">(L710-H710)</f>
        <v>8</v>
      </c>
      <c r="N710" s="692">
        <v>0.0</v>
      </c>
      <c r="O710" s="701">
        <f t="shared" si="496"/>
        <v>8</v>
      </c>
      <c r="P710" s="701"/>
      <c r="Q710" s="701"/>
      <c r="R710" s="1686"/>
      <c r="S710" s="649"/>
      <c r="T710" s="649"/>
      <c r="U710" s="7"/>
      <c r="V710" s="7"/>
      <c r="W710" s="7"/>
      <c r="X710" s="7"/>
      <c r="Y710" s="7"/>
      <c r="Z710" s="7"/>
      <c r="AA710" s="7"/>
      <c r="AB710" s="7"/>
      <c r="AC710" s="7"/>
    </row>
    <row r="711">
      <c r="A711" s="1714" t="s">
        <v>80</v>
      </c>
      <c r="B711" s="692">
        <v>0.0</v>
      </c>
      <c r="C711" s="692">
        <v>0.0</v>
      </c>
      <c r="D711" s="692">
        <v>0.0</v>
      </c>
      <c r="E711" s="692">
        <v>0.0</v>
      </c>
      <c r="F711" s="692">
        <v>0.0</v>
      </c>
      <c r="G711" s="692">
        <v>0.0</v>
      </c>
      <c r="H711" s="693">
        <f t="shared" si="495"/>
        <v>0</v>
      </c>
      <c r="I711" s="701"/>
      <c r="J711" s="647"/>
      <c r="K711" s="1714" t="s">
        <v>80</v>
      </c>
      <c r="L711" s="692">
        <v>29.0</v>
      </c>
      <c r="M711" s="701">
        <f t="shared" si="497"/>
        <v>29</v>
      </c>
      <c r="N711" s="692">
        <v>0.0</v>
      </c>
      <c r="O711" s="701">
        <f>sum(M711,N711)</f>
        <v>29</v>
      </c>
      <c r="P711" s="701"/>
      <c r="Q711" s="692"/>
      <c r="R711" s="1686"/>
      <c r="S711" s="649"/>
      <c r="T711" s="649"/>
      <c r="U711" s="7"/>
      <c r="V711" s="7"/>
      <c r="W711" s="7"/>
      <c r="X711" s="7"/>
      <c r="Y711" s="7"/>
      <c r="Z711" s="7"/>
      <c r="AA711" s="7"/>
      <c r="AB711" s="7"/>
      <c r="AC711" s="7"/>
    </row>
    <row r="712">
      <c r="A712" s="1921" t="s">
        <v>274</v>
      </c>
      <c r="B712" s="1760">
        <v>0.0</v>
      </c>
      <c r="C712" s="1760">
        <v>0.0</v>
      </c>
      <c r="D712" s="1760">
        <v>0.0</v>
      </c>
      <c r="E712" s="1760">
        <v>0.0</v>
      </c>
      <c r="F712" s="1760">
        <v>0.0</v>
      </c>
      <c r="G712" s="1760">
        <v>0.0</v>
      </c>
      <c r="H712" s="1761">
        <f t="shared" ref="H712:H714" si="498">SUM(B712:G712)</f>
        <v>0</v>
      </c>
      <c r="I712" s="1762">
        <f>SUM(H712:H716)</f>
        <v>0</v>
      </c>
      <c r="J712" s="635"/>
      <c r="K712" s="1921" t="s">
        <v>274</v>
      </c>
      <c r="L712" s="1762">
        <v>0.0</v>
      </c>
      <c r="M712" s="1762">
        <f>(L712-H712)-R712</f>
        <v>0</v>
      </c>
      <c r="N712" s="1762"/>
      <c r="O712" s="1762">
        <f t="shared" ref="O712:O713" si="499">SUM(M712,N712)</f>
        <v>0</v>
      </c>
      <c r="P712" s="1762"/>
      <c r="Q712" s="1762"/>
      <c r="R712" s="1762"/>
      <c r="S712" s="649"/>
      <c r="T712" s="649"/>
      <c r="U712" s="7"/>
      <c r="V712" s="7"/>
      <c r="W712" s="7"/>
      <c r="X712" s="7"/>
      <c r="Y712" s="7"/>
      <c r="Z712" s="7"/>
      <c r="AA712" s="7"/>
      <c r="AB712" s="7"/>
      <c r="AC712" s="7"/>
    </row>
    <row r="713">
      <c r="A713" s="1714" t="s">
        <v>77</v>
      </c>
      <c r="B713" s="692">
        <v>0.0</v>
      </c>
      <c r="C713" s="692">
        <v>0.0</v>
      </c>
      <c r="D713" s="692">
        <v>0.0</v>
      </c>
      <c r="E713" s="692">
        <v>0.0</v>
      </c>
      <c r="F713" s="692">
        <v>0.0</v>
      </c>
      <c r="G713" s="692">
        <v>0.0</v>
      </c>
      <c r="H713" s="693">
        <f t="shared" si="498"/>
        <v>0</v>
      </c>
      <c r="I713" s="596">
        <f>(I712/60)</f>
        <v>0</v>
      </c>
      <c r="J713" s="635"/>
      <c r="K713" s="1714" t="s">
        <v>77</v>
      </c>
      <c r="L713" s="701">
        <v>0.0</v>
      </c>
      <c r="M713" s="701">
        <f>(L713-H713-H714)-R713</f>
        <v>0</v>
      </c>
      <c r="N713" s="701"/>
      <c r="O713" s="701">
        <f t="shared" si="499"/>
        <v>0</v>
      </c>
      <c r="P713" s="701"/>
      <c r="Q713" s="701"/>
      <c r="R713" s="1686"/>
      <c r="S713" s="649"/>
      <c r="T713" s="649"/>
      <c r="U713" s="7"/>
      <c r="V713" s="7"/>
      <c r="W713" s="7"/>
      <c r="X713" s="7"/>
      <c r="Y713" s="7"/>
      <c r="Z713" s="7"/>
      <c r="AA713" s="7"/>
      <c r="AB713" s="7"/>
      <c r="AC713" s="7"/>
    </row>
    <row r="714">
      <c r="A714" s="1714" t="s">
        <v>78</v>
      </c>
      <c r="B714" s="692">
        <v>0.0</v>
      </c>
      <c r="C714" s="692">
        <v>0.0</v>
      </c>
      <c r="D714" s="692">
        <v>0.0</v>
      </c>
      <c r="E714" s="692">
        <v>0.0</v>
      </c>
      <c r="F714" s="692">
        <v>0.0</v>
      </c>
      <c r="G714" s="692">
        <v>0.0</v>
      </c>
      <c r="H714" s="693">
        <f t="shared" si="498"/>
        <v>0</v>
      </c>
      <c r="I714" s="701"/>
      <c r="J714" s="635"/>
      <c r="K714" s="1714" t="s">
        <v>78</v>
      </c>
      <c r="L714" s="701" t="s">
        <v>79</v>
      </c>
      <c r="M714" s="701" t="s">
        <v>79</v>
      </c>
      <c r="N714" s="701"/>
      <c r="O714" s="701" t="s">
        <v>79</v>
      </c>
      <c r="P714" s="701"/>
      <c r="Q714" s="701"/>
      <c r="R714" s="1686"/>
      <c r="S714" s="649"/>
      <c r="T714" s="649"/>
      <c r="U714" s="7"/>
      <c r="V714" s="7"/>
      <c r="W714" s="7"/>
      <c r="X714" s="7"/>
      <c r="Y714" s="7"/>
      <c r="Z714" s="7"/>
      <c r="AA714" s="7"/>
      <c r="AB714" s="7"/>
      <c r="AC714" s="7"/>
    </row>
    <row r="715">
      <c r="A715" s="1714" t="s">
        <v>446</v>
      </c>
      <c r="B715" s="692">
        <v>0.0</v>
      </c>
      <c r="C715" s="692">
        <v>0.0</v>
      </c>
      <c r="D715" s="692">
        <v>0.0</v>
      </c>
      <c r="E715" s="692">
        <v>0.0</v>
      </c>
      <c r="F715" s="692">
        <v>0.0</v>
      </c>
      <c r="G715" s="692">
        <v>0.0</v>
      </c>
      <c r="H715" s="693">
        <f t="shared" ref="H715:H717" si="500">sum(B715:G715)</f>
        <v>0</v>
      </c>
      <c r="I715" s="701"/>
      <c r="J715" s="635"/>
      <c r="K715" s="1714" t="s">
        <v>446</v>
      </c>
      <c r="L715" s="701">
        <v>0.0</v>
      </c>
      <c r="M715" s="701">
        <f>(L715-H715)-R715</f>
        <v>0</v>
      </c>
      <c r="N715" s="701"/>
      <c r="O715" s="701">
        <f t="shared" ref="O715:O716" si="501">SUM(M715,N715)</f>
        <v>0</v>
      </c>
      <c r="P715" s="701"/>
      <c r="Q715" s="701"/>
      <c r="R715" s="1686"/>
      <c r="S715" s="649"/>
      <c r="T715" s="649"/>
      <c r="U715" s="7"/>
      <c r="V715" s="7"/>
      <c r="W715" s="7"/>
      <c r="X715" s="7"/>
      <c r="Y715" s="7"/>
      <c r="Z715" s="7"/>
      <c r="AA715" s="7"/>
      <c r="AB715" s="7"/>
      <c r="AC715" s="7"/>
    </row>
    <row r="716">
      <c r="A716" s="1714" t="s">
        <v>751</v>
      </c>
      <c r="B716" s="692">
        <v>0.0</v>
      </c>
      <c r="C716" s="692">
        <v>0.0</v>
      </c>
      <c r="D716" s="692">
        <v>0.0</v>
      </c>
      <c r="E716" s="692">
        <v>0.0</v>
      </c>
      <c r="F716" s="692">
        <v>0.0</v>
      </c>
      <c r="G716" s="692">
        <v>0.0</v>
      </c>
      <c r="H716" s="693">
        <f t="shared" si="500"/>
        <v>0</v>
      </c>
      <c r="I716" s="701"/>
      <c r="J716" s="635"/>
      <c r="K716" s="1714" t="s">
        <v>751</v>
      </c>
      <c r="L716" s="701">
        <v>0.0</v>
      </c>
      <c r="M716" s="701">
        <f t="shared" ref="M716:M717" si="502">(L716-H716)</f>
        <v>0</v>
      </c>
      <c r="N716" s="701"/>
      <c r="O716" s="701">
        <f t="shared" si="501"/>
        <v>0</v>
      </c>
      <c r="P716" s="701"/>
      <c r="Q716" s="701"/>
      <c r="R716" s="1686"/>
      <c r="S716" s="649"/>
      <c r="T716" s="649"/>
      <c r="U716" s="7"/>
      <c r="V716" s="7"/>
      <c r="W716" s="7"/>
      <c r="X716" s="7"/>
      <c r="Y716" s="7"/>
      <c r="Z716" s="7"/>
      <c r="AA716" s="7"/>
      <c r="AB716" s="7"/>
      <c r="AC716" s="7"/>
    </row>
    <row r="717">
      <c r="A717" s="1714" t="s">
        <v>80</v>
      </c>
      <c r="B717" s="692">
        <v>0.0</v>
      </c>
      <c r="C717" s="692">
        <v>0.0</v>
      </c>
      <c r="D717" s="692">
        <v>0.0</v>
      </c>
      <c r="E717" s="692">
        <v>0.0</v>
      </c>
      <c r="F717" s="692">
        <v>0.0</v>
      </c>
      <c r="G717" s="692">
        <v>0.0</v>
      </c>
      <c r="H717" s="693">
        <f t="shared" si="500"/>
        <v>0</v>
      </c>
      <c r="I717" s="701"/>
      <c r="J717" s="635"/>
      <c r="K717" s="1714" t="s">
        <v>80</v>
      </c>
      <c r="L717" s="701">
        <v>0.0</v>
      </c>
      <c r="M717" s="701">
        <f t="shared" si="502"/>
        <v>0</v>
      </c>
      <c r="N717" s="701"/>
      <c r="O717" s="701">
        <f>sum(M717,N717)</f>
        <v>0</v>
      </c>
      <c r="P717" s="701"/>
      <c r="Q717" s="701"/>
      <c r="R717" s="1686"/>
      <c r="S717" s="649"/>
      <c r="T717" s="649"/>
      <c r="U717" s="7"/>
      <c r="V717" s="7"/>
      <c r="W717" s="7"/>
      <c r="X717" s="7"/>
      <c r="Y717" s="7"/>
      <c r="Z717" s="7"/>
      <c r="AA717" s="7"/>
      <c r="AB717" s="7"/>
      <c r="AC717" s="7"/>
    </row>
    <row r="718">
      <c r="A718" s="1757" t="s">
        <v>105</v>
      </c>
      <c r="B718" s="1758">
        <f t="shared" ref="B718:H718" si="503"> SUM(B719:B723,B725:B729,B731:B735,B737:B741,B743:B747,B749:B753,B755:B759,B761:B765)</f>
        <v>38</v>
      </c>
      <c r="C718" s="1758">
        <f t="shared" si="503"/>
        <v>66</v>
      </c>
      <c r="D718" s="1758">
        <f t="shared" si="503"/>
        <v>35</v>
      </c>
      <c r="E718" s="1758">
        <f t="shared" si="503"/>
        <v>27</v>
      </c>
      <c r="F718" s="1758">
        <f t="shared" si="503"/>
        <v>23</v>
      </c>
      <c r="G718" s="1758">
        <f t="shared" si="503"/>
        <v>0</v>
      </c>
      <c r="H718" s="1758">
        <f t="shared" si="503"/>
        <v>189</v>
      </c>
      <c r="I718" s="1758"/>
      <c r="J718" s="635"/>
      <c r="K718" s="1757" t="s">
        <v>105</v>
      </c>
      <c r="L718" s="1682"/>
      <c r="M718" s="1682"/>
      <c r="N718" s="1682"/>
      <c r="O718" s="1682"/>
      <c r="P718" s="1682"/>
      <c r="Q718" s="1682"/>
      <c r="R718" s="1682"/>
      <c r="S718" s="649"/>
      <c r="T718" s="649"/>
      <c r="U718" s="7"/>
      <c r="V718" s="7"/>
      <c r="W718" s="7"/>
      <c r="X718" s="7"/>
      <c r="Y718" s="7"/>
      <c r="Z718" s="7"/>
      <c r="AA718" s="7"/>
      <c r="AB718" s="7"/>
      <c r="AC718" s="7"/>
    </row>
    <row r="719">
      <c r="A719" s="1759" t="s">
        <v>106</v>
      </c>
      <c r="B719" s="1760">
        <v>8.0</v>
      </c>
      <c r="C719" s="1760">
        <v>5.0</v>
      </c>
      <c r="D719" s="1760">
        <v>3.0</v>
      </c>
      <c r="E719" s="1760">
        <v>0.0</v>
      </c>
      <c r="F719" s="1760">
        <v>4.0</v>
      </c>
      <c r="G719" s="1760">
        <v>0.0</v>
      </c>
      <c r="H719" s="1761">
        <f t="shared" ref="H719:H721" si="504">SUM(B719:G719)</f>
        <v>20</v>
      </c>
      <c r="I719" s="1762">
        <f>SUM(H719:H723)</f>
        <v>21</v>
      </c>
      <c r="J719" s="647" t="s">
        <v>79</v>
      </c>
      <c r="K719" s="1759" t="s">
        <v>106</v>
      </c>
      <c r="L719" s="1765">
        <v>54.0</v>
      </c>
      <c r="M719" s="1762">
        <f>(L719-H719)-R719</f>
        <v>34</v>
      </c>
      <c r="N719" s="1765">
        <v>0.0</v>
      </c>
      <c r="O719" s="1762">
        <f t="shared" ref="O719:O720" si="505">SUM(M719,N719)</f>
        <v>34</v>
      </c>
      <c r="P719" s="1764"/>
      <c r="Q719" s="1766" t="s">
        <v>1008</v>
      </c>
      <c r="R719" s="1762"/>
      <c r="S719" s="649"/>
      <c r="T719" s="649"/>
      <c r="U719" s="7"/>
      <c r="V719" s="7"/>
      <c r="W719" s="7"/>
      <c r="X719" s="7"/>
      <c r="Y719" s="7"/>
      <c r="Z719" s="7"/>
      <c r="AA719" s="7"/>
      <c r="AB719" s="7"/>
      <c r="AC719" s="7"/>
    </row>
    <row r="720">
      <c r="A720" s="1714" t="s">
        <v>77</v>
      </c>
      <c r="B720" s="692">
        <v>0.0</v>
      </c>
      <c r="C720" s="692">
        <v>0.0</v>
      </c>
      <c r="D720" s="692">
        <v>0.0</v>
      </c>
      <c r="E720" s="692">
        <v>0.0</v>
      </c>
      <c r="F720" s="692">
        <v>0.0</v>
      </c>
      <c r="G720" s="692">
        <v>0.0</v>
      </c>
      <c r="H720" s="693">
        <f t="shared" si="504"/>
        <v>0</v>
      </c>
      <c r="I720" s="596">
        <f>(I719/60)</f>
        <v>0.35</v>
      </c>
      <c r="J720" s="647" t="s">
        <v>206</v>
      </c>
      <c r="K720" s="1714" t="s">
        <v>77</v>
      </c>
      <c r="L720" s="692">
        <v>10.0</v>
      </c>
      <c r="M720" s="701">
        <f>(L720-H720-H721)-R720</f>
        <v>10</v>
      </c>
      <c r="N720" s="692">
        <v>0.0</v>
      </c>
      <c r="O720" s="701">
        <f t="shared" si="505"/>
        <v>10</v>
      </c>
      <c r="P720" s="701"/>
      <c r="Q720" s="1686"/>
      <c r="R720" s="1686"/>
      <c r="S720" s="649"/>
      <c r="T720" s="649"/>
      <c r="U720" s="7"/>
      <c r="V720" s="7"/>
      <c r="W720" s="7"/>
      <c r="X720" s="7"/>
      <c r="Y720" s="7"/>
      <c r="Z720" s="7"/>
      <c r="AA720" s="7"/>
      <c r="AB720" s="7"/>
      <c r="AC720" s="7"/>
    </row>
    <row r="721">
      <c r="A721" s="1714" t="s">
        <v>78</v>
      </c>
      <c r="B721" s="692">
        <v>0.0</v>
      </c>
      <c r="C721" s="692">
        <v>0.0</v>
      </c>
      <c r="D721" s="692">
        <v>0.0</v>
      </c>
      <c r="E721" s="692">
        <v>0.0</v>
      </c>
      <c r="F721" s="692">
        <v>0.0</v>
      </c>
      <c r="G721" s="692">
        <v>0.0</v>
      </c>
      <c r="H721" s="693">
        <f t="shared" si="504"/>
        <v>0</v>
      </c>
      <c r="I721" s="701"/>
      <c r="J721" s="647" t="s">
        <v>206</v>
      </c>
      <c r="K721" s="1714" t="s">
        <v>78</v>
      </c>
      <c r="L721" s="701" t="s">
        <v>79</v>
      </c>
      <c r="M721" s="701" t="s">
        <v>79</v>
      </c>
      <c r="N721" s="692" t="s">
        <v>79</v>
      </c>
      <c r="O721" s="701" t="s">
        <v>79</v>
      </c>
      <c r="P721" s="701"/>
      <c r="Q721" s="1686"/>
      <c r="R721" s="1686"/>
      <c r="S721" s="649"/>
      <c r="T721" s="649"/>
      <c r="U721" s="7"/>
      <c r="V721" s="7"/>
      <c r="W721" s="7"/>
      <c r="X721" s="7"/>
      <c r="Y721" s="7"/>
      <c r="Z721" s="7"/>
      <c r="AA721" s="7"/>
      <c r="AB721" s="7"/>
      <c r="AC721" s="7"/>
    </row>
    <row r="722">
      <c r="A722" s="1714" t="s">
        <v>446</v>
      </c>
      <c r="B722" s="692">
        <v>0.0</v>
      </c>
      <c r="C722" s="692">
        <v>0.0</v>
      </c>
      <c r="D722" s="692">
        <v>0.0</v>
      </c>
      <c r="E722" s="692">
        <v>0.0</v>
      </c>
      <c r="F722" s="692">
        <v>0.0</v>
      </c>
      <c r="G722" s="692">
        <v>0.0</v>
      </c>
      <c r="H722" s="693">
        <f t="shared" ref="H722:H724" si="506">sum(B722:G722)</f>
        <v>0</v>
      </c>
      <c r="I722" s="701"/>
      <c r="J722" s="647" t="s">
        <v>206</v>
      </c>
      <c r="K722" s="1714" t="s">
        <v>446</v>
      </c>
      <c r="L722" s="692">
        <v>1.0</v>
      </c>
      <c r="M722" s="701">
        <f>(L722-H722)-R722</f>
        <v>1</v>
      </c>
      <c r="N722" s="692">
        <v>0.0</v>
      </c>
      <c r="O722" s="701">
        <f t="shared" ref="O722:O723" si="507">SUM(M722,N722)</f>
        <v>1</v>
      </c>
      <c r="P722" s="701"/>
      <c r="Q722" s="1621"/>
      <c r="R722" s="1686"/>
      <c r="S722" s="649"/>
      <c r="T722" s="649"/>
      <c r="U722" s="7"/>
      <c r="V722" s="7"/>
      <c r="W722" s="7"/>
      <c r="X722" s="7"/>
      <c r="Y722" s="7"/>
      <c r="Z722" s="7"/>
      <c r="AA722" s="7"/>
      <c r="AB722" s="7"/>
      <c r="AC722" s="7"/>
    </row>
    <row r="723">
      <c r="A723" s="1714" t="s">
        <v>751</v>
      </c>
      <c r="B723" s="692">
        <v>1.0</v>
      </c>
      <c r="C723" s="692">
        <v>0.0</v>
      </c>
      <c r="D723" s="692">
        <v>0.0</v>
      </c>
      <c r="E723" s="692">
        <v>0.0</v>
      </c>
      <c r="F723" s="692">
        <v>0.0</v>
      </c>
      <c r="G723" s="692">
        <v>0.0</v>
      </c>
      <c r="H723" s="693">
        <f t="shared" si="506"/>
        <v>1</v>
      </c>
      <c r="I723" s="701"/>
      <c r="J723" s="647" t="s">
        <v>79</v>
      </c>
      <c r="K723" s="1714" t="s">
        <v>751</v>
      </c>
      <c r="L723" s="692">
        <v>10.0</v>
      </c>
      <c r="M723" s="701">
        <f t="shared" ref="M723:M724" si="508">(L723-H723)</f>
        <v>9</v>
      </c>
      <c r="N723" s="692">
        <v>0.0</v>
      </c>
      <c r="O723" s="701">
        <f t="shared" si="507"/>
        <v>9</v>
      </c>
      <c r="P723" s="701"/>
      <c r="Q723" s="1621" t="s">
        <v>1009</v>
      </c>
      <c r="R723" s="1686"/>
      <c r="S723" s="649"/>
      <c r="T723" s="649"/>
      <c r="U723" s="7"/>
      <c r="V723" s="7"/>
      <c r="W723" s="7"/>
      <c r="X723" s="7"/>
      <c r="Y723" s="7"/>
      <c r="Z723" s="7"/>
      <c r="AA723" s="7"/>
      <c r="AB723" s="7"/>
      <c r="AC723" s="7"/>
    </row>
    <row r="724">
      <c r="A724" s="1714" t="s">
        <v>80</v>
      </c>
      <c r="B724" s="692">
        <v>2.0</v>
      </c>
      <c r="C724" s="692">
        <v>1.0</v>
      </c>
      <c r="D724" s="692">
        <v>0.0</v>
      </c>
      <c r="E724" s="692">
        <v>0.0</v>
      </c>
      <c r="F724" s="692">
        <v>0.0</v>
      </c>
      <c r="G724" s="692">
        <v>0.0</v>
      </c>
      <c r="H724" s="693">
        <f t="shared" si="506"/>
        <v>3</v>
      </c>
      <c r="I724" s="701"/>
      <c r="J724" s="647"/>
      <c r="K724" s="1714" t="s">
        <v>80</v>
      </c>
      <c r="L724" s="692">
        <v>33.0</v>
      </c>
      <c r="M724" s="701">
        <f t="shared" si="508"/>
        <v>30</v>
      </c>
      <c r="N724" s="692">
        <v>0.0</v>
      </c>
      <c r="O724" s="701">
        <f>sum(M724,N724)</f>
        <v>30</v>
      </c>
      <c r="P724" s="701"/>
      <c r="Q724" s="1621" t="s">
        <v>1010</v>
      </c>
      <c r="R724" s="1686"/>
      <c r="S724" s="649"/>
      <c r="T724" s="649"/>
      <c r="U724" s="7"/>
      <c r="V724" s="7"/>
      <c r="W724" s="7"/>
      <c r="X724" s="7"/>
      <c r="Y724" s="7"/>
      <c r="Z724" s="7"/>
      <c r="AA724" s="7"/>
      <c r="AB724" s="7"/>
      <c r="AC724" s="7"/>
    </row>
    <row r="725">
      <c r="A725" s="1715" t="s">
        <v>108</v>
      </c>
      <c r="B725" s="1765">
        <v>9.0</v>
      </c>
      <c r="C725" s="1765">
        <v>11.0</v>
      </c>
      <c r="D725" s="1765">
        <v>11.0</v>
      </c>
      <c r="E725" s="1765">
        <v>7.0</v>
      </c>
      <c r="F725" s="1765">
        <v>4.0</v>
      </c>
      <c r="G725" s="1765">
        <v>0.0</v>
      </c>
      <c r="H725" s="1761">
        <f t="shared" ref="H725:H727" si="509">SUM(B725:G725)</f>
        <v>42</v>
      </c>
      <c r="I725" s="1762">
        <f>SUM(H725:H729)</f>
        <v>55</v>
      </c>
      <c r="J725" s="647" t="s">
        <v>79</v>
      </c>
      <c r="K725" s="1715" t="s">
        <v>108</v>
      </c>
      <c r="L725" s="1765">
        <v>82.0</v>
      </c>
      <c r="M725" s="1762">
        <f>(L725-H725)-R725</f>
        <v>40</v>
      </c>
      <c r="N725" s="1765">
        <v>0.0</v>
      </c>
      <c r="O725" s="1762">
        <f t="shared" ref="O725:O726" si="510">SUM(M725,N725)</f>
        <v>40</v>
      </c>
      <c r="P725" s="1764"/>
      <c r="Q725" s="1766" t="s">
        <v>1011</v>
      </c>
      <c r="R725" s="1762"/>
      <c r="S725" s="649"/>
      <c r="T725" s="649"/>
      <c r="U725" s="7"/>
      <c r="V725" s="7"/>
      <c r="W725" s="7"/>
      <c r="X725" s="7"/>
      <c r="Y725" s="7"/>
      <c r="Z725" s="7"/>
      <c r="AA725" s="7"/>
      <c r="AB725" s="7"/>
      <c r="AC725" s="7"/>
    </row>
    <row r="726">
      <c r="A726" s="1714" t="s">
        <v>77</v>
      </c>
      <c r="B726" s="692">
        <v>0.0</v>
      </c>
      <c r="C726" s="692">
        <v>0.0</v>
      </c>
      <c r="D726" s="692">
        <v>0.0</v>
      </c>
      <c r="E726" s="692">
        <v>0.0</v>
      </c>
      <c r="F726" s="692">
        <v>0.0</v>
      </c>
      <c r="G726" s="692">
        <v>0.0</v>
      </c>
      <c r="H726" s="693">
        <f t="shared" si="509"/>
        <v>0</v>
      </c>
      <c r="I726" s="596">
        <f>(I725/60)</f>
        <v>0.9166666667</v>
      </c>
      <c r="J726" s="647" t="s">
        <v>206</v>
      </c>
      <c r="K726" s="1714" t="s">
        <v>77</v>
      </c>
      <c r="L726" s="692">
        <v>21.0</v>
      </c>
      <c r="M726" s="701">
        <f>(L726-H726-H727)-R726</f>
        <v>11</v>
      </c>
      <c r="N726" s="692">
        <v>0.0</v>
      </c>
      <c r="O726" s="701">
        <f t="shared" si="510"/>
        <v>11</v>
      </c>
      <c r="P726" s="701"/>
      <c r="Q726" s="1686"/>
      <c r="R726" s="1686"/>
      <c r="S726" s="649"/>
      <c r="T726" s="649"/>
      <c r="U726" s="7"/>
      <c r="V726" s="7"/>
      <c r="W726" s="7"/>
      <c r="X726" s="7"/>
      <c r="Y726" s="7"/>
      <c r="Z726" s="7"/>
      <c r="AA726" s="7"/>
      <c r="AB726" s="7"/>
      <c r="AC726" s="7"/>
    </row>
    <row r="727">
      <c r="A727" s="1714" t="s">
        <v>78</v>
      </c>
      <c r="B727" s="692">
        <v>0.0</v>
      </c>
      <c r="C727" s="692">
        <v>0.0</v>
      </c>
      <c r="D727" s="692">
        <v>0.0</v>
      </c>
      <c r="E727" s="692">
        <v>8.0</v>
      </c>
      <c r="F727" s="692">
        <v>2.0</v>
      </c>
      <c r="G727" s="692">
        <v>0.0</v>
      </c>
      <c r="H727" s="693">
        <f t="shared" si="509"/>
        <v>10</v>
      </c>
      <c r="I727" s="701"/>
      <c r="J727" s="647" t="s">
        <v>206</v>
      </c>
      <c r="K727" s="1714" t="s">
        <v>78</v>
      </c>
      <c r="L727" s="701" t="s">
        <v>79</v>
      </c>
      <c r="M727" s="701" t="s">
        <v>79</v>
      </c>
      <c r="N727" s="692" t="s">
        <v>79</v>
      </c>
      <c r="O727" s="701" t="s">
        <v>79</v>
      </c>
      <c r="P727" s="701"/>
      <c r="Q727" s="1686"/>
      <c r="R727" s="1686"/>
      <c r="S727" s="649"/>
      <c r="T727" s="649"/>
      <c r="U727" s="7"/>
      <c r="V727" s="7"/>
      <c r="W727" s="7"/>
      <c r="X727" s="7"/>
      <c r="Y727" s="7"/>
      <c r="Z727" s="7"/>
      <c r="AA727" s="7"/>
      <c r="AB727" s="7"/>
      <c r="AC727" s="7"/>
    </row>
    <row r="728">
      <c r="A728" s="1714" t="s">
        <v>446</v>
      </c>
      <c r="B728" s="692">
        <v>0.0</v>
      </c>
      <c r="C728" s="692">
        <v>0.0</v>
      </c>
      <c r="D728" s="692">
        <v>0.0</v>
      </c>
      <c r="E728" s="692">
        <v>0.0</v>
      </c>
      <c r="F728" s="692">
        <v>0.0</v>
      </c>
      <c r="G728" s="692">
        <v>0.0</v>
      </c>
      <c r="H728" s="693">
        <f t="shared" ref="H728:H730" si="511">sum(B728:G728)</f>
        <v>0</v>
      </c>
      <c r="I728" s="701"/>
      <c r="J728" s="635"/>
      <c r="K728" s="1714" t="s">
        <v>446</v>
      </c>
      <c r="L728" s="692">
        <v>4.0</v>
      </c>
      <c r="M728" s="701">
        <f>(L728-H728)-R728</f>
        <v>4</v>
      </c>
      <c r="N728" s="692">
        <v>0.0</v>
      </c>
      <c r="O728" s="701">
        <f t="shared" ref="O728:O729" si="512">SUM(M728,N728)</f>
        <v>4</v>
      </c>
      <c r="P728" s="701"/>
      <c r="Q728" s="1686"/>
      <c r="R728" s="1686"/>
      <c r="S728" s="649"/>
      <c r="T728" s="649"/>
      <c r="U728" s="7"/>
      <c r="V728" s="7"/>
      <c r="W728" s="7"/>
      <c r="X728" s="7"/>
      <c r="Y728" s="7"/>
      <c r="Z728" s="7"/>
      <c r="AA728" s="7"/>
      <c r="AB728" s="7"/>
      <c r="AC728" s="7"/>
    </row>
    <row r="729">
      <c r="A729" s="1714" t="s">
        <v>751</v>
      </c>
      <c r="B729" s="692">
        <v>1.0</v>
      </c>
      <c r="C729" s="692">
        <v>1.0</v>
      </c>
      <c r="D729" s="692">
        <v>1.0</v>
      </c>
      <c r="E729" s="692">
        <v>0.0</v>
      </c>
      <c r="F729" s="692">
        <v>0.0</v>
      </c>
      <c r="G729" s="692">
        <v>0.0</v>
      </c>
      <c r="H729" s="693">
        <f t="shared" si="511"/>
        <v>3</v>
      </c>
      <c r="I729" s="701"/>
      <c r="J729" s="647" t="s">
        <v>206</v>
      </c>
      <c r="K729" s="1714" t="s">
        <v>751</v>
      </c>
      <c r="L729" s="692">
        <v>7.0</v>
      </c>
      <c r="M729" s="701">
        <f t="shared" ref="M729:M730" si="513">(L729-H729)</f>
        <v>4</v>
      </c>
      <c r="N729" s="692">
        <v>0.0</v>
      </c>
      <c r="O729" s="701">
        <f t="shared" si="512"/>
        <v>4</v>
      </c>
      <c r="P729" s="701"/>
      <c r="Q729" s="1686"/>
      <c r="R729" s="1686"/>
      <c r="S729" s="649"/>
      <c r="T729" s="649"/>
      <c r="U729" s="7"/>
      <c r="V729" s="7"/>
      <c r="W729" s="7"/>
      <c r="X729" s="7"/>
      <c r="Y729" s="7"/>
      <c r="Z729" s="7"/>
      <c r="AA729" s="7"/>
      <c r="AB729" s="7"/>
      <c r="AC729" s="7"/>
    </row>
    <row r="730">
      <c r="A730" s="1714" t="s">
        <v>80</v>
      </c>
      <c r="B730" s="692">
        <v>0.0</v>
      </c>
      <c r="C730" s="692">
        <v>0.0</v>
      </c>
      <c r="D730" s="692">
        <v>0.0</v>
      </c>
      <c r="E730" s="692">
        <v>0.0</v>
      </c>
      <c r="F730" s="692">
        <v>0.0</v>
      </c>
      <c r="G730" s="692">
        <v>0.0</v>
      </c>
      <c r="H730" s="693">
        <f t="shared" si="511"/>
        <v>0</v>
      </c>
      <c r="I730" s="701"/>
      <c r="J730" s="647" t="s">
        <v>206</v>
      </c>
      <c r="K730" s="1714" t="s">
        <v>80</v>
      </c>
      <c r="L730" s="692">
        <v>17.0</v>
      </c>
      <c r="M730" s="701">
        <f t="shared" si="513"/>
        <v>17</v>
      </c>
      <c r="N730" s="692">
        <v>0.0</v>
      </c>
      <c r="O730" s="701">
        <f>sum(M730,N730)</f>
        <v>17</v>
      </c>
      <c r="P730" s="701"/>
      <c r="Q730" s="1686"/>
      <c r="R730" s="1686"/>
      <c r="S730" s="649"/>
      <c r="T730" s="649"/>
      <c r="U730" s="7"/>
      <c r="V730" s="7"/>
      <c r="W730" s="7"/>
      <c r="X730" s="7"/>
      <c r="Y730" s="7"/>
      <c r="Z730" s="7"/>
      <c r="AA730" s="7"/>
      <c r="AB730" s="7"/>
      <c r="AC730" s="7"/>
    </row>
    <row r="731">
      <c r="A731" s="1921" t="s">
        <v>117</v>
      </c>
      <c r="B731" s="1760">
        <v>5.0</v>
      </c>
      <c r="C731" s="1760">
        <v>7.0</v>
      </c>
      <c r="D731" s="1760">
        <v>7.0</v>
      </c>
      <c r="E731" s="1760">
        <v>2.0</v>
      </c>
      <c r="F731" s="1760">
        <v>3.0</v>
      </c>
      <c r="G731" s="1760">
        <v>0.0</v>
      </c>
      <c r="H731" s="1761">
        <f t="shared" ref="H731:H733" si="514">SUM(B731:G731)</f>
        <v>24</v>
      </c>
      <c r="I731" s="1762">
        <f>SUM(H731:H735)</f>
        <v>47</v>
      </c>
      <c r="J731" s="647" t="s">
        <v>79</v>
      </c>
      <c r="K731" s="1921" t="s">
        <v>117</v>
      </c>
      <c r="L731" s="1765">
        <v>50.0</v>
      </c>
      <c r="M731" s="1762">
        <f>(L731-H731)-R731</f>
        <v>26</v>
      </c>
      <c r="N731" s="1765">
        <v>0.0</v>
      </c>
      <c r="O731" s="1762">
        <f t="shared" ref="O731:O732" si="515">SUM(M731,N731)</f>
        <v>26</v>
      </c>
      <c r="P731" s="1764"/>
      <c r="Q731" s="1817" t="s">
        <v>1012</v>
      </c>
      <c r="R731" s="1765"/>
      <c r="S731" s="649"/>
      <c r="T731" s="649"/>
      <c r="U731" s="7"/>
      <c r="V731" s="7"/>
      <c r="W731" s="7"/>
      <c r="X731" s="7"/>
      <c r="Y731" s="7"/>
      <c r="Z731" s="7"/>
      <c r="AA731" s="7"/>
      <c r="AB731" s="7"/>
      <c r="AC731" s="7"/>
    </row>
    <row r="732">
      <c r="A732" s="1714" t="s">
        <v>77</v>
      </c>
      <c r="B732" s="692">
        <v>0.0</v>
      </c>
      <c r="C732" s="692">
        <v>0.0</v>
      </c>
      <c r="D732" s="692">
        <v>0.0</v>
      </c>
      <c r="E732" s="692">
        <v>0.0</v>
      </c>
      <c r="F732" s="692">
        <v>0.0</v>
      </c>
      <c r="G732" s="692">
        <v>0.0</v>
      </c>
      <c r="H732" s="693">
        <f t="shared" si="514"/>
        <v>0</v>
      </c>
      <c r="I732" s="596">
        <f>(I731/60)</f>
        <v>0.7833333333</v>
      </c>
      <c r="J732" s="647" t="s">
        <v>206</v>
      </c>
      <c r="K732" s="1714" t="s">
        <v>77</v>
      </c>
      <c r="L732" s="692">
        <v>15.0</v>
      </c>
      <c r="M732" s="701">
        <f>(L732-H732-H733)-R732</f>
        <v>0</v>
      </c>
      <c r="N732" s="692">
        <v>0.0</v>
      </c>
      <c r="O732" s="701">
        <f t="shared" si="515"/>
        <v>0</v>
      </c>
      <c r="P732" s="1962"/>
      <c r="Q732" s="1621"/>
      <c r="R732" s="1686"/>
      <c r="S732" s="649"/>
      <c r="T732" s="649"/>
      <c r="U732" s="7"/>
      <c r="V732" s="7"/>
      <c r="W732" s="7"/>
      <c r="X732" s="7"/>
      <c r="Y732" s="7"/>
      <c r="Z732" s="7"/>
      <c r="AA732" s="7"/>
      <c r="AB732" s="7"/>
      <c r="AC732" s="7"/>
    </row>
    <row r="733">
      <c r="A733" s="1714" t="s">
        <v>78</v>
      </c>
      <c r="B733" s="692">
        <v>0.0</v>
      </c>
      <c r="C733" s="692">
        <v>13.0</v>
      </c>
      <c r="D733" s="692">
        <v>2.0</v>
      </c>
      <c r="E733" s="692">
        <v>0.0</v>
      </c>
      <c r="F733" s="692">
        <v>0.0</v>
      </c>
      <c r="G733" s="692">
        <v>0.0</v>
      </c>
      <c r="H733" s="693">
        <f t="shared" si="514"/>
        <v>15</v>
      </c>
      <c r="I733" s="701"/>
      <c r="J733" s="647" t="s">
        <v>206</v>
      </c>
      <c r="K733" s="1714" t="s">
        <v>78</v>
      </c>
      <c r="L733" s="701" t="s">
        <v>79</v>
      </c>
      <c r="M733" s="701" t="s">
        <v>79</v>
      </c>
      <c r="N733" s="692" t="s">
        <v>79</v>
      </c>
      <c r="O733" s="701" t="s">
        <v>79</v>
      </c>
      <c r="P733" s="701"/>
      <c r="Q733" s="1686"/>
      <c r="R733" s="1686"/>
      <c r="S733" s="649"/>
      <c r="T733" s="649"/>
      <c r="U733" s="7"/>
      <c r="V733" s="7"/>
      <c r="W733" s="7"/>
      <c r="X733" s="7"/>
      <c r="Y733" s="7"/>
      <c r="Z733" s="7"/>
      <c r="AA733" s="7"/>
      <c r="AB733" s="7"/>
      <c r="AC733" s="7"/>
    </row>
    <row r="734">
      <c r="A734" s="1714" t="s">
        <v>446</v>
      </c>
      <c r="B734" s="692">
        <v>1.0</v>
      </c>
      <c r="C734" s="692">
        <v>2.0</v>
      </c>
      <c r="D734" s="692">
        <v>0.0</v>
      </c>
      <c r="E734" s="692">
        <v>1.0</v>
      </c>
      <c r="F734" s="692">
        <v>0.0</v>
      </c>
      <c r="G734" s="692">
        <v>0.0</v>
      </c>
      <c r="H734" s="693">
        <f t="shared" ref="H734:H736" si="516">sum(B734:G734)</f>
        <v>4</v>
      </c>
      <c r="I734" s="701"/>
      <c r="J734" s="647" t="s">
        <v>206</v>
      </c>
      <c r="K734" s="1714" t="s">
        <v>446</v>
      </c>
      <c r="L734" s="692">
        <v>5.0</v>
      </c>
      <c r="M734" s="701">
        <f>(L734-H734)-R734</f>
        <v>1</v>
      </c>
      <c r="N734" s="692">
        <v>0.0</v>
      </c>
      <c r="O734" s="701">
        <f t="shared" ref="O734:O735" si="517">SUM(M734,N734)</f>
        <v>1</v>
      </c>
      <c r="P734" s="701"/>
      <c r="Q734" s="1621"/>
      <c r="R734" s="1686"/>
      <c r="S734" s="649"/>
      <c r="T734" s="649"/>
      <c r="U734" s="7"/>
      <c r="V734" s="7"/>
      <c r="W734" s="7"/>
      <c r="X734" s="7"/>
      <c r="Y734" s="7"/>
      <c r="Z734" s="7"/>
      <c r="AA734" s="7"/>
      <c r="AB734" s="7"/>
      <c r="AC734" s="7"/>
    </row>
    <row r="735">
      <c r="A735" s="1714" t="s">
        <v>751</v>
      </c>
      <c r="B735" s="692">
        <v>0.0</v>
      </c>
      <c r="C735" s="692">
        <v>3.0</v>
      </c>
      <c r="D735" s="692">
        <v>1.0</v>
      </c>
      <c r="E735" s="692">
        <v>0.0</v>
      </c>
      <c r="F735" s="692">
        <v>0.0</v>
      </c>
      <c r="G735" s="692">
        <v>0.0</v>
      </c>
      <c r="H735" s="693">
        <f t="shared" si="516"/>
        <v>4</v>
      </c>
      <c r="I735" s="701"/>
      <c r="J735" s="647" t="s">
        <v>79</v>
      </c>
      <c r="K735" s="1714" t="s">
        <v>751</v>
      </c>
      <c r="L735" s="692">
        <v>7.0</v>
      </c>
      <c r="M735" s="701">
        <f t="shared" ref="M735:M736" si="518">(L735-H735)</f>
        <v>3</v>
      </c>
      <c r="N735" s="692">
        <v>0.0</v>
      </c>
      <c r="O735" s="701">
        <f t="shared" si="517"/>
        <v>3</v>
      </c>
      <c r="P735" s="701"/>
      <c r="Q735" s="1621" t="s">
        <v>1013</v>
      </c>
      <c r="R735" s="1686"/>
      <c r="S735" s="649"/>
      <c r="T735" s="649"/>
      <c r="U735" s="7"/>
      <c r="V735" s="7"/>
      <c r="W735" s="7"/>
      <c r="X735" s="7"/>
      <c r="Y735" s="7"/>
      <c r="Z735" s="7"/>
      <c r="AA735" s="7"/>
      <c r="AB735" s="7"/>
      <c r="AC735" s="7"/>
    </row>
    <row r="736">
      <c r="A736" s="1714" t="s">
        <v>80</v>
      </c>
      <c r="B736" s="692">
        <v>0.0</v>
      </c>
      <c r="C736" s="692">
        <v>2.0</v>
      </c>
      <c r="D736" s="692">
        <v>0.0</v>
      </c>
      <c r="E736" s="692">
        <v>0.0</v>
      </c>
      <c r="F736" s="692">
        <v>0.0</v>
      </c>
      <c r="G736" s="692">
        <v>0.0</v>
      </c>
      <c r="H736" s="693">
        <f t="shared" si="516"/>
        <v>2</v>
      </c>
      <c r="I736" s="701"/>
      <c r="J736" s="647" t="s">
        <v>206</v>
      </c>
      <c r="K736" s="1714" t="s">
        <v>80</v>
      </c>
      <c r="L736" s="692">
        <v>40.0</v>
      </c>
      <c r="M736" s="701">
        <f t="shared" si="518"/>
        <v>38</v>
      </c>
      <c r="N736" s="692">
        <v>0.0</v>
      </c>
      <c r="O736" s="701">
        <f>sum(M736,N736)</f>
        <v>38</v>
      </c>
      <c r="P736" s="701"/>
      <c r="Q736" s="1621"/>
      <c r="R736" s="1686"/>
      <c r="S736" s="649"/>
      <c r="T736" s="649"/>
      <c r="U736" s="7"/>
      <c r="V736" s="7"/>
      <c r="W736" s="7"/>
      <c r="X736" s="7"/>
      <c r="Y736" s="7"/>
      <c r="Z736" s="7"/>
      <c r="AA736" s="7"/>
      <c r="AB736" s="7"/>
      <c r="AC736" s="7"/>
    </row>
    <row r="737">
      <c r="A737" s="1771" t="s">
        <v>622</v>
      </c>
      <c r="B737" s="1765">
        <v>0.0</v>
      </c>
      <c r="C737" s="1765">
        <v>0.0</v>
      </c>
      <c r="D737" s="1765">
        <v>1.0</v>
      </c>
      <c r="E737" s="1765">
        <v>1.0</v>
      </c>
      <c r="F737" s="1765">
        <v>8.0</v>
      </c>
      <c r="G737" s="1765">
        <v>0.0</v>
      </c>
      <c r="H737" s="1761">
        <f t="shared" ref="H737:H739" si="519">SUM(B737:G737)</f>
        <v>10</v>
      </c>
      <c r="I737" s="1762">
        <f>SUM(H737:H741)</f>
        <v>10</v>
      </c>
      <c r="J737" s="647"/>
      <c r="K737" s="1771" t="s">
        <v>622</v>
      </c>
      <c r="L737" s="1765">
        <v>17.0</v>
      </c>
      <c r="M737" s="1762">
        <f>(L737-H737)-R737</f>
        <v>7</v>
      </c>
      <c r="N737" s="1765">
        <v>0.0</v>
      </c>
      <c r="O737" s="1762">
        <f t="shared" ref="O737:O738" si="520">SUM(M737,N737)</f>
        <v>7</v>
      </c>
      <c r="P737" s="1764"/>
      <c r="Q737" s="1766"/>
      <c r="R737" s="1762"/>
      <c r="S737" s="649"/>
      <c r="T737" s="649"/>
      <c r="U737" s="7"/>
      <c r="V737" s="7"/>
      <c r="W737" s="7"/>
      <c r="X737" s="7"/>
      <c r="Y737" s="7"/>
      <c r="Z737" s="7"/>
      <c r="AA737" s="7"/>
      <c r="AB737" s="7"/>
      <c r="AC737" s="7"/>
    </row>
    <row r="738">
      <c r="A738" s="1714" t="s">
        <v>77</v>
      </c>
      <c r="B738" s="692">
        <v>0.0</v>
      </c>
      <c r="C738" s="692">
        <v>0.0</v>
      </c>
      <c r="D738" s="692">
        <v>0.0</v>
      </c>
      <c r="E738" s="692">
        <v>0.0</v>
      </c>
      <c r="F738" s="692">
        <v>0.0</v>
      </c>
      <c r="G738" s="692">
        <v>0.0</v>
      </c>
      <c r="H738" s="693">
        <f t="shared" si="519"/>
        <v>0</v>
      </c>
      <c r="I738" s="596">
        <f>(I737/60)</f>
        <v>0.1666666667</v>
      </c>
      <c r="J738" s="647"/>
      <c r="K738" s="1714" t="s">
        <v>77</v>
      </c>
      <c r="L738" s="692">
        <v>3.0</v>
      </c>
      <c r="M738" s="701">
        <f>(L738-H738-H739)-R738</f>
        <v>3</v>
      </c>
      <c r="N738" s="692">
        <v>0.0</v>
      </c>
      <c r="O738" s="701">
        <f t="shared" si="520"/>
        <v>3</v>
      </c>
      <c r="P738" s="701"/>
      <c r="Q738" s="1621"/>
      <c r="R738" s="1686"/>
      <c r="S738" s="649"/>
      <c r="T738" s="649"/>
      <c r="U738" s="7"/>
      <c r="V738" s="7"/>
      <c r="W738" s="7"/>
      <c r="X738" s="7"/>
      <c r="Y738" s="7"/>
      <c r="Z738" s="7"/>
      <c r="AA738" s="7"/>
      <c r="AB738" s="7"/>
      <c r="AC738" s="7"/>
    </row>
    <row r="739">
      <c r="A739" s="1714" t="s">
        <v>78</v>
      </c>
      <c r="B739" s="692">
        <v>0.0</v>
      </c>
      <c r="C739" s="692">
        <v>0.0</v>
      </c>
      <c r="D739" s="692">
        <v>0.0</v>
      </c>
      <c r="E739" s="692">
        <v>0.0</v>
      </c>
      <c r="F739" s="692">
        <v>0.0</v>
      </c>
      <c r="G739" s="692">
        <v>0.0</v>
      </c>
      <c r="H739" s="693">
        <f t="shared" si="519"/>
        <v>0</v>
      </c>
      <c r="I739" s="701"/>
      <c r="J739" s="647"/>
      <c r="K739" s="1714" t="s">
        <v>78</v>
      </c>
      <c r="L739" s="701" t="s">
        <v>79</v>
      </c>
      <c r="M739" s="701" t="s">
        <v>79</v>
      </c>
      <c r="N739" s="692" t="s">
        <v>79</v>
      </c>
      <c r="O739" s="701" t="s">
        <v>79</v>
      </c>
      <c r="P739" s="701"/>
      <c r="Q739" s="1686"/>
      <c r="R739" s="1686"/>
      <c r="S739" s="649"/>
      <c r="T739" s="649"/>
      <c r="U739" s="7"/>
      <c r="V739" s="7"/>
      <c r="W739" s="7"/>
      <c r="X739" s="7"/>
      <c r="Y739" s="7"/>
      <c r="Z739" s="7"/>
      <c r="AA739" s="7"/>
      <c r="AB739" s="7"/>
      <c r="AC739" s="7"/>
    </row>
    <row r="740">
      <c r="A740" s="1714" t="s">
        <v>446</v>
      </c>
      <c r="B740" s="692">
        <v>0.0</v>
      </c>
      <c r="C740" s="692">
        <v>0.0</v>
      </c>
      <c r="D740" s="692">
        <v>0.0</v>
      </c>
      <c r="E740" s="692">
        <v>0.0</v>
      </c>
      <c r="F740" s="692">
        <v>0.0</v>
      </c>
      <c r="G740" s="692">
        <v>0.0</v>
      </c>
      <c r="H740" s="693">
        <f t="shared" ref="H740:H742" si="521">sum(B740:G740)</f>
        <v>0</v>
      </c>
      <c r="I740" s="701"/>
      <c r="J740" s="647"/>
      <c r="K740" s="1714" t="s">
        <v>446</v>
      </c>
      <c r="L740" s="692">
        <v>1.0</v>
      </c>
      <c r="M740" s="701">
        <f>(L740-H740)-R740</f>
        <v>1</v>
      </c>
      <c r="N740" s="692">
        <v>0.0</v>
      </c>
      <c r="O740" s="701">
        <f t="shared" ref="O740:O741" si="522">SUM(M740,N740)</f>
        <v>1</v>
      </c>
      <c r="P740" s="701"/>
      <c r="Q740" s="1686"/>
      <c r="R740" s="1686"/>
      <c r="S740" s="649"/>
      <c r="T740" s="649"/>
      <c r="U740" s="7"/>
      <c r="V740" s="7"/>
      <c r="W740" s="7"/>
      <c r="X740" s="7"/>
      <c r="Y740" s="7"/>
      <c r="Z740" s="7"/>
      <c r="AA740" s="7"/>
      <c r="AB740" s="7"/>
      <c r="AC740" s="7"/>
    </row>
    <row r="741">
      <c r="A741" s="1714" t="s">
        <v>751</v>
      </c>
      <c r="B741" s="692">
        <v>0.0</v>
      </c>
      <c r="C741" s="692">
        <v>0.0</v>
      </c>
      <c r="D741" s="692">
        <v>0.0</v>
      </c>
      <c r="E741" s="692">
        <v>0.0</v>
      </c>
      <c r="F741" s="692">
        <v>0.0</v>
      </c>
      <c r="G741" s="692">
        <v>0.0</v>
      </c>
      <c r="H741" s="693">
        <f t="shared" si="521"/>
        <v>0</v>
      </c>
      <c r="I741" s="701"/>
      <c r="J741" s="647"/>
      <c r="K741" s="1714" t="s">
        <v>751</v>
      </c>
      <c r="L741" s="692">
        <v>3.0</v>
      </c>
      <c r="M741" s="701">
        <f t="shared" ref="M741:M742" si="523">(L741-H741)</f>
        <v>3</v>
      </c>
      <c r="N741" s="692">
        <v>0.0</v>
      </c>
      <c r="O741" s="701">
        <f t="shared" si="522"/>
        <v>3</v>
      </c>
      <c r="P741" s="701"/>
      <c r="Q741" s="1686"/>
      <c r="R741" s="1686"/>
      <c r="S741" s="649"/>
      <c r="T741" s="649"/>
      <c r="U741" s="7"/>
      <c r="V741" s="7"/>
      <c r="W741" s="7"/>
      <c r="X741" s="7"/>
      <c r="Y741" s="7"/>
      <c r="Z741" s="7"/>
      <c r="AA741" s="7"/>
      <c r="AB741" s="7"/>
      <c r="AC741" s="7"/>
    </row>
    <row r="742">
      <c r="A742" s="1714" t="s">
        <v>80</v>
      </c>
      <c r="B742" s="692">
        <v>0.0</v>
      </c>
      <c r="C742" s="692">
        <v>0.0</v>
      </c>
      <c r="D742" s="692">
        <v>0.0</v>
      </c>
      <c r="E742" s="692">
        <v>0.0</v>
      </c>
      <c r="F742" s="692">
        <v>0.0</v>
      </c>
      <c r="G742" s="692">
        <v>0.0</v>
      </c>
      <c r="H742" s="693">
        <f t="shared" si="521"/>
        <v>0</v>
      </c>
      <c r="I742" s="701"/>
      <c r="J742" s="635"/>
      <c r="K742" s="1714" t="s">
        <v>80</v>
      </c>
      <c r="L742" s="692">
        <v>29.0</v>
      </c>
      <c r="M742" s="701">
        <f t="shared" si="523"/>
        <v>29</v>
      </c>
      <c r="N742" s="692">
        <v>0.0</v>
      </c>
      <c r="O742" s="701">
        <f>sum(M742,N742)</f>
        <v>29</v>
      </c>
      <c r="P742" s="701"/>
      <c r="Q742" s="1686"/>
      <c r="R742" s="1686"/>
      <c r="S742" s="649"/>
      <c r="T742" s="649"/>
      <c r="U742" s="7"/>
      <c r="V742" s="7"/>
      <c r="W742" s="7"/>
      <c r="X742" s="7"/>
      <c r="Y742" s="7"/>
      <c r="Z742" s="7"/>
      <c r="AA742" s="7"/>
      <c r="AB742" s="7"/>
      <c r="AC742" s="7"/>
    </row>
    <row r="743">
      <c r="A743" s="1921" t="s">
        <v>659</v>
      </c>
      <c r="B743" s="1760">
        <v>2.0</v>
      </c>
      <c r="C743" s="1760">
        <v>17.0</v>
      </c>
      <c r="D743" s="1760">
        <v>6.0</v>
      </c>
      <c r="E743" s="1760">
        <v>3.0</v>
      </c>
      <c r="F743" s="1760">
        <v>1.0</v>
      </c>
      <c r="G743" s="1760">
        <v>0.0</v>
      </c>
      <c r="H743" s="1761">
        <f t="shared" ref="H743:H745" si="524">SUM(B743:G743)</f>
        <v>29</v>
      </c>
      <c r="I743" s="1762">
        <f>SUM(H743:H747)</f>
        <v>36</v>
      </c>
      <c r="J743" s="647"/>
      <c r="K743" s="1921" t="s">
        <v>659</v>
      </c>
      <c r="L743" s="1765">
        <v>65.0</v>
      </c>
      <c r="M743" s="1762">
        <f>(L743-H743)-R743</f>
        <v>36</v>
      </c>
      <c r="N743" s="1765">
        <v>30.0</v>
      </c>
      <c r="O743" s="1762">
        <f t="shared" ref="O743:O744" si="525">SUM(M743,N743)</f>
        <v>66</v>
      </c>
      <c r="P743" s="1817"/>
      <c r="Q743" s="1766" t="s">
        <v>1014</v>
      </c>
      <c r="R743" s="1762"/>
      <c r="S743" s="649"/>
      <c r="T743" s="649"/>
      <c r="U743" s="7"/>
      <c r="V743" s="7"/>
      <c r="W743" s="7"/>
      <c r="X743" s="7"/>
      <c r="Y743" s="7"/>
      <c r="Z743" s="7"/>
      <c r="AA743" s="7"/>
      <c r="AB743" s="7"/>
      <c r="AC743" s="7"/>
    </row>
    <row r="744">
      <c r="A744" s="1714" t="s">
        <v>77</v>
      </c>
      <c r="B744" s="692">
        <v>0.0</v>
      </c>
      <c r="C744" s="692">
        <v>0.0</v>
      </c>
      <c r="D744" s="692">
        <v>0.0</v>
      </c>
      <c r="E744" s="692">
        <v>0.0</v>
      </c>
      <c r="F744" s="692">
        <v>0.0</v>
      </c>
      <c r="G744" s="692">
        <v>0.0</v>
      </c>
      <c r="H744" s="693">
        <f t="shared" si="524"/>
        <v>0</v>
      </c>
      <c r="I744" s="596">
        <f>(I743/60)</f>
        <v>0.6</v>
      </c>
      <c r="J744" s="635"/>
      <c r="K744" s="1714" t="s">
        <v>77</v>
      </c>
      <c r="L744" s="692">
        <v>6.0</v>
      </c>
      <c r="M744" s="701">
        <f>(L744-H744-H745)-R744</f>
        <v>1</v>
      </c>
      <c r="N744" s="692">
        <v>10.0</v>
      </c>
      <c r="O744" s="701">
        <f t="shared" si="525"/>
        <v>11</v>
      </c>
      <c r="P744" s="701"/>
      <c r="Q744" s="1621"/>
      <c r="R744" s="1686"/>
      <c r="S744" s="649"/>
      <c r="T744" s="649"/>
      <c r="U744" s="7"/>
      <c r="V744" s="7"/>
      <c r="W744" s="7"/>
      <c r="X744" s="7"/>
      <c r="Y744" s="7"/>
      <c r="Z744" s="7"/>
      <c r="AA744" s="7"/>
      <c r="AB744" s="7"/>
      <c r="AC744" s="7"/>
    </row>
    <row r="745">
      <c r="A745" s="1714" t="s">
        <v>78</v>
      </c>
      <c r="B745" s="692">
        <v>5.0</v>
      </c>
      <c r="C745" s="692">
        <v>0.0</v>
      </c>
      <c r="D745" s="692">
        <v>0.0</v>
      </c>
      <c r="E745" s="692">
        <v>0.0</v>
      </c>
      <c r="F745" s="692">
        <v>0.0</v>
      </c>
      <c r="G745" s="692">
        <v>0.0</v>
      </c>
      <c r="H745" s="693">
        <f t="shared" si="524"/>
        <v>5</v>
      </c>
      <c r="I745" s="701"/>
      <c r="J745" s="635"/>
      <c r="K745" s="1714" t="s">
        <v>78</v>
      </c>
      <c r="L745" s="701" t="s">
        <v>79</v>
      </c>
      <c r="M745" s="701" t="s">
        <v>79</v>
      </c>
      <c r="N745" s="692" t="s">
        <v>79</v>
      </c>
      <c r="O745" s="701" t="s">
        <v>79</v>
      </c>
      <c r="P745" s="701"/>
      <c r="Q745" s="1686"/>
      <c r="R745" s="1686"/>
      <c r="S745" s="649"/>
      <c r="T745" s="649"/>
      <c r="U745" s="7"/>
      <c r="V745" s="7"/>
      <c r="W745" s="7"/>
      <c r="X745" s="7"/>
      <c r="Y745" s="7"/>
      <c r="Z745" s="7"/>
      <c r="AA745" s="7"/>
      <c r="AB745" s="7"/>
      <c r="AC745" s="7"/>
    </row>
    <row r="746">
      <c r="A746" s="1714" t="s">
        <v>446</v>
      </c>
      <c r="B746" s="692">
        <v>2.0</v>
      </c>
      <c r="C746" s="692">
        <v>0.0</v>
      </c>
      <c r="D746" s="692">
        <v>0.0</v>
      </c>
      <c r="E746" s="692">
        <v>0.0</v>
      </c>
      <c r="F746" s="692">
        <v>0.0</v>
      </c>
      <c r="G746" s="692">
        <v>0.0</v>
      </c>
      <c r="H746" s="693">
        <f t="shared" ref="H746:H748" si="526">sum(B746:G746)</f>
        <v>2</v>
      </c>
      <c r="I746" s="701"/>
      <c r="J746" s="647"/>
      <c r="K746" s="1714" t="s">
        <v>446</v>
      </c>
      <c r="L746" s="692">
        <v>3.0</v>
      </c>
      <c r="M746" s="701">
        <f>(L746-H746)-R746</f>
        <v>1</v>
      </c>
      <c r="N746" s="692" t="s">
        <v>79</v>
      </c>
      <c r="O746" s="701">
        <f t="shared" ref="O746:O747" si="527">SUM(M746,N746)</f>
        <v>1</v>
      </c>
      <c r="P746" s="701"/>
      <c r="Q746" s="1621"/>
      <c r="R746" s="1686"/>
      <c r="S746" s="649"/>
      <c r="T746" s="649"/>
      <c r="U746" s="7"/>
      <c r="V746" s="7"/>
      <c r="W746" s="7"/>
      <c r="X746" s="7"/>
      <c r="Y746" s="7"/>
      <c r="Z746" s="7"/>
      <c r="AA746" s="7"/>
      <c r="AB746" s="7"/>
      <c r="AC746" s="7"/>
    </row>
    <row r="747">
      <c r="A747" s="1714" t="s">
        <v>751</v>
      </c>
      <c r="B747" s="692">
        <v>0.0</v>
      </c>
      <c r="C747" s="692">
        <v>0.0</v>
      </c>
      <c r="D747" s="692">
        <v>0.0</v>
      </c>
      <c r="E747" s="692">
        <v>0.0</v>
      </c>
      <c r="F747" s="692">
        <v>0.0</v>
      </c>
      <c r="G747" s="692">
        <v>0.0</v>
      </c>
      <c r="H747" s="693">
        <f t="shared" si="526"/>
        <v>0</v>
      </c>
      <c r="I747" s="701"/>
      <c r="J747" s="647"/>
      <c r="K747" s="1714" t="s">
        <v>751</v>
      </c>
      <c r="L747" s="692">
        <v>10.0</v>
      </c>
      <c r="M747" s="701">
        <f t="shared" ref="M747:M748" si="528">(L747-H747)</f>
        <v>10</v>
      </c>
      <c r="N747" s="692">
        <v>0.0</v>
      </c>
      <c r="O747" s="701">
        <f t="shared" si="527"/>
        <v>10</v>
      </c>
      <c r="P747" s="701"/>
      <c r="Q747" s="1686"/>
      <c r="R747" s="1686"/>
      <c r="S747" s="649"/>
      <c r="T747" s="649"/>
      <c r="U747" s="7"/>
      <c r="V747" s="7"/>
      <c r="W747" s="7"/>
      <c r="X747" s="7"/>
      <c r="Y747" s="7"/>
      <c r="Z747" s="7"/>
      <c r="AA747" s="7"/>
      <c r="AB747" s="7"/>
      <c r="AC747" s="7"/>
    </row>
    <row r="748">
      <c r="A748" s="1714" t="s">
        <v>80</v>
      </c>
      <c r="B748" s="692">
        <v>0.0</v>
      </c>
      <c r="C748" s="692">
        <v>0.0</v>
      </c>
      <c r="D748" s="692">
        <v>0.0</v>
      </c>
      <c r="E748" s="692">
        <v>0.0</v>
      </c>
      <c r="F748" s="692">
        <v>0.0</v>
      </c>
      <c r="G748" s="692">
        <v>0.0</v>
      </c>
      <c r="H748" s="693">
        <f t="shared" si="526"/>
        <v>0</v>
      </c>
      <c r="I748" s="701"/>
      <c r="J748" s="647"/>
      <c r="K748" s="1714" t="s">
        <v>80</v>
      </c>
      <c r="L748" s="692">
        <v>0.0</v>
      </c>
      <c r="M748" s="701">
        <f t="shared" si="528"/>
        <v>0</v>
      </c>
      <c r="N748" s="692">
        <v>30.0</v>
      </c>
      <c r="O748" s="701">
        <f>sum(M748,N748)</f>
        <v>30</v>
      </c>
      <c r="P748" s="701"/>
      <c r="Q748" s="1686"/>
      <c r="R748" s="1686"/>
      <c r="S748" s="649"/>
      <c r="T748" s="649"/>
      <c r="U748" s="7"/>
      <c r="V748" s="7"/>
      <c r="W748" s="7"/>
      <c r="X748" s="7"/>
      <c r="Y748" s="7"/>
      <c r="Z748" s="7"/>
      <c r="AA748" s="7"/>
      <c r="AB748" s="7"/>
      <c r="AC748" s="7"/>
    </row>
    <row r="749">
      <c r="A749" s="1921" t="s">
        <v>879</v>
      </c>
      <c r="B749" s="1760">
        <v>4.0</v>
      </c>
      <c r="C749" s="1760">
        <v>4.0</v>
      </c>
      <c r="D749" s="1760">
        <v>3.0</v>
      </c>
      <c r="E749" s="1760">
        <v>3.0</v>
      </c>
      <c r="F749" s="1760">
        <v>0.0</v>
      </c>
      <c r="G749" s="1760">
        <v>0.0</v>
      </c>
      <c r="H749" s="1761">
        <f t="shared" ref="H749:H751" si="529">SUM(B749:G749)</f>
        <v>14</v>
      </c>
      <c r="I749" s="1762">
        <f>SUM(H749:H753)</f>
        <v>20</v>
      </c>
      <c r="J749" s="647" t="s">
        <v>206</v>
      </c>
      <c r="K749" s="1921" t="s">
        <v>879</v>
      </c>
      <c r="L749" s="1765">
        <v>35.0</v>
      </c>
      <c r="M749" s="1762">
        <f>(L749-H749)-R749</f>
        <v>21</v>
      </c>
      <c r="N749" s="1765">
        <v>10.0</v>
      </c>
      <c r="O749" s="1762">
        <f t="shared" ref="O749:O750" si="530">SUM(M749,N749)</f>
        <v>31</v>
      </c>
      <c r="P749" s="1762"/>
      <c r="Q749" s="1685"/>
      <c r="R749" s="1762"/>
      <c r="S749" s="649"/>
      <c r="T749" s="649"/>
      <c r="U749" s="7"/>
      <c r="V749" s="7"/>
      <c r="W749" s="7"/>
      <c r="X749" s="7"/>
      <c r="Y749" s="7"/>
      <c r="Z749" s="7"/>
      <c r="AA749" s="7"/>
      <c r="AB749" s="7"/>
      <c r="AC749" s="7"/>
    </row>
    <row r="750">
      <c r="A750" s="1714" t="s">
        <v>77</v>
      </c>
      <c r="B750" s="692">
        <v>0.0</v>
      </c>
      <c r="C750" s="692">
        <v>0.0</v>
      </c>
      <c r="D750" s="692">
        <v>0.0</v>
      </c>
      <c r="E750" s="692">
        <v>0.0</v>
      </c>
      <c r="F750" s="692">
        <v>1.0</v>
      </c>
      <c r="G750" s="692">
        <v>0.0</v>
      </c>
      <c r="H750" s="693">
        <f t="shared" si="529"/>
        <v>1</v>
      </c>
      <c r="I750" s="596">
        <f>(I749/60)</f>
        <v>0.3333333333</v>
      </c>
      <c r="J750" s="647" t="s">
        <v>79</v>
      </c>
      <c r="K750" s="1714" t="s">
        <v>77</v>
      </c>
      <c r="L750" s="692">
        <v>6.0</v>
      </c>
      <c r="M750" s="701">
        <f>(L750-H750-H751)-R750</f>
        <v>1</v>
      </c>
      <c r="N750" s="692">
        <v>0.0</v>
      </c>
      <c r="O750" s="701">
        <f t="shared" si="530"/>
        <v>1</v>
      </c>
      <c r="P750" s="701"/>
      <c r="Q750" s="1621" t="s">
        <v>1015</v>
      </c>
      <c r="R750" s="1686"/>
      <c r="S750" s="649"/>
      <c r="T750" s="649"/>
      <c r="U750" s="7"/>
      <c r="V750" s="7"/>
      <c r="W750" s="7"/>
      <c r="X750" s="7"/>
      <c r="Y750" s="7"/>
      <c r="Z750" s="7"/>
      <c r="AA750" s="7"/>
      <c r="AB750" s="7"/>
      <c r="AC750" s="7"/>
    </row>
    <row r="751">
      <c r="A751" s="1714" t="s">
        <v>78</v>
      </c>
      <c r="B751" s="692">
        <v>0.0</v>
      </c>
      <c r="C751" s="692">
        <v>2.0</v>
      </c>
      <c r="D751" s="692">
        <v>0.0</v>
      </c>
      <c r="E751" s="692">
        <v>2.0</v>
      </c>
      <c r="F751" s="692">
        <v>0.0</v>
      </c>
      <c r="G751" s="692">
        <v>0.0</v>
      </c>
      <c r="H751" s="693">
        <f t="shared" si="529"/>
        <v>4</v>
      </c>
      <c r="I751" s="701"/>
      <c r="J751" s="647" t="s">
        <v>79</v>
      </c>
      <c r="K751" s="1714" t="s">
        <v>78</v>
      </c>
      <c r="L751" s="701" t="s">
        <v>79</v>
      </c>
      <c r="M751" s="701" t="s">
        <v>79</v>
      </c>
      <c r="N751" s="692" t="s">
        <v>79</v>
      </c>
      <c r="O751" s="701" t="s">
        <v>79</v>
      </c>
      <c r="P751" s="701"/>
      <c r="Q751" s="1686"/>
      <c r="R751" s="1686"/>
      <c r="S751" s="649"/>
      <c r="T751" s="649"/>
      <c r="U751" s="7"/>
      <c r="V751" s="7"/>
      <c r="W751" s="7"/>
      <c r="X751" s="7"/>
      <c r="Y751" s="7"/>
      <c r="Z751" s="7"/>
      <c r="AA751" s="7"/>
      <c r="AB751" s="7"/>
      <c r="AC751" s="7"/>
    </row>
    <row r="752">
      <c r="A752" s="1714" t="s">
        <v>446</v>
      </c>
      <c r="B752" s="692">
        <v>0.0</v>
      </c>
      <c r="C752" s="692">
        <v>1.0</v>
      </c>
      <c r="D752" s="692">
        <v>0.0</v>
      </c>
      <c r="E752" s="692">
        <v>0.0</v>
      </c>
      <c r="F752" s="692">
        <v>0.0</v>
      </c>
      <c r="G752" s="692">
        <v>0.0</v>
      </c>
      <c r="H752" s="693">
        <f t="shared" ref="H752:H754" si="531">sum(B752:G752)</f>
        <v>1</v>
      </c>
      <c r="I752" s="701"/>
      <c r="J752" s="647" t="s">
        <v>206</v>
      </c>
      <c r="K752" s="1714" t="s">
        <v>446</v>
      </c>
      <c r="L752" s="692">
        <v>3.0</v>
      </c>
      <c r="M752" s="701">
        <f>(L752-H752)-R752</f>
        <v>2</v>
      </c>
      <c r="N752" s="692">
        <v>0.0</v>
      </c>
      <c r="O752" s="701">
        <f t="shared" ref="O752:O753" si="532">SUM(M752,N752)</f>
        <v>2</v>
      </c>
      <c r="P752" s="701"/>
      <c r="Q752" s="1686"/>
      <c r="R752" s="1686"/>
      <c r="S752" s="649"/>
      <c r="T752" s="649"/>
      <c r="U752" s="7"/>
      <c r="V752" s="7"/>
      <c r="W752" s="7"/>
      <c r="X752" s="7"/>
      <c r="Y752" s="7"/>
      <c r="Z752" s="7"/>
      <c r="AA752" s="7"/>
      <c r="AB752" s="7"/>
      <c r="AC752" s="7"/>
    </row>
    <row r="753">
      <c r="A753" s="1714" t="s">
        <v>751</v>
      </c>
      <c r="B753" s="692">
        <v>0.0</v>
      </c>
      <c r="C753" s="692">
        <v>0.0</v>
      </c>
      <c r="D753" s="692">
        <v>0.0</v>
      </c>
      <c r="E753" s="692">
        <v>0.0</v>
      </c>
      <c r="F753" s="692">
        <v>0.0</v>
      </c>
      <c r="G753" s="692">
        <v>0.0</v>
      </c>
      <c r="H753" s="693">
        <f t="shared" si="531"/>
        <v>0</v>
      </c>
      <c r="I753" s="701"/>
      <c r="J753" s="647" t="s">
        <v>206</v>
      </c>
      <c r="K753" s="1714" t="s">
        <v>751</v>
      </c>
      <c r="L753" s="701">
        <v>0.0</v>
      </c>
      <c r="M753" s="701">
        <f t="shared" ref="M753:M754" si="533">(L753-H753)</f>
        <v>0</v>
      </c>
      <c r="N753" s="692">
        <v>0.0</v>
      </c>
      <c r="O753" s="701">
        <f t="shared" si="532"/>
        <v>0</v>
      </c>
      <c r="P753" s="701"/>
      <c r="Q753" s="1686"/>
      <c r="R753" s="1686"/>
      <c r="S753" s="649"/>
      <c r="T753" s="649"/>
      <c r="U753" s="7"/>
      <c r="V753" s="7"/>
      <c r="W753" s="7"/>
      <c r="X753" s="7"/>
      <c r="Y753" s="7"/>
      <c r="Z753" s="7"/>
      <c r="AA753" s="7"/>
      <c r="AB753" s="7"/>
      <c r="AC753" s="7"/>
    </row>
    <row r="754">
      <c r="A754" s="1714" t="s">
        <v>80</v>
      </c>
      <c r="B754" s="692">
        <v>0.0</v>
      </c>
      <c r="C754" s="692">
        <v>0.0</v>
      </c>
      <c r="D754" s="692">
        <v>0.0</v>
      </c>
      <c r="E754" s="692">
        <v>0.0</v>
      </c>
      <c r="F754" s="692">
        <v>0.0</v>
      </c>
      <c r="G754" s="692">
        <v>0.0</v>
      </c>
      <c r="H754" s="693">
        <f t="shared" si="531"/>
        <v>0</v>
      </c>
      <c r="I754" s="701"/>
      <c r="J754" s="635"/>
      <c r="K754" s="1714" t="s">
        <v>80</v>
      </c>
      <c r="L754" s="692">
        <v>24.0</v>
      </c>
      <c r="M754" s="701">
        <f t="shared" si="533"/>
        <v>24</v>
      </c>
      <c r="N754" s="692">
        <v>0.0</v>
      </c>
      <c r="O754" s="701">
        <f>sum(M754,N754)</f>
        <v>24</v>
      </c>
      <c r="P754" s="701"/>
      <c r="Q754" s="1621" t="s">
        <v>1016</v>
      </c>
      <c r="R754" s="1686"/>
      <c r="S754" s="649"/>
      <c r="T754" s="649"/>
      <c r="U754" s="7"/>
      <c r="V754" s="7"/>
      <c r="W754" s="7"/>
      <c r="X754" s="7"/>
      <c r="Y754" s="7"/>
      <c r="Z754" s="7"/>
      <c r="AA754" s="7"/>
      <c r="AB754" s="7"/>
      <c r="AC754" s="7"/>
    </row>
    <row r="755">
      <c r="A755" s="1921" t="s">
        <v>274</v>
      </c>
      <c r="B755" s="1760">
        <v>0.0</v>
      </c>
      <c r="C755" s="1760">
        <v>0.0</v>
      </c>
      <c r="D755" s="1760">
        <v>0.0</v>
      </c>
      <c r="E755" s="1760">
        <v>0.0</v>
      </c>
      <c r="F755" s="1760">
        <v>0.0</v>
      </c>
      <c r="G755" s="1760">
        <v>0.0</v>
      </c>
      <c r="H755" s="1761"/>
      <c r="I755" s="1762">
        <f>SUM(H755:H759)</f>
        <v>0</v>
      </c>
      <c r="J755" s="635"/>
      <c r="K755" s="1921" t="s">
        <v>274</v>
      </c>
      <c r="L755" s="1762">
        <v>0.0</v>
      </c>
      <c r="M755" s="1762">
        <f>(L755-H755)-R755</f>
        <v>0</v>
      </c>
      <c r="N755" s="1761"/>
      <c r="O755" s="1762">
        <f t="shared" ref="O755:O756" si="534">SUM(M755,N755)</f>
        <v>0</v>
      </c>
      <c r="P755" s="1685"/>
      <c r="Q755" s="1685"/>
      <c r="R755" s="1685"/>
      <c r="S755" s="649"/>
      <c r="T755" s="649"/>
      <c r="U755" s="7"/>
      <c r="V755" s="7"/>
      <c r="W755" s="7"/>
      <c r="X755" s="7"/>
      <c r="Y755" s="7"/>
      <c r="Z755" s="7"/>
      <c r="AA755" s="7"/>
      <c r="AB755" s="7"/>
      <c r="AC755" s="7"/>
    </row>
    <row r="756">
      <c r="A756" s="1714" t="s">
        <v>77</v>
      </c>
      <c r="B756" s="690">
        <v>0.0</v>
      </c>
      <c r="C756" s="692">
        <v>0.0</v>
      </c>
      <c r="D756" s="690">
        <v>0.0</v>
      </c>
      <c r="E756" s="690">
        <v>0.0</v>
      </c>
      <c r="F756" s="690">
        <v>0.0</v>
      </c>
      <c r="G756" s="690">
        <v>0.0</v>
      </c>
      <c r="H756" s="693">
        <f t="shared" ref="H756:H758" si="535">SUM(B756:G756)</f>
        <v>0</v>
      </c>
      <c r="I756" s="596">
        <f>(I755/60)</f>
        <v>0</v>
      </c>
      <c r="J756" s="635"/>
      <c r="K756" s="1714" t="s">
        <v>77</v>
      </c>
      <c r="L756" s="701">
        <v>0.0</v>
      </c>
      <c r="M756" s="701">
        <f>(L756-H756-H757)-R756</f>
        <v>0</v>
      </c>
      <c r="N756" s="701"/>
      <c r="O756" s="701">
        <f t="shared" si="534"/>
        <v>0</v>
      </c>
      <c r="P756" s="701"/>
      <c r="Q756" s="1686"/>
      <c r="R756" s="701"/>
      <c r="S756" s="649"/>
      <c r="T756" s="649"/>
      <c r="U756" s="7"/>
      <c r="V756" s="7"/>
      <c r="W756" s="7"/>
      <c r="X756" s="7"/>
      <c r="Y756" s="7"/>
      <c r="Z756" s="7"/>
      <c r="AA756" s="7"/>
      <c r="AB756" s="7"/>
      <c r="AC756" s="7"/>
    </row>
    <row r="757">
      <c r="A757" s="1714" t="s">
        <v>78</v>
      </c>
      <c r="B757" s="692">
        <v>0.0</v>
      </c>
      <c r="C757" s="692">
        <v>0.0</v>
      </c>
      <c r="D757" s="692">
        <v>0.0</v>
      </c>
      <c r="E757" s="692">
        <v>0.0</v>
      </c>
      <c r="F757" s="692">
        <v>0.0</v>
      </c>
      <c r="G757" s="692">
        <v>0.0</v>
      </c>
      <c r="H757" s="693">
        <f t="shared" si="535"/>
        <v>0</v>
      </c>
      <c r="I757" s="701"/>
      <c r="J757" s="635"/>
      <c r="K757" s="1714" t="s">
        <v>78</v>
      </c>
      <c r="L757" s="701" t="s">
        <v>79</v>
      </c>
      <c r="M757" s="701" t="s">
        <v>79</v>
      </c>
      <c r="N757" s="701"/>
      <c r="O757" s="701" t="s">
        <v>79</v>
      </c>
      <c r="P757" s="701"/>
      <c r="Q757" s="1686"/>
      <c r="R757" s="1686"/>
      <c r="S757" s="649"/>
      <c r="T757" s="649"/>
      <c r="U757" s="7"/>
      <c r="V757" s="7"/>
      <c r="W757" s="7"/>
      <c r="X757" s="7"/>
      <c r="Y757" s="7"/>
      <c r="Z757" s="7"/>
      <c r="AA757" s="7"/>
      <c r="AB757" s="7"/>
      <c r="AC757" s="7"/>
    </row>
    <row r="758">
      <c r="A758" s="1714" t="s">
        <v>446</v>
      </c>
      <c r="B758" s="692">
        <v>0.0</v>
      </c>
      <c r="C758" s="692">
        <v>0.0</v>
      </c>
      <c r="D758" s="692">
        <v>0.0</v>
      </c>
      <c r="E758" s="692">
        <v>0.0</v>
      </c>
      <c r="F758" s="692">
        <v>0.0</v>
      </c>
      <c r="G758" s="692">
        <v>0.0</v>
      </c>
      <c r="H758" s="693">
        <f t="shared" si="535"/>
        <v>0</v>
      </c>
      <c r="I758" s="701"/>
      <c r="J758" s="635"/>
      <c r="K758" s="1714" t="s">
        <v>446</v>
      </c>
      <c r="L758" s="701">
        <v>0.0</v>
      </c>
      <c r="M758" s="701">
        <f>(L758-H758)-R758</f>
        <v>0</v>
      </c>
      <c r="N758" s="701"/>
      <c r="O758" s="701">
        <f t="shared" ref="O758:O759" si="536">SUM(M758,N758)</f>
        <v>0</v>
      </c>
      <c r="P758" s="701"/>
      <c r="Q758" s="1686"/>
      <c r="R758" s="1686"/>
      <c r="S758" s="649"/>
      <c r="T758" s="649"/>
      <c r="U758" s="7"/>
      <c r="V758" s="7"/>
      <c r="W758" s="7"/>
      <c r="X758" s="7"/>
      <c r="Y758" s="7"/>
      <c r="Z758" s="7"/>
      <c r="AA758" s="7"/>
      <c r="AB758" s="7"/>
      <c r="AC758" s="7"/>
    </row>
    <row r="759">
      <c r="A759" s="1714" t="s">
        <v>751</v>
      </c>
      <c r="B759" s="692">
        <v>0.0</v>
      </c>
      <c r="C759" s="692">
        <v>0.0</v>
      </c>
      <c r="D759" s="692">
        <v>0.0</v>
      </c>
      <c r="E759" s="692">
        <v>0.0</v>
      </c>
      <c r="F759" s="692">
        <v>0.0</v>
      </c>
      <c r="G759" s="692">
        <v>0.0</v>
      </c>
      <c r="H759" s="693">
        <f t="shared" ref="H759:H761" si="537">sum(B759:G759)</f>
        <v>0</v>
      </c>
      <c r="I759" s="701"/>
      <c r="J759" s="635"/>
      <c r="K759" s="1714" t="s">
        <v>751</v>
      </c>
      <c r="L759" s="701">
        <v>0.0</v>
      </c>
      <c r="M759" s="701">
        <f t="shared" ref="M759:M760" si="538">(L759-H759)</f>
        <v>0</v>
      </c>
      <c r="N759" s="701"/>
      <c r="O759" s="701">
        <f t="shared" si="536"/>
        <v>0</v>
      </c>
      <c r="P759" s="701"/>
      <c r="Q759" s="1686"/>
      <c r="R759" s="1686"/>
      <c r="S759" s="649"/>
      <c r="T759" s="649"/>
      <c r="U759" s="7"/>
      <c r="V759" s="7"/>
      <c r="W759" s="7"/>
      <c r="X759" s="7"/>
      <c r="Y759" s="7"/>
      <c r="Z759" s="7"/>
      <c r="AA759" s="7"/>
      <c r="AB759" s="7"/>
      <c r="AC759" s="7"/>
    </row>
    <row r="760">
      <c r="A760" s="1714" t="s">
        <v>80</v>
      </c>
      <c r="B760" s="692">
        <v>0.0</v>
      </c>
      <c r="C760" s="692">
        <v>0.0</v>
      </c>
      <c r="D760" s="692">
        <v>0.0</v>
      </c>
      <c r="E760" s="692">
        <v>0.0</v>
      </c>
      <c r="F760" s="692">
        <v>0.0</v>
      </c>
      <c r="G760" s="692">
        <v>0.0</v>
      </c>
      <c r="H760" s="693">
        <f t="shared" si="537"/>
        <v>0</v>
      </c>
      <c r="I760" s="701"/>
      <c r="J760" s="635"/>
      <c r="K760" s="1714" t="s">
        <v>80</v>
      </c>
      <c r="L760" s="701">
        <v>0.0</v>
      </c>
      <c r="M760" s="701">
        <f t="shared" si="538"/>
        <v>0</v>
      </c>
      <c r="N760" s="701"/>
      <c r="O760" s="701">
        <f>sum(M760,N760)</f>
        <v>0</v>
      </c>
      <c r="P760" s="701"/>
      <c r="Q760" s="1686"/>
      <c r="R760" s="1686"/>
      <c r="S760" s="649"/>
      <c r="T760" s="649"/>
      <c r="U760" s="7"/>
      <c r="V760" s="7"/>
      <c r="W760" s="7"/>
      <c r="X760" s="7"/>
      <c r="Y760" s="7"/>
      <c r="Z760" s="7"/>
      <c r="AA760" s="7"/>
      <c r="AB760" s="7"/>
      <c r="AC760" s="7"/>
    </row>
    <row r="761">
      <c r="A761" s="1921" t="s">
        <v>274</v>
      </c>
      <c r="B761" s="1765">
        <v>0.0</v>
      </c>
      <c r="C761" s="1765">
        <v>0.0</v>
      </c>
      <c r="D761" s="1765">
        <v>0.0</v>
      </c>
      <c r="E761" s="1765">
        <v>0.0</v>
      </c>
      <c r="F761" s="1765">
        <v>0.0</v>
      </c>
      <c r="G761" s="1765">
        <v>0.0</v>
      </c>
      <c r="H761" s="1761">
        <f t="shared" si="537"/>
        <v>0</v>
      </c>
      <c r="I761" s="1762">
        <f>SUM(H761:H765)</f>
        <v>0</v>
      </c>
      <c r="J761" s="635"/>
      <c r="K761" s="1921" t="s">
        <v>274</v>
      </c>
      <c r="L761" s="1762">
        <v>0.0</v>
      </c>
      <c r="M761" s="1762">
        <f>(L761-H761)-R761</f>
        <v>0</v>
      </c>
      <c r="N761" s="1762"/>
      <c r="O761" s="1762">
        <f t="shared" ref="O761:O762" si="539">SUM(M761,N761)</f>
        <v>0</v>
      </c>
      <c r="P761" s="1762"/>
      <c r="Q761" s="1685"/>
      <c r="R761" s="1685"/>
      <c r="S761" s="649"/>
      <c r="T761" s="649"/>
      <c r="U761" s="7"/>
      <c r="V761" s="7"/>
      <c r="W761" s="7"/>
      <c r="X761" s="7"/>
      <c r="Y761" s="7"/>
      <c r="Z761" s="7"/>
      <c r="AA761" s="7"/>
      <c r="AB761" s="7"/>
      <c r="AC761" s="7"/>
    </row>
    <row r="762">
      <c r="A762" s="1714" t="s">
        <v>77</v>
      </c>
      <c r="B762" s="692">
        <v>0.0</v>
      </c>
      <c r="C762" s="692">
        <v>0.0</v>
      </c>
      <c r="D762" s="692">
        <v>0.0</v>
      </c>
      <c r="E762" s="692">
        <v>0.0</v>
      </c>
      <c r="F762" s="692">
        <v>0.0</v>
      </c>
      <c r="G762" s="692">
        <v>0.0</v>
      </c>
      <c r="H762" s="693">
        <f t="shared" ref="H762:H764" si="540">SUM(B762:G762)</f>
        <v>0</v>
      </c>
      <c r="I762" s="596">
        <f>(I761/60)</f>
        <v>0</v>
      </c>
      <c r="J762" s="635"/>
      <c r="K762" s="1714" t="s">
        <v>77</v>
      </c>
      <c r="L762" s="701">
        <v>0.0</v>
      </c>
      <c r="M762" s="701">
        <f>(L762-H762-H763)-R762</f>
        <v>0</v>
      </c>
      <c r="N762" s="701"/>
      <c r="O762" s="701">
        <f t="shared" si="539"/>
        <v>0</v>
      </c>
      <c r="P762" s="701"/>
      <c r="Q762" s="1686"/>
      <c r="R762" s="701"/>
      <c r="S762" s="649"/>
      <c r="T762" s="649"/>
      <c r="U762" s="7"/>
      <c r="V762" s="7"/>
      <c r="W762" s="7"/>
      <c r="X762" s="7"/>
      <c r="Y762" s="7"/>
      <c r="Z762" s="7"/>
      <c r="AA762" s="7"/>
      <c r="AB762" s="7"/>
      <c r="AC762" s="7"/>
    </row>
    <row r="763">
      <c r="A763" s="1714" t="s">
        <v>78</v>
      </c>
      <c r="B763" s="692">
        <v>0.0</v>
      </c>
      <c r="C763" s="692">
        <v>0.0</v>
      </c>
      <c r="D763" s="692">
        <v>0.0</v>
      </c>
      <c r="E763" s="692">
        <v>0.0</v>
      </c>
      <c r="F763" s="692">
        <v>0.0</v>
      </c>
      <c r="G763" s="692">
        <v>0.0</v>
      </c>
      <c r="H763" s="693">
        <f t="shared" si="540"/>
        <v>0</v>
      </c>
      <c r="I763" s="701"/>
      <c r="J763" s="635"/>
      <c r="K763" s="1714" t="s">
        <v>78</v>
      </c>
      <c r="L763" s="701" t="s">
        <v>79</v>
      </c>
      <c r="M763" s="701" t="s">
        <v>79</v>
      </c>
      <c r="N763" s="701"/>
      <c r="O763" s="701" t="s">
        <v>79</v>
      </c>
      <c r="P763" s="701"/>
      <c r="Q763" s="1686"/>
      <c r="R763" s="1686"/>
      <c r="S763" s="649"/>
      <c r="T763" s="649"/>
      <c r="U763" s="7"/>
      <c r="V763" s="7"/>
      <c r="W763" s="7"/>
      <c r="X763" s="7"/>
      <c r="Y763" s="7"/>
      <c r="Z763" s="7"/>
      <c r="AA763" s="7"/>
      <c r="AB763" s="7"/>
      <c r="AC763" s="7"/>
    </row>
    <row r="764">
      <c r="A764" s="1714" t="s">
        <v>446</v>
      </c>
      <c r="B764" s="692">
        <v>0.0</v>
      </c>
      <c r="C764" s="692">
        <v>0.0</v>
      </c>
      <c r="D764" s="692">
        <v>0.0</v>
      </c>
      <c r="E764" s="692">
        <v>0.0</v>
      </c>
      <c r="F764" s="692">
        <v>0.0</v>
      </c>
      <c r="G764" s="692">
        <v>0.0</v>
      </c>
      <c r="H764" s="693">
        <f t="shared" si="540"/>
        <v>0</v>
      </c>
      <c r="I764" s="701"/>
      <c r="J764" s="635"/>
      <c r="K764" s="1714" t="s">
        <v>446</v>
      </c>
      <c r="L764" s="701">
        <v>0.0</v>
      </c>
      <c r="M764" s="701">
        <f>(L764-H764)-R764</f>
        <v>0</v>
      </c>
      <c r="N764" s="701"/>
      <c r="O764" s="701">
        <f t="shared" ref="O764:O765" si="541">SUM(M764,N764)</f>
        <v>0</v>
      </c>
      <c r="P764" s="701"/>
      <c r="Q764" s="1686"/>
      <c r="R764" s="1686"/>
      <c r="S764" s="649"/>
      <c r="T764" s="649"/>
      <c r="U764" s="7"/>
      <c r="V764" s="7"/>
      <c r="W764" s="7"/>
      <c r="X764" s="7"/>
      <c r="Y764" s="7"/>
      <c r="Z764" s="7"/>
      <c r="AA764" s="7"/>
      <c r="AB764" s="7"/>
      <c r="AC764" s="7"/>
    </row>
    <row r="765">
      <c r="A765" s="1714" t="s">
        <v>751</v>
      </c>
      <c r="B765" s="692">
        <v>0.0</v>
      </c>
      <c r="C765" s="692">
        <v>0.0</v>
      </c>
      <c r="D765" s="692">
        <v>0.0</v>
      </c>
      <c r="E765" s="692">
        <v>0.0</v>
      </c>
      <c r="F765" s="692">
        <v>0.0</v>
      </c>
      <c r="G765" s="692">
        <v>0.0</v>
      </c>
      <c r="H765" s="693">
        <f t="shared" ref="H765:H766" si="542">sum(B765:G765)</f>
        <v>0</v>
      </c>
      <c r="I765" s="701"/>
      <c r="J765" s="635"/>
      <c r="K765" s="1714" t="s">
        <v>751</v>
      </c>
      <c r="L765" s="701">
        <v>0.0</v>
      </c>
      <c r="M765" s="701">
        <f t="shared" ref="M765:M766" si="543">(L765-H765)</f>
        <v>0</v>
      </c>
      <c r="N765" s="701"/>
      <c r="O765" s="701">
        <f t="shared" si="541"/>
        <v>0</v>
      </c>
      <c r="P765" s="701"/>
      <c r="Q765" s="1686"/>
      <c r="R765" s="1686"/>
      <c r="S765" s="649"/>
      <c r="T765" s="649"/>
      <c r="U765" s="7"/>
      <c r="V765" s="7"/>
      <c r="W765" s="7"/>
      <c r="X765" s="7"/>
      <c r="Y765" s="7"/>
      <c r="Z765" s="7"/>
      <c r="AA765" s="7"/>
      <c r="AB765" s="7"/>
      <c r="AC765" s="7"/>
    </row>
    <row r="766">
      <c r="A766" s="1714" t="s">
        <v>80</v>
      </c>
      <c r="B766" s="692">
        <v>0.0</v>
      </c>
      <c r="C766" s="692">
        <v>0.0</v>
      </c>
      <c r="D766" s="692">
        <v>0.0</v>
      </c>
      <c r="E766" s="692">
        <v>0.0</v>
      </c>
      <c r="F766" s="692">
        <v>0.0</v>
      </c>
      <c r="G766" s="692">
        <v>0.0</v>
      </c>
      <c r="H766" s="693">
        <f t="shared" si="542"/>
        <v>0</v>
      </c>
      <c r="I766" s="701"/>
      <c r="J766" s="635"/>
      <c r="K766" s="1714" t="s">
        <v>80</v>
      </c>
      <c r="L766" s="701">
        <v>0.0</v>
      </c>
      <c r="M766" s="701">
        <f t="shared" si="543"/>
        <v>0</v>
      </c>
      <c r="N766" s="701"/>
      <c r="O766" s="701">
        <f>sum(M766,N766)</f>
        <v>0</v>
      </c>
      <c r="P766" s="701"/>
      <c r="Q766" s="1686"/>
      <c r="R766" s="1686"/>
      <c r="S766" s="7"/>
      <c r="T766" s="649"/>
      <c r="U766" s="7"/>
      <c r="V766" s="7"/>
      <c r="W766" s="7"/>
      <c r="X766" s="7"/>
      <c r="Y766" s="7"/>
      <c r="Z766" s="7"/>
      <c r="AA766" s="7"/>
      <c r="AB766" s="7"/>
      <c r="AC766" s="7"/>
    </row>
    <row r="767">
      <c r="A767" s="1757"/>
      <c r="B767" s="1682"/>
      <c r="C767" s="1682"/>
      <c r="D767" s="1682"/>
      <c r="E767" s="1682"/>
      <c r="F767" s="1682"/>
      <c r="G767" s="1682"/>
      <c r="H767" s="1682"/>
      <c r="I767" s="1682"/>
      <c r="J767" s="635"/>
      <c r="K767" s="1757"/>
      <c r="L767" s="1682"/>
      <c r="M767" s="1682"/>
      <c r="N767" s="1682"/>
      <c r="O767" s="1682"/>
      <c r="P767" s="1682"/>
      <c r="Q767" s="1682"/>
      <c r="R767" s="1682"/>
      <c r="S767" s="7"/>
      <c r="T767" s="649"/>
      <c r="U767" s="7"/>
      <c r="V767" s="7"/>
      <c r="W767" s="7"/>
      <c r="X767" s="7"/>
      <c r="Y767" s="7"/>
      <c r="Z767" s="7"/>
      <c r="AA767" s="7"/>
      <c r="AB767" s="7"/>
      <c r="AC767" s="7"/>
    </row>
    <row r="768">
      <c r="A768" s="1774" t="s">
        <v>121</v>
      </c>
      <c r="B768" s="1928">
        <f t="shared" ref="B768:H768" si="544">SUM(B621,B627,B633,B639,B645,B651,B657,B663,B670,B676,B682,B688,B694,B700,B706,B712,B719,B725,B731,B737,B743,B749,B755, B761)</f>
        <v>80</v>
      </c>
      <c r="C768" s="1928">
        <f t="shared" si="544"/>
        <v>81</v>
      </c>
      <c r="D768" s="1928">
        <f t="shared" si="544"/>
        <v>77</v>
      </c>
      <c r="E768" s="1928">
        <f t="shared" si="544"/>
        <v>40</v>
      </c>
      <c r="F768" s="1928">
        <f t="shared" si="544"/>
        <v>59</v>
      </c>
      <c r="G768" s="1928">
        <f t="shared" si="544"/>
        <v>1</v>
      </c>
      <c r="H768" s="1928">
        <f t="shared" si="544"/>
        <v>338</v>
      </c>
      <c r="I768" s="1685"/>
      <c r="J768" s="635"/>
      <c r="K768" s="1774" t="s">
        <v>121</v>
      </c>
      <c r="L768" s="1928">
        <f t="shared" ref="L768:R768" si="545">SUM(L621,L627,L633,L639,L645,L651,L657,L663,L670,L676,L682,L688,L694,L700,L706,L712,L719,L725,L731,L737,L743,L749,L755, L761)</f>
        <v>845</v>
      </c>
      <c r="M768" s="1928">
        <f t="shared" si="545"/>
        <v>507</v>
      </c>
      <c r="N768" s="1928">
        <f t="shared" si="545"/>
        <v>115</v>
      </c>
      <c r="O768" s="1928">
        <f t="shared" si="545"/>
        <v>622</v>
      </c>
      <c r="P768" s="1928">
        <f t="shared" si="545"/>
        <v>0</v>
      </c>
      <c r="Q768" s="1928">
        <f t="shared" si="545"/>
        <v>0</v>
      </c>
      <c r="R768" s="1928">
        <f t="shared" si="545"/>
        <v>0</v>
      </c>
      <c r="S768" s="7"/>
      <c r="T768" s="649"/>
      <c r="U768" s="7"/>
      <c r="V768" s="7"/>
      <c r="W768" s="7"/>
      <c r="X768" s="7"/>
      <c r="Y768" s="7"/>
      <c r="Z768" s="7"/>
      <c r="AA768" s="7"/>
      <c r="AB768" s="7"/>
      <c r="AC768" s="7"/>
    </row>
    <row r="769">
      <c r="A769" s="1774" t="s">
        <v>77</v>
      </c>
      <c r="B769" s="1928">
        <f t="shared" ref="B769:H769" si="546">SUM(B622,B628,B634,B640,B646,B652,B658,B664,B671,B677,B683,B689,B695,B701,B707,B713,B720,B726,B732,B738,B744,B750,B756, B762)</f>
        <v>2</v>
      </c>
      <c r="C769" s="1928">
        <f t="shared" si="546"/>
        <v>2</v>
      </c>
      <c r="D769" s="1928">
        <f t="shared" si="546"/>
        <v>0</v>
      </c>
      <c r="E769" s="1928">
        <f t="shared" si="546"/>
        <v>0</v>
      </c>
      <c r="F769" s="1928">
        <f t="shared" si="546"/>
        <v>4</v>
      </c>
      <c r="G769" s="1928">
        <f t="shared" si="546"/>
        <v>0</v>
      </c>
      <c r="H769" s="1928">
        <f t="shared" si="546"/>
        <v>8</v>
      </c>
      <c r="I769" s="1685"/>
      <c r="J769" s="635"/>
      <c r="K769" s="1774" t="s">
        <v>77</v>
      </c>
      <c r="L769" s="1928">
        <f t="shared" ref="L769:R769" si="547">SUM(L622,L628,L634,L640,L646,L652,L658,L664,L671,L677,L683,L689,L695,L701,L707,L713,L720,L726,L732,L738,L744,L750,L756, L762)</f>
        <v>178</v>
      </c>
      <c r="M769" s="1928">
        <f t="shared" si="547"/>
        <v>51</v>
      </c>
      <c r="N769" s="1928">
        <f t="shared" si="547"/>
        <v>90</v>
      </c>
      <c r="O769" s="1928">
        <f t="shared" si="547"/>
        <v>141</v>
      </c>
      <c r="P769" s="1928">
        <f t="shared" si="547"/>
        <v>0</v>
      </c>
      <c r="Q769" s="1928">
        <f t="shared" si="547"/>
        <v>0</v>
      </c>
      <c r="R769" s="1928">
        <f t="shared" si="547"/>
        <v>0</v>
      </c>
      <c r="S769" s="7"/>
      <c r="T769" s="649"/>
      <c r="U769" s="7"/>
      <c r="V769" s="7"/>
      <c r="W769" s="7"/>
      <c r="X769" s="7"/>
      <c r="Y769" s="7"/>
      <c r="Z769" s="7"/>
      <c r="AA769" s="7"/>
      <c r="AB769" s="7"/>
      <c r="AC769" s="7"/>
    </row>
    <row r="770">
      <c r="A770" s="1774" t="s">
        <v>78</v>
      </c>
      <c r="B770" s="1928">
        <f t="shared" ref="B770:H770" si="548">SUM(B623,B629,B635,B641,B647,B653,B659,B665,B672,B678,B684,B690,B696,B702,B708,B714,B721,B727,B733,B739,B745,B751,B757, B763)</f>
        <v>20</v>
      </c>
      <c r="C770" s="1928">
        <f t="shared" si="548"/>
        <v>48</v>
      </c>
      <c r="D770" s="1928">
        <f t="shared" si="548"/>
        <v>25</v>
      </c>
      <c r="E770" s="1928">
        <f t="shared" si="548"/>
        <v>11</v>
      </c>
      <c r="F770" s="1928">
        <f t="shared" si="548"/>
        <v>15</v>
      </c>
      <c r="G770" s="1928">
        <f t="shared" si="548"/>
        <v>0</v>
      </c>
      <c r="H770" s="1928">
        <f t="shared" si="548"/>
        <v>119</v>
      </c>
      <c r="I770" s="1685"/>
      <c r="J770" s="635"/>
      <c r="K770" s="1774" t="s">
        <v>78</v>
      </c>
      <c r="L770" s="1928">
        <f t="shared" ref="L770:R770" si="549">SUM(L623,L629,L635,L641,L647,L653,L659,L665,L672,L678,L684,L690,L696,L702,L708,L714,L721,L727,L733,L739,L745,L751,L757, L763)</f>
        <v>0</v>
      </c>
      <c r="M770" s="1928">
        <f t="shared" si="549"/>
        <v>0</v>
      </c>
      <c r="N770" s="1928">
        <f t="shared" si="549"/>
        <v>0</v>
      </c>
      <c r="O770" s="1928">
        <f t="shared" si="549"/>
        <v>0</v>
      </c>
      <c r="P770" s="1928">
        <f t="shared" si="549"/>
        <v>0</v>
      </c>
      <c r="Q770" s="1928">
        <f t="shared" si="549"/>
        <v>0</v>
      </c>
      <c r="R770" s="1928">
        <f t="shared" si="549"/>
        <v>0</v>
      </c>
      <c r="S770" s="7"/>
      <c r="T770" s="649"/>
      <c r="U770" s="7"/>
      <c r="V770" s="7"/>
      <c r="W770" s="7"/>
      <c r="X770" s="7"/>
      <c r="Y770" s="7"/>
      <c r="Z770" s="7"/>
      <c r="AA770" s="7"/>
      <c r="AB770" s="7"/>
      <c r="AC770" s="7"/>
    </row>
    <row r="771">
      <c r="A771" s="1774" t="s">
        <v>446</v>
      </c>
      <c r="B771" s="1928">
        <f t="shared" ref="B771:H771" si="550">SUM(B624,B630,B636,B642,B648,B654,B660,B666,B673,B679,B685,B691,B697,B703,B709,B715,B722,B728,B734,B740,B746,B752,B758, B764)</f>
        <v>12</v>
      </c>
      <c r="C771" s="1928">
        <f t="shared" si="550"/>
        <v>8</v>
      </c>
      <c r="D771" s="1928">
        <f t="shared" si="550"/>
        <v>8</v>
      </c>
      <c r="E771" s="1928">
        <f t="shared" si="550"/>
        <v>5</v>
      </c>
      <c r="F771" s="1928">
        <f t="shared" si="550"/>
        <v>1</v>
      </c>
      <c r="G771" s="1928">
        <f t="shared" si="550"/>
        <v>1</v>
      </c>
      <c r="H771" s="1928">
        <f t="shared" si="550"/>
        <v>31</v>
      </c>
      <c r="I771" s="1685"/>
      <c r="J771" s="635"/>
      <c r="K771" s="1774" t="s">
        <v>446</v>
      </c>
      <c r="L771" s="1928">
        <f t="shared" ref="L771:R771" si="551">SUM(L624,L630,L636,L642,L648,L654,L660,L666,L673,L679,L685,L691,L697,L703,L709,L715,L722,L728,L734,L740,L746,L752,L758, L764)</f>
        <v>64</v>
      </c>
      <c r="M771" s="1928">
        <f t="shared" si="551"/>
        <v>32</v>
      </c>
      <c r="N771" s="1928">
        <f t="shared" si="551"/>
        <v>0</v>
      </c>
      <c r="O771" s="1928">
        <f t="shared" si="551"/>
        <v>32</v>
      </c>
      <c r="P771" s="1928">
        <f t="shared" si="551"/>
        <v>0</v>
      </c>
      <c r="Q771" s="1928">
        <f t="shared" si="551"/>
        <v>0</v>
      </c>
      <c r="R771" s="1928">
        <f t="shared" si="551"/>
        <v>1</v>
      </c>
      <c r="S771" s="7"/>
      <c r="T771" s="649"/>
      <c r="U771" s="7"/>
      <c r="V771" s="7"/>
      <c r="W771" s="7"/>
      <c r="X771" s="7"/>
      <c r="Y771" s="7"/>
      <c r="Z771" s="7"/>
      <c r="AA771" s="7"/>
      <c r="AB771" s="7"/>
      <c r="AC771" s="7"/>
    </row>
    <row r="772">
      <c r="A772" s="1774" t="s">
        <v>751</v>
      </c>
      <c r="B772" s="1928">
        <f t="shared" ref="B772:H772" si="552">SUM(B625,B631,B637,B643,B649,B655,B661,B667,B674,B680,B686,B692,B698,B704,B710,B716,B723,B729,B735,B741,B747,B753,B759, B765)</f>
        <v>9</v>
      </c>
      <c r="C772" s="1928">
        <f t="shared" si="552"/>
        <v>7</v>
      </c>
      <c r="D772" s="1928">
        <f t="shared" si="552"/>
        <v>8</v>
      </c>
      <c r="E772" s="1928">
        <f t="shared" si="552"/>
        <v>1</v>
      </c>
      <c r="F772" s="1928">
        <f t="shared" si="552"/>
        <v>1</v>
      </c>
      <c r="G772" s="1928">
        <f t="shared" si="552"/>
        <v>0</v>
      </c>
      <c r="H772" s="1928">
        <f t="shared" si="552"/>
        <v>25</v>
      </c>
      <c r="I772" s="1685"/>
      <c r="J772" s="635"/>
      <c r="K772" s="1774" t="s">
        <v>751</v>
      </c>
      <c r="L772" s="1928">
        <f t="shared" ref="L772:R772" si="553">SUM(L625,L631,L637,L643,L649,L655,L661,L667,L674,L680,L686,L692,L698,L704,L710,L716,L723,L729,L735,L741,L747,L753,L759, L765)</f>
        <v>98</v>
      </c>
      <c r="M772" s="1928">
        <f t="shared" si="553"/>
        <v>73</v>
      </c>
      <c r="N772" s="1928">
        <f t="shared" si="553"/>
        <v>0</v>
      </c>
      <c r="O772" s="1928">
        <f t="shared" si="553"/>
        <v>73</v>
      </c>
      <c r="P772" s="1928">
        <f t="shared" si="553"/>
        <v>0</v>
      </c>
      <c r="Q772" s="1928">
        <f t="shared" si="553"/>
        <v>0</v>
      </c>
      <c r="R772" s="1928">
        <f t="shared" si="553"/>
        <v>0</v>
      </c>
      <c r="S772" s="7"/>
      <c r="T772" s="649"/>
      <c r="U772" s="7"/>
      <c r="V772" s="7"/>
      <c r="W772" s="7"/>
      <c r="X772" s="7"/>
      <c r="Y772" s="7"/>
      <c r="Z772" s="7"/>
      <c r="AA772" s="7"/>
      <c r="AB772" s="7"/>
      <c r="AC772" s="7"/>
    </row>
    <row r="773">
      <c r="A773" s="1774" t="s">
        <v>80</v>
      </c>
      <c r="B773" s="1928">
        <f t="shared" ref="B773:H773" si="554">SUM(B626,B632,B638,B644,B650,B656,B662,B668,B675,B681,B687,B693,B699,B705,B711,B717,B724,B730,B736,B742,B748,B754,B760, B766)</f>
        <v>2</v>
      </c>
      <c r="C773" s="1928">
        <f t="shared" si="554"/>
        <v>3</v>
      </c>
      <c r="D773" s="1928">
        <f t="shared" si="554"/>
        <v>0</v>
      </c>
      <c r="E773" s="1928">
        <f t="shared" si="554"/>
        <v>0</v>
      </c>
      <c r="F773" s="1928">
        <f t="shared" si="554"/>
        <v>0</v>
      </c>
      <c r="G773" s="1928">
        <f t="shared" si="554"/>
        <v>2</v>
      </c>
      <c r="H773" s="1928">
        <f t="shared" si="554"/>
        <v>5</v>
      </c>
      <c r="I773" s="1685"/>
      <c r="J773" s="635"/>
      <c r="K773" s="1774" t="s">
        <v>80</v>
      </c>
      <c r="L773" s="1928">
        <f t="shared" ref="L773:R773" si="555">SUM(L626,L632,L638,L644,L650,L656,L662,L668,L675,L681,L687,L693,L699,L705,L711,L717,L724,L730,L736,L742,L748,L754,L760, L766)</f>
        <v>378</v>
      </c>
      <c r="M773" s="1928">
        <f t="shared" si="555"/>
        <v>373</v>
      </c>
      <c r="N773" s="1928">
        <f t="shared" si="555"/>
        <v>50</v>
      </c>
      <c r="O773" s="1928">
        <f t="shared" si="555"/>
        <v>423</v>
      </c>
      <c r="P773" s="1928">
        <f t="shared" si="555"/>
        <v>0</v>
      </c>
      <c r="Q773" s="1928">
        <f t="shared" si="555"/>
        <v>0</v>
      </c>
      <c r="R773" s="1928">
        <f t="shared" si="555"/>
        <v>0</v>
      </c>
      <c r="S773" s="7"/>
      <c r="T773" s="649"/>
      <c r="U773" s="7"/>
      <c r="V773" s="7"/>
      <c r="W773" s="7"/>
      <c r="X773" s="7"/>
      <c r="Y773" s="7"/>
      <c r="Z773" s="7"/>
      <c r="AA773" s="7"/>
      <c r="AB773" s="7"/>
      <c r="AC773" s="7"/>
    </row>
    <row r="774">
      <c r="A774" s="1757" t="s">
        <v>9</v>
      </c>
      <c r="B774" s="1758">
        <f t="shared" ref="B774:H774" si="556">SUM(B768:B772)</f>
        <v>123</v>
      </c>
      <c r="C774" s="1758">
        <f t="shared" si="556"/>
        <v>146</v>
      </c>
      <c r="D774" s="1758">
        <f t="shared" si="556"/>
        <v>118</v>
      </c>
      <c r="E774" s="1758">
        <f t="shared" si="556"/>
        <v>57</v>
      </c>
      <c r="F774" s="1758">
        <f t="shared" si="556"/>
        <v>80</v>
      </c>
      <c r="G774" s="1758">
        <f t="shared" si="556"/>
        <v>2</v>
      </c>
      <c r="H774" s="1758">
        <f t="shared" si="556"/>
        <v>521</v>
      </c>
      <c r="I774" s="1682"/>
      <c r="J774" s="649"/>
      <c r="K774" s="1757" t="s">
        <v>9</v>
      </c>
      <c r="L774" s="1758">
        <f t="shared" ref="L774:R774" si="557">SUM(L768:L772)</f>
        <v>1185</v>
      </c>
      <c r="M774" s="1758">
        <f t="shared" si="557"/>
        <v>663</v>
      </c>
      <c r="N774" s="1758">
        <f t="shared" si="557"/>
        <v>205</v>
      </c>
      <c r="O774" s="1758">
        <f t="shared" si="557"/>
        <v>868</v>
      </c>
      <c r="P774" s="1758">
        <f t="shared" si="557"/>
        <v>0</v>
      </c>
      <c r="Q774" s="1758">
        <f t="shared" si="557"/>
        <v>0</v>
      </c>
      <c r="R774" s="1758">
        <f t="shared" si="557"/>
        <v>1</v>
      </c>
      <c r="S774" s="7"/>
      <c r="T774" s="649"/>
      <c r="U774" s="7"/>
      <c r="V774" s="7"/>
      <c r="W774" s="7"/>
      <c r="X774" s="7"/>
      <c r="Y774" s="7"/>
      <c r="Z774" s="7"/>
      <c r="AA774" s="7"/>
      <c r="AB774" s="7"/>
      <c r="AC774" s="7"/>
    </row>
    <row r="775">
      <c r="A775" s="1974"/>
      <c r="B775" s="584"/>
      <c r="C775" s="584"/>
      <c r="D775" s="584"/>
      <c r="E775" s="677"/>
      <c r="F775" s="678"/>
      <c r="G775" s="678"/>
      <c r="H775" s="678"/>
      <c r="I775" s="636"/>
      <c r="J775" s="649"/>
      <c r="K775" s="636"/>
      <c r="L775" s="636"/>
      <c r="M775" s="636"/>
      <c r="N775" s="636"/>
      <c r="O775" s="636"/>
      <c r="P775" s="636"/>
      <c r="Q775" s="649"/>
      <c r="R775" s="649"/>
      <c r="S775" s="7"/>
      <c r="T775" s="649"/>
      <c r="U775" s="7"/>
      <c r="V775" s="7"/>
      <c r="W775" s="7"/>
      <c r="X775" s="7"/>
      <c r="Y775" s="7"/>
      <c r="Z775" s="7"/>
      <c r="AA775" s="7"/>
      <c r="AB775" s="7"/>
      <c r="AC775" s="7"/>
    </row>
    <row r="776">
      <c r="A776" s="1757" t="s">
        <v>123</v>
      </c>
      <c r="B776" s="1758" t="s">
        <v>2</v>
      </c>
      <c r="C776" s="1758" t="s">
        <v>3</v>
      </c>
      <c r="D776" s="1758" t="s">
        <v>4</v>
      </c>
      <c r="E776" s="1758" t="s">
        <v>5</v>
      </c>
      <c r="F776" s="1758" t="s">
        <v>6</v>
      </c>
      <c r="G776" s="1758" t="s">
        <v>7</v>
      </c>
      <c r="H776" s="1758" t="s">
        <v>9</v>
      </c>
      <c r="I776" s="636"/>
      <c r="J776" s="649"/>
      <c r="K776" s="636"/>
      <c r="L776" s="636"/>
      <c r="M776" s="636"/>
      <c r="N776" s="636"/>
      <c r="O776" s="636"/>
      <c r="P776" s="636"/>
      <c r="Q776" s="649"/>
      <c r="R776" s="649"/>
      <c r="S776" s="7"/>
      <c r="T776" s="649"/>
      <c r="U776" s="7"/>
      <c r="V776" s="7"/>
      <c r="W776" s="7"/>
      <c r="X776" s="7"/>
      <c r="Y776" s="7"/>
      <c r="Z776" s="7"/>
      <c r="AA776" s="7"/>
      <c r="AB776" s="7"/>
      <c r="AC776" s="7"/>
    </row>
    <row r="777">
      <c r="A777" s="1756" t="s">
        <v>124</v>
      </c>
      <c r="B777" s="693">
        <f t="shared" ref="B777:G777" si="558">sum(B769:B770)</f>
        <v>22</v>
      </c>
      <c r="C777" s="693">
        <f t="shared" si="558"/>
        <v>50</v>
      </c>
      <c r="D777" s="693">
        <f t="shared" si="558"/>
        <v>25</v>
      </c>
      <c r="E777" s="693">
        <f t="shared" si="558"/>
        <v>11</v>
      </c>
      <c r="F777" s="693">
        <f t="shared" si="558"/>
        <v>19</v>
      </c>
      <c r="G777" s="693">
        <f t="shared" si="558"/>
        <v>0</v>
      </c>
      <c r="H777" s="693">
        <f>sum(B777:G777)</f>
        <v>127</v>
      </c>
      <c r="I777" s="636"/>
      <c r="J777" s="649"/>
      <c r="K777" s="636"/>
      <c r="L777" s="636"/>
      <c r="M777" s="636"/>
      <c r="N777" s="636"/>
      <c r="O777" s="636"/>
      <c r="P777" s="636"/>
      <c r="Q777" s="649"/>
      <c r="R777" s="649"/>
      <c r="S777" s="7"/>
      <c r="T777" s="649"/>
      <c r="U777" s="7"/>
      <c r="V777" s="7"/>
      <c r="W777" s="7"/>
      <c r="X777" s="7"/>
      <c r="Y777" s="7"/>
      <c r="Z777" s="7"/>
      <c r="AA777" s="7"/>
      <c r="AB777" s="7"/>
      <c r="AC777" s="7"/>
    </row>
    <row r="778">
      <c r="A778" s="1938" t="s">
        <v>126</v>
      </c>
      <c r="B778" s="1777">
        <f t="shared" ref="B778:H778" si="559">(B777*10.01)</f>
        <v>220.22</v>
      </c>
      <c r="C778" s="1777">
        <f t="shared" si="559"/>
        <v>500.5</v>
      </c>
      <c r="D778" s="1777">
        <f t="shared" si="559"/>
        <v>250.25</v>
      </c>
      <c r="E778" s="1777">
        <f t="shared" si="559"/>
        <v>110.11</v>
      </c>
      <c r="F778" s="1777">
        <f t="shared" si="559"/>
        <v>190.19</v>
      </c>
      <c r="G778" s="1777">
        <f t="shared" si="559"/>
        <v>0</v>
      </c>
      <c r="H778" s="1777">
        <f t="shared" si="559"/>
        <v>1271.27</v>
      </c>
      <c r="I778" s="676"/>
      <c r="J778" s="577"/>
      <c r="K778" s="576"/>
      <c r="L778" s="1963"/>
      <c r="M778" s="1963"/>
      <c r="N778" s="1963"/>
      <c r="O778" s="576"/>
      <c r="P778" s="629"/>
      <c r="Q778" s="1964"/>
      <c r="R778" s="1965"/>
      <c r="S778" s="1964"/>
      <c r="T778" s="1965"/>
      <c r="U778" s="7"/>
      <c r="V778" s="7"/>
      <c r="W778" s="7"/>
      <c r="X778" s="7"/>
      <c r="Y778" s="7"/>
      <c r="Z778" s="7"/>
      <c r="AA778" s="7"/>
      <c r="AB778" s="7"/>
      <c r="AC778" s="7"/>
    </row>
    <row r="779">
      <c r="A779" s="1756" t="s">
        <v>127</v>
      </c>
      <c r="B779" s="693">
        <f t="shared" ref="B779:G779" si="560">B773</f>
        <v>2</v>
      </c>
      <c r="C779" s="693">
        <f t="shared" si="560"/>
        <v>3</v>
      </c>
      <c r="D779" s="693">
        <f t="shared" si="560"/>
        <v>0</v>
      </c>
      <c r="E779" s="693">
        <f t="shared" si="560"/>
        <v>0</v>
      </c>
      <c r="F779" s="693">
        <f t="shared" si="560"/>
        <v>0</v>
      </c>
      <c r="G779" s="693">
        <f t="shared" si="560"/>
        <v>2</v>
      </c>
      <c r="H779" s="693">
        <f>sum(B779:G779)</f>
        <v>7</v>
      </c>
      <c r="I779" s="676"/>
      <c r="J779" s="577"/>
      <c r="K779" s="576"/>
      <c r="L779" s="1963"/>
      <c r="M779" s="1963"/>
      <c r="N779" s="1963"/>
      <c r="O779" s="576"/>
      <c r="P779" s="629"/>
      <c r="Q779" s="1964"/>
      <c r="R779" s="1965"/>
      <c r="S779" s="1964"/>
      <c r="T779" s="1965"/>
      <c r="U779" s="7"/>
      <c r="V779" s="7"/>
      <c r="W779" s="7"/>
      <c r="X779" s="7"/>
      <c r="Y779" s="7"/>
      <c r="Z779" s="7"/>
      <c r="AA779" s="7"/>
      <c r="AB779" s="7"/>
      <c r="AC779" s="7"/>
    </row>
    <row r="780">
      <c r="A780" s="1756" t="s">
        <v>126</v>
      </c>
      <c r="B780" s="1790">
        <f t="shared" ref="B780:H780" si="561">(B779*5)</f>
        <v>10</v>
      </c>
      <c r="C780" s="1790">
        <f t="shared" si="561"/>
        <v>15</v>
      </c>
      <c r="D780" s="1790">
        <f t="shared" si="561"/>
        <v>0</v>
      </c>
      <c r="E780" s="1790">
        <f t="shared" si="561"/>
        <v>0</v>
      </c>
      <c r="F780" s="1790">
        <f t="shared" si="561"/>
        <v>0</v>
      </c>
      <c r="G780" s="1790">
        <f t="shared" si="561"/>
        <v>10</v>
      </c>
      <c r="H780" s="1790">
        <f t="shared" si="561"/>
        <v>35</v>
      </c>
      <c r="I780" s="676"/>
      <c r="J780" s="577"/>
      <c r="K780" s="576"/>
      <c r="L780" s="1963"/>
      <c r="M780" s="1963"/>
      <c r="N780" s="1963"/>
      <c r="O780" s="576"/>
      <c r="P780" s="629"/>
      <c r="Q780" s="1964"/>
      <c r="R780" s="1965"/>
      <c r="S780" s="1964"/>
      <c r="T780" s="1965"/>
      <c r="U780" s="7"/>
      <c r="V780" s="7"/>
      <c r="W780" s="7"/>
      <c r="X780" s="7"/>
      <c r="Y780" s="7"/>
      <c r="Z780" s="7"/>
      <c r="AA780" s="7"/>
      <c r="AB780" s="7"/>
      <c r="AC780" s="7"/>
    </row>
    <row r="781">
      <c r="A781" s="1757" t="s">
        <v>9</v>
      </c>
      <c r="B781" s="1780">
        <f t="shared" ref="B781:H781" si="562">SUM(B778,B780)</f>
        <v>230.22</v>
      </c>
      <c r="C781" s="1780">
        <f t="shared" si="562"/>
        <v>515.5</v>
      </c>
      <c r="D781" s="1780">
        <f t="shared" si="562"/>
        <v>250.25</v>
      </c>
      <c r="E781" s="1780">
        <f t="shared" si="562"/>
        <v>110.11</v>
      </c>
      <c r="F781" s="1780">
        <f t="shared" si="562"/>
        <v>190.19</v>
      </c>
      <c r="G781" s="1780">
        <f t="shared" si="562"/>
        <v>10</v>
      </c>
      <c r="H781" s="1780">
        <f t="shared" si="562"/>
        <v>1306.27</v>
      </c>
      <c r="I781" s="676"/>
      <c r="J781" s="577"/>
      <c r="K781" s="576"/>
      <c r="L781" s="1963"/>
      <c r="M781" s="1963"/>
      <c r="N781" s="1963"/>
      <c r="O781" s="576"/>
      <c r="P781" s="629"/>
      <c r="Q781" s="1964"/>
      <c r="R781" s="1965"/>
      <c r="S781" s="1964"/>
      <c r="T781" s="1965"/>
      <c r="U781" s="7"/>
      <c r="V781" s="7"/>
      <c r="W781" s="7"/>
      <c r="X781" s="7"/>
      <c r="Y781" s="7"/>
      <c r="Z781" s="7"/>
      <c r="AA781" s="7"/>
      <c r="AB781" s="7"/>
      <c r="AC781" s="7"/>
    </row>
    <row r="782">
      <c r="A782" s="1963"/>
      <c r="B782" s="676"/>
      <c r="C782" s="676"/>
      <c r="D782" s="676"/>
      <c r="E782" s="676"/>
      <c r="F782" s="676"/>
      <c r="G782" s="677"/>
      <c r="H782" s="678"/>
      <c r="I782" s="676"/>
      <c r="J782" s="577"/>
      <c r="K782" s="576"/>
      <c r="L782" s="1963"/>
      <c r="M782" s="1963"/>
      <c r="N782" s="1963"/>
      <c r="O782" s="576"/>
      <c r="P782" s="629"/>
      <c r="Q782" s="1964"/>
      <c r="R782" s="1965"/>
      <c r="S782" s="1964"/>
      <c r="T782" s="1965"/>
      <c r="U782" s="7"/>
      <c r="V782" s="7"/>
      <c r="W782" s="7"/>
      <c r="X782" s="7"/>
      <c r="Y782" s="7"/>
      <c r="Z782" s="7"/>
      <c r="AA782" s="7"/>
      <c r="AB782" s="7"/>
      <c r="AC782" s="7"/>
    </row>
    <row r="783">
      <c r="A783" s="1963"/>
      <c r="B783" s="676"/>
      <c r="C783" s="676"/>
      <c r="D783" s="676"/>
      <c r="E783" s="676"/>
      <c r="F783" s="679"/>
      <c r="G783" s="1781" t="s">
        <v>35</v>
      </c>
      <c r="H783" s="1782" t="s">
        <v>36</v>
      </c>
      <c r="I783" s="676"/>
      <c r="J783" s="577"/>
      <c r="K783" s="576"/>
      <c r="L783" s="1963"/>
      <c r="M783" s="1963"/>
      <c r="N783" s="1963"/>
      <c r="O783" s="576"/>
      <c r="P783" s="629"/>
      <c r="Q783" s="1964"/>
      <c r="R783" s="1965"/>
      <c r="S783" s="1964"/>
      <c r="T783" s="1965"/>
      <c r="U783" s="7"/>
      <c r="V783" s="7"/>
      <c r="W783" s="7"/>
      <c r="X783" s="7"/>
      <c r="Y783" s="7"/>
      <c r="Z783" s="7"/>
      <c r="AA783" s="7"/>
      <c r="AB783" s="7"/>
      <c r="AC783" s="7"/>
    </row>
    <row r="784">
      <c r="A784" s="1963"/>
      <c r="B784" s="676"/>
      <c r="C784" s="676"/>
      <c r="D784" s="676"/>
      <c r="E784" s="676"/>
      <c r="F784" s="679"/>
      <c r="G784" s="1966">
        <v>44808.0</v>
      </c>
      <c r="H784" s="692">
        <v>211.0</v>
      </c>
      <c r="I784" s="676"/>
      <c r="J784" s="577"/>
      <c r="K784" s="576"/>
      <c r="L784" s="1963"/>
      <c r="M784" s="1963"/>
      <c r="N784" s="1963"/>
      <c r="O784" s="576"/>
      <c r="P784" s="629"/>
      <c r="Q784" s="1964"/>
      <c r="R784" s="1965"/>
      <c r="S784" s="1964"/>
      <c r="T784" s="1965"/>
      <c r="U784" s="7"/>
      <c r="V784" s="7"/>
      <c r="W784" s="7"/>
      <c r="X784" s="7"/>
      <c r="Y784" s="7"/>
      <c r="Z784" s="7"/>
      <c r="AA784" s="7"/>
      <c r="AB784" s="7"/>
      <c r="AC784" s="7"/>
    </row>
    <row r="785">
      <c r="A785" s="1963"/>
      <c r="B785" s="676"/>
      <c r="C785" s="676"/>
      <c r="D785" s="676"/>
      <c r="E785" s="676"/>
      <c r="F785" s="679"/>
      <c r="G785" s="1967">
        <v>44815.0</v>
      </c>
      <c r="H785" s="692">
        <v>407.0</v>
      </c>
      <c r="I785" s="676"/>
      <c r="J785" s="577"/>
      <c r="K785" s="576"/>
      <c r="L785" s="1963"/>
      <c r="M785" s="1963"/>
      <c r="N785" s="1963"/>
      <c r="O785" s="576"/>
      <c r="P785" s="629"/>
      <c r="Q785" s="1964"/>
      <c r="R785" s="1965"/>
      <c r="S785" s="1964"/>
      <c r="T785" s="1965"/>
      <c r="U785" s="7"/>
      <c r="V785" s="7"/>
      <c r="W785" s="7"/>
      <c r="X785" s="7"/>
      <c r="Y785" s="7"/>
      <c r="Z785" s="7"/>
      <c r="AA785" s="7"/>
      <c r="AB785" s="7"/>
      <c r="AC785" s="7"/>
    </row>
    <row r="786">
      <c r="A786" s="1963"/>
      <c r="B786" s="676"/>
      <c r="C786" s="676"/>
      <c r="D786" s="676"/>
      <c r="E786" s="676"/>
      <c r="F786" s="679"/>
      <c r="G786" s="1967">
        <v>44822.0</v>
      </c>
      <c r="H786" s="701">
        <f>H774</f>
        <v>521</v>
      </c>
      <c r="I786" s="676"/>
      <c r="J786" s="577"/>
      <c r="K786" s="576"/>
      <c r="L786" s="1963"/>
      <c r="M786" s="1963"/>
      <c r="N786" s="1963"/>
      <c r="O786" s="576"/>
      <c r="P786" s="629"/>
      <c r="Q786" s="1964"/>
      <c r="R786" s="1965"/>
      <c r="S786" s="1964"/>
      <c r="T786" s="1965"/>
      <c r="U786" s="7"/>
      <c r="V786" s="7"/>
      <c r="W786" s="7"/>
      <c r="X786" s="7"/>
      <c r="Y786" s="7"/>
      <c r="Z786" s="7"/>
      <c r="AA786" s="7"/>
      <c r="AB786" s="7"/>
      <c r="AC786" s="7"/>
    </row>
    <row r="787">
      <c r="A787" s="1963"/>
      <c r="B787" s="676"/>
      <c r="C787" s="676"/>
      <c r="D787" s="676"/>
      <c r="E787" s="676"/>
      <c r="F787" s="679"/>
      <c r="G787" s="1967">
        <v>44829.0</v>
      </c>
      <c r="H787" s="693"/>
      <c r="I787" s="676"/>
      <c r="J787" s="577"/>
      <c r="K787" s="576"/>
      <c r="L787" s="1963"/>
      <c r="M787" s="1963"/>
      <c r="N787" s="1963"/>
      <c r="O787" s="576"/>
      <c r="P787" s="629"/>
      <c r="Q787" s="1964"/>
      <c r="R787" s="1965"/>
      <c r="S787" s="1964"/>
      <c r="T787" s="1965"/>
      <c r="U787" s="7"/>
      <c r="V787" s="7"/>
      <c r="W787" s="7"/>
      <c r="X787" s="7"/>
      <c r="Y787" s="7"/>
      <c r="Z787" s="7"/>
      <c r="AA787" s="7"/>
      <c r="AB787" s="7"/>
      <c r="AC787" s="7"/>
    </row>
    <row r="788">
      <c r="A788" s="1963"/>
      <c r="B788" s="676"/>
      <c r="C788" s="676"/>
      <c r="D788" s="676"/>
      <c r="E788" s="676"/>
      <c r="F788" s="679"/>
      <c r="G788" s="1967">
        <v>44834.0</v>
      </c>
      <c r="H788" s="693"/>
      <c r="I788" s="676"/>
      <c r="J788" s="577"/>
      <c r="K788" s="576"/>
      <c r="L788" s="1963"/>
      <c r="M788" s="1963"/>
      <c r="N788" s="1963"/>
      <c r="O788" s="576"/>
      <c r="P788" s="629"/>
      <c r="Q788" s="1964"/>
      <c r="R788" s="1965"/>
      <c r="S788" s="1964"/>
      <c r="T788" s="1965"/>
      <c r="U788" s="7"/>
      <c r="V788" s="7"/>
      <c r="W788" s="7"/>
      <c r="X788" s="7"/>
      <c r="Y788" s="7"/>
      <c r="Z788" s="7"/>
      <c r="AA788" s="7"/>
      <c r="AB788" s="7"/>
      <c r="AC788" s="7"/>
    </row>
    <row r="789">
      <c r="A789" s="1963"/>
      <c r="B789" s="676"/>
      <c r="C789" s="676"/>
      <c r="D789" s="676"/>
      <c r="E789" s="676"/>
      <c r="F789" s="679"/>
      <c r="G789" s="1781" t="s">
        <v>9</v>
      </c>
      <c r="H789" s="1758">
        <f>SUM(H784:H788)</f>
        <v>1139</v>
      </c>
      <c r="I789" s="676"/>
      <c r="J789" s="577"/>
      <c r="K789" s="576"/>
      <c r="L789" s="1963"/>
      <c r="M789" s="1963"/>
      <c r="N789" s="1963"/>
      <c r="O789" s="576"/>
      <c r="P789" s="629"/>
      <c r="Q789" s="1964"/>
      <c r="R789" s="1965"/>
      <c r="S789" s="1964"/>
      <c r="T789" s="1965"/>
      <c r="U789" s="7"/>
      <c r="V789" s="7"/>
      <c r="W789" s="7"/>
      <c r="X789" s="7"/>
      <c r="Y789" s="7"/>
      <c r="Z789" s="7"/>
      <c r="AA789" s="7"/>
      <c r="AB789" s="7"/>
      <c r="AC789" s="7"/>
    </row>
    <row r="790">
      <c r="A790" s="1963"/>
      <c r="B790" s="676"/>
      <c r="C790" s="676"/>
      <c r="D790" s="676"/>
      <c r="E790" s="676"/>
      <c r="F790" s="676"/>
      <c r="G790" s="677"/>
      <c r="H790" s="678"/>
      <c r="I790" s="1968"/>
      <c r="J790" s="577"/>
      <c r="K790" s="576"/>
      <c r="L790" s="1963"/>
      <c r="M790" s="1963"/>
      <c r="N790" s="1963"/>
      <c r="O790" s="576"/>
      <c r="P790" s="629"/>
      <c r="Q790" s="1964"/>
      <c r="R790" s="1965"/>
      <c r="S790" s="1964"/>
      <c r="T790" s="1965"/>
      <c r="U790" s="7"/>
      <c r="V790" s="7"/>
      <c r="W790" s="7"/>
      <c r="X790" s="7"/>
      <c r="Y790" s="7"/>
      <c r="Z790" s="7"/>
      <c r="AA790" s="7"/>
      <c r="AB790" s="7"/>
      <c r="AC790" s="7"/>
    </row>
    <row r="791">
      <c r="A791" s="1963"/>
      <c r="B791" s="676"/>
      <c r="C791" s="676"/>
      <c r="D791" s="676"/>
      <c r="E791" s="676"/>
      <c r="F791" s="679"/>
      <c r="G791" s="1834" t="s">
        <v>131</v>
      </c>
      <c r="H791" s="1829">
        <f>(3000-H789)</f>
        <v>1861</v>
      </c>
      <c r="I791" s="1968"/>
      <c r="J791" s="577"/>
      <c r="K791" s="577"/>
      <c r="L791" s="1975"/>
      <c r="M791" s="1975"/>
      <c r="N791" s="1975"/>
      <c r="O791" s="577"/>
      <c r="P791" s="1964"/>
      <c r="Q791" s="1964"/>
      <c r="R791" s="1965"/>
      <c r="S791" s="1964"/>
      <c r="T791" s="1965"/>
      <c r="U791" s="7"/>
      <c r="V791" s="7"/>
      <c r="W791" s="7"/>
      <c r="X791" s="7"/>
      <c r="Y791" s="7"/>
      <c r="Z791" s="7"/>
      <c r="AA791" s="7"/>
      <c r="AB791" s="7"/>
      <c r="AC791" s="7"/>
    </row>
    <row r="792">
      <c r="A792" s="1975"/>
      <c r="B792" s="1689"/>
      <c r="C792" s="1689"/>
      <c r="D792" s="1689"/>
      <c r="E792" s="1689"/>
      <c r="F792" s="1689"/>
      <c r="G792" s="1873"/>
      <c r="H792" s="2016"/>
      <c r="I792" s="1970"/>
      <c r="J792" s="577"/>
      <c r="K792" s="577"/>
      <c r="L792" s="1975"/>
      <c r="M792" s="1975"/>
      <c r="N792" s="1975"/>
      <c r="O792" s="577"/>
      <c r="P792" s="1964"/>
      <c r="Q792" s="1964"/>
      <c r="R792" s="1965"/>
      <c r="S792" s="1964"/>
      <c r="T792" s="1965"/>
      <c r="U792" s="1990"/>
      <c r="V792" s="1990"/>
      <c r="W792" s="1990"/>
      <c r="X792" s="1990"/>
      <c r="Y792" s="1990"/>
      <c r="Z792" s="1990"/>
      <c r="AA792" s="1990"/>
      <c r="AB792" s="1990"/>
      <c r="AC792" s="1990"/>
    </row>
    <row r="793">
      <c r="A793" s="1754" t="s">
        <v>984</v>
      </c>
      <c r="B793" s="1754">
        <v>12.0</v>
      </c>
      <c r="C793" s="1754">
        <v>13.0</v>
      </c>
      <c r="D793" s="1754">
        <v>14.0</v>
      </c>
      <c r="E793" s="1754">
        <v>15.0</v>
      </c>
      <c r="F793" s="1754">
        <v>16.0</v>
      </c>
      <c r="G793" s="1754">
        <v>17.0</v>
      </c>
      <c r="H793" s="1730"/>
      <c r="I793" s="1686"/>
      <c r="J793" s="635"/>
      <c r="K793" s="1754" t="s">
        <v>984</v>
      </c>
      <c r="L793" s="1920"/>
      <c r="M793" s="1920"/>
      <c r="N793" s="1920"/>
      <c r="O793" s="1920"/>
      <c r="P793" s="1920"/>
      <c r="Q793" s="1920"/>
      <c r="R793" s="1680"/>
      <c r="S793" s="649"/>
      <c r="T793" s="649"/>
      <c r="U793" s="7"/>
      <c r="V793" s="7"/>
      <c r="W793" s="7"/>
      <c r="X793" s="7"/>
      <c r="Y793" s="7"/>
      <c r="Z793" s="7"/>
      <c r="AA793" s="7"/>
      <c r="AB793" s="7"/>
      <c r="AC793" s="7"/>
    </row>
    <row r="794">
      <c r="A794" s="1897" t="s">
        <v>331</v>
      </c>
      <c r="B794" s="1897" t="s">
        <v>2</v>
      </c>
      <c r="C794" s="1897" t="s">
        <v>3</v>
      </c>
      <c r="D794" s="1897" t="s">
        <v>4</v>
      </c>
      <c r="E794" s="1897" t="s">
        <v>5</v>
      </c>
      <c r="F794" s="1897" t="s">
        <v>6</v>
      </c>
      <c r="G794" s="1897" t="s">
        <v>7</v>
      </c>
      <c r="H794" s="1897" t="s">
        <v>9</v>
      </c>
      <c r="I794" s="693" t="s">
        <v>71</v>
      </c>
      <c r="J794" s="635"/>
      <c r="K794" s="690" t="s">
        <v>331</v>
      </c>
      <c r="L794" s="693" t="s">
        <v>72</v>
      </c>
      <c r="M794" s="693" t="s">
        <v>13</v>
      </c>
      <c r="N794" s="701" t="s">
        <v>73</v>
      </c>
      <c r="O794" s="693" t="s">
        <v>13</v>
      </c>
      <c r="P794" s="701" t="s">
        <v>74</v>
      </c>
      <c r="Q794" s="701" t="s">
        <v>640</v>
      </c>
      <c r="R794" s="1686" t="s">
        <v>592</v>
      </c>
      <c r="S794" s="649"/>
      <c r="T794" s="649"/>
      <c r="U794" s="7"/>
      <c r="V794" s="7"/>
      <c r="W794" s="7"/>
      <c r="X794" s="7"/>
      <c r="Y794" s="7"/>
      <c r="Z794" s="7"/>
      <c r="AA794" s="7"/>
      <c r="AB794" s="7"/>
      <c r="AC794" s="7"/>
    </row>
    <row r="795">
      <c r="A795" s="1829" t="s">
        <v>98</v>
      </c>
      <c r="B795" s="1758">
        <f t="shared" ref="B795:H795" si="563"> SUM(B796:B800,B802:B806,B808:B812,B814:B818,B820:B824,B826:B830,B832:B836,B838:B842)</f>
        <v>54</v>
      </c>
      <c r="C795" s="1758">
        <f t="shared" si="563"/>
        <v>55</v>
      </c>
      <c r="D795" s="1758">
        <f t="shared" si="563"/>
        <v>58</v>
      </c>
      <c r="E795" s="1758">
        <f t="shared" si="563"/>
        <v>28</v>
      </c>
      <c r="F795" s="1758">
        <f t="shared" si="563"/>
        <v>38</v>
      </c>
      <c r="G795" s="1758">
        <f t="shared" si="563"/>
        <v>0</v>
      </c>
      <c r="H795" s="1758">
        <f t="shared" si="563"/>
        <v>233</v>
      </c>
      <c r="I795" s="1758"/>
      <c r="J795" s="635"/>
      <c r="K795" s="1758" t="s">
        <v>98</v>
      </c>
      <c r="L795" s="1682"/>
      <c r="M795" s="1682"/>
      <c r="N795" s="1682"/>
      <c r="O795" s="1682"/>
      <c r="P795" s="1682"/>
      <c r="Q795" s="1758"/>
      <c r="R795" s="1758"/>
      <c r="S795" s="649"/>
      <c r="T795" s="649"/>
      <c r="U795" s="7"/>
      <c r="V795" s="7"/>
      <c r="W795" s="7"/>
      <c r="X795" s="7"/>
      <c r="Y795" s="7"/>
      <c r="Z795" s="7"/>
      <c r="AA795" s="7"/>
      <c r="AB795" s="7"/>
      <c r="AC795" s="7"/>
    </row>
    <row r="796">
      <c r="A796" s="2017" t="s">
        <v>99</v>
      </c>
      <c r="B796" s="1837">
        <v>9.0</v>
      </c>
      <c r="C796" s="1837">
        <v>19.0</v>
      </c>
      <c r="D796" s="1837">
        <v>12.0</v>
      </c>
      <c r="E796" s="1837">
        <v>11.0</v>
      </c>
      <c r="F796" s="1837">
        <v>10.0</v>
      </c>
      <c r="G796" s="1837">
        <v>0.0</v>
      </c>
      <c r="H796" s="1895">
        <f t="shared" ref="H796:H798" si="564">SUM(B796:G796)</f>
        <v>61</v>
      </c>
      <c r="I796" s="1762">
        <f>SUM(H796:H800)</f>
        <v>114</v>
      </c>
      <c r="J796" s="647" t="s">
        <v>206</v>
      </c>
      <c r="K796" s="2017" t="s">
        <v>99</v>
      </c>
      <c r="L796" s="1765">
        <v>70.0</v>
      </c>
      <c r="M796" s="1762">
        <f>(L796-H796)-R796</f>
        <v>9</v>
      </c>
      <c r="N796" s="1765">
        <v>50.0</v>
      </c>
      <c r="O796" s="1765">
        <v>59.0</v>
      </c>
      <c r="P796" s="1764"/>
      <c r="Q796" s="1762"/>
      <c r="R796" s="1762"/>
      <c r="S796" s="649"/>
      <c r="T796" s="649"/>
      <c r="U796" s="7"/>
      <c r="V796" s="7"/>
      <c r="W796" s="7"/>
      <c r="X796" s="7"/>
      <c r="Y796" s="7"/>
      <c r="Z796" s="7"/>
      <c r="AA796" s="7"/>
      <c r="AB796" s="7"/>
      <c r="AC796" s="7"/>
    </row>
    <row r="797">
      <c r="A797" s="1848" t="s">
        <v>77</v>
      </c>
      <c r="B797" s="1882">
        <v>1.0</v>
      </c>
      <c r="C797" s="1882">
        <v>0.0</v>
      </c>
      <c r="D797" s="1882">
        <v>0.0</v>
      </c>
      <c r="E797" s="1882">
        <v>0.0</v>
      </c>
      <c r="F797" s="1882">
        <v>0.0</v>
      </c>
      <c r="G797" s="1754">
        <v>0.0</v>
      </c>
      <c r="H797" s="1897">
        <f t="shared" si="564"/>
        <v>1</v>
      </c>
      <c r="I797" s="596">
        <f>(I796/60)</f>
        <v>1.9</v>
      </c>
      <c r="J797" s="647" t="s">
        <v>206</v>
      </c>
      <c r="K797" s="1848" t="s">
        <v>77</v>
      </c>
      <c r="L797" s="692">
        <v>30.0</v>
      </c>
      <c r="M797" s="701">
        <f>(L797-H797-H798)-R797</f>
        <v>0</v>
      </c>
      <c r="N797" s="692">
        <v>35.0</v>
      </c>
      <c r="O797" s="701">
        <f>SUM(M797,N797)</f>
        <v>35</v>
      </c>
      <c r="P797" s="701"/>
      <c r="Q797" s="701"/>
      <c r="R797" s="1686"/>
      <c r="S797" s="649"/>
      <c r="T797" s="649"/>
      <c r="U797" s="7"/>
      <c r="V797" s="7"/>
      <c r="W797" s="7"/>
      <c r="X797" s="7"/>
      <c r="Y797" s="7"/>
      <c r="Z797" s="7"/>
      <c r="AA797" s="7"/>
      <c r="AB797" s="7"/>
      <c r="AC797" s="7"/>
    </row>
    <row r="798">
      <c r="A798" s="1848" t="s">
        <v>78</v>
      </c>
      <c r="B798" s="1882">
        <v>0.0</v>
      </c>
      <c r="C798" s="1882">
        <v>29.0</v>
      </c>
      <c r="D798" s="1882">
        <v>0.0</v>
      </c>
      <c r="E798" s="1882">
        <v>0.0</v>
      </c>
      <c r="F798" s="1882">
        <v>0.0</v>
      </c>
      <c r="G798" s="1754">
        <v>0.0</v>
      </c>
      <c r="H798" s="1897">
        <f t="shared" si="564"/>
        <v>29</v>
      </c>
      <c r="I798" s="701"/>
      <c r="J798" s="647" t="s">
        <v>206</v>
      </c>
      <c r="K798" s="1848" t="s">
        <v>78</v>
      </c>
      <c r="L798" s="701" t="s">
        <v>79</v>
      </c>
      <c r="M798" s="701" t="s">
        <v>79</v>
      </c>
      <c r="N798" s="692" t="s">
        <v>79</v>
      </c>
      <c r="O798" s="701" t="s">
        <v>79</v>
      </c>
      <c r="P798" s="701"/>
      <c r="Q798" s="701"/>
      <c r="R798" s="1686"/>
      <c r="S798" s="649"/>
      <c r="T798" s="649"/>
      <c r="U798" s="7"/>
      <c r="V798" s="7"/>
      <c r="W798" s="7"/>
      <c r="X798" s="7"/>
      <c r="Y798" s="7"/>
      <c r="Z798" s="7"/>
      <c r="AA798" s="7"/>
      <c r="AB798" s="7"/>
      <c r="AC798" s="7"/>
    </row>
    <row r="799">
      <c r="A799" s="1714" t="s">
        <v>446</v>
      </c>
      <c r="B799" s="692">
        <v>0.0</v>
      </c>
      <c r="C799" s="692">
        <v>0.0</v>
      </c>
      <c r="D799" s="692">
        <v>0.0</v>
      </c>
      <c r="E799" s="692">
        <v>0.0</v>
      </c>
      <c r="F799" s="692">
        <v>0.0</v>
      </c>
      <c r="G799" s="690">
        <v>0.0</v>
      </c>
      <c r="H799" s="690">
        <v>0.0</v>
      </c>
      <c r="I799" s="701"/>
      <c r="J799" s="647" t="s">
        <v>206</v>
      </c>
      <c r="K799" s="1714" t="s">
        <v>446</v>
      </c>
      <c r="L799" s="692">
        <v>0.0</v>
      </c>
      <c r="M799" s="692">
        <v>0.0</v>
      </c>
      <c r="N799" s="692">
        <v>0.0</v>
      </c>
      <c r="O799" s="701">
        <f t="shared" ref="O799:O800" si="565">SUM(M799,N799)</f>
        <v>0</v>
      </c>
      <c r="P799" s="701"/>
      <c r="Q799" s="701"/>
      <c r="R799" s="1621">
        <v>1.0</v>
      </c>
      <c r="S799" s="649"/>
      <c r="T799" s="649"/>
      <c r="U799" s="7"/>
      <c r="V799" s="7"/>
      <c r="W799" s="7"/>
      <c r="X799" s="7"/>
      <c r="Y799" s="7"/>
      <c r="Z799" s="7"/>
      <c r="AA799" s="7"/>
      <c r="AB799" s="7"/>
      <c r="AC799" s="7"/>
    </row>
    <row r="800">
      <c r="A800" s="1714" t="s">
        <v>751</v>
      </c>
      <c r="B800" s="692">
        <v>12.0</v>
      </c>
      <c r="C800" s="692">
        <v>5.0</v>
      </c>
      <c r="D800" s="692">
        <v>6.0</v>
      </c>
      <c r="E800" s="692">
        <v>0.0</v>
      </c>
      <c r="F800" s="692">
        <v>0.0</v>
      </c>
      <c r="G800" s="690">
        <v>0.0</v>
      </c>
      <c r="H800" s="1897">
        <f t="shared" ref="H800:H804" si="566">SUM(B800:G800)</f>
        <v>23</v>
      </c>
      <c r="I800" s="701"/>
      <c r="J800" s="647" t="s">
        <v>206</v>
      </c>
      <c r="K800" s="1714" t="s">
        <v>751</v>
      </c>
      <c r="L800" s="692">
        <v>23.0</v>
      </c>
      <c r="M800" s="692">
        <f>(L800-H800)-R800</f>
        <v>0</v>
      </c>
      <c r="N800" s="692">
        <v>0.0</v>
      </c>
      <c r="O800" s="701">
        <f t="shared" si="565"/>
        <v>0</v>
      </c>
      <c r="P800" s="701"/>
      <c r="Q800" s="692"/>
      <c r="R800" s="1686"/>
      <c r="S800" s="649"/>
      <c r="T800" s="649"/>
      <c r="U800" s="7"/>
      <c r="V800" s="7"/>
      <c r="W800" s="7"/>
      <c r="X800" s="7"/>
      <c r="Y800" s="7"/>
      <c r="Z800" s="7"/>
      <c r="AA800" s="7"/>
      <c r="AB800" s="7"/>
      <c r="AC800" s="7"/>
    </row>
    <row r="801">
      <c r="A801" s="1714" t="s">
        <v>80</v>
      </c>
      <c r="B801" s="692">
        <v>0.0</v>
      </c>
      <c r="C801" s="692">
        <v>28.0</v>
      </c>
      <c r="D801" s="692">
        <v>4.0</v>
      </c>
      <c r="E801" s="692">
        <v>0.0</v>
      </c>
      <c r="F801" s="692">
        <v>0.0</v>
      </c>
      <c r="G801" s="690">
        <v>0.0</v>
      </c>
      <c r="H801" s="693">
        <f t="shared" si="566"/>
        <v>32</v>
      </c>
      <c r="I801" s="701"/>
      <c r="J801" s="647" t="s">
        <v>206</v>
      </c>
      <c r="K801" s="1714" t="s">
        <v>80</v>
      </c>
      <c r="L801" s="692">
        <v>32.0</v>
      </c>
      <c r="M801" s="701">
        <f>(L801-H801)</f>
        <v>0</v>
      </c>
      <c r="N801" s="692">
        <v>0.0</v>
      </c>
      <c r="O801" s="701">
        <f>sum(M801,N801)</f>
        <v>0</v>
      </c>
      <c r="P801" s="701"/>
      <c r="Q801" s="692"/>
      <c r="R801" s="1686"/>
      <c r="S801" s="649"/>
      <c r="T801" s="649"/>
      <c r="U801" s="7"/>
      <c r="V801" s="7"/>
      <c r="W801" s="7"/>
      <c r="X801" s="7"/>
      <c r="Y801" s="7"/>
      <c r="Z801" s="7"/>
      <c r="AA801" s="7"/>
      <c r="AB801" s="7"/>
      <c r="AC801" s="7"/>
    </row>
    <row r="802">
      <c r="A802" s="1828" t="s">
        <v>809</v>
      </c>
      <c r="B802" s="1765">
        <v>0.0</v>
      </c>
      <c r="C802" s="1765">
        <v>0.0</v>
      </c>
      <c r="D802" s="1765">
        <v>0.0</v>
      </c>
      <c r="E802" s="1765">
        <v>0.0</v>
      </c>
      <c r="F802" s="1765">
        <v>0.0</v>
      </c>
      <c r="G802" s="1760">
        <v>0.0</v>
      </c>
      <c r="H802" s="1761">
        <f t="shared" si="566"/>
        <v>0</v>
      </c>
      <c r="I802" s="1762">
        <f>SUM(H802:H806)</f>
        <v>0</v>
      </c>
      <c r="J802" s="647"/>
      <c r="K802" s="1715" t="s">
        <v>449</v>
      </c>
      <c r="L802" s="1765">
        <v>17.0</v>
      </c>
      <c r="M802" s="1762">
        <f>(L802-H802)-R802</f>
        <v>17</v>
      </c>
      <c r="N802" s="1765">
        <v>0.0</v>
      </c>
      <c r="O802" s="1762">
        <f t="shared" ref="O802:O803" si="567">SUM(M802,N802)</f>
        <v>17</v>
      </c>
      <c r="P802" s="1764"/>
      <c r="Q802" s="1766" t="s">
        <v>447</v>
      </c>
      <c r="R802" s="1685"/>
      <c r="S802" s="649"/>
      <c r="T802" s="649"/>
      <c r="U802" s="7"/>
      <c r="V802" s="7"/>
      <c r="W802" s="7"/>
      <c r="X802" s="7"/>
      <c r="Y802" s="7"/>
      <c r="Z802" s="7"/>
      <c r="AA802" s="7"/>
      <c r="AB802" s="7"/>
      <c r="AC802" s="7"/>
    </row>
    <row r="803">
      <c r="A803" s="1714" t="s">
        <v>77</v>
      </c>
      <c r="B803" s="692">
        <v>0.0</v>
      </c>
      <c r="C803" s="692">
        <v>0.0</v>
      </c>
      <c r="D803" s="692">
        <v>0.0</v>
      </c>
      <c r="E803" s="692">
        <v>0.0</v>
      </c>
      <c r="F803" s="692">
        <v>0.0</v>
      </c>
      <c r="G803" s="692">
        <v>0.0</v>
      </c>
      <c r="H803" s="693">
        <f t="shared" si="566"/>
        <v>0</v>
      </c>
      <c r="I803" s="596">
        <f>(I802/60)</f>
        <v>0</v>
      </c>
      <c r="J803" s="647"/>
      <c r="K803" s="1714" t="s">
        <v>77</v>
      </c>
      <c r="L803" s="692">
        <v>5.0</v>
      </c>
      <c r="M803" s="701">
        <f>(L803-H803-H804)-R803</f>
        <v>5</v>
      </c>
      <c r="N803" s="692">
        <v>0.0</v>
      </c>
      <c r="O803" s="701">
        <f t="shared" si="567"/>
        <v>5</v>
      </c>
      <c r="P803" s="701"/>
      <c r="Q803" s="1686"/>
      <c r="R803" s="1686"/>
      <c r="S803" s="649"/>
      <c r="T803" s="649"/>
      <c r="U803" s="7"/>
      <c r="V803" s="7"/>
      <c r="W803" s="7"/>
      <c r="X803" s="7"/>
      <c r="Y803" s="7"/>
      <c r="Z803" s="7"/>
      <c r="AA803" s="7"/>
      <c r="AB803" s="7"/>
      <c r="AC803" s="7"/>
    </row>
    <row r="804">
      <c r="A804" s="1714" t="s">
        <v>78</v>
      </c>
      <c r="B804" s="692">
        <v>0.0</v>
      </c>
      <c r="C804" s="692">
        <v>0.0</v>
      </c>
      <c r="D804" s="692">
        <v>0.0</v>
      </c>
      <c r="E804" s="692">
        <v>0.0</v>
      </c>
      <c r="F804" s="692">
        <v>0.0</v>
      </c>
      <c r="G804" s="692">
        <v>0.0</v>
      </c>
      <c r="H804" s="693">
        <f t="shared" si="566"/>
        <v>0</v>
      </c>
      <c r="I804" s="701"/>
      <c r="J804" s="647"/>
      <c r="K804" s="1714" t="s">
        <v>78</v>
      </c>
      <c r="L804" s="701" t="s">
        <v>79</v>
      </c>
      <c r="M804" s="701" t="s">
        <v>79</v>
      </c>
      <c r="N804" s="692" t="s">
        <v>79</v>
      </c>
      <c r="O804" s="701" t="s">
        <v>79</v>
      </c>
      <c r="P804" s="701"/>
      <c r="Q804" s="1686"/>
      <c r="R804" s="1686"/>
      <c r="S804" s="649"/>
      <c r="T804" s="649"/>
      <c r="U804" s="7"/>
      <c r="V804" s="7"/>
      <c r="W804" s="7"/>
      <c r="X804" s="7"/>
      <c r="Y804" s="7"/>
      <c r="Z804" s="7"/>
      <c r="AA804" s="7"/>
      <c r="AB804" s="7"/>
      <c r="AC804" s="7"/>
    </row>
    <row r="805">
      <c r="A805" s="1714" t="s">
        <v>446</v>
      </c>
      <c r="B805" s="692">
        <v>0.0</v>
      </c>
      <c r="C805" s="692">
        <v>0.0</v>
      </c>
      <c r="D805" s="692">
        <v>0.0</v>
      </c>
      <c r="E805" s="692">
        <v>0.0</v>
      </c>
      <c r="F805" s="692">
        <v>0.0</v>
      </c>
      <c r="G805" s="692">
        <v>0.0</v>
      </c>
      <c r="H805" s="693">
        <f t="shared" ref="H805:H806" si="568">sum(B805:G805)</f>
        <v>0</v>
      </c>
      <c r="I805" s="701"/>
      <c r="J805" s="647"/>
      <c r="K805" s="1714" t="s">
        <v>446</v>
      </c>
      <c r="L805" s="692">
        <v>0.0</v>
      </c>
      <c r="M805" s="701">
        <f>(L805-H805)-R805</f>
        <v>0</v>
      </c>
      <c r="N805" s="692">
        <v>0.0</v>
      </c>
      <c r="O805" s="701">
        <f t="shared" ref="O805:O806" si="569">SUM(M805,N805)</f>
        <v>0</v>
      </c>
      <c r="P805" s="701"/>
      <c r="Q805" s="1686"/>
      <c r="R805" s="1686"/>
      <c r="S805" s="649"/>
      <c r="T805" s="649"/>
      <c r="U805" s="7"/>
      <c r="V805" s="7"/>
      <c r="W805" s="7"/>
      <c r="X805" s="7"/>
      <c r="Y805" s="7"/>
      <c r="Z805" s="7"/>
      <c r="AA805" s="7"/>
      <c r="AB805" s="7"/>
      <c r="AC805" s="7"/>
    </row>
    <row r="806">
      <c r="A806" s="1714" t="s">
        <v>751</v>
      </c>
      <c r="B806" s="692">
        <v>0.0</v>
      </c>
      <c r="C806" s="692">
        <v>0.0</v>
      </c>
      <c r="D806" s="692">
        <v>0.0</v>
      </c>
      <c r="E806" s="692">
        <v>0.0</v>
      </c>
      <c r="F806" s="692">
        <v>0.0</v>
      </c>
      <c r="G806" s="692">
        <v>0.0</v>
      </c>
      <c r="H806" s="693">
        <f t="shared" si="568"/>
        <v>0</v>
      </c>
      <c r="I806" s="701"/>
      <c r="J806" s="647"/>
      <c r="K806" s="1714" t="s">
        <v>751</v>
      </c>
      <c r="L806" s="692">
        <v>5.0</v>
      </c>
      <c r="M806" s="701">
        <f t="shared" ref="M806:M807" si="570">(L806-H806)</f>
        <v>5</v>
      </c>
      <c r="N806" s="692">
        <v>0.0</v>
      </c>
      <c r="O806" s="701">
        <f t="shared" si="569"/>
        <v>5</v>
      </c>
      <c r="P806" s="701"/>
      <c r="Q806" s="1686"/>
      <c r="R806" s="1686"/>
      <c r="S806" s="649"/>
      <c r="T806" s="649"/>
      <c r="U806" s="7"/>
      <c r="V806" s="7"/>
      <c r="W806" s="7"/>
      <c r="X806" s="7"/>
      <c r="Y806" s="7"/>
      <c r="Z806" s="7"/>
      <c r="AA806" s="7"/>
      <c r="AB806" s="7"/>
      <c r="AC806" s="7"/>
    </row>
    <row r="807">
      <c r="A807" s="1714" t="s">
        <v>80</v>
      </c>
      <c r="B807" s="692">
        <v>0.0</v>
      </c>
      <c r="C807" s="692">
        <v>0.0</v>
      </c>
      <c r="D807" s="692">
        <v>0.0</v>
      </c>
      <c r="E807" s="692">
        <v>0.0</v>
      </c>
      <c r="F807" s="692">
        <v>0.0</v>
      </c>
      <c r="G807" s="692">
        <v>0.0</v>
      </c>
      <c r="H807" s="693">
        <f t="shared" ref="H807:H810" si="571">SUM(B807:G807)</f>
        <v>0</v>
      </c>
      <c r="I807" s="701"/>
      <c r="J807" s="647"/>
      <c r="K807" s="1714" t="s">
        <v>80</v>
      </c>
      <c r="L807" s="692">
        <v>19.0</v>
      </c>
      <c r="M807" s="701">
        <f t="shared" si="570"/>
        <v>19</v>
      </c>
      <c r="N807" s="692">
        <v>0.0</v>
      </c>
      <c r="O807" s="701">
        <f>sum(M807,N807)</f>
        <v>19</v>
      </c>
      <c r="P807" s="701"/>
      <c r="Q807" s="1686"/>
      <c r="R807" s="1686"/>
      <c r="S807" s="649"/>
      <c r="T807" s="649"/>
      <c r="U807" s="7"/>
      <c r="V807" s="7"/>
      <c r="W807" s="7"/>
      <c r="X807" s="7"/>
      <c r="Y807" s="7"/>
      <c r="Z807" s="7"/>
      <c r="AA807" s="7"/>
      <c r="AB807" s="7"/>
      <c r="AC807" s="7"/>
    </row>
    <row r="808">
      <c r="A808" s="1715" t="s">
        <v>471</v>
      </c>
      <c r="B808" s="1760">
        <v>9.0</v>
      </c>
      <c r="C808" s="1760">
        <v>0.0</v>
      </c>
      <c r="D808" s="1760">
        <v>13.0</v>
      </c>
      <c r="E808" s="1760">
        <v>0.0</v>
      </c>
      <c r="F808" s="1760">
        <v>3.0</v>
      </c>
      <c r="G808" s="1760">
        <v>0.0</v>
      </c>
      <c r="H808" s="1761">
        <f t="shared" si="571"/>
        <v>25</v>
      </c>
      <c r="I808" s="1762">
        <f>SUM(H808:H812)</f>
        <v>48</v>
      </c>
      <c r="J808" s="647" t="s">
        <v>206</v>
      </c>
      <c r="K808" s="1715" t="s">
        <v>471</v>
      </c>
      <c r="L808" s="1765">
        <v>34.0</v>
      </c>
      <c r="M808" s="1762">
        <f>(L808-H808)-R808</f>
        <v>9</v>
      </c>
      <c r="N808" s="1765">
        <v>0.0</v>
      </c>
      <c r="O808" s="1762">
        <f t="shared" ref="O808:O809" si="572">SUM(M808,N808)</f>
        <v>9</v>
      </c>
      <c r="P808" s="1764"/>
      <c r="Q808" s="1732" t="s">
        <v>1017</v>
      </c>
      <c r="R808" s="1762"/>
      <c r="S808" s="649"/>
      <c r="T808" s="649"/>
      <c r="U808" s="7"/>
      <c r="V808" s="7"/>
      <c r="W808" s="7"/>
      <c r="X808" s="7"/>
      <c r="Y808" s="7"/>
      <c r="Z808" s="7"/>
      <c r="AA808" s="7"/>
      <c r="AB808" s="7"/>
      <c r="AC808" s="7"/>
    </row>
    <row r="809">
      <c r="A809" s="1714" t="s">
        <v>77</v>
      </c>
      <c r="B809" s="692">
        <v>0.0</v>
      </c>
      <c r="C809" s="692">
        <v>0.0</v>
      </c>
      <c r="D809" s="692">
        <v>0.0</v>
      </c>
      <c r="E809" s="692">
        <v>0.0</v>
      </c>
      <c r="F809" s="692">
        <v>0.0</v>
      </c>
      <c r="G809" s="690">
        <v>0.0</v>
      </c>
      <c r="H809" s="693">
        <f t="shared" si="571"/>
        <v>0</v>
      </c>
      <c r="I809" s="596">
        <f>(I808/60)</f>
        <v>0.8</v>
      </c>
      <c r="J809" s="647" t="s">
        <v>79</v>
      </c>
      <c r="K809" s="1714" t="s">
        <v>77</v>
      </c>
      <c r="L809" s="692">
        <v>15.0</v>
      </c>
      <c r="M809" s="701">
        <f>(L809-H809-H810)-R809</f>
        <v>0</v>
      </c>
      <c r="N809" s="692">
        <v>0.0</v>
      </c>
      <c r="O809" s="701">
        <f t="shared" si="572"/>
        <v>0</v>
      </c>
      <c r="P809" s="701"/>
      <c r="Q809" s="1621" t="s">
        <v>1018</v>
      </c>
      <c r="R809" s="1621">
        <v>1.0</v>
      </c>
      <c r="S809" s="649"/>
      <c r="T809" s="649"/>
      <c r="U809" s="7"/>
      <c r="V809" s="7"/>
      <c r="W809" s="7"/>
      <c r="X809" s="7"/>
      <c r="Y809" s="7"/>
      <c r="Z809" s="7"/>
      <c r="AA809" s="7"/>
      <c r="AB809" s="7"/>
      <c r="AC809" s="7"/>
    </row>
    <row r="810">
      <c r="A810" s="1714" t="s">
        <v>78</v>
      </c>
      <c r="B810" s="692">
        <v>5.0</v>
      </c>
      <c r="C810" s="692">
        <v>0.0</v>
      </c>
      <c r="D810" s="692">
        <v>9.0</v>
      </c>
      <c r="E810" s="692">
        <v>0.0</v>
      </c>
      <c r="F810" s="692">
        <v>0.0</v>
      </c>
      <c r="G810" s="690">
        <v>0.0</v>
      </c>
      <c r="H810" s="693">
        <f t="shared" si="571"/>
        <v>14</v>
      </c>
      <c r="I810" s="701"/>
      <c r="J810" s="647" t="s">
        <v>79</v>
      </c>
      <c r="K810" s="1714" t="s">
        <v>78</v>
      </c>
      <c r="L810" s="701" t="s">
        <v>79</v>
      </c>
      <c r="M810" s="701" t="s">
        <v>79</v>
      </c>
      <c r="N810" s="692" t="s">
        <v>79</v>
      </c>
      <c r="O810" s="701" t="s">
        <v>79</v>
      </c>
      <c r="P810" s="701"/>
      <c r="Q810" s="1686"/>
      <c r="R810" s="1686"/>
      <c r="S810" s="649"/>
      <c r="T810" s="649"/>
      <c r="U810" s="7"/>
      <c r="V810" s="7"/>
      <c r="W810" s="7"/>
      <c r="X810" s="7"/>
      <c r="Y810" s="7"/>
      <c r="Z810" s="7"/>
      <c r="AA810" s="7"/>
      <c r="AB810" s="7"/>
      <c r="AC810" s="7"/>
    </row>
    <row r="811">
      <c r="A811" s="1714" t="s">
        <v>446</v>
      </c>
      <c r="B811" s="692">
        <v>1.0</v>
      </c>
      <c r="C811" s="692">
        <v>0.0</v>
      </c>
      <c r="D811" s="692">
        <v>1.0</v>
      </c>
      <c r="E811" s="692">
        <v>1.0</v>
      </c>
      <c r="F811" s="692">
        <v>0.0</v>
      </c>
      <c r="G811" s="690">
        <v>0.0</v>
      </c>
      <c r="H811" s="693">
        <f t="shared" ref="H811:H812" si="573">sum(B811:G811)</f>
        <v>3</v>
      </c>
      <c r="I811" s="701"/>
      <c r="J811" s="647" t="s">
        <v>206</v>
      </c>
      <c r="K811" s="1714" t="s">
        <v>446</v>
      </c>
      <c r="L811" s="692">
        <v>3.0</v>
      </c>
      <c r="M811" s="701">
        <f>(L811-H811)-R811</f>
        <v>0</v>
      </c>
      <c r="N811" s="692">
        <v>0.0</v>
      </c>
      <c r="O811" s="701">
        <f t="shared" ref="O811:O812" si="574">SUM(M811,N811)</f>
        <v>0</v>
      </c>
      <c r="P811" s="701"/>
      <c r="Q811" s="1686"/>
      <c r="R811" s="1686"/>
      <c r="S811" s="649"/>
      <c r="T811" s="649"/>
      <c r="U811" s="7"/>
      <c r="V811" s="7"/>
      <c r="W811" s="7"/>
      <c r="X811" s="7"/>
      <c r="Y811" s="7"/>
      <c r="Z811" s="7"/>
      <c r="AA811" s="7"/>
      <c r="AB811" s="7"/>
      <c r="AC811" s="7"/>
    </row>
    <row r="812">
      <c r="A812" s="1714" t="s">
        <v>751</v>
      </c>
      <c r="B812" s="692">
        <v>2.0</v>
      </c>
      <c r="C812" s="692">
        <v>0.0</v>
      </c>
      <c r="D812" s="692">
        <v>1.0</v>
      </c>
      <c r="E812" s="692">
        <v>2.0</v>
      </c>
      <c r="F812" s="692">
        <v>1.0</v>
      </c>
      <c r="G812" s="690">
        <v>0.0</v>
      </c>
      <c r="H812" s="693">
        <f t="shared" si="573"/>
        <v>6</v>
      </c>
      <c r="I812" s="701"/>
      <c r="J812" s="647"/>
      <c r="K812" s="1714" t="s">
        <v>751</v>
      </c>
      <c r="L812" s="692">
        <v>6.0</v>
      </c>
      <c r="M812" s="701">
        <f t="shared" ref="M812:M813" si="575">(L812-H812)</f>
        <v>0</v>
      </c>
      <c r="N812" s="692">
        <v>0.0</v>
      </c>
      <c r="O812" s="701">
        <f t="shared" si="574"/>
        <v>0</v>
      </c>
      <c r="P812" s="701"/>
      <c r="Q812" s="1621" t="s">
        <v>1019</v>
      </c>
      <c r="R812" s="1686"/>
      <c r="S812" s="649"/>
      <c r="T812" s="649"/>
      <c r="U812" s="7"/>
      <c r="V812" s="7"/>
      <c r="W812" s="7"/>
      <c r="X812" s="7"/>
      <c r="Y812" s="7"/>
      <c r="Z812" s="7"/>
      <c r="AA812" s="7"/>
      <c r="AB812" s="7"/>
      <c r="AC812" s="7"/>
    </row>
    <row r="813">
      <c r="A813" s="1714" t="s">
        <v>80</v>
      </c>
      <c r="B813" s="692">
        <v>0.0</v>
      </c>
      <c r="C813" s="692">
        <v>0.0</v>
      </c>
      <c r="D813" s="692">
        <v>1.0</v>
      </c>
      <c r="E813" s="692">
        <v>0.0</v>
      </c>
      <c r="F813" s="692">
        <v>0.0</v>
      </c>
      <c r="G813" s="690">
        <v>0.0</v>
      </c>
      <c r="H813" s="693">
        <f t="shared" ref="H813:H816" si="576">SUM(B813:G813)</f>
        <v>1</v>
      </c>
      <c r="I813" s="701"/>
      <c r="J813" s="647" t="s">
        <v>206</v>
      </c>
      <c r="K813" s="1714" t="s">
        <v>80</v>
      </c>
      <c r="L813" s="692">
        <v>11.0</v>
      </c>
      <c r="M813" s="701">
        <f t="shared" si="575"/>
        <v>10</v>
      </c>
      <c r="N813" s="692">
        <v>0.0</v>
      </c>
      <c r="O813" s="701">
        <f>sum(M813,N813)</f>
        <v>10</v>
      </c>
      <c r="P813" s="701"/>
      <c r="Q813" s="1621"/>
      <c r="R813" s="1686"/>
      <c r="S813" s="1973"/>
      <c r="T813" s="649"/>
      <c r="U813" s="7"/>
      <c r="V813" s="7"/>
      <c r="W813" s="7"/>
      <c r="X813" s="7"/>
      <c r="Y813" s="7"/>
      <c r="Z813" s="7"/>
      <c r="AA813" s="7"/>
      <c r="AB813" s="7"/>
      <c r="AC813" s="7"/>
    </row>
    <row r="814">
      <c r="A814" s="1715" t="s">
        <v>687</v>
      </c>
      <c r="B814" s="1765">
        <v>0.0</v>
      </c>
      <c r="C814" s="1765">
        <v>0.0</v>
      </c>
      <c r="D814" s="1765">
        <v>0.0</v>
      </c>
      <c r="E814" s="1765">
        <v>0.0</v>
      </c>
      <c r="F814" s="1765">
        <v>0.0</v>
      </c>
      <c r="G814" s="1760">
        <v>0.0</v>
      </c>
      <c r="H814" s="1761">
        <f t="shared" si="576"/>
        <v>0</v>
      </c>
      <c r="I814" s="1762">
        <f>SUM(H814:H818)</f>
        <v>1</v>
      </c>
      <c r="J814" s="647" t="s">
        <v>206</v>
      </c>
      <c r="K814" s="1715" t="s">
        <v>687</v>
      </c>
      <c r="L814" s="1765">
        <v>24.0</v>
      </c>
      <c r="M814" s="1762">
        <f>(L814-H814)-R814</f>
        <v>24</v>
      </c>
      <c r="N814" s="1765">
        <v>0.0</v>
      </c>
      <c r="O814" s="1762">
        <f t="shared" ref="O814:O815" si="577">SUM(M814,N814)</f>
        <v>24</v>
      </c>
      <c r="P814" s="1764"/>
      <c r="Q814" s="1768"/>
      <c r="R814" s="1762"/>
      <c r="S814" s="649"/>
      <c r="T814" s="649"/>
      <c r="U814" s="7"/>
      <c r="V814" s="7"/>
      <c r="W814" s="7"/>
      <c r="X814" s="7"/>
      <c r="Y814" s="7"/>
      <c r="Z814" s="7"/>
      <c r="AA814" s="7"/>
      <c r="AB814" s="7"/>
      <c r="AC814" s="7"/>
    </row>
    <row r="815">
      <c r="A815" s="1714" t="s">
        <v>77</v>
      </c>
      <c r="B815" s="692">
        <v>0.0</v>
      </c>
      <c r="C815" s="692">
        <v>0.0</v>
      </c>
      <c r="D815" s="692">
        <v>0.0</v>
      </c>
      <c r="E815" s="692">
        <v>0.0</v>
      </c>
      <c r="F815" s="692">
        <v>0.0</v>
      </c>
      <c r="G815" s="692">
        <v>0.0</v>
      </c>
      <c r="H815" s="693">
        <f t="shared" si="576"/>
        <v>0</v>
      </c>
      <c r="I815" s="596">
        <f>(I814/60)</f>
        <v>0.01666666667</v>
      </c>
      <c r="J815" s="647" t="s">
        <v>206</v>
      </c>
      <c r="K815" s="1714" t="s">
        <v>77</v>
      </c>
      <c r="L815" s="692">
        <v>0.0</v>
      </c>
      <c r="M815" s="701">
        <f>(L815-H815-H816)-R815</f>
        <v>0</v>
      </c>
      <c r="N815" s="692">
        <v>0.0</v>
      </c>
      <c r="O815" s="701">
        <f t="shared" si="577"/>
        <v>0</v>
      </c>
      <c r="P815" s="701"/>
      <c r="Q815" s="1686"/>
      <c r="R815" s="1686"/>
      <c r="S815" s="649"/>
      <c r="T815" s="649"/>
      <c r="U815" s="7"/>
      <c r="V815" s="7"/>
      <c r="W815" s="7"/>
      <c r="X815" s="7"/>
      <c r="Y815" s="7"/>
      <c r="Z815" s="7"/>
      <c r="AA815" s="7"/>
      <c r="AB815" s="7"/>
      <c r="AC815" s="7"/>
    </row>
    <row r="816">
      <c r="A816" s="1714" t="s">
        <v>78</v>
      </c>
      <c r="B816" s="692">
        <v>0.0</v>
      </c>
      <c r="C816" s="692">
        <v>0.0</v>
      </c>
      <c r="D816" s="692">
        <v>0.0</v>
      </c>
      <c r="E816" s="692">
        <v>0.0</v>
      </c>
      <c r="F816" s="692">
        <v>0.0</v>
      </c>
      <c r="G816" s="692">
        <v>0.0</v>
      </c>
      <c r="H816" s="693">
        <f t="shared" si="576"/>
        <v>0</v>
      </c>
      <c r="I816" s="701"/>
      <c r="J816" s="647" t="s">
        <v>206</v>
      </c>
      <c r="K816" s="1714" t="s">
        <v>78</v>
      </c>
      <c r="L816" s="701" t="s">
        <v>79</v>
      </c>
      <c r="M816" s="701" t="s">
        <v>79</v>
      </c>
      <c r="N816" s="692" t="s">
        <v>79</v>
      </c>
      <c r="O816" s="701" t="s">
        <v>79</v>
      </c>
      <c r="P816" s="701"/>
      <c r="Q816" s="1686"/>
      <c r="R816" s="1686"/>
      <c r="S816" s="649"/>
      <c r="T816" s="649"/>
      <c r="U816" s="7"/>
      <c r="V816" s="7"/>
      <c r="W816" s="7"/>
      <c r="X816" s="7"/>
      <c r="Y816" s="7"/>
      <c r="Z816" s="7"/>
      <c r="AA816" s="7"/>
      <c r="AB816" s="7"/>
      <c r="AC816" s="7"/>
    </row>
    <row r="817">
      <c r="A817" s="1714" t="s">
        <v>446</v>
      </c>
      <c r="B817" s="692">
        <v>0.0</v>
      </c>
      <c r="C817" s="692">
        <v>0.0</v>
      </c>
      <c r="D817" s="692">
        <v>0.0</v>
      </c>
      <c r="E817" s="692">
        <v>0.0</v>
      </c>
      <c r="F817" s="692">
        <v>0.0</v>
      </c>
      <c r="G817" s="692">
        <v>0.0</v>
      </c>
      <c r="H817" s="693">
        <f t="shared" ref="H817:H818" si="578">sum(B817:G817)</f>
        <v>0</v>
      </c>
      <c r="I817" s="701"/>
      <c r="J817" s="647" t="s">
        <v>206</v>
      </c>
      <c r="K817" s="1714" t="s">
        <v>446</v>
      </c>
      <c r="L817" s="692">
        <v>0.0</v>
      </c>
      <c r="M817" s="701">
        <f>(L817-H817)-R817</f>
        <v>0</v>
      </c>
      <c r="N817" s="692">
        <v>0.0</v>
      </c>
      <c r="O817" s="701">
        <f t="shared" ref="O817:O818" si="579">SUM(M817,N817)</f>
        <v>0</v>
      </c>
      <c r="P817" s="701"/>
      <c r="Q817" s="1686"/>
      <c r="R817" s="1686"/>
      <c r="S817" s="649"/>
      <c r="T817" s="649"/>
      <c r="U817" s="7"/>
      <c r="V817" s="7"/>
      <c r="W817" s="7"/>
      <c r="X817" s="7"/>
      <c r="Y817" s="7"/>
      <c r="Z817" s="7"/>
      <c r="AA817" s="7"/>
      <c r="AB817" s="7"/>
      <c r="AC817" s="7"/>
    </row>
    <row r="818">
      <c r="A818" s="1714" t="s">
        <v>751</v>
      </c>
      <c r="B818" s="692">
        <v>0.0</v>
      </c>
      <c r="C818" s="692">
        <v>0.0</v>
      </c>
      <c r="D818" s="692">
        <v>0.0</v>
      </c>
      <c r="E818" s="692">
        <v>0.0</v>
      </c>
      <c r="F818" s="692">
        <v>1.0</v>
      </c>
      <c r="G818" s="692">
        <v>0.0</v>
      </c>
      <c r="H818" s="693">
        <f t="shared" si="578"/>
        <v>1</v>
      </c>
      <c r="I818" s="701"/>
      <c r="J818" s="647" t="s">
        <v>206</v>
      </c>
      <c r="K818" s="1714" t="s">
        <v>751</v>
      </c>
      <c r="L818" s="692">
        <v>8.0</v>
      </c>
      <c r="M818" s="701">
        <f t="shared" ref="M818:M819" si="580">(L818-H818)</f>
        <v>7</v>
      </c>
      <c r="N818" s="692">
        <v>0.0</v>
      </c>
      <c r="O818" s="701">
        <f t="shared" si="579"/>
        <v>7</v>
      </c>
      <c r="P818" s="701"/>
      <c r="Q818" s="1686"/>
      <c r="R818" s="1621">
        <v>1.0</v>
      </c>
      <c r="S818" s="649"/>
      <c r="T818" s="649"/>
      <c r="U818" s="7"/>
      <c r="V818" s="7"/>
      <c r="W818" s="7"/>
      <c r="X818" s="7"/>
      <c r="Y818" s="7"/>
      <c r="Z818" s="7"/>
      <c r="AA818" s="7"/>
      <c r="AB818" s="7"/>
      <c r="AC818" s="7"/>
    </row>
    <row r="819">
      <c r="A819" s="1714" t="s">
        <v>80</v>
      </c>
      <c r="B819" s="692">
        <v>0.0</v>
      </c>
      <c r="C819" s="692">
        <v>0.0</v>
      </c>
      <c r="D819" s="692">
        <v>0.0</v>
      </c>
      <c r="E819" s="692">
        <v>0.0</v>
      </c>
      <c r="F819" s="692">
        <v>0.0</v>
      </c>
      <c r="G819" s="692">
        <v>0.0</v>
      </c>
      <c r="H819" s="693">
        <f t="shared" ref="H819:H822" si="581">SUM(B819:G819)</f>
        <v>0</v>
      </c>
      <c r="I819" s="701"/>
      <c r="J819" s="647" t="s">
        <v>206</v>
      </c>
      <c r="K819" s="1714" t="s">
        <v>80</v>
      </c>
      <c r="L819" s="692">
        <v>15.0</v>
      </c>
      <c r="M819" s="701">
        <f t="shared" si="580"/>
        <v>15</v>
      </c>
      <c r="N819" s="692">
        <v>0.0</v>
      </c>
      <c r="O819" s="701">
        <f>sum(M819,N819)</f>
        <v>15</v>
      </c>
      <c r="P819" s="701"/>
      <c r="Q819" s="1686"/>
      <c r="R819" s="1686"/>
      <c r="S819" s="649"/>
      <c r="T819" s="649"/>
      <c r="U819" s="7"/>
      <c r="V819" s="7"/>
      <c r="W819" s="7"/>
      <c r="X819" s="7"/>
      <c r="Y819" s="7"/>
      <c r="Z819" s="7"/>
      <c r="AA819" s="7"/>
      <c r="AB819" s="7"/>
      <c r="AC819" s="7"/>
    </row>
    <row r="820">
      <c r="A820" s="1762" t="s">
        <v>689</v>
      </c>
      <c r="B820" s="1760">
        <v>1.0</v>
      </c>
      <c r="C820" s="1760">
        <v>1.0</v>
      </c>
      <c r="D820" s="1760">
        <v>0.0</v>
      </c>
      <c r="E820" s="1760">
        <v>1.0</v>
      </c>
      <c r="F820" s="1760">
        <v>2.0</v>
      </c>
      <c r="G820" s="1760">
        <v>0.0</v>
      </c>
      <c r="H820" s="1761">
        <f t="shared" si="581"/>
        <v>5</v>
      </c>
      <c r="I820" s="1762">
        <f>SUM(H820:H824)</f>
        <v>9</v>
      </c>
      <c r="J820" s="647" t="s">
        <v>206</v>
      </c>
      <c r="K820" s="1762" t="s">
        <v>689</v>
      </c>
      <c r="L820" s="1765">
        <v>22.0</v>
      </c>
      <c r="M820" s="1762">
        <f>(L820-H820)-R820</f>
        <v>17</v>
      </c>
      <c r="N820" s="1765">
        <v>0.0</v>
      </c>
      <c r="O820" s="1762">
        <f t="shared" ref="O820:O821" si="582">SUM(M820,N820)</f>
        <v>17</v>
      </c>
      <c r="P820" s="1762"/>
      <c r="Q820" s="1768"/>
      <c r="R820" s="1762"/>
      <c r="S820" s="649"/>
      <c r="T820" s="649"/>
      <c r="U820" s="7"/>
      <c r="V820" s="7"/>
      <c r="W820" s="7"/>
      <c r="X820" s="7"/>
      <c r="Y820" s="7"/>
      <c r="Z820" s="7"/>
      <c r="AA820" s="7"/>
      <c r="AB820" s="7"/>
      <c r="AC820" s="7"/>
    </row>
    <row r="821">
      <c r="A821" s="1714" t="s">
        <v>77</v>
      </c>
      <c r="B821" s="692">
        <v>1.0</v>
      </c>
      <c r="C821" s="692">
        <v>0.0</v>
      </c>
      <c r="D821" s="692">
        <v>0.0</v>
      </c>
      <c r="E821" s="692">
        <v>0.0</v>
      </c>
      <c r="F821" s="692">
        <v>1.0</v>
      </c>
      <c r="G821" s="690">
        <v>0.0</v>
      </c>
      <c r="H821" s="693">
        <f t="shared" si="581"/>
        <v>2</v>
      </c>
      <c r="I821" s="596">
        <f>(I820/60)</f>
        <v>0.15</v>
      </c>
      <c r="J821" s="647" t="s">
        <v>206</v>
      </c>
      <c r="K821" s="1714" t="s">
        <v>77</v>
      </c>
      <c r="L821" s="692">
        <v>5.0</v>
      </c>
      <c r="M821" s="701">
        <f>(L821-H821-H822)-R821</f>
        <v>1</v>
      </c>
      <c r="N821" s="692">
        <v>0.0</v>
      </c>
      <c r="O821" s="701">
        <f t="shared" si="582"/>
        <v>1</v>
      </c>
      <c r="P821" s="701"/>
      <c r="Q821" s="1686"/>
      <c r="R821" s="1686"/>
      <c r="S821" s="649"/>
      <c r="T821" s="649"/>
      <c r="U821" s="7"/>
      <c r="V821" s="7"/>
      <c r="W821" s="7"/>
      <c r="X821" s="7"/>
      <c r="Y821" s="7"/>
      <c r="Z821" s="7"/>
      <c r="AA821" s="7"/>
      <c r="AB821" s="7"/>
      <c r="AC821" s="7"/>
    </row>
    <row r="822">
      <c r="A822" s="1714" t="s">
        <v>78</v>
      </c>
      <c r="B822" s="692">
        <v>0.0</v>
      </c>
      <c r="C822" s="692">
        <v>0.0</v>
      </c>
      <c r="D822" s="692">
        <v>2.0</v>
      </c>
      <c r="E822" s="692">
        <v>0.0</v>
      </c>
      <c r="F822" s="692">
        <v>0.0</v>
      </c>
      <c r="G822" s="690">
        <v>0.0</v>
      </c>
      <c r="H822" s="693">
        <f t="shared" si="581"/>
        <v>2</v>
      </c>
      <c r="I822" s="701"/>
      <c r="J822" s="647" t="s">
        <v>206</v>
      </c>
      <c r="K822" s="1714" t="s">
        <v>78</v>
      </c>
      <c r="L822" s="701" t="s">
        <v>79</v>
      </c>
      <c r="M822" s="701" t="s">
        <v>79</v>
      </c>
      <c r="N822" s="692" t="s">
        <v>79</v>
      </c>
      <c r="O822" s="701" t="s">
        <v>79</v>
      </c>
      <c r="P822" s="701"/>
      <c r="Q822" s="1686"/>
      <c r="R822" s="1686"/>
      <c r="S822" s="649"/>
      <c r="T822" s="649"/>
      <c r="U822" s="7"/>
      <c r="V822" s="7"/>
      <c r="W822" s="7"/>
      <c r="X822" s="7"/>
      <c r="Y822" s="7"/>
      <c r="Z822" s="7"/>
      <c r="AA822" s="7"/>
      <c r="AB822" s="7"/>
      <c r="AC822" s="7"/>
    </row>
    <row r="823">
      <c r="A823" s="1714" t="s">
        <v>446</v>
      </c>
      <c r="B823" s="692">
        <v>0.0</v>
      </c>
      <c r="C823" s="692">
        <v>0.0</v>
      </c>
      <c r="D823" s="692">
        <v>0.0</v>
      </c>
      <c r="E823" s="692">
        <v>0.0</v>
      </c>
      <c r="F823" s="692">
        <v>0.0</v>
      </c>
      <c r="G823" s="690">
        <v>0.0</v>
      </c>
      <c r="H823" s="693">
        <f t="shared" ref="H823:H824" si="583">sum(B823:G823)</f>
        <v>0</v>
      </c>
      <c r="I823" s="701"/>
      <c r="J823" s="647" t="s">
        <v>206</v>
      </c>
      <c r="K823" s="1714" t="s">
        <v>446</v>
      </c>
      <c r="L823" s="692">
        <v>0.0</v>
      </c>
      <c r="M823" s="701">
        <f>(L823-H823)-R823</f>
        <v>0</v>
      </c>
      <c r="N823" s="692" t="s">
        <v>79</v>
      </c>
      <c r="O823" s="701">
        <f t="shared" ref="O823:O824" si="584">SUM(M823,N823)</f>
        <v>0</v>
      </c>
      <c r="P823" s="701"/>
      <c r="Q823" s="1686"/>
      <c r="R823" s="1686"/>
      <c r="S823" s="649"/>
      <c r="T823" s="649"/>
      <c r="U823" s="7"/>
      <c r="V823" s="7"/>
      <c r="W823" s="7"/>
      <c r="X823" s="7"/>
      <c r="Y823" s="7"/>
      <c r="Z823" s="7"/>
      <c r="AA823" s="7"/>
      <c r="AB823" s="7"/>
      <c r="AC823" s="7"/>
    </row>
    <row r="824">
      <c r="A824" s="1714" t="s">
        <v>751</v>
      </c>
      <c r="B824" s="692">
        <v>0.0</v>
      </c>
      <c r="C824" s="692">
        <v>0.0</v>
      </c>
      <c r="D824" s="692">
        <v>0.0</v>
      </c>
      <c r="E824" s="692">
        <v>0.0</v>
      </c>
      <c r="F824" s="692">
        <v>0.0</v>
      </c>
      <c r="G824" s="690">
        <v>0.0</v>
      </c>
      <c r="H824" s="693">
        <f t="shared" si="583"/>
        <v>0</v>
      </c>
      <c r="I824" s="701"/>
      <c r="J824" s="647" t="s">
        <v>206</v>
      </c>
      <c r="K824" s="1714" t="s">
        <v>751</v>
      </c>
      <c r="L824" s="692">
        <v>5.0</v>
      </c>
      <c r="M824" s="701">
        <f t="shared" ref="M824:M825" si="585">(L824-H824)</f>
        <v>5</v>
      </c>
      <c r="N824" s="692">
        <v>0.0</v>
      </c>
      <c r="O824" s="701">
        <f t="shared" si="584"/>
        <v>5</v>
      </c>
      <c r="P824" s="701"/>
      <c r="Q824" s="1686"/>
      <c r="R824" s="1686"/>
      <c r="S824" s="649"/>
      <c r="T824" s="649"/>
      <c r="U824" s="7"/>
      <c r="V824" s="7"/>
      <c r="W824" s="7"/>
      <c r="X824" s="7"/>
      <c r="Y824" s="7"/>
      <c r="Z824" s="7"/>
      <c r="AA824" s="7"/>
      <c r="AB824" s="7"/>
      <c r="AC824" s="7"/>
    </row>
    <row r="825">
      <c r="A825" s="1714" t="s">
        <v>80</v>
      </c>
      <c r="B825" s="692">
        <v>0.0</v>
      </c>
      <c r="C825" s="692">
        <v>0.0</v>
      </c>
      <c r="D825" s="692">
        <v>0.0</v>
      </c>
      <c r="E825" s="692">
        <v>0.0</v>
      </c>
      <c r="F825" s="692">
        <v>4.0</v>
      </c>
      <c r="G825" s="690">
        <v>0.0</v>
      </c>
      <c r="H825" s="693">
        <f t="shared" ref="H825:H828" si="586">SUM(B825:G825)</f>
        <v>4</v>
      </c>
      <c r="I825" s="701"/>
      <c r="J825" s="647" t="s">
        <v>206</v>
      </c>
      <c r="K825" s="1714" t="s">
        <v>80</v>
      </c>
      <c r="L825" s="692">
        <v>14.0</v>
      </c>
      <c r="M825" s="701">
        <f t="shared" si="585"/>
        <v>10</v>
      </c>
      <c r="N825" s="692" t="s">
        <v>79</v>
      </c>
      <c r="O825" s="701">
        <f>sum(M825,N825)</f>
        <v>10</v>
      </c>
      <c r="P825" s="701"/>
      <c r="Q825" s="1621"/>
      <c r="R825" s="1686"/>
      <c r="S825" s="649"/>
      <c r="T825" s="649"/>
      <c r="U825" s="7"/>
      <c r="V825" s="7"/>
      <c r="W825" s="7"/>
      <c r="X825" s="7"/>
      <c r="Y825" s="7"/>
      <c r="Z825" s="7"/>
      <c r="AA825" s="7"/>
      <c r="AB825" s="7"/>
      <c r="AC825" s="7"/>
    </row>
    <row r="826">
      <c r="A826" s="1762" t="s">
        <v>274</v>
      </c>
      <c r="B826" s="1760">
        <v>0.0</v>
      </c>
      <c r="C826" s="1760">
        <v>0.0</v>
      </c>
      <c r="D826" s="1760">
        <v>0.0</v>
      </c>
      <c r="E826" s="1760">
        <v>0.0</v>
      </c>
      <c r="F826" s="1760">
        <v>0.0</v>
      </c>
      <c r="G826" s="1760">
        <v>0.0</v>
      </c>
      <c r="H826" s="1761">
        <f t="shared" si="586"/>
        <v>0</v>
      </c>
      <c r="I826" s="1762">
        <f>SUM(H826:H830)</f>
        <v>0</v>
      </c>
      <c r="J826" s="635"/>
      <c r="K826" s="1762" t="s">
        <v>274</v>
      </c>
      <c r="L826" s="1762">
        <v>0.0</v>
      </c>
      <c r="M826" s="1762">
        <f>(L826-H826)-R826</f>
        <v>0</v>
      </c>
      <c r="N826" s="1762"/>
      <c r="O826" s="1762">
        <f t="shared" ref="O826:O827" si="587">SUM(M826,N826)</f>
        <v>0</v>
      </c>
      <c r="P826" s="1762"/>
      <c r="Q826" s="1768"/>
      <c r="R826" s="1762"/>
      <c r="S826" s="649"/>
      <c r="T826" s="649"/>
      <c r="U826" s="7"/>
      <c r="V826" s="7"/>
      <c r="W826" s="7"/>
      <c r="X826" s="7"/>
      <c r="Y826" s="7"/>
      <c r="Z826" s="7"/>
      <c r="AA826" s="7"/>
      <c r="AB826" s="7"/>
      <c r="AC826" s="7"/>
    </row>
    <row r="827">
      <c r="A827" s="1714" t="s">
        <v>77</v>
      </c>
      <c r="B827" s="692">
        <v>0.0</v>
      </c>
      <c r="C827" s="692">
        <v>0.0</v>
      </c>
      <c r="D827" s="692">
        <v>0.0</v>
      </c>
      <c r="E827" s="692">
        <v>0.0</v>
      </c>
      <c r="F827" s="692">
        <v>0.0</v>
      </c>
      <c r="G827" s="690">
        <v>0.0</v>
      </c>
      <c r="H827" s="693">
        <f t="shared" si="586"/>
        <v>0</v>
      </c>
      <c r="I827" s="596">
        <f>(I826/60)</f>
        <v>0</v>
      </c>
      <c r="J827" s="635"/>
      <c r="K827" s="1714" t="s">
        <v>77</v>
      </c>
      <c r="L827" s="701">
        <v>0.0</v>
      </c>
      <c r="M827" s="701">
        <f>(L827-H827-H828)-R827</f>
        <v>0</v>
      </c>
      <c r="N827" s="701"/>
      <c r="O827" s="701">
        <f t="shared" si="587"/>
        <v>0</v>
      </c>
      <c r="P827" s="701"/>
      <c r="Q827" s="1686"/>
      <c r="R827" s="1686"/>
      <c r="S827" s="649"/>
      <c r="T827" s="649"/>
      <c r="U827" s="7"/>
      <c r="V827" s="7"/>
      <c r="W827" s="7"/>
      <c r="X827" s="7"/>
      <c r="Y827" s="7"/>
      <c r="Z827" s="7"/>
      <c r="AA827" s="7"/>
      <c r="AB827" s="7"/>
      <c r="AC827" s="7"/>
    </row>
    <row r="828">
      <c r="A828" s="1714" t="s">
        <v>78</v>
      </c>
      <c r="B828" s="692">
        <v>0.0</v>
      </c>
      <c r="C828" s="692">
        <v>0.0</v>
      </c>
      <c r="D828" s="692">
        <v>0.0</v>
      </c>
      <c r="E828" s="692">
        <v>0.0</v>
      </c>
      <c r="F828" s="692">
        <v>0.0</v>
      </c>
      <c r="G828" s="690">
        <v>0.0</v>
      </c>
      <c r="H828" s="693">
        <f t="shared" si="586"/>
        <v>0</v>
      </c>
      <c r="I828" s="701"/>
      <c r="J828" s="635"/>
      <c r="K828" s="1714" t="s">
        <v>78</v>
      </c>
      <c r="L828" s="701" t="s">
        <v>79</v>
      </c>
      <c r="M828" s="701" t="s">
        <v>79</v>
      </c>
      <c r="N828" s="701"/>
      <c r="O828" s="701" t="s">
        <v>79</v>
      </c>
      <c r="P828" s="701"/>
      <c r="Q828" s="1686"/>
      <c r="R828" s="1686"/>
      <c r="S828" s="649"/>
      <c r="T828" s="649"/>
      <c r="U828" s="7"/>
      <c r="V828" s="7"/>
      <c r="W828" s="7"/>
      <c r="X828" s="7"/>
      <c r="Y828" s="7"/>
      <c r="Z828" s="7"/>
      <c r="AA828" s="7"/>
      <c r="AB828" s="7"/>
      <c r="AC828" s="7"/>
    </row>
    <row r="829">
      <c r="A829" s="1714" t="s">
        <v>446</v>
      </c>
      <c r="B829" s="692">
        <v>0.0</v>
      </c>
      <c r="C829" s="692">
        <v>0.0</v>
      </c>
      <c r="D829" s="692">
        <v>0.0</v>
      </c>
      <c r="E829" s="692">
        <v>0.0</v>
      </c>
      <c r="F829" s="692">
        <v>0.0</v>
      </c>
      <c r="G829" s="690">
        <v>0.0</v>
      </c>
      <c r="H829" s="693">
        <f t="shared" ref="H829:H830" si="588">sum(B829:G829)</f>
        <v>0</v>
      </c>
      <c r="I829" s="701"/>
      <c r="J829" s="635"/>
      <c r="K829" s="1714" t="s">
        <v>446</v>
      </c>
      <c r="L829" s="701">
        <v>0.0</v>
      </c>
      <c r="M829" s="701">
        <f>(L829-H829)-R829</f>
        <v>0</v>
      </c>
      <c r="N829" s="701"/>
      <c r="O829" s="701">
        <f t="shared" ref="O829:O830" si="589">SUM(M829,N829)</f>
        <v>0</v>
      </c>
      <c r="P829" s="701"/>
      <c r="Q829" s="1686"/>
      <c r="R829" s="1686"/>
      <c r="S829" s="649"/>
      <c r="T829" s="649"/>
      <c r="U829" s="7"/>
      <c r="V829" s="7"/>
      <c r="W829" s="7"/>
      <c r="X829" s="7"/>
      <c r="Y829" s="7"/>
      <c r="Z829" s="7"/>
      <c r="AA829" s="7"/>
      <c r="AB829" s="7"/>
      <c r="AC829" s="7"/>
    </row>
    <row r="830">
      <c r="A830" s="1714" t="s">
        <v>751</v>
      </c>
      <c r="B830" s="692">
        <v>0.0</v>
      </c>
      <c r="C830" s="692">
        <v>0.0</v>
      </c>
      <c r="D830" s="692">
        <v>0.0</v>
      </c>
      <c r="E830" s="692">
        <v>0.0</v>
      </c>
      <c r="F830" s="692">
        <v>0.0</v>
      </c>
      <c r="G830" s="690">
        <v>0.0</v>
      </c>
      <c r="H830" s="693">
        <f t="shared" si="588"/>
        <v>0</v>
      </c>
      <c r="I830" s="701"/>
      <c r="J830" s="635"/>
      <c r="K830" s="1714" t="s">
        <v>751</v>
      </c>
      <c r="L830" s="701">
        <v>0.0</v>
      </c>
      <c r="M830" s="701">
        <f t="shared" ref="M830:M831" si="590">(L830-H830)</f>
        <v>0</v>
      </c>
      <c r="N830" s="701"/>
      <c r="O830" s="701">
        <f t="shared" si="589"/>
        <v>0</v>
      </c>
      <c r="P830" s="701"/>
      <c r="Q830" s="1686"/>
      <c r="R830" s="1686"/>
      <c r="S830" s="649"/>
      <c r="T830" s="649"/>
      <c r="U830" s="7"/>
      <c r="V830" s="7"/>
      <c r="W830" s="7"/>
      <c r="X830" s="7"/>
      <c r="Y830" s="7"/>
      <c r="Z830" s="7"/>
      <c r="AA830" s="7"/>
      <c r="AB830" s="7"/>
      <c r="AC830" s="7"/>
    </row>
    <row r="831">
      <c r="A831" s="1714" t="s">
        <v>80</v>
      </c>
      <c r="B831" s="692">
        <v>0.0</v>
      </c>
      <c r="C831" s="692">
        <v>0.0</v>
      </c>
      <c r="D831" s="692">
        <v>0.0</v>
      </c>
      <c r="E831" s="692">
        <v>0.0</v>
      </c>
      <c r="F831" s="692">
        <v>0.0</v>
      </c>
      <c r="G831" s="690">
        <v>0.0</v>
      </c>
      <c r="H831" s="693">
        <f t="shared" ref="H831:H834" si="591">SUM(B831:G831)</f>
        <v>0</v>
      </c>
      <c r="I831" s="701"/>
      <c r="J831" s="635"/>
      <c r="K831" s="1714" t="s">
        <v>80</v>
      </c>
      <c r="L831" s="701">
        <v>0.0</v>
      </c>
      <c r="M831" s="701">
        <f t="shared" si="590"/>
        <v>0</v>
      </c>
      <c r="N831" s="701"/>
      <c r="O831" s="701">
        <f>sum(M831,N831)</f>
        <v>0</v>
      </c>
      <c r="P831" s="701"/>
      <c r="Q831" s="1686"/>
      <c r="R831" s="1686"/>
      <c r="S831" s="649"/>
      <c r="T831" s="649"/>
      <c r="U831" s="7"/>
      <c r="V831" s="7"/>
      <c r="W831" s="7"/>
      <c r="X831" s="7"/>
      <c r="Y831" s="7"/>
      <c r="Z831" s="7"/>
      <c r="AA831" s="7"/>
      <c r="AB831" s="7"/>
      <c r="AC831" s="7"/>
    </row>
    <row r="832">
      <c r="A832" s="1715" t="s">
        <v>152</v>
      </c>
      <c r="B832" s="1760">
        <v>13.0</v>
      </c>
      <c r="C832" s="1760">
        <v>1.0</v>
      </c>
      <c r="D832" s="1760">
        <v>3.0</v>
      </c>
      <c r="E832" s="1760">
        <v>5.0</v>
      </c>
      <c r="F832" s="1760">
        <v>6.0</v>
      </c>
      <c r="G832" s="1760">
        <v>0.0</v>
      </c>
      <c r="H832" s="1761">
        <f t="shared" si="591"/>
        <v>28</v>
      </c>
      <c r="I832" s="1762">
        <f>SUM(H832:H836)</f>
        <v>38</v>
      </c>
      <c r="J832" s="647" t="s">
        <v>206</v>
      </c>
      <c r="K832" s="1715" t="s">
        <v>152</v>
      </c>
      <c r="L832" s="1765">
        <v>61.0</v>
      </c>
      <c r="M832" s="1762">
        <f>(L832-H832)-R832</f>
        <v>33</v>
      </c>
      <c r="N832" s="1765">
        <v>0.0</v>
      </c>
      <c r="O832" s="1762">
        <f t="shared" ref="O832:O833" si="592">SUM(M832,N832)</f>
        <v>33</v>
      </c>
      <c r="P832" s="1764"/>
      <c r="Q832" s="1762"/>
      <c r="R832" s="1765"/>
      <c r="S832" s="649"/>
      <c r="T832" s="649"/>
      <c r="U832" s="7"/>
      <c r="V832" s="7"/>
      <c r="W832" s="7"/>
      <c r="X832" s="7"/>
      <c r="Y832" s="7"/>
      <c r="Z832" s="7"/>
      <c r="AA832" s="7"/>
      <c r="AB832" s="7"/>
      <c r="AC832" s="7"/>
    </row>
    <row r="833">
      <c r="A833" s="1714" t="s">
        <v>77</v>
      </c>
      <c r="B833" s="692">
        <v>0.0</v>
      </c>
      <c r="C833" s="692">
        <v>0.0</v>
      </c>
      <c r="D833" s="692">
        <v>2.0</v>
      </c>
      <c r="E833" s="692">
        <v>2.0</v>
      </c>
      <c r="F833" s="692">
        <v>0.0</v>
      </c>
      <c r="G833" s="690">
        <v>0.0</v>
      </c>
      <c r="H833" s="693">
        <f t="shared" si="591"/>
        <v>4</v>
      </c>
      <c r="I833" s="596">
        <f>(I832/60)</f>
        <v>0.6333333333</v>
      </c>
      <c r="J833" s="647" t="s">
        <v>206</v>
      </c>
      <c r="K833" s="1714" t="s">
        <v>77</v>
      </c>
      <c r="L833" s="692">
        <v>10.0</v>
      </c>
      <c r="M833" s="701">
        <f>(L833-H833-H834)-R833</f>
        <v>6</v>
      </c>
      <c r="N833" s="692">
        <v>0.0</v>
      </c>
      <c r="O833" s="701">
        <f t="shared" si="592"/>
        <v>6</v>
      </c>
      <c r="P833" s="701"/>
      <c r="Q833" s="701"/>
      <c r="R833" s="1686"/>
      <c r="S833" s="649"/>
      <c r="T833" s="649"/>
      <c r="U833" s="7"/>
      <c r="V833" s="7"/>
      <c r="W833" s="7"/>
      <c r="X833" s="7"/>
      <c r="Y833" s="7"/>
      <c r="Z833" s="7"/>
      <c r="AA833" s="7"/>
      <c r="AB833" s="7"/>
      <c r="AC833" s="7"/>
    </row>
    <row r="834">
      <c r="A834" s="1714" t="s">
        <v>78</v>
      </c>
      <c r="B834" s="692">
        <v>0.0</v>
      </c>
      <c r="C834" s="692">
        <v>0.0</v>
      </c>
      <c r="D834" s="692">
        <v>0.0</v>
      </c>
      <c r="E834" s="692">
        <v>0.0</v>
      </c>
      <c r="F834" s="692">
        <v>0.0</v>
      </c>
      <c r="G834" s="690">
        <v>0.0</v>
      </c>
      <c r="H834" s="693">
        <f t="shared" si="591"/>
        <v>0</v>
      </c>
      <c r="I834" s="701"/>
      <c r="J834" s="647" t="s">
        <v>206</v>
      </c>
      <c r="K834" s="1714" t="s">
        <v>78</v>
      </c>
      <c r="L834" s="701" t="s">
        <v>79</v>
      </c>
      <c r="M834" s="701" t="s">
        <v>79</v>
      </c>
      <c r="N834" s="692" t="s">
        <v>79</v>
      </c>
      <c r="O834" s="701" t="s">
        <v>79</v>
      </c>
      <c r="P834" s="701"/>
      <c r="Q834" s="701"/>
      <c r="R834" s="1686"/>
      <c r="S834" s="649"/>
      <c r="T834" s="649"/>
      <c r="U834" s="7"/>
      <c r="V834" s="7"/>
      <c r="W834" s="7"/>
      <c r="X834" s="7"/>
      <c r="Y834" s="7"/>
      <c r="Z834" s="7"/>
      <c r="AA834" s="7"/>
      <c r="AB834" s="7"/>
      <c r="AC834" s="7"/>
    </row>
    <row r="835">
      <c r="A835" s="1714" t="s">
        <v>446</v>
      </c>
      <c r="B835" s="692">
        <v>0.0</v>
      </c>
      <c r="C835" s="692">
        <v>0.0</v>
      </c>
      <c r="D835" s="692">
        <v>0.0</v>
      </c>
      <c r="E835" s="692">
        <v>0.0</v>
      </c>
      <c r="F835" s="692">
        <v>5.0</v>
      </c>
      <c r="G835" s="690">
        <v>0.0</v>
      </c>
      <c r="H835" s="693">
        <f t="shared" ref="H835:H837" si="593">sum(B835:G835)</f>
        <v>5</v>
      </c>
      <c r="I835" s="701"/>
      <c r="J835" s="647" t="s">
        <v>206</v>
      </c>
      <c r="K835" s="1714" t="s">
        <v>446</v>
      </c>
      <c r="L835" s="692">
        <v>5.0</v>
      </c>
      <c r="M835" s="701">
        <f>(L835-H835)-R835</f>
        <v>0</v>
      </c>
      <c r="N835" s="692">
        <v>0.0</v>
      </c>
      <c r="O835" s="701">
        <f t="shared" ref="O835:O836" si="594">SUM(M835,N835)</f>
        <v>0</v>
      </c>
      <c r="P835" s="692"/>
      <c r="Q835" s="701"/>
      <c r="R835" s="1686"/>
      <c r="S835" s="649"/>
      <c r="T835" s="649"/>
      <c r="U835" s="7"/>
      <c r="V835" s="7"/>
      <c r="W835" s="7"/>
      <c r="X835" s="7"/>
      <c r="Y835" s="7"/>
      <c r="Z835" s="7"/>
      <c r="AA835" s="7"/>
      <c r="AB835" s="7"/>
      <c r="AC835" s="7"/>
    </row>
    <row r="836">
      <c r="A836" s="1714" t="s">
        <v>751</v>
      </c>
      <c r="B836" s="692">
        <v>0.0</v>
      </c>
      <c r="C836" s="692">
        <v>0.0</v>
      </c>
      <c r="D836" s="692">
        <v>0.0</v>
      </c>
      <c r="E836" s="692">
        <v>0.0</v>
      </c>
      <c r="F836" s="692">
        <v>1.0</v>
      </c>
      <c r="G836" s="690">
        <v>0.0</v>
      </c>
      <c r="H836" s="693">
        <f t="shared" si="593"/>
        <v>1</v>
      </c>
      <c r="I836" s="701"/>
      <c r="J836" s="647" t="s">
        <v>79</v>
      </c>
      <c r="K836" s="1714" t="s">
        <v>751</v>
      </c>
      <c r="L836" s="692">
        <v>8.0</v>
      </c>
      <c r="M836" s="701">
        <f t="shared" ref="M836:M837" si="595">(L836-H836)</f>
        <v>7</v>
      </c>
      <c r="N836" s="692">
        <v>0.0</v>
      </c>
      <c r="O836" s="701">
        <f t="shared" si="594"/>
        <v>7</v>
      </c>
      <c r="P836" s="692"/>
      <c r="Q836" s="692" t="s">
        <v>1020</v>
      </c>
      <c r="R836" s="1621"/>
      <c r="S836" s="649"/>
      <c r="T836" s="649"/>
      <c r="U836" s="7"/>
      <c r="V836" s="7"/>
      <c r="W836" s="7"/>
      <c r="X836" s="7"/>
      <c r="Y836" s="7"/>
      <c r="Z836" s="7"/>
      <c r="AA836" s="7"/>
      <c r="AB836" s="7"/>
      <c r="AC836" s="7"/>
    </row>
    <row r="837">
      <c r="A837" s="1714" t="s">
        <v>80</v>
      </c>
      <c r="B837" s="692">
        <v>0.0</v>
      </c>
      <c r="C837" s="692">
        <v>0.0</v>
      </c>
      <c r="D837" s="692">
        <v>0.0</v>
      </c>
      <c r="E837" s="692">
        <v>0.0</v>
      </c>
      <c r="F837" s="692">
        <v>0.0</v>
      </c>
      <c r="G837" s="690">
        <v>0.0</v>
      </c>
      <c r="H837" s="693">
        <f t="shared" si="593"/>
        <v>0</v>
      </c>
      <c r="I837" s="701"/>
      <c r="J837" s="647" t="s">
        <v>206</v>
      </c>
      <c r="K837" s="1714" t="s">
        <v>80</v>
      </c>
      <c r="L837" s="692">
        <v>29.0</v>
      </c>
      <c r="M837" s="701">
        <f t="shared" si="595"/>
        <v>29</v>
      </c>
      <c r="N837" s="692">
        <v>0.0</v>
      </c>
      <c r="O837" s="701">
        <f>sum(M837,N837)</f>
        <v>29</v>
      </c>
      <c r="P837" s="701"/>
      <c r="Q837" s="701"/>
      <c r="R837" s="1686"/>
      <c r="S837" s="649"/>
      <c r="T837" s="649"/>
      <c r="U837" s="7"/>
      <c r="V837" s="7"/>
      <c r="W837" s="7"/>
      <c r="X837" s="7"/>
      <c r="Y837" s="7"/>
      <c r="Z837" s="7"/>
      <c r="AA837" s="7"/>
      <c r="AB837" s="7"/>
      <c r="AC837" s="7"/>
    </row>
    <row r="838">
      <c r="A838" s="1715" t="s">
        <v>521</v>
      </c>
      <c r="B838" s="1765">
        <v>0.0</v>
      </c>
      <c r="C838" s="1765">
        <v>0.0</v>
      </c>
      <c r="D838" s="1765">
        <v>4.0</v>
      </c>
      <c r="E838" s="1765">
        <v>4.0</v>
      </c>
      <c r="F838" s="1765">
        <v>3.0</v>
      </c>
      <c r="G838" s="1760">
        <v>0.0</v>
      </c>
      <c r="H838" s="1761">
        <f t="shared" ref="H838:H840" si="596">SUM(B838:G838)</f>
        <v>11</v>
      </c>
      <c r="I838" s="1762">
        <f>SUM(H838:H842)</f>
        <v>23</v>
      </c>
      <c r="J838" s="635"/>
      <c r="K838" s="1715" t="s">
        <v>521</v>
      </c>
      <c r="L838" s="1765">
        <v>18.0</v>
      </c>
      <c r="M838" s="1762">
        <f>(L838-H838)-R838</f>
        <v>7</v>
      </c>
      <c r="N838" s="1765">
        <v>0.0</v>
      </c>
      <c r="O838" s="1762">
        <f t="shared" ref="O838:O839" si="597">SUM(M838,N838)</f>
        <v>7</v>
      </c>
      <c r="P838" s="1764"/>
      <c r="Q838" s="1762"/>
      <c r="R838" s="1762"/>
      <c r="S838" s="649"/>
      <c r="T838" s="649"/>
      <c r="U838" s="7"/>
      <c r="V838" s="7"/>
      <c r="W838" s="7"/>
      <c r="X838" s="7"/>
      <c r="Y838" s="7"/>
      <c r="Z838" s="7"/>
      <c r="AA838" s="7"/>
      <c r="AB838" s="7"/>
      <c r="AC838" s="7"/>
    </row>
    <row r="839">
      <c r="A839" s="1714" t="s">
        <v>77</v>
      </c>
      <c r="B839" s="692">
        <v>0.0</v>
      </c>
      <c r="C839" s="692">
        <v>0.0</v>
      </c>
      <c r="D839" s="692">
        <v>0.0</v>
      </c>
      <c r="E839" s="692">
        <v>0.0</v>
      </c>
      <c r="F839" s="692">
        <v>0.0</v>
      </c>
      <c r="G839" s="692">
        <v>0.0</v>
      </c>
      <c r="H839" s="693">
        <f t="shared" si="596"/>
        <v>0</v>
      </c>
      <c r="I839" s="596">
        <f>(I838/60)</f>
        <v>0.3833333333</v>
      </c>
      <c r="J839" s="635"/>
      <c r="K839" s="1714" t="s">
        <v>77</v>
      </c>
      <c r="L839" s="692">
        <v>5.0</v>
      </c>
      <c r="M839" s="701">
        <f>(L839-H839-H840)-R839</f>
        <v>5</v>
      </c>
      <c r="N839" s="692">
        <v>0.0</v>
      </c>
      <c r="O839" s="701">
        <f t="shared" si="597"/>
        <v>5</v>
      </c>
      <c r="P839" s="701"/>
      <c r="Q839" s="701"/>
      <c r="R839" s="1686"/>
      <c r="S839" s="649"/>
      <c r="T839" s="649"/>
      <c r="U839" s="7"/>
      <c r="V839" s="7"/>
      <c r="W839" s="7"/>
      <c r="X839" s="7"/>
      <c r="Y839" s="7"/>
      <c r="Z839" s="7"/>
      <c r="AA839" s="7"/>
      <c r="AB839" s="7"/>
      <c r="AC839" s="7"/>
    </row>
    <row r="840">
      <c r="A840" s="1714" t="s">
        <v>78</v>
      </c>
      <c r="B840" s="692">
        <v>0.0</v>
      </c>
      <c r="C840" s="692">
        <v>0.0</v>
      </c>
      <c r="D840" s="692">
        <v>0.0</v>
      </c>
      <c r="E840" s="692">
        <v>0.0</v>
      </c>
      <c r="F840" s="692">
        <v>0.0</v>
      </c>
      <c r="G840" s="692">
        <v>0.0</v>
      </c>
      <c r="H840" s="693">
        <f t="shared" si="596"/>
        <v>0</v>
      </c>
      <c r="I840" s="701"/>
      <c r="J840" s="635"/>
      <c r="K840" s="1714" t="s">
        <v>78</v>
      </c>
      <c r="L840" s="701" t="s">
        <v>79</v>
      </c>
      <c r="M840" s="701" t="s">
        <v>79</v>
      </c>
      <c r="N840" s="692" t="s">
        <v>79</v>
      </c>
      <c r="O840" s="701" t="s">
        <v>79</v>
      </c>
      <c r="P840" s="701"/>
      <c r="Q840" s="701"/>
      <c r="R840" s="1686"/>
      <c r="S840" s="649"/>
      <c r="T840" s="649"/>
      <c r="U840" s="7"/>
      <c r="V840" s="7"/>
      <c r="W840" s="7"/>
      <c r="X840" s="7"/>
      <c r="Y840" s="7"/>
      <c r="Z840" s="7"/>
      <c r="AA840" s="7"/>
      <c r="AB840" s="7"/>
      <c r="AC840" s="7"/>
    </row>
    <row r="841">
      <c r="A841" s="1714" t="s">
        <v>446</v>
      </c>
      <c r="B841" s="692">
        <v>0.0</v>
      </c>
      <c r="C841" s="692">
        <v>0.0</v>
      </c>
      <c r="D841" s="692">
        <v>0.0</v>
      </c>
      <c r="E841" s="692">
        <v>0.0</v>
      </c>
      <c r="F841" s="692">
        <v>2.0</v>
      </c>
      <c r="G841" s="692">
        <v>0.0</v>
      </c>
      <c r="H841" s="693">
        <f t="shared" ref="H841:H843" si="598">sum(B841:G841)</f>
        <v>2</v>
      </c>
      <c r="I841" s="701"/>
      <c r="J841" s="635"/>
      <c r="K841" s="1714" t="s">
        <v>446</v>
      </c>
      <c r="L841" s="692">
        <v>4.0</v>
      </c>
      <c r="M841" s="692">
        <v>2.0</v>
      </c>
      <c r="N841" s="692">
        <v>0.0</v>
      </c>
      <c r="O841" s="701">
        <f t="shared" ref="O841:O842" si="599">SUM(M841,N841)</f>
        <v>2</v>
      </c>
      <c r="P841" s="701"/>
      <c r="Q841" s="701"/>
      <c r="R841" s="1686"/>
      <c r="S841" s="649"/>
      <c r="T841" s="649"/>
      <c r="U841" s="7"/>
      <c r="V841" s="7"/>
      <c r="W841" s="7"/>
      <c r="X841" s="7"/>
      <c r="Y841" s="7"/>
      <c r="Z841" s="7"/>
      <c r="AA841" s="7"/>
      <c r="AB841" s="7"/>
      <c r="AC841" s="7"/>
    </row>
    <row r="842">
      <c r="A842" s="1714" t="s">
        <v>751</v>
      </c>
      <c r="B842" s="692">
        <v>0.0</v>
      </c>
      <c r="C842" s="692">
        <v>0.0</v>
      </c>
      <c r="D842" s="692">
        <v>5.0</v>
      </c>
      <c r="E842" s="692">
        <v>2.0</v>
      </c>
      <c r="F842" s="692">
        <v>3.0</v>
      </c>
      <c r="G842" s="692">
        <v>0.0</v>
      </c>
      <c r="H842" s="693">
        <f t="shared" si="598"/>
        <v>10</v>
      </c>
      <c r="I842" s="701"/>
      <c r="J842" s="635"/>
      <c r="K842" s="1714" t="s">
        <v>751</v>
      </c>
      <c r="L842" s="692">
        <v>10.0</v>
      </c>
      <c r="M842" s="701">
        <f t="shared" ref="M842:M843" si="600">(L842-H842)</f>
        <v>0</v>
      </c>
      <c r="N842" s="692">
        <v>0.0</v>
      </c>
      <c r="O842" s="701">
        <f t="shared" si="599"/>
        <v>0</v>
      </c>
      <c r="P842" s="701"/>
      <c r="Q842" s="701"/>
      <c r="R842" s="1686"/>
      <c r="S842" s="649"/>
      <c r="T842" s="649"/>
      <c r="U842" s="7"/>
      <c r="V842" s="7"/>
      <c r="W842" s="7"/>
      <c r="X842" s="7"/>
      <c r="Y842" s="7"/>
      <c r="Z842" s="7"/>
      <c r="AA842" s="7"/>
      <c r="AB842" s="7"/>
      <c r="AC842" s="7"/>
    </row>
    <row r="843">
      <c r="A843" s="1714" t="s">
        <v>80</v>
      </c>
      <c r="B843" s="692">
        <v>0.0</v>
      </c>
      <c r="C843" s="692">
        <v>0.0</v>
      </c>
      <c r="D843" s="692">
        <v>0.0</v>
      </c>
      <c r="E843" s="692">
        <v>0.0</v>
      </c>
      <c r="F843" s="692">
        <v>0.0</v>
      </c>
      <c r="G843" s="692">
        <v>0.0</v>
      </c>
      <c r="H843" s="693">
        <f t="shared" si="598"/>
        <v>0</v>
      </c>
      <c r="I843" s="701"/>
      <c r="J843" s="635"/>
      <c r="K843" s="1714" t="s">
        <v>80</v>
      </c>
      <c r="L843" s="701">
        <v>0.0</v>
      </c>
      <c r="M843" s="701">
        <f t="shared" si="600"/>
        <v>0</v>
      </c>
      <c r="N843" s="692">
        <v>0.0</v>
      </c>
      <c r="O843" s="701">
        <f>sum(M843,N843)</f>
        <v>0</v>
      </c>
      <c r="P843" s="701"/>
      <c r="Q843" s="701"/>
      <c r="R843" s="1686"/>
      <c r="S843" s="649"/>
      <c r="T843" s="649"/>
      <c r="U843" s="7"/>
      <c r="V843" s="7"/>
      <c r="W843" s="7"/>
      <c r="X843" s="7"/>
      <c r="Y843" s="7"/>
      <c r="Z843" s="7"/>
      <c r="AA843" s="7"/>
      <c r="AB843" s="7"/>
      <c r="AC843" s="7"/>
    </row>
    <row r="844">
      <c r="A844" s="1757" t="s">
        <v>116</v>
      </c>
      <c r="B844" s="1758">
        <f t="shared" ref="B844:H844" si="601"> SUM(B845:B849,B851:B855,B857:B861,B863:B867,B869:B873,B875:B879,B881:B885,B887:B891)</f>
        <v>28</v>
      </c>
      <c r="C844" s="1758">
        <f t="shared" si="601"/>
        <v>47</v>
      </c>
      <c r="D844" s="1758">
        <f t="shared" si="601"/>
        <v>52</v>
      </c>
      <c r="E844" s="1758">
        <f t="shared" si="601"/>
        <v>40</v>
      </c>
      <c r="F844" s="1758">
        <f t="shared" si="601"/>
        <v>48</v>
      </c>
      <c r="G844" s="1758">
        <f t="shared" si="601"/>
        <v>0</v>
      </c>
      <c r="H844" s="1758">
        <f t="shared" si="601"/>
        <v>215</v>
      </c>
      <c r="I844" s="1758"/>
      <c r="J844" s="635"/>
      <c r="K844" s="1757" t="s">
        <v>116</v>
      </c>
      <c r="L844" s="1682"/>
      <c r="M844" s="1682"/>
      <c r="N844" s="1682"/>
      <c r="O844" s="1682"/>
      <c r="P844" s="1682"/>
      <c r="Q844" s="1682"/>
      <c r="R844" s="1682"/>
      <c r="S844" s="649"/>
      <c r="T844" s="649"/>
      <c r="U844" s="7"/>
      <c r="V844" s="7"/>
      <c r="W844" s="7"/>
      <c r="X844" s="7"/>
      <c r="Y844" s="7"/>
      <c r="Z844" s="7"/>
      <c r="AA844" s="7"/>
      <c r="AB844" s="7"/>
      <c r="AC844" s="7"/>
    </row>
    <row r="845">
      <c r="A845" s="1759" t="s">
        <v>113</v>
      </c>
      <c r="B845" s="1760">
        <v>11.0</v>
      </c>
      <c r="C845" s="1760">
        <v>15.0</v>
      </c>
      <c r="D845" s="1760">
        <v>16.0</v>
      </c>
      <c r="E845" s="1760">
        <v>17.0</v>
      </c>
      <c r="F845" s="1760">
        <v>14.0</v>
      </c>
      <c r="G845" s="1760">
        <v>0.0</v>
      </c>
      <c r="H845" s="1761">
        <f t="shared" ref="H845:H847" si="602">SUM(B845:G845)</f>
        <v>73</v>
      </c>
      <c r="I845" s="1762">
        <f>SUM(H845:H849)</f>
        <v>91</v>
      </c>
      <c r="J845" s="647" t="s">
        <v>206</v>
      </c>
      <c r="K845" s="1759" t="s">
        <v>113</v>
      </c>
      <c r="L845" s="1765">
        <v>95.0</v>
      </c>
      <c r="M845" s="1765">
        <v>31.0</v>
      </c>
      <c r="N845" s="1765">
        <v>80.0</v>
      </c>
      <c r="O845" s="1762">
        <f t="shared" ref="O845:O846" si="603">SUM(M845,N845)</f>
        <v>111</v>
      </c>
      <c r="P845" s="1764"/>
      <c r="Q845" s="1685"/>
      <c r="R845" s="1762"/>
      <c r="S845" s="649"/>
      <c r="T845" s="649"/>
      <c r="U845" s="7"/>
      <c r="V845" s="7"/>
      <c r="W845" s="7"/>
      <c r="X845" s="7"/>
      <c r="Y845" s="7"/>
      <c r="Z845" s="7"/>
      <c r="AA845" s="7"/>
      <c r="AB845" s="7"/>
      <c r="AC845" s="7"/>
    </row>
    <row r="846">
      <c r="A846" s="1714" t="s">
        <v>77</v>
      </c>
      <c r="B846" s="692">
        <v>0.0</v>
      </c>
      <c r="C846" s="692">
        <v>0.0</v>
      </c>
      <c r="D846" s="692">
        <v>0.0</v>
      </c>
      <c r="E846" s="692">
        <v>0.0</v>
      </c>
      <c r="F846" s="692">
        <v>0.0</v>
      </c>
      <c r="G846" s="690">
        <v>0.0</v>
      </c>
      <c r="H846" s="693">
        <f t="shared" si="602"/>
        <v>0</v>
      </c>
      <c r="I846" s="596">
        <f>(I845/60)</f>
        <v>1.516666667</v>
      </c>
      <c r="J846" s="647" t="s">
        <v>206</v>
      </c>
      <c r="K846" s="1714" t="s">
        <v>77</v>
      </c>
      <c r="L846" s="692">
        <v>10.0</v>
      </c>
      <c r="M846" s="701">
        <f>(L846-H846-H847)-R846</f>
        <v>0</v>
      </c>
      <c r="N846" s="692">
        <v>25.0</v>
      </c>
      <c r="O846" s="701">
        <f t="shared" si="603"/>
        <v>25</v>
      </c>
      <c r="P846" s="701"/>
      <c r="Q846" s="1686"/>
      <c r="R846" s="1686"/>
      <c r="S846" s="649"/>
      <c r="T846" s="649"/>
      <c r="U846" s="7"/>
      <c r="V846" s="7"/>
      <c r="W846" s="7"/>
      <c r="X846" s="7"/>
      <c r="Y846" s="7"/>
      <c r="Z846" s="7"/>
      <c r="AA846" s="7"/>
      <c r="AB846" s="7"/>
      <c r="AC846" s="7"/>
    </row>
    <row r="847">
      <c r="A847" s="1714" t="s">
        <v>78</v>
      </c>
      <c r="B847" s="692">
        <v>0.0</v>
      </c>
      <c r="C847" s="692">
        <v>8.0</v>
      </c>
      <c r="D847" s="692">
        <v>2.0</v>
      </c>
      <c r="E847" s="692">
        <v>0.0</v>
      </c>
      <c r="F847" s="692">
        <v>0.0</v>
      </c>
      <c r="G847" s="690">
        <v>0.0</v>
      </c>
      <c r="H847" s="693">
        <f t="shared" si="602"/>
        <v>10</v>
      </c>
      <c r="I847" s="701"/>
      <c r="J847" s="647" t="s">
        <v>206</v>
      </c>
      <c r="K847" s="1714" t="s">
        <v>78</v>
      </c>
      <c r="L847" s="701" t="s">
        <v>79</v>
      </c>
      <c r="M847" s="701" t="s">
        <v>79</v>
      </c>
      <c r="N847" s="692" t="s">
        <v>79</v>
      </c>
      <c r="O847" s="701" t="s">
        <v>79</v>
      </c>
      <c r="P847" s="701"/>
      <c r="Q847" s="1686"/>
      <c r="R847" s="1686"/>
      <c r="S847" s="649"/>
      <c r="T847" s="649"/>
      <c r="U847" s="7"/>
      <c r="V847" s="7"/>
      <c r="W847" s="7"/>
      <c r="X847" s="7"/>
      <c r="Y847" s="7"/>
      <c r="Z847" s="7"/>
      <c r="AA847" s="7"/>
      <c r="AB847" s="7"/>
      <c r="AC847" s="7"/>
    </row>
    <row r="848">
      <c r="A848" s="1714" t="s">
        <v>446</v>
      </c>
      <c r="B848" s="692">
        <v>0.0</v>
      </c>
      <c r="C848" s="692">
        <v>0.0</v>
      </c>
      <c r="D848" s="692">
        <v>2.0</v>
      </c>
      <c r="E848" s="692">
        <v>0.0</v>
      </c>
      <c r="F848" s="692">
        <v>2.0</v>
      </c>
      <c r="G848" s="690">
        <v>0.0</v>
      </c>
      <c r="H848" s="693">
        <f t="shared" ref="H848:H849" si="604">sum(B848:G848)</f>
        <v>4</v>
      </c>
      <c r="I848" s="701"/>
      <c r="J848" s="647" t="s">
        <v>206</v>
      </c>
      <c r="K848" s="1714" t="s">
        <v>446</v>
      </c>
      <c r="L848" s="692">
        <v>12.0</v>
      </c>
      <c r="M848" s="701">
        <f>(L848-H848)-R848</f>
        <v>8</v>
      </c>
      <c r="N848" s="692">
        <v>0.0</v>
      </c>
      <c r="O848" s="701">
        <f t="shared" ref="O848:O849" si="605">SUM(M848,N848)</f>
        <v>8</v>
      </c>
      <c r="P848" s="701"/>
      <c r="Q848" s="1686"/>
      <c r="R848" s="1686"/>
      <c r="S848" s="649"/>
      <c r="T848" s="649"/>
      <c r="U848" s="7"/>
      <c r="V848" s="7"/>
      <c r="W848" s="7"/>
      <c r="X848" s="7"/>
      <c r="Y848" s="7"/>
      <c r="Z848" s="7"/>
      <c r="AA848" s="7"/>
      <c r="AB848" s="7"/>
      <c r="AC848" s="7"/>
    </row>
    <row r="849">
      <c r="A849" s="1714" t="s">
        <v>751</v>
      </c>
      <c r="B849" s="692">
        <v>0.0</v>
      </c>
      <c r="C849" s="692">
        <v>1.0</v>
      </c>
      <c r="D849" s="692">
        <v>0.0</v>
      </c>
      <c r="E849" s="692">
        <v>0.0</v>
      </c>
      <c r="F849" s="692">
        <v>3.0</v>
      </c>
      <c r="G849" s="690">
        <v>0.0</v>
      </c>
      <c r="H849" s="693">
        <f t="shared" si="604"/>
        <v>4</v>
      </c>
      <c r="I849" s="701"/>
      <c r="J849" s="647" t="s">
        <v>79</v>
      </c>
      <c r="K849" s="1714" t="s">
        <v>751</v>
      </c>
      <c r="L849" s="692">
        <v>10.0</v>
      </c>
      <c r="M849" s="692">
        <v>6.0</v>
      </c>
      <c r="N849" s="692">
        <v>0.0</v>
      </c>
      <c r="O849" s="701">
        <f t="shared" si="605"/>
        <v>6</v>
      </c>
      <c r="P849" s="692" t="s">
        <v>1021</v>
      </c>
      <c r="Q849" s="1686"/>
      <c r="R849" s="1686"/>
      <c r="S849" s="649"/>
      <c r="T849" s="649"/>
      <c r="U849" s="7"/>
      <c r="V849" s="7"/>
      <c r="W849" s="7"/>
      <c r="X849" s="7"/>
      <c r="Y849" s="7"/>
      <c r="Z849" s="7"/>
      <c r="AA849" s="7"/>
      <c r="AB849" s="7"/>
      <c r="AC849" s="7"/>
    </row>
    <row r="850">
      <c r="A850" s="1714" t="s">
        <v>80</v>
      </c>
      <c r="B850" s="692">
        <v>0.0</v>
      </c>
      <c r="C850" s="692">
        <v>0.0</v>
      </c>
      <c r="D850" s="692">
        <v>6.0</v>
      </c>
      <c r="E850" s="692">
        <v>0.0</v>
      </c>
      <c r="F850" s="692">
        <v>0.0</v>
      </c>
      <c r="G850" s="690">
        <v>0.0</v>
      </c>
      <c r="H850" s="693">
        <f t="shared" ref="H850:H853" si="606">SUM(B850:G850)</f>
        <v>6</v>
      </c>
      <c r="I850" s="701"/>
      <c r="J850" s="647" t="s">
        <v>206</v>
      </c>
      <c r="K850" s="1714" t="s">
        <v>80</v>
      </c>
      <c r="L850" s="692">
        <v>26.0</v>
      </c>
      <c r="M850" s="701">
        <f>(L850-H850)</f>
        <v>20</v>
      </c>
      <c r="N850" s="692">
        <v>0.0</v>
      </c>
      <c r="O850" s="701">
        <f>sum(M850,N850)</f>
        <v>20</v>
      </c>
      <c r="P850" s="701"/>
      <c r="Q850" s="1686"/>
      <c r="R850" s="1686"/>
      <c r="S850" s="649"/>
      <c r="T850" s="649"/>
      <c r="U850" s="7"/>
      <c r="V850" s="7"/>
      <c r="W850" s="7"/>
      <c r="X850" s="7"/>
      <c r="Y850" s="7"/>
      <c r="Z850" s="7"/>
      <c r="AA850" s="7"/>
      <c r="AB850" s="7"/>
      <c r="AC850" s="7"/>
    </row>
    <row r="851">
      <c r="A851" s="1715" t="s">
        <v>115</v>
      </c>
      <c r="B851" s="1765">
        <v>4.0</v>
      </c>
      <c r="C851" s="1765">
        <v>4.0</v>
      </c>
      <c r="D851" s="1765">
        <v>11.0</v>
      </c>
      <c r="E851" s="1765">
        <v>7.0</v>
      </c>
      <c r="F851" s="1765">
        <v>1.0</v>
      </c>
      <c r="G851" s="1760">
        <v>0.0</v>
      </c>
      <c r="H851" s="1761">
        <f t="shared" si="606"/>
        <v>27</v>
      </c>
      <c r="I851" s="1762">
        <f>SUM(H851:H855)</f>
        <v>41</v>
      </c>
      <c r="J851" s="647" t="s">
        <v>206</v>
      </c>
      <c r="K851" s="1715" t="s">
        <v>115</v>
      </c>
      <c r="L851" s="1765">
        <v>52.0</v>
      </c>
      <c r="M851" s="1765">
        <v>28.0</v>
      </c>
      <c r="N851" s="1765">
        <v>0.0</v>
      </c>
      <c r="O851" s="1762">
        <f t="shared" ref="O851:O852" si="607">SUM(M851,N851)</f>
        <v>28</v>
      </c>
      <c r="P851" s="1764"/>
      <c r="Q851" s="1685"/>
      <c r="R851" s="1765"/>
      <c r="S851" s="649"/>
      <c r="T851" s="649"/>
      <c r="U851" s="7"/>
      <c r="V851" s="7"/>
      <c r="W851" s="7"/>
      <c r="X851" s="7"/>
      <c r="Y851" s="7"/>
      <c r="Z851" s="7"/>
      <c r="AA851" s="7"/>
      <c r="AB851" s="7"/>
      <c r="AC851" s="7"/>
    </row>
    <row r="852">
      <c r="A852" s="1714" t="s">
        <v>77</v>
      </c>
      <c r="B852" s="692">
        <v>0.0</v>
      </c>
      <c r="C852" s="692">
        <v>0.0</v>
      </c>
      <c r="D852" s="692">
        <v>0.0</v>
      </c>
      <c r="E852" s="692">
        <v>0.0</v>
      </c>
      <c r="F852" s="692">
        <v>0.0</v>
      </c>
      <c r="G852" s="692">
        <v>0.0</v>
      </c>
      <c r="H852" s="693">
        <f t="shared" si="606"/>
        <v>0</v>
      </c>
      <c r="I852" s="596">
        <f>(I851/60)</f>
        <v>0.6833333333</v>
      </c>
      <c r="J852" s="647" t="s">
        <v>206</v>
      </c>
      <c r="K852" s="1714" t="s">
        <v>77</v>
      </c>
      <c r="L852" s="692">
        <v>10.0</v>
      </c>
      <c r="M852" s="701">
        <f>(L852-H852-H853)-R852</f>
        <v>0</v>
      </c>
      <c r="N852" s="692">
        <v>0.0</v>
      </c>
      <c r="O852" s="701">
        <f t="shared" si="607"/>
        <v>0</v>
      </c>
      <c r="P852" s="701"/>
      <c r="Q852" s="1686"/>
      <c r="R852" s="1686"/>
      <c r="S852" s="649"/>
      <c r="T852" s="649"/>
      <c r="U852" s="7"/>
      <c r="V852" s="7"/>
      <c r="W852" s="7"/>
      <c r="X852" s="7"/>
      <c r="Y852" s="7"/>
      <c r="Z852" s="7"/>
      <c r="AA852" s="7"/>
      <c r="AB852" s="7"/>
      <c r="AC852" s="7"/>
    </row>
    <row r="853">
      <c r="A853" s="1714" t="s">
        <v>78</v>
      </c>
      <c r="B853" s="692">
        <v>0.0</v>
      </c>
      <c r="C853" s="692">
        <v>1.0</v>
      </c>
      <c r="D853" s="692">
        <v>9.0</v>
      </c>
      <c r="E853" s="692">
        <v>0.0</v>
      </c>
      <c r="F853" s="692">
        <v>0.0</v>
      </c>
      <c r="G853" s="692">
        <v>0.0</v>
      </c>
      <c r="H853" s="693">
        <f t="shared" si="606"/>
        <v>10</v>
      </c>
      <c r="I853" s="701"/>
      <c r="J853" s="647" t="s">
        <v>206</v>
      </c>
      <c r="K853" s="1714" t="s">
        <v>78</v>
      </c>
      <c r="L853" s="701" t="s">
        <v>79</v>
      </c>
      <c r="M853" s="701" t="s">
        <v>79</v>
      </c>
      <c r="N853" s="692" t="s">
        <v>79</v>
      </c>
      <c r="O853" s="701" t="s">
        <v>79</v>
      </c>
      <c r="P853" s="701"/>
      <c r="Q853" s="1686"/>
      <c r="R853" s="1686"/>
      <c r="S853" s="649"/>
      <c r="T853" s="649"/>
      <c r="U853" s="7"/>
      <c r="V853" s="7"/>
      <c r="W853" s="7"/>
      <c r="X853" s="7"/>
      <c r="Y853" s="7"/>
      <c r="Z853" s="7"/>
      <c r="AA853" s="7"/>
      <c r="AB853" s="7"/>
      <c r="AC853" s="7"/>
    </row>
    <row r="854">
      <c r="A854" s="1714" t="s">
        <v>446</v>
      </c>
      <c r="B854" s="692">
        <v>0.0</v>
      </c>
      <c r="C854" s="692">
        <v>0.0</v>
      </c>
      <c r="D854" s="692">
        <v>0.0</v>
      </c>
      <c r="E854" s="692">
        <v>0.0</v>
      </c>
      <c r="F854" s="692">
        <v>0.0</v>
      </c>
      <c r="G854" s="692">
        <v>0.0</v>
      </c>
      <c r="H854" s="693">
        <f t="shared" ref="H854:H855" si="608">sum(B854:G854)</f>
        <v>0</v>
      </c>
      <c r="I854" s="701"/>
      <c r="J854" s="647" t="s">
        <v>206</v>
      </c>
      <c r="K854" s="1714" t="s">
        <v>446</v>
      </c>
      <c r="L854" s="692">
        <v>8.0</v>
      </c>
      <c r="M854" s="701">
        <f>(L854-H854)-R854</f>
        <v>8</v>
      </c>
      <c r="N854" s="692">
        <v>0.0</v>
      </c>
      <c r="O854" s="701">
        <f>SUM(M854,N854)</f>
        <v>8</v>
      </c>
      <c r="P854" s="701"/>
      <c r="Q854" s="1686"/>
      <c r="R854" s="1686"/>
      <c r="S854" s="649"/>
      <c r="T854" s="649"/>
      <c r="U854" s="7"/>
      <c r="V854" s="7"/>
      <c r="W854" s="7"/>
      <c r="X854" s="7"/>
      <c r="Y854" s="7"/>
      <c r="Z854" s="7"/>
      <c r="AA854" s="7"/>
      <c r="AB854" s="7"/>
      <c r="AC854" s="7"/>
    </row>
    <row r="855">
      <c r="A855" s="1714" t="s">
        <v>751</v>
      </c>
      <c r="B855" s="692">
        <v>0.0</v>
      </c>
      <c r="C855" s="692">
        <v>1.0</v>
      </c>
      <c r="D855" s="692">
        <v>1.0</v>
      </c>
      <c r="E855" s="692">
        <v>2.0</v>
      </c>
      <c r="F855" s="692">
        <v>0.0</v>
      </c>
      <c r="G855" s="690">
        <v>0.0</v>
      </c>
      <c r="H855" s="693">
        <f t="shared" si="608"/>
        <v>4</v>
      </c>
      <c r="I855" s="701"/>
      <c r="J855" s="635"/>
      <c r="K855" s="1714" t="s">
        <v>751</v>
      </c>
      <c r="L855" s="692">
        <v>9.0</v>
      </c>
      <c r="M855" s="701">
        <f>(L855-H855)</f>
        <v>5</v>
      </c>
      <c r="N855" s="692">
        <v>0.0</v>
      </c>
      <c r="O855" s="692">
        <v>5.0</v>
      </c>
      <c r="P855" s="701"/>
      <c r="Q855" s="1686"/>
      <c r="R855" s="1686"/>
      <c r="S855" s="649"/>
      <c r="T855" s="649"/>
      <c r="U855" s="7"/>
      <c r="V855" s="7"/>
      <c r="W855" s="7"/>
      <c r="X855" s="7"/>
      <c r="Y855" s="7"/>
      <c r="Z855" s="7"/>
      <c r="AA855" s="7"/>
      <c r="AB855" s="7"/>
      <c r="AC855" s="7"/>
    </row>
    <row r="856">
      <c r="A856" s="1714" t="s">
        <v>80</v>
      </c>
      <c r="B856" s="692">
        <v>1.0</v>
      </c>
      <c r="C856" s="692">
        <v>3.0</v>
      </c>
      <c r="D856" s="692">
        <v>1.0</v>
      </c>
      <c r="E856" s="692">
        <v>0.0</v>
      </c>
      <c r="F856" s="692">
        <v>0.0</v>
      </c>
      <c r="G856" s="692">
        <v>0.0</v>
      </c>
      <c r="H856" s="693">
        <f t="shared" ref="H856:H859" si="609">SUM(B856:G856)</f>
        <v>5</v>
      </c>
      <c r="I856" s="701"/>
      <c r="J856" s="647" t="s">
        <v>206</v>
      </c>
      <c r="K856" s="1714" t="s">
        <v>80</v>
      </c>
      <c r="L856" s="692">
        <v>12.0</v>
      </c>
      <c r="M856" s="692">
        <v>8.0</v>
      </c>
      <c r="N856" s="692">
        <v>0.0</v>
      </c>
      <c r="O856" s="701">
        <f>sum(M856,N856)</f>
        <v>8</v>
      </c>
      <c r="P856" s="701"/>
      <c r="Q856" s="1686"/>
      <c r="R856" s="1686"/>
      <c r="S856" s="649"/>
      <c r="T856" s="649"/>
      <c r="U856" s="7"/>
      <c r="V856" s="7"/>
      <c r="W856" s="7"/>
      <c r="X856" s="7"/>
      <c r="Y856" s="7"/>
      <c r="Z856" s="7"/>
      <c r="AA856" s="7"/>
      <c r="AB856" s="7"/>
      <c r="AC856" s="7"/>
    </row>
    <row r="857">
      <c r="A857" s="1715" t="s">
        <v>240</v>
      </c>
      <c r="B857" s="1760">
        <v>0.0</v>
      </c>
      <c r="C857" s="1760">
        <v>0.0</v>
      </c>
      <c r="D857" s="1760">
        <v>2.0</v>
      </c>
      <c r="E857" s="1760">
        <v>3.0</v>
      </c>
      <c r="F857" s="1760">
        <v>3.0</v>
      </c>
      <c r="G857" s="1760">
        <v>0.0</v>
      </c>
      <c r="H857" s="1761">
        <f t="shared" si="609"/>
        <v>8</v>
      </c>
      <c r="I857" s="1762">
        <f>SUM(H857:H861)</f>
        <v>20</v>
      </c>
      <c r="J857" s="635"/>
      <c r="K857" s="1715" t="s">
        <v>240</v>
      </c>
      <c r="L857" s="1765">
        <v>24.0</v>
      </c>
      <c r="M857" s="1762">
        <f>(L857-H857)-R857</f>
        <v>16</v>
      </c>
      <c r="N857" s="1765">
        <v>0.0</v>
      </c>
      <c r="O857" s="1765">
        <v>24.0</v>
      </c>
      <c r="P857" s="1764"/>
      <c r="Q857" s="1685"/>
      <c r="R857" s="1762"/>
      <c r="S857" s="649"/>
      <c r="T857" s="649"/>
      <c r="U857" s="7"/>
      <c r="V857" s="7"/>
      <c r="W857" s="7"/>
      <c r="X857" s="7"/>
      <c r="Y857" s="7"/>
      <c r="Z857" s="7"/>
      <c r="AA857" s="7"/>
      <c r="AB857" s="7"/>
      <c r="AC857" s="7"/>
    </row>
    <row r="858">
      <c r="A858" s="1714" t="s">
        <v>77</v>
      </c>
      <c r="B858" s="692">
        <v>0.0</v>
      </c>
      <c r="C858" s="692">
        <v>0.0</v>
      </c>
      <c r="D858" s="692">
        <v>0.0</v>
      </c>
      <c r="E858" s="692">
        <v>0.0</v>
      </c>
      <c r="F858" s="692">
        <v>0.0</v>
      </c>
      <c r="G858" s="690">
        <v>0.0</v>
      </c>
      <c r="H858" s="693">
        <f t="shared" si="609"/>
        <v>0</v>
      </c>
      <c r="I858" s="596">
        <f>(I857/60)</f>
        <v>0.3333333333</v>
      </c>
      <c r="J858" s="635"/>
      <c r="K858" s="1714" t="s">
        <v>77</v>
      </c>
      <c r="L858" s="692">
        <v>0.0</v>
      </c>
      <c r="M858" s="701">
        <f>(L858-H858-H859)-R858</f>
        <v>0</v>
      </c>
      <c r="N858" s="692">
        <v>0.0</v>
      </c>
      <c r="O858" s="701">
        <f>SUM(M858,N858)</f>
        <v>0</v>
      </c>
      <c r="P858" s="701"/>
      <c r="Q858" s="1686"/>
      <c r="R858" s="1686"/>
      <c r="S858" s="649"/>
      <c r="T858" s="649"/>
      <c r="U858" s="7"/>
      <c r="V858" s="7"/>
      <c r="W858" s="7"/>
      <c r="X858" s="7"/>
      <c r="Y858" s="7"/>
      <c r="Z858" s="7"/>
      <c r="AA858" s="7"/>
      <c r="AB858" s="7"/>
      <c r="AC858" s="7"/>
    </row>
    <row r="859">
      <c r="A859" s="1714" t="s">
        <v>78</v>
      </c>
      <c r="B859" s="692">
        <v>0.0</v>
      </c>
      <c r="C859" s="692">
        <v>0.0</v>
      </c>
      <c r="D859" s="692">
        <v>0.0</v>
      </c>
      <c r="E859" s="692">
        <v>0.0</v>
      </c>
      <c r="F859" s="692">
        <v>0.0</v>
      </c>
      <c r="G859" s="690">
        <v>0.0</v>
      </c>
      <c r="H859" s="693">
        <f t="shared" si="609"/>
        <v>0</v>
      </c>
      <c r="I859" s="701"/>
      <c r="J859" s="635"/>
      <c r="K859" s="1714" t="s">
        <v>78</v>
      </c>
      <c r="L859" s="701" t="s">
        <v>79</v>
      </c>
      <c r="M859" s="692" t="s">
        <v>79</v>
      </c>
      <c r="N859" s="692" t="s">
        <v>79</v>
      </c>
      <c r="O859" s="701" t="s">
        <v>79</v>
      </c>
      <c r="P859" s="701"/>
      <c r="Q859" s="1686"/>
      <c r="R859" s="1686"/>
      <c r="S859" s="649"/>
      <c r="T859" s="649"/>
      <c r="U859" s="7"/>
      <c r="V859" s="7"/>
      <c r="W859" s="7"/>
      <c r="X859" s="7"/>
      <c r="Y859" s="7"/>
      <c r="Z859" s="7"/>
      <c r="AA859" s="7"/>
      <c r="AB859" s="7"/>
      <c r="AC859" s="7"/>
    </row>
    <row r="860">
      <c r="A860" s="1714" t="s">
        <v>446</v>
      </c>
      <c r="B860" s="692">
        <v>0.0</v>
      </c>
      <c r="C860" s="692">
        <v>0.0</v>
      </c>
      <c r="D860" s="692">
        <v>0.0</v>
      </c>
      <c r="E860" s="692">
        <v>0.0</v>
      </c>
      <c r="F860" s="692">
        <v>5.0</v>
      </c>
      <c r="G860" s="690">
        <v>0.0</v>
      </c>
      <c r="H860" s="693">
        <f t="shared" ref="H860:H861" si="610">sum(B860:G860)</f>
        <v>5</v>
      </c>
      <c r="I860" s="701"/>
      <c r="J860" s="635"/>
      <c r="K860" s="1714" t="s">
        <v>446</v>
      </c>
      <c r="L860" s="692">
        <v>5.0</v>
      </c>
      <c r="M860" s="701">
        <f>(L860-H860)-R860</f>
        <v>0</v>
      </c>
      <c r="N860" s="692">
        <v>0.0</v>
      </c>
      <c r="O860" s="701">
        <f t="shared" ref="O860:O861" si="611">SUM(M860,N860)</f>
        <v>0</v>
      </c>
      <c r="P860" s="701"/>
      <c r="Q860" s="1686"/>
      <c r="R860" s="1686"/>
      <c r="S860" s="649"/>
      <c r="T860" s="649"/>
      <c r="U860" s="7"/>
      <c r="V860" s="7"/>
      <c r="W860" s="7"/>
      <c r="X860" s="7"/>
      <c r="Y860" s="7"/>
      <c r="Z860" s="7"/>
      <c r="AA860" s="7"/>
      <c r="AB860" s="7"/>
      <c r="AC860" s="7"/>
    </row>
    <row r="861">
      <c r="A861" s="1714" t="s">
        <v>751</v>
      </c>
      <c r="B861" s="692">
        <v>0.0</v>
      </c>
      <c r="C861" s="692">
        <v>0.0</v>
      </c>
      <c r="D861" s="692">
        <v>0.0</v>
      </c>
      <c r="E861" s="692">
        <v>0.0</v>
      </c>
      <c r="F861" s="692">
        <v>7.0</v>
      </c>
      <c r="G861" s="690">
        <v>0.0</v>
      </c>
      <c r="H861" s="693">
        <f t="shared" si="610"/>
        <v>7</v>
      </c>
      <c r="I861" s="701"/>
      <c r="J861" s="635"/>
      <c r="K861" s="1714" t="s">
        <v>751</v>
      </c>
      <c r="L861" s="692">
        <v>7.0</v>
      </c>
      <c r="M861" s="701">
        <f t="shared" ref="M861:M862" si="612">(L861-H861)</f>
        <v>0</v>
      </c>
      <c r="N861" s="692">
        <v>0.0</v>
      </c>
      <c r="O861" s="701">
        <f t="shared" si="611"/>
        <v>0</v>
      </c>
      <c r="P861" s="701"/>
      <c r="Q861" s="1686"/>
      <c r="R861" s="1686"/>
      <c r="S861" s="649"/>
      <c r="T861" s="649"/>
      <c r="U861" s="7"/>
      <c r="V861" s="7"/>
      <c r="W861" s="7"/>
      <c r="X861" s="7"/>
      <c r="Y861" s="7"/>
      <c r="Z861" s="7"/>
      <c r="AA861" s="7"/>
      <c r="AB861" s="7"/>
      <c r="AC861" s="7"/>
    </row>
    <row r="862">
      <c r="A862" s="1714" t="s">
        <v>80</v>
      </c>
      <c r="B862" s="692">
        <v>0.0</v>
      </c>
      <c r="C862" s="692">
        <v>0.0</v>
      </c>
      <c r="D862" s="692">
        <v>0.0</v>
      </c>
      <c r="E862" s="692">
        <v>0.0</v>
      </c>
      <c r="F862" s="692">
        <v>0.0</v>
      </c>
      <c r="G862" s="690">
        <v>0.0</v>
      </c>
      <c r="H862" s="693">
        <f t="shared" ref="H862:H865" si="613">SUM(B862:G862)</f>
        <v>0</v>
      </c>
      <c r="I862" s="701"/>
      <c r="J862" s="635"/>
      <c r="K862" s="1714" t="s">
        <v>80</v>
      </c>
      <c r="L862" s="692">
        <v>11.0</v>
      </c>
      <c r="M862" s="701">
        <f t="shared" si="612"/>
        <v>11</v>
      </c>
      <c r="N862" s="692">
        <v>0.0</v>
      </c>
      <c r="O862" s="692">
        <v>13.0</v>
      </c>
      <c r="P862" s="701"/>
      <c r="Q862" s="1686"/>
      <c r="R862" s="1686"/>
      <c r="S862" s="649"/>
      <c r="T862" s="649"/>
      <c r="U862" s="7"/>
      <c r="V862" s="7"/>
      <c r="W862" s="7"/>
      <c r="X862" s="7"/>
      <c r="Y862" s="7"/>
      <c r="Z862" s="7"/>
      <c r="AA862" s="7"/>
      <c r="AB862" s="7"/>
      <c r="AC862" s="7"/>
    </row>
    <row r="863">
      <c r="A863" s="1715" t="s">
        <v>14</v>
      </c>
      <c r="B863" s="1765">
        <v>0.0</v>
      </c>
      <c r="C863" s="1765">
        <v>1.0</v>
      </c>
      <c r="D863" s="1765">
        <v>1.0</v>
      </c>
      <c r="E863" s="1765">
        <v>1.0</v>
      </c>
      <c r="F863" s="1765">
        <v>0.0</v>
      </c>
      <c r="G863" s="1760">
        <v>0.0</v>
      </c>
      <c r="H863" s="1761">
        <f t="shared" si="613"/>
        <v>3</v>
      </c>
      <c r="I863" s="1762">
        <f>SUM(H863:H867)</f>
        <v>3</v>
      </c>
      <c r="J863" s="635"/>
      <c r="K863" s="1715" t="s">
        <v>14</v>
      </c>
      <c r="L863" s="1765">
        <v>15.0</v>
      </c>
      <c r="M863" s="1762">
        <f>(L863-H863)-R863</f>
        <v>12</v>
      </c>
      <c r="N863" s="1765">
        <v>0.0</v>
      </c>
      <c r="O863" s="1762">
        <f t="shared" ref="O863:O864" si="614">SUM(M863,N863)</f>
        <v>12</v>
      </c>
      <c r="P863" s="1762"/>
      <c r="Q863" s="1685"/>
      <c r="R863" s="1762"/>
      <c r="S863" s="649"/>
      <c r="T863" s="649"/>
      <c r="U863" s="7"/>
      <c r="V863" s="7"/>
      <c r="W863" s="7"/>
      <c r="X863" s="7"/>
      <c r="Y863" s="7"/>
      <c r="Z863" s="7"/>
      <c r="AA863" s="7"/>
      <c r="AB863" s="7"/>
      <c r="AC863" s="7"/>
    </row>
    <row r="864">
      <c r="A864" s="1714" t="s">
        <v>77</v>
      </c>
      <c r="B864" s="692">
        <v>0.0</v>
      </c>
      <c r="C864" s="692">
        <v>0.0</v>
      </c>
      <c r="D864" s="692">
        <v>0.0</v>
      </c>
      <c r="E864" s="692">
        <v>0.0</v>
      </c>
      <c r="F864" s="692">
        <v>0.0</v>
      </c>
      <c r="G864" s="692">
        <v>0.0</v>
      </c>
      <c r="H864" s="693">
        <f t="shared" si="613"/>
        <v>0</v>
      </c>
      <c r="I864" s="596">
        <f>(I863/60)</f>
        <v>0.05</v>
      </c>
      <c r="J864" s="635"/>
      <c r="K864" s="1714" t="s">
        <v>77</v>
      </c>
      <c r="L864" s="692">
        <v>1.0</v>
      </c>
      <c r="M864" s="701">
        <f>(L864-H864-H865)-R864</f>
        <v>1</v>
      </c>
      <c r="N864" s="692">
        <v>0.0</v>
      </c>
      <c r="O864" s="701">
        <f t="shared" si="614"/>
        <v>1</v>
      </c>
      <c r="P864" s="701"/>
      <c r="Q864" s="1686"/>
      <c r="R864" s="1686"/>
      <c r="S864" s="649"/>
      <c r="T864" s="649"/>
      <c r="U864" s="7"/>
      <c r="V864" s="7"/>
      <c r="W864" s="7"/>
      <c r="X864" s="7"/>
      <c r="Y864" s="7"/>
      <c r="Z864" s="7"/>
      <c r="AA864" s="7"/>
      <c r="AB864" s="7"/>
      <c r="AC864" s="7"/>
    </row>
    <row r="865">
      <c r="A865" s="1714" t="s">
        <v>78</v>
      </c>
      <c r="B865" s="692">
        <v>0.0</v>
      </c>
      <c r="C865" s="692">
        <v>0.0</v>
      </c>
      <c r="D865" s="692">
        <v>0.0</v>
      </c>
      <c r="E865" s="692">
        <v>0.0</v>
      </c>
      <c r="F865" s="692">
        <v>0.0</v>
      </c>
      <c r="G865" s="692">
        <v>0.0</v>
      </c>
      <c r="H865" s="693">
        <f t="shared" si="613"/>
        <v>0</v>
      </c>
      <c r="I865" s="701"/>
      <c r="J865" s="635"/>
      <c r="K865" s="1714" t="s">
        <v>78</v>
      </c>
      <c r="L865" s="701" t="s">
        <v>79</v>
      </c>
      <c r="M865" s="701" t="s">
        <v>79</v>
      </c>
      <c r="N865" s="692" t="s">
        <v>79</v>
      </c>
      <c r="O865" s="701" t="s">
        <v>79</v>
      </c>
      <c r="P865" s="701"/>
      <c r="Q865" s="1686"/>
      <c r="R865" s="1686"/>
      <c r="S865" s="649"/>
      <c r="T865" s="649"/>
      <c r="U865" s="7"/>
      <c r="V865" s="7"/>
      <c r="W865" s="7"/>
      <c r="X865" s="7"/>
      <c r="Y865" s="7"/>
      <c r="Z865" s="7"/>
      <c r="AA865" s="7"/>
      <c r="AB865" s="7"/>
      <c r="AC865" s="7"/>
    </row>
    <row r="866">
      <c r="A866" s="1714" t="s">
        <v>446</v>
      </c>
      <c r="B866" s="692">
        <v>0.0</v>
      </c>
      <c r="C866" s="692">
        <v>0.0</v>
      </c>
      <c r="D866" s="692">
        <v>0.0</v>
      </c>
      <c r="E866" s="692">
        <v>0.0</v>
      </c>
      <c r="F866" s="692">
        <v>0.0</v>
      </c>
      <c r="G866" s="692">
        <v>0.0</v>
      </c>
      <c r="H866" s="693">
        <f t="shared" ref="H866:H867" si="615">sum(B866:G866)</f>
        <v>0</v>
      </c>
      <c r="I866" s="701"/>
      <c r="J866" s="635"/>
      <c r="K866" s="1714" t="s">
        <v>446</v>
      </c>
      <c r="L866" s="692">
        <v>1.0</v>
      </c>
      <c r="M866" s="701">
        <f>(L866-H866)-R866</f>
        <v>1</v>
      </c>
      <c r="N866" s="692">
        <v>0.0</v>
      </c>
      <c r="O866" s="701">
        <f t="shared" ref="O866:O867" si="616">SUM(M866,N866)</f>
        <v>1</v>
      </c>
      <c r="P866" s="701"/>
      <c r="Q866" s="1686"/>
      <c r="R866" s="1686"/>
      <c r="S866" s="649"/>
      <c r="T866" s="649"/>
      <c r="U866" s="7"/>
      <c r="V866" s="7"/>
      <c r="W866" s="7"/>
      <c r="X866" s="7"/>
      <c r="Y866" s="7"/>
      <c r="Z866" s="7"/>
      <c r="AA866" s="7"/>
      <c r="AB866" s="7"/>
      <c r="AC866" s="7"/>
    </row>
    <row r="867">
      <c r="A867" s="1714" t="s">
        <v>751</v>
      </c>
      <c r="B867" s="692">
        <v>0.0</v>
      </c>
      <c r="C867" s="692">
        <v>0.0</v>
      </c>
      <c r="D867" s="692">
        <v>0.0</v>
      </c>
      <c r="E867" s="692">
        <v>0.0</v>
      </c>
      <c r="F867" s="692">
        <v>0.0</v>
      </c>
      <c r="G867" s="692">
        <v>0.0</v>
      </c>
      <c r="H867" s="693">
        <f t="shared" si="615"/>
        <v>0</v>
      </c>
      <c r="I867" s="701"/>
      <c r="J867" s="635"/>
      <c r="K867" s="1714" t="s">
        <v>751</v>
      </c>
      <c r="L867" s="701">
        <v>0.0</v>
      </c>
      <c r="M867" s="701">
        <f t="shared" ref="M867:M868" si="617">(L867-H867)</f>
        <v>0</v>
      </c>
      <c r="N867" s="692">
        <v>0.0</v>
      </c>
      <c r="O867" s="701">
        <f t="shared" si="616"/>
        <v>0</v>
      </c>
      <c r="P867" s="701"/>
      <c r="Q867" s="1686"/>
      <c r="R867" s="1686"/>
      <c r="S867" s="649"/>
      <c r="T867" s="649"/>
      <c r="U867" s="7"/>
      <c r="V867" s="7"/>
      <c r="W867" s="7"/>
      <c r="X867" s="7"/>
      <c r="Y867" s="7"/>
      <c r="Z867" s="7"/>
      <c r="AA867" s="7"/>
      <c r="AB867" s="7"/>
      <c r="AC867" s="7"/>
    </row>
    <row r="868">
      <c r="A868" s="1714" t="s">
        <v>80</v>
      </c>
      <c r="B868" s="692">
        <v>0.0</v>
      </c>
      <c r="C868" s="692">
        <v>0.0</v>
      </c>
      <c r="D868" s="692">
        <v>0.0</v>
      </c>
      <c r="E868" s="692">
        <v>0.0</v>
      </c>
      <c r="F868" s="692">
        <v>0.0</v>
      </c>
      <c r="G868" s="692">
        <v>0.0</v>
      </c>
      <c r="H868" s="693">
        <f t="shared" ref="H868:H871" si="618">SUM(B868:G868)</f>
        <v>0</v>
      </c>
      <c r="I868" s="701"/>
      <c r="J868" s="635"/>
      <c r="K868" s="1714" t="s">
        <v>80</v>
      </c>
      <c r="L868" s="692">
        <v>32.0</v>
      </c>
      <c r="M868" s="701">
        <f t="shared" si="617"/>
        <v>32</v>
      </c>
      <c r="N868" s="692">
        <v>0.0</v>
      </c>
      <c r="O868" s="701">
        <f>sum(M868,N868)</f>
        <v>32</v>
      </c>
      <c r="P868" s="701"/>
      <c r="Q868" s="1686"/>
      <c r="R868" s="1686"/>
      <c r="S868" s="649"/>
      <c r="T868" s="649"/>
      <c r="U868" s="7"/>
      <c r="V868" s="7"/>
      <c r="W868" s="7"/>
      <c r="X868" s="7"/>
      <c r="Y868" s="7"/>
      <c r="Z868" s="7"/>
      <c r="AA868" s="7"/>
      <c r="AB868" s="7"/>
      <c r="AC868" s="7"/>
    </row>
    <row r="869">
      <c r="A869" s="1715" t="s">
        <v>120</v>
      </c>
      <c r="B869" s="1760">
        <v>11.0</v>
      </c>
      <c r="C869" s="1760">
        <v>5.0</v>
      </c>
      <c r="D869" s="1760">
        <v>3.0</v>
      </c>
      <c r="E869" s="1760">
        <v>6.0</v>
      </c>
      <c r="F869" s="1760">
        <v>5.0</v>
      </c>
      <c r="G869" s="1760">
        <v>0.0</v>
      </c>
      <c r="H869" s="1761">
        <f t="shared" si="618"/>
        <v>30</v>
      </c>
      <c r="I869" s="1762">
        <f>SUM(H869:H873)</f>
        <v>50</v>
      </c>
      <c r="J869" s="647" t="s">
        <v>206</v>
      </c>
      <c r="K869" s="1715" t="s">
        <v>120</v>
      </c>
      <c r="L869" s="1765">
        <v>47.0</v>
      </c>
      <c r="M869" s="1762">
        <f>(L869-H869)-R869</f>
        <v>17</v>
      </c>
      <c r="N869" s="1765">
        <v>20.0</v>
      </c>
      <c r="O869" s="1762">
        <f t="shared" ref="O869:O870" si="619">SUM(M869,N869)</f>
        <v>37</v>
      </c>
      <c r="P869" s="1764"/>
      <c r="Q869" s="1766"/>
      <c r="R869" s="1762"/>
      <c r="S869" s="649"/>
      <c r="T869" s="649"/>
      <c r="U869" s="7"/>
      <c r="V869" s="7"/>
      <c r="W869" s="7"/>
      <c r="X869" s="7"/>
      <c r="Y869" s="7"/>
      <c r="Z869" s="7"/>
      <c r="AA869" s="7"/>
      <c r="AB869" s="7"/>
      <c r="AC869" s="7"/>
    </row>
    <row r="870">
      <c r="A870" s="1714" t="s">
        <v>77</v>
      </c>
      <c r="B870" s="692">
        <v>0.0</v>
      </c>
      <c r="C870" s="692">
        <v>0.0</v>
      </c>
      <c r="D870" s="692">
        <v>0.0</v>
      </c>
      <c r="E870" s="692">
        <v>0.0</v>
      </c>
      <c r="F870" s="692">
        <v>0.0</v>
      </c>
      <c r="G870" s="690">
        <v>0.0</v>
      </c>
      <c r="H870" s="693">
        <f t="shared" si="618"/>
        <v>0</v>
      </c>
      <c r="I870" s="596">
        <f>(I869/60)</f>
        <v>0.8333333333</v>
      </c>
      <c r="J870" s="647" t="s">
        <v>206</v>
      </c>
      <c r="K870" s="1714" t="s">
        <v>77</v>
      </c>
      <c r="L870" s="692">
        <v>15.0</v>
      </c>
      <c r="M870" s="701">
        <f>(L870-H870-H871)-R870</f>
        <v>0</v>
      </c>
      <c r="N870" s="692">
        <v>15.0</v>
      </c>
      <c r="O870" s="701">
        <f t="shared" si="619"/>
        <v>15</v>
      </c>
      <c r="P870" s="701"/>
      <c r="Q870" s="1686"/>
      <c r="R870" s="1686"/>
      <c r="S870" s="649"/>
      <c r="T870" s="649"/>
      <c r="U870" s="7"/>
      <c r="V870" s="7"/>
      <c r="W870" s="7"/>
      <c r="X870" s="7"/>
      <c r="Y870" s="7"/>
      <c r="Z870" s="7"/>
      <c r="AA870" s="7"/>
      <c r="AB870" s="7"/>
      <c r="AC870" s="7"/>
    </row>
    <row r="871">
      <c r="A871" s="1714" t="s">
        <v>78</v>
      </c>
      <c r="B871" s="692">
        <v>0.0</v>
      </c>
      <c r="C871" s="692">
        <v>10.0</v>
      </c>
      <c r="D871" s="692">
        <v>2.0</v>
      </c>
      <c r="E871" s="692">
        <v>2.0</v>
      </c>
      <c r="F871" s="692">
        <v>1.0</v>
      </c>
      <c r="G871" s="690">
        <v>0.0</v>
      </c>
      <c r="H871" s="693">
        <f t="shared" si="618"/>
        <v>15</v>
      </c>
      <c r="I871" s="701"/>
      <c r="J871" s="647" t="s">
        <v>206</v>
      </c>
      <c r="K871" s="1714" t="s">
        <v>78</v>
      </c>
      <c r="L871" s="701" t="s">
        <v>79</v>
      </c>
      <c r="M871" s="701" t="s">
        <v>79</v>
      </c>
      <c r="N871" s="692" t="s">
        <v>79</v>
      </c>
      <c r="O871" s="701" t="s">
        <v>79</v>
      </c>
      <c r="P871" s="701"/>
      <c r="Q871" s="701"/>
      <c r="R871" s="1686"/>
      <c r="S871" s="649"/>
      <c r="T871" s="649"/>
      <c r="U871" s="7"/>
      <c r="V871" s="7"/>
      <c r="W871" s="7"/>
      <c r="X871" s="7"/>
      <c r="Y871" s="7"/>
      <c r="Z871" s="7"/>
      <c r="AA871" s="7"/>
      <c r="AB871" s="7"/>
      <c r="AC871" s="7"/>
    </row>
    <row r="872">
      <c r="A872" s="1714" t="s">
        <v>446</v>
      </c>
      <c r="B872" s="692">
        <v>2.0</v>
      </c>
      <c r="C872" s="692">
        <v>0.0</v>
      </c>
      <c r="D872" s="692">
        <v>2.0</v>
      </c>
      <c r="E872" s="692">
        <v>1.0</v>
      </c>
      <c r="F872" s="692">
        <v>0.0</v>
      </c>
      <c r="G872" s="690">
        <v>0.0</v>
      </c>
      <c r="H872" s="693">
        <f t="shared" ref="H872:H873" si="620">sum(B872:G872)</f>
        <v>5</v>
      </c>
      <c r="I872" s="701"/>
      <c r="J872" s="647" t="s">
        <v>206</v>
      </c>
      <c r="K872" s="1714" t="s">
        <v>446</v>
      </c>
      <c r="L872" s="692">
        <v>6.0</v>
      </c>
      <c r="M872" s="701">
        <f>(L872-H872)-R872</f>
        <v>1</v>
      </c>
      <c r="N872" s="692">
        <v>0.0</v>
      </c>
      <c r="O872" s="701">
        <f t="shared" ref="O872:O873" si="621">SUM(M872,N872)</f>
        <v>1</v>
      </c>
      <c r="P872" s="701"/>
      <c r="Q872" s="692"/>
      <c r="R872" s="1686"/>
      <c r="S872" s="649"/>
      <c r="T872" s="649"/>
      <c r="U872" s="7"/>
      <c r="V872" s="7"/>
      <c r="W872" s="7"/>
      <c r="X872" s="7"/>
      <c r="Y872" s="7"/>
      <c r="Z872" s="7"/>
      <c r="AA872" s="7"/>
      <c r="AB872" s="7"/>
      <c r="AC872" s="7"/>
    </row>
    <row r="873">
      <c r="A873" s="1714" t="s">
        <v>751</v>
      </c>
      <c r="B873" s="692">
        <v>0.0</v>
      </c>
      <c r="C873" s="692">
        <v>0.0</v>
      </c>
      <c r="D873" s="692">
        <v>0.0</v>
      </c>
      <c r="E873" s="692">
        <v>0.0</v>
      </c>
      <c r="F873" s="692">
        <v>0.0</v>
      </c>
      <c r="G873" s="690">
        <v>0.0</v>
      </c>
      <c r="H873" s="693">
        <f t="shared" si="620"/>
        <v>0</v>
      </c>
      <c r="I873" s="701"/>
      <c r="J873" s="647" t="s">
        <v>206</v>
      </c>
      <c r="K873" s="1714" t="s">
        <v>751</v>
      </c>
      <c r="L873" s="692">
        <v>0.0</v>
      </c>
      <c r="M873" s="701">
        <f t="shared" ref="M873:M874" si="622">(L873-H873)</f>
        <v>0</v>
      </c>
      <c r="N873" s="692"/>
      <c r="O873" s="701">
        <f t="shared" si="621"/>
        <v>0</v>
      </c>
      <c r="P873" s="701"/>
      <c r="Q873" s="692"/>
      <c r="R873" s="1686"/>
      <c r="S873" s="649"/>
      <c r="T873" s="649"/>
      <c r="U873" s="7"/>
      <c r="V873" s="7"/>
      <c r="W873" s="7"/>
      <c r="X873" s="7"/>
      <c r="Y873" s="7"/>
      <c r="Z873" s="7"/>
      <c r="AA873" s="7"/>
      <c r="AB873" s="7"/>
      <c r="AC873" s="7"/>
    </row>
    <row r="874">
      <c r="A874" s="1714" t="s">
        <v>80</v>
      </c>
      <c r="B874" s="692">
        <v>1.0</v>
      </c>
      <c r="C874" s="692">
        <v>2.0</v>
      </c>
      <c r="D874" s="692">
        <v>3.0</v>
      </c>
      <c r="E874" s="692">
        <v>2.0</v>
      </c>
      <c r="F874" s="692">
        <v>0.0</v>
      </c>
      <c r="G874" s="690">
        <v>0.0</v>
      </c>
      <c r="H874" s="693">
        <f t="shared" ref="H874:H877" si="623">SUM(B874:G874)</f>
        <v>8</v>
      </c>
      <c r="I874" s="701"/>
      <c r="J874" s="647" t="s">
        <v>206</v>
      </c>
      <c r="K874" s="1714" t="s">
        <v>80</v>
      </c>
      <c r="L874" s="692">
        <v>31.0</v>
      </c>
      <c r="M874" s="701">
        <f t="shared" si="622"/>
        <v>23</v>
      </c>
      <c r="N874" s="692">
        <v>0.0</v>
      </c>
      <c r="O874" s="701">
        <f>sum(M874,N874)</f>
        <v>23</v>
      </c>
      <c r="P874" s="701"/>
      <c r="Q874" s="701"/>
      <c r="R874" s="1686"/>
      <c r="S874" s="649"/>
      <c r="T874" s="649"/>
      <c r="U874" s="7"/>
      <c r="V874" s="7"/>
      <c r="W874" s="7"/>
      <c r="X874" s="7"/>
      <c r="Y874" s="7"/>
      <c r="Z874" s="7"/>
      <c r="AA874" s="7"/>
      <c r="AB874" s="7"/>
      <c r="AC874" s="7"/>
    </row>
    <row r="875">
      <c r="A875" s="1921" t="s">
        <v>809</v>
      </c>
      <c r="B875" s="1760">
        <v>0.0</v>
      </c>
      <c r="C875" s="1760">
        <v>0.0</v>
      </c>
      <c r="D875" s="1760">
        <v>0.0</v>
      </c>
      <c r="E875" s="1760">
        <v>0.0</v>
      </c>
      <c r="F875" s="1760">
        <v>0.0</v>
      </c>
      <c r="G875" s="1760">
        <v>0.0</v>
      </c>
      <c r="H875" s="1761">
        <f t="shared" si="623"/>
        <v>0</v>
      </c>
      <c r="I875" s="1762">
        <f>SUM(H875:H879)</f>
        <v>0</v>
      </c>
      <c r="J875" s="635"/>
      <c r="K875" s="1921" t="s">
        <v>809</v>
      </c>
      <c r="L875" s="1762">
        <v>0.0</v>
      </c>
      <c r="M875" s="1762">
        <f>(L875-H875)-R875</f>
        <v>0</v>
      </c>
      <c r="N875" s="1762"/>
      <c r="O875" s="1762">
        <f t="shared" ref="O875:O876" si="624">SUM(M875,N875)</f>
        <v>0</v>
      </c>
      <c r="P875" s="1764"/>
      <c r="Q875" s="1762"/>
      <c r="R875" s="1762"/>
      <c r="S875" s="649"/>
      <c r="T875" s="649"/>
      <c r="U875" s="7"/>
      <c r="V875" s="7"/>
      <c r="W875" s="7"/>
      <c r="X875" s="7"/>
      <c r="Y875" s="7"/>
      <c r="Z875" s="7"/>
      <c r="AA875" s="7"/>
      <c r="AB875" s="7"/>
      <c r="AC875" s="7"/>
    </row>
    <row r="876">
      <c r="A876" s="1714" t="s">
        <v>77</v>
      </c>
      <c r="B876" s="692">
        <v>0.0</v>
      </c>
      <c r="C876" s="692">
        <v>0.0</v>
      </c>
      <c r="D876" s="692">
        <v>0.0</v>
      </c>
      <c r="E876" s="692">
        <v>0.0</v>
      </c>
      <c r="F876" s="692">
        <v>0.0</v>
      </c>
      <c r="G876" s="690">
        <v>0.0</v>
      </c>
      <c r="H876" s="693">
        <f t="shared" si="623"/>
        <v>0</v>
      </c>
      <c r="I876" s="596">
        <f>(I875/60)</f>
        <v>0</v>
      </c>
      <c r="J876" s="635"/>
      <c r="K876" s="1714" t="s">
        <v>77</v>
      </c>
      <c r="L876" s="701">
        <v>0.0</v>
      </c>
      <c r="M876" s="701">
        <f>(L876-H876-H877)-R876</f>
        <v>0</v>
      </c>
      <c r="N876" s="701"/>
      <c r="O876" s="701">
        <f t="shared" si="624"/>
        <v>0</v>
      </c>
      <c r="P876" s="701"/>
      <c r="Q876" s="701"/>
      <c r="R876" s="1686"/>
      <c r="S876" s="649"/>
      <c r="T876" s="649"/>
      <c r="U876" s="7"/>
      <c r="V876" s="7"/>
      <c r="W876" s="7"/>
      <c r="X876" s="7"/>
      <c r="Y876" s="7"/>
      <c r="Z876" s="7"/>
      <c r="AA876" s="7"/>
      <c r="AB876" s="7"/>
      <c r="AC876" s="7"/>
    </row>
    <row r="877">
      <c r="A877" s="1714" t="s">
        <v>78</v>
      </c>
      <c r="B877" s="692">
        <v>0.0</v>
      </c>
      <c r="C877" s="692">
        <v>0.0</v>
      </c>
      <c r="D877" s="692">
        <v>0.0</v>
      </c>
      <c r="E877" s="692">
        <v>0.0</v>
      </c>
      <c r="F877" s="692">
        <v>0.0</v>
      </c>
      <c r="G877" s="690">
        <v>0.0</v>
      </c>
      <c r="H877" s="693">
        <f t="shared" si="623"/>
        <v>0</v>
      </c>
      <c r="I877" s="701"/>
      <c r="J877" s="635"/>
      <c r="K877" s="1714" t="s">
        <v>78</v>
      </c>
      <c r="L877" s="701" t="s">
        <v>79</v>
      </c>
      <c r="M877" s="701" t="s">
        <v>79</v>
      </c>
      <c r="N877" s="701"/>
      <c r="O877" s="701" t="s">
        <v>79</v>
      </c>
      <c r="P877" s="701"/>
      <c r="Q877" s="701"/>
      <c r="R877" s="1686"/>
      <c r="S877" s="649"/>
      <c r="T877" s="649"/>
      <c r="U877" s="7"/>
      <c r="V877" s="7"/>
      <c r="W877" s="7"/>
      <c r="X877" s="7"/>
      <c r="Y877" s="7"/>
      <c r="Z877" s="7"/>
      <c r="AA877" s="7"/>
      <c r="AB877" s="7"/>
      <c r="AC877" s="7"/>
    </row>
    <row r="878">
      <c r="A878" s="1714" t="s">
        <v>446</v>
      </c>
      <c r="B878" s="692">
        <v>0.0</v>
      </c>
      <c r="C878" s="692">
        <v>0.0</v>
      </c>
      <c r="D878" s="692">
        <v>0.0</v>
      </c>
      <c r="E878" s="692">
        <v>0.0</v>
      </c>
      <c r="F878" s="692">
        <v>0.0</v>
      </c>
      <c r="G878" s="690">
        <v>0.0</v>
      </c>
      <c r="H878" s="693">
        <f t="shared" ref="H878:H879" si="625">sum(B878:G878)</f>
        <v>0</v>
      </c>
      <c r="I878" s="701"/>
      <c r="J878" s="635"/>
      <c r="K878" s="1714" t="s">
        <v>446</v>
      </c>
      <c r="L878" s="701">
        <v>0.0</v>
      </c>
      <c r="M878" s="701">
        <f>(L878-H878)-R878</f>
        <v>0</v>
      </c>
      <c r="N878" s="701"/>
      <c r="O878" s="701">
        <f t="shared" ref="O878:O879" si="626">SUM(M878,N878)</f>
        <v>0</v>
      </c>
      <c r="P878" s="701"/>
      <c r="Q878" s="701"/>
      <c r="R878" s="1686"/>
      <c r="S878" s="649"/>
      <c r="T878" s="649"/>
      <c r="U878" s="7"/>
      <c r="V878" s="7"/>
      <c r="W878" s="7"/>
      <c r="X878" s="7"/>
      <c r="Y878" s="7"/>
      <c r="Z878" s="7"/>
      <c r="AA878" s="7"/>
      <c r="AB878" s="7"/>
      <c r="AC878" s="7"/>
    </row>
    <row r="879">
      <c r="A879" s="1714" t="s">
        <v>751</v>
      </c>
      <c r="B879" s="692">
        <v>0.0</v>
      </c>
      <c r="C879" s="692">
        <v>0.0</v>
      </c>
      <c r="D879" s="692">
        <v>0.0</v>
      </c>
      <c r="E879" s="692">
        <v>0.0</v>
      </c>
      <c r="F879" s="692">
        <v>0.0</v>
      </c>
      <c r="G879" s="690">
        <v>0.0</v>
      </c>
      <c r="H879" s="693">
        <f t="shared" si="625"/>
        <v>0</v>
      </c>
      <c r="I879" s="701"/>
      <c r="J879" s="635"/>
      <c r="K879" s="1714" t="s">
        <v>751</v>
      </c>
      <c r="L879" s="701">
        <v>0.0</v>
      </c>
      <c r="M879" s="701">
        <f t="shared" ref="M879:M880" si="627">(L879-H879)</f>
        <v>0</v>
      </c>
      <c r="N879" s="701"/>
      <c r="O879" s="701">
        <f t="shared" si="626"/>
        <v>0</v>
      </c>
      <c r="P879" s="701"/>
      <c r="Q879" s="701"/>
      <c r="R879" s="1686"/>
      <c r="S879" s="649"/>
      <c r="T879" s="649"/>
      <c r="U879" s="7"/>
      <c r="V879" s="7"/>
      <c r="W879" s="7"/>
      <c r="X879" s="7"/>
      <c r="Y879" s="7"/>
      <c r="Z879" s="7"/>
      <c r="AA879" s="7"/>
      <c r="AB879" s="7"/>
      <c r="AC879" s="7"/>
    </row>
    <row r="880">
      <c r="A880" s="1714" t="s">
        <v>80</v>
      </c>
      <c r="B880" s="692">
        <v>0.0</v>
      </c>
      <c r="C880" s="692">
        <v>0.0</v>
      </c>
      <c r="D880" s="692">
        <v>0.0</v>
      </c>
      <c r="E880" s="692">
        <v>0.0</v>
      </c>
      <c r="F880" s="692">
        <v>0.0</v>
      </c>
      <c r="G880" s="690">
        <v>0.0</v>
      </c>
      <c r="H880" s="693">
        <f t="shared" ref="H880:H883" si="628">SUM(B880:G880)</f>
        <v>0</v>
      </c>
      <c r="I880" s="701"/>
      <c r="J880" s="635"/>
      <c r="K880" s="1714" t="s">
        <v>80</v>
      </c>
      <c r="L880" s="701">
        <v>0.0</v>
      </c>
      <c r="M880" s="701">
        <f t="shared" si="627"/>
        <v>0</v>
      </c>
      <c r="N880" s="701"/>
      <c r="O880" s="701">
        <f>sum(M880,N880)</f>
        <v>0</v>
      </c>
      <c r="P880" s="701"/>
      <c r="Q880" s="701"/>
      <c r="R880" s="1686"/>
      <c r="S880" s="649"/>
      <c r="T880" s="649"/>
      <c r="U880" s="7"/>
      <c r="V880" s="7"/>
      <c r="W880" s="7"/>
      <c r="X880" s="7"/>
      <c r="Y880" s="7"/>
      <c r="Z880" s="7"/>
      <c r="AA880" s="7"/>
      <c r="AB880" s="7"/>
      <c r="AC880" s="7"/>
    </row>
    <row r="881">
      <c r="A881" s="1762" t="s">
        <v>666</v>
      </c>
      <c r="B881" s="1760">
        <v>0.0</v>
      </c>
      <c r="C881" s="1760">
        <v>0.0</v>
      </c>
      <c r="D881" s="1760">
        <v>0.0</v>
      </c>
      <c r="E881" s="1760">
        <v>0.0</v>
      </c>
      <c r="F881" s="1760">
        <v>0.0</v>
      </c>
      <c r="G881" s="1760">
        <v>0.0</v>
      </c>
      <c r="H881" s="1761">
        <f t="shared" si="628"/>
        <v>0</v>
      </c>
      <c r="I881" s="1762">
        <f>SUM(H881:H885)</f>
        <v>0</v>
      </c>
      <c r="J881" s="635"/>
      <c r="K881" s="1762" t="s">
        <v>666</v>
      </c>
      <c r="L881" s="1765">
        <v>0.0</v>
      </c>
      <c r="M881" s="1762">
        <f>(L881-H881)-R881</f>
        <v>0</v>
      </c>
      <c r="N881" s="1765">
        <v>0.0</v>
      </c>
      <c r="O881" s="1762">
        <f t="shared" ref="O881:O882" si="629">SUM(M881,N881)</f>
        <v>0</v>
      </c>
      <c r="P881" s="1764"/>
      <c r="Q881" s="1762"/>
      <c r="R881" s="1762"/>
      <c r="S881" s="649"/>
      <c r="T881" s="649"/>
      <c r="U881" s="7"/>
      <c r="V881" s="7"/>
      <c r="W881" s="7"/>
      <c r="X881" s="7"/>
      <c r="Y881" s="7"/>
      <c r="Z881" s="7"/>
      <c r="AA881" s="7"/>
      <c r="AB881" s="7"/>
      <c r="AC881" s="7"/>
    </row>
    <row r="882">
      <c r="A882" s="1714" t="s">
        <v>77</v>
      </c>
      <c r="B882" s="692">
        <v>0.0</v>
      </c>
      <c r="C882" s="692">
        <v>0.0</v>
      </c>
      <c r="D882" s="692">
        <v>0.0</v>
      </c>
      <c r="E882" s="692">
        <v>0.0</v>
      </c>
      <c r="F882" s="692">
        <v>0.0</v>
      </c>
      <c r="G882" s="690">
        <v>0.0</v>
      </c>
      <c r="H882" s="693">
        <f t="shared" si="628"/>
        <v>0</v>
      </c>
      <c r="I882" s="596">
        <f>(I881/60)</f>
        <v>0</v>
      </c>
      <c r="J882" s="635"/>
      <c r="K882" s="1714" t="s">
        <v>77</v>
      </c>
      <c r="L882" s="701">
        <v>0.0</v>
      </c>
      <c r="M882" s="701">
        <f>(L882-H882-H883)-R882</f>
        <v>0</v>
      </c>
      <c r="N882" s="692">
        <v>0.0</v>
      </c>
      <c r="O882" s="701">
        <f t="shared" si="629"/>
        <v>0</v>
      </c>
      <c r="P882" s="701"/>
      <c r="Q882" s="701"/>
      <c r="R882" s="1686"/>
      <c r="S882" s="649"/>
      <c r="T882" s="649"/>
      <c r="U882" s="7"/>
      <c r="V882" s="7"/>
      <c r="W882" s="7"/>
      <c r="X882" s="7"/>
      <c r="Y882" s="7"/>
      <c r="Z882" s="7"/>
      <c r="AA882" s="7"/>
      <c r="AB882" s="7"/>
      <c r="AC882" s="7"/>
    </row>
    <row r="883">
      <c r="A883" s="1714" t="s">
        <v>78</v>
      </c>
      <c r="B883" s="692">
        <v>0.0</v>
      </c>
      <c r="C883" s="692">
        <v>0.0</v>
      </c>
      <c r="D883" s="692">
        <v>0.0</v>
      </c>
      <c r="E883" s="692">
        <v>0.0</v>
      </c>
      <c r="F883" s="692">
        <v>0.0</v>
      </c>
      <c r="G883" s="690">
        <v>0.0</v>
      </c>
      <c r="H883" s="693">
        <f t="shared" si="628"/>
        <v>0</v>
      </c>
      <c r="I883" s="701"/>
      <c r="J883" s="635"/>
      <c r="K883" s="1714" t="s">
        <v>78</v>
      </c>
      <c r="L883" s="701" t="s">
        <v>79</v>
      </c>
      <c r="M883" s="701" t="s">
        <v>79</v>
      </c>
      <c r="N883" s="692" t="s">
        <v>79</v>
      </c>
      <c r="O883" s="701" t="s">
        <v>79</v>
      </c>
      <c r="P883" s="701"/>
      <c r="Q883" s="701"/>
      <c r="R883" s="1686"/>
      <c r="S883" s="649"/>
      <c r="T883" s="649"/>
      <c r="U883" s="7"/>
      <c r="V883" s="7"/>
      <c r="W883" s="7"/>
      <c r="X883" s="7"/>
      <c r="Y883" s="7"/>
      <c r="Z883" s="7"/>
      <c r="AA883" s="7"/>
      <c r="AB883" s="7"/>
      <c r="AC883" s="7"/>
    </row>
    <row r="884">
      <c r="A884" s="1714" t="s">
        <v>446</v>
      </c>
      <c r="B884" s="692">
        <v>0.0</v>
      </c>
      <c r="C884" s="692">
        <v>0.0</v>
      </c>
      <c r="D884" s="692">
        <v>0.0</v>
      </c>
      <c r="E884" s="692">
        <v>0.0</v>
      </c>
      <c r="F884" s="692">
        <v>0.0</v>
      </c>
      <c r="G884" s="690">
        <v>0.0</v>
      </c>
      <c r="H884" s="693">
        <f t="shared" ref="H884:H886" si="630">sum(B884:G884)</f>
        <v>0</v>
      </c>
      <c r="I884" s="701"/>
      <c r="J884" s="635"/>
      <c r="K884" s="1714" t="s">
        <v>446</v>
      </c>
      <c r="L884" s="692">
        <v>0.0</v>
      </c>
      <c r="M884" s="701">
        <f>(L884-H884)-R884</f>
        <v>0</v>
      </c>
      <c r="N884" s="692">
        <v>0.0</v>
      </c>
      <c r="O884" s="701">
        <f t="shared" ref="O884:O885" si="631">SUM(M884,N884)</f>
        <v>0</v>
      </c>
      <c r="P884" s="701"/>
      <c r="Q884" s="701"/>
      <c r="R884" s="1686"/>
      <c r="S884" s="649"/>
      <c r="T884" s="649"/>
      <c r="U884" s="7"/>
      <c r="V884" s="7"/>
      <c r="W884" s="7"/>
      <c r="X884" s="7"/>
      <c r="Y884" s="7"/>
      <c r="Z884" s="7"/>
      <c r="AA884" s="7"/>
      <c r="AB884" s="7"/>
      <c r="AC884" s="7"/>
    </row>
    <row r="885">
      <c r="A885" s="1714" t="s">
        <v>751</v>
      </c>
      <c r="B885" s="692">
        <v>0.0</v>
      </c>
      <c r="C885" s="692">
        <v>0.0</v>
      </c>
      <c r="D885" s="692">
        <v>0.0</v>
      </c>
      <c r="E885" s="692">
        <v>0.0</v>
      </c>
      <c r="F885" s="692">
        <v>0.0</v>
      </c>
      <c r="G885" s="690">
        <v>0.0</v>
      </c>
      <c r="H885" s="693">
        <f t="shared" si="630"/>
        <v>0</v>
      </c>
      <c r="I885" s="701"/>
      <c r="J885" s="635"/>
      <c r="K885" s="1714" t="s">
        <v>751</v>
      </c>
      <c r="L885" s="701">
        <v>0.0</v>
      </c>
      <c r="M885" s="701">
        <f t="shared" ref="M885:M886" si="632">(L885-H885)</f>
        <v>0</v>
      </c>
      <c r="N885" s="692">
        <v>0.0</v>
      </c>
      <c r="O885" s="701">
        <f t="shared" si="631"/>
        <v>0</v>
      </c>
      <c r="P885" s="701"/>
      <c r="Q885" s="701"/>
      <c r="R885" s="1686"/>
      <c r="S885" s="649"/>
      <c r="T885" s="649"/>
      <c r="U885" s="7"/>
      <c r="V885" s="7"/>
      <c r="W885" s="7"/>
      <c r="X885" s="7"/>
      <c r="Y885" s="7"/>
      <c r="Z885" s="7"/>
      <c r="AA885" s="7"/>
      <c r="AB885" s="7"/>
      <c r="AC885" s="7"/>
    </row>
    <row r="886">
      <c r="A886" s="1714" t="s">
        <v>80</v>
      </c>
      <c r="B886" s="692">
        <v>0.0</v>
      </c>
      <c r="C886" s="692">
        <v>0.0</v>
      </c>
      <c r="D886" s="692">
        <v>0.0</v>
      </c>
      <c r="E886" s="692">
        <v>0.0</v>
      </c>
      <c r="F886" s="692">
        <v>0.0</v>
      </c>
      <c r="G886" s="690">
        <v>0.0</v>
      </c>
      <c r="H886" s="693">
        <f t="shared" si="630"/>
        <v>0</v>
      </c>
      <c r="I886" s="701"/>
      <c r="J886" s="635"/>
      <c r="K886" s="1714" t="s">
        <v>80</v>
      </c>
      <c r="L886" s="692">
        <v>0.0</v>
      </c>
      <c r="M886" s="701">
        <f t="shared" si="632"/>
        <v>0</v>
      </c>
      <c r="N886" s="692">
        <v>0.0</v>
      </c>
      <c r="O886" s="701">
        <f>sum(M886,N886)</f>
        <v>0</v>
      </c>
      <c r="P886" s="701"/>
      <c r="Q886" s="701"/>
      <c r="R886" s="1686"/>
      <c r="S886" s="649"/>
      <c r="T886" s="649"/>
      <c r="U886" s="7"/>
      <c r="V886" s="7"/>
      <c r="W886" s="7"/>
      <c r="X886" s="7"/>
      <c r="Y886" s="7"/>
      <c r="Z886" s="7"/>
      <c r="AA886" s="7"/>
      <c r="AB886" s="7"/>
      <c r="AC886" s="7"/>
    </row>
    <row r="887">
      <c r="A887" s="1715" t="s">
        <v>577</v>
      </c>
      <c r="B887" s="1765">
        <v>0.0</v>
      </c>
      <c r="C887" s="1765">
        <v>0.0</v>
      </c>
      <c r="D887" s="1765">
        <v>0.0</v>
      </c>
      <c r="E887" s="1765">
        <v>0.0</v>
      </c>
      <c r="F887" s="1765">
        <v>3.0</v>
      </c>
      <c r="G887" s="1760">
        <v>0.0</v>
      </c>
      <c r="H887" s="1761">
        <f t="shared" ref="H887:H889" si="633">SUM(B887:G887)</f>
        <v>3</v>
      </c>
      <c r="I887" s="1762">
        <f>SUM(H887:H891)</f>
        <v>10</v>
      </c>
      <c r="J887" s="647" t="s">
        <v>206</v>
      </c>
      <c r="K887" s="1715" t="s">
        <v>577</v>
      </c>
      <c r="L887" s="1765">
        <v>17.0</v>
      </c>
      <c r="M887" s="1762">
        <f>(L887-H887)-R887</f>
        <v>14</v>
      </c>
      <c r="N887" s="1765">
        <v>0.0</v>
      </c>
      <c r="O887" s="1762">
        <f t="shared" ref="O887:O888" si="634">SUM(M887,N887)</f>
        <v>14</v>
      </c>
      <c r="P887" s="1764"/>
      <c r="Q887" s="1762"/>
      <c r="R887" s="1762"/>
      <c r="S887" s="649"/>
      <c r="T887" s="649"/>
      <c r="U887" s="7"/>
      <c r="V887" s="7"/>
      <c r="W887" s="7"/>
      <c r="X887" s="7"/>
      <c r="Y887" s="7"/>
      <c r="Z887" s="7"/>
      <c r="AA887" s="7"/>
      <c r="AB887" s="7"/>
      <c r="AC887" s="7"/>
    </row>
    <row r="888">
      <c r="A888" s="1714" t="s">
        <v>77</v>
      </c>
      <c r="B888" s="692">
        <v>0.0</v>
      </c>
      <c r="C888" s="692">
        <v>0.0</v>
      </c>
      <c r="D888" s="692">
        <v>0.0</v>
      </c>
      <c r="E888" s="692">
        <v>1.0</v>
      </c>
      <c r="F888" s="692">
        <v>2.0</v>
      </c>
      <c r="G888" s="692">
        <v>0.0</v>
      </c>
      <c r="H888" s="693">
        <f t="shared" si="633"/>
        <v>3</v>
      </c>
      <c r="I888" s="596">
        <f>(I887/60)</f>
        <v>0.1666666667</v>
      </c>
      <c r="J888" s="647" t="s">
        <v>206</v>
      </c>
      <c r="K888" s="1714" t="s">
        <v>77</v>
      </c>
      <c r="L888" s="692">
        <v>3.0</v>
      </c>
      <c r="M888" s="701">
        <f>(L888-H888-H889)-R888</f>
        <v>0</v>
      </c>
      <c r="N888" s="692">
        <v>0.0</v>
      </c>
      <c r="O888" s="701">
        <f t="shared" si="634"/>
        <v>0</v>
      </c>
      <c r="P888" s="701"/>
      <c r="Q888" s="701"/>
      <c r="R888" s="1686"/>
      <c r="S888" s="649"/>
      <c r="T888" s="649"/>
      <c r="U888" s="7"/>
      <c r="V888" s="7"/>
      <c r="W888" s="7"/>
      <c r="X888" s="7"/>
      <c r="Y888" s="7"/>
      <c r="Z888" s="7"/>
      <c r="AA888" s="7"/>
      <c r="AB888" s="7"/>
      <c r="AC888" s="7"/>
    </row>
    <row r="889">
      <c r="A889" s="1714" t="s">
        <v>78</v>
      </c>
      <c r="B889" s="692">
        <v>0.0</v>
      </c>
      <c r="C889" s="692">
        <v>0.0</v>
      </c>
      <c r="D889" s="692">
        <v>0.0</v>
      </c>
      <c r="E889" s="692">
        <v>0.0</v>
      </c>
      <c r="F889" s="692">
        <v>0.0</v>
      </c>
      <c r="G889" s="692">
        <v>0.0</v>
      </c>
      <c r="H889" s="693">
        <f t="shared" si="633"/>
        <v>0</v>
      </c>
      <c r="I889" s="701"/>
      <c r="J889" s="647" t="s">
        <v>206</v>
      </c>
      <c r="K889" s="1714" t="s">
        <v>78</v>
      </c>
      <c r="L889" s="701" t="s">
        <v>79</v>
      </c>
      <c r="M889" s="701" t="s">
        <v>79</v>
      </c>
      <c r="N889" s="692" t="s">
        <v>79</v>
      </c>
      <c r="O889" s="701" t="s">
        <v>79</v>
      </c>
      <c r="P889" s="701"/>
      <c r="Q889" s="701"/>
      <c r="R889" s="1686"/>
      <c r="S889" s="649"/>
      <c r="T889" s="649"/>
      <c r="U889" s="7"/>
      <c r="V889" s="7"/>
      <c r="W889" s="7"/>
      <c r="X889" s="7"/>
      <c r="Y889" s="7"/>
      <c r="Z889" s="7"/>
      <c r="AA889" s="7"/>
      <c r="AB889" s="7"/>
      <c r="AC889" s="7"/>
    </row>
    <row r="890">
      <c r="A890" s="1714" t="s">
        <v>446</v>
      </c>
      <c r="B890" s="692">
        <v>0.0</v>
      </c>
      <c r="C890" s="692">
        <v>0.0</v>
      </c>
      <c r="D890" s="692">
        <v>0.0</v>
      </c>
      <c r="E890" s="692">
        <v>0.0</v>
      </c>
      <c r="F890" s="692">
        <v>0.0</v>
      </c>
      <c r="G890" s="692">
        <v>0.0</v>
      </c>
      <c r="H890" s="693">
        <f t="shared" ref="H890:H892" si="635">sum(B890:G890)</f>
        <v>0</v>
      </c>
      <c r="I890" s="701"/>
      <c r="J890" s="647" t="s">
        <v>206</v>
      </c>
      <c r="K890" s="1714" t="s">
        <v>446</v>
      </c>
      <c r="L890" s="692">
        <v>5.0</v>
      </c>
      <c r="M890" s="701">
        <f>(L890-H890)-R890</f>
        <v>5</v>
      </c>
      <c r="N890" s="692">
        <v>0.0</v>
      </c>
      <c r="O890" s="701">
        <f t="shared" ref="O890:O891" si="636">SUM(M890,N890)</f>
        <v>5</v>
      </c>
      <c r="P890" s="701"/>
      <c r="Q890" s="1621"/>
      <c r="R890" s="1686"/>
      <c r="S890" s="649"/>
      <c r="T890" s="649"/>
      <c r="U890" s="7"/>
      <c r="V890" s="7"/>
      <c r="W890" s="7"/>
      <c r="X890" s="7"/>
      <c r="Y890" s="7"/>
      <c r="Z890" s="7"/>
      <c r="AA890" s="7"/>
      <c r="AB890" s="7"/>
      <c r="AC890" s="7"/>
    </row>
    <row r="891">
      <c r="A891" s="1714" t="s">
        <v>751</v>
      </c>
      <c r="B891" s="692">
        <v>0.0</v>
      </c>
      <c r="C891" s="692">
        <v>1.0</v>
      </c>
      <c r="D891" s="692">
        <v>1.0</v>
      </c>
      <c r="E891" s="692">
        <v>0.0</v>
      </c>
      <c r="F891" s="692">
        <v>2.0</v>
      </c>
      <c r="G891" s="692">
        <v>0.0</v>
      </c>
      <c r="H891" s="693">
        <f t="shared" si="635"/>
        <v>4</v>
      </c>
      <c r="I891" s="701"/>
      <c r="J891" s="647" t="s">
        <v>79</v>
      </c>
      <c r="K891" s="1714" t="s">
        <v>751</v>
      </c>
      <c r="L891" s="692">
        <v>8.0</v>
      </c>
      <c r="M891" s="701">
        <f t="shared" ref="M891:M892" si="637">(L891-H891)</f>
        <v>4</v>
      </c>
      <c r="N891" s="692">
        <v>0.0</v>
      </c>
      <c r="O891" s="701">
        <f t="shared" si="636"/>
        <v>4</v>
      </c>
      <c r="P891" s="701"/>
      <c r="Q891" s="1621" t="s">
        <v>1022</v>
      </c>
      <c r="R891" s="1686"/>
      <c r="S891" s="649"/>
      <c r="T891" s="649"/>
      <c r="U891" s="7"/>
      <c r="V891" s="7"/>
      <c r="W891" s="7"/>
      <c r="X891" s="7"/>
      <c r="Y891" s="7"/>
      <c r="Z891" s="7"/>
      <c r="AA891" s="7"/>
      <c r="AB891" s="7"/>
      <c r="AC891" s="7"/>
    </row>
    <row r="892">
      <c r="A892" s="1714" t="s">
        <v>80</v>
      </c>
      <c r="B892" s="692">
        <v>0.0</v>
      </c>
      <c r="C892" s="692">
        <v>0.0</v>
      </c>
      <c r="D892" s="692">
        <v>0.0</v>
      </c>
      <c r="E892" s="692">
        <v>0.0</v>
      </c>
      <c r="F892" s="692">
        <v>2.0</v>
      </c>
      <c r="G892" s="692">
        <v>0.0</v>
      </c>
      <c r="H892" s="693">
        <f t="shared" si="635"/>
        <v>2</v>
      </c>
      <c r="I892" s="701"/>
      <c r="J892" s="647" t="s">
        <v>206</v>
      </c>
      <c r="K892" s="1714" t="s">
        <v>80</v>
      </c>
      <c r="L892" s="692">
        <v>12.0</v>
      </c>
      <c r="M892" s="701">
        <f t="shared" si="637"/>
        <v>10</v>
      </c>
      <c r="N892" s="692">
        <v>0.0</v>
      </c>
      <c r="O892" s="701">
        <f>sum(M892,N892)</f>
        <v>10</v>
      </c>
      <c r="P892" s="701"/>
      <c r="Q892" s="1621"/>
      <c r="R892" s="1686"/>
      <c r="S892" s="649"/>
      <c r="T892" s="649"/>
      <c r="U892" s="7"/>
      <c r="V892" s="7"/>
      <c r="W892" s="7"/>
      <c r="X892" s="7"/>
      <c r="Y892" s="7"/>
      <c r="Z892" s="7"/>
      <c r="AA892" s="7"/>
      <c r="AB892" s="7"/>
      <c r="AC892" s="7"/>
    </row>
    <row r="893">
      <c r="A893" s="1757" t="s">
        <v>270</v>
      </c>
      <c r="B893" s="1758">
        <f t="shared" ref="B893:H893" si="638"> SUM(B894:B898,B900:B904,B906:B910,B912:B916,B918:B922,B924:B928,B930:B934,B936:B940)</f>
        <v>30</v>
      </c>
      <c r="C893" s="1758">
        <f t="shared" si="638"/>
        <v>48</v>
      </c>
      <c r="D893" s="1758">
        <f t="shared" si="638"/>
        <v>56</v>
      </c>
      <c r="E893" s="1758">
        <f t="shared" si="638"/>
        <v>56</v>
      </c>
      <c r="F893" s="1758">
        <f t="shared" si="638"/>
        <v>23</v>
      </c>
      <c r="G893" s="1758">
        <f t="shared" si="638"/>
        <v>0</v>
      </c>
      <c r="H893" s="1758">
        <f t="shared" si="638"/>
        <v>213</v>
      </c>
      <c r="I893" s="1758"/>
      <c r="J893" s="635"/>
      <c r="K893" s="1757" t="s">
        <v>270</v>
      </c>
      <c r="L893" s="1682"/>
      <c r="M893" s="1682"/>
      <c r="N893" s="1682"/>
      <c r="O893" s="1682"/>
      <c r="P893" s="1682"/>
      <c r="Q893" s="1682"/>
      <c r="R893" s="1682"/>
      <c r="S893" s="649"/>
      <c r="T893" s="649"/>
      <c r="U893" s="7"/>
      <c r="V893" s="7"/>
      <c r="W893" s="7"/>
      <c r="X893" s="7"/>
      <c r="Y893" s="7"/>
      <c r="Z893" s="7"/>
      <c r="AA893" s="7"/>
      <c r="AB893" s="7"/>
      <c r="AC893" s="7"/>
    </row>
    <row r="894">
      <c r="A894" s="1759" t="s">
        <v>89</v>
      </c>
      <c r="B894" s="1760">
        <v>8.0</v>
      </c>
      <c r="C894" s="1760">
        <v>11.0</v>
      </c>
      <c r="D894" s="1760">
        <v>8.0</v>
      </c>
      <c r="E894" s="1760">
        <v>16.0</v>
      </c>
      <c r="F894" s="1760">
        <v>7.0</v>
      </c>
      <c r="G894" s="1760">
        <v>0.0</v>
      </c>
      <c r="H894" s="1761">
        <f t="shared" ref="H894:H896" si="639">SUM(B894:G894)</f>
        <v>50</v>
      </c>
      <c r="I894" s="1762">
        <f>SUM(H894:H898)</f>
        <v>76</v>
      </c>
      <c r="J894" s="647" t="s">
        <v>206</v>
      </c>
      <c r="K894" s="1759" t="s">
        <v>89</v>
      </c>
      <c r="L894" s="1765">
        <v>91.0</v>
      </c>
      <c r="M894" s="1765">
        <v>23.0</v>
      </c>
      <c r="N894" s="1765">
        <v>0.0</v>
      </c>
      <c r="O894" s="1762">
        <f t="shared" ref="O894:O895" si="640">SUM(M894,N894)</f>
        <v>23</v>
      </c>
      <c r="P894" s="1764"/>
      <c r="Q894" s="1765"/>
      <c r="R894" s="1762"/>
      <c r="S894" s="649"/>
      <c r="T894" s="649"/>
      <c r="U894" s="7"/>
      <c r="V894" s="7"/>
      <c r="W894" s="7"/>
      <c r="X894" s="7"/>
      <c r="Y894" s="7"/>
      <c r="Z894" s="7"/>
      <c r="AA894" s="7"/>
      <c r="AB894" s="7"/>
      <c r="AC894" s="7"/>
    </row>
    <row r="895">
      <c r="A895" s="1714" t="s">
        <v>77</v>
      </c>
      <c r="B895" s="692">
        <v>0.0</v>
      </c>
      <c r="C895" s="692">
        <v>0.0</v>
      </c>
      <c r="D895" s="692">
        <v>0.0</v>
      </c>
      <c r="E895" s="692">
        <v>0.0</v>
      </c>
      <c r="F895" s="692">
        <v>0.0</v>
      </c>
      <c r="G895" s="690">
        <v>0.0</v>
      </c>
      <c r="H895" s="693">
        <f t="shared" si="639"/>
        <v>0</v>
      </c>
      <c r="I895" s="596">
        <f>(I894/60)</f>
        <v>1.266666667</v>
      </c>
      <c r="J895" s="647" t="s">
        <v>206</v>
      </c>
      <c r="K895" s="1714" t="s">
        <v>77</v>
      </c>
      <c r="L895" s="692">
        <v>15.0</v>
      </c>
      <c r="M895" s="701">
        <f>(L895-H895-H896)-R895</f>
        <v>0</v>
      </c>
      <c r="N895" s="692">
        <v>0.0</v>
      </c>
      <c r="O895" s="701">
        <f t="shared" si="640"/>
        <v>0</v>
      </c>
      <c r="P895" s="701"/>
      <c r="Q895" s="701"/>
      <c r="R895" s="1686"/>
      <c r="S895" s="649"/>
      <c r="T895" s="649"/>
      <c r="U895" s="7"/>
      <c r="V895" s="7"/>
      <c r="W895" s="7"/>
      <c r="X895" s="7"/>
      <c r="Y895" s="7"/>
      <c r="Z895" s="7"/>
      <c r="AA895" s="7"/>
      <c r="AB895" s="7"/>
      <c r="AC895" s="7"/>
    </row>
    <row r="896">
      <c r="A896" s="1714" t="s">
        <v>78</v>
      </c>
      <c r="B896" s="692">
        <v>3.0</v>
      </c>
      <c r="C896" s="692">
        <v>2.0</v>
      </c>
      <c r="D896" s="692">
        <v>2.0</v>
      </c>
      <c r="E896" s="692">
        <v>8.0</v>
      </c>
      <c r="F896" s="692">
        <v>0.0</v>
      </c>
      <c r="G896" s="690">
        <v>0.0</v>
      </c>
      <c r="H896" s="693">
        <f t="shared" si="639"/>
        <v>15</v>
      </c>
      <c r="I896" s="701"/>
      <c r="J896" s="647" t="s">
        <v>206</v>
      </c>
      <c r="K896" s="1714" t="s">
        <v>78</v>
      </c>
      <c r="L896" s="701" t="s">
        <v>79</v>
      </c>
      <c r="M896" s="701" t="s">
        <v>79</v>
      </c>
      <c r="N896" s="692" t="s">
        <v>79</v>
      </c>
      <c r="O896" s="701" t="s">
        <v>79</v>
      </c>
      <c r="P896" s="701"/>
      <c r="Q896" s="701"/>
      <c r="R896" s="1686"/>
      <c r="S896" s="649"/>
      <c r="T896" s="649"/>
      <c r="U896" s="7"/>
      <c r="V896" s="7"/>
      <c r="W896" s="7"/>
      <c r="X896" s="7"/>
      <c r="Y896" s="7"/>
      <c r="Z896" s="7"/>
      <c r="AA896" s="7"/>
      <c r="AB896" s="7"/>
      <c r="AC896" s="7"/>
    </row>
    <row r="897">
      <c r="A897" s="1714" t="s">
        <v>446</v>
      </c>
      <c r="B897" s="692">
        <v>0.0</v>
      </c>
      <c r="C897" s="692">
        <v>1.0</v>
      </c>
      <c r="D897" s="692">
        <v>1.0</v>
      </c>
      <c r="E897" s="692">
        <v>1.0</v>
      </c>
      <c r="F897" s="692">
        <v>0.0</v>
      </c>
      <c r="G897" s="690">
        <v>0.0</v>
      </c>
      <c r="H897" s="693">
        <f t="shared" ref="H897:H898" si="641">sum(B897:G897)</f>
        <v>3</v>
      </c>
      <c r="I897" s="701"/>
      <c r="J897" s="647" t="s">
        <v>206</v>
      </c>
      <c r="K897" s="1714" t="s">
        <v>446</v>
      </c>
      <c r="L897" s="692">
        <v>6.0</v>
      </c>
      <c r="M897" s="692">
        <v>0.0</v>
      </c>
      <c r="N897" s="692">
        <v>0.0</v>
      </c>
      <c r="O897" s="701">
        <f t="shared" ref="O897:O898" si="642">SUM(M897,N897)</f>
        <v>0</v>
      </c>
      <c r="P897" s="701"/>
      <c r="Q897" s="701"/>
      <c r="R897" s="1686"/>
      <c r="S897" s="649"/>
      <c r="T897" s="649"/>
      <c r="U897" s="7"/>
      <c r="V897" s="7"/>
      <c r="W897" s="7"/>
      <c r="X897" s="7"/>
      <c r="Y897" s="7"/>
      <c r="Z897" s="7"/>
      <c r="AA897" s="7"/>
      <c r="AB897" s="7"/>
      <c r="AC897" s="7"/>
    </row>
    <row r="898">
      <c r="A898" s="1714" t="s">
        <v>751</v>
      </c>
      <c r="B898" s="692">
        <v>3.0</v>
      </c>
      <c r="C898" s="692">
        <v>0.0</v>
      </c>
      <c r="D898" s="692">
        <v>2.0</v>
      </c>
      <c r="E898" s="692">
        <v>3.0</v>
      </c>
      <c r="F898" s="692">
        <v>0.0</v>
      </c>
      <c r="G898" s="690">
        <v>0.0</v>
      </c>
      <c r="H898" s="693">
        <f t="shared" si="641"/>
        <v>8</v>
      </c>
      <c r="I898" s="701"/>
      <c r="J898" s="647" t="s">
        <v>79</v>
      </c>
      <c r="K898" s="1714" t="s">
        <v>751</v>
      </c>
      <c r="L898" s="692">
        <v>8.0</v>
      </c>
      <c r="M898" s="692">
        <v>0.0</v>
      </c>
      <c r="N898" s="692">
        <v>0.0</v>
      </c>
      <c r="O898" s="701">
        <f t="shared" si="642"/>
        <v>0</v>
      </c>
      <c r="P898" s="701"/>
      <c r="Q898" s="701"/>
      <c r="R898" s="1686"/>
      <c r="S898" s="649"/>
      <c r="T898" s="649"/>
      <c r="U898" s="7"/>
      <c r="V898" s="7"/>
      <c r="W898" s="7"/>
      <c r="X898" s="7"/>
      <c r="Y898" s="7"/>
      <c r="Z898" s="7"/>
      <c r="AA898" s="7"/>
      <c r="AB898" s="7"/>
      <c r="AC898" s="7"/>
    </row>
    <row r="899">
      <c r="A899" s="1714" t="s">
        <v>80</v>
      </c>
      <c r="B899" s="692">
        <v>0.0</v>
      </c>
      <c r="C899" s="692">
        <v>0.0</v>
      </c>
      <c r="D899" s="692">
        <v>0.0</v>
      </c>
      <c r="E899" s="692">
        <v>0.0</v>
      </c>
      <c r="F899" s="692">
        <v>0.0</v>
      </c>
      <c r="G899" s="690">
        <v>0.0</v>
      </c>
      <c r="H899" s="693">
        <f t="shared" ref="H899:H902" si="643">SUM(B899:G899)</f>
        <v>0</v>
      </c>
      <c r="I899" s="701"/>
      <c r="J899" s="647"/>
      <c r="K899" s="1714" t="s">
        <v>80</v>
      </c>
      <c r="L899" s="692">
        <v>56.0</v>
      </c>
      <c r="M899" s="701">
        <f>(L899-H899)</f>
        <v>56</v>
      </c>
      <c r="N899" s="692">
        <v>0.0</v>
      </c>
      <c r="O899" s="701">
        <f>sum(M899,N899)</f>
        <v>56</v>
      </c>
      <c r="P899" s="701"/>
      <c r="Q899" s="701"/>
      <c r="R899" s="1686"/>
      <c r="S899" s="649"/>
      <c r="T899" s="649"/>
      <c r="U899" s="7"/>
      <c r="V899" s="7"/>
      <c r="W899" s="7"/>
      <c r="X899" s="7"/>
      <c r="Y899" s="7"/>
      <c r="Z899" s="7"/>
      <c r="AA899" s="7"/>
      <c r="AB899" s="7"/>
      <c r="AC899" s="7"/>
    </row>
    <row r="900">
      <c r="A900" s="1715" t="s">
        <v>88</v>
      </c>
      <c r="B900" s="1765">
        <v>5.0</v>
      </c>
      <c r="C900" s="1765">
        <v>10.0</v>
      </c>
      <c r="D900" s="1765">
        <v>14.0</v>
      </c>
      <c r="E900" s="1765">
        <v>7.0</v>
      </c>
      <c r="F900" s="1765">
        <v>4.0</v>
      </c>
      <c r="G900" s="1760">
        <v>0.0</v>
      </c>
      <c r="H900" s="1761">
        <f t="shared" si="643"/>
        <v>40</v>
      </c>
      <c r="I900" s="1762">
        <f>SUM(H900:H904)</f>
        <v>53</v>
      </c>
      <c r="J900" s="647" t="s">
        <v>79</v>
      </c>
      <c r="K900" s="1715" t="s">
        <v>88</v>
      </c>
      <c r="L900" s="1765">
        <v>90.0</v>
      </c>
      <c r="M900" s="1762">
        <f>(L900-H900)-R900</f>
        <v>50</v>
      </c>
      <c r="N900" s="1765">
        <v>0.0</v>
      </c>
      <c r="O900" s="1762">
        <f t="shared" ref="O900:O901" si="644">SUM(M900,N900)</f>
        <v>50</v>
      </c>
      <c r="P900" s="1817"/>
      <c r="Q900" s="1765" t="s">
        <v>1023</v>
      </c>
      <c r="R900" s="1765"/>
      <c r="S900" s="649"/>
      <c r="T900" s="649"/>
      <c r="U900" s="7"/>
      <c r="V900" s="7"/>
      <c r="W900" s="7"/>
      <c r="X900" s="7"/>
      <c r="Y900" s="7"/>
      <c r="Z900" s="7"/>
      <c r="AA900" s="7"/>
      <c r="AB900" s="7"/>
      <c r="AC900" s="7"/>
    </row>
    <row r="901">
      <c r="A901" s="1714" t="s">
        <v>77</v>
      </c>
      <c r="B901" s="692">
        <v>0.0</v>
      </c>
      <c r="C901" s="702">
        <v>0.0</v>
      </c>
      <c r="D901" s="692">
        <v>0.0</v>
      </c>
      <c r="E901" s="692">
        <v>0.0</v>
      </c>
      <c r="F901" s="692">
        <v>0.0</v>
      </c>
      <c r="G901" s="692">
        <v>0.0</v>
      </c>
      <c r="H901" s="693">
        <f t="shared" si="643"/>
        <v>0</v>
      </c>
      <c r="I901" s="596">
        <f>(I900/60)</f>
        <v>0.8833333333</v>
      </c>
      <c r="J901" s="647" t="s">
        <v>79</v>
      </c>
      <c r="K901" s="1714" t="s">
        <v>77</v>
      </c>
      <c r="L901" s="692">
        <v>0.0</v>
      </c>
      <c r="M901" s="701">
        <f>(L901-H901-H902)-R901</f>
        <v>0</v>
      </c>
      <c r="N901" s="692">
        <v>0.0</v>
      </c>
      <c r="O901" s="701">
        <f t="shared" si="644"/>
        <v>0</v>
      </c>
      <c r="P901" s="701"/>
      <c r="Q901" s="692"/>
      <c r="R901" s="1686"/>
      <c r="S901" s="649"/>
      <c r="T901" s="649"/>
      <c r="U901" s="7"/>
      <c r="V901" s="7"/>
      <c r="W901" s="7"/>
      <c r="X901" s="7"/>
      <c r="Y901" s="7"/>
      <c r="Z901" s="7"/>
      <c r="AA901" s="7"/>
      <c r="AB901" s="7"/>
      <c r="AC901" s="7"/>
    </row>
    <row r="902">
      <c r="A902" s="1714" t="s">
        <v>78</v>
      </c>
      <c r="B902" s="692">
        <v>0.0</v>
      </c>
      <c r="C902" s="702">
        <v>0.0</v>
      </c>
      <c r="D902" s="692">
        <v>0.0</v>
      </c>
      <c r="E902" s="692">
        <v>0.0</v>
      </c>
      <c r="F902" s="692">
        <v>0.0</v>
      </c>
      <c r="G902" s="692">
        <v>0.0</v>
      </c>
      <c r="H902" s="693">
        <f t="shared" si="643"/>
        <v>0</v>
      </c>
      <c r="I902" s="701"/>
      <c r="J902" s="647" t="s">
        <v>79</v>
      </c>
      <c r="K902" s="1714" t="s">
        <v>78</v>
      </c>
      <c r="L902" s="701" t="s">
        <v>79</v>
      </c>
      <c r="M902" s="701" t="s">
        <v>79</v>
      </c>
      <c r="N902" s="692" t="s">
        <v>79</v>
      </c>
      <c r="O902" s="701" t="s">
        <v>79</v>
      </c>
      <c r="P902" s="701"/>
      <c r="Q902" s="701"/>
      <c r="R902" s="1686"/>
      <c r="S902" s="649"/>
      <c r="T902" s="649"/>
      <c r="U902" s="7"/>
      <c r="V902" s="7"/>
      <c r="W902" s="7"/>
      <c r="X902" s="7"/>
      <c r="Y902" s="7"/>
      <c r="Z902" s="7"/>
      <c r="AA902" s="7"/>
      <c r="AB902" s="7"/>
      <c r="AC902" s="7"/>
    </row>
    <row r="903">
      <c r="A903" s="1714" t="s">
        <v>446</v>
      </c>
      <c r="B903" s="692">
        <v>0.0</v>
      </c>
      <c r="C903" s="702">
        <v>0.0</v>
      </c>
      <c r="D903" s="692">
        <v>1.0</v>
      </c>
      <c r="E903" s="692">
        <v>0.0</v>
      </c>
      <c r="F903" s="692">
        <v>0.0</v>
      </c>
      <c r="G903" s="692">
        <v>0.0</v>
      </c>
      <c r="H903" s="693">
        <f t="shared" ref="H903:H905" si="645">sum(B903:G903)</f>
        <v>1</v>
      </c>
      <c r="I903" s="701"/>
      <c r="J903" s="647" t="s">
        <v>206</v>
      </c>
      <c r="K903" s="1714" t="s">
        <v>446</v>
      </c>
      <c r="L903" s="692">
        <v>1.0</v>
      </c>
      <c r="M903" s="701">
        <f>(L903-H903)-R903</f>
        <v>0</v>
      </c>
      <c r="N903" s="692">
        <v>0.0</v>
      </c>
      <c r="O903" s="701">
        <f t="shared" ref="O903:O904" si="646">SUM(M903,N903)</f>
        <v>0</v>
      </c>
      <c r="P903" s="701"/>
      <c r="Q903" s="692"/>
      <c r="R903" s="1686"/>
      <c r="S903" s="649"/>
      <c r="T903" s="649"/>
      <c r="U903" s="7"/>
      <c r="V903" s="7"/>
      <c r="W903" s="7"/>
      <c r="X903" s="7"/>
      <c r="Y903" s="7"/>
      <c r="Z903" s="7"/>
      <c r="AA903" s="7"/>
      <c r="AB903" s="7"/>
      <c r="AC903" s="7"/>
    </row>
    <row r="904">
      <c r="A904" s="1714" t="s">
        <v>751</v>
      </c>
      <c r="B904" s="692">
        <v>0.0</v>
      </c>
      <c r="C904" s="702">
        <v>0.0</v>
      </c>
      <c r="D904" s="692">
        <v>2.0</v>
      </c>
      <c r="E904" s="692">
        <v>5.0</v>
      </c>
      <c r="F904" s="692">
        <v>5.0</v>
      </c>
      <c r="G904" s="692">
        <v>0.0</v>
      </c>
      <c r="H904" s="693">
        <f t="shared" si="645"/>
        <v>12</v>
      </c>
      <c r="I904" s="701"/>
      <c r="J904" s="647" t="s">
        <v>79</v>
      </c>
      <c r="K904" s="1714" t="s">
        <v>751</v>
      </c>
      <c r="L904" s="692">
        <v>14.0</v>
      </c>
      <c r="M904" s="701">
        <f t="shared" ref="M904:M905" si="647">(L904-H904)</f>
        <v>2</v>
      </c>
      <c r="N904" s="692">
        <v>0.0</v>
      </c>
      <c r="O904" s="701">
        <f t="shared" si="646"/>
        <v>2</v>
      </c>
      <c r="P904" s="701"/>
      <c r="Q904" s="692" t="s">
        <v>1024</v>
      </c>
      <c r="R904" s="1686"/>
      <c r="S904" s="659"/>
      <c r="T904" s="649"/>
      <c r="U904" s="7"/>
      <c r="V904" s="7"/>
      <c r="W904" s="7"/>
      <c r="X904" s="7"/>
      <c r="Y904" s="7"/>
      <c r="Z904" s="7"/>
      <c r="AA904" s="7"/>
      <c r="AB904" s="7"/>
      <c r="AC904" s="7"/>
    </row>
    <row r="905">
      <c r="A905" s="1714" t="s">
        <v>80</v>
      </c>
      <c r="B905" s="692">
        <v>0.0</v>
      </c>
      <c r="C905" s="692">
        <v>0.0</v>
      </c>
      <c r="D905" s="692">
        <v>1.0</v>
      </c>
      <c r="E905" s="692">
        <v>0.0</v>
      </c>
      <c r="F905" s="692">
        <v>0.0</v>
      </c>
      <c r="G905" s="692">
        <v>0.0</v>
      </c>
      <c r="H905" s="693">
        <f t="shared" si="645"/>
        <v>1</v>
      </c>
      <c r="I905" s="701"/>
      <c r="J905" s="647" t="s">
        <v>206</v>
      </c>
      <c r="K905" s="1714" t="s">
        <v>80</v>
      </c>
      <c r="L905" s="692">
        <v>22.0</v>
      </c>
      <c r="M905" s="701">
        <f t="shared" si="647"/>
        <v>21</v>
      </c>
      <c r="N905" s="692">
        <v>0.0</v>
      </c>
      <c r="O905" s="701">
        <f>sum(M905,N905)</f>
        <v>21</v>
      </c>
      <c r="P905" s="701"/>
      <c r="Q905" s="692"/>
      <c r="R905" s="1686"/>
      <c r="S905" s="649"/>
      <c r="T905" s="649"/>
      <c r="U905" s="7"/>
      <c r="V905" s="7"/>
      <c r="W905" s="7"/>
      <c r="X905" s="7"/>
      <c r="Y905" s="7"/>
      <c r="Z905" s="7"/>
      <c r="AA905" s="7"/>
      <c r="AB905" s="7"/>
      <c r="AC905" s="7"/>
    </row>
    <row r="906">
      <c r="A906" s="1715" t="s">
        <v>238</v>
      </c>
      <c r="B906" s="1760">
        <v>0.0</v>
      </c>
      <c r="C906" s="1760">
        <v>5.0</v>
      </c>
      <c r="D906" s="1760">
        <v>2.0</v>
      </c>
      <c r="E906" s="1760">
        <v>0.0</v>
      </c>
      <c r="F906" s="1760">
        <v>3.0</v>
      </c>
      <c r="G906" s="1760">
        <v>0.0</v>
      </c>
      <c r="H906" s="1761">
        <f t="shared" ref="H906:H908" si="648">SUM(B906:G906)</f>
        <v>10</v>
      </c>
      <c r="I906" s="1762">
        <f>SUM(H906:H910)</f>
        <v>20</v>
      </c>
      <c r="J906" s="647" t="s">
        <v>206</v>
      </c>
      <c r="K906" s="1715" t="s">
        <v>238</v>
      </c>
      <c r="L906" s="1765">
        <v>26.0</v>
      </c>
      <c r="M906" s="1762">
        <f>(L906-H906)-R906</f>
        <v>16</v>
      </c>
      <c r="N906" s="1765">
        <v>0.0</v>
      </c>
      <c r="O906" s="1762">
        <f t="shared" ref="O906:O907" si="649">SUM(M906,N906)</f>
        <v>16</v>
      </c>
      <c r="P906" s="1764"/>
      <c r="Q906" s="1762"/>
      <c r="R906" s="1762"/>
      <c r="S906" s="649"/>
      <c r="T906" s="649"/>
      <c r="U906" s="7"/>
      <c r="V906" s="7"/>
      <c r="W906" s="7"/>
      <c r="X906" s="7"/>
      <c r="Y906" s="7"/>
      <c r="Z906" s="7"/>
      <c r="AA906" s="7"/>
      <c r="AB906" s="7"/>
      <c r="AC906" s="7"/>
    </row>
    <row r="907">
      <c r="A907" s="1714" t="s">
        <v>77</v>
      </c>
      <c r="B907" s="692">
        <v>0.0</v>
      </c>
      <c r="C907" s="692">
        <v>1.0</v>
      </c>
      <c r="D907" s="692">
        <v>0.0</v>
      </c>
      <c r="E907" s="692">
        <v>0.0</v>
      </c>
      <c r="F907" s="692">
        <v>0.0</v>
      </c>
      <c r="G907" s="690">
        <v>0.0</v>
      </c>
      <c r="H907" s="693">
        <f t="shared" si="648"/>
        <v>1</v>
      </c>
      <c r="I907" s="596">
        <f>(I906/60)</f>
        <v>0.3333333333</v>
      </c>
      <c r="J907" s="647" t="s">
        <v>79</v>
      </c>
      <c r="K907" s="1714" t="s">
        <v>77</v>
      </c>
      <c r="L907" s="692">
        <v>1.0</v>
      </c>
      <c r="M907" s="701">
        <f>(L907-H907-H908)-R907</f>
        <v>0</v>
      </c>
      <c r="N907" s="692">
        <v>0.0</v>
      </c>
      <c r="O907" s="701">
        <f t="shared" si="649"/>
        <v>0</v>
      </c>
      <c r="P907" s="701"/>
      <c r="Q907" s="692" t="s">
        <v>1025</v>
      </c>
      <c r="R907" s="1686"/>
      <c r="S907" s="649"/>
      <c r="T907" s="649"/>
      <c r="U907" s="7"/>
      <c r="V907" s="7"/>
      <c r="W907" s="7"/>
      <c r="X907" s="7"/>
      <c r="Y907" s="7"/>
      <c r="Z907" s="7"/>
      <c r="AA907" s="7"/>
      <c r="AB907" s="7"/>
      <c r="AC907" s="7"/>
    </row>
    <row r="908">
      <c r="A908" s="1714" t="s">
        <v>78</v>
      </c>
      <c r="B908" s="692">
        <v>0.0</v>
      </c>
      <c r="C908" s="692">
        <v>0.0</v>
      </c>
      <c r="D908" s="692">
        <v>0.0</v>
      </c>
      <c r="E908" s="692">
        <v>0.0</v>
      </c>
      <c r="F908" s="692">
        <v>0.0</v>
      </c>
      <c r="G908" s="690">
        <v>0.0</v>
      </c>
      <c r="H908" s="693">
        <f t="shared" si="648"/>
        <v>0</v>
      </c>
      <c r="I908" s="701"/>
      <c r="J908" s="635"/>
      <c r="K908" s="1714" t="s">
        <v>78</v>
      </c>
      <c r="L908" s="701" t="s">
        <v>79</v>
      </c>
      <c r="M908" s="701" t="s">
        <v>79</v>
      </c>
      <c r="N908" s="692" t="s">
        <v>79</v>
      </c>
      <c r="O908" s="701" t="s">
        <v>79</v>
      </c>
      <c r="P908" s="701"/>
      <c r="Q908" s="701"/>
      <c r="R908" s="1686"/>
      <c r="S908" s="649"/>
      <c r="T908" s="649"/>
      <c r="U908" s="7"/>
      <c r="V908" s="7"/>
      <c r="W908" s="7"/>
      <c r="X908" s="7"/>
      <c r="Y908" s="7"/>
      <c r="Z908" s="7"/>
      <c r="AA908" s="7"/>
      <c r="AB908" s="7"/>
      <c r="AC908" s="7"/>
    </row>
    <row r="909">
      <c r="A909" s="1714" t="s">
        <v>446</v>
      </c>
      <c r="B909" s="692">
        <v>0.0</v>
      </c>
      <c r="C909" s="692">
        <v>0.0</v>
      </c>
      <c r="D909" s="692">
        <v>2.0</v>
      </c>
      <c r="E909" s="692">
        <v>0.0</v>
      </c>
      <c r="F909" s="692">
        <v>2.0</v>
      </c>
      <c r="G909" s="690">
        <v>0.0</v>
      </c>
      <c r="H909" s="693">
        <f t="shared" ref="H909:H911" si="650">sum(B909:G909)</f>
        <v>4</v>
      </c>
      <c r="I909" s="701"/>
      <c r="J909" s="647" t="s">
        <v>79</v>
      </c>
      <c r="K909" s="1714" t="s">
        <v>446</v>
      </c>
      <c r="L909" s="692">
        <v>9.0</v>
      </c>
      <c r="M909" s="701">
        <f>(L909-H909)-R909</f>
        <v>5</v>
      </c>
      <c r="N909" s="692">
        <v>0.0</v>
      </c>
      <c r="O909" s="701">
        <f t="shared" ref="O909:O910" si="651">SUM(M909,N909)</f>
        <v>5</v>
      </c>
      <c r="P909" s="701"/>
      <c r="Q909" s="692" t="s">
        <v>1026</v>
      </c>
      <c r="R909" s="1686"/>
      <c r="S909" s="659" t="s">
        <v>100</v>
      </c>
      <c r="T909" s="649"/>
      <c r="U909" s="7"/>
      <c r="V909" s="7"/>
      <c r="W909" s="7"/>
      <c r="X909" s="7"/>
      <c r="Y909" s="7"/>
      <c r="Z909" s="7"/>
      <c r="AA909" s="7"/>
      <c r="AB909" s="7"/>
      <c r="AC909" s="7"/>
    </row>
    <row r="910">
      <c r="A910" s="1714" t="s">
        <v>751</v>
      </c>
      <c r="B910" s="692">
        <v>0.0</v>
      </c>
      <c r="C910" s="702">
        <v>0.0</v>
      </c>
      <c r="D910" s="692">
        <v>3.0</v>
      </c>
      <c r="E910" s="692">
        <v>0.0</v>
      </c>
      <c r="F910" s="692">
        <v>2.0</v>
      </c>
      <c r="G910" s="690">
        <v>0.0</v>
      </c>
      <c r="H910" s="693">
        <f t="shared" si="650"/>
        <v>5</v>
      </c>
      <c r="I910" s="701"/>
      <c r="J910" s="635"/>
      <c r="K910" s="1714" t="s">
        <v>751</v>
      </c>
      <c r="L910" s="692">
        <v>9.0</v>
      </c>
      <c r="M910" s="701">
        <f t="shared" ref="M910:M911" si="652">(L910-H910)</f>
        <v>4</v>
      </c>
      <c r="N910" s="692">
        <v>0.0</v>
      </c>
      <c r="O910" s="701">
        <f t="shared" si="651"/>
        <v>4</v>
      </c>
      <c r="P910" s="701"/>
      <c r="Q910" s="701"/>
      <c r="R910" s="1686"/>
      <c r="S910" s="649"/>
      <c r="T910" s="649"/>
      <c r="U910" s="7"/>
      <c r="V910" s="7"/>
      <c r="W910" s="7"/>
      <c r="X910" s="7"/>
      <c r="Y910" s="7"/>
      <c r="Z910" s="7"/>
      <c r="AA910" s="7"/>
      <c r="AB910" s="7"/>
      <c r="AC910" s="7"/>
    </row>
    <row r="911">
      <c r="A911" s="1714" t="s">
        <v>80</v>
      </c>
      <c r="B911" s="692">
        <v>0.0</v>
      </c>
      <c r="C911" s="702">
        <v>0.0</v>
      </c>
      <c r="D911" s="692">
        <v>2.0</v>
      </c>
      <c r="E911" s="692">
        <v>0.0</v>
      </c>
      <c r="F911" s="692">
        <v>2.0</v>
      </c>
      <c r="G911" s="690">
        <v>0.0</v>
      </c>
      <c r="H911" s="693">
        <f t="shared" si="650"/>
        <v>4</v>
      </c>
      <c r="I911" s="701"/>
      <c r="J911" s="635"/>
      <c r="K911" s="1714" t="s">
        <v>80</v>
      </c>
      <c r="L911" s="692">
        <v>20.0</v>
      </c>
      <c r="M911" s="701">
        <f t="shared" si="652"/>
        <v>16</v>
      </c>
      <c r="N911" s="692">
        <v>0.0</v>
      </c>
      <c r="O911" s="701">
        <f>sum(M911,N911)</f>
        <v>16</v>
      </c>
      <c r="P911" s="701"/>
      <c r="Q911" s="692" t="s">
        <v>1027</v>
      </c>
      <c r="R911" s="1686"/>
      <c r="S911" s="649"/>
      <c r="T911" s="649"/>
      <c r="U911" s="7"/>
      <c r="V911" s="7"/>
      <c r="W911" s="7"/>
      <c r="X911" s="7"/>
      <c r="Y911" s="7"/>
      <c r="Z911" s="7"/>
      <c r="AA911" s="7"/>
      <c r="AB911" s="7"/>
      <c r="AC911" s="7"/>
    </row>
    <row r="912">
      <c r="A912" s="1921" t="s">
        <v>199</v>
      </c>
      <c r="B912" s="1765">
        <v>0.0</v>
      </c>
      <c r="C912" s="1765">
        <v>0.0</v>
      </c>
      <c r="D912" s="1765">
        <v>0.0</v>
      </c>
      <c r="E912" s="1765">
        <v>0.0</v>
      </c>
      <c r="F912" s="1765">
        <v>0.0</v>
      </c>
      <c r="G912" s="1760">
        <v>0.0</v>
      </c>
      <c r="H912" s="1761">
        <f t="shared" ref="H912:H914" si="653">SUM(B912:G912)</f>
        <v>0</v>
      </c>
      <c r="I912" s="1762">
        <f>SUM(H912:H916)</f>
        <v>0</v>
      </c>
      <c r="J912" s="647"/>
      <c r="K912" s="1921" t="s">
        <v>199</v>
      </c>
      <c r="L912" s="1765">
        <v>34.0</v>
      </c>
      <c r="M912" s="1765">
        <v>34.0</v>
      </c>
      <c r="N912" s="1765">
        <v>0.0</v>
      </c>
      <c r="O912" s="1762">
        <f t="shared" ref="O912:O913" si="654">SUM(M912,N912)</f>
        <v>34</v>
      </c>
      <c r="P912" s="1764"/>
      <c r="Q912" s="1765"/>
      <c r="R912" s="1762"/>
      <c r="S912" s="649"/>
      <c r="T912" s="649"/>
      <c r="U912" s="7"/>
      <c r="V912" s="7"/>
      <c r="W912" s="7"/>
      <c r="X912" s="7"/>
      <c r="Y912" s="7"/>
      <c r="Z912" s="7"/>
      <c r="AA912" s="7"/>
      <c r="AB912" s="7"/>
      <c r="AC912" s="7"/>
    </row>
    <row r="913">
      <c r="A913" s="1714" t="s">
        <v>77</v>
      </c>
      <c r="B913" s="692">
        <v>0.0</v>
      </c>
      <c r="C913" s="692">
        <v>0.0</v>
      </c>
      <c r="D913" s="692">
        <v>0.0</v>
      </c>
      <c r="E913" s="692">
        <v>0.0</v>
      </c>
      <c r="F913" s="692">
        <v>0.0</v>
      </c>
      <c r="G913" s="692">
        <v>0.0</v>
      </c>
      <c r="H913" s="693">
        <f t="shared" si="653"/>
        <v>0</v>
      </c>
      <c r="I913" s="596">
        <f>(I912/60)</f>
        <v>0</v>
      </c>
      <c r="J913" s="647"/>
      <c r="K913" s="1714" t="s">
        <v>77</v>
      </c>
      <c r="L913" s="692">
        <v>12.0</v>
      </c>
      <c r="M913" s="692">
        <v>0.0</v>
      </c>
      <c r="N913" s="692">
        <v>0.0</v>
      </c>
      <c r="O913" s="701">
        <f t="shared" si="654"/>
        <v>0</v>
      </c>
      <c r="P913" s="701"/>
      <c r="Q913" s="692">
        <v>2.0</v>
      </c>
      <c r="R913" s="1686"/>
      <c r="S913" s="649"/>
      <c r="T913" s="649"/>
      <c r="U913" s="7"/>
      <c r="V913" s="7"/>
      <c r="W913" s="7"/>
      <c r="X913" s="7"/>
      <c r="Y913" s="7"/>
      <c r="Z913" s="7"/>
      <c r="AA913" s="7"/>
      <c r="AB913" s="7"/>
      <c r="AC913" s="7"/>
    </row>
    <row r="914">
      <c r="A914" s="1714" t="s">
        <v>78</v>
      </c>
      <c r="B914" s="692">
        <v>0.0</v>
      </c>
      <c r="C914" s="692">
        <v>0.0</v>
      </c>
      <c r="D914" s="692">
        <v>0.0</v>
      </c>
      <c r="E914" s="692">
        <v>0.0</v>
      </c>
      <c r="F914" s="692">
        <v>0.0</v>
      </c>
      <c r="G914" s="692">
        <v>0.0</v>
      </c>
      <c r="H914" s="693">
        <f t="shared" si="653"/>
        <v>0</v>
      </c>
      <c r="I914" s="701"/>
      <c r="J914" s="647"/>
      <c r="K914" s="1714" t="s">
        <v>78</v>
      </c>
      <c r="L914" s="701" t="s">
        <v>79</v>
      </c>
      <c r="M914" s="701" t="s">
        <v>79</v>
      </c>
      <c r="N914" s="692" t="s">
        <v>79</v>
      </c>
      <c r="O914" s="701" t="s">
        <v>79</v>
      </c>
      <c r="P914" s="701"/>
      <c r="Q914" s="701"/>
      <c r="R914" s="1686"/>
      <c r="S914" s="649"/>
      <c r="T914" s="649"/>
      <c r="U914" s="7"/>
      <c r="V914" s="7"/>
      <c r="W914" s="7"/>
      <c r="X914" s="7"/>
      <c r="Y914" s="7"/>
      <c r="Z914" s="7"/>
      <c r="AA914" s="7"/>
      <c r="AB914" s="7"/>
      <c r="AC914" s="7"/>
    </row>
    <row r="915">
      <c r="A915" s="1714" t="s">
        <v>446</v>
      </c>
      <c r="B915" s="692">
        <v>0.0</v>
      </c>
      <c r="C915" s="692">
        <v>0.0</v>
      </c>
      <c r="D915" s="692">
        <v>0.0</v>
      </c>
      <c r="E915" s="692">
        <v>0.0</v>
      </c>
      <c r="F915" s="692">
        <v>0.0</v>
      </c>
      <c r="G915" s="692">
        <v>0.0</v>
      </c>
      <c r="H915" s="693">
        <f t="shared" ref="H915:H917" si="655">sum(B915:G915)</f>
        <v>0</v>
      </c>
      <c r="I915" s="701"/>
      <c r="J915" s="647"/>
      <c r="K915" s="1714" t="s">
        <v>446</v>
      </c>
      <c r="L915" s="692">
        <v>2.0</v>
      </c>
      <c r="M915" s="692">
        <v>0.0</v>
      </c>
      <c r="N915" s="692">
        <v>0.0</v>
      </c>
      <c r="O915" s="701">
        <f t="shared" ref="O915:O916" si="656">SUM(M915,N915)</f>
        <v>0</v>
      </c>
      <c r="P915" s="701"/>
      <c r="Q915" s="692">
        <v>2.0</v>
      </c>
      <c r="R915" s="1686"/>
      <c r="S915" s="649"/>
      <c r="T915" s="649"/>
      <c r="U915" s="7"/>
      <c r="V915" s="7"/>
      <c r="W915" s="7"/>
      <c r="X915" s="7"/>
      <c r="Y915" s="7"/>
      <c r="Z915" s="7"/>
      <c r="AA915" s="7"/>
      <c r="AB915" s="7"/>
      <c r="AC915" s="7"/>
    </row>
    <row r="916">
      <c r="A916" s="1714" t="s">
        <v>751</v>
      </c>
      <c r="B916" s="692">
        <v>0.0</v>
      </c>
      <c r="C916" s="692">
        <v>0.0</v>
      </c>
      <c r="D916" s="692">
        <v>0.0</v>
      </c>
      <c r="E916" s="692">
        <v>0.0</v>
      </c>
      <c r="F916" s="692">
        <v>0.0</v>
      </c>
      <c r="G916" s="692">
        <v>0.0</v>
      </c>
      <c r="H916" s="693">
        <f t="shared" si="655"/>
        <v>0</v>
      </c>
      <c r="I916" s="701"/>
      <c r="J916" s="647"/>
      <c r="K916" s="1714" t="s">
        <v>751</v>
      </c>
      <c r="L916" s="692">
        <v>7.0</v>
      </c>
      <c r="M916" s="692">
        <v>0.0</v>
      </c>
      <c r="N916" s="692">
        <v>0.0</v>
      </c>
      <c r="O916" s="701">
        <f t="shared" si="656"/>
        <v>0</v>
      </c>
      <c r="P916" s="701"/>
      <c r="Q916" s="692"/>
      <c r="R916" s="1686"/>
      <c r="S916" s="649"/>
      <c r="T916" s="649"/>
      <c r="U916" s="7"/>
      <c r="V916" s="7"/>
      <c r="W916" s="7"/>
      <c r="X916" s="7"/>
      <c r="Y916" s="7"/>
      <c r="Z916" s="7"/>
      <c r="AA916" s="7"/>
      <c r="AB916" s="7"/>
      <c r="AC916" s="7"/>
    </row>
    <row r="917">
      <c r="A917" s="1714" t="s">
        <v>80</v>
      </c>
      <c r="B917" s="692">
        <v>0.0</v>
      </c>
      <c r="C917" s="692">
        <v>0.0</v>
      </c>
      <c r="D917" s="692">
        <v>0.0</v>
      </c>
      <c r="E917" s="692">
        <v>0.0</v>
      </c>
      <c r="F917" s="692">
        <v>0.0</v>
      </c>
      <c r="G917" s="692">
        <v>0.0</v>
      </c>
      <c r="H917" s="693">
        <f t="shared" si="655"/>
        <v>0</v>
      </c>
      <c r="I917" s="701"/>
      <c r="J917" s="647"/>
      <c r="K917" s="1714" t="s">
        <v>80</v>
      </c>
      <c r="L917" s="692">
        <v>31.0</v>
      </c>
      <c r="M917" s="701">
        <f>(L917-H917)</f>
        <v>31</v>
      </c>
      <c r="N917" s="692"/>
      <c r="O917" s="701">
        <f>sum(M917,N917)</f>
        <v>31</v>
      </c>
      <c r="P917" s="701"/>
      <c r="Q917" s="701"/>
      <c r="R917" s="1686"/>
      <c r="S917" s="649"/>
      <c r="T917" s="649"/>
      <c r="U917" s="7"/>
      <c r="V917" s="7"/>
      <c r="W917" s="7"/>
      <c r="X917" s="7"/>
      <c r="Y917" s="7"/>
      <c r="Z917" s="7"/>
      <c r="AA917" s="7"/>
      <c r="AB917" s="7"/>
      <c r="AC917" s="7"/>
    </row>
    <row r="918">
      <c r="A918" s="1762" t="s">
        <v>713</v>
      </c>
      <c r="B918" s="1760">
        <v>0.0</v>
      </c>
      <c r="C918" s="1760">
        <v>3.0</v>
      </c>
      <c r="D918" s="1760">
        <v>8.0</v>
      </c>
      <c r="E918" s="1760">
        <v>6.0</v>
      </c>
      <c r="F918" s="1760">
        <v>0.0</v>
      </c>
      <c r="G918" s="1760">
        <v>0.0</v>
      </c>
      <c r="H918" s="1761">
        <f t="shared" ref="H918:H920" si="657">SUM(B918:G918)</f>
        <v>17</v>
      </c>
      <c r="I918" s="1762">
        <f>SUM(H918:H922)</f>
        <v>34</v>
      </c>
      <c r="J918" s="647"/>
      <c r="K918" s="1762" t="s">
        <v>713</v>
      </c>
      <c r="L918" s="1765">
        <v>42.0</v>
      </c>
      <c r="M918" s="1765">
        <v>21.0</v>
      </c>
      <c r="N918" s="1765">
        <v>0.0</v>
      </c>
      <c r="O918" s="1762">
        <f t="shared" ref="O918:O919" si="658">SUM(M918,N918)</f>
        <v>21</v>
      </c>
      <c r="P918" s="1765"/>
      <c r="Q918" s="1762"/>
      <c r="R918" s="1762"/>
      <c r="S918" s="649"/>
      <c r="T918" s="649"/>
      <c r="U918" s="7"/>
      <c r="V918" s="7"/>
      <c r="W918" s="7"/>
      <c r="X918" s="7"/>
      <c r="Y918" s="7"/>
      <c r="Z918" s="7"/>
      <c r="AA918" s="7"/>
      <c r="AB918" s="7"/>
      <c r="AC918" s="7"/>
    </row>
    <row r="919">
      <c r="A919" s="1714" t="s">
        <v>77</v>
      </c>
      <c r="B919" s="692">
        <v>0.0</v>
      </c>
      <c r="C919" s="692">
        <v>0.0</v>
      </c>
      <c r="D919" s="692">
        <v>0.0</v>
      </c>
      <c r="E919" s="692">
        <v>0.0</v>
      </c>
      <c r="F919" s="692">
        <v>0.0</v>
      </c>
      <c r="G919" s="690">
        <v>0.0</v>
      </c>
      <c r="H919" s="693">
        <f t="shared" si="657"/>
        <v>0</v>
      </c>
      <c r="I919" s="596">
        <f>(I918/60)</f>
        <v>0.5666666667</v>
      </c>
      <c r="J919" s="647"/>
      <c r="K919" s="1714" t="s">
        <v>77</v>
      </c>
      <c r="L919" s="692">
        <v>15.0</v>
      </c>
      <c r="M919" s="701">
        <f>(L919-H919-H920)-R919</f>
        <v>0</v>
      </c>
      <c r="N919" s="692">
        <v>0.0</v>
      </c>
      <c r="O919" s="701">
        <f t="shared" si="658"/>
        <v>0</v>
      </c>
      <c r="P919" s="701"/>
      <c r="Q919" s="701"/>
      <c r="R919" s="1686"/>
      <c r="S919" s="649"/>
      <c r="T919" s="649"/>
      <c r="U919" s="7"/>
      <c r="V919" s="7"/>
      <c r="W919" s="7"/>
      <c r="X919" s="7"/>
      <c r="Y919" s="7"/>
      <c r="Z919" s="7"/>
      <c r="AA919" s="7"/>
      <c r="AB919" s="7"/>
      <c r="AC919" s="7"/>
    </row>
    <row r="920">
      <c r="A920" s="1714" t="s">
        <v>78</v>
      </c>
      <c r="B920" s="692">
        <v>0.0</v>
      </c>
      <c r="C920" s="692">
        <v>0.0</v>
      </c>
      <c r="D920" s="692">
        <v>10.0</v>
      </c>
      <c r="E920" s="692">
        <v>5.0</v>
      </c>
      <c r="F920" s="692">
        <v>0.0</v>
      </c>
      <c r="G920" s="690">
        <v>0.0</v>
      </c>
      <c r="H920" s="693">
        <f t="shared" si="657"/>
        <v>15</v>
      </c>
      <c r="I920" s="701"/>
      <c r="J920" s="647"/>
      <c r="K920" s="1714" t="s">
        <v>78</v>
      </c>
      <c r="L920" s="701" t="s">
        <v>79</v>
      </c>
      <c r="M920" s="701" t="s">
        <v>79</v>
      </c>
      <c r="N920" s="692"/>
      <c r="O920" s="701" t="s">
        <v>79</v>
      </c>
      <c r="P920" s="701"/>
      <c r="Q920" s="701"/>
      <c r="R920" s="1686"/>
      <c r="S920" s="649"/>
      <c r="T920" s="649"/>
      <c r="U920" s="7"/>
      <c r="V920" s="7"/>
      <c r="W920" s="7"/>
      <c r="X920" s="7"/>
      <c r="Y920" s="7"/>
      <c r="Z920" s="7"/>
      <c r="AA920" s="7"/>
      <c r="AB920" s="7"/>
      <c r="AC920" s="7"/>
    </row>
    <row r="921">
      <c r="A921" s="1714" t="s">
        <v>446</v>
      </c>
      <c r="B921" s="692">
        <v>0.0</v>
      </c>
      <c r="C921" s="692">
        <v>0.0</v>
      </c>
      <c r="D921" s="692">
        <v>1.0</v>
      </c>
      <c r="E921" s="692">
        <v>1.0</v>
      </c>
      <c r="F921" s="692">
        <v>0.0</v>
      </c>
      <c r="G921" s="690">
        <v>0.0</v>
      </c>
      <c r="H921" s="693">
        <f t="shared" ref="H921:H923" si="659">sum(B921:G921)</f>
        <v>2</v>
      </c>
      <c r="I921" s="701"/>
      <c r="J921" s="647"/>
      <c r="K921" s="1714" t="s">
        <v>446</v>
      </c>
      <c r="L921" s="692">
        <v>7.0</v>
      </c>
      <c r="M921" s="701">
        <f>(L921-H921)-R921</f>
        <v>5</v>
      </c>
      <c r="N921" s="692">
        <v>0.0</v>
      </c>
      <c r="O921" s="701">
        <f t="shared" ref="O921:O922" si="660">SUM(M921,N921)</f>
        <v>5</v>
      </c>
      <c r="P921" s="701"/>
      <c r="Q921" s="701"/>
      <c r="R921" s="1686"/>
      <c r="S921" s="649"/>
      <c r="T921" s="649"/>
      <c r="U921" s="7"/>
      <c r="V921" s="7"/>
      <c r="W921" s="7"/>
      <c r="X921" s="7"/>
      <c r="Y921" s="7"/>
      <c r="Z921" s="7"/>
      <c r="AA921" s="7"/>
      <c r="AB921" s="7"/>
      <c r="AC921" s="7"/>
    </row>
    <row r="922">
      <c r="A922" s="1714" t="s">
        <v>751</v>
      </c>
      <c r="B922" s="692">
        <v>0.0</v>
      </c>
      <c r="C922" s="692">
        <v>0.0</v>
      </c>
      <c r="D922" s="692">
        <v>0.0</v>
      </c>
      <c r="E922" s="692">
        <v>0.0</v>
      </c>
      <c r="F922" s="692">
        <v>0.0</v>
      </c>
      <c r="G922" s="690">
        <v>0.0</v>
      </c>
      <c r="H922" s="693">
        <f t="shared" si="659"/>
        <v>0</v>
      </c>
      <c r="I922" s="701"/>
      <c r="J922" s="647"/>
      <c r="K922" s="1714" t="s">
        <v>751</v>
      </c>
      <c r="L922" s="692">
        <v>5.0</v>
      </c>
      <c r="M922" s="692">
        <v>4.0</v>
      </c>
      <c r="N922" s="692">
        <v>0.0</v>
      </c>
      <c r="O922" s="701">
        <f t="shared" si="660"/>
        <v>4</v>
      </c>
      <c r="P922" s="701"/>
      <c r="Q922" s="701"/>
      <c r="R922" s="1686"/>
      <c r="S922" s="649"/>
      <c r="T922" s="649"/>
      <c r="U922" s="7"/>
      <c r="V922" s="7"/>
      <c r="W922" s="7"/>
      <c r="X922" s="7"/>
      <c r="Y922" s="7"/>
      <c r="Z922" s="7"/>
      <c r="AA922" s="7"/>
      <c r="AB922" s="7"/>
      <c r="AC922" s="7"/>
    </row>
    <row r="923">
      <c r="A923" s="1714" t="s">
        <v>80</v>
      </c>
      <c r="B923" s="692">
        <v>0.0</v>
      </c>
      <c r="C923" s="692">
        <v>0.0</v>
      </c>
      <c r="D923" s="692">
        <v>1.0</v>
      </c>
      <c r="E923" s="692">
        <v>0.0</v>
      </c>
      <c r="F923" s="692">
        <v>0.0</v>
      </c>
      <c r="G923" s="690">
        <v>0.0</v>
      </c>
      <c r="H923" s="693">
        <f t="shared" si="659"/>
        <v>1</v>
      </c>
      <c r="I923" s="701"/>
      <c r="J923" s="647"/>
      <c r="K923" s="1714" t="s">
        <v>80</v>
      </c>
      <c r="L923" s="692">
        <v>6.0</v>
      </c>
      <c r="M923" s="692">
        <v>4.0</v>
      </c>
      <c r="N923" s="692">
        <v>0.0</v>
      </c>
      <c r="O923" s="701">
        <f>sum(M923,N923)</f>
        <v>4</v>
      </c>
      <c r="P923" s="701"/>
      <c r="Q923" s="701"/>
      <c r="R923" s="1686"/>
      <c r="S923" s="649"/>
      <c r="T923" s="649"/>
      <c r="U923" s="7"/>
      <c r="V923" s="7"/>
      <c r="W923" s="7"/>
      <c r="X923" s="7"/>
      <c r="Y923" s="7"/>
      <c r="Z923" s="7"/>
      <c r="AA923" s="7"/>
      <c r="AB923" s="7"/>
      <c r="AC923" s="7"/>
    </row>
    <row r="924">
      <c r="A924" s="1762" t="s">
        <v>1028</v>
      </c>
      <c r="B924" s="1760">
        <v>0.0</v>
      </c>
      <c r="C924" s="1760">
        <v>0.0</v>
      </c>
      <c r="D924" s="1760">
        <v>0.0</v>
      </c>
      <c r="E924" s="1760">
        <v>0.0</v>
      </c>
      <c r="F924" s="1760">
        <v>0.0</v>
      </c>
      <c r="G924" s="1760">
        <v>0.0</v>
      </c>
      <c r="H924" s="1761">
        <f t="shared" ref="H924:H926" si="661">SUM(B924:G924)</f>
        <v>0</v>
      </c>
      <c r="I924" s="1762">
        <f>SUM(H924:H928)</f>
        <v>0</v>
      </c>
      <c r="J924" s="635"/>
      <c r="K924" s="1762" t="s">
        <v>1029</v>
      </c>
      <c r="L924" s="1762">
        <v>0.0</v>
      </c>
      <c r="M924" s="1762">
        <f>(L924-H924)-R924</f>
        <v>0</v>
      </c>
      <c r="N924" s="1762"/>
      <c r="O924" s="1762">
        <f t="shared" ref="O924:O925" si="662">SUM(M924,N924)</f>
        <v>0</v>
      </c>
      <c r="P924" s="1762"/>
      <c r="Q924" s="1762"/>
      <c r="R924" s="1762"/>
      <c r="S924" s="649"/>
      <c r="T924" s="649"/>
      <c r="U924" s="7"/>
      <c r="V924" s="7"/>
      <c r="W924" s="7"/>
      <c r="X924" s="7"/>
      <c r="Y924" s="7"/>
      <c r="Z924" s="7"/>
      <c r="AA924" s="7"/>
      <c r="AB924" s="7"/>
      <c r="AC924" s="7"/>
    </row>
    <row r="925">
      <c r="A925" s="1714" t="s">
        <v>77</v>
      </c>
      <c r="B925" s="692">
        <v>0.0</v>
      </c>
      <c r="C925" s="692">
        <v>0.0</v>
      </c>
      <c r="D925" s="692">
        <v>0.0</v>
      </c>
      <c r="E925" s="692">
        <v>0.0</v>
      </c>
      <c r="F925" s="692">
        <v>0.0</v>
      </c>
      <c r="G925" s="690">
        <v>0.0</v>
      </c>
      <c r="H925" s="693">
        <f t="shared" si="661"/>
        <v>0</v>
      </c>
      <c r="I925" s="596">
        <f>(I924/60)</f>
        <v>0</v>
      </c>
      <c r="J925" s="635"/>
      <c r="K925" s="1714" t="s">
        <v>77</v>
      </c>
      <c r="L925" s="701">
        <v>0.0</v>
      </c>
      <c r="M925" s="701">
        <f>(L925-H925-H926)-R925</f>
        <v>0</v>
      </c>
      <c r="N925" s="701"/>
      <c r="O925" s="701">
        <f t="shared" si="662"/>
        <v>0</v>
      </c>
      <c r="P925" s="701"/>
      <c r="Q925" s="701"/>
      <c r="R925" s="1686"/>
      <c r="S925" s="649"/>
      <c r="T925" s="649"/>
      <c r="U925" s="7"/>
      <c r="V925" s="7"/>
      <c r="W925" s="7"/>
      <c r="X925" s="7"/>
      <c r="Y925" s="7"/>
      <c r="Z925" s="7"/>
      <c r="AA925" s="7"/>
      <c r="AB925" s="7"/>
      <c r="AC925" s="7"/>
    </row>
    <row r="926">
      <c r="A926" s="1714" t="s">
        <v>78</v>
      </c>
      <c r="B926" s="692">
        <v>0.0</v>
      </c>
      <c r="C926" s="692">
        <v>0.0</v>
      </c>
      <c r="D926" s="692">
        <v>0.0</v>
      </c>
      <c r="E926" s="692">
        <v>0.0</v>
      </c>
      <c r="F926" s="692">
        <v>0.0</v>
      </c>
      <c r="G926" s="690">
        <v>0.0</v>
      </c>
      <c r="H926" s="693">
        <f t="shared" si="661"/>
        <v>0</v>
      </c>
      <c r="I926" s="701"/>
      <c r="J926" s="635"/>
      <c r="K926" s="1714" t="s">
        <v>78</v>
      </c>
      <c r="L926" s="701" t="s">
        <v>79</v>
      </c>
      <c r="M926" s="701" t="s">
        <v>79</v>
      </c>
      <c r="N926" s="701"/>
      <c r="O926" s="701" t="s">
        <v>79</v>
      </c>
      <c r="P926" s="701"/>
      <c r="Q926" s="701"/>
      <c r="R926" s="1686"/>
      <c r="S926" s="649"/>
      <c r="T926" s="649"/>
      <c r="U926" s="7"/>
      <c r="V926" s="7"/>
      <c r="W926" s="7"/>
      <c r="X926" s="7"/>
      <c r="Y926" s="7"/>
      <c r="Z926" s="7"/>
      <c r="AA926" s="7"/>
      <c r="AB926" s="7"/>
      <c r="AC926" s="7"/>
    </row>
    <row r="927">
      <c r="A927" s="1714" t="s">
        <v>446</v>
      </c>
      <c r="B927" s="692">
        <v>0.0</v>
      </c>
      <c r="C927" s="692">
        <v>0.0</v>
      </c>
      <c r="D927" s="692">
        <v>0.0</v>
      </c>
      <c r="E927" s="692">
        <v>0.0</v>
      </c>
      <c r="F927" s="692">
        <v>0.0</v>
      </c>
      <c r="G927" s="690">
        <v>0.0</v>
      </c>
      <c r="H927" s="693">
        <f t="shared" ref="H927:H928" si="663">sum(B927:G927)</f>
        <v>0</v>
      </c>
      <c r="I927" s="701"/>
      <c r="J927" s="635"/>
      <c r="K927" s="1714" t="s">
        <v>446</v>
      </c>
      <c r="L927" s="701">
        <v>0.0</v>
      </c>
      <c r="M927" s="701">
        <f>(L927-H927)-R927</f>
        <v>0</v>
      </c>
      <c r="N927" s="701"/>
      <c r="O927" s="701">
        <f t="shared" ref="O927:O928" si="664">SUM(M927,N927)</f>
        <v>0</v>
      </c>
      <c r="P927" s="701"/>
      <c r="Q927" s="701"/>
      <c r="R927" s="1686"/>
      <c r="S927" s="649"/>
      <c r="T927" s="649"/>
      <c r="U927" s="7"/>
      <c r="V927" s="7"/>
      <c r="W927" s="7"/>
      <c r="X927" s="7"/>
      <c r="Y927" s="7"/>
      <c r="Z927" s="7"/>
      <c r="AA927" s="7"/>
      <c r="AB927" s="7"/>
      <c r="AC927" s="7"/>
    </row>
    <row r="928">
      <c r="A928" s="1714" t="s">
        <v>751</v>
      </c>
      <c r="B928" s="692">
        <v>0.0</v>
      </c>
      <c r="C928" s="692">
        <v>0.0</v>
      </c>
      <c r="D928" s="692">
        <v>0.0</v>
      </c>
      <c r="E928" s="692">
        <v>0.0</v>
      </c>
      <c r="F928" s="692">
        <v>0.0</v>
      </c>
      <c r="G928" s="690">
        <v>0.0</v>
      </c>
      <c r="H928" s="693">
        <f t="shared" si="663"/>
        <v>0</v>
      </c>
      <c r="I928" s="701"/>
      <c r="J928" s="635"/>
      <c r="K928" s="1714" t="s">
        <v>751</v>
      </c>
      <c r="L928" s="701">
        <v>0.0</v>
      </c>
      <c r="M928" s="701">
        <f t="shared" ref="M928:M929" si="665">(L928-H928)</f>
        <v>0</v>
      </c>
      <c r="N928" s="701"/>
      <c r="O928" s="701">
        <f t="shared" si="664"/>
        <v>0</v>
      </c>
      <c r="P928" s="701"/>
      <c r="Q928" s="701"/>
      <c r="R928" s="1686"/>
      <c r="S928" s="649"/>
      <c r="T928" s="649"/>
      <c r="U928" s="7"/>
      <c r="V928" s="7"/>
      <c r="W928" s="7"/>
      <c r="X928" s="7"/>
      <c r="Y928" s="7"/>
      <c r="Z928" s="7"/>
      <c r="AA928" s="7"/>
      <c r="AB928" s="7"/>
      <c r="AC928" s="7"/>
    </row>
    <row r="929">
      <c r="A929" s="1714" t="s">
        <v>80</v>
      </c>
      <c r="B929" s="692">
        <v>0.0</v>
      </c>
      <c r="C929" s="692">
        <v>0.0</v>
      </c>
      <c r="D929" s="692">
        <v>0.0</v>
      </c>
      <c r="E929" s="692">
        <v>0.0</v>
      </c>
      <c r="F929" s="692">
        <v>0.0</v>
      </c>
      <c r="G929" s="690">
        <v>0.0</v>
      </c>
      <c r="H929" s="693">
        <f t="shared" ref="H929:H932" si="666">SUM(B929:G929)</f>
        <v>0</v>
      </c>
      <c r="I929" s="701"/>
      <c r="J929" s="635"/>
      <c r="K929" s="1714" t="s">
        <v>80</v>
      </c>
      <c r="L929" s="701">
        <v>0.0</v>
      </c>
      <c r="M929" s="701">
        <f t="shared" si="665"/>
        <v>0</v>
      </c>
      <c r="N929" s="701"/>
      <c r="O929" s="701">
        <f>sum(M929,N929)</f>
        <v>0</v>
      </c>
      <c r="P929" s="701"/>
      <c r="Q929" s="701"/>
      <c r="R929" s="1686"/>
      <c r="S929" s="649"/>
      <c r="T929" s="649"/>
      <c r="U929" s="7"/>
      <c r="V929" s="7"/>
      <c r="W929" s="7"/>
      <c r="X929" s="7"/>
      <c r="Y929" s="7"/>
      <c r="Z929" s="7"/>
      <c r="AA929" s="7"/>
      <c r="AB929" s="7"/>
      <c r="AC929" s="7"/>
    </row>
    <row r="930">
      <c r="A930" s="1921" t="s">
        <v>810</v>
      </c>
      <c r="B930" s="1760">
        <v>5.0</v>
      </c>
      <c r="C930" s="1760">
        <v>15.0</v>
      </c>
      <c r="D930" s="1760">
        <v>0.0</v>
      </c>
      <c r="E930" s="1760">
        <v>0.0</v>
      </c>
      <c r="F930" s="1760">
        <v>0.0</v>
      </c>
      <c r="G930" s="1760">
        <v>0.0</v>
      </c>
      <c r="H930" s="1761">
        <f t="shared" si="666"/>
        <v>20</v>
      </c>
      <c r="I930" s="1762">
        <f>SUM(H930:H934)</f>
        <v>30</v>
      </c>
      <c r="J930" s="647"/>
      <c r="K930" s="1921" t="s">
        <v>810</v>
      </c>
      <c r="L930" s="1765">
        <v>65.0</v>
      </c>
      <c r="M930" s="1762">
        <f>(L930-H930)-R930</f>
        <v>45</v>
      </c>
      <c r="N930" s="1765">
        <v>0.0</v>
      </c>
      <c r="O930" s="1762">
        <f t="shared" ref="O930:O931" si="667">SUM(M930,N930)</f>
        <v>45</v>
      </c>
      <c r="P930" s="1764"/>
      <c r="Q930" s="1762"/>
      <c r="R930" s="1762"/>
      <c r="S930" s="649"/>
      <c r="T930" s="649"/>
      <c r="U930" s="7"/>
      <c r="V930" s="7"/>
      <c r="W930" s="7"/>
      <c r="X930" s="7"/>
      <c r="Y930" s="7"/>
      <c r="Z930" s="7"/>
      <c r="AA930" s="7"/>
      <c r="AB930" s="7"/>
      <c r="AC930" s="7"/>
    </row>
    <row r="931">
      <c r="A931" s="1714" t="s">
        <v>77</v>
      </c>
      <c r="B931" s="692">
        <v>0.0</v>
      </c>
      <c r="C931" s="692">
        <v>0.0</v>
      </c>
      <c r="D931" s="692">
        <v>0.0</v>
      </c>
      <c r="E931" s="692">
        <v>0.0</v>
      </c>
      <c r="F931" s="692">
        <v>0.0</v>
      </c>
      <c r="G931" s="690">
        <v>0.0</v>
      </c>
      <c r="H931" s="693">
        <f t="shared" si="666"/>
        <v>0</v>
      </c>
      <c r="I931" s="596">
        <f>(I930/60)</f>
        <v>0.5</v>
      </c>
      <c r="J931" s="647"/>
      <c r="K931" s="1714" t="s">
        <v>77</v>
      </c>
      <c r="L931" s="692">
        <v>10.0</v>
      </c>
      <c r="M931" s="701">
        <f>(L931-H931-H932)-R931</f>
        <v>0</v>
      </c>
      <c r="N931" s="692">
        <v>0.0</v>
      </c>
      <c r="O931" s="701">
        <f t="shared" si="667"/>
        <v>0</v>
      </c>
      <c r="P931" s="701"/>
      <c r="Q931" s="701"/>
      <c r="R931" s="1686"/>
      <c r="S931" s="649"/>
      <c r="T931" s="649"/>
      <c r="U931" s="7"/>
      <c r="V931" s="7"/>
      <c r="W931" s="7"/>
      <c r="X931" s="7"/>
      <c r="Y931" s="7"/>
      <c r="Z931" s="7"/>
      <c r="AA931" s="7"/>
      <c r="AB931" s="7"/>
      <c r="AC931" s="7"/>
    </row>
    <row r="932">
      <c r="A932" s="1714" t="s">
        <v>78</v>
      </c>
      <c r="B932" s="692">
        <v>6.0</v>
      </c>
      <c r="C932" s="692">
        <v>0.0</v>
      </c>
      <c r="D932" s="692">
        <v>0.0</v>
      </c>
      <c r="E932" s="692">
        <v>4.0</v>
      </c>
      <c r="F932" s="692">
        <v>0.0</v>
      </c>
      <c r="G932" s="690">
        <v>0.0</v>
      </c>
      <c r="H932" s="693">
        <f t="shared" si="666"/>
        <v>10</v>
      </c>
      <c r="I932" s="701"/>
      <c r="J932" s="647"/>
      <c r="K932" s="1714" t="s">
        <v>78</v>
      </c>
      <c r="L932" s="701" t="s">
        <v>79</v>
      </c>
      <c r="M932" s="701" t="s">
        <v>79</v>
      </c>
      <c r="N932" s="692" t="s">
        <v>79</v>
      </c>
      <c r="O932" s="701" t="s">
        <v>79</v>
      </c>
      <c r="P932" s="701"/>
      <c r="Q932" s="701"/>
      <c r="R932" s="1686"/>
      <c r="S932" s="649"/>
      <c r="T932" s="649"/>
      <c r="U932" s="7"/>
      <c r="V932" s="7"/>
      <c r="W932" s="7"/>
      <c r="X932" s="7"/>
      <c r="Y932" s="7"/>
      <c r="Z932" s="7"/>
      <c r="AA932" s="7"/>
      <c r="AB932" s="7"/>
      <c r="AC932" s="7"/>
    </row>
    <row r="933">
      <c r="A933" s="1714" t="s">
        <v>446</v>
      </c>
      <c r="B933" s="692">
        <v>0.0</v>
      </c>
      <c r="C933" s="692">
        <v>0.0</v>
      </c>
      <c r="D933" s="692">
        <v>0.0</v>
      </c>
      <c r="E933" s="692">
        <v>0.0</v>
      </c>
      <c r="F933" s="692">
        <v>0.0</v>
      </c>
      <c r="G933" s="690">
        <v>0.0</v>
      </c>
      <c r="H933" s="693">
        <f t="shared" ref="H933:H935" si="668">sum(B933:G933)</f>
        <v>0</v>
      </c>
      <c r="I933" s="701"/>
      <c r="J933" s="647"/>
      <c r="K933" s="1714" t="s">
        <v>446</v>
      </c>
      <c r="L933" s="692">
        <v>0.0</v>
      </c>
      <c r="M933" s="701">
        <f>(L933-H933)-R933</f>
        <v>0</v>
      </c>
      <c r="N933" s="692">
        <v>0.0</v>
      </c>
      <c r="O933" s="701">
        <f t="shared" ref="O933:O934" si="669">SUM(M933,N933)</f>
        <v>0</v>
      </c>
      <c r="P933" s="701"/>
      <c r="Q933" s="701"/>
      <c r="R933" s="1686"/>
      <c r="S933" s="649"/>
      <c r="T933" s="649"/>
      <c r="U933" s="7"/>
      <c r="V933" s="7"/>
      <c r="W933" s="7"/>
      <c r="X933" s="7"/>
      <c r="Y933" s="7"/>
      <c r="Z933" s="7"/>
      <c r="AA933" s="7"/>
      <c r="AB933" s="7"/>
      <c r="AC933" s="7"/>
    </row>
    <row r="934">
      <c r="A934" s="1714" t="s">
        <v>751</v>
      </c>
      <c r="B934" s="692">
        <v>0.0</v>
      </c>
      <c r="C934" s="692">
        <v>0.0</v>
      </c>
      <c r="D934" s="692">
        <v>0.0</v>
      </c>
      <c r="E934" s="692">
        <v>0.0</v>
      </c>
      <c r="F934" s="692">
        <v>0.0</v>
      </c>
      <c r="G934" s="690">
        <v>0.0</v>
      </c>
      <c r="H934" s="693">
        <f t="shared" si="668"/>
        <v>0</v>
      </c>
      <c r="I934" s="701"/>
      <c r="J934" s="647"/>
      <c r="K934" s="1714" t="s">
        <v>751</v>
      </c>
      <c r="L934" s="692">
        <v>0.0</v>
      </c>
      <c r="M934" s="701">
        <f t="shared" ref="M934:M935" si="670">(L934-H934)</f>
        <v>0</v>
      </c>
      <c r="N934" s="692">
        <v>0.0</v>
      </c>
      <c r="O934" s="701">
        <f t="shared" si="669"/>
        <v>0</v>
      </c>
      <c r="P934" s="701"/>
      <c r="Q934" s="701"/>
      <c r="R934" s="1686"/>
      <c r="S934" s="649"/>
      <c r="T934" s="649"/>
      <c r="U934" s="7"/>
      <c r="V934" s="7"/>
      <c r="W934" s="7"/>
      <c r="X934" s="7"/>
      <c r="Y934" s="7"/>
      <c r="Z934" s="7"/>
      <c r="AA934" s="7"/>
      <c r="AB934" s="7"/>
      <c r="AC934" s="7"/>
    </row>
    <row r="935">
      <c r="A935" s="1714" t="s">
        <v>80</v>
      </c>
      <c r="B935" s="692">
        <v>0.0</v>
      </c>
      <c r="C935" s="692">
        <v>0.0</v>
      </c>
      <c r="D935" s="692">
        <v>0.0</v>
      </c>
      <c r="E935" s="692">
        <v>0.0</v>
      </c>
      <c r="F935" s="692">
        <v>0.0</v>
      </c>
      <c r="G935" s="690">
        <v>0.0</v>
      </c>
      <c r="H935" s="693">
        <f t="shared" si="668"/>
        <v>0</v>
      </c>
      <c r="I935" s="701"/>
      <c r="J935" s="647"/>
      <c r="K935" s="1714" t="s">
        <v>80</v>
      </c>
      <c r="L935" s="692">
        <v>24.0</v>
      </c>
      <c r="M935" s="701">
        <f t="shared" si="670"/>
        <v>24</v>
      </c>
      <c r="N935" s="692">
        <v>0.0</v>
      </c>
      <c r="O935" s="701">
        <f>sum(M935,N935)</f>
        <v>24</v>
      </c>
      <c r="P935" s="701"/>
      <c r="Q935" s="701"/>
      <c r="R935" s="1686"/>
      <c r="S935" s="649"/>
      <c r="T935" s="649"/>
      <c r="U935" s="7"/>
      <c r="V935" s="7"/>
      <c r="W935" s="7"/>
      <c r="X935" s="7"/>
      <c r="Y935" s="7"/>
      <c r="Z935" s="7"/>
      <c r="AA935" s="7"/>
      <c r="AB935" s="7"/>
      <c r="AC935" s="7"/>
    </row>
    <row r="936">
      <c r="A936" s="1921" t="s">
        <v>809</v>
      </c>
      <c r="B936" s="1760">
        <v>0.0</v>
      </c>
      <c r="C936" s="1760">
        <v>0.0</v>
      </c>
      <c r="D936" s="1760">
        <v>0.0</v>
      </c>
      <c r="E936" s="1760">
        <v>0.0</v>
      </c>
      <c r="F936" s="1760">
        <v>0.0</v>
      </c>
      <c r="G936" s="1760">
        <v>0.0</v>
      </c>
      <c r="H936" s="1761">
        <f t="shared" ref="H936:H938" si="671">SUM(B936:G936)</f>
        <v>0</v>
      </c>
      <c r="I936" s="1762">
        <f>SUM(H936:H940)</f>
        <v>0</v>
      </c>
      <c r="J936" s="635"/>
      <c r="K936" s="1921" t="s">
        <v>809</v>
      </c>
      <c r="L936" s="1762">
        <v>0.0</v>
      </c>
      <c r="M936" s="1762">
        <f>(L936-H936)-R936</f>
        <v>0</v>
      </c>
      <c r="N936" s="1762"/>
      <c r="O936" s="1762">
        <f t="shared" ref="O936:O937" si="672">SUM(M936,N936)</f>
        <v>0</v>
      </c>
      <c r="P936" s="1762"/>
      <c r="Q936" s="1762"/>
      <c r="R936" s="1762"/>
      <c r="S936" s="649"/>
      <c r="T936" s="649"/>
      <c r="U936" s="7"/>
      <c r="V936" s="7"/>
      <c r="W936" s="7"/>
      <c r="X936" s="7"/>
      <c r="Y936" s="7"/>
      <c r="Z936" s="7"/>
      <c r="AA936" s="7"/>
      <c r="AB936" s="7"/>
      <c r="AC936" s="7"/>
    </row>
    <row r="937">
      <c r="A937" s="1714" t="s">
        <v>77</v>
      </c>
      <c r="B937" s="692">
        <v>0.0</v>
      </c>
      <c r="C937" s="692">
        <v>0.0</v>
      </c>
      <c r="D937" s="692">
        <v>0.0</v>
      </c>
      <c r="E937" s="692">
        <v>0.0</v>
      </c>
      <c r="F937" s="692">
        <v>0.0</v>
      </c>
      <c r="G937" s="690">
        <v>0.0</v>
      </c>
      <c r="H937" s="693">
        <f t="shared" si="671"/>
        <v>0</v>
      </c>
      <c r="I937" s="596">
        <f>(I936/60)</f>
        <v>0</v>
      </c>
      <c r="J937" s="635"/>
      <c r="K937" s="1714" t="s">
        <v>77</v>
      </c>
      <c r="L937" s="701">
        <v>0.0</v>
      </c>
      <c r="M937" s="701">
        <f>(L937-H937-H938)-R937</f>
        <v>0</v>
      </c>
      <c r="N937" s="701"/>
      <c r="O937" s="701">
        <f t="shared" si="672"/>
        <v>0</v>
      </c>
      <c r="P937" s="701"/>
      <c r="Q937" s="701"/>
      <c r="R937" s="1686"/>
      <c r="S937" s="649"/>
      <c r="T937" s="649"/>
      <c r="U937" s="7"/>
      <c r="V937" s="7"/>
      <c r="W937" s="7"/>
      <c r="X937" s="7"/>
      <c r="Y937" s="7"/>
      <c r="Z937" s="7"/>
      <c r="AA937" s="7"/>
      <c r="AB937" s="7"/>
      <c r="AC937" s="7"/>
    </row>
    <row r="938">
      <c r="A938" s="1714" t="s">
        <v>78</v>
      </c>
      <c r="B938" s="692">
        <v>0.0</v>
      </c>
      <c r="C938" s="692">
        <v>0.0</v>
      </c>
      <c r="D938" s="692">
        <v>0.0</v>
      </c>
      <c r="E938" s="692">
        <v>0.0</v>
      </c>
      <c r="F938" s="692">
        <v>0.0</v>
      </c>
      <c r="G938" s="690">
        <v>0.0</v>
      </c>
      <c r="H938" s="693">
        <f t="shared" si="671"/>
        <v>0</v>
      </c>
      <c r="I938" s="701"/>
      <c r="J938" s="635"/>
      <c r="K938" s="1714" t="s">
        <v>78</v>
      </c>
      <c r="L938" s="701" t="s">
        <v>79</v>
      </c>
      <c r="M938" s="701" t="s">
        <v>79</v>
      </c>
      <c r="N938" s="701"/>
      <c r="O938" s="701" t="s">
        <v>79</v>
      </c>
      <c r="P938" s="701"/>
      <c r="Q938" s="701"/>
      <c r="R938" s="1686"/>
      <c r="S938" s="649"/>
      <c r="T938" s="649"/>
      <c r="U938" s="7"/>
      <c r="V938" s="7"/>
      <c r="W938" s="7"/>
      <c r="X938" s="7"/>
      <c r="Y938" s="7"/>
      <c r="Z938" s="7"/>
      <c r="AA938" s="7"/>
      <c r="AB938" s="7"/>
      <c r="AC938" s="7"/>
    </row>
    <row r="939">
      <c r="A939" s="1714" t="s">
        <v>446</v>
      </c>
      <c r="B939" s="692">
        <v>0.0</v>
      </c>
      <c r="C939" s="692">
        <v>0.0</v>
      </c>
      <c r="D939" s="692">
        <v>0.0</v>
      </c>
      <c r="E939" s="692">
        <v>0.0</v>
      </c>
      <c r="F939" s="692">
        <v>0.0</v>
      </c>
      <c r="G939" s="690">
        <v>0.0</v>
      </c>
      <c r="H939" s="693">
        <f t="shared" ref="H939:H940" si="673">sum(B939:G939)</f>
        <v>0</v>
      </c>
      <c r="I939" s="701"/>
      <c r="J939" s="635"/>
      <c r="K939" s="1714" t="s">
        <v>446</v>
      </c>
      <c r="L939" s="701">
        <v>0.0</v>
      </c>
      <c r="M939" s="701">
        <f>(L939-H939)-R939</f>
        <v>0</v>
      </c>
      <c r="N939" s="701"/>
      <c r="O939" s="701">
        <f t="shared" ref="O939:O940" si="674">SUM(M939,N939)</f>
        <v>0</v>
      </c>
      <c r="P939" s="701"/>
      <c r="Q939" s="701"/>
      <c r="R939" s="1686"/>
      <c r="S939" s="649"/>
      <c r="T939" s="649"/>
      <c r="U939" s="7"/>
      <c r="V939" s="7"/>
      <c r="W939" s="7"/>
      <c r="X939" s="7"/>
      <c r="Y939" s="7"/>
      <c r="Z939" s="7"/>
      <c r="AA939" s="7"/>
      <c r="AB939" s="7"/>
      <c r="AC939" s="7"/>
    </row>
    <row r="940">
      <c r="A940" s="1714" t="s">
        <v>751</v>
      </c>
      <c r="B940" s="692">
        <v>0.0</v>
      </c>
      <c r="C940" s="692">
        <v>0.0</v>
      </c>
      <c r="D940" s="692">
        <v>0.0</v>
      </c>
      <c r="E940" s="692">
        <v>0.0</v>
      </c>
      <c r="F940" s="692">
        <v>0.0</v>
      </c>
      <c r="G940" s="690">
        <v>0.0</v>
      </c>
      <c r="H940" s="693">
        <f t="shared" si="673"/>
        <v>0</v>
      </c>
      <c r="I940" s="701"/>
      <c r="J940" s="635"/>
      <c r="K940" s="1714" t="s">
        <v>751</v>
      </c>
      <c r="L940" s="701">
        <v>0.0</v>
      </c>
      <c r="M940" s="701">
        <f t="shared" ref="M940:M941" si="675">(L940-H940)</f>
        <v>0</v>
      </c>
      <c r="N940" s="701"/>
      <c r="O940" s="701">
        <f t="shared" si="674"/>
        <v>0</v>
      </c>
      <c r="P940" s="701"/>
      <c r="Q940" s="701"/>
      <c r="R940" s="1686"/>
      <c r="S940" s="649"/>
      <c r="T940" s="649"/>
      <c r="U940" s="7"/>
      <c r="V940" s="7"/>
      <c r="W940" s="7"/>
      <c r="X940" s="7"/>
      <c r="Y940" s="7"/>
      <c r="Z940" s="7"/>
      <c r="AA940" s="7"/>
      <c r="AB940" s="7"/>
      <c r="AC940" s="7"/>
    </row>
    <row r="941">
      <c r="A941" s="1714" t="s">
        <v>80</v>
      </c>
      <c r="B941" s="692">
        <v>0.0</v>
      </c>
      <c r="C941" s="692">
        <v>0.0</v>
      </c>
      <c r="D941" s="692">
        <v>0.0</v>
      </c>
      <c r="E941" s="692">
        <v>0.0</v>
      </c>
      <c r="F941" s="692">
        <v>0.0</v>
      </c>
      <c r="G941" s="690">
        <v>0.0</v>
      </c>
      <c r="H941" s="693">
        <f>SUM(B941:G941)</f>
        <v>0</v>
      </c>
      <c r="I941" s="701"/>
      <c r="J941" s="635"/>
      <c r="K941" s="1714" t="s">
        <v>80</v>
      </c>
      <c r="L941" s="701">
        <v>0.0</v>
      </c>
      <c r="M941" s="701">
        <f t="shared" si="675"/>
        <v>0</v>
      </c>
      <c r="N941" s="701"/>
      <c r="O941" s="701">
        <f>sum(M941,N941)</f>
        <v>0</v>
      </c>
      <c r="P941" s="701"/>
      <c r="Q941" s="701"/>
      <c r="R941" s="1686"/>
      <c r="S941" s="649"/>
      <c r="T941" s="649"/>
      <c r="U941" s="7"/>
      <c r="V941" s="7"/>
      <c r="W941" s="7"/>
      <c r="X941" s="7"/>
      <c r="Y941" s="7"/>
      <c r="Z941" s="7"/>
      <c r="AA941" s="7"/>
      <c r="AB941" s="7"/>
      <c r="AC941" s="7"/>
    </row>
    <row r="942">
      <c r="A942" s="1757"/>
      <c r="B942" s="1682"/>
      <c r="C942" s="1682"/>
      <c r="D942" s="1682"/>
      <c r="E942" s="1682"/>
      <c r="F942" s="1682"/>
      <c r="G942" s="1682"/>
      <c r="H942" s="1682"/>
      <c r="I942" s="1682"/>
      <c r="J942" s="635"/>
      <c r="K942" s="1757"/>
      <c r="L942" s="1682"/>
      <c r="M942" s="1682"/>
      <c r="N942" s="1682"/>
      <c r="O942" s="1682"/>
      <c r="P942" s="1682"/>
      <c r="Q942" s="1682"/>
      <c r="R942" s="1682"/>
      <c r="S942" s="649"/>
      <c r="T942" s="649"/>
      <c r="U942" s="7"/>
      <c r="V942" s="7"/>
      <c r="W942" s="7"/>
      <c r="X942" s="7"/>
      <c r="Y942" s="7"/>
      <c r="Z942" s="7"/>
      <c r="AA942" s="7"/>
      <c r="AB942" s="7"/>
      <c r="AC942" s="7"/>
    </row>
    <row r="943">
      <c r="A943" s="1774" t="s">
        <v>121</v>
      </c>
      <c r="B943" s="1928">
        <f t="shared" ref="B943:H943" si="676">SUM(B796,B802,B808,B814,B820,B826,B832,B838,B845,B851,B857,B863,B869,B875,B881,B887,B894,B900,B906,B912,B918,B924,B930, B936)</f>
        <v>76</v>
      </c>
      <c r="C943" s="1928">
        <f t="shared" si="676"/>
        <v>90</v>
      </c>
      <c r="D943" s="1928">
        <f t="shared" si="676"/>
        <v>97</v>
      </c>
      <c r="E943" s="1928">
        <f t="shared" si="676"/>
        <v>84</v>
      </c>
      <c r="F943" s="1928">
        <f t="shared" si="676"/>
        <v>64</v>
      </c>
      <c r="G943" s="1928">
        <f t="shared" si="676"/>
        <v>0</v>
      </c>
      <c r="H943" s="1928">
        <f t="shared" si="676"/>
        <v>411</v>
      </c>
      <c r="I943" s="1685"/>
      <c r="J943" s="635"/>
      <c r="K943" s="1774" t="s">
        <v>121</v>
      </c>
      <c r="L943" s="1928">
        <f t="shared" ref="L943:R943" si="677">SUM(L796,L802,L808,L814,L820,L826,L832,L838,L845,L851,L857,L863,L869,L875,L881,L887,L894,L900,L906,L912,L918,L924,L930, L936)</f>
        <v>844</v>
      </c>
      <c r="M943" s="1928">
        <f t="shared" si="677"/>
        <v>423</v>
      </c>
      <c r="N943" s="1928">
        <f t="shared" si="677"/>
        <v>150</v>
      </c>
      <c r="O943" s="1928">
        <f t="shared" si="677"/>
        <v>581</v>
      </c>
      <c r="P943" s="1928">
        <f t="shared" si="677"/>
        <v>0</v>
      </c>
      <c r="Q943" s="1928">
        <f t="shared" si="677"/>
        <v>0</v>
      </c>
      <c r="R943" s="1928">
        <f t="shared" si="677"/>
        <v>0</v>
      </c>
      <c r="S943" s="649"/>
      <c r="T943" s="649"/>
      <c r="U943" s="7"/>
      <c r="V943" s="7"/>
      <c r="W943" s="7"/>
      <c r="X943" s="7"/>
      <c r="Y943" s="7"/>
      <c r="Z943" s="7"/>
      <c r="AA943" s="7"/>
      <c r="AB943" s="7"/>
      <c r="AC943" s="7"/>
    </row>
    <row r="944">
      <c r="A944" s="1774" t="s">
        <v>77</v>
      </c>
      <c r="B944" s="1928">
        <f t="shared" ref="B944:H944" si="678">SUM(B797,B803,B809,B815,B821,B827,B833,B839,B846,B852,B858,B864,B870,B876,B882,B888,B895,B901,B907,B913,B919,B925,B931, B937)</f>
        <v>2</v>
      </c>
      <c r="C944" s="1928">
        <f t="shared" si="678"/>
        <v>1</v>
      </c>
      <c r="D944" s="1928">
        <f t="shared" si="678"/>
        <v>2</v>
      </c>
      <c r="E944" s="1928">
        <f t="shared" si="678"/>
        <v>3</v>
      </c>
      <c r="F944" s="1928">
        <f t="shared" si="678"/>
        <v>3</v>
      </c>
      <c r="G944" s="1928">
        <f t="shared" si="678"/>
        <v>0</v>
      </c>
      <c r="H944" s="1928">
        <f t="shared" si="678"/>
        <v>11</v>
      </c>
      <c r="I944" s="1685"/>
      <c r="J944" s="635"/>
      <c r="K944" s="1774" t="s">
        <v>77</v>
      </c>
      <c r="L944" s="1928">
        <f t="shared" ref="L944:R944" si="679">SUM(L797,L803,L809,L815,L821,L827,L833,L839,L846,L852,L858,L864,L870,L876,L882,L888,L895,L901,L907,L913,L919,L925,L931, L937)</f>
        <v>162</v>
      </c>
      <c r="M944" s="1928">
        <f t="shared" si="679"/>
        <v>18</v>
      </c>
      <c r="N944" s="1928">
        <f t="shared" si="679"/>
        <v>75</v>
      </c>
      <c r="O944" s="1928">
        <f t="shared" si="679"/>
        <v>93</v>
      </c>
      <c r="P944" s="1928">
        <f t="shared" si="679"/>
        <v>0</v>
      </c>
      <c r="Q944" s="1928">
        <f t="shared" si="679"/>
        <v>2</v>
      </c>
      <c r="R944" s="1928">
        <f t="shared" si="679"/>
        <v>1</v>
      </c>
      <c r="S944" s="649"/>
      <c r="T944" s="649"/>
      <c r="U944" s="7"/>
      <c r="V944" s="7"/>
      <c r="W944" s="7"/>
      <c r="X944" s="7"/>
      <c r="Y944" s="7"/>
      <c r="Z944" s="7"/>
      <c r="AA944" s="7"/>
      <c r="AB944" s="7"/>
      <c r="AC944" s="7"/>
    </row>
    <row r="945">
      <c r="A945" s="1774" t="s">
        <v>78</v>
      </c>
      <c r="B945" s="1928">
        <f t="shared" ref="B945:H945" si="680">SUM(B798,B804,B810,B816,B822,B828,B834,B840,B847,B853,B859,B865,B871,B877,B883,B889,B896,B902,B908,B914,B920,B926,B932, B938)</f>
        <v>14</v>
      </c>
      <c r="C945" s="1928">
        <f t="shared" si="680"/>
        <v>50</v>
      </c>
      <c r="D945" s="1928">
        <f t="shared" si="680"/>
        <v>36</v>
      </c>
      <c r="E945" s="1928">
        <f t="shared" si="680"/>
        <v>19</v>
      </c>
      <c r="F945" s="1928">
        <f t="shared" si="680"/>
        <v>1</v>
      </c>
      <c r="G945" s="1928">
        <f t="shared" si="680"/>
        <v>0</v>
      </c>
      <c r="H945" s="1928">
        <f t="shared" si="680"/>
        <v>120</v>
      </c>
      <c r="I945" s="1685"/>
      <c r="J945" s="635"/>
      <c r="K945" s="1774" t="s">
        <v>78</v>
      </c>
      <c r="L945" s="1928">
        <f t="shared" ref="L945:R945" si="681">SUM(L798,L804,L810,L816,L822,L828,L834,L840,L847,L853,L859,L865,L871,L877,L883,L889,L896,L902,L908,L914,L920,L926,L932, L938)</f>
        <v>0</v>
      </c>
      <c r="M945" s="1928">
        <f t="shared" si="681"/>
        <v>0</v>
      </c>
      <c r="N945" s="1928">
        <f t="shared" si="681"/>
        <v>0</v>
      </c>
      <c r="O945" s="1928">
        <f t="shared" si="681"/>
        <v>0</v>
      </c>
      <c r="P945" s="1928">
        <f t="shared" si="681"/>
        <v>0</v>
      </c>
      <c r="Q945" s="1928">
        <f t="shared" si="681"/>
        <v>0</v>
      </c>
      <c r="R945" s="1928">
        <f t="shared" si="681"/>
        <v>0</v>
      </c>
      <c r="S945" s="649"/>
      <c r="T945" s="649"/>
      <c r="U945" s="7"/>
      <c r="V945" s="7"/>
      <c r="W945" s="7"/>
      <c r="X945" s="7"/>
      <c r="Y945" s="7"/>
      <c r="Z945" s="7"/>
      <c r="AA945" s="7"/>
      <c r="AB945" s="7"/>
      <c r="AC945" s="7"/>
    </row>
    <row r="946">
      <c r="A946" s="1774" t="s">
        <v>446</v>
      </c>
      <c r="B946" s="1928">
        <f t="shared" ref="B946:H946" si="682">SUM(B799,B805,B811,B817,B823,B829,B835,B841,B848,B854,B860,B866,B872,B878,B884,B890,B897,B903,B909,B915,B921,B927,B933, B939)</f>
        <v>3</v>
      </c>
      <c r="C946" s="1928">
        <f t="shared" si="682"/>
        <v>1</v>
      </c>
      <c r="D946" s="1928">
        <f t="shared" si="682"/>
        <v>10</v>
      </c>
      <c r="E946" s="1928">
        <f t="shared" si="682"/>
        <v>4</v>
      </c>
      <c r="F946" s="1928">
        <f t="shared" si="682"/>
        <v>16</v>
      </c>
      <c r="G946" s="1928">
        <f t="shared" si="682"/>
        <v>0</v>
      </c>
      <c r="H946" s="1928">
        <f t="shared" si="682"/>
        <v>34</v>
      </c>
      <c r="I946" s="1685"/>
      <c r="J946" s="635"/>
      <c r="K946" s="1774" t="s">
        <v>446</v>
      </c>
      <c r="L946" s="1928">
        <f t="shared" ref="L946:R946" si="683">SUM(L799,L805,L811,L817,L823,L829,L835,L841,L848,L854,L860,L866,L872,L878,L884,L890,L897,L903,L909,L915,L921,L927,L933, L939)</f>
        <v>74</v>
      </c>
      <c r="M946" s="1928">
        <f t="shared" si="683"/>
        <v>35</v>
      </c>
      <c r="N946" s="1928">
        <f t="shared" si="683"/>
        <v>0</v>
      </c>
      <c r="O946" s="1928">
        <f t="shared" si="683"/>
        <v>35</v>
      </c>
      <c r="P946" s="1928">
        <f t="shared" si="683"/>
        <v>0</v>
      </c>
      <c r="Q946" s="1928">
        <f t="shared" si="683"/>
        <v>2</v>
      </c>
      <c r="R946" s="1928">
        <f t="shared" si="683"/>
        <v>1</v>
      </c>
      <c r="S946" s="649"/>
      <c r="T946" s="649"/>
      <c r="U946" s="7"/>
      <c r="V946" s="7"/>
      <c r="W946" s="7"/>
      <c r="X946" s="7"/>
      <c r="Y946" s="7"/>
      <c r="Z946" s="7"/>
      <c r="AA946" s="7"/>
      <c r="AB946" s="7"/>
      <c r="AC946" s="7"/>
    </row>
    <row r="947">
      <c r="A947" s="1774" t="s">
        <v>751</v>
      </c>
      <c r="B947" s="1928">
        <f t="shared" ref="B947:H947" si="684">SUM(B800,B806,B812,B818,B824,B830,B836,B842,B849,B855,B861,B867,B873,B879,B885,B891,B898,B904,B910,B916,B922,B928,B934, B940)</f>
        <v>17</v>
      </c>
      <c r="C947" s="1928">
        <f t="shared" si="684"/>
        <v>8</v>
      </c>
      <c r="D947" s="1928">
        <f t="shared" si="684"/>
        <v>21</v>
      </c>
      <c r="E947" s="1928">
        <f t="shared" si="684"/>
        <v>14</v>
      </c>
      <c r="F947" s="1928">
        <f t="shared" si="684"/>
        <v>25</v>
      </c>
      <c r="G947" s="1928">
        <f t="shared" si="684"/>
        <v>0</v>
      </c>
      <c r="H947" s="1928">
        <f t="shared" si="684"/>
        <v>85</v>
      </c>
      <c r="I947" s="1685"/>
      <c r="J947" s="635"/>
      <c r="K947" s="1774" t="s">
        <v>751</v>
      </c>
      <c r="L947" s="1928">
        <f t="shared" ref="L947:R947" si="685">SUM(L800,L806,L812,L818,L824,L830,L836,L842,L849,L855,L861,L867,L873,L879,L885,L891,L898,L904,L910,L916,L922,L928,L934, L940)</f>
        <v>142</v>
      </c>
      <c r="M947" s="1928">
        <f t="shared" si="685"/>
        <v>49</v>
      </c>
      <c r="N947" s="1928">
        <f t="shared" si="685"/>
        <v>0</v>
      </c>
      <c r="O947" s="1928">
        <f t="shared" si="685"/>
        <v>49</v>
      </c>
      <c r="P947" s="1928">
        <f t="shared" si="685"/>
        <v>0</v>
      </c>
      <c r="Q947" s="1928">
        <f t="shared" si="685"/>
        <v>0</v>
      </c>
      <c r="R947" s="1928">
        <f t="shared" si="685"/>
        <v>1</v>
      </c>
      <c r="S947" s="649"/>
      <c r="T947" s="649"/>
      <c r="U947" s="7"/>
      <c r="V947" s="7"/>
      <c r="W947" s="7"/>
      <c r="X947" s="7"/>
      <c r="Y947" s="7"/>
      <c r="Z947" s="7"/>
      <c r="AA947" s="7"/>
      <c r="AB947" s="7"/>
      <c r="AC947" s="7"/>
    </row>
    <row r="948">
      <c r="A948" s="1774" t="s">
        <v>80</v>
      </c>
      <c r="B948" s="1928">
        <f t="shared" ref="B948:H948" si="686">SUM(B801,B807,B813,B819,B825,B831,B837,B843,B850,B856,B862,B868,B874,B880,B886,B892,B899,B905,B911,B917,B923,B929,B935, B941)</f>
        <v>2</v>
      </c>
      <c r="C948" s="1928">
        <f t="shared" si="686"/>
        <v>33</v>
      </c>
      <c r="D948" s="1928">
        <f t="shared" si="686"/>
        <v>19</v>
      </c>
      <c r="E948" s="1928">
        <f t="shared" si="686"/>
        <v>2</v>
      </c>
      <c r="F948" s="1928">
        <f t="shared" si="686"/>
        <v>8</v>
      </c>
      <c r="G948" s="1928">
        <f t="shared" si="686"/>
        <v>0</v>
      </c>
      <c r="H948" s="1928">
        <f t="shared" si="686"/>
        <v>64</v>
      </c>
      <c r="I948" s="1685"/>
      <c r="J948" s="635"/>
      <c r="K948" s="1774" t="s">
        <v>80</v>
      </c>
      <c r="L948" s="1928">
        <f t="shared" ref="L948:R948" si="687">SUM(L801,L807,L813,L819,L825,L831,L837,L843,L850,L856,L862,L868,L874,L880,L886,L892,L899,L905,L911,L917,L923,L929,L935, L941)</f>
        <v>403</v>
      </c>
      <c r="M948" s="1928">
        <f t="shared" si="687"/>
        <v>339</v>
      </c>
      <c r="N948" s="1928">
        <f t="shared" si="687"/>
        <v>0</v>
      </c>
      <c r="O948" s="1928">
        <f t="shared" si="687"/>
        <v>341</v>
      </c>
      <c r="P948" s="1928">
        <f t="shared" si="687"/>
        <v>0</v>
      </c>
      <c r="Q948" s="1928">
        <f t="shared" si="687"/>
        <v>0</v>
      </c>
      <c r="R948" s="1928">
        <f t="shared" si="687"/>
        <v>0</v>
      </c>
      <c r="S948" s="649"/>
      <c r="T948" s="649"/>
      <c r="U948" s="7"/>
      <c r="V948" s="7"/>
      <c r="W948" s="7"/>
      <c r="X948" s="7"/>
      <c r="Y948" s="7"/>
      <c r="Z948" s="7"/>
      <c r="AA948" s="7"/>
      <c r="AB948" s="7"/>
      <c r="AC948" s="7"/>
    </row>
    <row r="949">
      <c r="A949" s="1757" t="s">
        <v>9</v>
      </c>
      <c r="B949" s="1758">
        <f t="shared" ref="B949:H949" si="688">SUM(B943:B947)</f>
        <v>112</v>
      </c>
      <c r="C949" s="1758">
        <f t="shared" si="688"/>
        <v>150</v>
      </c>
      <c r="D949" s="1758">
        <f t="shared" si="688"/>
        <v>166</v>
      </c>
      <c r="E949" s="1758">
        <f t="shared" si="688"/>
        <v>124</v>
      </c>
      <c r="F949" s="1758">
        <f t="shared" si="688"/>
        <v>109</v>
      </c>
      <c r="G949" s="1758">
        <f t="shared" si="688"/>
        <v>0</v>
      </c>
      <c r="H949" s="1758">
        <f t="shared" si="688"/>
        <v>661</v>
      </c>
      <c r="I949" s="1682"/>
      <c r="J949" s="635"/>
      <c r="K949" s="1757" t="s">
        <v>9</v>
      </c>
      <c r="L949" s="1758">
        <f t="shared" ref="L949:R949" si="689">SUM(L943:L947)</f>
        <v>1222</v>
      </c>
      <c r="M949" s="1758">
        <f t="shared" si="689"/>
        <v>525</v>
      </c>
      <c r="N949" s="1758">
        <f t="shared" si="689"/>
        <v>225</v>
      </c>
      <c r="O949" s="1758">
        <f t="shared" si="689"/>
        <v>758</v>
      </c>
      <c r="P949" s="1758">
        <f t="shared" si="689"/>
        <v>0</v>
      </c>
      <c r="Q949" s="1758">
        <f t="shared" si="689"/>
        <v>4</v>
      </c>
      <c r="R949" s="1758">
        <f t="shared" si="689"/>
        <v>3</v>
      </c>
      <c r="S949" s="649"/>
      <c r="T949" s="649"/>
      <c r="U949" s="7"/>
      <c r="V949" s="7"/>
      <c r="W949" s="7"/>
      <c r="X949" s="7"/>
      <c r="Y949" s="7"/>
      <c r="Z949" s="7"/>
      <c r="AA949" s="7"/>
      <c r="AB949" s="7"/>
      <c r="AC949" s="7"/>
    </row>
    <row r="950">
      <c r="A950" s="1974"/>
      <c r="B950" s="584"/>
      <c r="C950" s="584"/>
      <c r="D950" s="584"/>
      <c r="E950" s="677"/>
      <c r="F950" s="678"/>
      <c r="G950" s="678"/>
      <c r="H950" s="678"/>
      <c r="I950" s="727"/>
      <c r="J950" s="577"/>
      <c r="K950" s="576"/>
      <c r="L950" s="1963"/>
      <c r="M950" s="1963"/>
      <c r="N950" s="1963"/>
      <c r="O950" s="576"/>
      <c r="P950" s="629"/>
      <c r="Q950" s="1964"/>
      <c r="R950" s="1965"/>
      <c r="S950" s="1964"/>
      <c r="T950" s="1965"/>
      <c r="U950" s="7"/>
      <c r="V950" s="7"/>
      <c r="W950" s="7"/>
      <c r="X950" s="7"/>
      <c r="Y950" s="7"/>
      <c r="Z950" s="7"/>
      <c r="AA950" s="7"/>
      <c r="AB950" s="7"/>
      <c r="AC950" s="7"/>
    </row>
    <row r="951">
      <c r="A951" s="1757" t="s">
        <v>123</v>
      </c>
      <c r="B951" s="1758" t="s">
        <v>2</v>
      </c>
      <c r="C951" s="1758" t="s">
        <v>3</v>
      </c>
      <c r="D951" s="1758" t="s">
        <v>4</v>
      </c>
      <c r="E951" s="1758" t="s">
        <v>5</v>
      </c>
      <c r="F951" s="1758" t="s">
        <v>6</v>
      </c>
      <c r="G951" s="1758" t="s">
        <v>7</v>
      </c>
      <c r="H951" s="1758" t="s">
        <v>9</v>
      </c>
      <c r="I951" s="649"/>
      <c r="J951" s="649"/>
      <c r="K951" s="649"/>
      <c r="L951" s="649"/>
      <c r="M951" s="649"/>
      <c r="N951" s="649"/>
      <c r="O951" s="649"/>
      <c r="P951" s="649"/>
      <c r="Q951" s="649"/>
      <c r="R951" s="649"/>
      <c r="S951" s="649"/>
      <c r="T951" s="649"/>
      <c r="U951" s="7"/>
      <c r="V951" s="7"/>
      <c r="W951" s="7"/>
      <c r="X951" s="7"/>
      <c r="Y951" s="7"/>
      <c r="Z951" s="7"/>
      <c r="AA951" s="7"/>
      <c r="AB951" s="7"/>
      <c r="AC951" s="7"/>
    </row>
    <row r="952">
      <c r="A952" s="1756" t="s">
        <v>124</v>
      </c>
      <c r="B952" s="693">
        <f t="shared" ref="B952:G952" si="690">sum(B944:B945)</f>
        <v>16</v>
      </c>
      <c r="C952" s="693">
        <f t="shared" si="690"/>
        <v>51</v>
      </c>
      <c r="D952" s="693">
        <f t="shared" si="690"/>
        <v>38</v>
      </c>
      <c r="E952" s="693">
        <f t="shared" si="690"/>
        <v>22</v>
      </c>
      <c r="F952" s="693">
        <f t="shared" si="690"/>
        <v>4</v>
      </c>
      <c r="G952" s="693">
        <f t="shared" si="690"/>
        <v>0</v>
      </c>
      <c r="H952" s="693">
        <f>sum(B952:G952)</f>
        <v>131</v>
      </c>
      <c r="I952" s="649"/>
      <c r="J952" s="649"/>
      <c r="K952" s="649"/>
      <c r="L952" s="649"/>
      <c r="M952" s="649"/>
      <c r="N952" s="649"/>
      <c r="O952" s="649"/>
      <c r="P952" s="649"/>
      <c r="Q952" s="649"/>
      <c r="R952" s="649"/>
      <c r="S952" s="649"/>
      <c r="T952" s="649"/>
      <c r="U952" s="7"/>
      <c r="V952" s="7"/>
      <c r="W952" s="7"/>
      <c r="X952" s="7"/>
      <c r="Y952" s="7"/>
      <c r="Z952" s="7"/>
      <c r="AA952" s="7"/>
      <c r="AB952" s="7"/>
      <c r="AC952" s="7"/>
    </row>
    <row r="953">
      <c r="A953" s="1938" t="s">
        <v>126</v>
      </c>
      <c r="B953" s="1777">
        <f t="shared" ref="B953:H953" si="691">(B952*10.01)</f>
        <v>160.16</v>
      </c>
      <c r="C953" s="1777">
        <f t="shared" si="691"/>
        <v>510.51</v>
      </c>
      <c r="D953" s="1777">
        <f t="shared" si="691"/>
        <v>380.38</v>
      </c>
      <c r="E953" s="1777">
        <f t="shared" si="691"/>
        <v>220.22</v>
      </c>
      <c r="F953" s="1777">
        <f t="shared" si="691"/>
        <v>40.04</v>
      </c>
      <c r="G953" s="1777">
        <f t="shared" si="691"/>
        <v>0</v>
      </c>
      <c r="H953" s="1777">
        <f t="shared" si="691"/>
        <v>1311.31</v>
      </c>
      <c r="I953" s="1689"/>
      <c r="J953" s="577"/>
      <c r="K953" s="577"/>
      <c r="L953" s="1975"/>
      <c r="M953" s="1975"/>
      <c r="N953" s="1975"/>
      <c r="O953" s="577"/>
      <c r="P953" s="1964"/>
      <c r="Q953" s="1964"/>
      <c r="R953" s="1965"/>
      <c r="S953" s="1964"/>
      <c r="T953" s="1965"/>
      <c r="U953" s="7"/>
      <c r="V953" s="7"/>
      <c r="W953" s="7"/>
      <c r="X953" s="7"/>
      <c r="Y953" s="7"/>
      <c r="Z953" s="7"/>
      <c r="AA953" s="7"/>
      <c r="AB953" s="7"/>
      <c r="AC953" s="7"/>
    </row>
    <row r="954">
      <c r="A954" s="1756" t="s">
        <v>127</v>
      </c>
      <c r="B954" s="693">
        <f t="shared" ref="B954:G954" si="692">B948</f>
        <v>2</v>
      </c>
      <c r="C954" s="693">
        <f t="shared" si="692"/>
        <v>33</v>
      </c>
      <c r="D954" s="693">
        <f t="shared" si="692"/>
        <v>19</v>
      </c>
      <c r="E954" s="693">
        <f t="shared" si="692"/>
        <v>2</v>
      </c>
      <c r="F954" s="693">
        <f t="shared" si="692"/>
        <v>8</v>
      </c>
      <c r="G954" s="693">
        <f t="shared" si="692"/>
        <v>0</v>
      </c>
      <c r="H954" s="693">
        <f>sum(B954:G954)</f>
        <v>64</v>
      </c>
      <c r="I954" s="1689"/>
      <c r="J954" s="577"/>
      <c r="K954" s="577"/>
      <c r="L954" s="1975"/>
      <c r="M954" s="1975"/>
      <c r="N954" s="1975"/>
      <c r="O954" s="577"/>
      <c r="P954" s="1964"/>
      <c r="Q954" s="1964"/>
      <c r="R954" s="1965"/>
      <c r="S954" s="1964"/>
      <c r="T954" s="1965"/>
      <c r="U954" s="7"/>
      <c r="V954" s="7"/>
      <c r="W954" s="7"/>
      <c r="X954" s="7"/>
      <c r="Y954" s="7"/>
      <c r="Z954" s="7"/>
      <c r="AA954" s="7"/>
      <c r="AB954" s="7"/>
      <c r="AC954" s="7"/>
    </row>
    <row r="955">
      <c r="A955" s="1756" t="s">
        <v>126</v>
      </c>
      <c r="B955" s="1790">
        <f t="shared" ref="B955:H955" si="693">(B954*5)</f>
        <v>10</v>
      </c>
      <c r="C955" s="1790">
        <f t="shared" si="693"/>
        <v>165</v>
      </c>
      <c r="D955" s="1790">
        <f t="shared" si="693"/>
        <v>95</v>
      </c>
      <c r="E955" s="1790">
        <f t="shared" si="693"/>
        <v>10</v>
      </c>
      <c r="F955" s="1790">
        <f t="shared" si="693"/>
        <v>40</v>
      </c>
      <c r="G955" s="1790">
        <f t="shared" si="693"/>
        <v>0</v>
      </c>
      <c r="H955" s="1790">
        <f t="shared" si="693"/>
        <v>320</v>
      </c>
      <c r="I955" s="1689"/>
      <c r="J955" s="577"/>
      <c r="K955" s="577"/>
      <c r="L955" s="1975"/>
      <c r="M955" s="1975"/>
      <c r="N955" s="1975"/>
      <c r="O955" s="577"/>
      <c r="P955" s="1964"/>
      <c r="Q955" s="1964"/>
      <c r="R955" s="1965"/>
      <c r="S955" s="1964"/>
      <c r="T955" s="1965"/>
      <c r="U955" s="7"/>
      <c r="V955" s="7"/>
      <c r="W955" s="7"/>
      <c r="X955" s="7"/>
      <c r="Y955" s="7"/>
      <c r="Z955" s="7"/>
      <c r="AA955" s="7"/>
      <c r="AB955" s="7"/>
      <c r="AC955" s="7"/>
    </row>
    <row r="956">
      <c r="A956" s="1757" t="s">
        <v>9</v>
      </c>
      <c r="B956" s="1780">
        <f t="shared" ref="B956:H956" si="694">SUM(B953,B955)</f>
        <v>170.16</v>
      </c>
      <c r="C956" s="1780">
        <f t="shared" si="694"/>
        <v>675.51</v>
      </c>
      <c r="D956" s="1780">
        <f t="shared" si="694"/>
        <v>475.38</v>
      </c>
      <c r="E956" s="1780">
        <f t="shared" si="694"/>
        <v>230.22</v>
      </c>
      <c r="F956" s="1780">
        <f t="shared" si="694"/>
        <v>80.04</v>
      </c>
      <c r="G956" s="1780">
        <f t="shared" si="694"/>
        <v>0</v>
      </c>
      <c r="H956" s="1780">
        <f t="shared" si="694"/>
        <v>1631.31</v>
      </c>
      <c r="I956" s="1689"/>
      <c r="J956" s="577"/>
      <c r="K956" s="577"/>
      <c r="L956" s="1975"/>
      <c r="M956" s="1975"/>
      <c r="N956" s="1975"/>
      <c r="O956" s="577"/>
      <c r="P956" s="1964"/>
      <c r="Q956" s="1964"/>
      <c r="R956" s="1965"/>
      <c r="S956" s="1964"/>
      <c r="T956" s="1965"/>
      <c r="U956" s="7"/>
      <c r="V956" s="7"/>
      <c r="W956" s="7"/>
      <c r="X956" s="7"/>
      <c r="Y956" s="7"/>
      <c r="Z956" s="7"/>
      <c r="AA956" s="7"/>
      <c r="AB956" s="7"/>
      <c r="AC956" s="7"/>
    </row>
    <row r="957">
      <c r="A957" s="1963"/>
      <c r="B957" s="676"/>
      <c r="C957" s="676"/>
      <c r="D957" s="676"/>
      <c r="E957" s="676"/>
      <c r="F957" s="676"/>
      <c r="G957" s="677"/>
      <c r="H957" s="678"/>
      <c r="I957" s="676"/>
      <c r="J957" s="577"/>
      <c r="K957" s="576"/>
      <c r="L957" s="1963"/>
      <c r="M957" s="1963"/>
      <c r="N957" s="1963"/>
      <c r="O957" s="576"/>
      <c r="P957" s="629"/>
      <c r="Q957" s="1964"/>
      <c r="R957" s="1965"/>
      <c r="S957" s="1964"/>
      <c r="T957" s="1965"/>
      <c r="U957" s="7"/>
      <c r="V957" s="7"/>
      <c r="W957" s="7"/>
      <c r="X957" s="7"/>
      <c r="Y957" s="7"/>
      <c r="Z957" s="7"/>
      <c r="AA957" s="7"/>
      <c r="AB957" s="7"/>
      <c r="AC957" s="7"/>
    </row>
    <row r="958">
      <c r="A958" s="1963"/>
      <c r="B958" s="676"/>
      <c r="C958" s="676"/>
      <c r="D958" s="676"/>
      <c r="E958" s="676"/>
      <c r="F958" s="679"/>
      <c r="G958" s="1781" t="s">
        <v>35</v>
      </c>
      <c r="H958" s="1782" t="s">
        <v>36</v>
      </c>
      <c r="I958" s="676"/>
      <c r="J958" s="577"/>
      <c r="K958" s="576"/>
      <c r="L958" s="1963"/>
      <c r="M958" s="1963"/>
      <c r="N958" s="1963"/>
      <c r="O958" s="576"/>
      <c r="P958" s="629"/>
      <c r="Q958" s="1964"/>
      <c r="R958" s="1965"/>
      <c r="S958" s="1964"/>
      <c r="T958" s="1965"/>
      <c r="U958" s="7"/>
      <c r="V958" s="7"/>
      <c r="W958" s="7"/>
      <c r="X958" s="7"/>
      <c r="Y958" s="7"/>
      <c r="Z958" s="7"/>
      <c r="AA958" s="7"/>
      <c r="AB958" s="7"/>
      <c r="AC958" s="7"/>
    </row>
    <row r="959">
      <c r="A959" s="1963"/>
      <c r="B959" s="676"/>
      <c r="C959" s="676"/>
      <c r="D959" s="676"/>
      <c r="E959" s="676"/>
      <c r="F959" s="679"/>
      <c r="G959" s="1966">
        <v>44808.0</v>
      </c>
      <c r="H959" s="692">
        <v>237.0</v>
      </c>
      <c r="I959" s="676"/>
      <c r="J959" s="577"/>
      <c r="K959" s="576"/>
      <c r="L959" s="1963"/>
      <c r="M959" s="1963"/>
      <c r="N959" s="1963"/>
      <c r="O959" s="576"/>
      <c r="P959" s="629"/>
      <c r="Q959" s="1964"/>
      <c r="R959" s="1965"/>
      <c r="S959" s="1964"/>
      <c r="T959" s="1965"/>
      <c r="U959" s="7"/>
      <c r="V959" s="7"/>
      <c r="W959" s="7"/>
      <c r="X959" s="7"/>
      <c r="Y959" s="7"/>
      <c r="Z959" s="7"/>
      <c r="AA959" s="7"/>
      <c r="AB959" s="7"/>
      <c r="AC959" s="7"/>
    </row>
    <row r="960">
      <c r="A960" s="1963"/>
      <c r="B960" s="676"/>
      <c r="C960" s="676"/>
      <c r="D960" s="676"/>
      <c r="E960" s="676"/>
      <c r="F960" s="679"/>
      <c r="G960" s="1967">
        <v>44815.0</v>
      </c>
      <c r="H960" s="692">
        <v>534.0</v>
      </c>
      <c r="I960" s="676"/>
      <c r="J960" s="577"/>
      <c r="K960" s="576"/>
      <c r="L960" s="1963"/>
      <c r="M960" s="1963"/>
      <c r="N960" s="1963"/>
      <c r="O960" s="576"/>
      <c r="P960" s="629"/>
      <c r="Q960" s="1964"/>
      <c r="R960" s="1965"/>
      <c r="S960" s="1964"/>
      <c r="T960" s="1965"/>
      <c r="U960" s="7"/>
      <c r="V960" s="7"/>
      <c r="W960" s="7"/>
      <c r="X960" s="7"/>
      <c r="Y960" s="7"/>
      <c r="Z960" s="7"/>
      <c r="AA960" s="7"/>
      <c r="AB960" s="7"/>
      <c r="AC960" s="7"/>
    </row>
    <row r="961">
      <c r="A961" s="1963"/>
      <c r="B961" s="676"/>
      <c r="C961" s="676"/>
      <c r="D961" s="676"/>
      <c r="E961" s="676"/>
      <c r="F961" s="679"/>
      <c r="G961" s="1967">
        <v>44822.0</v>
      </c>
      <c r="H961" s="701">
        <f>H949</f>
        <v>661</v>
      </c>
      <c r="I961" s="676"/>
      <c r="J961" s="577"/>
      <c r="K961" s="576"/>
      <c r="L961" s="1963"/>
      <c r="M961" s="1963"/>
      <c r="N961" s="1963"/>
      <c r="O961" s="576"/>
      <c r="P961" s="629"/>
      <c r="Q961" s="1964"/>
      <c r="R961" s="1965"/>
      <c r="S961" s="1964"/>
      <c r="T961" s="1965"/>
      <c r="U961" s="7"/>
      <c r="V961" s="7"/>
      <c r="W961" s="7"/>
      <c r="X961" s="7"/>
      <c r="Y961" s="7"/>
      <c r="Z961" s="7"/>
      <c r="AA961" s="7"/>
      <c r="AB961" s="7"/>
      <c r="AC961" s="7"/>
    </row>
    <row r="962">
      <c r="A962" s="1963"/>
      <c r="B962" s="676"/>
      <c r="C962" s="676"/>
      <c r="D962" s="676"/>
      <c r="E962" s="676"/>
      <c r="F962" s="679"/>
      <c r="G962" s="1967">
        <v>44829.0</v>
      </c>
      <c r="H962" s="693"/>
      <c r="I962" s="676"/>
      <c r="J962" s="577"/>
      <c r="K962" s="576"/>
      <c r="L962" s="1963"/>
      <c r="M962" s="1963"/>
      <c r="N962" s="1963"/>
      <c r="O962" s="576"/>
      <c r="P962" s="629"/>
      <c r="Q962" s="1964"/>
      <c r="R962" s="1965"/>
      <c r="S962" s="1964"/>
      <c r="T962" s="1965"/>
      <c r="U962" s="7"/>
      <c r="V962" s="7"/>
      <c r="W962" s="7"/>
      <c r="X962" s="7"/>
      <c r="Y962" s="7"/>
      <c r="Z962" s="7"/>
      <c r="AA962" s="7"/>
      <c r="AB962" s="7"/>
      <c r="AC962" s="7"/>
    </row>
    <row r="963">
      <c r="A963" s="1963"/>
      <c r="B963" s="676"/>
      <c r="C963" s="676"/>
      <c r="D963" s="676"/>
      <c r="E963" s="676"/>
      <c r="F963" s="679"/>
      <c r="G963" s="1967">
        <v>44834.0</v>
      </c>
      <c r="H963" s="693"/>
      <c r="I963" s="676"/>
      <c r="J963" s="577"/>
      <c r="K963" s="576"/>
      <c r="L963" s="1963"/>
      <c r="M963" s="1963"/>
      <c r="N963" s="1963"/>
      <c r="O963" s="576"/>
      <c r="P963" s="629"/>
      <c r="Q963" s="1964"/>
      <c r="R963" s="1965"/>
      <c r="S963" s="1964"/>
      <c r="T963" s="1965"/>
      <c r="U963" s="7"/>
      <c r="V963" s="7"/>
      <c r="W963" s="7"/>
      <c r="X963" s="7"/>
      <c r="Y963" s="7"/>
      <c r="Z963" s="7"/>
      <c r="AA963" s="7"/>
      <c r="AB963" s="7"/>
      <c r="AC963" s="7"/>
    </row>
    <row r="964">
      <c r="A964" s="1963"/>
      <c r="B964" s="676"/>
      <c r="C964" s="676"/>
      <c r="D964" s="676"/>
      <c r="E964" s="676"/>
      <c r="F964" s="679"/>
      <c r="G964" s="1781" t="s">
        <v>9</v>
      </c>
      <c r="H964" s="1758">
        <f>SUM(H959:H963)</f>
        <v>1432</v>
      </c>
      <c r="I964" s="676"/>
      <c r="J964" s="577"/>
      <c r="K964" s="576"/>
      <c r="L964" s="1963"/>
      <c r="M964" s="1963"/>
      <c r="N964" s="1963"/>
      <c r="O964" s="576"/>
      <c r="P964" s="629"/>
      <c r="Q964" s="1964"/>
      <c r="R964" s="1965"/>
      <c r="S964" s="1964"/>
      <c r="T964" s="1965"/>
      <c r="U964" s="7"/>
      <c r="V964" s="7"/>
      <c r="W964" s="7"/>
      <c r="X964" s="7"/>
      <c r="Y964" s="7"/>
      <c r="Z964" s="7"/>
      <c r="AA964" s="7"/>
      <c r="AB964" s="7"/>
      <c r="AC964" s="7"/>
    </row>
    <row r="965">
      <c r="A965" s="1963"/>
      <c r="B965" s="676"/>
      <c r="C965" s="676"/>
      <c r="D965" s="676"/>
      <c r="E965" s="676"/>
      <c r="F965" s="676"/>
      <c r="G965" s="677"/>
      <c r="H965" s="678"/>
      <c r="I965" s="727"/>
      <c r="J965" s="577"/>
      <c r="K965" s="576"/>
      <c r="L965" s="1963"/>
      <c r="M965" s="1963"/>
      <c r="N965" s="1963"/>
      <c r="O965" s="576"/>
      <c r="P965" s="629"/>
      <c r="Q965" s="1964"/>
      <c r="R965" s="1965"/>
      <c r="S965" s="1964"/>
      <c r="T965" s="1965"/>
      <c r="U965" s="7"/>
      <c r="V965" s="7"/>
      <c r="W965" s="7"/>
      <c r="X965" s="7"/>
      <c r="Y965" s="7"/>
      <c r="Z965" s="7"/>
      <c r="AA965" s="7"/>
      <c r="AB965" s="7"/>
      <c r="AC965" s="7"/>
    </row>
    <row r="966">
      <c r="A966" s="1963"/>
      <c r="B966" s="676"/>
      <c r="C966" s="676"/>
      <c r="D966" s="676"/>
      <c r="E966" s="676"/>
      <c r="F966" s="679"/>
      <c r="G966" s="1834" t="s">
        <v>131</v>
      </c>
      <c r="H966" s="1829">
        <f>(3000-H964)</f>
        <v>1568</v>
      </c>
      <c r="I966" s="577"/>
      <c r="J966" s="577"/>
      <c r="K966" s="576"/>
      <c r="L966" s="1963"/>
      <c r="M966" s="1963"/>
      <c r="N966" s="1963"/>
      <c r="O966" s="576"/>
      <c r="P966" s="629"/>
      <c r="Q966" s="629"/>
      <c r="R966" s="1690"/>
      <c r="S966" s="629"/>
      <c r="T966" s="1690"/>
      <c r="U966" s="7"/>
      <c r="V966" s="7"/>
      <c r="W966" s="7"/>
      <c r="X966" s="7"/>
      <c r="Y966" s="7"/>
      <c r="Z966" s="7"/>
      <c r="AA966" s="7"/>
      <c r="AB966" s="7"/>
      <c r="AC966" s="7"/>
    </row>
    <row r="967">
      <c r="A967" s="1975"/>
      <c r="B967" s="1689"/>
      <c r="C967" s="1689"/>
      <c r="D967" s="1689"/>
      <c r="E967" s="1689"/>
      <c r="F967" s="1689"/>
      <c r="G967" s="1873"/>
      <c r="H967" s="2016"/>
      <c r="I967" s="1691"/>
      <c r="J967" s="584"/>
      <c r="K967" s="577"/>
      <c r="L967" s="1975"/>
      <c r="M967" s="1975"/>
      <c r="N967" s="1975"/>
      <c r="O967" s="577"/>
      <c r="P967" s="1964"/>
      <c r="Q967" s="1964"/>
      <c r="R967" s="1965"/>
      <c r="S967" s="1964"/>
      <c r="T967" s="1965"/>
      <c r="U967" s="1990"/>
      <c r="V967" s="1990"/>
      <c r="W967" s="1990"/>
      <c r="X967" s="1990"/>
      <c r="Y967" s="1990"/>
      <c r="Z967" s="1990"/>
      <c r="AA967" s="1990"/>
      <c r="AB967" s="1990"/>
      <c r="AC967" s="1990"/>
    </row>
    <row r="968">
      <c r="A968" s="1754" t="s">
        <v>984</v>
      </c>
      <c r="B968" s="1754">
        <v>12.0</v>
      </c>
      <c r="C968" s="1754">
        <v>13.0</v>
      </c>
      <c r="D968" s="1754">
        <v>14.0</v>
      </c>
      <c r="E968" s="1754">
        <v>15.0</v>
      </c>
      <c r="F968" s="1754">
        <v>16.0</v>
      </c>
      <c r="G968" s="1754">
        <v>17.0</v>
      </c>
      <c r="H968" s="1731">
        <v>18.0</v>
      </c>
      <c r="I968" s="1686"/>
      <c r="J968" s="1686"/>
      <c r="K968" s="1531"/>
      <c r="L968" s="1754" t="s">
        <v>984</v>
      </c>
      <c r="M968" s="1920"/>
      <c r="N968" s="1920"/>
      <c r="O968" s="1920"/>
      <c r="P968" s="1920"/>
      <c r="Q968" s="1920"/>
      <c r="R968" s="1920"/>
      <c r="S968" s="1680"/>
      <c r="T968" s="649"/>
      <c r="U968" s="7"/>
      <c r="V968" s="7"/>
      <c r="W968" s="7"/>
      <c r="X968" s="7"/>
      <c r="Y968" s="7"/>
      <c r="Z968" s="7"/>
      <c r="AA968" s="7"/>
      <c r="AB968" s="7"/>
      <c r="AC968" s="7"/>
    </row>
    <row r="969">
      <c r="A969" s="1897" t="s">
        <v>759</v>
      </c>
      <c r="B969" s="1897" t="s">
        <v>2</v>
      </c>
      <c r="C969" s="1897" t="s">
        <v>3</v>
      </c>
      <c r="D969" s="1897" t="s">
        <v>4</v>
      </c>
      <c r="E969" s="1897" t="s">
        <v>5</v>
      </c>
      <c r="F969" s="1897" t="s">
        <v>6</v>
      </c>
      <c r="G969" s="1897" t="s">
        <v>7</v>
      </c>
      <c r="H969" s="1897" t="s">
        <v>8</v>
      </c>
      <c r="I969" s="693" t="s">
        <v>9</v>
      </c>
      <c r="J969" s="693" t="s">
        <v>71</v>
      </c>
      <c r="K969" s="1531"/>
      <c r="L969" s="1897" t="s">
        <v>759</v>
      </c>
      <c r="M969" s="693" t="s">
        <v>72</v>
      </c>
      <c r="N969" s="693" t="s">
        <v>13</v>
      </c>
      <c r="O969" s="701" t="s">
        <v>73</v>
      </c>
      <c r="P969" s="693" t="s">
        <v>13</v>
      </c>
      <c r="Q969" s="701" t="s">
        <v>74</v>
      </c>
      <c r="R969" s="701" t="s">
        <v>640</v>
      </c>
      <c r="S969" s="1686" t="s">
        <v>592</v>
      </c>
      <c r="T969" s="649"/>
      <c r="U969" s="7"/>
      <c r="V969" s="7"/>
      <c r="W969" s="7"/>
      <c r="X969" s="7"/>
      <c r="Y969" s="7"/>
      <c r="Z969" s="7"/>
      <c r="AA969" s="7"/>
      <c r="AB969" s="7"/>
      <c r="AC969" s="7"/>
    </row>
    <row r="970">
      <c r="A970" s="1757" t="s">
        <v>812</v>
      </c>
      <c r="B970" s="1758">
        <f t="shared" ref="B970:I970" si="695">SUM(B971:B975,B977:B981,B983:B987)</f>
        <v>3</v>
      </c>
      <c r="C970" s="1758">
        <f t="shared" si="695"/>
        <v>2</v>
      </c>
      <c r="D970" s="1758">
        <f t="shared" si="695"/>
        <v>1</v>
      </c>
      <c r="E970" s="1758">
        <f t="shared" si="695"/>
        <v>0</v>
      </c>
      <c r="F970" s="1758">
        <f t="shared" si="695"/>
        <v>0</v>
      </c>
      <c r="G970" s="1758">
        <f t="shared" si="695"/>
        <v>0</v>
      </c>
      <c r="H970" s="1758">
        <f t="shared" si="695"/>
        <v>0</v>
      </c>
      <c r="I970" s="1758">
        <f t="shared" si="695"/>
        <v>6</v>
      </c>
      <c r="J970" s="1758"/>
      <c r="K970" s="1531"/>
      <c r="L970" s="1757" t="s">
        <v>812</v>
      </c>
      <c r="M970" s="1758"/>
      <c r="N970" s="1758"/>
      <c r="O970" s="1758"/>
      <c r="P970" s="1758"/>
      <c r="Q970" s="1758"/>
      <c r="R970" s="1758"/>
      <c r="S970" s="1758"/>
      <c r="T970" s="649"/>
      <c r="U970" s="7"/>
      <c r="V970" s="7"/>
      <c r="W970" s="7"/>
      <c r="X970" s="7"/>
      <c r="Y970" s="7"/>
      <c r="Z970" s="7"/>
      <c r="AA970" s="7"/>
      <c r="AB970" s="7"/>
      <c r="AC970" s="7"/>
    </row>
    <row r="971">
      <c r="A971" s="1716" t="s">
        <v>815</v>
      </c>
      <c r="B971" s="1760">
        <v>2.0</v>
      </c>
      <c r="C971" s="1760">
        <v>2.0</v>
      </c>
      <c r="D971" s="1760">
        <v>1.0</v>
      </c>
      <c r="E971" s="1760">
        <v>0.0</v>
      </c>
      <c r="F971" s="1760">
        <v>0.0</v>
      </c>
      <c r="G971" s="1760">
        <v>0.0</v>
      </c>
      <c r="H971" s="1760">
        <v>0.0</v>
      </c>
      <c r="I971" s="1761">
        <f t="shared" ref="I971:I988" si="696">SUM(B971:H971)</f>
        <v>5</v>
      </c>
      <c r="J971" s="1762">
        <f>sum(I971:I975)</f>
        <v>6</v>
      </c>
      <c r="K971" s="1531"/>
      <c r="L971" s="1716" t="s">
        <v>815</v>
      </c>
      <c r="M971" s="1765">
        <f t="shared" ref="M971:M976" si="697">P354</f>
        <v>22</v>
      </c>
      <c r="N971" s="1762">
        <f>(M971-I971)-S971</f>
        <v>17</v>
      </c>
      <c r="O971" s="1762"/>
      <c r="P971" s="1762">
        <f t="shared" ref="P971:P972" si="698">SUM(N971,O971)</f>
        <v>17</v>
      </c>
      <c r="Q971" s="1762"/>
      <c r="R971" s="1762"/>
      <c r="S971" s="1762"/>
      <c r="T971" s="649"/>
      <c r="U971" s="7"/>
      <c r="V971" s="7"/>
      <c r="W971" s="7"/>
      <c r="X971" s="7"/>
      <c r="Y971" s="7"/>
      <c r="Z971" s="7"/>
      <c r="AA971" s="7"/>
      <c r="AB971" s="7"/>
      <c r="AC971" s="7"/>
    </row>
    <row r="972">
      <c r="A972" s="1714" t="s">
        <v>77</v>
      </c>
      <c r="B972" s="692">
        <v>0.0</v>
      </c>
      <c r="C972" s="692">
        <v>0.0</v>
      </c>
      <c r="D972" s="692">
        <v>0.0</v>
      </c>
      <c r="E972" s="692">
        <v>0.0</v>
      </c>
      <c r="F972" s="692">
        <v>0.0</v>
      </c>
      <c r="G972" s="692">
        <v>0.0</v>
      </c>
      <c r="H972" s="692">
        <v>0.0</v>
      </c>
      <c r="I972" s="693">
        <f t="shared" si="696"/>
        <v>0</v>
      </c>
      <c r="J972" s="596">
        <f>(J971/40)</f>
        <v>0.15</v>
      </c>
      <c r="K972" s="1531"/>
      <c r="L972" s="1714" t="s">
        <v>77</v>
      </c>
      <c r="M972" s="692">
        <f t="shared" si="697"/>
        <v>8</v>
      </c>
      <c r="N972" s="701">
        <f>(M972-I972-I973)-S972</f>
        <v>8</v>
      </c>
      <c r="O972" s="701"/>
      <c r="P972" s="701">
        <f t="shared" si="698"/>
        <v>8</v>
      </c>
      <c r="Q972" s="701"/>
      <c r="R972" s="701"/>
      <c r="S972" s="1686"/>
      <c r="T972" s="649"/>
      <c r="U972" s="7"/>
      <c r="V972" s="7"/>
      <c r="W972" s="7"/>
      <c r="X972" s="7"/>
      <c r="Y972" s="7"/>
      <c r="Z972" s="7"/>
      <c r="AA972" s="7"/>
      <c r="AB972" s="7"/>
      <c r="AC972" s="7"/>
    </row>
    <row r="973">
      <c r="A973" s="1714" t="s">
        <v>78</v>
      </c>
      <c r="B973" s="692">
        <v>0.0</v>
      </c>
      <c r="C973" s="692">
        <v>0.0</v>
      </c>
      <c r="D973" s="692">
        <v>0.0</v>
      </c>
      <c r="E973" s="692">
        <v>0.0</v>
      </c>
      <c r="F973" s="692">
        <v>0.0</v>
      </c>
      <c r="G973" s="692">
        <v>0.0</v>
      </c>
      <c r="H973" s="692">
        <v>0.0</v>
      </c>
      <c r="I973" s="693">
        <f t="shared" si="696"/>
        <v>0</v>
      </c>
      <c r="J973" s="701"/>
      <c r="K973" s="1531"/>
      <c r="L973" s="1714" t="s">
        <v>78</v>
      </c>
      <c r="M973" s="692" t="str">
        <f t="shared" si="697"/>
        <v>-</v>
      </c>
      <c r="N973" s="701" t="s">
        <v>79</v>
      </c>
      <c r="O973" s="701"/>
      <c r="P973" s="701" t="s">
        <v>79</v>
      </c>
      <c r="Q973" s="701"/>
      <c r="R973" s="701"/>
      <c r="S973" s="1686"/>
      <c r="T973" s="649"/>
      <c r="U973" s="7"/>
      <c r="V973" s="7"/>
      <c r="W973" s="7"/>
      <c r="X973" s="7"/>
      <c r="Y973" s="7"/>
      <c r="Z973" s="7"/>
      <c r="AA973" s="7"/>
      <c r="AB973" s="7"/>
      <c r="AC973" s="7"/>
    </row>
    <row r="974">
      <c r="A974" s="1714" t="s">
        <v>446</v>
      </c>
      <c r="B974" s="692">
        <v>0.0</v>
      </c>
      <c r="C974" s="692">
        <v>0.0</v>
      </c>
      <c r="D974" s="692">
        <v>0.0</v>
      </c>
      <c r="E974" s="692">
        <v>0.0</v>
      </c>
      <c r="F974" s="692">
        <v>0.0</v>
      </c>
      <c r="G974" s="692">
        <v>0.0</v>
      </c>
      <c r="H974" s="692">
        <v>0.0</v>
      </c>
      <c r="I974" s="693">
        <f t="shared" si="696"/>
        <v>0</v>
      </c>
      <c r="J974" s="701"/>
      <c r="K974" s="1531"/>
      <c r="L974" s="1714" t="s">
        <v>446</v>
      </c>
      <c r="M974" s="692">
        <f t="shared" si="697"/>
        <v>0</v>
      </c>
      <c r="N974" s="701">
        <f>(M974-I974)-S974</f>
        <v>0</v>
      </c>
      <c r="O974" s="701"/>
      <c r="P974" s="701">
        <f t="shared" ref="P974:P975" si="699">SUM(N974,O974)</f>
        <v>0</v>
      </c>
      <c r="Q974" s="701"/>
      <c r="R974" s="701"/>
      <c r="S974" s="1686"/>
      <c r="T974" s="649"/>
      <c r="U974" s="7"/>
      <c r="V974" s="7"/>
      <c r="W974" s="7"/>
      <c r="X974" s="7"/>
      <c r="Y974" s="7"/>
      <c r="Z974" s="7"/>
      <c r="AA974" s="7"/>
      <c r="AB974" s="7"/>
      <c r="AC974" s="7"/>
    </row>
    <row r="975">
      <c r="A975" s="1814" t="s">
        <v>962</v>
      </c>
      <c r="B975" s="692">
        <v>1.0</v>
      </c>
      <c r="C975" s="692">
        <v>0.0</v>
      </c>
      <c r="D975" s="692">
        <v>0.0</v>
      </c>
      <c r="E975" s="692">
        <v>0.0</v>
      </c>
      <c r="F975" s="692">
        <v>0.0</v>
      </c>
      <c r="G975" s="692">
        <v>0.0</v>
      </c>
      <c r="H975" s="692">
        <v>0.0</v>
      </c>
      <c r="I975" s="693">
        <f t="shared" si="696"/>
        <v>1</v>
      </c>
      <c r="J975" s="701"/>
      <c r="K975" s="1531"/>
      <c r="L975" s="1814" t="s">
        <v>962</v>
      </c>
      <c r="M975" s="692">
        <f t="shared" si="697"/>
        <v>0</v>
      </c>
      <c r="N975" s="701">
        <f t="shared" ref="N975:N976" si="700">(M975-I975)</f>
        <v>-1</v>
      </c>
      <c r="O975" s="701"/>
      <c r="P975" s="701">
        <f t="shared" si="699"/>
        <v>-1</v>
      </c>
      <c r="Q975" s="701"/>
      <c r="R975" s="701"/>
      <c r="S975" s="1686"/>
      <c r="T975" s="649"/>
      <c r="U975" s="7"/>
      <c r="V975" s="7"/>
      <c r="W975" s="7"/>
      <c r="X975" s="7"/>
      <c r="Y975" s="7"/>
      <c r="Z975" s="7"/>
      <c r="AA975" s="7"/>
      <c r="AB975" s="7"/>
      <c r="AC975" s="7"/>
    </row>
    <row r="976">
      <c r="A976" s="1714" t="s">
        <v>80</v>
      </c>
      <c r="B976" s="690">
        <v>0.0</v>
      </c>
      <c r="C976" s="692">
        <v>0.0</v>
      </c>
      <c r="D976" s="692">
        <v>0.0</v>
      </c>
      <c r="E976" s="692">
        <v>0.0</v>
      </c>
      <c r="F976" s="692">
        <v>0.0</v>
      </c>
      <c r="G976" s="692">
        <v>0.0</v>
      </c>
      <c r="H976" s="692">
        <v>0.0</v>
      </c>
      <c r="I976" s="693">
        <f t="shared" si="696"/>
        <v>0</v>
      </c>
      <c r="J976" s="701"/>
      <c r="K976" s="1531"/>
      <c r="L976" s="1714" t="s">
        <v>80</v>
      </c>
      <c r="M976" s="692">
        <f t="shared" si="697"/>
        <v>25</v>
      </c>
      <c r="N976" s="701">
        <f t="shared" si="700"/>
        <v>25</v>
      </c>
      <c r="O976" s="701"/>
      <c r="P976" s="701">
        <f>sum(N976,O976)</f>
        <v>25</v>
      </c>
      <c r="Q976" s="701"/>
      <c r="R976" s="701"/>
      <c r="S976" s="1686"/>
      <c r="T976" s="649"/>
      <c r="U976" s="7"/>
      <c r="V976" s="7"/>
      <c r="W976" s="7"/>
      <c r="X976" s="7"/>
      <c r="Y976" s="7"/>
      <c r="Z976" s="7"/>
      <c r="AA976" s="7"/>
      <c r="AB976" s="7"/>
      <c r="AC976" s="7"/>
    </row>
    <row r="977">
      <c r="A977" s="1716" t="s">
        <v>274</v>
      </c>
      <c r="B977" s="1760">
        <v>0.0</v>
      </c>
      <c r="C977" s="1760">
        <v>0.0</v>
      </c>
      <c r="D977" s="1760">
        <v>0.0</v>
      </c>
      <c r="E977" s="1760">
        <v>0.0</v>
      </c>
      <c r="F977" s="1760">
        <v>0.0</v>
      </c>
      <c r="G977" s="1760">
        <v>0.0</v>
      </c>
      <c r="H977" s="1760">
        <v>0.0</v>
      </c>
      <c r="I977" s="1761">
        <f t="shared" si="696"/>
        <v>0</v>
      </c>
      <c r="J977" s="1762">
        <f>sum(I977:I981)</f>
        <v>0</v>
      </c>
      <c r="K977" s="1531"/>
      <c r="L977" s="1716" t="s">
        <v>274</v>
      </c>
      <c r="M977" s="1762">
        <v>0.0</v>
      </c>
      <c r="N977" s="1762">
        <f>(M977-I977)-S977</f>
        <v>0</v>
      </c>
      <c r="O977" s="1762"/>
      <c r="P977" s="1762">
        <f t="shared" ref="P977:P978" si="701">SUM(N977,O977)</f>
        <v>0</v>
      </c>
      <c r="Q977" s="1762"/>
      <c r="R977" s="1762"/>
      <c r="S977" s="1762"/>
      <c r="T977" s="649"/>
      <c r="U977" s="7"/>
      <c r="V977" s="7"/>
      <c r="W977" s="7"/>
      <c r="X977" s="7"/>
      <c r="Y977" s="7"/>
      <c r="Z977" s="7"/>
      <c r="AA977" s="7"/>
      <c r="AB977" s="7"/>
      <c r="AC977" s="7"/>
    </row>
    <row r="978">
      <c r="A978" s="1714" t="s">
        <v>77</v>
      </c>
      <c r="B978" s="692">
        <v>0.0</v>
      </c>
      <c r="C978" s="692">
        <v>0.0</v>
      </c>
      <c r="D978" s="692">
        <v>0.0</v>
      </c>
      <c r="E978" s="692">
        <v>0.0</v>
      </c>
      <c r="F978" s="692">
        <v>0.0</v>
      </c>
      <c r="G978" s="692">
        <v>0.0</v>
      </c>
      <c r="H978" s="692">
        <v>0.0</v>
      </c>
      <c r="I978" s="693">
        <f t="shared" si="696"/>
        <v>0</v>
      </c>
      <c r="J978" s="596">
        <f>(J977/40)</f>
        <v>0</v>
      </c>
      <c r="K978" s="1531"/>
      <c r="L978" s="1714" t="s">
        <v>77</v>
      </c>
      <c r="M978" s="701">
        <v>0.0</v>
      </c>
      <c r="N978" s="701">
        <f>(M978-I978-I979)-S978</f>
        <v>0</v>
      </c>
      <c r="O978" s="701"/>
      <c r="P978" s="701">
        <f t="shared" si="701"/>
        <v>0</v>
      </c>
      <c r="Q978" s="701"/>
      <c r="R978" s="701"/>
      <c r="S978" s="1686"/>
      <c r="T978" s="649"/>
      <c r="U978" s="7"/>
      <c r="V978" s="7"/>
      <c r="W978" s="7"/>
      <c r="X978" s="7"/>
      <c r="Y978" s="7"/>
      <c r="Z978" s="7"/>
      <c r="AA978" s="7"/>
      <c r="AB978" s="7"/>
      <c r="AC978" s="7"/>
    </row>
    <row r="979">
      <c r="A979" s="1714" t="s">
        <v>78</v>
      </c>
      <c r="B979" s="692">
        <v>0.0</v>
      </c>
      <c r="C979" s="692">
        <v>0.0</v>
      </c>
      <c r="D979" s="692">
        <v>0.0</v>
      </c>
      <c r="E979" s="692">
        <v>0.0</v>
      </c>
      <c r="F979" s="692">
        <v>0.0</v>
      </c>
      <c r="G979" s="692">
        <v>0.0</v>
      </c>
      <c r="H979" s="692">
        <v>0.0</v>
      </c>
      <c r="I979" s="693">
        <f t="shared" si="696"/>
        <v>0</v>
      </c>
      <c r="J979" s="701"/>
      <c r="K979" s="1531"/>
      <c r="L979" s="1714" t="s">
        <v>78</v>
      </c>
      <c r="M979" s="701" t="s">
        <v>79</v>
      </c>
      <c r="N979" s="701" t="s">
        <v>79</v>
      </c>
      <c r="O979" s="701"/>
      <c r="P979" s="701" t="s">
        <v>79</v>
      </c>
      <c r="Q979" s="701"/>
      <c r="R979" s="701"/>
      <c r="S979" s="1686"/>
      <c r="T979" s="649"/>
      <c r="U979" s="7"/>
      <c r="V979" s="7"/>
      <c r="W979" s="7"/>
      <c r="X979" s="7"/>
      <c r="Y979" s="7"/>
      <c r="Z979" s="7"/>
      <c r="AA979" s="7"/>
      <c r="AB979" s="7"/>
      <c r="AC979" s="7"/>
    </row>
    <row r="980">
      <c r="A980" s="1714" t="s">
        <v>446</v>
      </c>
      <c r="B980" s="692">
        <v>0.0</v>
      </c>
      <c r="C980" s="692">
        <v>0.0</v>
      </c>
      <c r="D980" s="692">
        <v>0.0</v>
      </c>
      <c r="E980" s="692">
        <v>0.0</v>
      </c>
      <c r="F980" s="692">
        <v>0.0</v>
      </c>
      <c r="G980" s="692">
        <v>0.0</v>
      </c>
      <c r="H980" s="692">
        <v>0.0</v>
      </c>
      <c r="I980" s="693">
        <f t="shared" si="696"/>
        <v>0</v>
      </c>
      <c r="J980" s="701"/>
      <c r="K980" s="1531"/>
      <c r="L980" s="1714" t="s">
        <v>446</v>
      </c>
      <c r="M980" s="701">
        <v>0.0</v>
      </c>
      <c r="N980" s="701">
        <f>(M980-I980)-S980</f>
        <v>0</v>
      </c>
      <c r="O980" s="701"/>
      <c r="P980" s="701">
        <f t="shared" ref="P980:P981" si="702">SUM(N980,O980)</f>
        <v>0</v>
      </c>
      <c r="Q980" s="701"/>
      <c r="R980" s="701"/>
      <c r="S980" s="1686"/>
      <c r="T980" s="649"/>
      <c r="U980" s="7"/>
      <c r="V980" s="7"/>
      <c r="W980" s="7"/>
      <c r="X980" s="7"/>
      <c r="Y980" s="7"/>
      <c r="Z980" s="7"/>
      <c r="AA980" s="7"/>
      <c r="AB980" s="7"/>
      <c r="AC980" s="7"/>
    </row>
    <row r="981">
      <c r="A981" s="1814" t="s">
        <v>962</v>
      </c>
      <c r="B981" s="692">
        <v>0.0</v>
      </c>
      <c r="C981" s="692">
        <v>0.0</v>
      </c>
      <c r="D981" s="692">
        <v>0.0</v>
      </c>
      <c r="E981" s="692">
        <v>0.0</v>
      </c>
      <c r="F981" s="692">
        <v>0.0</v>
      </c>
      <c r="G981" s="692">
        <v>0.0</v>
      </c>
      <c r="H981" s="692">
        <v>0.0</v>
      </c>
      <c r="I981" s="693">
        <f t="shared" si="696"/>
        <v>0</v>
      </c>
      <c r="J981" s="701"/>
      <c r="K981" s="1531"/>
      <c r="L981" s="1814" t="s">
        <v>962</v>
      </c>
      <c r="M981" s="701">
        <v>0.0</v>
      </c>
      <c r="N981" s="701">
        <f t="shared" ref="N981:N982" si="703">(M981-I981)</f>
        <v>0</v>
      </c>
      <c r="O981" s="701"/>
      <c r="P981" s="701">
        <f t="shared" si="702"/>
        <v>0</v>
      </c>
      <c r="Q981" s="701"/>
      <c r="R981" s="701"/>
      <c r="S981" s="1686"/>
      <c r="T981" s="649"/>
      <c r="U981" s="7"/>
      <c r="V981" s="7"/>
      <c r="W981" s="7"/>
      <c r="X981" s="7"/>
      <c r="Y981" s="7"/>
      <c r="Z981" s="7"/>
      <c r="AA981" s="7"/>
      <c r="AB981" s="7"/>
      <c r="AC981" s="7"/>
    </row>
    <row r="982">
      <c r="A982" s="1714" t="s">
        <v>80</v>
      </c>
      <c r="B982" s="690">
        <v>0.0</v>
      </c>
      <c r="C982" s="692">
        <v>0.0</v>
      </c>
      <c r="D982" s="692">
        <v>0.0</v>
      </c>
      <c r="E982" s="692">
        <v>0.0</v>
      </c>
      <c r="F982" s="692">
        <v>0.0</v>
      </c>
      <c r="G982" s="692">
        <v>0.0</v>
      </c>
      <c r="H982" s="692">
        <v>0.0</v>
      </c>
      <c r="I982" s="693">
        <f t="shared" si="696"/>
        <v>0</v>
      </c>
      <c r="J982" s="694"/>
      <c r="K982" s="1531"/>
      <c r="L982" s="1714" t="s">
        <v>80</v>
      </c>
      <c r="M982" s="701">
        <v>0.0</v>
      </c>
      <c r="N982" s="701">
        <f t="shared" si="703"/>
        <v>0</v>
      </c>
      <c r="O982" s="701"/>
      <c r="P982" s="701">
        <f>sum(N982,O982)</f>
        <v>0</v>
      </c>
      <c r="Q982" s="701"/>
      <c r="R982" s="701"/>
      <c r="S982" s="1686"/>
      <c r="T982" s="649"/>
      <c r="U982" s="7"/>
      <c r="V982" s="7"/>
      <c r="W982" s="7"/>
      <c r="X982" s="7"/>
      <c r="Y982" s="7"/>
      <c r="Z982" s="7"/>
      <c r="AA982" s="7"/>
      <c r="AB982" s="7"/>
      <c r="AC982" s="7"/>
    </row>
    <row r="983">
      <c r="A983" s="1716" t="s">
        <v>274</v>
      </c>
      <c r="B983" s="1760">
        <v>0.0</v>
      </c>
      <c r="C983" s="1760">
        <v>0.0</v>
      </c>
      <c r="D983" s="1760">
        <v>0.0</v>
      </c>
      <c r="E983" s="1760">
        <v>0.0</v>
      </c>
      <c r="F983" s="1760">
        <v>0.0</v>
      </c>
      <c r="G983" s="1760">
        <v>0.0</v>
      </c>
      <c r="H983" s="1760">
        <v>0.0</v>
      </c>
      <c r="I983" s="1761">
        <f t="shared" si="696"/>
        <v>0</v>
      </c>
      <c r="J983" s="1762">
        <f>sum(I983:I987)</f>
        <v>0</v>
      </c>
      <c r="K983" s="1531"/>
      <c r="L983" s="1716" t="s">
        <v>274</v>
      </c>
      <c r="M983" s="1762">
        <v>0.0</v>
      </c>
      <c r="N983" s="1762">
        <f>(M983-I983)-S983</f>
        <v>0</v>
      </c>
      <c r="O983" s="1762"/>
      <c r="P983" s="1762">
        <f t="shared" ref="P983:P984" si="704">SUM(N983,O983)</f>
        <v>0</v>
      </c>
      <c r="Q983" s="1762"/>
      <c r="R983" s="1762"/>
      <c r="S983" s="1762"/>
      <c r="T983" s="649"/>
      <c r="U983" s="7"/>
      <c r="V983" s="7"/>
      <c r="W983" s="7"/>
      <c r="X983" s="7"/>
      <c r="Y983" s="7"/>
      <c r="Z983" s="7"/>
      <c r="AA983" s="7"/>
      <c r="AB983" s="7"/>
      <c r="AC983" s="7"/>
    </row>
    <row r="984">
      <c r="A984" s="1714" t="s">
        <v>77</v>
      </c>
      <c r="B984" s="692">
        <v>0.0</v>
      </c>
      <c r="C984" s="692">
        <v>0.0</v>
      </c>
      <c r="D984" s="692">
        <v>0.0</v>
      </c>
      <c r="E984" s="692">
        <v>0.0</v>
      </c>
      <c r="F984" s="692">
        <v>0.0</v>
      </c>
      <c r="G984" s="692">
        <v>0.0</v>
      </c>
      <c r="H984" s="692">
        <v>0.0</v>
      </c>
      <c r="I984" s="693">
        <f t="shared" si="696"/>
        <v>0</v>
      </c>
      <c r="J984" s="596">
        <f>(J983/40)</f>
        <v>0</v>
      </c>
      <c r="K984" s="1531"/>
      <c r="L984" s="1714" t="s">
        <v>77</v>
      </c>
      <c r="M984" s="701">
        <v>0.0</v>
      </c>
      <c r="N984" s="701">
        <f>(M984-I984-I985)-S984</f>
        <v>0</v>
      </c>
      <c r="O984" s="701"/>
      <c r="P984" s="701">
        <f t="shared" si="704"/>
        <v>0</v>
      </c>
      <c r="Q984" s="701"/>
      <c r="R984" s="701"/>
      <c r="S984" s="1686"/>
      <c r="T984" s="649"/>
      <c r="U984" s="7"/>
      <c r="V984" s="7"/>
      <c r="W984" s="7"/>
      <c r="X984" s="7"/>
      <c r="Y984" s="7"/>
      <c r="Z984" s="7"/>
      <c r="AA984" s="7"/>
      <c r="AB984" s="7"/>
      <c r="AC984" s="7"/>
    </row>
    <row r="985">
      <c r="A985" s="1714" t="s">
        <v>78</v>
      </c>
      <c r="B985" s="692">
        <v>0.0</v>
      </c>
      <c r="C985" s="692">
        <v>0.0</v>
      </c>
      <c r="D985" s="692">
        <v>0.0</v>
      </c>
      <c r="E985" s="692">
        <v>0.0</v>
      </c>
      <c r="F985" s="692">
        <v>0.0</v>
      </c>
      <c r="G985" s="692">
        <v>0.0</v>
      </c>
      <c r="H985" s="692">
        <v>0.0</v>
      </c>
      <c r="I985" s="693">
        <f t="shared" si="696"/>
        <v>0</v>
      </c>
      <c r="J985" s="701"/>
      <c r="K985" s="1531"/>
      <c r="L985" s="1714" t="s">
        <v>78</v>
      </c>
      <c r="M985" s="701" t="s">
        <v>79</v>
      </c>
      <c r="N985" s="701" t="s">
        <v>79</v>
      </c>
      <c r="O985" s="701"/>
      <c r="P985" s="701" t="s">
        <v>79</v>
      </c>
      <c r="Q985" s="701"/>
      <c r="R985" s="701"/>
      <c r="S985" s="1686"/>
      <c r="T985" s="649"/>
      <c r="U985" s="7"/>
      <c r="V985" s="7"/>
      <c r="W985" s="7"/>
      <c r="X985" s="7"/>
      <c r="Y985" s="7"/>
      <c r="Z985" s="7"/>
      <c r="AA985" s="7"/>
      <c r="AB985" s="7"/>
      <c r="AC985" s="7"/>
    </row>
    <row r="986">
      <c r="A986" s="1714" t="s">
        <v>446</v>
      </c>
      <c r="B986" s="692">
        <v>0.0</v>
      </c>
      <c r="C986" s="692">
        <v>0.0</v>
      </c>
      <c r="D986" s="692">
        <v>0.0</v>
      </c>
      <c r="E986" s="692">
        <v>0.0</v>
      </c>
      <c r="F986" s="692">
        <v>0.0</v>
      </c>
      <c r="G986" s="692">
        <v>0.0</v>
      </c>
      <c r="H986" s="692">
        <v>0.0</v>
      </c>
      <c r="I986" s="693">
        <f t="shared" si="696"/>
        <v>0</v>
      </c>
      <c r="J986" s="701"/>
      <c r="K986" s="1531"/>
      <c r="L986" s="1714" t="s">
        <v>446</v>
      </c>
      <c r="M986" s="701">
        <v>0.0</v>
      </c>
      <c r="N986" s="701">
        <f>(M986-I986)-S986</f>
        <v>0</v>
      </c>
      <c r="O986" s="701"/>
      <c r="P986" s="701">
        <f t="shared" ref="P986:P987" si="705">SUM(N986,O986)</f>
        <v>0</v>
      </c>
      <c r="Q986" s="701"/>
      <c r="R986" s="701"/>
      <c r="S986" s="1686"/>
      <c r="T986" s="649"/>
      <c r="U986" s="7"/>
      <c r="V986" s="7"/>
      <c r="W986" s="7"/>
      <c r="X986" s="7"/>
      <c r="Y986" s="7"/>
      <c r="Z986" s="7"/>
      <c r="AA986" s="7"/>
      <c r="AB986" s="7"/>
      <c r="AC986" s="7"/>
    </row>
    <row r="987">
      <c r="A987" s="1814" t="s">
        <v>962</v>
      </c>
      <c r="B987" s="692">
        <v>0.0</v>
      </c>
      <c r="C987" s="692">
        <v>0.0</v>
      </c>
      <c r="D987" s="692">
        <v>0.0</v>
      </c>
      <c r="E987" s="692">
        <v>0.0</v>
      </c>
      <c r="F987" s="692">
        <v>0.0</v>
      </c>
      <c r="G987" s="692">
        <v>0.0</v>
      </c>
      <c r="H987" s="692">
        <v>0.0</v>
      </c>
      <c r="I987" s="693">
        <f t="shared" si="696"/>
        <v>0</v>
      </c>
      <c r="J987" s="701"/>
      <c r="K987" s="1531"/>
      <c r="L987" s="1814" t="s">
        <v>962</v>
      </c>
      <c r="M987" s="701">
        <v>0.0</v>
      </c>
      <c r="N987" s="701">
        <f t="shared" ref="N987:N988" si="706">(M987-I987)</f>
        <v>0</v>
      </c>
      <c r="O987" s="701"/>
      <c r="P987" s="701">
        <f t="shared" si="705"/>
        <v>0</v>
      </c>
      <c r="Q987" s="701"/>
      <c r="R987" s="701"/>
      <c r="S987" s="1686"/>
      <c r="T987" s="649"/>
      <c r="U987" s="7"/>
      <c r="V987" s="7"/>
      <c r="W987" s="7"/>
      <c r="X987" s="7"/>
      <c r="Y987" s="7"/>
      <c r="Z987" s="7"/>
      <c r="AA987" s="7"/>
      <c r="AB987" s="7"/>
      <c r="AC987" s="7"/>
    </row>
    <row r="988">
      <c r="A988" s="1714" t="s">
        <v>80</v>
      </c>
      <c r="B988" s="690">
        <v>0.0</v>
      </c>
      <c r="C988" s="692">
        <v>0.0</v>
      </c>
      <c r="D988" s="692">
        <v>0.0</v>
      </c>
      <c r="E988" s="692">
        <v>0.0</v>
      </c>
      <c r="F988" s="692">
        <v>0.0</v>
      </c>
      <c r="G988" s="692">
        <v>0.0</v>
      </c>
      <c r="H988" s="692">
        <v>0.0</v>
      </c>
      <c r="I988" s="693">
        <f t="shared" si="696"/>
        <v>0</v>
      </c>
      <c r="J988" s="701"/>
      <c r="K988" s="1531"/>
      <c r="L988" s="1714" t="s">
        <v>80</v>
      </c>
      <c r="M988" s="701">
        <v>0.0</v>
      </c>
      <c r="N988" s="701">
        <f t="shared" si="706"/>
        <v>0</v>
      </c>
      <c r="O988" s="701"/>
      <c r="P988" s="701">
        <f>sum(N988,O988)</f>
        <v>0</v>
      </c>
      <c r="Q988" s="701"/>
      <c r="R988" s="701"/>
      <c r="S988" s="1686"/>
      <c r="T988" s="649"/>
      <c r="U988" s="7"/>
      <c r="V988" s="7"/>
      <c r="W988" s="7"/>
      <c r="X988" s="7"/>
      <c r="Y988" s="7"/>
      <c r="Z988" s="7"/>
      <c r="AA988" s="7"/>
      <c r="AB988" s="7"/>
      <c r="AC988" s="7"/>
    </row>
    <row r="989">
      <c r="A989" s="1757" t="s">
        <v>816</v>
      </c>
      <c r="B989" s="1758">
        <f t="shared" ref="B989:I989" si="707">SUM(B990:B994,B996:B1000,B1002:B1006)</f>
        <v>0</v>
      </c>
      <c r="C989" s="1758">
        <f t="shared" si="707"/>
        <v>2</v>
      </c>
      <c r="D989" s="1758">
        <f t="shared" si="707"/>
        <v>2</v>
      </c>
      <c r="E989" s="1758">
        <f t="shared" si="707"/>
        <v>0</v>
      </c>
      <c r="F989" s="1758">
        <f t="shared" si="707"/>
        <v>2</v>
      </c>
      <c r="G989" s="1758">
        <f t="shared" si="707"/>
        <v>0</v>
      </c>
      <c r="H989" s="1758">
        <f t="shared" si="707"/>
        <v>0</v>
      </c>
      <c r="I989" s="1758">
        <f t="shared" si="707"/>
        <v>6</v>
      </c>
      <c r="J989" s="1758"/>
      <c r="K989" s="1531"/>
      <c r="L989" s="1758" t="s">
        <v>816</v>
      </c>
      <c r="M989" s="1682"/>
      <c r="N989" s="1682"/>
      <c r="O989" s="1682"/>
      <c r="P989" s="1682"/>
      <c r="Q989" s="1682"/>
      <c r="R989" s="1682"/>
      <c r="S989" s="1682"/>
      <c r="T989" s="649"/>
      <c r="U989" s="7"/>
      <c r="V989" s="7"/>
      <c r="W989" s="7"/>
      <c r="X989" s="7"/>
      <c r="Y989" s="7"/>
      <c r="Z989" s="7"/>
      <c r="AA989" s="7"/>
      <c r="AB989" s="7"/>
      <c r="AC989" s="7"/>
    </row>
    <row r="990">
      <c r="A990" s="1715" t="s">
        <v>817</v>
      </c>
      <c r="B990" s="1765">
        <v>0.0</v>
      </c>
      <c r="C990" s="1765">
        <v>1.0</v>
      </c>
      <c r="D990" s="1765">
        <v>0.0</v>
      </c>
      <c r="E990" s="1765">
        <v>0.0</v>
      </c>
      <c r="F990" s="1765">
        <v>0.0</v>
      </c>
      <c r="G990" s="1895">
        <v>0.0</v>
      </c>
      <c r="H990" s="1895">
        <v>0.0</v>
      </c>
      <c r="I990" s="1761">
        <f t="shared" ref="I990:I1007" si="708">SUM(B990:H990)</f>
        <v>1</v>
      </c>
      <c r="J990" s="1762">
        <f>sum(I990:I994)</f>
        <v>2</v>
      </c>
      <c r="K990" s="1531"/>
      <c r="L990" s="1715" t="s">
        <v>817</v>
      </c>
      <c r="M990" s="1765">
        <f t="shared" ref="M990:M1006" si="709">P373</f>
        <v>16</v>
      </c>
      <c r="N990" s="1762">
        <f>(M990-I990)-S990</f>
        <v>15</v>
      </c>
      <c r="O990" s="1765"/>
      <c r="P990" s="1762">
        <f t="shared" ref="P990:P991" si="710">SUM(N990,O990)</f>
        <v>15</v>
      </c>
      <c r="Q990" s="1764"/>
      <c r="R990" s="1762"/>
      <c r="S990" s="1762"/>
      <c r="T990" s="649"/>
      <c r="U990" s="7"/>
      <c r="V990" s="7"/>
      <c r="W990" s="7"/>
      <c r="X990" s="7"/>
      <c r="Y990" s="7"/>
      <c r="Z990" s="7"/>
      <c r="AA990" s="7"/>
      <c r="AB990" s="7"/>
      <c r="AC990" s="7"/>
    </row>
    <row r="991">
      <c r="A991" s="1714" t="s">
        <v>77</v>
      </c>
      <c r="B991" s="692">
        <v>0.0</v>
      </c>
      <c r="C991" s="692">
        <v>0.0</v>
      </c>
      <c r="D991" s="692">
        <v>0.0</v>
      </c>
      <c r="E991" s="692">
        <v>0.0</v>
      </c>
      <c r="F991" s="692">
        <v>0.0</v>
      </c>
      <c r="G991" s="1714">
        <v>0.0</v>
      </c>
      <c r="H991" s="1714">
        <v>0.0</v>
      </c>
      <c r="I991" s="693">
        <f t="shared" si="708"/>
        <v>0</v>
      </c>
      <c r="J991" s="596">
        <f>(J990/40)</f>
        <v>0.05</v>
      </c>
      <c r="K991" s="1531"/>
      <c r="L991" s="1714" t="s">
        <v>77</v>
      </c>
      <c r="M991" s="692">
        <f t="shared" si="709"/>
        <v>1</v>
      </c>
      <c r="N991" s="701">
        <f>(M991-I991-I992)-S991</f>
        <v>1</v>
      </c>
      <c r="O991" s="692"/>
      <c r="P991" s="701">
        <f t="shared" si="710"/>
        <v>1</v>
      </c>
      <c r="Q991" s="701"/>
      <c r="R991" s="701"/>
      <c r="S991" s="1686"/>
      <c r="T991" s="649"/>
      <c r="U991" s="7"/>
      <c r="V991" s="7"/>
      <c r="W991" s="7"/>
      <c r="X991" s="7"/>
      <c r="Y991" s="7"/>
      <c r="Z991" s="7"/>
      <c r="AA991" s="7"/>
      <c r="AB991" s="7"/>
      <c r="AC991" s="7"/>
    </row>
    <row r="992">
      <c r="A992" s="1714" t="s">
        <v>78</v>
      </c>
      <c r="B992" s="692">
        <v>0.0</v>
      </c>
      <c r="C992" s="692">
        <v>0.0</v>
      </c>
      <c r="D992" s="692">
        <v>0.0</v>
      </c>
      <c r="E992" s="692">
        <v>0.0</v>
      </c>
      <c r="F992" s="692">
        <v>0.0</v>
      </c>
      <c r="G992" s="1714">
        <v>0.0</v>
      </c>
      <c r="H992" s="1714">
        <v>0.0</v>
      </c>
      <c r="I992" s="693">
        <f t="shared" si="708"/>
        <v>0</v>
      </c>
      <c r="J992" s="701"/>
      <c r="K992" s="1531"/>
      <c r="L992" s="1714" t="s">
        <v>78</v>
      </c>
      <c r="M992" s="692" t="str">
        <f t="shared" si="709"/>
        <v>-</v>
      </c>
      <c r="N992" s="701" t="s">
        <v>79</v>
      </c>
      <c r="O992" s="692"/>
      <c r="P992" s="701" t="s">
        <v>79</v>
      </c>
      <c r="Q992" s="701"/>
      <c r="R992" s="701"/>
      <c r="S992" s="1686"/>
      <c r="T992" s="649"/>
      <c r="U992" s="7"/>
      <c r="V992" s="7"/>
      <c r="W992" s="7"/>
      <c r="X992" s="7"/>
      <c r="Y992" s="7"/>
      <c r="Z992" s="7"/>
      <c r="AA992" s="7"/>
      <c r="AB992" s="7"/>
      <c r="AC992" s="7"/>
    </row>
    <row r="993">
      <c r="A993" s="1714" t="s">
        <v>446</v>
      </c>
      <c r="B993" s="692">
        <v>0.0</v>
      </c>
      <c r="C993" s="692">
        <v>1.0</v>
      </c>
      <c r="D993" s="692">
        <v>0.0</v>
      </c>
      <c r="E993" s="692">
        <v>0.0</v>
      </c>
      <c r="F993" s="692">
        <v>0.0</v>
      </c>
      <c r="G993" s="1714">
        <v>0.0</v>
      </c>
      <c r="H993" s="1714">
        <v>0.0</v>
      </c>
      <c r="I993" s="693">
        <f t="shared" si="708"/>
        <v>1</v>
      </c>
      <c r="J993" s="701"/>
      <c r="K993" s="1531"/>
      <c r="L993" s="1714" t="s">
        <v>446</v>
      </c>
      <c r="M993" s="692">
        <f t="shared" si="709"/>
        <v>1</v>
      </c>
      <c r="N993" s="701">
        <f>(M993-I993)-S993</f>
        <v>0</v>
      </c>
      <c r="O993" s="692"/>
      <c r="P993" s="701">
        <f t="shared" ref="P993:P994" si="711">SUM(N993,O993)</f>
        <v>0</v>
      </c>
      <c r="Q993" s="701"/>
      <c r="R993" s="701"/>
      <c r="S993" s="1686"/>
      <c r="T993" s="649"/>
      <c r="U993" s="7"/>
      <c r="V993" s="7"/>
      <c r="W993" s="7"/>
      <c r="X993" s="7"/>
      <c r="Y993" s="7"/>
      <c r="Z993" s="7"/>
      <c r="AA993" s="7"/>
      <c r="AB993" s="7"/>
      <c r="AC993" s="7"/>
    </row>
    <row r="994">
      <c r="A994" s="1814" t="s">
        <v>962</v>
      </c>
      <c r="B994" s="692">
        <v>0.0</v>
      </c>
      <c r="C994" s="692">
        <v>0.0</v>
      </c>
      <c r="D994" s="692">
        <v>0.0</v>
      </c>
      <c r="E994" s="692">
        <v>0.0</v>
      </c>
      <c r="F994" s="692">
        <v>0.0</v>
      </c>
      <c r="G994" s="1714">
        <v>0.0</v>
      </c>
      <c r="H994" s="1714">
        <v>0.0</v>
      </c>
      <c r="I994" s="693">
        <f t="shared" si="708"/>
        <v>0</v>
      </c>
      <c r="J994" s="701"/>
      <c r="K994" s="1531"/>
      <c r="L994" s="1814" t="s">
        <v>962</v>
      </c>
      <c r="M994" s="692">
        <f t="shared" si="709"/>
        <v>0</v>
      </c>
      <c r="N994" s="701">
        <f t="shared" ref="N994:N995" si="712">(M994-I994)</f>
        <v>0</v>
      </c>
      <c r="O994" s="692"/>
      <c r="P994" s="701">
        <f t="shared" si="711"/>
        <v>0</v>
      </c>
      <c r="Q994" s="701"/>
      <c r="R994" s="701"/>
      <c r="S994" s="1686"/>
      <c r="T994" s="649"/>
      <c r="U994" s="7"/>
      <c r="V994" s="7"/>
      <c r="W994" s="7"/>
      <c r="X994" s="7"/>
      <c r="Y994" s="7"/>
      <c r="Z994" s="7"/>
      <c r="AA994" s="7"/>
      <c r="AB994" s="7"/>
      <c r="AC994" s="7"/>
    </row>
    <row r="995">
      <c r="A995" s="1714" t="s">
        <v>80</v>
      </c>
      <c r="B995" s="690">
        <v>0.0</v>
      </c>
      <c r="C995" s="692">
        <v>0.0</v>
      </c>
      <c r="D995" s="692">
        <v>0.0</v>
      </c>
      <c r="E995" s="692">
        <v>0.0</v>
      </c>
      <c r="F995" s="692">
        <v>0.0</v>
      </c>
      <c r="G995" s="1714">
        <v>0.0</v>
      </c>
      <c r="H995" s="1714">
        <v>0.0</v>
      </c>
      <c r="I995" s="693">
        <f t="shared" si="708"/>
        <v>0</v>
      </c>
      <c r="J995" s="701"/>
      <c r="K995" s="1531"/>
      <c r="L995" s="1714" t="s">
        <v>80</v>
      </c>
      <c r="M995" s="692">
        <f t="shared" si="709"/>
        <v>17</v>
      </c>
      <c r="N995" s="701">
        <f t="shared" si="712"/>
        <v>17</v>
      </c>
      <c r="O995" s="692"/>
      <c r="P995" s="701">
        <f>sum(N995,O995)</f>
        <v>17</v>
      </c>
      <c r="Q995" s="701"/>
      <c r="R995" s="701"/>
      <c r="S995" s="1686"/>
      <c r="T995" s="649"/>
      <c r="U995" s="7"/>
      <c r="V995" s="7"/>
      <c r="W995" s="7"/>
      <c r="X995" s="7"/>
      <c r="Y995" s="7"/>
      <c r="Z995" s="7"/>
      <c r="AA995" s="7"/>
      <c r="AB995" s="7"/>
      <c r="AC995" s="7"/>
    </row>
    <row r="996">
      <c r="A996" s="1715" t="s">
        <v>818</v>
      </c>
      <c r="B996" s="1765">
        <v>0.0</v>
      </c>
      <c r="C996" s="1765">
        <v>0.0</v>
      </c>
      <c r="D996" s="1765">
        <v>2.0</v>
      </c>
      <c r="E996" s="1765">
        <v>0.0</v>
      </c>
      <c r="F996" s="1765">
        <v>0.0</v>
      </c>
      <c r="G996" s="1982">
        <v>0.0</v>
      </c>
      <c r="H996" s="1982">
        <v>0.0</v>
      </c>
      <c r="I996" s="1761">
        <f t="shared" si="708"/>
        <v>2</v>
      </c>
      <c r="J996" s="1762">
        <f>sum(I996:I1000)</f>
        <v>2</v>
      </c>
      <c r="K996" s="1531"/>
      <c r="L996" s="1715" t="s">
        <v>818</v>
      </c>
      <c r="M996" s="1765">
        <f t="shared" si="709"/>
        <v>14</v>
      </c>
      <c r="N996" s="1762">
        <f>(M996-I996)-S996</f>
        <v>12</v>
      </c>
      <c r="O996" s="1765"/>
      <c r="P996" s="1762">
        <f t="shared" ref="P996:P997" si="713">SUM(N996,O996)</f>
        <v>12</v>
      </c>
      <c r="Q996" s="1764"/>
      <c r="R996" s="1762"/>
      <c r="S996" s="1762"/>
      <c r="T996" s="649"/>
      <c r="U996" s="7"/>
      <c r="V996" s="7"/>
      <c r="W996" s="7"/>
      <c r="X996" s="7"/>
      <c r="Y996" s="7"/>
      <c r="Z996" s="7"/>
      <c r="AA996" s="7"/>
      <c r="AB996" s="7"/>
      <c r="AC996" s="7"/>
    </row>
    <row r="997">
      <c r="A997" s="1714" t="s">
        <v>77</v>
      </c>
      <c r="B997" s="692">
        <v>0.0</v>
      </c>
      <c r="C997" s="692">
        <v>0.0</v>
      </c>
      <c r="D997" s="692">
        <v>0.0</v>
      </c>
      <c r="E997" s="692">
        <v>0.0</v>
      </c>
      <c r="F997" s="692">
        <v>0.0</v>
      </c>
      <c r="G997" s="1714">
        <v>0.0</v>
      </c>
      <c r="H997" s="1714">
        <v>0.0</v>
      </c>
      <c r="I997" s="693">
        <f t="shared" si="708"/>
        <v>0</v>
      </c>
      <c r="J997" s="596">
        <f>(J996/40)</f>
        <v>0.05</v>
      </c>
      <c r="K997" s="1531"/>
      <c r="L997" s="1714" t="s">
        <v>77</v>
      </c>
      <c r="M997" s="692">
        <f t="shared" si="709"/>
        <v>0</v>
      </c>
      <c r="N997" s="701">
        <f>(M997-I997-I998)-S997</f>
        <v>0</v>
      </c>
      <c r="O997" s="692"/>
      <c r="P997" s="701">
        <f t="shared" si="713"/>
        <v>0</v>
      </c>
      <c r="Q997" s="701"/>
      <c r="R997" s="701"/>
      <c r="S997" s="1686"/>
      <c r="T997" s="649"/>
      <c r="U997" s="7"/>
      <c r="V997" s="7"/>
      <c r="W997" s="7"/>
      <c r="X997" s="7"/>
      <c r="Y997" s="7"/>
      <c r="Z997" s="7"/>
      <c r="AA997" s="7"/>
      <c r="AB997" s="7"/>
      <c r="AC997" s="7"/>
    </row>
    <row r="998">
      <c r="A998" s="1714" t="s">
        <v>78</v>
      </c>
      <c r="B998" s="692">
        <v>0.0</v>
      </c>
      <c r="C998" s="692">
        <v>0.0</v>
      </c>
      <c r="D998" s="692">
        <v>0.0</v>
      </c>
      <c r="E998" s="692">
        <v>0.0</v>
      </c>
      <c r="F998" s="692">
        <v>0.0</v>
      </c>
      <c r="G998" s="1714">
        <v>0.0</v>
      </c>
      <c r="H998" s="1714">
        <v>0.0</v>
      </c>
      <c r="I998" s="693">
        <f t="shared" si="708"/>
        <v>0</v>
      </c>
      <c r="J998" s="701"/>
      <c r="K998" s="1531"/>
      <c r="L998" s="1714" t="s">
        <v>78</v>
      </c>
      <c r="M998" s="692" t="str">
        <f t="shared" si="709"/>
        <v>-</v>
      </c>
      <c r="N998" s="701" t="s">
        <v>79</v>
      </c>
      <c r="O998" s="692"/>
      <c r="P998" s="701" t="s">
        <v>79</v>
      </c>
      <c r="Q998" s="701"/>
      <c r="R998" s="701"/>
      <c r="S998" s="1686"/>
      <c r="T998" s="649"/>
      <c r="U998" s="7"/>
      <c r="V998" s="7"/>
      <c r="W998" s="7"/>
      <c r="X998" s="7"/>
      <c r="Y998" s="7"/>
      <c r="Z998" s="7"/>
      <c r="AA998" s="7"/>
      <c r="AB998" s="7"/>
      <c r="AC998" s="7"/>
    </row>
    <row r="999">
      <c r="A999" s="1714" t="s">
        <v>446</v>
      </c>
      <c r="B999" s="692">
        <v>0.0</v>
      </c>
      <c r="C999" s="692">
        <v>0.0</v>
      </c>
      <c r="D999" s="692">
        <v>0.0</v>
      </c>
      <c r="E999" s="692">
        <v>0.0</v>
      </c>
      <c r="F999" s="692">
        <v>0.0</v>
      </c>
      <c r="G999" s="1714">
        <v>0.0</v>
      </c>
      <c r="H999" s="1714">
        <v>0.0</v>
      </c>
      <c r="I999" s="693">
        <f t="shared" si="708"/>
        <v>0</v>
      </c>
      <c r="J999" s="701"/>
      <c r="K999" s="1531"/>
      <c r="L999" s="1714" t="s">
        <v>446</v>
      </c>
      <c r="M999" s="692">
        <f t="shared" si="709"/>
        <v>1</v>
      </c>
      <c r="N999" s="701">
        <f>(M999-I999)-S999</f>
        <v>1</v>
      </c>
      <c r="O999" s="692"/>
      <c r="P999" s="701">
        <f t="shared" ref="P999:P1000" si="714">SUM(N999,O999)</f>
        <v>1</v>
      </c>
      <c r="Q999" s="701"/>
      <c r="R999" s="701"/>
      <c r="S999" s="1686"/>
      <c r="T999" s="649"/>
      <c r="U999" s="7"/>
      <c r="V999" s="7"/>
      <c r="W999" s="7"/>
      <c r="X999" s="7"/>
      <c r="Y999" s="7"/>
      <c r="Z999" s="7"/>
      <c r="AA999" s="7"/>
      <c r="AB999" s="7"/>
      <c r="AC999" s="7"/>
    </row>
    <row r="1000">
      <c r="A1000" s="1814" t="s">
        <v>962</v>
      </c>
      <c r="B1000" s="692">
        <v>0.0</v>
      </c>
      <c r="C1000" s="692">
        <v>0.0</v>
      </c>
      <c r="D1000" s="692">
        <v>0.0</v>
      </c>
      <c r="E1000" s="692">
        <v>0.0</v>
      </c>
      <c r="F1000" s="692">
        <v>0.0</v>
      </c>
      <c r="G1000" s="1714">
        <v>0.0</v>
      </c>
      <c r="H1000" s="1714">
        <v>0.0</v>
      </c>
      <c r="I1000" s="693">
        <f t="shared" si="708"/>
        <v>0</v>
      </c>
      <c r="J1000" s="701"/>
      <c r="K1000" s="1531"/>
      <c r="L1000" s="1814" t="s">
        <v>962</v>
      </c>
      <c r="M1000" s="692">
        <f t="shared" si="709"/>
        <v>0</v>
      </c>
      <c r="N1000" s="701">
        <f t="shared" ref="N1000:N1001" si="715">(M1000-I1000)</f>
        <v>0</v>
      </c>
      <c r="O1000" s="692"/>
      <c r="P1000" s="701">
        <f t="shared" si="714"/>
        <v>0</v>
      </c>
      <c r="Q1000" s="701"/>
      <c r="R1000" s="701"/>
      <c r="S1000" s="1686"/>
      <c r="T1000" s="649"/>
      <c r="U1000" s="7"/>
      <c r="V1000" s="7"/>
      <c r="W1000" s="7"/>
      <c r="X1000" s="7"/>
      <c r="Y1000" s="7"/>
      <c r="Z1000" s="7"/>
      <c r="AA1000" s="7"/>
      <c r="AB1000" s="7"/>
      <c r="AC1000" s="7"/>
    </row>
    <row r="1001">
      <c r="A1001" s="1714" t="s">
        <v>80</v>
      </c>
      <c r="B1001" s="690">
        <v>0.0</v>
      </c>
      <c r="C1001" s="692">
        <v>1.0</v>
      </c>
      <c r="D1001" s="692">
        <v>1.0</v>
      </c>
      <c r="E1001" s="692">
        <v>0.0</v>
      </c>
      <c r="F1001" s="692">
        <v>0.0</v>
      </c>
      <c r="G1001" s="1714">
        <v>0.0</v>
      </c>
      <c r="H1001" s="1714">
        <v>0.0</v>
      </c>
      <c r="I1001" s="693">
        <f t="shared" si="708"/>
        <v>2</v>
      </c>
      <c r="J1001" s="694"/>
      <c r="K1001" s="1531"/>
      <c r="L1001" s="1714" t="s">
        <v>80</v>
      </c>
      <c r="M1001" s="692">
        <f t="shared" si="709"/>
        <v>19</v>
      </c>
      <c r="N1001" s="701">
        <f t="shared" si="715"/>
        <v>17</v>
      </c>
      <c r="O1001" s="692"/>
      <c r="P1001" s="701">
        <f>sum(N1001,O1001)</f>
        <v>17</v>
      </c>
      <c r="Q1001" s="701"/>
      <c r="R1001" s="701"/>
      <c r="S1001" s="1686"/>
      <c r="T1001" s="649"/>
      <c r="U1001" s="7"/>
      <c r="V1001" s="7"/>
      <c r="W1001" s="7"/>
      <c r="X1001" s="7"/>
      <c r="Y1001" s="7"/>
      <c r="Z1001" s="7"/>
      <c r="AA1001" s="7"/>
      <c r="AB1001" s="7"/>
      <c r="AC1001" s="7"/>
    </row>
    <row r="1002">
      <c r="A1002" s="1716" t="s">
        <v>963</v>
      </c>
      <c r="B1002" s="1765">
        <v>0.0</v>
      </c>
      <c r="C1002" s="1765">
        <v>0.0</v>
      </c>
      <c r="D1002" s="1765">
        <v>0.0</v>
      </c>
      <c r="E1002" s="1765">
        <v>0.0</v>
      </c>
      <c r="F1002" s="1765">
        <v>2.0</v>
      </c>
      <c r="G1002" s="1982">
        <v>0.0</v>
      </c>
      <c r="H1002" s="1982">
        <v>0.0</v>
      </c>
      <c r="I1002" s="1761">
        <f t="shared" si="708"/>
        <v>2</v>
      </c>
      <c r="J1002" s="1762">
        <f>sum(I1002:I1006)</f>
        <v>2</v>
      </c>
      <c r="K1002" s="1531"/>
      <c r="L1002" s="1716" t="s">
        <v>963</v>
      </c>
      <c r="M1002" s="1765">
        <f t="shared" si="709"/>
        <v>25</v>
      </c>
      <c r="N1002" s="1762">
        <f>(M1002-I1002)-S1002</f>
        <v>23</v>
      </c>
      <c r="O1002" s="1765">
        <v>0.0</v>
      </c>
      <c r="P1002" s="1762">
        <f t="shared" ref="P1002:P1003" si="716">SUM(N1002,O1002)</f>
        <v>23</v>
      </c>
      <c r="Q1002" s="1764"/>
      <c r="R1002" s="1762"/>
      <c r="S1002" s="1762"/>
      <c r="T1002" s="649"/>
      <c r="U1002" s="7"/>
      <c r="V1002" s="7"/>
      <c r="W1002" s="7"/>
      <c r="X1002" s="7"/>
      <c r="Y1002" s="7"/>
      <c r="Z1002" s="7"/>
      <c r="AA1002" s="7"/>
      <c r="AB1002" s="7"/>
      <c r="AC1002" s="7"/>
    </row>
    <row r="1003">
      <c r="A1003" s="1714" t="s">
        <v>77</v>
      </c>
      <c r="B1003" s="692">
        <v>0.0</v>
      </c>
      <c r="C1003" s="692">
        <v>0.0</v>
      </c>
      <c r="D1003" s="692">
        <v>0.0</v>
      </c>
      <c r="E1003" s="692">
        <v>0.0</v>
      </c>
      <c r="F1003" s="692">
        <v>0.0</v>
      </c>
      <c r="G1003" s="1714">
        <v>0.0</v>
      </c>
      <c r="H1003" s="1714">
        <v>0.0</v>
      </c>
      <c r="I1003" s="693">
        <f t="shared" si="708"/>
        <v>0</v>
      </c>
      <c r="J1003" s="596">
        <f>(J1002/40)</f>
        <v>0.05</v>
      </c>
      <c r="K1003" s="1531"/>
      <c r="L1003" s="1714" t="s">
        <v>77</v>
      </c>
      <c r="M1003" s="692">
        <f t="shared" si="709"/>
        <v>0</v>
      </c>
      <c r="N1003" s="701">
        <f>(M1003-I1003-I1004)-S1003</f>
        <v>0</v>
      </c>
      <c r="O1003" s="692">
        <v>0.0</v>
      </c>
      <c r="P1003" s="701">
        <f t="shared" si="716"/>
        <v>0</v>
      </c>
      <c r="Q1003" s="701"/>
      <c r="R1003" s="701"/>
      <c r="S1003" s="1686"/>
      <c r="T1003" s="649"/>
      <c r="U1003" s="7"/>
      <c r="V1003" s="7"/>
      <c r="W1003" s="7"/>
      <c r="X1003" s="7"/>
      <c r="Y1003" s="7"/>
      <c r="Z1003" s="7"/>
      <c r="AA1003" s="7"/>
      <c r="AB1003" s="7"/>
      <c r="AC1003" s="7"/>
    </row>
    <row r="1004">
      <c r="A1004" s="1714" t="s">
        <v>78</v>
      </c>
      <c r="B1004" s="692">
        <v>0.0</v>
      </c>
      <c r="C1004" s="692">
        <v>0.0</v>
      </c>
      <c r="D1004" s="692">
        <v>0.0</v>
      </c>
      <c r="E1004" s="692">
        <v>0.0</v>
      </c>
      <c r="F1004" s="692">
        <v>0.0</v>
      </c>
      <c r="G1004" s="1714">
        <v>0.0</v>
      </c>
      <c r="H1004" s="1714">
        <v>0.0</v>
      </c>
      <c r="I1004" s="693">
        <f t="shared" si="708"/>
        <v>0</v>
      </c>
      <c r="J1004" s="701"/>
      <c r="K1004" s="1531"/>
      <c r="L1004" s="1714" t="s">
        <v>78</v>
      </c>
      <c r="M1004" s="692" t="str">
        <f t="shared" si="709"/>
        <v>-</v>
      </c>
      <c r="N1004" s="701" t="s">
        <v>79</v>
      </c>
      <c r="O1004" s="692" t="s">
        <v>79</v>
      </c>
      <c r="P1004" s="701" t="s">
        <v>79</v>
      </c>
      <c r="Q1004" s="701"/>
      <c r="R1004" s="701"/>
      <c r="S1004" s="1686"/>
      <c r="T1004" s="649"/>
      <c r="U1004" s="7"/>
      <c r="V1004" s="7"/>
      <c r="W1004" s="7"/>
      <c r="X1004" s="7"/>
      <c r="Y1004" s="7"/>
      <c r="Z1004" s="7"/>
      <c r="AA1004" s="7"/>
      <c r="AB1004" s="7"/>
      <c r="AC1004" s="7"/>
    </row>
    <row r="1005">
      <c r="A1005" s="1714" t="s">
        <v>446</v>
      </c>
      <c r="B1005" s="692">
        <v>0.0</v>
      </c>
      <c r="C1005" s="692">
        <v>0.0</v>
      </c>
      <c r="D1005" s="692">
        <v>0.0</v>
      </c>
      <c r="E1005" s="692">
        <v>0.0</v>
      </c>
      <c r="F1005" s="692">
        <v>0.0</v>
      </c>
      <c r="G1005" s="1714">
        <v>0.0</v>
      </c>
      <c r="H1005" s="1714">
        <v>0.0</v>
      </c>
      <c r="I1005" s="693">
        <f t="shared" si="708"/>
        <v>0</v>
      </c>
      <c r="J1005" s="701"/>
      <c r="K1005" s="1531"/>
      <c r="L1005" s="1714" t="s">
        <v>446</v>
      </c>
      <c r="M1005" s="692">
        <f t="shared" si="709"/>
        <v>5</v>
      </c>
      <c r="N1005" s="701">
        <f>(M1005-I1005)-S1005</f>
        <v>5</v>
      </c>
      <c r="O1005" s="692">
        <v>0.0</v>
      </c>
      <c r="P1005" s="701">
        <f t="shared" ref="P1005:P1006" si="717">SUM(N1005,O1005)</f>
        <v>5</v>
      </c>
      <c r="Q1005" s="701"/>
      <c r="R1005" s="701"/>
      <c r="S1005" s="1686"/>
      <c r="T1005" s="649"/>
      <c r="U1005" s="7"/>
      <c r="V1005" s="7"/>
      <c r="W1005" s="7"/>
      <c r="X1005" s="7"/>
      <c r="Y1005" s="7"/>
      <c r="Z1005" s="7"/>
      <c r="AA1005" s="7"/>
      <c r="AB1005" s="7"/>
      <c r="AC1005" s="7"/>
    </row>
    <row r="1006">
      <c r="A1006" s="1814" t="s">
        <v>962</v>
      </c>
      <c r="B1006" s="692">
        <v>0.0</v>
      </c>
      <c r="C1006" s="692">
        <v>0.0</v>
      </c>
      <c r="D1006" s="692">
        <v>0.0</v>
      </c>
      <c r="E1006" s="692">
        <v>0.0</v>
      </c>
      <c r="F1006" s="692">
        <v>0.0</v>
      </c>
      <c r="G1006" s="1714">
        <v>0.0</v>
      </c>
      <c r="H1006" s="1714">
        <v>0.0</v>
      </c>
      <c r="I1006" s="693">
        <f t="shared" si="708"/>
        <v>0</v>
      </c>
      <c r="J1006" s="701"/>
      <c r="K1006" s="1531"/>
      <c r="L1006" s="1814" t="s">
        <v>962</v>
      </c>
      <c r="M1006" s="692">
        <f t="shared" si="709"/>
        <v>0</v>
      </c>
      <c r="N1006" s="701">
        <f t="shared" ref="N1006:N1007" si="718">(M1006-I1006)</f>
        <v>0</v>
      </c>
      <c r="O1006" s="692">
        <v>0.0</v>
      </c>
      <c r="P1006" s="701">
        <f t="shared" si="717"/>
        <v>0</v>
      </c>
      <c r="Q1006" s="701"/>
      <c r="R1006" s="701"/>
      <c r="S1006" s="1686"/>
      <c r="T1006" s="649"/>
      <c r="U1006" s="7"/>
      <c r="V1006" s="7"/>
      <c r="W1006" s="7"/>
      <c r="X1006" s="7"/>
      <c r="Y1006" s="7"/>
      <c r="Z1006" s="7"/>
      <c r="AA1006" s="7"/>
      <c r="AB1006" s="7"/>
      <c r="AC1006" s="7"/>
    </row>
    <row r="1007">
      <c r="A1007" s="1714" t="s">
        <v>80</v>
      </c>
      <c r="B1007" s="690">
        <v>0.0</v>
      </c>
      <c r="C1007" s="692">
        <v>0.0</v>
      </c>
      <c r="D1007" s="692">
        <v>0.0</v>
      </c>
      <c r="E1007" s="692">
        <v>0.0</v>
      </c>
      <c r="F1007" s="692">
        <v>0.0</v>
      </c>
      <c r="G1007" s="1714">
        <v>0.0</v>
      </c>
      <c r="H1007" s="1714">
        <v>0.0</v>
      </c>
      <c r="I1007" s="693">
        <f t="shared" si="708"/>
        <v>0</v>
      </c>
      <c r="J1007" s="701"/>
      <c r="K1007" s="1531"/>
      <c r="L1007" s="1714" t="s">
        <v>80</v>
      </c>
      <c r="M1007" s="692">
        <v>20.0</v>
      </c>
      <c r="N1007" s="701">
        <f t="shared" si="718"/>
        <v>20</v>
      </c>
      <c r="O1007" s="692">
        <v>0.0</v>
      </c>
      <c r="P1007" s="701">
        <f>sum(N1007,O1007)</f>
        <v>20</v>
      </c>
      <c r="Q1007" s="701"/>
      <c r="R1007" s="701"/>
      <c r="S1007" s="1686"/>
      <c r="T1007" s="649"/>
      <c r="U1007" s="7"/>
      <c r="V1007" s="7"/>
      <c r="W1007" s="7"/>
      <c r="X1007" s="7"/>
      <c r="Y1007" s="7"/>
      <c r="Z1007" s="7"/>
      <c r="AA1007" s="7"/>
      <c r="AB1007" s="7"/>
      <c r="AC1007" s="7"/>
    </row>
    <row r="1008">
      <c r="A1008" s="1757" t="s">
        <v>819</v>
      </c>
      <c r="B1008" s="1758">
        <f t="shared" ref="B1008:I1008" si="719">SUM(B1009:B1013,B1015:B1019,B1021:B1025)</f>
        <v>6</v>
      </c>
      <c r="C1008" s="1758">
        <f t="shared" si="719"/>
        <v>1</v>
      </c>
      <c r="D1008" s="1758">
        <f t="shared" si="719"/>
        <v>3</v>
      </c>
      <c r="E1008" s="1758">
        <f t="shared" si="719"/>
        <v>0</v>
      </c>
      <c r="F1008" s="1758">
        <f t="shared" si="719"/>
        <v>3</v>
      </c>
      <c r="G1008" s="1758">
        <f t="shared" si="719"/>
        <v>0</v>
      </c>
      <c r="H1008" s="1758">
        <f t="shared" si="719"/>
        <v>0</v>
      </c>
      <c r="I1008" s="1758">
        <f t="shared" si="719"/>
        <v>13</v>
      </c>
      <c r="J1008" s="1758"/>
      <c r="K1008" s="1531"/>
      <c r="L1008" s="1758" t="s">
        <v>819</v>
      </c>
      <c r="M1008" s="1682"/>
      <c r="N1008" s="1682"/>
      <c r="O1008" s="1682"/>
      <c r="P1008" s="1682"/>
      <c r="Q1008" s="1682"/>
      <c r="R1008" s="1682"/>
      <c r="S1008" s="1682"/>
      <c r="T1008" s="649"/>
      <c r="U1008" s="7"/>
      <c r="V1008" s="7"/>
      <c r="W1008" s="7"/>
      <c r="X1008" s="7"/>
      <c r="Y1008" s="7"/>
      <c r="Z1008" s="7"/>
      <c r="AA1008" s="7"/>
      <c r="AB1008" s="7"/>
      <c r="AC1008" s="7"/>
    </row>
    <row r="1009">
      <c r="A1009" s="1715" t="s">
        <v>820</v>
      </c>
      <c r="B1009" s="1760">
        <v>3.0</v>
      </c>
      <c r="C1009" s="1760">
        <v>1.0</v>
      </c>
      <c r="D1009" s="1760">
        <v>1.0</v>
      </c>
      <c r="E1009" s="1760">
        <v>0.0</v>
      </c>
      <c r="F1009" s="1760">
        <v>0.0</v>
      </c>
      <c r="G1009" s="1895">
        <v>0.0</v>
      </c>
      <c r="H1009" s="1895">
        <v>0.0</v>
      </c>
      <c r="I1009" s="1761">
        <f t="shared" ref="I1009:I1026" si="720">SUM(B1009:H1009)</f>
        <v>5</v>
      </c>
      <c r="J1009" s="1762">
        <f>sum(I1009:I1013)</f>
        <v>5</v>
      </c>
      <c r="K1009" s="1544" t="s">
        <v>79</v>
      </c>
      <c r="L1009" s="1715" t="s">
        <v>820</v>
      </c>
      <c r="M1009" s="1765">
        <f t="shared" ref="M1009:M1013" si="721">P392</f>
        <v>20</v>
      </c>
      <c r="N1009" s="1762">
        <f>(M1009-I1009)-S1009</f>
        <v>15</v>
      </c>
      <c r="O1009" s="1765">
        <v>0.0</v>
      </c>
      <c r="P1009" s="1762">
        <f t="shared" ref="P1009:P1010" si="722">SUM(N1009,O1009)</f>
        <v>15</v>
      </c>
      <c r="Q1009" s="1764"/>
      <c r="R1009" s="1762"/>
      <c r="S1009" s="1762"/>
      <c r="T1009" s="649"/>
      <c r="U1009" s="7"/>
      <c r="V1009" s="7"/>
      <c r="W1009" s="7"/>
      <c r="X1009" s="7"/>
      <c r="Y1009" s="7"/>
      <c r="Z1009" s="7"/>
      <c r="AA1009" s="7"/>
      <c r="AB1009" s="7"/>
      <c r="AC1009" s="7"/>
    </row>
    <row r="1010">
      <c r="A1010" s="1714" t="s">
        <v>77</v>
      </c>
      <c r="B1010" s="692">
        <v>0.0</v>
      </c>
      <c r="C1010" s="692">
        <v>0.0</v>
      </c>
      <c r="D1010" s="692">
        <v>0.0</v>
      </c>
      <c r="E1010" s="692">
        <v>0.0</v>
      </c>
      <c r="F1010" s="692">
        <v>0.0</v>
      </c>
      <c r="G1010" s="1714">
        <v>0.0</v>
      </c>
      <c r="H1010" s="1714">
        <v>0.0</v>
      </c>
      <c r="I1010" s="693">
        <f t="shared" si="720"/>
        <v>0</v>
      </c>
      <c r="J1010" s="596">
        <f>(J1009/40)</f>
        <v>0.125</v>
      </c>
      <c r="K1010" s="1531"/>
      <c r="L1010" s="1714" t="s">
        <v>77</v>
      </c>
      <c r="M1010" s="692">
        <f t="shared" si="721"/>
        <v>1</v>
      </c>
      <c r="N1010" s="701">
        <f>(M1010-I1010-I1011)-S1010</f>
        <v>1</v>
      </c>
      <c r="O1010" s="692">
        <v>0.0</v>
      </c>
      <c r="P1010" s="701">
        <f t="shared" si="722"/>
        <v>1</v>
      </c>
      <c r="Q1010" s="701"/>
      <c r="R1010" s="701"/>
      <c r="S1010" s="1686"/>
      <c r="T1010" s="649"/>
      <c r="U1010" s="7"/>
      <c r="V1010" s="7"/>
      <c r="W1010" s="7"/>
      <c r="X1010" s="7"/>
      <c r="Y1010" s="7"/>
      <c r="Z1010" s="7"/>
      <c r="AA1010" s="7"/>
      <c r="AB1010" s="7"/>
      <c r="AC1010" s="7"/>
    </row>
    <row r="1011">
      <c r="A1011" s="1714" t="s">
        <v>78</v>
      </c>
      <c r="B1011" s="692">
        <v>0.0</v>
      </c>
      <c r="C1011" s="692">
        <v>0.0</v>
      </c>
      <c r="D1011" s="692">
        <v>0.0</v>
      </c>
      <c r="E1011" s="692">
        <v>0.0</v>
      </c>
      <c r="F1011" s="692">
        <v>0.0</v>
      </c>
      <c r="G1011" s="1714">
        <v>0.0</v>
      </c>
      <c r="H1011" s="1714">
        <v>0.0</v>
      </c>
      <c r="I1011" s="693">
        <f t="shared" si="720"/>
        <v>0</v>
      </c>
      <c r="J1011" s="701"/>
      <c r="K1011" s="1531"/>
      <c r="L1011" s="1714" t="s">
        <v>78</v>
      </c>
      <c r="M1011" s="692" t="str">
        <f t="shared" si="721"/>
        <v>-</v>
      </c>
      <c r="N1011" s="701" t="s">
        <v>79</v>
      </c>
      <c r="O1011" s="692" t="s">
        <v>79</v>
      </c>
      <c r="P1011" s="701" t="s">
        <v>79</v>
      </c>
      <c r="Q1011" s="701"/>
      <c r="R1011" s="701"/>
      <c r="S1011" s="1686"/>
      <c r="T1011" s="649"/>
      <c r="U1011" s="7"/>
      <c r="V1011" s="7"/>
      <c r="W1011" s="7"/>
      <c r="X1011" s="7"/>
      <c r="Y1011" s="7"/>
      <c r="Z1011" s="7"/>
      <c r="AA1011" s="7"/>
      <c r="AB1011" s="7"/>
      <c r="AC1011" s="7"/>
    </row>
    <row r="1012">
      <c r="A1012" s="1714" t="s">
        <v>446</v>
      </c>
      <c r="B1012" s="692">
        <v>0.0</v>
      </c>
      <c r="C1012" s="692">
        <v>0.0</v>
      </c>
      <c r="D1012" s="692">
        <v>0.0</v>
      </c>
      <c r="E1012" s="692">
        <v>0.0</v>
      </c>
      <c r="F1012" s="692">
        <v>0.0</v>
      </c>
      <c r="G1012" s="1714">
        <v>0.0</v>
      </c>
      <c r="H1012" s="1714">
        <v>0.0</v>
      </c>
      <c r="I1012" s="693">
        <f t="shared" si="720"/>
        <v>0</v>
      </c>
      <c r="J1012" s="701"/>
      <c r="K1012" s="1531"/>
      <c r="L1012" s="1714" t="s">
        <v>446</v>
      </c>
      <c r="M1012" s="692">
        <f t="shared" si="721"/>
        <v>2</v>
      </c>
      <c r="N1012" s="701">
        <f>(M1012-I1012)-S1012</f>
        <v>2</v>
      </c>
      <c r="O1012" s="692">
        <v>0.0</v>
      </c>
      <c r="P1012" s="701">
        <f t="shared" ref="P1012:P1013" si="723">SUM(N1012,O1012)</f>
        <v>2</v>
      </c>
      <c r="Q1012" s="701"/>
      <c r="R1012" s="701"/>
      <c r="S1012" s="1686"/>
      <c r="T1012" s="649"/>
      <c r="U1012" s="7"/>
      <c r="V1012" s="7"/>
      <c r="W1012" s="7"/>
      <c r="X1012" s="7"/>
      <c r="Y1012" s="7"/>
      <c r="Z1012" s="7"/>
      <c r="AA1012" s="7"/>
      <c r="AB1012" s="7"/>
      <c r="AC1012" s="7"/>
    </row>
    <row r="1013">
      <c r="A1013" s="1814" t="s">
        <v>962</v>
      </c>
      <c r="B1013" s="692">
        <v>0.0</v>
      </c>
      <c r="C1013" s="692">
        <v>0.0</v>
      </c>
      <c r="D1013" s="692">
        <v>0.0</v>
      </c>
      <c r="E1013" s="692">
        <v>0.0</v>
      </c>
      <c r="F1013" s="692">
        <v>0.0</v>
      </c>
      <c r="G1013" s="1714">
        <v>0.0</v>
      </c>
      <c r="H1013" s="1714">
        <v>0.0</v>
      </c>
      <c r="I1013" s="693">
        <f t="shared" si="720"/>
        <v>0</v>
      </c>
      <c r="J1013" s="701"/>
      <c r="K1013" s="1531"/>
      <c r="L1013" s="1814" t="s">
        <v>962</v>
      </c>
      <c r="M1013" s="692">
        <f t="shared" si="721"/>
        <v>6</v>
      </c>
      <c r="N1013" s="701">
        <f t="shared" ref="N1013:N1014" si="724">(M1013-I1013)</f>
        <v>6</v>
      </c>
      <c r="O1013" s="692">
        <v>0.0</v>
      </c>
      <c r="P1013" s="701">
        <f t="shared" si="723"/>
        <v>6</v>
      </c>
      <c r="Q1013" s="701"/>
      <c r="R1013" s="701"/>
      <c r="S1013" s="1686"/>
      <c r="T1013" s="649"/>
      <c r="U1013" s="7"/>
      <c r="V1013" s="7"/>
      <c r="W1013" s="7"/>
      <c r="X1013" s="7"/>
      <c r="Y1013" s="7"/>
      <c r="Z1013" s="7"/>
      <c r="AA1013" s="7"/>
      <c r="AB1013" s="7"/>
      <c r="AC1013" s="7"/>
    </row>
    <row r="1014">
      <c r="A1014" s="1714" t="s">
        <v>80</v>
      </c>
      <c r="B1014" s="690">
        <v>0.0</v>
      </c>
      <c r="C1014" s="692">
        <v>0.0</v>
      </c>
      <c r="D1014" s="692">
        <v>0.0</v>
      </c>
      <c r="E1014" s="692">
        <v>0.0</v>
      </c>
      <c r="F1014" s="692">
        <v>0.0</v>
      </c>
      <c r="G1014" s="1714">
        <v>0.0</v>
      </c>
      <c r="H1014" s="1714">
        <v>0.0</v>
      </c>
      <c r="I1014" s="693">
        <f t="shared" si="720"/>
        <v>0</v>
      </c>
      <c r="J1014" s="701"/>
      <c r="K1014" s="1531"/>
      <c r="L1014" s="1714" t="s">
        <v>80</v>
      </c>
      <c r="M1014" s="701">
        <v>0.0</v>
      </c>
      <c r="N1014" s="701">
        <f t="shared" si="724"/>
        <v>0</v>
      </c>
      <c r="O1014" s="692">
        <v>0.0</v>
      </c>
      <c r="P1014" s="701">
        <f>sum(N1014,O1014)</f>
        <v>0</v>
      </c>
      <c r="Q1014" s="701"/>
      <c r="R1014" s="701"/>
      <c r="S1014" s="1686"/>
      <c r="T1014" s="649"/>
      <c r="U1014" s="7"/>
      <c r="V1014" s="7"/>
      <c r="W1014" s="7"/>
      <c r="X1014" s="7"/>
      <c r="Y1014" s="7"/>
      <c r="Z1014" s="7"/>
      <c r="AA1014" s="7"/>
      <c r="AB1014" s="7"/>
      <c r="AC1014" s="7"/>
    </row>
    <row r="1015">
      <c r="A1015" s="1716" t="s">
        <v>964</v>
      </c>
      <c r="B1015" s="1760">
        <v>2.0</v>
      </c>
      <c r="C1015" s="1760">
        <v>0.0</v>
      </c>
      <c r="D1015" s="1760">
        <v>2.0</v>
      </c>
      <c r="E1015" s="1760">
        <v>0.0</v>
      </c>
      <c r="F1015" s="1760">
        <v>3.0</v>
      </c>
      <c r="G1015" s="1982">
        <v>0.0</v>
      </c>
      <c r="H1015" s="1982">
        <v>0.0</v>
      </c>
      <c r="I1015" s="1761">
        <f t="shared" si="720"/>
        <v>7</v>
      </c>
      <c r="J1015" s="1762">
        <f>sum(I1015:I1019)</f>
        <v>8</v>
      </c>
      <c r="K1015" s="1531"/>
      <c r="L1015" s="1716" t="s">
        <v>964</v>
      </c>
      <c r="M1015" s="1765">
        <f t="shared" ref="M1015:M1019" si="725">P398</f>
        <v>22</v>
      </c>
      <c r="N1015" s="1762">
        <f>(M1015-I1015)-S1015</f>
        <v>15</v>
      </c>
      <c r="O1015" s="1765">
        <v>0.0</v>
      </c>
      <c r="P1015" s="1762">
        <f t="shared" ref="P1015:P1016" si="726">SUM(N1015,O1015)</f>
        <v>15</v>
      </c>
      <c r="Q1015" s="1764"/>
      <c r="R1015" s="1762"/>
      <c r="S1015" s="1762"/>
      <c r="T1015" s="649"/>
      <c r="U1015" s="7"/>
      <c r="V1015" s="7"/>
      <c r="W1015" s="7"/>
      <c r="X1015" s="7"/>
      <c r="Y1015" s="7"/>
      <c r="Z1015" s="7"/>
      <c r="AA1015" s="7"/>
      <c r="AB1015" s="7"/>
      <c r="AC1015" s="7"/>
    </row>
    <row r="1016">
      <c r="A1016" s="1714" t="s">
        <v>77</v>
      </c>
      <c r="B1016" s="692">
        <v>0.0</v>
      </c>
      <c r="C1016" s="692">
        <v>0.0</v>
      </c>
      <c r="D1016" s="692">
        <v>0.0</v>
      </c>
      <c r="E1016" s="692">
        <v>0.0</v>
      </c>
      <c r="F1016" s="692">
        <v>0.0</v>
      </c>
      <c r="G1016" s="1714">
        <v>0.0</v>
      </c>
      <c r="H1016" s="1714">
        <v>0.0</v>
      </c>
      <c r="I1016" s="693">
        <f t="shared" si="720"/>
        <v>0</v>
      </c>
      <c r="J1016" s="596">
        <f>(J1015/40)</f>
        <v>0.2</v>
      </c>
      <c r="K1016" s="1531"/>
      <c r="L1016" s="1714" t="s">
        <v>77</v>
      </c>
      <c r="M1016" s="692">
        <f t="shared" si="725"/>
        <v>0</v>
      </c>
      <c r="N1016" s="701">
        <f>(M1016-I1016-I1017)-S1016</f>
        <v>0</v>
      </c>
      <c r="O1016" s="692">
        <v>0.0</v>
      </c>
      <c r="P1016" s="701">
        <f t="shared" si="726"/>
        <v>0</v>
      </c>
      <c r="Q1016" s="701"/>
      <c r="R1016" s="701"/>
      <c r="S1016" s="1686"/>
      <c r="T1016" s="649"/>
      <c r="U1016" s="7"/>
      <c r="V1016" s="7"/>
      <c r="W1016" s="7"/>
      <c r="X1016" s="7"/>
      <c r="Y1016" s="7"/>
      <c r="Z1016" s="7"/>
      <c r="AA1016" s="7"/>
      <c r="AB1016" s="7"/>
      <c r="AC1016" s="7"/>
    </row>
    <row r="1017">
      <c r="A1017" s="1714" t="s">
        <v>78</v>
      </c>
      <c r="B1017" s="692">
        <v>0.0</v>
      </c>
      <c r="C1017" s="692">
        <v>0.0</v>
      </c>
      <c r="D1017" s="692">
        <v>0.0</v>
      </c>
      <c r="E1017" s="692">
        <v>0.0</v>
      </c>
      <c r="F1017" s="692">
        <v>0.0</v>
      </c>
      <c r="G1017" s="1714">
        <v>0.0</v>
      </c>
      <c r="H1017" s="1714">
        <v>0.0</v>
      </c>
      <c r="I1017" s="693">
        <f t="shared" si="720"/>
        <v>0</v>
      </c>
      <c r="J1017" s="701"/>
      <c r="K1017" s="1531"/>
      <c r="L1017" s="1714" t="s">
        <v>78</v>
      </c>
      <c r="M1017" s="692" t="str">
        <f t="shared" si="725"/>
        <v>-</v>
      </c>
      <c r="N1017" s="701" t="s">
        <v>79</v>
      </c>
      <c r="O1017" s="692" t="s">
        <v>79</v>
      </c>
      <c r="P1017" s="701" t="s">
        <v>79</v>
      </c>
      <c r="Q1017" s="701"/>
      <c r="R1017" s="701"/>
      <c r="S1017" s="1686"/>
      <c r="T1017" s="649"/>
      <c r="U1017" s="7"/>
      <c r="V1017" s="7"/>
      <c r="W1017" s="7"/>
      <c r="X1017" s="7"/>
      <c r="Y1017" s="7"/>
      <c r="Z1017" s="7"/>
      <c r="AA1017" s="7"/>
      <c r="AB1017" s="7"/>
      <c r="AC1017" s="7"/>
    </row>
    <row r="1018">
      <c r="A1018" s="1714" t="s">
        <v>446</v>
      </c>
      <c r="B1018" s="692">
        <v>1.0</v>
      </c>
      <c r="C1018" s="692">
        <v>0.0</v>
      </c>
      <c r="D1018" s="692">
        <v>0.0</v>
      </c>
      <c r="E1018" s="692">
        <v>0.0</v>
      </c>
      <c r="F1018" s="692">
        <v>0.0</v>
      </c>
      <c r="G1018" s="1714">
        <v>0.0</v>
      </c>
      <c r="H1018" s="1714">
        <v>0.0</v>
      </c>
      <c r="I1018" s="693">
        <f t="shared" si="720"/>
        <v>1</v>
      </c>
      <c r="J1018" s="701"/>
      <c r="K1018" s="1531"/>
      <c r="L1018" s="1714" t="s">
        <v>446</v>
      </c>
      <c r="M1018" s="692">
        <f t="shared" si="725"/>
        <v>3</v>
      </c>
      <c r="N1018" s="701">
        <f>(M1018-I1018)-S1018</f>
        <v>2</v>
      </c>
      <c r="O1018" s="692">
        <v>0.0</v>
      </c>
      <c r="P1018" s="701">
        <f t="shared" ref="P1018:P1019" si="727">SUM(N1018,O1018)</f>
        <v>2</v>
      </c>
      <c r="Q1018" s="701"/>
      <c r="R1018" s="701"/>
      <c r="S1018" s="1686"/>
      <c r="T1018" s="649"/>
      <c r="U1018" s="7"/>
      <c r="V1018" s="7"/>
      <c r="W1018" s="7"/>
      <c r="X1018" s="7"/>
      <c r="Y1018" s="7"/>
      <c r="Z1018" s="7"/>
      <c r="AA1018" s="7"/>
      <c r="AB1018" s="7"/>
      <c r="AC1018" s="7"/>
    </row>
    <row r="1019">
      <c r="A1019" s="1814" t="s">
        <v>962</v>
      </c>
      <c r="B1019" s="692">
        <v>0.0</v>
      </c>
      <c r="C1019" s="692">
        <v>0.0</v>
      </c>
      <c r="D1019" s="692">
        <v>0.0</v>
      </c>
      <c r="E1019" s="692">
        <v>0.0</v>
      </c>
      <c r="F1019" s="692">
        <v>0.0</v>
      </c>
      <c r="G1019" s="1714">
        <v>0.0</v>
      </c>
      <c r="H1019" s="1714">
        <v>0.0</v>
      </c>
      <c r="I1019" s="693">
        <f t="shared" si="720"/>
        <v>0</v>
      </c>
      <c r="J1019" s="701"/>
      <c r="K1019" s="1531"/>
      <c r="L1019" s="1814" t="s">
        <v>962</v>
      </c>
      <c r="M1019" s="692">
        <f t="shared" si="725"/>
        <v>0</v>
      </c>
      <c r="N1019" s="701">
        <f t="shared" ref="N1019:N1020" si="728">(M1019-I1019)</f>
        <v>0</v>
      </c>
      <c r="O1019" s="692">
        <v>0.0</v>
      </c>
      <c r="P1019" s="701">
        <f t="shared" si="727"/>
        <v>0</v>
      </c>
      <c r="Q1019" s="701"/>
      <c r="R1019" s="701"/>
      <c r="S1019" s="1686"/>
      <c r="T1019" s="649"/>
      <c r="U1019" s="7"/>
      <c r="V1019" s="7"/>
      <c r="W1019" s="7"/>
      <c r="X1019" s="7"/>
      <c r="Y1019" s="7"/>
      <c r="Z1019" s="7"/>
      <c r="AA1019" s="7"/>
      <c r="AB1019" s="7"/>
      <c r="AC1019" s="7"/>
    </row>
    <row r="1020">
      <c r="A1020" s="1714" t="s">
        <v>80</v>
      </c>
      <c r="B1020" s="690">
        <v>0.0</v>
      </c>
      <c r="C1020" s="692">
        <v>0.0</v>
      </c>
      <c r="D1020" s="692">
        <v>0.0</v>
      </c>
      <c r="E1020" s="692">
        <v>0.0</v>
      </c>
      <c r="F1020" s="692">
        <v>0.0</v>
      </c>
      <c r="G1020" s="1714">
        <v>0.0</v>
      </c>
      <c r="H1020" s="1714">
        <v>0.0</v>
      </c>
      <c r="I1020" s="693">
        <f t="shared" si="720"/>
        <v>0</v>
      </c>
      <c r="J1020" s="694"/>
      <c r="K1020" s="1531"/>
      <c r="L1020" s="1714" t="s">
        <v>80</v>
      </c>
      <c r="M1020" s="692">
        <v>20.0</v>
      </c>
      <c r="N1020" s="701">
        <f t="shared" si="728"/>
        <v>20</v>
      </c>
      <c r="O1020" s="692">
        <v>0.0</v>
      </c>
      <c r="P1020" s="701">
        <f>sum(N1020,O1020)</f>
        <v>20</v>
      </c>
      <c r="Q1020" s="701"/>
      <c r="R1020" s="701"/>
      <c r="S1020" s="1686"/>
      <c r="T1020" s="649"/>
      <c r="U1020" s="7"/>
      <c r="V1020" s="7"/>
      <c r="W1020" s="7"/>
      <c r="X1020" s="7"/>
      <c r="Y1020" s="7"/>
      <c r="Z1020" s="7"/>
      <c r="AA1020" s="7"/>
      <c r="AB1020" s="7"/>
      <c r="AC1020" s="7"/>
    </row>
    <row r="1021">
      <c r="A1021" s="1716" t="s">
        <v>274</v>
      </c>
      <c r="B1021" s="1760">
        <v>0.0</v>
      </c>
      <c r="C1021" s="1760">
        <v>0.0</v>
      </c>
      <c r="D1021" s="1760">
        <v>0.0</v>
      </c>
      <c r="E1021" s="1760">
        <v>0.0</v>
      </c>
      <c r="F1021" s="1760">
        <v>0.0</v>
      </c>
      <c r="G1021" s="1982">
        <v>0.0</v>
      </c>
      <c r="H1021" s="1982">
        <v>0.0</v>
      </c>
      <c r="I1021" s="1761">
        <f t="shared" si="720"/>
        <v>0</v>
      </c>
      <c r="J1021" s="1762">
        <f>sum(I1021:I1025)</f>
        <v>0</v>
      </c>
      <c r="K1021" s="1531"/>
      <c r="L1021" s="1716" t="s">
        <v>274</v>
      </c>
      <c r="M1021" s="1765">
        <v>0.0</v>
      </c>
      <c r="N1021" s="1762">
        <f>(M1021-I1021)-S1021</f>
        <v>0</v>
      </c>
      <c r="O1021" s="1765">
        <v>0.0</v>
      </c>
      <c r="P1021" s="1762">
        <f t="shared" ref="P1021:P1022" si="729">SUM(N1021,O1021)</f>
        <v>0</v>
      </c>
      <c r="Q1021" s="1764"/>
      <c r="R1021" s="1762"/>
      <c r="S1021" s="1762"/>
      <c r="T1021" s="649"/>
      <c r="U1021" s="7"/>
      <c r="V1021" s="7"/>
      <c r="W1021" s="7"/>
      <c r="X1021" s="7"/>
      <c r="Y1021" s="7"/>
      <c r="Z1021" s="7"/>
      <c r="AA1021" s="7"/>
      <c r="AB1021" s="7"/>
      <c r="AC1021" s="7"/>
    </row>
    <row r="1022">
      <c r="A1022" s="1714" t="s">
        <v>77</v>
      </c>
      <c r="B1022" s="692">
        <v>0.0</v>
      </c>
      <c r="C1022" s="692">
        <v>0.0</v>
      </c>
      <c r="D1022" s="692">
        <v>0.0</v>
      </c>
      <c r="E1022" s="692">
        <v>0.0</v>
      </c>
      <c r="F1022" s="692">
        <v>0.0</v>
      </c>
      <c r="G1022" s="1714">
        <v>0.0</v>
      </c>
      <c r="H1022" s="1714">
        <v>0.0</v>
      </c>
      <c r="I1022" s="693">
        <f t="shared" si="720"/>
        <v>0</v>
      </c>
      <c r="J1022" s="596">
        <f>(J1021/40)</f>
        <v>0</v>
      </c>
      <c r="K1022" s="1531"/>
      <c r="L1022" s="1714" t="s">
        <v>77</v>
      </c>
      <c r="M1022" s="692">
        <v>0.0</v>
      </c>
      <c r="N1022" s="701">
        <f>(M1022-I1022-I1023)-S1022</f>
        <v>0</v>
      </c>
      <c r="O1022" s="692">
        <v>0.0</v>
      </c>
      <c r="P1022" s="701">
        <f t="shared" si="729"/>
        <v>0</v>
      </c>
      <c r="Q1022" s="701"/>
      <c r="R1022" s="701"/>
      <c r="S1022" s="1686"/>
      <c r="T1022" s="649"/>
      <c r="U1022" s="7"/>
      <c r="V1022" s="7"/>
      <c r="W1022" s="7"/>
      <c r="X1022" s="7"/>
      <c r="Y1022" s="7"/>
      <c r="Z1022" s="7"/>
      <c r="AA1022" s="7"/>
      <c r="AB1022" s="7"/>
      <c r="AC1022" s="7"/>
    </row>
    <row r="1023">
      <c r="A1023" s="1714" t="s">
        <v>78</v>
      </c>
      <c r="B1023" s="692">
        <v>0.0</v>
      </c>
      <c r="C1023" s="692">
        <v>0.0</v>
      </c>
      <c r="D1023" s="692">
        <v>0.0</v>
      </c>
      <c r="E1023" s="692">
        <v>0.0</v>
      </c>
      <c r="F1023" s="692">
        <v>0.0</v>
      </c>
      <c r="G1023" s="1714">
        <v>0.0</v>
      </c>
      <c r="H1023" s="1714">
        <v>0.0</v>
      </c>
      <c r="I1023" s="693">
        <f t="shared" si="720"/>
        <v>0</v>
      </c>
      <c r="J1023" s="701"/>
      <c r="K1023" s="1531"/>
      <c r="L1023" s="1714" t="s">
        <v>78</v>
      </c>
      <c r="M1023" s="692">
        <v>0.0</v>
      </c>
      <c r="N1023" s="701" t="s">
        <v>79</v>
      </c>
      <c r="O1023" s="692" t="s">
        <v>79</v>
      </c>
      <c r="P1023" s="701" t="s">
        <v>79</v>
      </c>
      <c r="Q1023" s="701"/>
      <c r="R1023" s="701"/>
      <c r="S1023" s="1686"/>
      <c r="T1023" s="649"/>
      <c r="U1023" s="7"/>
      <c r="V1023" s="7"/>
      <c r="W1023" s="7"/>
      <c r="X1023" s="7"/>
      <c r="Y1023" s="7"/>
      <c r="Z1023" s="7"/>
      <c r="AA1023" s="7"/>
      <c r="AB1023" s="7"/>
      <c r="AC1023" s="7"/>
    </row>
    <row r="1024">
      <c r="A1024" s="1714" t="s">
        <v>446</v>
      </c>
      <c r="B1024" s="692">
        <v>0.0</v>
      </c>
      <c r="C1024" s="692">
        <v>0.0</v>
      </c>
      <c r="D1024" s="692">
        <v>0.0</v>
      </c>
      <c r="E1024" s="692">
        <v>0.0</v>
      </c>
      <c r="F1024" s="692">
        <v>0.0</v>
      </c>
      <c r="G1024" s="1714">
        <v>0.0</v>
      </c>
      <c r="H1024" s="1714">
        <v>0.0</v>
      </c>
      <c r="I1024" s="693">
        <f t="shared" si="720"/>
        <v>0</v>
      </c>
      <c r="J1024" s="701"/>
      <c r="K1024" s="1531"/>
      <c r="L1024" s="1714" t="s">
        <v>446</v>
      </c>
      <c r="M1024" s="692">
        <v>0.0</v>
      </c>
      <c r="N1024" s="701">
        <f>(M1024-I1024)-S1024</f>
        <v>0</v>
      </c>
      <c r="O1024" s="692">
        <v>0.0</v>
      </c>
      <c r="P1024" s="701">
        <f t="shared" ref="P1024:P1025" si="730">SUM(N1024,O1024)</f>
        <v>0</v>
      </c>
      <c r="Q1024" s="701"/>
      <c r="R1024" s="701"/>
      <c r="S1024" s="1686"/>
      <c r="T1024" s="649"/>
      <c r="U1024" s="7"/>
      <c r="V1024" s="7"/>
      <c r="W1024" s="7"/>
      <c r="X1024" s="7"/>
      <c r="Y1024" s="7"/>
      <c r="Z1024" s="7"/>
      <c r="AA1024" s="7"/>
      <c r="AB1024" s="7"/>
      <c r="AC1024" s="7"/>
    </row>
    <row r="1025">
      <c r="A1025" s="1814" t="s">
        <v>962</v>
      </c>
      <c r="B1025" s="692">
        <v>0.0</v>
      </c>
      <c r="C1025" s="692">
        <v>0.0</v>
      </c>
      <c r="D1025" s="692">
        <v>0.0</v>
      </c>
      <c r="E1025" s="692">
        <v>0.0</v>
      </c>
      <c r="F1025" s="692">
        <v>0.0</v>
      </c>
      <c r="G1025" s="1714">
        <v>0.0</v>
      </c>
      <c r="H1025" s="1714">
        <v>0.0</v>
      </c>
      <c r="I1025" s="693">
        <f t="shared" si="720"/>
        <v>0</v>
      </c>
      <c r="J1025" s="701"/>
      <c r="K1025" s="1531"/>
      <c r="L1025" s="1814" t="s">
        <v>962</v>
      </c>
      <c r="M1025" s="692">
        <v>0.0</v>
      </c>
      <c r="N1025" s="701">
        <f t="shared" ref="N1025:N1026" si="731">(M1025-I1025)</f>
        <v>0</v>
      </c>
      <c r="O1025" s="692">
        <v>0.0</v>
      </c>
      <c r="P1025" s="701">
        <f t="shared" si="730"/>
        <v>0</v>
      </c>
      <c r="Q1025" s="701"/>
      <c r="R1025" s="701"/>
      <c r="S1025" s="1686"/>
      <c r="T1025" s="649"/>
      <c r="U1025" s="7"/>
      <c r="V1025" s="7"/>
      <c r="W1025" s="7"/>
      <c r="X1025" s="7"/>
      <c r="Y1025" s="7"/>
      <c r="Z1025" s="7"/>
      <c r="AA1025" s="7"/>
      <c r="AB1025" s="7"/>
      <c r="AC1025" s="7"/>
    </row>
    <row r="1026">
      <c r="A1026" s="1714" t="s">
        <v>80</v>
      </c>
      <c r="B1026" s="690">
        <v>0.0</v>
      </c>
      <c r="C1026" s="692">
        <v>0.0</v>
      </c>
      <c r="D1026" s="692">
        <v>0.0</v>
      </c>
      <c r="E1026" s="692">
        <v>0.0</v>
      </c>
      <c r="F1026" s="692">
        <v>0.0</v>
      </c>
      <c r="G1026" s="1714">
        <v>0.0</v>
      </c>
      <c r="H1026" s="1714">
        <v>0.0</v>
      </c>
      <c r="I1026" s="693">
        <f t="shared" si="720"/>
        <v>0</v>
      </c>
      <c r="J1026" s="701"/>
      <c r="K1026" s="1531"/>
      <c r="L1026" s="1714" t="s">
        <v>80</v>
      </c>
      <c r="M1026" s="701">
        <v>0.0</v>
      </c>
      <c r="N1026" s="701">
        <f t="shared" si="731"/>
        <v>0</v>
      </c>
      <c r="O1026" s="692">
        <v>0.0</v>
      </c>
      <c r="P1026" s="701">
        <f>sum(N1026,O1026)</f>
        <v>0</v>
      </c>
      <c r="Q1026" s="701"/>
      <c r="R1026" s="701"/>
      <c r="S1026" s="1686"/>
      <c r="T1026" s="649"/>
      <c r="U1026" s="7"/>
      <c r="V1026" s="7"/>
      <c r="W1026" s="7"/>
      <c r="X1026" s="7"/>
      <c r="Y1026" s="7"/>
      <c r="Z1026" s="7"/>
      <c r="AA1026" s="7"/>
      <c r="AB1026" s="7"/>
      <c r="AC1026" s="7"/>
    </row>
    <row r="1027">
      <c r="A1027" s="1757" t="s">
        <v>822</v>
      </c>
      <c r="B1027" s="1758">
        <f t="shared" ref="B1027:I1027" si="732">SUM(B1028:B1032,B1034:B1038,B1040:B1044)</f>
        <v>2</v>
      </c>
      <c r="C1027" s="1758">
        <f t="shared" si="732"/>
        <v>2</v>
      </c>
      <c r="D1027" s="1758">
        <f t="shared" si="732"/>
        <v>6</v>
      </c>
      <c r="E1027" s="1758">
        <f t="shared" si="732"/>
        <v>5</v>
      </c>
      <c r="F1027" s="1758">
        <f t="shared" si="732"/>
        <v>3</v>
      </c>
      <c r="G1027" s="1758">
        <f t="shared" si="732"/>
        <v>0</v>
      </c>
      <c r="H1027" s="1758">
        <f t="shared" si="732"/>
        <v>0</v>
      </c>
      <c r="I1027" s="1758">
        <f t="shared" si="732"/>
        <v>18</v>
      </c>
      <c r="J1027" s="1758"/>
      <c r="K1027" s="1531"/>
      <c r="L1027" s="1758" t="s">
        <v>822</v>
      </c>
      <c r="M1027" s="1682"/>
      <c r="N1027" s="1682"/>
      <c r="O1027" s="1682"/>
      <c r="P1027" s="1682"/>
      <c r="Q1027" s="1682"/>
      <c r="R1027" s="1682"/>
      <c r="S1027" s="1682"/>
      <c r="T1027" s="649"/>
      <c r="U1027" s="7"/>
      <c r="V1027" s="7"/>
      <c r="W1027" s="7"/>
      <c r="X1027" s="7"/>
      <c r="Y1027" s="7"/>
      <c r="Z1027" s="7"/>
      <c r="AA1027" s="7"/>
      <c r="AB1027" s="7"/>
      <c r="AC1027" s="7"/>
    </row>
    <row r="1028">
      <c r="A1028" s="1765" t="s">
        <v>1030</v>
      </c>
      <c r="B1028" s="1765">
        <v>1.0</v>
      </c>
      <c r="C1028" s="1765">
        <v>1.0</v>
      </c>
      <c r="D1028" s="1765">
        <v>0.0</v>
      </c>
      <c r="E1028" s="1765">
        <v>0.0</v>
      </c>
      <c r="F1028" s="1765">
        <v>0.0</v>
      </c>
      <c r="G1028" s="1895">
        <v>0.0</v>
      </c>
      <c r="H1028" s="1895">
        <v>0.0</v>
      </c>
      <c r="I1028" s="1761">
        <f t="shared" ref="I1028:I1045" si="733">SUM(B1028:H1028)</f>
        <v>2</v>
      </c>
      <c r="J1028" s="1762">
        <f>sum(I1028:I1032)</f>
        <v>3</v>
      </c>
      <c r="K1028" s="1531"/>
      <c r="L1028" s="1765" t="s">
        <v>1030</v>
      </c>
      <c r="M1028" s="1765">
        <f t="shared" ref="M1028:M1032" si="734">P411</f>
        <v>22</v>
      </c>
      <c r="N1028" s="1762">
        <f>(M1028-I1028)-S1028</f>
        <v>20</v>
      </c>
      <c r="O1028" s="1765">
        <v>0.0</v>
      </c>
      <c r="P1028" s="1762">
        <f t="shared" ref="P1028:P1029" si="735">SUM(N1028,O1028)</f>
        <v>20</v>
      </c>
      <c r="Q1028" s="1764"/>
      <c r="R1028" s="1762"/>
      <c r="S1028" s="1762"/>
      <c r="T1028" s="649"/>
      <c r="U1028" s="7"/>
      <c r="V1028" s="7"/>
      <c r="W1028" s="7"/>
      <c r="X1028" s="7"/>
      <c r="Y1028" s="7"/>
      <c r="Z1028" s="7"/>
      <c r="AA1028" s="7"/>
      <c r="AB1028" s="7"/>
      <c r="AC1028" s="7"/>
    </row>
    <row r="1029">
      <c r="A1029" s="1714" t="s">
        <v>77</v>
      </c>
      <c r="B1029" s="692">
        <v>0.0</v>
      </c>
      <c r="C1029" s="692">
        <v>0.0</v>
      </c>
      <c r="D1029" s="692">
        <v>0.0</v>
      </c>
      <c r="E1029" s="692">
        <v>0.0</v>
      </c>
      <c r="F1029" s="692">
        <v>0.0</v>
      </c>
      <c r="G1029" s="1714">
        <v>0.0</v>
      </c>
      <c r="H1029" s="1714">
        <v>0.0</v>
      </c>
      <c r="I1029" s="693">
        <f t="shared" si="733"/>
        <v>0</v>
      </c>
      <c r="J1029" s="596">
        <f>(J1028/40)</f>
        <v>0.075</v>
      </c>
      <c r="K1029" s="1531"/>
      <c r="L1029" s="1714" t="s">
        <v>77</v>
      </c>
      <c r="M1029" s="692">
        <f t="shared" si="734"/>
        <v>0</v>
      </c>
      <c r="N1029" s="701">
        <f>(M1029-I1029-I1030)-S1029</f>
        <v>0</v>
      </c>
      <c r="O1029" s="692">
        <v>0.0</v>
      </c>
      <c r="P1029" s="701">
        <f t="shared" si="735"/>
        <v>0</v>
      </c>
      <c r="Q1029" s="701"/>
      <c r="R1029" s="701"/>
      <c r="S1029" s="1686"/>
      <c r="T1029" s="649"/>
      <c r="U1029" s="7"/>
      <c r="V1029" s="7"/>
      <c r="W1029" s="7"/>
      <c r="X1029" s="7"/>
      <c r="Y1029" s="7"/>
      <c r="Z1029" s="7"/>
      <c r="AA1029" s="7"/>
      <c r="AB1029" s="7"/>
      <c r="AC1029" s="7"/>
    </row>
    <row r="1030">
      <c r="A1030" s="1714" t="s">
        <v>78</v>
      </c>
      <c r="B1030" s="692">
        <v>0.0</v>
      </c>
      <c r="C1030" s="692">
        <v>0.0</v>
      </c>
      <c r="D1030" s="692">
        <v>0.0</v>
      </c>
      <c r="E1030" s="692">
        <v>0.0</v>
      </c>
      <c r="F1030" s="692">
        <v>0.0</v>
      </c>
      <c r="G1030" s="1714">
        <v>0.0</v>
      </c>
      <c r="H1030" s="1714">
        <v>0.0</v>
      </c>
      <c r="I1030" s="693">
        <f t="shared" si="733"/>
        <v>0</v>
      </c>
      <c r="J1030" s="701"/>
      <c r="K1030" s="1531"/>
      <c r="L1030" s="1714" t="s">
        <v>78</v>
      </c>
      <c r="M1030" s="692" t="str">
        <f t="shared" si="734"/>
        <v>-</v>
      </c>
      <c r="N1030" s="701" t="s">
        <v>79</v>
      </c>
      <c r="O1030" s="692" t="s">
        <v>79</v>
      </c>
      <c r="P1030" s="701" t="s">
        <v>79</v>
      </c>
      <c r="Q1030" s="701"/>
      <c r="R1030" s="701"/>
      <c r="S1030" s="1686"/>
      <c r="T1030" s="649"/>
      <c r="U1030" s="7"/>
      <c r="V1030" s="7"/>
      <c r="W1030" s="7"/>
      <c r="X1030" s="7"/>
      <c r="Y1030" s="7"/>
      <c r="Z1030" s="7"/>
      <c r="AA1030" s="7"/>
      <c r="AB1030" s="7"/>
      <c r="AC1030" s="7"/>
    </row>
    <row r="1031">
      <c r="A1031" s="1714" t="s">
        <v>446</v>
      </c>
      <c r="B1031" s="692">
        <v>1.0</v>
      </c>
      <c r="C1031" s="692">
        <v>0.0</v>
      </c>
      <c r="D1031" s="692">
        <v>0.0</v>
      </c>
      <c r="E1031" s="692">
        <v>0.0</v>
      </c>
      <c r="F1031" s="692">
        <v>0.0</v>
      </c>
      <c r="G1031" s="1714">
        <v>0.0</v>
      </c>
      <c r="H1031" s="1714">
        <v>0.0</v>
      </c>
      <c r="I1031" s="693">
        <f t="shared" si="733"/>
        <v>1</v>
      </c>
      <c r="J1031" s="701"/>
      <c r="K1031" s="1531"/>
      <c r="L1031" s="1714" t="s">
        <v>446</v>
      </c>
      <c r="M1031" s="692">
        <f t="shared" si="734"/>
        <v>4</v>
      </c>
      <c r="N1031" s="701">
        <f>(M1031-I1031)-S1031</f>
        <v>3</v>
      </c>
      <c r="O1031" s="692">
        <v>0.0</v>
      </c>
      <c r="P1031" s="701">
        <f t="shared" ref="P1031:P1032" si="736">SUM(N1031,O1031)</f>
        <v>3</v>
      </c>
      <c r="Q1031" s="701"/>
      <c r="R1031" s="701"/>
      <c r="S1031" s="1686"/>
      <c r="T1031" s="649"/>
      <c r="U1031" s="7"/>
      <c r="V1031" s="7"/>
      <c r="W1031" s="7"/>
      <c r="X1031" s="7"/>
      <c r="Y1031" s="7"/>
      <c r="Z1031" s="7"/>
      <c r="AA1031" s="7"/>
      <c r="AB1031" s="7"/>
      <c r="AC1031" s="7"/>
    </row>
    <row r="1032">
      <c r="A1032" s="1814" t="s">
        <v>962</v>
      </c>
      <c r="B1032" s="692">
        <v>0.0</v>
      </c>
      <c r="C1032" s="692">
        <v>0.0</v>
      </c>
      <c r="D1032" s="692">
        <v>0.0</v>
      </c>
      <c r="E1032" s="692">
        <v>0.0</v>
      </c>
      <c r="F1032" s="692">
        <v>0.0</v>
      </c>
      <c r="G1032" s="1714">
        <v>0.0</v>
      </c>
      <c r="H1032" s="1714">
        <v>0.0</v>
      </c>
      <c r="I1032" s="693">
        <f t="shared" si="733"/>
        <v>0</v>
      </c>
      <c r="J1032" s="701"/>
      <c r="K1032" s="1531"/>
      <c r="L1032" s="1814" t="s">
        <v>962</v>
      </c>
      <c r="M1032" s="692">
        <f t="shared" si="734"/>
        <v>0</v>
      </c>
      <c r="N1032" s="701">
        <f t="shared" ref="N1032:N1033" si="737">(M1032-I1032)</f>
        <v>0</v>
      </c>
      <c r="O1032" s="692">
        <v>0.0</v>
      </c>
      <c r="P1032" s="701">
        <f t="shared" si="736"/>
        <v>0</v>
      </c>
      <c r="Q1032" s="701"/>
      <c r="R1032" s="701"/>
      <c r="S1032" s="1686"/>
      <c r="T1032" s="649"/>
      <c r="U1032" s="7"/>
      <c r="V1032" s="7"/>
      <c r="W1032" s="7"/>
      <c r="X1032" s="7"/>
      <c r="Y1032" s="7"/>
      <c r="Z1032" s="7"/>
      <c r="AA1032" s="7"/>
      <c r="AB1032" s="7"/>
      <c r="AC1032" s="7"/>
    </row>
    <row r="1033">
      <c r="A1033" s="1714" t="s">
        <v>80</v>
      </c>
      <c r="B1033" s="690">
        <v>0.0</v>
      </c>
      <c r="C1033" s="692">
        <v>0.0</v>
      </c>
      <c r="D1033" s="692">
        <v>0.0</v>
      </c>
      <c r="E1033" s="692">
        <v>0.0</v>
      </c>
      <c r="F1033" s="692">
        <v>0.0</v>
      </c>
      <c r="G1033" s="1714">
        <v>0.0</v>
      </c>
      <c r="H1033" s="1714">
        <v>0.0</v>
      </c>
      <c r="I1033" s="693">
        <f t="shared" si="733"/>
        <v>0</v>
      </c>
      <c r="J1033" s="701"/>
      <c r="K1033" s="1531"/>
      <c r="L1033" s="1714" t="s">
        <v>80</v>
      </c>
      <c r="M1033" s="692">
        <v>20.0</v>
      </c>
      <c r="N1033" s="701">
        <f t="shared" si="737"/>
        <v>20</v>
      </c>
      <c r="O1033" s="692">
        <v>0.0</v>
      </c>
      <c r="P1033" s="701">
        <f>sum(N1033,O1033)</f>
        <v>20</v>
      </c>
      <c r="Q1033" s="701"/>
      <c r="R1033" s="701"/>
      <c r="S1033" s="1686"/>
      <c r="T1033" s="649"/>
      <c r="U1033" s="7"/>
      <c r="V1033" s="7"/>
      <c r="W1033" s="7"/>
      <c r="X1033" s="7"/>
      <c r="Y1033" s="7"/>
      <c r="Z1033" s="7"/>
      <c r="AA1033" s="7"/>
      <c r="AB1033" s="7"/>
      <c r="AC1033" s="7"/>
    </row>
    <row r="1034">
      <c r="A1034" s="1716" t="s">
        <v>1031</v>
      </c>
      <c r="B1034" s="1765">
        <v>0.0</v>
      </c>
      <c r="C1034" s="1765">
        <v>0.0</v>
      </c>
      <c r="D1034" s="1765">
        <v>0.0</v>
      </c>
      <c r="E1034" s="1765">
        <v>0.0</v>
      </c>
      <c r="F1034" s="1765">
        <v>0.0</v>
      </c>
      <c r="G1034" s="1982">
        <v>0.0</v>
      </c>
      <c r="H1034" s="1982">
        <v>0.0</v>
      </c>
      <c r="I1034" s="1761">
        <f t="shared" si="733"/>
        <v>0</v>
      </c>
      <c r="J1034" s="1762">
        <f>sum(I1034:I1038)</f>
        <v>0</v>
      </c>
      <c r="K1034" s="1531"/>
      <c r="L1034" s="1762" t="s">
        <v>888</v>
      </c>
      <c r="M1034" s="1765">
        <v>25.0</v>
      </c>
      <c r="N1034" s="1762">
        <f>(M1034-I1034)-S1034</f>
        <v>25</v>
      </c>
      <c r="O1034" s="1765">
        <v>0.0</v>
      </c>
      <c r="P1034" s="1762">
        <f t="shared" ref="P1034:P1035" si="738">SUM(N1034,O1034)</f>
        <v>25</v>
      </c>
      <c r="Q1034" s="1764"/>
      <c r="R1034" s="1762"/>
      <c r="S1034" s="1762"/>
      <c r="T1034" s="649"/>
      <c r="U1034" s="7"/>
      <c r="V1034" s="7"/>
      <c r="W1034" s="7"/>
      <c r="X1034" s="7"/>
      <c r="Y1034" s="7"/>
      <c r="Z1034" s="7"/>
      <c r="AA1034" s="7"/>
      <c r="AB1034" s="7"/>
      <c r="AC1034" s="7"/>
    </row>
    <row r="1035">
      <c r="A1035" s="1714" t="s">
        <v>77</v>
      </c>
      <c r="B1035" s="692">
        <v>0.0</v>
      </c>
      <c r="C1035" s="692">
        <v>0.0</v>
      </c>
      <c r="D1035" s="692">
        <v>0.0</v>
      </c>
      <c r="E1035" s="692">
        <v>0.0</v>
      </c>
      <c r="F1035" s="692">
        <v>0.0</v>
      </c>
      <c r="G1035" s="1714">
        <v>0.0</v>
      </c>
      <c r="H1035" s="1714">
        <v>0.0</v>
      </c>
      <c r="I1035" s="693">
        <f t="shared" si="733"/>
        <v>0</v>
      </c>
      <c r="J1035" s="596">
        <f>(J1034/40)</f>
        <v>0</v>
      </c>
      <c r="K1035" s="1531"/>
      <c r="L1035" s="1714" t="s">
        <v>77</v>
      </c>
      <c r="M1035" s="692">
        <v>5.0</v>
      </c>
      <c r="N1035" s="701">
        <f>(M1035-I1035-I1036)-S1035</f>
        <v>5</v>
      </c>
      <c r="O1035" s="692">
        <v>0.0</v>
      </c>
      <c r="P1035" s="701">
        <f t="shared" si="738"/>
        <v>5</v>
      </c>
      <c r="Q1035" s="701"/>
      <c r="R1035" s="701"/>
      <c r="S1035" s="1686"/>
      <c r="T1035" s="649"/>
      <c r="U1035" s="7"/>
      <c r="V1035" s="7"/>
      <c r="W1035" s="7"/>
      <c r="X1035" s="7"/>
      <c r="Y1035" s="7"/>
      <c r="Z1035" s="7"/>
      <c r="AA1035" s="7"/>
      <c r="AB1035" s="7"/>
      <c r="AC1035" s="7"/>
    </row>
    <row r="1036">
      <c r="A1036" s="1714" t="s">
        <v>78</v>
      </c>
      <c r="B1036" s="692">
        <v>0.0</v>
      </c>
      <c r="C1036" s="692">
        <v>0.0</v>
      </c>
      <c r="D1036" s="692">
        <v>0.0</v>
      </c>
      <c r="E1036" s="692">
        <v>0.0</v>
      </c>
      <c r="F1036" s="692">
        <v>0.0</v>
      </c>
      <c r="G1036" s="1714">
        <v>0.0</v>
      </c>
      <c r="H1036" s="1714">
        <v>0.0</v>
      </c>
      <c r="I1036" s="693">
        <f t="shared" si="733"/>
        <v>0</v>
      </c>
      <c r="J1036" s="701"/>
      <c r="K1036" s="1531"/>
      <c r="L1036" s="1714" t="s">
        <v>78</v>
      </c>
      <c r="M1036" s="692">
        <v>0.0</v>
      </c>
      <c r="N1036" s="701" t="s">
        <v>79</v>
      </c>
      <c r="O1036" s="692" t="s">
        <v>79</v>
      </c>
      <c r="P1036" s="701" t="s">
        <v>79</v>
      </c>
      <c r="Q1036" s="701"/>
      <c r="R1036" s="701"/>
      <c r="S1036" s="1686"/>
      <c r="T1036" s="649"/>
      <c r="U1036" s="7"/>
      <c r="V1036" s="7"/>
      <c r="W1036" s="7"/>
      <c r="X1036" s="7"/>
      <c r="Y1036" s="7"/>
      <c r="Z1036" s="7"/>
      <c r="AA1036" s="7"/>
      <c r="AB1036" s="7"/>
      <c r="AC1036" s="7"/>
    </row>
    <row r="1037">
      <c r="A1037" s="1714" t="s">
        <v>446</v>
      </c>
      <c r="B1037" s="692">
        <v>0.0</v>
      </c>
      <c r="C1037" s="692">
        <v>0.0</v>
      </c>
      <c r="D1037" s="692">
        <v>0.0</v>
      </c>
      <c r="E1037" s="692">
        <v>0.0</v>
      </c>
      <c r="F1037" s="692">
        <v>0.0</v>
      </c>
      <c r="G1037" s="1714">
        <v>0.0</v>
      </c>
      <c r="H1037" s="1714">
        <v>0.0</v>
      </c>
      <c r="I1037" s="693">
        <f t="shared" si="733"/>
        <v>0</v>
      </c>
      <c r="J1037" s="701"/>
      <c r="K1037" s="1531"/>
      <c r="L1037" s="1714" t="s">
        <v>446</v>
      </c>
      <c r="M1037" s="692">
        <v>5.0</v>
      </c>
      <c r="N1037" s="701">
        <f>(M1037-I1037)-S1037</f>
        <v>5</v>
      </c>
      <c r="O1037" s="692">
        <v>0.0</v>
      </c>
      <c r="P1037" s="701">
        <f t="shared" ref="P1037:P1038" si="739">SUM(N1037,O1037)</f>
        <v>5</v>
      </c>
      <c r="Q1037" s="701"/>
      <c r="R1037" s="701"/>
      <c r="S1037" s="1686"/>
      <c r="T1037" s="649"/>
      <c r="U1037" s="7"/>
      <c r="V1037" s="7"/>
      <c r="W1037" s="7"/>
      <c r="X1037" s="7"/>
      <c r="Y1037" s="7"/>
      <c r="Z1037" s="7"/>
      <c r="AA1037" s="7"/>
      <c r="AB1037" s="7"/>
      <c r="AC1037" s="7"/>
    </row>
    <row r="1038">
      <c r="A1038" s="1814" t="s">
        <v>962</v>
      </c>
      <c r="B1038" s="692">
        <v>0.0</v>
      </c>
      <c r="C1038" s="692">
        <v>0.0</v>
      </c>
      <c r="D1038" s="692">
        <v>0.0</v>
      </c>
      <c r="E1038" s="692">
        <v>0.0</v>
      </c>
      <c r="F1038" s="692">
        <v>0.0</v>
      </c>
      <c r="G1038" s="1714">
        <v>0.0</v>
      </c>
      <c r="H1038" s="1714">
        <v>0.0</v>
      </c>
      <c r="I1038" s="693">
        <f t="shared" si="733"/>
        <v>0</v>
      </c>
      <c r="J1038" s="701"/>
      <c r="K1038" s="1531"/>
      <c r="L1038" s="1814" t="s">
        <v>962</v>
      </c>
      <c r="M1038" s="692">
        <v>0.0</v>
      </c>
      <c r="N1038" s="701">
        <f t="shared" ref="N1038:N1039" si="740">(M1038-I1038)</f>
        <v>0</v>
      </c>
      <c r="O1038" s="692">
        <v>0.0</v>
      </c>
      <c r="P1038" s="701">
        <f t="shared" si="739"/>
        <v>0</v>
      </c>
      <c r="Q1038" s="701"/>
      <c r="R1038" s="701"/>
      <c r="S1038" s="1686"/>
      <c r="T1038" s="649"/>
      <c r="U1038" s="7"/>
      <c r="V1038" s="7"/>
      <c r="W1038" s="7"/>
      <c r="X1038" s="7"/>
      <c r="Y1038" s="7"/>
      <c r="Z1038" s="7"/>
      <c r="AA1038" s="7"/>
      <c r="AB1038" s="7"/>
      <c r="AC1038" s="7"/>
    </row>
    <row r="1039">
      <c r="A1039" s="1714" t="s">
        <v>80</v>
      </c>
      <c r="B1039" s="690">
        <v>0.0</v>
      </c>
      <c r="C1039" s="692">
        <v>0.0</v>
      </c>
      <c r="D1039" s="692">
        <v>0.0</v>
      </c>
      <c r="E1039" s="692">
        <v>0.0</v>
      </c>
      <c r="F1039" s="692">
        <v>0.0</v>
      </c>
      <c r="G1039" s="1714">
        <v>0.0</v>
      </c>
      <c r="H1039" s="1714">
        <v>0.0</v>
      </c>
      <c r="I1039" s="693">
        <f t="shared" si="733"/>
        <v>0</v>
      </c>
      <c r="J1039" s="694"/>
      <c r="K1039" s="1531"/>
      <c r="L1039" s="1714" t="s">
        <v>80</v>
      </c>
      <c r="M1039" s="692">
        <v>20.0</v>
      </c>
      <c r="N1039" s="701">
        <f t="shared" si="740"/>
        <v>20</v>
      </c>
      <c r="O1039" s="692">
        <v>0.0</v>
      </c>
      <c r="P1039" s="701">
        <f>sum(N1039,O1039)</f>
        <v>20</v>
      </c>
      <c r="Q1039" s="701"/>
      <c r="R1039" s="701"/>
      <c r="S1039" s="1686"/>
      <c r="T1039" s="649"/>
      <c r="U1039" s="7"/>
      <c r="V1039" s="7"/>
      <c r="W1039" s="7"/>
      <c r="X1039" s="7"/>
      <c r="Y1039" s="7"/>
      <c r="Z1039" s="7"/>
      <c r="AA1039" s="7"/>
      <c r="AB1039" s="7"/>
      <c r="AC1039" s="7"/>
    </row>
    <row r="1040">
      <c r="A1040" s="1762" t="s">
        <v>890</v>
      </c>
      <c r="B1040" s="1765">
        <v>0.0</v>
      </c>
      <c r="C1040" s="1765">
        <v>1.0</v>
      </c>
      <c r="D1040" s="1765">
        <v>3.0</v>
      </c>
      <c r="E1040" s="1765">
        <v>0.0</v>
      </c>
      <c r="F1040" s="1765">
        <v>3.0</v>
      </c>
      <c r="G1040" s="1982">
        <v>0.0</v>
      </c>
      <c r="H1040" s="1982">
        <v>0.0</v>
      </c>
      <c r="I1040" s="1761">
        <f t="shared" si="733"/>
        <v>7</v>
      </c>
      <c r="J1040" s="1762">
        <f>sum(I1040:I1044)</f>
        <v>15</v>
      </c>
      <c r="K1040" s="1531"/>
      <c r="L1040" s="1762" t="s">
        <v>890</v>
      </c>
      <c r="M1040" s="1765">
        <v>25.0</v>
      </c>
      <c r="N1040" s="1762">
        <f>(M1040-I1040)-S1040</f>
        <v>18</v>
      </c>
      <c r="O1040" s="1765">
        <v>0.0</v>
      </c>
      <c r="P1040" s="1762">
        <f t="shared" ref="P1040:P1041" si="741">SUM(N1040,O1040)</f>
        <v>18</v>
      </c>
      <c r="Q1040" s="1764"/>
      <c r="R1040" s="1762"/>
      <c r="S1040" s="1762"/>
      <c r="T1040" s="649"/>
      <c r="U1040" s="7"/>
      <c r="V1040" s="7"/>
      <c r="W1040" s="7"/>
      <c r="X1040" s="7"/>
      <c r="Y1040" s="7"/>
      <c r="Z1040" s="7"/>
      <c r="AA1040" s="7"/>
      <c r="AB1040" s="7"/>
      <c r="AC1040" s="7"/>
    </row>
    <row r="1041">
      <c r="A1041" s="1714" t="s">
        <v>77</v>
      </c>
      <c r="B1041" s="692">
        <v>0.0</v>
      </c>
      <c r="C1041" s="692">
        <v>0.0</v>
      </c>
      <c r="D1041" s="692">
        <v>0.0</v>
      </c>
      <c r="E1041" s="692">
        <v>0.0</v>
      </c>
      <c r="F1041" s="692">
        <v>0.0</v>
      </c>
      <c r="G1041" s="1714">
        <v>0.0</v>
      </c>
      <c r="H1041" s="1714">
        <v>0.0</v>
      </c>
      <c r="I1041" s="693">
        <f t="shared" si="733"/>
        <v>0</v>
      </c>
      <c r="J1041" s="596">
        <f>(J1040/40)</f>
        <v>0.375</v>
      </c>
      <c r="K1041" s="1531"/>
      <c r="L1041" s="1714" t="s">
        <v>77</v>
      </c>
      <c r="M1041" s="692">
        <v>5.0</v>
      </c>
      <c r="N1041" s="701">
        <f>(M1041-I1041-I1042)-S1041</f>
        <v>0</v>
      </c>
      <c r="O1041" s="692">
        <v>0.0</v>
      </c>
      <c r="P1041" s="701">
        <f t="shared" si="741"/>
        <v>0</v>
      </c>
      <c r="Q1041" s="701"/>
      <c r="R1041" s="701"/>
      <c r="S1041" s="1686"/>
      <c r="T1041" s="649"/>
      <c r="U1041" s="7"/>
      <c r="V1041" s="7"/>
      <c r="W1041" s="7"/>
      <c r="X1041" s="7"/>
      <c r="Y1041" s="7"/>
      <c r="Z1041" s="7"/>
      <c r="AA1041" s="7"/>
      <c r="AB1041" s="7"/>
      <c r="AC1041" s="7"/>
    </row>
    <row r="1042">
      <c r="A1042" s="1714" t="s">
        <v>78</v>
      </c>
      <c r="B1042" s="692">
        <v>0.0</v>
      </c>
      <c r="C1042" s="692">
        <v>0.0</v>
      </c>
      <c r="D1042" s="692">
        <v>2.0</v>
      </c>
      <c r="E1042" s="692">
        <v>3.0</v>
      </c>
      <c r="F1042" s="692">
        <v>0.0</v>
      </c>
      <c r="G1042" s="1714">
        <v>0.0</v>
      </c>
      <c r="H1042" s="1714">
        <v>0.0</v>
      </c>
      <c r="I1042" s="693">
        <f t="shared" si="733"/>
        <v>5</v>
      </c>
      <c r="J1042" s="701"/>
      <c r="K1042" s="1531"/>
      <c r="L1042" s="1714" t="s">
        <v>78</v>
      </c>
      <c r="M1042" s="692">
        <v>0.0</v>
      </c>
      <c r="N1042" s="701" t="s">
        <v>79</v>
      </c>
      <c r="O1042" s="692" t="s">
        <v>79</v>
      </c>
      <c r="P1042" s="701" t="s">
        <v>79</v>
      </c>
      <c r="Q1042" s="701"/>
      <c r="R1042" s="701"/>
      <c r="S1042" s="1686"/>
      <c r="T1042" s="649"/>
      <c r="U1042" s="7"/>
      <c r="V1042" s="7"/>
      <c r="W1042" s="7"/>
      <c r="X1042" s="7"/>
      <c r="Y1042" s="7"/>
      <c r="Z1042" s="7"/>
      <c r="AA1042" s="7"/>
      <c r="AB1042" s="7"/>
      <c r="AC1042" s="7"/>
    </row>
    <row r="1043">
      <c r="A1043" s="1714" t="s">
        <v>446</v>
      </c>
      <c r="B1043" s="692">
        <v>0.0</v>
      </c>
      <c r="C1043" s="692">
        <v>0.0</v>
      </c>
      <c r="D1043" s="692">
        <v>1.0</v>
      </c>
      <c r="E1043" s="692">
        <v>2.0</v>
      </c>
      <c r="F1043" s="692">
        <v>0.0</v>
      </c>
      <c r="G1043" s="1714">
        <v>0.0</v>
      </c>
      <c r="H1043" s="1714">
        <v>0.0</v>
      </c>
      <c r="I1043" s="693">
        <f t="shared" si="733"/>
        <v>3</v>
      </c>
      <c r="J1043" s="701"/>
      <c r="K1043" s="1531"/>
      <c r="L1043" s="1714" t="s">
        <v>446</v>
      </c>
      <c r="M1043" s="692">
        <v>5.0</v>
      </c>
      <c r="N1043" s="701">
        <f>(M1043-I1043)-S1043</f>
        <v>2</v>
      </c>
      <c r="O1043" s="692">
        <v>0.0</v>
      </c>
      <c r="P1043" s="701">
        <f t="shared" ref="P1043:P1044" si="742">SUM(N1043,O1043)</f>
        <v>2</v>
      </c>
      <c r="Q1043" s="701"/>
      <c r="R1043" s="701"/>
      <c r="S1043" s="1686"/>
      <c r="T1043" s="649"/>
      <c r="U1043" s="7"/>
      <c r="V1043" s="7"/>
      <c r="W1043" s="7"/>
      <c r="X1043" s="7"/>
      <c r="Y1043" s="7"/>
      <c r="Z1043" s="7"/>
      <c r="AA1043" s="7"/>
      <c r="AB1043" s="7"/>
      <c r="AC1043" s="7"/>
    </row>
    <row r="1044">
      <c r="A1044" s="1814" t="s">
        <v>962</v>
      </c>
      <c r="B1044" s="692">
        <v>0.0</v>
      </c>
      <c r="C1044" s="692">
        <v>0.0</v>
      </c>
      <c r="D1044" s="692">
        <v>0.0</v>
      </c>
      <c r="E1044" s="692">
        <v>0.0</v>
      </c>
      <c r="F1044" s="692">
        <v>0.0</v>
      </c>
      <c r="G1044" s="1714">
        <v>0.0</v>
      </c>
      <c r="H1044" s="1714">
        <v>0.0</v>
      </c>
      <c r="I1044" s="693">
        <f t="shared" si="733"/>
        <v>0</v>
      </c>
      <c r="J1044" s="701"/>
      <c r="K1044" s="1531"/>
      <c r="L1044" s="1814" t="s">
        <v>962</v>
      </c>
      <c r="M1044" s="692">
        <v>0.0</v>
      </c>
      <c r="N1044" s="701">
        <f t="shared" ref="N1044:N1045" si="743">(M1044-I1044)</f>
        <v>0</v>
      </c>
      <c r="O1044" s="692">
        <v>0.0</v>
      </c>
      <c r="P1044" s="701">
        <f t="shared" si="742"/>
        <v>0</v>
      </c>
      <c r="Q1044" s="701"/>
      <c r="R1044" s="701"/>
      <c r="S1044" s="1686"/>
      <c r="T1044" s="649"/>
      <c r="U1044" s="7"/>
      <c r="V1044" s="7"/>
      <c r="W1044" s="7"/>
      <c r="X1044" s="7"/>
      <c r="Y1044" s="7"/>
      <c r="Z1044" s="7"/>
      <c r="AA1044" s="7"/>
      <c r="AB1044" s="7"/>
      <c r="AC1044" s="7"/>
    </row>
    <row r="1045">
      <c r="A1045" s="1714" t="s">
        <v>80</v>
      </c>
      <c r="B1045" s="690">
        <v>0.0</v>
      </c>
      <c r="C1045" s="692">
        <v>0.0</v>
      </c>
      <c r="D1045" s="692">
        <v>0.0</v>
      </c>
      <c r="E1045" s="692">
        <v>0.0</v>
      </c>
      <c r="F1045" s="692">
        <v>0.0</v>
      </c>
      <c r="G1045" s="1714">
        <v>0.0</v>
      </c>
      <c r="H1045" s="1714">
        <v>0.0</v>
      </c>
      <c r="I1045" s="693">
        <f t="shared" si="733"/>
        <v>0</v>
      </c>
      <c r="J1045" s="701"/>
      <c r="K1045" s="1531"/>
      <c r="L1045" s="1714" t="s">
        <v>80</v>
      </c>
      <c r="M1045" s="692">
        <v>20.0</v>
      </c>
      <c r="N1045" s="701">
        <f t="shared" si="743"/>
        <v>20</v>
      </c>
      <c r="O1045" s="692">
        <v>0.0</v>
      </c>
      <c r="P1045" s="701">
        <f>sum(N1045,O1045)</f>
        <v>20</v>
      </c>
      <c r="Q1045" s="701"/>
      <c r="R1045" s="701"/>
      <c r="S1045" s="1686"/>
      <c r="T1045" s="649"/>
      <c r="U1045" s="7"/>
      <c r="V1045" s="7"/>
      <c r="W1045" s="7"/>
      <c r="X1045" s="7"/>
      <c r="Y1045" s="7"/>
      <c r="Z1045" s="7"/>
      <c r="AA1045" s="7"/>
      <c r="AB1045" s="7"/>
      <c r="AC1045" s="7"/>
    </row>
    <row r="1046">
      <c r="A1046" s="1757" t="s">
        <v>823</v>
      </c>
      <c r="B1046" s="1758">
        <f t="shared" ref="B1046:I1046" si="744">SUM(B1047:B1051,B1053:B1057,B1059:B1063)</f>
        <v>3</v>
      </c>
      <c r="C1046" s="1758">
        <f t="shared" si="744"/>
        <v>2</v>
      </c>
      <c r="D1046" s="1758">
        <f t="shared" si="744"/>
        <v>1</v>
      </c>
      <c r="E1046" s="1758">
        <f t="shared" si="744"/>
        <v>1</v>
      </c>
      <c r="F1046" s="1758">
        <f t="shared" si="744"/>
        <v>0</v>
      </c>
      <c r="G1046" s="1758">
        <f t="shared" si="744"/>
        <v>0</v>
      </c>
      <c r="H1046" s="1758">
        <f t="shared" si="744"/>
        <v>0</v>
      </c>
      <c r="I1046" s="1758">
        <f t="shared" si="744"/>
        <v>7</v>
      </c>
      <c r="J1046" s="1758"/>
      <c r="K1046" s="1531"/>
      <c r="L1046" s="1758" t="s">
        <v>823</v>
      </c>
      <c r="M1046" s="1682"/>
      <c r="N1046" s="1682"/>
      <c r="O1046" s="1682"/>
      <c r="P1046" s="1682"/>
      <c r="Q1046" s="1682"/>
      <c r="R1046" s="1682"/>
      <c r="S1046" s="1682"/>
      <c r="T1046" s="649"/>
      <c r="U1046" s="7"/>
      <c r="V1046" s="7"/>
      <c r="W1046" s="7"/>
      <c r="X1046" s="7"/>
      <c r="Y1046" s="7"/>
      <c r="Z1046" s="7"/>
      <c r="AA1046" s="7"/>
      <c r="AB1046" s="7"/>
      <c r="AC1046" s="7"/>
    </row>
    <row r="1047">
      <c r="A1047" s="1716" t="s">
        <v>966</v>
      </c>
      <c r="B1047" s="1760">
        <v>1.0</v>
      </c>
      <c r="C1047" s="1760">
        <v>2.0</v>
      </c>
      <c r="D1047" s="1760">
        <v>1.0</v>
      </c>
      <c r="E1047" s="1760">
        <v>1.0</v>
      </c>
      <c r="F1047" s="1760">
        <v>0.0</v>
      </c>
      <c r="G1047" s="1895">
        <v>0.0</v>
      </c>
      <c r="H1047" s="1895">
        <v>0.0</v>
      </c>
      <c r="I1047" s="1761">
        <f t="shared" ref="I1047:I1064" si="745">SUM(B1047:H1047)</f>
        <v>5</v>
      </c>
      <c r="J1047" s="1762">
        <f>sum(I1047:I1051)</f>
        <v>7</v>
      </c>
      <c r="K1047" s="1531"/>
      <c r="L1047" s="1716" t="s">
        <v>966</v>
      </c>
      <c r="M1047" s="1765">
        <v>23.0</v>
      </c>
      <c r="N1047" s="1762">
        <f>(M1047-I1047)-S1047</f>
        <v>18</v>
      </c>
      <c r="O1047" s="1765">
        <v>0.0</v>
      </c>
      <c r="P1047" s="1762">
        <f t="shared" ref="P1047:P1048" si="746">SUM(N1047,O1047)</f>
        <v>18</v>
      </c>
      <c r="Q1047" s="1764"/>
      <c r="R1047" s="1762"/>
      <c r="S1047" s="1762"/>
      <c r="T1047" s="649"/>
      <c r="U1047" s="7"/>
      <c r="V1047" s="7"/>
      <c r="W1047" s="7"/>
      <c r="X1047" s="7"/>
      <c r="Y1047" s="7"/>
      <c r="Z1047" s="7"/>
      <c r="AA1047" s="7"/>
      <c r="AB1047" s="7"/>
      <c r="AC1047" s="7"/>
    </row>
    <row r="1048">
      <c r="A1048" s="1714" t="s">
        <v>77</v>
      </c>
      <c r="B1048" s="692">
        <v>0.0</v>
      </c>
      <c r="C1048" s="692">
        <v>0.0</v>
      </c>
      <c r="D1048" s="692">
        <v>0.0</v>
      </c>
      <c r="E1048" s="692">
        <v>0.0</v>
      </c>
      <c r="F1048" s="692">
        <v>0.0</v>
      </c>
      <c r="G1048" s="1714">
        <v>0.0</v>
      </c>
      <c r="H1048" s="1714">
        <v>0.0</v>
      </c>
      <c r="I1048" s="693">
        <f t="shared" si="745"/>
        <v>0</v>
      </c>
      <c r="J1048" s="596">
        <f>(J1047/40)</f>
        <v>0.175</v>
      </c>
      <c r="K1048" s="1531"/>
      <c r="L1048" s="1714" t="s">
        <v>77</v>
      </c>
      <c r="M1048" s="692">
        <v>0.0</v>
      </c>
      <c r="N1048" s="701">
        <f>(M1048-I1048-I1049)-S1048</f>
        <v>0</v>
      </c>
      <c r="O1048" s="692">
        <v>0.0</v>
      </c>
      <c r="P1048" s="701">
        <f t="shared" si="746"/>
        <v>0</v>
      </c>
      <c r="Q1048" s="701"/>
      <c r="R1048" s="701"/>
      <c r="S1048" s="1686"/>
      <c r="T1048" s="649"/>
      <c r="U1048" s="7"/>
      <c r="V1048" s="7"/>
      <c r="W1048" s="7"/>
      <c r="X1048" s="7"/>
      <c r="Y1048" s="7"/>
      <c r="Z1048" s="7"/>
      <c r="AA1048" s="7"/>
      <c r="AB1048" s="7"/>
      <c r="AC1048" s="7"/>
    </row>
    <row r="1049">
      <c r="A1049" s="1714" t="s">
        <v>78</v>
      </c>
      <c r="B1049" s="692">
        <v>0.0</v>
      </c>
      <c r="C1049" s="692">
        <v>0.0</v>
      </c>
      <c r="D1049" s="692">
        <v>0.0</v>
      </c>
      <c r="E1049" s="692">
        <v>0.0</v>
      </c>
      <c r="F1049" s="692">
        <v>0.0</v>
      </c>
      <c r="G1049" s="1714">
        <v>0.0</v>
      </c>
      <c r="H1049" s="1714">
        <v>0.0</v>
      </c>
      <c r="I1049" s="693">
        <f t="shared" si="745"/>
        <v>0</v>
      </c>
      <c r="J1049" s="701"/>
      <c r="K1049" s="1531"/>
      <c r="L1049" s="1714" t="s">
        <v>78</v>
      </c>
      <c r="M1049" s="692">
        <v>0.0</v>
      </c>
      <c r="N1049" s="701" t="s">
        <v>79</v>
      </c>
      <c r="O1049" s="692" t="s">
        <v>79</v>
      </c>
      <c r="P1049" s="701" t="s">
        <v>79</v>
      </c>
      <c r="Q1049" s="701"/>
      <c r="R1049" s="701"/>
      <c r="S1049" s="1686"/>
      <c r="T1049" s="649"/>
      <c r="U1049" s="7"/>
      <c r="V1049" s="7"/>
      <c r="W1049" s="7"/>
      <c r="X1049" s="7"/>
      <c r="Y1049" s="7"/>
      <c r="Z1049" s="7"/>
      <c r="AA1049" s="7"/>
      <c r="AB1049" s="7"/>
      <c r="AC1049" s="7"/>
    </row>
    <row r="1050">
      <c r="A1050" s="1714" t="s">
        <v>446</v>
      </c>
      <c r="B1050" s="692">
        <v>2.0</v>
      </c>
      <c r="C1050" s="692">
        <v>0.0</v>
      </c>
      <c r="D1050" s="692">
        <v>0.0</v>
      </c>
      <c r="E1050" s="692">
        <v>0.0</v>
      </c>
      <c r="F1050" s="692">
        <v>0.0</v>
      </c>
      <c r="G1050" s="1714">
        <v>0.0</v>
      </c>
      <c r="H1050" s="1714">
        <v>0.0</v>
      </c>
      <c r="I1050" s="693">
        <f t="shared" si="745"/>
        <v>2</v>
      </c>
      <c r="J1050" s="701"/>
      <c r="K1050" s="1531"/>
      <c r="L1050" s="1714" t="s">
        <v>446</v>
      </c>
      <c r="M1050" s="692">
        <v>0.0</v>
      </c>
      <c r="N1050" s="701">
        <f>(M1050-I1050)-S1050</f>
        <v>-2</v>
      </c>
      <c r="O1050" s="692">
        <v>0.0</v>
      </c>
      <c r="P1050" s="701">
        <f t="shared" ref="P1050:P1051" si="747">SUM(N1050,O1050)</f>
        <v>-2</v>
      </c>
      <c r="Q1050" s="701"/>
      <c r="R1050" s="701"/>
      <c r="S1050" s="1686"/>
      <c r="T1050" s="649"/>
      <c r="U1050" s="7"/>
      <c r="V1050" s="7"/>
      <c r="W1050" s="7"/>
      <c r="X1050" s="7"/>
      <c r="Y1050" s="7"/>
      <c r="Z1050" s="7"/>
      <c r="AA1050" s="7"/>
      <c r="AB1050" s="7"/>
      <c r="AC1050" s="7"/>
    </row>
    <row r="1051">
      <c r="A1051" s="1814" t="s">
        <v>962</v>
      </c>
      <c r="B1051" s="692">
        <v>0.0</v>
      </c>
      <c r="C1051" s="692">
        <v>0.0</v>
      </c>
      <c r="D1051" s="692">
        <v>0.0</v>
      </c>
      <c r="E1051" s="692">
        <v>0.0</v>
      </c>
      <c r="F1051" s="692">
        <v>0.0</v>
      </c>
      <c r="G1051" s="1714">
        <v>0.0</v>
      </c>
      <c r="H1051" s="1714">
        <v>0.0</v>
      </c>
      <c r="I1051" s="693">
        <f t="shared" si="745"/>
        <v>0</v>
      </c>
      <c r="J1051" s="701"/>
      <c r="K1051" s="1531"/>
      <c r="L1051" s="1814" t="s">
        <v>962</v>
      </c>
      <c r="M1051" s="692">
        <v>0.0</v>
      </c>
      <c r="N1051" s="701">
        <f t="shared" ref="N1051:N1052" si="748">(M1051-I1051)</f>
        <v>0</v>
      </c>
      <c r="O1051" s="692">
        <v>0.0</v>
      </c>
      <c r="P1051" s="701">
        <f t="shared" si="747"/>
        <v>0</v>
      </c>
      <c r="Q1051" s="701"/>
      <c r="R1051" s="701"/>
      <c r="S1051" s="1686"/>
      <c r="T1051" s="649"/>
      <c r="U1051" s="7"/>
      <c r="V1051" s="7"/>
      <c r="W1051" s="7"/>
      <c r="X1051" s="7"/>
      <c r="Y1051" s="7"/>
      <c r="Z1051" s="7"/>
      <c r="AA1051" s="7"/>
      <c r="AB1051" s="7"/>
      <c r="AC1051" s="7"/>
    </row>
    <row r="1052">
      <c r="A1052" s="1714" t="s">
        <v>80</v>
      </c>
      <c r="B1052" s="690">
        <v>0.0</v>
      </c>
      <c r="C1052" s="692">
        <v>0.0</v>
      </c>
      <c r="D1052" s="692">
        <v>0.0</v>
      </c>
      <c r="E1052" s="692">
        <v>0.0</v>
      </c>
      <c r="F1052" s="692">
        <v>0.0</v>
      </c>
      <c r="G1052" s="1714">
        <v>0.0</v>
      </c>
      <c r="H1052" s="1714">
        <v>0.0</v>
      </c>
      <c r="I1052" s="693">
        <f t="shared" si="745"/>
        <v>0</v>
      </c>
      <c r="J1052" s="701"/>
      <c r="K1052" s="1531"/>
      <c r="L1052" s="1714" t="s">
        <v>80</v>
      </c>
      <c r="M1052" s="701">
        <v>0.0</v>
      </c>
      <c r="N1052" s="701">
        <f t="shared" si="748"/>
        <v>0</v>
      </c>
      <c r="O1052" s="692">
        <v>0.0</v>
      </c>
      <c r="P1052" s="701">
        <f>sum(N1052,O1052)</f>
        <v>0</v>
      </c>
      <c r="Q1052" s="701"/>
      <c r="R1052" s="701"/>
      <c r="S1052" s="1686"/>
      <c r="T1052" s="649"/>
      <c r="U1052" s="7"/>
      <c r="V1052" s="7"/>
      <c r="W1052" s="7"/>
      <c r="X1052" s="7"/>
      <c r="Y1052" s="7"/>
      <c r="Z1052" s="7"/>
      <c r="AA1052" s="7"/>
      <c r="AB1052" s="7"/>
      <c r="AC1052" s="7"/>
    </row>
    <row r="1053">
      <c r="A1053" s="1716" t="s">
        <v>274</v>
      </c>
      <c r="B1053" s="1765">
        <v>0.0</v>
      </c>
      <c r="C1053" s="1765">
        <v>0.0</v>
      </c>
      <c r="D1053" s="1765">
        <v>0.0</v>
      </c>
      <c r="E1053" s="1765">
        <v>0.0</v>
      </c>
      <c r="F1053" s="1765">
        <v>0.0</v>
      </c>
      <c r="G1053" s="1982">
        <v>0.0</v>
      </c>
      <c r="H1053" s="1982">
        <v>0.0</v>
      </c>
      <c r="I1053" s="1761">
        <f t="shared" si="745"/>
        <v>0</v>
      </c>
      <c r="J1053" s="1762">
        <f>sum(I1053:I1057)</f>
        <v>0</v>
      </c>
      <c r="K1053" s="1531"/>
      <c r="L1053" s="1716" t="s">
        <v>274</v>
      </c>
      <c r="M1053" s="1765">
        <v>0.0</v>
      </c>
      <c r="N1053" s="1762">
        <f>(M1053-I1053)-S1053</f>
        <v>0</v>
      </c>
      <c r="O1053" s="1765">
        <v>0.0</v>
      </c>
      <c r="P1053" s="1762">
        <f t="shared" ref="P1053:P1054" si="749">SUM(N1053,O1053)</f>
        <v>0</v>
      </c>
      <c r="Q1053" s="1764"/>
      <c r="R1053" s="1762"/>
      <c r="S1053" s="1762"/>
      <c r="T1053" s="649"/>
      <c r="U1053" s="7"/>
      <c r="V1053" s="7"/>
      <c r="W1053" s="7"/>
      <c r="X1053" s="7"/>
      <c r="Y1053" s="7"/>
      <c r="Z1053" s="7"/>
      <c r="AA1053" s="7"/>
      <c r="AB1053" s="7"/>
      <c r="AC1053" s="7"/>
    </row>
    <row r="1054">
      <c r="A1054" s="1714" t="s">
        <v>77</v>
      </c>
      <c r="B1054" s="692">
        <v>0.0</v>
      </c>
      <c r="C1054" s="692">
        <v>0.0</v>
      </c>
      <c r="D1054" s="692">
        <v>0.0</v>
      </c>
      <c r="E1054" s="692">
        <v>0.0</v>
      </c>
      <c r="F1054" s="692">
        <v>0.0</v>
      </c>
      <c r="G1054" s="1714">
        <v>0.0</v>
      </c>
      <c r="H1054" s="1714">
        <v>0.0</v>
      </c>
      <c r="I1054" s="693">
        <f t="shared" si="745"/>
        <v>0</v>
      </c>
      <c r="J1054" s="596">
        <f>(J1053/40)</f>
        <v>0</v>
      </c>
      <c r="K1054" s="1531"/>
      <c r="L1054" s="1714" t="s">
        <v>77</v>
      </c>
      <c r="M1054" s="692">
        <v>0.0</v>
      </c>
      <c r="N1054" s="701">
        <f>(M1054-I1054-I1055)-S1054</f>
        <v>0</v>
      </c>
      <c r="O1054" s="692">
        <v>0.0</v>
      </c>
      <c r="P1054" s="701">
        <f t="shared" si="749"/>
        <v>0</v>
      </c>
      <c r="Q1054" s="701"/>
      <c r="R1054" s="701"/>
      <c r="S1054" s="1686"/>
      <c r="T1054" s="649"/>
      <c r="U1054" s="7"/>
      <c r="V1054" s="7"/>
      <c r="W1054" s="7"/>
      <c r="X1054" s="7"/>
      <c r="Y1054" s="7"/>
      <c r="Z1054" s="7"/>
      <c r="AA1054" s="7"/>
      <c r="AB1054" s="7"/>
      <c r="AC1054" s="7"/>
    </row>
    <row r="1055">
      <c r="A1055" s="1714" t="s">
        <v>78</v>
      </c>
      <c r="B1055" s="692">
        <v>0.0</v>
      </c>
      <c r="C1055" s="692">
        <v>0.0</v>
      </c>
      <c r="D1055" s="692">
        <v>0.0</v>
      </c>
      <c r="E1055" s="692">
        <v>0.0</v>
      </c>
      <c r="F1055" s="692">
        <v>0.0</v>
      </c>
      <c r="G1055" s="1714">
        <v>0.0</v>
      </c>
      <c r="H1055" s="1714">
        <v>0.0</v>
      </c>
      <c r="I1055" s="693">
        <f t="shared" si="745"/>
        <v>0</v>
      </c>
      <c r="J1055" s="701"/>
      <c r="K1055" s="1531"/>
      <c r="L1055" s="1714" t="s">
        <v>78</v>
      </c>
      <c r="M1055" s="692">
        <v>0.0</v>
      </c>
      <c r="N1055" s="701" t="s">
        <v>79</v>
      </c>
      <c r="O1055" s="692" t="s">
        <v>79</v>
      </c>
      <c r="P1055" s="701" t="s">
        <v>79</v>
      </c>
      <c r="Q1055" s="701"/>
      <c r="R1055" s="701"/>
      <c r="S1055" s="1686"/>
      <c r="T1055" s="649"/>
      <c r="U1055" s="7"/>
      <c r="V1055" s="7"/>
      <c r="W1055" s="7"/>
      <c r="X1055" s="7"/>
      <c r="Y1055" s="7"/>
      <c r="Z1055" s="7"/>
      <c r="AA1055" s="7"/>
      <c r="AB1055" s="7"/>
      <c r="AC1055" s="7"/>
    </row>
    <row r="1056">
      <c r="A1056" s="1714" t="s">
        <v>446</v>
      </c>
      <c r="B1056" s="692">
        <v>0.0</v>
      </c>
      <c r="C1056" s="692">
        <v>0.0</v>
      </c>
      <c r="D1056" s="692">
        <v>0.0</v>
      </c>
      <c r="E1056" s="692">
        <v>0.0</v>
      </c>
      <c r="F1056" s="692">
        <v>0.0</v>
      </c>
      <c r="G1056" s="1714">
        <v>0.0</v>
      </c>
      <c r="H1056" s="1714">
        <v>0.0</v>
      </c>
      <c r="I1056" s="693">
        <f t="shared" si="745"/>
        <v>0</v>
      </c>
      <c r="J1056" s="701"/>
      <c r="K1056" s="1531"/>
      <c r="L1056" s="1714" t="s">
        <v>446</v>
      </c>
      <c r="M1056" s="692">
        <v>0.0</v>
      </c>
      <c r="N1056" s="701">
        <f>(M1056-I1056)-S1056</f>
        <v>0</v>
      </c>
      <c r="O1056" s="692">
        <v>0.0</v>
      </c>
      <c r="P1056" s="701">
        <f t="shared" ref="P1056:P1057" si="750">SUM(N1056,O1056)</f>
        <v>0</v>
      </c>
      <c r="Q1056" s="701"/>
      <c r="R1056" s="701"/>
      <c r="S1056" s="1686"/>
      <c r="T1056" s="649"/>
      <c r="U1056" s="7"/>
      <c r="V1056" s="7"/>
      <c r="W1056" s="7"/>
      <c r="X1056" s="7"/>
      <c r="Y1056" s="7"/>
      <c r="Z1056" s="7"/>
      <c r="AA1056" s="7"/>
      <c r="AB1056" s="7"/>
      <c r="AC1056" s="7"/>
    </row>
    <row r="1057">
      <c r="A1057" s="1814" t="s">
        <v>962</v>
      </c>
      <c r="B1057" s="692">
        <v>0.0</v>
      </c>
      <c r="C1057" s="692">
        <v>0.0</v>
      </c>
      <c r="D1057" s="692">
        <v>0.0</v>
      </c>
      <c r="E1057" s="692">
        <v>0.0</v>
      </c>
      <c r="F1057" s="692">
        <v>0.0</v>
      </c>
      <c r="G1057" s="1714">
        <v>0.0</v>
      </c>
      <c r="H1057" s="1714">
        <v>0.0</v>
      </c>
      <c r="I1057" s="693">
        <f t="shared" si="745"/>
        <v>0</v>
      </c>
      <c r="J1057" s="701"/>
      <c r="K1057" s="1531"/>
      <c r="L1057" s="1814" t="s">
        <v>962</v>
      </c>
      <c r="M1057" s="692">
        <v>0.0</v>
      </c>
      <c r="N1057" s="701">
        <f t="shared" ref="N1057:N1058" si="751">(M1057-I1057)</f>
        <v>0</v>
      </c>
      <c r="O1057" s="692">
        <v>0.0</v>
      </c>
      <c r="P1057" s="701">
        <f t="shared" si="750"/>
        <v>0</v>
      </c>
      <c r="Q1057" s="701"/>
      <c r="R1057" s="701"/>
      <c r="S1057" s="1686"/>
      <c r="T1057" s="649"/>
      <c r="U1057" s="7"/>
      <c r="V1057" s="7"/>
      <c r="W1057" s="7"/>
      <c r="X1057" s="7"/>
      <c r="Y1057" s="7"/>
      <c r="Z1057" s="7"/>
      <c r="AA1057" s="7"/>
      <c r="AB1057" s="7"/>
      <c r="AC1057" s="7"/>
    </row>
    <row r="1058">
      <c r="A1058" s="1714" t="s">
        <v>80</v>
      </c>
      <c r="B1058" s="690">
        <v>0.0</v>
      </c>
      <c r="C1058" s="692">
        <v>0.0</v>
      </c>
      <c r="D1058" s="692">
        <v>0.0</v>
      </c>
      <c r="E1058" s="692">
        <v>0.0</v>
      </c>
      <c r="F1058" s="692">
        <v>0.0</v>
      </c>
      <c r="G1058" s="1714">
        <v>0.0</v>
      </c>
      <c r="H1058" s="1714">
        <v>0.0</v>
      </c>
      <c r="I1058" s="693">
        <f t="shared" si="745"/>
        <v>0</v>
      </c>
      <c r="J1058" s="694"/>
      <c r="K1058" s="1531"/>
      <c r="L1058" s="1714" t="s">
        <v>80</v>
      </c>
      <c r="M1058" s="701">
        <v>0.0</v>
      </c>
      <c r="N1058" s="701">
        <f t="shared" si="751"/>
        <v>0</v>
      </c>
      <c r="O1058" s="692">
        <v>0.0</v>
      </c>
      <c r="P1058" s="701">
        <f>sum(N1058,O1058)</f>
        <v>0</v>
      </c>
      <c r="Q1058" s="701"/>
      <c r="R1058" s="701"/>
      <c r="S1058" s="1686"/>
      <c r="T1058" s="649"/>
      <c r="U1058" s="7"/>
      <c r="V1058" s="7"/>
      <c r="W1058" s="7"/>
      <c r="X1058" s="7"/>
      <c r="Y1058" s="7"/>
      <c r="Z1058" s="7"/>
      <c r="AA1058" s="7"/>
      <c r="AB1058" s="7"/>
      <c r="AC1058" s="7"/>
    </row>
    <row r="1059">
      <c r="A1059" s="1716" t="s">
        <v>274</v>
      </c>
      <c r="B1059" s="1765">
        <v>0.0</v>
      </c>
      <c r="C1059" s="1765">
        <v>0.0</v>
      </c>
      <c r="D1059" s="1765">
        <v>0.0</v>
      </c>
      <c r="E1059" s="1765">
        <v>0.0</v>
      </c>
      <c r="F1059" s="1765">
        <v>0.0</v>
      </c>
      <c r="G1059" s="1982">
        <v>0.0</v>
      </c>
      <c r="H1059" s="1982">
        <v>0.0</v>
      </c>
      <c r="I1059" s="1761">
        <f t="shared" si="745"/>
        <v>0</v>
      </c>
      <c r="J1059" s="1762">
        <f>sum(I1059:I1063)</f>
        <v>0</v>
      </c>
      <c r="K1059" s="1531"/>
      <c r="L1059" s="1716" t="s">
        <v>274</v>
      </c>
      <c r="M1059" s="1765">
        <v>0.0</v>
      </c>
      <c r="N1059" s="1762">
        <f>(M1059-I1059)-S1059</f>
        <v>0</v>
      </c>
      <c r="O1059" s="1765">
        <v>0.0</v>
      </c>
      <c r="P1059" s="1762">
        <f t="shared" ref="P1059:P1060" si="752">SUM(N1059,O1059)</f>
        <v>0</v>
      </c>
      <c r="Q1059" s="1764"/>
      <c r="R1059" s="1762"/>
      <c r="S1059" s="1762"/>
      <c r="T1059" s="649"/>
      <c r="U1059" s="7"/>
      <c r="V1059" s="7"/>
      <c r="W1059" s="7"/>
      <c r="X1059" s="7"/>
      <c r="Y1059" s="7"/>
      <c r="Z1059" s="7"/>
      <c r="AA1059" s="7"/>
      <c r="AB1059" s="7"/>
      <c r="AC1059" s="7"/>
    </row>
    <row r="1060">
      <c r="A1060" s="1714" t="s">
        <v>77</v>
      </c>
      <c r="B1060" s="692">
        <v>0.0</v>
      </c>
      <c r="C1060" s="692">
        <v>0.0</v>
      </c>
      <c r="D1060" s="692">
        <v>0.0</v>
      </c>
      <c r="E1060" s="692">
        <v>0.0</v>
      </c>
      <c r="F1060" s="692">
        <v>0.0</v>
      </c>
      <c r="G1060" s="1714">
        <v>0.0</v>
      </c>
      <c r="H1060" s="1714">
        <v>0.0</v>
      </c>
      <c r="I1060" s="693">
        <f t="shared" si="745"/>
        <v>0</v>
      </c>
      <c r="J1060" s="596">
        <f>(J1059/40)</f>
        <v>0</v>
      </c>
      <c r="K1060" s="1531"/>
      <c r="L1060" s="1714" t="s">
        <v>77</v>
      </c>
      <c r="M1060" s="692">
        <v>0.0</v>
      </c>
      <c r="N1060" s="701">
        <f>(M1060-I1060-I1061)-S1060</f>
        <v>0</v>
      </c>
      <c r="O1060" s="692">
        <v>0.0</v>
      </c>
      <c r="P1060" s="701">
        <f t="shared" si="752"/>
        <v>0</v>
      </c>
      <c r="Q1060" s="701"/>
      <c r="R1060" s="701"/>
      <c r="S1060" s="1686"/>
      <c r="T1060" s="649"/>
      <c r="U1060" s="7"/>
      <c r="V1060" s="7"/>
      <c r="W1060" s="7"/>
      <c r="X1060" s="7"/>
      <c r="Y1060" s="7"/>
      <c r="Z1060" s="7"/>
      <c r="AA1060" s="7"/>
      <c r="AB1060" s="7"/>
      <c r="AC1060" s="7"/>
    </row>
    <row r="1061">
      <c r="A1061" s="1714" t="s">
        <v>78</v>
      </c>
      <c r="B1061" s="692">
        <v>0.0</v>
      </c>
      <c r="C1061" s="692">
        <v>0.0</v>
      </c>
      <c r="D1061" s="692">
        <v>0.0</v>
      </c>
      <c r="E1061" s="692">
        <v>0.0</v>
      </c>
      <c r="F1061" s="692">
        <v>0.0</v>
      </c>
      <c r="G1061" s="1714">
        <v>0.0</v>
      </c>
      <c r="H1061" s="1714">
        <v>0.0</v>
      </c>
      <c r="I1061" s="693">
        <f t="shared" si="745"/>
        <v>0</v>
      </c>
      <c r="J1061" s="701"/>
      <c r="K1061" s="1531"/>
      <c r="L1061" s="1714" t="s">
        <v>78</v>
      </c>
      <c r="M1061" s="692">
        <v>0.0</v>
      </c>
      <c r="N1061" s="701" t="s">
        <v>79</v>
      </c>
      <c r="O1061" s="692" t="s">
        <v>79</v>
      </c>
      <c r="P1061" s="701" t="s">
        <v>79</v>
      </c>
      <c r="Q1061" s="701"/>
      <c r="R1061" s="701"/>
      <c r="S1061" s="1686"/>
      <c r="T1061" s="649"/>
      <c r="U1061" s="7"/>
      <c r="V1061" s="7"/>
      <c r="W1061" s="7"/>
      <c r="X1061" s="7"/>
      <c r="Y1061" s="7"/>
      <c r="Z1061" s="7"/>
      <c r="AA1061" s="7"/>
      <c r="AB1061" s="7"/>
      <c r="AC1061" s="7"/>
    </row>
    <row r="1062">
      <c r="A1062" s="1714" t="s">
        <v>446</v>
      </c>
      <c r="B1062" s="692">
        <v>0.0</v>
      </c>
      <c r="C1062" s="692">
        <v>0.0</v>
      </c>
      <c r="D1062" s="692">
        <v>0.0</v>
      </c>
      <c r="E1062" s="692">
        <v>0.0</v>
      </c>
      <c r="F1062" s="692">
        <v>0.0</v>
      </c>
      <c r="G1062" s="1714">
        <v>0.0</v>
      </c>
      <c r="H1062" s="1714">
        <v>0.0</v>
      </c>
      <c r="I1062" s="693">
        <f t="shared" si="745"/>
        <v>0</v>
      </c>
      <c r="J1062" s="701"/>
      <c r="K1062" s="1531"/>
      <c r="L1062" s="1714" t="s">
        <v>446</v>
      </c>
      <c r="M1062" s="692">
        <v>0.0</v>
      </c>
      <c r="N1062" s="701">
        <f>(M1062-I1062)-S1062</f>
        <v>0</v>
      </c>
      <c r="O1062" s="692">
        <v>0.0</v>
      </c>
      <c r="P1062" s="701">
        <f t="shared" ref="P1062:P1063" si="753">SUM(N1062,O1062)</f>
        <v>0</v>
      </c>
      <c r="Q1062" s="701"/>
      <c r="R1062" s="701"/>
      <c r="S1062" s="1686"/>
      <c r="T1062" s="649"/>
      <c r="U1062" s="7"/>
      <c r="V1062" s="7"/>
      <c r="W1062" s="7"/>
      <c r="X1062" s="7"/>
      <c r="Y1062" s="7"/>
      <c r="Z1062" s="7"/>
      <c r="AA1062" s="7"/>
      <c r="AB1062" s="7"/>
      <c r="AC1062" s="7"/>
    </row>
    <row r="1063">
      <c r="A1063" s="1814" t="s">
        <v>962</v>
      </c>
      <c r="B1063" s="692">
        <v>0.0</v>
      </c>
      <c r="C1063" s="692">
        <v>0.0</v>
      </c>
      <c r="D1063" s="692">
        <v>0.0</v>
      </c>
      <c r="E1063" s="692">
        <v>0.0</v>
      </c>
      <c r="F1063" s="692">
        <v>0.0</v>
      </c>
      <c r="G1063" s="1714">
        <v>0.0</v>
      </c>
      <c r="H1063" s="1714">
        <v>0.0</v>
      </c>
      <c r="I1063" s="693">
        <f t="shared" si="745"/>
        <v>0</v>
      </c>
      <c r="J1063" s="701"/>
      <c r="K1063" s="1531"/>
      <c r="L1063" s="1814" t="s">
        <v>962</v>
      </c>
      <c r="M1063" s="692">
        <v>0.0</v>
      </c>
      <c r="N1063" s="701">
        <f t="shared" ref="N1063:N1064" si="754">(M1063-I1063)</f>
        <v>0</v>
      </c>
      <c r="O1063" s="692">
        <v>0.0</v>
      </c>
      <c r="P1063" s="701">
        <f t="shared" si="753"/>
        <v>0</v>
      </c>
      <c r="Q1063" s="701"/>
      <c r="R1063" s="701"/>
      <c r="S1063" s="1686"/>
      <c r="T1063" s="649"/>
      <c r="U1063" s="7"/>
      <c r="V1063" s="7"/>
      <c r="W1063" s="7"/>
      <c r="X1063" s="7"/>
      <c r="Y1063" s="7"/>
      <c r="Z1063" s="7"/>
      <c r="AA1063" s="7"/>
      <c r="AB1063" s="7"/>
      <c r="AC1063" s="7"/>
    </row>
    <row r="1064">
      <c r="A1064" s="1714" t="s">
        <v>80</v>
      </c>
      <c r="B1064" s="690">
        <v>0.0</v>
      </c>
      <c r="C1064" s="692">
        <v>0.0</v>
      </c>
      <c r="D1064" s="692">
        <v>0.0</v>
      </c>
      <c r="E1064" s="692">
        <v>0.0</v>
      </c>
      <c r="F1064" s="692">
        <v>0.0</v>
      </c>
      <c r="G1064" s="1714">
        <v>0.0</v>
      </c>
      <c r="H1064" s="1714">
        <v>0.0</v>
      </c>
      <c r="I1064" s="693">
        <f t="shared" si="745"/>
        <v>0</v>
      </c>
      <c r="J1064" s="701"/>
      <c r="K1064" s="1531"/>
      <c r="L1064" s="1714" t="s">
        <v>80</v>
      </c>
      <c r="M1064" s="701">
        <v>0.0</v>
      </c>
      <c r="N1064" s="701">
        <f t="shared" si="754"/>
        <v>0</v>
      </c>
      <c r="O1064" s="692">
        <v>0.0</v>
      </c>
      <c r="P1064" s="701">
        <f>sum(N1064,O1064)</f>
        <v>0</v>
      </c>
      <c r="Q1064" s="701"/>
      <c r="R1064" s="701"/>
      <c r="S1064" s="1686"/>
      <c r="T1064" s="649"/>
      <c r="U1064" s="7"/>
      <c r="V1064" s="7"/>
      <c r="W1064" s="7"/>
      <c r="X1064" s="7"/>
      <c r="Y1064" s="7"/>
      <c r="Z1064" s="7"/>
      <c r="AA1064" s="7"/>
      <c r="AB1064" s="7"/>
      <c r="AC1064" s="7"/>
    </row>
    <row r="1065">
      <c r="A1065" s="1757" t="s">
        <v>826</v>
      </c>
      <c r="B1065" s="1758">
        <f t="shared" ref="B1065:I1065" si="755">SUM(B1066:B1070,B1072:B1076,B1078:B1082)</f>
        <v>0</v>
      </c>
      <c r="C1065" s="1758">
        <f t="shared" si="755"/>
        <v>0</v>
      </c>
      <c r="D1065" s="1758">
        <f t="shared" si="755"/>
        <v>0</v>
      </c>
      <c r="E1065" s="1758">
        <f t="shared" si="755"/>
        <v>0</v>
      </c>
      <c r="F1065" s="1758">
        <f t="shared" si="755"/>
        <v>0</v>
      </c>
      <c r="G1065" s="1758">
        <f t="shared" si="755"/>
        <v>0</v>
      </c>
      <c r="H1065" s="1758">
        <f t="shared" si="755"/>
        <v>0</v>
      </c>
      <c r="I1065" s="1758">
        <f t="shared" si="755"/>
        <v>0</v>
      </c>
      <c r="J1065" s="1758"/>
      <c r="K1065" s="1531"/>
      <c r="L1065" s="1758" t="s">
        <v>826</v>
      </c>
      <c r="M1065" s="1682"/>
      <c r="N1065" s="1682"/>
      <c r="O1065" s="1682"/>
      <c r="P1065" s="1682"/>
      <c r="Q1065" s="1682"/>
      <c r="R1065" s="1682"/>
      <c r="S1065" s="1682"/>
      <c r="T1065" s="649"/>
      <c r="U1065" s="7"/>
      <c r="V1065" s="7"/>
      <c r="W1065" s="7"/>
      <c r="X1065" s="7"/>
      <c r="Y1065" s="7"/>
      <c r="Z1065" s="7"/>
      <c r="AA1065" s="7"/>
      <c r="AB1065" s="7"/>
      <c r="AC1065" s="7"/>
    </row>
    <row r="1066">
      <c r="A1066" s="1716" t="s">
        <v>274</v>
      </c>
      <c r="B1066" s="1760">
        <v>0.0</v>
      </c>
      <c r="C1066" s="1760">
        <v>0.0</v>
      </c>
      <c r="D1066" s="1760">
        <v>0.0</v>
      </c>
      <c r="E1066" s="1760">
        <v>0.0</v>
      </c>
      <c r="F1066" s="1760">
        <v>0.0</v>
      </c>
      <c r="G1066" s="1895">
        <v>0.0</v>
      </c>
      <c r="H1066" s="1895">
        <v>0.0</v>
      </c>
      <c r="I1066" s="1761">
        <f t="shared" ref="I1066:I1083" si="756">SUM(B1066:H1066)</f>
        <v>0</v>
      </c>
      <c r="J1066" s="1762">
        <f>sum(I1066:I1070)</f>
        <v>0</v>
      </c>
      <c r="K1066" s="1531"/>
      <c r="L1066" s="1716" t="s">
        <v>274</v>
      </c>
      <c r="M1066" s="1765">
        <v>0.0</v>
      </c>
      <c r="N1066" s="1762">
        <f>(M1066-I1066)-S1066</f>
        <v>0</v>
      </c>
      <c r="O1066" s="1765">
        <v>0.0</v>
      </c>
      <c r="P1066" s="1762">
        <f t="shared" ref="P1066:P1067" si="757">SUM(N1066,O1066)</f>
        <v>0</v>
      </c>
      <c r="Q1066" s="1764"/>
      <c r="R1066" s="1762"/>
      <c r="S1066" s="1762"/>
      <c r="T1066" s="649"/>
      <c r="U1066" s="7"/>
      <c r="V1066" s="7"/>
      <c r="W1066" s="7"/>
      <c r="X1066" s="7"/>
      <c r="Y1066" s="7"/>
      <c r="Z1066" s="7"/>
      <c r="AA1066" s="7"/>
      <c r="AB1066" s="7"/>
      <c r="AC1066" s="7"/>
    </row>
    <row r="1067">
      <c r="A1067" s="1714" t="s">
        <v>77</v>
      </c>
      <c r="B1067" s="692">
        <v>0.0</v>
      </c>
      <c r="C1067" s="692">
        <v>0.0</v>
      </c>
      <c r="D1067" s="692">
        <v>0.0</v>
      </c>
      <c r="E1067" s="692">
        <v>0.0</v>
      </c>
      <c r="F1067" s="692">
        <v>0.0</v>
      </c>
      <c r="G1067" s="1714">
        <v>0.0</v>
      </c>
      <c r="H1067" s="1714">
        <v>0.0</v>
      </c>
      <c r="I1067" s="693">
        <f t="shared" si="756"/>
        <v>0</v>
      </c>
      <c r="J1067" s="596">
        <f>(J1066/40)</f>
        <v>0</v>
      </c>
      <c r="K1067" s="1531"/>
      <c r="L1067" s="1714" t="s">
        <v>77</v>
      </c>
      <c r="M1067" s="692">
        <v>0.0</v>
      </c>
      <c r="N1067" s="701">
        <f>(M1067-I1067-I1068)-S1067</f>
        <v>0</v>
      </c>
      <c r="O1067" s="692">
        <v>0.0</v>
      </c>
      <c r="P1067" s="701">
        <f t="shared" si="757"/>
        <v>0</v>
      </c>
      <c r="Q1067" s="701"/>
      <c r="R1067" s="701"/>
      <c r="S1067" s="1686"/>
      <c r="T1067" s="649"/>
      <c r="U1067" s="7"/>
      <c r="V1067" s="7"/>
      <c r="W1067" s="7"/>
      <c r="X1067" s="7"/>
      <c r="Y1067" s="7"/>
      <c r="Z1067" s="7"/>
      <c r="AA1067" s="7"/>
      <c r="AB1067" s="7"/>
      <c r="AC1067" s="7"/>
    </row>
    <row r="1068">
      <c r="A1068" s="1714" t="s">
        <v>78</v>
      </c>
      <c r="B1068" s="692">
        <v>0.0</v>
      </c>
      <c r="C1068" s="692">
        <v>0.0</v>
      </c>
      <c r="D1068" s="692">
        <v>0.0</v>
      </c>
      <c r="E1068" s="692">
        <v>0.0</v>
      </c>
      <c r="F1068" s="692">
        <v>0.0</v>
      </c>
      <c r="G1068" s="1714">
        <v>0.0</v>
      </c>
      <c r="H1068" s="1714">
        <v>0.0</v>
      </c>
      <c r="I1068" s="693">
        <f t="shared" si="756"/>
        <v>0</v>
      </c>
      <c r="J1068" s="701"/>
      <c r="K1068" s="1531"/>
      <c r="L1068" s="1714" t="s">
        <v>78</v>
      </c>
      <c r="M1068" s="692">
        <v>0.0</v>
      </c>
      <c r="N1068" s="701" t="s">
        <v>79</v>
      </c>
      <c r="O1068" s="692" t="s">
        <v>79</v>
      </c>
      <c r="P1068" s="701" t="s">
        <v>79</v>
      </c>
      <c r="Q1068" s="701"/>
      <c r="R1068" s="701"/>
      <c r="S1068" s="1686"/>
      <c r="T1068" s="649"/>
      <c r="U1068" s="7"/>
      <c r="V1068" s="7"/>
      <c r="W1068" s="7"/>
      <c r="X1068" s="7"/>
      <c r="Y1068" s="7"/>
      <c r="Z1068" s="7"/>
      <c r="AA1068" s="7"/>
      <c r="AB1068" s="7"/>
      <c r="AC1068" s="7"/>
    </row>
    <row r="1069">
      <c r="A1069" s="1714" t="s">
        <v>446</v>
      </c>
      <c r="B1069" s="692">
        <v>0.0</v>
      </c>
      <c r="C1069" s="692">
        <v>0.0</v>
      </c>
      <c r="D1069" s="692">
        <v>0.0</v>
      </c>
      <c r="E1069" s="692">
        <v>0.0</v>
      </c>
      <c r="F1069" s="692">
        <v>0.0</v>
      </c>
      <c r="G1069" s="1714">
        <v>0.0</v>
      </c>
      <c r="H1069" s="1714">
        <v>0.0</v>
      </c>
      <c r="I1069" s="693">
        <f t="shared" si="756"/>
        <v>0</v>
      </c>
      <c r="J1069" s="701"/>
      <c r="K1069" s="1531"/>
      <c r="L1069" s="1714" t="s">
        <v>446</v>
      </c>
      <c r="M1069" s="692">
        <v>0.0</v>
      </c>
      <c r="N1069" s="701">
        <f>(M1069-I1069)-S1069</f>
        <v>0</v>
      </c>
      <c r="O1069" s="692">
        <v>0.0</v>
      </c>
      <c r="P1069" s="701">
        <f t="shared" ref="P1069:P1070" si="758">SUM(N1069,O1069)</f>
        <v>0</v>
      </c>
      <c r="Q1069" s="701"/>
      <c r="R1069" s="701"/>
      <c r="S1069" s="1686"/>
      <c r="T1069" s="649"/>
      <c r="U1069" s="7"/>
      <c r="V1069" s="7"/>
      <c r="W1069" s="7"/>
      <c r="X1069" s="7"/>
      <c r="Y1069" s="7"/>
      <c r="Z1069" s="7"/>
      <c r="AA1069" s="7"/>
      <c r="AB1069" s="7"/>
      <c r="AC1069" s="7"/>
    </row>
    <row r="1070">
      <c r="A1070" s="1814" t="s">
        <v>962</v>
      </c>
      <c r="B1070" s="692">
        <v>0.0</v>
      </c>
      <c r="C1070" s="692">
        <v>0.0</v>
      </c>
      <c r="D1070" s="692">
        <v>0.0</v>
      </c>
      <c r="E1070" s="692">
        <v>0.0</v>
      </c>
      <c r="F1070" s="692">
        <v>0.0</v>
      </c>
      <c r="G1070" s="1714">
        <v>0.0</v>
      </c>
      <c r="H1070" s="1714">
        <v>0.0</v>
      </c>
      <c r="I1070" s="693">
        <f t="shared" si="756"/>
        <v>0</v>
      </c>
      <c r="J1070" s="701"/>
      <c r="K1070" s="1531"/>
      <c r="L1070" s="1814" t="s">
        <v>962</v>
      </c>
      <c r="M1070" s="692">
        <v>0.0</v>
      </c>
      <c r="N1070" s="701">
        <f t="shared" ref="N1070:N1071" si="759">(M1070-I1070)</f>
        <v>0</v>
      </c>
      <c r="O1070" s="692">
        <v>0.0</v>
      </c>
      <c r="P1070" s="701">
        <f t="shared" si="758"/>
        <v>0</v>
      </c>
      <c r="Q1070" s="701"/>
      <c r="R1070" s="701"/>
      <c r="S1070" s="1686"/>
      <c r="T1070" s="649"/>
      <c r="U1070" s="7"/>
      <c r="V1070" s="7"/>
      <c r="W1070" s="7"/>
      <c r="X1070" s="7"/>
      <c r="Y1070" s="7"/>
      <c r="Z1070" s="7"/>
      <c r="AA1070" s="7"/>
      <c r="AB1070" s="7"/>
      <c r="AC1070" s="7"/>
    </row>
    <row r="1071">
      <c r="A1071" s="1714" t="s">
        <v>80</v>
      </c>
      <c r="B1071" s="690">
        <v>0.0</v>
      </c>
      <c r="C1071" s="692">
        <v>0.0</v>
      </c>
      <c r="D1071" s="692">
        <v>0.0</v>
      </c>
      <c r="E1071" s="692">
        <v>0.0</v>
      </c>
      <c r="F1071" s="692">
        <v>0.0</v>
      </c>
      <c r="G1071" s="1714">
        <v>0.0</v>
      </c>
      <c r="H1071" s="1714">
        <v>0.0</v>
      </c>
      <c r="I1071" s="693">
        <f t="shared" si="756"/>
        <v>0</v>
      </c>
      <c r="J1071" s="701"/>
      <c r="K1071" s="1531"/>
      <c r="L1071" s="1714" t="s">
        <v>80</v>
      </c>
      <c r="M1071" s="701">
        <v>0.0</v>
      </c>
      <c r="N1071" s="701">
        <f t="shared" si="759"/>
        <v>0</v>
      </c>
      <c r="O1071" s="692">
        <v>0.0</v>
      </c>
      <c r="P1071" s="701">
        <f>sum(N1071,O1071)</f>
        <v>0</v>
      </c>
      <c r="Q1071" s="701"/>
      <c r="R1071" s="701"/>
      <c r="S1071" s="1686"/>
      <c r="T1071" s="649"/>
      <c r="U1071" s="7"/>
      <c r="V1071" s="7"/>
      <c r="W1071" s="7"/>
      <c r="X1071" s="7"/>
      <c r="Y1071" s="7"/>
      <c r="Z1071" s="7"/>
      <c r="AA1071" s="7"/>
      <c r="AB1071" s="7"/>
      <c r="AC1071" s="7"/>
    </row>
    <row r="1072">
      <c r="A1072" s="1716" t="s">
        <v>274</v>
      </c>
      <c r="B1072" s="1760">
        <v>0.0</v>
      </c>
      <c r="C1072" s="1760">
        <v>0.0</v>
      </c>
      <c r="D1072" s="1760">
        <v>0.0</v>
      </c>
      <c r="E1072" s="1760">
        <v>0.0</v>
      </c>
      <c r="F1072" s="1760">
        <v>0.0</v>
      </c>
      <c r="G1072" s="1982">
        <v>0.0</v>
      </c>
      <c r="H1072" s="1982">
        <v>0.0</v>
      </c>
      <c r="I1072" s="1761">
        <f t="shared" si="756"/>
        <v>0</v>
      </c>
      <c r="J1072" s="1762">
        <f>sum(I1072:I1076)</f>
        <v>0</v>
      </c>
      <c r="K1072" s="1531"/>
      <c r="L1072" s="1716" t="s">
        <v>274</v>
      </c>
      <c r="M1072" s="1765">
        <v>0.0</v>
      </c>
      <c r="N1072" s="1762">
        <f>(M1072-I1072)-S1072</f>
        <v>0</v>
      </c>
      <c r="O1072" s="1765">
        <v>0.0</v>
      </c>
      <c r="P1072" s="1762">
        <f t="shared" ref="P1072:P1073" si="760">SUM(N1072,O1072)</f>
        <v>0</v>
      </c>
      <c r="Q1072" s="1764"/>
      <c r="R1072" s="1762"/>
      <c r="S1072" s="1762"/>
      <c r="T1072" s="649"/>
      <c r="U1072" s="7"/>
      <c r="V1072" s="7"/>
      <c r="W1072" s="7"/>
      <c r="X1072" s="7"/>
      <c r="Y1072" s="7"/>
      <c r="Z1072" s="7"/>
      <c r="AA1072" s="7"/>
      <c r="AB1072" s="7"/>
      <c r="AC1072" s="7"/>
    </row>
    <row r="1073">
      <c r="A1073" s="1714" t="s">
        <v>77</v>
      </c>
      <c r="B1073" s="692">
        <v>0.0</v>
      </c>
      <c r="C1073" s="692">
        <v>0.0</v>
      </c>
      <c r="D1073" s="692">
        <v>0.0</v>
      </c>
      <c r="E1073" s="692">
        <v>0.0</v>
      </c>
      <c r="F1073" s="692">
        <v>0.0</v>
      </c>
      <c r="G1073" s="1714">
        <v>0.0</v>
      </c>
      <c r="H1073" s="1714">
        <v>0.0</v>
      </c>
      <c r="I1073" s="693">
        <f t="shared" si="756"/>
        <v>0</v>
      </c>
      <c r="J1073" s="596">
        <f>(J1072/40)</f>
        <v>0</v>
      </c>
      <c r="K1073" s="1531"/>
      <c r="L1073" s="1714" t="s">
        <v>77</v>
      </c>
      <c r="M1073" s="692">
        <v>0.0</v>
      </c>
      <c r="N1073" s="701">
        <f>(M1073-I1073-I1074)-S1073</f>
        <v>0</v>
      </c>
      <c r="O1073" s="692">
        <v>0.0</v>
      </c>
      <c r="P1073" s="701">
        <f t="shared" si="760"/>
        <v>0</v>
      </c>
      <c r="Q1073" s="701"/>
      <c r="R1073" s="701"/>
      <c r="S1073" s="1686"/>
      <c r="T1073" s="649"/>
      <c r="U1073" s="7"/>
      <c r="V1073" s="7"/>
      <c r="W1073" s="7"/>
      <c r="X1073" s="7"/>
      <c r="Y1073" s="7"/>
      <c r="Z1073" s="7"/>
      <c r="AA1073" s="7"/>
      <c r="AB1073" s="7"/>
      <c r="AC1073" s="7"/>
    </row>
    <row r="1074">
      <c r="A1074" s="1714" t="s">
        <v>78</v>
      </c>
      <c r="B1074" s="692">
        <v>0.0</v>
      </c>
      <c r="C1074" s="692">
        <v>0.0</v>
      </c>
      <c r="D1074" s="692">
        <v>0.0</v>
      </c>
      <c r="E1074" s="692">
        <v>0.0</v>
      </c>
      <c r="F1074" s="692">
        <v>0.0</v>
      </c>
      <c r="G1074" s="1714">
        <v>0.0</v>
      </c>
      <c r="H1074" s="1714">
        <v>0.0</v>
      </c>
      <c r="I1074" s="693">
        <f t="shared" si="756"/>
        <v>0</v>
      </c>
      <c r="J1074" s="701"/>
      <c r="K1074" s="1531"/>
      <c r="L1074" s="1714" t="s">
        <v>78</v>
      </c>
      <c r="M1074" s="692">
        <v>0.0</v>
      </c>
      <c r="N1074" s="701" t="s">
        <v>79</v>
      </c>
      <c r="O1074" s="692" t="s">
        <v>79</v>
      </c>
      <c r="P1074" s="701" t="s">
        <v>79</v>
      </c>
      <c r="Q1074" s="701"/>
      <c r="R1074" s="701"/>
      <c r="S1074" s="1686"/>
      <c r="T1074" s="649"/>
      <c r="U1074" s="7"/>
      <c r="V1074" s="7"/>
      <c r="W1074" s="7"/>
      <c r="X1074" s="7"/>
      <c r="Y1074" s="7"/>
      <c r="Z1074" s="7"/>
      <c r="AA1074" s="7"/>
      <c r="AB1074" s="7"/>
      <c r="AC1074" s="7"/>
    </row>
    <row r="1075">
      <c r="A1075" s="1714" t="s">
        <v>446</v>
      </c>
      <c r="B1075" s="692">
        <v>0.0</v>
      </c>
      <c r="C1075" s="692">
        <v>0.0</v>
      </c>
      <c r="D1075" s="692">
        <v>0.0</v>
      </c>
      <c r="E1075" s="692">
        <v>0.0</v>
      </c>
      <c r="F1075" s="692">
        <v>0.0</v>
      </c>
      <c r="G1075" s="1714">
        <v>0.0</v>
      </c>
      <c r="H1075" s="1714">
        <v>0.0</v>
      </c>
      <c r="I1075" s="693">
        <f t="shared" si="756"/>
        <v>0</v>
      </c>
      <c r="J1075" s="701"/>
      <c r="K1075" s="1531"/>
      <c r="L1075" s="1714" t="s">
        <v>446</v>
      </c>
      <c r="M1075" s="692">
        <v>0.0</v>
      </c>
      <c r="N1075" s="701">
        <f>(M1075-I1075)-S1075</f>
        <v>0</v>
      </c>
      <c r="O1075" s="692">
        <v>0.0</v>
      </c>
      <c r="P1075" s="701">
        <f t="shared" ref="P1075:P1076" si="761">SUM(N1075,O1075)</f>
        <v>0</v>
      </c>
      <c r="Q1075" s="701"/>
      <c r="R1075" s="701"/>
      <c r="S1075" s="1686"/>
      <c r="T1075" s="649"/>
      <c r="U1075" s="7"/>
      <c r="V1075" s="7"/>
      <c r="W1075" s="7"/>
      <c r="X1075" s="7"/>
      <c r="Y1075" s="7"/>
      <c r="Z1075" s="7"/>
      <c r="AA1075" s="7"/>
      <c r="AB1075" s="7"/>
      <c r="AC1075" s="7"/>
    </row>
    <row r="1076">
      <c r="A1076" s="1814" t="s">
        <v>962</v>
      </c>
      <c r="B1076" s="692">
        <v>0.0</v>
      </c>
      <c r="C1076" s="692">
        <v>0.0</v>
      </c>
      <c r="D1076" s="692">
        <v>0.0</v>
      </c>
      <c r="E1076" s="692">
        <v>0.0</v>
      </c>
      <c r="F1076" s="692">
        <v>0.0</v>
      </c>
      <c r="G1076" s="1714">
        <v>0.0</v>
      </c>
      <c r="H1076" s="1714">
        <v>0.0</v>
      </c>
      <c r="I1076" s="693">
        <f t="shared" si="756"/>
        <v>0</v>
      </c>
      <c r="J1076" s="701"/>
      <c r="K1076" s="1531"/>
      <c r="L1076" s="1814" t="s">
        <v>962</v>
      </c>
      <c r="M1076" s="692">
        <v>0.0</v>
      </c>
      <c r="N1076" s="701">
        <f t="shared" ref="N1076:N1077" si="762">(M1076-I1076)</f>
        <v>0</v>
      </c>
      <c r="O1076" s="692">
        <v>0.0</v>
      </c>
      <c r="P1076" s="701">
        <f t="shared" si="761"/>
        <v>0</v>
      </c>
      <c r="Q1076" s="701"/>
      <c r="R1076" s="701"/>
      <c r="S1076" s="1686"/>
      <c r="T1076" s="649"/>
      <c r="U1076" s="7"/>
      <c r="V1076" s="7"/>
      <c r="W1076" s="7"/>
      <c r="X1076" s="7"/>
      <c r="Y1076" s="7"/>
      <c r="Z1076" s="7"/>
      <c r="AA1076" s="7"/>
      <c r="AB1076" s="7"/>
      <c r="AC1076" s="7"/>
    </row>
    <row r="1077">
      <c r="A1077" s="1714" t="s">
        <v>80</v>
      </c>
      <c r="B1077" s="690">
        <v>0.0</v>
      </c>
      <c r="C1077" s="692">
        <v>0.0</v>
      </c>
      <c r="D1077" s="692">
        <v>0.0</v>
      </c>
      <c r="E1077" s="692">
        <v>0.0</v>
      </c>
      <c r="F1077" s="692">
        <v>0.0</v>
      </c>
      <c r="G1077" s="1714">
        <v>0.0</v>
      </c>
      <c r="H1077" s="1714">
        <v>0.0</v>
      </c>
      <c r="I1077" s="693">
        <f t="shared" si="756"/>
        <v>0</v>
      </c>
      <c r="J1077" s="694"/>
      <c r="K1077" s="1531"/>
      <c r="L1077" s="1714" t="s">
        <v>80</v>
      </c>
      <c r="M1077" s="701">
        <v>0.0</v>
      </c>
      <c r="N1077" s="701">
        <f t="shared" si="762"/>
        <v>0</v>
      </c>
      <c r="O1077" s="692">
        <v>0.0</v>
      </c>
      <c r="P1077" s="701">
        <f>sum(N1077,O1077)</f>
        <v>0</v>
      </c>
      <c r="Q1077" s="701"/>
      <c r="R1077" s="701"/>
      <c r="S1077" s="1686"/>
      <c r="T1077" s="649"/>
      <c r="U1077" s="7"/>
      <c r="V1077" s="7"/>
      <c r="W1077" s="7"/>
      <c r="X1077" s="7"/>
      <c r="Y1077" s="7"/>
      <c r="Z1077" s="7"/>
      <c r="AA1077" s="7"/>
      <c r="AB1077" s="7"/>
      <c r="AC1077" s="7"/>
    </row>
    <row r="1078">
      <c r="A1078" s="1716" t="s">
        <v>274</v>
      </c>
      <c r="B1078" s="1760">
        <v>0.0</v>
      </c>
      <c r="C1078" s="1760">
        <v>0.0</v>
      </c>
      <c r="D1078" s="1760">
        <v>0.0</v>
      </c>
      <c r="E1078" s="1760">
        <v>0.0</v>
      </c>
      <c r="F1078" s="1760">
        <v>0.0</v>
      </c>
      <c r="G1078" s="1982">
        <v>0.0</v>
      </c>
      <c r="H1078" s="1982">
        <v>0.0</v>
      </c>
      <c r="I1078" s="1761">
        <f t="shared" si="756"/>
        <v>0</v>
      </c>
      <c r="J1078" s="1762">
        <f>sum(I1078:I1082)</f>
        <v>0</v>
      </c>
      <c r="K1078" s="1531"/>
      <c r="L1078" s="1716" t="s">
        <v>274</v>
      </c>
      <c r="M1078" s="1765">
        <v>0.0</v>
      </c>
      <c r="N1078" s="1762">
        <f>(M1078-I1078)-S1078</f>
        <v>0</v>
      </c>
      <c r="O1078" s="1765">
        <v>0.0</v>
      </c>
      <c r="P1078" s="1762">
        <f t="shared" ref="P1078:P1079" si="763">SUM(N1078,O1078)</f>
        <v>0</v>
      </c>
      <c r="Q1078" s="1764"/>
      <c r="R1078" s="1762"/>
      <c r="S1078" s="1762"/>
      <c r="T1078" s="649"/>
      <c r="U1078" s="7"/>
      <c r="V1078" s="7"/>
      <c r="W1078" s="7"/>
      <c r="X1078" s="7"/>
      <c r="Y1078" s="7"/>
      <c r="Z1078" s="7"/>
      <c r="AA1078" s="7"/>
      <c r="AB1078" s="7"/>
      <c r="AC1078" s="7"/>
    </row>
    <row r="1079">
      <c r="A1079" s="1714" t="s">
        <v>77</v>
      </c>
      <c r="B1079" s="692">
        <v>0.0</v>
      </c>
      <c r="C1079" s="692">
        <v>0.0</v>
      </c>
      <c r="D1079" s="692">
        <v>0.0</v>
      </c>
      <c r="E1079" s="692">
        <v>0.0</v>
      </c>
      <c r="F1079" s="692">
        <v>0.0</v>
      </c>
      <c r="G1079" s="1714">
        <v>0.0</v>
      </c>
      <c r="H1079" s="1714">
        <v>0.0</v>
      </c>
      <c r="I1079" s="693">
        <f t="shared" si="756"/>
        <v>0</v>
      </c>
      <c r="J1079" s="596">
        <f>(J1078/40)</f>
        <v>0</v>
      </c>
      <c r="K1079" s="1531"/>
      <c r="L1079" s="1714" t="s">
        <v>77</v>
      </c>
      <c r="M1079" s="692">
        <v>0.0</v>
      </c>
      <c r="N1079" s="701">
        <f>(M1079-I1079-I1080)-S1079</f>
        <v>0</v>
      </c>
      <c r="O1079" s="692">
        <v>0.0</v>
      </c>
      <c r="P1079" s="701">
        <f t="shared" si="763"/>
        <v>0</v>
      </c>
      <c r="Q1079" s="701"/>
      <c r="R1079" s="701"/>
      <c r="S1079" s="1686"/>
      <c r="T1079" s="649"/>
      <c r="U1079" s="7"/>
      <c r="V1079" s="7"/>
      <c r="W1079" s="7"/>
      <c r="X1079" s="7"/>
      <c r="Y1079" s="7"/>
      <c r="Z1079" s="7"/>
      <c r="AA1079" s="7"/>
      <c r="AB1079" s="7"/>
      <c r="AC1079" s="7"/>
    </row>
    <row r="1080">
      <c r="A1080" s="1714" t="s">
        <v>78</v>
      </c>
      <c r="B1080" s="692">
        <v>0.0</v>
      </c>
      <c r="C1080" s="692">
        <v>0.0</v>
      </c>
      <c r="D1080" s="692">
        <v>0.0</v>
      </c>
      <c r="E1080" s="692">
        <v>0.0</v>
      </c>
      <c r="F1080" s="692">
        <v>0.0</v>
      </c>
      <c r="G1080" s="1714">
        <v>0.0</v>
      </c>
      <c r="H1080" s="1714">
        <v>0.0</v>
      </c>
      <c r="I1080" s="693">
        <f t="shared" si="756"/>
        <v>0</v>
      </c>
      <c r="J1080" s="701"/>
      <c r="K1080" s="1531"/>
      <c r="L1080" s="1714" t="s">
        <v>78</v>
      </c>
      <c r="M1080" s="692">
        <v>0.0</v>
      </c>
      <c r="N1080" s="701" t="s">
        <v>79</v>
      </c>
      <c r="O1080" s="692" t="s">
        <v>79</v>
      </c>
      <c r="P1080" s="701" t="s">
        <v>79</v>
      </c>
      <c r="Q1080" s="701"/>
      <c r="R1080" s="701"/>
      <c r="S1080" s="1686"/>
      <c r="T1080" s="649"/>
      <c r="U1080" s="7"/>
      <c r="V1080" s="7"/>
      <c r="W1080" s="7"/>
      <c r="X1080" s="7"/>
      <c r="Y1080" s="7"/>
      <c r="Z1080" s="7"/>
      <c r="AA1080" s="7"/>
      <c r="AB1080" s="7"/>
      <c r="AC1080" s="7"/>
    </row>
    <row r="1081">
      <c r="A1081" s="1714" t="s">
        <v>446</v>
      </c>
      <c r="B1081" s="692">
        <v>0.0</v>
      </c>
      <c r="C1081" s="692">
        <v>0.0</v>
      </c>
      <c r="D1081" s="692">
        <v>0.0</v>
      </c>
      <c r="E1081" s="692">
        <v>0.0</v>
      </c>
      <c r="F1081" s="692">
        <v>0.0</v>
      </c>
      <c r="G1081" s="1714">
        <v>0.0</v>
      </c>
      <c r="H1081" s="1714">
        <v>0.0</v>
      </c>
      <c r="I1081" s="693">
        <f t="shared" si="756"/>
        <v>0</v>
      </c>
      <c r="J1081" s="701"/>
      <c r="K1081" s="1531"/>
      <c r="L1081" s="1714" t="s">
        <v>446</v>
      </c>
      <c r="M1081" s="692">
        <v>0.0</v>
      </c>
      <c r="N1081" s="701">
        <f>(M1081-I1081)-S1081</f>
        <v>0</v>
      </c>
      <c r="O1081" s="692">
        <v>0.0</v>
      </c>
      <c r="P1081" s="701">
        <f t="shared" ref="P1081:P1082" si="764">SUM(N1081,O1081)</f>
        <v>0</v>
      </c>
      <c r="Q1081" s="701"/>
      <c r="R1081" s="701"/>
      <c r="S1081" s="1686"/>
      <c r="T1081" s="649"/>
      <c r="U1081" s="7"/>
      <c r="V1081" s="7"/>
      <c r="W1081" s="7"/>
      <c r="X1081" s="7"/>
      <c r="Y1081" s="7"/>
      <c r="Z1081" s="7"/>
      <c r="AA1081" s="7"/>
      <c r="AB1081" s="7"/>
      <c r="AC1081" s="7"/>
    </row>
    <row r="1082">
      <c r="A1082" s="1814" t="s">
        <v>962</v>
      </c>
      <c r="B1082" s="692">
        <v>0.0</v>
      </c>
      <c r="C1082" s="692">
        <v>0.0</v>
      </c>
      <c r="D1082" s="692">
        <v>0.0</v>
      </c>
      <c r="E1082" s="692">
        <v>0.0</v>
      </c>
      <c r="F1082" s="692">
        <v>0.0</v>
      </c>
      <c r="G1082" s="1714">
        <v>0.0</v>
      </c>
      <c r="H1082" s="1714">
        <v>0.0</v>
      </c>
      <c r="I1082" s="693">
        <f t="shared" si="756"/>
        <v>0</v>
      </c>
      <c r="J1082" s="701"/>
      <c r="K1082" s="1531"/>
      <c r="L1082" s="1814" t="s">
        <v>962</v>
      </c>
      <c r="M1082" s="692">
        <v>0.0</v>
      </c>
      <c r="N1082" s="701">
        <f t="shared" ref="N1082:N1083" si="765">(M1082-I1082)</f>
        <v>0</v>
      </c>
      <c r="O1082" s="692">
        <v>0.0</v>
      </c>
      <c r="P1082" s="701">
        <f t="shared" si="764"/>
        <v>0</v>
      </c>
      <c r="Q1082" s="701"/>
      <c r="R1082" s="701"/>
      <c r="S1082" s="1686"/>
      <c r="T1082" s="649"/>
      <c r="U1082" s="7"/>
      <c r="V1082" s="7"/>
      <c r="W1082" s="7"/>
      <c r="X1082" s="7"/>
      <c r="Y1082" s="7"/>
      <c r="Z1082" s="7"/>
      <c r="AA1082" s="7"/>
      <c r="AB1082" s="7"/>
      <c r="AC1082" s="7"/>
    </row>
    <row r="1083">
      <c r="A1083" s="1714" t="s">
        <v>80</v>
      </c>
      <c r="B1083" s="690">
        <v>0.0</v>
      </c>
      <c r="C1083" s="692">
        <v>0.0</v>
      </c>
      <c r="D1083" s="692">
        <v>0.0</v>
      </c>
      <c r="E1083" s="692">
        <v>0.0</v>
      </c>
      <c r="F1083" s="692">
        <v>0.0</v>
      </c>
      <c r="G1083" s="1714">
        <v>0.0</v>
      </c>
      <c r="H1083" s="1714">
        <v>0.0</v>
      </c>
      <c r="I1083" s="693">
        <f t="shared" si="756"/>
        <v>0</v>
      </c>
      <c r="J1083" s="701"/>
      <c r="K1083" s="1531"/>
      <c r="L1083" s="1714" t="s">
        <v>80</v>
      </c>
      <c r="M1083" s="701">
        <v>0.0</v>
      </c>
      <c r="N1083" s="701">
        <f t="shared" si="765"/>
        <v>0</v>
      </c>
      <c r="O1083" s="692">
        <v>0.0</v>
      </c>
      <c r="P1083" s="701">
        <f>sum(N1083,O1083)</f>
        <v>0</v>
      </c>
      <c r="Q1083" s="701"/>
      <c r="R1083" s="701"/>
      <c r="S1083" s="1686"/>
      <c r="T1083" s="649"/>
      <c r="U1083" s="7"/>
      <c r="V1083" s="7"/>
      <c r="W1083" s="7"/>
      <c r="X1083" s="7"/>
      <c r="Y1083" s="7"/>
      <c r="Z1083" s="7"/>
      <c r="AA1083" s="7"/>
      <c r="AB1083" s="7"/>
      <c r="AC1083" s="7"/>
    </row>
    <row r="1084">
      <c r="A1084" s="1757" t="s">
        <v>827</v>
      </c>
      <c r="B1084" s="1758">
        <f t="shared" ref="B1084:I1084" si="766">SUM(B1085:B1089,B1091:B1095,B1097:B1101)</f>
        <v>0</v>
      </c>
      <c r="C1084" s="1758">
        <f t="shared" si="766"/>
        <v>0</v>
      </c>
      <c r="D1084" s="1758">
        <f t="shared" si="766"/>
        <v>0</v>
      </c>
      <c r="E1084" s="1758">
        <f t="shared" si="766"/>
        <v>0</v>
      </c>
      <c r="F1084" s="1758">
        <f t="shared" si="766"/>
        <v>0</v>
      </c>
      <c r="G1084" s="1758">
        <f t="shared" si="766"/>
        <v>0</v>
      </c>
      <c r="H1084" s="1758">
        <f t="shared" si="766"/>
        <v>0</v>
      </c>
      <c r="I1084" s="1758">
        <f t="shared" si="766"/>
        <v>0</v>
      </c>
      <c r="J1084" s="1758"/>
      <c r="K1084" s="1531"/>
      <c r="L1084" s="1758" t="s">
        <v>827</v>
      </c>
      <c r="M1084" s="1682"/>
      <c r="N1084" s="1682"/>
      <c r="O1084" s="1682"/>
      <c r="P1084" s="1682"/>
      <c r="Q1084" s="1682"/>
      <c r="R1084" s="1682"/>
      <c r="S1084" s="1682"/>
      <c r="T1084" s="649"/>
      <c r="U1084" s="7"/>
      <c r="V1084" s="7"/>
      <c r="W1084" s="7"/>
      <c r="X1084" s="7"/>
      <c r="Y1084" s="7"/>
      <c r="Z1084" s="7"/>
      <c r="AA1084" s="7"/>
      <c r="AB1084" s="7"/>
      <c r="AC1084" s="7"/>
    </row>
    <row r="1085">
      <c r="A1085" s="1716" t="s">
        <v>274</v>
      </c>
      <c r="B1085" s="1760">
        <v>0.0</v>
      </c>
      <c r="C1085" s="1760">
        <v>0.0</v>
      </c>
      <c r="D1085" s="1760">
        <v>0.0</v>
      </c>
      <c r="E1085" s="1760">
        <v>0.0</v>
      </c>
      <c r="F1085" s="1760">
        <v>0.0</v>
      </c>
      <c r="G1085" s="1895">
        <v>0.0</v>
      </c>
      <c r="H1085" s="1895">
        <v>0.0</v>
      </c>
      <c r="I1085" s="1761">
        <f t="shared" ref="I1085:I1102" si="767">SUM(B1085:H1085)</f>
        <v>0</v>
      </c>
      <c r="J1085" s="1762">
        <f>sum(I1085:I1089)</f>
        <v>0</v>
      </c>
      <c r="K1085" s="1531"/>
      <c r="L1085" s="1716" t="s">
        <v>274</v>
      </c>
      <c r="M1085" s="1765">
        <v>0.0</v>
      </c>
      <c r="N1085" s="1762">
        <f>(M1085-I1085)-S1085</f>
        <v>0</v>
      </c>
      <c r="O1085" s="1765">
        <v>0.0</v>
      </c>
      <c r="P1085" s="1762">
        <f t="shared" ref="P1085:P1086" si="768">SUM(N1085,O1085)</f>
        <v>0</v>
      </c>
      <c r="Q1085" s="1764"/>
      <c r="R1085" s="1762"/>
      <c r="S1085" s="1762"/>
      <c r="T1085" s="649"/>
      <c r="U1085" s="7"/>
      <c r="V1085" s="7"/>
      <c r="W1085" s="7"/>
      <c r="X1085" s="7"/>
      <c r="Y1085" s="7"/>
      <c r="Z1085" s="7"/>
      <c r="AA1085" s="7"/>
      <c r="AB1085" s="7"/>
      <c r="AC1085" s="7"/>
    </row>
    <row r="1086">
      <c r="A1086" s="1714" t="s">
        <v>77</v>
      </c>
      <c r="B1086" s="692">
        <v>0.0</v>
      </c>
      <c r="C1086" s="692">
        <v>0.0</v>
      </c>
      <c r="D1086" s="692">
        <v>0.0</v>
      </c>
      <c r="E1086" s="692">
        <v>0.0</v>
      </c>
      <c r="F1086" s="692">
        <v>0.0</v>
      </c>
      <c r="G1086" s="1714">
        <v>0.0</v>
      </c>
      <c r="H1086" s="1714">
        <v>0.0</v>
      </c>
      <c r="I1086" s="693">
        <f t="shared" si="767"/>
        <v>0</v>
      </c>
      <c r="J1086" s="596">
        <f>(J1085/40)</f>
        <v>0</v>
      </c>
      <c r="K1086" s="1531"/>
      <c r="L1086" s="1714" t="s">
        <v>77</v>
      </c>
      <c r="M1086" s="692">
        <v>0.0</v>
      </c>
      <c r="N1086" s="701">
        <f>(M1086-I1086-I1087)-S1086</f>
        <v>0</v>
      </c>
      <c r="O1086" s="692">
        <v>0.0</v>
      </c>
      <c r="P1086" s="701">
        <f t="shared" si="768"/>
        <v>0</v>
      </c>
      <c r="Q1086" s="701"/>
      <c r="R1086" s="701"/>
      <c r="S1086" s="1686"/>
      <c r="T1086" s="649"/>
      <c r="U1086" s="7"/>
      <c r="V1086" s="7"/>
      <c r="W1086" s="7"/>
      <c r="X1086" s="7"/>
      <c r="Y1086" s="7"/>
      <c r="Z1086" s="7"/>
      <c r="AA1086" s="7"/>
      <c r="AB1086" s="7"/>
      <c r="AC1086" s="7"/>
    </row>
    <row r="1087">
      <c r="A1087" s="1714" t="s">
        <v>78</v>
      </c>
      <c r="B1087" s="692">
        <v>0.0</v>
      </c>
      <c r="C1087" s="692">
        <v>0.0</v>
      </c>
      <c r="D1087" s="692">
        <v>0.0</v>
      </c>
      <c r="E1087" s="692">
        <v>0.0</v>
      </c>
      <c r="F1087" s="692">
        <v>0.0</v>
      </c>
      <c r="G1087" s="1714">
        <v>0.0</v>
      </c>
      <c r="H1087" s="1714">
        <v>0.0</v>
      </c>
      <c r="I1087" s="693">
        <f t="shared" si="767"/>
        <v>0</v>
      </c>
      <c r="J1087" s="701"/>
      <c r="K1087" s="1531"/>
      <c r="L1087" s="1714" t="s">
        <v>78</v>
      </c>
      <c r="M1087" s="692">
        <v>0.0</v>
      </c>
      <c r="N1087" s="701" t="s">
        <v>79</v>
      </c>
      <c r="O1087" s="692" t="s">
        <v>79</v>
      </c>
      <c r="P1087" s="701" t="s">
        <v>79</v>
      </c>
      <c r="Q1087" s="701"/>
      <c r="R1087" s="701"/>
      <c r="S1087" s="1686"/>
      <c r="T1087" s="649"/>
      <c r="U1087" s="7"/>
      <c r="V1087" s="7"/>
      <c r="W1087" s="7"/>
      <c r="X1087" s="7"/>
      <c r="Y1087" s="7"/>
      <c r="Z1087" s="7"/>
      <c r="AA1087" s="7"/>
      <c r="AB1087" s="7"/>
      <c r="AC1087" s="7"/>
    </row>
    <row r="1088">
      <c r="A1088" s="1714" t="s">
        <v>446</v>
      </c>
      <c r="B1088" s="692">
        <v>0.0</v>
      </c>
      <c r="C1088" s="692">
        <v>0.0</v>
      </c>
      <c r="D1088" s="692">
        <v>0.0</v>
      </c>
      <c r="E1088" s="692">
        <v>0.0</v>
      </c>
      <c r="F1088" s="692">
        <v>0.0</v>
      </c>
      <c r="G1088" s="1714">
        <v>0.0</v>
      </c>
      <c r="H1088" s="1714">
        <v>0.0</v>
      </c>
      <c r="I1088" s="693">
        <f t="shared" si="767"/>
        <v>0</v>
      </c>
      <c r="J1088" s="701"/>
      <c r="K1088" s="1531"/>
      <c r="L1088" s="1714" t="s">
        <v>446</v>
      </c>
      <c r="M1088" s="692">
        <v>0.0</v>
      </c>
      <c r="N1088" s="701">
        <f>(M1088-I1088)-S1088</f>
        <v>0</v>
      </c>
      <c r="O1088" s="692">
        <v>0.0</v>
      </c>
      <c r="P1088" s="701">
        <f t="shared" ref="P1088:P1089" si="769">SUM(N1088,O1088)</f>
        <v>0</v>
      </c>
      <c r="Q1088" s="701"/>
      <c r="R1088" s="701"/>
      <c r="S1088" s="1686"/>
      <c r="T1088" s="649"/>
      <c r="U1088" s="7"/>
      <c r="V1088" s="7"/>
      <c r="W1088" s="7"/>
      <c r="X1088" s="7"/>
      <c r="Y1088" s="7"/>
      <c r="Z1088" s="7"/>
      <c r="AA1088" s="7"/>
      <c r="AB1088" s="7"/>
      <c r="AC1088" s="7"/>
    </row>
    <row r="1089">
      <c r="A1089" s="1814" t="s">
        <v>962</v>
      </c>
      <c r="B1089" s="692">
        <v>0.0</v>
      </c>
      <c r="C1089" s="692">
        <v>0.0</v>
      </c>
      <c r="D1089" s="692">
        <v>0.0</v>
      </c>
      <c r="E1089" s="692">
        <v>0.0</v>
      </c>
      <c r="F1089" s="692">
        <v>0.0</v>
      </c>
      <c r="G1089" s="1714">
        <v>0.0</v>
      </c>
      <c r="H1089" s="1714">
        <v>0.0</v>
      </c>
      <c r="I1089" s="693">
        <f t="shared" si="767"/>
        <v>0</v>
      </c>
      <c r="J1089" s="701"/>
      <c r="K1089" s="1531"/>
      <c r="L1089" s="1814" t="s">
        <v>962</v>
      </c>
      <c r="M1089" s="692">
        <v>0.0</v>
      </c>
      <c r="N1089" s="701">
        <f t="shared" ref="N1089:N1090" si="770">(M1089-I1089)</f>
        <v>0</v>
      </c>
      <c r="O1089" s="692">
        <v>0.0</v>
      </c>
      <c r="P1089" s="701">
        <f t="shared" si="769"/>
        <v>0</v>
      </c>
      <c r="Q1089" s="701"/>
      <c r="R1089" s="701"/>
      <c r="S1089" s="1686"/>
      <c r="T1089" s="649"/>
      <c r="U1089" s="7"/>
      <c r="V1089" s="7"/>
      <c r="W1089" s="7"/>
      <c r="X1089" s="7"/>
      <c r="Y1089" s="7"/>
      <c r="Z1089" s="7"/>
      <c r="AA1089" s="7"/>
      <c r="AB1089" s="7"/>
      <c r="AC1089" s="7"/>
    </row>
    <row r="1090">
      <c r="A1090" s="1714" t="s">
        <v>80</v>
      </c>
      <c r="B1090" s="690">
        <v>0.0</v>
      </c>
      <c r="C1090" s="692">
        <v>0.0</v>
      </c>
      <c r="D1090" s="692">
        <v>0.0</v>
      </c>
      <c r="E1090" s="692">
        <v>0.0</v>
      </c>
      <c r="F1090" s="692">
        <v>0.0</v>
      </c>
      <c r="G1090" s="1714">
        <v>0.0</v>
      </c>
      <c r="H1090" s="1714">
        <v>0.0</v>
      </c>
      <c r="I1090" s="693">
        <f t="shared" si="767"/>
        <v>0</v>
      </c>
      <c r="J1090" s="701"/>
      <c r="K1090" s="1531"/>
      <c r="L1090" s="1714" t="s">
        <v>80</v>
      </c>
      <c r="M1090" s="701">
        <v>0.0</v>
      </c>
      <c r="N1090" s="701">
        <f t="shared" si="770"/>
        <v>0</v>
      </c>
      <c r="O1090" s="692">
        <v>0.0</v>
      </c>
      <c r="P1090" s="701">
        <f>sum(N1090,O1090)</f>
        <v>0</v>
      </c>
      <c r="Q1090" s="701"/>
      <c r="R1090" s="701"/>
      <c r="S1090" s="1686"/>
      <c r="T1090" s="649"/>
      <c r="U1090" s="7"/>
      <c r="V1090" s="7"/>
      <c r="W1090" s="7"/>
      <c r="X1090" s="7"/>
      <c r="Y1090" s="7"/>
      <c r="Z1090" s="7"/>
      <c r="AA1090" s="7"/>
      <c r="AB1090" s="7"/>
      <c r="AC1090" s="7"/>
    </row>
    <row r="1091">
      <c r="A1091" s="1716" t="s">
        <v>274</v>
      </c>
      <c r="B1091" s="1760">
        <v>0.0</v>
      </c>
      <c r="C1091" s="1760">
        <v>0.0</v>
      </c>
      <c r="D1091" s="1760">
        <v>0.0</v>
      </c>
      <c r="E1091" s="1760">
        <v>0.0</v>
      </c>
      <c r="F1091" s="1760">
        <v>0.0</v>
      </c>
      <c r="G1091" s="1982">
        <v>0.0</v>
      </c>
      <c r="H1091" s="1982">
        <v>0.0</v>
      </c>
      <c r="I1091" s="1761">
        <f t="shared" si="767"/>
        <v>0</v>
      </c>
      <c r="J1091" s="1762">
        <f>sum(I1091:I1095)</f>
        <v>0</v>
      </c>
      <c r="K1091" s="1531"/>
      <c r="L1091" s="1716" t="s">
        <v>274</v>
      </c>
      <c r="M1091" s="1765">
        <v>0.0</v>
      </c>
      <c r="N1091" s="1762">
        <f>(M1091-I1091)-S1091</f>
        <v>0</v>
      </c>
      <c r="O1091" s="1765">
        <v>0.0</v>
      </c>
      <c r="P1091" s="1762">
        <f t="shared" ref="P1091:P1092" si="771">SUM(N1091,O1091)</f>
        <v>0</v>
      </c>
      <c r="Q1091" s="1764"/>
      <c r="R1091" s="1762"/>
      <c r="S1091" s="1762"/>
      <c r="T1091" s="649"/>
      <c r="U1091" s="7"/>
      <c r="V1091" s="7"/>
      <c r="W1091" s="7"/>
      <c r="X1091" s="7"/>
      <c r="Y1091" s="7"/>
      <c r="Z1091" s="7"/>
      <c r="AA1091" s="7"/>
      <c r="AB1091" s="7"/>
      <c r="AC1091" s="7"/>
    </row>
    <row r="1092">
      <c r="A1092" s="1714" t="s">
        <v>77</v>
      </c>
      <c r="B1092" s="692">
        <v>0.0</v>
      </c>
      <c r="C1092" s="692">
        <v>0.0</v>
      </c>
      <c r="D1092" s="692">
        <v>0.0</v>
      </c>
      <c r="E1092" s="692">
        <v>0.0</v>
      </c>
      <c r="F1092" s="692">
        <v>0.0</v>
      </c>
      <c r="G1092" s="1714">
        <v>0.0</v>
      </c>
      <c r="H1092" s="1714">
        <v>0.0</v>
      </c>
      <c r="I1092" s="693">
        <f t="shared" si="767"/>
        <v>0</v>
      </c>
      <c r="J1092" s="596">
        <f>(J1091/40)</f>
        <v>0</v>
      </c>
      <c r="K1092" s="1531"/>
      <c r="L1092" s="1714" t="s">
        <v>77</v>
      </c>
      <c r="M1092" s="692">
        <v>0.0</v>
      </c>
      <c r="N1092" s="701">
        <f>(M1092-I1092-I1093)-S1092</f>
        <v>0</v>
      </c>
      <c r="O1092" s="692">
        <v>0.0</v>
      </c>
      <c r="P1092" s="701">
        <f t="shared" si="771"/>
        <v>0</v>
      </c>
      <c r="Q1092" s="701"/>
      <c r="R1092" s="701"/>
      <c r="S1092" s="1686"/>
      <c r="T1092" s="649"/>
      <c r="U1092" s="7"/>
      <c r="V1092" s="7"/>
      <c r="W1092" s="7"/>
      <c r="X1092" s="7"/>
      <c r="Y1092" s="7"/>
      <c r="Z1092" s="7"/>
      <c r="AA1092" s="7"/>
      <c r="AB1092" s="7"/>
      <c r="AC1092" s="7"/>
    </row>
    <row r="1093">
      <c r="A1093" s="1714" t="s">
        <v>78</v>
      </c>
      <c r="B1093" s="692">
        <v>0.0</v>
      </c>
      <c r="C1093" s="692">
        <v>0.0</v>
      </c>
      <c r="D1093" s="692">
        <v>0.0</v>
      </c>
      <c r="E1093" s="692">
        <v>0.0</v>
      </c>
      <c r="F1093" s="692">
        <v>0.0</v>
      </c>
      <c r="G1093" s="1714">
        <v>0.0</v>
      </c>
      <c r="H1093" s="1714">
        <v>0.0</v>
      </c>
      <c r="I1093" s="693">
        <f t="shared" si="767"/>
        <v>0</v>
      </c>
      <c r="J1093" s="701"/>
      <c r="K1093" s="1531"/>
      <c r="L1093" s="1714" t="s">
        <v>78</v>
      </c>
      <c r="M1093" s="692">
        <v>0.0</v>
      </c>
      <c r="N1093" s="701" t="s">
        <v>79</v>
      </c>
      <c r="O1093" s="692" t="s">
        <v>79</v>
      </c>
      <c r="P1093" s="701" t="s">
        <v>79</v>
      </c>
      <c r="Q1093" s="701"/>
      <c r="R1093" s="701"/>
      <c r="S1093" s="1686"/>
      <c r="T1093" s="649"/>
      <c r="U1093" s="7"/>
      <c r="V1093" s="7"/>
      <c r="W1093" s="7"/>
      <c r="X1093" s="7"/>
      <c r="Y1093" s="7"/>
      <c r="Z1093" s="7"/>
      <c r="AA1093" s="7"/>
      <c r="AB1093" s="7"/>
      <c r="AC1093" s="7"/>
    </row>
    <row r="1094">
      <c r="A1094" s="1714" t="s">
        <v>446</v>
      </c>
      <c r="B1094" s="692">
        <v>0.0</v>
      </c>
      <c r="C1094" s="692">
        <v>0.0</v>
      </c>
      <c r="D1094" s="692">
        <v>0.0</v>
      </c>
      <c r="E1094" s="692">
        <v>0.0</v>
      </c>
      <c r="F1094" s="692">
        <v>0.0</v>
      </c>
      <c r="G1094" s="1714">
        <v>0.0</v>
      </c>
      <c r="H1094" s="1714">
        <v>0.0</v>
      </c>
      <c r="I1094" s="693">
        <f t="shared" si="767"/>
        <v>0</v>
      </c>
      <c r="J1094" s="701"/>
      <c r="K1094" s="1531"/>
      <c r="L1094" s="1714" t="s">
        <v>446</v>
      </c>
      <c r="M1094" s="692">
        <v>0.0</v>
      </c>
      <c r="N1094" s="701">
        <f>(M1094-I1094)-S1094</f>
        <v>0</v>
      </c>
      <c r="O1094" s="692">
        <v>0.0</v>
      </c>
      <c r="P1094" s="701">
        <f t="shared" ref="P1094:P1095" si="772">SUM(N1094,O1094)</f>
        <v>0</v>
      </c>
      <c r="Q1094" s="701"/>
      <c r="R1094" s="701"/>
      <c r="S1094" s="1686"/>
      <c r="T1094" s="649"/>
      <c r="U1094" s="7"/>
      <c r="V1094" s="7"/>
      <c r="W1094" s="7"/>
      <c r="X1094" s="7"/>
      <c r="Y1094" s="7"/>
      <c r="Z1094" s="7"/>
      <c r="AA1094" s="7"/>
      <c r="AB1094" s="7"/>
      <c r="AC1094" s="7"/>
    </row>
    <row r="1095">
      <c r="A1095" s="1814" t="s">
        <v>962</v>
      </c>
      <c r="B1095" s="692">
        <v>0.0</v>
      </c>
      <c r="C1095" s="692">
        <v>0.0</v>
      </c>
      <c r="D1095" s="692">
        <v>0.0</v>
      </c>
      <c r="E1095" s="692">
        <v>0.0</v>
      </c>
      <c r="F1095" s="692">
        <v>0.0</v>
      </c>
      <c r="G1095" s="1714">
        <v>0.0</v>
      </c>
      <c r="H1095" s="1714">
        <v>0.0</v>
      </c>
      <c r="I1095" s="693">
        <f t="shared" si="767"/>
        <v>0</v>
      </c>
      <c r="J1095" s="701"/>
      <c r="K1095" s="1531"/>
      <c r="L1095" s="1814" t="s">
        <v>962</v>
      </c>
      <c r="M1095" s="692">
        <v>0.0</v>
      </c>
      <c r="N1095" s="701">
        <f t="shared" ref="N1095:N1096" si="773">(M1095-I1095)</f>
        <v>0</v>
      </c>
      <c r="O1095" s="692">
        <v>0.0</v>
      </c>
      <c r="P1095" s="701">
        <f t="shared" si="772"/>
        <v>0</v>
      </c>
      <c r="Q1095" s="701"/>
      <c r="R1095" s="701"/>
      <c r="S1095" s="1686"/>
      <c r="T1095" s="649"/>
      <c r="U1095" s="7"/>
      <c r="V1095" s="7"/>
      <c r="W1095" s="7"/>
      <c r="X1095" s="7"/>
      <c r="Y1095" s="7"/>
      <c r="Z1095" s="7"/>
      <c r="AA1095" s="7"/>
      <c r="AB1095" s="7"/>
      <c r="AC1095" s="7"/>
    </row>
    <row r="1096">
      <c r="A1096" s="1714" t="s">
        <v>80</v>
      </c>
      <c r="B1096" s="690">
        <v>0.0</v>
      </c>
      <c r="C1096" s="692">
        <v>0.0</v>
      </c>
      <c r="D1096" s="692">
        <v>0.0</v>
      </c>
      <c r="E1096" s="692">
        <v>0.0</v>
      </c>
      <c r="F1096" s="692">
        <v>0.0</v>
      </c>
      <c r="G1096" s="1714">
        <v>0.0</v>
      </c>
      <c r="H1096" s="1714">
        <v>0.0</v>
      </c>
      <c r="I1096" s="693">
        <f t="shared" si="767"/>
        <v>0</v>
      </c>
      <c r="J1096" s="694"/>
      <c r="K1096" s="1531"/>
      <c r="L1096" s="1714" t="s">
        <v>80</v>
      </c>
      <c r="M1096" s="701">
        <v>0.0</v>
      </c>
      <c r="N1096" s="701">
        <f t="shared" si="773"/>
        <v>0</v>
      </c>
      <c r="O1096" s="692">
        <v>0.0</v>
      </c>
      <c r="P1096" s="701">
        <f>sum(N1096,O1096)</f>
        <v>0</v>
      </c>
      <c r="Q1096" s="701"/>
      <c r="R1096" s="701"/>
      <c r="S1096" s="1686"/>
      <c r="T1096" s="649"/>
      <c r="U1096" s="7"/>
      <c r="V1096" s="7"/>
      <c r="W1096" s="7"/>
      <c r="X1096" s="7"/>
      <c r="Y1096" s="7"/>
      <c r="Z1096" s="7"/>
      <c r="AA1096" s="7"/>
      <c r="AB1096" s="7"/>
      <c r="AC1096" s="7"/>
    </row>
    <row r="1097">
      <c r="A1097" s="1716" t="s">
        <v>274</v>
      </c>
      <c r="B1097" s="1760">
        <v>0.0</v>
      </c>
      <c r="C1097" s="1760">
        <v>0.0</v>
      </c>
      <c r="D1097" s="1760">
        <v>0.0</v>
      </c>
      <c r="E1097" s="1760">
        <v>0.0</v>
      </c>
      <c r="F1097" s="1760">
        <v>0.0</v>
      </c>
      <c r="G1097" s="1982">
        <v>0.0</v>
      </c>
      <c r="H1097" s="1982">
        <v>0.0</v>
      </c>
      <c r="I1097" s="1761">
        <f t="shared" si="767"/>
        <v>0</v>
      </c>
      <c r="J1097" s="1762">
        <f>sum(I1097:I1101)</f>
        <v>0</v>
      </c>
      <c r="K1097" s="1531"/>
      <c r="L1097" s="1716" t="s">
        <v>274</v>
      </c>
      <c r="M1097" s="1765">
        <v>0.0</v>
      </c>
      <c r="N1097" s="1762">
        <f>(M1097-I1097)-S1097</f>
        <v>0</v>
      </c>
      <c r="O1097" s="1765">
        <v>0.0</v>
      </c>
      <c r="P1097" s="1762">
        <f t="shared" ref="P1097:P1098" si="774">SUM(N1097,O1097)</f>
        <v>0</v>
      </c>
      <c r="Q1097" s="1764"/>
      <c r="R1097" s="1762"/>
      <c r="S1097" s="1762"/>
      <c r="T1097" s="649"/>
      <c r="U1097" s="7"/>
      <c r="V1097" s="7"/>
      <c r="W1097" s="7"/>
      <c r="X1097" s="7"/>
      <c r="Y1097" s="7"/>
      <c r="Z1097" s="7"/>
      <c r="AA1097" s="7"/>
      <c r="AB1097" s="7"/>
      <c r="AC1097" s="7"/>
    </row>
    <row r="1098">
      <c r="A1098" s="1714" t="s">
        <v>77</v>
      </c>
      <c r="B1098" s="692">
        <v>0.0</v>
      </c>
      <c r="C1098" s="692">
        <v>0.0</v>
      </c>
      <c r="D1098" s="692">
        <v>0.0</v>
      </c>
      <c r="E1098" s="692">
        <v>0.0</v>
      </c>
      <c r="F1098" s="692">
        <v>0.0</v>
      </c>
      <c r="G1098" s="1714">
        <v>0.0</v>
      </c>
      <c r="H1098" s="1714">
        <v>0.0</v>
      </c>
      <c r="I1098" s="693">
        <f t="shared" si="767"/>
        <v>0</v>
      </c>
      <c r="J1098" s="596">
        <f>(J1097/40)</f>
        <v>0</v>
      </c>
      <c r="K1098" s="1531"/>
      <c r="L1098" s="1714" t="s">
        <v>77</v>
      </c>
      <c r="M1098" s="692">
        <v>0.0</v>
      </c>
      <c r="N1098" s="701">
        <f>(M1098-I1098-I1099)-S1098</f>
        <v>0</v>
      </c>
      <c r="O1098" s="692">
        <v>0.0</v>
      </c>
      <c r="P1098" s="701">
        <f t="shared" si="774"/>
        <v>0</v>
      </c>
      <c r="Q1098" s="701"/>
      <c r="R1098" s="701"/>
      <c r="S1098" s="1686"/>
      <c r="T1098" s="649"/>
      <c r="U1098" s="7"/>
      <c r="V1098" s="7"/>
      <c r="W1098" s="7"/>
      <c r="X1098" s="7"/>
      <c r="Y1098" s="7"/>
      <c r="Z1098" s="7"/>
      <c r="AA1098" s="7"/>
      <c r="AB1098" s="7"/>
      <c r="AC1098" s="7"/>
    </row>
    <row r="1099">
      <c r="A1099" s="1714" t="s">
        <v>78</v>
      </c>
      <c r="B1099" s="692">
        <v>0.0</v>
      </c>
      <c r="C1099" s="692">
        <v>0.0</v>
      </c>
      <c r="D1099" s="692">
        <v>0.0</v>
      </c>
      <c r="E1099" s="692">
        <v>0.0</v>
      </c>
      <c r="F1099" s="692">
        <v>0.0</v>
      </c>
      <c r="G1099" s="1714">
        <v>0.0</v>
      </c>
      <c r="H1099" s="1714">
        <v>0.0</v>
      </c>
      <c r="I1099" s="693">
        <f t="shared" si="767"/>
        <v>0</v>
      </c>
      <c r="J1099" s="701"/>
      <c r="K1099" s="1531"/>
      <c r="L1099" s="1714" t="s">
        <v>78</v>
      </c>
      <c r="M1099" s="692">
        <v>0.0</v>
      </c>
      <c r="N1099" s="701" t="s">
        <v>79</v>
      </c>
      <c r="O1099" s="692" t="s">
        <v>79</v>
      </c>
      <c r="P1099" s="701" t="s">
        <v>79</v>
      </c>
      <c r="Q1099" s="701"/>
      <c r="R1099" s="701"/>
      <c r="S1099" s="1686"/>
      <c r="T1099" s="649"/>
      <c r="U1099" s="7"/>
      <c r="V1099" s="7"/>
      <c r="W1099" s="7"/>
      <c r="X1099" s="7"/>
      <c r="Y1099" s="7"/>
      <c r="Z1099" s="7"/>
      <c r="AA1099" s="7"/>
      <c r="AB1099" s="7"/>
      <c r="AC1099" s="7"/>
    </row>
    <row r="1100">
      <c r="A1100" s="1714" t="s">
        <v>446</v>
      </c>
      <c r="B1100" s="692">
        <v>0.0</v>
      </c>
      <c r="C1100" s="692">
        <v>0.0</v>
      </c>
      <c r="D1100" s="692">
        <v>0.0</v>
      </c>
      <c r="E1100" s="692">
        <v>0.0</v>
      </c>
      <c r="F1100" s="692">
        <v>0.0</v>
      </c>
      <c r="G1100" s="1714">
        <v>0.0</v>
      </c>
      <c r="H1100" s="1714">
        <v>0.0</v>
      </c>
      <c r="I1100" s="693">
        <f t="shared" si="767"/>
        <v>0</v>
      </c>
      <c r="J1100" s="701"/>
      <c r="K1100" s="1531"/>
      <c r="L1100" s="1714" t="s">
        <v>446</v>
      </c>
      <c r="M1100" s="692">
        <v>0.0</v>
      </c>
      <c r="N1100" s="701">
        <f>(M1100-I1100)-S1100</f>
        <v>0</v>
      </c>
      <c r="O1100" s="692">
        <v>0.0</v>
      </c>
      <c r="P1100" s="701">
        <f t="shared" ref="P1100:P1101" si="775">SUM(N1100,O1100)</f>
        <v>0</v>
      </c>
      <c r="Q1100" s="701"/>
      <c r="R1100" s="701"/>
      <c r="S1100" s="1686"/>
      <c r="T1100" s="649"/>
      <c r="U1100" s="7"/>
      <c r="V1100" s="7"/>
      <c r="W1100" s="7"/>
      <c r="X1100" s="7"/>
      <c r="Y1100" s="7"/>
      <c r="Z1100" s="7"/>
      <c r="AA1100" s="7"/>
      <c r="AB1100" s="7"/>
      <c r="AC1100" s="7"/>
    </row>
    <row r="1101">
      <c r="A1101" s="1814" t="s">
        <v>962</v>
      </c>
      <c r="B1101" s="692">
        <v>0.0</v>
      </c>
      <c r="C1101" s="692">
        <v>0.0</v>
      </c>
      <c r="D1101" s="692">
        <v>0.0</v>
      </c>
      <c r="E1101" s="692">
        <v>0.0</v>
      </c>
      <c r="F1101" s="692">
        <v>0.0</v>
      </c>
      <c r="G1101" s="1714">
        <v>0.0</v>
      </c>
      <c r="H1101" s="1714">
        <v>0.0</v>
      </c>
      <c r="I1101" s="693">
        <f t="shared" si="767"/>
        <v>0</v>
      </c>
      <c r="J1101" s="701"/>
      <c r="K1101" s="1531"/>
      <c r="L1101" s="1814" t="s">
        <v>962</v>
      </c>
      <c r="M1101" s="692">
        <v>0.0</v>
      </c>
      <c r="N1101" s="701">
        <f t="shared" ref="N1101:N1102" si="776">(M1101-I1101)</f>
        <v>0</v>
      </c>
      <c r="O1101" s="692">
        <v>0.0</v>
      </c>
      <c r="P1101" s="701">
        <f t="shared" si="775"/>
        <v>0</v>
      </c>
      <c r="Q1101" s="701"/>
      <c r="R1101" s="701"/>
      <c r="S1101" s="1686"/>
      <c r="T1101" s="649"/>
      <c r="U1101" s="7"/>
      <c r="V1101" s="7"/>
      <c r="W1101" s="7"/>
      <c r="X1101" s="7"/>
      <c r="Y1101" s="7"/>
      <c r="Z1101" s="7"/>
      <c r="AA1101" s="7"/>
      <c r="AB1101" s="7"/>
      <c r="AC1101" s="7"/>
    </row>
    <row r="1102">
      <c r="A1102" s="1714" t="s">
        <v>80</v>
      </c>
      <c r="B1102" s="690">
        <v>0.0</v>
      </c>
      <c r="C1102" s="692">
        <v>0.0</v>
      </c>
      <c r="D1102" s="692">
        <v>0.0</v>
      </c>
      <c r="E1102" s="692">
        <v>0.0</v>
      </c>
      <c r="F1102" s="692">
        <v>0.0</v>
      </c>
      <c r="G1102" s="1714">
        <v>0.0</v>
      </c>
      <c r="H1102" s="1714">
        <v>0.0</v>
      </c>
      <c r="I1102" s="693">
        <f t="shared" si="767"/>
        <v>0</v>
      </c>
      <c r="J1102" s="701"/>
      <c r="K1102" s="1531"/>
      <c r="L1102" s="1714" t="s">
        <v>80</v>
      </c>
      <c r="M1102" s="701">
        <v>0.0</v>
      </c>
      <c r="N1102" s="701">
        <f t="shared" si="776"/>
        <v>0</v>
      </c>
      <c r="O1102" s="692">
        <v>0.0</v>
      </c>
      <c r="P1102" s="701">
        <f>sum(N1102,O1102)</f>
        <v>0</v>
      </c>
      <c r="Q1102" s="701"/>
      <c r="R1102" s="701"/>
      <c r="S1102" s="1686"/>
      <c r="T1102" s="649"/>
      <c r="U1102" s="7"/>
      <c r="V1102" s="7"/>
      <c r="W1102" s="7"/>
      <c r="X1102" s="7"/>
      <c r="Y1102" s="7"/>
      <c r="Z1102" s="7"/>
      <c r="AA1102" s="7"/>
      <c r="AB1102" s="7"/>
      <c r="AC1102" s="7"/>
    </row>
    <row r="1103">
      <c r="A1103" s="1757" t="s">
        <v>828</v>
      </c>
      <c r="B1103" s="1758">
        <f t="shared" ref="B1103:I1103" si="777">SUM(B1104:B1108,B1110:B1114,B1116:B1120)</f>
        <v>0</v>
      </c>
      <c r="C1103" s="1758">
        <f t="shared" si="777"/>
        <v>0</v>
      </c>
      <c r="D1103" s="1758">
        <f t="shared" si="777"/>
        <v>0</v>
      </c>
      <c r="E1103" s="1758">
        <f t="shared" si="777"/>
        <v>0</v>
      </c>
      <c r="F1103" s="1758">
        <f t="shared" si="777"/>
        <v>0</v>
      </c>
      <c r="G1103" s="1758">
        <f t="shared" si="777"/>
        <v>0</v>
      </c>
      <c r="H1103" s="1758">
        <f t="shared" si="777"/>
        <v>0</v>
      </c>
      <c r="I1103" s="1758">
        <f t="shared" si="777"/>
        <v>0</v>
      </c>
      <c r="J1103" s="1758"/>
      <c r="K1103" s="1531"/>
      <c r="L1103" s="1758" t="s">
        <v>828</v>
      </c>
      <c r="M1103" s="1682"/>
      <c r="N1103" s="1682"/>
      <c r="O1103" s="1682"/>
      <c r="P1103" s="1682"/>
      <c r="Q1103" s="1682"/>
      <c r="R1103" s="1682"/>
      <c r="S1103" s="1682"/>
      <c r="T1103" s="649"/>
      <c r="U1103" s="7"/>
      <c r="V1103" s="7"/>
      <c r="W1103" s="7"/>
      <c r="X1103" s="7"/>
      <c r="Y1103" s="7"/>
      <c r="Z1103" s="7"/>
      <c r="AA1103" s="7"/>
      <c r="AB1103" s="7"/>
      <c r="AC1103" s="7"/>
    </row>
    <row r="1104">
      <c r="A1104" s="1716" t="s">
        <v>274</v>
      </c>
      <c r="B1104" s="1760">
        <v>0.0</v>
      </c>
      <c r="C1104" s="1760">
        <v>0.0</v>
      </c>
      <c r="D1104" s="1760">
        <v>0.0</v>
      </c>
      <c r="E1104" s="1760">
        <v>0.0</v>
      </c>
      <c r="F1104" s="1760">
        <v>0.0</v>
      </c>
      <c r="G1104" s="1895">
        <v>0.0</v>
      </c>
      <c r="H1104" s="1895">
        <v>0.0</v>
      </c>
      <c r="I1104" s="1761">
        <f t="shared" ref="I1104:I1121" si="778">SUM(B1104:H1104)</f>
        <v>0</v>
      </c>
      <c r="J1104" s="1762">
        <f>sum(I1104:I1108)</f>
        <v>0</v>
      </c>
      <c r="K1104" s="1531"/>
      <c r="L1104" s="1716" t="s">
        <v>274</v>
      </c>
      <c r="M1104" s="1765">
        <v>0.0</v>
      </c>
      <c r="N1104" s="1762">
        <f>(M1104-I1104)-S1104</f>
        <v>0</v>
      </c>
      <c r="O1104" s="1765">
        <v>0.0</v>
      </c>
      <c r="P1104" s="1762">
        <f t="shared" ref="P1104:P1105" si="779">SUM(N1104,O1104)</f>
        <v>0</v>
      </c>
      <c r="Q1104" s="1764"/>
      <c r="R1104" s="1762"/>
      <c r="S1104" s="1762"/>
      <c r="T1104" s="649"/>
      <c r="U1104" s="7"/>
      <c r="V1104" s="7"/>
      <c r="W1104" s="7"/>
      <c r="X1104" s="7"/>
      <c r="Y1104" s="7"/>
      <c r="Z1104" s="7"/>
      <c r="AA1104" s="7"/>
      <c r="AB1104" s="7"/>
      <c r="AC1104" s="7"/>
    </row>
    <row r="1105">
      <c r="A1105" s="1714" t="s">
        <v>77</v>
      </c>
      <c r="B1105" s="692">
        <v>0.0</v>
      </c>
      <c r="C1105" s="692">
        <v>0.0</v>
      </c>
      <c r="D1105" s="692">
        <v>0.0</v>
      </c>
      <c r="E1105" s="692">
        <v>0.0</v>
      </c>
      <c r="F1105" s="692">
        <v>0.0</v>
      </c>
      <c r="G1105" s="1714">
        <v>0.0</v>
      </c>
      <c r="H1105" s="1714">
        <v>0.0</v>
      </c>
      <c r="I1105" s="693">
        <f t="shared" si="778"/>
        <v>0</v>
      </c>
      <c r="J1105" s="596">
        <f>(J1104/40)</f>
        <v>0</v>
      </c>
      <c r="K1105" s="1531"/>
      <c r="L1105" s="1714" t="s">
        <v>77</v>
      </c>
      <c r="M1105" s="692">
        <v>0.0</v>
      </c>
      <c r="N1105" s="701">
        <f>(M1105-I1105-I1106)-S1105</f>
        <v>0</v>
      </c>
      <c r="O1105" s="692">
        <v>0.0</v>
      </c>
      <c r="P1105" s="701">
        <f t="shared" si="779"/>
        <v>0</v>
      </c>
      <c r="Q1105" s="701"/>
      <c r="R1105" s="701"/>
      <c r="S1105" s="1686"/>
      <c r="T1105" s="649"/>
      <c r="U1105" s="7"/>
      <c r="V1105" s="7"/>
      <c r="W1105" s="7"/>
      <c r="X1105" s="7"/>
      <c r="Y1105" s="7"/>
      <c r="Z1105" s="7"/>
      <c r="AA1105" s="7"/>
      <c r="AB1105" s="7"/>
      <c r="AC1105" s="7"/>
    </row>
    <row r="1106">
      <c r="A1106" s="1714" t="s">
        <v>78</v>
      </c>
      <c r="B1106" s="692">
        <v>0.0</v>
      </c>
      <c r="C1106" s="692">
        <v>0.0</v>
      </c>
      <c r="D1106" s="692">
        <v>0.0</v>
      </c>
      <c r="E1106" s="692">
        <v>0.0</v>
      </c>
      <c r="F1106" s="692">
        <v>0.0</v>
      </c>
      <c r="G1106" s="1714">
        <v>0.0</v>
      </c>
      <c r="H1106" s="1714">
        <v>0.0</v>
      </c>
      <c r="I1106" s="693">
        <f t="shared" si="778"/>
        <v>0</v>
      </c>
      <c r="J1106" s="701"/>
      <c r="K1106" s="1531"/>
      <c r="L1106" s="1714" t="s">
        <v>78</v>
      </c>
      <c r="M1106" s="692">
        <v>0.0</v>
      </c>
      <c r="N1106" s="701" t="s">
        <v>79</v>
      </c>
      <c r="O1106" s="692" t="s">
        <v>79</v>
      </c>
      <c r="P1106" s="701" t="s">
        <v>79</v>
      </c>
      <c r="Q1106" s="701"/>
      <c r="R1106" s="701"/>
      <c r="S1106" s="1686"/>
      <c r="T1106" s="649"/>
      <c r="U1106" s="7"/>
      <c r="V1106" s="7"/>
      <c r="W1106" s="7"/>
      <c r="X1106" s="7"/>
      <c r="Y1106" s="7"/>
      <c r="Z1106" s="7"/>
      <c r="AA1106" s="7"/>
      <c r="AB1106" s="7"/>
      <c r="AC1106" s="7"/>
    </row>
    <row r="1107">
      <c r="A1107" s="1714" t="s">
        <v>446</v>
      </c>
      <c r="B1107" s="692">
        <v>0.0</v>
      </c>
      <c r="C1107" s="692">
        <v>0.0</v>
      </c>
      <c r="D1107" s="692">
        <v>0.0</v>
      </c>
      <c r="E1107" s="692">
        <v>0.0</v>
      </c>
      <c r="F1107" s="692">
        <v>0.0</v>
      </c>
      <c r="G1107" s="1714">
        <v>0.0</v>
      </c>
      <c r="H1107" s="1714">
        <v>0.0</v>
      </c>
      <c r="I1107" s="693">
        <f t="shared" si="778"/>
        <v>0</v>
      </c>
      <c r="J1107" s="701"/>
      <c r="K1107" s="1531"/>
      <c r="L1107" s="1714" t="s">
        <v>446</v>
      </c>
      <c r="M1107" s="692">
        <v>0.0</v>
      </c>
      <c r="N1107" s="701">
        <f>(M1107-I1107)-S1107</f>
        <v>0</v>
      </c>
      <c r="O1107" s="692">
        <v>0.0</v>
      </c>
      <c r="P1107" s="701">
        <f t="shared" ref="P1107:P1108" si="780">SUM(N1107,O1107)</f>
        <v>0</v>
      </c>
      <c r="Q1107" s="701"/>
      <c r="R1107" s="701"/>
      <c r="S1107" s="1686"/>
      <c r="T1107" s="649"/>
      <c r="U1107" s="7"/>
      <c r="V1107" s="7"/>
      <c r="W1107" s="7"/>
      <c r="X1107" s="7"/>
      <c r="Y1107" s="7"/>
      <c r="Z1107" s="7"/>
      <c r="AA1107" s="7"/>
      <c r="AB1107" s="7"/>
      <c r="AC1107" s="7"/>
    </row>
    <row r="1108">
      <c r="A1108" s="1814" t="s">
        <v>962</v>
      </c>
      <c r="B1108" s="692">
        <v>0.0</v>
      </c>
      <c r="C1108" s="692">
        <v>0.0</v>
      </c>
      <c r="D1108" s="692">
        <v>0.0</v>
      </c>
      <c r="E1108" s="692">
        <v>0.0</v>
      </c>
      <c r="F1108" s="692">
        <v>0.0</v>
      </c>
      <c r="G1108" s="1714">
        <v>0.0</v>
      </c>
      <c r="H1108" s="1714">
        <v>0.0</v>
      </c>
      <c r="I1108" s="693">
        <f t="shared" si="778"/>
        <v>0</v>
      </c>
      <c r="J1108" s="701"/>
      <c r="K1108" s="1531"/>
      <c r="L1108" s="1814" t="s">
        <v>962</v>
      </c>
      <c r="M1108" s="692">
        <v>0.0</v>
      </c>
      <c r="N1108" s="701">
        <f t="shared" ref="N1108:N1109" si="781">(M1108-I1108)</f>
        <v>0</v>
      </c>
      <c r="O1108" s="692">
        <v>0.0</v>
      </c>
      <c r="P1108" s="701">
        <f t="shared" si="780"/>
        <v>0</v>
      </c>
      <c r="Q1108" s="701"/>
      <c r="R1108" s="701"/>
      <c r="S1108" s="1686"/>
      <c r="T1108" s="649"/>
      <c r="U1108" s="7"/>
      <c r="V1108" s="7"/>
      <c r="W1108" s="7"/>
      <c r="X1108" s="7"/>
      <c r="Y1108" s="7"/>
      <c r="Z1108" s="7"/>
      <c r="AA1108" s="7"/>
      <c r="AB1108" s="7"/>
      <c r="AC1108" s="7"/>
    </row>
    <row r="1109">
      <c r="A1109" s="1714" t="s">
        <v>80</v>
      </c>
      <c r="B1109" s="690">
        <v>0.0</v>
      </c>
      <c r="C1109" s="692">
        <v>0.0</v>
      </c>
      <c r="D1109" s="692">
        <v>0.0</v>
      </c>
      <c r="E1109" s="692">
        <v>0.0</v>
      </c>
      <c r="F1109" s="692">
        <v>0.0</v>
      </c>
      <c r="G1109" s="1714">
        <v>0.0</v>
      </c>
      <c r="H1109" s="1714">
        <v>0.0</v>
      </c>
      <c r="I1109" s="693">
        <f t="shared" si="778"/>
        <v>0</v>
      </c>
      <c r="J1109" s="701"/>
      <c r="K1109" s="1531"/>
      <c r="L1109" s="1714" t="s">
        <v>80</v>
      </c>
      <c r="M1109" s="701">
        <v>0.0</v>
      </c>
      <c r="N1109" s="701">
        <f t="shared" si="781"/>
        <v>0</v>
      </c>
      <c r="O1109" s="692">
        <v>0.0</v>
      </c>
      <c r="P1109" s="701">
        <f>sum(N1109,O1109)</f>
        <v>0</v>
      </c>
      <c r="Q1109" s="701"/>
      <c r="R1109" s="701"/>
      <c r="S1109" s="1686"/>
      <c r="T1109" s="649"/>
      <c r="U1109" s="7"/>
      <c r="V1109" s="7"/>
      <c r="W1109" s="7"/>
      <c r="X1109" s="7"/>
      <c r="Y1109" s="7"/>
      <c r="Z1109" s="7"/>
      <c r="AA1109" s="7"/>
      <c r="AB1109" s="7"/>
      <c r="AC1109" s="7"/>
    </row>
    <row r="1110">
      <c r="A1110" s="1716" t="s">
        <v>274</v>
      </c>
      <c r="B1110" s="1760">
        <v>0.0</v>
      </c>
      <c r="C1110" s="1760">
        <v>0.0</v>
      </c>
      <c r="D1110" s="1760">
        <v>0.0</v>
      </c>
      <c r="E1110" s="1760">
        <v>0.0</v>
      </c>
      <c r="F1110" s="1760">
        <v>0.0</v>
      </c>
      <c r="G1110" s="1982">
        <v>0.0</v>
      </c>
      <c r="H1110" s="1982">
        <v>0.0</v>
      </c>
      <c r="I1110" s="1761">
        <f t="shared" si="778"/>
        <v>0</v>
      </c>
      <c r="J1110" s="1762">
        <f>sum(I1110:I1114)</f>
        <v>0</v>
      </c>
      <c r="K1110" s="1531"/>
      <c r="L1110" s="1716" t="s">
        <v>274</v>
      </c>
      <c r="M1110" s="1765">
        <v>0.0</v>
      </c>
      <c r="N1110" s="1762">
        <f>(M1110-I1110)-S1110</f>
        <v>0</v>
      </c>
      <c r="O1110" s="1765">
        <v>0.0</v>
      </c>
      <c r="P1110" s="1762">
        <f t="shared" ref="P1110:P1111" si="782">SUM(N1110,O1110)</f>
        <v>0</v>
      </c>
      <c r="Q1110" s="1764"/>
      <c r="R1110" s="1762"/>
      <c r="S1110" s="1762"/>
      <c r="T1110" s="649"/>
      <c r="U1110" s="7"/>
      <c r="V1110" s="7"/>
      <c r="W1110" s="7"/>
      <c r="X1110" s="7"/>
      <c r="Y1110" s="7"/>
      <c r="Z1110" s="7"/>
      <c r="AA1110" s="7"/>
      <c r="AB1110" s="7"/>
      <c r="AC1110" s="7"/>
    </row>
    <row r="1111">
      <c r="A1111" s="1714" t="s">
        <v>77</v>
      </c>
      <c r="B1111" s="692">
        <v>0.0</v>
      </c>
      <c r="C1111" s="692">
        <v>0.0</v>
      </c>
      <c r="D1111" s="692">
        <v>0.0</v>
      </c>
      <c r="E1111" s="692">
        <v>0.0</v>
      </c>
      <c r="F1111" s="692">
        <v>0.0</v>
      </c>
      <c r="G1111" s="1714">
        <v>0.0</v>
      </c>
      <c r="H1111" s="1714">
        <v>0.0</v>
      </c>
      <c r="I1111" s="693">
        <f t="shared" si="778"/>
        <v>0</v>
      </c>
      <c r="J1111" s="596">
        <f>(J1110/40)</f>
        <v>0</v>
      </c>
      <c r="K1111" s="1531"/>
      <c r="L1111" s="1714" t="s">
        <v>77</v>
      </c>
      <c r="M1111" s="692">
        <v>0.0</v>
      </c>
      <c r="N1111" s="701">
        <f>(M1111-I1111-I1112)-S1111</f>
        <v>0</v>
      </c>
      <c r="O1111" s="692">
        <v>0.0</v>
      </c>
      <c r="P1111" s="701">
        <f t="shared" si="782"/>
        <v>0</v>
      </c>
      <c r="Q1111" s="701"/>
      <c r="R1111" s="701"/>
      <c r="S1111" s="1686"/>
      <c r="T1111" s="649"/>
      <c r="U1111" s="7"/>
      <c r="V1111" s="7"/>
      <c r="W1111" s="7"/>
      <c r="X1111" s="7"/>
      <c r="Y1111" s="7"/>
      <c r="Z1111" s="7"/>
      <c r="AA1111" s="7"/>
      <c r="AB1111" s="7"/>
      <c r="AC1111" s="7"/>
    </row>
    <row r="1112">
      <c r="A1112" s="1714" t="s">
        <v>78</v>
      </c>
      <c r="B1112" s="692">
        <v>0.0</v>
      </c>
      <c r="C1112" s="692">
        <v>0.0</v>
      </c>
      <c r="D1112" s="692">
        <v>0.0</v>
      </c>
      <c r="E1112" s="692">
        <v>0.0</v>
      </c>
      <c r="F1112" s="692">
        <v>0.0</v>
      </c>
      <c r="G1112" s="1714">
        <v>0.0</v>
      </c>
      <c r="H1112" s="1714">
        <v>0.0</v>
      </c>
      <c r="I1112" s="693">
        <f t="shared" si="778"/>
        <v>0</v>
      </c>
      <c r="J1112" s="701"/>
      <c r="K1112" s="1531"/>
      <c r="L1112" s="1714" t="s">
        <v>78</v>
      </c>
      <c r="M1112" s="692">
        <v>0.0</v>
      </c>
      <c r="N1112" s="701" t="s">
        <v>79</v>
      </c>
      <c r="O1112" s="692" t="s">
        <v>79</v>
      </c>
      <c r="P1112" s="701" t="s">
        <v>79</v>
      </c>
      <c r="Q1112" s="701"/>
      <c r="R1112" s="701"/>
      <c r="S1112" s="1686"/>
      <c r="T1112" s="649"/>
      <c r="U1112" s="7"/>
      <c r="V1112" s="7"/>
      <c r="W1112" s="7"/>
      <c r="X1112" s="7"/>
      <c r="Y1112" s="7"/>
      <c r="Z1112" s="7"/>
      <c r="AA1112" s="7"/>
      <c r="AB1112" s="7"/>
      <c r="AC1112" s="7"/>
    </row>
    <row r="1113">
      <c r="A1113" s="1714" t="s">
        <v>446</v>
      </c>
      <c r="B1113" s="692">
        <v>0.0</v>
      </c>
      <c r="C1113" s="692">
        <v>0.0</v>
      </c>
      <c r="D1113" s="692">
        <v>0.0</v>
      </c>
      <c r="E1113" s="692">
        <v>0.0</v>
      </c>
      <c r="F1113" s="692">
        <v>0.0</v>
      </c>
      <c r="G1113" s="1714">
        <v>0.0</v>
      </c>
      <c r="H1113" s="1714">
        <v>0.0</v>
      </c>
      <c r="I1113" s="693">
        <f t="shared" si="778"/>
        <v>0</v>
      </c>
      <c r="J1113" s="701"/>
      <c r="K1113" s="1531"/>
      <c r="L1113" s="1714" t="s">
        <v>446</v>
      </c>
      <c r="M1113" s="692">
        <v>0.0</v>
      </c>
      <c r="N1113" s="701">
        <f>(M1113-I1113)-S1113</f>
        <v>0</v>
      </c>
      <c r="O1113" s="692">
        <v>0.0</v>
      </c>
      <c r="P1113" s="701">
        <f t="shared" ref="P1113:P1114" si="783">SUM(N1113,O1113)</f>
        <v>0</v>
      </c>
      <c r="Q1113" s="701"/>
      <c r="R1113" s="701"/>
      <c r="S1113" s="1686"/>
      <c r="T1113" s="649"/>
      <c r="U1113" s="7"/>
      <c r="V1113" s="7"/>
      <c r="W1113" s="7"/>
      <c r="X1113" s="7"/>
      <c r="Y1113" s="7"/>
      <c r="Z1113" s="7"/>
      <c r="AA1113" s="7"/>
      <c r="AB1113" s="7"/>
      <c r="AC1113" s="7"/>
    </row>
    <row r="1114">
      <c r="A1114" s="1814" t="s">
        <v>962</v>
      </c>
      <c r="B1114" s="692">
        <v>0.0</v>
      </c>
      <c r="C1114" s="692">
        <v>0.0</v>
      </c>
      <c r="D1114" s="692">
        <v>0.0</v>
      </c>
      <c r="E1114" s="692">
        <v>0.0</v>
      </c>
      <c r="F1114" s="692">
        <v>0.0</v>
      </c>
      <c r="G1114" s="1714">
        <v>0.0</v>
      </c>
      <c r="H1114" s="1714">
        <v>0.0</v>
      </c>
      <c r="I1114" s="693">
        <f t="shared" si="778"/>
        <v>0</v>
      </c>
      <c r="J1114" s="701"/>
      <c r="K1114" s="1531"/>
      <c r="L1114" s="1814" t="s">
        <v>962</v>
      </c>
      <c r="M1114" s="692">
        <v>0.0</v>
      </c>
      <c r="N1114" s="701">
        <f t="shared" ref="N1114:N1115" si="784">(M1114-I1114)</f>
        <v>0</v>
      </c>
      <c r="O1114" s="692">
        <v>0.0</v>
      </c>
      <c r="P1114" s="701">
        <f t="shared" si="783"/>
        <v>0</v>
      </c>
      <c r="Q1114" s="701"/>
      <c r="R1114" s="701"/>
      <c r="S1114" s="1686"/>
      <c r="T1114" s="649"/>
      <c r="U1114" s="7"/>
      <c r="V1114" s="7"/>
      <c r="W1114" s="7"/>
      <c r="X1114" s="7"/>
      <c r="Y1114" s="7"/>
      <c r="Z1114" s="7"/>
      <c r="AA1114" s="7"/>
      <c r="AB1114" s="7"/>
      <c r="AC1114" s="7"/>
    </row>
    <row r="1115">
      <c r="A1115" s="1714" t="s">
        <v>80</v>
      </c>
      <c r="B1115" s="690">
        <v>0.0</v>
      </c>
      <c r="C1115" s="692">
        <v>0.0</v>
      </c>
      <c r="D1115" s="692">
        <v>0.0</v>
      </c>
      <c r="E1115" s="692">
        <v>0.0</v>
      </c>
      <c r="F1115" s="692">
        <v>0.0</v>
      </c>
      <c r="G1115" s="1714">
        <v>0.0</v>
      </c>
      <c r="H1115" s="1714">
        <v>0.0</v>
      </c>
      <c r="I1115" s="693">
        <f t="shared" si="778"/>
        <v>0</v>
      </c>
      <c r="J1115" s="694"/>
      <c r="K1115" s="1531"/>
      <c r="L1115" s="1714" t="s">
        <v>80</v>
      </c>
      <c r="M1115" s="701">
        <v>0.0</v>
      </c>
      <c r="N1115" s="701">
        <f t="shared" si="784"/>
        <v>0</v>
      </c>
      <c r="O1115" s="692">
        <v>0.0</v>
      </c>
      <c r="P1115" s="701">
        <f>sum(N1115,O1115)</f>
        <v>0</v>
      </c>
      <c r="Q1115" s="701"/>
      <c r="R1115" s="701"/>
      <c r="S1115" s="1686"/>
      <c r="T1115" s="649"/>
      <c r="U1115" s="7"/>
      <c r="V1115" s="7"/>
      <c r="W1115" s="7"/>
      <c r="X1115" s="7"/>
      <c r="Y1115" s="7"/>
      <c r="Z1115" s="7"/>
      <c r="AA1115" s="7"/>
      <c r="AB1115" s="7"/>
      <c r="AC1115" s="7"/>
    </row>
    <row r="1116">
      <c r="A1116" s="1716" t="s">
        <v>274</v>
      </c>
      <c r="B1116" s="1760">
        <v>0.0</v>
      </c>
      <c r="C1116" s="1760">
        <v>0.0</v>
      </c>
      <c r="D1116" s="1760">
        <v>0.0</v>
      </c>
      <c r="E1116" s="1760">
        <v>0.0</v>
      </c>
      <c r="F1116" s="1760">
        <v>0.0</v>
      </c>
      <c r="G1116" s="1982">
        <v>0.0</v>
      </c>
      <c r="H1116" s="1982">
        <v>0.0</v>
      </c>
      <c r="I1116" s="1761">
        <f t="shared" si="778"/>
        <v>0</v>
      </c>
      <c r="J1116" s="1762">
        <f>sum(I1116:I1120)</f>
        <v>0</v>
      </c>
      <c r="K1116" s="1531"/>
      <c r="L1116" s="1716" t="s">
        <v>274</v>
      </c>
      <c r="M1116" s="1765">
        <v>0.0</v>
      </c>
      <c r="N1116" s="1762">
        <f>(M1116-I1116)-S1116</f>
        <v>0</v>
      </c>
      <c r="O1116" s="1765">
        <v>0.0</v>
      </c>
      <c r="P1116" s="1762">
        <f t="shared" ref="P1116:P1117" si="785">SUM(N1116,O1116)</f>
        <v>0</v>
      </c>
      <c r="Q1116" s="1764"/>
      <c r="R1116" s="1762"/>
      <c r="S1116" s="1762"/>
      <c r="T1116" s="649"/>
      <c r="U1116" s="7"/>
      <c r="V1116" s="7"/>
      <c r="W1116" s="7"/>
      <c r="X1116" s="7"/>
      <c r="Y1116" s="7"/>
      <c r="Z1116" s="7"/>
      <c r="AA1116" s="7"/>
      <c r="AB1116" s="7"/>
      <c r="AC1116" s="7"/>
    </row>
    <row r="1117">
      <c r="A1117" s="1714" t="s">
        <v>77</v>
      </c>
      <c r="B1117" s="692">
        <v>0.0</v>
      </c>
      <c r="C1117" s="692">
        <v>0.0</v>
      </c>
      <c r="D1117" s="692">
        <v>0.0</v>
      </c>
      <c r="E1117" s="692">
        <v>0.0</v>
      </c>
      <c r="F1117" s="692">
        <v>0.0</v>
      </c>
      <c r="G1117" s="1714">
        <v>0.0</v>
      </c>
      <c r="H1117" s="1714">
        <v>0.0</v>
      </c>
      <c r="I1117" s="693">
        <f t="shared" si="778"/>
        <v>0</v>
      </c>
      <c r="J1117" s="596">
        <f>(J1116/40)</f>
        <v>0</v>
      </c>
      <c r="K1117" s="1531"/>
      <c r="L1117" s="1714" t="s">
        <v>77</v>
      </c>
      <c r="M1117" s="692">
        <v>0.0</v>
      </c>
      <c r="N1117" s="701">
        <f>(M1117-I1117-I1118)-S1117</f>
        <v>0</v>
      </c>
      <c r="O1117" s="692">
        <v>0.0</v>
      </c>
      <c r="P1117" s="701">
        <f t="shared" si="785"/>
        <v>0</v>
      </c>
      <c r="Q1117" s="701"/>
      <c r="R1117" s="701"/>
      <c r="S1117" s="1686"/>
      <c r="T1117" s="649"/>
      <c r="U1117" s="7"/>
      <c r="V1117" s="7"/>
      <c r="W1117" s="7"/>
      <c r="X1117" s="7"/>
      <c r="Y1117" s="7"/>
      <c r="Z1117" s="7"/>
      <c r="AA1117" s="7"/>
      <c r="AB1117" s="7"/>
      <c r="AC1117" s="7"/>
    </row>
    <row r="1118">
      <c r="A1118" s="1714" t="s">
        <v>78</v>
      </c>
      <c r="B1118" s="692">
        <v>0.0</v>
      </c>
      <c r="C1118" s="692">
        <v>0.0</v>
      </c>
      <c r="D1118" s="692">
        <v>0.0</v>
      </c>
      <c r="E1118" s="692">
        <v>0.0</v>
      </c>
      <c r="F1118" s="692">
        <v>0.0</v>
      </c>
      <c r="G1118" s="1714">
        <v>0.0</v>
      </c>
      <c r="H1118" s="1714">
        <v>0.0</v>
      </c>
      <c r="I1118" s="693">
        <f t="shared" si="778"/>
        <v>0</v>
      </c>
      <c r="J1118" s="701"/>
      <c r="K1118" s="1531"/>
      <c r="L1118" s="1714" t="s">
        <v>78</v>
      </c>
      <c r="M1118" s="692">
        <v>0.0</v>
      </c>
      <c r="N1118" s="701" t="s">
        <v>79</v>
      </c>
      <c r="O1118" s="692" t="s">
        <v>79</v>
      </c>
      <c r="P1118" s="701" t="s">
        <v>79</v>
      </c>
      <c r="Q1118" s="701"/>
      <c r="R1118" s="701"/>
      <c r="S1118" s="1686"/>
      <c r="T1118" s="7"/>
      <c r="U1118" s="7"/>
      <c r="V1118" s="7"/>
      <c r="W1118" s="7"/>
      <c r="X1118" s="7"/>
      <c r="Y1118" s="7"/>
      <c r="Z1118" s="7"/>
      <c r="AA1118" s="7"/>
      <c r="AB1118" s="7"/>
      <c r="AC1118" s="7"/>
    </row>
    <row r="1119">
      <c r="A1119" s="1714" t="s">
        <v>446</v>
      </c>
      <c r="B1119" s="692">
        <v>0.0</v>
      </c>
      <c r="C1119" s="692">
        <v>0.0</v>
      </c>
      <c r="D1119" s="692">
        <v>0.0</v>
      </c>
      <c r="E1119" s="692">
        <v>0.0</v>
      </c>
      <c r="F1119" s="692">
        <v>0.0</v>
      </c>
      <c r="G1119" s="1714">
        <v>0.0</v>
      </c>
      <c r="H1119" s="1714">
        <v>0.0</v>
      </c>
      <c r="I1119" s="693">
        <f t="shared" si="778"/>
        <v>0</v>
      </c>
      <c r="J1119" s="701"/>
      <c r="K1119" s="1531"/>
      <c r="L1119" s="1714" t="s">
        <v>446</v>
      </c>
      <c r="M1119" s="692">
        <v>0.0</v>
      </c>
      <c r="N1119" s="701">
        <f>(M1119-I1119)-S1119</f>
        <v>0</v>
      </c>
      <c r="O1119" s="692">
        <v>0.0</v>
      </c>
      <c r="P1119" s="701">
        <f t="shared" ref="P1119:P1120" si="786">SUM(N1119,O1119)</f>
        <v>0</v>
      </c>
      <c r="Q1119" s="701"/>
      <c r="R1119" s="701"/>
      <c r="S1119" s="1686"/>
      <c r="T1119" s="7"/>
      <c r="U1119" s="7"/>
      <c r="V1119" s="7"/>
      <c r="W1119" s="7"/>
      <c r="X1119" s="7"/>
      <c r="Y1119" s="7"/>
      <c r="Z1119" s="7"/>
      <c r="AA1119" s="7"/>
      <c r="AB1119" s="7"/>
      <c r="AC1119" s="7"/>
    </row>
    <row r="1120">
      <c r="A1120" s="1814" t="s">
        <v>962</v>
      </c>
      <c r="B1120" s="692">
        <v>0.0</v>
      </c>
      <c r="C1120" s="692">
        <v>0.0</v>
      </c>
      <c r="D1120" s="692">
        <v>0.0</v>
      </c>
      <c r="E1120" s="692">
        <v>0.0</v>
      </c>
      <c r="F1120" s="692">
        <v>0.0</v>
      </c>
      <c r="G1120" s="1714">
        <v>0.0</v>
      </c>
      <c r="H1120" s="1714">
        <v>0.0</v>
      </c>
      <c r="I1120" s="693">
        <f t="shared" si="778"/>
        <v>0</v>
      </c>
      <c r="J1120" s="701"/>
      <c r="K1120" s="1531"/>
      <c r="L1120" s="1814" t="s">
        <v>962</v>
      </c>
      <c r="M1120" s="692">
        <v>0.0</v>
      </c>
      <c r="N1120" s="701">
        <f t="shared" ref="N1120:N1121" si="787">(M1120-I1120)</f>
        <v>0</v>
      </c>
      <c r="O1120" s="692">
        <v>0.0</v>
      </c>
      <c r="P1120" s="701">
        <f t="shared" si="786"/>
        <v>0</v>
      </c>
      <c r="Q1120" s="701"/>
      <c r="R1120" s="701"/>
      <c r="S1120" s="1686"/>
      <c r="T1120" s="7"/>
      <c r="U1120" s="7"/>
      <c r="V1120" s="7"/>
      <c r="W1120" s="7"/>
      <c r="X1120" s="7"/>
      <c r="Y1120" s="7"/>
      <c r="Z1120" s="7"/>
      <c r="AA1120" s="7"/>
      <c r="AB1120" s="7"/>
      <c r="AC1120" s="7"/>
    </row>
    <row r="1121">
      <c r="A1121" s="1714" t="s">
        <v>80</v>
      </c>
      <c r="B1121" s="690">
        <v>0.0</v>
      </c>
      <c r="C1121" s="692">
        <v>0.0</v>
      </c>
      <c r="D1121" s="692">
        <v>0.0</v>
      </c>
      <c r="E1121" s="692">
        <v>0.0</v>
      </c>
      <c r="F1121" s="692">
        <v>0.0</v>
      </c>
      <c r="G1121" s="1714">
        <v>0.0</v>
      </c>
      <c r="H1121" s="1714">
        <v>0.0</v>
      </c>
      <c r="I1121" s="693">
        <f t="shared" si="778"/>
        <v>0</v>
      </c>
      <c r="J1121" s="701"/>
      <c r="K1121" s="1531"/>
      <c r="L1121" s="1714" t="s">
        <v>80</v>
      </c>
      <c r="M1121" s="701">
        <v>0.0</v>
      </c>
      <c r="N1121" s="701">
        <f t="shared" si="787"/>
        <v>0</v>
      </c>
      <c r="O1121" s="692">
        <v>0.0</v>
      </c>
      <c r="P1121" s="701">
        <f>sum(N1121,O1121)</f>
        <v>0</v>
      </c>
      <c r="Q1121" s="701"/>
      <c r="R1121" s="701"/>
      <c r="S1121" s="1686"/>
      <c r="T1121" s="7"/>
      <c r="U1121" s="7"/>
      <c r="V1121" s="7"/>
      <c r="W1121" s="7"/>
      <c r="X1121" s="7"/>
      <c r="Y1121" s="7"/>
      <c r="Z1121" s="7"/>
      <c r="AA1121" s="7"/>
      <c r="AB1121" s="7"/>
      <c r="AC1121" s="7"/>
    </row>
    <row r="1122">
      <c r="A1122" s="1757"/>
      <c r="B1122" s="1684"/>
      <c r="C1122" s="1684"/>
      <c r="D1122" s="1682"/>
      <c r="E1122" s="1682"/>
      <c r="F1122" s="1682"/>
      <c r="G1122" s="1682"/>
      <c r="H1122" s="1684"/>
      <c r="I1122" s="1682"/>
      <c r="J1122" s="1682"/>
      <c r="K1122" s="1531"/>
      <c r="L1122" s="1757"/>
      <c r="M1122" s="1684"/>
      <c r="N1122" s="1684"/>
      <c r="O1122" s="1682"/>
      <c r="P1122" s="1682"/>
      <c r="Q1122" s="1682"/>
      <c r="R1122" s="1682"/>
      <c r="S1122" s="1684"/>
      <c r="T1122" s="7"/>
      <c r="U1122" s="7"/>
      <c r="V1122" s="7"/>
      <c r="W1122" s="7"/>
      <c r="X1122" s="7"/>
      <c r="Y1122" s="7"/>
      <c r="Z1122" s="7"/>
      <c r="AA1122" s="7"/>
      <c r="AB1122" s="7"/>
      <c r="AC1122" s="7"/>
    </row>
    <row r="1123">
      <c r="A1123" s="1774" t="s">
        <v>121</v>
      </c>
      <c r="B1123" s="1775">
        <f t="shared" ref="B1123:I1123" si="788">SUM(B971,B977,B983,B990,B996,B1002,B1009,B1015,B1021,B1028,B1034,B1040,B1047,B1053,B1059,B1066,B1072,B1078,B1085,B1091,B1097,B1104,B1110,B1116)</f>
        <v>9</v>
      </c>
      <c r="C1123" s="1775">
        <f t="shared" si="788"/>
        <v>8</v>
      </c>
      <c r="D1123" s="1775">
        <f t="shared" si="788"/>
        <v>10</v>
      </c>
      <c r="E1123" s="1775">
        <f t="shared" si="788"/>
        <v>1</v>
      </c>
      <c r="F1123" s="1775">
        <f t="shared" si="788"/>
        <v>8</v>
      </c>
      <c r="G1123" s="1775">
        <f t="shared" si="788"/>
        <v>0</v>
      </c>
      <c r="H1123" s="1775">
        <f t="shared" si="788"/>
        <v>0</v>
      </c>
      <c r="I1123" s="1775">
        <f t="shared" si="788"/>
        <v>36</v>
      </c>
      <c r="J1123" s="1685"/>
      <c r="K1123" s="1531"/>
      <c r="L1123" s="1774" t="s">
        <v>121</v>
      </c>
      <c r="M1123" s="1775">
        <f t="shared" ref="M1123:R1123" si="789">SUM(M971,M977,M983,M990,M996,M1002,M1009,M1015,M1021,M1028,M1034,M1040,M1047,M1053,M1059,M1066,M1072,M1078,M1085,M1091,M1097,M1104,M1110,M1116)</f>
        <v>214</v>
      </c>
      <c r="N1123" s="1775">
        <f t="shared" si="789"/>
        <v>178</v>
      </c>
      <c r="O1123" s="1775">
        <f t="shared" si="789"/>
        <v>0</v>
      </c>
      <c r="P1123" s="1775">
        <f t="shared" si="789"/>
        <v>178</v>
      </c>
      <c r="Q1123" s="1775">
        <f t="shared" si="789"/>
        <v>0</v>
      </c>
      <c r="R1123" s="1775">
        <f t="shared" si="789"/>
        <v>0</v>
      </c>
      <c r="S1123" s="1822">
        <v>0.0</v>
      </c>
      <c r="T1123" s="7"/>
      <c r="U1123" s="7"/>
      <c r="V1123" s="7"/>
      <c r="W1123" s="7"/>
      <c r="X1123" s="7"/>
      <c r="Y1123" s="7"/>
      <c r="Z1123" s="7"/>
      <c r="AA1123" s="7"/>
      <c r="AB1123" s="7"/>
      <c r="AC1123" s="7"/>
    </row>
    <row r="1124">
      <c r="A1124" s="1774" t="s">
        <v>77</v>
      </c>
      <c r="B1124" s="1775">
        <f t="shared" ref="B1124:I1124" si="790">SUM(B972,B978,B984,B991,B997,B1003,B1010,B1016,B1022,B1029,B1035,B1041,B1048,B1054,B1060,B1067,B1073,B1079,B1086,B1092,B1098,B1105,B1111,B1117)</f>
        <v>0</v>
      </c>
      <c r="C1124" s="1775">
        <f t="shared" si="790"/>
        <v>0</v>
      </c>
      <c r="D1124" s="1775">
        <f t="shared" si="790"/>
        <v>0</v>
      </c>
      <c r="E1124" s="1775">
        <f t="shared" si="790"/>
        <v>0</v>
      </c>
      <c r="F1124" s="1775">
        <f t="shared" si="790"/>
        <v>0</v>
      </c>
      <c r="G1124" s="1775">
        <f t="shared" si="790"/>
        <v>0</v>
      </c>
      <c r="H1124" s="1775">
        <f t="shared" si="790"/>
        <v>0</v>
      </c>
      <c r="I1124" s="1775">
        <f t="shared" si="790"/>
        <v>0</v>
      </c>
      <c r="J1124" s="1685"/>
      <c r="K1124" s="1531"/>
      <c r="L1124" s="1774" t="s">
        <v>77</v>
      </c>
      <c r="M1124" s="1775">
        <f t="shared" ref="M1124:R1124" si="791">SUM(M972,M978,M984,M991,M997,M1003,M1010,M1016,M1022,M1029,M1035,M1041,M1048,M1054,M1060,M1067,M1073,M1079,M1086,M1092,M1098,M1105,M1111,M1117)</f>
        <v>20</v>
      </c>
      <c r="N1124" s="1775">
        <f t="shared" si="791"/>
        <v>15</v>
      </c>
      <c r="O1124" s="1775">
        <f t="shared" si="791"/>
        <v>0</v>
      </c>
      <c r="P1124" s="1775">
        <f t="shared" si="791"/>
        <v>15</v>
      </c>
      <c r="Q1124" s="1775">
        <f t="shared" si="791"/>
        <v>0</v>
      </c>
      <c r="R1124" s="1775">
        <f t="shared" si="791"/>
        <v>0</v>
      </c>
      <c r="S1124" s="1822">
        <v>0.0</v>
      </c>
      <c r="T1124" s="7"/>
      <c r="U1124" s="7"/>
      <c r="V1124" s="7"/>
      <c r="W1124" s="7"/>
      <c r="X1124" s="7"/>
      <c r="Y1124" s="7"/>
      <c r="Z1124" s="7"/>
      <c r="AA1124" s="7"/>
      <c r="AB1124" s="7"/>
      <c r="AC1124" s="7"/>
    </row>
    <row r="1125">
      <c r="A1125" s="1774" t="s">
        <v>78</v>
      </c>
      <c r="B1125" s="1775">
        <f t="shared" ref="B1125:I1125" si="792">SUM(B973,B979,B985,B992,B998,B1004,B1011,B1017,B1023,B1030,B1036,B1042,B1049,B1055,B1061,B1068,B1074,B1080,B1087,B1093,B1099,B1106,B1112,B1118)</f>
        <v>0</v>
      </c>
      <c r="C1125" s="1775">
        <f t="shared" si="792"/>
        <v>0</v>
      </c>
      <c r="D1125" s="1775">
        <f t="shared" si="792"/>
        <v>2</v>
      </c>
      <c r="E1125" s="1775">
        <f t="shared" si="792"/>
        <v>3</v>
      </c>
      <c r="F1125" s="1775">
        <f t="shared" si="792"/>
        <v>0</v>
      </c>
      <c r="G1125" s="1775">
        <f t="shared" si="792"/>
        <v>0</v>
      </c>
      <c r="H1125" s="1775">
        <f t="shared" si="792"/>
        <v>0</v>
      </c>
      <c r="I1125" s="1775">
        <f t="shared" si="792"/>
        <v>5</v>
      </c>
      <c r="J1125" s="1685"/>
      <c r="K1125" s="1531"/>
      <c r="L1125" s="1774" t="s">
        <v>78</v>
      </c>
      <c r="M1125" s="1775">
        <f t="shared" ref="M1125:R1125" si="793">SUM(M973,M979,M985,M992,M998,M1004,M1011,M1017,M1023,M1030,M1036,M1042,M1049,M1055,M1061,M1068,M1074,M1080,M1087,M1093,M1099,M1106,M1112,M1118)</f>
        <v>0</v>
      </c>
      <c r="N1125" s="1775">
        <f t="shared" si="793"/>
        <v>0</v>
      </c>
      <c r="O1125" s="1775">
        <f t="shared" si="793"/>
        <v>0</v>
      </c>
      <c r="P1125" s="1775">
        <f t="shared" si="793"/>
        <v>0</v>
      </c>
      <c r="Q1125" s="1775">
        <f t="shared" si="793"/>
        <v>0</v>
      </c>
      <c r="R1125" s="1775">
        <f t="shared" si="793"/>
        <v>0</v>
      </c>
      <c r="S1125" s="1822">
        <v>0.0</v>
      </c>
      <c r="T1125" s="7"/>
      <c r="U1125" s="7"/>
      <c r="V1125" s="7"/>
      <c r="W1125" s="7"/>
      <c r="X1125" s="7"/>
      <c r="Y1125" s="7"/>
      <c r="Z1125" s="7"/>
      <c r="AA1125" s="7"/>
      <c r="AB1125" s="7"/>
      <c r="AC1125" s="7"/>
    </row>
    <row r="1126">
      <c r="A1126" s="1774" t="s">
        <v>446</v>
      </c>
      <c r="B1126" s="1775">
        <f t="shared" ref="B1126:I1126" si="794">SUM(B974,B980,B986,B993,B999,B1005,B1012,B1018,B1024,B1031,B1037,B1043,B1050,B1056,B1062,B1069,B1075,B1081,B1088,B1094,B1100,B1107,B1113,B1119)</f>
        <v>4</v>
      </c>
      <c r="C1126" s="1775">
        <f t="shared" si="794"/>
        <v>1</v>
      </c>
      <c r="D1126" s="1775">
        <f t="shared" si="794"/>
        <v>1</v>
      </c>
      <c r="E1126" s="1775">
        <f t="shared" si="794"/>
        <v>2</v>
      </c>
      <c r="F1126" s="1775">
        <f t="shared" si="794"/>
        <v>0</v>
      </c>
      <c r="G1126" s="1775">
        <f t="shared" si="794"/>
        <v>0</v>
      </c>
      <c r="H1126" s="1775">
        <f t="shared" si="794"/>
        <v>0</v>
      </c>
      <c r="I1126" s="1775">
        <f t="shared" si="794"/>
        <v>8</v>
      </c>
      <c r="J1126" s="1685"/>
      <c r="K1126" s="1531"/>
      <c r="L1126" s="1774" t="s">
        <v>446</v>
      </c>
      <c r="M1126" s="1775">
        <f t="shared" ref="M1126:R1126" si="795">SUM(M974,M980,M986,M993,M999,M1005,M1012,M1018,M1024,M1031,M1037,M1043,M1050,M1056,M1062,M1069,M1075,M1081,M1088,M1094,M1100,M1107,M1113,M1119)</f>
        <v>26</v>
      </c>
      <c r="N1126" s="1775">
        <f t="shared" si="795"/>
        <v>18</v>
      </c>
      <c r="O1126" s="1775">
        <f t="shared" si="795"/>
        <v>0</v>
      </c>
      <c r="P1126" s="1775">
        <f t="shared" si="795"/>
        <v>18</v>
      </c>
      <c r="Q1126" s="1775">
        <f t="shared" si="795"/>
        <v>0</v>
      </c>
      <c r="R1126" s="1775">
        <f t="shared" si="795"/>
        <v>0</v>
      </c>
      <c r="S1126" s="1822">
        <v>0.0</v>
      </c>
      <c r="T1126" s="7"/>
      <c r="U1126" s="7"/>
      <c r="V1126" s="7"/>
      <c r="W1126" s="7"/>
      <c r="X1126" s="7"/>
      <c r="Y1126" s="7"/>
      <c r="Z1126" s="7"/>
      <c r="AA1126" s="7"/>
      <c r="AB1126" s="7"/>
      <c r="AC1126" s="7"/>
    </row>
    <row r="1127">
      <c r="A1127" s="1978" t="s">
        <v>962</v>
      </c>
      <c r="B1127" s="1775">
        <f t="shared" ref="B1127:I1127" si="796">SUM(B975,B981,B987,B994,B1000,B1006,B1013,B1019,B1025,B1032,B1038,B1044,B1051,B1057,B1063,B1070,B1076,B1082,B1089,B1095,B1101,B1108,B1114,B1120)</f>
        <v>1</v>
      </c>
      <c r="C1127" s="1775">
        <f t="shared" si="796"/>
        <v>0</v>
      </c>
      <c r="D1127" s="1775">
        <f t="shared" si="796"/>
        <v>0</v>
      </c>
      <c r="E1127" s="1775">
        <f t="shared" si="796"/>
        <v>0</v>
      </c>
      <c r="F1127" s="1775">
        <f t="shared" si="796"/>
        <v>0</v>
      </c>
      <c r="G1127" s="1775">
        <f t="shared" si="796"/>
        <v>0</v>
      </c>
      <c r="H1127" s="1775">
        <f t="shared" si="796"/>
        <v>0</v>
      </c>
      <c r="I1127" s="1775">
        <f t="shared" si="796"/>
        <v>1</v>
      </c>
      <c r="J1127" s="1762"/>
      <c r="K1127" s="1531"/>
      <c r="L1127" s="1978" t="s">
        <v>962</v>
      </c>
      <c r="M1127" s="2018">
        <f t="shared" ref="M1127:R1127" si="797">SUM(M976,M982,M988,M995,M1001,M1005,M1014,M1020,M1026,M1033,M1039,M1045,M1052,M1058,M1064,M1071,M1077,M1083,M1090,M1096,M1102,M1109,M1115,M1121)</f>
        <v>146</v>
      </c>
      <c r="N1127" s="2018">
        <f t="shared" si="797"/>
        <v>144</v>
      </c>
      <c r="O1127" s="2018">
        <f t="shared" si="797"/>
        <v>0</v>
      </c>
      <c r="P1127" s="2018">
        <f t="shared" si="797"/>
        <v>144</v>
      </c>
      <c r="Q1127" s="1822">
        <f t="shared" si="797"/>
        <v>0</v>
      </c>
      <c r="R1127" s="1822">
        <f t="shared" si="797"/>
        <v>0</v>
      </c>
      <c r="S1127" s="1822">
        <v>0.0</v>
      </c>
      <c r="T1127" s="7"/>
      <c r="U1127" s="7"/>
      <c r="V1127" s="7"/>
      <c r="W1127" s="7"/>
      <c r="X1127" s="7"/>
      <c r="Y1127" s="7"/>
      <c r="Z1127" s="7"/>
      <c r="AA1127" s="7"/>
      <c r="AB1127" s="7"/>
      <c r="AC1127" s="7"/>
    </row>
    <row r="1128">
      <c r="A1128" s="1774" t="s">
        <v>80</v>
      </c>
      <c r="B1128" s="1775">
        <f t="shared" ref="B1128:I1128" si="798">SUM(B976,B982,B988,B995,B1001,B1007,B1014,B1020,B1026,B1033,B1039,B1045,B1052,B1058,B1064,B1071,B1077,B1083,B1090,B1096,B1102,B1109,B1115,B1121)</f>
        <v>0</v>
      </c>
      <c r="C1128" s="1775">
        <f t="shared" si="798"/>
        <v>1</v>
      </c>
      <c r="D1128" s="1775">
        <f t="shared" si="798"/>
        <v>1</v>
      </c>
      <c r="E1128" s="1775">
        <f t="shared" si="798"/>
        <v>0</v>
      </c>
      <c r="F1128" s="1775">
        <f t="shared" si="798"/>
        <v>0</v>
      </c>
      <c r="G1128" s="1775">
        <f t="shared" si="798"/>
        <v>0</v>
      </c>
      <c r="H1128" s="1775">
        <f t="shared" si="798"/>
        <v>0</v>
      </c>
      <c r="I1128" s="1775">
        <f t="shared" si="798"/>
        <v>2</v>
      </c>
      <c r="J1128" s="1685"/>
      <c r="K1128" s="1531"/>
      <c r="L1128" s="1774" t="s">
        <v>80</v>
      </c>
      <c r="M1128" s="1775">
        <f t="shared" ref="M1128:S1128" si="799">SUM(M975,M981,M987,M994,M1000,M1006,M1013,M1019,M1025,M1032,M1038,M1044,M1051,M1057,M1063,M1070,M1076,M1082,M1089,M1095,M1101,M1108,M1114,M1120)</f>
        <v>6</v>
      </c>
      <c r="N1128" s="1775">
        <f t="shared" si="799"/>
        <v>5</v>
      </c>
      <c r="O1128" s="1775">
        <f t="shared" si="799"/>
        <v>0</v>
      </c>
      <c r="P1128" s="1775">
        <f t="shared" si="799"/>
        <v>5</v>
      </c>
      <c r="Q1128" s="1775">
        <f t="shared" si="799"/>
        <v>0</v>
      </c>
      <c r="R1128" s="1775">
        <f t="shared" si="799"/>
        <v>0</v>
      </c>
      <c r="S1128" s="1775">
        <f t="shared" si="799"/>
        <v>0</v>
      </c>
      <c r="T1128" s="7"/>
      <c r="U1128" s="7"/>
      <c r="V1128" s="7"/>
      <c r="W1128" s="7"/>
      <c r="X1128" s="7"/>
      <c r="Y1128" s="7"/>
      <c r="Z1128" s="7"/>
      <c r="AA1128" s="7"/>
      <c r="AB1128" s="7"/>
      <c r="AC1128" s="7"/>
    </row>
    <row r="1129">
      <c r="A1129" s="1757" t="s">
        <v>9</v>
      </c>
      <c r="B1129" s="1758">
        <f t="shared" ref="B1129:I1129" si="800">SUM(B1123:B1127)</f>
        <v>14</v>
      </c>
      <c r="C1129" s="1758">
        <f t="shared" si="800"/>
        <v>9</v>
      </c>
      <c r="D1129" s="1758">
        <f t="shared" si="800"/>
        <v>13</v>
      </c>
      <c r="E1129" s="1758">
        <f t="shared" si="800"/>
        <v>6</v>
      </c>
      <c r="F1129" s="1758">
        <f t="shared" si="800"/>
        <v>8</v>
      </c>
      <c r="G1129" s="1758">
        <f t="shared" si="800"/>
        <v>0</v>
      </c>
      <c r="H1129" s="1758">
        <f t="shared" si="800"/>
        <v>0</v>
      </c>
      <c r="I1129" s="1758">
        <f t="shared" si="800"/>
        <v>50</v>
      </c>
      <c r="J1129" s="1682"/>
      <c r="K1129" s="1531"/>
      <c r="L1129" s="1757" t="s">
        <v>9</v>
      </c>
      <c r="M1129" s="1758">
        <f t="shared" ref="M1129:S1129" si="801">SUM(M1123:M1127)</f>
        <v>406</v>
      </c>
      <c r="N1129" s="1758">
        <f t="shared" si="801"/>
        <v>355</v>
      </c>
      <c r="O1129" s="1758">
        <f t="shared" si="801"/>
        <v>0</v>
      </c>
      <c r="P1129" s="1758">
        <f t="shared" si="801"/>
        <v>355</v>
      </c>
      <c r="Q1129" s="1758">
        <f t="shared" si="801"/>
        <v>0</v>
      </c>
      <c r="R1129" s="1758">
        <f t="shared" si="801"/>
        <v>0</v>
      </c>
      <c r="S1129" s="1758">
        <f t="shared" si="801"/>
        <v>0</v>
      </c>
      <c r="T1129" s="7"/>
      <c r="U1129" s="7"/>
      <c r="V1129" s="7"/>
      <c r="W1129" s="7"/>
      <c r="X1129" s="7"/>
      <c r="Y1129" s="7"/>
      <c r="Z1129" s="7"/>
      <c r="AA1129" s="7"/>
      <c r="AB1129" s="7"/>
      <c r="AC1129" s="7"/>
    </row>
    <row r="1130">
      <c r="A1130" s="1974"/>
      <c r="B1130" s="584"/>
      <c r="C1130" s="584"/>
      <c r="D1130" s="584"/>
      <c r="E1130" s="677"/>
      <c r="F1130" s="678"/>
      <c r="G1130" s="678"/>
      <c r="H1130" s="678"/>
      <c r="I1130" s="678"/>
      <c r="J1130" s="727"/>
      <c r="K1130" s="576"/>
      <c r="L1130" s="1963"/>
      <c r="M1130" s="1963"/>
      <c r="N1130" s="1963"/>
      <c r="O1130" s="576"/>
      <c r="P1130" s="629"/>
      <c r="Q1130" s="629"/>
      <c r="R1130" s="1965"/>
      <c r="S1130" s="1964"/>
      <c r="T1130" s="7"/>
      <c r="U1130" s="7"/>
      <c r="V1130" s="7"/>
      <c r="W1130" s="7"/>
      <c r="X1130" s="7"/>
      <c r="Y1130" s="7"/>
      <c r="Z1130" s="7"/>
      <c r="AA1130" s="7"/>
      <c r="AB1130" s="7"/>
      <c r="AC1130" s="7"/>
    </row>
    <row r="1131">
      <c r="A1131" s="1757" t="s">
        <v>123</v>
      </c>
      <c r="B1131" s="1758" t="s">
        <v>2</v>
      </c>
      <c r="C1131" s="1758" t="s">
        <v>3</v>
      </c>
      <c r="D1131" s="1758" t="s">
        <v>4</v>
      </c>
      <c r="E1131" s="1758" t="s">
        <v>5</v>
      </c>
      <c r="F1131" s="1758" t="s">
        <v>6</v>
      </c>
      <c r="G1131" s="1758" t="s">
        <v>7</v>
      </c>
      <c r="H1131" s="1758" t="s">
        <v>9</v>
      </c>
      <c r="I1131" s="1758" t="s">
        <v>9</v>
      </c>
      <c r="J1131" s="649"/>
      <c r="K1131" s="636"/>
      <c r="L1131" s="649"/>
      <c r="M1131" s="649"/>
      <c r="N1131" s="649"/>
      <c r="O1131" s="649"/>
      <c r="P1131" s="649"/>
      <c r="Q1131" s="649"/>
      <c r="R1131" s="649"/>
      <c r="S1131" s="649"/>
      <c r="T1131" s="7"/>
      <c r="U1131" s="7"/>
      <c r="V1131" s="7"/>
      <c r="W1131" s="7"/>
      <c r="X1131" s="7"/>
      <c r="Y1131" s="7"/>
      <c r="Z1131" s="7"/>
      <c r="AA1131" s="7"/>
      <c r="AB1131" s="7"/>
      <c r="AC1131" s="7"/>
    </row>
    <row r="1132">
      <c r="A1132" s="1756" t="s">
        <v>124</v>
      </c>
      <c r="B1132" s="693">
        <f t="shared" ref="B1132:H1132" si="802">sum(B1124:B1125)</f>
        <v>0</v>
      </c>
      <c r="C1132" s="693">
        <f t="shared" si="802"/>
        <v>0</v>
      </c>
      <c r="D1132" s="693">
        <f t="shared" si="802"/>
        <v>2</v>
      </c>
      <c r="E1132" s="693">
        <f t="shared" si="802"/>
        <v>3</v>
      </c>
      <c r="F1132" s="693">
        <f t="shared" si="802"/>
        <v>0</v>
      </c>
      <c r="G1132" s="693">
        <f t="shared" si="802"/>
        <v>0</v>
      </c>
      <c r="H1132" s="693">
        <f t="shared" si="802"/>
        <v>0</v>
      </c>
      <c r="I1132" s="693">
        <f t="shared" ref="I1132:I1136" si="804">SUM(B1132:H1132)</f>
        <v>5</v>
      </c>
      <c r="J1132" s="649"/>
      <c r="K1132" s="636"/>
      <c r="L1132" s="649"/>
      <c r="M1132" s="649"/>
      <c r="N1132" s="649"/>
      <c r="O1132" s="649"/>
      <c r="P1132" s="649"/>
      <c r="Q1132" s="649"/>
      <c r="R1132" s="649"/>
      <c r="S1132" s="649"/>
      <c r="T1132" s="649"/>
      <c r="U1132" s="7"/>
      <c r="V1132" s="7"/>
      <c r="W1132" s="7"/>
      <c r="X1132" s="7"/>
      <c r="Y1132" s="7"/>
      <c r="Z1132" s="7"/>
      <c r="AA1132" s="7"/>
      <c r="AB1132" s="7"/>
      <c r="AC1132" s="7"/>
    </row>
    <row r="1133">
      <c r="A1133" s="1938" t="s">
        <v>126</v>
      </c>
      <c r="B1133" s="1777">
        <f t="shared" ref="B1133:H1133" si="803">(B1132*10.01)</f>
        <v>0</v>
      </c>
      <c r="C1133" s="1777">
        <f t="shared" si="803"/>
        <v>0</v>
      </c>
      <c r="D1133" s="1777">
        <f t="shared" si="803"/>
        <v>20.02</v>
      </c>
      <c r="E1133" s="1777">
        <f t="shared" si="803"/>
        <v>30.03</v>
      </c>
      <c r="F1133" s="1777">
        <f t="shared" si="803"/>
        <v>0</v>
      </c>
      <c r="G1133" s="1777">
        <f t="shared" si="803"/>
        <v>0</v>
      </c>
      <c r="H1133" s="1777">
        <f t="shared" si="803"/>
        <v>0</v>
      </c>
      <c r="I1133" s="1790">
        <f t="shared" si="804"/>
        <v>50.05</v>
      </c>
      <c r="J1133" s="1689"/>
      <c r="K1133" s="576"/>
      <c r="L1133" s="1975"/>
      <c r="M1133" s="1975"/>
      <c r="N1133" s="1975"/>
      <c r="O1133" s="577"/>
      <c r="P1133" s="1964"/>
      <c r="Q1133" s="1964"/>
      <c r="R1133" s="1965"/>
      <c r="S1133" s="1964"/>
      <c r="T1133" s="1965"/>
      <c r="U1133" s="7"/>
      <c r="V1133" s="7"/>
      <c r="W1133" s="7"/>
      <c r="X1133" s="7"/>
      <c r="Y1133" s="7"/>
      <c r="Z1133" s="7"/>
      <c r="AA1133" s="7"/>
      <c r="AB1133" s="7"/>
      <c r="AC1133" s="7"/>
    </row>
    <row r="1134">
      <c r="A1134" s="1756" t="s">
        <v>127</v>
      </c>
      <c r="B1134" s="693">
        <f t="shared" ref="B1134:H1134" si="805">B1128</f>
        <v>0</v>
      </c>
      <c r="C1134" s="693">
        <f t="shared" si="805"/>
        <v>1</v>
      </c>
      <c r="D1134" s="693">
        <f t="shared" si="805"/>
        <v>1</v>
      </c>
      <c r="E1134" s="693">
        <f t="shared" si="805"/>
        <v>0</v>
      </c>
      <c r="F1134" s="693">
        <f t="shared" si="805"/>
        <v>0</v>
      </c>
      <c r="G1134" s="693">
        <f t="shared" si="805"/>
        <v>0</v>
      </c>
      <c r="H1134" s="693">
        <f t="shared" si="805"/>
        <v>0</v>
      </c>
      <c r="I1134" s="693">
        <f t="shared" si="804"/>
        <v>2</v>
      </c>
      <c r="J1134" s="1689"/>
      <c r="K1134" s="576"/>
      <c r="L1134" s="1975"/>
      <c r="M1134" s="1975"/>
      <c r="N1134" s="1975"/>
      <c r="O1134" s="577"/>
      <c r="P1134" s="1964"/>
      <c r="Q1134" s="1964"/>
      <c r="R1134" s="1965"/>
      <c r="S1134" s="1964"/>
      <c r="T1134" s="1965"/>
      <c r="U1134" s="7"/>
      <c r="V1134" s="7"/>
      <c r="W1134" s="7"/>
      <c r="X1134" s="7"/>
      <c r="Y1134" s="7"/>
      <c r="Z1134" s="7"/>
      <c r="AA1134" s="7"/>
      <c r="AB1134" s="7"/>
      <c r="AC1134" s="7"/>
    </row>
    <row r="1135">
      <c r="A1135" s="1756" t="s">
        <v>126</v>
      </c>
      <c r="B1135" s="1790">
        <f t="shared" ref="B1135:H1135" si="806">(B1134*5)</f>
        <v>0</v>
      </c>
      <c r="C1135" s="1790">
        <f t="shared" si="806"/>
        <v>5</v>
      </c>
      <c r="D1135" s="1790">
        <f t="shared" si="806"/>
        <v>5</v>
      </c>
      <c r="E1135" s="1790">
        <f t="shared" si="806"/>
        <v>0</v>
      </c>
      <c r="F1135" s="1790">
        <f t="shared" si="806"/>
        <v>0</v>
      </c>
      <c r="G1135" s="1790">
        <f t="shared" si="806"/>
        <v>0</v>
      </c>
      <c r="H1135" s="1790">
        <f t="shared" si="806"/>
        <v>0</v>
      </c>
      <c r="I1135" s="1790">
        <f t="shared" si="804"/>
        <v>10</v>
      </c>
      <c r="J1135" s="1689"/>
      <c r="K1135" s="576"/>
      <c r="L1135" s="1975"/>
      <c r="M1135" s="1975"/>
      <c r="N1135" s="1975"/>
      <c r="O1135" s="577"/>
      <c r="P1135" s="1964"/>
      <c r="Q1135" s="1964"/>
      <c r="R1135" s="1965"/>
      <c r="S1135" s="1964"/>
      <c r="T1135" s="1965"/>
      <c r="U1135" s="7"/>
      <c r="V1135" s="7"/>
      <c r="W1135" s="7"/>
      <c r="X1135" s="7"/>
      <c r="Y1135" s="7"/>
      <c r="Z1135" s="7"/>
      <c r="AA1135" s="7"/>
      <c r="AB1135" s="7"/>
      <c r="AC1135" s="7"/>
    </row>
    <row r="1136">
      <c r="A1136" s="1757" t="s">
        <v>9</v>
      </c>
      <c r="B1136" s="1780">
        <f t="shared" ref="B1136:H1136" si="807">SUM(B1133,B1135)</f>
        <v>0</v>
      </c>
      <c r="C1136" s="1780">
        <f t="shared" si="807"/>
        <v>5</v>
      </c>
      <c r="D1136" s="1780">
        <f t="shared" si="807"/>
        <v>25.02</v>
      </c>
      <c r="E1136" s="1780">
        <f t="shared" si="807"/>
        <v>30.03</v>
      </c>
      <c r="F1136" s="1780">
        <f t="shared" si="807"/>
        <v>0</v>
      </c>
      <c r="G1136" s="1780">
        <f t="shared" si="807"/>
        <v>0</v>
      </c>
      <c r="H1136" s="1780">
        <f t="shared" si="807"/>
        <v>0</v>
      </c>
      <c r="I1136" s="1780">
        <f t="shared" si="804"/>
        <v>60.05</v>
      </c>
      <c r="J1136" s="1689"/>
      <c r="K1136" s="576"/>
      <c r="L1136" s="1975"/>
      <c r="M1136" s="1975"/>
      <c r="N1136" s="1975"/>
      <c r="O1136" s="577"/>
      <c r="P1136" s="1964"/>
      <c r="Q1136" s="1964"/>
      <c r="R1136" s="1965"/>
      <c r="S1136" s="1964"/>
      <c r="T1136" s="1965"/>
      <c r="U1136" s="7"/>
      <c r="V1136" s="7"/>
      <c r="W1136" s="7"/>
      <c r="X1136" s="7"/>
      <c r="Y1136" s="7"/>
      <c r="Z1136" s="7"/>
      <c r="AA1136" s="7"/>
      <c r="AB1136" s="7"/>
      <c r="AC1136" s="7"/>
    </row>
    <row r="1137">
      <c r="A1137" s="1963"/>
      <c r="B1137" s="676"/>
      <c r="C1137" s="676"/>
      <c r="D1137" s="676"/>
      <c r="E1137" s="676"/>
      <c r="F1137" s="676"/>
      <c r="G1137" s="677"/>
      <c r="H1137" s="678"/>
      <c r="I1137" s="1968"/>
      <c r="J1137" s="676"/>
      <c r="K1137" s="576"/>
      <c r="L1137" s="1963"/>
      <c r="M1137" s="1963"/>
      <c r="N1137" s="1963"/>
      <c r="O1137" s="576"/>
      <c r="P1137" s="629"/>
      <c r="Q1137" s="629"/>
      <c r="R1137" s="1965"/>
      <c r="S1137" s="1964"/>
      <c r="T1137" s="1965"/>
      <c r="U1137" s="7"/>
      <c r="V1137" s="7"/>
      <c r="W1137" s="7"/>
      <c r="X1137" s="7"/>
      <c r="Y1137" s="7"/>
      <c r="Z1137" s="7"/>
      <c r="AA1137" s="7"/>
      <c r="AB1137" s="7"/>
      <c r="AC1137" s="7"/>
    </row>
    <row r="1138">
      <c r="A1138" s="1963"/>
      <c r="B1138" s="676"/>
      <c r="C1138" s="676"/>
      <c r="D1138" s="676"/>
      <c r="E1138" s="676"/>
      <c r="F1138" s="679"/>
      <c r="G1138" s="1781" t="s">
        <v>35</v>
      </c>
      <c r="H1138" s="1782" t="s">
        <v>36</v>
      </c>
      <c r="I1138" s="1968"/>
      <c r="J1138" s="676"/>
      <c r="K1138" s="576"/>
      <c r="L1138" s="1963"/>
      <c r="M1138" s="1963"/>
      <c r="N1138" s="1963"/>
      <c r="O1138" s="576"/>
      <c r="P1138" s="629"/>
      <c r="Q1138" s="629"/>
      <c r="R1138" s="1965"/>
      <c r="S1138" s="1964"/>
      <c r="T1138" s="1965"/>
      <c r="U1138" s="7"/>
      <c r="V1138" s="7"/>
      <c r="W1138" s="7"/>
      <c r="X1138" s="7"/>
      <c r="Y1138" s="7"/>
      <c r="Z1138" s="7"/>
      <c r="AA1138" s="7"/>
      <c r="AB1138" s="7"/>
      <c r="AC1138" s="7"/>
    </row>
    <row r="1139">
      <c r="A1139" s="1963"/>
      <c r="B1139" s="676"/>
      <c r="C1139" s="676"/>
      <c r="D1139" s="676"/>
      <c r="E1139" s="676"/>
      <c r="F1139" s="679"/>
      <c r="G1139" s="1966">
        <v>44808.0</v>
      </c>
      <c r="H1139" s="692">
        <v>15.0</v>
      </c>
      <c r="I1139" s="1968"/>
      <c r="J1139" s="676"/>
      <c r="K1139" s="576"/>
      <c r="L1139" s="1963"/>
      <c r="M1139" s="1963"/>
      <c r="N1139" s="1963"/>
      <c r="O1139" s="576"/>
      <c r="P1139" s="629"/>
      <c r="Q1139" s="629"/>
      <c r="R1139" s="1965"/>
      <c r="S1139" s="1964"/>
      <c r="T1139" s="1965"/>
      <c r="U1139" s="7"/>
      <c r="V1139" s="7"/>
      <c r="W1139" s="7"/>
      <c r="X1139" s="7"/>
      <c r="Y1139" s="7"/>
      <c r="Z1139" s="7"/>
      <c r="AA1139" s="7"/>
      <c r="AB1139" s="7"/>
      <c r="AC1139" s="7"/>
    </row>
    <row r="1140">
      <c r="A1140" s="1963"/>
      <c r="B1140" s="676"/>
      <c r="C1140" s="676"/>
      <c r="D1140" s="676"/>
      <c r="E1140" s="676"/>
      <c r="F1140" s="679"/>
      <c r="G1140" s="1967">
        <v>44815.0</v>
      </c>
      <c r="H1140" s="692">
        <v>53.0</v>
      </c>
      <c r="I1140" s="1968"/>
      <c r="J1140" s="676"/>
      <c r="K1140" s="576"/>
      <c r="L1140" s="1963"/>
      <c r="M1140" s="1963"/>
      <c r="N1140" s="1963"/>
      <c r="O1140" s="576"/>
      <c r="P1140" s="629"/>
      <c r="Q1140" s="629"/>
      <c r="R1140" s="1965"/>
      <c r="S1140" s="1964"/>
      <c r="T1140" s="1965"/>
      <c r="U1140" s="7"/>
      <c r="V1140" s="7"/>
      <c r="W1140" s="7"/>
      <c r="X1140" s="7"/>
      <c r="Y1140" s="7"/>
      <c r="Z1140" s="7"/>
      <c r="AA1140" s="7"/>
      <c r="AB1140" s="7"/>
      <c r="AC1140" s="7"/>
    </row>
    <row r="1141">
      <c r="A1141" s="1963"/>
      <c r="B1141" s="676"/>
      <c r="C1141" s="676"/>
      <c r="D1141" s="676"/>
      <c r="E1141" s="676"/>
      <c r="F1141" s="679"/>
      <c r="G1141" s="1967">
        <v>44822.0</v>
      </c>
      <c r="H1141" s="701">
        <f>I1129</f>
        <v>50</v>
      </c>
      <c r="I1141" s="1968"/>
      <c r="J1141" s="676"/>
      <c r="K1141" s="576"/>
      <c r="L1141" s="1963"/>
      <c r="M1141" s="1963"/>
      <c r="N1141" s="1963"/>
      <c r="O1141" s="576"/>
      <c r="P1141" s="629"/>
      <c r="Q1141" s="629"/>
      <c r="R1141" s="1965"/>
      <c r="S1141" s="1964"/>
      <c r="T1141" s="1965"/>
      <c r="U1141" s="7"/>
      <c r="V1141" s="7"/>
      <c r="W1141" s="7"/>
      <c r="X1141" s="7"/>
      <c r="Y1141" s="7"/>
      <c r="Z1141" s="7"/>
      <c r="AA1141" s="7"/>
      <c r="AB1141" s="7"/>
      <c r="AC1141" s="7"/>
    </row>
    <row r="1142">
      <c r="A1142" s="1963"/>
      <c r="B1142" s="676"/>
      <c r="C1142" s="676"/>
      <c r="D1142" s="676"/>
      <c r="E1142" s="676"/>
      <c r="F1142" s="679"/>
      <c r="G1142" s="1967">
        <v>44829.0</v>
      </c>
      <c r="H1142" s="693"/>
      <c r="I1142" s="1968"/>
      <c r="J1142" s="676"/>
      <c r="K1142" s="576"/>
      <c r="L1142" s="1963"/>
      <c r="M1142" s="1963"/>
      <c r="N1142" s="1963"/>
      <c r="O1142" s="576"/>
      <c r="P1142" s="629"/>
      <c r="Q1142" s="629"/>
      <c r="R1142" s="1965"/>
      <c r="S1142" s="1964"/>
      <c r="T1142" s="1965"/>
      <c r="U1142" s="7"/>
      <c r="V1142" s="7"/>
      <c r="W1142" s="7"/>
      <c r="X1142" s="7"/>
      <c r="Y1142" s="7"/>
      <c r="Z1142" s="7"/>
      <c r="AA1142" s="7"/>
      <c r="AB1142" s="7"/>
      <c r="AC1142" s="7"/>
    </row>
    <row r="1143">
      <c r="A1143" s="1963"/>
      <c r="B1143" s="676"/>
      <c r="C1143" s="676"/>
      <c r="D1143" s="676"/>
      <c r="E1143" s="676"/>
      <c r="F1143" s="679"/>
      <c r="G1143" s="1967">
        <v>44834.0</v>
      </c>
      <c r="H1143" s="693"/>
      <c r="I1143" s="1968"/>
      <c r="J1143" s="676"/>
      <c r="K1143" s="576"/>
      <c r="L1143" s="1963"/>
      <c r="M1143" s="1963"/>
      <c r="N1143" s="1963"/>
      <c r="O1143" s="576"/>
      <c r="P1143" s="629"/>
      <c r="Q1143" s="629"/>
      <c r="R1143" s="1965"/>
      <c r="S1143" s="1964"/>
      <c r="T1143" s="1965"/>
      <c r="U1143" s="7"/>
      <c r="V1143" s="7"/>
      <c r="W1143" s="7"/>
      <c r="X1143" s="7"/>
      <c r="Y1143" s="7"/>
      <c r="Z1143" s="7"/>
      <c r="AA1143" s="7"/>
      <c r="AB1143" s="7"/>
      <c r="AC1143" s="7"/>
    </row>
    <row r="1144">
      <c r="A1144" s="1963"/>
      <c r="B1144" s="676"/>
      <c r="C1144" s="676"/>
      <c r="D1144" s="676"/>
      <c r="E1144" s="676"/>
      <c r="F1144" s="679"/>
      <c r="G1144" s="1781" t="s">
        <v>9</v>
      </c>
      <c r="H1144" s="1758">
        <f>SUM(H1139:H1143)</f>
        <v>118</v>
      </c>
      <c r="I1144" s="1968"/>
      <c r="J1144" s="676"/>
      <c r="K1144" s="576"/>
      <c r="L1144" s="1963"/>
      <c r="M1144" s="1963"/>
      <c r="N1144" s="1963"/>
      <c r="O1144" s="576"/>
      <c r="P1144" s="629"/>
      <c r="Q1144" s="629"/>
      <c r="R1144" s="1965"/>
      <c r="S1144" s="1964"/>
      <c r="T1144" s="1965"/>
      <c r="U1144" s="7"/>
      <c r="V1144" s="7"/>
      <c r="W1144" s="7"/>
      <c r="X1144" s="7"/>
      <c r="Y1144" s="7"/>
      <c r="Z1144" s="7"/>
      <c r="AA1144" s="7"/>
      <c r="AB1144" s="7"/>
      <c r="AC1144" s="7"/>
    </row>
    <row r="1145">
      <c r="A1145" s="1963"/>
      <c r="B1145" s="676"/>
      <c r="C1145" s="676"/>
      <c r="D1145" s="676"/>
      <c r="E1145" s="676"/>
      <c r="F1145" s="676"/>
      <c r="G1145" s="677"/>
      <c r="H1145" s="678"/>
      <c r="I1145" s="1968"/>
      <c r="J1145" s="576"/>
      <c r="K1145" s="576"/>
      <c r="L1145" s="1963"/>
      <c r="M1145" s="1963"/>
      <c r="N1145" s="1963"/>
      <c r="O1145" s="576"/>
      <c r="P1145" s="629"/>
      <c r="Q1145" s="629"/>
      <c r="R1145" s="1965"/>
      <c r="S1145" s="1964"/>
      <c r="T1145" s="1965"/>
      <c r="U1145" s="7"/>
      <c r="V1145" s="7"/>
      <c r="W1145" s="7"/>
      <c r="X1145" s="7"/>
      <c r="Y1145" s="7"/>
      <c r="Z1145" s="7"/>
      <c r="AA1145" s="7"/>
      <c r="AB1145" s="7"/>
      <c r="AC1145" s="7"/>
    </row>
    <row r="1146">
      <c r="A1146" s="1963"/>
      <c r="B1146" s="676"/>
      <c r="C1146" s="676"/>
      <c r="D1146" s="676"/>
      <c r="E1146" s="676"/>
      <c r="F1146" s="679"/>
      <c r="G1146" s="1781" t="s">
        <v>131</v>
      </c>
      <c r="H1146" s="1758">
        <f>(1000-H1144)</f>
        <v>882</v>
      </c>
      <c r="I1146" s="1968"/>
      <c r="J1146" s="577"/>
      <c r="K1146" s="577"/>
      <c r="L1146" s="1963"/>
      <c r="M1146" s="1963"/>
      <c r="N1146" s="1963"/>
      <c r="O1146" s="576"/>
      <c r="P1146" s="629"/>
      <c r="Q1146" s="629"/>
      <c r="R1146" s="1965"/>
      <c r="S1146" s="1964"/>
      <c r="T1146" s="1965"/>
      <c r="U1146" s="7"/>
      <c r="V1146" s="7"/>
      <c r="W1146" s="7"/>
      <c r="X1146" s="7"/>
      <c r="Y1146" s="7"/>
      <c r="Z1146" s="7"/>
      <c r="AA1146" s="7"/>
      <c r="AB1146" s="7"/>
      <c r="AC1146" s="7"/>
    </row>
    <row r="1147">
      <c r="A1147" s="1974"/>
      <c r="B1147" s="677"/>
      <c r="C1147" s="677"/>
      <c r="D1147" s="677"/>
      <c r="E1147" s="677"/>
      <c r="F1147" s="677"/>
      <c r="G1147" s="677"/>
      <c r="H1147" s="675"/>
      <c r="I1147" s="1968"/>
      <c r="J1147" s="1690"/>
      <c r="K1147" s="636"/>
      <c r="L1147" s="636"/>
      <c r="M1147" s="636"/>
      <c r="N1147" s="636"/>
      <c r="O1147" s="636"/>
      <c r="P1147" s="636"/>
      <c r="Q1147" s="649"/>
      <c r="R1147" s="649"/>
      <c r="S1147" s="649"/>
      <c r="T1147" s="649"/>
      <c r="U1147" s="7"/>
      <c r="V1147" s="7"/>
      <c r="W1147" s="7"/>
      <c r="X1147" s="7"/>
      <c r="Y1147" s="7"/>
      <c r="Z1147" s="7"/>
      <c r="AA1147" s="7"/>
      <c r="AB1147" s="7"/>
      <c r="AC1147" s="7"/>
    </row>
    <row r="1148">
      <c r="A1148" s="1829" t="s">
        <v>472</v>
      </c>
      <c r="B1148" s="1829" t="s">
        <v>2</v>
      </c>
      <c r="C1148" s="1829" t="s">
        <v>3</v>
      </c>
      <c r="D1148" s="1829" t="s">
        <v>4</v>
      </c>
      <c r="E1148" s="1829" t="s">
        <v>5</v>
      </c>
      <c r="F1148" s="1829" t="s">
        <v>6</v>
      </c>
      <c r="G1148" s="1829" t="s">
        <v>7</v>
      </c>
      <c r="H1148" s="1829" t="s">
        <v>8</v>
      </c>
      <c r="I1148" s="1758" t="s">
        <v>9</v>
      </c>
      <c r="J1148" s="636"/>
      <c r="K1148" s="636"/>
      <c r="L1148" s="636"/>
      <c r="M1148" s="636"/>
      <c r="N1148" s="636"/>
      <c r="O1148" s="636"/>
      <c r="P1148" s="636"/>
      <c r="Q1148" s="649"/>
      <c r="R1148" s="649"/>
      <c r="S1148" s="649"/>
      <c r="T1148" s="649"/>
      <c r="U1148" s="7"/>
      <c r="V1148" s="7"/>
      <c r="W1148" s="7"/>
      <c r="X1148" s="7"/>
      <c r="Y1148" s="7"/>
      <c r="Z1148" s="7"/>
      <c r="AA1148" s="7"/>
      <c r="AB1148" s="7"/>
      <c r="AC1148" s="7"/>
    </row>
    <row r="1149">
      <c r="A1149" s="1848"/>
      <c r="B1149" s="1848">
        <f t="shared" ref="B1149:G1149" si="808">SUM(B774,B949,B1129)</f>
        <v>249</v>
      </c>
      <c r="C1149" s="1848">
        <f t="shared" si="808"/>
        <v>305</v>
      </c>
      <c r="D1149" s="1848">
        <f t="shared" si="808"/>
        <v>297</v>
      </c>
      <c r="E1149" s="1848">
        <f t="shared" si="808"/>
        <v>187</v>
      </c>
      <c r="F1149" s="1848">
        <f t="shared" si="808"/>
        <v>197</v>
      </c>
      <c r="G1149" s="1848">
        <f t="shared" si="808"/>
        <v>2</v>
      </c>
      <c r="H1149" s="1897">
        <f>(H1129)</f>
        <v>0</v>
      </c>
      <c r="I1149" s="693">
        <f>sum(B1149:H1149)</f>
        <v>1237</v>
      </c>
      <c r="J1149" s="636"/>
      <c r="K1149" s="577"/>
      <c r="L1149" s="1975"/>
      <c r="M1149" s="1975"/>
      <c r="N1149" s="1975"/>
      <c r="O1149" s="577"/>
      <c r="P1149" s="1964"/>
      <c r="Q1149" s="1964"/>
      <c r="R1149" s="1965"/>
      <c r="S1149" s="1964"/>
      <c r="T1149" s="1965"/>
      <c r="U1149" s="1990"/>
      <c r="V1149" s="1990"/>
      <c r="W1149" s="1990"/>
      <c r="X1149" s="1990"/>
      <c r="Y1149" s="1990"/>
      <c r="Z1149" s="1990"/>
      <c r="AA1149" s="1990"/>
      <c r="AB1149" s="1990"/>
      <c r="AC1149" s="1990"/>
    </row>
    <row r="1150">
      <c r="A1150" s="2019"/>
      <c r="B1150" s="2019"/>
      <c r="C1150" s="2019"/>
      <c r="D1150" s="2019"/>
      <c r="E1150" s="2019"/>
      <c r="F1150" s="2019"/>
      <c r="G1150" s="2019"/>
      <c r="H1150" s="2020"/>
      <c r="I1150" s="1691"/>
      <c r="J1150" s="576"/>
      <c r="K1150" s="577"/>
      <c r="L1150" s="1975"/>
      <c r="M1150" s="1975"/>
      <c r="N1150" s="1975"/>
      <c r="O1150" s="577"/>
      <c r="P1150" s="1964"/>
      <c r="Q1150" s="1964"/>
      <c r="R1150" s="1965"/>
      <c r="S1150" s="1990"/>
      <c r="T1150" s="1965"/>
      <c r="U1150" s="1990"/>
      <c r="V1150" s="1990"/>
      <c r="W1150" s="1990"/>
      <c r="X1150" s="1990"/>
      <c r="Y1150" s="1990"/>
      <c r="Z1150" s="1990"/>
      <c r="AA1150" s="1990"/>
      <c r="AB1150" s="1990"/>
      <c r="AC1150" s="1990"/>
    </row>
    <row r="1151">
      <c r="A1151" s="1943" t="s">
        <v>829</v>
      </c>
      <c r="B1151" s="1944" t="s">
        <v>1032</v>
      </c>
      <c r="C1151" s="1944" t="s">
        <v>1033</v>
      </c>
      <c r="D1151" s="1944" t="s">
        <v>1034</v>
      </c>
      <c r="E1151" s="1944" t="s">
        <v>1035</v>
      </c>
      <c r="F1151" s="1944" t="s">
        <v>1036</v>
      </c>
      <c r="G1151" s="1944" t="s">
        <v>1037</v>
      </c>
      <c r="H1151" s="1782" t="s">
        <v>9</v>
      </c>
      <c r="I1151" s="1781" t="s">
        <v>71</v>
      </c>
      <c r="J1151" s="576"/>
      <c r="K1151" s="1943" t="s">
        <v>829</v>
      </c>
      <c r="L1151" s="1944" t="s">
        <v>1032</v>
      </c>
      <c r="M1151" s="1944" t="s">
        <v>1033</v>
      </c>
      <c r="N1151" s="1944" t="s">
        <v>1034</v>
      </c>
      <c r="O1151" s="1944" t="s">
        <v>1035</v>
      </c>
      <c r="P1151" s="1944" t="s">
        <v>1036</v>
      </c>
      <c r="Q1151" s="1944" t="s">
        <v>1037</v>
      </c>
      <c r="R1151" s="1782" t="s">
        <v>9</v>
      </c>
      <c r="S1151" s="7"/>
      <c r="T1151" s="1965"/>
      <c r="U1151" s="7"/>
      <c r="V1151" s="7"/>
      <c r="W1151" s="7"/>
      <c r="X1151" s="7"/>
      <c r="Y1151" s="7"/>
      <c r="Z1151" s="7"/>
      <c r="AA1151" s="7"/>
      <c r="AB1151" s="7"/>
      <c r="AC1151" s="7"/>
    </row>
    <row r="1152">
      <c r="A1152" s="1979" t="s">
        <v>984</v>
      </c>
      <c r="B1152" s="1980"/>
      <c r="C1152" s="1980"/>
      <c r="D1152" s="1980"/>
      <c r="E1152" s="1980"/>
      <c r="F1152" s="1980"/>
      <c r="G1152" s="1980"/>
      <c r="H1152" s="1980"/>
      <c r="I1152" s="1980"/>
      <c r="J1152" s="588"/>
      <c r="K1152" s="1979" t="s">
        <v>984</v>
      </c>
      <c r="L1152" s="1980"/>
      <c r="M1152" s="1980"/>
      <c r="N1152" s="1980"/>
      <c r="O1152" s="1980"/>
      <c r="P1152" s="1980"/>
      <c r="Q1152" s="1980"/>
      <c r="R1152" s="1980"/>
      <c r="S1152" s="7"/>
      <c r="T1152" s="649"/>
      <c r="U1152" s="7"/>
      <c r="V1152" s="7"/>
      <c r="W1152" s="7"/>
      <c r="X1152" s="7"/>
      <c r="Y1152" s="7"/>
      <c r="Z1152" s="7"/>
      <c r="AA1152" s="7"/>
      <c r="AB1152" s="7"/>
      <c r="AC1152" s="7"/>
    </row>
    <row r="1153">
      <c r="A1153" s="1945" t="s">
        <v>75</v>
      </c>
      <c r="B1153" s="1981">
        <f t="shared" ref="B1153:F1153" si="809">sum(B1154:B1159)</f>
        <v>17</v>
      </c>
      <c r="C1153" s="1981">
        <f t="shared" si="809"/>
        <v>24</v>
      </c>
      <c r="D1153" s="1981">
        <f t="shared" si="809"/>
        <v>27</v>
      </c>
      <c r="E1153" s="1981">
        <f t="shared" si="809"/>
        <v>25</v>
      </c>
      <c r="F1153" s="1981">
        <f t="shared" si="809"/>
        <v>22</v>
      </c>
      <c r="G1153" s="1981"/>
      <c r="H1153" s="1981">
        <f>sum(H1154:H1159)</f>
        <v>118</v>
      </c>
      <c r="I1153" s="1685"/>
      <c r="J1153" s="1531"/>
      <c r="K1153" s="1945" t="s">
        <v>75</v>
      </c>
      <c r="L1153" s="1981"/>
      <c r="M1153" s="1981"/>
      <c r="N1153" s="1981"/>
      <c r="O1153" s="1981"/>
      <c r="P1153" s="1981"/>
      <c r="Q1153" s="1981"/>
      <c r="R1153" s="1981"/>
      <c r="S1153" s="7"/>
      <c r="T1153" s="649"/>
      <c r="U1153" s="7"/>
      <c r="V1153" s="7"/>
      <c r="W1153" s="7"/>
      <c r="X1153" s="7"/>
      <c r="Y1153" s="7"/>
      <c r="Z1153" s="7"/>
      <c r="AA1153" s="7"/>
      <c r="AB1153" s="7"/>
      <c r="AC1153" s="7"/>
    </row>
    <row r="1154">
      <c r="A1154" s="1722" t="s">
        <v>478</v>
      </c>
      <c r="B1154" s="690">
        <v>4.0</v>
      </c>
      <c r="C1154" s="690">
        <v>17.0</v>
      </c>
      <c r="D1154" s="690">
        <v>20.0</v>
      </c>
      <c r="E1154" s="690">
        <v>17.0</v>
      </c>
      <c r="F1154" s="690">
        <v>11.0</v>
      </c>
      <c r="G1154" s="690">
        <v>0.0</v>
      </c>
      <c r="H1154" s="693">
        <f t="shared" ref="H1154:H1159" si="810">SUM(B1154:G1154)</f>
        <v>69</v>
      </c>
      <c r="I1154" s="596">
        <f t="shared" ref="I1154:I1174" si="811">H1154/30</f>
        <v>2.3</v>
      </c>
      <c r="J1154" s="1627" t="s">
        <v>206</v>
      </c>
      <c r="K1154" s="595" t="s">
        <v>478</v>
      </c>
      <c r="L1154" s="701">
        <v>82.0</v>
      </c>
      <c r="M1154" s="701">
        <f t="shared" ref="M1154:M1159" si="812">(L1154-H1154)-R1154</f>
        <v>13</v>
      </c>
      <c r="N1154" s="692">
        <v>80.0</v>
      </c>
      <c r="O1154" s="701">
        <f t="shared" ref="O1154:O1159" si="813">SUM(M1154,N1154)</f>
        <v>93</v>
      </c>
      <c r="P1154" s="2021"/>
      <c r="Q1154" s="1621"/>
      <c r="R1154" s="1686"/>
      <c r="S1154" s="7"/>
      <c r="T1154" s="1965"/>
      <c r="U1154" s="7"/>
      <c r="V1154" s="7"/>
      <c r="W1154" s="7"/>
      <c r="X1154" s="7"/>
      <c r="Y1154" s="7"/>
      <c r="Z1154" s="7"/>
      <c r="AA1154" s="7"/>
      <c r="AB1154" s="7"/>
      <c r="AC1154" s="7"/>
    </row>
    <row r="1155">
      <c r="A1155" s="1722" t="s">
        <v>585</v>
      </c>
      <c r="B1155" s="690">
        <v>3.0</v>
      </c>
      <c r="C1155" s="690">
        <v>4.0</v>
      </c>
      <c r="D1155" s="690">
        <v>2.0</v>
      </c>
      <c r="E1155" s="690">
        <v>4.0</v>
      </c>
      <c r="F1155" s="690">
        <v>4.0</v>
      </c>
      <c r="G1155" s="690">
        <v>0.0</v>
      </c>
      <c r="H1155" s="693">
        <f t="shared" si="810"/>
        <v>17</v>
      </c>
      <c r="I1155" s="596">
        <f t="shared" si="811"/>
        <v>0.5666666667</v>
      </c>
      <c r="J1155" s="1627" t="s">
        <v>206</v>
      </c>
      <c r="K1155" s="595" t="s">
        <v>585</v>
      </c>
      <c r="L1155" s="692">
        <v>28.0</v>
      </c>
      <c r="M1155" s="701">
        <f t="shared" si="812"/>
        <v>8</v>
      </c>
      <c r="N1155" s="692">
        <v>20.0</v>
      </c>
      <c r="O1155" s="701">
        <f t="shared" si="813"/>
        <v>28</v>
      </c>
      <c r="P1155" s="1686"/>
      <c r="Q1155" s="1621"/>
      <c r="R1155" s="1621">
        <v>3.0</v>
      </c>
      <c r="S1155" s="7"/>
      <c r="T1155" s="1965"/>
      <c r="U1155" s="7"/>
      <c r="V1155" s="7"/>
      <c r="W1155" s="7"/>
      <c r="X1155" s="7"/>
      <c r="Y1155" s="7"/>
      <c r="Z1155" s="7"/>
      <c r="AA1155" s="7"/>
      <c r="AB1155" s="7"/>
      <c r="AC1155" s="7"/>
    </row>
    <row r="1156">
      <c r="A1156" s="1722" t="s">
        <v>668</v>
      </c>
      <c r="B1156" s="690">
        <v>0.0</v>
      </c>
      <c r="C1156" s="690">
        <v>0.0</v>
      </c>
      <c r="D1156" s="690">
        <v>0.0</v>
      </c>
      <c r="E1156" s="690">
        <v>0.0</v>
      </c>
      <c r="F1156" s="690">
        <v>0.0</v>
      </c>
      <c r="G1156" s="690">
        <v>0.0</v>
      </c>
      <c r="H1156" s="693">
        <f t="shared" si="810"/>
        <v>0</v>
      </c>
      <c r="I1156" s="596">
        <f t="shared" si="811"/>
        <v>0</v>
      </c>
      <c r="J1156" s="1627"/>
      <c r="K1156" s="595" t="s">
        <v>668</v>
      </c>
      <c r="L1156" s="701">
        <v>21.0</v>
      </c>
      <c r="M1156" s="701">
        <f t="shared" si="812"/>
        <v>21</v>
      </c>
      <c r="N1156" s="692">
        <v>0.0</v>
      </c>
      <c r="O1156" s="701">
        <f t="shared" si="813"/>
        <v>21</v>
      </c>
      <c r="P1156" s="1686"/>
      <c r="Q1156" s="1621" t="s">
        <v>1038</v>
      </c>
      <c r="R1156" s="1686"/>
      <c r="S1156" s="7"/>
      <c r="T1156" s="1965"/>
      <c r="U1156" s="7"/>
      <c r="V1156" s="7"/>
      <c r="W1156" s="7"/>
      <c r="X1156" s="7"/>
      <c r="Y1156" s="7"/>
      <c r="Z1156" s="7"/>
      <c r="AA1156" s="7"/>
      <c r="AB1156" s="7"/>
      <c r="AC1156" s="7"/>
    </row>
    <row r="1157">
      <c r="A1157" s="1722" t="s">
        <v>614</v>
      </c>
      <c r="B1157" s="690">
        <v>2.0</v>
      </c>
      <c r="C1157" s="690">
        <v>1.0</v>
      </c>
      <c r="D1157" s="690">
        <v>5.0</v>
      </c>
      <c r="E1157" s="690">
        <v>3.0</v>
      </c>
      <c r="F1157" s="690">
        <v>7.0</v>
      </c>
      <c r="G1157" s="690">
        <v>0.0</v>
      </c>
      <c r="H1157" s="693">
        <f t="shared" si="810"/>
        <v>18</v>
      </c>
      <c r="I1157" s="596">
        <f t="shared" si="811"/>
        <v>0.6</v>
      </c>
      <c r="J1157" s="1627"/>
      <c r="K1157" s="595" t="s">
        <v>614</v>
      </c>
      <c r="L1157" s="692">
        <v>30.0</v>
      </c>
      <c r="M1157" s="701">
        <f t="shared" si="812"/>
        <v>12</v>
      </c>
      <c r="N1157" s="692">
        <v>0.0</v>
      </c>
      <c r="O1157" s="701">
        <f t="shared" si="813"/>
        <v>12</v>
      </c>
      <c r="P1157" s="1686"/>
      <c r="Q1157" s="1621" t="s">
        <v>1039</v>
      </c>
      <c r="R1157" s="1686"/>
      <c r="S1157" s="7"/>
      <c r="T1157" s="1965"/>
      <c r="U1157" s="7"/>
      <c r="V1157" s="7"/>
      <c r="W1157" s="7"/>
      <c r="X1157" s="7"/>
      <c r="Y1157" s="7"/>
      <c r="Z1157" s="7"/>
      <c r="AA1157" s="7"/>
      <c r="AB1157" s="7"/>
      <c r="AC1157" s="7"/>
    </row>
    <row r="1158">
      <c r="A1158" s="1722" t="s">
        <v>700</v>
      </c>
      <c r="B1158" s="690">
        <v>7.0</v>
      </c>
      <c r="C1158" s="690">
        <v>2.0</v>
      </c>
      <c r="D1158" s="690">
        <v>0.0</v>
      </c>
      <c r="E1158" s="690">
        <v>1.0</v>
      </c>
      <c r="F1158" s="690">
        <v>0.0</v>
      </c>
      <c r="G1158" s="690">
        <v>3.0</v>
      </c>
      <c r="H1158" s="693">
        <f t="shared" si="810"/>
        <v>13</v>
      </c>
      <c r="I1158" s="596">
        <f t="shared" si="811"/>
        <v>0.4333333333</v>
      </c>
      <c r="J1158" s="1627"/>
      <c r="K1158" s="595" t="s">
        <v>700</v>
      </c>
      <c r="L1158" s="701">
        <v>34.0</v>
      </c>
      <c r="M1158" s="701">
        <f t="shared" si="812"/>
        <v>21</v>
      </c>
      <c r="N1158" s="692">
        <v>0.0</v>
      </c>
      <c r="O1158" s="701">
        <f t="shared" si="813"/>
        <v>21</v>
      </c>
      <c r="P1158" s="1686"/>
      <c r="Q1158" s="1621" t="s">
        <v>1040</v>
      </c>
      <c r="R1158" s="1686"/>
      <c r="S1158" s="7"/>
      <c r="T1158" s="1965"/>
      <c r="U1158" s="7"/>
      <c r="V1158" s="7"/>
      <c r="W1158" s="7"/>
      <c r="X1158" s="7"/>
      <c r="Y1158" s="7"/>
      <c r="Z1158" s="7"/>
      <c r="AA1158" s="7"/>
      <c r="AB1158" s="7"/>
      <c r="AC1158" s="7"/>
    </row>
    <row r="1159">
      <c r="A1159" s="1722" t="s">
        <v>694</v>
      </c>
      <c r="B1159" s="690">
        <v>1.0</v>
      </c>
      <c r="C1159" s="690">
        <v>0.0</v>
      </c>
      <c r="D1159" s="690">
        <v>0.0</v>
      </c>
      <c r="E1159" s="690">
        <v>0.0</v>
      </c>
      <c r="F1159" s="690">
        <v>0.0</v>
      </c>
      <c r="G1159" s="690">
        <v>0.0</v>
      </c>
      <c r="H1159" s="693">
        <f t="shared" si="810"/>
        <v>1</v>
      </c>
      <c r="I1159" s="596">
        <f t="shared" si="811"/>
        <v>0.03333333333</v>
      </c>
      <c r="J1159" s="588"/>
      <c r="K1159" s="595" t="s">
        <v>694</v>
      </c>
      <c r="L1159" s="701">
        <v>18.0</v>
      </c>
      <c r="M1159" s="701">
        <f t="shared" si="812"/>
        <v>17</v>
      </c>
      <c r="N1159" s="692">
        <v>0.0</v>
      </c>
      <c r="O1159" s="701">
        <f t="shared" si="813"/>
        <v>17</v>
      </c>
      <c r="P1159" s="1686"/>
      <c r="Q1159" s="1621" t="s">
        <v>1040</v>
      </c>
      <c r="R1159" s="1686"/>
      <c r="S1159" s="7"/>
      <c r="T1159" s="1965"/>
      <c r="U1159" s="7"/>
      <c r="V1159" s="7"/>
      <c r="W1159" s="7"/>
      <c r="X1159" s="7"/>
      <c r="Y1159" s="7"/>
      <c r="Z1159" s="7"/>
      <c r="AA1159" s="7"/>
      <c r="AB1159" s="7"/>
      <c r="AC1159" s="7"/>
    </row>
    <row r="1160">
      <c r="A1160" s="1945" t="s">
        <v>91</v>
      </c>
      <c r="B1160" s="1981">
        <f t="shared" ref="B1160:H1160" si="814">sum(B1161:B1166)</f>
        <v>9</v>
      </c>
      <c r="C1160" s="1981">
        <f t="shared" si="814"/>
        <v>16</v>
      </c>
      <c r="D1160" s="1981">
        <f t="shared" si="814"/>
        <v>19</v>
      </c>
      <c r="E1160" s="1981">
        <f t="shared" si="814"/>
        <v>14</v>
      </c>
      <c r="F1160" s="1981">
        <f t="shared" si="814"/>
        <v>15</v>
      </c>
      <c r="G1160" s="1981">
        <f t="shared" si="814"/>
        <v>0</v>
      </c>
      <c r="H1160" s="1981">
        <f t="shared" si="814"/>
        <v>73</v>
      </c>
      <c r="I1160" s="596">
        <f t="shared" si="811"/>
        <v>2.433333333</v>
      </c>
      <c r="J1160" s="588"/>
      <c r="K1160" s="1945" t="s">
        <v>91</v>
      </c>
      <c r="L1160" s="1981"/>
      <c r="M1160" s="1981"/>
      <c r="N1160" s="1981"/>
      <c r="O1160" s="1981"/>
      <c r="P1160" s="1981"/>
      <c r="Q1160" s="1981"/>
      <c r="R1160" s="1981"/>
      <c r="S1160" s="7"/>
      <c r="T1160" s="1965"/>
      <c r="U1160" s="7"/>
      <c r="V1160" s="7"/>
      <c r="W1160" s="7"/>
      <c r="X1160" s="7"/>
      <c r="Y1160" s="7"/>
      <c r="Z1160" s="7"/>
      <c r="AA1160" s="7"/>
      <c r="AB1160" s="7"/>
      <c r="AC1160" s="7"/>
    </row>
    <row r="1161">
      <c r="A1161" s="1722" t="s">
        <v>671</v>
      </c>
      <c r="B1161" s="690">
        <v>0.0</v>
      </c>
      <c r="C1161" s="690">
        <v>4.0</v>
      </c>
      <c r="D1161" s="690">
        <v>3.0</v>
      </c>
      <c r="E1161" s="690">
        <v>2.0</v>
      </c>
      <c r="F1161" s="690">
        <v>5.0</v>
      </c>
      <c r="G1161" s="690">
        <v>0.0</v>
      </c>
      <c r="H1161" s="693">
        <f t="shared" ref="H1161:H1166" si="815">SUM(B1161:G1161)</f>
        <v>14</v>
      </c>
      <c r="I1161" s="596">
        <f t="shared" si="811"/>
        <v>0.4666666667</v>
      </c>
      <c r="J1161" s="1627" t="s">
        <v>206</v>
      </c>
      <c r="K1161" s="595" t="s">
        <v>671</v>
      </c>
      <c r="L1161" s="692">
        <v>59.0</v>
      </c>
      <c r="M1161" s="701">
        <f t="shared" ref="M1161:M1166" si="816">(L1161-H1161)-R1161</f>
        <v>45</v>
      </c>
      <c r="N1161" s="692">
        <v>0.0</v>
      </c>
      <c r="O1161" s="701">
        <f t="shared" ref="O1161:O1164" si="817">SUM(M1161,N1161)</f>
        <v>45</v>
      </c>
      <c r="P1161" s="2022"/>
      <c r="Q1161" s="1686"/>
      <c r="R1161" s="1686"/>
      <c r="S1161" s="7"/>
      <c r="T1161" s="1965"/>
      <c r="U1161" s="7"/>
      <c r="V1161" s="7"/>
      <c r="W1161" s="7"/>
      <c r="X1161" s="7"/>
      <c r="Y1161" s="7"/>
      <c r="Z1161" s="7"/>
      <c r="AA1161" s="7"/>
      <c r="AB1161" s="7"/>
      <c r="AC1161" s="7"/>
    </row>
    <row r="1162">
      <c r="A1162" s="1722" t="s">
        <v>701</v>
      </c>
      <c r="B1162" s="690">
        <v>3.0</v>
      </c>
      <c r="C1162" s="690">
        <v>1.0</v>
      </c>
      <c r="D1162" s="690">
        <v>6.0</v>
      </c>
      <c r="E1162" s="690">
        <v>0.0</v>
      </c>
      <c r="F1162" s="690">
        <v>1.0</v>
      </c>
      <c r="G1162" s="690">
        <v>0.0</v>
      </c>
      <c r="H1162" s="693">
        <f t="shared" si="815"/>
        <v>11</v>
      </c>
      <c r="I1162" s="596">
        <f t="shared" si="811"/>
        <v>0.3666666667</v>
      </c>
      <c r="J1162" s="1627" t="s">
        <v>79</v>
      </c>
      <c r="K1162" s="595" t="s">
        <v>701</v>
      </c>
      <c r="L1162" s="692">
        <v>30.0</v>
      </c>
      <c r="M1162" s="701">
        <f t="shared" si="816"/>
        <v>18</v>
      </c>
      <c r="N1162" s="692">
        <v>0.0</v>
      </c>
      <c r="O1162" s="701">
        <f t="shared" si="817"/>
        <v>18</v>
      </c>
      <c r="P1162" s="1686"/>
      <c r="Q1162" s="1686"/>
      <c r="R1162" s="1621">
        <v>1.0</v>
      </c>
      <c r="S1162" s="7"/>
      <c r="T1162" s="1965"/>
      <c r="U1162" s="7"/>
      <c r="V1162" s="7"/>
      <c r="W1162" s="7"/>
      <c r="X1162" s="7"/>
      <c r="Y1162" s="7"/>
      <c r="Z1162" s="7"/>
      <c r="AA1162" s="7"/>
      <c r="AB1162" s="7"/>
      <c r="AC1162" s="7"/>
    </row>
    <row r="1163">
      <c r="A1163" s="1722" t="s">
        <v>779</v>
      </c>
      <c r="B1163" s="692">
        <v>4.0</v>
      </c>
      <c r="C1163" s="692">
        <v>7.0</v>
      </c>
      <c r="D1163" s="692">
        <v>3.0</v>
      </c>
      <c r="E1163" s="692">
        <v>12.0</v>
      </c>
      <c r="F1163" s="692">
        <v>9.0</v>
      </c>
      <c r="G1163" s="690">
        <v>0.0</v>
      </c>
      <c r="H1163" s="693">
        <f t="shared" si="815"/>
        <v>35</v>
      </c>
      <c r="I1163" s="596">
        <f t="shared" si="811"/>
        <v>1.166666667</v>
      </c>
      <c r="J1163" s="1627" t="s">
        <v>206</v>
      </c>
      <c r="K1163" s="595" t="s">
        <v>779</v>
      </c>
      <c r="L1163" s="692">
        <v>70.0</v>
      </c>
      <c r="M1163" s="701">
        <f t="shared" si="816"/>
        <v>32</v>
      </c>
      <c r="N1163" s="692">
        <v>0.0</v>
      </c>
      <c r="O1163" s="701">
        <f t="shared" si="817"/>
        <v>32</v>
      </c>
      <c r="P1163" s="1686"/>
      <c r="Q1163" s="1686"/>
      <c r="R1163" s="1621">
        <v>3.0</v>
      </c>
      <c r="S1163" s="7"/>
      <c r="T1163" s="1965"/>
      <c r="U1163" s="7"/>
      <c r="V1163" s="7"/>
      <c r="W1163" s="7"/>
      <c r="X1163" s="7"/>
      <c r="Y1163" s="7"/>
      <c r="Z1163" s="7"/>
      <c r="AA1163" s="7"/>
      <c r="AB1163" s="7"/>
      <c r="AC1163" s="7"/>
    </row>
    <row r="1164">
      <c r="A1164" s="1722" t="s">
        <v>780</v>
      </c>
      <c r="B1164" s="692">
        <v>0.0</v>
      </c>
      <c r="C1164" s="692">
        <v>0.0</v>
      </c>
      <c r="D1164" s="692">
        <v>0.0</v>
      </c>
      <c r="E1164" s="692">
        <v>0.0</v>
      </c>
      <c r="F1164" s="692">
        <v>0.0</v>
      </c>
      <c r="G1164" s="690">
        <v>0.0</v>
      </c>
      <c r="H1164" s="693">
        <f t="shared" si="815"/>
        <v>0</v>
      </c>
      <c r="I1164" s="596">
        <f t="shared" si="811"/>
        <v>0</v>
      </c>
      <c r="J1164" s="1627"/>
      <c r="K1164" s="595" t="s">
        <v>780</v>
      </c>
      <c r="L1164" s="692">
        <v>32.0</v>
      </c>
      <c r="M1164" s="701">
        <f t="shared" si="816"/>
        <v>32</v>
      </c>
      <c r="N1164" s="692">
        <v>0.0</v>
      </c>
      <c r="O1164" s="701">
        <f t="shared" si="817"/>
        <v>32</v>
      </c>
      <c r="P1164" s="2022"/>
      <c r="Q1164" s="1686"/>
      <c r="R1164" s="1686"/>
      <c r="S1164" s="7"/>
      <c r="T1164" s="1965"/>
      <c r="U1164" s="7"/>
      <c r="V1164" s="7"/>
      <c r="W1164" s="7"/>
      <c r="X1164" s="7"/>
      <c r="Y1164" s="7"/>
      <c r="Z1164" s="7"/>
      <c r="AA1164" s="7"/>
      <c r="AB1164" s="7"/>
      <c r="AC1164" s="7"/>
    </row>
    <row r="1165">
      <c r="A1165" s="1718" t="s">
        <v>705</v>
      </c>
      <c r="B1165" s="692">
        <v>2.0</v>
      </c>
      <c r="C1165" s="692">
        <v>4.0</v>
      </c>
      <c r="D1165" s="692">
        <v>7.0</v>
      </c>
      <c r="E1165" s="692">
        <v>0.0</v>
      </c>
      <c r="F1165" s="692">
        <v>0.0</v>
      </c>
      <c r="G1165" s="690">
        <v>0.0</v>
      </c>
      <c r="H1165" s="693">
        <f t="shared" si="815"/>
        <v>13</v>
      </c>
      <c r="I1165" s="596">
        <f t="shared" si="811"/>
        <v>0.4333333333</v>
      </c>
      <c r="J1165" s="1627" t="s">
        <v>206</v>
      </c>
      <c r="K1165" s="595" t="s">
        <v>705</v>
      </c>
      <c r="L1165" s="692">
        <v>46.0</v>
      </c>
      <c r="M1165" s="701">
        <f t="shared" si="816"/>
        <v>33</v>
      </c>
      <c r="N1165" s="692">
        <v>0.0</v>
      </c>
      <c r="O1165" s="692">
        <v>33.0</v>
      </c>
      <c r="P1165" s="2022"/>
      <c r="Q1165" s="1686"/>
      <c r="R1165" s="1686"/>
      <c r="S1165" s="7"/>
      <c r="T1165" s="1965"/>
      <c r="U1165" s="7"/>
      <c r="V1165" s="7"/>
      <c r="W1165" s="7"/>
      <c r="X1165" s="7"/>
      <c r="Y1165" s="7"/>
      <c r="Z1165" s="7"/>
      <c r="AA1165" s="7"/>
      <c r="AB1165" s="7"/>
      <c r="AC1165" s="7"/>
    </row>
    <row r="1166">
      <c r="A1166" s="1722" t="s">
        <v>872</v>
      </c>
      <c r="B1166" s="692">
        <v>0.0</v>
      </c>
      <c r="C1166" s="692">
        <v>0.0</v>
      </c>
      <c r="D1166" s="692">
        <v>0.0</v>
      </c>
      <c r="E1166" s="692">
        <v>0.0</v>
      </c>
      <c r="F1166" s="692">
        <v>0.0</v>
      </c>
      <c r="G1166" s="690">
        <v>0.0</v>
      </c>
      <c r="H1166" s="693">
        <f t="shared" si="815"/>
        <v>0</v>
      </c>
      <c r="I1166" s="596">
        <f t="shared" si="811"/>
        <v>0</v>
      </c>
      <c r="J1166" s="1627"/>
      <c r="K1166" s="595" t="s">
        <v>872</v>
      </c>
      <c r="L1166" s="692">
        <v>15.0</v>
      </c>
      <c r="M1166" s="701">
        <f t="shared" si="816"/>
        <v>15</v>
      </c>
      <c r="N1166" s="692">
        <v>0.0</v>
      </c>
      <c r="O1166" s="701">
        <f>SUM(M1166,N1166)</f>
        <v>15</v>
      </c>
      <c r="P1166" s="1621"/>
      <c r="Q1166" s="1686"/>
      <c r="R1166" s="1686"/>
      <c r="S1166" s="7"/>
      <c r="T1166" s="1965"/>
      <c r="U1166" s="7"/>
      <c r="V1166" s="7"/>
      <c r="W1166" s="7"/>
      <c r="X1166" s="7"/>
      <c r="Y1166" s="7"/>
      <c r="Z1166" s="7"/>
      <c r="AA1166" s="7"/>
      <c r="AB1166" s="7"/>
      <c r="AC1166" s="7"/>
    </row>
    <row r="1167">
      <c r="A1167" s="1945" t="s">
        <v>105</v>
      </c>
      <c r="B1167" s="1981">
        <f t="shared" ref="B1167:E1167" si="818">sum(B1168:B1173)</f>
        <v>2</v>
      </c>
      <c r="C1167" s="1981">
        <f t="shared" si="818"/>
        <v>11</v>
      </c>
      <c r="D1167" s="1981">
        <f t="shared" si="818"/>
        <v>6</v>
      </c>
      <c r="E1167" s="1981">
        <f t="shared" si="818"/>
        <v>8</v>
      </c>
      <c r="F1167" s="2023">
        <v>2.0</v>
      </c>
      <c r="G1167" s="1981">
        <f t="shared" ref="G1167:H1167" si="819">sum(G1168:G1173)</f>
        <v>0</v>
      </c>
      <c r="H1167" s="1981">
        <f t="shared" si="819"/>
        <v>29</v>
      </c>
      <c r="I1167" s="596">
        <f t="shared" si="811"/>
        <v>0.9666666667</v>
      </c>
      <c r="J1167" s="1627"/>
      <c r="K1167" s="1945" t="s">
        <v>105</v>
      </c>
      <c r="L1167" s="1981"/>
      <c r="M1167" s="1981"/>
      <c r="N1167" s="1981"/>
      <c r="O1167" s="1981"/>
      <c r="P1167" s="1981"/>
      <c r="Q1167" s="1981"/>
      <c r="R1167" s="1981"/>
      <c r="S1167" s="7"/>
      <c r="T1167" s="1965"/>
      <c r="U1167" s="7"/>
      <c r="V1167" s="7"/>
      <c r="W1167" s="7"/>
      <c r="X1167" s="7"/>
      <c r="Y1167" s="7"/>
      <c r="Z1167" s="7"/>
      <c r="AA1167" s="7"/>
      <c r="AB1167" s="7"/>
      <c r="AC1167" s="7"/>
    </row>
    <row r="1168">
      <c r="A1168" s="1722" t="s">
        <v>873</v>
      </c>
      <c r="B1168" s="692">
        <v>1.0</v>
      </c>
      <c r="C1168" s="692">
        <v>0.0</v>
      </c>
      <c r="D1168" s="692">
        <v>1.0</v>
      </c>
      <c r="E1168" s="692">
        <v>0.0</v>
      </c>
      <c r="F1168" s="692">
        <v>2.0</v>
      </c>
      <c r="G1168" s="690">
        <v>0.0</v>
      </c>
      <c r="H1168" s="693">
        <f t="shared" ref="H1168:H1174" si="820">SUM(B1168:G1168)</f>
        <v>4</v>
      </c>
      <c r="I1168" s="596">
        <f t="shared" si="811"/>
        <v>0.1333333333</v>
      </c>
      <c r="J1168" s="1627"/>
      <c r="K1168" s="595" t="s">
        <v>873</v>
      </c>
      <c r="L1168" s="701">
        <v>27.0</v>
      </c>
      <c r="M1168" s="701">
        <f t="shared" ref="M1168:M1174" si="821">(L1168-H1168)-R1168</f>
        <v>23</v>
      </c>
      <c r="N1168" s="692">
        <v>0.0</v>
      </c>
      <c r="O1168" s="701">
        <f t="shared" ref="O1168:O1173" si="822">SUM(M1168,N1168)</f>
        <v>23</v>
      </c>
      <c r="P1168" s="1621"/>
      <c r="Q1168" s="1686"/>
      <c r="R1168" s="1686"/>
      <c r="S1168" s="7"/>
      <c r="T1168" s="1965"/>
      <c r="U1168" s="7"/>
      <c r="V1168" s="7"/>
      <c r="W1168" s="7"/>
      <c r="X1168" s="7"/>
      <c r="Y1168" s="7"/>
      <c r="Z1168" s="7"/>
      <c r="AA1168" s="7"/>
      <c r="AB1168" s="7"/>
      <c r="AC1168" s="7"/>
    </row>
    <row r="1169">
      <c r="A1169" s="1722" t="s">
        <v>904</v>
      </c>
      <c r="B1169" s="692">
        <v>0.0</v>
      </c>
      <c r="C1169" s="692">
        <v>0.0</v>
      </c>
      <c r="D1169" s="692">
        <v>0.0</v>
      </c>
      <c r="E1169" s="692">
        <v>0.0</v>
      </c>
      <c r="F1169" s="692">
        <v>0.0</v>
      </c>
      <c r="G1169" s="690">
        <v>0.0</v>
      </c>
      <c r="H1169" s="693">
        <f t="shared" si="820"/>
        <v>0</v>
      </c>
      <c r="I1169" s="596">
        <f t="shared" si="811"/>
        <v>0</v>
      </c>
      <c r="J1169" s="1627"/>
      <c r="K1169" s="595" t="s">
        <v>904</v>
      </c>
      <c r="L1169" s="692">
        <v>15.0</v>
      </c>
      <c r="M1169" s="701">
        <f t="shared" si="821"/>
        <v>15</v>
      </c>
      <c r="N1169" s="692">
        <v>0.0</v>
      </c>
      <c r="O1169" s="701">
        <f t="shared" si="822"/>
        <v>15</v>
      </c>
      <c r="P1169" s="1916"/>
      <c r="Q1169" s="1686"/>
      <c r="R1169" s="1686"/>
      <c r="S1169" s="7"/>
      <c r="T1169" s="1965"/>
      <c r="U1169" s="7"/>
      <c r="V1169" s="7"/>
      <c r="W1169" s="7"/>
      <c r="X1169" s="7"/>
      <c r="Y1169" s="7"/>
      <c r="Z1169" s="7"/>
      <c r="AA1169" s="7"/>
      <c r="AB1169" s="7"/>
      <c r="AC1169" s="7"/>
    </row>
    <row r="1170">
      <c r="A1170" s="1722" t="s">
        <v>906</v>
      </c>
      <c r="B1170" s="692">
        <v>0.0</v>
      </c>
      <c r="C1170" s="692">
        <v>0.0</v>
      </c>
      <c r="D1170" s="692">
        <v>0.0</v>
      </c>
      <c r="E1170" s="692">
        <v>0.0</v>
      </c>
      <c r="F1170" s="692">
        <v>0.0</v>
      </c>
      <c r="G1170" s="690">
        <v>0.0</v>
      </c>
      <c r="H1170" s="693">
        <f t="shared" si="820"/>
        <v>0</v>
      </c>
      <c r="I1170" s="596">
        <f t="shared" si="811"/>
        <v>0</v>
      </c>
      <c r="J1170" s="588"/>
      <c r="K1170" s="595" t="s">
        <v>906</v>
      </c>
      <c r="L1170" s="692">
        <v>5.0</v>
      </c>
      <c r="M1170" s="701">
        <f t="shared" si="821"/>
        <v>5</v>
      </c>
      <c r="N1170" s="692">
        <v>0.0</v>
      </c>
      <c r="O1170" s="701">
        <f t="shared" si="822"/>
        <v>5</v>
      </c>
      <c r="P1170" s="1686"/>
      <c r="Q1170" s="1686"/>
      <c r="R1170" s="1686"/>
      <c r="S1170" s="7"/>
      <c r="T1170" s="1965"/>
      <c r="U1170" s="7"/>
      <c r="V1170" s="7"/>
      <c r="W1170" s="7"/>
      <c r="X1170" s="7"/>
      <c r="Y1170" s="7"/>
      <c r="Z1170" s="7"/>
      <c r="AA1170" s="7"/>
      <c r="AB1170" s="7"/>
      <c r="AC1170" s="7"/>
    </row>
    <row r="1171">
      <c r="A1171" s="700" t="s">
        <v>927</v>
      </c>
      <c r="B1171" s="692">
        <v>0.0</v>
      </c>
      <c r="C1171" s="692">
        <v>0.0</v>
      </c>
      <c r="D1171" s="692">
        <v>0.0</v>
      </c>
      <c r="E1171" s="692">
        <v>0.0</v>
      </c>
      <c r="F1171" s="692">
        <v>0.0</v>
      </c>
      <c r="G1171" s="690">
        <v>0.0</v>
      </c>
      <c r="H1171" s="693">
        <f t="shared" si="820"/>
        <v>0</v>
      </c>
      <c r="I1171" s="596">
        <f t="shared" si="811"/>
        <v>0</v>
      </c>
      <c r="J1171" s="1627"/>
      <c r="K1171" s="702" t="s">
        <v>927</v>
      </c>
      <c r="L1171" s="701">
        <v>15.0</v>
      </c>
      <c r="M1171" s="701">
        <f t="shared" si="821"/>
        <v>15</v>
      </c>
      <c r="N1171" s="692">
        <v>0.0</v>
      </c>
      <c r="O1171" s="701">
        <f t="shared" si="822"/>
        <v>15</v>
      </c>
      <c r="P1171" s="1916"/>
      <c r="Q1171" s="1686"/>
      <c r="R1171" s="1686"/>
      <c r="S1171" s="33"/>
      <c r="T1171" s="1965"/>
      <c r="U1171" s="7"/>
      <c r="V1171" s="7"/>
      <c r="W1171" s="7"/>
      <c r="X1171" s="7"/>
      <c r="Y1171" s="7"/>
      <c r="Z1171" s="7"/>
      <c r="AA1171" s="7"/>
      <c r="AB1171" s="7"/>
      <c r="AC1171" s="7"/>
    </row>
    <row r="1172">
      <c r="A1172" s="700" t="s">
        <v>928</v>
      </c>
      <c r="B1172" s="692">
        <v>0.0</v>
      </c>
      <c r="C1172" s="692">
        <v>0.0</v>
      </c>
      <c r="D1172" s="692">
        <v>0.0</v>
      </c>
      <c r="E1172" s="692">
        <v>0.0</v>
      </c>
      <c r="F1172" s="692">
        <v>0.0</v>
      </c>
      <c r="G1172" s="690">
        <v>0.0</v>
      </c>
      <c r="H1172" s="693">
        <f t="shared" si="820"/>
        <v>0</v>
      </c>
      <c r="I1172" s="596">
        <f t="shared" si="811"/>
        <v>0</v>
      </c>
      <c r="J1172" s="1627"/>
      <c r="K1172" s="702" t="s">
        <v>928</v>
      </c>
      <c r="L1172" s="692">
        <v>15.0</v>
      </c>
      <c r="M1172" s="701">
        <f t="shared" si="821"/>
        <v>15</v>
      </c>
      <c r="N1172" s="692">
        <v>0.0</v>
      </c>
      <c r="O1172" s="701">
        <f t="shared" si="822"/>
        <v>15</v>
      </c>
      <c r="P1172" s="1621"/>
      <c r="Q1172" s="1686"/>
      <c r="R1172" s="1686"/>
      <c r="S1172" s="7"/>
      <c r="T1172" s="1965"/>
      <c r="U1172" s="7"/>
      <c r="V1172" s="7"/>
      <c r="W1172" s="7"/>
      <c r="X1172" s="7"/>
      <c r="Y1172" s="7"/>
      <c r="Z1172" s="7"/>
      <c r="AA1172" s="7"/>
      <c r="AB1172" s="7"/>
      <c r="AC1172" s="7"/>
    </row>
    <row r="1173">
      <c r="A1173" s="700" t="s">
        <v>929</v>
      </c>
      <c r="B1173" s="692">
        <v>1.0</v>
      </c>
      <c r="C1173" s="692">
        <v>11.0</v>
      </c>
      <c r="D1173" s="692">
        <v>5.0</v>
      </c>
      <c r="E1173" s="692">
        <v>8.0</v>
      </c>
      <c r="F1173" s="692">
        <v>0.0</v>
      </c>
      <c r="G1173" s="690">
        <v>0.0</v>
      </c>
      <c r="H1173" s="693">
        <f t="shared" si="820"/>
        <v>25</v>
      </c>
      <c r="I1173" s="596">
        <f t="shared" si="811"/>
        <v>0.8333333333</v>
      </c>
      <c r="J1173" s="1627"/>
      <c r="K1173" s="702" t="s">
        <v>929</v>
      </c>
      <c r="L1173" s="692">
        <v>26.0</v>
      </c>
      <c r="M1173" s="701">
        <f t="shared" si="821"/>
        <v>0</v>
      </c>
      <c r="N1173" s="692">
        <v>0.0</v>
      </c>
      <c r="O1173" s="701">
        <f t="shared" si="822"/>
        <v>0</v>
      </c>
      <c r="P1173" s="1621"/>
      <c r="Q1173" s="1686"/>
      <c r="R1173" s="1621">
        <v>1.0</v>
      </c>
      <c r="S1173" s="7"/>
      <c r="T1173" s="1965"/>
      <c r="U1173" s="7"/>
      <c r="V1173" s="7"/>
      <c r="W1173" s="7"/>
      <c r="X1173" s="7"/>
      <c r="Y1173" s="7"/>
      <c r="Z1173" s="7"/>
      <c r="AA1173" s="7"/>
      <c r="AB1173" s="7"/>
      <c r="AC1173" s="7"/>
    </row>
    <row r="1174">
      <c r="A1174" s="1722" t="s">
        <v>674</v>
      </c>
      <c r="B1174" s="692">
        <v>2.0</v>
      </c>
      <c r="C1174" s="692">
        <v>0.0</v>
      </c>
      <c r="D1174" s="692">
        <v>0.0</v>
      </c>
      <c r="E1174" s="692">
        <v>3.0</v>
      </c>
      <c r="F1174" s="692">
        <v>0.0</v>
      </c>
      <c r="G1174" s="690">
        <v>0.0</v>
      </c>
      <c r="H1174" s="693">
        <f t="shared" si="820"/>
        <v>5</v>
      </c>
      <c r="I1174" s="596">
        <f t="shared" si="811"/>
        <v>0.1666666667</v>
      </c>
      <c r="J1174" s="588"/>
      <c r="K1174" s="595" t="s">
        <v>674</v>
      </c>
      <c r="L1174" s="701">
        <v>3.0</v>
      </c>
      <c r="M1174" s="701">
        <f t="shared" si="821"/>
        <v>-2</v>
      </c>
      <c r="N1174" s="701"/>
      <c r="O1174" s="701">
        <f>sum(M1174,N1174)</f>
        <v>-2</v>
      </c>
      <c r="P1174" s="1686"/>
      <c r="Q1174" s="1686"/>
      <c r="R1174" s="1686"/>
      <c r="S1174" s="7"/>
      <c r="T1174" s="1965"/>
      <c r="U1174" s="7"/>
      <c r="V1174" s="7"/>
      <c r="W1174" s="7"/>
      <c r="X1174" s="7"/>
      <c r="Y1174" s="7"/>
      <c r="Z1174" s="7"/>
      <c r="AA1174" s="7"/>
      <c r="AB1174" s="7"/>
      <c r="AC1174" s="7"/>
    </row>
    <row r="1175">
      <c r="A1175" s="1757" t="s">
        <v>9</v>
      </c>
      <c r="B1175" s="1758">
        <f t="shared" ref="B1175:H1175" si="823">SUM(B1154:B1159,B1161:B1166,B1168:B1174)</f>
        <v>30</v>
      </c>
      <c r="C1175" s="1758">
        <f t="shared" si="823"/>
        <v>51</v>
      </c>
      <c r="D1175" s="1758">
        <f t="shared" si="823"/>
        <v>52</v>
      </c>
      <c r="E1175" s="1758">
        <f t="shared" si="823"/>
        <v>50</v>
      </c>
      <c r="F1175" s="1758">
        <f t="shared" si="823"/>
        <v>39</v>
      </c>
      <c r="G1175" s="1758">
        <f t="shared" si="823"/>
        <v>3</v>
      </c>
      <c r="H1175" s="1758">
        <f t="shared" si="823"/>
        <v>225</v>
      </c>
      <c r="I1175" s="1758"/>
      <c r="J1175" s="588"/>
      <c r="K1175" s="1758" t="s">
        <v>9</v>
      </c>
      <c r="L1175" s="1758">
        <f t="shared" ref="L1175:M1175" si="824">SUM(L1154:L1159,L1161:L1166,L1168:L1174)</f>
        <v>571</v>
      </c>
      <c r="M1175" s="1758">
        <f t="shared" si="824"/>
        <v>338</v>
      </c>
      <c r="N1175" s="1758">
        <f t="shared" ref="N1175:R1175" si="825">SUM(N1154:N1174)</f>
        <v>100</v>
      </c>
      <c r="O1175" s="1758">
        <f t="shared" si="825"/>
        <v>438</v>
      </c>
      <c r="P1175" s="1758">
        <f t="shared" si="825"/>
        <v>0</v>
      </c>
      <c r="Q1175" s="1758">
        <f t="shared" si="825"/>
        <v>0</v>
      </c>
      <c r="R1175" s="1758">
        <f t="shared" si="825"/>
        <v>8</v>
      </c>
      <c r="S1175" s="7"/>
      <c r="T1175" s="1965"/>
      <c r="U1175" s="7"/>
      <c r="V1175" s="7"/>
      <c r="W1175" s="7"/>
      <c r="X1175" s="7"/>
      <c r="Y1175" s="7"/>
      <c r="Z1175" s="7"/>
      <c r="AA1175" s="7"/>
      <c r="AB1175" s="7"/>
      <c r="AC1175" s="7"/>
    </row>
    <row r="1176">
      <c r="A1176" s="1969"/>
      <c r="B1176" s="1799"/>
      <c r="C1176" s="1799"/>
      <c r="D1176" s="1799"/>
      <c r="E1176" s="1799"/>
      <c r="F1176" s="1799"/>
      <c r="G1176" s="1799"/>
      <c r="H1176" s="1799"/>
      <c r="I1176" s="1965"/>
      <c r="J1176" s="576"/>
      <c r="K1176" s="577"/>
      <c r="L1176" s="649"/>
      <c r="M1176" s="649"/>
      <c r="N1176" s="649"/>
      <c r="O1176" s="649"/>
      <c r="P1176" s="649"/>
      <c r="Q1176" s="649"/>
      <c r="R1176" s="649"/>
      <c r="S1176" s="7"/>
      <c r="T1176" s="1965"/>
      <c r="U1176" s="7"/>
      <c r="V1176" s="7"/>
      <c r="W1176" s="7"/>
      <c r="X1176" s="7"/>
      <c r="Y1176" s="7"/>
      <c r="Z1176" s="7"/>
      <c r="AA1176" s="7"/>
      <c r="AB1176" s="7"/>
      <c r="AC1176" s="7"/>
    </row>
    <row r="1177">
      <c r="A1177" s="1757" t="s">
        <v>123</v>
      </c>
      <c r="B1177" s="1781" t="s">
        <v>2</v>
      </c>
      <c r="C1177" s="1781" t="s">
        <v>3</v>
      </c>
      <c r="D1177" s="1781" t="s">
        <v>4</v>
      </c>
      <c r="E1177" s="1781" t="s">
        <v>5</v>
      </c>
      <c r="F1177" s="1781" t="s">
        <v>6</v>
      </c>
      <c r="G1177" s="1781" t="s">
        <v>7</v>
      </c>
      <c r="H1177" s="1758" t="s">
        <v>9</v>
      </c>
      <c r="I1177" s="636"/>
      <c r="J1177" s="636"/>
      <c r="K1177" s="577"/>
      <c r="L1177" s="649"/>
      <c r="M1177" s="649"/>
      <c r="N1177" s="649"/>
      <c r="O1177" s="649"/>
      <c r="P1177" s="649"/>
      <c r="Q1177" s="649"/>
      <c r="R1177" s="649"/>
      <c r="S1177" s="7"/>
      <c r="T1177" s="649"/>
      <c r="U1177" s="7"/>
      <c r="V1177" s="7"/>
      <c r="W1177" s="7"/>
      <c r="X1177" s="7"/>
      <c r="Y1177" s="7"/>
      <c r="Z1177" s="7"/>
      <c r="AA1177" s="7"/>
      <c r="AB1177" s="7"/>
      <c r="AC1177" s="7"/>
    </row>
    <row r="1178">
      <c r="A1178" s="1714" t="s">
        <v>124</v>
      </c>
      <c r="B1178" s="701">
        <f t="shared" ref="B1178:H1178" si="826">SUM(B1175)</f>
        <v>30</v>
      </c>
      <c r="C1178" s="701">
        <f t="shared" si="826"/>
        <v>51</v>
      </c>
      <c r="D1178" s="701">
        <f t="shared" si="826"/>
        <v>52</v>
      </c>
      <c r="E1178" s="701">
        <f t="shared" si="826"/>
        <v>50</v>
      </c>
      <c r="F1178" s="701">
        <f t="shared" si="826"/>
        <v>39</v>
      </c>
      <c r="G1178" s="701">
        <f t="shared" si="826"/>
        <v>3</v>
      </c>
      <c r="H1178" s="701">
        <f t="shared" si="826"/>
        <v>225</v>
      </c>
      <c r="I1178" s="636"/>
      <c r="J1178" s="636"/>
      <c r="K1178" s="577"/>
      <c r="L1178" s="649"/>
      <c r="M1178" s="649"/>
      <c r="N1178" s="649"/>
      <c r="O1178" s="649"/>
      <c r="P1178" s="649"/>
      <c r="Q1178" s="649"/>
      <c r="R1178" s="649"/>
      <c r="S1178" s="7"/>
      <c r="T1178" s="649"/>
      <c r="U1178" s="7"/>
      <c r="V1178" s="7"/>
      <c r="W1178" s="7"/>
      <c r="X1178" s="7"/>
      <c r="Y1178" s="7"/>
      <c r="Z1178" s="7"/>
      <c r="AA1178" s="7"/>
      <c r="AB1178" s="7"/>
      <c r="AC1178" s="7"/>
    </row>
    <row r="1179">
      <c r="A1179" s="1722" t="s">
        <v>126</v>
      </c>
      <c r="B1179" s="1778">
        <f t="shared" ref="B1179:H1179" si="827">(B1178*10.01)</f>
        <v>300.3</v>
      </c>
      <c r="C1179" s="1778">
        <f t="shared" si="827"/>
        <v>510.51</v>
      </c>
      <c r="D1179" s="1778">
        <f t="shared" si="827"/>
        <v>520.52</v>
      </c>
      <c r="E1179" s="1778">
        <f t="shared" si="827"/>
        <v>500.5</v>
      </c>
      <c r="F1179" s="1778">
        <f t="shared" si="827"/>
        <v>390.39</v>
      </c>
      <c r="G1179" s="1778">
        <f t="shared" si="827"/>
        <v>30.03</v>
      </c>
      <c r="H1179" s="1778">
        <f t="shared" si="827"/>
        <v>2252.25</v>
      </c>
      <c r="I1179" s="676"/>
      <c r="J1179" s="576"/>
      <c r="K1179" s="577"/>
      <c r="L1179" s="649"/>
      <c r="M1179" s="649"/>
      <c r="N1179" s="649"/>
      <c r="O1179" s="649"/>
      <c r="P1179" s="649"/>
      <c r="Q1179" s="649"/>
      <c r="R1179" s="649"/>
      <c r="S1179" s="1964"/>
      <c r="T1179" s="1965"/>
      <c r="U1179" s="7"/>
      <c r="V1179" s="7"/>
      <c r="W1179" s="7"/>
      <c r="X1179" s="7"/>
      <c r="Y1179" s="7"/>
      <c r="Z1179" s="7"/>
      <c r="AA1179" s="7"/>
      <c r="AB1179" s="7"/>
      <c r="AC1179" s="7"/>
    </row>
    <row r="1180">
      <c r="A1180" s="1943" t="s">
        <v>9</v>
      </c>
      <c r="B1180" s="1780">
        <f t="shared" ref="B1180:H1180" si="828">sum(B1179)</f>
        <v>300.3</v>
      </c>
      <c r="C1180" s="1780">
        <f t="shared" si="828"/>
        <v>510.51</v>
      </c>
      <c r="D1180" s="1780">
        <f t="shared" si="828"/>
        <v>520.52</v>
      </c>
      <c r="E1180" s="1780">
        <f t="shared" si="828"/>
        <v>500.5</v>
      </c>
      <c r="F1180" s="1780">
        <f t="shared" si="828"/>
        <v>390.39</v>
      </c>
      <c r="G1180" s="1780">
        <f t="shared" si="828"/>
        <v>30.03</v>
      </c>
      <c r="H1180" s="1780">
        <f t="shared" si="828"/>
        <v>2252.25</v>
      </c>
      <c r="I1180" s="676"/>
      <c r="J1180" s="576"/>
      <c r="K1180" s="577"/>
      <c r="L1180" s="649"/>
      <c r="M1180" s="649"/>
      <c r="N1180" s="649"/>
      <c r="O1180" s="649"/>
      <c r="P1180" s="649"/>
      <c r="Q1180" s="649"/>
      <c r="R1180" s="649"/>
      <c r="S1180" s="1964"/>
      <c r="T1180" s="1965"/>
      <c r="U1180" s="7"/>
      <c r="V1180" s="7"/>
      <c r="W1180" s="7"/>
      <c r="X1180" s="7"/>
      <c r="Y1180" s="7"/>
      <c r="Z1180" s="7"/>
      <c r="AA1180" s="7"/>
      <c r="AB1180" s="7"/>
      <c r="AC1180" s="7"/>
    </row>
    <row r="1181">
      <c r="A1181" s="1975"/>
      <c r="B1181" s="649"/>
      <c r="C1181" s="649"/>
      <c r="D1181" s="649"/>
      <c r="E1181" s="649"/>
      <c r="F1181" s="649"/>
      <c r="G1181" s="1799"/>
      <c r="H1181" s="1799"/>
      <c r="I1181" s="1965"/>
      <c r="J1181" s="576"/>
      <c r="K1181" s="577"/>
      <c r="L1181" s="649"/>
      <c r="M1181" s="649"/>
      <c r="N1181" s="649"/>
      <c r="O1181" s="649"/>
      <c r="P1181" s="649"/>
      <c r="Q1181" s="649"/>
      <c r="R1181" s="649"/>
      <c r="S1181" s="1964"/>
      <c r="T1181" s="1965"/>
      <c r="U1181" s="7"/>
      <c r="V1181" s="7"/>
      <c r="W1181" s="7"/>
      <c r="X1181" s="7"/>
      <c r="Y1181" s="7"/>
      <c r="Z1181" s="7"/>
      <c r="AA1181" s="7"/>
      <c r="AB1181" s="7"/>
      <c r="AC1181" s="7"/>
    </row>
    <row r="1182">
      <c r="A1182" s="1975"/>
      <c r="B1182" s="649"/>
      <c r="C1182" s="649"/>
      <c r="D1182" s="649"/>
      <c r="E1182" s="649"/>
      <c r="F1182" s="635"/>
      <c r="G1182" s="1781" t="s">
        <v>35</v>
      </c>
      <c r="H1182" s="1782" t="s">
        <v>36</v>
      </c>
      <c r="I1182" s="649"/>
      <c r="J1182" s="576"/>
      <c r="K1182" s="577"/>
      <c r="L1182" s="649"/>
      <c r="M1182" s="649"/>
      <c r="N1182" s="649"/>
      <c r="O1182" s="649"/>
      <c r="P1182" s="649"/>
      <c r="Q1182" s="649"/>
      <c r="R1182" s="649"/>
      <c r="S1182" s="1964"/>
      <c r="T1182" s="1965"/>
      <c r="U1182" s="7"/>
      <c r="V1182" s="7"/>
      <c r="W1182" s="7"/>
      <c r="X1182" s="7"/>
      <c r="Y1182" s="7"/>
      <c r="Z1182" s="7"/>
      <c r="AA1182" s="7"/>
      <c r="AB1182" s="7"/>
      <c r="AC1182" s="7"/>
    </row>
    <row r="1183">
      <c r="A1183" s="1975"/>
      <c r="B1183" s="649"/>
      <c r="C1183" s="649"/>
      <c r="D1183" s="649"/>
      <c r="E1183" s="649"/>
      <c r="F1183" s="635"/>
      <c r="G1183" s="1966">
        <v>44808.0</v>
      </c>
      <c r="H1183" s="692">
        <v>113.0</v>
      </c>
      <c r="I1183" s="649"/>
      <c r="J1183" s="576"/>
      <c r="K1183" s="577"/>
      <c r="L1183" s="649"/>
      <c r="M1183" s="649"/>
      <c r="N1183" s="649"/>
      <c r="O1183" s="649"/>
      <c r="P1183" s="649"/>
      <c r="Q1183" s="649"/>
      <c r="R1183" s="649"/>
      <c r="S1183" s="1964"/>
      <c r="T1183" s="1965"/>
      <c r="U1183" s="7"/>
      <c r="V1183" s="7"/>
      <c r="W1183" s="7"/>
      <c r="X1183" s="7"/>
      <c r="Y1183" s="7"/>
      <c r="Z1183" s="7"/>
      <c r="AA1183" s="7"/>
      <c r="AB1183" s="7"/>
      <c r="AC1183" s="7"/>
    </row>
    <row r="1184">
      <c r="A1184" s="1975"/>
      <c r="B1184" s="649"/>
      <c r="C1184" s="649"/>
      <c r="D1184" s="649"/>
      <c r="E1184" s="649"/>
      <c r="F1184" s="635"/>
      <c r="G1184" s="1967">
        <v>44815.0</v>
      </c>
      <c r="H1184" s="692">
        <v>206.0</v>
      </c>
      <c r="I1184" s="649"/>
      <c r="J1184" s="576"/>
      <c r="K1184" s="577"/>
      <c r="L1184" s="649"/>
      <c r="M1184" s="649"/>
      <c r="N1184" s="649"/>
      <c r="O1184" s="649"/>
      <c r="P1184" s="649"/>
      <c r="Q1184" s="649"/>
      <c r="R1184" s="649"/>
      <c r="S1184" s="1964"/>
      <c r="T1184" s="1965"/>
      <c r="U1184" s="7"/>
      <c r="V1184" s="7"/>
      <c r="W1184" s="7"/>
      <c r="X1184" s="7"/>
      <c r="Y1184" s="7"/>
      <c r="Z1184" s="7"/>
      <c r="AA1184" s="7"/>
      <c r="AB1184" s="7"/>
      <c r="AC1184" s="7"/>
    </row>
    <row r="1185">
      <c r="A1185" s="1975"/>
      <c r="B1185" s="649"/>
      <c r="C1185" s="649"/>
      <c r="D1185" s="649"/>
      <c r="E1185" s="649"/>
      <c r="F1185" s="635"/>
      <c r="G1185" s="1967">
        <v>44822.0</v>
      </c>
      <c r="H1185" s="701">
        <f>H1175</f>
        <v>225</v>
      </c>
      <c r="I1185" s="649"/>
      <c r="J1185" s="576"/>
      <c r="K1185" s="577"/>
      <c r="L1185" s="649"/>
      <c r="M1185" s="649"/>
      <c r="N1185" s="649"/>
      <c r="O1185" s="649"/>
      <c r="P1185" s="649"/>
      <c r="Q1185" s="649"/>
      <c r="R1185" s="649"/>
      <c r="S1185" s="1964"/>
      <c r="T1185" s="1965"/>
      <c r="U1185" s="7"/>
      <c r="V1185" s="7"/>
      <c r="W1185" s="7"/>
      <c r="X1185" s="7"/>
      <c r="Y1185" s="7"/>
      <c r="Z1185" s="7"/>
      <c r="AA1185" s="7"/>
      <c r="AB1185" s="7"/>
      <c r="AC1185" s="7"/>
    </row>
    <row r="1186">
      <c r="A1186" s="1975"/>
      <c r="B1186" s="649"/>
      <c r="C1186" s="649"/>
      <c r="D1186" s="649"/>
      <c r="E1186" s="649"/>
      <c r="F1186" s="635"/>
      <c r="G1186" s="1967">
        <v>44829.0</v>
      </c>
      <c r="H1186" s="693"/>
      <c r="I1186" s="649"/>
      <c r="J1186" s="576"/>
      <c r="K1186" s="577"/>
      <c r="L1186" s="649"/>
      <c r="M1186" s="649"/>
      <c r="N1186" s="649"/>
      <c r="O1186" s="649"/>
      <c r="P1186" s="649"/>
      <c r="Q1186" s="649"/>
      <c r="R1186" s="649"/>
      <c r="S1186" s="1964"/>
      <c r="T1186" s="1965"/>
      <c r="U1186" s="7"/>
      <c r="V1186" s="7"/>
      <c r="W1186" s="7"/>
      <c r="X1186" s="7"/>
      <c r="Y1186" s="7"/>
      <c r="Z1186" s="7"/>
      <c r="AA1186" s="7"/>
      <c r="AB1186" s="7"/>
      <c r="AC1186" s="7"/>
    </row>
    <row r="1187">
      <c r="A1187" s="1975"/>
      <c r="B1187" s="649"/>
      <c r="C1187" s="649"/>
      <c r="D1187" s="649"/>
      <c r="E1187" s="649"/>
      <c r="F1187" s="635"/>
      <c r="G1187" s="1967">
        <v>44834.0</v>
      </c>
      <c r="H1187" s="693"/>
      <c r="I1187" s="649"/>
      <c r="J1187" s="576"/>
      <c r="K1187" s="577"/>
      <c r="L1187" s="649"/>
      <c r="M1187" s="649"/>
      <c r="N1187" s="649"/>
      <c r="O1187" s="649"/>
      <c r="P1187" s="649"/>
      <c r="Q1187" s="649"/>
      <c r="R1187" s="649"/>
      <c r="S1187" s="1964"/>
      <c r="T1187" s="1965"/>
      <c r="U1187" s="7"/>
      <c r="V1187" s="7"/>
      <c r="W1187" s="7"/>
      <c r="X1187" s="7"/>
      <c r="Y1187" s="7"/>
      <c r="Z1187" s="7"/>
      <c r="AA1187" s="7"/>
      <c r="AB1187" s="7"/>
      <c r="AC1187" s="7"/>
    </row>
    <row r="1188">
      <c r="A1188" s="1975"/>
      <c r="B1188" s="649"/>
      <c r="C1188" s="649"/>
      <c r="D1188" s="649"/>
      <c r="E1188" s="649"/>
      <c r="F1188" s="635"/>
      <c r="G1188" s="1781" t="s">
        <v>9</v>
      </c>
      <c r="H1188" s="1758">
        <f>SUM(H1183:H1187)</f>
        <v>544</v>
      </c>
      <c r="I1188" s="649"/>
      <c r="J1188" s="576"/>
      <c r="K1188" s="577"/>
      <c r="L1188" s="649"/>
      <c r="M1188" s="649"/>
      <c r="N1188" s="649"/>
      <c r="O1188" s="649"/>
      <c r="P1188" s="649"/>
      <c r="Q1188" s="649"/>
      <c r="R1188" s="649"/>
      <c r="S1188" s="1964"/>
      <c r="T1188" s="1965"/>
      <c r="U1188" s="7"/>
      <c r="V1188" s="7"/>
      <c r="W1188" s="7"/>
      <c r="X1188" s="7"/>
      <c r="Y1188" s="7"/>
      <c r="Z1188" s="7"/>
      <c r="AA1188" s="7"/>
      <c r="AB1188" s="7"/>
      <c r="AC1188" s="7"/>
    </row>
    <row r="1189">
      <c r="A1189" s="1975"/>
      <c r="B1189" s="649"/>
      <c r="C1189" s="649"/>
      <c r="D1189" s="649"/>
      <c r="E1189" s="649"/>
      <c r="F1189" s="649"/>
      <c r="G1189" s="677"/>
      <c r="H1189" s="678"/>
      <c r="I1189" s="727"/>
      <c r="J1189" s="576"/>
      <c r="K1189" s="577"/>
      <c r="L1189" s="649"/>
      <c r="M1189" s="649"/>
      <c r="N1189" s="649"/>
      <c r="O1189" s="649"/>
      <c r="P1189" s="649"/>
      <c r="Q1189" s="649"/>
      <c r="R1189" s="649"/>
      <c r="S1189" s="1964"/>
      <c r="T1189" s="1965"/>
      <c r="U1189" s="7"/>
      <c r="V1189" s="7"/>
      <c r="W1189" s="7"/>
      <c r="X1189" s="7"/>
      <c r="Y1189" s="7"/>
      <c r="Z1189" s="7"/>
      <c r="AA1189" s="7"/>
      <c r="AB1189" s="7"/>
      <c r="AC1189" s="7"/>
    </row>
    <row r="1190">
      <c r="A1190" s="1975"/>
      <c r="B1190" s="649"/>
      <c r="C1190" s="649"/>
      <c r="D1190" s="649"/>
      <c r="E1190" s="649"/>
      <c r="F1190" s="649"/>
      <c r="G1190" s="1781" t="s">
        <v>131</v>
      </c>
      <c r="H1190" s="1758">
        <f>(1500-H1188)</f>
        <v>956</v>
      </c>
      <c r="I1190" s="1968"/>
      <c r="J1190" s="576"/>
      <c r="K1190" s="576"/>
      <c r="L1190" s="636"/>
      <c r="M1190" s="636"/>
      <c r="N1190" s="636"/>
      <c r="O1190" s="636"/>
      <c r="P1190" s="636"/>
      <c r="Q1190" s="636"/>
      <c r="R1190" s="636"/>
      <c r="S1190" s="629"/>
      <c r="T1190" s="1690"/>
      <c r="U1190" s="7"/>
      <c r="V1190" s="7"/>
      <c r="W1190" s="7"/>
      <c r="X1190" s="7"/>
      <c r="Y1190" s="7"/>
      <c r="Z1190" s="7"/>
      <c r="AA1190" s="7"/>
      <c r="AB1190" s="7"/>
      <c r="AC1190" s="7"/>
    </row>
    <row r="1191">
      <c r="A1191" s="1974"/>
      <c r="B1191" s="675"/>
      <c r="C1191" s="675"/>
      <c r="D1191" s="675"/>
      <c r="E1191" s="675"/>
      <c r="F1191" s="675"/>
      <c r="G1191" s="675"/>
      <c r="H1191" s="675"/>
      <c r="I1191" s="1968"/>
      <c r="J1191" s="576"/>
      <c r="K1191" s="584"/>
      <c r="L1191" s="675"/>
      <c r="M1191" s="675"/>
      <c r="N1191" s="675"/>
      <c r="O1191" s="675"/>
      <c r="P1191" s="675"/>
      <c r="Q1191" s="1971"/>
      <c r="R1191" s="1972"/>
      <c r="S1191" s="1964"/>
      <c r="T1191" s="1965"/>
      <c r="U1191" s="7"/>
      <c r="V1191" s="7"/>
      <c r="W1191" s="7"/>
      <c r="X1191" s="7"/>
      <c r="Y1191" s="7"/>
      <c r="Z1191" s="7"/>
      <c r="AA1191" s="7"/>
      <c r="AB1191" s="7"/>
      <c r="AC1191" s="7"/>
    </row>
    <row r="1192">
      <c r="A1192" s="1943" t="s">
        <v>783</v>
      </c>
      <c r="B1192" s="1781" t="s">
        <v>2</v>
      </c>
      <c r="C1192" s="1781" t="s">
        <v>3</v>
      </c>
      <c r="D1192" s="1781" t="s">
        <v>4</v>
      </c>
      <c r="E1192" s="1781" t="s">
        <v>5</v>
      </c>
      <c r="F1192" s="1781" t="s">
        <v>6</v>
      </c>
      <c r="G1192" s="1781" t="s">
        <v>7</v>
      </c>
      <c r="H1192" s="1782" t="s">
        <v>9</v>
      </c>
      <c r="I1192" s="1968"/>
      <c r="J1192" s="588"/>
      <c r="K1192" s="1788" t="s">
        <v>984</v>
      </c>
      <c r="L1192" s="1682"/>
      <c r="M1192" s="1682"/>
      <c r="N1192" s="1682"/>
      <c r="O1192" s="1682"/>
      <c r="P1192" s="1682"/>
      <c r="Q1192" s="1682"/>
      <c r="R1192" s="1682"/>
      <c r="S1192" s="1964"/>
      <c r="T1192" s="1965"/>
      <c r="U1192" s="7"/>
      <c r="V1192" s="7"/>
      <c r="W1192" s="7"/>
      <c r="X1192" s="7"/>
      <c r="Y1192" s="7"/>
      <c r="Z1192" s="7"/>
      <c r="AA1192" s="7"/>
      <c r="AB1192" s="7"/>
      <c r="AC1192" s="7"/>
    </row>
    <row r="1193">
      <c r="A1193" s="1945" t="s">
        <v>984</v>
      </c>
      <c r="B1193" s="1761"/>
      <c r="C1193" s="1761"/>
      <c r="D1193" s="1761"/>
      <c r="E1193" s="1761"/>
      <c r="F1193" s="1761"/>
      <c r="G1193" s="1761"/>
      <c r="H1193" s="1685"/>
      <c r="I1193" s="1968"/>
      <c r="J1193" s="588"/>
      <c r="K1193" s="1761" t="s">
        <v>555</v>
      </c>
      <c r="L1193" s="1761" t="s">
        <v>72</v>
      </c>
      <c r="M1193" s="1761" t="s">
        <v>13</v>
      </c>
      <c r="N1193" s="1762" t="s">
        <v>73</v>
      </c>
      <c r="O1193" s="1761" t="s">
        <v>13</v>
      </c>
      <c r="P1193" s="1762" t="s">
        <v>74</v>
      </c>
      <c r="Q1193" s="1762" t="s">
        <v>640</v>
      </c>
      <c r="R1193" s="1685" t="s">
        <v>592</v>
      </c>
      <c r="S1193" s="1964"/>
      <c r="T1193" s="1965"/>
      <c r="U1193" s="7"/>
      <c r="V1193" s="7"/>
      <c r="W1193" s="7"/>
      <c r="X1193" s="7"/>
      <c r="Y1193" s="7"/>
      <c r="Z1193" s="7"/>
      <c r="AA1193" s="7"/>
      <c r="AB1193" s="7"/>
      <c r="AC1193" s="7"/>
    </row>
    <row r="1194">
      <c r="A1194" s="700" t="s">
        <v>977</v>
      </c>
      <c r="B1194" s="690">
        <v>5.0</v>
      </c>
      <c r="C1194" s="690">
        <v>1.0</v>
      </c>
      <c r="D1194" s="690">
        <v>2.0</v>
      </c>
      <c r="E1194" s="690">
        <v>1.0</v>
      </c>
      <c r="F1194" s="690">
        <v>1.0</v>
      </c>
      <c r="G1194" s="690">
        <v>0.0</v>
      </c>
      <c r="H1194" s="693">
        <f t="shared" ref="H1194:H1195" si="829">SUM(B1194:G1194)</f>
        <v>10</v>
      </c>
      <c r="I1194" s="1968"/>
      <c r="J1194" s="588"/>
      <c r="K1194" s="595" t="s">
        <v>14</v>
      </c>
      <c r="L1194" s="692">
        <v>145.0</v>
      </c>
      <c r="M1194" s="701">
        <f t="shared" ref="M1194:M1195" si="830">(L1194-H1194)-R1194</f>
        <v>135</v>
      </c>
      <c r="N1194" s="701"/>
      <c r="O1194" s="701">
        <f t="shared" ref="O1194:O1195" si="831">SUM(M1194,N1194)</f>
        <v>135</v>
      </c>
      <c r="P1194" s="1686"/>
      <c r="Q1194" s="1686"/>
      <c r="R1194" s="1686"/>
      <c r="S1194" s="1964"/>
      <c r="T1194" s="1965"/>
      <c r="U1194" s="7"/>
      <c r="V1194" s="7"/>
      <c r="W1194" s="7"/>
      <c r="X1194" s="7"/>
      <c r="Y1194" s="7"/>
      <c r="Z1194" s="7"/>
      <c r="AA1194" s="7"/>
      <c r="AB1194" s="7"/>
      <c r="AC1194" s="7"/>
    </row>
    <row r="1195">
      <c r="A1195" s="700" t="s">
        <v>978</v>
      </c>
      <c r="B1195" s="690">
        <v>0.0</v>
      </c>
      <c r="C1195" s="690">
        <v>0.0</v>
      </c>
      <c r="D1195" s="690">
        <v>0.0</v>
      </c>
      <c r="E1195" s="690">
        <v>0.0</v>
      </c>
      <c r="F1195" s="690">
        <v>0.0</v>
      </c>
      <c r="G1195" s="690">
        <v>0.0</v>
      </c>
      <c r="H1195" s="693">
        <f t="shared" si="829"/>
        <v>0</v>
      </c>
      <c r="I1195" s="1968"/>
      <c r="J1195" s="588"/>
      <c r="K1195" s="702" t="s">
        <v>979</v>
      </c>
      <c r="L1195" s="692">
        <v>0.0</v>
      </c>
      <c r="M1195" s="701">
        <f t="shared" si="830"/>
        <v>0</v>
      </c>
      <c r="N1195" s="701"/>
      <c r="O1195" s="701">
        <f t="shared" si="831"/>
        <v>0</v>
      </c>
      <c r="P1195" s="1686"/>
      <c r="Q1195" s="1686"/>
      <c r="R1195" s="1686"/>
      <c r="S1195" s="1964"/>
      <c r="T1195" s="1965"/>
      <c r="U1195" s="7"/>
      <c r="V1195" s="7"/>
      <c r="W1195" s="7"/>
      <c r="X1195" s="7"/>
      <c r="Y1195" s="7"/>
      <c r="Z1195" s="7"/>
      <c r="AA1195" s="7"/>
      <c r="AB1195" s="7"/>
      <c r="AC1195" s="7"/>
    </row>
    <row r="1196">
      <c r="A1196" s="1947" t="s">
        <v>9</v>
      </c>
      <c r="B1196" s="1775">
        <f t="shared" ref="B1196:H1196" si="832">SUM(B1194:B1195)</f>
        <v>5</v>
      </c>
      <c r="C1196" s="1775">
        <f t="shared" si="832"/>
        <v>1</v>
      </c>
      <c r="D1196" s="1775">
        <f t="shared" si="832"/>
        <v>2</v>
      </c>
      <c r="E1196" s="1775">
        <f t="shared" si="832"/>
        <v>1</v>
      </c>
      <c r="F1196" s="1775">
        <f t="shared" si="832"/>
        <v>1</v>
      </c>
      <c r="G1196" s="1775">
        <f t="shared" si="832"/>
        <v>0</v>
      </c>
      <c r="H1196" s="1775">
        <f t="shared" si="832"/>
        <v>10</v>
      </c>
      <c r="I1196" s="1690"/>
      <c r="J1196" s="588"/>
      <c r="K1196" s="1987" t="s">
        <v>9</v>
      </c>
      <c r="L1196" s="1987">
        <f t="shared" ref="L1196:R1196" si="833">sum(L1194:L1195)</f>
        <v>145</v>
      </c>
      <c r="M1196" s="1987">
        <f t="shared" si="833"/>
        <v>135</v>
      </c>
      <c r="N1196" s="1987">
        <f t="shared" si="833"/>
        <v>0</v>
      </c>
      <c r="O1196" s="1987">
        <f t="shared" si="833"/>
        <v>135</v>
      </c>
      <c r="P1196" s="1987">
        <f t="shared" si="833"/>
        <v>0</v>
      </c>
      <c r="Q1196" s="1987">
        <f t="shared" si="833"/>
        <v>0</v>
      </c>
      <c r="R1196" s="1987">
        <f t="shared" si="833"/>
        <v>0</v>
      </c>
      <c r="S1196" s="649"/>
      <c r="T1196" s="649"/>
      <c r="U1196" s="7"/>
      <c r="V1196" s="7"/>
      <c r="W1196" s="7"/>
      <c r="X1196" s="7"/>
      <c r="Y1196" s="7"/>
      <c r="Z1196" s="7"/>
      <c r="AA1196" s="7"/>
      <c r="AB1196" s="7"/>
      <c r="AC1196" s="7"/>
    </row>
    <row r="1197">
      <c r="A1197" s="1963"/>
      <c r="B1197" s="676"/>
      <c r="C1197" s="676"/>
      <c r="D1197" s="676"/>
      <c r="E1197" s="676"/>
      <c r="F1197" s="676"/>
      <c r="G1197" s="676"/>
      <c r="H1197" s="636"/>
      <c r="I1197" s="1690"/>
      <c r="J1197" s="576"/>
      <c r="K1197" s="1844"/>
      <c r="L1197" s="1844"/>
      <c r="M1197" s="1844"/>
      <c r="N1197" s="1844"/>
      <c r="O1197" s="1844"/>
      <c r="P1197" s="1844"/>
      <c r="Q1197" s="1844"/>
      <c r="R1197" s="1844"/>
      <c r="S1197" s="649"/>
      <c r="T1197" s="649"/>
      <c r="U1197" s="7"/>
      <c r="V1197" s="7"/>
      <c r="W1197" s="7"/>
      <c r="X1197" s="7"/>
      <c r="Y1197" s="7"/>
      <c r="Z1197" s="7"/>
      <c r="AA1197" s="7"/>
      <c r="AB1197" s="7"/>
      <c r="AC1197" s="7"/>
    </row>
    <row r="1198">
      <c r="A1198" s="1963"/>
      <c r="B1198" s="676"/>
      <c r="C1198" s="676"/>
      <c r="D1198" s="676"/>
      <c r="E1198" s="676"/>
      <c r="F1198" s="676"/>
      <c r="G1198" s="1834" t="s">
        <v>35</v>
      </c>
      <c r="H1198" s="1833" t="s">
        <v>36</v>
      </c>
      <c r="I1198" s="1690"/>
      <c r="J1198" s="576"/>
      <c r="K1198" s="1844"/>
      <c r="L1198" s="1844"/>
      <c r="M1198" s="1844"/>
      <c r="N1198" s="1844"/>
      <c r="O1198" s="1844"/>
      <c r="P1198" s="1844"/>
      <c r="Q1198" s="1844"/>
      <c r="R1198" s="1844"/>
      <c r="S1198" s="649"/>
      <c r="T1198" s="649"/>
      <c r="U1198" s="7"/>
      <c r="V1198" s="7"/>
      <c r="W1198" s="7"/>
      <c r="X1198" s="7"/>
      <c r="Y1198" s="7"/>
      <c r="Z1198" s="7"/>
      <c r="AA1198" s="7"/>
      <c r="AB1198" s="7"/>
      <c r="AC1198" s="7"/>
    </row>
    <row r="1199">
      <c r="A1199" s="1963"/>
      <c r="B1199" s="676"/>
      <c r="C1199" s="676"/>
      <c r="D1199" s="676"/>
      <c r="E1199" s="676"/>
      <c r="F1199" s="676"/>
      <c r="G1199" s="1988">
        <v>44808.0</v>
      </c>
      <c r="H1199" s="1882">
        <v>57.0</v>
      </c>
      <c r="I1199" s="1690"/>
      <c r="J1199" s="576"/>
      <c r="K1199" s="1844"/>
      <c r="L1199" s="1844"/>
      <c r="M1199" s="1844"/>
      <c r="N1199" s="1844"/>
      <c r="O1199" s="1844"/>
      <c r="P1199" s="1844"/>
      <c r="Q1199" s="1844"/>
      <c r="R1199" s="1844"/>
      <c r="S1199" s="649"/>
      <c r="T1199" s="649"/>
      <c r="U1199" s="7"/>
      <c r="V1199" s="7"/>
      <c r="W1199" s="7"/>
      <c r="X1199" s="7"/>
      <c r="Y1199" s="7"/>
      <c r="Z1199" s="7"/>
      <c r="AA1199" s="7"/>
      <c r="AB1199" s="7"/>
      <c r="AC1199" s="7"/>
    </row>
    <row r="1200">
      <c r="A1200" s="1963"/>
      <c r="B1200" s="676"/>
      <c r="C1200" s="676"/>
      <c r="D1200" s="676"/>
      <c r="E1200" s="676"/>
      <c r="F1200" s="679"/>
      <c r="G1200" s="1989">
        <v>44815.0</v>
      </c>
      <c r="H1200" s="1882">
        <v>78.0</v>
      </c>
      <c r="I1200" s="1690"/>
      <c r="J1200" s="576"/>
      <c r="K1200" s="1990"/>
      <c r="L1200" s="1990"/>
      <c r="M1200" s="1990"/>
      <c r="N1200" s="1990"/>
      <c r="O1200" s="1990"/>
      <c r="P1200" s="1990"/>
      <c r="Q1200" s="1990"/>
      <c r="R1200" s="1990"/>
      <c r="S1200" s="649"/>
      <c r="T1200" s="649"/>
      <c r="U1200" s="7"/>
      <c r="V1200" s="7"/>
      <c r="W1200" s="7"/>
      <c r="X1200" s="7"/>
      <c r="Y1200" s="7"/>
      <c r="Z1200" s="7"/>
      <c r="AA1200" s="7"/>
      <c r="AB1200" s="7"/>
      <c r="AC1200" s="7"/>
    </row>
    <row r="1201">
      <c r="A1201" s="1963"/>
      <c r="B1201" s="676"/>
      <c r="C1201" s="676"/>
      <c r="D1201" s="676"/>
      <c r="E1201" s="676"/>
      <c r="F1201" s="679"/>
      <c r="G1201" s="1989">
        <v>44822.0</v>
      </c>
      <c r="H1201" s="1848">
        <f>H1196</f>
        <v>10</v>
      </c>
      <c r="I1201" s="1690"/>
      <c r="J1201" s="576"/>
      <c r="K1201" s="1990"/>
      <c r="L1201" s="1990"/>
      <c r="M1201" s="1990"/>
      <c r="N1201" s="1990"/>
      <c r="O1201" s="1990"/>
      <c r="P1201" s="1990"/>
      <c r="Q1201" s="1990"/>
      <c r="R1201" s="1990"/>
      <c r="S1201" s="649"/>
      <c r="T1201" s="649"/>
      <c r="U1201" s="7"/>
      <c r="V1201" s="7"/>
      <c r="W1201" s="7"/>
      <c r="X1201" s="7"/>
      <c r="Y1201" s="7"/>
      <c r="Z1201" s="7"/>
      <c r="AA1201" s="7"/>
      <c r="AB1201" s="7"/>
      <c r="AC1201" s="7"/>
    </row>
    <row r="1202">
      <c r="A1202" s="1963"/>
      <c r="B1202" s="676"/>
      <c r="C1202" s="676"/>
      <c r="D1202" s="676"/>
      <c r="E1202" s="676"/>
      <c r="F1202" s="679"/>
      <c r="G1202" s="1989">
        <v>44829.0</v>
      </c>
      <c r="H1202" s="1897"/>
      <c r="I1202" s="1690"/>
      <c r="J1202" s="576"/>
      <c r="K1202" s="636"/>
      <c r="L1202" s="636"/>
      <c r="M1202" s="636"/>
      <c r="N1202" s="636"/>
      <c r="O1202" s="636"/>
      <c r="P1202" s="636"/>
      <c r="Q1202" s="649"/>
      <c r="R1202" s="649"/>
      <c r="S1202" s="649"/>
      <c r="T1202" s="649"/>
      <c r="U1202" s="7"/>
      <c r="V1202" s="7"/>
      <c r="W1202" s="7"/>
      <c r="X1202" s="7"/>
      <c r="Y1202" s="7"/>
      <c r="Z1202" s="7"/>
      <c r="AA1202" s="7"/>
      <c r="AB1202" s="7"/>
      <c r="AC1202" s="7"/>
    </row>
    <row r="1203">
      <c r="A1203" s="1963"/>
      <c r="B1203" s="676"/>
      <c r="C1203" s="676"/>
      <c r="D1203" s="676"/>
      <c r="E1203" s="676"/>
      <c r="F1203" s="679"/>
      <c r="G1203" s="1989">
        <v>44834.0</v>
      </c>
      <c r="H1203" s="1897"/>
      <c r="I1203" s="1690"/>
      <c r="J1203" s="576"/>
      <c r="K1203" s="577"/>
      <c r="L1203" s="649"/>
      <c r="M1203" s="649"/>
      <c r="N1203" s="649"/>
      <c r="O1203" s="649"/>
      <c r="P1203" s="649"/>
      <c r="Q1203" s="649"/>
      <c r="R1203" s="649"/>
      <c r="S1203" s="1964"/>
      <c r="T1203" s="1965"/>
      <c r="U1203" s="7"/>
      <c r="V1203" s="7"/>
      <c r="W1203" s="7"/>
      <c r="X1203" s="7"/>
      <c r="Y1203" s="7"/>
      <c r="Z1203" s="7"/>
      <c r="AA1203" s="7"/>
      <c r="AB1203" s="7"/>
      <c r="AC1203" s="7"/>
    </row>
    <row r="1204">
      <c r="A1204" s="1963"/>
      <c r="B1204" s="676"/>
      <c r="C1204" s="676"/>
      <c r="D1204" s="676"/>
      <c r="E1204" s="676"/>
      <c r="F1204" s="679"/>
      <c r="G1204" s="1834" t="s">
        <v>9</v>
      </c>
      <c r="H1204" s="1829">
        <f>SUM(H1199:H1203)</f>
        <v>145</v>
      </c>
      <c r="I1204" s="1690"/>
      <c r="J1204" s="576"/>
      <c r="K1204" s="577"/>
      <c r="L1204" s="649"/>
      <c r="M1204" s="649"/>
      <c r="N1204" s="649"/>
      <c r="O1204" s="649"/>
      <c r="P1204" s="649"/>
      <c r="Q1204" s="649"/>
      <c r="R1204" s="649"/>
      <c r="S1204" s="1964"/>
      <c r="T1204" s="1965"/>
      <c r="U1204" s="7"/>
      <c r="V1204" s="7"/>
      <c r="W1204" s="7"/>
      <c r="X1204" s="7"/>
      <c r="Y1204" s="7"/>
      <c r="Z1204" s="7"/>
      <c r="AA1204" s="7"/>
      <c r="AB1204" s="7"/>
      <c r="AC1204" s="7"/>
    </row>
    <row r="1205">
      <c r="A1205" s="1963"/>
      <c r="B1205" s="676"/>
      <c r="C1205" s="676"/>
      <c r="D1205" s="676"/>
      <c r="E1205" s="676"/>
      <c r="F1205" s="676"/>
      <c r="G1205" s="7"/>
      <c r="H1205" s="7"/>
      <c r="I1205" s="1690"/>
      <c r="J1205" s="576"/>
      <c r="K1205" s="577"/>
      <c r="L1205" s="649"/>
      <c r="M1205" s="649"/>
      <c r="N1205" s="649"/>
      <c r="O1205" s="649"/>
      <c r="P1205" s="649"/>
      <c r="Q1205" s="649"/>
      <c r="R1205" s="649"/>
      <c r="S1205" s="1964"/>
      <c r="T1205" s="1965"/>
      <c r="U1205" s="7"/>
      <c r="V1205" s="7"/>
      <c r="W1205" s="7"/>
      <c r="X1205" s="7"/>
      <c r="Y1205" s="7"/>
      <c r="Z1205" s="7"/>
      <c r="AA1205" s="7"/>
      <c r="AB1205" s="7"/>
      <c r="AC1205" s="7"/>
    </row>
    <row r="1206">
      <c r="A1206" s="1963"/>
      <c r="B1206" s="676"/>
      <c r="C1206" s="676"/>
      <c r="D1206" s="676"/>
      <c r="E1206" s="676"/>
      <c r="F1206" s="676"/>
      <c r="G1206" s="1834" t="s">
        <v>131</v>
      </c>
      <c r="H1206" s="1829">
        <f>(1500-H1204)</f>
        <v>1355</v>
      </c>
      <c r="I1206" s="1690"/>
      <c r="J1206" s="576"/>
      <c r="K1206" s="577"/>
      <c r="L1206" s="649"/>
      <c r="M1206" s="649"/>
      <c r="N1206" s="649"/>
      <c r="O1206" s="649"/>
      <c r="P1206" s="649"/>
      <c r="Q1206" s="649"/>
      <c r="R1206" s="649"/>
      <c r="S1206" s="1964"/>
      <c r="T1206" s="1965"/>
      <c r="U1206" s="7"/>
      <c r="V1206" s="7"/>
      <c r="W1206" s="7"/>
      <c r="X1206" s="7"/>
      <c r="Y1206" s="7"/>
      <c r="Z1206" s="7"/>
      <c r="AA1206" s="7"/>
      <c r="AB1206" s="7"/>
      <c r="AC1206" s="7"/>
    </row>
    <row r="1207">
      <c r="A1207" s="1963"/>
      <c r="B1207" s="676"/>
      <c r="C1207" s="676"/>
      <c r="D1207" s="676"/>
      <c r="E1207" s="676"/>
      <c r="F1207" s="676"/>
      <c r="G1207" s="676"/>
      <c r="H1207" s="636"/>
      <c r="I1207" s="1690"/>
      <c r="J1207" s="576"/>
      <c r="K1207" s="577"/>
      <c r="L1207" s="649"/>
      <c r="M1207" s="649"/>
      <c r="N1207" s="649"/>
      <c r="O1207" s="649"/>
      <c r="P1207" s="649"/>
      <c r="Q1207" s="649"/>
      <c r="R1207" s="649"/>
      <c r="S1207" s="1964"/>
      <c r="T1207" s="1965"/>
      <c r="U1207" s="7"/>
      <c r="V1207" s="7"/>
      <c r="W1207" s="7"/>
      <c r="X1207" s="7"/>
      <c r="Y1207" s="7"/>
      <c r="Z1207" s="7"/>
      <c r="AA1207" s="7"/>
      <c r="AB1207" s="7"/>
      <c r="AC1207" s="7"/>
    </row>
    <row r="1208">
      <c r="A1208" s="1757" t="s">
        <v>502</v>
      </c>
      <c r="B1208" s="1781" t="s">
        <v>2</v>
      </c>
      <c r="C1208" s="1781" t="s">
        <v>3</v>
      </c>
      <c r="D1208" s="1781" t="s">
        <v>4</v>
      </c>
      <c r="E1208" s="1781" t="s">
        <v>5</v>
      </c>
      <c r="F1208" s="1781" t="s">
        <v>6</v>
      </c>
      <c r="G1208" s="1781" t="s">
        <v>7</v>
      </c>
      <c r="H1208" s="1758" t="s">
        <v>9</v>
      </c>
      <c r="I1208" s="636"/>
      <c r="J1208" s="636"/>
      <c r="K1208" s="577"/>
      <c r="L1208" s="649"/>
      <c r="M1208" s="649"/>
      <c r="N1208" s="649"/>
      <c r="O1208" s="649"/>
      <c r="P1208" s="649"/>
      <c r="Q1208" s="649"/>
      <c r="R1208" s="649"/>
      <c r="S1208" s="1964"/>
      <c r="T1208" s="1965"/>
      <c r="U1208" s="7"/>
      <c r="V1208" s="7"/>
      <c r="W1208" s="7"/>
      <c r="X1208" s="7"/>
      <c r="Y1208" s="7"/>
      <c r="Z1208" s="7"/>
      <c r="AA1208" s="7"/>
      <c r="AB1208" s="7"/>
      <c r="AC1208" s="7"/>
    </row>
    <row r="1209">
      <c r="A1209" s="1714"/>
      <c r="B1209" s="701">
        <f t="shared" ref="B1209:H1209" si="834">SUM(B1175,B1196)</f>
        <v>35</v>
      </c>
      <c r="C1209" s="701">
        <f t="shared" si="834"/>
        <v>52</v>
      </c>
      <c r="D1209" s="701">
        <f t="shared" si="834"/>
        <v>54</v>
      </c>
      <c r="E1209" s="701">
        <f t="shared" si="834"/>
        <v>51</v>
      </c>
      <c r="F1209" s="701">
        <f t="shared" si="834"/>
        <v>40</v>
      </c>
      <c r="G1209" s="701">
        <f t="shared" si="834"/>
        <v>3</v>
      </c>
      <c r="H1209" s="701">
        <f t="shared" si="834"/>
        <v>235</v>
      </c>
      <c r="I1209" s="636"/>
      <c r="J1209" s="636"/>
      <c r="K1209" s="577"/>
      <c r="L1209" s="649"/>
      <c r="M1209" s="649"/>
      <c r="N1209" s="649"/>
      <c r="O1209" s="649"/>
      <c r="P1209" s="649"/>
      <c r="Q1209" s="649"/>
      <c r="R1209" s="649"/>
      <c r="S1209" s="1964"/>
      <c r="T1209" s="1965"/>
      <c r="U1209" s="7"/>
      <c r="V1209" s="7"/>
      <c r="W1209" s="7"/>
      <c r="X1209" s="7"/>
      <c r="Y1209" s="7"/>
      <c r="Z1209" s="7"/>
      <c r="AA1209" s="7"/>
      <c r="AB1209" s="7"/>
      <c r="AC1209" s="7"/>
    </row>
    <row r="1210">
      <c r="A1210" s="1974"/>
      <c r="B1210" s="677"/>
      <c r="C1210" s="677"/>
      <c r="D1210" s="677"/>
      <c r="E1210" s="677"/>
      <c r="F1210" s="677"/>
      <c r="G1210" s="677"/>
      <c r="H1210" s="675"/>
      <c r="I1210" s="1691"/>
      <c r="J1210" s="576"/>
      <c r="K1210" s="721"/>
      <c r="L1210" s="1799"/>
      <c r="M1210" s="1799"/>
      <c r="N1210" s="1799"/>
      <c r="O1210" s="1799"/>
      <c r="P1210" s="1799"/>
      <c r="Q1210" s="1799"/>
      <c r="R1210" s="1799"/>
      <c r="S1210" s="1971"/>
      <c r="T1210" s="1972"/>
      <c r="U1210" s="7"/>
      <c r="V1210" s="7"/>
      <c r="W1210" s="7"/>
      <c r="X1210" s="7"/>
      <c r="Y1210" s="7"/>
      <c r="Z1210" s="7"/>
      <c r="AA1210" s="7"/>
      <c r="AB1210" s="7"/>
      <c r="AC1210" s="7"/>
    </row>
    <row r="1211">
      <c r="A1211" s="1943" t="s">
        <v>156</v>
      </c>
      <c r="B1211" s="1781" t="s">
        <v>2</v>
      </c>
      <c r="C1211" s="1781" t="s">
        <v>3</v>
      </c>
      <c r="D1211" s="1781" t="s">
        <v>4</v>
      </c>
      <c r="E1211" s="1781" t="s">
        <v>5</v>
      </c>
      <c r="F1211" s="1781" t="s">
        <v>6</v>
      </c>
      <c r="G1211" s="1781" t="s">
        <v>7</v>
      </c>
      <c r="H1211" s="1782" t="s">
        <v>8</v>
      </c>
      <c r="I1211" s="1781" t="s">
        <v>9</v>
      </c>
      <c r="J1211" s="588"/>
      <c r="K1211" s="1991" t="s">
        <v>373</v>
      </c>
      <c r="L1211" s="1992" t="s">
        <v>374</v>
      </c>
      <c r="M1211" s="1992" t="s">
        <v>280</v>
      </c>
      <c r="N1211" s="1992" t="s">
        <v>299</v>
      </c>
      <c r="O1211" s="1991" t="s">
        <v>131</v>
      </c>
      <c r="P1211" s="1993" t="s">
        <v>282</v>
      </c>
      <c r="Q1211" s="1993" t="s">
        <v>283</v>
      </c>
      <c r="R1211" s="1994" t="s">
        <v>284</v>
      </c>
      <c r="S1211" s="1993" t="s">
        <v>429</v>
      </c>
      <c r="T1211" s="1994" t="s">
        <v>430</v>
      </c>
      <c r="U1211" s="7"/>
      <c r="V1211" s="7"/>
      <c r="W1211" s="7"/>
      <c r="X1211" s="7"/>
      <c r="Y1211" s="7"/>
      <c r="Z1211" s="7"/>
      <c r="AA1211" s="7"/>
      <c r="AB1211" s="7"/>
      <c r="AC1211" s="7"/>
    </row>
    <row r="1212">
      <c r="A1212" s="1945" t="s">
        <v>1041</v>
      </c>
      <c r="B1212" s="1760">
        <v>12.0</v>
      </c>
      <c r="C1212" s="1760">
        <v>13.0</v>
      </c>
      <c r="D1212" s="1760">
        <v>14.0</v>
      </c>
      <c r="E1212" s="1760">
        <v>15.0</v>
      </c>
      <c r="F1212" s="1760">
        <v>16.0</v>
      </c>
      <c r="G1212" s="1760">
        <v>17.0</v>
      </c>
      <c r="H1212" s="1760">
        <v>18.0</v>
      </c>
      <c r="I1212" s="1760"/>
      <c r="J1212" s="1531"/>
      <c r="K1212" s="1995" t="s">
        <v>305</v>
      </c>
      <c r="L1212" s="1996" t="s">
        <v>375</v>
      </c>
      <c r="M1212" s="1996">
        <v>24.0</v>
      </c>
      <c r="N1212" s="1997">
        <v>19.0</v>
      </c>
      <c r="O1212" s="1995">
        <f t="shared" ref="O1212:O1216" si="835">(M1212-N1212)</f>
        <v>5</v>
      </c>
      <c r="P1212" s="968">
        <v>3000.0</v>
      </c>
      <c r="Q1212" s="807">
        <f>(H789)</f>
        <v>1139</v>
      </c>
      <c r="R1212" s="1998">
        <f t="shared" ref="R1212:R1214" si="836">(Q1212/P1212)</f>
        <v>0.3796666667</v>
      </c>
      <c r="S1212" s="1999">
        <f t="shared" ref="S1212:S1213" si="837">(Q1212/9*22)</f>
        <v>2784.222222</v>
      </c>
      <c r="T1212" s="2024">
        <f t="shared" ref="T1212:T1223" si="838">(S1212/P1212)</f>
        <v>0.9280740741</v>
      </c>
      <c r="U1212" s="7"/>
      <c r="V1212" s="7"/>
      <c r="W1212" s="7"/>
      <c r="X1212" s="7"/>
      <c r="Y1212" s="7"/>
      <c r="Z1212" s="7"/>
      <c r="AA1212" s="7"/>
      <c r="AB1212" s="7"/>
      <c r="AC1212" s="7"/>
    </row>
    <row r="1213">
      <c r="A1213" s="1800" t="s">
        <v>163</v>
      </c>
      <c r="B1213" s="1705"/>
      <c r="C1213" s="1705"/>
      <c r="D1213" s="1705"/>
      <c r="E1213" s="1705"/>
      <c r="F1213" s="1705"/>
      <c r="G1213" s="1705"/>
      <c r="H1213" s="1705"/>
      <c r="I1213" s="1705"/>
      <c r="J1213" s="1706"/>
      <c r="K1213" s="1995" t="s">
        <v>331</v>
      </c>
      <c r="L1213" s="1996" t="s">
        <v>481</v>
      </c>
      <c r="M1213" s="1996">
        <v>24.0</v>
      </c>
      <c r="N1213" s="1997">
        <v>19.0</v>
      </c>
      <c r="O1213" s="1995">
        <f t="shared" si="835"/>
        <v>5</v>
      </c>
      <c r="P1213" s="968">
        <v>3000.0</v>
      </c>
      <c r="Q1213" s="807">
        <f>(H964)</f>
        <v>1432</v>
      </c>
      <c r="R1213" s="1998">
        <f t="shared" si="836"/>
        <v>0.4773333333</v>
      </c>
      <c r="S1213" s="1999">
        <f t="shared" si="837"/>
        <v>3500.444444</v>
      </c>
      <c r="T1213" s="2024">
        <f t="shared" si="838"/>
        <v>1.166814815</v>
      </c>
      <c r="U1213" s="7"/>
      <c r="V1213" s="7"/>
      <c r="W1213" s="7"/>
      <c r="X1213" s="7"/>
      <c r="Y1213" s="7"/>
      <c r="Z1213" s="7"/>
      <c r="AA1213" s="7"/>
      <c r="AB1213" s="7"/>
      <c r="AC1213" s="7"/>
    </row>
    <row r="1214">
      <c r="A1214" s="1722" t="s">
        <v>164</v>
      </c>
      <c r="B1214" s="1801">
        <v>425.37</v>
      </c>
      <c r="C1214" s="1801">
        <v>412.99</v>
      </c>
      <c r="D1214" s="1801">
        <v>534.48</v>
      </c>
      <c r="E1214" s="1784">
        <v>503.61</v>
      </c>
      <c r="F1214" s="1784">
        <v>895.24</v>
      </c>
      <c r="G1214" s="1784">
        <v>69.3</v>
      </c>
      <c r="H1214" s="1801">
        <v>0.0</v>
      </c>
      <c r="I1214" s="1783">
        <f t="shared" ref="I1214:I1217" si="839">SUM(B1214:H1214)</f>
        <v>2840.99</v>
      </c>
      <c r="J1214" s="588"/>
      <c r="K1214" s="1995" t="s">
        <v>759</v>
      </c>
      <c r="L1214" s="1997" t="s">
        <v>380</v>
      </c>
      <c r="M1214" s="1996">
        <v>24.0</v>
      </c>
      <c r="N1214" s="1997">
        <v>13.0</v>
      </c>
      <c r="O1214" s="1995">
        <f t="shared" si="835"/>
        <v>11</v>
      </c>
      <c r="P1214" s="968">
        <v>1000.0</v>
      </c>
      <c r="Q1214" s="807">
        <f>(H1144)</f>
        <v>118</v>
      </c>
      <c r="R1214" s="1998">
        <f t="shared" si="836"/>
        <v>0.118</v>
      </c>
      <c r="S1214" s="1999">
        <f>(Q1214/13*30)</f>
        <v>272.3076923</v>
      </c>
      <c r="T1214" s="2000">
        <f t="shared" si="838"/>
        <v>0.2723076923</v>
      </c>
      <c r="U1214" s="7"/>
      <c r="V1214" s="7"/>
      <c r="W1214" s="7"/>
      <c r="X1214" s="7"/>
      <c r="Y1214" s="7"/>
      <c r="Z1214" s="7"/>
      <c r="AA1214" s="7"/>
      <c r="AB1214" s="7"/>
      <c r="AC1214" s="7"/>
    </row>
    <row r="1215">
      <c r="A1215" s="1722" t="s">
        <v>165</v>
      </c>
      <c r="B1215" s="1801">
        <v>275.11</v>
      </c>
      <c r="C1215" s="1801">
        <v>186.95</v>
      </c>
      <c r="D1215" s="1801">
        <v>272.52</v>
      </c>
      <c r="E1215" s="1784">
        <v>246.44</v>
      </c>
      <c r="F1215" s="1784">
        <v>348.18</v>
      </c>
      <c r="G1215" s="1784">
        <v>162.12</v>
      </c>
      <c r="H1215" s="1801">
        <v>0.0</v>
      </c>
      <c r="I1215" s="1783">
        <f t="shared" si="839"/>
        <v>1491.32</v>
      </c>
      <c r="J1215" s="588"/>
      <c r="K1215" s="2001" t="s">
        <v>785</v>
      </c>
      <c r="L1215" s="2002" t="s">
        <v>785</v>
      </c>
      <c r="M1215" s="2002">
        <f t="shared" ref="M1215:N1215" si="840">sum(M1212:M1214)</f>
        <v>72</v>
      </c>
      <c r="N1215" s="2002">
        <f t="shared" si="840"/>
        <v>51</v>
      </c>
      <c r="O1215" s="2001">
        <f t="shared" si="835"/>
        <v>21</v>
      </c>
      <c r="P1215" s="2003">
        <f t="shared" ref="P1215:S1215" si="841">sum(P1212:P1214)</f>
        <v>7000</v>
      </c>
      <c r="Q1215" s="2003">
        <f t="shared" si="841"/>
        <v>2689</v>
      </c>
      <c r="R1215" s="2004">
        <f t="shared" si="841"/>
        <v>0.975</v>
      </c>
      <c r="S1215" s="2005">
        <f t="shared" si="841"/>
        <v>6556.974359</v>
      </c>
      <c r="T1215" s="2025">
        <f t="shared" si="838"/>
        <v>0.9367106227</v>
      </c>
      <c r="U1215" s="7"/>
      <c r="V1215" s="7"/>
      <c r="W1215" s="7"/>
      <c r="X1215" s="7"/>
      <c r="Y1215" s="7"/>
      <c r="Z1215" s="7"/>
      <c r="AA1215" s="7"/>
      <c r="AB1215" s="7"/>
      <c r="AC1215" s="7"/>
    </row>
    <row r="1216">
      <c r="A1216" s="1722" t="s">
        <v>166</v>
      </c>
      <c r="B1216" s="1801">
        <v>269.08</v>
      </c>
      <c r="C1216" s="1801">
        <v>562.8</v>
      </c>
      <c r="D1216" s="1801">
        <v>245.37</v>
      </c>
      <c r="E1216" s="1801">
        <v>257.19</v>
      </c>
      <c r="F1216" s="1784">
        <v>366.1</v>
      </c>
      <c r="G1216" s="1784">
        <v>1.77</v>
      </c>
      <c r="H1216" s="1801">
        <v>0.0</v>
      </c>
      <c r="I1216" s="1783">
        <f t="shared" si="839"/>
        <v>1702.31</v>
      </c>
      <c r="J1216" s="588"/>
      <c r="K1216" s="1997" t="s">
        <v>980</v>
      </c>
      <c r="L1216" s="1996" t="s">
        <v>378</v>
      </c>
      <c r="M1216" s="1996">
        <v>20.0</v>
      </c>
      <c r="N1216" s="1997">
        <v>20.0</v>
      </c>
      <c r="O1216" s="1995">
        <f t="shared" si="835"/>
        <v>0</v>
      </c>
      <c r="P1216" s="968">
        <v>1500.0</v>
      </c>
      <c r="Q1216" s="807">
        <f>(H1188)</f>
        <v>544</v>
      </c>
      <c r="R1216" s="1998">
        <f t="shared" ref="R1216:R1217" si="842">(Q1216/P1216)</f>
        <v>0.3626666667</v>
      </c>
      <c r="S1216" s="1999">
        <f t="shared" ref="S1216:S1217" si="843">(Q1216/9*22)</f>
        <v>1329.777778</v>
      </c>
      <c r="T1216" s="2025">
        <f t="shared" si="838"/>
        <v>0.8865185185</v>
      </c>
      <c r="U1216" s="7"/>
      <c r="V1216" s="7"/>
      <c r="W1216" s="7"/>
      <c r="X1216" s="7"/>
      <c r="Y1216" s="7"/>
      <c r="Z1216" s="7"/>
      <c r="AA1216" s="7"/>
      <c r="AB1216" s="7"/>
      <c r="AC1216" s="7"/>
    </row>
    <row r="1217">
      <c r="A1217" s="1722" t="s">
        <v>589</v>
      </c>
      <c r="B1217" s="1801">
        <v>410.77</v>
      </c>
      <c r="C1217" s="1801">
        <v>399.89</v>
      </c>
      <c r="D1217" s="1801">
        <v>327.53</v>
      </c>
      <c r="E1217" s="1801">
        <v>363.1</v>
      </c>
      <c r="F1217" s="1784">
        <v>461.17</v>
      </c>
      <c r="G1217" s="1784">
        <v>0.0</v>
      </c>
      <c r="H1217" s="1801">
        <v>0.0</v>
      </c>
      <c r="I1217" s="1783">
        <f t="shared" si="839"/>
        <v>1962.46</v>
      </c>
      <c r="J1217" s="588"/>
      <c r="K1217" s="1997" t="s">
        <v>485</v>
      </c>
      <c r="L1217" s="1997" t="s">
        <v>1042</v>
      </c>
      <c r="M1217" s="1996" t="s">
        <v>79</v>
      </c>
      <c r="N1217" s="1996" t="s">
        <v>79</v>
      </c>
      <c r="O1217" s="1997" t="s">
        <v>79</v>
      </c>
      <c r="P1217" s="968">
        <v>1500.0</v>
      </c>
      <c r="Q1217" s="2006">
        <f>(H1204)</f>
        <v>145</v>
      </c>
      <c r="R1217" s="1998">
        <f t="shared" si="842"/>
        <v>0.09666666667</v>
      </c>
      <c r="S1217" s="1999">
        <f t="shared" si="843"/>
        <v>354.4444444</v>
      </c>
      <c r="T1217" s="2000">
        <f t="shared" si="838"/>
        <v>0.2362962963</v>
      </c>
      <c r="U1217" s="7"/>
      <c r="V1217" s="7"/>
      <c r="W1217" s="7"/>
      <c r="X1217" s="7"/>
      <c r="Y1217" s="7"/>
      <c r="Z1217" s="7"/>
      <c r="AA1217" s="7"/>
      <c r="AB1217" s="7"/>
      <c r="AC1217" s="7"/>
    </row>
    <row r="1218">
      <c r="A1218" s="1943" t="s">
        <v>9</v>
      </c>
      <c r="B1218" s="1782">
        <f t="shared" ref="B1218:I1218" si="844">SUM(B1214:B1217)</f>
        <v>1380.33</v>
      </c>
      <c r="C1218" s="1782">
        <f t="shared" si="844"/>
        <v>1562.63</v>
      </c>
      <c r="D1218" s="1782">
        <f t="shared" si="844"/>
        <v>1379.9</v>
      </c>
      <c r="E1218" s="1782">
        <f t="shared" si="844"/>
        <v>1370.34</v>
      </c>
      <c r="F1218" s="1782">
        <f t="shared" si="844"/>
        <v>2070.69</v>
      </c>
      <c r="G1218" s="1782">
        <f t="shared" si="844"/>
        <v>233.19</v>
      </c>
      <c r="H1218" s="1782">
        <f t="shared" si="844"/>
        <v>0</v>
      </c>
      <c r="I1218" s="1782">
        <f t="shared" si="844"/>
        <v>7997.08</v>
      </c>
      <c r="J1218" s="588"/>
      <c r="K1218" s="2001" t="s">
        <v>787</v>
      </c>
      <c r="L1218" s="2002" t="s">
        <v>787</v>
      </c>
      <c r="M1218" s="2002">
        <f t="shared" ref="M1218:S1218" si="845">sum(M1216:M1217)</f>
        <v>20</v>
      </c>
      <c r="N1218" s="2002">
        <f t="shared" si="845"/>
        <v>20</v>
      </c>
      <c r="O1218" s="2002">
        <f t="shared" si="845"/>
        <v>0</v>
      </c>
      <c r="P1218" s="2003">
        <f t="shared" si="845"/>
        <v>3000</v>
      </c>
      <c r="Q1218" s="2003">
        <f t="shared" si="845"/>
        <v>689</v>
      </c>
      <c r="R1218" s="2004">
        <f t="shared" si="845"/>
        <v>0.4593333333</v>
      </c>
      <c r="S1218" s="2005">
        <f t="shared" si="845"/>
        <v>1684.222222</v>
      </c>
      <c r="T1218" s="2000">
        <f t="shared" si="838"/>
        <v>0.5614074074</v>
      </c>
      <c r="U1218" s="7"/>
      <c r="V1218" s="7"/>
      <c r="W1218" s="7"/>
      <c r="X1218" s="7"/>
      <c r="Y1218" s="7"/>
      <c r="Z1218" s="7"/>
      <c r="AA1218" s="7"/>
      <c r="AB1218" s="7"/>
      <c r="AC1218" s="7"/>
    </row>
    <row r="1219">
      <c r="A1219" s="1963"/>
      <c r="B1219" s="576"/>
      <c r="C1219" s="576"/>
      <c r="D1219" s="576"/>
      <c r="E1219" s="676"/>
      <c r="F1219" s="727"/>
      <c r="G1219" s="727"/>
      <c r="H1219" s="727"/>
      <c r="I1219" s="727"/>
      <c r="J1219" s="588"/>
      <c r="K1219" s="305" t="s">
        <v>454</v>
      </c>
      <c r="L1219" s="2007" t="s">
        <v>791</v>
      </c>
      <c r="M1219" s="221">
        <v>10.0</v>
      </c>
      <c r="N1219" s="218">
        <v>10.0</v>
      </c>
      <c r="O1219" s="1995">
        <f t="shared" ref="O1219:O1222" si="846">(M1219-N1219)</f>
        <v>0</v>
      </c>
      <c r="P1219" s="2008">
        <v>23000.0</v>
      </c>
      <c r="Q1219" s="2009">
        <f>(F1227)</f>
        <v>10237.84</v>
      </c>
      <c r="R1219" s="306">
        <f t="shared" ref="R1219:R1222" si="847">(Q1219/P1219)</f>
        <v>0.4451234783</v>
      </c>
      <c r="S1219" s="2010">
        <f t="shared" ref="S1219:S1222" si="848">(Q1219/13*30)</f>
        <v>23625.78462</v>
      </c>
      <c r="T1219" s="2024">
        <f t="shared" si="838"/>
        <v>1.027208027</v>
      </c>
      <c r="U1219" s="7"/>
      <c r="V1219" s="7"/>
      <c r="W1219" s="7"/>
      <c r="X1219" s="7"/>
      <c r="Y1219" s="7"/>
      <c r="Z1219" s="7"/>
      <c r="AA1219" s="7"/>
      <c r="AB1219" s="7"/>
      <c r="AC1219" s="7"/>
    </row>
    <row r="1220">
      <c r="A1220" s="1963"/>
      <c r="B1220" s="576"/>
      <c r="C1220" s="576"/>
      <c r="D1220" s="576"/>
      <c r="E1220" s="676"/>
      <c r="F1220" s="727"/>
      <c r="G1220" s="727"/>
      <c r="H1220" s="727"/>
      <c r="I1220" s="727"/>
      <c r="J1220" s="588"/>
      <c r="K1220" s="305" t="s">
        <v>456</v>
      </c>
      <c r="L1220" s="2007" t="s">
        <v>792</v>
      </c>
      <c r="M1220" s="221">
        <v>6.0</v>
      </c>
      <c r="N1220" s="221">
        <v>6.0</v>
      </c>
      <c r="O1220" s="1995">
        <f t="shared" si="846"/>
        <v>0</v>
      </c>
      <c r="P1220" s="2008">
        <v>16000.0</v>
      </c>
      <c r="Q1220" s="2009">
        <f>(G1227)</f>
        <v>4992.05</v>
      </c>
      <c r="R1220" s="1998">
        <f t="shared" si="847"/>
        <v>0.312003125</v>
      </c>
      <c r="S1220" s="2010">
        <f t="shared" si="848"/>
        <v>11520.11538</v>
      </c>
      <c r="T1220" s="2000">
        <f t="shared" si="838"/>
        <v>0.7200072115</v>
      </c>
      <c r="U1220" s="7"/>
      <c r="V1220" s="7"/>
      <c r="W1220" s="7"/>
      <c r="X1220" s="7"/>
      <c r="Y1220" s="7"/>
      <c r="Z1220" s="7"/>
      <c r="AA1220" s="7"/>
      <c r="AB1220" s="7"/>
      <c r="AC1220" s="7"/>
    </row>
    <row r="1221">
      <c r="A1221" s="1963"/>
      <c r="B1221" s="576"/>
      <c r="C1221" s="576"/>
      <c r="D1221" s="576"/>
      <c r="E1221" s="1781" t="s">
        <v>35</v>
      </c>
      <c r="F1221" s="1781" t="s">
        <v>164</v>
      </c>
      <c r="G1221" s="1781" t="s">
        <v>165</v>
      </c>
      <c r="H1221" s="1782" t="s">
        <v>166</v>
      </c>
      <c r="I1221" s="1782" t="s">
        <v>589</v>
      </c>
      <c r="J1221" s="588"/>
      <c r="K1221" s="305" t="s">
        <v>455</v>
      </c>
      <c r="L1221" s="304" t="s">
        <v>983</v>
      </c>
      <c r="M1221" s="221">
        <v>10.0</v>
      </c>
      <c r="N1221" s="218">
        <v>10.0</v>
      </c>
      <c r="O1221" s="1995">
        <f t="shared" si="846"/>
        <v>0</v>
      </c>
      <c r="P1221" s="2008">
        <v>23000.0</v>
      </c>
      <c r="Q1221" s="2009">
        <f>(H1227)</f>
        <v>8661.48</v>
      </c>
      <c r="R1221" s="1998">
        <f t="shared" si="847"/>
        <v>0.376586087</v>
      </c>
      <c r="S1221" s="2010">
        <f t="shared" si="848"/>
        <v>19988.03077</v>
      </c>
      <c r="T1221" s="2025">
        <f t="shared" si="838"/>
        <v>0.8690448161</v>
      </c>
      <c r="U1221" s="7"/>
      <c r="V1221" s="7"/>
      <c r="W1221" s="7"/>
      <c r="X1221" s="7"/>
      <c r="Y1221" s="7"/>
      <c r="Z1221" s="7"/>
      <c r="AA1221" s="7"/>
      <c r="AB1221" s="7"/>
      <c r="AC1221" s="7"/>
    </row>
    <row r="1222">
      <c r="A1222" s="1963"/>
      <c r="B1222" s="576"/>
      <c r="C1222" s="576"/>
      <c r="D1222" s="588"/>
      <c r="E1222" s="1988">
        <v>44808.0</v>
      </c>
      <c r="F1222" s="2012">
        <v>2811.02</v>
      </c>
      <c r="G1222" s="2012">
        <v>1667.36</v>
      </c>
      <c r="H1222" s="2012">
        <v>3238.36</v>
      </c>
      <c r="I1222" s="2012">
        <v>2804.07</v>
      </c>
      <c r="J1222" s="588"/>
      <c r="K1222" s="305" t="s">
        <v>590</v>
      </c>
      <c r="L1222" s="2007" t="s">
        <v>794</v>
      </c>
      <c r="M1222" s="221">
        <v>10.0</v>
      </c>
      <c r="N1222" s="221">
        <v>10.0</v>
      </c>
      <c r="O1222" s="1995">
        <f t="shared" si="846"/>
        <v>0</v>
      </c>
      <c r="P1222" s="2008">
        <v>20000.0</v>
      </c>
      <c r="Q1222" s="2009">
        <f>(I1227)</f>
        <v>8512.93</v>
      </c>
      <c r="R1222" s="1998">
        <f t="shared" si="847"/>
        <v>0.4256465</v>
      </c>
      <c r="S1222" s="2010">
        <f t="shared" si="848"/>
        <v>19645.22308</v>
      </c>
      <c r="T1222" s="2024">
        <f t="shared" si="838"/>
        <v>0.9822611538</v>
      </c>
      <c r="U1222" s="7"/>
      <c r="V1222" s="7"/>
      <c r="W1222" s="7"/>
      <c r="X1222" s="7"/>
      <c r="Y1222" s="7"/>
      <c r="Z1222" s="7"/>
      <c r="AA1222" s="7"/>
      <c r="AB1222" s="7"/>
      <c r="AC1222" s="7"/>
    </row>
    <row r="1223">
      <c r="A1223" s="1963"/>
      <c r="B1223" s="576"/>
      <c r="C1223" s="576"/>
      <c r="D1223" s="588"/>
      <c r="E1223" s="1989">
        <v>44815.0</v>
      </c>
      <c r="F1223" s="2012">
        <v>4585.83</v>
      </c>
      <c r="G1223" s="2012">
        <v>1833.37</v>
      </c>
      <c r="H1223" s="2012">
        <v>3720.81</v>
      </c>
      <c r="I1223" s="2012">
        <v>3746.4</v>
      </c>
      <c r="J1223" s="588"/>
      <c r="K1223" s="2013" t="s">
        <v>795</v>
      </c>
      <c r="L1223" s="2014" t="s">
        <v>795</v>
      </c>
      <c r="M1223" s="2002">
        <f t="shared" ref="M1223:Q1223" si="849">sum(M1219:M1222)</f>
        <v>36</v>
      </c>
      <c r="N1223" s="2002">
        <f t="shared" si="849"/>
        <v>36</v>
      </c>
      <c r="O1223" s="2002">
        <f t="shared" si="849"/>
        <v>0</v>
      </c>
      <c r="P1223" s="2015">
        <f t="shared" si="849"/>
        <v>82000</v>
      </c>
      <c r="Q1223" s="2015">
        <f t="shared" si="849"/>
        <v>32404.3</v>
      </c>
      <c r="R1223" s="2004">
        <f>sum(R1220:R1222)</f>
        <v>1.114235712</v>
      </c>
      <c r="S1223" s="2015">
        <f>sum(S1219:S1222)</f>
        <v>74779.15385</v>
      </c>
      <c r="T1223" s="2025">
        <f t="shared" si="838"/>
        <v>0.9119409006</v>
      </c>
      <c r="U1223" s="7"/>
      <c r="V1223" s="7"/>
      <c r="W1223" s="7"/>
      <c r="X1223" s="7"/>
      <c r="Y1223" s="7"/>
      <c r="Z1223" s="7"/>
      <c r="AA1223" s="7"/>
      <c r="AB1223" s="7"/>
      <c r="AC1223" s="7"/>
    </row>
    <row r="1224">
      <c r="A1224" s="1963"/>
      <c r="B1224" s="576"/>
      <c r="C1224" s="576"/>
      <c r="D1224" s="588"/>
      <c r="E1224" s="1989">
        <v>44822.0</v>
      </c>
      <c r="F1224" s="1808">
        <f>(I1214)</f>
        <v>2840.99</v>
      </c>
      <c r="G1224" s="1808">
        <f>(I1215)</f>
        <v>1491.32</v>
      </c>
      <c r="H1224" s="1808">
        <f>(I1216)</f>
        <v>1702.31</v>
      </c>
      <c r="I1224" s="1808">
        <f>(I1217)</f>
        <v>1962.46</v>
      </c>
      <c r="J1224" s="576"/>
      <c r="K1224" s="576"/>
      <c r="L1224" s="1963"/>
      <c r="M1224" s="1963"/>
      <c r="N1224" s="1963"/>
      <c r="O1224" s="576"/>
      <c r="P1224" s="629"/>
      <c r="Q1224" s="629"/>
      <c r="R1224" s="1690"/>
      <c r="S1224" s="629"/>
      <c r="T1224" s="1690"/>
      <c r="U1224" s="7"/>
      <c r="V1224" s="7"/>
      <c r="W1224" s="7"/>
      <c r="X1224" s="7"/>
      <c r="Y1224" s="7"/>
      <c r="Z1224" s="7"/>
      <c r="AA1224" s="7"/>
      <c r="AB1224" s="7"/>
      <c r="AC1224" s="7"/>
    </row>
    <row r="1225">
      <c r="A1225" s="1963"/>
      <c r="B1225" s="576"/>
      <c r="C1225" s="576"/>
      <c r="D1225" s="588"/>
      <c r="E1225" s="1989">
        <v>44829.0</v>
      </c>
      <c r="F1225" s="1808"/>
      <c r="G1225" s="1808"/>
      <c r="H1225" s="1808"/>
      <c r="I1225" s="1808"/>
      <c r="J1225" s="576"/>
      <c r="K1225" s="577"/>
      <c r="L1225" s="1975"/>
      <c r="M1225" s="1975"/>
      <c r="N1225" s="1975"/>
      <c r="O1225" s="577"/>
      <c r="P1225" s="1964"/>
      <c r="Q1225" s="1964"/>
      <c r="R1225" s="1965"/>
      <c r="S1225" s="1968"/>
      <c r="T1225" s="716" t="s">
        <v>1043</v>
      </c>
      <c r="U1225" s="7"/>
      <c r="V1225" s="7"/>
      <c r="W1225" s="7"/>
      <c r="X1225" s="7"/>
      <c r="Y1225" s="7"/>
      <c r="Z1225" s="7"/>
      <c r="AA1225" s="7"/>
      <c r="AB1225" s="7"/>
      <c r="AC1225" s="7"/>
    </row>
    <row r="1226">
      <c r="A1226" s="1963"/>
      <c r="B1226" s="576"/>
      <c r="C1226" s="576"/>
      <c r="D1226" s="588"/>
      <c r="E1226" s="1989">
        <v>44834.0</v>
      </c>
      <c r="F1226" s="1808"/>
      <c r="G1226" s="1808"/>
      <c r="H1226" s="1808"/>
      <c r="I1226" s="1808"/>
      <c r="J1226" s="576"/>
      <c r="K1226" s="576"/>
      <c r="L1226" s="1963"/>
      <c r="M1226" s="1963"/>
      <c r="N1226" s="1963"/>
      <c r="O1226" s="576"/>
      <c r="P1226" s="629"/>
      <c r="Q1226" s="629"/>
      <c r="R1226" s="1690"/>
      <c r="S1226" s="629"/>
      <c r="T1226" s="717" t="s">
        <v>1044</v>
      </c>
      <c r="U1226" s="7"/>
      <c r="V1226" s="7"/>
      <c r="W1226" s="7"/>
      <c r="X1226" s="7"/>
      <c r="Y1226" s="7"/>
      <c r="Z1226" s="7"/>
      <c r="AA1226" s="7"/>
      <c r="AB1226" s="7"/>
      <c r="AC1226" s="7"/>
    </row>
    <row r="1227">
      <c r="A1227" s="1963"/>
      <c r="B1227" s="576"/>
      <c r="C1227" s="576"/>
      <c r="D1227" s="588"/>
      <c r="E1227" s="541" t="s">
        <v>9</v>
      </c>
      <c r="F1227" s="542">
        <f t="shared" ref="F1227:I1227" si="850">SUM(F1222:F1226)</f>
        <v>10237.84</v>
      </c>
      <c r="G1227" s="542">
        <f t="shared" si="850"/>
        <v>4992.05</v>
      </c>
      <c r="H1227" s="542">
        <f t="shared" si="850"/>
        <v>8661.48</v>
      </c>
      <c r="I1227" s="542">
        <f t="shared" si="850"/>
        <v>8512.93</v>
      </c>
      <c r="J1227" s="576"/>
      <c r="K1227" s="576"/>
      <c r="L1227" s="1963"/>
      <c r="M1227" s="1963"/>
      <c r="N1227" s="1963"/>
      <c r="O1227" s="576"/>
      <c r="P1227" s="629"/>
      <c r="Q1227" s="629"/>
      <c r="R1227" s="1690"/>
      <c r="S1227" s="629"/>
      <c r="T1227" s="720" t="s">
        <v>1045</v>
      </c>
      <c r="U1227" s="7"/>
      <c r="V1227" s="7"/>
      <c r="W1227" s="7"/>
      <c r="X1227" s="7"/>
      <c r="Y1227" s="7"/>
      <c r="Z1227" s="7"/>
      <c r="AA1227" s="7"/>
      <c r="AB1227" s="7"/>
      <c r="AC1227" s="7"/>
    </row>
    <row r="1228">
      <c r="A1228" s="1963"/>
      <c r="B1228" s="576"/>
      <c r="C1228" s="576"/>
      <c r="D1228" s="588"/>
      <c r="E1228" s="1781" t="s">
        <v>167</v>
      </c>
      <c r="F1228" s="1809">
        <f>(F1227/23000)</f>
        <v>0.4451234783</v>
      </c>
      <c r="G1228" s="1809">
        <f>(G1227/16000)</f>
        <v>0.312003125</v>
      </c>
      <c r="H1228" s="1809">
        <f>(H1227/23000)</f>
        <v>0.376586087</v>
      </c>
      <c r="I1228" s="1809">
        <f>(I1227/20000)</f>
        <v>0.4256465</v>
      </c>
      <c r="J1228" s="576"/>
      <c r="K1228" s="576"/>
      <c r="L1228" s="1963"/>
      <c r="M1228" s="1963"/>
      <c r="N1228" s="1963"/>
      <c r="O1228" s="576"/>
      <c r="P1228" s="629"/>
      <c r="Q1228" s="629"/>
      <c r="R1228" s="1690"/>
      <c r="S1228" s="629"/>
      <c r="T1228" s="724" t="s">
        <v>1046</v>
      </c>
      <c r="U1228" s="7"/>
      <c r="V1228" s="7"/>
      <c r="W1228" s="7"/>
      <c r="X1228" s="7"/>
      <c r="Y1228" s="7"/>
      <c r="Z1228" s="7"/>
      <c r="AA1228" s="7"/>
      <c r="AB1228" s="7"/>
      <c r="AC1228" s="7"/>
    </row>
    <row r="1229">
      <c r="A1229" s="1963"/>
      <c r="B1229" s="576"/>
      <c r="C1229" s="576"/>
      <c r="D1229" s="588"/>
      <c r="E1229" s="1781" t="s">
        <v>339</v>
      </c>
      <c r="F1229" s="1782">
        <f t="shared" ref="F1229:I1229" si="851">(F1227/13*30)</f>
        <v>23625.78462</v>
      </c>
      <c r="G1229" s="1782">
        <f t="shared" si="851"/>
        <v>11520.11538</v>
      </c>
      <c r="H1229" s="1782">
        <f t="shared" si="851"/>
        <v>19988.03077</v>
      </c>
      <c r="I1229" s="1782">
        <f t="shared" si="851"/>
        <v>19645.22308</v>
      </c>
      <c r="J1229" s="576"/>
      <c r="K1229" s="576"/>
      <c r="L1229" s="1963"/>
      <c r="M1229" s="1963"/>
      <c r="N1229" s="1963"/>
      <c r="O1229" s="576"/>
      <c r="P1229" s="629"/>
      <c r="Q1229" s="629"/>
      <c r="R1229" s="1690"/>
      <c r="S1229" s="629"/>
      <c r="T1229" s="1690"/>
      <c r="U1229" s="7"/>
      <c r="V1229" s="7"/>
      <c r="W1229" s="7"/>
      <c r="X1229" s="7"/>
      <c r="Y1229" s="7"/>
      <c r="Z1229" s="7"/>
      <c r="AA1229" s="7"/>
      <c r="AB1229" s="7"/>
      <c r="AC1229" s="7"/>
    </row>
    <row r="1230">
      <c r="A1230" s="1975"/>
      <c r="B1230" s="577"/>
      <c r="C1230" s="577"/>
      <c r="D1230" s="577"/>
      <c r="E1230" s="1873"/>
      <c r="F1230" s="1874"/>
      <c r="G1230" s="1874"/>
      <c r="H1230" s="1874"/>
      <c r="I1230" s="1874"/>
      <c r="J1230" s="577"/>
      <c r="K1230" s="577"/>
      <c r="L1230" s="1975"/>
      <c r="M1230" s="1975"/>
      <c r="N1230" s="1975"/>
      <c r="O1230" s="577"/>
      <c r="P1230" s="1964"/>
      <c r="Q1230" s="1964"/>
      <c r="R1230" s="1965"/>
      <c r="S1230" s="1964"/>
      <c r="T1230" s="1965"/>
      <c r="U1230" s="1990"/>
      <c r="V1230" s="1990"/>
      <c r="W1230" s="1990"/>
      <c r="X1230" s="1990"/>
      <c r="Y1230" s="1990"/>
      <c r="Z1230" s="1990"/>
      <c r="AA1230" s="1990"/>
      <c r="AB1230" s="1990"/>
      <c r="AC1230" s="1990"/>
    </row>
    <row r="1231">
      <c r="A1231" s="1963"/>
      <c r="B1231" s="576"/>
      <c r="C1231" s="576"/>
      <c r="D1231" s="576"/>
      <c r="E1231" s="1873"/>
      <c r="F1231" s="1874"/>
      <c r="G1231" s="1874"/>
      <c r="H1231" s="1874"/>
      <c r="I1231" s="1874"/>
      <c r="J1231" s="576"/>
      <c r="K1231" s="576"/>
      <c r="L1231" s="1963"/>
      <c r="M1231" s="1963"/>
      <c r="N1231" s="1963"/>
      <c r="O1231" s="576"/>
      <c r="P1231" s="629"/>
      <c r="Q1231" s="629"/>
      <c r="R1231" s="1690"/>
      <c r="S1231" s="629"/>
      <c r="T1231" s="1690"/>
      <c r="U1231" s="7"/>
      <c r="V1231" s="7"/>
      <c r="W1231" s="7"/>
      <c r="X1231" s="7"/>
      <c r="Y1231" s="7"/>
      <c r="Z1231" s="7"/>
      <c r="AA1231" s="7"/>
      <c r="AB1231" s="7"/>
      <c r="AC1231" s="7"/>
    </row>
    <row r="1232">
      <c r="A1232" s="1754" t="s">
        <v>1047</v>
      </c>
      <c r="B1232" s="1755">
        <v>19.0</v>
      </c>
      <c r="C1232" s="1755">
        <v>20.0</v>
      </c>
      <c r="D1232" s="1755">
        <v>21.0</v>
      </c>
      <c r="E1232" s="1755">
        <v>22.0</v>
      </c>
      <c r="F1232" s="1755">
        <v>23.0</v>
      </c>
      <c r="G1232" s="1755">
        <v>24.0</v>
      </c>
      <c r="H1232" s="1644"/>
      <c r="I1232" s="1680"/>
      <c r="J1232" s="635"/>
      <c r="K1232" s="2026" t="s">
        <v>1047</v>
      </c>
      <c r="L1232" s="1920"/>
      <c r="M1232" s="1920"/>
      <c r="N1232" s="1920"/>
      <c r="O1232" s="1920"/>
      <c r="P1232" s="1920"/>
      <c r="Q1232" s="1920"/>
      <c r="R1232" s="1680"/>
      <c r="S1232" s="649"/>
      <c r="T1232" s="649"/>
      <c r="U1232" s="7"/>
      <c r="V1232" s="7"/>
      <c r="W1232" s="7"/>
      <c r="X1232" s="7"/>
      <c r="Y1232" s="7"/>
      <c r="Z1232" s="7"/>
      <c r="AA1232" s="7"/>
      <c r="AB1232" s="7"/>
      <c r="AC1232" s="7"/>
    </row>
    <row r="1233">
      <c r="A1233" s="1756" t="s">
        <v>305</v>
      </c>
      <c r="B1233" s="693" t="s">
        <v>2</v>
      </c>
      <c r="C1233" s="693" t="s">
        <v>3</v>
      </c>
      <c r="D1233" s="693" t="s">
        <v>4</v>
      </c>
      <c r="E1233" s="693" t="s">
        <v>5</v>
      </c>
      <c r="F1233" s="693" t="s">
        <v>6</v>
      </c>
      <c r="G1233" s="693" t="s">
        <v>7</v>
      </c>
      <c r="H1233" s="693" t="s">
        <v>9</v>
      </c>
      <c r="I1233" s="693" t="s">
        <v>71</v>
      </c>
      <c r="J1233" s="635"/>
      <c r="K1233" s="693" t="s">
        <v>305</v>
      </c>
      <c r="L1233" s="693" t="s">
        <v>72</v>
      </c>
      <c r="M1233" s="693" t="s">
        <v>13</v>
      </c>
      <c r="N1233" s="701" t="s">
        <v>73</v>
      </c>
      <c r="O1233" s="693" t="s">
        <v>13</v>
      </c>
      <c r="P1233" s="701" t="s">
        <v>74</v>
      </c>
      <c r="Q1233" s="701" t="s">
        <v>640</v>
      </c>
      <c r="R1233" s="1686" t="s">
        <v>592</v>
      </c>
      <c r="S1233" s="649"/>
      <c r="T1233" s="649"/>
      <c r="U1233" s="7"/>
      <c r="V1233" s="7"/>
      <c r="W1233" s="7"/>
      <c r="X1233" s="7"/>
      <c r="Y1233" s="7"/>
      <c r="Z1233" s="7"/>
      <c r="AA1233" s="7"/>
      <c r="AB1233" s="7"/>
      <c r="AC1233" s="7"/>
    </row>
    <row r="1234">
      <c r="A1234" s="1757" t="s">
        <v>75</v>
      </c>
      <c r="B1234" s="1758">
        <f t="shared" ref="B1234:H1234" si="852"> SUM(B1235:B1239,B1241:B1245,B1247:B1251,B1253:B1257,B1259:B1263,B1265:B1269,B1271:B1275,B1277:B1281)</f>
        <v>0</v>
      </c>
      <c r="C1234" s="1758">
        <f t="shared" si="852"/>
        <v>44</v>
      </c>
      <c r="D1234" s="1758">
        <f t="shared" si="852"/>
        <v>46</v>
      </c>
      <c r="E1234" s="1758">
        <f t="shared" si="852"/>
        <v>46</v>
      </c>
      <c r="F1234" s="1758">
        <f t="shared" si="852"/>
        <v>18</v>
      </c>
      <c r="G1234" s="1758">
        <f t="shared" si="852"/>
        <v>12</v>
      </c>
      <c r="H1234" s="1758">
        <f t="shared" si="852"/>
        <v>166</v>
      </c>
      <c r="I1234" s="1758"/>
      <c r="J1234" s="635"/>
      <c r="K1234" s="1757" t="s">
        <v>75</v>
      </c>
      <c r="L1234" s="1758"/>
      <c r="M1234" s="1758"/>
      <c r="N1234" s="1758"/>
      <c r="O1234" s="1758"/>
      <c r="P1234" s="1758"/>
      <c r="Q1234" s="1758"/>
      <c r="R1234" s="1758"/>
      <c r="S1234" s="649"/>
      <c r="T1234" s="649"/>
      <c r="U1234" s="7"/>
      <c r="V1234" s="7"/>
      <c r="W1234" s="7"/>
      <c r="X1234" s="7"/>
      <c r="Y1234" s="7"/>
      <c r="Z1234" s="7"/>
      <c r="AA1234" s="7"/>
      <c r="AB1234" s="7"/>
      <c r="AC1234" s="7"/>
    </row>
    <row r="1235">
      <c r="A1235" s="1759" t="s">
        <v>76</v>
      </c>
      <c r="B1235" s="1760">
        <v>0.0</v>
      </c>
      <c r="C1235" s="1760">
        <v>15.0</v>
      </c>
      <c r="D1235" s="1760">
        <v>4.0</v>
      </c>
      <c r="E1235" s="1760">
        <v>0.0</v>
      </c>
      <c r="F1235" s="1760">
        <v>0.0</v>
      </c>
      <c r="G1235" s="1760">
        <v>0.0</v>
      </c>
      <c r="H1235" s="1760">
        <f t="shared" ref="H1235:H1243" si="853">SUM(B1235:G1235)</f>
        <v>19</v>
      </c>
      <c r="I1235" s="1762">
        <f>SUM(H1235:H1239)</f>
        <v>19</v>
      </c>
      <c r="J1235" s="635"/>
      <c r="K1235" s="1759" t="s">
        <v>76</v>
      </c>
      <c r="L1235" s="1762">
        <f t="shared" ref="L1235:L1282" si="854">O621</f>
        <v>44</v>
      </c>
      <c r="M1235" s="1762">
        <f>(L1235-H1235)-R1235</f>
        <v>25</v>
      </c>
      <c r="N1235" s="1765">
        <v>0.0</v>
      </c>
      <c r="O1235" s="1762">
        <f t="shared" ref="O1235:O1236" si="855">SUM(M1235,N1235)</f>
        <v>25</v>
      </c>
      <c r="P1235" s="1764"/>
      <c r="Q1235" s="1766"/>
      <c r="R1235" s="1765"/>
      <c r="S1235" s="649"/>
      <c r="T1235" s="649"/>
      <c r="U1235" s="7"/>
      <c r="V1235" s="7"/>
      <c r="W1235" s="7"/>
      <c r="X1235" s="7"/>
      <c r="Y1235" s="7"/>
      <c r="Z1235" s="7"/>
      <c r="AA1235" s="7"/>
      <c r="AB1235" s="7"/>
      <c r="AC1235" s="7"/>
    </row>
    <row r="1236">
      <c r="A1236" s="1714" t="s">
        <v>77</v>
      </c>
      <c r="B1236" s="692">
        <v>0.0</v>
      </c>
      <c r="C1236" s="692">
        <v>0.0</v>
      </c>
      <c r="D1236" s="692">
        <v>0.0</v>
      </c>
      <c r="E1236" s="692">
        <v>0.0</v>
      </c>
      <c r="F1236" s="692">
        <v>0.0</v>
      </c>
      <c r="G1236" s="692">
        <v>0.0</v>
      </c>
      <c r="H1236" s="693">
        <f t="shared" si="853"/>
        <v>0</v>
      </c>
      <c r="I1236" s="596">
        <f>(I1235/60)</f>
        <v>0.3166666667</v>
      </c>
      <c r="J1236" s="635"/>
      <c r="K1236" s="1714" t="s">
        <v>77</v>
      </c>
      <c r="L1236" s="701">
        <f t="shared" si="854"/>
        <v>2</v>
      </c>
      <c r="M1236" s="701">
        <f>(L1236-H1236-H1237)-R1236</f>
        <v>2</v>
      </c>
      <c r="N1236" s="692">
        <v>0.0</v>
      </c>
      <c r="O1236" s="701">
        <f t="shared" si="855"/>
        <v>2</v>
      </c>
      <c r="P1236" s="701"/>
      <c r="Q1236" s="1621"/>
      <c r="R1236" s="1686"/>
      <c r="S1236" s="649"/>
      <c r="T1236" s="649"/>
      <c r="U1236" s="7"/>
      <c r="V1236" s="7"/>
      <c r="W1236" s="7"/>
      <c r="X1236" s="7"/>
      <c r="Y1236" s="7"/>
      <c r="Z1236" s="7"/>
      <c r="AA1236" s="7"/>
      <c r="AB1236" s="7"/>
      <c r="AC1236" s="7"/>
    </row>
    <row r="1237">
      <c r="A1237" s="1714" t="s">
        <v>78</v>
      </c>
      <c r="B1237" s="692">
        <v>0.0</v>
      </c>
      <c r="C1237" s="692">
        <v>0.0</v>
      </c>
      <c r="D1237" s="692">
        <v>0.0</v>
      </c>
      <c r="E1237" s="692">
        <v>0.0</v>
      </c>
      <c r="F1237" s="692">
        <v>0.0</v>
      </c>
      <c r="G1237" s="692">
        <v>0.0</v>
      </c>
      <c r="H1237" s="693">
        <f t="shared" si="853"/>
        <v>0</v>
      </c>
      <c r="I1237" s="701"/>
      <c r="J1237" s="635"/>
      <c r="K1237" s="1714" t="s">
        <v>78</v>
      </c>
      <c r="L1237" s="701" t="str">
        <f t="shared" si="854"/>
        <v>-</v>
      </c>
      <c r="M1237" s="701" t="s">
        <v>79</v>
      </c>
      <c r="N1237" s="692" t="s">
        <v>79</v>
      </c>
      <c r="O1237" s="701" t="s">
        <v>79</v>
      </c>
      <c r="P1237" s="692" t="s">
        <v>100</v>
      </c>
      <c r="Q1237" s="1686"/>
      <c r="R1237" s="1686"/>
      <c r="S1237" s="649"/>
      <c r="T1237" s="649"/>
      <c r="U1237" s="7"/>
      <c r="V1237" s="7"/>
      <c r="W1237" s="7"/>
      <c r="X1237" s="7"/>
      <c r="Y1237" s="7"/>
      <c r="Z1237" s="7"/>
      <c r="AA1237" s="7"/>
      <c r="AB1237" s="7"/>
      <c r="AC1237" s="7"/>
    </row>
    <row r="1238">
      <c r="A1238" s="1714" t="s">
        <v>446</v>
      </c>
      <c r="B1238" s="692">
        <v>0.0</v>
      </c>
      <c r="C1238" s="692">
        <v>0.0</v>
      </c>
      <c r="D1238" s="692">
        <v>0.0</v>
      </c>
      <c r="E1238" s="692">
        <v>0.0</v>
      </c>
      <c r="F1238" s="692">
        <v>0.0</v>
      </c>
      <c r="G1238" s="692">
        <v>0.0</v>
      </c>
      <c r="H1238" s="693">
        <f t="shared" si="853"/>
        <v>0</v>
      </c>
      <c r="I1238" s="701"/>
      <c r="J1238" s="635"/>
      <c r="K1238" s="1714" t="s">
        <v>446</v>
      </c>
      <c r="L1238" s="701">
        <f t="shared" si="854"/>
        <v>-3</v>
      </c>
      <c r="M1238" s="701">
        <f>(L1238-H1238)-R1238</f>
        <v>-3</v>
      </c>
      <c r="N1238" s="692">
        <v>0.0</v>
      </c>
      <c r="O1238" s="701">
        <f t="shared" ref="O1238:O1239" si="856">SUM(M1238,N1238)</f>
        <v>-3</v>
      </c>
      <c r="P1238" s="701"/>
      <c r="Q1238" s="1621"/>
      <c r="R1238" s="1621"/>
      <c r="S1238" s="649"/>
      <c r="T1238" s="649"/>
      <c r="U1238" s="7"/>
      <c r="V1238" s="7"/>
      <c r="W1238" s="7"/>
      <c r="X1238" s="7"/>
      <c r="Y1238" s="7"/>
      <c r="Z1238" s="7"/>
      <c r="AA1238" s="7"/>
      <c r="AB1238" s="7"/>
      <c r="AC1238" s="7"/>
    </row>
    <row r="1239">
      <c r="A1239" s="1714" t="s">
        <v>751</v>
      </c>
      <c r="B1239" s="692">
        <v>0.0</v>
      </c>
      <c r="C1239" s="692">
        <v>0.0</v>
      </c>
      <c r="D1239" s="692">
        <v>0.0</v>
      </c>
      <c r="E1239" s="692">
        <v>0.0</v>
      </c>
      <c r="F1239" s="692">
        <v>0.0</v>
      </c>
      <c r="G1239" s="692">
        <v>0.0</v>
      </c>
      <c r="H1239" s="693">
        <f t="shared" si="853"/>
        <v>0</v>
      </c>
      <c r="I1239" s="701"/>
      <c r="J1239" s="635"/>
      <c r="K1239" s="1714" t="s">
        <v>751</v>
      </c>
      <c r="L1239" s="701">
        <f t="shared" si="854"/>
        <v>1</v>
      </c>
      <c r="M1239" s="701">
        <f t="shared" ref="M1239:M1240" si="857">(L1239-H1239)</f>
        <v>1</v>
      </c>
      <c r="N1239" s="692">
        <v>0.0</v>
      </c>
      <c r="O1239" s="701">
        <f t="shared" si="856"/>
        <v>1</v>
      </c>
      <c r="P1239" s="701"/>
      <c r="Q1239" s="1621"/>
      <c r="R1239" s="1686"/>
      <c r="S1239" s="649"/>
      <c r="T1239" s="649"/>
      <c r="U1239" s="7"/>
      <c r="V1239" s="7"/>
      <c r="W1239" s="7"/>
      <c r="X1239" s="7"/>
      <c r="Y1239" s="7"/>
      <c r="Z1239" s="7"/>
      <c r="AA1239" s="7"/>
      <c r="AB1239" s="7"/>
      <c r="AC1239" s="7"/>
    </row>
    <row r="1240">
      <c r="A1240" s="1714" t="s">
        <v>80</v>
      </c>
      <c r="B1240" s="692">
        <v>0.0</v>
      </c>
      <c r="C1240" s="692">
        <v>0.0</v>
      </c>
      <c r="D1240" s="692">
        <v>0.0</v>
      </c>
      <c r="E1240" s="692">
        <v>0.0</v>
      </c>
      <c r="F1240" s="692">
        <v>0.0</v>
      </c>
      <c r="G1240" s="692">
        <v>0.0</v>
      </c>
      <c r="H1240" s="693">
        <f t="shared" si="853"/>
        <v>0</v>
      </c>
      <c r="I1240" s="701"/>
      <c r="J1240" s="635"/>
      <c r="K1240" s="1714" t="s">
        <v>80</v>
      </c>
      <c r="L1240" s="701">
        <f t="shared" si="854"/>
        <v>0</v>
      </c>
      <c r="M1240" s="701">
        <f t="shared" si="857"/>
        <v>0</v>
      </c>
      <c r="N1240" s="692"/>
      <c r="O1240" s="701">
        <f>sum(M1240,N1240)</f>
        <v>0</v>
      </c>
      <c r="P1240" s="701"/>
      <c r="Q1240" s="1686"/>
      <c r="R1240" s="1686"/>
      <c r="S1240" s="649"/>
      <c r="T1240" s="649"/>
      <c r="U1240" s="7"/>
      <c r="V1240" s="7"/>
      <c r="W1240" s="7"/>
      <c r="X1240" s="7"/>
      <c r="Y1240" s="7"/>
      <c r="Z1240" s="7"/>
      <c r="AA1240" s="7"/>
      <c r="AB1240" s="7"/>
      <c r="AC1240" s="7"/>
    </row>
    <row r="1241">
      <c r="A1241" s="1715" t="s">
        <v>81</v>
      </c>
      <c r="B1241" s="1765">
        <v>0.0</v>
      </c>
      <c r="C1241" s="1765">
        <v>4.0</v>
      </c>
      <c r="D1241" s="1765">
        <v>0.0</v>
      </c>
      <c r="E1241" s="1765">
        <v>6.0</v>
      </c>
      <c r="F1241" s="1765">
        <v>3.0</v>
      </c>
      <c r="G1241" s="1765">
        <v>4.0</v>
      </c>
      <c r="H1241" s="1761">
        <f t="shared" si="853"/>
        <v>17</v>
      </c>
      <c r="I1241" s="1762">
        <f>SUM(H1241:H1245)</f>
        <v>27</v>
      </c>
      <c r="J1241" s="647" t="s">
        <v>79</v>
      </c>
      <c r="K1241" s="1715" t="s">
        <v>81</v>
      </c>
      <c r="L1241" s="1765">
        <f t="shared" si="854"/>
        <v>37</v>
      </c>
      <c r="M1241" s="1762">
        <f>(L1241-H1241)-R1241</f>
        <v>20</v>
      </c>
      <c r="N1241" s="1765">
        <v>20.0</v>
      </c>
      <c r="O1241" s="1762">
        <f t="shared" ref="O1241:O1242" si="858">SUM(M1241,N1241)</f>
        <v>40</v>
      </c>
      <c r="P1241" s="1764"/>
      <c r="Q1241" s="1766"/>
      <c r="R1241" s="1765"/>
      <c r="S1241" s="649"/>
      <c r="T1241" s="649"/>
      <c r="U1241" s="7"/>
      <c r="V1241" s="7"/>
      <c r="W1241" s="7"/>
      <c r="X1241" s="7"/>
      <c r="Y1241" s="7"/>
      <c r="Z1241" s="7"/>
      <c r="AA1241" s="7"/>
      <c r="AB1241" s="7"/>
      <c r="AC1241" s="7"/>
    </row>
    <row r="1242">
      <c r="A1242" s="1714" t="s">
        <v>77</v>
      </c>
      <c r="B1242" s="692">
        <v>0.0</v>
      </c>
      <c r="C1242" s="692">
        <v>0.0</v>
      </c>
      <c r="D1242" s="692">
        <v>0.0</v>
      </c>
      <c r="E1242" s="692">
        <v>0.0</v>
      </c>
      <c r="F1242" s="692">
        <v>0.0</v>
      </c>
      <c r="G1242" s="692">
        <v>0.0</v>
      </c>
      <c r="H1242" s="693">
        <f t="shared" si="853"/>
        <v>0</v>
      </c>
      <c r="I1242" s="596">
        <f>(I1241/60)</f>
        <v>0.45</v>
      </c>
      <c r="J1242" s="647" t="s">
        <v>206</v>
      </c>
      <c r="K1242" s="1714" t="s">
        <v>77</v>
      </c>
      <c r="L1242" s="692">
        <f t="shared" si="854"/>
        <v>10</v>
      </c>
      <c r="M1242" s="701">
        <f>(L1242-H1242-H1243)-R1242</f>
        <v>0</v>
      </c>
      <c r="N1242" s="692">
        <v>0.0</v>
      </c>
      <c r="O1242" s="701">
        <f t="shared" si="858"/>
        <v>0</v>
      </c>
      <c r="P1242" s="701"/>
      <c r="Q1242" s="1686"/>
      <c r="R1242" s="1686"/>
      <c r="S1242" s="649"/>
      <c r="T1242" s="649"/>
      <c r="U1242" s="7"/>
      <c r="V1242" s="7"/>
      <c r="W1242" s="7"/>
      <c r="X1242" s="7"/>
      <c r="Y1242" s="7"/>
      <c r="Z1242" s="7"/>
      <c r="AA1242" s="7"/>
      <c r="AB1242" s="7"/>
      <c r="AC1242" s="7"/>
    </row>
    <row r="1243">
      <c r="A1243" s="1714" t="s">
        <v>78</v>
      </c>
      <c r="B1243" s="692">
        <v>0.0</v>
      </c>
      <c r="C1243" s="692">
        <v>2.0</v>
      </c>
      <c r="D1243" s="692">
        <v>0.0</v>
      </c>
      <c r="E1243" s="692">
        <v>3.0</v>
      </c>
      <c r="F1243" s="692">
        <v>4.0</v>
      </c>
      <c r="G1243" s="692">
        <v>1.0</v>
      </c>
      <c r="H1243" s="693">
        <f t="shared" si="853"/>
        <v>10</v>
      </c>
      <c r="I1243" s="701"/>
      <c r="J1243" s="647" t="s">
        <v>206</v>
      </c>
      <c r="K1243" s="1714" t="s">
        <v>78</v>
      </c>
      <c r="L1243" s="701" t="str">
        <f t="shared" si="854"/>
        <v>-</v>
      </c>
      <c r="M1243" s="701" t="s">
        <v>79</v>
      </c>
      <c r="N1243" s="692" t="s">
        <v>79</v>
      </c>
      <c r="O1243" s="701" t="s">
        <v>79</v>
      </c>
      <c r="P1243" s="701"/>
      <c r="Q1243" s="1686"/>
      <c r="R1243" s="1686"/>
      <c r="S1243" s="649"/>
      <c r="T1243" s="649"/>
      <c r="U1243" s="7"/>
      <c r="V1243" s="7"/>
      <c r="W1243" s="7"/>
      <c r="X1243" s="7"/>
      <c r="Y1243" s="7"/>
      <c r="Z1243" s="7"/>
      <c r="AA1243" s="7"/>
      <c r="AB1243" s="7"/>
      <c r="AC1243" s="7"/>
    </row>
    <row r="1244">
      <c r="A1244" s="1714" t="s">
        <v>446</v>
      </c>
      <c r="B1244" s="692">
        <v>0.0</v>
      </c>
      <c r="C1244" s="692">
        <v>0.0</v>
      </c>
      <c r="D1244" s="692">
        <v>0.0</v>
      </c>
      <c r="E1244" s="692">
        <v>0.0</v>
      </c>
      <c r="F1244" s="692">
        <v>0.0</v>
      </c>
      <c r="G1244" s="692">
        <v>0.0</v>
      </c>
      <c r="H1244" s="693">
        <f t="shared" ref="H1244:H1246" si="859">sum(B1244:G1244)</f>
        <v>0</v>
      </c>
      <c r="I1244" s="701"/>
      <c r="J1244" s="647" t="s">
        <v>79</v>
      </c>
      <c r="K1244" s="1714" t="s">
        <v>446</v>
      </c>
      <c r="L1244" s="692">
        <f t="shared" si="854"/>
        <v>1</v>
      </c>
      <c r="M1244" s="701">
        <f>(L1244-H1244)-R1244</f>
        <v>1</v>
      </c>
      <c r="N1244" s="692">
        <v>0.0</v>
      </c>
      <c r="O1244" s="701">
        <f t="shared" ref="O1244:O1245" si="860">SUM(M1244,N1244)</f>
        <v>1</v>
      </c>
      <c r="P1244" s="701"/>
      <c r="Q1244" s="1621"/>
      <c r="R1244" s="1686"/>
      <c r="S1244" s="649"/>
      <c r="T1244" s="649"/>
      <c r="U1244" s="7"/>
      <c r="V1244" s="7"/>
      <c r="W1244" s="7"/>
      <c r="X1244" s="7"/>
      <c r="Y1244" s="7"/>
      <c r="Z1244" s="7"/>
      <c r="AA1244" s="7"/>
      <c r="AB1244" s="7"/>
      <c r="AC1244" s="7"/>
    </row>
    <row r="1245">
      <c r="A1245" s="1714" t="s">
        <v>751</v>
      </c>
      <c r="B1245" s="692">
        <v>0.0</v>
      </c>
      <c r="C1245" s="692">
        <v>0.0</v>
      </c>
      <c r="D1245" s="692">
        <v>0.0</v>
      </c>
      <c r="E1245" s="692">
        <v>0.0</v>
      </c>
      <c r="F1245" s="692">
        <v>0.0</v>
      </c>
      <c r="G1245" s="692">
        <v>0.0</v>
      </c>
      <c r="H1245" s="693">
        <f t="shared" si="859"/>
        <v>0</v>
      </c>
      <c r="I1245" s="701"/>
      <c r="J1245" s="635"/>
      <c r="K1245" s="1714" t="s">
        <v>751</v>
      </c>
      <c r="L1245" s="692">
        <f t="shared" si="854"/>
        <v>7</v>
      </c>
      <c r="M1245" s="701">
        <f t="shared" ref="M1245:M1246" si="861">(L1245-H1245)</f>
        <v>7</v>
      </c>
      <c r="N1245" s="692">
        <v>0.0</v>
      </c>
      <c r="O1245" s="701">
        <f t="shared" si="860"/>
        <v>7</v>
      </c>
      <c r="P1245" s="701"/>
      <c r="Q1245" s="1621"/>
      <c r="R1245" s="1686"/>
      <c r="S1245" s="649"/>
      <c r="T1245" s="649"/>
      <c r="U1245" s="7"/>
      <c r="V1245" s="7"/>
      <c r="W1245" s="7"/>
      <c r="X1245" s="7"/>
      <c r="Y1245" s="7"/>
      <c r="Z1245" s="7"/>
      <c r="AA1245" s="7"/>
      <c r="AB1245" s="7"/>
      <c r="AC1245" s="7"/>
    </row>
    <row r="1246">
      <c r="A1246" s="1714" t="s">
        <v>80</v>
      </c>
      <c r="B1246" s="692">
        <v>0.0</v>
      </c>
      <c r="C1246" s="692">
        <v>0.0</v>
      </c>
      <c r="D1246" s="692">
        <v>0.0</v>
      </c>
      <c r="E1246" s="692">
        <v>0.0</v>
      </c>
      <c r="F1246" s="692">
        <v>0.0</v>
      </c>
      <c r="G1246" s="692">
        <v>0.0</v>
      </c>
      <c r="H1246" s="693">
        <f t="shared" si="859"/>
        <v>0</v>
      </c>
      <c r="I1246" s="701"/>
      <c r="J1246" s="635"/>
      <c r="K1246" s="1714" t="s">
        <v>80</v>
      </c>
      <c r="L1246" s="692">
        <f t="shared" si="854"/>
        <v>14</v>
      </c>
      <c r="M1246" s="701">
        <f t="shared" si="861"/>
        <v>14</v>
      </c>
      <c r="N1246" s="692">
        <v>0.0</v>
      </c>
      <c r="O1246" s="701">
        <f>sum(M1246,N1246)</f>
        <v>14</v>
      </c>
      <c r="P1246" s="701"/>
      <c r="Q1246" s="1621" t="s">
        <v>1048</v>
      </c>
      <c r="R1246" s="1686"/>
      <c r="S1246" s="649"/>
      <c r="T1246" s="649"/>
      <c r="U1246" s="7"/>
      <c r="V1246" s="7"/>
      <c r="W1246" s="7"/>
      <c r="X1246" s="7"/>
      <c r="Y1246" s="7"/>
      <c r="Z1246" s="7"/>
      <c r="AA1246" s="7"/>
      <c r="AB1246" s="7"/>
      <c r="AC1246" s="7"/>
    </row>
    <row r="1247">
      <c r="A1247" s="1715" t="s">
        <v>237</v>
      </c>
      <c r="B1247" s="1760">
        <v>0.0</v>
      </c>
      <c r="C1247" s="1760">
        <v>2.0</v>
      </c>
      <c r="D1247" s="1760">
        <v>12.0</v>
      </c>
      <c r="E1247" s="1760">
        <v>13.0</v>
      </c>
      <c r="F1247" s="1760">
        <v>9.0</v>
      </c>
      <c r="G1247" s="1760">
        <v>0.0</v>
      </c>
      <c r="H1247" s="1760">
        <f t="shared" ref="H1247:H1249" si="862">SUM(B1247:G1247)</f>
        <v>36</v>
      </c>
      <c r="I1247" s="1762">
        <f>SUM(H1247:H1251)</f>
        <v>52</v>
      </c>
      <c r="J1247" s="635"/>
      <c r="K1247" s="1715" t="s">
        <v>237</v>
      </c>
      <c r="L1247" s="1762">
        <f t="shared" si="854"/>
        <v>63</v>
      </c>
      <c r="M1247" s="1762">
        <f>(L1247-H1247)-R1247</f>
        <v>27</v>
      </c>
      <c r="N1247" s="1765">
        <v>10.0</v>
      </c>
      <c r="O1247" s="1762">
        <f t="shared" ref="O1247:O1248" si="863">SUM(M1247,N1247)</f>
        <v>37</v>
      </c>
      <c r="P1247" s="1764"/>
      <c r="Q1247" s="1766"/>
      <c r="R1247" s="1762"/>
      <c r="S1247" s="649"/>
      <c r="T1247" s="649"/>
      <c r="U1247" s="7"/>
      <c r="V1247" s="7"/>
      <c r="W1247" s="7"/>
      <c r="X1247" s="7"/>
      <c r="Y1247" s="7"/>
      <c r="Z1247" s="7"/>
      <c r="AA1247" s="7"/>
      <c r="AB1247" s="7"/>
      <c r="AC1247" s="7"/>
    </row>
    <row r="1248">
      <c r="A1248" s="1714" t="s">
        <v>77</v>
      </c>
      <c r="B1248" s="692">
        <v>0.0</v>
      </c>
      <c r="C1248" s="692">
        <v>0.0</v>
      </c>
      <c r="D1248" s="692">
        <v>0.0</v>
      </c>
      <c r="E1248" s="692">
        <v>0.0</v>
      </c>
      <c r="F1248" s="692">
        <v>0.0</v>
      </c>
      <c r="G1248" s="692">
        <v>0.0</v>
      </c>
      <c r="H1248" s="693">
        <f t="shared" si="862"/>
        <v>0</v>
      </c>
      <c r="I1248" s="596">
        <f>(I1247/60)</f>
        <v>0.8666666667</v>
      </c>
      <c r="J1248" s="635"/>
      <c r="K1248" s="1714" t="s">
        <v>77</v>
      </c>
      <c r="L1248" s="701">
        <f t="shared" si="854"/>
        <v>13</v>
      </c>
      <c r="M1248" s="701">
        <f>(L1248-H1248-H1249)-R1248</f>
        <v>0</v>
      </c>
      <c r="N1248" s="692">
        <v>15.0</v>
      </c>
      <c r="O1248" s="701">
        <f t="shared" si="863"/>
        <v>15</v>
      </c>
      <c r="P1248" s="701"/>
      <c r="Q1248" s="1621"/>
      <c r="R1248" s="1686"/>
      <c r="S1248" s="649"/>
      <c r="T1248" s="649"/>
      <c r="U1248" s="7"/>
      <c r="V1248" s="7"/>
      <c r="W1248" s="7"/>
      <c r="X1248" s="7"/>
      <c r="Y1248" s="7"/>
      <c r="Z1248" s="7"/>
      <c r="AA1248" s="7"/>
      <c r="AB1248" s="7"/>
      <c r="AC1248" s="7"/>
    </row>
    <row r="1249">
      <c r="A1249" s="1714" t="s">
        <v>78</v>
      </c>
      <c r="B1249" s="692">
        <v>0.0</v>
      </c>
      <c r="C1249" s="692">
        <v>0.0</v>
      </c>
      <c r="D1249" s="692">
        <v>6.0</v>
      </c>
      <c r="E1249" s="692">
        <v>6.0</v>
      </c>
      <c r="F1249" s="692">
        <v>1.0</v>
      </c>
      <c r="G1249" s="692">
        <v>0.0</v>
      </c>
      <c r="H1249" s="693">
        <f t="shared" si="862"/>
        <v>13</v>
      </c>
      <c r="I1249" s="701"/>
      <c r="J1249" s="635"/>
      <c r="K1249" s="1714" t="s">
        <v>78</v>
      </c>
      <c r="L1249" s="701" t="str">
        <f t="shared" si="854"/>
        <v>-</v>
      </c>
      <c r="M1249" s="701" t="s">
        <v>79</v>
      </c>
      <c r="N1249" s="692" t="s">
        <v>79</v>
      </c>
      <c r="O1249" s="701" t="s">
        <v>79</v>
      </c>
      <c r="P1249" s="701"/>
      <c r="Q1249" s="1686"/>
      <c r="R1249" s="1686"/>
      <c r="S1249" s="649"/>
      <c r="T1249" s="649"/>
      <c r="U1249" s="7"/>
      <c r="V1249" s="7"/>
      <c r="W1249" s="7"/>
      <c r="X1249" s="7"/>
      <c r="Y1249" s="7"/>
      <c r="Z1249" s="7"/>
      <c r="AA1249" s="7"/>
      <c r="AB1249" s="7"/>
      <c r="AC1249" s="7"/>
    </row>
    <row r="1250">
      <c r="A1250" s="1714" t="s">
        <v>446</v>
      </c>
      <c r="B1250" s="692">
        <v>0.0</v>
      </c>
      <c r="C1250" s="692">
        <v>0.0</v>
      </c>
      <c r="D1250" s="692">
        <v>0.0</v>
      </c>
      <c r="E1250" s="692">
        <v>0.0</v>
      </c>
      <c r="F1250" s="692">
        <v>0.0</v>
      </c>
      <c r="G1250" s="692">
        <v>0.0</v>
      </c>
      <c r="H1250" s="690">
        <v>0.0</v>
      </c>
      <c r="I1250" s="701"/>
      <c r="J1250" s="635"/>
      <c r="K1250" s="1714" t="s">
        <v>446</v>
      </c>
      <c r="L1250" s="701">
        <f t="shared" si="854"/>
        <v>1</v>
      </c>
      <c r="M1250" s="701">
        <f>(L1250-H1250)-R1250</f>
        <v>1</v>
      </c>
      <c r="N1250" s="692">
        <v>0.0</v>
      </c>
      <c r="O1250" s="701">
        <f t="shared" ref="O1250:O1251" si="864">SUM(M1250,N1250)</f>
        <v>1</v>
      </c>
      <c r="P1250" s="701"/>
      <c r="Q1250" s="1621"/>
      <c r="R1250" s="1686"/>
      <c r="S1250" s="649"/>
      <c r="T1250" s="649"/>
      <c r="U1250" s="7"/>
      <c r="V1250" s="7"/>
      <c r="W1250" s="7"/>
      <c r="X1250" s="7"/>
      <c r="Y1250" s="7"/>
      <c r="Z1250" s="7"/>
      <c r="AA1250" s="7"/>
      <c r="AB1250" s="7"/>
      <c r="AC1250" s="7"/>
    </row>
    <row r="1251">
      <c r="A1251" s="1714" t="s">
        <v>751</v>
      </c>
      <c r="B1251" s="692">
        <v>0.0</v>
      </c>
      <c r="C1251" s="692">
        <v>2.0</v>
      </c>
      <c r="D1251" s="692">
        <v>1.0</v>
      </c>
      <c r="E1251" s="692">
        <v>0.0</v>
      </c>
      <c r="F1251" s="692">
        <v>0.0</v>
      </c>
      <c r="G1251" s="692">
        <v>0.0</v>
      </c>
      <c r="H1251" s="693">
        <f t="shared" ref="H1251:H1252" si="865">sum(B1251:G1251)</f>
        <v>3</v>
      </c>
      <c r="I1251" s="701"/>
      <c r="J1251" s="635"/>
      <c r="K1251" s="1714" t="s">
        <v>751</v>
      </c>
      <c r="L1251" s="701">
        <f t="shared" si="854"/>
        <v>3</v>
      </c>
      <c r="M1251" s="701">
        <f t="shared" ref="M1251:M1252" si="866">(L1251-H1251)</f>
        <v>0</v>
      </c>
      <c r="N1251" s="692">
        <v>0.0</v>
      </c>
      <c r="O1251" s="701">
        <f t="shared" si="864"/>
        <v>0</v>
      </c>
      <c r="P1251" s="701"/>
      <c r="Q1251" s="1621"/>
      <c r="R1251" s="1686"/>
      <c r="S1251" s="649"/>
      <c r="T1251" s="649"/>
      <c r="U1251" s="7"/>
      <c r="V1251" s="7"/>
      <c r="W1251" s="7"/>
      <c r="X1251" s="7"/>
      <c r="Y1251" s="7"/>
      <c r="Z1251" s="7"/>
      <c r="AA1251" s="7"/>
      <c r="AB1251" s="7"/>
      <c r="AC1251" s="7"/>
    </row>
    <row r="1252">
      <c r="A1252" s="1714" t="s">
        <v>80</v>
      </c>
      <c r="B1252" s="692">
        <v>0.0</v>
      </c>
      <c r="C1252" s="692">
        <v>0.0</v>
      </c>
      <c r="D1252" s="692">
        <v>0.0</v>
      </c>
      <c r="E1252" s="692">
        <v>0.0</v>
      </c>
      <c r="F1252" s="692">
        <v>0.0</v>
      </c>
      <c r="G1252" s="692">
        <v>0.0</v>
      </c>
      <c r="H1252" s="693">
        <f t="shared" si="865"/>
        <v>0</v>
      </c>
      <c r="I1252" s="701"/>
      <c r="J1252" s="635"/>
      <c r="K1252" s="1714" t="s">
        <v>80</v>
      </c>
      <c r="L1252" s="701">
        <f t="shared" si="854"/>
        <v>20</v>
      </c>
      <c r="M1252" s="701">
        <f t="shared" si="866"/>
        <v>20</v>
      </c>
      <c r="N1252" s="692">
        <v>0.0</v>
      </c>
      <c r="O1252" s="701">
        <f>sum(M1252,N1252)</f>
        <v>20</v>
      </c>
      <c r="P1252" s="701"/>
      <c r="Q1252" s="1621"/>
      <c r="R1252" s="1686"/>
      <c r="S1252" s="649"/>
      <c r="T1252" s="649"/>
      <c r="U1252" s="7"/>
      <c r="V1252" s="7"/>
      <c r="W1252" s="7"/>
      <c r="X1252" s="7"/>
      <c r="Y1252" s="7"/>
      <c r="Z1252" s="7"/>
      <c r="AA1252" s="7"/>
      <c r="AB1252" s="7"/>
      <c r="AC1252" s="7"/>
    </row>
    <row r="1253">
      <c r="A1253" s="1921" t="s">
        <v>134</v>
      </c>
      <c r="B1253" s="1765">
        <v>0.0</v>
      </c>
      <c r="C1253" s="1765">
        <v>0.0</v>
      </c>
      <c r="D1253" s="1765">
        <v>0.0</v>
      </c>
      <c r="E1253" s="1765">
        <v>0.0</v>
      </c>
      <c r="F1253" s="1765">
        <v>0.0</v>
      </c>
      <c r="G1253" s="1765">
        <v>0.0</v>
      </c>
      <c r="H1253" s="1761">
        <f t="shared" ref="H1253:H1255" si="867">SUM(B1253:G1253)</f>
        <v>0</v>
      </c>
      <c r="I1253" s="1762">
        <f>SUM(H1253:H1257)</f>
        <v>0</v>
      </c>
      <c r="J1253" s="635"/>
      <c r="K1253" s="1921" t="s">
        <v>134</v>
      </c>
      <c r="L1253" s="1762">
        <f t="shared" si="854"/>
        <v>0</v>
      </c>
      <c r="M1253" s="1762">
        <f>(L1253-H1253)-R1253</f>
        <v>0</v>
      </c>
      <c r="N1253" s="1765">
        <v>40.0</v>
      </c>
      <c r="O1253" s="1762">
        <f t="shared" ref="O1253:O1254" si="868">SUM(M1253,N1253)</f>
        <v>40</v>
      </c>
      <c r="P1253" s="1764"/>
      <c r="Q1253" s="1685"/>
      <c r="R1253" s="1685"/>
      <c r="S1253" s="649"/>
      <c r="T1253" s="649"/>
      <c r="U1253" s="7"/>
      <c r="V1253" s="7"/>
      <c r="W1253" s="7"/>
      <c r="X1253" s="7"/>
      <c r="Y1253" s="7"/>
      <c r="Z1253" s="7"/>
      <c r="AA1253" s="7"/>
      <c r="AB1253" s="7"/>
      <c r="AC1253" s="7"/>
    </row>
    <row r="1254">
      <c r="A1254" s="1714" t="s">
        <v>77</v>
      </c>
      <c r="B1254" s="692">
        <v>0.0</v>
      </c>
      <c r="C1254" s="692">
        <v>0.0</v>
      </c>
      <c r="D1254" s="692">
        <v>0.0</v>
      </c>
      <c r="E1254" s="692">
        <v>0.0</v>
      </c>
      <c r="F1254" s="692">
        <v>0.0</v>
      </c>
      <c r="G1254" s="692">
        <v>0.0</v>
      </c>
      <c r="H1254" s="693">
        <f t="shared" si="867"/>
        <v>0</v>
      </c>
      <c r="I1254" s="596">
        <f>(I1253/60)</f>
        <v>0</v>
      </c>
      <c r="J1254" s="635"/>
      <c r="K1254" s="1714" t="s">
        <v>77</v>
      </c>
      <c r="L1254" s="701">
        <f t="shared" si="854"/>
        <v>4</v>
      </c>
      <c r="M1254" s="701">
        <f>(L1254-H1254-H1255)-R1254</f>
        <v>4</v>
      </c>
      <c r="N1254" s="692">
        <v>5.0</v>
      </c>
      <c r="O1254" s="701">
        <f t="shared" si="868"/>
        <v>9</v>
      </c>
      <c r="P1254" s="701"/>
      <c r="Q1254" s="1686"/>
      <c r="R1254" s="1686"/>
      <c r="S1254" s="649"/>
      <c r="T1254" s="649"/>
      <c r="U1254" s="7"/>
      <c r="V1254" s="7"/>
      <c r="W1254" s="7"/>
      <c r="X1254" s="7"/>
      <c r="Y1254" s="7"/>
      <c r="Z1254" s="7"/>
      <c r="AA1254" s="7"/>
      <c r="AB1254" s="7"/>
      <c r="AC1254" s="7"/>
    </row>
    <row r="1255">
      <c r="A1255" s="1714" t="s">
        <v>78</v>
      </c>
      <c r="B1255" s="692">
        <v>0.0</v>
      </c>
      <c r="C1255" s="692">
        <v>0.0</v>
      </c>
      <c r="D1255" s="692">
        <v>0.0</v>
      </c>
      <c r="E1255" s="692">
        <v>0.0</v>
      </c>
      <c r="F1255" s="692">
        <v>0.0</v>
      </c>
      <c r="G1255" s="692">
        <v>0.0</v>
      </c>
      <c r="H1255" s="693">
        <f t="shared" si="867"/>
        <v>0</v>
      </c>
      <c r="I1255" s="701"/>
      <c r="J1255" s="635"/>
      <c r="K1255" s="1714" t="s">
        <v>78</v>
      </c>
      <c r="L1255" s="701" t="str">
        <f t="shared" si="854"/>
        <v>-</v>
      </c>
      <c r="M1255" s="701" t="s">
        <v>79</v>
      </c>
      <c r="N1255" s="692" t="s">
        <v>79</v>
      </c>
      <c r="O1255" s="701" t="s">
        <v>79</v>
      </c>
      <c r="P1255" s="692" t="s">
        <v>100</v>
      </c>
      <c r="Q1255" s="1686"/>
      <c r="R1255" s="1686"/>
      <c r="S1255" s="649"/>
      <c r="T1255" s="649"/>
      <c r="U1255" s="7"/>
      <c r="V1255" s="7"/>
      <c r="W1255" s="7"/>
      <c r="X1255" s="7"/>
      <c r="Y1255" s="7"/>
      <c r="Z1255" s="7"/>
      <c r="AA1255" s="7"/>
      <c r="AB1255" s="7"/>
      <c r="AC1255" s="7"/>
    </row>
    <row r="1256">
      <c r="A1256" s="1714" t="s">
        <v>446</v>
      </c>
      <c r="B1256" s="692">
        <v>0.0</v>
      </c>
      <c r="C1256" s="692">
        <v>0.0</v>
      </c>
      <c r="D1256" s="692">
        <v>0.0</v>
      </c>
      <c r="E1256" s="692">
        <v>0.0</v>
      </c>
      <c r="F1256" s="692">
        <v>0.0</v>
      </c>
      <c r="G1256" s="692">
        <v>0.0</v>
      </c>
      <c r="H1256" s="693">
        <f t="shared" ref="H1256:H1258" si="869">sum(B1256:G1256)</f>
        <v>0</v>
      </c>
      <c r="I1256" s="701"/>
      <c r="J1256" s="635"/>
      <c r="K1256" s="1714" t="s">
        <v>446</v>
      </c>
      <c r="L1256" s="701">
        <f t="shared" si="854"/>
        <v>2</v>
      </c>
      <c r="M1256" s="701">
        <f>(L1256-H1256)-R1256</f>
        <v>2</v>
      </c>
      <c r="N1256" s="692">
        <v>0.0</v>
      </c>
      <c r="O1256" s="701">
        <f t="shared" ref="O1256:O1257" si="870">SUM(M1256,N1256)</f>
        <v>2</v>
      </c>
      <c r="P1256" s="701"/>
      <c r="Q1256" s="1621"/>
      <c r="R1256" s="1686"/>
      <c r="S1256" s="649"/>
      <c r="T1256" s="649"/>
      <c r="U1256" s="7"/>
      <c r="V1256" s="7"/>
      <c r="W1256" s="7"/>
      <c r="X1256" s="7"/>
      <c r="Y1256" s="7"/>
      <c r="Z1256" s="7"/>
      <c r="AA1256" s="7"/>
      <c r="AB1256" s="7"/>
      <c r="AC1256" s="7"/>
    </row>
    <row r="1257">
      <c r="A1257" s="1714" t="s">
        <v>751</v>
      </c>
      <c r="B1257" s="692">
        <v>0.0</v>
      </c>
      <c r="C1257" s="692">
        <v>0.0</v>
      </c>
      <c r="D1257" s="692">
        <v>0.0</v>
      </c>
      <c r="E1257" s="692">
        <v>0.0</v>
      </c>
      <c r="F1257" s="692">
        <v>0.0</v>
      </c>
      <c r="G1257" s="692">
        <v>0.0</v>
      </c>
      <c r="H1257" s="693">
        <f t="shared" si="869"/>
        <v>0</v>
      </c>
      <c r="I1257" s="701"/>
      <c r="J1257" s="635"/>
      <c r="K1257" s="1714" t="s">
        <v>751</v>
      </c>
      <c r="L1257" s="701">
        <f t="shared" si="854"/>
        <v>5</v>
      </c>
      <c r="M1257" s="701">
        <f t="shared" ref="M1257:M1258" si="871">(L1257-H1257)</f>
        <v>5</v>
      </c>
      <c r="N1257" s="692">
        <v>0.0</v>
      </c>
      <c r="O1257" s="701">
        <f t="shared" si="870"/>
        <v>5</v>
      </c>
      <c r="P1257" s="701"/>
      <c r="Q1257" s="1686"/>
      <c r="R1257" s="1686"/>
      <c r="S1257" s="649"/>
      <c r="T1257" s="649"/>
      <c r="U1257" s="7"/>
      <c r="V1257" s="7"/>
      <c r="W1257" s="7"/>
      <c r="X1257" s="7"/>
      <c r="Y1257" s="7"/>
      <c r="Z1257" s="7"/>
      <c r="AA1257" s="7"/>
      <c r="AB1257" s="7"/>
      <c r="AC1257" s="7"/>
    </row>
    <row r="1258">
      <c r="A1258" s="1714" t="s">
        <v>80</v>
      </c>
      <c r="B1258" s="692">
        <v>0.0</v>
      </c>
      <c r="C1258" s="692">
        <v>0.0</v>
      </c>
      <c r="D1258" s="692">
        <v>0.0</v>
      </c>
      <c r="E1258" s="692">
        <v>0.0</v>
      </c>
      <c r="F1258" s="692">
        <v>0.0</v>
      </c>
      <c r="G1258" s="692">
        <v>0.0</v>
      </c>
      <c r="H1258" s="693">
        <f t="shared" si="869"/>
        <v>0</v>
      </c>
      <c r="I1258" s="701"/>
      <c r="J1258" s="635"/>
      <c r="K1258" s="1714" t="s">
        <v>80</v>
      </c>
      <c r="L1258" s="701">
        <f t="shared" si="854"/>
        <v>25</v>
      </c>
      <c r="M1258" s="701">
        <f t="shared" si="871"/>
        <v>25</v>
      </c>
      <c r="N1258" s="692">
        <v>0.0</v>
      </c>
      <c r="O1258" s="701">
        <f>sum(M1258,N1258)</f>
        <v>25</v>
      </c>
      <c r="P1258" s="701"/>
      <c r="Q1258" s="1621"/>
      <c r="R1258" s="1686"/>
      <c r="S1258" s="649"/>
      <c r="T1258" s="649"/>
      <c r="U1258" s="7"/>
      <c r="V1258" s="7"/>
      <c r="W1258" s="7"/>
      <c r="X1258" s="7"/>
      <c r="Y1258" s="7"/>
      <c r="Z1258" s="7"/>
      <c r="AA1258" s="7"/>
      <c r="AB1258" s="7"/>
      <c r="AC1258" s="7"/>
    </row>
    <row r="1259">
      <c r="A1259" s="1921" t="s">
        <v>597</v>
      </c>
      <c r="B1259" s="1760">
        <v>0.0</v>
      </c>
      <c r="C1259" s="1760">
        <v>8.0</v>
      </c>
      <c r="D1259" s="1760">
        <v>3.0</v>
      </c>
      <c r="E1259" s="1760">
        <v>4.0</v>
      </c>
      <c r="F1259" s="1760">
        <v>1.0</v>
      </c>
      <c r="G1259" s="1760">
        <v>0.0</v>
      </c>
      <c r="H1259" s="1761">
        <f t="shared" ref="H1259:H1261" si="872">SUM(B1259:G1259)</f>
        <v>16</v>
      </c>
      <c r="I1259" s="1762">
        <f>SUM(H1259:H1263)</f>
        <v>30</v>
      </c>
      <c r="J1259" s="635"/>
      <c r="K1259" s="1921" t="s">
        <v>597</v>
      </c>
      <c r="L1259" s="1762">
        <f t="shared" si="854"/>
        <v>19</v>
      </c>
      <c r="M1259" s="1762">
        <f>(L1259-H1259)-R1259</f>
        <v>3</v>
      </c>
      <c r="N1259" s="1765">
        <v>20.0</v>
      </c>
      <c r="O1259" s="1762">
        <f t="shared" ref="O1259:O1260" si="873">SUM(M1259,N1259)</f>
        <v>23</v>
      </c>
      <c r="P1259" s="1764"/>
      <c r="Q1259" s="1766"/>
      <c r="R1259" s="1685"/>
      <c r="S1259" s="649"/>
      <c r="T1259" s="649"/>
      <c r="U1259" s="7"/>
      <c r="V1259" s="7"/>
      <c r="W1259" s="7"/>
      <c r="X1259" s="7"/>
      <c r="Y1259" s="7"/>
      <c r="Z1259" s="7"/>
      <c r="AA1259" s="7"/>
      <c r="AB1259" s="7"/>
      <c r="AC1259" s="7"/>
    </row>
    <row r="1260">
      <c r="A1260" s="1714" t="s">
        <v>77</v>
      </c>
      <c r="B1260" s="692">
        <v>0.0</v>
      </c>
      <c r="C1260" s="692">
        <v>0.0</v>
      </c>
      <c r="D1260" s="692">
        <v>0.0</v>
      </c>
      <c r="E1260" s="692">
        <v>0.0</v>
      </c>
      <c r="F1260" s="692">
        <v>0.0</v>
      </c>
      <c r="G1260" s="692">
        <v>0.0</v>
      </c>
      <c r="H1260" s="693">
        <f t="shared" si="872"/>
        <v>0</v>
      </c>
      <c r="I1260" s="596">
        <f>(I1259/60)</f>
        <v>0.5</v>
      </c>
      <c r="J1260" s="635"/>
      <c r="K1260" s="1714" t="s">
        <v>77</v>
      </c>
      <c r="L1260" s="701">
        <f t="shared" si="854"/>
        <v>10</v>
      </c>
      <c r="M1260" s="701">
        <f>(L1260-H1260-H1261)-R1260</f>
        <v>0</v>
      </c>
      <c r="N1260" s="692">
        <v>0.0</v>
      </c>
      <c r="O1260" s="701">
        <f t="shared" si="873"/>
        <v>0</v>
      </c>
      <c r="P1260" s="692"/>
      <c r="Q1260" s="1686"/>
      <c r="R1260" s="1686"/>
      <c r="S1260" s="649"/>
      <c r="T1260" s="649"/>
      <c r="U1260" s="7"/>
      <c r="V1260" s="7"/>
      <c r="W1260" s="7"/>
      <c r="X1260" s="7"/>
      <c r="Y1260" s="7"/>
      <c r="Z1260" s="7"/>
      <c r="AA1260" s="7"/>
      <c r="AB1260" s="7"/>
      <c r="AC1260" s="7"/>
    </row>
    <row r="1261">
      <c r="A1261" s="1714" t="s">
        <v>78</v>
      </c>
      <c r="B1261" s="692">
        <v>0.0</v>
      </c>
      <c r="C1261" s="692">
        <v>5.0</v>
      </c>
      <c r="D1261" s="692">
        <v>1.0</v>
      </c>
      <c r="E1261" s="692">
        <v>4.0</v>
      </c>
      <c r="F1261" s="692">
        <v>0.0</v>
      </c>
      <c r="G1261" s="692">
        <v>0.0</v>
      </c>
      <c r="H1261" s="693">
        <f t="shared" si="872"/>
        <v>10</v>
      </c>
      <c r="I1261" s="701"/>
      <c r="J1261" s="635"/>
      <c r="K1261" s="1714" t="s">
        <v>78</v>
      </c>
      <c r="L1261" s="701" t="str">
        <f t="shared" si="854"/>
        <v>-</v>
      </c>
      <c r="M1261" s="701" t="s">
        <v>79</v>
      </c>
      <c r="N1261" s="692" t="s">
        <v>79</v>
      </c>
      <c r="O1261" s="701" t="s">
        <v>79</v>
      </c>
      <c r="P1261" s="701"/>
      <c r="Q1261" s="1686"/>
      <c r="R1261" s="1686"/>
      <c r="S1261" s="649"/>
      <c r="T1261" s="649"/>
      <c r="U1261" s="7"/>
      <c r="V1261" s="7"/>
      <c r="W1261" s="7"/>
      <c r="X1261" s="7"/>
      <c r="Y1261" s="7"/>
      <c r="Z1261" s="7"/>
      <c r="AA1261" s="7"/>
      <c r="AB1261" s="7"/>
      <c r="AC1261" s="7"/>
    </row>
    <row r="1262">
      <c r="A1262" s="1714" t="s">
        <v>446</v>
      </c>
      <c r="B1262" s="692">
        <v>0.0</v>
      </c>
      <c r="C1262" s="692">
        <v>1.0</v>
      </c>
      <c r="D1262" s="692">
        <v>3.0</v>
      </c>
      <c r="E1262" s="692">
        <v>0.0</v>
      </c>
      <c r="F1262" s="692">
        <v>0.0</v>
      </c>
      <c r="G1262" s="692">
        <v>0.0</v>
      </c>
      <c r="H1262" s="693">
        <f>sum(B1262:G1262)</f>
        <v>4</v>
      </c>
      <c r="I1262" s="701"/>
      <c r="J1262" s="635"/>
      <c r="K1262" s="1714" t="s">
        <v>446</v>
      </c>
      <c r="L1262" s="701">
        <f t="shared" si="854"/>
        <v>5</v>
      </c>
      <c r="M1262" s="701">
        <f>(L1262-H1262)-R1262</f>
        <v>1</v>
      </c>
      <c r="N1262" s="692">
        <v>0.0</v>
      </c>
      <c r="O1262" s="701">
        <f t="shared" ref="O1262:O1263" si="874">SUM(M1262,N1262)</f>
        <v>1</v>
      </c>
      <c r="P1262" s="701"/>
      <c r="Q1262" s="1686"/>
      <c r="R1262" s="1686"/>
      <c r="S1262" s="649"/>
      <c r="T1262" s="649"/>
      <c r="U1262" s="7"/>
      <c r="V1262" s="7"/>
      <c r="W1262" s="7"/>
      <c r="X1262" s="7"/>
      <c r="Y1262" s="7"/>
      <c r="Z1262" s="7"/>
      <c r="AA1262" s="7"/>
      <c r="AB1262" s="7"/>
      <c r="AC1262" s="7"/>
    </row>
    <row r="1263">
      <c r="A1263" s="1714" t="s">
        <v>751</v>
      </c>
      <c r="B1263" s="692">
        <v>0.0</v>
      </c>
      <c r="C1263" s="692">
        <v>0.0</v>
      </c>
      <c r="D1263" s="692">
        <v>0.0</v>
      </c>
      <c r="E1263" s="692">
        <v>0.0</v>
      </c>
      <c r="F1263" s="692">
        <v>0.0</v>
      </c>
      <c r="G1263" s="692">
        <v>0.0</v>
      </c>
      <c r="H1263" s="690">
        <v>0.0</v>
      </c>
      <c r="I1263" s="701"/>
      <c r="J1263" s="635"/>
      <c r="K1263" s="1714" t="s">
        <v>751</v>
      </c>
      <c r="L1263" s="701">
        <f t="shared" si="854"/>
        <v>7</v>
      </c>
      <c r="M1263" s="701">
        <f t="shared" ref="M1263:M1264" si="875">(L1263-H1263)</f>
        <v>7</v>
      </c>
      <c r="N1263" s="692">
        <v>0.0</v>
      </c>
      <c r="O1263" s="701">
        <f t="shared" si="874"/>
        <v>7</v>
      </c>
      <c r="P1263" s="701"/>
      <c r="Q1263" s="1686"/>
      <c r="R1263" s="1686"/>
      <c r="S1263" s="649"/>
      <c r="T1263" s="649"/>
      <c r="U1263" s="7"/>
      <c r="V1263" s="7"/>
      <c r="W1263" s="7"/>
      <c r="X1263" s="7"/>
      <c r="Y1263" s="7"/>
      <c r="Z1263" s="7"/>
      <c r="AA1263" s="7"/>
      <c r="AB1263" s="7"/>
      <c r="AC1263" s="7"/>
    </row>
    <row r="1264">
      <c r="A1264" s="1714" t="s">
        <v>80</v>
      </c>
      <c r="B1264" s="692">
        <v>0.0</v>
      </c>
      <c r="C1264" s="692">
        <v>0.0</v>
      </c>
      <c r="D1264" s="692">
        <v>0.0</v>
      </c>
      <c r="E1264" s="692">
        <v>0.0</v>
      </c>
      <c r="F1264" s="692">
        <v>0.0</v>
      </c>
      <c r="G1264" s="692">
        <v>0.0</v>
      </c>
      <c r="H1264" s="693">
        <f>sum(B1264:G1264)</f>
        <v>0</v>
      </c>
      <c r="I1264" s="701"/>
      <c r="J1264" s="635"/>
      <c r="K1264" s="1714" t="s">
        <v>80</v>
      </c>
      <c r="L1264" s="701">
        <f t="shared" si="854"/>
        <v>27</v>
      </c>
      <c r="M1264" s="701">
        <f t="shared" si="875"/>
        <v>27</v>
      </c>
      <c r="N1264" s="692">
        <v>0.0</v>
      </c>
      <c r="O1264" s="701">
        <f>sum(M1264,N1264)</f>
        <v>27</v>
      </c>
      <c r="P1264" s="1686"/>
      <c r="Q1264" s="1686"/>
      <c r="R1264" s="1686"/>
      <c r="S1264" s="649"/>
      <c r="T1264" s="649"/>
      <c r="U1264" s="7"/>
      <c r="V1264" s="7"/>
      <c r="W1264" s="7"/>
      <c r="X1264" s="7"/>
      <c r="Y1264" s="7"/>
      <c r="Z1264" s="7"/>
      <c r="AA1264" s="7"/>
      <c r="AB1264" s="7"/>
      <c r="AC1264" s="7"/>
    </row>
    <row r="1265">
      <c r="A1265" s="1716" t="s">
        <v>909</v>
      </c>
      <c r="B1265" s="1760">
        <v>0.0</v>
      </c>
      <c r="C1265" s="1760">
        <v>3.0</v>
      </c>
      <c r="D1265" s="1760">
        <v>10.0</v>
      </c>
      <c r="E1265" s="1760">
        <v>9.0</v>
      </c>
      <c r="F1265" s="1760">
        <v>0.0</v>
      </c>
      <c r="G1265" s="1760">
        <v>6.0</v>
      </c>
      <c r="H1265" s="1761">
        <f t="shared" ref="H1265:H1267" si="876">SUM(B1265:G1265)</f>
        <v>28</v>
      </c>
      <c r="I1265" s="1762">
        <f>SUM(H1265:H1269)</f>
        <v>38</v>
      </c>
      <c r="J1265" s="635"/>
      <c r="K1265" s="1716" t="s">
        <v>909</v>
      </c>
      <c r="L1265" s="1762">
        <f t="shared" si="854"/>
        <v>42</v>
      </c>
      <c r="M1265" s="1762">
        <f>(L1265-H1265)-R1265</f>
        <v>14</v>
      </c>
      <c r="N1265" s="1765">
        <v>20.0</v>
      </c>
      <c r="O1265" s="1762">
        <f t="shared" ref="O1265:O1266" si="877">SUM(M1265,N1265)</f>
        <v>34</v>
      </c>
      <c r="P1265" s="1922"/>
      <c r="Q1265" s="1765"/>
      <c r="R1265" s="1762"/>
      <c r="S1265" s="649"/>
      <c r="T1265" s="649"/>
      <c r="U1265" s="7"/>
      <c r="V1265" s="7"/>
      <c r="W1265" s="7"/>
      <c r="X1265" s="7"/>
      <c r="Y1265" s="7"/>
      <c r="Z1265" s="7"/>
      <c r="AA1265" s="7"/>
      <c r="AB1265" s="7"/>
      <c r="AC1265" s="7"/>
    </row>
    <row r="1266">
      <c r="A1266" s="1714" t="s">
        <v>77</v>
      </c>
      <c r="B1266" s="692">
        <v>0.0</v>
      </c>
      <c r="C1266" s="692">
        <v>0.0</v>
      </c>
      <c r="D1266" s="692">
        <v>0.0</v>
      </c>
      <c r="E1266" s="692">
        <v>0.0</v>
      </c>
      <c r="F1266" s="692">
        <v>0.0</v>
      </c>
      <c r="G1266" s="692">
        <v>0.0</v>
      </c>
      <c r="H1266" s="693">
        <f t="shared" si="876"/>
        <v>0</v>
      </c>
      <c r="I1266" s="596">
        <f>(I1265/60)</f>
        <v>0.6333333333</v>
      </c>
      <c r="J1266" s="635"/>
      <c r="K1266" s="1714" t="s">
        <v>77</v>
      </c>
      <c r="L1266" s="701">
        <f t="shared" si="854"/>
        <v>10</v>
      </c>
      <c r="M1266" s="701">
        <f>(L1266-H1266-H1267)-R1266</f>
        <v>0</v>
      </c>
      <c r="N1266" s="692">
        <v>15.0</v>
      </c>
      <c r="O1266" s="701">
        <f t="shared" si="877"/>
        <v>15</v>
      </c>
      <c r="P1266" s="1961"/>
      <c r="Q1266" s="1621"/>
      <c r="R1266" s="1686"/>
      <c r="S1266" s="649"/>
      <c r="T1266" s="649"/>
      <c r="U1266" s="7"/>
      <c r="V1266" s="7"/>
      <c r="W1266" s="7"/>
      <c r="X1266" s="7"/>
      <c r="Y1266" s="7"/>
      <c r="Z1266" s="7"/>
      <c r="AA1266" s="7"/>
      <c r="AB1266" s="7"/>
      <c r="AC1266" s="7"/>
    </row>
    <row r="1267">
      <c r="A1267" s="1714" t="s">
        <v>78</v>
      </c>
      <c r="B1267" s="692">
        <v>0.0</v>
      </c>
      <c r="C1267" s="692">
        <v>2.0</v>
      </c>
      <c r="D1267" s="692">
        <v>6.0</v>
      </c>
      <c r="E1267" s="692">
        <v>1.0</v>
      </c>
      <c r="F1267" s="692">
        <v>0.0</v>
      </c>
      <c r="G1267" s="692">
        <v>1.0</v>
      </c>
      <c r="H1267" s="693">
        <f t="shared" si="876"/>
        <v>10</v>
      </c>
      <c r="I1267" s="701"/>
      <c r="J1267" s="635"/>
      <c r="K1267" s="1714" t="s">
        <v>78</v>
      </c>
      <c r="L1267" s="701" t="str">
        <f t="shared" si="854"/>
        <v>-</v>
      </c>
      <c r="M1267" s="701" t="s">
        <v>79</v>
      </c>
      <c r="N1267" s="692"/>
      <c r="O1267" s="701" t="s">
        <v>79</v>
      </c>
      <c r="P1267" s="701"/>
      <c r="Q1267" s="1686"/>
      <c r="R1267" s="1686"/>
      <c r="S1267" s="649"/>
      <c r="T1267" s="649"/>
      <c r="U1267" s="7"/>
      <c r="V1267" s="7"/>
      <c r="W1267" s="7"/>
      <c r="X1267" s="7"/>
      <c r="Y1267" s="7"/>
      <c r="Z1267" s="7"/>
      <c r="AA1267" s="7"/>
      <c r="AB1267" s="7"/>
      <c r="AC1267" s="7"/>
    </row>
    <row r="1268">
      <c r="A1268" s="1714" t="s">
        <v>446</v>
      </c>
      <c r="B1268" s="692">
        <v>0.0</v>
      </c>
      <c r="C1268" s="692">
        <v>0.0</v>
      </c>
      <c r="D1268" s="692">
        <v>0.0</v>
      </c>
      <c r="E1268" s="692">
        <v>0.0</v>
      </c>
      <c r="F1268" s="692">
        <v>0.0</v>
      </c>
      <c r="G1268" s="692">
        <v>0.0</v>
      </c>
      <c r="H1268" s="693">
        <f t="shared" ref="H1268:H1270" si="878">sum(B1268:G1268)</f>
        <v>0</v>
      </c>
      <c r="I1268" s="701"/>
      <c r="J1268" s="635"/>
      <c r="K1268" s="1714" t="s">
        <v>446</v>
      </c>
      <c r="L1268" s="701">
        <f t="shared" si="854"/>
        <v>0</v>
      </c>
      <c r="M1268" s="701">
        <f>(L1268-H1268)-R1268</f>
        <v>0</v>
      </c>
      <c r="N1268" s="692"/>
      <c r="O1268" s="701">
        <f t="shared" ref="O1268:O1269" si="879">SUM(M1268,N1268)</f>
        <v>0</v>
      </c>
      <c r="P1268" s="701"/>
      <c r="Q1268" s="701"/>
      <c r="R1268" s="1686"/>
      <c r="S1268" s="649"/>
      <c r="T1268" s="649"/>
      <c r="U1268" s="7"/>
      <c r="V1268" s="7"/>
      <c r="W1268" s="7"/>
      <c r="X1268" s="7"/>
      <c r="Y1268" s="7"/>
      <c r="Z1268" s="7"/>
      <c r="AA1268" s="7"/>
      <c r="AB1268" s="7"/>
      <c r="AC1268" s="7"/>
    </row>
    <row r="1269">
      <c r="A1269" s="1714" t="s">
        <v>751</v>
      </c>
      <c r="B1269" s="692">
        <v>0.0</v>
      </c>
      <c r="C1269" s="692">
        <v>0.0</v>
      </c>
      <c r="D1269" s="692">
        <v>0.0</v>
      </c>
      <c r="E1269" s="692">
        <v>0.0</v>
      </c>
      <c r="F1269" s="692">
        <v>0.0</v>
      </c>
      <c r="G1269" s="692">
        <v>0.0</v>
      </c>
      <c r="H1269" s="693">
        <f t="shared" si="878"/>
        <v>0</v>
      </c>
      <c r="I1269" s="701"/>
      <c r="J1269" s="635"/>
      <c r="K1269" s="1714" t="s">
        <v>751</v>
      </c>
      <c r="L1269" s="701">
        <f t="shared" si="854"/>
        <v>0</v>
      </c>
      <c r="M1269" s="701">
        <f t="shared" ref="M1269:M1270" si="880">(L1269-H1269)</f>
        <v>0</v>
      </c>
      <c r="N1269" s="692"/>
      <c r="O1269" s="701">
        <f t="shared" si="879"/>
        <v>0</v>
      </c>
      <c r="P1269" s="701"/>
      <c r="Q1269" s="1686"/>
      <c r="R1269" s="1686"/>
      <c r="S1269" s="649"/>
      <c r="T1269" s="649"/>
      <c r="U1269" s="7"/>
      <c r="V1269" s="7"/>
      <c r="W1269" s="7"/>
      <c r="X1269" s="7"/>
      <c r="Y1269" s="7"/>
      <c r="Z1269" s="7"/>
      <c r="AA1269" s="7"/>
      <c r="AB1269" s="7"/>
      <c r="AC1269" s="7"/>
    </row>
    <row r="1270">
      <c r="A1270" s="1714" t="s">
        <v>80</v>
      </c>
      <c r="B1270" s="692">
        <v>0.0</v>
      </c>
      <c r="C1270" s="692">
        <v>0.0</v>
      </c>
      <c r="D1270" s="692">
        <v>0.0</v>
      </c>
      <c r="E1270" s="692">
        <v>0.0</v>
      </c>
      <c r="F1270" s="692">
        <v>0.0</v>
      </c>
      <c r="G1270" s="692">
        <v>0.0</v>
      </c>
      <c r="H1270" s="693">
        <f t="shared" si="878"/>
        <v>0</v>
      </c>
      <c r="I1270" s="701"/>
      <c r="J1270" s="635"/>
      <c r="K1270" s="1714" t="s">
        <v>80</v>
      </c>
      <c r="L1270" s="701">
        <f t="shared" si="854"/>
        <v>30</v>
      </c>
      <c r="M1270" s="701">
        <f t="shared" si="880"/>
        <v>30</v>
      </c>
      <c r="N1270" s="692"/>
      <c r="O1270" s="701">
        <f>sum(M1270,N1270)</f>
        <v>30</v>
      </c>
      <c r="P1270" s="701"/>
      <c r="Q1270" s="1686"/>
      <c r="R1270" s="1686"/>
      <c r="S1270" s="649"/>
      <c r="T1270" s="649"/>
      <c r="U1270" s="7"/>
      <c r="V1270" s="7"/>
      <c r="W1270" s="7"/>
      <c r="X1270" s="7"/>
      <c r="Y1270" s="7"/>
      <c r="Z1270" s="7"/>
      <c r="AA1270" s="7"/>
      <c r="AB1270" s="7"/>
      <c r="AC1270" s="7"/>
    </row>
    <row r="1271">
      <c r="A1271" s="1715" t="s">
        <v>274</v>
      </c>
      <c r="B1271" s="1760">
        <v>0.0</v>
      </c>
      <c r="C1271" s="1760">
        <v>0.0</v>
      </c>
      <c r="D1271" s="1760">
        <v>0.0</v>
      </c>
      <c r="E1271" s="1760">
        <v>0.0</v>
      </c>
      <c r="F1271" s="1760">
        <v>0.0</v>
      </c>
      <c r="G1271" s="1760">
        <v>0.0</v>
      </c>
      <c r="H1271" s="1761">
        <f t="shared" ref="H1271:H1273" si="881">SUM(B1271:G1271)</f>
        <v>0</v>
      </c>
      <c r="I1271" s="1762">
        <f>SUM(H1271:H1275)</f>
        <v>0</v>
      </c>
      <c r="J1271" s="635"/>
      <c r="K1271" s="1715" t="s">
        <v>274</v>
      </c>
      <c r="L1271" s="1762">
        <f t="shared" si="854"/>
        <v>0</v>
      </c>
      <c r="M1271" s="1762">
        <f>(L1271-H1271)-R1271</f>
        <v>0</v>
      </c>
      <c r="N1271" s="1762"/>
      <c r="O1271" s="1762">
        <f t="shared" ref="O1271:O1272" si="882">SUM(M1271,N1271)</f>
        <v>0</v>
      </c>
      <c r="P1271" s="1764"/>
      <c r="Q1271" s="1764"/>
      <c r="R1271" s="1762"/>
      <c r="S1271" s="649"/>
      <c r="T1271" s="649"/>
      <c r="U1271" s="7"/>
      <c r="V1271" s="7"/>
      <c r="W1271" s="7"/>
      <c r="X1271" s="7"/>
      <c r="Y1271" s="7"/>
      <c r="Z1271" s="7"/>
      <c r="AA1271" s="7"/>
      <c r="AB1271" s="7"/>
      <c r="AC1271" s="7"/>
    </row>
    <row r="1272">
      <c r="A1272" s="1714" t="s">
        <v>77</v>
      </c>
      <c r="B1272" s="692">
        <v>0.0</v>
      </c>
      <c r="C1272" s="692">
        <v>0.0</v>
      </c>
      <c r="D1272" s="692">
        <v>0.0</v>
      </c>
      <c r="E1272" s="692">
        <v>0.0</v>
      </c>
      <c r="F1272" s="692">
        <v>0.0</v>
      </c>
      <c r="G1272" s="692">
        <v>0.0</v>
      </c>
      <c r="H1272" s="693">
        <f t="shared" si="881"/>
        <v>0</v>
      </c>
      <c r="I1272" s="596">
        <f>(I1271/60)</f>
        <v>0</v>
      </c>
      <c r="J1272" s="635"/>
      <c r="K1272" s="1714" t="s">
        <v>77</v>
      </c>
      <c r="L1272" s="701">
        <f t="shared" si="854"/>
        <v>0</v>
      </c>
      <c r="M1272" s="701">
        <f>(L1272-H1272-H1273)-R1272</f>
        <v>0</v>
      </c>
      <c r="N1272" s="701"/>
      <c r="O1272" s="701">
        <f t="shared" si="882"/>
        <v>0</v>
      </c>
      <c r="P1272" s="701"/>
      <c r="Q1272" s="1686"/>
      <c r="R1272" s="1686"/>
      <c r="S1272" s="649"/>
      <c r="T1272" s="649"/>
      <c r="U1272" s="7"/>
      <c r="V1272" s="7"/>
      <c r="W1272" s="7"/>
      <c r="X1272" s="7"/>
      <c r="Y1272" s="7"/>
      <c r="Z1272" s="7"/>
      <c r="AA1272" s="7"/>
      <c r="AB1272" s="7"/>
      <c r="AC1272" s="7"/>
    </row>
    <row r="1273">
      <c r="A1273" s="1714" t="s">
        <v>78</v>
      </c>
      <c r="B1273" s="692">
        <v>0.0</v>
      </c>
      <c r="C1273" s="692">
        <v>0.0</v>
      </c>
      <c r="D1273" s="692">
        <v>0.0</v>
      </c>
      <c r="E1273" s="692">
        <v>0.0</v>
      </c>
      <c r="F1273" s="692">
        <v>0.0</v>
      </c>
      <c r="G1273" s="692">
        <v>0.0</v>
      </c>
      <c r="H1273" s="693">
        <f t="shared" si="881"/>
        <v>0</v>
      </c>
      <c r="I1273" s="701"/>
      <c r="J1273" s="635"/>
      <c r="K1273" s="1714" t="s">
        <v>78</v>
      </c>
      <c r="L1273" s="701" t="str">
        <f t="shared" si="854"/>
        <v>-</v>
      </c>
      <c r="M1273" s="701" t="s">
        <v>79</v>
      </c>
      <c r="N1273" s="701"/>
      <c r="O1273" s="701" t="s">
        <v>79</v>
      </c>
      <c r="P1273" s="701"/>
      <c r="Q1273" s="1686"/>
      <c r="R1273" s="1686"/>
      <c r="S1273" s="649"/>
      <c r="T1273" s="649"/>
      <c r="U1273" s="7"/>
      <c r="V1273" s="7"/>
      <c r="W1273" s="7"/>
      <c r="X1273" s="7"/>
      <c r="Y1273" s="7"/>
      <c r="Z1273" s="7"/>
      <c r="AA1273" s="7"/>
      <c r="AB1273" s="7"/>
      <c r="AC1273" s="7"/>
    </row>
    <row r="1274">
      <c r="A1274" s="1714" t="s">
        <v>446</v>
      </c>
      <c r="B1274" s="692">
        <v>0.0</v>
      </c>
      <c r="C1274" s="692">
        <v>0.0</v>
      </c>
      <c r="D1274" s="692">
        <v>0.0</v>
      </c>
      <c r="E1274" s="692">
        <v>0.0</v>
      </c>
      <c r="F1274" s="692">
        <v>0.0</v>
      </c>
      <c r="G1274" s="692">
        <v>0.0</v>
      </c>
      <c r="H1274" s="693">
        <f t="shared" ref="H1274:H1276" si="883">sum(B1274:G1274)</f>
        <v>0</v>
      </c>
      <c r="I1274" s="701"/>
      <c r="J1274" s="635"/>
      <c r="K1274" s="1714" t="s">
        <v>446</v>
      </c>
      <c r="L1274" s="701">
        <f t="shared" si="854"/>
        <v>0</v>
      </c>
      <c r="M1274" s="701">
        <f>(L1274-H1274)-R1274</f>
        <v>0</v>
      </c>
      <c r="N1274" s="701"/>
      <c r="O1274" s="701">
        <f t="shared" ref="O1274:O1275" si="884">SUM(M1274,N1274)</f>
        <v>0</v>
      </c>
      <c r="P1274" s="701"/>
      <c r="Q1274" s="1686"/>
      <c r="R1274" s="1686"/>
      <c r="S1274" s="649"/>
      <c r="T1274" s="649"/>
      <c r="U1274" s="7"/>
      <c r="V1274" s="7"/>
      <c r="W1274" s="7"/>
      <c r="X1274" s="7"/>
      <c r="Y1274" s="7"/>
      <c r="Z1274" s="7"/>
      <c r="AA1274" s="7"/>
      <c r="AB1274" s="7"/>
      <c r="AC1274" s="7"/>
    </row>
    <row r="1275">
      <c r="A1275" s="1714" t="s">
        <v>751</v>
      </c>
      <c r="B1275" s="692">
        <v>0.0</v>
      </c>
      <c r="C1275" s="692">
        <v>0.0</v>
      </c>
      <c r="D1275" s="692">
        <v>0.0</v>
      </c>
      <c r="E1275" s="692">
        <v>0.0</v>
      </c>
      <c r="F1275" s="692">
        <v>0.0</v>
      </c>
      <c r="G1275" s="692">
        <v>0.0</v>
      </c>
      <c r="H1275" s="693">
        <f t="shared" si="883"/>
        <v>0</v>
      </c>
      <c r="I1275" s="701"/>
      <c r="J1275" s="647"/>
      <c r="K1275" s="1714" t="s">
        <v>751</v>
      </c>
      <c r="L1275" s="701">
        <f t="shared" si="854"/>
        <v>0</v>
      </c>
      <c r="M1275" s="701">
        <f t="shared" ref="M1275:M1276" si="885">(L1275-H1275)</f>
        <v>0</v>
      </c>
      <c r="N1275" s="701"/>
      <c r="O1275" s="701">
        <f t="shared" si="884"/>
        <v>0</v>
      </c>
      <c r="P1275" s="701"/>
      <c r="Q1275" s="1686"/>
      <c r="R1275" s="1686"/>
      <c r="S1275" s="649"/>
      <c r="T1275" s="649"/>
      <c r="U1275" s="7"/>
      <c r="V1275" s="7"/>
      <c r="W1275" s="7"/>
      <c r="X1275" s="7"/>
      <c r="Y1275" s="7"/>
      <c r="Z1275" s="7"/>
      <c r="AA1275" s="7"/>
      <c r="AB1275" s="7"/>
      <c r="AC1275" s="7"/>
    </row>
    <row r="1276">
      <c r="A1276" s="1714" t="s">
        <v>80</v>
      </c>
      <c r="B1276" s="692">
        <v>0.0</v>
      </c>
      <c r="C1276" s="692">
        <v>0.0</v>
      </c>
      <c r="D1276" s="692">
        <v>0.0</v>
      </c>
      <c r="E1276" s="692">
        <v>0.0</v>
      </c>
      <c r="F1276" s="692">
        <v>0.0</v>
      </c>
      <c r="G1276" s="692">
        <v>0.0</v>
      </c>
      <c r="H1276" s="693">
        <f t="shared" si="883"/>
        <v>0</v>
      </c>
      <c r="I1276" s="701"/>
      <c r="J1276" s="647"/>
      <c r="K1276" s="1714" t="s">
        <v>80</v>
      </c>
      <c r="L1276" s="701">
        <f t="shared" si="854"/>
        <v>0</v>
      </c>
      <c r="M1276" s="701">
        <f t="shared" si="885"/>
        <v>0</v>
      </c>
      <c r="N1276" s="701"/>
      <c r="O1276" s="701">
        <f>sum(M1276,N1276)</f>
        <v>0</v>
      </c>
      <c r="P1276" s="701"/>
      <c r="Q1276" s="1686"/>
      <c r="R1276" s="1686"/>
      <c r="S1276" s="649"/>
      <c r="T1276" s="649"/>
      <c r="U1276" s="7"/>
      <c r="V1276" s="7"/>
      <c r="W1276" s="7"/>
      <c r="X1276" s="7"/>
      <c r="Y1276" s="7"/>
      <c r="Z1276" s="7"/>
      <c r="AA1276" s="7"/>
      <c r="AB1276" s="7"/>
      <c r="AC1276" s="7"/>
    </row>
    <row r="1277">
      <c r="A1277" s="1715" t="s">
        <v>274</v>
      </c>
      <c r="B1277" s="1760">
        <v>0.0</v>
      </c>
      <c r="C1277" s="1760">
        <v>0.0</v>
      </c>
      <c r="D1277" s="1760">
        <v>0.0</v>
      </c>
      <c r="E1277" s="1760">
        <v>0.0</v>
      </c>
      <c r="F1277" s="1760">
        <v>0.0</v>
      </c>
      <c r="G1277" s="1760">
        <v>0.0</v>
      </c>
      <c r="H1277" s="1761">
        <f t="shared" ref="H1277:H1279" si="886">SUM(B1277:G1277)</f>
        <v>0</v>
      </c>
      <c r="I1277" s="1762">
        <f>SUM(H1277:H1281)</f>
        <v>0</v>
      </c>
      <c r="J1277" s="647"/>
      <c r="K1277" s="1715" t="s">
        <v>274</v>
      </c>
      <c r="L1277" s="1762">
        <f t="shared" si="854"/>
        <v>0</v>
      </c>
      <c r="M1277" s="1762">
        <f>(L1277-H1277)-R1277</f>
        <v>0</v>
      </c>
      <c r="N1277" s="1761"/>
      <c r="O1277" s="1762">
        <f t="shared" ref="O1277:O1278" si="887">SUM(M1277,N1277)</f>
        <v>0</v>
      </c>
      <c r="P1277" s="1761"/>
      <c r="Q1277" s="1761"/>
      <c r="R1277" s="1761"/>
      <c r="S1277" s="649"/>
      <c r="T1277" s="649"/>
      <c r="U1277" s="7"/>
      <c r="V1277" s="7"/>
      <c r="W1277" s="7"/>
      <c r="X1277" s="7"/>
      <c r="Y1277" s="7"/>
      <c r="Z1277" s="7"/>
      <c r="AA1277" s="7"/>
      <c r="AB1277" s="7"/>
      <c r="AC1277" s="7"/>
    </row>
    <row r="1278">
      <c r="A1278" s="1714" t="s">
        <v>77</v>
      </c>
      <c r="B1278" s="692">
        <v>0.0</v>
      </c>
      <c r="C1278" s="692">
        <v>0.0</v>
      </c>
      <c r="D1278" s="692">
        <v>0.0</v>
      </c>
      <c r="E1278" s="692">
        <v>0.0</v>
      </c>
      <c r="F1278" s="692">
        <v>0.0</v>
      </c>
      <c r="G1278" s="692">
        <v>0.0</v>
      </c>
      <c r="H1278" s="693">
        <f t="shared" si="886"/>
        <v>0</v>
      </c>
      <c r="I1278" s="596">
        <f>(I1277/60)</f>
        <v>0</v>
      </c>
      <c r="J1278" s="647"/>
      <c r="K1278" s="1714" t="s">
        <v>77</v>
      </c>
      <c r="L1278" s="701">
        <f t="shared" si="854"/>
        <v>0</v>
      </c>
      <c r="M1278" s="701">
        <f>(L1278-H1278-H1279)-R1278</f>
        <v>0</v>
      </c>
      <c r="N1278" s="701"/>
      <c r="O1278" s="701">
        <f t="shared" si="887"/>
        <v>0</v>
      </c>
      <c r="P1278" s="701"/>
      <c r="Q1278" s="1686"/>
      <c r="R1278" s="1686"/>
      <c r="S1278" s="649"/>
      <c r="T1278" s="649"/>
      <c r="U1278" s="7"/>
      <c r="V1278" s="7"/>
      <c r="W1278" s="7"/>
      <c r="X1278" s="7"/>
      <c r="Y1278" s="7"/>
      <c r="Z1278" s="7"/>
      <c r="AA1278" s="7"/>
      <c r="AB1278" s="7"/>
      <c r="AC1278" s="7"/>
    </row>
    <row r="1279">
      <c r="A1279" s="1714" t="s">
        <v>78</v>
      </c>
      <c r="B1279" s="692">
        <v>0.0</v>
      </c>
      <c r="C1279" s="692">
        <v>0.0</v>
      </c>
      <c r="D1279" s="692">
        <v>0.0</v>
      </c>
      <c r="E1279" s="692">
        <v>0.0</v>
      </c>
      <c r="F1279" s="692">
        <v>0.0</v>
      </c>
      <c r="G1279" s="692">
        <v>0.0</v>
      </c>
      <c r="H1279" s="693">
        <f t="shared" si="886"/>
        <v>0</v>
      </c>
      <c r="I1279" s="701"/>
      <c r="J1279" s="635"/>
      <c r="K1279" s="1714" t="s">
        <v>78</v>
      </c>
      <c r="L1279" s="701" t="str">
        <f t="shared" si="854"/>
        <v>-</v>
      </c>
      <c r="M1279" s="701" t="s">
        <v>79</v>
      </c>
      <c r="N1279" s="701"/>
      <c r="O1279" s="701" t="s">
        <v>79</v>
      </c>
      <c r="P1279" s="701"/>
      <c r="Q1279" s="1686"/>
      <c r="R1279" s="1686"/>
      <c r="S1279" s="649"/>
      <c r="T1279" s="649"/>
      <c r="U1279" s="7"/>
      <c r="V1279" s="7"/>
      <c r="W1279" s="7"/>
      <c r="X1279" s="7"/>
      <c r="Y1279" s="7"/>
      <c r="Z1279" s="7"/>
      <c r="AA1279" s="7"/>
      <c r="AB1279" s="7"/>
      <c r="AC1279" s="7"/>
    </row>
    <row r="1280">
      <c r="A1280" s="1714" t="s">
        <v>446</v>
      </c>
      <c r="B1280" s="692">
        <v>0.0</v>
      </c>
      <c r="C1280" s="692">
        <v>0.0</v>
      </c>
      <c r="D1280" s="692">
        <v>0.0</v>
      </c>
      <c r="E1280" s="692">
        <v>0.0</v>
      </c>
      <c r="F1280" s="692">
        <v>0.0</v>
      </c>
      <c r="G1280" s="692">
        <v>0.0</v>
      </c>
      <c r="H1280" s="693">
        <f t="shared" ref="H1280:H1282" si="888">sum(B1280:G1280)</f>
        <v>0</v>
      </c>
      <c r="I1280" s="701"/>
      <c r="J1280" s="635"/>
      <c r="K1280" s="1714" t="s">
        <v>446</v>
      </c>
      <c r="L1280" s="701">
        <f t="shared" si="854"/>
        <v>0</v>
      </c>
      <c r="M1280" s="701">
        <f>(L1280-H1280)-R1280</f>
        <v>0</v>
      </c>
      <c r="N1280" s="701"/>
      <c r="O1280" s="701">
        <f t="shared" ref="O1280:O1281" si="889">SUM(M1280,N1280)</f>
        <v>0</v>
      </c>
      <c r="P1280" s="701"/>
      <c r="Q1280" s="1686"/>
      <c r="R1280" s="1686"/>
      <c r="S1280" s="649"/>
      <c r="T1280" s="649"/>
      <c r="U1280" s="7"/>
      <c r="V1280" s="7"/>
      <c r="W1280" s="7"/>
      <c r="X1280" s="7"/>
      <c r="Y1280" s="7"/>
      <c r="Z1280" s="7"/>
      <c r="AA1280" s="7"/>
      <c r="AB1280" s="7"/>
      <c r="AC1280" s="7"/>
    </row>
    <row r="1281">
      <c r="A1281" s="1714" t="s">
        <v>751</v>
      </c>
      <c r="B1281" s="692">
        <v>0.0</v>
      </c>
      <c r="C1281" s="692">
        <v>0.0</v>
      </c>
      <c r="D1281" s="692">
        <v>0.0</v>
      </c>
      <c r="E1281" s="692">
        <v>0.0</v>
      </c>
      <c r="F1281" s="692">
        <v>0.0</v>
      </c>
      <c r="G1281" s="692">
        <v>0.0</v>
      </c>
      <c r="H1281" s="693">
        <f t="shared" si="888"/>
        <v>0</v>
      </c>
      <c r="I1281" s="701"/>
      <c r="J1281" s="635"/>
      <c r="K1281" s="1714" t="s">
        <v>751</v>
      </c>
      <c r="L1281" s="701">
        <f t="shared" si="854"/>
        <v>0</v>
      </c>
      <c r="M1281" s="701">
        <f t="shared" ref="M1281:M1282" si="890">(L1281-H1281)</f>
        <v>0</v>
      </c>
      <c r="N1281" s="701"/>
      <c r="O1281" s="701">
        <f t="shared" si="889"/>
        <v>0</v>
      </c>
      <c r="P1281" s="701"/>
      <c r="Q1281" s="1686"/>
      <c r="R1281" s="1686"/>
      <c r="S1281" s="649"/>
      <c r="T1281" s="649"/>
      <c r="U1281" s="7"/>
      <c r="V1281" s="7"/>
      <c r="W1281" s="7"/>
      <c r="X1281" s="7"/>
      <c r="Y1281" s="7"/>
      <c r="Z1281" s="7"/>
      <c r="AA1281" s="7"/>
      <c r="AB1281" s="7"/>
      <c r="AC1281" s="7"/>
    </row>
    <row r="1282">
      <c r="A1282" s="1714" t="s">
        <v>80</v>
      </c>
      <c r="B1282" s="692">
        <v>0.0</v>
      </c>
      <c r="C1282" s="692">
        <v>0.0</v>
      </c>
      <c r="D1282" s="692">
        <v>0.0</v>
      </c>
      <c r="E1282" s="692">
        <v>0.0</v>
      </c>
      <c r="F1282" s="692">
        <v>0.0</v>
      </c>
      <c r="G1282" s="692">
        <v>0.0</v>
      </c>
      <c r="H1282" s="693">
        <f t="shared" si="888"/>
        <v>0</v>
      </c>
      <c r="I1282" s="701"/>
      <c r="J1282" s="635"/>
      <c r="K1282" s="1714" t="s">
        <v>80</v>
      </c>
      <c r="L1282" s="701">
        <f t="shared" si="854"/>
        <v>0</v>
      </c>
      <c r="M1282" s="701">
        <f t="shared" si="890"/>
        <v>0</v>
      </c>
      <c r="N1282" s="701"/>
      <c r="O1282" s="701">
        <f>sum(M1282,N1282)</f>
        <v>0</v>
      </c>
      <c r="P1282" s="701"/>
      <c r="Q1282" s="1686"/>
      <c r="R1282" s="1686"/>
      <c r="S1282" s="649"/>
      <c r="T1282" s="649"/>
      <c r="U1282" s="7"/>
      <c r="V1282" s="7"/>
      <c r="W1282" s="7"/>
      <c r="X1282" s="7"/>
      <c r="Y1282" s="7"/>
      <c r="Z1282" s="7"/>
      <c r="AA1282" s="7"/>
      <c r="AB1282" s="7"/>
      <c r="AC1282" s="7"/>
    </row>
    <row r="1283">
      <c r="A1283" s="1757" t="s">
        <v>91</v>
      </c>
      <c r="B1283" s="1758">
        <f t="shared" ref="B1283:H1283" si="891"> SUM(B1284:B1288,B1290:B1294,B1296:B1300,B1302:B1306,B1308:B1312,B1314:B1318,B1320:B1324,B1326:B1330)</f>
        <v>0</v>
      </c>
      <c r="C1283" s="1758">
        <f t="shared" si="891"/>
        <v>15</v>
      </c>
      <c r="D1283" s="1758">
        <f t="shared" si="891"/>
        <v>43</v>
      </c>
      <c r="E1283" s="1758">
        <f t="shared" si="891"/>
        <v>28</v>
      </c>
      <c r="F1283" s="1758">
        <f t="shared" si="891"/>
        <v>26</v>
      </c>
      <c r="G1283" s="1758">
        <f t="shared" si="891"/>
        <v>20</v>
      </c>
      <c r="H1283" s="1758">
        <f t="shared" si="891"/>
        <v>129</v>
      </c>
      <c r="I1283" s="1758"/>
      <c r="J1283" s="635"/>
      <c r="K1283" s="1757" t="s">
        <v>91</v>
      </c>
      <c r="L1283" s="1758"/>
      <c r="M1283" s="1758"/>
      <c r="N1283" s="1758"/>
      <c r="O1283" s="1758"/>
      <c r="P1283" s="1758"/>
      <c r="Q1283" s="1758"/>
      <c r="R1283" s="1758"/>
      <c r="S1283" s="649"/>
      <c r="T1283" s="649"/>
      <c r="U1283" s="7"/>
      <c r="V1283" s="7"/>
      <c r="W1283" s="7"/>
      <c r="X1283" s="7"/>
      <c r="Y1283" s="7"/>
      <c r="Z1283" s="7"/>
      <c r="AA1283" s="7"/>
      <c r="AB1283" s="7"/>
      <c r="AC1283" s="7"/>
    </row>
    <row r="1284">
      <c r="A1284" s="1759" t="s">
        <v>92</v>
      </c>
      <c r="B1284" s="1765">
        <v>0.0</v>
      </c>
      <c r="C1284" s="1765">
        <v>0.0</v>
      </c>
      <c r="D1284" s="1765">
        <v>1.0</v>
      </c>
      <c r="E1284" s="1765">
        <v>0.0</v>
      </c>
      <c r="F1284" s="1765">
        <v>0.0</v>
      </c>
      <c r="G1284" s="1765">
        <v>0.0</v>
      </c>
      <c r="H1284" s="1761">
        <f t="shared" ref="H1284:H1286" si="892">SUM(B1284:G1284)</f>
        <v>1</v>
      </c>
      <c r="I1284" s="1762">
        <f>SUM(H1284:H1288)</f>
        <v>1</v>
      </c>
      <c r="J1284" s="635"/>
      <c r="K1284" s="1759" t="s">
        <v>92</v>
      </c>
      <c r="L1284" s="1762">
        <f t="shared" ref="L1284:L1331" si="893">O670</f>
        <v>36</v>
      </c>
      <c r="M1284" s="1762">
        <f>(L1284-H1284)-R1284</f>
        <v>35</v>
      </c>
      <c r="N1284" s="1765">
        <v>0.0</v>
      </c>
      <c r="O1284" s="1762">
        <f t="shared" ref="O1284:O1285" si="894">SUM(M1284,N1284)</f>
        <v>35</v>
      </c>
      <c r="P1284" s="1764"/>
      <c r="Q1284" s="1817"/>
      <c r="R1284" s="1762"/>
      <c r="S1284" s="649"/>
      <c r="T1284" s="649"/>
      <c r="U1284" s="7"/>
      <c r="V1284" s="7"/>
      <c r="W1284" s="7"/>
      <c r="X1284" s="7"/>
      <c r="Y1284" s="7"/>
      <c r="Z1284" s="7"/>
      <c r="AA1284" s="7"/>
      <c r="AB1284" s="7"/>
      <c r="AC1284" s="7"/>
    </row>
    <row r="1285">
      <c r="A1285" s="1714" t="s">
        <v>77</v>
      </c>
      <c r="B1285" s="692">
        <v>0.0</v>
      </c>
      <c r="C1285" s="692">
        <v>0.0</v>
      </c>
      <c r="D1285" s="692">
        <v>0.0</v>
      </c>
      <c r="E1285" s="692">
        <v>0.0</v>
      </c>
      <c r="F1285" s="692">
        <v>0.0</v>
      </c>
      <c r="G1285" s="692">
        <v>0.0</v>
      </c>
      <c r="H1285" s="693">
        <f t="shared" si="892"/>
        <v>0</v>
      </c>
      <c r="I1285" s="596">
        <f>(I1284/60)</f>
        <v>0.01666666667</v>
      </c>
      <c r="J1285" s="635"/>
      <c r="K1285" s="1714" t="s">
        <v>77</v>
      </c>
      <c r="L1285" s="701">
        <f t="shared" si="893"/>
        <v>10</v>
      </c>
      <c r="M1285" s="701">
        <f>(L1285-H1285-H1286)-R1285</f>
        <v>10</v>
      </c>
      <c r="N1285" s="692">
        <v>0.0</v>
      </c>
      <c r="O1285" s="701">
        <f t="shared" si="894"/>
        <v>10</v>
      </c>
      <c r="P1285" s="701"/>
      <c r="Q1285" s="1621"/>
      <c r="R1285" s="1686"/>
      <c r="S1285" s="649"/>
      <c r="T1285" s="649"/>
      <c r="U1285" s="7"/>
      <c r="V1285" s="7"/>
      <c r="W1285" s="7"/>
      <c r="X1285" s="7"/>
      <c r="Y1285" s="7"/>
      <c r="Z1285" s="7"/>
      <c r="AA1285" s="7"/>
      <c r="AB1285" s="7"/>
      <c r="AC1285" s="7"/>
    </row>
    <row r="1286">
      <c r="A1286" s="1714" t="s">
        <v>78</v>
      </c>
      <c r="B1286" s="692">
        <v>0.0</v>
      </c>
      <c r="C1286" s="692">
        <v>0.0</v>
      </c>
      <c r="D1286" s="692">
        <v>0.0</v>
      </c>
      <c r="E1286" s="692">
        <v>0.0</v>
      </c>
      <c r="F1286" s="692">
        <v>0.0</v>
      </c>
      <c r="G1286" s="692">
        <v>0.0</v>
      </c>
      <c r="H1286" s="693">
        <f t="shared" si="892"/>
        <v>0</v>
      </c>
      <c r="I1286" s="701"/>
      <c r="J1286" s="635"/>
      <c r="K1286" s="1714" t="s">
        <v>78</v>
      </c>
      <c r="L1286" s="701" t="str">
        <f t="shared" si="893"/>
        <v>-</v>
      </c>
      <c r="M1286" s="701" t="s">
        <v>79</v>
      </c>
      <c r="N1286" s="692" t="s">
        <v>79</v>
      </c>
      <c r="O1286" s="701" t="s">
        <v>79</v>
      </c>
      <c r="P1286" s="701"/>
      <c r="Q1286" s="1686"/>
      <c r="R1286" s="1686"/>
      <c r="S1286" s="649"/>
      <c r="T1286" s="649"/>
      <c r="U1286" s="7"/>
      <c r="V1286" s="7"/>
      <c r="W1286" s="7"/>
      <c r="X1286" s="7"/>
      <c r="Y1286" s="7"/>
      <c r="Z1286" s="7"/>
      <c r="AA1286" s="7"/>
      <c r="AB1286" s="7"/>
      <c r="AC1286" s="7"/>
    </row>
    <row r="1287">
      <c r="A1287" s="1714" t="s">
        <v>446</v>
      </c>
      <c r="B1287" s="692">
        <v>0.0</v>
      </c>
      <c r="C1287" s="692">
        <v>0.0</v>
      </c>
      <c r="D1287" s="692">
        <v>0.0</v>
      </c>
      <c r="E1287" s="692">
        <v>0.0</v>
      </c>
      <c r="F1287" s="692">
        <v>0.0</v>
      </c>
      <c r="G1287" s="692">
        <v>0.0</v>
      </c>
      <c r="H1287" s="693">
        <f t="shared" ref="H1287:H1289" si="895">sum(B1287:G1287)</f>
        <v>0</v>
      </c>
      <c r="I1287" s="701"/>
      <c r="J1287" s="635"/>
      <c r="K1287" s="1714" t="s">
        <v>446</v>
      </c>
      <c r="L1287" s="701">
        <f t="shared" si="893"/>
        <v>1</v>
      </c>
      <c r="M1287" s="701">
        <f>(L1287-H1287)-R1287</f>
        <v>1</v>
      </c>
      <c r="N1287" s="692">
        <v>0.0</v>
      </c>
      <c r="O1287" s="701">
        <f t="shared" ref="O1287:O1288" si="896">SUM(M1287,N1287)</f>
        <v>1</v>
      </c>
      <c r="P1287" s="701"/>
      <c r="Q1287" s="1621"/>
      <c r="R1287" s="1686"/>
      <c r="S1287" s="649"/>
      <c r="T1287" s="649"/>
      <c r="U1287" s="7"/>
      <c r="V1287" s="7"/>
      <c r="W1287" s="7"/>
      <c r="X1287" s="7"/>
      <c r="Y1287" s="7"/>
      <c r="Z1287" s="7"/>
      <c r="AA1287" s="7"/>
      <c r="AB1287" s="7"/>
      <c r="AC1287" s="7"/>
    </row>
    <row r="1288">
      <c r="A1288" s="1714" t="s">
        <v>751</v>
      </c>
      <c r="B1288" s="692">
        <v>0.0</v>
      </c>
      <c r="C1288" s="692">
        <v>0.0</v>
      </c>
      <c r="D1288" s="692">
        <v>0.0</v>
      </c>
      <c r="E1288" s="692">
        <v>0.0</v>
      </c>
      <c r="F1288" s="692">
        <v>0.0</v>
      </c>
      <c r="G1288" s="692">
        <v>0.0</v>
      </c>
      <c r="H1288" s="693">
        <f t="shared" si="895"/>
        <v>0</v>
      </c>
      <c r="I1288" s="701"/>
      <c r="J1288" s="635"/>
      <c r="K1288" s="1714" t="s">
        <v>751</v>
      </c>
      <c r="L1288" s="701">
        <f t="shared" si="893"/>
        <v>0</v>
      </c>
      <c r="M1288" s="701">
        <f t="shared" ref="M1288:M1289" si="897">(L1288-H1288)</f>
        <v>0</v>
      </c>
      <c r="N1288" s="692">
        <v>0.0</v>
      </c>
      <c r="O1288" s="701">
        <f t="shared" si="896"/>
        <v>0</v>
      </c>
      <c r="P1288" s="701"/>
      <c r="Q1288" s="1621"/>
      <c r="R1288" s="1686"/>
      <c r="S1288" s="649"/>
      <c r="T1288" s="649"/>
      <c r="U1288" s="7"/>
      <c r="V1288" s="7"/>
      <c r="W1288" s="7"/>
      <c r="X1288" s="7"/>
      <c r="Y1288" s="7"/>
      <c r="Z1288" s="7"/>
      <c r="AA1288" s="7"/>
      <c r="AB1288" s="7"/>
      <c r="AC1288" s="7"/>
    </row>
    <row r="1289">
      <c r="A1289" s="1714" t="s">
        <v>80</v>
      </c>
      <c r="B1289" s="692">
        <v>0.0</v>
      </c>
      <c r="C1289" s="692">
        <v>0.0</v>
      </c>
      <c r="D1289" s="692">
        <v>0.0</v>
      </c>
      <c r="E1289" s="692">
        <v>0.0</v>
      </c>
      <c r="F1289" s="692">
        <v>0.0</v>
      </c>
      <c r="G1289" s="692">
        <v>0.0</v>
      </c>
      <c r="H1289" s="693">
        <f t="shared" si="895"/>
        <v>0</v>
      </c>
      <c r="I1289" s="701"/>
      <c r="J1289" s="635"/>
      <c r="K1289" s="1714" t="s">
        <v>80</v>
      </c>
      <c r="L1289" s="701">
        <f t="shared" si="893"/>
        <v>30</v>
      </c>
      <c r="M1289" s="701">
        <f t="shared" si="897"/>
        <v>30</v>
      </c>
      <c r="N1289" s="692">
        <v>0.0</v>
      </c>
      <c r="O1289" s="701">
        <f>sum(M1289,N1289)</f>
        <v>30</v>
      </c>
      <c r="P1289" s="701"/>
      <c r="Q1289" s="1621"/>
      <c r="R1289" s="1686"/>
      <c r="S1289" s="649"/>
      <c r="T1289" s="649"/>
      <c r="U1289" s="7"/>
      <c r="V1289" s="7"/>
      <c r="W1289" s="7"/>
      <c r="X1289" s="7"/>
      <c r="Y1289" s="7"/>
      <c r="Z1289" s="7"/>
      <c r="AA1289" s="7"/>
      <c r="AB1289" s="7"/>
      <c r="AC1289" s="7"/>
    </row>
    <row r="1290">
      <c r="A1290" s="1715" t="s">
        <v>95</v>
      </c>
      <c r="B1290" s="1760">
        <v>0.0</v>
      </c>
      <c r="C1290" s="1760">
        <v>0.0</v>
      </c>
      <c r="D1290" s="1760">
        <v>4.0</v>
      </c>
      <c r="E1290" s="1760">
        <v>4.0</v>
      </c>
      <c r="F1290" s="1760">
        <v>9.0</v>
      </c>
      <c r="G1290" s="1760">
        <v>5.0</v>
      </c>
      <c r="H1290" s="1761">
        <f t="shared" ref="H1290:H1292" si="898">SUM(B1290:G1290)</f>
        <v>22</v>
      </c>
      <c r="I1290" s="1762">
        <f>SUM(H1290:H1294)</f>
        <v>25</v>
      </c>
      <c r="J1290" s="635"/>
      <c r="K1290" s="1715" t="s">
        <v>95</v>
      </c>
      <c r="L1290" s="1762">
        <f t="shared" si="893"/>
        <v>28</v>
      </c>
      <c r="M1290" s="1762">
        <f>(L1290-H1290)-R1290</f>
        <v>6</v>
      </c>
      <c r="N1290" s="1765">
        <v>40.0</v>
      </c>
      <c r="O1290" s="1762">
        <f t="shared" ref="O1290:O1291" si="899">SUM(M1290,N1290)</f>
        <v>46</v>
      </c>
      <c r="P1290" s="1764"/>
      <c r="Q1290" s="1817"/>
      <c r="R1290" s="1762"/>
      <c r="S1290" s="649"/>
      <c r="T1290" s="649"/>
      <c r="U1290" s="7"/>
      <c r="V1290" s="7"/>
      <c r="W1290" s="7"/>
      <c r="X1290" s="7"/>
      <c r="Y1290" s="7"/>
      <c r="Z1290" s="7"/>
      <c r="AA1290" s="7"/>
      <c r="AB1290" s="7"/>
      <c r="AC1290" s="7"/>
    </row>
    <row r="1291">
      <c r="A1291" s="1714" t="s">
        <v>77</v>
      </c>
      <c r="B1291" s="692">
        <v>0.0</v>
      </c>
      <c r="C1291" s="692">
        <v>0.0</v>
      </c>
      <c r="D1291" s="692">
        <v>0.0</v>
      </c>
      <c r="E1291" s="692">
        <v>0.0</v>
      </c>
      <c r="F1291" s="692">
        <v>0.0</v>
      </c>
      <c r="G1291" s="692">
        <v>0.0</v>
      </c>
      <c r="H1291" s="693">
        <f t="shared" si="898"/>
        <v>0</v>
      </c>
      <c r="I1291" s="596">
        <f>(I1290/60)</f>
        <v>0.4166666667</v>
      </c>
      <c r="J1291" s="635"/>
      <c r="K1291" s="1714" t="s">
        <v>77</v>
      </c>
      <c r="L1291" s="701">
        <f t="shared" si="893"/>
        <v>1</v>
      </c>
      <c r="M1291" s="701">
        <f>(L1291-H1291-H1292)-R1291</f>
        <v>1</v>
      </c>
      <c r="N1291" s="692">
        <v>10.0</v>
      </c>
      <c r="O1291" s="701">
        <f t="shared" si="899"/>
        <v>11</v>
      </c>
      <c r="P1291" s="701"/>
      <c r="Q1291" s="692"/>
      <c r="R1291" s="1621"/>
      <c r="S1291" s="649"/>
      <c r="T1291" s="649"/>
      <c r="U1291" s="7"/>
      <c r="V1291" s="7"/>
      <c r="W1291" s="7"/>
      <c r="X1291" s="7"/>
      <c r="Y1291" s="7"/>
      <c r="Z1291" s="7"/>
      <c r="AA1291" s="7"/>
      <c r="AB1291" s="7"/>
      <c r="AC1291" s="7"/>
    </row>
    <row r="1292">
      <c r="A1292" s="1714" t="s">
        <v>78</v>
      </c>
      <c r="B1292" s="692">
        <v>0.0</v>
      </c>
      <c r="C1292" s="692">
        <v>0.0</v>
      </c>
      <c r="D1292" s="692">
        <v>0.0</v>
      </c>
      <c r="E1292" s="692">
        <v>0.0</v>
      </c>
      <c r="F1292" s="692">
        <v>0.0</v>
      </c>
      <c r="G1292" s="692">
        <v>0.0</v>
      </c>
      <c r="H1292" s="693">
        <f t="shared" si="898"/>
        <v>0</v>
      </c>
      <c r="I1292" s="701"/>
      <c r="J1292" s="635"/>
      <c r="K1292" s="1714" t="s">
        <v>78</v>
      </c>
      <c r="L1292" s="701" t="str">
        <f t="shared" si="893"/>
        <v>-</v>
      </c>
      <c r="M1292" s="701" t="s">
        <v>79</v>
      </c>
      <c r="N1292" s="692" t="s">
        <v>79</v>
      </c>
      <c r="O1292" s="701" t="s">
        <v>79</v>
      </c>
      <c r="P1292" s="701"/>
      <c r="Q1292" s="701"/>
      <c r="R1292" s="1686"/>
      <c r="S1292" s="649"/>
      <c r="T1292" s="649"/>
      <c r="U1292" s="7"/>
      <c r="V1292" s="7"/>
      <c r="W1292" s="7"/>
      <c r="X1292" s="7"/>
      <c r="Y1292" s="7"/>
      <c r="Z1292" s="7"/>
      <c r="AA1292" s="7"/>
      <c r="AB1292" s="7"/>
      <c r="AC1292" s="7"/>
    </row>
    <row r="1293">
      <c r="A1293" s="1714" t="s">
        <v>446</v>
      </c>
      <c r="B1293" s="692">
        <v>0.0</v>
      </c>
      <c r="C1293" s="692">
        <v>0.0</v>
      </c>
      <c r="D1293" s="692">
        <v>0.0</v>
      </c>
      <c r="E1293" s="692">
        <v>0.0</v>
      </c>
      <c r="F1293" s="692">
        <v>2.0</v>
      </c>
      <c r="G1293" s="692">
        <v>0.0</v>
      </c>
      <c r="H1293" s="693">
        <f t="shared" ref="H1293:H1294" si="900">sum(B1293:G1293)</f>
        <v>2</v>
      </c>
      <c r="I1293" s="701"/>
      <c r="J1293" s="635"/>
      <c r="K1293" s="1714" t="s">
        <v>446</v>
      </c>
      <c r="L1293" s="701">
        <f t="shared" si="893"/>
        <v>5</v>
      </c>
      <c r="M1293" s="701">
        <f>(L1293-H1293)-R1293</f>
        <v>3</v>
      </c>
      <c r="N1293" s="692">
        <v>0.0</v>
      </c>
      <c r="O1293" s="701">
        <f t="shared" ref="O1293:O1294" si="901">SUM(M1293,N1293)</f>
        <v>3</v>
      </c>
      <c r="P1293" s="701"/>
      <c r="Q1293" s="692"/>
      <c r="R1293" s="1686"/>
      <c r="S1293" s="649"/>
      <c r="T1293" s="649"/>
      <c r="U1293" s="7"/>
      <c r="V1293" s="7"/>
      <c r="W1293" s="7"/>
      <c r="X1293" s="7"/>
      <c r="Y1293" s="7"/>
      <c r="Z1293" s="7"/>
      <c r="AA1293" s="7"/>
      <c r="AB1293" s="7"/>
      <c r="AC1293" s="7"/>
    </row>
    <row r="1294">
      <c r="A1294" s="1714" t="s">
        <v>751</v>
      </c>
      <c r="B1294" s="692">
        <v>0.0</v>
      </c>
      <c r="C1294" s="692">
        <v>0.0</v>
      </c>
      <c r="D1294" s="692">
        <v>0.0</v>
      </c>
      <c r="E1294" s="692">
        <v>0.0</v>
      </c>
      <c r="F1294" s="692">
        <v>0.0</v>
      </c>
      <c r="G1294" s="692">
        <v>1.0</v>
      </c>
      <c r="H1294" s="693">
        <f t="shared" si="900"/>
        <v>1</v>
      </c>
      <c r="I1294" s="701"/>
      <c r="J1294" s="635"/>
      <c r="K1294" s="1714" t="s">
        <v>751</v>
      </c>
      <c r="L1294" s="701">
        <f t="shared" si="893"/>
        <v>5</v>
      </c>
      <c r="M1294" s="701">
        <f t="shared" ref="M1294:M1295" si="902">(L1294-H1294)</f>
        <v>4</v>
      </c>
      <c r="N1294" s="692">
        <v>0.0</v>
      </c>
      <c r="O1294" s="701">
        <f t="shared" si="901"/>
        <v>4</v>
      </c>
      <c r="P1294" s="701"/>
      <c r="Q1294" s="692"/>
      <c r="R1294" s="1621"/>
      <c r="S1294" s="649"/>
      <c r="T1294" s="649"/>
      <c r="U1294" s="7"/>
      <c r="V1294" s="7"/>
      <c r="W1294" s="7"/>
      <c r="X1294" s="7"/>
      <c r="Y1294" s="7"/>
      <c r="Z1294" s="7"/>
      <c r="AA1294" s="7"/>
      <c r="AB1294" s="7"/>
      <c r="AC1294" s="7"/>
    </row>
    <row r="1295">
      <c r="A1295" s="1714" t="s">
        <v>80</v>
      </c>
      <c r="B1295" s="692">
        <v>0.0</v>
      </c>
      <c r="C1295" s="692">
        <v>0.0</v>
      </c>
      <c r="D1295" s="692">
        <v>1.0</v>
      </c>
      <c r="E1295" s="692">
        <v>0.0</v>
      </c>
      <c r="F1295" s="692">
        <v>0.0</v>
      </c>
      <c r="G1295" s="692">
        <v>1.0</v>
      </c>
      <c r="H1295" s="690">
        <v>0.0</v>
      </c>
      <c r="I1295" s="701"/>
      <c r="J1295" s="635"/>
      <c r="K1295" s="1714" t="s">
        <v>80</v>
      </c>
      <c r="L1295" s="701">
        <f t="shared" si="893"/>
        <v>17</v>
      </c>
      <c r="M1295" s="701">
        <f t="shared" si="902"/>
        <v>17</v>
      </c>
      <c r="N1295" s="692">
        <v>0.0</v>
      </c>
      <c r="O1295" s="701">
        <f>sum(M1295,N1295)</f>
        <v>17</v>
      </c>
      <c r="P1295" s="701"/>
      <c r="Q1295" s="692"/>
      <c r="R1295" s="1686"/>
      <c r="S1295" s="649"/>
      <c r="T1295" s="649"/>
      <c r="U1295" s="7"/>
      <c r="V1295" s="7"/>
      <c r="W1295" s="7"/>
      <c r="X1295" s="7"/>
      <c r="Y1295" s="7"/>
      <c r="Z1295" s="7"/>
      <c r="AA1295" s="7"/>
      <c r="AB1295" s="7"/>
      <c r="AC1295" s="7"/>
    </row>
    <row r="1296">
      <c r="A1296" s="1715" t="s">
        <v>254</v>
      </c>
      <c r="B1296" s="1765">
        <v>0.0</v>
      </c>
      <c r="C1296" s="1765">
        <v>4.0</v>
      </c>
      <c r="D1296" s="1765">
        <v>6.0</v>
      </c>
      <c r="E1296" s="1765">
        <v>7.0</v>
      </c>
      <c r="F1296" s="1765">
        <v>8.0</v>
      </c>
      <c r="G1296" s="1765">
        <v>4.0</v>
      </c>
      <c r="H1296" s="1761">
        <f t="shared" ref="H1296:H1298" si="903">SUM(B1296:G1296)</f>
        <v>29</v>
      </c>
      <c r="I1296" s="1762">
        <f>SUM(H1296:H1300)</f>
        <v>49</v>
      </c>
      <c r="J1296" s="647" t="s">
        <v>79</v>
      </c>
      <c r="K1296" s="1715" t="s">
        <v>254</v>
      </c>
      <c r="L1296" s="1762">
        <f t="shared" si="893"/>
        <v>45</v>
      </c>
      <c r="M1296" s="1762">
        <f>(L1296-H1296)-R1296</f>
        <v>16</v>
      </c>
      <c r="N1296" s="1765">
        <v>15.0</v>
      </c>
      <c r="O1296" s="1762">
        <f t="shared" ref="O1296:O1297" si="904">SUM(M1296,N1296)</f>
        <v>31</v>
      </c>
      <c r="P1296" s="1764"/>
      <c r="Q1296" s="1817" t="s">
        <v>1049</v>
      </c>
      <c r="R1296" s="1762"/>
      <c r="S1296" s="649"/>
      <c r="T1296" s="649"/>
      <c r="U1296" s="7"/>
      <c r="V1296" s="7"/>
      <c r="W1296" s="7"/>
      <c r="X1296" s="7"/>
      <c r="Y1296" s="7"/>
      <c r="Z1296" s="7"/>
      <c r="AA1296" s="7"/>
      <c r="AB1296" s="7"/>
      <c r="AC1296" s="7"/>
    </row>
    <row r="1297">
      <c r="A1297" s="1714" t="s">
        <v>77</v>
      </c>
      <c r="B1297" s="692">
        <v>0.0</v>
      </c>
      <c r="C1297" s="692">
        <v>0.0</v>
      </c>
      <c r="D1297" s="692">
        <v>0.0</v>
      </c>
      <c r="E1297" s="692">
        <v>0.0</v>
      </c>
      <c r="F1297" s="692">
        <v>0.0</v>
      </c>
      <c r="G1297" s="692">
        <v>0.0</v>
      </c>
      <c r="H1297" s="693">
        <f t="shared" si="903"/>
        <v>0</v>
      </c>
      <c r="I1297" s="596">
        <f>(I1296/60)</f>
        <v>0.8166666667</v>
      </c>
      <c r="J1297" s="635"/>
      <c r="K1297" s="1714" t="s">
        <v>77</v>
      </c>
      <c r="L1297" s="701">
        <f t="shared" si="893"/>
        <v>20</v>
      </c>
      <c r="M1297" s="701">
        <f>(L1297-H1297-H1298)-R1297</f>
        <v>0</v>
      </c>
      <c r="N1297" s="692">
        <v>20.0</v>
      </c>
      <c r="O1297" s="701">
        <f t="shared" si="904"/>
        <v>20</v>
      </c>
      <c r="P1297" s="701"/>
      <c r="Q1297" s="692" t="s">
        <v>850</v>
      </c>
      <c r="R1297" s="1686"/>
      <c r="S1297" s="649"/>
      <c r="T1297" s="649"/>
      <c r="U1297" s="7"/>
      <c r="V1297" s="7"/>
      <c r="W1297" s="7"/>
      <c r="X1297" s="7"/>
      <c r="Y1297" s="7"/>
      <c r="Z1297" s="7"/>
      <c r="AA1297" s="7"/>
      <c r="AB1297" s="7"/>
      <c r="AC1297" s="7"/>
    </row>
    <row r="1298">
      <c r="A1298" s="1714" t="s">
        <v>78</v>
      </c>
      <c r="B1298" s="692">
        <v>0.0</v>
      </c>
      <c r="C1298" s="692">
        <v>4.0</v>
      </c>
      <c r="D1298" s="692">
        <v>10.0</v>
      </c>
      <c r="E1298" s="692">
        <v>4.0</v>
      </c>
      <c r="F1298" s="692">
        <v>2.0</v>
      </c>
      <c r="G1298" s="692">
        <v>0.0</v>
      </c>
      <c r="H1298" s="693">
        <f t="shared" si="903"/>
        <v>20</v>
      </c>
      <c r="I1298" s="701"/>
      <c r="J1298" s="635"/>
      <c r="K1298" s="1714" t="s">
        <v>78</v>
      </c>
      <c r="L1298" s="701" t="str">
        <f t="shared" si="893"/>
        <v>-</v>
      </c>
      <c r="M1298" s="701" t="s">
        <v>79</v>
      </c>
      <c r="N1298" s="692" t="s">
        <v>79</v>
      </c>
      <c r="O1298" s="701" t="s">
        <v>79</v>
      </c>
      <c r="P1298" s="701"/>
      <c r="Q1298" s="701"/>
      <c r="R1298" s="1686"/>
      <c r="S1298" s="649"/>
      <c r="T1298" s="649"/>
      <c r="U1298" s="7"/>
      <c r="V1298" s="7"/>
      <c r="W1298" s="7"/>
      <c r="X1298" s="7"/>
      <c r="Y1298" s="7"/>
      <c r="Z1298" s="7"/>
      <c r="AA1298" s="7"/>
      <c r="AB1298" s="7"/>
      <c r="AC1298" s="7"/>
    </row>
    <row r="1299">
      <c r="A1299" s="1714" t="s">
        <v>446</v>
      </c>
      <c r="B1299" s="692">
        <v>0.0</v>
      </c>
      <c r="C1299" s="692">
        <v>0.0</v>
      </c>
      <c r="D1299" s="692">
        <v>0.0</v>
      </c>
      <c r="E1299" s="692">
        <v>0.0</v>
      </c>
      <c r="F1299" s="692">
        <v>0.0</v>
      </c>
      <c r="G1299" s="692">
        <v>0.0</v>
      </c>
      <c r="H1299" s="690">
        <v>0.0</v>
      </c>
      <c r="I1299" s="701"/>
      <c r="J1299" s="635"/>
      <c r="K1299" s="1714" t="s">
        <v>446</v>
      </c>
      <c r="L1299" s="701">
        <f t="shared" si="893"/>
        <v>0</v>
      </c>
      <c r="M1299" s="701">
        <f>(L1299-H1299)-R1299</f>
        <v>0</v>
      </c>
      <c r="N1299" s="692">
        <v>0.0</v>
      </c>
      <c r="O1299" s="701">
        <f t="shared" ref="O1299:O1300" si="905">SUM(M1299,N1299)</f>
        <v>0</v>
      </c>
      <c r="P1299" s="701"/>
      <c r="Q1299" s="692"/>
      <c r="R1299" s="1686"/>
      <c r="S1299" s="649"/>
      <c r="T1299" s="649"/>
      <c r="U1299" s="7"/>
      <c r="V1299" s="7"/>
      <c r="W1299" s="7"/>
      <c r="X1299" s="7"/>
      <c r="Y1299" s="7"/>
      <c r="Z1299" s="7"/>
      <c r="AA1299" s="7"/>
      <c r="AB1299" s="7"/>
      <c r="AC1299" s="7"/>
    </row>
    <row r="1300">
      <c r="A1300" s="1714" t="s">
        <v>751</v>
      </c>
      <c r="B1300" s="692">
        <v>0.0</v>
      </c>
      <c r="C1300" s="692">
        <v>0.0</v>
      </c>
      <c r="D1300" s="692">
        <v>0.0</v>
      </c>
      <c r="E1300" s="692">
        <v>0.0</v>
      </c>
      <c r="F1300" s="692">
        <v>0.0</v>
      </c>
      <c r="G1300" s="692">
        <v>0.0</v>
      </c>
      <c r="H1300" s="690">
        <v>0.0</v>
      </c>
      <c r="I1300" s="701"/>
      <c r="J1300" s="635"/>
      <c r="K1300" s="1714" t="s">
        <v>751</v>
      </c>
      <c r="L1300" s="701">
        <f t="shared" si="893"/>
        <v>0</v>
      </c>
      <c r="M1300" s="701">
        <f t="shared" ref="M1300:M1301" si="906">(L1300-H1300)</f>
        <v>0</v>
      </c>
      <c r="N1300" s="692">
        <v>0.0</v>
      </c>
      <c r="O1300" s="701">
        <f t="shared" si="905"/>
        <v>0</v>
      </c>
      <c r="P1300" s="701"/>
      <c r="Q1300" s="692"/>
      <c r="R1300" s="1686"/>
      <c r="S1300" s="649"/>
      <c r="T1300" s="649"/>
      <c r="U1300" s="7"/>
      <c r="V1300" s="7"/>
      <c r="W1300" s="7"/>
      <c r="X1300" s="7"/>
      <c r="Y1300" s="7"/>
      <c r="Z1300" s="7"/>
      <c r="AA1300" s="7"/>
      <c r="AB1300" s="7"/>
      <c r="AC1300" s="7"/>
    </row>
    <row r="1301">
      <c r="A1301" s="1714" t="s">
        <v>80</v>
      </c>
      <c r="B1301" s="692">
        <v>0.0</v>
      </c>
      <c r="C1301" s="692">
        <v>0.0</v>
      </c>
      <c r="D1301" s="692">
        <v>0.0</v>
      </c>
      <c r="E1301" s="692">
        <v>0.0</v>
      </c>
      <c r="F1301" s="692">
        <v>0.0</v>
      </c>
      <c r="G1301" s="692">
        <v>0.0</v>
      </c>
      <c r="H1301" s="693">
        <f>sum(B1301:G1301)</f>
        <v>0</v>
      </c>
      <c r="I1301" s="701"/>
      <c r="J1301" s="635"/>
      <c r="K1301" s="1714" t="s">
        <v>80</v>
      </c>
      <c r="L1301" s="701">
        <f t="shared" si="893"/>
        <v>0</v>
      </c>
      <c r="M1301" s="701">
        <f t="shared" si="906"/>
        <v>0</v>
      </c>
      <c r="N1301" s="692">
        <v>0.0</v>
      </c>
      <c r="O1301" s="701">
        <f>sum(M1301,N1301)</f>
        <v>0</v>
      </c>
      <c r="P1301" s="701"/>
      <c r="Q1301" s="692"/>
      <c r="R1301" s="1686"/>
      <c r="S1301" s="649"/>
      <c r="T1301" s="649"/>
      <c r="U1301" s="7"/>
      <c r="V1301" s="7"/>
      <c r="W1301" s="7"/>
      <c r="X1301" s="7"/>
      <c r="Y1301" s="7"/>
      <c r="Z1301" s="7"/>
      <c r="AA1301" s="7"/>
      <c r="AB1301" s="7"/>
      <c r="AC1301" s="7"/>
    </row>
    <row r="1302">
      <c r="A1302" s="1715" t="s">
        <v>225</v>
      </c>
      <c r="B1302" s="1760">
        <v>0.0</v>
      </c>
      <c r="C1302" s="1760">
        <v>5.0</v>
      </c>
      <c r="D1302" s="1760">
        <v>7.0</v>
      </c>
      <c r="E1302" s="1760">
        <v>3.0</v>
      </c>
      <c r="F1302" s="1760">
        <v>4.0</v>
      </c>
      <c r="G1302" s="1760">
        <v>5.0</v>
      </c>
      <c r="H1302" s="1761">
        <f t="shared" ref="H1302:H1304" si="907">SUM(B1302:G1302)</f>
        <v>24</v>
      </c>
      <c r="I1302" s="1762">
        <f>SUM(H1302:H1306)</f>
        <v>33</v>
      </c>
      <c r="J1302" s="647" t="s">
        <v>79</v>
      </c>
      <c r="K1302" s="1715" t="s">
        <v>225</v>
      </c>
      <c r="L1302" s="1762">
        <f t="shared" si="893"/>
        <v>34</v>
      </c>
      <c r="M1302" s="1762">
        <f>(L1302-H1302)-R1302</f>
        <v>10</v>
      </c>
      <c r="N1302" s="1765">
        <v>20.0</v>
      </c>
      <c r="O1302" s="1762">
        <f t="shared" ref="O1302:O1303" si="908">SUM(M1302,N1302)</f>
        <v>30</v>
      </c>
      <c r="P1302" s="1764"/>
      <c r="Q1302" s="1766" t="s">
        <v>1050</v>
      </c>
      <c r="R1302" s="1762"/>
      <c r="S1302" s="649"/>
      <c r="T1302" s="649"/>
      <c r="U1302" s="7"/>
      <c r="V1302" s="7"/>
      <c r="W1302" s="7"/>
      <c r="X1302" s="7"/>
      <c r="Y1302" s="7"/>
      <c r="Z1302" s="7"/>
      <c r="AA1302" s="7"/>
      <c r="AB1302" s="7"/>
      <c r="AC1302" s="7"/>
    </row>
    <row r="1303">
      <c r="A1303" s="1714" t="s">
        <v>77</v>
      </c>
      <c r="B1303" s="692">
        <v>0.0</v>
      </c>
      <c r="C1303" s="692">
        <v>0.0</v>
      </c>
      <c r="D1303" s="692">
        <v>0.0</v>
      </c>
      <c r="E1303" s="692">
        <v>0.0</v>
      </c>
      <c r="F1303" s="692">
        <v>0.0</v>
      </c>
      <c r="G1303" s="692">
        <v>0.0</v>
      </c>
      <c r="H1303" s="693">
        <f t="shared" si="907"/>
        <v>0</v>
      </c>
      <c r="I1303" s="596">
        <f>(I1302/60)</f>
        <v>0.55</v>
      </c>
      <c r="J1303" s="647" t="s">
        <v>206</v>
      </c>
      <c r="K1303" s="1714" t="s">
        <v>77</v>
      </c>
      <c r="L1303" s="701">
        <f t="shared" si="893"/>
        <v>10</v>
      </c>
      <c r="M1303" s="701">
        <f>(L1303-H1303-H1304)-R1303</f>
        <v>1</v>
      </c>
      <c r="N1303" s="692">
        <v>0.0</v>
      </c>
      <c r="O1303" s="701">
        <f t="shared" si="908"/>
        <v>1</v>
      </c>
      <c r="P1303" s="701"/>
      <c r="Q1303" s="1621"/>
      <c r="R1303" s="1686"/>
      <c r="S1303" s="649"/>
      <c r="T1303" s="649"/>
      <c r="U1303" s="7"/>
      <c r="V1303" s="7"/>
      <c r="W1303" s="7"/>
      <c r="X1303" s="7"/>
      <c r="Y1303" s="7"/>
      <c r="Z1303" s="7"/>
      <c r="AA1303" s="7"/>
      <c r="AB1303" s="7"/>
      <c r="AC1303" s="7"/>
    </row>
    <row r="1304">
      <c r="A1304" s="1714" t="s">
        <v>78</v>
      </c>
      <c r="B1304" s="692">
        <v>0.0</v>
      </c>
      <c r="C1304" s="692">
        <v>2.0</v>
      </c>
      <c r="D1304" s="692">
        <v>5.0</v>
      </c>
      <c r="E1304" s="692">
        <v>1.0</v>
      </c>
      <c r="F1304" s="692">
        <v>1.0</v>
      </c>
      <c r="G1304" s="692">
        <v>0.0</v>
      </c>
      <c r="H1304" s="693">
        <f t="shared" si="907"/>
        <v>9</v>
      </c>
      <c r="I1304" s="701"/>
      <c r="J1304" s="647" t="s">
        <v>206</v>
      </c>
      <c r="K1304" s="1714" t="s">
        <v>78</v>
      </c>
      <c r="L1304" s="701" t="str">
        <f t="shared" si="893"/>
        <v>-</v>
      </c>
      <c r="M1304" s="701" t="s">
        <v>79</v>
      </c>
      <c r="N1304" s="692" t="s">
        <v>79</v>
      </c>
      <c r="O1304" s="701" t="s">
        <v>79</v>
      </c>
      <c r="P1304" s="701"/>
      <c r="Q1304" s="1621"/>
      <c r="R1304" s="1686"/>
      <c r="S1304" s="649"/>
      <c r="T1304" s="649"/>
      <c r="U1304" s="7"/>
      <c r="V1304" s="7"/>
      <c r="W1304" s="7"/>
      <c r="X1304" s="7"/>
      <c r="Y1304" s="7"/>
      <c r="Z1304" s="7"/>
      <c r="AA1304" s="7"/>
      <c r="AB1304" s="7"/>
      <c r="AC1304" s="7"/>
    </row>
    <row r="1305">
      <c r="A1305" s="1714" t="s">
        <v>446</v>
      </c>
      <c r="B1305" s="692">
        <v>0.0</v>
      </c>
      <c r="C1305" s="692">
        <v>0.0</v>
      </c>
      <c r="D1305" s="692">
        <v>0.0</v>
      </c>
      <c r="E1305" s="692">
        <v>0.0</v>
      </c>
      <c r="F1305" s="692">
        <v>0.0</v>
      </c>
      <c r="G1305" s="692">
        <v>0.0</v>
      </c>
      <c r="H1305" s="693">
        <f>sum(B1305:G1305)</f>
        <v>0</v>
      </c>
      <c r="I1305" s="701"/>
      <c r="J1305" s="647" t="s">
        <v>79</v>
      </c>
      <c r="K1305" s="1714" t="s">
        <v>446</v>
      </c>
      <c r="L1305" s="701">
        <f t="shared" si="893"/>
        <v>3</v>
      </c>
      <c r="M1305" s="701">
        <f>(L1305-H1305)-R1305</f>
        <v>3</v>
      </c>
      <c r="N1305" s="692">
        <v>0.0</v>
      </c>
      <c r="O1305" s="701">
        <f t="shared" ref="O1305:O1306" si="909">SUM(M1305,N1305)</f>
        <v>3</v>
      </c>
      <c r="P1305" s="701"/>
      <c r="Q1305" s="1621" t="s">
        <v>1048</v>
      </c>
      <c r="R1305" s="1686"/>
      <c r="S1305" s="649"/>
      <c r="T1305" s="649"/>
      <c r="U1305" s="7"/>
      <c r="V1305" s="7"/>
      <c r="W1305" s="7"/>
      <c r="X1305" s="7"/>
      <c r="Y1305" s="7"/>
      <c r="Z1305" s="7"/>
      <c r="AA1305" s="7"/>
      <c r="AB1305" s="7"/>
      <c r="AC1305" s="7"/>
    </row>
    <row r="1306">
      <c r="A1306" s="1714" t="s">
        <v>751</v>
      </c>
      <c r="B1306" s="692">
        <v>0.0</v>
      </c>
      <c r="C1306" s="692">
        <v>0.0</v>
      </c>
      <c r="D1306" s="692">
        <v>0.0</v>
      </c>
      <c r="E1306" s="692">
        <v>0.0</v>
      </c>
      <c r="F1306" s="692">
        <v>0.0</v>
      </c>
      <c r="G1306" s="692">
        <v>0.0</v>
      </c>
      <c r="H1306" s="690">
        <v>0.0</v>
      </c>
      <c r="I1306" s="701"/>
      <c r="J1306" s="647" t="s">
        <v>79</v>
      </c>
      <c r="K1306" s="1714" t="s">
        <v>751</v>
      </c>
      <c r="L1306" s="701">
        <f t="shared" si="893"/>
        <v>6</v>
      </c>
      <c r="M1306" s="701">
        <f t="shared" ref="M1306:M1307" si="910">(L1306-H1306)</f>
        <v>6</v>
      </c>
      <c r="N1306" s="692">
        <v>0.0</v>
      </c>
      <c r="O1306" s="701">
        <f t="shared" si="909"/>
        <v>6</v>
      </c>
      <c r="P1306" s="701"/>
      <c r="Q1306" s="692" t="s">
        <v>1051</v>
      </c>
      <c r="R1306" s="1686"/>
      <c r="S1306" s="649"/>
      <c r="T1306" s="649"/>
      <c r="U1306" s="7"/>
      <c r="V1306" s="7"/>
      <c r="W1306" s="7"/>
      <c r="X1306" s="7"/>
      <c r="Y1306" s="7"/>
      <c r="Z1306" s="7"/>
      <c r="AA1306" s="7"/>
      <c r="AB1306" s="7"/>
      <c r="AC1306" s="7"/>
    </row>
    <row r="1307">
      <c r="A1307" s="1714" t="s">
        <v>80</v>
      </c>
      <c r="B1307" s="692">
        <v>0.0</v>
      </c>
      <c r="C1307" s="692">
        <v>1.0</v>
      </c>
      <c r="D1307" s="692">
        <v>1.0</v>
      </c>
      <c r="E1307" s="692">
        <v>0.0</v>
      </c>
      <c r="F1307" s="692">
        <v>0.0</v>
      </c>
      <c r="G1307" s="692">
        <v>0.0</v>
      </c>
      <c r="H1307" s="693">
        <f>sum(B1307:G1307)</f>
        <v>2</v>
      </c>
      <c r="I1307" s="701"/>
      <c r="J1307" s="647" t="s">
        <v>79</v>
      </c>
      <c r="K1307" s="1714" t="s">
        <v>80</v>
      </c>
      <c r="L1307" s="701">
        <f t="shared" si="893"/>
        <v>29</v>
      </c>
      <c r="M1307" s="701">
        <f t="shared" si="910"/>
        <v>27</v>
      </c>
      <c r="N1307" s="692">
        <v>0.0</v>
      </c>
      <c r="O1307" s="701">
        <f>sum(M1307,N1307)</f>
        <v>27</v>
      </c>
      <c r="P1307" s="701"/>
      <c r="Q1307" s="692" t="s">
        <v>539</v>
      </c>
      <c r="R1307" s="1686"/>
      <c r="S1307" s="649"/>
      <c r="T1307" s="649"/>
      <c r="U1307" s="7"/>
      <c r="V1307" s="7"/>
      <c r="W1307" s="7"/>
      <c r="X1307" s="7"/>
      <c r="Y1307" s="7"/>
      <c r="Z1307" s="7"/>
      <c r="AA1307" s="7"/>
      <c r="AB1307" s="7"/>
      <c r="AC1307" s="7"/>
    </row>
    <row r="1308">
      <c r="A1308" s="1715" t="s">
        <v>93</v>
      </c>
      <c r="B1308" s="1760">
        <v>0.0</v>
      </c>
      <c r="C1308" s="1760">
        <v>0.0</v>
      </c>
      <c r="D1308" s="1760">
        <v>3.0</v>
      </c>
      <c r="E1308" s="1760">
        <v>4.0</v>
      </c>
      <c r="F1308" s="1760">
        <v>0.0</v>
      </c>
      <c r="G1308" s="1760">
        <v>2.0</v>
      </c>
      <c r="H1308" s="1761">
        <f t="shared" ref="H1308:H1310" si="911">SUM(B1308:G1308)</f>
        <v>9</v>
      </c>
      <c r="I1308" s="1762">
        <f>SUM(H1308:H1312)</f>
        <v>17</v>
      </c>
      <c r="J1308" s="635"/>
      <c r="K1308" s="1715" t="s">
        <v>93</v>
      </c>
      <c r="L1308" s="1762">
        <f t="shared" si="893"/>
        <v>27</v>
      </c>
      <c r="M1308" s="1762">
        <f>(L1308-H1308)-R1308</f>
        <v>18</v>
      </c>
      <c r="N1308" s="1765">
        <v>0.0</v>
      </c>
      <c r="O1308" s="1762">
        <f t="shared" ref="O1308:O1309" si="912">SUM(M1308,N1308)</f>
        <v>18</v>
      </c>
      <c r="P1308" s="1764"/>
      <c r="Q1308" s="1765" t="s">
        <v>1052</v>
      </c>
      <c r="R1308" s="1762"/>
      <c r="S1308" s="649"/>
      <c r="T1308" s="649"/>
      <c r="U1308" s="7"/>
      <c r="V1308" s="7"/>
      <c r="W1308" s="7"/>
      <c r="X1308" s="7"/>
      <c r="Y1308" s="7"/>
      <c r="Z1308" s="7"/>
      <c r="AA1308" s="7"/>
      <c r="AB1308" s="7"/>
      <c r="AC1308" s="7"/>
    </row>
    <row r="1309">
      <c r="A1309" s="1714" t="s">
        <v>77</v>
      </c>
      <c r="B1309" s="692">
        <v>0.0</v>
      </c>
      <c r="C1309" s="692">
        <v>0.0</v>
      </c>
      <c r="D1309" s="692">
        <v>0.0</v>
      </c>
      <c r="E1309" s="692">
        <v>0.0</v>
      </c>
      <c r="F1309" s="692">
        <v>0.0</v>
      </c>
      <c r="G1309" s="692">
        <v>0.0</v>
      </c>
      <c r="H1309" s="693">
        <f t="shared" si="911"/>
        <v>0</v>
      </c>
      <c r="I1309" s="596">
        <f>(I1308/60)</f>
        <v>0.2833333333</v>
      </c>
      <c r="J1309" s="647" t="s">
        <v>206</v>
      </c>
      <c r="K1309" s="1714" t="s">
        <v>77</v>
      </c>
      <c r="L1309" s="701">
        <f t="shared" si="893"/>
        <v>10</v>
      </c>
      <c r="M1309" s="701">
        <f>(L1309-H1309-H1310)-R1309</f>
        <v>2</v>
      </c>
      <c r="N1309" s="692">
        <v>0.0</v>
      </c>
      <c r="O1309" s="701">
        <f t="shared" si="912"/>
        <v>2</v>
      </c>
      <c r="P1309" s="701"/>
      <c r="Q1309" s="701"/>
      <c r="R1309" s="1686"/>
      <c r="S1309" s="649"/>
      <c r="T1309" s="649"/>
      <c r="U1309" s="7"/>
      <c r="V1309" s="7"/>
      <c r="W1309" s="7"/>
      <c r="X1309" s="7"/>
      <c r="Y1309" s="7"/>
      <c r="Z1309" s="7"/>
      <c r="AA1309" s="7"/>
      <c r="AB1309" s="7"/>
      <c r="AC1309" s="7"/>
    </row>
    <row r="1310">
      <c r="A1310" s="1714" t="s">
        <v>78</v>
      </c>
      <c r="B1310" s="692">
        <v>0.0</v>
      </c>
      <c r="C1310" s="692">
        <v>0.0</v>
      </c>
      <c r="D1310" s="692">
        <v>2.0</v>
      </c>
      <c r="E1310" s="692">
        <v>4.0</v>
      </c>
      <c r="F1310" s="692">
        <v>0.0</v>
      </c>
      <c r="G1310" s="692">
        <v>2.0</v>
      </c>
      <c r="H1310" s="693">
        <f t="shared" si="911"/>
        <v>8</v>
      </c>
      <c r="I1310" s="701"/>
      <c r="J1310" s="647" t="s">
        <v>206</v>
      </c>
      <c r="K1310" s="1714" t="s">
        <v>78</v>
      </c>
      <c r="L1310" s="701" t="str">
        <f t="shared" si="893"/>
        <v>-</v>
      </c>
      <c r="M1310" s="701" t="s">
        <v>79</v>
      </c>
      <c r="N1310" s="692" t="s">
        <v>79</v>
      </c>
      <c r="O1310" s="701" t="s">
        <v>79</v>
      </c>
      <c r="P1310" s="701"/>
      <c r="Q1310" s="701"/>
      <c r="R1310" s="1686"/>
      <c r="S1310" s="649"/>
      <c r="T1310" s="649"/>
      <c r="U1310" s="7"/>
      <c r="V1310" s="7"/>
      <c r="W1310" s="7"/>
      <c r="X1310" s="7"/>
      <c r="Y1310" s="7"/>
      <c r="Z1310" s="7"/>
      <c r="AA1310" s="7"/>
      <c r="AB1310" s="7"/>
      <c r="AC1310" s="7"/>
    </row>
    <row r="1311">
      <c r="A1311" s="1714" t="s">
        <v>446</v>
      </c>
      <c r="B1311" s="692">
        <v>0.0</v>
      </c>
      <c r="C1311" s="692">
        <v>0.0</v>
      </c>
      <c r="D1311" s="692">
        <v>3.0</v>
      </c>
      <c r="E1311" s="692">
        <v>0.0</v>
      </c>
      <c r="F1311" s="692">
        <v>0.0</v>
      </c>
      <c r="G1311" s="692">
        <v>0.0</v>
      </c>
      <c r="H1311" s="690">
        <v>0.0</v>
      </c>
      <c r="I1311" s="701"/>
      <c r="J1311" s="647" t="s">
        <v>79</v>
      </c>
      <c r="K1311" s="1714" t="s">
        <v>446</v>
      </c>
      <c r="L1311" s="701">
        <f t="shared" si="893"/>
        <v>3</v>
      </c>
      <c r="M1311" s="701">
        <f>(L1311-H1311)-R1311</f>
        <v>3</v>
      </c>
      <c r="N1311" s="692">
        <v>0.0</v>
      </c>
      <c r="O1311" s="701">
        <f t="shared" ref="O1311:O1312" si="913">SUM(M1311,N1311)</f>
        <v>3</v>
      </c>
      <c r="P1311" s="701"/>
      <c r="Q1311" s="692" t="s">
        <v>852</v>
      </c>
      <c r="R1311" s="1686"/>
      <c r="S1311" s="649"/>
      <c r="T1311" s="649"/>
      <c r="U1311" s="7"/>
      <c r="V1311" s="7"/>
      <c r="W1311" s="7"/>
      <c r="X1311" s="7"/>
      <c r="Y1311" s="7"/>
      <c r="Z1311" s="7"/>
      <c r="AA1311" s="7"/>
      <c r="AB1311" s="7"/>
      <c r="AC1311" s="7"/>
    </row>
    <row r="1312">
      <c r="A1312" s="1714" t="s">
        <v>751</v>
      </c>
      <c r="B1312" s="692">
        <v>0.0</v>
      </c>
      <c r="C1312" s="692">
        <v>0.0</v>
      </c>
      <c r="D1312" s="692">
        <v>0.0</v>
      </c>
      <c r="E1312" s="692">
        <v>0.0</v>
      </c>
      <c r="F1312" s="692">
        <v>0.0</v>
      </c>
      <c r="G1312" s="692">
        <v>0.0</v>
      </c>
      <c r="H1312" s="693">
        <f>sum(B1312:G1312)</f>
        <v>0</v>
      </c>
      <c r="I1312" s="701"/>
      <c r="J1312" s="635"/>
      <c r="K1312" s="1714" t="s">
        <v>751</v>
      </c>
      <c r="L1312" s="701">
        <f t="shared" si="893"/>
        <v>0</v>
      </c>
      <c r="M1312" s="701">
        <f t="shared" ref="M1312:M1313" si="914">(L1312-H1312)</f>
        <v>0</v>
      </c>
      <c r="N1312" s="692">
        <v>0.0</v>
      </c>
      <c r="O1312" s="701">
        <f t="shared" si="913"/>
        <v>0</v>
      </c>
      <c r="P1312" s="701"/>
      <c r="Q1312" s="692" t="s">
        <v>935</v>
      </c>
      <c r="R1312" s="1686"/>
      <c r="S1312" s="649"/>
      <c r="T1312" s="649"/>
      <c r="U1312" s="7"/>
      <c r="V1312" s="7"/>
      <c r="W1312" s="7"/>
      <c r="X1312" s="7"/>
      <c r="Y1312" s="7"/>
      <c r="Z1312" s="7"/>
      <c r="AA1312" s="7"/>
      <c r="AB1312" s="7"/>
      <c r="AC1312" s="7"/>
    </row>
    <row r="1313">
      <c r="A1313" s="1714" t="s">
        <v>80</v>
      </c>
      <c r="B1313" s="692">
        <v>0.0</v>
      </c>
      <c r="C1313" s="692">
        <v>0.0</v>
      </c>
      <c r="D1313" s="692">
        <v>0.0</v>
      </c>
      <c r="E1313" s="692">
        <v>0.0</v>
      </c>
      <c r="F1313" s="692">
        <v>0.0</v>
      </c>
      <c r="G1313" s="692">
        <v>0.0</v>
      </c>
      <c r="H1313" s="690">
        <v>0.0</v>
      </c>
      <c r="I1313" s="701"/>
      <c r="J1313" s="647" t="s">
        <v>79</v>
      </c>
      <c r="K1313" s="1714" t="s">
        <v>80</v>
      </c>
      <c r="L1313" s="701">
        <f t="shared" si="893"/>
        <v>17</v>
      </c>
      <c r="M1313" s="701">
        <f t="shared" si="914"/>
        <v>17</v>
      </c>
      <c r="N1313" s="692">
        <v>0.0</v>
      </c>
      <c r="O1313" s="701">
        <f>sum(M1313,N1313)</f>
        <v>17</v>
      </c>
      <c r="P1313" s="701"/>
      <c r="Q1313" s="692" t="s">
        <v>1053</v>
      </c>
      <c r="R1313" s="1686"/>
      <c r="S1313" s="649"/>
      <c r="T1313" s="649"/>
      <c r="U1313" s="7"/>
      <c r="V1313" s="7"/>
      <c r="W1313" s="7"/>
      <c r="X1313" s="7"/>
      <c r="Y1313" s="7"/>
      <c r="Z1313" s="7"/>
      <c r="AA1313" s="7"/>
      <c r="AB1313" s="7"/>
      <c r="AC1313" s="7"/>
    </row>
    <row r="1314">
      <c r="A1314" s="1921" t="s">
        <v>735</v>
      </c>
      <c r="B1314" s="1760">
        <v>0.0</v>
      </c>
      <c r="C1314" s="1760">
        <v>0.0</v>
      </c>
      <c r="D1314" s="1760">
        <v>2.0</v>
      </c>
      <c r="E1314" s="1760">
        <v>1.0</v>
      </c>
      <c r="F1314" s="1760">
        <v>0.0</v>
      </c>
      <c r="G1314" s="1760">
        <v>1.0</v>
      </c>
      <c r="H1314" s="1760">
        <f>sum(B1314:G1314)</f>
        <v>4</v>
      </c>
      <c r="I1314" s="1762">
        <f>SUM(H1314:H1318)</f>
        <v>4</v>
      </c>
      <c r="J1314" s="635"/>
      <c r="K1314" s="1921" t="s">
        <v>735</v>
      </c>
      <c r="L1314" s="1762">
        <f t="shared" si="893"/>
        <v>26</v>
      </c>
      <c r="M1314" s="1762">
        <f>(L1314-H1314)-R1314</f>
        <v>22</v>
      </c>
      <c r="N1314" s="1765">
        <v>0.0</v>
      </c>
      <c r="O1314" s="1762">
        <f t="shared" ref="O1314:O1315" si="915">SUM(M1314,N1314)</f>
        <v>22</v>
      </c>
      <c r="P1314" s="1764"/>
      <c r="Q1314" s="1765"/>
      <c r="R1314" s="1762"/>
      <c r="S1314" s="649"/>
      <c r="T1314" s="649"/>
      <c r="U1314" s="7"/>
      <c r="V1314" s="7"/>
      <c r="W1314" s="7"/>
      <c r="X1314" s="7"/>
      <c r="Y1314" s="7"/>
      <c r="Z1314" s="7"/>
      <c r="AA1314" s="7"/>
      <c r="AB1314" s="7"/>
      <c r="AC1314" s="7"/>
    </row>
    <row r="1315">
      <c r="A1315" s="1714" t="s">
        <v>77</v>
      </c>
      <c r="B1315" s="692">
        <v>0.0</v>
      </c>
      <c r="C1315" s="692">
        <v>0.0</v>
      </c>
      <c r="D1315" s="692">
        <v>0.0</v>
      </c>
      <c r="E1315" s="692">
        <v>0.0</v>
      </c>
      <c r="F1315" s="692">
        <v>0.0</v>
      </c>
      <c r="G1315" s="692">
        <v>0.0</v>
      </c>
      <c r="H1315" s="693">
        <f t="shared" ref="H1315:H1316" si="916">SUM(B1315:G1315)</f>
        <v>0</v>
      </c>
      <c r="I1315" s="596">
        <f>(I1314/60)</f>
        <v>0.06666666667</v>
      </c>
      <c r="J1315" s="635"/>
      <c r="K1315" s="1714" t="s">
        <v>77</v>
      </c>
      <c r="L1315" s="701">
        <f t="shared" si="893"/>
        <v>1</v>
      </c>
      <c r="M1315" s="701">
        <f>(L1315-H1315-H1316)-R1315</f>
        <v>1</v>
      </c>
      <c r="N1315" s="692">
        <v>0.0</v>
      </c>
      <c r="O1315" s="701">
        <f t="shared" si="915"/>
        <v>1</v>
      </c>
      <c r="P1315" s="701"/>
      <c r="Q1315" s="692"/>
      <c r="R1315" s="1686"/>
      <c r="S1315" s="649"/>
      <c r="T1315" s="649"/>
      <c r="U1315" s="7"/>
      <c r="V1315" s="7"/>
      <c r="W1315" s="7"/>
      <c r="X1315" s="7"/>
      <c r="Y1315" s="7"/>
      <c r="Z1315" s="7"/>
      <c r="AA1315" s="7"/>
      <c r="AB1315" s="7"/>
      <c r="AC1315" s="7"/>
    </row>
    <row r="1316">
      <c r="A1316" s="1714" t="s">
        <v>78</v>
      </c>
      <c r="B1316" s="692">
        <v>0.0</v>
      </c>
      <c r="C1316" s="692">
        <v>0.0</v>
      </c>
      <c r="D1316" s="692">
        <v>0.0</v>
      </c>
      <c r="E1316" s="692">
        <v>0.0</v>
      </c>
      <c r="F1316" s="692">
        <v>0.0</v>
      </c>
      <c r="G1316" s="692">
        <v>0.0</v>
      </c>
      <c r="H1316" s="693">
        <f t="shared" si="916"/>
        <v>0</v>
      </c>
      <c r="I1316" s="701"/>
      <c r="J1316" s="635"/>
      <c r="K1316" s="1714" t="s">
        <v>78</v>
      </c>
      <c r="L1316" s="701" t="str">
        <f t="shared" si="893"/>
        <v>-</v>
      </c>
      <c r="M1316" s="701" t="s">
        <v>79</v>
      </c>
      <c r="N1316" s="692" t="s">
        <v>79</v>
      </c>
      <c r="O1316" s="701" t="s">
        <v>79</v>
      </c>
      <c r="P1316" s="701"/>
      <c r="Q1316" s="701"/>
      <c r="R1316" s="1686"/>
      <c r="S1316" s="649"/>
      <c r="T1316" s="649"/>
      <c r="U1316" s="7"/>
      <c r="V1316" s="7"/>
      <c r="W1316" s="7"/>
      <c r="X1316" s="7"/>
      <c r="Y1316" s="7"/>
      <c r="Z1316" s="7"/>
      <c r="AA1316" s="7"/>
      <c r="AB1316" s="7"/>
      <c r="AC1316" s="7"/>
    </row>
    <row r="1317">
      <c r="A1317" s="1714" t="s">
        <v>446</v>
      </c>
      <c r="B1317" s="692">
        <v>0.0</v>
      </c>
      <c r="C1317" s="692">
        <v>0.0</v>
      </c>
      <c r="D1317" s="692">
        <v>0.0</v>
      </c>
      <c r="E1317" s="692">
        <v>0.0</v>
      </c>
      <c r="F1317" s="692">
        <v>0.0</v>
      </c>
      <c r="G1317" s="692">
        <v>0.0</v>
      </c>
      <c r="H1317" s="693">
        <f>sum(B1317:G1317)</f>
        <v>0</v>
      </c>
      <c r="I1317" s="701"/>
      <c r="J1317" s="635"/>
      <c r="K1317" s="1714" t="s">
        <v>446</v>
      </c>
      <c r="L1317" s="701">
        <f t="shared" si="893"/>
        <v>-1</v>
      </c>
      <c r="M1317" s="701">
        <f>(L1317-H1317)-R1317</f>
        <v>-1</v>
      </c>
      <c r="N1317" s="692">
        <v>0.0</v>
      </c>
      <c r="O1317" s="701">
        <f t="shared" ref="O1317:O1318" si="917">SUM(M1317,N1317)</f>
        <v>-1</v>
      </c>
      <c r="P1317" s="701"/>
      <c r="Q1317" s="692"/>
      <c r="R1317" s="1686"/>
      <c r="S1317" s="649"/>
      <c r="T1317" s="649"/>
      <c r="U1317" s="7"/>
      <c r="V1317" s="7"/>
      <c r="W1317" s="7"/>
      <c r="X1317" s="7"/>
      <c r="Y1317" s="7"/>
      <c r="Z1317" s="7"/>
      <c r="AA1317" s="7"/>
      <c r="AB1317" s="7"/>
      <c r="AC1317" s="7"/>
    </row>
    <row r="1318">
      <c r="A1318" s="1714" t="s">
        <v>751</v>
      </c>
      <c r="B1318" s="692">
        <v>0.0</v>
      </c>
      <c r="C1318" s="692">
        <v>0.0</v>
      </c>
      <c r="D1318" s="692">
        <v>0.0</v>
      </c>
      <c r="E1318" s="692">
        <v>0.0</v>
      </c>
      <c r="F1318" s="692">
        <v>0.0</v>
      </c>
      <c r="G1318" s="692">
        <v>0.0</v>
      </c>
      <c r="H1318" s="693">
        <f>SUM(B1318:G1318)</f>
        <v>0</v>
      </c>
      <c r="I1318" s="701"/>
      <c r="J1318" s="635"/>
      <c r="K1318" s="1714" t="s">
        <v>751</v>
      </c>
      <c r="L1318" s="701">
        <f t="shared" si="893"/>
        <v>2</v>
      </c>
      <c r="M1318" s="701">
        <f t="shared" ref="M1318:M1319" si="918">(L1318-H1318)</f>
        <v>2</v>
      </c>
      <c r="N1318" s="692"/>
      <c r="O1318" s="701">
        <f t="shared" si="917"/>
        <v>2</v>
      </c>
      <c r="P1318" s="701"/>
      <c r="Q1318" s="701"/>
      <c r="R1318" s="1686"/>
      <c r="S1318" s="649"/>
      <c r="T1318" s="649"/>
      <c r="U1318" s="7"/>
      <c r="V1318" s="7"/>
      <c r="W1318" s="7"/>
      <c r="X1318" s="7"/>
      <c r="Y1318" s="7"/>
      <c r="Z1318" s="7"/>
      <c r="AA1318" s="7"/>
      <c r="AB1318" s="7"/>
      <c r="AC1318" s="7"/>
    </row>
    <row r="1319">
      <c r="A1319" s="1714" t="s">
        <v>80</v>
      </c>
      <c r="B1319" s="692">
        <v>0.0</v>
      </c>
      <c r="C1319" s="692">
        <v>0.0</v>
      </c>
      <c r="D1319" s="692">
        <v>0.0</v>
      </c>
      <c r="E1319" s="692">
        <v>0.0</v>
      </c>
      <c r="F1319" s="692">
        <v>0.0</v>
      </c>
      <c r="G1319" s="692">
        <v>0.0</v>
      </c>
      <c r="H1319" s="693">
        <f>sum(B1319:G1319)</f>
        <v>0</v>
      </c>
      <c r="I1319" s="701"/>
      <c r="J1319" s="635"/>
      <c r="K1319" s="1714" t="s">
        <v>80</v>
      </c>
      <c r="L1319" s="701">
        <f t="shared" si="893"/>
        <v>17</v>
      </c>
      <c r="M1319" s="701">
        <f t="shared" si="918"/>
        <v>17</v>
      </c>
      <c r="N1319" s="692"/>
      <c r="O1319" s="701">
        <f>sum(M1319,N1319)</f>
        <v>17</v>
      </c>
      <c r="P1319" s="701"/>
      <c r="Q1319" s="692"/>
      <c r="R1319" s="1686"/>
      <c r="S1319" s="649"/>
      <c r="T1319" s="649"/>
      <c r="U1319" s="7"/>
      <c r="V1319" s="7"/>
      <c r="W1319" s="7"/>
      <c r="X1319" s="7"/>
      <c r="Y1319" s="7"/>
      <c r="Z1319" s="7"/>
      <c r="AA1319" s="7"/>
      <c r="AB1319" s="7"/>
      <c r="AC1319" s="7"/>
    </row>
    <row r="1320">
      <c r="A1320" s="1921" t="s">
        <v>96</v>
      </c>
      <c r="B1320" s="1760">
        <v>0.0</v>
      </c>
      <c r="C1320" s="1760">
        <v>0.0</v>
      </c>
      <c r="D1320" s="1760">
        <v>0.0</v>
      </c>
      <c r="E1320" s="1760">
        <v>0.0</v>
      </c>
      <c r="F1320" s="1760">
        <v>0.0</v>
      </c>
      <c r="G1320" s="1760">
        <v>0.0</v>
      </c>
      <c r="H1320" s="1761">
        <f t="shared" ref="H1320:H1322" si="919">SUM(B1320:G1320)</f>
        <v>0</v>
      </c>
      <c r="I1320" s="1762">
        <f>SUM(H1320:H1324)</f>
        <v>0</v>
      </c>
      <c r="J1320" s="635"/>
      <c r="K1320" s="1921" t="s">
        <v>96</v>
      </c>
      <c r="L1320" s="1762">
        <f t="shared" si="893"/>
        <v>17</v>
      </c>
      <c r="M1320" s="1762">
        <f>(L1320-H1320)-R1320</f>
        <v>17</v>
      </c>
      <c r="N1320" s="1765">
        <v>0.0</v>
      </c>
      <c r="O1320" s="1762">
        <f t="shared" ref="O1320:O1321" si="920">SUM(M1320,N1320)</f>
        <v>17</v>
      </c>
      <c r="P1320" s="1764"/>
      <c r="Q1320" s="1762"/>
      <c r="R1320" s="1762"/>
      <c r="S1320" s="649"/>
      <c r="T1320" s="649"/>
      <c r="U1320" s="7"/>
      <c r="V1320" s="7"/>
      <c r="W1320" s="7"/>
      <c r="X1320" s="7"/>
      <c r="Y1320" s="7"/>
      <c r="Z1320" s="7"/>
      <c r="AA1320" s="7"/>
      <c r="AB1320" s="7"/>
      <c r="AC1320" s="7"/>
    </row>
    <row r="1321">
      <c r="A1321" s="1714" t="s">
        <v>77</v>
      </c>
      <c r="B1321" s="692">
        <v>0.0</v>
      </c>
      <c r="C1321" s="692">
        <v>0.0</v>
      </c>
      <c r="D1321" s="692">
        <v>0.0</v>
      </c>
      <c r="E1321" s="692">
        <v>0.0</v>
      </c>
      <c r="F1321" s="692">
        <v>0.0</v>
      </c>
      <c r="G1321" s="692">
        <v>0.0</v>
      </c>
      <c r="H1321" s="693">
        <f t="shared" si="919"/>
        <v>0</v>
      </c>
      <c r="I1321" s="596">
        <f>(I1320/60)</f>
        <v>0</v>
      </c>
      <c r="J1321" s="635"/>
      <c r="K1321" s="1714" t="s">
        <v>77</v>
      </c>
      <c r="L1321" s="701">
        <f t="shared" si="893"/>
        <v>4</v>
      </c>
      <c r="M1321" s="701">
        <f>(L1321-H1321-H1322)-R1321</f>
        <v>4</v>
      </c>
      <c r="N1321" s="692">
        <v>0.0</v>
      </c>
      <c r="O1321" s="701">
        <f t="shared" si="920"/>
        <v>4</v>
      </c>
      <c r="P1321" s="701"/>
      <c r="Q1321" s="701"/>
      <c r="R1321" s="1686"/>
      <c r="S1321" s="649"/>
      <c r="T1321" s="649"/>
      <c r="U1321" s="7"/>
      <c r="V1321" s="7"/>
      <c r="W1321" s="7"/>
      <c r="X1321" s="7"/>
      <c r="Y1321" s="7"/>
      <c r="Z1321" s="7"/>
      <c r="AA1321" s="7"/>
      <c r="AB1321" s="7"/>
      <c r="AC1321" s="7"/>
    </row>
    <row r="1322">
      <c r="A1322" s="1714" t="s">
        <v>78</v>
      </c>
      <c r="B1322" s="692">
        <v>0.0</v>
      </c>
      <c r="C1322" s="692">
        <v>0.0</v>
      </c>
      <c r="D1322" s="692">
        <v>0.0</v>
      </c>
      <c r="E1322" s="692">
        <v>0.0</v>
      </c>
      <c r="F1322" s="692">
        <v>0.0</v>
      </c>
      <c r="G1322" s="692">
        <v>0.0</v>
      </c>
      <c r="H1322" s="693">
        <f t="shared" si="919"/>
        <v>0</v>
      </c>
      <c r="I1322" s="701"/>
      <c r="J1322" s="635"/>
      <c r="K1322" s="1714" t="s">
        <v>78</v>
      </c>
      <c r="L1322" s="701" t="str">
        <f t="shared" si="893"/>
        <v>-</v>
      </c>
      <c r="M1322" s="701" t="s">
        <v>79</v>
      </c>
      <c r="N1322" s="692" t="s">
        <v>79</v>
      </c>
      <c r="O1322" s="701" t="s">
        <v>79</v>
      </c>
      <c r="P1322" s="701"/>
      <c r="Q1322" s="701"/>
      <c r="R1322" s="1686"/>
      <c r="S1322" s="649"/>
      <c r="T1322" s="649"/>
      <c r="U1322" s="7"/>
      <c r="V1322" s="7"/>
      <c r="W1322" s="7"/>
      <c r="X1322" s="7"/>
      <c r="Y1322" s="7"/>
      <c r="Z1322" s="7"/>
      <c r="AA1322" s="7"/>
      <c r="AB1322" s="7"/>
      <c r="AC1322" s="7"/>
    </row>
    <row r="1323">
      <c r="A1323" s="1714" t="s">
        <v>446</v>
      </c>
      <c r="B1323" s="692">
        <v>0.0</v>
      </c>
      <c r="C1323" s="692">
        <v>0.0</v>
      </c>
      <c r="D1323" s="692">
        <v>0.0</v>
      </c>
      <c r="E1323" s="692">
        <v>0.0</v>
      </c>
      <c r="F1323" s="692">
        <v>0.0</v>
      </c>
      <c r="G1323" s="692">
        <v>0.0</v>
      </c>
      <c r="H1323" s="693">
        <f t="shared" ref="H1323:H1325" si="921">sum(B1323:G1323)</f>
        <v>0</v>
      </c>
      <c r="I1323" s="701"/>
      <c r="J1323" s="635"/>
      <c r="K1323" s="1714" t="s">
        <v>446</v>
      </c>
      <c r="L1323" s="701">
        <f t="shared" si="893"/>
        <v>5</v>
      </c>
      <c r="M1323" s="701">
        <f>(L1323-H1323)-R1323</f>
        <v>5</v>
      </c>
      <c r="N1323" s="692">
        <v>0.0</v>
      </c>
      <c r="O1323" s="701">
        <f t="shared" ref="O1323:O1324" si="922">SUM(M1323,N1323)</f>
        <v>5</v>
      </c>
      <c r="P1323" s="701"/>
      <c r="Q1323" s="692"/>
      <c r="R1323" s="1686"/>
      <c r="S1323" s="649"/>
      <c r="T1323" s="649"/>
      <c r="U1323" s="7"/>
      <c r="V1323" s="7"/>
      <c r="W1323" s="7"/>
      <c r="X1323" s="7"/>
      <c r="Y1323" s="7"/>
      <c r="Z1323" s="7"/>
      <c r="AA1323" s="7"/>
      <c r="AB1323" s="7"/>
      <c r="AC1323" s="7"/>
    </row>
    <row r="1324">
      <c r="A1324" s="1714" t="s">
        <v>751</v>
      </c>
      <c r="B1324" s="692">
        <v>0.0</v>
      </c>
      <c r="C1324" s="692">
        <v>0.0</v>
      </c>
      <c r="D1324" s="692">
        <v>0.0</v>
      </c>
      <c r="E1324" s="692">
        <v>0.0</v>
      </c>
      <c r="F1324" s="692">
        <v>0.0</v>
      </c>
      <c r="G1324" s="692">
        <v>0.0</v>
      </c>
      <c r="H1324" s="693">
        <f t="shared" si="921"/>
        <v>0</v>
      </c>
      <c r="I1324" s="701"/>
      <c r="J1324" s="635"/>
      <c r="K1324" s="1714" t="s">
        <v>751</v>
      </c>
      <c r="L1324" s="701">
        <f t="shared" si="893"/>
        <v>8</v>
      </c>
      <c r="M1324" s="701">
        <f t="shared" ref="M1324:M1325" si="923">(L1324-H1324)</f>
        <v>8</v>
      </c>
      <c r="N1324" s="692">
        <v>0.0</v>
      </c>
      <c r="O1324" s="701">
        <f t="shared" si="922"/>
        <v>8</v>
      </c>
      <c r="P1324" s="701"/>
      <c r="Q1324" s="701"/>
      <c r="R1324" s="1686"/>
      <c r="S1324" s="649"/>
      <c r="T1324" s="649"/>
      <c r="U1324" s="7"/>
      <c r="V1324" s="7"/>
      <c r="W1324" s="7"/>
      <c r="X1324" s="7"/>
      <c r="Y1324" s="7"/>
      <c r="Z1324" s="7"/>
      <c r="AA1324" s="7"/>
      <c r="AB1324" s="7"/>
      <c r="AC1324" s="7"/>
    </row>
    <row r="1325">
      <c r="A1325" s="1714" t="s">
        <v>80</v>
      </c>
      <c r="B1325" s="692">
        <v>0.0</v>
      </c>
      <c r="C1325" s="692">
        <v>0.0</v>
      </c>
      <c r="D1325" s="692">
        <v>0.0</v>
      </c>
      <c r="E1325" s="692">
        <v>0.0</v>
      </c>
      <c r="F1325" s="692">
        <v>0.0</v>
      </c>
      <c r="G1325" s="692">
        <v>0.0</v>
      </c>
      <c r="H1325" s="693">
        <f t="shared" si="921"/>
        <v>0</v>
      </c>
      <c r="I1325" s="701"/>
      <c r="J1325" s="635"/>
      <c r="K1325" s="1714" t="s">
        <v>80</v>
      </c>
      <c r="L1325" s="701">
        <f t="shared" si="893"/>
        <v>29</v>
      </c>
      <c r="M1325" s="701">
        <f t="shared" si="923"/>
        <v>29</v>
      </c>
      <c r="N1325" s="692">
        <v>0.0</v>
      </c>
      <c r="O1325" s="701">
        <f>sum(M1325,N1325)</f>
        <v>29</v>
      </c>
      <c r="P1325" s="701"/>
      <c r="Q1325" s="692"/>
      <c r="R1325" s="1686"/>
      <c r="S1325" s="649"/>
      <c r="T1325" s="649"/>
      <c r="U1325" s="7"/>
      <c r="V1325" s="7"/>
      <c r="W1325" s="7"/>
      <c r="X1325" s="7"/>
      <c r="Y1325" s="7"/>
      <c r="Z1325" s="7"/>
      <c r="AA1325" s="7"/>
      <c r="AB1325" s="7"/>
      <c r="AC1325" s="7"/>
    </row>
    <row r="1326">
      <c r="A1326" s="1921" t="s">
        <v>274</v>
      </c>
      <c r="B1326" s="1760">
        <v>0.0</v>
      </c>
      <c r="C1326" s="1760">
        <v>0.0</v>
      </c>
      <c r="D1326" s="1760">
        <v>0.0</v>
      </c>
      <c r="E1326" s="1760">
        <v>0.0</v>
      </c>
      <c r="F1326" s="1760">
        <v>0.0</v>
      </c>
      <c r="G1326" s="1760">
        <v>0.0</v>
      </c>
      <c r="H1326" s="1761">
        <f t="shared" ref="H1326:H1328" si="924">SUM(B1326:G1326)</f>
        <v>0</v>
      </c>
      <c r="I1326" s="1762">
        <f>SUM(H1326:H1330)</f>
        <v>0</v>
      </c>
      <c r="J1326" s="635"/>
      <c r="K1326" s="1921" t="s">
        <v>274</v>
      </c>
      <c r="L1326" s="1762">
        <f t="shared" si="893"/>
        <v>0</v>
      </c>
      <c r="M1326" s="1762">
        <f>(L1326-H1326)-R1326</f>
        <v>0</v>
      </c>
      <c r="N1326" s="1762"/>
      <c r="O1326" s="1762">
        <f t="shared" ref="O1326:O1327" si="925">SUM(M1326,N1326)</f>
        <v>0</v>
      </c>
      <c r="P1326" s="1762"/>
      <c r="Q1326" s="1762"/>
      <c r="R1326" s="1762"/>
      <c r="S1326" s="649"/>
      <c r="T1326" s="649"/>
      <c r="U1326" s="7"/>
      <c r="V1326" s="7"/>
      <c r="W1326" s="7"/>
      <c r="X1326" s="7"/>
      <c r="Y1326" s="7"/>
      <c r="Z1326" s="7"/>
      <c r="AA1326" s="7"/>
      <c r="AB1326" s="7"/>
      <c r="AC1326" s="7"/>
    </row>
    <row r="1327">
      <c r="A1327" s="1714" t="s">
        <v>77</v>
      </c>
      <c r="B1327" s="692">
        <v>0.0</v>
      </c>
      <c r="C1327" s="692">
        <v>0.0</v>
      </c>
      <c r="D1327" s="692">
        <v>0.0</v>
      </c>
      <c r="E1327" s="692">
        <v>0.0</v>
      </c>
      <c r="F1327" s="692">
        <v>0.0</v>
      </c>
      <c r="G1327" s="692">
        <v>0.0</v>
      </c>
      <c r="H1327" s="693">
        <f t="shared" si="924"/>
        <v>0</v>
      </c>
      <c r="I1327" s="596">
        <f>(I1326/60)</f>
        <v>0</v>
      </c>
      <c r="J1327" s="635"/>
      <c r="K1327" s="1714" t="s">
        <v>77</v>
      </c>
      <c r="L1327" s="701">
        <f t="shared" si="893"/>
        <v>0</v>
      </c>
      <c r="M1327" s="701">
        <f>(L1327-H1327-H1328)-R1327</f>
        <v>0</v>
      </c>
      <c r="N1327" s="701"/>
      <c r="O1327" s="701">
        <f t="shared" si="925"/>
        <v>0</v>
      </c>
      <c r="P1327" s="701"/>
      <c r="Q1327" s="701"/>
      <c r="R1327" s="1686"/>
      <c r="S1327" s="649"/>
      <c r="T1327" s="649"/>
      <c r="U1327" s="7"/>
      <c r="V1327" s="7"/>
      <c r="W1327" s="7"/>
      <c r="X1327" s="7"/>
      <c r="Y1327" s="7"/>
      <c r="Z1327" s="7"/>
      <c r="AA1327" s="7"/>
      <c r="AB1327" s="7"/>
      <c r="AC1327" s="7"/>
    </row>
    <row r="1328">
      <c r="A1328" s="1714" t="s">
        <v>78</v>
      </c>
      <c r="B1328" s="692">
        <v>0.0</v>
      </c>
      <c r="C1328" s="692">
        <v>0.0</v>
      </c>
      <c r="D1328" s="692">
        <v>0.0</v>
      </c>
      <c r="E1328" s="692">
        <v>0.0</v>
      </c>
      <c r="F1328" s="692">
        <v>0.0</v>
      </c>
      <c r="G1328" s="692">
        <v>0.0</v>
      </c>
      <c r="H1328" s="693">
        <f t="shared" si="924"/>
        <v>0</v>
      </c>
      <c r="I1328" s="701"/>
      <c r="J1328" s="635"/>
      <c r="K1328" s="1714" t="s">
        <v>78</v>
      </c>
      <c r="L1328" s="701" t="str">
        <f t="shared" si="893"/>
        <v>-</v>
      </c>
      <c r="M1328" s="701" t="s">
        <v>79</v>
      </c>
      <c r="N1328" s="701"/>
      <c r="O1328" s="701" t="s">
        <v>79</v>
      </c>
      <c r="P1328" s="701"/>
      <c r="Q1328" s="701"/>
      <c r="R1328" s="1686"/>
      <c r="S1328" s="649"/>
      <c r="T1328" s="649"/>
      <c r="U1328" s="7"/>
      <c r="V1328" s="7"/>
      <c r="W1328" s="7"/>
      <c r="X1328" s="7"/>
      <c r="Y1328" s="7"/>
      <c r="Z1328" s="7"/>
      <c r="AA1328" s="7"/>
      <c r="AB1328" s="7"/>
      <c r="AC1328" s="7"/>
    </row>
    <row r="1329">
      <c r="A1329" s="1714" t="s">
        <v>446</v>
      </c>
      <c r="B1329" s="692">
        <v>0.0</v>
      </c>
      <c r="C1329" s="692">
        <v>0.0</v>
      </c>
      <c r="D1329" s="692">
        <v>0.0</v>
      </c>
      <c r="E1329" s="692">
        <v>0.0</v>
      </c>
      <c r="F1329" s="692">
        <v>0.0</v>
      </c>
      <c r="G1329" s="692">
        <v>0.0</v>
      </c>
      <c r="H1329" s="693">
        <f t="shared" ref="H1329:H1331" si="926">sum(B1329:G1329)</f>
        <v>0</v>
      </c>
      <c r="I1329" s="701"/>
      <c r="J1329" s="635"/>
      <c r="K1329" s="1714" t="s">
        <v>446</v>
      </c>
      <c r="L1329" s="701">
        <f t="shared" si="893"/>
        <v>0</v>
      </c>
      <c r="M1329" s="701">
        <f>(L1329-H1329)-R1329</f>
        <v>0</v>
      </c>
      <c r="N1329" s="701"/>
      <c r="O1329" s="701">
        <f t="shared" ref="O1329:O1330" si="927">SUM(M1329,N1329)</f>
        <v>0</v>
      </c>
      <c r="P1329" s="701"/>
      <c r="Q1329" s="701"/>
      <c r="R1329" s="1686"/>
      <c r="S1329" s="649"/>
      <c r="T1329" s="649"/>
      <c r="U1329" s="7"/>
      <c r="V1329" s="7"/>
      <c r="W1329" s="7"/>
      <c r="X1329" s="7"/>
      <c r="Y1329" s="7"/>
      <c r="Z1329" s="7"/>
      <c r="AA1329" s="7"/>
      <c r="AB1329" s="7"/>
      <c r="AC1329" s="7"/>
    </row>
    <row r="1330">
      <c r="A1330" s="1714" t="s">
        <v>751</v>
      </c>
      <c r="B1330" s="692">
        <v>0.0</v>
      </c>
      <c r="C1330" s="692">
        <v>0.0</v>
      </c>
      <c r="D1330" s="692">
        <v>0.0</v>
      </c>
      <c r="E1330" s="692">
        <v>0.0</v>
      </c>
      <c r="F1330" s="692">
        <v>0.0</v>
      </c>
      <c r="G1330" s="692">
        <v>0.0</v>
      </c>
      <c r="H1330" s="693">
        <f t="shared" si="926"/>
        <v>0</v>
      </c>
      <c r="I1330" s="701"/>
      <c r="J1330" s="635"/>
      <c r="K1330" s="1714" t="s">
        <v>751</v>
      </c>
      <c r="L1330" s="701">
        <f t="shared" si="893"/>
        <v>0</v>
      </c>
      <c r="M1330" s="701">
        <f t="shared" ref="M1330:M1331" si="928">(L1330-H1330)</f>
        <v>0</v>
      </c>
      <c r="N1330" s="701"/>
      <c r="O1330" s="701">
        <f t="shared" si="927"/>
        <v>0</v>
      </c>
      <c r="P1330" s="701"/>
      <c r="Q1330" s="701"/>
      <c r="R1330" s="1686"/>
      <c r="S1330" s="649"/>
      <c r="T1330" s="649"/>
      <c r="U1330" s="7"/>
      <c r="V1330" s="7"/>
      <c r="W1330" s="7"/>
      <c r="X1330" s="7"/>
      <c r="Y1330" s="7"/>
      <c r="Z1330" s="7"/>
      <c r="AA1330" s="7"/>
      <c r="AB1330" s="7"/>
      <c r="AC1330" s="7"/>
    </row>
    <row r="1331">
      <c r="A1331" s="1714" t="s">
        <v>80</v>
      </c>
      <c r="B1331" s="692">
        <v>0.0</v>
      </c>
      <c r="C1331" s="692">
        <v>0.0</v>
      </c>
      <c r="D1331" s="692">
        <v>0.0</v>
      </c>
      <c r="E1331" s="692">
        <v>0.0</v>
      </c>
      <c r="F1331" s="692">
        <v>0.0</v>
      </c>
      <c r="G1331" s="692">
        <v>0.0</v>
      </c>
      <c r="H1331" s="693">
        <f t="shared" si="926"/>
        <v>0</v>
      </c>
      <c r="I1331" s="701"/>
      <c r="J1331" s="635"/>
      <c r="K1331" s="1714" t="s">
        <v>80</v>
      </c>
      <c r="L1331" s="701">
        <f t="shared" si="893"/>
        <v>0</v>
      </c>
      <c r="M1331" s="701">
        <f t="shared" si="928"/>
        <v>0</v>
      </c>
      <c r="N1331" s="701"/>
      <c r="O1331" s="701">
        <f>sum(M1331,N1331)</f>
        <v>0</v>
      </c>
      <c r="P1331" s="701"/>
      <c r="Q1331" s="701"/>
      <c r="R1331" s="1686"/>
      <c r="S1331" s="649"/>
      <c r="T1331" s="649"/>
      <c r="U1331" s="7"/>
      <c r="V1331" s="7"/>
      <c r="W1331" s="7"/>
      <c r="X1331" s="7"/>
      <c r="Y1331" s="7"/>
      <c r="Z1331" s="7"/>
      <c r="AA1331" s="7"/>
      <c r="AB1331" s="7"/>
      <c r="AC1331" s="7"/>
    </row>
    <row r="1332">
      <c r="A1332" s="1757" t="s">
        <v>105</v>
      </c>
      <c r="B1332" s="1758">
        <f t="shared" ref="B1332:H1332" si="929"> SUM(B1333:B1337,B1339:B1343,B1345:B1349,B1351:B1355,B1357:B1361,B1363:B1367,B1369:B1373,B1375:B1379)</f>
        <v>0</v>
      </c>
      <c r="C1332" s="1758">
        <f t="shared" si="929"/>
        <v>5</v>
      </c>
      <c r="D1332" s="1758">
        <f t="shared" si="929"/>
        <v>13</v>
      </c>
      <c r="E1332" s="1758">
        <f t="shared" si="929"/>
        <v>11</v>
      </c>
      <c r="F1332" s="1758">
        <f t="shared" si="929"/>
        <v>28</v>
      </c>
      <c r="G1332" s="1758">
        <f t="shared" si="929"/>
        <v>23</v>
      </c>
      <c r="H1332" s="1758">
        <f t="shared" si="929"/>
        <v>80</v>
      </c>
      <c r="I1332" s="1758"/>
      <c r="J1332" s="635"/>
      <c r="K1332" s="1757" t="s">
        <v>105</v>
      </c>
      <c r="L1332" s="1682"/>
      <c r="M1332" s="1682"/>
      <c r="N1332" s="1682"/>
      <c r="O1332" s="1682"/>
      <c r="P1332" s="1682"/>
      <c r="Q1332" s="1682"/>
      <c r="R1332" s="1682"/>
      <c r="S1332" s="649"/>
      <c r="T1332" s="649"/>
      <c r="U1332" s="7"/>
      <c r="V1332" s="7"/>
      <c r="W1332" s="7"/>
      <c r="X1332" s="7"/>
      <c r="Y1332" s="7"/>
      <c r="Z1332" s="7"/>
      <c r="AA1332" s="7"/>
      <c r="AB1332" s="7"/>
      <c r="AC1332" s="7"/>
    </row>
    <row r="1333">
      <c r="A1333" s="1759" t="s">
        <v>106</v>
      </c>
      <c r="B1333" s="1760">
        <v>0.0</v>
      </c>
      <c r="C1333" s="1760">
        <v>0.0</v>
      </c>
      <c r="D1333" s="1760">
        <v>0.0</v>
      </c>
      <c r="E1333" s="1760">
        <v>0.0</v>
      </c>
      <c r="F1333" s="1760">
        <v>9.0</v>
      </c>
      <c r="G1333" s="1760">
        <v>6.0</v>
      </c>
      <c r="H1333" s="1761">
        <f t="shared" ref="H1333:H1335" si="930">SUM(B1333:G1333)</f>
        <v>15</v>
      </c>
      <c r="I1333" s="1762">
        <f>SUM(H1333:H1337)</f>
        <v>23</v>
      </c>
      <c r="J1333" s="635"/>
      <c r="K1333" s="1759" t="s">
        <v>106</v>
      </c>
      <c r="L1333" s="1762">
        <f t="shared" ref="L1333:L1380" si="931">O719</f>
        <v>34</v>
      </c>
      <c r="M1333" s="1762">
        <f>(L1333-H1333)-R1333</f>
        <v>19</v>
      </c>
      <c r="N1333" s="1765">
        <v>20.0</v>
      </c>
      <c r="O1333" s="1762">
        <f t="shared" ref="O1333:O1334" si="932">SUM(M1333,N1333)</f>
        <v>39</v>
      </c>
      <c r="P1333" s="1764"/>
      <c r="Q1333" s="1766"/>
      <c r="R1333" s="1762"/>
      <c r="S1333" s="649"/>
      <c r="T1333" s="649"/>
      <c r="U1333" s="7"/>
      <c r="V1333" s="7"/>
      <c r="W1333" s="7"/>
      <c r="X1333" s="7"/>
      <c r="Y1333" s="7"/>
      <c r="Z1333" s="7"/>
      <c r="AA1333" s="7"/>
      <c r="AB1333" s="7"/>
      <c r="AC1333" s="7"/>
    </row>
    <row r="1334">
      <c r="A1334" s="1714" t="s">
        <v>77</v>
      </c>
      <c r="B1334" s="692">
        <v>0.0</v>
      </c>
      <c r="C1334" s="692">
        <v>0.0</v>
      </c>
      <c r="D1334" s="692">
        <v>0.0</v>
      </c>
      <c r="E1334" s="692">
        <v>0.0</v>
      </c>
      <c r="F1334" s="692">
        <v>0.0</v>
      </c>
      <c r="G1334" s="692">
        <v>0.0</v>
      </c>
      <c r="H1334" s="693">
        <f t="shared" si="930"/>
        <v>0</v>
      </c>
      <c r="I1334" s="596">
        <f>(I1333/60)</f>
        <v>0.3833333333</v>
      </c>
      <c r="J1334" s="635"/>
      <c r="K1334" s="1714" t="s">
        <v>77</v>
      </c>
      <c r="L1334" s="701">
        <f t="shared" si="931"/>
        <v>10</v>
      </c>
      <c r="M1334" s="701">
        <f>(L1334-H1334-H1335)-R1334</f>
        <v>3</v>
      </c>
      <c r="N1334" s="692">
        <v>0.0</v>
      </c>
      <c r="O1334" s="701">
        <f t="shared" si="932"/>
        <v>3</v>
      </c>
      <c r="P1334" s="701"/>
      <c r="Q1334" s="1686"/>
      <c r="R1334" s="1686"/>
      <c r="S1334" s="649"/>
      <c r="T1334" s="649"/>
      <c r="U1334" s="7"/>
      <c r="V1334" s="7"/>
      <c r="W1334" s="7"/>
      <c r="X1334" s="7"/>
      <c r="Y1334" s="7"/>
      <c r="Z1334" s="7"/>
      <c r="AA1334" s="7"/>
      <c r="AB1334" s="7"/>
      <c r="AC1334" s="7"/>
    </row>
    <row r="1335">
      <c r="A1335" s="1714" t="s">
        <v>78</v>
      </c>
      <c r="B1335" s="692">
        <v>0.0</v>
      </c>
      <c r="C1335" s="692">
        <v>0.0</v>
      </c>
      <c r="D1335" s="692">
        <v>0.0</v>
      </c>
      <c r="E1335" s="692">
        <v>0.0</v>
      </c>
      <c r="F1335" s="692">
        <v>4.0</v>
      </c>
      <c r="G1335" s="692">
        <v>3.0</v>
      </c>
      <c r="H1335" s="693">
        <f t="shared" si="930"/>
        <v>7</v>
      </c>
      <c r="I1335" s="701"/>
      <c r="J1335" s="635"/>
      <c r="K1335" s="1714" t="s">
        <v>78</v>
      </c>
      <c r="L1335" s="701" t="str">
        <f t="shared" si="931"/>
        <v>-</v>
      </c>
      <c r="M1335" s="701" t="s">
        <v>79</v>
      </c>
      <c r="N1335" s="692" t="s">
        <v>79</v>
      </c>
      <c r="O1335" s="701" t="s">
        <v>79</v>
      </c>
      <c r="P1335" s="701"/>
      <c r="Q1335" s="1686"/>
      <c r="R1335" s="1686"/>
      <c r="S1335" s="649"/>
      <c r="T1335" s="649"/>
      <c r="U1335" s="7"/>
      <c r="V1335" s="7"/>
      <c r="W1335" s="7"/>
      <c r="X1335" s="7"/>
      <c r="Y1335" s="7"/>
      <c r="Z1335" s="7"/>
      <c r="AA1335" s="7"/>
      <c r="AB1335" s="7"/>
      <c r="AC1335" s="7"/>
    </row>
    <row r="1336">
      <c r="A1336" s="1714" t="s">
        <v>446</v>
      </c>
      <c r="B1336" s="692">
        <v>0.0</v>
      </c>
      <c r="C1336" s="692">
        <v>0.0</v>
      </c>
      <c r="D1336" s="692">
        <v>0.0</v>
      </c>
      <c r="E1336" s="692">
        <v>0.0</v>
      </c>
      <c r="F1336" s="692">
        <v>0.0</v>
      </c>
      <c r="G1336" s="692">
        <v>0.0</v>
      </c>
      <c r="H1336" s="693">
        <f t="shared" ref="H1336:H1338" si="933">sum(B1336:G1336)</f>
        <v>0</v>
      </c>
      <c r="I1336" s="701"/>
      <c r="J1336" s="635"/>
      <c r="K1336" s="1714" t="s">
        <v>446</v>
      </c>
      <c r="L1336" s="701">
        <f t="shared" si="931"/>
        <v>1</v>
      </c>
      <c r="M1336" s="701">
        <f>(L1336-H1336)-R1336</f>
        <v>1</v>
      </c>
      <c r="N1336" s="692">
        <v>0.0</v>
      </c>
      <c r="O1336" s="701">
        <f t="shared" ref="O1336:O1337" si="934">SUM(M1336,N1336)</f>
        <v>1</v>
      </c>
      <c r="P1336" s="701"/>
      <c r="Q1336" s="1621"/>
      <c r="R1336" s="1686"/>
      <c r="S1336" s="649"/>
      <c r="T1336" s="649"/>
      <c r="U1336" s="7"/>
      <c r="V1336" s="7"/>
      <c r="W1336" s="7"/>
      <c r="X1336" s="7"/>
      <c r="Y1336" s="7"/>
      <c r="Z1336" s="7"/>
      <c r="AA1336" s="7"/>
      <c r="AB1336" s="7"/>
      <c r="AC1336" s="7"/>
    </row>
    <row r="1337">
      <c r="A1337" s="1714" t="s">
        <v>751</v>
      </c>
      <c r="B1337" s="692">
        <v>0.0</v>
      </c>
      <c r="C1337" s="692">
        <v>0.0</v>
      </c>
      <c r="D1337" s="692">
        <v>0.0</v>
      </c>
      <c r="E1337" s="692">
        <v>0.0</v>
      </c>
      <c r="F1337" s="692">
        <v>0.0</v>
      </c>
      <c r="G1337" s="692">
        <v>1.0</v>
      </c>
      <c r="H1337" s="693">
        <f t="shared" si="933"/>
        <v>1</v>
      </c>
      <c r="I1337" s="701"/>
      <c r="J1337" s="635"/>
      <c r="K1337" s="1714" t="s">
        <v>751</v>
      </c>
      <c r="L1337" s="701">
        <f t="shared" si="931"/>
        <v>9</v>
      </c>
      <c r="M1337" s="701">
        <f t="shared" ref="M1337:M1338" si="935">(L1337-H1337)</f>
        <v>8</v>
      </c>
      <c r="N1337" s="692">
        <v>0.0</v>
      </c>
      <c r="O1337" s="701">
        <f t="shared" si="934"/>
        <v>8</v>
      </c>
      <c r="P1337" s="701"/>
      <c r="Q1337" s="1621"/>
      <c r="R1337" s="1686"/>
      <c r="S1337" s="649"/>
      <c r="T1337" s="649"/>
      <c r="U1337" s="7"/>
      <c r="V1337" s="7"/>
      <c r="W1337" s="7"/>
      <c r="X1337" s="7"/>
      <c r="Y1337" s="7"/>
      <c r="Z1337" s="7"/>
      <c r="AA1337" s="7"/>
      <c r="AB1337" s="7"/>
      <c r="AC1337" s="7"/>
    </row>
    <row r="1338">
      <c r="A1338" s="1714" t="s">
        <v>80</v>
      </c>
      <c r="B1338" s="692">
        <v>0.0</v>
      </c>
      <c r="C1338" s="692">
        <v>0.0</v>
      </c>
      <c r="D1338" s="692">
        <v>0.0</v>
      </c>
      <c r="E1338" s="692">
        <v>0.0</v>
      </c>
      <c r="F1338" s="692">
        <v>0.0</v>
      </c>
      <c r="G1338" s="692">
        <v>0.0</v>
      </c>
      <c r="H1338" s="693">
        <f t="shared" si="933"/>
        <v>0</v>
      </c>
      <c r="I1338" s="701"/>
      <c r="J1338" s="635"/>
      <c r="K1338" s="1714" t="s">
        <v>80</v>
      </c>
      <c r="L1338" s="701">
        <f t="shared" si="931"/>
        <v>30</v>
      </c>
      <c r="M1338" s="701">
        <f t="shared" si="935"/>
        <v>30</v>
      </c>
      <c r="N1338" s="692">
        <v>0.0</v>
      </c>
      <c r="O1338" s="701">
        <f>sum(M1338,N1338)</f>
        <v>30</v>
      </c>
      <c r="P1338" s="701"/>
      <c r="Q1338" s="1621"/>
      <c r="R1338" s="1686"/>
      <c r="S1338" s="649"/>
      <c r="T1338" s="649"/>
      <c r="U1338" s="7"/>
      <c r="V1338" s="7"/>
      <c r="W1338" s="7"/>
      <c r="X1338" s="7"/>
      <c r="Y1338" s="7"/>
      <c r="Z1338" s="7"/>
      <c r="AA1338" s="7"/>
      <c r="AB1338" s="7"/>
      <c r="AC1338" s="7"/>
    </row>
    <row r="1339">
      <c r="A1339" s="1715" t="s">
        <v>108</v>
      </c>
      <c r="B1339" s="1765">
        <v>0.0</v>
      </c>
      <c r="C1339" s="1765">
        <v>0.0</v>
      </c>
      <c r="D1339" s="1765">
        <v>0.0</v>
      </c>
      <c r="E1339" s="1765">
        <v>0.0</v>
      </c>
      <c r="F1339" s="1765">
        <v>0.0</v>
      </c>
      <c r="G1339" s="1765">
        <v>0.0</v>
      </c>
      <c r="H1339" s="1761">
        <f t="shared" ref="H1339:H1341" si="936">SUM(B1339:G1339)</f>
        <v>0</v>
      </c>
      <c r="I1339" s="1762">
        <f>SUM(H1339:H1343)</f>
        <v>0</v>
      </c>
      <c r="J1339" s="635"/>
      <c r="K1339" s="1715" t="s">
        <v>108</v>
      </c>
      <c r="L1339" s="1762">
        <f t="shared" si="931"/>
        <v>40</v>
      </c>
      <c r="M1339" s="1762">
        <f>(L1339-H1339)-R1339</f>
        <v>40</v>
      </c>
      <c r="N1339" s="1765">
        <v>0.0</v>
      </c>
      <c r="O1339" s="1762">
        <f t="shared" ref="O1339:O1340" si="937">SUM(M1339,N1339)</f>
        <v>40</v>
      </c>
      <c r="P1339" s="1764"/>
      <c r="Q1339" s="1766"/>
      <c r="R1339" s="1762"/>
      <c r="S1339" s="649"/>
      <c r="T1339" s="649"/>
      <c r="U1339" s="7"/>
      <c r="V1339" s="7"/>
      <c r="W1339" s="7"/>
      <c r="X1339" s="7"/>
      <c r="Y1339" s="7"/>
      <c r="Z1339" s="7"/>
      <c r="AA1339" s="7"/>
      <c r="AB1339" s="7"/>
      <c r="AC1339" s="7"/>
    </row>
    <row r="1340">
      <c r="A1340" s="1714" t="s">
        <v>77</v>
      </c>
      <c r="B1340" s="692">
        <v>0.0</v>
      </c>
      <c r="C1340" s="692">
        <v>0.0</v>
      </c>
      <c r="D1340" s="692">
        <v>0.0</v>
      </c>
      <c r="E1340" s="692">
        <v>0.0</v>
      </c>
      <c r="F1340" s="692">
        <v>0.0</v>
      </c>
      <c r="G1340" s="692">
        <v>0.0</v>
      </c>
      <c r="H1340" s="693">
        <f t="shared" si="936"/>
        <v>0</v>
      </c>
      <c r="I1340" s="596">
        <f>(I1339/60)</f>
        <v>0</v>
      </c>
      <c r="J1340" s="635"/>
      <c r="K1340" s="1714" t="s">
        <v>77</v>
      </c>
      <c r="L1340" s="701">
        <f t="shared" si="931"/>
        <v>11</v>
      </c>
      <c r="M1340" s="701">
        <f>(L1340-H1340-H1341)-R1340</f>
        <v>11</v>
      </c>
      <c r="N1340" s="692">
        <v>0.0</v>
      </c>
      <c r="O1340" s="701">
        <f t="shared" si="937"/>
        <v>11</v>
      </c>
      <c r="P1340" s="701"/>
      <c r="Q1340" s="1686"/>
      <c r="R1340" s="1686"/>
      <c r="S1340" s="649"/>
      <c r="T1340" s="649"/>
      <c r="U1340" s="7"/>
      <c r="V1340" s="7"/>
      <c r="W1340" s="7"/>
      <c r="X1340" s="7"/>
      <c r="Y1340" s="7"/>
      <c r="Z1340" s="7"/>
      <c r="AA1340" s="7"/>
      <c r="AB1340" s="7"/>
      <c r="AC1340" s="7"/>
    </row>
    <row r="1341">
      <c r="A1341" s="1714" t="s">
        <v>78</v>
      </c>
      <c r="B1341" s="692">
        <v>0.0</v>
      </c>
      <c r="C1341" s="692">
        <v>0.0</v>
      </c>
      <c r="D1341" s="692">
        <v>0.0</v>
      </c>
      <c r="E1341" s="692">
        <v>0.0</v>
      </c>
      <c r="F1341" s="692">
        <v>0.0</v>
      </c>
      <c r="G1341" s="692">
        <v>0.0</v>
      </c>
      <c r="H1341" s="693">
        <f t="shared" si="936"/>
        <v>0</v>
      </c>
      <c r="I1341" s="701"/>
      <c r="J1341" s="635"/>
      <c r="K1341" s="1714" t="s">
        <v>78</v>
      </c>
      <c r="L1341" s="701" t="str">
        <f t="shared" si="931"/>
        <v>-</v>
      </c>
      <c r="M1341" s="701" t="s">
        <v>79</v>
      </c>
      <c r="N1341" s="692" t="s">
        <v>79</v>
      </c>
      <c r="O1341" s="701" t="s">
        <v>79</v>
      </c>
      <c r="P1341" s="701"/>
      <c r="Q1341" s="1686"/>
      <c r="R1341" s="1686"/>
      <c r="S1341" s="649"/>
      <c r="T1341" s="649"/>
      <c r="U1341" s="7"/>
      <c r="V1341" s="7"/>
      <c r="W1341" s="7"/>
      <c r="X1341" s="7"/>
      <c r="Y1341" s="7"/>
      <c r="Z1341" s="7"/>
      <c r="AA1341" s="7"/>
      <c r="AB1341" s="7"/>
      <c r="AC1341" s="7"/>
    </row>
    <row r="1342">
      <c r="A1342" s="1714" t="s">
        <v>446</v>
      </c>
      <c r="B1342" s="692">
        <v>0.0</v>
      </c>
      <c r="C1342" s="692">
        <v>0.0</v>
      </c>
      <c r="D1342" s="692">
        <v>0.0</v>
      </c>
      <c r="E1342" s="692">
        <v>0.0</v>
      </c>
      <c r="F1342" s="692">
        <v>0.0</v>
      </c>
      <c r="G1342" s="692">
        <v>0.0</v>
      </c>
      <c r="H1342" s="693">
        <f t="shared" ref="H1342:H1344" si="938">sum(B1342:G1342)</f>
        <v>0</v>
      </c>
      <c r="I1342" s="701"/>
      <c r="J1342" s="635"/>
      <c r="K1342" s="1714" t="s">
        <v>446</v>
      </c>
      <c r="L1342" s="701">
        <f t="shared" si="931"/>
        <v>4</v>
      </c>
      <c r="M1342" s="701">
        <f>(L1342-H1342)-R1342</f>
        <v>4</v>
      </c>
      <c r="N1342" s="692">
        <v>0.0</v>
      </c>
      <c r="O1342" s="701">
        <f t="shared" ref="O1342:O1343" si="939">SUM(M1342,N1342)</f>
        <v>4</v>
      </c>
      <c r="P1342" s="701"/>
      <c r="Q1342" s="1686"/>
      <c r="R1342" s="1686"/>
      <c r="S1342" s="649"/>
      <c r="T1342" s="649"/>
      <c r="U1342" s="7"/>
      <c r="V1342" s="7"/>
      <c r="W1342" s="7"/>
      <c r="X1342" s="7"/>
      <c r="Y1342" s="7"/>
      <c r="Z1342" s="7"/>
      <c r="AA1342" s="7"/>
      <c r="AB1342" s="7"/>
      <c r="AC1342" s="7"/>
    </row>
    <row r="1343">
      <c r="A1343" s="1714" t="s">
        <v>751</v>
      </c>
      <c r="B1343" s="692">
        <v>0.0</v>
      </c>
      <c r="C1343" s="692">
        <v>0.0</v>
      </c>
      <c r="D1343" s="692">
        <v>0.0</v>
      </c>
      <c r="E1343" s="692">
        <v>0.0</v>
      </c>
      <c r="F1343" s="692">
        <v>0.0</v>
      </c>
      <c r="G1343" s="692">
        <v>0.0</v>
      </c>
      <c r="H1343" s="693">
        <f t="shared" si="938"/>
        <v>0</v>
      </c>
      <c r="I1343" s="701"/>
      <c r="J1343" s="635"/>
      <c r="K1343" s="1714" t="s">
        <v>751</v>
      </c>
      <c r="L1343" s="701">
        <f t="shared" si="931"/>
        <v>4</v>
      </c>
      <c r="M1343" s="701">
        <f t="shared" ref="M1343:M1344" si="940">(L1343-H1343)</f>
        <v>4</v>
      </c>
      <c r="N1343" s="692">
        <v>0.0</v>
      </c>
      <c r="O1343" s="701">
        <f t="shared" si="939"/>
        <v>4</v>
      </c>
      <c r="P1343" s="701"/>
      <c r="Q1343" s="1686"/>
      <c r="R1343" s="1686"/>
      <c r="S1343" s="649"/>
      <c r="T1343" s="649"/>
      <c r="U1343" s="7"/>
      <c r="V1343" s="7"/>
      <c r="W1343" s="7"/>
      <c r="X1343" s="7"/>
      <c r="Y1343" s="7"/>
      <c r="Z1343" s="7"/>
      <c r="AA1343" s="7"/>
      <c r="AB1343" s="7"/>
      <c r="AC1343" s="7"/>
    </row>
    <row r="1344">
      <c r="A1344" s="1714" t="s">
        <v>80</v>
      </c>
      <c r="B1344" s="692">
        <v>0.0</v>
      </c>
      <c r="C1344" s="692">
        <v>0.0</v>
      </c>
      <c r="D1344" s="692">
        <v>0.0</v>
      </c>
      <c r="E1344" s="692">
        <v>0.0</v>
      </c>
      <c r="F1344" s="692">
        <v>0.0</v>
      </c>
      <c r="G1344" s="692">
        <v>0.0</v>
      </c>
      <c r="H1344" s="693">
        <f t="shared" si="938"/>
        <v>0</v>
      </c>
      <c r="I1344" s="701"/>
      <c r="J1344" s="635"/>
      <c r="K1344" s="1714" t="s">
        <v>80</v>
      </c>
      <c r="L1344" s="701">
        <f t="shared" si="931"/>
        <v>17</v>
      </c>
      <c r="M1344" s="701">
        <f t="shared" si="940"/>
        <v>17</v>
      </c>
      <c r="N1344" s="692">
        <v>0.0</v>
      </c>
      <c r="O1344" s="701">
        <f>sum(M1344,N1344)</f>
        <v>17</v>
      </c>
      <c r="P1344" s="701"/>
      <c r="Q1344" s="1686"/>
      <c r="R1344" s="1686"/>
      <c r="S1344" s="649"/>
      <c r="T1344" s="649"/>
      <c r="U1344" s="7"/>
      <c r="V1344" s="7"/>
      <c r="W1344" s="7"/>
      <c r="X1344" s="7"/>
      <c r="Y1344" s="7"/>
      <c r="Z1344" s="7"/>
      <c r="AA1344" s="7"/>
      <c r="AB1344" s="7"/>
      <c r="AC1344" s="7"/>
    </row>
    <row r="1345">
      <c r="A1345" s="1921" t="s">
        <v>117</v>
      </c>
      <c r="B1345" s="1760">
        <v>0.0</v>
      </c>
      <c r="C1345" s="1760">
        <v>4.0</v>
      </c>
      <c r="D1345" s="1760">
        <v>1.0</v>
      </c>
      <c r="E1345" s="1760">
        <v>6.0</v>
      </c>
      <c r="F1345" s="1760">
        <v>7.0</v>
      </c>
      <c r="G1345" s="1760">
        <v>8.0</v>
      </c>
      <c r="H1345" s="1761">
        <f t="shared" ref="H1345:H1347" si="941">SUM(B1345:G1345)</f>
        <v>26</v>
      </c>
      <c r="I1345" s="1762">
        <f>SUM(H1345:H1349)</f>
        <v>27</v>
      </c>
      <c r="J1345" s="647" t="s">
        <v>79</v>
      </c>
      <c r="K1345" s="1921" t="s">
        <v>117</v>
      </c>
      <c r="L1345" s="1762">
        <f t="shared" si="931"/>
        <v>26</v>
      </c>
      <c r="M1345" s="1762">
        <f>(L1345-H1345)-R1345</f>
        <v>0</v>
      </c>
      <c r="N1345" s="1765">
        <v>40.0</v>
      </c>
      <c r="O1345" s="1762">
        <f t="shared" ref="O1345:O1346" si="942">SUM(M1345,N1345)</f>
        <v>40</v>
      </c>
      <c r="P1345" s="1764"/>
      <c r="Q1345" s="1817" t="s">
        <v>1054</v>
      </c>
      <c r="R1345" s="1765"/>
      <c r="S1345" s="649"/>
      <c r="T1345" s="649"/>
      <c r="U1345" s="7"/>
      <c r="V1345" s="7"/>
      <c r="W1345" s="7"/>
      <c r="X1345" s="7"/>
      <c r="Y1345" s="7"/>
      <c r="Z1345" s="7"/>
      <c r="AA1345" s="7"/>
      <c r="AB1345" s="7"/>
      <c r="AC1345" s="7"/>
    </row>
    <row r="1346">
      <c r="A1346" s="1714" t="s">
        <v>77</v>
      </c>
      <c r="B1346" s="692">
        <v>0.0</v>
      </c>
      <c r="C1346" s="692">
        <v>0.0</v>
      </c>
      <c r="D1346" s="692">
        <v>0.0</v>
      </c>
      <c r="E1346" s="692">
        <v>0.0</v>
      </c>
      <c r="F1346" s="692">
        <v>0.0</v>
      </c>
      <c r="G1346" s="692">
        <v>0.0</v>
      </c>
      <c r="H1346" s="693">
        <f t="shared" si="941"/>
        <v>0</v>
      </c>
      <c r="I1346" s="596">
        <f>(I1345/60)</f>
        <v>0.45</v>
      </c>
      <c r="J1346" s="647" t="s">
        <v>206</v>
      </c>
      <c r="K1346" s="1714" t="s">
        <v>77</v>
      </c>
      <c r="L1346" s="701">
        <f t="shared" si="931"/>
        <v>0</v>
      </c>
      <c r="M1346" s="701">
        <f>(L1346-H1346-H1347)-R1346</f>
        <v>0</v>
      </c>
      <c r="N1346" s="692">
        <v>20.0</v>
      </c>
      <c r="O1346" s="701">
        <f t="shared" si="942"/>
        <v>20</v>
      </c>
      <c r="P1346" s="1962"/>
      <c r="Q1346" s="1621"/>
      <c r="R1346" s="1686"/>
      <c r="S1346" s="649"/>
      <c r="T1346" s="649"/>
      <c r="U1346" s="7"/>
      <c r="V1346" s="7"/>
      <c r="W1346" s="7"/>
      <c r="X1346" s="7"/>
      <c r="Y1346" s="7"/>
      <c r="Z1346" s="7"/>
      <c r="AA1346" s="7"/>
      <c r="AB1346" s="7"/>
      <c r="AC1346" s="7"/>
    </row>
    <row r="1347">
      <c r="A1347" s="1714" t="s">
        <v>78</v>
      </c>
      <c r="B1347" s="692">
        <v>0.0</v>
      </c>
      <c r="C1347" s="692">
        <v>0.0</v>
      </c>
      <c r="D1347" s="692">
        <v>0.0</v>
      </c>
      <c r="E1347" s="692">
        <v>0.0</v>
      </c>
      <c r="F1347" s="692">
        <v>0.0</v>
      </c>
      <c r="G1347" s="692">
        <v>0.0</v>
      </c>
      <c r="H1347" s="693">
        <f t="shared" si="941"/>
        <v>0</v>
      </c>
      <c r="I1347" s="701"/>
      <c r="J1347" s="647" t="s">
        <v>206</v>
      </c>
      <c r="K1347" s="1714" t="s">
        <v>78</v>
      </c>
      <c r="L1347" s="701" t="str">
        <f t="shared" si="931"/>
        <v>-</v>
      </c>
      <c r="M1347" s="701" t="s">
        <v>79</v>
      </c>
      <c r="N1347" s="692" t="s">
        <v>79</v>
      </c>
      <c r="O1347" s="701" t="s">
        <v>79</v>
      </c>
      <c r="P1347" s="701"/>
      <c r="Q1347" s="1686"/>
      <c r="R1347" s="1686"/>
      <c r="S1347" s="649"/>
      <c r="T1347" s="649"/>
      <c r="U1347" s="7"/>
      <c r="V1347" s="7"/>
      <c r="W1347" s="7"/>
      <c r="X1347" s="7"/>
      <c r="Y1347" s="7"/>
      <c r="Z1347" s="7"/>
      <c r="AA1347" s="7"/>
      <c r="AB1347" s="7"/>
      <c r="AC1347" s="7"/>
    </row>
    <row r="1348">
      <c r="A1348" s="1714" t="s">
        <v>446</v>
      </c>
      <c r="B1348" s="692">
        <v>0.0</v>
      </c>
      <c r="C1348" s="692">
        <v>0.0</v>
      </c>
      <c r="D1348" s="692">
        <v>0.0</v>
      </c>
      <c r="E1348" s="692">
        <v>0.0</v>
      </c>
      <c r="F1348" s="692">
        <v>0.0</v>
      </c>
      <c r="G1348" s="692">
        <v>0.0</v>
      </c>
      <c r="H1348" s="693">
        <f t="shared" ref="H1348:H1350" si="943">sum(B1348:G1348)</f>
        <v>0</v>
      </c>
      <c r="I1348" s="701"/>
      <c r="J1348" s="647" t="s">
        <v>79</v>
      </c>
      <c r="K1348" s="1714" t="s">
        <v>446</v>
      </c>
      <c r="L1348" s="701">
        <f t="shared" si="931"/>
        <v>1</v>
      </c>
      <c r="M1348" s="701">
        <f>(L1348-H1348)-R1348</f>
        <v>1</v>
      </c>
      <c r="N1348" s="692">
        <v>0.0</v>
      </c>
      <c r="O1348" s="701">
        <f t="shared" ref="O1348:O1349" si="944">SUM(M1348,N1348)</f>
        <v>1</v>
      </c>
      <c r="P1348" s="701"/>
      <c r="Q1348" s="1621" t="s">
        <v>1048</v>
      </c>
      <c r="R1348" s="1686"/>
      <c r="S1348" s="649"/>
      <c r="T1348" s="649"/>
      <c r="U1348" s="7"/>
      <c r="V1348" s="7"/>
      <c r="W1348" s="7"/>
      <c r="X1348" s="7"/>
      <c r="Y1348" s="7"/>
      <c r="Z1348" s="7"/>
      <c r="AA1348" s="7"/>
      <c r="AB1348" s="7"/>
      <c r="AC1348" s="7"/>
    </row>
    <row r="1349">
      <c r="A1349" s="1714" t="s">
        <v>751</v>
      </c>
      <c r="B1349" s="692">
        <v>0.0</v>
      </c>
      <c r="C1349" s="692">
        <v>1.0</v>
      </c>
      <c r="D1349" s="692">
        <v>0.0</v>
      </c>
      <c r="E1349" s="692">
        <v>0.0</v>
      </c>
      <c r="F1349" s="692">
        <v>0.0</v>
      </c>
      <c r="G1349" s="692">
        <v>0.0</v>
      </c>
      <c r="H1349" s="693">
        <f t="shared" si="943"/>
        <v>1</v>
      </c>
      <c r="I1349" s="701"/>
      <c r="J1349" s="647" t="s">
        <v>79</v>
      </c>
      <c r="K1349" s="1714" t="s">
        <v>751</v>
      </c>
      <c r="L1349" s="701">
        <f t="shared" si="931"/>
        <v>3</v>
      </c>
      <c r="M1349" s="701">
        <f t="shared" ref="M1349:M1350" si="945">(L1349-H1349)</f>
        <v>2</v>
      </c>
      <c r="N1349" s="692">
        <v>0.0</v>
      </c>
      <c r="O1349" s="701">
        <f t="shared" si="944"/>
        <v>2</v>
      </c>
      <c r="P1349" s="701"/>
      <c r="Q1349" s="1621" t="s">
        <v>1055</v>
      </c>
      <c r="R1349" s="1686"/>
      <c r="S1349" s="649"/>
      <c r="T1349" s="649"/>
      <c r="U1349" s="7"/>
      <c r="V1349" s="7"/>
      <c r="W1349" s="7"/>
      <c r="X1349" s="7"/>
      <c r="Y1349" s="7"/>
      <c r="Z1349" s="7"/>
      <c r="AA1349" s="7"/>
      <c r="AB1349" s="7"/>
      <c r="AC1349" s="7"/>
    </row>
    <row r="1350">
      <c r="A1350" s="1714" t="s">
        <v>80</v>
      </c>
      <c r="B1350" s="692">
        <v>0.0</v>
      </c>
      <c r="C1350" s="692">
        <v>0.0</v>
      </c>
      <c r="D1350" s="692">
        <v>0.0</v>
      </c>
      <c r="E1350" s="692">
        <v>0.0</v>
      </c>
      <c r="F1350" s="692">
        <v>0.0</v>
      </c>
      <c r="G1350" s="692">
        <v>2.0</v>
      </c>
      <c r="H1350" s="693">
        <f t="shared" si="943"/>
        <v>2</v>
      </c>
      <c r="I1350" s="701"/>
      <c r="J1350" s="647" t="s">
        <v>79</v>
      </c>
      <c r="K1350" s="1714" t="s">
        <v>80</v>
      </c>
      <c r="L1350" s="701">
        <f t="shared" si="931"/>
        <v>38</v>
      </c>
      <c r="M1350" s="701">
        <f t="shared" si="945"/>
        <v>36</v>
      </c>
      <c r="N1350" s="692">
        <v>0.0</v>
      </c>
      <c r="O1350" s="701">
        <f>sum(M1350,N1350)</f>
        <v>36</v>
      </c>
      <c r="P1350" s="701"/>
      <c r="Q1350" s="1621" t="s">
        <v>1008</v>
      </c>
      <c r="R1350" s="1686"/>
      <c r="S1350" s="649"/>
      <c r="T1350" s="649"/>
      <c r="U1350" s="7"/>
      <c r="V1350" s="7"/>
      <c r="W1350" s="7"/>
      <c r="X1350" s="7"/>
      <c r="Y1350" s="7"/>
      <c r="Z1350" s="7"/>
      <c r="AA1350" s="7"/>
      <c r="AB1350" s="7"/>
      <c r="AC1350" s="7"/>
    </row>
    <row r="1351">
      <c r="A1351" s="1771" t="s">
        <v>622</v>
      </c>
      <c r="B1351" s="1765">
        <v>0.0</v>
      </c>
      <c r="C1351" s="1765">
        <v>0.0</v>
      </c>
      <c r="D1351" s="1765">
        <v>0.0</v>
      </c>
      <c r="E1351" s="1765">
        <v>0.0</v>
      </c>
      <c r="F1351" s="1765">
        <v>0.0</v>
      </c>
      <c r="G1351" s="1765">
        <v>2.0</v>
      </c>
      <c r="H1351" s="1761">
        <f t="shared" ref="H1351:H1353" si="946">SUM(B1351:G1351)</f>
        <v>2</v>
      </c>
      <c r="I1351" s="1762">
        <f>SUM(H1351:H1355)</f>
        <v>2</v>
      </c>
      <c r="J1351" s="635"/>
      <c r="K1351" s="1771" t="s">
        <v>622</v>
      </c>
      <c r="L1351" s="1762">
        <f t="shared" si="931"/>
        <v>7</v>
      </c>
      <c r="M1351" s="1762">
        <f>(L1351-H1351)-R1351</f>
        <v>5</v>
      </c>
      <c r="N1351" s="1765">
        <v>20.0</v>
      </c>
      <c r="O1351" s="1762">
        <f t="shared" ref="O1351:O1352" si="947">SUM(M1351,N1351)</f>
        <v>25</v>
      </c>
      <c r="P1351" s="1764"/>
      <c r="Q1351" s="1766"/>
      <c r="R1351" s="1762"/>
      <c r="S1351" s="649"/>
      <c r="T1351" s="649"/>
      <c r="U1351" s="7"/>
      <c r="V1351" s="7"/>
      <c r="W1351" s="7"/>
      <c r="X1351" s="7"/>
      <c r="Y1351" s="7"/>
      <c r="Z1351" s="7"/>
      <c r="AA1351" s="7"/>
      <c r="AB1351" s="7"/>
      <c r="AC1351" s="7"/>
    </row>
    <row r="1352">
      <c r="A1352" s="1714" t="s">
        <v>77</v>
      </c>
      <c r="B1352" s="692">
        <v>0.0</v>
      </c>
      <c r="C1352" s="692">
        <v>0.0</v>
      </c>
      <c r="D1352" s="692">
        <v>0.0</v>
      </c>
      <c r="E1352" s="692">
        <v>0.0</v>
      </c>
      <c r="F1352" s="692">
        <v>0.0</v>
      </c>
      <c r="G1352" s="692">
        <v>0.0</v>
      </c>
      <c r="H1352" s="693">
        <f t="shared" si="946"/>
        <v>0</v>
      </c>
      <c r="I1352" s="596">
        <f>(I1351/60)</f>
        <v>0.03333333333</v>
      </c>
      <c r="J1352" s="635"/>
      <c r="K1352" s="1714" t="s">
        <v>77</v>
      </c>
      <c r="L1352" s="701">
        <f t="shared" si="931"/>
        <v>3</v>
      </c>
      <c r="M1352" s="701">
        <f>(L1352-H1352-H1353)-R1352</f>
        <v>3</v>
      </c>
      <c r="N1352" s="692">
        <v>0.0</v>
      </c>
      <c r="O1352" s="701">
        <f t="shared" si="947"/>
        <v>3</v>
      </c>
      <c r="P1352" s="701"/>
      <c r="Q1352" s="1621"/>
      <c r="R1352" s="1686"/>
      <c r="S1352" s="649"/>
      <c r="T1352" s="649"/>
      <c r="U1352" s="7"/>
      <c r="V1352" s="7"/>
      <c r="W1352" s="7"/>
      <c r="X1352" s="7"/>
      <c r="Y1352" s="7"/>
      <c r="Z1352" s="7"/>
      <c r="AA1352" s="7"/>
      <c r="AB1352" s="7"/>
      <c r="AC1352" s="7"/>
    </row>
    <row r="1353">
      <c r="A1353" s="1714" t="s">
        <v>78</v>
      </c>
      <c r="B1353" s="692">
        <v>0.0</v>
      </c>
      <c r="C1353" s="692">
        <v>0.0</v>
      </c>
      <c r="D1353" s="692">
        <v>0.0</v>
      </c>
      <c r="E1353" s="692">
        <v>0.0</v>
      </c>
      <c r="F1353" s="692">
        <v>0.0</v>
      </c>
      <c r="G1353" s="692">
        <v>0.0</v>
      </c>
      <c r="H1353" s="693">
        <f t="shared" si="946"/>
        <v>0</v>
      </c>
      <c r="I1353" s="701"/>
      <c r="J1353" s="635"/>
      <c r="K1353" s="1714" t="s">
        <v>78</v>
      </c>
      <c r="L1353" s="701" t="str">
        <f t="shared" si="931"/>
        <v>-</v>
      </c>
      <c r="M1353" s="701" t="s">
        <v>79</v>
      </c>
      <c r="N1353" s="692" t="s">
        <v>79</v>
      </c>
      <c r="O1353" s="701" t="s">
        <v>79</v>
      </c>
      <c r="P1353" s="701"/>
      <c r="Q1353" s="1686"/>
      <c r="R1353" s="1686"/>
      <c r="S1353" s="649"/>
      <c r="T1353" s="649"/>
      <c r="U1353" s="7"/>
      <c r="V1353" s="7"/>
      <c r="W1353" s="7"/>
      <c r="X1353" s="7"/>
      <c r="Y1353" s="7"/>
      <c r="Z1353" s="7"/>
      <c r="AA1353" s="7"/>
      <c r="AB1353" s="7"/>
      <c r="AC1353" s="7"/>
    </row>
    <row r="1354">
      <c r="A1354" s="1714" t="s">
        <v>446</v>
      </c>
      <c r="B1354" s="692">
        <v>0.0</v>
      </c>
      <c r="C1354" s="692">
        <v>0.0</v>
      </c>
      <c r="D1354" s="692">
        <v>0.0</v>
      </c>
      <c r="E1354" s="692">
        <v>0.0</v>
      </c>
      <c r="F1354" s="692">
        <v>0.0</v>
      </c>
      <c r="G1354" s="692">
        <v>0.0</v>
      </c>
      <c r="H1354" s="693">
        <f t="shared" ref="H1354:H1356" si="948">sum(B1354:G1354)</f>
        <v>0</v>
      </c>
      <c r="I1354" s="701"/>
      <c r="J1354" s="635"/>
      <c r="K1354" s="1714" t="s">
        <v>446</v>
      </c>
      <c r="L1354" s="701">
        <f t="shared" si="931"/>
        <v>1</v>
      </c>
      <c r="M1354" s="701">
        <f>(L1354-H1354)-R1354</f>
        <v>1</v>
      </c>
      <c r="N1354" s="692">
        <v>0.0</v>
      </c>
      <c r="O1354" s="701">
        <f t="shared" ref="O1354:O1355" si="949">SUM(M1354,N1354)</f>
        <v>1</v>
      </c>
      <c r="P1354" s="701"/>
      <c r="Q1354" s="1686"/>
      <c r="R1354" s="1686"/>
      <c r="S1354" s="649"/>
      <c r="T1354" s="649"/>
      <c r="U1354" s="7"/>
      <c r="V1354" s="7"/>
      <c r="W1354" s="7"/>
      <c r="X1354" s="7"/>
      <c r="Y1354" s="7"/>
      <c r="Z1354" s="7"/>
      <c r="AA1354" s="7"/>
      <c r="AB1354" s="7"/>
      <c r="AC1354" s="7"/>
    </row>
    <row r="1355">
      <c r="A1355" s="1714" t="s">
        <v>751</v>
      </c>
      <c r="B1355" s="692">
        <v>0.0</v>
      </c>
      <c r="C1355" s="692">
        <v>0.0</v>
      </c>
      <c r="D1355" s="692">
        <v>0.0</v>
      </c>
      <c r="E1355" s="692">
        <v>0.0</v>
      </c>
      <c r="F1355" s="692">
        <v>0.0</v>
      </c>
      <c r="G1355" s="692">
        <v>0.0</v>
      </c>
      <c r="H1355" s="693">
        <f t="shared" si="948"/>
        <v>0</v>
      </c>
      <c r="I1355" s="701"/>
      <c r="J1355" s="635"/>
      <c r="K1355" s="1714" t="s">
        <v>751</v>
      </c>
      <c r="L1355" s="701">
        <f t="shared" si="931"/>
        <v>3</v>
      </c>
      <c r="M1355" s="701">
        <f t="shared" ref="M1355:M1356" si="950">(L1355-H1355)</f>
        <v>3</v>
      </c>
      <c r="N1355" s="692">
        <v>0.0</v>
      </c>
      <c r="O1355" s="701">
        <f t="shared" si="949"/>
        <v>3</v>
      </c>
      <c r="P1355" s="701"/>
      <c r="Q1355" s="1686"/>
      <c r="R1355" s="1686"/>
      <c r="S1355" s="649"/>
      <c r="T1355" s="649"/>
      <c r="U1355" s="7"/>
      <c r="V1355" s="7"/>
      <c r="W1355" s="7"/>
      <c r="X1355" s="7"/>
      <c r="Y1355" s="7"/>
      <c r="Z1355" s="7"/>
      <c r="AA1355" s="7"/>
      <c r="AB1355" s="7"/>
      <c r="AC1355" s="7"/>
    </row>
    <row r="1356">
      <c r="A1356" s="1714" t="s">
        <v>80</v>
      </c>
      <c r="B1356" s="692">
        <v>0.0</v>
      </c>
      <c r="C1356" s="692">
        <v>0.0</v>
      </c>
      <c r="D1356" s="692">
        <v>0.0</v>
      </c>
      <c r="E1356" s="692">
        <v>0.0</v>
      </c>
      <c r="F1356" s="692">
        <v>0.0</v>
      </c>
      <c r="G1356" s="692">
        <v>0.0</v>
      </c>
      <c r="H1356" s="693">
        <f t="shared" si="948"/>
        <v>0</v>
      </c>
      <c r="I1356" s="701"/>
      <c r="J1356" s="635"/>
      <c r="K1356" s="1714" t="s">
        <v>80</v>
      </c>
      <c r="L1356" s="701">
        <f t="shared" si="931"/>
        <v>29</v>
      </c>
      <c r="M1356" s="701">
        <f t="shared" si="950"/>
        <v>29</v>
      </c>
      <c r="N1356" s="692">
        <v>0.0</v>
      </c>
      <c r="O1356" s="701">
        <f>sum(M1356,N1356)</f>
        <v>29</v>
      </c>
      <c r="P1356" s="701"/>
      <c r="Q1356" s="1686"/>
      <c r="R1356" s="1686"/>
      <c r="S1356" s="649"/>
      <c r="T1356" s="649"/>
      <c r="U1356" s="7"/>
      <c r="V1356" s="7"/>
      <c r="W1356" s="7"/>
      <c r="X1356" s="7"/>
      <c r="Y1356" s="7"/>
      <c r="Z1356" s="7"/>
      <c r="AA1356" s="7"/>
      <c r="AB1356" s="7"/>
      <c r="AC1356" s="7"/>
    </row>
    <row r="1357">
      <c r="A1357" s="1921" t="s">
        <v>659</v>
      </c>
      <c r="B1357" s="1760">
        <v>0.0</v>
      </c>
      <c r="C1357" s="1760">
        <v>0.0</v>
      </c>
      <c r="D1357" s="1760">
        <v>4.0</v>
      </c>
      <c r="E1357" s="1760">
        <v>4.0</v>
      </c>
      <c r="F1357" s="1760">
        <v>7.0</v>
      </c>
      <c r="G1357" s="1760">
        <v>1.0</v>
      </c>
      <c r="H1357" s="1761">
        <f t="shared" ref="H1357:H1359" si="951">SUM(B1357:G1357)</f>
        <v>16</v>
      </c>
      <c r="I1357" s="1762">
        <f>SUM(H1357:H1361)</f>
        <v>26</v>
      </c>
      <c r="J1357" s="635"/>
      <c r="K1357" s="1921" t="s">
        <v>659</v>
      </c>
      <c r="L1357" s="1762">
        <f t="shared" si="931"/>
        <v>66</v>
      </c>
      <c r="M1357" s="1762">
        <f>(L1357-H1357)-R1357</f>
        <v>50</v>
      </c>
      <c r="N1357" s="1765">
        <v>0.0</v>
      </c>
      <c r="O1357" s="1762">
        <f t="shared" ref="O1357:O1358" si="952">SUM(M1357,N1357)</f>
        <v>50</v>
      </c>
      <c r="P1357" s="1817"/>
      <c r="Q1357" s="1766"/>
      <c r="R1357" s="1762"/>
      <c r="S1357" s="649"/>
      <c r="T1357" s="649"/>
      <c r="U1357" s="7"/>
      <c r="V1357" s="7"/>
      <c r="W1357" s="7"/>
      <c r="X1357" s="7"/>
      <c r="Y1357" s="7"/>
      <c r="Z1357" s="7"/>
      <c r="AA1357" s="7"/>
      <c r="AB1357" s="7"/>
      <c r="AC1357" s="7"/>
    </row>
    <row r="1358">
      <c r="A1358" s="1714" t="s">
        <v>77</v>
      </c>
      <c r="B1358" s="692">
        <v>0.0</v>
      </c>
      <c r="C1358" s="692">
        <v>0.0</v>
      </c>
      <c r="D1358" s="692">
        <v>0.0</v>
      </c>
      <c r="E1358" s="692">
        <v>0.0</v>
      </c>
      <c r="F1358" s="692">
        <v>0.0</v>
      </c>
      <c r="G1358" s="692">
        <v>0.0</v>
      </c>
      <c r="H1358" s="693">
        <f t="shared" si="951"/>
        <v>0</v>
      </c>
      <c r="I1358" s="596">
        <f>(I1357/60)</f>
        <v>0.4333333333</v>
      </c>
      <c r="J1358" s="635"/>
      <c r="K1358" s="1714" t="s">
        <v>77</v>
      </c>
      <c r="L1358" s="701">
        <f t="shared" si="931"/>
        <v>11</v>
      </c>
      <c r="M1358" s="701">
        <f>(L1358-H1358-H1359)-R1358</f>
        <v>1</v>
      </c>
      <c r="N1358" s="692">
        <v>0.0</v>
      </c>
      <c r="O1358" s="701">
        <f t="shared" si="952"/>
        <v>1</v>
      </c>
      <c r="P1358" s="701"/>
      <c r="Q1358" s="1621"/>
      <c r="R1358" s="1686"/>
      <c r="S1358" s="649"/>
      <c r="T1358" s="649"/>
      <c r="U1358" s="7"/>
      <c r="V1358" s="7"/>
      <c r="W1358" s="7"/>
      <c r="X1358" s="7"/>
      <c r="Y1358" s="7"/>
      <c r="Z1358" s="7"/>
      <c r="AA1358" s="7"/>
      <c r="AB1358" s="7"/>
      <c r="AC1358" s="7"/>
    </row>
    <row r="1359">
      <c r="A1359" s="1714" t="s">
        <v>78</v>
      </c>
      <c r="B1359" s="692">
        <v>0.0</v>
      </c>
      <c r="C1359" s="692">
        <v>0.0</v>
      </c>
      <c r="D1359" s="692">
        <v>6.0</v>
      </c>
      <c r="E1359" s="692">
        <v>1.0</v>
      </c>
      <c r="F1359" s="692">
        <v>1.0</v>
      </c>
      <c r="G1359" s="692">
        <v>2.0</v>
      </c>
      <c r="H1359" s="693">
        <f t="shared" si="951"/>
        <v>10</v>
      </c>
      <c r="I1359" s="701"/>
      <c r="J1359" s="635"/>
      <c r="K1359" s="1714" t="s">
        <v>78</v>
      </c>
      <c r="L1359" s="701" t="str">
        <f t="shared" si="931"/>
        <v>-</v>
      </c>
      <c r="M1359" s="701" t="s">
        <v>79</v>
      </c>
      <c r="N1359" s="692" t="s">
        <v>79</v>
      </c>
      <c r="O1359" s="701" t="s">
        <v>79</v>
      </c>
      <c r="P1359" s="701"/>
      <c r="Q1359" s="1686"/>
      <c r="R1359" s="1686"/>
      <c r="S1359" s="649"/>
      <c r="T1359" s="649"/>
      <c r="U1359" s="7"/>
      <c r="V1359" s="7"/>
      <c r="W1359" s="7"/>
      <c r="X1359" s="7"/>
      <c r="Y1359" s="7"/>
      <c r="Z1359" s="7"/>
      <c r="AA1359" s="7"/>
      <c r="AB1359" s="7"/>
      <c r="AC1359" s="7"/>
    </row>
    <row r="1360">
      <c r="A1360" s="1714" t="s">
        <v>446</v>
      </c>
      <c r="B1360" s="692">
        <v>0.0</v>
      </c>
      <c r="C1360" s="692">
        <v>0.0</v>
      </c>
      <c r="D1360" s="692">
        <v>0.0</v>
      </c>
      <c r="E1360" s="692">
        <v>0.0</v>
      </c>
      <c r="F1360" s="692">
        <v>0.0</v>
      </c>
      <c r="G1360" s="692">
        <v>0.0</v>
      </c>
      <c r="H1360" s="693">
        <f t="shared" ref="H1360:H1362" si="953">sum(B1360:G1360)</f>
        <v>0</v>
      </c>
      <c r="I1360" s="701"/>
      <c r="J1360" s="635"/>
      <c r="K1360" s="1714" t="s">
        <v>446</v>
      </c>
      <c r="L1360" s="701">
        <f t="shared" si="931"/>
        <v>1</v>
      </c>
      <c r="M1360" s="701">
        <f>(L1360-H1360)-R1360</f>
        <v>1</v>
      </c>
      <c r="N1360" s="692">
        <v>0.0</v>
      </c>
      <c r="O1360" s="701">
        <f t="shared" ref="O1360:O1361" si="954">SUM(M1360,N1360)</f>
        <v>1</v>
      </c>
      <c r="P1360" s="701"/>
      <c r="Q1360" s="1621"/>
      <c r="R1360" s="1686"/>
      <c r="S1360" s="649"/>
      <c r="T1360" s="649"/>
      <c r="U1360" s="7"/>
      <c r="V1360" s="7"/>
      <c r="W1360" s="7"/>
      <c r="X1360" s="7"/>
      <c r="Y1360" s="7"/>
      <c r="Z1360" s="7"/>
      <c r="AA1360" s="7"/>
      <c r="AB1360" s="7"/>
      <c r="AC1360" s="7"/>
    </row>
    <row r="1361">
      <c r="A1361" s="1714" t="s">
        <v>751</v>
      </c>
      <c r="B1361" s="692">
        <v>0.0</v>
      </c>
      <c r="C1361" s="692">
        <v>0.0</v>
      </c>
      <c r="D1361" s="692">
        <v>0.0</v>
      </c>
      <c r="E1361" s="692">
        <v>0.0</v>
      </c>
      <c r="F1361" s="692">
        <v>0.0</v>
      </c>
      <c r="G1361" s="692">
        <v>0.0</v>
      </c>
      <c r="H1361" s="693">
        <f t="shared" si="953"/>
        <v>0</v>
      </c>
      <c r="I1361" s="701"/>
      <c r="J1361" s="635"/>
      <c r="K1361" s="1714" t="s">
        <v>751</v>
      </c>
      <c r="L1361" s="701">
        <f t="shared" si="931"/>
        <v>10</v>
      </c>
      <c r="M1361" s="701">
        <f t="shared" ref="M1361:M1362" si="955">(L1361-H1361)</f>
        <v>10</v>
      </c>
      <c r="N1361" s="692">
        <v>0.0</v>
      </c>
      <c r="O1361" s="701">
        <f t="shared" si="954"/>
        <v>10</v>
      </c>
      <c r="P1361" s="701"/>
      <c r="Q1361" s="1686"/>
      <c r="R1361" s="1686"/>
      <c r="S1361" s="649"/>
      <c r="T1361" s="649"/>
      <c r="U1361" s="7"/>
      <c r="V1361" s="7"/>
      <c r="W1361" s="7"/>
      <c r="X1361" s="7"/>
      <c r="Y1361" s="7"/>
      <c r="Z1361" s="7"/>
      <c r="AA1361" s="7"/>
      <c r="AB1361" s="7"/>
      <c r="AC1361" s="7"/>
    </row>
    <row r="1362">
      <c r="A1362" s="1714" t="s">
        <v>80</v>
      </c>
      <c r="B1362" s="692">
        <v>0.0</v>
      </c>
      <c r="C1362" s="692">
        <v>0.0</v>
      </c>
      <c r="D1362" s="692">
        <v>3.0</v>
      </c>
      <c r="E1362" s="692">
        <v>12.0</v>
      </c>
      <c r="F1362" s="692">
        <v>7.0</v>
      </c>
      <c r="G1362" s="692">
        <v>0.0</v>
      </c>
      <c r="H1362" s="693">
        <f t="shared" si="953"/>
        <v>22</v>
      </c>
      <c r="I1362" s="701"/>
      <c r="J1362" s="635"/>
      <c r="K1362" s="1714" t="s">
        <v>80</v>
      </c>
      <c r="L1362" s="701">
        <f t="shared" si="931"/>
        <v>30</v>
      </c>
      <c r="M1362" s="701">
        <f t="shared" si="955"/>
        <v>8</v>
      </c>
      <c r="N1362" s="692">
        <v>0.0</v>
      </c>
      <c r="O1362" s="701">
        <f>sum(M1362,N1362)</f>
        <v>8</v>
      </c>
      <c r="P1362" s="701"/>
      <c r="Q1362" s="1686"/>
      <c r="R1362" s="1686"/>
      <c r="S1362" s="649"/>
      <c r="T1362" s="649"/>
      <c r="U1362" s="7"/>
      <c r="V1362" s="7"/>
      <c r="W1362" s="7"/>
      <c r="X1362" s="7"/>
      <c r="Y1362" s="7"/>
      <c r="Z1362" s="7"/>
      <c r="AA1362" s="7"/>
      <c r="AB1362" s="7"/>
      <c r="AC1362" s="7"/>
    </row>
    <row r="1363">
      <c r="A1363" s="1921" t="s">
        <v>879</v>
      </c>
      <c r="B1363" s="1760">
        <v>0.0</v>
      </c>
      <c r="C1363" s="1760">
        <v>0.0</v>
      </c>
      <c r="D1363" s="1760">
        <v>2.0</v>
      </c>
      <c r="E1363" s="1760">
        <v>0.0</v>
      </c>
      <c r="F1363" s="1760">
        <v>0.0</v>
      </c>
      <c r="G1363" s="1760">
        <v>0.0</v>
      </c>
      <c r="H1363" s="1761">
        <f t="shared" ref="H1363:H1365" si="956">SUM(B1363:G1363)</f>
        <v>2</v>
      </c>
      <c r="I1363" s="1762">
        <f>SUM(H1363:H1367)</f>
        <v>2</v>
      </c>
      <c r="J1363" s="647" t="s">
        <v>79</v>
      </c>
      <c r="K1363" s="1921" t="s">
        <v>879</v>
      </c>
      <c r="L1363" s="1762">
        <f t="shared" si="931"/>
        <v>31</v>
      </c>
      <c r="M1363" s="1762">
        <f>(L1363-H1363)-R1363</f>
        <v>29</v>
      </c>
      <c r="N1363" s="1765">
        <v>0.0</v>
      </c>
      <c r="O1363" s="1762">
        <f t="shared" ref="O1363:O1364" si="957">SUM(M1363,N1363)</f>
        <v>29</v>
      </c>
      <c r="P1363" s="1762"/>
      <c r="Q1363" s="1766" t="s">
        <v>1056</v>
      </c>
      <c r="R1363" s="1762"/>
      <c r="S1363" s="649"/>
      <c r="T1363" s="649"/>
      <c r="U1363" s="7"/>
      <c r="V1363" s="7"/>
      <c r="W1363" s="7"/>
      <c r="X1363" s="7"/>
      <c r="Y1363" s="7"/>
      <c r="Z1363" s="7"/>
      <c r="AA1363" s="7"/>
      <c r="AB1363" s="7"/>
      <c r="AC1363" s="7"/>
    </row>
    <row r="1364">
      <c r="A1364" s="1714" t="s">
        <v>77</v>
      </c>
      <c r="B1364" s="692">
        <v>0.0</v>
      </c>
      <c r="C1364" s="692">
        <v>0.0</v>
      </c>
      <c r="D1364" s="692">
        <v>0.0</v>
      </c>
      <c r="E1364" s="692">
        <v>0.0</v>
      </c>
      <c r="F1364" s="692">
        <v>0.0</v>
      </c>
      <c r="G1364" s="692">
        <v>0.0</v>
      </c>
      <c r="H1364" s="693">
        <f t="shared" si="956"/>
        <v>0</v>
      </c>
      <c r="I1364" s="596">
        <f>(I1363/60)</f>
        <v>0.03333333333</v>
      </c>
      <c r="J1364" s="647" t="s">
        <v>79</v>
      </c>
      <c r="K1364" s="1714" t="s">
        <v>77</v>
      </c>
      <c r="L1364" s="701">
        <f t="shared" si="931"/>
        <v>1</v>
      </c>
      <c r="M1364" s="701">
        <f>(L1364-H1364-H1365)-R1364</f>
        <v>1</v>
      </c>
      <c r="N1364" s="692">
        <v>0.0</v>
      </c>
      <c r="O1364" s="701">
        <f t="shared" si="957"/>
        <v>1</v>
      </c>
      <c r="P1364" s="701"/>
      <c r="Q1364" s="1621" t="s">
        <v>1055</v>
      </c>
      <c r="R1364" s="1686"/>
      <c r="S1364" s="649"/>
      <c r="T1364" s="649"/>
      <c r="U1364" s="7"/>
      <c r="V1364" s="7"/>
      <c r="W1364" s="7"/>
      <c r="X1364" s="7"/>
      <c r="Y1364" s="7"/>
      <c r="Z1364" s="7"/>
      <c r="AA1364" s="7"/>
      <c r="AB1364" s="7"/>
      <c r="AC1364" s="7"/>
    </row>
    <row r="1365">
      <c r="A1365" s="1714" t="s">
        <v>78</v>
      </c>
      <c r="B1365" s="692">
        <v>0.0</v>
      </c>
      <c r="C1365" s="692">
        <v>0.0</v>
      </c>
      <c r="D1365" s="692">
        <v>0.0</v>
      </c>
      <c r="E1365" s="692">
        <v>0.0</v>
      </c>
      <c r="F1365" s="692">
        <v>0.0</v>
      </c>
      <c r="G1365" s="692">
        <v>0.0</v>
      </c>
      <c r="H1365" s="693">
        <f t="shared" si="956"/>
        <v>0</v>
      </c>
      <c r="I1365" s="701"/>
      <c r="J1365" s="647" t="s">
        <v>79</v>
      </c>
      <c r="K1365" s="1714" t="s">
        <v>78</v>
      </c>
      <c r="L1365" s="701" t="str">
        <f t="shared" si="931"/>
        <v>-</v>
      </c>
      <c r="M1365" s="701" t="s">
        <v>79</v>
      </c>
      <c r="N1365" s="692" t="s">
        <v>79</v>
      </c>
      <c r="O1365" s="701" t="s">
        <v>79</v>
      </c>
      <c r="P1365" s="701"/>
      <c r="Q1365" s="1686"/>
      <c r="R1365" s="1686"/>
      <c r="S1365" s="649"/>
      <c r="T1365" s="649"/>
      <c r="U1365" s="7"/>
      <c r="V1365" s="7"/>
      <c r="W1365" s="7"/>
      <c r="X1365" s="7"/>
      <c r="Y1365" s="7"/>
      <c r="Z1365" s="7"/>
      <c r="AA1365" s="7"/>
      <c r="AB1365" s="7"/>
      <c r="AC1365" s="7"/>
    </row>
    <row r="1366">
      <c r="A1366" s="1714" t="s">
        <v>446</v>
      </c>
      <c r="B1366" s="692">
        <v>0.0</v>
      </c>
      <c r="C1366" s="692">
        <v>0.0</v>
      </c>
      <c r="D1366" s="692">
        <v>0.0</v>
      </c>
      <c r="E1366" s="692">
        <v>0.0</v>
      </c>
      <c r="F1366" s="692">
        <v>0.0</v>
      </c>
      <c r="G1366" s="692">
        <v>0.0</v>
      </c>
      <c r="H1366" s="693">
        <f t="shared" ref="H1366:H1368" si="958">sum(B1366:G1366)</f>
        <v>0</v>
      </c>
      <c r="I1366" s="701"/>
      <c r="J1366" s="647" t="s">
        <v>79</v>
      </c>
      <c r="K1366" s="1714" t="s">
        <v>446</v>
      </c>
      <c r="L1366" s="701">
        <f t="shared" si="931"/>
        <v>2</v>
      </c>
      <c r="M1366" s="701">
        <f>(L1366-H1366)-R1366</f>
        <v>2</v>
      </c>
      <c r="N1366" s="692">
        <v>0.0</v>
      </c>
      <c r="O1366" s="701">
        <f t="shared" ref="O1366:O1367" si="959">SUM(M1366,N1366)</f>
        <v>2</v>
      </c>
      <c r="P1366" s="701"/>
      <c r="Q1366" s="1621" t="s">
        <v>935</v>
      </c>
      <c r="R1366" s="1686"/>
      <c r="S1366" s="649"/>
      <c r="T1366" s="649"/>
      <c r="U1366" s="7"/>
      <c r="V1366" s="7"/>
      <c r="W1366" s="7"/>
      <c r="X1366" s="7"/>
      <c r="Y1366" s="7"/>
      <c r="Z1366" s="7"/>
      <c r="AA1366" s="7"/>
      <c r="AB1366" s="7"/>
      <c r="AC1366" s="7"/>
    </row>
    <row r="1367">
      <c r="A1367" s="1714" t="s">
        <v>751</v>
      </c>
      <c r="B1367" s="692">
        <v>0.0</v>
      </c>
      <c r="C1367" s="692">
        <v>0.0</v>
      </c>
      <c r="D1367" s="692">
        <v>0.0</v>
      </c>
      <c r="E1367" s="692">
        <v>0.0</v>
      </c>
      <c r="F1367" s="692">
        <v>0.0</v>
      </c>
      <c r="G1367" s="692">
        <v>0.0</v>
      </c>
      <c r="H1367" s="693">
        <f t="shared" si="958"/>
        <v>0</v>
      </c>
      <c r="I1367" s="701"/>
      <c r="J1367" s="647" t="s">
        <v>206</v>
      </c>
      <c r="K1367" s="1714" t="s">
        <v>751</v>
      </c>
      <c r="L1367" s="701">
        <f t="shared" si="931"/>
        <v>0</v>
      </c>
      <c r="M1367" s="701">
        <f t="shared" ref="M1367:M1368" si="960">(L1367-H1367)</f>
        <v>0</v>
      </c>
      <c r="N1367" s="692">
        <v>0.0</v>
      </c>
      <c r="O1367" s="701">
        <f t="shared" si="959"/>
        <v>0</v>
      </c>
      <c r="P1367" s="701"/>
      <c r="Q1367" s="1686"/>
      <c r="R1367" s="1686"/>
      <c r="S1367" s="649"/>
      <c r="T1367" s="649"/>
      <c r="U1367" s="7"/>
      <c r="V1367" s="7"/>
      <c r="W1367" s="7"/>
      <c r="X1367" s="7"/>
      <c r="Y1367" s="7"/>
      <c r="Z1367" s="7"/>
      <c r="AA1367" s="7"/>
      <c r="AB1367" s="7"/>
      <c r="AC1367" s="7"/>
    </row>
    <row r="1368">
      <c r="A1368" s="1714" t="s">
        <v>80</v>
      </c>
      <c r="B1368" s="692">
        <v>0.0</v>
      </c>
      <c r="C1368" s="692">
        <v>0.0</v>
      </c>
      <c r="D1368" s="692">
        <v>0.0</v>
      </c>
      <c r="E1368" s="692">
        <v>0.0</v>
      </c>
      <c r="F1368" s="692">
        <v>0.0</v>
      </c>
      <c r="G1368" s="692">
        <v>0.0</v>
      </c>
      <c r="H1368" s="693">
        <f t="shared" si="958"/>
        <v>0</v>
      </c>
      <c r="I1368" s="701"/>
      <c r="J1368" s="635"/>
      <c r="K1368" s="1714" t="s">
        <v>80</v>
      </c>
      <c r="L1368" s="701">
        <f t="shared" si="931"/>
        <v>24</v>
      </c>
      <c r="M1368" s="701">
        <f t="shared" si="960"/>
        <v>24</v>
      </c>
      <c r="N1368" s="692">
        <v>0.0</v>
      </c>
      <c r="O1368" s="701">
        <f>sum(M1368,N1368)</f>
        <v>24</v>
      </c>
      <c r="P1368" s="701"/>
      <c r="Q1368" s="1621" t="s">
        <v>945</v>
      </c>
      <c r="R1368" s="1686"/>
      <c r="S1368" s="649"/>
      <c r="T1368" s="649"/>
      <c r="U1368" s="7"/>
      <c r="V1368" s="7"/>
      <c r="W1368" s="7"/>
      <c r="X1368" s="7"/>
      <c r="Y1368" s="7"/>
      <c r="Z1368" s="7"/>
      <c r="AA1368" s="7"/>
      <c r="AB1368" s="7"/>
      <c r="AC1368" s="7"/>
    </row>
    <row r="1369">
      <c r="A1369" s="1921" t="s">
        <v>274</v>
      </c>
      <c r="B1369" s="1760">
        <v>0.0</v>
      </c>
      <c r="C1369" s="1760">
        <v>0.0</v>
      </c>
      <c r="D1369" s="1760">
        <v>0.0</v>
      </c>
      <c r="E1369" s="1760">
        <v>0.0</v>
      </c>
      <c r="F1369" s="1760">
        <v>0.0</v>
      </c>
      <c r="G1369" s="1760">
        <v>0.0</v>
      </c>
      <c r="H1369" s="1761"/>
      <c r="I1369" s="1762">
        <f>SUM(H1369:H1373)</f>
        <v>0</v>
      </c>
      <c r="J1369" s="635"/>
      <c r="K1369" s="1921" t="s">
        <v>274</v>
      </c>
      <c r="L1369" s="1762">
        <f t="shared" si="931"/>
        <v>0</v>
      </c>
      <c r="M1369" s="1762">
        <f>(L1369-H1369)-R1369</f>
        <v>0</v>
      </c>
      <c r="N1369" s="1761"/>
      <c r="O1369" s="1762">
        <f t="shared" ref="O1369:O1370" si="961">SUM(M1369,N1369)</f>
        <v>0</v>
      </c>
      <c r="P1369" s="1685"/>
      <c r="Q1369" s="1685"/>
      <c r="R1369" s="1685"/>
      <c r="S1369" s="649"/>
      <c r="T1369" s="649"/>
      <c r="U1369" s="7"/>
      <c r="V1369" s="7"/>
      <c r="W1369" s="7"/>
      <c r="X1369" s="7"/>
      <c r="Y1369" s="7"/>
      <c r="Z1369" s="7"/>
      <c r="AA1369" s="7"/>
      <c r="AB1369" s="7"/>
      <c r="AC1369" s="7"/>
    </row>
    <row r="1370">
      <c r="A1370" s="1714" t="s">
        <v>77</v>
      </c>
      <c r="B1370" s="690">
        <v>0.0</v>
      </c>
      <c r="C1370" s="692">
        <v>0.0</v>
      </c>
      <c r="D1370" s="690">
        <v>0.0</v>
      </c>
      <c r="E1370" s="690">
        <v>0.0</v>
      </c>
      <c r="F1370" s="690">
        <v>0.0</v>
      </c>
      <c r="G1370" s="690">
        <v>0.0</v>
      </c>
      <c r="H1370" s="693">
        <f t="shared" ref="H1370:H1372" si="962">SUM(B1370:G1370)</f>
        <v>0</v>
      </c>
      <c r="I1370" s="596">
        <f>(I1369/60)</f>
        <v>0</v>
      </c>
      <c r="J1370" s="635"/>
      <c r="K1370" s="1714" t="s">
        <v>77</v>
      </c>
      <c r="L1370" s="701">
        <f t="shared" si="931"/>
        <v>0</v>
      </c>
      <c r="M1370" s="701">
        <f>(L1370-H1370-H1371)-R1370</f>
        <v>0</v>
      </c>
      <c r="N1370" s="701"/>
      <c r="O1370" s="701">
        <f t="shared" si="961"/>
        <v>0</v>
      </c>
      <c r="P1370" s="701"/>
      <c r="Q1370" s="1686"/>
      <c r="R1370" s="701"/>
      <c r="S1370" s="649"/>
      <c r="T1370" s="649"/>
      <c r="U1370" s="7"/>
      <c r="V1370" s="7"/>
      <c r="W1370" s="7"/>
      <c r="X1370" s="7"/>
      <c r="Y1370" s="7"/>
      <c r="Z1370" s="7"/>
      <c r="AA1370" s="7"/>
      <c r="AB1370" s="7"/>
      <c r="AC1370" s="7"/>
    </row>
    <row r="1371">
      <c r="A1371" s="1714" t="s">
        <v>78</v>
      </c>
      <c r="B1371" s="692">
        <v>0.0</v>
      </c>
      <c r="C1371" s="692">
        <v>0.0</v>
      </c>
      <c r="D1371" s="692">
        <v>0.0</v>
      </c>
      <c r="E1371" s="692">
        <v>0.0</v>
      </c>
      <c r="F1371" s="692">
        <v>0.0</v>
      </c>
      <c r="G1371" s="692">
        <v>0.0</v>
      </c>
      <c r="H1371" s="693">
        <f t="shared" si="962"/>
        <v>0</v>
      </c>
      <c r="I1371" s="701"/>
      <c r="J1371" s="635"/>
      <c r="K1371" s="1714" t="s">
        <v>78</v>
      </c>
      <c r="L1371" s="701" t="str">
        <f t="shared" si="931"/>
        <v>-</v>
      </c>
      <c r="M1371" s="701" t="s">
        <v>79</v>
      </c>
      <c r="N1371" s="701"/>
      <c r="O1371" s="701" t="s">
        <v>79</v>
      </c>
      <c r="P1371" s="701"/>
      <c r="Q1371" s="1686"/>
      <c r="R1371" s="1686"/>
      <c r="S1371" s="649"/>
      <c r="T1371" s="649"/>
      <c r="U1371" s="7"/>
      <c r="V1371" s="7"/>
      <c r="W1371" s="7"/>
      <c r="X1371" s="7"/>
      <c r="Y1371" s="7"/>
      <c r="Z1371" s="7"/>
      <c r="AA1371" s="7"/>
      <c r="AB1371" s="7"/>
      <c r="AC1371" s="7"/>
    </row>
    <row r="1372">
      <c r="A1372" s="1714" t="s">
        <v>446</v>
      </c>
      <c r="B1372" s="692">
        <v>0.0</v>
      </c>
      <c r="C1372" s="692">
        <v>0.0</v>
      </c>
      <c r="D1372" s="692">
        <v>0.0</v>
      </c>
      <c r="E1372" s="692">
        <v>0.0</v>
      </c>
      <c r="F1372" s="692">
        <v>0.0</v>
      </c>
      <c r="G1372" s="692">
        <v>0.0</v>
      </c>
      <c r="H1372" s="693">
        <f t="shared" si="962"/>
        <v>0</v>
      </c>
      <c r="I1372" s="701"/>
      <c r="J1372" s="635"/>
      <c r="K1372" s="1714" t="s">
        <v>446</v>
      </c>
      <c r="L1372" s="701">
        <f t="shared" si="931"/>
        <v>0</v>
      </c>
      <c r="M1372" s="701">
        <f>(L1372-H1372)-R1372</f>
        <v>0</v>
      </c>
      <c r="N1372" s="701"/>
      <c r="O1372" s="701">
        <f t="shared" ref="O1372:O1373" si="963">SUM(M1372,N1372)</f>
        <v>0</v>
      </c>
      <c r="P1372" s="701"/>
      <c r="Q1372" s="1686"/>
      <c r="R1372" s="1686"/>
      <c r="S1372" s="649"/>
      <c r="T1372" s="649"/>
      <c r="U1372" s="7"/>
      <c r="V1372" s="7"/>
      <c r="W1372" s="7"/>
      <c r="X1372" s="7"/>
      <c r="Y1372" s="7"/>
      <c r="Z1372" s="7"/>
      <c r="AA1372" s="7"/>
      <c r="AB1372" s="7"/>
      <c r="AC1372" s="7"/>
    </row>
    <row r="1373">
      <c r="A1373" s="1714" t="s">
        <v>751</v>
      </c>
      <c r="B1373" s="692">
        <v>0.0</v>
      </c>
      <c r="C1373" s="692">
        <v>0.0</v>
      </c>
      <c r="D1373" s="692">
        <v>0.0</v>
      </c>
      <c r="E1373" s="692">
        <v>0.0</v>
      </c>
      <c r="F1373" s="692">
        <v>0.0</v>
      </c>
      <c r="G1373" s="692">
        <v>0.0</v>
      </c>
      <c r="H1373" s="693">
        <f t="shared" ref="H1373:H1375" si="964">sum(B1373:G1373)</f>
        <v>0</v>
      </c>
      <c r="I1373" s="701"/>
      <c r="J1373" s="635"/>
      <c r="K1373" s="1714" t="s">
        <v>751</v>
      </c>
      <c r="L1373" s="701">
        <f t="shared" si="931"/>
        <v>0</v>
      </c>
      <c r="M1373" s="701">
        <f t="shared" ref="M1373:M1374" si="965">(L1373-H1373)</f>
        <v>0</v>
      </c>
      <c r="N1373" s="701"/>
      <c r="O1373" s="701">
        <f t="shared" si="963"/>
        <v>0</v>
      </c>
      <c r="P1373" s="701"/>
      <c r="Q1373" s="1686"/>
      <c r="R1373" s="1686"/>
      <c r="S1373" s="649"/>
      <c r="T1373" s="649"/>
      <c r="U1373" s="7"/>
      <c r="V1373" s="7"/>
      <c r="W1373" s="7"/>
      <c r="X1373" s="7"/>
      <c r="Y1373" s="7"/>
      <c r="Z1373" s="7"/>
      <c r="AA1373" s="7"/>
      <c r="AB1373" s="7"/>
      <c r="AC1373" s="7"/>
    </row>
    <row r="1374">
      <c r="A1374" s="1714" t="s">
        <v>80</v>
      </c>
      <c r="B1374" s="692">
        <v>0.0</v>
      </c>
      <c r="C1374" s="692">
        <v>0.0</v>
      </c>
      <c r="D1374" s="692">
        <v>0.0</v>
      </c>
      <c r="E1374" s="692">
        <v>0.0</v>
      </c>
      <c r="F1374" s="692">
        <v>0.0</v>
      </c>
      <c r="G1374" s="692">
        <v>0.0</v>
      </c>
      <c r="H1374" s="693">
        <f t="shared" si="964"/>
        <v>0</v>
      </c>
      <c r="I1374" s="701"/>
      <c r="J1374" s="635"/>
      <c r="K1374" s="1714" t="s">
        <v>80</v>
      </c>
      <c r="L1374" s="701">
        <f t="shared" si="931"/>
        <v>0</v>
      </c>
      <c r="M1374" s="701">
        <f t="shared" si="965"/>
        <v>0</v>
      </c>
      <c r="N1374" s="701"/>
      <c r="O1374" s="701">
        <f>sum(M1374,N1374)</f>
        <v>0</v>
      </c>
      <c r="P1374" s="701"/>
      <c r="Q1374" s="1686"/>
      <c r="R1374" s="1686"/>
      <c r="S1374" s="649"/>
      <c r="T1374" s="649"/>
      <c r="U1374" s="7"/>
      <c r="V1374" s="7"/>
      <c r="W1374" s="7"/>
      <c r="X1374" s="7"/>
      <c r="Y1374" s="7"/>
      <c r="Z1374" s="7"/>
      <c r="AA1374" s="7"/>
      <c r="AB1374" s="7"/>
      <c r="AC1374" s="7"/>
    </row>
    <row r="1375">
      <c r="A1375" s="1921" t="s">
        <v>274</v>
      </c>
      <c r="B1375" s="1765">
        <v>0.0</v>
      </c>
      <c r="C1375" s="1765">
        <v>0.0</v>
      </c>
      <c r="D1375" s="1765">
        <v>0.0</v>
      </c>
      <c r="E1375" s="1765">
        <v>0.0</v>
      </c>
      <c r="F1375" s="1765">
        <v>0.0</v>
      </c>
      <c r="G1375" s="1765">
        <v>0.0</v>
      </c>
      <c r="H1375" s="1761">
        <f t="shared" si="964"/>
        <v>0</v>
      </c>
      <c r="I1375" s="1762">
        <f>SUM(H1375:H1379)</f>
        <v>0</v>
      </c>
      <c r="J1375" s="635"/>
      <c r="K1375" s="1921" t="s">
        <v>274</v>
      </c>
      <c r="L1375" s="1762">
        <f t="shared" si="931"/>
        <v>0</v>
      </c>
      <c r="M1375" s="1762">
        <f>(L1375-H1375)-R1375</f>
        <v>0</v>
      </c>
      <c r="N1375" s="1762"/>
      <c r="O1375" s="1762">
        <f t="shared" ref="O1375:O1376" si="966">SUM(M1375,N1375)</f>
        <v>0</v>
      </c>
      <c r="P1375" s="1762"/>
      <c r="Q1375" s="1685"/>
      <c r="R1375" s="1685"/>
      <c r="S1375" s="649"/>
      <c r="T1375" s="649"/>
      <c r="U1375" s="7"/>
      <c r="V1375" s="7"/>
      <c r="W1375" s="7"/>
      <c r="X1375" s="7"/>
      <c r="Y1375" s="7"/>
      <c r="Z1375" s="7"/>
      <c r="AA1375" s="7"/>
      <c r="AB1375" s="7"/>
      <c r="AC1375" s="7"/>
    </row>
    <row r="1376">
      <c r="A1376" s="1714" t="s">
        <v>77</v>
      </c>
      <c r="B1376" s="692">
        <v>0.0</v>
      </c>
      <c r="C1376" s="692">
        <v>0.0</v>
      </c>
      <c r="D1376" s="692">
        <v>0.0</v>
      </c>
      <c r="E1376" s="692">
        <v>0.0</v>
      </c>
      <c r="F1376" s="692">
        <v>0.0</v>
      </c>
      <c r="G1376" s="692">
        <v>0.0</v>
      </c>
      <c r="H1376" s="693">
        <f t="shared" ref="H1376:H1378" si="967">SUM(B1376:G1376)</f>
        <v>0</v>
      </c>
      <c r="I1376" s="596">
        <f>(I1375/60)</f>
        <v>0</v>
      </c>
      <c r="J1376" s="635"/>
      <c r="K1376" s="1714" t="s">
        <v>77</v>
      </c>
      <c r="L1376" s="701">
        <f t="shared" si="931"/>
        <v>0</v>
      </c>
      <c r="M1376" s="701">
        <f>(L1376-H1376-H1377)-R1376</f>
        <v>0</v>
      </c>
      <c r="N1376" s="701"/>
      <c r="O1376" s="701">
        <f t="shared" si="966"/>
        <v>0</v>
      </c>
      <c r="P1376" s="701"/>
      <c r="Q1376" s="1686"/>
      <c r="R1376" s="701"/>
      <c r="S1376" s="649"/>
      <c r="T1376" s="649"/>
      <c r="U1376" s="7"/>
      <c r="V1376" s="7"/>
      <c r="W1376" s="7"/>
      <c r="X1376" s="7"/>
      <c r="Y1376" s="7"/>
      <c r="Z1376" s="7"/>
      <c r="AA1376" s="7"/>
      <c r="AB1376" s="7"/>
      <c r="AC1376" s="7"/>
    </row>
    <row r="1377">
      <c r="A1377" s="1714" t="s">
        <v>78</v>
      </c>
      <c r="B1377" s="692">
        <v>0.0</v>
      </c>
      <c r="C1377" s="692">
        <v>0.0</v>
      </c>
      <c r="D1377" s="692">
        <v>0.0</v>
      </c>
      <c r="E1377" s="692">
        <v>0.0</v>
      </c>
      <c r="F1377" s="692">
        <v>0.0</v>
      </c>
      <c r="G1377" s="692">
        <v>0.0</v>
      </c>
      <c r="H1377" s="693">
        <f t="shared" si="967"/>
        <v>0</v>
      </c>
      <c r="I1377" s="701"/>
      <c r="J1377" s="635"/>
      <c r="K1377" s="1714" t="s">
        <v>78</v>
      </c>
      <c r="L1377" s="701" t="str">
        <f t="shared" si="931"/>
        <v>-</v>
      </c>
      <c r="M1377" s="701" t="s">
        <v>79</v>
      </c>
      <c r="N1377" s="701"/>
      <c r="O1377" s="701" t="s">
        <v>79</v>
      </c>
      <c r="P1377" s="701"/>
      <c r="Q1377" s="1686"/>
      <c r="R1377" s="1686"/>
      <c r="S1377" s="649"/>
      <c r="T1377" s="649"/>
      <c r="U1377" s="7"/>
      <c r="V1377" s="7"/>
      <c r="W1377" s="7"/>
      <c r="X1377" s="7"/>
      <c r="Y1377" s="7"/>
      <c r="Z1377" s="7"/>
      <c r="AA1377" s="7"/>
      <c r="AB1377" s="7"/>
      <c r="AC1377" s="7"/>
    </row>
    <row r="1378">
      <c r="A1378" s="1714" t="s">
        <v>446</v>
      </c>
      <c r="B1378" s="692">
        <v>0.0</v>
      </c>
      <c r="C1378" s="692">
        <v>0.0</v>
      </c>
      <c r="D1378" s="692">
        <v>0.0</v>
      </c>
      <c r="E1378" s="692">
        <v>0.0</v>
      </c>
      <c r="F1378" s="692">
        <v>0.0</v>
      </c>
      <c r="G1378" s="692">
        <v>0.0</v>
      </c>
      <c r="H1378" s="693">
        <f t="shared" si="967"/>
        <v>0</v>
      </c>
      <c r="I1378" s="701"/>
      <c r="J1378" s="635"/>
      <c r="K1378" s="1714" t="s">
        <v>446</v>
      </c>
      <c r="L1378" s="701">
        <f t="shared" si="931"/>
        <v>0</v>
      </c>
      <c r="M1378" s="701">
        <f>(L1378-H1378)-R1378</f>
        <v>0</v>
      </c>
      <c r="N1378" s="701"/>
      <c r="O1378" s="701">
        <f t="shared" ref="O1378:O1379" si="968">SUM(M1378,N1378)</f>
        <v>0</v>
      </c>
      <c r="P1378" s="701"/>
      <c r="Q1378" s="1686"/>
      <c r="R1378" s="1686"/>
      <c r="S1378" s="649"/>
      <c r="T1378" s="649"/>
      <c r="U1378" s="7"/>
      <c r="V1378" s="7"/>
      <c r="W1378" s="7"/>
      <c r="X1378" s="7"/>
      <c r="Y1378" s="7"/>
      <c r="Z1378" s="7"/>
      <c r="AA1378" s="7"/>
      <c r="AB1378" s="7"/>
      <c r="AC1378" s="7"/>
    </row>
    <row r="1379">
      <c r="A1379" s="1714" t="s">
        <v>751</v>
      </c>
      <c r="B1379" s="692">
        <v>0.0</v>
      </c>
      <c r="C1379" s="692">
        <v>0.0</v>
      </c>
      <c r="D1379" s="692">
        <v>0.0</v>
      </c>
      <c r="E1379" s="692">
        <v>0.0</v>
      </c>
      <c r="F1379" s="692">
        <v>0.0</v>
      </c>
      <c r="G1379" s="692">
        <v>0.0</v>
      </c>
      <c r="H1379" s="693">
        <f t="shared" ref="H1379:H1380" si="969">sum(B1379:G1379)</f>
        <v>0</v>
      </c>
      <c r="I1379" s="701"/>
      <c r="J1379" s="635"/>
      <c r="K1379" s="1714" t="s">
        <v>751</v>
      </c>
      <c r="L1379" s="701">
        <f t="shared" si="931"/>
        <v>0</v>
      </c>
      <c r="M1379" s="701">
        <f t="shared" ref="M1379:M1380" si="970">(L1379-H1379)</f>
        <v>0</v>
      </c>
      <c r="N1379" s="701"/>
      <c r="O1379" s="701">
        <f t="shared" si="968"/>
        <v>0</v>
      </c>
      <c r="P1379" s="701"/>
      <c r="Q1379" s="1686"/>
      <c r="R1379" s="1686"/>
      <c r="S1379" s="649"/>
      <c r="T1379" s="649"/>
      <c r="U1379" s="7"/>
      <c r="V1379" s="7"/>
      <c r="W1379" s="7"/>
      <c r="X1379" s="7"/>
      <c r="Y1379" s="7"/>
      <c r="Z1379" s="7"/>
      <c r="AA1379" s="7"/>
      <c r="AB1379" s="7"/>
      <c r="AC1379" s="7"/>
    </row>
    <row r="1380">
      <c r="A1380" s="1714" t="s">
        <v>80</v>
      </c>
      <c r="B1380" s="692">
        <v>0.0</v>
      </c>
      <c r="C1380" s="692">
        <v>0.0</v>
      </c>
      <c r="D1380" s="692">
        <v>0.0</v>
      </c>
      <c r="E1380" s="692">
        <v>0.0</v>
      </c>
      <c r="F1380" s="692">
        <v>0.0</v>
      </c>
      <c r="G1380" s="692">
        <v>0.0</v>
      </c>
      <c r="H1380" s="693">
        <f t="shared" si="969"/>
        <v>0</v>
      </c>
      <c r="I1380" s="701"/>
      <c r="J1380" s="635"/>
      <c r="K1380" s="1714" t="s">
        <v>80</v>
      </c>
      <c r="L1380" s="701">
        <f t="shared" si="931"/>
        <v>0</v>
      </c>
      <c r="M1380" s="701">
        <f t="shared" si="970"/>
        <v>0</v>
      </c>
      <c r="N1380" s="701"/>
      <c r="O1380" s="701">
        <f>sum(M1380,N1380)</f>
        <v>0</v>
      </c>
      <c r="P1380" s="701"/>
      <c r="Q1380" s="1686"/>
      <c r="R1380" s="1686"/>
      <c r="S1380" s="7"/>
      <c r="T1380" s="649"/>
      <c r="U1380" s="7"/>
      <c r="V1380" s="7"/>
      <c r="W1380" s="7"/>
      <c r="X1380" s="7"/>
      <c r="Y1380" s="7"/>
      <c r="Z1380" s="7"/>
      <c r="AA1380" s="7"/>
      <c r="AB1380" s="7"/>
      <c r="AC1380" s="7"/>
    </row>
    <row r="1381">
      <c r="A1381" s="1757"/>
      <c r="B1381" s="1682"/>
      <c r="C1381" s="1682"/>
      <c r="D1381" s="1682"/>
      <c r="E1381" s="1682"/>
      <c r="F1381" s="1682"/>
      <c r="G1381" s="1682"/>
      <c r="H1381" s="1682"/>
      <c r="I1381" s="1682"/>
      <c r="J1381" s="635"/>
      <c r="K1381" s="1757"/>
      <c r="L1381" s="1682"/>
      <c r="M1381" s="1682"/>
      <c r="N1381" s="1682"/>
      <c r="O1381" s="1682"/>
      <c r="P1381" s="1682"/>
      <c r="Q1381" s="1682"/>
      <c r="R1381" s="1682"/>
      <c r="S1381" s="7"/>
      <c r="T1381" s="649"/>
      <c r="U1381" s="7"/>
      <c r="V1381" s="7"/>
      <c r="W1381" s="7"/>
      <c r="X1381" s="7"/>
      <c r="Y1381" s="7"/>
      <c r="Z1381" s="7"/>
      <c r="AA1381" s="7"/>
      <c r="AB1381" s="7"/>
      <c r="AC1381" s="7"/>
    </row>
    <row r="1382">
      <c r="A1382" s="1774" t="s">
        <v>121</v>
      </c>
      <c r="B1382" s="1928">
        <f t="shared" ref="B1382:H1382" si="971">SUM(B1235,B1241,B1247,B1253,B1259,B1265,B1271,B1277,B1284,B1290,B1296,B1302,B1308,B1314,B1320,B1326,B1333,B1339,B1345,B1351,B1357,B1363,B1369, B1375)</f>
        <v>0</v>
      </c>
      <c r="C1382" s="1928">
        <f t="shared" si="971"/>
        <v>45</v>
      </c>
      <c r="D1382" s="1928">
        <f t="shared" si="971"/>
        <v>59</v>
      </c>
      <c r="E1382" s="1928">
        <f t="shared" si="971"/>
        <v>61</v>
      </c>
      <c r="F1382" s="1928">
        <f t="shared" si="971"/>
        <v>57</v>
      </c>
      <c r="G1382" s="1928">
        <f t="shared" si="971"/>
        <v>44</v>
      </c>
      <c r="H1382" s="1928">
        <f t="shared" si="971"/>
        <v>266</v>
      </c>
      <c r="I1382" s="1685"/>
      <c r="J1382" s="635"/>
      <c r="K1382" s="1774" t="s">
        <v>121</v>
      </c>
      <c r="L1382" s="2027">
        <f t="shared" ref="L1382:R1382" si="972">SUM(L1235,L1241,L1247,L1253,L1259,L1265,L1271,L1277,L1284,L1290,L1296,L1302,L1308,L1314,L1320,L1326,L1333,L1339,L1345,L1351,L1357,L1363,L1369, L1375)</f>
        <v>622</v>
      </c>
      <c r="M1382" s="1928">
        <f t="shared" si="972"/>
        <v>356</v>
      </c>
      <c r="N1382" s="1928">
        <f t="shared" si="972"/>
        <v>265</v>
      </c>
      <c r="O1382" s="1928">
        <f t="shared" si="972"/>
        <v>621</v>
      </c>
      <c r="P1382" s="1928">
        <f t="shared" si="972"/>
        <v>0</v>
      </c>
      <c r="Q1382" s="1928">
        <f t="shared" si="972"/>
        <v>0</v>
      </c>
      <c r="R1382" s="1928">
        <f t="shared" si="972"/>
        <v>0</v>
      </c>
      <c r="S1382" s="7"/>
      <c r="T1382" s="649"/>
      <c r="U1382" s="7"/>
      <c r="V1382" s="7"/>
      <c r="W1382" s="7"/>
      <c r="X1382" s="7"/>
      <c r="Y1382" s="7"/>
      <c r="Z1382" s="7"/>
      <c r="AA1382" s="7"/>
      <c r="AB1382" s="7"/>
      <c r="AC1382" s="7"/>
    </row>
    <row r="1383">
      <c r="A1383" s="1774" t="s">
        <v>77</v>
      </c>
      <c r="B1383" s="1928">
        <f t="shared" ref="B1383:H1383" si="973">SUM(B1236,B1242,B1248,B1254,B1260,B1266,B1272,B1278,B1285,B1291,B1297,B1303,B1309,B1315,B1321,B1327,B1334,B1340,B1346,B1352,B1358,B1364,B1370, B1376)</f>
        <v>0</v>
      </c>
      <c r="C1383" s="1928">
        <f t="shared" si="973"/>
        <v>0</v>
      </c>
      <c r="D1383" s="1928">
        <f t="shared" si="973"/>
        <v>0</v>
      </c>
      <c r="E1383" s="1928">
        <f t="shared" si="973"/>
        <v>0</v>
      </c>
      <c r="F1383" s="1928">
        <f t="shared" si="973"/>
        <v>0</v>
      </c>
      <c r="G1383" s="1928">
        <f t="shared" si="973"/>
        <v>0</v>
      </c>
      <c r="H1383" s="1928">
        <f t="shared" si="973"/>
        <v>0</v>
      </c>
      <c r="I1383" s="1685"/>
      <c r="J1383" s="635"/>
      <c r="K1383" s="1774" t="s">
        <v>77</v>
      </c>
      <c r="L1383" s="1928">
        <f t="shared" ref="L1383:R1383" si="974">SUM(L1236,L1242,L1248,L1254,L1260,L1266,L1272,L1278,L1285,L1291,L1297,L1303,L1309,L1315,L1321,L1327,L1334,L1340,L1346,L1352,L1358,L1364,L1370, L1376)</f>
        <v>141</v>
      </c>
      <c r="M1383" s="1928">
        <f t="shared" si="974"/>
        <v>44</v>
      </c>
      <c r="N1383" s="1928">
        <f t="shared" si="974"/>
        <v>85</v>
      </c>
      <c r="O1383" s="1928">
        <f t="shared" si="974"/>
        <v>129</v>
      </c>
      <c r="P1383" s="1928">
        <f t="shared" si="974"/>
        <v>0</v>
      </c>
      <c r="Q1383" s="1928">
        <f t="shared" si="974"/>
        <v>0</v>
      </c>
      <c r="R1383" s="1928">
        <f t="shared" si="974"/>
        <v>0</v>
      </c>
      <c r="S1383" s="7"/>
      <c r="T1383" s="649"/>
      <c r="U1383" s="7"/>
      <c r="V1383" s="7"/>
      <c r="W1383" s="7"/>
      <c r="X1383" s="7"/>
      <c r="Y1383" s="7"/>
      <c r="Z1383" s="7"/>
      <c r="AA1383" s="7"/>
      <c r="AB1383" s="7"/>
      <c r="AC1383" s="7"/>
    </row>
    <row r="1384">
      <c r="A1384" s="1774" t="s">
        <v>78</v>
      </c>
      <c r="B1384" s="1928">
        <f t="shared" ref="B1384:H1384" si="975">SUM(B1237,B1243,B1249,B1255,B1261,B1267,B1273,B1279,B1286,B1292,B1298,B1304,B1310,B1316,B1322,B1328,B1335,B1341,B1347,B1353,B1359,B1365,B1371, B1377)</f>
        <v>0</v>
      </c>
      <c r="C1384" s="1928">
        <f t="shared" si="975"/>
        <v>15</v>
      </c>
      <c r="D1384" s="1928">
        <f t="shared" si="975"/>
        <v>36</v>
      </c>
      <c r="E1384" s="1928">
        <f t="shared" si="975"/>
        <v>24</v>
      </c>
      <c r="F1384" s="1928">
        <f t="shared" si="975"/>
        <v>13</v>
      </c>
      <c r="G1384" s="1928">
        <f t="shared" si="975"/>
        <v>9</v>
      </c>
      <c r="H1384" s="1928">
        <f t="shared" si="975"/>
        <v>97</v>
      </c>
      <c r="I1384" s="1685"/>
      <c r="J1384" s="635"/>
      <c r="K1384" s="1774" t="s">
        <v>78</v>
      </c>
      <c r="L1384" s="1928">
        <f t="shared" ref="L1384:R1384" si="976">SUM(L1237,L1243,L1249,L1255,L1261,L1267,L1273,L1279,L1286,L1292,L1298,L1304,L1310,L1316,L1322,L1328,L1335,L1341,L1347,L1353,L1359,L1365,L1371, L1377)</f>
        <v>0</v>
      </c>
      <c r="M1384" s="1928">
        <f t="shared" si="976"/>
        <v>0</v>
      </c>
      <c r="N1384" s="1928">
        <f t="shared" si="976"/>
        <v>0</v>
      </c>
      <c r="O1384" s="1928">
        <f t="shared" si="976"/>
        <v>0</v>
      </c>
      <c r="P1384" s="1928">
        <f t="shared" si="976"/>
        <v>0</v>
      </c>
      <c r="Q1384" s="1928">
        <f t="shared" si="976"/>
        <v>0</v>
      </c>
      <c r="R1384" s="1928">
        <f t="shared" si="976"/>
        <v>0</v>
      </c>
      <c r="S1384" s="7"/>
      <c r="T1384" s="649"/>
      <c r="U1384" s="7"/>
      <c r="V1384" s="7"/>
      <c r="W1384" s="7"/>
      <c r="X1384" s="7"/>
      <c r="Y1384" s="7"/>
      <c r="Z1384" s="7"/>
      <c r="AA1384" s="7"/>
      <c r="AB1384" s="7"/>
      <c r="AC1384" s="7"/>
    </row>
    <row r="1385">
      <c r="A1385" s="1774" t="s">
        <v>446</v>
      </c>
      <c r="B1385" s="1928">
        <f t="shared" ref="B1385:H1385" si="977">SUM(B1238,B1244,B1250,B1256,B1262,B1268,B1274,B1280,B1287,B1293,B1299,B1305,B1311,B1317,B1323,B1329,B1336,B1342,B1348,B1354,B1360,B1366,B1372, B1378)</f>
        <v>0</v>
      </c>
      <c r="C1385" s="1928">
        <f t="shared" si="977"/>
        <v>1</v>
      </c>
      <c r="D1385" s="1928">
        <f t="shared" si="977"/>
        <v>6</v>
      </c>
      <c r="E1385" s="1928">
        <f t="shared" si="977"/>
        <v>0</v>
      </c>
      <c r="F1385" s="1928">
        <f t="shared" si="977"/>
        <v>2</v>
      </c>
      <c r="G1385" s="1928">
        <f t="shared" si="977"/>
        <v>0</v>
      </c>
      <c r="H1385" s="1928">
        <f t="shared" si="977"/>
        <v>6</v>
      </c>
      <c r="I1385" s="1685"/>
      <c r="J1385" s="635"/>
      <c r="K1385" s="1774" t="s">
        <v>446</v>
      </c>
      <c r="L1385" s="1928">
        <f t="shared" ref="L1385:R1385" si="978">SUM(L1238,L1244,L1250,L1256,L1262,L1268,L1274,L1280,L1287,L1293,L1299,L1305,L1311,L1317,L1323,L1329,L1336,L1342,L1348,L1354,L1360,L1366,L1372, L1378)</f>
        <v>32</v>
      </c>
      <c r="M1385" s="1928">
        <f t="shared" si="978"/>
        <v>26</v>
      </c>
      <c r="N1385" s="1928">
        <f t="shared" si="978"/>
        <v>0</v>
      </c>
      <c r="O1385" s="1928">
        <f t="shared" si="978"/>
        <v>26</v>
      </c>
      <c r="P1385" s="1928">
        <f t="shared" si="978"/>
        <v>0</v>
      </c>
      <c r="Q1385" s="1928">
        <f t="shared" si="978"/>
        <v>0</v>
      </c>
      <c r="R1385" s="1928">
        <f t="shared" si="978"/>
        <v>0</v>
      </c>
      <c r="S1385" s="7"/>
      <c r="T1385" s="649"/>
      <c r="U1385" s="7"/>
      <c r="V1385" s="7"/>
      <c r="W1385" s="7"/>
      <c r="X1385" s="7"/>
      <c r="Y1385" s="7"/>
      <c r="Z1385" s="7"/>
      <c r="AA1385" s="7"/>
      <c r="AB1385" s="7"/>
      <c r="AC1385" s="7"/>
    </row>
    <row r="1386">
      <c r="A1386" s="1774" t="s">
        <v>751</v>
      </c>
      <c r="B1386" s="1928">
        <f t="shared" ref="B1386:H1386" si="979">SUM(B1239,B1245,B1251,B1257,B1263,B1269,B1275,B1281,B1288,B1294,B1300,B1306,B1312,B1318,B1324,B1330,B1337,B1343,B1349,B1355,B1361,B1367,B1373, B1379)</f>
        <v>0</v>
      </c>
      <c r="C1386" s="1928">
        <f t="shared" si="979"/>
        <v>3</v>
      </c>
      <c r="D1386" s="1928">
        <f t="shared" si="979"/>
        <v>1</v>
      </c>
      <c r="E1386" s="1928">
        <f t="shared" si="979"/>
        <v>0</v>
      </c>
      <c r="F1386" s="1928">
        <f t="shared" si="979"/>
        <v>0</v>
      </c>
      <c r="G1386" s="1928">
        <f t="shared" si="979"/>
        <v>2</v>
      </c>
      <c r="H1386" s="1928">
        <f t="shared" si="979"/>
        <v>6</v>
      </c>
      <c r="I1386" s="1685"/>
      <c r="J1386" s="635"/>
      <c r="K1386" s="1774" t="s">
        <v>751</v>
      </c>
      <c r="L1386" s="1928">
        <f t="shared" ref="L1386:R1386" si="980">SUM(L1239,L1245,L1251,L1257,L1263,L1269,L1275,L1281,L1288,L1294,L1300,L1306,L1312,L1318,L1324,L1330,L1337,L1343,L1349,L1355,L1361,L1367,L1373, L1379)</f>
        <v>73</v>
      </c>
      <c r="M1386" s="1928">
        <f t="shared" si="980"/>
        <v>67</v>
      </c>
      <c r="N1386" s="1928">
        <f t="shared" si="980"/>
        <v>0</v>
      </c>
      <c r="O1386" s="1928">
        <f t="shared" si="980"/>
        <v>67</v>
      </c>
      <c r="P1386" s="1928">
        <f t="shared" si="980"/>
        <v>0</v>
      </c>
      <c r="Q1386" s="1928">
        <f t="shared" si="980"/>
        <v>0</v>
      </c>
      <c r="R1386" s="1928">
        <f t="shared" si="980"/>
        <v>0</v>
      </c>
      <c r="S1386" s="7"/>
      <c r="T1386" s="649"/>
      <c r="U1386" s="7"/>
      <c r="V1386" s="7"/>
      <c r="W1386" s="7"/>
      <c r="X1386" s="7"/>
      <c r="Y1386" s="7"/>
      <c r="Z1386" s="7"/>
      <c r="AA1386" s="7"/>
      <c r="AB1386" s="7"/>
      <c r="AC1386" s="7"/>
    </row>
    <row r="1387">
      <c r="A1387" s="1774" t="s">
        <v>80</v>
      </c>
      <c r="B1387" s="1928">
        <f t="shared" ref="B1387:H1387" si="981">SUM(B1240,B1246,B1252,B1258,B1264,B1270,B1276,B1282,B1289,B1295,B1301,B1307,B1313,B1319,B1325,B1331,B1338,B1344,B1350,B1356,B1362,B1368,B1374, B1380)</f>
        <v>0</v>
      </c>
      <c r="C1387" s="1928">
        <f t="shared" si="981"/>
        <v>1</v>
      </c>
      <c r="D1387" s="1928">
        <f t="shared" si="981"/>
        <v>5</v>
      </c>
      <c r="E1387" s="1928">
        <f t="shared" si="981"/>
        <v>12</v>
      </c>
      <c r="F1387" s="1928">
        <f t="shared" si="981"/>
        <v>7</v>
      </c>
      <c r="G1387" s="1928">
        <f t="shared" si="981"/>
        <v>3</v>
      </c>
      <c r="H1387" s="1928">
        <f t="shared" si="981"/>
        <v>26</v>
      </c>
      <c r="I1387" s="1685"/>
      <c r="J1387" s="635"/>
      <c r="K1387" s="1774" t="s">
        <v>80</v>
      </c>
      <c r="L1387" s="1928">
        <f t="shared" ref="L1387:R1387" si="982">SUM(L1240,L1246,L1252,L1258,L1264,L1270,L1276,L1282,L1289,L1295,L1301,L1307,L1313,L1319,L1325,L1331,L1338,L1344,L1350,L1356,L1362,L1368,L1374, L1380)</f>
        <v>423</v>
      </c>
      <c r="M1387" s="1928">
        <f t="shared" si="982"/>
        <v>397</v>
      </c>
      <c r="N1387" s="1928">
        <f t="shared" si="982"/>
        <v>0</v>
      </c>
      <c r="O1387" s="1928">
        <f t="shared" si="982"/>
        <v>397</v>
      </c>
      <c r="P1387" s="1928">
        <f t="shared" si="982"/>
        <v>0</v>
      </c>
      <c r="Q1387" s="1928">
        <f t="shared" si="982"/>
        <v>0</v>
      </c>
      <c r="R1387" s="1928">
        <f t="shared" si="982"/>
        <v>0</v>
      </c>
      <c r="S1387" s="7"/>
      <c r="T1387" s="649"/>
      <c r="U1387" s="7"/>
      <c r="V1387" s="7"/>
      <c r="W1387" s="7"/>
      <c r="X1387" s="7"/>
      <c r="Y1387" s="7"/>
      <c r="Z1387" s="7"/>
      <c r="AA1387" s="7"/>
      <c r="AB1387" s="7"/>
      <c r="AC1387" s="7"/>
    </row>
    <row r="1388">
      <c r="A1388" s="1757" t="s">
        <v>9</v>
      </c>
      <c r="B1388" s="1758">
        <f t="shared" ref="B1388:H1388" si="983">SUM(B1382:B1386)</f>
        <v>0</v>
      </c>
      <c r="C1388" s="1758">
        <f t="shared" si="983"/>
        <v>64</v>
      </c>
      <c r="D1388" s="1758">
        <f t="shared" si="983"/>
        <v>102</v>
      </c>
      <c r="E1388" s="1758">
        <f t="shared" si="983"/>
        <v>85</v>
      </c>
      <c r="F1388" s="1758">
        <f t="shared" si="983"/>
        <v>72</v>
      </c>
      <c r="G1388" s="1758">
        <f t="shared" si="983"/>
        <v>55</v>
      </c>
      <c r="H1388" s="1758">
        <f t="shared" si="983"/>
        <v>375</v>
      </c>
      <c r="I1388" s="1682"/>
      <c r="J1388" s="635"/>
      <c r="K1388" s="1757" t="s">
        <v>9</v>
      </c>
      <c r="L1388" s="1758">
        <f t="shared" ref="L1388:R1388" si="984">SUM(L1382:L1386)</f>
        <v>868</v>
      </c>
      <c r="M1388" s="1758">
        <f t="shared" si="984"/>
        <v>493</v>
      </c>
      <c r="N1388" s="1758">
        <f t="shared" si="984"/>
        <v>350</v>
      </c>
      <c r="O1388" s="1758">
        <f t="shared" si="984"/>
        <v>843</v>
      </c>
      <c r="P1388" s="1758">
        <f t="shared" si="984"/>
        <v>0</v>
      </c>
      <c r="Q1388" s="1758">
        <f t="shared" si="984"/>
        <v>0</v>
      </c>
      <c r="R1388" s="1758">
        <f t="shared" si="984"/>
        <v>0</v>
      </c>
      <c r="S1388" s="7"/>
      <c r="T1388" s="649"/>
      <c r="U1388" s="7"/>
      <c r="V1388" s="7"/>
      <c r="W1388" s="7"/>
      <c r="X1388" s="7"/>
      <c r="Y1388" s="7"/>
      <c r="Z1388" s="7"/>
      <c r="AA1388" s="7"/>
      <c r="AB1388" s="7"/>
      <c r="AC1388" s="7"/>
    </row>
    <row r="1389">
      <c r="A1389" s="1974"/>
      <c r="B1389" s="584"/>
      <c r="C1389" s="584"/>
      <c r="D1389" s="584"/>
      <c r="E1389" s="677"/>
      <c r="F1389" s="678"/>
      <c r="G1389" s="678"/>
      <c r="H1389" s="678"/>
      <c r="I1389" s="636"/>
      <c r="J1389" s="635"/>
      <c r="K1389" s="636"/>
      <c r="L1389" s="636"/>
      <c r="M1389" s="636"/>
      <c r="N1389" s="636"/>
      <c r="O1389" s="636"/>
      <c r="P1389" s="636"/>
      <c r="Q1389" s="649"/>
      <c r="R1389" s="649"/>
      <c r="S1389" s="7"/>
      <c r="T1389" s="649"/>
      <c r="U1389" s="7"/>
      <c r="V1389" s="7"/>
      <c r="W1389" s="7"/>
      <c r="X1389" s="7"/>
      <c r="Y1389" s="7"/>
      <c r="Z1389" s="7"/>
      <c r="AA1389" s="7"/>
      <c r="AB1389" s="7"/>
      <c r="AC1389" s="7"/>
    </row>
    <row r="1390">
      <c r="A1390" s="1757" t="s">
        <v>123</v>
      </c>
      <c r="B1390" s="1758" t="s">
        <v>2</v>
      </c>
      <c r="C1390" s="1758" t="s">
        <v>3</v>
      </c>
      <c r="D1390" s="1758" t="s">
        <v>4</v>
      </c>
      <c r="E1390" s="1758" t="s">
        <v>5</v>
      </c>
      <c r="F1390" s="1758" t="s">
        <v>6</v>
      </c>
      <c r="G1390" s="1758" t="s">
        <v>7</v>
      </c>
      <c r="H1390" s="1758" t="s">
        <v>9</v>
      </c>
      <c r="I1390" s="636"/>
      <c r="J1390" s="649"/>
      <c r="K1390" s="636"/>
      <c r="L1390" s="636"/>
      <c r="M1390" s="636"/>
      <c r="N1390" s="636"/>
      <c r="O1390" s="636"/>
      <c r="P1390" s="636"/>
      <c r="Q1390" s="649"/>
      <c r="R1390" s="649"/>
      <c r="S1390" s="7"/>
      <c r="T1390" s="649"/>
      <c r="U1390" s="7"/>
      <c r="V1390" s="7"/>
      <c r="W1390" s="7"/>
      <c r="X1390" s="7"/>
      <c r="Y1390" s="7"/>
      <c r="Z1390" s="7"/>
      <c r="AA1390" s="7"/>
      <c r="AB1390" s="7"/>
      <c r="AC1390" s="7"/>
    </row>
    <row r="1391">
      <c r="A1391" s="1756" t="s">
        <v>124</v>
      </c>
      <c r="B1391" s="693">
        <f t="shared" ref="B1391:G1391" si="985">sum(B1383:B1384)</f>
        <v>0</v>
      </c>
      <c r="C1391" s="693">
        <f t="shared" si="985"/>
        <v>15</v>
      </c>
      <c r="D1391" s="693">
        <f t="shared" si="985"/>
        <v>36</v>
      </c>
      <c r="E1391" s="693">
        <f t="shared" si="985"/>
        <v>24</v>
      </c>
      <c r="F1391" s="693">
        <f t="shared" si="985"/>
        <v>13</v>
      </c>
      <c r="G1391" s="693">
        <f t="shared" si="985"/>
        <v>9</v>
      </c>
      <c r="H1391" s="693">
        <f>sum(B1391:G1391)</f>
        <v>97</v>
      </c>
      <c r="I1391" s="636"/>
      <c r="J1391" s="649"/>
      <c r="K1391" s="636"/>
      <c r="L1391" s="636"/>
      <c r="M1391" s="636"/>
      <c r="N1391" s="636"/>
      <c r="O1391" s="636"/>
      <c r="P1391" s="636"/>
      <c r="Q1391" s="649"/>
      <c r="R1391" s="649"/>
      <c r="S1391" s="7"/>
      <c r="T1391" s="649"/>
      <c r="U1391" s="7"/>
      <c r="V1391" s="7"/>
      <c r="W1391" s="7"/>
      <c r="X1391" s="7"/>
      <c r="Y1391" s="7"/>
      <c r="Z1391" s="7"/>
      <c r="AA1391" s="7"/>
      <c r="AB1391" s="7"/>
      <c r="AC1391" s="7"/>
    </row>
    <row r="1392">
      <c r="A1392" s="1938" t="s">
        <v>126</v>
      </c>
      <c r="B1392" s="1777">
        <f t="shared" ref="B1392:H1392" si="986">(B1391*10.01)</f>
        <v>0</v>
      </c>
      <c r="C1392" s="1777">
        <f t="shared" si="986"/>
        <v>150.15</v>
      </c>
      <c r="D1392" s="1777">
        <f t="shared" si="986"/>
        <v>360.36</v>
      </c>
      <c r="E1392" s="1777">
        <f t="shared" si="986"/>
        <v>240.24</v>
      </c>
      <c r="F1392" s="1777">
        <f t="shared" si="986"/>
        <v>130.13</v>
      </c>
      <c r="G1392" s="1777">
        <f t="shared" si="986"/>
        <v>90.09</v>
      </c>
      <c r="H1392" s="1777">
        <f t="shared" si="986"/>
        <v>970.97</v>
      </c>
      <c r="I1392" s="676"/>
      <c r="J1392" s="577"/>
      <c r="K1392" s="576"/>
      <c r="L1392" s="1963"/>
      <c r="M1392" s="1963"/>
      <c r="N1392" s="1963"/>
      <c r="O1392" s="576"/>
      <c r="P1392" s="629"/>
      <c r="Q1392" s="1964"/>
      <c r="R1392" s="1965"/>
      <c r="S1392" s="1964"/>
      <c r="T1392" s="1965"/>
      <c r="U1392" s="7"/>
      <c r="V1392" s="7"/>
      <c r="W1392" s="7"/>
      <c r="X1392" s="7"/>
      <c r="Y1392" s="7"/>
      <c r="Z1392" s="7"/>
      <c r="AA1392" s="7"/>
      <c r="AB1392" s="7"/>
      <c r="AC1392" s="7"/>
    </row>
    <row r="1393">
      <c r="A1393" s="1756" t="s">
        <v>127</v>
      </c>
      <c r="B1393" s="693">
        <f t="shared" ref="B1393:G1393" si="987">B1387</f>
        <v>0</v>
      </c>
      <c r="C1393" s="693">
        <f t="shared" si="987"/>
        <v>1</v>
      </c>
      <c r="D1393" s="693">
        <f t="shared" si="987"/>
        <v>5</v>
      </c>
      <c r="E1393" s="693">
        <f t="shared" si="987"/>
        <v>12</v>
      </c>
      <c r="F1393" s="693">
        <f t="shared" si="987"/>
        <v>7</v>
      </c>
      <c r="G1393" s="693">
        <f t="shared" si="987"/>
        <v>3</v>
      </c>
      <c r="H1393" s="693">
        <f>sum(B1393:G1393)</f>
        <v>28</v>
      </c>
      <c r="I1393" s="676"/>
      <c r="J1393" s="577"/>
      <c r="K1393" s="576"/>
      <c r="L1393" s="1963"/>
      <c r="M1393" s="1963"/>
      <c r="N1393" s="1963"/>
      <c r="O1393" s="576"/>
      <c r="P1393" s="629"/>
      <c r="Q1393" s="1964"/>
      <c r="R1393" s="1965"/>
      <c r="S1393" s="1964"/>
      <c r="T1393" s="1965"/>
      <c r="U1393" s="7"/>
      <c r="V1393" s="7"/>
      <c r="W1393" s="7"/>
      <c r="X1393" s="7"/>
      <c r="Y1393" s="7"/>
      <c r="Z1393" s="7"/>
      <c r="AA1393" s="7"/>
      <c r="AB1393" s="7"/>
      <c r="AC1393" s="7"/>
    </row>
    <row r="1394">
      <c r="A1394" s="1756" t="s">
        <v>126</v>
      </c>
      <c r="B1394" s="1790">
        <f t="shared" ref="B1394:H1394" si="988">(B1393*5)</f>
        <v>0</v>
      </c>
      <c r="C1394" s="1790">
        <f t="shared" si="988"/>
        <v>5</v>
      </c>
      <c r="D1394" s="1790">
        <f t="shared" si="988"/>
        <v>25</v>
      </c>
      <c r="E1394" s="1790">
        <f t="shared" si="988"/>
        <v>60</v>
      </c>
      <c r="F1394" s="1790">
        <f t="shared" si="988"/>
        <v>35</v>
      </c>
      <c r="G1394" s="1790">
        <f t="shared" si="988"/>
        <v>15</v>
      </c>
      <c r="H1394" s="1790">
        <f t="shared" si="988"/>
        <v>140</v>
      </c>
      <c r="I1394" s="676"/>
      <c r="J1394" s="577"/>
      <c r="K1394" s="576"/>
      <c r="L1394" s="1963"/>
      <c r="M1394" s="1963"/>
      <c r="N1394" s="1963"/>
      <c r="O1394" s="576"/>
      <c r="P1394" s="629"/>
      <c r="Q1394" s="1964"/>
      <c r="R1394" s="1965"/>
      <c r="S1394" s="1964"/>
      <c r="T1394" s="1965"/>
      <c r="U1394" s="7"/>
      <c r="V1394" s="7"/>
      <c r="W1394" s="7"/>
      <c r="X1394" s="7"/>
      <c r="Y1394" s="7"/>
      <c r="Z1394" s="7"/>
      <c r="AA1394" s="7"/>
      <c r="AB1394" s="7"/>
      <c r="AC1394" s="7"/>
    </row>
    <row r="1395">
      <c r="A1395" s="1757" t="s">
        <v>9</v>
      </c>
      <c r="B1395" s="1780">
        <f t="shared" ref="B1395:H1395" si="989">SUM(B1392,B1394)</f>
        <v>0</v>
      </c>
      <c r="C1395" s="1780">
        <f t="shared" si="989"/>
        <v>155.15</v>
      </c>
      <c r="D1395" s="1780">
        <f t="shared" si="989"/>
        <v>385.36</v>
      </c>
      <c r="E1395" s="1780">
        <f t="shared" si="989"/>
        <v>300.24</v>
      </c>
      <c r="F1395" s="1780">
        <f t="shared" si="989"/>
        <v>165.13</v>
      </c>
      <c r="G1395" s="1780">
        <f t="shared" si="989"/>
        <v>105.09</v>
      </c>
      <c r="H1395" s="1780">
        <f t="shared" si="989"/>
        <v>1110.97</v>
      </c>
      <c r="I1395" s="676"/>
      <c r="J1395" s="577"/>
      <c r="K1395" s="576"/>
      <c r="L1395" s="1963"/>
      <c r="M1395" s="1963"/>
      <c r="N1395" s="1963"/>
      <c r="O1395" s="576"/>
      <c r="P1395" s="629"/>
      <c r="Q1395" s="1964"/>
      <c r="R1395" s="1965"/>
      <c r="S1395" s="1964"/>
      <c r="T1395" s="1965"/>
      <c r="U1395" s="7"/>
      <c r="V1395" s="7"/>
      <c r="W1395" s="7"/>
      <c r="X1395" s="7"/>
      <c r="Y1395" s="7"/>
      <c r="Z1395" s="7"/>
      <c r="AA1395" s="7"/>
      <c r="AB1395" s="7"/>
      <c r="AC1395" s="7"/>
    </row>
    <row r="1396">
      <c r="A1396" s="1963"/>
      <c r="B1396" s="676"/>
      <c r="C1396" s="676"/>
      <c r="D1396" s="676"/>
      <c r="E1396" s="676"/>
      <c r="F1396" s="676"/>
      <c r="G1396" s="677"/>
      <c r="H1396" s="678"/>
      <c r="I1396" s="676"/>
      <c r="J1396" s="577"/>
      <c r="K1396" s="576"/>
      <c r="L1396" s="1963"/>
      <c r="M1396" s="1963"/>
      <c r="N1396" s="1963"/>
      <c r="O1396" s="576"/>
      <c r="P1396" s="629"/>
      <c r="Q1396" s="1964"/>
      <c r="R1396" s="1965"/>
      <c r="S1396" s="1964"/>
      <c r="T1396" s="1965"/>
      <c r="U1396" s="7"/>
      <c r="V1396" s="7"/>
      <c r="W1396" s="7"/>
      <c r="X1396" s="7"/>
      <c r="Y1396" s="7"/>
      <c r="Z1396" s="7"/>
      <c r="AA1396" s="7"/>
      <c r="AB1396" s="7"/>
      <c r="AC1396" s="7"/>
    </row>
    <row r="1397">
      <c r="A1397" s="1963"/>
      <c r="B1397" s="676"/>
      <c r="C1397" s="676"/>
      <c r="D1397" s="676"/>
      <c r="E1397" s="676"/>
      <c r="F1397" s="679"/>
      <c r="G1397" s="1781" t="s">
        <v>35</v>
      </c>
      <c r="H1397" s="1782" t="s">
        <v>36</v>
      </c>
      <c r="I1397" s="676"/>
      <c r="J1397" s="577"/>
      <c r="K1397" s="576"/>
      <c r="L1397" s="1963"/>
      <c r="M1397" s="1963"/>
      <c r="N1397" s="1963"/>
      <c r="O1397" s="576"/>
      <c r="P1397" s="629"/>
      <c r="Q1397" s="1964"/>
      <c r="R1397" s="1965"/>
      <c r="S1397" s="1964"/>
      <c r="T1397" s="1965"/>
      <c r="U1397" s="7"/>
      <c r="V1397" s="7"/>
      <c r="W1397" s="7"/>
      <c r="X1397" s="7"/>
      <c r="Y1397" s="7"/>
      <c r="Z1397" s="7"/>
      <c r="AA1397" s="7"/>
      <c r="AB1397" s="7"/>
      <c r="AC1397" s="7"/>
    </row>
    <row r="1398">
      <c r="A1398" s="1963"/>
      <c r="B1398" s="676"/>
      <c r="C1398" s="676"/>
      <c r="D1398" s="676"/>
      <c r="E1398" s="676"/>
      <c r="F1398" s="679"/>
      <c r="G1398" s="1966">
        <v>44808.0</v>
      </c>
      <c r="H1398" s="692">
        <v>211.0</v>
      </c>
      <c r="I1398" s="676"/>
      <c r="J1398" s="577"/>
      <c r="K1398" s="576"/>
      <c r="L1398" s="1963"/>
      <c r="M1398" s="1963"/>
      <c r="N1398" s="1963"/>
      <c r="O1398" s="576"/>
      <c r="P1398" s="629"/>
      <c r="Q1398" s="1964"/>
      <c r="R1398" s="1965"/>
      <c r="S1398" s="1964"/>
      <c r="T1398" s="1965"/>
      <c r="U1398" s="7"/>
      <c r="V1398" s="7"/>
      <c r="W1398" s="7"/>
      <c r="X1398" s="7"/>
      <c r="Y1398" s="7"/>
      <c r="Z1398" s="7"/>
      <c r="AA1398" s="7"/>
      <c r="AB1398" s="7"/>
      <c r="AC1398" s="7"/>
    </row>
    <row r="1399">
      <c r="A1399" s="1963"/>
      <c r="B1399" s="676"/>
      <c r="C1399" s="676"/>
      <c r="D1399" s="676"/>
      <c r="E1399" s="676"/>
      <c r="F1399" s="679"/>
      <c r="G1399" s="1967">
        <v>44815.0</v>
      </c>
      <c r="H1399" s="692">
        <v>407.0</v>
      </c>
      <c r="I1399" s="676"/>
      <c r="J1399" s="577"/>
      <c r="K1399" s="576"/>
      <c r="L1399" s="1963"/>
      <c r="M1399" s="1963"/>
      <c r="N1399" s="1963"/>
      <c r="O1399" s="576"/>
      <c r="P1399" s="629"/>
      <c r="Q1399" s="1964"/>
      <c r="R1399" s="1965"/>
      <c r="S1399" s="1964"/>
      <c r="T1399" s="1965"/>
      <c r="U1399" s="7"/>
      <c r="V1399" s="7"/>
      <c r="W1399" s="7"/>
      <c r="X1399" s="7"/>
      <c r="Y1399" s="7"/>
      <c r="Z1399" s="7"/>
      <c r="AA1399" s="7"/>
      <c r="AB1399" s="7"/>
      <c r="AC1399" s="7"/>
    </row>
    <row r="1400">
      <c r="A1400" s="1963"/>
      <c r="B1400" s="676"/>
      <c r="C1400" s="676"/>
      <c r="D1400" s="676"/>
      <c r="E1400" s="676"/>
      <c r="F1400" s="679"/>
      <c r="G1400" s="1967">
        <v>44822.0</v>
      </c>
      <c r="H1400" s="701">
        <f>H774</f>
        <v>521</v>
      </c>
      <c r="I1400" s="676"/>
      <c r="J1400" s="577"/>
      <c r="K1400" s="576"/>
      <c r="L1400" s="1963"/>
      <c r="M1400" s="1963"/>
      <c r="N1400" s="1963"/>
      <c r="O1400" s="576"/>
      <c r="P1400" s="629"/>
      <c r="Q1400" s="1964"/>
      <c r="R1400" s="1965"/>
      <c r="S1400" s="1964"/>
      <c r="T1400" s="1965"/>
      <c r="U1400" s="7"/>
      <c r="V1400" s="7"/>
      <c r="W1400" s="7"/>
      <c r="X1400" s="7"/>
      <c r="Y1400" s="7"/>
      <c r="Z1400" s="7"/>
      <c r="AA1400" s="7"/>
      <c r="AB1400" s="7"/>
      <c r="AC1400" s="7"/>
    </row>
    <row r="1401">
      <c r="A1401" s="1963"/>
      <c r="B1401" s="676"/>
      <c r="C1401" s="676"/>
      <c r="D1401" s="676"/>
      <c r="E1401" s="676"/>
      <c r="F1401" s="679"/>
      <c r="G1401" s="1967">
        <v>44828.0</v>
      </c>
      <c r="H1401" s="693">
        <f>H1388</f>
        <v>375</v>
      </c>
      <c r="I1401" s="676"/>
      <c r="J1401" s="577"/>
      <c r="K1401" s="576"/>
      <c r="L1401" s="1963"/>
      <c r="M1401" s="1963"/>
      <c r="N1401" s="1963"/>
      <c r="O1401" s="576"/>
      <c r="P1401" s="629"/>
      <c r="Q1401" s="1964"/>
      <c r="R1401" s="1965"/>
      <c r="S1401" s="1964"/>
      <c r="T1401" s="1965"/>
      <c r="U1401" s="7"/>
      <c r="V1401" s="7"/>
      <c r="W1401" s="7"/>
      <c r="X1401" s="7"/>
      <c r="Y1401" s="7"/>
      <c r="Z1401" s="7"/>
      <c r="AA1401" s="7"/>
      <c r="AB1401" s="7"/>
      <c r="AC1401" s="7"/>
    </row>
    <row r="1402">
      <c r="A1402" s="1963"/>
      <c r="B1402" s="676"/>
      <c r="C1402" s="676"/>
      <c r="D1402" s="676"/>
      <c r="E1402" s="676"/>
      <c r="F1402" s="679"/>
      <c r="G1402" s="1967">
        <v>44834.0</v>
      </c>
      <c r="H1402" s="693"/>
      <c r="I1402" s="676"/>
      <c r="J1402" s="577"/>
      <c r="K1402" s="576"/>
      <c r="L1402" s="1963"/>
      <c r="M1402" s="1963"/>
      <c r="N1402" s="1963"/>
      <c r="O1402" s="576"/>
      <c r="P1402" s="629"/>
      <c r="Q1402" s="1964"/>
      <c r="R1402" s="1965"/>
      <c r="S1402" s="1964"/>
      <c r="T1402" s="1965"/>
      <c r="U1402" s="7"/>
      <c r="V1402" s="7"/>
      <c r="W1402" s="7"/>
      <c r="X1402" s="7"/>
      <c r="Y1402" s="7"/>
      <c r="Z1402" s="7"/>
      <c r="AA1402" s="7"/>
      <c r="AB1402" s="7"/>
      <c r="AC1402" s="7"/>
    </row>
    <row r="1403">
      <c r="A1403" s="1963"/>
      <c r="B1403" s="676"/>
      <c r="C1403" s="676"/>
      <c r="D1403" s="676"/>
      <c r="E1403" s="676"/>
      <c r="F1403" s="679"/>
      <c r="G1403" s="1781" t="s">
        <v>9</v>
      </c>
      <c r="H1403" s="1758">
        <f>SUM(H1398:H1402)</f>
        <v>1514</v>
      </c>
      <c r="I1403" s="676"/>
      <c r="J1403" s="577"/>
      <c r="K1403" s="576"/>
      <c r="L1403" s="1963"/>
      <c r="M1403" s="1963"/>
      <c r="N1403" s="1963"/>
      <c r="O1403" s="576"/>
      <c r="P1403" s="629"/>
      <c r="Q1403" s="1964"/>
      <c r="R1403" s="1965"/>
      <c r="S1403" s="1964"/>
      <c r="T1403" s="1965"/>
      <c r="U1403" s="7"/>
      <c r="V1403" s="7"/>
      <c r="W1403" s="7"/>
      <c r="X1403" s="7"/>
      <c r="Y1403" s="7"/>
      <c r="Z1403" s="7"/>
      <c r="AA1403" s="7"/>
      <c r="AB1403" s="7"/>
      <c r="AC1403" s="7"/>
    </row>
    <row r="1404">
      <c r="A1404" s="1963"/>
      <c r="B1404" s="676"/>
      <c r="C1404" s="676"/>
      <c r="D1404" s="676"/>
      <c r="E1404" s="676"/>
      <c r="F1404" s="676"/>
      <c r="G1404" s="677"/>
      <c r="H1404" s="678"/>
      <c r="I1404" s="1968"/>
      <c r="J1404" s="577"/>
      <c r="K1404" s="576"/>
      <c r="L1404" s="1963"/>
      <c r="M1404" s="1963"/>
      <c r="N1404" s="1963"/>
      <c r="O1404" s="576"/>
      <c r="P1404" s="629"/>
      <c r="Q1404" s="1964"/>
      <c r="R1404" s="1965"/>
      <c r="S1404" s="1964"/>
      <c r="T1404" s="1965"/>
      <c r="U1404" s="7"/>
      <c r="V1404" s="7"/>
      <c r="W1404" s="7"/>
      <c r="X1404" s="7"/>
      <c r="Y1404" s="7"/>
      <c r="Z1404" s="7"/>
      <c r="AA1404" s="7"/>
      <c r="AB1404" s="7"/>
      <c r="AC1404" s="7"/>
    </row>
    <row r="1405">
      <c r="A1405" s="1963"/>
      <c r="B1405" s="676"/>
      <c r="C1405" s="676"/>
      <c r="D1405" s="676"/>
      <c r="E1405" s="676"/>
      <c r="F1405" s="679"/>
      <c r="G1405" s="1834" t="s">
        <v>131</v>
      </c>
      <c r="H1405" s="1829">
        <f>(3000-H1403)</f>
        <v>1486</v>
      </c>
      <c r="I1405" s="1968"/>
      <c r="J1405" s="577"/>
      <c r="K1405" s="577"/>
      <c r="L1405" s="1975"/>
      <c r="M1405" s="1975"/>
      <c r="N1405" s="1975"/>
      <c r="O1405" s="577"/>
      <c r="P1405" s="1964"/>
      <c r="Q1405" s="1964"/>
      <c r="R1405" s="1965"/>
      <c r="S1405" s="1964"/>
      <c r="T1405" s="1965"/>
      <c r="U1405" s="7"/>
      <c r="V1405" s="7"/>
      <c r="W1405" s="7"/>
      <c r="X1405" s="7"/>
      <c r="Y1405" s="7"/>
      <c r="Z1405" s="7"/>
      <c r="AA1405" s="7"/>
      <c r="AB1405" s="7"/>
      <c r="AC1405" s="7"/>
    </row>
    <row r="1406">
      <c r="A1406" s="1975"/>
      <c r="B1406" s="1689"/>
      <c r="C1406" s="1689"/>
      <c r="D1406" s="1689"/>
      <c r="E1406" s="1689"/>
      <c r="F1406" s="1689"/>
      <c r="G1406" s="1873"/>
      <c r="H1406" s="2016"/>
      <c r="I1406" s="1970"/>
      <c r="J1406" s="577"/>
      <c r="K1406" s="577"/>
      <c r="L1406" s="1975"/>
      <c r="M1406" s="1975"/>
      <c r="N1406" s="1975"/>
      <c r="O1406" s="577"/>
      <c r="P1406" s="1964"/>
      <c r="Q1406" s="1964"/>
      <c r="R1406" s="1965"/>
      <c r="S1406" s="1964"/>
      <c r="T1406" s="1965"/>
      <c r="U1406" s="7"/>
      <c r="V1406" s="7"/>
      <c r="W1406" s="7"/>
      <c r="X1406" s="7"/>
      <c r="Y1406" s="7"/>
      <c r="Z1406" s="7"/>
      <c r="AA1406" s="7"/>
      <c r="AB1406" s="7"/>
      <c r="AC1406" s="7"/>
    </row>
    <row r="1407">
      <c r="A1407" s="2028" t="s">
        <v>1047</v>
      </c>
      <c r="B1407" s="1755">
        <v>19.0</v>
      </c>
      <c r="C1407" s="1755">
        <v>20.0</v>
      </c>
      <c r="D1407" s="1755">
        <v>21.0</v>
      </c>
      <c r="E1407" s="1755">
        <v>22.0</v>
      </c>
      <c r="F1407" s="1755">
        <v>23.0</v>
      </c>
      <c r="G1407" s="1755">
        <v>24.0</v>
      </c>
      <c r="H1407" s="1730"/>
      <c r="I1407" s="1686"/>
      <c r="J1407" s="635"/>
      <c r="K1407" s="2028" t="s">
        <v>1047</v>
      </c>
      <c r="L1407" s="1920"/>
      <c r="M1407" s="1920"/>
      <c r="N1407" s="1920"/>
      <c r="O1407" s="1920"/>
      <c r="P1407" s="1920"/>
      <c r="Q1407" s="1920"/>
      <c r="R1407" s="1680"/>
      <c r="S1407" s="649"/>
      <c r="T1407" s="649"/>
      <c r="U1407" s="7"/>
      <c r="V1407" s="7"/>
      <c r="W1407" s="7"/>
      <c r="X1407" s="7"/>
      <c r="Y1407" s="7"/>
      <c r="Z1407" s="7"/>
      <c r="AA1407" s="7"/>
      <c r="AB1407" s="7"/>
      <c r="AC1407" s="7"/>
    </row>
    <row r="1408">
      <c r="A1408" s="1897" t="s">
        <v>331</v>
      </c>
      <c r="B1408" s="1897" t="s">
        <v>2</v>
      </c>
      <c r="C1408" s="1897" t="s">
        <v>3</v>
      </c>
      <c r="D1408" s="1897" t="s">
        <v>4</v>
      </c>
      <c r="E1408" s="1897" t="s">
        <v>5</v>
      </c>
      <c r="F1408" s="1897" t="s">
        <v>6</v>
      </c>
      <c r="G1408" s="1897" t="s">
        <v>7</v>
      </c>
      <c r="H1408" s="1897" t="s">
        <v>9</v>
      </c>
      <c r="I1408" s="693" t="s">
        <v>71</v>
      </c>
      <c r="J1408" s="635"/>
      <c r="K1408" s="690" t="s">
        <v>331</v>
      </c>
      <c r="L1408" s="693" t="s">
        <v>72</v>
      </c>
      <c r="M1408" s="693" t="s">
        <v>13</v>
      </c>
      <c r="N1408" s="701" t="s">
        <v>73</v>
      </c>
      <c r="O1408" s="693" t="s">
        <v>13</v>
      </c>
      <c r="P1408" s="701" t="s">
        <v>74</v>
      </c>
      <c r="Q1408" s="701" t="s">
        <v>640</v>
      </c>
      <c r="R1408" s="1686" t="s">
        <v>592</v>
      </c>
      <c r="S1408" s="649"/>
      <c r="T1408" s="649"/>
      <c r="U1408" s="7"/>
      <c r="V1408" s="7"/>
      <c r="W1408" s="7"/>
      <c r="X1408" s="7"/>
      <c r="Y1408" s="7"/>
      <c r="Z1408" s="7"/>
      <c r="AA1408" s="7"/>
      <c r="AB1408" s="7"/>
      <c r="AC1408" s="7"/>
    </row>
    <row r="1409">
      <c r="A1409" s="1829" t="s">
        <v>98</v>
      </c>
      <c r="B1409" s="1758">
        <f t="shared" ref="B1409:H1409" si="990"> SUM(B1410:B1414,B1416:B1420,B1422:B1426,B1428:B1432,B1434:B1438,B1440:B1444,B1446:B1450,B1452:B1456)</f>
        <v>0</v>
      </c>
      <c r="C1409" s="1758">
        <f t="shared" si="990"/>
        <v>24</v>
      </c>
      <c r="D1409" s="1758">
        <f t="shared" si="990"/>
        <v>36</v>
      </c>
      <c r="E1409" s="1758">
        <f t="shared" si="990"/>
        <v>34</v>
      </c>
      <c r="F1409" s="1758">
        <f t="shared" si="990"/>
        <v>9</v>
      </c>
      <c r="G1409" s="1758">
        <f t="shared" si="990"/>
        <v>3</v>
      </c>
      <c r="H1409" s="1758">
        <f t="shared" si="990"/>
        <v>105</v>
      </c>
      <c r="I1409" s="1758"/>
      <c r="J1409" s="635"/>
      <c r="K1409" s="1758" t="s">
        <v>98</v>
      </c>
      <c r="L1409" s="1682"/>
      <c r="M1409" s="1682"/>
      <c r="N1409" s="1682"/>
      <c r="O1409" s="1682"/>
      <c r="P1409" s="1682"/>
      <c r="Q1409" s="1758"/>
      <c r="R1409" s="1758"/>
      <c r="S1409" s="649"/>
      <c r="T1409" s="649"/>
      <c r="U1409" s="7"/>
      <c r="V1409" s="7"/>
      <c r="W1409" s="7"/>
      <c r="X1409" s="7"/>
      <c r="Y1409" s="7"/>
      <c r="Z1409" s="7"/>
      <c r="AA1409" s="7"/>
      <c r="AB1409" s="7"/>
      <c r="AC1409" s="7"/>
    </row>
    <row r="1410">
      <c r="A1410" s="2017" t="s">
        <v>99</v>
      </c>
      <c r="B1410" s="1837">
        <v>0.0</v>
      </c>
      <c r="C1410" s="1837">
        <v>17.0</v>
      </c>
      <c r="D1410" s="1837">
        <v>15.0</v>
      </c>
      <c r="E1410" s="1837">
        <v>15.0</v>
      </c>
      <c r="F1410" s="1837">
        <v>4.0</v>
      </c>
      <c r="G1410" s="1837">
        <v>0.0</v>
      </c>
      <c r="H1410" s="1895">
        <f t="shared" ref="H1410:H1412" si="991">SUM(B1410:G1410)</f>
        <v>51</v>
      </c>
      <c r="I1410" s="1762">
        <f>SUM(H1410:H1414)</f>
        <v>83</v>
      </c>
      <c r="J1410" s="635"/>
      <c r="K1410" s="1762" t="s">
        <v>99</v>
      </c>
      <c r="L1410" s="1765">
        <v>59.0</v>
      </c>
      <c r="M1410" s="1762">
        <f>(L1410-H1410)-R1410</f>
        <v>8</v>
      </c>
      <c r="N1410" s="1765">
        <v>75.0</v>
      </c>
      <c r="O1410" s="1762">
        <f t="shared" ref="O1410:O1411" si="992">SUM(M1410,N1410)</f>
        <v>83</v>
      </c>
      <c r="P1410" s="1764"/>
      <c r="Q1410" s="1762"/>
      <c r="R1410" s="1762"/>
      <c r="S1410" s="649"/>
      <c r="T1410" s="649"/>
      <c r="U1410" s="7"/>
      <c r="V1410" s="7"/>
      <c r="W1410" s="7"/>
      <c r="X1410" s="7"/>
      <c r="Y1410" s="7"/>
      <c r="Z1410" s="7"/>
      <c r="AA1410" s="7"/>
      <c r="AB1410" s="7"/>
      <c r="AC1410" s="7"/>
    </row>
    <row r="1411">
      <c r="A1411" s="1848" t="s">
        <v>77</v>
      </c>
      <c r="B1411" s="1882">
        <v>0.0</v>
      </c>
      <c r="C1411" s="1882">
        <v>0.0</v>
      </c>
      <c r="D1411" s="1882">
        <v>0.0</v>
      </c>
      <c r="E1411" s="1882">
        <v>0.0</v>
      </c>
      <c r="F1411" s="1882">
        <v>0.0</v>
      </c>
      <c r="G1411" s="1754">
        <v>0.0</v>
      </c>
      <c r="H1411" s="1897">
        <f t="shared" si="991"/>
        <v>0</v>
      </c>
      <c r="I1411" s="596">
        <f>(I1410/60)</f>
        <v>1.383333333</v>
      </c>
      <c r="J1411" s="635"/>
      <c r="K1411" s="1848" t="s">
        <v>77</v>
      </c>
      <c r="L1411" s="701">
        <f t="shared" ref="L1411:L1431" si="993">O797</f>
        <v>35</v>
      </c>
      <c r="M1411" s="701">
        <f>(L1411-H1411-H1412)-R1411</f>
        <v>3</v>
      </c>
      <c r="N1411" s="692">
        <v>0.0</v>
      </c>
      <c r="O1411" s="701">
        <f t="shared" si="992"/>
        <v>3</v>
      </c>
      <c r="P1411" s="701"/>
      <c r="Q1411" s="701"/>
      <c r="R1411" s="1686"/>
      <c r="S1411" s="649"/>
      <c r="T1411" s="649"/>
      <c r="U1411" s="7"/>
      <c r="V1411" s="7"/>
      <c r="W1411" s="7"/>
      <c r="X1411" s="7"/>
      <c r="Y1411" s="7"/>
      <c r="Z1411" s="7"/>
      <c r="AA1411" s="7"/>
      <c r="AB1411" s="7"/>
      <c r="AC1411" s="7"/>
    </row>
    <row r="1412">
      <c r="A1412" s="1848" t="s">
        <v>78</v>
      </c>
      <c r="B1412" s="1882">
        <v>0.0</v>
      </c>
      <c r="C1412" s="1882">
        <v>4.0</v>
      </c>
      <c r="D1412" s="1882">
        <v>13.0</v>
      </c>
      <c r="E1412" s="1882">
        <v>12.0</v>
      </c>
      <c r="F1412" s="1882">
        <v>3.0</v>
      </c>
      <c r="G1412" s="1754">
        <v>0.0</v>
      </c>
      <c r="H1412" s="1897">
        <f t="shared" si="991"/>
        <v>32</v>
      </c>
      <c r="I1412" s="701"/>
      <c r="J1412" s="635"/>
      <c r="K1412" s="1848" t="s">
        <v>78</v>
      </c>
      <c r="L1412" s="701" t="str">
        <f t="shared" si="993"/>
        <v>-</v>
      </c>
      <c r="M1412" s="701" t="s">
        <v>79</v>
      </c>
      <c r="N1412" s="692" t="s">
        <v>79</v>
      </c>
      <c r="O1412" s="701" t="s">
        <v>79</v>
      </c>
      <c r="P1412" s="701"/>
      <c r="Q1412" s="701"/>
      <c r="R1412" s="1686"/>
      <c r="S1412" s="649"/>
      <c r="T1412" s="649"/>
      <c r="U1412" s="7"/>
      <c r="V1412" s="7"/>
      <c r="W1412" s="7"/>
      <c r="X1412" s="7"/>
      <c r="Y1412" s="7"/>
      <c r="Z1412" s="7"/>
      <c r="AA1412" s="7"/>
      <c r="AB1412" s="7"/>
      <c r="AC1412" s="7"/>
    </row>
    <row r="1413">
      <c r="A1413" s="1714" t="s">
        <v>446</v>
      </c>
      <c r="B1413" s="692">
        <v>0.0</v>
      </c>
      <c r="C1413" s="692">
        <v>0.0</v>
      </c>
      <c r="D1413" s="692">
        <v>0.0</v>
      </c>
      <c r="E1413" s="692">
        <v>0.0</v>
      </c>
      <c r="F1413" s="692">
        <v>0.0</v>
      </c>
      <c r="G1413" s="690">
        <v>0.0</v>
      </c>
      <c r="H1413" s="690">
        <v>0.0</v>
      </c>
      <c r="I1413" s="701"/>
      <c r="J1413" s="635"/>
      <c r="K1413" s="1714" t="s">
        <v>446</v>
      </c>
      <c r="L1413" s="701">
        <f t="shared" si="993"/>
        <v>0</v>
      </c>
      <c r="M1413" s="692">
        <v>0.0</v>
      </c>
      <c r="N1413" s="692">
        <v>0.0</v>
      </c>
      <c r="O1413" s="701">
        <f t="shared" ref="O1413:O1414" si="994">SUM(M1413,N1413)</f>
        <v>0</v>
      </c>
      <c r="P1413" s="701"/>
      <c r="Q1413" s="701"/>
      <c r="R1413" s="1621"/>
      <c r="S1413" s="649"/>
      <c r="T1413" s="649"/>
      <c r="U1413" s="7"/>
      <c r="V1413" s="7"/>
      <c r="W1413" s="7"/>
      <c r="X1413" s="7"/>
      <c r="Y1413" s="7"/>
      <c r="Z1413" s="7"/>
      <c r="AA1413" s="7"/>
      <c r="AB1413" s="7"/>
      <c r="AC1413" s="7"/>
    </row>
    <row r="1414">
      <c r="A1414" s="1714" t="s">
        <v>751</v>
      </c>
      <c r="B1414" s="692">
        <v>0.0</v>
      </c>
      <c r="C1414" s="692">
        <v>0.0</v>
      </c>
      <c r="D1414" s="692">
        <v>0.0</v>
      </c>
      <c r="E1414" s="692">
        <v>1.0</v>
      </c>
      <c r="F1414" s="692">
        <v>0.0</v>
      </c>
      <c r="G1414" s="690">
        <v>0.0</v>
      </c>
      <c r="H1414" s="690">
        <v>0.0</v>
      </c>
      <c r="I1414" s="701"/>
      <c r="J1414" s="635"/>
      <c r="K1414" s="1714" t="s">
        <v>751</v>
      </c>
      <c r="L1414" s="701">
        <f t="shared" si="993"/>
        <v>0</v>
      </c>
      <c r="M1414" s="701">
        <f t="shared" ref="M1414:M1415" si="995">(L1414-H1414)</f>
        <v>0</v>
      </c>
      <c r="N1414" s="692">
        <v>0.0</v>
      </c>
      <c r="O1414" s="701">
        <f t="shared" si="994"/>
        <v>0</v>
      </c>
      <c r="P1414" s="701"/>
      <c r="Q1414" s="692"/>
      <c r="R1414" s="1686"/>
      <c r="S1414" s="649"/>
      <c r="T1414" s="649"/>
      <c r="U1414" s="7"/>
      <c r="V1414" s="7"/>
      <c r="W1414" s="7"/>
      <c r="X1414" s="7"/>
      <c r="Y1414" s="7"/>
      <c r="Z1414" s="7"/>
      <c r="AA1414" s="7"/>
      <c r="AB1414" s="7"/>
      <c r="AC1414" s="7"/>
    </row>
    <row r="1415">
      <c r="A1415" s="1714" t="s">
        <v>80</v>
      </c>
      <c r="B1415" s="692">
        <v>0.0</v>
      </c>
      <c r="C1415" s="692">
        <v>0.0</v>
      </c>
      <c r="D1415" s="692">
        <v>0.0</v>
      </c>
      <c r="E1415" s="692">
        <v>0.0</v>
      </c>
      <c r="F1415" s="692">
        <v>0.0</v>
      </c>
      <c r="G1415" s="690">
        <v>0.0</v>
      </c>
      <c r="H1415" s="693">
        <f t="shared" ref="H1415:H1418" si="996">SUM(B1415:G1415)</f>
        <v>0</v>
      </c>
      <c r="I1415" s="701"/>
      <c r="J1415" s="635"/>
      <c r="K1415" s="1714" t="s">
        <v>80</v>
      </c>
      <c r="L1415" s="701">
        <f t="shared" si="993"/>
        <v>0</v>
      </c>
      <c r="M1415" s="701">
        <f t="shared" si="995"/>
        <v>0</v>
      </c>
      <c r="N1415" s="692">
        <v>0.0</v>
      </c>
      <c r="O1415" s="701">
        <f>sum(M1415,N1415)</f>
        <v>0</v>
      </c>
      <c r="P1415" s="701"/>
      <c r="Q1415" s="692"/>
      <c r="R1415" s="1686"/>
      <c r="S1415" s="649"/>
      <c r="T1415" s="649"/>
      <c r="U1415" s="7"/>
      <c r="V1415" s="7"/>
      <c r="W1415" s="7"/>
      <c r="X1415" s="7"/>
      <c r="Y1415" s="7"/>
      <c r="Z1415" s="7"/>
      <c r="AA1415" s="7"/>
      <c r="AB1415" s="7"/>
      <c r="AC1415" s="7"/>
    </row>
    <row r="1416">
      <c r="A1416" s="1828" t="s">
        <v>809</v>
      </c>
      <c r="B1416" s="1765">
        <v>0.0</v>
      </c>
      <c r="C1416" s="1765">
        <v>0.0</v>
      </c>
      <c r="D1416" s="1765">
        <v>0.0</v>
      </c>
      <c r="E1416" s="1765">
        <v>0.0</v>
      </c>
      <c r="F1416" s="1765">
        <v>0.0</v>
      </c>
      <c r="G1416" s="1760">
        <v>0.0</v>
      </c>
      <c r="H1416" s="1761">
        <f t="shared" si="996"/>
        <v>0</v>
      </c>
      <c r="I1416" s="1762">
        <f>SUM(H1416:H1420)</f>
        <v>0</v>
      </c>
      <c r="J1416" s="635"/>
      <c r="K1416" s="1828" t="s">
        <v>809</v>
      </c>
      <c r="L1416" s="1762">
        <f t="shared" si="993"/>
        <v>17</v>
      </c>
      <c r="M1416" s="1762">
        <f>(L1416-H1416)-R1416</f>
        <v>17</v>
      </c>
      <c r="N1416" s="1765"/>
      <c r="O1416" s="1762">
        <f t="shared" ref="O1416:O1417" si="997">SUM(M1416,N1416)</f>
        <v>17</v>
      </c>
      <c r="P1416" s="1764"/>
      <c r="Q1416" s="1766"/>
      <c r="R1416" s="1685"/>
      <c r="S1416" s="649"/>
      <c r="T1416" s="649"/>
      <c r="U1416" s="7"/>
      <c r="V1416" s="7"/>
      <c r="W1416" s="7"/>
      <c r="X1416" s="7"/>
      <c r="Y1416" s="7"/>
      <c r="Z1416" s="7"/>
      <c r="AA1416" s="7"/>
      <c r="AB1416" s="7"/>
      <c r="AC1416" s="7"/>
    </row>
    <row r="1417">
      <c r="A1417" s="1714" t="s">
        <v>77</v>
      </c>
      <c r="B1417" s="692">
        <v>0.0</v>
      </c>
      <c r="C1417" s="692">
        <v>0.0</v>
      </c>
      <c r="D1417" s="692">
        <v>0.0</v>
      </c>
      <c r="E1417" s="692">
        <v>0.0</v>
      </c>
      <c r="F1417" s="692">
        <v>0.0</v>
      </c>
      <c r="G1417" s="692">
        <v>0.0</v>
      </c>
      <c r="H1417" s="693">
        <f t="shared" si="996"/>
        <v>0</v>
      </c>
      <c r="I1417" s="596">
        <f>(I1416/60)</f>
        <v>0</v>
      </c>
      <c r="J1417" s="635"/>
      <c r="K1417" s="1714" t="s">
        <v>77</v>
      </c>
      <c r="L1417" s="701">
        <f t="shared" si="993"/>
        <v>5</v>
      </c>
      <c r="M1417" s="701">
        <f>(L1417-H1417-H1418)-R1417</f>
        <v>5</v>
      </c>
      <c r="N1417" s="692"/>
      <c r="O1417" s="701">
        <f t="shared" si="997"/>
        <v>5</v>
      </c>
      <c r="P1417" s="701"/>
      <c r="Q1417" s="1686"/>
      <c r="R1417" s="1686"/>
      <c r="S1417" s="649"/>
      <c r="T1417" s="649"/>
      <c r="U1417" s="7"/>
      <c r="V1417" s="7"/>
      <c r="W1417" s="7"/>
      <c r="X1417" s="7"/>
      <c r="Y1417" s="7"/>
      <c r="Z1417" s="7"/>
      <c r="AA1417" s="7"/>
      <c r="AB1417" s="7"/>
      <c r="AC1417" s="7"/>
    </row>
    <row r="1418">
      <c r="A1418" s="1714" t="s">
        <v>78</v>
      </c>
      <c r="B1418" s="692">
        <v>0.0</v>
      </c>
      <c r="C1418" s="692">
        <v>0.0</v>
      </c>
      <c r="D1418" s="692">
        <v>0.0</v>
      </c>
      <c r="E1418" s="692">
        <v>0.0</v>
      </c>
      <c r="F1418" s="692">
        <v>0.0</v>
      </c>
      <c r="G1418" s="692">
        <v>0.0</v>
      </c>
      <c r="H1418" s="693">
        <f t="shared" si="996"/>
        <v>0</v>
      </c>
      <c r="I1418" s="701"/>
      <c r="J1418" s="635"/>
      <c r="K1418" s="1714" t="s">
        <v>78</v>
      </c>
      <c r="L1418" s="701" t="str">
        <f t="shared" si="993"/>
        <v>-</v>
      </c>
      <c r="M1418" s="701" t="s">
        <v>79</v>
      </c>
      <c r="N1418" s="692"/>
      <c r="O1418" s="701" t="s">
        <v>79</v>
      </c>
      <c r="P1418" s="701"/>
      <c r="Q1418" s="1686"/>
      <c r="R1418" s="1686"/>
      <c r="S1418" s="649"/>
      <c r="T1418" s="649"/>
      <c r="U1418" s="7"/>
      <c r="V1418" s="7"/>
      <c r="W1418" s="7"/>
      <c r="X1418" s="7"/>
      <c r="Y1418" s="7"/>
      <c r="Z1418" s="7"/>
      <c r="AA1418" s="7"/>
      <c r="AB1418" s="7"/>
      <c r="AC1418" s="7"/>
    </row>
    <row r="1419">
      <c r="A1419" s="1714" t="s">
        <v>446</v>
      </c>
      <c r="B1419" s="692">
        <v>0.0</v>
      </c>
      <c r="C1419" s="692">
        <v>0.0</v>
      </c>
      <c r="D1419" s="692">
        <v>0.0</v>
      </c>
      <c r="E1419" s="692">
        <v>0.0</v>
      </c>
      <c r="F1419" s="692">
        <v>0.0</v>
      </c>
      <c r="G1419" s="692">
        <v>0.0</v>
      </c>
      <c r="H1419" s="693">
        <f t="shared" ref="H1419:H1420" si="998">sum(B1419:G1419)</f>
        <v>0</v>
      </c>
      <c r="I1419" s="701"/>
      <c r="J1419" s="635"/>
      <c r="K1419" s="1714" t="s">
        <v>446</v>
      </c>
      <c r="L1419" s="701">
        <f t="shared" si="993"/>
        <v>0</v>
      </c>
      <c r="M1419" s="701">
        <f>(L1419-H1419)-R1419</f>
        <v>0</v>
      </c>
      <c r="N1419" s="692"/>
      <c r="O1419" s="701">
        <f t="shared" ref="O1419:O1420" si="999">SUM(M1419,N1419)</f>
        <v>0</v>
      </c>
      <c r="P1419" s="701"/>
      <c r="Q1419" s="1686"/>
      <c r="R1419" s="1686"/>
      <c r="S1419" s="649"/>
      <c r="T1419" s="649"/>
      <c r="U1419" s="7"/>
      <c r="V1419" s="7"/>
      <c r="W1419" s="7"/>
      <c r="X1419" s="7"/>
      <c r="Y1419" s="7"/>
      <c r="Z1419" s="7"/>
      <c r="AA1419" s="7"/>
      <c r="AB1419" s="7"/>
      <c r="AC1419" s="7"/>
    </row>
    <row r="1420">
      <c r="A1420" s="1714" t="s">
        <v>751</v>
      </c>
      <c r="B1420" s="692">
        <v>0.0</v>
      </c>
      <c r="C1420" s="692">
        <v>0.0</v>
      </c>
      <c r="D1420" s="692">
        <v>0.0</v>
      </c>
      <c r="E1420" s="692">
        <v>0.0</v>
      </c>
      <c r="F1420" s="692">
        <v>0.0</v>
      </c>
      <c r="G1420" s="692">
        <v>0.0</v>
      </c>
      <c r="H1420" s="693">
        <f t="shared" si="998"/>
        <v>0</v>
      </c>
      <c r="I1420" s="701"/>
      <c r="J1420" s="635"/>
      <c r="K1420" s="1714" t="s">
        <v>751</v>
      </c>
      <c r="L1420" s="701">
        <f t="shared" si="993"/>
        <v>5</v>
      </c>
      <c r="M1420" s="701">
        <f t="shared" ref="M1420:M1421" si="1000">(L1420-H1420)</f>
        <v>5</v>
      </c>
      <c r="N1420" s="692"/>
      <c r="O1420" s="701">
        <f t="shared" si="999"/>
        <v>5</v>
      </c>
      <c r="P1420" s="701"/>
      <c r="Q1420" s="1686"/>
      <c r="R1420" s="1686"/>
      <c r="S1420" s="649"/>
      <c r="T1420" s="649"/>
      <c r="U1420" s="7"/>
      <c r="V1420" s="7"/>
      <c r="W1420" s="7"/>
      <c r="X1420" s="7"/>
      <c r="Y1420" s="7"/>
      <c r="Z1420" s="7"/>
      <c r="AA1420" s="7"/>
      <c r="AB1420" s="7"/>
      <c r="AC1420" s="7"/>
    </row>
    <row r="1421">
      <c r="A1421" s="1714" t="s">
        <v>80</v>
      </c>
      <c r="B1421" s="692">
        <v>0.0</v>
      </c>
      <c r="C1421" s="692">
        <v>0.0</v>
      </c>
      <c r="D1421" s="692">
        <v>0.0</v>
      </c>
      <c r="E1421" s="692">
        <v>0.0</v>
      </c>
      <c r="F1421" s="692">
        <v>0.0</v>
      </c>
      <c r="G1421" s="692">
        <v>0.0</v>
      </c>
      <c r="H1421" s="693">
        <f t="shared" ref="H1421:H1424" si="1001">SUM(B1421:G1421)</f>
        <v>0</v>
      </c>
      <c r="I1421" s="701"/>
      <c r="J1421" s="635"/>
      <c r="K1421" s="1714" t="s">
        <v>80</v>
      </c>
      <c r="L1421" s="701">
        <f t="shared" si="993"/>
        <v>19</v>
      </c>
      <c r="M1421" s="701">
        <f t="shared" si="1000"/>
        <v>19</v>
      </c>
      <c r="N1421" s="692"/>
      <c r="O1421" s="701">
        <f>sum(M1421,N1421)</f>
        <v>19</v>
      </c>
      <c r="P1421" s="701"/>
      <c r="Q1421" s="1686"/>
      <c r="R1421" s="1686"/>
      <c r="S1421" s="649"/>
      <c r="T1421" s="649"/>
      <c r="U1421" s="7"/>
      <c r="V1421" s="7"/>
      <c r="W1421" s="7"/>
      <c r="X1421" s="7"/>
      <c r="Y1421" s="7"/>
      <c r="Z1421" s="7"/>
      <c r="AA1421" s="7"/>
      <c r="AB1421" s="7"/>
      <c r="AC1421" s="7"/>
    </row>
    <row r="1422">
      <c r="A1422" s="1715" t="s">
        <v>471</v>
      </c>
      <c r="B1422" s="1760">
        <v>0.0</v>
      </c>
      <c r="C1422" s="1760">
        <v>3.0</v>
      </c>
      <c r="D1422" s="1760">
        <v>6.0</v>
      </c>
      <c r="E1422" s="1760">
        <v>0.0</v>
      </c>
      <c r="F1422" s="1760">
        <v>0.0</v>
      </c>
      <c r="G1422" s="1760">
        <v>0.0</v>
      </c>
      <c r="H1422" s="1761">
        <f t="shared" si="1001"/>
        <v>9</v>
      </c>
      <c r="I1422" s="1762">
        <f>SUM(H1422:H1426)</f>
        <v>9</v>
      </c>
      <c r="J1422" s="635"/>
      <c r="K1422" s="1715" t="s">
        <v>471</v>
      </c>
      <c r="L1422" s="1762">
        <f t="shared" si="993"/>
        <v>9</v>
      </c>
      <c r="M1422" s="1762">
        <f>(L1422-H1422)-R1422</f>
        <v>0</v>
      </c>
      <c r="N1422" s="1765">
        <v>40.0</v>
      </c>
      <c r="O1422" s="1762">
        <f t="shared" ref="O1422:O1423" si="1002">SUM(M1422,N1422)</f>
        <v>40</v>
      </c>
      <c r="P1422" s="1764"/>
      <c r="Q1422" s="1732"/>
      <c r="R1422" s="1762"/>
      <c r="S1422" s="649"/>
      <c r="T1422" s="649"/>
      <c r="U1422" s="7"/>
      <c r="V1422" s="7"/>
      <c r="W1422" s="7"/>
      <c r="X1422" s="7"/>
      <c r="Y1422" s="7"/>
      <c r="Z1422" s="7"/>
      <c r="AA1422" s="7"/>
      <c r="AB1422" s="7"/>
      <c r="AC1422" s="7"/>
    </row>
    <row r="1423">
      <c r="A1423" s="1714" t="s">
        <v>77</v>
      </c>
      <c r="B1423" s="692">
        <v>0.0</v>
      </c>
      <c r="C1423" s="692">
        <v>0.0</v>
      </c>
      <c r="D1423" s="692">
        <v>0.0</v>
      </c>
      <c r="E1423" s="692">
        <v>0.0</v>
      </c>
      <c r="F1423" s="692">
        <v>0.0</v>
      </c>
      <c r="G1423" s="690">
        <v>0.0</v>
      </c>
      <c r="H1423" s="693">
        <f t="shared" si="1001"/>
        <v>0</v>
      </c>
      <c r="I1423" s="596">
        <f>(I1422/60)</f>
        <v>0.15</v>
      </c>
      <c r="J1423" s="635"/>
      <c r="K1423" s="1714" t="s">
        <v>77</v>
      </c>
      <c r="L1423" s="701">
        <f t="shared" si="993"/>
        <v>0</v>
      </c>
      <c r="M1423" s="701">
        <f>(L1423-H1423-H1424)-R1423</f>
        <v>0</v>
      </c>
      <c r="N1423" s="692">
        <v>15.0</v>
      </c>
      <c r="O1423" s="701">
        <f t="shared" si="1002"/>
        <v>15</v>
      </c>
      <c r="P1423" s="701"/>
      <c r="Q1423" s="1621"/>
      <c r="R1423" s="1621"/>
      <c r="S1423" s="649"/>
      <c r="T1423" s="649"/>
      <c r="U1423" s="7"/>
      <c r="V1423" s="7"/>
      <c r="W1423" s="7"/>
      <c r="X1423" s="7"/>
      <c r="Y1423" s="7"/>
      <c r="Z1423" s="7"/>
      <c r="AA1423" s="7"/>
      <c r="AB1423" s="7"/>
      <c r="AC1423" s="7"/>
    </row>
    <row r="1424">
      <c r="A1424" s="1714" t="s">
        <v>78</v>
      </c>
      <c r="B1424" s="692">
        <v>0.0</v>
      </c>
      <c r="C1424" s="692">
        <v>0.0</v>
      </c>
      <c r="D1424" s="692">
        <v>0.0</v>
      </c>
      <c r="E1424" s="692">
        <v>0.0</v>
      </c>
      <c r="F1424" s="692">
        <v>0.0</v>
      </c>
      <c r="G1424" s="690">
        <v>0.0</v>
      </c>
      <c r="H1424" s="693">
        <f t="shared" si="1001"/>
        <v>0</v>
      </c>
      <c r="I1424" s="701"/>
      <c r="J1424" s="635"/>
      <c r="K1424" s="1714" t="s">
        <v>78</v>
      </c>
      <c r="L1424" s="701" t="str">
        <f t="shared" si="993"/>
        <v>-</v>
      </c>
      <c r="M1424" s="701" t="s">
        <v>79</v>
      </c>
      <c r="N1424" s="692" t="s">
        <v>79</v>
      </c>
      <c r="O1424" s="701" t="s">
        <v>79</v>
      </c>
      <c r="P1424" s="701"/>
      <c r="Q1424" s="1686"/>
      <c r="R1424" s="1686"/>
      <c r="S1424" s="649"/>
      <c r="T1424" s="649"/>
      <c r="U1424" s="7"/>
      <c r="V1424" s="7"/>
      <c r="W1424" s="7"/>
      <c r="X1424" s="7"/>
      <c r="Y1424" s="7"/>
      <c r="Z1424" s="7"/>
      <c r="AA1424" s="7"/>
      <c r="AB1424" s="7"/>
      <c r="AC1424" s="7"/>
    </row>
    <row r="1425">
      <c r="A1425" s="1714" t="s">
        <v>446</v>
      </c>
      <c r="B1425" s="692">
        <v>0.0</v>
      </c>
      <c r="C1425" s="692">
        <v>0.0</v>
      </c>
      <c r="D1425" s="692">
        <v>0.0</v>
      </c>
      <c r="E1425" s="692">
        <v>0.0</v>
      </c>
      <c r="F1425" s="692">
        <v>0.0</v>
      </c>
      <c r="G1425" s="690">
        <v>0.0</v>
      </c>
      <c r="H1425" s="693">
        <f t="shared" ref="H1425:H1426" si="1003">sum(B1425:G1425)</f>
        <v>0</v>
      </c>
      <c r="I1425" s="701"/>
      <c r="J1425" s="635"/>
      <c r="K1425" s="1714" t="s">
        <v>446</v>
      </c>
      <c r="L1425" s="701">
        <f t="shared" si="993"/>
        <v>0</v>
      </c>
      <c r="M1425" s="701">
        <f>(L1425-H1425)-R1425</f>
        <v>0</v>
      </c>
      <c r="N1425" s="692">
        <v>0.0</v>
      </c>
      <c r="O1425" s="701">
        <f t="shared" ref="O1425:O1426" si="1004">SUM(M1425,N1425)</f>
        <v>0</v>
      </c>
      <c r="P1425" s="701"/>
      <c r="Q1425" s="1686"/>
      <c r="R1425" s="1686"/>
      <c r="S1425" s="649"/>
      <c r="T1425" s="649"/>
      <c r="U1425" s="7"/>
      <c r="V1425" s="7"/>
      <c r="W1425" s="7"/>
      <c r="X1425" s="7"/>
      <c r="Y1425" s="7"/>
      <c r="Z1425" s="7"/>
      <c r="AA1425" s="7"/>
      <c r="AB1425" s="7"/>
      <c r="AC1425" s="7"/>
    </row>
    <row r="1426">
      <c r="A1426" s="1714" t="s">
        <v>751</v>
      </c>
      <c r="B1426" s="692">
        <v>0.0</v>
      </c>
      <c r="C1426" s="692">
        <v>0.0</v>
      </c>
      <c r="D1426" s="692">
        <v>0.0</v>
      </c>
      <c r="E1426" s="692">
        <v>0.0</v>
      </c>
      <c r="F1426" s="692">
        <v>0.0</v>
      </c>
      <c r="G1426" s="690">
        <v>0.0</v>
      </c>
      <c r="H1426" s="693">
        <f t="shared" si="1003"/>
        <v>0</v>
      </c>
      <c r="I1426" s="701"/>
      <c r="J1426" s="635"/>
      <c r="K1426" s="1714" t="s">
        <v>751</v>
      </c>
      <c r="L1426" s="701">
        <f t="shared" si="993"/>
        <v>0</v>
      </c>
      <c r="M1426" s="701">
        <f t="shared" ref="M1426:M1427" si="1005">(L1426-H1426)</f>
        <v>0</v>
      </c>
      <c r="N1426" s="692">
        <v>5.0</v>
      </c>
      <c r="O1426" s="701">
        <f t="shared" si="1004"/>
        <v>5</v>
      </c>
      <c r="P1426" s="701"/>
      <c r="Q1426" s="1621"/>
      <c r="R1426" s="1686"/>
      <c r="S1426" s="649"/>
      <c r="T1426" s="649"/>
      <c r="U1426" s="7"/>
      <c r="V1426" s="7"/>
      <c r="W1426" s="7"/>
      <c r="X1426" s="7"/>
      <c r="Y1426" s="7"/>
      <c r="Z1426" s="7"/>
      <c r="AA1426" s="7"/>
      <c r="AB1426" s="7"/>
      <c r="AC1426" s="7"/>
    </row>
    <row r="1427">
      <c r="A1427" s="1714" t="s">
        <v>80</v>
      </c>
      <c r="B1427" s="692">
        <v>0.0</v>
      </c>
      <c r="C1427" s="692">
        <v>0.0</v>
      </c>
      <c r="D1427" s="692">
        <v>0.0</v>
      </c>
      <c r="E1427" s="692">
        <v>0.0</v>
      </c>
      <c r="F1427" s="692">
        <v>0.0</v>
      </c>
      <c r="G1427" s="690">
        <v>0.0</v>
      </c>
      <c r="H1427" s="693">
        <f t="shared" ref="H1427:H1430" si="1006">SUM(B1427:G1427)</f>
        <v>0</v>
      </c>
      <c r="I1427" s="701"/>
      <c r="J1427" s="635"/>
      <c r="K1427" s="1714" t="s">
        <v>80</v>
      </c>
      <c r="L1427" s="701">
        <f t="shared" si="993"/>
        <v>10</v>
      </c>
      <c r="M1427" s="701">
        <f t="shared" si="1005"/>
        <v>10</v>
      </c>
      <c r="N1427" s="692">
        <v>20.0</v>
      </c>
      <c r="O1427" s="701">
        <f>sum(M1427,N1427)</f>
        <v>30</v>
      </c>
      <c r="P1427" s="701"/>
      <c r="Q1427" s="1621"/>
      <c r="R1427" s="1686"/>
      <c r="S1427" s="1973"/>
      <c r="T1427" s="649"/>
      <c r="U1427" s="7"/>
      <c r="V1427" s="7"/>
      <c r="W1427" s="7"/>
      <c r="X1427" s="7"/>
      <c r="Y1427" s="7"/>
      <c r="Z1427" s="7"/>
      <c r="AA1427" s="7"/>
      <c r="AB1427" s="7"/>
      <c r="AC1427" s="7"/>
    </row>
    <row r="1428">
      <c r="A1428" s="1715" t="s">
        <v>687</v>
      </c>
      <c r="B1428" s="1765">
        <v>0.0</v>
      </c>
      <c r="C1428" s="1765">
        <v>0.0</v>
      </c>
      <c r="D1428" s="1765">
        <v>0.0</v>
      </c>
      <c r="E1428" s="1765">
        <v>1.0</v>
      </c>
      <c r="F1428" s="1765">
        <v>1.0</v>
      </c>
      <c r="G1428" s="1760">
        <v>2.0</v>
      </c>
      <c r="H1428" s="1761">
        <f t="shared" si="1006"/>
        <v>4</v>
      </c>
      <c r="I1428" s="1762">
        <f>SUM(H1428:H1432)</f>
        <v>5</v>
      </c>
      <c r="J1428" s="647" t="s">
        <v>206</v>
      </c>
      <c r="K1428" s="1715" t="s">
        <v>687</v>
      </c>
      <c r="L1428" s="1762">
        <f t="shared" si="993"/>
        <v>24</v>
      </c>
      <c r="M1428" s="1762">
        <f>(L1428-H1428)-R1428</f>
        <v>20</v>
      </c>
      <c r="N1428" s="1765">
        <v>0.0</v>
      </c>
      <c r="O1428" s="1762">
        <f t="shared" ref="O1428:O1429" si="1007">SUM(M1428,N1428)</f>
        <v>20</v>
      </c>
      <c r="P1428" s="1764"/>
      <c r="Q1428" s="1768"/>
      <c r="R1428" s="1762"/>
      <c r="S1428" s="649"/>
      <c r="T1428" s="649"/>
      <c r="U1428" s="7"/>
      <c r="V1428" s="7"/>
      <c r="W1428" s="7"/>
      <c r="X1428" s="7"/>
      <c r="Y1428" s="7"/>
      <c r="Z1428" s="7"/>
      <c r="AA1428" s="7"/>
      <c r="AB1428" s="7"/>
      <c r="AC1428" s="7"/>
    </row>
    <row r="1429">
      <c r="A1429" s="1714" t="s">
        <v>77</v>
      </c>
      <c r="B1429" s="692">
        <v>0.0</v>
      </c>
      <c r="C1429" s="692">
        <v>0.0</v>
      </c>
      <c r="D1429" s="692">
        <v>0.0</v>
      </c>
      <c r="E1429" s="692">
        <v>0.0</v>
      </c>
      <c r="F1429" s="692">
        <v>0.0</v>
      </c>
      <c r="G1429" s="692">
        <v>0.0</v>
      </c>
      <c r="H1429" s="693">
        <f t="shared" si="1006"/>
        <v>0</v>
      </c>
      <c r="I1429" s="596">
        <f>(I1428/60)</f>
        <v>0.08333333333</v>
      </c>
      <c r="J1429" s="647" t="s">
        <v>206</v>
      </c>
      <c r="K1429" s="1714" t="s">
        <v>77</v>
      </c>
      <c r="L1429" s="701">
        <f t="shared" si="993"/>
        <v>0</v>
      </c>
      <c r="M1429" s="701">
        <f>(L1429-H1429-H1430)-R1429</f>
        <v>0</v>
      </c>
      <c r="N1429" s="692">
        <v>0.0</v>
      </c>
      <c r="O1429" s="701">
        <f t="shared" si="1007"/>
        <v>0</v>
      </c>
      <c r="P1429" s="701"/>
      <c r="Q1429" s="1686"/>
      <c r="R1429" s="1686"/>
      <c r="S1429" s="649"/>
      <c r="T1429" s="649"/>
      <c r="U1429" s="7"/>
      <c r="V1429" s="7"/>
      <c r="W1429" s="7"/>
      <c r="X1429" s="7"/>
      <c r="Y1429" s="7"/>
      <c r="Z1429" s="7"/>
      <c r="AA1429" s="7"/>
      <c r="AB1429" s="7"/>
      <c r="AC1429" s="7"/>
    </row>
    <row r="1430">
      <c r="A1430" s="1714" t="s">
        <v>78</v>
      </c>
      <c r="B1430" s="692">
        <v>0.0</v>
      </c>
      <c r="C1430" s="692">
        <v>0.0</v>
      </c>
      <c r="D1430" s="692">
        <v>0.0</v>
      </c>
      <c r="E1430" s="692">
        <v>0.0</v>
      </c>
      <c r="F1430" s="692">
        <v>0.0</v>
      </c>
      <c r="G1430" s="692">
        <v>0.0</v>
      </c>
      <c r="H1430" s="693">
        <f t="shared" si="1006"/>
        <v>0</v>
      </c>
      <c r="I1430" s="701"/>
      <c r="J1430" s="647" t="s">
        <v>206</v>
      </c>
      <c r="K1430" s="1714" t="s">
        <v>78</v>
      </c>
      <c r="L1430" s="701" t="str">
        <f t="shared" si="993"/>
        <v>-</v>
      </c>
      <c r="M1430" s="701" t="s">
        <v>79</v>
      </c>
      <c r="N1430" s="692" t="s">
        <v>79</v>
      </c>
      <c r="O1430" s="701" t="s">
        <v>79</v>
      </c>
      <c r="P1430" s="701"/>
      <c r="Q1430" s="1686"/>
      <c r="R1430" s="1686"/>
      <c r="S1430" s="649"/>
      <c r="T1430" s="649"/>
      <c r="U1430" s="7"/>
      <c r="V1430" s="7"/>
      <c r="W1430" s="7"/>
      <c r="X1430" s="7"/>
      <c r="Y1430" s="7"/>
      <c r="Z1430" s="7"/>
      <c r="AA1430" s="7"/>
      <c r="AB1430" s="7"/>
      <c r="AC1430" s="7"/>
    </row>
    <row r="1431">
      <c r="A1431" s="1714" t="s">
        <v>446</v>
      </c>
      <c r="B1431" s="692">
        <v>0.0</v>
      </c>
      <c r="C1431" s="692">
        <v>0.0</v>
      </c>
      <c r="D1431" s="692">
        <v>0.0</v>
      </c>
      <c r="E1431" s="692">
        <v>0.0</v>
      </c>
      <c r="F1431" s="692">
        <v>0.0</v>
      </c>
      <c r="G1431" s="692">
        <v>0.0</v>
      </c>
      <c r="H1431" s="693">
        <f t="shared" ref="H1431:H1432" si="1008">sum(B1431:G1431)</f>
        <v>0</v>
      </c>
      <c r="I1431" s="701"/>
      <c r="J1431" s="647" t="s">
        <v>206</v>
      </c>
      <c r="K1431" s="1714" t="s">
        <v>446</v>
      </c>
      <c r="L1431" s="701">
        <f t="shared" si="993"/>
        <v>0</v>
      </c>
      <c r="M1431" s="701">
        <f>(L1431-H1431)-R1431</f>
        <v>0</v>
      </c>
      <c r="N1431" s="692">
        <v>0.0</v>
      </c>
      <c r="O1431" s="701">
        <f t="shared" ref="O1431:O1432" si="1009">SUM(M1431,N1431)</f>
        <v>0</v>
      </c>
      <c r="P1431" s="701"/>
      <c r="Q1431" s="1686"/>
      <c r="R1431" s="1686"/>
      <c r="S1431" s="649"/>
      <c r="T1431" s="649"/>
      <c r="U1431" s="7"/>
      <c r="V1431" s="7"/>
      <c r="W1431" s="7"/>
      <c r="X1431" s="7"/>
      <c r="Y1431" s="7"/>
      <c r="Z1431" s="7"/>
      <c r="AA1431" s="7"/>
      <c r="AB1431" s="7"/>
      <c r="AC1431" s="7"/>
    </row>
    <row r="1432">
      <c r="A1432" s="1714" t="s">
        <v>751</v>
      </c>
      <c r="B1432" s="692">
        <v>0.0</v>
      </c>
      <c r="C1432" s="692">
        <v>0.0</v>
      </c>
      <c r="D1432" s="692">
        <v>0.0</v>
      </c>
      <c r="E1432" s="692">
        <v>0.0</v>
      </c>
      <c r="F1432" s="692">
        <v>0.0</v>
      </c>
      <c r="G1432" s="692">
        <v>1.0</v>
      </c>
      <c r="H1432" s="693">
        <f t="shared" si="1008"/>
        <v>1</v>
      </c>
      <c r="I1432" s="701"/>
      <c r="J1432" s="647" t="s">
        <v>206</v>
      </c>
      <c r="K1432" s="1714" t="s">
        <v>751</v>
      </c>
      <c r="L1432" s="692">
        <v>7.0</v>
      </c>
      <c r="M1432" s="701">
        <f t="shared" ref="M1432:M1433" si="1010">(L1432-H1432)</f>
        <v>6</v>
      </c>
      <c r="N1432" s="692">
        <v>0.0</v>
      </c>
      <c r="O1432" s="701">
        <f t="shared" si="1009"/>
        <v>6</v>
      </c>
      <c r="P1432" s="701"/>
      <c r="Q1432" s="1686"/>
      <c r="R1432" s="1686"/>
      <c r="S1432" s="649"/>
      <c r="T1432" s="649"/>
      <c r="U1432" s="7"/>
      <c r="V1432" s="7"/>
      <c r="W1432" s="7"/>
      <c r="X1432" s="7"/>
      <c r="Y1432" s="7"/>
      <c r="Z1432" s="7"/>
      <c r="AA1432" s="7"/>
      <c r="AB1432" s="7"/>
      <c r="AC1432" s="7"/>
    </row>
    <row r="1433">
      <c r="A1433" s="1714" t="s">
        <v>80</v>
      </c>
      <c r="B1433" s="692">
        <v>0.0</v>
      </c>
      <c r="C1433" s="692">
        <v>0.0</v>
      </c>
      <c r="D1433" s="692">
        <v>0.0</v>
      </c>
      <c r="E1433" s="692">
        <v>0.0</v>
      </c>
      <c r="F1433" s="692">
        <v>0.0</v>
      </c>
      <c r="G1433" s="692">
        <v>0.0</v>
      </c>
      <c r="H1433" s="693">
        <f t="shared" ref="H1433:H1436" si="1011">SUM(B1433:G1433)</f>
        <v>0</v>
      </c>
      <c r="I1433" s="701"/>
      <c r="J1433" s="647" t="s">
        <v>206</v>
      </c>
      <c r="K1433" s="1714" t="s">
        <v>80</v>
      </c>
      <c r="L1433" s="701">
        <f t="shared" ref="L1433:L1457" si="1012">O819</f>
        <v>15</v>
      </c>
      <c r="M1433" s="701">
        <f t="shared" si="1010"/>
        <v>15</v>
      </c>
      <c r="N1433" s="692">
        <v>0.0</v>
      </c>
      <c r="O1433" s="701">
        <f>sum(M1433,N1433)</f>
        <v>15</v>
      </c>
      <c r="P1433" s="701"/>
      <c r="Q1433" s="1686"/>
      <c r="R1433" s="1686"/>
      <c r="S1433" s="649"/>
      <c r="T1433" s="649"/>
      <c r="U1433" s="7"/>
      <c r="V1433" s="7"/>
      <c r="W1433" s="7"/>
      <c r="X1433" s="7"/>
      <c r="Y1433" s="7"/>
      <c r="Z1433" s="7"/>
      <c r="AA1433" s="7"/>
      <c r="AB1433" s="7"/>
      <c r="AC1433" s="7"/>
    </row>
    <row r="1434">
      <c r="A1434" s="1762" t="s">
        <v>689</v>
      </c>
      <c r="B1434" s="1760">
        <v>0.0</v>
      </c>
      <c r="C1434" s="1760">
        <v>0.0</v>
      </c>
      <c r="D1434" s="1760">
        <v>0.0</v>
      </c>
      <c r="E1434" s="1760">
        <v>2.0</v>
      </c>
      <c r="F1434" s="1760">
        <v>0.0</v>
      </c>
      <c r="G1434" s="1760">
        <v>0.0</v>
      </c>
      <c r="H1434" s="1761">
        <f t="shared" si="1011"/>
        <v>2</v>
      </c>
      <c r="I1434" s="1762">
        <f>SUM(H1434:H1438)</f>
        <v>2</v>
      </c>
      <c r="J1434" s="635"/>
      <c r="K1434" s="1762" t="s">
        <v>689</v>
      </c>
      <c r="L1434" s="1762">
        <f t="shared" si="1012"/>
        <v>17</v>
      </c>
      <c r="M1434" s="1762">
        <f>(L1434-H1434)-R1434</f>
        <v>15</v>
      </c>
      <c r="N1434" s="1765">
        <v>0.0</v>
      </c>
      <c r="O1434" s="1762">
        <f t="shared" ref="O1434:O1435" si="1013">SUM(M1434,N1434)</f>
        <v>15</v>
      </c>
      <c r="P1434" s="1762"/>
      <c r="Q1434" s="1768"/>
      <c r="R1434" s="1762"/>
      <c r="S1434" s="649"/>
      <c r="T1434" s="649"/>
      <c r="U1434" s="7"/>
      <c r="V1434" s="7"/>
      <c r="W1434" s="7"/>
      <c r="X1434" s="7"/>
      <c r="Y1434" s="7"/>
      <c r="Z1434" s="7"/>
      <c r="AA1434" s="7"/>
      <c r="AB1434" s="7"/>
      <c r="AC1434" s="7"/>
    </row>
    <row r="1435">
      <c r="A1435" s="1714" t="s">
        <v>77</v>
      </c>
      <c r="B1435" s="692">
        <v>0.0</v>
      </c>
      <c r="C1435" s="692">
        <v>0.0</v>
      </c>
      <c r="D1435" s="692">
        <v>0.0</v>
      </c>
      <c r="E1435" s="692">
        <v>0.0</v>
      </c>
      <c r="F1435" s="692">
        <v>0.0</v>
      </c>
      <c r="G1435" s="690">
        <v>0.0</v>
      </c>
      <c r="H1435" s="693">
        <f t="shared" si="1011"/>
        <v>0</v>
      </c>
      <c r="I1435" s="596">
        <f>(I1434/60)</f>
        <v>0.03333333333</v>
      </c>
      <c r="J1435" s="635"/>
      <c r="K1435" s="1714" t="s">
        <v>77</v>
      </c>
      <c r="L1435" s="701">
        <f t="shared" si="1012"/>
        <v>1</v>
      </c>
      <c r="M1435" s="701">
        <f>(L1435-H1435-H1436)-R1435</f>
        <v>1</v>
      </c>
      <c r="N1435" s="692">
        <v>0.0</v>
      </c>
      <c r="O1435" s="701">
        <f t="shared" si="1013"/>
        <v>1</v>
      </c>
      <c r="P1435" s="701"/>
      <c r="Q1435" s="1686"/>
      <c r="R1435" s="1686"/>
      <c r="S1435" s="649"/>
      <c r="T1435" s="649"/>
      <c r="U1435" s="7"/>
      <c r="V1435" s="7"/>
      <c r="W1435" s="7"/>
      <c r="X1435" s="7"/>
      <c r="Y1435" s="7"/>
      <c r="Z1435" s="7"/>
      <c r="AA1435" s="7"/>
      <c r="AB1435" s="7"/>
      <c r="AC1435" s="7"/>
    </row>
    <row r="1436">
      <c r="A1436" s="1714" t="s">
        <v>78</v>
      </c>
      <c r="B1436" s="692">
        <v>0.0</v>
      </c>
      <c r="C1436" s="692">
        <v>0.0</v>
      </c>
      <c r="D1436" s="692">
        <v>0.0</v>
      </c>
      <c r="E1436" s="692">
        <v>0.0</v>
      </c>
      <c r="F1436" s="692">
        <v>0.0</v>
      </c>
      <c r="G1436" s="690">
        <v>0.0</v>
      </c>
      <c r="H1436" s="693">
        <f t="shared" si="1011"/>
        <v>0</v>
      </c>
      <c r="I1436" s="701"/>
      <c r="J1436" s="635"/>
      <c r="K1436" s="1714" t="s">
        <v>78</v>
      </c>
      <c r="L1436" s="701" t="str">
        <f t="shared" si="1012"/>
        <v>-</v>
      </c>
      <c r="M1436" s="701" t="s">
        <v>79</v>
      </c>
      <c r="N1436" s="692" t="s">
        <v>79</v>
      </c>
      <c r="O1436" s="701" t="s">
        <v>79</v>
      </c>
      <c r="P1436" s="701"/>
      <c r="Q1436" s="1686"/>
      <c r="R1436" s="1686"/>
      <c r="S1436" s="649"/>
      <c r="T1436" s="649"/>
      <c r="U1436" s="7"/>
      <c r="V1436" s="7"/>
      <c r="W1436" s="7"/>
      <c r="X1436" s="7"/>
      <c r="Y1436" s="7"/>
      <c r="Z1436" s="7"/>
      <c r="AA1436" s="7"/>
      <c r="AB1436" s="7"/>
      <c r="AC1436" s="7"/>
    </row>
    <row r="1437">
      <c r="A1437" s="1714" t="s">
        <v>446</v>
      </c>
      <c r="B1437" s="692">
        <v>0.0</v>
      </c>
      <c r="C1437" s="692">
        <v>0.0</v>
      </c>
      <c r="D1437" s="692">
        <v>0.0</v>
      </c>
      <c r="E1437" s="692">
        <v>0.0</v>
      </c>
      <c r="F1437" s="692">
        <v>0.0</v>
      </c>
      <c r="G1437" s="690">
        <v>0.0</v>
      </c>
      <c r="H1437" s="693">
        <f t="shared" ref="H1437:H1438" si="1014">sum(B1437:G1437)</f>
        <v>0</v>
      </c>
      <c r="I1437" s="701"/>
      <c r="J1437" s="635"/>
      <c r="K1437" s="1714" t="s">
        <v>446</v>
      </c>
      <c r="L1437" s="701">
        <f t="shared" si="1012"/>
        <v>0</v>
      </c>
      <c r="M1437" s="701">
        <f>(L1437-H1437)-R1437</f>
        <v>0</v>
      </c>
      <c r="N1437" s="692">
        <v>0.0</v>
      </c>
      <c r="O1437" s="701">
        <f t="shared" ref="O1437:O1438" si="1015">SUM(M1437,N1437)</f>
        <v>0</v>
      </c>
      <c r="P1437" s="701"/>
      <c r="Q1437" s="1686"/>
      <c r="R1437" s="1686"/>
      <c r="S1437" s="649"/>
      <c r="T1437" s="649"/>
      <c r="U1437" s="7"/>
      <c r="V1437" s="7"/>
      <c r="W1437" s="7"/>
      <c r="X1437" s="7"/>
      <c r="Y1437" s="7"/>
      <c r="Z1437" s="7"/>
      <c r="AA1437" s="7"/>
      <c r="AB1437" s="7"/>
      <c r="AC1437" s="7"/>
    </row>
    <row r="1438">
      <c r="A1438" s="1714" t="s">
        <v>751</v>
      </c>
      <c r="B1438" s="692">
        <v>0.0</v>
      </c>
      <c r="C1438" s="692">
        <v>0.0</v>
      </c>
      <c r="D1438" s="692">
        <v>0.0</v>
      </c>
      <c r="E1438" s="692">
        <v>0.0</v>
      </c>
      <c r="F1438" s="692">
        <v>0.0</v>
      </c>
      <c r="G1438" s="690">
        <v>0.0</v>
      </c>
      <c r="H1438" s="693">
        <f t="shared" si="1014"/>
        <v>0</v>
      </c>
      <c r="I1438" s="701"/>
      <c r="J1438" s="635"/>
      <c r="K1438" s="1714" t="s">
        <v>751</v>
      </c>
      <c r="L1438" s="701">
        <f t="shared" si="1012"/>
        <v>5</v>
      </c>
      <c r="M1438" s="701">
        <f t="shared" ref="M1438:M1439" si="1016">(L1438-H1438)</f>
        <v>5</v>
      </c>
      <c r="N1438" s="692">
        <v>0.0</v>
      </c>
      <c r="O1438" s="701">
        <f t="shared" si="1015"/>
        <v>5</v>
      </c>
      <c r="P1438" s="701"/>
      <c r="Q1438" s="1686"/>
      <c r="R1438" s="1686"/>
      <c r="S1438" s="649"/>
      <c r="T1438" s="649"/>
      <c r="U1438" s="7"/>
      <c r="V1438" s="7"/>
      <c r="W1438" s="7"/>
      <c r="X1438" s="7"/>
      <c r="Y1438" s="7"/>
      <c r="Z1438" s="7"/>
      <c r="AA1438" s="7"/>
      <c r="AB1438" s="7"/>
      <c r="AC1438" s="7"/>
    </row>
    <row r="1439">
      <c r="A1439" s="1714" t="s">
        <v>80</v>
      </c>
      <c r="B1439" s="692">
        <v>0.0</v>
      </c>
      <c r="C1439" s="692">
        <v>0.0</v>
      </c>
      <c r="D1439" s="692">
        <v>0.0</v>
      </c>
      <c r="E1439" s="692">
        <v>0.0</v>
      </c>
      <c r="F1439" s="692">
        <v>0.0</v>
      </c>
      <c r="G1439" s="690">
        <v>0.0</v>
      </c>
      <c r="H1439" s="693">
        <f t="shared" ref="H1439:H1442" si="1017">SUM(B1439:G1439)</f>
        <v>0</v>
      </c>
      <c r="I1439" s="701"/>
      <c r="J1439" s="635"/>
      <c r="K1439" s="1714" t="s">
        <v>80</v>
      </c>
      <c r="L1439" s="701">
        <f t="shared" si="1012"/>
        <v>10</v>
      </c>
      <c r="M1439" s="701">
        <f t="shared" si="1016"/>
        <v>10</v>
      </c>
      <c r="N1439" s="692">
        <v>0.0</v>
      </c>
      <c r="O1439" s="701">
        <f>sum(M1439,N1439)</f>
        <v>10</v>
      </c>
      <c r="P1439" s="701"/>
      <c r="Q1439" s="1621"/>
      <c r="R1439" s="1686"/>
      <c r="S1439" s="649"/>
      <c r="T1439" s="649"/>
      <c r="U1439" s="7"/>
      <c r="V1439" s="7"/>
      <c r="W1439" s="7"/>
      <c r="X1439" s="7"/>
      <c r="Y1439" s="7"/>
      <c r="Z1439" s="7"/>
      <c r="AA1439" s="7"/>
      <c r="AB1439" s="7"/>
      <c r="AC1439" s="7"/>
    </row>
    <row r="1440">
      <c r="A1440" s="1762" t="s">
        <v>274</v>
      </c>
      <c r="B1440" s="1760">
        <v>0.0</v>
      </c>
      <c r="C1440" s="1760">
        <v>0.0</v>
      </c>
      <c r="D1440" s="1760">
        <v>0.0</v>
      </c>
      <c r="E1440" s="1760">
        <v>0.0</v>
      </c>
      <c r="F1440" s="1760">
        <v>0.0</v>
      </c>
      <c r="G1440" s="1760">
        <v>0.0</v>
      </c>
      <c r="H1440" s="1761">
        <f t="shared" si="1017"/>
        <v>0</v>
      </c>
      <c r="I1440" s="1762">
        <f>SUM(H1440:H1444)</f>
        <v>0</v>
      </c>
      <c r="J1440" s="635"/>
      <c r="K1440" s="1762" t="s">
        <v>274</v>
      </c>
      <c r="L1440" s="1762">
        <f t="shared" si="1012"/>
        <v>0</v>
      </c>
      <c r="M1440" s="1762">
        <f>(L1440-H1440)-R1440</f>
        <v>0</v>
      </c>
      <c r="N1440" s="1762"/>
      <c r="O1440" s="1762">
        <f t="shared" ref="O1440:O1441" si="1018">SUM(M1440,N1440)</f>
        <v>0</v>
      </c>
      <c r="P1440" s="1762"/>
      <c r="Q1440" s="1768"/>
      <c r="R1440" s="1762"/>
      <c r="S1440" s="649"/>
      <c r="T1440" s="649"/>
      <c r="U1440" s="7"/>
      <c r="V1440" s="7"/>
      <c r="W1440" s="7"/>
      <c r="X1440" s="7"/>
      <c r="Y1440" s="7"/>
      <c r="Z1440" s="7"/>
      <c r="AA1440" s="7"/>
      <c r="AB1440" s="7"/>
      <c r="AC1440" s="7"/>
    </row>
    <row r="1441">
      <c r="A1441" s="1714" t="s">
        <v>77</v>
      </c>
      <c r="B1441" s="692">
        <v>0.0</v>
      </c>
      <c r="C1441" s="692">
        <v>0.0</v>
      </c>
      <c r="D1441" s="692">
        <v>0.0</v>
      </c>
      <c r="E1441" s="692">
        <v>0.0</v>
      </c>
      <c r="F1441" s="692">
        <v>0.0</v>
      </c>
      <c r="G1441" s="690">
        <v>0.0</v>
      </c>
      <c r="H1441" s="693">
        <f t="shared" si="1017"/>
        <v>0</v>
      </c>
      <c r="I1441" s="596">
        <f>(I1440/60)</f>
        <v>0</v>
      </c>
      <c r="J1441" s="635"/>
      <c r="K1441" s="1714" t="s">
        <v>77</v>
      </c>
      <c r="L1441" s="701">
        <f t="shared" si="1012"/>
        <v>0</v>
      </c>
      <c r="M1441" s="701">
        <f>(L1441-H1441-H1442)-R1441</f>
        <v>0</v>
      </c>
      <c r="N1441" s="701"/>
      <c r="O1441" s="701">
        <f t="shared" si="1018"/>
        <v>0</v>
      </c>
      <c r="P1441" s="701"/>
      <c r="Q1441" s="1686"/>
      <c r="R1441" s="1686"/>
      <c r="S1441" s="649"/>
      <c r="T1441" s="649"/>
      <c r="U1441" s="7"/>
      <c r="V1441" s="7"/>
      <c r="W1441" s="7"/>
      <c r="X1441" s="7"/>
      <c r="Y1441" s="7"/>
      <c r="Z1441" s="7"/>
      <c r="AA1441" s="7"/>
      <c r="AB1441" s="7"/>
      <c r="AC1441" s="7"/>
    </row>
    <row r="1442">
      <c r="A1442" s="1714" t="s">
        <v>78</v>
      </c>
      <c r="B1442" s="692">
        <v>0.0</v>
      </c>
      <c r="C1442" s="692">
        <v>0.0</v>
      </c>
      <c r="D1442" s="692">
        <v>0.0</v>
      </c>
      <c r="E1442" s="692">
        <v>0.0</v>
      </c>
      <c r="F1442" s="692">
        <v>0.0</v>
      </c>
      <c r="G1442" s="690">
        <v>0.0</v>
      </c>
      <c r="H1442" s="693">
        <f t="shared" si="1017"/>
        <v>0</v>
      </c>
      <c r="I1442" s="701"/>
      <c r="J1442" s="635"/>
      <c r="K1442" s="1714" t="s">
        <v>78</v>
      </c>
      <c r="L1442" s="701" t="str">
        <f t="shared" si="1012"/>
        <v>-</v>
      </c>
      <c r="M1442" s="701" t="s">
        <v>79</v>
      </c>
      <c r="N1442" s="701"/>
      <c r="O1442" s="701" t="s">
        <v>79</v>
      </c>
      <c r="P1442" s="701"/>
      <c r="Q1442" s="1686"/>
      <c r="R1442" s="1686"/>
      <c r="S1442" s="649"/>
      <c r="T1442" s="649"/>
      <c r="U1442" s="7"/>
      <c r="V1442" s="7"/>
      <c r="W1442" s="7"/>
      <c r="X1442" s="7"/>
      <c r="Y1442" s="7"/>
      <c r="Z1442" s="7"/>
      <c r="AA1442" s="7"/>
      <c r="AB1442" s="7"/>
      <c r="AC1442" s="7"/>
    </row>
    <row r="1443">
      <c r="A1443" s="1714" t="s">
        <v>446</v>
      </c>
      <c r="B1443" s="692">
        <v>0.0</v>
      </c>
      <c r="C1443" s="692">
        <v>0.0</v>
      </c>
      <c r="D1443" s="692">
        <v>0.0</v>
      </c>
      <c r="E1443" s="692">
        <v>0.0</v>
      </c>
      <c r="F1443" s="692">
        <v>0.0</v>
      </c>
      <c r="G1443" s="690">
        <v>0.0</v>
      </c>
      <c r="H1443" s="693">
        <f t="shared" ref="H1443:H1444" si="1019">sum(B1443:G1443)</f>
        <v>0</v>
      </c>
      <c r="I1443" s="701"/>
      <c r="J1443" s="635"/>
      <c r="K1443" s="1714" t="s">
        <v>446</v>
      </c>
      <c r="L1443" s="701">
        <f t="shared" si="1012"/>
        <v>0</v>
      </c>
      <c r="M1443" s="701">
        <f>(L1443-H1443)-R1443</f>
        <v>0</v>
      </c>
      <c r="N1443" s="701"/>
      <c r="O1443" s="701">
        <f t="shared" ref="O1443:O1444" si="1020">SUM(M1443,N1443)</f>
        <v>0</v>
      </c>
      <c r="P1443" s="701"/>
      <c r="Q1443" s="1686"/>
      <c r="R1443" s="1686"/>
      <c r="S1443" s="649"/>
      <c r="T1443" s="649"/>
      <c r="U1443" s="7"/>
      <c r="V1443" s="7"/>
      <c r="W1443" s="7"/>
      <c r="X1443" s="7"/>
      <c r="Y1443" s="7"/>
      <c r="Z1443" s="7"/>
      <c r="AA1443" s="7"/>
      <c r="AB1443" s="7"/>
      <c r="AC1443" s="7"/>
    </row>
    <row r="1444">
      <c r="A1444" s="1714" t="s">
        <v>751</v>
      </c>
      <c r="B1444" s="692">
        <v>0.0</v>
      </c>
      <c r="C1444" s="692">
        <v>0.0</v>
      </c>
      <c r="D1444" s="692">
        <v>0.0</v>
      </c>
      <c r="E1444" s="692">
        <v>0.0</v>
      </c>
      <c r="F1444" s="692">
        <v>0.0</v>
      </c>
      <c r="G1444" s="690">
        <v>0.0</v>
      </c>
      <c r="H1444" s="693">
        <f t="shared" si="1019"/>
        <v>0</v>
      </c>
      <c r="I1444" s="701"/>
      <c r="J1444" s="635"/>
      <c r="K1444" s="1714" t="s">
        <v>751</v>
      </c>
      <c r="L1444" s="701">
        <f t="shared" si="1012"/>
        <v>0</v>
      </c>
      <c r="M1444" s="701">
        <f t="shared" ref="M1444:M1445" si="1021">(L1444-H1444)</f>
        <v>0</v>
      </c>
      <c r="N1444" s="701"/>
      <c r="O1444" s="701">
        <f t="shared" si="1020"/>
        <v>0</v>
      </c>
      <c r="P1444" s="701"/>
      <c r="Q1444" s="1686"/>
      <c r="R1444" s="1686"/>
      <c r="S1444" s="649"/>
      <c r="T1444" s="649"/>
      <c r="U1444" s="7"/>
      <c r="V1444" s="7"/>
      <c r="W1444" s="7"/>
      <c r="X1444" s="7"/>
      <c r="Y1444" s="7"/>
      <c r="Z1444" s="7"/>
      <c r="AA1444" s="7"/>
      <c r="AB1444" s="7"/>
      <c r="AC1444" s="7"/>
    </row>
    <row r="1445">
      <c r="A1445" s="1714" t="s">
        <v>80</v>
      </c>
      <c r="B1445" s="692">
        <v>0.0</v>
      </c>
      <c r="C1445" s="692">
        <v>0.0</v>
      </c>
      <c r="D1445" s="692">
        <v>0.0</v>
      </c>
      <c r="E1445" s="692">
        <v>0.0</v>
      </c>
      <c r="F1445" s="692">
        <v>0.0</v>
      </c>
      <c r="G1445" s="690">
        <v>0.0</v>
      </c>
      <c r="H1445" s="693">
        <f t="shared" ref="H1445:H1448" si="1022">SUM(B1445:G1445)</f>
        <v>0</v>
      </c>
      <c r="I1445" s="701"/>
      <c r="J1445" s="635"/>
      <c r="K1445" s="1714" t="s">
        <v>80</v>
      </c>
      <c r="L1445" s="701">
        <f t="shared" si="1012"/>
        <v>0</v>
      </c>
      <c r="M1445" s="701">
        <f t="shared" si="1021"/>
        <v>0</v>
      </c>
      <c r="N1445" s="701"/>
      <c r="O1445" s="701">
        <f>sum(M1445,N1445)</f>
        <v>0</v>
      </c>
      <c r="P1445" s="701"/>
      <c r="Q1445" s="1686"/>
      <c r="R1445" s="1686"/>
      <c r="S1445" s="649"/>
      <c r="T1445" s="649"/>
      <c r="U1445" s="7"/>
      <c r="V1445" s="7"/>
      <c r="W1445" s="7"/>
      <c r="X1445" s="7"/>
      <c r="Y1445" s="7"/>
      <c r="Z1445" s="7"/>
      <c r="AA1445" s="7"/>
      <c r="AB1445" s="7"/>
      <c r="AC1445" s="7"/>
    </row>
    <row r="1446">
      <c r="A1446" s="1715" t="s">
        <v>152</v>
      </c>
      <c r="B1446" s="1760">
        <v>0.0</v>
      </c>
      <c r="C1446" s="1760">
        <v>0.0</v>
      </c>
      <c r="D1446" s="1760">
        <v>2.0</v>
      </c>
      <c r="E1446" s="1760">
        <v>2.0</v>
      </c>
      <c r="F1446" s="1760">
        <v>0.0</v>
      </c>
      <c r="G1446" s="1760">
        <v>0.0</v>
      </c>
      <c r="H1446" s="1761">
        <f t="shared" si="1022"/>
        <v>4</v>
      </c>
      <c r="I1446" s="1762">
        <f>SUM(H1446:H1450)</f>
        <v>5</v>
      </c>
      <c r="J1446" s="635"/>
      <c r="K1446" s="1715" t="s">
        <v>152</v>
      </c>
      <c r="L1446" s="1762">
        <f t="shared" si="1012"/>
        <v>33</v>
      </c>
      <c r="M1446" s="1762">
        <f>(L1446-H1446)-R1446</f>
        <v>29</v>
      </c>
      <c r="N1446" s="1765">
        <v>20.0</v>
      </c>
      <c r="O1446" s="1762">
        <f t="shared" ref="O1446:O1447" si="1023">SUM(M1446,N1446)</f>
        <v>49</v>
      </c>
      <c r="P1446" s="1764"/>
      <c r="Q1446" s="1762"/>
      <c r="R1446" s="1765"/>
      <c r="S1446" s="649"/>
      <c r="T1446" s="649"/>
      <c r="U1446" s="7"/>
      <c r="V1446" s="7"/>
      <c r="W1446" s="7"/>
      <c r="X1446" s="7"/>
      <c r="Y1446" s="7"/>
      <c r="Z1446" s="7"/>
      <c r="AA1446" s="7"/>
      <c r="AB1446" s="7"/>
      <c r="AC1446" s="7"/>
    </row>
    <row r="1447">
      <c r="A1447" s="1714" t="s">
        <v>77</v>
      </c>
      <c r="B1447" s="692">
        <v>0.0</v>
      </c>
      <c r="C1447" s="692">
        <v>0.0</v>
      </c>
      <c r="D1447" s="692">
        <v>0.0</v>
      </c>
      <c r="E1447" s="692">
        <v>0.0</v>
      </c>
      <c r="F1447" s="692">
        <v>0.0</v>
      </c>
      <c r="G1447" s="690">
        <v>0.0</v>
      </c>
      <c r="H1447" s="693">
        <f t="shared" si="1022"/>
        <v>0</v>
      </c>
      <c r="I1447" s="596">
        <f>(I1446/60)</f>
        <v>0.08333333333</v>
      </c>
      <c r="J1447" s="635"/>
      <c r="K1447" s="1714" t="s">
        <v>77</v>
      </c>
      <c r="L1447" s="701">
        <f t="shared" si="1012"/>
        <v>6</v>
      </c>
      <c r="M1447" s="701">
        <f>(L1447-H1447-H1448)-R1447</f>
        <v>6</v>
      </c>
      <c r="N1447" s="692">
        <v>0.0</v>
      </c>
      <c r="O1447" s="701">
        <f t="shared" si="1023"/>
        <v>6</v>
      </c>
      <c r="P1447" s="701"/>
      <c r="Q1447" s="701"/>
      <c r="R1447" s="1686"/>
      <c r="S1447" s="649"/>
      <c r="T1447" s="649"/>
      <c r="U1447" s="7"/>
      <c r="V1447" s="7"/>
      <c r="W1447" s="7"/>
      <c r="X1447" s="7"/>
      <c r="Y1447" s="7"/>
      <c r="Z1447" s="7"/>
      <c r="AA1447" s="7"/>
      <c r="AB1447" s="7"/>
      <c r="AC1447" s="7"/>
    </row>
    <row r="1448">
      <c r="A1448" s="1714" t="s">
        <v>78</v>
      </c>
      <c r="B1448" s="692">
        <v>0.0</v>
      </c>
      <c r="C1448" s="692">
        <v>0.0</v>
      </c>
      <c r="D1448" s="692">
        <v>0.0</v>
      </c>
      <c r="E1448" s="692">
        <v>0.0</v>
      </c>
      <c r="F1448" s="692">
        <v>0.0</v>
      </c>
      <c r="G1448" s="690">
        <v>0.0</v>
      </c>
      <c r="H1448" s="693">
        <f t="shared" si="1022"/>
        <v>0</v>
      </c>
      <c r="I1448" s="701"/>
      <c r="J1448" s="635"/>
      <c r="K1448" s="1714" t="s">
        <v>78</v>
      </c>
      <c r="L1448" s="701" t="str">
        <f t="shared" si="1012"/>
        <v>-</v>
      </c>
      <c r="M1448" s="701" t="s">
        <v>79</v>
      </c>
      <c r="N1448" s="692" t="s">
        <v>79</v>
      </c>
      <c r="O1448" s="701" t="s">
        <v>79</v>
      </c>
      <c r="P1448" s="701"/>
      <c r="Q1448" s="701"/>
      <c r="R1448" s="1686"/>
      <c r="S1448" s="649"/>
      <c r="T1448" s="649"/>
      <c r="U1448" s="7"/>
      <c r="V1448" s="7"/>
      <c r="W1448" s="7"/>
      <c r="X1448" s="7"/>
      <c r="Y1448" s="7"/>
      <c r="Z1448" s="7"/>
      <c r="AA1448" s="7"/>
      <c r="AB1448" s="7"/>
      <c r="AC1448" s="7"/>
    </row>
    <row r="1449">
      <c r="A1449" s="1714" t="s">
        <v>446</v>
      </c>
      <c r="B1449" s="692">
        <v>0.0</v>
      </c>
      <c r="C1449" s="692">
        <v>0.0</v>
      </c>
      <c r="D1449" s="692">
        <v>0.0</v>
      </c>
      <c r="E1449" s="692">
        <v>0.0</v>
      </c>
      <c r="F1449" s="692">
        <v>0.0</v>
      </c>
      <c r="G1449" s="690">
        <v>0.0</v>
      </c>
      <c r="H1449" s="693">
        <f t="shared" ref="H1449:H1451" si="1024">sum(B1449:G1449)</f>
        <v>0</v>
      </c>
      <c r="I1449" s="701"/>
      <c r="J1449" s="635"/>
      <c r="K1449" s="1714" t="s">
        <v>446</v>
      </c>
      <c r="L1449" s="701">
        <f t="shared" si="1012"/>
        <v>0</v>
      </c>
      <c r="M1449" s="701">
        <f>(L1449-H1449)-R1449</f>
        <v>0</v>
      </c>
      <c r="N1449" s="692">
        <v>0.0</v>
      </c>
      <c r="O1449" s="701">
        <f t="shared" ref="O1449:O1450" si="1025">SUM(M1449,N1449)</f>
        <v>0</v>
      </c>
      <c r="P1449" s="692"/>
      <c r="Q1449" s="701"/>
      <c r="R1449" s="1686"/>
      <c r="S1449" s="649"/>
      <c r="T1449" s="649"/>
      <c r="U1449" s="7"/>
      <c r="V1449" s="7"/>
      <c r="W1449" s="7"/>
      <c r="X1449" s="7"/>
      <c r="Y1449" s="7"/>
      <c r="Z1449" s="7"/>
      <c r="AA1449" s="7"/>
      <c r="AB1449" s="7"/>
      <c r="AC1449" s="7"/>
    </row>
    <row r="1450">
      <c r="A1450" s="1714" t="s">
        <v>751</v>
      </c>
      <c r="B1450" s="692">
        <v>0.0</v>
      </c>
      <c r="C1450" s="692">
        <v>0.0</v>
      </c>
      <c r="D1450" s="692">
        <v>0.0</v>
      </c>
      <c r="E1450" s="692">
        <v>1.0</v>
      </c>
      <c r="F1450" s="692">
        <v>0.0</v>
      </c>
      <c r="G1450" s="690">
        <v>0.0</v>
      </c>
      <c r="H1450" s="693">
        <f t="shared" si="1024"/>
        <v>1</v>
      </c>
      <c r="I1450" s="701"/>
      <c r="J1450" s="635"/>
      <c r="K1450" s="1714" t="s">
        <v>751</v>
      </c>
      <c r="L1450" s="701">
        <f t="shared" si="1012"/>
        <v>7</v>
      </c>
      <c r="M1450" s="701">
        <f t="shared" ref="M1450:M1451" si="1026">(L1450-H1450)</f>
        <v>6</v>
      </c>
      <c r="N1450" s="692">
        <v>0.0</v>
      </c>
      <c r="O1450" s="701">
        <f t="shared" si="1025"/>
        <v>6</v>
      </c>
      <c r="P1450" s="692"/>
      <c r="Q1450" s="692"/>
      <c r="R1450" s="1621"/>
      <c r="S1450" s="649"/>
      <c r="T1450" s="649"/>
      <c r="U1450" s="7"/>
      <c r="V1450" s="7"/>
      <c r="W1450" s="7"/>
      <c r="X1450" s="7"/>
      <c r="Y1450" s="7"/>
      <c r="Z1450" s="7"/>
      <c r="AA1450" s="7"/>
      <c r="AB1450" s="7"/>
      <c r="AC1450" s="7"/>
    </row>
    <row r="1451">
      <c r="A1451" s="1714" t="s">
        <v>80</v>
      </c>
      <c r="B1451" s="692">
        <v>0.0</v>
      </c>
      <c r="C1451" s="692">
        <v>0.0</v>
      </c>
      <c r="D1451" s="692">
        <v>0.0</v>
      </c>
      <c r="E1451" s="692">
        <v>0.0</v>
      </c>
      <c r="F1451" s="692">
        <v>0.0</v>
      </c>
      <c r="G1451" s="690">
        <v>0.0</v>
      </c>
      <c r="H1451" s="693">
        <f t="shared" si="1024"/>
        <v>0</v>
      </c>
      <c r="I1451" s="701"/>
      <c r="J1451" s="635"/>
      <c r="K1451" s="1714" t="s">
        <v>80</v>
      </c>
      <c r="L1451" s="701">
        <f t="shared" si="1012"/>
        <v>29</v>
      </c>
      <c r="M1451" s="701">
        <f t="shared" si="1026"/>
        <v>29</v>
      </c>
      <c r="N1451" s="692">
        <v>0.0</v>
      </c>
      <c r="O1451" s="701">
        <f>sum(M1451,N1451)</f>
        <v>29</v>
      </c>
      <c r="P1451" s="701"/>
      <c r="Q1451" s="701"/>
      <c r="R1451" s="1686"/>
      <c r="S1451" s="649"/>
      <c r="T1451" s="649"/>
      <c r="U1451" s="7"/>
      <c r="V1451" s="7"/>
      <c r="W1451" s="7"/>
      <c r="X1451" s="7"/>
      <c r="Y1451" s="7"/>
      <c r="Z1451" s="7"/>
      <c r="AA1451" s="7"/>
      <c r="AB1451" s="7"/>
      <c r="AC1451" s="7"/>
    </row>
    <row r="1452">
      <c r="A1452" s="1715" t="s">
        <v>521</v>
      </c>
      <c r="B1452" s="1765">
        <v>0.0</v>
      </c>
      <c r="C1452" s="1765">
        <v>0.0</v>
      </c>
      <c r="D1452" s="1765">
        <v>0.0</v>
      </c>
      <c r="E1452" s="1765">
        <v>0.0</v>
      </c>
      <c r="F1452" s="1765">
        <v>1.0</v>
      </c>
      <c r="G1452" s="1760">
        <v>0.0</v>
      </c>
      <c r="H1452" s="1761">
        <f t="shared" ref="H1452:H1454" si="1027">SUM(B1452:G1452)</f>
        <v>1</v>
      </c>
      <c r="I1452" s="1762">
        <f>SUM(H1452:H1456)</f>
        <v>1</v>
      </c>
      <c r="J1452" s="647" t="s">
        <v>79</v>
      </c>
      <c r="K1452" s="1715" t="s">
        <v>521</v>
      </c>
      <c r="L1452" s="1762">
        <f t="shared" si="1012"/>
        <v>7</v>
      </c>
      <c r="M1452" s="1762">
        <f>(L1452-H1452)-R1452</f>
        <v>6</v>
      </c>
      <c r="N1452" s="1765">
        <v>10.0</v>
      </c>
      <c r="O1452" s="1762">
        <f t="shared" ref="O1452:O1453" si="1028">SUM(M1452,N1452)</f>
        <v>16</v>
      </c>
      <c r="P1452" s="1764"/>
      <c r="Q1452" s="1765" t="s">
        <v>958</v>
      </c>
      <c r="R1452" s="1762"/>
      <c r="S1452" s="649"/>
      <c r="T1452" s="649"/>
      <c r="U1452" s="7"/>
      <c r="V1452" s="7"/>
      <c r="W1452" s="7"/>
      <c r="X1452" s="7"/>
      <c r="Y1452" s="7"/>
      <c r="Z1452" s="7"/>
      <c r="AA1452" s="7"/>
      <c r="AB1452" s="7"/>
      <c r="AC1452" s="7"/>
    </row>
    <row r="1453">
      <c r="A1453" s="1714" t="s">
        <v>77</v>
      </c>
      <c r="B1453" s="692">
        <v>0.0</v>
      </c>
      <c r="C1453" s="692">
        <v>0.0</v>
      </c>
      <c r="D1453" s="692">
        <v>0.0</v>
      </c>
      <c r="E1453" s="692">
        <v>0.0</v>
      </c>
      <c r="F1453" s="692">
        <v>0.0</v>
      </c>
      <c r="G1453" s="692">
        <v>0.0</v>
      </c>
      <c r="H1453" s="693">
        <f t="shared" si="1027"/>
        <v>0</v>
      </c>
      <c r="I1453" s="596">
        <f>(I1452/60)</f>
        <v>0.01666666667</v>
      </c>
      <c r="J1453" s="635"/>
      <c r="K1453" s="1714" t="s">
        <v>77</v>
      </c>
      <c r="L1453" s="701">
        <f t="shared" si="1012"/>
        <v>5</v>
      </c>
      <c r="M1453" s="701">
        <f>(L1453-H1453-H1454)-R1453</f>
        <v>5</v>
      </c>
      <c r="N1453" s="692">
        <v>0.0</v>
      </c>
      <c r="O1453" s="701">
        <f t="shared" si="1028"/>
        <v>5</v>
      </c>
      <c r="P1453" s="701"/>
      <c r="Q1453" s="701"/>
      <c r="R1453" s="1686"/>
      <c r="S1453" s="649"/>
      <c r="T1453" s="649"/>
      <c r="U1453" s="7"/>
      <c r="V1453" s="7"/>
      <c r="W1453" s="7"/>
      <c r="X1453" s="7"/>
      <c r="Y1453" s="7"/>
      <c r="Z1453" s="7"/>
      <c r="AA1453" s="7"/>
      <c r="AB1453" s="7"/>
      <c r="AC1453" s="7"/>
    </row>
    <row r="1454">
      <c r="A1454" s="1714" t="s">
        <v>78</v>
      </c>
      <c r="B1454" s="692">
        <v>0.0</v>
      </c>
      <c r="C1454" s="692">
        <v>0.0</v>
      </c>
      <c r="D1454" s="692">
        <v>0.0</v>
      </c>
      <c r="E1454" s="692">
        <v>0.0</v>
      </c>
      <c r="F1454" s="692">
        <v>0.0</v>
      </c>
      <c r="G1454" s="692">
        <v>0.0</v>
      </c>
      <c r="H1454" s="693">
        <f t="shared" si="1027"/>
        <v>0</v>
      </c>
      <c r="I1454" s="701"/>
      <c r="J1454" s="635"/>
      <c r="K1454" s="1714" t="s">
        <v>78</v>
      </c>
      <c r="L1454" s="701" t="str">
        <f t="shared" si="1012"/>
        <v>-</v>
      </c>
      <c r="M1454" s="701" t="s">
        <v>79</v>
      </c>
      <c r="N1454" s="692" t="s">
        <v>79</v>
      </c>
      <c r="O1454" s="701" t="s">
        <v>79</v>
      </c>
      <c r="P1454" s="701"/>
      <c r="Q1454" s="701"/>
      <c r="R1454" s="1686"/>
      <c r="S1454" s="649"/>
      <c r="T1454" s="649"/>
      <c r="U1454" s="7"/>
      <c r="V1454" s="7"/>
      <c r="W1454" s="7"/>
      <c r="X1454" s="7"/>
      <c r="Y1454" s="7"/>
      <c r="Z1454" s="7"/>
      <c r="AA1454" s="7"/>
      <c r="AB1454" s="7"/>
      <c r="AC1454" s="7"/>
    </row>
    <row r="1455">
      <c r="A1455" s="1714" t="s">
        <v>446</v>
      </c>
      <c r="B1455" s="692">
        <v>0.0</v>
      </c>
      <c r="C1455" s="692">
        <v>0.0</v>
      </c>
      <c r="D1455" s="692">
        <v>0.0</v>
      </c>
      <c r="E1455" s="692">
        <v>0.0</v>
      </c>
      <c r="F1455" s="692">
        <v>0.0</v>
      </c>
      <c r="G1455" s="692">
        <v>0.0</v>
      </c>
      <c r="H1455" s="693">
        <f t="shared" ref="H1455:H1457" si="1029">sum(B1455:G1455)</f>
        <v>0</v>
      </c>
      <c r="I1455" s="701"/>
      <c r="J1455" s="647" t="s">
        <v>79</v>
      </c>
      <c r="K1455" s="1714" t="s">
        <v>446</v>
      </c>
      <c r="L1455" s="701">
        <f t="shared" si="1012"/>
        <v>2</v>
      </c>
      <c r="M1455" s="701">
        <f>(L1455-H1455)-R1455</f>
        <v>2</v>
      </c>
      <c r="N1455" s="692">
        <v>0.0</v>
      </c>
      <c r="O1455" s="701">
        <f t="shared" ref="O1455:O1456" si="1030">SUM(M1455,N1455)</f>
        <v>2</v>
      </c>
      <c r="P1455" s="701"/>
      <c r="Q1455" s="692" t="s">
        <v>946</v>
      </c>
      <c r="R1455" s="1686"/>
      <c r="S1455" s="649"/>
      <c r="T1455" s="649"/>
      <c r="U1455" s="7"/>
      <c r="V1455" s="7"/>
      <c r="W1455" s="7"/>
      <c r="X1455" s="7"/>
      <c r="Y1455" s="7"/>
      <c r="Z1455" s="7"/>
      <c r="AA1455" s="7"/>
      <c r="AB1455" s="7"/>
      <c r="AC1455" s="7"/>
    </row>
    <row r="1456">
      <c r="A1456" s="1714" t="s">
        <v>751</v>
      </c>
      <c r="B1456" s="692">
        <v>0.0</v>
      </c>
      <c r="C1456" s="692">
        <v>0.0</v>
      </c>
      <c r="D1456" s="692">
        <v>0.0</v>
      </c>
      <c r="E1456" s="692">
        <v>0.0</v>
      </c>
      <c r="F1456" s="692">
        <v>0.0</v>
      </c>
      <c r="G1456" s="692">
        <v>0.0</v>
      </c>
      <c r="H1456" s="693">
        <f t="shared" si="1029"/>
        <v>0</v>
      </c>
      <c r="I1456" s="701"/>
      <c r="J1456" s="647" t="s">
        <v>206</v>
      </c>
      <c r="K1456" s="1714" t="s">
        <v>751</v>
      </c>
      <c r="L1456" s="701">
        <f t="shared" si="1012"/>
        <v>0</v>
      </c>
      <c r="M1456" s="701">
        <f t="shared" ref="M1456:M1457" si="1031">(L1456-H1456)</f>
        <v>0</v>
      </c>
      <c r="N1456" s="692">
        <v>7.0</v>
      </c>
      <c r="O1456" s="701">
        <f t="shared" si="1030"/>
        <v>7</v>
      </c>
      <c r="P1456" s="701"/>
      <c r="Q1456" s="701"/>
      <c r="R1456" s="1686"/>
      <c r="S1456" s="649"/>
      <c r="T1456" s="649"/>
      <c r="U1456" s="7"/>
      <c r="V1456" s="7"/>
      <c r="W1456" s="7"/>
      <c r="X1456" s="7"/>
      <c r="Y1456" s="7"/>
      <c r="Z1456" s="7"/>
      <c r="AA1456" s="7"/>
      <c r="AB1456" s="7"/>
      <c r="AC1456" s="7"/>
    </row>
    <row r="1457">
      <c r="A1457" s="1714" t="s">
        <v>80</v>
      </c>
      <c r="B1457" s="692">
        <v>0.0</v>
      </c>
      <c r="C1457" s="692">
        <v>0.0</v>
      </c>
      <c r="D1457" s="692">
        <v>0.0</v>
      </c>
      <c r="E1457" s="692">
        <v>0.0</v>
      </c>
      <c r="F1457" s="692">
        <v>0.0</v>
      </c>
      <c r="G1457" s="692">
        <v>0.0</v>
      </c>
      <c r="H1457" s="693">
        <f t="shared" si="1029"/>
        <v>0</v>
      </c>
      <c r="I1457" s="701"/>
      <c r="J1457" s="647" t="s">
        <v>206</v>
      </c>
      <c r="K1457" s="1714" t="s">
        <v>80</v>
      </c>
      <c r="L1457" s="701">
        <f t="shared" si="1012"/>
        <v>0</v>
      </c>
      <c r="M1457" s="701">
        <f t="shared" si="1031"/>
        <v>0</v>
      </c>
      <c r="N1457" s="692">
        <v>10.0</v>
      </c>
      <c r="O1457" s="701">
        <f>sum(M1457,N1457)</f>
        <v>10</v>
      </c>
      <c r="P1457" s="701"/>
      <c r="Q1457" s="701"/>
      <c r="R1457" s="1686"/>
      <c r="S1457" s="649"/>
      <c r="T1457" s="649"/>
      <c r="U1457" s="7"/>
      <c r="V1457" s="7"/>
      <c r="W1457" s="7"/>
      <c r="X1457" s="7"/>
      <c r="Y1457" s="7"/>
      <c r="Z1457" s="7"/>
      <c r="AA1457" s="7"/>
      <c r="AB1457" s="7"/>
      <c r="AC1457" s="7"/>
    </row>
    <row r="1458">
      <c r="A1458" s="1757" t="s">
        <v>116</v>
      </c>
      <c r="B1458" s="1758">
        <f t="shared" ref="B1458:H1458" si="1032"> SUM(B1459:B1463,B1465:B1469,B1471:B1475,B1477:B1481,B1483:B1487,B1489:B1493,B1495:B1499,B1501:B1505)</f>
        <v>0</v>
      </c>
      <c r="C1458" s="1758">
        <f t="shared" si="1032"/>
        <v>17</v>
      </c>
      <c r="D1458" s="1758">
        <f t="shared" si="1032"/>
        <v>38</v>
      </c>
      <c r="E1458" s="1758">
        <f t="shared" si="1032"/>
        <v>44</v>
      </c>
      <c r="F1458" s="1758">
        <f t="shared" si="1032"/>
        <v>49</v>
      </c>
      <c r="G1458" s="1758">
        <f t="shared" si="1032"/>
        <v>5</v>
      </c>
      <c r="H1458" s="1758">
        <f t="shared" si="1032"/>
        <v>153</v>
      </c>
      <c r="I1458" s="1758"/>
      <c r="J1458" s="635"/>
      <c r="K1458" s="1757" t="s">
        <v>116</v>
      </c>
      <c r="L1458" s="1682"/>
      <c r="M1458" s="1682"/>
      <c r="N1458" s="1682"/>
      <c r="O1458" s="1682"/>
      <c r="P1458" s="1682"/>
      <c r="Q1458" s="1682"/>
      <c r="R1458" s="1682"/>
      <c r="S1458" s="649"/>
      <c r="T1458" s="649"/>
      <c r="U1458" s="7"/>
      <c r="V1458" s="7"/>
      <c r="W1458" s="7"/>
      <c r="X1458" s="7"/>
      <c r="Y1458" s="7"/>
      <c r="Z1458" s="7"/>
      <c r="AA1458" s="7"/>
      <c r="AB1458" s="7"/>
      <c r="AC1458" s="7"/>
    </row>
    <row r="1459">
      <c r="A1459" s="1759" t="s">
        <v>113</v>
      </c>
      <c r="B1459" s="1760">
        <v>0.0</v>
      </c>
      <c r="C1459" s="1760">
        <v>8.0</v>
      </c>
      <c r="D1459" s="1760">
        <v>10.0</v>
      </c>
      <c r="E1459" s="1760">
        <v>19.0</v>
      </c>
      <c r="F1459" s="1760">
        <v>24.0</v>
      </c>
      <c r="G1459" s="1760">
        <v>0.0</v>
      </c>
      <c r="H1459" s="1761">
        <f t="shared" ref="H1459:H1461" si="1033">SUM(B1459:G1459)</f>
        <v>61</v>
      </c>
      <c r="I1459" s="1762">
        <f>SUM(H1459:H1463)</f>
        <v>92</v>
      </c>
      <c r="J1459" s="647" t="s">
        <v>206</v>
      </c>
      <c r="K1459" s="1759" t="s">
        <v>113</v>
      </c>
      <c r="L1459" s="1762">
        <f t="shared" ref="L1459:L1469" si="1034">O845</f>
        <v>111</v>
      </c>
      <c r="M1459" s="1762">
        <f>(L1459-H1459)-R1459</f>
        <v>50</v>
      </c>
      <c r="N1459" s="1765">
        <v>80.0</v>
      </c>
      <c r="O1459" s="1762">
        <f t="shared" ref="O1459:O1460" si="1035">SUM(M1459,N1459)</f>
        <v>130</v>
      </c>
      <c r="P1459" s="1764"/>
      <c r="Q1459" s="1685"/>
      <c r="R1459" s="1762"/>
      <c r="S1459" s="649"/>
      <c r="T1459" s="649"/>
      <c r="U1459" s="7"/>
      <c r="V1459" s="7"/>
      <c r="W1459" s="7"/>
      <c r="X1459" s="7"/>
      <c r="Y1459" s="7"/>
      <c r="Z1459" s="7"/>
      <c r="AA1459" s="7"/>
      <c r="AB1459" s="7"/>
      <c r="AC1459" s="7"/>
    </row>
    <row r="1460">
      <c r="A1460" s="1714" t="s">
        <v>77</v>
      </c>
      <c r="B1460" s="692">
        <v>0.0</v>
      </c>
      <c r="C1460" s="692">
        <v>0.0</v>
      </c>
      <c r="D1460" s="692">
        <v>0.0</v>
      </c>
      <c r="E1460" s="692">
        <v>0.0</v>
      </c>
      <c r="F1460" s="692">
        <v>0.0</v>
      </c>
      <c r="G1460" s="690">
        <v>0.0</v>
      </c>
      <c r="H1460" s="693">
        <f t="shared" si="1033"/>
        <v>0</v>
      </c>
      <c r="I1460" s="596">
        <f>(I1459/60)</f>
        <v>1.533333333</v>
      </c>
      <c r="J1460" s="647" t="s">
        <v>206</v>
      </c>
      <c r="K1460" s="1714" t="s">
        <v>77</v>
      </c>
      <c r="L1460" s="701">
        <f t="shared" si="1034"/>
        <v>25</v>
      </c>
      <c r="M1460" s="701">
        <f>(L1460-H1460-H1461)-R1460</f>
        <v>0</v>
      </c>
      <c r="N1460" s="692">
        <v>20.0</v>
      </c>
      <c r="O1460" s="701">
        <f t="shared" si="1035"/>
        <v>20</v>
      </c>
      <c r="P1460" s="701"/>
      <c r="Q1460" s="1686"/>
      <c r="R1460" s="1686"/>
      <c r="S1460" s="649"/>
      <c r="T1460" s="649"/>
      <c r="U1460" s="7"/>
      <c r="V1460" s="7"/>
      <c r="W1460" s="7"/>
      <c r="X1460" s="7"/>
      <c r="Y1460" s="7"/>
      <c r="Z1460" s="7"/>
      <c r="AA1460" s="7"/>
      <c r="AB1460" s="7"/>
      <c r="AC1460" s="7"/>
    </row>
    <row r="1461">
      <c r="A1461" s="1714" t="s">
        <v>78</v>
      </c>
      <c r="B1461" s="692">
        <v>0.0</v>
      </c>
      <c r="C1461" s="692">
        <v>0.0</v>
      </c>
      <c r="D1461" s="692">
        <v>8.0</v>
      </c>
      <c r="E1461" s="692">
        <v>6.0</v>
      </c>
      <c r="F1461" s="692">
        <v>11.0</v>
      </c>
      <c r="G1461" s="690">
        <v>0.0</v>
      </c>
      <c r="H1461" s="693">
        <f t="shared" si="1033"/>
        <v>25</v>
      </c>
      <c r="I1461" s="701"/>
      <c r="J1461" s="647" t="s">
        <v>206</v>
      </c>
      <c r="K1461" s="1714" t="s">
        <v>78</v>
      </c>
      <c r="L1461" s="701" t="str">
        <f t="shared" si="1034"/>
        <v>-</v>
      </c>
      <c r="M1461" s="701" t="s">
        <v>79</v>
      </c>
      <c r="N1461" s="692" t="s">
        <v>79</v>
      </c>
      <c r="O1461" s="701" t="s">
        <v>79</v>
      </c>
      <c r="P1461" s="701"/>
      <c r="Q1461" s="1686"/>
      <c r="R1461" s="1686"/>
      <c r="S1461" s="649"/>
      <c r="T1461" s="649"/>
      <c r="U1461" s="7"/>
      <c r="V1461" s="7"/>
      <c r="W1461" s="7"/>
      <c r="X1461" s="7"/>
      <c r="Y1461" s="7"/>
      <c r="Z1461" s="7"/>
      <c r="AA1461" s="7"/>
      <c r="AB1461" s="7"/>
      <c r="AC1461" s="7"/>
    </row>
    <row r="1462">
      <c r="A1462" s="1714" t="s">
        <v>446</v>
      </c>
      <c r="B1462" s="692">
        <v>0.0</v>
      </c>
      <c r="C1462" s="692">
        <v>0.0</v>
      </c>
      <c r="D1462" s="692">
        <v>0.0</v>
      </c>
      <c r="E1462" s="692">
        <v>2.0</v>
      </c>
      <c r="F1462" s="692">
        <v>2.0</v>
      </c>
      <c r="G1462" s="690">
        <v>0.0</v>
      </c>
      <c r="H1462" s="693">
        <f t="shared" ref="H1462:H1463" si="1036">sum(B1462:G1462)</f>
        <v>4</v>
      </c>
      <c r="I1462" s="701"/>
      <c r="J1462" s="647" t="s">
        <v>206</v>
      </c>
      <c r="K1462" s="1714" t="s">
        <v>446</v>
      </c>
      <c r="L1462" s="701">
        <f t="shared" si="1034"/>
        <v>8</v>
      </c>
      <c r="M1462" s="701">
        <f>(L1462-H1462)-R1462</f>
        <v>4</v>
      </c>
      <c r="N1462" s="692">
        <v>0.0</v>
      </c>
      <c r="O1462" s="701">
        <f t="shared" ref="O1462:O1463" si="1037">SUM(M1462,N1462)</f>
        <v>4</v>
      </c>
      <c r="P1462" s="701"/>
      <c r="Q1462" s="1686"/>
      <c r="R1462" s="1686"/>
      <c r="S1462" s="649"/>
      <c r="T1462" s="649"/>
      <c r="U1462" s="7"/>
      <c r="V1462" s="7"/>
      <c r="W1462" s="7"/>
      <c r="X1462" s="7"/>
      <c r="Y1462" s="7"/>
      <c r="Z1462" s="7"/>
      <c r="AA1462" s="7"/>
      <c r="AB1462" s="7"/>
      <c r="AC1462" s="7"/>
    </row>
    <row r="1463">
      <c r="A1463" s="1714" t="s">
        <v>751</v>
      </c>
      <c r="B1463" s="692">
        <v>0.0</v>
      </c>
      <c r="C1463" s="692">
        <v>0.0</v>
      </c>
      <c r="D1463" s="692">
        <v>0.0</v>
      </c>
      <c r="E1463" s="692">
        <v>0.0</v>
      </c>
      <c r="F1463" s="692">
        <v>2.0</v>
      </c>
      <c r="G1463" s="690">
        <v>0.0</v>
      </c>
      <c r="H1463" s="693">
        <f t="shared" si="1036"/>
        <v>2</v>
      </c>
      <c r="I1463" s="701"/>
      <c r="J1463" s="647" t="s">
        <v>206</v>
      </c>
      <c r="K1463" s="1714" t="s">
        <v>751</v>
      </c>
      <c r="L1463" s="701">
        <f t="shared" si="1034"/>
        <v>6</v>
      </c>
      <c r="M1463" s="701">
        <f t="shared" ref="M1463:M1464" si="1038">(L1463-H1463)</f>
        <v>4</v>
      </c>
      <c r="N1463" s="692">
        <v>0.0</v>
      </c>
      <c r="O1463" s="701">
        <f t="shared" si="1037"/>
        <v>4</v>
      </c>
      <c r="P1463" s="692"/>
      <c r="Q1463" s="1686"/>
      <c r="R1463" s="1686"/>
      <c r="S1463" s="649"/>
      <c r="T1463" s="649"/>
      <c r="U1463" s="7"/>
      <c r="V1463" s="7"/>
      <c r="W1463" s="7"/>
      <c r="X1463" s="7"/>
      <c r="Y1463" s="7"/>
      <c r="Z1463" s="7"/>
      <c r="AA1463" s="7"/>
      <c r="AB1463" s="7"/>
      <c r="AC1463" s="7"/>
    </row>
    <row r="1464">
      <c r="A1464" s="1714" t="s">
        <v>80</v>
      </c>
      <c r="B1464" s="692">
        <v>0.0</v>
      </c>
      <c r="C1464" s="692">
        <v>1.0</v>
      </c>
      <c r="D1464" s="692">
        <v>4.0</v>
      </c>
      <c r="E1464" s="692">
        <v>0.0</v>
      </c>
      <c r="F1464" s="692">
        <v>0.0</v>
      </c>
      <c r="G1464" s="690">
        <v>0.0</v>
      </c>
      <c r="H1464" s="693">
        <f t="shared" ref="H1464:H1467" si="1039">SUM(B1464:G1464)</f>
        <v>5</v>
      </c>
      <c r="I1464" s="701"/>
      <c r="J1464" s="647" t="s">
        <v>206</v>
      </c>
      <c r="K1464" s="1714" t="s">
        <v>80</v>
      </c>
      <c r="L1464" s="701">
        <f t="shared" si="1034"/>
        <v>20</v>
      </c>
      <c r="M1464" s="701">
        <f t="shared" si="1038"/>
        <v>15</v>
      </c>
      <c r="N1464" s="692">
        <v>0.0</v>
      </c>
      <c r="O1464" s="701">
        <f>sum(M1464,N1464)</f>
        <v>15</v>
      </c>
      <c r="P1464" s="701"/>
      <c r="Q1464" s="1686"/>
      <c r="R1464" s="1686"/>
      <c r="S1464" s="649"/>
      <c r="T1464" s="649"/>
      <c r="U1464" s="7"/>
      <c r="V1464" s="7"/>
      <c r="W1464" s="7"/>
      <c r="X1464" s="7"/>
      <c r="Y1464" s="7"/>
      <c r="Z1464" s="7"/>
      <c r="AA1464" s="7"/>
      <c r="AB1464" s="7"/>
      <c r="AC1464" s="7"/>
    </row>
    <row r="1465">
      <c r="A1465" s="1715" t="s">
        <v>115</v>
      </c>
      <c r="B1465" s="1765">
        <v>0.0</v>
      </c>
      <c r="C1465" s="1765">
        <v>0.0</v>
      </c>
      <c r="D1465" s="1765">
        <v>0.0</v>
      </c>
      <c r="E1465" s="1765">
        <v>0.0</v>
      </c>
      <c r="F1465" s="1765">
        <v>0.0</v>
      </c>
      <c r="G1465" s="1760">
        <v>0.0</v>
      </c>
      <c r="H1465" s="1761">
        <f t="shared" si="1039"/>
        <v>0</v>
      </c>
      <c r="I1465" s="1762">
        <f>SUM(H1465:H1469)</f>
        <v>0</v>
      </c>
      <c r="J1465" s="635"/>
      <c r="K1465" s="1715" t="s">
        <v>115</v>
      </c>
      <c r="L1465" s="1762">
        <f t="shared" si="1034"/>
        <v>28</v>
      </c>
      <c r="M1465" s="1762">
        <f>(L1465-H1465)-R1465</f>
        <v>28</v>
      </c>
      <c r="N1465" s="1765">
        <v>0.0</v>
      </c>
      <c r="O1465" s="1762">
        <f t="shared" ref="O1465:O1466" si="1040">SUM(M1465,N1465)</f>
        <v>28</v>
      </c>
      <c r="P1465" s="1764"/>
      <c r="Q1465" s="1685"/>
      <c r="R1465" s="1765"/>
      <c r="S1465" s="649"/>
      <c r="T1465" s="649"/>
      <c r="U1465" s="7"/>
      <c r="V1465" s="7"/>
      <c r="W1465" s="7"/>
      <c r="X1465" s="7"/>
      <c r="Y1465" s="7"/>
      <c r="Z1465" s="7"/>
      <c r="AA1465" s="7"/>
      <c r="AB1465" s="7"/>
      <c r="AC1465" s="7"/>
    </row>
    <row r="1466">
      <c r="A1466" s="1714" t="s">
        <v>77</v>
      </c>
      <c r="B1466" s="692">
        <v>0.0</v>
      </c>
      <c r="C1466" s="692">
        <v>0.0</v>
      </c>
      <c r="D1466" s="692">
        <v>0.0</v>
      </c>
      <c r="E1466" s="692">
        <v>0.0</v>
      </c>
      <c r="F1466" s="692">
        <v>0.0</v>
      </c>
      <c r="G1466" s="692">
        <v>0.0</v>
      </c>
      <c r="H1466" s="693">
        <f t="shared" si="1039"/>
        <v>0</v>
      </c>
      <c r="I1466" s="596">
        <f>(I1465/60)</f>
        <v>0</v>
      </c>
      <c r="J1466" s="635"/>
      <c r="K1466" s="1714" t="s">
        <v>77</v>
      </c>
      <c r="L1466" s="701">
        <f t="shared" si="1034"/>
        <v>0</v>
      </c>
      <c r="M1466" s="701">
        <f>(L1466-H1466-H1467)-N1462</f>
        <v>0</v>
      </c>
      <c r="N1466" s="692">
        <v>0.0</v>
      </c>
      <c r="O1466" s="701">
        <f t="shared" si="1040"/>
        <v>0</v>
      </c>
      <c r="P1466" s="701"/>
      <c r="Q1466" s="1686"/>
      <c r="R1466" s="1686"/>
      <c r="S1466" s="649"/>
      <c r="T1466" s="649"/>
      <c r="U1466" s="7"/>
      <c r="V1466" s="7"/>
      <c r="W1466" s="7"/>
      <c r="X1466" s="7"/>
      <c r="Y1466" s="7"/>
      <c r="Z1466" s="7"/>
      <c r="AA1466" s="7"/>
      <c r="AB1466" s="7"/>
      <c r="AC1466" s="7"/>
    </row>
    <row r="1467">
      <c r="A1467" s="1714" t="s">
        <v>78</v>
      </c>
      <c r="B1467" s="692">
        <v>0.0</v>
      </c>
      <c r="C1467" s="692">
        <v>0.0</v>
      </c>
      <c r="D1467" s="692">
        <v>0.0</v>
      </c>
      <c r="E1467" s="692">
        <v>0.0</v>
      </c>
      <c r="F1467" s="692">
        <v>0.0</v>
      </c>
      <c r="G1467" s="692">
        <v>0.0</v>
      </c>
      <c r="H1467" s="693">
        <f t="shared" si="1039"/>
        <v>0</v>
      </c>
      <c r="I1467" s="701"/>
      <c r="J1467" s="635"/>
      <c r="K1467" s="1714" t="s">
        <v>78</v>
      </c>
      <c r="L1467" s="701" t="str">
        <f t="shared" si="1034"/>
        <v>-</v>
      </c>
      <c r="M1467" s="701" t="s">
        <v>79</v>
      </c>
      <c r="N1467" s="692" t="s">
        <v>79</v>
      </c>
      <c r="O1467" s="701" t="s">
        <v>79</v>
      </c>
      <c r="P1467" s="701"/>
      <c r="Q1467" s="1686"/>
      <c r="R1467" s="1686"/>
      <c r="S1467" s="649"/>
      <c r="T1467" s="649"/>
      <c r="U1467" s="7"/>
      <c r="V1467" s="7"/>
      <c r="W1467" s="7"/>
      <c r="X1467" s="7"/>
      <c r="Y1467" s="7"/>
      <c r="Z1467" s="7"/>
      <c r="AA1467" s="7"/>
      <c r="AB1467" s="7"/>
      <c r="AC1467" s="7"/>
    </row>
    <row r="1468">
      <c r="A1468" s="1714" t="s">
        <v>446</v>
      </c>
      <c r="B1468" s="692">
        <v>0.0</v>
      </c>
      <c r="C1468" s="692">
        <v>0.0</v>
      </c>
      <c r="D1468" s="692">
        <v>0.0</v>
      </c>
      <c r="E1468" s="692">
        <v>0.0</v>
      </c>
      <c r="F1468" s="692">
        <v>0.0</v>
      </c>
      <c r="G1468" s="692">
        <v>0.0</v>
      </c>
      <c r="H1468" s="693">
        <f t="shared" ref="H1468:H1469" si="1041">sum(B1468:G1468)</f>
        <v>0</v>
      </c>
      <c r="I1468" s="701"/>
      <c r="J1468" s="635"/>
      <c r="K1468" s="1714" t="s">
        <v>446</v>
      </c>
      <c r="L1468" s="701">
        <f t="shared" si="1034"/>
        <v>8</v>
      </c>
      <c r="M1468" s="701">
        <f>(L1468-H1468)-R1468</f>
        <v>8</v>
      </c>
      <c r="N1468" s="692">
        <v>0.0</v>
      </c>
      <c r="O1468" s="701">
        <f>SUM(M1468,N1468)</f>
        <v>8</v>
      </c>
      <c r="P1468" s="701"/>
      <c r="Q1468" s="1686"/>
      <c r="R1468" s="1686"/>
      <c r="S1468" s="649"/>
      <c r="T1468" s="649"/>
      <c r="U1468" s="7"/>
      <c r="V1468" s="7"/>
      <c r="W1468" s="7"/>
      <c r="X1468" s="7"/>
      <c r="Y1468" s="7"/>
      <c r="Z1468" s="7"/>
      <c r="AA1468" s="7"/>
      <c r="AB1468" s="7"/>
      <c r="AC1468" s="7"/>
    </row>
    <row r="1469">
      <c r="A1469" s="1714" t="s">
        <v>751</v>
      </c>
      <c r="B1469" s="692">
        <v>0.0</v>
      </c>
      <c r="C1469" s="692">
        <v>0.0</v>
      </c>
      <c r="D1469" s="692">
        <v>0.0</v>
      </c>
      <c r="E1469" s="692">
        <v>0.0</v>
      </c>
      <c r="F1469" s="692">
        <v>0.0</v>
      </c>
      <c r="G1469" s="690">
        <v>0.0</v>
      </c>
      <c r="H1469" s="693">
        <f t="shared" si="1041"/>
        <v>0</v>
      </c>
      <c r="I1469" s="701"/>
      <c r="J1469" s="635"/>
      <c r="K1469" s="1714" t="s">
        <v>751</v>
      </c>
      <c r="L1469" s="701">
        <f t="shared" si="1034"/>
        <v>5</v>
      </c>
      <c r="M1469" s="701">
        <f t="shared" ref="M1469:M1470" si="1042">(L1469-H1469)</f>
        <v>5</v>
      </c>
      <c r="N1469" s="692">
        <v>0.0</v>
      </c>
      <c r="O1469" s="692">
        <v>4.0</v>
      </c>
      <c r="P1469" s="701"/>
      <c r="Q1469" s="1686"/>
      <c r="R1469" s="1686"/>
      <c r="S1469" s="649"/>
      <c r="T1469" s="649"/>
      <c r="U1469" s="7"/>
      <c r="V1469" s="7"/>
      <c r="W1469" s="7"/>
      <c r="X1469" s="7"/>
      <c r="Y1469" s="7"/>
      <c r="Z1469" s="7"/>
      <c r="AA1469" s="7"/>
      <c r="AB1469" s="7"/>
      <c r="AC1469" s="7"/>
    </row>
    <row r="1470">
      <c r="A1470" s="1714" t="s">
        <v>80</v>
      </c>
      <c r="B1470" s="692">
        <v>0.0</v>
      </c>
      <c r="C1470" s="692">
        <v>0.0</v>
      </c>
      <c r="D1470" s="692">
        <v>0.0</v>
      </c>
      <c r="E1470" s="692">
        <v>0.0</v>
      </c>
      <c r="F1470" s="692">
        <v>0.0</v>
      </c>
      <c r="G1470" s="692">
        <v>0.0</v>
      </c>
      <c r="H1470" s="693">
        <f t="shared" ref="H1470:H1473" si="1043">SUM(B1470:G1470)</f>
        <v>0</v>
      </c>
      <c r="I1470" s="701"/>
      <c r="J1470" s="635"/>
      <c r="K1470" s="1714" t="s">
        <v>80</v>
      </c>
      <c r="L1470" s="692">
        <v>8.0</v>
      </c>
      <c r="M1470" s="701">
        <f t="shared" si="1042"/>
        <v>8</v>
      </c>
      <c r="N1470" s="692">
        <v>0.0</v>
      </c>
      <c r="O1470" s="701">
        <f>sum(M1470,N1470)</f>
        <v>8</v>
      </c>
      <c r="P1470" s="701"/>
      <c r="Q1470" s="1686"/>
      <c r="R1470" s="1686"/>
      <c r="S1470" s="649"/>
      <c r="T1470" s="649"/>
      <c r="U1470" s="7"/>
      <c r="V1470" s="7"/>
      <c r="W1470" s="7"/>
      <c r="X1470" s="7"/>
      <c r="Y1470" s="7"/>
      <c r="Z1470" s="7"/>
      <c r="AA1470" s="7"/>
      <c r="AB1470" s="7"/>
      <c r="AC1470" s="7"/>
    </row>
    <row r="1471">
      <c r="A1471" s="1715" t="s">
        <v>240</v>
      </c>
      <c r="B1471" s="1760">
        <v>0.0</v>
      </c>
      <c r="C1471" s="1760">
        <v>8.0</v>
      </c>
      <c r="D1471" s="1760">
        <v>7.0</v>
      </c>
      <c r="E1471" s="1760">
        <v>0.0</v>
      </c>
      <c r="F1471" s="1760">
        <v>2.0</v>
      </c>
      <c r="G1471" s="1760">
        <v>0.0</v>
      </c>
      <c r="H1471" s="1761">
        <f t="shared" si="1043"/>
        <v>17</v>
      </c>
      <c r="I1471" s="1762">
        <f>SUM(H1471:H1475)</f>
        <v>17</v>
      </c>
      <c r="J1471" s="635"/>
      <c r="K1471" s="1715" t="s">
        <v>240</v>
      </c>
      <c r="L1471" s="1765">
        <v>24.0</v>
      </c>
      <c r="M1471" s="1762">
        <f>(L1471-H1471)-R1471</f>
        <v>7</v>
      </c>
      <c r="N1471" s="1765">
        <v>30.0</v>
      </c>
      <c r="O1471" s="1762">
        <f t="shared" ref="O1471:O1472" si="1044">SUM(M1471,N1471)</f>
        <v>37</v>
      </c>
      <c r="P1471" s="1764"/>
      <c r="Q1471" s="1685"/>
      <c r="R1471" s="1762"/>
      <c r="S1471" s="649"/>
      <c r="T1471" s="649"/>
      <c r="U1471" s="7"/>
      <c r="V1471" s="7"/>
      <c r="W1471" s="7"/>
      <c r="X1471" s="7"/>
      <c r="Y1471" s="7"/>
      <c r="Z1471" s="7"/>
      <c r="AA1471" s="7"/>
      <c r="AB1471" s="7"/>
      <c r="AC1471" s="7"/>
    </row>
    <row r="1472">
      <c r="A1472" s="1714" t="s">
        <v>77</v>
      </c>
      <c r="B1472" s="692">
        <v>0.0</v>
      </c>
      <c r="C1472" s="692">
        <v>0.0</v>
      </c>
      <c r="D1472" s="692">
        <v>0.0</v>
      </c>
      <c r="E1472" s="692">
        <v>0.0</v>
      </c>
      <c r="F1472" s="692">
        <v>0.0</v>
      </c>
      <c r="G1472" s="690">
        <v>0.0</v>
      </c>
      <c r="H1472" s="693">
        <f t="shared" si="1043"/>
        <v>0</v>
      </c>
      <c r="I1472" s="596">
        <f>(I1471/60)</f>
        <v>0.2833333333</v>
      </c>
      <c r="J1472" s="635"/>
      <c r="K1472" s="1714" t="s">
        <v>77</v>
      </c>
      <c r="L1472" s="692">
        <v>1.0</v>
      </c>
      <c r="M1472" s="701">
        <f>(L1472-H1472-H1473)-R1472</f>
        <v>1</v>
      </c>
      <c r="N1472" s="692">
        <v>10.0</v>
      </c>
      <c r="O1472" s="701">
        <f t="shared" si="1044"/>
        <v>11</v>
      </c>
      <c r="P1472" s="701"/>
      <c r="Q1472" s="1686"/>
      <c r="R1472" s="1686"/>
      <c r="S1472" s="649"/>
      <c r="T1472" s="649"/>
      <c r="U1472" s="7"/>
      <c r="V1472" s="7"/>
      <c r="W1472" s="7"/>
      <c r="X1472" s="7"/>
      <c r="Y1472" s="7"/>
      <c r="Z1472" s="7"/>
      <c r="AA1472" s="7"/>
      <c r="AB1472" s="7"/>
      <c r="AC1472" s="7"/>
    </row>
    <row r="1473">
      <c r="A1473" s="1714" t="s">
        <v>78</v>
      </c>
      <c r="B1473" s="692">
        <v>0.0</v>
      </c>
      <c r="C1473" s="692">
        <v>0.0</v>
      </c>
      <c r="D1473" s="692">
        <v>0.0</v>
      </c>
      <c r="E1473" s="692">
        <v>0.0</v>
      </c>
      <c r="F1473" s="692">
        <v>0.0</v>
      </c>
      <c r="G1473" s="690">
        <v>0.0</v>
      </c>
      <c r="H1473" s="693">
        <f t="shared" si="1043"/>
        <v>0</v>
      </c>
      <c r="I1473" s="701"/>
      <c r="J1473" s="635"/>
      <c r="K1473" s="1714" t="s">
        <v>78</v>
      </c>
      <c r="L1473" s="701" t="str">
        <f t="shared" ref="L1473:L1474" si="1045">O859</f>
        <v>-</v>
      </c>
      <c r="M1473" s="701" t="s">
        <v>79</v>
      </c>
      <c r="N1473" s="692" t="s">
        <v>79</v>
      </c>
      <c r="O1473" s="701" t="s">
        <v>79</v>
      </c>
      <c r="P1473" s="701"/>
      <c r="Q1473" s="1686"/>
      <c r="R1473" s="1686"/>
      <c r="S1473" s="649"/>
      <c r="T1473" s="649"/>
      <c r="U1473" s="7"/>
      <c r="V1473" s="7"/>
      <c r="W1473" s="7"/>
      <c r="X1473" s="7"/>
      <c r="Y1473" s="7"/>
      <c r="Z1473" s="7"/>
      <c r="AA1473" s="7"/>
      <c r="AB1473" s="7"/>
      <c r="AC1473" s="7"/>
    </row>
    <row r="1474">
      <c r="A1474" s="1714" t="s">
        <v>446</v>
      </c>
      <c r="B1474" s="692">
        <v>0.0</v>
      </c>
      <c r="C1474" s="692">
        <v>0.0</v>
      </c>
      <c r="D1474" s="692">
        <v>0.0</v>
      </c>
      <c r="E1474" s="692">
        <v>0.0</v>
      </c>
      <c r="F1474" s="692">
        <v>0.0</v>
      </c>
      <c r="G1474" s="690">
        <v>0.0</v>
      </c>
      <c r="H1474" s="693">
        <f t="shared" ref="H1474:H1475" si="1046">sum(B1474:G1474)</f>
        <v>0</v>
      </c>
      <c r="I1474" s="701"/>
      <c r="J1474" s="635"/>
      <c r="K1474" s="1714" t="s">
        <v>446</v>
      </c>
      <c r="L1474" s="701">
        <f t="shared" si="1045"/>
        <v>0</v>
      </c>
      <c r="M1474" s="701">
        <f>(L1474-H1474)-R1474</f>
        <v>0</v>
      </c>
      <c r="N1474" s="692">
        <v>0.0</v>
      </c>
      <c r="O1474" s="701">
        <f t="shared" ref="O1474:O1475" si="1047">SUM(M1474,N1474)</f>
        <v>0</v>
      </c>
      <c r="P1474" s="701"/>
      <c r="Q1474" s="1686"/>
      <c r="R1474" s="1686"/>
      <c r="S1474" s="649"/>
      <c r="T1474" s="649"/>
      <c r="U1474" s="7"/>
      <c r="V1474" s="7"/>
      <c r="W1474" s="7"/>
      <c r="X1474" s="7"/>
      <c r="Y1474" s="7"/>
      <c r="Z1474" s="7"/>
      <c r="AA1474" s="7"/>
      <c r="AB1474" s="7"/>
      <c r="AC1474" s="7"/>
    </row>
    <row r="1475">
      <c r="A1475" s="1714" t="s">
        <v>751</v>
      </c>
      <c r="B1475" s="692">
        <v>0.0</v>
      </c>
      <c r="C1475" s="692">
        <v>0.0</v>
      </c>
      <c r="D1475" s="692">
        <v>0.0</v>
      </c>
      <c r="E1475" s="692">
        <v>0.0</v>
      </c>
      <c r="F1475" s="692">
        <v>0.0</v>
      </c>
      <c r="G1475" s="690">
        <v>0.0</v>
      </c>
      <c r="H1475" s="693">
        <f t="shared" si="1046"/>
        <v>0</v>
      </c>
      <c r="I1475" s="701"/>
      <c r="J1475" s="635"/>
      <c r="K1475" s="1714" t="s">
        <v>751</v>
      </c>
      <c r="L1475" s="692">
        <v>1.0</v>
      </c>
      <c r="M1475" s="701">
        <f t="shared" ref="M1475:M1476" si="1048">(L1475-H1475)</f>
        <v>1</v>
      </c>
      <c r="N1475" s="692">
        <v>0.0</v>
      </c>
      <c r="O1475" s="701">
        <f t="shared" si="1047"/>
        <v>1</v>
      </c>
      <c r="P1475" s="701"/>
      <c r="Q1475" s="1686"/>
      <c r="R1475" s="1686"/>
      <c r="S1475" s="649"/>
      <c r="T1475" s="649"/>
      <c r="U1475" s="7"/>
      <c r="V1475" s="7"/>
      <c r="W1475" s="7"/>
      <c r="X1475" s="7"/>
      <c r="Y1475" s="7"/>
      <c r="Z1475" s="7"/>
      <c r="AA1475" s="7"/>
      <c r="AB1475" s="7"/>
      <c r="AC1475" s="7"/>
    </row>
    <row r="1476">
      <c r="A1476" s="1714" t="s">
        <v>80</v>
      </c>
      <c r="B1476" s="692">
        <v>0.0</v>
      </c>
      <c r="C1476" s="692">
        <v>2.0</v>
      </c>
      <c r="D1476" s="692">
        <v>1.0</v>
      </c>
      <c r="E1476" s="692">
        <v>0.0</v>
      </c>
      <c r="F1476" s="692">
        <v>2.0</v>
      </c>
      <c r="G1476" s="690">
        <v>0.0</v>
      </c>
      <c r="H1476" s="693">
        <f t="shared" ref="H1476:H1479" si="1049">SUM(B1476:G1476)</f>
        <v>5</v>
      </c>
      <c r="I1476" s="701"/>
      <c r="J1476" s="635"/>
      <c r="K1476" s="1714" t="s">
        <v>80</v>
      </c>
      <c r="L1476" s="692">
        <v>15.0</v>
      </c>
      <c r="M1476" s="701">
        <f t="shared" si="1048"/>
        <v>10</v>
      </c>
      <c r="N1476" s="692">
        <v>0.0</v>
      </c>
      <c r="O1476" s="701">
        <f>sum(M1476,N1476)</f>
        <v>10</v>
      </c>
      <c r="P1476" s="701"/>
      <c r="Q1476" s="1686"/>
      <c r="R1476" s="1686"/>
      <c r="S1476" s="649"/>
      <c r="T1476" s="649"/>
      <c r="U1476" s="7"/>
      <c r="V1476" s="7"/>
      <c r="W1476" s="7"/>
      <c r="X1476" s="7"/>
      <c r="Y1476" s="7"/>
      <c r="Z1476" s="7"/>
      <c r="AA1476" s="7"/>
      <c r="AB1476" s="7"/>
      <c r="AC1476" s="7"/>
    </row>
    <row r="1477">
      <c r="A1477" s="1715" t="s">
        <v>14</v>
      </c>
      <c r="B1477" s="1765">
        <v>0.0</v>
      </c>
      <c r="C1477" s="1765">
        <v>0.0</v>
      </c>
      <c r="D1477" s="1765">
        <v>0.0</v>
      </c>
      <c r="E1477" s="1765">
        <v>0.0</v>
      </c>
      <c r="F1477" s="1765">
        <v>0.0</v>
      </c>
      <c r="G1477" s="1760">
        <v>0.0</v>
      </c>
      <c r="H1477" s="1761">
        <f t="shared" si="1049"/>
        <v>0</v>
      </c>
      <c r="I1477" s="1762">
        <f>SUM(H1477:H1481)</f>
        <v>0</v>
      </c>
      <c r="J1477" s="635"/>
      <c r="K1477" s="1715" t="s">
        <v>14</v>
      </c>
      <c r="L1477" s="1762">
        <f t="shared" ref="L1477:L1506" si="1050">O863</f>
        <v>12</v>
      </c>
      <c r="M1477" s="1762">
        <f>(L1477-H1477)-R1477</f>
        <v>12</v>
      </c>
      <c r="N1477" s="1765">
        <v>0.0</v>
      </c>
      <c r="O1477" s="1762">
        <f t="shared" ref="O1477:O1478" si="1051">SUM(M1477,N1477)</f>
        <v>12</v>
      </c>
      <c r="P1477" s="1762"/>
      <c r="Q1477" s="1685"/>
      <c r="R1477" s="1762"/>
      <c r="S1477" s="649"/>
      <c r="T1477" s="649"/>
      <c r="U1477" s="7"/>
      <c r="V1477" s="7"/>
      <c r="W1477" s="7"/>
      <c r="X1477" s="7"/>
      <c r="Y1477" s="7"/>
      <c r="Z1477" s="7"/>
      <c r="AA1477" s="7"/>
      <c r="AB1477" s="7"/>
      <c r="AC1477" s="7"/>
    </row>
    <row r="1478">
      <c r="A1478" s="1714" t="s">
        <v>77</v>
      </c>
      <c r="B1478" s="692">
        <v>0.0</v>
      </c>
      <c r="C1478" s="692">
        <v>0.0</v>
      </c>
      <c r="D1478" s="692">
        <v>0.0</v>
      </c>
      <c r="E1478" s="692">
        <v>0.0</v>
      </c>
      <c r="F1478" s="692">
        <v>0.0</v>
      </c>
      <c r="G1478" s="692">
        <v>0.0</v>
      </c>
      <c r="H1478" s="693">
        <f t="shared" si="1049"/>
        <v>0</v>
      </c>
      <c r="I1478" s="596">
        <f>(I1477/60)</f>
        <v>0</v>
      </c>
      <c r="J1478" s="635"/>
      <c r="K1478" s="1714" t="s">
        <v>77</v>
      </c>
      <c r="L1478" s="701">
        <f t="shared" si="1050"/>
        <v>1</v>
      </c>
      <c r="M1478" s="701">
        <f>(L1478-H1478-H1479)-R1478</f>
        <v>1</v>
      </c>
      <c r="N1478" s="692">
        <v>0.0</v>
      </c>
      <c r="O1478" s="701">
        <f t="shared" si="1051"/>
        <v>1</v>
      </c>
      <c r="P1478" s="701"/>
      <c r="Q1478" s="1686"/>
      <c r="R1478" s="1686"/>
      <c r="S1478" s="649"/>
      <c r="T1478" s="649"/>
      <c r="U1478" s="7"/>
      <c r="V1478" s="7"/>
      <c r="W1478" s="7"/>
      <c r="X1478" s="7"/>
      <c r="Y1478" s="7"/>
      <c r="Z1478" s="7"/>
      <c r="AA1478" s="7"/>
      <c r="AB1478" s="7"/>
      <c r="AC1478" s="7"/>
    </row>
    <row r="1479">
      <c r="A1479" s="1714" t="s">
        <v>78</v>
      </c>
      <c r="B1479" s="692">
        <v>0.0</v>
      </c>
      <c r="C1479" s="692">
        <v>0.0</v>
      </c>
      <c r="D1479" s="692">
        <v>0.0</v>
      </c>
      <c r="E1479" s="692">
        <v>0.0</v>
      </c>
      <c r="F1479" s="692">
        <v>0.0</v>
      </c>
      <c r="G1479" s="692">
        <v>0.0</v>
      </c>
      <c r="H1479" s="693">
        <f t="shared" si="1049"/>
        <v>0</v>
      </c>
      <c r="I1479" s="701"/>
      <c r="J1479" s="635"/>
      <c r="K1479" s="1714" t="s">
        <v>78</v>
      </c>
      <c r="L1479" s="701" t="str">
        <f t="shared" si="1050"/>
        <v>-</v>
      </c>
      <c r="M1479" s="701" t="s">
        <v>79</v>
      </c>
      <c r="N1479" s="692" t="s">
        <v>79</v>
      </c>
      <c r="O1479" s="701" t="s">
        <v>79</v>
      </c>
      <c r="P1479" s="701"/>
      <c r="Q1479" s="1686"/>
      <c r="R1479" s="1686"/>
      <c r="S1479" s="649"/>
      <c r="T1479" s="649"/>
      <c r="U1479" s="7"/>
      <c r="V1479" s="7"/>
      <c r="W1479" s="7"/>
      <c r="X1479" s="7"/>
      <c r="Y1479" s="7"/>
      <c r="Z1479" s="7"/>
      <c r="AA1479" s="7"/>
      <c r="AB1479" s="7"/>
      <c r="AC1479" s="7"/>
    </row>
    <row r="1480">
      <c r="A1480" s="1714" t="s">
        <v>446</v>
      </c>
      <c r="B1480" s="692">
        <v>0.0</v>
      </c>
      <c r="C1480" s="692">
        <v>0.0</v>
      </c>
      <c r="D1480" s="692">
        <v>0.0</v>
      </c>
      <c r="E1480" s="692">
        <v>0.0</v>
      </c>
      <c r="F1480" s="692">
        <v>0.0</v>
      </c>
      <c r="G1480" s="692">
        <v>0.0</v>
      </c>
      <c r="H1480" s="693">
        <f t="shared" ref="H1480:H1481" si="1052">sum(B1480:G1480)</f>
        <v>0</v>
      </c>
      <c r="I1480" s="701"/>
      <c r="J1480" s="635"/>
      <c r="K1480" s="1714" t="s">
        <v>446</v>
      </c>
      <c r="L1480" s="701">
        <f t="shared" si="1050"/>
        <v>1</v>
      </c>
      <c r="M1480" s="701">
        <f>(L1480-H1480)-R1480</f>
        <v>1</v>
      </c>
      <c r="N1480" s="692">
        <v>0.0</v>
      </c>
      <c r="O1480" s="701">
        <f t="shared" ref="O1480:O1481" si="1053">SUM(M1480,N1480)</f>
        <v>1</v>
      </c>
      <c r="P1480" s="701"/>
      <c r="Q1480" s="1686"/>
      <c r="R1480" s="1686"/>
      <c r="S1480" s="649"/>
      <c r="T1480" s="649"/>
      <c r="U1480" s="7"/>
      <c r="V1480" s="7"/>
      <c r="W1480" s="7"/>
      <c r="X1480" s="7"/>
      <c r="Y1480" s="7"/>
      <c r="Z1480" s="7"/>
      <c r="AA1480" s="7"/>
      <c r="AB1480" s="7"/>
      <c r="AC1480" s="7"/>
    </row>
    <row r="1481">
      <c r="A1481" s="1714" t="s">
        <v>751</v>
      </c>
      <c r="B1481" s="692">
        <v>0.0</v>
      </c>
      <c r="C1481" s="692">
        <v>0.0</v>
      </c>
      <c r="D1481" s="692">
        <v>0.0</v>
      </c>
      <c r="E1481" s="692">
        <v>0.0</v>
      </c>
      <c r="F1481" s="692">
        <v>0.0</v>
      </c>
      <c r="G1481" s="692">
        <v>0.0</v>
      </c>
      <c r="H1481" s="693">
        <f t="shared" si="1052"/>
        <v>0</v>
      </c>
      <c r="I1481" s="701"/>
      <c r="J1481" s="635"/>
      <c r="K1481" s="1714" t="s">
        <v>751</v>
      </c>
      <c r="L1481" s="701">
        <f t="shared" si="1050"/>
        <v>0</v>
      </c>
      <c r="M1481" s="701">
        <f t="shared" ref="M1481:M1482" si="1054">(L1481-H1481)</f>
        <v>0</v>
      </c>
      <c r="N1481" s="692">
        <v>0.0</v>
      </c>
      <c r="O1481" s="701">
        <f t="shared" si="1053"/>
        <v>0</v>
      </c>
      <c r="P1481" s="701"/>
      <c r="Q1481" s="1686"/>
      <c r="R1481" s="1686"/>
      <c r="S1481" s="649"/>
      <c r="T1481" s="649"/>
      <c r="U1481" s="7"/>
      <c r="V1481" s="7"/>
      <c r="W1481" s="7"/>
      <c r="X1481" s="7"/>
      <c r="Y1481" s="7"/>
      <c r="Z1481" s="7"/>
      <c r="AA1481" s="7"/>
      <c r="AB1481" s="7"/>
      <c r="AC1481" s="7"/>
    </row>
    <row r="1482">
      <c r="A1482" s="1714" t="s">
        <v>80</v>
      </c>
      <c r="B1482" s="692">
        <v>0.0</v>
      </c>
      <c r="C1482" s="692">
        <v>0.0</v>
      </c>
      <c r="D1482" s="692">
        <v>0.0</v>
      </c>
      <c r="E1482" s="692">
        <v>0.0</v>
      </c>
      <c r="F1482" s="692">
        <v>0.0</v>
      </c>
      <c r="G1482" s="692">
        <v>0.0</v>
      </c>
      <c r="H1482" s="693">
        <f t="shared" ref="H1482:H1485" si="1055">SUM(B1482:G1482)</f>
        <v>0</v>
      </c>
      <c r="I1482" s="701"/>
      <c r="J1482" s="635"/>
      <c r="K1482" s="1714" t="s">
        <v>80</v>
      </c>
      <c r="L1482" s="701">
        <f t="shared" si="1050"/>
        <v>32</v>
      </c>
      <c r="M1482" s="701">
        <f t="shared" si="1054"/>
        <v>32</v>
      </c>
      <c r="N1482" s="692">
        <v>0.0</v>
      </c>
      <c r="O1482" s="701">
        <f>sum(M1482,N1482)</f>
        <v>32</v>
      </c>
      <c r="P1482" s="701"/>
      <c r="Q1482" s="1686"/>
      <c r="R1482" s="1686"/>
      <c r="S1482" s="649"/>
      <c r="T1482" s="649"/>
      <c r="U1482" s="7"/>
      <c r="V1482" s="7"/>
      <c r="W1482" s="7"/>
      <c r="X1482" s="7"/>
      <c r="Y1482" s="7"/>
      <c r="Z1482" s="7"/>
      <c r="AA1482" s="7"/>
      <c r="AB1482" s="7"/>
      <c r="AC1482" s="7"/>
    </row>
    <row r="1483">
      <c r="A1483" s="1715" t="s">
        <v>120</v>
      </c>
      <c r="B1483" s="1760">
        <v>0.0</v>
      </c>
      <c r="C1483" s="1760">
        <v>1.0</v>
      </c>
      <c r="D1483" s="1760">
        <v>11.0</v>
      </c>
      <c r="E1483" s="1760">
        <v>9.0</v>
      </c>
      <c r="F1483" s="1760">
        <v>4.0</v>
      </c>
      <c r="G1483" s="1760">
        <v>4.0</v>
      </c>
      <c r="H1483" s="1761">
        <f t="shared" si="1055"/>
        <v>29</v>
      </c>
      <c r="I1483" s="1762">
        <f>SUM(H1483:H1487)</f>
        <v>40</v>
      </c>
      <c r="J1483" s="635"/>
      <c r="K1483" s="1715" t="s">
        <v>120</v>
      </c>
      <c r="L1483" s="1762">
        <f t="shared" si="1050"/>
        <v>37</v>
      </c>
      <c r="M1483" s="1762">
        <f>(L1483-H1483)-R1483</f>
        <v>8</v>
      </c>
      <c r="N1483" s="1765">
        <v>40.0</v>
      </c>
      <c r="O1483" s="1762">
        <f t="shared" ref="O1483:O1484" si="1056">SUM(M1483,N1483)</f>
        <v>48</v>
      </c>
      <c r="P1483" s="1764"/>
      <c r="Q1483" s="1766"/>
      <c r="R1483" s="1762"/>
      <c r="S1483" s="649"/>
      <c r="T1483" s="649"/>
      <c r="U1483" s="7"/>
      <c r="V1483" s="7"/>
      <c r="W1483" s="7"/>
      <c r="X1483" s="7"/>
      <c r="Y1483" s="7"/>
      <c r="Z1483" s="7"/>
      <c r="AA1483" s="7"/>
      <c r="AB1483" s="7"/>
      <c r="AC1483" s="7"/>
    </row>
    <row r="1484">
      <c r="A1484" s="1714" t="s">
        <v>77</v>
      </c>
      <c r="B1484" s="692">
        <v>0.0</v>
      </c>
      <c r="C1484" s="692">
        <v>0.0</v>
      </c>
      <c r="D1484" s="692">
        <v>0.0</v>
      </c>
      <c r="E1484" s="692">
        <v>0.0</v>
      </c>
      <c r="F1484" s="692">
        <v>0.0</v>
      </c>
      <c r="G1484" s="690">
        <v>0.0</v>
      </c>
      <c r="H1484" s="693">
        <f t="shared" si="1055"/>
        <v>0</v>
      </c>
      <c r="I1484" s="596">
        <f>(I1483/60)</f>
        <v>0.6666666667</v>
      </c>
      <c r="J1484" s="635"/>
      <c r="K1484" s="1714" t="s">
        <v>77</v>
      </c>
      <c r="L1484" s="701">
        <f t="shared" si="1050"/>
        <v>15</v>
      </c>
      <c r="M1484" s="701">
        <f>(L1484-H1484-H1485)-R1484</f>
        <v>4</v>
      </c>
      <c r="N1484" s="692">
        <v>10.0</v>
      </c>
      <c r="O1484" s="701">
        <f t="shared" si="1056"/>
        <v>14</v>
      </c>
      <c r="P1484" s="701"/>
      <c r="Q1484" s="1686"/>
      <c r="R1484" s="1686"/>
      <c r="S1484" s="649"/>
      <c r="T1484" s="649"/>
      <c r="U1484" s="7"/>
      <c r="V1484" s="7"/>
      <c r="W1484" s="7"/>
      <c r="X1484" s="7"/>
      <c r="Y1484" s="7"/>
      <c r="Z1484" s="7"/>
      <c r="AA1484" s="7"/>
      <c r="AB1484" s="7"/>
      <c r="AC1484" s="7"/>
    </row>
    <row r="1485">
      <c r="A1485" s="1714" t="s">
        <v>78</v>
      </c>
      <c r="B1485" s="692">
        <v>0.0</v>
      </c>
      <c r="C1485" s="692">
        <v>0.0</v>
      </c>
      <c r="D1485" s="692">
        <v>2.0</v>
      </c>
      <c r="E1485" s="692">
        <v>7.0</v>
      </c>
      <c r="F1485" s="692">
        <v>2.0</v>
      </c>
      <c r="G1485" s="690">
        <v>0.0</v>
      </c>
      <c r="H1485" s="693">
        <f t="shared" si="1055"/>
        <v>11</v>
      </c>
      <c r="I1485" s="701"/>
      <c r="J1485" s="635"/>
      <c r="K1485" s="1714" t="s">
        <v>78</v>
      </c>
      <c r="L1485" s="701" t="str">
        <f t="shared" si="1050"/>
        <v>-</v>
      </c>
      <c r="M1485" s="701" t="s">
        <v>79</v>
      </c>
      <c r="N1485" s="692" t="s">
        <v>79</v>
      </c>
      <c r="O1485" s="701" t="s">
        <v>79</v>
      </c>
      <c r="P1485" s="701"/>
      <c r="Q1485" s="701"/>
      <c r="R1485" s="1686"/>
      <c r="S1485" s="649"/>
      <c r="T1485" s="649"/>
      <c r="U1485" s="7"/>
      <c r="V1485" s="7"/>
      <c r="W1485" s="7"/>
      <c r="X1485" s="7"/>
      <c r="Y1485" s="7"/>
      <c r="Z1485" s="7"/>
      <c r="AA1485" s="7"/>
      <c r="AB1485" s="7"/>
      <c r="AC1485" s="7"/>
    </row>
    <row r="1486">
      <c r="A1486" s="1714" t="s">
        <v>446</v>
      </c>
      <c r="B1486" s="692">
        <v>0.0</v>
      </c>
      <c r="C1486" s="692">
        <v>0.0</v>
      </c>
      <c r="D1486" s="692">
        <v>0.0</v>
      </c>
      <c r="E1486" s="692">
        <v>0.0</v>
      </c>
      <c r="F1486" s="692">
        <v>0.0</v>
      </c>
      <c r="G1486" s="690">
        <v>0.0</v>
      </c>
      <c r="H1486" s="693">
        <f t="shared" ref="H1486:H1487" si="1057">sum(B1486:G1486)</f>
        <v>0</v>
      </c>
      <c r="I1486" s="701"/>
      <c r="J1486" s="635"/>
      <c r="K1486" s="1714" t="s">
        <v>446</v>
      </c>
      <c r="L1486" s="701">
        <f t="shared" si="1050"/>
        <v>1</v>
      </c>
      <c r="M1486" s="701">
        <f>(L1486-H1486)-R1486</f>
        <v>1</v>
      </c>
      <c r="N1486" s="692">
        <v>0.0</v>
      </c>
      <c r="O1486" s="701">
        <f t="shared" ref="O1486:O1487" si="1058">SUM(M1486,N1486)</f>
        <v>1</v>
      </c>
      <c r="P1486" s="701"/>
      <c r="Q1486" s="692"/>
      <c r="R1486" s="1686"/>
      <c r="S1486" s="649"/>
      <c r="T1486" s="649"/>
      <c r="U1486" s="7"/>
      <c r="V1486" s="7"/>
      <c r="W1486" s="7"/>
      <c r="X1486" s="7"/>
      <c r="Y1486" s="7"/>
      <c r="Z1486" s="7"/>
      <c r="AA1486" s="7"/>
      <c r="AB1486" s="7"/>
      <c r="AC1486" s="7"/>
    </row>
    <row r="1487">
      <c r="A1487" s="1714" t="s">
        <v>751</v>
      </c>
      <c r="B1487" s="692">
        <v>0.0</v>
      </c>
      <c r="C1487" s="692">
        <v>0.0</v>
      </c>
      <c r="D1487" s="692">
        <v>0.0</v>
      </c>
      <c r="E1487" s="692">
        <v>0.0</v>
      </c>
      <c r="F1487" s="692">
        <v>0.0</v>
      </c>
      <c r="G1487" s="690">
        <v>0.0</v>
      </c>
      <c r="H1487" s="693">
        <f t="shared" si="1057"/>
        <v>0</v>
      </c>
      <c r="I1487" s="701"/>
      <c r="J1487" s="635"/>
      <c r="K1487" s="1714" t="s">
        <v>751</v>
      </c>
      <c r="L1487" s="701">
        <f t="shared" si="1050"/>
        <v>0</v>
      </c>
      <c r="M1487" s="701">
        <f t="shared" ref="M1487:M1488" si="1059">(L1487-H1487)</f>
        <v>0</v>
      </c>
      <c r="N1487" s="692">
        <v>0.0</v>
      </c>
      <c r="O1487" s="701">
        <f t="shared" si="1058"/>
        <v>0</v>
      </c>
      <c r="P1487" s="701"/>
      <c r="Q1487" s="692"/>
      <c r="R1487" s="1686"/>
      <c r="S1487" s="649"/>
      <c r="T1487" s="649"/>
      <c r="U1487" s="7"/>
      <c r="V1487" s="7"/>
      <c r="W1487" s="7"/>
      <c r="X1487" s="7"/>
      <c r="Y1487" s="7"/>
      <c r="Z1487" s="7"/>
      <c r="AA1487" s="7"/>
      <c r="AB1487" s="7"/>
      <c r="AC1487" s="7"/>
    </row>
    <row r="1488">
      <c r="A1488" s="1714" t="s">
        <v>80</v>
      </c>
      <c r="B1488" s="692">
        <v>0.0</v>
      </c>
      <c r="C1488" s="692">
        <v>0.0</v>
      </c>
      <c r="D1488" s="692">
        <v>2.0</v>
      </c>
      <c r="E1488" s="692">
        <v>0.0</v>
      </c>
      <c r="F1488" s="692">
        <v>3.0</v>
      </c>
      <c r="G1488" s="690">
        <v>0.0</v>
      </c>
      <c r="H1488" s="693">
        <f t="shared" ref="H1488:H1491" si="1060">SUM(B1488:G1488)</f>
        <v>5</v>
      </c>
      <c r="I1488" s="701"/>
      <c r="J1488" s="635"/>
      <c r="K1488" s="1714" t="s">
        <v>80</v>
      </c>
      <c r="L1488" s="701">
        <f t="shared" si="1050"/>
        <v>23</v>
      </c>
      <c r="M1488" s="701">
        <f t="shared" si="1059"/>
        <v>18</v>
      </c>
      <c r="N1488" s="692">
        <v>0.0</v>
      </c>
      <c r="O1488" s="701">
        <f>sum(M1488,N1488)</f>
        <v>18</v>
      </c>
      <c r="P1488" s="701"/>
      <c r="Q1488" s="701"/>
      <c r="R1488" s="1686"/>
      <c r="S1488" s="649"/>
      <c r="T1488" s="649"/>
      <c r="U1488" s="7"/>
      <c r="V1488" s="7"/>
      <c r="W1488" s="7"/>
      <c r="X1488" s="7"/>
      <c r="Y1488" s="7"/>
      <c r="Z1488" s="7"/>
      <c r="AA1488" s="7"/>
      <c r="AB1488" s="7"/>
      <c r="AC1488" s="7"/>
    </row>
    <row r="1489">
      <c r="A1489" s="1921" t="s">
        <v>809</v>
      </c>
      <c r="B1489" s="1760">
        <v>0.0</v>
      </c>
      <c r="C1489" s="1760">
        <v>0.0</v>
      </c>
      <c r="D1489" s="1760">
        <v>0.0</v>
      </c>
      <c r="E1489" s="1760">
        <v>0.0</v>
      </c>
      <c r="F1489" s="1760">
        <v>0.0</v>
      </c>
      <c r="G1489" s="1760">
        <v>0.0</v>
      </c>
      <c r="H1489" s="1761">
        <f t="shared" si="1060"/>
        <v>0</v>
      </c>
      <c r="I1489" s="1762">
        <f>SUM(H1489:H1493)</f>
        <v>0</v>
      </c>
      <c r="J1489" s="635"/>
      <c r="K1489" s="1921" t="s">
        <v>809</v>
      </c>
      <c r="L1489" s="1762">
        <f t="shared" si="1050"/>
        <v>0</v>
      </c>
      <c r="M1489" s="1762">
        <f>(L1489-H1489)-R1489</f>
        <v>0</v>
      </c>
      <c r="N1489" s="1762"/>
      <c r="O1489" s="1762">
        <f t="shared" ref="O1489:O1490" si="1061">SUM(M1489,N1489)</f>
        <v>0</v>
      </c>
      <c r="P1489" s="1764"/>
      <c r="Q1489" s="1762"/>
      <c r="R1489" s="1762"/>
      <c r="S1489" s="649"/>
      <c r="T1489" s="649"/>
      <c r="U1489" s="7"/>
      <c r="V1489" s="7"/>
      <c r="W1489" s="7"/>
      <c r="X1489" s="7"/>
      <c r="Y1489" s="7"/>
      <c r="Z1489" s="7"/>
      <c r="AA1489" s="7"/>
      <c r="AB1489" s="7"/>
      <c r="AC1489" s="7"/>
    </row>
    <row r="1490">
      <c r="A1490" s="1714" t="s">
        <v>77</v>
      </c>
      <c r="B1490" s="692">
        <v>0.0</v>
      </c>
      <c r="C1490" s="692">
        <v>0.0</v>
      </c>
      <c r="D1490" s="692">
        <v>0.0</v>
      </c>
      <c r="E1490" s="692">
        <v>0.0</v>
      </c>
      <c r="F1490" s="692">
        <v>0.0</v>
      </c>
      <c r="G1490" s="690">
        <v>0.0</v>
      </c>
      <c r="H1490" s="693">
        <f t="shared" si="1060"/>
        <v>0</v>
      </c>
      <c r="I1490" s="596">
        <f>(I1489/60)</f>
        <v>0</v>
      </c>
      <c r="J1490" s="635"/>
      <c r="K1490" s="1714" t="s">
        <v>77</v>
      </c>
      <c r="L1490" s="701">
        <f t="shared" si="1050"/>
        <v>0</v>
      </c>
      <c r="M1490" s="701">
        <f>(L1490-H1490-H1491)-R1490</f>
        <v>0</v>
      </c>
      <c r="N1490" s="701"/>
      <c r="O1490" s="701">
        <f t="shared" si="1061"/>
        <v>0</v>
      </c>
      <c r="P1490" s="701"/>
      <c r="Q1490" s="701"/>
      <c r="R1490" s="1686"/>
      <c r="S1490" s="649"/>
      <c r="T1490" s="649"/>
      <c r="U1490" s="7"/>
      <c r="V1490" s="7"/>
      <c r="W1490" s="7"/>
      <c r="X1490" s="7"/>
      <c r="Y1490" s="7"/>
      <c r="Z1490" s="7"/>
      <c r="AA1490" s="7"/>
      <c r="AB1490" s="7"/>
      <c r="AC1490" s="7"/>
    </row>
    <row r="1491">
      <c r="A1491" s="1714" t="s">
        <v>78</v>
      </c>
      <c r="B1491" s="692">
        <v>0.0</v>
      </c>
      <c r="C1491" s="692">
        <v>0.0</v>
      </c>
      <c r="D1491" s="692">
        <v>0.0</v>
      </c>
      <c r="E1491" s="692">
        <v>0.0</v>
      </c>
      <c r="F1491" s="692">
        <v>0.0</v>
      </c>
      <c r="G1491" s="690">
        <v>0.0</v>
      </c>
      <c r="H1491" s="693">
        <f t="shared" si="1060"/>
        <v>0</v>
      </c>
      <c r="I1491" s="701"/>
      <c r="J1491" s="635"/>
      <c r="K1491" s="1714" t="s">
        <v>78</v>
      </c>
      <c r="L1491" s="701" t="str">
        <f t="shared" si="1050"/>
        <v>-</v>
      </c>
      <c r="M1491" s="701" t="s">
        <v>79</v>
      </c>
      <c r="N1491" s="701"/>
      <c r="O1491" s="701" t="s">
        <v>79</v>
      </c>
      <c r="P1491" s="701"/>
      <c r="Q1491" s="701"/>
      <c r="R1491" s="1686"/>
      <c r="S1491" s="649"/>
      <c r="T1491" s="649"/>
      <c r="U1491" s="7"/>
      <c r="V1491" s="7"/>
      <c r="W1491" s="7"/>
      <c r="X1491" s="7"/>
      <c r="Y1491" s="7"/>
      <c r="Z1491" s="7"/>
      <c r="AA1491" s="7"/>
      <c r="AB1491" s="7"/>
      <c r="AC1491" s="7"/>
    </row>
    <row r="1492">
      <c r="A1492" s="1714" t="s">
        <v>446</v>
      </c>
      <c r="B1492" s="692">
        <v>0.0</v>
      </c>
      <c r="C1492" s="692">
        <v>0.0</v>
      </c>
      <c r="D1492" s="692">
        <v>0.0</v>
      </c>
      <c r="E1492" s="692">
        <v>0.0</v>
      </c>
      <c r="F1492" s="692">
        <v>0.0</v>
      </c>
      <c r="G1492" s="690">
        <v>0.0</v>
      </c>
      <c r="H1492" s="693">
        <f t="shared" ref="H1492:H1493" si="1062">sum(B1492:G1492)</f>
        <v>0</v>
      </c>
      <c r="I1492" s="701"/>
      <c r="J1492" s="635"/>
      <c r="K1492" s="1714" t="s">
        <v>446</v>
      </c>
      <c r="L1492" s="701">
        <f t="shared" si="1050"/>
        <v>0</v>
      </c>
      <c r="M1492" s="701">
        <f>(L1492-H1492)-R1492</f>
        <v>0</v>
      </c>
      <c r="N1492" s="701"/>
      <c r="O1492" s="701">
        <f t="shared" ref="O1492:O1493" si="1063">SUM(M1492,N1492)</f>
        <v>0</v>
      </c>
      <c r="P1492" s="701"/>
      <c r="Q1492" s="701"/>
      <c r="R1492" s="1686"/>
      <c r="S1492" s="649"/>
      <c r="T1492" s="649"/>
      <c r="U1492" s="7"/>
      <c r="V1492" s="7"/>
      <c r="W1492" s="7"/>
      <c r="X1492" s="7"/>
      <c r="Y1492" s="7"/>
      <c r="Z1492" s="7"/>
      <c r="AA1492" s="7"/>
      <c r="AB1492" s="7"/>
      <c r="AC1492" s="7"/>
    </row>
    <row r="1493">
      <c r="A1493" s="1714" t="s">
        <v>751</v>
      </c>
      <c r="B1493" s="692">
        <v>0.0</v>
      </c>
      <c r="C1493" s="692">
        <v>0.0</v>
      </c>
      <c r="D1493" s="692">
        <v>0.0</v>
      </c>
      <c r="E1493" s="692">
        <v>0.0</v>
      </c>
      <c r="F1493" s="692">
        <v>0.0</v>
      </c>
      <c r="G1493" s="690">
        <v>0.0</v>
      </c>
      <c r="H1493" s="693">
        <f t="shared" si="1062"/>
        <v>0</v>
      </c>
      <c r="I1493" s="701"/>
      <c r="J1493" s="647"/>
      <c r="K1493" s="1714" t="s">
        <v>751</v>
      </c>
      <c r="L1493" s="701">
        <f t="shared" si="1050"/>
        <v>0</v>
      </c>
      <c r="M1493" s="701">
        <f t="shared" ref="M1493:M1494" si="1064">(L1493-H1493)</f>
        <v>0</v>
      </c>
      <c r="N1493" s="701"/>
      <c r="O1493" s="701">
        <f t="shared" si="1063"/>
        <v>0</v>
      </c>
      <c r="P1493" s="701"/>
      <c r="Q1493" s="701"/>
      <c r="R1493" s="1686"/>
      <c r="S1493" s="649"/>
      <c r="T1493" s="649"/>
      <c r="U1493" s="7"/>
      <c r="V1493" s="7"/>
      <c r="W1493" s="7"/>
      <c r="X1493" s="7"/>
      <c r="Y1493" s="7"/>
      <c r="Z1493" s="7"/>
      <c r="AA1493" s="7"/>
      <c r="AB1493" s="7"/>
      <c r="AC1493" s="7"/>
    </row>
    <row r="1494">
      <c r="A1494" s="1714" t="s">
        <v>80</v>
      </c>
      <c r="B1494" s="692">
        <v>0.0</v>
      </c>
      <c r="C1494" s="692">
        <v>0.0</v>
      </c>
      <c r="D1494" s="692">
        <v>0.0</v>
      </c>
      <c r="E1494" s="692">
        <v>0.0</v>
      </c>
      <c r="F1494" s="692">
        <v>0.0</v>
      </c>
      <c r="G1494" s="690">
        <v>0.0</v>
      </c>
      <c r="H1494" s="693">
        <f t="shared" ref="H1494:H1497" si="1065">SUM(B1494:G1494)</f>
        <v>0</v>
      </c>
      <c r="I1494" s="701"/>
      <c r="J1494" s="647"/>
      <c r="K1494" s="1714" t="s">
        <v>80</v>
      </c>
      <c r="L1494" s="701">
        <f t="shared" si="1050"/>
        <v>0</v>
      </c>
      <c r="M1494" s="701">
        <f t="shared" si="1064"/>
        <v>0</v>
      </c>
      <c r="N1494" s="701"/>
      <c r="O1494" s="701">
        <f>sum(M1494,N1494)</f>
        <v>0</v>
      </c>
      <c r="P1494" s="701"/>
      <c r="Q1494" s="701"/>
      <c r="R1494" s="1686"/>
      <c r="S1494" s="649"/>
      <c r="T1494" s="649"/>
      <c r="U1494" s="7"/>
      <c r="V1494" s="7"/>
      <c r="W1494" s="7"/>
      <c r="X1494" s="7"/>
      <c r="Y1494" s="7"/>
      <c r="Z1494" s="7"/>
      <c r="AA1494" s="7"/>
      <c r="AB1494" s="7"/>
      <c r="AC1494" s="7"/>
    </row>
    <row r="1495">
      <c r="A1495" s="1817" t="s">
        <v>809</v>
      </c>
      <c r="B1495" s="1760">
        <v>0.0</v>
      </c>
      <c r="C1495" s="1760">
        <v>0.0</v>
      </c>
      <c r="D1495" s="1760">
        <v>0.0</v>
      </c>
      <c r="E1495" s="1760">
        <v>0.0</v>
      </c>
      <c r="F1495" s="1760">
        <v>0.0</v>
      </c>
      <c r="G1495" s="1760">
        <v>0.0</v>
      </c>
      <c r="H1495" s="1761">
        <f t="shared" si="1065"/>
        <v>0</v>
      </c>
      <c r="I1495" s="1762">
        <f>SUM(H1495:H1499)</f>
        <v>0</v>
      </c>
      <c r="J1495" s="2029" t="s">
        <v>1057</v>
      </c>
      <c r="K1495" s="1786" t="s">
        <v>666</v>
      </c>
      <c r="L1495" s="1762">
        <f t="shared" si="1050"/>
        <v>0</v>
      </c>
      <c r="M1495" s="1762">
        <f>(L1495-H1495)-R1495</f>
        <v>0</v>
      </c>
      <c r="N1495" s="1765"/>
      <c r="O1495" s="1762">
        <f t="shared" ref="O1495:O1496" si="1066">SUM(M1495,N1495)</f>
        <v>0</v>
      </c>
      <c r="P1495" s="1764"/>
      <c r="Q1495" s="1762"/>
      <c r="R1495" s="1762"/>
      <c r="S1495" s="649"/>
      <c r="T1495" s="649"/>
      <c r="U1495" s="7"/>
      <c r="V1495" s="7"/>
      <c r="W1495" s="7"/>
      <c r="X1495" s="7"/>
      <c r="Y1495" s="7"/>
      <c r="Z1495" s="7"/>
      <c r="AA1495" s="7"/>
      <c r="AB1495" s="7"/>
      <c r="AC1495" s="7"/>
    </row>
    <row r="1496">
      <c r="A1496" s="1714" t="s">
        <v>77</v>
      </c>
      <c r="B1496" s="692">
        <v>0.0</v>
      </c>
      <c r="C1496" s="692">
        <v>0.0</v>
      </c>
      <c r="D1496" s="692">
        <v>0.0</v>
      </c>
      <c r="E1496" s="692">
        <v>0.0</v>
      </c>
      <c r="F1496" s="692">
        <v>0.0</v>
      </c>
      <c r="G1496" s="690">
        <v>0.0</v>
      </c>
      <c r="H1496" s="693">
        <f t="shared" si="1065"/>
        <v>0</v>
      </c>
      <c r="I1496" s="596">
        <f>(I1495/60)</f>
        <v>0</v>
      </c>
      <c r="J1496" s="647"/>
      <c r="K1496" s="1714" t="s">
        <v>77</v>
      </c>
      <c r="L1496" s="701">
        <f t="shared" si="1050"/>
        <v>0</v>
      </c>
      <c r="M1496" s="701">
        <f>(L1496-H1496-H1497)-R1496</f>
        <v>0</v>
      </c>
      <c r="N1496" s="692"/>
      <c r="O1496" s="701">
        <f t="shared" si="1066"/>
        <v>0</v>
      </c>
      <c r="P1496" s="701"/>
      <c r="Q1496" s="701"/>
      <c r="R1496" s="1686"/>
      <c r="S1496" s="649"/>
      <c r="T1496" s="649"/>
      <c r="U1496" s="7"/>
      <c r="V1496" s="7"/>
      <c r="W1496" s="7"/>
      <c r="X1496" s="7"/>
      <c r="Y1496" s="7"/>
      <c r="Z1496" s="7"/>
      <c r="AA1496" s="7"/>
      <c r="AB1496" s="7"/>
      <c r="AC1496" s="7"/>
    </row>
    <row r="1497">
      <c r="A1497" s="1714" t="s">
        <v>78</v>
      </c>
      <c r="B1497" s="692">
        <v>0.0</v>
      </c>
      <c r="C1497" s="692">
        <v>0.0</v>
      </c>
      <c r="D1497" s="692">
        <v>0.0</v>
      </c>
      <c r="E1497" s="692">
        <v>0.0</v>
      </c>
      <c r="F1497" s="692">
        <v>0.0</v>
      </c>
      <c r="G1497" s="690">
        <v>0.0</v>
      </c>
      <c r="H1497" s="693">
        <f t="shared" si="1065"/>
        <v>0</v>
      </c>
      <c r="I1497" s="701"/>
      <c r="J1497" s="635"/>
      <c r="K1497" s="1714" t="s">
        <v>78</v>
      </c>
      <c r="L1497" s="701" t="str">
        <f t="shared" si="1050"/>
        <v>-</v>
      </c>
      <c r="M1497" s="701" t="s">
        <v>79</v>
      </c>
      <c r="N1497" s="692"/>
      <c r="O1497" s="701" t="s">
        <v>79</v>
      </c>
      <c r="P1497" s="701"/>
      <c r="Q1497" s="701"/>
      <c r="R1497" s="1686"/>
      <c r="S1497" s="649"/>
      <c r="T1497" s="649"/>
      <c r="U1497" s="7"/>
      <c r="V1497" s="7"/>
      <c r="W1497" s="7"/>
      <c r="X1497" s="7"/>
      <c r="Y1497" s="7"/>
      <c r="Z1497" s="7"/>
      <c r="AA1497" s="7"/>
      <c r="AB1497" s="7"/>
      <c r="AC1497" s="7"/>
    </row>
    <row r="1498">
      <c r="A1498" s="1714" t="s">
        <v>446</v>
      </c>
      <c r="B1498" s="692">
        <v>0.0</v>
      </c>
      <c r="C1498" s="692">
        <v>0.0</v>
      </c>
      <c r="D1498" s="692">
        <v>0.0</v>
      </c>
      <c r="E1498" s="692">
        <v>0.0</v>
      </c>
      <c r="F1498" s="692">
        <v>0.0</v>
      </c>
      <c r="G1498" s="690">
        <v>0.0</v>
      </c>
      <c r="H1498" s="693">
        <f t="shared" ref="H1498:H1500" si="1067">sum(B1498:G1498)</f>
        <v>0</v>
      </c>
      <c r="I1498" s="701"/>
      <c r="J1498" s="635"/>
      <c r="K1498" s="1714" t="s">
        <v>446</v>
      </c>
      <c r="L1498" s="701">
        <f t="shared" si="1050"/>
        <v>0</v>
      </c>
      <c r="M1498" s="701">
        <f>(L1498-H1498)-R1498</f>
        <v>0</v>
      </c>
      <c r="N1498" s="692"/>
      <c r="O1498" s="701">
        <f t="shared" ref="O1498:O1499" si="1068">SUM(M1498,N1498)</f>
        <v>0</v>
      </c>
      <c r="P1498" s="701"/>
      <c r="Q1498" s="701"/>
      <c r="R1498" s="1686"/>
      <c r="S1498" s="649"/>
      <c r="T1498" s="649"/>
      <c r="U1498" s="7"/>
      <c r="V1498" s="7"/>
      <c r="W1498" s="7"/>
      <c r="X1498" s="7"/>
      <c r="Y1498" s="7"/>
      <c r="Z1498" s="7"/>
      <c r="AA1498" s="7"/>
      <c r="AB1498" s="7"/>
      <c r="AC1498" s="7"/>
    </row>
    <row r="1499">
      <c r="A1499" s="1714" t="s">
        <v>751</v>
      </c>
      <c r="B1499" s="692">
        <v>0.0</v>
      </c>
      <c r="C1499" s="692">
        <v>0.0</v>
      </c>
      <c r="D1499" s="692">
        <v>0.0</v>
      </c>
      <c r="E1499" s="692">
        <v>0.0</v>
      </c>
      <c r="F1499" s="692">
        <v>0.0</v>
      </c>
      <c r="G1499" s="690">
        <v>0.0</v>
      </c>
      <c r="H1499" s="693">
        <f t="shared" si="1067"/>
        <v>0</v>
      </c>
      <c r="I1499" s="701"/>
      <c r="J1499" s="635"/>
      <c r="K1499" s="1714" t="s">
        <v>751</v>
      </c>
      <c r="L1499" s="701">
        <f t="shared" si="1050"/>
        <v>0</v>
      </c>
      <c r="M1499" s="701">
        <f t="shared" ref="M1499:M1500" si="1069">(L1499-H1499)</f>
        <v>0</v>
      </c>
      <c r="N1499" s="692"/>
      <c r="O1499" s="701">
        <f t="shared" si="1068"/>
        <v>0</v>
      </c>
      <c r="P1499" s="701"/>
      <c r="Q1499" s="701"/>
      <c r="R1499" s="1686"/>
      <c r="S1499" s="649"/>
      <c r="T1499" s="649"/>
      <c r="U1499" s="7"/>
      <c r="V1499" s="7"/>
      <c r="W1499" s="7"/>
      <c r="X1499" s="7"/>
      <c r="Y1499" s="7"/>
      <c r="Z1499" s="7"/>
      <c r="AA1499" s="7"/>
      <c r="AB1499" s="7"/>
      <c r="AC1499" s="7"/>
    </row>
    <row r="1500">
      <c r="A1500" s="1714" t="s">
        <v>80</v>
      </c>
      <c r="B1500" s="692">
        <v>0.0</v>
      </c>
      <c r="C1500" s="692">
        <v>0.0</v>
      </c>
      <c r="D1500" s="692">
        <v>0.0</v>
      </c>
      <c r="E1500" s="692">
        <v>0.0</v>
      </c>
      <c r="F1500" s="692">
        <v>0.0</v>
      </c>
      <c r="G1500" s="690">
        <v>0.0</v>
      </c>
      <c r="H1500" s="693">
        <f t="shared" si="1067"/>
        <v>0</v>
      </c>
      <c r="I1500" s="701"/>
      <c r="J1500" s="635"/>
      <c r="K1500" s="1714" t="s">
        <v>80</v>
      </c>
      <c r="L1500" s="701">
        <f t="shared" si="1050"/>
        <v>0</v>
      </c>
      <c r="M1500" s="701">
        <f t="shared" si="1069"/>
        <v>0</v>
      </c>
      <c r="N1500" s="692"/>
      <c r="O1500" s="701">
        <f>sum(M1500,N1500)</f>
        <v>0</v>
      </c>
      <c r="P1500" s="701"/>
      <c r="Q1500" s="701"/>
      <c r="R1500" s="1686"/>
      <c r="S1500" s="649"/>
      <c r="T1500" s="649"/>
      <c r="U1500" s="7"/>
      <c r="V1500" s="7"/>
      <c r="W1500" s="7"/>
      <c r="X1500" s="7"/>
      <c r="Y1500" s="7"/>
      <c r="Z1500" s="7"/>
      <c r="AA1500" s="7"/>
      <c r="AB1500" s="7"/>
      <c r="AC1500" s="7"/>
    </row>
    <row r="1501">
      <c r="A1501" s="1715" t="s">
        <v>577</v>
      </c>
      <c r="B1501" s="1765">
        <v>0.0</v>
      </c>
      <c r="C1501" s="1765">
        <v>0.0</v>
      </c>
      <c r="D1501" s="1765">
        <v>0.0</v>
      </c>
      <c r="E1501" s="1765">
        <v>1.0</v>
      </c>
      <c r="F1501" s="1765">
        <v>2.0</v>
      </c>
      <c r="G1501" s="1760">
        <v>1.0</v>
      </c>
      <c r="H1501" s="1761">
        <f t="shared" ref="H1501:H1503" si="1070">SUM(B1501:G1501)</f>
        <v>4</v>
      </c>
      <c r="I1501" s="1762">
        <f>SUM(H1501:H1505)</f>
        <v>4</v>
      </c>
      <c r="J1501" s="647" t="s">
        <v>79</v>
      </c>
      <c r="K1501" s="1715" t="s">
        <v>577</v>
      </c>
      <c r="L1501" s="1762">
        <f t="shared" si="1050"/>
        <v>14</v>
      </c>
      <c r="M1501" s="1762">
        <f>(L1501-H1501)-R1501</f>
        <v>10</v>
      </c>
      <c r="N1501" s="1765">
        <v>0.0</v>
      </c>
      <c r="O1501" s="1762">
        <f t="shared" ref="O1501:O1502" si="1071">SUM(M1501,N1501)</f>
        <v>10</v>
      </c>
      <c r="P1501" s="1764"/>
      <c r="Q1501" s="1765" t="s">
        <v>1058</v>
      </c>
      <c r="R1501" s="1762"/>
      <c r="S1501" s="649"/>
      <c r="T1501" s="649"/>
      <c r="U1501" s="7"/>
      <c r="V1501" s="7"/>
      <c r="W1501" s="7"/>
      <c r="X1501" s="7"/>
      <c r="Y1501" s="7"/>
      <c r="Z1501" s="7"/>
      <c r="AA1501" s="7"/>
      <c r="AB1501" s="7"/>
      <c r="AC1501" s="7"/>
    </row>
    <row r="1502">
      <c r="A1502" s="1714" t="s">
        <v>77</v>
      </c>
      <c r="B1502" s="692">
        <v>0.0</v>
      </c>
      <c r="C1502" s="692">
        <v>0.0</v>
      </c>
      <c r="D1502" s="692">
        <v>0.0</v>
      </c>
      <c r="E1502" s="692">
        <v>0.0</v>
      </c>
      <c r="F1502" s="692">
        <v>0.0</v>
      </c>
      <c r="G1502" s="692">
        <v>0.0</v>
      </c>
      <c r="H1502" s="693">
        <f t="shared" si="1070"/>
        <v>0</v>
      </c>
      <c r="I1502" s="596">
        <f>(I1501/60)</f>
        <v>0.06666666667</v>
      </c>
      <c r="J1502" s="647" t="s">
        <v>79</v>
      </c>
      <c r="K1502" s="1714" t="s">
        <v>77</v>
      </c>
      <c r="L1502" s="701">
        <f t="shared" si="1050"/>
        <v>0</v>
      </c>
      <c r="M1502" s="701">
        <f>(L1502-H1502-H1503)-R1502</f>
        <v>0</v>
      </c>
      <c r="N1502" s="692">
        <v>0.0</v>
      </c>
      <c r="O1502" s="701">
        <f t="shared" si="1071"/>
        <v>0</v>
      </c>
      <c r="P1502" s="701"/>
      <c r="Q1502" s="692" t="s">
        <v>1048</v>
      </c>
      <c r="R1502" s="1686"/>
      <c r="S1502" s="649"/>
      <c r="T1502" s="649"/>
      <c r="U1502" s="7"/>
      <c r="V1502" s="7"/>
      <c r="W1502" s="7"/>
      <c r="X1502" s="7"/>
      <c r="Y1502" s="7"/>
      <c r="Z1502" s="7"/>
      <c r="AA1502" s="7"/>
      <c r="AB1502" s="7"/>
      <c r="AC1502" s="7"/>
    </row>
    <row r="1503">
      <c r="A1503" s="1714" t="s">
        <v>78</v>
      </c>
      <c r="B1503" s="692">
        <v>0.0</v>
      </c>
      <c r="C1503" s="692">
        <v>0.0</v>
      </c>
      <c r="D1503" s="692">
        <v>0.0</v>
      </c>
      <c r="E1503" s="692">
        <v>0.0</v>
      </c>
      <c r="F1503" s="692">
        <v>0.0</v>
      </c>
      <c r="G1503" s="692">
        <v>0.0</v>
      </c>
      <c r="H1503" s="693">
        <f t="shared" si="1070"/>
        <v>0</v>
      </c>
      <c r="I1503" s="701"/>
      <c r="J1503" s="635"/>
      <c r="K1503" s="1714" t="s">
        <v>78</v>
      </c>
      <c r="L1503" s="701" t="str">
        <f t="shared" si="1050"/>
        <v>-</v>
      </c>
      <c r="M1503" s="701" t="s">
        <v>79</v>
      </c>
      <c r="N1503" s="692" t="s">
        <v>79</v>
      </c>
      <c r="O1503" s="701" t="s">
        <v>79</v>
      </c>
      <c r="P1503" s="701"/>
      <c r="Q1503" s="701"/>
      <c r="R1503" s="1686"/>
      <c r="S1503" s="649"/>
      <c r="T1503" s="649"/>
      <c r="U1503" s="7"/>
      <c r="V1503" s="7"/>
      <c r="W1503" s="7"/>
      <c r="X1503" s="7"/>
      <c r="Y1503" s="7"/>
      <c r="Z1503" s="7"/>
      <c r="AA1503" s="7"/>
      <c r="AB1503" s="7"/>
      <c r="AC1503" s="7"/>
    </row>
    <row r="1504">
      <c r="A1504" s="1714" t="s">
        <v>446</v>
      </c>
      <c r="B1504" s="692">
        <v>0.0</v>
      </c>
      <c r="C1504" s="692">
        <v>0.0</v>
      </c>
      <c r="D1504" s="692">
        <v>0.0</v>
      </c>
      <c r="E1504" s="692">
        <v>0.0</v>
      </c>
      <c r="F1504" s="692">
        <v>0.0</v>
      </c>
      <c r="G1504" s="692">
        <v>0.0</v>
      </c>
      <c r="H1504" s="693">
        <f t="shared" ref="H1504:H1506" si="1072">sum(B1504:G1504)</f>
        <v>0</v>
      </c>
      <c r="I1504" s="701"/>
      <c r="J1504" s="647" t="s">
        <v>79</v>
      </c>
      <c r="K1504" s="1714" t="s">
        <v>446</v>
      </c>
      <c r="L1504" s="701">
        <f t="shared" si="1050"/>
        <v>5</v>
      </c>
      <c r="M1504" s="701">
        <f>(L1504-H1504)-R1504</f>
        <v>5</v>
      </c>
      <c r="N1504" s="692">
        <v>0.0</v>
      </c>
      <c r="O1504" s="701">
        <f t="shared" ref="O1504:O1505" si="1073">SUM(M1504,N1504)</f>
        <v>5</v>
      </c>
      <c r="P1504" s="701"/>
      <c r="Q1504" s="1621"/>
      <c r="R1504" s="1686"/>
      <c r="S1504" s="649"/>
      <c r="T1504" s="649"/>
      <c r="U1504" s="7"/>
      <c r="V1504" s="7"/>
      <c r="W1504" s="7"/>
      <c r="X1504" s="7"/>
      <c r="Y1504" s="7"/>
      <c r="Z1504" s="7"/>
      <c r="AA1504" s="7"/>
      <c r="AB1504" s="7"/>
      <c r="AC1504" s="7"/>
    </row>
    <row r="1505">
      <c r="A1505" s="1714" t="s">
        <v>751</v>
      </c>
      <c r="B1505" s="692">
        <v>0.0</v>
      </c>
      <c r="C1505" s="692">
        <v>0.0</v>
      </c>
      <c r="D1505" s="692">
        <v>0.0</v>
      </c>
      <c r="E1505" s="692">
        <v>0.0</v>
      </c>
      <c r="F1505" s="692">
        <v>0.0</v>
      </c>
      <c r="G1505" s="692">
        <v>0.0</v>
      </c>
      <c r="H1505" s="693">
        <f t="shared" si="1072"/>
        <v>0</v>
      </c>
      <c r="I1505" s="701"/>
      <c r="J1505" s="647" t="s">
        <v>79</v>
      </c>
      <c r="K1505" s="1714" t="s">
        <v>751</v>
      </c>
      <c r="L1505" s="701">
        <f t="shared" si="1050"/>
        <v>4</v>
      </c>
      <c r="M1505" s="701">
        <f t="shared" ref="M1505:M1506" si="1074">(L1505-H1505)</f>
        <v>4</v>
      </c>
      <c r="N1505" s="692">
        <v>0.0</v>
      </c>
      <c r="O1505" s="701">
        <f t="shared" si="1073"/>
        <v>4</v>
      </c>
      <c r="P1505" s="701"/>
      <c r="Q1505" s="1621" t="s">
        <v>852</v>
      </c>
      <c r="R1505" s="1686"/>
      <c r="S1505" s="649"/>
      <c r="T1505" s="649"/>
      <c r="U1505" s="7"/>
      <c r="V1505" s="7"/>
      <c r="W1505" s="7"/>
      <c r="X1505" s="7"/>
      <c r="Y1505" s="7"/>
      <c r="Z1505" s="7"/>
      <c r="AA1505" s="7"/>
      <c r="AB1505" s="7"/>
      <c r="AC1505" s="7"/>
    </row>
    <row r="1506">
      <c r="A1506" s="1714" t="s">
        <v>80</v>
      </c>
      <c r="B1506" s="692">
        <v>0.0</v>
      </c>
      <c r="C1506" s="692">
        <v>0.0</v>
      </c>
      <c r="D1506" s="692">
        <v>0.0</v>
      </c>
      <c r="E1506" s="692">
        <v>0.0</v>
      </c>
      <c r="F1506" s="692">
        <v>0.0</v>
      </c>
      <c r="G1506" s="692">
        <v>0.0</v>
      </c>
      <c r="H1506" s="693">
        <f t="shared" si="1072"/>
        <v>0</v>
      </c>
      <c r="I1506" s="701"/>
      <c r="J1506" s="647" t="s">
        <v>79</v>
      </c>
      <c r="K1506" s="1714" t="s">
        <v>80</v>
      </c>
      <c r="L1506" s="701">
        <f t="shared" si="1050"/>
        <v>10</v>
      </c>
      <c r="M1506" s="701">
        <f t="shared" si="1074"/>
        <v>10</v>
      </c>
      <c r="N1506" s="692">
        <v>0.0</v>
      </c>
      <c r="O1506" s="701">
        <f>sum(M1506,N1506)</f>
        <v>10</v>
      </c>
      <c r="P1506" s="701"/>
      <c r="Q1506" s="1621" t="s">
        <v>518</v>
      </c>
      <c r="R1506" s="1686"/>
      <c r="S1506" s="649"/>
      <c r="T1506" s="649"/>
      <c r="U1506" s="7"/>
      <c r="V1506" s="7"/>
      <c r="W1506" s="7"/>
      <c r="X1506" s="7"/>
      <c r="Y1506" s="7"/>
      <c r="Z1506" s="7"/>
      <c r="AA1506" s="7"/>
      <c r="AB1506" s="7"/>
      <c r="AC1506" s="7"/>
    </row>
    <row r="1507">
      <c r="A1507" s="1757" t="s">
        <v>270</v>
      </c>
      <c r="B1507" s="1758">
        <f t="shared" ref="B1507:H1507" si="1075"> SUM(B1508:B1512,B1514:B1518,B1520:B1524,B1526:B1530,B1532:B1536,B1538:B1542,B1544:B1548,B1550:B1554)</f>
        <v>0</v>
      </c>
      <c r="C1507" s="1758">
        <f t="shared" si="1075"/>
        <v>11</v>
      </c>
      <c r="D1507" s="1758">
        <f t="shared" si="1075"/>
        <v>26</v>
      </c>
      <c r="E1507" s="1758">
        <f t="shared" si="1075"/>
        <v>42</v>
      </c>
      <c r="F1507" s="1758">
        <f t="shared" si="1075"/>
        <v>28</v>
      </c>
      <c r="G1507" s="1758">
        <f t="shared" si="1075"/>
        <v>4</v>
      </c>
      <c r="H1507" s="1758">
        <f t="shared" si="1075"/>
        <v>111</v>
      </c>
      <c r="I1507" s="1758"/>
      <c r="J1507" s="635"/>
      <c r="K1507" s="1757" t="s">
        <v>270</v>
      </c>
      <c r="L1507" s="1682"/>
      <c r="M1507" s="1682"/>
      <c r="N1507" s="1682"/>
      <c r="O1507" s="1682"/>
      <c r="P1507" s="1682"/>
      <c r="Q1507" s="1682"/>
      <c r="R1507" s="1682"/>
      <c r="S1507" s="649"/>
      <c r="T1507" s="649"/>
      <c r="U1507" s="7"/>
      <c r="V1507" s="7"/>
      <c r="W1507" s="7"/>
      <c r="X1507" s="7"/>
      <c r="Y1507" s="7"/>
      <c r="Z1507" s="7"/>
      <c r="AA1507" s="7"/>
      <c r="AB1507" s="7"/>
      <c r="AC1507" s="7"/>
    </row>
    <row r="1508">
      <c r="A1508" s="1759" t="s">
        <v>89</v>
      </c>
      <c r="B1508" s="1760">
        <v>0.0</v>
      </c>
      <c r="C1508" s="1760">
        <v>0.0</v>
      </c>
      <c r="D1508" s="1760">
        <v>9.0</v>
      </c>
      <c r="E1508" s="1760">
        <v>8.0</v>
      </c>
      <c r="F1508" s="1760">
        <v>7.0</v>
      </c>
      <c r="G1508" s="1760">
        <v>0.0</v>
      </c>
      <c r="H1508" s="1761">
        <f t="shared" ref="H1508:H1510" si="1076">SUM(B1508:G1508)</f>
        <v>24</v>
      </c>
      <c r="I1508" s="1762">
        <f>SUM(H1508:H1512)</f>
        <v>24</v>
      </c>
      <c r="J1508" s="647" t="s">
        <v>206</v>
      </c>
      <c r="K1508" s="1759" t="s">
        <v>89</v>
      </c>
      <c r="L1508" s="1762">
        <f t="shared" ref="L1508:L1517" si="1077">O894</f>
        <v>23</v>
      </c>
      <c r="M1508" s="1762">
        <f>(L1508-H1508)-R1508</f>
        <v>-1</v>
      </c>
      <c r="N1508" s="1765">
        <v>60.0</v>
      </c>
      <c r="O1508" s="1762">
        <f t="shared" ref="O1508:O1509" si="1078">SUM(M1508,N1508)</f>
        <v>59</v>
      </c>
      <c r="P1508" s="1764"/>
      <c r="Q1508" s="1765"/>
      <c r="R1508" s="1762"/>
      <c r="S1508" s="649"/>
      <c r="T1508" s="649"/>
      <c r="U1508" s="7"/>
      <c r="V1508" s="7"/>
      <c r="W1508" s="7"/>
      <c r="X1508" s="7"/>
      <c r="Y1508" s="7"/>
      <c r="Z1508" s="7"/>
      <c r="AA1508" s="7"/>
      <c r="AB1508" s="7"/>
      <c r="AC1508" s="7"/>
    </row>
    <row r="1509">
      <c r="A1509" s="1714" t="s">
        <v>77</v>
      </c>
      <c r="B1509" s="692">
        <v>0.0</v>
      </c>
      <c r="C1509" s="692">
        <v>0.0</v>
      </c>
      <c r="D1509" s="692">
        <v>0.0</v>
      </c>
      <c r="E1509" s="692">
        <v>0.0</v>
      </c>
      <c r="F1509" s="692">
        <v>0.0</v>
      </c>
      <c r="G1509" s="690">
        <v>0.0</v>
      </c>
      <c r="H1509" s="693">
        <f t="shared" si="1076"/>
        <v>0</v>
      </c>
      <c r="I1509" s="596">
        <f>(I1508/60)</f>
        <v>0.4</v>
      </c>
      <c r="J1509" s="647" t="s">
        <v>206</v>
      </c>
      <c r="K1509" s="1714" t="s">
        <v>77</v>
      </c>
      <c r="L1509" s="701">
        <f t="shared" si="1077"/>
        <v>0</v>
      </c>
      <c r="M1509" s="701">
        <f>(L1509-H1509-H1510)-R1509</f>
        <v>0</v>
      </c>
      <c r="N1509" s="692">
        <v>20.0</v>
      </c>
      <c r="O1509" s="701">
        <f t="shared" si="1078"/>
        <v>20</v>
      </c>
      <c r="P1509" s="701"/>
      <c r="Q1509" s="701"/>
      <c r="R1509" s="1686"/>
      <c r="S1509" s="649"/>
      <c r="T1509" s="649"/>
      <c r="U1509" s="7"/>
      <c r="V1509" s="7"/>
      <c r="W1509" s="7"/>
      <c r="X1509" s="7"/>
      <c r="Y1509" s="7"/>
      <c r="Z1509" s="7"/>
      <c r="AA1509" s="7"/>
      <c r="AB1509" s="7"/>
      <c r="AC1509" s="7"/>
    </row>
    <row r="1510">
      <c r="A1510" s="1714" t="s">
        <v>78</v>
      </c>
      <c r="B1510" s="692">
        <v>0.0</v>
      </c>
      <c r="C1510" s="692">
        <v>0.0</v>
      </c>
      <c r="D1510" s="692">
        <v>0.0</v>
      </c>
      <c r="E1510" s="692">
        <v>0.0</v>
      </c>
      <c r="F1510" s="692">
        <v>0.0</v>
      </c>
      <c r="G1510" s="690">
        <v>0.0</v>
      </c>
      <c r="H1510" s="693">
        <f t="shared" si="1076"/>
        <v>0</v>
      </c>
      <c r="I1510" s="701"/>
      <c r="J1510" s="647" t="s">
        <v>206</v>
      </c>
      <c r="K1510" s="1714" t="s">
        <v>78</v>
      </c>
      <c r="L1510" s="701" t="str">
        <f t="shared" si="1077"/>
        <v>-</v>
      </c>
      <c r="M1510" s="701" t="s">
        <v>79</v>
      </c>
      <c r="N1510" s="692" t="s">
        <v>79</v>
      </c>
      <c r="O1510" s="701" t="s">
        <v>79</v>
      </c>
      <c r="P1510" s="701"/>
      <c r="Q1510" s="701"/>
      <c r="R1510" s="1686"/>
      <c r="S1510" s="649"/>
      <c r="T1510" s="649"/>
      <c r="U1510" s="7"/>
      <c r="V1510" s="7"/>
      <c r="W1510" s="7"/>
      <c r="X1510" s="7"/>
      <c r="Y1510" s="7"/>
      <c r="Z1510" s="7"/>
      <c r="AA1510" s="7"/>
      <c r="AB1510" s="7"/>
      <c r="AC1510" s="7"/>
    </row>
    <row r="1511">
      <c r="A1511" s="1714" t="s">
        <v>446</v>
      </c>
      <c r="B1511" s="692">
        <v>0.0</v>
      </c>
      <c r="C1511" s="692">
        <v>0.0</v>
      </c>
      <c r="D1511" s="692">
        <v>0.0</v>
      </c>
      <c r="E1511" s="692">
        <v>0.0</v>
      </c>
      <c r="F1511" s="692">
        <v>0.0</v>
      </c>
      <c r="G1511" s="690">
        <v>0.0</v>
      </c>
      <c r="H1511" s="693">
        <f t="shared" ref="H1511:H1512" si="1079">sum(B1511:G1511)</f>
        <v>0</v>
      </c>
      <c r="I1511" s="701"/>
      <c r="J1511" s="647" t="s">
        <v>206</v>
      </c>
      <c r="K1511" s="1714" t="s">
        <v>446</v>
      </c>
      <c r="L1511" s="701">
        <f t="shared" si="1077"/>
        <v>0</v>
      </c>
      <c r="M1511" s="701">
        <f t="shared" ref="M1511:M1512" si="1080">(L1511-H1511)-R1511</f>
        <v>0</v>
      </c>
      <c r="N1511" s="692">
        <v>0.0</v>
      </c>
      <c r="O1511" s="701">
        <f t="shared" ref="O1511:O1512" si="1081">SUM(M1511,N1511)</f>
        <v>0</v>
      </c>
      <c r="P1511" s="701"/>
      <c r="Q1511" s="701"/>
      <c r="R1511" s="1686"/>
      <c r="S1511" s="649"/>
      <c r="T1511" s="649"/>
      <c r="U1511" s="7"/>
      <c r="V1511" s="7"/>
      <c r="W1511" s="7"/>
      <c r="X1511" s="7"/>
      <c r="Y1511" s="7"/>
      <c r="Z1511" s="7"/>
      <c r="AA1511" s="7"/>
      <c r="AB1511" s="7"/>
      <c r="AC1511" s="7"/>
    </row>
    <row r="1512">
      <c r="A1512" s="1714" t="s">
        <v>751</v>
      </c>
      <c r="B1512" s="692">
        <v>0.0</v>
      </c>
      <c r="C1512" s="692">
        <v>0.0</v>
      </c>
      <c r="D1512" s="692">
        <v>0.0</v>
      </c>
      <c r="E1512" s="692">
        <v>0.0</v>
      </c>
      <c r="F1512" s="692">
        <v>0.0</v>
      </c>
      <c r="G1512" s="690">
        <v>0.0</v>
      </c>
      <c r="H1512" s="693">
        <f t="shared" si="1079"/>
        <v>0</v>
      </c>
      <c r="I1512" s="701"/>
      <c r="J1512" s="647" t="s">
        <v>206</v>
      </c>
      <c r="K1512" s="1714" t="s">
        <v>751</v>
      </c>
      <c r="L1512" s="701">
        <f t="shared" si="1077"/>
        <v>0</v>
      </c>
      <c r="M1512" s="701">
        <f t="shared" si="1080"/>
        <v>0</v>
      </c>
      <c r="N1512" s="692">
        <v>0.0</v>
      </c>
      <c r="O1512" s="701">
        <f t="shared" si="1081"/>
        <v>0</v>
      </c>
      <c r="P1512" s="701"/>
      <c r="Q1512" s="701"/>
      <c r="R1512" s="1686"/>
      <c r="S1512" s="649"/>
      <c r="T1512" s="649"/>
      <c r="U1512" s="7"/>
      <c r="V1512" s="7"/>
      <c r="W1512" s="7"/>
      <c r="X1512" s="7"/>
      <c r="Y1512" s="7"/>
      <c r="Z1512" s="7"/>
      <c r="AA1512" s="7"/>
      <c r="AB1512" s="7"/>
      <c r="AC1512" s="7"/>
    </row>
    <row r="1513">
      <c r="A1513" s="1714" t="s">
        <v>80</v>
      </c>
      <c r="B1513" s="692">
        <v>0.0</v>
      </c>
      <c r="C1513" s="692">
        <v>0.0</v>
      </c>
      <c r="D1513" s="692">
        <v>0.0</v>
      </c>
      <c r="E1513" s="692">
        <v>0.0</v>
      </c>
      <c r="F1513" s="692">
        <v>0.0</v>
      </c>
      <c r="G1513" s="690">
        <v>0.0</v>
      </c>
      <c r="H1513" s="693">
        <f t="shared" ref="H1513:H1516" si="1082">SUM(B1513:G1513)</f>
        <v>0</v>
      </c>
      <c r="I1513" s="701"/>
      <c r="J1513" s="635"/>
      <c r="K1513" s="1714" t="s">
        <v>80</v>
      </c>
      <c r="L1513" s="701">
        <f t="shared" si="1077"/>
        <v>56</v>
      </c>
      <c r="M1513" s="701">
        <f>(L1513-H1513)</f>
        <v>56</v>
      </c>
      <c r="N1513" s="692">
        <v>0.0</v>
      </c>
      <c r="O1513" s="701">
        <f>sum(M1513,N1513)</f>
        <v>56</v>
      </c>
      <c r="P1513" s="701"/>
      <c r="Q1513" s="701"/>
      <c r="R1513" s="1686"/>
      <c r="S1513" s="649"/>
      <c r="T1513" s="649"/>
      <c r="U1513" s="7"/>
      <c r="V1513" s="7"/>
      <c r="W1513" s="7"/>
      <c r="X1513" s="7"/>
      <c r="Y1513" s="7"/>
      <c r="Z1513" s="7"/>
      <c r="AA1513" s="7"/>
      <c r="AB1513" s="7"/>
      <c r="AC1513" s="7"/>
    </row>
    <row r="1514">
      <c r="A1514" s="1715" t="s">
        <v>88</v>
      </c>
      <c r="B1514" s="1765">
        <v>0.0</v>
      </c>
      <c r="C1514" s="1765">
        <v>11.0</v>
      </c>
      <c r="D1514" s="1765">
        <v>13.0</v>
      </c>
      <c r="E1514" s="1765">
        <v>12.0</v>
      </c>
      <c r="F1514" s="1765">
        <v>8.0</v>
      </c>
      <c r="G1514" s="1760">
        <v>0.0</v>
      </c>
      <c r="H1514" s="1761">
        <f t="shared" si="1082"/>
        <v>44</v>
      </c>
      <c r="I1514" s="1762">
        <f>SUM(H1514:H1518)</f>
        <v>44</v>
      </c>
      <c r="J1514" s="635"/>
      <c r="K1514" s="1715" t="s">
        <v>88</v>
      </c>
      <c r="L1514" s="1762">
        <f t="shared" si="1077"/>
        <v>50</v>
      </c>
      <c r="M1514" s="1762">
        <f>(L1514-H1514)-R1514</f>
        <v>0</v>
      </c>
      <c r="N1514" s="1765">
        <v>40.0</v>
      </c>
      <c r="O1514" s="1762">
        <f t="shared" ref="O1514:O1515" si="1083">SUM(M1514,N1514)</f>
        <v>40</v>
      </c>
      <c r="P1514" s="1817"/>
      <c r="Q1514" s="1765"/>
      <c r="R1514" s="1765">
        <v>6.0</v>
      </c>
      <c r="S1514" s="649"/>
      <c r="T1514" s="649"/>
      <c r="U1514" s="7"/>
      <c r="V1514" s="7"/>
      <c r="W1514" s="7"/>
      <c r="X1514" s="7"/>
      <c r="Y1514" s="7"/>
      <c r="Z1514" s="7"/>
      <c r="AA1514" s="7"/>
      <c r="AB1514" s="7"/>
      <c r="AC1514" s="7"/>
    </row>
    <row r="1515">
      <c r="A1515" s="1714" t="s">
        <v>77</v>
      </c>
      <c r="B1515" s="692">
        <v>0.0</v>
      </c>
      <c r="C1515" s="702">
        <v>0.0</v>
      </c>
      <c r="D1515" s="692">
        <v>0.0</v>
      </c>
      <c r="E1515" s="692">
        <v>0.0</v>
      </c>
      <c r="F1515" s="692">
        <v>0.0</v>
      </c>
      <c r="G1515" s="692">
        <v>0.0</v>
      </c>
      <c r="H1515" s="693">
        <f t="shared" si="1082"/>
        <v>0</v>
      </c>
      <c r="I1515" s="596">
        <f>(I1514/60)</f>
        <v>0.7333333333</v>
      </c>
      <c r="J1515" s="635"/>
      <c r="K1515" s="1714" t="s">
        <v>77</v>
      </c>
      <c r="L1515" s="701">
        <f t="shared" si="1077"/>
        <v>0</v>
      </c>
      <c r="M1515" s="701">
        <f>(L1515-H1515-H1516)-R1515</f>
        <v>0</v>
      </c>
      <c r="N1515" s="692">
        <v>20.0</v>
      </c>
      <c r="O1515" s="701">
        <f t="shared" si="1083"/>
        <v>20</v>
      </c>
      <c r="P1515" s="701"/>
      <c r="Q1515" s="692"/>
      <c r="R1515" s="1686"/>
      <c r="S1515" s="649"/>
      <c r="T1515" s="649"/>
      <c r="U1515" s="7"/>
      <c r="V1515" s="7"/>
      <c r="W1515" s="7"/>
      <c r="X1515" s="7"/>
      <c r="Y1515" s="7"/>
      <c r="Z1515" s="7"/>
      <c r="AA1515" s="7"/>
      <c r="AB1515" s="7"/>
      <c r="AC1515" s="7"/>
    </row>
    <row r="1516">
      <c r="A1516" s="1714" t="s">
        <v>78</v>
      </c>
      <c r="B1516" s="692">
        <v>0.0</v>
      </c>
      <c r="C1516" s="702">
        <v>0.0</v>
      </c>
      <c r="D1516" s="692">
        <v>0.0</v>
      </c>
      <c r="E1516" s="692">
        <v>0.0</v>
      </c>
      <c r="F1516" s="692">
        <v>0.0</v>
      </c>
      <c r="G1516" s="692">
        <v>0.0</v>
      </c>
      <c r="H1516" s="693">
        <f t="shared" si="1082"/>
        <v>0</v>
      </c>
      <c r="I1516" s="701"/>
      <c r="J1516" s="635"/>
      <c r="K1516" s="1714" t="s">
        <v>78</v>
      </c>
      <c r="L1516" s="701" t="str">
        <f t="shared" si="1077"/>
        <v>-</v>
      </c>
      <c r="M1516" s="701" t="s">
        <v>79</v>
      </c>
      <c r="N1516" s="692" t="s">
        <v>79</v>
      </c>
      <c r="O1516" s="701" t="s">
        <v>79</v>
      </c>
      <c r="P1516" s="701"/>
      <c r="Q1516" s="701"/>
      <c r="R1516" s="1686"/>
      <c r="S1516" s="649"/>
      <c r="T1516" s="649"/>
      <c r="U1516" s="7"/>
      <c r="V1516" s="7"/>
      <c r="W1516" s="7"/>
      <c r="X1516" s="7"/>
      <c r="Y1516" s="7"/>
      <c r="Z1516" s="7"/>
      <c r="AA1516" s="7"/>
      <c r="AB1516" s="7"/>
      <c r="AC1516" s="7"/>
    </row>
    <row r="1517">
      <c r="A1517" s="1714" t="s">
        <v>446</v>
      </c>
      <c r="B1517" s="692">
        <v>0.0</v>
      </c>
      <c r="C1517" s="702">
        <v>0.0</v>
      </c>
      <c r="D1517" s="692">
        <v>0.0</v>
      </c>
      <c r="E1517" s="692">
        <v>0.0</v>
      </c>
      <c r="F1517" s="692">
        <v>0.0</v>
      </c>
      <c r="G1517" s="692">
        <v>0.0</v>
      </c>
      <c r="H1517" s="693">
        <f t="shared" ref="H1517:H1519" si="1084">sum(B1517:G1517)</f>
        <v>0</v>
      </c>
      <c r="I1517" s="701"/>
      <c r="J1517" s="635"/>
      <c r="K1517" s="1714" t="s">
        <v>446</v>
      </c>
      <c r="L1517" s="701">
        <f t="shared" si="1077"/>
        <v>0</v>
      </c>
      <c r="M1517" s="701">
        <f>(L1517-H1517)-R1517</f>
        <v>0</v>
      </c>
      <c r="N1517" s="692">
        <v>0.0</v>
      </c>
      <c r="O1517" s="701">
        <f t="shared" ref="O1517:O1518" si="1085">SUM(M1517,N1517)</f>
        <v>0</v>
      </c>
      <c r="P1517" s="701"/>
      <c r="Q1517" s="692"/>
      <c r="R1517" s="1686"/>
      <c r="S1517" s="649"/>
      <c r="T1517" s="649"/>
      <c r="U1517" s="7"/>
      <c r="V1517" s="7"/>
      <c r="W1517" s="7"/>
      <c r="X1517" s="7"/>
      <c r="Y1517" s="7"/>
      <c r="Z1517" s="7"/>
      <c r="AA1517" s="7"/>
      <c r="AB1517" s="7"/>
      <c r="AC1517" s="7"/>
    </row>
    <row r="1518">
      <c r="A1518" s="1714" t="s">
        <v>751</v>
      </c>
      <c r="B1518" s="692">
        <v>0.0</v>
      </c>
      <c r="C1518" s="702">
        <v>0.0</v>
      </c>
      <c r="D1518" s="692">
        <v>0.0</v>
      </c>
      <c r="E1518" s="692">
        <v>0.0</v>
      </c>
      <c r="F1518" s="692">
        <v>0.0</v>
      </c>
      <c r="G1518" s="692">
        <v>0.0</v>
      </c>
      <c r="H1518" s="693">
        <f t="shared" si="1084"/>
        <v>0</v>
      </c>
      <c r="I1518" s="701"/>
      <c r="J1518" s="635"/>
      <c r="K1518" s="1714" t="s">
        <v>751</v>
      </c>
      <c r="L1518" s="692">
        <v>2.0</v>
      </c>
      <c r="M1518" s="701">
        <f t="shared" ref="M1518:M1519" si="1086">(L1518-H1518)</f>
        <v>2</v>
      </c>
      <c r="N1518" s="692">
        <v>0.0</v>
      </c>
      <c r="O1518" s="701">
        <f t="shared" si="1085"/>
        <v>2</v>
      </c>
      <c r="P1518" s="701"/>
      <c r="Q1518" s="692"/>
      <c r="R1518" s="1621">
        <v>2.0</v>
      </c>
      <c r="S1518" s="659"/>
      <c r="T1518" s="649"/>
      <c r="U1518" s="7"/>
      <c r="V1518" s="7"/>
      <c r="W1518" s="7"/>
      <c r="X1518" s="7"/>
      <c r="Y1518" s="7"/>
      <c r="Z1518" s="7"/>
      <c r="AA1518" s="7"/>
      <c r="AB1518" s="7"/>
      <c r="AC1518" s="7"/>
    </row>
    <row r="1519">
      <c r="A1519" s="1714" t="s">
        <v>80</v>
      </c>
      <c r="B1519" s="692">
        <v>0.0</v>
      </c>
      <c r="C1519" s="692">
        <v>0.0</v>
      </c>
      <c r="D1519" s="692">
        <v>0.0</v>
      </c>
      <c r="E1519" s="692">
        <v>0.0</v>
      </c>
      <c r="F1519" s="692">
        <v>0.0</v>
      </c>
      <c r="G1519" s="692">
        <v>0.0</v>
      </c>
      <c r="H1519" s="693">
        <f t="shared" si="1084"/>
        <v>0</v>
      </c>
      <c r="I1519" s="701"/>
      <c r="J1519" s="635"/>
      <c r="K1519" s="1714" t="s">
        <v>80</v>
      </c>
      <c r="L1519" s="701">
        <f t="shared" ref="L1519:L1555" si="1087">O905</f>
        <v>21</v>
      </c>
      <c r="M1519" s="701">
        <f t="shared" si="1086"/>
        <v>21</v>
      </c>
      <c r="N1519" s="692">
        <v>0.0</v>
      </c>
      <c r="O1519" s="701">
        <f>sum(M1519,N1519)</f>
        <v>21</v>
      </c>
      <c r="P1519" s="701"/>
      <c r="Q1519" s="692"/>
      <c r="R1519" s="1686"/>
      <c r="S1519" s="649"/>
      <c r="T1519" s="649"/>
      <c r="U1519" s="7"/>
      <c r="V1519" s="7"/>
      <c r="W1519" s="7"/>
      <c r="X1519" s="7"/>
      <c r="Y1519" s="7"/>
      <c r="Z1519" s="7"/>
      <c r="AA1519" s="7"/>
      <c r="AB1519" s="7"/>
      <c r="AC1519" s="7"/>
    </row>
    <row r="1520">
      <c r="A1520" s="1715" t="s">
        <v>238</v>
      </c>
      <c r="B1520" s="1760">
        <v>0.0</v>
      </c>
      <c r="C1520" s="1760">
        <v>0.0</v>
      </c>
      <c r="D1520" s="1760">
        <v>0.0</v>
      </c>
      <c r="E1520" s="1760">
        <v>1.0</v>
      </c>
      <c r="F1520" s="1760">
        <v>4.0</v>
      </c>
      <c r="G1520" s="1760">
        <v>1.0</v>
      </c>
      <c r="H1520" s="1761">
        <f t="shared" ref="H1520:H1522" si="1088">SUM(B1520:G1520)</f>
        <v>6</v>
      </c>
      <c r="I1520" s="1762">
        <f>SUM(H1520:H1524)</f>
        <v>9</v>
      </c>
      <c r="J1520" s="635"/>
      <c r="K1520" s="1715" t="s">
        <v>238</v>
      </c>
      <c r="L1520" s="1762">
        <f t="shared" si="1087"/>
        <v>16</v>
      </c>
      <c r="M1520" s="1762">
        <f>(L1520-H1520)-R1520</f>
        <v>10</v>
      </c>
      <c r="N1520" s="1765">
        <v>0.0</v>
      </c>
      <c r="O1520" s="1762">
        <f t="shared" ref="O1520:O1521" si="1089">SUM(M1520,N1520)</f>
        <v>10</v>
      </c>
      <c r="P1520" s="1764"/>
      <c r="Q1520" s="1762"/>
      <c r="R1520" s="1762"/>
      <c r="S1520" s="649"/>
      <c r="T1520" s="649"/>
      <c r="U1520" s="7"/>
      <c r="V1520" s="7"/>
      <c r="W1520" s="7"/>
      <c r="X1520" s="7"/>
      <c r="Y1520" s="7"/>
      <c r="Z1520" s="7"/>
      <c r="AA1520" s="7"/>
      <c r="AB1520" s="7"/>
      <c r="AC1520" s="7"/>
    </row>
    <row r="1521">
      <c r="A1521" s="1714" t="s">
        <v>77</v>
      </c>
      <c r="B1521" s="692">
        <v>0.0</v>
      </c>
      <c r="C1521" s="692">
        <v>0.0</v>
      </c>
      <c r="D1521" s="692">
        <v>0.0</v>
      </c>
      <c r="E1521" s="692">
        <v>0.0</v>
      </c>
      <c r="F1521" s="692">
        <v>0.0</v>
      </c>
      <c r="G1521" s="690">
        <v>0.0</v>
      </c>
      <c r="H1521" s="693">
        <f t="shared" si="1088"/>
        <v>0</v>
      </c>
      <c r="I1521" s="596">
        <f>(I1520/60)</f>
        <v>0.15</v>
      </c>
      <c r="J1521" s="635"/>
      <c r="K1521" s="1714" t="s">
        <v>77</v>
      </c>
      <c r="L1521" s="701">
        <f t="shared" si="1087"/>
        <v>0</v>
      </c>
      <c r="M1521" s="701">
        <f>(L1521-H1521-H1522)-R1521</f>
        <v>0</v>
      </c>
      <c r="N1521" s="692">
        <v>0.0</v>
      </c>
      <c r="O1521" s="701">
        <f t="shared" si="1089"/>
        <v>0</v>
      </c>
      <c r="P1521" s="701"/>
      <c r="Q1521" s="692"/>
      <c r="R1521" s="1686"/>
      <c r="S1521" s="649"/>
      <c r="T1521" s="649"/>
      <c r="U1521" s="7"/>
      <c r="V1521" s="7"/>
      <c r="W1521" s="7"/>
      <c r="X1521" s="7"/>
      <c r="Y1521" s="7"/>
      <c r="Z1521" s="7"/>
      <c r="AA1521" s="7"/>
      <c r="AB1521" s="7"/>
      <c r="AC1521" s="7"/>
    </row>
    <row r="1522">
      <c r="A1522" s="1714" t="s">
        <v>78</v>
      </c>
      <c r="B1522" s="692">
        <v>0.0</v>
      </c>
      <c r="C1522" s="692">
        <v>0.0</v>
      </c>
      <c r="D1522" s="692">
        <v>0.0</v>
      </c>
      <c r="E1522" s="692">
        <v>0.0</v>
      </c>
      <c r="F1522" s="692">
        <v>0.0</v>
      </c>
      <c r="G1522" s="690">
        <v>0.0</v>
      </c>
      <c r="H1522" s="693">
        <f t="shared" si="1088"/>
        <v>0</v>
      </c>
      <c r="I1522" s="701"/>
      <c r="J1522" s="635"/>
      <c r="K1522" s="1714" t="s">
        <v>78</v>
      </c>
      <c r="L1522" s="701" t="str">
        <f t="shared" si="1087"/>
        <v>-</v>
      </c>
      <c r="M1522" s="701" t="s">
        <v>79</v>
      </c>
      <c r="N1522" s="692" t="s">
        <v>79</v>
      </c>
      <c r="O1522" s="701" t="s">
        <v>79</v>
      </c>
      <c r="P1522" s="701"/>
      <c r="Q1522" s="701"/>
      <c r="R1522" s="1686"/>
      <c r="S1522" s="649"/>
      <c r="T1522" s="649"/>
      <c r="U1522" s="7"/>
      <c r="V1522" s="7"/>
      <c r="W1522" s="7"/>
      <c r="X1522" s="7"/>
      <c r="Y1522" s="7"/>
      <c r="Z1522" s="7"/>
      <c r="AA1522" s="7"/>
      <c r="AB1522" s="7"/>
      <c r="AC1522" s="7"/>
    </row>
    <row r="1523">
      <c r="A1523" s="1714" t="s">
        <v>446</v>
      </c>
      <c r="B1523" s="692">
        <v>0.0</v>
      </c>
      <c r="C1523" s="692">
        <v>0.0</v>
      </c>
      <c r="D1523" s="692">
        <v>0.0</v>
      </c>
      <c r="E1523" s="692">
        <v>1.0</v>
      </c>
      <c r="F1523" s="692">
        <v>2.0</v>
      </c>
      <c r="G1523" s="690">
        <v>0.0</v>
      </c>
      <c r="H1523" s="693">
        <f t="shared" ref="H1523:H1525" si="1090">sum(B1523:G1523)</f>
        <v>3</v>
      </c>
      <c r="I1523" s="701"/>
      <c r="J1523" s="635"/>
      <c r="K1523" s="1714" t="s">
        <v>446</v>
      </c>
      <c r="L1523" s="701">
        <f t="shared" si="1087"/>
        <v>5</v>
      </c>
      <c r="M1523" s="701">
        <f>(L1523-H1523)-R1523</f>
        <v>2</v>
      </c>
      <c r="N1523" s="692">
        <v>0.0</v>
      </c>
      <c r="O1523" s="701">
        <f t="shared" ref="O1523:O1524" si="1091">SUM(M1523,N1523)</f>
        <v>2</v>
      </c>
      <c r="P1523" s="701"/>
      <c r="Q1523" s="692"/>
      <c r="R1523" s="1686"/>
      <c r="S1523" s="659" t="s">
        <v>100</v>
      </c>
      <c r="T1523" s="649"/>
      <c r="U1523" s="7"/>
      <c r="V1523" s="7"/>
      <c r="W1523" s="7"/>
      <c r="X1523" s="7"/>
      <c r="Y1523" s="7"/>
      <c r="Z1523" s="7"/>
      <c r="AA1523" s="7"/>
      <c r="AB1523" s="7"/>
      <c r="AC1523" s="7"/>
    </row>
    <row r="1524">
      <c r="A1524" s="1714" t="s">
        <v>751</v>
      </c>
      <c r="B1524" s="692">
        <v>0.0</v>
      </c>
      <c r="C1524" s="702">
        <v>0.0</v>
      </c>
      <c r="D1524" s="692">
        <v>0.0</v>
      </c>
      <c r="E1524" s="692">
        <v>0.0</v>
      </c>
      <c r="F1524" s="692">
        <v>0.0</v>
      </c>
      <c r="G1524" s="690">
        <v>0.0</v>
      </c>
      <c r="H1524" s="693">
        <f t="shared" si="1090"/>
        <v>0</v>
      </c>
      <c r="I1524" s="701"/>
      <c r="J1524" s="635"/>
      <c r="K1524" s="1714" t="s">
        <v>751</v>
      </c>
      <c r="L1524" s="701">
        <f t="shared" si="1087"/>
        <v>4</v>
      </c>
      <c r="M1524" s="701">
        <f t="shared" ref="M1524:M1525" si="1092">(L1524-H1524)</f>
        <v>4</v>
      </c>
      <c r="N1524" s="692">
        <v>0.0</v>
      </c>
      <c r="O1524" s="701">
        <f t="shared" si="1091"/>
        <v>4</v>
      </c>
      <c r="P1524" s="701"/>
      <c r="Q1524" s="701"/>
      <c r="R1524" s="1686"/>
      <c r="S1524" s="649"/>
      <c r="T1524" s="649"/>
      <c r="U1524" s="7"/>
      <c r="V1524" s="7"/>
      <c r="W1524" s="7"/>
      <c r="X1524" s="7"/>
      <c r="Y1524" s="7"/>
      <c r="Z1524" s="7"/>
      <c r="AA1524" s="7"/>
      <c r="AB1524" s="7"/>
      <c r="AC1524" s="7"/>
    </row>
    <row r="1525">
      <c r="A1525" s="1714" t="s">
        <v>80</v>
      </c>
      <c r="B1525" s="692">
        <v>0.0</v>
      </c>
      <c r="C1525" s="702">
        <v>0.0</v>
      </c>
      <c r="D1525" s="692">
        <v>0.0</v>
      </c>
      <c r="E1525" s="692">
        <v>0.0</v>
      </c>
      <c r="F1525" s="692">
        <v>0.0</v>
      </c>
      <c r="G1525" s="690">
        <v>0.0</v>
      </c>
      <c r="H1525" s="693">
        <f t="shared" si="1090"/>
        <v>0</v>
      </c>
      <c r="I1525" s="701"/>
      <c r="J1525" s="635"/>
      <c r="K1525" s="1714" t="s">
        <v>80</v>
      </c>
      <c r="L1525" s="701">
        <f t="shared" si="1087"/>
        <v>16</v>
      </c>
      <c r="M1525" s="701">
        <f t="shared" si="1092"/>
        <v>16</v>
      </c>
      <c r="N1525" s="692">
        <v>0.0</v>
      </c>
      <c r="O1525" s="701">
        <f>sum(M1525,N1525)</f>
        <v>16</v>
      </c>
      <c r="P1525" s="701"/>
      <c r="Q1525" s="692"/>
      <c r="R1525" s="1686"/>
      <c r="S1525" s="649"/>
      <c r="T1525" s="649"/>
      <c r="U1525" s="7"/>
      <c r="V1525" s="7"/>
      <c r="W1525" s="7"/>
      <c r="X1525" s="7"/>
      <c r="Y1525" s="7"/>
      <c r="Z1525" s="7"/>
      <c r="AA1525" s="7"/>
      <c r="AB1525" s="7"/>
      <c r="AC1525" s="7"/>
    </row>
    <row r="1526">
      <c r="A1526" s="1818" t="s">
        <v>809</v>
      </c>
      <c r="B1526" s="1765">
        <v>0.0</v>
      </c>
      <c r="C1526" s="1765">
        <v>0.0</v>
      </c>
      <c r="D1526" s="1765">
        <v>1.0</v>
      </c>
      <c r="E1526" s="1765">
        <v>0.0</v>
      </c>
      <c r="F1526" s="1765">
        <v>0.0</v>
      </c>
      <c r="G1526" s="1760">
        <v>0.0</v>
      </c>
      <c r="H1526" s="1761">
        <f t="shared" ref="H1526:H1528" si="1093">SUM(B1526:G1526)</f>
        <v>1</v>
      </c>
      <c r="I1526" s="1762">
        <f>SUM(H1526:H1530)</f>
        <v>1</v>
      </c>
      <c r="J1526" s="2029" t="s">
        <v>1057</v>
      </c>
      <c r="K1526" s="2030" t="s">
        <v>199</v>
      </c>
      <c r="L1526" s="1762">
        <f t="shared" si="1087"/>
        <v>34</v>
      </c>
      <c r="M1526" s="1762">
        <f>(L1526-H1526)-R1526</f>
        <v>33</v>
      </c>
      <c r="N1526" s="1765">
        <v>0.0</v>
      </c>
      <c r="O1526" s="1762">
        <f t="shared" ref="O1526:O1527" si="1094">SUM(M1526,N1526)</f>
        <v>33</v>
      </c>
      <c r="P1526" s="1764"/>
      <c r="Q1526" s="1765"/>
      <c r="R1526" s="1762"/>
      <c r="S1526" s="649"/>
      <c r="T1526" s="649"/>
      <c r="U1526" s="7"/>
      <c r="V1526" s="7"/>
      <c r="W1526" s="7"/>
      <c r="X1526" s="7"/>
      <c r="Y1526" s="7"/>
      <c r="Z1526" s="7"/>
      <c r="AA1526" s="7"/>
      <c r="AB1526" s="7"/>
      <c r="AC1526" s="7"/>
    </row>
    <row r="1527">
      <c r="A1527" s="1714" t="s">
        <v>77</v>
      </c>
      <c r="B1527" s="692">
        <v>0.0</v>
      </c>
      <c r="C1527" s="692">
        <v>0.0</v>
      </c>
      <c r="D1527" s="692">
        <v>0.0</v>
      </c>
      <c r="E1527" s="692">
        <v>0.0</v>
      </c>
      <c r="F1527" s="692">
        <v>0.0</v>
      </c>
      <c r="G1527" s="692">
        <v>0.0</v>
      </c>
      <c r="H1527" s="693">
        <f t="shared" si="1093"/>
        <v>0</v>
      </c>
      <c r="I1527" s="596">
        <f>(I1526/60)</f>
        <v>0.01666666667</v>
      </c>
      <c r="J1527" s="635"/>
      <c r="K1527" s="1714" t="s">
        <v>77</v>
      </c>
      <c r="L1527" s="701">
        <f t="shared" si="1087"/>
        <v>0</v>
      </c>
      <c r="M1527" s="701">
        <f>(L1527-H1527-H1528)-R1527</f>
        <v>0</v>
      </c>
      <c r="N1527" s="692">
        <v>10.0</v>
      </c>
      <c r="O1527" s="701">
        <f t="shared" si="1094"/>
        <v>10</v>
      </c>
      <c r="P1527" s="701"/>
      <c r="Q1527" s="692"/>
      <c r="R1527" s="1686"/>
      <c r="S1527" s="649"/>
      <c r="T1527" s="649"/>
      <c r="U1527" s="7"/>
      <c r="V1527" s="7"/>
      <c r="W1527" s="7"/>
      <c r="X1527" s="7"/>
      <c r="Y1527" s="7"/>
      <c r="Z1527" s="7"/>
      <c r="AA1527" s="7"/>
      <c r="AB1527" s="7"/>
      <c r="AC1527" s="7"/>
    </row>
    <row r="1528">
      <c r="A1528" s="1714" t="s">
        <v>78</v>
      </c>
      <c r="B1528" s="692">
        <v>0.0</v>
      </c>
      <c r="C1528" s="692">
        <v>0.0</v>
      </c>
      <c r="D1528" s="692">
        <v>0.0</v>
      </c>
      <c r="E1528" s="692">
        <v>0.0</v>
      </c>
      <c r="F1528" s="692">
        <v>0.0</v>
      </c>
      <c r="G1528" s="692">
        <v>0.0</v>
      </c>
      <c r="H1528" s="693">
        <f t="shared" si="1093"/>
        <v>0</v>
      </c>
      <c r="I1528" s="701"/>
      <c r="J1528" s="635"/>
      <c r="K1528" s="1714" t="s">
        <v>78</v>
      </c>
      <c r="L1528" s="701" t="str">
        <f t="shared" si="1087"/>
        <v>-</v>
      </c>
      <c r="M1528" s="701" t="s">
        <v>79</v>
      </c>
      <c r="N1528" s="692" t="s">
        <v>79</v>
      </c>
      <c r="O1528" s="701" t="s">
        <v>79</v>
      </c>
      <c r="P1528" s="701"/>
      <c r="Q1528" s="701"/>
      <c r="R1528" s="1686"/>
      <c r="S1528" s="649"/>
      <c r="T1528" s="649"/>
      <c r="U1528" s="7"/>
      <c r="V1528" s="7"/>
      <c r="W1528" s="7"/>
      <c r="X1528" s="7"/>
      <c r="Y1528" s="7"/>
      <c r="Z1528" s="7"/>
      <c r="AA1528" s="7"/>
      <c r="AB1528" s="7"/>
      <c r="AC1528" s="7"/>
    </row>
    <row r="1529">
      <c r="A1529" s="1714" t="s">
        <v>446</v>
      </c>
      <c r="B1529" s="692">
        <v>0.0</v>
      </c>
      <c r="C1529" s="692">
        <v>0.0</v>
      </c>
      <c r="D1529" s="692">
        <v>0.0</v>
      </c>
      <c r="E1529" s="692">
        <v>0.0</v>
      </c>
      <c r="F1529" s="692">
        <v>0.0</v>
      </c>
      <c r="G1529" s="692">
        <v>0.0</v>
      </c>
      <c r="H1529" s="693">
        <f t="shared" ref="H1529:H1531" si="1095">sum(B1529:G1529)</f>
        <v>0</v>
      </c>
      <c r="I1529" s="701"/>
      <c r="J1529" s="635"/>
      <c r="K1529" s="1714" t="s">
        <v>446</v>
      </c>
      <c r="L1529" s="701">
        <f t="shared" si="1087"/>
        <v>0</v>
      </c>
      <c r="M1529" s="701">
        <f>(L1529-H1529)-R1529</f>
        <v>0</v>
      </c>
      <c r="N1529" s="692">
        <v>0.0</v>
      </c>
      <c r="O1529" s="701">
        <f t="shared" ref="O1529:O1530" si="1096">SUM(M1529,N1529)</f>
        <v>0</v>
      </c>
      <c r="P1529" s="701"/>
      <c r="Q1529" s="701"/>
      <c r="R1529" s="1686"/>
      <c r="S1529" s="649"/>
      <c r="T1529" s="649"/>
      <c r="U1529" s="7"/>
      <c r="V1529" s="7"/>
      <c r="W1529" s="7"/>
      <c r="X1529" s="7"/>
      <c r="Y1529" s="7"/>
      <c r="Z1529" s="7"/>
      <c r="AA1529" s="7"/>
      <c r="AB1529" s="7"/>
      <c r="AC1529" s="7"/>
    </row>
    <row r="1530">
      <c r="A1530" s="1714" t="s">
        <v>751</v>
      </c>
      <c r="B1530" s="692">
        <v>0.0</v>
      </c>
      <c r="C1530" s="692">
        <v>0.0</v>
      </c>
      <c r="D1530" s="692">
        <v>0.0</v>
      </c>
      <c r="E1530" s="692">
        <v>0.0</v>
      </c>
      <c r="F1530" s="692">
        <v>0.0</v>
      </c>
      <c r="G1530" s="692">
        <v>0.0</v>
      </c>
      <c r="H1530" s="693">
        <f t="shared" si="1095"/>
        <v>0</v>
      </c>
      <c r="I1530" s="701"/>
      <c r="J1530" s="635"/>
      <c r="K1530" s="1714" t="s">
        <v>751</v>
      </c>
      <c r="L1530" s="701">
        <f t="shared" si="1087"/>
        <v>0</v>
      </c>
      <c r="M1530" s="701">
        <f t="shared" ref="M1530:M1531" si="1097">(L1530-H1530)</f>
        <v>0</v>
      </c>
      <c r="N1530" s="692">
        <v>0.0</v>
      </c>
      <c r="O1530" s="701">
        <f t="shared" si="1096"/>
        <v>0</v>
      </c>
      <c r="P1530" s="701"/>
      <c r="Q1530" s="692"/>
      <c r="R1530" s="1686"/>
      <c r="S1530" s="649"/>
      <c r="T1530" s="649"/>
      <c r="U1530" s="7"/>
      <c r="V1530" s="7"/>
      <c r="W1530" s="7"/>
      <c r="X1530" s="7"/>
      <c r="Y1530" s="7"/>
      <c r="Z1530" s="7"/>
      <c r="AA1530" s="7"/>
      <c r="AB1530" s="7"/>
      <c r="AC1530" s="7"/>
    </row>
    <row r="1531">
      <c r="A1531" s="1714" t="s">
        <v>80</v>
      </c>
      <c r="B1531" s="692">
        <v>0.0</v>
      </c>
      <c r="C1531" s="692">
        <v>0.0</v>
      </c>
      <c r="D1531" s="692">
        <v>0.0</v>
      </c>
      <c r="E1531" s="692">
        <v>0.0</v>
      </c>
      <c r="F1531" s="692">
        <v>0.0</v>
      </c>
      <c r="G1531" s="692">
        <v>0.0</v>
      </c>
      <c r="H1531" s="693">
        <f t="shared" si="1095"/>
        <v>0</v>
      </c>
      <c r="I1531" s="701"/>
      <c r="J1531" s="635"/>
      <c r="K1531" s="1714" t="s">
        <v>80</v>
      </c>
      <c r="L1531" s="701">
        <f t="shared" si="1087"/>
        <v>31</v>
      </c>
      <c r="M1531" s="701">
        <f t="shared" si="1097"/>
        <v>31</v>
      </c>
      <c r="N1531" s="692">
        <v>0.0</v>
      </c>
      <c r="O1531" s="701">
        <f>sum(M1531,N1531)</f>
        <v>31</v>
      </c>
      <c r="P1531" s="701"/>
      <c r="Q1531" s="701"/>
      <c r="R1531" s="1686"/>
      <c r="S1531" s="649"/>
      <c r="T1531" s="649"/>
      <c r="U1531" s="7"/>
      <c r="V1531" s="7"/>
      <c r="W1531" s="7"/>
      <c r="X1531" s="7"/>
      <c r="Y1531" s="7"/>
      <c r="Z1531" s="7"/>
      <c r="AA1531" s="7"/>
      <c r="AB1531" s="7"/>
      <c r="AC1531" s="7"/>
    </row>
    <row r="1532">
      <c r="A1532" s="1762" t="s">
        <v>713</v>
      </c>
      <c r="B1532" s="1760">
        <v>0.0</v>
      </c>
      <c r="C1532" s="1760">
        <v>0.0</v>
      </c>
      <c r="D1532" s="1760">
        <v>2.0</v>
      </c>
      <c r="E1532" s="1760">
        <v>18.0</v>
      </c>
      <c r="F1532" s="1760">
        <v>1.0</v>
      </c>
      <c r="G1532" s="1760">
        <v>0.0</v>
      </c>
      <c r="H1532" s="1761">
        <f t="shared" ref="H1532:H1534" si="1098">SUM(B1532:G1532)</f>
        <v>21</v>
      </c>
      <c r="I1532" s="1762">
        <f>SUM(H1532:H1536)</f>
        <v>25</v>
      </c>
      <c r="J1532" s="635"/>
      <c r="K1532" s="1762" t="s">
        <v>713</v>
      </c>
      <c r="L1532" s="1762">
        <f t="shared" si="1087"/>
        <v>21</v>
      </c>
      <c r="M1532" s="1762">
        <f>(L1532-H1532)-R1532</f>
        <v>0</v>
      </c>
      <c r="N1532" s="1765">
        <v>40.0</v>
      </c>
      <c r="O1532" s="1762">
        <f t="shared" ref="O1532:O1533" si="1099">SUM(M1532,N1532)</f>
        <v>40</v>
      </c>
      <c r="P1532" s="1765"/>
      <c r="Q1532" s="1762"/>
      <c r="R1532" s="1762"/>
      <c r="S1532" s="649"/>
      <c r="T1532" s="649"/>
      <c r="U1532" s="7"/>
      <c r="V1532" s="7"/>
      <c r="W1532" s="7"/>
      <c r="X1532" s="7"/>
      <c r="Y1532" s="7"/>
      <c r="Z1532" s="7"/>
      <c r="AA1532" s="7"/>
      <c r="AB1532" s="7"/>
      <c r="AC1532" s="7"/>
    </row>
    <row r="1533">
      <c r="A1533" s="1714" t="s">
        <v>77</v>
      </c>
      <c r="B1533" s="692">
        <v>0.0</v>
      </c>
      <c r="C1533" s="692">
        <v>0.0</v>
      </c>
      <c r="D1533" s="692">
        <v>0.0</v>
      </c>
      <c r="E1533" s="692">
        <v>0.0</v>
      </c>
      <c r="F1533" s="692">
        <v>0.0</v>
      </c>
      <c r="G1533" s="690">
        <v>0.0</v>
      </c>
      <c r="H1533" s="693">
        <f t="shared" si="1098"/>
        <v>0</v>
      </c>
      <c r="I1533" s="596">
        <f>(I1532/60)</f>
        <v>0.4166666667</v>
      </c>
      <c r="J1533" s="635"/>
      <c r="K1533" s="1714" t="s">
        <v>77</v>
      </c>
      <c r="L1533" s="701">
        <f t="shared" si="1087"/>
        <v>0</v>
      </c>
      <c r="M1533" s="701">
        <f>(L1533-H1533-H1534)-R1533</f>
        <v>0</v>
      </c>
      <c r="N1533" s="692">
        <v>15.0</v>
      </c>
      <c r="O1533" s="701">
        <f t="shared" si="1099"/>
        <v>15</v>
      </c>
      <c r="P1533" s="701"/>
      <c r="Q1533" s="701"/>
      <c r="R1533" s="1686"/>
      <c r="S1533" s="649"/>
      <c r="T1533" s="649"/>
      <c r="U1533" s="7"/>
      <c r="V1533" s="7"/>
      <c r="W1533" s="7"/>
      <c r="X1533" s="7"/>
      <c r="Y1533" s="7"/>
      <c r="Z1533" s="7"/>
      <c r="AA1533" s="7"/>
      <c r="AB1533" s="7"/>
      <c r="AC1533" s="7"/>
    </row>
    <row r="1534">
      <c r="A1534" s="1714" t="s">
        <v>78</v>
      </c>
      <c r="B1534" s="692">
        <v>0.0</v>
      </c>
      <c r="C1534" s="692">
        <v>0.0</v>
      </c>
      <c r="D1534" s="692">
        <v>0.0</v>
      </c>
      <c r="E1534" s="692">
        <v>0.0</v>
      </c>
      <c r="F1534" s="692">
        <v>0.0</v>
      </c>
      <c r="G1534" s="690">
        <v>0.0</v>
      </c>
      <c r="H1534" s="693">
        <f t="shared" si="1098"/>
        <v>0</v>
      </c>
      <c r="I1534" s="701"/>
      <c r="J1534" s="635"/>
      <c r="K1534" s="1714" t="s">
        <v>78</v>
      </c>
      <c r="L1534" s="701" t="str">
        <f t="shared" si="1087"/>
        <v>-</v>
      </c>
      <c r="M1534" s="701" t="s">
        <v>79</v>
      </c>
      <c r="N1534" s="692" t="s">
        <v>79</v>
      </c>
      <c r="O1534" s="701" t="s">
        <v>79</v>
      </c>
      <c r="P1534" s="701"/>
      <c r="Q1534" s="701"/>
      <c r="R1534" s="1686"/>
      <c r="S1534" s="649"/>
      <c r="T1534" s="649"/>
      <c r="U1534" s="7"/>
      <c r="V1534" s="7"/>
      <c r="W1534" s="7"/>
      <c r="X1534" s="7"/>
      <c r="Y1534" s="7"/>
      <c r="Z1534" s="7"/>
      <c r="AA1534" s="7"/>
      <c r="AB1534" s="7"/>
      <c r="AC1534" s="7"/>
    </row>
    <row r="1535">
      <c r="A1535" s="1714" t="s">
        <v>446</v>
      </c>
      <c r="B1535" s="692">
        <v>0.0</v>
      </c>
      <c r="C1535" s="692">
        <v>0.0</v>
      </c>
      <c r="D1535" s="692">
        <v>1.0</v>
      </c>
      <c r="E1535" s="692">
        <v>1.0</v>
      </c>
      <c r="F1535" s="692">
        <v>2.0</v>
      </c>
      <c r="G1535" s="690">
        <v>0.0</v>
      </c>
      <c r="H1535" s="693">
        <f t="shared" ref="H1535:H1537" si="1100">sum(B1535:G1535)</f>
        <v>4</v>
      </c>
      <c r="I1535" s="701"/>
      <c r="J1535" s="635"/>
      <c r="K1535" s="1714" t="s">
        <v>446</v>
      </c>
      <c r="L1535" s="701">
        <f t="shared" si="1087"/>
        <v>5</v>
      </c>
      <c r="M1535" s="701">
        <f>(L1535-H1535)-R1535</f>
        <v>1</v>
      </c>
      <c r="N1535" s="692">
        <v>0.0</v>
      </c>
      <c r="O1535" s="701">
        <f t="shared" ref="O1535:O1536" si="1101">SUM(M1535,N1535)</f>
        <v>1</v>
      </c>
      <c r="P1535" s="701"/>
      <c r="Q1535" s="701"/>
      <c r="R1535" s="1686"/>
      <c r="S1535" s="649"/>
      <c r="T1535" s="649"/>
      <c r="U1535" s="7"/>
      <c r="V1535" s="7"/>
      <c r="W1535" s="7"/>
      <c r="X1535" s="7"/>
      <c r="Y1535" s="7"/>
      <c r="Z1535" s="7"/>
      <c r="AA1535" s="7"/>
      <c r="AB1535" s="7"/>
      <c r="AC1535" s="7"/>
    </row>
    <row r="1536">
      <c r="A1536" s="1714" t="s">
        <v>751</v>
      </c>
      <c r="B1536" s="692">
        <v>0.0</v>
      </c>
      <c r="C1536" s="692">
        <v>0.0</v>
      </c>
      <c r="D1536" s="692">
        <v>0.0</v>
      </c>
      <c r="E1536" s="692">
        <v>0.0</v>
      </c>
      <c r="F1536" s="692">
        <v>0.0</v>
      </c>
      <c r="G1536" s="690">
        <v>0.0</v>
      </c>
      <c r="H1536" s="693">
        <f t="shared" si="1100"/>
        <v>0</v>
      </c>
      <c r="I1536" s="701"/>
      <c r="J1536" s="635"/>
      <c r="K1536" s="1714" t="s">
        <v>751</v>
      </c>
      <c r="L1536" s="701">
        <f t="shared" si="1087"/>
        <v>4</v>
      </c>
      <c r="M1536" s="701">
        <f t="shared" ref="M1536:M1537" si="1102">(L1536-H1536)</f>
        <v>4</v>
      </c>
      <c r="N1536" s="692">
        <v>0.0</v>
      </c>
      <c r="O1536" s="701">
        <f t="shared" si="1101"/>
        <v>4</v>
      </c>
      <c r="P1536" s="701"/>
      <c r="Q1536" s="701"/>
      <c r="R1536" s="1686"/>
      <c r="S1536" s="649"/>
      <c r="T1536" s="649"/>
      <c r="U1536" s="7"/>
      <c r="V1536" s="7"/>
      <c r="W1536" s="7"/>
      <c r="X1536" s="7"/>
      <c r="Y1536" s="7"/>
      <c r="Z1536" s="7"/>
      <c r="AA1536" s="7"/>
      <c r="AB1536" s="7"/>
      <c r="AC1536" s="7"/>
    </row>
    <row r="1537">
      <c r="A1537" s="1714" t="s">
        <v>80</v>
      </c>
      <c r="B1537" s="692">
        <v>0.0</v>
      </c>
      <c r="C1537" s="692">
        <v>0.0</v>
      </c>
      <c r="D1537" s="692">
        <v>2.0</v>
      </c>
      <c r="E1537" s="692">
        <v>2.0</v>
      </c>
      <c r="F1537" s="692">
        <v>0.0</v>
      </c>
      <c r="G1537" s="690">
        <v>0.0</v>
      </c>
      <c r="H1537" s="693">
        <f t="shared" si="1100"/>
        <v>4</v>
      </c>
      <c r="I1537" s="701"/>
      <c r="J1537" s="635"/>
      <c r="K1537" s="1714" t="s">
        <v>80</v>
      </c>
      <c r="L1537" s="701">
        <f t="shared" si="1087"/>
        <v>4</v>
      </c>
      <c r="M1537" s="701">
        <f t="shared" si="1102"/>
        <v>0</v>
      </c>
      <c r="N1537" s="692">
        <v>0.0</v>
      </c>
      <c r="O1537" s="701">
        <f>sum(M1537,N1537)</f>
        <v>0</v>
      </c>
      <c r="P1537" s="701"/>
      <c r="Q1537" s="701"/>
      <c r="R1537" s="1686"/>
      <c r="S1537" s="649"/>
      <c r="T1537" s="649"/>
      <c r="U1537" s="7"/>
      <c r="V1537" s="7"/>
      <c r="W1537" s="7"/>
      <c r="X1537" s="7"/>
      <c r="Y1537" s="7"/>
      <c r="Z1537" s="7"/>
      <c r="AA1537" s="7"/>
      <c r="AB1537" s="7"/>
      <c r="AC1537" s="7"/>
    </row>
    <row r="1538">
      <c r="A1538" s="1765" t="s">
        <v>1059</v>
      </c>
      <c r="B1538" s="1760">
        <v>0.0</v>
      </c>
      <c r="C1538" s="1760">
        <v>0.0</v>
      </c>
      <c r="D1538" s="1760">
        <v>0.0</v>
      </c>
      <c r="E1538" s="1760">
        <v>0.0</v>
      </c>
      <c r="F1538" s="1760">
        <v>0.0</v>
      </c>
      <c r="G1538" s="1760">
        <v>0.0</v>
      </c>
      <c r="H1538" s="1761">
        <f t="shared" ref="H1538:H1540" si="1103">SUM(B1538:G1538)</f>
        <v>0</v>
      </c>
      <c r="I1538" s="1762">
        <f>SUM(H1538:H1542)</f>
        <v>0</v>
      </c>
      <c r="J1538" s="2031" t="s">
        <v>1060</v>
      </c>
      <c r="K1538" s="1942" t="s">
        <v>1059</v>
      </c>
      <c r="L1538" s="1762">
        <f t="shared" si="1087"/>
        <v>0</v>
      </c>
      <c r="M1538" s="1762">
        <f>(L1538-H1538)-R1538</f>
        <v>0</v>
      </c>
      <c r="N1538" s="1765">
        <v>40.0</v>
      </c>
      <c r="O1538" s="1762">
        <f t="shared" ref="O1538:O1539" si="1104">SUM(M1538,N1538)</f>
        <v>40</v>
      </c>
      <c r="P1538" s="1762"/>
      <c r="Q1538" s="1762"/>
      <c r="R1538" s="1762"/>
      <c r="S1538" s="649"/>
      <c r="T1538" s="649"/>
      <c r="U1538" s="7"/>
      <c r="V1538" s="7"/>
      <c r="W1538" s="7"/>
      <c r="X1538" s="7"/>
      <c r="Y1538" s="7"/>
      <c r="Z1538" s="7"/>
      <c r="AA1538" s="7"/>
      <c r="AB1538" s="7"/>
      <c r="AC1538" s="7"/>
    </row>
    <row r="1539">
      <c r="A1539" s="1714" t="s">
        <v>77</v>
      </c>
      <c r="B1539" s="692">
        <v>0.0</v>
      </c>
      <c r="C1539" s="692">
        <v>0.0</v>
      </c>
      <c r="D1539" s="692">
        <v>0.0</v>
      </c>
      <c r="E1539" s="692">
        <v>0.0</v>
      </c>
      <c r="F1539" s="692">
        <v>0.0</v>
      </c>
      <c r="G1539" s="690">
        <v>0.0</v>
      </c>
      <c r="H1539" s="693">
        <f t="shared" si="1103"/>
        <v>0</v>
      </c>
      <c r="I1539" s="596">
        <f>(I1538/60)</f>
        <v>0</v>
      </c>
      <c r="J1539" s="635"/>
      <c r="K1539" s="1714" t="s">
        <v>77</v>
      </c>
      <c r="L1539" s="701">
        <f t="shared" si="1087"/>
        <v>0</v>
      </c>
      <c r="M1539" s="701">
        <f>(L1539-H1539-H1540)-R1539</f>
        <v>0</v>
      </c>
      <c r="N1539" s="692">
        <v>5.0</v>
      </c>
      <c r="O1539" s="701">
        <f t="shared" si="1104"/>
        <v>5</v>
      </c>
      <c r="P1539" s="701"/>
      <c r="Q1539" s="701"/>
      <c r="R1539" s="1686"/>
      <c r="S1539" s="649"/>
      <c r="T1539" s="649"/>
      <c r="U1539" s="7"/>
      <c r="V1539" s="7"/>
      <c r="W1539" s="7"/>
      <c r="X1539" s="7"/>
      <c r="Y1539" s="7"/>
      <c r="Z1539" s="7"/>
      <c r="AA1539" s="7"/>
      <c r="AB1539" s="7"/>
      <c r="AC1539" s="7"/>
    </row>
    <row r="1540">
      <c r="A1540" s="1714" t="s">
        <v>78</v>
      </c>
      <c r="B1540" s="692">
        <v>0.0</v>
      </c>
      <c r="C1540" s="692">
        <v>0.0</v>
      </c>
      <c r="D1540" s="692">
        <v>0.0</v>
      </c>
      <c r="E1540" s="692">
        <v>0.0</v>
      </c>
      <c r="F1540" s="692">
        <v>0.0</v>
      </c>
      <c r="G1540" s="690">
        <v>0.0</v>
      </c>
      <c r="H1540" s="693">
        <f t="shared" si="1103"/>
        <v>0</v>
      </c>
      <c r="I1540" s="701"/>
      <c r="J1540" s="635"/>
      <c r="K1540" s="1714" t="s">
        <v>78</v>
      </c>
      <c r="L1540" s="701" t="str">
        <f t="shared" si="1087"/>
        <v>-</v>
      </c>
      <c r="M1540" s="701" t="s">
        <v>79</v>
      </c>
      <c r="N1540" s="692" t="s">
        <v>79</v>
      </c>
      <c r="O1540" s="701" t="s">
        <v>79</v>
      </c>
      <c r="P1540" s="701"/>
      <c r="Q1540" s="701"/>
      <c r="R1540" s="1686"/>
      <c r="S1540" s="649"/>
      <c r="T1540" s="649"/>
      <c r="U1540" s="7"/>
      <c r="V1540" s="7"/>
      <c r="W1540" s="7"/>
      <c r="X1540" s="7"/>
      <c r="Y1540" s="7"/>
      <c r="Z1540" s="7"/>
      <c r="AA1540" s="7"/>
      <c r="AB1540" s="7"/>
      <c r="AC1540" s="7"/>
    </row>
    <row r="1541">
      <c r="A1541" s="1714" t="s">
        <v>446</v>
      </c>
      <c r="B1541" s="692">
        <v>0.0</v>
      </c>
      <c r="C1541" s="692">
        <v>0.0</v>
      </c>
      <c r="D1541" s="692">
        <v>0.0</v>
      </c>
      <c r="E1541" s="692">
        <v>0.0</v>
      </c>
      <c r="F1541" s="692">
        <v>0.0</v>
      </c>
      <c r="G1541" s="690">
        <v>0.0</v>
      </c>
      <c r="H1541" s="693">
        <f t="shared" ref="H1541:H1542" si="1105">sum(B1541:G1541)</f>
        <v>0</v>
      </c>
      <c r="I1541" s="701"/>
      <c r="J1541" s="635"/>
      <c r="K1541" s="1714" t="s">
        <v>446</v>
      </c>
      <c r="L1541" s="701">
        <f t="shared" si="1087"/>
        <v>0</v>
      </c>
      <c r="M1541" s="701">
        <f>(L1541-H1541)-R1541</f>
        <v>0</v>
      </c>
      <c r="N1541" s="692">
        <v>0.0</v>
      </c>
      <c r="O1541" s="701">
        <f t="shared" ref="O1541:O1542" si="1106">SUM(M1541,N1541)</f>
        <v>0</v>
      </c>
      <c r="P1541" s="701"/>
      <c r="Q1541" s="701"/>
      <c r="R1541" s="1686"/>
      <c r="S1541" s="649"/>
      <c r="T1541" s="649"/>
      <c r="U1541" s="7"/>
      <c r="V1541" s="7"/>
      <c r="W1541" s="7"/>
      <c r="X1541" s="7"/>
      <c r="Y1541" s="7"/>
      <c r="Z1541" s="7"/>
      <c r="AA1541" s="7"/>
      <c r="AB1541" s="7"/>
      <c r="AC1541" s="7"/>
    </row>
    <row r="1542">
      <c r="A1542" s="1714" t="s">
        <v>751</v>
      </c>
      <c r="B1542" s="692">
        <v>0.0</v>
      </c>
      <c r="C1542" s="692">
        <v>0.0</v>
      </c>
      <c r="D1542" s="692">
        <v>0.0</v>
      </c>
      <c r="E1542" s="692">
        <v>0.0</v>
      </c>
      <c r="F1542" s="692">
        <v>0.0</v>
      </c>
      <c r="G1542" s="690">
        <v>0.0</v>
      </c>
      <c r="H1542" s="693">
        <f t="shared" si="1105"/>
        <v>0</v>
      </c>
      <c r="I1542" s="701"/>
      <c r="J1542" s="635"/>
      <c r="K1542" s="1714" t="s">
        <v>751</v>
      </c>
      <c r="L1542" s="701">
        <f t="shared" si="1087"/>
        <v>0</v>
      </c>
      <c r="M1542" s="701">
        <f t="shared" ref="M1542:M1543" si="1107">(L1542-H1542)</f>
        <v>0</v>
      </c>
      <c r="N1542" s="692">
        <v>0.0</v>
      </c>
      <c r="O1542" s="701">
        <f t="shared" si="1106"/>
        <v>0</v>
      </c>
      <c r="P1542" s="701"/>
      <c r="Q1542" s="701"/>
      <c r="R1542" s="1686"/>
      <c r="S1542" s="649"/>
      <c r="T1542" s="649"/>
      <c r="U1542" s="7"/>
      <c r="V1542" s="7"/>
      <c r="W1542" s="7"/>
      <c r="X1542" s="7"/>
      <c r="Y1542" s="7"/>
      <c r="Z1542" s="7"/>
      <c r="AA1542" s="7"/>
      <c r="AB1542" s="7"/>
      <c r="AC1542" s="7"/>
    </row>
    <row r="1543">
      <c r="A1543" s="1714" t="s">
        <v>80</v>
      </c>
      <c r="B1543" s="692">
        <v>0.0</v>
      </c>
      <c r="C1543" s="692">
        <v>0.0</v>
      </c>
      <c r="D1543" s="692">
        <v>0.0</v>
      </c>
      <c r="E1543" s="692">
        <v>0.0</v>
      </c>
      <c r="F1543" s="692">
        <v>0.0</v>
      </c>
      <c r="G1543" s="690">
        <v>0.0</v>
      </c>
      <c r="H1543" s="693">
        <f t="shared" ref="H1543:H1546" si="1108">SUM(B1543:G1543)</f>
        <v>0</v>
      </c>
      <c r="I1543" s="701"/>
      <c r="J1543" s="635"/>
      <c r="K1543" s="1714" t="s">
        <v>80</v>
      </c>
      <c r="L1543" s="701">
        <f t="shared" si="1087"/>
        <v>0</v>
      </c>
      <c r="M1543" s="701">
        <f t="shared" si="1107"/>
        <v>0</v>
      </c>
      <c r="N1543" s="692">
        <v>30.0</v>
      </c>
      <c r="O1543" s="701">
        <f>sum(M1543,N1543)</f>
        <v>30</v>
      </c>
      <c r="P1543" s="701"/>
      <c r="Q1543" s="701"/>
      <c r="R1543" s="1686"/>
      <c r="S1543" s="649"/>
      <c r="T1543" s="649"/>
      <c r="U1543" s="7"/>
      <c r="V1543" s="7"/>
      <c r="W1543" s="7"/>
      <c r="X1543" s="7"/>
      <c r="Y1543" s="7"/>
      <c r="Z1543" s="7"/>
      <c r="AA1543" s="7"/>
      <c r="AB1543" s="7"/>
      <c r="AC1543" s="7"/>
    </row>
    <row r="1544">
      <c r="A1544" s="1921" t="s">
        <v>810</v>
      </c>
      <c r="B1544" s="1760">
        <v>0.0</v>
      </c>
      <c r="C1544" s="1760">
        <v>0.0</v>
      </c>
      <c r="D1544" s="1760">
        <v>0.0</v>
      </c>
      <c r="E1544" s="1760">
        <v>1.0</v>
      </c>
      <c r="F1544" s="1760">
        <v>4.0</v>
      </c>
      <c r="G1544" s="1760">
        <v>3.0</v>
      </c>
      <c r="H1544" s="1761">
        <f t="shared" si="1108"/>
        <v>8</v>
      </c>
      <c r="I1544" s="1762">
        <f>SUM(H1544:H1548)</f>
        <v>8</v>
      </c>
      <c r="J1544" s="2032"/>
      <c r="K1544" s="1762" t="s">
        <v>810</v>
      </c>
      <c r="L1544" s="1762">
        <f t="shared" si="1087"/>
        <v>45</v>
      </c>
      <c r="M1544" s="1762">
        <f>(L1544-H1544)-R1544</f>
        <v>37</v>
      </c>
      <c r="N1544" s="1765">
        <v>0.0</v>
      </c>
      <c r="O1544" s="1762">
        <f t="shared" ref="O1544:O1545" si="1109">SUM(M1544,N1544)</f>
        <v>37</v>
      </c>
      <c r="P1544" s="1764"/>
      <c r="Q1544" s="1762"/>
      <c r="R1544" s="1762"/>
      <c r="S1544" s="649"/>
      <c r="T1544" s="649"/>
      <c r="U1544" s="7"/>
      <c r="V1544" s="7"/>
      <c r="W1544" s="7"/>
      <c r="X1544" s="7"/>
      <c r="Y1544" s="7"/>
      <c r="Z1544" s="7"/>
      <c r="AA1544" s="7"/>
      <c r="AB1544" s="7"/>
      <c r="AC1544" s="7"/>
    </row>
    <row r="1545">
      <c r="A1545" s="1714" t="s">
        <v>77</v>
      </c>
      <c r="B1545" s="692">
        <v>0.0</v>
      </c>
      <c r="C1545" s="692">
        <v>0.0</v>
      </c>
      <c r="D1545" s="692">
        <v>0.0</v>
      </c>
      <c r="E1545" s="692">
        <v>0.0</v>
      </c>
      <c r="F1545" s="692">
        <v>0.0</v>
      </c>
      <c r="G1545" s="690">
        <v>0.0</v>
      </c>
      <c r="H1545" s="693">
        <f t="shared" si="1108"/>
        <v>0</v>
      </c>
      <c r="I1545" s="596">
        <f>(I1544/60)</f>
        <v>0.1333333333</v>
      </c>
      <c r="J1545" s="635"/>
      <c r="K1545" s="1714" t="s">
        <v>77</v>
      </c>
      <c r="L1545" s="701">
        <f t="shared" si="1087"/>
        <v>0</v>
      </c>
      <c r="M1545" s="701">
        <f>(L1545-H1545-H1546)-R1545</f>
        <v>0</v>
      </c>
      <c r="N1545" s="692">
        <v>0.0</v>
      </c>
      <c r="O1545" s="701">
        <f t="shared" si="1109"/>
        <v>0</v>
      </c>
      <c r="P1545" s="701"/>
      <c r="Q1545" s="701"/>
      <c r="R1545" s="1686"/>
      <c r="S1545" s="649"/>
      <c r="T1545" s="649"/>
      <c r="U1545" s="7"/>
      <c r="V1545" s="7"/>
      <c r="W1545" s="7"/>
      <c r="X1545" s="7"/>
      <c r="Y1545" s="7"/>
      <c r="Z1545" s="7"/>
      <c r="AA1545" s="7"/>
      <c r="AB1545" s="7"/>
      <c r="AC1545" s="7"/>
    </row>
    <row r="1546">
      <c r="A1546" s="1714" t="s">
        <v>78</v>
      </c>
      <c r="B1546" s="692">
        <v>0.0</v>
      </c>
      <c r="C1546" s="692">
        <v>0.0</v>
      </c>
      <c r="D1546" s="692">
        <v>0.0</v>
      </c>
      <c r="E1546" s="692">
        <v>0.0</v>
      </c>
      <c r="F1546" s="692">
        <v>0.0</v>
      </c>
      <c r="G1546" s="690">
        <v>0.0</v>
      </c>
      <c r="H1546" s="693">
        <f t="shared" si="1108"/>
        <v>0</v>
      </c>
      <c r="I1546" s="701"/>
      <c r="J1546" s="635"/>
      <c r="K1546" s="1714" t="s">
        <v>78</v>
      </c>
      <c r="L1546" s="701" t="str">
        <f t="shared" si="1087"/>
        <v>-</v>
      </c>
      <c r="M1546" s="701" t="s">
        <v>79</v>
      </c>
      <c r="N1546" s="692" t="s">
        <v>79</v>
      </c>
      <c r="O1546" s="701" t="s">
        <v>79</v>
      </c>
      <c r="P1546" s="701"/>
      <c r="Q1546" s="701"/>
      <c r="R1546" s="1686"/>
      <c r="S1546" s="649"/>
      <c r="T1546" s="649"/>
      <c r="U1546" s="7"/>
      <c r="V1546" s="7"/>
      <c r="W1546" s="7"/>
      <c r="X1546" s="7"/>
      <c r="Y1546" s="7"/>
      <c r="Z1546" s="7"/>
      <c r="AA1546" s="7"/>
      <c r="AB1546" s="7"/>
      <c r="AC1546" s="7"/>
    </row>
    <row r="1547">
      <c r="A1547" s="1714" t="s">
        <v>446</v>
      </c>
      <c r="B1547" s="692">
        <v>0.0</v>
      </c>
      <c r="C1547" s="692">
        <v>0.0</v>
      </c>
      <c r="D1547" s="692">
        <v>0.0</v>
      </c>
      <c r="E1547" s="692">
        <v>0.0</v>
      </c>
      <c r="F1547" s="692">
        <v>0.0</v>
      </c>
      <c r="G1547" s="690">
        <v>0.0</v>
      </c>
      <c r="H1547" s="693">
        <f t="shared" ref="H1547:H1549" si="1110">sum(B1547:G1547)</f>
        <v>0</v>
      </c>
      <c r="I1547" s="701"/>
      <c r="J1547" s="635"/>
      <c r="K1547" s="1714" t="s">
        <v>446</v>
      </c>
      <c r="L1547" s="701">
        <f t="shared" si="1087"/>
        <v>0</v>
      </c>
      <c r="M1547" s="701">
        <f>(L1547-H1547)-R1547</f>
        <v>0</v>
      </c>
      <c r="N1547" s="692">
        <v>0.0</v>
      </c>
      <c r="O1547" s="701">
        <f t="shared" ref="O1547:O1548" si="1111">SUM(M1547,N1547)</f>
        <v>0</v>
      </c>
      <c r="P1547" s="701"/>
      <c r="Q1547" s="701"/>
      <c r="R1547" s="1686"/>
      <c r="S1547" s="649"/>
      <c r="T1547" s="649"/>
      <c r="U1547" s="7"/>
      <c r="V1547" s="7"/>
      <c r="W1547" s="7"/>
      <c r="X1547" s="7"/>
      <c r="Y1547" s="7"/>
      <c r="Z1547" s="7"/>
      <c r="AA1547" s="7"/>
      <c r="AB1547" s="7"/>
      <c r="AC1547" s="7"/>
    </row>
    <row r="1548">
      <c r="A1548" s="1714" t="s">
        <v>751</v>
      </c>
      <c r="B1548" s="692">
        <v>0.0</v>
      </c>
      <c r="C1548" s="692">
        <v>0.0</v>
      </c>
      <c r="D1548" s="692">
        <v>0.0</v>
      </c>
      <c r="E1548" s="692">
        <v>0.0</v>
      </c>
      <c r="F1548" s="692">
        <v>0.0</v>
      </c>
      <c r="G1548" s="690">
        <v>0.0</v>
      </c>
      <c r="H1548" s="693">
        <f t="shared" si="1110"/>
        <v>0</v>
      </c>
      <c r="I1548" s="701"/>
      <c r="J1548" s="635"/>
      <c r="K1548" s="1714" t="s">
        <v>751</v>
      </c>
      <c r="L1548" s="701">
        <f t="shared" si="1087"/>
        <v>0</v>
      </c>
      <c r="M1548" s="701">
        <f t="shared" ref="M1548:M1549" si="1112">(L1548-H1548)</f>
        <v>0</v>
      </c>
      <c r="N1548" s="692">
        <v>0.0</v>
      </c>
      <c r="O1548" s="701">
        <f t="shared" si="1111"/>
        <v>0</v>
      </c>
      <c r="P1548" s="701"/>
      <c r="Q1548" s="701"/>
      <c r="R1548" s="1686"/>
      <c r="S1548" s="649"/>
      <c r="T1548" s="649"/>
      <c r="U1548" s="7"/>
      <c r="V1548" s="7"/>
      <c r="W1548" s="7"/>
      <c r="X1548" s="7"/>
      <c r="Y1548" s="7"/>
      <c r="Z1548" s="7"/>
      <c r="AA1548" s="7"/>
      <c r="AB1548" s="7"/>
      <c r="AC1548" s="7"/>
    </row>
    <row r="1549">
      <c r="A1549" s="1714" t="s">
        <v>80</v>
      </c>
      <c r="B1549" s="692">
        <v>0.0</v>
      </c>
      <c r="C1549" s="692">
        <v>0.0</v>
      </c>
      <c r="D1549" s="692">
        <v>0.0</v>
      </c>
      <c r="E1549" s="692">
        <v>0.0</v>
      </c>
      <c r="F1549" s="692">
        <v>0.0</v>
      </c>
      <c r="G1549" s="690">
        <v>0.0</v>
      </c>
      <c r="H1549" s="693">
        <f t="shared" si="1110"/>
        <v>0</v>
      </c>
      <c r="I1549" s="701"/>
      <c r="J1549" s="635"/>
      <c r="K1549" s="1714" t="s">
        <v>80</v>
      </c>
      <c r="L1549" s="701">
        <f t="shared" si="1087"/>
        <v>24</v>
      </c>
      <c r="M1549" s="701">
        <f t="shared" si="1112"/>
        <v>24</v>
      </c>
      <c r="N1549" s="692">
        <v>0.0</v>
      </c>
      <c r="O1549" s="701">
        <f>sum(M1549,N1549)</f>
        <v>24</v>
      </c>
      <c r="P1549" s="701"/>
      <c r="Q1549" s="701"/>
      <c r="R1549" s="1686"/>
      <c r="S1549" s="649"/>
      <c r="T1549" s="649"/>
      <c r="U1549" s="7"/>
      <c r="V1549" s="7"/>
      <c r="W1549" s="7"/>
      <c r="X1549" s="7"/>
      <c r="Y1549" s="7"/>
      <c r="Z1549" s="7"/>
      <c r="AA1549" s="7"/>
      <c r="AB1549" s="7"/>
      <c r="AC1549" s="7"/>
    </row>
    <row r="1550">
      <c r="A1550" s="1921" t="s">
        <v>809</v>
      </c>
      <c r="B1550" s="1760">
        <v>0.0</v>
      </c>
      <c r="C1550" s="1760">
        <v>0.0</v>
      </c>
      <c r="D1550" s="1760">
        <v>0.0</v>
      </c>
      <c r="E1550" s="1760">
        <v>0.0</v>
      </c>
      <c r="F1550" s="1760">
        <v>0.0</v>
      </c>
      <c r="G1550" s="1760">
        <v>0.0</v>
      </c>
      <c r="H1550" s="1761">
        <f t="shared" ref="H1550:H1552" si="1113">SUM(B1550:G1550)</f>
        <v>0</v>
      </c>
      <c r="I1550" s="1762">
        <f>SUM(H1550:H1554)</f>
        <v>0</v>
      </c>
      <c r="J1550" s="635"/>
      <c r="K1550" s="1921" t="s">
        <v>809</v>
      </c>
      <c r="L1550" s="1762">
        <f t="shared" si="1087"/>
        <v>0</v>
      </c>
      <c r="M1550" s="1762">
        <f>(L1550-H1550)-R1550</f>
        <v>0</v>
      </c>
      <c r="N1550" s="1762"/>
      <c r="O1550" s="1762">
        <f t="shared" ref="O1550:O1551" si="1114">SUM(M1550,N1550)</f>
        <v>0</v>
      </c>
      <c r="P1550" s="1762"/>
      <c r="Q1550" s="1762"/>
      <c r="R1550" s="1762"/>
      <c r="S1550" s="649"/>
      <c r="T1550" s="649"/>
      <c r="U1550" s="7"/>
      <c r="V1550" s="7"/>
      <c r="W1550" s="7"/>
      <c r="X1550" s="7"/>
      <c r="Y1550" s="7"/>
      <c r="Z1550" s="7"/>
      <c r="AA1550" s="7"/>
      <c r="AB1550" s="7"/>
      <c r="AC1550" s="7"/>
    </row>
    <row r="1551">
      <c r="A1551" s="1714" t="s">
        <v>77</v>
      </c>
      <c r="B1551" s="692">
        <v>0.0</v>
      </c>
      <c r="C1551" s="692">
        <v>0.0</v>
      </c>
      <c r="D1551" s="692">
        <v>0.0</v>
      </c>
      <c r="E1551" s="692">
        <v>0.0</v>
      </c>
      <c r="F1551" s="692">
        <v>0.0</v>
      </c>
      <c r="G1551" s="690">
        <v>0.0</v>
      </c>
      <c r="H1551" s="693">
        <f t="shared" si="1113"/>
        <v>0</v>
      </c>
      <c r="I1551" s="596">
        <f>(I1550/60)</f>
        <v>0</v>
      </c>
      <c r="J1551" s="635"/>
      <c r="K1551" s="1714" t="s">
        <v>77</v>
      </c>
      <c r="L1551" s="701">
        <f t="shared" si="1087"/>
        <v>0</v>
      </c>
      <c r="M1551" s="701">
        <f>(L1551-H1551-H1552)-R1551</f>
        <v>0</v>
      </c>
      <c r="N1551" s="701"/>
      <c r="O1551" s="701">
        <f t="shared" si="1114"/>
        <v>0</v>
      </c>
      <c r="P1551" s="701"/>
      <c r="Q1551" s="701"/>
      <c r="R1551" s="1686"/>
      <c r="S1551" s="649"/>
      <c r="T1551" s="649"/>
      <c r="U1551" s="7"/>
      <c r="V1551" s="7"/>
      <c r="W1551" s="7"/>
      <c r="X1551" s="7"/>
      <c r="Y1551" s="7"/>
      <c r="Z1551" s="7"/>
      <c r="AA1551" s="7"/>
      <c r="AB1551" s="7"/>
      <c r="AC1551" s="7"/>
    </row>
    <row r="1552">
      <c r="A1552" s="1714" t="s">
        <v>78</v>
      </c>
      <c r="B1552" s="692">
        <v>0.0</v>
      </c>
      <c r="C1552" s="692">
        <v>0.0</v>
      </c>
      <c r="D1552" s="692">
        <v>0.0</v>
      </c>
      <c r="E1552" s="692">
        <v>0.0</v>
      </c>
      <c r="F1552" s="692">
        <v>0.0</v>
      </c>
      <c r="G1552" s="690">
        <v>0.0</v>
      </c>
      <c r="H1552" s="693">
        <f t="shared" si="1113"/>
        <v>0</v>
      </c>
      <c r="I1552" s="701"/>
      <c r="J1552" s="635"/>
      <c r="K1552" s="1714" t="s">
        <v>78</v>
      </c>
      <c r="L1552" s="701" t="str">
        <f t="shared" si="1087"/>
        <v>-</v>
      </c>
      <c r="M1552" s="701" t="s">
        <v>79</v>
      </c>
      <c r="N1552" s="701"/>
      <c r="O1552" s="701" t="s">
        <v>79</v>
      </c>
      <c r="P1552" s="701"/>
      <c r="Q1552" s="701"/>
      <c r="R1552" s="1686"/>
      <c r="S1552" s="649"/>
      <c r="T1552" s="649"/>
      <c r="U1552" s="7"/>
      <c r="V1552" s="7"/>
      <c r="W1552" s="7"/>
      <c r="X1552" s="7"/>
      <c r="Y1552" s="7"/>
      <c r="Z1552" s="7"/>
      <c r="AA1552" s="7"/>
      <c r="AB1552" s="7"/>
      <c r="AC1552" s="7"/>
    </row>
    <row r="1553">
      <c r="A1553" s="1714" t="s">
        <v>446</v>
      </c>
      <c r="B1553" s="692">
        <v>0.0</v>
      </c>
      <c r="C1553" s="692">
        <v>0.0</v>
      </c>
      <c r="D1553" s="692">
        <v>0.0</v>
      </c>
      <c r="E1553" s="692">
        <v>0.0</v>
      </c>
      <c r="F1553" s="692">
        <v>0.0</v>
      </c>
      <c r="G1553" s="690">
        <v>0.0</v>
      </c>
      <c r="H1553" s="693">
        <f t="shared" ref="H1553:H1554" si="1115">sum(B1553:G1553)</f>
        <v>0</v>
      </c>
      <c r="I1553" s="701"/>
      <c r="J1553" s="635"/>
      <c r="K1553" s="1714" t="s">
        <v>446</v>
      </c>
      <c r="L1553" s="701">
        <f t="shared" si="1087"/>
        <v>0</v>
      </c>
      <c r="M1553" s="701">
        <f>(L1553-H1553)-R1553</f>
        <v>0</v>
      </c>
      <c r="N1553" s="701"/>
      <c r="O1553" s="701">
        <f t="shared" ref="O1553:O1554" si="1116">SUM(M1553,N1553)</f>
        <v>0</v>
      </c>
      <c r="P1553" s="701"/>
      <c r="Q1553" s="701"/>
      <c r="R1553" s="1686"/>
      <c r="S1553" s="649"/>
      <c r="T1553" s="649"/>
      <c r="U1553" s="7"/>
      <c r="V1553" s="7"/>
      <c r="W1553" s="7"/>
      <c r="X1553" s="7"/>
      <c r="Y1553" s="7"/>
      <c r="Z1553" s="7"/>
      <c r="AA1553" s="7"/>
      <c r="AB1553" s="7"/>
      <c r="AC1553" s="7"/>
    </row>
    <row r="1554">
      <c r="A1554" s="1714" t="s">
        <v>751</v>
      </c>
      <c r="B1554" s="692">
        <v>0.0</v>
      </c>
      <c r="C1554" s="692">
        <v>0.0</v>
      </c>
      <c r="D1554" s="692">
        <v>0.0</v>
      </c>
      <c r="E1554" s="692">
        <v>0.0</v>
      </c>
      <c r="F1554" s="692">
        <v>0.0</v>
      </c>
      <c r="G1554" s="690">
        <v>0.0</v>
      </c>
      <c r="H1554" s="693">
        <f t="shared" si="1115"/>
        <v>0</v>
      </c>
      <c r="I1554" s="701"/>
      <c r="J1554" s="635"/>
      <c r="K1554" s="1714" t="s">
        <v>751</v>
      </c>
      <c r="L1554" s="701">
        <f t="shared" si="1087"/>
        <v>0</v>
      </c>
      <c r="M1554" s="701">
        <f t="shared" ref="M1554:M1555" si="1117">(L1554-H1554)</f>
        <v>0</v>
      </c>
      <c r="N1554" s="701"/>
      <c r="O1554" s="701">
        <f t="shared" si="1116"/>
        <v>0</v>
      </c>
      <c r="P1554" s="701"/>
      <c r="Q1554" s="701"/>
      <c r="R1554" s="1686"/>
      <c r="S1554" s="649"/>
      <c r="T1554" s="649"/>
      <c r="U1554" s="7"/>
      <c r="V1554" s="7"/>
      <c r="W1554" s="7"/>
      <c r="X1554" s="7"/>
      <c r="Y1554" s="7"/>
      <c r="Z1554" s="7"/>
      <c r="AA1554" s="7"/>
      <c r="AB1554" s="7"/>
      <c r="AC1554" s="7"/>
    </row>
    <row r="1555">
      <c r="A1555" s="1714" t="s">
        <v>80</v>
      </c>
      <c r="B1555" s="692">
        <v>0.0</v>
      </c>
      <c r="C1555" s="692">
        <v>0.0</v>
      </c>
      <c r="D1555" s="692">
        <v>0.0</v>
      </c>
      <c r="E1555" s="692">
        <v>0.0</v>
      </c>
      <c r="F1555" s="692">
        <v>0.0</v>
      </c>
      <c r="G1555" s="690">
        <v>0.0</v>
      </c>
      <c r="H1555" s="693">
        <f>SUM(B1555:G1555)</f>
        <v>0</v>
      </c>
      <c r="I1555" s="701"/>
      <c r="J1555" s="635"/>
      <c r="K1555" s="1714" t="s">
        <v>80</v>
      </c>
      <c r="L1555" s="701">
        <f t="shared" si="1087"/>
        <v>0</v>
      </c>
      <c r="M1555" s="701">
        <f t="shared" si="1117"/>
        <v>0</v>
      </c>
      <c r="N1555" s="701"/>
      <c r="O1555" s="701">
        <f>sum(M1555,N1555)</f>
        <v>0</v>
      </c>
      <c r="P1555" s="701"/>
      <c r="Q1555" s="701"/>
      <c r="R1555" s="1686"/>
      <c r="S1555" s="649"/>
      <c r="T1555" s="649"/>
      <c r="U1555" s="7"/>
      <c r="V1555" s="7"/>
      <c r="W1555" s="7"/>
      <c r="X1555" s="7"/>
      <c r="Y1555" s="7"/>
      <c r="Z1555" s="7"/>
      <c r="AA1555" s="7"/>
      <c r="AB1555" s="7"/>
      <c r="AC1555" s="7"/>
    </row>
    <row r="1556">
      <c r="A1556" s="1757"/>
      <c r="B1556" s="1684"/>
      <c r="C1556" s="1682"/>
      <c r="D1556" s="1682"/>
      <c r="E1556" s="1682"/>
      <c r="F1556" s="1682"/>
      <c r="G1556" s="1682"/>
      <c r="H1556" s="1682"/>
      <c r="I1556" s="1682"/>
      <c r="J1556" s="635"/>
      <c r="K1556" s="1757"/>
      <c r="L1556" s="1682"/>
      <c r="M1556" s="1682"/>
      <c r="N1556" s="1682"/>
      <c r="O1556" s="1682"/>
      <c r="P1556" s="1682"/>
      <c r="Q1556" s="1682"/>
      <c r="R1556" s="1682"/>
      <c r="S1556" s="649"/>
      <c r="T1556" s="649"/>
      <c r="U1556" s="7"/>
      <c r="V1556" s="7"/>
      <c r="W1556" s="7"/>
      <c r="X1556" s="7"/>
      <c r="Y1556" s="7"/>
      <c r="Z1556" s="7"/>
      <c r="AA1556" s="7"/>
      <c r="AB1556" s="7"/>
      <c r="AC1556" s="7"/>
    </row>
    <row r="1557">
      <c r="A1557" s="1774" t="s">
        <v>121</v>
      </c>
      <c r="B1557" s="1928">
        <f t="shared" ref="B1557:H1557" si="1118">SUM(B1410,B1416,B1422,B1428,B1434,B1440,B1446,B1452,B1459,B1465,B1471,B1477,B1483,B1489,B1495,B1501,B1508,B1514,B1520,B1526,B1532,B1538,B1544, B1550)</f>
        <v>0</v>
      </c>
      <c r="C1557" s="1928">
        <f t="shared" si="1118"/>
        <v>48</v>
      </c>
      <c r="D1557" s="1928">
        <f t="shared" si="1118"/>
        <v>76</v>
      </c>
      <c r="E1557" s="1928">
        <f t="shared" si="1118"/>
        <v>89</v>
      </c>
      <c r="F1557" s="1928">
        <f t="shared" si="1118"/>
        <v>62</v>
      </c>
      <c r="G1557" s="1928">
        <f t="shared" si="1118"/>
        <v>11</v>
      </c>
      <c r="H1557" s="1928">
        <f t="shared" si="1118"/>
        <v>286</v>
      </c>
      <c r="I1557" s="1685"/>
      <c r="J1557" s="635"/>
      <c r="K1557" s="1774" t="s">
        <v>121</v>
      </c>
      <c r="L1557" s="1928">
        <f t="shared" ref="L1557:R1557" si="1119">SUM(L1410,L1416,L1422,L1428,L1434,L1440,L1446,L1452,L1459,L1465,L1471,L1477,L1483,L1489,L1495,L1501,L1508,L1514,L1520,L1526,L1532,L1538,L1544, L1550)</f>
        <v>581</v>
      </c>
      <c r="M1557" s="1928">
        <f t="shared" si="1119"/>
        <v>289</v>
      </c>
      <c r="N1557" s="1928">
        <f t="shared" si="1119"/>
        <v>475</v>
      </c>
      <c r="O1557" s="1928">
        <f t="shared" si="1119"/>
        <v>764</v>
      </c>
      <c r="P1557" s="1928">
        <f t="shared" si="1119"/>
        <v>0</v>
      </c>
      <c r="Q1557" s="1928">
        <f t="shared" si="1119"/>
        <v>0</v>
      </c>
      <c r="R1557" s="1928">
        <f t="shared" si="1119"/>
        <v>6</v>
      </c>
      <c r="S1557" s="649"/>
      <c r="T1557" s="649"/>
      <c r="U1557" s="7"/>
      <c r="V1557" s="7"/>
      <c r="W1557" s="7"/>
      <c r="X1557" s="7"/>
      <c r="Y1557" s="7"/>
      <c r="Z1557" s="7"/>
      <c r="AA1557" s="7"/>
      <c r="AB1557" s="7"/>
      <c r="AC1557" s="7"/>
    </row>
    <row r="1558">
      <c r="A1558" s="1774" t="s">
        <v>77</v>
      </c>
      <c r="B1558" s="1928">
        <f t="shared" ref="B1558:H1558" si="1120">SUM(B1411,B1417,B1423,B1429,B1435,B1441,B1447,B1453,B1460,B1466,B1472,B1478,B1484,B1490,B1496,B1502,B1509,B1515,B1521,B1527,B1533,B1539,B1545, B1551)</f>
        <v>0</v>
      </c>
      <c r="C1558" s="1928">
        <f t="shared" si="1120"/>
        <v>0</v>
      </c>
      <c r="D1558" s="1928">
        <f t="shared" si="1120"/>
        <v>0</v>
      </c>
      <c r="E1558" s="1928">
        <f t="shared" si="1120"/>
        <v>0</v>
      </c>
      <c r="F1558" s="1928">
        <f t="shared" si="1120"/>
        <v>0</v>
      </c>
      <c r="G1558" s="1928">
        <f t="shared" si="1120"/>
        <v>0</v>
      </c>
      <c r="H1558" s="1928">
        <f t="shared" si="1120"/>
        <v>0</v>
      </c>
      <c r="I1558" s="1685"/>
      <c r="J1558" s="635"/>
      <c r="K1558" s="1774" t="s">
        <v>77</v>
      </c>
      <c r="L1558" s="1928">
        <f t="shared" ref="L1558:R1558" si="1121">SUM(L1411,L1417,L1423,L1429,L1435,L1441,L1447,L1453,L1460,L1466,L1472,L1478,L1484,L1490,L1496,L1502,L1509,L1515,L1521,L1527,L1533,L1539,L1545, L1551)</f>
        <v>94</v>
      </c>
      <c r="M1558" s="1928">
        <f t="shared" si="1121"/>
        <v>26</v>
      </c>
      <c r="N1558" s="1928">
        <f t="shared" si="1121"/>
        <v>125</v>
      </c>
      <c r="O1558" s="1928">
        <f t="shared" si="1121"/>
        <v>151</v>
      </c>
      <c r="P1558" s="1928">
        <f t="shared" si="1121"/>
        <v>0</v>
      </c>
      <c r="Q1558" s="1928">
        <f t="shared" si="1121"/>
        <v>0</v>
      </c>
      <c r="R1558" s="1928">
        <f t="shared" si="1121"/>
        <v>0</v>
      </c>
      <c r="S1558" s="649"/>
      <c r="T1558" s="649"/>
      <c r="U1558" s="7"/>
      <c r="V1558" s="7"/>
      <c r="W1558" s="7"/>
      <c r="X1558" s="7"/>
      <c r="Y1558" s="7"/>
      <c r="Z1558" s="7"/>
      <c r="AA1558" s="7"/>
      <c r="AB1558" s="7"/>
      <c r="AC1558" s="7"/>
    </row>
    <row r="1559">
      <c r="A1559" s="1774" t="s">
        <v>78</v>
      </c>
      <c r="B1559" s="1928">
        <f t="shared" ref="B1559:H1559" si="1122">SUM(B1412,B1418,B1424,B1430,B1436,B1442,B1448,B1454,B1461,B1467,B1473,B1479,B1485,B1491,B1497,B1503,B1510,B1516,B1522,B1528,B1534,B1540,B1546, B1552)</f>
        <v>0</v>
      </c>
      <c r="C1559" s="1928">
        <f t="shared" si="1122"/>
        <v>4</v>
      </c>
      <c r="D1559" s="1928">
        <f t="shared" si="1122"/>
        <v>23</v>
      </c>
      <c r="E1559" s="1928">
        <f t="shared" si="1122"/>
        <v>25</v>
      </c>
      <c r="F1559" s="1928">
        <f t="shared" si="1122"/>
        <v>16</v>
      </c>
      <c r="G1559" s="1928">
        <f t="shared" si="1122"/>
        <v>0</v>
      </c>
      <c r="H1559" s="1928">
        <f t="shared" si="1122"/>
        <v>68</v>
      </c>
      <c r="I1559" s="1685"/>
      <c r="J1559" s="635"/>
      <c r="K1559" s="1774" t="s">
        <v>78</v>
      </c>
      <c r="L1559" s="1928">
        <f t="shared" ref="L1559:R1559" si="1123">SUM(L1412,L1418,L1424,L1430,L1436,L1442,L1448,L1454,L1461,L1467,L1473,L1479,L1485,L1491,L1497,L1503,L1510,L1516,L1522,L1528,L1534,L1540,L1546, L1552)</f>
        <v>0</v>
      </c>
      <c r="M1559" s="1928">
        <f t="shared" si="1123"/>
        <v>0</v>
      </c>
      <c r="N1559" s="1928">
        <f t="shared" si="1123"/>
        <v>0</v>
      </c>
      <c r="O1559" s="1928">
        <f t="shared" si="1123"/>
        <v>0</v>
      </c>
      <c r="P1559" s="1928">
        <f t="shared" si="1123"/>
        <v>0</v>
      </c>
      <c r="Q1559" s="1928">
        <f t="shared" si="1123"/>
        <v>0</v>
      </c>
      <c r="R1559" s="1928">
        <f t="shared" si="1123"/>
        <v>0</v>
      </c>
      <c r="S1559" s="649"/>
      <c r="T1559" s="649"/>
      <c r="U1559" s="7"/>
      <c r="V1559" s="7"/>
      <c r="W1559" s="7"/>
      <c r="X1559" s="7"/>
      <c r="Y1559" s="7"/>
      <c r="Z1559" s="7"/>
      <c r="AA1559" s="7"/>
      <c r="AB1559" s="7"/>
      <c r="AC1559" s="7"/>
    </row>
    <row r="1560">
      <c r="A1560" s="1774" t="s">
        <v>446</v>
      </c>
      <c r="B1560" s="1928">
        <f t="shared" ref="B1560:H1560" si="1124">SUM(B1413,B1419,B1425,B1431,B1437,B1443,B1449,B1455,B1462,B1468,B1474,B1480,B1486,B1492,B1498,B1504,B1511,B1517,B1523,B1529,B1535,B1541,B1547, B1553)</f>
        <v>0</v>
      </c>
      <c r="C1560" s="1928">
        <f t="shared" si="1124"/>
        <v>0</v>
      </c>
      <c r="D1560" s="1928">
        <f t="shared" si="1124"/>
        <v>1</v>
      </c>
      <c r="E1560" s="1928">
        <f t="shared" si="1124"/>
        <v>4</v>
      </c>
      <c r="F1560" s="1928">
        <f t="shared" si="1124"/>
        <v>6</v>
      </c>
      <c r="G1560" s="1928">
        <f t="shared" si="1124"/>
        <v>0</v>
      </c>
      <c r="H1560" s="1928">
        <f t="shared" si="1124"/>
        <v>11</v>
      </c>
      <c r="I1560" s="1685"/>
      <c r="J1560" s="635"/>
      <c r="K1560" s="1774" t="s">
        <v>446</v>
      </c>
      <c r="L1560" s="1928">
        <f t="shared" ref="L1560:R1560" si="1125">SUM(L1413,L1419,L1425,L1431,L1437,L1443,L1449,L1455,L1462,L1468,L1474,L1480,L1486,L1492,L1498,L1504,L1511,L1517,L1523,L1529,L1535,L1541,L1547, L1553)</f>
        <v>35</v>
      </c>
      <c r="M1560" s="1928">
        <f t="shared" si="1125"/>
        <v>24</v>
      </c>
      <c r="N1560" s="1928">
        <f t="shared" si="1125"/>
        <v>0</v>
      </c>
      <c r="O1560" s="1928">
        <f t="shared" si="1125"/>
        <v>24</v>
      </c>
      <c r="P1560" s="1928">
        <f t="shared" si="1125"/>
        <v>0</v>
      </c>
      <c r="Q1560" s="1928">
        <f t="shared" si="1125"/>
        <v>0</v>
      </c>
      <c r="R1560" s="1928">
        <f t="shared" si="1125"/>
        <v>0</v>
      </c>
      <c r="S1560" s="649"/>
      <c r="T1560" s="649"/>
      <c r="U1560" s="7"/>
      <c r="V1560" s="7"/>
      <c r="W1560" s="7"/>
      <c r="X1560" s="7"/>
      <c r="Y1560" s="7"/>
      <c r="Z1560" s="7"/>
      <c r="AA1560" s="7"/>
      <c r="AB1560" s="7"/>
      <c r="AC1560" s="7"/>
    </row>
    <row r="1561">
      <c r="A1561" s="1774" t="s">
        <v>751</v>
      </c>
      <c r="B1561" s="1928">
        <f t="shared" ref="B1561:H1561" si="1126">SUM(B1414,B1420,B1426,B1432,B1438,B1444,B1450,B1456,B1463,B1469,B1475,B1481,B1487,B1493,B1499,B1505,B1512,B1518,B1524,B1530,B1536,B1542,B1548, B1554)</f>
        <v>0</v>
      </c>
      <c r="C1561" s="1928">
        <f t="shared" si="1126"/>
        <v>0</v>
      </c>
      <c r="D1561" s="1928">
        <f t="shared" si="1126"/>
        <v>0</v>
      </c>
      <c r="E1561" s="1928">
        <f t="shared" si="1126"/>
        <v>2</v>
      </c>
      <c r="F1561" s="1928">
        <f t="shared" si="1126"/>
        <v>2</v>
      </c>
      <c r="G1561" s="1928">
        <f t="shared" si="1126"/>
        <v>1</v>
      </c>
      <c r="H1561" s="1928">
        <f t="shared" si="1126"/>
        <v>4</v>
      </c>
      <c r="I1561" s="1685"/>
      <c r="J1561" s="635"/>
      <c r="K1561" s="1774" t="s">
        <v>751</v>
      </c>
      <c r="L1561" s="1928">
        <f t="shared" ref="L1561:R1561" si="1127">SUM(L1414,L1420,L1426,L1432,L1438,L1444,L1450,L1456,L1463,L1469,L1475,L1481,L1487,L1493,L1499,L1505,L1512,L1518,L1524,L1530,L1536,L1542,L1548, L1554)</f>
        <v>50</v>
      </c>
      <c r="M1561" s="1928">
        <f t="shared" si="1127"/>
        <v>46</v>
      </c>
      <c r="N1561" s="1928">
        <f t="shared" si="1127"/>
        <v>12</v>
      </c>
      <c r="O1561" s="1928">
        <f t="shared" si="1127"/>
        <v>57</v>
      </c>
      <c r="P1561" s="1928">
        <f t="shared" si="1127"/>
        <v>0</v>
      </c>
      <c r="Q1561" s="1928">
        <f t="shared" si="1127"/>
        <v>0</v>
      </c>
      <c r="R1561" s="1928">
        <f t="shared" si="1127"/>
        <v>2</v>
      </c>
      <c r="S1561" s="649"/>
      <c r="T1561" s="649"/>
      <c r="U1561" s="7"/>
      <c r="V1561" s="7"/>
      <c r="W1561" s="7"/>
      <c r="X1561" s="7"/>
      <c r="Y1561" s="7"/>
      <c r="Z1561" s="7"/>
      <c r="AA1561" s="7"/>
      <c r="AB1561" s="7"/>
      <c r="AC1561" s="7"/>
    </row>
    <row r="1562">
      <c r="A1562" s="1774" t="s">
        <v>80</v>
      </c>
      <c r="B1562" s="1928">
        <f t="shared" ref="B1562:H1562" si="1128">SUM(B1415,B1421,B1427,B1433,B1439,B1445,B1451,B1457,B1464,B1470,B1476,B1482,B1488,B1494,B1500,B1506,B1513,B1519,B1525,B1531,B1537,B1543,B1549, B1555)</f>
        <v>0</v>
      </c>
      <c r="C1562" s="1928">
        <f t="shared" si="1128"/>
        <v>3</v>
      </c>
      <c r="D1562" s="1928">
        <f t="shared" si="1128"/>
        <v>9</v>
      </c>
      <c r="E1562" s="1928">
        <f t="shared" si="1128"/>
        <v>2</v>
      </c>
      <c r="F1562" s="1928">
        <f t="shared" si="1128"/>
        <v>5</v>
      </c>
      <c r="G1562" s="1928">
        <f t="shared" si="1128"/>
        <v>0</v>
      </c>
      <c r="H1562" s="1928">
        <f t="shared" si="1128"/>
        <v>19</v>
      </c>
      <c r="I1562" s="1685"/>
      <c r="J1562" s="635"/>
      <c r="K1562" s="1774" t="s">
        <v>80</v>
      </c>
      <c r="L1562" s="1928">
        <f t="shared" ref="L1562:R1562" si="1129">SUM(L1415,L1421,L1427,L1433,L1439,L1445,L1451,L1457,L1464,L1470,L1476,L1482,L1488,L1494,L1500,L1506,L1513,L1519,L1525,L1531,L1537,L1543,L1549, L1555)</f>
        <v>343</v>
      </c>
      <c r="M1562" s="1928">
        <f t="shared" si="1129"/>
        <v>324</v>
      </c>
      <c r="N1562" s="1928">
        <f t="shared" si="1129"/>
        <v>60</v>
      </c>
      <c r="O1562" s="1928">
        <f t="shared" si="1129"/>
        <v>384</v>
      </c>
      <c r="P1562" s="1928">
        <f t="shared" si="1129"/>
        <v>0</v>
      </c>
      <c r="Q1562" s="1928">
        <f t="shared" si="1129"/>
        <v>0</v>
      </c>
      <c r="R1562" s="1928">
        <f t="shared" si="1129"/>
        <v>0</v>
      </c>
      <c r="S1562" s="649"/>
      <c r="T1562" s="649"/>
      <c r="U1562" s="7"/>
      <c r="V1562" s="7"/>
      <c r="W1562" s="7"/>
      <c r="X1562" s="7"/>
      <c r="Y1562" s="7"/>
      <c r="Z1562" s="7"/>
      <c r="AA1562" s="7"/>
      <c r="AB1562" s="7"/>
      <c r="AC1562" s="7"/>
    </row>
    <row r="1563">
      <c r="A1563" s="1757" t="s">
        <v>9</v>
      </c>
      <c r="B1563" s="1758">
        <f t="shared" ref="B1563:H1563" si="1130">SUM(B1557:B1561)</f>
        <v>0</v>
      </c>
      <c r="C1563" s="1758">
        <f t="shared" si="1130"/>
        <v>52</v>
      </c>
      <c r="D1563" s="1758">
        <f t="shared" si="1130"/>
        <v>100</v>
      </c>
      <c r="E1563" s="1758">
        <f t="shared" si="1130"/>
        <v>120</v>
      </c>
      <c r="F1563" s="1758">
        <f t="shared" si="1130"/>
        <v>86</v>
      </c>
      <c r="G1563" s="1758">
        <f t="shared" si="1130"/>
        <v>12</v>
      </c>
      <c r="H1563" s="1758">
        <f t="shared" si="1130"/>
        <v>369</v>
      </c>
      <c r="I1563" s="1682"/>
      <c r="J1563" s="635"/>
      <c r="K1563" s="1757" t="s">
        <v>9</v>
      </c>
      <c r="L1563" s="1758">
        <f t="shared" ref="L1563:R1563" si="1131">SUM(L1557:L1561)</f>
        <v>760</v>
      </c>
      <c r="M1563" s="1758">
        <f t="shared" si="1131"/>
        <v>385</v>
      </c>
      <c r="N1563" s="1758">
        <f t="shared" si="1131"/>
        <v>612</v>
      </c>
      <c r="O1563" s="1758">
        <f t="shared" si="1131"/>
        <v>996</v>
      </c>
      <c r="P1563" s="1758">
        <f t="shared" si="1131"/>
        <v>0</v>
      </c>
      <c r="Q1563" s="1758">
        <f t="shared" si="1131"/>
        <v>0</v>
      </c>
      <c r="R1563" s="1758">
        <f t="shared" si="1131"/>
        <v>8</v>
      </c>
      <c r="S1563" s="649"/>
      <c r="T1563" s="649"/>
      <c r="U1563" s="7"/>
      <c r="V1563" s="7"/>
      <c r="W1563" s="7"/>
      <c r="X1563" s="7"/>
      <c r="Y1563" s="7"/>
      <c r="Z1563" s="7"/>
      <c r="AA1563" s="7"/>
      <c r="AB1563" s="7"/>
      <c r="AC1563" s="7"/>
    </row>
    <row r="1564">
      <c r="A1564" s="1974"/>
      <c r="B1564" s="584"/>
      <c r="C1564" s="584"/>
      <c r="D1564" s="584"/>
      <c r="E1564" s="677"/>
      <c r="F1564" s="678"/>
      <c r="G1564" s="678"/>
      <c r="H1564" s="678"/>
      <c r="I1564" s="727"/>
      <c r="J1564" s="635"/>
      <c r="K1564" s="576"/>
      <c r="L1564" s="1963"/>
      <c r="M1564" s="1963"/>
      <c r="N1564" s="1963"/>
      <c r="O1564" s="576"/>
      <c r="P1564" s="629"/>
      <c r="Q1564" s="1964"/>
      <c r="R1564" s="1965"/>
      <c r="S1564" s="1964"/>
      <c r="T1564" s="1965"/>
      <c r="U1564" s="7"/>
      <c r="V1564" s="7"/>
      <c r="W1564" s="7"/>
      <c r="X1564" s="7"/>
      <c r="Y1564" s="7"/>
      <c r="Z1564" s="7"/>
      <c r="AA1564" s="7"/>
      <c r="AB1564" s="7"/>
      <c r="AC1564" s="7"/>
    </row>
    <row r="1565">
      <c r="A1565" s="1757" t="s">
        <v>123</v>
      </c>
      <c r="B1565" s="1758" t="s">
        <v>2</v>
      </c>
      <c r="C1565" s="1758" t="s">
        <v>3</v>
      </c>
      <c r="D1565" s="1758" t="s">
        <v>4</v>
      </c>
      <c r="E1565" s="1758" t="s">
        <v>5</v>
      </c>
      <c r="F1565" s="1758" t="s">
        <v>6</v>
      </c>
      <c r="G1565" s="1758" t="s">
        <v>7</v>
      </c>
      <c r="H1565" s="1758" t="s">
        <v>9</v>
      </c>
      <c r="I1565" s="649"/>
      <c r="J1565" s="635"/>
      <c r="K1565" s="649"/>
      <c r="L1565" s="649"/>
      <c r="M1565" s="649"/>
      <c r="N1565" s="649"/>
      <c r="O1565" s="649"/>
      <c r="P1565" s="649"/>
      <c r="Q1565" s="649"/>
      <c r="R1565" s="649"/>
      <c r="S1565" s="649"/>
      <c r="T1565" s="649"/>
      <c r="U1565" s="7"/>
      <c r="V1565" s="7"/>
      <c r="W1565" s="7"/>
      <c r="X1565" s="7"/>
      <c r="Y1565" s="7"/>
      <c r="Z1565" s="7"/>
      <c r="AA1565" s="7"/>
      <c r="AB1565" s="7"/>
      <c r="AC1565" s="7"/>
    </row>
    <row r="1566">
      <c r="A1566" s="1756" t="s">
        <v>124</v>
      </c>
      <c r="B1566" s="693">
        <f t="shared" ref="B1566:G1566" si="1132">sum(B1558:B1559)</f>
        <v>0</v>
      </c>
      <c r="C1566" s="693">
        <f t="shared" si="1132"/>
        <v>4</v>
      </c>
      <c r="D1566" s="693">
        <f t="shared" si="1132"/>
        <v>23</v>
      </c>
      <c r="E1566" s="693">
        <f t="shared" si="1132"/>
        <v>25</v>
      </c>
      <c r="F1566" s="693">
        <f t="shared" si="1132"/>
        <v>16</v>
      </c>
      <c r="G1566" s="693">
        <f t="shared" si="1132"/>
        <v>0</v>
      </c>
      <c r="H1566" s="693">
        <f>sum(B1566:G1566)</f>
        <v>68</v>
      </c>
      <c r="I1566" s="649"/>
      <c r="J1566" s="635"/>
      <c r="K1566" s="649"/>
      <c r="L1566" s="649"/>
      <c r="M1566" s="649"/>
      <c r="N1566" s="649"/>
      <c r="O1566" s="649"/>
      <c r="P1566" s="649"/>
      <c r="Q1566" s="649"/>
      <c r="R1566" s="649"/>
      <c r="S1566" s="649"/>
      <c r="T1566" s="649"/>
      <c r="U1566" s="7"/>
      <c r="V1566" s="7"/>
      <c r="W1566" s="7"/>
      <c r="X1566" s="7"/>
      <c r="Y1566" s="7"/>
      <c r="Z1566" s="7"/>
      <c r="AA1566" s="7"/>
      <c r="AB1566" s="7"/>
      <c r="AC1566" s="7"/>
    </row>
    <row r="1567">
      <c r="A1567" s="1938" t="s">
        <v>126</v>
      </c>
      <c r="B1567" s="1777">
        <f t="shared" ref="B1567:H1567" si="1133">(B1566*10.01)</f>
        <v>0</v>
      </c>
      <c r="C1567" s="1777">
        <f t="shared" si="1133"/>
        <v>40.04</v>
      </c>
      <c r="D1567" s="1777">
        <f t="shared" si="1133"/>
        <v>230.23</v>
      </c>
      <c r="E1567" s="1777">
        <f t="shared" si="1133"/>
        <v>250.25</v>
      </c>
      <c r="F1567" s="1777">
        <f t="shared" si="1133"/>
        <v>160.16</v>
      </c>
      <c r="G1567" s="1777">
        <f t="shared" si="1133"/>
        <v>0</v>
      </c>
      <c r="H1567" s="1777">
        <f t="shared" si="1133"/>
        <v>680.68</v>
      </c>
      <c r="I1567" s="1689"/>
      <c r="J1567" s="635"/>
      <c r="K1567" s="577"/>
      <c r="L1567" s="1975"/>
      <c r="M1567" s="1975"/>
      <c r="N1567" s="1975"/>
      <c r="O1567" s="577"/>
      <c r="P1567" s="1964"/>
      <c r="Q1567" s="1964"/>
      <c r="R1567" s="1965"/>
      <c r="S1567" s="1964"/>
      <c r="T1567" s="1965"/>
      <c r="U1567" s="7"/>
      <c r="V1567" s="7"/>
      <c r="W1567" s="7"/>
      <c r="X1567" s="7"/>
      <c r="Y1567" s="7"/>
      <c r="Z1567" s="7"/>
      <c r="AA1567" s="7"/>
      <c r="AB1567" s="7"/>
      <c r="AC1567" s="7"/>
    </row>
    <row r="1568">
      <c r="A1568" s="1756" t="s">
        <v>127</v>
      </c>
      <c r="B1568" s="693">
        <f t="shared" ref="B1568:G1568" si="1134">B1562</f>
        <v>0</v>
      </c>
      <c r="C1568" s="693">
        <f t="shared" si="1134"/>
        <v>3</v>
      </c>
      <c r="D1568" s="693">
        <f t="shared" si="1134"/>
        <v>9</v>
      </c>
      <c r="E1568" s="693">
        <f t="shared" si="1134"/>
        <v>2</v>
      </c>
      <c r="F1568" s="693">
        <f t="shared" si="1134"/>
        <v>5</v>
      </c>
      <c r="G1568" s="693">
        <f t="shared" si="1134"/>
        <v>0</v>
      </c>
      <c r="H1568" s="693">
        <f>sum(B1568:G1568)</f>
        <v>19</v>
      </c>
      <c r="I1568" s="1689"/>
      <c r="J1568" s="635"/>
      <c r="K1568" s="577"/>
      <c r="L1568" s="1975"/>
      <c r="M1568" s="1975"/>
      <c r="N1568" s="1975"/>
      <c r="O1568" s="577"/>
      <c r="P1568" s="1964"/>
      <c r="Q1568" s="1964"/>
      <c r="R1568" s="1965"/>
      <c r="S1568" s="1964"/>
      <c r="T1568" s="1965"/>
      <c r="U1568" s="7"/>
      <c r="V1568" s="7"/>
      <c r="W1568" s="7"/>
      <c r="X1568" s="7"/>
      <c r="Y1568" s="7"/>
      <c r="Z1568" s="7"/>
      <c r="AA1568" s="7"/>
      <c r="AB1568" s="7"/>
      <c r="AC1568" s="7"/>
    </row>
    <row r="1569">
      <c r="A1569" s="1756" t="s">
        <v>126</v>
      </c>
      <c r="B1569" s="1790">
        <f t="shared" ref="B1569:H1569" si="1135">(B1568*5)</f>
        <v>0</v>
      </c>
      <c r="C1569" s="1790">
        <f t="shared" si="1135"/>
        <v>15</v>
      </c>
      <c r="D1569" s="1790">
        <f t="shared" si="1135"/>
        <v>45</v>
      </c>
      <c r="E1569" s="1790">
        <f t="shared" si="1135"/>
        <v>10</v>
      </c>
      <c r="F1569" s="1790">
        <f t="shared" si="1135"/>
        <v>25</v>
      </c>
      <c r="G1569" s="1790">
        <f t="shared" si="1135"/>
        <v>0</v>
      </c>
      <c r="H1569" s="1790">
        <f t="shared" si="1135"/>
        <v>95</v>
      </c>
      <c r="I1569" s="1689"/>
      <c r="J1569" s="635"/>
      <c r="K1569" s="577"/>
      <c r="L1569" s="1975"/>
      <c r="M1569" s="1975"/>
      <c r="N1569" s="1975"/>
      <c r="O1569" s="577"/>
      <c r="P1569" s="1964"/>
      <c r="Q1569" s="1964"/>
      <c r="R1569" s="1965"/>
      <c r="S1569" s="1964"/>
      <c r="T1569" s="1965"/>
      <c r="U1569" s="7"/>
      <c r="V1569" s="7"/>
      <c r="W1569" s="7"/>
      <c r="X1569" s="7"/>
      <c r="Y1569" s="7"/>
      <c r="Z1569" s="7"/>
      <c r="AA1569" s="7"/>
      <c r="AB1569" s="7"/>
      <c r="AC1569" s="7"/>
    </row>
    <row r="1570">
      <c r="A1570" s="1757" t="s">
        <v>9</v>
      </c>
      <c r="B1570" s="1780">
        <f t="shared" ref="B1570:H1570" si="1136">SUM(B1567,B1569)</f>
        <v>0</v>
      </c>
      <c r="C1570" s="1780">
        <f t="shared" si="1136"/>
        <v>55.04</v>
      </c>
      <c r="D1570" s="1780">
        <f t="shared" si="1136"/>
        <v>275.23</v>
      </c>
      <c r="E1570" s="1780">
        <f t="shared" si="1136"/>
        <v>260.25</v>
      </c>
      <c r="F1570" s="1780">
        <f t="shared" si="1136"/>
        <v>185.16</v>
      </c>
      <c r="G1570" s="1780">
        <f t="shared" si="1136"/>
        <v>0</v>
      </c>
      <c r="H1570" s="1780">
        <f t="shared" si="1136"/>
        <v>775.68</v>
      </c>
      <c r="I1570" s="1689"/>
      <c r="J1570" s="635"/>
      <c r="K1570" s="577"/>
      <c r="L1570" s="1975"/>
      <c r="M1570" s="1975"/>
      <c r="N1570" s="1975"/>
      <c r="O1570" s="577"/>
      <c r="P1570" s="1964"/>
      <c r="Q1570" s="1964"/>
      <c r="R1570" s="1965"/>
      <c r="S1570" s="1964"/>
      <c r="T1570" s="1965"/>
      <c r="U1570" s="7"/>
      <c r="V1570" s="7"/>
      <c r="W1570" s="7"/>
      <c r="X1570" s="7"/>
      <c r="Y1570" s="7"/>
      <c r="Z1570" s="7"/>
      <c r="AA1570" s="7"/>
      <c r="AB1570" s="7"/>
      <c r="AC1570" s="7"/>
    </row>
    <row r="1571">
      <c r="A1571" s="1963"/>
      <c r="B1571" s="676"/>
      <c r="C1571" s="676"/>
      <c r="D1571" s="676"/>
      <c r="E1571" s="676"/>
      <c r="F1571" s="676"/>
      <c r="G1571" s="677"/>
      <c r="H1571" s="678"/>
      <c r="I1571" s="676"/>
      <c r="J1571" s="635"/>
      <c r="K1571" s="576"/>
      <c r="L1571" s="1963"/>
      <c r="M1571" s="1963"/>
      <c r="N1571" s="1963"/>
      <c r="O1571" s="576"/>
      <c r="P1571" s="629"/>
      <c r="Q1571" s="1964"/>
      <c r="R1571" s="1965"/>
      <c r="S1571" s="1964"/>
      <c r="T1571" s="1965"/>
      <c r="U1571" s="7"/>
      <c r="V1571" s="7"/>
      <c r="W1571" s="7"/>
      <c r="X1571" s="7"/>
      <c r="Y1571" s="7"/>
      <c r="Z1571" s="7"/>
      <c r="AA1571" s="7"/>
      <c r="AB1571" s="7"/>
      <c r="AC1571" s="7"/>
    </row>
    <row r="1572">
      <c r="A1572" s="1963"/>
      <c r="B1572" s="676"/>
      <c r="C1572" s="676"/>
      <c r="D1572" s="676"/>
      <c r="E1572" s="676"/>
      <c r="F1572" s="679"/>
      <c r="G1572" s="1781" t="s">
        <v>35</v>
      </c>
      <c r="H1572" s="1782" t="s">
        <v>36</v>
      </c>
      <c r="I1572" s="676"/>
      <c r="J1572" s="635"/>
      <c r="K1572" s="576"/>
      <c r="L1572" s="1963"/>
      <c r="M1572" s="1963"/>
      <c r="N1572" s="1963"/>
      <c r="O1572" s="576"/>
      <c r="P1572" s="629"/>
      <c r="Q1572" s="1964"/>
      <c r="R1572" s="1965"/>
      <c r="S1572" s="1964"/>
      <c r="T1572" s="1965"/>
      <c r="U1572" s="7"/>
      <c r="V1572" s="7"/>
      <c r="W1572" s="7"/>
      <c r="X1572" s="7"/>
      <c r="Y1572" s="7"/>
      <c r="Z1572" s="7"/>
      <c r="AA1572" s="7"/>
      <c r="AB1572" s="7"/>
      <c r="AC1572" s="7"/>
    </row>
    <row r="1573">
      <c r="A1573" s="1963"/>
      <c r="B1573" s="676"/>
      <c r="C1573" s="676"/>
      <c r="D1573" s="676"/>
      <c r="E1573" s="676"/>
      <c r="F1573" s="679"/>
      <c r="G1573" s="1966">
        <v>44808.0</v>
      </c>
      <c r="H1573" s="692">
        <v>237.0</v>
      </c>
      <c r="I1573" s="676"/>
      <c r="J1573" s="635"/>
      <c r="K1573" s="576"/>
      <c r="L1573" s="1963"/>
      <c r="M1573" s="1963"/>
      <c r="N1573" s="1963"/>
      <c r="O1573" s="576"/>
      <c r="P1573" s="629"/>
      <c r="Q1573" s="1964"/>
      <c r="R1573" s="1965"/>
      <c r="S1573" s="1964"/>
      <c r="T1573" s="1965"/>
      <c r="U1573" s="7"/>
      <c r="V1573" s="7"/>
      <c r="W1573" s="7"/>
      <c r="X1573" s="7"/>
      <c r="Y1573" s="7"/>
      <c r="Z1573" s="7"/>
      <c r="AA1573" s="7"/>
      <c r="AB1573" s="7"/>
      <c r="AC1573" s="7"/>
    </row>
    <row r="1574">
      <c r="A1574" s="1963"/>
      <c r="B1574" s="676"/>
      <c r="C1574" s="676"/>
      <c r="D1574" s="676"/>
      <c r="E1574" s="676"/>
      <c r="F1574" s="679"/>
      <c r="G1574" s="1967">
        <v>44815.0</v>
      </c>
      <c r="H1574" s="692">
        <v>534.0</v>
      </c>
      <c r="I1574" s="676"/>
      <c r="J1574" s="635"/>
      <c r="K1574" s="576"/>
      <c r="L1574" s="1963"/>
      <c r="M1574" s="1963"/>
      <c r="N1574" s="1963"/>
      <c r="O1574" s="576"/>
      <c r="P1574" s="629"/>
      <c r="Q1574" s="1964"/>
      <c r="R1574" s="1965"/>
      <c r="S1574" s="1964"/>
      <c r="T1574" s="1965"/>
      <c r="U1574" s="7"/>
      <c r="V1574" s="7"/>
      <c r="W1574" s="7"/>
      <c r="X1574" s="7"/>
      <c r="Y1574" s="7"/>
      <c r="Z1574" s="7"/>
      <c r="AA1574" s="7"/>
      <c r="AB1574" s="7"/>
      <c r="AC1574" s="7"/>
    </row>
    <row r="1575">
      <c r="A1575" s="1963"/>
      <c r="B1575" s="676"/>
      <c r="C1575" s="676"/>
      <c r="D1575" s="676"/>
      <c r="E1575" s="676"/>
      <c r="F1575" s="679"/>
      <c r="G1575" s="1967">
        <v>44822.0</v>
      </c>
      <c r="H1575" s="701">
        <f>H949</f>
        <v>661</v>
      </c>
      <c r="I1575" s="676"/>
      <c r="J1575" s="635"/>
      <c r="K1575" s="576"/>
      <c r="L1575" s="1963"/>
      <c r="M1575" s="1963"/>
      <c r="N1575" s="1963"/>
      <c r="O1575" s="576"/>
      <c r="P1575" s="629"/>
      <c r="Q1575" s="1964"/>
      <c r="R1575" s="1965"/>
      <c r="S1575" s="1964"/>
      <c r="T1575" s="1965"/>
      <c r="U1575" s="7"/>
      <c r="V1575" s="7"/>
      <c r="W1575" s="7"/>
      <c r="X1575" s="7"/>
      <c r="Y1575" s="7"/>
      <c r="Z1575" s="7"/>
      <c r="AA1575" s="7"/>
      <c r="AB1575" s="7"/>
      <c r="AC1575" s="7"/>
    </row>
    <row r="1576">
      <c r="A1576" s="1963"/>
      <c r="B1576" s="676"/>
      <c r="C1576" s="676"/>
      <c r="D1576" s="676"/>
      <c r="E1576" s="676"/>
      <c r="F1576" s="679"/>
      <c r="G1576" s="1967">
        <v>44829.0</v>
      </c>
      <c r="H1576" s="693">
        <f>H1563</f>
        <v>369</v>
      </c>
      <c r="I1576" s="676"/>
      <c r="J1576" s="635"/>
      <c r="K1576" s="576"/>
      <c r="L1576" s="1963"/>
      <c r="M1576" s="1963"/>
      <c r="N1576" s="1963"/>
      <c r="O1576" s="576"/>
      <c r="P1576" s="629"/>
      <c r="Q1576" s="1964"/>
      <c r="R1576" s="1965"/>
      <c r="S1576" s="1964"/>
      <c r="T1576" s="1965"/>
      <c r="U1576" s="7"/>
      <c r="V1576" s="7"/>
      <c r="W1576" s="7"/>
      <c r="X1576" s="7"/>
      <c r="Y1576" s="7"/>
      <c r="Z1576" s="7"/>
      <c r="AA1576" s="7"/>
      <c r="AB1576" s="7"/>
      <c r="AC1576" s="7"/>
    </row>
    <row r="1577">
      <c r="A1577" s="1963"/>
      <c r="B1577" s="676"/>
      <c r="C1577" s="676"/>
      <c r="D1577" s="676"/>
      <c r="E1577" s="676"/>
      <c r="F1577" s="679"/>
      <c r="G1577" s="1967">
        <v>44834.0</v>
      </c>
      <c r="H1577" s="693"/>
      <c r="I1577" s="676"/>
      <c r="J1577" s="635"/>
      <c r="K1577" s="576"/>
      <c r="L1577" s="1963"/>
      <c r="M1577" s="1963"/>
      <c r="N1577" s="1963"/>
      <c r="O1577" s="576"/>
      <c r="P1577" s="629"/>
      <c r="Q1577" s="1964"/>
      <c r="R1577" s="1965"/>
      <c r="S1577" s="1964"/>
      <c r="T1577" s="1965"/>
      <c r="U1577" s="7"/>
      <c r="V1577" s="7"/>
      <c r="W1577" s="7"/>
      <c r="X1577" s="7"/>
      <c r="Y1577" s="7"/>
      <c r="Z1577" s="7"/>
      <c r="AA1577" s="7"/>
      <c r="AB1577" s="7"/>
      <c r="AC1577" s="7"/>
    </row>
    <row r="1578">
      <c r="A1578" s="1963"/>
      <c r="B1578" s="676"/>
      <c r="C1578" s="676"/>
      <c r="D1578" s="676"/>
      <c r="E1578" s="676"/>
      <c r="F1578" s="679"/>
      <c r="G1578" s="1781" t="s">
        <v>9</v>
      </c>
      <c r="H1578" s="1758">
        <f>SUM(H1573:H1577)</f>
        <v>1801</v>
      </c>
      <c r="I1578" s="676"/>
      <c r="J1578" s="635"/>
      <c r="K1578" s="576"/>
      <c r="L1578" s="1963"/>
      <c r="M1578" s="1963"/>
      <c r="N1578" s="1963"/>
      <c r="O1578" s="576"/>
      <c r="P1578" s="629"/>
      <c r="Q1578" s="1964"/>
      <c r="R1578" s="1965"/>
      <c r="S1578" s="1964"/>
      <c r="T1578" s="1965"/>
      <c r="U1578" s="7"/>
      <c r="V1578" s="7"/>
      <c r="W1578" s="7"/>
      <c r="X1578" s="7"/>
      <c r="Y1578" s="7"/>
      <c r="Z1578" s="7"/>
      <c r="AA1578" s="7"/>
      <c r="AB1578" s="7"/>
      <c r="AC1578" s="7"/>
    </row>
    <row r="1579">
      <c r="A1579" s="1963"/>
      <c r="B1579" s="676"/>
      <c r="C1579" s="676"/>
      <c r="D1579" s="676"/>
      <c r="E1579" s="676"/>
      <c r="F1579" s="676"/>
      <c r="G1579" s="677"/>
      <c r="H1579" s="678"/>
      <c r="I1579" s="727"/>
      <c r="J1579" s="635"/>
      <c r="K1579" s="576"/>
      <c r="L1579" s="1963"/>
      <c r="M1579" s="1963"/>
      <c r="N1579" s="1963"/>
      <c r="O1579" s="576"/>
      <c r="P1579" s="629"/>
      <c r="Q1579" s="1964"/>
      <c r="R1579" s="1965"/>
      <c r="S1579" s="1964"/>
      <c r="T1579" s="1965"/>
      <c r="U1579" s="7"/>
      <c r="V1579" s="7"/>
      <c r="W1579" s="7"/>
      <c r="X1579" s="7"/>
      <c r="Y1579" s="7"/>
      <c r="Z1579" s="7"/>
      <c r="AA1579" s="7"/>
      <c r="AB1579" s="7"/>
      <c r="AC1579" s="7"/>
    </row>
    <row r="1580">
      <c r="A1580" s="1963"/>
      <c r="B1580" s="676"/>
      <c r="C1580" s="676"/>
      <c r="D1580" s="676"/>
      <c r="E1580" s="676"/>
      <c r="F1580" s="679"/>
      <c r="G1580" s="1834" t="s">
        <v>131</v>
      </c>
      <c r="H1580" s="1829">
        <f>(3000-H1578)</f>
        <v>1199</v>
      </c>
      <c r="I1580" s="577"/>
      <c r="J1580" s="635"/>
      <c r="K1580" s="576"/>
      <c r="L1580" s="1963"/>
      <c r="M1580" s="1963"/>
      <c r="N1580" s="1963"/>
      <c r="O1580" s="576"/>
      <c r="P1580" s="629"/>
      <c r="Q1580" s="629"/>
      <c r="R1580" s="1690"/>
      <c r="S1580" s="629"/>
      <c r="T1580" s="1690"/>
      <c r="U1580" s="7"/>
      <c r="V1580" s="7"/>
      <c r="W1580" s="7"/>
      <c r="X1580" s="7"/>
      <c r="Y1580" s="7"/>
      <c r="Z1580" s="7"/>
      <c r="AA1580" s="7"/>
      <c r="AB1580" s="7"/>
      <c r="AC1580" s="7"/>
    </row>
    <row r="1581">
      <c r="A1581" s="1975"/>
      <c r="B1581" s="1689"/>
      <c r="C1581" s="1689"/>
      <c r="D1581" s="1689"/>
      <c r="E1581" s="1689"/>
      <c r="F1581" s="1689"/>
      <c r="G1581" s="1873"/>
      <c r="H1581" s="2016"/>
      <c r="I1581" s="1691"/>
      <c r="J1581" s="584"/>
      <c r="K1581" s="577"/>
      <c r="L1581" s="1975"/>
      <c r="M1581" s="1975"/>
      <c r="N1581" s="1975"/>
      <c r="O1581" s="577"/>
      <c r="P1581" s="1964"/>
      <c r="Q1581" s="1964"/>
      <c r="R1581" s="1965"/>
      <c r="S1581" s="1964"/>
      <c r="T1581" s="1965"/>
      <c r="U1581" s="7"/>
      <c r="V1581" s="7"/>
      <c r="W1581" s="7"/>
      <c r="X1581" s="7"/>
      <c r="Y1581" s="7"/>
      <c r="Z1581" s="7"/>
      <c r="AA1581" s="7"/>
      <c r="AB1581" s="7"/>
      <c r="AC1581" s="7"/>
    </row>
    <row r="1582">
      <c r="A1582" s="2028" t="s">
        <v>1047</v>
      </c>
      <c r="B1582" s="1755">
        <v>19.0</v>
      </c>
      <c r="C1582" s="1755">
        <v>20.0</v>
      </c>
      <c r="D1582" s="1755">
        <v>21.0</v>
      </c>
      <c r="E1582" s="1755">
        <v>22.0</v>
      </c>
      <c r="F1582" s="1755">
        <v>23.0</v>
      </c>
      <c r="G1582" s="1755">
        <v>24.0</v>
      </c>
      <c r="H1582" s="1731">
        <v>25.0</v>
      </c>
      <c r="I1582" s="1686"/>
      <c r="J1582" s="1686"/>
      <c r="K1582" s="1531"/>
      <c r="L1582" s="2028" t="s">
        <v>1047</v>
      </c>
      <c r="M1582" s="1920"/>
      <c r="N1582" s="1920"/>
      <c r="O1582" s="1920"/>
      <c r="P1582" s="1920"/>
      <c r="Q1582" s="1920"/>
      <c r="R1582" s="1920"/>
      <c r="S1582" s="1680"/>
      <c r="T1582" s="649"/>
      <c r="U1582" s="7"/>
      <c r="V1582" s="7"/>
      <c r="W1582" s="7"/>
      <c r="X1582" s="7"/>
      <c r="Y1582" s="7"/>
      <c r="Z1582" s="7"/>
      <c r="AA1582" s="7"/>
      <c r="AB1582" s="7"/>
      <c r="AC1582" s="7"/>
    </row>
    <row r="1583">
      <c r="A1583" s="1897" t="s">
        <v>759</v>
      </c>
      <c r="B1583" s="1897" t="s">
        <v>2</v>
      </c>
      <c r="C1583" s="1897" t="s">
        <v>3</v>
      </c>
      <c r="D1583" s="1897" t="s">
        <v>4</v>
      </c>
      <c r="E1583" s="1897" t="s">
        <v>5</v>
      </c>
      <c r="F1583" s="1897" t="s">
        <v>6</v>
      </c>
      <c r="G1583" s="1897" t="s">
        <v>7</v>
      </c>
      <c r="H1583" s="1897" t="s">
        <v>8</v>
      </c>
      <c r="I1583" s="693" t="s">
        <v>9</v>
      </c>
      <c r="J1583" s="693" t="s">
        <v>71</v>
      </c>
      <c r="K1583" s="1531"/>
      <c r="L1583" s="1897" t="s">
        <v>759</v>
      </c>
      <c r="M1583" s="693" t="s">
        <v>72</v>
      </c>
      <c r="N1583" s="693" t="s">
        <v>13</v>
      </c>
      <c r="O1583" s="701" t="s">
        <v>73</v>
      </c>
      <c r="P1583" s="693" t="s">
        <v>13</v>
      </c>
      <c r="Q1583" s="701" t="s">
        <v>74</v>
      </c>
      <c r="R1583" s="701" t="s">
        <v>640</v>
      </c>
      <c r="S1583" s="1686" t="s">
        <v>592</v>
      </c>
      <c r="T1583" s="649"/>
      <c r="U1583" s="7"/>
      <c r="V1583" s="7"/>
      <c r="W1583" s="7"/>
      <c r="X1583" s="7"/>
      <c r="Y1583" s="7"/>
      <c r="Z1583" s="7"/>
      <c r="AA1583" s="7"/>
      <c r="AB1583" s="7"/>
      <c r="AC1583" s="7"/>
    </row>
    <row r="1584">
      <c r="A1584" s="1757" t="s">
        <v>812</v>
      </c>
      <c r="B1584" s="1758">
        <f t="shared" ref="B1584:I1584" si="1137">SUM(B1585:B1589,B1591:B1595,B1597:B1601)</f>
        <v>0</v>
      </c>
      <c r="C1584" s="1758">
        <f t="shared" si="1137"/>
        <v>0</v>
      </c>
      <c r="D1584" s="1758">
        <f t="shared" si="1137"/>
        <v>0</v>
      </c>
      <c r="E1584" s="1758">
        <f t="shared" si="1137"/>
        <v>0</v>
      </c>
      <c r="F1584" s="1758">
        <f t="shared" si="1137"/>
        <v>0</v>
      </c>
      <c r="G1584" s="1758">
        <f t="shared" si="1137"/>
        <v>0</v>
      </c>
      <c r="H1584" s="1758">
        <f t="shared" si="1137"/>
        <v>0</v>
      </c>
      <c r="I1584" s="1758">
        <f t="shared" si="1137"/>
        <v>0</v>
      </c>
      <c r="J1584" s="1758"/>
      <c r="K1584" s="1531"/>
      <c r="L1584" s="1757" t="s">
        <v>812</v>
      </c>
      <c r="M1584" s="1758"/>
      <c r="N1584" s="1758"/>
      <c r="O1584" s="1758"/>
      <c r="P1584" s="1758"/>
      <c r="Q1584" s="1758"/>
      <c r="R1584" s="1758"/>
      <c r="S1584" s="1758"/>
      <c r="T1584" s="649"/>
      <c r="U1584" s="7"/>
      <c r="V1584" s="7"/>
      <c r="W1584" s="7"/>
      <c r="X1584" s="7"/>
      <c r="Y1584" s="7"/>
      <c r="Z1584" s="7"/>
      <c r="AA1584" s="7"/>
      <c r="AB1584" s="7"/>
      <c r="AC1584" s="7"/>
    </row>
    <row r="1585">
      <c r="A1585" s="1716" t="s">
        <v>815</v>
      </c>
      <c r="B1585" s="1760">
        <v>0.0</v>
      </c>
      <c r="C1585" s="1760">
        <v>0.0</v>
      </c>
      <c r="D1585" s="1760">
        <v>0.0</v>
      </c>
      <c r="E1585" s="1760">
        <v>0.0</v>
      </c>
      <c r="F1585" s="1760">
        <v>0.0</v>
      </c>
      <c r="G1585" s="1760">
        <v>0.0</v>
      </c>
      <c r="H1585" s="1760">
        <v>0.0</v>
      </c>
      <c r="I1585" s="1761">
        <f t="shared" ref="I1585:I1602" si="1138">SUM(B1585:H1585)</f>
        <v>0</v>
      </c>
      <c r="J1585" s="1762">
        <f>sum(I1585:I1589)</f>
        <v>0</v>
      </c>
      <c r="K1585" s="1531"/>
      <c r="L1585" s="1716" t="s">
        <v>815</v>
      </c>
      <c r="M1585" s="1765">
        <f t="shared" ref="M1585:M1590" si="1139">P971</f>
        <v>17</v>
      </c>
      <c r="N1585" s="1762">
        <f>(M1585-I1585)-S1585</f>
        <v>17</v>
      </c>
      <c r="O1585" s="1762"/>
      <c r="P1585" s="1762">
        <f t="shared" ref="P1585:P1586" si="1140">SUM(N1585,O1585)</f>
        <v>17</v>
      </c>
      <c r="Q1585" s="1765" t="s">
        <v>1061</v>
      </c>
      <c r="R1585" s="1762"/>
      <c r="S1585" s="1762"/>
      <c r="T1585" s="649"/>
      <c r="U1585" s="7"/>
      <c r="V1585" s="7"/>
      <c r="W1585" s="7"/>
      <c r="X1585" s="7"/>
      <c r="Y1585" s="7"/>
      <c r="Z1585" s="7"/>
      <c r="AA1585" s="7"/>
      <c r="AB1585" s="7"/>
      <c r="AC1585" s="7"/>
    </row>
    <row r="1586">
      <c r="A1586" s="1714" t="s">
        <v>77</v>
      </c>
      <c r="B1586" s="692">
        <v>0.0</v>
      </c>
      <c r="C1586" s="692">
        <v>0.0</v>
      </c>
      <c r="D1586" s="692">
        <v>0.0</v>
      </c>
      <c r="E1586" s="692">
        <v>0.0</v>
      </c>
      <c r="F1586" s="692">
        <v>0.0</v>
      </c>
      <c r="G1586" s="692">
        <v>0.0</v>
      </c>
      <c r="H1586" s="692">
        <v>0.0</v>
      </c>
      <c r="I1586" s="693">
        <f t="shared" si="1138"/>
        <v>0</v>
      </c>
      <c r="J1586" s="596">
        <f>(J1585/40)</f>
        <v>0</v>
      </c>
      <c r="K1586" s="1531"/>
      <c r="L1586" s="1714" t="s">
        <v>77</v>
      </c>
      <c r="M1586" s="692">
        <f t="shared" si="1139"/>
        <v>8</v>
      </c>
      <c r="N1586" s="701">
        <f>(M1586-I1586-I1587)-S1586</f>
        <v>8</v>
      </c>
      <c r="O1586" s="701"/>
      <c r="P1586" s="701">
        <f t="shared" si="1140"/>
        <v>8</v>
      </c>
      <c r="Q1586" s="701"/>
      <c r="R1586" s="701"/>
      <c r="S1586" s="1686"/>
      <c r="T1586" s="649"/>
      <c r="U1586" s="7"/>
      <c r="V1586" s="7"/>
      <c r="W1586" s="7"/>
      <c r="X1586" s="7"/>
      <c r="Y1586" s="7"/>
      <c r="Z1586" s="7"/>
      <c r="AA1586" s="7"/>
      <c r="AB1586" s="7"/>
      <c r="AC1586" s="7"/>
    </row>
    <row r="1587">
      <c r="A1587" s="1714" t="s">
        <v>78</v>
      </c>
      <c r="B1587" s="692">
        <v>0.0</v>
      </c>
      <c r="C1587" s="692">
        <v>0.0</v>
      </c>
      <c r="D1587" s="692">
        <v>0.0</v>
      </c>
      <c r="E1587" s="692">
        <v>0.0</v>
      </c>
      <c r="F1587" s="692">
        <v>0.0</v>
      </c>
      <c r="G1587" s="692">
        <v>0.0</v>
      </c>
      <c r="H1587" s="692">
        <v>0.0</v>
      </c>
      <c r="I1587" s="693">
        <f t="shared" si="1138"/>
        <v>0</v>
      </c>
      <c r="J1587" s="701"/>
      <c r="K1587" s="1531"/>
      <c r="L1587" s="1714" t="s">
        <v>78</v>
      </c>
      <c r="M1587" s="692" t="str">
        <f t="shared" si="1139"/>
        <v>-</v>
      </c>
      <c r="N1587" s="701" t="s">
        <v>79</v>
      </c>
      <c r="O1587" s="701"/>
      <c r="P1587" s="701" t="s">
        <v>79</v>
      </c>
      <c r="Q1587" s="701"/>
      <c r="R1587" s="701"/>
      <c r="S1587" s="1686"/>
      <c r="T1587" s="649"/>
      <c r="U1587" s="7"/>
      <c r="V1587" s="7"/>
      <c r="W1587" s="7"/>
      <c r="X1587" s="7"/>
      <c r="Y1587" s="7"/>
      <c r="Z1587" s="7"/>
      <c r="AA1587" s="7"/>
      <c r="AB1587" s="7"/>
      <c r="AC1587" s="7"/>
    </row>
    <row r="1588">
      <c r="A1588" s="1714" t="s">
        <v>446</v>
      </c>
      <c r="B1588" s="692">
        <v>0.0</v>
      </c>
      <c r="C1588" s="692">
        <v>0.0</v>
      </c>
      <c r="D1588" s="692">
        <v>0.0</v>
      </c>
      <c r="E1588" s="692">
        <v>0.0</v>
      </c>
      <c r="F1588" s="692">
        <v>0.0</v>
      </c>
      <c r="G1588" s="692">
        <v>0.0</v>
      </c>
      <c r="H1588" s="692">
        <v>0.0</v>
      </c>
      <c r="I1588" s="693">
        <f t="shared" si="1138"/>
        <v>0</v>
      </c>
      <c r="J1588" s="701"/>
      <c r="K1588" s="1531"/>
      <c r="L1588" s="1714" t="s">
        <v>446</v>
      </c>
      <c r="M1588" s="692">
        <f t="shared" si="1139"/>
        <v>0</v>
      </c>
      <c r="N1588" s="701">
        <f>(M1588-I1588)-S1588</f>
        <v>0</v>
      </c>
      <c r="O1588" s="701"/>
      <c r="P1588" s="701">
        <f t="shared" ref="P1588:P1589" si="1141">SUM(N1588,O1588)</f>
        <v>0</v>
      </c>
      <c r="Q1588" s="701"/>
      <c r="R1588" s="701"/>
      <c r="S1588" s="1686"/>
      <c r="T1588" s="649"/>
      <c r="U1588" s="7"/>
      <c r="V1588" s="7"/>
      <c r="W1588" s="7"/>
      <c r="X1588" s="7"/>
      <c r="Y1588" s="7"/>
      <c r="Z1588" s="7"/>
      <c r="AA1588" s="7"/>
      <c r="AB1588" s="7"/>
      <c r="AC1588" s="7"/>
    </row>
    <row r="1589">
      <c r="A1589" s="1814" t="s">
        <v>962</v>
      </c>
      <c r="B1589" s="692">
        <v>0.0</v>
      </c>
      <c r="C1589" s="692">
        <v>0.0</v>
      </c>
      <c r="D1589" s="692">
        <v>0.0</v>
      </c>
      <c r="E1589" s="692">
        <v>0.0</v>
      </c>
      <c r="F1589" s="692">
        <v>0.0</v>
      </c>
      <c r="G1589" s="692">
        <v>0.0</v>
      </c>
      <c r="H1589" s="692">
        <v>0.0</v>
      </c>
      <c r="I1589" s="693">
        <f t="shared" si="1138"/>
        <v>0</v>
      </c>
      <c r="J1589" s="701"/>
      <c r="K1589" s="1531"/>
      <c r="L1589" s="1814" t="s">
        <v>962</v>
      </c>
      <c r="M1589" s="692">
        <f t="shared" si="1139"/>
        <v>-1</v>
      </c>
      <c r="N1589" s="701">
        <f t="shared" ref="N1589:N1590" si="1142">(M1589-I1589)</f>
        <v>-1</v>
      </c>
      <c r="O1589" s="701"/>
      <c r="P1589" s="701">
        <f t="shared" si="1141"/>
        <v>-1</v>
      </c>
      <c r="Q1589" s="701"/>
      <c r="R1589" s="701"/>
      <c r="S1589" s="1686"/>
      <c r="T1589" s="649"/>
      <c r="U1589" s="7"/>
      <c r="V1589" s="7"/>
      <c r="W1589" s="7"/>
      <c r="X1589" s="7"/>
      <c r="Y1589" s="7"/>
      <c r="Z1589" s="7"/>
      <c r="AA1589" s="7"/>
      <c r="AB1589" s="7"/>
      <c r="AC1589" s="7"/>
    </row>
    <row r="1590">
      <c r="A1590" s="1714" t="s">
        <v>80</v>
      </c>
      <c r="B1590" s="690">
        <v>0.0</v>
      </c>
      <c r="C1590" s="692">
        <v>0.0</v>
      </c>
      <c r="D1590" s="692">
        <v>0.0</v>
      </c>
      <c r="E1590" s="692">
        <v>0.0</v>
      </c>
      <c r="F1590" s="692">
        <v>0.0</v>
      </c>
      <c r="G1590" s="692">
        <v>0.0</v>
      </c>
      <c r="H1590" s="692">
        <v>0.0</v>
      </c>
      <c r="I1590" s="693">
        <f t="shared" si="1138"/>
        <v>0</v>
      </c>
      <c r="J1590" s="701"/>
      <c r="K1590" s="1531"/>
      <c r="L1590" s="1714" t="s">
        <v>80</v>
      </c>
      <c r="M1590" s="692">
        <f t="shared" si="1139"/>
        <v>25</v>
      </c>
      <c r="N1590" s="701">
        <f t="shared" si="1142"/>
        <v>25</v>
      </c>
      <c r="O1590" s="701"/>
      <c r="P1590" s="701">
        <f>sum(N1590,O1590)</f>
        <v>25</v>
      </c>
      <c r="Q1590" s="701"/>
      <c r="R1590" s="701"/>
      <c r="S1590" s="1686"/>
      <c r="T1590" s="649"/>
      <c r="U1590" s="7"/>
      <c r="V1590" s="7"/>
      <c r="W1590" s="7"/>
      <c r="X1590" s="7"/>
      <c r="Y1590" s="7"/>
      <c r="Z1590" s="7"/>
      <c r="AA1590" s="7"/>
      <c r="AB1590" s="7"/>
      <c r="AC1590" s="7"/>
    </row>
    <row r="1591">
      <c r="A1591" s="1716" t="s">
        <v>274</v>
      </c>
      <c r="B1591" s="1760">
        <v>0.0</v>
      </c>
      <c r="C1591" s="1760">
        <v>0.0</v>
      </c>
      <c r="D1591" s="1760">
        <v>0.0</v>
      </c>
      <c r="E1591" s="1760">
        <v>0.0</v>
      </c>
      <c r="F1591" s="1760">
        <v>0.0</v>
      </c>
      <c r="G1591" s="1760">
        <v>0.0</v>
      </c>
      <c r="H1591" s="1760">
        <v>0.0</v>
      </c>
      <c r="I1591" s="1761">
        <f t="shared" si="1138"/>
        <v>0</v>
      </c>
      <c r="J1591" s="1762">
        <f>sum(I1591:I1595)</f>
        <v>0</v>
      </c>
      <c r="K1591" s="1531"/>
      <c r="L1591" s="1716" t="s">
        <v>274</v>
      </c>
      <c r="M1591" s="1762">
        <v>0.0</v>
      </c>
      <c r="N1591" s="1762">
        <f>(M1591-I1591)-S1591</f>
        <v>0</v>
      </c>
      <c r="O1591" s="1762"/>
      <c r="P1591" s="1762">
        <f t="shared" ref="P1591:P1592" si="1143">SUM(N1591,O1591)</f>
        <v>0</v>
      </c>
      <c r="Q1591" s="1762"/>
      <c r="R1591" s="1762"/>
      <c r="S1591" s="1762"/>
      <c r="T1591" s="649"/>
      <c r="U1591" s="7"/>
      <c r="V1591" s="7"/>
      <c r="W1591" s="7"/>
      <c r="X1591" s="7"/>
      <c r="Y1591" s="7"/>
      <c r="Z1591" s="7"/>
      <c r="AA1591" s="7"/>
      <c r="AB1591" s="7"/>
      <c r="AC1591" s="7"/>
    </row>
    <row r="1592">
      <c r="A1592" s="1714" t="s">
        <v>77</v>
      </c>
      <c r="B1592" s="692">
        <v>0.0</v>
      </c>
      <c r="C1592" s="692">
        <v>0.0</v>
      </c>
      <c r="D1592" s="692">
        <v>0.0</v>
      </c>
      <c r="E1592" s="692">
        <v>0.0</v>
      </c>
      <c r="F1592" s="692">
        <v>0.0</v>
      </c>
      <c r="G1592" s="692">
        <v>0.0</v>
      </c>
      <c r="H1592" s="692">
        <v>0.0</v>
      </c>
      <c r="I1592" s="693">
        <f t="shared" si="1138"/>
        <v>0</v>
      </c>
      <c r="J1592" s="596">
        <f>(J1591/40)</f>
        <v>0</v>
      </c>
      <c r="K1592" s="1531"/>
      <c r="L1592" s="1714" t="s">
        <v>77</v>
      </c>
      <c r="M1592" s="701">
        <v>0.0</v>
      </c>
      <c r="N1592" s="701">
        <f>(M1592-I1592-I1593)-S1592</f>
        <v>0</v>
      </c>
      <c r="O1592" s="701"/>
      <c r="P1592" s="701">
        <f t="shared" si="1143"/>
        <v>0</v>
      </c>
      <c r="Q1592" s="701"/>
      <c r="R1592" s="701"/>
      <c r="S1592" s="1686"/>
      <c r="T1592" s="649"/>
      <c r="U1592" s="7"/>
      <c r="V1592" s="7"/>
      <c r="W1592" s="7"/>
      <c r="X1592" s="7"/>
      <c r="Y1592" s="7"/>
      <c r="Z1592" s="7"/>
      <c r="AA1592" s="7"/>
      <c r="AB1592" s="7"/>
      <c r="AC1592" s="7"/>
    </row>
    <row r="1593">
      <c r="A1593" s="1714" t="s">
        <v>78</v>
      </c>
      <c r="B1593" s="692">
        <v>0.0</v>
      </c>
      <c r="C1593" s="692">
        <v>0.0</v>
      </c>
      <c r="D1593" s="692">
        <v>0.0</v>
      </c>
      <c r="E1593" s="692">
        <v>0.0</v>
      </c>
      <c r="F1593" s="692">
        <v>0.0</v>
      </c>
      <c r="G1593" s="692">
        <v>0.0</v>
      </c>
      <c r="H1593" s="692">
        <v>0.0</v>
      </c>
      <c r="I1593" s="693">
        <f t="shared" si="1138"/>
        <v>0</v>
      </c>
      <c r="J1593" s="701"/>
      <c r="K1593" s="1531"/>
      <c r="L1593" s="1714" t="s">
        <v>78</v>
      </c>
      <c r="M1593" s="701" t="s">
        <v>79</v>
      </c>
      <c r="N1593" s="701" t="s">
        <v>79</v>
      </c>
      <c r="O1593" s="701"/>
      <c r="P1593" s="701" t="s">
        <v>79</v>
      </c>
      <c r="Q1593" s="701"/>
      <c r="R1593" s="701"/>
      <c r="S1593" s="1686"/>
      <c r="T1593" s="649"/>
      <c r="U1593" s="7"/>
      <c r="V1593" s="7"/>
      <c r="W1593" s="7"/>
      <c r="X1593" s="7"/>
      <c r="Y1593" s="7"/>
      <c r="Z1593" s="7"/>
      <c r="AA1593" s="7"/>
      <c r="AB1593" s="7"/>
      <c r="AC1593" s="7"/>
    </row>
    <row r="1594">
      <c r="A1594" s="1714" t="s">
        <v>446</v>
      </c>
      <c r="B1594" s="692">
        <v>0.0</v>
      </c>
      <c r="C1594" s="692">
        <v>0.0</v>
      </c>
      <c r="D1594" s="692">
        <v>0.0</v>
      </c>
      <c r="E1594" s="692">
        <v>0.0</v>
      </c>
      <c r="F1594" s="692">
        <v>0.0</v>
      </c>
      <c r="G1594" s="692">
        <v>0.0</v>
      </c>
      <c r="H1594" s="692">
        <v>0.0</v>
      </c>
      <c r="I1594" s="693">
        <f t="shared" si="1138"/>
        <v>0</v>
      </c>
      <c r="J1594" s="701"/>
      <c r="K1594" s="1531"/>
      <c r="L1594" s="1714" t="s">
        <v>446</v>
      </c>
      <c r="M1594" s="701">
        <v>0.0</v>
      </c>
      <c r="N1594" s="701">
        <f>(M1594-I1594)-S1594</f>
        <v>0</v>
      </c>
      <c r="O1594" s="701"/>
      <c r="P1594" s="701">
        <f t="shared" ref="P1594:P1595" si="1144">SUM(N1594,O1594)</f>
        <v>0</v>
      </c>
      <c r="Q1594" s="701"/>
      <c r="R1594" s="701"/>
      <c r="S1594" s="1686"/>
      <c r="T1594" s="649"/>
      <c r="U1594" s="7"/>
      <c r="V1594" s="7"/>
      <c r="W1594" s="7"/>
      <c r="X1594" s="7"/>
      <c r="Y1594" s="7"/>
      <c r="Z1594" s="7"/>
      <c r="AA1594" s="7"/>
      <c r="AB1594" s="7"/>
      <c r="AC1594" s="7"/>
    </row>
    <row r="1595">
      <c r="A1595" s="1814" t="s">
        <v>962</v>
      </c>
      <c r="B1595" s="692">
        <v>0.0</v>
      </c>
      <c r="C1595" s="692">
        <v>0.0</v>
      </c>
      <c r="D1595" s="692">
        <v>0.0</v>
      </c>
      <c r="E1595" s="692">
        <v>0.0</v>
      </c>
      <c r="F1595" s="692">
        <v>0.0</v>
      </c>
      <c r="G1595" s="692">
        <v>0.0</v>
      </c>
      <c r="H1595" s="692">
        <v>0.0</v>
      </c>
      <c r="I1595" s="693">
        <f t="shared" si="1138"/>
        <v>0</v>
      </c>
      <c r="J1595" s="701"/>
      <c r="K1595" s="1531"/>
      <c r="L1595" s="1814" t="s">
        <v>962</v>
      </c>
      <c r="M1595" s="701">
        <v>0.0</v>
      </c>
      <c r="N1595" s="701">
        <f t="shared" ref="N1595:N1596" si="1145">(M1595-I1595)</f>
        <v>0</v>
      </c>
      <c r="O1595" s="701"/>
      <c r="P1595" s="701">
        <f t="shared" si="1144"/>
        <v>0</v>
      </c>
      <c r="Q1595" s="701"/>
      <c r="R1595" s="701"/>
      <c r="S1595" s="1686"/>
      <c r="T1595" s="649"/>
      <c r="U1595" s="7"/>
      <c r="V1595" s="7"/>
      <c r="W1595" s="7"/>
      <c r="X1595" s="7"/>
      <c r="Y1595" s="7"/>
      <c r="Z1595" s="7"/>
      <c r="AA1595" s="7"/>
      <c r="AB1595" s="7"/>
      <c r="AC1595" s="7"/>
    </row>
    <row r="1596">
      <c r="A1596" s="1714" t="s">
        <v>80</v>
      </c>
      <c r="B1596" s="690">
        <v>0.0</v>
      </c>
      <c r="C1596" s="692">
        <v>0.0</v>
      </c>
      <c r="D1596" s="692">
        <v>0.0</v>
      </c>
      <c r="E1596" s="692">
        <v>0.0</v>
      </c>
      <c r="F1596" s="692">
        <v>0.0</v>
      </c>
      <c r="G1596" s="692">
        <v>0.0</v>
      </c>
      <c r="H1596" s="692">
        <v>0.0</v>
      </c>
      <c r="I1596" s="693">
        <f t="shared" si="1138"/>
        <v>0</v>
      </c>
      <c r="J1596" s="694"/>
      <c r="K1596" s="1531"/>
      <c r="L1596" s="1714" t="s">
        <v>80</v>
      </c>
      <c r="M1596" s="701">
        <v>0.0</v>
      </c>
      <c r="N1596" s="701">
        <f t="shared" si="1145"/>
        <v>0</v>
      </c>
      <c r="O1596" s="701"/>
      <c r="P1596" s="701">
        <f>sum(N1596,O1596)</f>
        <v>0</v>
      </c>
      <c r="Q1596" s="701"/>
      <c r="R1596" s="701"/>
      <c r="S1596" s="1686"/>
      <c r="T1596" s="649"/>
      <c r="U1596" s="7"/>
      <c r="V1596" s="7"/>
      <c r="W1596" s="7"/>
      <c r="X1596" s="7"/>
      <c r="Y1596" s="7"/>
      <c r="Z1596" s="7"/>
      <c r="AA1596" s="7"/>
      <c r="AB1596" s="7"/>
      <c r="AC1596" s="7"/>
    </row>
    <row r="1597">
      <c r="A1597" s="1716" t="s">
        <v>274</v>
      </c>
      <c r="B1597" s="1760">
        <v>0.0</v>
      </c>
      <c r="C1597" s="1760">
        <v>0.0</v>
      </c>
      <c r="D1597" s="1760">
        <v>0.0</v>
      </c>
      <c r="E1597" s="1760">
        <v>0.0</v>
      </c>
      <c r="F1597" s="1760">
        <v>0.0</v>
      </c>
      <c r="G1597" s="1760">
        <v>0.0</v>
      </c>
      <c r="H1597" s="1760">
        <v>0.0</v>
      </c>
      <c r="I1597" s="1761">
        <f t="shared" si="1138"/>
        <v>0</v>
      </c>
      <c r="J1597" s="1762">
        <f>sum(I1597:I1601)</f>
        <v>0</v>
      </c>
      <c r="K1597" s="1531"/>
      <c r="L1597" s="1716" t="s">
        <v>274</v>
      </c>
      <c r="M1597" s="1762">
        <v>0.0</v>
      </c>
      <c r="N1597" s="1762">
        <f>(M1597-I1597)-S1597</f>
        <v>0</v>
      </c>
      <c r="O1597" s="1762"/>
      <c r="P1597" s="1762">
        <f t="shared" ref="P1597:P1598" si="1146">SUM(N1597,O1597)</f>
        <v>0</v>
      </c>
      <c r="Q1597" s="1762"/>
      <c r="R1597" s="1762"/>
      <c r="S1597" s="1762"/>
      <c r="T1597" s="649"/>
      <c r="U1597" s="7"/>
      <c r="V1597" s="7"/>
      <c r="W1597" s="7"/>
      <c r="X1597" s="7"/>
      <c r="Y1597" s="7"/>
      <c r="Z1597" s="7"/>
      <c r="AA1597" s="7"/>
      <c r="AB1597" s="7"/>
      <c r="AC1597" s="7"/>
    </row>
    <row r="1598">
      <c r="A1598" s="1714" t="s">
        <v>77</v>
      </c>
      <c r="B1598" s="692">
        <v>0.0</v>
      </c>
      <c r="C1598" s="692">
        <v>0.0</v>
      </c>
      <c r="D1598" s="692">
        <v>0.0</v>
      </c>
      <c r="E1598" s="692">
        <v>0.0</v>
      </c>
      <c r="F1598" s="692">
        <v>0.0</v>
      </c>
      <c r="G1598" s="692">
        <v>0.0</v>
      </c>
      <c r="H1598" s="692">
        <v>0.0</v>
      </c>
      <c r="I1598" s="693">
        <f t="shared" si="1138"/>
        <v>0</v>
      </c>
      <c r="J1598" s="596">
        <f>(J1597/40)</f>
        <v>0</v>
      </c>
      <c r="K1598" s="1531"/>
      <c r="L1598" s="1714" t="s">
        <v>77</v>
      </c>
      <c r="M1598" s="701">
        <v>0.0</v>
      </c>
      <c r="N1598" s="701">
        <f>(M1598-I1598-I1599)-S1598</f>
        <v>0</v>
      </c>
      <c r="O1598" s="701"/>
      <c r="P1598" s="701">
        <f t="shared" si="1146"/>
        <v>0</v>
      </c>
      <c r="Q1598" s="701"/>
      <c r="R1598" s="701"/>
      <c r="S1598" s="1686"/>
      <c r="T1598" s="649"/>
      <c r="U1598" s="7"/>
      <c r="V1598" s="7"/>
      <c r="W1598" s="7"/>
      <c r="X1598" s="7"/>
      <c r="Y1598" s="7"/>
      <c r="Z1598" s="7"/>
      <c r="AA1598" s="7"/>
      <c r="AB1598" s="7"/>
      <c r="AC1598" s="7"/>
    </row>
    <row r="1599">
      <c r="A1599" s="1714" t="s">
        <v>78</v>
      </c>
      <c r="B1599" s="692">
        <v>0.0</v>
      </c>
      <c r="C1599" s="692">
        <v>0.0</v>
      </c>
      <c r="D1599" s="692">
        <v>0.0</v>
      </c>
      <c r="E1599" s="692">
        <v>0.0</v>
      </c>
      <c r="F1599" s="692">
        <v>0.0</v>
      </c>
      <c r="G1599" s="692">
        <v>0.0</v>
      </c>
      <c r="H1599" s="692">
        <v>0.0</v>
      </c>
      <c r="I1599" s="693">
        <f t="shared" si="1138"/>
        <v>0</v>
      </c>
      <c r="J1599" s="701"/>
      <c r="K1599" s="1531"/>
      <c r="L1599" s="1714" t="s">
        <v>78</v>
      </c>
      <c r="M1599" s="701" t="s">
        <v>79</v>
      </c>
      <c r="N1599" s="701" t="s">
        <v>79</v>
      </c>
      <c r="O1599" s="701"/>
      <c r="P1599" s="701" t="s">
        <v>79</v>
      </c>
      <c r="Q1599" s="701"/>
      <c r="R1599" s="701"/>
      <c r="S1599" s="1686"/>
      <c r="T1599" s="649"/>
      <c r="U1599" s="7"/>
      <c r="V1599" s="7"/>
      <c r="W1599" s="7"/>
      <c r="X1599" s="7"/>
      <c r="Y1599" s="7"/>
      <c r="Z1599" s="7"/>
      <c r="AA1599" s="7"/>
      <c r="AB1599" s="7"/>
      <c r="AC1599" s="7"/>
    </row>
    <row r="1600">
      <c r="A1600" s="1714" t="s">
        <v>446</v>
      </c>
      <c r="B1600" s="692">
        <v>0.0</v>
      </c>
      <c r="C1600" s="692">
        <v>0.0</v>
      </c>
      <c r="D1600" s="692">
        <v>0.0</v>
      </c>
      <c r="E1600" s="692">
        <v>0.0</v>
      </c>
      <c r="F1600" s="692">
        <v>0.0</v>
      </c>
      <c r="G1600" s="692">
        <v>0.0</v>
      </c>
      <c r="H1600" s="692">
        <v>0.0</v>
      </c>
      <c r="I1600" s="693">
        <f t="shared" si="1138"/>
        <v>0</v>
      </c>
      <c r="J1600" s="701"/>
      <c r="K1600" s="1531"/>
      <c r="L1600" s="1714" t="s">
        <v>446</v>
      </c>
      <c r="M1600" s="701">
        <v>0.0</v>
      </c>
      <c r="N1600" s="701">
        <f>(M1600-I1600)-S1600</f>
        <v>0</v>
      </c>
      <c r="O1600" s="701"/>
      <c r="P1600" s="701">
        <f t="shared" ref="P1600:P1601" si="1147">SUM(N1600,O1600)</f>
        <v>0</v>
      </c>
      <c r="Q1600" s="701"/>
      <c r="R1600" s="701"/>
      <c r="S1600" s="1686"/>
      <c r="T1600" s="649"/>
      <c r="U1600" s="7"/>
      <c r="V1600" s="7"/>
      <c r="W1600" s="7"/>
      <c r="X1600" s="7"/>
      <c r="Y1600" s="7"/>
      <c r="Z1600" s="7"/>
      <c r="AA1600" s="7"/>
      <c r="AB1600" s="7"/>
      <c r="AC1600" s="7"/>
    </row>
    <row r="1601">
      <c r="A1601" s="1814" t="s">
        <v>962</v>
      </c>
      <c r="B1601" s="692">
        <v>0.0</v>
      </c>
      <c r="C1601" s="692">
        <v>0.0</v>
      </c>
      <c r="D1601" s="692">
        <v>0.0</v>
      </c>
      <c r="E1601" s="692">
        <v>0.0</v>
      </c>
      <c r="F1601" s="692">
        <v>0.0</v>
      </c>
      <c r="G1601" s="692">
        <v>0.0</v>
      </c>
      <c r="H1601" s="692">
        <v>0.0</v>
      </c>
      <c r="I1601" s="693">
        <f t="shared" si="1138"/>
        <v>0</v>
      </c>
      <c r="J1601" s="701"/>
      <c r="K1601" s="1531"/>
      <c r="L1601" s="1814" t="s">
        <v>962</v>
      </c>
      <c r="M1601" s="701">
        <v>0.0</v>
      </c>
      <c r="N1601" s="701">
        <f t="shared" ref="N1601:N1602" si="1148">(M1601-I1601)</f>
        <v>0</v>
      </c>
      <c r="O1601" s="701"/>
      <c r="P1601" s="701">
        <f t="shared" si="1147"/>
        <v>0</v>
      </c>
      <c r="Q1601" s="701"/>
      <c r="R1601" s="701"/>
      <c r="S1601" s="1686"/>
      <c r="T1601" s="649"/>
      <c r="U1601" s="7"/>
      <c r="V1601" s="7"/>
      <c r="W1601" s="7"/>
      <c r="X1601" s="7"/>
      <c r="Y1601" s="7"/>
      <c r="Z1601" s="7"/>
      <c r="AA1601" s="7"/>
      <c r="AB1601" s="7"/>
      <c r="AC1601" s="7"/>
    </row>
    <row r="1602">
      <c r="A1602" s="1714" t="s">
        <v>80</v>
      </c>
      <c r="B1602" s="690">
        <v>0.0</v>
      </c>
      <c r="C1602" s="692">
        <v>0.0</v>
      </c>
      <c r="D1602" s="692">
        <v>0.0</v>
      </c>
      <c r="E1602" s="692">
        <v>0.0</v>
      </c>
      <c r="F1602" s="692">
        <v>0.0</v>
      </c>
      <c r="G1602" s="692">
        <v>0.0</v>
      </c>
      <c r="H1602" s="692">
        <v>0.0</v>
      </c>
      <c r="I1602" s="693">
        <f t="shared" si="1138"/>
        <v>0</v>
      </c>
      <c r="J1602" s="701"/>
      <c r="K1602" s="1531"/>
      <c r="L1602" s="1714" t="s">
        <v>80</v>
      </c>
      <c r="M1602" s="701">
        <v>0.0</v>
      </c>
      <c r="N1602" s="701">
        <f t="shared" si="1148"/>
        <v>0</v>
      </c>
      <c r="O1602" s="701"/>
      <c r="P1602" s="701">
        <f>sum(N1602,O1602)</f>
        <v>0</v>
      </c>
      <c r="Q1602" s="701"/>
      <c r="R1602" s="701"/>
      <c r="S1602" s="1686"/>
      <c r="T1602" s="649"/>
      <c r="U1602" s="7"/>
      <c r="V1602" s="7"/>
      <c r="W1602" s="7"/>
      <c r="X1602" s="7"/>
      <c r="Y1602" s="7"/>
      <c r="Z1602" s="7"/>
      <c r="AA1602" s="7"/>
      <c r="AB1602" s="7"/>
      <c r="AC1602" s="7"/>
    </row>
    <row r="1603">
      <c r="A1603" s="1757" t="s">
        <v>816</v>
      </c>
      <c r="B1603" s="1758">
        <f t="shared" ref="B1603:I1603" si="1149">SUM(B1604:B1608,B1610:B1614,B1616:B1620)</f>
        <v>0</v>
      </c>
      <c r="C1603" s="1758">
        <f t="shared" si="1149"/>
        <v>0</v>
      </c>
      <c r="D1603" s="1758">
        <f t="shared" si="1149"/>
        <v>0</v>
      </c>
      <c r="E1603" s="1758">
        <f t="shared" si="1149"/>
        <v>5</v>
      </c>
      <c r="F1603" s="1758">
        <f t="shared" si="1149"/>
        <v>3</v>
      </c>
      <c r="G1603" s="1758">
        <f t="shared" si="1149"/>
        <v>0</v>
      </c>
      <c r="H1603" s="1758">
        <f t="shared" si="1149"/>
        <v>0</v>
      </c>
      <c r="I1603" s="1758">
        <f t="shared" si="1149"/>
        <v>8</v>
      </c>
      <c r="J1603" s="1758"/>
      <c r="K1603" s="1531"/>
      <c r="L1603" s="1758" t="s">
        <v>816</v>
      </c>
      <c r="M1603" s="1682"/>
      <c r="N1603" s="1682"/>
      <c r="O1603" s="1682"/>
      <c r="P1603" s="1682"/>
      <c r="Q1603" s="1682"/>
      <c r="R1603" s="1682"/>
      <c r="S1603" s="1682"/>
      <c r="T1603" s="649"/>
      <c r="U1603" s="7"/>
      <c r="V1603" s="7"/>
      <c r="W1603" s="7"/>
      <c r="X1603" s="7"/>
      <c r="Y1603" s="7"/>
      <c r="Z1603" s="7"/>
      <c r="AA1603" s="7"/>
      <c r="AB1603" s="7"/>
      <c r="AC1603" s="7"/>
    </row>
    <row r="1604">
      <c r="A1604" s="1716" t="s">
        <v>809</v>
      </c>
      <c r="B1604" s="1765">
        <v>0.0</v>
      </c>
      <c r="C1604" s="1765">
        <v>0.0</v>
      </c>
      <c r="D1604" s="1765">
        <v>0.0</v>
      </c>
      <c r="E1604" s="1765">
        <v>0.0</v>
      </c>
      <c r="F1604" s="1765">
        <v>0.0</v>
      </c>
      <c r="G1604" s="1837">
        <v>0.0</v>
      </c>
      <c r="H1604" s="1837">
        <v>0.0</v>
      </c>
      <c r="I1604" s="1761">
        <f t="shared" ref="I1604:I1621" si="1150">SUM(B1604:H1604)</f>
        <v>0</v>
      </c>
      <c r="J1604" s="1762">
        <f>sum(I1604:I1608)</f>
        <v>0</v>
      </c>
      <c r="K1604" s="1531"/>
      <c r="L1604" s="1715" t="s">
        <v>817</v>
      </c>
      <c r="M1604" s="1765">
        <f t="shared" ref="M1604:M1621" si="1151">P990</f>
        <v>15</v>
      </c>
      <c r="N1604" s="1762">
        <f>(M1604-I1604)-S1604</f>
        <v>15</v>
      </c>
      <c r="O1604" s="1765"/>
      <c r="P1604" s="1762">
        <f t="shared" ref="P1604:P1605" si="1152">SUM(N1604,O1604)</f>
        <v>15</v>
      </c>
      <c r="Q1604" s="1764"/>
      <c r="R1604" s="1773" t="s">
        <v>1062</v>
      </c>
      <c r="S1604" s="1762"/>
      <c r="T1604" s="649"/>
      <c r="U1604" s="7"/>
      <c r="V1604" s="7"/>
      <c r="W1604" s="7"/>
      <c r="X1604" s="7"/>
      <c r="Y1604" s="7"/>
      <c r="Z1604" s="7"/>
      <c r="AA1604" s="7"/>
      <c r="AB1604" s="7"/>
      <c r="AC1604" s="7"/>
    </row>
    <row r="1605">
      <c r="A1605" s="1714" t="s">
        <v>77</v>
      </c>
      <c r="B1605" s="692">
        <v>0.0</v>
      </c>
      <c r="C1605" s="692">
        <v>0.0</v>
      </c>
      <c r="D1605" s="692">
        <v>0.0</v>
      </c>
      <c r="E1605" s="692">
        <v>0.0</v>
      </c>
      <c r="F1605" s="692">
        <v>0.0</v>
      </c>
      <c r="G1605" s="1814">
        <v>0.0</v>
      </c>
      <c r="H1605" s="1814">
        <v>0.0</v>
      </c>
      <c r="I1605" s="693">
        <f t="shared" si="1150"/>
        <v>0</v>
      </c>
      <c r="J1605" s="596">
        <f>(J1604/40)</f>
        <v>0</v>
      </c>
      <c r="K1605" s="1531"/>
      <c r="L1605" s="1714" t="s">
        <v>77</v>
      </c>
      <c r="M1605" s="692">
        <f t="shared" si="1151"/>
        <v>1</v>
      </c>
      <c r="N1605" s="701">
        <f>(M1605-I1605-I1606)-S1605</f>
        <v>1</v>
      </c>
      <c r="O1605" s="692"/>
      <c r="P1605" s="701">
        <f t="shared" si="1152"/>
        <v>1</v>
      </c>
      <c r="Q1605" s="701"/>
      <c r="R1605" s="701"/>
      <c r="S1605" s="1686"/>
      <c r="T1605" s="649"/>
      <c r="U1605" s="7"/>
      <c r="V1605" s="7"/>
      <c r="W1605" s="7"/>
      <c r="X1605" s="7"/>
      <c r="Y1605" s="7"/>
      <c r="Z1605" s="7"/>
      <c r="AA1605" s="7"/>
      <c r="AB1605" s="7"/>
      <c r="AC1605" s="7"/>
    </row>
    <row r="1606">
      <c r="A1606" s="1714" t="s">
        <v>78</v>
      </c>
      <c r="B1606" s="692">
        <v>0.0</v>
      </c>
      <c r="C1606" s="692">
        <v>0.0</v>
      </c>
      <c r="D1606" s="692">
        <v>0.0</v>
      </c>
      <c r="E1606" s="692">
        <v>0.0</v>
      </c>
      <c r="F1606" s="692">
        <v>0.0</v>
      </c>
      <c r="G1606" s="1814">
        <v>0.0</v>
      </c>
      <c r="H1606" s="1814">
        <v>0.0</v>
      </c>
      <c r="I1606" s="693">
        <f t="shared" si="1150"/>
        <v>0</v>
      </c>
      <c r="J1606" s="701"/>
      <c r="K1606" s="1531"/>
      <c r="L1606" s="1714" t="s">
        <v>78</v>
      </c>
      <c r="M1606" s="692" t="str">
        <f t="shared" si="1151"/>
        <v>-</v>
      </c>
      <c r="N1606" s="701" t="s">
        <v>79</v>
      </c>
      <c r="O1606" s="692"/>
      <c r="P1606" s="701" t="s">
        <v>79</v>
      </c>
      <c r="Q1606" s="701"/>
      <c r="R1606" s="701"/>
      <c r="S1606" s="1686"/>
      <c r="T1606" s="649"/>
      <c r="U1606" s="7"/>
      <c r="V1606" s="7"/>
      <c r="W1606" s="7"/>
      <c r="X1606" s="7"/>
      <c r="Y1606" s="7"/>
      <c r="Z1606" s="7"/>
      <c r="AA1606" s="7"/>
      <c r="AB1606" s="7"/>
      <c r="AC1606" s="7"/>
    </row>
    <row r="1607">
      <c r="A1607" s="1714" t="s">
        <v>446</v>
      </c>
      <c r="B1607" s="692">
        <v>0.0</v>
      </c>
      <c r="C1607" s="692">
        <v>0.0</v>
      </c>
      <c r="D1607" s="692">
        <v>0.0</v>
      </c>
      <c r="E1607" s="692">
        <v>0.0</v>
      </c>
      <c r="F1607" s="692">
        <v>0.0</v>
      </c>
      <c r="G1607" s="1814">
        <v>0.0</v>
      </c>
      <c r="H1607" s="1814">
        <v>0.0</v>
      </c>
      <c r="I1607" s="693">
        <f t="shared" si="1150"/>
        <v>0</v>
      </c>
      <c r="J1607" s="701"/>
      <c r="K1607" s="1531"/>
      <c r="L1607" s="1714" t="s">
        <v>446</v>
      </c>
      <c r="M1607" s="692">
        <f t="shared" si="1151"/>
        <v>0</v>
      </c>
      <c r="N1607" s="701">
        <f>(M1607-I1607)-S1607</f>
        <v>0</v>
      </c>
      <c r="O1607" s="692"/>
      <c r="P1607" s="701">
        <f t="shared" ref="P1607:P1608" si="1153">SUM(N1607,O1607)</f>
        <v>0</v>
      </c>
      <c r="Q1607" s="701"/>
      <c r="R1607" s="701"/>
      <c r="S1607" s="1686"/>
      <c r="T1607" s="649"/>
      <c r="U1607" s="7"/>
      <c r="V1607" s="7"/>
      <c r="W1607" s="7"/>
      <c r="X1607" s="7"/>
      <c r="Y1607" s="7"/>
      <c r="Z1607" s="7"/>
      <c r="AA1607" s="7"/>
      <c r="AB1607" s="7"/>
      <c r="AC1607" s="7"/>
    </row>
    <row r="1608">
      <c r="A1608" s="1814" t="s">
        <v>962</v>
      </c>
      <c r="B1608" s="692">
        <v>0.0</v>
      </c>
      <c r="C1608" s="692">
        <v>0.0</v>
      </c>
      <c r="D1608" s="692">
        <v>0.0</v>
      </c>
      <c r="E1608" s="692">
        <v>0.0</v>
      </c>
      <c r="F1608" s="692">
        <v>0.0</v>
      </c>
      <c r="G1608" s="1814">
        <v>0.0</v>
      </c>
      <c r="H1608" s="1814">
        <v>0.0</v>
      </c>
      <c r="I1608" s="693">
        <f t="shared" si="1150"/>
        <v>0</v>
      </c>
      <c r="J1608" s="701"/>
      <c r="K1608" s="1531"/>
      <c r="L1608" s="1814" t="s">
        <v>962</v>
      </c>
      <c r="M1608" s="692">
        <f t="shared" si="1151"/>
        <v>0</v>
      </c>
      <c r="N1608" s="701">
        <f t="shared" ref="N1608:N1609" si="1154">(M1608-I1608)</f>
        <v>0</v>
      </c>
      <c r="O1608" s="692"/>
      <c r="P1608" s="701">
        <f t="shared" si="1153"/>
        <v>0</v>
      </c>
      <c r="Q1608" s="701"/>
      <c r="R1608" s="701"/>
      <c r="S1608" s="1686"/>
      <c r="T1608" s="649"/>
      <c r="U1608" s="7"/>
      <c r="V1608" s="7"/>
      <c r="W1608" s="7"/>
      <c r="X1608" s="7"/>
      <c r="Y1608" s="7"/>
      <c r="Z1608" s="7"/>
      <c r="AA1608" s="7"/>
      <c r="AB1608" s="7"/>
      <c r="AC1608" s="7"/>
    </row>
    <row r="1609">
      <c r="A1609" s="1714" t="s">
        <v>80</v>
      </c>
      <c r="B1609" s="690">
        <v>0.0</v>
      </c>
      <c r="C1609" s="692">
        <v>0.0</v>
      </c>
      <c r="D1609" s="692">
        <v>0.0</v>
      </c>
      <c r="E1609" s="692">
        <v>0.0</v>
      </c>
      <c r="F1609" s="692">
        <v>0.0</v>
      </c>
      <c r="G1609" s="1814">
        <v>0.0</v>
      </c>
      <c r="H1609" s="1814">
        <v>0.0</v>
      </c>
      <c r="I1609" s="693">
        <f t="shared" si="1150"/>
        <v>0</v>
      </c>
      <c r="J1609" s="701"/>
      <c r="K1609" s="1531"/>
      <c r="L1609" s="1714" t="s">
        <v>80</v>
      </c>
      <c r="M1609" s="692">
        <f t="shared" si="1151"/>
        <v>17</v>
      </c>
      <c r="N1609" s="701">
        <f t="shared" si="1154"/>
        <v>17</v>
      </c>
      <c r="O1609" s="692"/>
      <c r="P1609" s="701">
        <f>sum(N1609,O1609)</f>
        <v>17</v>
      </c>
      <c r="Q1609" s="701"/>
      <c r="R1609" s="701"/>
      <c r="S1609" s="1686"/>
      <c r="T1609" s="649"/>
      <c r="U1609" s="7"/>
      <c r="V1609" s="7"/>
      <c r="W1609" s="7"/>
      <c r="X1609" s="7"/>
      <c r="Y1609" s="7"/>
      <c r="Z1609" s="7"/>
      <c r="AA1609" s="7"/>
      <c r="AB1609" s="7"/>
      <c r="AC1609" s="7"/>
    </row>
    <row r="1610">
      <c r="A1610" s="1716" t="s">
        <v>274</v>
      </c>
      <c r="B1610" s="1765">
        <v>0.0</v>
      </c>
      <c r="C1610" s="1765">
        <v>0.0</v>
      </c>
      <c r="D1610" s="1765">
        <v>0.0</v>
      </c>
      <c r="E1610" s="1765">
        <v>0.0</v>
      </c>
      <c r="F1610" s="1765">
        <v>0.0</v>
      </c>
      <c r="G1610" s="1945">
        <v>0.0</v>
      </c>
      <c r="H1610" s="1945">
        <v>0.0</v>
      </c>
      <c r="I1610" s="1761">
        <f t="shared" si="1150"/>
        <v>0</v>
      </c>
      <c r="J1610" s="1762">
        <f>sum(I1610:I1614)</f>
        <v>0</v>
      </c>
      <c r="K1610" s="1531"/>
      <c r="L1610" s="1715" t="s">
        <v>818</v>
      </c>
      <c r="M1610" s="1765">
        <f t="shared" si="1151"/>
        <v>12</v>
      </c>
      <c r="N1610" s="1762">
        <f>(M1610-I1610)-S1610</f>
        <v>12</v>
      </c>
      <c r="O1610" s="1765"/>
      <c r="P1610" s="1762">
        <f t="shared" ref="P1610:P1611" si="1155">SUM(N1610,O1610)</f>
        <v>12</v>
      </c>
      <c r="Q1610" s="1764"/>
      <c r="R1610" s="1773" t="s">
        <v>1062</v>
      </c>
      <c r="S1610" s="1762"/>
      <c r="T1610" s="649"/>
      <c r="U1610" s="7"/>
      <c r="V1610" s="7"/>
      <c r="W1610" s="7"/>
      <c r="X1610" s="7"/>
      <c r="Y1610" s="7"/>
      <c r="Z1610" s="7"/>
      <c r="AA1610" s="7"/>
      <c r="AB1610" s="7"/>
      <c r="AC1610" s="7"/>
    </row>
    <row r="1611">
      <c r="A1611" s="1714" t="s">
        <v>77</v>
      </c>
      <c r="B1611" s="692">
        <v>0.0</v>
      </c>
      <c r="C1611" s="692">
        <v>0.0</v>
      </c>
      <c r="D1611" s="692">
        <v>0.0</v>
      </c>
      <c r="E1611" s="692">
        <v>0.0</v>
      </c>
      <c r="F1611" s="692">
        <v>0.0</v>
      </c>
      <c r="G1611" s="1814">
        <v>0.0</v>
      </c>
      <c r="H1611" s="1814">
        <v>0.0</v>
      </c>
      <c r="I1611" s="693">
        <f t="shared" si="1150"/>
        <v>0</v>
      </c>
      <c r="J1611" s="596">
        <f>(J1610/40)</f>
        <v>0</v>
      </c>
      <c r="K1611" s="1531"/>
      <c r="L1611" s="1714" t="s">
        <v>77</v>
      </c>
      <c r="M1611" s="692">
        <f t="shared" si="1151"/>
        <v>0</v>
      </c>
      <c r="N1611" s="701">
        <f>(M1611-I1611-I1612)-S1611</f>
        <v>0</v>
      </c>
      <c r="O1611" s="692"/>
      <c r="P1611" s="701">
        <f t="shared" si="1155"/>
        <v>0</v>
      </c>
      <c r="Q1611" s="701"/>
      <c r="R1611" s="701"/>
      <c r="S1611" s="1686"/>
      <c r="T1611" s="649"/>
      <c r="U1611" s="7"/>
      <c r="V1611" s="7"/>
      <c r="W1611" s="7"/>
      <c r="X1611" s="7"/>
      <c r="Y1611" s="7"/>
      <c r="Z1611" s="7"/>
      <c r="AA1611" s="7"/>
      <c r="AB1611" s="7"/>
      <c r="AC1611" s="7"/>
    </row>
    <row r="1612">
      <c r="A1612" s="1714" t="s">
        <v>78</v>
      </c>
      <c r="B1612" s="692">
        <v>0.0</v>
      </c>
      <c r="C1612" s="692">
        <v>0.0</v>
      </c>
      <c r="D1612" s="692">
        <v>0.0</v>
      </c>
      <c r="E1612" s="692">
        <v>0.0</v>
      </c>
      <c r="F1612" s="692">
        <v>0.0</v>
      </c>
      <c r="G1612" s="1814">
        <v>0.0</v>
      </c>
      <c r="H1612" s="1814">
        <v>0.0</v>
      </c>
      <c r="I1612" s="693">
        <f t="shared" si="1150"/>
        <v>0</v>
      </c>
      <c r="J1612" s="701"/>
      <c r="K1612" s="1531"/>
      <c r="L1612" s="1714" t="s">
        <v>78</v>
      </c>
      <c r="M1612" s="692" t="str">
        <f t="shared" si="1151"/>
        <v>-</v>
      </c>
      <c r="N1612" s="701" t="s">
        <v>79</v>
      </c>
      <c r="O1612" s="692"/>
      <c r="P1612" s="701" t="s">
        <v>79</v>
      </c>
      <c r="Q1612" s="701"/>
      <c r="R1612" s="701"/>
      <c r="S1612" s="1686"/>
      <c r="T1612" s="649"/>
      <c r="U1612" s="7"/>
      <c r="V1612" s="7"/>
      <c r="W1612" s="7"/>
      <c r="X1612" s="7"/>
      <c r="Y1612" s="7"/>
      <c r="Z1612" s="7"/>
      <c r="AA1612" s="7"/>
      <c r="AB1612" s="7"/>
      <c r="AC1612" s="7"/>
    </row>
    <row r="1613">
      <c r="A1613" s="1714" t="s">
        <v>446</v>
      </c>
      <c r="B1613" s="692">
        <v>0.0</v>
      </c>
      <c r="C1613" s="692">
        <v>0.0</v>
      </c>
      <c r="D1613" s="692">
        <v>0.0</v>
      </c>
      <c r="E1613" s="692">
        <v>0.0</v>
      </c>
      <c r="F1613" s="692">
        <v>0.0</v>
      </c>
      <c r="G1613" s="1814">
        <v>0.0</v>
      </c>
      <c r="H1613" s="1814">
        <v>0.0</v>
      </c>
      <c r="I1613" s="693">
        <f t="shared" si="1150"/>
        <v>0</v>
      </c>
      <c r="J1613" s="701"/>
      <c r="K1613" s="1531"/>
      <c r="L1613" s="1714" t="s">
        <v>446</v>
      </c>
      <c r="M1613" s="692">
        <f t="shared" si="1151"/>
        <v>1</v>
      </c>
      <c r="N1613" s="701">
        <f>(M1613-I1613)-S1613</f>
        <v>1</v>
      </c>
      <c r="O1613" s="692"/>
      <c r="P1613" s="701">
        <f t="shared" ref="P1613:P1614" si="1156">SUM(N1613,O1613)</f>
        <v>1</v>
      </c>
      <c r="Q1613" s="701"/>
      <c r="R1613" s="701"/>
      <c r="S1613" s="1686"/>
      <c r="T1613" s="649"/>
      <c r="U1613" s="7"/>
      <c r="V1613" s="7"/>
      <c r="W1613" s="7"/>
      <c r="X1613" s="7"/>
      <c r="Y1613" s="7"/>
      <c r="Z1613" s="7"/>
      <c r="AA1613" s="7"/>
      <c r="AB1613" s="7"/>
      <c r="AC1613" s="7"/>
    </row>
    <row r="1614">
      <c r="A1614" s="1814" t="s">
        <v>962</v>
      </c>
      <c r="B1614" s="692">
        <v>0.0</v>
      </c>
      <c r="C1614" s="692">
        <v>0.0</v>
      </c>
      <c r="D1614" s="692">
        <v>0.0</v>
      </c>
      <c r="E1614" s="692">
        <v>0.0</v>
      </c>
      <c r="F1614" s="692">
        <v>0.0</v>
      </c>
      <c r="G1614" s="1814">
        <v>0.0</v>
      </c>
      <c r="H1614" s="1814">
        <v>0.0</v>
      </c>
      <c r="I1614" s="693">
        <f t="shared" si="1150"/>
        <v>0</v>
      </c>
      <c r="J1614" s="701"/>
      <c r="K1614" s="1531"/>
      <c r="L1614" s="1814" t="s">
        <v>962</v>
      </c>
      <c r="M1614" s="692">
        <f t="shared" si="1151"/>
        <v>0</v>
      </c>
      <c r="N1614" s="701">
        <f t="shared" ref="N1614:N1615" si="1157">(M1614-I1614)</f>
        <v>0</v>
      </c>
      <c r="O1614" s="692"/>
      <c r="P1614" s="701">
        <f t="shared" si="1156"/>
        <v>0</v>
      </c>
      <c r="Q1614" s="701"/>
      <c r="R1614" s="701"/>
      <c r="S1614" s="1686"/>
      <c r="T1614" s="649"/>
      <c r="U1614" s="7"/>
      <c r="V1614" s="7"/>
      <c r="W1614" s="7"/>
      <c r="X1614" s="7"/>
      <c r="Y1614" s="7"/>
      <c r="Z1614" s="7"/>
      <c r="AA1614" s="7"/>
      <c r="AB1614" s="7"/>
      <c r="AC1614" s="7"/>
    </row>
    <row r="1615">
      <c r="A1615" s="1714" t="s">
        <v>80</v>
      </c>
      <c r="B1615" s="690">
        <v>0.0</v>
      </c>
      <c r="C1615" s="692">
        <v>0.0</v>
      </c>
      <c r="D1615" s="692">
        <v>0.0</v>
      </c>
      <c r="E1615" s="692">
        <v>0.0</v>
      </c>
      <c r="F1615" s="692">
        <v>0.0</v>
      </c>
      <c r="G1615" s="1814">
        <v>0.0</v>
      </c>
      <c r="H1615" s="1814">
        <v>0.0</v>
      </c>
      <c r="I1615" s="693">
        <f t="shared" si="1150"/>
        <v>0</v>
      </c>
      <c r="J1615" s="694"/>
      <c r="K1615" s="1531"/>
      <c r="L1615" s="1714" t="s">
        <v>80</v>
      </c>
      <c r="M1615" s="692">
        <f t="shared" si="1151"/>
        <v>17</v>
      </c>
      <c r="N1615" s="701">
        <f t="shared" si="1157"/>
        <v>17</v>
      </c>
      <c r="O1615" s="692"/>
      <c r="P1615" s="701">
        <f>sum(N1615,O1615)</f>
        <v>17</v>
      </c>
      <c r="Q1615" s="701"/>
      <c r="R1615" s="701"/>
      <c r="S1615" s="1686"/>
      <c r="T1615" s="649"/>
      <c r="U1615" s="7"/>
      <c r="V1615" s="7"/>
      <c r="W1615" s="7"/>
      <c r="X1615" s="7"/>
      <c r="Y1615" s="7"/>
      <c r="Z1615" s="7"/>
      <c r="AA1615" s="7"/>
      <c r="AB1615" s="7"/>
      <c r="AC1615" s="7"/>
    </row>
    <row r="1616">
      <c r="A1616" s="1716" t="s">
        <v>963</v>
      </c>
      <c r="B1616" s="1765">
        <v>0.0</v>
      </c>
      <c r="C1616" s="1765">
        <v>0.0</v>
      </c>
      <c r="D1616" s="1765">
        <v>0.0</v>
      </c>
      <c r="E1616" s="1765">
        <v>5.0</v>
      </c>
      <c r="F1616" s="1765">
        <v>3.0</v>
      </c>
      <c r="G1616" s="1945">
        <v>0.0</v>
      </c>
      <c r="H1616" s="1945">
        <v>0.0</v>
      </c>
      <c r="I1616" s="1761">
        <f t="shared" si="1150"/>
        <v>8</v>
      </c>
      <c r="J1616" s="1762">
        <f>sum(I1616:I1620)</f>
        <v>8</v>
      </c>
      <c r="K1616" s="1544" t="s">
        <v>206</v>
      </c>
      <c r="L1616" s="1716" t="s">
        <v>963</v>
      </c>
      <c r="M1616" s="1765">
        <f t="shared" si="1151"/>
        <v>23</v>
      </c>
      <c r="N1616" s="1762">
        <f>(M1616-I1616)-S1616</f>
        <v>15</v>
      </c>
      <c r="O1616" s="1765">
        <v>0.0</v>
      </c>
      <c r="P1616" s="1762">
        <f t="shared" ref="P1616:P1617" si="1158">SUM(N1616,O1616)</f>
        <v>15</v>
      </c>
      <c r="Q1616" s="1764"/>
      <c r="R1616" s="1773" t="s">
        <v>1063</v>
      </c>
      <c r="S1616" s="1762"/>
      <c r="T1616" s="649"/>
      <c r="U1616" s="7"/>
      <c r="V1616" s="7"/>
      <c r="W1616" s="7"/>
      <c r="X1616" s="7"/>
      <c r="Y1616" s="7"/>
      <c r="Z1616" s="7"/>
      <c r="AA1616" s="7"/>
      <c r="AB1616" s="7"/>
      <c r="AC1616" s="7"/>
    </row>
    <row r="1617">
      <c r="A1617" s="1714" t="s">
        <v>77</v>
      </c>
      <c r="B1617" s="692">
        <v>0.0</v>
      </c>
      <c r="C1617" s="692">
        <v>0.0</v>
      </c>
      <c r="D1617" s="692">
        <v>0.0</v>
      </c>
      <c r="E1617" s="692">
        <v>0.0</v>
      </c>
      <c r="F1617" s="692">
        <v>0.0</v>
      </c>
      <c r="G1617" s="1814">
        <v>0.0</v>
      </c>
      <c r="H1617" s="1814">
        <v>0.0</v>
      </c>
      <c r="I1617" s="693">
        <f t="shared" si="1150"/>
        <v>0</v>
      </c>
      <c r="J1617" s="596">
        <f>(J1616/40)</f>
        <v>0.2</v>
      </c>
      <c r="K1617" s="1544" t="s">
        <v>206</v>
      </c>
      <c r="L1617" s="1714" t="s">
        <v>77</v>
      </c>
      <c r="M1617" s="692">
        <f t="shared" si="1151"/>
        <v>0</v>
      </c>
      <c r="N1617" s="701">
        <f>(M1617-I1617-I1618)-S1617</f>
        <v>0</v>
      </c>
      <c r="O1617" s="692">
        <v>0.0</v>
      </c>
      <c r="P1617" s="701">
        <f t="shared" si="1158"/>
        <v>0</v>
      </c>
      <c r="Q1617" s="701"/>
      <c r="R1617" s="701"/>
      <c r="S1617" s="1686"/>
      <c r="T1617" s="649"/>
      <c r="U1617" s="7"/>
      <c r="V1617" s="7"/>
      <c r="W1617" s="7"/>
      <c r="X1617" s="7"/>
      <c r="Y1617" s="7"/>
      <c r="Z1617" s="7"/>
      <c r="AA1617" s="7"/>
      <c r="AB1617" s="7"/>
      <c r="AC1617" s="7"/>
    </row>
    <row r="1618">
      <c r="A1618" s="1714" t="s">
        <v>78</v>
      </c>
      <c r="B1618" s="692">
        <v>0.0</v>
      </c>
      <c r="C1618" s="692">
        <v>0.0</v>
      </c>
      <c r="D1618" s="692">
        <v>0.0</v>
      </c>
      <c r="E1618" s="692">
        <v>0.0</v>
      </c>
      <c r="F1618" s="692">
        <v>0.0</v>
      </c>
      <c r="G1618" s="1814">
        <v>0.0</v>
      </c>
      <c r="H1618" s="1814">
        <v>0.0</v>
      </c>
      <c r="I1618" s="693">
        <f t="shared" si="1150"/>
        <v>0</v>
      </c>
      <c r="J1618" s="701"/>
      <c r="K1618" s="1544" t="s">
        <v>206</v>
      </c>
      <c r="L1618" s="1714" t="s">
        <v>78</v>
      </c>
      <c r="M1618" s="692" t="str">
        <f t="shared" si="1151"/>
        <v>-</v>
      </c>
      <c r="N1618" s="701" t="s">
        <v>79</v>
      </c>
      <c r="O1618" s="692" t="s">
        <v>79</v>
      </c>
      <c r="P1618" s="701" t="s">
        <v>79</v>
      </c>
      <c r="Q1618" s="701"/>
      <c r="R1618" s="701"/>
      <c r="S1618" s="1686"/>
      <c r="T1618" s="649"/>
      <c r="U1618" s="7"/>
      <c r="V1618" s="7"/>
      <c r="W1618" s="7"/>
      <c r="X1618" s="7"/>
      <c r="Y1618" s="7"/>
      <c r="Z1618" s="7"/>
      <c r="AA1618" s="7"/>
      <c r="AB1618" s="7"/>
      <c r="AC1618" s="7"/>
    </row>
    <row r="1619">
      <c r="A1619" s="1714" t="s">
        <v>446</v>
      </c>
      <c r="B1619" s="692">
        <v>0.0</v>
      </c>
      <c r="C1619" s="692">
        <v>0.0</v>
      </c>
      <c r="D1619" s="692">
        <v>0.0</v>
      </c>
      <c r="E1619" s="692">
        <v>0.0</v>
      </c>
      <c r="F1619" s="692">
        <v>0.0</v>
      </c>
      <c r="G1619" s="1814">
        <v>0.0</v>
      </c>
      <c r="H1619" s="1814">
        <v>0.0</v>
      </c>
      <c r="I1619" s="693">
        <f t="shared" si="1150"/>
        <v>0</v>
      </c>
      <c r="J1619" s="701"/>
      <c r="K1619" s="1544" t="s">
        <v>206</v>
      </c>
      <c r="L1619" s="1714" t="s">
        <v>446</v>
      </c>
      <c r="M1619" s="692">
        <f t="shared" si="1151"/>
        <v>5</v>
      </c>
      <c r="N1619" s="701">
        <f>(M1619-I1619)-S1619</f>
        <v>5</v>
      </c>
      <c r="O1619" s="692">
        <v>0.0</v>
      </c>
      <c r="P1619" s="701">
        <f t="shared" ref="P1619:P1620" si="1159">SUM(N1619,O1619)</f>
        <v>5</v>
      </c>
      <c r="Q1619" s="701"/>
      <c r="R1619" s="701"/>
      <c r="S1619" s="1686"/>
      <c r="T1619" s="649"/>
      <c r="U1619" s="7"/>
      <c r="V1619" s="7"/>
      <c r="W1619" s="7"/>
      <c r="X1619" s="7"/>
      <c r="Y1619" s="7"/>
      <c r="Z1619" s="7"/>
      <c r="AA1619" s="7"/>
      <c r="AB1619" s="7"/>
      <c r="AC1619" s="7"/>
    </row>
    <row r="1620">
      <c r="A1620" s="1814" t="s">
        <v>962</v>
      </c>
      <c r="B1620" s="692">
        <v>0.0</v>
      </c>
      <c r="C1620" s="692">
        <v>0.0</v>
      </c>
      <c r="D1620" s="692">
        <v>0.0</v>
      </c>
      <c r="E1620" s="692">
        <v>0.0</v>
      </c>
      <c r="F1620" s="692">
        <v>0.0</v>
      </c>
      <c r="G1620" s="1814">
        <v>0.0</v>
      </c>
      <c r="H1620" s="1814">
        <v>0.0</v>
      </c>
      <c r="I1620" s="693">
        <f t="shared" si="1150"/>
        <v>0</v>
      </c>
      <c r="J1620" s="701"/>
      <c r="K1620" s="1544" t="s">
        <v>206</v>
      </c>
      <c r="L1620" s="1814" t="s">
        <v>962</v>
      </c>
      <c r="M1620" s="692">
        <f t="shared" si="1151"/>
        <v>0</v>
      </c>
      <c r="N1620" s="701">
        <f t="shared" ref="N1620:N1621" si="1160">(M1620-I1620)</f>
        <v>0</v>
      </c>
      <c r="O1620" s="692">
        <v>0.0</v>
      </c>
      <c r="P1620" s="701">
        <f t="shared" si="1159"/>
        <v>0</v>
      </c>
      <c r="Q1620" s="701"/>
      <c r="R1620" s="701"/>
      <c r="S1620" s="1686"/>
      <c r="T1620" s="649"/>
      <c r="U1620" s="7"/>
      <c r="V1620" s="7"/>
      <c r="W1620" s="7"/>
      <c r="X1620" s="7"/>
      <c r="Y1620" s="7"/>
      <c r="Z1620" s="7"/>
      <c r="AA1620" s="7"/>
      <c r="AB1620" s="7"/>
      <c r="AC1620" s="7"/>
    </row>
    <row r="1621">
      <c r="A1621" s="1714" t="s">
        <v>80</v>
      </c>
      <c r="B1621" s="690">
        <v>0.0</v>
      </c>
      <c r="C1621" s="692">
        <v>0.0</v>
      </c>
      <c r="D1621" s="692">
        <v>0.0</v>
      </c>
      <c r="E1621" s="692">
        <v>0.0</v>
      </c>
      <c r="F1621" s="692">
        <v>0.0</v>
      </c>
      <c r="G1621" s="1814">
        <v>0.0</v>
      </c>
      <c r="H1621" s="1814">
        <v>0.0</v>
      </c>
      <c r="I1621" s="693">
        <f t="shared" si="1150"/>
        <v>0</v>
      </c>
      <c r="J1621" s="701"/>
      <c r="K1621" s="1544" t="s">
        <v>79</v>
      </c>
      <c r="L1621" s="1714" t="s">
        <v>80</v>
      </c>
      <c r="M1621" s="692">
        <f t="shared" si="1151"/>
        <v>20</v>
      </c>
      <c r="N1621" s="701">
        <f t="shared" si="1160"/>
        <v>20</v>
      </c>
      <c r="O1621" s="692">
        <v>0.0</v>
      </c>
      <c r="P1621" s="701">
        <f>sum(N1621,O1621)</f>
        <v>20</v>
      </c>
      <c r="Q1621" s="701"/>
      <c r="R1621" s="692" t="s">
        <v>1064</v>
      </c>
      <c r="S1621" s="1686"/>
      <c r="T1621" s="649"/>
      <c r="U1621" s="7"/>
      <c r="V1621" s="7"/>
      <c r="W1621" s="7"/>
      <c r="X1621" s="7"/>
      <c r="Y1621" s="7"/>
      <c r="Z1621" s="7"/>
      <c r="AA1621" s="7"/>
      <c r="AB1621" s="7"/>
      <c r="AC1621" s="7"/>
    </row>
    <row r="1622">
      <c r="A1622" s="1757" t="s">
        <v>819</v>
      </c>
      <c r="B1622" s="1758">
        <f t="shared" ref="B1622:I1622" si="1161">SUM(B1623:B1627,B1629:B1633,B1635:B1639)</f>
        <v>0</v>
      </c>
      <c r="C1622" s="1758">
        <f t="shared" si="1161"/>
        <v>2</v>
      </c>
      <c r="D1622" s="1758">
        <f t="shared" si="1161"/>
        <v>1</v>
      </c>
      <c r="E1622" s="1758">
        <f t="shared" si="1161"/>
        <v>2</v>
      </c>
      <c r="F1622" s="1758">
        <f t="shared" si="1161"/>
        <v>3</v>
      </c>
      <c r="G1622" s="1758">
        <f t="shared" si="1161"/>
        <v>5</v>
      </c>
      <c r="H1622" s="1758">
        <f t="shared" si="1161"/>
        <v>0</v>
      </c>
      <c r="I1622" s="1758">
        <f t="shared" si="1161"/>
        <v>13</v>
      </c>
      <c r="J1622" s="1758"/>
      <c r="K1622" s="1531"/>
      <c r="L1622" s="1758" t="s">
        <v>819</v>
      </c>
      <c r="M1622" s="1682"/>
      <c r="N1622" s="1682"/>
      <c r="O1622" s="1682"/>
      <c r="P1622" s="1682"/>
      <c r="Q1622" s="1682"/>
      <c r="R1622" s="1682"/>
      <c r="S1622" s="1682"/>
      <c r="T1622" s="649"/>
      <c r="U1622" s="7"/>
      <c r="V1622" s="7"/>
      <c r="W1622" s="7"/>
      <c r="X1622" s="7"/>
      <c r="Y1622" s="7"/>
      <c r="Z1622" s="7"/>
      <c r="AA1622" s="7"/>
      <c r="AB1622" s="7"/>
      <c r="AC1622" s="7"/>
    </row>
    <row r="1623">
      <c r="A1623" s="1715" t="s">
        <v>820</v>
      </c>
      <c r="B1623" s="1760">
        <v>0.0</v>
      </c>
      <c r="C1623" s="1760">
        <v>2.0</v>
      </c>
      <c r="D1623" s="1760">
        <v>1.0</v>
      </c>
      <c r="E1623" s="1760">
        <v>0.0</v>
      </c>
      <c r="F1623" s="1760">
        <v>2.0</v>
      </c>
      <c r="G1623" s="1837">
        <v>0.0</v>
      </c>
      <c r="H1623" s="1837">
        <v>0.0</v>
      </c>
      <c r="I1623" s="1761">
        <f t="shared" ref="I1623:I1640" si="1162">SUM(B1623:H1623)</f>
        <v>5</v>
      </c>
      <c r="J1623" s="1762">
        <f>sum(I1623:I1627)</f>
        <v>5</v>
      </c>
      <c r="K1623" s="1544" t="s">
        <v>206</v>
      </c>
      <c r="L1623" s="1715" t="s">
        <v>820</v>
      </c>
      <c r="M1623" s="1765">
        <f t="shared" ref="M1623:M1634" si="1163">P1009</f>
        <v>15</v>
      </c>
      <c r="N1623" s="1762">
        <f>(M1623-I1623)-S1623</f>
        <v>10</v>
      </c>
      <c r="O1623" s="1765">
        <v>0.0</v>
      </c>
      <c r="P1623" s="1762">
        <f t="shared" ref="P1623:P1624" si="1164">SUM(N1623,O1623)</f>
        <v>10</v>
      </c>
      <c r="Q1623" s="1764"/>
      <c r="R1623" s="1942" t="s">
        <v>1065</v>
      </c>
      <c r="S1623" s="1762"/>
      <c r="T1623" s="649"/>
      <c r="U1623" s="7"/>
      <c r="V1623" s="7"/>
      <c r="W1623" s="7"/>
      <c r="X1623" s="7"/>
      <c r="Y1623" s="7"/>
      <c r="Z1623" s="7"/>
      <c r="AA1623" s="7"/>
      <c r="AB1623" s="7"/>
      <c r="AC1623" s="7"/>
    </row>
    <row r="1624">
      <c r="A1624" s="1714" t="s">
        <v>77</v>
      </c>
      <c r="B1624" s="692">
        <v>0.0</v>
      </c>
      <c r="C1624" s="692">
        <v>0.0</v>
      </c>
      <c r="D1624" s="692">
        <v>0.0</v>
      </c>
      <c r="E1624" s="692">
        <v>0.0</v>
      </c>
      <c r="F1624" s="692">
        <v>0.0</v>
      </c>
      <c r="G1624" s="1814">
        <v>0.0</v>
      </c>
      <c r="H1624" s="1814">
        <v>0.0</v>
      </c>
      <c r="I1624" s="693">
        <f t="shared" si="1162"/>
        <v>0</v>
      </c>
      <c r="J1624" s="596">
        <f>(J1623/40)</f>
        <v>0.125</v>
      </c>
      <c r="K1624" s="1544" t="s">
        <v>79</v>
      </c>
      <c r="L1624" s="1714" t="s">
        <v>77</v>
      </c>
      <c r="M1624" s="692">
        <f t="shared" si="1163"/>
        <v>1</v>
      </c>
      <c r="N1624" s="701">
        <f>(M1624-I1624-I1625)-S1624</f>
        <v>1</v>
      </c>
      <c r="O1624" s="692"/>
      <c r="P1624" s="701">
        <f t="shared" si="1164"/>
        <v>1</v>
      </c>
      <c r="Q1624" s="701"/>
      <c r="R1624" s="701"/>
      <c r="S1624" s="1686"/>
      <c r="T1624" s="649"/>
      <c r="U1624" s="7"/>
      <c r="V1624" s="7"/>
      <c r="W1624" s="7"/>
      <c r="X1624" s="7"/>
      <c r="Y1624" s="7"/>
      <c r="Z1624" s="7"/>
      <c r="AA1624" s="7"/>
      <c r="AB1624" s="7"/>
      <c r="AC1624" s="7"/>
    </row>
    <row r="1625">
      <c r="A1625" s="1714" t="s">
        <v>78</v>
      </c>
      <c r="B1625" s="692">
        <v>0.0</v>
      </c>
      <c r="C1625" s="692">
        <v>0.0</v>
      </c>
      <c r="D1625" s="692">
        <v>0.0</v>
      </c>
      <c r="E1625" s="692">
        <v>0.0</v>
      </c>
      <c r="F1625" s="692">
        <v>0.0</v>
      </c>
      <c r="G1625" s="1814">
        <v>0.0</v>
      </c>
      <c r="H1625" s="1814">
        <v>0.0</v>
      </c>
      <c r="I1625" s="693">
        <f t="shared" si="1162"/>
        <v>0</v>
      </c>
      <c r="J1625" s="701"/>
      <c r="K1625" s="1544" t="s">
        <v>79</v>
      </c>
      <c r="L1625" s="1714" t="s">
        <v>78</v>
      </c>
      <c r="M1625" s="692" t="str">
        <f t="shared" si="1163"/>
        <v>-</v>
      </c>
      <c r="N1625" s="701" t="s">
        <v>79</v>
      </c>
      <c r="O1625" s="692"/>
      <c r="P1625" s="701" t="s">
        <v>79</v>
      </c>
      <c r="Q1625" s="701"/>
      <c r="R1625" s="701"/>
      <c r="S1625" s="1686"/>
      <c r="T1625" s="649"/>
      <c r="U1625" s="7"/>
      <c r="V1625" s="7"/>
      <c r="W1625" s="7"/>
      <c r="X1625" s="7"/>
      <c r="Y1625" s="7"/>
      <c r="Z1625" s="7"/>
      <c r="AA1625" s="7"/>
      <c r="AB1625" s="7"/>
      <c r="AC1625" s="7"/>
    </row>
    <row r="1626">
      <c r="A1626" s="1714" t="s">
        <v>446</v>
      </c>
      <c r="B1626" s="692">
        <v>0.0</v>
      </c>
      <c r="C1626" s="692">
        <v>0.0</v>
      </c>
      <c r="D1626" s="692">
        <v>0.0</v>
      </c>
      <c r="E1626" s="692">
        <v>0.0</v>
      </c>
      <c r="F1626" s="692">
        <v>0.0</v>
      </c>
      <c r="G1626" s="1814">
        <v>0.0</v>
      </c>
      <c r="H1626" s="1814">
        <v>0.0</v>
      </c>
      <c r="I1626" s="693">
        <f t="shared" si="1162"/>
        <v>0</v>
      </c>
      <c r="J1626" s="701"/>
      <c r="K1626" s="1544" t="s">
        <v>79</v>
      </c>
      <c r="L1626" s="1714" t="s">
        <v>446</v>
      </c>
      <c r="M1626" s="692">
        <f t="shared" si="1163"/>
        <v>2</v>
      </c>
      <c r="N1626" s="701">
        <f>(M1626-I1626)-S1626</f>
        <v>2</v>
      </c>
      <c r="O1626" s="692"/>
      <c r="P1626" s="701">
        <f t="shared" ref="P1626:P1627" si="1165">SUM(N1626,O1626)</f>
        <v>2</v>
      </c>
      <c r="Q1626" s="701"/>
      <c r="R1626" s="692" t="s">
        <v>1066</v>
      </c>
      <c r="S1626" s="1686"/>
      <c r="T1626" s="649"/>
      <c r="U1626" s="7"/>
      <c r="V1626" s="7"/>
      <c r="W1626" s="7"/>
      <c r="X1626" s="7"/>
      <c r="Y1626" s="7"/>
      <c r="Z1626" s="7"/>
      <c r="AA1626" s="7"/>
      <c r="AB1626" s="7"/>
      <c r="AC1626" s="7"/>
    </row>
    <row r="1627">
      <c r="A1627" s="1814" t="s">
        <v>962</v>
      </c>
      <c r="B1627" s="692">
        <v>0.0</v>
      </c>
      <c r="C1627" s="692">
        <v>0.0</v>
      </c>
      <c r="D1627" s="692">
        <v>0.0</v>
      </c>
      <c r="E1627" s="692">
        <v>0.0</v>
      </c>
      <c r="F1627" s="692">
        <v>0.0</v>
      </c>
      <c r="G1627" s="1814">
        <v>0.0</v>
      </c>
      <c r="H1627" s="1814">
        <v>0.0</v>
      </c>
      <c r="I1627" s="693">
        <f t="shared" si="1162"/>
        <v>0</v>
      </c>
      <c r="J1627" s="701"/>
      <c r="K1627" s="1531"/>
      <c r="L1627" s="1814" t="s">
        <v>962</v>
      </c>
      <c r="M1627" s="692">
        <f t="shared" si="1163"/>
        <v>6</v>
      </c>
      <c r="N1627" s="701">
        <f t="shared" ref="N1627:N1628" si="1166">(M1627-I1627)</f>
        <v>6</v>
      </c>
      <c r="O1627" s="692"/>
      <c r="P1627" s="701">
        <f t="shared" si="1165"/>
        <v>6</v>
      </c>
      <c r="Q1627" s="701"/>
      <c r="R1627" s="701"/>
      <c r="S1627" s="1686"/>
      <c r="T1627" s="649"/>
      <c r="U1627" s="7"/>
      <c r="V1627" s="7"/>
      <c r="W1627" s="7"/>
      <c r="X1627" s="7"/>
      <c r="Y1627" s="7"/>
      <c r="Z1627" s="7"/>
      <c r="AA1627" s="7"/>
      <c r="AB1627" s="7"/>
      <c r="AC1627" s="7"/>
    </row>
    <row r="1628">
      <c r="A1628" s="1714" t="s">
        <v>80</v>
      </c>
      <c r="B1628" s="690">
        <v>0.0</v>
      </c>
      <c r="C1628" s="692">
        <v>0.0</v>
      </c>
      <c r="D1628" s="692">
        <v>0.0</v>
      </c>
      <c r="E1628" s="692">
        <v>0.0</v>
      </c>
      <c r="F1628" s="692">
        <v>0.0</v>
      </c>
      <c r="G1628" s="1814">
        <v>0.0</v>
      </c>
      <c r="H1628" s="1814">
        <v>0.0</v>
      </c>
      <c r="I1628" s="693">
        <f t="shared" si="1162"/>
        <v>0</v>
      </c>
      <c r="J1628" s="701"/>
      <c r="K1628" s="1531"/>
      <c r="L1628" s="1714" t="s">
        <v>80</v>
      </c>
      <c r="M1628" s="692">
        <f t="shared" si="1163"/>
        <v>0</v>
      </c>
      <c r="N1628" s="701">
        <f t="shared" si="1166"/>
        <v>0</v>
      </c>
      <c r="O1628" s="692"/>
      <c r="P1628" s="701">
        <f>sum(N1628,O1628)</f>
        <v>0</v>
      </c>
      <c r="Q1628" s="701"/>
      <c r="R1628" s="692" t="s">
        <v>852</v>
      </c>
      <c r="S1628" s="1686"/>
      <c r="T1628" s="649"/>
      <c r="U1628" s="7"/>
      <c r="V1628" s="7"/>
      <c r="W1628" s="7"/>
      <c r="X1628" s="7"/>
      <c r="Y1628" s="7"/>
      <c r="Z1628" s="7"/>
      <c r="AA1628" s="7"/>
      <c r="AB1628" s="7"/>
      <c r="AC1628" s="7"/>
    </row>
    <row r="1629">
      <c r="A1629" s="1716" t="s">
        <v>964</v>
      </c>
      <c r="B1629" s="1760">
        <v>0.0</v>
      </c>
      <c r="C1629" s="1760">
        <v>0.0</v>
      </c>
      <c r="D1629" s="1760">
        <v>0.0</v>
      </c>
      <c r="E1629" s="1760">
        <v>1.0</v>
      </c>
      <c r="F1629" s="1760">
        <v>1.0</v>
      </c>
      <c r="G1629" s="1945">
        <v>4.0</v>
      </c>
      <c r="H1629" s="1945">
        <v>0.0</v>
      </c>
      <c r="I1629" s="1761">
        <f t="shared" si="1162"/>
        <v>6</v>
      </c>
      <c r="J1629" s="1762">
        <f>sum(I1629:I1633)</f>
        <v>8</v>
      </c>
      <c r="K1629" s="1531"/>
      <c r="L1629" s="1716" t="s">
        <v>964</v>
      </c>
      <c r="M1629" s="1765">
        <f t="shared" si="1163"/>
        <v>15</v>
      </c>
      <c r="N1629" s="1762">
        <f>(M1629-I1629)-S1629</f>
        <v>9</v>
      </c>
      <c r="O1629" s="1765"/>
      <c r="P1629" s="1762">
        <f t="shared" ref="P1629:P1630" si="1167">SUM(N1629,O1629)</f>
        <v>9</v>
      </c>
      <c r="Q1629" s="1764"/>
      <c r="R1629" s="1773" t="s">
        <v>1067</v>
      </c>
      <c r="S1629" s="1762"/>
      <c r="T1629" s="649"/>
      <c r="U1629" s="7"/>
      <c r="V1629" s="7"/>
      <c r="W1629" s="7"/>
      <c r="X1629" s="7"/>
      <c r="Y1629" s="7"/>
      <c r="Z1629" s="7"/>
      <c r="AA1629" s="7"/>
      <c r="AB1629" s="7"/>
      <c r="AC1629" s="7"/>
    </row>
    <row r="1630">
      <c r="A1630" s="1714" t="s">
        <v>77</v>
      </c>
      <c r="B1630" s="692">
        <v>0.0</v>
      </c>
      <c r="C1630" s="692">
        <v>0.0</v>
      </c>
      <c r="D1630" s="692">
        <v>0.0</v>
      </c>
      <c r="E1630" s="692">
        <v>0.0</v>
      </c>
      <c r="F1630" s="692">
        <v>0.0</v>
      </c>
      <c r="G1630" s="1814">
        <v>0.0</v>
      </c>
      <c r="H1630" s="1814">
        <v>0.0</v>
      </c>
      <c r="I1630" s="693">
        <f t="shared" si="1162"/>
        <v>0</v>
      </c>
      <c r="J1630" s="596">
        <f>(J1629/40)</f>
        <v>0.2</v>
      </c>
      <c r="K1630" s="1531"/>
      <c r="L1630" s="1714" t="s">
        <v>77</v>
      </c>
      <c r="M1630" s="692">
        <f t="shared" si="1163"/>
        <v>0</v>
      </c>
      <c r="N1630" s="701">
        <f>(M1630-I1630-I1631)-S1630</f>
        <v>0</v>
      </c>
      <c r="O1630" s="692"/>
      <c r="P1630" s="701">
        <f t="shared" si="1167"/>
        <v>0</v>
      </c>
      <c r="Q1630" s="701"/>
      <c r="R1630" s="701"/>
      <c r="S1630" s="1686"/>
      <c r="T1630" s="649"/>
      <c r="U1630" s="7"/>
      <c r="V1630" s="7"/>
      <c r="W1630" s="7"/>
      <c r="X1630" s="7"/>
      <c r="Y1630" s="7"/>
      <c r="Z1630" s="7"/>
      <c r="AA1630" s="7"/>
      <c r="AB1630" s="7"/>
      <c r="AC1630" s="7"/>
    </row>
    <row r="1631">
      <c r="A1631" s="1714" t="s">
        <v>78</v>
      </c>
      <c r="B1631" s="692">
        <v>0.0</v>
      </c>
      <c r="C1631" s="692">
        <v>0.0</v>
      </c>
      <c r="D1631" s="692">
        <v>0.0</v>
      </c>
      <c r="E1631" s="692">
        <v>0.0</v>
      </c>
      <c r="F1631" s="692">
        <v>0.0</v>
      </c>
      <c r="G1631" s="1814">
        <v>0.0</v>
      </c>
      <c r="H1631" s="1814">
        <v>0.0</v>
      </c>
      <c r="I1631" s="693">
        <f t="shared" si="1162"/>
        <v>0</v>
      </c>
      <c r="J1631" s="701"/>
      <c r="K1631" s="1531"/>
      <c r="L1631" s="1714" t="s">
        <v>78</v>
      </c>
      <c r="M1631" s="692" t="str">
        <f t="shared" si="1163"/>
        <v>-</v>
      </c>
      <c r="N1631" s="701" t="s">
        <v>79</v>
      </c>
      <c r="O1631" s="692"/>
      <c r="P1631" s="701" t="s">
        <v>79</v>
      </c>
      <c r="Q1631" s="701"/>
      <c r="R1631" s="701"/>
      <c r="S1631" s="1686"/>
      <c r="T1631" s="649"/>
      <c r="U1631" s="7"/>
      <c r="V1631" s="7"/>
      <c r="W1631" s="7"/>
      <c r="X1631" s="7"/>
      <c r="Y1631" s="7"/>
      <c r="Z1631" s="7"/>
      <c r="AA1631" s="7"/>
      <c r="AB1631" s="7"/>
      <c r="AC1631" s="7"/>
    </row>
    <row r="1632">
      <c r="A1632" s="1714" t="s">
        <v>446</v>
      </c>
      <c r="B1632" s="692">
        <v>0.0</v>
      </c>
      <c r="C1632" s="692">
        <v>0.0</v>
      </c>
      <c r="D1632" s="692">
        <v>0.0</v>
      </c>
      <c r="E1632" s="692">
        <v>1.0</v>
      </c>
      <c r="F1632" s="692">
        <v>0.0</v>
      </c>
      <c r="G1632" s="1814">
        <v>1.0</v>
      </c>
      <c r="H1632" s="1814">
        <v>0.0</v>
      </c>
      <c r="I1632" s="693">
        <f t="shared" si="1162"/>
        <v>2</v>
      </c>
      <c r="J1632" s="701"/>
      <c r="K1632" s="1531"/>
      <c r="L1632" s="1714" t="s">
        <v>446</v>
      </c>
      <c r="M1632" s="692">
        <f t="shared" si="1163"/>
        <v>2</v>
      </c>
      <c r="N1632" s="701">
        <f>(M1632-I1632)-S1632</f>
        <v>0</v>
      </c>
      <c r="O1632" s="692"/>
      <c r="P1632" s="701">
        <f t="shared" ref="P1632:P1633" si="1168">SUM(N1632,O1632)</f>
        <v>0</v>
      </c>
      <c r="Q1632" s="701"/>
      <c r="R1632" s="701"/>
      <c r="S1632" s="1686"/>
      <c r="T1632" s="649"/>
      <c r="U1632" s="7"/>
      <c r="V1632" s="7"/>
      <c r="W1632" s="7"/>
      <c r="X1632" s="7"/>
      <c r="Y1632" s="7"/>
      <c r="Z1632" s="7"/>
      <c r="AA1632" s="7"/>
      <c r="AB1632" s="7"/>
      <c r="AC1632" s="7"/>
    </row>
    <row r="1633">
      <c r="A1633" s="1814" t="s">
        <v>962</v>
      </c>
      <c r="B1633" s="692">
        <v>0.0</v>
      </c>
      <c r="C1633" s="692">
        <v>0.0</v>
      </c>
      <c r="D1633" s="692">
        <v>0.0</v>
      </c>
      <c r="E1633" s="692">
        <v>0.0</v>
      </c>
      <c r="F1633" s="692">
        <v>0.0</v>
      </c>
      <c r="G1633" s="1814">
        <v>0.0</v>
      </c>
      <c r="H1633" s="1814">
        <v>0.0</v>
      </c>
      <c r="I1633" s="693">
        <f t="shared" si="1162"/>
        <v>0</v>
      </c>
      <c r="J1633" s="701"/>
      <c r="K1633" s="1531"/>
      <c r="L1633" s="1814" t="s">
        <v>962</v>
      </c>
      <c r="M1633" s="692">
        <f t="shared" si="1163"/>
        <v>0</v>
      </c>
      <c r="N1633" s="701">
        <f t="shared" ref="N1633:N1634" si="1169">(M1633-I1633)</f>
        <v>0</v>
      </c>
      <c r="O1633" s="692"/>
      <c r="P1633" s="701">
        <f t="shared" si="1168"/>
        <v>0</v>
      </c>
      <c r="Q1633" s="701"/>
      <c r="R1633" s="701"/>
      <c r="S1633" s="1686"/>
      <c r="T1633" s="649"/>
      <c r="U1633" s="7"/>
      <c r="V1633" s="7"/>
      <c r="W1633" s="7"/>
      <c r="X1633" s="7"/>
      <c r="Y1633" s="7"/>
      <c r="Z1633" s="7"/>
      <c r="AA1633" s="7"/>
      <c r="AB1633" s="7"/>
      <c r="AC1633" s="7"/>
    </row>
    <row r="1634">
      <c r="A1634" s="1714" t="s">
        <v>80</v>
      </c>
      <c r="B1634" s="690">
        <v>0.0</v>
      </c>
      <c r="C1634" s="692">
        <v>0.0</v>
      </c>
      <c r="D1634" s="692">
        <v>0.0</v>
      </c>
      <c r="E1634" s="692">
        <v>0.0</v>
      </c>
      <c r="F1634" s="692">
        <v>0.0</v>
      </c>
      <c r="G1634" s="1814">
        <v>0.0</v>
      </c>
      <c r="H1634" s="1814">
        <v>0.0</v>
      </c>
      <c r="I1634" s="693">
        <f t="shared" si="1162"/>
        <v>0</v>
      </c>
      <c r="J1634" s="694"/>
      <c r="K1634" s="1531"/>
      <c r="L1634" s="1714" t="s">
        <v>80</v>
      </c>
      <c r="M1634" s="692">
        <f t="shared" si="1163"/>
        <v>20</v>
      </c>
      <c r="N1634" s="701">
        <f t="shared" si="1169"/>
        <v>20</v>
      </c>
      <c r="O1634" s="692"/>
      <c r="P1634" s="701">
        <f>sum(N1634,O1634)</f>
        <v>20</v>
      </c>
      <c r="Q1634" s="701"/>
      <c r="R1634" s="701"/>
      <c r="S1634" s="1686"/>
      <c r="T1634" s="649"/>
      <c r="U1634" s="7"/>
      <c r="V1634" s="7"/>
      <c r="W1634" s="7"/>
      <c r="X1634" s="7"/>
      <c r="Y1634" s="7"/>
      <c r="Z1634" s="7"/>
      <c r="AA1634" s="7"/>
      <c r="AB1634" s="7"/>
      <c r="AC1634" s="7"/>
    </row>
    <row r="1635">
      <c r="A1635" s="1716" t="s">
        <v>274</v>
      </c>
      <c r="B1635" s="1760">
        <v>0.0</v>
      </c>
      <c r="C1635" s="1760">
        <v>0.0</v>
      </c>
      <c r="D1635" s="1760">
        <v>0.0</v>
      </c>
      <c r="E1635" s="1760">
        <v>0.0</v>
      </c>
      <c r="F1635" s="1760">
        <v>0.0</v>
      </c>
      <c r="G1635" s="1945">
        <v>0.0</v>
      </c>
      <c r="H1635" s="1945">
        <v>0.0</v>
      </c>
      <c r="I1635" s="1761">
        <f t="shared" si="1162"/>
        <v>0</v>
      </c>
      <c r="J1635" s="1762">
        <f>sum(I1635:I1639)</f>
        <v>0</v>
      </c>
      <c r="K1635" s="1531"/>
      <c r="L1635" s="1716" t="s">
        <v>274</v>
      </c>
      <c r="M1635" s="1765">
        <v>0.0</v>
      </c>
      <c r="N1635" s="1762">
        <f>(M1635-I1635)-S1635</f>
        <v>0</v>
      </c>
      <c r="O1635" s="1765"/>
      <c r="P1635" s="1762">
        <f t="shared" ref="P1635:P1636" si="1170">SUM(N1635,O1635)</f>
        <v>0</v>
      </c>
      <c r="Q1635" s="1764"/>
      <c r="R1635" s="1762"/>
      <c r="S1635" s="1762"/>
      <c r="T1635" s="649"/>
      <c r="U1635" s="7"/>
      <c r="V1635" s="7"/>
      <c r="W1635" s="7"/>
      <c r="X1635" s="7"/>
      <c r="Y1635" s="7"/>
      <c r="Z1635" s="7"/>
      <c r="AA1635" s="7"/>
      <c r="AB1635" s="7"/>
      <c r="AC1635" s="7"/>
    </row>
    <row r="1636">
      <c r="A1636" s="1714" t="s">
        <v>77</v>
      </c>
      <c r="B1636" s="692">
        <v>0.0</v>
      </c>
      <c r="C1636" s="692">
        <v>0.0</v>
      </c>
      <c r="D1636" s="692">
        <v>0.0</v>
      </c>
      <c r="E1636" s="692">
        <v>0.0</v>
      </c>
      <c r="F1636" s="692">
        <v>0.0</v>
      </c>
      <c r="G1636" s="1814">
        <v>0.0</v>
      </c>
      <c r="H1636" s="1814">
        <v>0.0</v>
      </c>
      <c r="I1636" s="693">
        <f t="shared" si="1162"/>
        <v>0</v>
      </c>
      <c r="J1636" s="596">
        <f>(J1635/40)</f>
        <v>0</v>
      </c>
      <c r="K1636" s="1531"/>
      <c r="L1636" s="1714" t="s">
        <v>77</v>
      </c>
      <c r="M1636" s="692">
        <v>0.0</v>
      </c>
      <c r="N1636" s="701">
        <f>(M1636-I1636-I1637)-S1636</f>
        <v>0</v>
      </c>
      <c r="O1636" s="692"/>
      <c r="P1636" s="701">
        <f t="shared" si="1170"/>
        <v>0</v>
      </c>
      <c r="Q1636" s="701"/>
      <c r="R1636" s="701"/>
      <c r="S1636" s="1686"/>
      <c r="T1636" s="649"/>
      <c r="U1636" s="7"/>
      <c r="V1636" s="7"/>
      <c r="W1636" s="7"/>
      <c r="X1636" s="7"/>
      <c r="Y1636" s="7"/>
      <c r="Z1636" s="7"/>
      <c r="AA1636" s="7"/>
      <c r="AB1636" s="7"/>
      <c r="AC1636" s="7"/>
    </row>
    <row r="1637">
      <c r="A1637" s="1714" t="s">
        <v>78</v>
      </c>
      <c r="B1637" s="692">
        <v>0.0</v>
      </c>
      <c r="C1637" s="692">
        <v>0.0</v>
      </c>
      <c r="D1637" s="692">
        <v>0.0</v>
      </c>
      <c r="E1637" s="692">
        <v>0.0</v>
      </c>
      <c r="F1637" s="692">
        <v>0.0</v>
      </c>
      <c r="G1637" s="1814">
        <v>0.0</v>
      </c>
      <c r="H1637" s="1814">
        <v>0.0</v>
      </c>
      <c r="I1637" s="693">
        <f t="shared" si="1162"/>
        <v>0</v>
      </c>
      <c r="J1637" s="701"/>
      <c r="K1637" s="1531"/>
      <c r="L1637" s="1714" t="s">
        <v>78</v>
      </c>
      <c r="M1637" s="692">
        <v>0.0</v>
      </c>
      <c r="N1637" s="701" t="s">
        <v>79</v>
      </c>
      <c r="O1637" s="692"/>
      <c r="P1637" s="701" t="s">
        <v>79</v>
      </c>
      <c r="Q1637" s="701"/>
      <c r="R1637" s="701"/>
      <c r="S1637" s="1686"/>
      <c r="T1637" s="649"/>
      <c r="U1637" s="7"/>
      <c r="V1637" s="7"/>
      <c r="W1637" s="7"/>
      <c r="X1637" s="7"/>
      <c r="Y1637" s="7"/>
      <c r="Z1637" s="7"/>
      <c r="AA1637" s="7"/>
      <c r="AB1637" s="7"/>
      <c r="AC1637" s="7"/>
    </row>
    <row r="1638">
      <c r="A1638" s="1714" t="s">
        <v>446</v>
      </c>
      <c r="B1638" s="692">
        <v>0.0</v>
      </c>
      <c r="C1638" s="692">
        <v>0.0</v>
      </c>
      <c r="D1638" s="692">
        <v>0.0</v>
      </c>
      <c r="E1638" s="692">
        <v>0.0</v>
      </c>
      <c r="F1638" s="692">
        <v>0.0</v>
      </c>
      <c r="G1638" s="1814">
        <v>0.0</v>
      </c>
      <c r="H1638" s="1814">
        <v>0.0</v>
      </c>
      <c r="I1638" s="693">
        <f t="shared" si="1162"/>
        <v>0</v>
      </c>
      <c r="J1638" s="701"/>
      <c r="K1638" s="1531"/>
      <c r="L1638" s="1714" t="s">
        <v>446</v>
      </c>
      <c r="M1638" s="692">
        <v>0.0</v>
      </c>
      <c r="N1638" s="701">
        <f>(M1638-I1638)-S1638</f>
        <v>0</v>
      </c>
      <c r="O1638" s="692"/>
      <c r="P1638" s="701">
        <f t="shared" ref="P1638:P1639" si="1171">SUM(N1638,O1638)</f>
        <v>0</v>
      </c>
      <c r="Q1638" s="701"/>
      <c r="R1638" s="701"/>
      <c r="S1638" s="1686"/>
      <c r="T1638" s="649"/>
      <c r="U1638" s="7"/>
      <c r="V1638" s="7"/>
      <c r="W1638" s="7"/>
      <c r="X1638" s="7"/>
      <c r="Y1638" s="7"/>
      <c r="Z1638" s="7"/>
      <c r="AA1638" s="7"/>
      <c r="AB1638" s="7"/>
      <c r="AC1638" s="7"/>
    </row>
    <row r="1639">
      <c r="A1639" s="1814" t="s">
        <v>962</v>
      </c>
      <c r="B1639" s="692">
        <v>0.0</v>
      </c>
      <c r="C1639" s="692">
        <v>0.0</v>
      </c>
      <c r="D1639" s="692">
        <v>0.0</v>
      </c>
      <c r="E1639" s="692">
        <v>0.0</v>
      </c>
      <c r="F1639" s="692">
        <v>0.0</v>
      </c>
      <c r="G1639" s="1814">
        <v>0.0</v>
      </c>
      <c r="H1639" s="1814">
        <v>0.0</v>
      </c>
      <c r="I1639" s="693">
        <f t="shared" si="1162"/>
        <v>0</v>
      </c>
      <c r="J1639" s="701"/>
      <c r="K1639" s="1531"/>
      <c r="L1639" s="1814" t="s">
        <v>962</v>
      </c>
      <c r="M1639" s="692">
        <v>0.0</v>
      </c>
      <c r="N1639" s="701">
        <f t="shared" ref="N1639:N1640" si="1172">(M1639-I1639)</f>
        <v>0</v>
      </c>
      <c r="O1639" s="692"/>
      <c r="P1639" s="701">
        <f t="shared" si="1171"/>
        <v>0</v>
      </c>
      <c r="Q1639" s="701"/>
      <c r="R1639" s="701"/>
      <c r="S1639" s="1686"/>
      <c r="T1639" s="649"/>
      <c r="U1639" s="7"/>
      <c r="V1639" s="7"/>
      <c r="W1639" s="7"/>
      <c r="X1639" s="7"/>
      <c r="Y1639" s="7"/>
      <c r="Z1639" s="7"/>
      <c r="AA1639" s="7"/>
      <c r="AB1639" s="7"/>
      <c r="AC1639" s="7"/>
    </row>
    <row r="1640">
      <c r="A1640" s="1714" t="s">
        <v>80</v>
      </c>
      <c r="B1640" s="690">
        <v>0.0</v>
      </c>
      <c r="C1640" s="692">
        <v>0.0</v>
      </c>
      <c r="D1640" s="692">
        <v>0.0</v>
      </c>
      <c r="E1640" s="692">
        <v>0.0</v>
      </c>
      <c r="F1640" s="692">
        <v>0.0</v>
      </c>
      <c r="G1640" s="1814">
        <v>0.0</v>
      </c>
      <c r="H1640" s="1814">
        <v>0.0</v>
      </c>
      <c r="I1640" s="693">
        <f t="shared" si="1162"/>
        <v>0</v>
      </c>
      <c r="J1640" s="701"/>
      <c r="K1640" s="1531"/>
      <c r="L1640" s="1714" t="s">
        <v>80</v>
      </c>
      <c r="M1640" s="701">
        <v>0.0</v>
      </c>
      <c r="N1640" s="701">
        <f t="shared" si="1172"/>
        <v>0</v>
      </c>
      <c r="O1640" s="692"/>
      <c r="P1640" s="701">
        <f>sum(N1640,O1640)</f>
        <v>0</v>
      </c>
      <c r="Q1640" s="701"/>
      <c r="R1640" s="701"/>
      <c r="S1640" s="1686"/>
      <c r="T1640" s="649"/>
      <c r="U1640" s="7"/>
      <c r="V1640" s="7"/>
      <c r="W1640" s="7"/>
      <c r="X1640" s="7"/>
      <c r="Y1640" s="7"/>
      <c r="Z1640" s="7"/>
      <c r="AA1640" s="7"/>
      <c r="AB1640" s="7"/>
      <c r="AC1640" s="7"/>
    </row>
    <row r="1641">
      <c r="A1641" s="1757" t="s">
        <v>822</v>
      </c>
      <c r="B1641" s="1758">
        <f t="shared" ref="B1641:I1641" si="1173">SUM(B1642:B1646,B1648:B1652,B1654:B1658)</f>
        <v>0</v>
      </c>
      <c r="C1641" s="1758">
        <f t="shared" si="1173"/>
        <v>0</v>
      </c>
      <c r="D1641" s="1758">
        <f t="shared" si="1173"/>
        <v>0</v>
      </c>
      <c r="E1641" s="1758">
        <f t="shared" si="1173"/>
        <v>3</v>
      </c>
      <c r="F1641" s="1758">
        <f t="shared" si="1173"/>
        <v>2</v>
      </c>
      <c r="G1641" s="1758">
        <f t="shared" si="1173"/>
        <v>1</v>
      </c>
      <c r="H1641" s="1758">
        <f t="shared" si="1173"/>
        <v>0</v>
      </c>
      <c r="I1641" s="1758">
        <f t="shared" si="1173"/>
        <v>6</v>
      </c>
      <c r="J1641" s="1758"/>
      <c r="K1641" s="1531"/>
      <c r="L1641" s="1758" t="s">
        <v>822</v>
      </c>
      <c r="M1641" s="1682"/>
      <c r="N1641" s="1682"/>
      <c r="O1641" s="1682"/>
      <c r="P1641" s="1682"/>
      <c r="Q1641" s="1682"/>
      <c r="R1641" s="1682"/>
      <c r="S1641" s="1682"/>
      <c r="T1641" s="649"/>
      <c r="U1641" s="7"/>
      <c r="V1641" s="7"/>
      <c r="W1641" s="7"/>
      <c r="X1641" s="7"/>
      <c r="Y1641" s="7"/>
      <c r="Z1641" s="7"/>
      <c r="AA1641" s="7"/>
      <c r="AB1641" s="7"/>
      <c r="AC1641" s="7"/>
    </row>
    <row r="1642">
      <c r="A1642" s="1765" t="s">
        <v>1030</v>
      </c>
      <c r="B1642" s="1765">
        <v>0.0</v>
      </c>
      <c r="C1642" s="1765">
        <v>0.0</v>
      </c>
      <c r="D1642" s="1765">
        <v>0.0</v>
      </c>
      <c r="E1642" s="1765">
        <v>0.0</v>
      </c>
      <c r="F1642" s="1765">
        <v>0.0</v>
      </c>
      <c r="G1642" s="1837">
        <v>0.0</v>
      </c>
      <c r="H1642" s="1837">
        <v>0.0</v>
      </c>
      <c r="I1642" s="1761">
        <f t="shared" ref="I1642:I1659" si="1174">SUM(B1642:H1642)</f>
        <v>0</v>
      </c>
      <c r="J1642" s="1762">
        <f>sum(I1642:I1646)</f>
        <v>0</v>
      </c>
      <c r="K1642" s="1531"/>
      <c r="L1642" s="1765" t="s">
        <v>1030</v>
      </c>
      <c r="M1642" s="1765">
        <f t="shared" ref="M1642:M1659" si="1175">P1028</f>
        <v>20</v>
      </c>
      <c r="N1642" s="1762">
        <f>(M1642-I1642)-S1642</f>
        <v>20</v>
      </c>
      <c r="O1642" s="1765"/>
      <c r="P1642" s="1762">
        <f t="shared" ref="P1642:P1643" si="1176">SUM(N1642,O1642)</f>
        <v>20</v>
      </c>
      <c r="Q1642" s="1764"/>
      <c r="R1642" s="1773" t="s">
        <v>1068</v>
      </c>
      <c r="S1642" s="1762"/>
      <c r="T1642" s="649"/>
      <c r="U1642" s="7"/>
      <c r="V1642" s="7"/>
      <c r="W1642" s="7"/>
      <c r="X1642" s="7"/>
      <c r="Y1642" s="7"/>
      <c r="Z1642" s="7"/>
      <c r="AA1642" s="7"/>
      <c r="AB1642" s="7"/>
      <c r="AC1642" s="7"/>
    </row>
    <row r="1643">
      <c r="A1643" s="1714" t="s">
        <v>77</v>
      </c>
      <c r="B1643" s="692">
        <v>0.0</v>
      </c>
      <c r="C1643" s="692">
        <v>0.0</v>
      </c>
      <c r="D1643" s="692">
        <v>0.0</v>
      </c>
      <c r="E1643" s="692">
        <v>0.0</v>
      </c>
      <c r="F1643" s="692">
        <v>0.0</v>
      </c>
      <c r="G1643" s="1814">
        <v>0.0</v>
      </c>
      <c r="H1643" s="1814">
        <v>0.0</v>
      </c>
      <c r="I1643" s="693">
        <f t="shared" si="1174"/>
        <v>0</v>
      </c>
      <c r="J1643" s="596">
        <f>(J1642/40)</f>
        <v>0</v>
      </c>
      <c r="K1643" s="1531"/>
      <c r="L1643" s="1714" t="s">
        <v>77</v>
      </c>
      <c r="M1643" s="692">
        <f t="shared" si="1175"/>
        <v>0</v>
      </c>
      <c r="N1643" s="701">
        <f>(M1643-I1643-I1644)-S1643</f>
        <v>0</v>
      </c>
      <c r="O1643" s="692"/>
      <c r="P1643" s="701">
        <f t="shared" si="1176"/>
        <v>0</v>
      </c>
      <c r="Q1643" s="701"/>
      <c r="R1643" s="701"/>
      <c r="S1643" s="1686"/>
      <c r="T1643" s="649"/>
      <c r="U1643" s="7"/>
      <c r="V1643" s="7"/>
      <c r="W1643" s="7"/>
      <c r="X1643" s="7"/>
      <c r="Y1643" s="7"/>
      <c r="Z1643" s="7"/>
      <c r="AA1643" s="7"/>
      <c r="AB1643" s="7"/>
      <c r="AC1643" s="7"/>
    </row>
    <row r="1644">
      <c r="A1644" s="1714" t="s">
        <v>78</v>
      </c>
      <c r="B1644" s="692">
        <v>0.0</v>
      </c>
      <c r="C1644" s="692">
        <v>0.0</v>
      </c>
      <c r="D1644" s="692">
        <v>0.0</v>
      </c>
      <c r="E1644" s="692">
        <v>0.0</v>
      </c>
      <c r="F1644" s="692">
        <v>0.0</v>
      </c>
      <c r="G1644" s="1814">
        <v>0.0</v>
      </c>
      <c r="H1644" s="1814">
        <v>0.0</v>
      </c>
      <c r="I1644" s="693">
        <f t="shared" si="1174"/>
        <v>0</v>
      </c>
      <c r="J1644" s="701"/>
      <c r="K1644" s="1531"/>
      <c r="L1644" s="1714" t="s">
        <v>78</v>
      </c>
      <c r="M1644" s="692" t="str">
        <f t="shared" si="1175"/>
        <v>-</v>
      </c>
      <c r="N1644" s="701" t="s">
        <v>79</v>
      </c>
      <c r="O1644" s="692"/>
      <c r="P1644" s="701" t="s">
        <v>79</v>
      </c>
      <c r="Q1644" s="701"/>
      <c r="R1644" s="701"/>
      <c r="S1644" s="1686"/>
      <c r="T1644" s="649"/>
      <c r="U1644" s="7"/>
      <c r="V1644" s="7"/>
      <c r="W1644" s="7"/>
      <c r="X1644" s="7"/>
      <c r="Y1644" s="7"/>
      <c r="Z1644" s="7"/>
      <c r="AA1644" s="7"/>
      <c r="AB1644" s="7"/>
      <c r="AC1644" s="7"/>
    </row>
    <row r="1645">
      <c r="A1645" s="1714" t="s">
        <v>446</v>
      </c>
      <c r="B1645" s="692">
        <v>0.0</v>
      </c>
      <c r="C1645" s="692">
        <v>0.0</v>
      </c>
      <c r="D1645" s="692">
        <v>0.0</v>
      </c>
      <c r="E1645" s="692">
        <v>0.0</v>
      </c>
      <c r="F1645" s="692">
        <v>0.0</v>
      </c>
      <c r="G1645" s="1814">
        <v>0.0</v>
      </c>
      <c r="H1645" s="1814">
        <v>0.0</v>
      </c>
      <c r="I1645" s="693">
        <f t="shared" si="1174"/>
        <v>0</v>
      </c>
      <c r="J1645" s="701"/>
      <c r="K1645" s="1531"/>
      <c r="L1645" s="1714" t="s">
        <v>446</v>
      </c>
      <c r="M1645" s="692">
        <f t="shared" si="1175"/>
        <v>3</v>
      </c>
      <c r="N1645" s="701">
        <f>(M1645-I1645)-S1645</f>
        <v>3</v>
      </c>
      <c r="O1645" s="692"/>
      <c r="P1645" s="701">
        <f t="shared" ref="P1645:P1646" si="1177">SUM(N1645,O1645)</f>
        <v>3</v>
      </c>
      <c r="Q1645" s="701"/>
      <c r="R1645" s="701"/>
      <c r="S1645" s="1686"/>
      <c r="T1645" s="649"/>
      <c r="U1645" s="7"/>
      <c r="V1645" s="7"/>
      <c r="W1645" s="7"/>
      <c r="X1645" s="7"/>
      <c r="Y1645" s="7"/>
      <c r="Z1645" s="7"/>
      <c r="AA1645" s="7"/>
      <c r="AB1645" s="7"/>
      <c r="AC1645" s="7"/>
    </row>
    <row r="1646">
      <c r="A1646" s="1814" t="s">
        <v>962</v>
      </c>
      <c r="B1646" s="692">
        <v>0.0</v>
      </c>
      <c r="C1646" s="692">
        <v>0.0</v>
      </c>
      <c r="D1646" s="692">
        <v>0.0</v>
      </c>
      <c r="E1646" s="692">
        <v>0.0</v>
      </c>
      <c r="F1646" s="692">
        <v>0.0</v>
      </c>
      <c r="G1646" s="1814">
        <v>0.0</v>
      </c>
      <c r="H1646" s="1814">
        <v>0.0</v>
      </c>
      <c r="I1646" s="693">
        <f t="shared" si="1174"/>
        <v>0</v>
      </c>
      <c r="J1646" s="701"/>
      <c r="K1646" s="1531"/>
      <c r="L1646" s="1814" t="s">
        <v>962</v>
      </c>
      <c r="M1646" s="692">
        <f t="shared" si="1175"/>
        <v>0</v>
      </c>
      <c r="N1646" s="701">
        <f t="shared" ref="N1646:N1647" si="1178">(M1646-I1646)</f>
        <v>0</v>
      </c>
      <c r="O1646" s="692"/>
      <c r="P1646" s="701">
        <f t="shared" si="1177"/>
        <v>0</v>
      </c>
      <c r="Q1646" s="701"/>
      <c r="R1646" s="701"/>
      <c r="S1646" s="1686"/>
      <c r="T1646" s="649"/>
      <c r="U1646" s="7"/>
      <c r="V1646" s="7"/>
      <c r="W1646" s="7"/>
      <c r="X1646" s="7"/>
      <c r="Y1646" s="7"/>
      <c r="Z1646" s="7"/>
      <c r="AA1646" s="7"/>
      <c r="AB1646" s="7"/>
      <c r="AC1646" s="7"/>
    </row>
    <row r="1647">
      <c r="A1647" s="1714" t="s">
        <v>80</v>
      </c>
      <c r="B1647" s="690">
        <v>0.0</v>
      </c>
      <c r="C1647" s="692">
        <v>0.0</v>
      </c>
      <c r="D1647" s="692">
        <v>0.0</v>
      </c>
      <c r="E1647" s="692">
        <v>0.0</v>
      </c>
      <c r="F1647" s="692">
        <v>0.0</v>
      </c>
      <c r="G1647" s="1814">
        <v>0.0</v>
      </c>
      <c r="H1647" s="1814">
        <v>0.0</v>
      </c>
      <c r="I1647" s="693">
        <f t="shared" si="1174"/>
        <v>0</v>
      </c>
      <c r="J1647" s="701"/>
      <c r="K1647" s="1531"/>
      <c r="L1647" s="1714" t="s">
        <v>80</v>
      </c>
      <c r="M1647" s="692">
        <f t="shared" si="1175"/>
        <v>20</v>
      </c>
      <c r="N1647" s="701">
        <f t="shared" si="1178"/>
        <v>20</v>
      </c>
      <c r="O1647" s="692"/>
      <c r="P1647" s="701">
        <f>sum(N1647,O1647)</f>
        <v>20</v>
      </c>
      <c r="Q1647" s="701"/>
      <c r="R1647" s="701"/>
      <c r="S1647" s="1686"/>
      <c r="T1647" s="649"/>
      <c r="U1647" s="7"/>
      <c r="V1647" s="7"/>
      <c r="W1647" s="7"/>
      <c r="X1647" s="7"/>
      <c r="Y1647" s="7"/>
      <c r="Z1647" s="7"/>
      <c r="AA1647" s="7"/>
      <c r="AB1647" s="7"/>
      <c r="AC1647" s="7"/>
    </row>
    <row r="1648">
      <c r="A1648" s="1716" t="s">
        <v>1031</v>
      </c>
      <c r="B1648" s="1765">
        <v>0.0</v>
      </c>
      <c r="C1648" s="1765">
        <v>0.0</v>
      </c>
      <c r="D1648" s="1765">
        <v>0.0</v>
      </c>
      <c r="E1648" s="1765">
        <v>1.0</v>
      </c>
      <c r="F1648" s="1765">
        <v>1.0</v>
      </c>
      <c r="G1648" s="1945">
        <v>0.0</v>
      </c>
      <c r="H1648" s="1945">
        <v>0.0</v>
      </c>
      <c r="I1648" s="1761">
        <f t="shared" si="1174"/>
        <v>2</v>
      </c>
      <c r="J1648" s="1762">
        <f>sum(I1648:I1652)</f>
        <v>6</v>
      </c>
      <c r="K1648" s="1531"/>
      <c r="L1648" s="1762" t="s">
        <v>888</v>
      </c>
      <c r="M1648" s="1765">
        <f t="shared" si="1175"/>
        <v>25</v>
      </c>
      <c r="N1648" s="1762">
        <f>(M1648-I1648)-S1648</f>
        <v>23</v>
      </c>
      <c r="O1648" s="1765"/>
      <c r="P1648" s="1762">
        <f t="shared" ref="P1648:P1649" si="1179">SUM(N1648,O1648)</f>
        <v>23</v>
      </c>
      <c r="Q1648" s="1764"/>
      <c r="R1648" s="1765" t="s">
        <v>1069</v>
      </c>
      <c r="S1648" s="1762"/>
      <c r="T1648" s="649"/>
      <c r="U1648" s="7"/>
      <c r="V1648" s="7"/>
      <c r="W1648" s="7"/>
      <c r="X1648" s="7"/>
      <c r="Y1648" s="7"/>
      <c r="Z1648" s="7"/>
      <c r="AA1648" s="7"/>
      <c r="AB1648" s="7"/>
      <c r="AC1648" s="7"/>
    </row>
    <row r="1649">
      <c r="A1649" s="1714" t="s">
        <v>77</v>
      </c>
      <c r="B1649" s="692">
        <v>0.0</v>
      </c>
      <c r="C1649" s="692">
        <v>0.0</v>
      </c>
      <c r="D1649" s="692">
        <v>0.0</v>
      </c>
      <c r="E1649" s="692">
        <v>1.0</v>
      </c>
      <c r="F1649" s="692">
        <v>1.0</v>
      </c>
      <c r="G1649" s="1814">
        <v>1.0</v>
      </c>
      <c r="H1649" s="1814">
        <v>0.0</v>
      </c>
      <c r="I1649" s="693">
        <f t="shared" si="1174"/>
        <v>3</v>
      </c>
      <c r="J1649" s="596">
        <f>(J1648/40)</f>
        <v>0.15</v>
      </c>
      <c r="K1649" s="1531"/>
      <c r="L1649" s="1714" t="s">
        <v>77</v>
      </c>
      <c r="M1649" s="692">
        <f t="shared" si="1175"/>
        <v>5</v>
      </c>
      <c r="N1649" s="701">
        <f>(M1649-I1649-I1650)-S1649</f>
        <v>1</v>
      </c>
      <c r="O1649" s="692"/>
      <c r="P1649" s="701">
        <f t="shared" si="1179"/>
        <v>1</v>
      </c>
      <c r="Q1649" s="701"/>
      <c r="R1649" s="701"/>
      <c r="S1649" s="1686"/>
      <c r="T1649" s="649"/>
      <c r="U1649" s="7"/>
      <c r="V1649" s="7"/>
      <c r="W1649" s="7"/>
      <c r="X1649" s="7"/>
      <c r="Y1649" s="7"/>
      <c r="Z1649" s="7"/>
      <c r="AA1649" s="7"/>
      <c r="AB1649" s="7"/>
      <c r="AC1649" s="7"/>
    </row>
    <row r="1650">
      <c r="A1650" s="1714" t="s">
        <v>78</v>
      </c>
      <c r="B1650" s="692">
        <v>0.0</v>
      </c>
      <c r="C1650" s="692">
        <v>0.0</v>
      </c>
      <c r="D1650" s="692">
        <v>0.0</v>
      </c>
      <c r="E1650" s="692">
        <v>1.0</v>
      </c>
      <c r="F1650" s="692">
        <v>0.0</v>
      </c>
      <c r="G1650" s="1814">
        <v>0.0</v>
      </c>
      <c r="H1650" s="1814">
        <v>0.0</v>
      </c>
      <c r="I1650" s="693">
        <f t="shared" si="1174"/>
        <v>1</v>
      </c>
      <c r="J1650" s="701"/>
      <c r="K1650" s="1531"/>
      <c r="L1650" s="1714" t="s">
        <v>78</v>
      </c>
      <c r="M1650" s="692" t="str">
        <f t="shared" si="1175"/>
        <v>-</v>
      </c>
      <c r="N1650" s="701" t="s">
        <v>79</v>
      </c>
      <c r="O1650" s="692"/>
      <c r="P1650" s="701" t="s">
        <v>79</v>
      </c>
      <c r="Q1650" s="701"/>
      <c r="R1650" s="701"/>
      <c r="S1650" s="1686"/>
      <c r="T1650" s="649"/>
      <c r="U1650" s="7"/>
      <c r="V1650" s="7"/>
      <c r="W1650" s="7"/>
      <c r="X1650" s="7"/>
      <c r="Y1650" s="7"/>
      <c r="Z1650" s="7"/>
      <c r="AA1650" s="7"/>
      <c r="AB1650" s="7"/>
      <c r="AC1650" s="7"/>
    </row>
    <row r="1651">
      <c r="A1651" s="1714" t="s">
        <v>446</v>
      </c>
      <c r="B1651" s="692">
        <v>0.0</v>
      </c>
      <c r="C1651" s="692">
        <v>0.0</v>
      </c>
      <c r="D1651" s="692">
        <v>0.0</v>
      </c>
      <c r="E1651" s="692">
        <v>0.0</v>
      </c>
      <c r="F1651" s="692">
        <v>0.0</v>
      </c>
      <c r="G1651" s="1814">
        <v>0.0</v>
      </c>
      <c r="H1651" s="1814">
        <v>0.0</v>
      </c>
      <c r="I1651" s="693">
        <f t="shared" si="1174"/>
        <v>0</v>
      </c>
      <c r="J1651" s="701"/>
      <c r="K1651" s="1531"/>
      <c r="L1651" s="1714" t="s">
        <v>446</v>
      </c>
      <c r="M1651" s="692">
        <f t="shared" si="1175"/>
        <v>5</v>
      </c>
      <c r="N1651" s="701">
        <f>(M1651-I1651)-S1651</f>
        <v>5</v>
      </c>
      <c r="O1651" s="692"/>
      <c r="P1651" s="701">
        <f t="shared" ref="P1651:P1652" si="1180">SUM(N1651,O1651)</f>
        <v>5</v>
      </c>
      <c r="Q1651" s="701"/>
      <c r="R1651" s="701"/>
      <c r="S1651" s="1686"/>
      <c r="T1651" s="649"/>
      <c r="U1651" s="7"/>
      <c r="V1651" s="7"/>
      <c r="W1651" s="7"/>
      <c r="X1651" s="7"/>
      <c r="Y1651" s="7"/>
      <c r="Z1651" s="7"/>
      <c r="AA1651" s="7"/>
      <c r="AB1651" s="7"/>
      <c r="AC1651" s="7"/>
    </row>
    <row r="1652">
      <c r="A1652" s="1814" t="s">
        <v>962</v>
      </c>
      <c r="B1652" s="692">
        <v>0.0</v>
      </c>
      <c r="C1652" s="692">
        <v>0.0</v>
      </c>
      <c r="D1652" s="692">
        <v>0.0</v>
      </c>
      <c r="E1652" s="692">
        <v>0.0</v>
      </c>
      <c r="F1652" s="692">
        <v>0.0</v>
      </c>
      <c r="G1652" s="1814">
        <v>0.0</v>
      </c>
      <c r="H1652" s="1814">
        <v>0.0</v>
      </c>
      <c r="I1652" s="693">
        <f t="shared" si="1174"/>
        <v>0</v>
      </c>
      <c r="J1652" s="701"/>
      <c r="K1652" s="1531"/>
      <c r="L1652" s="1814" t="s">
        <v>962</v>
      </c>
      <c r="M1652" s="692">
        <f t="shared" si="1175"/>
        <v>0</v>
      </c>
      <c r="N1652" s="701">
        <f t="shared" ref="N1652:N1653" si="1181">(M1652-I1652)</f>
        <v>0</v>
      </c>
      <c r="O1652" s="692"/>
      <c r="P1652" s="701">
        <f t="shared" si="1180"/>
        <v>0</v>
      </c>
      <c r="Q1652" s="701"/>
      <c r="R1652" s="701"/>
      <c r="S1652" s="1686"/>
      <c r="T1652" s="649"/>
      <c r="U1652" s="7"/>
      <c r="V1652" s="7"/>
      <c r="W1652" s="7"/>
      <c r="X1652" s="7"/>
      <c r="Y1652" s="7"/>
      <c r="Z1652" s="7"/>
      <c r="AA1652" s="7"/>
      <c r="AB1652" s="7"/>
      <c r="AC1652" s="7"/>
    </row>
    <row r="1653">
      <c r="A1653" s="1714" t="s">
        <v>80</v>
      </c>
      <c r="B1653" s="690">
        <v>0.0</v>
      </c>
      <c r="C1653" s="692">
        <v>0.0</v>
      </c>
      <c r="D1653" s="692">
        <v>0.0</v>
      </c>
      <c r="E1653" s="692">
        <v>0.0</v>
      </c>
      <c r="F1653" s="692">
        <v>0.0</v>
      </c>
      <c r="G1653" s="1814">
        <v>0.0</v>
      </c>
      <c r="H1653" s="1814">
        <v>0.0</v>
      </c>
      <c r="I1653" s="693">
        <f t="shared" si="1174"/>
        <v>0</v>
      </c>
      <c r="J1653" s="694"/>
      <c r="K1653" s="1531"/>
      <c r="L1653" s="1714" t="s">
        <v>80</v>
      </c>
      <c r="M1653" s="692">
        <f t="shared" si="1175"/>
        <v>20</v>
      </c>
      <c r="N1653" s="701">
        <f t="shared" si="1181"/>
        <v>20</v>
      </c>
      <c r="O1653" s="692"/>
      <c r="P1653" s="701">
        <f>sum(N1653,O1653)</f>
        <v>20</v>
      </c>
      <c r="Q1653" s="701"/>
      <c r="R1653" s="701"/>
      <c r="S1653" s="1686"/>
      <c r="T1653" s="649"/>
      <c r="U1653" s="7"/>
      <c r="V1653" s="7"/>
      <c r="W1653" s="7"/>
      <c r="X1653" s="7"/>
      <c r="Y1653" s="7"/>
      <c r="Z1653" s="7"/>
      <c r="AA1653" s="7"/>
      <c r="AB1653" s="7"/>
      <c r="AC1653" s="7"/>
    </row>
    <row r="1654">
      <c r="A1654" s="1762" t="s">
        <v>890</v>
      </c>
      <c r="B1654" s="1765">
        <v>0.0</v>
      </c>
      <c r="C1654" s="1765">
        <v>0.0</v>
      </c>
      <c r="D1654" s="1765">
        <v>0.0</v>
      </c>
      <c r="E1654" s="1765">
        <v>0.0</v>
      </c>
      <c r="F1654" s="1765">
        <v>0.0</v>
      </c>
      <c r="G1654" s="1945">
        <v>0.0</v>
      </c>
      <c r="H1654" s="1945">
        <v>0.0</v>
      </c>
      <c r="I1654" s="1761">
        <f t="shared" si="1174"/>
        <v>0</v>
      </c>
      <c r="J1654" s="1762">
        <f>sum(I1654:I1658)</f>
        <v>0</v>
      </c>
      <c r="K1654" s="1531"/>
      <c r="L1654" s="1762" t="s">
        <v>890</v>
      </c>
      <c r="M1654" s="1765">
        <f t="shared" si="1175"/>
        <v>18</v>
      </c>
      <c r="N1654" s="1762">
        <f>(M1654-I1654)-S1654</f>
        <v>18</v>
      </c>
      <c r="O1654" s="1765"/>
      <c r="P1654" s="1762">
        <f t="shared" ref="P1654:P1655" si="1182">SUM(N1654,O1654)</f>
        <v>18</v>
      </c>
      <c r="Q1654" s="1764"/>
      <c r="R1654" s="1773" t="s">
        <v>1070</v>
      </c>
      <c r="S1654" s="1762"/>
      <c r="T1654" s="649"/>
      <c r="U1654" s="7"/>
      <c r="V1654" s="7"/>
      <c r="W1654" s="7"/>
      <c r="X1654" s="7"/>
      <c r="Y1654" s="7"/>
      <c r="Z1654" s="7"/>
      <c r="AA1654" s="7"/>
      <c r="AB1654" s="7"/>
      <c r="AC1654" s="7"/>
    </row>
    <row r="1655">
      <c r="A1655" s="1714" t="s">
        <v>77</v>
      </c>
      <c r="B1655" s="692">
        <v>0.0</v>
      </c>
      <c r="C1655" s="692">
        <v>0.0</v>
      </c>
      <c r="D1655" s="692">
        <v>0.0</v>
      </c>
      <c r="E1655" s="692">
        <v>0.0</v>
      </c>
      <c r="F1655" s="692">
        <v>0.0</v>
      </c>
      <c r="G1655" s="1814">
        <v>0.0</v>
      </c>
      <c r="H1655" s="1814">
        <v>0.0</v>
      </c>
      <c r="I1655" s="693">
        <f t="shared" si="1174"/>
        <v>0</v>
      </c>
      <c r="J1655" s="596">
        <f>(J1654/40)</f>
        <v>0</v>
      </c>
      <c r="K1655" s="1531"/>
      <c r="L1655" s="1714" t="s">
        <v>77</v>
      </c>
      <c r="M1655" s="692">
        <f t="shared" si="1175"/>
        <v>0</v>
      </c>
      <c r="N1655" s="701">
        <f>(M1655-I1655-I1656)-S1655</f>
        <v>0</v>
      </c>
      <c r="O1655" s="692"/>
      <c r="P1655" s="701">
        <f t="shared" si="1182"/>
        <v>0</v>
      </c>
      <c r="Q1655" s="701"/>
      <c r="R1655" s="701"/>
      <c r="S1655" s="1686"/>
      <c r="T1655" s="649"/>
      <c r="U1655" s="7"/>
      <c r="V1655" s="7"/>
      <c r="W1655" s="7"/>
      <c r="X1655" s="7"/>
      <c r="Y1655" s="7"/>
      <c r="Z1655" s="7"/>
      <c r="AA1655" s="7"/>
      <c r="AB1655" s="7"/>
      <c r="AC1655" s="7"/>
    </row>
    <row r="1656">
      <c r="A1656" s="1714" t="s">
        <v>78</v>
      </c>
      <c r="B1656" s="692">
        <v>0.0</v>
      </c>
      <c r="C1656" s="692">
        <v>0.0</v>
      </c>
      <c r="D1656" s="692">
        <v>0.0</v>
      </c>
      <c r="E1656" s="692">
        <v>0.0</v>
      </c>
      <c r="F1656" s="692">
        <v>0.0</v>
      </c>
      <c r="G1656" s="1814">
        <v>0.0</v>
      </c>
      <c r="H1656" s="1814">
        <v>0.0</v>
      </c>
      <c r="I1656" s="693">
        <f t="shared" si="1174"/>
        <v>0</v>
      </c>
      <c r="J1656" s="701"/>
      <c r="K1656" s="1531"/>
      <c r="L1656" s="1714" t="s">
        <v>78</v>
      </c>
      <c r="M1656" s="692" t="str">
        <f t="shared" si="1175"/>
        <v>-</v>
      </c>
      <c r="N1656" s="701" t="s">
        <v>79</v>
      </c>
      <c r="O1656" s="692"/>
      <c r="P1656" s="701" t="s">
        <v>79</v>
      </c>
      <c r="Q1656" s="701"/>
      <c r="R1656" s="701"/>
      <c r="S1656" s="1686"/>
      <c r="T1656" s="649"/>
      <c r="U1656" s="7"/>
      <c r="V1656" s="7"/>
      <c r="W1656" s="7"/>
      <c r="X1656" s="7"/>
      <c r="Y1656" s="7"/>
      <c r="Z1656" s="7"/>
      <c r="AA1656" s="7"/>
      <c r="AB1656" s="7"/>
      <c r="AC1656" s="7"/>
    </row>
    <row r="1657">
      <c r="A1657" s="1714" t="s">
        <v>446</v>
      </c>
      <c r="B1657" s="692">
        <v>0.0</v>
      </c>
      <c r="C1657" s="692">
        <v>0.0</v>
      </c>
      <c r="D1657" s="692">
        <v>0.0</v>
      </c>
      <c r="E1657" s="692">
        <v>0.0</v>
      </c>
      <c r="F1657" s="692">
        <v>0.0</v>
      </c>
      <c r="G1657" s="1814">
        <v>0.0</v>
      </c>
      <c r="H1657" s="1814">
        <v>0.0</v>
      </c>
      <c r="I1657" s="693">
        <f t="shared" si="1174"/>
        <v>0</v>
      </c>
      <c r="J1657" s="701"/>
      <c r="K1657" s="1531"/>
      <c r="L1657" s="1714" t="s">
        <v>446</v>
      </c>
      <c r="M1657" s="692">
        <f t="shared" si="1175"/>
        <v>2</v>
      </c>
      <c r="N1657" s="701">
        <f>(M1657-I1657)-S1657</f>
        <v>2</v>
      </c>
      <c r="O1657" s="692"/>
      <c r="P1657" s="701">
        <f t="shared" ref="P1657:P1658" si="1183">SUM(N1657,O1657)</f>
        <v>2</v>
      </c>
      <c r="Q1657" s="701"/>
      <c r="R1657" s="701"/>
      <c r="S1657" s="1686"/>
      <c r="T1657" s="649"/>
      <c r="U1657" s="7"/>
      <c r="V1657" s="7"/>
      <c r="W1657" s="7"/>
      <c r="X1657" s="7"/>
      <c r="Y1657" s="7"/>
      <c r="Z1657" s="7"/>
      <c r="AA1657" s="7"/>
      <c r="AB1657" s="7"/>
      <c r="AC1657" s="7"/>
    </row>
    <row r="1658">
      <c r="A1658" s="1814" t="s">
        <v>962</v>
      </c>
      <c r="B1658" s="692">
        <v>0.0</v>
      </c>
      <c r="C1658" s="692">
        <v>0.0</v>
      </c>
      <c r="D1658" s="692">
        <v>0.0</v>
      </c>
      <c r="E1658" s="692">
        <v>0.0</v>
      </c>
      <c r="F1658" s="692">
        <v>0.0</v>
      </c>
      <c r="G1658" s="1814">
        <v>0.0</v>
      </c>
      <c r="H1658" s="1814">
        <v>0.0</v>
      </c>
      <c r="I1658" s="693">
        <f t="shared" si="1174"/>
        <v>0</v>
      </c>
      <c r="J1658" s="701"/>
      <c r="K1658" s="1531"/>
      <c r="L1658" s="1814" t="s">
        <v>962</v>
      </c>
      <c r="M1658" s="692">
        <f t="shared" si="1175"/>
        <v>0</v>
      </c>
      <c r="N1658" s="701">
        <f t="shared" ref="N1658:N1659" si="1184">(M1658-I1658)</f>
        <v>0</v>
      </c>
      <c r="O1658" s="692"/>
      <c r="P1658" s="701">
        <f t="shared" si="1183"/>
        <v>0</v>
      </c>
      <c r="Q1658" s="701"/>
      <c r="R1658" s="701"/>
      <c r="S1658" s="1686"/>
      <c r="T1658" s="649"/>
      <c r="U1658" s="7"/>
      <c r="V1658" s="7"/>
      <c r="W1658" s="7"/>
      <c r="X1658" s="7"/>
      <c r="Y1658" s="7"/>
      <c r="Z1658" s="7"/>
      <c r="AA1658" s="7"/>
      <c r="AB1658" s="7"/>
      <c r="AC1658" s="7"/>
    </row>
    <row r="1659">
      <c r="A1659" s="1714" t="s">
        <v>80</v>
      </c>
      <c r="B1659" s="690">
        <v>0.0</v>
      </c>
      <c r="C1659" s="692">
        <v>0.0</v>
      </c>
      <c r="D1659" s="692">
        <v>0.0</v>
      </c>
      <c r="E1659" s="692">
        <v>0.0</v>
      </c>
      <c r="F1659" s="692">
        <v>0.0</v>
      </c>
      <c r="G1659" s="1814">
        <v>0.0</v>
      </c>
      <c r="H1659" s="1814">
        <v>0.0</v>
      </c>
      <c r="I1659" s="693">
        <f t="shared" si="1174"/>
        <v>0</v>
      </c>
      <c r="J1659" s="701"/>
      <c r="K1659" s="1531"/>
      <c r="L1659" s="1714" t="s">
        <v>80</v>
      </c>
      <c r="M1659" s="692">
        <f t="shared" si="1175"/>
        <v>20</v>
      </c>
      <c r="N1659" s="701">
        <f t="shared" si="1184"/>
        <v>20</v>
      </c>
      <c r="O1659" s="692"/>
      <c r="P1659" s="701">
        <f>sum(N1659,O1659)</f>
        <v>20</v>
      </c>
      <c r="Q1659" s="701"/>
      <c r="R1659" s="701"/>
      <c r="S1659" s="1686"/>
      <c r="T1659" s="649"/>
      <c r="U1659" s="7"/>
      <c r="V1659" s="7"/>
      <c r="W1659" s="7"/>
      <c r="X1659" s="7"/>
      <c r="Y1659" s="7"/>
      <c r="Z1659" s="7"/>
      <c r="AA1659" s="7"/>
      <c r="AB1659" s="7"/>
      <c r="AC1659" s="7"/>
    </row>
    <row r="1660">
      <c r="A1660" s="1757" t="s">
        <v>823</v>
      </c>
      <c r="B1660" s="1758">
        <f t="shared" ref="B1660:I1660" si="1185">SUM(B1661:B1665,B1667:B1671,B1673:B1677)</f>
        <v>0</v>
      </c>
      <c r="C1660" s="1758">
        <f t="shared" si="1185"/>
        <v>0</v>
      </c>
      <c r="D1660" s="1758">
        <f t="shared" si="1185"/>
        <v>0</v>
      </c>
      <c r="E1660" s="1758">
        <f t="shared" si="1185"/>
        <v>0</v>
      </c>
      <c r="F1660" s="1758">
        <f t="shared" si="1185"/>
        <v>0</v>
      </c>
      <c r="G1660" s="1758">
        <f t="shared" si="1185"/>
        <v>1</v>
      </c>
      <c r="H1660" s="1758">
        <f t="shared" si="1185"/>
        <v>0</v>
      </c>
      <c r="I1660" s="1758">
        <f t="shared" si="1185"/>
        <v>1</v>
      </c>
      <c r="J1660" s="1758"/>
      <c r="K1660" s="1531"/>
      <c r="L1660" s="1758" t="s">
        <v>823</v>
      </c>
      <c r="M1660" s="1682"/>
      <c r="N1660" s="1682"/>
      <c r="O1660" s="1682"/>
      <c r="P1660" s="1682"/>
      <c r="Q1660" s="1682"/>
      <c r="R1660" s="1682"/>
      <c r="S1660" s="1682"/>
      <c r="T1660" s="649"/>
      <c r="U1660" s="7"/>
      <c r="V1660" s="7"/>
      <c r="W1660" s="7"/>
      <c r="X1660" s="7"/>
      <c r="Y1660" s="7"/>
      <c r="Z1660" s="7"/>
      <c r="AA1660" s="7"/>
      <c r="AB1660" s="7"/>
      <c r="AC1660" s="7"/>
    </row>
    <row r="1661">
      <c r="A1661" s="1716" t="s">
        <v>966</v>
      </c>
      <c r="B1661" s="1760">
        <v>0.0</v>
      </c>
      <c r="C1661" s="1760">
        <v>0.0</v>
      </c>
      <c r="D1661" s="1760">
        <v>0.0</v>
      </c>
      <c r="E1661" s="1760">
        <v>0.0</v>
      </c>
      <c r="F1661" s="1760">
        <v>0.0</v>
      </c>
      <c r="G1661" s="1837">
        <v>1.0</v>
      </c>
      <c r="H1661" s="1945">
        <v>0.0</v>
      </c>
      <c r="I1661" s="1761">
        <f t="shared" ref="I1661:I1678" si="1186">SUM(B1661:H1661)</f>
        <v>1</v>
      </c>
      <c r="J1661" s="1762">
        <f>sum(I1661:I1665)</f>
        <v>1</v>
      </c>
      <c r="K1661" s="1544" t="s">
        <v>206</v>
      </c>
      <c r="L1661" s="1716" t="s">
        <v>966</v>
      </c>
      <c r="M1661" s="1765">
        <f t="shared" ref="M1661:M1665" si="1187">P1047</f>
        <v>18</v>
      </c>
      <c r="N1661" s="1762">
        <f>(M1661-I1661)-S1661</f>
        <v>17</v>
      </c>
      <c r="O1661" s="1765">
        <v>0.0</v>
      </c>
      <c r="P1661" s="1762">
        <f t="shared" ref="P1661:P1662" si="1188">SUM(N1661,O1661)</f>
        <v>17</v>
      </c>
      <c r="Q1661" s="1764"/>
      <c r="R1661" s="1762"/>
      <c r="S1661" s="1762"/>
      <c r="T1661" s="649"/>
      <c r="U1661" s="7"/>
      <c r="V1661" s="7"/>
      <c r="W1661" s="7"/>
      <c r="X1661" s="7"/>
      <c r="Y1661" s="7"/>
      <c r="Z1661" s="7"/>
      <c r="AA1661" s="7"/>
      <c r="AB1661" s="7"/>
      <c r="AC1661" s="7"/>
    </row>
    <row r="1662">
      <c r="A1662" s="1714" t="s">
        <v>77</v>
      </c>
      <c r="B1662" s="692">
        <v>0.0</v>
      </c>
      <c r="C1662" s="692">
        <v>0.0</v>
      </c>
      <c r="D1662" s="692">
        <v>0.0</v>
      </c>
      <c r="E1662" s="692">
        <v>0.0</v>
      </c>
      <c r="F1662" s="692">
        <v>0.0</v>
      </c>
      <c r="G1662" s="1814">
        <v>0.0</v>
      </c>
      <c r="H1662" s="1814">
        <v>0.0</v>
      </c>
      <c r="I1662" s="693">
        <f t="shared" si="1186"/>
        <v>0</v>
      </c>
      <c r="J1662" s="596">
        <f>(J1661/40)</f>
        <v>0.025</v>
      </c>
      <c r="K1662" s="1531"/>
      <c r="L1662" s="1714" t="s">
        <v>77</v>
      </c>
      <c r="M1662" s="692">
        <f t="shared" si="1187"/>
        <v>0</v>
      </c>
      <c r="N1662" s="701">
        <f>(M1662-I1662-I1663)-S1662</f>
        <v>0</v>
      </c>
      <c r="O1662" s="692"/>
      <c r="P1662" s="701">
        <f t="shared" si="1188"/>
        <v>0</v>
      </c>
      <c r="Q1662" s="701"/>
      <c r="R1662" s="701"/>
      <c r="S1662" s="1686"/>
      <c r="T1662" s="649"/>
      <c r="U1662" s="7"/>
      <c r="V1662" s="7"/>
      <c r="W1662" s="7"/>
      <c r="X1662" s="7"/>
      <c r="Y1662" s="7"/>
      <c r="Z1662" s="7"/>
      <c r="AA1662" s="7"/>
      <c r="AB1662" s="7"/>
      <c r="AC1662" s="7"/>
    </row>
    <row r="1663">
      <c r="A1663" s="1714" t="s">
        <v>78</v>
      </c>
      <c r="B1663" s="692">
        <v>0.0</v>
      </c>
      <c r="C1663" s="692">
        <v>0.0</v>
      </c>
      <c r="D1663" s="692">
        <v>0.0</v>
      </c>
      <c r="E1663" s="692">
        <v>0.0</v>
      </c>
      <c r="F1663" s="692">
        <v>0.0</v>
      </c>
      <c r="G1663" s="1814">
        <v>0.0</v>
      </c>
      <c r="H1663" s="1814">
        <v>0.0</v>
      </c>
      <c r="I1663" s="693">
        <f t="shared" si="1186"/>
        <v>0</v>
      </c>
      <c r="J1663" s="701"/>
      <c r="K1663" s="1531"/>
      <c r="L1663" s="1714" t="s">
        <v>78</v>
      </c>
      <c r="M1663" s="692" t="str">
        <f t="shared" si="1187"/>
        <v>-</v>
      </c>
      <c r="N1663" s="701" t="s">
        <v>79</v>
      </c>
      <c r="O1663" s="692"/>
      <c r="P1663" s="701" t="s">
        <v>79</v>
      </c>
      <c r="Q1663" s="701"/>
      <c r="R1663" s="701"/>
      <c r="S1663" s="1686"/>
      <c r="T1663" s="649"/>
      <c r="U1663" s="7"/>
      <c r="V1663" s="7"/>
      <c r="W1663" s="7"/>
      <c r="X1663" s="7"/>
      <c r="Y1663" s="7"/>
      <c r="Z1663" s="7"/>
      <c r="AA1663" s="7"/>
      <c r="AB1663" s="7"/>
      <c r="AC1663" s="7"/>
    </row>
    <row r="1664">
      <c r="A1664" s="1714" t="s">
        <v>446</v>
      </c>
      <c r="B1664" s="692">
        <v>0.0</v>
      </c>
      <c r="C1664" s="692">
        <v>0.0</v>
      </c>
      <c r="D1664" s="692">
        <v>0.0</v>
      </c>
      <c r="E1664" s="692">
        <v>0.0</v>
      </c>
      <c r="F1664" s="692">
        <v>0.0</v>
      </c>
      <c r="G1664" s="1814">
        <v>0.0</v>
      </c>
      <c r="H1664" s="1814">
        <v>0.0</v>
      </c>
      <c r="I1664" s="693">
        <f t="shared" si="1186"/>
        <v>0</v>
      </c>
      <c r="J1664" s="701"/>
      <c r="K1664" s="1531"/>
      <c r="L1664" s="1714" t="s">
        <v>446</v>
      </c>
      <c r="M1664" s="692">
        <f t="shared" si="1187"/>
        <v>-2</v>
      </c>
      <c r="N1664" s="701">
        <f>(M1664-I1664)-S1664</f>
        <v>-2</v>
      </c>
      <c r="O1664" s="692"/>
      <c r="P1664" s="701">
        <f t="shared" ref="P1664:P1665" si="1189">SUM(N1664,O1664)</f>
        <v>-2</v>
      </c>
      <c r="Q1664" s="701"/>
      <c r="R1664" s="701"/>
      <c r="S1664" s="1686"/>
      <c r="T1664" s="649"/>
      <c r="U1664" s="7"/>
      <c r="V1664" s="7"/>
      <c r="W1664" s="7"/>
      <c r="X1664" s="7"/>
      <c r="Y1664" s="7"/>
      <c r="Z1664" s="7"/>
      <c r="AA1664" s="7"/>
      <c r="AB1664" s="7"/>
      <c r="AC1664" s="7"/>
    </row>
    <row r="1665">
      <c r="A1665" s="1814" t="s">
        <v>962</v>
      </c>
      <c r="B1665" s="692">
        <v>0.0</v>
      </c>
      <c r="C1665" s="692">
        <v>0.0</v>
      </c>
      <c r="D1665" s="692">
        <v>0.0</v>
      </c>
      <c r="E1665" s="692">
        <v>0.0</v>
      </c>
      <c r="F1665" s="692">
        <v>0.0</v>
      </c>
      <c r="G1665" s="1814">
        <v>0.0</v>
      </c>
      <c r="H1665" s="1814">
        <v>0.0</v>
      </c>
      <c r="I1665" s="693">
        <f t="shared" si="1186"/>
        <v>0</v>
      </c>
      <c r="J1665" s="701"/>
      <c r="K1665" s="1531"/>
      <c r="L1665" s="1814" t="s">
        <v>962</v>
      </c>
      <c r="M1665" s="692">
        <f t="shared" si="1187"/>
        <v>0</v>
      </c>
      <c r="N1665" s="701">
        <f t="shared" ref="N1665:N1666" si="1190">(M1665-I1665)</f>
        <v>0</v>
      </c>
      <c r="O1665" s="692"/>
      <c r="P1665" s="701">
        <f t="shared" si="1189"/>
        <v>0</v>
      </c>
      <c r="Q1665" s="701"/>
      <c r="R1665" s="701"/>
      <c r="S1665" s="1686"/>
      <c r="T1665" s="649"/>
      <c r="U1665" s="7"/>
      <c r="V1665" s="7"/>
      <c r="W1665" s="7"/>
      <c r="X1665" s="7"/>
      <c r="Y1665" s="7"/>
      <c r="Z1665" s="7"/>
      <c r="AA1665" s="7"/>
      <c r="AB1665" s="7"/>
      <c r="AC1665" s="7"/>
    </row>
    <row r="1666">
      <c r="A1666" s="1714" t="s">
        <v>80</v>
      </c>
      <c r="B1666" s="690">
        <v>0.0</v>
      </c>
      <c r="C1666" s="692">
        <v>0.0</v>
      </c>
      <c r="D1666" s="692">
        <v>0.0</v>
      </c>
      <c r="E1666" s="692">
        <v>0.0</v>
      </c>
      <c r="F1666" s="692">
        <v>0.0</v>
      </c>
      <c r="G1666" s="1814">
        <v>0.0</v>
      </c>
      <c r="H1666" s="1814">
        <v>0.0</v>
      </c>
      <c r="I1666" s="693">
        <f t="shared" si="1186"/>
        <v>0</v>
      </c>
      <c r="J1666" s="701"/>
      <c r="K1666" s="1544" t="s">
        <v>206</v>
      </c>
      <c r="L1666" s="1714" t="s">
        <v>80</v>
      </c>
      <c r="M1666" s="692">
        <v>20.0</v>
      </c>
      <c r="N1666" s="701">
        <f t="shared" si="1190"/>
        <v>20</v>
      </c>
      <c r="O1666" s="692">
        <v>0.0</v>
      </c>
      <c r="P1666" s="701">
        <f>sum(N1666,O1666)</f>
        <v>20</v>
      </c>
      <c r="Q1666" s="701"/>
      <c r="R1666" s="701"/>
      <c r="S1666" s="1686"/>
      <c r="T1666" s="649"/>
      <c r="U1666" s="7"/>
      <c r="V1666" s="7"/>
      <c r="W1666" s="7"/>
      <c r="X1666" s="7"/>
      <c r="Y1666" s="7"/>
      <c r="Z1666" s="7"/>
      <c r="AA1666" s="7"/>
      <c r="AB1666" s="7"/>
      <c r="AC1666" s="7"/>
    </row>
    <row r="1667">
      <c r="A1667" s="1716" t="s">
        <v>274</v>
      </c>
      <c r="B1667" s="1765">
        <v>0.0</v>
      </c>
      <c r="C1667" s="1765">
        <v>0.0</v>
      </c>
      <c r="D1667" s="1765">
        <v>0.0</v>
      </c>
      <c r="E1667" s="1765">
        <v>0.0</v>
      </c>
      <c r="F1667" s="1765">
        <v>0.0</v>
      </c>
      <c r="G1667" s="1945">
        <v>0.0</v>
      </c>
      <c r="H1667" s="1945">
        <v>0.0</v>
      </c>
      <c r="I1667" s="1761">
        <f t="shared" si="1186"/>
        <v>0</v>
      </c>
      <c r="J1667" s="1762">
        <f>sum(I1667:I1671)</f>
        <v>0</v>
      </c>
      <c r="K1667" s="1531"/>
      <c r="L1667" s="1716" t="s">
        <v>274</v>
      </c>
      <c r="M1667" s="1765">
        <f t="shared" ref="M1667:M1678" si="1191">P1053</f>
        <v>0</v>
      </c>
      <c r="N1667" s="1762">
        <f>(M1667-I1667)-S1667</f>
        <v>0</v>
      </c>
      <c r="O1667" s="1765"/>
      <c r="P1667" s="1762">
        <f t="shared" ref="P1667:P1668" si="1192">SUM(N1667,O1667)</f>
        <v>0</v>
      </c>
      <c r="Q1667" s="1764"/>
      <c r="R1667" s="1762"/>
      <c r="S1667" s="1762"/>
      <c r="T1667" s="649"/>
      <c r="U1667" s="7"/>
      <c r="V1667" s="7"/>
      <c r="W1667" s="7"/>
      <c r="X1667" s="7"/>
      <c r="Y1667" s="7"/>
      <c r="Z1667" s="7"/>
      <c r="AA1667" s="7"/>
      <c r="AB1667" s="7"/>
      <c r="AC1667" s="7"/>
    </row>
    <row r="1668">
      <c r="A1668" s="1714" t="s">
        <v>77</v>
      </c>
      <c r="B1668" s="692">
        <v>0.0</v>
      </c>
      <c r="C1668" s="692">
        <v>0.0</v>
      </c>
      <c r="D1668" s="692">
        <v>0.0</v>
      </c>
      <c r="E1668" s="692">
        <v>0.0</v>
      </c>
      <c r="F1668" s="692">
        <v>0.0</v>
      </c>
      <c r="G1668" s="1814">
        <v>0.0</v>
      </c>
      <c r="H1668" s="1814">
        <v>0.0</v>
      </c>
      <c r="I1668" s="693">
        <f t="shared" si="1186"/>
        <v>0</v>
      </c>
      <c r="J1668" s="596">
        <f>(J1667/40)</f>
        <v>0</v>
      </c>
      <c r="K1668" s="1531"/>
      <c r="L1668" s="1714" t="s">
        <v>77</v>
      </c>
      <c r="M1668" s="692">
        <f t="shared" si="1191"/>
        <v>0</v>
      </c>
      <c r="N1668" s="701">
        <f>(M1668-I1668-I1669)-S1668</f>
        <v>0</v>
      </c>
      <c r="O1668" s="692"/>
      <c r="P1668" s="701">
        <f t="shared" si="1192"/>
        <v>0</v>
      </c>
      <c r="Q1668" s="701"/>
      <c r="R1668" s="701"/>
      <c r="S1668" s="1686"/>
      <c r="T1668" s="649"/>
      <c r="U1668" s="7"/>
      <c r="V1668" s="7"/>
      <c r="W1668" s="7"/>
      <c r="X1668" s="7"/>
      <c r="Y1668" s="7"/>
      <c r="Z1668" s="7"/>
      <c r="AA1668" s="7"/>
      <c r="AB1668" s="7"/>
      <c r="AC1668" s="7"/>
    </row>
    <row r="1669">
      <c r="A1669" s="1714" t="s">
        <v>78</v>
      </c>
      <c r="B1669" s="692">
        <v>0.0</v>
      </c>
      <c r="C1669" s="692">
        <v>0.0</v>
      </c>
      <c r="D1669" s="692">
        <v>0.0</v>
      </c>
      <c r="E1669" s="692">
        <v>0.0</v>
      </c>
      <c r="F1669" s="692">
        <v>0.0</v>
      </c>
      <c r="G1669" s="1814">
        <v>0.0</v>
      </c>
      <c r="H1669" s="1814">
        <v>0.0</v>
      </c>
      <c r="I1669" s="693">
        <f t="shared" si="1186"/>
        <v>0</v>
      </c>
      <c r="J1669" s="701"/>
      <c r="K1669" s="1531"/>
      <c r="L1669" s="1714" t="s">
        <v>78</v>
      </c>
      <c r="M1669" s="692" t="str">
        <f t="shared" si="1191"/>
        <v>-</v>
      </c>
      <c r="N1669" s="701" t="s">
        <v>79</v>
      </c>
      <c r="O1669" s="692"/>
      <c r="P1669" s="701" t="s">
        <v>79</v>
      </c>
      <c r="Q1669" s="701"/>
      <c r="R1669" s="701"/>
      <c r="S1669" s="1686"/>
      <c r="T1669" s="649"/>
      <c r="U1669" s="7"/>
      <c r="V1669" s="7"/>
      <c r="W1669" s="7"/>
      <c r="X1669" s="7"/>
      <c r="Y1669" s="7"/>
      <c r="Z1669" s="7"/>
      <c r="AA1669" s="7"/>
      <c r="AB1669" s="7"/>
      <c r="AC1669" s="7"/>
    </row>
    <row r="1670">
      <c r="A1670" s="1714" t="s">
        <v>446</v>
      </c>
      <c r="B1670" s="692">
        <v>0.0</v>
      </c>
      <c r="C1670" s="692">
        <v>0.0</v>
      </c>
      <c r="D1670" s="692">
        <v>0.0</v>
      </c>
      <c r="E1670" s="692">
        <v>0.0</v>
      </c>
      <c r="F1670" s="692">
        <v>0.0</v>
      </c>
      <c r="G1670" s="1814">
        <v>0.0</v>
      </c>
      <c r="H1670" s="1814">
        <v>0.0</v>
      </c>
      <c r="I1670" s="693">
        <f t="shared" si="1186"/>
        <v>0</v>
      </c>
      <c r="J1670" s="701"/>
      <c r="K1670" s="1531"/>
      <c r="L1670" s="1714" t="s">
        <v>446</v>
      </c>
      <c r="M1670" s="692">
        <f t="shared" si="1191"/>
        <v>0</v>
      </c>
      <c r="N1670" s="701">
        <f>(M1670-I1670)-S1670</f>
        <v>0</v>
      </c>
      <c r="O1670" s="692"/>
      <c r="P1670" s="701">
        <f t="shared" ref="P1670:P1671" si="1193">SUM(N1670,O1670)</f>
        <v>0</v>
      </c>
      <c r="Q1670" s="701"/>
      <c r="R1670" s="701"/>
      <c r="S1670" s="1686"/>
      <c r="T1670" s="649"/>
      <c r="U1670" s="7"/>
      <c r="V1670" s="7"/>
      <c r="W1670" s="7"/>
      <c r="X1670" s="7"/>
      <c r="Y1670" s="7"/>
      <c r="Z1670" s="7"/>
      <c r="AA1670" s="7"/>
      <c r="AB1670" s="7"/>
      <c r="AC1670" s="7"/>
    </row>
    <row r="1671">
      <c r="A1671" s="1814" t="s">
        <v>962</v>
      </c>
      <c r="B1671" s="692">
        <v>0.0</v>
      </c>
      <c r="C1671" s="692">
        <v>0.0</v>
      </c>
      <c r="D1671" s="692">
        <v>0.0</v>
      </c>
      <c r="E1671" s="692">
        <v>0.0</v>
      </c>
      <c r="F1671" s="692">
        <v>0.0</v>
      </c>
      <c r="G1671" s="1814">
        <v>0.0</v>
      </c>
      <c r="H1671" s="1814">
        <v>0.0</v>
      </c>
      <c r="I1671" s="693">
        <f t="shared" si="1186"/>
        <v>0</v>
      </c>
      <c r="J1671" s="701"/>
      <c r="K1671" s="1531"/>
      <c r="L1671" s="1814" t="s">
        <v>962</v>
      </c>
      <c r="M1671" s="692">
        <f t="shared" si="1191"/>
        <v>0</v>
      </c>
      <c r="N1671" s="701">
        <f t="shared" ref="N1671:N1672" si="1194">(M1671-I1671)</f>
        <v>0</v>
      </c>
      <c r="O1671" s="692"/>
      <c r="P1671" s="701">
        <f t="shared" si="1193"/>
        <v>0</v>
      </c>
      <c r="Q1671" s="701"/>
      <c r="R1671" s="701"/>
      <c r="S1671" s="1686"/>
      <c r="T1671" s="649"/>
      <c r="U1671" s="7"/>
      <c r="V1671" s="7"/>
      <c r="W1671" s="7"/>
      <c r="X1671" s="7"/>
      <c r="Y1671" s="7"/>
      <c r="Z1671" s="7"/>
      <c r="AA1671" s="7"/>
      <c r="AB1671" s="7"/>
      <c r="AC1671" s="7"/>
    </row>
    <row r="1672">
      <c r="A1672" s="1714" t="s">
        <v>80</v>
      </c>
      <c r="B1672" s="690">
        <v>0.0</v>
      </c>
      <c r="C1672" s="692">
        <v>0.0</v>
      </c>
      <c r="D1672" s="692">
        <v>0.0</v>
      </c>
      <c r="E1672" s="692">
        <v>0.0</v>
      </c>
      <c r="F1672" s="692">
        <v>0.0</v>
      </c>
      <c r="G1672" s="1814">
        <v>0.0</v>
      </c>
      <c r="H1672" s="1814">
        <v>0.0</v>
      </c>
      <c r="I1672" s="693">
        <f t="shared" si="1186"/>
        <v>0</v>
      </c>
      <c r="J1672" s="694"/>
      <c r="K1672" s="1531"/>
      <c r="L1672" s="1714" t="s">
        <v>80</v>
      </c>
      <c r="M1672" s="692">
        <f t="shared" si="1191"/>
        <v>0</v>
      </c>
      <c r="N1672" s="701">
        <f t="shared" si="1194"/>
        <v>0</v>
      </c>
      <c r="O1672" s="692"/>
      <c r="P1672" s="701">
        <f>sum(N1672,O1672)</f>
        <v>0</v>
      </c>
      <c r="Q1672" s="701"/>
      <c r="R1672" s="701"/>
      <c r="S1672" s="1686"/>
      <c r="T1672" s="649"/>
      <c r="U1672" s="7"/>
      <c r="V1672" s="7"/>
      <c r="W1672" s="7"/>
      <c r="X1672" s="7"/>
      <c r="Y1672" s="7"/>
      <c r="Z1672" s="7"/>
      <c r="AA1672" s="7"/>
      <c r="AB1672" s="7"/>
      <c r="AC1672" s="7"/>
    </row>
    <row r="1673">
      <c r="A1673" s="1716" t="s">
        <v>274</v>
      </c>
      <c r="B1673" s="1765">
        <v>0.0</v>
      </c>
      <c r="C1673" s="1765">
        <v>0.0</v>
      </c>
      <c r="D1673" s="1765">
        <v>0.0</v>
      </c>
      <c r="E1673" s="1765">
        <v>0.0</v>
      </c>
      <c r="F1673" s="1765">
        <v>0.0</v>
      </c>
      <c r="G1673" s="1945">
        <v>0.0</v>
      </c>
      <c r="H1673" s="1945">
        <v>0.0</v>
      </c>
      <c r="I1673" s="1761">
        <f t="shared" si="1186"/>
        <v>0</v>
      </c>
      <c r="J1673" s="1762">
        <f>sum(I1673:I1677)</f>
        <v>0</v>
      </c>
      <c r="K1673" s="1531"/>
      <c r="L1673" s="1716" t="s">
        <v>274</v>
      </c>
      <c r="M1673" s="1765">
        <f t="shared" si="1191"/>
        <v>0</v>
      </c>
      <c r="N1673" s="1762">
        <f>(M1673-I1673)-S1673</f>
        <v>0</v>
      </c>
      <c r="O1673" s="1765"/>
      <c r="P1673" s="1762">
        <f t="shared" ref="P1673:P1674" si="1195">SUM(N1673,O1673)</f>
        <v>0</v>
      </c>
      <c r="Q1673" s="1764"/>
      <c r="R1673" s="1762"/>
      <c r="S1673" s="1762"/>
      <c r="T1673" s="649"/>
      <c r="U1673" s="7"/>
      <c r="V1673" s="7"/>
      <c r="W1673" s="7"/>
      <c r="X1673" s="7"/>
      <c r="Y1673" s="7"/>
      <c r="Z1673" s="7"/>
      <c r="AA1673" s="7"/>
      <c r="AB1673" s="7"/>
      <c r="AC1673" s="7"/>
    </row>
    <row r="1674">
      <c r="A1674" s="1714" t="s">
        <v>77</v>
      </c>
      <c r="B1674" s="692">
        <v>0.0</v>
      </c>
      <c r="C1674" s="692">
        <v>0.0</v>
      </c>
      <c r="D1674" s="692">
        <v>0.0</v>
      </c>
      <c r="E1674" s="692">
        <v>0.0</v>
      </c>
      <c r="F1674" s="692">
        <v>0.0</v>
      </c>
      <c r="G1674" s="1814">
        <v>0.0</v>
      </c>
      <c r="H1674" s="1814">
        <v>0.0</v>
      </c>
      <c r="I1674" s="693">
        <f t="shared" si="1186"/>
        <v>0</v>
      </c>
      <c r="J1674" s="596">
        <f>(J1673/40)</f>
        <v>0</v>
      </c>
      <c r="K1674" s="1531"/>
      <c r="L1674" s="1714" t="s">
        <v>77</v>
      </c>
      <c r="M1674" s="692">
        <f t="shared" si="1191"/>
        <v>0</v>
      </c>
      <c r="N1674" s="701">
        <f>(M1674-I1674-I1675)-S1674</f>
        <v>0</v>
      </c>
      <c r="O1674" s="692"/>
      <c r="P1674" s="701">
        <f t="shared" si="1195"/>
        <v>0</v>
      </c>
      <c r="Q1674" s="701"/>
      <c r="R1674" s="701"/>
      <c r="S1674" s="1686"/>
      <c r="T1674" s="649"/>
      <c r="U1674" s="7"/>
      <c r="V1674" s="7"/>
      <c r="W1674" s="7"/>
      <c r="X1674" s="7"/>
      <c r="Y1674" s="7"/>
      <c r="Z1674" s="7"/>
      <c r="AA1674" s="7"/>
      <c r="AB1674" s="7"/>
      <c r="AC1674" s="7"/>
    </row>
    <row r="1675">
      <c r="A1675" s="1714" t="s">
        <v>78</v>
      </c>
      <c r="B1675" s="692">
        <v>0.0</v>
      </c>
      <c r="C1675" s="692">
        <v>0.0</v>
      </c>
      <c r="D1675" s="692">
        <v>0.0</v>
      </c>
      <c r="E1675" s="692">
        <v>0.0</v>
      </c>
      <c r="F1675" s="692">
        <v>0.0</v>
      </c>
      <c r="G1675" s="1814">
        <v>0.0</v>
      </c>
      <c r="H1675" s="1814">
        <v>0.0</v>
      </c>
      <c r="I1675" s="693">
        <f t="shared" si="1186"/>
        <v>0</v>
      </c>
      <c r="J1675" s="701"/>
      <c r="K1675" s="1531"/>
      <c r="L1675" s="1714" t="s">
        <v>78</v>
      </c>
      <c r="M1675" s="692" t="str">
        <f t="shared" si="1191"/>
        <v>-</v>
      </c>
      <c r="N1675" s="701" t="s">
        <v>79</v>
      </c>
      <c r="O1675" s="692"/>
      <c r="P1675" s="701" t="s">
        <v>79</v>
      </c>
      <c r="Q1675" s="701"/>
      <c r="R1675" s="701"/>
      <c r="S1675" s="1686"/>
      <c r="T1675" s="649"/>
      <c r="U1675" s="7"/>
      <c r="V1675" s="7"/>
      <c r="W1675" s="7"/>
      <c r="X1675" s="7"/>
      <c r="Y1675" s="7"/>
      <c r="Z1675" s="7"/>
      <c r="AA1675" s="7"/>
      <c r="AB1675" s="7"/>
      <c r="AC1675" s="7"/>
    </row>
    <row r="1676">
      <c r="A1676" s="1714" t="s">
        <v>446</v>
      </c>
      <c r="B1676" s="692">
        <v>0.0</v>
      </c>
      <c r="C1676" s="692">
        <v>0.0</v>
      </c>
      <c r="D1676" s="692">
        <v>0.0</v>
      </c>
      <c r="E1676" s="692">
        <v>0.0</v>
      </c>
      <c r="F1676" s="692">
        <v>0.0</v>
      </c>
      <c r="G1676" s="1814">
        <v>0.0</v>
      </c>
      <c r="H1676" s="1814">
        <v>0.0</v>
      </c>
      <c r="I1676" s="693">
        <f t="shared" si="1186"/>
        <v>0</v>
      </c>
      <c r="J1676" s="701"/>
      <c r="K1676" s="1531"/>
      <c r="L1676" s="1714" t="s">
        <v>446</v>
      </c>
      <c r="M1676" s="692">
        <f t="shared" si="1191"/>
        <v>0</v>
      </c>
      <c r="N1676" s="701">
        <f>(M1676-I1676)-S1676</f>
        <v>0</v>
      </c>
      <c r="O1676" s="692"/>
      <c r="P1676" s="701">
        <f t="shared" ref="P1676:P1677" si="1196">SUM(N1676,O1676)</f>
        <v>0</v>
      </c>
      <c r="Q1676" s="701"/>
      <c r="R1676" s="701"/>
      <c r="S1676" s="1686"/>
      <c r="T1676" s="649"/>
      <c r="U1676" s="7"/>
      <c r="V1676" s="7"/>
      <c r="W1676" s="7"/>
      <c r="X1676" s="7"/>
      <c r="Y1676" s="7"/>
      <c r="Z1676" s="7"/>
      <c r="AA1676" s="7"/>
      <c r="AB1676" s="7"/>
      <c r="AC1676" s="7"/>
    </row>
    <row r="1677">
      <c r="A1677" s="1814" t="s">
        <v>962</v>
      </c>
      <c r="B1677" s="692">
        <v>0.0</v>
      </c>
      <c r="C1677" s="692">
        <v>0.0</v>
      </c>
      <c r="D1677" s="692">
        <v>0.0</v>
      </c>
      <c r="E1677" s="692">
        <v>0.0</v>
      </c>
      <c r="F1677" s="692">
        <v>0.0</v>
      </c>
      <c r="G1677" s="1814">
        <v>0.0</v>
      </c>
      <c r="H1677" s="1814">
        <v>0.0</v>
      </c>
      <c r="I1677" s="693">
        <f t="shared" si="1186"/>
        <v>0</v>
      </c>
      <c r="J1677" s="701"/>
      <c r="K1677" s="1531"/>
      <c r="L1677" s="1814" t="s">
        <v>962</v>
      </c>
      <c r="M1677" s="692">
        <f t="shared" si="1191"/>
        <v>0</v>
      </c>
      <c r="N1677" s="701">
        <f t="shared" ref="N1677:N1678" si="1197">(M1677-I1677)</f>
        <v>0</v>
      </c>
      <c r="O1677" s="692"/>
      <c r="P1677" s="701">
        <f t="shared" si="1196"/>
        <v>0</v>
      </c>
      <c r="Q1677" s="701"/>
      <c r="R1677" s="701"/>
      <c r="S1677" s="1686"/>
      <c r="T1677" s="649"/>
      <c r="U1677" s="7"/>
      <c r="V1677" s="7"/>
      <c r="W1677" s="7"/>
      <c r="X1677" s="7"/>
      <c r="Y1677" s="7"/>
      <c r="Z1677" s="7"/>
      <c r="AA1677" s="7"/>
      <c r="AB1677" s="7"/>
      <c r="AC1677" s="7"/>
    </row>
    <row r="1678">
      <c r="A1678" s="1714" t="s">
        <v>80</v>
      </c>
      <c r="B1678" s="690">
        <v>0.0</v>
      </c>
      <c r="C1678" s="692">
        <v>0.0</v>
      </c>
      <c r="D1678" s="692">
        <v>0.0</v>
      </c>
      <c r="E1678" s="692">
        <v>0.0</v>
      </c>
      <c r="F1678" s="692">
        <v>0.0</v>
      </c>
      <c r="G1678" s="1814">
        <v>0.0</v>
      </c>
      <c r="H1678" s="1814">
        <v>0.0</v>
      </c>
      <c r="I1678" s="693">
        <f t="shared" si="1186"/>
        <v>0</v>
      </c>
      <c r="J1678" s="701"/>
      <c r="K1678" s="1531"/>
      <c r="L1678" s="1714" t="s">
        <v>80</v>
      </c>
      <c r="M1678" s="692">
        <f t="shared" si="1191"/>
        <v>0</v>
      </c>
      <c r="N1678" s="701">
        <f t="shared" si="1197"/>
        <v>0</v>
      </c>
      <c r="O1678" s="692"/>
      <c r="P1678" s="701">
        <f>sum(N1678,O1678)</f>
        <v>0</v>
      </c>
      <c r="Q1678" s="701"/>
      <c r="R1678" s="701"/>
      <c r="S1678" s="1686"/>
      <c r="T1678" s="649"/>
      <c r="U1678" s="7"/>
      <c r="V1678" s="7"/>
      <c r="W1678" s="7"/>
      <c r="X1678" s="7"/>
      <c r="Y1678" s="7"/>
      <c r="Z1678" s="7"/>
      <c r="AA1678" s="7"/>
      <c r="AB1678" s="7"/>
      <c r="AC1678" s="7"/>
    </row>
    <row r="1679">
      <c r="A1679" s="1757" t="s">
        <v>826</v>
      </c>
      <c r="B1679" s="1758">
        <f t="shared" ref="B1679:I1679" si="1198">SUM(B1680:B1684,B1686:B1690,B1692:B1696)</f>
        <v>0</v>
      </c>
      <c r="C1679" s="1758">
        <f t="shared" si="1198"/>
        <v>0</v>
      </c>
      <c r="D1679" s="1758">
        <f t="shared" si="1198"/>
        <v>0</v>
      </c>
      <c r="E1679" s="1758">
        <f t="shared" si="1198"/>
        <v>0</v>
      </c>
      <c r="F1679" s="1758">
        <f t="shared" si="1198"/>
        <v>0</v>
      </c>
      <c r="G1679" s="1758">
        <f t="shared" si="1198"/>
        <v>0</v>
      </c>
      <c r="H1679" s="1758">
        <f t="shared" si="1198"/>
        <v>0</v>
      </c>
      <c r="I1679" s="1758">
        <f t="shared" si="1198"/>
        <v>0</v>
      </c>
      <c r="J1679" s="1758"/>
      <c r="K1679" s="1531"/>
      <c r="L1679" s="1758" t="s">
        <v>826</v>
      </c>
      <c r="M1679" s="1682"/>
      <c r="N1679" s="1682"/>
      <c r="O1679" s="1682"/>
      <c r="P1679" s="1682"/>
      <c r="Q1679" s="1682"/>
      <c r="R1679" s="1682"/>
      <c r="S1679" s="1682"/>
      <c r="T1679" s="649"/>
      <c r="U1679" s="7"/>
      <c r="V1679" s="7"/>
      <c r="W1679" s="7"/>
      <c r="X1679" s="7"/>
      <c r="Y1679" s="7"/>
      <c r="Z1679" s="7"/>
      <c r="AA1679" s="7"/>
      <c r="AB1679" s="7"/>
      <c r="AC1679" s="7"/>
    </row>
    <row r="1680">
      <c r="A1680" s="1716" t="s">
        <v>274</v>
      </c>
      <c r="B1680" s="1760">
        <v>0.0</v>
      </c>
      <c r="C1680" s="1760">
        <v>0.0</v>
      </c>
      <c r="D1680" s="1760">
        <v>0.0</v>
      </c>
      <c r="E1680" s="1760">
        <v>0.0</v>
      </c>
      <c r="F1680" s="1760">
        <v>0.0</v>
      </c>
      <c r="G1680" s="1837">
        <v>0.0</v>
      </c>
      <c r="H1680" s="1945">
        <v>0.0</v>
      </c>
      <c r="I1680" s="1761">
        <f t="shared" ref="I1680:I1697" si="1199">SUM(B1680:H1680)</f>
        <v>0</v>
      </c>
      <c r="J1680" s="1762">
        <f>sum(I1680:I1684)</f>
        <v>0</v>
      </c>
      <c r="K1680" s="1531"/>
      <c r="L1680" s="1716" t="s">
        <v>274</v>
      </c>
      <c r="M1680" s="1765">
        <v>0.0</v>
      </c>
      <c r="N1680" s="1762">
        <f>(M1680-I1680)-S1680</f>
        <v>0</v>
      </c>
      <c r="O1680" s="1765"/>
      <c r="P1680" s="1762">
        <f t="shared" ref="P1680:P1681" si="1200">SUM(N1680,O1680)</f>
        <v>0</v>
      </c>
      <c r="Q1680" s="1764"/>
      <c r="R1680" s="1762"/>
      <c r="S1680" s="1762"/>
      <c r="T1680" s="649"/>
      <c r="U1680" s="7"/>
      <c r="V1680" s="7"/>
      <c r="W1680" s="7"/>
      <c r="X1680" s="7"/>
      <c r="Y1680" s="7"/>
      <c r="Z1680" s="7"/>
      <c r="AA1680" s="7"/>
      <c r="AB1680" s="7"/>
      <c r="AC1680" s="7"/>
    </row>
    <row r="1681">
      <c r="A1681" s="1714" t="s">
        <v>77</v>
      </c>
      <c r="B1681" s="692">
        <v>0.0</v>
      </c>
      <c r="C1681" s="692">
        <v>0.0</v>
      </c>
      <c r="D1681" s="692">
        <v>0.0</v>
      </c>
      <c r="E1681" s="692">
        <v>0.0</v>
      </c>
      <c r="F1681" s="692">
        <v>0.0</v>
      </c>
      <c r="G1681" s="1814">
        <v>0.0</v>
      </c>
      <c r="H1681" s="1814">
        <v>0.0</v>
      </c>
      <c r="I1681" s="693">
        <f t="shared" si="1199"/>
        <v>0</v>
      </c>
      <c r="J1681" s="596">
        <f>(J1680/40)</f>
        <v>0</v>
      </c>
      <c r="K1681" s="1531"/>
      <c r="L1681" s="1714" t="s">
        <v>77</v>
      </c>
      <c r="M1681" s="692">
        <v>0.0</v>
      </c>
      <c r="N1681" s="701">
        <f>(M1681-I1681-I1682)-S1681</f>
        <v>0</v>
      </c>
      <c r="O1681" s="692"/>
      <c r="P1681" s="701">
        <f t="shared" si="1200"/>
        <v>0</v>
      </c>
      <c r="Q1681" s="701"/>
      <c r="R1681" s="701"/>
      <c r="S1681" s="1686"/>
      <c r="T1681" s="649"/>
      <c r="U1681" s="7"/>
      <c r="V1681" s="7"/>
      <c r="W1681" s="7"/>
      <c r="X1681" s="7"/>
      <c r="Y1681" s="7"/>
      <c r="Z1681" s="7"/>
      <c r="AA1681" s="7"/>
      <c r="AB1681" s="7"/>
      <c r="AC1681" s="7"/>
    </row>
    <row r="1682">
      <c r="A1682" s="1714" t="s">
        <v>78</v>
      </c>
      <c r="B1682" s="692">
        <v>0.0</v>
      </c>
      <c r="C1682" s="692">
        <v>0.0</v>
      </c>
      <c r="D1682" s="692">
        <v>0.0</v>
      </c>
      <c r="E1682" s="692">
        <v>0.0</v>
      </c>
      <c r="F1682" s="692">
        <v>0.0</v>
      </c>
      <c r="G1682" s="1814">
        <v>0.0</v>
      </c>
      <c r="H1682" s="1814">
        <v>0.0</v>
      </c>
      <c r="I1682" s="693">
        <f t="shared" si="1199"/>
        <v>0</v>
      </c>
      <c r="J1682" s="701"/>
      <c r="K1682" s="1531"/>
      <c r="L1682" s="1714" t="s">
        <v>78</v>
      </c>
      <c r="M1682" s="692">
        <v>0.0</v>
      </c>
      <c r="N1682" s="701" t="s">
        <v>79</v>
      </c>
      <c r="O1682" s="692"/>
      <c r="P1682" s="701" t="s">
        <v>79</v>
      </c>
      <c r="Q1682" s="701"/>
      <c r="R1682" s="701"/>
      <c r="S1682" s="1686"/>
      <c r="T1682" s="649"/>
      <c r="U1682" s="7"/>
      <c r="V1682" s="7"/>
      <c r="W1682" s="7"/>
      <c r="X1682" s="7"/>
      <c r="Y1682" s="7"/>
      <c r="Z1682" s="7"/>
      <c r="AA1682" s="7"/>
      <c r="AB1682" s="7"/>
      <c r="AC1682" s="7"/>
    </row>
    <row r="1683">
      <c r="A1683" s="1714" t="s">
        <v>446</v>
      </c>
      <c r="B1683" s="692">
        <v>0.0</v>
      </c>
      <c r="C1683" s="692">
        <v>0.0</v>
      </c>
      <c r="D1683" s="692">
        <v>0.0</v>
      </c>
      <c r="E1683" s="692">
        <v>0.0</v>
      </c>
      <c r="F1683" s="692">
        <v>0.0</v>
      </c>
      <c r="G1683" s="1814">
        <v>0.0</v>
      </c>
      <c r="H1683" s="1814">
        <v>0.0</v>
      </c>
      <c r="I1683" s="693">
        <f t="shared" si="1199"/>
        <v>0</v>
      </c>
      <c r="J1683" s="701"/>
      <c r="K1683" s="1531"/>
      <c r="L1683" s="1714" t="s">
        <v>446</v>
      </c>
      <c r="M1683" s="692">
        <v>0.0</v>
      </c>
      <c r="N1683" s="701">
        <f>(M1683-I1683)-S1683</f>
        <v>0</v>
      </c>
      <c r="O1683" s="692"/>
      <c r="P1683" s="701">
        <f t="shared" ref="P1683:P1684" si="1201">SUM(N1683,O1683)</f>
        <v>0</v>
      </c>
      <c r="Q1683" s="701"/>
      <c r="R1683" s="701"/>
      <c r="S1683" s="1686"/>
      <c r="T1683" s="649"/>
      <c r="U1683" s="7"/>
      <c r="V1683" s="7"/>
      <c r="W1683" s="7"/>
      <c r="X1683" s="7"/>
      <c r="Y1683" s="7"/>
      <c r="Z1683" s="7"/>
      <c r="AA1683" s="7"/>
      <c r="AB1683" s="7"/>
      <c r="AC1683" s="7"/>
    </row>
    <row r="1684">
      <c r="A1684" s="1814" t="s">
        <v>962</v>
      </c>
      <c r="B1684" s="692">
        <v>0.0</v>
      </c>
      <c r="C1684" s="692">
        <v>0.0</v>
      </c>
      <c r="D1684" s="692">
        <v>0.0</v>
      </c>
      <c r="E1684" s="692">
        <v>0.0</v>
      </c>
      <c r="F1684" s="692">
        <v>0.0</v>
      </c>
      <c r="G1684" s="1814">
        <v>0.0</v>
      </c>
      <c r="H1684" s="1814">
        <v>0.0</v>
      </c>
      <c r="I1684" s="693">
        <f t="shared" si="1199"/>
        <v>0</v>
      </c>
      <c r="J1684" s="701"/>
      <c r="K1684" s="1531"/>
      <c r="L1684" s="1814" t="s">
        <v>962</v>
      </c>
      <c r="M1684" s="692">
        <v>0.0</v>
      </c>
      <c r="N1684" s="701">
        <f t="shared" ref="N1684:N1685" si="1202">(M1684-I1684)</f>
        <v>0</v>
      </c>
      <c r="O1684" s="692"/>
      <c r="P1684" s="701">
        <f t="shared" si="1201"/>
        <v>0</v>
      </c>
      <c r="Q1684" s="701"/>
      <c r="R1684" s="701"/>
      <c r="S1684" s="1686"/>
      <c r="T1684" s="649"/>
      <c r="U1684" s="7"/>
      <c r="V1684" s="7"/>
      <c r="W1684" s="7"/>
      <c r="X1684" s="7"/>
      <c r="Y1684" s="7"/>
      <c r="Z1684" s="7"/>
      <c r="AA1684" s="7"/>
      <c r="AB1684" s="7"/>
      <c r="AC1684" s="7"/>
    </row>
    <row r="1685">
      <c r="A1685" s="1714" t="s">
        <v>80</v>
      </c>
      <c r="B1685" s="690">
        <v>0.0</v>
      </c>
      <c r="C1685" s="692">
        <v>0.0</v>
      </c>
      <c r="D1685" s="692">
        <v>0.0</v>
      </c>
      <c r="E1685" s="692">
        <v>0.0</v>
      </c>
      <c r="F1685" s="692">
        <v>0.0</v>
      </c>
      <c r="G1685" s="1814">
        <v>0.0</v>
      </c>
      <c r="H1685" s="1814">
        <v>0.0</v>
      </c>
      <c r="I1685" s="693">
        <f t="shared" si="1199"/>
        <v>0</v>
      </c>
      <c r="J1685" s="701"/>
      <c r="K1685" s="1531"/>
      <c r="L1685" s="1714" t="s">
        <v>80</v>
      </c>
      <c r="M1685" s="701">
        <v>0.0</v>
      </c>
      <c r="N1685" s="701">
        <f t="shared" si="1202"/>
        <v>0</v>
      </c>
      <c r="O1685" s="692"/>
      <c r="P1685" s="701">
        <f>sum(N1685,O1685)</f>
        <v>0</v>
      </c>
      <c r="Q1685" s="701"/>
      <c r="R1685" s="701"/>
      <c r="S1685" s="1686"/>
      <c r="T1685" s="649"/>
      <c r="U1685" s="7"/>
      <c r="V1685" s="7"/>
      <c r="W1685" s="7"/>
      <c r="X1685" s="7"/>
      <c r="Y1685" s="7"/>
      <c r="Z1685" s="7"/>
      <c r="AA1685" s="7"/>
      <c r="AB1685" s="7"/>
      <c r="AC1685" s="7"/>
    </row>
    <row r="1686">
      <c r="A1686" s="1716" t="s">
        <v>274</v>
      </c>
      <c r="B1686" s="1760">
        <v>0.0</v>
      </c>
      <c r="C1686" s="1760">
        <v>0.0</v>
      </c>
      <c r="D1686" s="1760">
        <v>0.0</v>
      </c>
      <c r="E1686" s="1760">
        <v>0.0</v>
      </c>
      <c r="F1686" s="1760">
        <v>0.0</v>
      </c>
      <c r="G1686" s="1945">
        <v>0.0</v>
      </c>
      <c r="H1686" s="1945">
        <v>0.0</v>
      </c>
      <c r="I1686" s="1761">
        <f t="shared" si="1199"/>
        <v>0</v>
      </c>
      <c r="J1686" s="1762">
        <f>sum(I1686:I1690)</f>
        <v>0</v>
      </c>
      <c r="K1686" s="1531"/>
      <c r="L1686" s="1716" t="s">
        <v>274</v>
      </c>
      <c r="M1686" s="1765">
        <v>0.0</v>
      </c>
      <c r="N1686" s="1762">
        <f>(M1686-I1686)-S1686</f>
        <v>0</v>
      </c>
      <c r="O1686" s="1765"/>
      <c r="P1686" s="1762">
        <f t="shared" ref="P1686:P1687" si="1203">SUM(N1686,O1686)</f>
        <v>0</v>
      </c>
      <c r="Q1686" s="1764"/>
      <c r="R1686" s="1762"/>
      <c r="S1686" s="1762"/>
      <c r="T1686" s="649"/>
      <c r="U1686" s="7"/>
      <c r="V1686" s="7"/>
      <c r="W1686" s="7"/>
      <c r="X1686" s="7"/>
      <c r="Y1686" s="7"/>
      <c r="Z1686" s="7"/>
      <c r="AA1686" s="7"/>
      <c r="AB1686" s="7"/>
      <c r="AC1686" s="7"/>
    </row>
    <row r="1687">
      <c r="A1687" s="1714" t="s">
        <v>77</v>
      </c>
      <c r="B1687" s="692">
        <v>0.0</v>
      </c>
      <c r="C1687" s="692">
        <v>0.0</v>
      </c>
      <c r="D1687" s="692">
        <v>0.0</v>
      </c>
      <c r="E1687" s="692">
        <v>0.0</v>
      </c>
      <c r="F1687" s="692">
        <v>0.0</v>
      </c>
      <c r="G1687" s="1814">
        <v>0.0</v>
      </c>
      <c r="H1687" s="1814">
        <v>0.0</v>
      </c>
      <c r="I1687" s="693">
        <f t="shared" si="1199"/>
        <v>0</v>
      </c>
      <c r="J1687" s="596">
        <f>(J1686/40)</f>
        <v>0</v>
      </c>
      <c r="K1687" s="1531"/>
      <c r="L1687" s="1714" t="s">
        <v>77</v>
      </c>
      <c r="M1687" s="692">
        <v>0.0</v>
      </c>
      <c r="N1687" s="701">
        <f>(M1687-I1687-I1688)-S1687</f>
        <v>0</v>
      </c>
      <c r="O1687" s="692"/>
      <c r="P1687" s="701">
        <f t="shared" si="1203"/>
        <v>0</v>
      </c>
      <c r="Q1687" s="701"/>
      <c r="R1687" s="701"/>
      <c r="S1687" s="1686"/>
      <c r="T1687" s="649"/>
      <c r="U1687" s="7"/>
      <c r="V1687" s="7"/>
      <c r="W1687" s="7"/>
      <c r="X1687" s="7"/>
      <c r="Y1687" s="7"/>
      <c r="Z1687" s="7"/>
      <c r="AA1687" s="7"/>
      <c r="AB1687" s="7"/>
      <c r="AC1687" s="7"/>
    </row>
    <row r="1688">
      <c r="A1688" s="1714" t="s">
        <v>78</v>
      </c>
      <c r="B1688" s="692">
        <v>0.0</v>
      </c>
      <c r="C1688" s="692">
        <v>0.0</v>
      </c>
      <c r="D1688" s="692">
        <v>0.0</v>
      </c>
      <c r="E1688" s="692">
        <v>0.0</v>
      </c>
      <c r="F1688" s="692">
        <v>0.0</v>
      </c>
      <c r="G1688" s="1814">
        <v>0.0</v>
      </c>
      <c r="H1688" s="1814">
        <v>0.0</v>
      </c>
      <c r="I1688" s="693">
        <f t="shared" si="1199"/>
        <v>0</v>
      </c>
      <c r="J1688" s="701"/>
      <c r="K1688" s="1531"/>
      <c r="L1688" s="1714" t="s">
        <v>78</v>
      </c>
      <c r="M1688" s="692">
        <v>0.0</v>
      </c>
      <c r="N1688" s="701" t="s">
        <v>79</v>
      </c>
      <c r="O1688" s="692"/>
      <c r="P1688" s="701" t="s">
        <v>79</v>
      </c>
      <c r="Q1688" s="701"/>
      <c r="R1688" s="701"/>
      <c r="S1688" s="1686"/>
      <c r="T1688" s="649"/>
      <c r="U1688" s="7"/>
      <c r="V1688" s="7"/>
      <c r="W1688" s="7"/>
      <c r="X1688" s="7"/>
      <c r="Y1688" s="7"/>
      <c r="Z1688" s="7"/>
      <c r="AA1688" s="7"/>
      <c r="AB1688" s="7"/>
      <c r="AC1688" s="7"/>
    </row>
    <row r="1689">
      <c r="A1689" s="1714" t="s">
        <v>446</v>
      </c>
      <c r="B1689" s="692">
        <v>0.0</v>
      </c>
      <c r="C1689" s="692">
        <v>0.0</v>
      </c>
      <c r="D1689" s="692">
        <v>0.0</v>
      </c>
      <c r="E1689" s="692">
        <v>0.0</v>
      </c>
      <c r="F1689" s="692">
        <v>0.0</v>
      </c>
      <c r="G1689" s="1814">
        <v>0.0</v>
      </c>
      <c r="H1689" s="1814">
        <v>0.0</v>
      </c>
      <c r="I1689" s="693">
        <f t="shared" si="1199"/>
        <v>0</v>
      </c>
      <c r="J1689" s="701"/>
      <c r="K1689" s="1531"/>
      <c r="L1689" s="1714" t="s">
        <v>446</v>
      </c>
      <c r="M1689" s="692">
        <v>0.0</v>
      </c>
      <c r="N1689" s="701">
        <f>(M1689-I1689)-S1689</f>
        <v>0</v>
      </c>
      <c r="O1689" s="692"/>
      <c r="P1689" s="701">
        <f t="shared" ref="P1689:P1690" si="1204">SUM(N1689,O1689)</f>
        <v>0</v>
      </c>
      <c r="Q1689" s="701"/>
      <c r="R1689" s="701"/>
      <c r="S1689" s="1686"/>
      <c r="T1689" s="649"/>
      <c r="U1689" s="7"/>
      <c r="V1689" s="7"/>
      <c r="W1689" s="7"/>
      <c r="X1689" s="7"/>
      <c r="Y1689" s="7"/>
      <c r="Z1689" s="7"/>
      <c r="AA1689" s="7"/>
      <c r="AB1689" s="7"/>
      <c r="AC1689" s="7"/>
    </row>
    <row r="1690">
      <c r="A1690" s="1814" t="s">
        <v>962</v>
      </c>
      <c r="B1690" s="692">
        <v>0.0</v>
      </c>
      <c r="C1690" s="692">
        <v>0.0</v>
      </c>
      <c r="D1690" s="692">
        <v>0.0</v>
      </c>
      <c r="E1690" s="692">
        <v>0.0</v>
      </c>
      <c r="F1690" s="692">
        <v>0.0</v>
      </c>
      <c r="G1690" s="1814">
        <v>0.0</v>
      </c>
      <c r="H1690" s="1814">
        <v>0.0</v>
      </c>
      <c r="I1690" s="693">
        <f t="shared" si="1199"/>
        <v>0</v>
      </c>
      <c r="J1690" s="701"/>
      <c r="K1690" s="1531"/>
      <c r="L1690" s="1814" t="s">
        <v>962</v>
      </c>
      <c r="M1690" s="692">
        <v>0.0</v>
      </c>
      <c r="N1690" s="701">
        <f t="shared" ref="N1690:N1691" si="1205">(M1690-I1690)</f>
        <v>0</v>
      </c>
      <c r="O1690" s="692"/>
      <c r="P1690" s="701">
        <f t="shared" si="1204"/>
        <v>0</v>
      </c>
      <c r="Q1690" s="701"/>
      <c r="R1690" s="701"/>
      <c r="S1690" s="1686"/>
      <c r="T1690" s="649"/>
      <c r="U1690" s="7"/>
      <c r="V1690" s="7"/>
      <c r="W1690" s="7"/>
      <c r="X1690" s="7"/>
      <c r="Y1690" s="7"/>
      <c r="Z1690" s="7"/>
      <c r="AA1690" s="7"/>
      <c r="AB1690" s="7"/>
      <c r="AC1690" s="7"/>
    </row>
    <row r="1691">
      <c r="A1691" s="1714" t="s">
        <v>80</v>
      </c>
      <c r="B1691" s="690">
        <v>0.0</v>
      </c>
      <c r="C1691" s="692">
        <v>0.0</v>
      </c>
      <c r="D1691" s="692">
        <v>0.0</v>
      </c>
      <c r="E1691" s="692">
        <v>0.0</v>
      </c>
      <c r="F1691" s="692">
        <v>0.0</v>
      </c>
      <c r="G1691" s="1814">
        <v>0.0</v>
      </c>
      <c r="H1691" s="1814">
        <v>0.0</v>
      </c>
      <c r="I1691" s="693">
        <f t="shared" si="1199"/>
        <v>0</v>
      </c>
      <c r="J1691" s="694"/>
      <c r="K1691" s="1531"/>
      <c r="L1691" s="1714" t="s">
        <v>80</v>
      </c>
      <c r="M1691" s="701">
        <v>0.0</v>
      </c>
      <c r="N1691" s="701">
        <f t="shared" si="1205"/>
        <v>0</v>
      </c>
      <c r="O1691" s="692"/>
      <c r="P1691" s="701">
        <f>sum(N1691,O1691)</f>
        <v>0</v>
      </c>
      <c r="Q1691" s="701"/>
      <c r="R1691" s="701"/>
      <c r="S1691" s="1686"/>
      <c r="T1691" s="649"/>
      <c r="U1691" s="7"/>
      <c r="V1691" s="7"/>
      <c r="W1691" s="7"/>
      <c r="X1691" s="7"/>
      <c r="Y1691" s="7"/>
      <c r="Z1691" s="7"/>
      <c r="AA1691" s="7"/>
      <c r="AB1691" s="7"/>
      <c r="AC1691" s="7"/>
    </row>
    <row r="1692">
      <c r="A1692" s="1716" t="s">
        <v>274</v>
      </c>
      <c r="B1692" s="1760">
        <v>0.0</v>
      </c>
      <c r="C1692" s="1760">
        <v>0.0</v>
      </c>
      <c r="D1692" s="1760">
        <v>0.0</v>
      </c>
      <c r="E1692" s="1760">
        <v>0.0</v>
      </c>
      <c r="F1692" s="1760">
        <v>0.0</v>
      </c>
      <c r="G1692" s="1945">
        <v>0.0</v>
      </c>
      <c r="H1692" s="1945">
        <v>0.0</v>
      </c>
      <c r="I1692" s="1761">
        <f t="shared" si="1199"/>
        <v>0</v>
      </c>
      <c r="J1692" s="1762">
        <f>sum(I1692:I1696)</f>
        <v>0</v>
      </c>
      <c r="K1692" s="1531"/>
      <c r="L1692" s="1716" t="s">
        <v>274</v>
      </c>
      <c r="M1692" s="1765">
        <v>0.0</v>
      </c>
      <c r="N1692" s="1762">
        <f>(M1692-I1692)-S1692</f>
        <v>0</v>
      </c>
      <c r="O1692" s="1765"/>
      <c r="P1692" s="1762">
        <f t="shared" ref="P1692:P1693" si="1206">SUM(N1692,O1692)</f>
        <v>0</v>
      </c>
      <c r="Q1692" s="1764"/>
      <c r="R1692" s="1762"/>
      <c r="S1692" s="1762"/>
      <c r="T1692" s="649"/>
      <c r="U1692" s="7"/>
      <c r="V1692" s="7"/>
      <c r="W1692" s="7"/>
      <c r="X1692" s="7"/>
      <c r="Y1692" s="7"/>
      <c r="Z1692" s="7"/>
      <c r="AA1692" s="7"/>
      <c r="AB1692" s="7"/>
      <c r="AC1692" s="7"/>
    </row>
    <row r="1693">
      <c r="A1693" s="1714" t="s">
        <v>77</v>
      </c>
      <c r="B1693" s="692">
        <v>0.0</v>
      </c>
      <c r="C1693" s="692">
        <v>0.0</v>
      </c>
      <c r="D1693" s="692">
        <v>0.0</v>
      </c>
      <c r="E1693" s="692">
        <v>0.0</v>
      </c>
      <c r="F1693" s="692">
        <v>0.0</v>
      </c>
      <c r="G1693" s="1814">
        <v>0.0</v>
      </c>
      <c r="H1693" s="1814">
        <v>0.0</v>
      </c>
      <c r="I1693" s="693">
        <f t="shared" si="1199"/>
        <v>0</v>
      </c>
      <c r="J1693" s="596">
        <f>(J1692/40)</f>
        <v>0</v>
      </c>
      <c r="K1693" s="1531"/>
      <c r="L1693" s="1714" t="s">
        <v>77</v>
      </c>
      <c r="M1693" s="692">
        <v>0.0</v>
      </c>
      <c r="N1693" s="701">
        <f>(M1693-I1693-I1694)-S1693</f>
        <v>0</v>
      </c>
      <c r="O1693" s="692"/>
      <c r="P1693" s="701">
        <f t="shared" si="1206"/>
        <v>0</v>
      </c>
      <c r="Q1693" s="701"/>
      <c r="R1693" s="701"/>
      <c r="S1693" s="1686"/>
      <c r="T1693" s="649"/>
      <c r="U1693" s="7"/>
      <c r="V1693" s="7"/>
      <c r="W1693" s="7"/>
      <c r="X1693" s="7"/>
      <c r="Y1693" s="7"/>
      <c r="Z1693" s="7"/>
      <c r="AA1693" s="7"/>
      <c r="AB1693" s="7"/>
      <c r="AC1693" s="7"/>
    </row>
    <row r="1694">
      <c r="A1694" s="1714" t="s">
        <v>78</v>
      </c>
      <c r="B1694" s="692">
        <v>0.0</v>
      </c>
      <c r="C1694" s="692">
        <v>0.0</v>
      </c>
      <c r="D1694" s="692">
        <v>0.0</v>
      </c>
      <c r="E1694" s="692">
        <v>0.0</v>
      </c>
      <c r="F1694" s="692">
        <v>0.0</v>
      </c>
      <c r="G1694" s="1814">
        <v>0.0</v>
      </c>
      <c r="H1694" s="1814">
        <v>0.0</v>
      </c>
      <c r="I1694" s="693">
        <f t="shared" si="1199"/>
        <v>0</v>
      </c>
      <c r="J1694" s="701"/>
      <c r="K1694" s="1531"/>
      <c r="L1694" s="1714" t="s">
        <v>78</v>
      </c>
      <c r="M1694" s="692">
        <v>0.0</v>
      </c>
      <c r="N1694" s="701" t="s">
        <v>79</v>
      </c>
      <c r="O1694" s="692"/>
      <c r="P1694" s="701" t="s">
        <v>79</v>
      </c>
      <c r="Q1694" s="701"/>
      <c r="R1694" s="701"/>
      <c r="S1694" s="1686"/>
      <c r="T1694" s="649"/>
      <c r="U1694" s="7"/>
      <c r="V1694" s="7"/>
      <c r="W1694" s="7"/>
      <c r="X1694" s="7"/>
      <c r="Y1694" s="7"/>
      <c r="Z1694" s="7"/>
      <c r="AA1694" s="7"/>
      <c r="AB1694" s="7"/>
      <c r="AC1694" s="7"/>
    </row>
    <row r="1695">
      <c r="A1695" s="1714" t="s">
        <v>446</v>
      </c>
      <c r="B1695" s="692">
        <v>0.0</v>
      </c>
      <c r="C1695" s="692">
        <v>0.0</v>
      </c>
      <c r="D1695" s="692">
        <v>0.0</v>
      </c>
      <c r="E1695" s="692">
        <v>0.0</v>
      </c>
      <c r="F1695" s="692">
        <v>0.0</v>
      </c>
      <c r="G1695" s="1814">
        <v>0.0</v>
      </c>
      <c r="H1695" s="1814">
        <v>0.0</v>
      </c>
      <c r="I1695" s="693">
        <f t="shared" si="1199"/>
        <v>0</v>
      </c>
      <c r="J1695" s="701"/>
      <c r="K1695" s="1531"/>
      <c r="L1695" s="1714" t="s">
        <v>446</v>
      </c>
      <c r="M1695" s="692">
        <v>0.0</v>
      </c>
      <c r="N1695" s="701">
        <f>(M1695-I1695)-S1695</f>
        <v>0</v>
      </c>
      <c r="O1695" s="692"/>
      <c r="P1695" s="701">
        <f t="shared" ref="P1695:P1696" si="1207">SUM(N1695,O1695)</f>
        <v>0</v>
      </c>
      <c r="Q1695" s="701"/>
      <c r="R1695" s="701"/>
      <c r="S1695" s="1686"/>
      <c r="T1695" s="649"/>
      <c r="U1695" s="7"/>
      <c r="V1695" s="7"/>
      <c r="W1695" s="7"/>
      <c r="X1695" s="7"/>
      <c r="Y1695" s="7"/>
      <c r="Z1695" s="7"/>
      <c r="AA1695" s="7"/>
      <c r="AB1695" s="7"/>
      <c r="AC1695" s="7"/>
    </row>
    <row r="1696">
      <c r="A1696" s="1814" t="s">
        <v>962</v>
      </c>
      <c r="B1696" s="692">
        <v>0.0</v>
      </c>
      <c r="C1696" s="692">
        <v>0.0</v>
      </c>
      <c r="D1696" s="692">
        <v>0.0</v>
      </c>
      <c r="E1696" s="692">
        <v>0.0</v>
      </c>
      <c r="F1696" s="692">
        <v>0.0</v>
      </c>
      <c r="G1696" s="1814">
        <v>0.0</v>
      </c>
      <c r="H1696" s="1814">
        <v>0.0</v>
      </c>
      <c r="I1696" s="693">
        <f t="shared" si="1199"/>
        <v>0</v>
      </c>
      <c r="J1696" s="701"/>
      <c r="K1696" s="1531"/>
      <c r="L1696" s="1814" t="s">
        <v>962</v>
      </c>
      <c r="M1696" s="692">
        <v>0.0</v>
      </c>
      <c r="N1696" s="701">
        <f t="shared" ref="N1696:N1697" si="1208">(M1696-I1696)</f>
        <v>0</v>
      </c>
      <c r="O1696" s="692"/>
      <c r="P1696" s="701">
        <f t="shared" si="1207"/>
        <v>0</v>
      </c>
      <c r="Q1696" s="701"/>
      <c r="R1696" s="701"/>
      <c r="S1696" s="1686"/>
      <c r="T1696" s="649"/>
      <c r="U1696" s="7"/>
      <c r="V1696" s="7"/>
      <c r="W1696" s="7"/>
      <c r="X1696" s="7"/>
      <c r="Y1696" s="7"/>
      <c r="Z1696" s="7"/>
      <c r="AA1696" s="7"/>
      <c r="AB1696" s="7"/>
      <c r="AC1696" s="7"/>
    </row>
    <row r="1697">
      <c r="A1697" s="1714" t="s">
        <v>80</v>
      </c>
      <c r="B1697" s="690">
        <v>0.0</v>
      </c>
      <c r="C1697" s="692">
        <v>0.0</v>
      </c>
      <c r="D1697" s="692">
        <v>0.0</v>
      </c>
      <c r="E1697" s="692">
        <v>0.0</v>
      </c>
      <c r="F1697" s="692">
        <v>0.0</v>
      </c>
      <c r="G1697" s="1814">
        <v>0.0</v>
      </c>
      <c r="H1697" s="1814">
        <v>0.0</v>
      </c>
      <c r="I1697" s="693">
        <f t="shared" si="1199"/>
        <v>0</v>
      </c>
      <c r="J1697" s="701"/>
      <c r="K1697" s="1531"/>
      <c r="L1697" s="1714" t="s">
        <v>80</v>
      </c>
      <c r="M1697" s="701">
        <v>0.0</v>
      </c>
      <c r="N1697" s="701">
        <f t="shared" si="1208"/>
        <v>0</v>
      </c>
      <c r="O1697" s="692"/>
      <c r="P1697" s="701">
        <f>sum(N1697,O1697)</f>
        <v>0</v>
      </c>
      <c r="Q1697" s="701"/>
      <c r="R1697" s="701"/>
      <c r="S1697" s="1686"/>
      <c r="T1697" s="649"/>
      <c r="U1697" s="7"/>
      <c r="V1697" s="7"/>
      <c r="W1697" s="7"/>
      <c r="X1697" s="7"/>
      <c r="Y1697" s="7"/>
      <c r="Z1697" s="7"/>
      <c r="AA1697" s="7"/>
      <c r="AB1697" s="7"/>
      <c r="AC1697" s="7"/>
    </row>
    <row r="1698">
      <c r="A1698" s="1757" t="s">
        <v>827</v>
      </c>
      <c r="B1698" s="1758">
        <f t="shared" ref="B1698:I1698" si="1209">SUM(B1699:B1703,B1705:B1709,B1711:B1715)</f>
        <v>0</v>
      </c>
      <c r="C1698" s="1758">
        <f t="shared" si="1209"/>
        <v>0</v>
      </c>
      <c r="D1698" s="1758">
        <f t="shared" si="1209"/>
        <v>0</v>
      </c>
      <c r="E1698" s="1758">
        <f t="shared" si="1209"/>
        <v>0</v>
      </c>
      <c r="F1698" s="1758">
        <f t="shared" si="1209"/>
        <v>0</v>
      </c>
      <c r="G1698" s="1758">
        <f t="shared" si="1209"/>
        <v>0</v>
      </c>
      <c r="H1698" s="1758">
        <f t="shared" si="1209"/>
        <v>0</v>
      </c>
      <c r="I1698" s="1758">
        <f t="shared" si="1209"/>
        <v>0</v>
      </c>
      <c r="J1698" s="1758"/>
      <c r="K1698" s="1531"/>
      <c r="L1698" s="1758" t="s">
        <v>827</v>
      </c>
      <c r="M1698" s="1682"/>
      <c r="N1698" s="1682"/>
      <c r="O1698" s="1682"/>
      <c r="P1698" s="1682"/>
      <c r="Q1698" s="1682"/>
      <c r="R1698" s="1682"/>
      <c r="S1698" s="1682"/>
      <c r="T1698" s="649"/>
      <c r="U1698" s="7"/>
      <c r="V1698" s="7"/>
      <c r="W1698" s="7"/>
      <c r="X1698" s="7"/>
      <c r="Y1698" s="7"/>
      <c r="Z1698" s="7"/>
      <c r="AA1698" s="7"/>
      <c r="AB1698" s="7"/>
      <c r="AC1698" s="7"/>
    </row>
    <row r="1699">
      <c r="A1699" s="1716" t="s">
        <v>274</v>
      </c>
      <c r="B1699" s="1760">
        <v>0.0</v>
      </c>
      <c r="C1699" s="1760">
        <v>0.0</v>
      </c>
      <c r="D1699" s="1760">
        <v>0.0</v>
      </c>
      <c r="E1699" s="1760">
        <v>0.0</v>
      </c>
      <c r="F1699" s="1760">
        <v>0.0</v>
      </c>
      <c r="G1699" s="1837">
        <v>0.0</v>
      </c>
      <c r="H1699" s="1945">
        <v>0.0</v>
      </c>
      <c r="I1699" s="1761">
        <f t="shared" ref="I1699:I1716" si="1210">SUM(B1699:H1699)</f>
        <v>0</v>
      </c>
      <c r="J1699" s="1762">
        <f>sum(I1699:I1703)</f>
        <v>0</v>
      </c>
      <c r="K1699" s="1531"/>
      <c r="L1699" s="1716" t="s">
        <v>274</v>
      </c>
      <c r="M1699" s="1765">
        <v>0.0</v>
      </c>
      <c r="N1699" s="1762">
        <f>(M1699-I1699)-S1699</f>
        <v>0</v>
      </c>
      <c r="O1699" s="1765"/>
      <c r="P1699" s="1762">
        <f t="shared" ref="P1699:P1700" si="1211">SUM(N1699,O1699)</f>
        <v>0</v>
      </c>
      <c r="Q1699" s="1764"/>
      <c r="R1699" s="1762"/>
      <c r="S1699" s="1762"/>
      <c r="T1699" s="649"/>
      <c r="U1699" s="7"/>
      <c r="V1699" s="7"/>
      <c r="W1699" s="7"/>
      <c r="X1699" s="7"/>
      <c r="Y1699" s="7"/>
      <c r="Z1699" s="7"/>
      <c r="AA1699" s="7"/>
      <c r="AB1699" s="7"/>
      <c r="AC1699" s="7"/>
    </row>
    <row r="1700">
      <c r="A1700" s="1714" t="s">
        <v>77</v>
      </c>
      <c r="B1700" s="692">
        <v>0.0</v>
      </c>
      <c r="C1700" s="692">
        <v>0.0</v>
      </c>
      <c r="D1700" s="692">
        <v>0.0</v>
      </c>
      <c r="E1700" s="692">
        <v>0.0</v>
      </c>
      <c r="F1700" s="692">
        <v>0.0</v>
      </c>
      <c r="G1700" s="1814">
        <v>0.0</v>
      </c>
      <c r="H1700" s="1814">
        <v>0.0</v>
      </c>
      <c r="I1700" s="693">
        <f t="shared" si="1210"/>
        <v>0</v>
      </c>
      <c r="J1700" s="596">
        <f>(J1699/40)</f>
        <v>0</v>
      </c>
      <c r="K1700" s="1531"/>
      <c r="L1700" s="1714" t="s">
        <v>77</v>
      </c>
      <c r="M1700" s="692">
        <v>0.0</v>
      </c>
      <c r="N1700" s="701">
        <f>(M1700-I1700-I1701)-S1700</f>
        <v>0</v>
      </c>
      <c r="O1700" s="692"/>
      <c r="P1700" s="701">
        <f t="shared" si="1211"/>
        <v>0</v>
      </c>
      <c r="Q1700" s="701"/>
      <c r="R1700" s="701"/>
      <c r="S1700" s="1686"/>
      <c r="T1700" s="649"/>
      <c r="U1700" s="7"/>
      <c r="V1700" s="7"/>
      <c r="W1700" s="7"/>
      <c r="X1700" s="7"/>
      <c r="Y1700" s="7"/>
      <c r="Z1700" s="7"/>
      <c r="AA1700" s="7"/>
      <c r="AB1700" s="7"/>
      <c r="AC1700" s="7"/>
    </row>
    <row r="1701">
      <c r="A1701" s="1714" t="s">
        <v>78</v>
      </c>
      <c r="B1701" s="692">
        <v>0.0</v>
      </c>
      <c r="C1701" s="692">
        <v>0.0</v>
      </c>
      <c r="D1701" s="692">
        <v>0.0</v>
      </c>
      <c r="E1701" s="692">
        <v>0.0</v>
      </c>
      <c r="F1701" s="692">
        <v>0.0</v>
      </c>
      <c r="G1701" s="1814">
        <v>0.0</v>
      </c>
      <c r="H1701" s="1814">
        <v>0.0</v>
      </c>
      <c r="I1701" s="693">
        <f t="shared" si="1210"/>
        <v>0</v>
      </c>
      <c r="J1701" s="701"/>
      <c r="K1701" s="1531"/>
      <c r="L1701" s="1714" t="s">
        <v>78</v>
      </c>
      <c r="M1701" s="692">
        <v>0.0</v>
      </c>
      <c r="N1701" s="701" t="s">
        <v>79</v>
      </c>
      <c r="O1701" s="692"/>
      <c r="P1701" s="701" t="s">
        <v>79</v>
      </c>
      <c r="Q1701" s="701"/>
      <c r="R1701" s="701"/>
      <c r="S1701" s="1686"/>
      <c r="T1701" s="649"/>
      <c r="U1701" s="7"/>
      <c r="V1701" s="7"/>
      <c r="W1701" s="7"/>
      <c r="X1701" s="7"/>
      <c r="Y1701" s="7"/>
      <c r="Z1701" s="7"/>
      <c r="AA1701" s="7"/>
      <c r="AB1701" s="7"/>
      <c r="AC1701" s="7"/>
    </row>
    <row r="1702">
      <c r="A1702" s="1714" t="s">
        <v>446</v>
      </c>
      <c r="B1702" s="692">
        <v>0.0</v>
      </c>
      <c r="C1702" s="692">
        <v>0.0</v>
      </c>
      <c r="D1702" s="692">
        <v>0.0</v>
      </c>
      <c r="E1702" s="692">
        <v>0.0</v>
      </c>
      <c r="F1702" s="692">
        <v>0.0</v>
      </c>
      <c r="G1702" s="1814">
        <v>0.0</v>
      </c>
      <c r="H1702" s="1814">
        <v>0.0</v>
      </c>
      <c r="I1702" s="693">
        <f t="shared" si="1210"/>
        <v>0</v>
      </c>
      <c r="J1702" s="701"/>
      <c r="K1702" s="1531"/>
      <c r="L1702" s="1714" t="s">
        <v>446</v>
      </c>
      <c r="M1702" s="692">
        <v>0.0</v>
      </c>
      <c r="N1702" s="701">
        <f>(M1702-I1702)-S1702</f>
        <v>0</v>
      </c>
      <c r="O1702" s="692"/>
      <c r="P1702" s="701">
        <f t="shared" ref="P1702:P1703" si="1212">SUM(N1702,O1702)</f>
        <v>0</v>
      </c>
      <c r="Q1702" s="701"/>
      <c r="R1702" s="701"/>
      <c r="S1702" s="1686"/>
      <c r="T1702" s="649"/>
      <c r="U1702" s="7"/>
      <c r="V1702" s="7"/>
      <c r="W1702" s="7"/>
      <c r="X1702" s="7"/>
      <c r="Y1702" s="7"/>
      <c r="Z1702" s="7"/>
      <c r="AA1702" s="7"/>
      <c r="AB1702" s="7"/>
      <c r="AC1702" s="7"/>
    </row>
    <row r="1703">
      <c r="A1703" s="1814" t="s">
        <v>962</v>
      </c>
      <c r="B1703" s="692">
        <v>0.0</v>
      </c>
      <c r="C1703" s="692">
        <v>0.0</v>
      </c>
      <c r="D1703" s="692">
        <v>0.0</v>
      </c>
      <c r="E1703" s="692">
        <v>0.0</v>
      </c>
      <c r="F1703" s="692">
        <v>0.0</v>
      </c>
      <c r="G1703" s="1814">
        <v>0.0</v>
      </c>
      <c r="H1703" s="1814">
        <v>0.0</v>
      </c>
      <c r="I1703" s="693">
        <f t="shared" si="1210"/>
        <v>0</v>
      </c>
      <c r="J1703" s="701"/>
      <c r="K1703" s="1531"/>
      <c r="L1703" s="1814" t="s">
        <v>962</v>
      </c>
      <c r="M1703" s="692">
        <v>0.0</v>
      </c>
      <c r="N1703" s="701">
        <f t="shared" ref="N1703:N1704" si="1213">(M1703-I1703)</f>
        <v>0</v>
      </c>
      <c r="O1703" s="692"/>
      <c r="P1703" s="701">
        <f t="shared" si="1212"/>
        <v>0</v>
      </c>
      <c r="Q1703" s="701"/>
      <c r="R1703" s="701"/>
      <c r="S1703" s="1686"/>
      <c r="T1703" s="649"/>
      <c r="U1703" s="7"/>
      <c r="V1703" s="7"/>
      <c r="W1703" s="7"/>
      <c r="X1703" s="7"/>
      <c r="Y1703" s="7"/>
      <c r="Z1703" s="7"/>
      <c r="AA1703" s="7"/>
      <c r="AB1703" s="7"/>
      <c r="AC1703" s="7"/>
    </row>
    <row r="1704">
      <c r="A1704" s="1714" t="s">
        <v>80</v>
      </c>
      <c r="B1704" s="690">
        <v>0.0</v>
      </c>
      <c r="C1704" s="692">
        <v>0.0</v>
      </c>
      <c r="D1704" s="692">
        <v>0.0</v>
      </c>
      <c r="E1704" s="692">
        <v>0.0</v>
      </c>
      <c r="F1704" s="692">
        <v>0.0</v>
      </c>
      <c r="G1704" s="1814">
        <v>0.0</v>
      </c>
      <c r="H1704" s="1814">
        <v>0.0</v>
      </c>
      <c r="I1704" s="693">
        <f t="shared" si="1210"/>
        <v>0</v>
      </c>
      <c r="J1704" s="701"/>
      <c r="K1704" s="1531"/>
      <c r="L1704" s="1714" t="s">
        <v>80</v>
      </c>
      <c r="M1704" s="701">
        <v>0.0</v>
      </c>
      <c r="N1704" s="701">
        <f t="shared" si="1213"/>
        <v>0</v>
      </c>
      <c r="O1704" s="692"/>
      <c r="P1704" s="701">
        <f>sum(N1704,O1704)</f>
        <v>0</v>
      </c>
      <c r="Q1704" s="701"/>
      <c r="R1704" s="701"/>
      <c r="S1704" s="1686"/>
      <c r="T1704" s="649"/>
      <c r="U1704" s="7"/>
      <c r="V1704" s="7"/>
      <c r="W1704" s="7"/>
      <c r="X1704" s="7"/>
      <c r="Y1704" s="7"/>
      <c r="Z1704" s="7"/>
      <c r="AA1704" s="7"/>
      <c r="AB1704" s="7"/>
      <c r="AC1704" s="7"/>
    </row>
    <row r="1705">
      <c r="A1705" s="1716" t="s">
        <v>274</v>
      </c>
      <c r="B1705" s="1760">
        <v>0.0</v>
      </c>
      <c r="C1705" s="1760">
        <v>0.0</v>
      </c>
      <c r="D1705" s="1760">
        <v>0.0</v>
      </c>
      <c r="E1705" s="1760">
        <v>0.0</v>
      </c>
      <c r="F1705" s="1760">
        <v>0.0</v>
      </c>
      <c r="G1705" s="1945">
        <v>0.0</v>
      </c>
      <c r="H1705" s="1945">
        <v>0.0</v>
      </c>
      <c r="I1705" s="1761">
        <f t="shared" si="1210"/>
        <v>0</v>
      </c>
      <c r="J1705" s="1762">
        <f>sum(I1705:I1709)</f>
        <v>0</v>
      </c>
      <c r="K1705" s="1531"/>
      <c r="L1705" s="1716" t="s">
        <v>274</v>
      </c>
      <c r="M1705" s="1765">
        <v>0.0</v>
      </c>
      <c r="N1705" s="1762">
        <f>(M1705-I1705)-S1705</f>
        <v>0</v>
      </c>
      <c r="O1705" s="1765"/>
      <c r="P1705" s="1762">
        <f t="shared" ref="P1705:P1706" si="1214">SUM(N1705,O1705)</f>
        <v>0</v>
      </c>
      <c r="Q1705" s="1764"/>
      <c r="R1705" s="1762"/>
      <c r="S1705" s="1762"/>
      <c r="T1705" s="649"/>
      <c r="U1705" s="7"/>
      <c r="V1705" s="7"/>
      <c r="W1705" s="7"/>
      <c r="X1705" s="7"/>
      <c r="Y1705" s="7"/>
      <c r="Z1705" s="7"/>
      <c r="AA1705" s="7"/>
      <c r="AB1705" s="7"/>
      <c r="AC1705" s="7"/>
    </row>
    <row r="1706">
      <c r="A1706" s="1714" t="s">
        <v>77</v>
      </c>
      <c r="B1706" s="692">
        <v>0.0</v>
      </c>
      <c r="C1706" s="692">
        <v>0.0</v>
      </c>
      <c r="D1706" s="692">
        <v>0.0</v>
      </c>
      <c r="E1706" s="692">
        <v>0.0</v>
      </c>
      <c r="F1706" s="692">
        <v>0.0</v>
      </c>
      <c r="G1706" s="1814">
        <v>0.0</v>
      </c>
      <c r="H1706" s="1814">
        <v>0.0</v>
      </c>
      <c r="I1706" s="693">
        <f t="shared" si="1210"/>
        <v>0</v>
      </c>
      <c r="J1706" s="596">
        <f>(J1705/40)</f>
        <v>0</v>
      </c>
      <c r="K1706" s="1531"/>
      <c r="L1706" s="1714" t="s">
        <v>77</v>
      </c>
      <c r="M1706" s="692">
        <v>0.0</v>
      </c>
      <c r="N1706" s="701">
        <f>(M1706-I1706-I1707)-S1706</f>
        <v>0</v>
      </c>
      <c r="O1706" s="692"/>
      <c r="P1706" s="701">
        <f t="shared" si="1214"/>
        <v>0</v>
      </c>
      <c r="Q1706" s="701"/>
      <c r="R1706" s="701"/>
      <c r="S1706" s="1686"/>
      <c r="T1706" s="649"/>
      <c r="U1706" s="7"/>
      <c r="V1706" s="7"/>
      <c r="W1706" s="7"/>
      <c r="X1706" s="7"/>
      <c r="Y1706" s="7"/>
      <c r="Z1706" s="7"/>
      <c r="AA1706" s="7"/>
      <c r="AB1706" s="7"/>
      <c r="AC1706" s="7"/>
    </row>
    <row r="1707">
      <c r="A1707" s="1714" t="s">
        <v>78</v>
      </c>
      <c r="B1707" s="692">
        <v>0.0</v>
      </c>
      <c r="C1707" s="692">
        <v>0.0</v>
      </c>
      <c r="D1707" s="692">
        <v>0.0</v>
      </c>
      <c r="E1707" s="692">
        <v>0.0</v>
      </c>
      <c r="F1707" s="692">
        <v>0.0</v>
      </c>
      <c r="G1707" s="1814">
        <v>0.0</v>
      </c>
      <c r="H1707" s="1814">
        <v>0.0</v>
      </c>
      <c r="I1707" s="693">
        <f t="shared" si="1210"/>
        <v>0</v>
      </c>
      <c r="J1707" s="701"/>
      <c r="K1707" s="1531"/>
      <c r="L1707" s="1714" t="s">
        <v>78</v>
      </c>
      <c r="M1707" s="692">
        <v>0.0</v>
      </c>
      <c r="N1707" s="701" t="s">
        <v>79</v>
      </c>
      <c r="O1707" s="692"/>
      <c r="P1707" s="701" t="s">
        <v>79</v>
      </c>
      <c r="Q1707" s="701"/>
      <c r="R1707" s="701"/>
      <c r="S1707" s="1686"/>
      <c r="T1707" s="649"/>
      <c r="U1707" s="7"/>
      <c r="V1707" s="7"/>
      <c r="W1707" s="7"/>
      <c r="X1707" s="7"/>
      <c r="Y1707" s="7"/>
      <c r="Z1707" s="7"/>
      <c r="AA1707" s="7"/>
      <c r="AB1707" s="7"/>
      <c r="AC1707" s="7"/>
    </row>
    <row r="1708">
      <c r="A1708" s="1714" t="s">
        <v>446</v>
      </c>
      <c r="B1708" s="692">
        <v>0.0</v>
      </c>
      <c r="C1708" s="692">
        <v>0.0</v>
      </c>
      <c r="D1708" s="692">
        <v>0.0</v>
      </c>
      <c r="E1708" s="692">
        <v>0.0</v>
      </c>
      <c r="F1708" s="692">
        <v>0.0</v>
      </c>
      <c r="G1708" s="1814">
        <v>0.0</v>
      </c>
      <c r="H1708" s="1814">
        <v>0.0</v>
      </c>
      <c r="I1708" s="693">
        <f t="shared" si="1210"/>
        <v>0</v>
      </c>
      <c r="J1708" s="701"/>
      <c r="K1708" s="1531"/>
      <c r="L1708" s="1714" t="s">
        <v>446</v>
      </c>
      <c r="M1708" s="692">
        <v>0.0</v>
      </c>
      <c r="N1708" s="701">
        <f>(M1708-I1708)-S1708</f>
        <v>0</v>
      </c>
      <c r="O1708" s="692"/>
      <c r="P1708" s="701">
        <f t="shared" ref="P1708:P1709" si="1215">SUM(N1708,O1708)</f>
        <v>0</v>
      </c>
      <c r="Q1708" s="701"/>
      <c r="R1708" s="701"/>
      <c r="S1708" s="1686"/>
      <c r="T1708" s="649"/>
      <c r="U1708" s="7"/>
      <c r="V1708" s="7"/>
      <c r="W1708" s="7"/>
      <c r="X1708" s="7"/>
      <c r="Y1708" s="7"/>
      <c r="Z1708" s="7"/>
      <c r="AA1708" s="7"/>
      <c r="AB1708" s="7"/>
      <c r="AC1708" s="7"/>
    </row>
    <row r="1709">
      <c r="A1709" s="1814" t="s">
        <v>962</v>
      </c>
      <c r="B1709" s="692">
        <v>0.0</v>
      </c>
      <c r="C1709" s="692">
        <v>0.0</v>
      </c>
      <c r="D1709" s="692">
        <v>0.0</v>
      </c>
      <c r="E1709" s="692">
        <v>0.0</v>
      </c>
      <c r="F1709" s="692">
        <v>0.0</v>
      </c>
      <c r="G1709" s="1814">
        <v>0.0</v>
      </c>
      <c r="H1709" s="1814">
        <v>0.0</v>
      </c>
      <c r="I1709" s="693">
        <f t="shared" si="1210"/>
        <v>0</v>
      </c>
      <c r="J1709" s="701"/>
      <c r="K1709" s="1531"/>
      <c r="L1709" s="1814" t="s">
        <v>962</v>
      </c>
      <c r="M1709" s="692">
        <v>0.0</v>
      </c>
      <c r="N1709" s="701">
        <f t="shared" ref="N1709:N1710" si="1216">(M1709-I1709)</f>
        <v>0</v>
      </c>
      <c r="O1709" s="692"/>
      <c r="P1709" s="701">
        <f t="shared" si="1215"/>
        <v>0</v>
      </c>
      <c r="Q1709" s="701"/>
      <c r="R1709" s="701"/>
      <c r="S1709" s="1686"/>
      <c r="T1709" s="649"/>
      <c r="U1709" s="7"/>
      <c r="V1709" s="7"/>
      <c r="W1709" s="7"/>
      <c r="X1709" s="7"/>
      <c r="Y1709" s="7"/>
      <c r="Z1709" s="7"/>
      <c r="AA1709" s="7"/>
      <c r="AB1709" s="7"/>
      <c r="AC1709" s="7"/>
    </row>
    <row r="1710">
      <c r="A1710" s="1714" t="s">
        <v>80</v>
      </c>
      <c r="B1710" s="690">
        <v>0.0</v>
      </c>
      <c r="C1710" s="692">
        <v>0.0</v>
      </c>
      <c r="D1710" s="692">
        <v>0.0</v>
      </c>
      <c r="E1710" s="692">
        <v>0.0</v>
      </c>
      <c r="F1710" s="692">
        <v>0.0</v>
      </c>
      <c r="G1710" s="1814">
        <v>0.0</v>
      </c>
      <c r="H1710" s="1814">
        <v>0.0</v>
      </c>
      <c r="I1710" s="693">
        <f t="shared" si="1210"/>
        <v>0</v>
      </c>
      <c r="J1710" s="694"/>
      <c r="K1710" s="1531"/>
      <c r="L1710" s="1714" t="s">
        <v>80</v>
      </c>
      <c r="M1710" s="701">
        <v>0.0</v>
      </c>
      <c r="N1710" s="701">
        <f t="shared" si="1216"/>
        <v>0</v>
      </c>
      <c r="O1710" s="692"/>
      <c r="P1710" s="701">
        <f>sum(N1710,O1710)</f>
        <v>0</v>
      </c>
      <c r="Q1710" s="701"/>
      <c r="R1710" s="701"/>
      <c r="S1710" s="1686"/>
      <c r="T1710" s="649"/>
      <c r="U1710" s="7"/>
      <c r="V1710" s="7"/>
      <c r="W1710" s="7"/>
      <c r="X1710" s="7"/>
      <c r="Y1710" s="7"/>
      <c r="Z1710" s="7"/>
      <c r="AA1710" s="7"/>
      <c r="AB1710" s="7"/>
      <c r="AC1710" s="7"/>
    </row>
    <row r="1711">
      <c r="A1711" s="1716" t="s">
        <v>274</v>
      </c>
      <c r="B1711" s="1760">
        <v>0.0</v>
      </c>
      <c r="C1711" s="1760">
        <v>0.0</v>
      </c>
      <c r="D1711" s="1760">
        <v>0.0</v>
      </c>
      <c r="E1711" s="1760">
        <v>0.0</v>
      </c>
      <c r="F1711" s="1760">
        <v>0.0</v>
      </c>
      <c r="G1711" s="1945">
        <v>0.0</v>
      </c>
      <c r="H1711" s="1945">
        <v>0.0</v>
      </c>
      <c r="I1711" s="1761">
        <f t="shared" si="1210"/>
        <v>0</v>
      </c>
      <c r="J1711" s="1762">
        <f>sum(I1711:I1715)</f>
        <v>0</v>
      </c>
      <c r="K1711" s="1531"/>
      <c r="L1711" s="1716" t="s">
        <v>274</v>
      </c>
      <c r="M1711" s="1765">
        <v>0.0</v>
      </c>
      <c r="N1711" s="1762">
        <f>(M1711-I1711)-S1711</f>
        <v>0</v>
      </c>
      <c r="O1711" s="1765"/>
      <c r="P1711" s="1762">
        <f t="shared" ref="P1711:P1712" si="1217">SUM(N1711,O1711)</f>
        <v>0</v>
      </c>
      <c r="Q1711" s="1764"/>
      <c r="R1711" s="1762"/>
      <c r="S1711" s="1762"/>
      <c r="T1711" s="649"/>
      <c r="U1711" s="7"/>
      <c r="V1711" s="7"/>
      <c r="W1711" s="7"/>
      <c r="X1711" s="7"/>
      <c r="Y1711" s="7"/>
      <c r="Z1711" s="7"/>
      <c r="AA1711" s="7"/>
      <c r="AB1711" s="7"/>
      <c r="AC1711" s="7"/>
    </row>
    <row r="1712">
      <c r="A1712" s="1714" t="s">
        <v>77</v>
      </c>
      <c r="B1712" s="692">
        <v>0.0</v>
      </c>
      <c r="C1712" s="692">
        <v>0.0</v>
      </c>
      <c r="D1712" s="692">
        <v>0.0</v>
      </c>
      <c r="E1712" s="692">
        <v>0.0</v>
      </c>
      <c r="F1712" s="692">
        <v>0.0</v>
      </c>
      <c r="G1712" s="1814">
        <v>0.0</v>
      </c>
      <c r="H1712" s="1814">
        <v>0.0</v>
      </c>
      <c r="I1712" s="693">
        <f t="shared" si="1210"/>
        <v>0</v>
      </c>
      <c r="J1712" s="596">
        <f>(J1711/40)</f>
        <v>0</v>
      </c>
      <c r="K1712" s="1531"/>
      <c r="L1712" s="1714" t="s">
        <v>77</v>
      </c>
      <c r="M1712" s="692">
        <v>0.0</v>
      </c>
      <c r="N1712" s="701">
        <f>(M1712-I1712-I1713)-S1712</f>
        <v>0</v>
      </c>
      <c r="O1712" s="692"/>
      <c r="P1712" s="701">
        <f t="shared" si="1217"/>
        <v>0</v>
      </c>
      <c r="Q1712" s="701"/>
      <c r="R1712" s="701"/>
      <c r="S1712" s="1686"/>
      <c r="T1712" s="649"/>
      <c r="U1712" s="7"/>
      <c r="V1712" s="7"/>
      <c r="W1712" s="7"/>
      <c r="X1712" s="7"/>
      <c r="Y1712" s="7"/>
      <c r="Z1712" s="7"/>
      <c r="AA1712" s="7"/>
      <c r="AB1712" s="7"/>
      <c r="AC1712" s="7"/>
    </row>
    <row r="1713">
      <c r="A1713" s="1714" t="s">
        <v>78</v>
      </c>
      <c r="B1713" s="692">
        <v>0.0</v>
      </c>
      <c r="C1713" s="692">
        <v>0.0</v>
      </c>
      <c r="D1713" s="692">
        <v>0.0</v>
      </c>
      <c r="E1713" s="692">
        <v>0.0</v>
      </c>
      <c r="F1713" s="692">
        <v>0.0</v>
      </c>
      <c r="G1713" s="1814">
        <v>0.0</v>
      </c>
      <c r="H1713" s="1814">
        <v>0.0</v>
      </c>
      <c r="I1713" s="693">
        <f t="shared" si="1210"/>
        <v>0</v>
      </c>
      <c r="J1713" s="701"/>
      <c r="K1713" s="1531"/>
      <c r="L1713" s="1714" t="s">
        <v>78</v>
      </c>
      <c r="M1713" s="692">
        <v>0.0</v>
      </c>
      <c r="N1713" s="701" t="s">
        <v>79</v>
      </c>
      <c r="O1713" s="692"/>
      <c r="P1713" s="701" t="s">
        <v>79</v>
      </c>
      <c r="Q1713" s="701"/>
      <c r="R1713" s="701"/>
      <c r="S1713" s="1686"/>
      <c r="T1713" s="649"/>
      <c r="U1713" s="7"/>
      <c r="V1713" s="7"/>
      <c r="W1713" s="7"/>
      <c r="X1713" s="7"/>
      <c r="Y1713" s="7"/>
      <c r="Z1713" s="7"/>
      <c r="AA1713" s="7"/>
      <c r="AB1713" s="7"/>
      <c r="AC1713" s="7"/>
    </row>
    <row r="1714">
      <c r="A1714" s="1714" t="s">
        <v>446</v>
      </c>
      <c r="B1714" s="692">
        <v>0.0</v>
      </c>
      <c r="C1714" s="692">
        <v>0.0</v>
      </c>
      <c r="D1714" s="692">
        <v>0.0</v>
      </c>
      <c r="E1714" s="692">
        <v>0.0</v>
      </c>
      <c r="F1714" s="692">
        <v>0.0</v>
      </c>
      <c r="G1714" s="1814">
        <v>0.0</v>
      </c>
      <c r="H1714" s="1814">
        <v>0.0</v>
      </c>
      <c r="I1714" s="693">
        <f t="shared" si="1210"/>
        <v>0</v>
      </c>
      <c r="J1714" s="701"/>
      <c r="K1714" s="1531"/>
      <c r="L1714" s="1714" t="s">
        <v>446</v>
      </c>
      <c r="M1714" s="692">
        <v>0.0</v>
      </c>
      <c r="N1714" s="701">
        <f>(M1714-I1714)-S1714</f>
        <v>0</v>
      </c>
      <c r="O1714" s="692"/>
      <c r="P1714" s="701">
        <f t="shared" ref="P1714:P1715" si="1218">SUM(N1714,O1714)</f>
        <v>0</v>
      </c>
      <c r="Q1714" s="701"/>
      <c r="R1714" s="701"/>
      <c r="S1714" s="1686"/>
      <c r="T1714" s="649"/>
      <c r="U1714" s="7"/>
      <c r="V1714" s="7"/>
      <c r="W1714" s="7"/>
      <c r="X1714" s="7"/>
      <c r="Y1714" s="7"/>
      <c r="Z1714" s="7"/>
      <c r="AA1714" s="7"/>
      <c r="AB1714" s="7"/>
      <c r="AC1714" s="7"/>
    </row>
    <row r="1715">
      <c r="A1715" s="1814" t="s">
        <v>962</v>
      </c>
      <c r="B1715" s="692">
        <v>0.0</v>
      </c>
      <c r="C1715" s="692">
        <v>0.0</v>
      </c>
      <c r="D1715" s="692">
        <v>0.0</v>
      </c>
      <c r="E1715" s="692">
        <v>0.0</v>
      </c>
      <c r="F1715" s="692">
        <v>0.0</v>
      </c>
      <c r="G1715" s="1814">
        <v>0.0</v>
      </c>
      <c r="H1715" s="1814">
        <v>0.0</v>
      </c>
      <c r="I1715" s="693">
        <f t="shared" si="1210"/>
        <v>0</v>
      </c>
      <c r="J1715" s="701"/>
      <c r="K1715" s="1531"/>
      <c r="L1715" s="1814" t="s">
        <v>962</v>
      </c>
      <c r="M1715" s="692">
        <v>0.0</v>
      </c>
      <c r="N1715" s="701">
        <f t="shared" ref="N1715:N1716" si="1219">(M1715-I1715)</f>
        <v>0</v>
      </c>
      <c r="O1715" s="692"/>
      <c r="P1715" s="701">
        <f t="shared" si="1218"/>
        <v>0</v>
      </c>
      <c r="Q1715" s="701"/>
      <c r="R1715" s="701"/>
      <c r="S1715" s="1686"/>
      <c r="T1715" s="649"/>
      <c r="U1715" s="7"/>
      <c r="V1715" s="7"/>
      <c r="W1715" s="7"/>
      <c r="X1715" s="7"/>
      <c r="Y1715" s="7"/>
      <c r="Z1715" s="7"/>
      <c r="AA1715" s="7"/>
      <c r="AB1715" s="7"/>
      <c r="AC1715" s="7"/>
    </row>
    <row r="1716">
      <c r="A1716" s="1714" t="s">
        <v>80</v>
      </c>
      <c r="B1716" s="690">
        <v>0.0</v>
      </c>
      <c r="C1716" s="692">
        <v>0.0</v>
      </c>
      <c r="D1716" s="692">
        <v>0.0</v>
      </c>
      <c r="E1716" s="692">
        <v>0.0</v>
      </c>
      <c r="F1716" s="692">
        <v>0.0</v>
      </c>
      <c r="G1716" s="1814">
        <v>0.0</v>
      </c>
      <c r="H1716" s="1814">
        <v>0.0</v>
      </c>
      <c r="I1716" s="693">
        <f t="shared" si="1210"/>
        <v>0</v>
      </c>
      <c r="J1716" s="701"/>
      <c r="K1716" s="1531"/>
      <c r="L1716" s="1714" t="s">
        <v>80</v>
      </c>
      <c r="M1716" s="701">
        <v>0.0</v>
      </c>
      <c r="N1716" s="701">
        <f t="shared" si="1219"/>
        <v>0</v>
      </c>
      <c r="O1716" s="692"/>
      <c r="P1716" s="701">
        <f>sum(N1716,O1716)</f>
        <v>0</v>
      </c>
      <c r="Q1716" s="701"/>
      <c r="R1716" s="701"/>
      <c r="S1716" s="1686"/>
      <c r="T1716" s="649"/>
      <c r="U1716" s="7"/>
      <c r="V1716" s="7"/>
      <c r="W1716" s="7"/>
      <c r="X1716" s="7"/>
      <c r="Y1716" s="7"/>
      <c r="Z1716" s="7"/>
      <c r="AA1716" s="7"/>
      <c r="AB1716" s="7"/>
      <c r="AC1716" s="7"/>
    </row>
    <row r="1717">
      <c r="A1717" s="1757" t="s">
        <v>828</v>
      </c>
      <c r="B1717" s="1758">
        <f t="shared" ref="B1717:I1717" si="1220">SUM(B1718:B1722,B1724:B1728,B1730:B1734)</f>
        <v>0</v>
      </c>
      <c r="C1717" s="1758">
        <f t="shared" si="1220"/>
        <v>0</v>
      </c>
      <c r="D1717" s="1758">
        <f t="shared" si="1220"/>
        <v>0</v>
      </c>
      <c r="E1717" s="1758">
        <f t="shared" si="1220"/>
        <v>0</v>
      </c>
      <c r="F1717" s="1758">
        <f t="shared" si="1220"/>
        <v>0</v>
      </c>
      <c r="G1717" s="1758">
        <f t="shared" si="1220"/>
        <v>0</v>
      </c>
      <c r="H1717" s="1758">
        <f t="shared" si="1220"/>
        <v>0</v>
      </c>
      <c r="I1717" s="1758">
        <f t="shared" si="1220"/>
        <v>0</v>
      </c>
      <c r="J1717" s="1758"/>
      <c r="K1717" s="1531"/>
      <c r="L1717" s="1758" t="s">
        <v>828</v>
      </c>
      <c r="M1717" s="1682"/>
      <c r="N1717" s="1682"/>
      <c r="O1717" s="1682"/>
      <c r="P1717" s="1682"/>
      <c r="Q1717" s="1682"/>
      <c r="R1717" s="1682"/>
      <c r="S1717" s="1682"/>
      <c r="T1717" s="649"/>
      <c r="U1717" s="7"/>
      <c r="V1717" s="7"/>
      <c r="W1717" s="7"/>
      <c r="X1717" s="7"/>
      <c r="Y1717" s="7"/>
      <c r="Z1717" s="7"/>
      <c r="AA1717" s="7"/>
      <c r="AB1717" s="7"/>
      <c r="AC1717" s="7"/>
    </row>
    <row r="1718">
      <c r="A1718" s="1716" t="s">
        <v>274</v>
      </c>
      <c r="B1718" s="1760">
        <v>0.0</v>
      </c>
      <c r="C1718" s="1760">
        <v>0.0</v>
      </c>
      <c r="D1718" s="1760">
        <v>0.0</v>
      </c>
      <c r="E1718" s="1760">
        <v>0.0</v>
      </c>
      <c r="F1718" s="1760">
        <v>0.0</v>
      </c>
      <c r="G1718" s="1837">
        <v>0.0</v>
      </c>
      <c r="H1718" s="1945">
        <v>0.0</v>
      </c>
      <c r="I1718" s="1761">
        <f t="shared" ref="I1718:I1735" si="1221">SUM(B1718:H1718)</f>
        <v>0</v>
      </c>
      <c r="J1718" s="1762">
        <f>sum(I1718:I1722)</f>
        <v>0</v>
      </c>
      <c r="K1718" s="1531"/>
      <c r="L1718" s="1716" t="s">
        <v>274</v>
      </c>
      <c r="M1718" s="1765">
        <v>0.0</v>
      </c>
      <c r="N1718" s="1762">
        <f>(M1718-I1718)-S1718</f>
        <v>0</v>
      </c>
      <c r="O1718" s="1765"/>
      <c r="P1718" s="1762">
        <f t="shared" ref="P1718:P1719" si="1222">SUM(N1718,O1718)</f>
        <v>0</v>
      </c>
      <c r="Q1718" s="1764"/>
      <c r="R1718" s="1762"/>
      <c r="S1718" s="1762"/>
      <c r="T1718" s="649"/>
      <c r="U1718" s="7"/>
      <c r="V1718" s="7"/>
      <c r="W1718" s="7"/>
      <c r="X1718" s="7"/>
      <c r="Y1718" s="7"/>
      <c r="Z1718" s="7"/>
      <c r="AA1718" s="7"/>
      <c r="AB1718" s="7"/>
      <c r="AC1718" s="7"/>
    </row>
    <row r="1719">
      <c r="A1719" s="1714" t="s">
        <v>77</v>
      </c>
      <c r="B1719" s="692">
        <v>0.0</v>
      </c>
      <c r="C1719" s="692">
        <v>0.0</v>
      </c>
      <c r="D1719" s="692">
        <v>0.0</v>
      </c>
      <c r="E1719" s="692">
        <v>0.0</v>
      </c>
      <c r="F1719" s="692">
        <v>0.0</v>
      </c>
      <c r="G1719" s="1814">
        <v>0.0</v>
      </c>
      <c r="H1719" s="1814">
        <v>0.0</v>
      </c>
      <c r="I1719" s="693">
        <f t="shared" si="1221"/>
        <v>0</v>
      </c>
      <c r="J1719" s="596">
        <f>(J1718/40)</f>
        <v>0</v>
      </c>
      <c r="K1719" s="1531"/>
      <c r="L1719" s="1714" t="s">
        <v>77</v>
      </c>
      <c r="M1719" s="692">
        <v>0.0</v>
      </c>
      <c r="N1719" s="701">
        <f>(M1719-I1719-I1720)-S1719</f>
        <v>0</v>
      </c>
      <c r="O1719" s="692"/>
      <c r="P1719" s="701">
        <f t="shared" si="1222"/>
        <v>0</v>
      </c>
      <c r="Q1719" s="701"/>
      <c r="R1719" s="701"/>
      <c r="S1719" s="1686"/>
      <c r="T1719" s="649"/>
      <c r="U1719" s="7"/>
      <c r="V1719" s="7"/>
      <c r="W1719" s="7"/>
      <c r="X1719" s="7"/>
      <c r="Y1719" s="7"/>
      <c r="Z1719" s="7"/>
      <c r="AA1719" s="7"/>
      <c r="AB1719" s="7"/>
      <c r="AC1719" s="7"/>
    </row>
    <row r="1720">
      <c r="A1720" s="1714" t="s">
        <v>78</v>
      </c>
      <c r="B1720" s="692">
        <v>0.0</v>
      </c>
      <c r="C1720" s="692">
        <v>0.0</v>
      </c>
      <c r="D1720" s="692">
        <v>0.0</v>
      </c>
      <c r="E1720" s="692">
        <v>0.0</v>
      </c>
      <c r="F1720" s="692">
        <v>0.0</v>
      </c>
      <c r="G1720" s="1814">
        <v>0.0</v>
      </c>
      <c r="H1720" s="1814">
        <v>0.0</v>
      </c>
      <c r="I1720" s="693">
        <f t="shared" si="1221"/>
        <v>0</v>
      </c>
      <c r="J1720" s="701"/>
      <c r="K1720" s="1531"/>
      <c r="L1720" s="1714" t="s">
        <v>78</v>
      </c>
      <c r="M1720" s="692">
        <v>0.0</v>
      </c>
      <c r="N1720" s="701" t="s">
        <v>79</v>
      </c>
      <c r="O1720" s="692"/>
      <c r="P1720" s="701" t="s">
        <v>79</v>
      </c>
      <c r="Q1720" s="701"/>
      <c r="R1720" s="701"/>
      <c r="S1720" s="1686"/>
      <c r="T1720" s="649"/>
      <c r="U1720" s="7"/>
      <c r="V1720" s="7"/>
      <c r="W1720" s="7"/>
      <c r="X1720" s="7"/>
      <c r="Y1720" s="7"/>
      <c r="Z1720" s="7"/>
      <c r="AA1720" s="7"/>
      <c r="AB1720" s="7"/>
      <c r="AC1720" s="7"/>
    </row>
    <row r="1721">
      <c r="A1721" s="1714" t="s">
        <v>446</v>
      </c>
      <c r="B1721" s="692">
        <v>0.0</v>
      </c>
      <c r="C1721" s="692">
        <v>0.0</v>
      </c>
      <c r="D1721" s="692">
        <v>0.0</v>
      </c>
      <c r="E1721" s="692">
        <v>0.0</v>
      </c>
      <c r="F1721" s="692">
        <v>0.0</v>
      </c>
      <c r="G1721" s="1814">
        <v>0.0</v>
      </c>
      <c r="H1721" s="1814">
        <v>0.0</v>
      </c>
      <c r="I1721" s="693">
        <f t="shared" si="1221"/>
        <v>0</v>
      </c>
      <c r="J1721" s="701"/>
      <c r="K1721" s="1531"/>
      <c r="L1721" s="1714" t="s">
        <v>446</v>
      </c>
      <c r="M1721" s="692">
        <v>0.0</v>
      </c>
      <c r="N1721" s="701">
        <f>(M1721-I1721)-S1721</f>
        <v>0</v>
      </c>
      <c r="O1721" s="692"/>
      <c r="P1721" s="701">
        <f t="shared" ref="P1721:P1722" si="1223">SUM(N1721,O1721)</f>
        <v>0</v>
      </c>
      <c r="Q1721" s="701"/>
      <c r="R1721" s="701"/>
      <c r="S1721" s="1686"/>
      <c r="T1721" s="649"/>
      <c r="U1721" s="7"/>
      <c r="V1721" s="7"/>
      <c r="W1721" s="7"/>
      <c r="X1721" s="7"/>
      <c r="Y1721" s="7"/>
      <c r="Z1721" s="7"/>
      <c r="AA1721" s="7"/>
      <c r="AB1721" s="7"/>
      <c r="AC1721" s="7"/>
    </row>
    <row r="1722">
      <c r="A1722" s="1814" t="s">
        <v>962</v>
      </c>
      <c r="B1722" s="692">
        <v>0.0</v>
      </c>
      <c r="C1722" s="692">
        <v>0.0</v>
      </c>
      <c r="D1722" s="692">
        <v>0.0</v>
      </c>
      <c r="E1722" s="692">
        <v>0.0</v>
      </c>
      <c r="F1722" s="692">
        <v>0.0</v>
      </c>
      <c r="G1722" s="1814">
        <v>0.0</v>
      </c>
      <c r="H1722" s="1814">
        <v>0.0</v>
      </c>
      <c r="I1722" s="693">
        <f t="shared" si="1221"/>
        <v>0</v>
      </c>
      <c r="J1722" s="701"/>
      <c r="K1722" s="1531"/>
      <c r="L1722" s="1814" t="s">
        <v>962</v>
      </c>
      <c r="M1722" s="692">
        <v>0.0</v>
      </c>
      <c r="N1722" s="701">
        <f t="shared" ref="N1722:N1723" si="1224">(M1722-I1722)</f>
        <v>0</v>
      </c>
      <c r="O1722" s="692"/>
      <c r="P1722" s="701">
        <f t="shared" si="1223"/>
        <v>0</v>
      </c>
      <c r="Q1722" s="701"/>
      <c r="R1722" s="701"/>
      <c r="S1722" s="1686"/>
      <c r="T1722" s="649"/>
      <c r="U1722" s="7"/>
      <c r="V1722" s="7"/>
      <c r="W1722" s="7"/>
      <c r="X1722" s="7"/>
      <c r="Y1722" s="7"/>
      <c r="Z1722" s="7"/>
      <c r="AA1722" s="7"/>
      <c r="AB1722" s="7"/>
      <c r="AC1722" s="7"/>
    </row>
    <row r="1723">
      <c r="A1723" s="1714" t="s">
        <v>80</v>
      </c>
      <c r="B1723" s="690">
        <v>0.0</v>
      </c>
      <c r="C1723" s="692">
        <v>0.0</v>
      </c>
      <c r="D1723" s="692">
        <v>0.0</v>
      </c>
      <c r="E1723" s="692">
        <v>0.0</v>
      </c>
      <c r="F1723" s="692">
        <v>0.0</v>
      </c>
      <c r="G1723" s="1814">
        <v>0.0</v>
      </c>
      <c r="H1723" s="1814">
        <v>0.0</v>
      </c>
      <c r="I1723" s="693">
        <f t="shared" si="1221"/>
        <v>0</v>
      </c>
      <c r="J1723" s="701"/>
      <c r="K1723" s="1531"/>
      <c r="L1723" s="1714" t="s">
        <v>80</v>
      </c>
      <c r="M1723" s="701">
        <v>0.0</v>
      </c>
      <c r="N1723" s="701">
        <f t="shared" si="1224"/>
        <v>0</v>
      </c>
      <c r="O1723" s="692"/>
      <c r="P1723" s="701">
        <f>sum(N1723,O1723)</f>
        <v>0</v>
      </c>
      <c r="Q1723" s="701"/>
      <c r="R1723" s="701"/>
      <c r="S1723" s="1686"/>
      <c r="T1723" s="649"/>
      <c r="U1723" s="7"/>
      <c r="V1723" s="7"/>
      <c r="W1723" s="7"/>
      <c r="X1723" s="7"/>
      <c r="Y1723" s="7"/>
      <c r="Z1723" s="7"/>
      <c r="AA1723" s="7"/>
      <c r="AB1723" s="7"/>
      <c r="AC1723" s="7"/>
    </row>
    <row r="1724">
      <c r="A1724" s="1716" t="s">
        <v>274</v>
      </c>
      <c r="B1724" s="1760">
        <v>0.0</v>
      </c>
      <c r="C1724" s="1760">
        <v>0.0</v>
      </c>
      <c r="D1724" s="1760">
        <v>0.0</v>
      </c>
      <c r="E1724" s="1760">
        <v>0.0</v>
      </c>
      <c r="F1724" s="1760">
        <v>0.0</v>
      </c>
      <c r="G1724" s="1945">
        <v>0.0</v>
      </c>
      <c r="H1724" s="1945">
        <v>0.0</v>
      </c>
      <c r="I1724" s="1761">
        <f t="shared" si="1221"/>
        <v>0</v>
      </c>
      <c r="J1724" s="1762">
        <f>sum(I1724:I1728)</f>
        <v>0</v>
      </c>
      <c r="K1724" s="1531"/>
      <c r="L1724" s="1716" t="s">
        <v>274</v>
      </c>
      <c r="M1724" s="1765">
        <v>0.0</v>
      </c>
      <c r="N1724" s="1762">
        <f>(M1724-I1724)-S1724</f>
        <v>0</v>
      </c>
      <c r="O1724" s="1765"/>
      <c r="P1724" s="1762">
        <f t="shared" ref="P1724:P1725" si="1225">SUM(N1724,O1724)</f>
        <v>0</v>
      </c>
      <c r="Q1724" s="1764"/>
      <c r="R1724" s="1762"/>
      <c r="S1724" s="1762"/>
      <c r="T1724" s="649"/>
      <c r="U1724" s="7"/>
      <c r="V1724" s="7"/>
      <c r="W1724" s="7"/>
      <c r="X1724" s="7"/>
      <c r="Y1724" s="7"/>
      <c r="Z1724" s="7"/>
      <c r="AA1724" s="7"/>
      <c r="AB1724" s="7"/>
      <c r="AC1724" s="7"/>
    </row>
    <row r="1725">
      <c r="A1725" s="1714" t="s">
        <v>77</v>
      </c>
      <c r="B1725" s="692">
        <v>0.0</v>
      </c>
      <c r="C1725" s="692">
        <v>0.0</v>
      </c>
      <c r="D1725" s="692">
        <v>0.0</v>
      </c>
      <c r="E1725" s="692">
        <v>0.0</v>
      </c>
      <c r="F1725" s="692">
        <v>0.0</v>
      </c>
      <c r="G1725" s="1814">
        <v>0.0</v>
      </c>
      <c r="H1725" s="1814">
        <v>0.0</v>
      </c>
      <c r="I1725" s="693">
        <f t="shared" si="1221"/>
        <v>0</v>
      </c>
      <c r="J1725" s="596">
        <f>(J1724/40)</f>
        <v>0</v>
      </c>
      <c r="K1725" s="1531"/>
      <c r="L1725" s="1714" t="s">
        <v>77</v>
      </c>
      <c r="M1725" s="692">
        <v>0.0</v>
      </c>
      <c r="N1725" s="701">
        <f>(M1725-I1725-I1726)-S1725</f>
        <v>0</v>
      </c>
      <c r="O1725" s="692"/>
      <c r="P1725" s="701">
        <f t="shared" si="1225"/>
        <v>0</v>
      </c>
      <c r="Q1725" s="701"/>
      <c r="R1725" s="701"/>
      <c r="S1725" s="1686"/>
      <c r="T1725" s="649"/>
      <c r="U1725" s="7"/>
      <c r="V1725" s="7"/>
      <c r="W1725" s="7"/>
      <c r="X1725" s="7"/>
      <c r="Y1725" s="7"/>
      <c r="Z1725" s="7"/>
      <c r="AA1725" s="7"/>
      <c r="AB1725" s="7"/>
      <c r="AC1725" s="7"/>
    </row>
    <row r="1726">
      <c r="A1726" s="1714" t="s">
        <v>78</v>
      </c>
      <c r="B1726" s="692">
        <v>0.0</v>
      </c>
      <c r="C1726" s="692">
        <v>0.0</v>
      </c>
      <c r="D1726" s="692">
        <v>0.0</v>
      </c>
      <c r="E1726" s="692">
        <v>0.0</v>
      </c>
      <c r="F1726" s="692">
        <v>0.0</v>
      </c>
      <c r="G1726" s="1814">
        <v>0.0</v>
      </c>
      <c r="H1726" s="1814">
        <v>0.0</v>
      </c>
      <c r="I1726" s="693">
        <f t="shared" si="1221"/>
        <v>0</v>
      </c>
      <c r="J1726" s="701"/>
      <c r="K1726" s="1531"/>
      <c r="L1726" s="1714" t="s">
        <v>78</v>
      </c>
      <c r="M1726" s="692">
        <v>0.0</v>
      </c>
      <c r="N1726" s="701" t="s">
        <v>79</v>
      </c>
      <c r="O1726" s="692"/>
      <c r="P1726" s="701" t="s">
        <v>79</v>
      </c>
      <c r="Q1726" s="701"/>
      <c r="R1726" s="701"/>
      <c r="S1726" s="1686"/>
      <c r="T1726" s="649"/>
      <c r="U1726" s="7"/>
      <c r="V1726" s="7"/>
      <c r="W1726" s="7"/>
      <c r="X1726" s="7"/>
      <c r="Y1726" s="7"/>
      <c r="Z1726" s="7"/>
      <c r="AA1726" s="7"/>
      <c r="AB1726" s="7"/>
      <c r="AC1726" s="7"/>
    </row>
    <row r="1727">
      <c r="A1727" s="1714" t="s">
        <v>446</v>
      </c>
      <c r="B1727" s="692">
        <v>0.0</v>
      </c>
      <c r="C1727" s="692">
        <v>0.0</v>
      </c>
      <c r="D1727" s="692">
        <v>0.0</v>
      </c>
      <c r="E1727" s="692">
        <v>0.0</v>
      </c>
      <c r="F1727" s="692">
        <v>0.0</v>
      </c>
      <c r="G1727" s="1814">
        <v>0.0</v>
      </c>
      <c r="H1727" s="1814">
        <v>0.0</v>
      </c>
      <c r="I1727" s="693">
        <f t="shared" si="1221"/>
        <v>0</v>
      </c>
      <c r="J1727" s="701"/>
      <c r="K1727" s="1531"/>
      <c r="L1727" s="1714" t="s">
        <v>446</v>
      </c>
      <c r="M1727" s="692">
        <v>0.0</v>
      </c>
      <c r="N1727" s="701">
        <f>(M1727-I1727)-S1727</f>
        <v>0</v>
      </c>
      <c r="O1727" s="692"/>
      <c r="P1727" s="701">
        <f t="shared" ref="P1727:P1728" si="1226">SUM(N1727,O1727)</f>
        <v>0</v>
      </c>
      <c r="Q1727" s="701"/>
      <c r="R1727" s="701"/>
      <c r="S1727" s="1686"/>
      <c r="T1727" s="649"/>
      <c r="U1727" s="7"/>
      <c r="V1727" s="7"/>
      <c r="W1727" s="7"/>
      <c r="X1727" s="7"/>
      <c r="Y1727" s="7"/>
      <c r="Z1727" s="7"/>
      <c r="AA1727" s="7"/>
      <c r="AB1727" s="7"/>
      <c r="AC1727" s="7"/>
    </row>
    <row r="1728">
      <c r="A1728" s="1814" t="s">
        <v>962</v>
      </c>
      <c r="B1728" s="692">
        <v>0.0</v>
      </c>
      <c r="C1728" s="692">
        <v>0.0</v>
      </c>
      <c r="D1728" s="692">
        <v>0.0</v>
      </c>
      <c r="E1728" s="692">
        <v>0.0</v>
      </c>
      <c r="F1728" s="692">
        <v>0.0</v>
      </c>
      <c r="G1728" s="1814">
        <v>0.0</v>
      </c>
      <c r="H1728" s="1814">
        <v>0.0</v>
      </c>
      <c r="I1728" s="693">
        <f t="shared" si="1221"/>
        <v>0</v>
      </c>
      <c r="J1728" s="701"/>
      <c r="K1728" s="1531"/>
      <c r="L1728" s="1814" t="s">
        <v>962</v>
      </c>
      <c r="M1728" s="692">
        <v>0.0</v>
      </c>
      <c r="N1728" s="701">
        <f t="shared" ref="N1728:N1729" si="1227">(M1728-I1728)</f>
        <v>0</v>
      </c>
      <c r="O1728" s="692"/>
      <c r="P1728" s="701">
        <f t="shared" si="1226"/>
        <v>0</v>
      </c>
      <c r="Q1728" s="701"/>
      <c r="R1728" s="701"/>
      <c r="S1728" s="1686"/>
      <c r="T1728" s="649"/>
      <c r="U1728" s="7"/>
      <c r="V1728" s="7"/>
      <c r="W1728" s="7"/>
      <c r="X1728" s="7"/>
      <c r="Y1728" s="7"/>
      <c r="Z1728" s="7"/>
      <c r="AA1728" s="7"/>
      <c r="AB1728" s="7"/>
      <c r="AC1728" s="7"/>
    </row>
    <row r="1729">
      <c r="A1729" s="1714" t="s">
        <v>80</v>
      </c>
      <c r="B1729" s="690">
        <v>0.0</v>
      </c>
      <c r="C1729" s="692">
        <v>0.0</v>
      </c>
      <c r="D1729" s="692">
        <v>0.0</v>
      </c>
      <c r="E1729" s="692">
        <v>0.0</v>
      </c>
      <c r="F1729" s="692">
        <v>0.0</v>
      </c>
      <c r="G1729" s="1814">
        <v>0.0</v>
      </c>
      <c r="H1729" s="1814">
        <v>0.0</v>
      </c>
      <c r="I1729" s="693">
        <f t="shared" si="1221"/>
        <v>0</v>
      </c>
      <c r="J1729" s="694"/>
      <c r="K1729" s="1531"/>
      <c r="L1729" s="1714" t="s">
        <v>80</v>
      </c>
      <c r="M1729" s="701">
        <v>0.0</v>
      </c>
      <c r="N1729" s="701">
        <f t="shared" si="1227"/>
        <v>0</v>
      </c>
      <c r="O1729" s="692"/>
      <c r="P1729" s="701">
        <f>sum(N1729,O1729)</f>
        <v>0</v>
      </c>
      <c r="Q1729" s="701"/>
      <c r="R1729" s="701"/>
      <c r="S1729" s="1686"/>
      <c r="T1729" s="649"/>
      <c r="U1729" s="7"/>
      <c r="V1729" s="7"/>
      <c r="W1729" s="7"/>
      <c r="X1729" s="7"/>
      <c r="Y1729" s="7"/>
      <c r="Z1729" s="7"/>
      <c r="AA1729" s="7"/>
      <c r="AB1729" s="7"/>
      <c r="AC1729" s="7"/>
    </row>
    <row r="1730">
      <c r="A1730" s="1716" t="s">
        <v>274</v>
      </c>
      <c r="B1730" s="1760">
        <v>0.0</v>
      </c>
      <c r="C1730" s="1760">
        <v>0.0</v>
      </c>
      <c r="D1730" s="1760">
        <v>0.0</v>
      </c>
      <c r="E1730" s="1760">
        <v>0.0</v>
      </c>
      <c r="F1730" s="1760">
        <v>0.0</v>
      </c>
      <c r="G1730" s="1945">
        <v>0.0</v>
      </c>
      <c r="H1730" s="1945">
        <v>0.0</v>
      </c>
      <c r="I1730" s="1761">
        <f t="shared" si="1221"/>
        <v>0</v>
      </c>
      <c r="J1730" s="1762">
        <f>sum(I1730:I1734)</f>
        <v>0</v>
      </c>
      <c r="K1730" s="1531"/>
      <c r="L1730" s="1716" t="s">
        <v>274</v>
      </c>
      <c r="M1730" s="1765">
        <v>0.0</v>
      </c>
      <c r="N1730" s="1762">
        <f>(M1730-I1730)-S1730</f>
        <v>0</v>
      </c>
      <c r="O1730" s="1765"/>
      <c r="P1730" s="1762">
        <f t="shared" ref="P1730:P1731" si="1228">SUM(N1730,O1730)</f>
        <v>0</v>
      </c>
      <c r="Q1730" s="1764"/>
      <c r="R1730" s="1762"/>
      <c r="S1730" s="1762"/>
      <c r="T1730" s="649"/>
      <c r="U1730" s="7"/>
      <c r="V1730" s="7"/>
      <c r="W1730" s="7"/>
      <c r="X1730" s="7"/>
      <c r="Y1730" s="7"/>
      <c r="Z1730" s="7"/>
      <c r="AA1730" s="7"/>
      <c r="AB1730" s="7"/>
      <c r="AC1730" s="7"/>
    </row>
    <row r="1731">
      <c r="A1731" s="1714" t="s">
        <v>77</v>
      </c>
      <c r="B1731" s="692">
        <v>0.0</v>
      </c>
      <c r="C1731" s="692">
        <v>0.0</v>
      </c>
      <c r="D1731" s="692">
        <v>0.0</v>
      </c>
      <c r="E1731" s="692">
        <v>0.0</v>
      </c>
      <c r="F1731" s="692">
        <v>0.0</v>
      </c>
      <c r="G1731" s="1814">
        <v>0.0</v>
      </c>
      <c r="H1731" s="1814">
        <v>0.0</v>
      </c>
      <c r="I1731" s="693">
        <f t="shared" si="1221"/>
        <v>0</v>
      </c>
      <c r="J1731" s="596">
        <f>(J1730/40)</f>
        <v>0</v>
      </c>
      <c r="K1731" s="1531"/>
      <c r="L1731" s="1714" t="s">
        <v>77</v>
      </c>
      <c r="M1731" s="692">
        <v>0.0</v>
      </c>
      <c r="N1731" s="701">
        <f>(M1731-I1731-I1732)-S1731</f>
        <v>0</v>
      </c>
      <c r="O1731" s="692"/>
      <c r="P1731" s="701">
        <f t="shared" si="1228"/>
        <v>0</v>
      </c>
      <c r="Q1731" s="701"/>
      <c r="R1731" s="701"/>
      <c r="S1731" s="1686"/>
      <c r="T1731" s="649"/>
      <c r="U1731" s="7"/>
      <c r="V1731" s="7"/>
      <c r="W1731" s="7"/>
      <c r="X1731" s="7"/>
      <c r="Y1731" s="7"/>
      <c r="Z1731" s="7"/>
      <c r="AA1731" s="7"/>
      <c r="AB1731" s="7"/>
      <c r="AC1731" s="7"/>
    </row>
    <row r="1732">
      <c r="A1732" s="1714" t="s">
        <v>78</v>
      </c>
      <c r="B1732" s="692">
        <v>0.0</v>
      </c>
      <c r="C1732" s="692">
        <v>0.0</v>
      </c>
      <c r="D1732" s="692">
        <v>0.0</v>
      </c>
      <c r="E1732" s="692">
        <v>0.0</v>
      </c>
      <c r="F1732" s="692">
        <v>0.0</v>
      </c>
      <c r="G1732" s="1814">
        <v>0.0</v>
      </c>
      <c r="H1732" s="1814">
        <v>0.0</v>
      </c>
      <c r="I1732" s="693">
        <f t="shared" si="1221"/>
        <v>0</v>
      </c>
      <c r="J1732" s="701"/>
      <c r="K1732" s="1531"/>
      <c r="L1732" s="1714" t="s">
        <v>78</v>
      </c>
      <c r="M1732" s="692">
        <v>0.0</v>
      </c>
      <c r="N1732" s="701" t="s">
        <v>79</v>
      </c>
      <c r="O1732" s="692"/>
      <c r="P1732" s="701" t="s">
        <v>79</v>
      </c>
      <c r="Q1732" s="701"/>
      <c r="R1732" s="701"/>
      <c r="S1732" s="1686"/>
      <c r="T1732" s="7"/>
      <c r="U1732" s="7"/>
      <c r="V1732" s="7"/>
      <c r="W1732" s="7"/>
      <c r="X1732" s="7"/>
      <c r="Y1732" s="7"/>
      <c r="Z1732" s="7"/>
      <c r="AA1732" s="7"/>
      <c r="AB1732" s="7"/>
      <c r="AC1732" s="7"/>
    </row>
    <row r="1733">
      <c r="A1733" s="1714" t="s">
        <v>446</v>
      </c>
      <c r="B1733" s="692">
        <v>0.0</v>
      </c>
      <c r="C1733" s="692">
        <v>0.0</v>
      </c>
      <c r="D1733" s="692">
        <v>0.0</v>
      </c>
      <c r="E1733" s="692">
        <v>0.0</v>
      </c>
      <c r="F1733" s="692">
        <v>0.0</v>
      </c>
      <c r="G1733" s="1814">
        <v>0.0</v>
      </c>
      <c r="H1733" s="1814">
        <v>0.0</v>
      </c>
      <c r="I1733" s="693">
        <f t="shared" si="1221"/>
        <v>0</v>
      </c>
      <c r="J1733" s="701"/>
      <c r="K1733" s="1531"/>
      <c r="L1733" s="1714" t="s">
        <v>446</v>
      </c>
      <c r="M1733" s="692">
        <v>0.0</v>
      </c>
      <c r="N1733" s="701">
        <f>(M1733-I1733)-S1733</f>
        <v>0</v>
      </c>
      <c r="O1733" s="692"/>
      <c r="P1733" s="701">
        <f t="shared" ref="P1733:P1734" si="1229">SUM(N1733,O1733)</f>
        <v>0</v>
      </c>
      <c r="Q1733" s="701"/>
      <c r="R1733" s="701"/>
      <c r="S1733" s="1686"/>
      <c r="T1733" s="7"/>
      <c r="U1733" s="7"/>
      <c r="V1733" s="7"/>
      <c r="W1733" s="7"/>
      <c r="X1733" s="7"/>
      <c r="Y1733" s="7"/>
      <c r="Z1733" s="7"/>
      <c r="AA1733" s="7"/>
      <c r="AB1733" s="7"/>
      <c r="AC1733" s="7"/>
    </row>
    <row r="1734">
      <c r="A1734" s="1814" t="s">
        <v>962</v>
      </c>
      <c r="B1734" s="692">
        <v>0.0</v>
      </c>
      <c r="C1734" s="692">
        <v>0.0</v>
      </c>
      <c r="D1734" s="692">
        <v>0.0</v>
      </c>
      <c r="E1734" s="692">
        <v>0.0</v>
      </c>
      <c r="F1734" s="692">
        <v>0.0</v>
      </c>
      <c r="G1734" s="1814">
        <v>0.0</v>
      </c>
      <c r="H1734" s="1814">
        <v>0.0</v>
      </c>
      <c r="I1734" s="693">
        <f t="shared" si="1221"/>
        <v>0</v>
      </c>
      <c r="J1734" s="701"/>
      <c r="K1734" s="1531"/>
      <c r="L1734" s="1814" t="s">
        <v>962</v>
      </c>
      <c r="M1734" s="692">
        <v>0.0</v>
      </c>
      <c r="N1734" s="701">
        <f t="shared" ref="N1734:N1735" si="1230">(M1734-I1734)</f>
        <v>0</v>
      </c>
      <c r="O1734" s="692"/>
      <c r="P1734" s="701">
        <f t="shared" si="1229"/>
        <v>0</v>
      </c>
      <c r="Q1734" s="701"/>
      <c r="R1734" s="701"/>
      <c r="S1734" s="1686"/>
      <c r="T1734" s="7"/>
      <c r="U1734" s="7"/>
      <c r="V1734" s="7"/>
      <c r="W1734" s="7"/>
      <c r="X1734" s="7"/>
      <c r="Y1734" s="7"/>
      <c r="Z1734" s="7"/>
      <c r="AA1734" s="7"/>
      <c r="AB1734" s="7"/>
      <c r="AC1734" s="7"/>
    </row>
    <row r="1735">
      <c r="A1735" s="1714" t="s">
        <v>80</v>
      </c>
      <c r="B1735" s="690">
        <v>0.0</v>
      </c>
      <c r="C1735" s="692">
        <v>0.0</v>
      </c>
      <c r="D1735" s="692">
        <v>0.0</v>
      </c>
      <c r="E1735" s="692">
        <v>0.0</v>
      </c>
      <c r="F1735" s="692">
        <v>0.0</v>
      </c>
      <c r="G1735" s="1814">
        <v>0.0</v>
      </c>
      <c r="H1735" s="1814">
        <v>0.0</v>
      </c>
      <c r="I1735" s="693">
        <f t="shared" si="1221"/>
        <v>0</v>
      </c>
      <c r="J1735" s="701"/>
      <c r="K1735" s="1531"/>
      <c r="L1735" s="1714" t="s">
        <v>80</v>
      </c>
      <c r="M1735" s="701">
        <v>0.0</v>
      </c>
      <c r="N1735" s="701">
        <f t="shared" si="1230"/>
        <v>0</v>
      </c>
      <c r="O1735" s="692"/>
      <c r="P1735" s="701">
        <f>sum(N1735,O1735)</f>
        <v>0</v>
      </c>
      <c r="Q1735" s="701"/>
      <c r="R1735" s="701"/>
      <c r="S1735" s="1686"/>
      <c r="T1735" s="7"/>
      <c r="U1735" s="7"/>
      <c r="V1735" s="7"/>
      <c r="W1735" s="7"/>
      <c r="X1735" s="7"/>
      <c r="Y1735" s="7"/>
      <c r="Z1735" s="7"/>
      <c r="AA1735" s="7"/>
      <c r="AB1735" s="7"/>
      <c r="AC1735" s="7"/>
    </row>
    <row r="1736">
      <c r="A1736" s="1757"/>
      <c r="B1736" s="1684"/>
      <c r="C1736" s="1684"/>
      <c r="D1736" s="1682"/>
      <c r="E1736" s="1682"/>
      <c r="F1736" s="1682"/>
      <c r="G1736" s="1682"/>
      <c r="H1736" s="1684"/>
      <c r="I1736" s="1682"/>
      <c r="J1736" s="1682"/>
      <c r="K1736" s="1531"/>
      <c r="L1736" s="1757"/>
      <c r="M1736" s="1684"/>
      <c r="N1736" s="1684"/>
      <c r="O1736" s="1682"/>
      <c r="P1736" s="1682"/>
      <c r="Q1736" s="1682"/>
      <c r="R1736" s="1682"/>
      <c r="S1736" s="1684"/>
      <c r="T1736" s="7"/>
      <c r="U1736" s="7"/>
      <c r="V1736" s="7"/>
      <c r="W1736" s="7"/>
      <c r="X1736" s="7"/>
      <c r="Y1736" s="7"/>
      <c r="Z1736" s="7"/>
      <c r="AA1736" s="7"/>
      <c r="AB1736" s="7"/>
      <c r="AC1736" s="7"/>
    </row>
    <row r="1737">
      <c r="A1737" s="1774" t="s">
        <v>121</v>
      </c>
      <c r="B1737" s="1775">
        <f t="shared" ref="B1737:I1737" si="1231">SUM(B1585,B1591,B1597,B1604,B1610,B1616,B1623,B1629,B1635,B1642,B1648,B1654,B1661,B1667,B1673,B1680,B1686,B1692,B1699,B1705,B1711,B1718,B1724,B1730)</f>
        <v>0</v>
      </c>
      <c r="C1737" s="1775">
        <f t="shared" si="1231"/>
        <v>2</v>
      </c>
      <c r="D1737" s="1775">
        <f t="shared" si="1231"/>
        <v>1</v>
      </c>
      <c r="E1737" s="1775">
        <f t="shared" si="1231"/>
        <v>7</v>
      </c>
      <c r="F1737" s="1775">
        <f t="shared" si="1231"/>
        <v>7</v>
      </c>
      <c r="G1737" s="1775">
        <f t="shared" si="1231"/>
        <v>5</v>
      </c>
      <c r="H1737" s="1775">
        <f t="shared" si="1231"/>
        <v>0</v>
      </c>
      <c r="I1737" s="1775">
        <f t="shared" si="1231"/>
        <v>22</v>
      </c>
      <c r="J1737" s="1685"/>
      <c r="K1737" s="1531"/>
      <c r="L1737" s="1774" t="s">
        <v>121</v>
      </c>
      <c r="M1737" s="1775">
        <f t="shared" ref="M1737:R1737" si="1232">SUM(M1585,M1591,M1597,M1604,M1610,M1616,M1623,M1629,M1635,M1642,M1648,M1654,M1661,M1667,M1673,M1680,M1686,M1692,M1699,M1705,M1711,M1718,M1724,M1730)</f>
        <v>178</v>
      </c>
      <c r="N1737" s="1775">
        <f t="shared" si="1232"/>
        <v>156</v>
      </c>
      <c r="O1737" s="1775">
        <f t="shared" si="1232"/>
        <v>0</v>
      </c>
      <c r="P1737" s="1775">
        <f t="shared" si="1232"/>
        <v>156</v>
      </c>
      <c r="Q1737" s="1775">
        <f t="shared" si="1232"/>
        <v>0</v>
      </c>
      <c r="R1737" s="1775">
        <f t="shared" si="1232"/>
        <v>0</v>
      </c>
      <c r="S1737" s="1822">
        <v>0.0</v>
      </c>
      <c r="T1737" s="7"/>
      <c r="U1737" s="7"/>
      <c r="V1737" s="7"/>
      <c r="W1737" s="7"/>
      <c r="X1737" s="7"/>
      <c r="Y1737" s="7"/>
      <c r="Z1737" s="7"/>
      <c r="AA1737" s="7"/>
      <c r="AB1737" s="7"/>
      <c r="AC1737" s="7"/>
    </row>
    <row r="1738">
      <c r="A1738" s="1774" t="s">
        <v>77</v>
      </c>
      <c r="B1738" s="1775">
        <f t="shared" ref="B1738:I1738" si="1233">SUM(B1586,B1592,B1598,B1605,B1611,B1617,B1624,B1630,B1636,B1643,B1649,B1655,B1662,B1668,B1674,B1681,B1687,B1693,B1700,B1706,B1712,B1719,B1725,B1731)</f>
        <v>0</v>
      </c>
      <c r="C1738" s="1775">
        <f t="shared" si="1233"/>
        <v>0</v>
      </c>
      <c r="D1738" s="1775">
        <f t="shared" si="1233"/>
        <v>0</v>
      </c>
      <c r="E1738" s="1775">
        <f t="shared" si="1233"/>
        <v>1</v>
      </c>
      <c r="F1738" s="1775">
        <f t="shared" si="1233"/>
        <v>1</v>
      </c>
      <c r="G1738" s="1775">
        <f t="shared" si="1233"/>
        <v>1</v>
      </c>
      <c r="H1738" s="1775">
        <f t="shared" si="1233"/>
        <v>0</v>
      </c>
      <c r="I1738" s="1775">
        <f t="shared" si="1233"/>
        <v>3</v>
      </c>
      <c r="J1738" s="1685"/>
      <c r="K1738" s="1531"/>
      <c r="L1738" s="1774" t="s">
        <v>77</v>
      </c>
      <c r="M1738" s="1775">
        <f t="shared" ref="M1738:R1738" si="1234">SUM(M1586,M1592,M1598,M1605,M1611,M1617,M1624,M1630,M1636,M1643,M1649,M1655,M1662,M1668,M1674,M1681,M1687,M1693,M1700,M1706,M1712,M1719,M1725,M1731)</f>
        <v>15</v>
      </c>
      <c r="N1738" s="1775">
        <f t="shared" si="1234"/>
        <v>11</v>
      </c>
      <c r="O1738" s="1775">
        <f t="shared" si="1234"/>
        <v>0</v>
      </c>
      <c r="P1738" s="1775">
        <f t="shared" si="1234"/>
        <v>11</v>
      </c>
      <c r="Q1738" s="1775">
        <f t="shared" si="1234"/>
        <v>0</v>
      </c>
      <c r="R1738" s="1775">
        <f t="shared" si="1234"/>
        <v>0</v>
      </c>
      <c r="S1738" s="1822">
        <v>0.0</v>
      </c>
      <c r="T1738" s="7"/>
      <c r="U1738" s="7"/>
      <c r="V1738" s="7"/>
      <c r="W1738" s="7"/>
      <c r="X1738" s="7"/>
      <c r="Y1738" s="7"/>
      <c r="Z1738" s="7"/>
      <c r="AA1738" s="7"/>
      <c r="AB1738" s="7"/>
      <c r="AC1738" s="7"/>
    </row>
    <row r="1739">
      <c r="A1739" s="1774" t="s">
        <v>78</v>
      </c>
      <c r="B1739" s="1775">
        <f t="shared" ref="B1739:I1739" si="1235">SUM(B1587,B1593,B1599,B1606,B1612,B1618,B1625,B1631,B1637,B1644,B1650,B1656,B1663,B1669,B1675,B1682,B1688,B1694,B1701,B1707,B1713,B1720,B1726,B1732)</f>
        <v>0</v>
      </c>
      <c r="C1739" s="1775">
        <f t="shared" si="1235"/>
        <v>0</v>
      </c>
      <c r="D1739" s="1775">
        <f t="shared" si="1235"/>
        <v>0</v>
      </c>
      <c r="E1739" s="1775">
        <f t="shared" si="1235"/>
        <v>1</v>
      </c>
      <c r="F1739" s="1775">
        <f t="shared" si="1235"/>
        <v>0</v>
      </c>
      <c r="G1739" s="1775">
        <f t="shared" si="1235"/>
        <v>0</v>
      </c>
      <c r="H1739" s="1775">
        <f t="shared" si="1235"/>
        <v>0</v>
      </c>
      <c r="I1739" s="1775">
        <f t="shared" si="1235"/>
        <v>1</v>
      </c>
      <c r="J1739" s="1685"/>
      <c r="K1739" s="1531"/>
      <c r="L1739" s="1774" t="s">
        <v>78</v>
      </c>
      <c r="M1739" s="1775">
        <f t="shared" ref="M1739:R1739" si="1236">SUM(M1587,M1593,M1599,M1606,M1612,M1618,M1625,M1631,M1637,M1644,M1650,M1656,M1663,M1669,M1675,M1682,M1688,M1694,M1701,M1707,M1713,M1720,M1726,M1732)</f>
        <v>0</v>
      </c>
      <c r="N1739" s="1775">
        <f t="shared" si="1236"/>
        <v>0</v>
      </c>
      <c r="O1739" s="1775">
        <f t="shared" si="1236"/>
        <v>0</v>
      </c>
      <c r="P1739" s="1775">
        <f t="shared" si="1236"/>
        <v>0</v>
      </c>
      <c r="Q1739" s="1775">
        <f t="shared" si="1236"/>
        <v>0</v>
      </c>
      <c r="R1739" s="1775">
        <f t="shared" si="1236"/>
        <v>0</v>
      </c>
      <c r="S1739" s="1822">
        <v>0.0</v>
      </c>
      <c r="T1739" s="7"/>
      <c r="U1739" s="7"/>
      <c r="V1739" s="7"/>
      <c r="W1739" s="7"/>
      <c r="X1739" s="7"/>
      <c r="Y1739" s="7"/>
      <c r="Z1739" s="7"/>
      <c r="AA1739" s="7"/>
      <c r="AB1739" s="7"/>
      <c r="AC1739" s="7"/>
    </row>
    <row r="1740">
      <c r="A1740" s="1774" t="s">
        <v>446</v>
      </c>
      <c r="B1740" s="1775">
        <f t="shared" ref="B1740:I1740" si="1237">SUM(B1588,B1594,B1600,B1607,B1613,B1619,B1626,B1632,B1638,B1645,B1651,B1657,B1664,B1670,B1676,B1683,B1689,B1695,B1702,B1708,B1714,B1721,B1727,B1733)</f>
        <v>0</v>
      </c>
      <c r="C1740" s="1775">
        <f t="shared" si="1237"/>
        <v>0</v>
      </c>
      <c r="D1740" s="1775">
        <f t="shared" si="1237"/>
        <v>0</v>
      </c>
      <c r="E1740" s="1775">
        <f t="shared" si="1237"/>
        <v>1</v>
      </c>
      <c r="F1740" s="1775">
        <f t="shared" si="1237"/>
        <v>0</v>
      </c>
      <c r="G1740" s="1775">
        <f t="shared" si="1237"/>
        <v>1</v>
      </c>
      <c r="H1740" s="1775">
        <f t="shared" si="1237"/>
        <v>0</v>
      </c>
      <c r="I1740" s="1775">
        <f t="shared" si="1237"/>
        <v>2</v>
      </c>
      <c r="J1740" s="1685"/>
      <c r="K1740" s="1531"/>
      <c r="L1740" s="1774" t="s">
        <v>446</v>
      </c>
      <c r="M1740" s="1775">
        <f t="shared" ref="M1740:R1740" si="1238">SUM(M1588,M1594,M1600,M1607,M1613,M1619,M1626,M1632,M1638,M1645,M1651,M1657,M1664,M1670,M1676,M1683,M1689,M1695,M1702,M1708,M1714,M1721,M1727,M1733)</f>
        <v>18</v>
      </c>
      <c r="N1740" s="1775">
        <f t="shared" si="1238"/>
        <v>16</v>
      </c>
      <c r="O1740" s="1775">
        <f t="shared" si="1238"/>
        <v>0</v>
      </c>
      <c r="P1740" s="1775">
        <f t="shared" si="1238"/>
        <v>16</v>
      </c>
      <c r="Q1740" s="1775">
        <f t="shared" si="1238"/>
        <v>0</v>
      </c>
      <c r="R1740" s="1775">
        <f t="shared" si="1238"/>
        <v>0</v>
      </c>
      <c r="S1740" s="1822">
        <v>0.0</v>
      </c>
      <c r="T1740" s="7"/>
      <c r="U1740" s="7"/>
      <c r="V1740" s="7"/>
      <c r="W1740" s="7"/>
      <c r="X1740" s="7"/>
      <c r="Y1740" s="7"/>
      <c r="Z1740" s="7"/>
      <c r="AA1740" s="7"/>
      <c r="AB1740" s="7"/>
      <c r="AC1740" s="7"/>
    </row>
    <row r="1741">
      <c r="A1741" s="1978" t="s">
        <v>962</v>
      </c>
      <c r="B1741" s="1775">
        <f t="shared" ref="B1741:I1741" si="1239">SUM(B1589,B1595,B1601,B1608,B1614,B1620,B1627,B1633,B1639,B1646,B1652,B1658,B1665,B1671,B1677,B1684,B1690,B1696,B1703,B1709,B1715,B1722,B1728,B1734)</f>
        <v>0</v>
      </c>
      <c r="C1741" s="1775">
        <f t="shared" si="1239"/>
        <v>0</v>
      </c>
      <c r="D1741" s="1775">
        <f t="shared" si="1239"/>
        <v>0</v>
      </c>
      <c r="E1741" s="1775">
        <f t="shared" si="1239"/>
        <v>0</v>
      </c>
      <c r="F1741" s="1775">
        <f t="shared" si="1239"/>
        <v>0</v>
      </c>
      <c r="G1741" s="1775">
        <f t="shared" si="1239"/>
        <v>0</v>
      </c>
      <c r="H1741" s="1775">
        <f t="shared" si="1239"/>
        <v>0</v>
      </c>
      <c r="I1741" s="1775">
        <f t="shared" si="1239"/>
        <v>0</v>
      </c>
      <c r="J1741" s="1762"/>
      <c r="K1741" s="1531"/>
      <c r="L1741" s="1978" t="s">
        <v>962</v>
      </c>
      <c r="M1741" s="2018">
        <f t="shared" ref="M1741:R1741" si="1240">SUM(M1590,M1596,M1602,M1609,M1615,M1619,M1628,M1634,M1640,M1647,M1653,M1659,M1666,M1672,M1678,M1685,M1691,M1697,M1704,M1710,M1716,M1723,M1729,M1735)</f>
        <v>164</v>
      </c>
      <c r="N1741" s="2018">
        <f t="shared" si="1240"/>
        <v>164</v>
      </c>
      <c r="O1741" s="2018">
        <f t="shared" si="1240"/>
        <v>0</v>
      </c>
      <c r="P1741" s="2018">
        <f t="shared" si="1240"/>
        <v>164</v>
      </c>
      <c r="Q1741" s="1822">
        <f t="shared" si="1240"/>
        <v>0</v>
      </c>
      <c r="R1741" s="1822">
        <f t="shared" si="1240"/>
        <v>0</v>
      </c>
      <c r="S1741" s="1822">
        <v>0.0</v>
      </c>
      <c r="T1741" s="7"/>
      <c r="U1741" s="7"/>
      <c r="V1741" s="7"/>
      <c r="W1741" s="7"/>
      <c r="X1741" s="7"/>
      <c r="Y1741" s="7"/>
      <c r="Z1741" s="7"/>
      <c r="AA1741" s="7"/>
      <c r="AB1741" s="7"/>
      <c r="AC1741" s="7"/>
    </row>
    <row r="1742">
      <c r="A1742" s="1774" t="s">
        <v>80</v>
      </c>
      <c r="B1742" s="1775">
        <f t="shared" ref="B1742:I1742" si="1241">SUM(B1590,B1596,B1602,B1609,B1615,B1621,B1628,B1634,B1640,B1647,B1653,B1659,B1666,B1672,B1678,B1685,B1691,B1697,B1704,B1710,B1716,B1723,B1729,B1735)</f>
        <v>0</v>
      </c>
      <c r="C1742" s="1775">
        <f t="shared" si="1241"/>
        <v>0</v>
      </c>
      <c r="D1742" s="1775">
        <f t="shared" si="1241"/>
        <v>0</v>
      </c>
      <c r="E1742" s="1775">
        <f t="shared" si="1241"/>
        <v>0</v>
      </c>
      <c r="F1742" s="1775">
        <f t="shared" si="1241"/>
        <v>0</v>
      </c>
      <c r="G1742" s="1775">
        <f t="shared" si="1241"/>
        <v>0</v>
      </c>
      <c r="H1742" s="1775">
        <f t="shared" si="1241"/>
        <v>0</v>
      </c>
      <c r="I1742" s="1775">
        <f t="shared" si="1241"/>
        <v>0</v>
      </c>
      <c r="J1742" s="1685"/>
      <c r="K1742" s="1531"/>
      <c r="L1742" s="1774" t="s">
        <v>80</v>
      </c>
      <c r="M1742" s="1775">
        <f t="shared" ref="M1742:S1742" si="1242">SUM(M1589,M1595,M1601,M1608,M1614,M1620,M1627,M1633,M1639,M1646,M1652,M1658,M1665,M1671,M1677,M1684,M1690,M1696,M1703,M1709,M1715,M1722,M1728,M1734)</f>
        <v>5</v>
      </c>
      <c r="N1742" s="1775">
        <f t="shared" si="1242"/>
        <v>5</v>
      </c>
      <c r="O1742" s="1775">
        <f t="shared" si="1242"/>
        <v>0</v>
      </c>
      <c r="P1742" s="1775">
        <f t="shared" si="1242"/>
        <v>5</v>
      </c>
      <c r="Q1742" s="1775">
        <f t="shared" si="1242"/>
        <v>0</v>
      </c>
      <c r="R1742" s="1775">
        <f t="shared" si="1242"/>
        <v>0</v>
      </c>
      <c r="S1742" s="1775">
        <f t="shared" si="1242"/>
        <v>0</v>
      </c>
      <c r="T1742" s="7"/>
      <c r="U1742" s="7"/>
      <c r="V1742" s="7"/>
      <c r="W1742" s="7"/>
      <c r="X1742" s="7"/>
      <c r="Y1742" s="7"/>
      <c r="Z1742" s="7"/>
      <c r="AA1742" s="7"/>
      <c r="AB1742" s="7"/>
      <c r="AC1742" s="7"/>
    </row>
    <row r="1743">
      <c r="A1743" s="1757" t="s">
        <v>9</v>
      </c>
      <c r="B1743" s="1758">
        <f t="shared" ref="B1743:I1743" si="1243">SUM(B1737:B1741)</f>
        <v>0</v>
      </c>
      <c r="C1743" s="1758">
        <f t="shared" si="1243"/>
        <v>2</v>
      </c>
      <c r="D1743" s="1758">
        <f t="shared" si="1243"/>
        <v>1</v>
      </c>
      <c r="E1743" s="1758">
        <f t="shared" si="1243"/>
        <v>10</v>
      </c>
      <c r="F1743" s="1758">
        <f t="shared" si="1243"/>
        <v>8</v>
      </c>
      <c r="G1743" s="1758">
        <f t="shared" si="1243"/>
        <v>7</v>
      </c>
      <c r="H1743" s="1758">
        <f t="shared" si="1243"/>
        <v>0</v>
      </c>
      <c r="I1743" s="1758">
        <f t="shared" si="1243"/>
        <v>28</v>
      </c>
      <c r="J1743" s="1682"/>
      <c r="K1743" s="1531"/>
      <c r="L1743" s="1757" t="s">
        <v>9</v>
      </c>
      <c r="M1743" s="1758">
        <f t="shared" ref="M1743:S1743" si="1244">SUM(M1737:M1741)</f>
        <v>375</v>
      </c>
      <c r="N1743" s="1758">
        <f t="shared" si="1244"/>
        <v>347</v>
      </c>
      <c r="O1743" s="1758">
        <f t="shared" si="1244"/>
        <v>0</v>
      </c>
      <c r="P1743" s="1758">
        <f t="shared" si="1244"/>
        <v>347</v>
      </c>
      <c r="Q1743" s="1758">
        <f t="shared" si="1244"/>
        <v>0</v>
      </c>
      <c r="R1743" s="1758">
        <f t="shared" si="1244"/>
        <v>0</v>
      </c>
      <c r="S1743" s="1758">
        <f t="shared" si="1244"/>
        <v>0</v>
      </c>
      <c r="T1743" s="7"/>
      <c r="U1743" s="7"/>
      <c r="V1743" s="7"/>
      <c r="W1743" s="7"/>
      <c r="X1743" s="7"/>
      <c r="Y1743" s="7"/>
      <c r="Z1743" s="7"/>
      <c r="AA1743" s="7"/>
      <c r="AB1743" s="7"/>
      <c r="AC1743" s="7"/>
    </row>
    <row r="1744">
      <c r="A1744" s="1974"/>
      <c r="B1744" s="584"/>
      <c r="C1744" s="584"/>
      <c r="D1744" s="584"/>
      <c r="E1744" s="677"/>
      <c r="F1744" s="678"/>
      <c r="G1744" s="678"/>
      <c r="H1744" s="678"/>
      <c r="I1744" s="678"/>
      <c r="J1744" s="727"/>
      <c r="K1744" s="576"/>
      <c r="L1744" s="1963"/>
      <c r="M1744" s="1963"/>
      <c r="N1744" s="1963"/>
      <c r="O1744" s="576"/>
      <c r="P1744" s="629"/>
      <c r="Q1744" s="629"/>
      <c r="R1744" s="1965"/>
      <c r="S1744" s="1964"/>
      <c r="T1744" s="7"/>
      <c r="U1744" s="7"/>
      <c r="V1744" s="7"/>
      <c r="W1744" s="7"/>
      <c r="X1744" s="7"/>
      <c r="Y1744" s="7"/>
      <c r="Z1744" s="7"/>
      <c r="AA1744" s="7"/>
      <c r="AB1744" s="7"/>
      <c r="AC1744" s="7"/>
    </row>
    <row r="1745">
      <c r="A1745" s="1757" t="s">
        <v>123</v>
      </c>
      <c r="B1745" s="1758" t="s">
        <v>2</v>
      </c>
      <c r="C1745" s="1758" t="s">
        <v>3</v>
      </c>
      <c r="D1745" s="1758" t="s">
        <v>4</v>
      </c>
      <c r="E1745" s="1758" t="s">
        <v>5</v>
      </c>
      <c r="F1745" s="1758" t="s">
        <v>6</v>
      </c>
      <c r="G1745" s="1758" t="s">
        <v>7</v>
      </c>
      <c r="H1745" s="1758" t="s">
        <v>9</v>
      </c>
      <c r="I1745" s="1758" t="s">
        <v>9</v>
      </c>
      <c r="J1745" s="649"/>
      <c r="K1745" s="636"/>
      <c r="L1745" s="649"/>
      <c r="M1745" s="649"/>
      <c r="N1745" s="649"/>
      <c r="O1745" s="649"/>
      <c r="P1745" s="649"/>
      <c r="Q1745" s="649"/>
      <c r="R1745" s="649"/>
      <c r="S1745" s="649"/>
      <c r="T1745" s="7"/>
      <c r="U1745" s="7"/>
      <c r="V1745" s="7"/>
      <c r="W1745" s="7"/>
      <c r="X1745" s="7"/>
      <c r="Y1745" s="7"/>
      <c r="Z1745" s="7"/>
      <c r="AA1745" s="7"/>
      <c r="AB1745" s="7"/>
      <c r="AC1745" s="7"/>
    </row>
    <row r="1746">
      <c r="A1746" s="1756" t="s">
        <v>124</v>
      </c>
      <c r="B1746" s="693">
        <f t="shared" ref="B1746:H1746" si="1245">sum(B1738:B1739)</f>
        <v>0</v>
      </c>
      <c r="C1746" s="693">
        <f t="shared" si="1245"/>
        <v>0</v>
      </c>
      <c r="D1746" s="693">
        <f t="shared" si="1245"/>
        <v>0</v>
      </c>
      <c r="E1746" s="693">
        <f t="shared" si="1245"/>
        <v>2</v>
      </c>
      <c r="F1746" s="693">
        <f t="shared" si="1245"/>
        <v>1</v>
      </c>
      <c r="G1746" s="693">
        <f t="shared" si="1245"/>
        <v>1</v>
      </c>
      <c r="H1746" s="693">
        <f t="shared" si="1245"/>
        <v>0</v>
      </c>
      <c r="I1746" s="693">
        <f t="shared" ref="I1746:I1750" si="1247">SUM(B1746:H1746)</f>
        <v>4</v>
      </c>
      <c r="J1746" s="649"/>
      <c r="K1746" s="636"/>
      <c r="L1746" s="649"/>
      <c r="M1746" s="649"/>
      <c r="N1746" s="649"/>
      <c r="O1746" s="649"/>
      <c r="P1746" s="649"/>
      <c r="Q1746" s="649"/>
      <c r="R1746" s="649"/>
      <c r="S1746" s="649"/>
      <c r="T1746" s="649"/>
      <c r="U1746" s="7"/>
      <c r="V1746" s="7"/>
      <c r="W1746" s="7"/>
      <c r="X1746" s="7"/>
      <c r="Y1746" s="7"/>
      <c r="Z1746" s="7"/>
      <c r="AA1746" s="7"/>
      <c r="AB1746" s="7"/>
      <c r="AC1746" s="7"/>
    </row>
    <row r="1747">
      <c r="A1747" s="1938" t="s">
        <v>126</v>
      </c>
      <c r="B1747" s="1777">
        <f t="shared" ref="B1747:H1747" si="1246">(B1746*10.01)</f>
        <v>0</v>
      </c>
      <c r="C1747" s="1777">
        <f t="shared" si="1246"/>
        <v>0</v>
      </c>
      <c r="D1747" s="1777">
        <f t="shared" si="1246"/>
        <v>0</v>
      </c>
      <c r="E1747" s="1777">
        <f t="shared" si="1246"/>
        <v>20.02</v>
      </c>
      <c r="F1747" s="1777">
        <f t="shared" si="1246"/>
        <v>10.01</v>
      </c>
      <c r="G1747" s="1777">
        <f t="shared" si="1246"/>
        <v>10.01</v>
      </c>
      <c r="H1747" s="1777">
        <f t="shared" si="1246"/>
        <v>0</v>
      </c>
      <c r="I1747" s="1790">
        <f t="shared" si="1247"/>
        <v>40.04</v>
      </c>
      <c r="J1747" s="1689"/>
      <c r="K1747" s="576"/>
      <c r="L1747" s="1975"/>
      <c r="M1747" s="1975"/>
      <c r="N1747" s="1975"/>
      <c r="O1747" s="577"/>
      <c r="P1747" s="1964"/>
      <c r="Q1747" s="1964"/>
      <c r="R1747" s="1965"/>
      <c r="S1747" s="1964"/>
      <c r="T1747" s="1965"/>
      <c r="U1747" s="7"/>
      <c r="V1747" s="7"/>
      <c r="W1747" s="7"/>
      <c r="X1747" s="7"/>
      <c r="Y1747" s="7"/>
      <c r="Z1747" s="7"/>
      <c r="AA1747" s="7"/>
      <c r="AB1747" s="7"/>
      <c r="AC1747" s="7"/>
    </row>
    <row r="1748">
      <c r="A1748" s="1756" t="s">
        <v>127</v>
      </c>
      <c r="B1748" s="693">
        <f t="shared" ref="B1748:H1748" si="1248">B1742</f>
        <v>0</v>
      </c>
      <c r="C1748" s="693">
        <f t="shared" si="1248"/>
        <v>0</v>
      </c>
      <c r="D1748" s="693">
        <f t="shared" si="1248"/>
        <v>0</v>
      </c>
      <c r="E1748" s="693">
        <f t="shared" si="1248"/>
        <v>0</v>
      </c>
      <c r="F1748" s="693">
        <f t="shared" si="1248"/>
        <v>0</v>
      </c>
      <c r="G1748" s="693">
        <f t="shared" si="1248"/>
        <v>0</v>
      </c>
      <c r="H1748" s="693">
        <f t="shared" si="1248"/>
        <v>0</v>
      </c>
      <c r="I1748" s="693">
        <f t="shared" si="1247"/>
        <v>0</v>
      </c>
      <c r="J1748" s="1689"/>
      <c r="K1748" s="576"/>
      <c r="L1748" s="1975"/>
      <c r="M1748" s="1975"/>
      <c r="N1748" s="1975"/>
      <c r="O1748" s="577"/>
      <c r="P1748" s="1964"/>
      <c r="Q1748" s="1964"/>
      <c r="R1748" s="1965"/>
      <c r="S1748" s="1964"/>
      <c r="T1748" s="1965"/>
      <c r="U1748" s="7"/>
      <c r="V1748" s="7"/>
      <c r="W1748" s="7"/>
      <c r="X1748" s="7"/>
      <c r="Y1748" s="7"/>
      <c r="Z1748" s="7"/>
      <c r="AA1748" s="7"/>
      <c r="AB1748" s="7"/>
      <c r="AC1748" s="7"/>
    </row>
    <row r="1749">
      <c r="A1749" s="1756" t="s">
        <v>126</v>
      </c>
      <c r="B1749" s="1790">
        <f t="shared" ref="B1749:H1749" si="1249">(B1748*5)</f>
        <v>0</v>
      </c>
      <c r="C1749" s="1790">
        <f t="shared" si="1249"/>
        <v>0</v>
      </c>
      <c r="D1749" s="1790">
        <f t="shared" si="1249"/>
        <v>0</v>
      </c>
      <c r="E1749" s="1790">
        <f t="shared" si="1249"/>
        <v>0</v>
      </c>
      <c r="F1749" s="1790">
        <f t="shared" si="1249"/>
        <v>0</v>
      </c>
      <c r="G1749" s="1790">
        <f t="shared" si="1249"/>
        <v>0</v>
      </c>
      <c r="H1749" s="1790">
        <f t="shared" si="1249"/>
        <v>0</v>
      </c>
      <c r="I1749" s="1790">
        <f t="shared" si="1247"/>
        <v>0</v>
      </c>
      <c r="J1749" s="1689"/>
      <c r="K1749" s="576"/>
      <c r="L1749" s="1975"/>
      <c r="M1749" s="1975"/>
      <c r="N1749" s="1975"/>
      <c r="O1749" s="577"/>
      <c r="P1749" s="1964"/>
      <c r="Q1749" s="1964"/>
      <c r="R1749" s="1965"/>
      <c r="S1749" s="1964"/>
      <c r="T1749" s="1965"/>
      <c r="U1749" s="7"/>
      <c r="V1749" s="7"/>
      <c r="W1749" s="7"/>
      <c r="X1749" s="7"/>
      <c r="Y1749" s="7"/>
      <c r="Z1749" s="7"/>
      <c r="AA1749" s="7"/>
      <c r="AB1749" s="7"/>
      <c r="AC1749" s="7"/>
    </row>
    <row r="1750">
      <c r="A1750" s="1757" t="s">
        <v>9</v>
      </c>
      <c r="B1750" s="1780">
        <f t="shared" ref="B1750:H1750" si="1250">SUM(B1747,B1749)</f>
        <v>0</v>
      </c>
      <c r="C1750" s="1780">
        <f t="shared" si="1250"/>
        <v>0</v>
      </c>
      <c r="D1750" s="1780">
        <f t="shared" si="1250"/>
        <v>0</v>
      </c>
      <c r="E1750" s="1780">
        <f t="shared" si="1250"/>
        <v>20.02</v>
      </c>
      <c r="F1750" s="1780">
        <f t="shared" si="1250"/>
        <v>10.01</v>
      </c>
      <c r="G1750" s="1780">
        <f t="shared" si="1250"/>
        <v>10.01</v>
      </c>
      <c r="H1750" s="1780">
        <f t="shared" si="1250"/>
        <v>0</v>
      </c>
      <c r="I1750" s="1780">
        <f t="shared" si="1247"/>
        <v>40.04</v>
      </c>
      <c r="J1750" s="1689"/>
      <c r="K1750" s="576"/>
      <c r="L1750" s="1975"/>
      <c r="M1750" s="1975"/>
      <c r="N1750" s="1975"/>
      <c r="O1750" s="577"/>
      <c r="P1750" s="1964"/>
      <c r="Q1750" s="1964"/>
      <c r="R1750" s="1965"/>
      <c r="S1750" s="1964"/>
      <c r="T1750" s="1965"/>
      <c r="U1750" s="7"/>
      <c r="V1750" s="7"/>
      <c r="W1750" s="7"/>
      <c r="X1750" s="7"/>
      <c r="Y1750" s="7"/>
      <c r="Z1750" s="7"/>
      <c r="AA1750" s="7"/>
      <c r="AB1750" s="7"/>
      <c r="AC1750" s="7"/>
    </row>
    <row r="1751">
      <c r="A1751" s="1963"/>
      <c r="B1751" s="676"/>
      <c r="C1751" s="676"/>
      <c r="D1751" s="676"/>
      <c r="E1751" s="676"/>
      <c r="F1751" s="676"/>
      <c r="G1751" s="677"/>
      <c r="H1751" s="678"/>
      <c r="I1751" s="1968"/>
      <c r="J1751" s="676"/>
      <c r="K1751" s="576"/>
      <c r="L1751" s="1963"/>
      <c r="M1751" s="1963"/>
      <c r="N1751" s="1963"/>
      <c r="O1751" s="576"/>
      <c r="P1751" s="629"/>
      <c r="Q1751" s="629"/>
      <c r="R1751" s="1965"/>
      <c r="S1751" s="1964"/>
      <c r="T1751" s="1965"/>
      <c r="U1751" s="7"/>
      <c r="V1751" s="7"/>
      <c r="W1751" s="7"/>
      <c r="X1751" s="7"/>
      <c r="Y1751" s="7"/>
      <c r="Z1751" s="7"/>
      <c r="AA1751" s="7"/>
      <c r="AB1751" s="7"/>
      <c r="AC1751" s="7"/>
    </row>
    <row r="1752">
      <c r="A1752" s="1963"/>
      <c r="B1752" s="676"/>
      <c r="C1752" s="676"/>
      <c r="D1752" s="676"/>
      <c r="E1752" s="676"/>
      <c r="F1752" s="679"/>
      <c r="G1752" s="1781" t="s">
        <v>35</v>
      </c>
      <c r="H1752" s="1782" t="s">
        <v>36</v>
      </c>
      <c r="I1752" s="1968"/>
      <c r="J1752" s="676"/>
      <c r="K1752" s="576"/>
      <c r="L1752" s="1963"/>
      <c r="M1752" s="1963"/>
      <c r="N1752" s="1963"/>
      <c r="O1752" s="576"/>
      <c r="P1752" s="629"/>
      <c r="Q1752" s="629"/>
      <c r="R1752" s="1965"/>
      <c r="S1752" s="1964"/>
      <c r="T1752" s="1965"/>
      <c r="U1752" s="7"/>
      <c r="V1752" s="7"/>
      <c r="W1752" s="7"/>
      <c r="X1752" s="7"/>
      <c r="Y1752" s="7"/>
      <c r="Z1752" s="7"/>
      <c r="AA1752" s="7"/>
      <c r="AB1752" s="7"/>
      <c r="AC1752" s="7"/>
    </row>
    <row r="1753">
      <c r="A1753" s="1963"/>
      <c r="B1753" s="676"/>
      <c r="C1753" s="676"/>
      <c r="D1753" s="676"/>
      <c r="E1753" s="676"/>
      <c r="F1753" s="679"/>
      <c r="G1753" s="1966">
        <v>44808.0</v>
      </c>
      <c r="H1753" s="692">
        <v>15.0</v>
      </c>
      <c r="I1753" s="1968"/>
      <c r="J1753" s="676"/>
      <c r="K1753" s="576"/>
      <c r="L1753" s="1963"/>
      <c r="M1753" s="1963"/>
      <c r="N1753" s="1963"/>
      <c r="O1753" s="576"/>
      <c r="P1753" s="629"/>
      <c r="Q1753" s="629"/>
      <c r="R1753" s="1965"/>
      <c r="S1753" s="1964"/>
      <c r="T1753" s="1965"/>
      <c r="U1753" s="7"/>
      <c r="V1753" s="7"/>
      <c r="W1753" s="7"/>
      <c r="X1753" s="7"/>
      <c r="Y1753" s="7"/>
      <c r="Z1753" s="7"/>
      <c r="AA1753" s="7"/>
      <c r="AB1753" s="7"/>
      <c r="AC1753" s="7"/>
    </row>
    <row r="1754">
      <c r="A1754" s="1963"/>
      <c r="B1754" s="676"/>
      <c r="C1754" s="676"/>
      <c r="D1754" s="676"/>
      <c r="E1754" s="676"/>
      <c r="F1754" s="679"/>
      <c r="G1754" s="1967">
        <v>44815.0</v>
      </c>
      <c r="H1754" s="692">
        <v>53.0</v>
      </c>
      <c r="I1754" s="1968"/>
      <c r="J1754" s="676"/>
      <c r="K1754" s="576"/>
      <c r="L1754" s="1963"/>
      <c r="M1754" s="1963"/>
      <c r="N1754" s="1963"/>
      <c r="O1754" s="576"/>
      <c r="P1754" s="629"/>
      <c r="Q1754" s="629"/>
      <c r="R1754" s="1965"/>
      <c r="S1754" s="1964"/>
      <c r="T1754" s="1965"/>
      <c r="U1754" s="7"/>
      <c r="V1754" s="7"/>
      <c r="W1754" s="7"/>
      <c r="X1754" s="7"/>
      <c r="Y1754" s="7"/>
      <c r="Z1754" s="7"/>
      <c r="AA1754" s="7"/>
      <c r="AB1754" s="7"/>
      <c r="AC1754" s="7"/>
    </row>
    <row r="1755">
      <c r="A1755" s="1963"/>
      <c r="B1755" s="676"/>
      <c r="C1755" s="676"/>
      <c r="D1755" s="676"/>
      <c r="E1755" s="676"/>
      <c r="F1755" s="679"/>
      <c r="G1755" s="1967">
        <v>44822.0</v>
      </c>
      <c r="H1755" s="701">
        <f>I1129</f>
        <v>50</v>
      </c>
      <c r="I1755" s="1968"/>
      <c r="J1755" s="676"/>
      <c r="K1755" s="576"/>
      <c r="L1755" s="1963"/>
      <c r="M1755" s="1963"/>
      <c r="N1755" s="1963"/>
      <c r="O1755" s="576"/>
      <c r="P1755" s="629"/>
      <c r="Q1755" s="629"/>
      <c r="R1755" s="1965"/>
      <c r="S1755" s="1964"/>
      <c r="T1755" s="1965"/>
      <c r="U1755" s="7"/>
      <c r="V1755" s="7"/>
      <c r="W1755" s="7"/>
      <c r="X1755" s="7"/>
      <c r="Y1755" s="7"/>
      <c r="Z1755" s="7"/>
      <c r="AA1755" s="7"/>
      <c r="AB1755" s="7"/>
      <c r="AC1755" s="7"/>
    </row>
    <row r="1756">
      <c r="A1756" s="1963"/>
      <c r="B1756" s="676"/>
      <c r="C1756" s="676"/>
      <c r="D1756" s="676"/>
      <c r="E1756" s="676"/>
      <c r="F1756" s="679"/>
      <c r="G1756" s="1967">
        <v>44829.0</v>
      </c>
      <c r="H1756" s="693">
        <f>I1743</f>
        <v>28</v>
      </c>
      <c r="I1756" s="1968"/>
      <c r="J1756" s="676"/>
      <c r="K1756" s="576"/>
      <c r="L1756" s="1963"/>
      <c r="M1756" s="1963"/>
      <c r="N1756" s="1963"/>
      <c r="O1756" s="576"/>
      <c r="P1756" s="629"/>
      <c r="Q1756" s="629"/>
      <c r="R1756" s="1965"/>
      <c r="S1756" s="1964"/>
      <c r="T1756" s="1965"/>
      <c r="U1756" s="7"/>
      <c r="V1756" s="7"/>
      <c r="W1756" s="7"/>
      <c r="X1756" s="7"/>
      <c r="Y1756" s="7"/>
      <c r="Z1756" s="7"/>
      <c r="AA1756" s="7"/>
      <c r="AB1756" s="7"/>
      <c r="AC1756" s="7"/>
    </row>
    <row r="1757">
      <c r="A1757" s="1963"/>
      <c r="B1757" s="676"/>
      <c r="C1757" s="676"/>
      <c r="D1757" s="676"/>
      <c r="E1757" s="676"/>
      <c r="F1757" s="679"/>
      <c r="G1757" s="1967">
        <v>44834.0</v>
      </c>
      <c r="H1757" s="693"/>
      <c r="I1757" s="1968"/>
      <c r="J1757" s="676"/>
      <c r="K1757" s="576"/>
      <c r="L1757" s="1963"/>
      <c r="M1757" s="1963"/>
      <c r="N1757" s="1963"/>
      <c r="O1757" s="576"/>
      <c r="P1757" s="629"/>
      <c r="Q1757" s="629"/>
      <c r="R1757" s="1965"/>
      <c r="S1757" s="1964"/>
      <c r="T1757" s="1965"/>
      <c r="U1757" s="7"/>
      <c r="V1757" s="7"/>
      <c r="W1757" s="7"/>
      <c r="X1757" s="7"/>
      <c r="Y1757" s="7"/>
      <c r="Z1757" s="7"/>
      <c r="AA1757" s="7"/>
      <c r="AB1757" s="7"/>
      <c r="AC1757" s="7"/>
    </row>
    <row r="1758">
      <c r="A1758" s="1963"/>
      <c r="B1758" s="676"/>
      <c r="C1758" s="676"/>
      <c r="D1758" s="676"/>
      <c r="E1758" s="676"/>
      <c r="F1758" s="679"/>
      <c r="G1758" s="1781" t="s">
        <v>9</v>
      </c>
      <c r="H1758" s="1758">
        <f>SUM(H1753:H1757)</f>
        <v>146</v>
      </c>
      <c r="I1758" s="1968"/>
      <c r="J1758" s="676"/>
      <c r="K1758" s="576"/>
      <c r="L1758" s="1963"/>
      <c r="M1758" s="1963"/>
      <c r="N1758" s="1963"/>
      <c r="O1758" s="576"/>
      <c r="P1758" s="629"/>
      <c r="Q1758" s="629"/>
      <c r="R1758" s="1965"/>
      <c r="S1758" s="1964"/>
      <c r="T1758" s="1965"/>
      <c r="U1758" s="7"/>
      <c r="V1758" s="7"/>
      <c r="W1758" s="7"/>
      <c r="X1758" s="7"/>
      <c r="Y1758" s="7"/>
      <c r="Z1758" s="7"/>
      <c r="AA1758" s="7"/>
      <c r="AB1758" s="7"/>
      <c r="AC1758" s="7"/>
    </row>
    <row r="1759">
      <c r="A1759" s="1963"/>
      <c r="B1759" s="676"/>
      <c r="C1759" s="676"/>
      <c r="D1759" s="676"/>
      <c r="E1759" s="676"/>
      <c r="F1759" s="676"/>
      <c r="G1759" s="677"/>
      <c r="H1759" s="678"/>
      <c r="I1759" s="1968"/>
      <c r="J1759" s="576"/>
      <c r="K1759" s="576"/>
      <c r="L1759" s="1963"/>
      <c r="M1759" s="1963"/>
      <c r="N1759" s="1963"/>
      <c r="O1759" s="576"/>
      <c r="P1759" s="629"/>
      <c r="Q1759" s="629"/>
      <c r="R1759" s="1965"/>
      <c r="S1759" s="1964"/>
      <c r="T1759" s="1965"/>
      <c r="U1759" s="7"/>
      <c r="V1759" s="7"/>
      <c r="W1759" s="7"/>
      <c r="X1759" s="7"/>
      <c r="Y1759" s="7"/>
      <c r="Z1759" s="7"/>
      <c r="AA1759" s="7"/>
      <c r="AB1759" s="7"/>
      <c r="AC1759" s="7"/>
    </row>
    <row r="1760">
      <c r="A1760" s="1963"/>
      <c r="B1760" s="676"/>
      <c r="C1760" s="676"/>
      <c r="D1760" s="676"/>
      <c r="E1760" s="676"/>
      <c r="F1760" s="679"/>
      <c r="G1760" s="1781" t="s">
        <v>131</v>
      </c>
      <c r="H1760" s="1758">
        <f>(1000-H1758)</f>
        <v>854</v>
      </c>
      <c r="I1760" s="1968"/>
      <c r="J1760" s="577"/>
      <c r="K1760" s="577"/>
      <c r="L1760" s="1963"/>
      <c r="M1760" s="1963"/>
      <c r="N1760" s="1963"/>
      <c r="O1760" s="576"/>
      <c r="P1760" s="629"/>
      <c r="Q1760" s="629"/>
      <c r="R1760" s="1965"/>
      <c r="S1760" s="1964"/>
      <c r="T1760" s="1965"/>
      <c r="U1760" s="7"/>
      <c r="V1760" s="7"/>
      <c r="W1760" s="7"/>
      <c r="X1760" s="7"/>
      <c r="Y1760" s="7"/>
      <c r="Z1760" s="7"/>
      <c r="AA1760" s="7"/>
      <c r="AB1760" s="7"/>
      <c r="AC1760" s="7"/>
    </row>
    <row r="1761">
      <c r="A1761" s="1974"/>
      <c r="B1761" s="677"/>
      <c r="C1761" s="677"/>
      <c r="D1761" s="677"/>
      <c r="E1761" s="677"/>
      <c r="F1761" s="677"/>
      <c r="G1761" s="677"/>
      <c r="H1761" s="675"/>
      <c r="I1761" s="1968"/>
      <c r="J1761" s="1690"/>
      <c r="K1761" s="636"/>
      <c r="L1761" s="636"/>
      <c r="M1761" s="636"/>
      <c r="N1761" s="636"/>
      <c r="O1761" s="636"/>
      <c r="P1761" s="636"/>
      <c r="Q1761" s="649"/>
      <c r="R1761" s="649"/>
      <c r="S1761" s="649"/>
      <c r="T1761" s="649"/>
      <c r="U1761" s="7"/>
      <c r="V1761" s="7"/>
      <c r="W1761" s="7"/>
      <c r="X1761" s="7"/>
      <c r="Y1761" s="7"/>
      <c r="Z1761" s="7"/>
      <c r="AA1761" s="7"/>
      <c r="AB1761" s="7"/>
      <c r="AC1761" s="7"/>
    </row>
    <row r="1762">
      <c r="A1762" s="1829" t="s">
        <v>472</v>
      </c>
      <c r="B1762" s="1829" t="s">
        <v>2</v>
      </c>
      <c r="C1762" s="1829" t="s">
        <v>3</v>
      </c>
      <c r="D1762" s="1829" t="s">
        <v>4</v>
      </c>
      <c r="E1762" s="1829" t="s">
        <v>5</v>
      </c>
      <c r="F1762" s="1829" t="s">
        <v>6</v>
      </c>
      <c r="G1762" s="1829" t="s">
        <v>7</v>
      </c>
      <c r="H1762" s="1829" t="s">
        <v>8</v>
      </c>
      <c r="I1762" s="1758" t="s">
        <v>9</v>
      </c>
      <c r="J1762" s="636"/>
      <c r="K1762" s="636"/>
      <c r="L1762" s="636"/>
      <c r="M1762" s="636"/>
      <c r="N1762" s="636"/>
      <c r="O1762" s="636"/>
      <c r="P1762" s="636"/>
      <c r="Q1762" s="649"/>
      <c r="R1762" s="649"/>
      <c r="S1762" s="649"/>
      <c r="T1762" s="649"/>
      <c r="U1762" s="7"/>
      <c r="V1762" s="7"/>
      <c r="W1762" s="7"/>
      <c r="X1762" s="7"/>
      <c r="Y1762" s="7"/>
      <c r="Z1762" s="7"/>
      <c r="AA1762" s="7"/>
      <c r="AB1762" s="7"/>
      <c r="AC1762" s="7"/>
    </row>
    <row r="1763">
      <c r="A1763" s="1848"/>
      <c r="B1763" s="1848">
        <f t="shared" ref="B1763:G1763" si="1251">SUM(B1388,B1563,B1743)</f>
        <v>0</v>
      </c>
      <c r="C1763" s="1848">
        <f t="shared" si="1251"/>
        <v>118</v>
      </c>
      <c r="D1763" s="1848">
        <f t="shared" si="1251"/>
        <v>203</v>
      </c>
      <c r="E1763" s="1848">
        <f t="shared" si="1251"/>
        <v>215</v>
      </c>
      <c r="F1763" s="1848">
        <f t="shared" si="1251"/>
        <v>166</v>
      </c>
      <c r="G1763" s="1848">
        <f t="shared" si="1251"/>
        <v>74</v>
      </c>
      <c r="H1763" s="1897">
        <f>(H1743)</f>
        <v>0</v>
      </c>
      <c r="I1763" s="693">
        <f>sum(B1763:H1763)</f>
        <v>776</v>
      </c>
      <c r="J1763" s="636"/>
      <c r="K1763" s="577"/>
      <c r="L1763" s="1975"/>
      <c r="M1763" s="1975"/>
      <c r="N1763" s="1975"/>
      <c r="O1763" s="577"/>
      <c r="P1763" s="1964"/>
      <c r="Q1763" s="1964"/>
      <c r="R1763" s="1965"/>
      <c r="S1763" s="1964"/>
      <c r="T1763" s="1965"/>
      <c r="U1763" s="7"/>
      <c r="V1763" s="7"/>
      <c r="W1763" s="7"/>
      <c r="X1763" s="7"/>
      <c r="Y1763" s="7"/>
      <c r="Z1763" s="7"/>
      <c r="AA1763" s="7"/>
      <c r="AB1763" s="7"/>
      <c r="AC1763" s="7"/>
    </row>
    <row r="1764">
      <c r="A1764" s="2019"/>
      <c r="B1764" s="2019"/>
      <c r="C1764" s="2019"/>
      <c r="D1764" s="2019"/>
      <c r="E1764" s="2019"/>
      <c r="F1764" s="2019"/>
      <c r="G1764" s="2019"/>
      <c r="H1764" s="2020"/>
      <c r="I1764" s="1691"/>
      <c r="J1764" s="576"/>
      <c r="K1764" s="577"/>
      <c r="L1764" s="1975"/>
      <c r="M1764" s="1975"/>
      <c r="N1764" s="1975"/>
      <c r="O1764" s="577"/>
      <c r="P1764" s="1964"/>
      <c r="Q1764" s="1964"/>
      <c r="R1764" s="1965"/>
      <c r="S1764" s="1990"/>
      <c r="T1764" s="1965"/>
      <c r="U1764" s="7"/>
      <c r="V1764" s="7"/>
      <c r="W1764" s="7"/>
      <c r="X1764" s="7"/>
      <c r="Y1764" s="7"/>
      <c r="Z1764" s="7"/>
      <c r="AA1764" s="7"/>
      <c r="AB1764" s="7"/>
      <c r="AC1764" s="7"/>
    </row>
    <row r="1765">
      <c r="A1765" s="1943" t="s">
        <v>829</v>
      </c>
      <c r="B1765" s="1944" t="s">
        <v>1071</v>
      </c>
      <c r="C1765" s="1944" t="s">
        <v>1072</v>
      </c>
      <c r="D1765" s="1944" t="s">
        <v>1073</v>
      </c>
      <c r="E1765" s="1944" t="s">
        <v>1074</v>
      </c>
      <c r="F1765" s="1944" t="s">
        <v>1075</v>
      </c>
      <c r="G1765" s="1944" t="s">
        <v>1076</v>
      </c>
      <c r="H1765" s="1782" t="s">
        <v>9</v>
      </c>
      <c r="I1765" s="1781" t="s">
        <v>71</v>
      </c>
      <c r="J1765" s="576"/>
      <c r="K1765" s="1943" t="s">
        <v>829</v>
      </c>
      <c r="L1765" s="1944"/>
      <c r="M1765" s="1944"/>
      <c r="N1765" s="1944"/>
      <c r="O1765" s="1944"/>
      <c r="P1765" s="1944"/>
      <c r="Q1765" s="1944"/>
      <c r="R1765" s="1782" t="s">
        <v>9</v>
      </c>
      <c r="S1765" s="7"/>
      <c r="T1765" s="1965"/>
      <c r="U1765" s="7"/>
      <c r="V1765" s="7"/>
      <c r="W1765" s="7"/>
      <c r="X1765" s="7"/>
      <c r="Y1765" s="7"/>
      <c r="Z1765" s="7"/>
      <c r="AA1765" s="7"/>
      <c r="AB1765" s="7"/>
      <c r="AC1765" s="7"/>
    </row>
    <row r="1766">
      <c r="A1766" s="2026" t="s">
        <v>1047</v>
      </c>
      <c r="B1766" s="1980"/>
      <c r="C1766" s="1980"/>
      <c r="D1766" s="1980"/>
      <c r="E1766" s="1980"/>
      <c r="F1766" s="1980"/>
      <c r="G1766" s="1980"/>
      <c r="H1766" s="1980"/>
      <c r="I1766" s="1980"/>
      <c r="J1766" s="588"/>
      <c r="K1766" s="2026" t="s">
        <v>1047</v>
      </c>
      <c r="L1766" s="693" t="s">
        <v>72</v>
      </c>
      <c r="M1766" s="693" t="s">
        <v>13</v>
      </c>
      <c r="N1766" s="701" t="s">
        <v>73</v>
      </c>
      <c r="O1766" s="693" t="s">
        <v>13</v>
      </c>
      <c r="P1766" s="701" t="s">
        <v>74</v>
      </c>
      <c r="Q1766" s="701" t="s">
        <v>640</v>
      </c>
      <c r="R1766" s="1686" t="s">
        <v>592</v>
      </c>
      <c r="S1766" s="7"/>
      <c r="T1766" s="649"/>
      <c r="U1766" s="7"/>
      <c r="V1766" s="7"/>
      <c r="W1766" s="7"/>
      <c r="X1766" s="7"/>
      <c r="Y1766" s="7"/>
      <c r="Z1766" s="7"/>
      <c r="AA1766" s="7"/>
      <c r="AB1766" s="7"/>
      <c r="AC1766" s="7"/>
    </row>
    <row r="1767">
      <c r="A1767" s="1945" t="s">
        <v>75</v>
      </c>
      <c r="B1767" s="1981">
        <f t="shared" ref="B1767:H1767" si="1252">sum(B1768:B1773)</f>
        <v>0</v>
      </c>
      <c r="C1767" s="1981">
        <f t="shared" si="1252"/>
        <v>26</v>
      </c>
      <c r="D1767" s="1981">
        <f t="shared" si="1252"/>
        <v>21</v>
      </c>
      <c r="E1767" s="1981">
        <f t="shared" si="1252"/>
        <v>21</v>
      </c>
      <c r="F1767" s="1981">
        <f t="shared" si="1252"/>
        <v>22</v>
      </c>
      <c r="G1767" s="1981">
        <f t="shared" si="1252"/>
        <v>0</v>
      </c>
      <c r="H1767" s="1981">
        <f t="shared" si="1252"/>
        <v>90</v>
      </c>
      <c r="I1767" s="1685"/>
      <c r="J1767" s="1531"/>
      <c r="K1767" s="1945" t="s">
        <v>75</v>
      </c>
      <c r="L1767" s="1981"/>
      <c r="M1767" s="1981"/>
      <c r="N1767" s="1981"/>
      <c r="O1767" s="1981"/>
      <c r="P1767" s="1981"/>
      <c r="Q1767" s="1981"/>
      <c r="R1767" s="1981"/>
      <c r="S1767" s="7"/>
      <c r="T1767" s="649"/>
      <c r="U1767" s="7"/>
      <c r="V1767" s="7"/>
      <c r="W1767" s="7"/>
      <c r="X1767" s="7"/>
      <c r="Y1767" s="7"/>
      <c r="Z1767" s="7"/>
      <c r="AA1767" s="7"/>
      <c r="AB1767" s="7"/>
      <c r="AC1767" s="7"/>
    </row>
    <row r="1768">
      <c r="A1768" s="1722" t="s">
        <v>478</v>
      </c>
      <c r="B1768" s="690">
        <v>0.0</v>
      </c>
      <c r="C1768" s="690">
        <v>14.0</v>
      </c>
      <c r="D1768" s="690">
        <v>16.0</v>
      </c>
      <c r="E1768" s="690">
        <v>18.0</v>
      </c>
      <c r="F1768" s="690">
        <v>18.0</v>
      </c>
      <c r="G1768" s="690"/>
      <c r="H1768" s="693">
        <f t="shared" ref="H1768:H1773" si="1253">SUM(B1768:G1768)</f>
        <v>66</v>
      </c>
      <c r="I1768" s="596">
        <f t="shared" ref="I1768:I1788" si="1254">H1768/30</f>
        <v>2.2</v>
      </c>
      <c r="J1768" s="1627"/>
      <c r="K1768" s="595" t="s">
        <v>478</v>
      </c>
      <c r="L1768" s="701">
        <f t="shared" ref="L1768:L1773" si="1255">O1154</f>
        <v>93</v>
      </c>
      <c r="M1768" s="701">
        <f t="shared" ref="M1768:M1773" si="1256">(L1768-H1768)-R1768</f>
        <v>27</v>
      </c>
      <c r="N1768" s="692">
        <v>80.0</v>
      </c>
      <c r="O1768" s="701">
        <f t="shared" ref="O1768:O1773" si="1257">SUM(M1768,N1768)</f>
        <v>107</v>
      </c>
      <c r="P1768" s="2021"/>
      <c r="Q1768" s="1621"/>
      <c r="R1768" s="1621"/>
      <c r="S1768" s="7"/>
      <c r="T1768" s="1965"/>
      <c r="U1768" s="7"/>
      <c r="V1768" s="7"/>
      <c r="W1768" s="7"/>
      <c r="X1768" s="7"/>
      <c r="Y1768" s="7"/>
      <c r="Z1768" s="7"/>
      <c r="AA1768" s="7"/>
      <c r="AB1768" s="7"/>
      <c r="AC1768" s="7"/>
    </row>
    <row r="1769">
      <c r="A1769" s="1722" t="s">
        <v>585</v>
      </c>
      <c r="B1769" s="690">
        <v>0.0</v>
      </c>
      <c r="C1769" s="690">
        <v>3.0</v>
      </c>
      <c r="D1769" s="690">
        <v>3.0</v>
      </c>
      <c r="E1769" s="690">
        <v>0.0</v>
      </c>
      <c r="F1769" s="690">
        <v>1.0</v>
      </c>
      <c r="G1769" s="690"/>
      <c r="H1769" s="693">
        <f t="shared" si="1253"/>
        <v>7</v>
      </c>
      <c r="I1769" s="596">
        <f t="shared" si="1254"/>
        <v>0.2333333333</v>
      </c>
      <c r="J1769" s="1627"/>
      <c r="K1769" s="595" t="s">
        <v>585</v>
      </c>
      <c r="L1769" s="701">
        <f t="shared" si="1255"/>
        <v>28</v>
      </c>
      <c r="M1769" s="701">
        <f t="shared" si="1256"/>
        <v>21</v>
      </c>
      <c r="N1769" s="692">
        <v>0.0</v>
      </c>
      <c r="O1769" s="701">
        <f t="shared" si="1257"/>
        <v>21</v>
      </c>
      <c r="P1769" s="1686"/>
      <c r="Q1769" s="1621"/>
      <c r="R1769" s="1621"/>
      <c r="S1769" s="7"/>
      <c r="T1769" s="1965"/>
      <c r="U1769" s="7"/>
      <c r="V1769" s="7"/>
      <c r="W1769" s="7"/>
      <c r="X1769" s="7"/>
      <c r="Y1769" s="7"/>
      <c r="Z1769" s="7"/>
      <c r="AA1769" s="7"/>
      <c r="AB1769" s="7"/>
      <c r="AC1769" s="7"/>
    </row>
    <row r="1770">
      <c r="A1770" s="1722" t="s">
        <v>668</v>
      </c>
      <c r="B1770" s="690">
        <v>0.0</v>
      </c>
      <c r="C1770" s="690">
        <v>0.0</v>
      </c>
      <c r="D1770" s="690">
        <v>0.0</v>
      </c>
      <c r="E1770" s="690">
        <v>0.0</v>
      </c>
      <c r="F1770" s="690">
        <v>0.0</v>
      </c>
      <c r="G1770" s="690"/>
      <c r="H1770" s="693">
        <f t="shared" si="1253"/>
        <v>0</v>
      </c>
      <c r="I1770" s="596">
        <f t="shared" si="1254"/>
        <v>0</v>
      </c>
      <c r="J1770" s="1627"/>
      <c r="K1770" s="595" t="s">
        <v>668</v>
      </c>
      <c r="L1770" s="701">
        <f t="shared" si="1255"/>
        <v>21</v>
      </c>
      <c r="M1770" s="701">
        <f t="shared" si="1256"/>
        <v>21</v>
      </c>
      <c r="N1770" s="692">
        <v>0.0</v>
      </c>
      <c r="O1770" s="701">
        <f t="shared" si="1257"/>
        <v>21</v>
      </c>
      <c r="P1770" s="1621" t="s">
        <v>409</v>
      </c>
      <c r="Q1770" s="1621"/>
      <c r="R1770" s="1686"/>
      <c r="S1770" s="7"/>
      <c r="T1770" s="1965"/>
      <c r="U1770" s="7"/>
      <c r="V1770" s="7"/>
      <c r="W1770" s="7"/>
      <c r="X1770" s="7"/>
      <c r="Y1770" s="7"/>
      <c r="Z1770" s="7"/>
      <c r="AA1770" s="7"/>
      <c r="AB1770" s="7"/>
      <c r="AC1770" s="7"/>
    </row>
    <row r="1771">
      <c r="A1771" s="1722" t="s">
        <v>614</v>
      </c>
      <c r="B1771" s="690">
        <v>0.0</v>
      </c>
      <c r="C1771" s="690">
        <v>0.0</v>
      </c>
      <c r="D1771" s="690">
        <v>0.0</v>
      </c>
      <c r="E1771" s="690">
        <v>0.0</v>
      </c>
      <c r="F1771" s="690">
        <v>0.0</v>
      </c>
      <c r="G1771" s="690"/>
      <c r="H1771" s="693">
        <f t="shared" si="1253"/>
        <v>0</v>
      </c>
      <c r="I1771" s="596">
        <f t="shared" si="1254"/>
        <v>0</v>
      </c>
      <c r="J1771" s="1627"/>
      <c r="K1771" s="595" t="s">
        <v>614</v>
      </c>
      <c r="L1771" s="701">
        <f t="shared" si="1255"/>
        <v>12</v>
      </c>
      <c r="M1771" s="701">
        <f t="shared" si="1256"/>
        <v>12</v>
      </c>
      <c r="N1771" s="692">
        <v>0.0</v>
      </c>
      <c r="O1771" s="701">
        <f t="shared" si="1257"/>
        <v>12</v>
      </c>
      <c r="P1771" s="1686"/>
      <c r="Q1771" s="1621"/>
      <c r="R1771" s="1686"/>
      <c r="S1771" s="7"/>
      <c r="T1771" s="1965"/>
      <c r="U1771" s="7"/>
      <c r="V1771" s="7"/>
      <c r="W1771" s="7"/>
      <c r="X1771" s="7"/>
      <c r="Y1771" s="7"/>
      <c r="Z1771" s="7"/>
      <c r="AA1771" s="7"/>
      <c r="AB1771" s="7"/>
      <c r="AC1771" s="7"/>
    </row>
    <row r="1772">
      <c r="A1772" s="1722" t="s">
        <v>700</v>
      </c>
      <c r="B1772" s="690">
        <v>0.0</v>
      </c>
      <c r="C1772" s="690">
        <v>9.0</v>
      </c>
      <c r="D1772" s="690">
        <v>2.0</v>
      </c>
      <c r="E1772" s="690">
        <v>3.0</v>
      </c>
      <c r="F1772" s="690">
        <v>3.0</v>
      </c>
      <c r="G1772" s="690"/>
      <c r="H1772" s="693">
        <f t="shared" si="1253"/>
        <v>17</v>
      </c>
      <c r="I1772" s="596">
        <f t="shared" si="1254"/>
        <v>0.5666666667</v>
      </c>
      <c r="J1772" s="1627"/>
      <c r="K1772" s="595" t="s">
        <v>700</v>
      </c>
      <c r="L1772" s="701">
        <f t="shared" si="1255"/>
        <v>21</v>
      </c>
      <c r="M1772" s="701">
        <f t="shared" si="1256"/>
        <v>4</v>
      </c>
      <c r="N1772" s="692">
        <v>25.0</v>
      </c>
      <c r="O1772" s="701">
        <f t="shared" si="1257"/>
        <v>29</v>
      </c>
      <c r="P1772" s="1686"/>
      <c r="Q1772" s="1621"/>
      <c r="R1772" s="1686"/>
      <c r="S1772" s="7"/>
      <c r="T1772" s="1965"/>
      <c r="U1772" s="7"/>
      <c r="V1772" s="7"/>
      <c r="W1772" s="7"/>
      <c r="X1772" s="7"/>
      <c r="Y1772" s="7"/>
      <c r="Z1772" s="7"/>
      <c r="AA1772" s="7"/>
      <c r="AB1772" s="7"/>
      <c r="AC1772" s="7"/>
    </row>
    <row r="1773">
      <c r="A1773" s="1722" t="s">
        <v>694</v>
      </c>
      <c r="B1773" s="690">
        <v>0.0</v>
      </c>
      <c r="C1773" s="690">
        <v>0.0</v>
      </c>
      <c r="D1773" s="690">
        <v>0.0</v>
      </c>
      <c r="E1773" s="690">
        <v>0.0</v>
      </c>
      <c r="F1773" s="690">
        <v>0.0</v>
      </c>
      <c r="G1773" s="690"/>
      <c r="H1773" s="693">
        <f t="shared" si="1253"/>
        <v>0</v>
      </c>
      <c r="I1773" s="596">
        <f t="shared" si="1254"/>
        <v>0</v>
      </c>
      <c r="J1773" s="588"/>
      <c r="K1773" s="595" t="s">
        <v>694</v>
      </c>
      <c r="L1773" s="701">
        <f t="shared" si="1255"/>
        <v>17</v>
      </c>
      <c r="M1773" s="701">
        <f t="shared" si="1256"/>
        <v>17</v>
      </c>
      <c r="N1773" s="692">
        <v>0.0</v>
      </c>
      <c r="O1773" s="701">
        <f t="shared" si="1257"/>
        <v>17</v>
      </c>
      <c r="P1773" s="1686"/>
      <c r="Q1773" s="1621"/>
      <c r="R1773" s="1686"/>
      <c r="S1773" s="7"/>
      <c r="T1773" s="1965"/>
      <c r="U1773" s="7"/>
      <c r="V1773" s="7"/>
      <c r="W1773" s="7"/>
      <c r="X1773" s="7"/>
      <c r="Y1773" s="7"/>
      <c r="Z1773" s="7"/>
      <c r="AA1773" s="7"/>
      <c r="AB1773" s="7"/>
      <c r="AC1773" s="7"/>
    </row>
    <row r="1774">
      <c r="A1774" s="1945" t="s">
        <v>91</v>
      </c>
      <c r="B1774" s="2023">
        <v>0.0</v>
      </c>
      <c r="C1774" s="1981">
        <f t="shared" ref="C1774:H1774" si="1258">sum(C1775:C1780)</f>
        <v>4</v>
      </c>
      <c r="D1774" s="1981">
        <f t="shared" si="1258"/>
        <v>11</v>
      </c>
      <c r="E1774" s="1981">
        <f t="shared" si="1258"/>
        <v>14</v>
      </c>
      <c r="F1774" s="1981">
        <f t="shared" si="1258"/>
        <v>10</v>
      </c>
      <c r="G1774" s="1981">
        <f t="shared" si="1258"/>
        <v>0</v>
      </c>
      <c r="H1774" s="1981">
        <f t="shared" si="1258"/>
        <v>39</v>
      </c>
      <c r="I1774" s="596">
        <f t="shared" si="1254"/>
        <v>1.3</v>
      </c>
      <c r="J1774" s="588"/>
      <c r="K1774" s="1945" t="s">
        <v>91</v>
      </c>
      <c r="L1774" s="1981"/>
      <c r="M1774" s="1981"/>
      <c r="N1774" s="1981"/>
      <c r="O1774" s="1981"/>
      <c r="P1774" s="1981"/>
      <c r="Q1774" s="1981"/>
      <c r="R1774" s="1981"/>
      <c r="S1774" s="7"/>
      <c r="T1774" s="1965"/>
      <c r="U1774" s="7"/>
      <c r="V1774" s="7"/>
      <c r="W1774" s="7"/>
      <c r="X1774" s="7"/>
      <c r="Y1774" s="7"/>
      <c r="Z1774" s="7"/>
      <c r="AA1774" s="7"/>
      <c r="AB1774" s="7"/>
      <c r="AC1774" s="7"/>
    </row>
    <row r="1775">
      <c r="A1775" s="1722" t="s">
        <v>671</v>
      </c>
      <c r="B1775" s="690">
        <v>0.0</v>
      </c>
      <c r="C1775" s="690">
        <v>4.0</v>
      </c>
      <c r="D1775" s="690">
        <v>4.0</v>
      </c>
      <c r="E1775" s="690">
        <v>1.0</v>
      </c>
      <c r="F1775" s="690">
        <v>2.0</v>
      </c>
      <c r="G1775" s="690"/>
      <c r="H1775" s="693">
        <f t="shared" ref="H1775:H1780" si="1259">SUM(B1775:G1775)</f>
        <v>11</v>
      </c>
      <c r="I1775" s="596">
        <f t="shared" si="1254"/>
        <v>0.3666666667</v>
      </c>
      <c r="J1775" s="1627"/>
      <c r="K1775" s="595" t="s">
        <v>671</v>
      </c>
      <c r="L1775" s="701">
        <f t="shared" ref="L1775:L1780" si="1260">O1161</f>
        <v>45</v>
      </c>
      <c r="M1775" s="701">
        <f t="shared" ref="M1775:M1780" si="1261">(L1775-H1775)-R1775</f>
        <v>34</v>
      </c>
      <c r="N1775" s="692">
        <v>0.0</v>
      </c>
      <c r="O1775" s="701">
        <f t="shared" ref="O1775:O1778" si="1262">SUM(M1775,N1775)</f>
        <v>34</v>
      </c>
      <c r="P1775" s="2022"/>
      <c r="Q1775" s="1686"/>
      <c r="R1775" s="1686"/>
      <c r="S1775" s="7"/>
      <c r="T1775" s="1965"/>
      <c r="U1775" s="7"/>
      <c r="V1775" s="7"/>
      <c r="W1775" s="7"/>
      <c r="X1775" s="7"/>
      <c r="Y1775" s="7"/>
      <c r="Z1775" s="7"/>
      <c r="AA1775" s="7"/>
      <c r="AB1775" s="7"/>
      <c r="AC1775" s="7"/>
    </row>
    <row r="1776">
      <c r="A1776" s="1722" t="s">
        <v>701</v>
      </c>
      <c r="B1776" s="690">
        <v>0.0</v>
      </c>
      <c r="C1776" s="690">
        <v>0.0</v>
      </c>
      <c r="D1776" s="690">
        <v>1.0</v>
      </c>
      <c r="E1776" s="690">
        <v>6.0</v>
      </c>
      <c r="F1776" s="690">
        <v>1.0</v>
      </c>
      <c r="G1776" s="690"/>
      <c r="H1776" s="693">
        <f t="shared" si="1259"/>
        <v>8</v>
      </c>
      <c r="I1776" s="596">
        <f t="shared" si="1254"/>
        <v>0.2666666667</v>
      </c>
      <c r="J1776" s="1627"/>
      <c r="K1776" s="595" t="s">
        <v>701</v>
      </c>
      <c r="L1776" s="701">
        <f t="shared" si="1260"/>
        <v>18</v>
      </c>
      <c r="M1776" s="701">
        <f t="shared" si="1261"/>
        <v>10</v>
      </c>
      <c r="N1776" s="692">
        <v>0.0</v>
      </c>
      <c r="O1776" s="701">
        <f t="shared" si="1262"/>
        <v>10</v>
      </c>
      <c r="P1776" s="1686"/>
      <c r="Q1776" s="1686"/>
      <c r="R1776" s="1621"/>
      <c r="S1776" s="7"/>
      <c r="T1776" s="1965"/>
      <c r="U1776" s="7"/>
      <c r="V1776" s="7"/>
      <c r="W1776" s="7"/>
      <c r="X1776" s="7"/>
      <c r="Y1776" s="7"/>
      <c r="Z1776" s="7"/>
      <c r="AA1776" s="7"/>
      <c r="AB1776" s="7"/>
      <c r="AC1776" s="7"/>
    </row>
    <row r="1777">
      <c r="A1777" s="1722" t="s">
        <v>779</v>
      </c>
      <c r="B1777" s="692">
        <v>0.0</v>
      </c>
      <c r="C1777" s="692">
        <v>0.0</v>
      </c>
      <c r="D1777" s="692">
        <v>6.0</v>
      </c>
      <c r="E1777" s="692">
        <v>7.0</v>
      </c>
      <c r="F1777" s="692">
        <v>7.0</v>
      </c>
      <c r="G1777" s="690"/>
      <c r="H1777" s="693">
        <f t="shared" si="1259"/>
        <v>20</v>
      </c>
      <c r="I1777" s="596">
        <f t="shared" si="1254"/>
        <v>0.6666666667</v>
      </c>
      <c r="J1777" s="1627"/>
      <c r="K1777" s="595" t="s">
        <v>779</v>
      </c>
      <c r="L1777" s="701">
        <f t="shared" si="1260"/>
        <v>32</v>
      </c>
      <c r="M1777" s="701">
        <f t="shared" si="1261"/>
        <v>12</v>
      </c>
      <c r="N1777" s="692">
        <v>45.0</v>
      </c>
      <c r="O1777" s="701">
        <f t="shared" si="1262"/>
        <v>57</v>
      </c>
      <c r="P1777" s="1686"/>
      <c r="Q1777" s="1686"/>
      <c r="R1777" s="1621"/>
      <c r="S1777" s="7"/>
      <c r="T1777" s="1965"/>
      <c r="U1777" s="7"/>
      <c r="V1777" s="7"/>
      <c r="W1777" s="7"/>
      <c r="X1777" s="7"/>
      <c r="Y1777" s="7"/>
      <c r="Z1777" s="7"/>
      <c r="AA1777" s="7"/>
      <c r="AB1777" s="7"/>
      <c r="AC1777" s="7"/>
    </row>
    <row r="1778">
      <c r="A1778" s="1722" t="s">
        <v>780</v>
      </c>
      <c r="B1778" s="692">
        <v>0.0</v>
      </c>
      <c r="C1778" s="692">
        <v>0.0</v>
      </c>
      <c r="D1778" s="692">
        <v>0.0</v>
      </c>
      <c r="E1778" s="692">
        <v>0.0</v>
      </c>
      <c r="F1778" s="692">
        <v>0.0</v>
      </c>
      <c r="G1778" s="690"/>
      <c r="H1778" s="693">
        <f t="shared" si="1259"/>
        <v>0</v>
      </c>
      <c r="I1778" s="596">
        <f t="shared" si="1254"/>
        <v>0</v>
      </c>
      <c r="J1778" s="1627"/>
      <c r="K1778" s="595" t="s">
        <v>780</v>
      </c>
      <c r="L1778" s="701">
        <f t="shared" si="1260"/>
        <v>32</v>
      </c>
      <c r="M1778" s="701">
        <f t="shared" si="1261"/>
        <v>32</v>
      </c>
      <c r="N1778" s="692">
        <v>0.0</v>
      </c>
      <c r="O1778" s="701">
        <f t="shared" si="1262"/>
        <v>32</v>
      </c>
      <c r="P1778" s="1916" t="s">
        <v>409</v>
      </c>
      <c r="Q1778" s="1686"/>
      <c r="R1778" s="1686"/>
      <c r="S1778" s="7"/>
      <c r="T1778" s="1965"/>
      <c r="U1778" s="7"/>
      <c r="V1778" s="7"/>
      <c r="W1778" s="7"/>
      <c r="X1778" s="7"/>
      <c r="Y1778" s="7"/>
      <c r="Z1778" s="7"/>
      <c r="AA1778" s="7"/>
      <c r="AB1778" s="7"/>
      <c r="AC1778" s="7"/>
    </row>
    <row r="1779">
      <c r="A1779" s="1718" t="s">
        <v>705</v>
      </c>
      <c r="B1779" s="692">
        <v>0.0</v>
      </c>
      <c r="C1779" s="692">
        <v>0.0</v>
      </c>
      <c r="D1779" s="692">
        <v>0.0</v>
      </c>
      <c r="E1779" s="692">
        <v>0.0</v>
      </c>
      <c r="F1779" s="692">
        <v>0.0</v>
      </c>
      <c r="G1779" s="690"/>
      <c r="H1779" s="693">
        <f t="shared" si="1259"/>
        <v>0</v>
      </c>
      <c r="I1779" s="596">
        <f t="shared" si="1254"/>
        <v>0</v>
      </c>
      <c r="J1779" s="1627"/>
      <c r="K1779" s="595" t="s">
        <v>705</v>
      </c>
      <c r="L1779" s="701">
        <f t="shared" si="1260"/>
        <v>33</v>
      </c>
      <c r="M1779" s="701">
        <f t="shared" si="1261"/>
        <v>33</v>
      </c>
      <c r="N1779" s="692">
        <v>0.0</v>
      </c>
      <c r="O1779" s="692">
        <v>33.0</v>
      </c>
      <c r="P1779" s="2022"/>
      <c r="Q1779" s="1686"/>
      <c r="R1779" s="1686"/>
      <c r="S1779" s="7"/>
      <c r="T1779" s="1965"/>
      <c r="U1779" s="7"/>
      <c r="V1779" s="7"/>
      <c r="W1779" s="7"/>
      <c r="X1779" s="7"/>
      <c r="Y1779" s="7"/>
      <c r="Z1779" s="7"/>
      <c r="AA1779" s="7"/>
      <c r="AB1779" s="7"/>
      <c r="AC1779" s="7"/>
    </row>
    <row r="1780">
      <c r="A1780" s="1722" t="s">
        <v>872</v>
      </c>
      <c r="B1780" s="692">
        <v>0.0</v>
      </c>
      <c r="C1780" s="692">
        <v>0.0</v>
      </c>
      <c r="D1780" s="692">
        <v>0.0</v>
      </c>
      <c r="E1780" s="692">
        <v>0.0</v>
      </c>
      <c r="F1780" s="692">
        <v>0.0</v>
      </c>
      <c r="G1780" s="690"/>
      <c r="H1780" s="693">
        <f t="shared" si="1259"/>
        <v>0</v>
      </c>
      <c r="I1780" s="596">
        <f t="shared" si="1254"/>
        <v>0</v>
      </c>
      <c r="J1780" s="1627"/>
      <c r="K1780" s="595" t="s">
        <v>872</v>
      </c>
      <c r="L1780" s="701">
        <f t="shared" si="1260"/>
        <v>15</v>
      </c>
      <c r="M1780" s="701">
        <f t="shared" si="1261"/>
        <v>15</v>
      </c>
      <c r="N1780" s="692">
        <v>0.0</v>
      </c>
      <c r="O1780" s="701">
        <f>SUM(M1780,N1780)</f>
        <v>15</v>
      </c>
      <c r="P1780" s="1621" t="s">
        <v>409</v>
      </c>
      <c r="Q1780" s="1686"/>
      <c r="R1780" s="1686"/>
      <c r="S1780" s="7"/>
      <c r="T1780" s="1965"/>
      <c r="U1780" s="7"/>
      <c r="V1780" s="7"/>
      <c r="W1780" s="7"/>
      <c r="X1780" s="7"/>
      <c r="Y1780" s="7"/>
      <c r="Z1780" s="7"/>
      <c r="AA1780" s="7"/>
      <c r="AB1780" s="7"/>
      <c r="AC1780" s="7"/>
    </row>
    <row r="1781">
      <c r="A1781" s="1945" t="s">
        <v>105</v>
      </c>
      <c r="B1781" s="1981">
        <f t="shared" ref="B1781:E1781" si="1263">sum(B1782:B1787)</f>
        <v>0</v>
      </c>
      <c r="C1781" s="1981">
        <f t="shared" si="1263"/>
        <v>1</v>
      </c>
      <c r="D1781" s="1981">
        <f t="shared" si="1263"/>
        <v>0</v>
      </c>
      <c r="E1781" s="1981">
        <f t="shared" si="1263"/>
        <v>0</v>
      </c>
      <c r="F1781" s="2023">
        <v>2.0</v>
      </c>
      <c r="G1781" s="1981">
        <f t="shared" ref="G1781:H1781" si="1264">sum(G1782:G1787)</f>
        <v>0</v>
      </c>
      <c r="H1781" s="1981">
        <f t="shared" si="1264"/>
        <v>6</v>
      </c>
      <c r="I1781" s="596">
        <f t="shared" si="1254"/>
        <v>0.2</v>
      </c>
      <c r="J1781" s="1627"/>
      <c r="K1781" s="1945" t="s">
        <v>105</v>
      </c>
      <c r="L1781" s="1981"/>
      <c r="M1781" s="1981"/>
      <c r="N1781" s="1981"/>
      <c r="O1781" s="1981"/>
      <c r="P1781" s="1981"/>
      <c r="Q1781" s="1981"/>
      <c r="R1781" s="1981"/>
      <c r="S1781" s="7"/>
      <c r="T1781" s="1965"/>
      <c r="U1781" s="7"/>
      <c r="V1781" s="7"/>
      <c r="W1781" s="7"/>
      <c r="X1781" s="7"/>
      <c r="Y1781" s="7"/>
      <c r="Z1781" s="7"/>
      <c r="AA1781" s="7"/>
      <c r="AB1781" s="7"/>
      <c r="AC1781" s="7"/>
    </row>
    <row r="1782">
      <c r="A1782" s="1722" t="s">
        <v>873</v>
      </c>
      <c r="B1782" s="692">
        <v>0.0</v>
      </c>
      <c r="C1782" s="692">
        <v>0.0</v>
      </c>
      <c r="D1782" s="692">
        <v>0.0</v>
      </c>
      <c r="E1782" s="692">
        <v>0.0</v>
      </c>
      <c r="F1782" s="692">
        <v>3.0</v>
      </c>
      <c r="G1782" s="690"/>
      <c r="H1782" s="693">
        <f t="shared" ref="H1782:H1788" si="1265">SUM(B1782:G1782)</f>
        <v>3</v>
      </c>
      <c r="I1782" s="596">
        <f t="shared" si="1254"/>
        <v>0.1</v>
      </c>
      <c r="J1782" s="1627"/>
      <c r="K1782" s="595" t="s">
        <v>873</v>
      </c>
      <c r="L1782" s="701">
        <f t="shared" ref="L1782:L1787" si="1266">O1168</f>
        <v>23</v>
      </c>
      <c r="M1782" s="701">
        <f t="shared" ref="M1782:M1788" si="1267">(L1782-H1782)-R1782</f>
        <v>20</v>
      </c>
      <c r="N1782" s="692">
        <v>0.0</v>
      </c>
      <c r="O1782" s="701">
        <f t="shared" ref="O1782:O1787" si="1268">SUM(M1782,N1782)</f>
        <v>20</v>
      </c>
      <c r="P1782" s="1621"/>
      <c r="Q1782" s="1686"/>
      <c r="R1782" s="1686"/>
      <c r="S1782" s="7"/>
      <c r="T1782" s="1965"/>
      <c r="U1782" s="7"/>
      <c r="V1782" s="7"/>
      <c r="W1782" s="7"/>
      <c r="X1782" s="7"/>
      <c r="Y1782" s="7"/>
      <c r="Z1782" s="7"/>
      <c r="AA1782" s="7"/>
      <c r="AB1782" s="7"/>
      <c r="AC1782" s="7"/>
    </row>
    <row r="1783">
      <c r="A1783" s="1722" t="s">
        <v>904</v>
      </c>
      <c r="B1783" s="692">
        <v>0.0</v>
      </c>
      <c r="C1783" s="692">
        <v>0.0</v>
      </c>
      <c r="D1783" s="692">
        <v>0.0</v>
      </c>
      <c r="E1783" s="692">
        <v>0.0</v>
      </c>
      <c r="F1783" s="692">
        <v>0.0</v>
      </c>
      <c r="G1783" s="690"/>
      <c r="H1783" s="693">
        <f t="shared" si="1265"/>
        <v>0</v>
      </c>
      <c r="I1783" s="596">
        <f t="shared" si="1254"/>
        <v>0</v>
      </c>
      <c r="J1783" s="1627"/>
      <c r="K1783" s="595" t="s">
        <v>904</v>
      </c>
      <c r="L1783" s="701">
        <f t="shared" si="1266"/>
        <v>15</v>
      </c>
      <c r="M1783" s="701">
        <f t="shared" si="1267"/>
        <v>15</v>
      </c>
      <c r="N1783" s="692">
        <v>0.0</v>
      </c>
      <c r="O1783" s="701">
        <f t="shared" si="1268"/>
        <v>15</v>
      </c>
      <c r="P1783" s="1916"/>
      <c r="Q1783" s="1686"/>
      <c r="R1783" s="1686"/>
      <c r="S1783" s="7"/>
      <c r="T1783" s="1965"/>
      <c r="U1783" s="7"/>
      <c r="V1783" s="7"/>
      <c r="W1783" s="7"/>
      <c r="X1783" s="7"/>
      <c r="Y1783" s="7"/>
      <c r="Z1783" s="7"/>
      <c r="AA1783" s="7"/>
      <c r="AB1783" s="7"/>
      <c r="AC1783" s="7"/>
    </row>
    <row r="1784">
      <c r="A1784" s="1722" t="s">
        <v>906</v>
      </c>
      <c r="B1784" s="692">
        <v>0.0</v>
      </c>
      <c r="C1784" s="692">
        <v>0.0</v>
      </c>
      <c r="D1784" s="692">
        <v>0.0</v>
      </c>
      <c r="E1784" s="692">
        <v>0.0</v>
      </c>
      <c r="F1784" s="692">
        <v>0.0</v>
      </c>
      <c r="G1784" s="690"/>
      <c r="H1784" s="693">
        <f t="shared" si="1265"/>
        <v>0</v>
      </c>
      <c r="I1784" s="596">
        <f t="shared" si="1254"/>
        <v>0</v>
      </c>
      <c r="J1784" s="588"/>
      <c r="K1784" s="595" t="s">
        <v>906</v>
      </c>
      <c r="L1784" s="701">
        <f t="shared" si="1266"/>
        <v>5</v>
      </c>
      <c r="M1784" s="701">
        <f t="shared" si="1267"/>
        <v>5</v>
      </c>
      <c r="N1784" s="692">
        <v>20.0</v>
      </c>
      <c r="O1784" s="701">
        <f t="shared" si="1268"/>
        <v>25</v>
      </c>
      <c r="P1784" s="1686"/>
      <c r="Q1784" s="1686"/>
      <c r="R1784" s="1686"/>
      <c r="S1784" s="7"/>
      <c r="T1784" s="1965"/>
      <c r="U1784" s="7"/>
      <c r="V1784" s="7"/>
      <c r="W1784" s="7"/>
      <c r="X1784" s="7"/>
      <c r="Y1784" s="7"/>
      <c r="Z1784" s="7"/>
      <c r="AA1784" s="7"/>
      <c r="AB1784" s="7"/>
      <c r="AC1784" s="7"/>
    </row>
    <row r="1785">
      <c r="A1785" s="700" t="s">
        <v>927</v>
      </c>
      <c r="B1785" s="692">
        <v>0.0</v>
      </c>
      <c r="C1785" s="692">
        <v>1.0</v>
      </c>
      <c r="D1785" s="692">
        <v>0.0</v>
      </c>
      <c r="E1785" s="692">
        <v>0.0</v>
      </c>
      <c r="F1785" s="692">
        <v>2.0</v>
      </c>
      <c r="G1785" s="690"/>
      <c r="H1785" s="693">
        <f t="shared" si="1265"/>
        <v>3</v>
      </c>
      <c r="I1785" s="596">
        <f t="shared" si="1254"/>
        <v>0.1</v>
      </c>
      <c r="J1785" s="1627"/>
      <c r="K1785" s="702" t="s">
        <v>927</v>
      </c>
      <c r="L1785" s="701">
        <f t="shared" si="1266"/>
        <v>15</v>
      </c>
      <c r="M1785" s="701">
        <f t="shared" si="1267"/>
        <v>12</v>
      </c>
      <c r="N1785" s="692">
        <v>0.0</v>
      </c>
      <c r="O1785" s="701">
        <f t="shared" si="1268"/>
        <v>12</v>
      </c>
      <c r="P1785" s="1916"/>
      <c r="Q1785" s="1686"/>
      <c r="R1785" s="1686"/>
      <c r="S1785" s="33"/>
      <c r="T1785" s="1965"/>
      <c r="U1785" s="7"/>
      <c r="V1785" s="7"/>
      <c r="W1785" s="7"/>
      <c r="X1785" s="7"/>
      <c r="Y1785" s="7"/>
      <c r="Z1785" s="7"/>
      <c r="AA1785" s="7"/>
      <c r="AB1785" s="7"/>
      <c r="AC1785" s="7"/>
    </row>
    <row r="1786">
      <c r="A1786" s="700" t="s">
        <v>928</v>
      </c>
      <c r="B1786" s="692">
        <v>0.0</v>
      </c>
      <c r="C1786" s="692">
        <v>0.0</v>
      </c>
      <c r="D1786" s="692">
        <v>0.0</v>
      </c>
      <c r="E1786" s="692">
        <v>0.0</v>
      </c>
      <c r="F1786" s="692">
        <v>0.0</v>
      </c>
      <c r="G1786" s="690"/>
      <c r="H1786" s="693">
        <f t="shared" si="1265"/>
        <v>0</v>
      </c>
      <c r="I1786" s="596">
        <f t="shared" si="1254"/>
        <v>0</v>
      </c>
      <c r="J1786" s="1627"/>
      <c r="K1786" s="702" t="s">
        <v>928</v>
      </c>
      <c r="L1786" s="701">
        <f t="shared" si="1266"/>
        <v>15</v>
      </c>
      <c r="M1786" s="701">
        <f t="shared" si="1267"/>
        <v>15</v>
      </c>
      <c r="N1786" s="692"/>
      <c r="O1786" s="701">
        <f t="shared" si="1268"/>
        <v>15</v>
      </c>
      <c r="P1786" s="1621"/>
      <c r="Q1786" s="1686"/>
      <c r="R1786" s="1686"/>
      <c r="S1786" s="7"/>
      <c r="T1786" s="1965"/>
      <c r="U1786" s="7"/>
      <c r="V1786" s="7"/>
      <c r="W1786" s="7"/>
      <c r="X1786" s="7"/>
      <c r="Y1786" s="7"/>
      <c r="Z1786" s="7"/>
      <c r="AA1786" s="7"/>
      <c r="AB1786" s="7"/>
      <c r="AC1786" s="7"/>
    </row>
    <row r="1787">
      <c r="A1787" s="700" t="s">
        <v>929</v>
      </c>
      <c r="B1787" s="692">
        <v>0.0</v>
      </c>
      <c r="C1787" s="692">
        <v>0.0</v>
      </c>
      <c r="D1787" s="692">
        <v>0.0</v>
      </c>
      <c r="E1787" s="692"/>
      <c r="F1787" s="692">
        <v>0.0</v>
      </c>
      <c r="G1787" s="690"/>
      <c r="H1787" s="693">
        <f t="shared" si="1265"/>
        <v>0</v>
      </c>
      <c r="I1787" s="596">
        <f t="shared" si="1254"/>
        <v>0</v>
      </c>
      <c r="J1787" s="1627"/>
      <c r="K1787" s="702" t="s">
        <v>929</v>
      </c>
      <c r="L1787" s="701">
        <f t="shared" si="1266"/>
        <v>0</v>
      </c>
      <c r="M1787" s="701">
        <f t="shared" si="1267"/>
        <v>0</v>
      </c>
      <c r="N1787" s="692">
        <v>40.0</v>
      </c>
      <c r="O1787" s="701">
        <f t="shared" si="1268"/>
        <v>40</v>
      </c>
      <c r="P1787" s="1621"/>
      <c r="Q1787" s="1686"/>
      <c r="R1787" s="1621"/>
      <c r="S1787" s="7"/>
      <c r="T1787" s="1965"/>
      <c r="U1787" s="7"/>
      <c r="V1787" s="7"/>
      <c r="W1787" s="7"/>
      <c r="X1787" s="7"/>
      <c r="Y1787" s="7"/>
      <c r="Z1787" s="7"/>
      <c r="AA1787" s="7"/>
      <c r="AB1787" s="7"/>
      <c r="AC1787" s="7"/>
    </row>
    <row r="1788">
      <c r="A1788" s="1722" t="s">
        <v>674</v>
      </c>
      <c r="B1788" s="692">
        <v>0.0</v>
      </c>
      <c r="C1788" s="692">
        <v>0.0</v>
      </c>
      <c r="D1788" s="692">
        <v>0.0</v>
      </c>
      <c r="E1788" s="692"/>
      <c r="F1788" s="692"/>
      <c r="G1788" s="690"/>
      <c r="H1788" s="693">
        <f t="shared" si="1265"/>
        <v>0</v>
      </c>
      <c r="I1788" s="596">
        <f t="shared" si="1254"/>
        <v>0</v>
      </c>
      <c r="J1788" s="588"/>
      <c r="K1788" s="595" t="s">
        <v>674</v>
      </c>
      <c r="L1788" s="701"/>
      <c r="M1788" s="701">
        <f t="shared" si="1267"/>
        <v>0</v>
      </c>
      <c r="N1788" s="701"/>
      <c r="O1788" s="701">
        <f>sum(M1788,N1788)</f>
        <v>0</v>
      </c>
      <c r="P1788" s="1686"/>
      <c r="Q1788" s="1686"/>
      <c r="R1788" s="1686"/>
      <c r="S1788" s="7"/>
      <c r="T1788" s="1965"/>
      <c r="U1788" s="7"/>
      <c r="V1788" s="7"/>
      <c r="W1788" s="7"/>
      <c r="X1788" s="7"/>
      <c r="Y1788" s="7"/>
      <c r="Z1788" s="7"/>
      <c r="AA1788" s="7"/>
      <c r="AB1788" s="7"/>
      <c r="AC1788" s="7"/>
    </row>
    <row r="1789">
      <c r="A1789" s="1757" t="s">
        <v>9</v>
      </c>
      <c r="B1789" s="1758">
        <f t="shared" ref="B1789:H1789" si="1269">SUM(B1768:B1773,B1775:B1780,B1782:B1788)</f>
        <v>0</v>
      </c>
      <c r="C1789" s="1758">
        <f t="shared" si="1269"/>
        <v>31</v>
      </c>
      <c r="D1789" s="1758">
        <f t="shared" si="1269"/>
        <v>32</v>
      </c>
      <c r="E1789" s="1758">
        <f t="shared" si="1269"/>
        <v>35</v>
      </c>
      <c r="F1789" s="1758">
        <f t="shared" si="1269"/>
        <v>37</v>
      </c>
      <c r="G1789" s="1758">
        <f t="shared" si="1269"/>
        <v>0</v>
      </c>
      <c r="H1789" s="1758">
        <f t="shared" si="1269"/>
        <v>135</v>
      </c>
      <c r="I1789" s="1758"/>
      <c r="J1789" s="588"/>
      <c r="K1789" s="1758" t="s">
        <v>9</v>
      </c>
      <c r="L1789" s="1758">
        <f t="shared" ref="L1789:M1789" si="1270">SUM(L1768:L1773,L1775:L1780,L1782:L1788)</f>
        <v>440</v>
      </c>
      <c r="M1789" s="1758">
        <f t="shared" si="1270"/>
        <v>305</v>
      </c>
      <c r="N1789" s="1758">
        <f t="shared" ref="N1789:R1789" si="1271">SUM(N1768:N1788)</f>
        <v>210</v>
      </c>
      <c r="O1789" s="1758">
        <f t="shared" si="1271"/>
        <v>515</v>
      </c>
      <c r="P1789" s="1758">
        <f t="shared" si="1271"/>
        <v>0</v>
      </c>
      <c r="Q1789" s="1758">
        <f t="shared" si="1271"/>
        <v>0</v>
      </c>
      <c r="R1789" s="1758">
        <f t="shared" si="1271"/>
        <v>0</v>
      </c>
      <c r="S1789" s="7"/>
      <c r="T1789" s="1965"/>
      <c r="U1789" s="7"/>
      <c r="V1789" s="7"/>
      <c r="W1789" s="7"/>
      <c r="X1789" s="7"/>
      <c r="Y1789" s="7"/>
      <c r="Z1789" s="7"/>
      <c r="AA1789" s="7"/>
      <c r="AB1789" s="7"/>
      <c r="AC1789" s="7"/>
    </row>
    <row r="1790">
      <c r="A1790" s="1969"/>
      <c r="B1790" s="1799"/>
      <c r="C1790" s="1799"/>
      <c r="D1790" s="1799"/>
      <c r="E1790" s="1799"/>
      <c r="F1790" s="1799"/>
      <c r="G1790" s="1799"/>
      <c r="H1790" s="1799"/>
      <c r="I1790" s="1965"/>
      <c r="J1790" s="576"/>
      <c r="K1790" s="577"/>
      <c r="L1790" s="649"/>
      <c r="M1790" s="649"/>
      <c r="N1790" s="649"/>
      <c r="O1790" s="649"/>
      <c r="P1790" s="649"/>
      <c r="Q1790" s="649"/>
      <c r="R1790" s="649"/>
      <c r="S1790" s="7"/>
      <c r="T1790" s="1965"/>
      <c r="U1790" s="7"/>
      <c r="V1790" s="7"/>
      <c r="W1790" s="7"/>
      <c r="X1790" s="7"/>
      <c r="Y1790" s="7"/>
      <c r="Z1790" s="7"/>
      <c r="AA1790" s="7"/>
      <c r="AB1790" s="7"/>
      <c r="AC1790" s="7"/>
    </row>
    <row r="1791">
      <c r="A1791" s="1757" t="s">
        <v>123</v>
      </c>
      <c r="B1791" s="1781" t="s">
        <v>2</v>
      </c>
      <c r="C1791" s="1781" t="s">
        <v>3</v>
      </c>
      <c r="D1791" s="1781" t="s">
        <v>4</v>
      </c>
      <c r="E1791" s="1781" t="s">
        <v>5</v>
      </c>
      <c r="F1791" s="1781" t="s">
        <v>6</v>
      </c>
      <c r="G1791" s="1781" t="s">
        <v>7</v>
      </c>
      <c r="H1791" s="1758" t="s">
        <v>9</v>
      </c>
      <c r="I1791" s="636"/>
      <c r="J1791" s="636"/>
      <c r="K1791" s="577"/>
      <c r="L1791" s="649"/>
      <c r="M1791" s="649"/>
      <c r="N1791" s="649"/>
      <c r="O1791" s="649"/>
      <c r="P1791" s="649"/>
      <c r="Q1791" s="649"/>
      <c r="R1791" s="649"/>
      <c r="S1791" s="7"/>
      <c r="T1791" s="649"/>
      <c r="U1791" s="7"/>
      <c r="V1791" s="7"/>
      <c r="W1791" s="7"/>
      <c r="X1791" s="7"/>
      <c r="Y1791" s="7"/>
      <c r="Z1791" s="7"/>
      <c r="AA1791" s="7"/>
      <c r="AB1791" s="7"/>
      <c r="AC1791" s="7"/>
    </row>
    <row r="1792">
      <c r="A1792" s="1714" t="s">
        <v>124</v>
      </c>
      <c r="B1792" s="701">
        <f t="shared" ref="B1792:H1792" si="1272">SUM(B1789)</f>
        <v>0</v>
      </c>
      <c r="C1792" s="701">
        <f t="shared" si="1272"/>
        <v>31</v>
      </c>
      <c r="D1792" s="701">
        <f t="shared" si="1272"/>
        <v>32</v>
      </c>
      <c r="E1792" s="701">
        <f t="shared" si="1272"/>
        <v>35</v>
      </c>
      <c r="F1792" s="701">
        <f t="shared" si="1272"/>
        <v>37</v>
      </c>
      <c r="G1792" s="701">
        <f t="shared" si="1272"/>
        <v>0</v>
      </c>
      <c r="H1792" s="701">
        <f t="shared" si="1272"/>
        <v>135</v>
      </c>
      <c r="I1792" s="636"/>
      <c r="J1792" s="636"/>
      <c r="K1792" s="577"/>
      <c r="L1792" s="649"/>
      <c r="M1792" s="649"/>
      <c r="N1792" s="649"/>
      <c r="O1792" s="649"/>
      <c r="P1792" s="649"/>
      <c r="Q1792" s="649"/>
      <c r="R1792" s="649"/>
      <c r="S1792" s="7"/>
      <c r="T1792" s="649"/>
      <c r="U1792" s="7"/>
      <c r="V1792" s="7"/>
      <c r="W1792" s="7"/>
      <c r="X1792" s="7"/>
      <c r="Y1792" s="7"/>
      <c r="Z1792" s="7"/>
      <c r="AA1792" s="7"/>
      <c r="AB1792" s="7"/>
      <c r="AC1792" s="7"/>
    </row>
    <row r="1793">
      <c r="A1793" s="1722" t="s">
        <v>126</v>
      </c>
      <c r="B1793" s="1778">
        <f t="shared" ref="B1793:H1793" si="1273">(B1792*10.01)</f>
        <v>0</v>
      </c>
      <c r="C1793" s="1778">
        <f t="shared" si="1273"/>
        <v>310.31</v>
      </c>
      <c r="D1793" s="1778">
        <f t="shared" si="1273"/>
        <v>320.32</v>
      </c>
      <c r="E1793" s="1778">
        <f t="shared" si="1273"/>
        <v>350.35</v>
      </c>
      <c r="F1793" s="1778">
        <f t="shared" si="1273"/>
        <v>370.37</v>
      </c>
      <c r="G1793" s="1778">
        <f t="shared" si="1273"/>
        <v>0</v>
      </c>
      <c r="H1793" s="1778">
        <f t="shared" si="1273"/>
        <v>1351.35</v>
      </c>
      <c r="I1793" s="676"/>
      <c r="J1793" s="576"/>
      <c r="K1793" s="577"/>
      <c r="L1793" s="649"/>
      <c r="M1793" s="649"/>
      <c r="N1793" s="649"/>
      <c r="O1793" s="649"/>
      <c r="P1793" s="649"/>
      <c r="Q1793" s="649"/>
      <c r="R1793" s="649"/>
      <c r="S1793" s="1964"/>
      <c r="T1793" s="1965"/>
      <c r="U1793" s="7"/>
      <c r="V1793" s="7"/>
      <c r="W1793" s="7"/>
      <c r="X1793" s="7"/>
      <c r="Y1793" s="7"/>
      <c r="Z1793" s="7"/>
      <c r="AA1793" s="7"/>
      <c r="AB1793" s="7"/>
      <c r="AC1793" s="7"/>
    </row>
    <row r="1794">
      <c r="A1794" s="1943" t="s">
        <v>9</v>
      </c>
      <c r="B1794" s="1780">
        <f t="shared" ref="B1794:H1794" si="1274">sum(B1793)</f>
        <v>0</v>
      </c>
      <c r="C1794" s="1780">
        <f t="shared" si="1274"/>
        <v>310.31</v>
      </c>
      <c r="D1794" s="1780">
        <f t="shared" si="1274"/>
        <v>320.32</v>
      </c>
      <c r="E1794" s="1780">
        <f t="shared" si="1274"/>
        <v>350.35</v>
      </c>
      <c r="F1794" s="1780">
        <f t="shared" si="1274"/>
        <v>370.37</v>
      </c>
      <c r="G1794" s="1780">
        <f t="shared" si="1274"/>
        <v>0</v>
      </c>
      <c r="H1794" s="1780">
        <f t="shared" si="1274"/>
        <v>1351.35</v>
      </c>
      <c r="I1794" s="676"/>
      <c r="J1794" s="576"/>
      <c r="K1794" s="577"/>
      <c r="L1794" s="649"/>
      <c r="M1794" s="649"/>
      <c r="N1794" s="649"/>
      <c r="O1794" s="649"/>
      <c r="P1794" s="649"/>
      <c r="Q1794" s="649"/>
      <c r="R1794" s="649"/>
      <c r="S1794" s="1964"/>
      <c r="T1794" s="1965"/>
      <c r="U1794" s="7"/>
      <c r="V1794" s="7"/>
      <c r="W1794" s="7"/>
      <c r="X1794" s="7"/>
      <c r="Y1794" s="7"/>
      <c r="Z1794" s="7"/>
      <c r="AA1794" s="7"/>
      <c r="AB1794" s="7"/>
      <c r="AC1794" s="7"/>
    </row>
    <row r="1795">
      <c r="A1795" s="1975"/>
      <c r="B1795" s="649"/>
      <c r="C1795" s="649"/>
      <c r="D1795" s="649"/>
      <c r="E1795" s="649"/>
      <c r="F1795" s="649"/>
      <c r="G1795" s="1799"/>
      <c r="H1795" s="1799"/>
      <c r="I1795" s="1965"/>
      <c r="J1795" s="576"/>
      <c r="K1795" s="577"/>
      <c r="L1795" s="649"/>
      <c r="M1795" s="649"/>
      <c r="N1795" s="649"/>
      <c r="O1795" s="649"/>
      <c r="P1795" s="649"/>
      <c r="Q1795" s="649"/>
      <c r="R1795" s="649"/>
      <c r="S1795" s="1964"/>
      <c r="T1795" s="1965"/>
      <c r="U1795" s="7"/>
      <c r="V1795" s="7"/>
      <c r="W1795" s="7"/>
      <c r="X1795" s="7"/>
      <c r="Y1795" s="7"/>
      <c r="Z1795" s="7"/>
      <c r="AA1795" s="7"/>
      <c r="AB1795" s="7"/>
      <c r="AC1795" s="7"/>
    </row>
    <row r="1796">
      <c r="A1796" s="1975"/>
      <c r="B1796" s="649"/>
      <c r="C1796" s="649"/>
      <c r="D1796" s="649"/>
      <c r="E1796" s="649"/>
      <c r="F1796" s="635"/>
      <c r="G1796" s="1781" t="s">
        <v>35</v>
      </c>
      <c r="H1796" s="1782" t="s">
        <v>36</v>
      </c>
      <c r="I1796" s="649"/>
      <c r="J1796" s="576"/>
      <c r="K1796" s="577"/>
      <c r="L1796" s="649"/>
      <c r="M1796" s="649"/>
      <c r="N1796" s="649"/>
      <c r="O1796" s="649"/>
      <c r="P1796" s="649"/>
      <c r="Q1796" s="649"/>
      <c r="R1796" s="649"/>
      <c r="S1796" s="1964"/>
      <c r="T1796" s="1965"/>
      <c r="U1796" s="7"/>
      <c r="V1796" s="7"/>
      <c r="W1796" s="7"/>
      <c r="X1796" s="7"/>
      <c r="Y1796" s="7"/>
      <c r="Z1796" s="7"/>
      <c r="AA1796" s="7"/>
      <c r="AB1796" s="7"/>
      <c r="AC1796" s="7"/>
    </row>
    <row r="1797">
      <c r="A1797" s="1975"/>
      <c r="B1797" s="649"/>
      <c r="C1797" s="649"/>
      <c r="D1797" s="649"/>
      <c r="E1797" s="649"/>
      <c r="F1797" s="635"/>
      <c r="G1797" s="1966">
        <v>44808.0</v>
      </c>
      <c r="H1797" s="692">
        <v>113.0</v>
      </c>
      <c r="I1797" s="649"/>
      <c r="J1797" s="576"/>
      <c r="K1797" s="577"/>
      <c r="L1797" s="649"/>
      <c r="M1797" s="649"/>
      <c r="N1797" s="649"/>
      <c r="O1797" s="649"/>
      <c r="P1797" s="649"/>
      <c r="Q1797" s="649"/>
      <c r="R1797" s="649"/>
      <c r="S1797" s="1964"/>
      <c r="T1797" s="1965"/>
      <c r="U1797" s="7"/>
      <c r="V1797" s="7"/>
      <c r="W1797" s="7"/>
      <c r="X1797" s="7"/>
      <c r="Y1797" s="7"/>
      <c r="Z1797" s="7"/>
      <c r="AA1797" s="7"/>
      <c r="AB1797" s="7"/>
      <c r="AC1797" s="7"/>
    </row>
    <row r="1798">
      <c r="A1798" s="1975"/>
      <c r="B1798" s="649"/>
      <c r="C1798" s="649"/>
      <c r="D1798" s="649"/>
      <c r="E1798" s="649"/>
      <c r="F1798" s="635"/>
      <c r="G1798" s="1967">
        <v>44815.0</v>
      </c>
      <c r="H1798" s="692">
        <v>206.0</v>
      </c>
      <c r="I1798" s="649"/>
      <c r="J1798" s="576"/>
      <c r="K1798" s="577"/>
      <c r="L1798" s="649"/>
      <c r="M1798" s="649"/>
      <c r="N1798" s="649"/>
      <c r="O1798" s="649"/>
      <c r="P1798" s="649"/>
      <c r="Q1798" s="649"/>
      <c r="R1798" s="649"/>
      <c r="S1798" s="1964"/>
      <c r="T1798" s="1965"/>
      <c r="U1798" s="7"/>
      <c r="V1798" s="7"/>
      <c r="W1798" s="7"/>
      <c r="X1798" s="7"/>
      <c r="Y1798" s="7"/>
      <c r="Z1798" s="7"/>
      <c r="AA1798" s="7"/>
      <c r="AB1798" s="7"/>
      <c r="AC1798" s="7"/>
    </row>
    <row r="1799">
      <c r="A1799" s="1975"/>
      <c r="B1799" s="649"/>
      <c r="C1799" s="649"/>
      <c r="D1799" s="649"/>
      <c r="E1799" s="649"/>
      <c r="F1799" s="635"/>
      <c r="G1799" s="1967">
        <v>44822.0</v>
      </c>
      <c r="H1799" s="701">
        <f>H1175</f>
        <v>225</v>
      </c>
      <c r="I1799" s="649"/>
      <c r="J1799" s="576"/>
      <c r="K1799" s="577"/>
      <c r="L1799" s="649"/>
      <c r="M1799" s="649"/>
      <c r="N1799" s="649"/>
      <c r="O1799" s="649"/>
      <c r="P1799" s="649"/>
      <c r="Q1799" s="649"/>
      <c r="R1799" s="649"/>
      <c r="S1799" s="1964"/>
      <c r="T1799" s="1965"/>
      <c r="U1799" s="7"/>
      <c r="V1799" s="7"/>
      <c r="W1799" s="7"/>
      <c r="X1799" s="7"/>
      <c r="Y1799" s="7"/>
      <c r="Z1799" s="7"/>
      <c r="AA1799" s="7"/>
      <c r="AB1799" s="7"/>
      <c r="AC1799" s="7"/>
    </row>
    <row r="1800">
      <c r="A1800" s="1975"/>
      <c r="B1800" s="649"/>
      <c r="C1800" s="649"/>
      <c r="D1800" s="649"/>
      <c r="E1800" s="649"/>
      <c r="F1800" s="635"/>
      <c r="G1800" s="1967">
        <v>44829.0</v>
      </c>
      <c r="H1800" s="693">
        <f>H1789</f>
        <v>135</v>
      </c>
      <c r="I1800" s="649"/>
      <c r="J1800" s="576"/>
      <c r="K1800" s="577"/>
      <c r="L1800" s="649"/>
      <c r="M1800" s="649"/>
      <c r="N1800" s="649"/>
      <c r="O1800" s="649"/>
      <c r="P1800" s="649"/>
      <c r="Q1800" s="649"/>
      <c r="R1800" s="649"/>
      <c r="S1800" s="1964"/>
      <c r="T1800" s="1965"/>
      <c r="U1800" s="7"/>
      <c r="V1800" s="7"/>
      <c r="W1800" s="7"/>
      <c r="X1800" s="7"/>
      <c r="Y1800" s="7"/>
      <c r="Z1800" s="7"/>
      <c r="AA1800" s="7"/>
      <c r="AB1800" s="7"/>
      <c r="AC1800" s="7"/>
    </row>
    <row r="1801">
      <c r="A1801" s="1975"/>
      <c r="B1801" s="649"/>
      <c r="C1801" s="649"/>
      <c r="D1801" s="649"/>
      <c r="E1801" s="649"/>
      <c r="F1801" s="635"/>
      <c r="G1801" s="1967">
        <v>44834.0</v>
      </c>
      <c r="H1801" s="693"/>
      <c r="I1801" s="649"/>
      <c r="J1801" s="576"/>
      <c r="K1801" s="577"/>
      <c r="L1801" s="649"/>
      <c r="M1801" s="649"/>
      <c r="N1801" s="649"/>
      <c r="O1801" s="649"/>
      <c r="P1801" s="649"/>
      <c r="Q1801" s="649"/>
      <c r="R1801" s="649"/>
      <c r="S1801" s="1964"/>
      <c r="T1801" s="1965"/>
      <c r="U1801" s="7"/>
      <c r="V1801" s="7"/>
      <c r="W1801" s="7"/>
      <c r="X1801" s="7"/>
      <c r="Y1801" s="7"/>
      <c r="Z1801" s="7"/>
      <c r="AA1801" s="7"/>
      <c r="AB1801" s="7"/>
      <c r="AC1801" s="7"/>
    </row>
    <row r="1802">
      <c r="A1802" s="1975"/>
      <c r="B1802" s="649"/>
      <c r="C1802" s="649"/>
      <c r="D1802" s="649"/>
      <c r="E1802" s="649"/>
      <c r="F1802" s="635"/>
      <c r="G1802" s="1781" t="s">
        <v>9</v>
      </c>
      <c r="H1802" s="1758">
        <f>SUM(H1797:H1801)</f>
        <v>679</v>
      </c>
      <c r="I1802" s="649"/>
      <c r="J1802" s="576"/>
      <c r="K1802" s="577"/>
      <c r="L1802" s="649"/>
      <c r="M1802" s="649"/>
      <c r="N1802" s="649"/>
      <c r="O1802" s="649"/>
      <c r="P1802" s="649"/>
      <c r="Q1802" s="649"/>
      <c r="R1802" s="649"/>
      <c r="S1802" s="1964"/>
      <c r="T1802" s="1965"/>
      <c r="U1802" s="7"/>
      <c r="V1802" s="7"/>
      <c r="W1802" s="7"/>
      <c r="X1802" s="7"/>
      <c r="Y1802" s="7"/>
      <c r="Z1802" s="7"/>
      <c r="AA1802" s="7"/>
      <c r="AB1802" s="7"/>
      <c r="AC1802" s="7"/>
    </row>
    <row r="1803">
      <c r="A1803" s="1975"/>
      <c r="B1803" s="649"/>
      <c r="C1803" s="649"/>
      <c r="D1803" s="649"/>
      <c r="E1803" s="649"/>
      <c r="F1803" s="649"/>
      <c r="G1803" s="677"/>
      <c r="H1803" s="678"/>
      <c r="I1803" s="727"/>
      <c r="J1803" s="576"/>
      <c r="K1803" s="577"/>
      <c r="L1803" s="649"/>
      <c r="M1803" s="649"/>
      <c r="N1803" s="649"/>
      <c r="O1803" s="649"/>
      <c r="P1803" s="649"/>
      <c r="Q1803" s="649"/>
      <c r="R1803" s="649"/>
      <c r="S1803" s="1964"/>
      <c r="T1803" s="1965"/>
      <c r="U1803" s="7"/>
      <c r="V1803" s="7"/>
      <c r="W1803" s="7"/>
      <c r="X1803" s="7"/>
      <c r="Y1803" s="7"/>
      <c r="Z1803" s="7"/>
      <c r="AA1803" s="7"/>
      <c r="AB1803" s="7"/>
      <c r="AC1803" s="7"/>
    </row>
    <row r="1804">
      <c r="A1804" s="1975"/>
      <c r="B1804" s="649"/>
      <c r="C1804" s="649"/>
      <c r="D1804" s="649"/>
      <c r="E1804" s="649"/>
      <c r="F1804" s="649"/>
      <c r="G1804" s="1781" t="s">
        <v>131</v>
      </c>
      <c r="H1804" s="1758">
        <f>(1500-H1802)</f>
        <v>821</v>
      </c>
      <c r="I1804" s="1968"/>
      <c r="J1804" s="576"/>
      <c r="K1804" s="576"/>
      <c r="L1804" s="636"/>
      <c r="M1804" s="636"/>
      <c r="N1804" s="636"/>
      <c r="O1804" s="636"/>
      <c r="P1804" s="636"/>
      <c r="Q1804" s="636"/>
      <c r="R1804" s="636"/>
      <c r="S1804" s="629"/>
      <c r="T1804" s="1690"/>
      <c r="U1804" s="7"/>
      <c r="V1804" s="7"/>
      <c r="W1804" s="7"/>
      <c r="X1804" s="7"/>
      <c r="Y1804" s="7"/>
      <c r="Z1804" s="7"/>
      <c r="AA1804" s="7"/>
      <c r="AB1804" s="7"/>
      <c r="AC1804" s="7"/>
    </row>
    <row r="1805">
      <c r="A1805" s="1974"/>
      <c r="B1805" s="675"/>
      <c r="C1805" s="675"/>
      <c r="D1805" s="675"/>
      <c r="E1805" s="675"/>
      <c r="F1805" s="675"/>
      <c r="G1805" s="675"/>
      <c r="H1805" s="675"/>
      <c r="I1805" s="1968"/>
      <c r="J1805" s="576"/>
      <c r="K1805" s="584"/>
      <c r="L1805" s="675"/>
      <c r="M1805" s="675"/>
      <c r="N1805" s="675"/>
      <c r="O1805" s="675"/>
      <c r="P1805" s="675"/>
      <c r="Q1805" s="1971"/>
      <c r="R1805" s="1972"/>
      <c r="S1805" s="1964"/>
      <c r="T1805" s="1965"/>
      <c r="U1805" s="7"/>
      <c r="V1805" s="7"/>
      <c r="W1805" s="7"/>
      <c r="X1805" s="7"/>
      <c r="Y1805" s="7"/>
      <c r="Z1805" s="7"/>
      <c r="AA1805" s="7"/>
      <c r="AB1805" s="7"/>
      <c r="AC1805" s="7"/>
    </row>
    <row r="1806">
      <c r="A1806" s="1943" t="s">
        <v>783</v>
      </c>
      <c r="B1806" s="1781" t="s">
        <v>2</v>
      </c>
      <c r="C1806" s="1781" t="s">
        <v>3</v>
      </c>
      <c r="D1806" s="1781" t="s">
        <v>4</v>
      </c>
      <c r="E1806" s="1781" t="s">
        <v>5</v>
      </c>
      <c r="F1806" s="1781" t="s">
        <v>6</v>
      </c>
      <c r="G1806" s="1781" t="s">
        <v>7</v>
      </c>
      <c r="H1806" s="1782" t="s">
        <v>9</v>
      </c>
      <c r="I1806" s="1968"/>
      <c r="J1806" s="588"/>
      <c r="K1806" s="1788" t="s">
        <v>1077</v>
      </c>
      <c r="L1806" s="1682"/>
      <c r="M1806" s="1682"/>
      <c r="N1806" s="1682"/>
      <c r="O1806" s="1682"/>
      <c r="P1806" s="1682"/>
      <c r="Q1806" s="1682"/>
      <c r="R1806" s="1682"/>
      <c r="S1806" s="1964"/>
      <c r="T1806" s="1965"/>
      <c r="U1806" s="7"/>
      <c r="V1806" s="7"/>
      <c r="W1806" s="7"/>
      <c r="X1806" s="7"/>
      <c r="Y1806" s="7"/>
      <c r="Z1806" s="7"/>
      <c r="AA1806" s="7"/>
      <c r="AB1806" s="7"/>
      <c r="AC1806" s="7"/>
    </row>
    <row r="1807">
      <c r="A1807" s="1945" t="s">
        <v>1047</v>
      </c>
      <c r="B1807" s="1761"/>
      <c r="C1807" s="1761"/>
      <c r="D1807" s="1761"/>
      <c r="E1807" s="1761"/>
      <c r="F1807" s="1761"/>
      <c r="G1807" s="1761"/>
      <c r="H1807" s="1685"/>
      <c r="I1807" s="1968"/>
      <c r="J1807" s="588"/>
      <c r="K1807" s="1761" t="s">
        <v>555</v>
      </c>
      <c r="L1807" s="1761" t="s">
        <v>72</v>
      </c>
      <c r="M1807" s="1761" t="s">
        <v>13</v>
      </c>
      <c r="N1807" s="1762" t="s">
        <v>73</v>
      </c>
      <c r="O1807" s="1761" t="s">
        <v>13</v>
      </c>
      <c r="P1807" s="1762" t="s">
        <v>74</v>
      </c>
      <c r="Q1807" s="1762" t="s">
        <v>640</v>
      </c>
      <c r="R1807" s="1685" t="s">
        <v>592</v>
      </c>
      <c r="S1807" s="1964"/>
      <c r="T1807" s="1965"/>
      <c r="U1807" s="7"/>
      <c r="V1807" s="7"/>
      <c r="W1807" s="7"/>
      <c r="X1807" s="7"/>
      <c r="Y1807" s="7"/>
      <c r="Z1807" s="7"/>
      <c r="AA1807" s="7"/>
      <c r="AB1807" s="7"/>
      <c r="AC1807" s="7"/>
    </row>
    <row r="1808">
      <c r="A1808" s="700" t="s">
        <v>977</v>
      </c>
      <c r="B1808" s="690">
        <v>0.0</v>
      </c>
      <c r="C1808" s="690">
        <v>0.0</v>
      </c>
      <c r="D1808" s="690">
        <v>0.0</v>
      </c>
      <c r="E1808" s="690"/>
      <c r="F1808" s="690"/>
      <c r="G1808" s="690"/>
      <c r="H1808" s="693"/>
      <c r="I1808" s="1968"/>
      <c r="J1808" s="588"/>
      <c r="K1808" s="595" t="s">
        <v>14</v>
      </c>
      <c r="L1808" s="692">
        <f>O1194</f>
        <v>135</v>
      </c>
      <c r="M1808" s="701">
        <f t="shared" ref="M1808:M1809" si="1275">(L1808-H1808)-R1808</f>
        <v>135</v>
      </c>
      <c r="N1808" s="701"/>
      <c r="O1808" s="701">
        <f t="shared" ref="O1808:O1809" si="1276">SUM(M1808,N1808)</f>
        <v>135</v>
      </c>
      <c r="P1808" s="1686"/>
      <c r="Q1808" s="1686"/>
      <c r="R1808" s="1686"/>
      <c r="S1808" s="1964"/>
      <c r="T1808" s="1965"/>
      <c r="U1808" s="7"/>
      <c r="V1808" s="7"/>
      <c r="W1808" s="7"/>
      <c r="X1808" s="7"/>
      <c r="Y1808" s="7"/>
      <c r="Z1808" s="7"/>
      <c r="AA1808" s="7"/>
      <c r="AB1808" s="7"/>
      <c r="AC1808" s="7"/>
    </row>
    <row r="1809">
      <c r="A1809" s="700" t="s">
        <v>978</v>
      </c>
      <c r="B1809" s="690">
        <v>0.0</v>
      </c>
      <c r="C1809" s="690">
        <v>0.0</v>
      </c>
      <c r="D1809" s="690"/>
      <c r="E1809" s="690"/>
      <c r="F1809" s="690"/>
      <c r="G1809" s="690"/>
      <c r="H1809" s="693"/>
      <c r="I1809" s="1968"/>
      <c r="J1809" s="588"/>
      <c r="K1809" s="702" t="s">
        <v>979</v>
      </c>
      <c r="L1809" s="692">
        <v>0.0</v>
      </c>
      <c r="M1809" s="701">
        <f t="shared" si="1275"/>
        <v>0</v>
      </c>
      <c r="N1809" s="701"/>
      <c r="O1809" s="701">
        <f t="shared" si="1276"/>
        <v>0</v>
      </c>
      <c r="P1809" s="1686"/>
      <c r="Q1809" s="1686"/>
      <c r="R1809" s="1686"/>
      <c r="S1809" s="1964"/>
      <c r="T1809" s="1965"/>
      <c r="U1809" s="7"/>
      <c r="V1809" s="7"/>
      <c r="W1809" s="7"/>
      <c r="X1809" s="7"/>
      <c r="Y1809" s="7"/>
      <c r="Z1809" s="7"/>
      <c r="AA1809" s="7"/>
      <c r="AB1809" s="7"/>
      <c r="AC1809" s="7"/>
    </row>
    <row r="1810">
      <c r="A1810" s="1947" t="s">
        <v>9</v>
      </c>
      <c r="B1810" s="1775">
        <f t="shared" ref="B1810:H1810" si="1277">SUM(B1808:B1809)</f>
        <v>0</v>
      </c>
      <c r="C1810" s="1775">
        <f t="shared" si="1277"/>
        <v>0</v>
      </c>
      <c r="D1810" s="1775">
        <f t="shared" si="1277"/>
        <v>0</v>
      </c>
      <c r="E1810" s="1775">
        <f t="shared" si="1277"/>
        <v>0</v>
      </c>
      <c r="F1810" s="1775">
        <f t="shared" si="1277"/>
        <v>0</v>
      </c>
      <c r="G1810" s="1775">
        <f t="shared" si="1277"/>
        <v>0</v>
      </c>
      <c r="H1810" s="1775">
        <f t="shared" si="1277"/>
        <v>0</v>
      </c>
      <c r="I1810" s="1690"/>
      <c r="J1810" s="588"/>
      <c r="K1810" s="1987" t="s">
        <v>9</v>
      </c>
      <c r="L1810" s="1987">
        <f t="shared" ref="L1810:R1810" si="1278">sum(L1808:L1809)</f>
        <v>135</v>
      </c>
      <c r="M1810" s="1987">
        <f t="shared" si="1278"/>
        <v>135</v>
      </c>
      <c r="N1810" s="1987">
        <f t="shared" si="1278"/>
        <v>0</v>
      </c>
      <c r="O1810" s="1987">
        <f t="shared" si="1278"/>
        <v>135</v>
      </c>
      <c r="P1810" s="1987">
        <f t="shared" si="1278"/>
        <v>0</v>
      </c>
      <c r="Q1810" s="1987">
        <f t="shared" si="1278"/>
        <v>0</v>
      </c>
      <c r="R1810" s="1987">
        <f t="shared" si="1278"/>
        <v>0</v>
      </c>
      <c r="S1810" s="649"/>
      <c r="T1810" s="649"/>
      <c r="U1810" s="7"/>
      <c r="V1810" s="7"/>
      <c r="W1810" s="7"/>
      <c r="X1810" s="7"/>
      <c r="Y1810" s="7"/>
      <c r="Z1810" s="7"/>
      <c r="AA1810" s="7"/>
      <c r="AB1810" s="7"/>
      <c r="AC1810" s="7"/>
    </row>
    <row r="1811">
      <c r="A1811" s="1963"/>
      <c r="B1811" s="676"/>
      <c r="C1811" s="676"/>
      <c r="D1811" s="676"/>
      <c r="E1811" s="676"/>
      <c r="F1811" s="676"/>
      <c r="G1811" s="676"/>
      <c r="H1811" s="636"/>
      <c r="I1811" s="1690"/>
      <c r="J1811" s="576"/>
      <c r="K1811" s="1844"/>
      <c r="L1811" s="1844"/>
      <c r="M1811" s="1844"/>
      <c r="N1811" s="1844"/>
      <c r="O1811" s="1844"/>
      <c r="P1811" s="1844"/>
      <c r="Q1811" s="1844"/>
      <c r="R1811" s="1844"/>
      <c r="S1811" s="649"/>
      <c r="T1811" s="649"/>
      <c r="U1811" s="7"/>
      <c r="V1811" s="7"/>
      <c r="W1811" s="7"/>
      <c r="X1811" s="7"/>
      <c r="Y1811" s="7"/>
      <c r="Z1811" s="7"/>
      <c r="AA1811" s="7"/>
      <c r="AB1811" s="7"/>
      <c r="AC1811" s="7"/>
    </row>
    <row r="1812">
      <c r="A1812" s="1963"/>
      <c r="B1812" s="676"/>
      <c r="C1812" s="676"/>
      <c r="D1812" s="676"/>
      <c r="E1812" s="676"/>
      <c r="F1812" s="676"/>
      <c r="G1812" s="1834" t="s">
        <v>35</v>
      </c>
      <c r="H1812" s="1833" t="s">
        <v>36</v>
      </c>
      <c r="I1812" s="1690"/>
      <c r="J1812" s="576"/>
      <c r="K1812" s="1844"/>
      <c r="L1812" s="1844"/>
      <c r="M1812" s="1844"/>
      <c r="N1812" s="1844"/>
      <c r="O1812" s="1844"/>
      <c r="P1812" s="1844"/>
      <c r="Q1812" s="1844"/>
      <c r="R1812" s="1844"/>
      <c r="S1812" s="649"/>
      <c r="T1812" s="649"/>
      <c r="U1812" s="7"/>
      <c r="V1812" s="7"/>
      <c r="W1812" s="7"/>
      <c r="X1812" s="7"/>
      <c r="Y1812" s="7"/>
      <c r="Z1812" s="7"/>
      <c r="AA1812" s="7"/>
      <c r="AB1812" s="7"/>
      <c r="AC1812" s="7"/>
    </row>
    <row r="1813">
      <c r="A1813" s="1963"/>
      <c r="B1813" s="676"/>
      <c r="C1813" s="676"/>
      <c r="D1813" s="676"/>
      <c r="E1813" s="676"/>
      <c r="F1813" s="676"/>
      <c r="G1813" s="1988">
        <v>44808.0</v>
      </c>
      <c r="H1813" s="1882">
        <v>57.0</v>
      </c>
      <c r="I1813" s="1690"/>
      <c r="J1813" s="576"/>
      <c r="K1813" s="1844"/>
      <c r="L1813" s="1844"/>
      <c r="M1813" s="1844"/>
      <c r="N1813" s="1844"/>
      <c r="O1813" s="1844"/>
      <c r="P1813" s="1844"/>
      <c r="Q1813" s="1844"/>
      <c r="R1813" s="1844"/>
      <c r="S1813" s="649"/>
      <c r="T1813" s="649"/>
      <c r="U1813" s="7"/>
      <c r="V1813" s="7"/>
      <c r="W1813" s="7"/>
      <c r="X1813" s="7"/>
      <c r="Y1813" s="7"/>
      <c r="Z1813" s="7"/>
      <c r="AA1813" s="7"/>
      <c r="AB1813" s="7"/>
      <c r="AC1813" s="7"/>
    </row>
    <row r="1814">
      <c r="A1814" s="1963"/>
      <c r="B1814" s="676"/>
      <c r="C1814" s="676"/>
      <c r="D1814" s="676"/>
      <c r="E1814" s="676"/>
      <c r="F1814" s="679"/>
      <c r="G1814" s="1989">
        <v>44815.0</v>
      </c>
      <c r="H1814" s="1882">
        <v>78.0</v>
      </c>
      <c r="I1814" s="1690"/>
      <c r="J1814" s="576"/>
      <c r="K1814" s="1990"/>
      <c r="L1814" s="1990"/>
      <c r="M1814" s="1990"/>
      <c r="N1814" s="1990"/>
      <c r="O1814" s="1990"/>
      <c r="P1814" s="1990"/>
      <c r="Q1814" s="1990"/>
      <c r="R1814" s="1990"/>
      <c r="S1814" s="649"/>
      <c r="T1814" s="649"/>
      <c r="U1814" s="7"/>
      <c r="V1814" s="7"/>
      <c r="W1814" s="7"/>
      <c r="X1814" s="7"/>
      <c r="Y1814" s="7"/>
      <c r="Z1814" s="7"/>
      <c r="AA1814" s="7"/>
      <c r="AB1814" s="7"/>
      <c r="AC1814" s="7"/>
    </row>
    <row r="1815">
      <c r="A1815" s="1963"/>
      <c r="B1815" s="676"/>
      <c r="C1815" s="676"/>
      <c r="D1815" s="676"/>
      <c r="E1815" s="676"/>
      <c r="F1815" s="679"/>
      <c r="G1815" s="1989">
        <v>44822.0</v>
      </c>
      <c r="H1815" s="1848">
        <f>H1196</f>
        <v>10</v>
      </c>
      <c r="I1815" s="1690"/>
      <c r="J1815" s="576"/>
      <c r="K1815" s="1990"/>
      <c r="L1815" s="1990"/>
      <c r="M1815" s="1990"/>
      <c r="N1815" s="1990"/>
      <c r="O1815" s="1990"/>
      <c r="P1815" s="1990"/>
      <c r="Q1815" s="1990"/>
      <c r="R1815" s="1990"/>
      <c r="S1815" s="649"/>
      <c r="T1815" s="649"/>
      <c r="U1815" s="7"/>
      <c r="V1815" s="7"/>
      <c r="W1815" s="7"/>
      <c r="X1815" s="7"/>
      <c r="Y1815" s="7"/>
      <c r="Z1815" s="7"/>
      <c r="AA1815" s="7"/>
      <c r="AB1815" s="7"/>
      <c r="AC1815" s="7"/>
    </row>
    <row r="1816">
      <c r="A1816" s="1963"/>
      <c r="B1816" s="676"/>
      <c r="C1816" s="676"/>
      <c r="D1816" s="676"/>
      <c r="E1816" s="676"/>
      <c r="F1816" s="679"/>
      <c r="G1816" s="1989">
        <v>44829.0</v>
      </c>
      <c r="H1816" s="1897">
        <f>H1810</f>
        <v>0</v>
      </c>
      <c r="I1816" s="1690"/>
      <c r="J1816" s="576"/>
      <c r="K1816" s="636"/>
      <c r="L1816" s="636"/>
      <c r="M1816" s="636"/>
      <c r="N1816" s="636"/>
      <c r="O1816" s="636"/>
      <c r="P1816" s="636"/>
      <c r="Q1816" s="649"/>
      <c r="R1816" s="649"/>
      <c r="S1816" s="649"/>
      <c r="T1816" s="649"/>
      <c r="U1816" s="7"/>
      <c r="V1816" s="7"/>
      <c r="W1816" s="7"/>
      <c r="X1816" s="7"/>
      <c r="Y1816" s="7"/>
      <c r="Z1816" s="7"/>
      <c r="AA1816" s="7"/>
      <c r="AB1816" s="7"/>
      <c r="AC1816" s="7"/>
    </row>
    <row r="1817">
      <c r="A1817" s="1963"/>
      <c r="B1817" s="676"/>
      <c r="C1817" s="676"/>
      <c r="D1817" s="676"/>
      <c r="E1817" s="676"/>
      <c r="F1817" s="679"/>
      <c r="G1817" s="1989">
        <v>44834.0</v>
      </c>
      <c r="H1817" s="1897"/>
      <c r="I1817" s="1690"/>
      <c r="J1817" s="576"/>
      <c r="K1817" s="577"/>
      <c r="L1817" s="649"/>
      <c r="M1817" s="649"/>
      <c r="N1817" s="649"/>
      <c r="O1817" s="649"/>
      <c r="P1817" s="649"/>
      <c r="Q1817" s="649"/>
      <c r="R1817" s="649"/>
      <c r="S1817" s="1964"/>
      <c r="T1817" s="1965"/>
      <c r="U1817" s="7"/>
      <c r="V1817" s="7"/>
      <c r="W1817" s="7"/>
      <c r="X1817" s="7"/>
      <c r="Y1817" s="7"/>
      <c r="Z1817" s="7"/>
      <c r="AA1817" s="7"/>
      <c r="AB1817" s="7"/>
      <c r="AC1817" s="7"/>
    </row>
    <row r="1818">
      <c r="A1818" s="1963"/>
      <c r="B1818" s="676"/>
      <c r="C1818" s="676"/>
      <c r="D1818" s="676"/>
      <c r="E1818" s="676"/>
      <c r="F1818" s="679"/>
      <c r="G1818" s="1834" t="s">
        <v>9</v>
      </c>
      <c r="H1818" s="1829">
        <f>SUM(H1813:H1817)</f>
        <v>145</v>
      </c>
      <c r="I1818" s="1690"/>
      <c r="J1818" s="576"/>
      <c r="K1818" s="577"/>
      <c r="L1818" s="649"/>
      <c r="M1818" s="649"/>
      <c r="N1818" s="649"/>
      <c r="O1818" s="649"/>
      <c r="P1818" s="649"/>
      <c r="Q1818" s="649"/>
      <c r="R1818" s="649"/>
      <c r="S1818" s="1964"/>
      <c r="T1818" s="1965"/>
      <c r="U1818" s="7"/>
      <c r="V1818" s="7"/>
      <c r="W1818" s="7"/>
      <c r="X1818" s="7"/>
      <c r="Y1818" s="7"/>
      <c r="Z1818" s="7"/>
      <c r="AA1818" s="7"/>
      <c r="AB1818" s="7"/>
      <c r="AC1818" s="7"/>
    </row>
    <row r="1819">
      <c r="A1819" s="1963"/>
      <c r="B1819" s="676"/>
      <c r="C1819" s="676"/>
      <c r="D1819" s="676"/>
      <c r="E1819" s="676"/>
      <c r="F1819" s="676"/>
      <c r="G1819" s="7"/>
      <c r="H1819" s="7"/>
      <c r="I1819" s="1690"/>
      <c r="J1819" s="576"/>
      <c r="K1819" s="577"/>
      <c r="L1819" s="649"/>
      <c r="M1819" s="649"/>
      <c r="N1819" s="649"/>
      <c r="O1819" s="649"/>
      <c r="P1819" s="649"/>
      <c r="Q1819" s="649"/>
      <c r="R1819" s="649"/>
      <c r="S1819" s="1964"/>
      <c r="T1819" s="1965"/>
      <c r="U1819" s="7"/>
      <c r="V1819" s="7"/>
      <c r="W1819" s="7"/>
      <c r="X1819" s="7"/>
      <c r="Y1819" s="7"/>
      <c r="Z1819" s="7"/>
      <c r="AA1819" s="7"/>
      <c r="AB1819" s="7"/>
      <c r="AC1819" s="7"/>
    </row>
    <row r="1820">
      <c r="A1820" s="1963"/>
      <c r="B1820" s="676"/>
      <c r="C1820" s="676"/>
      <c r="D1820" s="676"/>
      <c r="E1820" s="676"/>
      <c r="F1820" s="676"/>
      <c r="G1820" s="1834" t="s">
        <v>131</v>
      </c>
      <c r="H1820" s="1829">
        <f>(1500-H1818)</f>
        <v>1355</v>
      </c>
      <c r="I1820" s="1690"/>
      <c r="J1820" s="576"/>
      <c r="K1820" s="577"/>
      <c r="L1820" s="649"/>
      <c r="M1820" s="649"/>
      <c r="N1820" s="649"/>
      <c r="O1820" s="649"/>
      <c r="P1820" s="649"/>
      <c r="Q1820" s="649"/>
      <c r="R1820" s="649"/>
      <c r="S1820" s="1964"/>
      <c r="T1820" s="1965"/>
      <c r="U1820" s="7"/>
      <c r="V1820" s="7"/>
      <c r="W1820" s="7"/>
      <c r="X1820" s="7"/>
      <c r="Y1820" s="7"/>
      <c r="Z1820" s="7"/>
      <c r="AA1820" s="7"/>
      <c r="AB1820" s="7"/>
      <c r="AC1820" s="7"/>
    </row>
    <row r="1821">
      <c r="A1821" s="1963"/>
      <c r="B1821" s="676"/>
      <c r="C1821" s="676"/>
      <c r="D1821" s="676"/>
      <c r="E1821" s="676"/>
      <c r="F1821" s="676"/>
      <c r="G1821" s="676"/>
      <c r="H1821" s="636"/>
      <c r="I1821" s="1690"/>
      <c r="J1821" s="576"/>
      <c r="K1821" s="577"/>
      <c r="L1821" s="649"/>
      <c r="M1821" s="649"/>
      <c r="N1821" s="649"/>
      <c r="O1821" s="649"/>
      <c r="P1821" s="649"/>
      <c r="Q1821" s="649"/>
      <c r="R1821" s="649"/>
      <c r="S1821" s="1964"/>
      <c r="T1821" s="1965"/>
      <c r="U1821" s="7"/>
      <c r="V1821" s="7"/>
      <c r="W1821" s="7"/>
      <c r="X1821" s="7"/>
      <c r="Y1821" s="7"/>
      <c r="Z1821" s="7"/>
      <c r="AA1821" s="7"/>
      <c r="AB1821" s="7"/>
      <c r="AC1821" s="7"/>
    </row>
    <row r="1822">
      <c r="A1822" s="1757" t="s">
        <v>502</v>
      </c>
      <c r="B1822" s="1781" t="s">
        <v>2</v>
      </c>
      <c r="C1822" s="1781" t="s">
        <v>3</v>
      </c>
      <c r="D1822" s="1781" t="s">
        <v>4</v>
      </c>
      <c r="E1822" s="1781" t="s">
        <v>5</v>
      </c>
      <c r="F1822" s="1781" t="s">
        <v>6</v>
      </c>
      <c r="G1822" s="1781" t="s">
        <v>7</v>
      </c>
      <c r="H1822" s="1758" t="s">
        <v>9</v>
      </c>
      <c r="I1822" s="636"/>
      <c r="J1822" s="636"/>
      <c r="K1822" s="577"/>
      <c r="L1822" s="649"/>
      <c r="M1822" s="649"/>
      <c r="N1822" s="649"/>
      <c r="O1822" s="649"/>
      <c r="P1822" s="649"/>
      <c r="Q1822" s="649"/>
      <c r="R1822" s="649"/>
      <c r="S1822" s="1964"/>
      <c r="T1822" s="1965"/>
      <c r="U1822" s="7"/>
      <c r="V1822" s="7"/>
      <c r="W1822" s="7"/>
      <c r="X1822" s="7"/>
      <c r="Y1822" s="7"/>
      <c r="Z1822" s="7"/>
      <c r="AA1822" s="7"/>
      <c r="AB1822" s="7"/>
      <c r="AC1822" s="7"/>
    </row>
    <row r="1823">
      <c r="A1823" s="1714"/>
      <c r="B1823" s="701">
        <f t="shared" ref="B1823:H1823" si="1279">SUM(B1789,B1810)</f>
        <v>0</v>
      </c>
      <c r="C1823" s="701">
        <f t="shared" si="1279"/>
        <v>31</v>
      </c>
      <c r="D1823" s="701">
        <f t="shared" si="1279"/>
        <v>32</v>
      </c>
      <c r="E1823" s="701">
        <f t="shared" si="1279"/>
        <v>35</v>
      </c>
      <c r="F1823" s="701">
        <f t="shared" si="1279"/>
        <v>37</v>
      </c>
      <c r="G1823" s="701">
        <f t="shared" si="1279"/>
        <v>0</v>
      </c>
      <c r="H1823" s="701">
        <f t="shared" si="1279"/>
        <v>135</v>
      </c>
      <c r="I1823" s="636"/>
      <c r="J1823" s="636"/>
      <c r="K1823" s="577"/>
      <c r="L1823" s="649"/>
      <c r="M1823" s="649"/>
      <c r="N1823" s="649"/>
      <c r="O1823" s="649"/>
      <c r="P1823" s="649"/>
      <c r="Q1823" s="649"/>
      <c r="R1823" s="649"/>
      <c r="S1823" s="1964"/>
      <c r="T1823" s="1965"/>
      <c r="U1823" s="7"/>
      <c r="V1823" s="7"/>
      <c r="W1823" s="7"/>
      <c r="X1823" s="7"/>
      <c r="Y1823" s="7"/>
      <c r="Z1823" s="7"/>
      <c r="AA1823" s="7"/>
      <c r="AB1823" s="7"/>
      <c r="AC1823" s="7"/>
    </row>
    <row r="1824">
      <c r="A1824" s="1974"/>
      <c r="B1824" s="677"/>
      <c r="C1824" s="677"/>
      <c r="D1824" s="677"/>
      <c r="E1824" s="677"/>
      <c r="F1824" s="677"/>
      <c r="G1824" s="677"/>
      <c r="H1824" s="675"/>
      <c r="I1824" s="1691"/>
      <c r="J1824" s="576"/>
      <c r="K1824" s="721"/>
      <c r="L1824" s="1799"/>
      <c r="M1824" s="1799"/>
      <c r="N1824" s="1799"/>
      <c r="O1824" s="1799"/>
      <c r="P1824" s="1799"/>
      <c r="Q1824" s="1799"/>
      <c r="R1824" s="1799"/>
      <c r="S1824" s="1971"/>
      <c r="T1824" s="1972"/>
      <c r="U1824" s="7"/>
      <c r="V1824" s="7"/>
      <c r="W1824" s="7"/>
      <c r="X1824" s="7"/>
      <c r="Y1824" s="7"/>
      <c r="Z1824" s="7"/>
      <c r="AA1824" s="7"/>
      <c r="AB1824" s="7"/>
      <c r="AC1824" s="7"/>
    </row>
    <row r="1825">
      <c r="A1825" s="1943" t="s">
        <v>156</v>
      </c>
      <c r="B1825" s="1781" t="s">
        <v>2</v>
      </c>
      <c r="C1825" s="1781" t="s">
        <v>3</v>
      </c>
      <c r="D1825" s="1781" t="s">
        <v>4</v>
      </c>
      <c r="E1825" s="1781" t="s">
        <v>5</v>
      </c>
      <c r="F1825" s="1781" t="s">
        <v>6</v>
      </c>
      <c r="G1825" s="1781" t="s">
        <v>7</v>
      </c>
      <c r="H1825" s="1782" t="s">
        <v>8</v>
      </c>
      <c r="I1825" s="1781" t="s">
        <v>9</v>
      </c>
      <c r="J1825" s="588"/>
      <c r="K1825" s="1991" t="s">
        <v>373</v>
      </c>
      <c r="L1825" s="1992" t="s">
        <v>374</v>
      </c>
      <c r="M1825" s="1992" t="s">
        <v>280</v>
      </c>
      <c r="N1825" s="1992" t="s">
        <v>299</v>
      </c>
      <c r="O1825" s="1991" t="s">
        <v>131</v>
      </c>
      <c r="P1825" s="1993" t="s">
        <v>282</v>
      </c>
      <c r="Q1825" s="1993" t="s">
        <v>283</v>
      </c>
      <c r="R1825" s="1994" t="s">
        <v>284</v>
      </c>
      <c r="S1825" s="1993" t="s">
        <v>429</v>
      </c>
      <c r="T1825" s="1994" t="s">
        <v>430</v>
      </c>
      <c r="U1825" s="7"/>
      <c r="V1825" s="7"/>
      <c r="W1825" s="7"/>
      <c r="X1825" s="7"/>
      <c r="Y1825" s="7"/>
      <c r="Z1825" s="7"/>
      <c r="AA1825" s="7"/>
      <c r="AB1825" s="7"/>
      <c r="AC1825" s="7"/>
    </row>
    <row r="1826">
      <c r="A1826" s="1945" t="s">
        <v>1078</v>
      </c>
      <c r="B1826" s="1760">
        <v>19.0</v>
      </c>
      <c r="C1826" s="1760">
        <v>20.0</v>
      </c>
      <c r="D1826" s="1760">
        <v>21.0</v>
      </c>
      <c r="E1826" s="1760">
        <v>22.0</v>
      </c>
      <c r="F1826" s="1760">
        <v>23.0</v>
      </c>
      <c r="G1826" s="1760">
        <v>24.0</v>
      </c>
      <c r="H1826" s="1760">
        <v>25.0</v>
      </c>
      <c r="I1826" s="1685"/>
      <c r="J1826" s="1531"/>
      <c r="K1826" s="1995" t="s">
        <v>305</v>
      </c>
      <c r="L1826" s="1996" t="s">
        <v>375</v>
      </c>
      <c r="M1826" s="1996">
        <v>24.0</v>
      </c>
      <c r="N1826" s="1997">
        <v>19.0</v>
      </c>
      <c r="O1826" s="1995">
        <f t="shared" ref="O1826:O1830" si="1280">(M1826-N1826)</f>
        <v>5</v>
      </c>
      <c r="P1826" s="968">
        <v>2800.0</v>
      </c>
      <c r="Q1826" s="807">
        <f>(H1403)</f>
        <v>1514</v>
      </c>
      <c r="R1826" s="1998">
        <f t="shared" ref="R1826:R1828" si="1281">(Q1826/P1826)</f>
        <v>0.5407142857</v>
      </c>
      <c r="S1826" s="1999">
        <f t="shared" ref="S1826:S1827" si="1282">(Q1826/17*22)</f>
        <v>1959.294118</v>
      </c>
      <c r="T1826" s="2000">
        <f t="shared" ref="T1826:T1837" si="1283">(S1826/P1826)</f>
        <v>0.6997478992</v>
      </c>
      <c r="U1826" s="7"/>
      <c r="V1826" s="7"/>
      <c r="W1826" s="7"/>
      <c r="X1826" s="7"/>
      <c r="Y1826" s="7"/>
      <c r="Z1826" s="7"/>
      <c r="AA1826" s="7"/>
      <c r="AB1826" s="7"/>
      <c r="AC1826" s="7"/>
    </row>
    <row r="1827">
      <c r="A1827" s="1800" t="s">
        <v>163</v>
      </c>
      <c r="B1827" s="1705"/>
      <c r="C1827" s="1705"/>
      <c r="D1827" s="1705"/>
      <c r="E1827" s="1705"/>
      <c r="F1827" s="1705"/>
      <c r="G1827" s="1705"/>
      <c r="H1827" s="1705"/>
      <c r="I1827" s="1705"/>
      <c r="J1827" s="1706"/>
      <c r="K1827" s="1995" t="s">
        <v>331</v>
      </c>
      <c r="L1827" s="1996" t="s">
        <v>481</v>
      </c>
      <c r="M1827" s="1996">
        <v>24.0</v>
      </c>
      <c r="N1827" s="1997">
        <v>18.0</v>
      </c>
      <c r="O1827" s="1995">
        <f t="shared" si="1280"/>
        <v>6</v>
      </c>
      <c r="P1827" s="968">
        <v>2800.0</v>
      </c>
      <c r="Q1827" s="807">
        <f>(H1578)</f>
        <v>1801</v>
      </c>
      <c r="R1827" s="1998">
        <f t="shared" si="1281"/>
        <v>0.6432142857</v>
      </c>
      <c r="S1827" s="1999">
        <f t="shared" si="1282"/>
        <v>2330.705882</v>
      </c>
      <c r="T1827" s="2025">
        <f t="shared" si="1283"/>
        <v>0.832394958</v>
      </c>
      <c r="U1827" s="7"/>
      <c r="V1827" s="7"/>
      <c r="W1827" s="7"/>
      <c r="X1827" s="7"/>
      <c r="Y1827" s="7"/>
      <c r="Z1827" s="7"/>
      <c r="AA1827" s="7"/>
      <c r="AB1827" s="7"/>
      <c r="AC1827" s="7"/>
    </row>
    <row r="1828">
      <c r="A1828" s="1722" t="s">
        <v>164</v>
      </c>
      <c r="B1828" s="1801">
        <v>1452.92</v>
      </c>
      <c r="C1828" s="1801">
        <v>1049.47</v>
      </c>
      <c r="D1828" s="1801">
        <v>741.04</v>
      </c>
      <c r="E1828" s="1784">
        <v>1039.28</v>
      </c>
      <c r="F1828" s="1784">
        <v>1392.58</v>
      </c>
      <c r="G1828" s="1784">
        <v>1089.89</v>
      </c>
      <c r="H1828" s="1801">
        <v>842.63</v>
      </c>
      <c r="I1828" s="1783">
        <f t="shared" ref="I1828:I1831" si="1284">SUM(B1828:H1828)</f>
        <v>7607.81</v>
      </c>
      <c r="J1828" s="588"/>
      <c r="K1828" s="1995" t="s">
        <v>759</v>
      </c>
      <c r="L1828" s="1997"/>
      <c r="M1828" s="1996">
        <v>24.0</v>
      </c>
      <c r="N1828" s="1997">
        <v>13.0</v>
      </c>
      <c r="O1828" s="1995">
        <f t="shared" si="1280"/>
        <v>11</v>
      </c>
      <c r="P1828" s="968">
        <v>700.0</v>
      </c>
      <c r="Q1828" s="807">
        <f>(H1758)</f>
        <v>146</v>
      </c>
      <c r="R1828" s="1998">
        <f t="shared" si="1281"/>
        <v>0.2085714286</v>
      </c>
      <c r="S1828" s="1999">
        <f>(Q1828/24*30)</f>
        <v>182.5</v>
      </c>
      <c r="T1828" s="2000">
        <f t="shared" si="1283"/>
        <v>0.2607142857</v>
      </c>
      <c r="U1828" s="7"/>
      <c r="V1828" s="7"/>
      <c r="W1828" s="7"/>
      <c r="X1828" s="7"/>
      <c r="Y1828" s="7"/>
      <c r="Z1828" s="7"/>
      <c r="AA1828" s="7"/>
      <c r="AB1828" s="7"/>
      <c r="AC1828" s="7"/>
    </row>
    <row r="1829">
      <c r="A1829" s="1722" t="s">
        <v>165</v>
      </c>
      <c r="B1829" s="1801">
        <v>193.44</v>
      </c>
      <c r="C1829" s="1801">
        <v>338.88</v>
      </c>
      <c r="D1829" s="1801">
        <v>200.0</v>
      </c>
      <c r="E1829" s="1784">
        <v>259.48</v>
      </c>
      <c r="F1829" s="1784">
        <v>395.63</v>
      </c>
      <c r="G1829" s="1784">
        <v>570.04</v>
      </c>
      <c r="H1829" s="1801">
        <v>694.7</v>
      </c>
      <c r="I1829" s="1783">
        <f t="shared" si="1284"/>
        <v>2652.17</v>
      </c>
      <c r="J1829" s="588"/>
      <c r="K1829" s="2001" t="s">
        <v>785</v>
      </c>
      <c r="L1829" s="2002" t="s">
        <v>785</v>
      </c>
      <c r="M1829" s="2002">
        <f t="shared" ref="M1829:N1829" si="1285">sum(M1826:M1828)</f>
        <v>72</v>
      </c>
      <c r="N1829" s="2002">
        <f t="shared" si="1285"/>
        <v>50</v>
      </c>
      <c r="O1829" s="2001">
        <f t="shared" si="1280"/>
        <v>22</v>
      </c>
      <c r="P1829" s="2003">
        <f t="shared" ref="P1829:S1829" si="1286">sum(P1826:P1828)</f>
        <v>6300</v>
      </c>
      <c r="Q1829" s="2003">
        <f t="shared" si="1286"/>
        <v>3461</v>
      </c>
      <c r="R1829" s="2004">
        <f t="shared" si="1286"/>
        <v>1.3925</v>
      </c>
      <c r="S1829" s="2005">
        <f t="shared" si="1286"/>
        <v>4472.5</v>
      </c>
      <c r="T1829" s="2011">
        <f t="shared" si="1283"/>
        <v>0.7099206349</v>
      </c>
      <c r="U1829" s="7"/>
      <c r="V1829" s="7"/>
      <c r="W1829" s="7"/>
      <c r="X1829" s="7"/>
      <c r="Y1829" s="7"/>
      <c r="Z1829" s="7"/>
      <c r="AA1829" s="7"/>
      <c r="AB1829" s="7"/>
      <c r="AC1829" s="7"/>
    </row>
    <row r="1830">
      <c r="A1830" s="1722" t="s">
        <v>166</v>
      </c>
      <c r="B1830" s="1801">
        <v>747.73</v>
      </c>
      <c r="C1830" s="1801">
        <v>813.84</v>
      </c>
      <c r="D1830" s="1801">
        <v>815.32</v>
      </c>
      <c r="E1830" s="1801">
        <v>557.38</v>
      </c>
      <c r="F1830" s="1784">
        <v>0.0</v>
      </c>
      <c r="G1830" s="1784">
        <v>0.0</v>
      </c>
      <c r="H1830" s="1801">
        <v>0.0</v>
      </c>
      <c r="I1830" s="1783">
        <f t="shared" si="1284"/>
        <v>2934.27</v>
      </c>
      <c r="J1830" s="588"/>
      <c r="K1830" s="1997" t="s">
        <v>980</v>
      </c>
      <c r="L1830" s="1996" t="s">
        <v>378</v>
      </c>
      <c r="M1830" s="1996">
        <v>20.0</v>
      </c>
      <c r="N1830" s="1997">
        <v>20.0</v>
      </c>
      <c r="O1830" s="1995">
        <f t="shared" si="1280"/>
        <v>0</v>
      </c>
      <c r="P1830" s="968">
        <v>1100.0</v>
      </c>
      <c r="Q1830" s="807">
        <f>(H1802)</f>
        <v>679</v>
      </c>
      <c r="R1830" s="1998">
        <f t="shared" ref="R1830:R1831" si="1287">(Q1830/P1830)</f>
        <v>0.6172727273</v>
      </c>
      <c r="S1830" s="1999">
        <f t="shared" ref="S1830:S1831" si="1288">(Q1830/17*22)</f>
        <v>878.7058824</v>
      </c>
      <c r="T1830" s="2025">
        <f t="shared" si="1283"/>
        <v>0.7988235294</v>
      </c>
      <c r="U1830" s="7"/>
      <c r="V1830" s="7"/>
      <c r="W1830" s="7"/>
      <c r="X1830" s="7"/>
      <c r="Y1830" s="7"/>
      <c r="Z1830" s="7"/>
      <c r="AA1830" s="7"/>
      <c r="AB1830" s="7"/>
      <c r="AC1830" s="7"/>
    </row>
    <row r="1831">
      <c r="A1831" s="1722" t="s">
        <v>589</v>
      </c>
      <c r="B1831" s="1801">
        <v>1051.43</v>
      </c>
      <c r="C1831" s="1801">
        <v>740.06</v>
      </c>
      <c r="D1831" s="1801">
        <v>510.65</v>
      </c>
      <c r="E1831" s="1801">
        <v>466.85</v>
      </c>
      <c r="F1831" s="1784">
        <v>512.73</v>
      </c>
      <c r="G1831" s="1784">
        <v>774.49</v>
      </c>
      <c r="H1831" s="1801">
        <v>944.5</v>
      </c>
      <c r="I1831" s="1783">
        <f t="shared" si="1284"/>
        <v>5000.71</v>
      </c>
      <c r="J1831" s="588"/>
      <c r="K1831" s="1997" t="s">
        <v>485</v>
      </c>
      <c r="L1831" s="1997" t="s">
        <v>1042</v>
      </c>
      <c r="M1831" s="1996" t="s">
        <v>79</v>
      </c>
      <c r="N1831" s="1996" t="s">
        <v>79</v>
      </c>
      <c r="O1831" s="1997" t="s">
        <v>79</v>
      </c>
      <c r="P1831" s="968">
        <v>500.0</v>
      </c>
      <c r="Q1831" s="2006">
        <f>(H1818)</f>
        <v>145</v>
      </c>
      <c r="R1831" s="1998">
        <f t="shared" si="1287"/>
        <v>0.29</v>
      </c>
      <c r="S1831" s="1999">
        <f t="shared" si="1288"/>
        <v>187.6470588</v>
      </c>
      <c r="T1831" s="2000">
        <f t="shared" si="1283"/>
        <v>0.3752941176</v>
      </c>
      <c r="U1831" s="7"/>
      <c r="V1831" s="7"/>
      <c r="W1831" s="7"/>
      <c r="X1831" s="7"/>
      <c r="Y1831" s="7"/>
      <c r="Z1831" s="7"/>
      <c r="AA1831" s="7"/>
      <c r="AB1831" s="7"/>
      <c r="AC1831" s="7"/>
    </row>
    <row r="1832">
      <c r="A1832" s="1943" t="s">
        <v>9</v>
      </c>
      <c r="B1832" s="1782">
        <f t="shared" ref="B1832:I1832" si="1289">SUM(B1828:B1831)</f>
        <v>3445.52</v>
      </c>
      <c r="C1832" s="1782">
        <f t="shared" si="1289"/>
        <v>2942.25</v>
      </c>
      <c r="D1832" s="1782">
        <f t="shared" si="1289"/>
        <v>2267.01</v>
      </c>
      <c r="E1832" s="1782">
        <f t="shared" si="1289"/>
        <v>2322.99</v>
      </c>
      <c r="F1832" s="1782">
        <f t="shared" si="1289"/>
        <v>2300.94</v>
      </c>
      <c r="G1832" s="1782">
        <f t="shared" si="1289"/>
        <v>2434.42</v>
      </c>
      <c r="H1832" s="1782">
        <f t="shared" si="1289"/>
        <v>2481.83</v>
      </c>
      <c r="I1832" s="1782">
        <f t="shared" si="1289"/>
        <v>18194.96</v>
      </c>
      <c r="J1832" s="588"/>
      <c r="K1832" s="2001" t="s">
        <v>787</v>
      </c>
      <c r="L1832" s="2002" t="s">
        <v>787</v>
      </c>
      <c r="M1832" s="2002">
        <f t="shared" ref="M1832:S1832" si="1290">sum(M1830:M1831)</f>
        <v>20</v>
      </c>
      <c r="N1832" s="2002">
        <f t="shared" si="1290"/>
        <v>20</v>
      </c>
      <c r="O1832" s="2002">
        <f t="shared" si="1290"/>
        <v>0</v>
      </c>
      <c r="P1832" s="2003">
        <f t="shared" si="1290"/>
        <v>1600</v>
      </c>
      <c r="Q1832" s="2003">
        <f t="shared" si="1290"/>
        <v>824</v>
      </c>
      <c r="R1832" s="2004">
        <f t="shared" si="1290"/>
        <v>0.9072727273</v>
      </c>
      <c r="S1832" s="2005">
        <f t="shared" si="1290"/>
        <v>1066.352941</v>
      </c>
      <c r="T1832" s="2000">
        <f t="shared" si="1283"/>
        <v>0.6664705882</v>
      </c>
      <c r="U1832" s="7"/>
      <c r="V1832" s="7"/>
      <c r="W1832" s="7"/>
      <c r="X1832" s="7"/>
      <c r="Y1832" s="7"/>
      <c r="Z1832" s="7"/>
      <c r="AA1832" s="7"/>
      <c r="AB1832" s="7"/>
      <c r="AC1832" s="7"/>
    </row>
    <row r="1833">
      <c r="A1833" s="1963"/>
      <c r="B1833" s="576"/>
      <c r="C1833" s="576"/>
      <c r="D1833" s="576"/>
      <c r="E1833" s="676"/>
      <c r="F1833" s="727"/>
      <c r="G1833" s="727"/>
      <c r="H1833" s="727"/>
      <c r="I1833" s="727"/>
      <c r="J1833" s="588"/>
      <c r="K1833" s="305" t="s">
        <v>454</v>
      </c>
      <c r="L1833" s="2007" t="s">
        <v>791</v>
      </c>
      <c r="M1833" s="221">
        <v>10.0</v>
      </c>
      <c r="N1833" s="218">
        <v>10.0</v>
      </c>
      <c r="O1833" s="1995">
        <f t="shared" ref="O1833:O1836" si="1291">(M1833-N1833)</f>
        <v>0</v>
      </c>
      <c r="P1833" s="2008">
        <v>22000.0</v>
      </c>
      <c r="Q1833" s="2009">
        <f>(F1841)</f>
        <v>17845.65</v>
      </c>
      <c r="R1833" s="306">
        <f t="shared" ref="R1833:R1836" si="1292">(Q1833/P1833)</f>
        <v>0.8111659091</v>
      </c>
      <c r="S1833" s="2010">
        <f t="shared" ref="S1833:S1836" si="1293">(Q1833/25*30)</f>
        <v>21414.78</v>
      </c>
      <c r="T1833" s="2024">
        <f t="shared" si="1283"/>
        <v>0.9733990909</v>
      </c>
      <c r="U1833" s="7"/>
      <c r="V1833" s="7"/>
      <c r="W1833" s="7"/>
      <c r="X1833" s="7"/>
      <c r="Y1833" s="7"/>
      <c r="Z1833" s="7"/>
      <c r="AA1833" s="7"/>
      <c r="AB1833" s="7"/>
      <c r="AC1833" s="7"/>
    </row>
    <row r="1834">
      <c r="A1834" s="1963"/>
      <c r="B1834" s="576"/>
      <c r="C1834" s="576"/>
      <c r="D1834" s="576"/>
      <c r="E1834" s="676"/>
      <c r="F1834" s="727"/>
      <c r="G1834" s="727"/>
      <c r="H1834" s="727"/>
      <c r="I1834" s="727"/>
      <c r="J1834" s="588"/>
      <c r="K1834" s="305" t="s">
        <v>456</v>
      </c>
      <c r="L1834" s="2007"/>
      <c r="M1834" s="221">
        <v>6.0</v>
      </c>
      <c r="N1834" s="221">
        <v>6.0</v>
      </c>
      <c r="O1834" s="1995">
        <f t="shared" si="1291"/>
        <v>0</v>
      </c>
      <c r="P1834" s="2008">
        <v>15000.0</v>
      </c>
      <c r="Q1834" s="2009">
        <f>(G1841)</f>
        <v>7644.22</v>
      </c>
      <c r="R1834" s="1998">
        <f t="shared" si="1292"/>
        <v>0.5096146667</v>
      </c>
      <c r="S1834" s="2010">
        <f t="shared" si="1293"/>
        <v>9173.064</v>
      </c>
      <c r="T1834" s="2000">
        <f t="shared" si="1283"/>
        <v>0.6115376</v>
      </c>
      <c r="U1834" s="7"/>
      <c r="V1834" s="7"/>
      <c r="W1834" s="7"/>
      <c r="X1834" s="7"/>
      <c r="Y1834" s="7"/>
      <c r="Z1834" s="7"/>
      <c r="AA1834" s="7"/>
      <c r="AB1834" s="7"/>
      <c r="AC1834" s="7"/>
    </row>
    <row r="1835">
      <c r="A1835" s="1963"/>
      <c r="B1835" s="576"/>
      <c r="C1835" s="576"/>
      <c r="D1835" s="576"/>
      <c r="E1835" s="1781" t="s">
        <v>35</v>
      </c>
      <c r="F1835" s="1781" t="s">
        <v>164</v>
      </c>
      <c r="G1835" s="1781" t="s">
        <v>165</v>
      </c>
      <c r="H1835" s="1782" t="s">
        <v>166</v>
      </c>
      <c r="I1835" s="1782" t="s">
        <v>589</v>
      </c>
      <c r="J1835" s="588"/>
      <c r="K1835" s="305" t="s">
        <v>455</v>
      </c>
      <c r="L1835" s="304"/>
      <c r="M1835" s="221">
        <v>10.0</v>
      </c>
      <c r="N1835" s="218">
        <v>10.0</v>
      </c>
      <c r="O1835" s="1995">
        <f t="shared" si="1291"/>
        <v>0</v>
      </c>
      <c r="P1835" s="2008">
        <v>22000.0</v>
      </c>
      <c r="Q1835" s="2009">
        <f>(H1841)</f>
        <v>11595.75</v>
      </c>
      <c r="R1835" s="1998">
        <f t="shared" si="1292"/>
        <v>0.5270795455</v>
      </c>
      <c r="S1835" s="2010">
        <f t="shared" si="1293"/>
        <v>13914.9</v>
      </c>
      <c r="T1835" s="2000">
        <f t="shared" si="1283"/>
        <v>0.6324954545</v>
      </c>
      <c r="U1835" s="7"/>
      <c r="V1835" s="7"/>
      <c r="W1835" s="7"/>
      <c r="X1835" s="7"/>
      <c r="Y1835" s="7"/>
      <c r="Z1835" s="7"/>
      <c r="AA1835" s="7"/>
      <c r="AB1835" s="7"/>
      <c r="AC1835" s="7"/>
    </row>
    <row r="1836">
      <c r="A1836" s="1963"/>
      <c r="B1836" s="576"/>
      <c r="C1836" s="576"/>
      <c r="D1836" s="588"/>
      <c r="E1836" s="1988">
        <v>44808.0</v>
      </c>
      <c r="F1836" s="2012">
        <v>2811.02</v>
      </c>
      <c r="G1836" s="2012">
        <v>1667.36</v>
      </c>
      <c r="H1836" s="2012">
        <v>3238.36</v>
      </c>
      <c r="I1836" s="2012">
        <v>2804.07</v>
      </c>
      <c r="J1836" s="588"/>
      <c r="K1836" s="305" t="s">
        <v>590</v>
      </c>
      <c r="L1836" s="2007"/>
      <c r="M1836" s="221">
        <v>10.0</v>
      </c>
      <c r="N1836" s="221">
        <v>10.0</v>
      </c>
      <c r="O1836" s="1995">
        <f t="shared" si="1291"/>
        <v>0</v>
      </c>
      <c r="P1836" s="2008">
        <v>22000.0</v>
      </c>
      <c r="Q1836" s="2009">
        <f>(I1841)</f>
        <v>13513.64</v>
      </c>
      <c r="R1836" s="1998">
        <f t="shared" si="1292"/>
        <v>0.6142563636</v>
      </c>
      <c r="S1836" s="2010">
        <f t="shared" si="1293"/>
        <v>16216.368</v>
      </c>
      <c r="T1836" s="2011">
        <f t="shared" si="1283"/>
        <v>0.7371076364</v>
      </c>
      <c r="U1836" s="7"/>
      <c r="V1836" s="7"/>
      <c r="W1836" s="7"/>
      <c r="X1836" s="7"/>
      <c r="Y1836" s="7"/>
      <c r="Z1836" s="7"/>
      <c r="AA1836" s="7"/>
      <c r="AB1836" s="7"/>
      <c r="AC1836" s="7"/>
    </row>
    <row r="1837">
      <c r="A1837" s="1963"/>
      <c r="B1837" s="576"/>
      <c r="C1837" s="576"/>
      <c r="D1837" s="588"/>
      <c r="E1837" s="1989">
        <v>44815.0</v>
      </c>
      <c r="F1837" s="2012">
        <v>4585.83</v>
      </c>
      <c r="G1837" s="2012">
        <v>1833.37</v>
      </c>
      <c r="H1837" s="2012">
        <v>3720.81</v>
      </c>
      <c r="I1837" s="2012">
        <v>3746.4</v>
      </c>
      <c r="J1837" s="588"/>
      <c r="K1837" s="2013" t="s">
        <v>795</v>
      </c>
      <c r="L1837" s="2014" t="s">
        <v>795</v>
      </c>
      <c r="M1837" s="2002">
        <f t="shared" ref="M1837:Q1837" si="1294">sum(M1833:M1836)</f>
        <v>36</v>
      </c>
      <c r="N1837" s="2002">
        <f t="shared" si="1294"/>
        <v>36</v>
      </c>
      <c r="O1837" s="2002">
        <f t="shared" si="1294"/>
        <v>0</v>
      </c>
      <c r="P1837" s="2015">
        <f t="shared" si="1294"/>
        <v>81000</v>
      </c>
      <c r="Q1837" s="2015">
        <f t="shared" si="1294"/>
        <v>50599.26</v>
      </c>
      <c r="R1837" s="2004">
        <f>sum(R1834:R1836)</f>
        <v>1.650950576</v>
      </c>
      <c r="S1837" s="2015">
        <f>sum(S1833:S1836)</f>
        <v>60719.112</v>
      </c>
      <c r="T1837" s="2011">
        <f t="shared" si="1283"/>
        <v>0.7496186667</v>
      </c>
      <c r="U1837" s="7"/>
      <c r="V1837" s="7"/>
      <c r="W1837" s="7"/>
      <c r="X1837" s="7"/>
      <c r="Y1837" s="7"/>
      <c r="Z1837" s="7"/>
      <c r="AA1837" s="7"/>
      <c r="AB1837" s="7"/>
      <c r="AC1837" s="7"/>
    </row>
    <row r="1838">
      <c r="A1838" s="1963"/>
      <c r="B1838" s="576"/>
      <c r="C1838" s="576"/>
      <c r="D1838" s="588"/>
      <c r="E1838" s="1989">
        <v>44822.0</v>
      </c>
      <c r="F1838" s="1808">
        <f>(I1214)</f>
        <v>2840.99</v>
      </c>
      <c r="G1838" s="1808">
        <f>(I1215)</f>
        <v>1491.32</v>
      </c>
      <c r="H1838" s="1808">
        <f>(I1216)</f>
        <v>1702.31</v>
      </c>
      <c r="I1838" s="1808">
        <f>(I1217)</f>
        <v>1962.46</v>
      </c>
      <c r="J1838" s="576"/>
      <c r="K1838" s="576"/>
      <c r="L1838" s="1963"/>
      <c r="M1838" s="1963"/>
      <c r="N1838" s="1963"/>
      <c r="O1838" s="576"/>
      <c r="P1838" s="629"/>
      <c r="Q1838" s="629"/>
      <c r="R1838" s="1690"/>
      <c r="S1838" s="629"/>
      <c r="T1838" s="1690"/>
      <c r="U1838" s="7"/>
      <c r="V1838" s="7"/>
      <c r="W1838" s="7"/>
      <c r="X1838" s="7"/>
      <c r="Y1838" s="7"/>
      <c r="Z1838" s="7"/>
      <c r="AA1838" s="7"/>
      <c r="AB1838" s="7"/>
      <c r="AC1838" s="7"/>
    </row>
    <row r="1839">
      <c r="A1839" s="1963"/>
      <c r="B1839" s="576"/>
      <c r="C1839" s="576"/>
      <c r="D1839" s="588"/>
      <c r="E1839" s="1989">
        <v>44829.0</v>
      </c>
      <c r="F1839" s="1808">
        <f>I1828</f>
        <v>7607.81</v>
      </c>
      <c r="G1839" s="1808">
        <f>I1829</f>
        <v>2652.17</v>
      </c>
      <c r="H1839" s="1808">
        <f>I1830</f>
        <v>2934.27</v>
      </c>
      <c r="I1839" s="1808">
        <f>I1831</f>
        <v>5000.71</v>
      </c>
      <c r="J1839" s="576"/>
      <c r="K1839" s="577"/>
      <c r="L1839" s="1975"/>
      <c r="M1839" s="1975"/>
      <c r="N1839" s="1975"/>
      <c r="O1839" s="577"/>
      <c r="P1839" s="1964"/>
      <c r="Q1839" s="1964"/>
      <c r="R1839" s="1965"/>
      <c r="S1839" s="1968"/>
      <c r="T1839" s="716" t="s">
        <v>1043</v>
      </c>
      <c r="U1839" s="7"/>
      <c r="V1839" s="7"/>
      <c r="W1839" s="7"/>
      <c r="X1839" s="7"/>
      <c r="Y1839" s="7"/>
      <c r="Z1839" s="7"/>
      <c r="AA1839" s="7"/>
      <c r="AB1839" s="7"/>
      <c r="AC1839" s="7"/>
    </row>
    <row r="1840">
      <c r="A1840" s="1963"/>
      <c r="B1840" s="576"/>
      <c r="C1840" s="576"/>
      <c r="D1840" s="588"/>
      <c r="E1840" s="1989">
        <v>44834.0</v>
      </c>
      <c r="F1840" s="1808"/>
      <c r="G1840" s="1808"/>
      <c r="H1840" s="1808"/>
      <c r="I1840" s="1808"/>
      <c r="J1840" s="576"/>
      <c r="K1840" s="576"/>
      <c r="L1840" s="1963"/>
      <c r="M1840" s="1963"/>
      <c r="N1840" s="1963"/>
      <c r="O1840" s="576"/>
      <c r="P1840" s="629"/>
      <c r="Q1840" s="629"/>
      <c r="R1840" s="1690"/>
      <c r="S1840" s="629"/>
      <c r="T1840" s="717" t="s">
        <v>1044</v>
      </c>
      <c r="U1840" s="7"/>
      <c r="V1840" s="7"/>
      <c r="W1840" s="7"/>
      <c r="X1840" s="7"/>
      <c r="Y1840" s="7"/>
      <c r="Z1840" s="7"/>
      <c r="AA1840" s="7"/>
      <c r="AB1840" s="7"/>
      <c r="AC1840" s="7"/>
    </row>
    <row r="1841">
      <c r="A1841" s="1963"/>
      <c r="B1841" s="576"/>
      <c r="C1841" s="576"/>
      <c r="D1841" s="588"/>
      <c r="E1841" s="541" t="s">
        <v>9</v>
      </c>
      <c r="F1841" s="542">
        <f t="shared" ref="F1841:I1841" si="1295">SUM(F1836:F1840)</f>
        <v>17845.65</v>
      </c>
      <c r="G1841" s="542">
        <f t="shared" si="1295"/>
        <v>7644.22</v>
      </c>
      <c r="H1841" s="542">
        <f t="shared" si="1295"/>
        <v>11595.75</v>
      </c>
      <c r="I1841" s="542">
        <f t="shared" si="1295"/>
        <v>13513.64</v>
      </c>
      <c r="J1841" s="576"/>
      <c r="K1841" s="576"/>
      <c r="L1841" s="1963"/>
      <c r="M1841" s="1963"/>
      <c r="N1841" s="1963"/>
      <c r="O1841" s="576"/>
      <c r="P1841" s="629"/>
      <c r="Q1841" s="629"/>
      <c r="R1841" s="1690"/>
      <c r="S1841" s="629"/>
      <c r="T1841" s="720" t="s">
        <v>1045</v>
      </c>
      <c r="U1841" s="7"/>
      <c r="V1841" s="7"/>
      <c r="W1841" s="7"/>
      <c r="X1841" s="7"/>
      <c r="Y1841" s="7"/>
      <c r="Z1841" s="7"/>
      <c r="AA1841" s="7"/>
      <c r="AB1841" s="7"/>
      <c r="AC1841" s="7"/>
    </row>
    <row r="1842">
      <c r="A1842" s="1963"/>
      <c r="B1842" s="576"/>
      <c r="C1842" s="576"/>
      <c r="D1842" s="588"/>
      <c r="E1842" s="1781" t="s">
        <v>167</v>
      </c>
      <c r="F1842" s="1809">
        <f>(F1841/23000)</f>
        <v>0.7758978261</v>
      </c>
      <c r="G1842" s="1809">
        <f>(G1841/16000)</f>
        <v>0.47776375</v>
      </c>
      <c r="H1842" s="1809">
        <f>(H1841/23000)</f>
        <v>0.5041630435</v>
      </c>
      <c r="I1842" s="1809">
        <f>(I1841/20000)</f>
        <v>0.675682</v>
      </c>
      <c r="J1842" s="576"/>
      <c r="K1842" s="576"/>
      <c r="L1842" s="1963"/>
      <c r="M1842" s="1963"/>
      <c r="N1842" s="1963"/>
      <c r="O1842" s="576"/>
      <c r="P1842" s="629"/>
      <c r="Q1842" s="629"/>
      <c r="R1842" s="1690"/>
      <c r="S1842" s="629"/>
      <c r="T1842" s="724" t="s">
        <v>1046</v>
      </c>
      <c r="U1842" s="7"/>
      <c r="V1842" s="7"/>
      <c r="W1842" s="7"/>
      <c r="X1842" s="7"/>
      <c r="Y1842" s="7"/>
      <c r="Z1842" s="7"/>
      <c r="AA1842" s="7"/>
      <c r="AB1842" s="7"/>
      <c r="AC1842" s="7"/>
    </row>
    <row r="1843">
      <c r="A1843" s="1963"/>
      <c r="B1843" s="576"/>
      <c r="C1843" s="576"/>
      <c r="D1843" s="576"/>
      <c r="E1843" s="1873"/>
      <c r="F1843" s="1874"/>
      <c r="G1843" s="1874"/>
      <c r="H1843" s="1874"/>
      <c r="I1843" s="1874"/>
      <c r="J1843" s="576"/>
      <c r="K1843" s="576"/>
      <c r="L1843" s="1963"/>
      <c r="M1843" s="1963"/>
      <c r="N1843" s="1963"/>
      <c r="O1843" s="576"/>
      <c r="P1843" s="629"/>
      <c r="Q1843" s="629"/>
      <c r="R1843" s="1690"/>
      <c r="S1843" s="629"/>
      <c r="T1843" s="1690"/>
      <c r="U1843" s="7"/>
      <c r="V1843" s="7"/>
      <c r="W1843" s="7"/>
      <c r="X1843" s="7"/>
      <c r="Y1843" s="7"/>
      <c r="Z1843" s="7"/>
      <c r="AA1843" s="7"/>
      <c r="AB1843" s="7"/>
      <c r="AC1843" s="7"/>
    </row>
    <row r="1844">
      <c r="A1844" s="1963"/>
      <c r="B1844" s="576"/>
      <c r="C1844" s="576"/>
      <c r="D1844" s="576"/>
      <c r="E1844" s="1873"/>
      <c r="F1844" s="1874"/>
      <c r="G1844" s="1874"/>
      <c r="H1844" s="1874"/>
      <c r="I1844" s="1874"/>
      <c r="J1844" s="576"/>
      <c r="K1844" s="576"/>
      <c r="L1844" s="1963"/>
      <c r="M1844" s="1963"/>
      <c r="N1844" s="1963"/>
      <c r="O1844" s="576"/>
      <c r="P1844" s="629"/>
      <c r="Q1844" s="629"/>
      <c r="R1844" s="1690"/>
      <c r="S1844" s="629"/>
      <c r="T1844" s="1690"/>
      <c r="U1844" s="7"/>
      <c r="V1844" s="7"/>
      <c r="W1844" s="7"/>
      <c r="X1844" s="7"/>
      <c r="Y1844" s="7"/>
      <c r="Z1844" s="7"/>
      <c r="AA1844" s="7"/>
      <c r="AB1844" s="7"/>
      <c r="AC1844" s="7"/>
    </row>
    <row r="1845">
      <c r="A1845" s="1975"/>
      <c r="B1845" s="577"/>
      <c r="C1845" s="577"/>
      <c r="D1845" s="577"/>
      <c r="E1845" s="1873"/>
      <c r="F1845" s="1874"/>
      <c r="G1845" s="1874"/>
      <c r="H1845" s="1874"/>
      <c r="I1845" s="1874"/>
      <c r="J1845" s="577"/>
      <c r="K1845" s="577"/>
      <c r="L1845" s="1975"/>
      <c r="M1845" s="1975"/>
      <c r="N1845" s="1975"/>
      <c r="O1845" s="577"/>
      <c r="P1845" s="1964"/>
      <c r="Q1845" s="1964"/>
      <c r="R1845" s="1965"/>
      <c r="S1845" s="1964"/>
      <c r="T1845" s="1965"/>
      <c r="U1845" s="1990"/>
      <c r="V1845" s="1990"/>
      <c r="W1845" s="1990"/>
      <c r="X1845" s="1990"/>
      <c r="Y1845" s="1990"/>
      <c r="Z1845" s="1990"/>
      <c r="AA1845" s="1990"/>
      <c r="AB1845" s="1990"/>
      <c r="AC1845" s="1990"/>
    </row>
    <row r="1846">
      <c r="A1846" s="1754" t="s">
        <v>1079</v>
      </c>
      <c r="B1846" s="1755">
        <v>26.0</v>
      </c>
      <c r="C1846" s="1755">
        <v>27.0</v>
      </c>
      <c r="D1846" s="1755">
        <v>28.0</v>
      </c>
      <c r="E1846" s="1755">
        <v>29.0</v>
      </c>
      <c r="F1846" s="1755">
        <v>30.0</v>
      </c>
      <c r="G1846" s="1755">
        <v>1.0</v>
      </c>
      <c r="H1846" s="1644"/>
      <c r="I1846" s="1680"/>
      <c r="J1846" s="635"/>
      <c r="K1846" s="1754" t="s">
        <v>1079</v>
      </c>
      <c r="L1846" s="1920"/>
      <c r="M1846" s="1920"/>
      <c r="N1846" s="1920"/>
      <c r="O1846" s="1920"/>
      <c r="P1846" s="1920"/>
      <c r="Q1846" s="1920"/>
      <c r="R1846" s="1680"/>
      <c r="S1846" s="649"/>
      <c r="T1846" s="649"/>
      <c r="U1846" s="7"/>
      <c r="V1846" s="7"/>
      <c r="W1846" s="7"/>
      <c r="X1846" s="7"/>
      <c r="Y1846" s="7"/>
      <c r="Z1846" s="7"/>
      <c r="AA1846" s="7"/>
      <c r="AB1846" s="7"/>
      <c r="AC1846" s="7"/>
    </row>
    <row r="1847">
      <c r="A1847" s="1756" t="s">
        <v>305</v>
      </c>
      <c r="B1847" s="693" t="s">
        <v>2</v>
      </c>
      <c r="C1847" s="693" t="s">
        <v>3</v>
      </c>
      <c r="D1847" s="693" t="s">
        <v>4</v>
      </c>
      <c r="E1847" s="693" t="s">
        <v>5</v>
      </c>
      <c r="F1847" s="693" t="s">
        <v>6</v>
      </c>
      <c r="G1847" s="693" t="s">
        <v>7</v>
      </c>
      <c r="H1847" s="693" t="s">
        <v>9</v>
      </c>
      <c r="I1847" s="693" t="s">
        <v>71</v>
      </c>
      <c r="J1847" s="635"/>
      <c r="K1847" s="693" t="s">
        <v>305</v>
      </c>
      <c r="L1847" s="693" t="s">
        <v>72</v>
      </c>
      <c r="M1847" s="693" t="s">
        <v>13</v>
      </c>
      <c r="N1847" s="701" t="s">
        <v>73</v>
      </c>
      <c r="O1847" s="693" t="s">
        <v>13</v>
      </c>
      <c r="P1847" s="701" t="s">
        <v>74</v>
      </c>
      <c r="Q1847" s="701" t="s">
        <v>640</v>
      </c>
      <c r="R1847" s="1686" t="s">
        <v>592</v>
      </c>
      <c r="S1847" s="649"/>
      <c r="T1847" s="649"/>
      <c r="U1847" s="7"/>
      <c r="V1847" s="7"/>
      <c r="W1847" s="7"/>
      <c r="X1847" s="7"/>
      <c r="Y1847" s="7"/>
      <c r="Z1847" s="7"/>
      <c r="AA1847" s="7"/>
      <c r="AB1847" s="7"/>
      <c r="AC1847" s="7"/>
    </row>
    <row r="1848">
      <c r="A1848" s="1757" t="s">
        <v>75</v>
      </c>
      <c r="B1848" s="1758">
        <f t="shared" ref="B1848:H1848" si="1296"> SUM(B1849:B1853,B1855:B1859,B1861:B1865,B1867:B1871,B1873:B1877,B1879:B1883,B1885:B1889)</f>
        <v>30</v>
      </c>
      <c r="C1848" s="1758">
        <f t="shared" si="1296"/>
        <v>36</v>
      </c>
      <c r="D1848" s="1758">
        <f t="shared" si="1296"/>
        <v>42</v>
      </c>
      <c r="E1848" s="1758">
        <f t="shared" si="1296"/>
        <v>3</v>
      </c>
      <c r="F1848" s="1758">
        <f t="shared" si="1296"/>
        <v>36</v>
      </c>
      <c r="G1848" s="1758">
        <f t="shared" si="1296"/>
        <v>14</v>
      </c>
      <c r="H1848" s="1758">
        <f t="shared" si="1296"/>
        <v>160</v>
      </c>
      <c r="I1848" s="1758"/>
      <c r="J1848" s="635"/>
      <c r="K1848" s="1757" t="s">
        <v>75</v>
      </c>
      <c r="L1848" s="1758"/>
      <c r="M1848" s="1758"/>
      <c r="N1848" s="1758"/>
      <c r="O1848" s="1758"/>
      <c r="P1848" s="1758"/>
      <c r="Q1848" s="1758"/>
      <c r="R1848" s="1758"/>
      <c r="S1848" s="649"/>
      <c r="T1848" s="649"/>
      <c r="U1848" s="7"/>
      <c r="V1848" s="7"/>
      <c r="W1848" s="7"/>
      <c r="X1848" s="7"/>
      <c r="Y1848" s="7"/>
      <c r="Z1848" s="7"/>
      <c r="AA1848" s="7"/>
      <c r="AB1848" s="7"/>
      <c r="AC1848" s="7"/>
    </row>
    <row r="1849">
      <c r="A1849" s="1759" t="s">
        <v>76</v>
      </c>
      <c r="B1849" s="1760">
        <v>2.0</v>
      </c>
      <c r="C1849" s="1760">
        <v>0.0</v>
      </c>
      <c r="D1849" s="1760">
        <v>0.0</v>
      </c>
      <c r="E1849" s="1760">
        <v>1.0</v>
      </c>
      <c r="F1849" s="1760">
        <v>0.0</v>
      </c>
      <c r="G1849" s="1760">
        <v>2.0</v>
      </c>
      <c r="H1849" s="1760">
        <f t="shared" ref="H1849:H1857" si="1297">SUM(B1849:G1849)</f>
        <v>5</v>
      </c>
      <c r="I1849" s="1762">
        <f>SUM(H1849:H1853)</f>
        <v>5</v>
      </c>
      <c r="J1849" s="647" t="s">
        <v>1080</v>
      </c>
      <c r="K1849" s="1759" t="s">
        <v>76</v>
      </c>
      <c r="L1849" s="1765">
        <v>16.0</v>
      </c>
      <c r="M1849" s="1762">
        <f>(L1849-H1849)-R1849</f>
        <v>11</v>
      </c>
      <c r="N1849" s="1765">
        <v>30.0</v>
      </c>
      <c r="O1849" s="1762">
        <f t="shared" ref="O1849:O1850" si="1298">SUM(M1849,N1849)</f>
        <v>41</v>
      </c>
      <c r="P1849" s="1764"/>
      <c r="Q1849" s="1766"/>
      <c r="R1849" s="1765"/>
      <c r="S1849" s="649"/>
      <c r="T1849" s="649"/>
      <c r="U1849" s="7"/>
      <c r="V1849" s="7"/>
      <c r="W1849" s="7"/>
      <c r="X1849" s="7"/>
      <c r="Y1849" s="7"/>
      <c r="Z1849" s="7"/>
      <c r="AA1849" s="7"/>
      <c r="AB1849" s="7"/>
      <c r="AC1849" s="7"/>
    </row>
    <row r="1850">
      <c r="A1850" s="1714" t="s">
        <v>77</v>
      </c>
      <c r="B1850" s="692">
        <v>0.0</v>
      </c>
      <c r="C1850" s="692">
        <v>0.0</v>
      </c>
      <c r="D1850" s="692">
        <v>0.0</v>
      </c>
      <c r="E1850" s="692">
        <v>0.0</v>
      </c>
      <c r="F1850" s="692">
        <v>0.0</v>
      </c>
      <c r="G1850" s="692">
        <v>0.0</v>
      </c>
      <c r="H1850" s="693">
        <f t="shared" si="1297"/>
        <v>0</v>
      </c>
      <c r="I1850" s="596">
        <f>(I1849/60)</f>
        <v>0.08333333333</v>
      </c>
      <c r="J1850" s="647" t="s">
        <v>79</v>
      </c>
      <c r="K1850" s="1714" t="s">
        <v>77</v>
      </c>
      <c r="L1850" s="692">
        <v>0.0</v>
      </c>
      <c r="M1850" s="701">
        <f>(L1850-H1850-H1851)-R1850</f>
        <v>0</v>
      </c>
      <c r="N1850" s="692">
        <v>20.0</v>
      </c>
      <c r="O1850" s="701">
        <f t="shared" si="1298"/>
        <v>20</v>
      </c>
      <c r="P1850" s="701"/>
      <c r="Q1850" s="1621"/>
      <c r="R1850" s="1686"/>
      <c r="S1850" s="649"/>
      <c r="T1850" s="649"/>
      <c r="U1850" s="7"/>
      <c r="V1850" s="7"/>
      <c r="W1850" s="7"/>
      <c r="X1850" s="7"/>
      <c r="Y1850" s="7"/>
      <c r="Z1850" s="7"/>
      <c r="AA1850" s="7"/>
      <c r="AB1850" s="7"/>
      <c r="AC1850" s="7"/>
    </row>
    <row r="1851">
      <c r="A1851" s="1714" t="s">
        <v>78</v>
      </c>
      <c r="B1851" s="692">
        <v>0.0</v>
      </c>
      <c r="C1851" s="692">
        <v>0.0</v>
      </c>
      <c r="D1851" s="692">
        <v>0.0</v>
      </c>
      <c r="E1851" s="692">
        <v>0.0</v>
      </c>
      <c r="F1851" s="692">
        <v>0.0</v>
      </c>
      <c r="G1851" s="692">
        <v>0.0</v>
      </c>
      <c r="H1851" s="693">
        <f t="shared" si="1297"/>
        <v>0</v>
      </c>
      <c r="I1851" s="701"/>
      <c r="J1851" s="647" t="s">
        <v>79</v>
      </c>
      <c r="K1851" s="1714" t="s">
        <v>78</v>
      </c>
      <c r="L1851" s="701" t="str">
        <f>O1237</f>
        <v>-</v>
      </c>
      <c r="M1851" s="701" t="s">
        <v>79</v>
      </c>
      <c r="N1851" s="692" t="s">
        <v>79</v>
      </c>
      <c r="O1851" s="701" t="s">
        <v>79</v>
      </c>
      <c r="P1851" s="692" t="s">
        <v>100</v>
      </c>
      <c r="Q1851" s="1686"/>
      <c r="R1851" s="1686"/>
      <c r="S1851" s="649"/>
      <c r="T1851" s="649"/>
      <c r="U1851" s="7"/>
      <c r="V1851" s="7"/>
      <c r="W1851" s="7"/>
      <c r="X1851" s="7"/>
      <c r="Y1851" s="7"/>
      <c r="Z1851" s="7"/>
      <c r="AA1851" s="7"/>
      <c r="AB1851" s="7"/>
      <c r="AC1851" s="7"/>
    </row>
    <row r="1852">
      <c r="A1852" s="1714" t="s">
        <v>446</v>
      </c>
      <c r="B1852" s="692">
        <v>0.0</v>
      </c>
      <c r="C1852" s="692">
        <v>0.0</v>
      </c>
      <c r="D1852" s="692">
        <v>0.0</v>
      </c>
      <c r="E1852" s="692">
        <v>0.0</v>
      </c>
      <c r="F1852" s="692">
        <v>0.0</v>
      </c>
      <c r="G1852" s="692">
        <v>0.0</v>
      </c>
      <c r="H1852" s="693">
        <f t="shared" si="1297"/>
        <v>0</v>
      </c>
      <c r="I1852" s="701"/>
      <c r="J1852" s="647" t="s">
        <v>79</v>
      </c>
      <c r="K1852" s="1714" t="s">
        <v>446</v>
      </c>
      <c r="L1852" s="692">
        <v>0.0</v>
      </c>
      <c r="M1852" s="701">
        <f>(L1852-H1852)-R1852</f>
        <v>0</v>
      </c>
      <c r="N1852" s="692">
        <v>0.0</v>
      </c>
      <c r="O1852" s="701">
        <f t="shared" ref="O1852:O1853" si="1299">SUM(M1852,N1852)</f>
        <v>0</v>
      </c>
      <c r="P1852" s="701"/>
      <c r="Q1852" s="1621"/>
      <c r="R1852" s="1621"/>
      <c r="S1852" s="649"/>
      <c r="T1852" s="649"/>
      <c r="U1852" s="7"/>
      <c r="V1852" s="7"/>
      <c r="W1852" s="7"/>
      <c r="X1852" s="7"/>
      <c r="Y1852" s="7"/>
      <c r="Z1852" s="7"/>
      <c r="AA1852" s="7"/>
      <c r="AB1852" s="7"/>
      <c r="AC1852" s="7"/>
    </row>
    <row r="1853">
      <c r="A1853" s="1714" t="s">
        <v>751</v>
      </c>
      <c r="B1853" s="692">
        <v>0.0</v>
      </c>
      <c r="C1853" s="692">
        <v>0.0</v>
      </c>
      <c r="D1853" s="692">
        <v>0.0</v>
      </c>
      <c r="E1853" s="692">
        <v>0.0</v>
      </c>
      <c r="F1853" s="692">
        <v>0.0</v>
      </c>
      <c r="G1853" s="692">
        <v>0.0</v>
      </c>
      <c r="H1853" s="693">
        <f t="shared" si="1297"/>
        <v>0</v>
      </c>
      <c r="I1853" s="701"/>
      <c r="J1853" s="647" t="s">
        <v>79</v>
      </c>
      <c r="K1853" s="1714" t="s">
        <v>751</v>
      </c>
      <c r="L1853" s="692">
        <v>0.0</v>
      </c>
      <c r="M1853" s="701">
        <f t="shared" ref="M1853:M1854" si="1300">(L1853-H1853)</f>
        <v>0</v>
      </c>
      <c r="N1853" s="692">
        <v>5.0</v>
      </c>
      <c r="O1853" s="701">
        <f t="shared" si="1299"/>
        <v>5</v>
      </c>
      <c r="P1853" s="701"/>
      <c r="Q1853" s="1621"/>
      <c r="R1853" s="1686"/>
      <c r="S1853" s="649"/>
      <c r="T1853" s="649"/>
      <c r="U1853" s="7"/>
      <c r="V1853" s="7"/>
      <c r="W1853" s="7"/>
      <c r="X1853" s="7"/>
      <c r="Y1853" s="7"/>
      <c r="Z1853" s="7"/>
      <c r="AA1853" s="7"/>
      <c r="AB1853" s="7"/>
      <c r="AC1853" s="7"/>
    </row>
    <row r="1854">
      <c r="A1854" s="1714" t="s">
        <v>80</v>
      </c>
      <c r="B1854" s="692">
        <v>0.0</v>
      </c>
      <c r="C1854" s="692">
        <v>0.0</v>
      </c>
      <c r="D1854" s="692">
        <v>0.0</v>
      </c>
      <c r="E1854" s="692">
        <v>0.0</v>
      </c>
      <c r="F1854" s="692">
        <v>0.0</v>
      </c>
      <c r="G1854" s="692">
        <v>0.0</v>
      </c>
      <c r="H1854" s="693">
        <f t="shared" si="1297"/>
        <v>0</v>
      </c>
      <c r="I1854" s="701"/>
      <c r="J1854" s="647" t="s">
        <v>79</v>
      </c>
      <c r="K1854" s="1714" t="s">
        <v>80</v>
      </c>
      <c r="L1854" s="701">
        <f>O1240</f>
        <v>0</v>
      </c>
      <c r="M1854" s="701">
        <f t="shared" si="1300"/>
        <v>0</v>
      </c>
      <c r="N1854" s="692">
        <v>0.0</v>
      </c>
      <c r="O1854" s="701">
        <f>sum(M1854,N1854)</f>
        <v>0</v>
      </c>
      <c r="P1854" s="701"/>
      <c r="Q1854" s="1621"/>
      <c r="R1854" s="1686"/>
      <c r="S1854" s="649"/>
      <c r="T1854" s="649"/>
      <c r="U1854" s="7"/>
      <c r="V1854" s="7"/>
      <c r="W1854" s="7"/>
      <c r="X1854" s="7"/>
      <c r="Y1854" s="7"/>
      <c r="Z1854" s="7"/>
      <c r="AA1854" s="7"/>
      <c r="AB1854" s="7"/>
      <c r="AC1854" s="7"/>
    </row>
    <row r="1855">
      <c r="A1855" s="1715" t="s">
        <v>81</v>
      </c>
      <c r="B1855" s="1765">
        <v>0.0</v>
      </c>
      <c r="C1855" s="1765">
        <v>8.0</v>
      </c>
      <c r="D1855" s="1765">
        <v>2.0</v>
      </c>
      <c r="E1855" s="1765">
        <v>2.0</v>
      </c>
      <c r="F1855" s="1765">
        <v>6.0</v>
      </c>
      <c r="G1855" s="1765">
        <v>3.0</v>
      </c>
      <c r="H1855" s="1761">
        <f t="shared" si="1297"/>
        <v>21</v>
      </c>
      <c r="I1855" s="1762">
        <f>SUM(H1855:H1859)</f>
        <v>21</v>
      </c>
      <c r="J1855" s="647" t="s">
        <v>1080</v>
      </c>
      <c r="K1855" s="1715" t="s">
        <v>81</v>
      </c>
      <c r="L1855" s="1765">
        <v>26.0</v>
      </c>
      <c r="M1855" s="1762">
        <f>(L1855-H1855)-R1855</f>
        <v>5</v>
      </c>
      <c r="N1855" s="1765">
        <v>25.0</v>
      </c>
      <c r="O1855" s="1762">
        <f t="shared" ref="O1855:O1856" si="1301">SUM(M1855,N1855)</f>
        <v>30</v>
      </c>
      <c r="P1855" s="1764"/>
      <c r="Q1855" s="1766"/>
      <c r="R1855" s="1765"/>
      <c r="S1855" s="649"/>
      <c r="T1855" s="649"/>
      <c r="U1855" s="7"/>
      <c r="V1855" s="7"/>
      <c r="W1855" s="7"/>
      <c r="X1855" s="7"/>
      <c r="Y1855" s="7"/>
      <c r="Z1855" s="7"/>
      <c r="AA1855" s="7"/>
      <c r="AB1855" s="7"/>
      <c r="AC1855" s="7"/>
    </row>
    <row r="1856">
      <c r="A1856" s="1714" t="s">
        <v>77</v>
      </c>
      <c r="B1856" s="692">
        <v>0.0</v>
      </c>
      <c r="C1856" s="692">
        <v>0.0</v>
      </c>
      <c r="D1856" s="692">
        <v>0.0</v>
      </c>
      <c r="E1856" s="692">
        <v>0.0</v>
      </c>
      <c r="F1856" s="692">
        <v>0.0</v>
      </c>
      <c r="G1856" s="692">
        <v>0.0</v>
      </c>
      <c r="H1856" s="693">
        <f t="shared" si="1297"/>
        <v>0</v>
      </c>
      <c r="I1856" s="596">
        <f>(I1855/60)</f>
        <v>0.35</v>
      </c>
      <c r="J1856" s="647" t="s">
        <v>79</v>
      </c>
      <c r="K1856" s="1714" t="s">
        <v>77</v>
      </c>
      <c r="L1856" s="692">
        <f t="shared" ref="L1856:L1866" si="1302">O1242</f>
        <v>0</v>
      </c>
      <c r="M1856" s="701">
        <f>(L1856-H1856-H1857)-R1856</f>
        <v>0</v>
      </c>
      <c r="N1856" s="692">
        <v>10.0</v>
      </c>
      <c r="O1856" s="701">
        <f t="shared" si="1301"/>
        <v>10</v>
      </c>
      <c r="P1856" s="701"/>
      <c r="Q1856" s="1686"/>
      <c r="R1856" s="1686"/>
      <c r="S1856" s="649"/>
      <c r="T1856" s="649"/>
      <c r="U1856" s="7"/>
      <c r="V1856" s="7"/>
      <c r="W1856" s="7"/>
      <c r="X1856" s="7"/>
      <c r="Y1856" s="7"/>
      <c r="Z1856" s="7"/>
      <c r="AA1856" s="7"/>
      <c r="AB1856" s="7"/>
      <c r="AC1856" s="7"/>
    </row>
    <row r="1857">
      <c r="A1857" s="1714" t="s">
        <v>78</v>
      </c>
      <c r="B1857" s="692">
        <v>0.0</v>
      </c>
      <c r="C1857" s="692">
        <v>0.0</v>
      </c>
      <c r="D1857" s="692">
        <v>0.0</v>
      </c>
      <c r="E1857" s="692">
        <v>0.0</v>
      </c>
      <c r="F1857" s="692">
        <v>0.0</v>
      </c>
      <c r="G1857" s="692">
        <v>0.0</v>
      </c>
      <c r="H1857" s="693">
        <f t="shared" si="1297"/>
        <v>0</v>
      </c>
      <c r="I1857" s="701"/>
      <c r="J1857" s="647" t="s">
        <v>79</v>
      </c>
      <c r="K1857" s="1714" t="s">
        <v>78</v>
      </c>
      <c r="L1857" s="701" t="str">
        <f t="shared" si="1302"/>
        <v>-</v>
      </c>
      <c r="M1857" s="701" t="s">
        <v>79</v>
      </c>
      <c r="N1857" s="692" t="s">
        <v>79</v>
      </c>
      <c r="O1857" s="701" t="s">
        <v>79</v>
      </c>
      <c r="P1857" s="701"/>
      <c r="Q1857" s="1686"/>
      <c r="R1857" s="1686"/>
      <c r="S1857" s="649"/>
      <c r="T1857" s="649"/>
      <c r="U1857" s="7"/>
      <c r="V1857" s="7"/>
      <c r="W1857" s="7"/>
      <c r="X1857" s="7"/>
      <c r="Y1857" s="7"/>
      <c r="Z1857" s="7"/>
      <c r="AA1857" s="7"/>
      <c r="AB1857" s="7"/>
      <c r="AC1857" s="7"/>
    </row>
    <row r="1858">
      <c r="A1858" s="1714" t="s">
        <v>446</v>
      </c>
      <c r="B1858" s="692">
        <v>0.0</v>
      </c>
      <c r="C1858" s="692">
        <v>0.0</v>
      </c>
      <c r="D1858" s="692">
        <v>0.0</v>
      </c>
      <c r="E1858" s="692">
        <v>0.0</v>
      </c>
      <c r="F1858" s="692">
        <v>0.0</v>
      </c>
      <c r="G1858" s="692">
        <v>0.0</v>
      </c>
      <c r="H1858" s="693">
        <f t="shared" ref="H1858:H1860" si="1303">sum(B1858:G1858)</f>
        <v>0</v>
      </c>
      <c r="I1858" s="701"/>
      <c r="J1858" s="647" t="s">
        <v>79</v>
      </c>
      <c r="K1858" s="1714" t="s">
        <v>446</v>
      </c>
      <c r="L1858" s="692">
        <f t="shared" si="1302"/>
        <v>1</v>
      </c>
      <c r="M1858" s="701">
        <f>(L1858-H1858)-R1858</f>
        <v>1</v>
      </c>
      <c r="N1858" s="692">
        <v>0.0</v>
      </c>
      <c r="O1858" s="701">
        <f t="shared" ref="O1858:O1859" si="1304">SUM(M1858,N1858)</f>
        <v>1</v>
      </c>
      <c r="P1858" s="701"/>
      <c r="Q1858" s="1621"/>
      <c r="R1858" s="1686"/>
      <c r="S1858" s="649"/>
      <c r="T1858" s="649"/>
      <c r="U1858" s="7"/>
      <c r="V1858" s="7"/>
      <c r="W1858" s="7"/>
      <c r="X1858" s="7"/>
      <c r="Y1858" s="7"/>
      <c r="Z1858" s="7"/>
      <c r="AA1858" s="7"/>
      <c r="AB1858" s="7"/>
      <c r="AC1858" s="7"/>
    </row>
    <row r="1859">
      <c r="A1859" s="1714" t="s">
        <v>751</v>
      </c>
      <c r="B1859" s="692">
        <v>0.0</v>
      </c>
      <c r="C1859" s="692">
        <v>0.0</v>
      </c>
      <c r="D1859" s="692">
        <v>0.0</v>
      </c>
      <c r="E1859" s="692">
        <v>0.0</v>
      </c>
      <c r="F1859" s="692">
        <v>0.0</v>
      </c>
      <c r="G1859" s="692">
        <v>0.0</v>
      </c>
      <c r="H1859" s="693">
        <f t="shared" si="1303"/>
        <v>0</v>
      </c>
      <c r="I1859" s="701"/>
      <c r="J1859" s="647" t="s">
        <v>79</v>
      </c>
      <c r="K1859" s="1714" t="s">
        <v>751</v>
      </c>
      <c r="L1859" s="692">
        <f t="shared" si="1302"/>
        <v>7</v>
      </c>
      <c r="M1859" s="701">
        <f t="shared" ref="M1859:M1860" si="1305">(L1859-H1859)</f>
        <v>7</v>
      </c>
      <c r="N1859" s="692">
        <v>0.0</v>
      </c>
      <c r="O1859" s="701">
        <f t="shared" si="1304"/>
        <v>7</v>
      </c>
      <c r="P1859" s="701"/>
      <c r="Q1859" s="1621"/>
      <c r="R1859" s="1686"/>
      <c r="S1859" s="649"/>
      <c r="T1859" s="649"/>
      <c r="U1859" s="7"/>
      <c r="V1859" s="7"/>
      <c r="W1859" s="7"/>
      <c r="X1859" s="7"/>
      <c r="Y1859" s="7"/>
      <c r="Z1859" s="7"/>
      <c r="AA1859" s="7"/>
      <c r="AB1859" s="7"/>
      <c r="AC1859" s="7"/>
    </row>
    <row r="1860">
      <c r="A1860" s="1714" t="s">
        <v>80</v>
      </c>
      <c r="B1860" s="692">
        <v>0.0</v>
      </c>
      <c r="C1860" s="692">
        <v>0.0</v>
      </c>
      <c r="D1860" s="692">
        <v>0.0</v>
      </c>
      <c r="E1860" s="692">
        <v>0.0</v>
      </c>
      <c r="F1860" s="692">
        <v>0.0</v>
      </c>
      <c r="G1860" s="692">
        <v>0.0</v>
      </c>
      <c r="H1860" s="693">
        <f t="shared" si="1303"/>
        <v>0</v>
      </c>
      <c r="I1860" s="701"/>
      <c r="J1860" s="647" t="s">
        <v>79</v>
      </c>
      <c r="K1860" s="1714" t="s">
        <v>80</v>
      </c>
      <c r="L1860" s="692">
        <f t="shared" si="1302"/>
        <v>14</v>
      </c>
      <c r="M1860" s="701">
        <f t="shared" si="1305"/>
        <v>14</v>
      </c>
      <c r="N1860" s="692">
        <v>0.0</v>
      </c>
      <c r="O1860" s="701">
        <f>sum(M1860,N1860)</f>
        <v>14</v>
      </c>
      <c r="P1860" s="701"/>
      <c r="Q1860" s="1621"/>
      <c r="R1860" s="1686"/>
      <c r="S1860" s="649"/>
      <c r="T1860" s="649"/>
      <c r="U1860" s="7"/>
      <c r="V1860" s="7"/>
      <c r="W1860" s="7"/>
      <c r="X1860" s="7"/>
      <c r="Y1860" s="7"/>
      <c r="Z1860" s="7"/>
      <c r="AA1860" s="7"/>
      <c r="AB1860" s="7"/>
      <c r="AC1860" s="7"/>
    </row>
    <row r="1861">
      <c r="A1861" s="1715" t="s">
        <v>237</v>
      </c>
      <c r="B1861" s="1760">
        <v>8.0</v>
      </c>
      <c r="C1861" s="1760">
        <v>0.0</v>
      </c>
      <c r="D1861" s="1760">
        <v>8.0</v>
      </c>
      <c r="E1861" s="1760">
        <v>0.0</v>
      </c>
      <c r="F1861" s="1760">
        <v>2.0</v>
      </c>
      <c r="G1861" s="1760">
        <v>0.0</v>
      </c>
      <c r="H1861" s="1760">
        <f t="shared" ref="H1861:H1863" si="1306">SUM(B1861:G1861)</f>
        <v>18</v>
      </c>
      <c r="I1861" s="1762">
        <f>SUM(H1861:H1865)</f>
        <v>32</v>
      </c>
      <c r="J1861" s="635"/>
      <c r="K1861" s="1715" t="s">
        <v>237</v>
      </c>
      <c r="L1861" s="1762">
        <f t="shared" si="1302"/>
        <v>37</v>
      </c>
      <c r="M1861" s="1762">
        <f>(L1861-H1861)-R1861</f>
        <v>19</v>
      </c>
      <c r="N1861" s="1765">
        <v>0.0</v>
      </c>
      <c r="O1861" s="1762">
        <f t="shared" ref="O1861:O1862" si="1307">SUM(M1861,N1861)</f>
        <v>19</v>
      </c>
      <c r="P1861" s="1764"/>
      <c r="Q1861" s="1766"/>
      <c r="R1861" s="1762"/>
      <c r="S1861" s="649"/>
      <c r="T1861" s="649"/>
      <c r="U1861" s="7"/>
      <c r="V1861" s="7"/>
      <c r="W1861" s="7"/>
      <c r="X1861" s="7"/>
      <c r="Y1861" s="7"/>
      <c r="Z1861" s="7"/>
      <c r="AA1861" s="7"/>
      <c r="AB1861" s="7"/>
      <c r="AC1861" s="7"/>
    </row>
    <row r="1862">
      <c r="A1862" s="1714" t="s">
        <v>77</v>
      </c>
      <c r="B1862" s="692">
        <v>0.0</v>
      </c>
      <c r="C1862" s="692">
        <v>0.0</v>
      </c>
      <c r="D1862" s="692">
        <v>0.0</v>
      </c>
      <c r="E1862" s="692">
        <v>0.0</v>
      </c>
      <c r="F1862" s="692">
        <v>0.0</v>
      </c>
      <c r="G1862" s="692">
        <v>0.0</v>
      </c>
      <c r="H1862" s="693">
        <f t="shared" si="1306"/>
        <v>0</v>
      </c>
      <c r="I1862" s="596">
        <f>(I1861/60)</f>
        <v>0.5333333333</v>
      </c>
      <c r="J1862" s="635"/>
      <c r="K1862" s="1714" t="s">
        <v>77</v>
      </c>
      <c r="L1862" s="701">
        <f t="shared" si="1302"/>
        <v>15</v>
      </c>
      <c r="M1862" s="701">
        <f>(L1862-H1862-H1863)-R1862</f>
        <v>1</v>
      </c>
      <c r="N1862" s="692">
        <v>0.0</v>
      </c>
      <c r="O1862" s="701">
        <f t="shared" si="1307"/>
        <v>1</v>
      </c>
      <c r="P1862" s="701"/>
      <c r="Q1862" s="1621"/>
      <c r="R1862" s="1686"/>
      <c r="S1862" s="649"/>
      <c r="T1862" s="649"/>
      <c r="U1862" s="7"/>
      <c r="V1862" s="7"/>
      <c r="W1862" s="7"/>
      <c r="X1862" s="7"/>
      <c r="Y1862" s="7"/>
      <c r="Z1862" s="7"/>
      <c r="AA1862" s="7"/>
      <c r="AB1862" s="7"/>
      <c r="AC1862" s="7"/>
    </row>
    <row r="1863">
      <c r="A1863" s="1714" t="s">
        <v>78</v>
      </c>
      <c r="B1863" s="692">
        <v>6.0</v>
      </c>
      <c r="C1863" s="692">
        <v>0.0</v>
      </c>
      <c r="D1863" s="692">
        <v>7.0</v>
      </c>
      <c r="E1863" s="692">
        <v>0.0</v>
      </c>
      <c r="F1863" s="692">
        <v>1.0</v>
      </c>
      <c r="G1863" s="692">
        <v>0.0</v>
      </c>
      <c r="H1863" s="693">
        <f t="shared" si="1306"/>
        <v>14</v>
      </c>
      <c r="I1863" s="701"/>
      <c r="J1863" s="635"/>
      <c r="K1863" s="1714" t="s">
        <v>78</v>
      </c>
      <c r="L1863" s="701" t="str">
        <f t="shared" si="1302"/>
        <v>-</v>
      </c>
      <c r="M1863" s="701" t="s">
        <v>79</v>
      </c>
      <c r="N1863" s="692">
        <v>0.0</v>
      </c>
      <c r="O1863" s="701" t="s">
        <v>79</v>
      </c>
      <c r="P1863" s="701"/>
      <c r="Q1863" s="1686"/>
      <c r="R1863" s="1686"/>
      <c r="S1863" s="649"/>
      <c r="T1863" s="649"/>
      <c r="U1863" s="7"/>
      <c r="V1863" s="7"/>
      <c r="W1863" s="7"/>
      <c r="X1863" s="7"/>
      <c r="Y1863" s="7"/>
      <c r="Z1863" s="7"/>
      <c r="AA1863" s="7"/>
      <c r="AB1863" s="7"/>
      <c r="AC1863" s="7"/>
    </row>
    <row r="1864">
      <c r="A1864" s="1714" t="s">
        <v>446</v>
      </c>
      <c r="B1864" s="692">
        <v>0.0</v>
      </c>
      <c r="C1864" s="692">
        <v>0.0</v>
      </c>
      <c r="D1864" s="692">
        <v>0.0</v>
      </c>
      <c r="E1864" s="692">
        <v>0.0</v>
      </c>
      <c r="F1864" s="692">
        <v>1.0</v>
      </c>
      <c r="G1864" s="692">
        <v>0.0</v>
      </c>
      <c r="H1864" s="690">
        <v>0.0</v>
      </c>
      <c r="I1864" s="701"/>
      <c r="J1864" s="635"/>
      <c r="K1864" s="1714" t="s">
        <v>446</v>
      </c>
      <c r="L1864" s="701">
        <f t="shared" si="1302"/>
        <v>1</v>
      </c>
      <c r="M1864" s="701">
        <f>(L1864-H1864)-R1864</f>
        <v>1</v>
      </c>
      <c r="N1864" s="692">
        <v>0.0</v>
      </c>
      <c r="O1864" s="701">
        <f t="shared" ref="O1864:O1865" si="1308">SUM(M1864,N1864)</f>
        <v>1</v>
      </c>
      <c r="P1864" s="701"/>
      <c r="Q1864" s="1621"/>
      <c r="R1864" s="1686"/>
      <c r="S1864" s="649"/>
      <c r="T1864" s="649"/>
      <c r="U1864" s="7"/>
      <c r="V1864" s="7"/>
      <c r="W1864" s="7"/>
      <c r="X1864" s="7"/>
      <c r="Y1864" s="7"/>
      <c r="Z1864" s="7"/>
      <c r="AA1864" s="7"/>
      <c r="AB1864" s="7"/>
      <c r="AC1864" s="7"/>
    </row>
    <row r="1865">
      <c r="A1865" s="1714" t="s">
        <v>751</v>
      </c>
      <c r="B1865" s="692">
        <v>0.0</v>
      </c>
      <c r="C1865" s="692">
        <v>0.0</v>
      </c>
      <c r="D1865" s="692">
        <v>0.0</v>
      </c>
      <c r="E1865" s="692">
        <v>0.0</v>
      </c>
      <c r="F1865" s="692">
        <v>0.0</v>
      </c>
      <c r="G1865" s="692">
        <v>0.0</v>
      </c>
      <c r="H1865" s="693">
        <f t="shared" ref="H1865:H1866" si="1309">sum(B1865:G1865)</f>
        <v>0</v>
      </c>
      <c r="I1865" s="701"/>
      <c r="J1865" s="635"/>
      <c r="K1865" s="1714" t="s">
        <v>751</v>
      </c>
      <c r="L1865" s="701">
        <f t="shared" si="1302"/>
        <v>0</v>
      </c>
      <c r="M1865" s="701">
        <f t="shared" ref="M1865:M1866" si="1310">(L1865-H1865)</f>
        <v>0</v>
      </c>
      <c r="N1865" s="692">
        <v>0.0</v>
      </c>
      <c r="O1865" s="701">
        <f t="shared" si="1308"/>
        <v>0</v>
      </c>
      <c r="P1865" s="701"/>
      <c r="Q1865" s="1621"/>
      <c r="R1865" s="1686"/>
      <c r="S1865" s="649"/>
      <c r="T1865" s="649"/>
      <c r="U1865" s="7"/>
      <c r="V1865" s="7"/>
      <c r="W1865" s="7"/>
      <c r="X1865" s="7"/>
      <c r="Y1865" s="7"/>
      <c r="Z1865" s="7"/>
      <c r="AA1865" s="7"/>
      <c r="AB1865" s="7"/>
      <c r="AC1865" s="7"/>
    </row>
    <row r="1866">
      <c r="A1866" s="1714" t="s">
        <v>80</v>
      </c>
      <c r="B1866" s="692">
        <v>0.0</v>
      </c>
      <c r="C1866" s="692">
        <v>0.0</v>
      </c>
      <c r="D1866" s="692">
        <v>0.0</v>
      </c>
      <c r="E1866" s="692">
        <v>0.0</v>
      </c>
      <c r="F1866" s="692">
        <v>0.0</v>
      </c>
      <c r="G1866" s="692">
        <v>0.0</v>
      </c>
      <c r="H1866" s="693">
        <f t="shared" si="1309"/>
        <v>0</v>
      </c>
      <c r="I1866" s="701"/>
      <c r="J1866" s="635"/>
      <c r="K1866" s="1714" t="s">
        <v>80</v>
      </c>
      <c r="L1866" s="701">
        <f t="shared" si="1302"/>
        <v>20</v>
      </c>
      <c r="M1866" s="701">
        <f t="shared" si="1310"/>
        <v>20</v>
      </c>
      <c r="N1866" s="692">
        <v>0.0</v>
      </c>
      <c r="O1866" s="701">
        <f>sum(M1866,N1866)</f>
        <v>20</v>
      </c>
      <c r="P1866" s="701"/>
      <c r="Q1866" s="1621"/>
      <c r="R1866" s="1686"/>
      <c r="S1866" s="649"/>
      <c r="T1866" s="649"/>
      <c r="U1866" s="7"/>
      <c r="V1866" s="7"/>
      <c r="W1866" s="7"/>
      <c r="X1866" s="7"/>
      <c r="Y1866" s="7"/>
      <c r="Z1866" s="7"/>
      <c r="AA1866" s="7"/>
      <c r="AB1866" s="7"/>
      <c r="AC1866" s="7"/>
    </row>
    <row r="1867">
      <c r="A1867" s="1921" t="s">
        <v>134</v>
      </c>
      <c r="B1867" s="1765">
        <v>7.0</v>
      </c>
      <c r="C1867" s="1765">
        <v>4.0</v>
      </c>
      <c r="D1867" s="1765">
        <v>4.0</v>
      </c>
      <c r="E1867" s="1765">
        <v>0.0</v>
      </c>
      <c r="F1867" s="1765">
        <v>5.0</v>
      </c>
      <c r="G1867" s="1765">
        <v>8.0</v>
      </c>
      <c r="H1867" s="1761">
        <f t="shared" ref="H1867:H1869" si="1311">SUM(B1867:G1867)</f>
        <v>28</v>
      </c>
      <c r="I1867" s="1762">
        <f>SUM(H1867:H1871)</f>
        <v>35</v>
      </c>
      <c r="J1867" s="647" t="s">
        <v>1080</v>
      </c>
      <c r="K1867" s="1921" t="s">
        <v>134</v>
      </c>
      <c r="L1867" s="1765">
        <v>46.0</v>
      </c>
      <c r="M1867" s="1762">
        <f>(L1867-H1867)-R1867</f>
        <v>18</v>
      </c>
      <c r="N1867" s="1765">
        <v>25.0</v>
      </c>
      <c r="O1867" s="1762">
        <f t="shared" ref="O1867:O1868" si="1312">SUM(M1867,N1867)</f>
        <v>43</v>
      </c>
      <c r="P1867" s="1764"/>
      <c r="Q1867" s="1766"/>
      <c r="R1867" s="1685"/>
      <c r="S1867" s="649"/>
      <c r="T1867" s="649"/>
      <c r="U1867" s="7"/>
      <c r="V1867" s="7"/>
      <c r="W1867" s="7"/>
      <c r="X1867" s="7"/>
      <c r="Y1867" s="7"/>
      <c r="Z1867" s="7"/>
      <c r="AA1867" s="7"/>
      <c r="AB1867" s="7"/>
      <c r="AC1867" s="7"/>
    </row>
    <row r="1868">
      <c r="A1868" s="1714" t="s">
        <v>77</v>
      </c>
      <c r="B1868" s="692">
        <v>0.0</v>
      </c>
      <c r="C1868" s="692">
        <v>0.0</v>
      </c>
      <c r="D1868" s="692">
        <v>0.0</v>
      </c>
      <c r="E1868" s="692">
        <v>0.0</v>
      </c>
      <c r="F1868" s="692">
        <v>0.0</v>
      </c>
      <c r="G1868" s="692">
        <v>0.0</v>
      </c>
      <c r="H1868" s="693">
        <f t="shared" si="1311"/>
        <v>0</v>
      </c>
      <c r="I1868" s="596">
        <f>(I1867/60)</f>
        <v>0.5833333333</v>
      </c>
      <c r="J1868" s="647" t="s">
        <v>79</v>
      </c>
      <c r="K1868" s="1714" t="s">
        <v>77</v>
      </c>
      <c r="L1868" s="692">
        <v>8.0</v>
      </c>
      <c r="M1868" s="701">
        <f>(L1868-H1868-H1869)-R1868</f>
        <v>1</v>
      </c>
      <c r="N1868" s="692">
        <v>2.0</v>
      </c>
      <c r="O1868" s="701">
        <f t="shared" si="1312"/>
        <v>3</v>
      </c>
      <c r="P1868" s="701"/>
      <c r="Q1868" s="1621"/>
      <c r="R1868" s="1686"/>
      <c r="S1868" s="649"/>
      <c r="T1868" s="649"/>
      <c r="U1868" s="7"/>
      <c r="V1868" s="7"/>
      <c r="W1868" s="7"/>
      <c r="X1868" s="7"/>
      <c r="Y1868" s="7"/>
      <c r="Z1868" s="7"/>
      <c r="AA1868" s="7"/>
      <c r="AB1868" s="7"/>
      <c r="AC1868" s="7"/>
    </row>
    <row r="1869">
      <c r="A1869" s="1714" t="s">
        <v>78</v>
      </c>
      <c r="B1869" s="692">
        <v>0.0</v>
      </c>
      <c r="C1869" s="692">
        <v>0.0</v>
      </c>
      <c r="D1869" s="692">
        <v>4.0</v>
      </c>
      <c r="E1869" s="692">
        <v>0.0</v>
      </c>
      <c r="F1869" s="692">
        <v>2.0</v>
      </c>
      <c r="G1869" s="692">
        <v>1.0</v>
      </c>
      <c r="H1869" s="693">
        <f t="shared" si="1311"/>
        <v>7</v>
      </c>
      <c r="I1869" s="701"/>
      <c r="J1869" s="647" t="s">
        <v>79</v>
      </c>
      <c r="K1869" s="1714" t="s">
        <v>78</v>
      </c>
      <c r="L1869" s="701" t="str">
        <f t="shared" ref="L1869:L1870" si="1313">O1255</f>
        <v>-</v>
      </c>
      <c r="M1869" s="701" t="s">
        <v>79</v>
      </c>
      <c r="N1869" s="692" t="s">
        <v>79</v>
      </c>
      <c r="O1869" s="701" t="s">
        <v>79</v>
      </c>
      <c r="P1869" s="692" t="s">
        <v>100</v>
      </c>
      <c r="Q1869" s="1686"/>
      <c r="R1869" s="1686"/>
      <c r="S1869" s="649"/>
      <c r="T1869" s="649"/>
      <c r="U1869" s="7"/>
      <c r="V1869" s="7"/>
      <c r="W1869" s="7"/>
      <c r="X1869" s="7"/>
      <c r="Y1869" s="7"/>
      <c r="Z1869" s="7"/>
      <c r="AA1869" s="7"/>
      <c r="AB1869" s="7"/>
      <c r="AC1869" s="7"/>
    </row>
    <row r="1870">
      <c r="A1870" s="1714" t="s">
        <v>446</v>
      </c>
      <c r="B1870" s="692">
        <v>0.0</v>
      </c>
      <c r="C1870" s="692">
        <v>0.0</v>
      </c>
      <c r="D1870" s="692">
        <v>0.0</v>
      </c>
      <c r="E1870" s="692">
        <v>0.0</v>
      </c>
      <c r="F1870" s="692">
        <v>0.0</v>
      </c>
      <c r="G1870" s="692">
        <v>0.0</v>
      </c>
      <c r="H1870" s="693">
        <f t="shared" ref="H1870:H1872" si="1314">sum(B1870:G1870)</f>
        <v>0</v>
      </c>
      <c r="I1870" s="701"/>
      <c r="J1870" s="647" t="s">
        <v>79</v>
      </c>
      <c r="K1870" s="1714" t="s">
        <v>446</v>
      </c>
      <c r="L1870" s="701">
        <f t="shared" si="1313"/>
        <v>2</v>
      </c>
      <c r="M1870" s="701">
        <f>(L1870-H1870)-R1870</f>
        <v>2</v>
      </c>
      <c r="N1870" s="692">
        <v>0.0</v>
      </c>
      <c r="O1870" s="701">
        <f t="shared" ref="O1870:O1871" si="1315">SUM(M1870,N1870)</f>
        <v>2</v>
      </c>
      <c r="P1870" s="701"/>
      <c r="Q1870" s="1621"/>
      <c r="R1870" s="1686"/>
      <c r="S1870" s="649"/>
      <c r="T1870" s="649"/>
      <c r="U1870" s="7"/>
      <c r="V1870" s="7"/>
      <c r="W1870" s="7"/>
      <c r="X1870" s="7"/>
      <c r="Y1870" s="7"/>
      <c r="Z1870" s="7"/>
      <c r="AA1870" s="7"/>
      <c r="AB1870" s="7"/>
      <c r="AC1870" s="7"/>
    </row>
    <row r="1871">
      <c r="A1871" s="1714" t="s">
        <v>751</v>
      </c>
      <c r="B1871" s="692">
        <v>0.0</v>
      </c>
      <c r="C1871" s="692">
        <v>0.0</v>
      </c>
      <c r="D1871" s="692">
        <v>0.0</v>
      </c>
      <c r="E1871" s="692">
        <v>0.0</v>
      </c>
      <c r="F1871" s="692">
        <v>0.0</v>
      </c>
      <c r="G1871" s="692">
        <v>0.0</v>
      </c>
      <c r="H1871" s="693">
        <f t="shared" si="1314"/>
        <v>0</v>
      </c>
      <c r="I1871" s="701"/>
      <c r="J1871" s="647" t="s">
        <v>79</v>
      </c>
      <c r="K1871" s="1714" t="s">
        <v>751</v>
      </c>
      <c r="L1871" s="692">
        <v>3.0</v>
      </c>
      <c r="M1871" s="701">
        <f t="shared" ref="M1871:M1872" si="1316">(L1871-H1871)</f>
        <v>3</v>
      </c>
      <c r="N1871" s="692">
        <v>2.0</v>
      </c>
      <c r="O1871" s="701">
        <f t="shared" si="1315"/>
        <v>5</v>
      </c>
      <c r="P1871" s="701"/>
      <c r="Q1871" s="1621"/>
      <c r="R1871" s="1686"/>
      <c r="S1871" s="649"/>
      <c r="T1871" s="649"/>
      <c r="U1871" s="7"/>
      <c r="V1871" s="7"/>
      <c r="W1871" s="7"/>
      <c r="X1871" s="7"/>
      <c r="Y1871" s="7"/>
      <c r="Z1871" s="7"/>
      <c r="AA1871" s="7"/>
      <c r="AB1871" s="7"/>
      <c r="AC1871" s="7"/>
    </row>
    <row r="1872">
      <c r="A1872" s="1714" t="s">
        <v>80</v>
      </c>
      <c r="B1872" s="692">
        <v>0.0</v>
      </c>
      <c r="C1872" s="692">
        <v>0.0</v>
      </c>
      <c r="D1872" s="692">
        <v>0.0</v>
      </c>
      <c r="E1872" s="692">
        <v>0.0</v>
      </c>
      <c r="F1872" s="692">
        <v>0.0</v>
      </c>
      <c r="G1872" s="692">
        <v>0.0</v>
      </c>
      <c r="H1872" s="693">
        <f t="shared" si="1314"/>
        <v>0</v>
      </c>
      <c r="I1872" s="701"/>
      <c r="J1872" s="647" t="s">
        <v>79</v>
      </c>
      <c r="K1872" s="1714" t="s">
        <v>80</v>
      </c>
      <c r="L1872" s="701">
        <f>O1258</f>
        <v>25</v>
      </c>
      <c r="M1872" s="701">
        <f t="shared" si="1316"/>
        <v>25</v>
      </c>
      <c r="N1872" s="692">
        <v>0.0</v>
      </c>
      <c r="O1872" s="701">
        <f>sum(M1872,N1872)</f>
        <v>25</v>
      </c>
      <c r="P1872" s="701"/>
      <c r="Q1872" s="1621"/>
      <c r="R1872" s="1686"/>
      <c r="S1872" s="649"/>
      <c r="T1872" s="649"/>
      <c r="U1872" s="7"/>
      <c r="V1872" s="7"/>
      <c r="W1872" s="7"/>
      <c r="X1872" s="7"/>
      <c r="Y1872" s="7"/>
      <c r="Z1872" s="7"/>
      <c r="AA1872" s="7"/>
      <c r="AB1872" s="7"/>
      <c r="AC1872" s="7"/>
    </row>
    <row r="1873">
      <c r="A1873" s="1921" t="s">
        <v>597</v>
      </c>
      <c r="B1873" s="1760">
        <v>1.0</v>
      </c>
      <c r="C1873" s="1760">
        <v>12.0</v>
      </c>
      <c r="D1873" s="1760">
        <v>11.0</v>
      </c>
      <c r="E1873" s="1760">
        <v>0.0</v>
      </c>
      <c r="F1873" s="1760">
        <v>6.0</v>
      </c>
      <c r="G1873" s="1760">
        <v>0.0</v>
      </c>
      <c r="H1873" s="1761">
        <f t="shared" ref="H1873:H1875" si="1317">SUM(B1873:G1873)</f>
        <v>30</v>
      </c>
      <c r="I1873" s="1762">
        <f>SUM(H1873:H1877)</f>
        <v>30</v>
      </c>
      <c r="J1873" s="647" t="s">
        <v>1080</v>
      </c>
      <c r="K1873" s="1921" t="s">
        <v>597</v>
      </c>
      <c r="L1873" s="1765">
        <v>42.0</v>
      </c>
      <c r="M1873" s="1762">
        <f>(L1873-H1873)-R1873</f>
        <v>12</v>
      </c>
      <c r="N1873" s="1765">
        <v>15.0</v>
      </c>
      <c r="O1873" s="1762">
        <f t="shared" ref="O1873:O1874" si="1318">SUM(M1873,N1873)</f>
        <v>27</v>
      </c>
      <c r="P1873" s="1764"/>
      <c r="Q1873" s="1766"/>
      <c r="R1873" s="1685"/>
      <c r="S1873" s="649"/>
      <c r="T1873" s="649"/>
      <c r="U1873" s="7"/>
      <c r="V1873" s="7"/>
      <c r="W1873" s="7"/>
      <c r="X1873" s="7"/>
      <c r="Y1873" s="7"/>
      <c r="Z1873" s="7"/>
      <c r="AA1873" s="7"/>
      <c r="AB1873" s="7"/>
      <c r="AC1873" s="7"/>
    </row>
    <row r="1874">
      <c r="A1874" s="1714" t="s">
        <v>77</v>
      </c>
      <c r="B1874" s="692">
        <v>0.0</v>
      </c>
      <c r="C1874" s="692">
        <v>0.0</v>
      </c>
      <c r="D1874" s="692">
        <v>0.0</v>
      </c>
      <c r="E1874" s="692">
        <v>0.0</v>
      </c>
      <c r="F1874" s="692">
        <v>0.0</v>
      </c>
      <c r="G1874" s="692">
        <v>0.0</v>
      </c>
      <c r="H1874" s="693">
        <f t="shared" si="1317"/>
        <v>0</v>
      </c>
      <c r="I1874" s="596">
        <f>(I1873/60)</f>
        <v>0.5</v>
      </c>
      <c r="J1874" s="647" t="s">
        <v>79</v>
      </c>
      <c r="K1874" s="1714" t="s">
        <v>77</v>
      </c>
      <c r="L1874" s="701">
        <f t="shared" ref="L1874:L1876" si="1319">O1260</f>
        <v>0</v>
      </c>
      <c r="M1874" s="701">
        <f>(L1874-H1874-H1875)-R1874</f>
        <v>0</v>
      </c>
      <c r="N1874" s="692">
        <v>5.0</v>
      </c>
      <c r="O1874" s="701">
        <f t="shared" si="1318"/>
        <v>5</v>
      </c>
      <c r="P1874" s="701"/>
      <c r="Q1874" s="1686"/>
      <c r="R1874" s="1686"/>
      <c r="S1874" s="649"/>
      <c r="T1874" s="649"/>
      <c r="U1874" s="7"/>
      <c r="V1874" s="7"/>
      <c r="W1874" s="7"/>
      <c r="X1874" s="7"/>
      <c r="Y1874" s="7"/>
      <c r="Z1874" s="7"/>
      <c r="AA1874" s="7"/>
      <c r="AB1874" s="7"/>
      <c r="AC1874" s="7"/>
    </row>
    <row r="1875">
      <c r="A1875" s="1714" t="s">
        <v>78</v>
      </c>
      <c r="B1875" s="692">
        <v>0.0</v>
      </c>
      <c r="C1875" s="692">
        <v>0.0</v>
      </c>
      <c r="D1875" s="692">
        <v>0.0</v>
      </c>
      <c r="E1875" s="692">
        <v>0.0</v>
      </c>
      <c r="F1875" s="692">
        <v>0.0</v>
      </c>
      <c r="G1875" s="692">
        <v>0.0</v>
      </c>
      <c r="H1875" s="693">
        <f t="shared" si="1317"/>
        <v>0</v>
      </c>
      <c r="I1875" s="701"/>
      <c r="J1875" s="647" t="s">
        <v>79</v>
      </c>
      <c r="K1875" s="1714" t="s">
        <v>78</v>
      </c>
      <c r="L1875" s="701" t="str">
        <f t="shared" si="1319"/>
        <v>-</v>
      </c>
      <c r="M1875" s="701" t="s">
        <v>79</v>
      </c>
      <c r="N1875" s="692" t="s">
        <v>79</v>
      </c>
      <c r="O1875" s="701" t="s">
        <v>79</v>
      </c>
      <c r="P1875" s="701"/>
      <c r="Q1875" s="1686"/>
      <c r="R1875" s="1686"/>
      <c r="S1875" s="649"/>
      <c r="T1875" s="649"/>
      <c r="U1875" s="7"/>
      <c r="V1875" s="7"/>
      <c r="W1875" s="7"/>
      <c r="X1875" s="7"/>
      <c r="Y1875" s="7"/>
      <c r="Z1875" s="7"/>
      <c r="AA1875" s="7"/>
      <c r="AB1875" s="7"/>
      <c r="AC1875" s="7"/>
    </row>
    <row r="1876">
      <c r="A1876" s="1714" t="s">
        <v>446</v>
      </c>
      <c r="B1876" s="692">
        <v>0.0</v>
      </c>
      <c r="C1876" s="692">
        <v>0.0</v>
      </c>
      <c r="D1876" s="692">
        <v>0.0</v>
      </c>
      <c r="E1876" s="692">
        <v>0.0</v>
      </c>
      <c r="F1876" s="692">
        <v>0.0</v>
      </c>
      <c r="G1876" s="692">
        <v>0.0</v>
      </c>
      <c r="H1876" s="693">
        <f>sum(B1876:G1876)</f>
        <v>0</v>
      </c>
      <c r="I1876" s="701"/>
      <c r="J1876" s="647" t="s">
        <v>79</v>
      </c>
      <c r="K1876" s="1714" t="s">
        <v>446</v>
      </c>
      <c r="L1876" s="701">
        <f t="shared" si="1319"/>
        <v>1</v>
      </c>
      <c r="M1876" s="701">
        <f>(L1876-H1876)-R1876</f>
        <v>1</v>
      </c>
      <c r="N1876" s="692">
        <v>0.0</v>
      </c>
      <c r="O1876" s="701">
        <f t="shared" ref="O1876:O1877" si="1320">SUM(M1876,N1876)</f>
        <v>1</v>
      </c>
      <c r="P1876" s="701"/>
      <c r="Q1876" s="1686"/>
      <c r="R1876" s="1686"/>
      <c r="S1876" s="649"/>
      <c r="T1876" s="649"/>
      <c r="U1876" s="7"/>
      <c r="V1876" s="7"/>
      <c r="W1876" s="7"/>
      <c r="X1876" s="7"/>
      <c r="Y1876" s="7"/>
      <c r="Z1876" s="7"/>
      <c r="AA1876" s="7"/>
      <c r="AB1876" s="7"/>
      <c r="AC1876" s="7"/>
    </row>
    <row r="1877">
      <c r="A1877" s="1714" t="s">
        <v>751</v>
      </c>
      <c r="B1877" s="692">
        <v>0.0</v>
      </c>
      <c r="C1877" s="692">
        <v>0.0</v>
      </c>
      <c r="D1877" s="692">
        <v>0.0</v>
      </c>
      <c r="E1877" s="692">
        <v>0.0</v>
      </c>
      <c r="F1877" s="692">
        <v>0.0</v>
      </c>
      <c r="G1877" s="692">
        <v>0.0</v>
      </c>
      <c r="H1877" s="690">
        <v>0.0</v>
      </c>
      <c r="I1877" s="701"/>
      <c r="J1877" s="647" t="s">
        <v>79</v>
      </c>
      <c r="K1877" s="1714" t="s">
        <v>751</v>
      </c>
      <c r="L1877" s="692">
        <v>0.0</v>
      </c>
      <c r="M1877" s="701">
        <f t="shared" ref="M1877:M1878" si="1321">(L1877-H1877)</f>
        <v>0</v>
      </c>
      <c r="N1877" s="692">
        <v>5.0</v>
      </c>
      <c r="O1877" s="701">
        <f t="shared" si="1320"/>
        <v>5</v>
      </c>
      <c r="P1877" s="701"/>
      <c r="Q1877" s="1686"/>
      <c r="R1877" s="1686"/>
      <c r="S1877" s="649"/>
      <c r="T1877" s="649"/>
      <c r="U1877" s="7"/>
      <c r="V1877" s="7"/>
      <c r="W1877" s="7"/>
      <c r="X1877" s="7"/>
      <c r="Y1877" s="7"/>
      <c r="Z1877" s="7"/>
      <c r="AA1877" s="7"/>
      <c r="AB1877" s="7"/>
      <c r="AC1877" s="7"/>
    </row>
    <row r="1878">
      <c r="A1878" s="1714" t="s">
        <v>80</v>
      </c>
      <c r="B1878" s="692">
        <v>0.0</v>
      </c>
      <c r="C1878" s="692">
        <v>0.0</v>
      </c>
      <c r="D1878" s="692">
        <v>0.0</v>
      </c>
      <c r="E1878" s="692">
        <v>0.0</v>
      </c>
      <c r="F1878" s="692">
        <v>0.0</v>
      </c>
      <c r="G1878" s="692">
        <v>0.0</v>
      </c>
      <c r="H1878" s="693">
        <f>sum(B1878:G1878)</f>
        <v>0</v>
      </c>
      <c r="I1878" s="701"/>
      <c r="J1878" s="647" t="s">
        <v>79</v>
      </c>
      <c r="K1878" s="1714" t="s">
        <v>80</v>
      </c>
      <c r="L1878" s="692">
        <v>0.0</v>
      </c>
      <c r="M1878" s="701">
        <f t="shared" si="1321"/>
        <v>0</v>
      </c>
      <c r="N1878" s="692">
        <v>0.0</v>
      </c>
      <c r="O1878" s="701">
        <f>sum(M1878,N1878)</f>
        <v>0</v>
      </c>
      <c r="P1878" s="1686"/>
      <c r="Q1878" s="1686"/>
      <c r="R1878" s="1686"/>
      <c r="S1878" s="649"/>
      <c r="T1878" s="649"/>
      <c r="U1878" s="7"/>
      <c r="V1878" s="7"/>
      <c r="W1878" s="7"/>
      <c r="X1878" s="7"/>
      <c r="Y1878" s="7"/>
      <c r="Z1878" s="7"/>
      <c r="AA1878" s="7"/>
      <c r="AB1878" s="7"/>
      <c r="AC1878" s="7"/>
    </row>
    <row r="1879">
      <c r="A1879" s="1716" t="s">
        <v>909</v>
      </c>
      <c r="B1879" s="1760">
        <v>6.0</v>
      </c>
      <c r="C1879" s="1760">
        <v>4.0</v>
      </c>
      <c r="D1879" s="1760">
        <v>3.0</v>
      </c>
      <c r="E1879" s="1760">
        <v>0.0</v>
      </c>
      <c r="F1879" s="1760">
        <v>9.0</v>
      </c>
      <c r="G1879" s="1760">
        <v>0.0</v>
      </c>
      <c r="H1879" s="1761">
        <f t="shared" ref="H1879:H1881" si="1322">SUM(B1879:G1879)</f>
        <v>22</v>
      </c>
      <c r="I1879" s="1762">
        <f>SUM(H1879:H1883)</f>
        <v>37</v>
      </c>
      <c r="J1879" s="647" t="s">
        <v>1080</v>
      </c>
      <c r="K1879" s="1716" t="s">
        <v>909</v>
      </c>
      <c r="L1879" s="1765">
        <v>31.0</v>
      </c>
      <c r="M1879" s="1762">
        <f>(L1879-H1879)-R1879</f>
        <v>9</v>
      </c>
      <c r="N1879" s="1765">
        <v>5.0</v>
      </c>
      <c r="O1879" s="1762">
        <f t="shared" ref="O1879:O1880" si="1323">SUM(M1879,N1879)</f>
        <v>14</v>
      </c>
      <c r="P1879" s="1922"/>
      <c r="Q1879" s="1765"/>
      <c r="R1879" s="1762"/>
      <c r="S1879" s="649"/>
      <c r="T1879" s="649"/>
      <c r="U1879" s="7"/>
      <c r="V1879" s="7"/>
      <c r="W1879" s="7"/>
      <c r="X1879" s="7"/>
      <c r="Y1879" s="7"/>
      <c r="Z1879" s="7"/>
      <c r="AA1879" s="7"/>
      <c r="AB1879" s="7"/>
      <c r="AC1879" s="7"/>
    </row>
    <row r="1880">
      <c r="A1880" s="1714" t="s">
        <v>77</v>
      </c>
      <c r="B1880" s="692">
        <v>0.0</v>
      </c>
      <c r="C1880" s="692">
        <v>0.0</v>
      </c>
      <c r="D1880" s="692">
        <v>0.0</v>
      </c>
      <c r="E1880" s="692">
        <v>0.0</v>
      </c>
      <c r="F1880" s="692">
        <v>0.0</v>
      </c>
      <c r="G1880" s="692">
        <v>0.0</v>
      </c>
      <c r="H1880" s="693">
        <f t="shared" si="1322"/>
        <v>0</v>
      </c>
      <c r="I1880" s="596">
        <f>(I1879/60)</f>
        <v>0.6166666667</v>
      </c>
      <c r="J1880" s="647" t="s">
        <v>79</v>
      </c>
      <c r="K1880" s="1714" t="s">
        <v>77</v>
      </c>
      <c r="L1880" s="701">
        <f t="shared" ref="L1880:L1883" si="1324">O1266</f>
        <v>15</v>
      </c>
      <c r="M1880" s="701">
        <f>(L1880-H1880-H1881)-R1880</f>
        <v>0</v>
      </c>
      <c r="N1880" s="692">
        <v>2.0</v>
      </c>
      <c r="O1880" s="701">
        <f t="shared" si="1323"/>
        <v>2</v>
      </c>
      <c r="P1880" s="1961"/>
      <c r="Q1880" s="1621"/>
      <c r="R1880" s="1686"/>
      <c r="S1880" s="649"/>
      <c r="T1880" s="649"/>
      <c r="U1880" s="7"/>
      <c r="V1880" s="7"/>
      <c r="W1880" s="7"/>
      <c r="X1880" s="7"/>
      <c r="Y1880" s="7"/>
      <c r="Z1880" s="7"/>
      <c r="AA1880" s="7"/>
      <c r="AB1880" s="7"/>
      <c r="AC1880" s="7"/>
    </row>
    <row r="1881">
      <c r="A1881" s="1714" t="s">
        <v>78</v>
      </c>
      <c r="B1881" s="692">
        <v>0.0</v>
      </c>
      <c r="C1881" s="692">
        <v>8.0</v>
      </c>
      <c r="D1881" s="692">
        <v>3.0</v>
      </c>
      <c r="E1881" s="692">
        <v>0.0</v>
      </c>
      <c r="F1881" s="692">
        <v>4.0</v>
      </c>
      <c r="G1881" s="692">
        <v>0.0</v>
      </c>
      <c r="H1881" s="693">
        <f t="shared" si="1322"/>
        <v>15</v>
      </c>
      <c r="I1881" s="701"/>
      <c r="J1881" s="647" t="s">
        <v>79</v>
      </c>
      <c r="K1881" s="1714" t="s">
        <v>78</v>
      </c>
      <c r="L1881" s="701" t="str">
        <f t="shared" si="1324"/>
        <v>-</v>
      </c>
      <c r="M1881" s="701" t="s">
        <v>79</v>
      </c>
      <c r="N1881" s="692" t="s">
        <v>79</v>
      </c>
      <c r="O1881" s="701" t="s">
        <v>79</v>
      </c>
      <c r="P1881" s="701"/>
      <c r="Q1881" s="1686"/>
      <c r="R1881" s="1686"/>
      <c r="S1881" s="649"/>
      <c r="T1881" s="649"/>
      <c r="U1881" s="7"/>
      <c r="V1881" s="7"/>
      <c r="W1881" s="7"/>
      <c r="X1881" s="7"/>
      <c r="Y1881" s="7"/>
      <c r="Z1881" s="7"/>
      <c r="AA1881" s="7"/>
      <c r="AB1881" s="7"/>
      <c r="AC1881" s="7"/>
    </row>
    <row r="1882">
      <c r="A1882" s="1714" t="s">
        <v>446</v>
      </c>
      <c r="B1882" s="692">
        <v>0.0</v>
      </c>
      <c r="C1882" s="692">
        <v>0.0</v>
      </c>
      <c r="D1882" s="692">
        <v>0.0</v>
      </c>
      <c r="E1882" s="692">
        <v>0.0</v>
      </c>
      <c r="F1882" s="692">
        <v>0.0</v>
      </c>
      <c r="G1882" s="692">
        <v>0.0</v>
      </c>
      <c r="H1882" s="693">
        <f t="shared" ref="H1882:H1884" si="1325">sum(B1882:G1882)</f>
        <v>0</v>
      </c>
      <c r="I1882" s="701"/>
      <c r="J1882" s="647" t="s">
        <v>79</v>
      </c>
      <c r="K1882" s="1714" t="s">
        <v>446</v>
      </c>
      <c r="L1882" s="701">
        <f t="shared" si="1324"/>
        <v>0</v>
      </c>
      <c r="M1882" s="701">
        <f>(L1882-H1882)-R1882</f>
        <v>0</v>
      </c>
      <c r="N1882" s="692">
        <v>0.0</v>
      </c>
      <c r="O1882" s="701">
        <f t="shared" ref="O1882:O1883" si="1326">SUM(M1882,N1882)</f>
        <v>0</v>
      </c>
      <c r="P1882" s="701"/>
      <c r="Q1882" s="701"/>
      <c r="R1882" s="1686"/>
      <c r="S1882" s="649"/>
      <c r="T1882" s="649"/>
      <c r="U1882" s="7"/>
      <c r="V1882" s="7"/>
      <c r="W1882" s="7"/>
      <c r="X1882" s="7"/>
      <c r="Y1882" s="7"/>
      <c r="Z1882" s="7"/>
      <c r="AA1882" s="7"/>
      <c r="AB1882" s="7"/>
      <c r="AC1882" s="7"/>
    </row>
    <row r="1883">
      <c r="A1883" s="1714" t="s">
        <v>751</v>
      </c>
      <c r="B1883" s="692">
        <v>0.0</v>
      </c>
      <c r="C1883" s="692">
        <v>0.0</v>
      </c>
      <c r="D1883" s="692">
        <v>0.0</v>
      </c>
      <c r="E1883" s="692">
        <v>0.0</v>
      </c>
      <c r="F1883" s="692">
        <v>0.0</v>
      </c>
      <c r="G1883" s="692">
        <v>0.0</v>
      </c>
      <c r="H1883" s="693">
        <f t="shared" si="1325"/>
        <v>0</v>
      </c>
      <c r="I1883" s="701"/>
      <c r="J1883" s="647" t="s">
        <v>79</v>
      </c>
      <c r="K1883" s="1714" t="s">
        <v>751</v>
      </c>
      <c r="L1883" s="701">
        <f t="shared" si="1324"/>
        <v>0</v>
      </c>
      <c r="M1883" s="701">
        <f t="shared" ref="M1883:M1884" si="1327">(L1883-H1883)</f>
        <v>0</v>
      </c>
      <c r="N1883" s="692">
        <v>5.0</v>
      </c>
      <c r="O1883" s="701">
        <f t="shared" si="1326"/>
        <v>5</v>
      </c>
      <c r="P1883" s="701"/>
      <c r="Q1883" s="1686"/>
      <c r="R1883" s="1686"/>
      <c r="S1883" s="649"/>
      <c r="T1883" s="649"/>
      <c r="U1883" s="7"/>
      <c r="V1883" s="7"/>
      <c r="W1883" s="7"/>
      <c r="X1883" s="7"/>
      <c r="Y1883" s="7"/>
      <c r="Z1883" s="7"/>
      <c r="AA1883" s="7"/>
      <c r="AB1883" s="7"/>
      <c r="AC1883" s="7"/>
    </row>
    <row r="1884">
      <c r="A1884" s="1714" t="s">
        <v>80</v>
      </c>
      <c r="B1884" s="692">
        <v>0.0</v>
      </c>
      <c r="C1884" s="692">
        <v>0.0</v>
      </c>
      <c r="D1884" s="692">
        <v>0.0</v>
      </c>
      <c r="E1884" s="692">
        <v>0.0</v>
      </c>
      <c r="F1884" s="692">
        <v>0.0</v>
      </c>
      <c r="G1884" s="692">
        <v>0.0</v>
      </c>
      <c r="H1884" s="693">
        <f t="shared" si="1325"/>
        <v>0</v>
      </c>
      <c r="I1884" s="701"/>
      <c r="J1884" s="647" t="s">
        <v>79</v>
      </c>
      <c r="K1884" s="1714" t="s">
        <v>80</v>
      </c>
      <c r="L1884" s="692">
        <v>0.0</v>
      </c>
      <c r="M1884" s="701">
        <f t="shared" si="1327"/>
        <v>0</v>
      </c>
      <c r="N1884" s="692">
        <v>0.0</v>
      </c>
      <c r="O1884" s="701">
        <f>sum(M1884,N1884)</f>
        <v>0</v>
      </c>
      <c r="P1884" s="701"/>
      <c r="Q1884" s="1686"/>
      <c r="R1884" s="1686"/>
      <c r="S1884" s="649"/>
      <c r="T1884" s="649"/>
      <c r="U1884" s="7"/>
      <c r="V1884" s="7"/>
      <c r="W1884" s="7"/>
      <c r="X1884" s="7"/>
      <c r="Y1884" s="7"/>
      <c r="Z1884" s="7"/>
      <c r="AA1884" s="7"/>
      <c r="AB1884" s="7"/>
      <c r="AC1884" s="7"/>
    </row>
    <row r="1885">
      <c r="A1885" s="1716" t="s">
        <v>1081</v>
      </c>
      <c r="B1885" s="1760">
        <v>0.0</v>
      </c>
      <c r="C1885" s="1760">
        <v>0.0</v>
      </c>
      <c r="D1885" s="1760">
        <v>0.0</v>
      </c>
      <c r="E1885" s="1760">
        <v>0.0</v>
      </c>
      <c r="F1885" s="1760">
        <v>0.0</v>
      </c>
      <c r="G1885" s="1760">
        <v>0.0</v>
      </c>
      <c r="H1885" s="1761">
        <f t="shared" ref="H1885:H1887" si="1328">SUM(B1885:G1885)</f>
        <v>0</v>
      </c>
      <c r="I1885" s="1762">
        <f>SUM(H1885:H1889)</f>
        <v>0</v>
      </c>
      <c r="J1885" s="647" t="s">
        <v>1080</v>
      </c>
      <c r="K1885" s="1716" t="s">
        <v>1081</v>
      </c>
      <c r="L1885" s="1762">
        <f t="shared" ref="L1885:L1890" si="1329">O1277</f>
        <v>0</v>
      </c>
      <c r="M1885" s="1762">
        <f>(L1885-H1885)-R1885</f>
        <v>0</v>
      </c>
      <c r="N1885" s="1760">
        <v>0.0</v>
      </c>
      <c r="O1885" s="1762">
        <f t="shared" ref="O1885:O1886" si="1330">SUM(M1885,N1885)</f>
        <v>0</v>
      </c>
      <c r="P1885" s="1761"/>
      <c r="Q1885" s="1760" t="s">
        <v>910</v>
      </c>
      <c r="R1885" s="1761"/>
      <c r="S1885" s="649"/>
      <c r="T1885" s="649"/>
      <c r="U1885" s="7"/>
      <c r="V1885" s="7"/>
      <c r="W1885" s="7"/>
      <c r="X1885" s="7"/>
      <c r="Y1885" s="7"/>
      <c r="Z1885" s="7"/>
      <c r="AA1885" s="7"/>
      <c r="AB1885" s="7"/>
      <c r="AC1885" s="7"/>
    </row>
    <row r="1886">
      <c r="A1886" s="1714" t="s">
        <v>77</v>
      </c>
      <c r="B1886" s="692">
        <v>0.0</v>
      </c>
      <c r="C1886" s="692">
        <v>0.0</v>
      </c>
      <c r="D1886" s="692">
        <v>0.0</v>
      </c>
      <c r="E1886" s="692">
        <v>0.0</v>
      </c>
      <c r="F1886" s="692">
        <v>0.0</v>
      </c>
      <c r="G1886" s="692">
        <v>0.0</v>
      </c>
      <c r="H1886" s="693">
        <f t="shared" si="1328"/>
        <v>0</v>
      </c>
      <c r="I1886" s="596">
        <f>(I1885/60)</f>
        <v>0</v>
      </c>
      <c r="J1886" s="647" t="s">
        <v>79</v>
      </c>
      <c r="K1886" s="1714" t="s">
        <v>77</v>
      </c>
      <c r="L1886" s="701">
        <f t="shared" si="1329"/>
        <v>0</v>
      </c>
      <c r="M1886" s="701">
        <f>(L1886-H1886-H1887)-R1886</f>
        <v>0</v>
      </c>
      <c r="N1886" s="692">
        <v>0.0</v>
      </c>
      <c r="O1886" s="701">
        <f t="shared" si="1330"/>
        <v>0</v>
      </c>
      <c r="P1886" s="701"/>
      <c r="Q1886" s="1686"/>
      <c r="R1886" s="1686"/>
      <c r="S1886" s="649"/>
      <c r="T1886" s="649"/>
      <c r="U1886" s="7"/>
      <c r="V1886" s="7"/>
      <c r="W1886" s="7"/>
      <c r="X1886" s="7"/>
      <c r="Y1886" s="7"/>
      <c r="Z1886" s="7"/>
      <c r="AA1886" s="7"/>
      <c r="AB1886" s="7"/>
      <c r="AC1886" s="7"/>
    </row>
    <row r="1887">
      <c r="A1887" s="1714" t="s">
        <v>78</v>
      </c>
      <c r="B1887" s="692">
        <v>0.0</v>
      </c>
      <c r="C1887" s="692">
        <v>0.0</v>
      </c>
      <c r="D1887" s="692">
        <v>0.0</v>
      </c>
      <c r="E1887" s="692">
        <v>0.0</v>
      </c>
      <c r="F1887" s="692">
        <v>0.0</v>
      </c>
      <c r="G1887" s="692">
        <v>0.0</v>
      </c>
      <c r="H1887" s="693">
        <f t="shared" si="1328"/>
        <v>0</v>
      </c>
      <c r="I1887" s="701"/>
      <c r="J1887" s="647" t="s">
        <v>79</v>
      </c>
      <c r="K1887" s="1714" t="s">
        <v>78</v>
      </c>
      <c r="L1887" s="701" t="str">
        <f t="shared" si="1329"/>
        <v>-</v>
      </c>
      <c r="M1887" s="701" t="s">
        <v>79</v>
      </c>
      <c r="N1887" s="692" t="s">
        <v>79</v>
      </c>
      <c r="O1887" s="701" t="s">
        <v>79</v>
      </c>
      <c r="P1887" s="701"/>
      <c r="Q1887" s="1686"/>
      <c r="R1887" s="1686"/>
      <c r="S1887" s="649"/>
      <c r="T1887" s="649"/>
      <c r="U1887" s="7"/>
      <c r="V1887" s="7"/>
      <c r="W1887" s="7"/>
      <c r="X1887" s="7"/>
      <c r="Y1887" s="7"/>
      <c r="Z1887" s="7"/>
      <c r="AA1887" s="7"/>
      <c r="AB1887" s="7"/>
      <c r="AC1887" s="7"/>
    </row>
    <row r="1888">
      <c r="A1888" s="1714" t="s">
        <v>446</v>
      </c>
      <c r="B1888" s="692">
        <v>0.0</v>
      </c>
      <c r="C1888" s="692">
        <v>0.0</v>
      </c>
      <c r="D1888" s="692">
        <v>0.0</v>
      </c>
      <c r="E1888" s="692">
        <v>0.0</v>
      </c>
      <c r="F1888" s="692">
        <v>0.0</v>
      </c>
      <c r="G1888" s="692">
        <v>0.0</v>
      </c>
      <c r="H1888" s="693">
        <f t="shared" ref="H1888:H1890" si="1331">sum(B1888:G1888)</f>
        <v>0</v>
      </c>
      <c r="I1888" s="701"/>
      <c r="J1888" s="647" t="s">
        <v>79</v>
      </c>
      <c r="K1888" s="1714" t="s">
        <v>446</v>
      </c>
      <c r="L1888" s="701">
        <f t="shared" si="1329"/>
        <v>0</v>
      </c>
      <c r="M1888" s="701">
        <f>(L1888-H1888)-R1888</f>
        <v>0</v>
      </c>
      <c r="N1888" s="692">
        <v>0.0</v>
      </c>
      <c r="O1888" s="701">
        <f t="shared" ref="O1888:O1889" si="1332">SUM(M1888,N1888)</f>
        <v>0</v>
      </c>
      <c r="P1888" s="701"/>
      <c r="Q1888" s="1686"/>
      <c r="R1888" s="1686"/>
      <c r="S1888" s="649"/>
      <c r="T1888" s="649"/>
      <c r="U1888" s="7"/>
      <c r="V1888" s="7"/>
      <c r="W1888" s="7"/>
      <c r="X1888" s="7"/>
      <c r="Y1888" s="7"/>
      <c r="Z1888" s="7"/>
      <c r="AA1888" s="7"/>
      <c r="AB1888" s="7"/>
      <c r="AC1888" s="7"/>
    </row>
    <row r="1889">
      <c r="A1889" s="1714" t="s">
        <v>751</v>
      </c>
      <c r="B1889" s="692">
        <v>0.0</v>
      </c>
      <c r="C1889" s="692">
        <v>0.0</v>
      </c>
      <c r="D1889" s="692">
        <v>0.0</v>
      </c>
      <c r="E1889" s="692">
        <v>0.0</v>
      </c>
      <c r="F1889" s="692">
        <v>0.0</v>
      </c>
      <c r="G1889" s="692">
        <v>0.0</v>
      </c>
      <c r="H1889" s="693">
        <f t="shared" si="1331"/>
        <v>0</v>
      </c>
      <c r="I1889" s="701"/>
      <c r="J1889" s="647" t="s">
        <v>79</v>
      </c>
      <c r="K1889" s="1714" t="s">
        <v>751</v>
      </c>
      <c r="L1889" s="701">
        <f t="shared" si="1329"/>
        <v>0</v>
      </c>
      <c r="M1889" s="701">
        <f t="shared" ref="M1889:M1890" si="1333">(L1889-H1889)</f>
        <v>0</v>
      </c>
      <c r="N1889" s="692">
        <v>0.0</v>
      </c>
      <c r="O1889" s="701">
        <f t="shared" si="1332"/>
        <v>0</v>
      </c>
      <c r="P1889" s="701"/>
      <c r="Q1889" s="1686"/>
      <c r="R1889" s="1686"/>
      <c r="S1889" s="649"/>
      <c r="T1889" s="649"/>
      <c r="U1889" s="7"/>
      <c r="V1889" s="7"/>
      <c r="W1889" s="7"/>
      <c r="X1889" s="7"/>
      <c r="Y1889" s="7"/>
      <c r="Z1889" s="7"/>
      <c r="AA1889" s="7"/>
      <c r="AB1889" s="7"/>
      <c r="AC1889" s="7"/>
    </row>
    <row r="1890">
      <c r="A1890" s="1714" t="s">
        <v>80</v>
      </c>
      <c r="B1890" s="692">
        <v>0.0</v>
      </c>
      <c r="C1890" s="692">
        <v>0.0</v>
      </c>
      <c r="D1890" s="692">
        <v>0.0</v>
      </c>
      <c r="E1890" s="692">
        <v>0.0</v>
      </c>
      <c r="F1890" s="692">
        <v>0.0</v>
      </c>
      <c r="G1890" s="692">
        <v>0.0</v>
      </c>
      <c r="H1890" s="693">
        <f t="shared" si="1331"/>
        <v>0</v>
      </c>
      <c r="I1890" s="701"/>
      <c r="J1890" s="647" t="s">
        <v>79</v>
      </c>
      <c r="K1890" s="1714" t="s">
        <v>80</v>
      </c>
      <c r="L1890" s="701">
        <f t="shared" si="1329"/>
        <v>0</v>
      </c>
      <c r="M1890" s="701">
        <f t="shared" si="1333"/>
        <v>0</v>
      </c>
      <c r="N1890" s="692">
        <v>0.0</v>
      </c>
      <c r="O1890" s="701">
        <f>sum(M1890,N1890)</f>
        <v>0</v>
      </c>
      <c r="P1890" s="701"/>
      <c r="Q1890" s="1686"/>
      <c r="R1890" s="1686"/>
      <c r="S1890" s="649"/>
      <c r="T1890" s="649"/>
      <c r="U1890" s="7"/>
      <c r="V1890" s="7"/>
      <c r="W1890" s="7"/>
      <c r="X1890" s="7"/>
      <c r="Y1890" s="7"/>
      <c r="Z1890" s="7"/>
      <c r="AA1890" s="7"/>
      <c r="AB1890" s="7"/>
      <c r="AC1890" s="7"/>
    </row>
    <row r="1891">
      <c r="A1891" s="1757" t="s">
        <v>91</v>
      </c>
      <c r="B1891" s="1758">
        <f t="shared" ref="B1891:H1891" si="1334"> SUM(B1892:B1896,B1898:B1902,B1904:B1908,B1910:B1914,B1916:B1920,B1922:B1926,B1928:B1932)</f>
        <v>22</v>
      </c>
      <c r="C1891" s="1758">
        <f t="shared" si="1334"/>
        <v>39</v>
      </c>
      <c r="D1891" s="1758">
        <f t="shared" si="1334"/>
        <v>23</v>
      </c>
      <c r="E1891" s="1758">
        <f t="shared" si="1334"/>
        <v>12</v>
      </c>
      <c r="F1891" s="1758">
        <f t="shared" si="1334"/>
        <v>23</v>
      </c>
      <c r="G1891" s="1758">
        <f t="shared" si="1334"/>
        <v>1</v>
      </c>
      <c r="H1891" s="1758">
        <f t="shared" si="1334"/>
        <v>120</v>
      </c>
      <c r="I1891" s="1758"/>
      <c r="J1891" s="635"/>
      <c r="K1891" s="1757" t="s">
        <v>91</v>
      </c>
      <c r="L1891" s="1758"/>
      <c r="M1891" s="1758"/>
      <c r="N1891" s="1758"/>
      <c r="O1891" s="1758"/>
      <c r="P1891" s="1758"/>
      <c r="Q1891" s="1758"/>
      <c r="R1891" s="1758"/>
      <c r="S1891" s="649"/>
      <c r="T1891" s="649"/>
      <c r="U1891" s="7"/>
      <c r="V1891" s="7"/>
      <c r="W1891" s="7"/>
      <c r="X1891" s="7"/>
      <c r="Y1891" s="7"/>
      <c r="Z1891" s="7"/>
      <c r="AA1891" s="7"/>
      <c r="AB1891" s="7"/>
      <c r="AC1891" s="7"/>
    </row>
    <row r="1892">
      <c r="A1892" s="1759" t="s">
        <v>92</v>
      </c>
      <c r="B1892" s="1765">
        <v>9.0</v>
      </c>
      <c r="C1892" s="1765">
        <v>3.0</v>
      </c>
      <c r="D1892" s="1765">
        <v>0.0</v>
      </c>
      <c r="E1892" s="1765">
        <v>0.0</v>
      </c>
      <c r="F1892" s="1765">
        <v>10.0</v>
      </c>
      <c r="G1892" s="1765">
        <v>1.0</v>
      </c>
      <c r="H1892" s="1761">
        <f t="shared" ref="H1892:H1894" si="1335">SUM(B1892:G1892)</f>
        <v>23</v>
      </c>
      <c r="I1892" s="1762">
        <f>SUM(H1892:H1896)</f>
        <v>29</v>
      </c>
      <c r="J1892" s="635"/>
      <c r="K1892" s="1759" t="s">
        <v>92</v>
      </c>
      <c r="L1892" s="1762">
        <f t="shared" ref="L1892:L1898" si="1336">O1284</f>
        <v>35</v>
      </c>
      <c r="M1892" s="1762">
        <f>(L1892-H1892)-R1892</f>
        <v>12</v>
      </c>
      <c r="N1892" s="1760">
        <v>17.0</v>
      </c>
      <c r="O1892" s="1762">
        <f t="shared" ref="O1892:O1893" si="1337">SUM(M1892,N1892)</f>
        <v>29</v>
      </c>
      <c r="P1892" s="1764"/>
      <c r="Q1892" s="1817"/>
      <c r="R1892" s="1762"/>
      <c r="S1892" s="649"/>
      <c r="T1892" s="649"/>
      <c r="U1892" s="7"/>
      <c r="V1892" s="7"/>
      <c r="W1892" s="7"/>
      <c r="X1892" s="7"/>
      <c r="Y1892" s="7"/>
      <c r="Z1892" s="7"/>
      <c r="AA1892" s="7"/>
      <c r="AB1892" s="7"/>
      <c r="AC1892" s="7"/>
    </row>
    <row r="1893">
      <c r="A1893" s="1714" t="s">
        <v>77</v>
      </c>
      <c r="B1893" s="692">
        <v>2.0</v>
      </c>
      <c r="C1893" s="692">
        <v>0.0</v>
      </c>
      <c r="D1893" s="692">
        <v>0.0</v>
      </c>
      <c r="E1893" s="692">
        <v>0.0</v>
      </c>
      <c r="F1893" s="692">
        <v>0.0</v>
      </c>
      <c r="G1893" s="692">
        <v>0.0</v>
      </c>
      <c r="H1893" s="693">
        <f t="shared" si="1335"/>
        <v>2</v>
      </c>
      <c r="I1893" s="596">
        <f>(I1892/60)</f>
        <v>0.4833333333</v>
      </c>
      <c r="J1893" s="635"/>
      <c r="K1893" s="1714" t="s">
        <v>77</v>
      </c>
      <c r="L1893" s="701">
        <f t="shared" si="1336"/>
        <v>10</v>
      </c>
      <c r="M1893" s="701">
        <f>(L1893-H1893-H1894)-R1893</f>
        <v>5</v>
      </c>
      <c r="N1893" s="692">
        <v>0.0</v>
      </c>
      <c r="O1893" s="701">
        <f t="shared" si="1337"/>
        <v>5</v>
      </c>
      <c r="P1893" s="701"/>
      <c r="Q1893" s="1621"/>
      <c r="R1893" s="1686"/>
      <c r="S1893" s="649"/>
      <c r="T1893" s="649"/>
      <c r="U1893" s="7"/>
      <c r="V1893" s="7"/>
      <c r="W1893" s="7"/>
      <c r="X1893" s="7"/>
      <c r="Y1893" s="7"/>
      <c r="Z1893" s="7"/>
      <c r="AA1893" s="7"/>
      <c r="AB1893" s="7"/>
      <c r="AC1893" s="7"/>
    </row>
    <row r="1894">
      <c r="A1894" s="1714" t="s">
        <v>78</v>
      </c>
      <c r="B1894" s="692">
        <v>1.0</v>
      </c>
      <c r="C1894" s="692">
        <v>2.0</v>
      </c>
      <c r="D1894" s="692">
        <v>0.0</v>
      </c>
      <c r="E1894" s="692">
        <v>0.0</v>
      </c>
      <c r="F1894" s="692">
        <v>0.0</v>
      </c>
      <c r="G1894" s="692">
        <v>0.0</v>
      </c>
      <c r="H1894" s="693">
        <f t="shared" si="1335"/>
        <v>3</v>
      </c>
      <c r="I1894" s="701"/>
      <c r="J1894" s="635"/>
      <c r="K1894" s="1714" t="s">
        <v>78</v>
      </c>
      <c r="L1894" s="701" t="str">
        <f t="shared" si="1336"/>
        <v>-</v>
      </c>
      <c r="M1894" s="701" t="s">
        <v>79</v>
      </c>
      <c r="N1894" s="692" t="s">
        <v>79</v>
      </c>
      <c r="O1894" s="701" t="s">
        <v>79</v>
      </c>
      <c r="P1894" s="701"/>
      <c r="Q1894" s="1686"/>
      <c r="R1894" s="1686"/>
      <c r="S1894" s="649"/>
      <c r="T1894" s="649"/>
      <c r="U1894" s="7"/>
      <c r="V1894" s="7"/>
      <c r="W1894" s="7"/>
      <c r="X1894" s="7"/>
      <c r="Y1894" s="7"/>
      <c r="Z1894" s="7"/>
      <c r="AA1894" s="7"/>
      <c r="AB1894" s="7"/>
      <c r="AC1894" s="7"/>
    </row>
    <row r="1895">
      <c r="A1895" s="1714" t="s">
        <v>446</v>
      </c>
      <c r="B1895" s="692">
        <v>0.0</v>
      </c>
      <c r="C1895" s="692">
        <v>0.0</v>
      </c>
      <c r="D1895" s="692">
        <v>0.0</v>
      </c>
      <c r="E1895" s="692">
        <v>0.0</v>
      </c>
      <c r="F1895" s="692">
        <v>0.0</v>
      </c>
      <c r="G1895" s="692">
        <v>0.0</v>
      </c>
      <c r="H1895" s="693">
        <f t="shared" ref="H1895:H1897" si="1338">sum(B1895:G1895)</f>
        <v>0</v>
      </c>
      <c r="I1895" s="701"/>
      <c r="J1895" s="635"/>
      <c r="K1895" s="1714" t="s">
        <v>446</v>
      </c>
      <c r="L1895" s="701">
        <f t="shared" si="1336"/>
        <v>1</v>
      </c>
      <c r="M1895" s="701">
        <f>(L1895-H1895)-R1895</f>
        <v>1</v>
      </c>
      <c r="N1895" s="692">
        <v>0.0</v>
      </c>
      <c r="O1895" s="701">
        <f t="shared" ref="O1895:O1896" si="1339">SUM(M1895,N1895)</f>
        <v>1</v>
      </c>
      <c r="P1895" s="701"/>
      <c r="Q1895" s="1621"/>
      <c r="R1895" s="1686"/>
      <c r="S1895" s="649"/>
      <c r="T1895" s="649"/>
      <c r="U1895" s="7"/>
      <c r="V1895" s="7"/>
      <c r="W1895" s="7"/>
      <c r="X1895" s="7"/>
      <c r="Y1895" s="7"/>
      <c r="Z1895" s="7"/>
      <c r="AA1895" s="7"/>
      <c r="AB1895" s="7"/>
      <c r="AC1895" s="7"/>
    </row>
    <row r="1896">
      <c r="A1896" s="1714" t="s">
        <v>751</v>
      </c>
      <c r="B1896" s="692">
        <v>0.0</v>
      </c>
      <c r="C1896" s="692">
        <v>0.0</v>
      </c>
      <c r="D1896" s="692">
        <v>0.0</v>
      </c>
      <c r="E1896" s="692">
        <v>0.0</v>
      </c>
      <c r="F1896" s="692">
        <v>1.0</v>
      </c>
      <c r="G1896" s="692">
        <v>0.0</v>
      </c>
      <c r="H1896" s="693">
        <f t="shared" si="1338"/>
        <v>1</v>
      </c>
      <c r="I1896" s="701"/>
      <c r="J1896" s="635"/>
      <c r="K1896" s="1714" t="s">
        <v>751</v>
      </c>
      <c r="L1896" s="701">
        <f t="shared" si="1336"/>
        <v>0</v>
      </c>
      <c r="M1896" s="701">
        <f t="shared" ref="M1896:M1897" si="1340">(L1896-H1896)</f>
        <v>-1</v>
      </c>
      <c r="N1896" s="692">
        <v>0.0</v>
      </c>
      <c r="O1896" s="701">
        <f t="shared" si="1339"/>
        <v>-1</v>
      </c>
      <c r="P1896" s="701"/>
      <c r="Q1896" s="1621"/>
      <c r="R1896" s="1686"/>
      <c r="S1896" s="649"/>
      <c r="T1896" s="649"/>
      <c r="U1896" s="7"/>
      <c r="V1896" s="7"/>
      <c r="W1896" s="7"/>
      <c r="X1896" s="7"/>
      <c r="Y1896" s="7"/>
      <c r="Z1896" s="7"/>
      <c r="AA1896" s="7"/>
      <c r="AB1896" s="7"/>
      <c r="AC1896" s="7"/>
    </row>
    <row r="1897">
      <c r="A1897" s="1714" t="s">
        <v>80</v>
      </c>
      <c r="B1897" s="692">
        <v>0.0</v>
      </c>
      <c r="C1897" s="692">
        <v>0.0</v>
      </c>
      <c r="D1897" s="692">
        <v>0.0</v>
      </c>
      <c r="E1897" s="692">
        <v>0.0</v>
      </c>
      <c r="F1897" s="692">
        <v>0.0</v>
      </c>
      <c r="G1897" s="692">
        <v>0.0</v>
      </c>
      <c r="H1897" s="693">
        <f t="shared" si="1338"/>
        <v>0</v>
      </c>
      <c r="I1897" s="701"/>
      <c r="J1897" s="635"/>
      <c r="K1897" s="1714" t="s">
        <v>80</v>
      </c>
      <c r="L1897" s="701">
        <f t="shared" si="1336"/>
        <v>30</v>
      </c>
      <c r="M1897" s="701">
        <f t="shared" si="1340"/>
        <v>30</v>
      </c>
      <c r="N1897" s="692">
        <v>0.0</v>
      </c>
      <c r="O1897" s="701">
        <f>sum(M1897,N1897)</f>
        <v>30</v>
      </c>
      <c r="P1897" s="701"/>
      <c r="Q1897" s="1621"/>
      <c r="R1897" s="1686"/>
      <c r="S1897" s="649"/>
      <c r="T1897" s="649"/>
      <c r="U1897" s="7"/>
      <c r="V1897" s="7"/>
      <c r="W1897" s="7"/>
      <c r="X1897" s="7"/>
      <c r="Y1897" s="7"/>
      <c r="Z1897" s="7"/>
      <c r="AA1897" s="7"/>
      <c r="AB1897" s="7"/>
      <c r="AC1897" s="7"/>
    </row>
    <row r="1898">
      <c r="A1898" s="1715" t="s">
        <v>95</v>
      </c>
      <c r="B1898" s="1760">
        <v>3.0</v>
      </c>
      <c r="C1898" s="1760">
        <v>9.0</v>
      </c>
      <c r="D1898" s="1760">
        <v>3.0</v>
      </c>
      <c r="E1898" s="1760">
        <v>5.0</v>
      </c>
      <c r="F1898" s="1760">
        <v>2.0</v>
      </c>
      <c r="G1898" s="1760">
        <v>0.0</v>
      </c>
      <c r="H1898" s="1761">
        <f t="shared" ref="H1898:H1900" si="1341">SUM(B1898:G1898)</f>
        <v>22</v>
      </c>
      <c r="I1898" s="1762">
        <f>SUM(H1898:H1902)</f>
        <v>33</v>
      </c>
      <c r="J1898" s="647" t="s">
        <v>1080</v>
      </c>
      <c r="K1898" s="1715" t="s">
        <v>95</v>
      </c>
      <c r="L1898" s="1762">
        <f t="shared" si="1336"/>
        <v>46</v>
      </c>
      <c r="M1898" s="1762">
        <f>(L1898-H1898)-R1898</f>
        <v>24</v>
      </c>
      <c r="N1898" s="1765">
        <v>0.0</v>
      </c>
      <c r="O1898" s="1762">
        <f t="shared" ref="O1898:O1899" si="1342">SUM(M1898,N1898)</f>
        <v>24</v>
      </c>
      <c r="P1898" s="1764"/>
      <c r="Q1898" s="1817"/>
      <c r="R1898" s="1762"/>
      <c r="S1898" s="649"/>
      <c r="T1898" s="649"/>
      <c r="U1898" s="7"/>
      <c r="V1898" s="7"/>
      <c r="W1898" s="7"/>
      <c r="X1898" s="7"/>
      <c r="Y1898" s="7"/>
      <c r="Z1898" s="7"/>
      <c r="AA1898" s="7"/>
      <c r="AB1898" s="7"/>
      <c r="AC1898" s="7"/>
    </row>
    <row r="1899">
      <c r="A1899" s="1714" t="s">
        <v>77</v>
      </c>
      <c r="B1899" s="692">
        <v>0.0</v>
      </c>
      <c r="C1899" s="692">
        <v>1.0</v>
      </c>
      <c r="D1899" s="692">
        <v>0.0</v>
      </c>
      <c r="E1899" s="692">
        <v>0.0</v>
      </c>
      <c r="F1899" s="692">
        <v>0.0</v>
      </c>
      <c r="G1899" s="692">
        <v>0.0</v>
      </c>
      <c r="H1899" s="693">
        <f t="shared" si="1341"/>
        <v>1</v>
      </c>
      <c r="I1899" s="596">
        <f>(I1898/60)</f>
        <v>0.55</v>
      </c>
      <c r="J1899" s="647" t="s">
        <v>79</v>
      </c>
      <c r="K1899" s="1714" t="s">
        <v>77</v>
      </c>
      <c r="L1899" s="692">
        <v>10.0</v>
      </c>
      <c r="M1899" s="701">
        <f>(L1899-H1899-H1900)-R1899</f>
        <v>0</v>
      </c>
      <c r="N1899" s="692">
        <v>8.0</v>
      </c>
      <c r="O1899" s="701">
        <f t="shared" si="1342"/>
        <v>8</v>
      </c>
      <c r="P1899" s="701"/>
      <c r="Q1899" s="692"/>
      <c r="R1899" s="1621"/>
      <c r="S1899" s="649"/>
      <c r="T1899" s="649"/>
      <c r="U1899" s="7"/>
      <c r="V1899" s="7"/>
      <c r="W1899" s="7"/>
      <c r="X1899" s="7"/>
      <c r="Y1899" s="7"/>
      <c r="Z1899" s="7"/>
      <c r="AA1899" s="7"/>
      <c r="AB1899" s="7"/>
      <c r="AC1899" s="7"/>
    </row>
    <row r="1900">
      <c r="A1900" s="1714" t="s">
        <v>78</v>
      </c>
      <c r="B1900" s="692">
        <v>0.0</v>
      </c>
      <c r="C1900" s="692">
        <v>7.0</v>
      </c>
      <c r="D1900" s="692">
        <v>2.0</v>
      </c>
      <c r="E1900" s="692">
        <v>0.0</v>
      </c>
      <c r="F1900" s="692">
        <v>0.0</v>
      </c>
      <c r="G1900" s="692">
        <v>0.0</v>
      </c>
      <c r="H1900" s="693">
        <f t="shared" si="1341"/>
        <v>9</v>
      </c>
      <c r="I1900" s="701"/>
      <c r="J1900" s="647" t="s">
        <v>79</v>
      </c>
      <c r="K1900" s="1714" t="s">
        <v>78</v>
      </c>
      <c r="L1900" s="701" t="str">
        <f t="shared" ref="L1900:L1901" si="1343">O1292</f>
        <v>-</v>
      </c>
      <c r="M1900" s="701" t="s">
        <v>79</v>
      </c>
      <c r="N1900" s="692" t="s">
        <v>79</v>
      </c>
      <c r="O1900" s="701" t="s">
        <v>79</v>
      </c>
      <c r="P1900" s="701"/>
      <c r="Q1900" s="701"/>
      <c r="R1900" s="1686"/>
      <c r="S1900" s="649"/>
      <c r="T1900" s="649"/>
      <c r="U1900" s="7"/>
      <c r="V1900" s="7"/>
      <c r="W1900" s="7"/>
      <c r="X1900" s="7"/>
      <c r="Y1900" s="7"/>
      <c r="Z1900" s="7"/>
      <c r="AA1900" s="7"/>
      <c r="AB1900" s="7"/>
      <c r="AC1900" s="7"/>
    </row>
    <row r="1901">
      <c r="A1901" s="1714" t="s">
        <v>446</v>
      </c>
      <c r="B1901" s="692">
        <v>0.0</v>
      </c>
      <c r="C1901" s="692">
        <v>0.0</v>
      </c>
      <c r="D1901" s="692">
        <v>0.0</v>
      </c>
      <c r="E1901" s="692">
        <v>0.0</v>
      </c>
      <c r="F1901" s="692">
        <v>0.0</v>
      </c>
      <c r="G1901" s="692">
        <v>0.0</v>
      </c>
      <c r="H1901" s="693">
        <f t="shared" ref="H1901:H1902" si="1344">sum(B1901:G1901)</f>
        <v>0</v>
      </c>
      <c r="I1901" s="701"/>
      <c r="J1901" s="647" t="s">
        <v>79</v>
      </c>
      <c r="K1901" s="1714" t="s">
        <v>446</v>
      </c>
      <c r="L1901" s="701">
        <f t="shared" si="1343"/>
        <v>3</v>
      </c>
      <c r="M1901" s="701">
        <f>(L1901-H1901)-R1901</f>
        <v>3</v>
      </c>
      <c r="N1901" s="692">
        <v>0.0</v>
      </c>
      <c r="O1901" s="701">
        <f t="shared" ref="O1901:O1902" si="1345">SUM(M1901,N1901)</f>
        <v>3</v>
      </c>
      <c r="P1901" s="701"/>
      <c r="Q1901" s="692"/>
      <c r="R1901" s="1686"/>
      <c r="S1901" s="649"/>
      <c r="T1901" s="649"/>
      <c r="U1901" s="7"/>
      <c r="V1901" s="7"/>
      <c r="W1901" s="7"/>
      <c r="X1901" s="7"/>
      <c r="Y1901" s="7"/>
      <c r="Z1901" s="7"/>
      <c r="AA1901" s="7"/>
      <c r="AB1901" s="7"/>
      <c r="AC1901" s="7"/>
    </row>
    <row r="1902">
      <c r="A1902" s="1714" t="s">
        <v>751</v>
      </c>
      <c r="B1902" s="692">
        <v>0.0</v>
      </c>
      <c r="C1902" s="692">
        <v>1.0</v>
      </c>
      <c r="D1902" s="692">
        <v>0.0</v>
      </c>
      <c r="E1902" s="692">
        <v>0.0</v>
      </c>
      <c r="F1902" s="692">
        <v>0.0</v>
      </c>
      <c r="G1902" s="692">
        <v>0.0</v>
      </c>
      <c r="H1902" s="693">
        <f t="shared" si="1344"/>
        <v>1</v>
      </c>
      <c r="I1902" s="701"/>
      <c r="J1902" s="647" t="s">
        <v>79</v>
      </c>
      <c r="K1902" s="1714" t="s">
        <v>751</v>
      </c>
      <c r="L1902" s="692">
        <v>2.0</v>
      </c>
      <c r="M1902" s="701">
        <f t="shared" ref="M1902:M1904" si="1346">(L1902-H1902)</f>
        <v>1</v>
      </c>
      <c r="N1902" s="692">
        <v>0.0</v>
      </c>
      <c r="O1902" s="701">
        <f t="shared" si="1345"/>
        <v>1</v>
      </c>
      <c r="P1902" s="701"/>
      <c r="Q1902" s="692"/>
      <c r="R1902" s="1621"/>
      <c r="S1902" s="649"/>
      <c r="T1902" s="649"/>
      <c r="U1902" s="7"/>
      <c r="V1902" s="7"/>
      <c r="W1902" s="7"/>
      <c r="X1902" s="7"/>
      <c r="Y1902" s="7"/>
      <c r="Z1902" s="7"/>
      <c r="AA1902" s="7"/>
      <c r="AB1902" s="7"/>
      <c r="AC1902" s="7"/>
    </row>
    <row r="1903">
      <c r="A1903" s="1714" t="s">
        <v>80</v>
      </c>
      <c r="B1903" s="692">
        <v>0.0</v>
      </c>
      <c r="C1903" s="692">
        <v>2.0</v>
      </c>
      <c r="D1903" s="692">
        <v>0.0</v>
      </c>
      <c r="E1903" s="692">
        <v>0.0</v>
      </c>
      <c r="F1903" s="692">
        <v>0.0</v>
      </c>
      <c r="G1903" s="692">
        <v>0.0</v>
      </c>
      <c r="H1903" s="690">
        <v>0.0</v>
      </c>
      <c r="I1903" s="701"/>
      <c r="J1903" s="647" t="s">
        <v>79</v>
      </c>
      <c r="K1903" s="1714" t="s">
        <v>80</v>
      </c>
      <c r="L1903" s="692">
        <v>14.0</v>
      </c>
      <c r="M1903" s="701">
        <f t="shared" si="1346"/>
        <v>14</v>
      </c>
      <c r="N1903" s="692">
        <v>0.0</v>
      </c>
      <c r="O1903" s="701">
        <f>sum(M1903,N1903)</f>
        <v>14</v>
      </c>
      <c r="P1903" s="701"/>
      <c r="Q1903" s="692"/>
      <c r="R1903" s="1686"/>
      <c r="S1903" s="649"/>
      <c r="T1903" s="649"/>
      <c r="U1903" s="7"/>
      <c r="V1903" s="7"/>
      <c r="W1903" s="7"/>
      <c r="X1903" s="7"/>
      <c r="Y1903" s="7"/>
      <c r="Z1903" s="7"/>
      <c r="AA1903" s="7"/>
      <c r="AB1903" s="7"/>
      <c r="AC1903" s="7"/>
    </row>
    <row r="1904">
      <c r="A1904" s="1715" t="s">
        <v>254</v>
      </c>
      <c r="B1904" s="1765">
        <v>4.0</v>
      </c>
      <c r="C1904" s="1765">
        <v>3.0</v>
      </c>
      <c r="D1904" s="1765">
        <v>6.0</v>
      </c>
      <c r="E1904" s="1765">
        <v>1.0</v>
      </c>
      <c r="F1904" s="1765">
        <v>2.0</v>
      </c>
      <c r="G1904" s="1765">
        <v>0.0</v>
      </c>
      <c r="H1904" s="1761">
        <f t="shared" ref="H1904:H1906" si="1347">SUM(B1904:G1904)</f>
        <v>16</v>
      </c>
      <c r="I1904" s="1762">
        <f>SUM(H1904:H1908)</f>
        <v>36</v>
      </c>
      <c r="J1904" s="647"/>
      <c r="K1904" s="1715" t="s">
        <v>254</v>
      </c>
      <c r="L1904" s="1762">
        <f t="shared" ref="L1904:L1909" si="1348">O1296</f>
        <v>31</v>
      </c>
      <c r="M1904" s="1762">
        <f t="shared" si="1346"/>
        <v>15</v>
      </c>
      <c r="N1904" s="1760">
        <v>0.0</v>
      </c>
      <c r="O1904" s="1762">
        <f t="shared" ref="O1904:O1905" si="1349">SUM(M1904,N1904)</f>
        <v>15</v>
      </c>
      <c r="P1904" s="1764"/>
      <c r="Q1904" s="1817"/>
      <c r="R1904" s="1762"/>
      <c r="S1904" s="649"/>
      <c r="T1904" s="649"/>
      <c r="U1904" s="7"/>
      <c r="V1904" s="7"/>
      <c r="W1904" s="7"/>
      <c r="X1904" s="7"/>
      <c r="Y1904" s="7"/>
      <c r="Z1904" s="7"/>
      <c r="AA1904" s="7"/>
      <c r="AB1904" s="7"/>
      <c r="AC1904" s="7"/>
    </row>
    <row r="1905">
      <c r="A1905" s="1714" t="s">
        <v>77</v>
      </c>
      <c r="B1905" s="692">
        <v>0.0</v>
      </c>
      <c r="C1905" s="692">
        <v>0.0</v>
      </c>
      <c r="D1905" s="692">
        <v>1.0</v>
      </c>
      <c r="E1905" s="692">
        <v>0.0</v>
      </c>
      <c r="F1905" s="692">
        <v>0.0</v>
      </c>
      <c r="G1905" s="692">
        <v>0.0</v>
      </c>
      <c r="H1905" s="693">
        <f t="shared" si="1347"/>
        <v>1</v>
      </c>
      <c r="I1905" s="596">
        <f>(I1904/60)</f>
        <v>0.6</v>
      </c>
      <c r="J1905" s="635"/>
      <c r="K1905" s="1714" t="s">
        <v>77</v>
      </c>
      <c r="L1905" s="701">
        <f t="shared" si="1348"/>
        <v>20</v>
      </c>
      <c r="M1905" s="701">
        <f>(L1905-H1905-H1906)-R1905</f>
        <v>0</v>
      </c>
      <c r="N1905" s="692">
        <v>0.0</v>
      </c>
      <c r="O1905" s="701">
        <f t="shared" si="1349"/>
        <v>0</v>
      </c>
      <c r="P1905" s="701"/>
      <c r="Q1905" s="692"/>
      <c r="R1905" s="1686"/>
      <c r="S1905" s="649"/>
      <c r="T1905" s="649"/>
      <c r="U1905" s="7"/>
      <c r="V1905" s="7"/>
      <c r="W1905" s="7"/>
      <c r="X1905" s="7"/>
      <c r="Y1905" s="7"/>
      <c r="Z1905" s="7"/>
      <c r="AA1905" s="7"/>
      <c r="AB1905" s="7"/>
      <c r="AC1905" s="7"/>
    </row>
    <row r="1906">
      <c r="A1906" s="1714" t="s">
        <v>78</v>
      </c>
      <c r="B1906" s="692">
        <v>0.0</v>
      </c>
      <c r="C1906" s="692">
        <v>8.0</v>
      </c>
      <c r="D1906" s="692">
        <v>8.0</v>
      </c>
      <c r="E1906" s="692">
        <v>2.0</v>
      </c>
      <c r="F1906" s="692">
        <v>1.0</v>
      </c>
      <c r="G1906" s="692">
        <v>0.0</v>
      </c>
      <c r="H1906" s="693">
        <f t="shared" si="1347"/>
        <v>19</v>
      </c>
      <c r="I1906" s="701"/>
      <c r="J1906" s="635"/>
      <c r="K1906" s="1714" t="s">
        <v>78</v>
      </c>
      <c r="L1906" s="701" t="str">
        <f t="shared" si="1348"/>
        <v>-</v>
      </c>
      <c r="M1906" s="701" t="s">
        <v>79</v>
      </c>
      <c r="N1906" s="692" t="s">
        <v>79</v>
      </c>
      <c r="O1906" s="701" t="s">
        <v>79</v>
      </c>
      <c r="P1906" s="701"/>
      <c r="Q1906" s="701"/>
      <c r="R1906" s="1686"/>
      <c r="S1906" s="649"/>
      <c r="T1906" s="649"/>
      <c r="U1906" s="7"/>
      <c r="V1906" s="7"/>
      <c r="W1906" s="7"/>
      <c r="X1906" s="7"/>
      <c r="Y1906" s="7"/>
      <c r="Z1906" s="7"/>
      <c r="AA1906" s="7"/>
      <c r="AB1906" s="7"/>
      <c r="AC1906" s="7"/>
    </row>
    <row r="1907">
      <c r="A1907" s="1714" t="s">
        <v>446</v>
      </c>
      <c r="B1907" s="692">
        <v>0.0</v>
      </c>
      <c r="C1907" s="692">
        <v>0.0</v>
      </c>
      <c r="D1907" s="692">
        <v>0.0</v>
      </c>
      <c r="E1907" s="692">
        <v>0.0</v>
      </c>
      <c r="F1907" s="692">
        <v>0.0</v>
      </c>
      <c r="G1907" s="692">
        <v>0.0</v>
      </c>
      <c r="H1907" s="690">
        <v>0.0</v>
      </c>
      <c r="I1907" s="701"/>
      <c r="J1907" s="635"/>
      <c r="K1907" s="1714" t="s">
        <v>446</v>
      </c>
      <c r="L1907" s="701">
        <f t="shared" si="1348"/>
        <v>0</v>
      </c>
      <c r="M1907" s="701">
        <f>(L1907-H1907)-R1907</f>
        <v>0</v>
      </c>
      <c r="N1907" s="692">
        <v>0.0</v>
      </c>
      <c r="O1907" s="701">
        <f t="shared" ref="O1907:O1908" si="1350">SUM(M1907,N1907)</f>
        <v>0</v>
      </c>
      <c r="P1907" s="701"/>
      <c r="Q1907" s="692"/>
      <c r="R1907" s="1686"/>
      <c r="S1907" s="649"/>
      <c r="T1907" s="649"/>
      <c r="U1907" s="7"/>
      <c r="V1907" s="7"/>
      <c r="W1907" s="7"/>
      <c r="X1907" s="7"/>
      <c r="Y1907" s="7"/>
      <c r="Z1907" s="7"/>
      <c r="AA1907" s="7"/>
      <c r="AB1907" s="7"/>
      <c r="AC1907" s="7"/>
    </row>
    <row r="1908">
      <c r="A1908" s="1714" t="s">
        <v>751</v>
      </c>
      <c r="B1908" s="692">
        <v>0.0</v>
      </c>
      <c r="C1908" s="692">
        <v>0.0</v>
      </c>
      <c r="D1908" s="692">
        <v>0.0</v>
      </c>
      <c r="E1908" s="692">
        <v>0.0</v>
      </c>
      <c r="F1908" s="692">
        <v>0.0</v>
      </c>
      <c r="G1908" s="692">
        <v>0.0</v>
      </c>
      <c r="H1908" s="690">
        <v>0.0</v>
      </c>
      <c r="I1908" s="701"/>
      <c r="J1908" s="635"/>
      <c r="K1908" s="1714" t="s">
        <v>751</v>
      </c>
      <c r="L1908" s="701">
        <f t="shared" si="1348"/>
        <v>0</v>
      </c>
      <c r="M1908" s="701">
        <f t="shared" ref="M1908:M1909" si="1351">(L1908-H1908)</f>
        <v>0</v>
      </c>
      <c r="N1908" s="692">
        <v>0.0</v>
      </c>
      <c r="O1908" s="701">
        <f t="shared" si="1350"/>
        <v>0</v>
      </c>
      <c r="P1908" s="701"/>
      <c r="Q1908" s="692"/>
      <c r="R1908" s="1686"/>
      <c r="S1908" s="649"/>
      <c r="T1908" s="649"/>
      <c r="U1908" s="7"/>
      <c r="V1908" s="7"/>
      <c r="W1908" s="7"/>
      <c r="X1908" s="7"/>
      <c r="Y1908" s="7"/>
      <c r="Z1908" s="7"/>
      <c r="AA1908" s="7"/>
      <c r="AB1908" s="7"/>
      <c r="AC1908" s="7"/>
    </row>
    <row r="1909">
      <c r="A1909" s="1714" t="s">
        <v>80</v>
      </c>
      <c r="B1909" s="692">
        <v>0.0</v>
      </c>
      <c r="C1909" s="692">
        <v>0.0</v>
      </c>
      <c r="D1909" s="692">
        <v>0.0</v>
      </c>
      <c r="E1909" s="692">
        <v>0.0</v>
      </c>
      <c r="F1909" s="692">
        <v>0.0</v>
      </c>
      <c r="G1909" s="692">
        <v>0.0</v>
      </c>
      <c r="H1909" s="693">
        <f>sum(B1909:G1909)</f>
        <v>0</v>
      </c>
      <c r="I1909" s="701"/>
      <c r="J1909" s="635"/>
      <c r="K1909" s="1714" t="s">
        <v>80</v>
      </c>
      <c r="L1909" s="701">
        <f t="shared" si="1348"/>
        <v>0</v>
      </c>
      <c r="M1909" s="701">
        <f t="shared" si="1351"/>
        <v>0</v>
      </c>
      <c r="N1909" s="692">
        <v>0.0</v>
      </c>
      <c r="O1909" s="701">
        <f>sum(M1909,N1909)</f>
        <v>0</v>
      </c>
      <c r="P1909" s="701"/>
      <c r="Q1909" s="692"/>
      <c r="R1909" s="1686"/>
      <c r="S1909" s="649"/>
      <c r="T1909" s="649"/>
      <c r="U1909" s="7"/>
      <c r="V1909" s="7"/>
      <c r="W1909" s="7"/>
      <c r="X1909" s="7"/>
      <c r="Y1909" s="7"/>
      <c r="Z1909" s="7"/>
      <c r="AA1909" s="7"/>
      <c r="AB1909" s="7"/>
      <c r="AC1909" s="7"/>
    </row>
    <row r="1910">
      <c r="A1910" s="1715" t="s">
        <v>225</v>
      </c>
      <c r="B1910" s="1760">
        <v>3.0</v>
      </c>
      <c r="C1910" s="1760">
        <v>3.0</v>
      </c>
      <c r="D1910" s="1760">
        <v>0.0</v>
      </c>
      <c r="E1910" s="1760">
        <v>0.0</v>
      </c>
      <c r="F1910" s="1760">
        <v>0.0</v>
      </c>
      <c r="G1910" s="1765">
        <v>0.0</v>
      </c>
      <c r="H1910" s="1761">
        <f t="shared" ref="H1910:H1912" si="1352">SUM(B1910:G1910)</f>
        <v>6</v>
      </c>
      <c r="I1910" s="1762">
        <f>SUM(H1910:H1914)</f>
        <v>6</v>
      </c>
      <c r="J1910" s="647" t="s">
        <v>1080</v>
      </c>
      <c r="K1910" s="1715" t="s">
        <v>225</v>
      </c>
      <c r="L1910" s="1765">
        <v>26.0</v>
      </c>
      <c r="M1910" s="1762">
        <f>(L1910-H1910)-R1910</f>
        <v>20</v>
      </c>
      <c r="N1910" s="1765">
        <v>0.0</v>
      </c>
      <c r="O1910" s="1762">
        <f t="shared" ref="O1910:O1911" si="1353">SUM(M1910,N1910)</f>
        <v>20</v>
      </c>
      <c r="P1910" s="1764"/>
      <c r="Q1910" s="1766"/>
      <c r="R1910" s="1762"/>
      <c r="S1910" s="649"/>
      <c r="T1910" s="649"/>
      <c r="U1910" s="7"/>
      <c r="V1910" s="7"/>
      <c r="W1910" s="7"/>
      <c r="X1910" s="7"/>
      <c r="Y1910" s="7"/>
      <c r="Z1910" s="7"/>
      <c r="AA1910" s="7"/>
      <c r="AB1910" s="7"/>
      <c r="AC1910" s="7"/>
    </row>
    <row r="1911">
      <c r="A1911" s="1714" t="s">
        <v>77</v>
      </c>
      <c r="B1911" s="692">
        <v>0.0</v>
      </c>
      <c r="C1911" s="692">
        <v>0.0</v>
      </c>
      <c r="D1911" s="692">
        <v>0.0</v>
      </c>
      <c r="E1911" s="692">
        <v>0.0</v>
      </c>
      <c r="F1911" s="692">
        <v>0.0</v>
      </c>
      <c r="G1911" s="692">
        <v>0.0</v>
      </c>
      <c r="H1911" s="693">
        <f t="shared" si="1352"/>
        <v>0</v>
      </c>
      <c r="I1911" s="596">
        <f>(I1910/60)</f>
        <v>0.1</v>
      </c>
      <c r="J1911" s="647" t="s">
        <v>79</v>
      </c>
      <c r="K1911" s="1714" t="s">
        <v>77</v>
      </c>
      <c r="L1911" s="692">
        <v>0.0</v>
      </c>
      <c r="M1911" s="701">
        <f>(L1911-H1911-H1912)-R1911</f>
        <v>0</v>
      </c>
      <c r="N1911" s="692">
        <v>5.0</v>
      </c>
      <c r="O1911" s="701">
        <f t="shared" si="1353"/>
        <v>5</v>
      </c>
      <c r="P1911" s="701"/>
      <c r="Q1911" s="1621"/>
      <c r="R1911" s="1686"/>
      <c r="S1911" s="649"/>
      <c r="T1911" s="649"/>
      <c r="U1911" s="7"/>
      <c r="V1911" s="7"/>
      <c r="W1911" s="7"/>
      <c r="X1911" s="7"/>
      <c r="Y1911" s="7"/>
      <c r="Z1911" s="7"/>
      <c r="AA1911" s="7"/>
      <c r="AB1911" s="7"/>
      <c r="AC1911" s="7"/>
    </row>
    <row r="1912">
      <c r="A1912" s="1714" t="s">
        <v>78</v>
      </c>
      <c r="B1912" s="692">
        <v>0.0</v>
      </c>
      <c r="C1912" s="692">
        <v>0.0</v>
      </c>
      <c r="D1912" s="692">
        <v>0.0</v>
      </c>
      <c r="E1912" s="692">
        <v>0.0</v>
      </c>
      <c r="F1912" s="692">
        <v>0.0</v>
      </c>
      <c r="G1912" s="692">
        <v>0.0</v>
      </c>
      <c r="H1912" s="693">
        <f t="shared" si="1352"/>
        <v>0</v>
      </c>
      <c r="I1912" s="701"/>
      <c r="J1912" s="647" t="s">
        <v>79</v>
      </c>
      <c r="K1912" s="1714" t="s">
        <v>78</v>
      </c>
      <c r="L1912" s="701" t="str">
        <f t="shared" ref="L1912:L1914" si="1354">O1304</f>
        <v>-</v>
      </c>
      <c r="M1912" s="701" t="s">
        <v>79</v>
      </c>
      <c r="N1912" s="692" t="s">
        <v>79</v>
      </c>
      <c r="O1912" s="701" t="s">
        <v>79</v>
      </c>
      <c r="P1912" s="701"/>
      <c r="Q1912" s="1621"/>
      <c r="R1912" s="1686"/>
      <c r="S1912" s="649"/>
      <c r="T1912" s="649"/>
      <c r="U1912" s="7"/>
      <c r="V1912" s="7"/>
      <c r="W1912" s="7"/>
      <c r="X1912" s="7"/>
      <c r="Y1912" s="7"/>
      <c r="Z1912" s="7"/>
      <c r="AA1912" s="7"/>
      <c r="AB1912" s="7"/>
      <c r="AC1912" s="7"/>
    </row>
    <row r="1913">
      <c r="A1913" s="1714" t="s">
        <v>446</v>
      </c>
      <c r="B1913" s="692">
        <v>0.0</v>
      </c>
      <c r="C1913" s="692">
        <v>0.0</v>
      </c>
      <c r="D1913" s="692">
        <v>0.0</v>
      </c>
      <c r="E1913" s="692">
        <v>0.0</v>
      </c>
      <c r="F1913" s="692">
        <v>0.0</v>
      </c>
      <c r="G1913" s="692">
        <v>0.0</v>
      </c>
      <c r="H1913" s="693">
        <f>sum(B1913:G1913)</f>
        <v>0</v>
      </c>
      <c r="I1913" s="701"/>
      <c r="J1913" s="647" t="s">
        <v>79</v>
      </c>
      <c r="K1913" s="1714" t="s">
        <v>446</v>
      </c>
      <c r="L1913" s="701">
        <f t="shared" si="1354"/>
        <v>3</v>
      </c>
      <c r="M1913" s="701">
        <f>(L1913-H1913)-R1913</f>
        <v>3</v>
      </c>
      <c r="N1913" s="692">
        <v>0.0</v>
      </c>
      <c r="O1913" s="701">
        <f t="shared" ref="O1913:O1914" si="1355">SUM(M1913,N1913)</f>
        <v>3</v>
      </c>
      <c r="P1913" s="701"/>
      <c r="Q1913" s="1621"/>
      <c r="R1913" s="1686"/>
      <c r="S1913" s="649"/>
      <c r="T1913" s="649"/>
      <c r="U1913" s="7"/>
      <c r="V1913" s="7"/>
      <c r="W1913" s="7"/>
      <c r="X1913" s="7"/>
      <c r="Y1913" s="7"/>
      <c r="Z1913" s="7"/>
      <c r="AA1913" s="7"/>
      <c r="AB1913" s="7"/>
      <c r="AC1913" s="7"/>
    </row>
    <row r="1914">
      <c r="A1914" s="1714" t="s">
        <v>751</v>
      </c>
      <c r="B1914" s="692">
        <v>0.0</v>
      </c>
      <c r="C1914" s="692">
        <v>0.0</v>
      </c>
      <c r="D1914" s="692">
        <v>0.0</v>
      </c>
      <c r="E1914" s="692">
        <v>0.0</v>
      </c>
      <c r="F1914" s="692">
        <v>0.0</v>
      </c>
      <c r="G1914" s="692">
        <v>0.0</v>
      </c>
      <c r="H1914" s="690">
        <v>0.0</v>
      </c>
      <c r="I1914" s="701"/>
      <c r="J1914" s="647" t="s">
        <v>79</v>
      </c>
      <c r="K1914" s="1714" t="s">
        <v>751</v>
      </c>
      <c r="L1914" s="701">
        <f t="shared" si="1354"/>
        <v>6</v>
      </c>
      <c r="M1914" s="701">
        <f t="shared" ref="M1914:M1915" si="1356">(L1914-H1914)</f>
        <v>6</v>
      </c>
      <c r="N1914" s="692">
        <v>0.0</v>
      </c>
      <c r="O1914" s="701">
        <f t="shared" si="1355"/>
        <v>6</v>
      </c>
      <c r="P1914" s="701"/>
      <c r="Q1914" s="692"/>
      <c r="R1914" s="1686"/>
      <c r="S1914" s="649"/>
      <c r="T1914" s="649"/>
      <c r="U1914" s="7"/>
      <c r="V1914" s="7"/>
      <c r="W1914" s="7"/>
      <c r="X1914" s="7"/>
      <c r="Y1914" s="7"/>
      <c r="Z1914" s="7"/>
      <c r="AA1914" s="7"/>
      <c r="AB1914" s="7"/>
      <c r="AC1914" s="7"/>
    </row>
    <row r="1915">
      <c r="A1915" s="1714" t="s">
        <v>80</v>
      </c>
      <c r="B1915" s="692">
        <v>0.0</v>
      </c>
      <c r="C1915" s="692">
        <v>0.0</v>
      </c>
      <c r="D1915" s="692">
        <v>0.0</v>
      </c>
      <c r="E1915" s="692">
        <v>0.0</v>
      </c>
      <c r="F1915" s="692">
        <v>0.0</v>
      </c>
      <c r="G1915" s="692">
        <v>0.0</v>
      </c>
      <c r="H1915" s="693">
        <f>sum(B1915:G1915)</f>
        <v>0</v>
      </c>
      <c r="I1915" s="701"/>
      <c r="J1915" s="647"/>
      <c r="K1915" s="1714" t="s">
        <v>80</v>
      </c>
      <c r="L1915" s="692">
        <v>21.0</v>
      </c>
      <c r="M1915" s="701">
        <f t="shared" si="1356"/>
        <v>21</v>
      </c>
      <c r="N1915" s="692">
        <v>0.0</v>
      </c>
      <c r="O1915" s="701">
        <f>sum(M1915,N1915)</f>
        <v>21</v>
      </c>
      <c r="P1915" s="701"/>
      <c r="Q1915" s="692"/>
      <c r="R1915" s="1686"/>
      <c r="S1915" s="649"/>
      <c r="T1915" s="649"/>
      <c r="U1915" s="7"/>
      <c r="V1915" s="7"/>
      <c r="W1915" s="7"/>
      <c r="X1915" s="7"/>
      <c r="Y1915" s="7"/>
      <c r="Z1915" s="7"/>
      <c r="AA1915" s="7"/>
      <c r="AB1915" s="7"/>
      <c r="AC1915" s="7"/>
    </row>
    <row r="1916">
      <c r="A1916" s="1715" t="s">
        <v>93</v>
      </c>
      <c r="B1916" s="1760">
        <v>0.0</v>
      </c>
      <c r="C1916" s="1760">
        <v>2.0</v>
      </c>
      <c r="D1916" s="1760">
        <v>1.0</v>
      </c>
      <c r="E1916" s="1760">
        <v>3.0</v>
      </c>
      <c r="F1916" s="1760">
        <v>5.0</v>
      </c>
      <c r="G1916" s="1765">
        <v>0.0</v>
      </c>
      <c r="H1916" s="1761">
        <f t="shared" ref="H1916:H1918" si="1357">SUM(B1916:G1916)</f>
        <v>11</v>
      </c>
      <c r="I1916" s="1762">
        <f>SUM(H1916:H1920)</f>
        <v>11</v>
      </c>
      <c r="J1916" s="647" t="s">
        <v>1080</v>
      </c>
      <c r="K1916" s="1715" t="s">
        <v>93</v>
      </c>
      <c r="L1916" s="1765">
        <v>21.0</v>
      </c>
      <c r="M1916" s="1762">
        <f>(L1916-H1916)-R1916</f>
        <v>10</v>
      </c>
      <c r="N1916" s="1765">
        <v>0.0</v>
      </c>
      <c r="O1916" s="1762">
        <f t="shared" ref="O1916:O1917" si="1358">SUM(M1916,N1916)</f>
        <v>10</v>
      </c>
      <c r="P1916" s="1764"/>
      <c r="Q1916" s="1765"/>
      <c r="R1916" s="1762"/>
      <c r="S1916" s="649"/>
      <c r="T1916" s="649"/>
      <c r="U1916" s="7"/>
      <c r="V1916" s="7"/>
      <c r="W1916" s="7"/>
      <c r="X1916" s="7"/>
      <c r="Y1916" s="7"/>
      <c r="Z1916" s="7"/>
      <c r="AA1916" s="7"/>
      <c r="AB1916" s="7"/>
      <c r="AC1916" s="7"/>
    </row>
    <row r="1917">
      <c r="A1917" s="1714" t="s">
        <v>77</v>
      </c>
      <c r="B1917" s="692">
        <v>0.0</v>
      </c>
      <c r="C1917" s="692">
        <v>0.0</v>
      </c>
      <c r="D1917" s="692">
        <v>0.0</v>
      </c>
      <c r="E1917" s="692">
        <v>0.0</v>
      </c>
      <c r="F1917" s="692">
        <v>0.0</v>
      </c>
      <c r="G1917" s="692">
        <v>0.0</v>
      </c>
      <c r="H1917" s="693">
        <f t="shared" si="1357"/>
        <v>0</v>
      </c>
      <c r="I1917" s="596">
        <f>(I1916/60)</f>
        <v>0.1833333333</v>
      </c>
      <c r="J1917" s="647" t="s">
        <v>79</v>
      </c>
      <c r="K1917" s="1714" t="s">
        <v>77</v>
      </c>
      <c r="L1917" s="692">
        <v>0.0</v>
      </c>
      <c r="M1917" s="701">
        <f>(L1917-H1917-H1918)-R1917</f>
        <v>0</v>
      </c>
      <c r="N1917" s="692">
        <v>5.0</v>
      </c>
      <c r="O1917" s="701">
        <f t="shared" si="1358"/>
        <v>5</v>
      </c>
      <c r="P1917" s="701"/>
      <c r="Q1917" s="692"/>
      <c r="R1917" s="1686"/>
      <c r="S1917" s="649"/>
      <c r="T1917" s="649"/>
      <c r="U1917" s="7"/>
      <c r="V1917" s="7"/>
      <c r="W1917" s="7"/>
      <c r="X1917" s="7"/>
      <c r="Y1917" s="7"/>
      <c r="Z1917" s="7"/>
      <c r="AA1917" s="7"/>
      <c r="AB1917" s="7"/>
      <c r="AC1917" s="7"/>
    </row>
    <row r="1918">
      <c r="A1918" s="1714" t="s">
        <v>78</v>
      </c>
      <c r="B1918" s="692">
        <v>0.0</v>
      </c>
      <c r="C1918" s="692">
        <v>0.0</v>
      </c>
      <c r="D1918" s="692">
        <v>0.0</v>
      </c>
      <c r="E1918" s="692">
        <v>0.0</v>
      </c>
      <c r="F1918" s="692">
        <v>0.0</v>
      </c>
      <c r="G1918" s="692">
        <v>0.0</v>
      </c>
      <c r="H1918" s="693">
        <f t="shared" si="1357"/>
        <v>0</v>
      </c>
      <c r="I1918" s="701"/>
      <c r="J1918" s="647" t="s">
        <v>79</v>
      </c>
      <c r="K1918" s="1714" t="s">
        <v>78</v>
      </c>
      <c r="L1918" s="701" t="str">
        <f t="shared" ref="L1918:L1919" si="1359">O1310</f>
        <v>-</v>
      </c>
      <c r="M1918" s="701" t="s">
        <v>79</v>
      </c>
      <c r="N1918" s="692" t="s">
        <v>79</v>
      </c>
      <c r="O1918" s="701" t="s">
        <v>79</v>
      </c>
      <c r="P1918" s="701"/>
      <c r="Q1918" s="701"/>
      <c r="R1918" s="1686"/>
      <c r="S1918" s="649"/>
      <c r="T1918" s="649"/>
      <c r="U1918" s="7"/>
      <c r="V1918" s="7"/>
      <c r="W1918" s="7"/>
      <c r="X1918" s="7"/>
      <c r="Y1918" s="7"/>
      <c r="Z1918" s="7"/>
      <c r="AA1918" s="7"/>
      <c r="AB1918" s="7"/>
      <c r="AC1918" s="7"/>
    </row>
    <row r="1919">
      <c r="A1919" s="1714" t="s">
        <v>446</v>
      </c>
      <c r="B1919" s="692">
        <v>0.0</v>
      </c>
      <c r="C1919" s="692">
        <v>0.0</v>
      </c>
      <c r="D1919" s="692">
        <v>0.0</v>
      </c>
      <c r="E1919" s="692">
        <v>0.0</v>
      </c>
      <c r="F1919" s="692">
        <v>0.0</v>
      </c>
      <c r="G1919" s="692">
        <v>0.0</v>
      </c>
      <c r="H1919" s="690">
        <v>0.0</v>
      </c>
      <c r="I1919" s="701"/>
      <c r="J1919" s="647" t="s">
        <v>79</v>
      </c>
      <c r="K1919" s="1714" t="s">
        <v>446</v>
      </c>
      <c r="L1919" s="701">
        <f t="shared" si="1359"/>
        <v>3</v>
      </c>
      <c r="M1919" s="701">
        <f>(L1919-H1919)-R1919</f>
        <v>3</v>
      </c>
      <c r="N1919" s="692">
        <v>0.0</v>
      </c>
      <c r="O1919" s="701">
        <f t="shared" ref="O1919:O1920" si="1360">SUM(M1919,N1919)</f>
        <v>3</v>
      </c>
      <c r="P1919" s="701"/>
      <c r="Q1919" s="692"/>
      <c r="R1919" s="1686"/>
      <c r="S1919" s="649"/>
      <c r="T1919" s="649"/>
      <c r="U1919" s="7"/>
      <c r="V1919" s="7"/>
      <c r="W1919" s="7"/>
      <c r="X1919" s="7"/>
      <c r="Y1919" s="7"/>
      <c r="Z1919" s="7"/>
      <c r="AA1919" s="7"/>
      <c r="AB1919" s="7"/>
      <c r="AC1919" s="7"/>
    </row>
    <row r="1920">
      <c r="A1920" s="1714" t="s">
        <v>751</v>
      </c>
      <c r="B1920" s="692">
        <v>0.0</v>
      </c>
      <c r="C1920" s="692">
        <v>0.0</v>
      </c>
      <c r="D1920" s="692">
        <v>0.0</v>
      </c>
      <c r="E1920" s="692">
        <v>0.0</v>
      </c>
      <c r="F1920" s="692">
        <v>0.0</v>
      </c>
      <c r="G1920" s="692">
        <v>0.0</v>
      </c>
      <c r="H1920" s="693">
        <f>sum(B1920:G1920)</f>
        <v>0</v>
      </c>
      <c r="I1920" s="701"/>
      <c r="J1920" s="647" t="s">
        <v>79</v>
      </c>
      <c r="K1920" s="1714" t="s">
        <v>751</v>
      </c>
      <c r="L1920" s="692">
        <v>1.0</v>
      </c>
      <c r="M1920" s="701">
        <f t="shared" ref="M1920:M1921" si="1361">(L1920-H1920)</f>
        <v>1</v>
      </c>
      <c r="N1920" s="692">
        <v>5.0</v>
      </c>
      <c r="O1920" s="701">
        <f t="shared" si="1360"/>
        <v>6</v>
      </c>
      <c r="P1920" s="701"/>
      <c r="Q1920" s="692"/>
      <c r="R1920" s="1686"/>
      <c r="S1920" s="649"/>
      <c r="T1920" s="649"/>
      <c r="U1920" s="7"/>
      <c r="V1920" s="7"/>
      <c r="W1920" s="7"/>
      <c r="X1920" s="7"/>
      <c r="Y1920" s="7"/>
      <c r="Z1920" s="7"/>
      <c r="AA1920" s="7"/>
      <c r="AB1920" s="7"/>
      <c r="AC1920" s="7"/>
    </row>
    <row r="1921">
      <c r="A1921" s="1714" t="s">
        <v>80</v>
      </c>
      <c r="B1921" s="692">
        <v>0.0</v>
      </c>
      <c r="C1921" s="692">
        <v>0.0</v>
      </c>
      <c r="D1921" s="692">
        <v>0.0</v>
      </c>
      <c r="E1921" s="692">
        <v>0.0</v>
      </c>
      <c r="F1921" s="692">
        <v>0.0</v>
      </c>
      <c r="G1921" s="692">
        <v>0.0</v>
      </c>
      <c r="H1921" s="690">
        <v>0.0</v>
      </c>
      <c r="I1921" s="701"/>
      <c r="J1921" s="647" t="s">
        <v>79</v>
      </c>
      <c r="K1921" s="1714" t="s">
        <v>80</v>
      </c>
      <c r="L1921" s="692">
        <v>15.0</v>
      </c>
      <c r="M1921" s="701">
        <f t="shared" si="1361"/>
        <v>15</v>
      </c>
      <c r="N1921" s="692">
        <v>0.0</v>
      </c>
      <c r="O1921" s="701">
        <f>sum(M1921,N1921)</f>
        <v>15</v>
      </c>
      <c r="P1921" s="701"/>
      <c r="Q1921" s="692"/>
      <c r="R1921" s="1686"/>
      <c r="S1921" s="649"/>
      <c r="T1921" s="649"/>
      <c r="U1921" s="7"/>
      <c r="V1921" s="7"/>
      <c r="W1921" s="7"/>
      <c r="X1921" s="7"/>
      <c r="Y1921" s="7"/>
      <c r="Z1921" s="7"/>
      <c r="AA1921" s="7"/>
      <c r="AB1921" s="7"/>
      <c r="AC1921" s="7"/>
    </row>
    <row r="1922">
      <c r="A1922" s="1921" t="s">
        <v>735</v>
      </c>
      <c r="B1922" s="1760">
        <v>0.0</v>
      </c>
      <c r="C1922" s="1760">
        <v>0.0</v>
      </c>
      <c r="D1922" s="1760">
        <v>2.0</v>
      </c>
      <c r="E1922" s="1760">
        <v>1.0</v>
      </c>
      <c r="F1922" s="1760">
        <v>2.0</v>
      </c>
      <c r="G1922" s="1765">
        <v>0.0</v>
      </c>
      <c r="H1922" s="1760">
        <f>sum(B1922:G1922)</f>
        <v>5</v>
      </c>
      <c r="I1922" s="1762">
        <f>SUM(H1922:H1926)</f>
        <v>5</v>
      </c>
      <c r="J1922" s="647" t="s">
        <v>1080</v>
      </c>
      <c r="K1922" s="1921" t="s">
        <v>735</v>
      </c>
      <c r="L1922" s="1765">
        <v>21.0</v>
      </c>
      <c r="M1922" s="1762">
        <f>(L1922-H1922)-R1922</f>
        <v>16</v>
      </c>
      <c r="N1922" s="1765">
        <v>0.0</v>
      </c>
      <c r="O1922" s="1762">
        <f t="shared" ref="O1922:O1923" si="1362">SUM(M1922,N1922)</f>
        <v>16</v>
      </c>
      <c r="P1922" s="1764"/>
      <c r="Q1922" s="1765"/>
      <c r="R1922" s="1762"/>
      <c r="S1922" s="649"/>
      <c r="T1922" s="649"/>
      <c r="U1922" s="7"/>
      <c r="V1922" s="7"/>
      <c r="W1922" s="7"/>
      <c r="X1922" s="7"/>
      <c r="Y1922" s="7"/>
      <c r="Z1922" s="7"/>
      <c r="AA1922" s="7"/>
      <c r="AB1922" s="7"/>
      <c r="AC1922" s="7"/>
    </row>
    <row r="1923">
      <c r="A1923" s="1714" t="s">
        <v>77</v>
      </c>
      <c r="B1923" s="692">
        <v>0.0</v>
      </c>
      <c r="C1923" s="692">
        <v>0.0</v>
      </c>
      <c r="D1923" s="692">
        <v>0.0</v>
      </c>
      <c r="E1923" s="692">
        <v>0.0</v>
      </c>
      <c r="F1923" s="692">
        <v>0.0</v>
      </c>
      <c r="G1923" s="692">
        <v>0.0</v>
      </c>
      <c r="H1923" s="693">
        <f t="shared" ref="H1923:H1924" si="1363">SUM(B1923:G1923)</f>
        <v>0</v>
      </c>
      <c r="I1923" s="596">
        <f>(I1922/60)</f>
        <v>0.08333333333</v>
      </c>
      <c r="J1923" s="647" t="s">
        <v>79</v>
      </c>
      <c r="K1923" s="1714" t="s">
        <v>77</v>
      </c>
      <c r="L1923" s="692">
        <v>0.0</v>
      </c>
      <c r="M1923" s="701">
        <f>(L1923-H1923-H1924)-R1923</f>
        <v>0</v>
      </c>
      <c r="N1923" s="692">
        <v>5.0</v>
      </c>
      <c r="O1923" s="701">
        <f t="shared" si="1362"/>
        <v>5</v>
      </c>
      <c r="P1923" s="701"/>
      <c r="Q1923" s="692"/>
      <c r="R1923" s="1686"/>
      <c r="S1923" s="649"/>
      <c r="T1923" s="649"/>
      <c r="U1923" s="7"/>
      <c r="V1923" s="7"/>
      <c r="W1923" s="7"/>
      <c r="X1923" s="7"/>
      <c r="Y1923" s="7"/>
      <c r="Z1923" s="7"/>
      <c r="AA1923" s="7"/>
      <c r="AB1923" s="7"/>
      <c r="AC1923" s="7"/>
    </row>
    <row r="1924">
      <c r="A1924" s="1714" t="s">
        <v>78</v>
      </c>
      <c r="B1924" s="692">
        <v>0.0</v>
      </c>
      <c r="C1924" s="692">
        <v>0.0</v>
      </c>
      <c r="D1924" s="692">
        <v>0.0</v>
      </c>
      <c r="E1924" s="692">
        <v>0.0</v>
      </c>
      <c r="F1924" s="692">
        <v>0.0</v>
      </c>
      <c r="G1924" s="692">
        <v>0.0</v>
      </c>
      <c r="H1924" s="693">
        <f t="shared" si="1363"/>
        <v>0</v>
      </c>
      <c r="I1924" s="701"/>
      <c r="J1924" s="647" t="s">
        <v>79</v>
      </c>
      <c r="K1924" s="1714" t="s">
        <v>78</v>
      </c>
      <c r="L1924" s="701" t="str">
        <f>O1316</f>
        <v>-</v>
      </c>
      <c r="M1924" s="701" t="s">
        <v>79</v>
      </c>
      <c r="N1924" s="692" t="s">
        <v>79</v>
      </c>
      <c r="O1924" s="701" t="s">
        <v>79</v>
      </c>
      <c r="P1924" s="701"/>
      <c r="Q1924" s="701"/>
      <c r="R1924" s="1686"/>
      <c r="S1924" s="649"/>
      <c r="T1924" s="649"/>
      <c r="U1924" s="7"/>
      <c r="V1924" s="7"/>
      <c r="W1924" s="7"/>
      <c r="X1924" s="7"/>
      <c r="Y1924" s="7"/>
      <c r="Z1924" s="7"/>
      <c r="AA1924" s="7"/>
      <c r="AB1924" s="7"/>
      <c r="AC1924" s="7"/>
    </row>
    <row r="1925">
      <c r="A1925" s="1714" t="s">
        <v>446</v>
      </c>
      <c r="B1925" s="692">
        <v>0.0</v>
      </c>
      <c r="C1925" s="692">
        <v>0.0</v>
      </c>
      <c r="D1925" s="692">
        <v>0.0</v>
      </c>
      <c r="E1925" s="692">
        <v>0.0</v>
      </c>
      <c r="F1925" s="692">
        <v>0.0</v>
      </c>
      <c r="G1925" s="692">
        <v>0.0</v>
      </c>
      <c r="H1925" s="693">
        <f>sum(B1925:G1925)</f>
        <v>0</v>
      </c>
      <c r="I1925" s="701"/>
      <c r="J1925" s="647" t="s">
        <v>79</v>
      </c>
      <c r="K1925" s="1714" t="s">
        <v>446</v>
      </c>
      <c r="L1925" s="692">
        <v>1.0</v>
      </c>
      <c r="M1925" s="701">
        <f>(L1925-H1925)-R1925</f>
        <v>1</v>
      </c>
      <c r="N1925" s="692">
        <v>0.0</v>
      </c>
      <c r="O1925" s="701">
        <f t="shared" ref="O1925:O1926" si="1364">SUM(M1925,N1925)</f>
        <v>1</v>
      </c>
      <c r="P1925" s="701"/>
      <c r="Q1925" s="692"/>
      <c r="R1925" s="1686"/>
      <c r="S1925" s="649"/>
      <c r="T1925" s="649"/>
      <c r="U1925" s="7"/>
      <c r="V1925" s="7"/>
      <c r="W1925" s="7"/>
      <c r="X1925" s="7"/>
      <c r="Y1925" s="7"/>
      <c r="Z1925" s="7"/>
      <c r="AA1925" s="7"/>
      <c r="AB1925" s="7"/>
      <c r="AC1925" s="7"/>
    </row>
    <row r="1926">
      <c r="A1926" s="1714" t="s">
        <v>751</v>
      </c>
      <c r="B1926" s="692">
        <v>0.0</v>
      </c>
      <c r="C1926" s="692">
        <v>0.0</v>
      </c>
      <c r="D1926" s="692">
        <v>0.0</v>
      </c>
      <c r="E1926" s="692">
        <v>0.0</v>
      </c>
      <c r="F1926" s="692">
        <v>0.0</v>
      </c>
      <c r="G1926" s="692">
        <v>0.0</v>
      </c>
      <c r="H1926" s="693">
        <f>SUM(B1926:G1926)</f>
        <v>0</v>
      </c>
      <c r="I1926" s="701"/>
      <c r="J1926" s="647" t="s">
        <v>79</v>
      </c>
      <c r="K1926" s="1714" t="s">
        <v>751</v>
      </c>
      <c r="L1926" s="692">
        <v>0.0</v>
      </c>
      <c r="M1926" s="701">
        <f t="shared" ref="M1926:M1927" si="1365">(L1926-H1926)</f>
        <v>0</v>
      </c>
      <c r="N1926" s="692">
        <v>5.0</v>
      </c>
      <c r="O1926" s="701">
        <f t="shared" si="1364"/>
        <v>5</v>
      </c>
      <c r="P1926" s="701"/>
      <c r="Q1926" s="692"/>
      <c r="R1926" s="1686"/>
      <c r="S1926" s="649"/>
      <c r="T1926" s="649"/>
      <c r="U1926" s="7"/>
      <c r="V1926" s="7"/>
      <c r="W1926" s="7"/>
      <c r="X1926" s="7"/>
      <c r="Y1926" s="7"/>
      <c r="Z1926" s="7"/>
      <c r="AA1926" s="7"/>
      <c r="AB1926" s="7"/>
      <c r="AC1926" s="7"/>
    </row>
    <row r="1927">
      <c r="A1927" s="1714" t="s">
        <v>80</v>
      </c>
      <c r="B1927" s="692">
        <v>0.0</v>
      </c>
      <c r="C1927" s="692">
        <v>0.0</v>
      </c>
      <c r="D1927" s="692">
        <v>1.0</v>
      </c>
      <c r="E1927" s="692">
        <v>0.0</v>
      </c>
      <c r="F1927" s="692">
        <v>0.0</v>
      </c>
      <c r="G1927" s="692">
        <v>0.0</v>
      </c>
      <c r="H1927" s="693">
        <f>sum(B1927:G1927)</f>
        <v>1</v>
      </c>
      <c r="I1927" s="701"/>
      <c r="J1927" s="647" t="s">
        <v>79</v>
      </c>
      <c r="K1927" s="1714" t="s">
        <v>80</v>
      </c>
      <c r="L1927" s="692">
        <v>20.0</v>
      </c>
      <c r="M1927" s="701">
        <f t="shared" si="1365"/>
        <v>19</v>
      </c>
      <c r="N1927" s="692">
        <v>0.0</v>
      </c>
      <c r="O1927" s="701">
        <f>sum(M1927,N1927)</f>
        <v>19</v>
      </c>
      <c r="P1927" s="701"/>
      <c r="Q1927" s="692"/>
      <c r="R1927" s="1686"/>
      <c r="S1927" s="649"/>
      <c r="T1927" s="649"/>
      <c r="U1927" s="7"/>
      <c r="V1927" s="7"/>
      <c r="W1927" s="7"/>
      <c r="X1927" s="7"/>
      <c r="Y1927" s="7"/>
      <c r="Z1927" s="7"/>
      <c r="AA1927" s="7"/>
      <c r="AB1927" s="7"/>
      <c r="AC1927" s="7"/>
    </row>
    <row r="1928">
      <c r="A1928" s="1921" t="s">
        <v>96</v>
      </c>
      <c r="B1928" s="1760">
        <v>0.0</v>
      </c>
      <c r="C1928" s="1760">
        <v>0.0</v>
      </c>
      <c r="D1928" s="1760">
        <v>0.0</v>
      </c>
      <c r="E1928" s="1760">
        <v>0.0</v>
      </c>
      <c r="F1928" s="1760">
        <v>0.0</v>
      </c>
      <c r="G1928" s="1760">
        <v>0.0</v>
      </c>
      <c r="H1928" s="1761">
        <f t="shared" ref="H1928:H1930" si="1366">SUM(B1928:G1928)</f>
        <v>0</v>
      </c>
      <c r="I1928" s="1762">
        <f>SUM(H1928:H1932)</f>
        <v>0</v>
      </c>
      <c r="J1928" s="635"/>
      <c r="K1928" s="1921" t="s">
        <v>96</v>
      </c>
      <c r="L1928" s="1762">
        <f t="shared" ref="L1928:L1933" si="1367">O1320</f>
        <v>17</v>
      </c>
      <c r="M1928" s="1762">
        <f>(L1928-H1928)-R1928</f>
        <v>17</v>
      </c>
      <c r="N1928" s="1760">
        <v>0.0</v>
      </c>
      <c r="O1928" s="1762">
        <f t="shared" ref="O1928:O1929" si="1368">SUM(M1928,N1928)</f>
        <v>17</v>
      </c>
      <c r="P1928" s="1764"/>
      <c r="Q1928" s="1766"/>
      <c r="R1928" s="1762"/>
      <c r="S1928" s="649"/>
      <c r="T1928" s="649"/>
      <c r="U1928" s="7"/>
      <c r="V1928" s="7"/>
      <c r="W1928" s="7"/>
      <c r="X1928" s="7"/>
      <c r="Y1928" s="7"/>
      <c r="Z1928" s="7"/>
      <c r="AA1928" s="7"/>
      <c r="AB1928" s="7"/>
      <c r="AC1928" s="7"/>
    </row>
    <row r="1929">
      <c r="A1929" s="1714" t="s">
        <v>77</v>
      </c>
      <c r="B1929" s="692">
        <v>0.0</v>
      </c>
      <c r="C1929" s="692">
        <v>0.0</v>
      </c>
      <c r="D1929" s="692">
        <v>0.0</v>
      </c>
      <c r="E1929" s="692">
        <v>0.0</v>
      </c>
      <c r="F1929" s="692">
        <v>0.0</v>
      </c>
      <c r="G1929" s="692">
        <v>0.0</v>
      </c>
      <c r="H1929" s="693">
        <f t="shared" si="1366"/>
        <v>0</v>
      </c>
      <c r="I1929" s="596">
        <f>(I1928/60)</f>
        <v>0</v>
      </c>
      <c r="J1929" s="635"/>
      <c r="K1929" s="1714" t="s">
        <v>77</v>
      </c>
      <c r="L1929" s="701">
        <f t="shared" si="1367"/>
        <v>4</v>
      </c>
      <c r="M1929" s="701">
        <f>(L1929-H1929-H1930)-R1929</f>
        <v>4</v>
      </c>
      <c r="N1929" s="692">
        <v>0.0</v>
      </c>
      <c r="O1929" s="701">
        <f t="shared" si="1368"/>
        <v>4</v>
      </c>
      <c r="P1929" s="701"/>
      <c r="Q1929" s="701"/>
      <c r="R1929" s="1686"/>
      <c r="S1929" s="649"/>
      <c r="T1929" s="649"/>
      <c r="U1929" s="7"/>
      <c r="V1929" s="7"/>
      <c r="W1929" s="7"/>
      <c r="X1929" s="7"/>
      <c r="Y1929" s="7"/>
      <c r="Z1929" s="7"/>
      <c r="AA1929" s="7"/>
      <c r="AB1929" s="7"/>
      <c r="AC1929" s="7"/>
    </row>
    <row r="1930">
      <c r="A1930" s="1714" t="s">
        <v>78</v>
      </c>
      <c r="B1930" s="692">
        <v>0.0</v>
      </c>
      <c r="C1930" s="692">
        <v>0.0</v>
      </c>
      <c r="D1930" s="692">
        <v>0.0</v>
      </c>
      <c r="E1930" s="692">
        <v>0.0</v>
      </c>
      <c r="F1930" s="692">
        <v>0.0</v>
      </c>
      <c r="G1930" s="692">
        <v>0.0</v>
      </c>
      <c r="H1930" s="693">
        <f t="shared" si="1366"/>
        <v>0</v>
      </c>
      <c r="I1930" s="701"/>
      <c r="J1930" s="635"/>
      <c r="K1930" s="1714" t="s">
        <v>78</v>
      </c>
      <c r="L1930" s="701" t="str">
        <f t="shared" si="1367"/>
        <v>-</v>
      </c>
      <c r="M1930" s="701" t="s">
        <v>79</v>
      </c>
      <c r="N1930" s="692" t="s">
        <v>79</v>
      </c>
      <c r="O1930" s="701" t="s">
        <v>79</v>
      </c>
      <c r="P1930" s="701"/>
      <c r="Q1930" s="701"/>
      <c r="R1930" s="1686"/>
      <c r="S1930" s="649"/>
      <c r="T1930" s="649"/>
      <c r="U1930" s="7"/>
      <c r="V1930" s="7"/>
      <c r="W1930" s="7"/>
      <c r="X1930" s="7"/>
      <c r="Y1930" s="7"/>
      <c r="Z1930" s="7"/>
      <c r="AA1930" s="7"/>
      <c r="AB1930" s="7"/>
      <c r="AC1930" s="7"/>
    </row>
    <row r="1931">
      <c r="A1931" s="1714" t="s">
        <v>446</v>
      </c>
      <c r="B1931" s="692">
        <v>0.0</v>
      </c>
      <c r="C1931" s="692">
        <v>0.0</v>
      </c>
      <c r="D1931" s="692">
        <v>0.0</v>
      </c>
      <c r="E1931" s="692">
        <v>0.0</v>
      </c>
      <c r="F1931" s="692">
        <v>0.0</v>
      </c>
      <c r="G1931" s="692">
        <v>0.0</v>
      </c>
      <c r="H1931" s="693">
        <f t="shared" ref="H1931:H1933" si="1369">sum(B1931:G1931)</f>
        <v>0</v>
      </c>
      <c r="I1931" s="701"/>
      <c r="J1931" s="635"/>
      <c r="K1931" s="1714" t="s">
        <v>446</v>
      </c>
      <c r="L1931" s="701">
        <f t="shared" si="1367"/>
        <v>5</v>
      </c>
      <c r="M1931" s="701">
        <f>(L1931-H1931)-R1931</f>
        <v>5</v>
      </c>
      <c r="N1931" s="692">
        <v>0.0</v>
      </c>
      <c r="O1931" s="701">
        <f t="shared" ref="O1931:O1932" si="1370">SUM(M1931,N1931)</f>
        <v>5</v>
      </c>
      <c r="P1931" s="701"/>
      <c r="Q1931" s="692"/>
      <c r="R1931" s="1686"/>
      <c r="S1931" s="649"/>
      <c r="T1931" s="649"/>
      <c r="U1931" s="7"/>
      <c r="V1931" s="7"/>
      <c r="W1931" s="7"/>
      <c r="X1931" s="7"/>
      <c r="Y1931" s="7"/>
      <c r="Z1931" s="7"/>
      <c r="AA1931" s="7"/>
      <c r="AB1931" s="7"/>
      <c r="AC1931" s="7"/>
    </row>
    <row r="1932">
      <c r="A1932" s="1714" t="s">
        <v>751</v>
      </c>
      <c r="B1932" s="692">
        <v>0.0</v>
      </c>
      <c r="C1932" s="692">
        <v>0.0</v>
      </c>
      <c r="D1932" s="692">
        <v>0.0</v>
      </c>
      <c r="E1932" s="692">
        <v>0.0</v>
      </c>
      <c r="F1932" s="692">
        <v>0.0</v>
      </c>
      <c r="G1932" s="692">
        <v>0.0</v>
      </c>
      <c r="H1932" s="693">
        <f t="shared" si="1369"/>
        <v>0</v>
      </c>
      <c r="I1932" s="701"/>
      <c r="J1932" s="635"/>
      <c r="K1932" s="1714" t="s">
        <v>751</v>
      </c>
      <c r="L1932" s="701">
        <f t="shared" si="1367"/>
        <v>8</v>
      </c>
      <c r="M1932" s="701">
        <f t="shared" ref="M1932:M1933" si="1371">(L1932-H1932)</f>
        <v>8</v>
      </c>
      <c r="N1932" s="692">
        <v>0.0</v>
      </c>
      <c r="O1932" s="701">
        <f t="shared" si="1370"/>
        <v>8</v>
      </c>
      <c r="P1932" s="701"/>
      <c r="Q1932" s="701"/>
      <c r="R1932" s="1686"/>
      <c r="S1932" s="649"/>
      <c r="T1932" s="649"/>
      <c r="U1932" s="7"/>
      <c r="V1932" s="7"/>
      <c r="W1932" s="7"/>
      <c r="X1932" s="7"/>
      <c r="Y1932" s="7"/>
      <c r="Z1932" s="7"/>
      <c r="AA1932" s="7"/>
      <c r="AB1932" s="7"/>
      <c r="AC1932" s="7"/>
    </row>
    <row r="1933">
      <c r="A1933" s="1714" t="s">
        <v>80</v>
      </c>
      <c r="B1933" s="692">
        <v>0.0</v>
      </c>
      <c r="C1933" s="692">
        <v>0.0</v>
      </c>
      <c r="D1933" s="692">
        <v>0.0</v>
      </c>
      <c r="E1933" s="692">
        <v>0.0</v>
      </c>
      <c r="F1933" s="692">
        <v>0.0</v>
      </c>
      <c r="G1933" s="692">
        <v>0.0</v>
      </c>
      <c r="H1933" s="693">
        <f t="shared" si="1369"/>
        <v>0</v>
      </c>
      <c r="I1933" s="701"/>
      <c r="J1933" s="635"/>
      <c r="K1933" s="1714" t="s">
        <v>80</v>
      </c>
      <c r="L1933" s="701">
        <f t="shared" si="1367"/>
        <v>29</v>
      </c>
      <c r="M1933" s="701">
        <f t="shared" si="1371"/>
        <v>29</v>
      </c>
      <c r="N1933" s="692">
        <v>0.0</v>
      </c>
      <c r="O1933" s="701">
        <f>sum(M1933,N1933)</f>
        <v>29</v>
      </c>
      <c r="P1933" s="701"/>
      <c r="Q1933" s="692"/>
      <c r="R1933" s="1686"/>
      <c r="S1933" s="649"/>
      <c r="T1933" s="649"/>
      <c r="U1933" s="7"/>
      <c r="V1933" s="7"/>
      <c r="W1933" s="7"/>
      <c r="X1933" s="7"/>
      <c r="Y1933" s="7"/>
      <c r="Z1933" s="7"/>
      <c r="AA1933" s="7"/>
      <c r="AB1933" s="7"/>
      <c r="AC1933" s="7"/>
    </row>
    <row r="1934">
      <c r="A1934" s="1757" t="s">
        <v>105</v>
      </c>
      <c r="B1934" s="1758">
        <f t="shared" ref="B1934:H1934" si="1372"> SUM(B1935:B1939,B1941:B1945,B1947:B1951,B1953:B1957,B1959:B1963,B1965:B1969,B1971:B1975)</f>
        <v>4</v>
      </c>
      <c r="C1934" s="1758">
        <f t="shared" si="1372"/>
        <v>30</v>
      </c>
      <c r="D1934" s="1758">
        <f t="shared" si="1372"/>
        <v>43</v>
      </c>
      <c r="E1934" s="1758">
        <f t="shared" si="1372"/>
        <v>12</v>
      </c>
      <c r="F1934" s="1758">
        <f t="shared" si="1372"/>
        <v>33</v>
      </c>
      <c r="G1934" s="1758">
        <f t="shared" si="1372"/>
        <v>15</v>
      </c>
      <c r="H1934" s="1758">
        <f t="shared" si="1372"/>
        <v>137</v>
      </c>
      <c r="I1934" s="1758"/>
      <c r="J1934" s="635"/>
      <c r="K1934" s="1757" t="s">
        <v>105</v>
      </c>
      <c r="L1934" s="1682"/>
      <c r="M1934" s="1682"/>
      <c r="N1934" s="1682"/>
      <c r="O1934" s="1682"/>
      <c r="P1934" s="1682"/>
      <c r="Q1934" s="1682"/>
      <c r="R1934" s="1682"/>
      <c r="S1934" s="649"/>
      <c r="T1934" s="649"/>
      <c r="U1934" s="7"/>
      <c r="V1934" s="7"/>
      <c r="W1934" s="7"/>
      <c r="X1934" s="7"/>
      <c r="Y1934" s="7"/>
      <c r="Z1934" s="7"/>
      <c r="AA1934" s="7"/>
      <c r="AB1934" s="7"/>
      <c r="AC1934" s="7"/>
    </row>
    <row r="1935">
      <c r="A1935" s="1759" t="s">
        <v>106</v>
      </c>
      <c r="B1935" s="1760">
        <v>0.0</v>
      </c>
      <c r="C1935" s="1760">
        <v>7.0</v>
      </c>
      <c r="D1935" s="1760">
        <v>4.0</v>
      </c>
      <c r="E1935" s="1760">
        <v>0.0</v>
      </c>
      <c r="F1935" s="1760">
        <v>4.0</v>
      </c>
      <c r="G1935" s="1765">
        <v>0.0</v>
      </c>
      <c r="H1935" s="1761">
        <f t="shared" ref="H1935:H1937" si="1373">SUM(B1935:G1935)</f>
        <v>15</v>
      </c>
      <c r="I1935" s="1762">
        <f>SUM(H1935:H1939)</f>
        <v>19</v>
      </c>
      <c r="J1935" s="647" t="s">
        <v>1080</v>
      </c>
      <c r="K1935" s="1759" t="s">
        <v>106</v>
      </c>
      <c r="L1935" s="1765">
        <v>34.0</v>
      </c>
      <c r="M1935" s="1762">
        <f>(L1935-H1935)-R1935</f>
        <v>19</v>
      </c>
      <c r="N1935" s="1765">
        <v>30.0</v>
      </c>
      <c r="O1935" s="1762">
        <f t="shared" ref="O1935:O1936" si="1374">SUM(M1935,N1935)</f>
        <v>49</v>
      </c>
      <c r="P1935" s="1764"/>
      <c r="Q1935" s="1766"/>
      <c r="R1935" s="1762"/>
      <c r="S1935" s="649"/>
      <c r="T1935" s="649"/>
      <c r="U1935" s="7"/>
      <c r="V1935" s="7"/>
      <c r="W1935" s="7"/>
      <c r="X1935" s="7"/>
      <c r="Y1935" s="7"/>
      <c r="Z1935" s="7"/>
      <c r="AA1935" s="7"/>
      <c r="AB1935" s="7"/>
      <c r="AC1935" s="7"/>
    </row>
    <row r="1936">
      <c r="A1936" s="1714" t="s">
        <v>77</v>
      </c>
      <c r="B1936" s="692">
        <v>0.0</v>
      </c>
      <c r="C1936" s="692">
        <v>0.0</v>
      </c>
      <c r="D1936" s="692">
        <v>0.0</v>
      </c>
      <c r="E1936" s="692">
        <v>0.0</v>
      </c>
      <c r="F1936" s="692">
        <v>0.0</v>
      </c>
      <c r="G1936" s="692">
        <v>0.0</v>
      </c>
      <c r="H1936" s="693">
        <f t="shared" si="1373"/>
        <v>0</v>
      </c>
      <c r="I1936" s="596">
        <f>(I1935/60)</f>
        <v>0.3166666667</v>
      </c>
      <c r="J1936" s="647" t="s">
        <v>79</v>
      </c>
      <c r="K1936" s="1714" t="s">
        <v>77</v>
      </c>
      <c r="L1936" s="701">
        <f t="shared" ref="L1936:L1938" si="1375">O1334</f>
        <v>3</v>
      </c>
      <c r="M1936" s="701">
        <f>(L1936-H1936-H1937)-R1936</f>
        <v>0</v>
      </c>
      <c r="N1936" s="692">
        <v>5.0</v>
      </c>
      <c r="O1936" s="701">
        <f t="shared" si="1374"/>
        <v>5</v>
      </c>
      <c r="P1936" s="701"/>
      <c r="Q1936" s="1686"/>
      <c r="R1936" s="1686"/>
      <c r="S1936" s="649"/>
      <c r="T1936" s="649"/>
      <c r="U1936" s="7"/>
      <c r="V1936" s="7"/>
      <c r="W1936" s="7"/>
      <c r="X1936" s="7"/>
      <c r="Y1936" s="7"/>
      <c r="Z1936" s="7"/>
      <c r="AA1936" s="7"/>
      <c r="AB1936" s="7"/>
      <c r="AC1936" s="7"/>
    </row>
    <row r="1937">
      <c r="A1937" s="1714" t="s">
        <v>78</v>
      </c>
      <c r="B1937" s="692">
        <v>0.0</v>
      </c>
      <c r="C1937" s="692">
        <v>2.0</v>
      </c>
      <c r="D1937" s="692">
        <v>1.0</v>
      </c>
      <c r="E1937" s="692">
        <v>0.0</v>
      </c>
      <c r="F1937" s="692">
        <v>0.0</v>
      </c>
      <c r="G1937" s="692">
        <v>0.0</v>
      </c>
      <c r="H1937" s="693">
        <f t="shared" si="1373"/>
        <v>3</v>
      </c>
      <c r="I1937" s="701"/>
      <c r="J1937" s="647" t="s">
        <v>79</v>
      </c>
      <c r="K1937" s="1714" t="s">
        <v>78</v>
      </c>
      <c r="L1937" s="701" t="str">
        <f t="shared" si="1375"/>
        <v>-</v>
      </c>
      <c r="M1937" s="701" t="s">
        <v>79</v>
      </c>
      <c r="N1937" s="692" t="s">
        <v>79</v>
      </c>
      <c r="O1937" s="701" t="s">
        <v>79</v>
      </c>
      <c r="P1937" s="701"/>
      <c r="Q1937" s="1686"/>
      <c r="R1937" s="1686"/>
      <c r="S1937" s="649"/>
      <c r="T1937" s="649"/>
      <c r="U1937" s="7"/>
      <c r="V1937" s="7"/>
      <c r="W1937" s="7"/>
      <c r="X1937" s="7"/>
      <c r="Y1937" s="7"/>
      <c r="Z1937" s="7"/>
      <c r="AA1937" s="7"/>
      <c r="AB1937" s="7"/>
      <c r="AC1937" s="7"/>
    </row>
    <row r="1938">
      <c r="A1938" s="1714" t="s">
        <v>446</v>
      </c>
      <c r="B1938" s="692">
        <v>0.0</v>
      </c>
      <c r="C1938" s="692">
        <v>0.0</v>
      </c>
      <c r="D1938" s="692">
        <v>0.0</v>
      </c>
      <c r="E1938" s="692">
        <v>0.0</v>
      </c>
      <c r="F1938" s="692">
        <v>0.0</v>
      </c>
      <c r="G1938" s="692">
        <v>0.0</v>
      </c>
      <c r="H1938" s="693">
        <f t="shared" ref="H1938:H1940" si="1376">sum(B1938:G1938)</f>
        <v>0</v>
      </c>
      <c r="I1938" s="701"/>
      <c r="J1938" s="647" t="s">
        <v>79</v>
      </c>
      <c r="K1938" s="1714" t="s">
        <v>446</v>
      </c>
      <c r="L1938" s="701">
        <f t="shared" si="1375"/>
        <v>1</v>
      </c>
      <c r="M1938" s="701">
        <f>(L1938-H1938)-R1938</f>
        <v>1</v>
      </c>
      <c r="N1938" s="692">
        <v>0.0</v>
      </c>
      <c r="O1938" s="701">
        <f t="shared" ref="O1938:O1939" si="1377">SUM(M1938,N1938)</f>
        <v>1</v>
      </c>
      <c r="P1938" s="701"/>
      <c r="Q1938" s="1621"/>
      <c r="R1938" s="1686"/>
      <c r="S1938" s="649"/>
      <c r="T1938" s="649"/>
      <c r="U1938" s="7"/>
      <c r="V1938" s="7"/>
      <c r="W1938" s="7"/>
      <c r="X1938" s="7"/>
      <c r="Y1938" s="7"/>
      <c r="Z1938" s="7"/>
      <c r="AA1938" s="7"/>
      <c r="AB1938" s="7"/>
      <c r="AC1938" s="7"/>
    </row>
    <row r="1939">
      <c r="A1939" s="1714" t="s">
        <v>751</v>
      </c>
      <c r="B1939" s="692">
        <v>0.0</v>
      </c>
      <c r="C1939" s="692">
        <v>0.0</v>
      </c>
      <c r="D1939" s="692">
        <v>0.0</v>
      </c>
      <c r="E1939" s="692">
        <v>0.0</v>
      </c>
      <c r="F1939" s="692">
        <v>1.0</v>
      </c>
      <c r="G1939" s="692">
        <v>0.0</v>
      </c>
      <c r="H1939" s="693">
        <f t="shared" si="1376"/>
        <v>1</v>
      </c>
      <c r="I1939" s="701"/>
      <c r="J1939" s="647" t="s">
        <v>79</v>
      </c>
      <c r="K1939" s="1714" t="s">
        <v>751</v>
      </c>
      <c r="L1939" s="692">
        <v>21.0</v>
      </c>
      <c r="M1939" s="701">
        <f t="shared" ref="M1939:M1940" si="1378">(L1939-H1939)</f>
        <v>20</v>
      </c>
      <c r="N1939" s="692">
        <v>0.0</v>
      </c>
      <c r="O1939" s="701">
        <f t="shared" si="1377"/>
        <v>20</v>
      </c>
      <c r="P1939" s="701"/>
      <c r="Q1939" s="1621"/>
      <c r="R1939" s="1686"/>
      <c r="S1939" s="649"/>
      <c r="T1939" s="649"/>
      <c r="U1939" s="7"/>
      <c r="V1939" s="7"/>
      <c r="W1939" s="7"/>
      <c r="X1939" s="7"/>
      <c r="Y1939" s="7"/>
      <c r="Z1939" s="7"/>
      <c r="AA1939" s="7"/>
      <c r="AB1939" s="7"/>
      <c r="AC1939" s="7"/>
    </row>
    <row r="1940">
      <c r="A1940" s="1714" t="s">
        <v>80</v>
      </c>
      <c r="B1940" s="692">
        <v>0.0</v>
      </c>
      <c r="C1940" s="692">
        <v>0.0</v>
      </c>
      <c r="D1940" s="692">
        <v>0.0</v>
      </c>
      <c r="E1940" s="692">
        <v>0.0</v>
      </c>
      <c r="F1940" s="692">
        <v>3.0</v>
      </c>
      <c r="G1940" s="692">
        <v>0.0</v>
      </c>
      <c r="H1940" s="693">
        <f t="shared" si="1376"/>
        <v>3</v>
      </c>
      <c r="I1940" s="701"/>
      <c r="J1940" s="647" t="s">
        <v>79</v>
      </c>
      <c r="K1940" s="1714" t="s">
        <v>80</v>
      </c>
      <c r="L1940" s="692">
        <v>29.0</v>
      </c>
      <c r="M1940" s="701">
        <f t="shared" si="1378"/>
        <v>26</v>
      </c>
      <c r="N1940" s="692">
        <v>0.0</v>
      </c>
      <c r="O1940" s="701">
        <f>sum(M1940,N1940)</f>
        <v>26</v>
      </c>
      <c r="P1940" s="701"/>
      <c r="Q1940" s="1621"/>
      <c r="R1940" s="1686"/>
      <c r="S1940" s="649"/>
      <c r="T1940" s="649"/>
      <c r="U1940" s="7"/>
      <c r="V1940" s="7"/>
      <c r="W1940" s="7"/>
      <c r="X1940" s="7"/>
      <c r="Y1940" s="7"/>
      <c r="Z1940" s="7"/>
      <c r="AA1940" s="7"/>
      <c r="AB1940" s="7"/>
      <c r="AC1940" s="7"/>
    </row>
    <row r="1941">
      <c r="A1941" s="1715" t="s">
        <v>108</v>
      </c>
      <c r="B1941" s="1765">
        <v>0.0</v>
      </c>
      <c r="C1941" s="1765">
        <v>0.0</v>
      </c>
      <c r="D1941" s="1765">
        <v>11.0</v>
      </c>
      <c r="E1941" s="1765">
        <v>1.0</v>
      </c>
      <c r="F1941" s="1765">
        <v>6.0</v>
      </c>
      <c r="G1941" s="1765">
        <v>0.0</v>
      </c>
      <c r="H1941" s="1761">
        <f t="shared" ref="H1941:H1943" si="1379">SUM(B1941:G1941)</f>
        <v>18</v>
      </c>
      <c r="I1941" s="1762">
        <f>SUM(H1941:H1945)</f>
        <v>29</v>
      </c>
      <c r="J1941" s="647" t="s">
        <v>1080</v>
      </c>
      <c r="K1941" s="1715" t="s">
        <v>108</v>
      </c>
      <c r="L1941" s="1765">
        <v>38.0</v>
      </c>
      <c r="M1941" s="1762">
        <f>(L1941-H1941)-R1941</f>
        <v>20</v>
      </c>
      <c r="N1941" s="1765">
        <v>40.0</v>
      </c>
      <c r="O1941" s="1762">
        <f t="shared" ref="O1941:O1942" si="1380">SUM(M1941,N1941)</f>
        <v>60</v>
      </c>
      <c r="P1941" s="1764"/>
      <c r="Q1941" s="1766"/>
      <c r="R1941" s="1762"/>
      <c r="S1941" s="649"/>
      <c r="T1941" s="649"/>
      <c r="U1941" s="7"/>
      <c r="V1941" s="7"/>
      <c r="W1941" s="7"/>
      <c r="X1941" s="7"/>
      <c r="Y1941" s="7"/>
      <c r="Z1941" s="7"/>
      <c r="AA1941" s="7"/>
      <c r="AB1941" s="7"/>
      <c r="AC1941" s="7"/>
    </row>
    <row r="1942">
      <c r="A1942" s="1714" t="s">
        <v>77</v>
      </c>
      <c r="B1942" s="692">
        <v>0.0</v>
      </c>
      <c r="C1942" s="692">
        <v>0.0</v>
      </c>
      <c r="D1942" s="692">
        <v>0.0</v>
      </c>
      <c r="E1942" s="692">
        <v>0.0</v>
      </c>
      <c r="F1942" s="692">
        <v>0.0</v>
      </c>
      <c r="G1942" s="692">
        <v>0.0</v>
      </c>
      <c r="H1942" s="693">
        <f t="shared" si="1379"/>
        <v>0</v>
      </c>
      <c r="I1942" s="596">
        <f>(I1941/60)</f>
        <v>0.4833333333</v>
      </c>
      <c r="J1942" s="647" t="s">
        <v>79</v>
      </c>
      <c r="K1942" s="1714" t="s">
        <v>77</v>
      </c>
      <c r="L1942" s="701">
        <f t="shared" ref="L1942:L1950" si="1381">O1340</f>
        <v>11</v>
      </c>
      <c r="M1942" s="701">
        <f>(L1942-H1942-H1943)-R1942</f>
        <v>2</v>
      </c>
      <c r="N1942" s="692">
        <v>5.0</v>
      </c>
      <c r="O1942" s="701">
        <f t="shared" si="1380"/>
        <v>7</v>
      </c>
      <c r="P1942" s="701"/>
      <c r="Q1942" s="1686"/>
      <c r="R1942" s="1686"/>
      <c r="S1942" s="649"/>
      <c r="T1942" s="649"/>
      <c r="U1942" s="7"/>
      <c r="V1942" s="7"/>
      <c r="W1942" s="7"/>
      <c r="X1942" s="7"/>
      <c r="Y1942" s="7"/>
      <c r="Z1942" s="7"/>
      <c r="AA1942" s="7"/>
      <c r="AB1942" s="7"/>
      <c r="AC1942" s="7"/>
    </row>
    <row r="1943">
      <c r="A1943" s="1714" t="s">
        <v>78</v>
      </c>
      <c r="B1943" s="692">
        <v>0.0</v>
      </c>
      <c r="C1943" s="692">
        <v>0.0</v>
      </c>
      <c r="D1943" s="692">
        <v>6.0</v>
      </c>
      <c r="E1943" s="692">
        <v>1.0</v>
      </c>
      <c r="F1943" s="692">
        <v>2.0</v>
      </c>
      <c r="G1943" s="692">
        <v>0.0</v>
      </c>
      <c r="H1943" s="693">
        <f t="shared" si="1379"/>
        <v>9</v>
      </c>
      <c r="I1943" s="701"/>
      <c r="J1943" s="647" t="s">
        <v>79</v>
      </c>
      <c r="K1943" s="1714" t="s">
        <v>78</v>
      </c>
      <c r="L1943" s="701" t="str">
        <f t="shared" si="1381"/>
        <v>-</v>
      </c>
      <c r="M1943" s="701" t="s">
        <v>79</v>
      </c>
      <c r="N1943" s="692" t="s">
        <v>79</v>
      </c>
      <c r="O1943" s="701" t="s">
        <v>79</v>
      </c>
      <c r="P1943" s="701"/>
      <c r="Q1943" s="1686"/>
      <c r="R1943" s="1686"/>
      <c r="S1943" s="649"/>
      <c r="T1943" s="649"/>
      <c r="U1943" s="7"/>
      <c r="V1943" s="7"/>
      <c r="W1943" s="7"/>
      <c r="X1943" s="7"/>
      <c r="Y1943" s="7"/>
      <c r="Z1943" s="7"/>
      <c r="AA1943" s="7"/>
      <c r="AB1943" s="7"/>
      <c r="AC1943" s="7"/>
    </row>
    <row r="1944">
      <c r="A1944" s="1714" t="s">
        <v>446</v>
      </c>
      <c r="B1944" s="692">
        <v>0.0</v>
      </c>
      <c r="C1944" s="692">
        <v>0.0</v>
      </c>
      <c r="D1944" s="692">
        <v>0.0</v>
      </c>
      <c r="E1944" s="692">
        <v>0.0</v>
      </c>
      <c r="F1944" s="692">
        <v>0.0</v>
      </c>
      <c r="G1944" s="692">
        <v>0.0</v>
      </c>
      <c r="H1944" s="693">
        <f t="shared" ref="H1944:H1946" si="1382">sum(B1944:G1944)</f>
        <v>0</v>
      </c>
      <c r="I1944" s="701"/>
      <c r="J1944" s="647" t="s">
        <v>79</v>
      </c>
      <c r="K1944" s="1714" t="s">
        <v>446</v>
      </c>
      <c r="L1944" s="701">
        <f t="shared" si="1381"/>
        <v>4</v>
      </c>
      <c r="M1944" s="701">
        <f>(L1944-H1944)-R1944</f>
        <v>4</v>
      </c>
      <c r="N1944" s="692">
        <v>0.0</v>
      </c>
      <c r="O1944" s="701">
        <f t="shared" ref="O1944:O1945" si="1383">SUM(M1944,N1944)</f>
        <v>4</v>
      </c>
      <c r="P1944" s="701"/>
      <c r="Q1944" s="1621"/>
      <c r="R1944" s="1686"/>
      <c r="S1944" s="649"/>
      <c r="T1944" s="649"/>
      <c r="U1944" s="7"/>
      <c r="V1944" s="7"/>
      <c r="W1944" s="7"/>
      <c r="X1944" s="7"/>
      <c r="Y1944" s="7"/>
      <c r="Z1944" s="7"/>
      <c r="AA1944" s="7"/>
      <c r="AB1944" s="7"/>
      <c r="AC1944" s="7"/>
    </row>
    <row r="1945">
      <c r="A1945" s="1714" t="s">
        <v>751</v>
      </c>
      <c r="B1945" s="692">
        <v>0.0</v>
      </c>
      <c r="C1945" s="692">
        <v>0.0</v>
      </c>
      <c r="D1945" s="692">
        <v>1.0</v>
      </c>
      <c r="E1945" s="692">
        <v>1.0</v>
      </c>
      <c r="F1945" s="692">
        <v>0.0</v>
      </c>
      <c r="G1945" s="692">
        <v>0.0</v>
      </c>
      <c r="H1945" s="693">
        <f t="shared" si="1382"/>
        <v>2</v>
      </c>
      <c r="I1945" s="701"/>
      <c r="J1945" s="647" t="s">
        <v>79</v>
      </c>
      <c r="K1945" s="1714" t="s">
        <v>751</v>
      </c>
      <c r="L1945" s="701">
        <f t="shared" si="1381"/>
        <v>4</v>
      </c>
      <c r="M1945" s="701">
        <f t="shared" ref="M1945:M1946" si="1384">(L1945-H1945)</f>
        <v>2</v>
      </c>
      <c r="N1945" s="692">
        <v>0.0</v>
      </c>
      <c r="O1945" s="701">
        <f t="shared" si="1383"/>
        <v>2</v>
      </c>
      <c r="P1945" s="701"/>
      <c r="Q1945" s="1686"/>
      <c r="R1945" s="1686"/>
      <c r="S1945" s="649"/>
      <c r="T1945" s="649"/>
      <c r="U1945" s="7"/>
      <c r="V1945" s="7"/>
      <c r="W1945" s="7"/>
      <c r="X1945" s="7"/>
      <c r="Y1945" s="7"/>
      <c r="Z1945" s="7"/>
      <c r="AA1945" s="7"/>
      <c r="AB1945" s="7"/>
      <c r="AC1945" s="7"/>
    </row>
    <row r="1946">
      <c r="A1946" s="1714" t="s">
        <v>80</v>
      </c>
      <c r="B1946" s="692">
        <v>0.0</v>
      </c>
      <c r="C1946" s="692">
        <v>0.0</v>
      </c>
      <c r="D1946" s="692">
        <v>0.0</v>
      </c>
      <c r="E1946" s="692">
        <v>2.0</v>
      </c>
      <c r="F1946" s="692">
        <v>0.0</v>
      </c>
      <c r="G1946" s="692">
        <v>0.0</v>
      </c>
      <c r="H1946" s="693">
        <f t="shared" si="1382"/>
        <v>2</v>
      </c>
      <c r="I1946" s="701"/>
      <c r="J1946" s="647" t="s">
        <v>79</v>
      </c>
      <c r="K1946" s="1714" t="s">
        <v>80</v>
      </c>
      <c r="L1946" s="701">
        <f t="shared" si="1381"/>
        <v>17</v>
      </c>
      <c r="M1946" s="701">
        <f t="shared" si="1384"/>
        <v>15</v>
      </c>
      <c r="N1946" s="692">
        <v>0.0</v>
      </c>
      <c r="O1946" s="701">
        <f>sum(M1946,N1946)</f>
        <v>15</v>
      </c>
      <c r="P1946" s="701"/>
      <c r="Q1946" s="1686"/>
      <c r="R1946" s="1686"/>
      <c r="S1946" s="649"/>
      <c r="T1946" s="649"/>
      <c r="U1946" s="7"/>
      <c r="V1946" s="7"/>
      <c r="W1946" s="7"/>
      <c r="X1946" s="7"/>
      <c r="Y1946" s="7"/>
      <c r="Z1946" s="7"/>
      <c r="AA1946" s="7"/>
      <c r="AB1946" s="7"/>
      <c r="AC1946" s="7"/>
    </row>
    <row r="1947">
      <c r="A1947" s="1921" t="s">
        <v>117</v>
      </c>
      <c r="B1947" s="1760">
        <v>0.0</v>
      </c>
      <c r="C1947" s="1760">
        <v>4.0</v>
      </c>
      <c r="D1947" s="1760">
        <v>6.0</v>
      </c>
      <c r="E1947" s="1760">
        <v>3.0</v>
      </c>
      <c r="F1947" s="1760">
        <v>5.0</v>
      </c>
      <c r="G1947" s="1760">
        <v>5.0</v>
      </c>
      <c r="H1947" s="1761">
        <f t="shared" ref="H1947:H1949" si="1385">SUM(B1947:G1947)</f>
        <v>23</v>
      </c>
      <c r="I1947" s="1762">
        <f>SUM(H1947:H1951)</f>
        <v>38</v>
      </c>
      <c r="J1947" s="647" t="s">
        <v>1080</v>
      </c>
      <c r="K1947" s="1921" t="s">
        <v>117</v>
      </c>
      <c r="L1947" s="1762">
        <f t="shared" si="1381"/>
        <v>40</v>
      </c>
      <c r="M1947" s="1762">
        <f>(L1947-H1947)-R1947</f>
        <v>17</v>
      </c>
      <c r="N1947" s="1765">
        <v>10.0</v>
      </c>
      <c r="O1947" s="1762">
        <f t="shared" ref="O1947:O1948" si="1386">SUM(M1947,N1947)</f>
        <v>27</v>
      </c>
      <c r="P1947" s="1764"/>
      <c r="Q1947" s="1817"/>
      <c r="R1947" s="1765"/>
      <c r="S1947" s="649"/>
      <c r="T1947" s="649"/>
      <c r="U1947" s="7"/>
      <c r="V1947" s="7"/>
      <c r="W1947" s="7"/>
      <c r="X1947" s="7"/>
      <c r="Y1947" s="7"/>
      <c r="Z1947" s="7"/>
      <c r="AA1947" s="7"/>
      <c r="AB1947" s="7"/>
      <c r="AC1947" s="7"/>
    </row>
    <row r="1948">
      <c r="A1948" s="1714" t="s">
        <v>77</v>
      </c>
      <c r="B1948" s="692">
        <v>0.0</v>
      </c>
      <c r="C1948" s="692">
        <v>0.0</v>
      </c>
      <c r="D1948" s="692">
        <v>0.0</v>
      </c>
      <c r="E1948" s="692">
        <v>0.0</v>
      </c>
      <c r="F1948" s="692">
        <v>0.0</v>
      </c>
      <c r="G1948" s="692">
        <v>0.0</v>
      </c>
      <c r="H1948" s="693">
        <f t="shared" si="1385"/>
        <v>0</v>
      </c>
      <c r="I1948" s="596">
        <f>(I1947/60)</f>
        <v>0.6333333333</v>
      </c>
      <c r="J1948" s="647" t="s">
        <v>79</v>
      </c>
      <c r="K1948" s="1714" t="s">
        <v>77</v>
      </c>
      <c r="L1948" s="701">
        <f t="shared" si="1381"/>
        <v>20</v>
      </c>
      <c r="M1948" s="701">
        <f>(L1948-H1948-H1949)-R1948</f>
        <v>5</v>
      </c>
      <c r="N1948" s="692">
        <v>0.0</v>
      </c>
      <c r="O1948" s="701">
        <f t="shared" si="1386"/>
        <v>5</v>
      </c>
      <c r="P1948" s="1962"/>
      <c r="Q1948" s="1621"/>
      <c r="R1948" s="1686"/>
      <c r="S1948" s="649"/>
      <c r="T1948" s="649"/>
      <c r="U1948" s="7"/>
      <c r="V1948" s="7"/>
      <c r="W1948" s="7"/>
      <c r="X1948" s="7"/>
      <c r="Y1948" s="7"/>
      <c r="Z1948" s="7"/>
      <c r="AA1948" s="7"/>
      <c r="AB1948" s="7"/>
      <c r="AC1948" s="7"/>
    </row>
    <row r="1949">
      <c r="A1949" s="1714" t="s">
        <v>78</v>
      </c>
      <c r="B1949" s="692">
        <v>0.0</v>
      </c>
      <c r="C1949" s="692">
        <v>3.0</v>
      </c>
      <c r="D1949" s="692">
        <v>2.0</v>
      </c>
      <c r="E1949" s="692">
        <v>5.0</v>
      </c>
      <c r="F1949" s="692">
        <v>0.0</v>
      </c>
      <c r="G1949" s="692">
        <v>5.0</v>
      </c>
      <c r="H1949" s="693">
        <f t="shared" si="1385"/>
        <v>15</v>
      </c>
      <c r="I1949" s="701"/>
      <c r="J1949" s="647" t="s">
        <v>79</v>
      </c>
      <c r="K1949" s="1714" t="s">
        <v>78</v>
      </c>
      <c r="L1949" s="701" t="str">
        <f t="shared" si="1381"/>
        <v>-</v>
      </c>
      <c r="M1949" s="701" t="s">
        <v>79</v>
      </c>
      <c r="N1949" s="692" t="s">
        <v>79</v>
      </c>
      <c r="O1949" s="701" t="s">
        <v>79</v>
      </c>
      <c r="P1949" s="701"/>
      <c r="Q1949" s="1686"/>
      <c r="R1949" s="1686"/>
      <c r="S1949" s="649"/>
      <c r="T1949" s="649"/>
      <c r="U1949" s="7"/>
      <c r="V1949" s="7"/>
      <c r="W1949" s="7"/>
      <c r="X1949" s="7"/>
      <c r="Y1949" s="7"/>
      <c r="Z1949" s="7"/>
      <c r="AA1949" s="7"/>
      <c r="AB1949" s="7"/>
      <c r="AC1949" s="7"/>
    </row>
    <row r="1950">
      <c r="A1950" s="1714" t="s">
        <v>446</v>
      </c>
      <c r="B1950" s="692">
        <v>0.0</v>
      </c>
      <c r="C1950" s="692">
        <v>0.0</v>
      </c>
      <c r="D1950" s="692">
        <v>0.0</v>
      </c>
      <c r="E1950" s="692">
        <v>0.0</v>
      </c>
      <c r="F1950" s="692">
        <v>0.0</v>
      </c>
      <c r="G1950" s="692">
        <v>0.0</v>
      </c>
      <c r="H1950" s="693">
        <f t="shared" ref="H1950:H1952" si="1387">sum(B1950:G1950)</f>
        <v>0</v>
      </c>
      <c r="I1950" s="701"/>
      <c r="J1950" s="647" t="s">
        <v>79</v>
      </c>
      <c r="K1950" s="1714" t="s">
        <v>446</v>
      </c>
      <c r="L1950" s="701">
        <f t="shared" si="1381"/>
        <v>1</v>
      </c>
      <c r="M1950" s="701">
        <f>(L1950-H1950)-R1950</f>
        <v>1</v>
      </c>
      <c r="N1950" s="692">
        <v>0.0</v>
      </c>
      <c r="O1950" s="701">
        <f t="shared" ref="O1950:O1951" si="1388">SUM(M1950,N1950)</f>
        <v>1</v>
      </c>
      <c r="P1950" s="701"/>
      <c r="Q1950" s="1621"/>
      <c r="R1950" s="1686"/>
      <c r="S1950" s="649"/>
      <c r="T1950" s="649"/>
      <c r="U1950" s="7"/>
      <c r="V1950" s="7"/>
      <c r="W1950" s="7"/>
      <c r="X1950" s="7"/>
      <c r="Y1950" s="7"/>
      <c r="Z1950" s="7"/>
      <c r="AA1950" s="7"/>
      <c r="AB1950" s="7"/>
      <c r="AC1950" s="7"/>
    </row>
    <row r="1951">
      <c r="A1951" s="1714" t="s">
        <v>751</v>
      </c>
      <c r="B1951" s="692">
        <v>0.0</v>
      </c>
      <c r="C1951" s="692">
        <v>0.0</v>
      </c>
      <c r="D1951" s="692">
        <v>0.0</v>
      </c>
      <c r="E1951" s="692">
        <v>0.0</v>
      </c>
      <c r="F1951" s="692">
        <v>0.0</v>
      </c>
      <c r="G1951" s="692">
        <v>0.0</v>
      </c>
      <c r="H1951" s="693">
        <f t="shared" si="1387"/>
        <v>0</v>
      </c>
      <c r="I1951" s="701"/>
      <c r="J1951" s="647" t="s">
        <v>79</v>
      </c>
      <c r="K1951" s="1714" t="s">
        <v>751</v>
      </c>
      <c r="L1951" s="692">
        <v>0.0</v>
      </c>
      <c r="M1951" s="701">
        <f t="shared" ref="M1951:M1952" si="1389">(L1951-H1951)</f>
        <v>0</v>
      </c>
      <c r="N1951" s="692">
        <v>5.0</v>
      </c>
      <c r="O1951" s="701">
        <f t="shared" si="1388"/>
        <v>5</v>
      </c>
      <c r="P1951" s="701"/>
      <c r="Q1951" s="1621"/>
      <c r="R1951" s="1686"/>
      <c r="S1951" s="649"/>
      <c r="T1951" s="649"/>
      <c r="U1951" s="7"/>
      <c r="V1951" s="7"/>
      <c r="W1951" s="7"/>
      <c r="X1951" s="7"/>
      <c r="Y1951" s="7"/>
      <c r="Z1951" s="7"/>
      <c r="AA1951" s="7"/>
      <c r="AB1951" s="7"/>
      <c r="AC1951" s="7"/>
    </row>
    <row r="1952">
      <c r="A1952" s="1714" t="s">
        <v>80</v>
      </c>
      <c r="B1952" s="692">
        <v>0.0</v>
      </c>
      <c r="C1952" s="692">
        <v>1.0</v>
      </c>
      <c r="D1952" s="692">
        <v>0.0</v>
      </c>
      <c r="E1952" s="692">
        <v>2.0</v>
      </c>
      <c r="F1952" s="692">
        <v>0.0</v>
      </c>
      <c r="G1952" s="692">
        <v>0.0</v>
      </c>
      <c r="H1952" s="693">
        <f t="shared" si="1387"/>
        <v>3</v>
      </c>
      <c r="I1952" s="701"/>
      <c r="J1952" s="647" t="s">
        <v>79</v>
      </c>
      <c r="K1952" s="1714" t="s">
        <v>80</v>
      </c>
      <c r="L1952" s="692">
        <v>34.0</v>
      </c>
      <c r="M1952" s="701">
        <f t="shared" si="1389"/>
        <v>31</v>
      </c>
      <c r="N1952" s="692">
        <v>0.0</v>
      </c>
      <c r="O1952" s="701">
        <f>sum(M1952,N1952)</f>
        <v>31</v>
      </c>
      <c r="P1952" s="701"/>
      <c r="Q1952" s="1621"/>
      <c r="R1952" s="1686"/>
      <c r="S1952" s="649"/>
      <c r="T1952" s="649"/>
      <c r="U1952" s="7"/>
      <c r="V1952" s="7"/>
      <c r="W1952" s="7"/>
      <c r="X1952" s="7"/>
      <c r="Y1952" s="7"/>
      <c r="Z1952" s="7"/>
      <c r="AA1952" s="7"/>
      <c r="AB1952" s="7"/>
      <c r="AC1952" s="7"/>
    </row>
    <row r="1953">
      <c r="A1953" s="1771" t="s">
        <v>622</v>
      </c>
      <c r="B1953" s="1765">
        <v>0.0</v>
      </c>
      <c r="C1953" s="1765">
        <v>6.0</v>
      </c>
      <c r="D1953" s="1765">
        <v>3.0</v>
      </c>
      <c r="E1953" s="1765">
        <v>0.0</v>
      </c>
      <c r="F1953" s="1765">
        <v>12.0</v>
      </c>
      <c r="G1953" s="1765">
        <v>0.0</v>
      </c>
      <c r="H1953" s="1761">
        <f t="shared" ref="H1953:H1955" si="1390">SUM(B1953:G1953)</f>
        <v>21</v>
      </c>
      <c r="I1953" s="1762">
        <f>SUM(H1953:H1957)</f>
        <v>23</v>
      </c>
      <c r="J1953" s="647" t="s">
        <v>1080</v>
      </c>
      <c r="K1953" s="1771" t="s">
        <v>622</v>
      </c>
      <c r="L1953" s="1765">
        <v>21.0</v>
      </c>
      <c r="M1953" s="1762">
        <f>(L1953-H1953)-R1953</f>
        <v>0</v>
      </c>
      <c r="N1953" s="1765">
        <v>5.0</v>
      </c>
      <c r="O1953" s="1762">
        <f t="shared" ref="O1953:O1954" si="1391">SUM(M1953,N1953)</f>
        <v>5</v>
      </c>
      <c r="P1953" s="1764"/>
      <c r="Q1953" s="1766"/>
      <c r="R1953" s="1762"/>
      <c r="S1953" s="649"/>
      <c r="T1953" s="649"/>
      <c r="U1953" s="7"/>
      <c r="V1953" s="7"/>
      <c r="W1953" s="7"/>
      <c r="X1953" s="7"/>
      <c r="Y1953" s="7"/>
      <c r="Z1953" s="7"/>
      <c r="AA1953" s="7"/>
      <c r="AB1953" s="7"/>
      <c r="AC1953" s="7"/>
    </row>
    <row r="1954">
      <c r="A1954" s="1714" t="s">
        <v>77</v>
      </c>
      <c r="B1954" s="692">
        <v>0.0</v>
      </c>
      <c r="C1954" s="692">
        <v>0.0</v>
      </c>
      <c r="D1954" s="692">
        <v>0.0</v>
      </c>
      <c r="E1954" s="692">
        <v>0.0</v>
      </c>
      <c r="F1954" s="692">
        <v>0.0</v>
      </c>
      <c r="G1954" s="692">
        <v>0.0</v>
      </c>
      <c r="H1954" s="693">
        <f t="shared" si="1390"/>
        <v>0</v>
      </c>
      <c r="I1954" s="596">
        <f>(I1953/60)</f>
        <v>0.3833333333</v>
      </c>
      <c r="J1954" s="647" t="s">
        <v>79</v>
      </c>
      <c r="K1954" s="1714" t="s">
        <v>77</v>
      </c>
      <c r="L1954" s="692">
        <v>0.0</v>
      </c>
      <c r="M1954" s="701">
        <f>(L1954-H1954-H1955)-R1954</f>
        <v>0</v>
      </c>
      <c r="N1954" s="692">
        <v>0.0</v>
      </c>
      <c r="O1954" s="701">
        <f t="shared" si="1391"/>
        <v>0</v>
      </c>
      <c r="P1954" s="701"/>
      <c r="Q1954" s="1621"/>
      <c r="R1954" s="1686"/>
      <c r="S1954" s="649"/>
      <c r="T1954" s="649"/>
      <c r="U1954" s="7"/>
      <c r="V1954" s="7"/>
      <c r="W1954" s="7"/>
      <c r="X1954" s="7"/>
      <c r="Y1954" s="7"/>
      <c r="Z1954" s="7"/>
      <c r="AA1954" s="7"/>
      <c r="AB1954" s="7"/>
      <c r="AC1954" s="7"/>
    </row>
    <row r="1955">
      <c r="A1955" s="1714" t="s">
        <v>78</v>
      </c>
      <c r="B1955" s="692">
        <v>0.0</v>
      </c>
      <c r="C1955" s="692">
        <v>0.0</v>
      </c>
      <c r="D1955" s="692">
        <v>0.0</v>
      </c>
      <c r="E1955" s="692">
        <v>0.0</v>
      </c>
      <c r="F1955" s="692">
        <v>0.0</v>
      </c>
      <c r="G1955" s="692">
        <v>0.0</v>
      </c>
      <c r="H1955" s="693">
        <f t="shared" si="1390"/>
        <v>0</v>
      </c>
      <c r="I1955" s="701"/>
      <c r="J1955" s="647" t="s">
        <v>79</v>
      </c>
      <c r="K1955" s="1714" t="s">
        <v>78</v>
      </c>
      <c r="L1955" s="701" t="str">
        <f>O1353</f>
        <v>-</v>
      </c>
      <c r="M1955" s="701" t="s">
        <v>79</v>
      </c>
      <c r="N1955" s="692" t="s">
        <v>79</v>
      </c>
      <c r="O1955" s="701" t="s">
        <v>79</v>
      </c>
      <c r="P1955" s="701"/>
      <c r="Q1955" s="1686"/>
      <c r="R1955" s="1686"/>
      <c r="S1955" s="649"/>
      <c r="T1955" s="649"/>
      <c r="U1955" s="7"/>
      <c r="V1955" s="7"/>
      <c r="W1955" s="7"/>
      <c r="X1955" s="7"/>
      <c r="Y1955" s="7"/>
      <c r="Z1955" s="7"/>
      <c r="AA1955" s="7"/>
      <c r="AB1955" s="7"/>
      <c r="AC1955" s="7"/>
    </row>
    <row r="1956">
      <c r="A1956" s="1714" t="s">
        <v>446</v>
      </c>
      <c r="B1956" s="692">
        <v>0.0</v>
      </c>
      <c r="C1956" s="692">
        <v>0.0</v>
      </c>
      <c r="D1956" s="692">
        <v>0.0</v>
      </c>
      <c r="E1956" s="692">
        <v>0.0</v>
      </c>
      <c r="F1956" s="692">
        <v>0.0</v>
      </c>
      <c r="G1956" s="692">
        <v>0.0</v>
      </c>
      <c r="H1956" s="693">
        <f t="shared" ref="H1956:H1958" si="1392">sum(B1956:G1956)</f>
        <v>0</v>
      </c>
      <c r="I1956" s="701"/>
      <c r="J1956" s="647" t="s">
        <v>79</v>
      </c>
      <c r="K1956" s="1714" t="s">
        <v>446</v>
      </c>
      <c r="L1956" s="692">
        <v>0.0</v>
      </c>
      <c r="M1956" s="701">
        <f>(L1956-H1956)-R1956</f>
        <v>0</v>
      </c>
      <c r="N1956" s="692">
        <v>0.0</v>
      </c>
      <c r="O1956" s="701">
        <f t="shared" ref="O1956:O1957" si="1393">SUM(M1956,N1956)</f>
        <v>0</v>
      </c>
      <c r="P1956" s="701"/>
      <c r="Q1956" s="1686"/>
      <c r="R1956" s="1686"/>
      <c r="S1956" s="649"/>
      <c r="T1956" s="649"/>
      <c r="U1956" s="7"/>
      <c r="V1956" s="7"/>
      <c r="W1956" s="7"/>
      <c r="X1956" s="7"/>
      <c r="Y1956" s="7"/>
      <c r="Z1956" s="7"/>
      <c r="AA1956" s="7"/>
      <c r="AB1956" s="7"/>
      <c r="AC1956" s="7"/>
    </row>
    <row r="1957">
      <c r="A1957" s="1714" t="s">
        <v>751</v>
      </c>
      <c r="B1957" s="692">
        <v>0.0</v>
      </c>
      <c r="C1957" s="692">
        <v>0.0</v>
      </c>
      <c r="D1957" s="692">
        <v>1.0</v>
      </c>
      <c r="E1957" s="692">
        <v>0.0</v>
      </c>
      <c r="F1957" s="692">
        <v>1.0</v>
      </c>
      <c r="G1957" s="692">
        <v>0.0</v>
      </c>
      <c r="H1957" s="693">
        <f t="shared" si="1392"/>
        <v>2</v>
      </c>
      <c r="I1957" s="701"/>
      <c r="J1957" s="647" t="s">
        <v>79</v>
      </c>
      <c r="K1957" s="1714" t="s">
        <v>751</v>
      </c>
      <c r="L1957" s="701">
        <f>O1355</f>
        <v>3</v>
      </c>
      <c r="M1957" s="701">
        <f t="shared" ref="M1957:M1958" si="1394">(L1957-H1957)</f>
        <v>1</v>
      </c>
      <c r="N1957" s="692">
        <v>5.0</v>
      </c>
      <c r="O1957" s="701">
        <f t="shared" si="1393"/>
        <v>6</v>
      </c>
      <c r="P1957" s="701"/>
      <c r="Q1957" s="1686"/>
      <c r="R1957" s="1686"/>
      <c r="S1957" s="649"/>
      <c r="T1957" s="649"/>
      <c r="U1957" s="7"/>
      <c r="V1957" s="7"/>
      <c r="W1957" s="7"/>
      <c r="X1957" s="7"/>
      <c r="Y1957" s="7"/>
      <c r="Z1957" s="7"/>
      <c r="AA1957" s="7"/>
      <c r="AB1957" s="7"/>
      <c r="AC1957" s="7"/>
    </row>
    <row r="1958">
      <c r="A1958" s="1714" t="s">
        <v>80</v>
      </c>
      <c r="B1958" s="692">
        <v>0.0</v>
      </c>
      <c r="C1958" s="692">
        <v>0.0</v>
      </c>
      <c r="D1958" s="692">
        <v>0.0</v>
      </c>
      <c r="E1958" s="692">
        <v>0.0</v>
      </c>
      <c r="F1958" s="692">
        <v>0.0</v>
      </c>
      <c r="G1958" s="692">
        <v>0.0</v>
      </c>
      <c r="H1958" s="693">
        <f t="shared" si="1392"/>
        <v>0</v>
      </c>
      <c r="I1958" s="701"/>
      <c r="J1958" s="647" t="s">
        <v>79</v>
      </c>
      <c r="K1958" s="1714" t="s">
        <v>80</v>
      </c>
      <c r="L1958" s="692">
        <v>0.0</v>
      </c>
      <c r="M1958" s="701">
        <f t="shared" si="1394"/>
        <v>0</v>
      </c>
      <c r="N1958" s="692">
        <v>0.0</v>
      </c>
      <c r="O1958" s="701">
        <f>sum(M1958,N1958)</f>
        <v>0</v>
      </c>
      <c r="P1958" s="701"/>
      <c r="Q1958" s="1686"/>
      <c r="R1958" s="1686"/>
      <c r="S1958" s="649"/>
      <c r="T1958" s="649"/>
      <c r="U1958" s="7"/>
      <c r="V1958" s="7"/>
      <c r="W1958" s="7"/>
      <c r="X1958" s="7"/>
      <c r="Y1958" s="7"/>
      <c r="Z1958" s="7"/>
      <c r="AA1958" s="7"/>
      <c r="AB1958" s="7"/>
      <c r="AC1958" s="7"/>
    </row>
    <row r="1959">
      <c r="A1959" s="1921" t="s">
        <v>659</v>
      </c>
      <c r="B1959" s="1760">
        <v>4.0</v>
      </c>
      <c r="C1959" s="1760">
        <v>8.0</v>
      </c>
      <c r="D1959" s="1760">
        <v>4.0</v>
      </c>
      <c r="E1959" s="1760">
        <v>1.0</v>
      </c>
      <c r="F1959" s="1760">
        <v>2.0</v>
      </c>
      <c r="G1959" s="1760">
        <v>5.0</v>
      </c>
      <c r="H1959" s="1761">
        <f t="shared" ref="H1959:H1961" si="1395">SUM(B1959:G1959)</f>
        <v>24</v>
      </c>
      <c r="I1959" s="1762">
        <f>SUM(H1959:H1963)</f>
        <v>24</v>
      </c>
      <c r="J1959" s="647" t="s">
        <v>1080</v>
      </c>
      <c r="K1959" s="1921" t="s">
        <v>659</v>
      </c>
      <c r="L1959" s="1765">
        <v>48.0</v>
      </c>
      <c r="M1959" s="1762">
        <f>(L1959-H1959)-R1959</f>
        <v>24</v>
      </c>
      <c r="N1959" s="1765">
        <v>10.0</v>
      </c>
      <c r="O1959" s="1762">
        <f t="shared" ref="O1959:O1960" si="1396">SUM(M1959,N1959)</f>
        <v>34</v>
      </c>
      <c r="P1959" s="1817"/>
      <c r="Q1959" s="1766"/>
      <c r="R1959" s="1762"/>
      <c r="S1959" s="649"/>
      <c r="T1959" s="649"/>
      <c r="U1959" s="7"/>
      <c r="V1959" s="7"/>
      <c r="W1959" s="7"/>
      <c r="X1959" s="7"/>
      <c r="Y1959" s="7"/>
      <c r="Z1959" s="7"/>
      <c r="AA1959" s="7"/>
      <c r="AB1959" s="7"/>
      <c r="AC1959" s="7"/>
    </row>
    <row r="1960">
      <c r="A1960" s="1714" t="s">
        <v>77</v>
      </c>
      <c r="B1960" s="692">
        <v>0.0</v>
      </c>
      <c r="C1960" s="692">
        <v>0.0</v>
      </c>
      <c r="D1960" s="692">
        <v>0.0</v>
      </c>
      <c r="E1960" s="692">
        <v>0.0</v>
      </c>
      <c r="F1960" s="692">
        <v>0.0</v>
      </c>
      <c r="G1960" s="692">
        <v>0.0</v>
      </c>
      <c r="H1960" s="693">
        <f t="shared" si="1395"/>
        <v>0</v>
      </c>
      <c r="I1960" s="596">
        <f>(I1959/60)</f>
        <v>0.4</v>
      </c>
      <c r="J1960" s="647" t="s">
        <v>79</v>
      </c>
      <c r="K1960" s="1714" t="s">
        <v>77</v>
      </c>
      <c r="L1960" s="692">
        <v>0.0</v>
      </c>
      <c r="M1960" s="701">
        <f>(L1960-H1960-H1961)-R1960</f>
        <v>0</v>
      </c>
      <c r="N1960" s="692">
        <v>5.0</v>
      </c>
      <c r="O1960" s="701">
        <f t="shared" si="1396"/>
        <v>5</v>
      </c>
      <c r="P1960" s="701"/>
      <c r="Q1960" s="1621"/>
      <c r="R1960" s="1686"/>
      <c r="S1960" s="649"/>
      <c r="T1960" s="649"/>
      <c r="U1960" s="7"/>
      <c r="V1960" s="7"/>
      <c r="W1960" s="7"/>
      <c r="X1960" s="7"/>
      <c r="Y1960" s="7"/>
      <c r="Z1960" s="7"/>
      <c r="AA1960" s="7"/>
      <c r="AB1960" s="7"/>
      <c r="AC1960" s="7"/>
    </row>
    <row r="1961">
      <c r="A1961" s="1714" t="s">
        <v>78</v>
      </c>
      <c r="B1961" s="692">
        <v>0.0</v>
      </c>
      <c r="C1961" s="692">
        <v>0.0</v>
      </c>
      <c r="D1961" s="692">
        <v>0.0</v>
      </c>
      <c r="E1961" s="692">
        <v>0.0</v>
      </c>
      <c r="F1961" s="692">
        <v>0.0</v>
      </c>
      <c r="G1961" s="692">
        <v>0.0</v>
      </c>
      <c r="H1961" s="693">
        <f t="shared" si="1395"/>
        <v>0</v>
      </c>
      <c r="I1961" s="701"/>
      <c r="J1961" s="647" t="s">
        <v>79</v>
      </c>
      <c r="K1961" s="1714" t="s">
        <v>78</v>
      </c>
      <c r="L1961" s="701" t="str">
        <f t="shared" ref="L1961:L1962" si="1397">O1359</f>
        <v>-</v>
      </c>
      <c r="M1961" s="701" t="s">
        <v>79</v>
      </c>
      <c r="N1961" s="692" t="s">
        <v>79</v>
      </c>
      <c r="O1961" s="701" t="s">
        <v>79</v>
      </c>
      <c r="P1961" s="701"/>
      <c r="Q1961" s="1686"/>
      <c r="R1961" s="1686"/>
      <c r="S1961" s="649"/>
      <c r="T1961" s="649"/>
      <c r="U1961" s="7"/>
      <c r="V1961" s="7"/>
      <c r="W1961" s="7"/>
      <c r="X1961" s="7"/>
      <c r="Y1961" s="7"/>
      <c r="Z1961" s="7"/>
      <c r="AA1961" s="7"/>
      <c r="AB1961" s="7"/>
      <c r="AC1961" s="7"/>
    </row>
    <row r="1962">
      <c r="A1962" s="1714" t="s">
        <v>446</v>
      </c>
      <c r="B1962" s="692">
        <v>0.0</v>
      </c>
      <c r="C1962" s="692">
        <v>0.0</v>
      </c>
      <c r="D1962" s="692">
        <v>0.0</v>
      </c>
      <c r="E1962" s="692">
        <v>0.0</v>
      </c>
      <c r="F1962" s="692">
        <v>0.0</v>
      </c>
      <c r="G1962" s="692">
        <v>0.0</v>
      </c>
      <c r="H1962" s="693">
        <f t="shared" ref="H1962:H1964" si="1398">sum(B1962:G1962)</f>
        <v>0</v>
      </c>
      <c r="I1962" s="701"/>
      <c r="J1962" s="647" t="s">
        <v>79</v>
      </c>
      <c r="K1962" s="1714" t="s">
        <v>446</v>
      </c>
      <c r="L1962" s="701">
        <f t="shared" si="1397"/>
        <v>1</v>
      </c>
      <c r="M1962" s="701">
        <f>(L1962-H1962)-R1962</f>
        <v>1</v>
      </c>
      <c r="N1962" s="692">
        <v>0.0</v>
      </c>
      <c r="O1962" s="701">
        <f t="shared" ref="O1962:O1963" si="1399">SUM(M1962,N1962)</f>
        <v>1</v>
      </c>
      <c r="P1962" s="701"/>
      <c r="Q1962" s="1621"/>
      <c r="R1962" s="1686"/>
      <c r="S1962" s="649"/>
      <c r="T1962" s="649"/>
      <c r="U1962" s="7"/>
      <c r="V1962" s="7"/>
      <c r="W1962" s="7"/>
      <c r="X1962" s="7"/>
      <c r="Y1962" s="7"/>
      <c r="Z1962" s="7"/>
      <c r="AA1962" s="7"/>
      <c r="AB1962" s="7"/>
      <c r="AC1962" s="7"/>
    </row>
    <row r="1963">
      <c r="A1963" s="1714" t="s">
        <v>751</v>
      </c>
      <c r="B1963" s="692">
        <v>0.0</v>
      </c>
      <c r="C1963" s="692">
        <v>0.0</v>
      </c>
      <c r="D1963" s="692">
        <v>0.0</v>
      </c>
      <c r="E1963" s="692">
        <v>0.0</v>
      </c>
      <c r="F1963" s="692">
        <v>0.0</v>
      </c>
      <c r="G1963" s="692">
        <v>0.0</v>
      </c>
      <c r="H1963" s="693">
        <f t="shared" si="1398"/>
        <v>0</v>
      </c>
      <c r="I1963" s="701"/>
      <c r="J1963" s="647" t="s">
        <v>79</v>
      </c>
      <c r="K1963" s="1714" t="s">
        <v>751</v>
      </c>
      <c r="L1963" s="692">
        <v>0.0</v>
      </c>
      <c r="M1963" s="701">
        <f t="shared" ref="M1963:M1964" si="1400">(L1963-H1963)</f>
        <v>0</v>
      </c>
      <c r="N1963" s="692">
        <v>5.0</v>
      </c>
      <c r="O1963" s="701">
        <f t="shared" si="1399"/>
        <v>5</v>
      </c>
      <c r="P1963" s="701"/>
      <c r="Q1963" s="1686"/>
      <c r="R1963" s="1686"/>
      <c r="S1963" s="649"/>
      <c r="T1963" s="649"/>
      <c r="U1963" s="7"/>
      <c r="V1963" s="7"/>
      <c r="W1963" s="7"/>
      <c r="X1963" s="7"/>
      <c r="Y1963" s="7"/>
      <c r="Z1963" s="7"/>
      <c r="AA1963" s="7"/>
      <c r="AB1963" s="7"/>
      <c r="AC1963" s="7"/>
    </row>
    <row r="1964">
      <c r="A1964" s="1714" t="s">
        <v>80</v>
      </c>
      <c r="B1964" s="692">
        <v>0.0</v>
      </c>
      <c r="C1964" s="692">
        <v>0.0</v>
      </c>
      <c r="D1964" s="692">
        <v>0.0</v>
      </c>
      <c r="E1964" s="692">
        <v>3.0</v>
      </c>
      <c r="F1964" s="692">
        <v>5.0</v>
      </c>
      <c r="G1964" s="692">
        <v>0.0</v>
      </c>
      <c r="H1964" s="693">
        <f t="shared" si="1398"/>
        <v>8</v>
      </c>
      <c r="I1964" s="701"/>
      <c r="J1964" s="647" t="s">
        <v>79</v>
      </c>
      <c r="K1964" s="1714" t="s">
        <v>80</v>
      </c>
      <c r="L1964" s="701">
        <f t="shared" ref="L1964:L1970" si="1401">O1362</f>
        <v>8</v>
      </c>
      <c r="M1964" s="701">
        <f t="shared" si="1400"/>
        <v>0</v>
      </c>
      <c r="N1964" s="692">
        <v>0.0</v>
      </c>
      <c r="O1964" s="701">
        <f>sum(M1964,N1964)</f>
        <v>0</v>
      </c>
      <c r="P1964" s="701"/>
      <c r="Q1964" s="1686"/>
      <c r="R1964" s="1686"/>
      <c r="S1964" s="649"/>
      <c r="T1964" s="649"/>
      <c r="U1964" s="7"/>
      <c r="V1964" s="7"/>
      <c r="W1964" s="7"/>
      <c r="X1964" s="7"/>
      <c r="Y1964" s="7"/>
      <c r="Z1964" s="7"/>
      <c r="AA1964" s="7"/>
      <c r="AB1964" s="7"/>
      <c r="AC1964" s="7"/>
    </row>
    <row r="1965">
      <c r="A1965" s="1921" t="s">
        <v>879</v>
      </c>
      <c r="B1965" s="1760">
        <v>0.0</v>
      </c>
      <c r="C1965" s="1760">
        <v>0.0</v>
      </c>
      <c r="D1965" s="1760">
        <v>0.0</v>
      </c>
      <c r="E1965" s="1760">
        <v>0.0</v>
      </c>
      <c r="F1965" s="1760">
        <v>0.0</v>
      </c>
      <c r="G1965" s="1760">
        <v>0.0</v>
      </c>
      <c r="H1965" s="1761">
        <f t="shared" ref="H1965:H1967" si="1402">SUM(B1965:G1965)</f>
        <v>0</v>
      </c>
      <c r="I1965" s="1762">
        <f>SUM(H1965:H1969)</f>
        <v>0</v>
      </c>
      <c r="J1965" s="647"/>
      <c r="K1965" s="1921" t="s">
        <v>879</v>
      </c>
      <c r="L1965" s="1762">
        <f t="shared" si="1401"/>
        <v>29</v>
      </c>
      <c r="M1965" s="1762">
        <f>(L1965-H1965)-R1965</f>
        <v>29</v>
      </c>
      <c r="N1965" s="1760">
        <v>0.0</v>
      </c>
      <c r="O1965" s="1762">
        <f t="shared" ref="O1965:O1966" si="1403">SUM(M1965,N1965)</f>
        <v>29</v>
      </c>
      <c r="P1965" s="1762"/>
      <c r="Q1965" s="1766"/>
      <c r="R1965" s="1762"/>
      <c r="S1965" s="649"/>
      <c r="T1965" s="649"/>
      <c r="U1965" s="7"/>
      <c r="V1965" s="7"/>
      <c r="W1965" s="7"/>
      <c r="X1965" s="7"/>
      <c r="Y1965" s="7"/>
      <c r="Z1965" s="7"/>
      <c r="AA1965" s="7"/>
      <c r="AB1965" s="7"/>
      <c r="AC1965" s="7"/>
    </row>
    <row r="1966">
      <c r="A1966" s="1714" t="s">
        <v>77</v>
      </c>
      <c r="B1966" s="692">
        <v>0.0</v>
      </c>
      <c r="C1966" s="692">
        <v>0.0</v>
      </c>
      <c r="D1966" s="692">
        <v>0.0</v>
      </c>
      <c r="E1966" s="692">
        <v>0.0</v>
      </c>
      <c r="F1966" s="692">
        <v>0.0</v>
      </c>
      <c r="G1966" s="692">
        <v>0.0</v>
      </c>
      <c r="H1966" s="693">
        <f t="shared" si="1402"/>
        <v>0</v>
      </c>
      <c r="I1966" s="596">
        <f>(I1965/60)</f>
        <v>0</v>
      </c>
      <c r="J1966" s="647"/>
      <c r="K1966" s="1714" t="s">
        <v>77</v>
      </c>
      <c r="L1966" s="701">
        <f t="shared" si="1401"/>
        <v>1</v>
      </c>
      <c r="M1966" s="701">
        <f>(L1966-H1966-H1967)-R1966</f>
        <v>1</v>
      </c>
      <c r="N1966" s="692">
        <v>0.0</v>
      </c>
      <c r="O1966" s="701">
        <f t="shared" si="1403"/>
        <v>1</v>
      </c>
      <c r="P1966" s="701"/>
      <c r="Q1966" s="1621"/>
      <c r="R1966" s="1686"/>
      <c r="S1966" s="649"/>
      <c r="T1966" s="649"/>
      <c r="U1966" s="7"/>
      <c r="V1966" s="7"/>
      <c r="W1966" s="7"/>
      <c r="X1966" s="7"/>
      <c r="Y1966" s="7"/>
      <c r="Z1966" s="7"/>
      <c r="AA1966" s="7"/>
      <c r="AB1966" s="7"/>
      <c r="AC1966" s="7"/>
    </row>
    <row r="1967">
      <c r="A1967" s="1714" t="s">
        <v>78</v>
      </c>
      <c r="B1967" s="692">
        <v>0.0</v>
      </c>
      <c r="C1967" s="692">
        <v>0.0</v>
      </c>
      <c r="D1967" s="692">
        <v>0.0</v>
      </c>
      <c r="E1967" s="692">
        <v>0.0</v>
      </c>
      <c r="F1967" s="692">
        <v>0.0</v>
      </c>
      <c r="G1967" s="692">
        <v>0.0</v>
      </c>
      <c r="H1967" s="693">
        <f t="shared" si="1402"/>
        <v>0</v>
      </c>
      <c r="I1967" s="701"/>
      <c r="J1967" s="647"/>
      <c r="K1967" s="1714" t="s">
        <v>78</v>
      </c>
      <c r="L1967" s="701" t="str">
        <f t="shared" si="1401"/>
        <v>-</v>
      </c>
      <c r="M1967" s="701" t="s">
        <v>79</v>
      </c>
      <c r="N1967" s="692" t="s">
        <v>79</v>
      </c>
      <c r="O1967" s="701" t="s">
        <v>79</v>
      </c>
      <c r="P1967" s="701"/>
      <c r="Q1967" s="1686"/>
      <c r="R1967" s="1686"/>
      <c r="S1967" s="649"/>
      <c r="T1967" s="649"/>
      <c r="U1967" s="7"/>
      <c r="V1967" s="7"/>
      <c r="W1967" s="7"/>
      <c r="X1967" s="7"/>
      <c r="Y1967" s="7"/>
      <c r="Z1967" s="7"/>
      <c r="AA1967" s="7"/>
      <c r="AB1967" s="7"/>
      <c r="AC1967" s="7"/>
    </row>
    <row r="1968">
      <c r="A1968" s="1714" t="s">
        <v>446</v>
      </c>
      <c r="B1968" s="692">
        <v>0.0</v>
      </c>
      <c r="C1968" s="692">
        <v>0.0</v>
      </c>
      <c r="D1968" s="692">
        <v>0.0</v>
      </c>
      <c r="E1968" s="692">
        <v>0.0</v>
      </c>
      <c r="F1968" s="692">
        <v>0.0</v>
      </c>
      <c r="G1968" s="692">
        <v>0.0</v>
      </c>
      <c r="H1968" s="693">
        <f t="shared" ref="H1968:H1970" si="1404">sum(B1968:G1968)</f>
        <v>0</v>
      </c>
      <c r="I1968" s="701"/>
      <c r="J1968" s="647"/>
      <c r="K1968" s="1714" t="s">
        <v>446</v>
      </c>
      <c r="L1968" s="701">
        <f t="shared" si="1401"/>
        <v>2</v>
      </c>
      <c r="M1968" s="701">
        <f>(L1968-H1968)-R1968</f>
        <v>2</v>
      </c>
      <c r="N1968" s="692">
        <v>0.0</v>
      </c>
      <c r="O1968" s="701">
        <f t="shared" ref="O1968:O1969" si="1405">SUM(M1968,N1968)</f>
        <v>2</v>
      </c>
      <c r="P1968" s="701"/>
      <c r="Q1968" s="1621"/>
      <c r="R1968" s="1686"/>
      <c r="S1968" s="649"/>
      <c r="T1968" s="649"/>
      <c r="U1968" s="7"/>
      <c r="V1968" s="7"/>
      <c r="W1968" s="7"/>
      <c r="X1968" s="7"/>
      <c r="Y1968" s="7"/>
      <c r="Z1968" s="7"/>
      <c r="AA1968" s="7"/>
      <c r="AB1968" s="7"/>
      <c r="AC1968" s="7"/>
    </row>
    <row r="1969">
      <c r="A1969" s="1714" t="s">
        <v>751</v>
      </c>
      <c r="B1969" s="692">
        <v>0.0</v>
      </c>
      <c r="C1969" s="692">
        <v>0.0</v>
      </c>
      <c r="D1969" s="692">
        <v>0.0</v>
      </c>
      <c r="E1969" s="692">
        <v>0.0</v>
      </c>
      <c r="F1969" s="692">
        <v>0.0</v>
      </c>
      <c r="G1969" s="692">
        <v>0.0</v>
      </c>
      <c r="H1969" s="693">
        <f t="shared" si="1404"/>
        <v>0</v>
      </c>
      <c r="I1969" s="701"/>
      <c r="J1969" s="647"/>
      <c r="K1969" s="1714" t="s">
        <v>751</v>
      </c>
      <c r="L1969" s="701">
        <f t="shared" si="1401"/>
        <v>0</v>
      </c>
      <c r="M1969" s="701">
        <f t="shared" ref="M1969:M1970" si="1406">(L1969-H1969)</f>
        <v>0</v>
      </c>
      <c r="N1969" s="692">
        <v>0.0</v>
      </c>
      <c r="O1969" s="701">
        <f t="shared" si="1405"/>
        <v>0</v>
      </c>
      <c r="P1969" s="701"/>
      <c r="Q1969" s="1686"/>
      <c r="R1969" s="1686"/>
      <c r="S1969" s="649"/>
      <c r="T1969" s="649"/>
      <c r="U1969" s="7"/>
      <c r="V1969" s="7"/>
      <c r="W1969" s="7"/>
      <c r="X1969" s="7"/>
      <c r="Y1969" s="7"/>
      <c r="Z1969" s="7"/>
      <c r="AA1969" s="7"/>
      <c r="AB1969" s="7"/>
      <c r="AC1969" s="7"/>
    </row>
    <row r="1970">
      <c r="A1970" s="1714" t="s">
        <v>80</v>
      </c>
      <c r="B1970" s="692">
        <v>0.0</v>
      </c>
      <c r="C1970" s="692">
        <v>0.0</v>
      </c>
      <c r="D1970" s="692">
        <v>0.0</v>
      </c>
      <c r="E1970" s="692">
        <v>0.0</v>
      </c>
      <c r="F1970" s="692">
        <v>0.0</v>
      </c>
      <c r="G1970" s="692">
        <v>0.0</v>
      </c>
      <c r="H1970" s="693">
        <f t="shared" si="1404"/>
        <v>0</v>
      </c>
      <c r="I1970" s="701"/>
      <c r="J1970" s="635"/>
      <c r="K1970" s="1714" t="s">
        <v>80</v>
      </c>
      <c r="L1970" s="701">
        <f t="shared" si="1401"/>
        <v>24</v>
      </c>
      <c r="M1970" s="701">
        <f t="shared" si="1406"/>
        <v>24</v>
      </c>
      <c r="N1970" s="692">
        <v>0.0</v>
      </c>
      <c r="O1970" s="701">
        <f>sum(M1970,N1970)</f>
        <v>24</v>
      </c>
      <c r="P1970" s="701"/>
      <c r="Q1970" s="1621"/>
      <c r="R1970" s="1686"/>
      <c r="S1970" s="649"/>
      <c r="T1970" s="649"/>
      <c r="U1970" s="7"/>
      <c r="V1970" s="7"/>
      <c r="W1970" s="7"/>
      <c r="X1970" s="7"/>
      <c r="Y1970" s="7"/>
      <c r="Z1970" s="7"/>
      <c r="AA1970" s="7"/>
      <c r="AB1970" s="7"/>
      <c r="AC1970" s="7"/>
    </row>
    <row r="1971">
      <c r="A1971" s="1771" t="s">
        <v>820</v>
      </c>
      <c r="B1971" s="1760">
        <v>0.0</v>
      </c>
      <c r="C1971" s="1760">
        <v>0.0</v>
      </c>
      <c r="D1971" s="1760">
        <v>2.0</v>
      </c>
      <c r="E1971" s="1760">
        <v>0.0</v>
      </c>
      <c r="F1971" s="1760">
        <v>0.0</v>
      </c>
      <c r="G1971" s="1760">
        <v>0.0</v>
      </c>
      <c r="H1971" s="1761">
        <f t="shared" ref="H1971:H1974" si="1407">SUM(B1971:G1971)</f>
        <v>2</v>
      </c>
      <c r="I1971" s="1762">
        <f>SUM(H1971:H1975)</f>
        <v>4</v>
      </c>
      <c r="J1971" s="635"/>
      <c r="K1971" s="1771" t="s">
        <v>820</v>
      </c>
      <c r="L1971" s="1762">
        <f t="shared" ref="L1971:L1976" si="1408">P1623</f>
        <v>10</v>
      </c>
      <c r="M1971" s="1762">
        <f>(L1971-H1971)-R1971</f>
        <v>8</v>
      </c>
      <c r="N1971" s="1760">
        <v>0.0</v>
      </c>
      <c r="O1971" s="1762">
        <f t="shared" ref="O1971:O1972" si="1409">SUM(M1971,N1971)</f>
        <v>8</v>
      </c>
      <c r="P1971" s="1685"/>
      <c r="Q1971" s="1685"/>
      <c r="R1971" s="1685"/>
      <c r="S1971" s="649"/>
      <c r="T1971" s="649"/>
      <c r="U1971" s="7"/>
      <c r="V1971" s="7"/>
      <c r="W1971" s="7"/>
      <c r="X1971" s="7"/>
      <c r="Y1971" s="7"/>
      <c r="Z1971" s="7"/>
      <c r="AA1971" s="7"/>
      <c r="AB1971" s="7"/>
      <c r="AC1971" s="7"/>
    </row>
    <row r="1972">
      <c r="A1972" s="1714" t="s">
        <v>77</v>
      </c>
      <c r="B1972" s="690">
        <v>0.0</v>
      </c>
      <c r="C1972" s="692">
        <v>0.0</v>
      </c>
      <c r="D1972" s="690">
        <v>0.0</v>
      </c>
      <c r="E1972" s="690">
        <v>0.0</v>
      </c>
      <c r="F1972" s="690">
        <v>0.0</v>
      </c>
      <c r="G1972" s="690">
        <v>0.0</v>
      </c>
      <c r="H1972" s="693">
        <f t="shared" si="1407"/>
        <v>0</v>
      </c>
      <c r="I1972" s="596">
        <f>(I1971/60)</f>
        <v>0.06666666667</v>
      </c>
      <c r="J1972" s="635"/>
      <c r="K1972" s="1714" t="s">
        <v>77</v>
      </c>
      <c r="L1972" s="701">
        <f t="shared" si="1408"/>
        <v>1</v>
      </c>
      <c r="M1972" s="701">
        <f>(L1972-H1972-H1973)-R1972</f>
        <v>-1</v>
      </c>
      <c r="N1972" s="692">
        <v>0.0</v>
      </c>
      <c r="O1972" s="701">
        <f t="shared" si="1409"/>
        <v>-1</v>
      </c>
      <c r="P1972" s="701"/>
      <c r="Q1972" s="1686"/>
      <c r="R1972" s="701"/>
      <c r="S1972" s="649"/>
      <c r="T1972" s="649"/>
      <c r="U1972" s="7"/>
      <c r="V1972" s="7"/>
      <c r="W1972" s="7"/>
      <c r="X1972" s="7"/>
      <c r="Y1972" s="7"/>
      <c r="Z1972" s="7"/>
      <c r="AA1972" s="7"/>
      <c r="AB1972" s="7"/>
      <c r="AC1972" s="7"/>
    </row>
    <row r="1973">
      <c r="A1973" s="1714" t="s">
        <v>78</v>
      </c>
      <c r="B1973" s="692">
        <v>0.0</v>
      </c>
      <c r="C1973" s="692">
        <v>0.0</v>
      </c>
      <c r="D1973" s="692">
        <v>2.0</v>
      </c>
      <c r="E1973" s="692">
        <v>0.0</v>
      </c>
      <c r="F1973" s="692">
        <v>0.0</v>
      </c>
      <c r="G1973" s="692">
        <v>0.0</v>
      </c>
      <c r="H1973" s="693">
        <f t="shared" si="1407"/>
        <v>2</v>
      </c>
      <c r="I1973" s="701"/>
      <c r="J1973" s="635"/>
      <c r="K1973" s="1714" t="s">
        <v>78</v>
      </c>
      <c r="L1973" s="701" t="str">
        <f t="shared" si="1408"/>
        <v>-</v>
      </c>
      <c r="M1973" s="701" t="s">
        <v>79</v>
      </c>
      <c r="N1973" s="692" t="s">
        <v>79</v>
      </c>
      <c r="O1973" s="701" t="s">
        <v>79</v>
      </c>
      <c r="P1973" s="701"/>
      <c r="Q1973" s="1686"/>
      <c r="R1973" s="1686"/>
      <c r="S1973" s="649"/>
      <c r="T1973" s="649"/>
      <c r="U1973" s="7"/>
      <c r="V1973" s="7"/>
      <c r="W1973" s="7"/>
      <c r="X1973" s="7"/>
      <c r="Y1973" s="7"/>
      <c r="Z1973" s="7"/>
      <c r="AA1973" s="7"/>
      <c r="AB1973" s="7"/>
      <c r="AC1973" s="7"/>
    </row>
    <row r="1974">
      <c r="A1974" s="1714" t="s">
        <v>446</v>
      </c>
      <c r="B1974" s="692">
        <v>0.0</v>
      </c>
      <c r="C1974" s="692">
        <v>0.0</v>
      </c>
      <c r="D1974" s="692">
        <v>0.0</v>
      </c>
      <c r="E1974" s="692">
        <v>0.0</v>
      </c>
      <c r="F1974" s="692">
        <v>0.0</v>
      </c>
      <c r="G1974" s="692">
        <v>0.0</v>
      </c>
      <c r="H1974" s="693">
        <f t="shared" si="1407"/>
        <v>0</v>
      </c>
      <c r="I1974" s="701"/>
      <c r="J1974" s="635"/>
      <c r="K1974" s="1714" t="s">
        <v>446</v>
      </c>
      <c r="L1974" s="701">
        <f t="shared" si="1408"/>
        <v>2</v>
      </c>
      <c r="M1974" s="701">
        <f>(L1974-H1974)-R1974</f>
        <v>2</v>
      </c>
      <c r="N1974" s="692">
        <v>0.0</v>
      </c>
      <c r="O1974" s="701">
        <f t="shared" ref="O1974:O1975" si="1410">SUM(M1974,N1974)</f>
        <v>2</v>
      </c>
      <c r="P1974" s="701"/>
      <c r="Q1974" s="1686"/>
      <c r="R1974" s="1686"/>
      <c r="S1974" s="649"/>
      <c r="T1974" s="649"/>
      <c r="U1974" s="7"/>
      <c r="V1974" s="7"/>
      <c r="W1974" s="7"/>
      <c r="X1974" s="7"/>
      <c r="Y1974" s="7"/>
      <c r="Z1974" s="7"/>
      <c r="AA1974" s="7"/>
      <c r="AB1974" s="7"/>
      <c r="AC1974" s="7"/>
    </row>
    <row r="1975">
      <c r="A1975" s="1714" t="s">
        <v>751</v>
      </c>
      <c r="B1975" s="692">
        <v>0.0</v>
      </c>
      <c r="C1975" s="692">
        <v>0.0</v>
      </c>
      <c r="D1975" s="692">
        <v>0.0</v>
      </c>
      <c r="E1975" s="692">
        <v>0.0</v>
      </c>
      <c r="F1975" s="692">
        <v>0.0</v>
      </c>
      <c r="G1975" s="692">
        <v>0.0</v>
      </c>
      <c r="H1975" s="693">
        <f t="shared" ref="H1975:H1976" si="1411">sum(B1975:G1975)</f>
        <v>0</v>
      </c>
      <c r="I1975" s="701"/>
      <c r="J1975" s="635"/>
      <c r="K1975" s="1714" t="s">
        <v>751</v>
      </c>
      <c r="L1975" s="701">
        <f t="shared" si="1408"/>
        <v>6</v>
      </c>
      <c r="M1975" s="701">
        <f t="shared" ref="M1975:M1976" si="1412">(L1975-H1975)</f>
        <v>6</v>
      </c>
      <c r="N1975" s="692">
        <v>0.0</v>
      </c>
      <c r="O1975" s="701">
        <f t="shared" si="1410"/>
        <v>6</v>
      </c>
      <c r="P1975" s="701"/>
      <c r="Q1975" s="1686"/>
      <c r="R1975" s="1686"/>
      <c r="S1975" s="649"/>
      <c r="T1975" s="649"/>
      <c r="U1975" s="7"/>
      <c r="V1975" s="7"/>
      <c r="W1975" s="7"/>
      <c r="X1975" s="7"/>
      <c r="Y1975" s="7"/>
      <c r="Z1975" s="7"/>
      <c r="AA1975" s="7"/>
      <c r="AB1975" s="7"/>
      <c r="AC1975" s="7"/>
    </row>
    <row r="1976">
      <c r="A1976" s="1714" t="s">
        <v>80</v>
      </c>
      <c r="B1976" s="692">
        <v>0.0</v>
      </c>
      <c r="C1976" s="692">
        <v>0.0</v>
      </c>
      <c r="D1976" s="692">
        <v>0.0</v>
      </c>
      <c r="E1976" s="692">
        <v>0.0</v>
      </c>
      <c r="F1976" s="692">
        <v>0.0</v>
      </c>
      <c r="G1976" s="692">
        <v>0.0</v>
      </c>
      <c r="H1976" s="693">
        <f t="shared" si="1411"/>
        <v>0</v>
      </c>
      <c r="I1976" s="701"/>
      <c r="J1976" s="635"/>
      <c r="K1976" s="1714" t="s">
        <v>80</v>
      </c>
      <c r="L1976" s="701">
        <f t="shared" si="1408"/>
        <v>0</v>
      </c>
      <c r="M1976" s="701">
        <f t="shared" si="1412"/>
        <v>0</v>
      </c>
      <c r="N1976" s="692">
        <v>0.0</v>
      </c>
      <c r="O1976" s="701">
        <f>sum(M1976,N1976)</f>
        <v>0</v>
      </c>
      <c r="P1976" s="701"/>
      <c r="Q1976" s="1686"/>
      <c r="R1976" s="1686"/>
      <c r="S1976" s="649"/>
      <c r="T1976" s="649"/>
      <c r="U1976" s="7"/>
      <c r="V1976" s="7"/>
      <c r="W1976" s="7"/>
      <c r="X1976" s="7"/>
      <c r="Y1976" s="7"/>
      <c r="Z1976" s="7"/>
      <c r="AA1976" s="7"/>
      <c r="AB1976" s="7"/>
      <c r="AC1976" s="7"/>
    </row>
    <row r="1977">
      <c r="A1977" s="1757"/>
      <c r="B1977" s="1682"/>
      <c r="C1977" s="1682"/>
      <c r="D1977" s="1682"/>
      <c r="E1977" s="1682"/>
      <c r="F1977" s="1682"/>
      <c r="G1977" s="1682"/>
      <c r="H1977" s="1682"/>
      <c r="I1977" s="1682"/>
      <c r="J1977" s="635"/>
      <c r="K1977" s="1757"/>
      <c r="L1977" s="1682"/>
      <c r="M1977" s="1682"/>
      <c r="N1977" s="1682"/>
      <c r="O1977" s="1682"/>
      <c r="P1977" s="1682"/>
      <c r="Q1977" s="1682"/>
      <c r="R1977" s="1682"/>
      <c r="S1977" s="7"/>
      <c r="T1977" s="649"/>
      <c r="U1977" s="7"/>
      <c r="V1977" s="7"/>
      <c r="W1977" s="7"/>
      <c r="X1977" s="7"/>
      <c r="Y1977" s="7"/>
      <c r="Z1977" s="7"/>
      <c r="AA1977" s="7"/>
      <c r="AB1977" s="7"/>
      <c r="AC1977" s="7"/>
    </row>
    <row r="1978">
      <c r="A1978" s="1774" t="s">
        <v>121</v>
      </c>
      <c r="B1978" s="1928">
        <f t="shared" ref="B1978:H1978" si="1413">SUM(B1849,B1855,B1861,B1867,B1873,B1879,B1885,B1892,B1898,B1904,B1910,B1916,B1922,B1928,B1935,B1941,B1947,B1953,B1959,B1965, B1971)</f>
        <v>47</v>
      </c>
      <c r="C1978" s="1928">
        <f t="shared" si="1413"/>
        <v>73</v>
      </c>
      <c r="D1978" s="1928">
        <f t="shared" si="1413"/>
        <v>70</v>
      </c>
      <c r="E1978" s="1928">
        <f t="shared" si="1413"/>
        <v>18</v>
      </c>
      <c r="F1978" s="1928">
        <f t="shared" si="1413"/>
        <v>78</v>
      </c>
      <c r="G1978" s="1928">
        <f t="shared" si="1413"/>
        <v>24</v>
      </c>
      <c r="H1978" s="1928">
        <f t="shared" si="1413"/>
        <v>310</v>
      </c>
      <c r="I1978" s="1685"/>
      <c r="J1978" s="635"/>
      <c r="K1978" s="1774" t="s">
        <v>121</v>
      </c>
      <c r="L1978" s="1928">
        <f t="shared" ref="L1978:R1978" si="1414">SUM(L1849,L1855,L1861,L1867,L1873,L1879,L1885,L1892,L1898,L1904,L1910,L1916,L1922,L1928,L1935,L1941,L1947,L1953,L1959,L1965, L1971)</f>
        <v>615</v>
      </c>
      <c r="M1978" s="1928">
        <f t="shared" si="1414"/>
        <v>305</v>
      </c>
      <c r="N1978" s="1928">
        <f t="shared" si="1414"/>
        <v>212</v>
      </c>
      <c r="O1978" s="1928">
        <f t="shared" si="1414"/>
        <v>517</v>
      </c>
      <c r="P1978" s="1928">
        <f t="shared" si="1414"/>
        <v>0</v>
      </c>
      <c r="Q1978" s="1928">
        <f t="shared" si="1414"/>
        <v>0</v>
      </c>
      <c r="R1978" s="1928">
        <f t="shared" si="1414"/>
        <v>0</v>
      </c>
      <c r="S1978" s="7"/>
      <c r="T1978" s="649"/>
      <c r="U1978" s="7"/>
      <c r="V1978" s="7"/>
      <c r="W1978" s="7"/>
      <c r="X1978" s="7"/>
      <c r="Y1978" s="7"/>
      <c r="Z1978" s="7"/>
      <c r="AA1978" s="7"/>
      <c r="AB1978" s="7"/>
      <c r="AC1978" s="7"/>
    </row>
    <row r="1979">
      <c r="A1979" s="1774" t="s">
        <v>77</v>
      </c>
      <c r="B1979" s="1928">
        <f t="shared" ref="B1979:H1979" si="1415">SUM(B1850,B1856,B1862,B1868,B1874,B1880,B1886,B1893,B1899,B1905,B1911,B1917,B1923,B1929,B1936,B1942,B1948,B1954,B1960,B1966, B1972)</f>
        <v>2</v>
      </c>
      <c r="C1979" s="1928">
        <f t="shared" si="1415"/>
        <v>1</v>
      </c>
      <c r="D1979" s="1928">
        <f t="shared" si="1415"/>
        <v>1</v>
      </c>
      <c r="E1979" s="1928">
        <f t="shared" si="1415"/>
        <v>0</v>
      </c>
      <c r="F1979" s="1928">
        <f t="shared" si="1415"/>
        <v>0</v>
      </c>
      <c r="G1979" s="1928">
        <f t="shared" si="1415"/>
        <v>0</v>
      </c>
      <c r="H1979" s="1928">
        <f t="shared" si="1415"/>
        <v>4</v>
      </c>
      <c r="I1979" s="1685"/>
      <c r="J1979" s="635"/>
      <c r="K1979" s="1774" t="s">
        <v>77</v>
      </c>
      <c r="L1979" s="1928">
        <f t="shared" ref="L1979:R1979" si="1416">SUM(L1850,L1856,L1862,L1868,L1874,L1880,L1886,L1893,L1899,L1905,L1911,L1917,L1923,L1929,L1936,L1942,L1948,L1954,L1960,L1966, L1972)</f>
        <v>118</v>
      </c>
      <c r="M1979" s="1928">
        <f t="shared" si="1416"/>
        <v>18</v>
      </c>
      <c r="N1979" s="1928">
        <f t="shared" si="1416"/>
        <v>77</v>
      </c>
      <c r="O1979" s="1928">
        <f t="shared" si="1416"/>
        <v>95</v>
      </c>
      <c r="P1979" s="1928">
        <f t="shared" si="1416"/>
        <v>0</v>
      </c>
      <c r="Q1979" s="1928">
        <f t="shared" si="1416"/>
        <v>0</v>
      </c>
      <c r="R1979" s="1928">
        <f t="shared" si="1416"/>
        <v>0</v>
      </c>
      <c r="S1979" s="7"/>
      <c r="T1979" s="649"/>
      <c r="U1979" s="7"/>
      <c r="V1979" s="7"/>
      <c r="W1979" s="7"/>
      <c r="X1979" s="7"/>
      <c r="Y1979" s="7"/>
      <c r="Z1979" s="7"/>
      <c r="AA1979" s="7"/>
      <c r="AB1979" s="7"/>
      <c r="AC1979" s="7"/>
    </row>
    <row r="1980">
      <c r="A1980" s="1774" t="s">
        <v>78</v>
      </c>
      <c r="B1980" s="1928">
        <f t="shared" ref="B1980:H1980" si="1417">SUM(B1851,B1857,B1863,B1869,B1875,B1881,B1887,B1894,B1900,B1906,B1912,B1918,B1924,B1930,B1937,B1943,B1949,B1955,B1961,B1967, B1973)</f>
        <v>7</v>
      </c>
      <c r="C1980" s="1928">
        <f t="shared" si="1417"/>
        <v>30</v>
      </c>
      <c r="D1980" s="1928">
        <f t="shared" si="1417"/>
        <v>35</v>
      </c>
      <c r="E1980" s="1928">
        <f t="shared" si="1417"/>
        <v>8</v>
      </c>
      <c r="F1980" s="1928">
        <f t="shared" si="1417"/>
        <v>10</v>
      </c>
      <c r="G1980" s="1928">
        <f t="shared" si="1417"/>
        <v>6</v>
      </c>
      <c r="H1980" s="1928">
        <f t="shared" si="1417"/>
        <v>96</v>
      </c>
      <c r="I1980" s="1685"/>
      <c r="J1980" s="635"/>
      <c r="K1980" s="1774" t="s">
        <v>78</v>
      </c>
      <c r="L1980" s="1928">
        <f t="shared" ref="L1980:R1980" si="1418">SUM(L1851,L1857,L1863,L1869,L1875,L1881,L1887,L1894,L1900,L1906,L1912,L1918,L1924,L1930,L1937,L1943,L1949,L1955,L1961,L1967, L1973)</f>
        <v>0</v>
      </c>
      <c r="M1980" s="1928">
        <f t="shared" si="1418"/>
        <v>0</v>
      </c>
      <c r="N1980" s="1928">
        <f t="shared" si="1418"/>
        <v>0</v>
      </c>
      <c r="O1980" s="1928">
        <f t="shared" si="1418"/>
        <v>0</v>
      </c>
      <c r="P1980" s="1928">
        <f t="shared" si="1418"/>
        <v>0</v>
      </c>
      <c r="Q1980" s="1928">
        <f t="shared" si="1418"/>
        <v>0</v>
      </c>
      <c r="R1980" s="1928">
        <f t="shared" si="1418"/>
        <v>0</v>
      </c>
      <c r="S1980" s="7"/>
      <c r="T1980" s="649"/>
      <c r="U1980" s="7"/>
      <c r="V1980" s="7"/>
      <c r="W1980" s="7"/>
      <c r="X1980" s="7"/>
      <c r="Y1980" s="7"/>
      <c r="Z1980" s="7"/>
      <c r="AA1980" s="7"/>
      <c r="AB1980" s="7"/>
      <c r="AC1980" s="7"/>
    </row>
    <row r="1981">
      <c r="A1981" s="1774" t="s">
        <v>446</v>
      </c>
      <c r="B1981" s="1928">
        <f t="shared" ref="B1981:H1981" si="1419">SUM(B1852,B1858,B1864,B1870,B1876,B1882,B1888,B1895,B1901,B1907,B1913,B1919,B1925,B1931,B1938,B1944,B1950,B1956,B1962,B1968, B1974)</f>
        <v>0</v>
      </c>
      <c r="C1981" s="1928">
        <f t="shared" si="1419"/>
        <v>0</v>
      </c>
      <c r="D1981" s="1928">
        <f t="shared" si="1419"/>
        <v>0</v>
      </c>
      <c r="E1981" s="1928">
        <f t="shared" si="1419"/>
        <v>0</v>
      </c>
      <c r="F1981" s="1928">
        <f t="shared" si="1419"/>
        <v>1</v>
      </c>
      <c r="G1981" s="1928">
        <f t="shared" si="1419"/>
        <v>0</v>
      </c>
      <c r="H1981" s="1928">
        <f t="shared" si="1419"/>
        <v>0</v>
      </c>
      <c r="I1981" s="1685"/>
      <c r="J1981" s="635"/>
      <c r="K1981" s="1774" t="s">
        <v>446</v>
      </c>
      <c r="L1981" s="1928">
        <f t="shared" ref="L1981:R1981" si="1420">SUM(L1852,L1858,L1864,L1870,L1876,L1882,L1888,L1895,L1901,L1907,L1913,L1919,L1925,L1931,L1938,L1944,L1950,L1956,L1962,L1968, L1974)</f>
        <v>32</v>
      </c>
      <c r="M1981" s="1928">
        <f t="shared" si="1420"/>
        <v>32</v>
      </c>
      <c r="N1981" s="1928">
        <f t="shared" si="1420"/>
        <v>0</v>
      </c>
      <c r="O1981" s="1928">
        <f t="shared" si="1420"/>
        <v>32</v>
      </c>
      <c r="P1981" s="1928">
        <f t="shared" si="1420"/>
        <v>0</v>
      </c>
      <c r="Q1981" s="1928">
        <f t="shared" si="1420"/>
        <v>0</v>
      </c>
      <c r="R1981" s="1928">
        <f t="shared" si="1420"/>
        <v>0</v>
      </c>
      <c r="S1981" s="7"/>
      <c r="T1981" s="649"/>
      <c r="U1981" s="7"/>
      <c r="V1981" s="7"/>
      <c r="W1981" s="7"/>
      <c r="X1981" s="7"/>
      <c r="Y1981" s="7"/>
      <c r="Z1981" s="7"/>
      <c r="AA1981" s="7"/>
      <c r="AB1981" s="7"/>
      <c r="AC1981" s="7"/>
    </row>
    <row r="1982">
      <c r="A1982" s="1774" t="s">
        <v>751</v>
      </c>
      <c r="B1982" s="1928">
        <f t="shared" ref="B1982:H1982" si="1421">SUM(B1853,B1859,B1865,B1871,B1877,B1883,B1889,B1896,B1902,B1908,B1914,B1920,B1926,B1932,B1939,B1945,B1951,B1957,B1963,B1969, B1975)</f>
        <v>0</v>
      </c>
      <c r="C1982" s="1928">
        <f t="shared" si="1421"/>
        <v>1</v>
      </c>
      <c r="D1982" s="1928">
        <f t="shared" si="1421"/>
        <v>2</v>
      </c>
      <c r="E1982" s="1928">
        <f t="shared" si="1421"/>
        <v>1</v>
      </c>
      <c r="F1982" s="1928">
        <f t="shared" si="1421"/>
        <v>3</v>
      </c>
      <c r="G1982" s="1928">
        <f t="shared" si="1421"/>
        <v>0</v>
      </c>
      <c r="H1982" s="1928">
        <f t="shared" si="1421"/>
        <v>7</v>
      </c>
      <c r="I1982" s="1685"/>
      <c r="J1982" s="635"/>
      <c r="K1982" s="1774" t="s">
        <v>751</v>
      </c>
      <c r="L1982" s="1928">
        <f t="shared" ref="L1982:R1982" si="1422">SUM(L1853,L1859,L1865,L1871,L1877,L1883,L1889,L1896,L1902,L1908,L1914,L1920,L1926,L1932,L1939,L1945,L1951,L1957,L1963,L1969, L1975)</f>
        <v>61</v>
      </c>
      <c r="M1982" s="1928">
        <f t="shared" si="1422"/>
        <v>54</v>
      </c>
      <c r="N1982" s="1928">
        <f t="shared" si="1422"/>
        <v>42</v>
      </c>
      <c r="O1982" s="1928">
        <f t="shared" si="1422"/>
        <v>96</v>
      </c>
      <c r="P1982" s="1928">
        <f t="shared" si="1422"/>
        <v>0</v>
      </c>
      <c r="Q1982" s="1928">
        <f t="shared" si="1422"/>
        <v>0</v>
      </c>
      <c r="R1982" s="1928">
        <f t="shared" si="1422"/>
        <v>0</v>
      </c>
      <c r="S1982" s="7"/>
      <c r="T1982" s="649"/>
      <c r="U1982" s="7"/>
      <c r="V1982" s="7"/>
      <c r="W1982" s="7"/>
      <c r="X1982" s="7"/>
      <c r="Y1982" s="7"/>
      <c r="Z1982" s="7"/>
      <c r="AA1982" s="7"/>
      <c r="AB1982" s="7"/>
      <c r="AC1982" s="7"/>
    </row>
    <row r="1983">
      <c r="A1983" s="1774" t="s">
        <v>80</v>
      </c>
      <c r="B1983" s="1928">
        <f t="shared" ref="B1983:H1983" si="1423">SUM(B1854,B1860,B1866,B1872,B1878,B1884,B1890,B1897,B1903,B1909,B1915,B1921,B1927,B1933,B1940,B1946,B1952,B1958,B1964,B1970, B1976)</f>
        <v>0</v>
      </c>
      <c r="C1983" s="1928">
        <f t="shared" si="1423"/>
        <v>3</v>
      </c>
      <c r="D1983" s="1928">
        <f t="shared" si="1423"/>
        <v>1</v>
      </c>
      <c r="E1983" s="1928">
        <f t="shared" si="1423"/>
        <v>7</v>
      </c>
      <c r="F1983" s="1928">
        <f t="shared" si="1423"/>
        <v>8</v>
      </c>
      <c r="G1983" s="1928">
        <f t="shared" si="1423"/>
        <v>0</v>
      </c>
      <c r="H1983" s="1928">
        <f t="shared" si="1423"/>
        <v>17</v>
      </c>
      <c r="I1983" s="1685"/>
      <c r="J1983" s="635"/>
      <c r="K1983" s="1774" t="s">
        <v>80</v>
      </c>
      <c r="L1983" s="1928">
        <f t="shared" ref="L1983:R1983" si="1424">SUM(L1854,L1860,L1866,L1872,L1878,L1884,L1890,L1897,L1903,L1909,L1915,L1921,L1927,L1933,L1940,L1946,L1952,L1958,L1964,L1970, L1976)</f>
        <v>300</v>
      </c>
      <c r="M1983" s="1928">
        <f t="shared" si="1424"/>
        <v>283</v>
      </c>
      <c r="N1983" s="1928">
        <f t="shared" si="1424"/>
        <v>0</v>
      </c>
      <c r="O1983" s="1928">
        <f t="shared" si="1424"/>
        <v>283</v>
      </c>
      <c r="P1983" s="1928">
        <f t="shared" si="1424"/>
        <v>0</v>
      </c>
      <c r="Q1983" s="1928">
        <f t="shared" si="1424"/>
        <v>0</v>
      </c>
      <c r="R1983" s="1928">
        <f t="shared" si="1424"/>
        <v>0</v>
      </c>
      <c r="S1983" s="7"/>
      <c r="T1983" s="649"/>
      <c r="U1983" s="7"/>
      <c r="V1983" s="7"/>
      <c r="W1983" s="7"/>
      <c r="X1983" s="7"/>
      <c r="Y1983" s="7"/>
      <c r="Z1983" s="7"/>
      <c r="AA1983" s="7"/>
      <c r="AB1983" s="7"/>
      <c r="AC1983" s="7"/>
    </row>
    <row r="1984">
      <c r="A1984" s="1757" t="s">
        <v>9</v>
      </c>
      <c r="B1984" s="1758">
        <f t="shared" ref="B1984:H1984" si="1425">SUM(B1978:B1982)</f>
        <v>56</v>
      </c>
      <c r="C1984" s="1758">
        <f t="shared" si="1425"/>
        <v>105</v>
      </c>
      <c r="D1984" s="1758">
        <f t="shared" si="1425"/>
        <v>108</v>
      </c>
      <c r="E1984" s="1758">
        <f t="shared" si="1425"/>
        <v>27</v>
      </c>
      <c r="F1984" s="1758">
        <f t="shared" si="1425"/>
        <v>92</v>
      </c>
      <c r="G1984" s="1758">
        <f t="shared" si="1425"/>
        <v>30</v>
      </c>
      <c r="H1984" s="1758">
        <f t="shared" si="1425"/>
        <v>417</v>
      </c>
      <c r="I1984" s="1682"/>
      <c r="J1984" s="635"/>
      <c r="K1984" s="1757" t="s">
        <v>9</v>
      </c>
      <c r="L1984" s="1758">
        <f t="shared" ref="L1984:R1984" si="1426">SUM(L1978:L1982)</f>
        <v>826</v>
      </c>
      <c r="M1984" s="1758">
        <f t="shared" si="1426"/>
        <v>409</v>
      </c>
      <c r="N1984" s="1758">
        <f t="shared" si="1426"/>
        <v>331</v>
      </c>
      <c r="O1984" s="1758">
        <f t="shared" si="1426"/>
        <v>740</v>
      </c>
      <c r="P1984" s="1758">
        <f t="shared" si="1426"/>
        <v>0</v>
      </c>
      <c r="Q1984" s="1758">
        <f t="shared" si="1426"/>
        <v>0</v>
      </c>
      <c r="R1984" s="1758">
        <f t="shared" si="1426"/>
        <v>0</v>
      </c>
      <c r="S1984" s="7"/>
      <c r="T1984" s="649"/>
      <c r="U1984" s="7"/>
      <c r="V1984" s="7"/>
      <c r="W1984" s="7"/>
      <c r="X1984" s="7"/>
      <c r="Y1984" s="7"/>
      <c r="Z1984" s="7"/>
      <c r="AA1984" s="7"/>
      <c r="AB1984" s="7"/>
      <c r="AC1984" s="7"/>
    </row>
    <row r="1985">
      <c r="A1985" s="1974"/>
      <c r="B1985" s="584"/>
      <c r="C1985" s="584"/>
      <c r="D1985" s="584"/>
      <c r="E1985" s="677"/>
      <c r="F1985" s="678"/>
      <c r="G1985" s="678"/>
      <c r="H1985" s="678"/>
      <c r="I1985" s="636"/>
      <c r="J1985" s="576"/>
      <c r="K1985" s="576"/>
      <c r="L1985" s="636"/>
      <c r="M1985" s="636"/>
      <c r="N1985" s="636"/>
      <c r="O1985" s="636"/>
      <c r="P1985" s="636"/>
      <c r="Q1985" s="649"/>
      <c r="R1985" s="649"/>
      <c r="S1985" s="7"/>
      <c r="T1985" s="649"/>
      <c r="U1985" s="7"/>
      <c r="V1985" s="7"/>
      <c r="W1985" s="7"/>
      <c r="X1985" s="7"/>
      <c r="Y1985" s="7"/>
      <c r="Z1985" s="7"/>
      <c r="AA1985" s="7"/>
      <c r="AB1985" s="7"/>
      <c r="AC1985" s="7"/>
    </row>
    <row r="1986">
      <c r="A1986" s="1757" t="s">
        <v>123</v>
      </c>
      <c r="B1986" s="1758" t="s">
        <v>2</v>
      </c>
      <c r="C1986" s="1758" t="s">
        <v>3</v>
      </c>
      <c r="D1986" s="1758" t="s">
        <v>4</v>
      </c>
      <c r="E1986" s="1758" t="s">
        <v>5</v>
      </c>
      <c r="F1986" s="1758" t="s">
        <v>6</v>
      </c>
      <c r="G1986" s="1758" t="s">
        <v>7</v>
      </c>
      <c r="H1986" s="1758" t="s">
        <v>9</v>
      </c>
      <c r="I1986" s="636"/>
      <c r="J1986" s="649"/>
      <c r="K1986" s="636"/>
      <c r="L1986" s="636"/>
      <c r="M1986" s="636"/>
      <c r="N1986" s="636"/>
      <c r="O1986" s="636"/>
      <c r="P1986" s="636"/>
      <c r="Q1986" s="649"/>
      <c r="R1986" s="649"/>
      <c r="S1986" s="7"/>
      <c r="T1986" s="649"/>
      <c r="U1986" s="7"/>
      <c r="V1986" s="7"/>
      <c r="W1986" s="7"/>
      <c r="X1986" s="7"/>
      <c r="Y1986" s="7"/>
      <c r="Z1986" s="7"/>
      <c r="AA1986" s="7"/>
      <c r="AB1986" s="7"/>
      <c r="AC1986" s="7"/>
    </row>
    <row r="1987">
      <c r="A1987" s="1756" t="s">
        <v>124</v>
      </c>
      <c r="B1987" s="693">
        <f t="shared" ref="B1987:G1987" si="1427">sum(B1979:B1980)</f>
        <v>9</v>
      </c>
      <c r="C1987" s="693">
        <f t="shared" si="1427"/>
        <v>31</v>
      </c>
      <c r="D1987" s="693">
        <f t="shared" si="1427"/>
        <v>36</v>
      </c>
      <c r="E1987" s="693">
        <f t="shared" si="1427"/>
        <v>8</v>
      </c>
      <c r="F1987" s="693">
        <f t="shared" si="1427"/>
        <v>10</v>
      </c>
      <c r="G1987" s="693">
        <f t="shared" si="1427"/>
        <v>6</v>
      </c>
      <c r="H1987" s="693">
        <f>sum(B1987:G1987)</f>
        <v>100</v>
      </c>
      <c r="I1987" s="636"/>
      <c r="J1987" s="649"/>
      <c r="K1987" s="636"/>
      <c r="L1987" s="636"/>
      <c r="M1987" s="636"/>
      <c r="N1987" s="636"/>
      <c r="O1987" s="636"/>
      <c r="P1987" s="636"/>
      <c r="Q1987" s="649"/>
      <c r="R1987" s="649"/>
      <c r="S1987" s="7"/>
      <c r="T1987" s="649"/>
      <c r="U1987" s="7"/>
      <c r="V1987" s="7"/>
      <c r="W1987" s="7"/>
      <c r="X1987" s="7"/>
      <c r="Y1987" s="7"/>
      <c r="Z1987" s="7"/>
      <c r="AA1987" s="7"/>
      <c r="AB1987" s="7"/>
      <c r="AC1987" s="7"/>
    </row>
    <row r="1988">
      <c r="A1988" s="1938" t="s">
        <v>126</v>
      </c>
      <c r="B1988" s="1777">
        <f t="shared" ref="B1988:H1988" si="1428">(B1987*10.01)</f>
        <v>90.09</v>
      </c>
      <c r="C1988" s="1777">
        <f t="shared" si="1428"/>
        <v>310.31</v>
      </c>
      <c r="D1988" s="1777">
        <f t="shared" si="1428"/>
        <v>360.36</v>
      </c>
      <c r="E1988" s="1777">
        <f t="shared" si="1428"/>
        <v>80.08</v>
      </c>
      <c r="F1988" s="1777">
        <f t="shared" si="1428"/>
        <v>100.1</v>
      </c>
      <c r="G1988" s="1777">
        <f t="shared" si="1428"/>
        <v>60.06</v>
      </c>
      <c r="H1988" s="1777">
        <f t="shared" si="1428"/>
        <v>1001</v>
      </c>
      <c r="I1988" s="676"/>
      <c r="J1988" s="577"/>
      <c r="K1988" s="576"/>
      <c r="L1988" s="1963"/>
      <c r="M1988" s="1963"/>
      <c r="N1988" s="1963"/>
      <c r="O1988" s="576"/>
      <c r="P1988" s="629"/>
      <c r="Q1988" s="1964"/>
      <c r="R1988" s="1965"/>
      <c r="S1988" s="1964"/>
      <c r="T1988" s="1965"/>
      <c r="U1988" s="7"/>
      <c r="V1988" s="7"/>
      <c r="W1988" s="7"/>
      <c r="X1988" s="7"/>
      <c r="Y1988" s="7"/>
      <c r="Z1988" s="7"/>
      <c r="AA1988" s="7"/>
      <c r="AB1988" s="7"/>
      <c r="AC1988" s="7"/>
    </row>
    <row r="1989">
      <c r="A1989" s="1756" t="s">
        <v>127</v>
      </c>
      <c r="B1989" s="693">
        <f t="shared" ref="B1989:G1989" si="1429">B1983</f>
        <v>0</v>
      </c>
      <c r="C1989" s="693">
        <f t="shared" si="1429"/>
        <v>3</v>
      </c>
      <c r="D1989" s="693">
        <f t="shared" si="1429"/>
        <v>1</v>
      </c>
      <c r="E1989" s="693">
        <f t="shared" si="1429"/>
        <v>7</v>
      </c>
      <c r="F1989" s="693">
        <f t="shared" si="1429"/>
        <v>8</v>
      </c>
      <c r="G1989" s="693">
        <f t="shared" si="1429"/>
        <v>0</v>
      </c>
      <c r="H1989" s="693">
        <f>sum(B1989:G1989)</f>
        <v>19</v>
      </c>
      <c r="I1989" s="676"/>
      <c r="J1989" s="577"/>
      <c r="K1989" s="576"/>
      <c r="L1989" s="1963"/>
      <c r="M1989" s="1963"/>
      <c r="N1989" s="1963"/>
      <c r="O1989" s="576"/>
      <c r="P1989" s="629"/>
      <c r="Q1989" s="1964"/>
      <c r="R1989" s="1965"/>
      <c r="S1989" s="1964"/>
      <c r="T1989" s="1965"/>
      <c r="U1989" s="7"/>
      <c r="V1989" s="7"/>
      <c r="W1989" s="7"/>
      <c r="X1989" s="7"/>
      <c r="Y1989" s="7"/>
      <c r="Z1989" s="7"/>
      <c r="AA1989" s="7"/>
      <c r="AB1989" s="7"/>
      <c r="AC1989" s="7"/>
    </row>
    <row r="1990">
      <c r="A1990" s="1756" t="s">
        <v>126</v>
      </c>
      <c r="B1990" s="1790">
        <f t="shared" ref="B1990:H1990" si="1430">(B1989*5)</f>
        <v>0</v>
      </c>
      <c r="C1990" s="1790">
        <f t="shared" si="1430"/>
        <v>15</v>
      </c>
      <c r="D1990" s="1790">
        <f t="shared" si="1430"/>
        <v>5</v>
      </c>
      <c r="E1990" s="1790">
        <f t="shared" si="1430"/>
        <v>35</v>
      </c>
      <c r="F1990" s="1790">
        <f t="shared" si="1430"/>
        <v>40</v>
      </c>
      <c r="G1990" s="1790">
        <f t="shared" si="1430"/>
        <v>0</v>
      </c>
      <c r="H1990" s="1790">
        <f t="shared" si="1430"/>
        <v>95</v>
      </c>
      <c r="I1990" s="676"/>
      <c r="J1990" s="1693"/>
      <c r="K1990" s="576"/>
      <c r="L1990" s="1963"/>
      <c r="M1990" s="1963"/>
      <c r="N1990" s="1963"/>
      <c r="O1990" s="576"/>
      <c r="P1990" s="629"/>
      <c r="Q1990" s="1964"/>
      <c r="R1990" s="1965"/>
      <c r="S1990" s="1964"/>
      <c r="T1990" s="1965"/>
      <c r="U1990" s="7"/>
      <c r="V1990" s="7"/>
      <c r="W1990" s="7"/>
      <c r="X1990" s="7"/>
      <c r="Y1990" s="7"/>
      <c r="Z1990" s="7"/>
      <c r="AA1990" s="7"/>
      <c r="AB1990" s="7"/>
      <c r="AC1990" s="7"/>
    </row>
    <row r="1991">
      <c r="A1991" s="1757" t="s">
        <v>9</v>
      </c>
      <c r="B1991" s="1780">
        <f t="shared" ref="B1991:H1991" si="1431">SUM(B1988,B1990)</f>
        <v>90.09</v>
      </c>
      <c r="C1991" s="1780">
        <f t="shared" si="1431"/>
        <v>325.31</v>
      </c>
      <c r="D1991" s="1780">
        <f t="shared" si="1431"/>
        <v>365.36</v>
      </c>
      <c r="E1991" s="1780">
        <f t="shared" si="1431"/>
        <v>115.08</v>
      </c>
      <c r="F1991" s="1780">
        <f t="shared" si="1431"/>
        <v>140.1</v>
      </c>
      <c r="G1991" s="1780">
        <f t="shared" si="1431"/>
        <v>60.06</v>
      </c>
      <c r="H1991" s="1780">
        <f t="shared" si="1431"/>
        <v>1096</v>
      </c>
      <c r="I1991" s="676"/>
      <c r="J1991" s="577"/>
      <c r="K1991" s="576"/>
      <c r="L1991" s="1963"/>
      <c r="M1991" s="1963"/>
      <c r="N1991" s="1963"/>
      <c r="O1991" s="576"/>
      <c r="P1991" s="629"/>
      <c r="Q1991" s="1964"/>
      <c r="R1991" s="1965"/>
      <c r="S1991" s="1964"/>
      <c r="T1991" s="1965"/>
      <c r="U1991" s="7"/>
      <c r="V1991" s="7"/>
      <c r="W1991" s="7"/>
      <c r="X1991" s="7"/>
      <c r="Y1991" s="7"/>
      <c r="Z1991" s="7"/>
      <c r="AA1991" s="7"/>
      <c r="AB1991" s="7"/>
      <c r="AC1991" s="7"/>
    </row>
    <row r="1992">
      <c r="A1992" s="1963"/>
      <c r="B1992" s="676"/>
      <c r="C1992" s="676"/>
      <c r="D1992" s="676"/>
      <c r="E1992" s="676"/>
      <c r="F1992" s="676"/>
      <c r="G1992" s="677"/>
      <c r="H1992" s="678"/>
      <c r="I1992" s="676"/>
      <c r="J1992" s="577"/>
      <c r="K1992" s="576"/>
      <c r="L1992" s="1963"/>
      <c r="M1992" s="1963"/>
      <c r="N1992" s="1963"/>
      <c r="O1992" s="576"/>
      <c r="P1992" s="629"/>
      <c r="Q1992" s="1964"/>
      <c r="R1992" s="1965"/>
      <c r="S1992" s="1964"/>
      <c r="T1992" s="1965"/>
      <c r="U1992" s="7"/>
      <c r="V1992" s="7"/>
      <c r="W1992" s="7"/>
      <c r="X1992" s="7"/>
      <c r="Y1992" s="7"/>
      <c r="Z1992" s="7"/>
      <c r="AA1992" s="7"/>
      <c r="AB1992" s="7"/>
      <c r="AC1992" s="7"/>
    </row>
    <row r="1993">
      <c r="A1993" s="1963"/>
      <c r="B1993" s="676"/>
      <c r="C1993" s="676"/>
      <c r="D1993" s="676"/>
      <c r="E1993" s="676"/>
      <c r="F1993" s="679"/>
      <c r="G1993" s="1781" t="s">
        <v>35</v>
      </c>
      <c r="H1993" s="1782" t="s">
        <v>36</v>
      </c>
      <c r="I1993" s="676"/>
      <c r="J1993" s="577"/>
      <c r="K1993" s="576"/>
      <c r="L1993" s="1963"/>
      <c r="M1993" s="1963"/>
      <c r="N1993" s="1963"/>
      <c r="O1993" s="576"/>
      <c r="P1993" s="629"/>
      <c r="Q1993" s="1964"/>
      <c r="R1993" s="1965"/>
      <c r="S1993" s="1964"/>
      <c r="T1993" s="1965"/>
      <c r="U1993" s="7"/>
      <c r="V1993" s="7"/>
      <c r="W1993" s="7"/>
      <c r="X1993" s="7"/>
      <c r="Y1993" s="7"/>
      <c r="Z1993" s="7"/>
      <c r="AA1993" s="7"/>
      <c r="AB1993" s="7"/>
      <c r="AC1993" s="7"/>
    </row>
    <row r="1994">
      <c r="A1994" s="1963"/>
      <c r="B1994" s="676"/>
      <c r="C1994" s="676"/>
      <c r="D1994" s="676"/>
      <c r="E1994" s="676"/>
      <c r="F1994" s="679"/>
      <c r="G1994" s="1966">
        <v>44808.0</v>
      </c>
      <c r="H1994" s="692">
        <v>211.0</v>
      </c>
      <c r="I1994" s="676"/>
      <c r="J1994" s="577"/>
      <c r="K1994" s="576"/>
      <c r="L1994" s="1963"/>
      <c r="M1994" s="1963"/>
      <c r="N1994" s="1963"/>
      <c r="O1994" s="576"/>
      <c r="P1994" s="629"/>
      <c r="Q1994" s="1964"/>
      <c r="R1994" s="1965"/>
      <c r="S1994" s="1964"/>
      <c r="T1994" s="1965"/>
      <c r="U1994" s="7"/>
      <c r="V1994" s="7"/>
      <c r="W1994" s="7"/>
      <c r="X1994" s="7"/>
      <c r="Y1994" s="7"/>
      <c r="Z1994" s="7"/>
      <c r="AA1994" s="7"/>
      <c r="AB1994" s="7"/>
      <c r="AC1994" s="7"/>
    </row>
    <row r="1995">
      <c r="A1995" s="1963"/>
      <c r="B1995" s="676"/>
      <c r="C1995" s="676"/>
      <c r="D1995" s="676"/>
      <c r="E1995" s="676"/>
      <c r="F1995" s="679"/>
      <c r="G1995" s="1967">
        <v>44815.0</v>
      </c>
      <c r="H1995" s="692">
        <v>407.0</v>
      </c>
      <c r="I1995" s="676"/>
      <c r="J1995" s="577"/>
      <c r="K1995" s="576"/>
      <c r="L1995" s="1963"/>
      <c r="M1995" s="1963"/>
      <c r="N1995" s="1963"/>
      <c r="O1995" s="576"/>
      <c r="P1995" s="629"/>
      <c r="Q1995" s="1964"/>
      <c r="R1995" s="1965"/>
      <c r="S1995" s="1964"/>
      <c r="T1995" s="1965"/>
      <c r="U1995" s="7"/>
      <c r="V1995" s="7"/>
      <c r="W1995" s="7"/>
      <c r="X1995" s="7"/>
      <c r="Y1995" s="7"/>
      <c r="Z1995" s="7"/>
      <c r="AA1995" s="7"/>
      <c r="AB1995" s="7"/>
      <c r="AC1995" s="7"/>
    </row>
    <row r="1996">
      <c r="A1996" s="1963"/>
      <c r="B1996" s="676"/>
      <c r="C1996" s="676"/>
      <c r="D1996" s="676"/>
      <c r="E1996" s="676"/>
      <c r="F1996" s="679"/>
      <c r="G1996" s="1967">
        <v>44822.0</v>
      </c>
      <c r="H1996" s="701">
        <f>H774</f>
        <v>521</v>
      </c>
      <c r="I1996" s="676"/>
      <c r="J1996" s="577"/>
      <c r="K1996" s="576"/>
      <c r="L1996" s="1963"/>
      <c r="M1996" s="1963"/>
      <c r="N1996" s="1963"/>
      <c r="O1996" s="576"/>
      <c r="P1996" s="629"/>
      <c r="Q1996" s="1964"/>
      <c r="R1996" s="1965"/>
      <c r="S1996" s="1964"/>
      <c r="T1996" s="1965"/>
      <c r="U1996" s="7"/>
      <c r="V1996" s="7"/>
      <c r="W1996" s="7"/>
      <c r="X1996" s="7"/>
      <c r="Y1996" s="7"/>
      <c r="Z1996" s="7"/>
      <c r="AA1996" s="7"/>
      <c r="AB1996" s="7"/>
      <c r="AC1996" s="7"/>
    </row>
    <row r="1997">
      <c r="A1997" s="1963"/>
      <c r="B1997" s="676"/>
      <c r="C1997" s="676"/>
      <c r="D1997" s="676"/>
      <c r="E1997" s="676"/>
      <c r="F1997" s="679"/>
      <c r="G1997" s="1967">
        <v>44828.0</v>
      </c>
      <c r="H1997" s="693">
        <f>H1388</f>
        <v>375</v>
      </c>
      <c r="I1997" s="676"/>
      <c r="J1997" s="577"/>
      <c r="K1997" s="576"/>
      <c r="L1997" s="1963"/>
      <c r="M1997" s="1963"/>
      <c r="N1997" s="1963"/>
      <c r="O1997" s="576"/>
      <c r="P1997" s="629"/>
      <c r="Q1997" s="1964"/>
      <c r="R1997" s="1965"/>
      <c r="S1997" s="1964"/>
      <c r="T1997" s="1965"/>
      <c r="U1997" s="7"/>
      <c r="V1997" s="7"/>
      <c r="W1997" s="7"/>
      <c r="X1997" s="7"/>
      <c r="Y1997" s="7"/>
      <c r="Z1997" s="7"/>
      <c r="AA1997" s="7"/>
      <c r="AB1997" s="7"/>
      <c r="AC1997" s="7"/>
    </row>
    <row r="1998">
      <c r="A1998" s="1963"/>
      <c r="B1998" s="676"/>
      <c r="C1998" s="676"/>
      <c r="D1998" s="676"/>
      <c r="E1998" s="676"/>
      <c r="F1998" s="679"/>
      <c r="G1998" s="1967">
        <v>44834.0</v>
      </c>
      <c r="H1998" s="693">
        <f>H1984</f>
        <v>417</v>
      </c>
      <c r="I1998" s="676"/>
      <c r="J1998" s="577"/>
      <c r="K1998" s="576"/>
      <c r="L1998" s="1963"/>
      <c r="M1998" s="1963"/>
      <c r="N1998" s="1963"/>
      <c r="O1998" s="576"/>
      <c r="P1998" s="629"/>
      <c r="Q1998" s="1964"/>
      <c r="R1998" s="1965"/>
      <c r="S1998" s="1964"/>
      <c r="T1998" s="1965"/>
      <c r="U1998" s="7"/>
      <c r="V1998" s="7"/>
      <c r="W1998" s="7"/>
      <c r="X1998" s="7"/>
      <c r="Y1998" s="7"/>
      <c r="Z1998" s="7"/>
      <c r="AA1998" s="7"/>
      <c r="AB1998" s="7"/>
      <c r="AC1998" s="7"/>
    </row>
    <row r="1999">
      <c r="A1999" s="1963"/>
      <c r="B1999" s="676"/>
      <c r="C1999" s="676"/>
      <c r="D1999" s="676"/>
      <c r="E1999" s="676"/>
      <c r="F1999" s="679"/>
      <c r="G1999" s="1781" t="s">
        <v>9</v>
      </c>
      <c r="H1999" s="1758">
        <f>SUM(H1994:H1998)</f>
        <v>1931</v>
      </c>
      <c r="I1999" s="676"/>
      <c r="J1999" s="577"/>
      <c r="K1999" s="576"/>
      <c r="L1999" s="1963"/>
      <c r="M1999" s="1963"/>
      <c r="N1999" s="1963"/>
      <c r="O1999" s="576"/>
      <c r="P1999" s="629"/>
      <c r="Q1999" s="1964"/>
      <c r="R1999" s="1965"/>
      <c r="S1999" s="1964"/>
      <c r="T1999" s="1965"/>
      <c r="U1999" s="7"/>
      <c r="V1999" s="7"/>
      <c r="W1999" s="7"/>
      <c r="X1999" s="7"/>
      <c r="Y1999" s="7"/>
      <c r="Z1999" s="7"/>
      <c r="AA1999" s="7"/>
      <c r="AB1999" s="7"/>
      <c r="AC1999" s="7"/>
    </row>
    <row r="2000">
      <c r="A2000" s="1963"/>
      <c r="B2000" s="676"/>
      <c r="C2000" s="676"/>
      <c r="D2000" s="676"/>
      <c r="E2000" s="676"/>
      <c r="F2000" s="676"/>
      <c r="G2000" s="677"/>
      <c r="H2000" s="678"/>
      <c r="I2000" s="1968"/>
      <c r="J2000" s="577"/>
      <c r="K2000" s="576"/>
      <c r="L2000" s="1963"/>
      <c r="M2000" s="1963"/>
      <c r="N2000" s="1963"/>
      <c r="O2000" s="576"/>
      <c r="P2000" s="629"/>
      <c r="Q2000" s="1964"/>
      <c r="R2000" s="1965"/>
      <c r="S2000" s="1964"/>
      <c r="T2000" s="1965"/>
      <c r="U2000" s="7"/>
      <c r="V2000" s="7"/>
      <c r="W2000" s="7"/>
      <c r="X2000" s="7"/>
      <c r="Y2000" s="7"/>
      <c r="Z2000" s="7"/>
      <c r="AA2000" s="7"/>
      <c r="AB2000" s="7"/>
      <c r="AC2000" s="7"/>
    </row>
    <row r="2001">
      <c r="A2001" s="1963"/>
      <c r="B2001" s="676"/>
      <c r="C2001" s="676"/>
      <c r="D2001" s="676"/>
      <c r="E2001" s="676"/>
      <c r="F2001" s="679"/>
      <c r="G2001" s="1834" t="s">
        <v>131</v>
      </c>
      <c r="H2001" s="1829">
        <f>(2800-H1999)</f>
        <v>869</v>
      </c>
      <c r="I2001" s="1968"/>
      <c r="J2001" s="577"/>
      <c r="K2001" s="577"/>
      <c r="L2001" s="1975"/>
      <c r="M2001" s="1975"/>
      <c r="N2001" s="1975"/>
      <c r="O2001" s="577"/>
      <c r="P2001" s="1964"/>
      <c r="Q2001" s="1964"/>
      <c r="R2001" s="1965"/>
      <c r="S2001" s="1964"/>
      <c r="T2001" s="1965"/>
      <c r="U2001" s="7"/>
      <c r="V2001" s="7"/>
      <c r="W2001" s="7"/>
      <c r="X2001" s="7"/>
      <c r="Y2001" s="7"/>
      <c r="Z2001" s="7"/>
      <c r="AA2001" s="7"/>
      <c r="AB2001" s="7"/>
      <c r="AC2001" s="7"/>
    </row>
    <row r="2002">
      <c r="A2002" s="1975"/>
      <c r="B2002" s="1689"/>
      <c r="C2002" s="1689"/>
      <c r="D2002" s="1689"/>
      <c r="E2002" s="1689"/>
      <c r="F2002" s="1689"/>
      <c r="G2002" s="1873"/>
      <c r="H2002" s="2016"/>
      <c r="I2002" s="1970"/>
      <c r="J2002" s="577"/>
      <c r="K2002" s="577"/>
      <c r="L2002" s="1975"/>
      <c r="M2002" s="1975"/>
      <c r="N2002" s="1975"/>
      <c r="O2002" s="577"/>
      <c r="P2002" s="1964"/>
      <c r="Q2002" s="1964"/>
      <c r="R2002" s="1965"/>
      <c r="S2002" s="1964"/>
      <c r="T2002" s="1965"/>
      <c r="U2002" s="1990"/>
      <c r="V2002" s="1990"/>
      <c r="W2002" s="1990"/>
      <c r="X2002" s="1990"/>
      <c r="Y2002" s="1990"/>
      <c r="Z2002" s="1990"/>
      <c r="AA2002" s="1990"/>
      <c r="AB2002" s="1990"/>
      <c r="AC2002" s="1990"/>
    </row>
    <row r="2003">
      <c r="A2003" s="1754" t="s">
        <v>1079</v>
      </c>
      <c r="B2003" s="1755">
        <v>26.0</v>
      </c>
      <c r="C2003" s="1755">
        <v>27.0</v>
      </c>
      <c r="D2003" s="1755">
        <v>28.0</v>
      </c>
      <c r="E2003" s="1755">
        <v>29.0</v>
      </c>
      <c r="F2003" s="1755">
        <v>30.0</v>
      </c>
      <c r="G2003" s="1755">
        <v>1.0</v>
      </c>
      <c r="H2003" s="1730"/>
      <c r="I2003" s="1686"/>
      <c r="J2003" s="635"/>
      <c r="K2003" s="1754" t="s">
        <v>1079</v>
      </c>
      <c r="L2003" s="1920"/>
      <c r="M2003" s="1920"/>
      <c r="N2003" s="1920"/>
      <c r="O2003" s="1920"/>
      <c r="P2003" s="1920"/>
      <c r="Q2003" s="1920"/>
      <c r="R2003" s="1680"/>
      <c r="S2003" s="649"/>
      <c r="T2003" s="649"/>
      <c r="U2003" s="7"/>
      <c r="V2003" s="7"/>
      <c r="W2003" s="7"/>
      <c r="X2003" s="7"/>
      <c r="Y2003" s="7"/>
      <c r="Z2003" s="7"/>
      <c r="AA2003" s="7"/>
      <c r="AB2003" s="7"/>
      <c r="AC2003" s="7"/>
    </row>
    <row r="2004">
      <c r="A2004" s="1897" t="s">
        <v>331</v>
      </c>
      <c r="B2004" s="1897" t="s">
        <v>2</v>
      </c>
      <c r="C2004" s="1897" t="s">
        <v>3</v>
      </c>
      <c r="D2004" s="1897" t="s">
        <v>4</v>
      </c>
      <c r="E2004" s="1897" t="s">
        <v>5</v>
      </c>
      <c r="F2004" s="1897" t="s">
        <v>6</v>
      </c>
      <c r="G2004" s="1897" t="s">
        <v>7</v>
      </c>
      <c r="H2004" s="1897" t="s">
        <v>9</v>
      </c>
      <c r="I2004" s="693" t="s">
        <v>71</v>
      </c>
      <c r="J2004" s="635"/>
      <c r="K2004" s="690" t="s">
        <v>331</v>
      </c>
      <c r="L2004" s="693" t="s">
        <v>72</v>
      </c>
      <c r="M2004" s="693" t="s">
        <v>13</v>
      </c>
      <c r="N2004" s="701" t="s">
        <v>73</v>
      </c>
      <c r="O2004" s="693" t="s">
        <v>13</v>
      </c>
      <c r="P2004" s="701" t="s">
        <v>74</v>
      </c>
      <c r="Q2004" s="701" t="s">
        <v>640</v>
      </c>
      <c r="R2004" s="1686" t="s">
        <v>592</v>
      </c>
      <c r="S2004" s="649"/>
      <c r="T2004" s="649"/>
      <c r="U2004" s="7"/>
      <c r="V2004" s="7"/>
      <c r="W2004" s="7"/>
      <c r="X2004" s="7"/>
      <c r="Y2004" s="7"/>
      <c r="Z2004" s="7"/>
      <c r="AA2004" s="7"/>
      <c r="AB2004" s="7"/>
      <c r="AC2004" s="7"/>
    </row>
    <row r="2005">
      <c r="A2005" s="1829" t="s">
        <v>98</v>
      </c>
      <c r="B2005" s="1758">
        <f t="shared" ref="B2005:H2005" si="1432"> SUM(B2006:B2010,B2012:B2016,B2018:B2022,B2024:B2028,B2030:B2034,B2036:B2040,B2042:B2046)</f>
        <v>18</v>
      </c>
      <c r="C2005" s="1758">
        <f t="shared" si="1432"/>
        <v>19</v>
      </c>
      <c r="D2005" s="1758">
        <f t="shared" si="1432"/>
        <v>9</v>
      </c>
      <c r="E2005" s="1758">
        <f t="shared" si="1432"/>
        <v>17</v>
      </c>
      <c r="F2005" s="1758">
        <f t="shared" si="1432"/>
        <v>28</v>
      </c>
      <c r="G2005" s="1758">
        <f t="shared" si="1432"/>
        <v>16</v>
      </c>
      <c r="H2005" s="1758">
        <f t="shared" si="1432"/>
        <v>107</v>
      </c>
      <c r="I2005" s="1758"/>
      <c r="J2005" s="635"/>
      <c r="K2005" s="1758" t="s">
        <v>98</v>
      </c>
      <c r="L2005" s="1682"/>
      <c r="M2005" s="1682"/>
      <c r="N2005" s="1682"/>
      <c r="O2005" s="1682"/>
      <c r="P2005" s="1682"/>
      <c r="Q2005" s="1758"/>
      <c r="R2005" s="1758"/>
      <c r="S2005" s="649"/>
      <c r="T2005" s="649"/>
      <c r="U2005" s="7"/>
      <c r="V2005" s="7"/>
      <c r="W2005" s="7"/>
      <c r="X2005" s="7"/>
      <c r="Y2005" s="7"/>
      <c r="Z2005" s="7"/>
      <c r="AA2005" s="7"/>
      <c r="AB2005" s="7"/>
      <c r="AC2005" s="7"/>
    </row>
    <row r="2006">
      <c r="A2006" s="2017" t="s">
        <v>99</v>
      </c>
      <c r="B2006" s="1837">
        <v>0.0</v>
      </c>
      <c r="C2006" s="1837">
        <v>14.0</v>
      </c>
      <c r="D2006" s="1837">
        <v>0.0</v>
      </c>
      <c r="E2006" s="1837">
        <v>0.0</v>
      </c>
      <c r="F2006" s="1837">
        <v>13.0</v>
      </c>
      <c r="G2006" s="1837">
        <v>0.0</v>
      </c>
      <c r="H2006" s="1895">
        <f t="shared" ref="H2006:H2008" si="1433">SUM(B2006:G2006)</f>
        <v>27</v>
      </c>
      <c r="I2006" s="1762">
        <f>SUM(H2006:H2010)</f>
        <v>31</v>
      </c>
      <c r="J2006" s="647" t="s">
        <v>1080</v>
      </c>
      <c r="K2006" s="1762" t="s">
        <v>99</v>
      </c>
      <c r="L2006" s="1765">
        <v>93.0</v>
      </c>
      <c r="M2006" s="1762">
        <f>(L2006-H2006)-R2006</f>
        <v>66</v>
      </c>
      <c r="N2006" s="1765">
        <v>10.0</v>
      </c>
      <c r="O2006" s="1762">
        <f t="shared" ref="O2006:O2007" si="1434">SUM(M2006,N2006)</f>
        <v>76</v>
      </c>
      <c r="P2006" s="1764"/>
      <c r="Q2006" s="1765"/>
      <c r="R2006" s="1762"/>
      <c r="S2006" s="649"/>
      <c r="T2006" s="649"/>
      <c r="U2006" s="7"/>
      <c r="V2006" s="7"/>
      <c r="W2006" s="7"/>
      <c r="X2006" s="7"/>
      <c r="Y2006" s="7"/>
      <c r="Z2006" s="7"/>
      <c r="AA2006" s="7"/>
      <c r="AB2006" s="7"/>
      <c r="AC2006" s="7"/>
    </row>
    <row r="2007">
      <c r="A2007" s="1848" t="s">
        <v>77</v>
      </c>
      <c r="B2007" s="1882">
        <v>0.0</v>
      </c>
      <c r="C2007" s="1882">
        <v>0.0</v>
      </c>
      <c r="D2007" s="1882">
        <v>0.0</v>
      </c>
      <c r="E2007" s="1882">
        <v>0.0</v>
      </c>
      <c r="F2007" s="1882">
        <v>0.0</v>
      </c>
      <c r="G2007" s="1754">
        <v>0.0</v>
      </c>
      <c r="H2007" s="1897">
        <f t="shared" si="1433"/>
        <v>0</v>
      </c>
      <c r="I2007" s="596">
        <f>(I2006/60)</f>
        <v>0.5166666667</v>
      </c>
      <c r="J2007" s="647" t="s">
        <v>79</v>
      </c>
      <c r="K2007" s="1848" t="s">
        <v>77</v>
      </c>
      <c r="L2007" s="692">
        <v>3.0</v>
      </c>
      <c r="M2007" s="701">
        <f>(L2007-H2007-H2008)-R2007</f>
        <v>0</v>
      </c>
      <c r="N2007" s="692">
        <v>25.0</v>
      </c>
      <c r="O2007" s="701">
        <f t="shared" si="1434"/>
        <v>25</v>
      </c>
      <c r="P2007" s="701"/>
      <c r="Q2007" s="701"/>
      <c r="R2007" s="1686"/>
      <c r="S2007" s="649"/>
      <c r="T2007" s="649"/>
      <c r="U2007" s="7"/>
      <c r="V2007" s="7"/>
      <c r="W2007" s="7"/>
      <c r="X2007" s="7"/>
      <c r="Y2007" s="7"/>
      <c r="Z2007" s="7"/>
      <c r="AA2007" s="7"/>
      <c r="AB2007" s="7"/>
      <c r="AC2007" s="7"/>
    </row>
    <row r="2008">
      <c r="A2008" s="1848" t="s">
        <v>78</v>
      </c>
      <c r="B2008" s="1882">
        <v>0.0</v>
      </c>
      <c r="C2008" s="1882">
        <v>3.0</v>
      </c>
      <c r="D2008" s="1882">
        <v>0.0</v>
      </c>
      <c r="E2008" s="1882">
        <v>0.0</v>
      </c>
      <c r="F2008" s="1882">
        <v>0.0</v>
      </c>
      <c r="G2008" s="1754">
        <v>0.0</v>
      </c>
      <c r="H2008" s="1897">
        <f t="shared" si="1433"/>
        <v>3</v>
      </c>
      <c r="I2008" s="701"/>
      <c r="J2008" s="647" t="s">
        <v>79</v>
      </c>
      <c r="K2008" s="1848" t="s">
        <v>78</v>
      </c>
      <c r="L2008" s="701" t="str">
        <f t="shared" ref="L2008:L2009" si="1435">O1412</f>
        <v>-</v>
      </c>
      <c r="M2008" s="701" t="s">
        <v>79</v>
      </c>
      <c r="N2008" s="692" t="s">
        <v>79</v>
      </c>
      <c r="O2008" s="701" t="s">
        <v>79</v>
      </c>
      <c r="P2008" s="701"/>
      <c r="Q2008" s="701"/>
      <c r="R2008" s="1686"/>
      <c r="S2008" s="649"/>
      <c r="T2008" s="649"/>
      <c r="U2008" s="7"/>
      <c r="V2008" s="7"/>
      <c r="W2008" s="7"/>
      <c r="X2008" s="7"/>
      <c r="Y2008" s="7"/>
      <c r="Z2008" s="7"/>
      <c r="AA2008" s="7"/>
      <c r="AB2008" s="7"/>
      <c r="AC2008" s="7"/>
    </row>
    <row r="2009">
      <c r="A2009" s="1714" t="s">
        <v>446</v>
      </c>
      <c r="B2009" s="692">
        <v>0.0</v>
      </c>
      <c r="C2009" s="692">
        <v>0.0</v>
      </c>
      <c r="D2009" s="692">
        <v>0.0</v>
      </c>
      <c r="E2009" s="692">
        <v>0.0</v>
      </c>
      <c r="F2009" s="692">
        <v>0.0</v>
      </c>
      <c r="G2009" s="690">
        <v>0.0</v>
      </c>
      <c r="H2009" s="690">
        <v>0.0</v>
      </c>
      <c r="I2009" s="701"/>
      <c r="J2009" s="647" t="s">
        <v>79</v>
      </c>
      <c r="K2009" s="1714" t="s">
        <v>446</v>
      </c>
      <c r="L2009" s="701">
        <f t="shared" si="1435"/>
        <v>0</v>
      </c>
      <c r="M2009" s="692">
        <v>0.0</v>
      </c>
      <c r="N2009" s="692">
        <v>0.0</v>
      </c>
      <c r="O2009" s="701">
        <f t="shared" ref="O2009:O2010" si="1436">SUM(M2009,N2009)</f>
        <v>0</v>
      </c>
      <c r="P2009" s="701"/>
      <c r="Q2009" s="701"/>
      <c r="R2009" s="1621"/>
      <c r="S2009" s="649"/>
      <c r="T2009" s="649"/>
      <c r="U2009" s="7"/>
      <c r="V2009" s="7"/>
      <c r="W2009" s="7"/>
      <c r="X2009" s="7"/>
      <c r="Y2009" s="7"/>
      <c r="Z2009" s="7"/>
      <c r="AA2009" s="7"/>
      <c r="AB2009" s="7"/>
      <c r="AC2009" s="7"/>
    </row>
    <row r="2010">
      <c r="A2010" s="1714" t="s">
        <v>751</v>
      </c>
      <c r="B2010" s="692">
        <v>0.0</v>
      </c>
      <c r="C2010" s="692">
        <v>1.0</v>
      </c>
      <c r="D2010" s="692">
        <v>0.0</v>
      </c>
      <c r="E2010" s="692">
        <v>0.0</v>
      </c>
      <c r="F2010" s="692">
        <v>0.0</v>
      </c>
      <c r="G2010" s="690">
        <v>0.0</v>
      </c>
      <c r="H2010" s="693">
        <f>sum(B2010:G2010)</f>
        <v>1</v>
      </c>
      <c r="I2010" s="701"/>
      <c r="J2010" s="647" t="s">
        <v>79</v>
      </c>
      <c r="K2010" s="1714" t="s">
        <v>751</v>
      </c>
      <c r="L2010" s="692">
        <v>1.0</v>
      </c>
      <c r="M2010" s="701">
        <f t="shared" ref="M2010:M2011" si="1437">(L2010-H2010)</f>
        <v>0</v>
      </c>
      <c r="N2010" s="692">
        <v>10.0</v>
      </c>
      <c r="O2010" s="701">
        <f t="shared" si="1436"/>
        <v>10</v>
      </c>
      <c r="P2010" s="701"/>
      <c r="Q2010" s="692"/>
      <c r="R2010" s="1686"/>
      <c r="S2010" s="649"/>
      <c r="T2010" s="649"/>
      <c r="U2010" s="7"/>
      <c r="V2010" s="7"/>
      <c r="W2010" s="7"/>
      <c r="X2010" s="7"/>
      <c r="Y2010" s="7"/>
      <c r="Z2010" s="7"/>
      <c r="AA2010" s="7"/>
      <c r="AB2010" s="7"/>
      <c r="AC2010" s="7"/>
    </row>
    <row r="2011">
      <c r="A2011" s="1714" t="s">
        <v>80</v>
      </c>
      <c r="B2011" s="692">
        <v>0.0</v>
      </c>
      <c r="C2011" s="692">
        <v>0.0</v>
      </c>
      <c r="D2011" s="692">
        <v>0.0</v>
      </c>
      <c r="E2011" s="692">
        <v>0.0</v>
      </c>
      <c r="F2011" s="692">
        <v>0.0</v>
      </c>
      <c r="G2011" s="690">
        <v>0.0</v>
      </c>
      <c r="H2011" s="693">
        <f t="shared" ref="H2011:H2014" si="1438">SUM(B2011:G2011)</f>
        <v>0</v>
      </c>
      <c r="I2011" s="701"/>
      <c r="J2011" s="647" t="s">
        <v>79</v>
      </c>
      <c r="K2011" s="1714" t="s">
        <v>80</v>
      </c>
      <c r="L2011" s="701">
        <f>O1415</f>
        <v>0</v>
      </c>
      <c r="M2011" s="701">
        <f t="shared" si="1437"/>
        <v>0</v>
      </c>
      <c r="N2011" s="692">
        <v>0.0</v>
      </c>
      <c r="O2011" s="701">
        <f>sum(M2011,N2011)</f>
        <v>0</v>
      </c>
      <c r="P2011" s="701"/>
      <c r="Q2011" s="692"/>
      <c r="R2011" s="1686"/>
      <c r="S2011" s="649"/>
      <c r="T2011" s="649"/>
      <c r="U2011" s="7"/>
      <c r="V2011" s="7"/>
      <c r="W2011" s="7"/>
      <c r="X2011" s="7"/>
      <c r="Y2011" s="7"/>
      <c r="Z2011" s="7"/>
      <c r="AA2011" s="7"/>
      <c r="AB2011" s="7"/>
      <c r="AC2011" s="7"/>
    </row>
    <row r="2012">
      <c r="A2012" s="1715" t="s">
        <v>152</v>
      </c>
      <c r="B2012" s="1760">
        <v>10.0</v>
      </c>
      <c r="C2012" s="1760">
        <v>0.0</v>
      </c>
      <c r="D2012" s="1760">
        <v>3.0</v>
      </c>
      <c r="E2012" s="1760">
        <v>0.0</v>
      </c>
      <c r="F2012" s="1760">
        <v>2.0</v>
      </c>
      <c r="G2012" s="1760">
        <v>0.0</v>
      </c>
      <c r="H2012" s="1761">
        <f t="shared" si="1438"/>
        <v>15</v>
      </c>
      <c r="I2012" s="1762">
        <f>SUM(H2012:H2016)</f>
        <v>16</v>
      </c>
      <c r="J2012" s="635"/>
      <c r="K2012" s="1715" t="s">
        <v>152</v>
      </c>
      <c r="L2012" s="1762">
        <f t="shared" ref="L2012:L2017" si="1439">O1422</f>
        <v>40</v>
      </c>
      <c r="M2012" s="1762">
        <f>(L2012-H2012)-R2012</f>
        <v>25</v>
      </c>
      <c r="N2012" s="1760">
        <v>0.0</v>
      </c>
      <c r="O2012" s="1762">
        <f t="shared" ref="O2012:O2013" si="1440">SUM(M2012,N2012)</f>
        <v>25</v>
      </c>
      <c r="P2012" s="1764"/>
      <c r="Q2012" s="1762"/>
      <c r="R2012" s="1765"/>
      <c r="S2012" s="649"/>
      <c r="T2012" s="649"/>
      <c r="U2012" s="7"/>
      <c r="V2012" s="7"/>
      <c r="W2012" s="7"/>
      <c r="X2012" s="7"/>
      <c r="Y2012" s="7"/>
      <c r="Z2012" s="7"/>
      <c r="AA2012" s="7"/>
      <c r="AB2012" s="7"/>
      <c r="AC2012" s="7"/>
    </row>
    <row r="2013">
      <c r="A2013" s="1714" t="s">
        <v>77</v>
      </c>
      <c r="B2013" s="702">
        <v>0.0</v>
      </c>
      <c r="C2013" s="692">
        <v>0.0</v>
      </c>
      <c r="D2013" s="692">
        <v>0.0</v>
      </c>
      <c r="E2013" s="692">
        <v>0.0</v>
      </c>
      <c r="F2013" s="692">
        <v>1.0</v>
      </c>
      <c r="G2013" s="690">
        <v>0.0</v>
      </c>
      <c r="H2013" s="693">
        <f t="shared" si="1438"/>
        <v>1</v>
      </c>
      <c r="I2013" s="596">
        <f>(I2012/60)</f>
        <v>0.2666666667</v>
      </c>
      <c r="J2013" s="635"/>
      <c r="K2013" s="1714" t="s">
        <v>77</v>
      </c>
      <c r="L2013" s="701">
        <f t="shared" si="1439"/>
        <v>15</v>
      </c>
      <c r="M2013" s="701">
        <f>(L2013-H2013-H2014)-R2013</f>
        <v>14</v>
      </c>
      <c r="N2013" s="692">
        <v>0.0</v>
      </c>
      <c r="O2013" s="701">
        <f t="shared" si="1440"/>
        <v>14</v>
      </c>
      <c r="P2013" s="701"/>
      <c r="Q2013" s="701"/>
      <c r="R2013" s="1686"/>
      <c r="S2013" s="649"/>
      <c r="T2013" s="649"/>
      <c r="U2013" s="7"/>
      <c r="V2013" s="7"/>
      <c r="W2013" s="7"/>
      <c r="X2013" s="7"/>
      <c r="Y2013" s="7"/>
      <c r="Z2013" s="7"/>
      <c r="AA2013" s="7"/>
      <c r="AB2013" s="7"/>
      <c r="AC2013" s="7"/>
    </row>
    <row r="2014">
      <c r="A2014" s="1714" t="s">
        <v>78</v>
      </c>
      <c r="B2014" s="692">
        <v>0.0</v>
      </c>
      <c r="C2014" s="692">
        <v>0.0</v>
      </c>
      <c r="D2014" s="692">
        <v>0.0</v>
      </c>
      <c r="E2014" s="692">
        <v>0.0</v>
      </c>
      <c r="F2014" s="692">
        <v>0.0</v>
      </c>
      <c r="G2014" s="690">
        <v>0.0</v>
      </c>
      <c r="H2014" s="693">
        <f t="shared" si="1438"/>
        <v>0</v>
      </c>
      <c r="I2014" s="701"/>
      <c r="J2014" s="635"/>
      <c r="K2014" s="1714" t="s">
        <v>78</v>
      </c>
      <c r="L2014" s="701" t="str">
        <f t="shared" si="1439"/>
        <v>-</v>
      </c>
      <c r="M2014" s="701" t="s">
        <v>79</v>
      </c>
      <c r="N2014" s="692" t="s">
        <v>79</v>
      </c>
      <c r="O2014" s="701" t="s">
        <v>79</v>
      </c>
      <c r="P2014" s="701"/>
      <c r="Q2014" s="701"/>
      <c r="R2014" s="1686"/>
      <c r="S2014" s="649"/>
      <c r="T2014" s="649"/>
      <c r="U2014" s="7"/>
      <c r="V2014" s="7"/>
      <c r="W2014" s="7"/>
      <c r="X2014" s="7"/>
      <c r="Y2014" s="7"/>
      <c r="Z2014" s="7"/>
      <c r="AA2014" s="7"/>
      <c r="AB2014" s="7"/>
      <c r="AC2014" s="7"/>
    </row>
    <row r="2015">
      <c r="A2015" s="1714" t="s">
        <v>446</v>
      </c>
      <c r="B2015" s="692">
        <v>0.0</v>
      </c>
      <c r="C2015" s="692">
        <v>0.0</v>
      </c>
      <c r="D2015" s="692">
        <v>0.0</v>
      </c>
      <c r="E2015" s="692">
        <v>0.0</v>
      </c>
      <c r="F2015" s="692">
        <v>0.0</v>
      </c>
      <c r="G2015" s="690">
        <v>0.0</v>
      </c>
      <c r="H2015" s="693">
        <f t="shared" ref="H2015:H2017" si="1441">sum(B2015:G2015)</f>
        <v>0</v>
      </c>
      <c r="I2015" s="701"/>
      <c r="J2015" s="635"/>
      <c r="K2015" s="1714" t="s">
        <v>446</v>
      </c>
      <c r="L2015" s="701">
        <f t="shared" si="1439"/>
        <v>0</v>
      </c>
      <c r="M2015" s="701">
        <f>(L2015-H2015)-R2015</f>
        <v>0</v>
      </c>
      <c r="N2015" s="692">
        <v>0.0</v>
      </c>
      <c r="O2015" s="701">
        <f t="shared" ref="O2015:O2016" si="1442">SUM(M2015,N2015)</f>
        <v>0</v>
      </c>
      <c r="P2015" s="692"/>
      <c r="Q2015" s="701"/>
      <c r="R2015" s="1686"/>
      <c r="S2015" s="649"/>
      <c r="T2015" s="649"/>
      <c r="U2015" s="7"/>
      <c r="V2015" s="7"/>
      <c r="W2015" s="7"/>
      <c r="X2015" s="7"/>
      <c r="Y2015" s="7"/>
      <c r="Z2015" s="7"/>
      <c r="AA2015" s="7"/>
      <c r="AB2015" s="7"/>
      <c r="AC2015" s="7"/>
    </row>
    <row r="2016">
      <c r="A2016" s="1714" t="s">
        <v>751</v>
      </c>
      <c r="B2016" s="692">
        <v>0.0</v>
      </c>
      <c r="C2016" s="692">
        <v>0.0</v>
      </c>
      <c r="D2016" s="692">
        <v>0.0</v>
      </c>
      <c r="E2016" s="692">
        <v>0.0</v>
      </c>
      <c r="F2016" s="692">
        <v>0.0</v>
      </c>
      <c r="G2016" s="690">
        <v>0.0</v>
      </c>
      <c r="H2016" s="693">
        <f t="shared" si="1441"/>
        <v>0</v>
      </c>
      <c r="I2016" s="701"/>
      <c r="J2016" s="635"/>
      <c r="K2016" s="1714" t="s">
        <v>751</v>
      </c>
      <c r="L2016" s="701">
        <f t="shared" si="1439"/>
        <v>5</v>
      </c>
      <c r="M2016" s="701">
        <f t="shared" ref="M2016:M2017" si="1443">(L2016-H2016)</f>
        <v>5</v>
      </c>
      <c r="N2016" s="692">
        <v>0.0</v>
      </c>
      <c r="O2016" s="701">
        <f t="shared" si="1442"/>
        <v>5</v>
      </c>
      <c r="P2016" s="692"/>
      <c r="Q2016" s="692"/>
      <c r="R2016" s="1621"/>
      <c r="S2016" s="649"/>
      <c r="T2016" s="649"/>
      <c r="U2016" s="7"/>
      <c r="V2016" s="7"/>
      <c r="W2016" s="7"/>
      <c r="X2016" s="7"/>
      <c r="Y2016" s="7"/>
      <c r="Z2016" s="7"/>
      <c r="AA2016" s="7"/>
      <c r="AB2016" s="7"/>
      <c r="AC2016" s="7"/>
    </row>
    <row r="2017">
      <c r="A2017" s="1714" t="s">
        <v>80</v>
      </c>
      <c r="B2017" s="692">
        <v>0.0</v>
      </c>
      <c r="C2017" s="692">
        <v>0.0</v>
      </c>
      <c r="D2017" s="692">
        <v>0.0</v>
      </c>
      <c r="E2017" s="692">
        <v>0.0</v>
      </c>
      <c r="F2017" s="692">
        <v>0.0</v>
      </c>
      <c r="G2017" s="690">
        <v>0.0</v>
      </c>
      <c r="H2017" s="693">
        <f t="shared" si="1441"/>
        <v>0</v>
      </c>
      <c r="I2017" s="701"/>
      <c r="J2017" s="635"/>
      <c r="K2017" s="1714" t="s">
        <v>80</v>
      </c>
      <c r="L2017" s="701">
        <f t="shared" si="1439"/>
        <v>30</v>
      </c>
      <c r="M2017" s="701">
        <f t="shared" si="1443"/>
        <v>30</v>
      </c>
      <c r="N2017" s="692">
        <v>0.0</v>
      </c>
      <c r="O2017" s="701">
        <f>sum(M2017,N2017)</f>
        <v>30</v>
      </c>
      <c r="P2017" s="701"/>
      <c r="Q2017" s="701"/>
      <c r="R2017" s="1686"/>
      <c r="S2017" s="649"/>
      <c r="T2017" s="649"/>
      <c r="U2017" s="7"/>
      <c r="V2017" s="7"/>
      <c r="W2017" s="7"/>
      <c r="X2017" s="7"/>
      <c r="Y2017" s="7"/>
      <c r="Z2017" s="7"/>
      <c r="AA2017" s="7"/>
      <c r="AB2017" s="7"/>
      <c r="AC2017" s="7"/>
    </row>
    <row r="2018">
      <c r="A2018" s="1715" t="s">
        <v>471</v>
      </c>
      <c r="B2018" s="1760">
        <v>5.0</v>
      </c>
      <c r="C2018" s="1760">
        <v>0.0</v>
      </c>
      <c r="D2018" s="1760">
        <v>3.0</v>
      </c>
      <c r="E2018" s="1760">
        <v>2.0</v>
      </c>
      <c r="F2018" s="1760">
        <v>8.0</v>
      </c>
      <c r="G2018" s="1760">
        <v>11.0</v>
      </c>
      <c r="H2018" s="1761">
        <f t="shared" ref="H2018:H2020" si="1444">SUM(B2018:G2018)</f>
        <v>29</v>
      </c>
      <c r="I2018" s="1762">
        <f>SUM(H2018:H2022)</f>
        <v>45</v>
      </c>
      <c r="J2018" s="647" t="s">
        <v>1080</v>
      </c>
      <c r="K2018" s="1715" t="s">
        <v>471</v>
      </c>
      <c r="L2018" s="1765">
        <v>45.0</v>
      </c>
      <c r="M2018" s="1762">
        <f>(L2018-H2018)-R2018</f>
        <v>16</v>
      </c>
      <c r="N2018" s="1765">
        <v>5.0</v>
      </c>
      <c r="O2018" s="1762">
        <f t="shared" ref="O2018:O2019" si="1445">SUM(M2018,N2018)</f>
        <v>21</v>
      </c>
      <c r="P2018" s="1764"/>
      <c r="Q2018" s="1732"/>
      <c r="R2018" s="1762"/>
      <c r="S2018" s="649"/>
      <c r="T2018" s="649"/>
      <c r="U2018" s="7"/>
      <c r="V2018" s="7"/>
      <c r="W2018" s="7"/>
      <c r="X2018" s="7"/>
      <c r="Y2018" s="7"/>
      <c r="Z2018" s="7"/>
      <c r="AA2018" s="7"/>
      <c r="AB2018" s="7"/>
      <c r="AC2018" s="7"/>
    </row>
    <row r="2019">
      <c r="A2019" s="1714" t="s">
        <v>77</v>
      </c>
      <c r="B2019" s="692">
        <v>0.0</v>
      </c>
      <c r="C2019" s="692">
        <v>0.0</v>
      </c>
      <c r="D2019" s="692">
        <v>0.0</v>
      </c>
      <c r="E2019" s="692">
        <v>0.0</v>
      </c>
      <c r="F2019" s="692">
        <v>0.0</v>
      </c>
      <c r="G2019" s="690">
        <v>1.0</v>
      </c>
      <c r="H2019" s="693">
        <f t="shared" si="1444"/>
        <v>1</v>
      </c>
      <c r="I2019" s="596">
        <f>(I2018/60)</f>
        <v>0.75</v>
      </c>
      <c r="J2019" s="647" t="s">
        <v>79</v>
      </c>
      <c r="K2019" s="1714" t="s">
        <v>77</v>
      </c>
      <c r="L2019" s="692">
        <v>16.0</v>
      </c>
      <c r="M2019" s="701">
        <f>(L2019-H2019-H2020)-R2019</f>
        <v>0</v>
      </c>
      <c r="N2019" s="692">
        <v>0.0</v>
      </c>
      <c r="O2019" s="701">
        <f t="shared" si="1445"/>
        <v>0</v>
      </c>
      <c r="P2019" s="701"/>
      <c r="Q2019" s="1621"/>
      <c r="R2019" s="1621"/>
      <c r="S2019" s="649"/>
      <c r="T2019" s="649"/>
      <c r="U2019" s="7"/>
      <c r="V2019" s="7"/>
      <c r="W2019" s="7"/>
      <c r="X2019" s="7"/>
      <c r="Y2019" s="7"/>
      <c r="Z2019" s="7"/>
      <c r="AA2019" s="7"/>
      <c r="AB2019" s="7"/>
      <c r="AC2019" s="7"/>
    </row>
    <row r="2020">
      <c r="A2020" s="1714" t="s">
        <v>78</v>
      </c>
      <c r="B2020" s="692">
        <v>1.0</v>
      </c>
      <c r="C2020" s="692">
        <v>0.0</v>
      </c>
      <c r="D2020" s="692">
        <v>3.0</v>
      </c>
      <c r="E2020" s="692">
        <v>4.0</v>
      </c>
      <c r="F2020" s="692">
        <v>3.0</v>
      </c>
      <c r="G2020" s="690">
        <v>4.0</v>
      </c>
      <c r="H2020" s="693">
        <f t="shared" si="1444"/>
        <v>15</v>
      </c>
      <c r="I2020" s="701"/>
      <c r="J2020" s="647" t="s">
        <v>79</v>
      </c>
      <c r="K2020" s="1714" t="s">
        <v>78</v>
      </c>
      <c r="L2020" s="701" t="str">
        <f t="shared" ref="L2020:L2021" si="1446">O1424</f>
        <v>-</v>
      </c>
      <c r="M2020" s="701" t="s">
        <v>79</v>
      </c>
      <c r="N2020" s="692" t="s">
        <v>79</v>
      </c>
      <c r="O2020" s="701" t="s">
        <v>79</v>
      </c>
      <c r="P2020" s="701"/>
      <c r="Q2020" s="1686"/>
      <c r="R2020" s="1686"/>
      <c r="S2020" s="649"/>
      <c r="T2020" s="649"/>
      <c r="U2020" s="7"/>
      <c r="V2020" s="7"/>
      <c r="W2020" s="7"/>
      <c r="X2020" s="7"/>
      <c r="Y2020" s="7"/>
      <c r="Z2020" s="7"/>
      <c r="AA2020" s="7"/>
      <c r="AB2020" s="7"/>
      <c r="AC2020" s="7"/>
    </row>
    <row r="2021">
      <c r="A2021" s="1714" t="s">
        <v>446</v>
      </c>
      <c r="B2021" s="692">
        <v>0.0</v>
      </c>
      <c r="C2021" s="692">
        <v>0.0</v>
      </c>
      <c r="D2021" s="692">
        <v>0.0</v>
      </c>
      <c r="E2021" s="692">
        <v>0.0</v>
      </c>
      <c r="F2021" s="692">
        <v>0.0</v>
      </c>
      <c r="G2021" s="690">
        <v>0.0</v>
      </c>
      <c r="H2021" s="693">
        <f t="shared" ref="H2021:H2022" si="1447">sum(B2021:G2021)</f>
        <v>0</v>
      </c>
      <c r="I2021" s="701"/>
      <c r="J2021" s="647" t="s">
        <v>79</v>
      </c>
      <c r="K2021" s="1714" t="s">
        <v>446</v>
      </c>
      <c r="L2021" s="701">
        <f t="shared" si="1446"/>
        <v>0</v>
      </c>
      <c r="M2021" s="701">
        <f>(L2021-H2021)-R2021</f>
        <v>0</v>
      </c>
      <c r="N2021" s="692">
        <v>0.0</v>
      </c>
      <c r="O2021" s="701">
        <f t="shared" ref="O2021:O2022" si="1448">SUM(M2021,N2021)</f>
        <v>0</v>
      </c>
      <c r="P2021" s="701"/>
      <c r="Q2021" s="1686"/>
      <c r="R2021" s="1686"/>
      <c r="S2021" s="649"/>
      <c r="T2021" s="649"/>
      <c r="U2021" s="7"/>
      <c r="V2021" s="7"/>
      <c r="W2021" s="7"/>
      <c r="X2021" s="7"/>
      <c r="Y2021" s="7"/>
      <c r="Z2021" s="7"/>
      <c r="AA2021" s="7"/>
      <c r="AB2021" s="7"/>
      <c r="AC2021" s="7"/>
    </row>
    <row r="2022">
      <c r="A2022" s="1714" t="s">
        <v>751</v>
      </c>
      <c r="B2022" s="692">
        <v>0.0</v>
      </c>
      <c r="C2022" s="692">
        <v>0.0</v>
      </c>
      <c r="D2022" s="692">
        <v>0.0</v>
      </c>
      <c r="E2022" s="692">
        <v>0.0</v>
      </c>
      <c r="F2022" s="692">
        <v>0.0</v>
      </c>
      <c r="G2022" s="690">
        <v>0.0</v>
      </c>
      <c r="H2022" s="693">
        <f t="shared" si="1447"/>
        <v>0</v>
      </c>
      <c r="I2022" s="701"/>
      <c r="J2022" s="647" t="s">
        <v>79</v>
      </c>
      <c r="K2022" s="1714" t="s">
        <v>751</v>
      </c>
      <c r="L2022" s="692">
        <v>0.0</v>
      </c>
      <c r="M2022" s="701">
        <f t="shared" ref="M2022:M2023" si="1449">(L2022-H2022)</f>
        <v>0</v>
      </c>
      <c r="N2022" s="692">
        <v>5.0</v>
      </c>
      <c r="O2022" s="701">
        <f t="shared" si="1448"/>
        <v>5</v>
      </c>
      <c r="P2022" s="701"/>
      <c r="Q2022" s="1621"/>
      <c r="R2022" s="1686"/>
      <c r="S2022" s="649"/>
      <c r="T2022" s="649"/>
      <c r="U2022" s="7"/>
      <c r="V2022" s="7"/>
      <c r="W2022" s="7"/>
      <c r="X2022" s="7"/>
      <c r="Y2022" s="7"/>
      <c r="Z2022" s="7"/>
      <c r="AA2022" s="7"/>
      <c r="AB2022" s="7"/>
      <c r="AC2022" s="7"/>
    </row>
    <row r="2023">
      <c r="A2023" s="1714" t="s">
        <v>80</v>
      </c>
      <c r="B2023" s="692">
        <v>0.0</v>
      </c>
      <c r="C2023" s="692">
        <v>0.0</v>
      </c>
      <c r="D2023" s="692">
        <v>0.0</v>
      </c>
      <c r="E2023" s="692">
        <v>0.0</v>
      </c>
      <c r="F2023" s="692">
        <v>0.0</v>
      </c>
      <c r="G2023" s="690">
        <v>2.0</v>
      </c>
      <c r="H2023" s="693">
        <f t="shared" ref="H2023:H2026" si="1450">SUM(B2023:G2023)</f>
        <v>2</v>
      </c>
      <c r="I2023" s="701"/>
      <c r="J2023" s="647" t="s">
        <v>79</v>
      </c>
      <c r="K2023" s="1714" t="s">
        <v>80</v>
      </c>
      <c r="L2023" s="692">
        <v>9.0</v>
      </c>
      <c r="M2023" s="701">
        <f t="shared" si="1449"/>
        <v>7</v>
      </c>
      <c r="N2023" s="692">
        <v>0.0</v>
      </c>
      <c r="O2023" s="701">
        <f>sum(M2023,N2023)</f>
        <v>7</v>
      </c>
      <c r="P2023" s="701"/>
      <c r="Q2023" s="1621"/>
      <c r="R2023" s="1686"/>
      <c r="S2023" s="1973"/>
      <c r="T2023" s="649"/>
      <c r="U2023" s="7"/>
      <c r="V2023" s="7"/>
      <c r="W2023" s="7"/>
      <c r="X2023" s="7"/>
      <c r="Y2023" s="7"/>
      <c r="Z2023" s="7"/>
      <c r="AA2023" s="7"/>
      <c r="AB2023" s="7"/>
      <c r="AC2023" s="7"/>
    </row>
    <row r="2024">
      <c r="A2024" s="1715" t="s">
        <v>687</v>
      </c>
      <c r="B2024" s="1765">
        <v>0.0</v>
      </c>
      <c r="C2024" s="1765">
        <v>0.0</v>
      </c>
      <c r="D2024" s="1765">
        <v>0.0</v>
      </c>
      <c r="E2024" s="1765">
        <v>0.0</v>
      </c>
      <c r="F2024" s="1765">
        <v>0.0</v>
      </c>
      <c r="G2024" s="1760">
        <v>0.0</v>
      </c>
      <c r="H2024" s="1761">
        <f t="shared" si="1450"/>
        <v>0</v>
      </c>
      <c r="I2024" s="1762">
        <f>SUM(H2024:H2028)</f>
        <v>0</v>
      </c>
      <c r="J2024" s="647"/>
      <c r="K2024" s="1715" t="s">
        <v>687</v>
      </c>
      <c r="L2024" s="1762">
        <f t="shared" ref="L2024:L2027" si="1451">O1428</f>
        <v>20</v>
      </c>
      <c r="M2024" s="1762">
        <f>(L2024-H2024)-R2024</f>
        <v>20</v>
      </c>
      <c r="N2024" s="1760">
        <v>0.0</v>
      </c>
      <c r="O2024" s="1762">
        <f t="shared" ref="O2024:O2025" si="1452">SUM(M2024,N2024)</f>
        <v>20</v>
      </c>
      <c r="P2024" s="1764"/>
      <c r="Q2024" s="1768"/>
      <c r="R2024" s="1762"/>
      <c r="S2024" s="649"/>
      <c r="T2024" s="649"/>
      <c r="U2024" s="7"/>
      <c r="V2024" s="7"/>
      <c r="W2024" s="7"/>
      <c r="X2024" s="7"/>
      <c r="Y2024" s="7"/>
      <c r="Z2024" s="7"/>
      <c r="AA2024" s="7"/>
      <c r="AB2024" s="7"/>
      <c r="AC2024" s="7"/>
    </row>
    <row r="2025">
      <c r="A2025" s="1714" t="s">
        <v>77</v>
      </c>
      <c r="B2025" s="692">
        <v>0.0</v>
      </c>
      <c r="C2025" s="692">
        <v>0.0</v>
      </c>
      <c r="D2025" s="692">
        <v>0.0</v>
      </c>
      <c r="E2025" s="692">
        <v>0.0</v>
      </c>
      <c r="F2025" s="692">
        <v>0.0</v>
      </c>
      <c r="G2025" s="692">
        <v>0.0</v>
      </c>
      <c r="H2025" s="693">
        <f t="shared" si="1450"/>
        <v>0</v>
      </c>
      <c r="I2025" s="596">
        <f>(I2024/60)</f>
        <v>0</v>
      </c>
      <c r="J2025" s="647"/>
      <c r="K2025" s="1714" t="s">
        <v>77</v>
      </c>
      <c r="L2025" s="701">
        <f t="shared" si="1451"/>
        <v>0</v>
      </c>
      <c r="M2025" s="701">
        <f>(L2025-H2025-H2026)-R2025</f>
        <v>0</v>
      </c>
      <c r="N2025" s="692">
        <v>0.0</v>
      </c>
      <c r="O2025" s="701">
        <f t="shared" si="1452"/>
        <v>0</v>
      </c>
      <c r="P2025" s="701"/>
      <c r="Q2025" s="1686"/>
      <c r="R2025" s="1686"/>
      <c r="S2025" s="649"/>
      <c r="T2025" s="649"/>
      <c r="U2025" s="7"/>
      <c r="V2025" s="7"/>
      <c r="W2025" s="7"/>
      <c r="X2025" s="7"/>
      <c r="Y2025" s="7"/>
      <c r="Z2025" s="7"/>
      <c r="AA2025" s="7"/>
      <c r="AB2025" s="7"/>
      <c r="AC2025" s="7"/>
    </row>
    <row r="2026">
      <c r="A2026" s="1714" t="s">
        <v>78</v>
      </c>
      <c r="B2026" s="692">
        <v>0.0</v>
      </c>
      <c r="C2026" s="692">
        <v>0.0</v>
      </c>
      <c r="D2026" s="692">
        <v>0.0</v>
      </c>
      <c r="E2026" s="692">
        <v>0.0</v>
      </c>
      <c r="F2026" s="692">
        <v>0.0</v>
      </c>
      <c r="G2026" s="692">
        <v>0.0</v>
      </c>
      <c r="H2026" s="693">
        <f t="shared" si="1450"/>
        <v>0</v>
      </c>
      <c r="I2026" s="701"/>
      <c r="J2026" s="647"/>
      <c r="K2026" s="1714" t="s">
        <v>78</v>
      </c>
      <c r="L2026" s="701" t="str">
        <f t="shared" si="1451"/>
        <v>-</v>
      </c>
      <c r="M2026" s="701" t="s">
        <v>79</v>
      </c>
      <c r="N2026" s="692" t="s">
        <v>79</v>
      </c>
      <c r="O2026" s="701" t="s">
        <v>79</v>
      </c>
      <c r="P2026" s="701"/>
      <c r="Q2026" s="1686"/>
      <c r="R2026" s="1686"/>
      <c r="S2026" s="649"/>
      <c r="T2026" s="649"/>
      <c r="U2026" s="7"/>
      <c r="V2026" s="7"/>
      <c r="W2026" s="7"/>
      <c r="X2026" s="7"/>
      <c r="Y2026" s="7"/>
      <c r="Z2026" s="7"/>
      <c r="AA2026" s="7"/>
      <c r="AB2026" s="7"/>
      <c r="AC2026" s="7"/>
    </row>
    <row r="2027">
      <c r="A2027" s="1714" t="s">
        <v>446</v>
      </c>
      <c r="B2027" s="692">
        <v>0.0</v>
      </c>
      <c r="C2027" s="692">
        <v>0.0</v>
      </c>
      <c r="D2027" s="692">
        <v>0.0</v>
      </c>
      <c r="E2027" s="692">
        <v>0.0</v>
      </c>
      <c r="F2027" s="692">
        <v>0.0</v>
      </c>
      <c r="G2027" s="692">
        <v>0.0</v>
      </c>
      <c r="H2027" s="693">
        <f t="shared" ref="H2027:H2028" si="1453">sum(B2027:G2027)</f>
        <v>0</v>
      </c>
      <c r="I2027" s="701"/>
      <c r="J2027" s="647"/>
      <c r="K2027" s="1714" t="s">
        <v>446</v>
      </c>
      <c r="L2027" s="701">
        <f t="shared" si="1451"/>
        <v>0</v>
      </c>
      <c r="M2027" s="701">
        <f>(L2027-H2027)-R2027</f>
        <v>0</v>
      </c>
      <c r="N2027" s="692">
        <v>0.0</v>
      </c>
      <c r="O2027" s="701">
        <f t="shared" ref="O2027:O2028" si="1454">SUM(M2027,N2027)</f>
        <v>0</v>
      </c>
      <c r="P2027" s="701"/>
      <c r="Q2027" s="1686"/>
      <c r="R2027" s="1686"/>
      <c r="S2027" s="649"/>
      <c r="T2027" s="649"/>
      <c r="U2027" s="7"/>
      <c r="V2027" s="7"/>
      <c r="W2027" s="7"/>
      <c r="X2027" s="7"/>
      <c r="Y2027" s="7"/>
      <c r="Z2027" s="7"/>
      <c r="AA2027" s="7"/>
      <c r="AB2027" s="7"/>
      <c r="AC2027" s="7"/>
    </row>
    <row r="2028">
      <c r="A2028" s="1714" t="s">
        <v>751</v>
      </c>
      <c r="B2028" s="692">
        <v>0.0</v>
      </c>
      <c r="C2028" s="692">
        <v>0.0</v>
      </c>
      <c r="D2028" s="692">
        <v>0.0</v>
      </c>
      <c r="E2028" s="692">
        <v>0.0</v>
      </c>
      <c r="F2028" s="692">
        <v>0.0</v>
      </c>
      <c r="G2028" s="692">
        <v>0.0</v>
      </c>
      <c r="H2028" s="693">
        <f t="shared" si="1453"/>
        <v>0</v>
      </c>
      <c r="I2028" s="701"/>
      <c r="J2028" s="647"/>
      <c r="K2028" s="1714" t="s">
        <v>751</v>
      </c>
      <c r="L2028" s="692">
        <v>7.0</v>
      </c>
      <c r="M2028" s="701">
        <f t="shared" ref="M2028:M2029" si="1455">(L2028-H2028)</f>
        <v>7</v>
      </c>
      <c r="N2028" s="692">
        <v>0.0</v>
      </c>
      <c r="O2028" s="701">
        <f t="shared" si="1454"/>
        <v>7</v>
      </c>
      <c r="P2028" s="701"/>
      <c r="Q2028" s="1686"/>
      <c r="R2028" s="1686"/>
      <c r="S2028" s="649"/>
      <c r="T2028" s="649"/>
      <c r="U2028" s="7"/>
      <c r="V2028" s="7"/>
      <c r="W2028" s="7"/>
      <c r="X2028" s="7"/>
      <c r="Y2028" s="7"/>
      <c r="Z2028" s="7"/>
      <c r="AA2028" s="7"/>
      <c r="AB2028" s="7"/>
      <c r="AC2028" s="7"/>
    </row>
    <row r="2029">
      <c r="A2029" s="1714" t="s">
        <v>80</v>
      </c>
      <c r="B2029" s="692">
        <v>0.0</v>
      </c>
      <c r="C2029" s="692">
        <v>0.0</v>
      </c>
      <c r="D2029" s="692">
        <v>0.0</v>
      </c>
      <c r="E2029" s="692">
        <v>0.0</v>
      </c>
      <c r="F2029" s="692">
        <v>0.0</v>
      </c>
      <c r="G2029" s="692">
        <v>0.0</v>
      </c>
      <c r="H2029" s="693">
        <f t="shared" ref="H2029:H2032" si="1456">SUM(B2029:G2029)</f>
        <v>0</v>
      </c>
      <c r="I2029" s="701"/>
      <c r="J2029" s="647"/>
      <c r="K2029" s="1714" t="s">
        <v>80</v>
      </c>
      <c r="L2029" s="701">
        <f t="shared" ref="L2029:L2034" si="1457">O1433</f>
        <v>15</v>
      </c>
      <c r="M2029" s="701">
        <f t="shared" si="1455"/>
        <v>15</v>
      </c>
      <c r="N2029" s="692">
        <v>0.0</v>
      </c>
      <c r="O2029" s="701">
        <f>sum(M2029,N2029)</f>
        <v>15</v>
      </c>
      <c r="P2029" s="701"/>
      <c r="Q2029" s="1686"/>
      <c r="R2029" s="1686"/>
      <c r="S2029" s="649"/>
      <c r="T2029" s="649"/>
      <c r="U2029" s="7"/>
      <c r="V2029" s="7"/>
      <c r="W2029" s="7"/>
      <c r="X2029" s="7"/>
      <c r="Y2029" s="7"/>
      <c r="Z2029" s="7"/>
      <c r="AA2029" s="7"/>
      <c r="AB2029" s="7"/>
      <c r="AC2029" s="7"/>
    </row>
    <row r="2030">
      <c r="A2030" s="1762" t="s">
        <v>689</v>
      </c>
      <c r="B2030" s="1760">
        <v>1.0</v>
      </c>
      <c r="C2030" s="1760">
        <v>1.0</v>
      </c>
      <c r="D2030" s="1760">
        <v>0.0</v>
      </c>
      <c r="E2030" s="1760">
        <v>11.0</v>
      </c>
      <c r="F2030" s="1760">
        <v>1.0</v>
      </c>
      <c r="G2030" s="1760">
        <v>0.0</v>
      </c>
      <c r="H2030" s="1761">
        <f t="shared" si="1456"/>
        <v>14</v>
      </c>
      <c r="I2030" s="1762">
        <f>SUM(H2030:H2034)</f>
        <v>15</v>
      </c>
      <c r="J2030" s="647" t="s">
        <v>1080</v>
      </c>
      <c r="K2030" s="1762" t="s">
        <v>689</v>
      </c>
      <c r="L2030" s="1762">
        <f t="shared" si="1457"/>
        <v>15</v>
      </c>
      <c r="M2030" s="1762">
        <f>(L2030-H2030)-R2030</f>
        <v>1</v>
      </c>
      <c r="N2030" s="1765">
        <v>0.0</v>
      </c>
      <c r="O2030" s="1762">
        <f t="shared" ref="O2030:O2031" si="1458">SUM(M2030,N2030)</f>
        <v>1</v>
      </c>
      <c r="P2030" s="1762"/>
      <c r="Q2030" s="1768"/>
      <c r="R2030" s="1762"/>
      <c r="S2030" s="649"/>
      <c r="T2030" s="649"/>
      <c r="U2030" s="7"/>
      <c r="V2030" s="7"/>
      <c r="W2030" s="7"/>
      <c r="X2030" s="7"/>
      <c r="Y2030" s="7"/>
      <c r="Z2030" s="7"/>
      <c r="AA2030" s="7"/>
      <c r="AB2030" s="7"/>
      <c r="AC2030" s="7"/>
    </row>
    <row r="2031">
      <c r="A2031" s="1714" t="s">
        <v>77</v>
      </c>
      <c r="B2031" s="692">
        <v>1.0</v>
      </c>
      <c r="C2031" s="692">
        <v>0.0</v>
      </c>
      <c r="D2031" s="692">
        <v>0.0</v>
      </c>
      <c r="E2031" s="692">
        <v>0.0</v>
      </c>
      <c r="F2031" s="692">
        <v>0.0</v>
      </c>
      <c r="G2031" s="690">
        <v>0.0</v>
      </c>
      <c r="H2031" s="693">
        <f t="shared" si="1456"/>
        <v>1</v>
      </c>
      <c r="I2031" s="596">
        <f>(I2030/60)</f>
        <v>0.25</v>
      </c>
      <c r="J2031" s="647" t="s">
        <v>79</v>
      </c>
      <c r="K2031" s="1714" t="s">
        <v>77</v>
      </c>
      <c r="L2031" s="701">
        <f t="shared" si="1457"/>
        <v>1</v>
      </c>
      <c r="M2031" s="701">
        <f>(L2031-H2031-H2032)-R2031</f>
        <v>0</v>
      </c>
      <c r="N2031" s="692">
        <v>0.0</v>
      </c>
      <c r="O2031" s="701">
        <f t="shared" si="1458"/>
        <v>0</v>
      </c>
      <c r="P2031" s="701"/>
      <c r="Q2031" s="1686"/>
      <c r="R2031" s="1686"/>
      <c r="S2031" s="649"/>
      <c r="T2031" s="649"/>
      <c r="U2031" s="7"/>
      <c r="V2031" s="7"/>
      <c r="W2031" s="7"/>
      <c r="X2031" s="7"/>
      <c r="Y2031" s="7"/>
      <c r="Z2031" s="7"/>
      <c r="AA2031" s="7"/>
      <c r="AB2031" s="7"/>
      <c r="AC2031" s="7"/>
    </row>
    <row r="2032">
      <c r="A2032" s="1714" t="s">
        <v>78</v>
      </c>
      <c r="B2032" s="692">
        <v>0.0</v>
      </c>
      <c r="C2032" s="692">
        <v>0.0</v>
      </c>
      <c r="D2032" s="692">
        <v>0.0</v>
      </c>
      <c r="E2032" s="692">
        <v>0.0</v>
      </c>
      <c r="F2032" s="692">
        <v>0.0</v>
      </c>
      <c r="G2032" s="690">
        <v>0.0</v>
      </c>
      <c r="H2032" s="693">
        <f t="shared" si="1456"/>
        <v>0</v>
      </c>
      <c r="I2032" s="701"/>
      <c r="J2032" s="647" t="s">
        <v>79</v>
      </c>
      <c r="K2032" s="1714" t="s">
        <v>78</v>
      </c>
      <c r="L2032" s="701" t="str">
        <f t="shared" si="1457"/>
        <v>-</v>
      </c>
      <c r="M2032" s="701" t="s">
        <v>79</v>
      </c>
      <c r="N2032" s="692" t="s">
        <v>79</v>
      </c>
      <c r="O2032" s="701" t="s">
        <v>79</v>
      </c>
      <c r="P2032" s="701"/>
      <c r="Q2032" s="1686"/>
      <c r="R2032" s="1686"/>
      <c r="S2032" s="649"/>
      <c r="T2032" s="649"/>
      <c r="U2032" s="7"/>
      <c r="V2032" s="7"/>
      <c r="W2032" s="7"/>
      <c r="X2032" s="7"/>
      <c r="Y2032" s="7"/>
      <c r="Z2032" s="7"/>
      <c r="AA2032" s="7"/>
      <c r="AB2032" s="7"/>
      <c r="AC2032" s="7"/>
    </row>
    <row r="2033">
      <c r="A2033" s="1714" t="s">
        <v>446</v>
      </c>
      <c r="B2033" s="692">
        <v>0.0</v>
      </c>
      <c r="C2033" s="692">
        <v>0.0</v>
      </c>
      <c r="D2033" s="692">
        <v>0.0</v>
      </c>
      <c r="E2033" s="692">
        <v>0.0</v>
      </c>
      <c r="F2033" s="692">
        <v>0.0</v>
      </c>
      <c r="G2033" s="690">
        <v>0.0</v>
      </c>
      <c r="H2033" s="693">
        <f t="shared" ref="H2033:H2034" si="1459">sum(B2033:G2033)</f>
        <v>0</v>
      </c>
      <c r="I2033" s="701"/>
      <c r="J2033" s="647" t="s">
        <v>79</v>
      </c>
      <c r="K2033" s="1714" t="s">
        <v>446</v>
      </c>
      <c r="L2033" s="701">
        <f t="shared" si="1457"/>
        <v>0</v>
      </c>
      <c r="M2033" s="701">
        <f>(L2033-H2033)-R2033</f>
        <v>0</v>
      </c>
      <c r="N2033" s="692">
        <v>0.0</v>
      </c>
      <c r="O2033" s="701">
        <f t="shared" ref="O2033:O2034" si="1460">SUM(M2033,N2033)</f>
        <v>0</v>
      </c>
      <c r="P2033" s="701"/>
      <c r="Q2033" s="1686"/>
      <c r="R2033" s="1686"/>
      <c r="S2033" s="649"/>
      <c r="T2033" s="649"/>
      <c r="U2033" s="7"/>
      <c r="V2033" s="7"/>
      <c r="W2033" s="7"/>
      <c r="X2033" s="7"/>
      <c r="Y2033" s="7"/>
      <c r="Z2033" s="7"/>
      <c r="AA2033" s="7"/>
      <c r="AB2033" s="7"/>
      <c r="AC2033" s="7"/>
    </row>
    <row r="2034">
      <c r="A2034" s="1714" t="s">
        <v>751</v>
      </c>
      <c r="B2034" s="692">
        <v>0.0</v>
      </c>
      <c r="C2034" s="692">
        <v>0.0</v>
      </c>
      <c r="D2034" s="692">
        <v>0.0</v>
      </c>
      <c r="E2034" s="692">
        <v>0.0</v>
      </c>
      <c r="F2034" s="692">
        <v>0.0</v>
      </c>
      <c r="G2034" s="690">
        <v>0.0</v>
      </c>
      <c r="H2034" s="693">
        <f t="shared" si="1459"/>
        <v>0</v>
      </c>
      <c r="I2034" s="701"/>
      <c r="J2034" s="647" t="s">
        <v>79</v>
      </c>
      <c r="K2034" s="1714" t="s">
        <v>751</v>
      </c>
      <c r="L2034" s="701">
        <f t="shared" si="1457"/>
        <v>5</v>
      </c>
      <c r="M2034" s="701">
        <f t="shared" ref="M2034:M2035" si="1461">(L2034-H2034)</f>
        <v>5</v>
      </c>
      <c r="N2034" s="692">
        <v>0.0</v>
      </c>
      <c r="O2034" s="701">
        <f t="shared" si="1460"/>
        <v>5</v>
      </c>
      <c r="P2034" s="701"/>
      <c r="Q2034" s="1686"/>
      <c r="R2034" s="1686"/>
      <c r="S2034" s="649"/>
      <c r="T2034" s="649"/>
      <c r="U2034" s="7"/>
      <c r="V2034" s="7"/>
      <c r="W2034" s="7"/>
      <c r="X2034" s="7"/>
      <c r="Y2034" s="7"/>
      <c r="Z2034" s="7"/>
      <c r="AA2034" s="7"/>
      <c r="AB2034" s="7"/>
      <c r="AC2034" s="7"/>
    </row>
    <row r="2035">
      <c r="A2035" s="1714" t="s">
        <v>80</v>
      </c>
      <c r="B2035" s="692">
        <v>0.0</v>
      </c>
      <c r="C2035" s="692">
        <v>0.0</v>
      </c>
      <c r="D2035" s="692">
        <v>0.0</v>
      </c>
      <c r="E2035" s="692">
        <v>0.0</v>
      </c>
      <c r="F2035" s="692">
        <v>0.0</v>
      </c>
      <c r="G2035" s="690">
        <v>0.0</v>
      </c>
      <c r="H2035" s="693">
        <f t="shared" ref="H2035:H2038" si="1462">SUM(B2035:G2035)</f>
        <v>0</v>
      </c>
      <c r="I2035" s="701"/>
      <c r="J2035" s="647" t="s">
        <v>79</v>
      </c>
      <c r="K2035" s="1714" t="s">
        <v>80</v>
      </c>
      <c r="L2035" s="692">
        <v>14.0</v>
      </c>
      <c r="M2035" s="701">
        <f t="shared" si="1461"/>
        <v>14</v>
      </c>
      <c r="N2035" s="692">
        <v>0.0</v>
      </c>
      <c r="O2035" s="701">
        <f>sum(M2035,N2035)</f>
        <v>14</v>
      </c>
      <c r="P2035" s="701"/>
      <c r="Q2035" s="1621"/>
      <c r="R2035" s="1686"/>
      <c r="S2035" s="649"/>
      <c r="T2035" s="649"/>
      <c r="U2035" s="7"/>
      <c r="V2035" s="7"/>
      <c r="W2035" s="7"/>
      <c r="X2035" s="7"/>
      <c r="Y2035" s="7"/>
      <c r="Z2035" s="7"/>
      <c r="AA2035" s="7"/>
      <c r="AB2035" s="7"/>
      <c r="AC2035" s="7"/>
    </row>
    <row r="2036">
      <c r="A2036" s="1715" t="s">
        <v>521</v>
      </c>
      <c r="B2036" s="1765">
        <v>0.0</v>
      </c>
      <c r="C2036" s="1765">
        <v>0.0</v>
      </c>
      <c r="D2036" s="1765">
        <v>0.0</v>
      </c>
      <c r="E2036" s="1765">
        <v>0.0</v>
      </c>
      <c r="F2036" s="1765">
        <v>0.0</v>
      </c>
      <c r="G2036" s="1760">
        <v>0.0</v>
      </c>
      <c r="H2036" s="1761">
        <f t="shared" si="1462"/>
        <v>0</v>
      </c>
      <c r="I2036" s="1762">
        <f>SUM(H2036:H2040)</f>
        <v>0</v>
      </c>
      <c r="J2036" s="635"/>
      <c r="K2036" s="1715" t="s">
        <v>521</v>
      </c>
      <c r="L2036" s="1762">
        <f t="shared" ref="L2036:L2041" si="1463">O1446</f>
        <v>49</v>
      </c>
      <c r="M2036" s="1762">
        <f>(L2036-H2036)-R2036</f>
        <v>49</v>
      </c>
      <c r="N2036" s="1760">
        <v>0.0</v>
      </c>
      <c r="O2036" s="1762">
        <f t="shared" ref="O2036:O2037" si="1464">SUM(M2036,N2036)</f>
        <v>49</v>
      </c>
      <c r="P2036" s="1764"/>
      <c r="Q2036" s="1765"/>
      <c r="R2036" s="1762"/>
      <c r="S2036" s="649"/>
      <c r="T2036" s="649"/>
      <c r="U2036" s="7"/>
      <c r="V2036" s="7"/>
      <c r="W2036" s="7"/>
      <c r="X2036" s="7"/>
      <c r="Y2036" s="7"/>
      <c r="Z2036" s="7"/>
      <c r="AA2036" s="7"/>
      <c r="AB2036" s="7"/>
      <c r="AC2036" s="7"/>
    </row>
    <row r="2037">
      <c r="A2037" s="1714" t="s">
        <v>77</v>
      </c>
      <c r="B2037" s="692">
        <v>0.0</v>
      </c>
      <c r="C2037" s="692">
        <v>0.0</v>
      </c>
      <c r="D2037" s="692">
        <v>0.0</v>
      </c>
      <c r="E2037" s="692">
        <v>0.0</v>
      </c>
      <c r="F2037" s="692">
        <v>0.0</v>
      </c>
      <c r="G2037" s="692">
        <v>0.0</v>
      </c>
      <c r="H2037" s="693">
        <f t="shared" si="1462"/>
        <v>0</v>
      </c>
      <c r="I2037" s="596">
        <f>(I2036/60)</f>
        <v>0</v>
      </c>
      <c r="J2037" s="635"/>
      <c r="K2037" s="1714" t="s">
        <v>77</v>
      </c>
      <c r="L2037" s="701">
        <f t="shared" si="1463"/>
        <v>6</v>
      </c>
      <c r="M2037" s="701">
        <f>(L2037-H2037-H2038)-R2037</f>
        <v>6</v>
      </c>
      <c r="N2037" s="692">
        <v>0.0</v>
      </c>
      <c r="O2037" s="701">
        <f t="shared" si="1464"/>
        <v>6</v>
      </c>
      <c r="P2037" s="701"/>
      <c r="Q2037" s="701"/>
      <c r="R2037" s="1686"/>
      <c r="S2037" s="649"/>
      <c r="T2037" s="649"/>
      <c r="U2037" s="7"/>
      <c r="V2037" s="7"/>
      <c r="W2037" s="7"/>
      <c r="X2037" s="7"/>
      <c r="Y2037" s="7"/>
      <c r="Z2037" s="7"/>
      <c r="AA2037" s="7"/>
      <c r="AB2037" s="7"/>
      <c r="AC2037" s="7"/>
    </row>
    <row r="2038">
      <c r="A2038" s="1714" t="s">
        <v>78</v>
      </c>
      <c r="B2038" s="692">
        <v>0.0</v>
      </c>
      <c r="C2038" s="692">
        <v>0.0</v>
      </c>
      <c r="D2038" s="692">
        <v>0.0</v>
      </c>
      <c r="E2038" s="692">
        <v>0.0</v>
      </c>
      <c r="F2038" s="692">
        <v>0.0</v>
      </c>
      <c r="G2038" s="692">
        <v>0.0</v>
      </c>
      <c r="H2038" s="693">
        <f t="shared" si="1462"/>
        <v>0</v>
      </c>
      <c r="I2038" s="701"/>
      <c r="J2038" s="635"/>
      <c r="K2038" s="1714" t="s">
        <v>78</v>
      </c>
      <c r="L2038" s="701" t="str">
        <f t="shared" si="1463"/>
        <v>-</v>
      </c>
      <c r="M2038" s="701" t="s">
        <v>79</v>
      </c>
      <c r="N2038" s="692" t="s">
        <v>79</v>
      </c>
      <c r="O2038" s="701" t="s">
        <v>79</v>
      </c>
      <c r="P2038" s="701"/>
      <c r="Q2038" s="701"/>
      <c r="R2038" s="1686"/>
      <c r="S2038" s="649"/>
      <c r="T2038" s="649"/>
      <c r="U2038" s="7"/>
      <c r="V2038" s="7"/>
      <c r="W2038" s="7"/>
      <c r="X2038" s="7"/>
      <c r="Y2038" s="7"/>
      <c r="Z2038" s="7"/>
      <c r="AA2038" s="7"/>
      <c r="AB2038" s="7"/>
      <c r="AC2038" s="7"/>
    </row>
    <row r="2039">
      <c r="A2039" s="1714" t="s">
        <v>446</v>
      </c>
      <c r="B2039" s="692">
        <v>0.0</v>
      </c>
      <c r="C2039" s="692">
        <v>0.0</v>
      </c>
      <c r="D2039" s="692">
        <v>0.0</v>
      </c>
      <c r="E2039" s="692">
        <v>0.0</v>
      </c>
      <c r="F2039" s="692">
        <v>0.0</v>
      </c>
      <c r="G2039" s="692">
        <v>0.0</v>
      </c>
      <c r="H2039" s="693">
        <f t="shared" ref="H2039:H2041" si="1465">sum(B2039:G2039)</f>
        <v>0</v>
      </c>
      <c r="I2039" s="701"/>
      <c r="J2039" s="647"/>
      <c r="K2039" s="1714" t="s">
        <v>446</v>
      </c>
      <c r="L2039" s="701">
        <f t="shared" si="1463"/>
        <v>0</v>
      </c>
      <c r="M2039" s="701">
        <f>(L2039-H2039)-R2039</f>
        <v>0</v>
      </c>
      <c r="N2039" s="692">
        <v>0.0</v>
      </c>
      <c r="O2039" s="701">
        <f t="shared" ref="O2039:O2040" si="1466">SUM(M2039,N2039)</f>
        <v>0</v>
      </c>
      <c r="P2039" s="701"/>
      <c r="Q2039" s="692"/>
      <c r="R2039" s="1686"/>
      <c r="S2039" s="649"/>
      <c r="T2039" s="649"/>
      <c r="U2039" s="7"/>
      <c r="V2039" s="7"/>
      <c r="W2039" s="7"/>
      <c r="X2039" s="7"/>
      <c r="Y2039" s="7"/>
      <c r="Z2039" s="7"/>
      <c r="AA2039" s="7"/>
      <c r="AB2039" s="7"/>
      <c r="AC2039" s="7"/>
    </row>
    <row r="2040">
      <c r="A2040" s="1714" t="s">
        <v>751</v>
      </c>
      <c r="B2040" s="692">
        <v>0.0</v>
      </c>
      <c r="C2040" s="692">
        <v>0.0</v>
      </c>
      <c r="D2040" s="692">
        <v>0.0</v>
      </c>
      <c r="E2040" s="692">
        <v>0.0</v>
      </c>
      <c r="F2040" s="692">
        <v>0.0</v>
      </c>
      <c r="G2040" s="692">
        <v>0.0</v>
      </c>
      <c r="H2040" s="693">
        <f t="shared" si="1465"/>
        <v>0</v>
      </c>
      <c r="I2040" s="701"/>
      <c r="J2040" s="647"/>
      <c r="K2040" s="1714" t="s">
        <v>751</v>
      </c>
      <c r="L2040" s="701">
        <f t="shared" si="1463"/>
        <v>6</v>
      </c>
      <c r="M2040" s="701">
        <f t="shared" ref="M2040:M2041" si="1467">(L2040-H2040)</f>
        <v>6</v>
      </c>
      <c r="N2040" s="692">
        <v>0.0</v>
      </c>
      <c r="O2040" s="701">
        <f t="shared" si="1466"/>
        <v>6</v>
      </c>
      <c r="P2040" s="701"/>
      <c r="Q2040" s="701"/>
      <c r="R2040" s="1686"/>
      <c r="S2040" s="649"/>
      <c r="T2040" s="649"/>
      <c r="U2040" s="7"/>
      <c r="V2040" s="7"/>
      <c r="W2040" s="7"/>
      <c r="X2040" s="7"/>
      <c r="Y2040" s="7"/>
      <c r="Z2040" s="7"/>
      <c r="AA2040" s="7"/>
      <c r="AB2040" s="7"/>
      <c r="AC2040" s="7"/>
    </row>
    <row r="2041">
      <c r="A2041" s="1714" t="s">
        <v>80</v>
      </c>
      <c r="B2041" s="692">
        <v>0.0</v>
      </c>
      <c r="C2041" s="692">
        <v>0.0</v>
      </c>
      <c r="D2041" s="692">
        <v>0.0</v>
      </c>
      <c r="E2041" s="692">
        <v>0.0</v>
      </c>
      <c r="F2041" s="692">
        <v>0.0</v>
      </c>
      <c r="G2041" s="692">
        <v>0.0</v>
      </c>
      <c r="H2041" s="693">
        <f t="shared" si="1465"/>
        <v>0</v>
      </c>
      <c r="I2041" s="701"/>
      <c r="J2041" s="647"/>
      <c r="K2041" s="1714" t="s">
        <v>80</v>
      </c>
      <c r="L2041" s="701">
        <f t="shared" si="1463"/>
        <v>29</v>
      </c>
      <c r="M2041" s="701">
        <f t="shared" si="1467"/>
        <v>29</v>
      </c>
      <c r="N2041" s="692">
        <v>0.0</v>
      </c>
      <c r="O2041" s="701">
        <f>sum(M2041,N2041)</f>
        <v>29</v>
      </c>
      <c r="P2041" s="701"/>
      <c r="Q2041" s="701"/>
      <c r="R2041" s="1686"/>
      <c r="S2041" s="649"/>
      <c r="T2041" s="649"/>
      <c r="U2041" s="7"/>
      <c r="V2041" s="7"/>
      <c r="W2041" s="7"/>
      <c r="X2041" s="7"/>
      <c r="Y2041" s="7"/>
      <c r="Z2041" s="7"/>
      <c r="AA2041" s="7"/>
      <c r="AB2041" s="7"/>
      <c r="AC2041" s="7"/>
    </row>
    <row r="2042">
      <c r="A2042" s="1921" t="s">
        <v>809</v>
      </c>
      <c r="B2042" s="1760">
        <v>0.0</v>
      </c>
      <c r="C2042" s="1760">
        <v>0.0</v>
      </c>
      <c r="D2042" s="1760">
        <v>0.0</v>
      </c>
      <c r="E2042" s="1760">
        <v>0.0</v>
      </c>
      <c r="F2042" s="1760">
        <v>0.0</v>
      </c>
      <c r="G2042" s="1760">
        <v>0.0</v>
      </c>
      <c r="H2042" s="1761">
        <f t="shared" ref="H2042:H2044" si="1468">SUM(B2042:G2042)</f>
        <v>0</v>
      </c>
      <c r="I2042" s="1762">
        <f>SUM(H2042:H2046)</f>
        <v>0</v>
      </c>
      <c r="J2042" s="647" t="s">
        <v>1080</v>
      </c>
      <c r="K2042" s="1921" t="s">
        <v>809</v>
      </c>
      <c r="L2042" s="1762">
        <f t="shared" ref="L2042:L2044" si="1469">O1464</f>
        <v>15</v>
      </c>
      <c r="M2042" s="1762">
        <f>(L2042-H2042)-R2042</f>
        <v>15</v>
      </c>
      <c r="N2042" s="1760">
        <v>0.0</v>
      </c>
      <c r="O2042" s="1762">
        <f t="shared" ref="O2042:O2043" si="1470">SUM(M2042,N2042)</f>
        <v>15</v>
      </c>
      <c r="P2042" s="1762"/>
      <c r="Q2042" s="1762"/>
      <c r="R2042" s="1762"/>
      <c r="S2042" s="649"/>
      <c r="T2042" s="649"/>
      <c r="U2042" s="7"/>
      <c r="V2042" s="7"/>
      <c r="W2042" s="7"/>
      <c r="X2042" s="7"/>
      <c r="Y2042" s="7"/>
      <c r="Z2042" s="7"/>
      <c r="AA2042" s="7"/>
      <c r="AB2042" s="7"/>
      <c r="AC2042" s="7"/>
    </row>
    <row r="2043">
      <c r="A2043" s="1714" t="s">
        <v>77</v>
      </c>
      <c r="B2043" s="692">
        <v>0.0</v>
      </c>
      <c r="C2043" s="692">
        <v>0.0</v>
      </c>
      <c r="D2043" s="692">
        <v>0.0</v>
      </c>
      <c r="E2043" s="692">
        <v>0.0</v>
      </c>
      <c r="F2043" s="692">
        <v>0.0</v>
      </c>
      <c r="G2043" s="690">
        <v>0.0</v>
      </c>
      <c r="H2043" s="693">
        <f t="shared" si="1468"/>
        <v>0</v>
      </c>
      <c r="I2043" s="596">
        <f>(I2042/60)</f>
        <v>0</v>
      </c>
      <c r="J2043" s="647" t="s">
        <v>79</v>
      </c>
      <c r="K2043" s="1714" t="s">
        <v>77</v>
      </c>
      <c r="L2043" s="701">
        <f t="shared" si="1469"/>
        <v>28</v>
      </c>
      <c r="M2043" s="701">
        <f>(L2043-H2043-H2044)-R2043</f>
        <v>28</v>
      </c>
      <c r="N2043" s="692">
        <v>0.0</v>
      </c>
      <c r="O2043" s="701">
        <f t="shared" si="1470"/>
        <v>28</v>
      </c>
      <c r="P2043" s="701"/>
      <c r="Q2043" s="701"/>
      <c r="R2043" s="1686"/>
      <c r="S2043" s="649"/>
      <c r="T2043" s="649"/>
      <c r="U2043" s="7"/>
      <c r="V2043" s="7"/>
      <c r="W2043" s="7"/>
      <c r="X2043" s="7"/>
      <c r="Y2043" s="7"/>
      <c r="Z2043" s="7"/>
      <c r="AA2043" s="7"/>
      <c r="AB2043" s="7"/>
      <c r="AC2043" s="7"/>
    </row>
    <row r="2044">
      <c r="A2044" s="1714" t="s">
        <v>78</v>
      </c>
      <c r="B2044" s="692">
        <v>0.0</v>
      </c>
      <c r="C2044" s="692">
        <v>0.0</v>
      </c>
      <c r="D2044" s="692">
        <v>0.0</v>
      </c>
      <c r="E2044" s="692">
        <v>0.0</v>
      </c>
      <c r="F2044" s="692">
        <v>0.0</v>
      </c>
      <c r="G2044" s="690">
        <v>0.0</v>
      </c>
      <c r="H2044" s="693">
        <f t="shared" si="1468"/>
        <v>0</v>
      </c>
      <c r="I2044" s="701"/>
      <c r="J2044" s="647" t="s">
        <v>79</v>
      </c>
      <c r="K2044" s="1714" t="s">
        <v>78</v>
      </c>
      <c r="L2044" s="701">
        <f t="shared" si="1469"/>
        <v>0</v>
      </c>
      <c r="M2044" s="701" t="s">
        <v>79</v>
      </c>
      <c r="N2044" s="692" t="s">
        <v>79</v>
      </c>
      <c r="O2044" s="701" t="s">
        <v>79</v>
      </c>
      <c r="P2044" s="701"/>
      <c r="Q2044" s="701"/>
      <c r="R2044" s="1686"/>
      <c r="S2044" s="649"/>
      <c r="T2044" s="649"/>
      <c r="U2044" s="7"/>
      <c r="V2044" s="7"/>
      <c r="W2044" s="7"/>
      <c r="X2044" s="7"/>
      <c r="Y2044" s="7"/>
      <c r="Z2044" s="7"/>
      <c r="AA2044" s="7"/>
      <c r="AB2044" s="7"/>
      <c r="AC2044" s="7"/>
    </row>
    <row r="2045">
      <c r="A2045" s="1714" t="s">
        <v>446</v>
      </c>
      <c r="B2045" s="692">
        <v>0.0</v>
      </c>
      <c r="C2045" s="692">
        <v>0.0</v>
      </c>
      <c r="D2045" s="692">
        <v>0.0</v>
      </c>
      <c r="E2045" s="692">
        <v>0.0</v>
      </c>
      <c r="F2045" s="692">
        <v>0.0</v>
      </c>
      <c r="G2045" s="690">
        <v>0.0</v>
      </c>
      <c r="H2045" s="693">
        <f t="shared" ref="H2045:H2046" si="1471">sum(B2045:G2045)</f>
        <v>0</v>
      </c>
      <c r="I2045" s="701"/>
      <c r="J2045" s="647" t="s">
        <v>79</v>
      </c>
      <c r="K2045" s="1714" t="s">
        <v>446</v>
      </c>
      <c r="L2045" s="692">
        <v>0.0</v>
      </c>
      <c r="M2045" s="701">
        <f>(L2045-H2045)-R2045</f>
        <v>0</v>
      </c>
      <c r="N2045" s="692">
        <v>0.0</v>
      </c>
      <c r="O2045" s="701">
        <f t="shared" ref="O2045:O2046" si="1472">SUM(M2045,N2045)</f>
        <v>0</v>
      </c>
      <c r="P2045" s="701"/>
      <c r="Q2045" s="701"/>
      <c r="R2045" s="1686"/>
      <c r="S2045" s="649"/>
      <c r="T2045" s="649"/>
      <c r="U2045" s="7"/>
      <c r="V2045" s="7"/>
      <c r="W2045" s="7"/>
      <c r="X2045" s="7"/>
      <c r="Y2045" s="7"/>
      <c r="Z2045" s="7"/>
      <c r="AA2045" s="7"/>
      <c r="AB2045" s="7"/>
      <c r="AC2045" s="7"/>
    </row>
    <row r="2046">
      <c r="A2046" s="1714" t="s">
        <v>751</v>
      </c>
      <c r="B2046" s="692">
        <v>0.0</v>
      </c>
      <c r="C2046" s="692">
        <v>0.0</v>
      </c>
      <c r="D2046" s="692">
        <v>0.0</v>
      </c>
      <c r="E2046" s="692">
        <v>0.0</v>
      </c>
      <c r="F2046" s="692">
        <v>0.0</v>
      </c>
      <c r="G2046" s="690">
        <v>0.0</v>
      </c>
      <c r="H2046" s="693">
        <f t="shared" si="1471"/>
        <v>0</v>
      </c>
      <c r="I2046" s="701"/>
      <c r="J2046" s="647" t="s">
        <v>79</v>
      </c>
      <c r="K2046" s="1714" t="s">
        <v>751</v>
      </c>
      <c r="L2046" s="701">
        <f t="shared" ref="L2046:L2047" si="1473">O1468</f>
        <v>8</v>
      </c>
      <c r="M2046" s="701">
        <f t="shared" ref="M2046:M2047" si="1474">(L2046-H2046)</f>
        <v>8</v>
      </c>
      <c r="N2046" s="692">
        <v>0.0</v>
      </c>
      <c r="O2046" s="701">
        <f t="shared" si="1472"/>
        <v>8</v>
      </c>
      <c r="P2046" s="701"/>
      <c r="Q2046" s="701"/>
      <c r="R2046" s="1686"/>
      <c r="S2046" s="649"/>
      <c r="T2046" s="649"/>
      <c r="U2046" s="7"/>
      <c r="V2046" s="7"/>
      <c r="W2046" s="7"/>
      <c r="X2046" s="7"/>
      <c r="Y2046" s="7"/>
      <c r="Z2046" s="7"/>
      <c r="AA2046" s="7"/>
      <c r="AB2046" s="7"/>
      <c r="AC2046" s="7"/>
    </row>
    <row r="2047">
      <c r="A2047" s="1714" t="s">
        <v>80</v>
      </c>
      <c r="B2047" s="692">
        <v>0.0</v>
      </c>
      <c r="C2047" s="692">
        <v>0.0</v>
      </c>
      <c r="D2047" s="692">
        <v>0.0</v>
      </c>
      <c r="E2047" s="692">
        <v>0.0</v>
      </c>
      <c r="F2047" s="692">
        <v>0.0</v>
      </c>
      <c r="G2047" s="690">
        <v>0.0</v>
      </c>
      <c r="H2047" s="693">
        <f>SUM(B2047:G2047)</f>
        <v>0</v>
      </c>
      <c r="I2047" s="701"/>
      <c r="J2047" s="647" t="s">
        <v>79</v>
      </c>
      <c r="K2047" s="1714" t="s">
        <v>80</v>
      </c>
      <c r="L2047" s="701">
        <f t="shared" si="1473"/>
        <v>4</v>
      </c>
      <c r="M2047" s="701">
        <f t="shared" si="1474"/>
        <v>4</v>
      </c>
      <c r="N2047" s="692">
        <v>0.0</v>
      </c>
      <c r="O2047" s="701">
        <f>sum(M2047,N2047)</f>
        <v>4</v>
      </c>
      <c r="P2047" s="701"/>
      <c r="Q2047" s="701"/>
      <c r="R2047" s="1686"/>
      <c r="S2047" s="649"/>
      <c r="T2047" s="649"/>
      <c r="U2047" s="7"/>
      <c r="V2047" s="7"/>
      <c r="W2047" s="7"/>
      <c r="X2047" s="7"/>
      <c r="Y2047" s="7"/>
      <c r="Z2047" s="7"/>
      <c r="AA2047" s="7"/>
      <c r="AB2047" s="7"/>
      <c r="AC2047" s="7"/>
    </row>
    <row r="2048">
      <c r="A2048" s="1757" t="s">
        <v>116</v>
      </c>
      <c r="B2048" s="1758">
        <f t="shared" ref="B2048:H2048" si="1475"> SUM(B2049:B2053,B2055:B2059,B2061:B2065,B2067:B2071,B2073:B2077,B2079:B2083,B2085:B2089)</f>
        <v>52</v>
      </c>
      <c r="C2048" s="1758">
        <f t="shared" si="1475"/>
        <v>50</v>
      </c>
      <c r="D2048" s="1758">
        <f t="shared" si="1475"/>
        <v>49</v>
      </c>
      <c r="E2048" s="1758">
        <f t="shared" si="1475"/>
        <v>11</v>
      </c>
      <c r="F2048" s="1758">
        <f t="shared" si="1475"/>
        <v>41</v>
      </c>
      <c r="G2048" s="1758">
        <f t="shared" si="1475"/>
        <v>8</v>
      </c>
      <c r="H2048" s="1758">
        <f t="shared" si="1475"/>
        <v>211</v>
      </c>
      <c r="I2048" s="1758"/>
      <c r="J2048" s="635"/>
      <c r="K2048" s="1757" t="s">
        <v>116</v>
      </c>
      <c r="L2048" s="1682"/>
      <c r="M2048" s="1682"/>
      <c r="N2048" s="1682"/>
      <c r="O2048" s="1682"/>
      <c r="P2048" s="1682"/>
      <c r="Q2048" s="1682"/>
      <c r="R2048" s="1682"/>
      <c r="S2048" s="649"/>
      <c r="T2048" s="649"/>
      <c r="U2048" s="7"/>
      <c r="V2048" s="7"/>
      <c r="W2048" s="7"/>
      <c r="X2048" s="7"/>
      <c r="Y2048" s="7"/>
      <c r="Z2048" s="7"/>
      <c r="AA2048" s="7"/>
      <c r="AB2048" s="7"/>
      <c r="AC2048" s="7"/>
    </row>
    <row r="2049">
      <c r="A2049" s="1759" t="s">
        <v>113</v>
      </c>
      <c r="B2049" s="1760">
        <v>29.0</v>
      </c>
      <c r="C2049" s="1760">
        <v>22.0</v>
      </c>
      <c r="D2049" s="1760">
        <v>16.0</v>
      </c>
      <c r="E2049" s="1760">
        <v>6.0</v>
      </c>
      <c r="F2049" s="1760">
        <v>21.0</v>
      </c>
      <c r="G2049" s="1760">
        <v>0.0</v>
      </c>
      <c r="H2049" s="1761">
        <f t="shared" ref="H2049:H2051" si="1476">SUM(B2049:G2049)</f>
        <v>94</v>
      </c>
      <c r="I2049" s="1762">
        <f>SUM(H2049:H2053)</f>
        <v>117</v>
      </c>
      <c r="J2049" s="647" t="s">
        <v>1080</v>
      </c>
      <c r="K2049" s="1759" t="s">
        <v>113</v>
      </c>
      <c r="L2049" s="1765">
        <v>135.0</v>
      </c>
      <c r="M2049" s="1762">
        <f>(L2049-H2049)-R2049</f>
        <v>41</v>
      </c>
      <c r="N2049" s="1765">
        <v>45.0</v>
      </c>
      <c r="O2049" s="1762">
        <f t="shared" ref="O2049:O2050" si="1477">SUM(M2049,N2049)</f>
        <v>86</v>
      </c>
      <c r="P2049" s="1764"/>
      <c r="Q2049" s="1685"/>
      <c r="R2049" s="1765"/>
      <c r="S2049" s="649"/>
      <c r="T2049" s="649"/>
      <c r="U2049" s="7"/>
      <c r="V2049" s="7"/>
      <c r="W2049" s="7"/>
      <c r="X2049" s="7"/>
      <c r="Y2049" s="7"/>
      <c r="Z2049" s="7"/>
      <c r="AA2049" s="7"/>
      <c r="AB2049" s="7"/>
      <c r="AC2049" s="7"/>
    </row>
    <row r="2050">
      <c r="A2050" s="1714" t="s">
        <v>77</v>
      </c>
      <c r="B2050" s="692">
        <v>0.0</v>
      </c>
      <c r="C2050" s="692">
        <v>0.0</v>
      </c>
      <c r="D2050" s="692">
        <v>0.0</v>
      </c>
      <c r="E2050" s="692">
        <v>0.0</v>
      </c>
      <c r="F2050" s="692">
        <v>0.0</v>
      </c>
      <c r="G2050" s="690">
        <v>0.0</v>
      </c>
      <c r="H2050" s="693">
        <f t="shared" si="1476"/>
        <v>0</v>
      </c>
      <c r="I2050" s="596">
        <f>(I2049/60)</f>
        <v>1.95</v>
      </c>
      <c r="J2050" s="647" t="s">
        <v>79</v>
      </c>
      <c r="K2050" s="1714" t="s">
        <v>77</v>
      </c>
      <c r="L2050" s="701">
        <f t="shared" ref="L2050:L2052" si="1478">O1460</f>
        <v>20</v>
      </c>
      <c r="M2050" s="701">
        <f>(L2050-H2050-H2051)-R2050</f>
        <v>0</v>
      </c>
      <c r="N2050" s="692">
        <v>20.0</v>
      </c>
      <c r="O2050" s="701">
        <f t="shared" si="1477"/>
        <v>20</v>
      </c>
      <c r="P2050" s="701"/>
      <c r="Q2050" s="1686"/>
      <c r="R2050" s="1686"/>
      <c r="S2050" s="649"/>
      <c r="T2050" s="649"/>
      <c r="U2050" s="7"/>
      <c r="V2050" s="7"/>
      <c r="W2050" s="7"/>
      <c r="X2050" s="7"/>
      <c r="Y2050" s="7"/>
      <c r="Z2050" s="7"/>
      <c r="AA2050" s="7"/>
      <c r="AB2050" s="7"/>
      <c r="AC2050" s="7"/>
    </row>
    <row r="2051">
      <c r="A2051" s="1714" t="s">
        <v>78</v>
      </c>
      <c r="B2051" s="692">
        <v>0.0</v>
      </c>
      <c r="C2051" s="692">
        <v>10.0</v>
      </c>
      <c r="D2051" s="692">
        <v>10.0</v>
      </c>
      <c r="E2051" s="692">
        <v>0.0</v>
      </c>
      <c r="F2051" s="692">
        <v>0.0</v>
      </c>
      <c r="G2051" s="690">
        <v>0.0</v>
      </c>
      <c r="H2051" s="693">
        <f t="shared" si="1476"/>
        <v>20</v>
      </c>
      <c r="I2051" s="701"/>
      <c r="J2051" s="647" t="s">
        <v>79</v>
      </c>
      <c r="K2051" s="1714" t="s">
        <v>78</v>
      </c>
      <c r="L2051" s="701" t="str">
        <f t="shared" si="1478"/>
        <v>-</v>
      </c>
      <c r="M2051" s="701" t="s">
        <v>79</v>
      </c>
      <c r="N2051" s="692" t="s">
        <v>79</v>
      </c>
      <c r="O2051" s="701" t="s">
        <v>79</v>
      </c>
      <c r="P2051" s="701"/>
      <c r="Q2051" s="1686"/>
      <c r="R2051" s="1686"/>
      <c r="S2051" s="649"/>
      <c r="T2051" s="649"/>
      <c r="U2051" s="7"/>
      <c r="V2051" s="7"/>
      <c r="W2051" s="7"/>
      <c r="X2051" s="7"/>
      <c r="Y2051" s="7"/>
      <c r="Z2051" s="7"/>
      <c r="AA2051" s="7"/>
      <c r="AB2051" s="7"/>
      <c r="AC2051" s="7"/>
    </row>
    <row r="2052">
      <c r="A2052" s="1714" t="s">
        <v>446</v>
      </c>
      <c r="B2052" s="692">
        <v>3.0</v>
      </c>
      <c r="C2052" s="692">
        <v>0.0</v>
      </c>
      <c r="D2052" s="692">
        <v>0.0</v>
      </c>
      <c r="E2052" s="692">
        <v>0.0</v>
      </c>
      <c r="F2052" s="692">
        <v>0.0</v>
      </c>
      <c r="G2052" s="690">
        <v>0.0</v>
      </c>
      <c r="H2052" s="693">
        <f t="shared" ref="H2052:H2053" si="1479">sum(B2052:G2052)</f>
        <v>3</v>
      </c>
      <c r="I2052" s="701"/>
      <c r="J2052" s="647" t="s">
        <v>79</v>
      </c>
      <c r="K2052" s="1714" t="s">
        <v>446</v>
      </c>
      <c r="L2052" s="701">
        <f t="shared" si="1478"/>
        <v>4</v>
      </c>
      <c r="M2052" s="701">
        <f>(L2052-H2052)-R2052</f>
        <v>1</v>
      </c>
      <c r="N2052" s="692">
        <v>0.0</v>
      </c>
      <c r="O2052" s="701">
        <f t="shared" ref="O2052:O2053" si="1480">SUM(M2052,N2052)</f>
        <v>1</v>
      </c>
      <c r="P2052" s="701"/>
      <c r="Q2052" s="1686"/>
      <c r="R2052" s="1686"/>
      <c r="S2052" s="649"/>
      <c r="T2052" s="649"/>
      <c r="U2052" s="7"/>
      <c r="V2052" s="7"/>
      <c r="W2052" s="7"/>
      <c r="X2052" s="7"/>
      <c r="Y2052" s="7"/>
      <c r="Z2052" s="7"/>
      <c r="AA2052" s="7"/>
      <c r="AB2052" s="7"/>
      <c r="AC2052" s="7"/>
    </row>
    <row r="2053">
      <c r="A2053" s="1714" t="s">
        <v>751</v>
      </c>
      <c r="B2053" s="692">
        <v>0.0</v>
      </c>
      <c r="C2053" s="692">
        <v>0.0</v>
      </c>
      <c r="D2053" s="692">
        <v>0.0</v>
      </c>
      <c r="E2053" s="692">
        <v>0.0</v>
      </c>
      <c r="F2053" s="692">
        <v>0.0</v>
      </c>
      <c r="G2053" s="690">
        <v>0.0</v>
      </c>
      <c r="H2053" s="693">
        <f t="shared" si="1479"/>
        <v>0</v>
      </c>
      <c r="I2053" s="701"/>
      <c r="J2053" s="647" t="s">
        <v>79</v>
      </c>
      <c r="K2053" s="1714" t="s">
        <v>751</v>
      </c>
      <c r="L2053" s="692">
        <v>0.0</v>
      </c>
      <c r="M2053" s="701">
        <f t="shared" ref="M2053:M2054" si="1481">(L2053-H2053)</f>
        <v>0</v>
      </c>
      <c r="N2053" s="692">
        <v>10.0</v>
      </c>
      <c r="O2053" s="701">
        <f t="shared" si="1480"/>
        <v>10</v>
      </c>
      <c r="P2053" s="692"/>
      <c r="Q2053" s="1686"/>
      <c r="R2053" s="1686"/>
      <c r="S2053" s="649"/>
      <c r="T2053" s="649"/>
      <c r="U2053" s="7"/>
      <c r="V2053" s="7"/>
      <c r="W2053" s="7"/>
      <c r="X2053" s="7"/>
      <c r="Y2053" s="7"/>
      <c r="Z2053" s="7"/>
      <c r="AA2053" s="7"/>
      <c r="AB2053" s="7"/>
      <c r="AC2053" s="7"/>
    </row>
    <row r="2054">
      <c r="A2054" s="1714" t="s">
        <v>80</v>
      </c>
      <c r="B2054" s="692">
        <v>0.0</v>
      </c>
      <c r="C2054" s="692">
        <v>0.0</v>
      </c>
      <c r="D2054" s="692">
        <v>0.0</v>
      </c>
      <c r="E2054" s="692">
        <v>0.0</v>
      </c>
      <c r="F2054" s="692">
        <v>0.0</v>
      </c>
      <c r="G2054" s="690">
        <v>0.0</v>
      </c>
      <c r="H2054" s="693">
        <f t="shared" ref="H2054:H2057" si="1482">SUM(B2054:G2054)</f>
        <v>0</v>
      </c>
      <c r="I2054" s="701"/>
      <c r="J2054" s="647" t="s">
        <v>79</v>
      </c>
      <c r="K2054" s="1714" t="s">
        <v>80</v>
      </c>
      <c r="L2054" s="701">
        <f>O1464</f>
        <v>15</v>
      </c>
      <c r="M2054" s="701">
        <f t="shared" si="1481"/>
        <v>15</v>
      </c>
      <c r="N2054" s="692">
        <v>0.0</v>
      </c>
      <c r="O2054" s="701">
        <f>sum(M2054,N2054)</f>
        <v>15</v>
      </c>
      <c r="P2054" s="701"/>
      <c r="Q2054" s="1686"/>
      <c r="R2054" s="1686"/>
      <c r="S2054" s="649"/>
      <c r="T2054" s="649"/>
      <c r="U2054" s="7"/>
      <c r="V2054" s="7"/>
      <c r="W2054" s="7"/>
      <c r="X2054" s="7"/>
      <c r="Y2054" s="7"/>
      <c r="Z2054" s="7"/>
      <c r="AA2054" s="7"/>
      <c r="AB2054" s="7"/>
      <c r="AC2054" s="7"/>
    </row>
    <row r="2055">
      <c r="A2055" s="1715" t="s">
        <v>115</v>
      </c>
      <c r="B2055" s="1765">
        <v>7.0</v>
      </c>
      <c r="C2055" s="1765">
        <v>9.0</v>
      </c>
      <c r="D2055" s="1765">
        <v>0.0</v>
      </c>
      <c r="E2055" s="1765">
        <v>2.0</v>
      </c>
      <c r="F2055" s="1765">
        <v>9.0</v>
      </c>
      <c r="G2055" s="1760">
        <v>0.0</v>
      </c>
      <c r="H2055" s="1761">
        <f t="shared" si="1482"/>
        <v>27</v>
      </c>
      <c r="I2055" s="1762">
        <f>SUM(H2055:H2059)</f>
        <v>27</v>
      </c>
      <c r="J2055" s="647" t="s">
        <v>1080</v>
      </c>
      <c r="K2055" s="1715" t="s">
        <v>115</v>
      </c>
      <c r="L2055" s="1765">
        <v>28.0</v>
      </c>
      <c r="M2055" s="1762">
        <f>(L2055-H2055)-R2055</f>
        <v>0</v>
      </c>
      <c r="N2055" s="1765">
        <v>20.0</v>
      </c>
      <c r="O2055" s="1762">
        <f t="shared" ref="O2055:O2056" si="1483">SUM(M2055,N2055)</f>
        <v>20</v>
      </c>
      <c r="P2055" s="1764"/>
      <c r="Q2055" s="1766"/>
      <c r="R2055" s="1765">
        <v>1.0</v>
      </c>
      <c r="S2055" s="649"/>
      <c r="T2055" s="649"/>
      <c r="U2055" s="7"/>
      <c r="V2055" s="7"/>
      <c r="W2055" s="7"/>
      <c r="X2055" s="7"/>
      <c r="Y2055" s="7"/>
      <c r="Z2055" s="7"/>
      <c r="AA2055" s="7"/>
      <c r="AB2055" s="7"/>
      <c r="AC2055" s="7"/>
    </row>
    <row r="2056">
      <c r="A2056" s="1714" t="s">
        <v>77</v>
      </c>
      <c r="B2056" s="692">
        <v>0.0</v>
      </c>
      <c r="C2056" s="692">
        <v>0.0</v>
      </c>
      <c r="D2056" s="692">
        <v>0.0</v>
      </c>
      <c r="E2056" s="692">
        <v>0.0</v>
      </c>
      <c r="F2056" s="692">
        <v>0.0</v>
      </c>
      <c r="G2056" s="692">
        <v>0.0</v>
      </c>
      <c r="H2056" s="693">
        <f t="shared" si="1482"/>
        <v>0</v>
      </c>
      <c r="I2056" s="596">
        <f>(I2055/60)</f>
        <v>0.45</v>
      </c>
      <c r="J2056" s="647" t="s">
        <v>79</v>
      </c>
      <c r="K2056" s="1714" t="s">
        <v>77</v>
      </c>
      <c r="L2056" s="701">
        <f t="shared" ref="L2056:L2058" si="1484">O1466</f>
        <v>0</v>
      </c>
      <c r="M2056" s="701">
        <f>(L2056-H2056-H2057)-N2052</f>
        <v>0</v>
      </c>
      <c r="N2056" s="692">
        <v>0.0</v>
      </c>
      <c r="O2056" s="701">
        <f t="shared" si="1483"/>
        <v>0</v>
      </c>
      <c r="P2056" s="701"/>
      <c r="Q2056" s="1686"/>
      <c r="R2056" s="1686"/>
      <c r="S2056" s="649"/>
      <c r="T2056" s="649"/>
      <c r="U2056" s="7"/>
      <c r="V2056" s="7"/>
      <c r="W2056" s="7"/>
      <c r="X2056" s="7"/>
      <c r="Y2056" s="7"/>
      <c r="Z2056" s="7"/>
      <c r="AA2056" s="7"/>
      <c r="AB2056" s="7"/>
      <c r="AC2056" s="7"/>
    </row>
    <row r="2057">
      <c r="A2057" s="1714" t="s">
        <v>78</v>
      </c>
      <c r="B2057" s="692">
        <v>0.0</v>
      </c>
      <c r="C2057" s="692">
        <v>0.0</v>
      </c>
      <c r="D2057" s="692">
        <v>0.0</v>
      </c>
      <c r="E2057" s="692">
        <v>0.0</v>
      </c>
      <c r="F2057" s="692">
        <v>0.0</v>
      </c>
      <c r="G2057" s="692">
        <v>0.0</v>
      </c>
      <c r="H2057" s="693">
        <f t="shared" si="1482"/>
        <v>0</v>
      </c>
      <c r="I2057" s="701"/>
      <c r="J2057" s="647" t="s">
        <v>79</v>
      </c>
      <c r="K2057" s="1714" t="s">
        <v>78</v>
      </c>
      <c r="L2057" s="701" t="str">
        <f t="shared" si="1484"/>
        <v>-</v>
      </c>
      <c r="M2057" s="701" t="s">
        <v>79</v>
      </c>
      <c r="N2057" s="692" t="s">
        <v>79</v>
      </c>
      <c r="O2057" s="701" t="s">
        <v>79</v>
      </c>
      <c r="P2057" s="701"/>
      <c r="Q2057" s="1686"/>
      <c r="R2057" s="1686"/>
      <c r="S2057" s="649"/>
      <c r="T2057" s="649"/>
      <c r="U2057" s="7"/>
      <c r="V2057" s="7"/>
      <c r="W2057" s="7"/>
      <c r="X2057" s="7"/>
      <c r="Y2057" s="7"/>
      <c r="Z2057" s="7"/>
      <c r="AA2057" s="7"/>
      <c r="AB2057" s="7"/>
      <c r="AC2057" s="7"/>
    </row>
    <row r="2058">
      <c r="A2058" s="1714" t="s">
        <v>446</v>
      </c>
      <c r="B2058" s="692">
        <v>0.0</v>
      </c>
      <c r="C2058" s="692">
        <v>0.0</v>
      </c>
      <c r="D2058" s="692">
        <v>0.0</v>
      </c>
      <c r="E2058" s="692">
        <v>0.0</v>
      </c>
      <c r="F2058" s="692">
        <v>0.0</v>
      </c>
      <c r="G2058" s="692">
        <v>0.0</v>
      </c>
      <c r="H2058" s="693">
        <f>sum(B2058:G2058)</f>
        <v>0</v>
      </c>
      <c r="I2058" s="701"/>
      <c r="J2058" s="647" t="s">
        <v>79</v>
      </c>
      <c r="K2058" s="1714" t="s">
        <v>446</v>
      </c>
      <c r="L2058" s="701">
        <f t="shared" si="1484"/>
        <v>8</v>
      </c>
      <c r="M2058" s="701">
        <f>(L2058-H2058)-R2058</f>
        <v>8</v>
      </c>
      <c r="N2058" s="692">
        <v>0.0</v>
      </c>
      <c r="O2058" s="701">
        <f t="shared" ref="O2058:O2059" si="1485">SUM(M2058,N2058)</f>
        <v>8</v>
      </c>
      <c r="P2058" s="701"/>
      <c r="Q2058" s="1686"/>
      <c r="R2058" s="1686"/>
      <c r="S2058" s="649"/>
      <c r="T2058" s="649"/>
      <c r="U2058" s="7"/>
      <c r="V2058" s="7"/>
      <c r="W2058" s="7"/>
      <c r="X2058" s="7"/>
      <c r="Y2058" s="7"/>
      <c r="Z2058" s="7"/>
      <c r="AA2058" s="7"/>
      <c r="AB2058" s="7"/>
      <c r="AC2058" s="7"/>
    </row>
    <row r="2059">
      <c r="A2059" s="1714" t="s">
        <v>751</v>
      </c>
      <c r="B2059" s="692">
        <v>0.0</v>
      </c>
      <c r="C2059" s="692">
        <v>0.0</v>
      </c>
      <c r="D2059" s="692">
        <v>0.0</v>
      </c>
      <c r="E2059" s="692">
        <v>0.0</v>
      </c>
      <c r="F2059" s="692">
        <v>0.0</v>
      </c>
      <c r="G2059" s="690">
        <v>0.0</v>
      </c>
      <c r="H2059" s="690">
        <v>0.0</v>
      </c>
      <c r="I2059" s="701"/>
      <c r="J2059" s="647" t="s">
        <v>79</v>
      </c>
      <c r="K2059" s="1714" t="s">
        <v>751</v>
      </c>
      <c r="L2059" s="692">
        <v>5.0</v>
      </c>
      <c r="M2059" s="701">
        <f t="shared" ref="M2059:M2060" si="1486">(L2059-H2059)</f>
        <v>5</v>
      </c>
      <c r="N2059" s="692">
        <v>0.0</v>
      </c>
      <c r="O2059" s="701">
        <f t="shared" si="1485"/>
        <v>5</v>
      </c>
      <c r="P2059" s="701"/>
      <c r="Q2059" s="1621"/>
      <c r="R2059" s="1686"/>
      <c r="S2059" s="649"/>
      <c r="T2059" s="649"/>
      <c r="U2059" s="7"/>
      <c r="V2059" s="7"/>
      <c r="W2059" s="7"/>
      <c r="X2059" s="7"/>
      <c r="Y2059" s="7"/>
      <c r="Z2059" s="7"/>
      <c r="AA2059" s="7"/>
      <c r="AB2059" s="7"/>
      <c r="AC2059" s="7"/>
    </row>
    <row r="2060">
      <c r="A2060" s="1714" t="s">
        <v>80</v>
      </c>
      <c r="B2060" s="692">
        <v>0.0</v>
      </c>
      <c r="C2060" s="692">
        <v>0.0</v>
      </c>
      <c r="D2060" s="692">
        <v>0.0</v>
      </c>
      <c r="E2060" s="692">
        <v>0.0</v>
      </c>
      <c r="F2060" s="692">
        <v>1.0</v>
      </c>
      <c r="G2060" s="692">
        <v>0.0</v>
      </c>
      <c r="H2060" s="693">
        <f t="shared" ref="H2060:H2063" si="1487">SUM(B2060:G2060)</f>
        <v>1</v>
      </c>
      <c r="I2060" s="701"/>
      <c r="J2060" s="647" t="s">
        <v>79</v>
      </c>
      <c r="K2060" s="1714" t="s">
        <v>80</v>
      </c>
      <c r="L2060" s="692">
        <v>8.0</v>
      </c>
      <c r="M2060" s="701">
        <f t="shared" si="1486"/>
        <v>7</v>
      </c>
      <c r="N2060" s="692">
        <v>0.0</v>
      </c>
      <c r="O2060" s="701">
        <f>sum(M2060,N2060)</f>
        <v>7</v>
      </c>
      <c r="P2060" s="701"/>
      <c r="Q2060" s="1686"/>
      <c r="R2060" s="1686"/>
      <c r="S2060" s="649"/>
      <c r="T2060" s="649"/>
      <c r="U2060" s="7"/>
      <c r="V2060" s="7"/>
      <c r="W2060" s="7"/>
      <c r="X2060" s="7"/>
      <c r="Y2060" s="7"/>
      <c r="Z2060" s="7"/>
      <c r="AA2060" s="7"/>
      <c r="AB2060" s="7"/>
      <c r="AC2060" s="7"/>
    </row>
    <row r="2061">
      <c r="A2061" s="1715" t="s">
        <v>240</v>
      </c>
      <c r="B2061" s="1760">
        <v>3.0</v>
      </c>
      <c r="C2061" s="1760">
        <v>1.0</v>
      </c>
      <c r="D2061" s="1760">
        <v>3.0</v>
      </c>
      <c r="E2061" s="1760">
        <v>1.0</v>
      </c>
      <c r="F2061" s="1760">
        <v>3.0</v>
      </c>
      <c r="G2061" s="1760">
        <v>0.0</v>
      </c>
      <c r="H2061" s="1761">
        <f t="shared" si="1487"/>
        <v>11</v>
      </c>
      <c r="I2061" s="1762">
        <f>SUM(H2061:H2065)</f>
        <v>22</v>
      </c>
      <c r="J2061" s="647" t="s">
        <v>1080</v>
      </c>
      <c r="K2061" s="1715" t="s">
        <v>240</v>
      </c>
      <c r="L2061" s="1765">
        <v>37.0</v>
      </c>
      <c r="M2061" s="1762">
        <f>(L2061-H2061)-R2061</f>
        <v>26</v>
      </c>
      <c r="N2061" s="1765">
        <v>0.0</v>
      </c>
      <c r="O2061" s="1762">
        <f t="shared" ref="O2061:O2062" si="1488">SUM(M2061,N2061)</f>
        <v>26</v>
      </c>
      <c r="P2061" s="1764"/>
      <c r="Q2061" s="1685"/>
      <c r="R2061" s="1762"/>
      <c r="S2061" s="649"/>
      <c r="T2061" s="649"/>
      <c r="U2061" s="7"/>
      <c r="V2061" s="7"/>
      <c r="W2061" s="7"/>
      <c r="X2061" s="7"/>
      <c r="Y2061" s="7"/>
      <c r="Z2061" s="7"/>
      <c r="AA2061" s="7"/>
      <c r="AB2061" s="7"/>
      <c r="AC2061" s="7"/>
    </row>
    <row r="2062">
      <c r="A2062" s="1714" t="s">
        <v>77</v>
      </c>
      <c r="B2062" s="692">
        <v>0.0</v>
      </c>
      <c r="C2062" s="692">
        <v>0.0</v>
      </c>
      <c r="D2062" s="692">
        <v>0.0</v>
      </c>
      <c r="E2062" s="692">
        <v>0.0</v>
      </c>
      <c r="F2062" s="692">
        <v>0.0</v>
      </c>
      <c r="G2062" s="690">
        <v>0.0</v>
      </c>
      <c r="H2062" s="693">
        <f t="shared" si="1487"/>
        <v>0</v>
      </c>
      <c r="I2062" s="596">
        <f>(I2061/60)</f>
        <v>0.3666666667</v>
      </c>
      <c r="J2062" s="647" t="s">
        <v>79</v>
      </c>
      <c r="K2062" s="1714" t="s">
        <v>77</v>
      </c>
      <c r="L2062" s="692">
        <v>11.0</v>
      </c>
      <c r="M2062" s="701">
        <f>(L2062-H2062-H2063)-R2062</f>
        <v>1</v>
      </c>
      <c r="N2062" s="692">
        <v>0.0</v>
      </c>
      <c r="O2062" s="701">
        <f t="shared" si="1488"/>
        <v>1</v>
      </c>
      <c r="P2062" s="701"/>
      <c r="Q2062" s="1686"/>
      <c r="R2062" s="1686"/>
      <c r="S2062" s="649"/>
      <c r="T2062" s="649"/>
      <c r="U2062" s="7"/>
      <c r="V2062" s="7"/>
      <c r="W2062" s="7"/>
      <c r="X2062" s="7"/>
      <c r="Y2062" s="7"/>
      <c r="Z2062" s="7"/>
      <c r="AA2062" s="7"/>
      <c r="AB2062" s="7"/>
      <c r="AC2062" s="7"/>
    </row>
    <row r="2063">
      <c r="A2063" s="1714" t="s">
        <v>78</v>
      </c>
      <c r="B2063" s="692">
        <v>0.0</v>
      </c>
      <c r="C2063" s="692">
        <v>0.0</v>
      </c>
      <c r="D2063" s="692">
        <v>9.0</v>
      </c>
      <c r="E2063" s="692">
        <v>0.0</v>
      </c>
      <c r="F2063" s="692">
        <v>1.0</v>
      </c>
      <c r="G2063" s="690">
        <v>0.0</v>
      </c>
      <c r="H2063" s="693">
        <f t="shared" si="1487"/>
        <v>10</v>
      </c>
      <c r="I2063" s="701"/>
      <c r="J2063" s="647" t="s">
        <v>79</v>
      </c>
      <c r="K2063" s="1714" t="s">
        <v>78</v>
      </c>
      <c r="L2063" s="701" t="str">
        <f t="shared" ref="L2063:L2064" si="1489">O1473</f>
        <v>-</v>
      </c>
      <c r="M2063" s="701" t="s">
        <v>79</v>
      </c>
      <c r="N2063" s="692" t="s">
        <v>79</v>
      </c>
      <c r="O2063" s="701" t="s">
        <v>79</v>
      </c>
      <c r="P2063" s="701"/>
      <c r="Q2063" s="1686"/>
      <c r="R2063" s="1686"/>
      <c r="S2063" s="649"/>
      <c r="T2063" s="649"/>
      <c r="U2063" s="7"/>
      <c r="V2063" s="7"/>
      <c r="W2063" s="7"/>
      <c r="X2063" s="7"/>
      <c r="Y2063" s="7"/>
      <c r="Z2063" s="7"/>
      <c r="AA2063" s="7"/>
      <c r="AB2063" s="7"/>
      <c r="AC2063" s="7"/>
    </row>
    <row r="2064">
      <c r="A2064" s="1714" t="s">
        <v>446</v>
      </c>
      <c r="B2064" s="692">
        <v>0.0</v>
      </c>
      <c r="C2064" s="692">
        <v>0.0</v>
      </c>
      <c r="D2064" s="692">
        <v>0.0</v>
      </c>
      <c r="E2064" s="692">
        <v>0.0</v>
      </c>
      <c r="F2064" s="692">
        <v>0.0</v>
      </c>
      <c r="G2064" s="690">
        <v>0.0</v>
      </c>
      <c r="H2064" s="693">
        <f t="shared" ref="H2064:H2065" si="1490">sum(B2064:G2064)</f>
        <v>0</v>
      </c>
      <c r="I2064" s="701"/>
      <c r="J2064" s="647" t="s">
        <v>79</v>
      </c>
      <c r="K2064" s="1714" t="s">
        <v>446</v>
      </c>
      <c r="L2064" s="701">
        <f t="shared" si="1489"/>
        <v>0</v>
      </c>
      <c r="M2064" s="701">
        <f>(L2064-H2064)-R2064</f>
        <v>0</v>
      </c>
      <c r="N2064" s="692">
        <v>0.0</v>
      </c>
      <c r="O2064" s="701">
        <f t="shared" ref="O2064:O2065" si="1491">SUM(M2064,N2064)</f>
        <v>0</v>
      </c>
      <c r="P2064" s="701"/>
      <c r="Q2064" s="1686"/>
      <c r="R2064" s="1686"/>
      <c r="S2064" s="649"/>
      <c r="T2064" s="649"/>
      <c r="U2064" s="7"/>
      <c r="V2064" s="7"/>
      <c r="W2064" s="7"/>
      <c r="X2064" s="7"/>
      <c r="Y2064" s="7"/>
      <c r="Z2064" s="7"/>
      <c r="AA2064" s="7"/>
      <c r="AB2064" s="7"/>
      <c r="AC2064" s="7"/>
    </row>
    <row r="2065">
      <c r="A2065" s="1714" t="s">
        <v>751</v>
      </c>
      <c r="B2065" s="692">
        <v>1.0</v>
      </c>
      <c r="C2065" s="692">
        <v>0.0</v>
      </c>
      <c r="D2065" s="692">
        <v>0.0</v>
      </c>
      <c r="E2065" s="692">
        <v>0.0</v>
      </c>
      <c r="F2065" s="692">
        <v>0.0</v>
      </c>
      <c r="G2065" s="690">
        <v>0.0</v>
      </c>
      <c r="H2065" s="693">
        <f t="shared" si="1490"/>
        <v>1</v>
      </c>
      <c r="I2065" s="701"/>
      <c r="J2065" s="647" t="s">
        <v>79</v>
      </c>
      <c r="K2065" s="1714" t="s">
        <v>751</v>
      </c>
      <c r="L2065" s="692">
        <v>1.0</v>
      </c>
      <c r="M2065" s="701">
        <f t="shared" ref="M2065:M2066" si="1492">(L2065-H2065)</f>
        <v>0</v>
      </c>
      <c r="N2065" s="692">
        <v>0.0</v>
      </c>
      <c r="O2065" s="701">
        <f t="shared" si="1491"/>
        <v>0</v>
      </c>
      <c r="P2065" s="701"/>
      <c r="Q2065" s="1686"/>
      <c r="R2065" s="1686"/>
      <c r="S2065" s="649"/>
      <c r="T2065" s="649"/>
      <c r="U2065" s="7"/>
      <c r="V2065" s="7"/>
      <c r="W2065" s="7"/>
      <c r="X2065" s="7"/>
      <c r="Y2065" s="7"/>
      <c r="Z2065" s="7"/>
      <c r="AA2065" s="7"/>
      <c r="AB2065" s="7"/>
      <c r="AC2065" s="7"/>
    </row>
    <row r="2066">
      <c r="A2066" s="1714" t="s">
        <v>80</v>
      </c>
      <c r="B2066" s="692">
        <v>1.0</v>
      </c>
      <c r="C2066" s="692">
        <v>0.0</v>
      </c>
      <c r="D2066" s="692">
        <v>0.0</v>
      </c>
      <c r="E2066" s="692">
        <v>0.0</v>
      </c>
      <c r="F2066" s="692">
        <v>0.0</v>
      </c>
      <c r="G2066" s="690">
        <v>0.0</v>
      </c>
      <c r="H2066" s="693">
        <f t="shared" ref="H2066:H2069" si="1493">SUM(B2066:G2066)</f>
        <v>1</v>
      </c>
      <c r="I2066" s="701"/>
      <c r="J2066" s="647" t="s">
        <v>79</v>
      </c>
      <c r="K2066" s="1714" t="s">
        <v>80</v>
      </c>
      <c r="L2066" s="692">
        <v>10.0</v>
      </c>
      <c r="M2066" s="701">
        <f t="shared" si="1492"/>
        <v>9</v>
      </c>
      <c r="N2066" s="692">
        <v>0.0</v>
      </c>
      <c r="O2066" s="701">
        <f>sum(M2066,N2066)</f>
        <v>9</v>
      </c>
      <c r="P2066" s="701"/>
      <c r="Q2066" s="1686"/>
      <c r="R2066" s="1686"/>
      <c r="S2066" s="649"/>
      <c r="T2066" s="649"/>
      <c r="U2066" s="7"/>
      <c r="V2066" s="7"/>
      <c r="W2066" s="7"/>
      <c r="X2066" s="7"/>
      <c r="Y2066" s="7"/>
      <c r="Z2066" s="7"/>
      <c r="AA2066" s="7"/>
      <c r="AB2066" s="7"/>
      <c r="AC2066" s="7"/>
    </row>
    <row r="2067">
      <c r="A2067" s="1715" t="s">
        <v>14</v>
      </c>
      <c r="B2067" s="1765">
        <v>0.0</v>
      </c>
      <c r="C2067" s="1765">
        <v>0.0</v>
      </c>
      <c r="D2067" s="1765">
        <v>0.0</v>
      </c>
      <c r="E2067" s="1765">
        <v>0.0</v>
      </c>
      <c r="F2067" s="1765">
        <v>0.0</v>
      </c>
      <c r="G2067" s="1760">
        <v>0.0</v>
      </c>
      <c r="H2067" s="1761">
        <f t="shared" si="1493"/>
        <v>0</v>
      </c>
      <c r="I2067" s="1762">
        <f>SUM(H2067:H2071)</f>
        <v>0</v>
      </c>
      <c r="J2067" s="2032"/>
      <c r="K2067" s="1715" t="s">
        <v>14</v>
      </c>
      <c r="L2067" s="1762">
        <f t="shared" ref="L2067:L2072" si="1494">O1477</f>
        <v>12</v>
      </c>
      <c r="M2067" s="1762">
        <f>(L2067-H2067)-R2067</f>
        <v>12</v>
      </c>
      <c r="N2067" s="1760">
        <v>0.0</v>
      </c>
      <c r="O2067" s="1762">
        <f t="shared" ref="O2067:O2068" si="1495">SUM(M2067,N2067)</f>
        <v>12</v>
      </c>
      <c r="P2067" s="1762"/>
      <c r="Q2067" s="1685"/>
      <c r="R2067" s="1762"/>
      <c r="S2067" s="649"/>
      <c r="T2067" s="649"/>
      <c r="U2067" s="7"/>
      <c r="V2067" s="7"/>
      <c r="W2067" s="7"/>
      <c r="X2067" s="7"/>
      <c r="Y2067" s="7"/>
      <c r="Z2067" s="7"/>
      <c r="AA2067" s="7"/>
      <c r="AB2067" s="7"/>
      <c r="AC2067" s="7"/>
    </row>
    <row r="2068">
      <c r="A2068" s="1714" t="s">
        <v>77</v>
      </c>
      <c r="B2068" s="692">
        <v>0.0</v>
      </c>
      <c r="C2068" s="692">
        <v>0.0</v>
      </c>
      <c r="D2068" s="692">
        <v>0.0</v>
      </c>
      <c r="E2068" s="692">
        <v>0.0</v>
      </c>
      <c r="F2068" s="692">
        <v>0.0</v>
      </c>
      <c r="G2068" s="692">
        <v>0.0</v>
      </c>
      <c r="H2068" s="693">
        <f t="shared" si="1493"/>
        <v>0</v>
      </c>
      <c r="I2068" s="596">
        <f>(I2067/60)</f>
        <v>0</v>
      </c>
      <c r="J2068" s="635"/>
      <c r="K2068" s="1714" t="s">
        <v>77</v>
      </c>
      <c r="L2068" s="701">
        <f t="shared" si="1494"/>
        <v>1</v>
      </c>
      <c r="M2068" s="701">
        <f>(L2068-H2068-H2069)-R2068</f>
        <v>1</v>
      </c>
      <c r="N2068" s="692">
        <v>0.0</v>
      </c>
      <c r="O2068" s="701">
        <f t="shared" si="1495"/>
        <v>1</v>
      </c>
      <c r="P2068" s="701"/>
      <c r="Q2068" s="1686"/>
      <c r="R2068" s="1686"/>
      <c r="S2068" s="649"/>
      <c r="T2068" s="649"/>
      <c r="U2068" s="7"/>
      <c r="V2068" s="7"/>
      <c r="W2068" s="7"/>
      <c r="X2068" s="7"/>
      <c r="Y2068" s="7"/>
      <c r="Z2068" s="7"/>
      <c r="AA2068" s="7"/>
      <c r="AB2068" s="7"/>
      <c r="AC2068" s="7"/>
    </row>
    <row r="2069">
      <c r="A2069" s="1714" t="s">
        <v>78</v>
      </c>
      <c r="B2069" s="692">
        <v>0.0</v>
      </c>
      <c r="C2069" s="692">
        <v>0.0</v>
      </c>
      <c r="D2069" s="692">
        <v>0.0</v>
      </c>
      <c r="E2069" s="692">
        <v>0.0</v>
      </c>
      <c r="F2069" s="692">
        <v>0.0</v>
      </c>
      <c r="G2069" s="692">
        <v>0.0</v>
      </c>
      <c r="H2069" s="693">
        <f t="shared" si="1493"/>
        <v>0</v>
      </c>
      <c r="I2069" s="701"/>
      <c r="J2069" s="635"/>
      <c r="K2069" s="1714" t="s">
        <v>78</v>
      </c>
      <c r="L2069" s="701" t="str">
        <f t="shared" si="1494"/>
        <v>-</v>
      </c>
      <c r="M2069" s="701" t="s">
        <v>79</v>
      </c>
      <c r="N2069" s="692" t="s">
        <v>79</v>
      </c>
      <c r="O2069" s="701" t="s">
        <v>79</v>
      </c>
      <c r="P2069" s="701"/>
      <c r="Q2069" s="1686"/>
      <c r="R2069" s="1686"/>
      <c r="S2069" s="649"/>
      <c r="T2069" s="649"/>
      <c r="U2069" s="7"/>
      <c r="V2069" s="7"/>
      <c r="W2069" s="7"/>
      <c r="X2069" s="7"/>
      <c r="Y2069" s="7"/>
      <c r="Z2069" s="7"/>
      <c r="AA2069" s="7"/>
      <c r="AB2069" s="7"/>
      <c r="AC2069" s="7"/>
    </row>
    <row r="2070">
      <c r="A2070" s="1714" t="s">
        <v>446</v>
      </c>
      <c r="B2070" s="692">
        <v>0.0</v>
      </c>
      <c r="C2070" s="692">
        <v>0.0</v>
      </c>
      <c r="D2070" s="692">
        <v>0.0</v>
      </c>
      <c r="E2070" s="692">
        <v>0.0</v>
      </c>
      <c r="F2070" s="692">
        <v>0.0</v>
      </c>
      <c r="G2070" s="692">
        <v>0.0</v>
      </c>
      <c r="H2070" s="693">
        <f t="shared" ref="H2070:H2071" si="1496">sum(B2070:G2070)</f>
        <v>0</v>
      </c>
      <c r="I2070" s="701"/>
      <c r="J2070" s="635"/>
      <c r="K2070" s="1714" t="s">
        <v>446</v>
      </c>
      <c r="L2070" s="701">
        <f t="shared" si="1494"/>
        <v>1</v>
      </c>
      <c r="M2070" s="701">
        <f>(L2070-H2070)-R2070</f>
        <v>1</v>
      </c>
      <c r="N2070" s="692">
        <v>0.0</v>
      </c>
      <c r="O2070" s="701">
        <f t="shared" ref="O2070:O2071" si="1497">SUM(M2070,N2070)</f>
        <v>1</v>
      </c>
      <c r="P2070" s="701"/>
      <c r="Q2070" s="1686"/>
      <c r="R2070" s="1686"/>
      <c r="S2070" s="649"/>
      <c r="T2070" s="649"/>
      <c r="U2070" s="7"/>
      <c r="V2070" s="7"/>
      <c r="W2070" s="7"/>
      <c r="X2070" s="7"/>
      <c r="Y2070" s="7"/>
      <c r="Z2070" s="7"/>
      <c r="AA2070" s="7"/>
      <c r="AB2070" s="7"/>
      <c r="AC2070" s="7"/>
    </row>
    <row r="2071">
      <c r="A2071" s="1714" t="s">
        <v>751</v>
      </c>
      <c r="B2071" s="692">
        <v>0.0</v>
      </c>
      <c r="C2071" s="692">
        <v>0.0</v>
      </c>
      <c r="D2071" s="692">
        <v>0.0</v>
      </c>
      <c r="E2071" s="692">
        <v>0.0</v>
      </c>
      <c r="F2071" s="692">
        <v>0.0</v>
      </c>
      <c r="G2071" s="692">
        <v>0.0</v>
      </c>
      <c r="H2071" s="693">
        <f t="shared" si="1496"/>
        <v>0</v>
      </c>
      <c r="I2071" s="701"/>
      <c r="J2071" s="635"/>
      <c r="K2071" s="1714" t="s">
        <v>751</v>
      </c>
      <c r="L2071" s="701">
        <f t="shared" si="1494"/>
        <v>0</v>
      </c>
      <c r="M2071" s="701">
        <f t="shared" ref="M2071:M2072" si="1498">(L2071-H2071)</f>
        <v>0</v>
      </c>
      <c r="N2071" s="692">
        <v>0.0</v>
      </c>
      <c r="O2071" s="701">
        <f t="shared" si="1497"/>
        <v>0</v>
      </c>
      <c r="P2071" s="701"/>
      <c r="Q2071" s="1686"/>
      <c r="R2071" s="1686"/>
      <c r="S2071" s="649"/>
      <c r="T2071" s="649"/>
      <c r="U2071" s="7"/>
      <c r="V2071" s="7"/>
      <c r="W2071" s="7"/>
      <c r="X2071" s="7"/>
      <c r="Y2071" s="7"/>
      <c r="Z2071" s="7"/>
      <c r="AA2071" s="7"/>
      <c r="AB2071" s="7"/>
      <c r="AC2071" s="7"/>
    </row>
    <row r="2072">
      <c r="A2072" s="1714" t="s">
        <v>80</v>
      </c>
      <c r="B2072" s="692">
        <v>0.0</v>
      </c>
      <c r="C2072" s="692">
        <v>0.0</v>
      </c>
      <c r="D2072" s="692">
        <v>0.0</v>
      </c>
      <c r="E2072" s="692">
        <v>0.0</v>
      </c>
      <c r="F2072" s="692">
        <v>0.0</v>
      </c>
      <c r="G2072" s="692">
        <v>0.0</v>
      </c>
      <c r="H2072" s="693">
        <f t="shared" ref="H2072:H2075" si="1499">SUM(B2072:G2072)</f>
        <v>0</v>
      </c>
      <c r="I2072" s="701"/>
      <c r="J2072" s="635"/>
      <c r="K2072" s="1714" t="s">
        <v>80</v>
      </c>
      <c r="L2072" s="701">
        <f t="shared" si="1494"/>
        <v>32</v>
      </c>
      <c r="M2072" s="701">
        <f t="shared" si="1498"/>
        <v>32</v>
      </c>
      <c r="N2072" s="692">
        <v>0.0</v>
      </c>
      <c r="O2072" s="701">
        <f>sum(M2072,N2072)</f>
        <v>32</v>
      </c>
      <c r="P2072" s="701"/>
      <c r="Q2072" s="1686"/>
      <c r="R2072" s="1686"/>
      <c r="S2072" s="649"/>
      <c r="T2072" s="649"/>
      <c r="U2072" s="7"/>
      <c r="V2072" s="7"/>
      <c r="W2072" s="7"/>
      <c r="X2072" s="7"/>
      <c r="Y2072" s="7"/>
      <c r="Z2072" s="7"/>
      <c r="AA2072" s="7"/>
      <c r="AB2072" s="7"/>
      <c r="AC2072" s="7"/>
    </row>
    <row r="2073">
      <c r="A2073" s="1715" t="s">
        <v>120</v>
      </c>
      <c r="B2073" s="1760">
        <v>4.0</v>
      </c>
      <c r="C2073" s="1760">
        <v>5.0</v>
      </c>
      <c r="D2073" s="1760">
        <v>6.0</v>
      </c>
      <c r="E2073" s="1760">
        <v>1.0</v>
      </c>
      <c r="F2073" s="1760">
        <v>6.0</v>
      </c>
      <c r="G2073" s="1760">
        <v>5.0</v>
      </c>
      <c r="H2073" s="1761">
        <f t="shared" si="1499"/>
        <v>27</v>
      </c>
      <c r="I2073" s="1762">
        <f>SUM(H2073:H2077)</f>
        <v>41</v>
      </c>
      <c r="J2073" s="647" t="s">
        <v>1080</v>
      </c>
      <c r="K2073" s="1715" t="s">
        <v>120</v>
      </c>
      <c r="L2073" s="1765">
        <v>53.0</v>
      </c>
      <c r="M2073" s="1762">
        <f>(L2073-H2073)-R2073</f>
        <v>26</v>
      </c>
      <c r="N2073" s="1765">
        <v>10.0</v>
      </c>
      <c r="O2073" s="1762">
        <f t="shared" ref="O2073:O2074" si="1500">SUM(M2073,N2073)</f>
        <v>36</v>
      </c>
      <c r="P2073" s="1764"/>
      <c r="Q2073" s="1766"/>
      <c r="R2073" s="1762"/>
      <c r="S2073" s="649"/>
      <c r="T2073" s="649"/>
      <c r="U2073" s="7"/>
      <c r="V2073" s="7"/>
      <c r="W2073" s="7"/>
      <c r="X2073" s="7"/>
      <c r="Y2073" s="7"/>
      <c r="Z2073" s="7"/>
      <c r="AA2073" s="7"/>
      <c r="AB2073" s="7"/>
      <c r="AC2073" s="7"/>
    </row>
    <row r="2074">
      <c r="A2074" s="1714" t="s">
        <v>77</v>
      </c>
      <c r="B2074" s="692">
        <v>0.0</v>
      </c>
      <c r="C2074" s="692">
        <v>0.0</v>
      </c>
      <c r="D2074" s="692">
        <v>0.0</v>
      </c>
      <c r="E2074" s="692">
        <v>0.0</v>
      </c>
      <c r="F2074" s="692">
        <v>0.0</v>
      </c>
      <c r="G2074" s="690">
        <v>0.0</v>
      </c>
      <c r="H2074" s="693">
        <f t="shared" si="1499"/>
        <v>0</v>
      </c>
      <c r="I2074" s="596">
        <f>(I2073/60)</f>
        <v>0.6833333333</v>
      </c>
      <c r="J2074" s="647" t="s">
        <v>79</v>
      </c>
      <c r="K2074" s="1714" t="s">
        <v>77</v>
      </c>
      <c r="L2074" s="692">
        <v>17.0</v>
      </c>
      <c r="M2074" s="701">
        <f>(L2074-H2074-H2075)-R2074</f>
        <v>3</v>
      </c>
      <c r="N2074" s="692">
        <v>5.0</v>
      </c>
      <c r="O2074" s="701">
        <f t="shared" si="1500"/>
        <v>8</v>
      </c>
      <c r="P2074" s="701"/>
      <c r="Q2074" s="1686"/>
      <c r="R2074" s="1686"/>
      <c r="S2074" s="649"/>
      <c r="T2074" s="649"/>
      <c r="U2074" s="7"/>
      <c r="V2074" s="7"/>
      <c r="W2074" s="7"/>
      <c r="X2074" s="7"/>
      <c r="Y2074" s="7"/>
      <c r="Z2074" s="7"/>
      <c r="AA2074" s="7"/>
      <c r="AB2074" s="7"/>
      <c r="AC2074" s="7"/>
    </row>
    <row r="2075">
      <c r="A2075" s="1714" t="s">
        <v>78</v>
      </c>
      <c r="B2075" s="692">
        <v>4.0</v>
      </c>
      <c r="C2075" s="692">
        <v>3.0</v>
      </c>
      <c r="D2075" s="692">
        <v>3.0</v>
      </c>
      <c r="E2075" s="692">
        <v>0.0</v>
      </c>
      <c r="F2075" s="692">
        <v>1.0</v>
      </c>
      <c r="G2075" s="690">
        <v>3.0</v>
      </c>
      <c r="H2075" s="693">
        <f t="shared" si="1499"/>
        <v>14</v>
      </c>
      <c r="I2075" s="701"/>
      <c r="J2075" s="647" t="s">
        <v>79</v>
      </c>
      <c r="K2075" s="1714" t="s">
        <v>78</v>
      </c>
      <c r="L2075" s="701" t="str">
        <f t="shared" ref="L2075:L2077" si="1501">O1485</f>
        <v>-</v>
      </c>
      <c r="M2075" s="701" t="s">
        <v>79</v>
      </c>
      <c r="N2075" s="692" t="s">
        <v>79</v>
      </c>
      <c r="O2075" s="701" t="s">
        <v>79</v>
      </c>
      <c r="P2075" s="701"/>
      <c r="Q2075" s="701"/>
      <c r="R2075" s="1686"/>
      <c r="S2075" s="649"/>
      <c r="T2075" s="649"/>
      <c r="U2075" s="7"/>
      <c r="V2075" s="7"/>
      <c r="W2075" s="7"/>
      <c r="X2075" s="7"/>
      <c r="Y2075" s="7"/>
      <c r="Z2075" s="7"/>
      <c r="AA2075" s="7"/>
      <c r="AB2075" s="7"/>
      <c r="AC2075" s="7"/>
    </row>
    <row r="2076">
      <c r="A2076" s="1714" t="s">
        <v>446</v>
      </c>
      <c r="B2076" s="692">
        <v>0.0</v>
      </c>
      <c r="C2076" s="692">
        <v>0.0</v>
      </c>
      <c r="D2076" s="692">
        <v>0.0</v>
      </c>
      <c r="E2076" s="692">
        <v>0.0</v>
      </c>
      <c r="F2076" s="692">
        <v>0.0</v>
      </c>
      <c r="G2076" s="690">
        <v>0.0</v>
      </c>
      <c r="H2076" s="693">
        <f t="shared" ref="H2076:H2077" si="1502">sum(B2076:G2076)</f>
        <v>0</v>
      </c>
      <c r="I2076" s="701"/>
      <c r="J2076" s="647" t="s">
        <v>79</v>
      </c>
      <c r="K2076" s="1714" t="s">
        <v>446</v>
      </c>
      <c r="L2076" s="701">
        <f t="shared" si="1501"/>
        <v>1</v>
      </c>
      <c r="M2076" s="701">
        <f>(L2076-H2076)-R2076</f>
        <v>1</v>
      </c>
      <c r="N2076" s="692">
        <v>0.0</v>
      </c>
      <c r="O2076" s="701">
        <f t="shared" ref="O2076:O2077" si="1503">SUM(M2076,N2076)</f>
        <v>1</v>
      </c>
      <c r="P2076" s="701"/>
      <c r="Q2076" s="692"/>
      <c r="R2076" s="1686"/>
      <c r="S2076" s="649"/>
      <c r="T2076" s="649"/>
      <c r="U2076" s="7"/>
      <c r="V2076" s="7"/>
      <c r="W2076" s="7"/>
      <c r="X2076" s="7"/>
      <c r="Y2076" s="7"/>
      <c r="Z2076" s="7"/>
      <c r="AA2076" s="7"/>
      <c r="AB2076" s="7"/>
      <c r="AC2076" s="7"/>
    </row>
    <row r="2077">
      <c r="A2077" s="1714" t="s">
        <v>751</v>
      </c>
      <c r="B2077" s="692">
        <v>0.0</v>
      </c>
      <c r="C2077" s="692">
        <v>0.0</v>
      </c>
      <c r="D2077" s="692">
        <v>0.0</v>
      </c>
      <c r="E2077" s="692">
        <v>0.0</v>
      </c>
      <c r="F2077" s="692">
        <v>0.0</v>
      </c>
      <c r="G2077" s="690">
        <v>0.0</v>
      </c>
      <c r="H2077" s="693">
        <f t="shared" si="1502"/>
        <v>0</v>
      </c>
      <c r="I2077" s="701"/>
      <c r="J2077" s="647" t="s">
        <v>79</v>
      </c>
      <c r="K2077" s="1714" t="s">
        <v>751</v>
      </c>
      <c r="L2077" s="701">
        <f t="shared" si="1501"/>
        <v>0</v>
      </c>
      <c r="M2077" s="701">
        <f t="shared" ref="M2077:M2078" si="1504">(L2077-H2077)</f>
        <v>0</v>
      </c>
      <c r="N2077" s="692">
        <v>5.0</v>
      </c>
      <c r="O2077" s="701">
        <f t="shared" si="1503"/>
        <v>5</v>
      </c>
      <c r="P2077" s="701"/>
      <c r="Q2077" s="692"/>
      <c r="R2077" s="1686"/>
      <c r="S2077" s="649"/>
      <c r="T2077" s="649"/>
      <c r="U2077" s="7"/>
      <c r="V2077" s="7"/>
      <c r="W2077" s="7"/>
      <c r="X2077" s="7"/>
      <c r="Y2077" s="7"/>
      <c r="Z2077" s="7"/>
      <c r="AA2077" s="7"/>
      <c r="AB2077" s="7"/>
      <c r="AC2077" s="7"/>
    </row>
    <row r="2078">
      <c r="A2078" s="1714" t="s">
        <v>80</v>
      </c>
      <c r="B2078" s="692">
        <v>2.0</v>
      </c>
      <c r="C2078" s="692">
        <v>2.0</v>
      </c>
      <c r="D2078" s="692">
        <v>1.0</v>
      </c>
      <c r="E2078" s="692">
        <v>0.0</v>
      </c>
      <c r="F2078" s="692">
        <v>3.0</v>
      </c>
      <c r="G2078" s="690">
        <v>2.0</v>
      </c>
      <c r="H2078" s="693">
        <f t="shared" ref="H2078:H2081" si="1505">SUM(B2078:G2078)</f>
        <v>10</v>
      </c>
      <c r="I2078" s="701"/>
      <c r="J2078" s="647" t="s">
        <v>79</v>
      </c>
      <c r="K2078" s="1714" t="s">
        <v>80</v>
      </c>
      <c r="L2078" s="692">
        <v>16.0</v>
      </c>
      <c r="M2078" s="701">
        <f t="shared" si="1504"/>
        <v>6</v>
      </c>
      <c r="N2078" s="692">
        <v>0.0</v>
      </c>
      <c r="O2078" s="701">
        <f>sum(M2078,N2078)</f>
        <v>6</v>
      </c>
      <c r="P2078" s="701"/>
      <c r="Q2078" s="692"/>
      <c r="R2078" s="1686"/>
      <c r="S2078" s="649"/>
      <c r="T2078" s="649"/>
      <c r="U2078" s="7"/>
      <c r="V2078" s="7"/>
      <c r="W2078" s="7"/>
      <c r="X2078" s="7"/>
      <c r="Y2078" s="7"/>
      <c r="Z2078" s="7"/>
      <c r="AA2078" s="7"/>
      <c r="AB2078" s="7"/>
      <c r="AC2078" s="7"/>
    </row>
    <row r="2079">
      <c r="A2079" s="1715" t="s">
        <v>577</v>
      </c>
      <c r="B2079" s="1765">
        <v>1.0</v>
      </c>
      <c r="C2079" s="1765">
        <v>0.0</v>
      </c>
      <c r="D2079" s="1765">
        <v>2.0</v>
      </c>
      <c r="E2079" s="1765">
        <v>1.0</v>
      </c>
      <c r="F2079" s="1765">
        <v>0.0</v>
      </c>
      <c r="G2079" s="1760">
        <v>0.0</v>
      </c>
      <c r="H2079" s="1761">
        <f t="shared" si="1505"/>
        <v>4</v>
      </c>
      <c r="I2079" s="1762">
        <f>SUM(H2079:H2083)</f>
        <v>4</v>
      </c>
      <c r="J2079" s="647" t="s">
        <v>1080</v>
      </c>
      <c r="K2079" s="1715" t="s">
        <v>577</v>
      </c>
      <c r="L2079" s="1765">
        <v>11.0</v>
      </c>
      <c r="M2079" s="1762">
        <f>(L2079-H2079)-R2079</f>
        <v>7</v>
      </c>
      <c r="N2079" s="1765">
        <v>0.0</v>
      </c>
      <c r="O2079" s="1762">
        <f t="shared" ref="O2079:O2080" si="1506">SUM(M2079,N2079)</f>
        <v>7</v>
      </c>
      <c r="P2079" s="1764"/>
      <c r="Q2079" s="1765"/>
      <c r="R2079" s="1762"/>
      <c r="S2079" s="649"/>
      <c r="T2079" s="649"/>
      <c r="U2079" s="7"/>
      <c r="V2079" s="7"/>
      <c r="W2079" s="7"/>
      <c r="X2079" s="7"/>
      <c r="Y2079" s="7"/>
      <c r="Z2079" s="7"/>
      <c r="AA2079" s="7"/>
      <c r="AB2079" s="7"/>
      <c r="AC2079" s="7"/>
    </row>
    <row r="2080">
      <c r="A2080" s="1714" t="s">
        <v>77</v>
      </c>
      <c r="B2080" s="692">
        <v>0.0</v>
      </c>
      <c r="C2080" s="692">
        <v>0.0</v>
      </c>
      <c r="D2080" s="692">
        <v>0.0</v>
      </c>
      <c r="E2080" s="692">
        <v>0.0</v>
      </c>
      <c r="F2080" s="692">
        <v>0.0</v>
      </c>
      <c r="G2080" s="692">
        <v>0.0</v>
      </c>
      <c r="H2080" s="693">
        <f t="shared" si="1505"/>
        <v>0</v>
      </c>
      <c r="I2080" s="596">
        <f>(I2079/60)</f>
        <v>0.06666666667</v>
      </c>
      <c r="J2080" s="647" t="s">
        <v>79</v>
      </c>
      <c r="K2080" s="1714" t="s">
        <v>77</v>
      </c>
      <c r="L2080" s="701">
        <f t="shared" ref="L2080:L2081" si="1507">O1496</f>
        <v>0</v>
      </c>
      <c r="M2080" s="701">
        <f>(L2080-H2080-H2081)-R2080</f>
        <v>0</v>
      </c>
      <c r="N2080" s="692">
        <v>0.0</v>
      </c>
      <c r="O2080" s="701">
        <f t="shared" si="1506"/>
        <v>0</v>
      </c>
      <c r="P2080" s="701"/>
      <c r="Q2080" s="692"/>
      <c r="R2080" s="1686"/>
      <c r="S2080" s="649"/>
      <c r="T2080" s="649"/>
      <c r="U2080" s="7"/>
      <c r="V2080" s="7"/>
      <c r="W2080" s="7"/>
      <c r="X2080" s="7"/>
      <c r="Y2080" s="7"/>
      <c r="Z2080" s="7"/>
      <c r="AA2080" s="7"/>
      <c r="AB2080" s="7"/>
      <c r="AC2080" s="7"/>
    </row>
    <row r="2081">
      <c r="A2081" s="1714" t="s">
        <v>78</v>
      </c>
      <c r="B2081" s="692">
        <v>0.0</v>
      </c>
      <c r="C2081" s="692">
        <v>0.0</v>
      </c>
      <c r="D2081" s="692">
        <v>0.0</v>
      </c>
      <c r="E2081" s="692">
        <v>0.0</v>
      </c>
      <c r="F2081" s="692">
        <v>0.0</v>
      </c>
      <c r="G2081" s="692">
        <v>0.0</v>
      </c>
      <c r="H2081" s="693">
        <f t="shared" si="1505"/>
        <v>0</v>
      </c>
      <c r="I2081" s="701"/>
      <c r="J2081" s="647" t="s">
        <v>79</v>
      </c>
      <c r="K2081" s="1714" t="s">
        <v>78</v>
      </c>
      <c r="L2081" s="701" t="str">
        <f t="shared" si="1507"/>
        <v>-</v>
      </c>
      <c r="M2081" s="701" t="s">
        <v>79</v>
      </c>
      <c r="N2081" s="692" t="s">
        <v>79</v>
      </c>
      <c r="O2081" s="701" t="s">
        <v>79</v>
      </c>
      <c r="P2081" s="701"/>
      <c r="Q2081" s="701"/>
      <c r="R2081" s="1686"/>
      <c r="S2081" s="649"/>
      <c r="T2081" s="649"/>
      <c r="U2081" s="7"/>
      <c r="V2081" s="7"/>
      <c r="W2081" s="7"/>
      <c r="X2081" s="7"/>
      <c r="Y2081" s="7"/>
      <c r="Z2081" s="7"/>
      <c r="AA2081" s="7"/>
      <c r="AB2081" s="7"/>
      <c r="AC2081" s="7"/>
    </row>
    <row r="2082">
      <c r="A2082" s="1714" t="s">
        <v>446</v>
      </c>
      <c r="B2082" s="692">
        <v>0.0</v>
      </c>
      <c r="C2082" s="692">
        <v>0.0</v>
      </c>
      <c r="D2082" s="692">
        <v>0.0</v>
      </c>
      <c r="E2082" s="692">
        <v>0.0</v>
      </c>
      <c r="F2082" s="692">
        <v>0.0</v>
      </c>
      <c r="G2082" s="692">
        <v>0.0</v>
      </c>
      <c r="H2082" s="693">
        <f t="shared" ref="H2082:H2084" si="1508">sum(B2082:G2082)</f>
        <v>0</v>
      </c>
      <c r="I2082" s="701"/>
      <c r="J2082" s="647" t="s">
        <v>79</v>
      </c>
      <c r="K2082" s="1714" t="s">
        <v>446</v>
      </c>
      <c r="L2082" s="692">
        <v>5.0</v>
      </c>
      <c r="M2082" s="701">
        <f>(L2082-H2082)-R2082</f>
        <v>5</v>
      </c>
      <c r="N2082" s="692">
        <v>0.0</v>
      </c>
      <c r="O2082" s="701">
        <f t="shared" ref="O2082:O2083" si="1509">SUM(M2082,N2082)</f>
        <v>5</v>
      </c>
      <c r="P2082" s="701"/>
      <c r="Q2082" s="1621"/>
      <c r="R2082" s="1686"/>
      <c r="S2082" s="649"/>
      <c r="T2082" s="649"/>
      <c r="U2082" s="7"/>
      <c r="V2082" s="7"/>
      <c r="W2082" s="7"/>
      <c r="X2082" s="7"/>
      <c r="Y2082" s="7"/>
      <c r="Z2082" s="7"/>
      <c r="AA2082" s="7"/>
      <c r="AB2082" s="7"/>
      <c r="AC2082" s="7"/>
    </row>
    <row r="2083">
      <c r="A2083" s="1714" t="s">
        <v>751</v>
      </c>
      <c r="B2083" s="692">
        <v>0.0</v>
      </c>
      <c r="C2083" s="692">
        <v>0.0</v>
      </c>
      <c r="D2083" s="692">
        <v>0.0</v>
      </c>
      <c r="E2083" s="692">
        <v>0.0</v>
      </c>
      <c r="F2083" s="692">
        <v>0.0</v>
      </c>
      <c r="G2083" s="692">
        <v>0.0</v>
      </c>
      <c r="H2083" s="693">
        <f t="shared" si="1508"/>
        <v>0</v>
      </c>
      <c r="I2083" s="701"/>
      <c r="J2083" s="647" t="s">
        <v>79</v>
      </c>
      <c r="K2083" s="1714" t="s">
        <v>751</v>
      </c>
      <c r="L2083" s="692">
        <v>3.0</v>
      </c>
      <c r="M2083" s="701">
        <f t="shared" ref="M2083:M2084" si="1510">(L2083-H2083)</f>
        <v>3</v>
      </c>
      <c r="N2083" s="692">
        <v>0.0</v>
      </c>
      <c r="O2083" s="701">
        <f t="shared" si="1509"/>
        <v>3</v>
      </c>
      <c r="P2083" s="701"/>
      <c r="Q2083" s="1621"/>
      <c r="R2083" s="1686"/>
      <c r="S2083" s="649"/>
      <c r="T2083" s="649"/>
      <c r="U2083" s="7"/>
      <c r="V2083" s="7"/>
      <c r="W2083" s="7"/>
      <c r="X2083" s="7"/>
      <c r="Y2083" s="7"/>
      <c r="Z2083" s="7"/>
      <c r="AA2083" s="7"/>
      <c r="AB2083" s="7"/>
      <c r="AC2083" s="7"/>
    </row>
    <row r="2084">
      <c r="A2084" s="1714" t="s">
        <v>80</v>
      </c>
      <c r="B2084" s="692">
        <v>0.0</v>
      </c>
      <c r="C2084" s="692">
        <v>0.0</v>
      </c>
      <c r="D2084" s="692">
        <v>0.0</v>
      </c>
      <c r="E2084" s="692">
        <v>0.0</v>
      </c>
      <c r="F2084" s="692">
        <v>0.0</v>
      </c>
      <c r="G2084" s="692">
        <v>0.0</v>
      </c>
      <c r="H2084" s="693">
        <f t="shared" si="1508"/>
        <v>0</v>
      </c>
      <c r="I2084" s="701"/>
      <c r="J2084" s="647" t="s">
        <v>79</v>
      </c>
      <c r="K2084" s="1714" t="s">
        <v>80</v>
      </c>
      <c r="L2084" s="692">
        <v>10.0</v>
      </c>
      <c r="M2084" s="701">
        <f t="shared" si="1510"/>
        <v>10</v>
      </c>
      <c r="N2084" s="692">
        <v>0.0</v>
      </c>
      <c r="O2084" s="701">
        <f>sum(M2084,N2084)</f>
        <v>10</v>
      </c>
      <c r="P2084" s="701"/>
      <c r="Q2084" s="1621"/>
      <c r="R2084" s="1686"/>
      <c r="S2084" s="649"/>
      <c r="T2084" s="649"/>
      <c r="U2084" s="7"/>
      <c r="V2084" s="7"/>
      <c r="W2084" s="7"/>
      <c r="X2084" s="7"/>
      <c r="Y2084" s="7"/>
      <c r="Z2084" s="7"/>
      <c r="AA2084" s="7"/>
      <c r="AB2084" s="7"/>
      <c r="AC2084" s="7"/>
    </row>
    <row r="2085">
      <c r="A2085" s="1921" t="s">
        <v>809</v>
      </c>
      <c r="B2085" s="1760">
        <v>0.0</v>
      </c>
      <c r="C2085" s="1760">
        <v>0.0</v>
      </c>
      <c r="D2085" s="1760">
        <v>0.0</v>
      </c>
      <c r="E2085" s="1760">
        <v>0.0</v>
      </c>
      <c r="F2085" s="1760">
        <v>0.0</v>
      </c>
      <c r="G2085" s="1760">
        <v>0.0</v>
      </c>
      <c r="H2085" s="1761">
        <f t="shared" ref="H2085:H2087" si="1511">SUM(B2085:G2085)</f>
        <v>0</v>
      </c>
      <c r="I2085" s="1762">
        <f>SUM(H2085:H2089)</f>
        <v>0</v>
      </c>
      <c r="J2085" s="647" t="s">
        <v>1080</v>
      </c>
      <c r="K2085" s="1921" t="s">
        <v>809</v>
      </c>
      <c r="L2085" s="1765">
        <v>0.0</v>
      </c>
      <c r="M2085" s="1762">
        <f>(L2085-H2085)-R2085</f>
        <v>0</v>
      </c>
      <c r="N2085" s="1760">
        <v>0.0</v>
      </c>
      <c r="O2085" s="1762">
        <f t="shared" ref="O2085:O2086" si="1512">SUM(M2085,N2085)</f>
        <v>0</v>
      </c>
      <c r="P2085" s="1762"/>
      <c r="Q2085" s="1762"/>
      <c r="R2085" s="1762"/>
      <c r="S2085" s="649"/>
      <c r="T2085" s="649"/>
      <c r="U2085" s="7"/>
      <c r="V2085" s="7"/>
      <c r="W2085" s="7"/>
      <c r="X2085" s="7"/>
      <c r="Y2085" s="7"/>
      <c r="Z2085" s="7"/>
      <c r="AA2085" s="7"/>
      <c r="AB2085" s="7"/>
      <c r="AC2085" s="7"/>
    </row>
    <row r="2086">
      <c r="A2086" s="1714" t="s">
        <v>77</v>
      </c>
      <c r="B2086" s="692">
        <v>0.0</v>
      </c>
      <c r="C2086" s="692">
        <v>0.0</v>
      </c>
      <c r="D2086" s="692">
        <v>0.0</v>
      </c>
      <c r="E2086" s="692">
        <v>0.0</v>
      </c>
      <c r="F2086" s="692">
        <v>0.0</v>
      </c>
      <c r="G2086" s="690">
        <v>0.0</v>
      </c>
      <c r="H2086" s="693">
        <f t="shared" si="1511"/>
        <v>0</v>
      </c>
      <c r="I2086" s="596">
        <f>(I2085/60)</f>
        <v>0</v>
      </c>
      <c r="J2086" s="647" t="s">
        <v>79</v>
      </c>
      <c r="K2086" s="1714" t="s">
        <v>77</v>
      </c>
      <c r="L2086" s="692">
        <v>0.0</v>
      </c>
      <c r="M2086" s="701">
        <f>(L2086-H2086-H2087)-R2086</f>
        <v>0</v>
      </c>
      <c r="N2086" s="692">
        <v>0.0</v>
      </c>
      <c r="O2086" s="701">
        <f t="shared" si="1512"/>
        <v>0</v>
      </c>
      <c r="P2086" s="701"/>
      <c r="Q2086" s="701"/>
      <c r="R2086" s="1686"/>
      <c r="S2086" s="649"/>
      <c r="T2086" s="649"/>
      <c r="U2086" s="7"/>
      <c r="V2086" s="7"/>
      <c r="W2086" s="7"/>
      <c r="X2086" s="7"/>
      <c r="Y2086" s="7"/>
      <c r="Z2086" s="7"/>
      <c r="AA2086" s="7"/>
      <c r="AB2086" s="7"/>
      <c r="AC2086" s="7"/>
    </row>
    <row r="2087">
      <c r="A2087" s="1714" t="s">
        <v>78</v>
      </c>
      <c r="B2087" s="692">
        <v>0.0</v>
      </c>
      <c r="C2087" s="692">
        <v>0.0</v>
      </c>
      <c r="D2087" s="692">
        <v>0.0</v>
      </c>
      <c r="E2087" s="692">
        <v>0.0</v>
      </c>
      <c r="F2087" s="692">
        <v>0.0</v>
      </c>
      <c r="G2087" s="690">
        <v>0.0</v>
      </c>
      <c r="H2087" s="693">
        <f t="shared" si="1511"/>
        <v>0</v>
      </c>
      <c r="I2087" s="701"/>
      <c r="J2087" s="647" t="s">
        <v>79</v>
      </c>
      <c r="K2087" s="1714" t="s">
        <v>78</v>
      </c>
      <c r="L2087" s="692" t="s">
        <v>79</v>
      </c>
      <c r="M2087" s="701" t="s">
        <v>79</v>
      </c>
      <c r="N2087" s="692" t="s">
        <v>79</v>
      </c>
      <c r="O2087" s="701" t="s">
        <v>79</v>
      </c>
      <c r="P2087" s="701"/>
      <c r="Q2087" s="701"/>
      <c r="R2087" s="1686"/>
      <c r="S2087" s="649"/>
      <c r="T2087" s="649"/>
      <c r="U2087" s="7"/>
      <c r="V2087" s="7"/>
      <c r="W2087" s="7"/>
      <c r="X2087" s="7"/>
      <c r="Y2087" s="7"/>
      <c r="Z2087" s="7"/>
      <c r="AA2087" s="7"/>
      <c r="AB2087" s="7"/>
      <c r="AC2087" s="7"/>
    </row>
    <row r="2088">
      <c r="A2088" s="1714" t="s">
        <v>446</v>
      </c>
      <c r="B2088" s="692">
        <v>0.0</v>
      </c>
      <c r="C2088" s="692">
        <v>0.0</v>
      </c>
      <c r="D2088" s="692">
        <v>0.0</v>
      </c>
      <c r="E2088" s="692">
        <v>0.0</v>
      </c>
      <c r="F2088" s="692">
        <v>0.0</v>
      </c>
      <c r="G2088" s="690">
        <v>0.0</v>
      </c>
      <c r="H2088" s="693">
        <f t="shared" ref="H2088:H2089" si="1513">sum(B2088:G2088)</f>
        <v>0</v>
      </c>
      <c r="I2088" s="701"/>
      <c r="J2088" s="647" t="s">
        <v>79</v>
      </c>
      <c r="K2088" s="1714" t="s">
        <v>446</v>
      </c>
      <c r="L2088" s="692">
        <v>0.0</v>
      </c>
      <c r="M2088" s="701">
        <f t="shared" ref="M2088:M2090" si="1514">(L2088-H2088)</f>
        <v>0</v>
      </c>
      <c r="N2088" s="692">
        <v>0.0</v>
      </c>
      <c r="O2088" s="701">
        <f t="shared" ref="O2088:O2089" si="1515">SUM(M2088,N2088)</f>
        <v>0</v>
      </c>
      <c r="P2088" s="701"/>
      <c r="Q2088" s="701"/>
      <c r="R2088" s="1686"/>
      <c r="S2088" s="649"/>
      <c r="T2088" s="649"/>
      <c r="U2088" s="7"/>
      <c r="V2088" s="7"/>
      <c r="W2088" s="7"/>
      <c r="X2088" s="7"/>
      <c r="Y2088" s="7"/>
      <c r="Z2088" s="7"/>
      <c r="AA2088" s="7"/>
      <c r="AB2088" s="7"/>
      <c r="AC2088" s="7"/>
    </row>
    <row r="2089">
      <c r="A2089" s="1714" t="s">
        <v>751</v>
      </c>
      <c r="B2089" s="692">
        <v>0.0</v>
      </c>
      <c r="C2089" s="692">
        <v>0.0</v>
      </c>
      <c r="D2089" s="692">
        <v>0.0</v>
      </c>
      <c r="E2089" s="692">
        <v>0.0</v>
      </c>
      <c r="F2089" s="692">
        <v>0.0</v>
      </c>
      <c r="G2089" s="690">
        <v>0.0</v>
      </c>
      <c r="H2089" s="693">
        <f t="shared" si="1513"/>
        <v>0</v>
      </c>
      <c r="I2089" s="701"/>
      <c r="J2089" s="647" t="s">
        <v>79</v>
      </c>
      <c r="K2089" s="1714" t="s">
        <v>751</v>
      </c>
      <c r="L2089" s="692">
        <v>0.0</v>
      </c>
      <c r="M2089" s="701">
        <f t="shared" si="1514"/>
        <v>0</v>
      </c>
      <c r="N2089" s="692">
        <v>0.0</v>
      </c>
      <c r="O2089" s="701">
        <f t="shared" si="1515"/>
        <v>0</v>
      </c>
      <c r="P2089" s="701"/>
      <c r="Q2089" s="701"/>
      <c r="R2089" s="1686"/>
      <c r="S2089" s="649"/>
      <c r="T2089" s="649"/>
      <c r="U2089" s="7"/>
      <c r="V2089" s="7"/>
      <c r="W2089" s="7"/>
      <c r="X2089" s="7"/>
      <c r="Y2089" s="7"/>
      <c r="Z2089" s="7"/>
      <c r="AA2089" s="7"/>
      <c r="AB2089" s="7"/>
      <c r="AC2089" s="7"/>
    </row>
    <row r="2090">
      <c r="A2090" s="1714" t="s">
        <v>80</v>
      </c>
      <c r="B2090" s="692">
        <v>0.0</v>
      </c>
      <c r="C2090" s="692">
        <v>0.0</v>
      </c>
      <c r="D2090" s="692">
        <v>0.0</v>
      </c>
      <c r="E2090" s="692">
        <v>0.0</v>
      </c>
      <c r="F2090" s="692">
        <v>0.0</v>
      </c>
      <c r="G2090" s="690">
        <v>0.0</v>
      </c>
      <c r="H2090" s="693">
        <f>SUM(B2090:G2090)</f>
        <v>0</v>
      </c>
      <c r="I2090" s="701"/>
      <c r="J2090" s="647" t="s">
        <v>79</v>
      </c>
      <c r="K2090" s="1714" t="s">
        <v>80</v>
      </c>
      <c r="L2090" s="692">
        <v>0.0</v>
      </c>
      <c r="M2090" s="701">
        <f t="shared" si="1514"/>
        <v>0</v>
      </c>
      <c r="N2090" s="692">
        <v>0.0</v>
      </c>
      <c r="O2090" s="701">
        <f>sum(M2090,N2090)</f>
        <v>0</v>
      </c>
      <c r="P2090" s="701"/>
      <c r="Q2090" s="701"/>
      <c r="R2090" s="1686"/>
      <c r="S2090" s="649"/>
      <c r="T2090" s="649"/>
      <c r="U2090" s="7"/>
      <c r="V2090" s="7"/>
      <c r="W2090" s="7"/>
      <c r="X2090" s="7"/>
      <c r="Y2090" s="7"/>
      <c r="Z2090" s="7"/>
      <c r="AA2090" s="7"/>
      <c r="AB2090" s="7"/>
      <c r="AC2090" s="7"/>
    </row>
    <row r="2091">
      <c r="A2091" s="1757" t="s">
        <v>270</v>
      </c>
      <c r="B2091" s="1758">
        <f t="shared" ref="B2091:H2091" si="1516"> SUM(B2092:B2096,B2098:B2102,B2104:B2108,B2110:B2114,B2116:B2120,B2122:B2126,B2128:B2132)</f>
        <v>31</v>
      </c>
      <c r="C2091" s="1758">
        <f t="shared" si="1516"/>
        <v>34</v>
      </c>
      <c r="D2091" s="1758">
        <f t="shared" si="1516"/>
        <v>60</v>
      </c>
      <c r="E2091" s="1758">
        <f t="shared" si="1516"/>
        <v>11</v>
      </c>
      <c r="F2091" s="1758">
        <f t="shared" si="1516"/>
        <v>36</v>
      </c>
      <c r="G2091" s="1758">
        <f t="shared" si="1516"/>
        <v>28</v>
      </c>
      <c r="H2091" s="1758">
        <f t="shared" si="1516"/>
        <v>200</v>
      </c>
      <c r="I2091" s="1758"/>
      <c r="J2091" s="635"/>
      <c r="K2091" s="1757" t="s">
        <v>270</v>
      </c>
      <c r="L2091" s="1682"/>
      <c r="M2091" s="1682"/>
      <c r="N2091" s="1682"/>
      <c r="O2091" s="1682"/>
      <c r="P2091" s="1682"/>
      <c r="Q2091" s="1682"/>
      <c r="R2091" s="1682"/>
      <c r="S2091" s="649"/>
      <c r="T2091" s="649"/>
      <c r="U2091" s="7"/>
      <c r="V2091" s="7"/>
      <c r="W2091" s="7"/>
      <c r="X2091" s="7"/>
      <c r="Y2091" s="7"/>
      <c r="Z2091" s="7"/>
      <c r="AA2091" s="7"/>
      <c r="AB2091" s="7"/>
      <c r="AC2091" s="7"/>
    </row>
    <row r="2092">
      <c r="A2092" s="1759" t="s">
        <v>89</v>
      </c>
      <c r="B2092" s="1760">
        <v>14.0</v>
      </c>
      <c r="C2092" s="1760">
        <v>10.0</v>
      </c>
      <c r="D2092" s="1760">
        <v>11.0</v>
      </c>
      <c r="E2092" s="1760">
        <v>2.0</v>
      </c>
      <c r="F2092" s="1760">
        <v>8.0</v>
      </c>
      <c r="G2092" s="1760">
        <v>12.0</v>
      </c>
      <c r="H2092" s="1761">
        <f t="shared" ref="H2092:H2094" si="1517">SUM(B2092:G2092)</f>
        <v>57</v>
      </c>
      <c r="I2092" s="1762">
        <f>SUM(H2092:H2096)</f>
        <v>77</v>
      </c>
      <c r="J2092" s="647" t="s">
        <v>1080</v>
      </c>
      <c r="K2092" s="1759" t="s">
        <v>89</v>
      </c>
      <c r="L2092" s="1765">
        <v>73.0</v>
      </c>
      <c r="M2092" s="1762">
        <f>(L2092-H2092)-R2092</f>
        <v>16</v>
      </c>
      <c r="N2092" s="1765">
        <v>40.0</v>
      </c>
      <c r="O2092" s="1762">
        <f t="shared" ref="O2092:O2093" si="1518">SUM(M2092,N2092)</f>
        <v>56</v>
      </c>
      <c r="P2092" s="1764"/>
      <c r="Q2092" s="1765"/>
      <c r="R2092" s="1762"/>
      <c r="S2092" s="649"/>
      <c r="T2092" s="649"/>
      <c r="U2092" s="7"/>
      <c r="V2092" s="7"/>
      <c r="W2092" s="7"/>
      <c r="X2092" s="7"/>
      <c r="Y2092" s="7"/>
      <c r="Z2092" s="7"/>
      <c r="AA2092" s="7"/>
      <c r="AB2092" s="7"/>
      <c r="AC2092" s="7"/>
    </row>
    <row r="2093">
      <c r="A2093" s="1714" t="s">
        <v>77</v>
      </c>
      <c r="B2093" s="692">
        <v>0.0</v>
      </c>
      <c r="C2093" s="692">
        <v>0.0</v>
      </c>
      <c r="D2093" s="692">
        <v>0.0</v>
      </c>
      <c r="E2093" s="692">
        <v>0.0</v>
      </c>
      <c r="F2093" s="692">
        <v>0.0</v>
      </c>
      <c r="G2093" s="690">
        <v>0.0</v>
      </c>
      <c r="H2093" s="693">
        <f t="shared" si="1517"/>
        <v>0</v>
      </c>
      <c r="I2093" s="596">
        <f>(I2092/60)</f>
        <v>1.283333333</v>
      </c>
      <c r="J2093" s="647" t="s">
        <v>79</v>
      </c>
      <c r="K2093" s="1714" t="s">
        <v>77</v>
      </c>
      <c r="L2093" s="701">
        <f t="shared" ref="L2093:L2096" si="1519">O1509</f>
        <v>20</v>
      </c>
      <c r="M2093" s="701">
        <f>(L2093-H2093-H2094)-R2093</f>
        <v>0</v>
      </c>
      <c r="N2093" s="692">
        <v>0.0</v>
      </c>
      <c r="O2093" s="701">
        <f t="shared" si="1518"/>
        <v>0</v>
      </c>
      <c r="P2093" s="701"/>
      <c r="Q2093" s="701"/>
      <c r="R2093" s="1686"/>
      <c r="S2093" s="649"/>
      <c r="T2093" s="649"/>
      <c r="U2093" s="7"/>
      <c r="V2093" s="7"/>
      <c r="W2093" s="7"/>
      <c r="X2093" s="7"/>
      <c r="Y2093" s="7"/>
      <c r="Z2093" s="7"/>
      <c r="AA2093" s="7"/>
      <c r="AB2093" s="7"/>
      <c r="AC2093" s="7"/>
    </row>
    <row r="2094">
      <c r="A2094" s="1714" t="s">
        <v>78</v>
      </c>
      <c r="B2094" s="692">
        <v>5.0</v>
      </c>
      <c r="C2094" s="692">
        <v>6.0</v>
      </c>
      <c r="D2094" s="692">
        <v>6.0</v>
      </c>
      <c r="E2094" s="692">
        <v>1.0</v>
      </c>
      <c r="F2094" s="692">
        <v>2.0</v>
      </c>
      <c r="G2094" s="690">
        <v>0.0</v>
      </c>
      <c r="H2094" s="693">
        <f t="shared" si="1517"/>
        <v>20</v>
      </c>
      <c r="I2094" s="701"/>
      <c r="J2094" s="647" t="s">
        <v>79</v>
      </c>
      <c r="K2094" s="1714" t="s">
        <v>78</v>
      </c>
      <c r="L2094" s="701" t="str">
        <f t="shared" si="1519"/>
        <v>-</v>
      </c>
      <c r="M2094" s="701" t="s">
        <v>79</v>
      </c>
      <c r="N2094" s="692" t="s">
        <v>79</v>
      </c>
      <c r="O2094" s="701" t="s">
        <v>79</v>
      </c>
      <c r="P2094" s="701"/>
      <c r="Q2094" s="701"/>
      <c r="R2094" s="1686"/>
      <c r="S2094" s="649"/>
      <c r="T2094" s="649"/>
      <c r="U2094" s="7"/>
      <c r="V2094" s="7"/>
      <c r="W2094" s="7"/>
      <c r="X2094" s="7"/>
      <c r="Y2094" s="7"/>
      <c r="Z2094" s="7"/>
      <c r="AA2094" s="7"/>
      <c r="AB2094" s="7"/>
      <c r="AC2094" s="7"/>
    </row>
    <row r="2095">
      <c r="A2095" s="1714" t="s">
        <v>446</v>
      </c>
      <c r="B2095" s="692">
        <v>0.0</v>
      </c>
      <c r="C2095" s="692">
        <v>0.0</v>
      </c>
      <c r="D2095" s="692">
        <v>0.0</v>
      </c>
      <c r="E2095" s="692">
        <v>0.0</v>
      </c>
      <c r="F2095" s="692">
        <v>0.0</v>
      </c>
      <c r="G2095" s="690">
        <v>0.0</v>
      </c>
      <c r="H2095" s="693">
        <f t="shared" ref="H2095:H2096" si="1520">sum(B2095:G2095)</f>
        <v>0</v>
      </c>
      <c r="I2095" s="701"/>
      <c r="J2095" s="647" t="s">
        <v>79</v>
      </c>
      <c r="K2095" s="1714" t="s">
        <v>446</v>
      </c>
      <c r="L2095" s="701">
        <f t="shared" si="1519"/>
        <v>0</v>
      </c>
      <c r="M2095" s="701">
        <f t="shared" ref="M2095:M2096" si="1521">(L2095-H2095)-R2095</f>
        <v>0</v>
      </c>
      <c r="N2095" s="692">
        <v>0.0</v>
      </c>
      <c r="O2095" s="701">
        <f t="shared" ref="O2095:O2096" si="1522">SUM(M2095,N2095)</f>
        <v>0</v>
      </c>
      <c r="P2095" s="701"/>
      <c r="Q2095" s="701"/>
      <c r="R2095" s="1686"/>
      <c r="S2095" s="649"/>
      <c r="T2095" s="649"/>
      <c r="U2095" s="7"/>
      <c r="V2095" s="7"/>
      <c r="W2095" s="7"/>
      <c r="X2095" s="7"/>
      <c r="Y2095" s="7"/>
      <c r="Z2095" s="7"/>
      <c r="AA2095" s="7"/>
      <c r="AB2095" s="7"/>
      <c r="AC2095" s="7"/>
    </row>
    <row r="2096">
      <c r="A2096" s="1714" t="s">
        <v>751</v>
      </c>
      <c r="B2096" s="692">
        <v>0.0</v>
      </c>
      <c r="C2096" s="692">
        <v>0.0</v>
      </c>
      <c r="D2096" s="692">
        <v>0.0</v>
      </c>
      <c r="E2096" s="692">
        <v>0.0</v>
      </c>
      <c r="F2096" s="692">
        <v>0.0</v>
      </c>
      <c r="G2096" s="690">
        <v>0.0</v>
      </c>
      <c r="H2096" s="693">
        <f t="shared" si="1520"/>
        <v>0</v>
      </c>
      <c r="I2096" s="701"/>
      <c r="J2096" s="647" t="s">
        <v>79</v>
      </c>
      <c r="K2096" s="1714" t="s">
        <v>751</v>
      </c>
      <c r="L2096" s="701">
        <f t="shared" si="1519"/>
        <v>0</v>
      </c>
      <c r="M2096" s="701">
        <f t="shared" si="1521"/>
        <v>0</v>
      </c>
      <c r="N2096" s="692">
        <v>10.0</v>
      </c>
      <c r="O2096" s="701">
        <f t="shared" si="1522"/>
        <v>10</v>
      </c>
      <c r="P2096" s="701"/>
      <c r="Q2096" s="701"/>
      <c r="R2096" s="1686"/>
      <c r="S2096" s="649"/>
      <c r="T2096" s="649"/>
      <c r="U2096" s="7"/>
      <c r="V2096" s="7"/>
      <c r="W2096" s="7"/>
      <c r="X2096" s="7"/>
      <c r="Y2096" s="7"/>
      <c r="Z2096" s="7"/>
      <c r="AA2096" s="7"/>
      <c r="AB2096" s="7"/>
      <c r="AC2096" s="7"/>
    </row>
    <row r="2097">
      <c r="A2097" s="1714" t="s">
        <v>80</v>
      </c>
      <c r="B2097" s="692">
        <v>0.0</v>
      </c>
      <c r="C2097" s="692">
        <v>0.0</v>
      </c>
      <c r="D2097" s="692">
        <v>0.0</v>
      </c>
      <c r="E2097" s="692">
        <v>0.0</v>
      </c>
      <c r="F2097" s="692">
        <v>0.0</v>
      </c>
      <c r="G2097" s="690">
        <v>0.0</v>
      </c>
      <c r="H2097" s="693">
        <f t="shared" ref="H2097:H2100" si="1523">SUM(B2097:G2097)</f>
        <v>0</v>
      </c>
      <c r="I2097" s="701"/>
      <c r="J2097" s="647" t="s">
        <v>79</v>
      </c>
      <c r="K2097" s="1714" t="s">
        <v>80</v>
      </c>
      <c r="L2097" s="692">
        <v>0.0</v>
      </c>
      <c r="M2097" s="701">
        <f>(L2097-H2097)</f>
        <v>0</v>
      </c>
      <c r="N2097" s="692">
        <v>0.0</v>
      </c>
      <c r="O2097" s="701">
        <f>sum(M2097,N2097)</f>
        <v>0</v>
      </c>
      <c r="P2097" s="701"/>
      <c r="Q2097" s="701"/>
      <c r="R2097" s="1686"/>
      <c r="S2097" s="649"/>
      <c r="T2097" s="649"/>
      <c r="U2097" s="7"/>
      <c r="V2097" s="7"/>
      <c r="W2097" s="7"/>
      <c r="X2097" s="7"/>
      <c r="Y2097" s="7"/>
      <c r="Z2097" s="7"/>
      <c r="AA2097" s="7"/>
      <c r="AB2097" s="7"/>
      <c r="AC2097" s="7"/>
    </row>
    <row r="2098">
      <c r="A2098" s="1715" t="s">
        <v>88</v>
      </c>
      <c r="B2098" s="1765">
        <v>0.0</v>
      </c>
      <c r="C2098" s="1765">
        <v>6.0</v>
      </c>
      <c r="D2098" s="1765">
        <v>12.0</v>
      </c>
      <c r="E2098" s="1765">
        <v>6.0</v>
      </c>
      <c r="F2098" s="1765">
        <v>8.0</v>
      </c>
      <c r="G2098" s="1760">
        <v>8.0</v>
      </c>
      <c r="H2098" s="1761">
        <f t="shared" si="1523"/>
        <v>40</v>
      </c>
      <c r="I2098" s="1762">
        <f>SUM(H2098:H2102)</f>
        <v>60</v>
      </c>
      <c r="J2098" s="647" t="s">
        <v>1080</v>
      </c>
      <c r="K2098" s="1715" t="s">
        <v>88</v>
      </c>
      <c r="L2098" s="1765">
        <v>58.0</v>
      </c>
      <c r="M2098" s="1762">
        <f>(L2098-H2098)-R2098</f>
        <v>11</v>
      </c>
      <c r="N2098" s="1765">
        <v>30.0</v>
      </c>
      <c r="O2098" s="1762">
        <f t="shared" ref="O2098:O2099" si="1524">SUM(M2098,N2098)</f>
        <v>41</v>
      </c>
      <c r="P2098" s="1817"/>
      <c r="Q2098" s="1765"/>
      <c r="R2098" s="1765">
        <v>7.0</v>
      </c>
      <c r="S2098" s="649"/>
      <c r="T2098" s="649"/>
      <c r="U2098" s="7"/>
      <c r="V2098" s="7"/>
      <c r="W2098" s="7"/>
      <c r="X2098" s="7"/>
      <c r="Y2098" s="7"/>
      <c r="Z2098" s="7"/>
      <c r="AA2098" s="7"/>
      <c r="AB2098" s="7"/>
      <c r="AC2098" s="7"/>
    </row>
    <row r="2099">
      <c r="A2099" s="1714" t="s">
        <v>77</v>
      </c>
      <c r="B2099" s="692">
        <v>0.0</v>
      </c>
      <c r="C2099" s="702">
        <v>0.0</v>
      </c>
      <c r="D2099" s="692">
        <v>0.0</v>
      </c>
      <c r="E2099" s="692">
        <v>0.0</v>
      </c>
      <c r="F2099" s="692">
        <v>0.0</v>
      </c>
      <c r="G2099" s="692">
        <v>0.0</v>
      </c>
      <c r="H2099" s="693">
        <f t="shared" si="1523"/>
        <v>0</v>
      </c>
      <c r="I2099" s="596">
        <f>(I2098/60)</f>
        <v>1</v>
      </c>
      <c r="J2099" s="647" t="s">
        <v>79</v>
      </c>
      <c r="K2099" s="1714" t="s">
        <v>77</v>
      </c>
      <c r="L2099" s="692">
        <v>20.0</v>
      </c>
      <c r="M2099" s="701">
        <f>(L2099-H2099-H2100)-R2099</f>
        <v>0</v>
      </c>
      <c r="N2099" s="692">
        <v>0.0</v>
      </c>
      <c r="O2099" s="701">
        <f t="shared" si="1524"/>
        <v>0</v>
      </c>
      <c r="P2099" s="701"/>
      <c r="Q2099" s="692"/>
      <c r="R2099" s="1686"/>
      <c r="S2099" s="649"/>
      <c r="T2099" s="649"/>
      <c r="U2099" s="7"/>
      <c r="V2099" s="7"/>
      <c r="W2099" s="7"/>
      <c r="X2099" s="7"/>
      <c r="Y2099" s="7"/>
      <c r="Z2099" s="7"/>
      <c r="AA2099" s="7"/>
      <c r="AB2099" s="7"/>
      <c r="AC2099" s="7"/>
    </row>
    <row r="2100">
      <c r="A2100" s="1714" t="s">
        <v>78</v>
      </c>
      <c r="B2100" s="692">
        <v>0.0</v>
      </c>
      <c r="C2100" s="702">
        <v>7.0</v>
      </c>
      <c r="D2100" s="692">
        <v>9.0</v>
      </c>
      <c r="E2100" s="692">
        <v>2.0</v>
      </c>
      <c r="F2100" s="692">
        <v>2.0</v>
      </c>
      <c r="G2100" s="692">
        <v>0.0</v>
      </c>
      <c r="H2100" s="693">
        <f t="shared" si="1523"/>
        <v>20</v>
      </c>
      <c r="I2100" s="701"/>
      <c r="J2100" s="647" t="s">
        <v>79</v>
      </c>
      <c r="K2100" s="1714" t="s">
        <v>78</v>
      </c>
      <c r="L2100" s="701" t="str">
        <f t="shared" ref="L2100:L2101" si="1525">O1516</f>
        <v>-</v>
      </c>
      <c r="M2100" s="701" t="s">
        <v>79</v>
      </c>
      <c r="N2100" s="692" t="s">
        <v>79</v>
      </c>
      <c r="O2100" s="701" t="s">
        <v>79</v>
      </c>
      <c r="P2100" s="701"/>
      <c r="Q2100" s="701"/>
      <c r="R2100" s="1686"/>
      <c r="S2100" s="649"/>
      <c r="T2100" s="649"/>
      <c r="U2100" s="7"/>
      <c r="V2100" s="7"/>
      <c r="W2100" s="7"/>
      <c r="X2100" s="7"/>
      <c r="Y2100" s="7"/>
      <c r="Z2100" s="7"/>
      <c r="AA2100" s="7"/>
      <c r="AB2100" s="7"/>
      <c r="AC2100" s="7"/>
    </row>
    <row r="2101">
      <c r="A2101" s="1714" t="s">
        <v>446</v>
      </c>
      <c r="B2101" s="692">
        <v>0.0</v>
      </c>
      <c r="C2101" s="702">
        <v>0.0</v>
      </c>
      <c r="D2101" s="692">
        <v>0.0</v>
      </c>
      <c r="E2101" s="692">
        <v>0.0</v>
      </c>
      <c r="F2101" s="692">
        <v>0.0</v>
      </c>
      <c r="G2101" s="692">
        <v>0.0</v>
      </c>
      <c r="H2101" s="693">
        <f t="shared" ref="H2101:H2103" si="1526">sum(B2101:G2101)</f>
        <v>0</v>
      </c>
      <c r="I2101" s="701"/>
      <c r="J2101" s="647" t="s">
        <v>79</v>
      </c>
      <c r="K2101" s="1714" t="s">
        <v>446</v>
      </c>
      <c r="L2101" s="701">
        <f t="shared" si="1525"/>
        <v>0</v>
      </c>
      <c r="M2101" s="701">
        <f>(L2101-H2101)-R2101</f>
        <v>0</v>
      </c>
      <c r="N2101" s="692">
        <v>0.0</v>
      </c>
      <c r="O2101" s="701">
        <f t="shared" ref="O2101:O2102" si="1527">SUM(M2101,N2101)</f>
        <v>0</v>
      </c>
      <c r="P2101" s="701"/>
      <c r="Q2101" s="692"/>
      <c r="R2101" s="1686"/>
      <c r="S2101" s="649"/>
      <c r="T2101" s="649"/>
      <c r="U2101" s="7"/>
      <c r="V2101" s="7"/>
      <c r="W2101" s="7"/>
      <c r="X2101" s="7"/>
      <c r="Y2101" s="7"/>
      <c r="Z2101" s="7"/>
      <c r="AA2101" s="7"/>
      <c r="AB2101" s="7"/>
      <c r="AC2101" s="7"/>
    </row>
    <row r="2102">
      <c r="A2102" s="1714" t="s">
        <v>751</v>
      </c>
      <c r="B2102" s="692">
        <v>0.0</v>
      </c>
      <c r="C2102" s="702">
        <v>0.0</v>
      </c>
      <c r="D2102" s="692">
        <v>0.0</v>
      </c>
      <c r="E2102" s="692">
        <v>0.0</v>
      </c>
      <c r="F2102" s="692">
        <v>0.0</v>
      </c>
      <c r="G2102" s="692">
        <v>0.0</v>
      </c>
      <c r="H2102" s="693">
        <f t="shared" si="1526"/>
        <v>0</v>
      </c>
      <c r="I2102" s="701"/>
      <c r="J2102" s="647" t="s">
        <v>79</v>
      </c>
      <c r="K2102" s="1714" t="s">
        <v>751</v>
      </c>
      <c r="L2102" s="692">
        <v>2.0</v>
      </c>
      <c r="M2102" s="701">
        <f t="shared" ref="M2102:M2103" si="1528">(L2102-H2102)</f>
        <v>2</v>
      </c>
      <c r="N2102" s="692">
        <v>5.0</v>
      </c>
      <c r="O2102" s="701">
        <f t="shared" si="1527"/>
        <v>7</v>
      </c>
      <c r="P2102" s="701"/>
      <c r="Q2102" s="692"/>
      <c r="R2102" s="1621">
        <v>2.0</v>
      </c>
      <c r="S2102" s="659"/>
      <c r="T2102" s="649"/>
      <c r="U2102" s="7"/>
      <c r="V2102" s="7"/>
      <c r="W2102" s="7"/>
      <c r="X2102" s="7"/>
      <c r="Y2102" s="7"/>
      <c r="Z2102" s="7"/>
      <c r="AA2102" s="7"/>
      <c r="AB2102" s="7"/>
      <c r="AC2102" s="7"/>
    </row>
    <row r="2103">
      <c r="A2103" s="1714" t="s">
        <v>80</v>
      </c>
      <c r="B2103" s="692">
        <v>0.0</v>
      </c>
      <c r="C2103" s="692">
        <v>0.0</v>
      </c>
      <c r="D2103" s="692">
        <v>2.0</v>
      </c>
      <c r="E2103" s="692">
        <v>3.0</v>
      </c>
      <c r="F2103" s="692">
        <v>2.0</v>
      </c>
      <c r="G2103" s="692">
        <v>0.0</v>
      </c>
      <c r="H2103" s="693">
        <f t="shared" si="1526"/>
        <v>7</v>
      </c>
      <c r="I2103" s="701"/>
      <c r="J2103" s="647" t="s">
        <v>79</v>
      </c>
      <c r="K2103" s="1714" t="s">
        <v>80</v>
      </c>
      <c r="L2103" s="692">
        <v>22.0</v>
      </c>
      <c r="M2103" s="701">
        <f t="shared" si="1528"/>
        <v>15</v>
      </c>
      <c r="N2103" s="692">
        <v>0.0</v>
      </c>
      <c r="O2103" s="701">
        <f>sum(M2103,N2103)</f>
        <v>15</v>
      </c>
      <c r="P2103" s="701"/>
      <c r="Q2103" s="692"/>
      <c r="R2103" s="1686"/>
      <c r="S2103" s="649"/>
      <c r="T2103" s="649"/>
      <c r="U2103" s="7"/>
      <c r="V2103" s="7"/>
      <c r="W2103" s="7"/>
      <c r="X2103" s="7"/>
      <c r="Y2103" s="7"/>
      <c r="Z2103" s="7"/>
      <c r="AA2103" s="7"/>
      <c r="AB2103" s="7"/>
      <c r="AC2103" s="7"/>
    </row>
    <row r="2104">
      <c r="A2104" s="1715" t="s">
        <v>238</v>
      </c>
      <c r="B2104" s="1760">
        <v>0.0</v>
      </c>
      <c r="C2104" s="1760">
        <v>3.0</v>
      </c>
      <c r="D2104" s="1760">
        <v>2.0</v>
      </c>
      <c r="E2104" s="1760">
        <v>0.0</v>
      </c>
      <c r="F2104" s="1760">
        <v>2.0</v>
      </c>
      <c r="G2104" s="1760">
        <v>1.0</v>
      </c>
      <c r="H2104" s="1761">
        <f t="shared" ref="H2104:H2106" si="1529">SUM(B2104:G2104)</f>
        <v>8</v>
      </c>
      <c r="I2104" s="1762">
        <f>SUM(H2104:H2108)</f>
        <v>12</v>
      </c>
      <c r="J2104" s="635"/>
      <c r="K2104" s="1715" t="s">
        <v>238</v>
      </c>
      <c r="L2104" s="1762">
        <f t="shared" ref="L2104:L2107" si="1530">O1520</f>
        <v>10</v>
      </c>
      <c r="M2104" s="1762">
        <f>(L2104-H2104)-R2104</f>
        <v>2</v>
      </c>
      <c r="N2104" s="1760">
        <v>0.0</v>
      </c>
      <c r="O2104" s="1762">
        <f t="shared" ref="O2104:O2105" si="1531">SUM(M2104,N2104)</f>
        <v>2</v>
      </c>
      <c r="P2104" s="1764"/>
      <c r="Q2104" s="1762"/>
      <c r="R2104" s="1762"/>
      <c r="S2104" s="649"/>
      <c r="T2104" s="649"/>
      <c r="U2104" s="7"/>
      <c r="V2104" s="7"/>
      <c r="W2104" s="7"/>
      <c r="X2104" s="7"/>
      <c r="Y2104" s="7"/>
      <c r="Z2104" s="7"/>
      <c r="AA2104" s="7"/>
      <c r="AB2104" s="7"/>
      <c r="AC2104" s="7"/>
    </row>
    <row r="2105">
      <c r="A2105" s="1714" t="s">
        <v>77</v>
      </c>
      <c r="B2105" s="692">
        <v>0.0</v>
      </c>
      <c r="C2105" s="692">
        <v>0.0</v>
      </c>
      <c r="D2105" s="692">
        <v>0.0</v>
      </c>
      <c r="E2105" s="692">
        <v>0.0</v>
      </c>
      <c r="F2105" s="692">
        <v>0.0</v>
      </c>
      <c r="G2105" s="690">
        <v>0.0</v>
      </c>
      <c r="H2105" s="693">
        <f t="shared" si="1529"/>
        <v>0</v>
      </c>
      <c r="I2105" s="596">
        <f>(I2104/60)</f>
        <v>0.2</v>
      </c>
      <c r="J2105" s="635"/>
      <c r="K2105" s="1714" t="s">
        <v>77</v>
      </c>
      <c r="L2105" s="701">
        <f t="shared" si="1530"/>
        <v>0</v>
      </c>
      <c r="M2105" s="701">
        <f>(L2105-H2105-H2106)-R2105</f>
        <v>0</v>
      </c>
      <c r="N2105" s="692">
        <v>0.0</v>
      </c>
      <c r="O2105" s="701">
        <f t="shared" si="1531"/>
        <v>0</v>
      </c>
      <c r="P2105" s="701"/>
      <c r="Q2105" s="692"/>
      <c r="R2105" s="1686"/>
      <c r="S2105" s="649"/>
      <c r="T2105" s="649"/>
      <c r="U2105" s="7"/>
      <c r="V2105" s="7"/>
      <c r="W2105" s="7"/>
      <c r="X2105" s="7"/>
      <c r="Y2105" s="7"/>
      <c r="Z2105" s="7"/>
      <c r="AA2105" s="7"/>
      <c r="AB2105" s="7"/>
      <c r="AC2105" s="7"/>
    </row>
    <row r="2106">
      <c r="A2106" s="1714" t="s">
        <v>78</v>
      </c>
      <c r="B2106" s="692">
        <v>0.0</v>
      </c>
      <c r="C2106" s="692">
        <v>0.0</v>
      </c>
      <c r="D2106" s="692">
        <v>0.0</v>
      </c>
      <c r="E2106" s="692">
        <v>0.0</v>
      </c>
      <c r="F2106" s="692">
        <v>0.0</v>
      </c>
      <c r="G2106" s="690">
        <v>0.0</v>
      </c>
      <c r="H2106" s="693">
        <f t="shared" si="1529"/>
        <v>0</v>
      </c>
      <c r="I2106" s="701"/>
      <c r="J2106" s="635"/>
      <c r="K2106" s="1714" t="s">
        <v>78</v>
      </c>
      <c r="L2106" s="701" t="str">
        <f t="shared" si="1530"/>
        <v>-</v>
      </c>
      <c r="M2106" s="701" t="s">
        <v>79</v>
      </c>
      <c r="N2106" s="692" t="s">
        <v>79</v>
      </c>
      <c r="O2106" s="701" t="s">
        <v>79</v>
      </c>
      <c r="P2106" s="701"/>
      <c r="Q2106" s="701"/>
      <c r="R2106" s="1686"/>
      <c r="S2106" s="649"/>
      <c r="T2106" s="649"/>
      <c r="U2106" s="7"/>
      <c r="V2106" s="7"/>
      <c r="W2106" s="7"/>
      <c r="X2106" s="7"/>
      <c r="Y2106" s="7"/>
      <c r="Z2106" s="7"/>
      <c r="AA2106" s="7"/>
      <c r="AB2106" s="7"/>
      <c r="AC2106" s="7"/>
    </row>
    <row r="2107">
      <c r="A2107" s="1714" t="s">
        <v>446</v>
      </c>
      <c r="B2107" s="692">
        <v>0.0</v>
      </c>
      <c r="C2107" s="692">
        <v>0.0</v>
      </c>
      <c r="D2107" s="692">
        <v>0.0</v>
      </c>
      <c r="E2107" s="692">
        <v>0.0</v>
      </c>
      <c r="F2107" s="692">
        <v>0.0</v>
      </c>
      <c r="G2107" s="690">
        <v>2.0</v>
      </c>
      <c r="H2107" s="693">
        <f t="shared" ref="H2107:H2109" si="1532">sum(B2107:G2107)</f>
        <v>2</v>
      </c>
      <c r="I2107" s="701"/>
      <c r="J2107" s="635"/>
      <c r="K2107" s="1714" t="s">
        <v>446</v>
      </c>
      <c r="L2107" s="701">
        <f t="shared" si="1530"/>
        <v>2</v>
      </c>
      <c r="M2107" s="701">
        <f>(L2107-H2107)-R2107</f>
        <v>0</v>
      </c>
      <c r="N2107" s="692">
        <v>0.0</v>
      </c>
      <c r="O2107" s="701">
        <f t="shared" ref="O2107:O2108" si="1533">SUM(M2107,N2107)</f>
        <v>0</v>
      </c>
      <c r="P2107" s="701"/>
      <c r="Q2107" s="692"/>
      <c r="R2107" s="1686"/>
      <c r="S2107" s="659" t="s">
        <v>100</v>
      </c>
      <c r="T2107" s="649"/>
      <c r="U2107" s="7"/>
      <c r="V2107" s="7"/>
      <c r="W2107" s="7"/>
      <c r="X2107" s="7"/>
      <c r="Y2107" s="7"/>
      <c r="Z2107" s="7"/>
      <c r="AA2107" s="7"/>
      <c r="AB2107" s="7"/>
      <c r="AC2107" s="7"/>
    </row>
    <row r="2108">
      <c r="A2108" s="1714" t="s">
        <v>751</v>
      </c>
      <c r="B2108" s="692">
        <v>0.0</v>
      </c>
      <c r="C2108" s="702">
        <v>2.0</v>
      </c>
      <c r="D2108" s="692">
        <v>0.0</v>
      </c>
      <c r="E2108" s="692">
        <v>0.0</v>
      </c>
      <c r="F2108" s="692">
        <v>0.0</v>
      </c>
      <c r="G2108" s="690">
        <v>0.0</v>
      </c>
      <c r="H2108" s="693">
        <f t="shared" si="1532"/>
        <v>2</v>
      </c>
      <c r="I2108" s="701"/>
      <c r="J2108" s="635"/>
      <c r="K2108" s="1714" t="s">
        <v>751</v>
      </c>
      <c r="L2108" s="692">
        <v>4.0</v>
      </c>
      <c r="M2108" s="701">
        <f t="shared" ref="M2108:M2109" si="1534">(L2108-H2108)</f>
        <v>2</v>
      </c>
      <c r="N2108" s="692">
        <v>0.0</v>
      </c>
      <c r="O2108" s="701">
        <f t="shared" si="1533"/>
        <v>2</v>
      </c>
      <c r="P2108" s="701"/>
      <c r="Q2108" s="701"/>
      <c r="R2108" s="1686"/>
      <c r="S2108" s="649"/>
      <c r="T2108" s="649"/>
      <c r="U2108" s="7"/>
      <c r="V2108" s="7"/>
      <c r="W2108" s="7"/>
      <c r="X2108" s="7"/>
      <c r="Y2108" s="7"/>
      <c r="Z2108" s="7"/>
      <c r="AA2108" s="7"/>
      <c r="AB2108" s="7"/>
      <c r="AC2108" s="7"/>
    </row>
    <row r="2109">
      <c r="A2109" s="1714" t="s">
        <v>80</v>
      </c>
      <c r="B2109" s="692">
        <v>0.0</v>
      </c>
      <c r="C2109" s="702">
        <v>0.0</v>
      </c>
      <c r="D2109" s="692">
        <v>0.0</v>
      </c>
      <c r="E2109" s="692">
        <v>0.0</v>
      </c>
      <c r="F2109" s="692">
        <v>0.0</v>
      </c>
      <c r="G2109" s="690">
        <v>0.0</v>
      </c>
      <c r="H2109" s="693">
        <f t="shared" si="1532"/>
        <v>0</v>
      </c>
      <c r="I2109" s="701"/>
      <c r="J2109" s="635"/>
      <c r="K2109" s="1714" t="s">
        <v>80</v>
      </c>
      <c r="L2109" s="701">
        <f>O1525</f>
        <v>16</v>
      </c>
      <c r="M2109" s="701">
        <f t="shared" si="1534"/>
        <v>16</v>
      </c>
      <c r="N2109" s="692">
        <v>0.0</v>
      </c>
      <c r="O2109" s="701">
        <f>sum(M2109,N2109)</f>
        <v>16</v>
      </c>
      <c r="P2109" s="701"/>
      <c r="Q2109" s="692"/>
      <c r="R2109" s="1686"/>
      <c r="S2109" s="649"/>
      <c r="T2109" s="649"/>
      <c r="U2109" s="7"/>
      <c r="V2109" s="7"/>
      <c r="W2109" s="7"/>
      <c r="X2109" s="7"/>
      <c r="Y2109" s="7"/>
      <c r="Z2109" s="7"/>
      <c r="AA2109" s="7"/>
      <c r="AB2109" s="7"/>
      <c r="AC2109" s="7"/>
    </row>
    <row r="2110">
      <c r="A2110" s="1762" t="s">
        <v>713</v>
      </c>
      <c r="B2110" s="1760">
        <v>5.0</v>
      </c>
      <c r="C2110" s="1760">
        <v>0.0</v>
      </c>
      <c r="D2110" s="1760">
        <v>8.0</v>
      </c>
      <c r="E2110" s="1760">
        <v>0.0</v>
      </c>
      <c r="F2110" s="1760">
        <v>10.0</v>
      </c>
      <c r="G2110" s="1760">
        <v>5.0</v>
      </c>
      <c r="H2110" s="1761">
        <f t="shared" ref="H2110:H2112" si="1535">SUM(B2110:G2110)</f>
        <v>28</v>
      </c>
      <c r="I2110" s="1762">
        <f>SUM(H2110:H2114)</f>
        <v>43</v>
      </c>
      <c r="J2110" s="647" t="s">
        <v>1080</v>
      </c>
      <c r="K2110" s="1762" t="s">
        <v>713</v>
      </c>
      <c r="L2110" s="1765">
        <v>49.0</v>
      </c>
      <c r="M2110" s="1762">
        <f>(L2110-H2110)-R2110</f>
        <v>21</v>
      </c>
      <c r="N2110" s="1765">
        <v>0.0</v>
      </c>
      <c r="O2110" s="1762">
        <f t="shared" ref="O2110:O2111" si="1536">SUM(M2110,N2110)</f>
        <v>21</v>
      </c>
      <c r="P2110" s="1765"/>
      <c r="Q2110" s="1762"/>
      <c r="R2110" s="1762"/>
      <c r="S2110" s="649"/>
      <c r="T2110" s="649"/>
      <c r="U2110" s="7"/>
      <c r="V2110" s="7"/>
      <c r="W2110" s="7"/>
      <c r="X2110" s="7"/>
      <c r="Y2110" s="7"/>
      <c r="Z2110" s="7"/>
      <c r="AA2110" s="7"/>
      <c r="AB2110" s="7"/>
      <c r="AC2110" s="7"/>
    </row>
    <row r="2111">
      <c r="A2111" s="1714" t="s">
        <v>77</v>
      </c>
      <c r="B2111" s="692">
        <v>0.0</v>
      </c>
      <c r="C2111" s="692">
        <v>0.0</v>
      </c>
      <c r="D2111" s="692">
        <v>0.0</v>
      </c>
      <c r="E2111" s="692">
        <v>0.0</v>
      </c>
      <c r="F2111" s="692">
        <v>0.0</v>
      </c>
      <c r="G2111" s="690">
        <v>0.0</v>
      </c>
      <c r="H2111" s="693">
        <f t="shared" si="1535"/>
        <v>0</v>
      </c>
      <c r="I2111" s="596">
        <f>(I2110/60)</f>
        <v>0.7166666667</v>
      </c>
      <c r="J2111" s="647" t="s">
        <v>79</v>
      </c>
      <c r="K2111" s="1714" t="s">
        <v>77</v>
      </c>
      <c r="L2111" s="701">
        <f t="shared" ref="L2111:L2112" si="1537">O1533</f>
        <v>15</v>
      </c>
      <c r="M2111" s="701">
        <f>(L2111-H2111-H2112)-R2111</f>
        <v>0</v>
      </c>
      <c r="N2111" s="692">
        <v>10.0</v>
      </c>
      <c r="O2111" s="701">
        <f t="shared" si="1536"/>
        <v>10</v>
      </c>
      <c r="P2111" s="701"/>
      <c r="Q2111" s="701"/>
      <c r="R2111" s="1686"/>
      <c r="S2111" s="649"/>
      <c r="T2111" s="649"/>
      <c r="U2111" s="7"/>
      <c r="V2111" s="7"/>
      <c r="W2111" s="7"/>
      <c r="X2111" s="7"/>
      <c r="Y2111" s="7"/>
      <c r="Z2111" s="7"/>
      <c r="AA2111" s="7"/>
      <c r="AB2111" s="7"/>
      <c r="AC2111" s="7"/>
    </row>
    <row r="2112">
      <c r="A2112" s="1714" t="s">
        <v>78</v>
      </c>
      <c r="B2112" s="692">
        <v>5.0</v>
      </c>
      <c r="C2112" s="692">
        <v>0.0</v>
      </c>
      <c r="D2112" s="692">
        <v>10.0</v>
      </c>
      <c r="E2112" s="692">
        <v>0.0</v>
      </c>
      <c r="F2112" s="692">
        <v>0.0</v>
      </c>
      <c r="G2112" s="690">
        <v>0.0</v>
      </c>
      <c r="H2112" s="693">
        <f t="shared" si="1535"/>
        <v>15</v>
      </c>
      <c r="I2112" s="701"/>
      <c r="J2112" s="647" t="s">
        <v>79</v>
      </c>
      <c r="K2112" s="1714" t="s">
        <v>78</v>
      </c>
      <c r="L2112" s="701" t="str">
        <f t="shared" si="1537"/>
        <v>-</v>
      </c>
      <c r="M2112" s="701" t="s">
        <v>79</v>
      </c>
      <c r="N2112" s="692" t="s">
        <v>79</v>
      </c>
      <c r="O2112" s="701" t="s">
        <v>79</v>
      </c>
      <c r="P2112" s="701"/>
      <c r="Q2112" s="701"/>
      <c r="R2112" s="1686"/>
      <c r="S2112" s="649"/>
      <c r="T2112" s="649"/>
      <c r="U2112" s="7"/>
      <c r="V2112" s="7"/>
      <c r="W2112" s="7"/>
      <c r="X2112" s="7"/>
      <c r="Y2112" s="7"/>
      <c r="Z2112" s="7"/>
      <c r="AA2112" s="7"/>
      <c r="AB2112" s="7"/>
      <c r="AC2112" s="7"/>
    </row>
    <row r="2113">
      <c r="A2113" s="1714" t="s">
        <v>446</v>
      </c>
      <c r="B2113" s="692">
        <v>0.0</v>
      </c>
      <c r="C2113" s="692">
        <v>0.0</v>
      </c>
      <c r="D2113" s="692">
        <v>0.0</v>
      </c>
      <c r="E2113" s="692">
        <v>0.0</v>
      </c>
      <c r="F2113" s="692">
        <v>0.0</v>
      </c>
      <c r="G2113" s="690">
        <v>0.0</v>
      </c>
      <c r="H2113" s="693">
        <f t="shared" ref="H2113:H2115" si="1538">sum(B2113:G2113)</f>
        <v>0</v>
      </c>
      <c r="I2113" s="701"/>
      <c r="J2113" s="647" t="s">
        <v>79</v>
      </c>
      <c r="K2113" s="1714" t="s">
        <v>446</v>
      </c>
      <c r="L2113" s="692">
        <v>0.0</v>
      </c>
      <c r="M2113" s="701">
        <f>(L2113-H2113)-R2113</f>
        <v>0</v>
      </c>
      <c r="N2113" s="692">
        <v>0.0</v>
      </c>
      <c r="O2113" s="701">
        <f t="shared" ref="O2113:O2114" si="1539">SUM(M2113,N2113)</f>
        <v>0</v>
      </c>
      <c r="P2113" s="701"/>
      <c r="Q2113" s="701"/>
      <c r="R2113" s="1686"/>
      <c r="S2113" s="649"/>
      <c r="T2113" s="649"/>
      <c r="U2113" s="7"/>
      <c r="V2113" s="7"/>
      <c r="W2113" s="7"/>
      <c r="X2113" s="7"/>
      <c r="Y2113" s="7"/>
      <c r="Z2113" s="7"/>
      <c r="AA2113" s="7"/>
      <c r="AB2113" s="7"/>
      <c r="AC2113" s="7"/>
    </row>
    <row r="2114">
      <c r="A2114" s="1714" t="s">
        <v>751</v>
      </c>
      <c r="B2114" s="692">
        <v>0.0</v>
      </c>
      <c r="C2114" s="692">
        <v>0.0</v>
      </c>
      <c r="D2114" s="692">
        <v>0.0</v>
      </c>
      <c r="E2114" s="692">
        <v>0.0</v>
      </c>
      <c r="F2114" s="692">
        <v>0.0</v>
      </c>
      <c r="G2114" s="690">
        <v>0.0</v>
      </c>
      <c r="H2114" s="693">
        <f t="shared" si="1538"/>
        <v>0</v>
      </c>
      <c r="I2114" s="701"/>
      <c r="J2114" s="647" t="s">
        <v>79</v>
      </c>
      <c r="K2114" s="1714" t="s">
        <v>751</v>
      </c>
      <c r="L2114" s="692">
        <v>3.0</v>
      </c>
      <c r="M2114" s="701">
        <f t="shared" ref="M2114:M2115" si="1540">(L2114-H2114)</f>
        <v>3</v>
      </c>
      <c r="N2114" s="692">
        <v>0.0</v>
      </c>
      <c r="O2114" s="701">
        <f t="shared" si="1539"/>
        <v>3</v>
      </c>
      <c r="P2114" s="701"/>
      <c r="Q2114" s="701"/>
      <c r="R2114" s="1686"/>
      <c r="S2114" s="649"/>
      <c r="T2114" s="649"/>
      <c r="U2114" s="7"/>
      <c r="V2114" s="7"/>
      <c r="W2114" s="7"/>
      <c r="X2114" s="7"/>
      <c r="Y2114" s="7"/>
      <c r="Z2114" s="7"/>
      <c r="AA2114" s="7"/>
      <c r="AB2114" s="7"/>
      <c r="AC2114" s="7"/>
    </row>
    <row r="2115">
      <c r="A2115" s="1714" t="s">
        <v>80</v>
      </c>
      <c r="B2115" s="692">
        <v>0.0</v>
      </c>
      <c r="C2115" s="692">
        <v>0.0</v>
      </c>
      <c r="D2115" s="692">
        <v>0.0</v>
      </c>
      <c r="E2115" s="692">
        <v>0.0</v>
      </c>
      <c r="F2115" s="692">
        <v>0.0</v>
      </c>
      <c r="G2115" s="690">
        <v>0.0</v>
      </c>
      <c r="H2115" s="693">
        <f t="shared" si="1538"/>
        <v>0</v>
      </c>
      <c r="I2115" s="701"/>
      <c r="J2115" s="647" t="s">
        <v>79</v>
      </c>
      <c r="K2115" s="1714" t="s">
        <v>80</v>
      </c>
      <c r="L2115" s="701">
        <f t="shared" ref="L2115:L2133" si="1541">O1537</f>
        <v>0</v>
      </c>
      <c r="M2115" s="701">
        <f t="shared" si="1540"/>
        <v>0</v>
      </c>
      <c r="N2115" s="692">
        <v>0.0</v>
      </c>
      <c r="O2115" s="701">
        <f>sum(M2115,N2115)</f>
        <v>0</v>
      </c>
      <c r="P2115" s="701"/>
      <c r="Q2115" s="701"/>
      <c r="R2115" s="1686"/>
      <c r="S2115" s="649"/>
      <c r="T2115" s="649"/>
      <c r="U2115" s="7"/>
      <c r="V2115" s="7"/>
      <c r="W2115" s="7"/>
      <c r="X2115" s="7"/>
      <c r="Y2115" s="7"/>
      <c r="Z2115" s="7"/>
      <c r="AA2115" s="7"/>
      <c r="AB2115" s="7"/>
      <c r="AC2115" s="7"/>
    </row>
    <row r="2116">
      <c r="A2116" s="1765" t="s">
        <v>1059</v>
      </c>
      <c r="B2116" s="1760">
        <v>0.0</v>
      </c>
      <c r="C2116" s="1760">
        <v>0.0</v>
      </c>
      <c r="D2116" s="1760">
        <v>0.0</v>
      </c>
      <c r="E2116" s="1760">
        <v>0.0</v>
      </c>
      <c r="F2116" s="1760">
        <v>0.0</v>
      </c>
      <c r="G2116" s="1760">
        <v>0.0</v>
      </c>
      <c r="H2116" s="1761">
        <f t="shared" ref="H2116:H2118" si="1542">SUM(B2116:G2116)</f>
        <v>0</v>
      </c>
      <c r="I2116" s="1762">
        <f>SUM(H2116:H2120)</f>
        <v>0</v>
      </c>
      <c r="J2116" s="635"/>
      <c r="K2116" s="1765" t="s">
        <v>1059</v>
      </c>
      <c r="L2116" s="1762">
        <f t="shared" si="1541"/>
        <v>40</v>
      </c>
      <c r="M2116" s="1762">
        <f>(L2116-H2116)-R2116</f>
        <v>40</v>
      </c>
      <c r="N2116" s="1760">
        <v>0.0</v>
      </c>
      <c r="O2116" s="1762">
        <f t="shared" ref="O2116:O2117" si="1543">SUM(M2116,N2116)</f>
        <v>40</v>
      </c>
      <c r="P2116" s="1762"/>
      <c r="Q2116" s="1762"/>
      <c r="R2116" s="1762"/>
      <c r="S2116" s="649"/>
      <c r="T2116" s="649"/>
      <c r="U2116" s="7"/>
      <c r="V2116" s="7"/>
      <c r="W2116" s="7"/>
      <c r="X2116" s="7"/>
      <c r="Y2116" s="7"/>
      <c r="Z2116" s="7"/>
      <c r="AA2116" s="7"/>
      <c r="AB2116" s="7"/>
      <c r="AC2116" s="7"/>
    </row>
    <row r="2117">
      <c r="A2117" s="1714" t="s">
        <v>77</v>
      </c>
      <c r="B2117" s="692">
        <v>0.0</v>
      </c>
      <c r="C2117" s="692">
        <v>0.0</v>
      </c>
      <c r="D2117" s="692">
        <v>0.0</v>
      </c>
      <c r="E2117" s="692">
        <v>0.0</v>
      </c>
      <c r="F2117" s="692">
        <v>0.0</v>
      </c>
      <c r="G2117" s="690">
        <v>0.0</v>
      </c>
      <c r="H2117" s="693">
        <f t="shared" si="1542"/>
        <v>0</v>
      </c>
      <c r="I2117" s="596">
        <f>(I2116/60)</f>
        <v>0</v>
      </c>
      <c r="J2117" s="635"/>
      <c r="K2117" s="1714" t="s">
        <v>77</v>
      </c>
      <c r="L2117" s="701">
        <f t="shared" si="1541"/>
        <v>5</v>
      </c>
      <c r="M2117" s="701">
        <f>(L2117-H2117-H2118)-R2117</f>
        <v>5</v>
      </c>
      <c r="N2117" s="692">
        <v>0.0</v>
      </c>
      <c r="O2117" s="701">
        <f t="shared" si="1543"/>
        <v>5</v>
      </c>
      <c r="P2117" s="701"/>
      <c r="Q2117" s="701"/>
      <c r="R2117" s="1686"/>
      <c r="S2117" s="649"/>
      <c r="T2117" s="649"/>
      <c r="U2117" s="7"/>
      <c r="V2117" s="7"/>
      <c r="W2117" s="7"/>
      <c r="X2117" s="7"/>
      <c r="Y2117" s="7"/>
      <c r="Z2117" s="7"/>
      <c r="AA2117" s="7"/>
      <c r="AB2117" s="7"/>
      <c r="AC2117" s="7"/>
    </row>
    <row r="2118">
      <c r="A2118" s="1714" t="s">
        <v>78</v>
      </c>
      <c r="B2118" s="692">
        <v>0.0</v>
      </c>
      <c r="C2118" s="692">
        <v>0.0</v>
      </c>
      <c r="D2118" s="692">
        <v>0.0</v>
      </c>
      <c r="E2118" s="692">
        <v>0.0</v>
      </c>
      <c r="F2118" s="692">
        <v>0.0</v>
      </c>
      <c r="G2118" s="690">
        <v>0.0</v>
      </c>
      <c r="H2118" s="693">
        <f t="shared" si="1542"/>
        <v>0</v>
      </c>
      <c r="I2118" s="701"/>
      <c r="J2118" s="635"/>
      <c r="K2118" s="1714" t="s">
        <v>78</v>
      </c>
      <c r="L2118" s="701" t="str">
        <f t="shared" si="1541"/>
        <v>-</v>
      </c>
      <c r="M2118" s="701" t="s">
        <v>79</v>
      </c>
      <c r="N2118" s="692" t="s">
        <v>79</v>
      </c>
      <c r="O2118" s="701" t="s">
        <v>79</v>
      </c>
      <c r="P2118" s="701"/>
      <c r="Q2118" s="701"/>
      <c r="R2118" s="1686"/>
      <c r="S2118" s="649"/>
      <c r="T2118" s="649"/>
      <c r="U2118" s="7"/>
      <c r="V2118" s="7"/>
      <c r="W2118" s="7"/>
      <c r="X2118" s="7"/>
      <c r="Y2118" s="7"/>
      <c r="Z2118" s="7"/>
      <c r="AA2118" s="7"/>
      <c r="AB2118" s="7"/>
      <c r="AC2118" s="7"/>
    </row>
    <row r="2119">
      <c r="A2119" s="1714" t="s">
        <v>446</v>
      </c>
      <c r="B2119" s="692">
        <v>0.0</v>
      </c>
      <c r="C2119" s="692">
        <v>0.0</v>
      </c>
      <c r="D2119" s="692">
        <v>0.0</v>
      </c>
      <c r="E2119" s="692">
        <v>0.0</v>
      </c>
      <c r="F2119" s="692">
        <v>0.0</v>
      </c>
      <c r="G2119" s="690">
        <v>0.0</v>
      </c>
      <c r="H2119" s="693">
        <f t="shared" ref="H2119:H2120" si="1544">sum(B2119:G2119)</f>
        <v>0</v>
      </c>
      <c r="I2119" s="701"/>
      <c r="J2119" s="635"/>
      <c r="K2119" s="1714" t="s">
        <v>446</v>
      </c>
      <c r="L2119" s="701">
        <f t="shared" si="1541"/>
        <v>0</v>
      </c>
      <c r="M2119" s="701">
        <f>(L2119-H2119)-R2119</f>
        <v>0</v>
      </c>
      <c r="N2119" s="692">
        <v>0.0</v>
      </c>
      <c r="O2119" s="701">
        <f t="shared" ref="O2119:O2120" si="1545">SUM(M2119,N2119)</f>
        <v>0</v>
      </c>
      <c r="P2119" s="701"/>
      <c r="Q2119" s="701"/>
      <c r="R2119" s="1686"/>
      <c r="S2119" s="649"/>
      <c r="T2119" s="649"/>
      <c r="U2119" s="7"/>
      <c r="V2119" s="7"/>
      <c r="W2119" s="7"/>
      <c r="X2119" s="7"/>
      <c r="Y2119" s="7"/>
      <c r="Z2119" s="7"/>
      <c r="AA2119" s="7"/>
      <c r="AB2119" s="7"/>
      <c r="AC2119" s="7"/>
    </row>
    <row r="2120">
      <c r="A2120" s="1714" t="s">
        <v>751</v>
      </c>
      <c r="B2120" s="692">
        <v>0.0</v>
      </c>
      <c r="C2120" s="692">
        <v>0.0</v>
      </c>
      <c r="D2120" s="692">
        <v>0.0</v>
      </c>
      <c r="E2120" s="692">
        <v>0.0</v>
      </c>
      <c r="F2120" s="692">
        <v>0.0</v>
      </c>
      <c r="G2120" s="690">
        <v>0.0</v>
      </c>
      <c r="H2120" s="693">
        <f t="shared" si="1544"/>
        <v>0</v>
      </c>
      <c r="I2120" s="701"/>
      <c r="J2120" s="635"/>
      <c r="K2120" s="1714" t="s">
        <v>751</v>
      </c>
      <c r="L2120" s="701">
        <f t="shared" si="1541"/>
        <v>0</v>
      </c>
      <c r="M2120" s="701">
        <f t="shared" ref="M2120:M2121" si="1546">(L2120-H2120)</f>
        <v>0</v>
      </c>
      <c r="N2120" s="692">
        <v>0.0</v>
      </c>
      <c r="O2120" s="701">
        <f t="shared" si="1545"/>
        <v>0</v>
      </c>
      <c r="P2120" s="701"/>
      <c r="Q2120" s="701"/>
      <c r="R2120" s="1686"/>
      <c r="S2120" s="649"/>
      <c r="T2120" s="649"/>
      <c r="U2120" s="7"/>
      <c r="V2120" s="7"/>
      <c r="W2120" s="7"/>
      <c r="X2120" s="7"/>
      <c r="Y2120" s="7"/>
      <c r="Z2120" s="7"/>
      <c r="AA2120" s="7"/>
      <c r="AB2120" s="7"/>
      <c r="AC2120" s="7"/>
    </row>
    <row r="2121">
      <c r="A2121" s="1714" t="s">
        <v>80</v>
      </c>
      <c r="B2121" s="692">
        <v>0.0</v>
      </c>
      <c r="C2121" s="692">
        <v>0.0</v>
      </c>
      <c r="D2121" s="692">
        <v>0.0</v>
      </c>
      <c r="E2121" s="692">
        <v>0.0</v>
      </c>
      <c r="F2121" s="692">
        <v>0.0</v>
      </c>
      <c r="G2121" s="690">
        <v>0.0</v>
      </c>
      <c r="H2121" s="693">
        <f t="shared" ref="H2121:H2124" si="1547">SUM(B2121:G2121)</f>
        <v>0</v>
      </c>
      <c r="I2121" s="701"/>
      <c r="J2121" s="635"/>
      <c r="K2121" s="1714" t="s">
        <v>80</v>
      </c>
      <c r="L2121" s="701">
        <f t="shared" si="1541"/>
        <v>30</v>
      </c>
      <c r="M2121" s="701">
        <f t="shared" si="1546"/>
        <v>30</v>
      </c>
      <c r="N2121" s="692">
        <v>0.0</v>
      </c>
      <c r="O2121" s="701">
        <f>sum(M2121,N2121)</f>
        <v>30</v>
      </c>
      <c r="P2121" s="701"/>
      <c r="Q2121" s="701"/>
      <c r="R2121" s="1686"/>
      <c r="S2121" s="649"/>
      <c r="T2121" s="649"/>
      <c r="U2121" s="7"/>
      <c r="V2121" s="7"/>
      <c r="W2121" s="7"/>
      <c r="X2121" s="7"/>
      <c r="Y2121" s="7"/>
      <c r="Z2121" s="7"/>
      <c r="AA2121" s="7"/>
      <c r="AB2121" s="7"/>
      <c r="AC2121" s="7"/>
    </row>
    <row r="2122">
      <c r="A2122" s="1921" t="s">
        <v>810</v>
      </c>
      <c r="B2122" s="1760">
        <v>2.0</v>
      </c>
      <c r="C2122" s="1760">
        <v>0.0</v>
      </c>
      <c r="D2122" s="1760">
        <v>2.0</v>
      </c>
      <c r="E2122" s="1760">
        <v>0.0</v>
      </c>
      <c r="F2122" s="1760">
        <v>4.0</v>
      </c>
      <c r="G2122" s="1760">
        <v>0.0</v>
      </c>
      <c r="H2122" s="1761">
        <f t="shared" si="1547"/>
        <v>8</v>
      </c>
      <c r="I2122" s="1762">
        <f>SUM(H2122:H2126)</f>
        <v>8</v>
      </c>
      <c r="J2122" s="2032"/>
      <c r="K2122" s="1762" t="s">
        <v>810</v>
      </c>
      <c r="L2122" s="1762">
        <f t="shared" si="1541"/>
        <v>37</v>
      </c>
      <c r="M2122" s="1762">
        <f>(L2122-H2122)-R2122</f>
        <v>29</v>
      </c>
      <c r="N2122" s="1760">
        <v>0.0</v>
      </c>
      <c r="O2122" s="1762">
        <f t="shared" ref="O2122:O2123" si="1548">SUM(M2122,N2122)</f>
        <v>29</v>
      </c>
      <c r="P2122" s="1764"/>
      <c r="Q2122" s="1762"/>
      <c r="R2122" s="1762"/>
      <c r="S2122" s="649"/>
      <c r="T2122" s="649"/>
      <c r="U2122" s="7"/>
      <c r="V2122" s="7"/>
      <c r="W2122" s="7"/>
      <c r="X2122" s="7"/>
      <c r="Y2122" s="7"/>
      <c r="Z2122" s="7"/>
      <c r="AA2122" s="7"/>
      <c r="AB2122" s="7"/>
      <c r="AC2122" s="7"/>
    </row>
    <row r="2123">
      <c r="A2123" s="1714" t="s">
        <v>77</v>
      </c>
      <c r="B2123" s="692">
        <v>0.0</v>
      </c>
      <c r="C2123" s="692">
        <v>0.0</v>
      </c>
      <c r="D2123" s="692">
        <v>0.0</v>
      </c>
      <c r="E2123" s="692">
        <v>0.0</v>
      </c>
      <c r="F2123" s="692">
        <v>0.0</v>
      </c>
      <c r="G2123" s="690">
        <v>0.0</v>
      </c>
      <c r="H2123" s="693">
        <f t="shared" si="1547"/>
        <v>0</v>
      </c>
      <c r="I2123" s="596">
        <f>(I2122/60)</f>
        <v>0.1333333333</v>
      </c>
      <c r="J2123" s="635"/>
      <c r="K2123" s="1714" t="s">
        <v>77</v>
      </c>
      <c r="L2123" s="701">
        <f t="shared" si="1541"/>
        <v>0</v>
      </c>
      <c r="M2123" s="701">
        <f>(L2123-H2123-H2124)-R2123</f>
        <v>0</v>
      </c>
      <c r="N2123" s="692">
        <v>0.0</v>
      </c>
      <c r="O2123" s="701">
        <f t="shared" si="1548"/>
        <v>0</v>
      </c>
      <c r="P2123" s="701"/>
      <c r="Q2123" s="701"/>
      <c r="R2123" s="1686"/>
      <c r="S2123" s="649"/>
      <c r="T2123" s="649"/>
      <c r="U2123" s="7"/>
      <c r="V2123" s="7"/>
      <c r="W2123" s="7"/>
      <c r="X2123" s="7"/>
      <c r="Y2123" s="7"/>
      <c r="Z2123" s="7"/>
      <c r="AA2123" s="7"/>
      <c r="AB2123" s="7"/>
      <c r="AC2123" s="7"/>
    </row>
    <row r="2124">
      <c r="A2124" s="1714" t="s">
        <v>78</v>
      </c>
      <c r="B2124" s="692">
        <v>0.0</v>
      </c>
      <c r="C2124" s="692">
        <v>0.0</v>
      </c>
      <c r="D2124" s="692">
        <v>0.0</v>
      </c>
      <c r="E2124" s="692">
        <v>0.0</v>
      </c>
      <c r="F2124" s="692">
        <v>0.0</v>
      </c>
      <c r="G2124" s="690">
        <v>0.0</v>
      </c>
      <c r="H2124" s="693">
        <f t="shared" si="1547"/>
        <v>0</v>
      </c>
      <c r="I2124" s="701"/>
      <c r="J2124" s="635"/>
      <c r="K2124" s="1714" t="s">
        <v>78</v>
      </c>
      <c r="L2124" s="701" t="str">
        <f t="shared" si="1541"/>
        <v>-</v>
      </c>
      <c r="M2124" s="701" t="s">
        <v>79</v>
      </c>
      <c r="N2124" s="692" t="s">
        <v>79</v>
      </c>
      <c r="O2124" s="701" t="s">
        <v>79</v>
      </c>
      <c r="P2124" s="701"/>
      <c r="Q2124" s="701"/>
      <c r="R2124" s="1686"/>
      <c r="S2124" s="649"/>
      <c r="T2124" s="649"/>
      <c r="U2124" s="7"/>
      <c r="V2124" s="7"/>
      <c r="W2124" s="7"/>
      <c r="X2124" s="7"/>
      <c r="Y2124" s="7"/>
      <c r="Z2124" s="7"/>
      <c r="AA2124" s="7"/>
      <c r="AB2124" s="7"/>
      <c r="AC2124" s="7"/>
    </row>
    <row r="2125">
      <c r="A2125" s="1714" t="s">
        <v>446</v>
      </c>
      <c r="B2125" s="692">
        <v>0.0</v>
      </c>
      <c r="C2125" s="692">
        <v>0.0</v>
      </c>
      <c r="D2125" s="692">
        <v>0.0</v>
      </c>
      <c r="E2125" s="692">
        <v>0.0</v>
      </c>
      <c r="F2125" s="692">
        <v>0.0</v>
      </c>
      <c r="G2125" s="690">
        <v>0.0</v>
      </c>
      <c r="H2125" s="693">
        <f t="shared" ref="H2125:H2127" si="1549">sum(B2125:G2125)</f>
        <v>0</v>
      </c>
      <c r="I2125" s="701"/>
      <c r="J2125" s="635"/>
      <c r="K2125" s="1714" t="s">
        <v>446</v>
      </c>
      <c r="L2125" s="701">
        <f t="shared" si="1541"/>
        <v>0</v>
      </c>
      <c r="M2125" s="701">
        <f>(L2125-H2125)-R2125</f>
        <v>0</v>
      </c>
      <c r="N2125" s="692">
        <v>0.0</v>
      </c>
      <c r="O2125" s="701">
        <f t="shared" ref="O2125:O2126" si="1550">SUM(M2125,N2125)</f>
        <v>0</v>
      </c>
      <c r="P2125" s="701"/>
      <c r="Q2125" s="701"/>
      <c r="R2125" s="1686"/>
      <c r="S2125" s="649"/>
      <c r="T2125" s="649"/>
      <c r="U2125" s="7"/>
      <c r="V2125" s="7"/>
      <c r="W2125" s="7"/>
      <c r="X2125" s="7"/>
      <c r="Y2125" s="7"/>
      <c r="Z2125" s="7"/>
      <c r="AA2125" s="7"/>
      <c r="AB2125" s="7"/>
      <c r="AC2125" s="7"/>
    </row>
    <row r="2126">
      <c r="A2126" s="1714" t="s">
        <v>751</v>
      </c>
      <c r="B2126" s="692">
        <v>0.0</v>
      </c>
      <c r="C2126" s="692">
        <v>0.0</v>
      </c>
      <c r="D2126" s="692">
        <v>0.0</v>
      </c>
      <c r="E2126" s="692">
        <v>0.0</v>
      </c>
      <c r="F2126" s="692">
        <v>0.0</v>
      </c>
      <c r="G2126" s="690">
        <v>0.0</v>
      </c>
      <c r="H2126" s="693">
        <f t="shared" si="1549"/>
        <v>0</v>
      </c>
      <c r="I2126" s="701"/>
      <c r="J2126" s="635"/>
      <c r="K2126" s="1714" t="s">
        <v>751</v>
      </c>
      <c r="L2126" s="701">
        <f t="shared" si="1541"/>
        <v>0</v>
      </c>
      <c r="M2126" s="701">
        <f t="shared" ref="M2126:M2127" si="1551">(L2126-H2126)</f>
        <v>0</v>
      </c>
      <c r="N2126" s="692">
        <v>0.0</v>
      </c>
      <c r="O2126" s="701">
        <f t="shared" si="1550"/>
        <v>0</v>
      </c>
      <c r="P2126" s="701"/>
      <c r="Q2126" s="701"/>
      <c r="R2126" s="1686"/>
      <c r="S2126" s="649"/>
      <c r="T2126" s="649"/>
      <c r="U2126" s="7"/>
      <c r="V2126" s="7"/>
      <c r="W2126" s="7"/>
      <c r="X2126" s="7"/>
      <c r="Y2126" s="7"/>
      <c r="Z2126" s="7"/>
      <c r="AA2126" s="7"/>
      <c r="AB2126" s="7"/>
      <c r="AC2126" s="7"/>
    </row>
    <row r="2127">
      <c r="A2127" s="1714" t="s">
        <v>80</v>
      </c>
      <c r="B2127" s="692">
        <v>0.0</v>
      </c>
      <c r="C2127" s="692">
        <v>0.0</v>
      </c>
      <c r="D2127" s="692">
        <v>0.0</v>
      </c>
      <c r="E2127" s="692">
        <v>0.0</v>
      </c>
      <c r="F2127" s="692">
        <v>0.0</v>
      </c>
      <c r="G2127" s="690">
        <v>0.0</v>
      </c>
      <c r="H2127" s="693">
        <f t="shared" si="1549"/>
        <v>0</v>
      </c>
      <c r="I2127" s="701"/>
      <c r="J2127" s="635"/>
      <c r="K2127" s="1714" t="s">
        <v>80</v>
      </c>
      <c r="L2127" s="701">
        <f t="shared" si="1541"/>
        <v>24</v>
      </c>
      <c r="M2127" s="701">
        <f t="shared" si="1551"/>
        <v>24</v>
      </c>
      <c r="N2127" s="692">
        <v>0.0</v>
      </c>
      <c r="O2127" s="701">
        <f>sum(M2127,N2127)</f>
        <v>24</v>
      </c>
      <c r="P2127" s="701"/>
      <c r="Q2127" s="701"/>
      <c r="R2127" s="1686"/>
      <c r="S2127" s="649"/>
      <c r="T2127" s="649"/>
      <c r="U2127" s="7"/>
      <c r="V2127" s="7"/>
      <c r="W2127" s="7"/>
      <c r="X2127" s="7"/>
      <c r="Y2127" s="7"/>
      <c r="Z2127" s="7"/>
      <c r="AA2127" s="7"/>
      <c r="AB2127" s="7"/>
      <c r="AC2127" s="7"/>
    </row>
    <row r="2128">
      <c r="A2128" s="1921" t="s">
        <v>809</v>
      </c>
      <c r="B2128" s="1760">
        <v>0.0</v>
      </c>
      <c r="C2128" s="1760">
        <v>0.0</v>
      </c>
      <c r="D2128" s="1760">
        <v>0.0</v>
      </c>
      <c r="E2128" s="1760">
        <v>0.0</v>
      </c>
      <c r="F2128" s="1760">
        <v>0.0</v>
      </c>
      <c r="G2128" s="1760">
        <v>0.0</v>
      </c>
      <c r="H2128" s="1761">
        <f t="shared" ref="H2128:H2130" si="1552">SUM(B2128:G2128)</f>
        <v>0</v>
      </c>
      <c r="I2128" s="1762">
        <f>SUM(H2128:H2132)</f>
        <v>0</v>
      </c>
      <c r="J2128" s="647" t="s">
        <v>1080</v>
      </c>
      <c r="K2128" s="1921" t="s">
        <v>809</v>
      </c>
      <c r="L2128" s="1762">
        <f t="shared" si="1541"/>
        <v>0</v>
      </c>
      <c r="M2128" s="1762">
        <f>(L2128-H2128)-R2128</f>
        <v>0</v>
      </c>
      <c r="N2128" s="1760">
        <v>0.0</v>
      </c>
      <c r="O2128" s="1762">
        <f t="shared" ref="O2128:O2129" si="1553">SUM(M2128,N2128)</f>
        <v>0</v>
      </c>
      <c r="P2128" s="1762"/>
      <c r="Q2128" s="1762"/>
      <c r="R2128" s="1762"/>
      <c r="S2128" s="649"/>
      <c r="T2128" s="649"/>
      <c r="U2128" s="7"/>
      <c r="V2128" s="7"/>
      <c r="W2128" s="7"/>
      <c r="X2128" s="7"/>
      <c r="Y2128" s="7"/>
      <c r="Z2128" s="7"/>
      <c r="AA2128" s="7"/>
      <c r="AB2128" s="7"/>
      <c r="AC2128" s="7"/>
    </row>
    <row r="2129">
      <c r="A2129" s="1714" t="s">
        <v>77</v>
      </c>
      <c r="B2129" s="692">
        <v>0.0</v>
      </c>
      <c r="C2129" s="692">
        <v>0.0</v>
      </c>
      <c r="D2129" s="692">
        <v>0.0</v>
      </c>
      <c r="E2129" s="692">
        <v>0.0</v>
      </c>
      <c r="F2129" s="692">
        <v>0.0</v>
      </c>
      <c r="G2129" s="690">
        <v>0.0</v>
      </c>
      <c r="H2129" s="693">
        <f t="shared" si="1552"/>
        <v>0</v>
      </c>
      <c r="I2129" s="596">
        <f>(I2128/60)</f>
        <v>0</v>
      </c>
      <c r="J2129" s="647" t="s">
        <v>79</v>
      </c>
      <c r="K2129" s="1714" t="s">
        <v>77</v>
      </c>
      <c r="L2129" s="701">
        <f t="shared" si="1541"/>
        <v>0</v>
      </c>
      <c r="M2129" s="701">
        <f>(L2129-H2129-H2130)-R2129</f>
        <v>0</v>
      </c>
      <c r="N2129" s="692">
        <v>0.0</v>
      </c>
      <c r="O2129" s="701">
        <f t="shared" si="1553"/>
        <v>0</v>
      </c>
      <c r="P2129" s="701"/>
      <c r="Q2129" s="701"/>
      <c r="R2129" s="1686"/>
      <c r="S2129" s="649"/>
      <c r="T2129" s="649"/>
      <c r="U2129" s="7"/>
      <c r="V2129" s="7"/>
      <c r="W2129" s="7"/>
      <c r="X2129" s="7"/>
      <c r="Y2129" s="7"/>
      <c r="Z2129" s="7"/>
      <c r="AA2129" s="7"/>
      <c r="AB2129" s="7"/>
      <c r="AC2129" s="7"/>
    </row>
    <row r="2130">
      <c r="A2130" s="1714" t="s">
        <v>78</v>
      </c>
      <c r="B2130" s="692">
        <v>0.0</v>
      </c>
      <c r="C2130" s="692">
        <v>0.0</v>
      </c>
      <c r="D2130" s="692">
        <v>0.0</v>
      </c>
      <c r="E2130" s="692">
        <v>0.0</v>
      </c>
      <c r="F2130" s="692">
        <v>0.0</v>
      </c>
      <c r="G2130" s="690">
        <v>0.0</v>
      </c>
      <c r="H2130" s="693">
        <f t="shared" si="1552"/>
        <v>0</v>
      </c>
      <c r="I2130" s="701"/>
      <c r="J2130" s="647" t="s">
        <v>79</v>
      </c>
      <c r="K2130" s="1714" t="s">
        <v>78</v>
      </c>
      <c r="L2130" s="701" t="str">
        <f t="shared" si="1541"/>
        <v>-</v>
      </c>
      <c r="M2130" s="701" t="s">
        <v>79</v>
      </c>
      <c r="N2130" s="692" t="s">
        <v>79</v>
      </c>
      <c r="O2130" s="701" t="s">
        <v>79</v>
      </c>
      <c r="P2130" s="701"/>
      <c r="Q2130" s="701"/>
      <c r="R2130" s="1686"/>
      <c r="S2130" s="649"/>
      <c r="T2130" s="649"/>
      <c r="U2130" s="7"/>
      <c r="V2130" s="7"/>
      <c r="W2130" s="7"/>
      <c r="X2130" s="7"/>
      <c r="Y2130" s="7"/>
      <c r="Z2130" s="7"/>
      <c r="AA2130" s="7"/>
      <c r="AB2130" s="7"/>
      <c r="AC2130" s="7"/>
    </row>
    <row r="2131">
      <c r="A2131" s="1714" t="s">
        <v>446</v>
      </c>
      <c r="B2131" s="692">
        <v>0.0</v>
      </c>
      <c r="C2131" s="692">
        <v>0.0</v>
      </c>
      <c r="D2131" s="692">
        <v>0.0</v>
      </c>
      <c r="E2131" s="692">
        <v>0.0</v>
      </c>
      <c r="F2131" s="692">
        <v>0.0</v>
      </c>
      <c r="G2131" s="690">
        <v>0.0</v>
      </c>
      <c r="H2131" s="693">
        <f t="shared" ref="H2131:H2132" si="1554">sum(B2131:G2131)</f>
        <v>0</v>
      </c>
      <c r="I2131" s="701"/>
      <c r="J2131" s="647" t="s">
        <v>79</v>
      </c>
      <c r="K2131" s="1714" t="s">
        <v>446</v>
      </c>
      <c r="L2131" s="701">
        <f t="shared" si="1541"/>
        <v>0</v>
      </c>
      <c r="M2131" s="701">
        <f>(L2131-H2131)-R2131</f>
        <v>0</v>
      </c>
      <c r="N2131" s="692">
        <v>0.0</v>
      </c>
      <c r="O2131" s="701">
        <f t="shared" ref="O2131:O2132" si="1555">SUM(M2131,N2131)</f>
        <v>0</v>
      </c>
      <c r="P2131" s="701"/>
      <c r="Q2131" s="701"/>
      <c r="R2131" s="1686"/>
      <c r="S2131" s="649"/>
      <c r="T2131" s="649"/>
      <c r="U2131" s="7"/>
      <c r="V2131" s="7"/>
      <c r="W2131" s="7"/>
      <c r="X2131" s="7"/>
      <c r="Y2131" s="7"/>
      <c r="Z2131" s="7"/>
      <c r="AA2131" s="7"/>
      <c r="AB2131" s="7"/>
      <c r="AC2131" s="7"/>
    </row>
    <row r="2132">
      <c r="A2132" s="1714" t="s">
        <v>751</v>
      </c>
      <c r="B2132" s="692">
        <v>0.0</v>
      </c>
      <c r="C2132" s="692">
        <v>0.0</v>
      </c>
      <c r="D2132" s="692">
        <v>0.0</v>
      </c>
      <c r="E2132" s="692">
        <v>0.0</v>
      </c>
      <c r="F2132" s="692">
        <v>0.0</v>
      </c>
      <c r="G2132" s="690">
        <v>0.0</v>
      </c>
      <c r="H2132" s="693">
        <f t="shared" si="1554"/>
        <v>0</v>
      </c>
      <c r="I2132" s="701"/>
      <c r="J2132" s="647" t="s">
        <v>79</v>
      </c>
      <c r="K2132" s="1714" t="s">
        <v>751</v>
      </c>
      <c r="L2132" s="701">
        <f t="shared" si="1541"/>
        <v>0</v>
      </c>
      <c r="M2132" s="701">
        <f t="shared" ref="M2132:M2133" si="1556">(L2132-H2132)</f>
        <v>0</v>
      </c>
      <c r="N2132" s="692">
        <v>0.0</v>
      </c>
      <c r="O2132" s="701">
        <f t="shared" si="1555"/>
        <v>0</v>
      </c>
      <c r="P2132" s="701"/>
      <c r="Q2132" s="701"/>
      <c r="R2132" s="1686"/>
      <c r="S2132" s="649"/>
      <c r="T2132" s="649"/>
      <c r="U2132" s="7"/>
      <c r="V2132" s="7"/>
      <c r="W2132" s="7"/>
      <c r="X2132" s="7"/>
      <c r="Y2132" s="7"/>
      <c r="Z2132" s="7"/>
      <c r="AA2132" s="7"/>
      <c r="AB2132" s="7"/>
      <c r="AC2132" s="7"/>
    </row>
    <row r="2133">
      <c r="A2133" s="1714" t="s">
        <v>80</v>
      </c>
      <c r="B2133" s="692">
        <v>0.0</v>
      </c>
      <c r="C2133" s="692">
        <v>0.0</v>
      </c>
      <c r="D2133" s="692">
        <v>0.0</v>
      </c>
      <c r="E2133" s="692">
        <v>0.0</v>
      </c>
      <c r="F2133" s="692">
        <v>0.0</v>
      </c>
      <c r="G2133" s="690">
        <v>0.0</v>
      </c>
      <c r="H2133" s="693">
        <f>SUM(B2133:G2133)</f>
        <v>0</v>
      </c>
      <c r="I2133" s="701"/>
      <c r="J2133" s="647" t="s">
        <v>79</v>
      </c>
      <c r="K2133" s="1714" t="s">
        <v>80</v>
      </c>
      <c r="L2133" s="701">
        <f t="shared" si="1541"/>
        <v>0</v>
      </c>
      <c r="M2133" s="701">
        <f t="shared" si="1556"/>
        <v>0</v>
      </c>
      <c r="N2133" s="692">
        <v>0.0</v>
      </c>
      <c r="O2133" s="701">
        <f>sum(M2133,N2133)</f>
        <v>0</v>
      </c>
      <c r="P2133" s="701"/>
      <c r="Q2133" s="701"/>
      <c r="R2133" s="1686"/>
      <c r="S2133" s="649"/>
      <c r="T2133" s="649"/>
      <c r="U2133" s="7"/>
      <c r="V2133" s="7"/>
      <c r="W2133" s="7"/>
      <c r="X2133" s="7"/>
      <c r="Y2133" s="7"/>
      <c r="Z2133" s="7"/>
      <c r="AA2133" s="7"/>
      <c r="AB2133" s="7"/>
      <c r="AC2133" s="7"/>
    </row>
    <row r="2134">
      <c r="A2134" s="1757"/>
      <c r="B2134" s="1684"/>
      <c r="C2134" s="1682"/>
      <c r="D2134" s="1682"/>
      <c r="E2134" s="1682"/>
      <c r="F2134" s="1684"/>
      <c r="G2134" s="1682"/>
      <c r="H2134" s="1682"/>
      <c r="I2134" s="1682"/>
      <c r="J2134" s="635"/>
      <c r="K2134" s="1757"/>
      <c r="L2134" s="1682"/>
      <c r="M2134" s="1682"/>
      <c r="N2134" s="1682"/>
      <c r="O2134" s="1682"/>
      <c r="P2134" s="1682"/>
      <c r="Q2134" s="1682"/>
      <c r="R2134" s="1682"/>
      <c r="S2134" s="649"/>
      <c r="T2134" s="649"/>
      <c r="U2134" s="7"/>
      <c r="V2134" s="7"/>
      <c r="W2134" s="7"/>
      <c r="X2134" s="7"/>
      <c r="Y2134" s="7"/>
      <c r="Z2134" s="7"/>
      <c r="AA2134" s="7"/>
      <c r="AB2134" s="7"/>
      <c r="AC2134" s="7"/>
    </row>
    <row r="2135">
      <c r="A2135" s="1774" t="s">
        <v>121</v>
      </c>
      <c r="B2135" s="1928">
        <f t="shared" ref="B2135:H2135" si="1557">SUM(B2006,B2012,B2018,B2024,B2030,B2036,B2042,B2049,B2055,B2061,B2067,B2073,B2079,B2085,B2092,B2098,B2104,B2110,B2116,B2122, B2128)</f>
        <v>81</v>
      </c>
      <c r="C2135" s="1928">
        <f t="shared" si="1557"/>
        <v>71</v>
      </c>
      <c r="D2135" s="1928">
        <f t="shared" si="1557"/>
        <v>68</v>
      </c>
      <c r="E2135" s="1928">
        <f t="shared" si="1557"/>
        <v>32</v>
      </c>
      <c r="F2135" s="1928">
        <f t="shared" si="1557"/>
        <v>95</v>
      </c>
      <c r="G2135" s="1928">
        <f t="shared" si="1557"/>
        <v>42</v>
      </c>
      <c r="H2135" s="1928">
        <f t="shared" si="1557"/>
        <v>389</v>
      </c>
      <c r="I2135" s="1685"/>
      <c r="J2135" s="635"/>
      <c r="K2135" s="1774" t="s">
        <v>121</v>
      </c>
      <c r="L2135" s="1928">
        <f t="shared" ref="L2135:R2135" si="1558">SUM(L2006,L2012,L2018,L2024,L2030,L2036,L2042,L2049,L2055,L2061,L2067,L2073,L2079,L2085,L2092,L2098,L2104,L2110,L2116,L2122, L2128)</f>
        <v>820</v>
      </c>
      <c r="M2135" s="1928">
        <f t="shared" si="1558"/>
        <v>423</v>
      </c>
      <c r="N2135" s="1928">
        <f t="shared" si="1558"/>
        <v>160</v>
      </c>
      <c r="O2135" s="1928">
        <f t="shared" si="1558"/>
        <v>583</v>
      </c>
      <c r="P2135" s="1928">
        <f t="shared" si="1558"/>
        <v>0</v>
      </c>
      <c r="Q2135" s="1928">
        <f t="shared" si="1558"/>
        <v>0</v>
      </c>
      <c r="R2135" s="1928">
        <f t="shared" si="1558"/>
        <v>8</v>
      </c>
      <c r="S2135" s="649"/>
      <c r="T2135" s="649"/>
      <c r="U2135" s="7"/>
      <c r="V2135" s="7"/>
      <c r="W2135" s="7"/>
      <c r="X2135" s="7"/>
      <c r="Y2135" s="7"/>
      <c r="Z2135" s="7"/>
      <c r="AA2135" s="7"/>
      <c r="AB2135" s="7"/>
      <c r="AC2135" s="7"/>
    </row>
    <row r="2136">
      <c r="A2136" s="1774" t="s">
        <v>77</v>
      </c>
      <c r="B2136" s="1928">
        <f t="shared" ref="B2136:H2136" si="1559">SUM(B2007,B2013,B2019,B2025,B2031,B2037,B2043,B2050,B2056,B2062,B2068,B2074,B2080,B2086,B2093,B2099,B2105,B2111,B2117,B2123, B2129)</f>
        <v>1</v>
      </c>
      <c r="C2136" s="1928">
        <f t="shared" si="1559"/>
        <v>0</v>
      </c>
      <c r="D2136" s="1928">
        <f t="shared" si="1559"/>
        <v>0</v>
      </c>
      <c r="E2136" s="1928">
        <f t="shared" si="1559"/>
        <v>0</v>
      </c>
      <c r="F2136" s="1928">
        <f t="shared" si="1559"/>
        <v>1</v>
      </c>
      <c r="G2136" s="1928">
        <f t="shared" si="1559"/>
        <v>1</v>
      </c>
      <c r="H2136" s="1928">
        <f t="shared" si="1559"/>
        <v>3</v>
      </c>
      <c r="I2136" s="1685"/>
      <c r="J2136" s="635"/>
      <c r="K2136" s="1774" t="s">
        <v>77</v>
      </c>
      <c r="L2136" s="1928">
        <f t="shared" ref="L2136:R2136" si="1560">SUM(L2007,L2013,L2019,L2025,L2031,L2037,L2043,L2050,L2056,L2062,L2068,L2074,L2080,L2086,L2093,L2099,L2105,L2111,L2117,L2123, L2129)</f>
        <v>178</v>
      </c>
      <c r="M2136" s="1928">
        <f t="shared" si="1560"/>
        <v>58</v>
      </c>
      <c r="N2136" s="1928">
        <f t="shared" si="1560"/>
        <v>60</v>
      </c>
      <c r="O2136" s="1928">
        <f t="shared" si="1560"/>
        <v>118</v>
      </c>
      <c r="P2136" s="1928">
        <f t="shared" si="1560"/>
        <v>0</v>
      </c>
      <c r="Q2136" s="1928">
        <f t="shared" si="1560"/>
        <v>0</v>
      </c>
      <c r="R2136" s="1928">
        <f t="shared" si="1560"/>
        <v>0</v>
      </c>
      <c r="S2136" s="649"/>
      <c r="T2136" s="649"/>
      <c r="U2136" s="7"/>
      <c r="V2136" s="7"/>
      <c r="W2136" s="7"/>
      <c r="X2136" s="7"/>
      <c r="Y2136" s="7"/>
      <c r="Z2136" s="7"/>
      <c r="AA2136" s="7"/>
      <c r="AB2136" s="7"/>
      <c r="AC2136" s="7"/>
    </row>
    <row r="2137">
      <c r="A2137" s="1774" t="s">
        <v>78</v>
      </c>
      <c r="B2137" s="1928">
        <f t="shared" ref="B2137:H2137" si="1561">SUM(B2008,B2014,B2020,B2026,B2032,B2038,B2044,B2051,B2057,B2063,B2069,B2075,B2081,B2087,B2094,B2100,B2106,B2112,B2118,B2124, B2130)</f>
        <v>15</v>
      </c>
      <c r="C2137" s="1928">
        <f t="shared" si="1561"/>
        <v>29</v>
      </c>
      <c r="D2137" s="1928">
        <f t="shared" si="1561"/>
        <v>50</v>
      </c>
      <c r="E2137" s="1928">
        <f t="shared" si="1561"/>
        <v>7</v>
      </c>
      <c r="F2137" s="1928">
        <f t="shared" si="1561"/>
        <v>9</v>
      </c>
      <c r="G2137" s="1928">
        <f t="shared" si="1561"/>
        <v>7</v>
      </c>
      <c r="H2137" s="1928">
        <f t="shared" si="1561"/>
        <v>117</v>
      </c>
      <c r="I2137" s="1685"/>
      <c r="J2137" s="635"/>
      <c r="K2137" s="1774" t="s">
        <v>78</v>
      </c>
      <c r="L2137" s="1928">
        <f t="shared" ref="L2137:R2137" si="1562">SUM(L2008,L2014,L2020,L2026,L2032,L2038,L2044,L2051,L2057,L2063,L2069,L2075,L2081,L2087,L2094,L2100,L2106,L2112,L2118,L2124, L2130)</f>
        <v>0</v>
      </c>
      <c r="M2137" s="1928">
        <f t="shared" si="1562"/>
        <v>0</v>
      </c>
      <c r="N2137" s="1928">
        <f t="shared" si="1562"/>
        <v>0</v>
      </c>
      <c r="O2137" s="1928">
        <f t="shared" si="1562"/>
        <v>0</v>
      </c>
      <c r="P2137" s="1928">
        <f t="shared" si="1562"/>
        <v>0</v>
      </c>
      <c r="Q2137" s="1928">
        <f t="shared" si="1562"/>
        <v>0</v>
      </c>
      <c r="R2137" s="1928">
        <f t="shared" si="1562"/>
        <v>0</v>
      </c>
      <c r="S2137" s="649"/>
      <c r="T2137" s="649"/>
      <c r="U2137" s="7"/>
      <c r="V2137" s="7"/>
      <c r="W2137" s="7"/>
      <c r="X2137" s="7"/>
      <c r="Y2137" s="7"/>
      <c r="Z2137" s="7"/>
      <c r="AA2137" s="7"/>
      <c r="AB2137" s="7"/>
      <c r="AC2137" s="7"/>
    </row>
    <row r="2138">
      <c r="A2138" s="1774" t="s">
        <v>446</v>
      </c>
      <c r="B2138" s="1928">
        <f t="shared" ref="B2138:H2138" si="1563">SUM(B2009,B2015,B2021,B2027,B2033,B2039,B2045,B2052,B2058,B2064,B2070,B2076,B2082,B2088,B2095,B2101,B2107,B2113,B2119,B2125, B2131)</f>
        <v>3</v>
      </c>
      <c r="C2138" s="1928">
        <f t="shared" si="1563"/>
        <v>0</v>
      </c>
      <c r="D2138" s="1928">
        <f t="shared" si="1563"/>
        <v>0</v>
      </c>
      <c r="E2138" s="1928">
        <f t="shared" si="1563"/>
        <v>0</v>
      </c>
      <c r="F2138" s="1928">
        <f t="shared" si="1563"/>
        <v>0</v>
      </c>
      <c r="G2138" s="1928">
        <f t="shared" si="1563"/>
        <v>2</v>
      </c>
      <c r="H2138" s="1928">
        <f t="shared" si="1563"/>
        <v>5</v>
      </c>
      <c r="I2138" s="1685"/>
      <c r="J2138" s="635"/>
      <c r="K2138" s="1774" t="s">
        <v>446</v>
      </c>
      <c r="L2138" s="1928">
        <f t="shared" ref="L2138:R2138" si="1564">SUM(L2009,L2015,L2021,L2027,L2033,L2039,L2045,L2052,L2058,L2064,L2070,L2076,L2082,L2088,L2095,L2101,L2107,L2113,L2119,L2125, L2131)</f>
        <v>21</v>
      </c>
      <c r="M2138" s="1928">
        <f t="shared" si="1564"/>
        <v>16</v>
      </c>
      <c r="N2138" s="1928">
        <f t="shared" si="1564"/>
        <v>0</v>
      </c>
      <c r="O2138" s="1928">
        <f t="shared" si="1564"/>
        <v>16</v>
      </c>
      <c r="P2138" s="1928">
        <f t="shared" si="1564"/>
        <v>0</v>
      </c>
      <c r="Q2138" s="1928">
        <f t="shared" si="1564"/>
        <v>0</v>
      </c>
      <c r="R2138" s="1928">
        <f t="shared" si="1564"/>
        <v>0</v>
      </c>
      <c r="S2138" s="649"/>
      <c r="T2138" s="649"/>
      <c r="U2138" s="7"/>
      <c r="V2138" s="7"/>
      <c r="W2138" s="7"/>
      <c r="X2138" s="7"/>
      <c r="Y2138" s="7"/>
      <c r="Z2138" s="7"/>
      <c r="AA2138" s="7"/>
      <c r="AB2138" s="7"/>
      <c r="AC2138" s="7"/>
    </row>
    <row r="2139">
      <c r="A2139" s="1774" t="s">
        <v>751</v>
      </c>
      <c r="B2139" s="1928">
        <f t="shared" ref="B2139:H2139" si="1565">SUM(B2010,B2016,B2022,B2028,B2034,B2040,B2046,B2053,B2059,B2065,B2071,B2077,B2083,B2089,B2096,B2102,B2108,B2114,B2120,B2126, B2132)</f>
        <v>1</v>
      </c>
      <c r="C2139" s="1928">
        <f t="shared" si="1565"/>
        <v>3</v>
      </c>
      <c r="D2139" s="1928">
        <f t="shared" si="1565"/>
        <v>0</v>
      </c>
      <c r="E2139" s="1928">
        <f t="shared" si="1565"/>
        <v>0</v>
      </c>
      <c r="F2139" s="1928">
        <f t="shared" si="1565"/>
        <v>0</v>
      </c>
      <c r="G2139" s="1928">
        <f t="shared" si="1565"/>
        <v>0</v>
      </c>
      <c r="H2139" s="1928">
        <f t="shared" si="1565"/>
        <v>4</v>
      </c>
      <c r="I2139" s="1685"/>
      <c r="J2139" s="635"/>
      <c r="K2139" s="1774" t="s">
        <v>751</v>
      </c>
      <c r="L2139" s="1928">
        <f t="shared" ref="L2139:R2139" si="1566">SUM(L2010,L2016,L2022,L2028,L2034,L2040,L2046,L2053,L2059,L2065,L2071,L2077,L2083,L2089,L2096,L2102,L2108,L2114,L2120,L2126, L2132)</f>
        <v>50</v>
      </c>
      <c r="M2139" s="1928">
        <f t="shared" si="1566"/>
        <v>46</v>
      </c>
      <c r="N2139" s="1928">
        <f t="shared" si="1566"/>
        <v>45</v>
      </c>
      <c r="O2139" s="1928">
        <f t="shared" si="1566"/>
        <v>91</v>
      </c>
      <c r="P2139" s="1928">
        <f t="shared" si="1566"/>
        <v>0</v>
      </c>
      <c r="Q2139" s="1928">
        <f t="shared" si="1566"/>
        <v>0</v>
      </c>
      <c r="R2139" s="1928">
        <f t="shared" si="1566"/>
        <v>2</v>
      </c>
      <c r="S2139" s="649"/>
      <c r="T2139" s="649"/>
      <c r="U2139" s="7"/>
      <c r="V2139" s="7"/>
      <c r="W2139" s="7"/>
      <c r="X2139" s="7"/>
      <c r="Y2139" s="7"/>
      <c r="Z2139" s="7"/>
      <c r="AA2139" s="7"/>
      <c r="AB2139" s="7"/>
      <c r="AC2139" s="7"/>
    </row>
    <row r="2140">
      <c r="A2140" s="1774" t="s">
        <v>80</v>
      </c>
      <c r="B2140" s="1928">
        <f t="shared" ref="B2140:H2140" si="1567">SUM(B2011,B2017,B2023,B2029,B2035,B2041,B2047,B2054,B2060,B2066,B2072,B2078,B2084,B2090,B2097,B2103,B2109,B2115,B2121,B2127, B2133)</f>
        <v>3</v>
      </c>
      <c r="C2140" s="1928">
        <f t="shared" si="1567"/>
        <v>2</v>
      </c>
      <c r="D2140" s="1928">
        <f t="shared" si="1567"/>
        <v>3</v>
      </c>
      <c r="E2140" s="1928">
        <f t="shared" si="1567"/>
        <v>3</v>
      </c>
      <c r="F2140" s="1928">
        <f t="shared" si="1567"/>
        <v>6</v>
      </c>
      <c r="G2140" s="1928">
        <f t="shared" si="1567"/>
        <v>4</v>
      </c>
      <c r="H2140" s="1928">
        <f t="shared" si="1567"/>
        <v>21</v>
      </c>
      <c r="I2140" s="1685"/>
      <c r="J2140" s="635"/>
      <c r="K2140" s="1774" t="s">
        <v>80</v>
      </c>
      <c r="L2140" s="1928">
        <f t="shared" ref="L2140:R2140" si="1568">SUM(L2011,L2017,L2023,L2029,L2035,L2041,L2047,L2054,L2060,L2066,L2072,L2078,L2084,L2090,L2097,L2103,L2109,L2115,L2121,L2127, L2133)</f>
        <v>284</v>
      </c>
      <c r="M2140" s="1928">
        <f t="shared" si="1568"/>
        <v>263</v>
      </c>
      <c r="N2140" s="1928">
        <f t="shared" si="1568"/>
        <v>0</v>
      </c>
      <c r="O2140" s="1928">
        <f t="shared" si="1568"/>
        <v>263</v>
      </c>
      <c r="P2140" s="1928">
        <f t="shared" si="1568"/>
        <v>0</v>
      </c>
      <c r="Q2140" s="1928">
        <f t="shared" si="1568"/>
        <v>0</v>
      </c>
      <c r="R2140" s="1928">
        <f t="shared" si="1568"/>
        <v>0</v>
      </c>
      <c r="S2140" s="649"/>
      <c r="T2140" s="649"/>
      <c r="U2140" s="7"/>
      <c r="V2140" s="7"/>
      <c r="W2140" s="7"/>
      <c r="X2140" s="7"/>
      <c r="Y2140" s="7"/>
      <c r="Z2140" s="7"/>
      <c r="AA2140" s="7"/>
      <c r="AB2140" s="7"/>
      <c r="AC2140" s="7"/>
    </row>
    <row r="2141">
      <c r="A2141" s="1757" t="s">
        <v>9</v>
      </c>
      <c r="B2141" s="1758">
        <f t="shared" ref="B2141:H2141" si="1569">SUM(B2135:B2139)</f>
        <v>101</v>
      </c>
      <c r="C2141" s="1758">
        <f t="shared" si="1569"/>
        <v>103</v>
      </c>
      <c r="D2141" s="1758">
        <f t="shared" si="1569"/>
        <v>118</v>
      </c>
      <c r="E2141" s="1758">
        <f t="shared" si="1569"/>
        <v>39</v>
      </c>
      <c r="F2141" s="1758">
        <f t="shared" si="1569"/>
        <v>105</v>
      </c>
      <c r="G2141" s="1758">
        <f t="shared" si="1569"/>
        <v>52</v>
      </c>
      <c r="H2141" s="1758">
        <f t="shared" si="1569"/>
        <v>518</v>
      </c>
      <c r="I2141" s="1682"/>
      <c r="J2141" s="635"/>
      <c r="K2141" s="2033" t="s">
        <v>9</v>
      </c>
      <c r="L2141" s="1758">
        <f t="shared" ref="L2141:R2141" si="1570">SUM(L2135:L2139)</f>
        <v>1069</v>
      </c>
      <c r="M2141" s="1758">
        <f t="shared" si="1570"/>
        <v>543</v>
      </c>
      <c r="N2141" s="1758">
        <f t="shared" si="1570"/>
        <v>265</v>
      </c>
      <c r="O2141" s="1758">
        <f t="shared" si="1570"/>
        <v>808</v>
      </c>
      <c r="P2141" s="1758">
        <f t="shared" si="1570"/>
        <v>0</v>
      </c>
      <c r="Q2141" s="1758">
        <f t="shared" si="1570"/>
        <v>0</v>
      </c>
      <c r="R2141" s="1758">
        <f t="shared" si="1570"/>
        <v>10</v>
      </c>
      <c r="S2141" s="649"/>
      <c r="T2141" s="649"/>
      <c r="U2141" s="7"/>
      <c r="V2141" s="7"/>
      <c r="W2141" s="7"/>
      <c r="X2141" s="7"/>
      <c r="Y2141" s="7"/>
      <c r="Z2141" s="7"/>
      <c r="AA2141" s="7"/>
      <c r="AB2141" s="7"/>
      <c r="AC2141" s="7"/>
    </row>
    <row r="2142">
      <c r="A2142" s="1974"/>
      <c r="B2142" s="584"/>
      <c r="C2142" s="584"/>
      <c r="D2142" s="584"/>
      <c r="E2142" s="677"/>
      <c r="F2142" s="678"/>
      <c r="G2142" s="678"/>
      <c r="H2142" s="678"/>
      <c r="I2142" s="727"/>
      <c r="J2142" s="649"/>
      <c r="K2142" s="576"/>
      <c r="L2142" s="1963"/>
      <c r="M2142" s="1963"/>
      <c r="N2142" s="1963"/>
      <c r="O2142" s="576"/>
      <c r="P2142" s="629"/>
      <c r="Q2142" s="1964"/>
      <c r="R2142" s="1965"/>
      <c r="S2142" s="1964"/>
      <c r="T2142" s="1965"/>
      <c r="U2142" s="7"/>
      <c r="V2142" s="7"/>
      <c r="W2142" s="7"/>
      <c r="X2142" s="7"/>
      <c r="Y2142" s="7"/>
      <c r="Z2142" s="7"/>
      <c r="AA2142" s="7"/>
      <c r="AB2142" s="7"/>
      <c r="AC2142" s="7"/>
    </row>
    <row r="2143">
      <c r="A2143" s="1757" t="s">
        <v>123</v>
      </c>
      <c r="B2143" s="1758" t="s">
        <v>2</v>
      </c>
      <c r="C2143" s="1758" t="s">
        <v>3</v>
      </c>
      <c r="D2143" s="1758" t="s">
        <v>4</v>
      </c>
      <c r="E2143" s="1758" t="s">
        <v>5</v>
      </c>
      <c r="F2143" s="1758" t="s">
        <v>6</v>
      </c>
      <c r="G2143" s="1758" t="s">
        <v>7</v>
      </c>
      <c r="H2143" s="1758" t="s">
        <v>9</v>
      </c>
      <c r="I2143" s="649"/>
      <c r="J2143" s="649"/>
      <c r="K2143" s="649"/>
      <c r="L2143" s="649"/>
      <c r="M2143" s="649"/>
      <c r="N2143" s="649"/>
      <c r="O2143" s="649"/>
      <c r="P2143" s="649"/>
      <c r="Q2143" s="649"/>
      <c r="R2143" s="649"/>
      <c r="S2143" s="649"/>
      <c r="T2143" s="649"/>
      <c r="U2143" s="7"/>
      <c r="V2143" s="7"/>
      <c r="W2143" s="7"/>
      <c r="X2143" s="7"/>
      <c r="Y2143" s="7"/>
      <c r="Z2143" s="7"/>
      <c r="AA2143" s="7"/>
      <c r="AB2143" s="7"/>
      <c r="AC2143" s="7"/>
    </row>
    <row r="2144">
      <c r="A2144" s="1756" t="s">
        <v>124</v>
      </c>
      <c r="B2144" s="693">
        <f t="shared" ref="B2144:G2144" si="1571">sum(B2136:B2137)</f>
        <v>16</v>
      </c>
      <c r="C2144" s="693">
        <f t="shared" si="1571"/>
        <v>29</v>
      </c>
      <c r="D2144" s="693">
        <f t="shared" si="1571"/>
        <v>50</v>
      </c>
      <c r="E2144" s="693">
        <f t="shared" si="1571"/>
        <v>7</v>
      </c>
      <c r="F2144" s="693">
        <f t="shared" si="1571"/>
        <v>10</v>
      </c>
      <c r="G2144" s="693">
        <f t="shared" si="1571"/>
        <v>8</v>
      </c>
      <c r="H2144" s="693">
        <f>sum(B2144:G2144)</f>
        <v>120</v>
      </c>
      <c r="I2144" s="649"/>
      <c r="J2144" s="649"/>
      <c r="K2144" s="649"/>
      <c r="L2144" s="649"/>
      <c r="M2144" s="649"/>
      <c r="N2144" s="649"/>
      <c r="O2144" s="649"/>
      <c r="P2144" s="649"/>
      <c r="Q2144" s="649"/>
      <c r="R2144" s="649"/>
      <c r="S2144" s="649"/>
      <c r="T2144" s="649"/>
      <c r="U2144" s="7"/>
      <c r="V2144" s="7"/>
      <c r="W2144" s="7"/>
      <c r="X2144" s="7"/>
      <c r="Y2144" s="7"/>
      <c r="Z2144" s="7"/>
      <c r="AA2144" s="7"/>
      <c r="AB2144" s="7"/>
      <c r="AC2144" s="7"/>
    </row>
    <row r="2145">
      <c r="A2145" s="1938" t="s">
        <v>126</v>
      </c>
      <c r="B2145" s="1777">
        <f t="shared" ref="B2145:H2145" si="1572">(B2144*10.01)</f>
        <v>160.16</v>
      </c>
      <c r="C2145" s="1777">
        <f t="shared" si="1572"/>
        <v>290.29</v>
      </c>
      <c r="D2145" s="1777">
        <f t="shared" si="1572"/>
        <v>500.5</v>
      </c>
      <c r="E2145" s="1777">
        <f t="shared" si="1572"/>
        <v>70.07</v>
      </c>
      <c r="F2145" s="1777">
        <f t="shared" si="1572"/>
        <v>100.1</v>
      </c>
      <c r="G2145" s="1777">
        <f t="shared" si="1572"/>
        <v>80.08</v>
      </c>
      <c r="H2145" s="1777">
        <f t="shared" si="1572"/>
        <v>1201.2</v>
      </c>
      <c r="I2145" s="1689"/>
      <c r="J2145" s="649"/>
      <c r="K2145" s="577"/>
      <c r="L2145" s="1975"/>
      <c r="M2145" s="1975"/>
      <c r="N2145" s="1975"/>
      <c r="O2145" s="577"/>
      <c r="P2145" s="1964"/>
      <c r="Q2145" s="1964"/>
      <c r="R2145" s="1965"/>
      <c r="S2145" s="1964"/>
      <c r="T2145" s="1965"/>
      <c r="U2145" s="7"/>
      <c r="V2145" s="7"/>
      <c r="W2145" s="7"/>
      <c r="X2145" s="7"/>
      <c r="Y2145" s="7"/>
      <c r="Z2145" s="7"/>
      <c r="AA2145" s="7"/>
      <c r="AB2145" s="7"/>
      <c r="AC2145" s="7"/>
    </row>
    <row r="2146">
      <c r="A2146" s="1756" t="s">
        <v>127</v>
      </c>
      <c r="B2146" s="693">
        <f t="shared" ref="B2146:G2146" si="1573">B2140</f>
        <v>3</v>
      </c>
      <c r="C2146" s="693">
        <f t="shared" si="1573"/>
        <v>2</v>
      </c>
      <c r="D2146" s="693">
        <f t="shared" si="1573"/>
        <v>3</v>
      </c>
      <c r="E2146" s="693">
        <f t="shared" si="1573"/>
        <v>3</v>
      </c>
      <c r="F2146" s="693">
        <f t="shared" si="1573"/>
        <v>6</v>
      </c>
      <c r="G2146" s="693">
        <f t="shared" si="1573"/>
        <v>4</v>
      </c>
      <c r="H2146" s="693">
        <f>sum(B2146:G2146)</f>
        <v>21</v>
      </c>
      <c r="I2146" s="1689"/>
      <c r="J2146" s="649"/>
      <c r="K2146" s="577"/>
      <c r="L2146" s="1975"/>
      <c r="M2146" s="1975"/>
      <c r="N2146" s="1975"/>
      <c r="O2146" s="577"/>
      <c r="P2146" s="1964"/>
      <c r="Q2146" s="1964"/>
      <c r="R2146" s="1965"/>
      <c r="S2146" s="1964"/>
      <c r="T2146" s="1965"/>
      <c r="U2146" s="7"/>
      <c r="V2146" s="7"/>
      <c r="W2146" s="7"/>
      <c r="X2146" s="7"/>
      <c r="Y2146" s="7"/>
      <c r="Z2146" s="7"/>
      <c r="AA2146" s="7"/>
      <c r="AB2146" s="7"/>
      <c r="AC2146" s="7"/>
    </row>
    <row r="2147">
      <c r="A2147" s="1756" t="s">
        <v>126</v>
      </c>
      <c r="B2147" s="1790">
        <f t="shared" ref="B2147:H2147" si="1574">(B2146*5)</f>
        <v>15</v>
      </c>
      <c r="C2147" s="1790">
        <f t="shared" si="1574"/>
        <v>10</v>
      </c>
      <c r="D2147" s="1790">
        <f t="shared" si="1574"/>
        <v>15</v>
      </c>
      <c r="E2147" s="1790">
        <f t="shared" si="1574"/>
        <v>15</v>
      </c>
      <c r="F2147" s="1790">
        <f t="shared" si="1574"/>
        <v>30</v>
      </c>
      <c r="G2147" s="1790">
        <f t="shared" si="1574"/>
        <v>20</v>
      </c>
      <c r="H2147" s="1790">
        <f t="shared" si="1574"/>
        <v>105</v>
      </c>
      <c r="I2147" s="1689"/>
      <c r="J2147" s="649"/>
      <c r="K2147" s="577"/>
      <c r="L2147" s="1975"/>
      <c r="M2147" s="1975"/>
      <c r="N2147" s="1975"/>
      <c r="O2147" s="577"/>
      <c r="P2147" s="1964"/>
      <c r="Q2147" s="1964"/>
      <c r="R2147" s="1965"/>
      <c r="S2147" s="1964"/>
      <c r="T2147" s="1965"/>
      <c r="U2147" s="7"/>
      <c r="V2147" s="7"/>
      <c r="W2147" s="7"/>
      <c r="X2147" s="7"/>
      <c r="Y2147" s="7"/>
      <c r="Z2147" s="7"/>
      <c r="AA2147" s="7"/>
      <c r="AB2147" s="7"/>
      <c r="AC2147" s="7"/>
    </row>
    <row r="2148">
      <c r="A2148" s="1757" t="s">
        <v>9</v>
      </c>
      <c r="B2148" s="1780">
        <f t="shared" ref="B2148:H2148" si="1575">SUM(B2145,B2147)</f>
        <v>175.16</v>
      </c>
      <c r="C2148" s="1780">
        <f t="shared" si="1575"/>
        <v>300.29</v>
      </c>
      <c r="D2148" s="1780">
        <f t="shared" si="1575"/>
        <v>515.5</v>
      </c>
      <c r="E2148" s="1780">
        <f t="shared" si="1575"/>
        <v>85.07</v>
      </c>
      <c r="F2148" s="1780">
        <f t="shared" si="1575"/>
        <v>130.1</v>
      </c>
      <c r="G2148" s="1780">
        <f t="shared" si="1575"/>
        <v>100.08</v>
      </c>
      <c r="H2148" s="1780">
        <f t="shared" si="1575"/>
        <v>1306.2</v>
      </c>
      <c r="I2148" s="1689"/>
      <c r="J2148" s="649"/>
      <c r="K2148" s="577"/>
      <c r="L2148" s="1975"/>
      <c r="M2148" s="1975"/>
      <c r="N2148" s="1975"/>
      <c r="O2148" s="577"/>
      <c r="P2148" s="1964"/>
      <c r="Q2148" s="1964"/>
      <c r="R2148" s="1965"/>
      <c r="S2148" s="1964"/>
      <c r="T2148" s="1965"/>
      <c r="U2148" s="7"/>
      <c r="V2148" s="7"/>
      <c r="W2148" s="7"/>
      <c r="X2148" s="7"/>
      <c r="Y2148" s="7"/>
      <c r="Z2148" s="7"/>
      <c r="AA2148" s="7"/>
      <c r="AB2148" s="7"/>
      <c r="AC2148" s="7"/>
    </row>
    <row r="2149">
      <c r="A2149" s="1963"/>
      <c r="B2149" s="676"/>
      <c r="C2149" s="676"/>
      <c r="D2149" s="676"/>
      <c r="E2149" s="676"/>
      <c r="F2149" s="676"/>
      <c r="G2149" s="677"/>
      <c r="H2149" s="678"/>
      <c r="I2149" s="676"/>
      <c r="J2149" s="649"/>
      <c r="K2149" s="576"/>
      <c r="L2149" s="1963"/>
      <c r="M2149" s="1963"/>
      <c r="N2149" s="1963"/>
      <c r="O2149" s="576"/>
      <c r="P2149" s="629"/>
      <c r="Q2149" s="1964"/>
      <c r="R2149" s="1965"/>
      <c r="S2149" s="1964"/>
      <c r="T2149" s="1965"/>
      <c r="U2149" s="7"/>
      <c r="V2149" s="7"/>
      <c r="W2149" s="7"/>
      <c r="X2149" s="7"/>
      <c r="Y2149" s="7"/>
      <c r="Z2149" s="7"/>
      <c r="AA2149" s="7"/>
      <c r="AB2149" s="7"/>
      <c r="AC2149" s="7"/>
    </row>
    <row r="2150">
      <c r="A2150" s="1963"/>
      <c r="B2150" s="676"/>
      <c r="C2150" s="676"/>
      <c r="D2150" s="676"/>
      <c r="E2150" s="676"/>
      <c r="F2150" s="679"/>
      <c r="G2150" s="1781" t="s">
        <v>35</v>
      </c>
      <c r="H2150" s="1782" t="s">
        <v>36</v>
      </c>
      <c r="I2150" s="676"/>
      <c r="J2150" s="649"/>
      <c r="K2150" s="576"/>
      <c r="L2150" s="1963"/>
      <c r="M2150" s="1963"/>
      <c r="N2150" s="1963"/>
      <c r="O2150" s="576"/>
      <c r="P2150" s="629"/>
      <c r="Q2150" s="1964"/>
      <c r="R2150" s="1965"/>
      <c r="S2150" s="1964"/>
      <c r="T2150" s="1965"/>
      <c r="U2150" s="7"/>
      <c r="V2150" s="7"/>
      <c r="W2150" s="7"/>
      <c r="X2150" s="7"/>
      <c r="Y2150" s="7"/>
      <c r="Z2150" s="7"/>
      <c r="AA2150" s="7"/>
      <c r="AB2150" s="7"/>
      <c r="AC2150" s="7"/>
    </row>
    <row r="2151">
      <c r="A2151" s="1963"/>
      <c r="B2151" s="676"/>
      <c r="C2151" s="676"/>
      <c r="D2151" s="676"/>
      <c r="E2151" s="676"/>
      <c r="F2151" s="679"/>
      <c r="G2151" s="1966">
        <v>44808.0</v>
      </c>
      <c r="H2151" s="692">
        <v>237.0</v>
      </c>
      <c r="I2151" s="676"/>
      <c r="J2151" s="649"/>
      <c r="K2151" s="576"/>
      <c r="L2151" s="1963"/>
      <c r="M2151" s="1963"/>
      <c r="N2151" s="1963"/>
      <c r="O2151" s="576"/>
      <c r="P2151" s="629"/>
      <c r="Q2151" s="1964"/>
      <c r="R2151" s="1965"/>
      <c r="S2151" s="1964"/>
      <c r="T2151" s="1965"/>
      <c r="U2151" s="7"/>
      <c r="V2151" s="7"/>
      <c r="W2151" s="7"/>
      <c r="X2151" s="7"/>
      <c r="Y2151" s="7"/>
      <c r="Z2151" s="7"/>
      <c r="AA2151" s="7"/>
      <c r="AB2151" s="7"/>
      <c r="AC2151" s="7"/>
    </row>
    <row r="2152">
      <c r="A2152" s="1963"/>
      <c r="B2152" s="676"/>
      <c r="C2152" s="676"/>
      <c r="D2152" s="676"/>
      <c r="E2152" s="676"/>
      <c r="F2152" s="679"/>
      <c r="G2152" s="1967">
        <v>44815.0</v>
      </c>
      <c r="H2152" s="692">
        <v>534.0</v>
      </c>
      <c r="I2152" s="676"/>
      <c r="J2152" s="649"/>
      <c r="K2152" s="576"/>
      <c r="L2152" s="1963"/>
      <c r="M2152" s="1963"/>
      <c r="N2152" s="1963"/>
      <c r="O2152" s="576"/>
      <c r="P2152" s="629"/>
      <c r="Q2152" s="1964"/>
      <c r="R2152" s="1965"/>
      <c r="S2152" s="1964"/>
      <c r="T2152" s="1965"/>
      <c r="U2152" s="7"/>
      <c r="V2152" s="7"/>
      <c r="W2152" s="7"/>
      <c r="X2152" s="7"/>
      <c r="Y2152" s="7"/>
      <c r="Z2152" s="7"/>
      <c r="AA2152" s="7"/>
      <c r="AB2152" s="7"/>
      <c r="AC2152" s="7"/>
    </row>
    <row r="2153">
      <c r="A2153" s="1963"/>
      <c r="B2153" s="676"/>
      <c r="C2153" s="676"/>
      <c r="D2153" s="676"/>
      <c r="E2153" s="676"/>
      <c r="F2153" s="679"/>
      <c r="G2153" s="1967">
        <v>44822.0</v>
      </c>
      <c r="H2153" s="701">
        <f>H961</f>
        <v>661</v>
      </c>
      <c r="I2153" s="676"/>
      <c r="J2153" s="649"/>
      <c r="K2153" s="576"/>
      <c r="L2153" s="1963"/>
      <c r="M2153" s="1963"/>
      <c r="N2153" s="1963"/>
      <c r="O2153" s="576"/>
      <c r="P2153" s="629"/>
      <c r="Q2153" s="1964"/>
      <c r="R2153" s="1965"/>
      <c r="S2153" s="1964"/>
      <c r="T2153" s="1965"/>
      <c r="U2153" s="7"/>
      <c r="V2153" s="7"/>
      <c r="W2153" s="7"/>
      <c r="X2153" s="7"/>
      <c r="Y2153" s="7"/>
      <c r="Z2153" s="7"/>
      <c r="AA2153" s="7"/>
      <c r="AB2153" s="7"/>
      <c r="AC2153" s="7"/>
    </row>
    <row r="2154">
      <c r="A2154" s="1963"/>
      <c r="B2154" s="676"/>
      <c r="C2154" s="676"/>
      <c r="D2154" s="676"/>
      <c r="E2154" s="676"/>
      <c r="F2154" s="679"/>
      <c r="G2154" s="1967">
        <v>44829.0</v>
      </c>
      <c r="H2154" s="693">
        <f>H1576</f>
        <v>369</v>
      </c>
      <c r="I2154" s="676"/>
      <c r="J2154" s="649"/>
      <c r="K2154" s="576"/>
      <c r="L2154" s="1963"/>
      <c r="M2154" s="1963"/>
      <c r="N2154" s="1963"/>
      <c r="O2154" s="576"/>
      <c r="P2154" s="629"/>
      <c r="Q2154" s="1964"/>
      <c r="R2154" s="1965"/>
      <c r="S2154" s="1964"/>
      <c r="T2154" s="1965"/>
      <c r="U2154" s="7"/>
      <c r="V2154" s="7"/>
      <c r="W2154" s="7"/>
      <c r="X2154" s="7"/>
      <c r="Y2154" s="7"/>
      <c r="Z2154" s="7"/>
      <c r="AA2154" s="7"/>
      <c r="AB2154" s="7"/>
      <c r="AC2154" s="7"/>
    </row>
    <row r="2155">
      <c r="A2155" s="1963"/>
      <c r="B2155" s="676"/>
      <c r="C2155" s="676"/>
      <c r="D2155" s="676"/>
      <c r="E2155" s="676"/>
      <c r="F2155" s="679"/>
      <c r="G2155" s="1967">
        <v>44834.0</v>
      </c>
      <c r="H2155" s="693">
        <f>H2141</f>
        <v>518</v>
      </c>
      <c r="I2155" s="676"/>
      <c r="J2155" s="649"/>
      <c r="K2155" s="576"/>
      <c r="L2155" s="1963"/>
      <c r="M2155" s="1963"/>
      <c r="N2155" s="1963"/>
      <c r="O2155" s="576"/>
      <c r="P2155" s="629"/>
      <c r="Q2155" s="1964"/>
      <c r="R2155" s="1965"/>
      <c r="S2155" s="1964"/>
      <c r="T2155" s="1965"/>
      <c r="U2155" s="7"/>
      <c r="V2155" s="7"/>
      <c r="W2155" s="7"/>
      <c r="X2155" s="7"/>
      <c r="Y2155" s="7"/>
      <c r="Z2155" s="7"/>
      <c r="AA2155" s="7"/>
      <c r="AB2155" s="7"/>
      <c r="AC2155" s="7"/>
    </row>
    <row r="2156">
      <c r="A2156" s="1963"/>
      <c r="B2156" s="676"/>
      <c r="C2156" s="676"/>
      <c r="D2156" s="676"/>
      <c r="E2156" s="676"/>
      <c r="F2156" s="679"/>
      <c r="G2156" s="1781" t="s">
        <v>9</v>
      </c>
      <c r="H2156" s="1758">
        <f>SUM(H2151:H2155)</f>
        <v>2319</v>
      </c>
      <c r="I2156" s="676"/>
      <c r="J2156" s="649"/>
      <c r="K2156" s="576"/>
      <c r="L2156" s="1963"/>
      <c r="M2156" s="1963"/>
      <c r="N2156" s="1963"/>
      <c r="O2156" s="576"/>
      <c r="P2156" s="629"/>
      <c r="Q2156" s="1964"/>
      <c r="R2156" s="1965"/>
      <c r="S2156" s="1964"/>
      <c r="T2156" s="1965"/>
      <c r="U2156" s="7"/>
      <c r="V2156" s="7"/>
      <c r="W2156" s="7"/>
      <c r="X2156" s="7"/>
      <c r="Y2156" s="7"/>
      <c r="Z2156" s="7"/>
      <c r="AA2156" s="7"/>
      <c r="AB2156" s="7"/>
      <c r="AC2156" s="7"/>
    </row>
    <row r="2157">
      <c r="A2157" s="1963"/>
      <c r="B2157" s="676"/>
      <c r="C2157" s="676"/>
      <c r="D2157" s="676"/>
      <c r="E2157" s="676"/>
      <c r="F2157" s="676"/>
      <c r="G2157" s="677"/>
      <c r="H2157" s="678"/>
      <c r="I2157" s="727"/>
      <c r="J2157" s="649"/>
      <c r="K2157" s="576"/>
      <c r="L2157" s="1963"/>
      <c r="M2157" s="1963"/>
      <c r="N2157" s="1963"/>
      <c r="O2157" s="576"/>
      <c r="P2157" s="629"/>
      <c r="Q2157" s="1964"/>
      <c r="R2157" s="1965"/>
      <c r="S2157" s="1964"/>
      <c r="T2157" s="1965"/>
      <c r="U2157" s="7"/>
      <c r="V2157" s="7"/>
      <c r="W2157" s="7"/>
      <c r="X2157" s="7"/>
      <c r="Y2157" s="7"/>
      <c r="Z2157" s="7"/>
      <c r="AA2157" s="7"/>
      <c r="AB2157" s="7"/>
      <c r="AC2157" s="7"/>
    </row>
    <row r="2158">
      <c r="A2158" s="1963"/>
      <c r="B2158" s="676"/>
      <c r="C2158" s="676"/>
      <c r="D2158" s="676"/>
      <c r="E2158" s="676"/>
      <c r="F2158" s="679"/>
      <c r="G2158" s="1834" t="s">
        <v>131</v>
      </c>
      <c r="H2158" s="1829">
        <f>(2800-H2156)</f>
        <v>481</v>
      </c>
      <c r="I2158" s="577"/>
      <c r="J2158" s="649"/>
      <c r="K2158" s="576"/>
      <c r="L2158" s="1963"/>
      <c r="M2158" s="1963"/>
      <c r="N2158" s="1963"/>
      <c r="O2158" s="576"/>
      <c r="P2158" s="629"/>
      <c r="Q2158" s="629"/>
      <c r="R2158" s="1690"/>
      <c r="S2158" s="629"/>
      <c r="T2158" s="1690"/>
      <c r="U2158" s="7"/>
      <c r="V2158" s="7"/>
      <c r="W2158" s="7"/>
      <c r="X2158" s="7"/>
      <c r="Y2158" s="7"/>
      <c r="Z2158" s="7"/>
      <c r="AA2158" s="7"/>
      <c r="AB2158" s="7"/>
      <c r="AC2158" s="7"/>
    </row>
    <row r="2159">
      <c r="A2159" s="1975"/>
      <c r="B2159" s="1689"/>
      <c r="C2159" s="1689"/>
      <c r="D2159" s="1689"/>
      <c r="E2159" s="1689"/>
      <c r="F2159" s="1689"/>
      <c r="G2159" s="1873"/>
      <c r="H2159" s="2016"/>
      <c r="I2159" s="1972"/>
      <c r="J2159" s="577"/>
      <c r="K2159" s="577"/>
      <c r="L2159" s="1975"/>
      <c r="M2159" s="1975"/>
      <c r="N2159" s="1975"/>
      <c r="O2159" s="577"/>
      <c r="P2159" s="1964"/>
      <c r="Q2159" s="1964"/>
      <c r="R2159" s="1965"/>
      <c r="S2159" s="1964"/>
      <c r="T2159" s="1965"/>
      <c r="U2159" s="1990"/>
      <c r="V2159" s="1990"/>
      <c r="W2159" s="1990"/>
      <c r="X2159" s="1990"/>
      <c r="Y2159" s="1990"/>
      <c r="Z2159" s="1990"/>
      <c r="AA2159" s="1990"/>
      <c r="AB2159" s="1990"/>
      <c r="AC2159" s="1990"/>
    </row>
    <row r="2160">
      <c r="A2160" s="1754" t="s">
        <v>1079</v>
      </c>
      <c r="B2160" s="1755">
        <v>26.0</v>
      </c>
      <c r="C2160" s="1755">
        <v>27.0</v>
      </c>
      <c r="D2160" s="1755">
        <v>28.0</v>
      </c>
      <c r="E2160" s="1755">
        <v>29.0</v>
      </c>
      <c r="F2160" s="1755">
        <v>30.0</v>
      </c>
      <c r="G2160" s="1755">
        <v>1.0</v>
      </c>
      <c r="H2160" s="1731">
        <v>2.0</v>
      </c>
      <c r="I2160" s="1686"/>
      <c r="J2160" s="1730"/>
      <c r="K2160" s="1531"/>
      <c r="L2160" s="1754" t="s">
        <v>1079</v>
      </c>
      <c r="M2160" s="1920"/>
      <c r="N2160" s="1920"/>
      <c r="O2160" s="1920"/>
      <c r="P2160" s="1920"/>
      <c r="Q2160" s="1920"/>
      <c r="R2160" s="1920"/>
      <c r="S2160" s="1680"/>
      <c r="T2160" s="649"/>
      <c r="U2160" s="7"/>
      <c r="V2160" s="7"/>
      <c r="W2160" s="7"/>
      <c r="X2160" s="7"/>
      <c r="Y2160" s="7"/>
      <c r="Z2160" s="7"/>
      <c r="AA2160" s="7"/>
      <c r="AB2160" s="7"/>
      <c r="AC2160" s="7"/>
    </row>
    <row r="2161">
      <c r="A2161" s="1897" t="s">
        <v>759</v>
      </c>
      <c r="B2161" s="1897" t="s">
        <v>2</v>
      </c>
      <c r="C2161" s="1897" t="s">
        <v>3</v>
      </c>
      <c r="D2161" s="1897" t="s">
        <v>4</v>
      </c>
      <c r="E2161" s="1897" t="s">
        <v>5</v>
      </c>
      <c r="F2161" s="1897" t="s">
        <v>6</v>
      </c>
      <c r="G2161" s="1897" t="s">
        <v>7</v>
      </c>
      <c r="H2161" s="1897" t="s">
        <v>8</v>
      </c>
      <c r="I2161" s="693" t="s">
        <v>9</v>
      </c>
      <c r="J2161" s="1897" t="s">
        <v>71</v>
      </c>
      <c r="K2161" s="1531"/>
      <c r="L2161" s="1897" t="s">
        <v>759</v>
      </c>
      <c r="M2161" s="693" t="s">
        <v>72</v>
      </c>
      <c r="N2161" s="693" t="s">
        <v>13</v>
      </c>
      <c r="O2161" s="701" t="s">
        <v>73</v>
      </c>
      <c r="P2161" s="693" t="s">
        <v>13</v>
      </c>
      <c r="Q2161" s="701" t="s">
        <v>74</v>
      </c>
      <c r="R2161" s="701" t="s">
        <v>640</v>
      </c>
      <c r="S2161" s="1686" t="s">
        <v>592</v>
      </c>
      <c r="T2161" s="649"/>
      <c r="U2161" s="7"/>
      <c r="V2161" s="7"/>
      <c r="W2161" s="7"/>
      <c r="X2161" s="7"/>
      <c r="Y2161" s="7"/>
      <c r="Z2161" s="7"/>
      <c r="AA2161" s="7"/>
      <c r="AB2161" s="7"/>
      <c r="AC2161" s="7"/>
    </row>
    <row r="2162">
      <c r="A2162" s="1757" t="s">
        <v>812</v>
      </c>
      <c r="B2162" s="1758">
        <f t="shared" ref="B2162:I2162" si="1576">SUM(B2163:B2167,B2169:B2173)</f>
        <v>0</v>
      </c>
      <c r="C2162" s="1758">
        <f t="shared" si="1576"/>
        <v>0</v>
      </c>
      <c r="D2162" s="1758">
        <f t="shared" si="1576"/>
        <v>0</v>
      </c>
      <c r="E2162" s="1758">
        <f t="shared" si="1576"/>
        <v>0</v>
      </c>
      <c r="F2162" s="1758">
        <f t="shared" si="1576"/>
        <v>0</v>
      </c>
      <c r="G2162" s="1758">
        <f t="shared" si="1576"/>
        <v>0</v>
      </c>
      <c r="H2162" s="1758">
        <f t="shared" si="1576"/>
        <v>0</v>
      </c>
      <c r="I2162" s="1758">
        <f t="shared" si="1576"/>
        <v>0</v>
      </c>
      <c r="J2162" s="1829"/>
      <c r="K2162" s="1531"/>
      <c r="L2162" s="1757" t="s">
        <v>812</v>
      </c>
      <c r="M2162" s="1758"/>
      <c r="N2162" s="1758"/>
      <c r="O2162" s="1758"/>
      <c r="P2162" s="1758"/>
      <c r="Q2162" s="1758"/>
      <c r="R2162" s="1758"/>
      <c r="S2162" s="1758"/>
      <c r="T2162" s="649"/>
      <c r="U2162" s="7"/>
      <c r="V2162" s="7"/>
      <c r="W2162" s="7"/>
      <c r="X2162" s="7"/>
      <c r="Y2162" s="7"/>
      <c r="Z2162" s="7"/>
      <c r="AA2162" s="7"/>
      <c r="AB2162" s="7"/>
      <c r="AC2162" s="7"/>
    </row>
    <row r="2163">
      <c r="A2163" s="1716" t="s">
        <v>274</v>
      </c>
      <c r="B2163" s="1760">
        <v>0.0</v>
      </c>
      <c r="C2163" s="1760">
        <v>0.0</v>
      </c>
      <c r="D2163" s="1760">
        <v>0.0</v>
      </c>
      <c r="E2163" s="1760">
        <v>0.0</v>
      </c>
      <c r="F2163" s="1760">
        <v>0.0</v>
      </c>
      <c r="G2163" s="1765">
        <v>0.0</v>
      </c>
      <c r="H2163" s="1760"/>
      <c r="I2163" s="1761">
        <f t="shared" ref="I2163:I2174" si="1578">SUM(B2163:H2163)</f>
        <v>0</v>
      </c>
      <c r="J2163" s="1713">
        <f>sum(I2163:I2167)</f>
        <v>0</v>
      </c>
      <c r="K2163" s="1531"/>
      <c r="L2163" s="1716" t="s">
        <v>274</v>
      </c>
      <c r="M2163" s="1762">
        <v>0.0</v>
      </c>
      <c r="N2163" s="1762">
        <f>(M2163-I2163)-S2163</f>
        <v>0</v>
      </c>
      <c r="O2163" s="1762">
        <f t="shared" ref="O2163:P2163" si="1577">SUM(M2163,N2163)</f>
        <v>0</v>
      </c>
      <c r="P2163" s="1762">
        <f t="shared" si="1577"/>
        <v>0</v>
      </c>
      <c r="Q2163" s="1762"/>
      <c r="R2163" s="1762"/>
      <c r="S2163" s="1762"/>
      <c r="T2163" s="649"/>
      <c r="U2163" s="7"/>
      <c r="V2163" s="7"/>
      <c r="W2163" s="7"/>
      <c r="X2163" s="7"/>
      <c r="Y2163" s="7"/>
      <c r="Z2163" s="7"/>
      <c r="AA2163" s="7"/>
      <c r="AB2163" s="7"/>
      <c r="AC2163" s="7"/>
    </row>
    <row r="2164">
      <c r="A2164" s="1714" t="s">
        <v>77</v>
      </c>
      <c r="B2164" s="692">
        <v>0.0</v>
      </c>
      <c r="C2164" s="692">
        <v>0.0</v>
      </c>
      <c r="D2164" s="692">
        <v>0.0</v>
      </c>
      <c r="E2164" s="692">
        <v>0.0</v>
      </c>
      <c r="F2164" s="692">
        <v>0.0</v>
      </c>
      <c r="G2164" s="692">
        <v>0.0</v>
      </c>
      <c r="H2164" s="692"/>
      <c r="I2164" s="693">
        <f t="shared" si="1578"/>
        <v>0</v>
      </c>
      <c r="J2164" s="504">
        <f>(J2163/40)</f>
        <v>0</v>
      </c>
      <c r="K2164" s="1531"/>
      <c r="L2164" s="1714" t="s">
        <v>77</v>
      </c>
      <c r="M2164" s="701">
        <v>0.0</v>
      </c>
      <c r="N2164" s="701">
        <f>(M2164-I2164-I2165)-S2164</f>
        <v>0</v>
      </c>
      <c r="O2164" s="701">
        <f t="shared" ref="O2164:P2164" si="1579">SUM(M2164,N2164)</f>
        <v>0</v>
      </c>
      <c r="P2164" s="701">
        <f t="shared" si="1579"/>
        <v>0</v>
      </c>
      <c r="Q2164" s="701"/>
      <c r="R2164" s="701"/>
      <c r="S2164" s="1686"/>
      <c r="T2164" s="649"/>
      <c r="U2164" s="7"/>
      <c r="V2164" s="7"/>
      <c r="W2164" s="7"/>
      <c r="X2164" s="7"/>
      <c r="Y2164" s="7"/>
      <c r="Z2164" s="7"/>
      <c r="AA2164" s="7"/>
      <c r="AB2164" s="7"/>
      <c r="AC2164" s="7"/>
    </row>
    <row r="2165">
      <c r="A2165" s="1714" t="s">
        <v>78</v>
      </c>
      <c r="B2165" s="692">
        <v>0.0</v>
      </c>
      <c r="C2165" s="692">
        <v>0.0</v>
      </c>
      <c r="D2165" s="692">
        <v>0.0</v>
      </c>
      <c r="E2165" s="692">
        <v>0.0</v>
      </c>
      <c r="F2165" s="692">
        <v>0.0</v>
      </c>
      <c r="G2165" s="692">
        <v>0.0</v>
      </c>
      <c r="H2165" s="692"/>
      <c r="I2165" s="693">
        <f t="shared" si="1578"/>
        <v>0</v>
      </c>
      <c r="J2165" s="1848"/>
      <c r="K2165" s="1531"/>
      <c r="L2165" s="1714" t="s">
        <v>78</v>
      </c>
      <c r="M2165" s="701" t="s">
        <v>79</v>
      </c>
      <c r="N2165" s="701" t="s">
        <v>79</v>
      </c>
      <c r="O2165" s="701" t="s">
        <v>79</v>
      </c>
      <c r="P2165" s="701" t="s">
        <v>79</v>
      </c>
      <c r="Q2165" s="701"/>
      <c r="R2165" s="701"/>
      <c r="S2165" s="1686"/>
      <c r="T2165" s="649"/>
      <c r="U2165" s="7"/>
      <c r="V2165" s="7"/>
      <c r="W2165" s="7"/>
      <c r="X2165" s="7"/>
      <c r="Y2165" s="7"/>
      <c r="Z2165" s="7"/>
      <c r="AA2165" s="7"/>
      <c r="AB2165" s="7"/>
      <c r="AC2165" s="7"/>
    </row>
    <row r="2166">
      <c r="A2166" s="1714" t="s">
        <v>446</v>
      </c>
      <c r="B2166" s="692">
        <v>0.0</v>
      </c>
      <c r="C2166" s="692">
        <v>0.0</v>
      </c>
      <c r="D2166" s="692">
        <v>0.0</v>
      </c>
      <c r="E2166" s="692">
        <v>0.0</v>
      </c>
      <c r="F2166" s="692">
        <v>0.0</v>
      </c>
      <c r="G2166" s="692">
        <v>0.0</v>
      </c>
      <c r="H2166" s="692"/>
      <c r="I2166" s="693">
        <f t="shared" si="1578"/>
        <v>0</v>
      </c>
      <c r="J2166" s="1848"/>
      <c r="K2166" s="1531"/>
      <c r="L2166" s="1714" t="s">
        <v>446</v>
      </c>
      <c r="M2166" s="701">
        <v>0.0</v>
      </c>
      <c r="N2166" s="701">
        <f>(M2166-I2166)-S2166</f>
        <v>0</v>
      </c>
      <c r="O2166" s="701">
        <f t="shared" ref="O2166:P2166" si="1580">SUM(M2166,N2166)</f>
        <v>0</v>
      </c>
      <c r="P2166" s="701">
        <f t="shared" si="1580"/>
        <v>0</v>
      </c>
      <c r="Q2166" s="701"/>
      <c r="R2166" s="701"/>
      <c r="S2166" s="1686"/>
      <c r="T2166" s="649"/>
      <c r="U2166" s="7"/>
      <c r="V2166" s="7"/>
      <c r="W2166" s="7"/>
      <c r="X2166" s="7"/>
      <c r="Y2166" s="7"/>
      <c r="Z2166" s="7"/>
      <c r="AA2166" s="7"/>
      <c r="AB2166" s="7"/>
      <c r="AC2166" s="7"/>
    </row>
    <row r="2167">
      <c r="A2167" s="1814" t="s">
        <v>962</v>
      </c>
      <c r="B2167" s="692">
        <v>0.0</v>
      </c>
      <c r="C2167" s="692">
        <v>0.0</v>
      </c>
      <c r="D2167" s="692">
        <v>0.0</v>
      </c>
      <c r="E2167" s="692">
        <v>0.0</v>
      </c>
      <c r="F2167" s="692">
        <v>0.0</v>
      </c>
      <c r="G2167" s="692">
        <v>0.0</v>
      </c>
      <c r="H2167" s="692"/>
      <c r="I2167" s="693">
        <f t="shared" si="1578"/>
        <v>0</v>
      </c>
      <c r="J2167" s="1848"/>
      <c r="K2167" s="1531"/>
      <c r="L2167" s="1814" t="s">
        <v>962</v>
      </c>
      <c r="M2167" s="701">
        <v>0.0</v>
      </c>
      <c r="N2167" s="701">
        <f t="shared" ref="N2167:N2168" si="1582">(M2167-I2167)</f>
        <v>0</v>
      </c>
      <c r="O2167" s="701">
        <f t="shared" ref="O2167:P2167" si="1581">SUM(M2167,N2167)</f>
        <v>0</v>
      </c>
      <c r="P2167" s="701">
        <f t="shared" si="1581"/>
        <v>0</v>
      </c>
      <c r="Q2167" s="701"/>
      <c r="R2167" s="701"/>
      <c r="S2167" s="1686"/>
      <c r="T2167" s="649"/>
      <c r="U2167" s="7"/>
      <c r="V2167" s="7"/>
      <c r="W2167" s="7"/>
      <c r="X2167" s="7"/>
      <c r="Y2167" s="7"/>
      <c r="Z2167" s="7"/>
      <c r="AA2167" s="7"/>
      <c r="AB2167" s="7"/>
      <c r="AC2167" s="7"/>
    </row>
    <row r="2168">
      <c r="A2168" s="1714" t="s">
        <v>80</v>
      </c>
      <c r="B2168" s="690">
        <v>0.0</v>
      </c>
      <c r="C2168" s="692">
        <v>0.0</v>
      </c>
      <c r="D2168" s="692">
        <v>0.0</v>
      </c>
      <c r="E2168" s="692">
        <v>0.0</v>
      </c>
      <c r="F2168" s="692">
        <v>0.0</v>
      </c>
      <c r="G2168" s="692">
        <v>0.0</v>
      </c>
      <c r="H2168" s="692"/>
      <c r="I2168" s="693">
        <f t="shared" si="1578"/>
        <v>0</v>
      </c>
      <c r="J2168" s="1848"/>
      <c r="K2168" s="1531"/>
      <c r="L2168" s="1714" t="s">
        <v>80</v>
      </c>
      <c r="M2168" s="701">
        <v>0.0</v>
      </c>
      <c r="N2168" s="701">
        <f t="shared" si="1582"/>
        <v>0</v>
      </c>
      <c r="O2168" s="701">
        <f t="shared" ref="O2168:P2168" si="1583">sum(M2168,N2168)</f>
        <v>0</v>
      </c>
      <c r="P2168" s="701">
        <f t="shared" si="1583"/>
        <v>0</v>
      </c>
      <c r="Q2168" s="701"/>
      <c r="R2168" s="701"/>
      <c r="S2168" s="1686"/>
      <c r="T2168" s="649"/>
      <c r="U2168" s="7"/>
      <c r="V2168" s="7"/>
      <c r="W2168" s="7"/>
      <c r="X2168" s="7"/>
      <c r="Y2168" s="7"/>
      <c r="Z2168" s="7"/>
      <c r="AA2168" s="7"/>
      <c r="AB2168" s="7"/>
      <c r="AC2168" s="7"/>
    </row>
    <row r="2169">
      <c r="A2169" s="1716" t="s">
        <v>274</v>
      </c>
      <c r="B2169" s="1895">
        <v>0.0</v>
      </c>
      <c r="C2169" s="1760">
        <v>0.0</v>
      </c>
      <c r="D2169" s="1760">
        <v>0.0</v>
      </c>
      <c r="E2169" s="1760">
        <v>0.0</v>
      </c>
      <c r="F2169" s="1760">
        <v>0.0</v>
      </c>
      <c r="G2169" s="1765">
        <v>0.0</v>
      </c>
      <c r="H2169" s="1760"/>
      <c r="I2169" s="1761">
        <f t="shared" si="1578"/>
        <v>0</v>
      </c>
      <c r="J2169" s="1762">
        <f>sum(I2169:I2173)</f>
        <v>0</v>
      </c>
      <c r="K2169" s="1531"/>
      <c r="L2169" s="1716" t="s">
        <v>274</v>
      </c>
      <c r="M2169" s="1762">
        <v>0.0</v>
      </c>
      <c r="N2169" s="1762">
        <f>(M2169-I2169)-S2169</f>
        <v>0</v>
      </c>
      <c r="O2169" s="1762">
        <f t="shared" ref="O2169:P2169" si="1584">SUM(M2169,N2169)</f>
        <v>0</v>
      </c>
      <c r="P2169" s="1762">
        <f t="shared" si="1584"/>
        <v>0</v>
      </c>
      <c r="Q2169" s="1762"/>
      <c r="R2169" s="1762"/>
      <c r="S2169" s="1762"/>
      <c r="T2169" s="649"/>
      <c r="U2169" s="7"/>
      <c r="V2169" s="7"/>
      <c r="W2169" s="7"/>
      <c r="X2169" s="7"/>
      <c r="Y2169" s="7"/>
      <c r="Z2169" s="7"/>
      <c r="AA2169" s="7"/>
      <c r="AB2169" s="7"/>
      <c r="AC2169" s="7"/>
    </row>
    <row r="2170">
      <c r="A2170" s="1714" t="s">
        <v>77</v>
      </c>
      <c r="B2170" s="1714">
        <v>0.0</v>
      </c>
      <c r="C2170" s="692">
        <v>0.0</v>
      </c>
      <c r="D2170" s="692">
        <v>0.0</v>
      </c>
      <c r="E2170" s="692">
        <v>0.0</v>
      </c>
      <c r="F2170" s="692">
        <v>0.0</v>
      </c>
      <c r="G2170" s="692">
        <v>0.0</v>
      </c>
      <c r="H2170" s="692"/>
      <c r="I2170" s="693">
        <f t="shared" si="1578"/>
        <v>0</v>
      </c>
      <c r="J2170" s="596">
        <f>(J2169/40)</f>
        <v>0</v>
      </c>
      <c r="K2170" s="1531"/>
      <c r="L2170" s="1714" t="s">
        <v>77</v>
      </c>
      <c r="M2170" s="701">
        <v>0.0</v>
      </c>
      <c r="N2170" s="701">
        <f>(M2170-I2170-I2171)-S2170</f>
        <v>0</v>
      </c>
      <c r="O2170" s="701">
        <f t="shared" ref="O2170:P2170" si="1585">SUM(M2170,N2170)</f>
        <v>0</v>
      </c>
      <c r="P2170" s="701">
        <f t="shared" si="1585"/>
        <v>0</v>
      </c>
      <c r="Q2170" s="701"/>
      <c r="R2170" s="701"/>
      <c r="S2170" s="1686"/>
      <c r="T2170" s="649"/>
      <c r="U2170" s="7"/>
      <c r="V2170" s="7"/>
      <c r="W2170" s="7"/>
      <c r="X2170" s="7"/>
      <c r="Y2170" s="7"/>
      <c r="Z2170" s="7"/>
      <c r="AA2170" s="7"/>
      <c r="AB2170" s="7"/>
      <c r="AC2170" s="7"/>
    </row>
    <row r="2171">
      <c r="A2171" s="1714" t="s">
        <v>78</v>
      </c>
      <c r="B2171" s="1714">
        <v>0.0</v>
      </c>
      <c r="C2171" s="692">
        <v>0.0</v>
      </c>
      <c r="D2171" s="692">
        <v>0.0</v>
      </c>
      <c r="E2171" s="692">
        <v>0.0</v>
      </c>
      <c r="F2171" s="692">
        <v>0.0</v>
      </c>
      <c r="G2171" s="692">
        <v>0.0</v>
      </c>
      <c r="H2171" s="692"/>
      <c r="I2171" s="693">
        <f t="shared" si="1578"/>
        <v>0</v>
      </c>
      <c r="J2171" s="701"/>
      <c r="K2171" s="1531"/>
      <c r="L2171" s="1714" t="s">
        <v>78</v>
      </c>
      <c r="M2171" s="701" t="s">
        <v>79</v>
      </c>
      <c r="N2171" s="701" t="s">
        <v>79</v>
      </c>
      <c r="O2171" s="701" t="s">
        <v>79</v>
      </c>
      <c r="P2171" s="701" t="s">
        <v>79</v>
      </c>
      <c r="Q2171" s="701"/>
      <c r="R2171" s="701"/>
      <c r="S2171" s="1686"/>
      <c r="T2171" s="649"/>
      <c r="U2171" s="7"/>
      <c r="V2171" s="7"/>
      <c r="W2171" s="7"/>
      <c r="X2171" s="7"/>
      <c r="Y2171" s="7"/>
      <c r="Z2171" s="7"/>
      <c r="AA2171" s="7"/>
      <c r="AB2171" s="7"/>
      <c r="AC2171" s="7"/>
    </row>
    <row r="2172">
      <c r="A2172" s="1714" t="s">
        <v>446</v>
      </c>
      <c r="B2172" s="1714">
        <v>0.0</v>
      </c>
      <c r="C2172" s="692">
        <v>0.0</v>
      </c>
      <c r="D2172" s="692">
        <v>0.0</v>
      </c>
      <c r="E2172" s="692">
        <v>0.0</v>
      </c>
      <c r="F2172" s="692">
        <v>0.0</v>
      </c>
      <c r="G2172" s="692">
        <v>0.0</v>
      </c>
      <c r="H2172" s="692"/>
      <c r="I2172" s="693">
        <f t="shared" si="1578"/>
        <v>0</v>
      </c>
      <c r="J2172" s="701"/>
      <c r="K2172" s="1531"/>
      <c r="L2172" s="1714" t="s">
        <v>446</v>
      </c>
      <c r="M2172" s="701">
        <v>0.0</v>
      </c>
      <c r="N2172" s="701">
        <f>(M2172-I2172)-S2172</f>
        <v>0</v>
      </c>
      <c r="O2172" s="701">
        <f t="shared" ref="O2172:P2172" si="1586">SUM(M2172,N2172)</f>
        <v>0</v>
      </c>
      <c r="P2172" s="701">
        <f t="shared" si="1586"/>
        <v>0</v>
      </c>
      <c r="Q2172" s="701"/>
      <c r="R2172" s="701"/>
      <c r="S2172" s="1686"/>
      <c r="T2172" s="649"/>
      <c r="U2172" s="7"/>
      <c r="V2172" s="7"/>
      <c r="W2172" s="7"/>
      <c r="X2172" s="7"/>
      <c r="Y2172" s="7"/>
      <c r="Z2172" s="7"/>
      <c r="AA2172" s="7"/>
      <c r="AB2172" s="7"/>
      <c r="AC2172" s="7"/>
    </row>
    <row r="2173">
      <c r="A2173" s="1814" t="s">
        <v>962</v>
      </c>
      <c r="B2173" s="1714">
        <v>0.0</v>
      </c>
      <c r="C2173" s="692">
        <v>0.0</v>
      </c>
      <c r="D2173" s="692">
        <v>0.0</v>
      </c>
      <c r="E2173" s="692">
        <v>0.0</v>
      </c>
      <c r="F2173" s="692">
        <v>0.0</v>
      </c>
      <c r="G2173" s="692">
        <v>0.0</v>
      </c>
      <c r="H2173" s="692"/>
      <c r="I2173" s="693">
        <f t="shared" si="1578"/>
        <v>0</v>
      </c>
      <c r="J2173" s="701"/>
      <c r="K2173" s="1531"/>
      <c r="L2173" s="1814" t="s">
        <v>962</v>
      </c>
      <c r="M2173" s="701">
        <v>0.0</v>
      </c>
      <c r="N2173" s="701">
        <f t="shared" ref="N2173:N2174" si="1588">(M2173-I2173)</f>
        <v>0</v>
      </c>
      <c r="O2173" s="701">
        <f t="shared" ref="O2173:P2173" si="1587">SUM(M2173,N2173)</f>
        <v>0</v>
      </c>
      <c r="P2173" s="701">
        <f t="shared" si="1587"/>
        <v>0</v>
      </c>
      <c r="Q2173" s="701"/>
      <c r="R2173" s="701"/>
      <c r="S2173" s="1686"/>
      <c r="T2173" s="649"/>
      <c r="U2173" s="7"/>
      <c r="V2173" s="7"/>
      <c r="W2173" s="7"/>
      <c r="X2173" s="7"/>
      <c r="Y2173" s="7"/>
      <c r="Z2173" s="7"/>
      <c r="AA2173" s="7"/>
      <c r="AB2173" s="7"/>
      <c r="AC2173" s="7"/>
    </row>
    <row r="2174">
      <c r="A2174" s="1714" t="s">
        <v>80</v>
      </c>
      <c r="B2174" s="1756">
        <v>0.0</v>
      </c>
      <c r="C2174" s="692">
        <v>0.0</v>
      </c>
      <c r="D2174" s="692">
        <v>0.0</v>
      </c>
      <c r="E2174" s="692">
        <v>0.0</v>
      </c>
      <c r="F2174" s="692">
        <v>0.0</v>
      </c>
      <c r="G2174" s="692">
        <v>0.0</v>
      </c>
      <c r="H2174" s="692"/>
      <c r="I2174" s="693">
        <f t="shared" si="1578"/>
        <v>0</v>
      </c>
      <c r="J2174" s="694"/>
      <c r="K2174" s="1531"/>
      <c r="L2174" s="1714" t="s">
        <v>80</v>
      </c>
      <c r="M2174" s="701">
        <v>0.0</v>
      </c>
      <c r="N2174" s="701">
        <f t="shared" si="1588"/>
        <v>0</v>
      </c>
      <c r="O2174" s="701">
        <f t="shared" ref="O2174:P2174" si="1589">sum(M2174,N2174)</f>
        <v>0</v>
      </c>
      <c r="P2174" s="701">
        <f t="shared" si="1589"/>
        <v>0</v>
      </c>
      <c r="Q2174" s="701"/>
      <c r="R2174" s="701"/>
      <c r="S2174" s="1686"/>
      <c r="T2174" s="649"/>
      <c r="U2174" s="7"/>
      <c r="V2174" s="7"/>
      <c r="W2174" s="7"/>
      <c r="X2174" s="7"/>
      <c r="Y2174" s="7"/>
      <c r="Z2174" s="7"/>
      <c r="AA2174" s="7"/>
      <c r="AB2174" s="7"/>
      <c r="AC2174" s="7"/>
    </row>
    <row r="2175">
      <c r="A2175" s="1757" t="s">
        <v>816</v>
      </c>
      <c r="B2175" s="1758">
        <f t="shared" ref="B2175:I2175" si="1590">SUM(B2176:B2180,B2182:B2186)</f>
        <v>0</v>
      </c>
      <c r="C2175" s="1758">
        <f t="shared" si="1590"/>
        <v>0</v>
      </c>
      <c r="D2175" s="1758">
        <f t="shared" si="1590"/>
        <v>0</v>
      </c>
      <c r="E2175" s="1758">
        <f t="shared" si="1590"/>
        <v>0</v>
      </c>
      <c r="F2175" s="1758">
        <f t="shared" si="1590"/>
        <v>0</v>
      </c>
      <c r="G2175" s="1758">
        <f t="shared" si="1590"/>
        <v>0</v>
      </c>
      <c r="H2175" s="1758">
        <f t="shared" si="1590"/>
        <v>0</v>
      </c>
      <c r="I2175" s="1758">
        <f t="shared" si="1590"/>
        <v>0</v>
      </c>
      <c r="J2175" s="1829"/>
      <c r="K2175" s="1531"/>
      <c r="L2175" s="1758" t="s">
        <v>816</v>
      </c>
      <c r="M2175" s="1682"/>
      <c r="N2175" s="1682"/>
      <c r="O2175" s="1682"/>
      <c r="P2175" s="1682"/>
      <c r="Q2175" s="1682"/>
      <c r="R2175" s="1682"/>
      <c r="S2175" s="1682"/>
      <c r="T2175" s="649"/>
      <c r="U2175" s="7"/>
      <c r="V2175" s="7"/>
      <c r="W2175" s="7"/>
      <c r="X2175" s="7"/>
      <c r="Y2175" s="7"/>
      <c r="Z2175" s="7"/>
      <c r="AA2175" s="7"/>
      <c r="AB2175" s="7"/>
      <c r="AC2175" s="7"/>
    </row>
    <row r="2176">
      <c r="A2176" s="1716" t="s">
        <v>1082</v>
      </c>
      <c r="B2176" s="1895">
        <v>0.0</v>
      </c>
      <c r="C2176" s="1765">
        <v>0.0</v>
      </c>
      <c r="D2176" s="1760">
        <v>0.0</v>
      </c>
      <c r="E2176" s="1760">
        <v>0.0</v>
      </c>
      <c r="F2176" s="1760">
        <v>0.0</v>
      </c>
      <c r="G2176" s="1765">
        <v>0.0</v>
      </c>
      <c r="H2176" s="1837"/>
      <c r="I2176" s="1761">
        <f t="shared" ref="I2176:I2187" si="1592">SUM(B2176:H2176)</f>
        <v>0</v>
      </c>
      <c r="J2176" s="1762">
        <f>sum(I2176:I2180)</f>
        <v>0</v>
      </c>
      <c r="K2176" s="1531"/>
      <c r="L2176" s="1716" t="s">
        <v>1082</v>
      </c>
      <c r="M2176" s="1765">
        <v>0.0</v>
      </c>
      <c r="N2176" s="1762">
        <f>(M2176-I2176)-S2176</f>
        <v>0</v>
      </c>
      <c r="O2176" s="1762">
        <f t="shared" ref="O2176:P2176" si="1591">SUM(M2176,N2176)</f>
        <v>0</v>
      </c>
      <c r="P2176" s="1762">
        <f t="shared" si="1591"/>
        <v>0</v>
      </c>
      <c r="Q2176" s="1817" t="s">
        <v>805</v>
      </c>
      <c r="R2176" s="1762"/>
      <c r="S2176" s="1762"/>
      <c r="T2176" s="649"/>
      <c r="U2176" s="7"/>
      <c r="V2176" s="7"/>
      <c r="W2176" s="7"/>
      <c r="X2176" s="7"/>
      <c r="Y2176" s="7"/>
      <c r="Z2176" s="7"/>
      <c r="AA2176" s="7"/>
      <c r="AB2176" s="7"/>
      <c r="AC2176" s="7"/>
    </row>
    <row r="2177">
      <c r="A2177" s="1714" t="s">
        <v>77</v>
      </c>
      <c r="B2177" s="1714">
        <v>0.0</v>
      </c>
      <c r="C2177" s="692">
        <v>0.0</v>
      </c>
      <c r="D2177" s="692">
        <v>0.0</v>
      </c>
      <c r="E2177" s="692">
        <v>0.0</v>
      </c>
      <c r="F2177" s="692">
        <v>0.0</v>
      </c>
      <c r="G2177" s="692">
        <v>0.0</v>
      </c>
      <c r="H2177" s="1814"/>
      <c r="I2177" s="693">
        <f t="shared" si="1592"/>
        <v>0</v>
      </c>
      <c r="J2177" s="596">
        <f>(J2176/40)</f>
        <v>0</v>
      </c>
      <c r="K2177" s="1531"/>
      <c r="L2177" s="1714" t="s">
        <v>77</v>
      </c>
      <c r="M2177" s="692">
        <v>0.0</v>
      </c>
      <c r="N2177" s="701">
        <f>(M2177-I2177-I2178)-S2177</f>
        <v>0</v>
      </c>
      <c r="O2177" s="701">
        <f t="shared" ref="O2177:P2177" si="1593">SUM(M2177,N2177)</f>
        <v>0</v>
      </c>
      <c r="P2177" s="701">
        <f t="shared" si="1593"/>
        <v>0</v>
      </c>
      <c r="Q2177" s="701"/>
      <c r="R2177" s="701"/>
      <c r="S2177" s="1686"/>
      <c r="T2177" s="649"/>
      <c r="U2177" s="7"/>
      <c r="V2177" s="7"/>
      <c r="W2177" s="7"/>
      <c r="X2177" s="7"/>
      <c r="Y2177" s="7"/>
      <c r="Z2177" s="7"/>
      <c r="AA2177" s="7"/>
      <c r="AB2177" s="7"/>
      <c r="AC2177" s="7"/>
    </row>
    <row r="2178">
      <c r="A2178" s="1714" t="s">
        <v>78</v>
      </c>
      <c r="B2178" s="1714">
        <v>0.0</v>
      </c>
      <c r="C2178" s="692">
        <v>0.0</v>
      </c>
      <c r="D2178" s="692">
        <v>0.0</v>
      </c>
      <c r="E2178" s="692">
        <v>0.0</v>
      </c>
      <c r="F2178" s="692">
        <v>0.0</v>
      </c>
      <c r="G2178" s="692">
        <v>0.0</v>
      </c>
      <c r="H2178" s="1814"/>
      <c r="I2178" s="693">
        <f t="shared" si="1592"/>
        <v>0</v>
      </c>
      <c r="J2178" s="701"/>
      <c r="K2178" s="1531"/>
      <c r="L2178" s="1714" t="s">
        <v>78</v>
      </c>
      <c r="M2178" s="692" t="s">
        <v>79</v>
      </c>
      <c r="N2178" s="701" t="s">
        <v>79</v>
      </c>
      <c r="O2178" s="701" t="s">
        <v>79</v>
      </c>
      <c r="P2178" s="701" t="s">
        <v>79</v>
      </c>
      <c r="Q2178" s="701"/>
      <c r="R2178" s="701"/>
      <c r="S2178" s="1686"/>
      <c r="T2178" s="649"/>
      <c r="U2178" s="7"/>
      <c r="V2178" s="7"/>
      <c r="W2178" s="7"/>
      <c r="X2178" s="7"/>
      <c r="Y2178" s="7"/>
      <c r="Z2178" s="7"/>
      <c r="AA2178" s="7"/>
      <c r="AB2178" s="7"/>
      <c r="AC2178" s="7"/>
    </row>
    <row r="2179">
      <c r="A2179" s="1714" t="s">
        <v>446</v>
      </c>
      <c r="B2179" s="1714">
        <v>0.0</v>
      </c>
      <c r="C2179" s="692">
        <v>0.0</v>
      </c>
      <c r="D2179" s="692">
        <v>0.0</v>
      </c>
      <c r="E2179" s="692">
        <v>0.0</v>
      </c>
      <c r="F2179" s="692">
        <v>0.0</v>
      </c>
      <c r="G2179" s="692">
        <v>0.0</v>
      </c>
      <c r="H2179" s="1814"/>
      <c r="I2179" s="693">
        <f t="shared" si="1592"/>
        <v>0</v>
      </c>
      <c r="J2179" s="701"/>
      <c r="K2179" s="1531"/>
      <c r="L2179" s="1714" t="s">
        <v>446</v>
      </c>
      <c r="M2179" s="692">
        <v>0.0</v>
      </c>
      <c r="N2179" s="701">
        <f>(M2179-I2179)-S2179</f>
        <v>0</v>
      </c>
      <c r="O2179" s="701">
        <f t="shared" ref="O2179:P2179" si="1594">SUM(M2179,N2179)</f>
        <v>0</v>
      </c>
      <c r="P2179" s="701">
        <f t="shared" si="1594"/>
        <v>0</v>
      </c>
      <c r="Q2179" s="701"/>
      <c r="R2179" s="701"/>
      <c r="S2179" s="1686"/>
      <c r="T2179" s="649"/>
      <c r="U2179" s="7"/>
      <c r="V2179" s="7"/>
      <c r="W2179" s="7"/>
      <c r="X2179" s="7"/>
      <c r="Y2179" s="7"/>
      <c r="Z2179" s="7"/>
      <c r="AA2179" s="7"/>
      <c r="AB2179" s="7"/>
      <c r="AC2179" s="7"/>
    </row>
    <row r="2180">
      <c r="A2180" s="1814" t="s">
        <v>962</v>
      </c>
      <c r="B2180" s="1714">
        <v>0.0</v>
      </c>
      <c r="C2180" s="692">
        <v>0.0</v>
      </c>
      <c r="D2180" s="692">
        <v>0.0</v>
      </c>
      <c r="E2180" s="692">
        <v>0.0</v>
      </c>
      <c r="F2180" s="692">
        <v>0.0</v>
      </c>
      <c r="G2180" s="692">
        <v>0.0</v>
      </c>
      <c r="H2180" s="1814"/>
      <c r="I2180" s="693">
        <f t="shared" si="1592"/>
        <v>0</v>
      </c>
      <c r="J2180" s="701"/>
      <c r="K2180" s="1531"/>
      <c r="L2180" s="1814" t="s">
        <v>962</v>
      </c>
      <c r="M2180" s="692">
        <v>0.0</v>
      </c>
      <c r="N2180" s="701">
        <f t="shared" ref="N2180:N2181" si="1596">(M2180-I2180)</f>
        <v>0</v>
      </c>
      <c r="O2180" s="701">
        <f t="shared" ref="O2180:P2180" si="1595">SUM(M2180,N2180)</f>
        <v>0</v>
      </c>
      <c r="P2180" s="701">
        <f t="shared" si="1595"/>
        <v>0</v>
      </c>
      <c r="Q2180" s="701"/>
      <c r="R2180" s="701"/>
      <c r="S2180" s="1686"/>
      <c r="T2180" s="649"/>
      <c r="U2180" s="7"/>
      <c r="V2180" s="7"/>
      <c r="W2180" s="7"/>
      <c r="X2180" s="7"/>
      <c r="Y2180" s="7"/>
      <c r="Z2180" s="7"/>
      <c r="AA2180" s="7"/>
      <c r="AB2180" s="7"/>
      <c r="AC2180" s="7"/>
    </row>
    <row r="2181">
      <c r="A2181" s="1714" t="s">
        <v>80</v>
      </c>
      <c r="B2181" s="1756">
        <v>0.0</v>
      </c>
      <c r="C2181" s="692">
        <v>0.0</v>
      </c>
      <c r="D2181" s="692">
        <v>0.0</v>
      </c>
      <c r="E2181" s="692">
        <v>0.0</v>
      </c>
      <c r="F2181" s="692">
        <v>0.0</v>
      </c>
      <c r="G2181" s="692">
        <v>0.0</v>
      </c>
      <c r="H2181" s="1814"/>
      <c r="I2181" s="693">
        <f t="shared" si="1592"/>
        <v>0</v>
      </c>
      <c r="J2181" s="701"/>
      <c r="K2181" s="1531"/>
      <c r="L2181" s="1714" t="s">
        <v>80</v>
      </c>
      <c r="M2181" s="692">
        <v>0.0</v>
      </c>
      <c r="N2181" s="701">
        <f t="shared" si="1596"/>
        <v>0</v>
      </c>
      <c r="O2181" s="701">
        <f t="shared" ref="O2181:P2181" si="1597">sum(M2181,N2181)</f>
        <v>0</v>
      </c>
      <c r="P2181" s="701">
        <f t="shared" si="1597"/>
        <v>0</v>
      </c>
      <c r="Q2181" s="701"/>
      <c r="R2181" s="701"/>
      <c r="S2181" s="1686"/>
      <c r="T2181" s="649"/>
      <c r="U2181" s="7"/>
      <c r="V2181" s="7"/>
      <c r="W2181" s="7"/>
      <c r="X2181" s="7"/>
      <c r="Y2181" s="7"/>
      <c r="Z2181" s="7"/>
      <c r="AA2181" s="7"/>
      <c r="AB2181" s="7"/>
      <c r="AC2181" s="7"/>
    </row>
    <row r="2182">
      <c r="A2182" s="1716" t="s">
        <v>274</v>
      </c>
      <c r="B2182" s="1895">
        <v>0.0</v>
      </c>
      <c r="C2182" s="1765">
        <v>0.0</v>
      </c>
      <c r="D2182" s="1760">
        <v>0.0</v>
      </c>
      <c r="E2182" s="1760">
        <v>0.0</v>
      </c>
      <c r="F2182" s="1760">
        <v>0.0</v>
      </c>
      <c r="G2182" s="1765">
        <v>0.0</v>
      </c>
      <c r="H2182" s="1945"/>
      <c r="I2182" s="1761">
        <f t="shared" si="1592"/>
        <v>0</v>
      </c>
      <c r="J2182" s="1762">
        <f>sum(I2182:I2186)</f>
        <v>0</v>
      </c>
      <c r="K2182" s="1531"/>
      <c r="L2182" s="1716" t="s">
        <v>274</v>
      </c>
      <c r="M2182" s="1762">
        <v>0.0</v>
      </c>
      <c r="N2182" s="1762">
        <f>(M2182-I2182)-S2182</f>
        <v>0</v>
      </c>
      <c r="O2182" s="1762">
        <f t="shared" ref="O2182:P2182" si="1598">SUM(M2182,N2182)</f>
        <v>0</v>
      </c>
      <c r="P2182" s="1762">
        <f t="shared" si="1598"/>
        <v>0</v>
      </c>
      <c r="Q2182" s="1764"/>
      <c r="R2182" s="1762"/>
      <c r="S2182" s="1762"/>
      <c r="T2182" s="649"/>
      <c r="U2182" s="7"/>
      <c r="V2182" s="7"/>
      <c r="W2182" s="7"/>
      <c r="X2182" s="7"/>
      <c r="Y2182" s="7"/>
      <c r="Z2182" s="7"/>
      <c r="AA2182" s="7"/>
      <c r="AB2182" s="7"/>
      <c r="AC2182" s="7"/>
    </row>
    <row r="2183">
      <c r="A2183" s="1714" t="s">
        <v>77</v>
      </c>
      <c r="B2183" s="1714">
        <v>0.0</v>
      </c>
      <c r="C2183" s="692">
        <v>0.0</v>
      </c>
      <c r="D2183" s="692">
        <v>0.0</v>
      </c>
      <c r="E2183" s="692">
        <v>0.0</v>
      </c>
      <c r="F2183" s="692">
        <v>0.0</v>
      </c>
      <c r="G2183" s="692">
        <v>0.0</v>
      </c>
      <c r="H2183" s="1814"/>
      <c r="I2183" s="693">
        <f t="shared" si="1592"/>
        <v>0</v>
      </c>
      <c r="J2183" s="596">
        <f>(J2182/40)</f>
        <v>0</v>
      </c>
      <c r="K2183" s="1531"/>
      <c r="L2183" s="1714" t="s">
        <v>77</v>
      </c>
      <c r="M2183" s="701">
        <v>0.0</v>
      </c>
      <c r="N2183" s="701">
        <f>(M2183-I2183-I2184)-S2183</f>
        <v>0</v>
      </c>
      <c r="O2183" s="701">
        <f t="shared" ref="O2183:P2183" si="1599">SUM(M2183,N2183)</f>
        <v>0</v>
      </c>
      <c r="P2183" s="701">
        <f t="shared" si="1599"/>
        <v>0</v>
      </c>
      <c r="Q2183" s="701"/>
      <c r="R2183" s="701"/>
      <c r="S2183" s="1686"/>
      <c r="T2183" s="649"/>
      <c r="U2183" s="7"/>
      <c r="V2183" s="7"/>
      <c r="W2183" s="7"/>
      <c r="X2183" s="7"/>
      <c r="Y2183" s="7"/>
      <c r="Z2183" s="7"/>
      <c r="AA2183" s="7"/>
      <c r="AB2183" s="7"/>
      <c r="AC2183" s="7"/>
    </row>
    <row r="2184">
      <c r="A2184" s="1714" t="s">
        <v>78</v>
      </c>
      <c r="B2184" s="1714">
        <v>0.0</v>
      </c>
      <c r="C2184" s="692">
        <v>0.0</v>
      </c>
      <c r="D2184" s="692">
        <v>0.0</v>
      </c>
      <c r="E2184" s="692">
        <v>0.0</v>
      </c>
      <c r="F2184" s="692">
        <v>0.0</v>
      </c>
      <c r="G2184" s="692">
        <v>0.0</v>
      </c>
      <c r="H2184" s="1814"/>
      <c r="I2184" s="693">
        <f t="shared" si="1592"/>
        <v>0</v>
      </c>
      <c r="J2184" s="701"/>
      <c r="K2184" s="1531"/>
      <c r="L2184" s="1714" t="s">
        <v>78</v>
      </c>
      <c r="M2184" s="701" t="s">
        <v>79</v>
      </c>
      <c r="N2184" s="701" t="s">
        <v>79</v>
      </c>
      <c r="O2184" s="701" t="s">
        <v>79</v>
      </c>
      <c r="P2184" s="701" t="s">
        <v>79</v>
      </c>
      <c r="Q2184" s="701"/>
      <c r="R2184" s="701"/>
      <c r="S2184" s="1686"/>
      <c r="T2184" s="649"/>
      <c r="U2184" s="7"/>
      <c r="V2184" s="7"/>
      <c r="W2184" s="7"/>
      <c r="X2184" s="7"/>
      <c r="Y2184" s="7"/>
      <c r="Z2184" s="7"/>
      <c r="AA2184" s="7"/>
      <c r="AB2184" s="7"/>
      <c r="AC2184" s="7"/>
    </row>
    <row r="2185">
      <c r="A2185" s="1714" t="s">
        <v>446</v>
      </c>
      <c r="B2185" s="1714">
        <v>0.0</v>
      </c>
      <c r="C2185" s="692">
        <v>0.0</v>
      </c>
      <c r="D2185" s="692">
        <v>0.0</v>
      </c>
      <c r="E2185" s="692">
        <v>0.0</v>
      </c>
      <c r="F2185" s="692">
        <v>0.0</v>
      </c>
      <c r="G2185" s="692">
        <v>0.0</v>
      </c>
      <c r="H2185" s="1814"/>
      <c r="I2185" s="693">
        <f t="shared" si="1592"/>
        <v>0</v>
      </c>
      <c r="J2185" s="701"/>
      <c r="K2185" s="1531"/>
      <c r="L2185" s="1714" t="s">
        <v>446</v>
      </c>
      <c r="M2185" s="701">
        <v>0.0</v>
      </c>
      <c r="N2185" s="701">
        <f>(M2185-I2185)-S2185</f>
        <v>0</v>
      </c>
      <c r="O2185" s="701">
        <f t="shared" ref="O2185:P2185" si="1600">SUM(M2185,N2185)</f>
        <v>0</v>
      </c>
      <c r="P2185" s="701">
        <f t="shared" si="1600"/>
        <v>0</v>
      </c>
      <c r="Q2185" s="701"/>
      <c r="R2185" s="701"/>
      <c r="S2185" s="1686"/>
      <c r="T2185" s="649"/>
      <c r="U2185" s="7"/>
      <c r="V2185" s="7"/>
      <c r="W2185" s="7"/>
      <c r="X2185" s="7"/>
      <c r="Y2185" s="7"/>
      <c r="Z2185" s="7"/>
      <c r="AA2185" s="7"/>
      <c r="AB2185" s="7"/>
      <c r="AC2185" s="7"/>
    </row>
    <row r="2186">
      <c r="A2186" s="1814" t="s">
        <v>962</v>
      </c>
      <c r="B2186" s="1714">
        <v>0.0</v>
      </c>
      <c r="C2186" s="692">
        <v>0.0</v>
      </c>
      <c r="D2186" s="692">
        <v>0.0</v>
      </c>
      <c r="E2186" s="692">
        <v>0.0</v>
      </c>
      <c r="F2186" s="692">
        <v>0.0</v>
      </c>
      <c r="G2186" s="692">
        <v>0.0</v>
      </c>
      <c r="H2186" s="1814"/>
      <c r="I2186" s="693">
        <f t="shared" si="1592"/>
        <v>0</v>
      </c>
      <c r="J2186" s="701"/>
      <c r="K2186" s="1531"/>
      <c r="L2186" s="1814" t="s">
        <v>962</v>
      </c>
      <c r="M2186" s="701">
        <v>0.0</v>
      </c>
      <c r="N2186" s="701">
        <f t="shared" ref="N2186:N2187" si="1602">(M2186-I2186)</f>
        <v>0</v>
      </c>
      <c r="O2186" s="701">
        <f t="shared" ref="O2186:P2186" si="1601">SUM(M2186,N2186)</f>
        <v>0</v>
      </c>
      <c r="P2186" s="701">
        <f t="shared" si="1601"/>
        <v>0</v>
      </c>
      <c r="Q2186" s="701"/>
      <c r="R2186" s="701"/>
      <c r="S2186" s="1686"/>
      <c r="T2186" s="649"/>
      <c r="U2186" s="7"/>
      <c r="V2186" s="7"/>
      <c r="W2186" s="7"/>
      <c r="X2186" s="7"/>
      <c r="Y2186" s="7"/>
      <c r="Z2186" s="7"/>
      <c r="AA2186" s="7"/>
      <c r="AB2186" s="7"/>
      <c r="AC2186" s="7"/>
    </row>
    <row r="2187">
      <c r="A2187" s="1714" t="s">
        <v>80</v>
      </c>
      <c r="B2187" s="1756">
        <v>0.0</v>
      </c>
      <c r="C2187" s="692">
        <v>0.0</v>
      </c>
      <c r="D2187" s="692">
        <v>0.0</v>
      </c>
      <c r="E2187" s="692">
        <v>0.0</v>
      </c>
      <c r="F2187" s="692">
        <v>0.0</v>
      </c>
      <c r="G2187" s="692">
        <v>0.0</v>
      </c>
      <c r="H2187" s="1814"/>
      <c r="I2187" s="693">
        <f t="shared" si="1592"/>
        <v>0</v>
      </c>
      <c r="J2187" s="694"/>
      <c r="K2187" s="1531"/>
      <c r="L2187" s="1714" t="s">
        <v>80</v>
      </c>
      <c r="M2187" s="701">
        <v>0.0</v>
      </c>
      <c r="N2187" s="701">
        <f t="shared" si="1602"/>
        <v>0</v>
      </c>
      <c r="O2187" s="701">
        <f t="shared" ref="O2187:P2187" si="1603">sum(M2187,N2187)</f>
        <v>0</v>
      </c>
      <c r="P2187" s="701">
        <f t="shared" si="1603"/>
        <v>0</v>
      </c>
      <c r="Q2187" s="701"/>
      <c r="R2187" s="701"/>
      <c r="S2187" s="1686"/>
      <c r="T2187" s="649"/>
      <c r="U2187" s="7"/>
      <c r="V2187" s="7"/>
      <c r="W2187" s="7"/>
      <c r="X2187" s="7"/>
      <c r="Y2187" s="7"/>
      <c r="Z2187" s="7"/>
      <c r="AA2187" s="7"/>
      <c r="AB2187" s="7"/>
      <c r="AC2187" s="7"/>
    </row>
    <row r="2188">
      <c r="A2188" s="1757" t="s">
        <v>819</v>
      </c>
      <c r="B2188" s="1758">
        <f t="shared" ref="B2188:I2188" si="1604">SUM(B2189:B2193,B2195:B2199)</f>
        <v>0</v>
      </c>
      <c r="C2188" s="1758">
        <f t="shared" si="1604"/>
        <v>0</v>
      </c>
      <c r="D2188" s="1758">
        <f t="shared" si="1604"/>
        <v>0</v>
      </c>
      <c r="E2188" s="1758">
        <f t="shared" si="1604"/>
        <v>0</v>
      </c>
      <c r="F2188" s="1758">
        <f t="shared" si="1604"/>
        <v>0</v>
      </c>
      <c r="G2188" s="1758">
        <f t="shared" si="1604"/>
        <v>0</v>
      </c>
      <c r="H2188" s="1758">
        <f t="shared" si="1604"/>
        <v>0</v>
      </c>
      <c r="I2188" s="1758">
        <f t="shared" si="1604"/>
        <v>0</v>
      </c>
      <c r="J2188" s="1829"/>
      <c r="K2188" s="1531"/>
      <c r="L2188" s="1758" t="s">
        <v>819</v>
      </c>
      <c r="M2188" s="1682"/>
      <c r="N2188" s="1682"/>
      <c r="O2188" s="1682"/>
      <c r="P2188" s="1682"/>
      <c r="Q2188" s="1682"/>
      <c r="R2188" s="1682"/>
      <c r="S2188" s="1682"/>
      <c r="T2188" s="649"/>
      <c r="U2188" s="7"/>
      <c r="V2188" s="7"/>
      <c r="W2188" s="7"/>
      <c r="X2188" s="7"/>
      <c r="Y2188" s="7"/>
      <c r="Z2188" s="7"/>
      <c r="AA2188" s="7"/>
      <c r="AB2188" s="7"/>
      <c r="AC2188" s="7"/>
    </row>
    <row r="2189">
      <c r="A2189" s="1716" t="s">
        <v>274</v>
      </c>
      <c r="B2189" s="1895">
        <v>0.0</v>
      </c>
      <c r="C2189" s="1760">
        <v>0.0</v>
      </c>
      <c r="D2189" s="1760">
        <v>0.0</v>
      </c>
      <c r="E2189" s="1760">
        <v>0.0</v>
      </c>
      <c r="F2189" s="1760">
        <v>0.0</v>
      </c>
      <c r="G2189" s="1765">
        <v>0.0</v>
      </c>
      <c r="H2189" s="1837"/>
      <c r="I2189" s="1761">
        <f t="shared" ref="I2189:I2200" si="1606">SUM(B2189:H2189)</f>
        <v>0</v>
      </c>
      <c r="J2189" s="1762">
        <f>sum(I2189:I2193)</f>
        <v>0</v>
      </c>
      <c r="K2189" s="1544"/>
      <c r="L2189" s="1716" t="s">
        <v>274</v>
      </c>
      <c r="M2189" s="1762">
        <v>0.0</v>
      </c>
      <c r="N2189" s="1762">
        <f>(M2189-I2189)-S2189</f>
        <v>0</v>
      </c>
      <c r="O2189" s="1762">
        <f t="shared" ref="O2189:P2189" si="1605">SUM(M2189,N2189)</f>
        <v>0</v>
      </c>
      <c r="P2189" s="1762">
        <f t="shared" si="1605"/>
        <v>0</v>
      </c>
      <c r="Q2189" s="1764"/>
      <c r="R2189" s="1762"/>
      <c r="S2189" s="1762"/>
      <c r="T2189" s="649"/>
      <c r="U2189" s="7"/>
      <c r="V2189" s="7"/>
      <c r="W2189" s="7"/>
      <c r="X2189" s="7"/>
      <c r="Y2189" s="7"/>
      <c r="Z2189" s="7"/>
      <c r="AA2189" s="7"/>
      <c r="AB2189" s="7"/>
      <c r="AC2189" s="7"/>
    </row>
    <row r="2190">
      <c r="A2190" s="1714" t="s">
        <v>77</v>
      </c>
      <c r="B2190" s="1714">
        <v>0.0</v>
      </c>
      <c r="C2190" s="692">
        <v>0.0</v>
      </c>
      <c r="D2190" s="692">
        <v>0.0</v>
      </c>
      <c r="E2190" s="692">
        <v>0.0</v>
      </c>
      <c r="F2190" s="692">
        <v>0.0</v>
      </c>
      <c r="G2190" s="692">
        <v>0.0</v>
      </c>
      <c r="H2190" s="1814"/>
      <c r="I2190" s="693">
        <f t="shared" si="1606"/>
        <v>0</v>
      </c>
      <c r="J2190" s="596">
        <f>(J2189/40)</f>
        <v>0</v>
      </c>
      <c r="K2190" s="1544"/>
      <c r="L2190" s="1714" t="s">
        <v>77</v>
      </c>
      <c r="M2190" s="701">
        <v>0.0</v>
      </c>
      <c r="N2190" s="701">
        <f>(M2190-I2190-I2191)-S2190</f>
        <v>0</v>
      </c>
      <c r="O2190" s="701">
        <f t="shared" ref="O2190:P2190" si="1607">SUM(M2190,N2190)</f>
        <v>0</v>
      </c>
      <c r="P2190" s="701">
        <f t="shared" si="1607"/>
        <v>0</v>
      </c>
      <c r="Q2190" s="701"/>
      <c r="R2190" s="701"/>
      <c r="S2190" s="1686"/>
      <c r="T2190" s="649"/>
      <c r="U2190" s="7"/>
      <c r="V2190" s="7"/>
      <c r="W2190" s="7"/>
      <c r="X2190" s="7"/>
      <c r="Y2190" s="7"/>
      <c r="Z2190" s="7"/>
      <c r="AA2190" s="7"/>
      <c r="AB2190" s="7"/>
      <c r="AC2190" s="7"/>
    </row>
    <row r="2191">
      <c r="A2191" s="1714" t="s">
        <v>78</v>
      </c>
      <c r="B2191" s="1714">
        <v>0.0</v>
      </c>
      <c r="C2191" s="692">
        <v>0.0</v>
      </c>
      <c r="D2191" s="692">
        <v>0.0</v>
      </c>
      <c r="E2191" s="692">
        <v>0.0</v>
      </c>
      <c r="F2191" s="692">
        <v>0.0</v>
      </c>
      <c r="G2191" s="692">
        <v>0.0</v>
      </c>
      <c r="H2191" s="1814"/>
      <c r="I2191" s="693">
        <f t="shared" si="1606"/>
        <v>0</v>
      </c>
      <c r="J2191" s="701"/>
      <c r="K2191" s="1544"/>
      <c r="L2191" s="1714" t="s">
        <v>78</v>
      </c>
      <c r="M2191" s="701" t="s">
        <v>79</v>
      </c>
      <c r="N2191" s="701" t="s">
        <v>79</v>
      </c>
      <c r="O2191" s="701" t="s">
        <v>79</v>
      </c>
      <c r="P2191" s="701" t="s">
        <v>79</v>
      </c>
      <c r="Q2191" s="701"/>
      <c r="R2191" s="701"/>
      <c r="S2191" s="1686"/>
      <c r="T2191" s="649"/>
      <c r="U2191" s="7"/>
      <c r="V2191" s="7"/>
      <c r="W2191" s="7"/>
      <c r="X2191" s="7"/>
      <c r="Y2191" s="7"/>
      <c r="Z2191" s="7"/>
      <c r="AA2191" s="7"/>
      <c r="AB2191" s="7"/>
      <c r="AC2191" s="7"/>
    </row>
    <row r="2192">
      <c r="A2192" s="1714" t="s">
        <v>446</v>
      </c>
      <c r="B2192" s="1714">
        <v>0.0</v>
      </c>
      <c r="C2192" s="692">
        <v>0.0</v>
      </c>
      <c r="D2192" s="692">
        <v>0.0</v>
      </c>
      <c r="E2192" s="692">
        <v>0.0</v>
      </c>
      <c r="F2192" s="692">
        <v>0.0</v>
      </c>
      <c r="G2192" s="692">
        <v>0.0</v>
      </c>
      <c r="H2192" s="1814"/>
      <c r="I2192" s="693">
        <f t="shared" si="1606"/>
        <v>0</v>
      </c>
      <c r="J2192" s="701"/>
      <c r="K2192" s="1544"/>
      <c r="L2192" s="1714" t="s">
        <v>446</v>
      </c>
      <c r="M2192" s="701">
        <v>0.0</v>
      </c>
      <c r="N2192" s="701">
        <f>(M2192-I2192)-S2192</f>
        <v>0</v>
      </c>
      <c r="O2192" s="701">
        <f t="shared" ref="O2192:P2192" si="1608">SUM(M2192,N2192)</f>
        <v>0</v>
      </c>
      <c r="P2192" s="701">
        <f t="shared" si="1608"/>
        <v>0</v>
      </c>
      <c r="Q2192" s="701"/>
      <c r="R2192" s="701"/>
      <c r="S2192" s="1686"/>
      <c r="T2192" s="649"/>
      <c r="U2192" s="7"/>
      <c r="V2192" s="7"/>
      <c r="W2192" s="7"/>
      <c r="X2192" s="7"/>
      <c r="Y2192" s="7"/>
      <c r="Z2192" s="7"/>
      <c r="AA2192" s="7"/>
      <c r="AB2192" s="7"/>
      <c r="AC2192" s="7"/>
    </row>
    <row r="2193">
      <c r="A2193" s="1814" t="s">
        <v>962</v>
      </c>
      <c r="B2193" s="1714">
        <v>0.0</v>
      </c>
      <c r="C2193" s="692">
        <v>0.0</v>
      </c>
      <c r="D2193" s="692">
        <v>0.0</v>
      </c>
      <c r="E2193" s="692">
        <v>0.0</v>
      </c>
      <c r="F2193" s="692">
        <v>0.0</v>
      </c>
      <c r="G2193" s="692">
        <v>0.0</v>
      </c>
      <c r="H2193" s="1814"/>
      <c r="I2193" s="693">
        <f t="shared" si="1606"/>
        <v>0</v>
      </c>
      <c r="J2193" s="701"/>
      <c r="K2193" s="1531"/>
      <c r="L2193" s="1814" t="s">
        <v>962</v>
      </c>
      <c r="M2193" s="701">
        <v>0.0</v>
      </c>
      <c r="N2193" s="701">
        <f t="shared" ref="N2193:N2194" si="1610">(M2193-I2193)</f>
        <v>0</v>
      </c>
      <c r="O2193" s="701">
        <f t="shared" ref="O2193:P2193" si="1609">SUM(M2193,N2193)</f>
        <v>0</v>
      </c>
      <c r="P2193" s="701">
        <f t="shared" si="1609"/>
        <v>0</v>
      </c>
      <c r="Q2193" s="701"/>
      <c r="R2193" s="701"/>
      <c r="S2193" s="1686"/>
      <c r="T2193" s="649"/>
      <c r="U2193" s="7"/>
      <c r="V2193" s="7"/>
      <c r="W2193" s="7"/>
      <c r="X2193" s="7"/>
      <c r="Y2193" s="7"/>
      <c r="Z2193" s="7"/>
      <c r="AA2193" s="7"/>
      <c r="AB2193" s="7"/>
      <c r="AC2193" s="7"/>
    </row>
    <row r="2194">
      <c r="A2194" s="1714" t="s">
        <v>80</v>
      </c>
      <c r="B2194" s="1756">
        <v>0.0</v>
      </c>
      <c r="C2194" s="692">
        <v>0.0</v>
      </c>
      <c r="D2194" s="692">
        <v>0.0</v>
      </c>
      <c r="E2194" s="692">
        <v>0.0</v>
      </c>
      <c r="F2194" s="692">
        <v>0.0</v>
      </c>
      <c r="G2194" s="692">
        <v>0.0</v>
      </c>
      <c r="H2194" s="1814"/>
      <c r="I2194" s="693">
        <f t="shared" si="1606"/>
        <v>0</v>
      </c>
      <c r="J2194" s="701"/>
      <c r="K2194" s="1531"/>
      <c r="L2194" s="1714" t="s">
        <v>80</v>
      </c>
      <c r="M2194" s="701">
        <v>0.0</v>
      </c>
      <c r="N2194" s="701">
        <f t="shared" si="1610"/>
        <v>0</v>
      </c>
      <c r="O2194" s="701">
        <f t="shared" ref="O2194:P2194" si="1611">sum(M2194,N2194)</f>
        <v>0</v>
      </c>
      <c r="P2194" s="701">
        <f t="shared" si="1611"/>
        <v>0</v>
      </c>
      <c r="Q2194" s="701"/>
      <c r="R2194" s="701"/>
      <c r="S2194" s="1686"/>
      <c r="T2194" s="649"/>
      <c r="U2194" s="7"/>
      <c r="V2194" s="7"/>
      <c r="W2194" s="7"/>
      <c r="X2194" s="7"/>
      <c r="Y2194" s="7"/>
      <c r="Z2194" s="7"/>
      <c r="AA2194" s="7"/>
      <c r="AB2194" s="7"/>
      <c r="AC2194" s="7"/>
    </row>
    <row r="2195">
      <c r="A2195" s="1716" t="s">
        <v>274</v>
      </c>
      <c r="B2195" s="1895">
        <v>0.0</v>
      </c>
      <c r="C2195" s="1760">
        <v>0.0</v>
      </c>
      <c r="D2195" s="1760">
        <v>0.0</v>
      </c>
      <c r="E2195" s="1760">
        <v>0.0</v>
      </c>
      <c r="F2195" s="1760">
        <v>0.0</v>
      </c>
      <c r="G2195" s="1765">
        <v>0.0</v>
      </c>
      <c r="H2195" s="1945"/>
      <c r="I2195" s="1761">
        <f t="shared" si="1606"/>
        <v>0</v>
      </c>
      <c r="J2195" s="1762">
        <f>sum(I2195:I2199)</f>
        <v>0</v>
      </c>
      <c r="K2195" s="1531"/>
      <c r="L2195" s="1716" t="s">
        <v>274</v>
      </c>
      <c r="M2195" s="1762">
        <v>0.0</v>
      </c>
      <c r="N2195" s="1762">
        <f>(M2195-I2195)-S2195</f>
        <v>0</v>
      </c>
      <c r="O2195" s="1762">
        <f t="shared" ref="O2195:P2195" si="1612">SUM(M2195,N2195)</f>
        <v>0</v>
      </c>
      <c r="P2195" s="1762">
        <f t="shared" si="1612"/>
        <v>0</v>
      </c>
      <c r="Q2195" s="1764"/>
      <c r="R2195" s="1762"/>
      <c r="S2195" s="1762"/>
      <c r="T2195" s="649"/>
      <c r="U2195" s="7"/>
      <c r="V2195" s="7"/>
      <c r="W2195" s="7"/>
      <c r="X2195" s="7"/>
      <c r="Y2195" s="7"/>
      <c r="Z2195" s="7"/>
      <c r="AA2195" s="7"/>
      <c r="AB2195" s="7"/>
      <c r="AC2195" s="7"/>
    </row>
    <row r="2196">
      <c r="A2196" s="1714" t="s">
        <v>77</v>
      </c>
      <c r="B2196" s="1714">
        <v>0.0</v>
      </c>
      <c r="C2196" s="692">
        <v>0.0</v>
      </c>
      <c r="D2196" s="692">
        <v>0.0</v>
      </c>
      <c r="E2196" s="692">
        <v>0.0</v>
      </c>
      <c r="F2196" s="692">
        <v>0.0</v>
      </c>
      <c r="G2196" s="692">
        <v>0.0</v>
      </c>
      <c r="H2196" s="1814"/>
      <c r="I2196" s="693">
        <f t="shared" si="1606"/>
        <v>0</v>
      </c>
      <c r="J2196" s="596">
        <f>(J2195/40)</f>
        <v>0</v>
      </c>
      <c r="K2196" s="1531"/>
      <c r="L2196" s="1714" t="s">
        <v>77</v>
      </c>
      <c r="M2196" s="701">
        <v>0.0</v>
      </c>
      <c r="N2196" s="701">
        <f>(M2196-I2196-I2197)-S2196</f>
        <v>0</v>
      </c>
      <c r="O2196" s="701">
        <f t="shared" ref="O2196:P2196" si="1613">SUM(M2196,N2196)</f>
        <v>0</v>
      </c>
      <c r="P2196" s="701">
        <f t="shared" si="1613"/>
        <v>0</v>
      </c>
      <c r="Q2196" s="701"/>
      <c r="R2196" s="701"/>
      <c r="S2196" s="1686"/>
      <c r="T2196" s="649"/>
      <c r="U2196" s="7"/>
      <c r="V2196" s="7"/>
      <c r="W2196" s="7"/>
      <c r="X2196" s="7"/>
      <c r="Y2196" s="7"/>
      <c r="Z2196" s="7"/>
      <c r="AA2196" s="7"/>
      <c r="AB2196" s="7"/>
      <c r="AC2196" s="7"/>
    </row>
    <row r="2197">
      <c r="A2197" s="1714" t="s">
        <v>78</v>
      </c>
      <c r="B2197" s="1714">
        <v>0.0</v>
      </c>
      <c r="C2197" s="692">
        <v>0.0</v>
      </c>
      <c r="D2197" s="692">
        <v>0.0</v>
      </c>
      <c r="E2197" s="692">
        <v>0.0</v>
      </c>
      <c r="F2197" s="692">
        <v>0.0</v>
      </c>
      <c r="G2197" s="692">
        <v>0.0</v>
      </c>
      <c r="H2197" s="1814"/>
      <c r="I2197" s="693">
        <f t="shared" si="1606"/>
        <v>0</v>
      </c>
      <c r="J2197" s="701"/>
      <c r="K2197" s="1531"/>
      <c r="L2197" s="1714" t="s">
        <v>78</v>
      </c>
      <c r="M2197" s="701" t="s">
        <v>79</v>
      </c>
      <c r="N2197" s="701" t="s">
        <v>79</v>
      </c>
      <c r="O2197" s="701" t="s">
        <v>79</v>
      </c>
      <c r="P2197" s="701" t="s">
        <v>79</v>
      </c>
      <c r="Q2197" s="701"/>
      <c r="R2197" s="701"/>
      <c r="S2197" s="1686"/>
      <c r="T2197" s="649"/>
      <c r="U2197" s="7"/>
      <c r="V2197" s="7"/>
      <c r="W2197" s="7"/>
      <c r="X2197" s="7"/>
      <c r="Y2197" s="7"/>
      <c r="Z2197" s="7"/>
      <c r="AA2197" s="7"/>
      <c r="AB2197" s="7"/>
      <c r="AC2197" s="7"/>
    </row>
    <row r="2198">
      <c r="A2198" s="1714" t="s">
        <v>446</v>
      </c>
      <c r="B2198" s="1714">
        <v>0.0</v>
      </c>
      <c r="C2198" s="692">
        <v>0.0</v>
      </c>
      <c r="D2198" s="692">
        <v>0.0</v>
      </c>
      <c r="E2198" s="692">
        <v>0.0</v>
      </c>
      <c r="F2198" s="692">
        <v>0.0</v>
      </c>
      <c r="G2198" s="692">
        <v>0.0</v>
      </c>
      <c r="H2198" s="1814"/>
      <c r="I2198" s="693">
        <f t="shared" si="1606"/>
        <v>0</v>
      </c>
      <c r="J2198" s="701"/>
      <c r="K2198" s="1531"/>
      <c r="L2198" s="1714" t="s">
        <v>446</v>
      </c>
      <c r="M2198" s="701">
        <v>0.0</v>
      </c>
      <c r="N2198" s="701">
        <f>(M2198-I2198)-S2198</f>
        <v>0</v>
      </c>
      <c r="O2198" s="701">
        <f t="shared" ref="O2198:P2198" si="1614">SUM(M2198,N2198)</f>
        <v>0</v>
      </c>
      <c r="P2198" s="701">
        <f t="shared" si="1614"/>
        <v>0</v>
      </c>
      <c r="Q2198" s="701"/>
      <c r="R2198" s="701"/>
      <c r="S2198" s="1686"/>
      <c r="T2198" s="649"/>
      <c r="U2198" s="7"/>
      <c r="V2198" s="7"/>
      <c r="W2198" s="7"/>
      <c r="X2198" s="7"/>
      <c r="Y2198" s="7"/>
      <c r="Z2198" s="7"/>
      <c r="AA2198" s="7"/>
      <c r="AB2198" s="7"/>
      <c r="AC2198" s="7"/>
    </row>
    <row r="2199">
      <c r="A2199" s="1814" t="s">
        <v>962</v>
      </c>
      <c r="B2199" s="1714">
        <v>0.0</v>
      </c>
      <c r="C2199" s="692">
        <v>0.0</v>
      </c>
      <c r="D2199" s="692">
        <v>0.0</v>
      </c>
      <c r="E2199" s="692">
        <v>0.0</v>
      </c>
      <c r="F2199" s="692">
        <v>0.0</v>
      </c>
      <c r="G2199" s="692">
        <v>0.0</v>
      </c>
      <c r="H2199" s="1814"/>
      <c r="I2199" s="693">
        <f t="shared" si="1606"/>
        <v>0</v>
      </c>
      <c r="J2199" s="701"/>
      <c r="K2199" s="1531"/>
      <c r="L2199" s="1814" t="s">
        <v>962</v>
      </c>
      <c r="M2199" s="701">
        <v>0.0</v>
      </c>
      <c r="N2199" s="701">
        <f t="shared" ref="N2199:N2200" si="1616">(M2199-I2199)</f>
        <v>0</v>
      </c>
      <c r="O2199" s="701">
        <f t="shared" ref="O2199:P2199" si="1615">SUM(M2199,N2199)</f>
        <v>0</v>
      </c>
      <c r="P2199" s="701">
        <f t="shared" si="1615"/>
        <v>0</v>
      </c>
      <c r="Q2199" s="701"/>
      <c r="R2199" s="701"/>
      <c r="S2199" s="1686"/>
      <c r="T2199" s="649"/>
      <c r="U2199" s="7"/>
      <c r="V2199" s="7"/>
      <c r="W2199" s="7"/>
      <c r="X2199" s="7"/>
      <c r="Y2199" s="7"/>
      <c r="Z2199" s="7"/>
      <c r="AA2199" s="7"/>
      <c r="AB2199" s="7"/>
      <c r="AC2199" s="7"/>
    </row>
    <row r="2200">
      <c r="A2200" s="1714" t="s">
        <v>80</v>
      </c>
      <c r="B2200" s="1756">
        <v>0.0</v>
      </c>
      <c r="C2200" s="692">
        <v>0.0</v>
      </c>
      <c r="D2200" s="692">
        <v>0.0</v>
      </c>
      <c r="E2200" s="692">
        <v>0.0</v>
      </c>
      <c r="F2200" s="692">
        <v>0.0</v>
      </c>
      <c r="G2200" s="692">
        <v>0.0</v>
      </c>
      <c r="H2200" s="1814"/>
      <c r="I2200" s="693">
        <f t="shared" si="1606"/>
        <v>0</v>
      </c>
      <c r="J2200" s="694"/>
      <c r="K2200" s="1531"/>
      <c r="L2200" s="1714" t="s">
        <v>80</v>
      </c>
      <c r="M2200" s="701">
        <v>0.0</v>
      </c>
      <c r="N2200" s="701">
        <f t="shared" si="1616"/>
        <v>0</v>
      </c>
      <c r="O2200" s="701">
        <f t="shared" ref="O2200:P2200" si="1617">sum(M2200,N2200)</f>
        <v>0</v>
      </c>
      <c r="P2200" s="701">
        <f t="shared" si="1617"/>
        <v>0</v>
      </c>
      <c r="Q2200" s="701"/>
      <c r="R2200" s="701"/>
      <c r="S2200" s="1686"/>
      <c r="T2200" s="649"/>
      <c r="U2200" s="7"/>
      <c r="V2200" s="7"/>
      <c r="W2200" s="7"/>
      <c r="X2200" s="7"/>
      <c r="Y2200" s="7"/>
      <c r="Z2200" s="7"/>
      <c r="AA2200" s="7"/>
      <c r="AB2200" s="7"/>
      <c r="AC2200" s="7"/>
    </row>
    <row r="2201">
      <c r="A2201" s="1757" t="s">
        <v>822</v>
      </c>
      <c r="B2201" s="1758">
        <f t="shared" ref="B2201:I2201" si="1618">SUM(B2202:B2206,B2208:B2212)</f>
        <v>5</v>
      </c>
      <c r="C2201" s="1758">
        <f t="shared" si="1618"/>
        <v>0</v>
      </c>
      <c r="D2201" s="1758">
        <f t="shared" si="1618"/>
        <v>3</v>
      </c>
      <c r="E2201" s="1758">
        <f t="shared" si="1618"/>
        <v>0</v>
      </c>
      <c r="F2201" s="1758">
        <f t="shared" si="1618"/>
        <v>0</v>
      </c>
      <c r="G2201" s="1758">
        <f t="shared" si="1618"/>
        <v>0</v>
      </c>
      <c r="H2201" s="1758">
        <f t="shared" si="1618"/>
        <v>0</v>
      </c>
      <c r="I2201" s="1758">
        <f t="shared" si="1618"/>
        <v>8</v>
      </c>
      <c r="J2201" s="1829"/>
      <c r="K2201" s="1531"/>
      <c r="L2201" s="1758" t="s">
        <v>822</v>
      </c>
      <c r="M2201" s="1682"/>
      <c r="N2201" s="1682"/>
      <c r="O2201" s="1682"/>
      <c r="P2201" s="1682"/>
      <c r="Q2201" s="1682"/>
      <c r="R2201" s="1682"/>
      <c r="S2201" s="1682"/>
      <c r="T2201" s="649"/>
      <c r="U2201" s="7"/>
      <c r="V2201" s="7"/>
      <c r="W2201" s="7"/>
      <c r="X2201" s="7"/>
      <c r="Y2201" s="7"/>
      <c r="Z2201" s="7"/>
      <c r="AA2201" s="7"/>
      <c r="AB2201" s="7"/>
      <c r="AC2201" s="7"/>
    </row>
    <row r="2202">
      <c r="A2202" s="1716" t="s">
        <v>1031</v>
      </c>
      <c r="B2202" s="1765">
        <v>5.0</v>
      </c>
      <c r="C2202" s="1765">
        <v>0.0</v>
      </c>
      <c r="D2202" s="1765">
        <v>2.0</v>
      </c>
      <c r="E2202" s="1760">
        <v>0.0</v>
      </c>
      <c r="F2202" s="1760">
        <v>0.0</v>
      </c>
      <c r="G2202" s="1765">
        <v>0.0</v>
      </c>
      <c r="H2202" s="1945"/>
      <c r="I2202" s="1761">
        <f t="shared" ref="I2202:I2213" si="1619">SUM(B2202:H2202)</f>
        <v>7</v>
      </c>
      <c r="J2202" s="1762">
        <f>sum(I2202:I2206)</f>
        <v>8</v>
      </c>
      <c r="K2202" s="1531"/>
      <c r="L2202" s="1762" t="s">
        <v>888</v>
      </c>
      <c r="M2202" s="1765">
        <f>P1642</f>
        <v>20</v>
      </c>
      <c r="N2202" s="1762">
        <f>(M2202-I2202)-S2202</f>
        <v>13</v>
      </c>
      <c r="O2202" s="1765">
        <v>15.0</v>
      </c>
      <c r="P2202" s="1762">
        <f t="shared" ref="P2202:P2203" si="1620">SUM(N2202,O2202)</f>
        <v>28</v>
      </c>
      <c r="Q2202" s="1764"/>
      <c r="R2202" s="1765"/>
      <c r="S2202" s="1762"/>
      <c r="T2202" s="649"/>
      <c r="U2202" s="7"/>
      <c r="V2202" s="7"/>
      <c r="W2202" s="7"/>
      <c r="X2202" s="7"/>
      <c r="Y2202" s="7"/>
      <c r="Z2202" s="7"/>
      <c r="AA2202" s="7"/>
      <c r="AB2202" s="7"/>
      <c r="AC2202" s="7"/>
    </row>
    <row r="2203">
      <c r="A2203" s="1714" t="s">
        <v>77</v>
      </c>
      <c r="B2203" s="692">
        <v>0.0</v>
      </c>
      <c r="C2203" s="692">
        <v>0.0</v>
      </c>
      <c r="D2203" s="692">
        <v>0.0</v>
      </c>
      <c r="E2203" s="692">
        <v>0.0</v>
      </c>
      <c r="F2203" s="692">
        <v>0.0</v>
      </c>
      <c r="G2203" s="692">
        <v>0.0</v>
      </c>
      <c r="H2203" s="1814"/>
      <c r="I2203" s="693">
        <f t="shared" si="1619"/>
        <v>0</v>
      </c>
      <c r="J2203" s="596">
        <f>(J2202/40)</f>
        <v>0.2</v>
      </c>
      <c r="K2203" s="1531"/>
      <c r="L2203" s="1714" t="s">
        <v>77</v>
      </c>
      <c r="M2203" s="701">
        <v>0.0</v>
      </c>
      <c r="N2203" s="701">
        <f>(M2203-I2203-I2204)-S2203</f>
        <v>0</v>
      </c>
      <c r="O2203" s="692">
        <v>5.0</v>
      </c>
      <c r="P2203" s="701">
        <f t="shared" si="1620"/>
        <v>5</v>
      </c>
      <c r="Q2203" s="701"/>
      <c r="R2203" s="701"/>
      <c r="S2203" s="1686"/>
      <c r="T2203" s="649"/>
      <c r="U2203" s="7"/>
      <c r="V2203" s="7"/>
      <c r="W2203" s="7"/>
      <c r="X2203" s="7"/>
      <c r="Y2203" s="7"/>
      <c r="Z2203" s="7"/>
      <c r="AA2203" s="7"/>
      <c r="AB2203" s="7"/>
      <c r="AC2203" s="7"/>
    </row>
    <row r="2204">
      <c r="A2204" s="1714" t="s">
        <v>78</v>
      </c>
      <c r="B2204" s="692">
        <v>0.0</v>
      </c>
      <c r="C2204" s="692">
        <v>0.0</v>
      </c>
      <c r="D2204" s="692">
        <v>0.0</v>
      </c>
      <c r="E2204" s="692">
        <v>0.0</v>
      </c>
      <c r="F2204" s="692">
        <v>0.0</v>
      </c>
      <c r="G2204" s="692">
        <v>0.0</v>
      </c>
      <c r="H2204" s="1814"/>
      <c r="I2204" s="693">
        <f t="shared" si="1619"/>
        <v>0</v>
      </c>
      <c r="J2204" s="701"/>
      <c r="K2204" s="1531"/>
      <c r="L2204" s="1714" t="s">
        <v>78</v>
      </c>
      <c r="M2204" s="692" t="str">
        <f t="shared" ref="M2204:M2207" si="1621">P1644</f>
        <v>-</v>
      </c>
      <c r="N2204" s="701" t="s">
        <v>79</v>
      </c>
      <c r="O2204" s="692" t="s">
        <v>79</v>
      </c>
      <c r="P2204" s="701" t="s">
        <v>79</v>
      </c>
      <c r="Q2204" s="701"/>
      <c r="R2204" s="701"/>
      <c r="S2204" s="1686"/>
      <c r="T2204" s="649"/>
      <c r="U2204" s="7"/>
      <c r="V2204" s="7"/>
      <c r="W2204" s="7"/>
      <c r="X2204" s="7"/>
      <c r="Y2204" s="7"/>
      <c r="Z2204" s="7"/>
      <c r="AA2204" s="7"/>
      <c r="AB2204" s="7"/>
      <c r="AC2204" s="7"/>
    </row>
    <row r="2205">
      <c r="A2205" s="1714" t="s">
        <v>446</v>
      </c>
      <c r="B2205" s="692">
        <v>0.0</v>
      </c>
      <c r="C2205" s="692">
        <v>0.0</v>
      </c>
      <c r="D2205" s="692">
        <v>1.0</v>
      </c>
      <c r="E2205" s="692">
        <v>0.0</v>
      </c>
      <c r="F2205" s="692">
        <v>0.0</v>
      </c>
      <c r="G2205" s="692">
        <v>0.0</v>
      </c>
      <c r="H2205" s="1814"/>
      <c r="I2205" s="693">
        <f t="shared" si="1619"/>
        <v>1</v>
      </c>
      <c r="J2205" s="701"/>
      <c r="K2205" s="1531"/>
      <c r="L2205" s="1714" t="s">
        <v>446</v>
      </c>
      <c r="M2205" s="692">
        <f t="shared" si="1621"/>
        <v>3</v>
      </c>
      <c r="N2205" s="701">
        <f>(M2205-I2205)-S2205</f>
        <v>2</v>
      </c>
      <c r="O2205" s="692">
        <v>0.0</v>
      </c>
      <c r="P2205" s="701">
        <f t="shared" ref="P2205:P2206" si="1622">SUM(N2205,O2205)</f>
        <v>2</v>
      </c>
      <c r="Q2205" s="701"/>
      <c r="R2205" s="701"/>
      <c r="S2205" s="1686"/>
      <c r="T2205" s="649"/>
      <c r="U2205" s="7"/>
      <c r="V2205" s="7"/>
      <c r="W2205" s="7"/>
      <c r="X2205" s="7"/>
      <c r="Y2205" s="7"/>
      <c r="Z2205" s="7"/>
      <c r="AA2205" s="7"/>
      <c r="AB2205" s="7"/>
      <c r="AC2205" s="7"/>
    </row>
    <row r="2206">
      <c r="A2206" s="1814" t="s">
        <v>962</v>
      </c>
      <c r="B2206" s="692">
        <v>0.0</v>
      </c>
      <c r="C2206" s="692">
        <v>0.0</v>
      </c>
      <c r="D2206" s="692">
        <v>0.0</v>
      </c>
      <c r="E2206" s="692">
        <v>0.0</v>
      </c>
      <c r="F2206" s="692">
        <v>0.0</v>
      </c>
      <c r="G2206" s="692">
        <v>0.0</v>
      </c>
      <c r="H2206" s="1814"/>
      <c r="I2206" s="693">
        <f t="shared" si="1619"/>
        <v>0</v>
      </c>
      <c r="J2206" s="701"/>
      <c r="K2206" s="1531"/>
      <c r="L2206" s="1814" t="s">
        <v>962</v>
      </c>
      <c r="M2206" s="692">
        <f t="shared" si="1621"/>
        <v>0</v>
      </c>
      <c r="N2206" s="701">
        <f t="shared" ref="N2206:N2207" si="1623">(M2206-I2206)</f>
        <v>0</v>
      </c>
      <c r="O2206" s="692">
        <v>5.0</v>
      </c>
      <c r="P2206" s="701">
        <f t="shared" si="1622"/>
        <v>5</v>
      </c>
      <c r="Q2206" s="701"/>
      <c r="R2206" s="701"/>
      <c r="S2206" s="1686"/>
      <c r="T2206" s="649"/>
      <c r="U2206" s="7"/>
      <c r="V2206" s="7"/>
      <c r="W2206" s="7"/>
      <c r="X2206" s="7"/>
      <c r="Y2206" s="7"/>
      <c r="Z2206" s="7"/>
      <c r="AA2206" s="7"/>
      <c r="AB2206" s="7"/>
      <c r="AC2206" s="7"/>
    </row>
    <row r="2207">
      <c r="A2207" s="1714" t="s">
        <v>80</v>
      </c>
      <c r="B2207" s="690">
        <v>0.0</v>
      </c>
      <c r="C2207" s="692">
        <v>0.0</v>
      </c>
      <c r="D2207" s="692">
        <v>0.0</v>
      </c>
      <c r="E2207" s="692">
        <v>0.0</v>
      </c>
      <c r="F2207" s="692">
        <v>0.0</v>
      </c>
      <c r="G2207" s="692">
        <v>0.0</v>
      </c>
      <c r="H2207" s="1814"/>
      <c r="I2207" s="693">
        <f t="shared" si="1619"/>
        <v>0</v>
      </c>
      <c r="J2207" s="694"/>
      <c r="K2207" s="1531"/>
      <c r="L2207" s="1714" t="s">
        <v>80</v>
      </c>
      <c r="M2207" s="692">
        <f t="shared" si="1621"/>
        <v>20</v>
      </c>
      <c r="N2207" s="701">
        <f t="shared" si="1623"/>
        <v>20</v>
      </c>
      <c r="O2207" s="692">
        <v>0.0</v>
      </c>
      <c r="P2207" s="701">
        <f>sum(N2207,O2207)</f>
        <v>20</v>
      </c>
      <c r="Q2207" s="701"/>
      <c r="R2207" s="701"/>
      <c r="S2207" s="1686"/>
      <c r="T2207" s="649"/>
      <c r="U2207" s="7"/>
      <c r="V2207" s="7"/>
      <c r="W2207" s="7"/>
      <c r="X2207" s="7"/>
      <c r="Y2207" s="7"/>
      <c r="Z2207" s="7"/>
      <c r="AA2207" s="7"/>
      <c r="AB2207" s="7"/>
      <c r="AC2207" s="7"/>
    </row>
    <row r="2208">
      <c r="A2208" s="1716" t="s">
        <v>274</v>
      </c>
      <c r="B2208" s="1895">
        <v>0.0</v>
      </c>
      <c r="C2208" s="1760">
        <v>0.0</v>
      </c>
      <c r="D2208" s="1760">
        <v>0.0</v>
      </c>
      <c r="E2208" s="1760">
        <v>0.0</v>
      </c>
      <c r="F2208" s="1760">
        <v>0.0</v>
      </c>
      <c r="G2208" s="1765">
        <v>0.0</v>
      </c>
      <c r="H2208" s="1945"/>
      <c r="I2208" s="1761">
        <f t="shared" si="1619"/>
        <v>0</v>
      </c>
      <c r="J2208" s="1762">
        <f>sum(I2208:I2212)</f>
        <v>0</v>
      </c>
      <c r="K2208" s="1531"/>
      <c r="L2208" s="1716" t="s">
        <v>274</v>
      </c>
      <c r="M2208" s="1762">
        <v>0.0</v>
      </c>
      <c r="N2208" s="1762">
        <f>(M2208-I2208)-S2208</f>
        <v>0</v>
      </c>
      <c r="O2208" s="1762">
        <f t="shared" ref="O2208:P2208" si="1624">SUM(M2208,N2208)</f>
        <v>0</v>
      </c>
      <c r="P2208" s="1762">
        <f t="shared" si="1624"/>
        <v>0</v>
      </c>
      <c r="Q2208" s="1764"/>
      <c r="R2208" s="1762"/>
      <c r="S2208" s="1762"/>
      <c r="T2208" s="649"/>
      <c r="U2208" s="7"/>
      <c r="V2208" s="7"/>
      <c r="W2208" s="7"/>
      <c r="X2208" s="7"/>
      <c r="Y2208" s="7"/>
      <c r="Z2208" s="7"/>
      <c r="AA2208" s="7"/>
      <c r="AB2208" s="7"/>
      <c r="AC2208" s="7"/>
    </row>
    <row r="2209">
      <c r="A2209" s="1714" t="s">
        <v>77</v>
      </c>
      <c r="B2209" s="1714">
        <v>0.0</v>
      </c>
      <c r="C2209" s="692">
        <v>0.0</v>
      </c>
      <c r="D2209" s="692">
        <v>0.0</v>
      </c>
      <c r="E2209" s="692">
        <v>0.0</v>
      </c>
      <c r="F2209" s="692">
        <v>0.0</v>
      </c>
      <c r="G2209" s="692">
        <v>0.0</v>
      </c>
      <c r="H2209" s="1814"/>
      <c r="I2209" s="693">
        <f t="shared" si="1619"/>
        <v>0</v>
      </c>
      <c r="J2209" s="596">
        <f>(J2208/40)</f>
        <v>0</v>
      </c>
      <c r="K2209" s="1531"/>
      <c r="L2209" s="1714" t="s">
        <v>77</v>
      </c>
      <c r="M2209" s="701">
        <v>0.0</v>
      </c>
      <c r="N2209" s="701">
        <f>(M2209-I2209-I2210)-S2209</f>
        <v>0</v>
      </c>
      <c r="O2209" s="701">
        <f t="shared" ref="O2209:P2209" si="1625">SUM(M2209,N2209)</f>
        <v>0</v>
      </c>
      <c r="P2209" s="701">
        <f t="shared" si="1625"/>
        <v>0</v>
      </c>
      <c r="Q2209" s="701"/>
      <c r="R2209" s="701"/>
      <c r="S2209" s="1686"/>
      <c r="T2209" s="649"/>
      <c r="U2209" s="7"/>
      <c r="V2209" s="7"/>
      <c r="W2209" s="7"/>
      <c r="X2209" s="7"/>
      <c r="Y2209" s="7"/>
      <c r="Z2209" s="7"/>
      <c r="AA2209" s="7"/>
      <c r="AB2209" s="7"/>
      <c r="AC2209" s="7"/>
    </row>
    <row r="2210">
      <c r="A2210" s="1714" t="s">
        <v>78</v>
      </c>
      <c r="B2210" s="1714">
        <v>0.0</v>
      </c>
      <c r="C2210" s="692">
        <v>0.0</v>
      </c>
      <c r="D2210" s="692">
        <v>0.0</v>
      </c>
      <c r="E2210" s="692">
        <v>0.0</v>
      </c>
      <c r="F2210" s="692">
        <v>0.0</v>
      </c>
      <c r="G2210" s="692">
        <v>0.0</v>
      </c>
      <c r="H2210" s="1814"/>
      <c r="I2210" s="693">
        <f t="shared" si="1619"/>
        <v>0</v>
      </c>
      <c r="J2210" s="701"/>
      <c r="K2210" s="1531"/>
      <c r="L2210" s="1714" t="s">
        <v>78</v>
      </c>
      <c r="M2210" s="701" t="s">
        <v>79</v>
      </c>
      <c r="N2210" s="701" t="s">
        <v>79</v>
      </c>
      <c r="O2210" s="701" t="s">
        <v>79</v>
      </c>
      <c r="P2210" s="701" t="s">
        <v>79</v>
      </c>
      <c r="Q2210" s="701"/>
      <c r="R2210" s="701"/>
      <c r="S2210" s="1686"/>
      <c r="T2210" s="649"/>
      <c r="U2210" s="7"/>
      <c r="V2210" s="7"/>
      <c r="W2210" s="7"/>
      <c r="X2210" s="7"/>
      <c r="Y2210" s="7"/>
      <c r="Z2210" s="7"/>
      <c r="AA2210" s="7"/>
      <c r="AB2210" s="7"/>
      <c r="AC2210" s="7"/>
    </row>
    <row r="2211">
      <c r="A2211" s="1714" t="s">
        <v>446</v>
      </c>
      <c r="B2211" s="1714">
        <v>0.0</v>
      </c>
      <c r="C2211" s="692">
        <v>0.0</v>
      </c>
      <c r="D2211" s="692">
        <v>0.0</v>
      </c>
      <c r="E2211" s="692">
        <v>0.0</v>
      </c>
      <c r="F2211" s="692">
        <v>0.0</v>
      </c>
      <c r="G2211" s="692">
        <v>0.0</v>
      </c>
      <c r="H2211" s="1814"/>
      <c r="I2211" s="693">
        <f t="shared" si="1619"/>
        <v>0</v>
      </c>
      <c r="J2211" s="701"/>
      <c r="K2211" s="1531"/>
      <c r="L2211" s="1714" t="s">
        <v>446</v>
      </c>
      <c r="M2211" s="701">
        <v>0.0</v>
      </c>
      <c r="N2211" s="701">
        <f>(M2211-I2211)-S2211</f>
        <v>0</v>
      </c>
      <c r="O2211" s="701">
        <f t="shared" ref="O2211:P2211" si="1626">SUM(M2211,N2211)</f>
        <v>0</v>
      </c>
      <c r="P2211" s="701">
        <f t="shared" si="1626"/>
        <v>0</v>
      </c>
      <c r="Q2211" s="701"/>
      <c r="R2211" s="701"/>
      <c r="S2211" s="1686"/>
      <c r="T2211" s="649"/>
      <c r="U2211" s="7"/>
      <c r="V2211" s="7"/>
      <c r="W2211" s="7"/>
      <c r="X2211" s="7"/>
      <c r="Y2211" s="7"/>
      <c r="Z2211" s="7"/>
      <c r="AA2211" s="7"/>
      <c r="AB2211" s="7"/>
      <c r="AC2211" s="7"/>
    </row>
    <row r="2212">
      <c r="A2212" s="1814" t="s">
        <v>962</v>
      </c>
      <c r="B2212" s="1714">
        <v>0.0</v>
      </c>
      <c r="C2212" s="692">
        <v>0.0</v>
      </c>
      <c r="D2212" s="692">
        <v>0.0</v>
      </c>
      <c r="E2212" s="692">
        <v>0.0</v>
      </c>
      <c r="F2212" s="692">
        <v>0.0</v>
      </c>
      <c r="G2212" s="692">
        <v>0.0</v>
      </c>
      <c r="H2212" s="1814"/>
      <c r="I2212" s="693">
        <f t="shared" si="1619"/>
        <v>0</v>
      </c>
      <c r="J2212" s="701"/>
      <c r="K2212" s="1531"/>
      <c r="L2212" s="1814" t="s">
        <v>962</v>
      </c>
      <c r="M2212" s="701">
        <v>0.0</v>
      </c>
      <c r="N2212" s="701">
        <f t="shared" ref="N2212:N2213" si="1628">(M2212-I2212)</f>
        <v>0</v>
      </c>
      <c r="O2212" s="701">
        <f t="shared" ref="O2212:P2212" si="1627">SUM(M2212,N2212)</f>
        <v>0</v>
      </c>
      <c r="P2212" s="701">
        <f t="shared" si="1627"/>
        <v>0</v>
      </c>
      <c r="Q2212" s="701"/>
      <c r="R2212" s="701"/>
      <c r="S2212" s="1686"/>
      <c r="T2212" s="649"/>
      <c r="U2212" s="7"/>
      <c r="V2212" s="7"/>
      <c r="W2212" s="7"/>
      <c r="X2212" s="7"/>
      <c r="Y2212" s="7"/>
      <c r="Z2212" s="7"/>
      <c r="AA2212" s="7"/>
      <c r="AB2212" s="7"/>
      <c r="AC2212" s="7"/>
    </row>
    <row r="2213">
      <c r="A2213" s="1714" t="s">
        <v>80</v>
      </c>
      <c r="B2213" s="1756">
        <v>0.0</v>
      </c>
      <c r="C2213" s="692">
        <v>0.0</v>
      </c>
      <c r="D2213" s="692">
        <v>0.0</v>
      </c>
      <c r="E2213" s="692">
        <v>0.0</v>
      </c>
      <c r="F2213" s="692">
        <v>0.0</v>
      </c>
      <c r="G2213" s="692">
        <v>0.0</v>
      </c>
      <c r="H2213" s="1814"/>
      <c r="I2213" s="693">
        <f t="shared" si="1619"/>
        <v>0</v>
      </c>
      <c r="J2213" s="694"/>
      <c r="K2213" s="1531"/>
      <c r="L2213" s="1714" t="s">
        <v>80</v>
      </c>
      <c r="M2213" s="701">
        <v>0.0</v>
      </c>
      <c r="N2213" s="701">
        <f t="shared" si="1628"/>
        <v>0</v>
      </c>
      <c r="O2213" s="701">
        <f t="shared" ref="O2213:P2213" si="1629">sum(M2213,N2213)</f>
        <v>0</v>
      </c>
      <c r="P2213" s="701">
        <f t="shared" si="1629"/>
        <v>0</v>
      </c>
      <c r="Q2213" s="701"/>
      <c r="R2213" s="701"/>
      <c r="S2213" s="1686"/>
      <c r="T2213" s="649"/>
      <c r="U2213" s="7"/>
      <c r="V2213" s="7"/>
      <c r="W2213" s="7"/>
      <c r="X2213" s="7"/>
      <c r="Y2213" s="7"/>
      <c r="Z2213" s="7"/>
      <c r="AA2213" s="7"/>
      <c r="AB2213" s="7"/>
      <c r="AC2213" s="7"/>
    </row>
    <row r="2214">
      <c r="A2214" s="1757" t="s">
        <v>823</v>
      </c>
      <c r="B2214" s="1758">
        <f t="shared" ref="B2214:I2214" si="1630">SUM(B2215:B2219,B2221:B2225)</f>
        <v>0</v>
      </c>
      <c r="C2214" s="1758">
        <f t="shared" si="1630"/>
        <v>0</v>
      </c>
      <c r="D2214" s="1758">
        <f t="shared" si="1630"/>
        <v>0</v>
      </c>
      <c r="E2214" s="1758">
        <f t="shared" si="1630"/>
        <v>0</v>
      </c>
      <c r="F2214" s="1758">
        <f t="shared" si="1630"/>
        <v>0</v>
      </c>
      <c r="G2214" s="1758">
        <f t="shared" si="1630"/>
        <v>0</v>
      </c>
      <c r="H2214" s="1758">
        <f t="shared" si="1630"/>
        <v>0</v>
      </c>
      <c r="I2214" s="1758">
        <f t="shared" si="1630"/>
        <v>0</v>
      </c>
      <c r="J2214" s="1829"/>
      <c r="K2214" s="1531"/>
      <c r="L2214" s="1758" t="s">
        <v>823</v>
      </c>
      <c r="M2214" s="1682"/>
      <c r="N2214" s="1682"/>
      <c r="O2214" s="1682"/>
      <c r="P2214" s="1682"/>
      <c r="Q2214" s="1682"/>
      <c r="R2214" s="1682"/>
      <c r="S2214" s="1682"/>
      <c r="T2214" s="649"/>
      <c r="U2214" s="7"/>
      <c r="V2214" s="7"/>
      <c r="W2214" s="7"/>
      <c r="X2214" s="7"/>
      <c r="Y2214" s="7"/>
      <c r="Z2214" s="7"/>
      <c r="AA2214" s="7"/>
      <c r="AB2214" s="7"/>
      <c r="AC2214" s="7"/>
    </row>
    <row r="2215">
      <c r="A2215" s="1716" t="s">
        <v>274</v>
      </c>
      <c r="B2215" s="1895">
        <v>0.0</v>
      </c>
      <c r="C2215" s="1760">
        <v>0.0</v>
      </c>
      <c r="D2215" s="1760">
        <v>0.0</v>
      </c>
      <c r="E2215" s="1760">
        <v>0.0</v>
      </c>
      <c r="F2215" s="1760">
        <v>0.0</v>
      </c>
      <c r="G2215" s="1765">
        <v>0.0</v>
      </c>
      <c r="H2215" s="1945"/>
      <c r="I2215" s="1761">
        <f t="shared" ref="I2215:I2226" si="1632">SUM(B2215:H2215)</f>
        <v>0</v>
      </c>
      <c r="J2215" s="1762">
        <f>sum(I2215:I2219)</f>
        <v>0</v>
      </c>
      <c r="K2215" s="1544"/>
      <c r="L2215" s="1716" t="s">
        <v>274</v>
      </c>
      <c r="M2215" s="1762">
        <v>0.0</v>
      </c>
      <c r="N2215" s="1762">
        <f>(M2215-I2215)-S2215</f>
        <v>0</v>
      </c>
      <c r="O2215" s="1762">
        <f t="shared" ref="O2215:P2215" si="1631">SUM(M2215,N2215)</f>
        <v>0</v>
      </c>
      <c r="P2215" s="1762">
        <f t="shared" si="1631"/>
        <v>0</v>
      </c>
      <c r="Q2215" s="1764"/>
      <c r="R2215" s="1762"/>
      <c r="S2215" s="1762"/>
      <c r="T2215" s="649"/>
      <c r="U2215" s="7"/>
      <c r="V2215" s="7"/>
      <c r="W2215" s="7"/>
      <c r="X2215" s="7"/>
      <c r="Y2215" s="7"/>
      <c r="Z2215" s="7"/>
      <c r="AA2215" s="7"/>
      <c r="AB2215" s="7"/>
      <c r="AC2215" s="7"/>
    </row>
    <row r="2216">
      <c r="A2216" s="1714" t="s">
        <v>77</v>
      </c>
      <c r="B2216" s="1714">
        <v>0.0</v>
      </c>
      <c r="C2216" s="692">
        <v>0.0</v>
      </c>
      <c r="D2216" s="692">
        <v>0.0</v>
      </c>
      <c r="E2216" s="692">
        <v>0.0</v>
      </c>
      <c r="F2216" s="692">
        <v>0.0</v>
      </c>
      <c r="G2216" s="692">
        <v>0.0</v>
      </c>
      <c r="H2216" s="1814"/>
      <c r="I2216" s="693">
        <f t="shared" si="1632"/>
        <v>0</v>
      </c>
      <c r="J2216" s="596">
        <f>(J2215/40)</f>
        <v>0</v>
      </c>
      <c r="K2216" s="1531"/>
      <c r="L2216" s="1714" t="s">
        <v>77</v>
      </c>
      <c r="M2216" s="701">
        <v>0.0</v>
      </c>
      <c r="N2216" s="701">
        <f>(M2216-I2216-I2217)-S2216</f>
        <v>0</v>
      </c>
      <c r="O2216" s="701">
        <f t="shared" ref="O2216:P2216" si="1633">SUM(M2216,N2216)</f>
        <v>0</v>
      </c>
      <c r="P2216" s="701">
        <f t="shared" si="1633"/>
        <v>0</v>
      </c>
      <c r="Q2216" s="701"/>
      <c r="R2216" s="701"/>
      <c r="S2216" s="1686"/>
      <c r="T2216" s="649"/>
      <c r="U2216" s="7"/>
      <c r="V2216" s="7"/>
      <c r="W2216" s="7"/>
      <c r="X2216" s="7"/>
      <c r="Y2216" s="7"/>
      <c r="Z2216" s="7"/>
      <c r="AA2216" s="7"/>
      <c r="AB2216" s="7"/>
      <c r="AC2216" s="7"/>
    </row>
    <row r="2217">
      <c r="A2217" s="1714" t="s">
        <v>78</v>
      </c>
      <c r="B2217" s="1714">
        <v>0.0</v>
      </c>
      <c r="C2217" s="692">
        <v>0.0</v>
      </c>
      <c r="D2217" s="692">
        <v>0.0</v>
      </c>
      <c r="E2217" s="692">
        <v>0.0</v>
      </c>
      <c r="F2217" s="692">
        <v>0.0</v>
      </c>
      <c r="G2217" s="692">
        <v>0.0</v>
      </c>
      <c r="H2217" s="1814"/>
      <c r="I2217" s="693">
        <f t="shared" si="1632"/>
        <v>0</v>
      </c>
      <c r="J2217" s="701"/>
      <c r="K2217" s="1531"/>
      <c r="L2217" s="1714" t="s">
        <v>78</v>
      </c>
      <c r="M2217" s="701" t="s">
        <v>79</v>
      </c>
      <c r="N2217" s="701" t="s">
        <v>79</v>
      </c>
      <c r="O2217" s="701" t="s">
        <v>79</v>
      </c>
      <c r="P2217" s="701" t="s">
        <v>79</v>
      </c>
      <c r="Q2217" s="701"/>
      <c r="R2217" s="701"/>
      <c r="S2217" s="1686"/>
      <c r="T2217" s="649"/>
      <c r="U2217" s="7"/>
      <c r="V2217" s="7"/>
      <c r="W2217" s="7"/>
      <c r="X2217" s="7"/>
      <c r="Y2217" s="7"/>
      <c r="Z2217" s="7"/>
      <c r="AA2217" s="7"/>
      <c r="AB2217" s="7"/>
      <c r="AC2217" s="7"/>
    </row>
    <row r="2218">
      <c r="A2218" s="1714" t="s">
        <v>446</v>
      </c>
      <c r="B2218" s="1714">
        <v>0.0</v>
      </c>
      <c r="C2218" s="692">
        <v>0.0</v>
      </c>
      <c r="D2218" s="692">
        <v>0.0</v>
      </c>
      <c r="E2218" s="692">
        <v>0.0</v>
      </c>
      <c r="F2218" s="692">
        <v>0.0</v>
      </c>
      <c r="G2218" s="692">
        <v>0.0</v>
      </c>
      <c r="H2218" s="1814"/>
      <c r="I2218" s="693">
        <f t="shared" si="1632"/>
        <v>0</v>
      </c>
      <c r="J2218" s="701"/>
      <c r="K2218" s="1531"/>
      <c r="L2218" s="1714" t="s">
        <v>446</v>
      </c>
      <c r="M2218" s="701">
        <v>0.0</v>
      </c>
      <c r="N2218" s="701">
        <f>(M2218-I2218)-S2218</f>
        <v>0</v>
      </c>
      <c r="O2218" s="701">
        <f t="shared" ref="O2218:P2218" si="1634">SUM(M2218,N2218)</f>
        <v>0</v>
      </c>
      <c r="P2218" s="701">
        <f t="shared" si="1634"/>
        <v>0</v>
      </c>
      <c r="Q2218" s="701"/>
      <c r="R2218" s="701"/>
      <c r="S2218" s="1686"/>
      <c r="T2218" s="649"/>
      <c r="U2218" s="7"/>
      <c r="V2218" s="7"/>
      <c r="W2218" s="7"/>
      <c r="X2218" s="7"/>
      <c r="Y2218" s="7"/>
      <c r="Z2218" s="7"/>
      <c r="AA2218" s="7"/>
      <c r="AB2218" s="7"/>
      <c r="AC2218" s="7"/>
    </row>
    <row r="2219">
      <c r="A2219" s="1814" t="s">
        <v>962</v>
      </c>
      <c r="B2219" s="1714">
        <v>0.0</v>
      </c>
      <c r="C2219" s="692">
        <v>0.0</v>
      </c>
      <c r="D2219" s="692">
        <v>0.0</v>
      </c>
      <c r="E2219" s="692">
        <v>0.0</v>
      </c>
      <c r="F2219" s="692">
        <v>0.0</v>
      </c>
      <c r="G2219" s="692">
        <v>0.0</v>
      </c>
      <c r="H2219" s="1814"/>
      <c r="I2219" s="693">
        <f t="shared" si="1632"/>
        <v>0</v>
      </c>
      <c r="J2219" s="701"/>
      <c r="K2219" s="1531"/>
      <c r="L2219" s="1814" t="s">
        <v>962</v>
      </c>
      <c r="M2219" s="701">
        <v>0.0</v>
      </c>
      <c r="N2219" s="701">
        <f t="shared" ref="N2219:N2220" si="1636">(M2219-I2219)</f>
        <v>0</v>
      </c>
      <c r="O2219" s="701">
        <f t="shared" ref="O2219:P2219" si="1635">SUM(M2219,N2219)</f>
        <v>0</v>
      </c>
      <c r="P2219" s="701">
        <f t="shared" si="1635"/>
        <v>0</v>
      </c>
      <c r="Q2219" s="701"/>
      <c r="R2219" s="701"/>
      <c r="S2219" s="1686"/>
      <c r="T2219" s="649"/>
      <c r="U2219" s="7"/>
      <c r="V2219" s="7"/>
      <c r="W2219" s="7"/>
      <c r="X2219" s="7"/>
      <c r="Y2219" s="7"/>
      <c r="Z2219" s="7"/>
      <c r="AA2219" s="7"/>
      <c r="AB2219" s="7"/>
      <c r="AC2219" s="7"/>
    </row>
    <row r="2220">
      <c r="A2220" s="1714" t="s">
        <v>80</v>
      </c>
      <c r="B2220" s="1756">
        <v>0.0</v>
      </c>
      <c r="C2220" s="692">
        <v>0.0</v>
      </c>
      <c r="D2220" s="692">
        <v>0.0</v>
      </c>
      <c r="E2220" s="692">
        <v>0.0</v>
      </c>
      <c r="F2220" s="692">
        <v>0.0</v>
      </c>
      <c r="G2220" s="692">
        <v>0.0</v>
      </c>
      <c r="H2220" s="1814"/>
      <c r="I2220" s="693">
        <f t="shared" si="1632"/>
        <v>0</v>
      </c>
      <c r="J2220" s="701"/>
      <c r="K2220" s="1544"/>
      <c r="L2220" s="1714" t="s">
        <v>80</v>
      </c>
      <c r="M2220" s="701">
        <v>0.0</v>
      </c>
      <c r="N2220" s="701">
        <f t="shared" si="1636"/>
        <v>0</v>
      </c>
      <c r="O2220" s="701">
        <f t="shared" ref="O2220:P2220" si="1637">sum(M2220,N2220)</f>
        <v>0</v>
      </c>
      <c r="P2220" s="701">
        <f t="shared" si="1637"/>
        <v>0</v>
      </c>
      <c r="Q2220" s="701"/>
      <c r="R2220" s="701"/>
      <c r="S2220" s="1686"/>
      <c r="T2220" s="649"/>
      <c r="U2220" s="7"/>
      <c r="V2220" s="7"/>
      <c r="W2220" s="7"/>
      <c r="X2220" s="7"/>
      <c r="Y2220" s="7"/>
      <c r="Z2220" s="7"/>
      <c r="AA2220" s="7"/>
      <c r="AB2220" s="7"/>
      <c r="AC2220" s="7"/>
    </row>
    <row r="2221">
      <c r="A2221" s="1716" t="s">
        <v>274</v>
      </c>
      <c r="B2221" s="1895">
        <v>0.0</v>
      </c>
      <c r="C2221" s="1765">
        <v>0.0</v>
      </c>
      <c r="D2221" s="1760">
        <v>0.0</v>
      </c>
      <c r="E2221" s="1760">
        <v>0.0</v>
      </c>
      <c r="F2221" s="1760">
        <v>0.0</v>
      </c>
      <c r="G2221" s="1765">
        <v>0.0</v>
      </c>
      <c r="H2221" s="1945"/>
      <c r="I2221" s="1761">
        <f t="shared" si="1632"/>
        <v>0</v>
      </c>
      <c r="J2221" s="1762">
        <f>sum(I2221:I2225)</f>
        <v>0</v>
      </c>
      <c r="K2221" s="1531"/>
      <c r="L2221" s="1716" t="s">
        <v>274</v>
      </c>
      <c r="M2221" s="1765">
        <f t="shared" ref="M2221:M2226" si="1639">P1667</f>
        <v>0</v>
      </c>
      <c r="N2221" s="1762">
        <f>(M2221-I2221)-S2221</f>
        <v>0</v>
      </c>
      <c r="O2221" s="1762">
        <f t="shared" ref="O2221:P2221" si="1638">SUM(M2221,N2221)</f>
        <v>0</v>
      </c>
      <c r="P2221" s="1762">
        <f t="shared" si="1638"/>
        <v>0</v>
      </c>
      <c r="Q2221" s="1764"/>
      <c r="R2221" s="1762"/>
      <c r="S2221" s="1762"/>
      <c r="T2221" s="649"/>
      <c r="U2221" s="7"/>
      <c r="V2221" s="7"/>
      <c r="W2221" s="7"/>
      <c r="X2221" s="7"/>
      <c r="Y2221" s="7"/>
      <c r="Z2221" s="7"/>
      <c r="AA2221" s="7"/>
      <c r="AB2221" s="7"/>
      <c r="AC2221" s="7"/>
    </row>
    <row r="2222">
      <c r="A2222" s="1714" t="s">
        <v>77</v>
      </c>
      <c r="B2222" s="1714">
        <v>0.0</v>
      </c>
      <c r="C2222" s="692">
        <v>0.0</v>
      </c>
      <c r="D2222" s="692">
        <v>0.0</v>
      </c>
      <c r="E2222" s="692">
        <v>0.0</v>
      </c>
      <c r="F2222" s="692">
        <v>0.0</v>
      </c>
      <c r="G2222" s="692">
        <v>0.0</v>
      </c>
      <c r="H2222" s="1814"/>
      <c r="I2222" s="693">
        <f t="shared" si="1632"/>
        <v>0</v>
      </c>
      <c r="J2222" s="596">
        <f>(J2221/40)</f>
        <v>0</v>
      </c>
      <c r="K2222" s="1531"/>
      <c r="L2222" s="1714" t="s">
        <v>77</v>
      </c>
      <c r="M2222" s="692">
        <f t="shared" si="1639"/>
        <v>0</v>
      </c>
      <c r="N2222" s="701">
        <f>(M2222-I2222-I2223)-S2222</f>
        <v>0</v>
      </c>
      <c r="O2222" s="701">
        <f t="shared" ref="O2222:P2222" si="1640">SUM(M2222,N2222)</f>
        <v>0</v>
      </c>
      <c r="P2222" s="701">
        <f t="shared" si="1640"/>
        <v>0</v>
      </c>
      <c r="Q2222" s="701"/>
      <c r="R2222" s="701"/>
      <c r="S2222" s="1686"/>
      <c r="T2222" s="649"/>
      <c r="U2222" s="7"/>
      <c r="V2222" s="7"/>
      <c r="W2222" s="7"/>
      <c r="X2222" s="7"/>
      <c r="Y2222" s="7"/>
      <c r="Z2222" s="7"/>
      <c r="AA2222" s="7"/>
      <c r="AB2222" s="7"/>
      <c r="AC2222" s="7"/>
    </row>
    <row r="2223">
      <c r="A2223" s="1714" t="s">
        <v>78</v>
      </c>
      <c r="B2223" s="1714">
        <v>0.0</v>
      </c>
      <c r="C2223" s="692">
        <v>0.0</v>
      </c>
      <c r="D2223" s="692">
        <v>0.0</v>
      </c>
      <c r="E2223" s="692">
        <v>0.0</v>
      </c>
      <c r="F2223" s="692">
        <v>0.0</v>
      </c>
      <c r="G2223" s="692">
        <v>0.0</v>
      </c>
      <c r="H2223" s="1814"/>
      <c r="I2223" s="693">
        <f t="shared" si="1632"/>
        <v>0</v>
      </c>
      <c r="J2223" s="701"/>
      <c r="K2223" s="1531"/>
      <c r="L2223" s="1714" t="s">
        <v>78</v>
      </c>
      <c r="M2223" s="692" t="str">
        <f t="shared" si="1639"/>
        <v>-</v>
      </c>
      <c r="N2223" s="701" t="s">
        <v>79</v>
      </c>
      <c r="O2223" s="701" t="s">
        <v>79</v>
      </c>
      <c r="P2223" s="701" t="s">
        <v>79</v>
      </c>
      <c r="Q2223" s="701"/>
      <c r="R2223" s="701"/>
      <c r="S2223" s="1686"/>
      <c r="T2223" s="649"/>
      <c r="U2223" s="7"/>
      <c r="V2223" s="7"/>
      <c r="W2223" s="7"/>
      <c r="X2223" s="7"/>
      <c r="Y2223" s="7"/>
      <c r="Z2223" s="7"/>
      <c r="AA2223" s="7"/>
      <c r="AB2223" s="7"/>
      <c r="AC2223" s="7"/>
    </row>
    <row r="2224">
      <c r="A2224" s="1714" t="s">
        <v>446</v>
      </c>
      <c r="B2224" s="1714">
        <v>0.0</v>
      </c>
      <c r="C2224" s="692">
        <v>0.0</v>
      </c>
      <c r="D2224" s="692">
        <v>0.0</v>
      </c>
      <c r="E2224" s="692">
        <v>0.0</v>
      </c>
      <c r="F2224" s="692">
        <v>0.0</v>
      </c>
      <c r="G2224" s="692">
        <v>0.0</v>
      </c>
      <c r="H2224" s="1814"/>
      <c r="I2224" s="693">
        <f t="shared" si="1632"/>
        <v>0</v>
      </c>
      <c r="J2224" s="701"/>
      <c r="K2224" s="1531"/>
      <c r="L2224" s="1714" t="s">
        <v>446</v>
      </c>
      <c r="M2224" s="692">
        <f t="shared" si="1639"/>
        <v>0</v>
      </c>
      <c r="N2224" s="701">
        <f>(M2224-I2224)-S2224</f>
        <v>0</v>
      </c>
      <c r="O2224" s="701">
        <f t="shared" ref="O2224:P2224" si="1641">SUM(M2224,N2224)</f>
        <v>0</v>
      </c>
      <c r="P2224" s="701">
        <f t="shared" si="1641"/>
        <v>0</v>
      </c>
      <c r="Q2224" s="701"/>
      <c r="R2224" s="701"/>
      <c r="S2224" s="1686"/>
      <c r="T2224" s="649"/>
      <c r="U2224" s="7"/>
      <c r="V2224" s="7"/>
      <c r="W2224" s="7"/>
      <c r="X2224" s="7"/>
      <c r="Y2224" s="7"/>
      <c r="Z2224" s="7"/>
      <c r="AA2224" s="7"/>
      <c r="AB2224" s="7"/>
      <c r="AC2224" s="7"/>
    </row>
    <row r="2225">
      <c r="A2225" s="1814" t="s">
        <v>962</v>
      </c>
      <c r="B2225" s="1714">
        <v>0.0</v>
      </c>
      <c r="C2225" s="692">
        <v>0.0</v>
      </c>
      <c r="D2225" s="692">
        <v>0.0</v>
      </c>
      <c r="E2225" s="692">
        <v>0.0</v>
      </c>
      <c r="F2225" s="692">
        <v>0.0</v>
      </c>
      <c r="G2225" s="692">
        <v>0.0</v>
      </c>
      <c r="H2225" s="1814"/>
      <c r="I2225" s="693">
        <f t="shared" si="1632"/>
        <v>0</v>
      </c>
      <c r="J2225" s="701"/>
      <c r="K2225" s="1531"/>
      <c r="L2225" s="1814" t="s">
        <v>962</v>
      </c>
      <c r="M2225" s="692">
        <f t="shared" si="1639"/>
        <v>0</v>
      </c>
      <c r="N2225" s="701">
        <f t="shared" ref="N2225:N2226" si="1643">(M2225-I2225)</f>
        <v>0</v>
      </c>
      <c r="O2225" s="701">
        <f t="shared" ref="O2225:P2225" si="1642">SUM(M2225,N2225)</f>
        <v>0</v>
      </c>
      <c r="P2225" s="701">
        <f t="shared" si="1642"/>
        <v>0</v>
      </c>
      <c r="Q2225" s="701"/>
      <c r="R2225" s="701"/>
      <c r="S2225" s="1686"/>
      <c r="T2225" s="649"/>
      <c r="U2225" s="7"/>
      <c r="V2225" s="7"/>
      <c r="W2225" s="7"/>
      <c r="X2225" s="7"/>
      <c r="Y2225" s="7"/>
      <c r="Z2225" s="7"/>
      <c r="AA2225" s="7"/>
      <c r="AB2225" s="7"/>
      <c r="AC2225" s="7"/>
    </row>
    <row r="2226">
      <c r="A2226" s="1714" t="s">
        <v>80</v>
      </c>
      <c r="B2226" s="1756">
        <v>0.0</v>
      </c>
      <c r="C2226" s="692">
        <v>0.0</v>
      </c>
      <c r="D2226" s="692">
        <v>0.0</v>
      </c>
      <c r="E2226" s="692">
        <v>0.0</v>
      </c>
      <c r="F2226" s="692">
        <v>0.0</v>
      </c>
      <c r="G2226" s="692">
        <v>0.0</v>
      </c>
      <c r="H2226" s="1814"/>
      <c r="I2226" s="693">
        <f t="shared" si="1632"/>
        <v>0</v>
      </c>
      <c r="J2226" s="694"/>
      <c r="K2226" s="1531"/>
      <c r="L2226" s="1714" t="s">
        <v>80</v>
      </c>
      <c r="M2226" s="692">
        <f t="shared" si="1639"/>
        <v>0</v>
      </c>
      <c r="N2226" s="701">
        <f t="shared" si="1643"/>
        <v>0</v>
      </c>
      <c r="O2226" s="701">
        <f t="shared" ref="O2226:P2226" si="1644">sum(M2226,N2226)</f>
        <v>0</v>
      </c>
      <c r="P2226" s="701">
        <f t="shared" si="1644"/>
        <v>0</v>
      </c>
      <c r="Q2226" s="701"/>
      <c r="R2226" s="701"/>
      <c r="S2226" s="1686"/>
      <c r="T2226" s="649"/>
      <c r="U2226" s="7"/>
      <c r="V2226" s="7"/>
      <c r="W2226" s="7"/>
      <c r="X2226" s="7"/>
      <c r="Y2226" s="7"/>
      <c r="Z2226" s="7"/>
      <c r="AA2226" s="7"/>
      <c r="AB2226" s="7"/>
      <c r="AC2226" s="7"/>
    </row>
    <row r="2227">
      <c r="A2227" s="1757" t="s">
        <v>826</v>
      </c>
      <c r="B2227" s="1758">
        <f t="shared" ref="B2227:I2227" si="1645">SUM(B2228:B2232,B2234:B2238)</f>
        <v>0</v>
      </c>
      <c r="C2227" s="1758">
        <f t="shared" si="1645"/>
        <v>0</v>
      </c>
      <c r="D2227" s="1758">
        <f t="shared" si="1645"/>
        <v>0</v>
      </c>
      <c r="E2227" s="1758">
        <f t="shared" si="1645"/>
        <v>0</v>
      </c>
      <c r="F2227" s="1758">
        <f t="shared" si="1645"/>
        <v>0</v>
      </c>
      <c r="G2227" s="1758">
        <f t="shared" si="1645"/>
        <v>0</v>
      </c>
      <c r="H2227" s="1758">
        <f t="shared" si="1645"/>
        <v>0</v>
      </c>
      <c r="I2227" s="1758">
        <f t="shared" si="1645"/>
        <v>0</v>
      </c>
      <c r="J2227" s="1829"/>
      <c r="K2227" s="1531"/>
      <c r="L2227" s="1758" t="s">
        <v>826</v>
      </c>
      <c r="M2227" s="1682"/>
      <c r="N2227" s="1682"/>
      <c r="O2227" s="1682"/>
      <c r="P2227" s="1682"/>
      <c r="Q2227" s="1682"/>
      <c r="R2227" s="1682"/>
      <c r="S2227" s="1682"/>
      <c r="T2227" s="649"/>
      <c r="U2227" s="7"/>
      <c r="V2227" s="7"/>
      <c r="W2227" s="7"/>
      <c r="X2227" s="7"/>
      <c r="Y2227" s="7"/>
      <c r="Z2227" s="7"/>
      <c r="AA2227" s="7"/>
      <c r="AB2227" s="7"/>
      <c r="AC2227" s="7"/>
    </row>
    <row r="2228">
      <c r="A2228" s="1716" t="s">
        <v>274</v>
      </c>
      <c r="B2228" s="1895">
        <v>0.0</v>
      </c>
      <c r="C2228" s="1760">
        <v>0.0</v>
      </c>
      <c r="D2228" s="1760">
        <v>0.0</v>
      </c>
      <c r="E2228" s="1760">
        <v>0.0</v>
      </c>
      <c r="F2228" s="1760">
        <v>0.0</v>
      </c>
      <c r="G2228" s="1765">
        <v>0.0</v>
      </c>
      <c r="H2228" s="1945"/>
      <c r="I2228" s="1761">
        <f t="shared" ref="I2228:I2239" si="1647">SUM(B2228:H2228)</f>
        <v>0</v>
      </c>
      <c r="J2228" s="1762">
        <f>sum(I2228:I2232)</f>
        <v>0</v>
      </c>
      <c r="K2228" s="1531"/>
      <c r="L2228" s="1716" t="s">
        <v>274</v>
      </c>
      <c r="M2228" s="1765">
        <v>0.0</v>
      </c>
      <c r="N2228" s="1762">
        <f>(M2228-I2228)-S2228</f>
        <v>0</v>
      </c>
      <c r="O2228" s="1762">
        <f t="shared" ref="O2228:P2228" si="1646">SUM(M2228,N2228)</f>
        <v>0</v>
      </c>
      <c r="P2228" s="1762">
        <f t="shared" si="1646"/>
        <v>0</v>
      </c>
      <c r="Q2228" s="1764"/>
      <c r="R2228" s="1762"/>
      <c r="S2228" s="1762"/>
      <c r="T2228" s="649"/>
      <c r="U2228" s="7"/>
      <c r="V2228" s="7"/>
      <c r="W2228" s="7"/>
      <c r="X2228" s="7"/>
      <c r="Y2228" s="7"/>
      <c r="Z2228" s="7"/>
      <c r="AA2228" s="7"/>
      <c r="AB2228" s="7"/>
      <c r="AC2228" s="7"/>
    </row>
    <row r="2229">
      <c r="A2229" s="1714" t="s">
        <v>77</v>
      </c>
      <c r="B2229" s="1714">
        <v>0.0</v>
      </c>
      <c r="C2229" s="692">
        <v>0.0</v>
      </c>
      <c r="D2229" s="692">
        <v>0.0</v>
      </c>
      <c r="E2229" s="692">
        <v>0.0</v>
      </c>
      <c r="F2229" s="692">
        <v>0.0</v>
      </c>
      <c r="G2229" s="692">
        <v>0.0</v>
      </c>
      <c r="H2229" s="1814"/>
      <c r="I2229" s="693">
        <f t="shared" si="1647"/>
        <v>0</v>
      </c>
      <c r="J2229" s="596">
        <f>(J2228/40)</f>
        <v>0</v>
      </c>
      <c r="K2229" s="1531"/>
      <c r="L2229" s="1714" t="s">
        <v>77</v>
      </c>
      <c r="M2229" s="692">
        <v>0.0</v>
      </c>
      <c r="N2229" s="701">
        <f>(M2229-I2229-I2230)-S2229</f>
        <v>0</v>
      </c>
      <c r="O2229" s="701">
        <f t="shared" ref="O2229:P2229" si="1648">SUM(M2229,N2229)</f>
        <v>0</v>
      </c>
      <c r="P2229" s="701">
        <f t="shared" si="1648"/>
        <v>0</v>
      </c>
      <c r="Q2229" s="701"/>
      <c r="R2229" s="701"/>
      <c r="S2229" s="1686"/>
      <c r="T2229" s="649"/>
      <c r="U2229" s="7"/>
      <c r="V2229" s="7"/>
      <c r="W2229" s="7"/>
      <c r="X2229" s="7"/>
      <c r="Y2229" s="7"/>
      <c r="Z2229" s="7"/>
      <c r="AA2229" s="7"/>
      <c r="AB2229" s="7"/>
      <c r="AC2229" s="7"/>
    </row>
    <row r="2230">
      <c r="A2230" s="1714" t="s">
        <v>78</v>
      </c>
      <c r="B2230" s="1714">
        <v>0.0</v>
      </c>
      <c r="C2230" s="692">
        <v>0.0</v>
      </c>
      <c r="D2230" s="692">
        <v>0.0</v>
      </c>
      <c r="E2230" s="692">
        <v>0.0</v>
      </c>
      <c r="F2230" s="692">
        <v>0.0</v>
      </c>
      <c r="G2230" s="692">
        <v>0.0</v>
      </c>
      <c r="H2230" s="1814"/>
      <c r="I2230" s="693">
        <f t="shared" si="1647"/>
        <v>0</v>
      </c>
      <c r="J2230" s="701"/>
      <c r="K2230" s="1531"/>
      <c r="L2230" s="1714" t="s">
        <v>78</v>
      </c>
      <c r="M2230" s="692">
        <v>0.0</v>
      </c>
      <c r="N2230" s="701" t="s">
        <v>79</v>
      </c>
      <c r="O2230" s="701" t="s">
        <v>79</v>
      </c>
      <c r="P2230" s="701" t="s">
        <v>79</v>
      </c>
      <c r="Q2230" s="701"/>
      <c r="R2230" s="701"/>
      <c r="S2230" s="1686"/>
      <c r="T2230" s="649"/>
      <c r="U2230" s="7"/>
      <c r="V2230" s="7"/>
      <c r="W2230" s="7"/>
      <c r="X2230" s="7"/>
      <c r="Y2230" s="7"/>
      <c r="Z2230" s="7"/>
      <c r="AA2230" s="7"/>
      <c r="AB2230" s="7"/>
      <c r="AC2230" s="7"/>
    </row>
    <row r="2231">
      <c r="A2231" s="1714" t="s">
        <v>446</v>
      </c>
      <c r="B2231" s="1714">
        <v>0.0</v>
      </c>
      <c r="C2231" s="692">
        <v>0.0</v>
      </c>
      <c r="D2231" s="692">
        <v>0.0</v>
      </c>
      <c r="E2231" s="692">
        <v>0.0</v>
      </c>
      <c r="F2231" s="692">
        <v>0.0</v>
      </c>
      <c r="G2231" s="692">
        <v>0.0</v>
      </c>
      <c r="H2231" s="1814"/>
      <c r="I2231" s="693">
        <f t="shared" si="1647"/>
        <v>0</v>
      </c>
      <c r="J2231" s="701"/>
      <c r="K2231" s="1531"/>
      <c r="L2231" s="1714" t="s">
        <v>446</v>
      </c>
      <c r="M2231" s="692">
        <v>0.0</v>
      </c>
      <c r="N2231" s="701">
        <f>(M2231-I2231)-S2231</f>
        <v>0</v>
      </c>
      <c r="O2231" s="701">
        <f t="shared" ref="O2231:P2231" si="1649">SUM(M2231,N2231)</f>
        <v>0</v>
      </c>
      <c r="P2231" s="701">
        <f t="shared" si="1649"/>
        <v>0</v>
      </c>
      <c r="Q2231" s="701"/>
      <c r="R2231" s="701"/>
      <c r="S2231" s="1686"/>
      <c r="T2231" s="649"/>
      <c r="U2231" s="7"/>
      <c r="V2231" s="7"/>
      <c r="W2231" s="7"/>
      <c r="X2231" s="7"/>
      <c r="Y2231" s="7"/>
      <c r="Z2231" s="7"/>
      <c r="AA2231" s="7"/>
      <c r="AB2231" s="7"/>
      <c r="AC2231" s="7"/>
    </row>
    <row r="2232">
      <c r="A2232" s="1814" t="s">
        <v>962</v>
      </c>
      <c r="B2232" s="1714">
        <v>0.0</v>
      </c>
      <c r="C2232" s="692">
        <v>0.0</v>
      </c>
      <c r="D2232" s="692">
        <v>0.0</v>
      </c>
      <c r="E2232" s="692">
        <v>0.0</v>
      </c>
      <c r="F2232" s="692">
        <v>0.0</v>
      </c>
      <c r="G2232" s="692">
        <v>0.0</v>
      </c>
      <c r="H2232" s="1814"/>
      <c r="I2232" s="693">
        <f t="shared" si="1647"/>
        <v>0</v>
      </c>
      <c r="J2232" s="701"/>
      <c r="K2232" s="1531"/>
      <c r="L2232" s="1814" t="s">
        <v>962</v>
      </c>
      <c r="M2232" s="692">
        <v>0.0</v>
      </c>
      <c r="N2232" s="701">
        <f t="shared" ref="N2232:N2233" si="1651">(M2232-I2232)</f>
        <v>0</v>
      </c>
      <c r="O2232" s="701">
        <f t="shared" ref="O2232:P2232" si="1650">SUM(M2232,N2232)</f>
        <v>0</v>
      </c>
      <c r="P2232" s="701">
        <f t="shared" si="1650"/>
        <v>0</v>
      </c>
      <c r="Q2232" s="701"/>
      <c r="R2232" s="701"/>
      <c r="S2232" s="1686"/>
      <c r="T2232" s="649"/>
      <c r="U2232" s="7"/>
      <c r="V2232" s="7"/>
      <c r="W2232" s="7"/>
      <c r="X2232" s="7"/>
      <c r="Y2232" s="7"/>
      <c r="Z2232" s="7"/>
      <c r="AA2232" s="7"/>
      <c r="AB2232" s="7"/>
      <c r="AC2232" s="7"/>
    </row>
    <row r="2233">
      <c r="A2233" s="1714" t="s">
        <v>80</v>
      </c>
      <c r="B2233" s="1756">
        <v>0.0</v>
      </c>
      <c r="C2233" s="692">
        <v>0.0</v>
      </c>
      <c r="D2233" s="692">
        <v>0.0</v>
      </c>
      <c r="E2233" s="692">
        <v>0.0</v>
      </c>
      <c r="F2233" s="692">
        <v>0.0</v>
      </c>
      <c r="G2233" s="692">
        <v>0.0</v>
      </c>
      <c r="H2233" s="1814"/>
      <c r="I2233" s="693">
        <f t="shared" si="1647"/>
        <v>0</v>
      </c>
      <c r="J2233" s="701"/>
      <c r="K2233" s="1531"/>
      <c r="L2233" s="1714" t="s">
        <v>80</v>
      </c>
      <c r="M2233" s="701">
        <v>0.0</v>
      </c>
      <c r="N2233" s="701">
        <f t="shared" si="1651"/>
        <v>0</v>
      </c>
      <c r="O2233" s="701">
        <f t="shared" ref="O2233:P2233" si="1652">sum(M2233,N2233)</f>
        <v>0</v>
      </c>
      <c r="P2233" s="701">
        <f t="shared" si="1652"/>
        <v>0</v>
      </c>
      <c r="Q2233" s="701"/>
      <c r="R2233" s="701"/>
      <c r="S2233" s="1686"/>
      <c r="T2233" s="649"/>
      <c r="U2233" s="7"/>
      <c r="V2233" s="7"/>
      <c r="W2233" s="7"/>
      <c r="X2233" s="7"/>
      <c r="Y2233" s="7"/>
      <c r="Z2233" s="7"/>
      <c r="AA2233" s="7"/>
      <c r="AB2233" s="7"/>
      <c r="AC2233" s="7"/>
    </row>
    <row r="2234">
      <c r="A2234" s="1716" t="s">
        <v>274</v>
      </c>
      <c r="B2234" s="1895">
        <v>0.0</v>
      </c>
      <c r="C2234" s="1765">
        <v>0.0</v>
      </c>
      <c r="D2234" s="1760">
        <v>0.0</v>
      </c>
      <c r="E2234" s="1760">
        <v>0.0</v>
      </c>
      <c r="F2234" s="1760">
        <v>0.0</v>
      </c>
      <c r="G2234" s="1765">
        <v>0.0</v>
      </c>
      <c r="H2234" s="1945"/>
      <c r="I2234" s="1761">
        <f t="shared" si="1647"/>
        <v>0</v>
      </c>
      <c r="J2234" s="1762">
        <f>sum(I2234:I2238)</f>
        <v>0</v>
      </c>
      <c r="K2234" s="1531"/>
      <c r="L2234" s="1716" t="s">
        <v>274</v>
      </c>
      <c r="M2234" s="1765">
        <v>0.0</v>
      </c>
      <c r="N2234" s="1762">
        <f>(M2234-I2234)-S2234</f>
        <v>0</v>
      </c>
      <c r="O2234" s="1762">
        <f t="shared" ref="O2234:P2234" si="1653">SUM(M2234,N2234)</f>
        <v>0</v>
      </c>
      <c r="P2234" s="1762">
        <f t="shared" si="1653"/>
        <v>0</v>
      </c>
      <c r="Q2234" s="1764"/>
      <c r="R2234" s="1762"/>
      <c r="S2234" s="1762"/>
      <c r="T2234" s="649"/>
      <c r="U2234" s="7"/>
      <c r="V2234" s="7"/>
      <c r="W2234" s="7"/>
      <c r="X2234" s="7"/>
      <c r="Y2234" s="7"/>
      <c r="Z2234" s="7"/>
      <c r="AA2234" s="7"/>
      <c r="AB2234" s="7"/>
      <c r="AC2234" s="7"/>
    </row>
    <row r="2235">
      <c r="A2235" s="1714" t="s">
        <v>77</v>
      </c>
      <c r="B2235" s="1714">
        <v>0.0</v>
      </c>
      <c r="C2235" s="692">
        <v>0.0</v>
      </c>
      <c r="D2235" s="692">
        <v>0.0</v>
      </c>
      <c r="E2235" s="692">
        <v>0.0</v>
      </c>
      <c r="F2235" s="692">
        <v>0.0</v>
      </c>
      <c r="G2235" s="692">
        <v>0.0</v>
      </c>
      <c r="H2235" s="1814"/>
      <c r="I2235" s="693">
        <f t="shared" si="1647"/>
        <v>0</v>
      </c>
      <c r="J2235" s="596">
        <f>(J2234/40)</f>
        <v>0</v>
      </c>
      <c r="K2235" s="1531"/>
      <c r="L2235" s="1714" t="s">
        <v>77</v>
      </c>
      <c r="M2235" s="692">
        <v>0.0</v>
      </c>
      <c r="N2235" s="701">
        <f>(M2235-I2235-I2236)-S2235</f>
        <v>0</v>
      </c>
      <c r="O2235" s="701">
        <f t="shared" ref="O2235:P2235" si="1654">SUM(M2235,N2235)</f>
        <v>0</v>
      </c>
      <c r="P2235" s="701">
        <f t="shared" si="1654"/>
        <v>0</v>
      </c>
      <c r="Q2235" s="701"/>
      <c r="R2235" s="701"/>
      <c r="S2235" s="1686"/>
      <c r="T2235" s="649"/>
      <c r="U2235" s="7"/>
      <c r="V2235" s="7"/>
      <c r="W2235" s="7"/>
      <c r="X2235" s="7"/>
      <c r="Y2235" s="7"/>
      <c r="Z2235" s="7"/>
      <c r="AA2235" s="7"/>
      <c r="AB2235" s="7"/>
      <c r="AC2235" s="7"/>
    </row>
    <row r="2236">
      <c r="A2236" s="1714" t="s">
        <v>78</v>
      </c>
      <c r="B2236" s="1714">
        <v>0.0</v>
      </c>
      <c r="C2236" s="692">
        <v>0.0</v>
      </c>
      <c r="D2236" s="692">
        <v>0.0</v>
      </c>
      <c r="E2236" s="692">
        <v>0.0</v>
      </c>
      <c r="F2236" s="692">
        <v>0.0</v>
      </c>
      <c r="G2236" s="692">
        <v>0.0</v>
      </c>
      <c r="H2236" s="1814"/>
      <c r="I2236" s="693">
        <f t="shared" si="1647"/>
        <v>0</v>
      </c>
      <c r="J2236" s="701"/>
      <c r="K2236" s="1531"/>
      <c r="L2236" s="1714" t="s">
        <v>78</v>
      </c>
      <c r="M2236" s="692">
        <v>0.0</v>
      </c>
      <c r="N2236" s="701" t="s">
        <v>79</v>
      </c>
      <c r="O2236" s="701" t="s">
        <v>79</v>
      </c>
      <c r="P2236" s="701" t="s">
        <v>79</v>
      </c>
      <c r="Q2236" s="701"/>
      <c r="R2236" s="701"/>
      <c r="S2236" s="1686"/>
      <c r="T2236" s="649"/>
      <c r="U2236" s="7"/>
      <c r="V2236" s="7"/>
      <c r="W2236" s="7"/>
      <c r="X2236" s="7"/>
      <c r="Y2236" s="7"/>
      <c r="Z2236" s="7"/>
      <c r="AA2236" s="7"/>
      <c r="AB2236" s="7"/>
      <c r="AC2236" s="7"/>
    </row>
    <row r="2237">
      <c r="A2237" s="1714" t="s">
        <v>446</v>
      </c>
      <c r="B2237" s="1714">
        <v>0.0</v>
      </c>
      <c r="C2237" s="692">
        <v>0.0</v>
      </c>
      <c r="D2237" s="692">
        <v>0.0</v>
      </c>
      <c r="E2237" s="692">
        <v>0.0</v>
      </c>
      <c r="F2237" s="692">
        <v>0.0</v>
      </c>
      <c r="G2237" s="692">
        <v>0.0</v>
      </c>
      <c r="H2237" s="1814"/>
      <c r="I2237" s="693">
        <f t="shared" si="1647"/>
        <v>0</v>
      </c>
      <c r="J2237" s="701"/>
      <c r="K2237" s="1531"/>
      <c r="L2237" s="1714" t="s">
        <v>446</v>
      </c>
      <c r="M2237" s="692">
        <v>0.0</v>
      </c>
      <c r="N2237" s="701">
        <f>(M2237-I2237)-S2237</f>
        <v>0</v>
      </c>
      <c r="O2237" s="701">
        <f t="shared" ref="O2237:P2237" si="1655">SUM(M2237,N2237)</f>
        <v>0</v>
      </c>
      <c r="P2237" s="701">
        <f t="shared" si="1655"/>
        <v>0</v>
      </c>
      <c r="Q2237" s="701"/>
      <c r="R2237" s="701"/>
      <c r="S2237" s="1686"/>
      <c r="T2237" s="649"/>
      <c r="U2237" s="7"/>
      <c r="V2237" s="7"/>
      <c r="W2237" s="7"/>
      <c r="X2237" s="7"/>
      <c r="Y2237" s="7"/>
      <c r="Z2237" s="7"/>
      <c r="AA2237" s="7"/>
      <c r="AB2237" s="7"/>
      <c r="AC2237" s="7"/>
    </row>
    <row r="2238">
      <c r="A2238" s="1814" t="s">
        <v>962</v>
      </c>
      <c r="B2238" s="1714">
        <v>0.0</v>
      </c>
      <c r="C2238" s="692">
        <v>0.0</v>
      </c>
      <c r="D2238" s="692">
        <v>0.0</v>
      </c>
      <c r="E2238" s="692">
        <v>0.0</v>
      </c>
      <c r="F2238" s="692">
        <v>0.0</v>
      </c>
      <c r="G2238" s="692">
        <v>0.0</v>
      </c>
      <c r="H2238" s="1814"/>
      <c r="I2238" s="693">
        <f t="shared" si="1647"/>
        <v>0</v>
      </c>
      <c r="J2238" s="701"/>
      <c r="K2238" s="1531"/>
      <c r="L2238" s="1814" t="s">
        <v>962</v>
      </c>
      <c r="M2238" s="692">
        <v>0.0</v>
      </c>
      <c r="N2238" s="701">
        <f t="shared" ref="N2238:N2239" si="1657">(M2238-I2238)</f>
        <v>0</v>
      </c>
      <c r="O2238" s="701">
        <f t="shared" ref="O2238:P2238" si="1656">SUM(M2238,N2238)</f>
        <v>0</v>
      </c>
      <c r="P2238" s="701">
        <f t="shared" si="1656"/>
        <v>0</v>
      </c>
      <c r="Q2238" s="701"/>
      <c r="R2238" s="701"/>
      <c r="S2238" s="1686"/>
      <c r="T2238" s="649"/>
      <c r="U2238" s="7"/>
      <c r="V2238" s="7"/>
      <c r="W2238" s="7"/>
      <c r="X2238" s="7"/>
      <c r="Y2238" s="7"/>
      <c r="Z2238" s="7"/>
      <c r="AA2238" s="7"/>
      <c r="AB2238" s="7"/>
      <c r="AC2238" s="7"/>
    </row>
    <row r="2239">
      <c r="A2239" s="1714" t="s">
        <v>80</v>
      </c>
      <c r="B2239" s="1756">
        <v>0.0</v>
      </c>
      <c r="C2239" s="692">
        <v>0.0</v>
      </c>
      <c r="D2239" s="692">
        <v>0.0</v>
      </c>
      <c r="E2239" s="692">
        <v>0.0</v>
      </c>
      <c r="F2239" s="692">
        <v>0.0</v>
      </c>
      <c r="G2239" s="692">
        <v>0.0</v>
      </c>
      <c r="H2239" s="1814"/>
      <c r="I2239" s="693">
        <f t="shared" si="1647"/>
        <v>0</v>
      </c>
      <c r="J2239" s="694"/>
      <c r="K2239" s="1531"/>
      <c r="L2239" s="1714" t="s">
        <v>80</v>
      </c>
      <c r="M2239" s="701">
        <v>0.0</v>
      </c>
      <c r="N2239" s="701">
        <f t="shared" si="1657"/>
        <v>0</v>
      </c>
      <c r="O2239" s="701">
        <f t="shared" ref="O2239:P2239" si="1658">sum(M2239,N2239)</f>
        <v>0</v>
      </c>
      <c r="P2239" s="701">
        <f t="shared" si="1658"/>
        <v>0</v>
      </c>
      <c r="Q2239" s="701"/>
      <c r="R2239" s="701"/>
      <c r="S2239" s="1686"/>
      <c r="T2239" s="649"/>
      <c r="U2239" s="7"/>
      <c r="V2239" s="7"/>
      <c r="W2239" s="7"/>
      <c r="X2239" s="7"/>
      <c r="Y2239" s="7"/>
      <c r="Z2239" s="7"/>
      <c r="AA2239" s="7"/>
      <c r="AB2239" s="7"/>
      <c r="AC2239" s="7"/>
    </row>
    <row r="2240">
      <c r="A2240" s="1757" t="s">
        <v>827</v>
      </c>
      <c r="B2240" s="1758">
        <f t="shared" ref="B2240:I2240" si="1659">SUM(B2241:B2245,B2247:B2251)</f>
        <v>0</v>
      </c>
      <c r="C2240" s="1758">
        <f t="shared" si="1659"/>
        <v>0</v>
      </c>
      <c r="D2240" s="1758">
        <f t="shared" si="1659"/>
        <v>0</v>
      </c>
      <c r="E2240" s="1758">
        <f t="shared" si="1659"/>
        <v>0</v>
      </c>
      <c r="F2240" s="1758">
        <f t="shared" si="1659"/>
        <v>0</v>
      </c>
      <c r="G2240" s="1758">
        <f t="shared" si="1659"/>
        <v>0</v>
      </c>
      <c r="H2240" s="1758">
        <f t="shared" si="1659"/>
        <v>0</v>
      </c>
      <c r="I2240" s="1758">
        <f t="shared" si="1659"/>
        <v>0</v>
      </c>
      <c r="J2240" s="1829"/>
      <c r="K2240" s="1531"/>
      <c r="L2240" s="1758" t="s">
        <v>827</v>
      </c>
      <c r="M2240" s="1682"/>
      <c r="N2240" s="1682"/>
      <c r="O2240" s="1682"/>
      <c r="P2240" s="1682"/>
      <c r="Q2240" s="1682"/>
      <c r="R2240" s="1682"/>
      <c r="S2240" s="1682"/>
      <c r="T2240" s="649"/>
      <c r="U2240" s="7"/>
      <c r="V2240" s="7"/>
      <c r="W2240" s="7"/>
      <c r="X2240" s="7"/>
      <c r="Y2240" s="7"/>
      <c r="Z2240" s="7"/>
      <c r="AA2240" s="7"/>
      <c r="AB2240" s="7"/>
      <c r="AC2240" s="7"/>
    </row>
    <row r="2241">
      <c r="A2241" s="1716" t="s">
        <v>274</v>
      </c>
      <c r="B2241" s="1895">
        <v>0.0</v>
      </c>
      <c r="C2241" s="1760">
        <v>0.0</v>
      </c>
      <c r="D2241" s="1760">
        <v>0.0</v>
      </c>
      <c r="E2241" s="1760">
        <v>0.0</v>
      </c>
      <c r="F2241" s="1760">
        <v>0.0</v>
      </c>
      <c r="G2241" s="1765">
        <v>0.0</v>
      </c>
      <c r="H2241" s="1945"/>
      <c r="I2241" s="1761">
        <f t="shared" ref="I2241:I2252" si="1661">SUM(B2241:H2241)</f>
        <v>0</v>
      </c>
      <c r="J2241" s="1762">
        <f>sum(I2241:I2245)</f>
        <v>0</v>
      </c>
      <c r="K2241" s="1531"/>
      <c r="L2241" s="1716" t="s">
        <v>274</v>
      </c>
      <c r="M2241" s="1765">
        <v>0.0</v>
      </c>
      <c r="N2241" s="1762">
        <f>(M2241-I2241)-S2241</f>
        <v>0</v>
      </c>
      <c r="O2241" s="1762">
        <f t="shared" ref="O2241:P2241" si="1660">SUM(M2241,N2241)</f>
        <v>0</v>
      </c>
      <c r="P2241" s="1762">
        <f t="shared" si="1660"/>
        <v>0</v>
      </c>
      <c r="Q2241" s="1764"/>
      <c r="R2241" s="1762"/>
      <c r="S2241" s="1762"/>
      <c r="T2241" s="649"/>
      <c r="U2241" s="7"/>
      <c r="V2241" s="7"/>
      <c r="W2241" s="7"/>
      <c r="X2241" s="7"/>
      <c r="Y2241" s="7"/>
      <c r="Z2241" s="7"/>
      <c r="AA2241" s="7"/>
      <c r="AB2241" s="7"/>
      <c r="AC2241" s="7"/>
    </row>
    <row r="2242">
      <c r="A2242" s="1714" t="s">
        <v>77</v>
      </c>
      <c r="B2242" s="1714">
        <v>0.0</v>
      </c>
      <c r="C2242" s="692">
        <v>0.0</v>
      </c>
      <c r="D2242" s="692">
        <v>0.0</v>
      </c>
      <c r="E2242" s="692">
        <v>0.0</v>
      </c>
      <c r="F2242" s="692">
        <v>0.0</v>
      </c>
      <c r="G2242" s="692">
        <v>0.0</v>
      </c>
      <c r="H2242" s="1814"/>
      <c r="I2242" s="693">
        <f t="shared" si="1661"/>
        <v>0</v>
      </c>
      <c r="J2242" s="596">
        <f>(J2241/40)</f>
        <v>0</v>
      </c>
      <c r="K2242" s="1531"/>
      <c r="L2242" s="1714" t="s">
        <v>77</v>
      </c>
      <c r="M2242" s="692">
        <v>0.0</v>
      </c>
      <c r="N2242" s="701">
        <f>(M2242-I2242-I2243)-S2242</f>
        <v>0</v>
      </c>
      <c r="O2242" s="701">
        <f t="shared" ref="O2242:P2242" si="1662">SUM(M2242,N2242)</f>
        <v>0</v>
      </c>
      <c r="P2242" s="701">
        <f t="shared" si="1662"/>
        <v>0</v>
      </c>
      <c r="Q2242" s="701"/>
      <c r="R2242" s="701"/>
      <c r="S2242" s="1686"/>
      <c r="T2242" s="649"/>
      <c r="U2242" s="7"/>
      <c r="V2242" s="7"/>
      <c r="W2242" s="7"/>
      <c r="X2242" s="7"/>
      <c r="Y2242" s="7"/>
      <c r="Z2242" s="7"/>
      <c r="AA2242" s="7"/>
      <c r="AB2242" s="7"/>
      <c r="AC2242" s="7"/>
    </row>
    <row r="2243">
      <c r="A2243" s="1714" t="s">
        <v>78</v>
      </c>
      <c r="B2243" s="1714">
        <v>0.0</v>
      </c>
      <c r="C2243" s="692">
        <v>0.0</v>
      </c>
      <c r="D2243" s="692">
        <v>0.0</v>
      </c>
      <c r="E2243" s="692">
        <v>0.0</v>
      </c>
      <c r="F2243" s="692">
        <v>0.0</v>
      </c>
      <c r="G2243" s="692">
        <v>0.0</v>
      </c>
      <c r="H2243" s="1814"/>
      <c r="I2243" s="693">
        <f t="shared" si="1661"/>
        <v>0</v>
      </c>
      <c r="J2243" s="701"/>
      <c r="K2243" s="1531"/>
      <c r="L2243" s="1714" t="s">
        <v>78</v>
      </c>
      <c r="M2243" s="692">
        <v>0.0</v>
      </c>
      <c r="N2243" s="701" t="s">
        <v>79</v>
      </c>
      <c r="O2243" s="701" t="s">
        <v>79</v>
      </c>
      <c r="P2243" s="701" t="s">
        <v>79</v>
      </c>
      <c r="Q2243" s="701"/>
      <c r="R2243" s="701"/>
      <c r="S2243" s="1686"/>
      <c r="T2243" s="649"/>
      <c r="U2243" s="7"/>
      <c r="V2243" s="7"/>
      <c r="W2243" s="7"/>
      <c r="X2243" s="7"/>
      <c r="Y2243" s="7"/>
      <c r="Z2243" s="7"/>
      <c r="AA2243" s="7"/>
      <c r="AB2243" s="7"/>
      <c r="AC2243" s="7"/>
    </row>
    <row r="2244">
      <c r="A2244" s="1714" t="s">
        <v>446</v>
      </c>
      <c r="B2244" s="1714">
        <v>0.0</v>
      </c>
      <c r="C2244" s="692">
        <v>0.0</v>
      </c>
      <c r="D2244" s="692">
        <v>0.0</v>
      </c>
      <c r="E2244" s="692">
        <v>0.0</v>
      </c>
      <c r="F2244" s="692">
        <v>0.0</v>
      </c>
      <c r="G2244" s="692">
        <v>0.0</v>
      </c>
      <c r="H2244" s="1814"/>
      <c r="I2244" s="693">
        <f t="shared" si="1661"/>
        <v>0</v>
      </c>
      <c r="J2244" s="701"/>
      <c r="K2244" s="1531"/>
      <c r="L2244" s="1714" t="s">
        <v>446</v>
      </c>
      <c r="M2244" s="692">
        <v>0.0</v>
      </c>
      <c r="N2244" s="701">
        <f>(M2244-I2244)-S2244</f>
        <v>0</v>
      </c>
      <c r="O2244" s="701">
        <f t="shared" ref="O2244:P2244" si="1663">SUM(M2244,N2244)</f>
        <v>0</v>
      </c>
      <c r="P2244" s="701">
        <f t="shared" si="1663"/>
        <v>0</v>
      </c>
      <c r="Q2244" s="701"/>
      <c r="R2244" s="701"/>
      <c r="S2244" s="1686"/>
      <c r="T2244" s="649"/>
      <c r="U2244" s="7"/>
      <c r="V2244" s="7"/>
      <c r="W2244" s="7"/>
      <c r="X2244" s="7"/>
      <c r="Y2244" s="7"/>
      <c r="Z2244" s="7"/>
      <c r="AA2244" s="7"/>
      <c r="AB2244" s="7"/>
      <c r="AC2244" s="7"/>
    </row>
    <row r="2245">
      <c r="A2245" s="1814" t="s">
        <v>962</v>
      </c>
      <c r="B2245" s="1714">
        <v>0.0</v>
      </c>
      <c r="C2245" s="692">
        <v>0.0</v>
      </c>
      <c r="D2245" s="692">
        <v>0.0</v>
      </c>
      <c r="E2245" s="692">
        <v>0.0</v>
      </c>
      <c r="F2245" s="692">
        <v>0.0</v>
      </c>
      <c r="G2245" s="692">
        <v>0.0</v>
      </c>
      <c r="H2245" s="1814"/>
      <c r="I2245" s="693">
        <f t="shared" si="1661"/>
        <v>0</v>
      </c>
      <c r="J2245" s="701"/>
      <c r="K2245" s="1531"/>
      <c r="L2245" s="1814" t="s">
        <v>962</v>
      </c>
      <c r="M2245" s="692">
        <v>0.0</v>
      </c>
      <c r="N2245" s="701">
        <f t="shared" ref="N2245:N2246" si="1665">(M2245-I2245)</f>
        <v>0</v>
      </c>
      <c r="O2245" s="701">
        <f t="shared" ref="O2245:P2245" si="1664">SUM(M2245,N2245)</f>
        <v>0</v>
      </c>
      <c r="P2245" s="701">
        <f t="shared" si="1664"/>
        <v>0</v>
      </c>
      <c r="Q2245" s="701"/>
      <c r="R2245" s="701"/>
      <c r="S2245" s="1686"/>
      <c r="T2245" s="649"/>
      <c r="U2245" s="7"/>
      <c r="V2245" s="7"/>
      <c r="W2245" s="7"/>
      <c r="X2245" s="7"/>
      <c r="Y2245" s="7"/>
      <c r="Z2245" s="7"/>
      <c r="AA2245" s="7"/>
      <c r="AB2245" s="7"/>
      <c r="AC2245" s="7"/>
    </row>
    <row r="2246">
      <c r="A2246" s="1714" t="s">
        <v>80</v>
      </c>
      <c r="B2246" s="1756">
        <v>0.0</v>
      </c>
      <c r="C2246" s="692">
        <v>0.0</v>
      </c>
      <c r="D2246" s="692">
        <v>0.0</v>
      </c>
      <c r="E2246" s="692">
        <v>0.0</v>
      </c>
      <c r="F2246" s="692">
        <v>0.0</v>
      </c>
      <c r="G2246" s="692">
        <v>0.0</v>
      </c>
      <c r="H2246" s="1814"/>
      <c r="I2246" s="693">
        <f t="shared" si="1661"/>
        <v>0</v>
      </c>
      <c r="J2246" s="701"/>
      <c r="K2246" s="1531"/>
      <c r="L2246" s="1714" t="s">
        <v>80</v>
      </c>
      <c r="M2246" s="701">
        <v>0.0</v>
      </c>
      <c r="N2246" s="701">
        <f t="shared" si="1665"/>
        <v>0</v>
      </c>
      <c r="O2246" s="701">
        <f t="shared" ref="O2246:P2246" si="1666">sum(M2246,N2246)</f>
        <v>0</v>
      </c>
      <c r="P2246" s="701">
        <f t="shared" si="1666"/>
        <v>0</v>
      </c>
      <c r="Q2246" s="701"/>
      <c r="R2246" s="701"/>
      <c r="S2246" s="1686"/>
      <c r="T2246" s="649"/>
      <c r="U2246" s="7"/>
      <c r="V2246" s="7"/>
      <c r="W2246" s="7"/>
      <c r="X2246" s="7"/>
      <c r="Y2246" s="7"/>
      <c r="Z2246" s="7"/>
      <c r="AA2246" s="7"/>
      <c r="AB2246" s="7"/>
      <c r="AC2246" s="7"/>
    </row>
    <row r="2247">
      <c r="A2247" s="1716" t="s">
        <v>274</v>
      </c>
      <c r="B2247" s="1895">
        <v>0.0</v>
      </c>
      <c r="C2247" s="1765">
        <v>0.0</v>
      </c>
      <c r="D2247" s="1760">
        <v>0.0</v>
      </c>
      <c r="E2247" s="1760">
        <v>0.0</v>
      </c>
      <c r="F2247" s="1760">
        <v>0.0</v>
      </c>
      <c r="G2247" s="1765">
        <v>0.0</v>
      </c>
      <c r="H2247" s="1945"/>
      <c r="I2247" s="1761">
        <f t="shared" si="1661"/>
        <v>0</v>
      </c>
      <c r="J2247" s="1762">
        <f>sum(I2247:I2251)</f>
        <v>0</v>
      </c>
      <c r="K2247" s="1531"/>
      <c r="L2247" s="1716" t="s">
        <v>274</v>
      </c>
      <c r="M2247" s="1765">
        <v>0.0</v>
      </c>
      <c r="N2247" s="1762">
        <f>(M2247-I2247)-S2247</f>
        <v>0</v>
      </c>
      <c r="O2247" s="1762">
        <f t="shared" ref="O2247:P2247" si="1667">SUM(M2247,N2247)</f>
        <v>0</v>
      </c>
      <c r="P2247" s="1762">
        <f t="shared" si="1667"/>
        <v>0</v>
      </c>
      <c r="Q2247" s="1764"/>
      <c r="R2247" s="1762"/>
      <c r="S2247" s="1762"/>
      <c r="T2247" s="649"/>
      <c r="U2247" s="7"/>
      <c r="V2247" s="7"/>
      <c r="W2247" s="7"/>
      <c r="X2247" s="7"/>
      <c r="Y2247" s="7"/>
      <c r="Z2247" s="7"/>
      <c r="AA2247" s="7"/>
      <c r="AB2247" s="7"/>
      <c r="AC2247" s="7"/>
    </row>
    <row r="2248">
      <c r="A2248" s="1714" t="s">
        <v>77</v>
      </c>
      <c r="B2248" s="1714">
        <v>0.0</v>
      </c>
      <c r="C2248" s="692">
        <v>0.0</v>
      </c>
      <c r="D2248" s="692">
        <v>0.0</v>
      </c>
      <c r="E2248" s="692">
        <v>0.0</v>
      </c>
      <c r="F2248" s="692">
        <v>0.0</v>
      </c>
      <c r="G2248" s="692">
        <v>0.0</v>
      </c>
      <c r="H2248" s="1814"/>
      <c r="I2248" s="693">
        <f t="shared" si="1661"/>
        <v>0</v>
      </c>
      <c r="J2248" s="596">
        <f>(J2247/40)</f>
        <v>0</v>
      </c>
      <c r="K2248" s="1531"/>
      <c r="L2248" s="1714" t="s">
        <v>77</v>
      </c>
      <c r="M2248" s="692">
        <v>0.0</v>
      </c>
      <c r="N2248" s="701">
        <f>(M2248-I2248-I2249)-S2248</f>
        <v>0</v>
      </c>
      <c r="O2248" s="701">
        <f t="shared" ref="O2248:P2248" si="1668">SUM(M2248,N2248)</f>
        <v>0</v>
      </c>
      <c r="P2248" s="701">
        <f t="shared" si="1668"/>
        <v>0</v>
      </c>
      <c r="Q2248" s="701"/>
      <c r="R2248" s="701"/>
      <c r="S2248" s="1686"/>
      <c r="T2248" s="649"/>
      <c r="U2248" s="7"/>
      <c r="V2248" s="7"/>
      <c r="W2248" s="7"/>
      <c r="X2248" s="7"/>
      <c r="Y2248" s="7"/>
      <c r="Z2248" s="7"/>
      <c r="AA2248" s="7"/>
      <c r="AB2248" s="7"/>
      <c r="AC2248" s="7"/>
    </row>
    <row r="2249">
      <c r="A2249" s="1714" t="s">
        <v>78</v>
      </c>
      <c r="B2249" s="1714">
        <v>0.0</v>
      </c>
      <c r="C2249" s="692">
        <v>0.0</v>
      </c>
      <c r="D2249" s="692">
        <v>0.0</v>
      </c>
      <c r="E2249" s="692">
        <v>0.0</v>
      </c>
      <c r="F2249" s="692">
        <v>0.0</v>
      </c>
      <c r="G2249" s="692">
        <v>0.0</v>
      </c>
      <c r="H2249" s="1814"/>
      <c r="I2249" s="693">
        <f t="shared" si="1661"/>
        <v>0</v>
      </c>
      <c r="J2249" s="701"/>
      <c r="K2249" s="1531"/>
      <c r="L2249" s="1714" t="s">
        <v>78</v>
      </c>
      <c r="M2249" s="692">
        <v>0.0</v>
      </c>
      <c r="N2249" s="701" t="s">
        <v>79</v>
      </c>
      <c r="O2249" s="701" t="s">
        <v>79</v>
      </c>
      <c r="P2249" s="701" t="s">
        <v>79</v>
      </c>
      <c r="Q2249" s="701"/>
      <c r="R2249" s="701"/>
      <c r="S2249" s="1686"/>
      <c r="T2249" s="649"/>
      <c r="U2249" s="7"/>
      <c r="V2249" s="7"/>
      <c r="W2249" s="7"/>
      <c r="X2249" s="7"/>
      <c r="Y2249" s="7"/>
      <c r="Z2249" s="7"/>
      <c r="AA2249" s="7"/>
      <c r="AB2249" s="7"/>
      <c r="AC2249" s="7"/>
    </row>
    <row r="2250">
      <c r="A2250" s="1714" t="s">
        <v>446</v>
      </c>
      <c r="B2250" s="1714">
        <v>0.0</v>
      </c>
      <c r="C2250" s="692">
        <v>0.0</v>
      </c>
      <c r="D2250" s="692">
        <v>0.0</v>
      </c>
      <c r="E2250" s="692">
        <v>0.0</v>
      </c>
      <c r="F2250" s="692">
        <v>0.0</v>
      </c>
      <c r="G2250" s="692">
        <v>0.0</v>
      </c>
      <c r="H2250" s="1814"/>
      <c r="I2250" s="693">
        <f t="shared" si="1661"/>
        <v>0</v>
      </c>
      <c r="J2250" s="701"/>
      <c r="K2250" s="1531"/>
      <c r="L2250" s="1714" t="s">
        <v>446</v>
      </c>
      <c r="M2250" s="692">
        <v>0.0</v>
      </c>
      <c r="N2250" s="701">
        <f>(M2250-I2250)-S2250</f>
        <v>0</v>
      </c>
      <c r="O2250" s="701">
        <f t="shared" ref="O2250:P2250" si="1669">SUM(M2250,N2250)</f>
        <v>0</v>
      </c>
      <c r="P2250" s="701">
        <f t="shared" si="1669"/>
        <v>0</v>
      </c>
      <c r="Q2250" s="701"/>
      <c r="R2250" s="701"/>
      <c r="S2250" s="1686"/>
      <c r="T2250" s="649"/>
      <c r="U2250" s="7"/>
      <c r="V2250" s="7"/>
      <c r="W2250" s="7"/>
      <c r="X2250" s="7"/>
      <c r="Y2250" s="7"/>
      <c r="Z2250" s="7"/>
      <c r="AA2250" s="7"/>
      <c r="AB2250" s="7"/>
      <c r="AC2250" s="7"/>
    </row>
    <row r="2251">
      <c r="A2251" s="1814" t="s">
        <v>962</v>
      </c>
      <c r="B2251" s="1714">
        <v>0.0</v>
      </c>
      <c r="C2251" s="692">
        <v>0.0</v>
      </c>
      <c r="D2251" s="692">
        <v>0.0</v>
      </c>
      <c r="E2251" s="692">
        <v>0.0</v>
      </c>
      <c r="F2251" s="692">
        <v>0.0</v>
      </c>
      <c r="G2251" s="692">
        <v>0.0</v>
      </c>
      <c r="H2251" s="1814"/>
      <c r="I2251" s="693">
        <f t="shared" si="1661"/>
        <v>0</v>
      </c>
      <c r="J2251" s="701"/>
      <c r="K2251" s="1531"/>
      <c r="L2251" s="1814" t="s">
        <v>962</v>
      </c>
      <c r="M2251" s="692">
        <v>0.0</v>
      </c>
      <c r="N2251" s="701">
        <f t="shared" ref="N2251:N2252" si="1671">(M2251-I2251)</f>
        <v>0</v>
      </c>
      <c r="O2251" s="701">
        <f t="shared" ref="O2251:P2251" si="1670">SUM(M2251,N2251)</f>
        <v>0</v>
      </c>
      <c r="P2251" s="701">
        <f t="shared" si="1670"/>
        <v>0</v>
      </c>
      <c r="Q2251" s="701"/>
      <c r="R2251" s="701"/>
      <c r="S2251" s="1686"/>
      <c r="T2251" s="649"/>
      <c r="U2251" s="7"/>
      <c r="V2251" s="7"/>
      <c r="W2251" s="7"/>
      <c r="X2251" s="7"/>
      <c r="Y2251" s="7"/>
      <c r="Z2251" s="7"/>
      <c r="AA2251" s="7"/>
      <c r="AB2251" s="7"/>
      <c r="AC2251" s="7"/>
    </row>
    <row r="2252">
      <c r="A2252" s="1714" t="s">
        <v>80</v>
      </c>
      <c r="B2252" s="1756">
        <v>0.0</v>
      </c>
      <c r="C2252" s="692">
        <v>0.0</v>
      </c>
      <c r="D2252" s="692">
        <v>0.0</v>
      </c>
      <c r="E2252" s="692">
        <v>0.0</v>
      </c>
      <c r="F2252" s="692">
        <v>0.0</v>
      </c>
      <c r="G2252" s="692">
        <v>0.0</v>
      </c>
      <c r="H2252" s="1814"/>
      <c r="I2252" s="693">
        <f t="shared" si="1661"/>
        <v>0</v>
      </c>
      <c r="J2252" s="694"/>
      <c r="K2252" s="1531"/>
      <c r="L2252" s="1714" t="s">
        <v>80</v>
      </c>
      <c r="M2252" s="701">
        <v>0.0</v>
      </c>
      <c r="N2252" s="701">
        <f t="shared" si="1671"/>
        <v>0</v>
      </c>
      <c r="O2252" s="701">
        <f t="shared" ref="O2252:P2252" si="1672">sum(M2252,N2252)</f>
        <v>0</v>
      </c>
      <c r="P2252" s="701">
        <f t="shared" si="1672"/>
        <v>0</v>
      </c>
      <c r="Q2252" s="701"/>
      <c r="R2252" s="701"/>
      <c r="S2252" s="1686"/>
      <c r="T2252" s="649"/>
      <c r="U2252" s="7"/>
      <c r="V2252" s="7"/>
      <c r="W2252" s="7"/>
      <c r="X2252" s="7"/>
      <c r="Y2252" s="7"/>
      <c r="Z2252" s="7"/>
      <c r="AA2252" s="7"/>
      <c r="AB2252" s="7"/>
      <c r="AC2252" s="7"/>
    </row>
    <row r="2253">
      <c r="A2253" s="1757" t="s">
        <v>828</v>
      </c>
      <c r="B2253" s="1758">
        <f t="shared" ref="B2253:I2253" si="1673">SUM(B2254:B2258,B2260:B2264)</f>
        <v>0</v>
      </c>
      <c r="C2253" s="1758">
        <f t="shared" si="1673"/>
        <v>0</v>
      </c>
      <c r="D2253" s="1758">
        <f t="shared" si="1673"/>
        <v>0</v>
      </c>
      <c r="E2253" s="1758">
        <f t="shared" si="1673"/>
        <v>0</v>
      </c>
      <c r="F2253" s="1758">
        <f t="shared" si="1673"/>
        <v>0</v>
      </c>
      <c r="G2253" s="1758">
        <f t="shared" si="1673"/>
        <v>0</v>
      </c>
      <c r="H2253" s="1758">
        <f t="shared" si="1673"/>
        <v>0</v>
      </c>
      <c r="I2253" s="1758">
        <f t="shared" si="1673"/>
        <v>0</v>
      </c>
      <c r="J2253" s="1829"/>
      <c r="K2253" s="1531"/>
      <c r="L2253" s="1758" t="s">
        <v>828</v>
      </c>
      <c r="M2253" s="1682"/>
      <c r="N2253" s="1682"/>
      <c r="O2253" s="1682"/>
      <c r="P2253" s="1682"/>
      <c r="Q2253" s="1682"/>
      <c r="R2253" s="1682"/>
      <c r="S2253" s="1682"/>
      <c r="T2253" s="649"/>
      <c r="U2253" s="7"/>
      <c r="V2253" s="7"/>
      <c r="W2253" s="7"/>
      <c r="X2253" s="7"/>
      <c r="Y2253" s="7"/>
      <c r="Z2253" s="7"/>
      <c r="AA2253" s="7"/>
      <c r="AB2253" s="7"/>
      <c r="AC2253" s="7"/>
    </row>
    <row r="2254">
      <c r="A2254" s="1716" t="s">
        <v>274</v>
      </c>
      <c r="B2254" s="1895">
        <v>0.0</v>
      </c>
      <c r="C2254" s="1760">
        <v>0.0</v>
      </c>
      <c r="D2254" s="1760">
        <v>0.0</v>
      </c>
      <c r="E2254" s="1760">
        <v>0.0</v>
      </c>
      <c r="F2254" s="1760">
        <v>0.0</v>
      </c>
      <c r="G2254" s="1765">
        <v>0.0</v>
      </c>
      <c r="H2254" s="1945"/>
      <c r="I2254" s="1761">
        <f t="shared" ref="I2254:I2265" si="1675">SUM(B2254:H2254)</f>
        <v>0</v>
      </c>
      <c r="J2254" s="1762">
        <f>sum(I2254:I2258)</f>
        <v>0</v>
      </c>
      <c r="K2254" s="1531"/>
      <c r="L2254" s="1716" t="s">
        <v>274</v>
      </c>
      <c r="M2254" s="1765">
        <v>0.0</v>
      </c>
      <c r="N2254" s="1762">
        <f>(M2254-I2254)-S2254</f>
        <v>0</v>
      </c>
      <c r="O2254" s="1762">
        <f t="shared" ref="O2254:P2254" si="1674">SUM(M2254,N2254)</f>
        <v>0</v>
      </c>
      <c r="P2254" s="1762">
        <f t="shared" si="1674"/>
        <v>0</v>
      </c>
      <c r="Q2254" s="1764"/>
      <c r="R2254" s="1762"/>
      <c r="S2254" s="1762"/>
      <c r="T2254" s="649"/>
      <c r="U2254" s="7"/>
      <c r="V2254" s="7"/>
      <c r="W2254" s="7"/>
      <c r="X2254" s="7"/>
      <c r="Y2254" s="7"/>
      <c r="Z2254" s="7"/>
      <c r="AA2254" s="7"/>
      <c r="AB2254" s="7"/>
      <c r="AC2254" s="7"/>
    </row>
    <row r="2255">
      <c r="A2255" s="1714" t="s">
        <v>77</v>
      </c>
      <c r="B2255" s="1714">
        <v>0.0</v>
      </c>
      <c r="C2255" s="692">
        <v>0.0</v>
      </c>
      <c r="D2255" s="692">
        <v>0.0</v>
      </c>
      <c r="E2255" s="692">
        <v>0.0</v>
      </c>
      <c r="F2255" s="692">
        <v>0.0</v>
      </c>
      <c r="G2255" s="692">
        <v>0.0</v>
      </c>
      <c r="H2255" s="1814"/>
      <c r="I2255" s="693">
        <f t="shared" si="1675"/>
        <v>0</v>
      </c>
      <c r="J2255" s="596">
        <f>(J2254/40)</f>
        <v>0</v>
      </c>
      <c r="K2255" s="1531"/>
      <c r="L2255" s="1714" t="s">
        <v>77</v>
      </c>
      <c r="M2255" s="692">
        <v>0.0</v>
      </c>
      <c r="N2255" s="701">
        <f>(M2255-I2255-I2256)-S2255</f>
        <v>0</v>
      </c>
      <c r="O2255" s="701">
        <f t="shared" ref="O2255:P2255" si="1676">SUM(M2255,N2255)</f>
        <v>0</v>
      </c>
      <c r="P2255" s="701">
        <f t="shared" si="1676"/>
        <v>0</v>
      </c>
      <c r="Q2255" s="701"/>
      <c r="R2255" s="701"/>
      <c r="S2255" s="1686"/>
      <c r="T2255" s="649"/>
      <c r="U2255" s="7"/>
      <c r="V2255" s="7"/>
      <c r="W2255" s="7"/>
      <c r="X2255" s="7"/>
      <c r="Y2255" s="7"/>
      <c r="Z2255" s="7"/>
      <c r="AA2255" s="7"/>
      <c r="AB2255" s="7"/>
      <c r="AC2255" s="7"/>
    </row>
    <row r="2256">
      <c r="A2256" s="1714" t="s">
        <v>78</v>
      </c>
      <c r="B2256" s="1714">
        <v>0.0</v>
      </c>
      <c r="C2256" s="692">
        <v>0.0</v>
      </c>
      <c r="D2256" s="692">
        <v>0.0</v>
      </c>
      <c r="E2256" s="692">
        <v>0.0</v>
      </c>
      <c r="F2256" s="692">
        <v>0.0</v>
      </c>
      <c r="G2256" s="692">
        <v>0.0</v>
      </c>
      <c r="H2256" s="1814"/>
      <c r="I2256" s="693">
        <f t="shared" si="1675"/>
        <v>0</v>
      </c>
      <c r="J2256" s="701"/>
      <c r="K2256" s="1531"/>
      <c r="L2256" s="1714" t="s">
        <v>78</v>
      </c>
      <c r="M2256" s="692">
        <v>0.0</v>
      </c>
      <c r="N2256" s="701" t="s">
        <v>79</v>
      </c>
      <c r="O2256" s="701" t="s">
        <v>79</v>
      </c>
      <c r="P2256" s="701" t="s">
        <v>79</v>
      </c>
      <c r="Q2256" s="701"/>
      <c r="R2256" s="701"/>
      <c r="S2256" s="1686"/>
      <c r="T2256" s="649"/>
      <c r="U2256" s="7"/>
      <c r="V2256" s="7"/>
      <c r="W2256" s="7"/>
      <c r="X2256" s="7"/>
      <c r="Y2256" s="7"/>
      <c r="Z2256" s="7"/>
      <c r="AA2256" s="7"/>
      <c r="AB2256" s="7"/>
      <c r="AC2256" s="7"/>
    </row>
    <row r="2257">
      <c r="A2257" s="1714" t="s">
        <v>446</v>
      </c>
      <c r="B2257" s="1714">
        <v>0.0</v>
      </c>
      <c r="C2257" s="692">
        <v>0.0</v>
      </c>
      <c r="D2257" s="692">
        <v>0.0</v>
      </c>
      <c r="E2257" s="692">
        <v>0.0</v>
      </c>
      <c r="F2257" s="692">
        <v>0.0</v>
      </c>
      <c r="G2257" s="692">
        <v>0.0</v>
      </c>
      <c r="H2257" s="1814"/>
      <c r="I2257" s="693">
        <f t="shared" si="1675"/>
        <v>0</v>
      </c>
      <c r="J2257" s="701"/>
      <c r="K2257" s="1531"/>
      <c r="L2257" s="1714" t="s">
        <v>446</v>
      </c>
      <c r="M2257" s="692">
        <v>0.0</v>
      </c>
      <c r="N2257" s="701">
        <f>(M2257-I2257)-S2257</f>
        <v>0</v>
      </c>
      <c r="O2257" s="701">
        <f t="shared" ref="O2257:P2257" si="1677">SUM(M2257,N2257)</f>
        <v>0</v>
      </c>
      <c r="P2257" s="701">
        <f t="shared" si="1677"/>
        <v>0</v>
      </c>
      <c r="Q2257" s="701"/>
      <c r="R2257" s="701"/>
      <c r="S2257" s="1686"/>
      <c r="T2257" s="649"/>
      <c r="U2257" s="7"/>
      <c r="V2257" s="7"/>
      <c r="W2257" s="7"/>
      <c r="X2257" s="7"/>
      <c r="Y2257" s="7"/>
      <c r="Z2257" s="7"/>
      <c r="AA2257" s="7"/>
      <c r="AB2257" s="7"/>
      <c r="AC2257" s="7"/>
    </row>
    <row r="2258">
      <c r="A2258" s="1814" t="s">
        <v>962</v>
      </c>
      <c r="B2258" s="1714">
        <v>0.0</v>
      </c>
      <c r="C2258" s="692">
        <v>0.0</v>
      </c>
      <c r="D2258" s="692">
        <v>0.0</v>
      </c>
      <c r="E2258" s="692">
        <v>0.0</v>
      </c>
      <c r="F2258" s="692">
        <v>0.0</v>
      </c>
      <c r="G2258" s="692">
        <v>0.0</v>
      </c>
      <c r="H2258" s="1814"/>
      <c r="I2258" s="693">
        <f t="shared" si="1675"/>
        <v>0</v>
      </c>
      <c r="J2258" s="701"/>
      <c r="K2258" s="1531"/>
      <c r="L2258" s="1814" t="s">
        <v>962</v>
      </c>
      <c r="M2258" s="692">
        <v>0.0</v>
      </c>
      <c r="N2258" s="701">
        <f t="shared" ref="N2258:N2259" si="1679">(M2258-I2258)</f>
        <v>0</v>
      </c>
      <c r="O2258" s="701">
        <f t="shared" ref="O2258:P2258" si="1678">SUM(M2258,N2258)</f>
        <v>0</v>
      </c>
      <c r="P2258" s="701">
        <f t="shared" si="1678"/>
        <v>0</v>
      </c>
      <c r="Q2258" s="701"/>
      <c r="R2258" s="701"/>
      <c r="S2258" s="1686"/>
      <c r="T2258" s="649"/>
      <c r="U2258" s="7"/>
      <c r="V2258" s="7"/>
      <c r="W2258" s="7"/>
      <c r="X2258" s="7"/>
      <c r="Y2258" s="7"/>
      <c r="Z2258" s="7"/>
      <c r="AA2258" s="7"/>
      <c r="AB2258" s="7"/>
      <c r="AC2258" s="7"/>
    </row>
    <row r="2259">
      <c r="A2259" s="1714" t="s">
        <v>80</v>
      </c>
      <c r="B2259" s="1756">
        <v>0.0</v>
      </c>
      <c r="C2259" s="692">
        <v>0.0</v>
      </c>
      <c r="D2259" s="692">
        <v>0.0</v>
      </c>
      <c r="E2259" s="692">
        <v>0.0</v>
      </c>
      <c r="F2259" s="692">
        <v>0.0</v>
      </c>
      <c r="G2259" s="692">
        <v>0.0</v>
      </c>
      <c r="H2259" s="1814"/>
      <c r="I2259" s="693">
        <f t="shared" si="1675"/>
        <v>0</v>
      </c>
      <c r="J2259" s="701"/>
      <c r="K2259" s="1531"/>
      <c r="L2259" s="1714" t="s">
        <v>80</v>
      </c>
      <c r="M2259" s="701">
        <v>0.0</v>
      </c>
      <c r="N2259" s="701">
        <f t="shared" si="1679"/>
        <v>0</v>
      </c>
      <c r="O2259" s="701">
        <f t="shared" ref="O2259:P2259" si="1680">sum(M2259,N2259)</f>
        <v>0</v>
      </c>
      <c r="P2259" s="701">
        <f t="shared" si="1680"/>
        <v>0</v>
      </c>
      <c r="Q2259" s="701"/>
      <c r="R2259" s="701"/>
      <c r="S2259" s="1686"/>
      <c r="T2259" s="649"/>
      <c r="U2259" s="7"/>
      <c r="V2259" s="7"/>
      <c r="W2259" s="7"/>
      <c r="X2259" s="7"/>
      <c r="Y2259" s="7"/>
      <c r="Z2259" s="7"/>
      <c r="AA2259" s="7"/>
      <c r="AB2259" s="7"/>
      <c r="AC2259" s="7"/>
    </row>
    <row r="2260">
      <c r="A2260" s="1716" t="s">
        <v>274</v>
      </c>
      <c r="B2260" s="1895">
        <v>0.0</v>
      </c>
      <c r="C2260" s="1765">
        <v>0.0</v>
      </c>
      <c r="D2260" s="1760">
        <v>0.0</v>
      </c>
      <c r="E2260" s="1760">
        <v>0.0</v>
      </c>
      <c r="F2260" s="1760">
        <v>0.0</v>
      </c>
      <c r="G2260" s="1765">
        <v>0.0</v>
      </c>
      <c r="H2260" s="1945"/>
      <c r="I2260" s="1761">
        <f t="shared" si="1675"/>
        <v>0</v>
      </c>
      <c r="J2260" s="1762">
        <f>sum(I2260:I2264)</f>
        <v>0</v>
      </c>
      <c r="K2260" s="1531"/>
      <c r="L2260" s="1716" t="s">
        <v>274</v>
      </c>
      <c r="M2260" s="1765">
        <v>0.0</v>
      </c>
      <c r="N2260" s="1762">
        <f>(M2260-I2260)-S2260</f>
        <v>0</v>
      </c>
      <c r="O2260" s="1762">
        <f t="shared" ref="O2260:P2260" si="1681">SUM(M2260,N2260)</f>
        <v>0</v>
      </c>
      <c r="P2260" s="1762">
        <f t="shared" si="1681"/>
        <v>0</v>
      </c>
      <c r="Q2260" s="1764"/>
      <c r="R2260" s="1762"/>
      <c r="S2260" s="1762"/>
      <c r="T2260" s="649"/>
      <c r="U2260" s="7"/>
      <c r="V2260" s="7"/>
      <c r="W2260" s="7"/>
      <c r="X2260" s="7"/>
      <c r="Y2260" s="7"/>
      <c r="Z2260" s="7"/>
      <c r="AA2260" s="7"/>
      <c r="AB2260" s="7"/>
      <c r="AC2260" s="7"/>
    </row>
    <row r="2261">
      <c r="A2261" s="1714" t="s">
        <v>77</v>
      </c>
      <c r="B2261" s="1714">
        <v>0.0</v>
      </c>
      <c r="C2261" s="692">
        <v>0.0</v>
      </c>
      <c r="D2261" s="692">
        <v>0.0</v>
      </c>
      <c r="E2261" s="692">
        <v>0.0</v>
      </c>
      <c r="F2261" s="692">
        <v>0.0</v>
      </c>
      <c r="G2261" s="692">
        <v>0.0</v>
      </c>
      <c r="H2261" s="1814"/>
      <c r="I2261" s="693">
        <f t="shared" si="1675"/>
        <v>0</v>
      </c>
      <c r="J2261" s="596">
        <f>(J2260/40)</f>
        <v>0</v>
      </c>
      <c r="K2261" s="1531"/>
      <c r="L2261" s="1714" t="s">
        <v>77</v>
      </c>
      <c r="M2261" s="692">
        <v>0.0</v>
      </c>
      <c r="N2261" s="701">
        <f>(M2261-I2261-I2262)-S2261</f>
        <v>0</v>
      </c>
      <c r="O2261" s="701">
        <f t="shared" ref="O2261:P2261" si="1682">SUM(M2261,N2261)</f>
        <v>0</v>
      </c>
      <c r="P2261" s="701">
        <f t="shared" si="1682"/>
        <v>0</v>
      </c>
      <c r="Q2261" s="701"/>
      <c r="R2261" s="701"/>
      <c r="S2261" s="1686"/>
      <c r="T2261" s="649"/>
      <c r="U2261" s="7"/>
      <c r="V2261" s="7"/>
      <c r="W2261" s="7"/>
      <c r="X2261" s="7"/>
      <c r="Y2261" s="7"/>
      <c r="Z2261" s="7"/>
      <c r="AA2261" s="7"/>
      <c r="AB2261" s="7"/>
      <c r="AC2261" s="7"/>
    </row>
    <row r="2262">
      <c r="A2262" s="1714" t="s">
        <v>78</v>
      </c>
      <c r="B2262" s="1714">
        <v>0.0</v>
      </c>
      <c r="C2262" s="692">
        <v>0.0</v>
      </c>
      <c r="D2262" s="692">
        <v>0.0</v>
      </c>
      <c r="E2262" s="692">
        <v>0.0</v>
      </c>
      <c r="F2262" s="692">
        <v>0.0</v>
      </c>
      <c r="G2262" s="692">
        <v>0.0</v>
      </c>
      <c r="H2262" s="1814"/>
      <c r="I2262" s="693">
        <f t="shared" si="1675"/>
        <v>0</v>
      </c>
      <c r="J2262" s="701"/>
      <c r="K2262" s="1531"/>
      <c r="L2262" s="1714" t="s">
        <v>78</v>
      </c>
      <c r="M2262" s="692">
        <v>0.0</v>
      </c>
      <c r="N2262" s="701" t="s">
        <v>79</v>
      </c>
      <c r="O2262" s="701" t="s">
        <v>79</v>
      </c>
      <c r="P2262" s="701" t="s">
        <v>79</v>
      </c>
      <c r="Q2262" s="701"/>
      <c r="R2262" s="701"/>
      <c r="S2262" s="1686"/>
      <c r="T2262" s="649"/>
      <c r="U2262" s="7"/>
      <c r="V2262" s="7"/>
      <c r="W2262" s="7"/>
      <c r="X2262" s="7"/>
      <c r="Y2262" s="7"/>
      <c r="Z2262" s="7"/>
      <c r="AA2262" s="7"/>
      <c r="AB2262" s="7"/>
      <c r="AC2262" s="7"/>
    </row>
    <row r="2263">
      <c r="A2263" s="1714" t="s">
        <v>446</v>
      </c>
      <c r="B2263" s="1714">
        <v>0.0</v>
      </c>
      <c r="C2263" s="692">
        <v>0.0</v>
      </c>
      <c r="D2263" s="692">
        <v>0.0</v>
      </c>
      <c r="E2263" s="692">
        <v>0.0</v>
      </c>
      <c r="F2263" s="692">
        <v>0.0</v>
      </c>
      <c r="G2263" s="692">
        <v>0.0</v>
      </c>
      <c r="H2263" s="1814"/>
      <c r="I2263" s="693">
        <f t="shared" si="1675"/>
        <v>0</v>
      </c>
      <c r="J2263" s="701"/>
      <c r="K2263" s="1531"/>
      <c r="L2263" s="1714" t="s">
        <v>446</v>
      </c>
      <c r="M2263" s="692">
        <v>0.0</v>
      </c>
      <c r="N2263" s="701">
        <f>(M2263-I2263)-S2263</f>
        <v>0</v>
      </c>
      <c r="O2263" s="701">
        <f t="shared" ref="O2263:P2263" si="1683">SUM(M2263,N2263)</f>
        <v>0</v>
      </c>
      <c r="P2263" s="701">
        <f t="shared" si="1683"/>
        <v>0</v>
      </c>
      <c r="Q2263" s="701"/>
      <c r="R2263" s="701"/>
      <c r="S2263" s="1686"/>
      <c r="T2263" s="649"/>
      <c r="U2263" s="7"/>
      <c r="V2263" s="7"/>
      <c r="W2263" s="7"/>
      <c r="X2263" s="7"/>
      <c r="Y2263" s="7"/>
      <c r="Z2263" s="7"/>
      <c r="AA2263" s="7"/>
      <c r="AB2263" s="7"/>
      <c r="AC2263" s="7"/>
    </row>
    <row r="2264">
      <c r="A2264" s="1814" t="s">
        <v>962</v>
      </c>
      <c r="B2264" s="1714">
        <v>0.0</v>
      </c>
      <c r="C2264" s="692">
        <v>0.0</v>
      </c>
      <c r="D2264" s="692">
        <v>0.0</v>
      </c>
      <c r="E2264" s="692">
        <v>0.0</v>
      </c>
      <c r="F2264" s="692">
        <v>0.0</v>
      </c>
      <c r="G2264" s="692">
        <v>0.0</v>
      </c>
      <c r="H2264" s="1814"/>
      <c r="I2264" s="693">
        <f t="shared" si="1675"/>
        <v>0</v>
      </c>
      <c r="J2264" s="701"/>
      <c r="K2264" s="1531"/>
      <c r="L2264" s="1814" t="s">
        <v>962</v>
      </c>
      <c r="M2264" s="692">
        <v>0.0</v>
      </c>
      <c r="N2264" s="701">
        <f t="shared" ref="N2264:N2265" si="1685">(M2264-I2264)</f>
        <v>0</v>
      </c>
      <c r="O2264" s="701">
        <f t="shared" ref="O2264:P2264" si="1684">SUM(M2264,N2264)</f>
        <v>0</v>
      </c>
      <c r="P2264" s="701">
        <f t="shared" si="1684"/>
        <v>0</v>
      </c>
      <c r="Q2264" s="701"/>
      <c r="R2264" s="701"/>
      <c r="S2264" s="1686"/>
      <c r="T2264" s="649"/>
      <c r="U2264" s="7"/>
      <c r="V2264" s="7"/>
      <c r="W2264" s="7"/>
      <c r="X2264" s="7"/>
      <c r="Y2264" s="7"/>
      <c r="Z2264" s="7"/>
      <c r="AA2264" s="7"/>
      <c r="AB2264" s="7"/>
      <c r="AC2264" s="7"/>
    </row>
    <row r="2265">
      <c r="A2265" s="1714" t="s">
        <v>80</v>
      </c>
      <c r="B2265" s="1756">
        <v>0.0</v>
      </c>
      <c r="C2265" s="692">
        <v>0.0</v>
      </c>
      <c r="D2265" s="692">
        <v>0.0</v>
      </c>
      <c r="E2265" s="692">
        <v>0.0</v>
      </c>
      <c r="F2265" s="692">
        <v>0.0</v>
      </c>
      <c r="G2265" s="692">
        <v>0.0</v>
      </c>
      <c r="H2265" s="1814"/>
      <c r="I2265" s="693">
        <f t="shared" si="1675"/>
        <v>0</v>
      </c>
      <c r="J2265" s="694"/>
      <c r="K2265" s="1531"/>
      <c r="L2265" s="1714" t="s">
        <v>80</v>
      </c>
      <c r="M2265" s="701">
        <v>0.0</v>
      </c>
      <c r="N2265" s="701">
        <f t="shared" si="1685"/>
        <v>0</v>
      </c>
      <c r="O2265" s="701">
        <f t="shared" ref="O2265:P2265" si="1686">sum(M2265,N2265)</f>
        <v>0</v>
      </c>
      <c r="P2265" s="701">
        <f t="shared" si="1686"/>
        <v>0</v>
      </c>
      <c r="Q2265" s="701"/>
      <c r="R2265" s="701"/>
      <c r="S2265" s="1686"/>
      <c r="T2265" s="649"/>
      <c r="U2265" s="7"/>
      <c r="V2265" s="7"/>
      <c r="W2265" s="7"/>
      <c r="X2265" s="7"/>
      <c r="Y2265" s="7"/>
      <c r="Z2265" s="7"/>
      <c r="AA2265" s="7"/>
      <c r="AB2265" s="7"/>
      <c r="AC2265" s="7"/>
    </row>
    <row r="2266">
      <c r="A2266" s="1757"/>
      <c r="B2266" s="1684"/>
      <c r="C2266" s="1684"/>
      <c r="D2266" s="1684"/>
      <c r="E2266" s="1684"/>
      <c r="F2266" s="1684"/>
      <c r="G2266" s="1684"/>
      <c r="H2266" s="1684"/>
      <c r="I2266" s="1684"/>
      <c r="J2266" s="1682"/>
      <c r="K2266" s="1531"/>
      <c r="L2266" s="1757"/>
      <c r="M2266" s="1684"/>
      <c r="N2266" s="1684"/>
      <c r="O2266" s="1684"/>
      <c r="P2266" s="1684"/>
      <c r="Q2266" s="1684"/>
      <c r="R2266" s="1684"/>
      <c r="S2266" s="1684"/>
      <c r="T2266" s="7"/>
      <c r="U2266" s="7"/>
      <c r="V2266" s="7"/>
      <c r="W2266" s="7"/>
      <c r="X2266" s="7"/>
      <c r="Y2266" s="7"/>
      <c r="Z2266" s="7"/>
      <c r="AA2266" s="7"/>
      <c r="AB2266" s="7"/>
      <c r="AC2266" s="7"/>
    </row>
    <row r="2267">
      <c r="A2267" s="1774" t="s">
        <v>121</v>
      </c>
      <c r="B2267" s="1775">
        <f t="shared" ref="B2267:I2267" si="1687">SUM(B2163,B2169,B2176,B2182,B2189,B2195,B2202,B2208,B2215,B2221,B2228,B2234,B2241,B2247,B2254,B2260)</f>
        <v>5</v>
      </c>
      <c r="C2267" s="1775">
        <f t="shared" si="1687"/>
        <v>0</v>
      </c>
      <c r="D2267" s="1775">
        <f t="shared" si="1687"/>
        <v>2</v>
      </c>
      <c r="E2267" s="1775">
        <f t="shared" si="1687"/>
        <v>0</v>
      </c>
      <c r="F2267" s="1775">
        <f t="shared" si="1687"/>
        <v>0</v>
      </c>
      <c r="G2267" s="1775">
        <f t="shared" si="1687"/>
        <v>0</v>
      </c>
      <c r="H2267" s="1775">
        <f t="shared" si="1687"/>
        <v>0</v>
      </c>
      <c r="I2267" s="1775">
        <f t="shared" si="1687"/>
        <v>7</v>
      </c>
      <c r="J2267" s="1685"/>
      <c r="K2267" s="1531"/>
      <c r="L2267" s="1774" t="s">
        <v>121</v>
      </c>
      <c r="M2267" s="1775">
        <f t="shared" ref="M2267:S2267" si="1688">SUM(M2163,M2169,M2176,M2182,M2189,M2195,M2202,M2208,M2215,M2221,M2228,M2234,M2241,M2247,M2254,M2260)</f>
        <v>20</v>
      </c>
      <c r="N2267" s="1775">
        <f t="shared" si="1688"/>
        <v>13</v>
      </c>
      <c r="O2267" s="1775">
        <f t="shared" si="1688"/>
        <v>15</v>
      </c>
      <c r="P2267" s="1775">
        <f t="shared" si="1688"/>
        <v>28</v>
      </c>
      <c r="Q2267" s="1775">
        <f t="shared" si="1688"/>
        <v>0</v>
      </c>
      <c r="R2267" s="1775">
        <f t="shared" si="1688"/>
        <v>0</v>
      </c>
      <c r="S2267" s="1775">
        <f t="shared" si="1688"/>
        <v>0</v>
      </c>
      <c r="T2267" s="7"/>
      <c r="U2267" s="7"/>
      <c r="V2267" s="7"/>
      <c r="W2267" s="7"/>
      <c r="X2267" s="7"/>
      <c r="Y2267" s="7"/>
      <c r="Z2267" s="7"/>
      <c r="AA2267" s="7"/>
      <c r="AB2267" s="7"/>
      <c r="AC2267" s="7"/>
    </row>
    <row r="2268">
      <c r="A2268" s="1774" t="s">
        <v>77</v>
      </c>
      <c r="B2268" s="1775">
        <f t="shared" ref="B2268:I2268" si="1689">SUM(B2164,B2170,B2177,B2183,B2190,B2196,B2203,B2209,B2216,B2222,B2229,B2235,B2242,B2248,B2255,B2261)</f>
        <v>0</v>
      </c>
      <c r="C2268" s="1775">
        <f t="shared" si="1689"/>
        <v>0</v>
      </c>
      <c r="D2268" s="1775">
        <f t="shared" si="1689"/>
        <v>0</v>
      </c>
      <c r="E2268" s="1775">
        <f t="shared" si="1689"/>
        <v>0</v>
      </c>
      <c r="F2268" s="1775">
        <f t="shared" si="1689"/>
        <v>0</v>
      </c>
      <c r="G2268" s="1775">
        <f t="shared" si="1689"/>
        <v>0</v>
      </c>
      <c r="H2268" s="1775">
        <f t="shared" si="1689"/>
        <v>0</v>
      </c>
      <c r="I2268" s="1775">
        <f t="shared" si="1689"/>
        <v>0</v>
      </c>
      <c r="J2268" s="1685"/>
      <c r="K2268" s="1531"/>
      <c r="L2268" s="1774" t="s">
        <v>77</v>
      </c>
      <c r="M2268" s="1775">
        <f t="shared" ref="M2268:S2268" si="1690">SUM(M2164,M2170,M2177,M2183,M2190,M2196,M2203,M2209,M2216,M2222,M2229,M2235,M2242,M2248,M2255,M2261)</f>
        <v>0</v>
      </c>
      <c r="N2268" s="1775">
        <f t="shared" si="1690"/>
        <v>0</v>
      </c>
      <c r="O2268" s="1775">
        <f t="shared" si="1690"/>
        <v>5</v>
      </c>
      <c r="P2268" s="1775">
        <f t="shared" si="1690"/>
        <v>5</v>
      </c>
      <c r="Q2268" s="1775">
        <f t="shared" si="1690"/>
        <v>0</v>
      </c>
      <c r="R2268" s="1775">
        <f t="shared" si="1690"/>
        <v>0</v>
      </c>
      <c r="S2268" s="1775">
        <f t="shared" si="1690"/>
        <v>0</v>
      </c>
      <c r="T2268" s="7"/>
      <c r="U2268" s="7"/>
      <c r="V2268" s="7"/>
      <c r="W2268" s="7"/>
      <c r="X2268" s="7"/>
      <c r="Y2268" s="7"/>
      <c r="Z2268" s="7"/>
      <c r="AA2268" s="7"/>
      <c r="AB2268" s="7"/>
      <c r="AC2268" s="7"/>
    </row>
    <row r="2269">
      <c r="A2269" s="1774" t="s">
        <v>78</v>
      </c>
      <c r="B2269" s="1775">
        <f t="shared" ref="B2269:I2269" si="1691">SUM(B2165,B2171,B2178,B2184,B2191,B2197,B2204,B2210,B2217,B2223,B2230,B2236,B2243,B2249,B2256,B2262)</f>
        <v>0</v>
      </c>
      <c r="C2269" s="1775">
        <f t="shared" si="1691"/>
        <v>0</v>
      </c>
      <c r="D2269" s="1775">
        <f t="shared" si="1691"/>
        <v>0</v>
      </c>
      <c r="E2269" s="1775">
        <f t="shared" si="1691"/>
        <v>0</v>
      </c>
      <c r="F2269" s="1775">
        <f t="shared" si="1691"/>
        <v>0</v>
      </c>
      <c r="G2269" s="1775">
        <f t="shared" si="1691"/>
        <v>0</v>
      </c>
      <c r="H2269" s="1775">
        <f t="shared" si="1691"/>
        <v>0</v>
      </c>
      <c r="I2269" s="1775">
        <f t="shared" si="1691"/>
        <v>0</v>
      </c>
      <c r="J2269" s="1685"/>
      <c r="K2269" s="1531"/>
      <c r="L2269" s="1774" t="s">
        <v>78</v>
      </c>
      <c r="M2269" s="1775">
        <f t="shared" ref="M2269:S2269" si="1692">SUM(M2165,M2171,M2178,M2184,M2191,M2197,M2204,M2210,M2217,M2223,M2230,M2236,M2243,M2249,M2256,M2262)</f>
        <v>0</v>
      </c>
      <c r="N2269" s="1775">
        <f t="shared" si="1692"/>
        <v>0</v>
      </c>
      <c r="O2269" s="1775">
        <f t="shared" si="1692"/>
        <v>0</v>
      </c>
      <c r="P2269" s="1775">
        <f t="shared" si="1692"/>
        <v>0</v>
      </c>
      <c r="Q2269" s="1775">
        <f t="shared" si="1692"/>
        <v>0</v>
      </c>
      <c r="R2269" s="1775">
        <f t="shared" si="1692"/>
        <v>0</v>
      </c>
      <c r="S2269" s="1775">
        <f t="shared" si="1692"/>
        <v>0</v>
      </c>
      <c r="T2269" s="7"/>
      <c r="U2269" s="7"/>
      <c r="V2269" s="7"/>
      <c r="W2269" s="7"/>
      <c r="X2269" s="7"/>
      <c r="Y2269" s="7"/>
      <c r="Z2269" s="7"/>
      <c r="AA2269" s="7"/>
      <c r="AB2269" s="7"/>
      <c r="AC2269" s="7"/>
    </row>
    <row r="2270">
      <c r="A2270" s="1774" t="s">
        <v>446</v>
      </c>
      <c r="B2270" s="1775">
        <f t="shared" ref="B2270:I2270" si="1693">SUM(B2166,B2172,B2179,B2185,B2192,B2198,B2205,B2211,B2218,B2224,B2231,B2237,B2244,B2250,B2257,B2263)</f>
        <v>0</v>
      </c>
      <c r="C2270" s="1775">
        <f t="shared" si="1693"/>
        <v>0</v>
      </c>
      <c r="D2270" s="1775">
        <f t="shared" si="1693"/>
        <v>1</v>
      </c>
      <c r="E2270" s="1775">
        <f t="shared" si="1693"/>
        <v>0</v>
      </c>
      <c r="F2270" s="1775">
        <f t="shared" si="1693"/>
        <v>0</v>
      </c>
      <c r="G2270" s="1775">
        <f t="shared" si="1693"/>
        <v>0</v>
      </c>
      <c r="H2270" s="1775">
        <f t="shared" si="1693"/>
        <v>0</v>
      </c>
      <c r="I2270" s="1775">
        <f t="shared" si="1693"/>
        <v>1</v>
      </c>
      <c r="J2270" s="1685"/>
      <c r="K2270" s="1531"/>
      <c r="L2270" s="1774" t="s">
        <v>446</v>
      </c>
      <c r="M2270" s="1775">
        <f t="shared" ref="M2270:S2270" si="1694">SUM(M2166,M2172,M2179,M2185,M2192,M2198,M2205,M2211,M2218,M2224,M2231,M2237,M2244,M2250,M2257,M2263)</f>
        <v>3</v>
      </c>
      <c r="N2270" s="1775">
        <f t="shared" si="1694"/>
        <v>2</v>
      </c>
      <c r="O2270" s="1775">
        <f t="shared" si="1694"/>
        <v>0</v>
      </c>
      <c r="P2270" s="1775">
        <f t="shared" si="1694"/>
        <v>2</v>
      </c>
      <c r="Q2270" s="1775">
        <f t="shared" si="1694"/>
        <v>0</v>
      </c>
      <c r="R2270" s="1775">
        <f t="shared" si="1694"/>
        <v>0</v>
      </c>
      <c r="S2270" s="1775">
        <f t="shared" si="1694"/>
        <v>0</v>
      </c>
      <c r="T2270" s="7"/>
      <c r="U2270" s="7"/>
      <c r="V2270" s="7"/>
      <c r="W2270" s="7"/>
      <c r="X2270" s="7"/>
      <c r="Y2270" s="7"/>
      <c r="Z2270" s="7"/>
      <c r="AA2270" s="7"/>
      <c r="AB2270" s="7"/>
      <c r="AC2270" s="7"/>
    </row>
    <row r="2271">
      <c r="A2271" s="1978" t="s">
        <v>962</v>
      </c>
      <c r="B2271" s="1775">
        <f t="shared" ref="B2271:I2271" si="1695">SUM(B2167,B2173,B2180,B2186,B2193,B2199,B2206,B2212,B2219,B2225,B2232,B2238,B2245,B2251,B2258,B2264)</f>
        <v>0</v>
      </c>
      <c r="C2271" s="1775">
        <f t="shared" si="1695"/>
        <v>0</v>
      </c>
      <c r="D2271" s="1775">
        <f t="shared" si="1695"/>
        <v>0</v>
      </c>
      <c r="E2271" s="1775">
        <f t="shared" si="1695"/>
        <v>0</v>
      </c>
      <c r="F2271" s="1775">
        <f t="shared" si="1695"/>
        <v>0</v>
      </c>
      <c r="G2271" s="1775">
        <f t="shared" si="1695"/>
        <v>0</v>
      </c>
      <c r="H2271" s="1775">
        <f t="shared" si="1695"/>
        <v>0</v>
      </c>
      <c r="I2271" s="1775">
        <f t="shared" si="1695"/>
        <v>0</v>
      </c>
      <c r="J2271" s="1762"/>
      <c r="K2271" s="1531"/>
      <c r="L2271" s="1978" t="s">
        <v>962</v>
      </c>
      <c r="M2271" s="1775">
        <f t="shared" ref="M2271:S2271" si="1696">SUM(M2167,M2173,M2180,M2186,M2193,M2199,M2206,M2212,M2219,M2225,M2232,M2238,M2245,M2251,M2258,M2264)</f>
        <v>0</v>
      </c>
      <c r="N2271" s="1775">
        <f t="shared" si="1696"/>
        <v>0</v>
      </c>
      <c r="O2271" s="1775">
        <f t="shared" si="1696"/>
        <v>5</v>
      </c>
      <c r="P2271" s="1775">
        <f t="shared" si="1696"/>
        <v>5</v>
      </c>
      <c r="Q2271" s="1775">
        <f t="shared" si="1696"/>
        <v>0</v>
      </c>
      <c r="R2271" s="1775">
        <f t="shared" si="1696"/>
        <v>0</v>
      </c>
      <c r="S2271" s="1775">
        <f t="shared" si="1696"/>
        <v>0</v>
      </c>
      <c r="T2271" s="7"/>
      <c r="U2271" s="7"/>
      <c r="V2271" s="7"/>
      <c r="W2271" s="7"/>
      <c r="X2271" s="7"/>
      <c r="Y2271" s="7"/>
      <c r="Z2271" s="7"/>
      <c r="AA2271" s="7"/>
      <c r="AB2271" s="7"/>
      <c r="AC2271" s="7"/>
    </row>
    <row r="2272">
      <c r="A2272" s="1774" t="s">
        <v>80</v>
      </c>
      <c r="B2272" s="1775">
        <f t="shared" ref="B2272:I2272" si="1697">SUM(B2168,B2174,B2181,B2187,B2194,B2200,B2207,B2213,B2220,B2226,B2233,B2239,B2246,B2252,B2259,B2265)</f>
        <v>0</v>
      </c>
      <c r="C2272" s="1775">
        <f t="shared" si="1697"/>
        <v>0</v>
      </c>
      <c r="D2272" s="1775">
        <f t="shared" si="1697"/>
        <v>0</v>
      </c>
      <c r="E2272" s="1775">
        <f t="shared" si="1697"/>
        <v>0</v>
      </c>
      <c r="F2272" s="1775">
        <f t="shared" si="1697"/>
        <v>0</v>
      </c>
      <c r="G2272" s="1775">
        <f t="shared" si="1697"/>
        <v>0</v>
      </c>
      <c r="H2272" s="1775">
        <f t="shared" si="1697"/>
        <v>0</v>
      </c>
      <c r="I2272" s="1775">
        <f t="shared" si="1697"/>
        <v>0</v>
      </c>
      <c r="J2272" s="1685"/>
      <c r="K2272" s="1531"/>
      <c r="L2272" s="1774" t="s">
        <v>80</v>
      </c>
      <c r="M2272" s="1775">
        <f t="shared" ref="M2272:S2272" si="1698">SUM(M2168,M2174,M2181,M2187,M2194,M2200,M2207,M2213,M2220,M2226,M2233,M2239,M2246,M2252,M2259,M2265)</f>
        <v>20</v>
      </c>
      <c r="N2272" s="1775">
        <f t="shared" si="1698"/>
        <v>20</v>
      </c>
      <c r="O2272" s="1775">
        <f t="shared" si="1698"/>
        <v>0</v>
      </c>
      <c r="P2272" s="1775">
        <f t="shared" si="1698"/>
        <v>20</v>
      </c>
      <c r="Q2272" s="1775">
        <f t="shared" si="1698"/>
        <v>0</v>
      </c>
      <c r="R2272" s="1775">
        <f t="shared" si="1698"/>
        <v>0</v>
      </c>
      <c r="S2272" s="1775">
        <f t="shared" si="1698"/>
        <v>0</v>
      </c>
      <c r="T2272" s="7"/>
      <c r="U2272" s="7"/>
      <c r="V2272" s="7"/>
      <c r="W2272" s="7"/>
      <c r="X2272" s="7"/>
      <c r="Y2272" s="7"/>
      <c r="Z2272" s="7"/>
      <c r="AA2272" s="7"/>
      <c r="AB2272" s="7"/>
      <c r="AC2272" s="7"/>
    </row>
    <row r="2273">
      <c r="A2273" s="1757" t="s">
        <v>9</v>
      </c>
      <c r="B2273" s="1758">
        <f t="shared" ref="B2273:I2273" si="1699">SUM(B2267:B2271)</f>
        <v>5</v>
      </c>
      <c r="C2273" s="1758">
        <f t="shared" si="1699"/>
        <v>0</v>
      </c>
      <c r="D2273" s="1758">
        <f t="shared" si="1699"/>
        <v>3</v>
      </c>
      <c r="E2273" s="1758">
        <f t="shared" si="1699"/>
        <v>0</v>
      </c>
      <c r="F2273" s="1758">
        <f t="shared" si="1699"/>
        <v>0</v>
      </c>
      <c r="G2273" s="1758">
        <f t="shared" si="1699"/>
        <v>0</v>
      </c>
      <c r="H2273" s="1758">
        <f t="shared" si="1699"/>
        <v>0</v>
      </c>
      <c r="I2273" s="1758">
        <f t="shared" si="1699"/>
        <v>8</v>
      </c>
      <c r="J2273" s="1682"/>
      <c r="K2273" s="1531"/>
      <c r="L2273" s="1757" t="s">
        <v>9</v>
      </c>
      <c r="M2273" s="1758">
        <f t="shared" ref="M2273:S2273" si="1700">SUM(M2267:M2271)</f>
        <v>23</v>
      </c>
      <c r="N2273" s="1758">
        <f t="shared" si="1700"/>
        <v>15</v>
      </c>
      <c r="O2273" s="1758">
        <f t="shared" si="1700"/>
        <v>25</v>
      </c>
      <c r="P2273" s="1758">
        <f t="shared" si="1700"/>
        <v>40</v>
      </c>
      <c r="Q2273" s="1758">
        <f t="shared" si="1700"/>
        <v>0</v>
      </c>
      <c r="R2273" s="1758">
        <f t="shared" si="1700"/>
        <v>0</v>
      </c>
      <c r="S2273" s="1758">
        <f t="shared" si="1700"/>
        <v>0</v>
      </c>
      <c r="T2273" s="7"/>
      <c r="U2273" s="7"/>
      <c r="V2273" s="7"/>
      <c r="W2273" s="7"/>
      <c r="X2273" s="7"/>
      <c r="Y2273" s="7"/>
      <c r="Z2273" s="7"/>
      <c r="AA2273" s="7"/>
      <c r="AB2273" s="7"/>
      <c r="AC2273" s="7"/>
    </row>
    <row r="2274">
      <c r="A2274" s="1974"/>
      <c r="B2274" s="584"/>
      <c r="C2274" s="584"/>
      <c r="D2274" s="584"/>
      <c r="E2274" s="677"/>
      <c r="F2274" s="678"/>
      <c r="G2274" s="678"/>
      <c r="H2274" s="678"/>
      <c r="I2274" s="678"/>
      <c r="J2274" s="727"/>
      <c r="K2274" s="576"/>
      <c r="L2274" s="1963"/>
      <c r="M2274" s="1963"/>
      <c r="N2274" s="1963"/>
      <c r="O2274" s="576"/>
      <c r="P2274" s="629"/>
      <c r="Q2274" s="629"/>
      <c r="R2274" s="1965"/>
      <c r="S2274" s="1964"/>
      <c r="T2274" s="7"/>
      <c r="U2274" s="7"/>
      <c r="V2274" s="7"/>
      <c r="W2274" s="7"/>
      <c r="X2274" s="7"/>
      <c r="Y2274" s="7"/>
      <c r="Z2274" s="7"/>
      <c r="AA2274" s="7"/>
      <c r="AB2274" s="7"/>
      <c r="AC2274" s="7"/>
    </row>
    <row r="2275">
      <c r="A2275" s="1757" t="s">
        <v>123</v>
      </c>
      <c r="B2275" s="1758" t="s">
        <v>2</v>
      </c>
      <c r="C2275" s="1758" t="s">
        <v>3</v>
      </c>
      <c r="D2275" s="1758" t="s">
        <v>4</v>
      </c>
      <c r="E2275" s="1758" t="s">
        <v>5</v>
      </c>
      <c r="F2275" s="1758" t="s">
        <v>6</v>
      </c>
      <c r="G2275" s="1758" t="s">
        <v>7</v>
      </c>
      <c r="H2275" s="1758" t="s">
        <v>9</v>
      </c>
      <c r="I2275" s="1758" t="s">
        <v>9</v>
      </c>
      <c r="J2275" s="649"/>
      <c r="K2275" s="636"/>
      <c r="L2275" s="649"/>
      <c r="M2275" s="649"/>
      <c r="N2275" s="649"/>
      <c r="O2275" s="649"/>
      <c r="P2275" s="649"/>
      <c r="Q2275" s="649"/>
      <c r="R2275" s="649"/>
      <c r="S2275" s="649"/>
      <c r="T2275" s="7"/>
      <c r="U2275" s="7"/>
      <c r="V2275" s="7"/>
      <c r="W2275" s="7"/>
      <c r="X2275" s="7"/>
      <c r="Y2275" s="7"/>
      <c r="Z2275" s="7"/>
      <c r="AA2275" s="7"/>
      <c r="AB2275" s="7"/>
      <c r="AC2275" s="7"/>
    </row>
    <row r="2276">
      <c r="A2276" s="1756" t="s">
        <v>124</v>
      </c>
      <c r="B2276" s="693">
        <f t="shared" ref="B2276:H2276" si="1701">sum(B2268:B2269)</f>
        <v>0</v>
      </c>
      <c r="C2276" s="693">
        <f t="shared" si="1701"/>
        <v>0</v>
      </c>
      <c r="D2276" s="693">
        <f t="shared" si="1701"/>
        <v>0</v>
      </c>
      <c r="E2276" s="693">
        <f t="shared" si="1701"/>
        <v>0</v>
      </c>
      <c r="F2276" s="693">
        <f t="shared" si="1701"/>
        <v>0</v>
      </c>
      <c r="G2276" s="693">
        <f t="shared" si="1701"/>
        <v>0</v>
      </c>
      <c r="H2276" s="693">
        <f t="shared" si="1701"/>
        <v>0</v>
      </c>
      <c r="I2276" s="693">
        <f t="shared" ref="I2276:I2280" si="1703">SUM(B2276:H2276)</f>
        <v>0</v>
      </c>
      <c r="J2276" s="649"/>
      <c r="K2276" s="636"/>
      <c r="L2276" s="649"/>
      <c r="M2276" s="649"/>
      <c r="N2276" s="649"/>
      <c r="O2276" s="649"/>
      <c r="P2276" s="649"/>
      <c r="Q2276" s="649"/>
      <c r="R2276" s="649"/>
      <c r="S2276" s="649"/>
      <c r="T2276" s="649"/>
      <c r="U2276" s="7"/>
      <c r="V2276" s="7"/>
      <c r="W2276" s="7"/>
      <c r="X2276" s="7"/>
      <c r="Y2276" s="7"/>
      <c r="Z2276" s="7"/>
      <c r="AA2276" s="7"/>
      <c r="AB2276" s="7"/>
      <c r="AC2276" s="7"/>
    </row>
    <row r="2277">
      <c r="A2277" s="1938" t="s">
        <v>126</v>
      </c>
      <c r="B2277" s="1777">
        <f t="shared" ref="B2277:H2277" si="1702">(B2276*10.01)</f>
        <v>0</v>
      </c>
      <c r="C2277" s="1777">
        <f t="shared" si="1702"/>
        <v>0</v>
      </c>
      <c r="D2277" s="1777">
        <f t="shared" si="1702"/>
        <v>0</v>
      </c>
      <c r="E2277" s="1777">
        <f t="shared" si="1702"/>
        <v>0</v>
      </c>
      <c r="F2277" s="1777">
        <f t="shared" si="1702"/>
        <v>0</v>
      </c>
      <c r="G2277" s="1777">
        <f t="shared" si="1702"/>
        <v>0</v>
      </c>
      <c r="H2277" s="1777">
        <f t="shared" si="1702"/>
        <v>0</v>
      </c>
      <c r="I2277" s="1790">
        <f t="shared" si="1703"/>
        <v>0</v>
      </c>
      <c r="J2277" s="1689"/>
      <c r="K2277" s="576"/>
      <c r="L2277" s="1975"/>
      <c r="M2277" s="1975"/>
      <c r="N2277" s="1975"/>
      <c r="O2277" s="577"/>
      <c r="P2277" s="1964"/>
      <c r="Q2277" s="1964"/>
      <c r="R2277" s="1965"/>
      <c r="S2277" s="1964"/>
      <c r="T2277" s="1965"/>
      <c r="U2277" s="7"/>
      <c r="V2277" s="7"/>
      <c r="W2277" s="7"/>
      <c r="X2277" s="7"/>
      <c r="Y2277" s="7"/>
      <c r="Z2277" s="7"/>
      <c r="AA2277" s="7"/>
      <c r="AB2277" s="7"/>
      <c r="AC2277" s="7"/>
    </row>
    <row r="2278">
      <c r="A2278" s="1756" t="s">
        <v>127</v>
      </c>
      <c r="B2278" s="693">
        <f t="shared" ref="B2278:H2278" si="1704">B2272</f>
        <v>0</v>
      </c>
      <c r="C2278" s="693">
        <f t="shared" si="1704"/>
        <v>0</v>
      </c>
      <c r="D2278" s="693">
        <f t="shared" si="1704"/>
        <v>0</v>
      </c>
      <c r="E2278" s="693">
        <f t="shared" si="1704"/>
        <v>0</v>
      </c>
      <c r="F2278" s="693">
        <f t="shared" si="1704"/>
        <v>0</v>
      </c>
      <c r="G2278" s="693">
        <f t="shared" si="1704"/>
        <v>0</v>
      </c>
      <c r="H2278" s="693">
        <f t="shared" si="1704"/>
        <v>0</v>
      </c>
      <c r="I2278" s="693">
        <f t="shared" si="1703"/>
        <v>0</v>
      </c>
      <c r="J2278" s="1689"/>
      <c r="K2278" s="576"/>
      <c r="L2278" s="1975"/>
      <c r="M2278" s="1975"/>
      <c r="N2278" s="1975"/>
      <c r="O2278" s="577"/>
      <c r="P2278" s="1964"/>
      <c r="Q2278" s="1964"/>
      <c r="R2278" s="1965"/>
      <c r="S2278" s="1964"/>
      <c r="T2278" s="1965"/>
      <c r="U2278" s="7"/>
      <c r="V2278" s="7"/>
      <c r="W2278" s="7"/>
      <c r="X2278" s="7"/>
      <c r="Y2278" s="7"/>
      <c r="Z2278" s="7"/>
      <c r="AA2278" s="7"/>
      <c r="AB2278" s="7"/>
      <c r="AC2278" s="7"/>
    </row>
    <row r="2279">
      <c r="A2279" s="1756" t="s">
        <v>126</v>
      </c>
      <c r="B2279" s="1790">
        <f t="shared" ref="B2279:H2279" si="1705">(B2278*5)</f>
        <v>0</v>
      </c>
      <c r="C2279" s="1790">
        <f t="shared" si="1705"/>
        <v>0</v>
      </c>
      <c r="D2279" s="1790">
        <f t="shared" si="1705"/>
        <v>0</v>
      </c>
      <c r="E2279" s="1790">
        <f t="shared" si="1705"/>
        <v>0</v>
      </c>
      <c r="F2279" s="1790">
        <f t="shared" si="1705"/>
        <v>0</v>
      </c>
      <c r="G2279" s="1790">
        <f t="shared" si="1705"/>
        <v>0</v>
      </c>
      <c r="H2279" s="1790">
        <f t="shared" si="1705"/>
        <v>0</v>
      </c>
      <c r="I2279" s="1790">
        <f t="shared" si="1703"/>
        <v>0</v>
      </c>
      <c r="J2279" s="1689"/>
      <c r="K2279" s="576"/>
      <c r="L2279" s="1975"/>
      <c r="M2279" s="1975"/>
      <c r="N2279" s="1975"/>
      <c r="O2279" s="577"/>
      <c r="P2279" s="1964"/>
      <c r="Q2279" s="1964"/>
      <c r="R2279" s="1965"/>
      <c r="S2279" s="1964"/>
      <c r="T2279" s="1965"/>
      <c r="U2279" s="7"/>
      <c r="V2279" s="7"/>
      <c r="W2279" s="7"/>
      <c r="X2279" s="7"/>
      <c r="Y2279" s="7"/>
      <c r="Z2279" s="7"/>
      <c r="AA2279" s="7"/>
      <c r="AB2279" s="7"/>
      <c r="AC2279" s="7"/>
    </row>
    <row r="2280">
      <c r="A2280" s="1757" t="s">
        <v>9</v>
      </c>
      <c r="B2280" s="1780">
        <f t="shared" ref="B2280:H2280" si="1706">SUM(B2277,B2279)</f>
        <v>0</v>
      </c>
      <c r="C2280" s="1780">
        <f t="shared" si="1706"/>
        <v>0</v>
      </c>
      <c r="D2280" s="1780">
        <f t="shared" si="1706"/>
        <v>0</v>
      </c>
      <c r="E2280" s="1780">
        <f t="shared" si="1706"/>
        <v>0</v>
      </c>
      <c r="F2280" s="1780">
        <f t="shared" si="1706"/>
        <v>0</v>
      </c>
      <c r="G2280" s="1780">
        <f t="shared" si="1706"/>
        <v>0</v>
      </c>
      <c r="H2280" s="1780">
        <f t="shared" si="1706"/>
        <v>0</v>
      </c>
      <c r="I2280" s="1780">
        <f t="shared" si="1703"/>
        <v>0</v>
      </c>
      <c r="J2280" s="1689"/>
      <c r="K2280" s="576"/>
      <c r="L2280" s="1975"/>
      <c r="M2280" s="1975"/>
      <c r="N2280" s="1975"/>
      <c r="O2280" s="577"/>
      <c r="P2280" s="1964"/>
      <c r="Q2280" s="1964"/>
      <c r="R2280" s="1965"/>
      <c r="S2280" s="1964"/>
      <c r="T2280" s="1965"/>
      <c r="U2280" s="7"/>
      <c r="V2280" s="7"/>
      <c r="W2280" s="7"/>
      <c r="X2280" s="7"/>
      <c r="Y2280" s="7"/>
      <c r="Z2280" s="7"/>
      <c r="AA2280" s="7"/>
      <c r="AB2280" s="7"/>
      <c r="AC2280" s="7"/>
    </row>
    <row r="2281">
      <c r="A2281" s="1963"/>
      <c r="B2281" s="676"/>
      <c r="C2281" s="676"/>
      <c r="D2281" s="676"/>
      <c r="E2281" s="676"/>
      <c r="F2281" s="676"/>
      <c r="G2281" s="677"/>
      <c r="H2281" s="678"/>
      <c r="I2281" s="1968"/>
      <c r="J2281" s="676"/>
      <c r="K2281" s="576"/>
      <c r="L2281" s="1963"/>
      <c r="M2281" s="1963"/>
      <c r="N2281" s="1963"/>
      <c r="O2281" s="576"/>
      <c r="P2281" s="629"/>
      <c r="Q2281" s="629"/>
      <c r="R2281" s="1965"/>
      <c r="S2281" s="1964"/>
      <c r="T2281" s="1965"/>
      <c r="U2281" s="7"/>
      <c r="V2281" s="7"/>
      <c r="W2281" s="7"/>
      <c r="X2281" s="7"/>
      <c r="Y2281" s="7"/>
      <c r="Z2281" s="7"/>
      <c r="AA2281" s="7"/>
      <c r="AB2281" s="7"/>
      <c r="AC2281" s="7"/>
    </row>
    <row r="2282">
      <c r="A2282" s="1963"/>
      <c r="B2282" s="676"/>
      <c r="C2282" s="676"/>
      <c r="D2282" s="676"/>
      <c r="E2282" s="676"/>
      <c r="F2282" s="679"/>
      <c r="G2282" s="1781" t="s">
        <v>35</v>
      </c>
      <c r="H2282" s="1782" t="s">
        <v>36</v>
      </c>
      <c r="I2282" s="1968"/>
      <c r="J2282" s="676"/>
      <c r="K2282" s="576"/>
      <c r="L2282" s="1963"/>
      <c r="M2282" s="1963"/>
      <c r="N2282" s="1963"/>
      <c r="O2282" s="576"/>
      <c r="P2282" s="629"/>
      <c r="Q2282" s="629"/>
      <c r="R2282" s="1965"/>
      <c r="S2282" s="1964"/>
      <c r="T2282" s="1965"/>
      <c r="U2282" s="7"/>
      <c r="V2282" s="7"/>
      <c r="W2282" s="7"/>
      <c r="X2282" s="7"/>
      <c r="Y2282" s="7"/>
      <c r="Z2282" s="7"/>
      <c r="AA2282" s="7"/>
      <c r="AB2282" s="7"/>
      <c r="AC2282" s="7"/>
    </row>
    <row r="2283">
      <c r="A2283" s="1963"/>
      <c r="B2283" s="676"/>
      <c r="C2283" s="676"/>
      <c r="D2283" s="676"/>
      <c r="E2283" s="676"/>
      <c r="F2283" s="679"/>
      <c r="G2283" s="1966">
        <v>44808.0</v>
      </c>
      <c r="H2283" s="692">
        <v>15.0</v>
      </c>
      <c r="I2283" s="1968"/>
      <c r="J2283" s="676"/>
      <c r="K2283" s="576"/>
      <c r="L2283" s="1963"/>
      <c r="M2283" s="1963"/>
      <c r="N2283" s="1963"/>
      <c r="O2283" s="576"/>
      <c r="P2283" s="629"/>
      <c r="Q2283" s="629"/>
      <c r="R2283" s="1965"/>
      <c r="S2283" s="1964"/>
      <c r="T2283" s="1965"/>
      <c r="U2283" s="7"/>
      <c r="V2283" s="7"/>
      <c r="W2283" s="7"/>
      <c r="X2283" s="7"/>
      <c r="Y2283" s="7"/>
      <c r="Z2283" s="7"/>
      <c r="AA2283" s="7"/>
      <c r="AB2283" s="7"/>
      <c r="AC2283" s="7"/>
    </row>
    <row r="2284">
      <c r="A2284" s="1963"/>
      <c r="B2284" s="676"/>
      <c r="C2284" s="676"/>
      <c r="D2284" s="676"/>
      <c r="E2284" s="676"/>
      <c r="F2284" s="679"/>
      <c r="G2284" s="1967">
        <v>44815.0</v>
      </c>
      <c r="H2284" s="692">
        <v>53.0</v>
      </c>
      <c r="I2284" s="1968"/>
      <c r="J2284" s="676"/>
      <c r="K2284" s="576"/>
      <c r="L2284" s="1963"/>
      <c r="M2284" s="1963"/>
      <c r="N2284" s="1963"/>
      <c r="O2284" s="576"/>
      <c r="P2284" s="629"/>
      <c r="Q2284" s="629"/>
      <c r="R2284" s="1965"/>
      <c r="S2284" s="1964"/>
      <c r="T2284" s="1965"/>
      <c r="U2284" s="7"/>
      <c r="V2284" s="7"/>
      <c r="W2284" s="7"/>
      <c r="X2284" s="7"/>
      <c r="Y2284" s="7"/>
      <c r="Z2284" s="7"/>
      <c r="AA2284" s="7"/>
      <c r="AB2284" s="7"/>
      <c r="AC2284" s="7"/>
    </row>
    <row r="2285">
      <c r="A2285" s="1963"/>
      <c r="B2285" s="676"/>
      <c r="C2285" s="676"/>
      <c r="D2285" s="676"/>
      <c r="E2285" s="676"/>
      <c r="F2285" s="679"/>
      <c r="G2285" s="1967">
        <v>44822.0</v>
      </c>
      <c r="H2285" s="701">
        <f>H1141</f>
        <v>50</v>
      </c>
      <c r="I2285" s="1968"/>
      <c r="J2285" s="676"/>
      <c r="K2285" s="576"/>
      <c r="L2285" s="1963"/>
      <c r="M2285" s="1963"/>
      <c r="N2285" s="1963"/>
      <c r="O2285" s="576"/>
      <c r="P2285" s="629"/>
      <c r="Q2285" s="629"/>
      <c r="R2285" s="1965"/>
      <c r="S2285" s="1964"/>
      <c r="T2285" s="1965"/>
      <c r="U2285" s="7"/>
      <c r="V2285" s="7"/>
      <c r="W2285" s="7"/>
      <c r="X2285" s="7"/>
      <c r="Y2285" s="7"/>
      <c r="Z2285" s="7"/>
      <c r="AA2285" s="7"/>
      <c r="AB2285" s="7"/>
      <c r="AC2285" s="7"/>
    </row>
    <row r="2286">
      <c r="A2286" s="1963"/>
      <c r="B2286" s="676"/>
      <c r="C2286" s="676"/>
      <c r="D2286" s="676"/>
      <c r="E2286" s="676"/>
      <c r="F2286" s="679"/>
      <c r="G2286" s="1967">
        <v>44829.0</v>
      </c>
      <c r="H2286" s="693">
        <f>H1756</f>
        <v>28</v>
      </c>
      <c r="I2286" s="1968"/>
      <c r="J2286" s="676"/>
      <c r="K2286" s="576"/>
      <c r="L2286" s="1963"/>
      <c r="M2286" s="1963"/>
      <c r="N2286" s="1963"/>
      <c r="O2286" s="576"/>
      <c r="P2286" s="629"/>
      <c r="Q2286" s="629"/>
      <c r="R2286" s="1965"/>
      <c r="S2286" s="1964"/>
      <c r="T2286" s="1965"/>
      <c r="U2286" s="7"/>
      <c r="V2286" s="7"/>
      <c r="W2286" s="7"/>
      <c r="X2286" s="7"/>
      <c r="Y2286" s="7"/>
      <c r="Z2286" s="7"/>
      <c r="AA2286" s="7"/>
      <c r="AB2286" s="7"/>
      <c r="AC2286" s="7"/>
    </row>
    <row r="2287">
      <c r="A2287" s="1963"/>
      <c r="B2287" s="676"/>
      <c r="C2287" s="676"/>
      <c r="D2287" s="676"/>
      <c r="E2287" s="676"/>
      <c r="F2287" s="679"/>
      <c r="G2287" s="1967">
        <v>44834.0</v>
      </c>
      <c r="H2287" s="693">
        <f>I2273</f>
        <v>8</v>
      </c>
      <c r="I2287" s="1968"/>
      <c r="J2287" s="676"/>
      <c r="K2287" s="576"/>
      <c r="L2287" s="1963"/>
      <c r="M2287" s="1963"/>
      <c r="N2287" s="1963"/>
      <c r="O2287" s="576"/>
      <c r="P2287" s="629"/>
      <c r="Q2287" s="629"/>
      <c r="R2287" s="1965"/>
      <c r="S2287" s="1964"/>
      <c r="T2287" s="1965"/>
      <c r="U2287" s="7"/>
      <c r="V2287" s="7"/>
      <c r="W2287" s="7"/>
      <c r="X2287" s="7"/>
      <c r="Y2287" s="7"/>
      <c r="Z2287" s="7"/>
      <c r="AA2287" s="7"/>
      <c r="AB2287" s="7"/>
      <c r="AC2287" s="7"/>
    </row>
    <row r="2288">
      <c r="A2288" s="1963"/>
      <c r="B2288" s="676"/>
      <c r="C2288" s="676"/>
      <c r="D2288" s="676"/>
      <c r="E2288" s="676"/>
      <c r="F2288" s="679"/>
      <c r="G2288" s="1781" t="s">
        <v>9</v>
      </c>
      <c r="H2288" s="1758">
        <f>SUM(H2283:H2287)</f>
        <v>154</v>
      </c>
      <c r="I2288" s="1968"/>
      <c r="J2288" s="676"/>
      <c r="K2288" s="576"/>
      <c r="L2288" s="1963"/>
      <c r="M2288" s="1963"/>
      <c r="N2288" s="1963"/>
      <c r="O2288" s="576"/>
      <c r="P2288" s="629"/>
      <c r="Q2288" s="629"/>
      <c r="R2288" s="1965"/>
      <c r="S2288" s="1964"/>
      <c r="T2288" s="1965"/>
      <c r="U2288" s="7"/>
      <c r="V2288" s="7"/>
      <c r="W2288" s="7"/>
      <c r="X2288" s="7"/>
      <c r="Y2288" s="7"/>
      <c r="Z2288" s="7"/>
      <c r="AA2288" s="7"/>
      <c r="AB2288" s="7"/>
      <c r="AC2288" s="7"/>
    </row>
    <row r="2289">
      <c r="A2289" s="1963"/>
      <c r="B2289" s="676"/>
      <c r="C2289" s="676"/>
      <c r="D2289" s="676"/>
      <c r="E2289" s="676"/>
      <c r="F2289" s="676"/>
      <c r="G2289" s="677"/>
      <c r="H2289" s="678"/>
      <c r="I2289" s="1968"/>
      <c r="J2289" s="576"/>
      <c r="K2289" s="576"/>
      <c r="L2289" s="1963"/>
      <c r="M2289" s="1963"/>
      <c r="N2289" s="1963"/>
      <c r="O2289" s="576"/>
      <c r="P2289" s="629"/>
      <c r="Q2289" s="629"/>
      <c r="R2289" s="1965"/>
      <c r="S2289" s="1964"/>
      <c r="T2289" s="1965"/>
      <c r="U2289" s="7"/>
      <c r="V2289" s="7"/>
      <c r="W2289" s="7"/>
      <c r="X2289" s="7"/>
      <c r="Y2289" s="7"/>
      <c r="Z2289" s="7"/>
      <c r="AA2289" s="7"/>
      <c r="AB2289" s="7"/>
      <c r="AC2289" s="7"/>
    </row>
    <row r="2290">
      <c r="A2290" s="1963"/>
      <c r="B2290" s="676"/>
      <c r="C2290" s="676"/>
      <c r="D2290" s="676"/>
      <c r="E2290" s="676"/>
      <c r="F2290" s="679"/>
      <c r="G2290" s="1781" t="s">
        <v>131</v>
      </c>
      <c r="H2290" s="1758">
        <f>(1000-H2288)</f>
        <v>846</v>
      </c>
      <c r="I2290" s="1968"/>
      <c r="J2290" s="577"/>
      <c r="K2290" s="577"/>
      <c r="L2290" s="1963"/>
      <c r="M2290" s="1963"/>
      <c r="N2290" s="1963"/>
      <c r="O2290" s="576"/>
      <c r="P2290" s="629"/>
      <c r="Q2290" s="629"/>
      <c r="R2290" s="1965"/>
      <c r="S2290" s="1964"/>
      <c r="T2290" s="1965"/>
      <c r="U2290" s="7"/>
      <c r="V2290" s="7"/>
      <c r="W2290" s="7"/>
      <c r="X2290" s="7"/>
      <c r="Y2290" s="7"/>
      <c r="Z2290" s="7"/>
      <c r="AA2290" s="7"/>
      <c r="AB2290" s="7"/>
      <c r="AC2290" s="7"/>
    </row>
    <row r="2291">
      <c r="A2291" s="1974"/>
      <c r="B2291" s="677"/>
      <c r="C2291" s="677"/>
      <c r="D2291" s="677"/>
      <c r="E2291" s="677"/>
      <c r="F2291" s="677"/>
      <c r="G2291" s="677"/>
      <c r="H2291" s="675"/>
      <c r="I2291" s="1968"/>
      <c r="J2291" s="1690"/>
      <c r="K2291" s="636"/>
      <c r="L2291" s="636"/>
      <c r="M2291" s="636"/>
      <c r="N2291" s="636"/>
      <c r="O2291" s="636"/>
      <c r="P2291" s="636"/>
      <c r="Q2291" s="649"/>
      <c r="R2291" s="649"/>
      <c r="S2291" s="649"/>
      <c r="T2291" s="649"/>
      <c r="U2291" s="7"/>
      <c r="V2291" s="7"/>
      <c r="W2291" s="7"/>
      <c r="X2291" s="7"/>
      <c r="Y2291" s="7"/>
      <c r="Z2291" s="7"/>
      <c r="AA2291" s="7"/>
      <c r="AB2291" s="7"/>
      <c r="AC2291" s="7"/>
    </row>
    <row r="2292">
      <c r="A2292" s="1829" t="s">
        <v>472</v>
      </c>
      <c r="B2292" s="1829" t="s">
        <v>2</v>
      </c>
      <c r="C2292" s="1829" t="s">
        <v>3</v>
      </c>
      <c r="D2292" s="1829" t="s">
        <v>4</v>
      </c>
      <c r="E2292" s="1829" t="s">
        <v>5</v>
      </c>
      <c r="F2292" s="1829" t="s">
        <v>6</v>
      </c>
      <c r="G2292" s="1829" t="s">
        <v>7</v>
      </c>
      <c r="H2292" s="1829" t="s">
        <v>8</v>
      </c>
      <c r="I2292" s="1758" t="s">
        <v>9</v>
      </c>
      <c r="J2292" s="636"/>
      <c r="K2292" s="636"/>
      <c r="L2292" s="636"/>
      <c r="M2292" s="636"/>
      <c r="N2292" s="636"/>
      <c r="O2292" s="636"/>
      <c r="P2292" s="636"/>
      <c r="Q2292" s="649"/>
      <c r="R2292" s="649"/>
      <c r="S2292" s="649"/>
      <c r="T2292" s="649"/>
      <c r="U2292" s="7"/>
      <c r="V2292" s="7"/>
      <c r="W2292" s="7"/>
      <c r="X2292" s="7"/>
      <c r="Y2292" s="7"/>
      <c r="Z2292" s="7"/>
      <c r="AA2292" s="7"/>
      <c r="AB2292" s="7"/>
      <c r="AC2292" s="7"/>
    </row>
    <row r="2293">
      <c r="A2293" s="1848"/>
      <c r="B2293" s="1848">
        <f t="shared" ref="B2293:G2293" si="1707">SUM(B1984,B2141,B2273)</f>
        <v>162</v>
      </c>
      <c r="C2293" s="1848">
        <f t="shared" si="1707"/>
        <v>208</v>
      </c>
      <c r="D2293" s="1848">
        <f t="shared" si="1707"/>
        <v>229</v>
      </c>
      <c r="E2293" s="1848">
        <f t="shared" si="1707"/>
        <v>66</v>
      </c>
      <c r="F2293" s="1848">
        <f t="shared" si="1707"/>
        <v>197</v>
      </c>
      <c r="G2293" s="1848">
        <f t="shared" si="1707"/>
        <v>82</v>
      </c>
      <c r="H2293" s="1897">
        <f>(H2273)</f>
        <v>0</v>
      </c>
      <c r="I2293" s="693">
        <f>sum(B2293:H2293)</f>
        <v>944</v>
      </c>
      <c r="J2293" s="636"/>
      <c r="K2293" s="577"/>
      <c r="L2293" s="1975"/>
      <c r="M2293" s="1975"/>
      <c r="N2293" s="1975"/>
      <c r="O2293" s="577"/>
      <c r="P2293" s="1964"/>
      <c r="Q2293" s="1964"/>
      <c r="R2293" s="1965"/>
      <c r="S2293" s="1964"/>
      <c r="T2293" s="1965"/>
      <c r="U2293" s="7"/>
      <c r="V2293" s="7"/>
      <c r="W2293" s="7"/>
      <c r="X2293" s="7"/>
      <c r="Y2293" s="7"/>
      <c r="Z2293" s="7"/>
      <c r="AA2293" s="7"/>
      <c r="AB2293" s="7"/>
      <c r="AC2293" s="7"/>
    </row>
    <row r="2294">
      <c r="A2294" s="1843"/>
      <c r="B2294" s="1843"/>
      <c r="C2294" s="1843"/>
      <c r="D2294" s="1843"/>
      <c r="E2294" s="1843"/>
      <c r="F2294" s="1843"/>
      <c r="G2294" s="1843"/>
      <c r="H2294" s="1844"/>
      <c r="I2294" s="1972"/>
      <c r="J2294" s="577"/>
      <c r="K2294" s="577"/>
      <c r="L2294" s="1975"/>
      <c r="M2294" s="1975"/>
      <c r="N2294" s="1975"/>
      <c r="O2294" s="577"/>
      <c r="P2294" s="1964"/>
      <c r="Q2294" s="1964"/>
      <c r="R2294" s="1965"/>
      <c r="S2294" s="1990"/>
      <c r="T2294" s="1965"/>
      <c r="U2294" s="1990"/>
      <c r="V2294" s="1990"/>
      <c r="W2294" s="1990"/>
      <c r="X2294" s="1990"/>
      <c r="Y2294" s="1990"/>
      <c r="Z2294" s="1990"/>
      <c r="AA2294" s="1990"/>
      <c r="AB2294" s="1990"/>
      <c r="AC2294" s="1990"/>
    </row>
    <row r="2295">
      <c r="A2295" s="1943" t="s">
        <v>829</v>
      </c>
      <c r="B2295" s="1944" t="s">
        <v>1083</v>
      </c>
      <c r="C2295" s="1944" t="s">
        <v>1084</v>
      </c>
      <c r="D2295" s="1944" t="s">
        <v>1085</v>
      </c>
      <c r="E2295" s="1944" t="s">
        <v>1086</v>
      </c>
      <c r="F2295" s="1944" t="s">
        <v>1087</v>
      </c>
      <c r="G2295" s="1944" t="s">
        <v>1088</v>
      </c>
      <c r="H2295" s="1782" t="s">
        <v>9</v>
      </c>
      <c r="I2295" s="1781" t="s">
        <v>71</v>
      </c>
      <c r="J2295" s="576"/>
      <c r="K2295" s="1943" t="s">
        <v>829</v>
      </c>
      <c r="L2295" s="1944"/>
      <c r="M2295" s="1944"/>
      <c r="N2295" s="1944"/>
      <c r="O2295" s="1944"/>
      <c r="P2295" s="1944"/>
      <c r="Q2295" s="1944"/>
      <c r="R2295" s="1782" t="s">
        <v>9</v>
      </c>
      <c r="S2295" s="7"/>
      <c r="T2295" s="1965"/>
      <c r="U2295" s="7"/>
      <c r="V2295" s="7"/>
      <c r="W2295" s="7"/>
      <c r="X2295" s="7"/>
      <c r="Y2295" s="7"/>
      <c r="Z2295" s="7"/>
      <c r="AA2295" s="7"/>
      <c r="AB2295" s="7"/>
      <c r="AC2295" s="7"/>
    </row>
    <row r="2296">
      <c r="A2296" s="1754" t="s">
        <v>1079</v>
      </c>
      <c r="B2296" s="1980"/>
      <c r="C2296" s="1980"/>
      <c r="D2296" s="1980"/>
      <c r="E2296" s="1980"/>
      <c r="F2296" s="1980"/>
      <c r="G2296" s="1980"/>
      <c r="H2296" s="1980"/>
      <c r="I2296" s="1980"/>
      <c r="J2296" s="588"/>
      <c r="K2296" s="1754" t="s">
        <v>1079</v>
      </c>
      <c r="L2296" s="693" t="s">
        <v>72</v>
      </c>
      <c r="M2296" s="693" t="s">
        <v>13</v>
      </c>
      <c r="N2296" s="701" t="s">
        <v>73</v>
      </c>
      <c r="O2296" s="693" t="s">
        <v>13</v>
      </c>
      <c r="P2296" s="701" t="s">
        <v>74</v>
      </c>
      <c r="Q2296" s="701" t="s">
        <v>640</v>
      </c>
      <c r="R2296" s="1686" t="s">
        <v>592</v>
      </c>
      <c r="S2296" s="7"/>
      <c r="T2296" s="649"/>
      <c r="U2296" s="7"/>
      <c r="V2296" s="7"/>
      <c r="W2296" s="7"/>
      <c r="X2296" s="7"/>
      <c r="Y2296" s="7"/>
      <c r="Z2296" s="7"/>
      <c r="AA2296" s="7"/>
      <c r="AB2296" s="7"/>
      <c r="AC2296" s="7"/>
    </row>
    <row r="2297">
      <c r="A2297" s="1945" t="s">
        <v>75</v>
      </c>
      <c r="B2297" s="1981">
        <f t="shared" ref="B2297:H2297" si="1708">sum(B2298:B2303)</f>
        <v>24</v>
      </c>
      <c r="C2297" s="1981">
        <f t="shared" si="1708"/>
        <v>16</v>
      </c>
      <c r="D2297" s="1981">
        <f t="shared" si="1708"/>
        <v>12</v>
      </c>
      <c r="E2297" s="1981">
        <f t="shared" si="1708"/>
        <v>7</v>
      </c>
      <c r="F2297" s="1981">
        <f t="shared" si="1708"/>
        <v>24</v>
      </c>
      <c r="G2297" s="1981">
        <f t="shared" si="1708"/>
        <v>0</v>
      </c>
      <c r="H2297" s="1981">
        <f t="shared" si="1708"/>
        <v>83</v>
      </c>
      <c r="I2297" s="1685"/>
      <c r="J2297" s="1531"/>
      <c r="K2297" s="1945" t="s">
        <v>75</v>
      </c>
      <c r="L2297" s="1981"/>
      <c r="M2297" s="1981"/>
      <c r="N2297" s="1981"/>
      <c r="O2297" s="1981"/>
      <c r="P2297" s="1981"/>
      <c r="Q2297" s="1981"/>
      <c r="R2297" s="1981"/>
      <c r="S2297" s="7"/>
      <c r="T2297" s="649"/>
      <c r="U2297" s="7"/>
      <c r="V2297" s="7"/>
      <c r="W2297" s="7"/>
      <c r="X2297" s="7"/>
      <c r="Y2297" s="7"/>
      <c r="Z2297" s="7"/>
      <c r="AA2297" s="7"/>
      <c r="AB2297" s="7"/>
      <c r="AC2297" s="7"/>
    </row>
    <row r="2298">
      <c r="A2298" s="1722" t="s">
        <v>478</v>
      </c>
      <c r="B2298" s="690">
        <v>16.0</v>
      </c>
      <c r="C2298" s="690">
        <v>7.0</v>
      </c>
      <c r="D2298" s="690">
        <v>5.0</v>
      </c>
      <c r="E2298" s="690">
        <v>7.0</v>
      </c>
      <c r="F2298" s="690">
        <v>15.0</v>
      </c>
      <c r="G2298" s="690"/>
      <c r="H2298" s="693">
        <f t="shared" ref="H2298:H2303" si="1709">SUM(B2298:G2298)</f>
        <v>50</v>
      </c>
      <c r="I2298" s="596">
        <f t="shared" ref="I2298:I2317" si="1710">H2298/30</f>
        <v>1.666666667</v>
      </c>
      <c r="J2298" s="1627" t="s">
        <v>1080</v>
      </c>
      <c r="K2298" s="595" t="s">
        <v>478</v>
      </c>
      <c r="L2298" s="692">
        <v>121.0</v>
      </c>
      <c r="M2298" s="701">
        <f t="shared" ref="M2298:M2303" si="1711">(L2298-H2298)-R2298</f>
        <v>62</v>
      </c>
      <c r="N2298" s="692">
        <v>20.0</v>
      </c>
      <c r="O2298" s="701">
        <f t="shared" ref="O2298:O2303" si="1712">SUM(M2298,N2298)</f>
        <v>82</v>
      </c>
      <c r="P2298" s="2021"/>
      <c r="Q2298" s="1621"/>
      <c r="R2298" s="1621">
        <v>9.0</v>
      </c>
      <c r="S2298" s="7"/>
      <c r="T2298" s="1965"/>
      <c r="U2298" s="7"/>
      <c r="V2298" s="7"/>
      <c r="W2298" s="7"/>
      <c r="X2298" s="7"/>
      <c r="Y2298" s="7"/>
      <c r="Z2298" s="7"/>
      <c r="AA2298" s="7"/>
      <c r="AB2298" s="7"/>
      <c r="AC2298" s="7"/>
    </row>
    <row r="2299">
      <c r="A2299" s="1722" t="s">
        <v>585</v>
      </c>
      <c r="B2299" s="690">
        <v>4.0</v>
      </c>
      <c r="C2299" s="690">
        <v>1.0</v>
      </c>
      <c r="D2299" s="690">
        <v>1.0</v>
      </c>
      <c r="E2299" s="690">
        <v>0.0</v>
      </c>
      <c r="F2299" s="690">
        <v>6.0</v>
      </c>
      <c r="G2299" s="690"/>
      <c r="H2299" s="693">
        <f t="shared" si="1709"/>
        <v>12</v>
      </c>
      <c r="I2299" s="596">
        <f t="shared" si="1710"/>
        <v>0.4</v>
      </c>
      <c r="J2299" s="1627"/>
      <c r="K2299" s="595" t="s">
        <v>585</v>
      </c>
      <c r="L2299" s="701">
        <f t="shared" ref="L2299:L2300" si="1713">O1769</f>
        <v>21</v>
      </c>
      <c r="M2299" s="701">
        <f t="shared" si="1711"/>
        <v>9</v>
      </c>
      <c r="N2299" s="692">
        <v>20.0</v>
      </c>
      <c r="O2299" s="701">
        <f t="shared" si="1712"/>
        <v>29</v>
      </c>
      <c r="P2299" s="1686"/>
      <c r="Q2299" s="1621"/>
      <c r="R2299" s="1621"/>
      <c r="S2299" s="7"/>
      <c r="T2299" s="1965"/>
      <c r="U2299" s="7"/>
      <c r="V2299" s="7"/>
      <c r="W2299" s="7"/>
      <c r="X2299" s="7"/>
      <c r="Y2299" s="7"/>
      <c r="Z2299" s="7"/>
      <c r="AA2299" s="7"/>
      <c r="AB2299" s="7"/>
      <c r="AC2299" s="7"/>
    </row>
    <row r="2300">
      <c r="A2300" s="1722" t="s">
        <v>668</v>
      </c>
      <c r="B2300" s="690">
        <v>0.0</v>
      </c>
      <c r="C2300" s="690">
        <v>0.0</v>
      </c>
      <c r="D2300" s="690">
        <v>0.0</v>
      </c>
      <c r="E2300" s="690">
        <v>0.0</v>
      </c>
      <c r="F2300" s="690">
        <v>0.0</v>
      </c>
      <c r="G2300" s="690"/>
      <c r="H2300" s="693">
        <f t="shared" si="1709"/>
        <v>0</v>
      </c>
      <c r="I2300" s="596">
        <f t="shared" si="1710"/>
        <v>0</v>
      </c>
      <c r="J2300" s="1627"/>
      <c r="K2300" s="595" t="s">
        <v>668</v>
      </c>
      <c r="L2300" s="701">
        <f t="shared" si="1713"/>
        <v>21</v>
      </c>
      <c r="M2300" s="701">
        <f t="shared" si="1711"/>
        <v>21</v>
      </c>
      <c r="N2300" s="692">
        <v>0.0</v>
      </c>
      <c r="O2300" s="701">
        <f t="shared" si="1712"/>
        <v>21</v>
      </c>
      <c r="P2300" s="1621"/>
      <c r="Q2300" s="1621"/>
      <c r="R2300" s="1686"/>
      <c r="S2300" s="7"/>
      <c r="T2300" s="1965"/>
      <c r="U2300" s="7"/>
      <c r="V2300" s="7"/>
      <c r="W2300" s="7"/>
      <c r="X2300" s="7"/>
      <c r="Y2300" s="7"/>
      <c r="Z2300" s="7"/>
      <c r="AA2300" s="7"/>
      <c r="AB2300" s="7"/>
      <c r="AC2300" s="7"/>
    </row>
    <row r="2301">
      <c r="A2301" s="1722" t="s">
        <v>614</v>
      </c>
      <c r="B2301" s="690">
        <v>0.0</v>
      </c>
      <c r="C2301" s="690">
        <v>3.0</v>
      </c>
      <c r="D2301" s="690">
        <v>0.0</v>
      </c>
      <c r="E2301" s="690">
        <v>0.0</v>
      </c>
      <c r="F2301" s="690">
        <v>0.0</v>
      </c>
      <c r="G2301" s="690"/>
      <c r="H2301" s="693">
        <f t="shared" si="1709"/>
        <v>3</v>
      </c>
      <c r="I2301" s="596">
        <f t="shared" si="1710"/>
        <v>0.1</v>
      </c>
      <c r="J2301" s="1627" t="s">
        <v>1080</v>
      </c>
      <c r="K2301" s="595" t="s">
        <v>614</v>
      </c>
      <c r="L2301" s="692">
        <v>15.0</v>
      </c>
      <c r="M2301" s="701">
        <f t="shared" si="1711"/>
        <v>12</v>
      </c>
      <c r="N2301" s="692">
        <v>15.0</v>
      </c>
      <c r="O2301" s="701">
        <f t="shared" si="1712"/>
        <v>27</v>
      </c>
      <c r="P2301" s="1686"/>
      <c r="Q2301" s="1621"/>
      <c r="R2301" s="1686"/>
      <c r="S2301" s="7"/>
      <c r="T2301" s="1965"/>
      <c r="U2301" s="7"/>
      <c r="V2301" s="7"/>
      <c r="W2301" s="7"/>
      <c r="X2301" s="7"/>
      <c r="Y2301" s="7"/>
      <c r="Z2301" s="7"/>
      <c r="AA2301" s="7"/>
      <c r="AB2301" s="7"/>
      <c r="AC2301" s="7"/>
    </row>
    <row r="2302">
      <c r="A2302" s="1722" t="s">
        <v>700</v>
      </c>
      <c r="B2302" s="690">
        <v>4.0</v>
      </c>
      <c r="C2302" s="690">
        <v>5.0</v>
      </c>
      <c r="D2302" s="690">
        <v>6.0</v>
      </c>
      <c r="E2302" s="690">
        <v>0.0</v>
      </c>
      <c r="F2302" s="690">
        <v>3.0</v>
      </c>
      <c r="G2302" s="690"/>
      <c r="H2302" s="693">
        <f t="shared" si="1709"/>
        <v>18</v>
      </c>
      <c r="I2302" s="596">
        <f t="shared" si="1710"/>
        <v>0.6</v>
      </c>
      <c r="J2302" s="1627"/>
      <c r="K2302" s="595" t="s">
        <v>700</v>
      </c>
      <c r="L2302" s="701">
        <f t="shared" ref="L2302:L2303" si="1714">O1772</f>
        <v>29</v>
      </c>
      <c r="M2302" s="701">
        <f t="shared" si="1711"/>
        <v>11</v>
      </c>
      <c r="N2302" s="692">
        <v>0.0</v>
      </c>
      <c r="O2302" s="701">
        <f t="shared" si="1712"/>
        <v>11</v>
      </c>
      <c r="P2302" s="1686"/>
      <c r="Q2302" s="1621"/>
      <c r="R2302" s="1686"/>
      <c r="S2302" s="7"/>
      <c r="T2302" s="1965"/>
      <c r="U2302" s="7"/>
      <c r="V2302" s="7"/>
      <c r="W2302" s="7"/>
      <c r="X2302" s="7"/>
      <c r="Y2302" s="7"/>
      <c r="Z2302" s="7"/>
      <c r="AA2302" s="7"/>
      <c r="AB2302" s="7"/>
      <c r="AC2302" s="7"/>
    </row>
    <row r="2303">
      <c r="A2303" s="1722" t="s">
        <v>694</v>
      </c>
      <c r="B2303" s="690">
        <v>0.0</v>
      </c>
      <c r="C2303" s="690">
        <v>0.0</v>
      </c>
      <c r="D2303" s="690">
        <v>0.0</v>
      </c>
      <c r="E2303" s="690">
        <v>0.0</v>
      </c>
      <c r="F2303" s="690">
        <v>0.0</v>
      </c>
      <c r="G2303" s="690"/>
      <c r="H2303" s="693">
        <f t="shared" si="1709"/>
        <v>0</v>
      </c>
      <c r="I2303" s="596">
        <f t="shared" si="1710"/>
        <v>0</v>
      </c>
      <c r="J2303" s="588"/>
      <c r="K2303" s="595" t="s">
        <v>694</v>
      </c>
      <c r="L2303" s="701">
        <f t="shared" si="1714"/>
        <v>17</v>
      </c>
      <c r="M2303" s="701">
        <f t="shared" si="1711"/>
        <v>17</v>
      </c>
      <c r="N2303" s="692">
        <v>0.0</v>
      </c>
      <c r="O2303" s="701">
        <f t="shared" si="1712"/>
        <v>17</v>
      </c>
      <c r="P2303" s="1686"/>
      <c r="Q2303" s="1621"/>
      <c r="R2303" s="1686"/>
      <c r="S2303" s="7"/>
      <c r="T2303" s="1965"/>
      <c r="U2303" s="7"/>
      <c r="V2303" s="7"/>
      <c r="W2303" s="7"/>
      <c r="X2303" s="7"/>
      <c r="Y2303" s="7"/>
      <c r="Z2303" s="7"/>
      <c r="AA2303" s="7"/>
      <c r="AB2303" s="7"/>
      <c r="AC2303" s="7"/>
    </row>
    <row r="2304">
      <c r="A2304" s="1945" t="s">
        <v>91</v>
      </c>
      <c r="B2304" s="2023">
        <v>0.0</v>
      </c>
      <c r="C2304" s="1981">
        <f t="shared" ref="C2304:H2304" si="1715">sum(C2305:C2309)</f>
        <v>16</v>
      </c>
      <c r="D2304" s="1981">
        <f t="shared" si="1715"/>
        <v>21</v>
      </c>
      <c r="E2304" s="1981">
        <f t="shared" si="1715"/>
        <v>22</v>
      </c>
      <c r="F2304" s="1981">
        <f t="shared" si="1715"/>
        <v>18</v>
      </c>
      <c r="G2304" s="1981">
        <f t="shared" si="1715"/>
        <v>0</v>
      </c>
      <c r="H2304" s="1981">
        <f t="shared" si="1715"/>
        <v>97</v>
      </c>
      <c r="I2304" s="596">
        <f t="shared" si="1710"/>
        <v>3.233333333</v>
      </c>
      <c r="J2304" s="588"/>
      <c r="K2304" s="1945" t="s">
        <v>91</v>
      </c>
      <c r="L2304" s="1981"/>
      <c r="M2304" s="1981"/>
      <c r="N2304" s="1981"/>
      <c r="O2304" s="1981"/>
      <c r="P2304" s="1981"/>
      <c r="Q2304" s="1981"/>
      <c r="R2304" s="1981"/>
      <c r="S2304" s="7"/>
      <c r="T2304" s="1965"/>
      <c r="U2304" s="7"/>
      <c r="V2304" s="7"/>
      <c r="W2304" s="7"/>
      <c r="X2304" s="7"/>
      <c r="Y2304" s="7"/>
      <c r="Z2304" s="7"/>
      <c r="AA2304" s="7"/>
      <c r="AB2304" s="7"/>
      <c r="AC2304" s="7"/>
    </row>
    <row r="2305">
      <c r="A2305" s="1722" t="s">
        <v>671</v>
      </c>
      <c r="B2305" s="690">
        <v>6.0</v>
      </c>
      <c r="C2305" s="690">
        <v>1.0</v>
      </c>
      <c r="D2305" s="690">
        <v>6.0</v>
      </c>
      <c r="E2305" s="690">
        <v>9.0</v>
      </c>
      <c r="F2305" s="690">
        <v>2.0</v>
      </c>
      <c r="G2305" s="690"/>
      <c r="H2305" s="693">
        <f t="shared" ref="H2305:H2309" si="1716">SUM(B2305:G2305)</f>
        <v>24</v>
      </c>
      <c r="I2305" s="596">
        <f t="shared" si="1710"/>
        <v>0.8</v>
      </c>
      <c r="J2305" s="1627"/>
      <c r="K2305" s="595" t="s">
        <v>671</v>
      </c>
      <c r="L2305" s="701">
        <f>O1775</f>
        <v>34</v>
      </c>
      <c r="M2305" s="701">
        <f t="shared" ref="M2305:M2309" si="1717">(L2305-H2305)-R2305</f>
        <v>10</v>
      </c>
      <c r="N2305" s="692">
        <v>0.0</v>
      </c>
      <c r="O2305" s="701">
        <f t="shared" ref="O2305:O2308" si="1718">SUM(M2305,N2305)</f>
        <v>10</v>
      </c>
      <c r="P2305" s="2022"/>
      <c r="Q2305" s="1686"/>
      <c r="R2305" s="1686"/>
      <c r="S2305" s="7"/>
      <c r="T2305" s="1965"/>
      <c r="U2305" s="7"/>
      <c r="V2305" s="7"/>
      <c r="W2305" s="7"/>
      <c r="X2305" s="7"/>
      <c r="Y2305" s="7"/>
      <c r="Z2305" s="7"/>
      <c r="AA2305" s="7"/>
      <c r="AB2305" s="7"/>
      <c r="AC2305" s="7"/>
    </row>
    <row r="2306">
      <c r="A2306" s="1722" t="s">
        <v>701</v>
      </c>
      <c r="B2306" s="690">
        <v>3.0</v>
      </c>
      <c r="C2306" s="690">
        <v>6.0</v>
      </c>
      <c r="D2306" s="690">
        <v>1.0</v>
      </c>
      <c r="E2306" s="690">
        <v>2.0</v>
      </c>
      <c r="F2306" s="690">
        <v>5.0</v>
      </c>
      <c r="G2306" s="690"/>
      <c r="H2306" s="693">
        <f t="shared" si="1716"/>
        <v>17</v>
      </c>
      <c r="I2306" s="596">
        <f t="shared" si="1710"/>
        <v>0.5666666667</v>
      </c>
      <c r="J2306" s="1627" t="s">
        <v>1080</v>
      </c>
      <c r="K2306" s="595" t="s">
        <v>701</v>
      </c>
      <c r="L2306" s="692">
        <v>19.0</v>
      </c>
      <c r="M2306" s="701">
        <f t="shared" si="1717"/>
        <v>2</v>
      </c>
      <c r="N2306" s="692">
        <v>10.0</v>
      </c>
      <c r="O2306" s="701">
        <f t="shared" si="1718"/>
        <v>12</v>
      </c>
      <c r="P2306" s="1686"/>
      <c r="Q2306" s="1621"/>
      <c r="R2306" s="1621"/>
      <c r="S2306" s="7"/>
      <c r="T2306" s="1965"/>
      <c r="U2306" s="7"/>
      <c r="V2306" s="7"/>
      <c r="W2306" s="7"/>
      <c r="X2306" s="7"/>
      <c r="Y2306" s="7"/>
      <c r="Z2306" s="7"/>
      <c r="AA2306" s="7"/>
      <c r="AB2306" s="7"/>
      <c r="AC2306" s="7"/>
    </row>
    <row r="2307">
      <c r="A2307" s="1722" t="s">
        <v>779</v>
      </c>
      <c r="B2307" s="692">
        <v>6.0</v>
      </c>
      <c r="C2307" s="692">
        <v>5.0</v>
      </c>
      <c r="D2307" s="692">
        <v>6.0</v>
      </c>
      <c r="E2307" s="692">
        <v>11.0</v>
      </c>
      <c r="F2307" s="692">
        <v>6.0</v>
      </c>
      <c r="G2307" s="690"/>
      <c r="H2307" s="693">
        <f t="shared" si="1716"/>
        <v>34</v>
      </c>
      <c r="I2307" s="596">
        <f t="shared" si="1710"/>
        <v>1.133333333</v>
      </c>
      <c r="J2307" s="1627" t="s">
        <v>1080</v>
      </c>
      <c r="K2307" s="595" t="s">
        <v>779</v>
      </c>
      <c r="L2307" s="701">
        <f t="shared" ref="L2307:L2309" si="1719">O1777</f>
        <v>57</v>
      </c>
      <c r="M2307" s="701">
        <f t="shared" si="1717"/>
        <v>23</v>
      </c>
      <c r="N2307" s="692">
        <v>15.0</v>
      </c>
      <c r="O2307" s="701">
        <f t="shared" si="1718"/>
        <v>38</v>
      </c>
      <c r="P2307" s="1686"/>
      <c r="Q2307" s="1686"/>
      <c r="R2307" s="1621"/>
      <c r="S2307" s="7"/>
      <c r="T2307" s="1965"/>
      <c r="U2307" s="7"/>
      <c r="V2307" s="7"/>
      <c r="W2307" s="7"/>
      <c r="X2307" s="7"/>
      <c r="Y2307" s="7"/>
      <c r="Z2307" s="7"/>
      <c r="AA2307" s="7"/>
      <c r="AB2307" s="7"/>
      <c r="AC2307" s="7"/>
    </row>
    <row r="2308">
      <c r="A2308" s="1722" t="s">
        <v>780</v>
      </c>
      <c r="B2308" s="692">
        <v>0.0</v>
      </c>
      <c r="C2308" s="692">
        <v>0.0</v>
      </c>
      <c r="D2308" s="692">
        <v>1.0</v>
      </c>
      <c r="E2308" s="692">
        <v>0.0</v>
      </c>
      <c r="F2308" s="692">
        <v>0.0</v>
      </c>
      <c r="G2308" s="690"/>
      <c r="H2308" s="693">
        <f t="shared" si="1716"/>
        <v>1</v>
      </c>
      <c r="I2308" s="596">
        <f t="shared" si="1710"/>
        <v>0.03333333333</v>
      </c>
      <c r="J2308" s="1627"/>
      <c r="K2308" s="595" t="s">
        <v>780</v>
      </c>
      <c r="L2308" s="701">
        <f t="shared" si="1719"/>
        <v>32</v>
      </c>
      <c r="M2308" s="701">
        <f t="shared" si="1717"/>
        <v>31</v>
      </c>
      <c r="N2308" s="692">
        <v>0.0</v>
      </c>
      <c r="O2308" s="701">
        <f t="shared" si="1718"/>
        <v>31</v>
      </c>
      <c r="P2308" s="1916"/>
      <c r="Q2308" s="1686"/>
      <c r="R2308" s="1686"/>
      <c r="S2308" s="7"/>
      <c r="T2308" s="1965"/>
      <c r="U2308" s="7"/>
      <c r="V2308" s="7"/>
      <c r="W2308" s="7"/>
      <c r="X2308" s="7"/>
      <c r="Y2308" s="7"/>
      <c r="Z2308" s="7"/>
      <c r="AA2308" s="7"/>
      <c r="AB2308" s="7"/>
      <c r="AC2308" s="7"/>
    </row>
    <row r="2309">
      <c r="A2309" s="1718" t="s">
        <v>705</v>
      </c>
      <c r="B2309" s="692">
        <v>5.0</v>
      </c>
      <c r="C2309" s="692">
        <v>4.0</v>
      </c>
      <c r="D2309" s="692">
        <v>7.0</v>
      </c>
      <c r="E2309" s="692">
        <v>0.0</v>
      </c>
      <c r="F2309" s="692">
        <v>5.0</v>
      </c>
      <c r="G2309" s="690"/>
      <c r="H2309" s="693">
        <f t="shared" si="1716"/>
        <v>21</v>
      </c>
      <c r="I2309" s="596">
        <f t="shared" si="1710"/>
        <v>0.7</v>
      </c>
      <c r="J2309" s="1627"/>
      <c r="K2309" s="595" t="s">
        <v>705</v>
      </c>
      <c r="L2309" s="701">
        <f t="shared" si="1719"/>
        <v>33</v>
      </c>
      <c r="M2309" s="701">
        <f t="shared" si="1717"/>
        <v>12</v>
      </c>
      <c r="N2309" s="692">
        <v>0.0</v>
      </c>
      <c r="O2309" s="692">
        <v>12.0</v>
      </c>
      <c r="P2309" s="2022"/>
      <c r="Q2309" s="1686"/>
      <c r="R2309" s="1686"/>
      <c r="S2309" s="7"/>
      <c r="T2309" s="1965"/>
      <c r="U2309" s="7"/>
      <c r="V2309" s="7"/>
      <c r="W2309" s="7"/>
      <c r="X2309" s="7"/>
      <c r="Y2309" s="7"/>
      <c r="Z2309" s="7"/>
      <c r="AA2309" s="7"/>
      <c r="AB2309" s="7"/>
      <c r="AC2309" s="7"/>
    </row>
    <row r="2310">
      <c r="A2310" s="1945" t="s">
        <v>105</v>
      </c>
      <c r="B2310" s="1981">
        <f t="shared" ref="B2310:E2310" si="1720">sum(B2311:B2316)</f>
        <v>0</v>
      </c>
      <c r="C2310" s="1981">
        <f t="shared" si="1720"/>
        <v>0</v>
      </c>
      <c r="D2310" s="1981">
        <f t="shared" si="1720"/>
        <v>14</v>
      </c>
      <c r="E2310" s="1981">
        <f t="shared" si="1720"/>
        <v>7</v>
      </c>
      <c r="F2310" s="2023">
        <v>2.0</v>
      </c>
      <c r="G2310" s="1981">
        <f t="shared" ref="G2310:H2310" si="1721">sum(G2311:G2316)</f>
        <v>0</v>
      </c>
      <c r="H2310" s="1981">
        <f t="shared" si="1721"/>
        <v>33</v>
      </c>
      <c r="I2310" s="596">
        <f t="shared" si="1710"/>
        <v>1.1</v>
      </c>
      <c r="J2310" s="1627"/>
      <c r="K2310" s="1945" t="s">
        <v>105</v>
      </c>
      <c r="L2310" s="1981"/>
      <c r="M2310" s="1981"/>
      <c r="N2310" s="1981"/>
      <c r="O2310" s="1981"/>
      <c r="P2310" s="1981"/>
      <c r="Q2310" s="1981"/>
      <c r="R2310" s="1981"/>
      <c r="S2310" s="7"/>
      <c r="T2310" s="1965"/>
      <c r="U2310" s="7"/>
      <c r="V2310" s="7"/>
      <c r="W2310" s="7"/>
      <c r="X2310" s="7"/>
      <c r="Y2310" s="7"/>
      <c r="Z2310" s="7"/>
      <c r="AA2310" s="7"/>
      <c r="AB2310" s="7"/>
      <c r="AC2310" s="7"/>
    </row>
    <row r="2311">
      <c r="A2311" s="1722" t="s">
        <v>873</v>
      </c>
      <c r="B2311" s="692">
        <v>0.0</v>
      </c>
      <c r="C2311" s="692">
        <v>0.0</v>
      </c>
      <c r="D2311" s="692">
        <v>0.0</v>
      </c>
      <c r="E2311" s="692">
        <v>0.0</v>
      </c>
      <c r="F2311" s="692">
        <v>1.0</v>
      </c>
      <c r="G2311" s="690"/>
      <c r="H2311" s="693">
        <f t="shared" ref="H2311:H2317" si="1722">SUM(B2311:G2311)</f>
        <v>1</v>
      </c>
      <c r="I2311" s="596">
        <f t="shared" si="1710"/>
        <v>0.03333333333</v>
      </c>
      <c r="J2311" s="1627"/>
      <c r="K2311" s="595" t="s">
        <v>873</v>
      </c>
      <c r="L2311" s="701">
        <f t="shared" ref="L2311:L2316" si="1723">O1782</f>
        <v>20</v>
      </c>
      <c r="M2311" s="701">
        <f t="shared" ref="M2311:M2317" si="1724">(L2311-H2311)-R2311</f>
        <v>19</v>
      </c>
      <c r="N2311" s="692">
        <v>0.0</v>
      </c>
      <c r="O2311" s="701">
        <f t="shared" ref="O2311:O2316" si="1725">SUM(M2311,N2311)</f>
        <v>19</v>
      </c>
      <c r="P2311" s="1621"/>
      <c r="Q2311" s="1686"/>
      <c r="R2311" s="1686"/>
      <c r="S2311" s="7"/>
      <c r="T2311" s="1965"/>
      <c r="U2311" s="7"/>
      <c r="V2311" s="7"/>
      <c r="W2311" s="7"/>
      <c r="X2311" s="7"/>
      <c r="Y2311" s="7"/>
      <c r="Z2311" s="7"/>
      <c r="AA2311" s="7"/>
      <c r="AB2311" s="7"/>
      <c r="AC2311" s="7"/>
    </row>
    <row r="2312">
      <c r="A2312" s="1722" t="s">
        <v>904</v>
      </c>
      <c r="B2312" s="692">
        <v>0.0</v>
      </c>
      <c r="C2312" s="692">
        <v>0.0</v>
      </c>
      <c r="D2312" s="692">
        <v>1.0</v>
      </c>
      <c r="E2312" s="692">
        <v>0.0</v>
      </c>
      <c r="F2312" s="692">
        <v>0.0</v>
      </c>
      <c r="G2312" s="690"/>
      <c r="H2312" s="693">
        <f t="shared" si="1722"/>
        <v>1</v>
      </c>
      <c r="I2312" s="596">
        <f t="shared" si="1710"/>
        <v>0.03333333333</v>
      </c>
      <c r="J2312" s="1627"/>
      <c r="K2312" s="595" t="s">
        <v>904</v>
      </c>
      <c r="L2312" s="701">
        <f t="shared" si="1723"/>
        <v>15</v>
      </c>
      <c r="M2312" s="701">
        <f t="shared" si="1724"/>
        <v>14</v>
      </c>
      <c r="N2312" s="692">
        <v>0.0</v>
      </c>
      <c r="O2312" s="701">
        <f t="shared" si="1725"/>
        <v>14</v>
      </c>
      <c r="P2312" s="1916"/>
      <c r="Q2312" s="1686"/>
      <c r="R2312" s="1686"/>
      <c r="S2312" s="7"/>
      <c r="T2312" s="1965"/>
      <c r="U2312" s="7"/>
      <c r="V2312" s="7"/>
      <c r="W2312" s="7"/>
      <c r="X2312" s="7"/>
      <c r="Y2312" s="7"/>
      <c r="Z2312" s="7"/>
      <c r="AA2312" s="7"/>
      <c r="AB2312" s="7"/>
      <c r="AC2312" s="7"/>
    </row>
    <row r="2313">
      <c r="A2313" s="1722" t="s">
        <v>906</v>
      </c>
      <c r="B2313" s="692">
        <v>0.0</v>
      </c>
      <c r="C2313" s="692">
        <v>0.0</v>
      </c>
      <c r="D2313" s="692">
        <v>0.0</v>
      </c>
      <c r="E2313" s="692">
        <v>0.0</v>
      </c>
      <c r="F2313" s="692">
        <v>0.0</v>
      </c>
      <c r="G2313" s="690"/>
      <c r="H2313" s="693">
        <f t="shared" si="1722"/>
        <v>0</v>
      </c>
      <c r="I2313" s="596">
        <f t="shared" si="1710"/>
        <v>0</v>
      </c>
      <c r="J2313" s="588"/>
      <c r="K2313" s="595" t="s">
        <v>906</v>
      </c>
      <c r="L2313" s="701">
        <f t="shared" si="1723"/>
        <v>25</v>
      </c>
      <c r="M2313" s="701">
        <f t="shared" si="1724"/>
        <v>25</v>
      </c>
      <c r="N2313" s="692">
        <v>0.0</v>
      </c>
      <c r="O2313" s="701">
        <f t="shared" si="1725"/>
        <v>25</v>
      </c>
      <c r="P2313" s="1686"/>
      <c r="Q2313" s="1686"/>
      <c r="R2313" s="1686"/>
      <c r="S2313" s="7"/>
      <c r="T2313" s="1965"/>
      <c r="U2313" s="7"/>
      <c r="V2313" s="7"/>
      <c r="W2313" s="7"/>
      <c r="X2313" s="7"/>
      <c r="Y2313" s="7"/>
      <c r="Z2313" s="7"/>
      <c r="AA2313" s="7"/>
      <c r="AB2313" s="7"/>
      <c r="AC2313" s="7"/>
    </row>
    <row r="2314">
      <c r="A2314" s="700" t="s">
        <v>927</v>
      </c>
      <c r="B2314" s="692">
        <v>0.0</v>
      </c>
      <c r="C2314" s="692">
        <v>0.0</v>
      </c>
      <c r="D2314" s="692">
        <v>0.0</v>
      </c>
      <c r="E2314" s="692">
        <v>0.0</v>
      </c>
      <c r="F2314" s="692">
        <v>0.0</v>
      </c>
      <c r="G2314" s="690"/>
      <c r="H2314" s="693">
        <f t="shared" si="1722"/>
        <v>0</v>
      </c>
      <c r="I2314" s="596">
        <f t="shared" si="1710"/>
        <v>0</v>
      </c>
      <c r="J2314" s="1627"/>
      <c r="K2314" s="702" t="s">
        <v>927</v>
      </c>
      <c r="L2314" s="701">
        <f t="shared" si="1723"/>
        <v>12</v>
      </c>
      <c r="M2314" s="701">
        <f t="shared" si="1724"/>
        <v>12</v>
      </c>
      <c r="N2314" s="692">
        <v>0.0</v>
      </c>
      <c r="O2314" s="701">
        <f t="shared" si="1725"/>
        <v>12</v>
      </c>
      <c r="P2314" s="1916"/>
      <c r="Q2314" s="1686"/>
      <c r="R2314" s="1686"/>
      <c r="S2314" s="33"/>
      <c r="T2314" s="1965"/>
      <c r="U2314" s="7"/>
      <c r="V2314" s="7"/>
      <c r="W2314" s="7"/>
      <c r="X2314" s="7"/>
      <c r="Y2314" s="7"/>
      <c r="Z2314" s="7"/>
      <c r="AA2314" s="7"/>
      <c r="AB2314" s="7"/>
      <c r="AC2314" s="7"/>
    </row>
    <row r="2315">
      <c r="A2315" s="700" t="s">
        <v>928</v>
      </c>
      <c r="B2315" s="692">
        <v>0.0</v>
      </c>
      <c r="C2315" s="692">
        <v>0.0</v>
      </c>
      <c r="D2315" s="692">
        <v>3.0</v>
      </c>
      <c r="E2315" s="692">
        <v>1.0</v>
      </c>
      <c r="F2315" s="692">
        <v>1.0</v>
      </c>
      <c r="G2315" s="690"/>
      <c r="H2315" s="693">
        <f t="shared" si="1722"/>
        <v>5</v>
      </c>
      <c r="I2315" s="596">
        <f t="shared" si="1710"/>
        <v>0.1666666667</v>
      </c>
      <c r="J2315" s="1627" t="s">
        <v>1080</v>
      </c>
      <c r="K2315" s="702" t="s">
        <v>928</v>
      </c>
      <c r="L2315" s="701">
        <f t="shared" si="1723"/>
        <v>15</v>
      </c>
      <c r="M2315" s="701">
        <f t="shared" si="1724"/>
        <v>10</v>
      </c>
      <c r="N2315" s="692">
        <v>20.0</v>
      </c>
      <c r="O2315" s="701">
        <f t="shared" si="1725"/>
        <v>30</v>
      </c>
      <c r="P2315" s="1621"/>
      <c r="Q2315" s="1686"/>
      <c r="R2315" s="1686"/>
      <c r="S2315" s="7"/>
      <c r="T2315" s="1965"/>
      <c r="U2315" s="7"/>
      <c r="V2315" s="7"/>
      <c r="W2315" s="7"/>
      <c r="X2315" s="7"/>
      <c r="Y2315" s="7"/>
      <c r="Z2315" s="7"/>
      <c r="AA2315" s="7"/>
      <c r="AB2315" s="7"/>
      <c r="AC2315" s="7"/>
    </row>
    <row r="2316">
      <c r="A2316" s="700" t="s">
        <v>929</v>
      </c>
      <c r="B2316" s="692">
        <v>0.0</v>
      </c>
      <c r="C2316" s="692">
        <v>0.0</v>
      </c>
      <c r="D2316" s="692">
        <v>10.0</v>
      </c>
      <c r="E2316" s="692">
        <v>6.0</v>
      </c>
      <c r="F2316" s="692">
        <v>10.0</v>
      </c>
      <c r="G2316" s="690"/>
      <c r="H2316" s="693">
        <f t="shared" si="1722"/>
        <v>26</v>
      </c>
      <c r="I2316" s="596">
        <f t="shared" si="1710"/>
        <v>0.8666666667</v>
      </c>
      <c r="J2316" s="1627"/>
      <c r="K2316" s="702" t="s">
        <v>929</v>
      </c>
      <c r="L2316" s="701">
        <f t="shared" si="1723"/>
        <v>40</v>
      </c>
      <c r="M2316" s="701">
        <f t="shared" si="1724"/>
        <v>14</v>
      </c>
      <c r="N2316" s="692">
        <v>0.0</v>
      </c>
      <c r="O2316" s="701">
        <f t="shared" si="1725"/>
        <v>14</v>
      </c>
      <c r="P2316" s="1621"/>
      <c r="Q2316" s="1686"/>
      <c r="R2316" s="1621"/>
      <c r="S2316" s="7"/>
      <c r="T2316" s="1965"/>
      <c r="U2316" s="7"/>
      <c r="V2316" s="7"/>
      <c r="W2316" s="7"/>
      <c r="X2316" s="7"/>
      <c r="Y2316" s="7"/>
      <c r="Z2316" s="7"/>
      <c r="AA2316" s="7"/>
      <c r="AB2316" s="7"/>
      <c r="AC2316" s="7"/>
    </row>
    <row r="2317">
      <c r="A2317" s="1722" t="s">
        <v>674</v>
      </c>
      <c r="B2317" s="692">
        <v>5.0</v>
      </c>
      <c r="C2317" s="692">
        <v>2.0</v>
      </c>
      <c r="D2317" s="692">
        <v>5.0</v>
      </c>
      <c r="E2317" s="692">
        <v>1.0</v>
      </c>
      <c r="F2317" s="692">
        <v>3.0</v>
      </c>
      <c r="G2317" s="690"/>
      <c r="H2317" s="693">
        <f t="shared" si="1722"/>
        <v>16</v>
      </c>
      <c r="I2317" s="596">
        <f t="shared" si="1710"/>
        <v>0.5333333333</v>
      </c>
      <c r="J2317" s="588"/>
      <c r="K2317" s="595" t="s">
        <v>674</v>
      </c>
      <c r="L2317" s="692">
        <v>12.0</v>
      </c>
      <c r="M2317" s="701">
        <f t="shared" si="1724"/>
        <v>-4</v>
      </c>
      <c r="N2317" s="692">
        <v>0.0</v>
      </c>
      <c r="O2317" s="701">
        <f>sum(M2317,N2317)</f>
        <v>-4</v>
      </c>
      <c r="P2317" s="1686"/>
      <c r="Q2317" s="1686"/>
      <c r="R2317" s="1686"/>
      <c r="S2317" s="7"/>
      <c r="T2317" s="1965"/>
      <c r="U2317" s="7"/>
      <c r="V2317" s="7"/>
      <c r="W2317" s="7"/>
      <c r="X2317" s="7"/>
      <c r="Y2317" s="7"/>
      <c r="Z2317" s="7"/>
      <c r="AA2317" s="7"/>
      <c r="AB2317" s="7"/>
      <c r="AC2317" s="7"/>
    </row>
    <row r="2318">
      <c r="A2318" s="1757" t="s">
        <v>9</v>
      </c>
      <c r="B2318" s="1758">
        <f t="shared" ref="B2318:H2318" si="1726">SUM(B2298:B2303,B2305:B2309,B2311:B2317)</f>
        <v>49</v>
      </c>
      <c r="C2318" s="1758">
        <f t="shared" si="1726"/>
        <v>34</v>
      </c>
      <c r="D2318" s="1758">
        <f t="shared" si="1726"/>
        <v>52</v>
      </c>
      <c r="E2318" s="1758">
        <f t="shared" si="1726"/>
        <v>37</v>
      </c>
      <c r="F2318" s="1758">
        <f t="shared" si="1726"/>
        <v>57</v>
      </c>
      <c r="G2318" s="1758">
        <f t="shared" si="1726"/>
        <v>0</v>
      </c>
      <c r="H2318" s="1758">
        <f t="shared" si="1726"/>
        <v>229</v>
      </c>
      <c r="I2318" s="1758"/>
      <c r="J2318" s="588"/>
      <c r="K2318" s="1758" t="s">
        <v>9</v>
      </c>
      <c r="L2318" s="1758">
        <f t="shared" ref="L2318:M2318" si="1727">SUM(L2298:L2303,L2305:L2309,L2311:L2317)</f>
        <v>538</v>
      </c>
      <c r="M2318" s="1758">
        <f t="shared" si="1727"/>
        <v>300</v>
      </c>
      <c r="N2318" s="1758">
        <f t="shared" ref="N2318:R2318" si="1728">SUM(N2298:N2317)</f>
        <v>100</v>
      </c>
      <c r="O2318" s="1758">
        <f t="shared" si="1728"/>
        <v>400</v>
      </c>
      <c r="P2318" s="1758">
        <f t="shared" si="1728"/>
        <v>0</v>
      </c>
      <c r="Q2318" s="1758">
        <f t="shared" si="1728"/>
        <v>0</v>
      </c>
      <c r="R2318" s="1758">
        <f t="shared" si="1728"/>
        <v>9</v>
      </c>
      <c r="S2318" s="7"/>
      <c r="T2318" s="1965"/>
      <c r="U2318" s="7"/>
      <c r="V2318" s="7"/>
      <c r="W2318" s="7"/>
      <c r="X2318" s="7"/>
      <c r="Y2318" s="7"/>
      <c r="Z2318" s="7"/>
      <c r="AA2318" s="7"/>
      <c r="AB2318" s="7"/>
      <c r="AC2318" s="7"/>
    </row>
    <row r="2319">
      <c r="A2319" s="1969"/>
      <c r="B2319" s="1799"/>
      <c r="C2319" s="1799"/>
      <c r="D2319" s="1799"/>
      <c r="E2319" s="1799"/>
      <c r="F2319" s="1799"/>
      <c r="G2319" s="1799"/>
      <c r="H2319" s="1799"/>
      <c r="I2319" s="1965"/>
      <c r="J2319" s="576"/>
      <c r="K2319" s="577"/>
      <c r="L2319" s="649"/>
      <c r="M2319" s="649"/>
      <c r="N2319" s="649"/>
      <c r="O2319" s="649"/>
      <c r="P2319" s="649"/>
      <c r="Q2319" s="649"/>
      <c r="R2319" s="649"/>
      <c r="S2319" s="7"/>
      <c r="T2319" s="1965"/>
      <c r="U2319" s="7"/>
      <c r="V2319" s="7"/>
      <c r="W2319" s="7"/>
      <c r="X2319" s="7"/>
      <c r="Y2319" s="7"/>
      <c r="Z2319" s="7"/>
      <c r="AA2319" s="7"/>
      <c r="AB2319" s="7"/>
      <c r="AC2319" s="7"/>
    </row>
    <row r="2320">
      <c r="A2320" s="1757" t="s">
        <v>123</v>
      </c>
      <c r="B2320" s="1781" t="s">
        <v>2</v>
      </c>
      <c r="C2320" s="1781" t="s">
        <v>3</v>
      </c>
      <c r="D2320" s="1781" t="s">
        <v>4</v>
      </c>
      <c r="E2320" s="1781" t="s">
        <v>5</v>
      </c>
      <c r="F2320" s="1781" t="s">
        <v>6</v>
      </c>
      <c r="G2320" s="1781" t="s">
        <v>7</v>
      </c>
      <c r="H2320" s="1758" t="s">
        <v>9</v>
      </c>
      <c r="I2320" s="636"/>
      <c r="J2320" s="636"/>
      <c r="K2320" s="577"/>
      <c r="L2320" s="649"/>
      <c r="M2320" s="649"/>
      <c r="N2320" s="649"/>
      <c r="O2320" s="649"/>
      <c r="P2320" s="649"/>
      <c r="Q2320" s="649"/>
      <c r="R2320" s="649"/>
      <c r="S2320" s="7"/>
      <c r="T2320" s="649"/>
      <c r="U2320" s="7"/>
      <c r="V2320" s="7"/>
      <c r="W2320" s="7"/>
      <c r="X2320" s="7"/>
      <c r="Y2320" s="7"/>
      <c r="Z2320" s="7"/>
      <c r="AA2320" s="7"/>
      <c r="AB2320" s="7"/>
      <c r="AC2320" s="7"/>
    </row>
    <row r="2321">
      <c r="A2321" s="1714" t="s">
        <v>124</v>
      </c>
      <c r="B2321" s="701">
        <f t="shared" ref="B2321:H2321" si="1729">SUM(B2318)</f>
        <v>49</v>
      </c>
      <c r="C2321" s="701">
        <f t="shared" si="1729"/>
        <v>34</v>
      </c>
      <c r="D2321" s="701">
        <f t="shared" si="1729"/>
        <v>52</v>
      </c>
      <c r="E2321" s="701">
        <f t="shared" si="1729"/>
        <v>37</v>
      </c>
      <c r="F2321" s="701">
        <f t="shared" si="1729"/>
        <v>57</v>
      </c>
      <c r="G2321" s="701">
        <f t="shared" si="1729"/>
        <v>0</v>
      </c>
      <c r="H2321" s="701">
        <f t="shared" si="1729"/>
        <v>229</v>
      </c>
      <c r="I2321" s="636"/>
      <c r="J2321" s="636"/>
      <c r="K2321" s="577"/>
      <c r="L2321" s="649"/>
      <c r="M2321" s="649"/>
      <c r="N2321" s="649"/>
      <c r="O2321" s="649"/>
      <c r="P2321" s="649"/>
      <c r="Q2321" s="649"/>
      <c r="R2321" s="649"/>
      <c r="S2321" s="7"/>
      <c r="T2321" s="649"/>
      <c r="U2321" s="7"/>
      <c r="V2321" s="7"/>
      <c r="W2321" s="7"/>
      <c r="X2321" s="7"/>
      <c r="Y2321" s="7"/>
      <c r="Z2321" s="7"/>
      <c r="AA2321" s="7"/>
      <c r="AB2321" s="7"/>
      <c r="AC2321" s="7"/>
    </row>
    <row r="2322">
      <c r="A2322" s="1722" t="s">
        <v>126</v>
      </c>
      <c r="B2322" s="1778">
        <f t="shared" ref="B2322:H2322" si="1730">(B2321*10.01)</f>
        <v>490.49</v>
      </c>
      <c r="C2322" s="1778">
        <f t="shared" si="1730"/>
        <v>340.34</v>
      </c>
      <c r="D2322" s="1778">
        <f t="shared" si="1730"/>
        <v>520.52</v>
      </c>
      <c r="E2322" s="1778">
        <f t="shared" si="1730"/>
        <v>370.37</v>
      </c>
      <c r="F2322" s="1778">
        <f t="shared" si="1730"/>
        <v>570.57</v>
      </c>
      <c r="G2322" s="1778">
        <f t="shared" si="1730"/>
        <v>0</v>
      </c>
      <c r="H2322" s="1778">
        <f t="shared" si="1730"/>
        <v>2292.29</v>
      </c>
      <c r="I2322" s="676"/>
      <c r="J2322" s="576"/>
      <c r="K2322" s="577"/>
      <c r="L2322" s="649"/>
      <c r="M2322" s="649"/>
      <c r="N2322" s="649"/>
      <c r="O2322" s="649"/>
      <c r="P2322" s="649"/>
      <c r="Q2322" s="649"/>
      <c r="R2322" s="649"/>
      <c r="S2322" s="1964"/>
      <c r="T2322" s="1965"/>
      <c r="U2322" s="7"/>
      <c r="V2322" s="7"/>
      <c r="W2322" s="7"/>
      <c r="X2322" s="7"/>
      <c r="Y2322" s="7"/>
      <c r="Z2322" s="7"/>
      <c r="AA2322" s="7"/>
      <c r="AB2322" s="7"/>
      <c r="AC2322" s="7"/>
    </row>
    <row r="2323">
      <c r="A2323" s="1943" t="s">
        <v>9</v>
      </c>
      <c r="B2323" s="1780">
        <f t="shared" ref="B2323:H2323" si="1731">sum(B2322)</f>
        <v>490.49</v>
      </c>
      <c r="C2323" s="1780">
        <f t="shared" si="1731"/>
        <v>340.34</v>
      </c>
      <c r="D2323" s="1780">
        <f t="shared" si="1731"/>
        <v>520.52</v>
      </c>
      <c r="E2323" s="1780">
        <f t="shared" si="1731"/>
        <v>370.37</v>
      </c>
      <c r="F2323" s="1780">
        <f t="shared" si="1731"/>
        <v>570.57</v>
      </c>
      <c r="G2323" s="1780">
        <f t="shared" si="1731"/>
        <v>0</v>
      </c>
      <c r="H2323" s="1780">
        <f t="shared" si="1731"/>
        <v>2292.29</v>
      </c>
      <c r="I2323" s="676"/>
      <c r="J2323" s="576"/>
      <c r="K2323" s="577"/>
      <c r="L2323" s="649"/>
      <c r="M2323" s="649"/>
      <c r="N2323" s="649"/>
      <c r="O2323" s="649"/>
      <c r="P2323" s="649"/>
      <c r="Q2323" s="649"/>
      <c r="R2323" s="649"/>
      <c r="S2323" s="1964"/>
      <c r="T2323" s="1965"/>
      <c r="U2323" s="7"/>
      <c r="V2323" s="7"/>
      <c r="W2323" s="7"/>
      <c r="X2323" s="7"/>
      <c r="Y2323" s="7"/>
      <c r="Z2323" s="7"/>
      <c r="AA2323" s="7"/>
      <c r="AB2323" s="7"/>
      <c r="AC2323" s="7"/>
    </row>
    <row r="2324">
      <c r="A2324" s="1975"/>
      <c r="B2324" s="649"/>
      <c r="C2324" s="649"/>
      <c r="D2324" s="649"/>
      <c r="E2324" s="649"/>
      <c r="F2324" s="649"/>
      <c r="G2324" s="1799"/>
      <c r="H2324" s="1799"/>
      <c r="I2324" s="1965"/>
      <c r="J2324" s="576"/>
      <c r="K2324" s="577"/>
      <c r="L2324" s="649"/>
      <c r="M2324" s="649"/>
      <c r="N2324" s="649"/>
      <c r="O2324" s="649"/>
      <c r="P2324" s="649"/>
      <c r="Q2324" s="649"/>
      <c r="R2324" s="649"/>
      <c r="S2324" s="1964"/>
      <c r="T2324" s="1965"/>
      <c r="U2324" s="7"/>
      <c r="V2324" s="7"/>
      <c r="W2324" s="7"/>
      <c r="X2324" s="7"/>
      <c r="Y2324" s="7"/>
      <c r="Z2324" s="7"/>
      <c r="AA2324" s="7"/>
      <c r="AB2324" s="7"/>
      <c r="AC2324" s="7"/>
    </row>
    <row r="2325">
      <c r="A2325" s="1975"/>
      <c r="B2325" s="649"/>
      <c r="C2325" s="649"/>
      <c r="D2325" s="649"/>
      <c r="E2325" s="649"/>
      <c r="F2325" s="635"/>
      <c r="G2325" s="1781" t="s">
        <v>35</v>
      </c>
      <c r="H2325" s="1782" t="s">
        <v>36</v>
      </c>
      <c r="I2325" s="649"/>
      <c r="J2325" s="576"/>
      <c r="K2325" s="577"/>
      <c r="L2325" s="649"/>
      <c r="M2325" s="649"/>
      <c r="N2325" s="649"/>
      <c r="O2325" s="649"/>
      <c r="P2325" s="649"/>
      <c r="Q2325" s="649"/>
      <c r="R2325" s="649"/>
      <c r="S2325" s="1964"/>
      <c r="T2325" s="1965"/>
      <c r="U2325" s="7"/>
      <c r="V2325" s="7"/>
      <c r="W2325" s="7"/>
      <c r="X2325" s="7"/>
      <c r="Y2325" s="7"/>
      <c r="Z2325" s="7"/>
      <c r="AA2325" s="7"/>
      <c r="AB2325" s="7"/>
      <c r="AC2325" s="7"/>
    </row>
    <row r="2326">
      <c r="A2326" s="1975"/>
      <c r="B2326" s="649"/>
      <c r="C2326" s="649"/>
      <c r="D2326" s="649"/>
      <c r="E2326" s="649"/>
      <c r="F2326" s="635"/>
      <c r="G2326" s="1966">
        <v>44808.0</v>
      </c>
      <c r="H2326" s="692">
        <v>113.0</v>
      </c>
      <c r="I2326" s="649"/>
      <c r="J2326" s="576"/>
      <c r="K2326" s="577"/>
      <c r="L2326" s="649"/>
      <c r="M2326" s="649"/>
      <c r="N2326" s="649"/>
      <c r="O2326" s="649"/>
      <c r="P2326" s="649"/>
      <c r="Q2326" s="649"/>
      <c r="R2326" s="649"/>
      <c r="S2326" s="1964"/>
      <c r="T2326" s="1965"/>
      <c r="U2326" s="7"/>
      <c r="V2326" s="7"/>
      <c r="W2326" s="7"/>
      <c r="X2326" s="7"/>
      <c r="Y2326" s="7"/>
      <c r="Z2326" s="7"/>
      <c r="AA2326" s="7"/>
      <c r="AB2326" s="7"/>
      <c r="AC2326" s="7"/>
    </row>
    <row r="2327">
      <c r="A2327" s="1975"/>
      <c r="B2327" s="649"/>
      <c r="C2327" s="649"/>
      <c r="D2327" s="649"/>
      <c r="E2327" s="649"/>
      <c r="F2327" s="635"/>
      <c r="G2327" s="1967">
        <v>44815.0</v>
      </c>
      <c r="H2327" s="692">
        <v>206.0</v>
      </c>
      <c r="I2327" s="649"/>
      <c r="J2327" s="576"/>
      <c r="K2327" s="577"/>
      <c r="L2327" s="649"/>
      <c r="M2327" s="649"/>
      <c r="N2327" s="649"/>
      <c r="O2327" s="649"/>
      <c r="P2327" s="649"/>
      <c r="Q2327" s="649"/>
      <c r="R2327" s="649"/>
      <c r="S2327" s="1964"/>
      <c r="T2327" s="1965"/>
      <c r="U2327" s="7"/>
      <c r="V2327" s="7"/>
      <c r="W2327" s="7"/>
      <c r="X2327" s="7"/>
      <c r="Y2327" s="7"/>
      <c r="Z2327" s="7"/>
      <c r="AA2327" s="7"/>
      <c r="AB2327" s="7"/>
      <c r="AC2327" s="7"/>
    </row>
    <row r="2328">
      <c r="A2328" s="1975"/>
      <c r="B2328" s="649"/>
      <c r="C2328" s="649"/>
      <c r="D2328" s="649"/>
      <c r="E2328" s="649"/>
      <c r="F2328" s="635"/>
      <c r="G2328" s="1967">
        <v>44822.0</v>
      </c>
      <c r="H2328" s="701">
        <f t="shared" ref="H2328:H2329" si="1732">H1799</f>
        <v>225</v>
      </c>
      <c r="I2328" s="649"/>
      <c r="J2328" s="576"/>
      <c r="K2328" s="577"/>
      <c r="L2328" s="649"/>
      <c r="M2328" s="649"/>
      <c r="N2328" s="649"/>
      <c r="O2328" s="649"/>
      <c r="P2328" s="649"/>
      <c r="Q2328" s="649"/>
      <c r="R2328" s="649"/>
      <c r="S2328" s="1964"/>
      <c r="T2328" s="1965"/>
      <c r="U2328" s="7"/>
      <c r="V2328" s="7"/>
      <c r="W2328" s="7"/>
      <c r="X2328" s="7"/>
      <c r="Y2328" s="7"/>
      <c r="Z2328" s="7"/>
      <c r="AA2328" s="7"/>
      <c r="AB2328" s="7"/>
      <c r="AC2328" s="7"/>
    </row>
    <row r="2329">
      <c r="A2329" s="1975"/>
      <c r="B2329" s="649"/>
      <c r="C2329" s="649"/>
      <c r="D2329" s="649"/>
      <c r="E2329" s="649"/>
      <c r="F2329" s="635"/>
      <c r="G2329" s="1967">
        <v>44829.0</v>
      </c>
      <c r="H2329" s="701">
        <f t="shared" si="1732"/>
        <v>135</v>
      </c>
      <c r="I2329" s="649"/>
      <c r="J2329" s="576"/>
      <c r="K2329" s="577"/>
      <c r="L2329" s="649"/>
      <c r="M2329" s="649"/>
      <c r="N2329" s="649"/>
      <c r="O2329" s="649"/>
      <c r="P2329" s="649"/>
      <c r="Q2329" s="649"/>
      <c r="R2329" s="649"/>
      <c r="S2329" s="1964"/>
      <c r="T2329" s="1965"/>
      <c r="U2329" s="7"/>
      <c r="V2329" s="7"/>
      <c r="W2329" s="7"/>
      <c r="X2329" s="7"/>
      <c r="Y2329" s="7"/>
      <c r="Z2329" s="7"/>
      <c r="AA2329" s="7"/>
      <c r="AB2329" s="7"/>
      <c r="AC2329" s="7"/>
    </row>
    <row r="2330">
      <c r="A2330" s="1975"/>
      <c r="B2330" s="649"/>
      <c r="C2330" s="649"/>
      <c r="D2330" s="649"/>
      <c r="E2330" s="649"/>
      <c r="F2330" s="635"/>
      <c r="G2330" s="1967">
        <v>44834.0</v>
      </c>
      <c r="H2330" s="693">
        <f>H2318</f>
        <v>229</v>
      </c>
      <c r="I2330" s="649"/>
      <c r="J2330" s="576"/>
      <c r="K2330" s="577"/>
      <c r="L2330" s="649"/>
      <c r="M2330" s="649"/>
      <c r="N2330" s="649"/>
      <c r="O2330" s="649"/>
      <c r="P2330" s="649"/>
      <c r="Q2330" s="649"/>
      <c r="R2330" s="649"/>
      <c r="S2330" s="1964"/>
      <c r="T2330" s="1965"/>
      <c r="U2330" s="7"/>
      <c r="V2330" s="7"/>
      <c r="W2330" s="7"/>
      <c r="X2330" s="7"/>
      <c r="Y2330" s="7"/>
      <c r="Z2330" s="7"/>
      <c r="AA2330" s="7"/>
      <c r="AB2330" s="7"/>
      <c r="AC2330" s="7"/>
    </row>
    <row r="2331">
      <c r="A2331" s="1975"/>
      <c r="B2331" s="649"/>
      <c r="C2331" s="649"/>
      <c r="D2331" s="649"/>
      <c r="E2331" s="649"/>
      <c r="F2331" s="635"/>
      <c r="G2331" s="1781" t="s">
        <v>9</v>
      </c>
      <c r="H2331" s="1758">
        <f>SUM(H2326:H2330)</f>
        <v>908</v>
      </c>
      <c r="I2331" s="649"/>
      <c r="J2331" s="576"/>
      <c r="K2331" s="577"/>
      <c r="L2331" s="649"/>
      <c r="M2331" s="649"/>
      <c r="N2331" s="649"/>
      <c r="O2331" s="649"/>
      <c r="P2331" s="649"/>
      <c r="Q2331" s="649"/>
      <c r="R2331" s="649"/>
      <c r="S2331" s="1964"/>
      <c r="T2331" s="1965"/>
      <c r="U2331" s="7"/>
      <c r="V2331" s="7"/>
      <c r="W2331" s="7"/>
      <c r="X2331" s="7"/>
      <c r="Y2331" s="7"/>
      <c r="Z2331" s="7"/>
      <c r="AA2331" s="7"/>
      <c r="AB2331" s="7"/>
      <c r="AC2331" s="7"/>
    </row>
    <row r="2332">
      <c r="A2332" s="1975"/>
      <c r="B2332" s="649"/>
      <c r="C2332" s="649"/>
      <c r="D2332" s="649"/>
      <c r="E2332" s="649"/>
      <c r="F2332" s="649"/>
      <c r="G2332" s="677"/>
      <c r="H2332" s="678"/>
      <c r="I2332" s="727"/>
      <c r="J2332" s="576"/>
      <c r="K2332" s="577"/>
      <c r="L2332" s="649"/>
      <c r="M2332" s="649"/>
      <c r="N2332" s="649"/>
      <c r="O2332" s="649"/>
      <c r="P2332" s="649"/>
      <c r="Q2332" s="649"/>
      <c r="R2332" s="649"/>
      <c r="S2332" s="1964"/>
      <c r="T2332" s="1965"/>
      <c r="U2332" s="7"/>
      <c r="V2332" s="7"/>
      <c r="W2332" s="7"/>
      <c r="X2332" s="7"/>
      <c r="Y2332" s="7"/>
      <c r="Z2332" s="7"/>
      <c r="AA2332" s="7"/>
      <c r="AB2332" s="7"/>
      <c r="AC2332" s="7"/>
    </row>
    <row r="2333">
      <c r="A2333" s="1975"/>
      <c r="B2333" s="649"/>
      <c r="C2333" s="649"/>
      <c r="D2333" s="649"/>
      <c r="E2333" s="649"/>
      <c r="F2333" s="649"/>
      <c r="G2333" s="1781" t="s">
        <v>131</v>
      </c>
      <c r="H2333" s="1758">
        <f>(1500-H2331)</f>
        <v>592</v>
      </c>
      <c r="I2333" s="1968"/>
      <c r="J2333" s="576"/>
      <c r="K2333" s="576"/>
      <c r="L2333" s="636"/>
      <c r="M2333" s="636"/>
      <c r="N2333" s="636"/>
      <c r="O2333" s="636"/>
      <c r="P2333" s="636"/>
      <c r="Q2333" s="636"/>
      <c r="R2333" s="636"/>
      <c r="S2333" s="629"/>
      <c r="T2333" s="1690"/>
      <c r="U2333" s="7"/>
      <c r="V2333" s="7"/>
      <c r="W2333" s="7"/>
      <c r="X2333" s="7"/>
      <c r="Y2333" s="7"/>
      <c r="Z2333" s="7"/>
      <c r="AA2333" s="7"/>
      <c r="AB2333" s="7"/>
      <c r="AC2333" s="7"/>
    </row>
    <row r="2334">
      <c r="A2334" s="1974"/>
      <c r="B2334" s="675"/>
      <c r="C2334" s="675"/>
      <c r="D2334" s="675"/>
      <c r="E2334" s="675"/>
      <c r="F2334" s="675"/>
      <c r="G2334" s="675"/>
      <c r="H2334" s="675"/>
      <c r="I2334" s="1968"/>
      <c r="J2334" s="576"/>
      <c r="K2334" s="584"/>
      <c r="L2334" s="675"/>
      <c r="M2334" s="675"/>
      <c r="N2334" s="675"/>
      <c r="O2334" s="675"/>
      <c r="P2334" s="675"/>
      <c r="Q2334" s="1971"/>
      <c r="R2334" s="1972"/>
      <c r="S2334" s="1964"/>
      <c r="T2334" s="1965"/>
      <c r="U2334" s="7"/>
      <c r="V2334" s="7"/>
      <c r="W2334" s="7"/>
      <c r="X2334" s="7"/>
      <c r="Y2334" s="7"/>
      <c r="Z2334" s="7"/>
      <c r="AA2334" s="7"/>
      <c r="AB2334" s="7"/>
      <c r="AC2334" s="7"/>
    </row>
    <row r="2335">
      <c r="A2335" s="1943" t="s">
        <v>783</v>
      </c>
      <c r="B2335" s="1781" t="s">
        <v>2</v>
      </c>
      <c r="C2335" s="1781" t="s">
        <v>3</v>
      </c>
      <c r="D2335" s="1781" t="s">
        <v>4</v>
      </c>
      <c r="E2335" s="1781" t="s">
        <v>5</v>
      </c>
      <c r="F2335" s="1781" t="s">
        <v>6</v>
      </c>
      <c r="G2335" s="1781" t="s">
        <v>7</v>
      </c>
      <c r="H2335" s="1782" t="s">
        <v>9</v>
      </c>
      <c r="I2335" s="1968"/>
      <c r="J2335" s="588"/>
      <c r="K2335" s="1788" t="s">
        <v>1077</v>
      </c>
      <c r="L2335" s="1682"/>
      <c r="M2335" s="1682"/>
      <c r="N2335" s="1682"/>
      <c r="O2335" s="1682"/>
      <c r="P2335" s="1682"/>
      <c r="Q2335" s="1682"/>
      <c r="R2335" s="1682"/>
      <c r="S2335" s="1964"/>
      <c r="T2335" s="1965"/>
      <c r="U2335" s="7"/>
      <c r="V2335" s="7"/>
      <c r="W2335" s="7"/>
      <c r="X2335" s="7"/>
      <c r="Y2335" s="7"/>
      <c r="Z2335" s="7"/>
      <c r="AA2335" s="7"/>
      <c r="AB2335" s="7"/>
      <c r="AC2335" s="7"/>
    </row>
    <row r="2336">
      <c r="A2336" s="1837" t="s">
        <v>1079</v>
      </c>
      <c r="B2336" s="1761"/>
      <c r="C2336" s="1761"/>
      <c r="D2336" s="1761"/>
      <c r="E2336" s="1761"/>
      <c r="F2336" s="1761"/>
      <c r="G2336" s="1761"/>
      <c r="H2336" s="1685"/>
      <c r="I2336" s="1968"/>
      <c r="J2336" s="588"/>
      <c r="K2336" s="1761" t="s">
        <v>555</v>
      </c>
      <c r="L2336" s="1761" t="s">
        <v>72</v>
      </c>
      <c r="M2336" s="1761" t="s">
        <v>13</v>
      </c>
      <c r="N2336" s="1762" t="s">
        <v>73</v>
      </c>
      <c r="O2336" s="1761" t="s">
        <v>13</v>
      </c>
      <c r="P2336" s="1762" t="s">
        <v>74</v>
      </c>
      <c r="Q2336" s="1762" t="s">
        <v>640</v>
      </c>
      <c r="R2336" s="1685" t="s">
        <v>592</v>
      </c>
      <c r="S2336" s="1964"/>
      <c r="T2336" s="1965"/>
      <c r="U2336" s="7"/>
      <c r="V2336" s="7"/>
      <c r="W2336" s="7"/>
      <c r="X2336" s="7"/>
      <c r="Y2336" s="7"/>
      <c r="Z2336" s="7"/>
      <c r="AA2336" s="7"/>
      <c r="AB2336" s="7"/>
      <c r="AC2336" s="7"/>
    </row>
    <row r="2337">
      <c r="A2337" s="700" t="s">
        <v>978</v>
      </c>
      <c r="B2337" s="690">
        <v>0.0</v>
      </c>
      <c r="C2337" s="690">
        <v>0.0</v>
      </c>
      <c r="D2337" s="690">
        <v>0.0</v>
      </c>
      <c r="E2337" s="690">
        <v>0.0</v>
      </c>
      <c r="F2337" s="690"/>
      <c r="G2337" s="690"/>
      <c r="H2337" s="693"/>
      <c r="I2337" s="1968"/>
      <c r="J2337" s="588"/>
      <c r="K2337" s="702" t="s">
        <v>979</v>
      </c>
      <c r="L2337" s="692">
        <v>0.0</v>
      </c>
      <c r="M2337" s="701">
        <f>(L2337-H2337)-R2337</f>
        <v>0</v>
      </c>
      <c r="N2337" s="701"/>
      <c r="O2337" s="701">
        <f>SUM(M2337,N2337)</f>
        <v>0</v>
      </c>
      <c r="P2337" s="1686"/>
      <c r="Q2337" s="1686"/>
      <c r="R2337" s="1686"/>
      <c r="S2337" s="1964"/>
      <c r="T2337" s="1965"/>
      <c r="U2337" s="7"/>
      <c r="V2337" s="7"/>
      <c r="W2337" s="7"/>
      <c r="X2337" s="7"/>
      <c r="Y2337" s="7"/>
      <c r="Z2337" s="7"/>
      <c r="AA2337" s="7"/>
      <c r="AB2337" s="7"/>
      <c r="AC2337" s="7"/>
    </row>
    <row r="2338">
      <c r="A2338" s="1947" t="s">
        <v>9</v>
      </c>
      <c r="B2338" s="1775">
        <f t="shared" ref="B2338:H2338" si="1733">SUM(B2337)</f>
        <v>0</v>
      </c>
      <c r="C2338" s="1775">
        <f t="shared" si="1733"/>
        <v>0</v>
      </c>
      <c r="D2338" s="1775">
        <f t="shared" si="1733"/>
        <v>0</v>
      </c>
      <c r="E2338" s="1775">
        <f t="shared" si="1733"/>
        <v>0</v>
      </c>
      <c r="F2338" s="1775">
        <f t="shared" si="1733"/>
        <v>0</v>
      </c>
      <c r="G2338" s="1775">
        <f t="shared" si="1733"/>
        <v>0</v>
      </c>
      <c r="H2338" s="1775">
        <f t="shared" si="1733"/>
        <v>0</v>
      </c>
      <c r="I2338" s="1690"/>
      <c r="J2338" s="588"/>
      <c r="K2338" s="1987" t="s">
        <v>9</v>
      </c>
      <c r="L2338" s="1987">
        <f t="shared" ref="L2338:R2338" si="1734">sum(L2337)</f>
        <v>0</v>
      </c>
      <c r="M2338" s="1987">
        <f t="shared" si="1734"/>
        <v>0</v>
      </c>
      <c r="N2338" s="1987">
        <f t="shared" si="1734"/>
        <v>0</v>
      </c>
      <c r="O2338" s="1987">
        <f t="shared" si="1734"/>
        <v>0</v>
      </c>
      <c r="P2338" s="1987">
        <f t="shared" si="1734"/>
        <v>0</v>
      </c>
      <c r="Q2338" s="1987">
        <f t="shared" si="1734"/>
        <v>0</v>
      </c>
      <c r="R2338" s="1987">
        <f t="shared" si="1734"/>
        <v>0</v>
      </c>
      <c r="S2338" s="649"/>
      <c r="T2338" s="649"/>
      <c r="U2338" s="7"/>
      <c r="V2338" s="7"/>
      <c r="W2338" s="7"/>
      <c r="X2338" s="7"/>
      <c r="Y2338" s="7"/>
      <c r="Z2338" s="7"/>
      <c r="AA2338" s="7"/>
      <c r="AB2338" s="7"/>
      <c r="AC2338" s="7"/>
    </row>
    <row r="2339">
      <c r="A2339" s="1963"/>
      <c r="B2339" s="676"/>
      <c r="C2339" s="676"/>
      <c r="D2339" s="676"/>
      <c r="E2339" s="676"/>
      <c r="F2339" s="676"/>
      <c r="G2339" s="676"/>
      <c r="H2339" s="636"/>
      <c r="I2339" s="1690"/>
      <c r="J2339" s="576"/>
      <c r="K2339" s="1844"/>
      <c r="L2339" s="1844"/>
      <c r="M2339" s="1844"/>
      <c r="N2339" s="1844"/>
      <c r="O2339" s="1844"/>
      <c r="P2339" s="1844"/>
      <c r="Q2339" s="1844"/>
      <c r="R2339" s="1844"/>
      <c r="S2339" s="649"/>
      <c r="T2339" s="649"/>
      <c r="U2339" s="7"/>
      <c r="V2339" s="7"/>
      <c r="W2339" s="7"/>
      <c r="X2339" s="7"/>
      <c r="Y2339" s="7"/>
      <c r="Z2339" s="7"/>
      <c r="AA2339" s="7"/>
      <c r="AB2339" s="7"/>
      <c r="AC2339" s="7"/>
    </row>
    <row r="2340">
      <c r="A2340" s="1963"/>
      <c r="B2340" s="676"/>
      <c r="C2340" s="676"/>
      <c r="D2340" s="676"/>
      <c r="E2340" s="676"/>
      <c r="F2340" s="676"/>
      <c r="G2340" s="1834" t="s">
        <v>35</v>
      </c>
      <c r="H2340" s="1833" t="s">
        <v>36</v>
      </c>
      <c r="I2340" s="1690"/>
      <c r="J2340" s="576"/>
      <c r="K2340" s="1844"/>
      <c r="L2340" s="1844"/>
      <c r="M2340" s="1844"/>
      <c r="N2340" s="1844"/>
      <c r="O2340" s="1844"/>
      <c r="P2340" s="1844"/>
      <c r="Q2340" s="1844"/>
      <c r="R2340" s="1844"/>
      <c r="S2340" s="649"/>
      <c r="T2340" s="649"/>
      <c r="U2340" s="7"/>
      <c r="V2340" s="7"/>
      <c r="W2340" s="7"/>
      <c r="X2340" s="7"/>
      <c r="Y2340" s="7"/>
      <c r="Z2340" s="7"/>
      <c r="AA2340" s="7"/>
      <c r="AB2340" s="7"/>
      <c r="AC2340" s="7"/>
    </row>
    <row r="2341">
      <c r="A2341" s="1963"/>
      <c r="B2341" s="676"/>
      <c r="C2341" s="676"/>
      <c r="D2341" s="676"/>
      <c r="E2341" s="676"/>
      <c r="F2341" s="676"/>
      <c r="G2341" s="1988">
        <v>44808.0</v>
      </c>
      <c r="H2341" s="1882">
        <v>57.0</v>
      </c>
      <c r="I2341" s="1690"/>
      <c r="J2341" s="576"/>
      <c r="K2341" s="1844"/>
      <c r="L2341" s="1844"/>
      <c r="M2341" s="1844"/>
      <c r="N2341" s="1844"/>
      <c r="O2341" s="1844"/>
      <c r="P2341" s="1844"/>
      <c r="Q2341" s="1844"/>
      <c r="R2341" s="1844"/>
      <c r="S2341" s="649"/>
      <c r="T2341" s="649"/>
      <c r="U2341" s="7"/>
      <c r="V2341" s="7"/>
      <c r="W2341" s="7"/>
      <c r="X2341" s="7"/>
      <c r="Y2341" s="7"/>
      <c r="Z2341" s="7"/>
      <c r="AA2341" s="7"/>
      <c r="AB2341" s="7"/>
      <c r="AC2341" s="7"/>
    </row>
    <row r="2342">
      <c r="A2342" s="1963"/>
      <c r="B2342" s="676"/>
      <c r="C2342" s="676"/>
      <c r="D2342" s="676"/>
      <c r="E2342" s="676"/>
      <c r="F2342" s="679"/>
      <c r="G2342" s="1989">
        <v>44815.0</v>
      </c>
      <c r="H2342" s="1882">
        <v>78.0</v>
      </c>
      <c r="I2342" s="1690"/>
      <c r="J2342" s="576"/>
      <c r="K2342" s="1990"/>
      <c r="L2342" s="1990"/>
      <c r="M2342" s="1990"/>
      <c r="N2342" s="1990"/>
      <c r="O2342" s="1990"/>
      <c r="P2342" s="1990"/>
      <c r="Q2342" s="1990"/>
      <c r="R2342" s="1990"/>
      <c r="S2342" s="649"/>
      <c r="T2342" s="649"/>
      <c r="U2342" s="7"/>
      <c r="V2342" s="7"/>
      <c r="W2342" s="7"/>
      <c r="X2342" s="7"/>
      <c r="Y2342" s="7"/>
      <c r="Z2342" s="7"/>
      <c r="AA2342" s="7"/>
      <c r="AB2342" s="7"/>
      <c r="AC2342" s="7"/>
    </row>
    <row r="2343">
      <c r="A2343" s="1963"/>
      <c r="B2343" s="676"/>
      <c r="C2343" s="676"/>
      <c r="D2343" s="676"/>
      <c r="E2343" s="676"/>
      <c r="F2343" s="679"/>
      <c r="G2343" s="1989">
        <v>44822.0</v>
      </c>
      <c r="H2343" s="1848">
        <f>H1196</f>
        <v>10</v>
      </c>
      <c r="I2343" s="1690"/>
      <c r="J2343" s="576"/>
      <c r="K2343" s="1990"/>
      <c r="L2343" s="1990"/>
      <c r="M2343" s="1990"/>
      <c r="N2343" s="1990"/>
      <c r="O2343" s="1990"/>
      <c r="P2343" s="1990"/>
      <c r="Q2343" s="1990"/>
      <c r="R2343" s="1990"/>
      <c r="S2343" s="649"/>
      <c r="T2343" s="649"/>
      <c r="U2343" s="7"/>
      <c r="V2343" s="7"/>
      <c r="W2343" s="7"/>
      <c r="X2343" s="7"/>
      <c r="Y2343" s="7"/>
      <c r="Z2343" s="7"/>
      <c r="AA2343" s="7"/>
      <c r="AB2343" s="7"/>
      <c r="AC2343" s="7"/>
    </row>
    <row r="2344">
      <c r="A2344" s="1963"/>
      <c r="B2344" s="676"/>
      <c r="C2344" s="676"/>
      <c r="D2344" s="676"/>
      <c r="E2344" s="676"/>
      <c r="F2344" s="679"/>
      <c r="G2344" s="1989">
        <v>44829.0</v>
      </c>
      <c r="H2344" s="1897">
        <f>H1816</f>
        <v>0</v>
      </c>
      <c r="I2344" s="1690"/>
      <c r="J2344" s="576"/>
      <c r="K2344" s="636"/>
      <c r="L2344" s="636"/>
      <c r="M2344" s="636"/>
      <c r="N2344" s="636"/>
      <c r="O2344" s="636"/>
      <c r="P2344" s="636"/>
      <c r="Q2344" s="649"/>
      <c r="R2344" s="649"/>
      <c r="S2344" s="649"/>
      <c r="T2344" s="649"/>
      <c r="U2344" s="7"/>
      <c r="V2344" s="7"/>
      <c r="W2344" s="7"/>
      <c r="X2344" s="7"/>
      <c r="Y2344" s="7"/>
      <c r="Z2344" s="7"/>
      <c r="AA2344" s="7"/>
      <c r="AB2344" s="7"/>
      <c r="AC2344" s="7"/>
    </row>
    <row r="2345">
      <c r="A2345" s="1963"/>
      <c r="B2345" s="676"/>
      <c r="C2345" s="676"/>
      <c r="D2345" s="676"/>
      <c r="E2345" s="676"/>
      <c r="F2345" s="679"/>
      <c r="G2345" s="1989">
        <v>44834.0</v>
      </c>
      <c r="H2345" s="1897">
        <f>H2338</f>
        <v>0</v>
      </c>
      <c r="I2345" s="1690"/>
      <c r="J2345" s="576"/>
      <c r="K2345" s="577"/>
      <c r="L2345" s="649"/>
      <c r="M2345" s="649"/>
      <c r="N2345" s="649"/>
      <c r="O2345" s="649"/>
      <c r="P2345" s="649"/>
      <c r="Q2345" s="649"/>
      <c r="R2345" s="649"/>
      <c r="S2345" s="1964"/>
      <c r="T2345" s="1965"/>
      <c r="U2345" s="7"/>
      <c r="V2345" s="7"/>
      <c r="W2345" s="7"/>
      <c r="X2345" s="7"/>
      <c r="Y2345" s="7"/>
      <c r="Z2345" s="7"/>
      <c r="AA2345" s="7"/>
      <c r="AB2345" s="7"/>
      <c r="AC2345" s="7"/>
    </row>
    <row r="2346">
      <c r="A2346" s="1963"/>
      <c r="B2346" s="676"/>
      <c r="C2346" s="676"/>
      <c r="D2346" s="676"/>
      <c r="E2346" s="676"/>
      <c r="F2346" s="679"/>
      <c r="G2346" s="1834" t="s">
        <v>9</v>
      </c>
      <c r="H2346" s="1829">
        <f>SUM(H2341:H2345)</f>
        <v>145</v>
      </c>
      <c r="I2346" s="1690"/>
      <c r="J2346" s="576"/>
      <c r="K2346" s="577"/>
      <c r="L2346" s="649"/>
      <c r="M2346" s="649"/>
      <c r="N2346" s="649"/>
      <c r="O2346" s="649"/>
      <c r="P2346" s="649"/>
      <c r="Q2346" s="649"/>
      <c r="R2346" s="649"/>
      <c r="S2346" s="1964"/>
      <c r="T2346" s="1965"/>
      <c r="U2346" s="7"/>
      <c r="V2346" s="7"/>
      <c r="W2346" s="7"/>
      <c r="X2346" s="7"/>
      <c r="Y2346" s="7"/>
      <c r="Z2346" s="7"/>
      <c r="AA2346" s="7"/>
      <c r="AB2346" s="7"/>
      <c r="AC2346" s="7"/>
    </row>
    <row r="2347">
      <c r="A2347" s="1963"/>
      <c r="B2347" s="676"/>
      <c r="C2347" s="676"/>
      <c r="D2347" s="676"/>
      <c r="E2347" s="676"/>
      <c r="F2347" s="676"/>
      <c r="G2347" s="7"/>
      <c r="H2347" s="7"/>
      <c r="I2347" s="1690"/>
      <c r="J2347" s="576"/>
      <c r="K2347" s="577"/>
      <c r="L2347" s="649"/>
      <c r="M2347" s="649"/>
      <c r="N2347" s="649"/>
      <c r="O2347" s="649"/>
      <c r="P2347" s="649"/>
      <c r="Q2347" s="649"/>
      <c r="R2347" s="649"/>
      <c r="S2347" s="1964"/>
      <c r="T2347" s="1965"/>
      <c r="U2347" s="7"/>
      <c r="V2347" s="7"/>
      <c r="W2347" s="7"/>
      <c r="X2347" s="7"/>
      <c r="Y2347" s="7"/>
      <c r="Z2347" s="7"/>
      <c r="AA2347" s="7"/>
      <c r="AB2347" s="7"/>
      <c r="AC2347" s="7"/>
    </row>
    <row r="2348">
      <c r="A2348" s="1963"/>
      <c r="B2348" s="676"/>
      <c r="C2348" s="676"/>
      <c r="D2348" s="676"/>
      <c r="E2348" s="676"/>
      <c r="F2348" s="676"/>
      <c r="G2348" s="1834" t="s">
        <v>131</v>
      </c>
      <c r="H2348" s="1829">
        <f>(1500-H2346)</f>
        <v>1355</v>
      </c>
      <c r="I2348" s="1690"/>
      <c r="J2348" s="576"/>
      <c r="K2348" s="577"/>
      <c r="L2348" s="649"/>
      <c r="M2348" s="649"/>
      <c r="N2348" s="649"/>
      <c r="O2348" s="649"/>
      <c r="P2348" s="649"/>
      <c r="Q2348" s="649"/>
      <c r="R2348" s="649"/>
      <c r="S2348" s="1964"/>
      <c r="T2348" s="1965"/>
      <c r="U2348" s="7"/>
      <c r="V2348" s="7"/>
      <c r="W2348" s="7"/>
      <c r="X2348" s="7"/>
      <c r="Y2348" s="7"/>
      <c r="Z2348" s="7"/>
      <c r="AA2348" s="7"/>
      <c r="AB2348" s="7"/>
      <c r="AC2348" s="7"/>
    </row>
    <row r="2349">
      <c r="A2349" s="1963"/>
      <c r="B2349" s="676"/>
      <c r="C2349" s="676"/>
      <c r="D2349" s="676"/>
      <c r="E2349" s="676"/>
      <c r="F2349" s="676"/>
      <c r="G2349" s="676"/>
      <c r="H2349" s="636"/>
      <c r="I2349" s="1690"/>
      <c r="J2349" s="576"/>
      <c r="K2349" s="577"/>
      <c r="L2349" s="649"/>
      <c r="M2349" s="649"/>
      <c r="N2349" s="649"/>
      <c r="O2349" s="649"/>
      <c r="P2349" s="649"/>
      <c r="Q2349" s="649"/>
      <c r="R2349" s="649"/>
      <c r="S2349" s="1964"/>
      <c r="T2349" s="1965"/>
      <c r="U2349" s="7"/>
      <c r="V2349" s="7"/>
      <c r="W2349" s="7"/>
      <c r="X2349" s="7"/>
      <c r="Y2349" s="7"/>
      <c r="Z2349" s="7"/>
      <c r="AA2349" s="7"/>
      <c r="AB2349" s="7"/>
      <c r="AC2349" s="7"/>
    </row>
    <row r="2350">
      <c r="A2350" s="1757" t="s">
        <v>502</v>
      </c>
      <c r="B2350" s="1781" t="s">
        <v>2</v>
      </c>
      <c r="C2350" s="1781" t="s">
        <v>3</v>
      </c>
      <c r="D2350" s="1781" t="s">
        <v>4</v>
      </c>
      <c r="E2350" s="1781" t="s">
        <v>5</v>
      </c>
      <c r="F2350" s="1781" t="s">
        <v>6</v>
      </c>
      <c r="G2350" s="1781" t="s">
        <v>7</v>
      </c>
      <c r="H2350" s="1758" t="s">
        <v>9</v>
      </c>
      <c r="I2350" s="636"/>
      <c r="J2350" s="636"/>
      <c r="K2350" s="577"/>
      <c r="L2350" s="649"/>
      <c r="M2350" s="649"/>
      <c r="N2350" s="649"/>
      <c r="O2350" s="649"/>
      <c r="P2350" s="649"/>
      <c r="Q2350" s="649"/>
      <c r="R2350" s="649"/>
      <c r="S2350" s="1964"/>
      <c r="T2350" s="1965"/>
      <c r="U2350" s="7"/>
      <c r="V2350" s="7"/>
      <c r="W2350" s="7"/>
      <c r="X2350" s="7"/>
      <c r="Y2350" s="7"/>
      <c r="Z2350" s="7"/>
      <c r="AA2350" s="7"/>
      <c r="AB2350" s="7"/>
      <c r="AC2350" s="7"/>
    </row>
    <row r="2351">
      <c r="A2351" s="1714"/>
      <c r="B2351" s="701">
        <f t="shared" ref="B2351:H2351" si="1735">SUM(B2318,B2338)</f>
        <v>49</v>
      </c>
      <c r="C2351" s="701">
        <f t="shared" si="1735"/>
        <v>34</v>
      </c>
      <c r="D2351" s="701">
        <f t="shared" si="1735"/>
        <v>52</v>
      </c>
      <c r="E2351" s="701">
        <f t="shared" si="1735"/>
        <v>37</v>
      </c>
      <c r="F2351" s="701">
        <f t="shared" si="1735"/>
        <v>57</v>
      </c>
      <c r="G2351" s="701">
        <f t="shared" si="1735"/>
        <v>0</v>
      </c>
      <c r="H2351" s="701">
        <f t="shared" si="1735"/>
        <v>229</v>
      </c>
      <c r="I2351" s="636"/>
      <c r="J2351" s="636"/>
      <c r="K2351" s="577"/>
      <c r="L2351" s="649"/>
      <c r="M2351" s="649"/>
      <c r="N2351" s="649"/>
      <c r="O2351" s="649"/>
      <c r="P2351" s="649"/>
      <c r="Q2351" s="649"/>
      <c r="R2351" s="649"/>
      <c r="S2351" s="1964"/>
      <c r="T2351" s="1965"/>
      <c r="U2351" s="7"/>
      <c r="V2351" s="7"/>
      <c r="W2351" s="7"/>
      <c r="X2351" s="7"/>
      <c r="Y2351" s="7"/>
      <c r="Z2351" s="7"/>
      <c r="AA2351" s="7"/>
      <c r="AB2351" s="7"/>
      <c r="AC2351" s="7"/>
    </row>
    <row r="2352">
      <c r="A2352" s="1969"/>
      <c r="B2352" s="722"/>
      <c r="C2352" s="722"/>
      <c r="D2352" s="722"/>
      <c r="E2352" s="722"/>
      <c r="F2352" s="722"/>
      <c r="G2352" s="722"/>
      <c r="H2352" s="1799"/>
      <c r="I2352" s="1972"/>
      <c r="J2352" s="577"/>
      <c r="K2352" s="721"/>
      <c r="L2352" s="1799"/>
      <c r="M2352" s="1799"/>
      <c r="N2352" s="1799"/>
      <c r="O2352" s="1799"/>
      <c r="P2352" s="1799"/>
      <c r="Q2352" s="1799"/>
      <c r="R2352" s="1799"/>
      <c r="S2352" s="1971"/>
      <c r="T2352" s="1972"/>
      <c r="U2352" s="1990"/>
      <c r="V2352" s="1990"/>
      <c r="W2352" s="1990"/>
      <c r="X2352" s="1990"/>
      <c r="Y2352" s="1990"/>
      <c r="Z2352" s="1990"/>
      <c r="AA2352" s="1990"/>
      <c r="AB2352" s="1990"/>
      <c r="AC2352" s="1990"/>
    </row>
    <row r="2353">
      <c r="A2353" s="1943" t="s">
        <v>156</v>
      </c>
      <c r="B2353" s="1781" t="s">
        <v>2</v>
      </c>
      <c r="C2353" s="1781" t="s">
        <v>3</v>
      </c>
      <c r="D2353" s="1781" t="s">
        <v>4</v>
      </c>
      <c r="E2353" s="1781" t="s">
        <v>5</v>
      </c>
      <c r="F2353" s="1781" t="s">
        <v>6</v>
      </c>
      <c r="G2353" s="1781" t="s">
        <v>7</v>
      </c>
      <c r="H2353" s="1782" t="s">
        <v>8</v>
      </c>
      <c r="I2353" s="1781" t="s">
        <v>9</v>
      </c>
      <c r="J2353" s="588"/>
      <c r="K2353" s="1991" t="s">
        <v>373</v>
      </c>
      <c r="L2353" s="1992" t="s">
        <v>374</v>
      </c>
      <c r="M2353" s="1992" t="s">
        <v>280</v>
      </c>
      <c r="N2353" s="1992" t="s">
        <v>299</v>
      </c>
      <c r="O2353" s="1991" t="s">
        <v>131</v>
      </c>
      <c r="P2353" s="1993" t="s">
        <v>282</v>
      </c>
      <c r="Q2353" s="1993" t="s">
        <v>283</v>
      </c>
      <c r="R2353" s="1994" t="s">
        <v>284</v>
      </c>
      <c r="S2353" s="1993" t="s">
        <v>429</v>
      </c>
      <c r="T2353" s="1994" t="s">
        <v>430</v>
      </c>
      <c r="U2353" s="7"/>
      <c r="V2353" s="7"/>
      <c r="W2353" s="7"/>
      <c r="X2353" s="7"/>
      <c r="Y2353" s="7"/>
      <c r="Z2353" s="7"/>
      <c r="AA2353" s="7"/>
      <c r="AB2353" s="7"/>
      <c r="AC2353" s="7"/>
    </row>
    <row r="2354">
      <c r="A2354" s="1837" t="s">
        <v>1079</v>
      </c>
      <c r="B2354" s="1760">
        <v>26.0</v>
      </c>
      <c r="C2354" s="1760">
        <v>27.0</v>
      </c>
      <c r="D2354" s="1760">
        <v>28.0</v>
      </c>
      <c r="E2354" s="1760">
        <v>29.0</v>
      </c>
      <c r="F2354" s="1760">
        <v>30.0</v>
      </c>
      <c r="G2354" s="1760">
        <v>1.0</v>
      </c>
      <c r="H2354" s="1760">
        <v>2.0</v>
      </c>
      <c r="I2354" s="1685"/>
      <c r="J2354" s="1531"/>
      <c r="K2354" s="1995" t="s">
        <v>305</v>
      </c>
      <c r="L2354" s="1996" t="s">
        <v>375</v>
      </c>
      <c r="M2354" s="1997">
        <v>21.0</v>
      </c>
      <c r="N2354" s="1997">
        <v>17.0</v>
      </c>
      <c r="O2354" s="1995">
        <f t="shared" ref="O2354:O2358" si="1736">(M2354-N2354)</f>
        <v>4</v>
      </c>
      <c r="P2354" s="968">
        <v>2800.0</v>
      </c>
      <c r="Q2354" s="807">
        <f>(H1999)</f>
        <v>1931</v>
      </c>
      <c r="R2354" s="1998">
        <f t="shared" ref="R2354:R2356" si="1737">(Q2354/P2354)</f>
        <v>0.6896428571</v>
      </c>
      <c r="S2354" s="1999">
        <f t="shared" ref="S2354:S2355" si="1738">(Q2354/22*22)</f>
        <v>1931</v>
      </c>
      <c r="T2354" s="2000">
        <f t="shared" ref="T2354:T2365" si="1739">(S2354/P2354)</f>
        <v>0.6896428571</v>
      </c>
      <c r="U2354" s="7"/>
      <c r="V2354" s="7"/>
      <c r="W2354" s="7"/>
      <c r="X2354" s="7"/>
      <c r="Y2354" s="7"/>
      <c r="Z2354" s="7"/>
      <c r="AA2354" s="7"/>
      <c r="AB2354" s="7"/>
      <c r="AC2354" s="7"/>
    </row>
    <row r="2355">
      <c r="A2355" s="1800" t="s">
        <v>163</v>
      </c>
      <c r="B2355" s="1705"/>
      <c r="C2355" s="1705"/>
      <c r="D2355" s="1705"/>
      <c r="E2355" s="1705"/>
      <c r="F2355" s="1705"/>
      <c r="G2355" s="1705"/>
      <c r="H2355" s="1705"/>
      <c r="I2355" s="1705"/>
      <c r="J2355" s="1706"/>
      <c r="K2355" s="1995" t="s">
        <v>331</v>
      </c>
      <c r="L2355" s="1997" t="s">
        <v>1089</v>
      </c>
      <c r="M2355" s="1997">
        <v>21.0</v>
      </c>
      <c r="N2355" s="1997">
        <v>14.0</v>
      </c>
      <c r="O2355" s="1995">
        <f t="shared" si="1736"/>
        <v>7</v>
      </c>
      <c r="P2355" s="968">
        <v>2800.0</v>
      </c>
      <c r="Q2355" s="807">
        <f>(H2156)</f>
        <v>2319</v>
      </c>
      <c r="R2355" s="1998">
        <f t="shared" si="1737"/>
        <v>0.8282142857</v>
      </c>
      <c r="S2355" s="1999">
        <f t="shared" si="1738"/>
        <v>2319</v>
      </c>
      <c r="T2355" s="2025">
        <f t="shared" si="1739"/>
        <v>0.8282142857</v>
      </c>
      <c r="U2355" s="7"/>
      <c r="V2355" s="7"/>
      <c r="W2355" s="7"/>
      <c r="X2355" s="7"/>
      <c r="Y2355" s="7"/>
      <c r="Z2355" s="7"/>
      <c r="AA2355" s="7"/>
      <c r="AB2355" s="7"/>
      <c r="AC2355" s="7"/>
    </row>
    <row r="2356">
      <c r="A2356" s="1722" t="s">
        <v>164</v>
      </c>
      <c r="B2356" s="1801">
        <v>868.25</v>
      </c>
      <c r="C2356" s="1801">
        <v>927.31</v>
      </c>
      <c r="D2356" s="1801">
        <v>602.84</v>
      </c>
      <c r="E2356" s="1784">
        <v>644.52</v>
      </c>
      <c r="F2356" s="1784">
        <v>789.34</v>
      </c>
      <c r="G2356" s="1784">
        <v>944.23</v>
      </c>
      <c r="H2356" s="1801">
        <v>833.42</v>
      </c>
      <c r="I2356" s="1783">
        <f t="shared" ref="I2356:I2360" si="1740">SUM(B2356:H2356)</f>
        <v>5609.91</v>
      </c>
      <c r="J2356" s="588"/>
      <c r="K2356" s="1995" t="s">
        <v>759</v>
      </c>
      <c r="L2356" s="1997"/>
      <c r="M2356" s="1997">
        <v>16.0</v>
      </c>
      <c r="N2356" s="1997">
        <v>1.0</v>
      </c>
      <c r="O2356" s="1995">
        <f t="shared" si="1736"/>
        <v>15</v>
      </c>
      <c r="P2356" s="968">
        <v>700.0</v>
      </c>
      <c r="Q2356" s="807">
        <f>(H2288)</f>
        <v>154</v>
      </c>
      <c r="R2356" s="1998">
        <f t="shared" si="1737"/>
        <v>0.22</v>
      </c>
      <c r="S2356" s="1999">
        <f>(Q2356/30*30)</f>
        <v>154</v>
      </c>
      <c r="T2356" s="2000">
        <f t="shared" si="1739"/>
        <v>0.22</v>
      </c>
      <c r="U2356" s="7"/>
      <c r="V2356" s="7"/>
      <c r="W2356" s="7"/>
      <c r="X2356" s="7"/>
      <c r="Y2356" s="7"/>
      <c r="Z2356" s="7"/>
      <c r="AA2356" s="7"/>
      <c r="AB2356" s="7"/>
      <c r="AC2356" s="7"/>
    </row>
    <row r="2357">
      <c r="A2357" s="1722" t="s">
        <v>165</v>
      </c>
      <c r="B2357" s="1801">
        <v>310.89</v>
      </c>
      <c r="C2357" s="1801">
        <v>171.56</v>
      </c>
      <c r="D2357" s="1801">
        <v>323.32</v>
      </c>
      <c r="E2357" s="1784">
        <v>326.79</v>
      </c>
      <c r="F2357" s="1784">
        <v>498.31</v>
      </c>
      <c r="G2357" s="1784">
        <v>353.34</v>
      </c>
      <c r="H2357" s="1801">
        <v>689.94</v>
      </c>
      <c r="I2357" s="1783">
        <f t="shared" si="1740"/>
        <v>2674.15</v>
      </c>
      <c r="J2357" s="588"/>
      <c r="K2357" s="2001" t="s">
        <v>785</v>
      </c>
      <c r="L2357" s="2002" t="s">
        <v>785</v>
      </c>
      <c r="M2357" s="2002">
        <f t="shared" ref="M2357:N2357" si="1741">sum(M2354:M2356)</f>
        <v>58</v>
      </c>
      <c r="N2357" s="2002">
        <f t="shared" si="1741"/>
        <v>32</v>
      </c>
      <c r="O2357" s="2001">
        <f t="shared" si="1736"/>
        <v>26</v>
      </c>
      <c r="P2357" s="2003">
        <f t="shared" ref="P2357:S2357" si="1742">sum(P2354:P2356)</f>
        <v>6300</v>
      </c>
      <c r="Q2357" s="2003">
        <f t="shared" si="1742"/>
        <v>4404</v>
      </c>
      <c r="R2357" s="2004">
        <f t="shared" si="1742"/>
        <v>1.737857143</v>
      </c>
      <c r="S2357" s="2005">
        <f t="shared" si="1742"/>
        <v>4404</v>
      </c>
      <c r="T2357" s="2000">
        <f t="shared" si="1739"/>
        <v>0.699047619</v>
      </c>
      <c r="U2357" s="7"/>
      <c r="V2357" s="7"/>
      <c r="W2357" s="7"/>
      <c r="X2357" s="7"/>
      <c r="Y2357" s="7"/>
      <c r="Z2357" s="7"/>
      <c r="AA2357" s="7"/>
      <c r="AB2357" s="7"/>
      <c r="AC2357" s="7"/>
    </row>
    <row r="2358">
      <c r="A2358" s="1722" t="s">
        <v>166</v>
      </c>
      <c r="B2358" s="1801">
        <v>0.0</v>
      </c>
      <c r="C2358" s="1801">
        <v>0.0</v>
      </c>
      <c r="D2358" s="1801">
        <v>321.32</v>
      </c>
      <c r="E2358" s="1801">
        <v>415.2</v>
      </c>
      <c r="F2358" s="1784">
        <v>807.3</v>
      </c>
      <c r="G2358" s="1784">
        <v>727.27</v>
      </c>
      <c r="H2358" s="1801">
        <v>753.75</v>
      </c>
      <c r="I2358" s="1783">
        <f t="shared" si="1740"/>
        <v>3024.84</v>
      </c>
      <c r="J2358" s="588"/>
      <c r="K2358" s="1997" t="s">
        <v>980</v>
      </c>
      <c r="L2358" s="1996" t="s">
        <v>378</v>
      </c>
      <c r="M2358" s="1996">
        <v>20.0</v>
      </c>
      <c r="N2358" s="1997">
        <v>20.0</v>
      </c>
      <c r="O2358" s="1995">
        <f t="shared" si="1736"/>
        <v>0</v>
      </c>
      <c r="P2358" s="968">
        <v>1100.0</v>
      </c>
      <c r="Q2358" s="807">
        <f>(H2331)</f>
        <v>908</v>
      </c>
      <c r="R2358" s="1998">
        <f t="shared" ref="R2358:R2359" si="1743">(Q2358/P2358)</f>
        <v>0.8254545455</v>
      </c>
      <c r="S2358" s="1999">
        <f t="shared" ref="S2358:S2359" si="1744">(Q2358/22*22)</f>
        <v>908</v>
      </c>
      <c r="T2358" s="2025">
        <f t="shared" si="1739"/>
        <v>0.8254545455</v>
      </c>
      <c r="U2358" s="7"/>
      <c r="V2358" s="7"/>
      <c r="W2358" s="7"/>
      <c r="X2358" s="7"/>
      <c r="Y2358" s="7"/>
      <c r="Z2358" s="7"/>
      <c r="AA2358" s="7"/>
      <c r="AB2358" s="7"/>
      <c r="AC2358" s="7"/>
    </row>
    <row r="2359">
      <c r="A2359" s="1722" t="s">
        <v>589</v>
      </c>
      <c r="B2359" s="1801">
        <v>652.05</v>
      </c>
      <c r="C2359" s="1801">
        <v>515.28</v>
      </c>
      <c r="D2359" s="1801">
        <v>338.52</v>
      </c>
      <c r="E2359" s="1801">
        <v>421.65</v>
      </c>
      <c r="F2359" s="1784">
        <v>483.26</v>
      </c>
      <c r="G2359" s="1784">
        <v>547.97</v>
      </c>
      <c r="H2359" s="1801">
        <v>603.41</v>
      </c>
      <c r="I2359" s="1783">
        <f t="shared" si="1740"/>
        <v>3562.14</v>
      </c>
      <c r="J2359" s="588"/>
      <c r="K2359" s="1997" t="s">
        <v>485</v>
      </c>
      <c r="L2359" s="1997" t="s">
        <v>1042</v>
      </c>
      <c r="M2359" s="1996" t="s">
        <v>79</v>
      </c>
      <c r="N2359" s="1996" t="s">
        <v>79</v>
      </c>
      <c r="O2359" s="1997" t="s">
        <v>79</v>
      </c>
      <c r="P2359" s="968">
        <v>500.0</v>
      </c>
      <c r="Q2359" s="2006">
        <f>(H2346)</f>
        <v>145</v>
      </c>
      <c r="R2359" s="1998">
        <f t="shared" si="1743"/>
        <v>0.29</v>
      </c>
      <c r="S2359" s="1999">
        <f t="shared" si="1744"/>
        <v>145</v>
      </c>
      <c r="T2359" s="2000">
        <f t="shared" si="1739"/>
        <v>0.29</v>
      </c>
      <c r="U2359" s="7"/>
      <c r="V2359" s="7"/>
      <c r="W2359" s="7"/>
      <c r="X2359" s="7"/>
      <c r="Y2359" s="7"/>
      <c r="Z2359" s="7"/>
      <c r="AA2359" s="7"/>
      <c r="AB2359" s="7"/>
      <c r="AC2359" s="7"/>
    </row>
    <row r="2360">
      <c r="A2360" s="700" t="s">
        <v>1090</v>
      </c>
      <c r="B2360" s="1801">
        <v>0.0</v>
      </c>
      <c r="C2360" s="1801">
        <v>0.0</v>
      </c>
      <c r="D2360" s="1801">
        <v>86.16</v>
      </c>
      <c r="E2360" s="1801">
        <v>285.29</v>
      </c>
      <c r="F2360" s="1784">
        <v>449.82</v>
      </c>
      <c r="G2360" s="1784">
        <v>406.94</v>
      </c>
      <c r="H2360" s="1801">
        <v>155.85</v>
      </c>
      <c r="I2360" s="1783">
        <f t="shared" si="1740"/>
        <v>1384.06</v>
      </c>
      <c r="J2360" s="588"/>
      <c r="K2360" s="2001" t="s">
        <v>787</v>
      </c>
      <c r="L2360" s="2002" t="s">
        <v>787</v>
      </c>
      <c r="M2360" s="2002">
        <f t="shared" ref="M2360:P2360" si="1745">sum(M2357:M2358)</f>
        <v>78</v>
      </c>
      <c r="N2360" s="2002">
        <f t="shared" si="1745"/>
        <v>52</v>
      </c>
      <c r="O2360" s="2002">
        <f t="shared" si="1745"/>
        <v>26</v>
      </c>
      <c r="P2360" s="2003">
        <f t="shared" si="1745"/>
        <v>7400</v>
      </c>
      <c r="Q2360" s="2003">
        <f>sum(Q2358:Q2359)</f>
        <v>1053</v>
      </c>
      <c r="R2360" s="2004">
        <f>sum(R2357:R2358)</f>
        <v>2.563311688</v>
      </c>
      <c r="S2360" s="2005">
        <f>sum(S2358:S2359)</f>
        <v>1053</v>
      </c>
      <c r="T2360" s="2000">
        <f t="shared" si="1739"/>
        <v>0.1422972973</v>
      </c>
      <c r="U2360" s="7"/>
      <c r="V2360" s="7"/>
      <c r="W2360" s="7"/>
      <c r="X2360" s="7"/>
      <c r="Y2360" s="7"/>
      <c r="Z2360" s="7"/>
      <c r="AA2360" s="7"/>
      <c r="AB2360" s="7"/>
      <c r="AC2360" s="7"/>
    </row>
    <row r="2361">
      <c r="A2361" s="1943" t="s">
        <v>9</v>
      </c>
      <c r="B2361" s="1782">
        <f t="shared" ref="B2361:I2361" si="1746">SUM(B2356:B2360)</f>
        <v>1831.19</v>
      </c>
      <c r="C2361" s="1782">
        <f t="shared" si="1746"/>
        <v>1614.15</v>
      </c>
      <c r="D2361" s="1782">
        <f t="shared" si="1746"/>
        <v>1672.16</v>
      </c>
      <c r="E2361" s="1782">
        <f t="shared" si="1746"/>
        <v>2093.45</v>
      </c>
      <c r="F2361" s="1782">
        <f t="shared" si="1746"/>
        <v>3028.03</v>
      </c>
      <c r="G2361" s="1782">
        <f t="shared" si="1746"/>
        <v>2979.75</v>
      </c>
      <c r="H2361" s="1782">
        <f t="shared" si="1746"/>
        <v>3036.37</v>
      </c>
      <c r="I2361" s="1782">
        <f t="shared" si="1746"/>
        <v>16255.1</v>
      </c>
      <c r="J2361" s="588"/>
      <c r="K2361" s="305" t="s">
        <v>454</v>
      </c>
      <c r="L2361" s="2007" t="s">
        <v>791</v>
      </c>
      <c r="M2361" s="221">
        <v>11.0</v>
      </c>
      <c r="N2361" s="221">
        <v>9.0</v>
      </c>
      <c r="O2361" s="1995">
        <f t="shared" ref="O2361:O2364" si="1747">(M2361-N2361)</f>
        <v>2</v>
      </c>
      <c r="P2361" s="2008">
        <v>22000.0</v>
      </c>
      <c r="Q2361" s="2009">
        <f>(F2370)</f>
        <v>23455.56</v>
      </c>
      <c r="R2361" s="306">
        <f t="shared" ref="R2361:R2364" si="1748">(Q2361/P2361)</f>
        <v>1.066161818</v>
      </c>
      <c r="S2361" s="2010">
        <f t="shared" ref="S2361:S2364" si="1749">(Q2361/30*30)</f>
        <v>23455.56</v>
      </c>
      <c r="T2361" s="2024">
        <f t="shared" si="1739"/>
        <v>1.066161818</v>
      </c>
      <c r="U2361" s="7"/>
      <c r="V2361" s="7"/>
      <c r="W2361" s="7"/>
      <c r="X2361" s="7"/>
      <c r="Y2361" s="7"/>
      <c r="Z2361" s="7"/>
      <c r="AA2361" s="7"/>
      <c r="AB2361" s="7"/>
      <c r="AC2361" s="7"/>
    </row>
    <row r="2362">
      <c r="A2362" s="1963"/>
      <c r="B2362" s="576"/>
      <c r="C2362" s="576"/>
      <c r="D2362" s="576"/>
      <c r="E2362" s="676"/>
      <c r="F2362" s="727"/>
      <c r="G2362" s="727"/>
      <c r="H2362" s="727"/>
      <c r="I2362" s="727"/>
      <c r="J2362" s="588"/>
      <c r="K2362" s="305" t="s">
        <v>456</v>
      </c>
      <c r="L2362" s="304" t="s">
        <v>792</v>
      </c>
      <c r="M2362" s="221">
        <v>11.0</v>
      </c>
      <c r="N2362" s="221">
        <v>9.0</v>
      </c>
      <c r="O2362" s="1995">
        <f t="shared" si="1747"/>
        <v>2</v>
      </c>
      <c r="P2362" s="2008">
        <v>15000.0</v>
      </c>
      <c r="Q2362" s="2009">
        <f>(G2370)</f>
        <v>10318.37</v>
      </c>
      <c r="R2362" s="1998">
        <f t="shared" si="1748"/>
        <v>0.6878913333</v>
      </c>
      <c r="S2362" s="2010">
        <f t="shared" si="1749"/>
        <v>10318.37</v>
      </c>
      <c r="T2362" s="2000">
        <f t="shared" si="1739"/>
        <v>0.6878913333</v>
      </c>
      <c r="U2362" s="7"/>
      <c r="V2362" s="7"/>
      <c r="W2362" s="7"/>
      <c r="X2362" s="7"/>
      <c r="Y2362" s="7"/>
      <c r="Z2362" s="7"/>
      <c r="AA2362" s="7"/>
      <c r="AB2362" s="7"/>
      <c r="AC2362" s="7"/>
    </row>
    <row r="2363">
      <c r="A2363" s="1963"/>
      <c r="B2363" s="576"/>
      <c r="C2363" s="576"/>
      <c r="D2363" s="576"/>
      <c r="E2363" s="676"/>
      <c r="F2363" s="727"/>
      <c r="G2363" s="727"/>
      <c r="H2363" s="727"/>
      <c r="I2363" s="727"/>
      <c r="J2363" s="588"/>
      <c r="K2363" s="305" t="s">
        <v>455</v>
      </c>
      <c r="L2363" s="304"/>
      <c r="M2363" s="221">
        <v>11.0</v>
      </c>
      <c r="N2363" s="221">
        <v>6.0</v>
      </c>
      <c r="O2363" s="1995">
        <f t="shared" si="1747"/>
        <v>5</v>
      </c>
      <c r="P2363" s="2008">
        <v>22000.0</v>
      </c>
      <c r="Q2363" s="2009">
        <f>(H2370)</f>
        <v>14620.59</v>
      </c>
      <c r="R2363" s="1998">
        <f t="shared" si="1748"/>
        <v>0.6645722727</v>
      </c>
      <c r="S2363" s="2010">
        <f t="shared" si="1749"/>
        <v>14620.59</v>
      </c>
      <c r="T2363" s="2000">
        <f t="shared" si="1739"/>
        <v>0.6645722727</v>
      </c>
      <c r="U2363" s="7"/>
      <c r="V2363" s="7"/>
      <c r="W2363" s="7"/>
      <c r="X2363" s="7"/>
      <c r="Y2363" s="7"/>
      <c r="Z2363" s="7"/>
      <c r="AA2363" s="7"/>
      <c r="AB2363" s="7"/>
      <c r="AC2363" s="7"/>
    </row>
    <row r="2364">
      <c r="A2364" s="1963"/>
      <c r="B2364" s="576"/>
      <c r="C2364" s="576"/>
      <c r="D2364" s="576"/>
      <c r="E2364" s="1834" t="s">
        <v>35</v>
      </c>
      <c r="F2364" s="1834" t="s">
        <v>164</v>
      </c>
      <c r="G2364" s="1834" t="s">
        <v>165</v>
      </c>
      <c r="H2364" s="1833" t="s">
        <v>166</v>
      </c>
      <c r="I2364" s="1833" t="s">
        <v>589</v>
      </c>
      <c r="J2364" s="588"/>
      <c r="K2364" s="305" t="s">
        <v>590</v>
      </c>
      <c r="L2364" s="2007"/>
      <c r="M2364" s="221">
        <v>11.0</v>
      </c>
      <c r="N2364" s="221">
        <v>6.0</v>
      </c>
      <c r="O2364" s="1995">
        <f t="shared" si="1747"/>
        <v>5</v>
      </c>
      <c r="P2364" s="2008">
        <v>22000.0</v>
      </c>
      <c r="Q2364" s="2009">
        <f>(I2370)</f>
        <v>17075.78</v>
      </c>
      <c r="R2364" s="1998">
        <f t="shared" si="1748"/>
        <v>0.7761718182</v>
      </c>
      <c r="S2364" s="2010">
        <f t="shared" si="1749"/>
        <v>17075.78</v>
      </c>
      <c r="T2364" s="2011">
        <f t="shared" si="1739"/>
        <v>0.7761718182</v>
      </c>
      <c r="U2364" s="7"/>
      <c r="V2364" s="7"/>
      <c r="W2364" s="7"/>
      <c r="X2364" s="7"/>
      <c r="Y2364" s="7"/>
      <c r="Z2364" s="7"/>
      <c r="AA2364" s="7"/>
      <c r="AB2364" s="7"/>
      <c r="AC2364" s="7"/>
    </row>
    <row r="2365">
      <c r="A2365" s="1963"/>
      <c r="B2365" s="576"/>
      <c r="C2365" s="576"/>
      <c r="D2365" s="588"/>
      <c r="E2365" s="1988">
        <v>44808.0</v>
      </c>
      <c r="F2365" s="2034">
        <v>2811.02</v>
      </c>
      <c r="G2365" s="2034">
        <v>1667.36</v>
      </c>
      <c r="H2365" s="2034">
        <v>3238.36</v>
      </c>
      <c r="I2365" s="2034">
        <v>2804.07</v>
      </c>
      <c r="J2365" s="588"/>
      <c r="K2365" s="2013" t="s">
        <v>795</v>
      </c>
      <c r="L2365" s="2014" t="s">
        <v>795</v>
      </c>
      <c r="M2365" s="2002">
        <f t="shared" ref="M2365:Q2365" si="1750">sum(M2361:M2364)</f>
        <v>44</v>
      </c>
      <c r="N2365" s="2002">
        <f t="shared" si="1750"/>
        <v>30</v>
      </c>
      <c r="O2365" s="2002">
        <f t="shared" si="1750"/>
        <v>14</v>
      </c>
      <c r="P2365" s="2015">
        <f t="shared" si="1750"/>
        <v>81000</v>
      </c>
      <c r="Q2365" s="2015">
        <f t="shared" si="1750"/>
        <v>65470.3</v>
      </c>
      <c r="R2365" s="2004">
        <f>sum(R2362:R2364)</f>
        <v>2.128635424</v>
      </c>
      <c r="S2365" s="2015">
        <f>sum(S2361:S2364)</f>
        <v>65470.3</v>
      </c>
      <c r="T2365" s="2011">
        <f t="shared" si="1739"/>
        <v>0.8082753086</v>
      </c>
      <c r="U2365" s="7"/>
      <c r="V2365" s="7"/>
      <c r="W2365" s="7"/>
      <c r="X2365" s="7"/>
      <c r="Y2365" s="7"/>
      <c r="Z2365" s="7"/>
      <c r="AA2365" s="7"/>
      <c r="AB2365" s="7"/>
      <c r="AC2365" s="7"/>
    </row>
    <row r="2366">
      <c r="A2366" s="1963"/>
      <c r="B2366" s="576"/>
      <c r="C2366" s="576"/>
      <c r="D2366" s="588"/>
      <c r="E2366" s="1989">
        <v>44815.0</v>
      </c>
      <c r="F2366" s="2034">
        <v>4585.83</v>
      </c>
      <c r="G2366" s="2034">
        <v>1833.37</v>
      </c>
      <c r="H2366" s="2034">
        <v>3720.81</v>
      </c>
      <c r="I2366" s="2034">
        <v>3746.4</v>
      </c>
      <c r="J2366" s="576"/>
      <c r="K2366" s="576"/>
      <c r="L2366" s="1963"/>
      <c r="M2366" s="1963"/>
      <c r="N2366" s="1963"/>
      <c r="O2366" s="576"/>
      <c r="P2366" s="629"/>
      <c r="Q2366" s="629"/>
      <c r="R2366" s="1690"/>
      <c r="S2366" s="629"/>
      <c r="T2366" s="1690"/>
      <c r="U2366" s="7"/>
      <c r="V2366" s="7"/>
      <c r="W2366" s="7"/>
      <c r="X2366" s="7"/>
      <c r="Y2366" s="7"/>
      <c r="Z2366" s="7"/>
      <c r="AA2366" s="7"/>
      <c r="AB2366" s="7"/>
      <c r="AC2366" s="7"/>
    </row>
    <row r="2367">
      <c r="A2367" s="1963"/>
      <c r="B2367" s="576"/>
      <c r="C2367" s="576"/>
      <c r="D2367" s="588"/>
      <c r="E2367" s="1989">
        <v>44822.0</v>
      </c>
      <c r="F2367" s="2035">
        <f t="shared" ref="F2367:I2367" si="1751">(F1838)</f>
        <v>2840.99</v>
      </c>
      <c r="G2367" s="2035">
        <f t="shared" si="1751"/>
        <v>1491.32</v>
      </c>
      <c r="H2367" s="2035">
        <f t="shared" si="1751"/>
        <v>1702.31</v>
      </c>
      <c r="I2367" s="2035">
        <f t="shared" si="1751"/>
        <v>1962.46</v>
      </c>
      <c r="J2367" s="576"/>
      <c r="K2367" s="577"/>
      <c r="L2367" s="1975"/>
      <c r="M2367" s="1975"/>
      <c r="N2367" s="1975"/>
      <c r="O2367" s="577"/>
      <c r="P2367" s="1964"/>
      <c r="Q2367" s="1964"/>
      <c r="R2367" s="1965"/>
      <c r="S2367" s="1968"/>
      <c r="T2367" s="716" t="s">
        <v>1043</v>
      </c>
      <c r="U2367" s="7"/>
      <c r="V2367" s="7"/>
      <c r="W2367" s="7"/>
      <c r="X2367" s="7"/>
      <c r="Y2367" s="7"/>
      <c r="Z2367" s="7"/>
      <c r="AA2367" s="7"/>
      <c r="AB2367" s="7"/>
      <c r="AC2367" s="7"/>
    </row>
    <row r="2368">
      <c r="A2368" s="1963"/>
      <c r="B2368" s="576"/>
      <c r="C2368" s="576"/>
      <c r="D2368" s="588"/>
      <c r="E2368" s="1989">
        <v>44829.0</v>
      </c>
      <c r="F2368" s="2035">
        <f t="shared" ref="F2368:I2368" si="1752">F1839</f>
        <v>7607.81</v>
      </c>
      <c r="G2368" s="2035">
        <f t="shared" si="1752"/>
        <v>2652.17</v>
      </c>
      <c r="H2368" s="2035">
        <f t="shared" si="1752"/>
        <v>2934.27</v>
      </c>
      <c r="I2368" s="2035">
        <f t="shared" si="1752"/>
        <v>5000.71</v>
      </c>
      <c r="J2368" s="576"/>
      <c r="K2368" s="576"/>
      <c r="L2368" s="1963"/>
      <c r="M2368" s="1963"/>
      <c r="N2368" s="1963"/>
      <c r="O2368" s="576"/>
      <c r="P2368" s="629"/>
      <c r="Q2368" s="629"/>
      <c r="R2368" s="1690"/>
      <c r="S2368" s="629"/>
      <c r="T2368" s="717" t="s">
        <v>1044</v>
      </c>
      <c r="U2368" s="7"/>
      <c r="V2368" s="7"/>
      <c r="W2368" s="7"/>
      <c r="X2368" s="7"/>
      <c r="Y2368" s="7"/>
      <c r="Z2368" s="7"/>
      <c r="AA2368" s="7"/>
      <c r="AB2368" s="7"/>
      <c r="AC2368" s="7"/>
    </row>
    <row r="2369">
      <c r="A2369" s="1963"/>
      <c r="B2369" s="576"/>
      <c r="C2369" s="576"/>
      <c r="D2369" s="588"/>
      <c r="E2369" s="1989">
        <v>44834.0</v>
      </c>
      <c r="F2369" s="2035">
        <f>(I2356)</f>
        <v>5609.91</v>
      </c>
      <c r="G2369" s="2035">
        <f>(I2357)</f>
        <v>2674.15</v>
      </c>
      <c r="H2369" s="2035">
        <f>(I2358)</f>
        <v>3024.84</v>
      </c>
      <c r="I2369" s="2035">
        <f>(I2359)</f>
        <v>3562.14</v>
      </c>
      <c r="J2369" s="576"/>
      <c r="K2369" s="576"/>
      <c r="L2369" s="1963"/>
      <c r="M2369" s="1963"/>
      <c r="N2369" s="1963"/>
      <c r="O2369" s="576"/>
      <c r="P2369" s="629"/>
      <c r="Q2369" s="629"/>
      <c r="R2369" s="1690"/>
      <c r="S2369" s="629"/>
      <c r="T2369" s="720" t="s">
        <v>1045</v>
      </c>
      <c r="U2369" s="7"/>
      <c r="V2369" s="7"/>
      <c r="W2369" s="7"/>
      <c r="X2369" s="7"/>
      <c r="Y2369" s="7"/>
      <c r="Z2369" s="7"/>
      <c r="AA2369" s="7"/>
      <c r="AB2369" s="7"/>
      <c r="AC2369" s="7"/>
    </row>
    <row r="2370">
      <c r="A2370" s="1963"/>
      <c r="B2370" s="576"/>
      <c r="C2370" s="576"/>
      <c r="D2370" s="588"/>
      <c r="E2370" s="2036" t="s">
        <v>9</v>
      </c>
      <c r="F2370" s="2037">
        <f t="shared" ref="F2370:I2370" si="1753">SUM(F2365:F2369)</f>
        <v>23455.56</v>
      </c>
      <c r="G2370" s="2037">
        <f t="shared" si="1753"/>
        <v>10318.37</v>
      </c>
      <c r="H2370" s="2037">
        <f t="shared" si="1753"/>
        <v>14620.59</v>
      </c>
      <c r="I2370" s="2037">
        <f t="shared" si="1753"/>
        <v>17075.78</v>
      </c>
      <c r="J2370" s="576"/>
      <c r="K2370" s="576"/>
      <c r="L2370" s="1963"/>
      <c r="M2370" s="1963"/>
      <c r="N2370" s="1963"/>
      <c r="O2370" s="576"/>
      <c r="P2370" s="629"/>
      <c r="Q2370" s="629"/>
      <c r="R2370" s="1690"/>
      <c r="S2370" s="629"/>
      <c r="T2370" s="724" t="s">
        <v>1046</v>
      </c>
      <c r="U2370" s="7"/>
      <c r="V2370" s="7"/>
      <c r="W2370" s="7"/>
      <c r="X2370" s="7"/>
      <c r="Y2370" s="7"/>
      <c r="Z2370" s="7"/>
      <c r="AA2370" s="7"/>
      <c r="AB2370" s="7"/>
      <c r="AC2370" s="7"/>
    </row>
    <row r="2371">
      <c r="A2371" s="698" t="s">
        <v>100</v>
      </c>
      <c r="B2371" s="576"/>
      <c r="C2371" s="576"/>
      <c r="D2371" s="588"/>
      <c r="E2371" s="1834" t="s">
        <v>167</v>
      </c>
      <c r="F2371" s="2038">
        <f>(F2370/23000)</f>
        <v>1.019806957</v>
      </c>
      <c r="G2371" s="2038">
        <f>(G2370/16000)</f>
        <v>0.644898125</v>
      </c>
      <c r="H2371" s="2038">
        <f>(H2370/23000)</f>
        <v>0.6356778261</v>
      </c>
      <c r="I2371" s="2038">
        <f>(I2370/20000)</f>
        <v>0.853789</v>
      </c>
      <c r="J2371" s="576"/>
      <c r="K2371" s="576"/>
      <c r="L2371" s="1963"/>
      <c r="M2371" s="1963"/>
      <c r="N2371" s="1963"/>
      <c r="O2371" s="576"/>
      <c r="P2371" s="629"/>
      <c r="Q2371" s="629"/>
      <c r="R2371" s="1690"/>
      <c r="S2371" s="629"/>
      <c r="T2371" s="1690"/>
      <c r="U2371" s="7"/>
      <c r="V2371" s="7"/>
      <c r="W2371" s="7"/>
      <c r="X2371" s="7"/>
      <c r="Y2371" s="7"/>
      <c r="Z2371" s="7"/>
      <c r="AA2371" s="7"/>
      <c r="AB2371" s="7"/>
      <c r="AC2371" s="7"/>
    </row>
    <row r="2372">
      <c r="A2372" s="1963"/>
      <c r="B2372" s="576"/>
      <c r="C2372" s="576"/>
      <c r="D2372" s="576"/>
      <c r="E2372" s="1873"/>
      <c r="F2372" s="1874"/>
      <c r="G2372" s="1874"/>
      <c r="H2372" s="1874"/>
      <c r="I2372" s="1874"/>
      <c r="J2372" s="576"/>
      <c r="K2372" s="576"/>
      <c r="L2372" s="1963"/>
      <c r="M2372" s="1963"/>
      <c r="N2372" s="1963"/>
      <c r="O2372" s="576"/>
      <c r="P2372" s="629"/>
      <c r="Q2372" s="629"/>
      <c r="R2372" s="1690"/>
      <c r="S2372" s="629"/>
      <c r="T2372" s="1690"/>
      <c r="U2372" s="7"/>
      <c r="V2372" s="7"/>
      <c r="W2372" s="7"/>
      <c r="X2372" s="7"/>
      <c r="Y2372" s="7"/>
      <c r="Z2372" s="7"/>
      <c r="AA2372" s="7"/>
      <c r="AB2372" s="7"/>
      <c r="AC2372" s="7"/>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7.86"/>
    <col customWidth="1" min="2" max="3" width="10.43"/>
    <col customWidth="1" min="4" max="4" width="13.0"/>
    <col customWidth="1" min="5" max="5" width="10.86"/>
    <col customWidth="1" min="6" max="9" width="11.86"/>
    <col customWidth="1" min="10" max="10" width="12.57"/>
    <col customWidth="1" min="11" max="12" width="37.86"/>
    <col customWidth="1" min="13" max="16" width="20.71"/>
    <col customWidth="1" min="17" max="17" width="20.14"/>
    <col customWidth="1" min="18" max="18" width="19.43"/>
    <col customWidth="1" min="19" max="19" width="23.0"/>
    <col customWidth="1" min="20" max="20" width="13.71"/>
  </cols>
  <sheetData>
    <row r="1">
      <c r="A1" s="1754" t="s">
        <v>100</v>
      </c>
      <c r="B1" s="1755">
        <v>3.0</v>
      </c>
      <c r="C1" s="1755">
        <v>4.0</v>
      </c>
      <c r="D1" s="1755">
        <v>5.0</v>
      </c>
      <c r="E1" s="1755">
        <v>6.0</v>
      </c>
      <c r="F1" s="1755">
        <v>7.0</v>
      </c>
      <c r="G1" s="1755">
        <v>8.0</v>
      </c>
      <c r="H1" s="1644"/>
      <c r="I1" s="1680"/>
      <c r="J1" s="635"/>
      <c r="K1" s="1754" t="s">
        <v>1091</v>
      </c>
      <c r="L1" s="1920"/>
      <c r="M1" s="1920"/>
      <c r="N1" s="1920"/>
      <c r="O1" s="1920"/>
      <c r="P1" s="1920"/>
      <c r="Q1" s="1920"/>
      <c r="R1" s="1680"/>
      <c r="S1" s="649"/>
      <c r="T1" s="649"/>
      <c r="U1" s="7"/>
      <c r="V1" s="7"/>
      <c r="W1" s="7"/>
      <c r="X1" s="7"/>
      <c r="Y1" s="7"/>
      <c r="Z1" s="7"/>
      <c r="AA1" s="7"/>
      <c r="AB1" s="7"/>
      <c r="AC1" s="7"/>
    </row>
    <row r="2">
      <c r="A2" s="1756" t="s">
        <v>305</v>
      </c>
      <c r="B2" s="693" t="s">
        <v>2</v>
      </c>
      <c r="C2" s="693" t="s">
        <v>3</v>
      </c>
      <c r="D2" s="693" t="s">
        <v>4</v>
      </c>
      <c r="E2" s="693" t="s">
        <v>5</v>
      </c>
      <c r="F2" s="693" t="s">
        <v>6</v>
      </c>
      <c r="G2" s="693" t="s">
        <v>7</v>
      </c>
      <c r="H2" s="693" t="s">
        <v>9</v>
      </c>
      <c r="I2" s="693" t="s">
        <v>71</v>
      </c>
      <c r="J2" s="635"/>
      <c r="K2" s="693" t="s">
        <v>305</v>
      </c>
      <c r="L2" s="693" t="s">
        <v>72</v>
      </c>
      <c r="M2" s="693" t="s">
        <v>13</v>
      </c>
      <c r="N2" s="701" t="s">
        <v>73</v>
      </c>
      <c r="O2" s="693" t="s">
        <v>13</v>
      </c>
      <c r="P2" s="701" t="s">
        <v>74</v>
      </c>
      <c r="Q2" s="701" t="s">
        <v>640</v>
      </c>
      <c r="R2" s="1686" t="s">
        <v>592</v>
      </c>
      <c r="S2" s="649"/>
      <c r="T2" s="649"/>
      <c r="U2" s="7"/>
      <c r="V2" s="7"/>
      <c r="W2" s="7"/>
      <c r="X2" s="7"/>
      <c r="Y2" s="7"/>
      <c r="Z2" s="7"/>
      <c r="AA2" s="7"/>
      <c r="AB2" s="7"/>
      <c r="AC2" s="7"/>
    </row>
    <row r="3">
      <c r="A3" s="1757" t="s">
        <v>75</v>
      </c>
      <c r="B3" s="1758">
        <f t="shared" ref="B3:H3" si="1"> SUM(B4:B8,B10:B14,B16:B20,B22:B26,B28:B32,B34:B38,B40:B44)</f>
        <v>40</v>
      </c>
      <c r="C3" s="1758">
        <f t="shared" si="1"/>
        <v>44</v>
      </c>
      <c r="D3" s="1758">
        <f t="shared" si="1"/>
        <v>23</v>
      </c>
      <c r="E3" s="1758">
        <f t="shared" si="1"/>
        <v>14</v>
      </c>
      <c r="F3" s="1758">
        <f t="shared" si="1"/>
        <v>15</v>
      </c>
      <c r="G3" s="1758">
        <f t="shared" si="1"/>
        <v>21</v>
      </c>
      <c r="H3" s="1758">
        <f t="shared" si="1"/>
        <v>157</v>
      </c>
      <c r="I3" s="1758"/>
      <c r="J3" s="635"/>
      <c r="K3" s="1757" t="s">
        <v>75</v>
      </c>
      <c r="L3" s="1758"/>
      <c r="M3" s="1758"/>
      <c r="N3" s="1758"/>
      <c r="O3" s="1758"/>
      <c r="P3" s="1758"/>
      <c r="Q3" s="1758"/>
      <c r="R3" s="1758"/>
      <c r="S3" s="649"/>
      <c r="T3" s="649"/>
      <c r="U3" s="7"/>
      <c r="V3" s="7"/>
      <c r="W3" s="7"/>
      <c r="X3" s="7"/>
      <c r="Y3" s="7"/>
      <c r="Z3" s="7"/>
      <c r="AA3" s="7"/>
      <c r="AB3" s="7"/>
      <c r="AC3" s="7"/>
    </row>
    <row r="4">
      <c r="A4" s="1759" t="s">
        <v>76</v>
      </c>
      <c r="B4" s="1760">
        <v>9.0</v>
      </c>
      <c r="C4" s="1760">
        <v>9.0</v>
      </c>
      <c r="D4" s="1760">
        <v>5.0</v>
      </c>
      <c r="E4" s="1760">
        <v>5.0</v>
      </c>
      <c r="F4" s="1760">
        <v>8.0</v>
      </c>
      <c r="G4" s="1760">
        <v>6.0</v>
      </c>
      <c r="H4" s="1760">
        <f t="shared" ref="H4:H12" si="2">SUM(B4:G4)</f>
        <v>42</v>
      </c>
      <c r="I4" s="1762">
        <f>SUM(H4:H8)</f>
        <v>67</v>
      </c>
      <c r="J4" s="647"/>
      <c r="K4" s="1759" t="s">
        <v>76</v>
      </c>
      <c r="L4" s="1762">
        <v>41.0</v>
      </c>
      <c r="M4" s="1762">
        <f>(L4-H4)-R4</f>
        <v>-1</v>
      </c>
      <c r="N4" s="1765">
        <v>30.0</v>
      </c>
      <c r="O4" s="1762">
        <f t="shared" ref="O4:O5" si="3">SUM(M4,N4)</f>
        <v>29</v>
      </c>
      <c r="P4" s="1764"/>
      <c r="Q4" s="1766"/>
      <c r="R4" s="1765"/>
      <c r="S4" s="649"/>
      <c r="T4" s="649"/>
      <c r="U4" s="7"/>
      <c r="V4" s="7"/>
      <c r="W4" s="7"/>
      <c r="X4" s="7"/>
      <c r="Y4" s="7"/>
      <c r="Z4" s="7"/>
      <c r="AA4" s="7"/>
      <c r="AB4" s="7"/>
      <c r="AC4" s="7"/>
    </row>
    <row r="5">
      <c r="A5" s="1714" t="s">
        <v>77</v>
      </c>
      <c r="B5" s="692">
        <v>0.0</v>
      </c>
      <c r="C5" s="692">
        <v>0.0</v>
      </c>
      <c r="D5" s="692">
        <v>0.0</v>
      </c>
      <c r="E5" s="692">
        <v>0.0</v>
      </c>
      <c r="F5" s="692">
        <v>0.0</v>
      </c>
      <c r="G5" s="692">
        <v>0.0</v>
      </c>
      <c r="H5" s="693">
        <f t="shared" si="2"/>
        <v>0</v>
      </c>
      <c r="I5" s="596">
        <f>(I4/60)</f>
        <v>1.116666667</v>
      </c>
      <c r="J5" s="647"/>
      <c r="K5" s="1714" t="s">
        <v>77</v>
      </c>
      <c r="L5" s="701">
        <v>20.0</v>
      </c>
      <c r="M5" s="701">
        <f>(L5-H5-H6)-R5</f>
        <v>3</v>
      </c>
      <c r="N5" s="692">
        <v>0.0</v>
      </c>
      <c r="O5" s="701">
        <f t="shared" si="3"/>
        <v>3</v>
      </c>
      <c r="P5" s="701"/>
      <c r="Q5" s="1621"/>
      <c r="R5" s="1686"/>
      <c r="S5" s="649"/>
      <c r="T5" s="649"/>
      <c r="U5" s="7"/>
      <c r="V5" s="7"/>
      <c r="W5" s="7"/>
      <c r="X5" s="7"/>
      <c r="Y5" s="7"/>
      <c r="Z5" s="7"/>
      <c r="AA5" s="7"/>
      <c r="AB5" s="7"/>
      <c r="AC5" s="7"/>
    </row>
    <row r="6">
      <c r="A6" s="1714" t="s">
        <v>78</v>
      </c>
      <c r="B6" s="692">
        <v>4.0</v>
      </c>
      <c r="C6" s="692">
        <v>8.0</v>
      </c>
      <c r="D6" s="692">
        <v>3.0</v>
      </c>
      <c r="E6" s="692">
        <v>1.0</v>
      </c>
      <c r="F6" s="692">
        <v>1.0</v>
      </c>
      <c r="G6" s="692">
        <v>0.0</v>
      </c>
      <c r="H6" s="693">
        <f t="shared" si="2"/>
        <v>17</v>
      </c>
      <c r="I6" s="701"/>
      <c r="J6" s="647"/>
      <c r="K6" s="1714" t="s">
        <v>78</v>
      </c>
      <c r="L6" s="701" t="s">
        <v>79</v>
      </c>
      <c r="M6" s="701" t="s">
        <v>79</v>
      </c>
      <c r="N6" s="692" t="s">
        <v>79</v>
      </c>
      <c r="O6" s="701" t="s">
        <v>79</v>
      </c>
      <c r="P6" s="692" t="s">
        <v>100</v>
      </c>
      <c r="Q6" s="1686"/>
      <c r="R6" s="1686"/>
      <c r="S6" s="649"/>
      <c r="T6" s="649"/>
      <c r="U6" s="7"/>
      <c r="V6" s="7"/>
      <c r="W6" s="7"/>
      <c r="X6" s="7"/>
      <c r="Y6" s="7"/>
      <c r="Z6" s="7"/>
      <c r="AA6" s="7"/>
      <c r="AB6" s="7"/>
      <c r="AC6" s="7"/>
    </row>
    <row r="7">
      <c r="A7" s="1714" t="s">
        <v>446</v>
      </c>
      <c r="B7" s="692">
        <v>0.0</v>
      </c>
      <c r="C7" s="692">
        <v>0.0</v>
      </c>
      <c r="D7" s="692">
        <v>0.0</v>
      </c>
      <c r="E7" s="692">
        <v>0.0</v>
      </c>
      <c r="F7" s="692">
        <v>0.0</v>
      </c>
      <c r="G7" s="692">
        <v>0.0</v>
      </c>
      <c r="H7" s="693">
        <f t="shared" si="2"/>
        <v>0</v>
      </c>
      <c r="I7" s="701"/>
      <c r="J7" s="647" t="s">
        <v>1092</v>
      </c>
      <c r="K7" s="1714" t="s">
        <v>446</v>
      </c>
      <c r="L7" s="701">
        <v>0.0</v>
      </c>
      <c r="M7" s="701">
        <f>(L7-H7)-R7</f>
        <v>0</v>
      </c>
      <c r="N7" s="692">
        <v>5.0</v>
      </c>
      <c r="O7" s="701">
        <f t="shared" ref="O7:O8" si="4">SUM(M7,N7)</f>
        <v>5</v>
      </c>
      <c r="P7" s="701"/>
      <c r="Q7" s="1621"/>
      <c r="R7" s="1621"/>
      <c r="S7" s="649"/>
      <c r="T7" s="649"/>
      <c r="U7" s="7"/>
      <c r="V7" s="7"/>
      <c r="W7" s="7"/>
      <c r="X7" s="7"/>
      <c r="Y7" s="7"/>
      <c r="Z7" s="7"/>
      <c r="AA7" s="7"/>
      <c r="AB7" s="7"/>
      <c r="AC7" s="7"/>
    </row>
    <row r="8">
      <c r="A8" s="1714" t="s">
        <v>751</v>
      </c>
      <c r="B8" s="692">
        <v>4.0</v>
      </c>
      <c r="C8" s="692">
        <v>1.0</v>
      </c>
      <c r="D8" s="692">
        <v>0.0</v>
      </c>
      <c r="E8" s="692">
        <v>0.0</v>
      </c>
      <c r="F8" s="692">
        <v>0.0</v>
      </c>
      <c r="G8" s="692">
        <v>3.0</v>
      </c>
      <c r="H8" s="693">
        <f t="shared" si="2"/>
        <v>8</v>
      </c>
      <c r="I8" s="701"/>
      <c r="J8" s="647"/>
      <c r="K8" s="1714" t="s">
        <v>751</v>
      </c>
      <c r="L8" s="692">
        <v>20.0</v>
      </c>
      <c r="M8" s="701">
        <f t="shared" ref="M8:M9" si="5">(L8-H8)</f>
        <v>12</v>
      </c>
      <c r="N8" s="692">
        <v>15.0</v>
      </c>
      <c r="O8" s="701">
        <f t="shared" si="4"/>
        <v>27</v>
      </c>
      <c r="P8" s="701"/>
      <c r="Q8" s="1621"/>
      <c r="R8" s="1686"/>
      <c r="S8" s="649"/>
      <c r="T8" s="649"/>
      <c r="U8" s="7"/>
      <c r="V8" s="7"/>
      <c r="W8" s="7"/>
      <c r="X8" s="7"/>
      <c r="Y8" s="7"/>
      <c r="Z8" s="7"/>
      <c r="AA8" s="7"/>
      <c r="AB8" s="7"/>
      <c r="AC8" s="7"/>
    </row>
    <row r="9">
      <c r="A9" s="1714" t="s">
        <v>80</v>
      </c>
      <c r="B9" s="692">
        <v>0.0</v>
      </c>
      <c r="C9" s="692">
        <v>0.0</v>
      </c>
      <c r="D9" s="692">
        <v>0.0</v>
      </c>
      <c r="E9" s="692">
        <v>0.0</v>
      </c>
      <c r="F9" s="692">
        <v>0.0</v>
      </c>
      <c r="G9" s="692">
        <v>0.0</v>
      </c>
      <c r="H9" s="693">
        <f t="shared" si="2"/>
        <v>0</v>
      </c>
      <c r="I9" s="701"/>
      <c r="J9" s="647"/>
      <c r="K9" s="1714" t="s">
        <v>80</v>
      </c>
      <c r="L9" s="701">
        <v>0.0</v>
      </c>
      <c r="M9" s="701">
        <f t="shared" si="5"/>
        <v>0</v>
      </c>
      <c r="N9" s="692">
        <v>0.0</v>
      </c>
      <c r="O9" s="701">
        <f>sum(M9,N9)</f>
        <v>0</v>
      </c>
      <c r="P9" s="701"/>
      <c r="Q9" s="1621"/>
      <c r="R9" s="1686"/>
      <c r="S9" s="649"/>
      <c r="T9" s="649"/>
      <c r="U9" s="7"/>
      <c r="V9" s="7"/>
      <c r="W9" s="7"/>
      <c r="X9" s="7"/>
      <c r="Y9" s="7"/>
      <c r="Z9" s="7"/>
      <c r="AA9" s="7"/>
      <c r="AB9" s="7"/>
      <c r="AC9" s="7"/>
    </row>
    <row r="10">
      <c r="A10" s="1715" t="s">
        <v>81</v>
      </c>
      <c r="B10" s="1765">
        <v>11.0</v>
      </c>
      <c r="C10" s="1765">
        <v>4.0</v>
      </c>
      <c r="D10" s="1765">
        <v>6.0</v>
      </c>
      <c r="E10" s="1765">
        <v>2.0</v>
      </c>
      <c r="F10" s="1765">
        <v>4.0</v>
      </c>
      <c r="G10" s="1765">
        <v>5.0</v>
      </c>
      <c r="H10" s="1761">
        <f t="shared" si="2"/>
        <v>32</v>
      </c>
      <c r="I10" s="1762">
        <f>SUM(H10:H14)</f>
        <v>42</v>
      </c>
      <c r="J10" s="647"/>
      <c r="K10" s="1715" t="s">
        <v>81</v>
      </c>
      <c r="L10" s="1762">
        <v>30.0</v>
      </c>
      <c r="M10" s="1762">
        <f>(L10-H10)-R10</f>
        <v>-2</v>
      </c>
      <c r="N10" s="1765">
        <v>32.0</v>
      </c>
      <c r="O10" s="1762">
        <f t="shared" ref="O10:O11" si="6">SUM(M10,N10)</f>
        <v>30</v>
      </c>
      <c r="P10" s="1764"/>
      <c r="Q10" s="1766"/>
      <c r="R10" s="1765"/>
      <c r="S10" s="649"/>
      <c r="T10" s="649"/>
      <c r="U10" s="7"/>
      <c r="V10" s="7"/>
      <c r="W10" s="7"/>
      <c r="X10" s="7"/>
      <c r="Y10" s="7"/>
      <c r="Z10" s="7"/>
      <c r="AA10" s="7"/>
      <c r="AB10" s="7"/>
      <c r="AC10" s="7"/>
    </row>
    <row r="11">
      <c r="A11" s="1714" t="s">
        <v>77</v>
      </c>
      <c r="B11" s="692">
        <v>0.0</v>
      </c>
      <c r="C11" s="692">
        <v>0.0</v>
      </c>
      <c r="D11" s="692">
        <v>0.0</v>
      </c>
      <c r="E11" s="692">
        <v>0.0</v>
      </c>
      <c r="F11" s="692">
        <v>0.0</v>
      </c>
      <c r="G11" s="692">
        <v>0.0</v>
      </c>
      <c r="H11" s="693">
        <f t="shared" si="2"/>
        <v>0</v>
      </c>
      <c r="I11" s="596">
        <f>(I10/60)</f>
        <v>0.7</v>
      </c>
      <c r="J11" s="647"/>
      <c r="K11" s="1714" t="s">
        <v>77</v>
      </c>
      <c r="L11" s="701">
        <v>10.0</v>
      </c>
      <c r="M11" s="701">
        <f>(L11-H11-H12)-R11</f>
        <v>0</v>
      </c>
      <c r="N11" s="692">
        <v>0.0</v>
      </c>
      <c r="O11" s="701">
        <f t="shared" si="6"/>
        <v>0</v>
      </c>
      <c r="P11" s="701"/>
      <c r="Q11" s="1686"/>
      <c r="R11" s="1686"/>
      <c r="S11" s="649"/>
      <c r="T11" s="649"/>
      <c r="U11" s="7"/>
      <c r="V11" s="7"/>
      <c r="W11" s="7"/>
      <c r="X11" s="7"/>
      <c r="Y11" s="7"/>
      <c r="Z11" s="7"/>
      <c r="AA11" s="7"/>
      <c r="AB11" s="7"/>
      <c r="AC11" s="7"/>
    </row>
    <row r="12">
      <c r="A12" s="1714" t="s">
        <v>78</v>
      </c>
      <c r="B12" s="692">
        <v>5.0</v>
      </c>
      <c r="C12" s="692">
        <v>2.0</v>
      </c>
      <c r="D12" s="692">
        <v>3.0</v>
      </c>
      <c r="E12" s="692">
        <v>0.0</v>
      </c>
      <c r="F12" s="692">
        <v>0.0</v>
      </c>
      <c r="G12" s="692">
        <v>0.0</v>
      </c>
      <c r="H12" s="693">
        <f t="shared" si="2"/>
        <v>10</v>
      </c>
      <c r="I12" s="701"/>
      <c r="J12" s="647"/>
      <c r="K12" s="1714" t="s">
        <v>78</v>
      </c>
      <c r="L12" s="701" t="s">
        <v>79</v>
      </c>
      <c r="M12" s="701" t="s">
        <v>79</v>
      </c>
      <c r="N12" s="692" t="s">
        <v>79</v>
      </c>
      <c r="O12" s="701" t="s">
        <v>79</v>
      </c>
      <c r="P12" s="701"/>
      <c r="Q12" s="1686"/>
      <c r="R12" s="1686"/>
      <c r="S12" s="649"/>
      <c r="T12" s="649"/>
      <c r="U12" s="7"/>
      <c r="V12" s="7"/>
      <c r="W12" s="7"/>
      <c r="X12" s="7"/>
      <c r="Y12" s="7"/>
      <c r="Z12" s="7"/>
      <c r="AA12" s="7"/>
      <c r="AB12" s="7"/>
      <c r="AC12" s="7"/>
    </row>
    <row r="13">
      <c r="A13" s="1714" t="s">
        <v>446</v>
      </c>
      <c r="B13" s="692">
        <v>0.0</v>
      </c>
      <c r="C13" s="692">
        <v>0.0</v>
      </c>
      <c r="D13" s="692">
        <v>0.0</v>
      </c>
      <c r="E13" s="692">
        <v>0.0</v>
      </c>
      <c r="F13" s="692">
        <v>0.0</v>
      </c>
      <c r="G13" s="692">
        <v>0.0</v>
      </c>
      <c r="H13" s="693">
        <f t="shared" ref="H13:H15" si="7">sum(B13:G13)</f>
        <v>0</v>
      </c>
      <c r="I13" s="701"/>
      <c r="J13" s="647"/>
      <c r="K13" s="1714" t="s">
        <v>446</v>
      </c>
      <c r="L13" s="701">
        <v>1.0</v>
      </c>
      <c r="M13" s="701">
        <f>(L13-H13)-R13</f>
        <v>1</v>
      </c>
      <c r="N13" s="692">
        <v>0.0</v>
      </c>
      <c r="O13" s="701">
        <f t="shared" ref="O13:O14" si="8">SUM(M13,N13)</f>
        <v>1</v>
      </c>
      <c r="P13" s="701"/>
      <c r="Q13" s="1621"/>
      <c r="R13" s="1686"/>
      <c r="S13" s="649"/>
      <c r="T13" s="649"/>
      <c r="U13" s="7"/>
      <c r="V13" s="7"/>
      <c r="W13" s="7"/>
      <c r="X13" s="7"/>
      <c r="Y13" s="7"/>
      <c r="Z13" s="7"/>
      <c r="AA13" s="7"/>
      <c r="AB13" s="7"/>
      <c r="AC13" s="7"/>
    </row>
    <row r="14">
      <c r="A14" s="1714" t="s">
        <v>751</v>
      </c>
      <c r="B14" s="692">
        <v>0.0</v>
      </c>
      <c r="C14" s="692">
        <v>0.0</v>
      </c>
      <c r="D14" s="692">
        <v>0.0</v>
      </c>
      <c r="E14" s="692">
        <v>0.0</v>
      </c>
      <c r="F14" s="692">
        <v>0.0</v>
      </c>
      <c r="G14" s="692">
        <v>0.0</v>
      </c>
      <c r="H14" s="693">
        <f t="shared" si="7"/>
        <v>0</v>
      </c>
      <c r="I14" s="701"/>
      <c r="J14" s="647"/>
      <c r="K14" s="1714" t="s">
        <v>751</v>
      </c>
      <c r="L14" s="701">
        <v>7.0</v>
      </c>
      <c r="M14" s="701">
        <f t="shared" ref="M14:M15" si="9">(L14-H14)</f>
        <v>7</v>
      </c>
      <c r="N14" s="692">
        <v>0.0</v>
      </c>
      <c r="O14" s="701">
        <f t="shared" si="8"/>
        <v>7</v>
      </c>
      <c r="P14" s="701"/>
      <c r="Q14" s="1621"/>
      <c r="R14" s="1686"/>
      <c r="S14" s="649"/>
      <c r="T14" s="649"/>
      <c r="U14" s="7"/>
      <c r="V14" s="7"/>
      <c r="W14" s="7"/>
      <c r="X14" s="7"/>
      <c r="Y14" s="7"/>
      <c r="Z14" s="7"/>
      <c r="AA14" s="7"/>
      <c r="AB14" s="7"/>
      <c r="AC14" s="7"/>
    </row>
    <row r="15">
      <c r="A15" s="1714" t="s">
        <v>80</v>
      </c>
      <c r="B15" s="692">
        <v>0.0</v>
      </c>
      <c r="C15" s="692">
        <v>0.0</v>
      </c>
      <c r="D15" s="692">
        <v>0.0</v>
      </c>
      <c r="E15" s="692">
        <v>0.0</v>
      </c>
      <c r="F15" s="692">
        <v>0.0</v>
      </c>
      <c r="G15" s="692">
        <v>0.0</v>
      </c>
      <c r="H15" s="693">
        <f t="shared" si="7"/>
        <v>0</v>
      </c>
      <c r="I15" s="701"/>
      <c r="J15" s="647"/>
      <c r="K15" s="1714" t="s">
        <v>80</v>
      </c>
      <c r="L15" s="701">
        <v>14.0</v>
      </c>
      <c r="M15" s="701">
        <f t="shared" si="9"/>
        <v>14</v>
      </c>
      <c r="N15" s="692">
        <v>0.0</v>
      </c>
      <c r="O15" s="701">
        <f>sum(M15,N15)</f>
        <v>14</v>
      </c>
      <c r="P15" s="701"/>
      <c r="Q15" s="1621"/>
      <c r="R15" s="1686"/>
      <c r="S15" s="649"/>
      <c r="T15" s="649"/>
      <c r="U15" s="7"/>
      <c r="V15" s="7"/>
      <c r="W15" s="7"/>
      <c r="X15" s="7"/>
      <c r="Y15" s="7"/>
      <c r="Z15" s="7"/>
      <c r="AA15" s="7"/>
      <c r="AB15" s="7"/>
      <c r="AC15" s="7"/>
    </row>
    <row r="16">
      <c r="A16" s="1715" t="s">
        <v>237</v>
      </c>
      <c r="B16" s="1760">
        <v>0.0</v>
      </c>
      <c r="C16" s="1760">
        <v>0.0</v>
      </c>
      <c r="D16" s="1760">
        <v>0.0</v>
      </c>
      <c r="E16" s="1760">
        <v>0.0</v>
      </c>
      <c r="F16" s="1760">
        <v>0.0</v>
      </c>
      <c r="G16" s="1760">
        <v>0.0</v>
      </c>
      <c r="H16" s="1760">
        <f t="shared" ref="H16:H18" si="10">SUM(B16:G16)</f>
        <v>0</v>
      </c>
      <c r="I16" s="1762">
        <f>SUM(H16:H20)</f>
        <v>0</v>
      </c>
      <c r="J16" s="635"/>
      <c r="K16" s="1715" t="s">
        <v>237</v>
      </c>
      <c r="L16" s="1762">
        <v>19.0</v>
      </c>
      <c r="M16" s="1762">
        <f>(L16-H16)-R16</f>
        <v>19</v>
      </c>
      <c r="N16" s="1765">
        <v>0.0</v>
      </c>
      <c r="O16" s="1762">
        <f t="shared" ref="O16:O17" si="11">SUM(M16,N16)</f>
        <v>19</v>
      </c>
      <c r="P16" s="1764"/>
      <c r="Q16" s="1766"/>
      <c r="R16" s="1762"/>
      <c r="S16" s="649"/>
      <c r="T16" s="649"/>
      <c r="U16" s="7"/>
      <c r="V16" s="7"/>
      <c r="W16" s="7"/>
      <c r="X16" s="7"/>
      <c r="Y16" s="7"/>
      <c r="Z16" s="7"/>
      <c r="AA16" s="7"/>
      <c r="AB16" s="7"/>
      <c r="AC16" s="7"/>
    </row>
    <row r="17">
      <c r="A17" s="1714" t="s">
        <v>77</v>
      </c>
      <c r="B17" s="692">
        <v>0.0</v>
      </c>
      <c r="C17" s="692">
        <v>0.0</v>
      </c>
      <c r="D17" s="692">
        <v>0.0</v>
      </c>
      <c r="E17" s="692">
        <v>0.0</v>
      </c>
      <c r="F17" s="692">
        <v>0.0</v>
      </c>
      <c r="G17" s="692">
        <v>0.0</v>
      </c>
      <c r="H17" s="693">
        <f t="shared" si="10"/>
        <v>0</v>
      </c>
      <c r="I17" s="596">
        <f>(I16/60)</f>
        <v>0</v>
      </c>
      <c r="J17" s="635"/>
      <c r="K17" s="1714" t="s">
        <v>77</v>
      </c>
      <c r="L17" s="701">
        <v>1.0</v>
      </c>
      <c r="M17" s="701">
        <f>(L17-H17-H18)-R17</f>
        <v>1</v>
      </c>
      <c r="N17" s="692">
        <v>0.0</v>
      </c>
      <c r="O17" s="701">
        <f t="shared" si="11"/>
        <v>1</v>
      </c>
      <c r="P17" s="701"/>
      <c r="Q17" s="1621"/>
      <c r="R17" s="1686"/>
      <c r="S17" s="649"/>
      <c r="T17" s="649"/>
      <c r="U17" s="7"/>
      <c r="V17" s="7"/>
      <c r="W17" s="7"/>
      <c r="X17" s="7"/>
      <c r="Y17" s="7"/>
      <c r="Z17" s="7"/>
      <c r="AA17" s="7"/>
      <c r="AB17" s="7"/>
      <c r="AC17" s="7"/>
    </row>
    <row r="18">
      <c r="A18" s="1714" t="s">
        <v>78</v>
      </c>
      <c r="B18" s="692">
        <v>0.0</v>
      </c>
      <c r="C18" s="692">
        <v>0.0</v>
      </c>
      <c r="D18" s="692">
        <v>0.0</v>
      </c>
      <c r="E18" s="692">
        <v>0.0</v>
      </c>
      <c r="F18" s="692">
        <v>0.0</v>
      </c>
      <c r="G18" s="692">
        <v>0.0</v>
      </c>
      <c r="H18" s="693">
        <f t="shared" si="10"/>
        <v>0</v>
      </c>
      <c r="I18" s="701"/>
      <c r="J18" s="635"/>
      <c r="K18" s="1714" t="s">
        <v>78</v>
      </c>
      <c r="L18" s="701" t="s">
        <v>79</v>
      </c>
      <c r="M18" s="701" t="s">
        <v>79</v>
      </c>
      <c r="N18" s="692" t="s">
        <v>79</v>
      </c>
      <c r="O18" s="701" t="s">
        <v>79</v>
      </c>
      <c r="P18" s="701"/>
      <c r="Q18" s="1686"/>
      <c r="R18" s="1686"/>
      <c r="S18" s="649"/>
      <c r="T18" s="649"/>
      <c r="U18" s="7"/>
      <c r="V18" s="7"/>
      <c r="W18" s="7"/>
      <c r="X18" s="7"/>
      <c r="Y18" s="7"/>
      <c r="Z18" s="7"/>
      <c r="AA18" s="7"/>
      <c r="AB18" s="7"/>
      <c r="AC18" s="7"/>
    </row>
    <row r="19">
      <c r="A19" s="1714" t="s">
        <v>446</v>
      </c>
      <c r="B19" s="692">
        <v>0.0</v>
      </c>
      <c r="C19" s="692">
        <v>0.0</v>
      </c>
      <c r="D19" s="692">
        <v>0.0</v>
      </c>
      <c r="E19" s="692">
        <v>0.0</v>
      </c>
      <c r="F19" s="692">
        <v>0.0</v>
      </c>
      <c r="G19" s="692">
        <v>0.0</v>
      </c>
      <c r="H19" s="690">
        <v>0.0</v>
      </c>
      <c r="I19" s="701"/>
      <c r="J19" s="635"/>
      <c r="K19" s="1714" t="s">
        <v>446</v>
      </c>
      <c r="L19" s="701">
        <v>1.0</v>
      </c>
      <c r="M19" s="701">
        <f>(L19-H19)-R19</f>
        <v>1</v>
      </c>
      <c r="N19" s="692">
        <v>0.0</v>
      </c>
      <c r="O19" s="701">
        <f t="shared" ref="O19:O20" si="12">SUM(M19,N19)</f>
        <v>1</v>
      </c>
      <c r="P19" s="701"/>
      <c r="Q19" s="1621"/>
      <c r="R19" s="1686"/>
      <c r="S19" s="649"/>
      <c r="T19" s="649"/>
      <c r="U19" s="7"/>
      <c r="V19" s="7"/>
      <c r="W19" s="7"/>
      <c r="X19" s="7"/>
      <c r="Y19" s="7"/>
      <c r="Z19" s="7"/>
      <c r="AA19" s="7"/>
      <c r="AB19" s="7"/>
      <c r="AC19" s="7"/>
    </row>
    <row r="20">
      <c r="A20" s="1714" t="s">
        <v>751</v>
      </c>
      <c r="B20" s="692">
        <v>0.0</v>
      </c>
      <c r="C20" s="692">
        <v>0.0</v>
      </c>
      <c r="D20" s="692">
        <v>0.0</v>
      </c>
      <c r="E20" s="692">
        <v>0.0</v>
      </c>
      <c r="F20" s="692">
        <v>0.0</v>
      </c>
      <c r="G20" s="692">
        <v>0.0</v>
      </c>
      <c r="H20" s="693">
        <f t="shared" ref="H20:H21" si="13">sum(B20:G20)</f>
        <v>0</v>
      </c>
      <c r="I20" s="701"/>
      <c r="J20" s="635"/>
      <c r="K20" s="1714" t="s">
        <v>751</v>
      </c>
      <c r="L20" s="701">
        <v>0.0</v>
      </c>
      <c r="M20" s="701">
        <f t="shared" ref="M20:M21" si="14">(L20-H20)</f>
        <v>0</v>
      </c>
      <c r="N20" s="692">
        <v>0.0</v>
      </c>
      <c r="O20" s="701">
        <f t="shared" si="12"/>
        <v>0</v>
      </c>
      <c r="P20" s="701"/>
      <c r="Q20" s="1621"/>
      <c r="R20" s="1686"/>
      <c r="S20" s="649"/>
      <c r="T20" s="649"/>
      <c r="U20" s="7"/>
      <c r="V20" s="7"/>
      <c r="W20" s="7"/>
      <c r="X20" s="7"/>
      <c r="Y20" s="7"/>
      <c r="Z20" s="7"/>
      <c r="AA20" s="7"/>
      <c r="AB20" s="7"/>
      <c r="AC20" s="7"/>
    </row>
    <row r="21">
      <c r="A21" s="1714" t="s">
        <v>80</v>
      </c>
      <c r="B21" s="692">
        <v>0.0</v>
      </c>
      <c r="C21" s="692">
        <v>0.0</v>
      </c>
      <c r="D21" s="692">
        <v>0.0</v>
      </c>
      <c r="E21" s="692">
        <v>0.0</v>
      </c>
      <c r="F21" s="692">
        <v>0.0</v>
      </c>
      <c r="G21" s="692">
        <v>0.0</v>
      </c>
      <c r="H21" s="693">
        <f t="shared" si="13"/>
        <v>0</v>
      </c>
      <c r="I21" s="701"/>
      <c r="J21" s="635"/>
      <c r="K21" s="1714" t="s">
        <v>80</v>
      </c>
      <c r="L21" s="701">
        <v>20.0</v>
      </c>
      <c r="M21" s="701">
        <f t="shared" si="14"/>
        <v>20</v>
      </c>
      <c r="N21" s="692">
        <v>0.0</v>
      </c>
      <c r="O21" s="701">
        <f>sum(M21,N21)</f>
        <v>20</v>
      </c>
      <c r="P21" s="701"/>
      <c r="Q21" s="1621"/>
      <c r="R21" s="1686"/>
      <c r="S21" s="649"/>
      <c r="T21" s="649"/>
      <c r="U21" s="7"/>
      <c r="V21" s="7"/>
      <c r="W21" s="7"/>
      <c r="X21" s="7"/>
      <c r="Y21" s="7"/>
      <c r="Z21" s="7"/>
      <c r="AA21" s="7"/>
      <c r="AB21" s="7"/>
      <c r="AC21" s="7"/>
    </row>
    <row r="22">
      <c r="A22" s="1921" t="s">
        <v>134</v>
      </c>
      <c r="B22" s="1765">
        <v>0.0</v>
      </c>
      <c r="C22" s="1765">
        <v>5.0</v>
      </c>
      <c r="D22" s="1765">
        <v>0.0</v>
      </c>
      <c r="E22" s="1765">
        <v>1.0</v>
      </c>
      <c r="F22" s="1765">
        <v>2.0</v>
      </c>
      <c r="G22" s="1765">
        <v>6.0</v>
      </c>
      <c r="H22" s="1761">
        <f t="shared" ref="H22:H24" si="15">SUM(B22:G22)</f>
        <v>14</v>
      </c>
      <c r="I22" s="1762">
        <f>SUM(H22:H26)</f>
        <v>18</v>
      </c>
      <c r="J22" s="647"/>
      <c r="K22" s="1921" t="s">
        <v>134</v>
      </c>
      <c r="L22" s="1762">
        <v>43.0</v>
      </c>
      <c r="M22" s="1762">
        <f>(L22-H22)-R22</f>
        <v>29</v>
      </c>
      <c r="N22" s="1765">
        <v>0.0</v>
      </c>
      <c r="O22" s="1762">
        <f t="shared" ref="O22:O23" si="16">SUM(M22,N22)</f>
        <v>29</v>
      </c>
      <c r="P22" s="1764"/>
      <c r="Q22" s="1766"/>
      <c r="R22" s="1685"/>
      <c r="S22" s="649"/>
      <c r="T22" s="649"/>
      <c r="U22" s="7"/>
      <c r="V22" s="7"/>
      <c r="W22" s="7"/>
      <c r="X22" s="7"/>
      <c r="Y22" s="7"/>
      <c r="Z22" s="7"/>
      <c r="AA22" s="7"/>
      <c r="AB22" s="7"/>
      <c r="AC22" s="7"/>
    </row>
    <row r="23">
      <c r="A23" s="1714" t="s">
        <v>77</v>
      </c>
      <c r="B23" s="692">
        <v>0.0</v>
      </c>
      <c r="C23" s="692">
        <v>0.0</v>
      </c>
      <c r="D23" s="692">
        <v>0.0</v>
      </c>
      <c r="E23" s="692">
        <v>0.0</v>
      </c>
      <c r="F23" s="692">
        <v>0.0</v>
      </c>
      <c r="G23" s="692">
        <v>0.0</v>
      </c>
      <c r="H23" s="693">
        <f t="shared" si="15"/>
        <v>0</v>
      </c>
      <c r="I23" s="596">
        <f>(I22/60)</f>
        <v>0.3</v>
      </c>
      <c r="J23" s="647"/>
      <c r="K23" s="1714" t="s">
        <v>77</v>
      </c>
      <c r="L23" s="701">
        <v>3.0</v>
      </c>
      <c r="M23" s="701">
        <f>(L23-H23-H24)-R23</f>
        <v>0</v>
      </c>
      <c r="N23" s="692">
        <v>0.0</v>
      </c>
      <c r="O23" s="701">
        <f t="shared" si="16"/>
        <v>0</v>
      </c>
      <c r="P23" s="701"/>
      <c r="Q23" s="1621"/>
      <c r="R23" s="1686"/>
      <c r="S23" s="649"/>
      <c r="T23" s="649"/>
      <c r="U23" s="7"/>
      <c r="V23" s="7"/>
      <c r="W23" s="7"/>
      <c r="X23" s="7"/>
      <c r="Y23" s="7"/>
      <c r="Z23" s="7"/>
      <c r="AA23" s="7"/>
      <c r="AB23" s="7"/>
      <c r="AC23" s="7"/>
    </row>
    <row r="24">
      <c r="A24" s="1714" t="s">
        <v>78</v>
      </c>
      <c r="B24" s="692">
        <v>0.0</v>
      </c>
      <c r="C24" s="692">
        <v>3.0</v>
      </c>
      <c r="D24" s="692">
        <v>0.0</v>
      </c>
      <c r="E24" s="692">
        <v>0.0</v>
      </c>
      <c r="F24" s="692">
        <v>0.0</v>
      </c>
      <c r="G24" s="692">
        <v>0.0</v>
      </c>
      <c r="H24" s="693">
        <f t="shared" si="15"/>
        <v>3</v>
      </c>
      <c r="I24" s="701"/>
      <c r="J24" s="647"/>
      <c r="K24" s="1714" t="s">
        <v>78</v>
      </c>
      <c r="L24" s="701" t="s">
        <v>79</v>
      </c>
      <c r="M24" s="701" t="s">
        <v>79</v>
      </c>
      <c r="N24" s="692" t="s">
        <v>79</v>
      </c>
      <c r="O24" s="701" t="s">
        <v>79</v>
      </c>
      <c r="P24" s="692" t="s">
        <v>100</v>
      </c>
      <c r="Q24" s="1686"/>
      <c r="R24" s="1686"/>
      <c r="S24" s="649"/>
      <c r="T24" s="649"/>
      <c r="U24" s="7"/>
      <c r="V24" s="7"/>
      <c r="W24" s="7"/>
      <c r="X24" s="7"/>
      <c r="Y24" s="7"/>
      <c r="Z24" s="7"/>
      <c r="AA24" s="7"/>
      <c r="AB24" s="7"/>
      <c r="AC24" s="7"/>
    </row>
    <row r="25">
      <c r="A25" s="1714" t="s">
        <v>446</v>
      </c>
      <c r="B25" s="692">
        <v>0.0</v>
      </c>
      <c r="C25" s="692">
        <v>0.0</v>
      </c>
      <c r="D25" s="692">
        <v>0.0</v>
      </c>
      <c r="E25" s="692">
        <v>0.0</v>
      </c>
      <c r="F25" s="692">
        <v>0.0</v>
      </c>
      <c r="G25" s="692">
        <v>0.0</v>
      </c>
      <c r="H25" s="693">
        <f t="shared" ref="H25:H27" si="17">sum(B25:G25)</f>
        <v>0</v>
      </c>
      <c r="I25" s="701"/>
      <c r="J25" s="647"/>
      <c r="K25" s="1714" t="s">
        <v>446</v>
      </c>
      <c r="L25" s="701">
        <v>2.0</v>
      </c>
      <c r="M25" s="701">
        <f>(L25-H25)-R25</f>
        <v>2</v>
      </c>
      <c r="N25" s="692">
        <v>0.0</v>
      </c>
      <c r="O25" s="701">
        <f t="shared" ref="O25:O26" si="18">SUM(M25,N25)</f>
        <v>2</v>
      </c>
      <c r="P25" s="701"/>
      <c r="Q25" s="1621"/>
      <c r="R25" s="1686"/>
      <c r="S25" s="649"/>
      <c r="T25" s="649"/>
      <c r="U25" s="7"/>
      <c r="V25" s="7"/>
      <c r="W25" s="7"/>
      <c r="X25" s="7"/>
      <c r="Y25" s="7"/>
      <c r="Z25" s="7"/>
      <c r="AA25" s="7"/>
      <c r="AB25" s="7"/>
      <c r="AC25" s="7"/>
    </row>
    <row r="26">
      <c r="A26" s="1714" t="s">
        <v>751</v>
      </c>
      <c r="B26" s="692">
        <v>0.0</v>
      </c>
      <c r="C26" s="692">
        <v>0.0</v>
      </c>
      <c r="D26" s="692">
        <v>1.0</v>
      </c>
      <c r="E26" s="692">
        <v>0.0</v>
      </c>
      <c r="F26" s="692">
        <v>0.0</v>
      </c>
      <c r="G26" s="692">
        <v>0.0</v>
      </c>
      <c r="H26" s="693">
        <f t="shared" si="17"/>
        <v>1</v>
      </c>
      <c r="I26" s="701"/>
      <c r="J26" s="647"/>
      <c r="K26" s="1714" t="s">
        <v>751</v>
      </c>
      <c r="L26" s="701">
        <v>5.0</v>
      </c>
      <c r="M26" s="701">
        <f t="shared" ref="M26:M27" si="19">(L26-H26)</f>
        <v>4</v>
      </c>
      <c r="N26" s="692">
        <v>0.0</v>
      </c>
      <c r="O26" s="701">
        <f t="shared" si="18"/>
        <v>4</v>
      </c>
      <c r="P26" s="701"/>
      <c r="Q26" s="1621"/>
      <c r="R26" s="1686"/>
      <c r="S26" s="649"/>
      <c r="T26" s="649"/>
      <c r="U26" s="7"/>
      <c r="V26" s="7"/>
      <c r="W26" s="7"/>
      <c r="X26" s="7"/>
      <c r="Y26" s="7"/>
      <c r="Z26" s="7"/>
      <c r="AA26" s="7"/>
      <c r="AB26" s="7"/>
      <c r="AC26" s="7"/>
    </row>
    <row r="27">
      <c r="A27" s="1714" t="s">
        <v>80</v>
      </c>
      <c r="B27" s="692">
        <v>0.0</v>
      </c>
      <c r="C27" s="692">
        <v>0.0</v>
      </c>
      <c r="D27" s="692">
        <v>0.0</v>
      </c>
      <c r="E27" s="692">
        <v>0.0</v>
      </c>
      <c r="F27" s="692">
        <v>0.0</v>
      </c>
      <c r="G27" s="692">
        <v>0.0</v>
      </c>
      <c r="H27" s="693">
        <f t="shared" si="17"/>
        <v>0</v>
      </c>
      <c r="I27" s="701"/>
      <c r="J27" s="647"/>
      <c r="K27" s="1714" t="s">
        <v>80</v>
      </c>
      <c r="L27" s="701">
        <v>25.0</v>
      </c>
      <c r="M27" s="701">
        <f t="shared" si="19"/>
        <v>25</v>
      </c>
      <c r="N27" s="692">
        <v>0.0</v>
      </c>
      <c r="O27" s="701">
        <f>sum(M27,N27)</f>
        <v>25</v>
      </c>
      <c r="P27" s="701"/>
      <c r="Q27" s="1621"/>
      <c r="R27" s="1686"/>
      <c r="S27" s="649"/>
      <c r="T27" s="649"/>
      <c r="U27" s="7"/>
      <c r="V27" s="7"/>
      <c r="W27" s="7"/>
      <c r="X27" s="7"/>
      <c r="Y27" s="7"/>
      <c r="Z27" s="7"/>
      <c r="AA27" s="7"/>
      <c r="AB27" s="7"/>
      <c r="AC27" s="7"/>
    </row>
    <row r="28">
      <c r="A28" s="1921" t="s">
        <v>597</v>
      </c>
      <c r="B28" s="1760">
        <v>3.0</v>
      </c>
      <c r="C28" s="1760">
        <v>5.0</v>
      </c>
      <c r="D28" s="1760">
        <v>0.0</v>
      </c>
      <c r="E28" s="1760">
        <v>3.0</v>
      </c>
      <c r="F28" s="1760">
        <v>0.0</v>
      </c>
      <c r="G28" s="1760">
        <v>1.0</v>
      </c>
      <c r="H28" s="1761">
        <f t="shared" ref="H28:H30" si="20">SUM(B28:G28)</f>
        <v>12</v>
      </c>
      <c r="I28" s="1762">
        <f>SUM(H28:H32)</f>
        <v>19</v>
      </c>
      <c r="J28" s="647"/>
      <c r="K28" s="1921" t="s">
        <v>597</v>
      </c>
      <c r="L28" s="1765">
        <v>27.0</v>
      </c>
      <c r="M28" s="1762">
        <f>(L28-H28)-R28</f>
        <v>15</v>
      </c>
      <c r="N28" s="1765">
        <v>12.0</v>
      </c>
      <c r="O28" s="1762">
        <f t="shared" ref="O28:O29" si="21">SUM(M28,N28)</f>
        <v>27</v>
      </c>
      <c r="P28" s="1764"/>
      <c r="Q28" s="1766"/>
      <c r="R28" s="1685"/>
      <c r="S28" s="649"/>
      <c r="T28" s="649"/>
      <c r="U28" s="7"/>
      <c r="V28" s="7"/>
      <c r="W28" s="7"/>
      <c r="X28" s="7"/>
      <c r="Y28" s="7"/>
      <c r="Z28" s="7"/>
      <c r="AA28" s="7"/>
      <c r="AB28" s="7"/>
      <c r="AC28" s="7"/>
    </row>
    <row r="29">
      <c r="A29" s="1714" t="s">
        <v>77</v>
      </c>
      <c r="B29" s="692">
        <v>0.0</v>
      </c>
      <c r="C29" s="692">
        <v>0.0</v>
      </c>
      <c r="D29" s="692">
        <v>0.0</v>
      </c>
      <c r="E29" s="692">
        <v>0.0</v>
      </c>
      <c r="F29" s="692">
        <v>0.0</v>
      </c>
      <c r="G29" s="692">
        <v>0.0</v>
      </c>
      <c r="H29" s="693">
        <f t="shared" si="20"/>
        <v>0</v>
      </c>
      <c r="I29" s="596">
        <f>(I28/60)</f>
        <v>0.3166666667</v>
      </c>
      <c r="J29" s="647"/>
      <c r="K29" s="1714" t="s">
        <v>77</v>
      </c>
      <c r="L29" s="692">
        <v>5.0</v>
      </c>
      <c r="M29" s="701">
        <f>(L29-H29-H30)-R29</f>
        <v>0</v>
      </c>
      <c r="N29" s="692">
        <v>0.0</v>
      </c>
      <c r="O29" s="701">
        <f t="shared" si="21"/>
        <v>0</v>
      </c>
      <c r="P29" s="701"/>
      <c r="Q29" s="1686"/>
      <c r="R29" s="1686"/>
      <c r="S29" s="649"/>
      <c r="T29" s="649"/>
      <c r="U29" s="7"/>
      <c r="V29" s="7"/>
      <c r="W29" s="7"/>
      <c r="X29" s="7"/>
      <c r="Y29" s="7"/>
      <c r="Z29" s="7"/>
      <c r="AA29" s="7"/>
      <c r="AB29" s="7"/>
      <c r="AC29" s="7"/>
    </row>
    <row r="30">
      <c r="A30" s="1714" t="s">
        <v>78</v>
      </c>
      <c r="B30" s="692">
        <v>1.0</v>
      </c>
      <c r="C30" s="692">
        <v>2.0</v>
      </c>
      <c r="D30" s="692">
        <v>0.0</v>
      </c>
      <c r="E30" s="692">
        <v>2.0</v>
      </c>
      <c r="F30" s="692">
        <v>0.0</v>
      </c>
      <c r="G30" s="692">
        <v>0.0</v>
      </c>
      <c r="H30" s="693">
        <f t="shared" si="20"/>
        <v>5</v>
      </c>
      <c r="I30" s="701"/>
      <c r="J30" s="647"/>
      <c r="K30" s="1714" t="s">
        <v>78</v>
      </c>
      <c r="L30" s="701" t="s">
        <v>79</v>
      </c>
      <c r="M30" s="701" t="s">
        <v>79</v>
      </c>
      <c r="N30" s="692" t="s">
        <v>79</v>
      </c>
      <c r="O30" s="701" t="s">
        <v>79</v>
      </c>
      <c r="P30" s="701"/>
      <c r="Q30" s="1686"/>
      <c r="R30" s="1686"/>
      <c r="S30" s="649"/>
      <c r="T30" s="649"/>
      <c r="U30" s="7"/>
      <c r="V30" s="7"/>
      <c r="W30" s="7"/>
      <c r="X30" s="7"/>
      <c r="Y30" s="7"/>
      <c r="Z30" s="7"/>
      <c r="AA30" s="7"/>
      <c r="AB30" s="7"/>
      <c r="AC30" s="7"/>
    </row>
    <row r="31">
      <c r="A31" s="1714" t="s">
        <v>446</v>
      </c>
      <c r="B31" s="692">
        <v>0.0</v>
      </c>
      <c r="C31" s="692">
        <v>0.0</v>
      </c>
      <c r="D31" s="692">
        <v>0.0</v>
      </c>
      <c r="E31" s="692">
        <v>0.0</v>
      </c>
      <c r="F31" s="692">
        <v>0.0</v>
      </c>
      <c r="G31" s="692">
        <v>0.0</v>
      </c>
      <c r="H31" s="693">
        <f t="shared" ref="H31:H33" si="22">sum(B31:G31)</f>
        <v>0</v>
      </c>
      <c r="I31" s="701"/>
      <c r="J31" s="647"/>
      <c r="K31" s="1714" t="s">
        <v>446</v>
      </c>
      <c r="L31" s="701">
        <v>1.0</v>
      </c>
      <c r="M31" s="701">
        <f>(L31-H31)-R31</f>
        <v>1</v>
      </c>
      <c r="N31" s="692">
        <v>0.0</v>
      </c>
      <c r="O31" s="701">
        <f t="shared" ref="O31:O32" si="23">SUM(M31,N31)</f>
        <v>1</v>
      </c>
      <c r="P31" s="701"/>
      <c r="Q31" s="1686"/>
      <c r="R31" s="1686"/>
      <c r="S31" s="649"/>
      <c r="T31" s="649"/>
      <c r="U31" s="7"/>
      <c r="V31" s="7"/>
      <c r="W31" s="7"/>
      <c r="X31" s="7"/>
      <c r="Y31" s="7"/>
      <c r="Z31" s="7"/>
      <c r="AA31" s="7"/>
      <c r="AB31" s="7"/>
      <c r="AC31" s="7"/>
    </row>
    <row r="32">
      <c r="A32" s="1714" t="s">
        <v>751</v>
      </c>
      <c r="B32" s="692">
        <v>1.0</v>
      </c>
      <c r="C32" s="692">
        <v>1.0</v>
      </c>
      <c r="D32" s="692">
        <v>0.0</v>
      </c>
      <c r="E32" s="692">
        <v>0.0</v>
      </c>
      <c r="F32" s="692">
        <v>0.0</v>
      </c>
      <c r="G32" s="692">
        <v>0.0</v>
      </c>
      <c r="H32" s="693">
        <f t="shared" si="22"/>
        <v>2</v>
      </c>
      <c r="I32" s="701"/>
      <c r="J32" s="647"/>
      <c r="K32" s="1714" t="s">
        <v>751</v>
      </c>
      <c r="L32" s="701">
        <v>5.0</v>
      </c>
      <c r="M32" s="701">
        <f t="shared" ref="M32:M33" si="24">(L32-H32)</f>
        <v>3</v>
      </c>
      <c r="N32" s="692">
        <v>0.0</v>
      </c>
      <c r="O32" s="701">
        <f t="shared" si="23"/>
        <v>3</v>
      </c>
      <c r="P32" s="701"/>
      <c r="Q32" s="1686"/>
      <c r="R32" s="1686"/>
      <c r="S32" s="649"/>
      <c r="T32" s="649"/>
      <c r="U32" s="7"/>
      <c r="V32" s="7"/>
      <c r="W32" s="7"/>
      <c r="X32" s="7"/>
      <c r="Y32" s="7"/>
      <c r="Z32" s="7"/>
      <c r="AA32" s="7"/>
      <c r="AB32" s="7"/>
      <c r="AC32" s="7"/>
    </row>
    <row r="33">
      <c r="A33" s="1714" t="s">
        <v>80</v>
      </c>
      <c r="B33" s="692">
        <v>0.0</v>
      </c>
      <c r="C33" s="692">
        <v>0.0</v>
      </c>
      <c r="D33" s="692">
        <v>0.0</v>
      </c>
      <c r="E33" s="692">
        <v>0.0</v>
      </c>
      <c r="F33" s="692">
        <v>0.0</v>
      </c>
      <c r="G33" s="692">
        <v>0.0</v>
      </c>
      <c r="H33" s="693">
        <f t="shared" si="22"/>
        <v>0</v>
      </c>
      <c r="I33" s="701"/>
      <c r="J33" s="647"/>
      <c r="K33" s="1714" t="s">
        <v>80</v>
      </c>
      <c r="L33" s="701">
        <v>0.0</v>
      </c>
      <c r="M33" s="701">
        <f t="shared" si="24"/>
        <v>0</v>
      </c>
      <c r="N33" s="692">
        <v>0.0</v>
      </c>
      <c r="O33" s="701">
        <f>sum(M33,N33)</f>
        <v>0</v>
      </c>
      <c r="P33" s="1686"/>
      <c r="Q33" s="1686"/>
      <c r="R33" s="1686"/>
      <c r="S33" s="649"/>
      <c r="T33" s="649"/>
      <c r="U33" s="7"/>
      <c r="V33" s="7"/>
      <c r="W33" s="7"/>
      <c r="X33" s="7"/>
      <c r="Y33" s="7"/>
      <c r="Z33" s="7"/>
      <c r="AA33" s="7"/>
      <c r="AB33" s="7"/>
      <c r="AC33" s="7"/>
    </row>
    <row r="34">
      <c r="A34" s="1716" t="s">
        <v>909</v>
      </c>
      <c r="B34" s="1760">
        <v>2.0</v>
      </c>
      <c r="C34" s="1760">
        <v>2.0</v>
      </c>
      <c r="D34" s="1760">
        <v>4.0</v>
      </c>
      <c r="E34" s="1760">
        <v>0.0</v>
      </c>
      <c r="F34" s="1760">
        <v>0.0</v>
      </c>
      <c r="G34" s="1760">
        <v>0.0</v>
      </c>
      <c r="H34" s="1761">
        <f t="shared" ref="H34:H36" si="25">SUM(B34:G34)</f>
        <v>8</v>
      </c>
      <c r="I34" s="1762">
        <f>SUM(H34:H38)</f>
        <v>11</v>
      </c>
      <c r="J34" s="647"/>
      <c r="K34" s="1716" t="s">
        <v>909</v>
      </c>
      <c r="L34" s="1762">
        <v>14.0</v>
      </c>
      <c r="M34" s="1762">
        <f>(L34-H34)-R34</f>
        <v>6</v>
      </c>
      <c r="N34" s="1765">
        <v>20.0</v>
      </c>
      <c r="O34" s="1762">
        <f t="shared" ref="O34:O35" si="26">SUM(M34,N34)</f>
        <v>26</v>
      </c>
      <c r="P34" s="1922"/>
      <c r="Q34" s="1765"/>
      <c r="R34" s="1762"/>
      <c r="S34" s="649"/>
      <c r="T34" s="649"/>
      <c r="U34" s="7"/>
      <c r="V34" s="7"/>
      <c r="W34" s="7"/>
      <c r="X34" s="7"/>
      <c r="Y34" s="7"/>
      <c r="Z34" s="7"/>
      <c r="AA34" s="7"/>
      <c r="AB34" s="7"/>
      <c r="AC34" s="7"/>
    </row>
    <row r="35">
      <c r="A35" s="1714" t="s">
        <v>77</v>
      </c>
      <c r="B35" s="692">
        <v>0.0</v>
      </c>
      <c r="C35" s="692">
        <v>0.0</v>
      </c>
      <c r="D35" s="692">
        <v>0.0</v>
      </c>
      <c r="E35" s="692">
        <v>0.0</v>
      </c>
      <c r="F35" s="692">
        <v>0.0</v>
      </c>
      <c r="G35" s="692">
        <v>0.0</v>
      </c>
      <c r="H35" s="693">
        <f t="shared" si="25"/>
        <v>0</v>
      </c>
      <c r="I35" s="596">
        <f>(I34/60)</f>
        <v>0.1833333333</v>
      </c>
      <c r="J35" s="647"/>
      <c r="K35" s="1714" t="s">
        <v>77</v>
      </c>
      <c r="L35" s="701">
        <v>2.0</v>
      </c>
      <c r="M35" s="701">
        <f>(L35-H35-H36)-R35</f>
        <v>1</v>
      </c>
      <c r="N35" s="692">
        <v>0.0</v>
      </c>
      <c r="O35" s="701">
        <f t="shared" si="26"/>
        <v>1</v>
      </c>
      <c r="P35" s="1961"/>
      <c r="Q35" s="1621"/>
      <c r="R35" s="1686"/>
      <c r="S35" s="649"/>
      <c r="T35" s="649"/>
      <c r="U35" s="7"/>
      <c r="V35" s="7"/>
      <c r="W35" s="7"/>
      <c r="X35" s="7"/>
      <c r="Y35" s="7"/>
      <c r="Z35" s="7"/>
      <c r="AA35" s="7"/>
      <c r="AB35" s="7"/>
      <c r="AC35" s="7"/>
    </row>
    <row r="36">
      <c r="A36" s="1714" t="s">
        <v>78</v>
      </c>
      <c r="B36" s="692">
        <v>0.0</v>
      </c>
      <c r="C36" s="692">
        <v>1.0</v>
      </c>
      <c r="D36" s="692">
        <v>0.0</v>
      </c>
      <c r="E36" s="692">
        <v>0.0</v>
      </c>
      <c r="F36" s="692">
        <v>0.0</v>
      </c>
      <c r="G36" s="692">
        <v>0.0</v>
      </c>
      <c r="H36" s="693">
        <f t="shared" si="25"/>
        <v>1</v>
      </c>
      <c r="I36" s="701"/>
      <c r="J36" s="647"/>
      <c r="K36" s="1714" t="s">
        <v>78</v>
      </c>
      <c r="L36" s="701" t="s">
        <v>79</v>
      </c>
      <c r="M36" s="701" t="s">
        <v>79</v>
      </c>
      <c r="N36" s="692" t="s">
        <v>79</v>
      </c>
      <c r="O36" s="701" t="s">
        <v>79</v>
      </c>
      <c r="P36" s="701"/>
      <c r="Q36" s="1686"/>
      <c r="R36" s="1686"/>
      <c r="S36" s="649"/>
      <c r="T36" s="649"/>
      <c r="U36" s="7"/>
      <c r="V36" s="7"/>
      <c r="W36" s="7"/>
      <c r="X36" s="7"/>
      <c r="Y36" s="7"/>
      <c r="Z36" s="7"/>
      <c r="AA36" s="7"/>
      <c r="AB36" s="7"/>
      <c r="AC36" s="7"/>
    </row>
    <row r="37">
      <c r="A37" s="1714" t="s">
        <v>446</v>
      </c>
      <c r="B37" s="692">
        <v>0.0</v>
      </c>
      <c r="C37" s="692">
        <v>0.0</v>
      </c>
      <c r="D37" s="692">
        <v>0.0</v>
      </c>
      <c r="E37" s="692">
        <v>0.0</v>
      </c>
      <c r="F37" s="692">
        <v>0.0</v>
      </c>
      <c r="G37" s="692">
        <v>0.0</v>
      </c>
      <c r="H37" s="693">
        <f t="shared" ref="H37:H39" si="27">sum(B37:G37)</f>
        <v>0</v>
      </c>
      <c r="I37" s="701"/>
      <c r="J37" s="647"/>
      <c r="K37" s="1714" t="s">
        <v>446</v>
      </c>
      <c r="L37" s="701">
        <v>0.0</v>
      </c>
      <c r="M37" s="701">
        <f>(L37-H37)-R37</f>
        <v>0</v>
      </c>
      <c r="N37" s="692">
        <v>2.0</v>
      </c>
      <c r="O37" s="701">
        <f t="shared" ref="O37:O38" si="28">SUM(M37,N37)</f>
        <v>2</v>
      </c>
      <c r="P37" s="701"/>
      <c r="Q37" s="701"/>
      <c r="R37" s="1686"/>
      <c r="S37" s="649"/>
      <c r="T37" s="649"/>
      <c r="U37" s="7"/>
      <c r="V37" s="7"/>
      <c r="W37" s="7"/>
      <c r="X37" s="7"/>
      <c r="Y37" s="7"/>
      <c r="Z37" s="7"/>
      <c r="AA37" s="7"/>
      <c r="AB37" s="7"/>
      <c r="AC37" s="7"/>
    </row>
    <row r="38">
      <c r="A38" s="1714" t="s">
        <v>751</v>
      </c>
      <c r="B38" s="692">
        <v>0.0</v>
      </c>
      <c r="C38" s="692">
        <v>1.0</v>
      </c>
      <c r="D38" s="692">
        <v>1.0</v>
      </c>
      <c r="E38" s="692">
        <v>0.0</v>
      </c>
      <c r="F38" s="692">
        <v>0.0</v>
      </c>
      <c r="G38" s="692">
        <v>0.0</v>
      </c>
      <c r="H38" s="693">
        <f t="shared" si="27"/>
        <v>2</v>
      </c>
      <c r="I38" s="701"/>
      <c r="J38" s="647"/>
      <c r="K38" s="1714" t="s">
        <v>751</v>
      </c>
      <c r="L38" s="701">
        <v>5.0</v>
      </c>
      <c r="M38" s="701">
        <f t="shared" ref="M38:M39" si="29">(L38-H38)</f>
        <v>3</v>
      </c>
      <c r="N38" s="692">
        <v>0.0</v>
      </c>
      <c r="O38" s="701">
        <f t="shared" si="28"/>
        <v>3</v>
      </c>
      <c r="P38" s="701"/>
      <c r="Q38" s="1686"/>
      <c r="R38" s="1686"/>
      <c r="S38" s="649"/>
      <c r="T38" s="649"/>
      <c r="U38" s="7"/>
      <c r="V38" s="7"/>
      <c r="W38" s="7"/>
      <c r="X38" s="7"/>
      <c r="Y38" s="7"/>
      <c r="Z38" s="7"/>
      <c r="AA38" s="7"/>
      <c r="AB38" s="7"/>
      <c r="AC38" s="7"/>
    </row>
    <row r="39">
      <c r="A39" s="1714" t="s">
        <v>80</v>
      </c>
      <c r="B39" s="692">
        <v>0.0</v>
      </c>
      <c r="C39" s="692">
        <v>0.0</v>
      </c>
      <c r="D39" s="692">
        <v>0.0</v>
      </c>
      <c r="E39" s="692">
        <v>0.0</v>
      </c>
      <c r="F39" s="692">
        <v>0.0</v>
      </c>
      <c r="G39" s="692">
        <v>0.0</v>
      </c>
      <c r="H39" s="693">
        <f t="shared" si="27"/>
        <v>0</v>
      </c>
      <c r="I39" s="701"/>
      <c r="J39" s="647"/>
      <c r="K39" s="1714" t="s">
        <v>80</v>
      </c>
      <c r="L39" s="701">
        <v>0.0</v>
      </c>
      <c r="M39" s="701">
        <f t="shared" si="29"/>
        <v>0</v>
      </c>
      <c r="N39" s="692">
        <v>10.0</v>
      </c>
      <c r="O39" s="701">
        <f>sum(M39,N39)</f>
        <v>10</v>
      </c>
      <c r="P39" s="701"/>
      <c r="Q39" s="1686"/>
      <c r="R39" s="1686"/>
      <c r="S39" s="649"/>
      <c r="T39" s="649"/>
      <c r="U39" s="7"/>
      <c r="V39" s="7"/>
      <c r="W39" s="7"/>
      <c r="X39" s="7"/>
      <c r="Y39" s="7"/>
      <c r="Z39" s="7"/>
      <c r="AA39" s="7"/>
      <c r="AB39" s="7"/>
      <c r="AC39" s="7"/>
    </row>
    <row r="40">
      <c r="A40" s="1716" t="s">
        <v>274</v>
      </c>
      <c r="B40" s="1760">
        <v>0.0</v>
      </c>
      <c r="C40" s="1760">
        <v>0.0</v>
      </c>
      <c r="D40" s="1760">
        <v>0.0</v>
      </c>
      <c r="E40" s="1760">
        <v>0.0</v>
      </c>
      <c r="F40" s="1760">
        <v>0.0</v>
      </c>
      <c r="G40" s="1760">
        <v>0.0</v>
      </c>
      <c r="H40" s="1761">
        <f t="shared" ref="H40:H42" si="30">SUM(B40:G40)</f>
        <v>0</v>
      </c>
      <c r="I40" s="1762">
        <f>SUM(H40:H44)</f>
        <v>0</v>
      </c>
      <c r="J40" s="647"/>
      <c r="K40" s="1716" t="s">
        <v>274</v>
      </c>
      <c r="L40" s="1762">
        <v>0.0</v>
      </c>
      <c r="M40" s="1762">
        <f>(L40-H40)-R40</f>
        <v>0</v>
      </c>
      <c r="N40" s="1760"/>
      <c r="O40" s="1762">
        <f t="shared" ref="O40:O41" si="31">SUM(M40,N40)</f>
        <v>0</v>
      </c>
      <c r="P40" s="1761"/>
      <c r="Q40" s="1760" t="s">
        <v>910</v>
      </c>
      <c r="R40" s="1761"/>
      <c r="S40" s="649"/>
      <c r="T40" s="649"/>
      <c r="U40" s="7"/>
      <c r="V40" s="7"/>
      <c r="W40" s="7"/>
      <c r="X40" s="7"/>
      <c r="Y40" s="7"/>
      <c r="Z40" s="7"/>
      <c r="AA40" s="7"/>
      <c r="AB40" s="7"/>
      <c r="AC40" s="7"/>
    </row>
    <row r="41">
      <c r="A41" s="1714" t="s">
        <v>77</v>
      </c>
      <c r="B41" s="692">
        <v>0.0</v>
      </c>
      <c r="C41" s="692">
        <v>0.0</v>
      </c>
      <c r="D41" s="692">
        <v>0.0</v>
      </c>
      <c r="E41" s="692">
        <v>0.0</v>
      </c>
      <c r="F41" s="692">
        <v>0.0</v>
      </c>
      <c r="G41" s="692">
        <v>0.0</v>
      </c>
      <c r="H41" s="693">
        <f t="shared" si="30"/>
        <v>0</v>
      </c>
      <c r="I41" s="596">
        <f>(I40/60)</f>
        <v>0</v>
      </c>
      <c r="J41" s="647"/>
      <c r="K41" s="1714" t="s">
        <v>77</v>
      </c>
      <c r="L41" s="701">
        <v>0.0</v>
      </c>
      <c r="M41" s="701">
        <f>(L41-H41-H42)-R41</f>
        <v>0</v>
      </c>
      <c r="N41" s="692"/>
      <c r="O41" s="701">
        <f t="shared" si="31"/>
        <v>0</v>
      </c>
      <c r="P41" s="701"/>
      <c r="Q41" s="1686"/>
      <c r="R41" s="1686"/>
      <c r="S41" s="649"/>
      <c r="T41" s="649"/>
      <c r="U41" s="7"/>
      <c r="V41" s="7"/>
      <c r="W41" s="7"/>
      <c r="X41" s="7"/>
      <c r="Y41" s="7"/>
      <c r="Z41" s="7"/>
      <c r="AA41" s="7"/>
      <c r="AB41" s="7"/>
      <c r="AC41" s="7"/>
    </row>
    <row r="42">
      <c r="A42" s="1714" t="s">
        <v>78</v>
      </c>
      <c r="B42" s="692">
        <v>0.0</v>
      </c>
      <c r="C42" s="692">
        <v>0.0</v>
      </c>
      <c r="D42" s="692">
        <v>0.0</v>
      </c>
      <c r="E42" s="692">
        <v>0.0</v>
      </c>
      <c r="F42" s="692">
        <v>0.0</v>
      </c>
      <c r="G42" s="692">
        <v>0.0</v>
      </c>
      <c r="H42" s="693">
        <f t="shared" si="30"/>
        <v>0</v>
      </c>
      <c r="I42" s="701"/>
      <c r="J42" s="647"/>
      <c r="K42" s="1714" t="s">
        <v>78</v>
      </c>
      <c r="L42" s="701" t="s">
        <v>79</v>
      </c>
      <c r="M42" s="701" t="s">
        <v>79</v>
      </c>
      <c r="N42" s="692"/>
      <c r="O42" s="701" t="s">
        <v>79</v>
      </c>
      <c r="P42" s="701"/>
      <c r="Q42" s="1686"/>
      <c r="R42" s="1686"/>
      <c r="S42" s="649"/>
      <c r="T42" s="649"/>
      <c r="U42" s="7"/>
      <c r="V42" s="7"/>
      <c r="W42" s="7"/>
      <c r="X42" s="7"/>
      <c r="Y42" s="7"/>
      <c r="Z42" s="7"/>
      <c r="AA42" s="7"/>
      <c r="AB42" s="7"/>
      <c r="AC42" s="7"/>
    </row>
    <row r="43">
      <c r="A43" s="1714" t="s">
        <v>446</v>
      </c>
      <c r="B43" s="692">
        <v>0.0</v>
      </c>
      <c r="C43" s="692">
        <v>0.0</v>
      </c>
      <c r="D43" s="692">
        <v>0.0</v>
      </c>
      <c r="E43" s="692">
        <v>0.0</v>
      </c>
      <c r="F43" s="692">
        <v>0.0</v>
      </c>
      <c r="G43" s="692">
        <v>0.0</v>
      </c>
      <c r="H43" s="693">
        <f t="shared" ref="H43:H45" si="32">sum(B43:G43)</f>
        <v>0</v>
      </c>
      <c r="I43" s="701"/>
      <c r="J43" s="647"/>
      <c r="K43" s="1714" t="s">
        <v>446</v>
      </c>
      <c r="L43" s="701">
        <v>0.0</v>
      </c>
      <c r="M43" s="701">
        <f>(L43-H43)-R43</f>
        <v>0</v>
      </c>
      <c r="N43" s="692"/>
      <c r="O43" s="701">
        <f t="shared" ref="O43:O44" si="33">SUM(M43,N43)</f>
        <v>0</v>
      </c>
      <c r="P43" s="701"/>
      <c r="Q43" s="1686"/>
      <c r="R43" s="1686"/>
      <c r="S43" s="649"/>
      <c r="T43" s="649"/>
      <c r="U43" s="7"/>
      <c r="V43" s="7"/>
      <c r="W43" s="7"/>
      <c r="X43" s="7"/>
      <c r="Y43" s="7"/>
      <c r="Z43" s="7"/>
      <c r="AA43" s="7"/>
      <c r="AB43" s="7"/>
      <c r="AC43" s="7"/>
    </row>
    <row r="44">
      <c r="A44" s="1714" t="s">
        <v>751</v>
      </c>
      <c r="B44" s="692">
        <v>0.0</v>
      </c>
      <c r="C44" s="692">
        <v>0.0</v>
      </c>
      <c r="D44" s="692">
        <v>0.0</v>
      </c>
      <c r="E44" s="692">
        <v>0.0</v>
      </c>
      <c r="F44" s="692">
        <v>0.0</v>
      </c>
      <c r="G44" s="692">
        <v>0.0</v>
      </c>
      <c r="H44" s="693">
        <f t="shared" si="32"/>
        <v>0</v>
      </c>
      <c r="I44" s="701"/>
      <c r="J44" s="647"/>
      <c r="K44" s="1714" t="s">
        <v>751</v>
      </c>
      <c r="L44" s="701">
        <v>0.0</v>
      </c>
      <c r="M44" s="701">
        <f t="shared" ref="M44:M45" si="34">(L44-H44)</f>
        <v>0</v>
      </c>
      <c r="N44" s="692"/>
      <c r="O44" s="701">
        <f t="shared" si="33"/>
        <v>0</v>
      </c>
      <c r="P44" s="701"/>
      <c r="Q44" s="1686"/>
      <c r="R44" s="1686"/>
      <c r="S44" s="649"/>
      <c r="T44" s="649"/>
      <c r="U44" s="7"/>
      <c r="V44" s="7"/>
      <c r="W44" s="7"/>
      <c r="X44" s="7"/>
      <c r="Y44" s="7"/>
      <c r="Z44" s="7"/>
      <c r="AA44" s="7"/>
      <c r="AB44" s="7"/>
      <c r="AC44" s="7"/>
    </row>
    <row r="45">
      <c r="A45" s="1714" t="s">
        <v>80</v>
      </c>
      <c r="B45" s="692">
        <v>0.0</v>
      </c>
      <c r="C45" s="692">
        <v>0.0</v>
      </c>
      <c r="D45" s="692">
        <v>0.0</v>
      </c>
      <c r="E45" s="692">
        <v>0.0</v>
      </c>
      <c r="F45" s="692">
        <v>0.0</v>
      </c>
      <c r="G45" s="692">
        <v>0.0</v>
      </c>
      <c r="H45" s="693">
        <f t="shared" si="32"/>
        <v>0</v>
      </c>
      <c r="I45" s="701"/>
      <c r="J45" s="647"/>
      <c r="K45" s="1714" t="s">
        <v>80</v>
      </c>
      <c r="L45" s="701">
        <v>0.0</v>
      </c>
      <c r="M45" s="701">
        <f t="shared" si="34"/>
        <v>0</v>
      </c>
      <c r="N45" s="692"/>
      <c r="O45" s="701">
        <f>sum(M45,N45)</f>
        <v>0</v>
      </c>
      <c r="P45" s="701"/>
      <c r="Q45" s="1686"/>
      <c r="R45" s="1686"/>
      <c r="S45" s="649"/>
      <c r="T45" s="649"/>
      <c r="U45" s="7"/>
      <c r="V45" s="7"/>
      <c r="W45" s="7"/>
      <c r="X45" s="7"/>
      <c r="Y45" s="7"/>
      <c r="Z45" s="7"/>
      <c r="AA45" s="7"/>
      <c r="AB45" s="7"/>
      <c r="AC45" s="7"/>
    </row>
    <row r="46">
      <c r="A46" s="1757" t="s">
        <v>91</v>
      </c>
      <c r="B46" s="1758">
        <f t="shared" ref="B46:H46" si="35"> SUM(B47:B51,B53:B57,B59:B63,B65:B69,B71:B75,B77:B81,B83:B87)</f>
        <v>17</v>
      </c>
      <c r="C46" s="1758">
        <f t="shared" si="35"/>
        <v>33</v>
      </c>
      <c r="D46" s="1758">
        <f t="shared" si="35"/>
        <v>38</v>
      </c>
      <c r="E46" s="1758">
        <f t="shared" si="35"/>
        <v>12</v>
      </c>
      <c r="F46" s="1758">
        <f t="shared" si="35"/>
        <v>6</v>
      </c>
      <c r="G46" s="1758">
        <f t="shared" si="35"/>
        <v>0</v>
      </c>
      <c r="H46" s="1758">
        <f t="shared" si="35"/>
        <v>104</v>
      </c>
      <c r="I46" s="1758"/>
      <c r="J46" s="635"/>
      <c r="K46" s="1757" t="s">
        <v>91</v>
      </c>
      <c r="L46" s="1758"/>
      <c r="M46" s="1758"/>
      <c r="N46" s="1758"/>
      <c r="O46" s="1758"/>
      <c r="P46" s="1758"/>
      <c r="Q46" s="1758"/>
      <c r="R46" s="1758"/>
      <c r="S46" s="649"/>
      <c r="T46" s="649"/>
      <c r="U46" s="7"/>
      <c r="V46" s="7"/>
      <c r="W46" s="7"/>
      <c r="X46" s="7"/>
      <c r="Y46" s="7"/>
      <c r="Z46" s="7"/>
      <c r="AA46" s="7"/>
      <c r="AB46" s="7"/>
      <c r="AC46" s="7"/>
    </row>
    <row r="47">
      <c r="A47" s="1759" t="s">
        <v>92</v>
      </c>
      <c r="B47" s="1765">
        <v>8.0</v>
      </c>
      <c r="C47" s="1765">
        <v>0.0</v>
      </c>
      <c r="D47" s="1765">
        <v>13.0</v>
      </c>
      <c r="E47" s="1765">
        <v>1.0</v>
      </c>
      <c r="F47" s="1765">
        <v>0.0</v>
      </c>
      <c r="G47" s="1760">
        <v>0.0</v>
      </c>
      <c r="H47" s="1761">
        <f t="shared" ref="H47:H49" si="36">SUM(B47:G47)</f>
        <v>22</v>
      </c>
      <c r="I47" s="1762">
        <f>SUM(H47:H51)</f>
        <v>24</v>
      </c>
      <c r="J47" s="635"/>
      <c r="K47" s="1759" t="s">
        <v>92</v>
      </c>
      <c r="L47" s="1765">
        <v>29.0</v>
      </c>
      <c r="M47" s="1762">
        <f>(L47-H47)-R47</f>
        <v>7</v>
      </c>
      <c r="N47" s="1760">
        <v>35.0</v>
      </c>
      <c r="O47" s="1762">
        <f t="shared" ref="O47:O48" si="37">SUM(M47,N47)</f>
        <v>42</v>
      </c>
      <c r="P47" s="1764"/>
      <c r="Q47" s="1817"/>
      <c r="R47" s="1762"/>
      <c r="S47" s="649"/>
      <c r="T47" s="649"/>
      <c r="U47" s="7"/>
      <c r="V47" s="7"/>
      <c r="W47" s="7"/>
      <c r="X47" s="7"/>
      <c r="Y47" s="7"/>
      <c r="Z47" s="7"/>
      <c r="AA47" s="7"/>
      <c r="AB47" s="7"/>
      <c r="AC47" s="7"/>
    </row>
    <row r="48">
      <c r="A48" s="1714" t="s">
        <v>77</v>
      </c>
      <c r="B48" s="692">
        <v>0.0</v>
      </c>
      <c r="C48" s="692">
        <v>0.0</v>
      </c>
      <c r="D48" s="692">
        <v>0.0</v>
      </c>
      <c r="E48" s="692">
        <v>0.0</v>
      </c>
      <c r="F48" s="692">
        <v>0.0</v>
      </c>
      <c r="G48" s="692">
        <v>0.0</v>
      </c>
      <c r="H48" s="693">
        <f t="shared" si="36"/>
        <v>0</v>
      </c>
      <c r="I48" s="596">
        <f>(I47/60)</f>
        <v>0.4</v>
      </c>
      <c r="J48" s="635"/>
      <c r="K48" s="1714" t="s">
        <v>77</v>
      </c>
      <c r="L48" s="701">
        <v>5.0</v>
      </c>
      <c r="M48" s="701">
        <f>(L48-H48-H49)-R48</f>
        <v>5</v>
      </c>
      <c r="N48" s="692">
        <v>0.0</v>
      </c>
      <c r="O48" s="701">
        <f t="shared" si="37"/>
        <v>5</v>
      </c>
      <c r="P48" s="701"/>
      <c r="Q48" s="1621"/>
      <c r="R48" s="1686"/>
      <c r="S48" s="649"/>
      <c r="T48" s="649"/>
      <c r="U48" s="7"/>
      <c r="V48" s="7"/>
      <c r="W48" s="7"/>
      <c r="X48" s="7"/>
      <c r="Y48" s="7"/>
      <c r="Z48" s="7"/>
      <c r="AA48" s="7"/>
      <c r="AB48" s="7"/>
      <c r="AC48" s="7"/>
    </row>
    <row r="49">
      <c r="A49" s="1714" t="s">
        <v>78</v>
      </c>
      <c r="B49" s="692">
        <v>0.0</v>
      </c>
      <c r="C49" s="692">
        <v>0.0</v>
      </c>
      <c r="D49" s="692">
        <v>0.0</v>
      </c>
      <c r="E49" s="692">
        <v>0.0</v>
      </c>
      <c r="F49" s="692">
        <v>0.0</v>
      </c>
      <c r="G49" s="692">
        <v>0.0</v>
      </c>
      <c r="H49" s="693">
        <f t="shared" si="36"/>
        <v>0</v>
      </c>
      <c r="I49" s="701"/>
      <c r="J49" s="635"/>
      <c r="K49" s="1714" t="s">
        <v>78</v>
      </c>
      <c r="L49" s="701" t="s">
        <v>79</v>
      </c>
      <c r="M49" s="701" t="s">
        <v>79</v>
      </c>
      <c r="N49" s="692" t="s">
        <v>79</v>
      </c>
      <c r="O49" s="701" t="s">
        <v>79</v>
      </c>
      <c r="P49" s="701"/>
      <c r="Q49" s="1686"/>
      <c r="R49" s="1686"/>
      <c r="S49" s="649"/>
      <c r="T49" s="649"/>
      <c r="U49" s="7"/>
      <c r="V49" s="7"/>
      <c r="W49" s="7"/>
      <c r="X49" s="7"/>
      <c r="Y49" s="7"/>
      <c r="Z49" s="7"/>
      <c r="AA49" s="7"/>
      <c r="AB49" s="7"/>
      <c r="AC49" s="7"/>
    </row>
    <row r="50">
      <c r="A50" s="1714" t="s">
        <v>446</v>
      </c>
      <c r="B50" s="692">
        <v>0.0</v>
      </c>
      <c r="C50" s="692">
        <v>0.0</v>
      </c>
      <c r="D50" s="692">
        <v>1.0</v>
      </c>
      <c r="E50" s="692">
        <v>1.0</v>
      </c>
      <c r="F50" s="692">
        <v>0.0</v>
      </c>
      <c r="G50" s="692">
        <v>0.0</v>
      </c>
      <c r="H50" s="693">
        <f t="shared" ref="H50:H52" si="38">sum(B50:G50)</f>
        <v>2</v>
      </c>
      <c r="I50" s="701"/>
      <c r="J50" s="635"/>
      <c r="K50" s="1714" t="s">
        <v>446</v>
      </c>
      <c r="L50" s="701">
        <v>1.0</v>
      </c>
      <c r="M50" s="701">
        <f>(L50-H50)-R50</f>
        <v>-1</v>
      </c>
      <c r="N50" s="692">
        <v>5.0</v>
      </c>
      <c r="O50" s="701">
        <f t="shared" ref="O50:O51" si="39">SUM(M50,N50)</f>
        <v>4</v>
      </c>
      <c r="P50" s="701"/>
      <c r="Q50" s="1621"/>
      <c r="R50" s="1686"/>
      <c r="S50" s="649"/>
      <c r="T50" s="649"/>
      <c r="U50" s="7"/>
      <c r="V50" s="7"/>
      <c r="W50" s="7"/>
      <c r="X50" s="7"/>
      <c r="Y50" s="7"/>
      <c r="Z50" s="7"/>
      <c r="AA50" s="7"/>
      <c r="AB50" s="7"/>
      <c r="AC50" s="7"/>
    </row>
    <row r="51">
      <c r="A51" s="1714" t="s">
        <v>751</v>
      </c>
      <c r="B51" s="692">
        <v>0.0</v>
      </c>
      <c r="C51" s="692">
        <v>0.0</v>
      </c>
      <c r="D51" s="692">
        <v>0.0</v>
      </c>
      <c r="E51" s="692">
        <v>0.0</v>
      </c>
      <c r="F51" s="692">
        <v>0.0</v>
      </c>
      <c r="G51" s="692">
        <v>0.0</v>
      </c>
      <c r="H51" s="693">
        <f t="shared" si="38"/>
        <v>0</v>
      </c>
      <c r="I51" s="701"/>
      <c r="J51" s="635"/>
      <c r="K51" s="1714" t="s">
        <v>751</v>
      </c>
      <c r="L51" s="692">
        <v>-1.0</v>
      </c>
      <c r="M51" s="701">
        <f t="shared" ref="M51:M52" si="40">(L51-H51)</f>
        <v>-1</v>
      </c>
      <c r="N51" s="692">
        <v>0.0</v>
      </c>
      <c r="O51" s="701">
        <f t="shared" si="39"/>
        <v>-1</v>
      </c>
      <c r="P51" s="701"/>
      <c r="Q51" s="1621"/>
      <c r="R51" s="1686"/>
      <c r="S51" s="649"/>
      <c r="T51" s="649"/>
      <c r="U51" s="7"/>
      <c r="V51" s="7"/>
      <c r="W51" s="7"/>
      <c r="X51" s="7"/>
      <c r="Y51" s="7"/>
      <c r="Z51" s="7"/>
      <c r="AA51" s="7"/>
      <c r="AB51" s="7"/>
      <c r="AC51" s="7"/>
    </row>
    <row r="52">
      <c r="A52" s="1714" t="s">
        <v>80</v>
      </c>
      <c r="B52" s="692">
        <v>0.0</v>
      </c>
      <c r="C52" s="692">
        <v>0.0</v>
      </c>
      <c r="D52" s="692">
        <v>0.0</v>
      </c>
      <c r="E52" s="692">
        <v>0.0</v>
      </c>
      <c r="F52" s="692">
        <v>0.0</v>
      </c>
      <c r="G52" s="692">
        <v>0.0</v>
      </c>
      <c r="H52" s="693">
        <f t="shared" si="38"/>
        <v>0</v>
      </c>
      <c r="I52" s="701"/>
      <c r="J52" s="635"/>
      <c r="K52" s="1714" t="s">
        <v>80</v>
      </c>
      <c r="L52" s="701">
        <v>30.0</v>
      </c>
      <c r="M52" s="701">
        <f t="shared" si="40"/>
        <v>30</v>
      </c>
      <c r="N52" s="692">
        <v>0.0</v>
      </c>
      <c r="O52" s="701">
        <f>sum(M52,N52)</f>
        <v>30</v>
      </c>
      <c r="P52" s="701"/>
      <c r="Q52" s="1621"/>
      <c r="R52" s="1686"/>
      <c r="S52" s="649"/>
      <c r="T52" s="649"/>
      <c r="U52" s="7"/>
      <c r="V52" s="7"/>
      <c r="W52" s="7"/>
      <c r="X52" s="7"/>
      <c r="Y52" s="7"/>
      <c r="Z52" s="7"/>
      <c r="AA52" s="7"/>
      <c r="AB52" s="7"/>
      <c r="AC52" s="7"/>
    </row>
    <row r="53">
      <c r="A53" s="1715" t="s">
        <v>95</v>
      </c>
      <c r="B53" s="1760">
        <v>6.0</v>
      </c>
      <c r="C53" s="1760">
        <v>6.0</v>
      </c>
      <c r="D53" s="1760">
        <v>11.0</v>
      </c>
      <c r="E53" s="1760">
        <v>2.0</v>
      </c>
      <c r="F53" s="1760">
        <v>0.0</v>
      </c>
      <c r="G53" s="1760">
        <v>0.0</v>
      </c>
      <c r="H53" s="1761">
        <f t="shared" ref="H53:H55" si="41">SUM(B53:G53)</f>
        <v>25</v>
      </c>
      <c r="I53" s="1762">
        <f>SUM(H53:H57)</f>
        <v>33</v>
      </c>
      <c r="J53" s="647"/>
      <c r="K53" s="1715" t="s">
        <v>95</v>
      </c>
      <c r="L53" s="1762">
        <v>24.0</v>
      </c>
      <c r="M53" s="1762">
        <f>(L53-H53)-R53</f>
        <v>-1</v>
      </c>
      <c r="N53" s="1765">
        <v>30.0</v>
      </c>
      <c r="O53" s="1762">
        <f t="shared" ref="O53:O54" si="42">SUM(M53,N53)</f>
        <v>29</v>
      </c>
      <c r="P53" s="1764"/>
      <c r="Q53" s="1817"/>
      <c r="R53" s="1762"/>
      <c r="S53" s="649"/>
      <c r="T53" s="649"/>
      <c r="U53" s="7"/>
      <c r="V53" s="7"/>
      <c r="W53" s="7"/>
      <c r="X53" s="7"/>
      <c r="Y53" s="7"/>
      <c r="Z53" s="7"/>
      <c r="AA53" s="7"/>
      <c r="AB53" s="7"/>
      <c r="AC53" s="7"/>
    </row>
    <row r="54">
      <c r="A54" s="1714" t="s">
        <v>77</v>
      </c>
      <c r="B54" s="692">
        <v>0.0</v>
      </c>
      <c r="C54" s="692">
        <v>1.0</v>
      </c>
      <c r="D54" s="692">
        <v>0.0</v>
      </c>
      <c r="E54" s="692">
        <v>0.0</v>
      </c>
      <c r="F54" s="692">
        <v>0.0</v>
      </c>
      <c r="G54" s="692">
        <v>0.0</v>
      </c>
      <c r="H54" s="693">
        <f t="shared" si="41"/>
        <v>1</v>
      </c>
      <c r="I54" s="596">
        <f>(I53/60)</f>
        <v>0.55</v>
      </c>
      <c r="J54" s="647"/>
      <c r="K54" s="1714" t="s">
        <v>77</v>
      </c>
      <c r="L54" s="701">
        <v>8.0</v>
      </c>
      <c r="M54" s="701">
        <f>(L54-H54-H55)-R54</f>
        <v>0</v>
      </c>
      <c r="N54" s="692">
        <v>0.0</v>
      </c>
      <c r="O54" s="701">
        <f t="shared" si="42"/>
        <v>0</v>
      </c>
      <c r="P54" s="701"/>
      <c r="Q54" s="692"/>
      <c r="R54" s="1621"/>
      <c r="S54" s="649"/>
      <c r="T54" s="649"/>
      <c r="U54" s="7"/>
      <c r="V54" s="7"/>
      <c r="W54" s="7"/>
      <c r="X54" s="7"/>
      <c r="Y54" s="7"/>
      <c r="Z54" s="7"/>
      <c r="AA54" s="7"/>
      <c r="AB54" s="7"/>
      <c r="AC54" s="7"/>
    </row>
    <row r="55">
      <c r="A55" s="1714" t="s">
        <v>78</v>
      </c>
      <c r="B55" s="692">
        <v>0.0</v>
      </c>
      <c r="C55" s="692">
        <v>6.0</v>
      </c>
      <c r="D55" s="692">
        <v>1.0</v>
      </c>
      <c r="E55" s="692">
        <v>0.0</v>
      </c>
      <c r="F55" s="692">
        <v>0.0</v>
      </c>
      <c r="G55" s="692">
        <v>0.0</v>
      </c>
      <c r="H55" s="693">
        <f t="shared" si="41"/>
        <v>7</v>
      </c>
      <c r="I55" s="701"/>
      <c r="J55" s="647"/>
      <c r="K55" s="1714" t="s">
        <v>78</v>
      </c>
      <c r="L55" s="701" t="s">
        <v>79</v>
      </c>
      <c r="M55" s="701" t="s">
        <v>79</v>
      </c>
      <c r="N55" s="692" t="s">
        <v>79</v>
      </c>
      <c r="O55" s="701" t="s">
        <v>79</v>
      </c>
      <c r="P55" s="701"/>
      <c r="Q55" s="701"/>
      <c r="R55" s="1686"/>
      <c r="S55" s="649"/>
      <c r="T55" s="649"/>
      <c r="U55" s="7"/>
      <c r="V55" s="7"/>
      <c r="W55" s="7"/>
      <c r="X55" s="7"/>
      <c r="Y55" s="7"/>
      <c r="Z55" s="7"/>
      <c r="AA55" s="7"/>
      <c r="AB55" s="7"/>
      <c r="AC55" s="7"/>
    </row>
    <row r="56">
      <c r="A56" s="1714" t="s">
        <v>446</v>
      </c>
      <c r="B56" s="692">
        <v>0.0</v>
      </c>
      <c r="C56" s="692">
        <v>0.0</v>
      </c>
      <c r="D56" s="692">
        <v>0.0</v>
      </c>
      <c r="E56" s="692">
        <v>0.0</v>
      </c>
      <c r="F56" s="692">
        <v>0.0</v>
      </c>
      <c r="G56" s="692">
        <v>0.0</v>
      </c>
      <c r="H56" s="693">
        <f t="shared" ref="H56:H57" si="43">sum(B56:G56)</f>
        <v>0</v>
      </c>
      <c r="I56" s="701"/>
      <c r="J56" s="647"/>
      <c r="K56" s="1714" t="s">
        <v>446</v>
      </c>
      <c r="L56" s="701">
        <v>3.0</v>
      </c>
      <c r="M56" s="701">
        <f>(L56-H56)-R56</f>
        <v>3</v>
      </c>
      <c r="N56" s="692">
        <v>0.0</v>
      </c>
      <c r="O56" s="701">
        <f t="shared" ref="O56:O57" si="44">SUM(M56,N56)</f>
        <v>3</v>
      </c>
      <c r="P56" s="701"/>
      <c r="Q56" s="692"/>
      <c r="R56" s="1686"/>
      <c r="S56" s="649"/>
      <c r="T56" s="649"/>
      <c r="U56" s="7"/>
      <c r="V56" s="7"/>
      <c r="W56" s="7"/>
      <c r="X56" s="7"/>
      <c r="Y56" s="7"/>
      <c r="Z56" s="7"/>
      <c r="AA56" s="7"/>
      <c r="AB56" s="7"/>
      <c r="AC56" s="7"/>
    </row>
    <row r="57">
      <c r="A57" s="1714" t="s">
        <v>751</v>
      </c>
      <c r="B57" s="692">
        <v>0.0</v>
      </c>
      <c r="C57" s="692">
        <v>0.0</v>
      </c>
      <c r="D57" s="692">
        <v>0.0</v>
      </c>
      <c r="E57" s="692">
        <v>0.0</v>
      </c>
      <c r="F57" s="692">
        <v>0.0</v>
      </c>
      <c r="G57" s="692">
        <v>0.0</v>
      </c>
      <c r="H57" s="693">
        <f t="shared" si="43"/>
        <v>0</v>
      </c>
      <c r="I57" s="701"/>
      <c r="J57" s="647"/>
      <c r="K57" s="1714" t="s">
        <v>751</v>
      </c>
      <c r="L57" s="701">
        <v>1.0</v>
      </c>
      <c r="M57" s="701">
        <f t="shared" ref="M57:M58" si="45">(L57-H57)</f>
        <v>1</v>
      </c>
      <c r="N57" s="692">
        <v>0.0</v>
      </c>
      <c r="O57" s="701">
        <f t="shared" si="44"/>
        <v>1</v>
      </c>
      <c r="P57" s="701"/>
      <c r="Q57" s="692"/>
      <c r="R57" s="1621"/>
      <c r="S57" s="649"/>
      <c r="T57" s="649"/>
      <c r="U57" s="7"/>
      <c r="V57" s="7"/>
      <c r="W57" s="7"/>
      <c r="X57" s="7"/>
      <c r="Y57" s="7"/>
      <c r="Z57" s="7"/>
      <c r="AA57" s="7"/>
      <c r="AB57" s="7"/>
      <c r="AC57" s="7"/>
    </row>
    <row r="58">
      <c r="A58" s="1714" t="s">
        <v>80</v>
      </c>
      <c r="B58" s="692">
        <v>0.0</v>
      </c>
      <c r="C58" s="692">
        <v>1.0</v>
      </c>
      <c r="D58" s="692">
        <v>3.0</v>
      </c>
      <c r="E58" s="692">
        <v>0.0</v>
      </c>
      <c r="F58" s="692">
        <v>0.0</v>
      </c>
      <c r="G58" s="692">
        <v>0.0</v>
      </c>
      <c r="H58" s="690">
        <v>0.0</v>
      </c>
      <c r="I58" s="701"/>
      <c r="J58" s="647"/>
      <c r="K58" s="1714" t="s">
        <v>80</v>
      </c>
      <c r="L58" s="701">
        <v>14.0</v>
      </c>
      <c r="M58" s="701">
        <f t="shared" si="45"/>
        <v>14</v>
      </c>
      <c r="N58" s="692">
        <v>0.0</v>
      </c>
      <c r="O58" s="701">
        <f>sum(M58,N58)</f>
        <v>14</v>
      </c>
      <c r="P58" s="701"/>
      <c r="Q58" s="692"/>
      <c r="R58" s="1686"/>
      <c r="S58" s="649"/>
      <c r="T58" s="649"/>
      <c r="U58" s="7"/>
      <c r="V58" s="7"/>
      <c r="W58" s="7"/>
      <c r="X58" s="7"/>
      <c r="Y58" s="7"/>
      <c r="Z58" s="7"/>
      <c r="AA58" s="7"/>
      <c r="AB58" s="7"/>
      <c r="AC58" s="7"/>
    </row>
    <row r="59">
      <c r="A59" s="1715" t="s">
        <v>254</v>
      </c>
      <c r="B59" s="1765">
        <v>0.0</v>
      </c>
      <c r="C59" s="1765">
        <v>0.0</v>
      </c>
      <c r="D59" s="1765">
        <v>0.0</v>
      </c>
      <c r="E59" s="1765">
        <v>5.0</v>
      </c>
      <c r="F59" s="1765">
        <v>6.0</v>
      </c>
      <c r="G59" s="1760">
        <v>0.0</v>
      </c>
      <c r="H59" s="1761">
        <f t="shared" ref="H59:H61" si="46">SUM(B59:G59)</f>
        <v>11</v>
      </c>
      <c r="I59" s="1762">
        <f>SUM(H59:H63)</f>
        <v>11</v>
      </c>
      <c r="J59" s="647"/>
      <c r="K59" s="1715" t="s">
        <v>254</v>
      </c>
      <c r="L59" s="1765">
        <v>15.0</v>
      </c>
      <c r="M59" s="1762">
        <f>(L59-H59)-R59</f>
        <v>4</v>
      </c>
      <c r="N59" s="1760">
        <v>15.0</v>
      </c>
      <c r="O59" s="1762">
        <f t="shared" ref="O59:O60" si="47">SUM(M59,N59)</f>
        <v>19</v>
      </c>
      <c r="P59" s="1764"/>
      <c r="Q59" s="1817"/>
      <c r="R59" s="1762"/>
      <c r="S59" s="649"/>
      <c r="T59" s="649"/>
      <c r="U59" s="7"/>
      <c r="V59" s="7"/>
      <c r="W59" s="7"/>
      <c r="X59" s="7"/>
      <c r="Y59" s="7"/>
      <c r="Z59" s="7"/>
      <c r="AA59" s="7"/>
      <c r="AB59" s="7"/>
      <c r="AC59" s="7"/>
    </row>
    <row r="60">
      <c r="A60" s="1714" t="s">
        <v>77</v>
      </c>
      <c r="B60" s="692">
        <v>0.0</v>
      </c>
      <c r="C60" s="692">
        <v>0.0</v>
      </c>
      <c r="D60" s="692">
        <v>0.0</v>
      </c>
      <c r="E60" s="692">
        <v>0.0</v>
      </c>
      <c r="F60" s="692">
        <v>0.0</v>
      </c>
      <c r="G60" s="692">
        <v>0.0</v>
      </c>
      <c r="H60" s="693">
        <f t="shared" si="46"/>
        <v>0</v>
      </c>
      <c r="I60" s="596">
        <f>(I59/60)</f>
        <v>0.1833333333</v>
      </c>
      <c r="J60" s="635"/>
      <c r="K60" s="1714" t="s">
        <v>77</v>
      </c>
      <c r="L60" s="701">
        <v>0.0</v>
      </c>
      <c r="M60" s="701">
        <f>(L60-H60-H61)-R60</f>
        <v>0</v>
      </c>
      <c r="N60" s="692">
        <v>0.0</v>
      </c>
      <c r="O60" s="701">
        <f t="shared" si="47"/>
        <v>0</v>
      </c>
      <c r="P60" s="701"/>
      <c r="Q60" s="692"/>
      <c r="R60" s="1686"/>
      <c r="S60" s="649"/>
      <c r="T60" s="649"/>
      <c r="U60" s="7"/>
      <c r="V60" s="7"/>
      <c r="W60" s="7"/>
      <c r="X60" s="7"/>
      <c r="Y60" s="7"/>
      <c r="Z60" s="7"/>
      <c r="AA60" s="7"/>
      <c r="AB60" s="7"/>
      <c r="AC60" s="7"/>
    </row>
    <row r="61">
      <c r="A61" s="1714" t="s">
        <v>78</v>
      </c>
      <c r="B61" s="692">
        <v>0.0</v>
      </c>
      <c r="C61" s="692">
        <v>0.0</v>
      </c>
      <c r="D61" s="692">
        <v>0.0</v>
      </c>
      <c r="E61" s="692">
        <v>0.0</v>
      </c>
      <c r="F61" s="692">
        <v>0.0</v>
      </c>
      <c r="G61" s="692">
        <v>0.0</v>
      </c>
      <c r="H61" s="693">
        <f t="shared" si="46"/>
        <v>0</v>
      </c>
      <c r="I61" s="701"/>
      <c r="J61" s="635"/>
      <c r="K61" s="1714" t="s">
        <v>78</v>
      </c>
      <c r="L61" s="701" t="s">
        <v>79</v>
      </c>
      <c r="M61" s="701" t="s">
        <v>79</v>
      </c>
      <c r="N61" s="692" t="s">
        <v>79</v>
      </c>
      <c r="O61" s="701" t="s">
        <v>79</v>
      </c>
      <c r="P61" s="701"/>
      <c r="Q61" s="701"/>
      <c r="R61" s="1686"/>
      <c r="S61" s="649"/>
      <c r="T61" s="649"/>
      <c r="U61" s="7"/>
      <c r="V61" s="7"/>
      <c r="W61" s="7"/>
      <c r="X61" s="7"/>
      <c r="Y61" s="7"/>
      <c r="Z61" s="7"/>
      <c r="AA61" s="7"/>
      <c r="AB61" s="7"/>
      <c r="AC61" s="7"/>
    </row>
    <row r="62">
      <c r="A62" s="1714" t="s">
        <v>446</v>
      </c>
      <c r="B62" s="692">
        <v>0.0</v>
      </c>
      <c r="C62" s="692">
        <v>0.0</v>
      </c>
      <c r="D62" s="692">
        <v>0.0</v>
      </c>
      <c r="E62" s="692">
        <v>0.0</v>
      </c>
      <c r="F62" s="692">
        <v>0.0</v>
      </c>
      <c r="G62" s="692">
        <v>0.0</v>
      </c>
      <c r="H62" s="690">
        <v>0.0</v>
      </c>
      <c r="I62" s="701"/>
      <c r="J62" s="635"/>
      <c r="K62" s="1714" t="s">
        <v>446</v>
      </c>
      <c r="L62" s="692">
        <v>0.0</v>
      </c>
      <c r="M62" s="701">
        <f>(L62-H62)-R62</f>
        <v>0</v>
      </c>
      <c r="N62" s="692">
        <v>0.0</v>
      </c>
      <c r="O62" s="701">
        <f t="shared" ref="O62:O63" si="48">SUM(M62,N62)</f>
        <v>0</v>
      </c>
      <c r="P62" s="701"/>
      <c r="Q62" s="692"/>
      <c r="R62" s="1686"/>
      <c r="S62" s="649"/>
      <c r="T62" s="649"/>
      <c r="U62" s="7"/>
      <c r="V62" s="7"/>
      <c r="W62" s="7"/>
      <c r="X62" s="7"/>
      <c r="Y62" s="7"/>
      <c r="Z62" s="7"/>
      <c r="AA62" s="7"/>
      <c r="AB62" s="7"/>
      <c r="AC62" s="7"/>
    </row>
    <row r="63">
      <c r="A63" s="1714" t="s">
        <v>751</v>
      </c>
      <c r="B63" s="692">
        <v>0.0</v>
      </c>
      <c r="C63" s="692">
        <v>0.0</v>
      </c>
      <c r="D63" s="692">
        <v>0.0</v>
      </c>
      <c r="E63" s="692">
        <v>0.0</v>
      </c>
      <c r="F63" s="692">
        <v>0.0</v>
      </c>
      <c r="G63" s="692">
        <v>0.0</v>
      </c>
      <c r="H63" s="690">
        <v>0.0</v>
      </c>
      <c r="I63" s="701"/>
      <c r="J63" s="635"/>
      <c r="K63" s="1714" t="s">
        <v>751</v>
      </c>
      <c r="L63" s="692">
        <v>0.0</v>
      </c>
      <c r="M63" s="701">
        <f t="shared" ref="M63:M64" si="49">(L63-H63)</f>
        <v>0</v>
      </c>
      <c r="N63" s="692">
        <v>0.0</v>
      </c>
      <c r="O63" s="701">
        <f t="shared" si="48"/>
        <v>0</v>
      </c>
      <c r="P63" s="701"/>
      <c r="Q63" s="692"/>
      <c r="R63" s="1686"/>
      <c r="S63" s="649"/>
      <c r="T63" s="649"/>
      <c r="U63" s="7"/>
      <c r="V63" s="7"/>
      <c r="W63" s="7"/>
      <c r="X63" s="7"/>
      <c r="Y63" s="7"/>
      <c r="Z63" s="7"/>
      <c r="AA63" s="7"/>
      <c r="AB63" s="7"/>
      <c r="AC63" s="7"/>
    </row>
    <row r="64">
      <c r="A64" s="1714" t="s">
        <v>80</v>
      </c>
      <c r="B64" s="692">
        <v>0.0</v>
      </c>
      <c r="C64" s="692">
        <v>0.0</v>
      </c>
      <c r="D64" s="692">
        <v>0.0</v>
      </c>
      <c r="E64" s="692">
        <v>0.0</v>
      </c>
      <c r="F64" s="692">
        <v>0.0</v>
      </c>
      <c r="G64" s="692">
        <v>0.0</v>
      </c>
      <c r="H64" s="693">
        <f>sum(B64:G64)</f>
        <v>0</v>
      </c>
      <c r="I64" s="701"/>
      <c r="J64" s="635"/>
      <c r="K64" s="1714" t="s">
        <v>80</v>
      </c>
      <c r="L64" s="692">
        <v>0.0</v>
      </c>
      <c r="M64" s="701">
        <f t="shared" si="49"/>
        <v>0</v>
      </c>
      <c r="N64" s="692">
        <v>0.0</v>
      </c>
      <c r="O64" s="701">
        <f>sum(M64,N64)</f>
        <v>0</v>
      </c>
      <c r="P64" s="701"/>
      <c r="Q64" s="692"/>
      <c r="R64" s="1686"/>
      <c r="S64" s="649"/>
      <c r="T64" s="649"/>
      <c r="U64" s="7"/>
      <c r="V64" s="7"/>
      <c r="W64" s="7"/>
      <c r="X64" s="7"/>
      <c r="Y64" s="7"/>
      <c r="Z64" s="7"/>
      <c r="AA64" s="7"/>
      <c r="AB64" s="7"/>
      <c r="AC64" s="7"/>
    </row>
    <row r="65">
      <c r="A65" s="1715" t="s">
        <v>225</v>
      </c>
      <c r="B65" s="1760">
        <v>3.0</v>
      </c>
      <c r="C65" s="1760">
        <v>6.0</v>
      </c>
      <c r="D65" s="1760">
        <v>9.0</v>
      </c>
      <c r="E65" s="1760">
        <v>0.0</v>
      </c>
      <c r="F65" s="1760">
        <v>0.0</v>
      </c>
      <c r="G65" s="1760">
        <v>0.0</v>
      </c>
      <c r="H65" s="1761">
        <f t="shared" ref="H65:H67" si="50">SUM(B65:G65)</f>
        <v>18</v>
      </c>
      <c r="I65" s="1762">
        <f>SUM(H65:H69)</f>
        <v>23</v>
      </c>
      <c r="J65" s="647"/>
      <c r="K65" s="1715" t="s">
        <v>225</v>
      </c>
      <c r="L65" s="1762">
        <v>20.0</v>
      </c>
      <c r="M65" s="1762">
        <f>(L65-H65)-R65</f>
        <v>2</v>
      </c>
      <c r="N65" s="1765">
        <v>20.0</v>
      </c>
      <c r="O65" s="1762">
        <f t="shared" ref="O65:O66" si="51">SUM(M65,N65)</f>
        <v>22</v>
      </c>
      <c r="P65" s="1764"/>
      <c r="Q65" s="1766"/>
      <c r="R65" s="1762"/>
      <c r="S65" s="649"/>
      <c r="T65" s="649"/>
      <c r="U65" s="7"/>
      <c r="V65" s="7"/>
      <c r="W65" s="7"/>
      <c r="X65" s="7"/>
      <c r="Y65" s="7"/>
      <c r="Z65" s="7"/>
      <c r="AA65" s="7"/>
      <c r="AB65" s="7"/>
      <c r="AC65" s="7"/>
    </row>
    <row r="66">
      <c r="A66" s="1714" t="s">
        <v>77</v>
      </c>
      <c r="B66" s="692">
        <v>0.0</v>
      </c>
      <c r="C66" s="692">
        <v>0.0</v>
      </c>
      <c r="D66" s="692">
        <v>0.0</v>
      </c>
      <c r="E66" s="692">
        <v>0.0</v>
      </c>
      <c r="F66" s="692">
        <v>0.0</v>
      </c>
      <c r="G66" s="692">
        <v>0.0</v>
      </c>
      <c r="H66" s="693">
        <f t="shared" si="50"/>
        <v>0</v>
      </c>
      <c r="I66" s="596">
        <f>(I65/60)</f>
        <v>0.3833333333</v>
      </c>
      <c r="J66" s="647"/>
      <c r="K66" s="1714" t="s">
        <v>77</v>
      </c>
      <c r="L66" s="701">
        <v>5.0</v>
      </c>
      <c r="M66" s="701">
        <f>(L66-H66-H67)-R66</f>
        <v>0</v>
      </c>
      <c r="N66" s="692">
        <v>0.0</v>
      </c>
      <c r="O66" s="701">
        <f t="shared" si="51"/>
        <v>0</v>
      </c>
      <c r="P66" s="701"/>
      <c r="Q66" s="1621"/>
      <c r="R66" s="1686"/>
      <c r="S66" s="649"/>
      <c r="T66" s="649"/>
      <c r="U66" s="7"/>
      <c r="V66" s="7"/>
      <c r="W66" s="7"/>
      <c r="X66" s="7"/>
      <c r="Y66" s="7"/>
      <c r="Z66" s="7"/>
      <c r="AA66" s="7"/>
      <c r="AB66" s="7"/>
      <c r="AC66" s="7"/>
    </row>
    <row r="67">
      <c r="A67" s="1714" t="s">
        <v>78</v>
      </c>
      <c r="B67" s="692">
        <v>0.0</v>
      </c>
      <c r="C67" s="692">
        <v>4.0</v>
      </c>
      <c r="D67" s="692">
        <v>1.0</v>
      </c>
      <c r="E67" s="692">
        <v>0.0</v>
      </c>
      <c r="F67" s="692">
        <v>0.0</v>
      </c>
      <c r="G67" s="692">
        <v>0.0</v>
      </c>
      <c r="H67" s="693">
        <f t="shared" si="50"/>
        <v>5</v>
      </c>
      <c r="I67" s="701"/>
      <c r="J67" s="647"/>
      <c r="K67" s="1714" t="s">
        <v>78</v>
      </c>
      <c r="L67" s="701" t="s">
        <v>79</v>
      </c>
      <c r="M67" s="701" t="s">
        <v>79</v>
      </c>
      <c r="N67" s="692" t="s">
        <v>79</v>
      </c>
      <c r="O67" s="701" t="s">
        <v>79</v>
      </c>
      <c r="P67" s="701"/>
      <c r="Q67" s="1621"/>
      <c r="R67" s="1686"/>
      <c r="S67" s="649"/>
      <c r="T67" s="649"/>
      <c r="U67" s="7"/>
      <c r="V67" s="7"/>
      <c r="W67" s="7"/>
      <c r="X67" s="7"/>
      <c r="Y67" s="7"/>
      <c r="Z67" s="7"/>
      <c r="AA67" s="7"/>
      <c r="AB67" s="7"/>
      <c r="AC67" s="7"/>
    </row>
    <row r="68">
      <c r="A68" s="1714" t="s">
        <v>446</v>
      </c>
      <c r="B68" s="692">
        <v>0.0</v>
      </c>
      <c r="C68" s="692">
        <v>0.0</v>
      </c>
      <c r="D68" s="692">
        <v>0.0</v>
      </c>
      <c r="E68" s="692">
        <v>0.0</v>
      </c>
      <c r="F68" s="692">
        <v>0.0</v>
      </c>
      <c r="G68" s="692">
        <v>0.0</v>
      </c>
      <c r="H68" s="693">
        <f>sum(B68:G68)</f>
        <v>0</v>
      </c>
      <c r="I68" s="701"/>
      <c r="J68" s="647"/>
      <c r="K68" s="1714" t="s">
        <v>446</v>
      </c>
      <c r="L68" s="692">
        <v>3.0</v>
      </c>
      <c r="M68" s="701">
        <f>(L68-H68)-R68</f>
        <v>3</v>
      </c>
      <c r="N68" s="692">
        <v>0.0</v>
      </c>
      <c r="O68" s="701">
        <f t="shared" ref="O68:O69" si="52">SUM(M68,N68)</f>
        <v>3</v>
      </c>
      <c r="P68" s="701"/>
      <c r="Q68" s="1621"/>
      <c r="R68" s="1686"/>
      <c r="S68" s="649"/>
      <c r="T68" s="649"/>
      <c r="U68" s="7"/>
      <c r="V68" s="7"/>
      <c r="W68" s="7"/>
      <c r="X68" s="7"/>
      <c r="Y68" s="7"/>
      <c r="Z68" s="7"/>
      <c r="AA68" s="7"/>
      <c r="AB68" s="7"/>
      <c r="AC68" s="7"/>
    </row>
    <row r="69">
      <c r="A69" s="1714" t="s">
        <v>751</v>
      </c>
      <c r="B69" s="692">
        <v>0.0</v>
      </c>
      <c r="C69" s="692">
        <v>2.0</v>
      </c>
      <c r="D69" s="692">
        <v>0.0</v>
      </c>
      <c r="E69" s="692">
        <v>0.0</v>
      </c>
      <c r="F69" s="692">
        <v>0.0</v>
      </c>
      <c r="G69" s="692">
        <v>0.0</v>
      </c>
      <c r="H69" s="690">
        <v>0.0</v>
      </c>
      <c r="I69" s="701"/>
      <c r="J69" s="647"/>
      <c r="K69" s="1714" t="s">
        <v>751</v>
      </c>
      <c r="L69" s="701">
        <v>6.0</v>
      </c>
      <c r="M69" s="701">
        <f t="shared" ref="M69:M70" si="53">(L69-H69)</f>
        <v>6</v>
      </c>
      <c r="N69" s="692">
        <v>0.0</v>
      </c>
      <c r="O69" s="701">
        <f t="shared" si="52"/>
        <v>6</v>
      </c>
      <c r="P69" s="701"/>
      <c r="Q69" s="692"/>
      <c r="R69" s="1686"/>
      <c r="S69" s="649"/>
      <c r="T69" s="649"/>
      <c r="U69" s="7"/>
      <c r="V69" s="7"/>
      <c r="W69" s="7"/>
      <c r="X69" s="7"/>
      <c r="Y69" s="7"/>
      <c r="Z69" s="7"/>
      <c r="AA69" s="7"/>
      <c r="AB69" s="7"/>
      <c r="AC69" s="7"/>
    </row>
    <row r="70">
      <c r="A70" s="1714" t="s">
        <v>80</v>
      </c>
      <c r="B70" s="692">
        <v>0.0</v>
      </c>
      <c r="C70" s="692">
        <v>0.0</v>
      </c>
      <c r="D70" s="692">
        <v>0.0</v>
      </c>
      <c r="E70" s="692">
        <v>0.0</v>
      </c>
      <c r="F70" s="692">
        <v>0.0</v>
      </c>
      <c r="G70" s="692">
        <v>0.0</v>
      </c>
      <c r="H70" s="693">
        <f>sum(B70:G70)</f>
        <v>0</v>
      </c>
      <c r="I70" s="701"/>
      <c r="J70" s="647"/>
      <c r="K70" s="1714" t="s">
        <v>80</v>
      </c>
      <c r="L70" s="701">
        <v>21.0</v>
      </c>
      <c r="M70" s="701">
        <f t="shared" si="53"/>
        <v>21</v>
      </c>
      <c r="N70" s="692">
        <v>0.0</v>
      </c>
      <c r="O70" s="701">
        <f>sum(M70,N70)</f>
        <v>21</v>
      </c>
      <c r="P70" s="701"/>
      <c r="Q70" s="692"/>
      <c r="R70" s="1686"/>
      <c r="S70" s="649"/>
      <c r="T70" s="649"/>
      <c r="U70" s="7"/>
      <c r="V70" s="7"/>
      <c r="W70" s="7"/>
      <c r="X70" s="7"/>
      <c r="Y70" s="7"/>
      <c r="Z70" s="7"/>
      <c r="AA70" s="7"/>
      <c r="AB70" s="7"/>
      <c r="AC70" s="7"/>
    </row>
    <row r="71">
      <c r="A71" s="1715" t="s">
        <v>93</v>
      </c>
      <c r="B71" s="1760">
        <v>0.0</v>
      </c>
      <c r="C71" s="1760">
        <v>3.0</v>
      </c>
      <c r="D71" s="1760">
        <v>2.0</v>
      </c>
      <c r="E71" s="1760">
        <v>3.0</v>
      </c>
      <c r="F71" s="1760">
        <v>0.0</v>
      </c>
      <c r="G71" s="1760">
        <v>0.0</v>
      </c>
      <c r="H71" s="1761">
        <f t="shared" ref="H71:H73" si="54">SUM(B71:G71)</f>
        <v>8</v>
      </c>
      <c r="I71" s="1762">
        <f>SUM(H71:H75)</f>
        <v>13</v>
      </c>
      <c r="J71" s="647"/>
      <c r="K71" s="1715" t="s">
        <v>93</v>
      </c>
      <c r="L71" s="1762">
        <v>10.0</v>
      </c>
      <c r="M71" s="1762">
        <f>(L71-H71)-R71</f>
        <v>2</v>
      </c>
      <c r="N71" s="1765">
        <v>13.0</v>
      </c>
      <c r="O71" s="1762">
        <f t="shared" ref="O71:O72" si="55">SUM(M71,N71)</f>
        <v>15</v>
      </c>
      <c r="P71" s="1764"/>
      <c r="Q71" s="1765"/>
      <c r="R71" s="1762"/>
      <c r="S71" s="649"/>
      <c r="T71" s="649"/>
      <c r="U71" s="7"/>
      <c r="V71" s="7"/>
      <c r="W71" s="7"/>
      <c r="X71" s="7"/>
      <c r="Y71" s="7"/>
      <c r="Z71" s="7"/>
      <c r="AA71" s="7"/>
      <c r="AB71" s="7"/>
      <c r="AC71" s="7"/>
    </row>
    <row r="72">
      <c r="A72" s="1714" t="s">
        <v>77</v>
      </c>
      <c r="B72" s="692">
        <v>0.0</v>
      </c>
      <c r="C72" s="692">
        <v>1.0</v>
      </c>
      <c r="D72" s="692">
        <v>0.0</v>
      </c>
      <c r="E72" s="692">
        <v>0.0</v>
      </c>
      <c r="F72" s="692">
        <v>0.0</v>
      </c>
      <c r="G72" s="692">
        <v>0.0</v>
      </c>
      <c r="H72" s="693">
        <f t="shared" si="54"/>
        <v>1</v>
      </c>
      <c r="I72" s="596">
        <f>(I71/60)</f>
        <v>0.2166666667</v>
      </c>
      <c r="J72" s="647"/>
      <c r="K72" s="1714" t="s">
        <v>77</v>
      </c>
      <c r="L72" s="701">
        <v>5.0</v>
      </c>
      <c r="M72" s="701">
        <f>(L72-H72-H73)-R72</f>
        <v>0</v>
      </c>
      <c r="N72" s="692">
        <v>0.0</v>
      </c>
      <c r="O72" s="701">
        <f t="shared" si="55"/>
        <v>0</v>
      </c>
      <c r="P72" s="701"/>
      <c r="Q72" s="692"/>
      <c r="R72" s="1686"/>
      <c r="S72" s="649"/>
      <c r="T72" s="649"/>
      <c r="U72" s="7"/>
      <c r="V72" s="7"/>
      <c r="W72" s="7"/>
      <c r="X72" s="7"/>
      <c r="Y72" s="7"/>
      <c r="Z72" s="7"/>
      <c r="AA72" s="7"/>
      <c r="AB72" s="7"/>
      <c r="AC72" s="7"/>
    </row>
    <row r="73">
      <c r="A73" s="1714" t="s">
        <v>78</v>
      </c>
      <c r="B73" s="692">
        <v>0.0</v>
      </c>
      <c r="C73" s="692">
        <v>4.0</v>
      </c>
      <c r="D73" s="692">
        <v>0.0</v>
      </c>
      <c r="E73" s="692">
        <v>0.0</v>
      </c>
      <c r="F73" s="692">
        <v>0.0</v>
      </c>
      <c r="G73" s="692">
        <v>0.0</v>
      </c>
      <c r="H73" s="693">
        <f t="shared" si="54"/>
        <v>4</v>
      </c>
      <c r="I73" s="701"/>
      <c r="J73" s="647"/>
      <c r="K73" s="1714" t="s">
        <v>78</v>
      </c>
      <c r="L73" s="701" t="s">
        <v>79</v>
      </c>
      <c r="M73" s="701" t="s">
        <v>79</v>
      </c>
      <c r="N73" s="692" t="s">
        <v>79</v>
      </c>
      <c r="O73" s="701" t="s">
        <v>79</v>
      </c>
      <c r="P73" s="701"/>
      <c r="Q73" s="701"/>
      <c r="R73" s="1686"/>
      <c r="S73" s="649"/>
      <c r="T73" s="649"/>
      <c r="U73" s="7"/>
      <c r="V73" s="7"/>
      <c r="W73" s="7"/>
      <c r="X73" s="7"/>
      <c r="Y73" s="7"/>
      <c r="Z73" s="7"/>
      <c r="AA73" s="7"/>
      <c r="AB73" s="7"/>
      <c r="AC73" s="7"/>
    </row>
    <row r="74">
      <c r="A74" s="1714" t="s">
        <v>446</v>
      </c>
      <c r="B74" s="692">
        <v>0.0</v>
      </c>
      <c r="C74" s="692">
        <v>0.0</v>
      </c>
      <c r="D74" s="692">
        <v>0.0</v>
      </c>
      <c r="E74" s="692">
        <v>0.0</v>
      </c>
      <c r="F74" s="692">
        <v>0.0</v>
      </c>
      <c r="G74" s="692">
        <v>0.0</v>
      </c>
      <c r="H74" s="690">
        <v>0.0</v>
      </c>
      <c r="I74" s="701"/>
      <c r="J74" s="647"/>
      <c r="K74" s="1714" t="s">
        <v>446</v>
      </c>
      <c r="L74" s="701">
        <v>3.0</v>
      </c>
      <c r="M74" s="701">
        <f>(L74-H74)-R74</f>
        <v>3</v>
      </c>
      <c r="N74" s="692">
        <v>0.0</v>
      </c>
      <c r="O74" s="701">
        <f t="shared" ref="O74:O75" si="56">SUM(M74,N74)</f>
        <v>3</v>
      </c>
      <c r="P74" s="701"/>
      <c r="Q74" s="692"/>
      <c r="R74" s="1686"/>
      <c r="S74" s="649"/>
      <c r="T74" s="649"/>
      <c r="U74" s="7"/>
      <c r="V74" s="7"/>
      <c r="W74" s="7"/>
      <c r="X74" s="7"/>
      <c r="Y74" s="7"/>
      <c r="Z74" s="7"/>
      <c r="AA74" s="7"/>
      <c r="AB74" s="7"/>
      <c r="AC74" s="7"/>
    </row>
    <row r="75">
      <c r="A75" s="1714" t="s">
        <v>751</v>
      </c>
      <c r="B75" s="692">
        <v>0.0</v>
      </c>
      <c r="C75" s="692">
        <v>0.0</v>
      </c>
      <c r="D75" s="692">
        <v>0.0</v>
      </c>
      <c r="E75" s="692">
        <v>0.0</v>
      </c>
      <c r="F75" s="692">
        <v>0.0</v>
      </c>
      <c r="G75" s="692">
        <v>0.0</v>
      </c>
      <c r="H75" s="693">
        <f>sum(B75:G75)</f>
        <v>0</v>
      </c>
      <c r="I75" s="701"/>
      <c r="J75" s="647"/>
      <c r="K75" s="1714" t="s">
        <v>751</v>
      </c>
      <c r="L75" s="701">
        <v>6.0</v>
      </c>
      <c r="M75" s="701">
        <f t="shared" ref="M75:M76" si="57">(L75-H75)</f>
        <v>6</v>
      </c>
      <c r="N75" s="692">
        <v>0.0</v>
      </c>
      <c r="O75" s="701">
        <f t="shared" si="56"/>
        <v>6</v>
      </c>
      <c r="P75" s="701"/>
      <c r="Q75" s="692"/>
      <c r="R75" s="1686"/>
      <c r="S75" s="649"/>
      <c r="T75" s="649"/>
      <c r="U75" s="7"/>
      <c r="V75" s="7"/>
      <c r="W75" s="7"/>
      <c r="X75" s="7"/>
      <c r="Y75" s="7"/>
      <c r="Z75" s="7"/>
      <c r="AA75" s="7"/>
      <c r="AB75" s="7"/>
      <c r="AC75" s="7"/>
    </row>
    <row r="76">
      <c r="A76" s="1714" t="s">
        <v>80</v>
      </c>
      <c r="B76" s="692">
        <v>0.0</v>
      </c>
      <c r="C76" s="692">
        <v>0.0</v>
      </c>
      <c r="D76" s="692">
        <v>0.0</v>
      </c>
      <c r="E76" s="692">
        <v>0.0</v>
      </c>
      <c r="F76" s="692">
        <v>0.0</v>
      </c>
      <c r="G76" s="692">
        <v>0.0</v>
      </c>
      <c r="H76" s="690">
        <v>0.0</v>
      </c>
      <c r="I76" s="701"/>
      <c r="J76" s="647"/>
      <c r="K76" s="1714" t="s">
        <v>80</v>
      </c>
      <c r="L76" s="701">
        <v>15.0</v>
      </c>
      <c r="M76" s="701">
        <f t="shared" si="57"/>
        <v>15</v>
      </c>
      <c r="N76" s="692">
        <v>0.0</v>
      </c>
      <c r="O76" s="701">
        <f>sum(M76,N76)</f>
        <v>15</v>
      </c>
      <c r="P76" s="701"/>
      <c r="Q76" s="692"/>
      <c r="R76" s="1686"/>
      <c r="S76" s="649"/>
      <c r="T76" s="649"/>
      <c r="U76" s="7"/>
      <c r="V76" s="7"/>
      <c r="W76" s="7"/>
      <c r="X76" s="7"/>
      <c r="Y76" s="7"/>
      <c r="Z76" s="7"/>
      <c r="AA76" s="7"/>
      <c r="AB76" s="7"/>
      <c r="AC76" s="7"/>
    </row>
    <row r="77">
      <c r="A77" s="1921" t="s">
        <v>735</v>
      </c>
      <c r="B77" s="1760">
        <v>0.0</v>
      </c>
      <c r="C77" s="1760">
        <v>0.0</v>
      </c>
      <c r="D77" s="1760">
        <v>0.0</v>
      </c>
      <c r="E77" s="1760">
        <v>0.0</v>
      </c>
      <c r="F77" s="1760">
        <v>0.0</v>
      </c>
      <c r="G77" s="1760">
        <v>0.0</v>
      </c>
      <c r="H77" s="1760">
        <f>sum(B77:G77)</f>
        <v>0</v>
      </c>
      <c r="I77" s="1762">
        <f>SUM(H77:H81)</f>
        <v>0</v>
      </c>
      <c r="J77" s="647"/>
      <c r="K77" s="1921" t="s">
        <v>735</v>
      </c>
      <c r="L77" s="1762">
        <v>16.0</v>
      </c>
      <c r="M77" s="1762">
        <f>(L77-H77)-R77</f>
        <v>16</v>
      </c>
      <c r="N77" s="1765">
        <v>0.0</v>
      </c>
      <c r="O77" s="1762">
        <f t="shared" ref="O77:O78" si="58">SUM(M77,N77)</f>
        <v>16</v>
      </c>
      <c r="P77" s="1764"/>
      <c r="Q77" s="1765"/>
      <c r="R77" s="1762"/>
      <c r="S77" s="649"/>
      <c r="T77" s="649"/>
      <c r="U77" s="7"/>
      <c r="V77" s="7"/>
      <c r="W77" s="7"/>
      <c r="X77" s="7"/>
      <c r="Y77" s="7"/>
      <c r="Z77" s="7"/>
      <c r="AA77" s="7"/>
      <c r="AB77" s="7"/>
      <c r="AC77" s="7"/>
    </row>
    <row r="78">
      <c r="A78" s="1714" t="s">
        <v>77</v>
      </c>
      <c r="B78" s="692">
        <v>0.0</v>
      </c>
      <c r="C78" s="692">
        <v>0.0</v>
      </c>
      <c r="D78" s="692">
        <v>0.0</v>
      </c>
      <c r="E78" s="692">
        <v>0.0</v>
      </c>
      <c r="F78" s="692">
        <v>0.0</v>
      </c>
      <c r="G78" s="692">
        <v>0.0</v>
      </c>
      <c r="H78" s="693">
        <f t="shared" ref="H78:H79" si="59">SUM(B78:G78)</f>
        <v>0</v>
      </c>
      <c r="I78" s="596">
        <f>(I77/60)</f>
        <v>0</v>
      </c>
      <c r="J78" s="647"/>
      <c r="K78" s="1714" t="s">
        <v>77</v>
      </c>
      <c r="L78" s="701">
        <v>5.0</v>
      </c>
      <c r="M78" s="701">
        <f>(L78-H78-H79)-R78</f>
        <v>5</v>
      </c>
      <c r="N78" s="692">
        <v>0.0</v>
      </c>
      <c r="O78" s="701">
        <f t="shared" si="58"/>
        <v>5</v>
      </c>
      <c r="P78" s="701"/>
      <c r="Q78" s="692"/>
      <c r="R78" s="1686"/>
      <c r="S78" s="649"/>
      <c r="T78" s="649"/>
      <c r="U78" s="7"/>
      <c r="V78" s="7"/>
      <c r="W78" s="7"/>
      <c r="X78" s="7"/>
      <c r="Y78" s="7"/>
      <c r="Z78" s="7"/>
      <c r="AA78" s="7"/>
      <c r="AB78" s="7"/>
      <c r="AC78" s="7"/>
    </row>
    <row r="79">
      <c r="A79" s="1714" t="s">
        <v>78</v>
      </c>
      <c r="B79" s="692">
        <v>0.0</v>
      </c>
      <c r="C79" s="692">
        <v>0.0</v>
      </c>
      <c r="D79" s="692">
        <v>0.0</v>
      </c>
      <c r="E79" s="692">
        <v>0.0</v>
      </c>
      <c r="F79" s="692">
        <v>0.0</v>
      </c>
      <c r="G79" s="692">
        <v>0.0</v>
      </c>
      <c r="H79" s="693">
        <f t="shared" si="59"/>
        <v>0</v>
      </c>
      <c r="I79" s="701"/>
      <c r="J79" s="647"/>
      <c r="K79" s="1714" t="s">
        <v>78</v>
      </c>
      <c r="L79" s="701" t="s">
        <v>79</v>
      </c>
      <c r="M79" s="701" t="s">
        <v>79</v>
      </c>
      <c r="N79" s="692" t="s">
        <v>79</v>
      </c>
      <c r="O79" s="701" t="s">
        <v>79</v>
      </c>
      <c r="P79" s="701"/>
      <c r="Q79" s="701"/>
      <c r="R79" s="1686"/>
      <c r="S79" s="649"/>
      <c r="T79" s="649"/>
      <c r="U79" s="7"/>
      <c r="V79" s="7"/>
      <c r="W79" s="7"/>
      <c r="X79" s="7"/>
      <c r="Y79" s="7"/>
      <c r="Z79" s="7"/>
      <c r="AA79" s="7"/>
      <c r="AB79" s="7"/>
      <c r="AC79" s="7"/>
    </row>
    <row r="80">
      <c r="A80" s="1714" t="s">
        <v>446</v>
      </c>
      <c r="B80" s="692">
        <v>0.0</v>
      </c>
      <c r="C80" s="692">
        <v>0.0</v>
      </c>
      <c r="D80" s="692">
        <v>0.0</v>
      </c>
      <c r="E80" s="692">
        <v>0.0</v>
      </c>
      <c r="F80" s="692">
        <v>0.0</v>
      </c>
      <c r="G80" s="692">
        <v>0.0</v>
      </c>
      <c r="H80" s="693">
        <f>sum(B80:G80)</f>
        <v>0</v>
      </c>
      <c r="I80" s="701"/>
      <c r="J80" s="647"/>
      <c r="K80" s="1714" t="s">
        <v>446</v>
      </c>
      <c r="L80" s="701">
        <v>1.0</v>
      </c>
      <c r="M80" s="701">
        <f>(L80-H80)-R80</f>
        <v>1</v>
      </c>
      <c r="N80" s="692">
        <v>0.0</v>
      </c>
      <c r="O80" s="701">
        <f t="shared" ref="O80:O81" si="60">SUM(M80,N80)</f>
        <v>1</v>
      </c>
      <c r="P80" s="701"/>
      <c r="Q80" s="692"/>
      <c r="R80" s="1686"/>
      <c r="S80" s="649"/>
      <c r="T80" s="649"/>
      <c r="U80" s="7"/>
      <c r="V80" s="7"/>
      <c r="W80" s="7"/>
      <c r="X80" s="7"/>
      <c r="Y80" s="7"/>
      <c r="Z80" s="7"/>
      <c r="AA80" s="7"/>
      <c r="AB80" s="7"/>
      <c r="AC80" s="7"/>
    </row>
    <row r="81">
      <c r="A81" s="1714" t="s">
        <v>751</v>
      </c>
      <c r="B81" s="692">
        <v>0.0</v>
      </c>
      <c r="C81" s="692">
        <v>0.0</v>
      </c>
      <c r="D81" s="692">
        <v>0.0</v>
      </c>
      <c r="E81" s="692">
        <v>0.0</v>
      </c>
      <c r="F81" s="692">
        <v>0.0</v>
      </c>
      <c r="G81" s="692">
        <v>0.0</v>
      </c>
      <c r="H81" s="693">
        <f>SUM(B81:G81)</f>
        <v>0</v>
      </c>
      <c r="I81" s="701"/>
      <c r="J81" s="647"/>
      <c r="K81" s="1714" t="s">
        <v>751</v>
      </c>
      <c r="L81" s="701">
        <v>5.0</v>
      </c>
      <c r="M81" s="701">
        <f t="shared" ref="M81:M82" si="61">(L81-H81)</f>
        <v>5</v>
      </c>
      <c r="N81" s="692">
        <v>0.0</v>
      </c>
      <c r="O81" s="701">
        <f t="shared" si="60"/>
        <v>5</v>
      </c>
      <c r="P81" s="701"/>
      <c r="Q81" s="692"/>
      <c r="R81" s="1686"/>
      <c r="S81" s="649"/>
      <c r="T81" s="649"/>
      <c r="U81" s="7"/>
      <c r="V81" s="7"/>
      <c r="W81" s="7"/>
      <c r="X81" s="7"/>
      <c r="Y81" s="7"/>
      <c r="Z81" s="7"/>
      <c r="AA81" s="7"/>
      <c r="AB81" s="7"/>
      <c r="AC81" s="7"/>
    </row>
    <row r="82">
      <c r="A82" s="1714" t="s">
        <v>80</v>
      </c>
      <c r="B82" s="692">
        <v>0.0</v>
      </c>
      <c r="C82" s="692">
        <v>0.0</v>
      </c>
      <c r="D82" s="692">
        <v>0.0</v>
      </c>
      <c r="E82" s="692">
        <v>0.0</v>
      </c>
      <c r="F82" s="692">
        <v>0.0</v>
      </c>
      <c r="G82" s="692">
        <v>0.0</v>
      </c>
      <c r="H82" s="693">
        <f>sum(B82:G82)</f>
        <v>0</v>
      </c>
      <c r="I82" s="701"/>
      <c r="J82" s="647"/>
      <c r="K82" s="1714" t="s">
        <v>80</v>
      </c>
      <c r="L82" s="701">
        <v>19.0</v>
      </c>
      <c r="M82" s="701">
        <f t="shared" si="61"/>
        <v>19</v>
      </c>
      <c r="N82" s="692">
        <v>0.0</v>
      </c>
      <c r="O82" s="701">
        <f>sum(M82,N82)</f>
        <v>19</v>
      </c>
      <c r="P82" s="701"/>
      <c r="Q82" s="692"/>
      <c r="R82" s="1686"/>
      <c r="S82" s="649"/>
      <c r="T82" s="649"/>
      <c r="U82" s="7"/>
      <c r="V82" s="7"/>
      <c r="W82" s="7"/>
      <c r="X82" s="7"/>
      <c r="Y82" s="7"/>
      <c r="Z82" s="7"/>
      <c r="AA82" s="7"/>
      <c r="AB82" s="7"/>
      <c r="AC82" s="7"/>
    </row>
    <row r="83">
      <c r="A83" s="1771" t="s">
        <v>1093</v>
      </c>
      <c r="B83" s="1760">
        <v>0.0</v>
      </c>
      <c r="C83" s="1760">
        <v>0.0</v>
      </c>
      <c r="D83" s="1760">
        <v>0.0</v>
      </c>
      <c r="E83" s="1760">
        <v>0.0</v>
      </c>
      <c r="F83" s="1760">
        <v>0.0</v>
      </c>
      <c r="G83" s="1760">
        <v>0.0</v>
      </c>
      <c r="H83" s="1761">
        <f t="shared" ref="H83:H85" si="62">SUM(B83:G83)</f>
        <v>0</v>
      </c>
      <c r="I83" s="1762">
        <f>SUM(H83:H87)</f>
        <v>0</v>
      </c>
      <c r="J83" s="635"/>
      <c r="K83" s="1771" t="s">
        <v>1093</v>
      </c>
      <c r="L83" s="1765">
        <v>0.0</v>
      </c>
      <c r="M83" s="1765">
        <v>30.0</v>
      </c>
      <c r="N83" s="1760">
        <v>0.0</v>
      </c>
      <c r="O83" s="1762">
        <f t="shared" ref="O83:O84" si="63">SUM(M83,N83)</f>
        <v>30</v>
      </c>
      <c r="P83" s="1764"/>
      <c r="Q83" s="1760" t="s">
        <v>1094</v>
      </c>
      <c r="R83" s="1762"/>
      <c r="S83" s="649"/>
      <c r="T83" s="649"/>
      <c r="U83" s="7"/>
      <c r="V83" s="7"/>
      <c r="W83" s="7"/>
      <c r="X83" s="7"/>
      <c r="Y83" s="7"/>
      <c r="Z83" s="7"/>
      <c r="AA83" s="7"/>
      <c r="AB83" s="7"/>
      <c r="AC83" s="7"/>
    </row>
    <row r="84">
      <c r="A84" s="1714" t="s">
        <v>77</v>
      </c>
      <c r="B84" s="692">
        <v>0.0</v>
      </c>
      <c r="C84" s="692">
        <v>0.0</v>
      </c>
      <c r="D84" s="692">
        <v>0.0</v>
      </c>
      <c r="E84" s="692">
        <v>0.0</v>
      </c>
      <c r="F84" s="692">
        <v>0.0</v>
      </c>
      <c r="G84" s="692">
        <v>0.0</v>
      </c>
      <c r="H84" s="693">
        <f t="shared" si="62"/>
        <v>0</v>
      </c>
      <c r="I84" s="596">
        <f>(I83/60)</f>
        <v>0</v>
      </c>
      <c r="J84" s="635"/>
      <c r="K84" s="1714" t="s">
        <v>77</v>
      </c>
      <c r="L84" s="692">
        <v>0.0</v>
      </c>
      <c r="M84" s="701">
        <f>(L84-H84-H85)-R84</f>
        <v>0</v>
      </c>
      <c r="N84" s="692">
        <v>0.0</v>
      </c>
      <c r="O84" s="701">
        <f t="shared" si="63"/>
        <v>0</v>
      </c>
      <c r="P84" s="701"/>
      <c r="Q84" s="701"/>
      <c r="R84" s="1686"/>
      <c r="S84" s="649"/>
      <c r="T84" s="649"/>
      <c r="U84" s="7"/>
      <c r="V84" s="7"/>
      <c r="W84" s="7"/>
      <c r="X84" s="7"/>
      <c r="Y84" s="7"/>
      <c r="Z84" s="7"/>
      <c r="AA84" s="7"/>
      <c r="AB84" s="7"/>
      <c r="AC84" s="7"/>
    </row>
    <row r="85">
      <c r="A85" s="1714" t="s">
        <v>78</v>
      </c>
      <c r="B85" s="692">
        <v>0.0</v>
      </c>
      <c r="C85" s="692">
        <v>0.0</v>
      </c>
      <c r="D85" s="692">
        <v>0.0</v>
      </c>
      <c r="E85" s="692">
        <v>0.0</v>
      </c>
      <c r="F85" s="692">
        <v>0.0</v>
      </c>
      <c r="G85" s="692">
        <v>0.0</v>
      </c>
      <c r="H85" s="693">
        <f t="shared" si="62"/>
        <v>0</v>
      </c>
      <c r="I85" s="701"/>
      <c r="J85" s="635"/>
      <c r="K85" s="1714" t="s">
        <v>78</v>
      </c>
      <c r="L85" s="701" t="s">
        <v>79</v>
      </c>
      <c r="M85" s="701" t="s">
        <v>79</v>
      </c>
      <c r="N85" s="692" t="s">
        <v>79</v>
      </c>
      <c r="O85" s="701" t="s">
        <v>79</v>
      </c>
      <c r="P85" s="701"/>
      <c r="Q85" s="701"/>
      <c r="R85" s="1686"/>
      <c r="S85" s="649"/>
      <c r="T85" s="649"/>
      <c r="U85" s="7"/>
      <c r="V85" s="7"/>
      <c r="W85" s="7"/>
      <c r="X85" s="7"/>
      <c r="Y85" s="7"/>
      <c r="Z85" s="7"/>
      <c r="AA85" s="7"/>
      <c r="AB85" s="7"/>
      <c r="AC85" s="7"/>
    </row>
    <row r="86">
      <c r="A86" s="1714" t="s">
        <v>446</v>
      </c>
      <c r="B86" s="692">
        <v>0.0</v>
      </c>
      <c r="C86" s="692">
        <v>0.0</v>
      </c>
      <c r="D86" s="692">
        <v>0.0</v>
      </c>
      <c r="E86" s="692">
        <v>0.0</v>
      </c>
      <c r="F86" s="692">
        <v>0.0</v>
      </c>
      <c r="G86" s="692">
        <v>0.0</v>
      </c>
      <c r="H86" s="693">
        <f t="shared" ref="H86:H88" si="64">sum(B86:G86)</f>
        <v>0</v>
      </c>
      <c r="I86" s="701"/>
      <c r="J86" s="635"/>
      <c r="K86" s="1714" t="s">
        <v>446</v>
      </c>
      <c r="L86" s="692">
        <v>0.0</v>
      </c>
      <c r="M86" s="692">
        <v>3.0</v>
      </c>
      <c r="N86" s="692">
        <v>0.0</v>
      </c>
      <c r="O86" s="701">
        <f t="shared" ref="O86:O87" si="65">SUM(M86,N86)</f>
        <v>3</v>
      </c>
      <c r="P86" s="701"/>
      <c r="Q86" s="692"/>
      <c r="R86" s="1686"/>
      <c r="S86" s="649"/>
      <c r="T86" s="649"/>
      <c r="U86" s="7"/>
      <c r="V86" s="7"/>
      <c r="W86" s="7"/>
      <c r="X86" s="7"/>
      <c r="Y86" s="7"/>
      <c r="Z86" s="7"/>
      <c r="AA86" s="7"/>
      <c r="AB86" s="7"/>
      <c r="AC86" s="7"/>
    </row>
    <row r="87">
      <c r="A87" s="1714" t="s">
        <v>751</v>
      </c>
      <c r="B87" s="692">
        <v>0.0</v>
      </c>
      <c r="C87" s="692">
        <v>0.0</v>
      </c>
      <c r="D87" s="692">
        <v>0.0</v>
      </c>
      <c r="E87" s="692">
        <v>0.0</v>
      </c>
      <c r="F87" s="692">
        <v>0.0</v>
      </c>
      <c r="G87" s="692">
        <v>0.0</v>
      </c>
      <c r="H87" s="693">
        <f t="shared" si="64"/>
        <v>0</v>
      </c>
      <c r="I87" s="701"/>
      <c r="J87" s="635"/>
      <c r="K87" s="1714" t="s">
        <v>751</v>
      </c>
      <c r="L87" s="692">
        <v>0.0</v>
      </c>
      <c r="M87" s="701">
        <f>(L87-H87)</f>
        <v>0</v>
      </c>
      <c r="N87" s="692">
        <v>0.0</v>
      </c>
      <c r="O87" s="701">
        <f t="shared" si="65"/>
        <v>0</v>
      </c>
      <c r="P87" s="701"/>
      <c r="Q87" s="701"/>
      <c r="R87" s="1686"/>
      <c r="S87" s="649"/>
      <c r="T87" s="649"/>
      <c r="U87" s="7"/>
      <c r="V87" s="7"/>
      <c r="W87" s="7"/>
      <c r="X87" s="7"/>
      <c r="Y87" s="7"/>
      <c r="Z87" s="7"/>
      <c r="AA87" s="7"/>
      <c r="AB87" s="7"/>
      <c r="AC87" s="7"/>
    </row>
    <row r="88">
      <c r="A88" s="1714" t="s">
        <v>80</v>
      </c>
      <c r="B88" s="692">
        <v>0.0</v>
      </c>
      <c r="C88" s="692">
        <v>0.0</v>
      </c>
      <c r="D88" s="692">
        <v>0.0</v>
      </c>
      <c r="E88" s="692">
        <v>0.0</v>
      </c>
      <c r="F88" s="692">
        <v>0.0</v>
      </c>
      <c r="G88" s="692">
        <v>0.0</v>
      </c>
      <c r="H88" s="693">
        <f t="shared" si="64"/>
        <v>0</v>
      </c>
      <c r="I88" s="701"/>
      <c r="J88" s="635"/>
      <c r="K88" s="1714" t="s">
        <v>80</v>
      </c>
      <c r="L88" s="692">
        <v>0.0</v>
      </c>
      <c r="M88" s="692">
        <v>20.0</v>
      </c>
      <c r="N88" s="692">
        <v>0.0</v>
      </c>
      <c r="O88" s="701">
        <f>sum(M88,N88)</f>
        <v>20</v>
      </c>
      <c r="P88" s="701"/>
      <c r="Q88" s="692"/>
      <c r="R88" s="1686"/>
      <c r="S88" s="649"/>
      <c r="T88" s="649"/>
      <c r="U88" s="7"/>
      <c r="V88" s="7"/>
      <c r="W88" s="7"/>
      <c r="X88" s="7"/>
      <c r="Y88" s="7"/>
      <c r="Z88" s="7"/>
      <c r="AA88" s="7"/>
      <c r="AB88" s="7"/>
      <c r="AC88" s="7"/>
    </row>
    <row r="89">
      <c r="A89" s="1757" t="s">
        <v>105</v>
      </c>
      <c r="B89" s="1758">
        <f t="shared" ref="B89:H89" si="66"> SUM(B90:B94,B96:B100,B102:B106,B108:B112,B114:B118,B120:B124,B126:B130)</f>
        <v>36</v>
      </c>
      <c r="C89" s="1758">
        <f t="shared" si="66"/>
        <v>18</v>
      </c>
      <c r="D89" s="1758">
        <f t="shared" si="66"/>
        <v>19</v>
      </c>
      <c r="E89" s="1758">
        <f t="shared" si="66"/>
        <v>38</v>
      </c>
      <c r="F89" s="1758">
        <f t="shared" si="66"/>
        <v>21</v>
      </c>
      <c r="G89" s="1758">
        <f t="shared" si="66"/>
        <v>12</v>
      </c>
      <c r="H89" s="1758">
        <f t="shared" si="66"/>
        <v>144</v>
      </c>
      <c r="I89" s="1758"/>
      <c r="J89" s="635"/>
      <c r="K89" s="1757" t="s">
        <v>105</v>
      </c>
      <c r="L89" s="1682"/>
      <c r="M89" s="1682"/>
      <c r="N89" s="1682"/>
      <c r="O89" s="1682"/>
      <c r="P89" s="1682"/>
      <c r="Q89" s="1682"/>
      <c r="R89" s="1682"/>
      <c r="S89" s="649"/>
      <c r="T89" s="649"/>
      <c r="U89" s="7"/>
      <c r="V89" s="7"/>
      <c r="W89" s="7"/>
      <c r="X89" s="7"/>
      <c r="Y89" s="7"/>
      <c r="Z89" s="7"/>
      <c r="AA89" s="7"/>
      <c r="AB89" s="7"/>
      <c r="AC89" s="7"/>
    </row>
    <row r="90">
      <c r="A90" s="1759" t="s">
        <v>106</v>
      </c>
      <c r="B90" s="1760">
        <v>5.0</v>
      </c>
      <c r="C90" s="1760">
        <v>1.0</v>
      </c>
      <c r="D90" s="1760">
        <v>8.0</v>
      </c>
      <c r="E90" s="1760">
        <v>7.0</v>
      </c>
      <c r="F90" s="1760">
        <v>1.0</v>
      </c>
      <c r="G90" s="1760">
        <v>0.0</v>
      </c>
      <c r="H90" s="1761">
        <f t="shared" ref="H90:H92" si="67">SUM(B90:G90)</f>
        <v>22</v>
      </c>
      <c r="I90" s="1762">
        <f>SUM(H90:H94)</f>
        <v>31</v>
      </c>
      <c r="J90" s="647"/>
      <c r="K90" s="1759" t="s">
        <v>106</v>
      </c>
      <c r="L90" s="1762">
        <v>49.0</v>
      </c>
      <c r="M90" s="1762">
        <f>(L90-H90)-R90</f>
        <v>27</v>
      </c>
      <c r="N90" s="1765">
        <v>0.0</v>
      </c>
      <c r="O90" s="1762">
        <f t="shared" ref="O90:O91" si="68">SUM(M90,N90)</f>
        <v>27</v>
      </c>
      <c r="P90" s="1764"/>
      <c r="Q90" s="1766"/>
      <c r="R90" s="1762"/>
      <c r="S90" s="649"/>
      <c r="T90" s="649"/>
      <c r="U90" s="7"/>
      <c r="V90" s="7"/>
      <c r="W90" s="7"/>
      <c r="X90" s="7"/>
      <c r="Y90" s="7"/>
      <c r="Z90" s="7"/>
      <c r="AA90" s="7"/>
      <c r="AB90" s="7"/>
      <c r="AC90" s="7"/>
    </row>
    <row r="91">
      <c r="A91" s="1714" t="s">
        <v>77</v>
      </c>
      <c r="B91" s="692">
        <v>0.0</v>
      </c>
      <c r="C91" s="692">
        <v>0.0</v>
      </c>
      <c r="D91" s="692">
        <v>0.0</v>
      </c>
      <c r="E91" s="692">
        <v>0.0</v>
      </c>
      <c r="F91" s="692">
        <v>0.0</v>
      </c>
      <c r="G91" s="692">
        <v>0.0</v>
      </c>
      <c r="H91" s="693">
        <f t="shared" si="67"/>
        <v>0</v>
      </c>
      <c r="I91" s="596">
        <f>(I90/60)</f>
        <v>0.5166666667</v>
      </c>
      <c r="J91" s="647"/>
      <c r="K91" s="1714" t="s">
        <v>77</v>
      </c>
      <c r="L91" s="701">
        <v>5.0</v>
      </c>
      <c r="M91" s="701">
        <f>(L91-H91-H92)-R91</f>
        <v>0</v>
      </c>
      <c r="N91" s="692">
        <v>0.0</v>
      </c>
      <c r="O91" s="701">
        <f t="shared" si="68"/>
        <v>0</v>
      </c>
      <c r="P91" s="701"/>
      <c r="Q91" s="1686"/>
      <c r="R91" s="1686"/>
      <c r="S91" s="649"/>
      <c r="T91" s="649"/>
      <c r="U91" s="7"/>
      <c r="V91" s="7"/>
      <c r="W91" s="7"/>
      <c r="X91" s="7"/>
      <c r="Y91" s="7"/>
      <c r="Z91" s="7"/>
      <c r="AA91" s="7"/>
      <c r="AB91" s="7"/>
      <c r="AC91" s="7"/>
    </row>
    <row r="92">
      <c r="A92" s="1714" t="s">
        <v>78</v>
      </c>
      <c r="B92" s="692">
        <v>0.0</v>
      </c>
      <c r="C92" s="692">
        <v>0.0</v>
      </c>
      <c r="D92" s="692">
        <v>0.0</v>
      </c>
      <c r="E92" s="692">
        <v>5.0</v>
      </c>
      <c r="F92" s="692">
        <v>0.0</v>
      </c>
      <c r="G92" s="692">
        <v>0.0</v>
      </c>
      <c r="H92" s="693">
        <f t="shared" si="67"/>
        <v>5</v>
      </c>
      <c r="I92" s="701"/>
      <c r="J92" s="647"/>
      <c r="K92" s="1714" t="s">
        <v>78</v>
      </c>
      <c r="L92" s="701" t="s">
        <v>79</v>
      </c>
      <c r="M92" s="701" t="s">
        <v>79</v>
      </c>
      <c r="N92" s="692" t="s">
        <v>79</v>
      </c>
      <c r="O92" s="701" t="s">
        <v>79</v>
      </c>
      <c r="P92" s="701"/>
      <c r="Q92" s="1686"/>
      <c r="R92" s="1686"/>
      <c r="S92" s="649"/>
      <c r="T92" s="649"/>
      <c r="U92" s="7"/>
      <c r="V92" s="7"/>
      <c r="W92" s="7"/>
      <c r="X92" s="7"/>
      <c r="Y92" s="7"/>
      <c r="Z92" s="7"/>
      <c r="AA92" s="7"/>
      <c r="AB92" s="7"/>
      <c r="AC92" s="7"/>
    </row>
    <row r="93">
      <c r="A93" s="1714" t="s">
        <v>446</v>
      </c>
      <c r="B93" s="692">
        <v>0.0</v>
      </c>
      <c r="C93" s="692">
        <v>1.0</v>
      </c>
      <c r="D93" s="692">
        <v>0.0</v>
      </c>
      <c r="E93" s="692">
        <v>0.0</v>
      </c>
      <c r="F93" s="692">
        <v>0.0</v>
      </c>
      <c r="G93" s="692">
        <v>0.0</v>
      </c>
      <c r="H93" s="693">
        <f t="shared" ref="H93:H95" si="69">sum(B93:G93)</f>
        <v>1</v>
      </c>
      <c r="I93" s="701"/>
      <c r="J93" s="647"/>
      <c r="K93" s="1714" t="s">
        <v>446</v>
      </c>
      <c r="L93" s="701">
        <v>1.0</v>
      </c>
      <c r="M93" s="701">
        <f>(L93-H93)-R93</f>
        <v>0</v>
      </c>
      <c r="N93" s="692">
        <v>0.0</v>
      </c>
      <c r="O93" s="701">
        <f t="shared" ref="O93:O94" si="70">SUM(M93,N93)</f>
        <v>0</v>
      </c>
      <c r="P93" s="701"/>
      <c r="Q93" s="1621"/>
      <c r="R93" s="1686"/>
      <c r="S93" s="649"/>
      <c r="T93" s="649"/>
      <c r="U93" s="7"/>
      <c r="V93" s="7"/>
      <c r="W93" s="7"/>
      <c r="X93" s="7"/>
      <c r="Y93" s="7"/>
      <c r="Z93" s="7"/>
      <c r="AA93" s="7"/>
      <c r="AB93" s="7"/>
      <c r="AC93" s="7"/>
    </row>
    <row r="94">
      <c r="A94" s="1714" t="s">
        <v>751</v>
      </c>
      <c r="B94" s="692">
        <v>3.0</v>
      </c>
      <c r="C94" s="692">
        <v>0.0</v>
      </c>
      <c r="D94" s="692">
        <v>0.0</v>
      </c>
      <c r="E94" s="692">
        <v>0.0</v>
      </c>
      <c r="F94" s="692">
        <v>0.0</v>
      </c>
      <c r="G94" s="692">
        <v>0.0</v>
      </c>
      <c r="H94" s="693">
        <f t="shared" si="69"/>
        <v>3</v>
      </c>
      <c r="I94" s="701"/>
      <c r="J94" s="647"/>
      <c r="K94" s="1714" t="s">
        <v>751</v>
      </c>
      <c r="L94" s="701">
        <v>20.0</v>
      </c>
      <c r="M94" s="701">
        <f t="shared" ref="M94:M95" si="71">(L94-H94)</f>
        <v>17</v>
      </c>
      <c r="N94" s="692">
        <v>0.0</v>
      </c>
      <c r="O94" s="701">
        <f t="shared" si="70"/>
        <v>17</v>
      </c>
      <c r="P94" s="701"/>
      <c r="Q94" s="1621"/>
      <c r="R94" s="1686"/>
      <c r="S94" s="649"/>
      <c r="T94" s="649"/>
      <c r="U94" s="7"/>
      <c r="V94" s="7"/>
      <c r="W94" s="7"/>
      <c r="X94" s="7"/>
      <c r="Y94" s="7"/>
      <c r="Z94" s="7"/>
      <c r="AA94" s="7"/>
      <c r="AB94" s="7"/>
      <c r="AC94" s="7"/>
    </row>
    <row r="95">
      <c r="A95" s="1714" t="s">
        <v>80</v>
      </c>
      <c r="B95" s="692">
        <v>0.0</v>
      </c>
      <c r="C95" s="692">
        <v>0.0</v>
      </c>
      <c r="D95" s="692">
        <v>2.0</v>
      </c>
      <c r="E95" s="692">
        <v>4.0</v>
      </c>
      <c r="F95" s="692">
        <v>0.0</v>
      </c>
      <c r="G95" s="692">
        <v>0.0</v>
      </c>
      <c r="H95" s="693">
        <f t="shared" si="69"/>
        <v>6</v>
      </c>
      <c r="I95" s="701"/>
      <c r="J95" s="647"/>
      <c r="K95" s="1714" t="s">
        <v>80</v>
      </c>
      <c r="L95" s="701">
        <v>26.0</v>
      </c>
      <c r="M95" s="701">
        <f t="shared" si="71"/>
        <v>20</v>
      </c>
      <c r="N95" s="692">
        <v>0.0</v>
      </c>
      <c r="O95" s="701">
        <f>sum(M95,N95)</f>
        <v>20</v>
      </c>
      <c r="P95" s="701"/>
      <c r="Q95" s="1621"/>
      <c r="R95" s="1686"/>
      <c r="S95" s="649"/>
      <c r="T95" s="649"/>
      <c r="U95" s="7"/>
      <c r="V95" s="7"/>
      <c r="W95" s="7"/>
      <c r="X95" s="7"/>
      <c r="Y95" s="7"/>
      <c r="Z95" s="7"/>
      <c r="AA95" s="7"/>
      <c r="AB95" s="7"/>
      <c r="AC95" s="7"/>
    </row>
    <row r="96">
      <c r="A96" s="1715" t="s">
        <v>108</v>
      </c>
      <c r="B96" s="1765">
        <v>11.0</v>
      </c>
      <c r="C96" s="1765">
        <v>6.0</v>
      </c>
      <c r="D96" s="1765">
        <v>0.0</v>
      </c>
      <c r="E96" s="1765">
        <v>7.0</v>
      </c>
      <c r="F96" s="1765">
        <v>8.0</v>
      </c>
      <c r="G96" s="1765">
        <v>4.0</v>
      </c>
      <c r="H96" s="1761">
        <f t="shared" ref="H96:H98" si="72">SUM(B96:G96)</f>
        <v>36</v>
      </c>
      <c r="I96" s="1762">
        <f>SUM(H96:H100)</f>
        <v>44</v>
      </c>
      <c r="J96" s="647"/>
      <c r="K96" s="1715" t="s">
        <v>108</v>
      </c>
      <c r="L96" s="1762">
        <v>60.0</v>
      </c>
      <c r="M96" s="1762">
        <f>(L96-H96)-R96</f>
        <v>24</v>
      </c>
      <c r="N96" s="1765">
        <v>0.0</v>
      </c>
      <c r="O96" s="1762">
        <f t="shared" ref="O96:O97" si="73">SUM(M96,N96)</f>
        <v>24</v>
      </c>
      <c r="P96" s="1764"/>
      <c r="Q96" s="1766"/>
      <c r="R96" s="1762"/>
      <c r="S96" s="649"/>
      <c r="T96" s="649"/>
      <c r="U96" s="7"/>
      <c r="V96" s="7"/>
      <c r="W96" s="7"/>
      <c r="X96" s="7"/>
      <c r="Y96" s="7"/>
      <c r="Z96" s="7"/>
      <c r="AA96" s="7"/>
      <c r="AB96" s="7"/>
      <c r="AC96" s="7"/>
    </row>
    <row r="97">
      <c r="A97" s="1714" t="s">
        <v>77</v>
      </c>
      <c r="B97" s="692">
        <v>0.0</v>
      </c>
      <c r="C97" s="692">
        <v>0.0</v>
      </c>
      <c r="D97" s="692">
        <v>0.0</v>
      </c>
      <c r="E97" s="692">
        <v>0.0</v>
      </c>
      <c r="F97" s="692">
        <v>0.0</v>
      </c>
      <c r="G97" s="692">
        <v>0.0</v>
      </c>
      <c r="H97" s="693">
        <f t="shared" si="72"/>
        <v>0</v>
      </c>
      <c r="I97" s="596">
        <f>(I96/60)</f>
        <v>0.7333333333</v>
      </c>
      <c r="J97" s="647"/>
      <c r="K97" s="1714" t="s">
        <v>77</v>
      </c>
      <c r="L97" s="701">
        <v>7.0</v>
      </c>
      <c r="M97" s="701">
        <f>(L97-H97-H98)-R97</f>
        <v>1</v>
      </c>
      <c r="N97" s="692">
        <v>0.0</v>
      </c>
      <c r="O97" s="701">
        <f t="shared" si="73"/>
        <v>1</v>
      </c>
      <c r="P97" s="701"/>
      <c r="Q97" s="1686"/>
      <c r="R97" s="1686"/>
      <c r="S97" s="649"/>
      <c r="T97" s="649"/>
      <c r="U97" s="7"/>
      <c r="V97" s="7"/>
      <c r="W97" s="7"/>
      <c r="X97" s="7"/>
      <c r="Y97" s="7"/>
      <c r="Z97" s="7"/>
      <c r="AA97" s="7"/>
      <c r="AB97" s="7"/>
      <c r="AC97" s="7"/>
    </row>
    <row r="98">
      <c r="A98" s="1714" t="s">
        <v>78</v>
      </c>
      <c r="B98" s="692">
        <v>1.0</v>
      </c>
      <c r="C98" s="692">
        <v>0.0</v>
      </c>
      <c r="D98" s="692">
        <v>0.0</v>
      </c>
      <c r="E98" s="692">
        <v>5.0</v>
      </c>
      <c r="F98" s="692">
        <v>0.0</v>
      </c>
      <c r="G98" s="692">
        <v>0.0</v>
      </c>
      <c r="H98" s="693">
        <f t="shared" si="72"/>
        <v>6</v>
      </c>
      <c r="I98" s="701"/>
      <c r="J98" s="647"/>
      <c r="K98" s="1714" t="s">
        <v>78</v>
      </c>
      <c r="L98" s="701" t="s">
        <v>79</v>
      </c>
      <c r="M98" s="701" t="s">
        <v>79</v>
      </c>
      <c r="N98" s="692" t="s">
        <v>79</v>
      </c>
      <c r="O98" s="701" t="s">
        <v>79</v>
      </c>
      <c r="P98" s="701"/>
      <c r="Q98" s="1686"/>
      <c r="R98" s="1686"/>
      <c r="S98" s="649"/>
      <c r="T98" s="649"/>
      <c r="U98" s="7"/>
      <c r="V98" s="7"/>
      <c r="W98" s="7"/>
      <c r="X98" s="7"/>
      <c r="Y98" s="7"/>
      <c r="Z98" s="7"/>
      <c r="AA98" s="7"/>
      <c r="AB98" s="7"/>
      <c r="AC98" s="7"/>
    </row>
    <row r="99">
      <c r="A99" s="1714" t="s">
        <v>446</v>
      </c>
      <c r="B99" s="692">
        <v>0.0</v>
      </c>
      <c r="C99" s="692">
        <v>0.0</v>
      </c>
      <c r="D99" s="692">
        <v>0.0</v>
      </c>
      <c r="E99" s="692">
        <v>0.0</v>
      </c>
      <c r="F99" s="692">
        <v>0.0</v>
      </c>
      <c r="G99" s="692">
        <v>0.0</v>
      </c>
      <c r="H99" s="693">
        <f t="shared" ref="H99:H101" si="74">sum(B99:G99)</f>
        <v>0</v>
      </c>
      <c r="I99" s="701"/>
      <c r="J99" s="647"/>
      <c r="K99" s="1714" t="s">
        <v>446</v>
      </c>
      <c r="L99" s="701">
        <v>4.0</v>
      </c>
      <c r="M99" s="701">
        <f>(L99-H99)-R99</f>
        <v>4</v>
      </c>
      <c r="N99" s="692">
        <v>0.0</v>
      </c>
      <c r="O99" s="701">
        <f t="shared" ref="O99:O100" si="75">SUM(M99,N99)</f>
        <v>4</v>
      </c>
      <c r="P99" s="701"/>
      <c r="Q99" s="1621"/>
      <c r="R99" s="1686"/>
      <c r="S99" s="649"/>
      <c r="T99" s="649"/>
      <c r="U99" s="7"/>
      <c r="V99" s="7"/>
      <c r="W99" s="7"/>
      <c r="X99" s="7"/>
      <c r="Y99" s="7"/>
      <c r="Z99" s="7"/>
      <c r="AA99" s="7"/>
      <c r="AB99" s="7"/>
      <c r="AC99" s="7"/>
    </row>
    <row r="100">
      <c r="A100" s="1714" t="s">
        <v>751</v>
      </c>
      <c r="B100" s="692">
        <v>2.0</v>
      </c>
      <c r="C100" s="692">
        <v>0.0</v>
      </c>
      <c r="D100" s="692">
        <v>0.0</v>
      </c>
      <c r="E100" s="692">
        <v>0.0</v>
      </c>
      <c r="F100" s="692">
        <v>0.0</v>
      </c>
      <c r="G100" s="692">
        <v>0.0</v>
      </c>
      <c r="H100" s="693">
        <f t="shared" si="74"/>
        <v>2</v>
      </c>
      <c r="I100" s="701"/>
      <c r="J100" s="647"/>
      <c r="K100" s="1714" t="s">
        <v>751</v>
      </c>
      <c r="L100" s="701">
        <v>2.0</v>
      </c>
      <c r="M100" s="701">
        <f t="shared" ref="M100:M101" si="76">(L100-H100)</f>
        <v>0</v>
      </c>
      <c r="N100" s="692">
        <v>0.0</v>
      </c>
      <c r="O100" s="701">
        <f t="shared" si="75"/>
        <v>0</v>
      </c>
      <c r="P100" s="701"/>
      <c r="Q100" s="1686"/>
      <c r="R100" s="1686"/>
      <c r="S100" s="649"/>
      <c r="T100" s="649"/>
      <c r="U100" s="7"/>
      <c r="V100" s="7"/>
      <c r="W100" s="7"/>
      <c r="X100" s="7"/>
      <c r="Y100" s="7"/>
      <c r="Z100" s="7"/>
      <c r="AA100" s="7"/>
      <c r="AB100" s="7"/>
      <c r="AC100" s="7"/>
    </row>
    <row r="101">
      <c r="A101" s="1714" t="s">
        <v>80</v>
      </c>
      <c r="B101" s="692">
        <v>1.0</v>
      </c>
      <c r="C101" s="692">
        <v>0.0</v>
      </c>
      <c r="D101" s="692">
        <v>0.0</v>
      </c>
      <c r="E101" s="692">
        <v>0.0</v>
      </c>
      <c r="F101" s="692">
        <v>0.0</v>
      </c>
      <c r="G101" s="692">
        <v>0.0</v>
      </c>
      <c r="H101" s="693">
        <f t="shared" si="74"/>
        <v>1</v>
      </c>
      <c r="I101" s="701"/>
      <c r="J101" s="647"/>
      <c r="K101" s="1714" t="s">
        <v>80</v>
      </c>
      <c r="L101" s="701">
        <v>15.0</v>
      </c>
      <c r="M101" s="701">
        <f t="shared" si="76"/>
        <v>14</v>
      </c>
      <c r="N101" s="692">
        <v>0.0</v>
      </c>
      <c r="O101" s="701">
        <f>sum(M101,N101)</f>
        <v>14</v>
      </c>
      <c r="P101" s="701"/>
      <c r="Q101" s="1686"/>
      <c r="R101" s="1686"/>
      <c r="S101" s="649"/>
      <c r="T101" s="649"/>
      <c r="U101" s="7"/>
      <c r="V101" s="7"/>
      <c r="W101" s="7"/>
      <c r="X101" s="7"/>
      <c r="Y101" s="7"/>
      <c r="Z101" s="7"/>
      <c r="AA101" s="7"/>
      <c r="AB101" s="7"/>
      <c r="AC101" s="7"/>
    </row>
    <row r="102">
      <c r="A102" s="1921" t="s">
        <v>117</v>
      </c>
      <c r="B102" s="1760">
        <v>9.0</v>
      </c>
      <c r="C102" s="1760">
        <v>2.0</v>
      </c>
      <c r="D102" s="1760">
        <v>1.0</v>
      </c>
      <c r="E102" s="1760">
        <v>7.0</v>
      </c>
      <c r="F102" s="1760">
        <v>4.0</v>
      </c>
      <c r="G102" s="1760">
        <v>0.0</v>
      </c>
      <c r="H102" s="1761">
        <f t="shared" ref="H102:H104" si="77">SUM(B102:G102)</f>
        <v>23</v>
      </c>
      <c r="I102" s="1762">
        <f>SUM(H102:H106)</f>
        <v>32</v>
      </c>
      <c r="J102" s="647"/>
      <c r="K102" s="1921" t="s">
        <v>117</v>
      </c>
      <c r="L102" s="1762">
        <v>27.0</v>
      </c>
      <c r="M102" s="1762">
        <f>(L102-H102)-R102</f>
        <v>4</v>
      </c>
      <c r="N102" s="1765">
        <v>33.0</v>
      </c>
      <c r="O102" s="1762">
        <f t="shared" ref="O102:O103" si="78">SUM(M102,N102)</f>
        <v>37</v>
      </c>
      <c r="P102" s="1764"/>
      <c r="Q102" s="1817"/>
      <c r="R102" s="1765"/>
      <c r="S102" s="649"/>
      <c r="T102" s="649"/>
      <c r="U102" s="7"/>
      <c r="V102" s="7"/>
      <c r="W102" s="7"/>
      <c r="X102" s="7"/>
      <c r="Y102" s="7"/>
      <c r="Z102" s="7"/>
      <c r="AA102" s="7"/>
      <c r="AB102" s="7"/>
      <c r="AC102" s="7"/>
    </row>
    <row r="103">
      <c r="A103" s="1714" t="s">
        <v>77</v>
      </c>
      <c r="B103" s="692">
        <v>0.0</v>
      </c>
      <c r="C103" s="692">
        <v>0.0</v>
      </c>
      <c r="D103" s="692">
        <v>0.0</v>
      </c>
      <c r="E103" s="692">
        <v>0.0</v>
      </c>
      <c r="F103" s="692">
        <v>0.0</v>
      </c>
      <c r="G103" s="692">
        <v>0.0</v>
      </c>
      <c r="H103" s="693">
        <f t="shared" si="77"/>
        <v>0</v>
      </c>
      <c r="I103" s="596">
        <f>(I102/60)</f>
        <v>0.5333333333</v>
      </c>
      <c r="J103" s="647"/>
      <c r="K103" s="1714" t="s">
        <v>77</v>
      </c>
      <c r="L103" s="701">
        <v>5.0</v>
      </c>
      <c r="M103" s="701">
        <f>(L103-H103-H104)-R103</f>
        <v>0</v>
      </c>
      <c r="N103" s="692">
        <v>5.0</v>
      </c>
      <c r="O103" s="701">
        <f t="shared" si="78"/>
        <v>5</v>
      </c>
      <c r="P103" s="1962"/>
      <c r="Q103" s="1621"/>
      <c r="R103" s="1686"/>
      <c r="S103" s="649"/>
      <c r="T103" s="649"/>
      <c r="U103" s="7"/>
      <c r="V103" s="7"/>
      <c r="W103" s="7"/>
      <c r="X103" s="7"/>
      <c r="Y103" s="7"/>
      <c r="Z103" s="7"/>
      <c r="AA103" s="7"/>
      <c r="AB103" s="7"/>
      <c r="AC103" s="7"/>
    </row>
    <row r="104">
      <c r="A104" s="1714" t="s">
        <v>78</v>
      </c>
      <c r="B104" s="692">
        <v>5.0</v>
      </c>
      <c r="C104" s="692">
        <v>0.0</v>
      </c>
      <c r="D104" s="692">
        <v>0.0</v>
      </c>
      <c r="E104" s="692">
        <v>0.0</v>
      </c>
      <c r="F104" s="692">
        <v>0.0</v>
      </c>
      <c r="G104" s="692">
        <v>0.0</v>
      </c>
      <c r="H104" s="693">
        <f t="shared" si="77"/>
        <v>5</v>
      </c>
      <c r="I104" s="701"/>
      <c r="J104" s="647"/>
      <c r="K104" s="1714" t="s">
        <v>78</v>
      </c>
      <c r="L104" s="701" t="s">
        <v>79</v>
      </c>
      <c r="M104" s="701" t="s">
        <v>79</v>
      </c>
      <c r="N104" s="692" t="s">
        <v>79</v>
      </c>
      <c r="O104" s="701" t="s">
        <v>79</v>
      </c>
      <c r="P104" s="701"/>
      <c r="Q104" s="1686"/>
      <c r="R104" s="1686"/>
      <c r="S104" s="649"/>
      <c r="T104" s="649"/>
      <c r="U104" s="7"/>
      <c r="V104" s="7"/>
      <c r="W104" s="7"/>
      <c r="X104" s="7"/>
      <c r="Y104" s="7"/>
      <c r="Z104" s="7"/>
      <c r="AA104" s="7"/>
      <c r="AB104" s="7"/>
      <c r="AC104" s="7"/>
    </row>
    <row r="105">
      <c r="A105" s="1714" t="s">
        <v>446</v>
      </c>
      <c r="B105" s="692">
        <v>0.0</v>
      </c>
      <c r="C105" s="692">
        <v>0.0</v>
      </c>
      <c r="D105" s="692">
        <v>0.0</v>
      </c>
      <c r="E105" s="692">
        <v>0.0</v>
      </c>
      <c r="F105" s="692">
        <v>0.0</v>
      </c>
      <c r="G105" s="692">
        <v>0.0</v>
      </c>
      <c r="H105" s="693">
        <f t="shared" ref="H105:H107" si="79">sum(B105:G105)</f>
        <v>0</v>
      </c>
      <c r="I105" s="701"/>
      <c r="J105" s="647"/>
      <c r="K105" s="1714" t="s">
        <v>446</v>
      </c>
      <c r="L105" s="701">
        <v>1.0</v>
      </c>
      <c r="M105" s="701">
        <f>(L105-H105)-R105</f>
        <v>1</v>
      </c>
      <c r="N105" s="692">
        <v>0.0</v>
      </c>
      <c r="O105" s="701">
        <f t="shared" ref="O105:O106" si="80">SUM(M105,N105)</f>
        <v>1</v>
      </c>
      <c r="P105" s="701"/>
      <c r="Q105" s="1621"/>
      <c r="R105" s="1686"/>
      <c r="S105" s="649"/>
      <c r="T105" s="649"/>
      <c r="U105" s="7"/>
      <c r="V105" s="7"/>
      <c r="W105" s="7"/>
      <c r="X105" s="7"/>
      <c r="Y105" s="7"/>
      <c r="Z105" s="7"/>
      <c r="AA105" s="7"/>
      <c r="AB105" s="7"/>
      <c r="AC105" s="7"/>
    </row>
    <row r="106">
      <c r="A106" s="1714" t="s">
        <v>751</v>
      </c>
      <c r="B106" s="692">
        <v>0.0</v>
      </c>
      <c r="C106" s="692">
        <v>3.0</v>
      </c>
      <c r="D106" s="692">
        <v>0.0</v>
      </c>
      <c r="E106" s="692">
        <v>0.0</v>
      </c>
      <c r="F106" s="692">
        <v>1.0</v>
      </c>
      <c r="G106" s="692">
        <v>0.0</v>
      </c>
      <c r="H106" s="693">
        <f t="shared" si="79"/>
        <v>4</v>
      </c>
      <c r="I106" s="701"/>
      <c r="J106" s="647"/>
      <c r="K106" s="1714" t="s">
        <v>751</v>
      </c>
      <c r="L106" s="701">
        <v>5.0</v>
      </c>
      <c r="M106" s="701">
        <f t="shared" ref="M106:M107" si="81">(L106-H106)</f>
        <v>1</v>
      </c>
      <c r="N106" s="692">
        <v>0.0</v>
      </c>
      <c r="O106" s="701">
        <f t="shared" si="80"/>
        <v>1</v>
      </c>
      <c r="P106" s="701"/>
      <c r="Q106" s="1621"/>
      <c r="R106" s="1686"/>
      <c r="S106" s="649"/>
      <c r="T106" s="649"/>
      <c r="U106" s="7"/>
      <c r="V106" s="7"/>
      <c r="W106" s="7"/>
      <c r="X106" s="7"/>
      <c r="Y106" s="7"/>
      <c r="Z106" s="7"/>
      <c r="AA106" s="7"/>
      <c r="AB106" s="7"/>
      <c r="AC106" s="7"/>
    </row>
    <row r="107">
      <c r="A107" s="1714" t="s">
        <v>80</v>
      </c>
      <c r="B107" s="692">
        <v>5.0</v>
      </c>
      <c r="C107" s="692">
        <v>0.0</v>
      </c>
      <c r="D107" s="692">
        <v>0.0</v>
      </c>
      <c r="E107" s="692">
        <v>5.0</v>
      </c>
      <c r="F107" s="692">
        <v>0.0</v>
      </c>
      <c r="G107" s="692">
        <v>0.0</v>
      </c>
      <c r="H107" s="693">
        <f t="shared" si="79"/>
        <v>10</v>
      </c>
      <c r="I107" s="701"/>
      <c r="J107" s="647"/>
      <c r="K107" s="1714" t="s">
        <v>80</v>
      </c>
      <c r="L107" s="701">
        <v>31.0</v>
      </c>
      <c r="M107" s="701">
        <f t="shared" si="81"/>
        <v>21</v>
      </c>
      <c r="N107" s="692">
        <v>0.0</v>
      </c>
      <c r="O107" s="701">
        <f>sum(M107,N107)</f>
        <v>21</v>
      </c>
      <c r="P107" s="701"/>
      <c r="Q107" s="1621"/>
      <c r="R107" s="1686"/>
      <c r="S107" s="649"/>
      <c r="T107" s="649"/>
      <c r="U107" s="7"/>
      <c r="V107" s="7"/>
      <c r="W107" s="7"/>
      <c r="X107" s="7"/>
      <c r="Y107" s="7"/>
      <c r="Z107" s="7"/>
      <c r="AA107" s="7"/>
      <c r="AB107" s="7"/>
      <c r="AC107" s="7"/>
    </row>
    <row r="108">
      <c r="A108" s="1771" t="s">
        <v>622</v>
      </c>
      <c r="B108" s="1765">
        <v>0.0</v>
      </c>
      <c r="C108" s="1765">
        <v>4.0</v>
      </c>
      <c r="D108" s="1765">
        <v>0.0</v>
      </c>
      <c r="E108" s="1765">
        <v>0.0</v>
      </c>
      <c r="F108" s="1765">
        <v>0.0</v>
      </c>
      <c r="G108" s="1760">
        <v>0.0</v>
      </c>
      <c r="H108" s="1761">
        <f t="shared" ref="H108:H110" si="82">SUM(B108:G108)</f>
        <v>4</v>
      </c>
      <c r="I108" s="1762">
        <f>SUM(H108:H112)</f>
        <v>4</v>
      </c>
      <c r="J108" s="647"/>
      <c r="K108" s="1771" t="s">
        <v>622</v>
      </c>
      <c r="L108" s="1762">
        <v>5.0</v>
      </c>
      <c r="M108" s="1762">
        <f>(L108-H108)-R108</f>
        <v>1</v>
      </c>
      <c r="N108" s="1765">
        <v>20.0</v>
      </c>
      <c r="O108" s="1762">
        <f t="shared" ref="O108:O109" si="83">SUM(M108,N108)</f>
        <v>21</v>
      </c>
      <c r="P108" s="1764"/>
      <c r="Q108" s="1766"/>
      <c r="R108" s="1762"/>
      <c r="S108" s="649"/>
      <c r="T108" s="649"/>
      <c r="U108" s="7"/>
      <c r="V108" s="7"/>
      <c r="W108" s="7"/>
      <c r="X108" s="7"/>
      <c r="Y108" s="7"/>
      <c r="Z108" s="7"/>
      <c r="AA108" s="7"/>
      <c r="AB108" s="7"/>
      <c r="AC108" s="7"/>
    </row>
    <row r="109">
      <c r="A109" s="1714" t="s">
        <v>77</v>
      </c>
      <c r="B109" s="692">
        <v>0.0</v>
      </c>
      <c r="C109" s="692">
        <v>0.0</v>
      </c>
      <c r="D109" s="692">
        <v>0.0</v>
      </c>
      <c r="E109" s="692">
        <v>0.0</v>
      </c>
      <c r="F109" s="692">
        <v>0.0</v>
      </c>
      <c r="G109" s="692">
        <v>0.0</v>
      </c>
      <c r="H109" s="693">
        <f t="shared" si="82"/>
        <v>0</v>
      </c>
      <c r="I109" s="596">
        <f>(I108/60)</f>
        <v>0.06666666667</v>
      </c>
      <c r="J109" s="647"/>
      <c r="K109" s="1714" t="s">
        <v>77</v>
      </c>
      <c r="L109" s="692">
        <v>0.0</v>
      </c>
      <c r="M109" s="701">
        <f>(L109-H109-H110)-R109</f>
        <v>0</v>
      </c>
      <c r="N109" s="692">
        <v>0.0</v>
      </c>
      <c r="O109" s="701">
        <f t="shared" si="83"/>
        <v>0</v>
      </c>
      <c r="P109" s="701"/>
      <c r="Q109" s="1621"/>
      <c r="R109" s="1686"/>
      <c r="S109" s="649"/>
      <c r="T109" s="649"/>
      <c r="U109" s="7"/>
      <c r="V109" s="7"/>
      <c r="W109" s="7"/>
      <c r="X109" s="7"/>
      <c r="Y109" s="7"/>
      <c r="Z109" s="7"/>
      <c r="AA109" s="7"/>
      <c r="AB109" s="7"/>
      <c r="AC109" s="7"/>
    </row>
    <row r="110">
      <c r="A110" s="1714" t="s">
        <v>78</v>
      </c>
      <c r="B110" s="692">
        <v>0.0</v>
      </c>
      <c r="C110" s="692">
        <v>0.0</v>
      </c>
      <c r="D110" s="692">
        <v>0.0</v>
      </c>
      <c r="E110" s="692">
        <v>0.0</v>
      </c>
      <c r="F110" s="692">
        <v>0.0</v>
      </c>
      <c r="G110" s="692">
        <v>0.0</v>
      </c>
      <c r="H110" s="693">
        <f t="shared" si="82"/>
        <v>0</v>
      </c>
      <c r="I110" s="701"/>
      <c r="J110" s="647"/>
      <c r="K110" s="1714" t="s">
        <v>78</v>
      </c>
      <c r="L110" s="701" t="s">
        <v>79</v>
      </c>
      <c r="M110" s="701" t="s">
        <v>79</v>
      </c>
      <c r="N110" s="692" t="s">
        <v>79</v>
      </c>
      <c r="O110" s="701" t="s">
        <v>79</v>
      </c>
      <c r="P110" s="701"/>
      <c r="Q110" s="1686"/>
      <c r="R110" s="1686"/>
      <c r="S110" s="649"/>
      <c r="T110" s="649"/>
      <c r="U110" s="7"/>
      <c r="V110" s="7"/>
      <c r="W110" s="7"/>
      <c r="X110" s="7"/>
      <c r="Y110" s="7"/>
      <c r="Z110" s="7"/>
      <c r="AA110" s="7"/>
      <c r="AB110" s="7"/>
      <c r="AC110" s="7"/>
    </row>
    <row r="111">
      <c r="A111" s="1714" t="s">
        <v>446</v>
      </c>
      <c r="B111" s="692">
        <v>0.0</v>
      </c>
      <c r="C111" s="692">
        <v>0.0</v>
      </c>
      <c r="D111" s="692">
        <v>0.0</v>
      </c>
      <c r="E111" s="692">
        <v>0.0</v>
      </c>
      <c r="F111" s="692">
        <v>0.0</v>
      </c>
      <c r="G111" s="692">
        <v>0.0</v>
      </c>
      <c r="H111" s="693">
        <f t="shared" ref="H111:H113" si="84">sum(B111:G111)</f>
        <v>0</v>
      </c>
      <c r="I111" s="701"/>
      <c r="J111" s="647"/>
      <c r="K111" s="1714" t="s">
        <v>446</v>
      </c>
      <c r="L111" s="701">
        <v>0.0</v>
      </c>
      <c r="M111" s="701">
        <f>(L111-H111)-R111</f>
        <v>0</v>
      </c>
      <c r="N111" s="692">
        <v>0.0</v>
      </c>
      <c r="O111" s="701">
        <f t="shared" ref="O111:O112" si="85">SUM(M111,N111)</f>
        <v>0</v>
      </c>
      <c r="P111" s="701"/>
      <c r="Q111" s="1686"/>
      <c r="R111" s="1686"/>
      <c r="S111" s="649"/>
      <c r="T111" s="649"/>
      <c r="U111" s="7"/>
      <c r="V111" s="7"/>
      <c r="W111" s="7"/>
      <c r="X111" s="7"/>
      <c r="Y111" s="7"/>
      <c r="Z111" s="7"/>
      <c r="AA111" s="7"/>
      <c r="AB111" s="7"/>
      <c r="AC111" s="7"/>
    </row>
    <row r="112">
      <c r="A112" s="1714" t="s">
        <v>751</v>
      </c>
      <c r="B112" s="692">
        <v>0.0</v>
      </c>
      <c r="C112" s="692">
        <v>0.0</v>
      </c>
      <c r="D112" s="692">
        <v>0.0</v>
      </c>
      <c r="E112" s="692">
        <v>0.0</v>
      </c>
      <c r="F112" s="692">
        <v>0.0</v>
      </c>
      <c r="G112" s="692">
        <v>0.0</v>
      </c>
      <c r="H112" s="693">
        <f t="shared" si="84"/>
        <v>0</v>
      </c>
      <c r="I112" s="701"/>
      <c r="J112" s="647"/>
      <c r="K112" s="1714" t="s">
        <v>751</v>
      </c>
      <c r="L112" s="701">
        <v>6.0</v>
      </c>
      <c r="M112" s="701">
        <f t="shared" ref="M112:M113" si="86">(L112-H112)</f>
        <v>6</v>
      </c>
      <c r="N112" s="692">
        <v>0.0</v>
      </c>
      <c r="O112" s="701">
        <f t="shared" si="85"/>
        <v>6</v>
      </c>
      <c r="P112" s="701"/>
      <c r="Q112" s="1686"/>
      <c r="R112" s="1686"/>
      <c r="S112" s="649"/>
      <c r="T112" s="649"/>
      <c r="U112" s="7"/>
      <c r="V112" s="7"/>
      <c r="W112" s="7"/>
      <c r="X112" s="7"/>
      <c r="Y112" s="7"/>
      <c r="Z112" s="7"/>
      <c r="AA112" s="7"/>
      <c r="AB112" s="7"/>
      <c r="AC112" s="7"/>
    </row>
    <row r="113">
      <c r="A113" s="1714" t="s">
        <v>80</v>
      </c>
      <c r="B113" s="692">
        <v>0.0</v>
      </c>
      <c r="C113" s="692">
        <v>0.0</v>
      </c>
      <c r="D113" s="692">
        <v>0.0</v>
      </c>
      <c r="E113" s="692">
        <v>0.0</v>
      </c>
      <c r="F113" s="692">
        <v>0.0</v>
      </c>
      <c r="G113" s="692">
        <v>0.0</v>
      </c>
      <c r="H113" s="693">
        <f t="shared" si="84"/>
        <v>0</v>
      </c>
      <c r="I113" s="701"/>
      <c r="J113" s="647"/>
      <c r="K113" s="1714" t="s">
        <v>80</v>
      </c>
      <c r="L113" s="701">
        <v>0.0</v>
      </c>
      <c r="M113" s="701">
        <f t="shared" si="86"/>
        <v>0</v>
      </c>
      <c r="N113" s="692">
        <v>0.0</v>
      </c>
      <c r="O113" s="701">
        <f>sum(M113,N113)</f>
        <v>0</v>
      </c>
      <c r="P113" s="701"/>
      <c r="Q113" s="1686"/>
      <c r="R113" s="1686"/>
      <c r="S113" s="649"/>
      <c r="T113" s="649"/>
      <c r="U113" s="7"/>
      <c r="V113" s="7"/>
      <c r="W113" s="7"/>
      <c r="X113" s="7"/>
      <c r="Y113" s="7"/>
      <c r="Z113" s="7"/>
      <c r="AA113" s="7"/>
      <c r="AB113" s="7"/>
      <c r="AC113" s="7"/>
    </row>
    <row r="114">
      <c r="A114" s="1921" t="s">
        <v>659</v>
      </c>
      <c r="B114" s="1760">
        <v>0.0</v>
      </c>
      <c r="C114" s="1760">
        <v>0.0</v>
      </c>
      <c r="D114" s="1760">
        <v>4.0</v>
      </c>
      <c r="E114" s="1760">
        <v>4.0</v>
      </c>
      <c r="F114" s="1760">
        <v>5.0</v>
      </c>
      <c r="G114" s="1760">
        <v>5.0</v>
      </c>
      <c r="H114" s="1761">
        <f t="shared" ref="H114:H116" si="87">SUM(B114:G114)</f>
        <v>18</v>
      </c>
      <c r="I114" s="1762">
        <f>SUM(H114:H118)</f>
        <v>22</v>
      </c>
      <c r="J114" s="647"/>
      <c r="K114" s="1921" t="s">
        <v>659</v>
      </c>
      <c r="L114" s="1762">
        <v>34.0</v>
      </c>
      <c r="M114" s="1762">
        <f>(L114-H114)-R114</f>
        <v>16</v>
      </c>
      <c r="N114" s="1765">
        <v>0.0</v>
      </c>
      <c r="O114" s="1762">
        <f t="shared" ref="O114:O115" si="88">SUM(M114,N114)</f>
        <v>16</v>
      </c>
      <c r="P114" s="1817"/>
      <c r="Q114" s="1766"/>
      <c r="R114" s="1762"/>
      <c r="S114" s="649"/>
      <c r="T114" s="649"/>
      <c r="U114" s="7"/>
      <c r="V114" s="7"/>
      <c r="W114" s="7"/>
      <c r="X114" s="7"/>
      <c r="Y114" s="7"/>
      <c r="Z114" s="7"/>
      <c r="AA114" s="7"/>
      <c r="AB114" s="7"/>
      <c r="AC114" s="7"/>
    </row>
    <row r="115">
      <c r="A115" s="1714" t="s">
        <v>77</v>
      </c>
      <c r="B115" s="692">
        <v>0.0</v>
      </c>
      <c r="C115" s="692">
        <v>0.0</v>
      </c>
      <c r="D115" s="692">
        <v>0.0</v>
      </c>
      <c r="E115" s="692">
        <v>0.0</v>
      </c>
      <c r="F115" s="692">
        <v>0.0</v>
      </c>
      <c r="G115" s="692">
        <v>0.0</v>
      </c>
      <c r="H115" s="693">
        <f t="shared" si="87"/>
        <v>0</v>
      </c>
      <c r="I115" s="596">
        <f>(I114/60)</f>
        <v>0.3666666667</v>
      </c>
      <c r="J115" s="647"/>
      <c r="K115" s="1714" t="s">
        <v>77</v>
      </c>
      <c r="L115" s="701">
        <v>5.0</v>
      </c>
      <c r="M115" s="701">
        <f>(L115-H115-H116)-R115</f>
        <v>3</v>
      </c>
      <c r="N115" s="692">
        <v>0.0</v>
      </c>
      <c r="O115" s="701">
        <f t="shared" si="88"/>
        <v>3</v>
      </c>
      <c r="P115" s="701"/>
      <c r="Q115" s="1621"/>
      <c r="R115" s="1686"/>
      <c r="S115" s="649"/>
      <c r="T115" s="649"/>
      <c r="U115" s="7"/>
      <c r="V115" s="7"/>
      <c r="W115" s="7"/>
      <c r="X115" s="7"/>
      <c r="Y115" s="7"/>
      <c r="Z115" s="7"/>
      <c r="AA115" s="7"/>
      <c r="AB115" s="7"/>
      <c r="AC115" s="7"/>
    </row>
    <row r="116">
      <c r="A116" s="1714" t="s">
        <v>78</v>
      </c>
      <c r="B116" s="692">
        <v>0.0</v>
      </c>
      <c r="C116" s="692">
        <v>0.0</v>
      </c>
      <c r="D116" s="692">
        <v>0.0</v>
      </c>
      <c r="E116" s="692">
        <v>1.0</v>
      </c>
      <c r="F116" s="692">
        <v>0.0</v>
      </c>
      <c r="G116" s="692">
        <v>1.0</v>
      </c>
      <c r="H116" s="693">
        <f t="shared" si="87"/>
        <v>2</v>
      </c>
      <c r="I116" s="701"/>
      <c r="J116" s="647"/>
      <c r="K116" s="1714" t="s">
        <v>78</v>
      </c>
      <c r="L116" s="701" t="s">
        <v>79</v>
      </c>
      <c r="M116" s="701" t="s">
        <v>79</v>
      </c>
      <c r="N116" s="692" t="s">
        <v>79</v>
      </c>
      <c r="O116" s="701" t="s">
        <v>79</v>
      </c>
      <c r="P116" s="701"/>
      <c r="Q116" s="1686"/>
      <c r="R116" s="1686"/>
      <c r="S116" s="649"/>
      <c r="T116" s="649"/>
      <c r="U116" s="7"/>
      <c r="V116" s="7"/>
      <c r="W116" s="7"/>
      <c r="X116" s="7"/>
      <c r="Y116" s="7"/>
      <c r="Z116" s="7"/>
      <c r="AA116" s="7"/>
      <c r="AB116" s="7"/>
      <c r="AC116" s="7"/>
    </row>
    <row r="117">
      <c r="A117" s="1714" t="s">
        <v>446</v>
      </c>
      <c r="B117" s="692">
        <v>0.0</v>
      </c>
      <c r="C117" s="692">
        <v>0.0</v>
      </c>
      <c r="D117" s="692">
        <v>0.0</v>
      </c>
      <c r="E117" s="692">
        <v>0.0</v>
      </c>
      <c r="F117" s="692">
        <v>0.0</v>
      </c>
      <c r="G117" s="692">
        <v>0.0</v>
      </c>
      <c r="H117" s="693">
        <f t="shared" ref="H117:H119" si="89">sum(B117:G117)</f>
        <v>0</v>
      </c>
      <c r="I117" s="701"/>
      <c r="J117" s="647"/>
      <c r="K117" s="1714" t="s">
        <v>446</v>
      </c>
      <c r="L117" s="701">
        <v>1.0</v>
      </c>
      <c r="M117" s="701">
        <f>(L117-H117)-R117</f>
        <v>1</v>
      </c>
      <c r="N117" s="692">
        <v>0.0</v>
      </c>
      <c r="O117" s="701">
        <f t="shared" ref="O117:O118" si="90">SUM(M117,N117)</f>
        <v>1</v>
      </c>
      <c r="P117" s="701"/>
      <c r="Q117" s="1621"/>
      <c r="R117" s="1686"/>
      <c r="S117" s="649"/>
      <c r="T117" s="649"/>
      <c r="U117" s="7"/>
      <c r="V117" s="7"/>
      <c r="W117" s="7"/>
      <c r="X117" s="7"/>
      <c r="Y117" s="7"/>
      <c r="Z117" s="7"/>
      <c r="AA117" s="7"/>
      <c r="AB117" s="7"/>
      <c r="AC117" s="7"/>
    </row>
    <row r="118">
      <c r="A118" s="1714" t="s">
        <v>751</v>
      </c>
      <c r="B118" s="692">
        <v>0.0</v>
      </c>
      <c r="C118" s="692">
        <v>0.0</v>
      </c>
      <c r="D118" s="692">
        <v>0.0</v>
      </c>
      <c r="E118" s="692">
        <v>0.0</v>
      </c>
      <c r="F118" s="692">
        <v>1.0</v>
      </c>
      <c r="G118" s="692">
        <v>1.0</v>
      </c>
      <c r="H118" s="693">
        <f t="shared" si="89"/>
        <v>2</v>
      </c>
      <c r="I118" s="701"/>
      <c r="J118" s="647"/>
      <c r="K118" s="1714" t="s">
        <v>751</v>
      </c>
      <c r="L118" s="701">
        <v>5.0</v>
      </c>
      <c r="M118" s="701">
        <f t="shared" ref="M118:M119" si="91">(L118-H118)</f>
        <v>3</v>
      </c>
      <c r="N118" s="692">
        <v>0.0</v>
      </c>
      <c r="O118" s="701">
        <f t="shared" si="90"/>
        <v>3</v>
      </c>
      <c r="P118" s="701"/>
      <c r="Q118" s="1686"/>
      <c r="R118" s="1686"/>
      <c r="S118" s="649"/>
      <c r="T118" s="649"/>
      <c r="U118" s="7"/>
      <c r="V118" s="7"/>
      <c r="W118" s="7"/>
      <c r="X118" s="7"/>
      <c r="Y118" s="7"/>
      <c r="Z118" s="7"/>
      <c r="AA118" s="7"/>
      <c r="AB118" s="7"/>
      <c r="AC118" s="7"/>
    </row>
    <row r="119">
      <c r="A119" s="1714" t="s">
        <v>80</v>
      </c>
      <c r="B119" s="692">
        <v>0.0</v>
      </c>
      <c r="C119" s="692">
        <v>0.0</v>
      </c>
      <c r="D119" s="692">
        <v>0.0</v>
      </c>
      <c r="E119" s="692">
        <v>0.0</v>
      </c>
      <c r="F119" s="692">
        <v>0.0</v>
      </c>
      <c r="G119" s="692">
        <v>0.0</v>
      </c>
      <c r="H119" s="693">
        <f t="shared" si="89"/>
        <v>0</v>
      </c>
      <c r="I119" s="701"/>
      <c r="J119" s="647"/>
      <c r="K119" s="1714" t="s">
        <v>80</v>
      </c>
      <c r="L119" s="701">
        <v>0.0</v>
      </c>
      <c r="M119" s="701">
        <f t="shared" si="91"/>
        <v>0</v>
      </c>
      <c r="N119" s="692">
        <v>0.0</v>
      </c>
      <c r="O119" s="701">
        <f>sum(M119,N119)</f>
        <v>0</v>
      </c>
      <c r="P119" s="701"/>
      <c r="Q119" s="1686"/>
      <c r="R119" s="1686"/>
      <c r="S119" s="649"/>
      <c r="T119" s="649"/>
      <c r="U119" s="7"/>
      <c r="V119" s="7"/>
      <c r="W119" s="7"/>
      <c r="X119" s="7"/>
      <c r="Y119" s="7"/>
      <c r="Z119" s="7"/>
      <c r="AA119" s="7"/>
      <c r="AB119" s="7"/>
      <c r="AC119" s="7"/>
    </row>
    <row r="120">
      <c r="A120" s="1716" t="s">
        <v>1081</v>
      </c>
      <c r="B120" s="1760">
        <v>0.0</v>
      </c>
      <c r="C120" s="1760">
        <v>0.0</v>
      </c>
      <c r="D120" s="1760">
        <v>5.0</v>
      </c>
      <c r="E120" s="1760">
        <v>2.0</v>
      </c>
      <c r="F120" s="1760">
        <v>1.0</v>
      </c>
      <c r="G120" s="1760">
        <v>0.0</v>
      </c>
      <c r="H120" s="1761">
        <f t="shared" ref="H120:H122" si="92">SUM(B120:G120)</f>
        <v>8</v>
      </c>
      <c r="I120" s="1762">
        <f>SUM(H120:H124)</f>
        <v>11</v>
      </c>
      <c r="J120" s="647"/>
      <c r="K120" s="1771" t="s">
        <v>1081</v>
      </c>
      <c r="L120" s="1765">
        <v>30.0</v>
      </c>
      <c r="M120" s="1762">
        <f t="shared" ref="M120:M121" si="93">(L120-H120)-R120</f>
        <v>22</v>
      </c>
      <c r="N120" s="1760">
        <v>0.0</v>
      </c>
      <c r="O120" s="1762">
        <f t="shared" ref="O120:O121" si="94">SUM(M120,N120)</f>
        <v>22</v>
      </c>
      <c r="P120" s="1762"/>
      <c r="Q120" s="1766"/>
      <c r="R120" s="1762"/>
      <c r="S120" s="649"/>
      <c r="T120" s="649"/>
      <c r="U120" s="7"/>
      <c r="V120" s="7"/>
      <c r="W120" s="7"/>
      <c r="X120" s="7"/>
      <c r="Y120" s="7"/>
      <c r="Z120" s="7"/>
      <c r="AA120" s="7"/>
      <c r="AB120" s="7"/>
      <c r="AC120" s="7"/>
    </row>
    <row r="121">
      <c r="A121" s="1714" t="s">
        <v>77</v>
      </c>
      <c r="B121" s="692">
        <v>0.0</v>
      </c>
      <c r="C121" s="692">
        <v>1.0</v>
      </c>
      <c r="D121" s="692">
        <v>1.0</v>
      </c>
      <c r="E121" s="692">
        <v>0.0</v>
      </c>
      <c r="F121" s="692">
        <v>0.0</v>
      </c>
      <c r="G121" s="692">
        <v>1.0</v>
      </c>
      <c r="H121" s="693">
        <f t="shared" si="92"/>
        <v>3</v>
      </c>
      <c r="I121" s="596">
        <f>(I120/60)</f>
        <v>0.1833333333</v>
      </c>
      <c r="J121" s="647"/>
      <c r="K121" s="1714" t="s">
        <v>77</v>
      </c>
      <c r="L121" s="692">
        <v>5.0</v>
      </c>
      <c r="M121" s="701">
        <f t="shared" si="93"/>
        <v>2</v>
      </c>
      <c r="N121" s="692">
        <v>0.0</v>
      </c>
      <c r="O121" s="701">
        <f t="shared" si="94"/>
        <v>2</v>
      </c>
      <c r="P121" s="701"/>
      <c r="Q121" s="1621"/>
      <c r="R121" s="1686"/>
      <c r="S121" s="649"/>
      <c r="T121" s="649"/>
      <c r="U121" s="7"/>
      <c r="V121" s="7"/>
      <c r="W121" s="7"/>
      <c r="X121" s="7"/>
      <c r="Y121" s="7"/>
      <c r="Z121" s="7"/>
      <c r="AA121" s="7"/>
      <c r="AB121" s="7"/>
      <c r="AC121" s="7"/>
    </row>
    <row r="122">
      <c r="A122" s="1714" t="s">
        <v>78</v>
      </c>
      <c r="B122" s="692">
        <v>0.0</v>
      </c>
      <c r="C122" s="692">
        <v>0.0</v>
      </c>
      <c r="D122" s="692">
        <v>0.0</v>
      </c>
      <c r="E122" s="692">
        <v>0.0</v>
      </c>
      <c r="F122" s="692">
        <v>0.0</v>
      </c>
      <c r="G122" s="692">
        <v>0.0</v>
      </c>
      <c r="H122" s="693">
        <f t="shared" si="92"/>
        <v>0</v>
      </c>
      <c r="I122" s="701"/>
      <c r="J122" s="647"/>
      <c r="K122" s="1714" t="s">
        <v>78</v>
      </c>
      <c r="L122" s="701" t="s">
        <v>79</v>
      </c>
      <c r="M122" s="692" t="s">
        <v>79</v>
      </c>
      <c r="N122" s="692" t="s">
        <v>79</v>
      </c>
      <c r="O122" s="701" t="s">
        <v>79</v>
      </c>
      <c r="P122" s="701"/>
      <c r="Q122" s="1686"/>
      <c r="R122" s="1686"/>
      <c r="S122" s="649"/>
      <c r="T122" s="649"/>
      <c r="U122" s="7"/>
      <c r="V122" s="7"/>
      <c r="W122" s="7"/>
      <c r="X122" s="7"/>
      <c r="Y122" s="7"/>
      <c r="Z122" s="7"/>
      <c r="AA122" s="7"/>
      <c r="AB122" s="7"/>
      <c r="AC122" s="7"/>
    </row>
    <row r="123">
      <c r="A123" s="1714" t="s">
        <v>446</v>
      </c>
      <c r="B123" s="692">
        <v>0.0</v>
      </c>
      <c r="C123" s="692">
        <v>0.0</v>
      </c>
      <c r="D123" s="692">
        <v>0.0</v>
      </c>
      <c r="E123" s="692">
        <v>0.0</v>
      </c>
      <c r="F123" s="692">
        <v>0.0</v>
      </c>
      <c r="G123" s="692">
        <v>0.0</v>
      </c>
      <c r="H123" s="693">
        <f t="shared" ref="H123:H125" si="95">sum(B123:G123)</f>
        <v>0</v>
      </c>
      <c r="I123" s="701"/>
      <c r="J123" s="647"/>
      <c r="K123" s="1714" t="s">
        <v>446</v>
      </c>
      <c r="L123" s="692">
        <v>0.0</v>
      </c>
      <c r="M123" s="701">
        <f t="shared" ref="M123:M126" si="96">(L123-H123)-R123</f>
        <v>0</v>
      </c>
      <c r="N123" s="692">
        <v>0.0</v>
      </c>
      <c r="O123" s="701">
        <f t="shared" ref="O123:O124" si="97">SUM(M123,N123)</f>
        <v>0</v>
      </c>
      <c r="P123" s="701"/>
      <c r="Q123" s="1621"/>
      <c r="R123" s="1686"/>
      <c r="S123" s="649"/>
      <c r="T123" s="649"/>
      <c r="U123" s="7"/>
      <c r="V123" s="7"/>
      <c r="W123" s="7"/>
      <c r="X123" s="7"/>
      <c r="Y123" s="7"/>
      <c r="Z123" s="7"/>
      <c r="AA123" s="7"/>
      <c r="AB123" s="7"/>
      <c r="AC123" s="7"/>
    </row>
    <row r="124">
      <c r="A124" s="1714" t="s">
        <v>751</v>
      </c>
      <c r="B124" s="692">
        <v>0.0</v>
      </c>
      <c r="C124" s="692">
        <v>0.0</v>
      </c>
      <c r="D124" s="692">
        <v>0.0</v>
      </c>
      <c r="E124" s="692">
        <v>0.0</v>
      </c>
      <c r="F124" s="692">
        <v>0.0</v>
      </c>
      <c r="G124" s="692">
        <v>0.0</v>
      </c>
      <c r="H124" s="693">
        <f t="shared" si="95"/>
        <v>0</v>
      </c>
      <c r="I124" s="701"/>
      <c r="J124" s="647"/>
      <c r="K124" s="1714" t="s">
        <v>751</v>
      </c>
      <c r="L124" s="701">
        <v>0.0</v>
      </c>
      <c r="M124" s="701">
        <f t="shared" si="96"/>
        <v>0</v>
      </c>
      <c r="N124" s="692">
        <v>0.0</v>
      </c>
      <c r="O124" s="701">
        <f t="shared" si="97"/>
        <v>0</v>
      </c>
      <c r="P124" s="701"/>
      <c r="Q124" s="1686"/>
      <c r="R124" s="1686"/>
      <c r="S124" s="649"/>
      <c r="T124" s="649"/>
      <c r="U124" s="7"/>
      <c r="V124" s="7"/>
      <c r="W124" s="7"/>
      <c r="X124" s="7"/>
      <c r="Y124" s="7"/>
      <c r="Z124" s="7"/>
      <c r="AA124" s="7"/>
      <c r="AB124" s="7"/>
      <c r="AC124" s="7"/>
    </row>
    <row r="125">
      <c r="A125" s="1714" t="s">
        <v>80</v>
      </c>
      <c r="B125" s="692">
        <v>0.0</v>
      </c>
      <c r="C125" s="692">
        <v>0.0</v>
      </c>
      <c r="D125" s="692">
        <v>0.0</v>
      </c>
      <c r="E125" s="692">
        <v>0.0</v>
      </c>
      <c r="F125" s="692">
        <v>0.0</v>
      </c>
      <c r="G125" s="692">
        <v>0.0</v>
      </c>
      <c r="H125" s="693">
        <f t="shared" si="95"/>
        <v>0</v>
      </c>
      <c r="I125" s="701"/>
      <c r="J125" s="635"/>
      <c r="K125" s="1714" t="s">
        <v>80</v>
      </c>
      <c r="L125" s="692">
        <v>0.0</v>
      </c>
      <c r="M125" s="701">
        <f t="shared" si="96"/>
        <v>0</v>
      </c>
      <c r="N125" s="692">
        <v>0.0</v>
      </c>
      <c r="O125" s="701">
        <f>sum(M125,N125)</f>
        <v>0</v>
      </c>
      <c r="P125" s="701"/>
      <c r="Q125" s="1621"/>
      <c r="R125" s="1686"/>
      <c r="S125" s="649"/>
      <c r="T125" s="649"/>
      <c r="U125" s="7"/>
      <c r="V125" s="7"/>
      <c r="W125" s="7"/>
      <c r="X125" s="7"/>
      <c r="Y125" s="7"/>
      <c r="Z125" s="7"/>
      <c r="AA125" s="7"/>
      <c r="AB125" s="7"/>
      <c r="AC125" s="7"/>
    </row>
    <row r="126">
      <c r="A126" s="1771" t="s">
        <v>274</v>
      </c>
      <c r="B126" s="1760">
        <v>0.0</v>
      </c>
      <c r="C126" s="1760">
        <v>0.0</v>
      </c>
      <c r="D126" s="1760">
        <v>0.0</v>
      </c>
      <c r="E126" s="1760">
        <v>0.0</v>
      </c>
      <c r="F126" s="1760">
        <v>0.0</v>
      </c>
      <c r="G126" s="1760">
        <v>0.0</v>
      </c>
      <c r="H126" s="1761">
        <f t="shared" ref="H126:H129" si="98">SUM(B126:G126)</f>
        <v>0</v>
      </c>
      <c r="I126" s="1762">
        <f>SUM(H126:H130)</f>
        <v>0</v>
      </c>
      <c r="J126" s="635"/>
      <c r="K126" s="1771" t="s">
        <v>274</v>
      </c>
      <c r="L126" s="1765">
        <v>0.0</v>
      </c>
      <c r="M126" s="1762">
        <f t="shared" si="96"/>
        <v>0</v>
      </c>
      <c r="N126" s="1760"/>
      <c r="O126" s="1762">
        <f t="shared" ref="O126:O127" si="99">SUM(M126,N126)</f>
        <v>0</v>
      </c>
      <c r="P126" s="1685"/>
      <c r="Q126" s="1685"/>
      <c r="R126" s="1685"/>
      <c r="S126" s="649"/>
      <c r="T126" s="649"/>
      <c r="U126" s="7"/>
      <c r="V126" s="7"/>
      <c r="W126" s="7"/>
      <c r="X126" s="7"/>
      <c r="Y126" s="7"/>
      <c r="Z126" s="7"/>
      <c r="AA126" s="7"/>
      <c r="AB126" s="7"/>
      <c r="AC126" s="7"/>
    </row>
    <row r="127">
      <c r="A127" s="1714" t="s">
        <v>77</v>
      </c>
      <c r="B127" s="690">
        <v>0.0</v>
      </c>
      <c r="C127" s="692">
        <v>0.0</v>
      </c>
      <c r="D127" s="690">
        <v>0.0</v>
      </c>
      <c r="E127" s="690">
        <v>0.0</v>
      </c>
      <c r="F127" s="690">
        <v>0.0</v>
      </c>
      <c r="G127" s="692">
        <v>0.0</v>
      </c>
      <c r="H127" s="693">
        <f t="shared" si="98"/>
        <v>0</v>
      </c>
      <c r="I127" s="596">
        <f>(I126/60)</f>
        <v>0</v>
      </c>
      <c r="J127" s="635"/>
      <c r="K127" s="1714" t="s">
        <v>77</v>
      </c>
      <c r="L127" s="692">
        <v>0.0</v>
      </c>
      <c r="M127" s="701">
        <f>(L127-H127-H128)-R127</f>
        <v>0</v>
      </c>
      <c r="N127" s="692"/>
      <c r="O127" s="701">
        <f t="shared" si="99"/>
        <v>0</v>
      </c>
      <c r="P127" s="701"/>
      <c r="Q127" s="1686"/>
      <c r="R127" s="701"/>
      <c r="S127" s="649"/>
      <c r="T127" s="649"/>
      <c r="U127" s="7"/>
      <c r="V127" s="7"/>
      <c r="W127" s="7"/>
      <c r="X127" s="7"/>
      <c r="Y127" s="7"/>
      <c r="Z127" s="7"/>
      <c r="AA127" s="7"/>
      <c r="AB127" s="7"/>
      <c r="AC127" s="7"/>
    </row>
    <row r="128">
      <c r="A128" s="1714" t="s">
        <v>78</v>
      </c>
      <c r="B128" s="692">
        <v>0.0</v>
      </c>
      <c r="C128" s="692">
        <v>0.0</v>
      </c>
      <c r="D128" s="692">
        <v>0.0</v>
      </c>
      <c r="E128" s="692">
        <v>0.0</v>
      </c>
      <c r="F128" s="692">
        <v>0.0</v>
      </c>
      <c r="G128" s="692">
        <v>0.0</v>
      </c>
      <c r="H128" s="693">
        <f t="shared" si="98"/>
        <v>0</v>
      </c>
      <c r="I128" s="701"/>
      <c r="J128" s="635"/>
      <c r="K128" s="1714" t="s">
        <v>78</v>
      </c>
      <c r="L128" s="701" t="s">
        <v>79</v>
      </c>
      <c r="M128" s="701" t="s">
        <v>79</v>
      </c>
      <c r="N128" s="692"/>
      <c r="O128" s="701" t="s">
        <v>79</v>
      </c>
      <c r="P128" s="701"/>
      <c r="Q128" s="1686"/>
      <c r="R128" s="1686"/>
      <c r="S128" s="649"/>
      <c r="T128" s="649"/>
      <c r="U128" s="7"/>
      <c r="V128" s="7"/>
      <c r="W128" s="7"/>
      <c r="X128" s="7"/>
      <c r="Y128" s="7"/>
      <c r="Z128" s="7"/>
      <c r="AA128" s="7"/>
      <c r="AB128" s="7"/>
      <c r="AC128" s="7"/>
    </row>
    <row r="129">
      <c r="A129" s="1714" t="s">
        <v>446</v>
      </c>
      <c r="B129" s="692">
        <v>0.0</v>
      </c>
      <c r="C129" s="692">
        <v>0.0</v>
      </c>
      <c r="D129" s="692">
        <v>0.0</v>
      </c>
      <c r="E129" s="692">
        <v>0.0</v>
      </c>
      <c r="F129" s="692">
        <v>0.0</v>
      </c>
      <c r="G129" s="692">
        <v>0.0</v>
      </c>
      <c r="H129" s="693">
        <f t="shared" si="98"/>
        <v>0</v>
      </c>
      <c r="I129" s="701"/>
      <c r="J129" s="635"/>
      <c r="K129" s="1714" t="s">
        <v>446</v>
      </c>
      <c r="L129" s="692">
        <v>0.0</v>
      </c>
      <c r="M129" s="701">
        <f>(L129-H129)-R129</f>
        <v>0</v>
      </c>
      <c r="N129" s="692"/>
      <c r="O129" s="701">
        <f t="shared" ref="O129:O130" si="100">SUM(M129,N129)</f>
        <v>0</v>
      </c>
      <c r="P129" s="701"/>
      <c r="Q129" s="1686"/>
      <c r="R129" s="1686"/>
      <c r="S129" s="649"/>
      <c r="T129" s="649"/>
      <c r="U129" s="7"/>
      <c r="V129" s="7"/>
      <c r="W129" s="7"/>
      <c r="X129" s="7"/>
      <c r="Y129" s="7"/>
      <c r="Z129" s="7"/>
      <c r="AA129" s="7"/>
      <c r="AB129" s="7"/>
      <c r="AC129" s="7"/>
    </row>
    <row r="130">
      <c r="A130" s="1714" t="s">
        <v>751</v>
      </c>
      <c r="B130" s="692">
        <v>0.0</v>
      </c>
      <c r="C130" s="692">
        <v>0.0</v>
      </c>
      <c r="D130" s="692">
        <v>0.0</v>
      </c>
      <c r="E130" s="692">
        <v>0.0</v>
      </c>
      <c r="F130" s="692">
        <v>0.0</v>
      </c>
      <c r="G130" s="692">
        <v>0.0</v>
      </c>
      <c r="H130" s="693">
        <f t="shared" ref="H130:H131" si="101">sum(B130:G130)</f>
        <v>0</v>
      </c>
      <c r="I130" s="701"/>
      <c r="J130" s="635"/>
      <c r="K130" s="1714" t="s">
        <v>751</v>
      </c>
      <c r="L130" s="692">
        <v>0.0</v>
      </c>
      <c r="M130" s="701">
        <f t="shared" ref="M130:M131" si="102">(L130-H130)</f>
        <v>0</v>
      </c>
      <c r="N130" s="692"/>
      <c r="O130" s="701">
        <f t="shared" si="100"/>
        <v>0</v>
      </c>
      <c r="P130" s="701"/>
      <c r="Q130" s="1686"/>
      <c r="R130" s="1686"/>
      <c r="S130" s="649"/>
      <c r="T130" s="649"/>
      <c r="U130" s="7"/>
      <c r="V130" s="7"/>
      <c r="W130" s="7"/>
      <c r="X130" s="7"/>
      <c r="Y130" s="7"/>
      <c r="Z130" s="7"/>
      <c r="AA130" s="7"/>
      <c r="AB130" s="7"/>
      <c r="AC130" s="7"/>
    </row>
    <row r="131">
      <c r="A131" s="1714" t="s">
        <v>80</v>
      </c>
      <c r="B131" s="692">
        <v>0.0</v>
      </c>
      <c r="C131" s="692">
        <v>0.0</v>
      </c>
      <c r="D131" s="692">
        <v>0.0</v>
      </c>
      <c r="E131" s="692">
        <v>0.0</v>
      </c>
      <c r="F131" s="692">
        <v>0.0</v>
      </c>
      <c r="G131" s="692">
        <v>0.0</v>
      </c>
      <c r="H131" s="693">
        <f t="shared" si="101"/>
        <v>0</v>
      </c>
      <c r="I131" s="701"/>
      <c r="J131" s="635"/>
      <c r="K131" s="1714" t="s">
        <v>80</v>
      </c>
      <c r="L131" s="701">
        <v>0.0</v>
      </c>
      <c r="M131" s="701">
        <f t="shared" si="102"/>
        <v>0</v>
      </c>
      <c r="N131" s="692"/>
      <c r="O131" s="701">
        <f>sum(M131,N131)</f>
        <v>0</v>
      </c>
      <c r="P131" s="701"/>
      <c r="Q131" s="1686"/>
      <c r="R131" s="1686"/>
      <c r="S131" s="649"/>
      <c r="T131" s="649"/>
      <c r="U131" s="7"/>
      <c r="V131" s="7"/>
      <c r="W131" s="7"/>
      <c r="X131" s="7"/>
      <c r="Y131" s="7"/>
      <c r="Z131" s="7"/>
      <c r="AA131" s="7"/>
      <c r="AB131" s="7"/>
      <c r="AC131" s="7"/>
    </row>
    <row r="132">
      <c r="A132" s="1757"/>
      <c r="B132" s="1682"/>
      <c r="C132" s="1682"/>
      <c r="D132" s="1682"/>
      <c r="E132" s="1682"/>
      <c r="F132" s="1682"/>
      <c r="G132" s="1682"/>
      <c r="H132" s="1682"/>
      <c r="I132" s="1682"/>
      <c r="J132" s="635"/>
      <c r="K132" s="1757"/>
      <c r="L132" s="1682"/>
      <c r="M132" s="1682"/>
      <c r="N132" s="1682"/>
      <c r="O132" s="1682"/>
      <c r="P132" s="1682"/>
      <c r="Q132" s="1682"/>
      <c r="R132" s="1682"/>
      <c r="S132" s="7"/>
      <c r="T132" s="649"/>
      <c r="U132" s="7"/>
      <c r="V132" s="7"/>
      <c r="W132" s="7"/>
      <c r="X132" s="7"/>
      <c r="Y132" s="7"/>
      <c r="Z132" s="7"/>
      <c r="AA132" s="7"/>
      <c r="AB132" s="7"/>
      <c r="AC132" s="7"/>
    </row>
    <row r="133">
      <c r="A133" s="1774" t="s">
        <v>121</v>
      </c>
      <c r="B133" s="1928">
        <f t="shared" ref="B133:H133" si="103">SUM(B4,B10,B16,B22,B28,B34,B40,B47,B53,B59,B65,B71,B77,B83,B90,B96,B102,B108,B114,B120, B126)</f>
        <v>67</v>
      </c>
      <c r="C133" s="1928">
        <f t="shared" si="103"/>
        <v>53</v>
      </c>
      <c r="D133" s="1928">
        <f t="shared" si="103"/>
        <v>68</v>
      </c>
      <c r="E133" s="1928">
        <f t="shared" si="103"/>
        <v>49</v>
      </c>
      <c r="F133" s="1928">
        <f t="shared" si="103"/>
        <v>39</v>
      </c>
      <c r="G133" s="1928">
        <f t="shared" si="103"/>
        <v>27</v>
      </c>
      <c r="H133" s="1928">
        <f t="shared" si="103"/>
        <v>303</v>
      </c>
      <c r="I133" s="1685"/>
      <c r="J133" s="635"/>
      <c r="K133" s="1774" t="s">
        <v>121</v>
      </c>
      <c r="L133" s="1928">
        <f t="shared" ref="L133:R133" si="104">SUM(L4,L10,L16,L22,L28,L34,L40,L47,L53,L59,L65,L71,L77,L83,L90,L96,L102,L108,L114,L120, L126)</f>
        <v>493</v>
      </c>
      <c r="M133" s="1928">
        <f t="shared" si="104"/>
        <v>220</v>
      </c>
      <c r="N133" s="1928">
        <f t="shared" si="104"/>
        <v>260</v>
      </c>
      <c r="O133" s="1928">
        <f t="shared" si="104"/>
        <v>480</v>
      </c>
      <c r="P133" s="1928">
        <f t="shared" si="104"/>
        <v>0</v>
      </c>
      <c r="Q133" s="1928">
        <f t="shared" si="104"/>
        <v>0</v>
      </c>
      <c r="R133" s="1928">
        <f t="shared" si="104"/>
        <v>0</v>
      </c>
      <c r="S133" s="7"/>
      <c r="T133" s="649"/>
      <c r="U133" s="7"/>
      <c r="V133" s="7"/>
      <c r="W133" s="7"/>
      <c r="X133" s="7"/>
      <c r="Y133" s="7"/>
      <c r="Z133" s="7"/>
      <c r="AA133" s="7"/>
      <c r="AB133" s="7"/>
      <c r="AC133" s="7"/>
    </row>
    <row r="134">
      <c r="A134" s="1774" t="s">
        <v>77</v>
      </c>
      <c r="B134" s="1928">
        <f t="shared" ref="B134:H134" si="105">SUM(B5,B11,B17,B23,B29,B35,B41,B48,B54,B60,B66,B72,B78,B84,B91,B97,B103,B109,B115,B121, B127)</f>
        <v>0</v>
      </c>
      <c r="C134" s="1928">
        <f t="shared" si="105"/>
        <v>3</v>
      </c>
      <c r="D134" s="1928">
        <f t="shared" si="105"/>
        <v>1</v>
      </c>
      <c r="E134" s="1928">
        <f t="shared" si="105"/>
        <v>0</v>
      </c>
      <c r="F134" s="1928">
        <f t="shared" si="105"/>
        <v>0</v>
      </c>
      <c r="G134" s="1928">
        <f t="shared" si="105"/>
        <v>1</v>
      </c>
      <c r="H134" s="1928">
        <f t="shared" si="105"/>
        <v>5</v>
      </c>
      <c r="I134" s="1685"/>
      <c r="J134" s="635"/>
      <c r="K134" s="1774" t="s">
        <v>77</v>
      </c>
      <c r="L134" s="1928">
        <f t="shared" ref="L134:R134" si="106">SUM(L5,L11,L17,L23,L29,L35,L41,L48,L54,L60,L66,L72,L78,L84,L91,L97,L103,L109,L115,L121, L127)</f>
        <v>96</v>
      </c>
      <c r="M134" s="1928">
        <f t="shared" si="106"/>
        <v>21</v>
      </c>
      <c r="N134" s="1928">
        <f t="shared" si="106"/>
        <v>5</v>
      </c>
      <c r="O134" s="1928">
        <f t="shared" si="106"/>
        <v>26</v>
      </c>
      <c r="P134" s="1928">
        <f t="shared" si="106"/>
        <v>0</v>
      </c>
      <c r="Q134" s="1928">
        <f t="shared" si="106"/>
        <v>0</v>
      </c>
      <c r="R134" s="1928">
        <f t="shared" si="106"/>
        <v>0</v>
      </c>
      <c r="S134" s="7"/>
      <c r="T134" s="649"/>
      <c r="U134" s="7"/>
      <c r="V134" s="7"/>
      <c r="W134" s="7"/>
      <c r="X134" s="7"/>
      <c r="Y134" s="7"/>
      <c r="Z134" s="7"/>
      <c r="AA134" s="7"/>
      <c r="AB134" s="7"/>
      <c r="AC134" s="7"/>
    </row>
    <row r="135">
      <c r="A135" s="1774" t="s">
        <v>78</v>
      </c>
      <c r="B135" s="1928">
        <f t="shared" ref="B135:H135" si="107">SUM(B6,B12,B18,B24,B30,B36,B42,B49,B55,B61,B67,B73,B79,B85,B92,B98,B104,B110,B116,B122, B128)</f>
        <v>16</v>
      </c>
      <c r="C135" s="1928">
        <f t="shared" si="107"/>
        <v>30</v>
      </c>
      <c r="D135" s="1928">
        <f t="shared" si="107"/>
        <v>8</v>
      </c>
      <c r="E135" s="1928">
        <f t="shared" si="107"/>
        <v>14</v>
      </c>
      <c r="F135" s="1928">
        <f t="shared" si="107"/>
        <v>1</v>
      </c>
      <c r="G135" s="1928">
        <f t="shared" si="107"/>
        <v>1</v>
      </c>
      <c r="H135" s="1928">
        <f t="shared" si="107"/>
        <v>70</v>
      </c>
      <c r="I135" s="1685"/>
      <c r="J135" s="635"/>
      <c r="K135" s="1774" t="s">
        <v>78</v>
      </c>
      <c r="L135" s="1928">
        <f t="shared" ref="L135:R135" si="108">SUM(L6,L12,L18,L24,L30,L36,L42,L49,L55,L61,L67,L73,L79,L85,L92,L98,L104,L110,L116,L122, L128)</f>
        <v>0</v>
      </c>
      <c r="M135" s="1928">
        <f t="shared" si="108"/>
        <v>0</v>
      </c>
      <c r="N135" s="1928">
        <f t="shared" si="108"/>
        <v>0</v>
      </c>
      <c r="O135" s="1928">
        <f t="shared" si="108"/>
        <v>0</v>
      </c>
      <c r="P135" s="1928">
        <f t="shared" si="108"/>
        <v>0</v>
      </c>
      <c r="Q135" s="1928">
        <f t="shared" si="108"/>
        <v>0</v>
      </c>
      <c r="R135" s="1928">
        <f t="shared" si="108"/>
        <v>0</v>
      </c>
      <c r="S135" s="7"/>
      <c r="T135" s="649"/>
      <c r="U135" s="7"/>
      <c r="V135" s="7"/>
      <c r="W135" s="7"/>
      <c r="X135" s="7"/>
      <c r="Y135" s="7"/>
      <c r="Z135" s="7"/>
      <c r="AA135" s="7"/>
      <c r="AB135" s="7"/>
      <c r="AC135" s="7"/>
    </row>
    <row r="136">
      <c r="A136" s="1774" t="s">
        <v>446</v>
      </c>
      <c r="B136" s="1928">
        <f t="shared" ref="B136:H136" si="109">SUM(B7,B13,B19,B25,B31,B37,B43,B50,B56,B62,B68,B74,B80,B86,B93,B99,B105,B111,B117,B123, B129)</f>
        <v>0</v>
      </c>
      <c r="C136" s="1928">
        <f t="shared" si="109"/>
        <v>1</v>
      </c>
      <c r="D136" s="1928">
        <f t="shared" si="109"/>
        <v>1</v>
      </c>
      <c r="E136" s="1928">
        <f t="shared" si="109"/>
        <v>1</v>
      </c>
      <c r="F136" s="1928">
        <f t="shared" si="109"/>
        <v>0</v>
      </c>
      <c r="G136" s="1928">
        <f t="shared" si="109"/>
        <v>0</v>
      </c>
      <c r="H136" s="1928">
        <f t="shared" si="109"/>
        <v>3</v>
      </c>
      <c r="I136" s="1685"/>
      <c r="J136" s="635"/>
      <c r="K136" s="1774" t="s">
        <v>446</v>
      </c>
      <c r="L136" s="1928">
        <f t="shared" ref="L136:R136" si="110">SUM(L7,L13,L19,L25,L31,L37,L43,L50,L56,L62,L68,L74,L80,L86,L93,L99,L105,L111,L117,L123, L129)</f>
        <v>23</v>
      </c>
      <c r="M136" s="1928">
        <f t="shared" si="110"/>
        <v>23</v>
      </c>
      <c r="N136" s="1928">
        <f t="shared" si="110"/>
        <v>12</v>
      </c>
      <c r="O136" s="1928">
        <f t="shared" si="110"/>
        <v>35</v>
      </c>
      <c r="P136" s="1928">
        <f t="shared" si="110"/>
        <v>0</v>
      </c>
      <c r="Q136" s="1928">
        <f t="shared" si="110"/>
        <v>0</v>
      </c>
      <c r="R136" s="1928">
        <f t="shared" si="110"/>
        <v>0</v>
      </c>
      <c r="S136" s="7"/>
      <c r="T136" s="649"/>
      <c r="U136" s="7"/>
      <c r="V136" s="7"/>
      <c r="W136" s="7"/>
      <c r="X136" s="7"/>
      <c r="Y136" s="7"/>
      <c r="Z136" s="7"/>
      <c r="AA136" s="7"/>
      <c r="AB136" s="7"/>
      <c r="AC136" s="7"/>
    </row>
    <row r="137">
      <c r="A137" s="1774" t="s">
        <v>751</v>
      </c>
      <c r="B137" s="1928">
        <f t="shared" ref="B137:H137" si="111">SUM(B8,B14,B20,B26,B32,B38,B44,B51,B57,B63,B69,B75,B81,B87,B94,B100,B106,B112,B118,B124, B130)</f>
        <v>10</v>
      </c>
      <c r="C137" s="1928">
        <f t="shared" si="111"/>
        <v>8</v>
      </c>
      <c r="D137" s="1928">
        <f t="shared" si="111"/>
        <v>2</v>
      </c>
      <c r="E137" s="1928">
        <f t="shared" si="111"/>
        <v>0</v>
      </c>
      <c r="F137" s="1928">
        <f t="shared" si="111"/>
        <v>2</v>
      </c>
      <c r="G137" s="1928">
        <f t="shared" si="111"/>
        <v>4</v>
      </c>
      <c r="H137" s="1928">
        <f t="shared" si="111"/>
        <v>24</v>
      </c>
      <c r="I137" s="1685"/>
      <c r="J137" s="635"/>
      <c r="K137" s="1774" t="s">
        <v>751</v>
      </c>
      <c r="L137" s="1928">
        <f t="shared" ref="L137:R137" si="112">SUM(L8,L14,L20,L26,L32,L38,L44,L51,L57,L63,L69,L75,L81,L87,L94,L100,L106,L112,L118,L124, L130)</f>
        <v>97</v>
      </c>
      <c r="M137" s="1928">
        <f t="shared" si="112"/>
        <v>73</v>
      </c>
      <c r="N137" s="1928">
        <f t="shared" si="112"/>
        <v>15</v>
      </c>
      <c r="O137" s="1928">
        <f t="shared" si="112"/>
        <v>88</v>
      </c>
      <c r="P137" s="1928">
        <f t="shared" si="112"/>
        <v>0</v>
      </c>
      <c r="Q137" s="1928">
        <f t="shared" si="112"/>
        <v>0</v>
      </c>
      <c r="R137" s="1928">
        <f t="shared" si="112"/>
        <v>0</v>
      </c>
      <c r="S137" s="7"/>
      <c r="T137" s="649"/>
      <c r="U137" s="7"/>
      <c r="V137" s="7"/>
      <c r="W137" s="7"/>
      <c r="X137" s="7"/>
      <c r="Y137" s="7"/>
      <c r="Z137" s="7"/>
      <c r="AA137" s="7"/>
      <c r="AB137" s="7"/>
      <c r="AC137" s="7"/>
    </row>
    <row r="138">
      <c r="A138" s="1774" t="s">
        <v>80</v>
      </c>
      <c r="B138" s="1928">
        <f t="shared" ref="B138:H138" si="113">SUM(B9,B15,B21,B27,B33,B39,B45,B52,B58,B64,B70,B76,B82,B88,B95,B101,B107,B113,B119,B125, B131)</f>
        <v>6</v>
      </c>
      <c r="C138" s="1928">
        <f t="shared" si="113"/>
        <v>1</v>
      </c>
      <c r="D138" s="1928">
        <f t="shared" si="113"/>
        <v>5</v>
      </c>
      <c r="E138" s="1928">
        <f t="shared" si="113"/>
        <v>9</v>
      </c>
      <c r="F138" s="1928">
        <f t="shared" si="113"/>
        <v>0</v>
      </c>
      <c r="G138" s="1928">
        <f t="shared" si="113"/>
        <v>0</v>
      </c>
      <c r="H138" s="1928">
        <f t="shared" si="113"/>
        <v>17</v>
      </c>
      <c r="I138" s="1685"/>
      <c r="J138" s="635"/>
      <c r="K138" s="1774" t="s">
        <v>80</v>
      </c>
      <c r="L138" s="1928">
        <f t="shared" ref="L138:R138" si="114">SUM(L9,L15,L21,L27,L33,L39,L45,L52,L58,L64,L70,L76,L82,L88,L95,L101,L107,L113,L119,L125, L131)</f>
        <v>230</v>
      </c>
      <c r="M138" s="1928">
        <f t="shared" si="114"/>
        <v>233</v>
      </c>
      <c r="N138" s="1928">
        <f t="shared" si="114"/>
        <v>10</v>
      </c>
      <c r="O138" s="1928">
        <f t="shared" si="114"/>
        <v>243</v>
      </c>
      <c r="P138" s="1928">
        <f t="shared" si="114"/>
        <v>0</v>
      </c>
      <c r="Q138" s="1928">
        <f t="shared" si="114"/>
        <v>0</v>
      </c>
      <c r="R138" s="1928">
        <f t="shared" si="114"/>
        <v>0</v>
      </c>
      <c r="S138" s="7"/>
      <c r="T138" s="649"/>
      <c r="U138" s="7"/>
      <c r="V138" s="7"/>
      <c r="W138" s="7"/>
      <c r="X138" s="7"/>
      <c r="Y138" s="7"/>
      <c r="Z138" s="7"/>
      <c r="AA138" s="7"/>
      <c r="AB138" s="7"/>
      <c r="AC138" s="7"/>
    </row>
    <row r="139">
      <c r="A139" s="1757" t="s">
        <v>9</v>
      </c>
      <c r="B139" s="1758">
        <f t="shared" ref="B139:H139" si="115">SUM(B133:B137)</f>
        <v>93</v>
      </c>
      <c r="C139" s="1758">
        <f t="shared" si="115"/>
        <v>95</v>
      </c>
      <c r="D139" s="1758">
        <f t="shared" si="115"/>
        <v>80</v>
      </c>
      <c r="E139" s="1758">
        <f t="shared" si="115"/>
        <v>64</v>
      </c>
      <c r="F139" s="1758">
        <f t="shared" si="115"/>
        <v>42</v>
      </c>
      <c r="G139" s="1758">
        <f t="shared" si="115"/>
        <v>33</v>
      </c>
      <c r="H139" s="1758">
        <f t="shared" si="115"/>
        <v>405</v>
      </c>
      <c r="I139" s="1682"/>
      <c r="J139" s="635"/>
      <c r="K139" s="1757" t="s">
        <v>9</v>
      </c>
      <c r="L139" s="1758">
        <f t="shared" ref="L139:R139" si="116">SUM(L133:L137)</f>
        <v>709</v>
      </c>
      <c r="M139" s="1758">
        <f t="shared" si="116"/>
        <v>337</v>
      </c>
      <c r="N139" s="1758">
        <f t="shared" si="116"/>
        <v>292</v>
      </c>
      <c r="O139" s="1758">
        <f t="shared" si="116"/>
        <v>629</v>
      </c>
      <c r="P139" s="1758">
        <f t="shared" si="116"/>
        <v>0</v>
      </c>
      <c r="Q139" s="1758">
        <f t="shared" si="116"/>
        <v>0</v>
      </c>
      <c r="R139" s="1758">
        <f t="shared" si="116"/>
        <v>0</v>
      </c>
      <c r="S139" s="7"/>
      <c r="T139" s="649"/>
      <c r="U139" s="7"/>
      <c r="V139" s="7"/>
      <c r="W139" s="7"/>
      <c r="X139" s="7"/>
      <c r="Y139" s="7"/>
      <c r="Z139" s="7"/>
      <c r="AA139" s="7"/>
      <c r="AB139" s="7"/>
      <c r="AC139" s="7"/>
    </row>
    <row r="140">
      <c r="A140" s="1974"/>
      <c r="B140" s="584"/>
      <c r="C140" s="584"/>
      <c r="D140" s="584"/>
      <c r="E140" s="677"/>
      <c r="F140" s="678"/>
      <c r="G140" s="678"/>
      <c r="H140" s="678"/>
      <c r="I140" s="636"/>
      <c r="J140" s="576"/>
      <c r="K140" s="576"/>
      <c r="L140" s="636"/>
      <c r="M140" s="636"/>
      <c r="N140" s="636"/>
      <c r="O140" s="636"/>
      <c r="P140" s="636"/>
      <c r="Q140" s="649"/>
      <c r="R140" s="649"/>
      <c r="S140" s="7"/>
      <c r="T140" s="649"/>
      <c r="U140" s="7"/>
      <c r="V140" s="7"/>
      <c r="W140" s="7"/>
      <c r="X140" s="7"/>
      <c r="Y140" s="7"/>
      <c r="Z140" s="7"/>
      <c r="AA140" s="7"/>
      <c r="AB140" s="7"/>
      <c r="AC140" s="7"/>
    </row>
    <row r="141">
      <c r="A141" s="1757" t="s">
        <v>123</v>
      </c>
      <c r="B141" s="1758" t="s">
        <v>2</v>
      </c>
      <c r="C141" s="1758" t="s">
        <v>3</v>
      </c>
      <c r="D141" s="1758" t="s">
        <v>4</v>
      </c>
      <c r="E141" s="1758" t="s">
        <v>5</v>
      </c>
      <c r="F141" s="1758" t="s">
        <v>6</v>
      </c>
      <c r="G141" s="1758" t="s">
        <v>7</v>
      </c>
      <c r="H141" s="1758" t="s">
        <v>9</v>
      </c>
      <c r="I141" s="636"/>
      <c r="J141" s="649"/>
      <c r="K141" s="636"/>
      <c r="L141" s="636"/>
      <c r="M141" s="636"/>
      <c r="N141" s="636"/>
      <c r="O141" s="636"/>
      <c r="P141" s="636"/>
      <c r="Q141" s="649"/>
      <c r="R141" s="649"/>
      <c r="S141" s="7"/>
      <c r="T141" s="649"/>
      <c r="U141" s="7"/>
      <c r="V141" s="7"/>
      <c r="W141" s="7"/>
      <c r="X141" s="7"/>
      <c r="Y141" s="7"/>
      <c r="Z141" s="7"/>
      <c r="AA141" s="7"/>
      <c r="AB141" s="7"/>
      <c r="AC141" s="7"/>
    </row>
    <row r="142">
      <c r="A142" s="1756" t="s">
        <v>124</v>
      </c>
      <c r="B142" s="693">
        <f t="shared" ref="B142:G142" si="117">sum(B134:B135)</f>
        <v>16</v>
      </c>
      <c r="C142" s="693">
        <f t="shared" si="117"/>
        <v>33</v>
      </c>
      <c r="D142" s="693">
        <f t="shared" si="117"/>
        <v>9</v>
      </c>
      <c r="E142" s="693">
        <f t="shared" si="117"/>
        <v>14</v>
      </c>
      <c r="F142" s="693">
        <f t="shared" si="117"/>
        <v>1</v>
      </c>
      <c r="G142" s="693">
        <f t="shared" si="117"/>
        <v>2</v>
      </c>
      <c r="H142" s="693">
        <f>sum(B142:G142)</f>
        <v>75</v>
      </c>
      <c r="I142" s="636"/>
      <c r="J142" s="649"/>
      <c r="K142" s="636"/>
      <c r="L142" s="636"/>
      <c r="M142" s="636"/>
      <c r="N142" s="636"/>
      <c r="O142" s="636"/>
      <c r="P142" s="636"/>
      <c r="Q142" s="649"/>
      <c r="R142" s="649"/>
      <c r="S142" s="7"/>
      <c r="T142" s="649"/>
      <c r="U142" s="7"/>
      <c r="V142" s="7"/>
      <c r="W142" s="7"/>
      <c r="X142" s="7"/>
      <c r="Y142" s="7"/>
      <c r="Z142" s="7"/>
      <c r="AA142" s="7"/>
      <c r="AB142" s="7"/>
      <c r="AC142" s="7"/>
    </row>
    <row r="143">
      <c r="A143" s="1938" t="s">
        <v>126</v>
      </c>
      <c r="B143" s="1777">
        <f t="shared" ref="B143:H143" si="118">(B142*10.01)</f>
        <v>160.16</v>
      </c>
      <c r="C143" s="1777">
        <f t="shared" si="118"/>
        <v>330.33</v>
      </c>
      <c r="D143" s="1777">
        <f t="shared" si="118"/>
        <v>90.09</v>
      </c>
      <c r="E143" s="1777">
        <f t="shared" si="118"/>
        <v>140.14</v>
      </c>
      <c r="F143" s="1777">
        <f t="shared" si="118"/>
        <v>10.01</v>
      </c>
      <c r="G143" s="1777">
        <f t="shared" si="118"/>
        <v>20.02</v>
      </c>
      <c r="H143" s="1777">
        <f t="shared" si="118"/>
        <v>750.75</v>
      </c>
      <c r="I143" s="676"/>
      <c r="J143" s="577"/>
      <c r="K143" s="576"/>
      <c r="L143" s="1963"/>
      <c r="M143" s="1963"/>
      <c r="N143" s="1963"/>
      <c r="O143" s="576"/>
      <c r="P143" s="629"/>
      <c r="Q143" s="1964"/>
      <c r="R143" s="1965"/>
      <c r="S143" s="1964"/>
      <c r="T143" s="1965"/>
      <c r="U143" s="7"/>
      <c r="V143" s="7"/>
      <c r="W143" s="7"/>
      <c r="X143" s="7"/>
      <c r="Y143" s="7"/>
      <c r="Z143" s="7"/>
      <c r="AA143" s="7"/>
      <c r="AB143" s="7"/>
      <c r="AC143" s="7"/>
    </row>
    <row r="144">
      <c r="A144" s="1756" t="s">
        <v>127</v>
      </c>
      <c r="B144" s="693">
        <f t="shared" ref="B144:G144" si="119">B138</f>
        <v>6</v>
      </c>
      <c r="C144" s="693">
        <f t="shared" si="119"/>
        <v>1</v>
      </c>
      <c r="D144" s="693">
        <f t="shared" si="119"/>
        <v>5</v>
      </c>
      <c r="E144" s="693">
        <f t="shared" si="119"/>
        <v>9</v>
      </c>
      <c r="F144" s="693">
        <f t="shared" si="119"/>
        <v>0</v>
      </c>
      <c r="G144" s="693">
        <f t="shared" si="119"/>
        <v>0</v>
      </c>
      <c r="H144" s="693">
        <f>sum(B144:G144)</f>
        <v>21</v>
      </c>
      <c r="I144" s="676"/>
      <c r="J144" s="577"/>
      <c r="K144" s="576"/>
      <c r="L144" s="1963"/>
      <c r="M144" s="1963"/>
      <c r="N144" s="1963"/>
      <c r="O144" s="576"/>
      <c r="P144" s="629"/>
      <c r="Q144" s="1964"/>
      <c r="R144" s="1965"/>
      <c r="S144" s="1964"/>
      <c r="T144" s="1965"/>
      <c r="U144" s="7"/>
      <c r="V144" s="7"/>
      <c r="W144" s="7"/>
      <c r="X144" s="7"/>
      <c r="Y144" s="7"/>
      <c r="Z144" s="7"/>
      <c r="AA144" s="7"/>
      <c r="AB144" s="7"/>
      <c r="AC144" s="7"/>
    </row>
    <row r="145">
      <c r="A145" s="1756" t="s">
        <v>126</v>
      </c>
      <c r="B145" s="1790">
        <f t="shared" ref="B145:H145" si="120">(B144*5)</f>
        <v>30</v>
      </c>
      <c r="C145" s="1790">
        <f t="shared" si="120"/>
        <v>5</v>
      </c>
      <c r="D145" s="1790">
        <f t="shared" si="120"/>
        <v>25</v>
      </c>
      <c r="E145" s="1790">
        <f t="shared" si="120"/>
        <v>45</v>
      </c>
      <c r="F145" s="1790">
        <f t="shared" si="120"/>
        <v>0</v>
      </c>
      <c r="G145" s="1790">
        <f t="shared" si="120"/>
        <v>0</v>
      </c>
      <c r="H145" s="1790">
        <f t="shared" si="120"/>
        <v>105</v>
      </c>
      <c r="I145" s="676"/>
      <c r="J145" s="1693"/>
      <c r="K145" s="576"/>
      <c r="L145" s="1963"/>
      <c r="M145" s="1963"/>
      <c r="N145" s="1963"/>
      <c r="O145" s="576"/>
      <c r="P145" s="629"/>
      <c r="Q145" s="1964"/>
      <c r="R145" s="1965"/>
      <c r="S145" s="1964"/>
      <c r="T145" s="1965"/>
      <c r="U145" s="7"/>
      <c r="V145" s="7"/>
      <c r="W145" s="7"/>
      <c r="X145" s="7"/>
      <c r="Y145" s="7"/>
      <c r="Z145" s="7"/>
      <c r="AA145" s="7"/>
      <c r="AB145" s="7"/>
      <c r="AC145" s="7"/>
    </row>
    <row r="146">
      <c r="A146" s="1757" t="s">
        <v>9</v>
      </c>
      <c r="B146" s="1780">
        <f t="shared" ref="B146:H146" si="121">SUM(B143,B145)</f>
        <v>190.16</v>
      </c>
      <c r="C146" s="1780">
        <f t="shared" si="121"/>
        <v>335.33</v>
      </c>
      <c r="D146" s="1780">
        <f t="shared" si="121"/>
        <v>115.09</v>
      </c>
      <c r="E146" s="1780">
        <f t="shared" si="121"/>
        <v>185.14</v>
      </c>
      <c r="F146" s="1780">
        <f t="shared" si="121"/>
        <v>10.01</v>
      </c>
      <c r="G146" s="1780">
        <f t="shared" si="121"/>
        <v>20.02</v>
      </c>
      <c r="H146" s="1780">
        <f t="shared" si="121"/>
        <v>855.75</v>
      </c>
      <c r="I146" s="676"/>
      <c r="J146" s="577"/>
      <c r="K146" s="576"/>
      <c r="L146" s="1963"/>
      <c r="M146" s="1963"/>
      <c r="N146" s="1963"/>
      <c r="O146" s="576"/>
      <c r="P146" s="629"/>
      <c r="Q146" s="1964"/>
      <c r="R146" s="1965"/>
      <c r="S146" s="1964"/>
      <c r="T146" s="1965"/>
      <c r="U146" s="7"/>
      <c r="V146" s="7"/>
      <c r="W146" s="7"/>
      <c r="X146" s="7"/>
      <c r="Y146" s="7"/>
      <c r="Z146" s="7"/>
      <c r="AA146" s="7"/>
      <c r="AB146" s="7"/>
      <c r="AC146" s="7"/>
    </row>
    <row r="147">
      <c r="A147" s="1963"/>
      <c r="B147" s="676"/>
      <c r="C147" s="676"/>
      <c r="D147" s="676"/>
      <c r="E147" s="676"/>
      <c r="F147" s="676"/>
      <c r="G147" s="677"/>
      <c r="H147" s="678"/>
      <c r="I147" s="676"/>
      <c r="J147" s="577"/>
      <c r="K147" s="576"/>
      <c r="L147" s="1963"/>
      <c r="M147" s="1963"/>
      <c r="N147" s="1963"/>
      <c r="O147" s="576"/>
      <c r="P147" s="629"/>
      <c r="Q147" s="1964"/>
      <c r="R147" s="1965"/>
      <c r="S147" s="1964"/>
      <c r="T147" s="1965"/>
      <c r="U147" s="7"/>
      <c r="V147" s="7"/>
      <c r="W147" s="7"/>
      <c r="X147" s="7"/>
      <c r="Y147" s="7"/>
      <c r="Z147" s="7"/>
      <c r="AA147" s="7"/>
      <c r="AB147" s="7"/>
      <c r="AC147" s="7"/>
    </row>
    <row r="148">
      <c r="A148" s="1963"/>
      <c r="B148" s="676"/>
      <c r="C148" s="676"/>
      <c r="D148" s="676"/>
      <c r="E148" s="676"/>
      <c r="F148" s="679"/>
      <c r="G148" s="1781" t="s">
        <v>35</v>
      </c>
      <c r="H148" s="1782" t="s">
        <v>36</v>
      </c>
      <c r="I148" s="676"/>
      <c r="J148" s="577"/>
      <c r="K148" s="576"/>
      <c r="L148" s="1963"/>
      <c r="M148" s="1963"/>
      <c r="N148" s="1963"/>
      <c r="O148" s="576"/>
      <c r="P148" s="629"/>
      <c r="Q148" s="1964"/>
      <c r="R148" s="1965"/>
      <c r="S148" s="1964"/>
      <c r="T148" s="1965"/>
      <c r="U148" s="7"/>
      <c r="V148" s="7"/>
      <c r="W148" s="7"/>
      <c r="X148" s="7"/>
      <c r="Y148" s="7"/>
      <c r="Z148" s="7"/>
      <c r="AA148" s="7"/>
      <c r="AB148" s="7"/>
      <c r="AC148" s="7"/>
    </row>
    <row r="149">
      <c r="A149" s="1963"/>
      <c r="B149" s="676"/>
      <c r="C149" s="676"/>
      <c r="D149" s="676"/>
      <c r="E149" s="676"/>
      <c r="F149" s="679"/>
      <c r="G149" s="1966">
        <v>44843.0</v>
      </c>
      <c r="H149" s="692">
        <f>H139</f>
        <v>405</v>
      </c>
      <c r="I149" s="676"/>
      <c r="J149" s="577"/>
      <c r="K149" s="576"/>
      <c r="L149" s="1963"/>
      <c r="M149" s="1963"/>
      <c r="N149" s="1963"/>
      <c r="O149" s="576"/>
      <c r="P149" s="629"/>
      <c r="Q149" s="1964"/>
      <c r="R149" s="1965"/>
      <c r="S149" s="1964"/>
      <c r="T149" s="1965"/>
      <c r="U149" s="7"/>
      <c r="V149" s="7"/>
      <c r="W149" s="7"/>
      <c r="X149" s="7"/>
      <c r="Y149" s="7"/>
      <c r="Z149" s="7"/>
      <c r="AA149" s="7"/>
      <c r="AB149" s="7"/>
      <c r="AC149" s="7"/>
    </row>
    <row r="150">
      <c r="A150" s="1963"/>
      <c r="B150" s="676"/>
      <c r="C150" s="676"/>
      <c r="D150" s="676"/>
      <c r="E150" s="676"/>
      <c r="F150" s="679"/>
      <c r="G150" s="1967">
        <v>44850.0</v>
      </c>
      <c r="H150" s="692"/>
      <c r="I150" s="676"/>
      <c r="J150" s="577"/>
      <c r="K150" s="576"/>
      <c r="L150" s="1963"/>
      <c r="M150" s="1963"/>
      <c r="N150" s="1963"/>
      <c r="O150" s="576"/>
      <c r="P150" s="629"/>
      <c r="Q150" s="1964"/>
      <c r="R150" s="1965"/>
      <c r="S150" s="1964"/>
      <c r="T150" s="1965"/>
      <c r="U150" s="7"/>
      <c r="V150" s="7"/>
      <c r="W150" s="7"/>
      <c r="X150" s="7"/>
      <c r="Y150" s="7"/>
      <c r="Z150" s="7"/>
      <c r="AA150" s="7"/>
      <c r="AB150" s="7"/>
      <c r="AC150" s="7"/>
    </row>
    <row r="151">
      <c r="A151" s="1963"/>
      <c r="B151" s="676"/>
      <c r="C151" s="676"/>
      <c r="D151" s="676"/>
      <c r="E151" s="676"/>
      <c r="F151" s="679"/>
      <c r="G151" s="1967">
        <v>44857.0</v>
      </c>
      <c r="H151" s="701"/>
      <c r="I151" s="676"/>
      <c r="J151" s="577"/>
      <c r="K151" s="576"/>
      <c r="L151" s="1963"/>
      <c r="M151" s="1963"/>
      <c r="N151" s="1963"/>
      <c r="O151" s="576"/>
      <c r="P151" s="629"/>
      <c r="Q151" s="1964"/>
      <c r="R151" s="1965"/>
      <c r="S151" s="1964"/>
      <c r="T151" s="1965"/>
      <c r="U151" s="7"/>
      <c r="V151" s="7"/>
      <c r="W151" s="7"/>
      <c r="X151" s="7"/>
      <c r="Y151" s="7"/>
      <c r="Z151" s="7"/>
      <c r="AA151" s="7"/>
      <c r="AB151" s="7"/>
      <c r="AC151" s="7"/>
    </row>
    <row r="152">
      <c r="A152" s="1963"/>
      <c r="B152" s="676"/>
      <c r="C152" s="676"/>
      <c r="D152" s="676"/>
      <c r="E152" s="676"/>
      <c r="F152" s="679"/>
      <c r="G152" s="1967">
        <v>44864.0</v>
      </c>
      <c r="H152" s="693"/>
      <c r="I152" s="676"/>
      <c r="J152" s="577"/>
      <c r="K152" s="576"/>
      <c r="L152" s="1963"/>
      <c r="M152" s="1963"/>
      <c r="N152" s="1963"/>
      <c r="O152" s="576"/>
      <c r="P152" s="629"/>
      <c r="Q152" s="1964"/>
      <c r="R152" s="1965"/>
      <c r="S152" s="1964"/>
      <c r="T152" s="1965"/>
      <c r="U152" s="7"/>
      <c r="V152" s="7"/>
      <c r="W152" s="7"/>
      <c r="X152" s="7"/>
      <c r="Y152" s="7"/>
      <c r="Z152" s="7"/>
      <c r="AA152" s="7"/>
      <c r="AB152" s="7"/>
      <c r="AC152" s="7"/>
    </row>
    <row r="153">
      <c r="A153" s="1963"/>
      <c r="B153" s="676"/>
      <c r="C153" s="676"/>
      <c r="D153" s="676"/>
      <c r="E153" s="676"/>
      <c r="F153" s="679"/>
      <c r="G153" s="1967">
        <v>44865.0</v>
      </c>
      <c r="H153" s="693"/>
      <c r="I153" s="676"/>
      <c r="J153" s="577"/>
      <c r="K153" s="576"/>
      <c r="L153" s="1963"/>
      <c r="M153" s="1963"/>
      <c r="N153" s="1963"/>
      <c r="O153" s="576"/>
      <c r="P153" s="629"/>
      <c r="Q153" s="1964"/>
      <c r="R153" s="1965"/>
      <c r="S153" s="1964"/>
      <c r="T153" s="1965"/>
      <c r="U153" s="7"/>
      <c r="V153" s="7"/>
      <c r="W153" s="7"/>
      <c r="X153" s="7"/>
      <c r="Y153" s="7"/>
      <c r="Z153" s="7"/>
      <c r="AA153" s="7"/>
      <c r="AB153" s="7"/>
      <c r="AC153" s="7"/>
    </row>
    <row r="154">
      <c r="A154" s="1963"/>
      <c r="B154" s="676"/>
      <c r="C154" s="676"/>
      <c r="D154" s="676"/>
      <c r="E154" s="676"/>
      <c r="F154" s="679"/>
      <c r="G154" s="1781" t="s">
        <v>9</v>
      </c>
      <c r="H154" s="1758">
        <f>SUM(H149:H153)</f>
        <v>405</v>
      </c>
      <c r="I154" s="676"/>
      <c r="J154" s="577"/>
      <c r="K154" s="576"/>
      <c r="L154" s="1963"/>
      <c r="M154" s="1963"/>
      <c r="N154" s="1963"/>
      <c r="O154" s="576"/>
      <c r="P154" s="629"/>
      <c r="Q154" s="1964"/>
      <c r="R154" s="1965"/>
      <c r="S154" s="1964"/>
      <c r="T154" s="1965"/>
      <c r="U154" s="7"/>
      <c r="V154" s="7"/>
      <c r="W154" s="7"/>
      <c r="X154" s="7"/>
      <c r="Y154" s="7"/>
      <c r="Z154" s="7"/>
      <c r="AA154" s="7"/>
      <c r="AB154" s="7"/>
      <c r="AC154" s="7"/>
    </row>
    <row r="155">
      <c r="A155" s="1963"/>
      <c r="B155" s="676"/>
      <c r="C155" s="676"/>
      <c r="D155" s="676"/>
      <c r="E155" s="676"/>
      <c r="F155" s="676"/>
      <c r="G155" s="677"/>
      <c r="H155" s="678"/>
      <c r="I155" s="1968"/>
      <c r="J155" s="577"/>
      <c r="K155" s="576"/>
      <c r="L155" s="1963"/>
      <c r="M155" s="1963"/>
      <c r="N155" s="1963"/>
      <c r="O155" s="576"/>
      <c r="P155" s="629"/>
      <c r="Q155" s="1964"/>
      <c r="R155" s="1965"/>
      <c r="S155" s="1964"/>
      <c r="T155" s="1965"/>
      <c r="U155" s="7"/>
      <c r="V155" s="7"/>
      <c r="W155" s="7"/>
      <c r="X155" s="7"/>
      <c r="Y155" s="7"/>
      <c r="Z155" s="7"/>
      <c r="AA155" s="7"/>
      <c r="AB155" s="7"/>
      <c r="AC155" s="7"/>
    </row>
    <row r="156">
      <c r="A156" s="1963"/>
      <c r="B156" s="676"/>
      <c r="C156" s="676"/>
      <c r="D156" s="676"/>
      <c r="E156" s="676"/>
      <c r="F156" s="679"/>
      <c r="G156" s="1834" t="s">
        <v>131</v>
      </c>
      <c r="H156" s="1829">
        <f>(2800-H154)</f>
        <v>2395</v>
      </c>
      <c r="I156" s="1968"/>
      <c r="J156" s="577"/>
      <c r="K156" s="577"/>
      <c r="L156" s="1975"/>
      <c r="M156" s="1975"/>
      <c r="N156" s="1975"/>
      <c r="O156" s="577"/>
      <c r="P156" s="1964"/>
      <c r="Q156" s="1964"/>
      <c r="R156" s="1965"/>
      <c r="S156" s="1964"/>
      <c r="T156" s="1965"/>
      <c r="U156" s="7"/>
      <c r="V156" s="7"/>
      <c r="W156" s="7"/>
      <c r="X156" s="7"/>
      <c r="Y156" s="7"/>
      <c r="Z156" s="7"/>
      <c r="AA156" s="7"/>
      <c r="AB156" s="7"/>
      <c r="AC156" s="7"/>
    </row>
    <row r="157">
      <c r="A157" s="1975"/>
      <c r="B157" s="1689"/>
      <c r="C157" s="1689"/>
      <c r="D157" s="1689"/>
      <c r="E157" s="1689"/>
      <c r="F157" s="1689"/>
      <c r="G157" s="1873"/>
      <c r="H157" s="2016"/>
      <c r="I157" s="1970"/>
      <c r="J157" s="577"/>
      <c r="K157" s="577"/>
      <c r="L157" s="1975"/>
      <c r="M157" s="1975"/>
      <c r="N157" s="1975"/>
      <c r="O157" s="577"/>
      <c r="P157" s="1964"/>
      <c r="Q157" s="1964"/>
      <c r="R157" s="1965"/>
      <c r="S157" s="1964"/>
      <c r="T157" s="1965"/>
      <c r="U157" s="1990"/>
      <c r="V157" s="1990"/>
      <c r="W157" s="1990"/>
      <c r="X157" s="1990"/>
      <c r="Y157" s="1990"/>
      <c r="Z157" s="1990"/>
      <c r="AA157" s="1990"/>
      <c r="AB157" s="1990"/>
      <c r="AC157" s="1990"/>
    </row>
    <row r="158">
      <c r="A158" s="1754" t="s">
        <v>1091</v>
      </c>
      <c r="B158" s="1755">
        <v>3.0</v>
      </c>
      <c r="C158" s="1755">
        <v>4.0</v>
      </c>
      <c r="D158" s="1755">
        <v>5.0</v>
      </c>
      <c r="E158" s="1755">
        <v>6.0</v>
      </c>
      <c r="F158" s="1755">
        <v>7.0</v>
      </c>
      <c r="G158" s="1755">
        <v>8.0</v>
      </c>
      <c r="H158" s="1730"/>
      <c r="I158" s="1686"/>
      <c r="J158" s="635"/>
      <c r="K158" s="1754" t="s">
        <v>1091</v>
      </c>
      <c r="L158" s="1920"/>
      <c r="M158" s="1920"/>
      <c r="N158" s="1920"/>
      <c r="O158" s="1920"/>
      <c r="P158" s="1920"/>
      <c r="Q158" s="1920"/>
      <c r="R158" s="1680"/>
      <c r="S158" s="649"/>
      <c r="T158" s="649"/>
      <c r="U158" s="7"/>
      <c r="V158" s="7"/>
      <c r="W158" s="7"/>
      <c r="X158" s="7"/>
      <c r="Y158" s="7"/>
      <c r="Z158" s="7"/>
      <c r="AA158" s="7"/>
      <c r="AB158" s="7"/>
      <c r="AC158" s="7"/>
    </row>
    <row r="159">
      <c r="A159" s="1897" t="s">
        <v>331</v>
      </c>
      <c r="B159" s="1897" t="s">
        <v>2</v>
      </c>
      <c r="C159" s="1897" t="s">
        <v>3</v>
      </c>
      <c r="D159" s="1897" t="s">
        <v>4</v>
      </c>
      <c r="E159" s="1897" t="s">
        <v>5</v>
      </c>
      <c r="F159" s="1897" t="s">
        <v>6</v>
      </c>
      <c r="G159" s="1897" t="s">
        <v>7</v>
      </c>
      <c r="H159" s="1897" t="s">
        <v>9</v>
      </c>
      <c r="I159" s="693" t="s">
        <v>71</v>
      </c>
      <c r="J159" s="635"/>
      <c r="K159" s="690" t="s">
        <v>331</v>
      </c>
      <c r="L159" s="693" t="s">
        <v>72</v>
      </c>
      <c r="M159" s="693" t="s">
        <v>13</v>
      </c>
      <c r="N159" s="701" t="s">
        <v>73</v>
      </c>
      <c r="O159" s="693" t="s">
        <v>13</v>
      </c>
      <c r="P159" s="701" t="s">
        <v>74</v>
      </c>
      <c r="Q159" s="701" t="s">
        <v>640</v>
      </c>
      <c r="R159" s="1686" t="s">
        <v>592</v>
      </c>
      <c r="S159" s="649"/>
      <c r="T159" s="649"/>
      <c r="U159" s="7"/>
      <c r="V159" s="7"/>
      <c r="W159" s="7"/>
      <c r="X159" s="7"/>
      <c r="Y159" s="7"/>
      <c r="Z159" s="7"/>
      <c r="AA159" s="7"/>
      <c r="AB159" s="7"/>
      <c r="AC159" s="7"/>
    </row>
    <row r="160">
      <c r="A160" s="1829" t="s">
        <v>98</v>
      </c>
      <c r="B160" s="1758">
        <f t="shared" ref="B160:H160" si="122"> SUM(B161:B165,B167:B171,B173:B177,B179:B183,B185:B189,B191:B195,B197:B201)</f>
        <v>6</v>
      </c>
      <c r="C160" s="1758">
        <f t="shared" si="122"/>
        <v>24</v>
      </c>
      <c r="D160" s="1758">
        <f t="shared" si="122"/>
        <v>47</v>
      </c>
      <c r="E160" s="1758">
        <f t="shared" si="122"/>
        <v>17</v>
      </c>
      <c r="F160" s="1758">
        <f t="shared" si="122"/>
        <v>7</v>
      </c>
      <c r="G160" s="1758">
        <f t="shared" si="122"/>
        <v>1</v>
      </c>
      <c r="H160" s="1758">
        <f t="shared" si="122"/>
        <v>102</v>
      </c>
      <c r="I160" s="1758"/>
      <c r="J160" s="635"/>
      <c r="K160" s="1758" t="s">
        <v>98</v>
      </c>
      <c r="L160" s="1682"/>
      <c r="M160" s="1682"/>
      <c r="N160" s="1682"/>
      <c r="O160" s="1682"/>
      <c r="P160" s="1682"/>
      <c r="Q160" s="1758"/>
      <c r="R160" s="1758"/>
      <c r="S160" s="649"/>
      <c r="T160" s="649"/>
      <c r="U160" s="7"/>
      <c r="V160" s="7"/>
      <c r="W160" s="7"/>
      <c r="X160" s="7"/>
      <c r="Y160" s="7"/>
      <c r="Z160" s="7"/>
      <c r="AA160" s="7"/>
      <c r="AB160" s="7"/>
      <c r="AC160" s="7"/>
    </row>
    <row r="161">
      <c r="A161" s="2017" t="s">
        <v>99</v>
      </c>
      <c r="B161" s="1837">
        <v>0.0</v>
      </c>
      <c r="C161" s="1837">
        <v>14.0</v>
      </c>
      <c r="D161" s="1837">
        <v>16.0</v>
      </c>
      <c r="E161" s="1837">
        <v>16.0</v>
      </c>
      <c r="F161" s="1837">
        <v>0.0</v>
      </c>
      <c r="G161" s="1837">
        <v>0.0</v>
      </c>
      <c r="H161" s="1895">
        <f t="shared" ref="H161:H163" si="123">SUM(B161:G161)</f>
        <v>46</v>
      </c>
      <c r="I161" s="1762">
        <f>SUM(H161:H165)</f>
        <v>71</v>
      </c>
      <c r="J161" s="647"/>
      <c r="K161" s="1762" t="s">
        <v>99</v>
      </c>
      <c r="L161" s="1765">
        <v>76.0</v>
      </c>
      <c r="M161" s="1762">
        <f>(L161-H161)-R161</f>
        <v>30</v>
      </c>
      <c r="N161" s="1765">
        <v>20.0</v>
      </c>
      <c r="O161" s="1762">
        <f t="shared" ref="O161:O162" si="124">SUM(M161,N161)</f>
        <v>50</v>
      </c>
      <c r="P161" s="1764"/>
      <c r="Q161" s="1765"/>
      <c r="R161" s="1762"/>
      <c r="S161" s="649"/>
      <c r="T161" s="649"/>
      <c r="U161" s="7"/>
      <c r="V161" s="7"/>
      <c r="W161" s="7"/>
      <c r="X161" s="7"/>
      <c r="Y161" s="7"/>
      <c r="Z161" s="7"/>
      <c r="AA161" s="7"/>
      <c r="AB161" s="7"/>
      <c r="AC161" s="7"/>
    </row>
    <row r="162">
      <c r="A162" s="1848" t="s">
        <v>77</v>
      </c>
      <c r="B162" s="1882">
        <v>0.0</v>
      </c>
      <c r="C162" s="1882">
        <v>10.0</v>
      </c>
      <c r="D162" s="1882">
        <v>0.0</v>
      </c>
      <c r="E162" s="1882">
        <v>0.0</v>
      </c>
      <c r="F162" s="1882">
        <v>0.0</v>
      </c>
      <c r="G162" s="1754">
        <v>0.0</v>
      </c>
      <c r="H162" s="1897">
        <f t="shared" si="123"/>
        <v>10</v>
      </c>
      <c r="I162" s="596">
        <f>(I161/60)</f>
        <v>1.183333333</v>
      </c>
      <c r="J162" s="647"/>
      <c r="K162" s="1848" t="s">
        <v>77</v>
      </c>
      <c r="L162" s="692">
        <v>25.0</v>
      </c>
      <c r="M162" s="701">
        <f>(L162-H162-H163)-R162</f>
        <v>0</v>
      </c>
      <c r="N162" s="692">
        <v>10.0</v>
      </c>
      <c r="O162" s="701">
        <f t="shared" si="124"/>
        <v>10</v>
      </c>
      <c r="P162" s="701"/>
      <c r="Q162" s="701"/>
      <c r="R162" s="1686"/>
      <c r="S162" s="649"/>
      <c r="T162" s="649"/>
      <c r="U162" s="7"/>
      <c r="V162" s="7"/>
      <c r="W162" s="7"/>
      <c r="X162" s="7"/>
      <c r="Y162" s="7"/>
      <c r="Z162" s="7"/>
      <c r="AA162" s="7"/>
      <c r="AB162" s="7"/>
      <c r="AC162" s="7"/>
    </row>
    <row r="163">
      <c r="A163" s="1848" t="s">
        <v>78</v>
      </c>
      <c r="B163" s="1882">
        <v>0.0</v>
      </c>
      <c r="C163" s="1882">
        <v>0.0</v>
      </c>
      <c r="D163" s="1882">
        <v>14.0</v>
      </c>
      <c r="E163" s="1882">
        <v>1.0</v>
      </c>
      <c r="F163" s="1882">
        <v>0.0</v>
      </c>
      <c r="G163" s="1754">
        <v>0.0</v>
      </c>
      <c r="H163" s="1897">
        <f t="shared" si="123"/>
        <v>15</v>
      </c>
      <c r="I163" s="701"/>
      <c r="J163" s="647"/>
      <c r="K163" s="1848" t="s">
        <v>78</v>
      </c>
      <c r="L163" s="692" t="s">
        <v>79</v>
      </c>
      <c r="M163" s="701" t="s">
        <v>79</v>
      </c>
      <c r="N163" s="692" t="s">
        <v>79</v>
      </c>
      <c r="O163" s="701" t="s">
        <v>79</v>
      </c>
      <c r="P163" s="701"/>
      <c r="Q163" s="701"/>
      <c r="R163" s="1686"/>
      <c r="S163" s="649"/>
      <c r="T163" s="649"/>
      <c r="U163" s="7"/>
      <c r="V163" s="7"/>
      <c r="W163" s="7"/>
      <c r="X163" s="7"/>
      <c r="Y163" s="7"/>
      <c r="Z163" s="7"/>
      <c r="AA163" s="7"/>
      <c r="AB163" s="7"/>
      <c r="AC163" s="7"/>
    </row>
    <row r="164">
      <c r="A164" s="1714" t="s">
        <v>446</v>
      </c>
      <c r="B164" s="692">
        <v>0.0</v>
      </c>
      <c r="C164" s="692">
        <v>0.0</v>
      </c>
      <c r="D164" s="692">
        <v>0.0</v>
      </c>
      <c r="E164" s="692">
        <v>0.0</v>
      </c>
      <c r="F164" s="692">
        <v>0.0</v>
      </c>
      <c r="G164" s="690">
        <v>0.0</v>
      </c>
      <c r="H164" s="690">
        <v>0.0</v>
      </c>
      <c r="I164" s="701"/>
      <c r="J164" s="647"/>
      <c r="K164" s="1714" t="s">
        <v>446</v>
      </c>
      <c r="L164" s="692">
        <v>0.0</v>
      </c>
      <c r="M164" s="692">
        <v>0.0</v>
      </c>
      <c r="N164" s="692">
        <v>5.0</v>
      </c>
      <c r="O164" s="701">
        <f t="shared" ref="O164:O165" si="125">SUM(M164,N164)</f>
        <v>5</v>
      </c>
      <c r="P164" s="701"/>
      <c r="Q164" s="701"/>
      <c r="R164" s="1621"/>
      <c r="S164" s="649"/>
      <c r="T164" s="649"/>
      <c r="U164" s="7"/>
      <c r="V164" s="7"/>
      <c r="W164" s="7"/>
      <c r="X164" s="7"/>
      <c r="Y164" s="7"/>
      <c r="Z164" s="7"/>
      <c r="AA164" s="7"/>
      <c r="AB164" s="7"/>
      <c r="AC164" s="7"/>
    </row>
    <row r="165">
      <c r="A165" s="1714" t="s">
        <v>751</v>
      </c>
      <c r="B165" s="692">
        <v>0.0</v>
      </c>
      <c r="C165" s="692">
        <v>0.0</v>
      </c>
      <c r="D165" s="692">
        <v>0.0</v>
      </c>
      <c r="E165" s="692">
        <v>0.0</v>
      </c>
      <c r="F165" s="692">
        <v>0.0</v>
      </c>
      <c r="G165" s="690">
        <v>0.0</v>
      </c>
      <c r="H165" s="693">
        <f>sum(B165:G165)</f>
        <v>0</v>
      </c>
      <c r="I165" s="701"/>
      <c r="J165" s="647"/>
      <c r="K165" s="1714" t="s">
        <v>751</v>
      </c>
      <c r="L165" s="692">
        <v>10.0</v>
      </c>
      <c r="M165" s="701">
        <f t="shared" ref="M165:M166" si="126">(L165-H165)</f>
        <v>10</v>
      </c>
      <c r="N165" s="692">
        <v>0.0</v>
      </c>
      <c r="O165" s="701">
        <f t="shared" si="125"/>
        <v>10</v>
      </c>
      <c r="P165" s="701"/>
      <c r="Q165" s="692"/>
      <c r="R165" s="1686"/>
      <c r="S165" s="649"/>
      <c r="T165" s="649"/>
      <c r="U165" s="7"/>
      <c r="V165" s="7"/>
      <c r="W165" s="7"/>
      <c r="X165" s="7"/>
      <c r="Y165" s="7"/>
      <c r="Z165" s="7"/>
      <c r="AA165" s="7"/>
      <c r="AB165" s="7"/>
      <c r="AC165" s="7"/>
    </row>
    <row r="166">
      <c r="A166" s="1714" t="s">
        <v>80</v>
      </c>
      <c r="B166" s="692">
        <v>0.0</v>
      </c>
      <c r="C166" s="692">
        <v>0.0</v>
      </c>
      <c r="D166" s="692">
        <v>0.0</v>
      </c>
      <c r="E166" s="692">
        <v>0.0</v>
      </c>
      <c r="F166" s="692">
        <v>0.0</v>
      </c>
      <c r="G166" s="690">
        <v>0.0</v>
      </c>
      <c r="H166" s="693">
        <f t="shared" ref="H166:H169" si="127">SUM(B166:G166)</f>
        <v>0</v>
      </c>
      <c r="I166" s="701"/>
      <c r="J166" s="647"/>
      <c r="K166" s="1714" t="s">
        <v>80</v>
      </c>
      <c r="L166" s="692">
        <v>0.0</v>
      </c>
      <c r="M166" s="701">
        <f t="shared" si="126"/>
        <v>0</v>
      </c>
      <c r="N166" s="692">
        <v>30.0</v>
      </c>
      <c r="O166" s="701">
        <f>sum(M166,N166)</f>
        <v>30</v>
      </c>
      <c r="P166" s="701"/>
      <c r="Q166" s="692"/>
      <c r="R166" s="1686"/>
      <c r="S166" s="649"/>
      <c r="T166" s="649"/>
      <c r="U166" s="7"/>
      <c r="V166" s="7"/>
      <c r="W166" s="7"/>
      <c r="X166" s="7"/>
      <c r="Y166" s="7"/>
      <c r="Z166" s="7"/>
      <c r="AA166" s="7"/>
      <c r="AB166" s="7"/>
      <c r="AC166" s="7"/>
    </row>
    <row r="167">
      <c r="A167" s="1715" t="s">
        <v>152</v>
      </c>
      <c r="B167" s="1760">
        <v>3.0</v>
      </c>
      <c r="C167" s="1760">
        <v>0.0</v>
      </c>
      <c r="D167" s="1760">
        <v>11.0</v>
      </c>
      <c r="E167" s="1760">
        <v>0.0</v>
      </c>
      <c r="F167" s="1760">
        <v>1.0</v>
      </c>
      <c r="G167" s="1760">
        <v>0.0</v>
      </c>
      <c r="H167" s="1761">
        <f t="shared" si="127"/>
        <v>15</v>
      </c>
      <c r="I167" s="1762">
        <f>SUM(H167:H171)</f>
        <v>16</v>
      </c>
      <c r="J167" s="635"/>
      <c r="K167" s="1715" t="s">
        <v>152</v>
      </c>
      <c r="L167" s="1765">
        <v>25.0</v>
      </c>
      <c r="M167" s="1762">
        <f>(L167-H167)-R167</f>
        <v>10</v>
      </c>
      <c r="N167" s="1760">
        <v>0.0</v>
      </c>
      <c r="O167" s="1762">
        <f t="shared" ref="O167:O168" si="128">SUM(M167,N167)</f>
        <v>10</v>
      </c>
      <c r="P167" s="1764"/>
      <c r="Q167" s="1762"/>
      <c r="R167" s="1765"/>
      <c r="S167" s="649"/>
      <c r="T167" s="649"/>
      <c r="U167" s="7"/>
      <c r="V167" s="7"/>
      <c r="W167" s="7"/>
      <c r="X167" s="7"/>
      <c r="Y167" s="7"/>
      <c r="Z167" s="7"/>
      <c r="AA167" s="7"/>
      <c r="AB167" s="7"/>
      <c r="AC167" s="7"/>
    </row>
    <row r="168">
      <c r="A168" s="1714" t="s">
        <v>77</v>
      </c>
      <c r="B168" s="702">
        <v>0.0</v>
      </c>
      <c r="C168" s="692">
        <v>0.0</v>
      </c>
      <c r="D168" s="692">
        <v>1.0</v>
      </c>
      <c r="E168" s="692">
        <v>0.0</v>
      </c>
      <c r="F168" s="692">
        <v>0.0</v>
      </c>
      <c r="G168" s="690">
        <v>0.0</v>
      </c>
      <c r="H168" s="693">
        <f t="shared" si="127"/>
        <v>1</v>
      </c>
      <c r="I168" s="596">
        <f>(I167/60)</f>
        <v>0.2666666667</v>
      </c>
      <c r="J168" s="635"/>
      <c r="K168" s="1714" t="s">
        <v>77</v>
      </c>
      <c r="L168" s="692">
        <v>14.0</v>
      </c>
      <c r="M168" s="701">
        <f>(L168-H168-H169)-R168</f>
        <v>13</v>
      </c>
      <c r="N168" s="692">
        <v>0.0</v>
      </c>
      <c r="O168" s="701">
        <f t="shared" si="128"/>
        <v>13</v>
      </c>
      <c r="P168" s="701"/>
      <c r="Q168" s="701"/>
      <c r="R168" s="1686"/>
      <c r="S168" s="649"/>
      <c r="T168" s="649"/>
      <c r="U168" s="7"/>
      <c r="V168" s="7"/>
      <c r="W168" s="7"/>
      <c r="X168" s="7"/>
      <c r="Y168" s="7"/>
      <c r="Z168" s="7"/>
      <c r="AA168" s="7"/>
      <c r="AB168" s="7"/>
      <c r="AC168" s="7"/>
    </row>
    <row r="169">
      <c r="A169" s="1714" t="s">
        <v>78</v>
      </c>
      <c r="B169" s="692">
        <v>0.0</v>
      </c>
      <c r="C169" s="692">
        <v>0.0</v>
      </c>
      <c r="D169" s="692">
        <v>0.0</v>
      </c>
      <c r="E169" s="692">
        <v>0.0</v>
      </c>
      <c r="F169" s="692">
        <v>0.0</v>
      </c>
      <c r="G169" s="690">
        <v>0.0</v>
      </c>
      <c r="H169" s="693">
        <f t="shared" si="127"/>
        <v>0</v>
      </c>
      <c r="I169" s="701"/>
      <c r="J169" s="635"/>
      <c r="K169" s="1714" t="s">
        <v>78</v>
      </c>
      <c r="L169" s="692" t="s">
        <v>79</v>
      </c>
      <c r="M169" s="701" t="s">
        <v>79</v>
      </c>
      <c r="N169" s="692" t="s">
        <v>79</v>
      </c>
      <c r="O169" s="701" t="s">
        <v>79</v>
      </c>
      <c r="P169" s="701"/>
      <c r="Q169" s="701"/>
      <c r="R169" s="1686"/>
      <c r="S169" s="649"/>
      <c r="T169" s="649"/>
      <c r="U169" s="7"/>
      <c r="V169" s="7"/>
      <c r="W169" s="7"/>
      <c r="X169" s="7"/>
      <c r="Y169" s="7"/>
      <c r="Z169" s="7"/>
      <c r="AA169" s="7"/>
      <c r="AB169" s="7"/>
      <c r="AC169" s="7"/>
    </row>
    <row r="170">
      <c r="A170" s="1714" t="s">
        <v>446</v>
      </c>
      <c r="B170" s="692">
        <v>0.0</v>
      </c>
      <c r="C170" s="692">
        <v>0.0</v>
      </c>
      <c r="D170" s="692">
        <v>0.0</v>
      </c>
      <c r="E170" s="692">
        <v>0.0</v>
      </c>
      <c r="F170" s="692">
        <v>0.0</v>
      </c>
      <c r="G170" s="690">
        <v>0.0</v>
      </c>
      <c r="H170" s="693">
        <f t="shared" ref="H170:H172" si="129">sum(B170:G170)</f>
        <v>0</v>
      </c>
      <c r="I170" s="701"/>
      <c r="J170" s="635"/>
      <c r="K170" s="1714" t="s">
        <v>446</v>
      </c>
      <c r="L170" s="692">
        <v>0.0</v>
      </c>
      <c r="M170" s="701">
        <f>(L170-H170)-R170</f>
        <v>0</v>
      </c>
      <c r="N170" s="692">
        <v>0.0</v>
      </c>
      <c r="O170" s="701">
        <f t="shared" ref="O170:O171" si="130">SUM(M170,N170)</f>
        <v>0</v>
      </c>
      <c r="P170" s="692"/>
      <c r="Q170" s="701"/>
      <c r="R170" s="1686"/>
      <c r="S170" s="649"/>
      <c r="T170" s="649"/>
      <c r="U170" s="7"/>
      <c r="V170" s="7"/>
      <c r="W170" s="7"/>
      <c r="X170" s="7"/>
      <c r="Y170" s="7"/>
      <c r="Z170" s="7"/>
      <c r="AA170" s="7"/>
      <c r="AB170" s="7"/>
      <c r="AC170" s="7"/>
    </row>
    <row r="171">
      <c r="A171" s="1714" t="s">
        <v>751</v>
      </c>
      <c r="B171" s="692">
        <v>0.0</v>
      </c>
      <c r="C171" s="692">
        <v>0.0</v>
      </c>
      <c r="D171" s="692">
        <v>0.0</v>
      </c>
      <c r="E171" s="692">
        <v>0.0</v>
      </c>
      <c r="F171" s="692">
        <v>0.0</v>
      </c>
      <c r="G171" s="690">
        <v>0.0</v>
      </c>
      <c r="H171" s="693">
        <f t="shared" si="129"/>
        <v>0</v>
      </c>
      <c r="I171" s="701"/>
      <c r="J171" s="635"/>
      <c r="K171" s="1714" t="s">
        <v>751</v>
      </c>
      <c r="L171" s="692">
        <v>5.0</v>
      </c>
      <c r="M171" s="701">
        <f t="shared" ref="M171:M172" si="131">(L171-H171)</f>
        <v>5</v>
      </c>
      <c r="N171" s="692">
        <v>0.0</v>
      </c>
      <c r="O171" s="701">
        <f t="shared" si="130"/>
        <v>5</v>
      </c>
      <c r="P171" s="692"/>
      <c r="Q171" s="692"/>
      <c r="R171" s="1621"/>
      <c r="S171" s="649"/>
      <c r="T171" s="649"/>
      <c r="U171" s="7"/>
      <c r="V171" s="7"/>
      <c r="W171" s="7"/>
      <c r="X171" s="7"/>
      <c r="Y171" s="7"/>
      <c r="Z171" s="7"/>
      <c r="AA171" s="7"/>
      <c r="AB171" s="7"/>
      <c r="AC171" s="7"/>
    </row>
    <row r="172">
      <c r="A172" s="1714" t="s">
        <v>80</v>
      </c>
      <c r="B172" s="692">
        <v>0.0</v>
      </c>
      <c r="C172" s="692">
        <v>0.0</v>
      </c>
      <c r="D172" s="692">
        <v>1.0</v>
      </c>
      <c r="E172" s="692">
        <v>0.0</v>
      </c>
      <c r="F172" s="692">
        <v>0.0</v>
      </c>
      <c r="G172" s="690">
        <v>0.0</v>
      </c>
      <c r="H172" s="693">
        <f t="shared" si="129"/>
        <v>1</v>
      </c>
      <c r="I172" s="701"/>
      <c r="J172" s="635"/>
      <c r="K172" s="1714" t="s">
        <v>80</v>
      </c>
      <c r="L172" s="692">
        <v>30.0</v>
      </c>
      <c r="M172" s="701">
        <f t="shared" si="131"/>
        <v>29</v>
      </c>
      <c r="N172" s="692">
        <v>0.0</v>
      </c>
      <c r="O172" s="701">
        <f>sum(M172,N172)</f>
        <v>29</v>
      </c>
      <c r="P172" s="701"/>
      <c r="Q172" s="701"/>
      <c r="R172" s="1686"/>
      <c r="S172" s="649"/>
      <c r="T172" s="649"/>
      <c r="U172" s="7"/>
      <c r="V172" s="7"/>
      <c r="W172" s="7"/>
      <c r="X172" s="7"/>
      <c r="Y172" s="7"/>
      <c r="Z172" s="7"/>
      <c r="AA172" s="7"/>
      <c r="AB172" s="7"/>
      <c r="AC172" s="7"/>
    </row>
    <row r="173">
      <c r="A173" s="1715" t="s">
        <v>471</v>
      </c>
      <c r="B173" s="1760">
        <v>2.0</v>
      </c>
      <c r="C173" s="1760">
        <v>0.0</v>
      </c>
      <c r="D173" s="1760">
        <v>5.0</v>
      </c>
      <c r="E173" s="1760">
        <v>0.0</v>
      </c>
      <c r="F173" s="1760">
        <v>3.0</v>
      </c>
      <c r="G173" s="1760">
        <v>1.0</v>
      </c>
      <c r="H173" s="1761">
        <f t="shared" ref="H173:H175" si="132">SUM(B173:G173)</f>
        <v>11</v>
      </c>
      <c r="I173" s="1762">
        <f>SUM(H173:H177)</f>
        <v>12</v>
      </c>
      <c r="J173" s="647"/>
      <c r="K173" s="1715" t="s">
        <v>471</v>
      </c>
      <c r="L173" s="1765">
        <v>21.0</v>
      </c>
      <c r="M173" s="1762">
        <f>(L173-H173)-R173</f>
        <v>10</v>
      </c>
      <c r="N173" s="1765">
        <v>6.0</v>
      </c>
      <c r="O173" s="1762">
        <f t="shared" ref="O173:O174" si="133">SUM(M173,N173)</f>
        <v>16</v>
      </c>
      <c r="P173" s="1764"/>
      <c r="Q173" s="1732"/>
      <c r="R173" s="1762"/>
      <c r="S173" s="649"/>
      <c r="T173" s="649"/>
      <c r="U173" s="7"/>
      <c r="V173" s="7"/>
      <c r="W173" s="7"/>
      <c r="X173" s="7"/>
      <c r="Y173" s="7"/>
      <c r="Z173" s="7"/>
      <c r="AA173" s="7"/>
      <c r="AB173" s="7"/>
      <c r="AC173" s="7"/>
    </row>
    <row r="174">
      <c r="A174" s="1714" t="s">
        <v>77</v>
      </c>
      <c r="B174" s="692">
        <v>0.0</v>
      </c>
      <c r="C174" s="692">
        <v>0.0</v>
      </c>
      <c r="D174" s="692">
        <v>0.0</v>
      </c>
      <c r="E174" s="692">
        <v>0.0</v>
      </c>
      <c r="F174" s="692">
        <v>0.0</v>
      </c>
      <c r="G174" s="690">
        <v>0.0</v>
      </c>
      <c r="H174" s="693">
        <f t="shared" si="132"/>
        <v>0</v>
      </c>
      <c r="I174" s="596">
        <f>(I173/60)</f>
        <v>0.2</v>
      </c>
      <c r="J174" s="647"/>
      <c r="K174" s="1714" t="s">
        <v>77</v>
      </c>
      <c r="L174" s="692">
        <v>0.0</v>
      </c>
      <c r="M174" s="701">
        <f>(L174-H174-H175)-R174</f>
        <v>0</v>
      </c>
      <c r="N174" s="692">
        <v>0.0</v>
      </c>
      <c r="O174" s="701">
        <f t="shared" si="133"/>
        <v>0</v>
      </c>
      <c r="P174" s="701"/>
      <c r="Q174" s="1621"/>
      <c r="R174" s="1621"/>
      <c r="S174" s="649"/>
      <c r="T174" s="649"/>
      <c r="U174" s="7"/>
      <c r="V174" s="7"/>
      <c r="W174" s="7"/>
      <c r="X174" s="7"/>
      <c r="Y174" s="7"/>
      <c r="Z174" s="7"/>
      <c r="AA174" s="7"/>
      <c r="AB174" s="7"/>
      <c r="AC174" s="7"/>
    </row>
    <row r="175">
      <c r="A175" s="1714" t="s">
        <v>78</v>
      </c>
      <c r="B175" s="692">
        <v>0.0</v>
      </c>
      <c r="C175" s="692">
        <v>0.0</v>
      </c>
      <c r="D175" s="692">
        <v>0.0</v>
      </c>
      <c r="E175" s="692">
        <v>0.0</v>
      </c>
      <c r="F175" s="692">
        <v>0.0</v>
      </c>
      <c r="G175" s="690">
        <v>0.0</v>
      </c>
      <c r="H175" s="693">
        <f t="shared" si="132"/>
        <v>0</v>
      </c>
      <c r="I175" s="701"/>
      <c r="J175" s="647"/>
      <c r="K175" s="1714" t="s">
        <v>78</v>
      </c>
      <c r="L175" s="692" t="s">
        <v>79</v>
      </c>
      <c r="M175" s="701" t="s">
        <v>79</v>
      </c>
      <c r="N175" s="692" t="s">
        <v>79</v>
      </c>
      <c r="O175" s="701" t="s">
        <v>79</v>
      </c>
      <c r="P175" s="701"/>
      <c r="Q175" s="1686"/>
      <c r="R175" s="1686"/>
      <c r="S175" s="649"/>
      <c r="T175" s="649"/>
      <c r="U175" s="7"/>
      <c r="V175" s="7"/>
      <c r="W175" s="7"/>
      <c r="X175" s="7"/>
      <c r="Y175" s="7"/>
      <c r="Z175" s="7"/>
      <c r="AA175" s="7"/>
      <c r="AB175" s="7"/>
      <c r="AC175" s="7"/>
    </row>
    <row r="176">
      <c r="A176" s="1714" t="s">
        <v>446</v>
      </c>
      <c r="B176" s="692">
        <v>0.0</v>
      </c>
      <c r="C176" s="692">
        <v>0.0</v>
      </c>
      <c r="D176" s="692">
        <v>0.0</v>
      </c>
      <c r="E176" s="692">
        <v>0.0</v>
      </c>
      <c r="F176" s="692">
        <v>0.0</v>
      </c>
      <c r="G176" s="690">
        <v>0.0</v>
      </c>
      <c r="H176" s="693">
        <f t="shared" ref="H176:H177" si="134">sum(B176:G176)</f>
        <v>0</v>
      </c>
      <c r="I176" s="701"/>
      <c r="J176" s="647"/>
      <c r="K176" s="1714" t="s">
        <v>446</v>
      </c>
      <c r="L176" s="692">
        <v>0.0</v>
      </c>
      <c r="M176" s="701">
        <f>(L176-H176)-R176</f>
        <v>0</v>
      </c>
      <c r="N176" s="692">
        <v>0.0</v>
      </c>
      <c r="O176" s="701">
        <f t="shared" ref="O176:O177" si="135">SUM(M176,N176)</f>
        <v>0</v>
      </c>
      <c r="P176" s="701"/>
      <c r="Q176" s="1686"/>
      <c r="R176" s="1686"/>
      <c r="S176" s="649"/>
      <c r="T176" s="649"/>
      <c r="U176" s="7"/>
      <c r="V176" s="7"/>
      <c r="W176" s="7"/>
      <c r="X176" s="7"/>
      <c r="Y176" s="7"/>
      <c r="Z176" s="7"/>
      <c r="AA176" s="7"/>
      <c r="AB176" s="7"/>
      <c r="AC176" s="7"/>
    </row>
    <row r="177">
      <c r="A177" s="1714" t="s">
        <v>751</v>
      </c>
      <c r="B177" s="692">
        <v>0.0</v>
      </c>
      <c r="C177" s="692">
        <v>0.0</v>
      </c>
      <c r="D177" s="692">
        <v>0.0</v>
      </c>
      <c r="E177" s="692">
        <v>0.0</v>
      </c>
      <c r="F177" s="692">
        <v>1.0</v>
      </c>
      <c r="G177" s="690">
        <v>0.0</v>
      </c>
      <c r="H177" s="693">
        <f t="shared" si="134"/>
        <v>1</v>
      </c>
      <c r="I177" s="701"/>
      <c r="J177" s="647"/>
      <c r="K177" s="1714" t="s">
        <v>751</v>
      </c>
      <c r="L177" s="692">
        <v>5.0</v>
      </c>
      <c r="M177" s="701">
        <f t="shared" ref="M177:M178" si="136">(L177-H177)</f>
        <v>4</v>
      </c>
      <c r="N177" s="692">
        <v>0.0</v>
      </c>
      <c r="O177" s="701">
        <f t="shared" si="135"/>
        <v>4</v>
      </c>
      <c r="P177" s="701"/>
      <c r="Q177" s="1621"/>
      <c r="R177" s="1686"/>
      <c r="S177" s="649"/>
      <c r="T177" s="649"/>
      <c r="U177" s="7"/>
      <c r="V177" s="7"/>
      <c r="W177" s="7"/>
      <c r="X177" s="7"/>
      <c r="Y177" s="7"/>
      <c r="Z177" s="7"/>
      <c r="AA177" s="7"/>
      <c r="AB177" s="7"/>
      <c r="AC177" s="7"/>
    </row>
    <row r="178">
      <c r="A178" s="1714" t="s">
        <v>80</v>
      </c>
      <c r="B178" s="692">
        <v>1.0</v>
      </c>
      <c r="C178" s="692">
        <v>0.0</v>
      </c>
      <c r="D178" s="692">
        <v>1.0</v>
      </c>
      <c r="E178" s="692">
        <v>0.0</v>
      </c>
      <c r="F178" s="692">
        <v>3.0</v>
      </c>
      <c r="G178" s="690">
        <v>0.0</v>
      </c>
      <c r="H178" s="693">
        <f t="shared" ref="H178:H181" si="137">SUM(B178:G178)</f>
        <v>5</v>
      </c>
      <c r="I178" s="701"/>
      <c r="J178" s="647"/>
      <c r="K178" s="1714" t="s">
        <v>80</v>
      </c>
      <c r="L178" s="692">
        <v>7.0</v>
      </c>
      <c r="M178" s="701">
        <f t="shared" si="136"/>
        <v>2</v>
      </c>
      <c r="N178" s="692">
        <v>0.0</v>
      </c>
      <c r="O178" s="701">
        <f>sum(M178,N178)</f>
        <v>2</v>
      </c>
      <c r="P178" s="701"/>
      <c r="Q178" s="1621"/>
      <c r="R178" s="1686"/>
      <c r="S178" s="1973"/>
      <c r="T178" s="649"/>
      <c r="U178" s="7"/>
      <c r="V178" s="7"/>
      <c r="W178" s="7"/>
      <c r="X178" s="7"/>
      <c r="Y178" s="7"/>
      <c r="Z178" s="7"/>
      <c r="AA178" s="7"/>
      <c r="AB178" s="7"/>
      <c r="AC178" s="7"/>
    </row>
    <row r="179">
      <c r="A179" s="1716" t="s">
        <v>1095</v>
      </c>
      <c r="B179" s="1765">
        <v>1.0</v>
      </c>
      <c r="C179" s="1765">
        <v>0.0</v>
      </c>
      <c r="D179" s="1765">
        <v>0.0</v>
      </c>
      <c r="E179" s="1765">
        <v>0.0</v>
      </c>
      <c r="F179" s="1765">
        <v>2.0</v>
      </c>
      <c r="G179" s="1760">
        <v>0.0</v>
      </c>
      <c r="H179" s="1761">
        <f t="shared" si="137"/>
        <v>3</v>
      </c>
      <c r="I179" s="1762">
        <f>SUM(H179:H183)</f>
        <v>3</v>
      </c>
      <c r="J179" s="647"/>
      <c r="K179" s="1762" t="s">
        <v>689</v>
      </c>
      <c r="L179" s="1765">
        <v>11.0</v>
      </c>
      <c r="M179" s="1762">
        <f>(L179-H179)-R179</f>
        <v>8</v>
      </c>
      <c r="N179" s="1760">
        <v>8.0</v>
      </c>
      <c r="O179" s="1762">
        <f t="shared" ref="O179:O180" si="138">SUM(M179,N179)</f>
        <v>16</v>
      </c>
      <c r="P179" s="1764"/>
      <c r="Q179" s="1768"/>
      <c r="R179" s="1762"/>
      <c r="S179" s="649"/>
      <c r="T179" s="649"/>
      <c r="U179" s="7"/>
      <c r="V179" s="7"/>
      <c r="W179" s="7"/>
      <c r="X179" s="7"/>
      <c r="Y179" s="7"/>
      <c r="Z179" s="7"/>
      <c r="AA179" s="7"/>
      <c r="AB179" s="7"/>
      <c r="AC179" s="7"/>
    </row>
    <row r="180">
      <c r="A180" s="1714" t="s">
        <v>77</v>
      </c>
      <c r="B180" s="692">
        <v>0.0</v>
      </c>
      <c r="C180" s="692">
        <v>0.0</v>
      </c>
      <c r="D180" s="692">
        <v>0.0</v>
      </c>
      <c r="E180" s="692">
        <v>0.0</v>
      </c>
      <c r="F180" s="692">
        <v>0.0</v>
      </c>
      <c r="G180" s="692">
        <v>0.0</v>
      </c>
      <c r="H180" s="693">
        <f t="shared" si="137"/>
        <v>0</v>
      </c>
      <c r="I180" s="596">
        <f>(I179/60)</f>
        <v>0.05</v>
      </c>
      <c r="J180" s="647"/>
      <c r="K180" s="1714" t="s">
        <v>77</v>
      </c>
      <c r="L180" s="692">
        <v>0.0</v>
      </c>
      <c r="M180" s="701">
        <f>(L180-H180-H181)-R180</f>
        <v>0</v>
      </c>
      <c r="N180" s="692">
        <v>0.0</v>
      </c>
      <c r="O180" s="701">
        <f t="shared" si="138"/>
        <v>0</v>
      </c>
      <c r="P180" s="701"/>
      <c r="Q180" s="1686"/>
      <c r="R180" s="1686"/>
      <c r="S180" s="649"/>
      <c r="T180" s="649"/>
      <c r="U180" s="7"/>
      <c r="V180" s="7"/>
      <c r="W180" s="7"/>
      <c r="X180" s="7"/>
      <c r="Y180" s="7"/>
      <c r="Z180" s="7"/>
      <c r="AA180" s="7"/>
      <c r="AB180" s="7"/>
      <c r="AC180" s="7"/>
    </row>
    <row r="181">
      <c r="A181" s="1714" t="s">
        <v>78</v>
      </c>
      <c r="B181" s="692">
        <v>0.0</v>
      </c>
      <c r="C181" s="692">
        <v>0.0</v>
      </c>
      <c r="D181" s="692">
        <v>0.0</v>
      </c>
      <c r="E181" s="692">
        <v>0.0</v>
      </c>
      <c r="F181" s="692">
        <v>0.0</v>
      </c>
      <c r="G181" s="692">
        <v>0.0</v>
      </c>
      <c r="H181" s="693">
        <f t="shared" si="137"/>
        <v>0</v>
      </c>
      <c r="I181" s="701"/>
      <c r="J181" s="647"/>
      <c r="K181" s="1714" t="s">
        <v>78</v>
      </c>
      <c r="L181" s="692" t="s">
        <v>79</v>
      </c>
      <c r="M181" s="701" t="s">
        <v>79</v>
      </c>
      <c r="N181" s="692" t="s">
        <v>79</v>
      </c>
      <c r="O181" s="701" t="s">
        <v>79</v>
      </c>
      <c r="P181" s="701"/>
      <c r="Q181" s="1686"/>
      <c r="R181" s="1686"/>
      <c r="S181" s="649"/>
      <c r="T181" s="649"/>
      <c r="U181" s="7"/>
      <c r="V181" s="7"/>
      <c r="W181" s="7"/>
      <c r="X181" s="7"/>
      <c r="Y181" s="7"/>
      <c r="Z181" s="7"/>
      <c r="AA181" s="7"/>
      <c r="AB181" s="7"/>
      <c r="AC181" s="7"/>
    </row>
    <row r="182">
      <c r="A182" s="1714" t="s">
        <v>446</v>
      </c>
      <c r="B182" s="692">
        <v>0.0</v>
      </c>
      <c r="C182" s="692">
        <v>0.0</v>
      </c>
      <c r="D182" s="692">
        <v>0.0</v>
      </c>
      <c r="E182" s="692">
        <v>0.0</v>
      </c>
      <c r="F182" s="692">
        <v>0.0</v>
      </c>
      <c r="G182" s="692">
        <v>0.0</v>
      </c>
      <c r="H182" s="693">
        <f t="shared" ref="H182:H183" si="139">sum(B182:G182)</f>
        <v>0</v>
      </c>
      <c r="I182" s="701"/>
      <c r="J182" s="647"/>
      <c r="K182" s="1714" t="s">
        <v>446</v>
      </c>
      <c r="L182" s="692">
        <v>0.0</v>
      </c>
      <c r="M182" s="701">
        <f>(L182-H182)-R182</f>
        <v>0</v>
      </c>
      <c r="N182" s="692">
        <v>0.0</v>
      </c>
      <c r="O182" s="701">
        <f t="shared" ref="O182:O183" si="140">SUM(M182,N182)</f>
        <v>0</v>
      </c>
      <c r="P182" s="701"/>
      <c r="Q182" s="1686"/>
      <c r="R182" s="1686"/>
      <c r="S182" s="649"/>
      <c r="T182" s="649"/>
      <c r="U182" s="7"/>
      <c r="V182" s="7"/>
      <c r="W182" s="7"/>
      <c r="X182" s="7"/>
      <c r="Y182" s="7"/>
      <c r="Z182" s="7"/>
      <c r="AA182" s="7"/>
      <c r="AB182" s="7"/>
      <c r="AC182" s="7"/>
    </row>
    <row r="183">
      <c r="A183" s="1714" t="s">
        <v>751</v>
      </c>
      <c r="B183" s="692">
        <v>0.0</v>
      </c>
      <c r="C183" s="692">
        <v>0.0</v>
      </c>
      <c r="D183" s="692">
        <v>0.0</v>
      </c>
      <c r="E183" s="692">
        <v>0.0</v>
      </c>
      <c r="F183" s="692">
        <v>0.0</v>
      </c>
      <c r="G183" s="692">
        <v>0.0</v>
      </c>
      <c r="H183" s="693">
        <f t="shared" si="139"/>
        <v>0</v>
      </c>
      <c r="I183" s="701"/>
      <c r="J183" s="647"/>
      <c r="K183" s="1714" t="s">
        <v>751</v>
      </c>
      <c r="L183" s="692">
        <v>5.0</v>
      </c>
      <c r="M183" s="701">
        <f t="shared" ref="M183:M184" si="141">(L183-H183)</f>
        <v>5</v>
      </c>
      <c r="N183" s="692">
        <v>0.0</v>
      </c>
      <c r="O183" s="701">
        <f t="shared" si="140"/>
        <v>5</v>
      </c>
      <c r="P183" s="701"/>
      <c r="Q183" s="1686"/>
      <c r="R183" s="1686"/>
      <c r="S183" s="649"/>
      <c r="T183" s="649"/>
      <c r="U183" s="7"/>
      <c r="V183" s="7"/>
      <c r="W183" s="7"/>
      <c r="X183" s="7"/>
      <c r="Y183" s="7"/>
      <c r="Z183" s="7"/>
      <c r="AA183" s="7"/>
      <c r="AB183" s="7"/>
      <c r="AC183" s="7"/>
    </row>
    <row r="184">
      <c r="A184" s="1714" t="s">
        <v>80</v>
      </c>
      <c r="B184" s="692">
        <v>0.0</v>
      </c>
      <c r="C184" s="692">
        <v>0.0</v>
      </c>
      <c r="D184" s="692">
        <v>0.0</v>
      </c>
      <c r="E184" s="692">
        <v>0.0</v>
      </c>
      <c r="F184" s="692">
        <v>1.0</v>
      </c>
      <c r="G184" s="692">
        <v>0.0</v>
      </c>
      <c r="H184" s="693">
        <f t="shared" ref="H184:H187" si="142">SUM(B184:G184)</f>
        <v>1</v>
      </c>
      <c r="I184" s="701"/>
      <c r="J184" s="647"/>
      <c r="K184" s="1714" t="s">
        <v>80</v>
      </c>
      <c r="L184" s="692">
        <v>14.0</v>
      </c>
      <c r="M184" s="701">
        <f t="shared" si="141"/>
        <v>13</v>
      </c>
      <c r="N184" s="692">
        <v>0.0</v>
      </c>
      <c r="O184" s="701">
        <f>sum(M184,N184)</f>
        <v>13</v>
      </c>
      <c r="P184" s="701"/>
      <c r="Q184" s="1686"/>
      <c r="R184" s="1686"/>
      <c r="S184" s="649"/>
      <c r="T184" s="649"/>
      <c r="U184" s="7"/>
      <c r="V184" s="7"/>
      <c r="W184" s="7"/>
      <c r="X184" s="7"/>
      <c r="Y184" s="7"/>
      <c r="Z184" s="7"/>
      <c r="AA184" s="7"/>
      <c r="AB184" s="7"/>
      <c r="AC184" s="7"/>
    </row>
    <row r="185">
      <c r="A185" s="1716" t="s">
        <v>809</v>
      </c>
      <c r="B185" s="1760">
        <v>0.0</v>
      </c>
      <c r="C185" s="1760">
        <v>0.0</v>
      </c>
      <c r="D185" s="1760">
        <v>0.0</v>
      </c>
      <c r="E185" s="1760">
        <v>0.0</v>
      </c>
      <c r="F185" s="1760">
        <v>0.0</v>
      </c>
      <c r="G185" s="1760">
        <v>0.0</v>
      </c>
      <c r="H185" s="1761">
        <f t="shared" si="142"/>
        <v>0</v>
      </c>
      <c r="I185" s="1762">
        <f>SUM(H185:H189)</f>
        <v>0</v>
      </c>
      <c r="J185" s="647"/>
      <c r="K185" s="1765" t="s">
        <v>809</v>
      </c>
      <c r="L185" s="1765">
        <v>0.0</v>
      </c>
      <c r="M185" s="1762">
        <f>(L185-H185)-R185</f>
        <v>0</v>
      </c>
      <c r="N185" s="1765">
        <v>0.0</v>
      </c>
      <c r="O185" s="1762">
        <f t="shared" ref="O185:O186" si="143">SUM(M185,N185)</f>
        <v>0</v>
      </c>
      <c r="P185" s="1762"/>
      <c r="Q185" s="1768"/>
      <c r="R185" s="1762"/>
      <c r="S185" s="649"/>
      <c r="T185" s="649"/>
      <c r="U185" s="7"/>
      <c r="V185" s="7"/>
      <c r="W185" s="7"/>
      <c r="X185" s="7"/>
      <c r="Y185" s="7"/>
      <c r="Z185" s="7"/>
      <c r="AA185" s="7"/>
      <c r="AB185" s="7"/>
      <c r="AC185" s="7"/>
    </row>
    <row r="186">
      <c r="A186" s="1714" t="s">
        <v>77</v>
      </c>
      <c r="B186" s="692">
        <v>0.0</v>
      </c>
      <c r="C186" s="692">
        <v>0.0</v>
      </c>
      <c r="D186" s="692">
        <v>0.0</v>
      </c>
      <c r="E186" s="692">
        <v>0.0</v>
      </c>
      <c r="F186" s="692">
        <v>0.0</v>
      </c>
      <c r="G186" s="690">
        <v>0.0</v>
      </c>
      <c r="H186" s="693">
        <f t="shared" si="142"/>
        <v>0</v>
      </c>
      <c r="I186" s="596">
        <f>(I185/60)</f>
        <v>0</v>
      </c>
      <c r="J186" s="647"/>
      <c r="K186" s="1714" t="s">
        <v>77</v>
      </c>
      <c r="L186" s="692">
        <v>0.0</v>
      </c>
      <c r="M186" s="701">
        <f>(L186-H186-H187)-R186</f>
        <v>0</v>
      </c>
      <c r="N186" s="692">
        <v>0.0</v>
      </c>
      <c r="O186" s="701">
        <f t="shared" si="143"/>
        <v>0</v>
      </c>
      <c r="P186" s="701"/>
      <c r="Q186" s="1686"/>
      <c r="R186" s="1686"/>
      <c r="S186" s="649"/>
      <c r="T186" s="649"/>
      <c r="U186" s="7"/>
      <c r="V186" s="7"/>
      <c r="W186" s="7"/>
      <c r="X186" s="7"/>
      <c r="Y186" s="7"/>
      <c r="Z186" s="7"/>
      <c r="AA186" s="7"/>
      <c r="AB186" s="7"/>
      <c r="AC186" s="7"/>
    </row>
    <row r="187">
      <c r="A187" s="1714" t="s">
        <v>78</v>
      </c>
      <c r="B187" s="692">
        <v>0.0</v>
      </c>
      <c r="C187" s="692">
        <v>0.0</v>
      </c>
      <c r="D187" s="692">
        <v>0.0</v>
      </c>
      <c r="E187" s="692">
        <v>0.0</v>
      </c>
      <c r="F187" s="692">
        <v>0.0</v>
      </c>
      <c r="G187" s="690">
        <v>0.0</v>
      </c>
      <c r="H187" s="693">
        <f t="shared" si="142"/>
        <v>0</v>
      </c>
      <c r="I187" s="701"/>
      <c r="J187" s="647"/>
      <c r="K187" s="1714" t="s">
        <v>78</v>
      </c>
      <c r="L187" s="692" t="s">
        <v>79</v>
      </c>
      <c r="M187" s="701" t="s">
        <v>79</v>
      </c>
      <c r="N187" s="692" t="s">
        <v>79</v>
      </c>
      <c r="O187" s="701" t="s">
        <v>79</v>
      </c>
      <c r="P187" s="701"/>
      <c r="Q187" s="1686"/>
      <c r="R187" s="1686"/>
      <c r="S187" s="649"/>
      <c r="T187" s="649"/>
      <c r="U187" s="7"/>
      <c r="V187" s="7"/>
      <c r="W187" s="7"/>
      <c r="X187" s="7"/>
      <c r="Y187" s="7"/>
      <c r="Z187" s="7"/>
      <c r="AA187" s="7"/>
      <c r="AB187" s="7"/>
      <c r="AC187" s="7"/>
    </row>
    <row r="188">
      <c r="A188" s="1714" t="s">
        <v>446</v>
      </c>
      <c r="B188" s="692">
        <v>0.0</v>
      </c>
      <c r="C188" s="692">
        <v>0.0</v>
      </c>
      <c r="D188" s="692">
        <v>0.0</v>
      </c>
      <c r="E188" s="692">
        <v>0.0</v>
      </c>
      <c r="F188" s="692">
        <v>0.0</v>
      </c>
      <c r="G188" s="690">
        <v>0.0</v>
      </c>
      <c r="H188" s="693">
        <f t="shared" ref="H188:H189" si="144">sum(B188:G188)</f>
        <v>0</v>
      </c>
      <c r="I188" s="701"/>
      <c r="J188" s="647"/>
      <c r="K188" s="1714" t="s">
        <v>446</v>
      </c>
      <c r="L188" s="692">
        <v>0.0</v>
      </c>
      <c r="M188" s="701">
        <f>(L188-H188)-R188</f>
        <v>0</v>
      </c>
      <c r="N188" s="692">
        <v>0.0</v>
      </c>
      <c r="O188" s="701">
        <f t="shared" ref="O188:O189" si="145">SUM(M188,N188)</f>
        <v>0</v>
      </c>
      <c r="P188" s="701"/>
      <c r="Q188" s="1686"/>
      <c r="R188" s="1686"/>
      <c r="S188" s="649"/>
      <c r="T188" s="649"/>
      <c r="U188" s="7"/>
      <c r="V188" s="7"/>
      <c r="W188" s="7"/>
      <c r="X188" s="7"/>
      <c r="Y188" s="7"/>
      <c r="Z188" s="7"/>
      <c r="AA188" s="7"/>
      <c r="AB188" s="7"/>
      <c r="AC188" s="7"/>
    </row>
    <row r="189">
      <c r="A189" s="1714" t="s">
        <v>751</v>
      </c>
      <c r="B189" s="692">
        <v>0.0</v>
      </c>
      <c r="C189" s="692">
        <v>0.0</v>
      </c>
      <c r="D189" s="692">
        <v>0.0</v>
      </c>
      <c r="E189" s="692">
        <v>0.0</v>
      </c>
      <c r="F189" s="692">
        <v>0.0</v>
      </c>
      <c r="G189" s="690">
        <v>0.0</v>
      </c>
      <c r="H189" s="693">
        <f t="shared" si="144"/>
        <v>0</v>
      </c>
      <c r="I189" s="701"/>
      <c r="J189" s="647"/>
      <c r="K189" s="1714" t="s">
        <v>751</v>
      </c>
      <c r="L189" s="692">
        <v>0.0</v>
      </c>
      <c r="M189" s="701">
        <f t="shared" ref="M189:M190" si="146">(L189-H189)</f>
        <v>0</v>
      </c>
      <c r="N189" s="692">
        <v>0.0</v>
      </c>
      <c r="O189" s="701">
        <f t="shared" si="145"/>
        <v>0</v>
      </c>
      <c r="P189" s="701"/>
      <c r="Q189" s="1686"/>
      <c r="R189" s="1686"/>
      <c r="S189" s="649"/>
      <c r="T189" s="649"/>
      <c r="U189" s="7"/>
      <c r="V189" s="7"/>
      <c r="W189" s="7"/>
      <c r="X189" s="7"/>
      <c r="Y189" s="7"/>
      <c r="Z189" s="7"/>
      <c r="AA189" s="7"/>
      <c r="AB189" s="7"/>
      <c r="AC189" s="7"/>
    </row>
    <row r="190">
      <c r="A190" s="1714" t="s">
        <v>80</v>
      </c>
      <c r="B190" s="692">
        <v>0.0</v>
      </c>
      <c r="C190" s="692">
        <v>0.0</v>
      </c>
      <c r="D190" s="692">
        <v>0.0</v>
      </c>
      <c r="E190" s="692">
        <v>0.0</v>
      </c>
      <c r="F190" s="692">
        <v>0.0</v>
      </c>
      <c r="G190" s="690">
        <v>0.0</v>
      </c>
      <c r="H190" s="693">
        <f t="shared" ref="H190:H193" si="147">SUM(B190:G190)</f>
        <v>0</v>
      </c>
      <c r="I190" s="701"/>
      <c r="J190" s="647"/>
      <c r="K190" s="1714" t="s">
        <v>80</v>
      </c>
      <c r="L190" s="692">
        <v>0.0</v>
      </c>
      <c r="M190" s="701">
        <f t="shared" si="146"/>
        <v>0</v>
      </c>
      <c r="N190" s="692">
        <v>0.0</v>
      </c>
      <c r="O190" s="701">
        <f>sum(M190,N190)</f>
        <v>0</v>
      </c>
      <c r="P190" s="701"/>
      <c r="Q190" s="1621"/>
      <c r="R190" s="1686"/>
      <c r="S190" s="649"/>
      <c r="T190" s="649"/>
      <c r="U190" s="7"/>
      <c r="V190" s="7"/>
      <c r="W190" s="7"/>
      <c r="X190" s="7"/>
      <c r="Y190" s="7"/>
      <c r="Z190" s="7"/>
      <c r="AA190" s="7"/>
      <c r="AB190" s="7"/>
      <c r="AC190" s="7"/>
    </row>
    <row r="191">
      <c r="A191" s="1716" t="s">
        <v>809</v>
      </c>
      <c r="B191" s="1765">
        <v>0.0</v>
      </c>
      <c r="C191" s="1765">
        <v>0.0</v>
      </c>
      <c r="D191" s="1765">
        <v>0.0</v>
      </c>
      <c r="E191" s="1765">
        <v>0.0</v>
      </c>
      <c r="F191" s="1765">
        <v>0.0</v>
      </c>
      <c r="G191" s="1760">
        <v>0.0</v>
      </c>
      <c r="H191" s="1761">
        <f t="shared" si="147"/>
        <v>0</v>
      </c>
      <c r="I191" s="1762">
        <f>SUM(H191:H195)</f>
        <v>0</v>
      </c>
      <c r="J191" s="635"/>
      <c r="K191" s="1716" t="s">
        <v>809</v>
      </c>
      <c r="L191" s="1765">
        <v>0.0</v>
      </c>
      <c r="M191" s="1762">
        <f>(L191-H191)-R191</f>
        <v>0</v>
      </c>
      <c r="N191" s="1760">
        <v>0.0</v>
      </c>
      <c r="O191" s="1762">
        <f t="shared" ref="O191:O192" si="148">SUM(M191,N191)</f>
        <v>0</v>
      </c>
      <c r="P191" s="1764"/>
      <c r="Q191" s="1765"/>
      <c r="R191" s="1762"/>
      <c r="S191" s="649"/>
      <c r="T191" s="649"/>
      <c r="U191" s="7"/>
      <c r="V191" s="7"/>
      <c r="W191" s="7"/>
      <c r="X191" s="7"/>
      <c r="Y191" s="7"/>
      <c r="Z191" s="7"/>
      <c r="AA191" s="7"/>
      <c r="AB191" s="7"/>
      <c r="AC191" s="7"/>
    </row>
    <row r="192">
      <c r="A192" s="1714" t="s">
        <v>77</v>
      </c>
      <c r="B192" s="692">
        <v>0.0</v>
      </c>
      <c r="C192" s="692">
        <v>0.0</v>
      </c>
      <c r="D192" s="692">
        <v>0.0</v>
      </c>
      <c r="E192" s="692">
        <v>0.0</v>
      </c>
      <c r="F192" s="692">
        <v>0.0</v>
      </c>
      <c r="G192" s="692">
        <v>0.0</v>
      </c>
      <c r="H192" s="693">
        <f t="shared" si="147"/>
        <v>0</v>
      </c>
      <c r="I192" s="596">
        <f>(I191/60)</f>
        <v>0</v>
      </c>
      <c r="J192" s="635"/>
      <c r="K192" s="1714" t="s">
        <v>77</v>
      </c>
      <c r="L192" s="692">
        <v>0.0</v>
      </c>
      <c r="M192" s="701">
        <f>(L192-H192-H193)-R192</f>
        <v>0</v>
      </c>
      <c r="N192" s="692">
        <v>0.0</v>
      </c>
      <c r="O192" s="701">
        <f t="shared" si="148"/>
        <v>0</v>
      </c>
      <c r="P192" s="701"/>
      <c r="Q192" s="701"/>
      <c r="R192" s="1686"/>
      <c r="S192" s="649"/>
      <c r="T192" s="649"/>
      <c r="U192" s="7"/>
      <c r="V192" s="7"/>
      <c r="W192" s="7"/>
      <c r="X192" s="7"/>
      <c r="Y192" s="7"/>
      <c r="Z192" s="7"/>
      <c r="AA192" s="7"/>
      <c r="AB192" s="7"/>
      <c r="AC192" s="7"/>
    </row>
    <row r="193">
      <c r="A193" s="1714" t="s">
        <v>78</v>
      </c>
      <c r="B193" s="692">
        <v>0.0</v>
      </c>
      <c r="C193" s="692">
        <v>0.0</v>
      </c>
      <c r="D193" s="692">
        <v>0.0</v>
      </c>
      <c r="E193" s="692">
        <v>0.0</v>
      </c>
      <c r="F193" s="692">
        <v>0.0</v>
      </c>
      <c r="G193" s="692">
        <v>0.0</v>
      </c>
      <c r="H193" s="693">
        <f t="shared" si="147"/>
        <v>0</v>
      </c>
      <c r="I193" s="701"/>
      <c r="J193" s="635"/>
      <c r="K193" s="1714" t="s">
        <v>78</v>
      </c>
      <c r="L193" s="692" t="s">
        <v>79</v>
      </c>
      <c r="M193" s="701" t="s">
        <v>79</v>
      </c>
      <c r="N193" s="692" t="s">
        <v>79</v>
      </c>
      <c r="O193" s="701" t="s">
        <v>79</v>
      </c>
      <c r="P193" s="701"/>
      <c r="Q193" s="701"/>
      <c r="R193" s="1686"/>
      <c r="S193" s="649"/>
      <c r="T193" s="649"/>
      <c r="U193" s="7"/>
      <c r="V193" s="7"/>
      <c r="W193" s="7"/>
      <c r="X193" s="7"/>
      <c r="Y193" s="7"/>
      <c r="Z193" s="7"/>
      <c r="AA193" s="7"/>
      <c r="AB193" s="7"/>
      <c r="AC193" s="7"/>
    </row>
    <row r="194">
      <c r="A194" s="1714" t="s">
        <v>446</v>
      </c>
      <c r="B194" s="692">
        <v>0.0</v>
      </c>
      <c r="C194" s="692">
        <v>0.0</v>
      </c>
      <c r="D194" s="692">
        <v>0.0</v>
      </c>
      <c r="E194" s="692">
        <v>0.0</v>
      </c>
      <c r="F194" s="692">
        <v>0.0</v>
      </c>
      <c r="G194" s="692">
        <v>0.0</v>
      </c>
      <c r="H194" s="693">
        <f t="shared" ref="H194:H196" si="149">sum(B194:G194)</f>
        <v>0</v>
      </c>
      <c r="I194" s="701"/>
      <c r="J194" s="647"/>
      <c r="K194" s="1714" t="s">
        <v>446</v>
      </c>
      <c r="L194" s="692">
        <v>0.0</v>
      </c>
      <c r="M194" s="701">
        <f>(L194-H194)-R194</f>
        <v>0</v>
      </c>
      <c r="N194" s="692">
        <v>0.0</v>
      </c>
      <c r="O194" s="701">
        <f t="shared" ref="O194:O195" si="150">SUM(M194,N194)</f>
        <v>0</v>
      </c>
      <c r="P194" s="701"/>
      <c r="Q194" s="692"/>
      <c r="R194" s="1686"/>
      <c r="S194" s="649"/>
      <c r="T194" s="649"/>
      <c r="U194" s="7"/>
      <c r="V194" s="7"/>
      <c r="W194" s="7"/>
      <c r="X194" s="7"/>
      <c r="Y194" s="7"/>
      <c r="Z194" s="7"/>
      <c r="AA194" s="7"/>
      <c r="AB194" s="7"/>
      <c r="AC194" s="7"/>
    </row>
    <row r="195">
      <c r="A195" s="1714" t="s">
        <v>751</v>
      </c>
      <c r="B195" s="692">
        <v>0.0</v>
      </c>
      <c r="C195" s="692">
        <v>0.0</v>
      </c>
      <c r="D195" s="692">
        <v>0.0</v>
      </c>
      <c r="E195" s="692">
        <v>0.0</v>
      </c>
      <c r="F195" s="692">
        <v>0.0</v>
      </c>
      <c r="G195" s="692">
        <v>0.0</v>
      </c>
      <c r="H195" s="693">
        <f t="shared" si="149"/>
        <v>0</v>
      </c>
      <c r="I195" s="701"/>
      <c r="J195" s="647"/>
      <c r="K195" s="1714" t="s">
        <v>751</v>
      </c>
      <c r="L195" s="692">
        <v>0.0</v>
      </c>
      <c r="M195" s="701">
        <f t="shared" ref="M195:M196" si="151">(L195-H195)</f>
        <v>0</v>
      </c>
      <c r="N195" s="692">
        <v>0.0</v>
      </c>
      <c r="O195" s="701">
        <f t="shared" si="150"/>
        <v>0</v>
      </c>
      <c r="P195" s="701"/>
      <c r="Q195" s="701"/>
      <c r="R195" s="1686"/>
      <c r="S195" s="649"/>
      <c r="T195" s="649"/>
      <c r="U195" s="7"/>
      <c r="V195" s="7"/>
      <c r="W195" s="7"/>
      <c r="X195" s="7"/>
      <c r="Y195" s="7"/>
      <c r="Z195" s="7"/>
      <c r="AA195" s="7"/>
      <c r="AB195" s="7"/>
      <c r="AC195" s="7"/>
    </row>
    <row r="196">
      <c r="A196" s="1714" t="s">
        <v>80</v>
      </c>
      <c r="B196" s="692">
        <v>0.0</v>
      </c>
      <c r="C196" s="692">
        <v>0.0</v>
      </c>
      <c r="D196" s="692">
        <v>0.0</v>
      </c>
      <c r="E196" s="692">
        <v>0.0</v>
      </c>
      <c r="F196" s="692">
        <v>0.0</v>
      </c>
      <c r="G196" s="692">
        <v>0.0</v>
      </c>
      <c r="H196" s="693">
        <f t="shared" si="149"/>
        <v>0</v>
      </c>
      <c r="I196" s="701"/>
      <c r="J196" s="647"/>
      <c r="K196" s="1714" t="s">
        <v>80</v>
      </c>
      <c r="L196" s="692">
        <v>0.0</v>
      </c>
      <c r="M196" s="701">
        <f t="shared" si="151"/>
        <v>0</v>
      </c>
      <c r="N196" s="692">
        <v>0.0</v>
      </c>
      <c r="O196" s="701">
        <f>sum(M196,N196)</f>
        <v>0</v>
      </c>
      <c r="P196" s="701"/>
      <c r="Q196" s="701"/>
      <c r="R196" s="1686"/>
      <c r="S196" s="649"/>
      <c r="T196" s="649"/>
      <c r="U196" s="7"/>
      <c r="V196" s="7"/>
      <c r="W196" s="7"/>
      <c r="X196" s="7"/>
      <c r="Y196" s="7"/>
      <c r="Z196" s="7"/>
      <c r="AA196" s="7"/>
      <c r="AB196" s="7"/>
      <c r="AC196" s="7"/>
    </row>
    <row r="197">
      <c r="A197" s="1921" t="s">
        <v>809</v>
      </c>
      <c r="B197" s="1760">
        <v>0.0</v>
      </c>
      <c r="C197" s="1760">
        <v>0.0</v>
      </c>
      <c r="D197" s="1760">
        <v>0.0</v>
      </c>
      <c r="E197" s="1760">
        <v>0.0</v>
      </c>
      <c r="F197" s="1760">
        <v>0.0</v>
      </c>
      <c r="G197" s="1760">
        <v>0.0</v>
      </c>
      <c r="H197" s="1761">
        <f t="shared" ref="H197:H199" si="152">SUM(B197:G197)</f>
        <v>0</v>
      </c>
      <c r="I197" s="1762">
        <f>SUM(H197:H201)</f>
        <v>0</v>
      </c>
      <c r="J197" s="647"/>
      <c r="K197" s="1921" t="s">
        <v>809</v>
      </c>
      <c r="L197" s="1765">
        <v>0.0</v>
      </c>
      <c r="M197" s="1762">
        <f>(L197-H197)-R197</f>
        <v>0</v>
      </c>
      <c r="N197" s="1760">
        <v>0.0</v>
      </c>
      <c r="O197" s="1762">
        <f t="shared" ref="O197:O198" si="153">SUM(M197,N197)</f>
        <v>0</v>
      </c>
      <c r="P197" s="1762"/>
      <c r="Q197" s="1762"/>
      <c r="R197" s="1762"/>
      <c r="S197" s="649"/>
      <c r="T197" s="649"/>
      <c r="U197" s="7"/>
      <c r="V197" s="7"/>
      <c r="W197" s="7"/>
      <c r="X197" s="7"/>
      <c r="Y197" s="7"/>
      <c r="Z197" s="7"/>
      <c r="AA197" s="7"/>
      <c r="AB197" s="7"/>
      <c r="AC197" s="7"/>
    </row>
    <row r="198">
      <c r="A198" s="1714" t="s">
        <v>77</v>
      </c>
      <c r="B198" s="692">
        <v>0.0</v>
      </c>
      <c r="C198" s="692">
        <v>0.0</v>
      </c>
      <c r="D198" s="692">
        <v>0.0</v>
      </c>
      <c r="E198" s="692">
        <v>0.0</v>
      </c>
      <c r="F198" s="692">
        <v>0.0</v>
      </c>
      <c r="G198" s="690">
        <v>0.0</v>
      </c>
      <c r="H198" s="693">
        <f t="shared" si="152"/>
        <v>0</v>
      </c>
      <c r="I198" s="596">
        <f>(I197/60)</f>
        <v>0</v>
      </c>
      <c r="J198" s="647"/>
      <c r="K198" s="1714" t="s">
        <v>77</v>
      </c>
      <c r="L198" s="692">
        <v>0.0</v>
      </c>
      <c r="M198" s="701">
        <f>(L198-H198-H199)-R198</f>
        <v>0</v>
      </c>
      <c r="N198" s="692">
        <v>0.0</v>
      </c>
      <c r="O198" s="701">
        <f t="shared" si="153"/>
        <v>0</v>
      </c>
      <c r="P198" s="701"/>
      <c r="Q198" s="701"/>
      <c r="R198" s="1686"/>
      <c r="S198" s="649"/>
      <c r="T198" s="649"/>
      <c r="U198" s="7"/>
      <c r="V198" s="7"/>
      <c r="W198" s="7"/>
      <c r="X198" s="7"/>
      <c r="Y198" s="7"/>
      <c r="Z198" s="7"/>
      <c r="AA198" s="7"/>
      <c r="AB198" s="7"/>
      <c r="AC198" s="7"/>
    </row>
    <row r="199">
      <c r="A199" s="1714" t="s">
        <v>78</v>
      </c>
      <c r="B199" s="692">
        <v>0.0</v>
      </c>
      <c r="C199" s="692">
        <v>0.0</v>
      </c>
      <c r="D199" s="692">
        <v>0.0</v>
      </c>
      <c r="E199" s="692">
        <v>0.0</v>
      </c>
      <c r="F199" s="692">
        <v>0.0</v>
      </c>
      <c r="G199" s="690">
        <v>0.0</v>
      </c>
      <c r="H199" s="693">
        <f t="shared" si="152"/>
        <v>0</v>
      </c>
      <c r="I199" s="701"/>
      <c r="J199" s="647"/>
      <c r="K199" s="1714" t="s">
        <v>78</v>
      </c>
      <c r="L199" s="692" t="s">
        <v>79</v>
      </c>
      <c r="M199" s="701" t="s">
        <v>79</v>
      </c>
      <c r="N199" s="692" t="s">
        <v>79</v>
      </c>
      <c r="O199" s="701" t="s">
        <v>79</v>
      </c>
      <c r="P199" s="701"/>
      <c r="Q199" s="701"/>
      <c r="R199" s="1686"/>
      <c r="S199" s="649"/>
      <c r="T199" s="649"/>
      <c r="U199" s="7"/>
      <c r="V199" s="7"/>
      <c r="W199" s="7"/>
      <c r="X199" s="7"/>
      <c r="Y199" s="7"/>
      <c r="Z199" s="7"/>
      <c r="AA199" s="7"/>
      <c r="AB199" s="7"/>
      <c r="AC199" s="7"/>
    </row>
    <row r="200">
      <c r="A200" s="1714" t="s">
        <v>446</v>
      </c>
      <c r="B200" s="692">
        <v>0.0</v>
      </c>
      <c r="C200" s="692">
        <v>0.0</v>
      </c>
      <c r="D200" s="692">
        <v>0.0</v>
      </c>
      <c r="E200" s="692">
        <v>0.0</v>
      </c>
      <c r="F200" s="692">
        <v>0.0</v>
      </c>
      <c r="G200" s="690">
        <v>0.0</v>
      </c>
      <c r="H200" s="693">
        <f t="shared" ref="H200:H201" si="154">sum(B200:G200)</f>
        <v>0</v>
      </c>
      <c r="I200" s="701"/>
      <c r="J200" s="647"/>
      <c r="K200" s="1714" t="s">
        <v>446</v>
      </c>
      <c r="L200" s="692">
        <v>0.0</v>
      </c>
      <c r="M200" s="701">
        <f>(L200-H200)-R200</f>
        <v>0</v>
      </c>
      <c r="N200" s="692">
        <v>0.0</v>
      </c>
      <c r="O200" s="701">
        <f t="shared" ref="O200:O201" si="155">SUM(M200,N200)</f>
        <v>0</v>
      </c>
      <c r="P200" s="701"/>
      <c r="Q200" s="701"/>
      <c r="R200" s="1686"/>
      <c r="S200" s="649"/>
      <c r="T200" s="649"/>
      <c r="U200" s="7"/>
      <c r="V200" s="7"/>
      <c r="W200" s="7"/>
      <c r="X200" s="7"/>
      <c r="Y200" s="7"/>
      <c r="Z200" s="7"/>
      <c r="AA200" s="7"/>
      <c r="AB200" s="7"/>
      <c r="AC200" s="7"/>
    </row>
    <row r="201">
      <c r="A201" s="1714" t="s">
        <v>751</v>
      </c>
      <c r="B201" s="692">
        <v>0.0</v>
      </c>
      <c r="C201" s="692">
        <v>0.0</v>
      </c>
      <c r="D201" s="692">
        <v>0.0</v>
      </c>
      <c r="E201" s="692">
        <v>0.0</v>
      </c>
      <c r="F201" s="692">
        <v>0.0</v>
      </c>
      <c r="G201" s="690">
        <v>0.0</v>
      </c>
      <c r="H201" s="693">
        <f t="shared" si="154"/>
        <v>0</v>
      </c>
      <c r="I201" s="701"/>
      <c r="J201" s="647"/>
      <c r="K201" s="1714" t="s">
        <v>751</v>
      </c>
      <c r="L201" s="692">
        <v>0.0</v>
      </c>
      <c r="M201" s="701">
        <f t="shared" ref="M201:M202" si="156">(L201-H201)</f>
        <v>0</v>
      </c>
      <c r="N201" s="692">
        <v>0.0</v>
      </c>
      <c r="O201" s="701">
        <f t="shared" si="155"/>
        <v>0</v>
      </c>
      <c r="P201" s="701"/>
      <c r="Q201" s="701"/>
      <c r="R201" s="1686"/>
      <c r="S201" s="649"/>
      <c r="T201" s="649"/>
      <c r="U201" s="7"/>
      <c r="V201" s="7"/>
      <c r="W201" s="7"/>
      <c r="X201" s="7"/>
      <c r="Y201" s="7"/>
      <c r="Z201" s="7"/>
      <c r="AA201" s="7"/>
      <c r="AB201" s="7"/>
      <c r="AC201" s="7"/>
    </row>
    <row r="202">
      <c r="A202" s="1714" t="s">
        <v>80</v>
      </c>
      <c r="B202" s="692">
        <v>0.0</v>
      </c>
      <c r="C202" s="692">
        <v>0.0</v>
      </c>
      <c r="D202" s="692">
        <v>0.0</v>
      </c>
      <c r="E202" s="692">
        <v>0.0</v>
      </c>
      <c r="F202" s="692">
        <v>0.0</v>
      </c>
      <c r="G202" s="690">
        <v>0.0</v>
      </c>
      <c r="H202" s="693">
        <f>SUM(B202:G202)</f>
        <v>0</v>
      </c>
      <c r="I202" s="701"/>
      <c r="J202" s="647"/>
      <c r="K202" s="1714" t="s">
        <v>80</v>
      </c>
      <c r="L202" s="692">
        <v>0.0</v>
      </c>
      <c r="M202" s="701">
        <f t="shared" si="156"/>
        <v>0</v>
      </c>
      <c r="N202" s="692">
        <v>0.0</v>
      </c>
      <c r="O202" s="701">
        <f>sum(M202,N202)</f>
        <v>0</v>
      </c>
      <c r="P202" s="701"/>
      <c r="Q202" s="701"/>
      <c r="R202" s="1686"/>
      <c r="S202" s="649"/>
      <c r="T202" s="649"/>
      <c r="U202" s="7"/>
      <c r="V202" s="7"/>
      <c r="W202" s="7"/>
      <c r="X202" s="7"/>
      <c r="Y202" s="7"/>
      <c r="Z202" s="7"/>
      <c r="AA202" s="7"/>
      <c r="AB202" s="7"/>
      <c r="AC202" s="7"/>
    </row>
    <row r="203">
      <c r="A203" s="1757" t="s">
        <v>116</v>
      </c>
      <c r="B203" s="1758">
        <f t="shared" ref="B203:E203" si="157"> SUM(B204:B208,B210:B214,B216:B220,B222:B226,B228:B232,B234:B238,B240:B244)</f>
        <v>23</v>
      </c>
      <c r="C203" s="1758">
        <f t="shared" si="157"/>
        <v>49</v>
      </c>
      <c r="D203" s="1758">
        <f t="shared" si="157"/>
        <v>39</v>
      </c>
      <c r="E203" s="1758">
        <f t="shared" si="157"/>
        <v>28</v>
      </c>
      <c r="F203" s="1788">
        <v>0.0</v>
      </c>
      <c r="G203" s="1758">
        <f t="shared" ref="G203:H203" si="158"> SUM(G204:G208,G210:G214,G216:G220,G222:G226,G228:G232,G234:G238,G240:G244)</f>
        <v>24</v>
      </c>
      <c r="H203" s="1758">
        <f t="shared" si="158"/>
        <v>173</v>
      </c>
      <c r="I203" s="1758"/>
      <c r="J203" s="635"/>
      <c r="K203" s="1757" t="s">
        <v>116</v>
      </c>
      <c r="L203" s="1682"/>
      <c r="M203" s="1682"/>
      <c r="N203" s="1682"/>
      <c r="O203" s="1682"/>
      <c r="P203" s="1682"/>
      <c r="Q203" s="1682"/>
      <c r="R203" s="1682"/>
      <c r="S203" s="649"/>
      <c r="T203" s="649"/>
      <c r="U203" s="7"/>
      <c r="V203" s="7"/>
      <c r="W203" s="7"/>
      <c r="X203" s="7"/>
      <c r="Y203" s="7"/>
      <c r="Z203" s="7"/>
      <c r="AA203" s="7"/>
      <c r="AB203" s="7"/>
      <c r="AC203" s="7"/>
    </row>
    <row r="204">
      <c r="A204" s="1759" t="s">
        <v>113</v>
      </c>
      <c r="B204" s="1760">
        <v>15.0</v>
      </c>
      <c r="C204" s="1760">
        <v>19.0</v>
      </c>
      <c r="D204" s="1760">
        <v>12.0</v>
      </c>
      <c r="E204" s="1760">
        <v>12.0</v>
      </c>
      <c r="F204" s="1760">
        <v>0.0</v>
      </c>
      <c r="G204" s="1760">
        <v>0.0</v>
      </c>
      <c r="H204" s="1761">
        <f t="shared" ref="H204:H206" si="159">SUM(B204:G204)</f>
        <v>58</v>
      </c>
      <c r="I204" s="1762">
        <f>SUM(H204:H208)</f>
        <v>83</v>
      </c>
      <c r="J204" s="647"/>
      <c r="K204" s="1759" t="s">
        <v>113</v>
      </c>
      <c r="L204" s="1765">
        <v>90.0</v>
      </c>
      <c r="M204" s="1762">
        <f>(L204-H204)-R204</f>
        <v>32</v>
      </c>
      <c r="N204" s="1765">
        <v>60.0</v>
      </c>
      <c r="O204" s="1762">
        <f t="shared" ref="O204:O205" si="160">SUM(M204,N204)</f>
        <v>92</v>
      </c>
      <c r="P204" s="1764"/>
      <c r="Q204" s="1685"/>
      <c r="R204" s="1765"/>
      <c r="S204" s="649"/>
      <c r="T204" s="649"/>
      <c r="U204" s="7"/>
      <c r="V204" s="7"/>
      <c r="W204" s="7"/>
      <c r="X204" s="7"/>
      <c r="Y204" s="7"/>
      <c r="Z204" s="7"/>
      <c r="AA204" s="7"/>
      <c r="AB204" s="7"/>
      <c r="AC204" s="7"/>
    </row>
    <row r="205">
      <c r="A205" s="1714" t="s">
        <v>77</v>
      </c>
      <c r="B205" s="692">
        <v>0.0</v>
      </c>
      <c r="C205" s="692">
        <v>10.0</v>
      </c>
      <c r="D205" s="692">
        <v>0.0</v>
      </c>
      <c r="E205" s="692">
        <v>0.0</v>
      </c>
      <c r="F205" s="692">
        <v>0.0</v>
      </c>
      <c r="G205" s="690">
        <v>0.0</v>
      </c>
      <c r="H205" s="693">
        <f t="shared" si="159"/>
        <v>10</v>
      </c>
      <c r="I205" s="596">
        <f>(I204/60)</f>
        <v>1.383333333</v>
      </c>
      <c r="J205" s="647"/>
      <c r="K205" s="1714" t="s">
        <v>77</v>
      </c>
      <c r="L205" s="692">
        <v>20.0</v>
      </c>
      <c r="M205" s="701">
        <f>(L205-H205-H206)-R205</f>
        <v>0</v>
      </c>
      <c r="N205" s="692">
        <v>5.0</v>
      </c>
      <c r="O205" s="701">
        <f t="shared" si="160"/>
        <v>5</v>
      </c>
      <c r="P205" s="701"/>
      <c r="Q205" s="1686"/>
      <c r="R205" s="1686"/>
      <c r="S205" s="649"/>
      <c r="T205" s="649"/>
      <c r="U205" s="7"/>
      <c r="V205" s="7"/>
      <c r="W205" s="7"/>
      <c r="X205" s="7"/>
      <c r="Y205" s="7"/>
      <c r="Z205" s="7"/>
      <c r="AA205" s="7"/>
      <c r="AB205" s="7"/>
      <c r="AC205" s="7"/>
    </row>
    <row r="206">
      <c r="A206" s="1714" t="s">
        <v>78</v>
      </c>
      <c r="B206" s="692">
        <v>0.0</v>
      </c>
      <c r="C206" s="692">
        <v>0.0</v>
      </c>
      <c r="D206" s="692">
        <v>5.0</v>
      </c>
      <c r="E206" s="692">
        <v>5.0</v>
      </c>
      <c r="F206" s="692">
        <v>0.0</v>
      </c>
      <c r="G206" s="690">
        <v>0.0</v>
      </c>
      <c r="H206" s="693">
        <f t="shared" si="159"/>
        <v>10</v>
      </c>
      <c r="I206" s="701"/>
      <c r="J206" s="647"/>
      <c r="K206" s="1714" t="s">
        <v>78</v>
      </c>
      <c r="L206" s="692" t="s">
        <v>79</v>
      </c>
      <c r="M206" s="701" t="s">
        <v>79</v>
      </c>
      <c r="N206" s="692" t="s">
        <v>79</v>
      </c>
      <c r="O206" s="701" t="s">
        <v>79</v>
      </c>
      <c r="P206" s="701"/>
      <c r="Q206" s="1686"/>
      <c r="R206" s="1686"/>
      <c r="S206" s="649"/>
      <c r="T206" s="649"/>
      <c r="U206" s="7"/>
      <c r="V206" s="7"/>
      <c r="W206" s="7"/>
      <c r="X206" s="7"/>
      <c r="Y206" s="7"/>
      <c r="Z206" s="7"/>
      <c r="AA206" s="7"/>
      <c r="AB206" s="7"/>
      <c r="AC206" s="7"/>
    </row>
    <row r="207">
      <c r="A207" s="1714" t="s">
        <v>446</v>
      </c>
      <c r="B207" s="692">
        <v>0.0</v>
      </c>
      <c r="C207" s="692">
        <v>0.0</v>
      </c>
      <c r="D207" s="692">
        <v>0.0</v>
      </c>
      <c r="E207" s="692">
        <v>1.0</v>
      </c>
      <c r="F207" s="692">
        <v>0.0</v>
      </c>
      <c r="G207" s="690">
        <v>0.0</v>
      </c>
      <c r="H207" s="693">
        <f t="shared" ref="H207:H208" si="161">sum(B207:G207)</f>
        <v>1</v>
      </c>
      <c r="I207" s="701"/>
      <c r="J207" s="647"/>
      <c r="K207" s="1714" t="s">
        <v>446</v>
      </c>
      <c r="L207" s="692">
        <v>8.0</v>
      </c>
      <c r="M207" s="701">
        <f>(L207-H207)-R207</f>
        <v>7</v>
      </c>
      <c r="N207" s="692">
        <v>0.0</v>
      </c>
      <c r="O207" s="701">
        <f t="shared" ref="O207:O208" si="162">SUM(M207,N207)</f>
        <v>7</v>
      </c>
      <c r="P207" s="701"/>
      <c r="Q207" s="1686"/>
      <c r="R207" s="1686"/>
      <c r="S207" s="649"/>
      <c r="T207" s="649"/>
      <c r="U207" s="7"/>
      <c r="V207" s="7"/>
      <c r="W207" s="7"/>
      <c r="X207" s="7"/>
      <c r="Y207" s="7"/>
      <c r="Z207" s="7"/>
      <c r="AA207" s="7"/>
      <c r="AB207" s="7"/>
      <c r="AC207" s="7"/>
    </row>
    <row r="208">
      <c r="A208" s="1714" t="s">
        <v>751</v>
      </c>
      <c r="B208" s="692">
        <v>0.0</v>
      </c>
      <c r="C208" s="692">
        <v>0.0</v>
      </c>
      <c r="D208" s="692">
        <v>0.0</v>
      </c>
      <c r="E208" s="692">
        <v>0.0</v>
      </c>
      <c r="F208" s="692">
        <v>4.0</v>
      </c>
      <c r="G208" s="690">
        <v>0.0</v>
      </c>
      <c r="H208" s="693">
        <f t="shared" si="161"/>
        <v>4</v>
      </c>
      <c r="I208" s="701"/>
      <c r="J208" s="647"/>
      <c r="K208" s="1714" t="s">
        <v>751</v>
      </c>
      <c r="L208" s="692">
        <v>10.0</v>
      </c>
      <c r="M208" s="701">
        <f t="shared" ref="M208:M209" si="163">(L208-H208)</f>
        <v>6</v>
      </c>
      <c r="N208" s="692">
        <v>0.0</v>
      </c>
      <c r="O208" s="701">
        <f t="shared" si="162"/>
        <v>6</v>
      </c>
      <c r="P208" s="692"/>
      <c r="Q208" s="1686"/>
      <c r="R208" s="1686"/>
      <c r="S208" s="649"/>
      <c r="T208" s="649"/>
      <c r="U208" s="7"/>
      <c r="V208" s="7"/>
      <c r="W208" s="7"/>
      <c r="X208" s="7"/>
      <c r="Y208" s="7"/>
      <c r="Z208" s="7"/>
      <c r="AA208" s="7"/>
      <c r="AB208" s="7"/>
      <c r="AC208" s="7"/>
    </row>
    <row r="209">
      <c r="A209" s="1714" t="s">
        <v>80</v>
      </c>
      <c r="B209" s="692">
        <v>0.0</v>
      </c>
      <c r="C209" s="692">
        <v>0.0</v>
      </c>
      <c r="D209" s="692">
        <v>0.0</v>
      </c>
      <c r="E209" s="692">
        <v>0.0</v>
      </c>
      <c r="F209" s="692">
        <v>0.0</v>
      </c>
      <c r="G209" s="690">
        <v>0.0</v>
      </c>
      <c r="H209" s="693">
        <f t="shared" ref="H209:H212" si="164">SUM(B209:G209)</f>
        <v>0</v>
      </c>
      <c r="I209" s="701"/>
      <c r="J209" s="647"/>
      <c r="K209" s="1714" t="s">
        <v>80</v>
      </c>
      <c r="L209" s="692">
        <v>15.0</v>
      </c>
      <c r="M209" s="701">
        <f t="shared" si="163"/>
        <v>15</v>
      </c>
      <c r="N209" s="692">
        <v>0.0</v>
      </c>
      <c r="O209" s="701">
        <f>sum(M209,N209)</f>
        <v>15</v>
      </c>
      <c r="P209" s="701"/>
      <c r="Q209" s="1686"/>
      <c r="R209" s="1686"/>
      <c r="S209" s="649"/>
      <c r="T209" s="649"/>
      <c r="U209" s="7"/>
      <c r="V209" s="7"/>
      <c r="W209" s="7"/>
      <c r="X209" s="7"/>
      <c r="Y209" s="7"/>
      <c r="Z209" s="7"/>
      <c r="AA209" s="7"/>
      <c r="AB209" s="7"/>
      <c r="AC209" s="7"/>
    </row>
    <row r="210">
      <c r="A210" s="1715" t="s">
        <v>115</v>
      </c>
      <c r="B210" s="1765">
        <v>0.0</v>
      </c>
      <c r="C210" s="1765">
        <v>6.0</v>
      </c>
      <c r="D210" s="1765">
        <v>6.0</v>
      </c>
      <c r="E210" s="1765">
        <v>7.0</v>
      </c>
      <c r="F210" s="1765">
        <v>0.0</v>
      </c>
      <c r="G210" s="1760">
        <v>0.0</v>
      </c>
      <c r="H210" s="1761">
        <f t="shared" si="164"/>
        <v>19</v>
      </c>
      <c r="I210" s="1762">
        <f>SUM(H210:H214)</f>
        <v>27</v>
      </c>
      <c r="J210" s="647"/>
      <c r="K210" s="1715" t="s">
        <v>115</v>
      </c>
      <c r="L210" s="1765">
        <v>20.0</v>
      </c>
      <c r="M210" s="1762">
        <f>(L210-H210)-R210</f>
        <v>0</v>
      </c>
      <c r="N210" s="1765">
        <v>30.0</v>
      </c>
      <c r="O210" s="1762">
        <f t="shared" ref="O210:O211" si="165">SUM(M210,N210)</f>
        <v>30</v>
      </c>
      <c r="P210" s="1764"/>
      <c r="Q210" s="1766"/>
      <c r="R210" s="1765">
        <v>1.0</v>
      </c>
      <c r="S210" s="649"/>
      <c r="T210" s="649"/>
      <c r="U210" s="7"/>
      <c r="V210" s="7"/>
      <c r="W210" s="7"/>
      <c r="X210" s="7"/>
      <c r="Y210" s="7"/>
      <c r="Z210" s="7"/>
      <c r="AA210" s="7"/>
      <c r="AB210" s="7"/>
      <c r="AC210" s="7"/>
    </row>
    <row r="211">
      <c r="A211" s="1714" t="s">
        <v>77</v>
      </c>
      <c r="B211" s="692">
        <v>0.0</v>
      </c>
      <c r="C211" s="692">
        <v>0.0</v>
      </c>
      <c r="D211" s="692">
        <v>0.0</v>
      </c>
      <c r="E211" s="692">
        <v>0.0</v>
      </c>
      <c r="F211" s="692">
        <v>0.0</v>
      </c>
      <c r="G211" s="692">
        <v>0.0</v>
      </c>
      <c r="H211" s="693">
        <f t="shared" si="164"/>
        <v>0</v>
      </c>
      <c r="I211" s="596">
        <f>(I210/60)</f>
        <v>0.45</v>
      </c>
      <c r="J211" s="647"/>
      <c r="K211" s="1714" t="s">
        <v>77</v>
      </c>
      <c r="L211" s="692">
        <v>0.0</v>
      </c>
      <c r="M211" s="701">
        <f>(L211-H211-H212)-N207</f>
        <v>0</v>
      </c>
      <c r="N211" s="692">
        <v>0.0</v>
      </c>
      <c r="O211" s="701">
        <f t="shared" si="165"/>
        <v>0</v>
      </c>
      <c r="P211" s="701"/>
      <c r="Q211" s="1686"/>
      <c r="R211" s="1686"/>
      <c r="S211" s="649"/>
      <c r="T211" s="649"/>
      <c r="U211" s="7"/>
      <c r="V211" s="7"/>
      <c r="W211" s="7"/>
      <c r="X211" s="7"/>
      <c r="Y211" s="7"/>
      <c r="Z211" s="7"/>
      <c r="AA211" s="7"/>
      <c r="AB211" s="7"/>
      <c r="AC211" s="7"/>
    </row>
    <row r="212">
      <c r="A212" s="1714" t="s">
        <v>78</v>
      </c>
      <c r="B212" s="692">
        <v>0.0</v>
      </c>
      <c r="C212" s="692">
        <v>0.0</v>
      </c>
      <c r="D212" s="692">
        <v>0.0</v>
      </c>
      <c r="E212" s="692">
        <v>0.0</v>
      </c>
      <c r="F212" s="692">
        <v>0.0</v>
      </c>
      <c r="G212" s="692">
        <v>0.0</v>
      </c>
      <c r="H212" s="693">
        <f t="shared" si="164"/>
        <v>0</v>
      </c>
      <c r="I212" s="701"/>
      <c r="J212" s="647"/>
      <c r="K212" s="1714" t="s">
        <v>78</v>
      </c>
      <c r="L212" s="692" t="s">
        <v>79</v>
      </c>
      <c r="M212" s="701" t="s">
        <v>79</v>
      </c>
      <c r="N212" s="692" t="s">
        <v>79</v>
      </c>
      <c r="O212" s="701" t="s">
        <v>79</v>
      </c>
      <c r="P212" s="701"/>
      <c r="Q212" s="1686"/>
      <c r="R212" s="1686"/>
      <c r="S212" s="649"/>
      <c r="T212" s="649"/>
      <c r="U212" s="7"/>
      <c r="V212" s="7"/>
      <c r="W212" s="7"/>
      <c r="X212" s="7"/>
      <c r="Y212" s="7"/>
      <c r="Z212" s="7"/>
      <c r="AA212" s="7"/>
      <c r="AB212" s="7"/>
      <c r="AC212" s="7"/>
    </row>
    <row r="213">
      <c r="A213" s="1714" t="s">
        <v>446</v>
      </c>
      <c r="B213" s="692">
        <v>0.0</v>
      </c>
      <c r="C213" s="692">
        <v>0.0</v>
      </c>
      <c r="D213" s="692">
        <v>0.0</v>
      </c>
      <c r="E213" s="692">
        <v>0.0</v>
      </c>
      <c r="F213" s="692">
        <v>0.0</v>
      </c>
      <c r="G213" s="692">
        <v>8.0</v>
      </c>
      <c r="H213" s="693">
        <f>sum(B213:G213)</f>
        <v>8</v>
      </c>
      <c r="I213" s="701"/>
      <c r="J213" s="647"/>
      <c r="K213" s="1714" t="s">
        <v>446</v>
      </c>
      <c r="L213" s="692">
        <v>8.0</v>
      </c>
      <c r="M213" s="701">
        <f>(L213-H213)-R213</f>
        <v>0</v>
      </c>
      <c r="N213" s="692">
        <v>0.0</v>
      </c>
      <c r="O213" s="701">
        <f t="shared" ref="O213:O214" si="166">SUM(M213,N213)</f>
        <v>0</v>
      </c>
      <c r="P213" s="701"/>
      <c r="Q213" s="1686"/>
      <c r="R213" s="1686"/>
      <c r="S213" s="649"/>
      <c r="T213" s="649"/>
      <c r="U213" s="7"/>
      <c r="V213" s="7"/>
      <c r="W213" s="7"/>
      <c r="X213" s="7"/>
      <c r="Y213" s="7"/>
      <c r="Z213" s="7"/>
      <c r="AA213" s="7"/>
      <c r="AB213" s="7"/>
      <c r="AC213" s="7"/>
    </row>
    <row r="214">
      <c r="A214" s="1714" t="s">
        <v>751</v>
      </c>
      <c r="B214" s="692">
        <v>0.0</v>
      </c>
      <c r="C214" s="692">
        <v>0.0</v>
      </c>
      <c r="D214" s="692">
        <v>1.0</v>
      </c>
      <c r="E214" s="692">
        <v>0.0</v>
      </c>
      <c r="F214" s="692">
        <v>0.0</v>
      </c>
      <c r="G214" s="690">
        <v>1.0</v>
      </c>
      <c r="H214" s="690">
        <v>0.0</v>
      </c>
      <c r="I214" s="701"/>
      <c r="J214" s="647"/>
      <c r="K214" s="1714" t="s">
        <v>751</v>
      </c>
      <c r="L214" s="692">
        <v>5.0</v>
      </c>
      <c r="M214" s="701">
        <f t="shared" ref="M214:M215" si="167">(L214-H214)</f>
        <v>5</v>
      </c>
      <c r="N214" s="692">
        <v>0.0</v>
      </c>
      <c r="O214" s="701">
        <f t="shared" si="166"/>
        <v>5</v>
      </c>
      <c r="P214" s="701"/>
      <c r="Q214" s="1621"/>
      <c r="R214" s="1686"/>
      <c r="S214" s="649"/>
      <c r="T214" s="649"/>
      <c r="U214" s="7"/>
      <c r="V214" s="7"/>
      <c r="W214" s="7"/>
      <c r="X214" s="7"/>
      <c r="Y214" s="7"/>
      <c r="Z214" s="7"/>
      <c r="AA214" s="7"/>
      <c r="AB214" s="7"/>
      <c r="AC214" s="7"/>
    </row>
    <row r="215">
      <c r="A215" s="1714" t="s">
        <v>80</v>
      </c>
      <c r="B215" s="692">
        <v>0.0</v>
      </c>
      <c r="C215" s="692">
        <v>1.0</v>
      </c>
      <c r="D215" s="692">
        <v>6.0</v>
      </c>
      <c r="E215" s="692">
        <v>0.0</v>
      </c>
      <c r="F215" s="692">
        <v>0.0</v>
      </c>
      <c r="G215" s="692">
        <v>0.0</v>
      </c>
      <c r="H215" s="693">
        <f t="shared" ref="H215:H218" si="168">SUM(B215:G215)</f>
        <v>7</v>
      </c>
      <c r="I215" s="701"/>
      <c r="J215" s="647"/>
      <c r="K215" s="1714" t="s">
        <v>80</v>
      </c>
      <c r="L215" s="692">
        <v>7.0</v>
      </c>
      <c r="M215" s="701">
        <f t="shared" si="167"/>
        <v>0</v>
      </c>
      <c r="N215" s="692">
        <v>20.0</v>
      </c>
      <c r="O215" s="701">
        <f>sum(M215,N215)</f>
        <v>20</v>
      </c>
      <c r="P215" s="701"/>
      <c r="Q215" s="1686"/>
      <c r="R215" s="1686"/>
      <c r="S215" s="649"/>
      <c r="T215" s="649"/>
      <c r="U215" s="7"/>
      <c r="V215" s="7"/>
      <c r="W215" s="7"/>
      <c r="X215" s="7"/>
      <c r="Y215" s="7"/>
      <c r="Z215" s="7"/>
      <c r="AA215" s="7"/>
      <c r="AB215" s="7"/>
      <c r="AC215" s="7"/>
    </row>
    <row r="216">
      <c r="A216" s="1715" t="s">
        <v>240</v>
      </c>
      <c r="B216" s="1760">
        <v>0.0</v>
      </c>
      <c r="C216" s="1760">
        <v>0.0</v>
      </c>
      <c r="D216" s="1760">
        <v>0.0</v>
      </c>
      <c r="E216" s="1760">
        <v>2.0</v>
      </c>
      <c r="F216" s="1760">
        <v>4.0</v>
      </c>
      <c r="G216" s="1760">
        <v>4.0</v>
      </c>
      <c r="H216" s="1761">
        <f t="shared" si="168"/>
        <v>10</v>
      </c>
      <c r="I216" s="1762">
        <f>SUM(H216:H220)</f>
        <v>11</v>
      </c>
      <c r="J216" s="647"/>
      <c r="K216" s="1715" t="s">
        <v>240</v>
      </c>
      <c r="L216" s="1765">
        <v>26.0</v>
      </c>
      <c r="M216" s="1762">
        <f>(L216-H216)-R216</f>
        <v>16</v>
      </c>
      <c r="N216" s="1765">
        <v>0.0</v>
      </c>
      <c r="O216" s="1762">
        <f t="shared" ref="O216:O217" si="169">SUM(M216,N216)</f>
        <v>16</v>
      </c>
      <c r="P216" s="1764"/>
      <c r="Q216" s="1685"/>
      <c r="R216" s="1762"/>
      <c r="S216" s="649"/>
      <c r="T216" s="649"/>
      <c r="U216" s="7"/>
      <c r="V216" s="7"/>
      <c r="W216" s="7"/>
      <c r="X216" s="7"/>
      <c r="Y216" s="7"/>
      <c r="Z216" s="7"/>
      <c r="AA216" s="7"/>
      <c r="AB216" s="7"/>
      <c r="AC216" s="7"/>
    </row>
    <row r="217">
      <c r="A217" s="1714" t="s">
        <v>77</v>
      </c>
      <c r="B217" s="692">
        <v>0.0</v>
      </c>
      <c r="C217" s="692">
        <v>0.0</v>
      </c>
      <c r="D217" s="692">
        <v>0.0</v>
      </c>
      <c r="E217" s="692">
        <v>0.0</v>
      </c>
      <c r="F217" s="692">
        <v>0.0</v>
      </c>
      <c r="G217" s="594">
        <v>0.0</v>
      </c>
      <c r="H217" s="693">
        <f t="shared" si="168"/>
        <v>0</v>
      </c>
      <c r="I217" s="596">
        <f>(I216/60)</f>
        <v>0.1833333333</v>
      </c>
      <c r="J217" s="647"/>
      <c r="K217" s="1714" t="s">
        <v>77</v>
      </c>
      <c r="L217" s="692">
        <v>1.0</v>
      </c>
      <c r="M217" s="701">
        <f>(L217-H217-H218)-R217</f>
        <v>0</v>
      </c>
      <c r="N217" s="692">
        <v>0.0</v>
      </c>
      <c r="O217" s="701">
        <f t="shared" si="169"/>
        <v>0</v>
      </c>
      <c r="P217" s="701"/>
      <c r="Q217" s="1686"/>
      <c r="R217" s="1686"/>
      <c r="S217" s="649"/>
      <c r="T217" s="649"/>
      <c r="U217" s="7"/>
      <c r="V217" s="7"/>
      <c r="W217" s="7"/>
      <c r="X217" s="7"/>
      <c r="Y217" s="7"/>
      <c r="Z217" s="7"/>
      <c r="AA217" s="7"/>
      <c r="AB217" s="7"/>
      <c r="AC217" s="7"/>
    </row>
    <row r="218">
      <c r="A218" s="1714" t="s">
        <v>78</v>
      </c>
      <c r="B218" s="692">
        <v>0.0</v>
      </c>
      <c r="C218" s="692">
        <v>0.0</v>
      </c>
      <c r="D218" s="692">
        <v>1.0</v>
      </c>
      <c r="E218" s="692">
        <v>0.0</v>
      </c>
      <c r="F218" s="692">
        <v>0.0</v>
      </c>
      <c r="G218" s="594">
        <v>0.0</v>
      </c>
      <c r="H218" s="693">
        <f t="shared" si="168"/>
        <v>1</v>
      </c>
      <c r="I218" s="701"/>
      <c r="J218" s="647"/>
      <c r="K218" s="1714" t="s">
        <v>78</v>
      </c>
      <c r="L218" s="692" t="s">
        <v>79</v>
      </c>
      <c r="M218" s="701" t="s">
        <v>79</v>
      </c>
      <c r="N218" s="692" t="s">
        <v>79</v>
      </c>
      <c r="O218" s="701" t="s">
        <v>79</v>
      </c>
      <c r="P218" s="701"/>
      <c r="Q218" s="1686"/>
      <c r="R218" s="1686"/>
      <c r="S218" s="649"/>
      <c r="T218" s="649"/>
      <c r="U218" s="7"/>
      <c r="V218" s="7"/>
      <c r="W218" s="7"/>
      <c r="X218" s="7"/>
      <c r="Y218" s="7"/>
      <c r="Z218" s="7"/>
      <c r="AA218" s="7"/>
      <c r="AB218" s="7"/>
      <c r="AC218" s="7"/>
    </row>
    <row r="219">
      <c r="A219" s="1714" t="s">
        <v>446</v>
      </c>
      <c r="B219" s="692">
        <v>0.0</v>
      </c>
      <c r="C219" s="692">
        <v>0.0</v>
      </c>
      <c r="D219" s="692">
        <v>0.0</v>
      </c>
      <c r="E219" s="692">
        <v>0.0</v>
      </c>
      <c r="F219" s="692">
        <v>0.0</v>
      </c>
      <c r="G219" s="594">
        <v>0.0</v>
      </c>
      <c r="H219" s="693">
        <f t="shared" ref="H219:H220" si="170">sum(B219:G219)</f>
        <v>0</v>
      </c>
      <c r="I219" s="701"/>
      <c r="J219" s="647"/>
      <c r="K219" s="1714" t="s">
        <v>446</v>
      </c>
      <c r="L219" s="692">
        <v>0.0</v>
      </c>
      <c r="M219" s="701">
        <f>(L219-H219)-R219</f>
        <v>0</v>
      </c>
      <c r="N219" s="692">
        <v>0.0</v>
      </c>
      <c r="O219" s="701">
        <f t="shared" ref="O219:O220" si="171">SUM(M219,N219)</f>
        <v>0</v>
      </c>
      <c r="P219" s="701"/>
      <c r="Q219" s="1686"/>
      <c r="R219" s="1686"/>
      <c r="S219" s="649"/>
      <c r="T219" s="649"/>
      <c r="U219" s="7"/>
      <c r="V219" s="7"/>
      <c r="W219" s="7"/>
      <c r="X219" s="7"/>
      <c r="Y219" s="7"/>
      <c r="Z219" s="7"/>
      <c r="AA219" s="7"/>
      <c r="AB219" s="7"/>
      <c r="AC219" s="7"/>
    </row>
    <row r="220">
      <c r="A220" s="1714" t="s">
        <v>751</v>
      </c>
      <c r="B220" s="692">
        <v>0.0</v>
      </c>
      <c r="C220" s="692">
        <v>0.0</v>
      </c>
      <c r="D220" s="692">
        <v>0.0</v>
      </c>
      <c r="E220" s="692">
        <v>0.0</v>
      </c>
      <c r="F220" s="692">
        <v>0.0</v>
      </c>
      <c r="G220" s="594">
        <v>0.0</v>
      </c>
      <c r="H220" s="693">
        <f t="shared" si="170"/>
        <v>0</v>
      </c>
      <c r="I220" s="701"/>
      <c r="J220" s="647"/>
      <c r="K220" s="1714" t="s">
        <v>751</v>
      </c>
      <c r="L220" s="692">
        <v>0.0</v>
      </c>
      <c r="M220" s="701">
        <f t="shared" ref="M220:M221" si="172">(L220-H220)</f>
        <v>0</v>
      </c>
      <c r="N220" s="692">
        <v>0.0</v>
      </c>
      <c r="O220" s="701">
        <f t="shared" si="171"/>
        <v>0</v>
      </c>
      <c r="P220" s="701"/>
      <c r="Q220" s="1686"/>
      <c r="R220" s="1686"/>
      <c r="S220" s="649"/>
      <c r="T220" s="649"/>
      <c r="U220" s="7"/>
      <c r="V220" s="7"/>
      <c r="W220" s="7"/>
      <c r="X220" s="7"/>
      <c r="Y220" s="7"/>
      <c r="Z220" s="7"/>
      <c r="AA220" s="7"/>
      <c r="AB220" s="7"/>
      <c r="AC220" s="7"/>
    </row>
    <row r="221">
      <c r="A221" s="1714" t="s">
        <v>80</v>
      </c>
      <c r="B221" s="692">
        <v>0.0</v>
      </c>
      <c r="C221" s="692">
        <v>0.0</v>
      </c>
      <c r="D221" s="692">
        <v>0.0</v>
      </c>
      <c r="E221" s="692">
        <v>0.0</v>
      </c>
      <c r="F221" s="692">
        <v>0.0</v>
      </c>
      <c r="G221" s="594">
        <v>0.0</v>
      </c>
      <c r="H221" s="693">
        <f t="shared" ref="H221:H224" si="173">SUM(B221:G221)</f>
        <v>0</v>
      </c>
      <c r="I221" s="701"/>
      <c r="J221" s="647"/>
      <c r="K221" s="1714" t="s">
        <v>80</v>
      </c>
      <c r="L221" s="692">
        <v>9.0</v>
      </c>
      <c r="M221" s="701">
        <f t="shared" si="172"/>
        <v>9</v>
      </c>
      <c r="N221" s="692">
        <v>0.0</v>
      </c>
      <c r="O221" s="701">
        <f>sum(M221,N221)</f>
        <v>9</v>
      </c>
      <c r="P221" s="701"/>
      <c r="Q221" s="1686"/>
      <c r="R221" s="1686"/>
      <c r="S221" s="649"/>
      <c r="T221" s="649"/>
      <c r="U221" s="7"/>
      <c r="V221" s="7"/>
      <c r="W221" s="7"/>
      <c r="X221" s="7"/>
      <c r="Y221" s="7"/>
      <c r="Z221" s="7"/>
      <c r="AA221" s="7"/>
      <c r="AB221" s="7"/>
      <c r="AC221" s="7"/>
    </row>
    <row r="222">
      <c r="A222" s="1716" t="s">
        <v>120</v>
      </c>
      <c r="B222" s="1765">
        <v>7.0</v>
      </c>
      <c r="C222" s="1765">
        <v>7.0</v>
      </c>
      <c r="D222" s="1765">
        <v>10.0</v>
      </c>
      <c r="E222" s="1765">
        <v>0.0</v>
      </c>
      <c r="F222" s="1765">
        <v>3.0</v>
      </c>
      <c r="G222" s="1760">
        <v>8.0</v>
      </c>
      <c r="H222" s="1761">
        <f t="shared" si="173"/>
        <v>35</v>
      </c>
      <c r="I222" s="1762">
        <f>SUM(H222:H226)</f>
        <v>44</v>
      </c>
      <c r="J222" s="2032"/>
      <c r="K222" s="1715" t="s">
        <v>120</v>
      </c>
      <c r="L222" s="1765">
        <v>36.0</v>
      </c>
      <c r="M222" s="1762">
        <f>(L222-H222)-R222</f>
        <v>0</v>
      </c>
      <c r="N222" s="1760">
        <v>36.0</v>
      </c>
      <c r="O222" s="1762">
        <f t="shared" ref="O222:O223" si="174">SUM(M222,N222)</f>
        <v>36</v>
      </c>
      <c r="P222" s="1762"/>
      <c r="Q222" s="1685"/>
      <c r="R222" s="1765">
        <v>1.0</v>
      </c>
      <c r="S222" s="649"/>
      <c r="T222" s="649"/>
      <c r="U222" s="7"/>
      <c r="V222" s="7"/>
      <c r="W222" s="7"/>
      <c r="X222" s="7"/>
      <c r="Y222" s="7"/>
      <c r="Z222" s="7"/>
      <c r="AA222" s="7"/>
      <c r="AB222" s="7"/>
      <c r="AC222" s="7"/>
    </row>
    <row r="223">
      <c r="A223" s="1714" t="s">
        <v>77</v>
      </c>
      <c r="B223" s="692">
        <v>0.0</v>
      </c>
      <c r="C223" s="692">
        <v>4.0</v>
      </c>
      <c r="D223" s="692">
        <v>0.0</v>
      </c>
      <c r="E223" s="692">
        <v>0.0</v>
      </c>
      <c r="F223" s="692">
        <v>0.0</v>
      </c>
      <c r="G223" s="692">
        <v>0.0</v>
      </c>
      <c r="H223" s="693">
        <f t="shared" si="173"/>
        <v>4</v>
      </c>
      <c r="I223" s="596">
        <f>(I222/60)</f>
        <v>0.7333333333</v>
      </c>
      <c r="J223" s="635"/>
      <c r="K223" s="1714" t="s">
        <v>77</v>
      </c>
      <c r="L223" s="692">
        <v>8.0</v>
      </c>
      <c r="M223" s="701">
        <f>(L223-H223-H224)-R223</f>
        <v>3</v>
      </c>
      <c r="N223" s="692">
        <v>3.0</v>
      </c>
      <c r="O223" s="701">
        <f t="shared" si="174"/>
        <v>6</v>
      </c>
      <c r="P223" s="701"/>
      <c r="Q223" s="1686"/>
      <c r="R223" s="1686"/>
      <c r="S223" s="649"/>
      <c r="T223" s="649"/>
      <c r="U223" s="7"/>
      <c r="V223" s="7"/>
      <c r="W223" s="7"/>
      <c r="X223" s="7"/>
      <c r="Y223" s="7"/>
      <c r="Z223" s="7"/>
      <c r="AA223" s="7"/>
      <c r="AB223" s="7"/>
      <c r="AC223" s="7"/>
    </row>
    <row r="224">
      <c r="A224" s="1714" t="s">
        <v>78</v>
      </c>
      <c r="B224" s="692">
        <v>0.0</v>
      </c>
      <c r="C224" s="692">
        <v>0.0</v>
      </c>
      <c r="D224" s="692">
        <v>1.0</v>
      </c>
      <c r="E224" s="692">
        <v>0.0</v>
      </c>
      <c r="F224" s="692">
        <v>0.0</v>
      </c>
      <c r="G224" s="692">
        <v>0.0</v>
      </c>
      <c r="H224" s="693">
        <f t="shared" si="173"/>
        <v>1</v>
      </c>
      <c r="I224" s="701"/>
      <c r="J224" s="635"/>
      <c r="K224" s="1714" t="s">
        <v>78</v>
      </c>
      <c r="L224" s="692" t="s">
        <v>79</v>
      </c>
      <c r="M224" s="701" t="s">
        <v>79</v>
      </c>
      <c r="N224" s="692" t="s">
        <v>79</v>
      </c>
      <c r="O224" s="701" t="s">
        <v>79</v>
      </c>
      <c r="P224" s="701"/>
      <c r="Q224" s="1686"/>
      <c r="R224" s="1686"/>
      <c r="S224" s="649"/>
      <c r="T224" s="649"/>
      <c r="U224" s="7"/>
      <c r="V224" s="7"/>
      <c r="W224" s="7"/>
      <c r="X224" s="7"/>
      <c r="Y224" s="7"/>
      <c r="Z224" s="7"/>
      <c r="AA224" s="7"/>
      <c r="AB224" s="7"/>
      <c r="AC224" s="7"/>
    </row>
    <row r="225">
      <c r="A225" s="1714" t="s">
        <v>446</v>
      </c>
      <c r="B225" s="692">
        <v>0.0</v>
      </c>
      <c r="C225" s="692">
        <v>0.0</v>
      </c>
      <c r="D225" s="692">
        <v>0.0</v>
      </c>
      <c r="E225" s="692">
        <v>0.0</v>
      </c>
      <c r="F225" s="692">
        <v>0.0</v>
      </c>
      <c r="G225" s="692">
        <v>1.0</v>
      </c>
      <c r="H225" s="693">
        <f t="shared" ref="H225:H226" si="175">sum(B225:G225)</f>
        <v>1</v>
      </c>
      <c r="I225" s="701"/>
      <c r="J225" s="635"/>
      <c r="K225" s="1714" t="s">
        <v>446</v>
      </c>
      <c r="L225" s="692">
        <v>1.0</v>
      </c>
      <c r="M225" s="701">
        <f>(L225-H225)-R225</f>
        <v>0</v>
      </c>
      <c r="N225" s="692">
        <v>0.0</v>
      </c>
      <c r="O225" s="701">
        <f t="shared" ref="O225:O226" si="176">SUM(M225,N225)</f>
        <v>0</v>
      </c>
      <c r="P225" s="701"/>
      <c r="Q225" s="1686"/>
      <c r="R225" s="1686"/>
      <c r="S225" s="649"/>
      <c r="T225" s="649"/>
      <c r="U225" s="7"/>
      <c r="V225" s="7"/>
      <c r="W225" s="7"/>
      <c r="X225" s="7"/>
      <c r="Y225" s="7"/>
      <c r="Z225" s="7"/>
      <c r="AA225" s="7"/>
      <c r="AB225" s="7"/>
      <c r="AC225" s="7"/>
    </row>
    <row r="226">
      <c r="A226" s="1714" t="s">
        <v>751</v>
      </c>
      <c r="B226" s="692">
        <v>0.0</v>
      </c>
      <c r="C226" s="692">
        <v>0.0</v>
      </c>
      <c r="D226" s="692">
        <v>1.0</v>
      </c>
      <c r="E226" s="692">
        <v>0.0</v>
      </c>
      <c r="F226" s="692">
        <v>0.0</v>
      </c>
      <c r="G226" s="692">
        <v>2.0</v>
      </c>
      <c r="H226" s="693">
        <f t="shared" si="175"/>
        <v>3</v>
      </c>
      <c r="I226" s="701"/>
      <c r="J226" s="635"/>
      <c r="K226" s="1714" t="s">
        <v>751</v>
      </c>
      <c r="L226" s="692">
        <v>5.0</v>
      </c>
      <c r="M226" s="701">
        <f t="shared" ref="M226:M227" si="177">(L226-H226)</f>
        <v>2</v>
      </c>
      <c r="N226" s="692">
        <v>0.0</v>
      </c>
      <c r="O226" s="701">
        <f t="shared" si="176"/>
        <v>2</v>
      </c>
      <c r="P226" s="701"/>
      <c r="Q226" s="1686"/>
      <c r="R226" s="1686"/>
      <c r="S226" s="649"/>
      <c r="T226" s="649"/>
      <c r="U226" s="7"/>
      <c r="V226" s="7"/>
      <c r="W226" s="7"/>
      <c r="X226" s="7"/>
      <c r="Y226" s="7"/>
      <c r="Z226" s="7"/>
      <c r="AA226" s="7"/>
      <c r="AB226" s="7"/>
      <c r="AC226" s="7"/>
    </row>
    <row r="227">
      <c r="A227" s="1714" t="s">
        <v>80</v>
      </c>
      <c r="B227" s="692">
        <v>2.0</v>
      </c>
      <c r="C227" s="692">
        <v>1.0</v>
      </c>
      <c r="D227" s="692">
        <v>0.0</v>
      </c>
      <c r="E227" s="692">
        <v>0.0</v>
      </c>
      <c r="F227" s="692">
        <v>0.0</v>
      </c>
      <c r="G227" s="692">
        <v>0.0</v>
      </c>
      <c r="H227" s="693">
        <f t="shared" ref="H227:H230" si="178">SUM(B227:G227)</f>
        <v>3</v>
      </c>
      <c r="I227" s="701"/>
      <c r="J227" s="635"/>
      <c r="K227" s="1714" t="s">
        <v>80</v>
      </c>
      <c r="L227" s="692">
        <v>6.0</v>
      </c>
      <c r="M227" s="701">
        <f t="shared" si="177"/>
        <v>3</v>
      </c>
      <c r="N227" s="692">
        <v>20.0</v>
      </c>
      <c r="O227" s="701">
        <f>sum(M227,N227)</f>
        <v>23</v>
      </c>
      <c r="P227" s="701"/>
      <c r="Q227" s="1686"/>
      <c r="R227" s="1686"/>
      <c r="S227" s="649"/>
      <c r="T227" s="649"/>
      <c r="U227" s="7"/>
      <c r="V227" s="7"/>
      <c r="W227" s="7"/>
      <c r="X227" s="7"/>
      <c r="Y227" s="7"/>
      <c r="Z227" s="7"/>
      <c r="AA227" s="7"/>
      <c r="AB227" s="7"/>
      <c r="AC227" s="7"/>
    </row>
    <row r="228">
      <c r="A228" s="1716" t="s">
        <v>577</v>
      </c>
      <c r="B228" s="1760">
        <v>1.0</v>
      </c>
      <c r="C228" s="1760">
        <v>3.0</v>
      </c>
      <c r="D228" s="1760">
        <v>2.0</v>
      </c>
      <c r="E228" s="1760">
        <v>1.0</v>
      </c>
      <c r="F228" s="1760">
        <v>0.0</v>
      </c>
      <c r="G228" s="1760">
        <v>0.0</v>
      </c>
      <c r="H228" s="1761">
        <f t="shared" si="178"/>
        <v>7</v>
      </c>
      <c r="I228" s="1762">
        <f>SUM(H228:H232)</f>
        <v>8</v>
      </c>
      <c r="J228" s="647"/>
      <c r="K228" s="1716" t="s">
        <v>578</v>
      </c>
      <c r="L228" s="1765">
        <v>7.0</v>
      </c>
      <c r="M228" s="1762">
        <f>(L228-H228)-R228</f>
        <v>0</v>
      </c>
      <c r="N228" s="1765">
        <v>10.0</v>
      </c>
      <c r="O228" s="1762">
        <f t="shared" ref="O228:O229" si="179">SUM(M228,N228)</f>
        <v>10</v>
      </c>
      <c r="P228" s="1764"/>
      <c r="Q228" s="1766"/>
      <c r="R228" s="1762"/>
      <c r="S228" s="649"/>
      <c r="T228" s="649"/>
      <c r="U228" s="7"/>
      <c r="V228" s="7"/>
      <c r="W228" s="7"/>
      <c r="X228" s="7"/>
      <c r="Y228" s="7"/>
      <c r="Z228" s="7"/>
      <c r="AA228" s="7"/>
      <c r="AB228" s="7"/>
      <c r="AC228" s="7"/>
    </row>
    <row r="229">
      <c r="A229" s="1714" t="s">
        <v>77</v>
      </c>
      <c r="B229" s="692">
        <v>0.0</v>
      </c>
      <c r="C229" s="692">
        <v>0.0</v>
      </c>
      <c r="D229" s="692">
        <v>0.0</v>
      </c>
      <c r="E229" s="692">
        <v>0.0</v>
      </c>
      <c r="F229" s="692">
        <v>0.0</v>
      </c>
      <c r="G229" s="690">
        <v>0.0</v>
      </c>
      <c r="H229" s="693">
        <f t="shared" si="178"/>
        <v>0</v>
      </c>
      <c r="I229" s="596">
        <f>(I228/60)</f>
        <v>0.1333333333</v>
      </c>
      <c r="J229" s="647"/>
      <c r="K229" s="1714" t="s">
        <v>77</v>
      </c>
      <c r="L229" s="692">
        <v>0.0</v>
      </c>
      <c r="M229" s="701">
        <f>(L229-H229-H230)-R229</f>
        <v>0</v>
      </c>
      <c r="N229" s="692">
        <v>0.0</v>
      </c>
      <c r="O229" s="701">
        <f t="shared" si="179"/>
        <v>0</v>
      </c>
      <c r="P229" s="701"/>
      <c r="Q229" s="1686"/>
      <c r="R229" s="1686"/>
      <c r="S229" s="649"/>
      <c r="T229" s="649"/>
      <c r="U229" s="7"/>
      <c r="V229" s="7"/>
      <c r="W229" s="7"/>
      <c r="X229" s="7"/>
      <c r="Y229" s="7"/>
      <c r="Z229" s="7"/>
      <c r="AA229" s="7"/>
      <c r="AB229" s="7"/>
      <c r="AC229" s="7"/>
    </row>
    <row r="230">
      <c r="A230" s="1714" t="s">
        <v>78</v>
      </c>
      <c r="B230" s="692">
        <v>0.0</v>
      </c>
      <c r="C230" s="692">
        <v>0.0</v>
      </c>
      <c r="D230" s="692">
        <v>0.0</v>
      </c>
      <c r="E230" s="692">
        <v>0.0</v>
      </c>
      <c r="F230" s="692">
        <v>0.0</v>
      </c>
      <c r="G230" s="690">
        <v>0.0</v>
      </c>
      <c r="H230" s="693">
        <f t="shared" si="178"/>
        <v>0</v>
      </c>
      <c r="I230" s="701"/>
      <c r="J230" s="647"/>
      <c r="K230" s="1714" t="s">
        <v>78</v>
      </c>
      <c r="L230" s="692" t="s">
        <v>79</v>
      </c>
      <c r="M230" s="701" t="s">
        <v>79</v>
      </c>
      <c r="N230" s="692" t="s">
        <v>79</v>
      </c>
      <c r="O230" s="701" t="s">
        <v>79</v>
      </c>
      <c r="P230" s="701"/>
      <c r="Q230" s="701"/>
      <c r="R230" s="1686"/>
      <c r="S230" s="649"/>
      <c r="T230" s="649"/>
      <c r="U230" s="7"/>
      <c r="V230" s="7"/>
      <c r="W230" s="7"/>
      <c r="X230" s="7"/>
      <c r="Y230" s="7"/>
      <c r="Z230" s="7"/>
      <c r="AA230" s="7"/>
      <c r="AB230" s="7"/>
      <c r="AC230" s="7"/>
    </row>
    <row r="231">
      <c r="A231" s="1714" t="s">
        <v>446</v>
      </c>
      <c r="B231" s="692">
        <v>0.0</v>
      </c>
      <c r="C231" s="692">
        <v>0.0</v>
      </c>
      <c r="D231" s="692">
        <v>0.0</v>
      </c>
      <c r="E231" s="692">
        <v>0.0</v>
      </c>
      <c r="F231" s="692">
        <v>1.0</v>
      </c>
      <c r="G231" s="690">
        <v>0.0</v>
      </c>
      <c r="H231" s="693">
        <f t="shared" ref="H231:H232" si="180">sum(B231:G231)</f>
        <v>1</v>
      </c>
      <c r="I231" s="701"/>
      <c r="J231" s="647"/>
      <c r="K231" s="1714" t="s">
        <v>446</v>
      </c>
      <c r="L231" s="692">
        <v>5.0</v>
      </c>
      <c r="M231" s="701">
        <f>(L231-H231)-R231</f>
        <v>4</v>
      </c>
      <c r="N231" s="692">
        <v>0.0</v>
      </c>
      <c r="O231" s="701">
        <f t="shared" ref="O231:O232" si="181">SUM(M231,N231)</f>
        <v>4</v>
      </c>
      <c r="P231" s="701"/>
      <c r="Q231" s="692"/>
      <c r="R231" s="1686"/>
      <c r="S231" s="649"/>
      <c r="T231" s="649"/>
      <c r="U231" s="7"/>
      <c r="V231" s="7"/>
      <c r="W231" s="7"/>
      <c r="X231" s="7"/>
      <c r="Y231" s="7"/>
      <c r="Z231" s="7"/>
      <c r="AA231" s="7"/>
      <c r="AB231" s="7"/>
      <c r="AC231" s="7"/>
    </row>
    <row r="232">
      <c r="A232" s="1714" t="s">
        <v>751</v>
      </c>
      <c r="B232" s="692">
        <v>0.0</v>
      </c>
      <c r="C232" s="692">
        <v>0.0</v>
      </c>
      <c r="D232" s="692">
        <v>0.0</v>
      </c>
      <c r="E232" s="692">
        <v>0.0</v>
      </c>
      <c r="F232" s="692">
        <v>0.0</v>
      </c>
      <c r="G232" s="690">
        <v>0.0</v>
      </c>
      <c r="H232" s="693">
        <f t="shared" si="180"/>
        <v>0</v>
      </c>
      <c r="I232" s="701"/>
      <c r="J232" s="647"/>
      <c r="K232" s="1714" t="s">
        <v>751</v>
      </c>
      <c r="L232" s="692">
        <v>3.0</v>
      </c>
      <c r="M232" s="701">
        <f t="shared" ref="M232:M233" si="182">(L232-H232)</f>
        <v>3</v>
      </c>
      <c r="N232" s="692">
        <v>0.0</v>
      </c>
      <c r="O232" s="701">
        <f t="shared" si="181"/>
        <v>3</v>
      </c>
      <c r="P232" s="701"/>
      <c r="Q232" s="692"/>
      <c r="R232" s="1686"/>
      <c r="S232" s="649"/>
      <c r="T232" s="649"/>
      <c r="U232" s="7"/>
      <c r="V232" s="7"/>
      <c r="W232" s="7"/>
      <c r="X232" s="7"/>
      <c r="Y232" s="7"/>
      <c r="Z232" s="7"/>
      <c r="AA232" s="7"/>
      <c r="AB232" s="7"/>
      <c r="AC232" s="7"/>
    </row>
    <row r="233">
      <c r="A233" s="1714" t="s">
        <v>80</v>
      </c>
      <c r="B233" s="692">
        <v>0.0</v>
      </c>
      <c r="C233" s="692">
        <v>1.0</v>
      </c>
      <c r="D233" s="692">
        <v>2.0</v>
      </c>
      <c r="E233" s="692">
        <v>0.0</v>
      </c>
      <c r="F233" s="692">
        <v>0.0</v>
      </c>
      <c r="G233" s="690">
        <v>0.0</v>
      </c>
      <c r="H233" s="693">
        <f t="shared" ref="H233:H236" si="183">SUM(B233:G233)</f>
        <v>3</v>
      </c>
      <c r="I233" s="701"/>
      <c r="J233" s="647"/>
      <c r="K233" s="1714" t="s">
        <v>80</v>
      </c>
      <c r="L233" s="692">
        <v>10.0</v>
      </c>
      <c r="M233" s="701">
        <f t="shared" si="182"/>
        <v>7</v>
      </c>
      <c r="N233" s="692">
        <v>0.0</v>
      </c>
      <c r="O233" s="701">
        <f>sum(M233,N233)</f>
        <v>7</v>
      </c>
      <c r="P233" s="701"/>
      <c r="Q233" s="692"/>
      <c r="R233" s="1686"/>
      <c r="S233" s="649"/>
      <c r="T233" s="649"/>
      <c r="U233" s="7"/>
      <c r="V233" s="7"/>
      <c r="W233" s="7"/>
      <c r="X233" s="7"/>
      <c r="Y233" s="7"/>
      <c r="Z233" s="7"/>
      <c r="AA233" s="7"/>
      <c r="AB233" s="7"/>
      <c r="AC233" s="7"/>
    </row>
    <row r="234">
      <c r="A234" s="1716" t="s">
        <v>809</v>
      </c>
      <c r="B234" s="1765">
        <v>0.0</v>
      </c>
      <c r="C234" s="1765">
        <v>0.0</v>
      </c>
      <c r="D234" s="1765">
        <v>0.0</v>
      </c>
      <c r="E234" s="1765">
        <v>0.0</v>
      </c>
      <c r="F234" s="1765">
        <v>0.0</v>
      </c>
      <c r="G234" s="1760">
        <v>0.0</v>
      </c>
      <c r="H234" s="1761">
        <f t="shared" si="183"/>
        <v>0</v>
      </c>
      <c r="I234" s="1762">
        <f>SUM(H234:H238)</f>
        <v>0</v>
      </c>
      <c r="J234" s="647"/>
      <c r="K234" s="1716" t="s">
        <v>809</v>
      </c>
      <c r="L234" s="1765">
        <v>0.0</v>
      </c>
      <c r="M234" s="1762">
        <f>(L234-H234)-R234</f>
        <v>0</v>
      </c>
      <c r="N234" s="1765">
        <v>0.0</v>
      </c>
      <c r="O234" s="1762">
        <f t="shared" ref="O234:O235" si="184">SUM(M234,N234)</f>
        <v>0</v>
      </c>
      <c r="P234" s="1764"/>
      <c r="Q234" s="1765"/>
      <c r="R234" s="1762"/>
      <c r="S234" s="649"/>
      <c r="T234" s="649"/>
      <c r="U234" s="7"/>
      <c r="V234" s="7"/>
      <c r="W234" s="7"/>
      <c r="X234" s="7"/>
      <c r="Y234" s="7"/>
      <c r="Z234" s="7"/>
      <c r="AA234" s="7"/>
      <c r="AB234" s="7"/>
      <c r="AC234" s="7"/>
    </row>
    <row r="235">
      <c r="A235" s="1714" t="s">
        <v>77</v>
      </c>
      <c r="B235" s="692">
        <v>0.0</v>
      </c>
      <c r="C235" s="692">
        <v>0.0</v>
      </c>
      <c r="D235" s="692">
        <v>0.0</v>
      </c>
      <c r="E235" s="692">
        <v>0.0</v>
      </c>
      <c r="F235" s="692">
        <v>0.0</v>
      </c>
      <c r="G235" s="692">
        <v>0.0</v>
      </c>
      <c r="H235" s="693">
        <f t="shared" si="183"/>
        <v>0</v>
      </c>
      <c r="I235" s="596">
        <f>(I234/60)</f>
        <v>0</v>
      </c>
      <c r="J235" s="647"/>
      <c r="K235" s="1714" t="s">
        <v>77</v>
      </c>
      <c r="L235" s="692">
        <v>0.0</v>
      </c>
      <c r="M235" s="701">
        <f>(L235-H235-H236)-R235</f>
        <v>0</v>
      </c>
      <c r="N235" s="692">
        <v>0.0</v>
      </c>
      <c r="O235" s="701">
        <f t="shared" si="184"/>
        <v>0</v>
      </c>
      <c r="P235" s="701"/>
      <c r="Q235" s="692"/>
      <c r="R235" s="1686"/>
      <c r="S235" s="649"/>
      <c r="T235" s="649"/>
      <c r="U235" s="7"/>
      <c r="V235" s="7"/>
      <c r="W235" s="7"/>
      <c r="X235" s="7"/>
      <c r="Y235" s="7"/>
      <c r="Z235" s="7"/>
      <c r="AA235" s="7"/>
      <c r="AB235" s="7"/>
      <c r="AC235" s="7"/>
    </row>
    <row r="236">
      <c r="A236" s="1714" t="s">
        <v>78</v>
      </c>
      <c r="B236" s="692">
        <v>0.0</v>
      </c>
      <c r="C236" s="692">
        <v>0.0</v>
      </c>
      <c r="D236" s="692">
        <v>0.0</v>
      </c>
      <c r="E236" s="692">
        <v>0.0</v>
      </c>
      <c r="F236" s="692">
        <v>0.0</v>
      </c>
      <c r="G236" s="692">
        <v>0.0</v>
      </c>
      <c r="H236" s="693">
        <f t="shared" si="183"/>
        <v>0</v>
      </c>
      <c r="I236" s="701"/>
      <c r="J236" s="647"/>
      <c r="K236" s="1714" t="s">
        <v>78</v>
      </c>
      <c r="L236" s="692" t="s">
        <v>79</v>
      </c>
      <c r="M236" s="701" t="s">
        <v>79</v>
      </c>
      <c r="N236" s="692" t="s">
        <v>79</v>
      </c>
      <c r="O236" s="701" t="s">
        <v>79</v>
      </c>
      <c r="P236" s="701"/>
      <c r="Q236" s="701"/>
      <c r="R236" s="1686"/>
      <c r="S236" s="649"/>
      <c r="T236" s="649"/>
      <c r="U236" s="7"/>
      <c r="V236" s="7"/>
      <c r="W236" s="7"/>
      <c r="X236" s="7"/>
      <c r="Y236" s="7"/>
      <c r="Z236" s="7"/>
      <c r="AA236" s="7"/>
      <c r="AB236" s="7"/>
      <c r="AC236" s="7"/>
    </row>
    <row r="237">
      <c r="A237" s="1714" t="s">
        <v>446</v>
      </c>
      <c r="B237" s="692">
        <v>0.0</v>
      </c>
      <c r="C237" s="692">
        <v>0.0</v>
      </c>
      <c r="D237" s="692">
        <v>0.0</v>
      </c>
      <c r="E237" s="692">
        <v>0.0</v>
      </c>
      <c r="F237" s="692">
        <v>0.0</v>
      </c>
      <c r="G237" s="692">
        <v>0.0</v>
      </c>
      <c r="H237" s="693">
        <f t="shared" ref="H237:H239" si="185">sum(B237:G237)</f>
        <v>0</v>
      </c>
      <c r="I237" s="701"/>
      <c r="J237" s="647"/>
      <c r="K237" s="1714" t="s">
        <v>446</v>
      </c>
      <c r="L237" s="692">
        <v>0.0</v>
      </c>
      <c r="M237" s="701">
        <f>(L237-H237)-R237</f>
        <v>0</v>
      </c>
      <c r="N237" s="692">
        <v>0.0</v>
      </c>
      <c r="O237" s="701">
        <f t="shared" ref="O237:O238" si="186">SUM(M237,N237)</f>
        <v>0</v>
      </c>
      <c r="P237" s="701"/>
      <c r="Q237" s="1621"/>
      <c r="R237" s="1686"/>
      <c r="S237" s="649"/>
      <c r="T237" s="649"/>
      <c r="U237" s="7"/>
      <c r="V237" s="7"/>
      <c r="W237" s="7"/>
      <c r="X237" s="7"/>
      <c r="Y237" s="7"/>
      <c r="Z237" s="7"/>
      <c r="AA237" s="7"/>
      <c r="AB237" s="7"/>
      <c r="AC237" s="7"/>
    </row>
    <row r="238">
      <c r="A238" s="1714" t="s">
        <v>751</v>
      </c>
      <c r="B238" s="692">
        <v>0.0</v>
      </c>
      <c r="C238" s="692">
        <v>0.0</v>
      </c>
      <c r="D238" s="692">
        <v>0.0</v>
      </c>
      <c r="E238" s="692">
        <v>0.0</v>
      </c>
      <c r="F238" s="692">
        <v>0.0</v>
      </c>
      <c r="G238" s="692">
        <v>0.0</v>
      </c>
      <c r="H238" s="693">
        <f t="shared" si="185"/>
        <v>0</v>
      </c>
      <c r="I238" s="701"/>
      <c r="J238" s="647"/>
      <c r="K238" s="1714" t="s">
        <v>751</v>
      </c>
      <c r="L238" s="692">
        <v>0.0</v>
      </c>
      <c r="M238" s="701">
        <f t="shared" ref="M238:M239" si="187">(L238-H238)</f>
        <v>0</v>
      </c>
      <c r="N238" s="692">
        <v>0.0</v>
      </c>
      <c r="O238" s="701">
        <f t="shared" si="186"/>
        <v>0</v>
      </c>
      <c r="P238" s="701"/>
      <c r="Q238" s="1621"/>
      <c r="R238" s="1686"/>
      <c r="S238" s="649"/>
      <c r="T238" s="649"/>
      <c r="U238" s="7"/>
      <c r="V238" s="7"/>
      <c r="W238" s="7"/>
      <c r="X238" s="7"/>
      <c r="Y238" s="7"/>
      <c r="Z238" s="7"/>
      <c r="AA238" s="7"/>
      <c r="AB238" s="7"/>
      <c r="AC238" s="7"/>
    </row>
    <row r="239">
      <c r="A239" s="1714" t="s">
        <v>80</v>
      </c>
      <c r="B239" s="692">
        <v>0.0</v>
      </c>
      <c r="C239" s="692">
        <v>0.0</v>
      </c>
      <c r="D239" s="692">
        <v>0.0</v>
      </c>
      <c r="E239" s="692">
        <v>0.0</v>
      </c>
      <c r="F239" s="692">
        <v>0.0</v>
      </c>
      <c r="G239" s="692">
        <v>0.0</v>
      </c>
      <c r="H239" s="693">
        <f t="shared" si="185"/>
        <v>0</v>
      </c>
      <c r="I239" s="701"/>
      <c r="J239" s="647"/>
      <c r="K239" s="1714" t="s">
        <v>80</v>
      </c>
      <c r="L239" s="692">
        <v>0.0</v>
      </c>
      <c r="M239" s="701">
        <f t="shared" si="187"/>
        <v>0</v>
      </c>
      <c r="N239" s="692">
        <v>0.0</v>
      </c>
      <c r="O239" s="701">
        <f>sum(M239,N239)</f>
        <v>0</v>
      </c>
      <c r="P239" s="701"/>
      <c r="Q239" s="1621"/>
      <c r="R239" s="1686"/>
      <c r="S239" s="649"/>
      <c r="T239" s="649"/>
      <c r="U239" s="7"/>
      <c r="V239" s="7"/>
      <c r="W239" s="7"/>
      <c r="X239" s="7"/>
      <c r="Y239" s="7"/>
      <c r="Z239" s="7"/>
      <c r="AA239" s="7"/>
      <c r="AB239" s="7"/>
      <c r="AC239" s="7"/>
    </row>
    <row r="240">
      <c r="A240" s="1921" t="s">
        <v>809</v>
      </c>
      <c r="B240" s="1760">
        <v>0.0</v>
      </c>
      <c r="C240" s="1760">
        <v>0.0</v>
      </c>
      <c r="D240" s="1760">
        <v>0.0</v>
      </c>
      <c r="E240" s="1760">
        <v>0.0</v>
      </c>
      <c r="F240" s="1760">
        <v>0.0</v>
      </c>
      <c r="G240" s="1760">
        <v>0.0</v>
      </c>
      <c r="H240" s="1761">
        <f t="shared" ref="H240:H242" si="188">SUM(B240:G240)</f>
        <v>0</v>
      </c>
      <c r="I240" s="1762">
        <f>SUM(H240:H244)</f>
        <v>0</v>
      </c>
      <c r="J240" s="647"/>
      <c r="K240" s="1921" t="s">
        <v>809</v>
      </c>
      <c r="L240" s="1765">
        <v>0.0</v>
      </c>
      <c r="M240" s="1762">
        <f>(L240-H240)-R240</f>
        <v>0</v>
      </c>
      <c r="N240" s="1760">
        <v>0.0</v>
      </c>
      <c r="O240" s="1762">
        <f t="shared" ref="O240:O241" si="189">SUM(M240,N240)</f>
        <v>0</v>
      </c>
      <c r="P240" s="1762"/>
      <c r="Q240" s="1762"/>
      <c r="R240" s="1762"/>
      <c r="S240" s="649"/>
      <c r="T240" s="649"/>
      <c r="U240" s="7"/>
      <c r="V240" s="7"/>
      <c r="W240" s="7"/>
      <c r="X240" s="7"/>
      <c r="Y240" s="7"/>
      <c r="Z240" s="7"/>
      <c r="AA240" s="7"/>
      <c r="AB240" s="7"/>
      <c r="AC240" s="7"/>
    </row>
    <row r="241">
      <c r="A241" s="1714" t="s">
        <v>77</v>
      </c>
      <c r="B241" s="692">
        <v>0.0</v>
      </c>
      <c r="C241" s="692">
        <v>0.0</v>
      </c>
      <c r="D241" s="692">
        <v>0.0</v>
      </c>
      <c r="E241" s="692">
        <v>0.0</v>
      </c>
      <c r="F241" s="692">
        <v>0.0</v>
      </c>
      <c r="G241" s="690">
        <v>0.0</v>
      </c>
      <c r="H241" s="693">
        <f t="shared" si="188"/>
        <v>0</v>
      </c>
      <c r="I241" s="596">
        <f>(I240/60)</f>
        <v>0</v>
      </c>
      <c r="J241" s="647"/>
      <c r="K241" s="1714" t="s">
        <v>77</v>
      </c>
      <c r="L241" s="692">
        <v>0.0</v>
      </c>
      <c r="M241" s="701">
        <f>(L241-H241-H242)-R241</f>
        <v>0</v>
      </c>
      <c r="N241" s="692">
        <v>0.0</v>
      </c>
      <c r="O241" s="701">
        <f t="shared" si="189"/>
        <v>0</v>
      </c>
      <c r="P241" s="701"/>
      <c r="Q241" s="701"/>
      <c r="R241" s="1686"/>
      <c r="S241" s="649"/>
      <c r="T241" s="649"/>
      <c r="U241" s="7"/>
      <c r="V241" s="7"/>
      <c r="W241" s="7"/>
      <c r="X241" s="7"/>
      <c r="Y241" s="7"/>
      <c r="Z241" s="7"/>
      <c r="AA241" s="7"/>
      <c r="AB241" s="7"/>
      <c r="AC241" s="7"/>
    </row>
    <row r="242">
      <c r="A242" s="1714" t="s">
        <v>78</v>
      </c>
      <c r="B242" s="692">
        <v>0.0</v>
      </c>
      <c r="C242" s="692">
        <v>0.0</v>
      </c>
      <c r="D242" s="692">
        <v>0.0</v>
      </c>
      <c r="E242" s="692">
        <v>0.0</v>
      </c>
      <c r="F242" s="692">
        <v>0.0</v>
      </c>
      <c r="G242" s="690">
        <v>0.0</v>
      </c>
      <c r="H242" s="693">
        <f t="shared" si="188"/>
        <v>0</v>
      </c>
      <c r="I242" s="701"/>
      <c r="J242" s="647"/>
      <c r="K242" s="1714" t="s">
        <v>78</v>
      </c>
      <c r="L242" s="692" t="s">
        <v>79</v>
      </c>
      <c r="M242" s="701" t="s">
        <v>79</v>
      </c>
      <c r="N242" s="692" t="s">
        <v>79</v>
      </c>
      <c r="O242" s="701" t="s">
        <v>79</v>
      </c>
      <c r="P242" s="701"/>
      <c r="Q242" s="701"/>
      <c r="R242" s="1686"/>
      <c r="S242" s="649"/>
      <c r="T242" s="649"/>
      <c r="U242" s="7"/>
      <c r="V242" s="7"/>
      <c r="W242" s="7"/>
      <c r="X242" s="7"/>
      <c r="Y242" s="7"/>
      <c r="Z242" s="7"/>
      <c r="AA242" s="7"/>
      <c r="AB242" s="7"/>
      <c r="AC242" s="7"/>
    </row>
    <row r="243">
      <c r="A243" s="1714" t="s">
        <v>446</v>
      </c>
      <c r="B243" s="692">
        <v>0.0</v>
      </c>
      <c r="C243" s="692">
        <v>0.0</v>
      </c>
      <c r="D243" s="692">
        <v>0.0</v>
      </c>
      <c r="E243" s="692">
        <v>0.0</v>
      </c>
      <c r="F243" s="692">
        <v>0.0</v>
      </c>
      <c r="G243" s="690">
        <v>0.0</v>
      </c>
      <c r="H243" s="693">
        <f t="shared" ref="H243:H244" si="190">sum(B243:G243)</f>
        <v>0</v>
      </c>
      <c r="I243" s="701"/>
      <c r="J243" s="647"/>
      <c r="K243" s="1714" t="s">
        <v>446</v>
      </c>
      <c r="L243" s="692">
        <v>0.0</v>
      </c>
      <c r="M243" s="701">
        <f t="shared" ref="M243:M245" si="191">(L243-H243)</f>
        <v>0</v>
      </c>
      <c r="N243" s="692">
        <v>0.0</v>
      </c>
      <c r="O243" s="701">
        <f t="shared" ref="O243:O244" si="192">SUM(M243,N243)</f>
        <v>0</v>
      </c>
      <c r="P243" s="701"/>
      <c r="Q243" s="701"/>
      <c r="R243" s="1686"/>
      <c r="S243" s="649"/>
      <c r="T243" s="649"/>
      <c r="U243" s="7"/>
      <c r="V243" s="7"/>
      <c r="W243" s="7"/>
      <c r="X243" s="7"/>
      <c r="Y243" s="7"/>
      <c r="Z243" s="7"/>
      <c r="AA243" s="7"/>
      <c r="AB243" s="7"/>
      <c r="AC243" s="7"/>
    </row>
    <row r="244">
      <c r="A244" s="1714" t="s">
        <v>751</v>
      </c>
      <c r="B244" s="692">
        <v>0.0</v>
      </c>
      <c r="C244" s="692">
        <v>0.0</v>
      </c>
      <c r="D244" s="692">
        <v>0.0</v>
      </c>
      <c r="E244" s="692">
        <v>0.0</v>
      </c>
      <c r="F244" s="692">
        <v>0.0</v>
      </c>
      <c r="G244" s="690">
        <v>0.0</v>
      </c>
      <c r="H244" s="693">
        <f t="shared" si="190"/>
        <v>0</v>
      </c>
      <c r="I244" s="701"/>
      <c r="J244" s="647"/>
      <c r="K244" s="1714" t="s">
        <v>751</v>
      </c>
      <c r="L244" s="692">
        <v>0.0</v>
      </c>
      <c r="M244" s="701">
        <f t="shared" si="191"/>
        <v>0</v>
      </c>
      <c r="N244" s="692">
        <v>0.0</v>
      </c>
      <c r="O244" s="701">
        <f t="shared" si="192"/>
        <v>0</v>
      </c>
      <c r="P244" s="701"/>
      <c r="Q244" s="701"/>
      <c r="R244" s="1686"/>
      <c r="S244" s="649"/>
      <c r="T244" s="649"/>
      <c r="U244" s="7"/>
      <c r="V244" s="7"/>
      <c r="W244" s="7"/>
      <c r="X244" s="7"/>
      <c r="Y244" s="7"/>
      <c r="Z244" s="7"/>
      <c r="AA244" s="7"/>
      <c r="AB244" s="7"/>
      <c r="AC244" s="7"/>
    </row>
    <row r="245">
      <c r="A245" s="1714" t="s">
        <v>80</v>
      </c>
      <c r="B245" s="692">
        <v>0.0</v>
      </c>
      <c r="C245" s="692">
        <v>0.0</v>
      </c>
      <c r="D245" s="692">
        <v>0.0</v>
      </c>
      <c r="E245" s="692">
        <v>0.0</v>
      </c>
      <c r="F245" s="692">
        <v>0.0</v>
      </c>
      <c r="G245" s="690">
        <v>0.0</v>
      </c>
      <c r="H245" s="693">
        <f>SUM(B245:G245)</f>
        <v>0</v>
      </c>
      <c r="I245" s="701"/>
      <c r="J245" s="647"/>
      <c r="K245" s="1714" t="s">
        <v>80</v>
      </c>
      <c r="L245" s="692">
        <v>0.0</v>
      </c>
      <c r="M245" s="701">
        <f t="shared" si="191"/>
        <v>0</v>
      </c>
      <c r="N245" s="692">
        <v>0.0</v>
      </c>
      <c r="O245" s="701">
        <f>sum(M245,N245)</f>
        <v>0</v>
      </c>
      <c r="P245" s="701"/>
      <c r="Q245" s="701"/>
      <c r="R245" s="1686"/>
      <c r="S245" s="649"/>
      <c r="T245" s="649"/>
      <c r="U245" s="7"/>
      <c r="V245" s="7"/>
      <c r="W245" s="7"/>
      <c r="X245" s="7"/>
      <c r="Y245" s="7"/>
      <c r="Z245" s="7"/>
      <c r="AA245" s="7"/>
      <c r="AB245" s="7"/>
      <c r="AC245" s="7"/>
    </row>
    <row r="246">
      <c r="A246" s="1757" t="s">
        <v>270</v>
      </c>
      <c r="B246" s="1758">
        <f t="shared" ref="B246:H246" si="193"> SUM(B247:B251,B253:B257,B259:B263,B265:B269,B271:B275,B277:B281,B283:B287)</f>
        <v>34</v>
      </c>
      <c r="C246" s="1758">
        <f t="shared" si="193"/>
        <v>29</v>
      </c>
      <c r="D246" s="1758">
        <f t="shared" si="193"/>
        <v>15</v>
      </c>
      <c r="E246" s="1758">
        <f t="shared" si="193"/>
        <v>50</v>
      </c>
      <c r="F246" s="1758">
        <f t="shared" si="193"/>
        <v>19</v>
      </c>
      <c r="G246" s="1758">
        <f t="shared" si="193"/>
        <v>0</v>
      </c>
      <c r="H246" s="1758">
        <f t="shared" si="193"/>
        <v>147</v>
      </c>
      <c r="I246" s="1758"/>
      <c r="J246" s="635"/>
      <c r="K246" s="1757" t="s">
        <v>270</v>
      </c>
      <c r="L246" s="1682"/>
      <c r="M246" s="1682"/>
      <c r="N246" s="1682"/>
      <c r="O246" s="1682"/>
      <c r="P246" s="1682"/>
      <c r="Q246" s="1682"/>
      <c r="R246" s="1682"/>
      <c r="S246" s="649"/>
      <c r="T246" s="649"/>
      <c r="U246" s="7"/>
      <c r="V246" s="7"/>
      <c r="W246" s="7"/>
      <c r="X246" s="7"/>
      <c r="Y246" s="7"/>
      <c r="Z246" s="7"/>
      <c r="AA246" s="7"/>
      <c r="AB246" s="7"/>
      <c r="AC246" s="7"/>
    </row>
    <row r="247">
      <c r="A247" s="1759" t="s">
        <v>89</v>
      </c>
      <c r="B247" s="1760">
        <v>9.0</v>
      </c>
      <c r="C247" s="1760">
        <v>8.0</v>
      </c>
      <c r="D247" s="1760">
        <v>11.0</v>
      </c>
      <c r="E247" s="1760">
        <v>13.0</v>
      </c>
      <c r="F247" s="1760">
        <v>5.0</v>
      </c>
      <c r="G247" s="1760">
        <v>0.0</v>
      </c>
      <c r="H247" s="1761">
        <f t="shared" ref="H247:H249" si="194">SUM(B247:G247)</f>
        <v>46</v>
      </c>
      <c r="I247" s="1762">
        <f>SUM(H247:H251)</f>
        <v>52</v>
      </c>
      <c r="J247" s="647"/>
      <c r="K247" s="1759" t="s">
        <v>89</v>
      </c>
      <c r="L247" s="1765">
        <v>48.0</v>
      </c>
      <c r="M247" s="1762">
        <f>(L247-H247)-R247</f>
        <v>2</v>
      </c>
      <c r="N247" s="1765">
        <v>40.0</v>
      </c>
      <c r="O247" s="1762">
        <f t="shared" ref="O247:O248" si="195">SUM(M247,N247)</f>
        <v>42</v>
      </c>
      <c r="P247" s="1764"/>
      <c r="Q247" s="1765"/>
      <c r="R247" s="1762"/>
      <c r="S247" s="649"/>
      <c r="T247" s="649"/>
      <c r="U247" s="7"/>
      <c r="V247" s="7"/>
      <c r="W247" s="7"/>
      <c r="X247" s="7"/>
      <c r="Y247" s="7"/>
      <c r="Z247" s="7"/>
      <c r="AA247" s="7"/>
      <c r="AB247" s="7"/>
      <c r="AC247" s="7"/>
    </row>
    <row r="248">
      <c r="A248" s="1714" t="s">
        <v>77</v>
      </c>
      <c r="B248" s="692">
        <v>0.0</v>
      </c>
      <c r="C248" s="692">
        <v>0.0</v>
      </c>
      <c r="D248" s="692">
        <v>0.0</v>
      </c>
      <c r="E248" s="692">
        <v>0.0</v>
      </c>
      <c r="F248" s="692">
        <v>0.0</v>
      </c>
      <c r="G248" s="690">
        <v>0.0</v>
      </c>
      <c r="H248" s="693">
        <f t="shared" si="194"/>
        <v>0</v>
      </c>
      <c r="I248" s="596">
        <f>(I247/60)</f>
        <v>0.8666666667</v>
      </c>
      <c r="J248" s="647"/>
      <c r="K248" s="1714" t="s">
        <v>77</v>
      </c>
      <c r="L248" s="692">
        <v>0.0</v>
      </c>
      <c r="M248" s="701">
        <f>(L248-H248-H249)-R248</f>
        <v>0</v>
      </c>
      <c r="N248" s="692">
        <v>5.0</v>
      </c>
      <c r="O248" s="701">
        <f t="shared" si="195"/>
        <v>5</v>
      </c>
      <c r="P248" s="701"/>
      <c r="Q248" s="701"/>
      <c r="R248" s="1686"/>
      <c r="S248" s="649"/>
      <c r="T248" s="649"/>
      <c r="U248" s="7"/>
      <c r="V248" s="7"/>
      <c r="W248" s="7"/>
      <c r="X248" s="7"/>
      <c r="Y248" s="7"/>
      <c r="Z248" s="7"/>
      <c r="AA248" s="7"/>
      <c r="AB248" s="7"/>
      <c r="AC248" s="7"/>
    </row>
    <row r="249">
      <c r="A249" s="1714" t="s">
        <v>78</v>
      </c>
      <c r="B249" s="692">
        <v>0.0</v>
      </c>
      <c r="C249" s="692">
        <v>0.0</v>
      </c>
      <c r="D249" s="692">
        <v>0.0</v>
      </c>
      <c r="E249" s="692">
        <v>0.0</v>
      </c>
      <c r="F249" s="692">
        <v>0.0</v>
      </c>
      <c r="G249" s="690">
        <v>0.0</v>
      </c>
      <c r="H249" s="693">
        <f t="shared" si="194"/>
        <v>0</v>
      </c>
      <c r="I249" s="701"/>
      <c r="J249" s="647"/>
      <c r="K249" s="1714" t="s">
        <v>78</v>
      </c>
      <c r="L249" s="692" t="s">
        <v>79</v>
      </c>
      <c r="M249" s="701" t="s">
        <v>79</v>
      </c>
      <c r="N249" s="692" t="s">
        <v>79</v>
      </c>
      <c r="O249" s="701" t="s">
        <v>79</v>
      </c>
      <c r="P249" s="701"/>
      <c r="Q249" s="701"/>
      <c r="R249" s="1686"/>
      <c r="S249" s="649"/>
      <c r="T249" s="649"/>
      <c r="U249" s="7"/>
      <c r="V249" s="7"/>
      <c r="W249" s="7"/>
      <c r="X249" s="7"/>
      <c r="Y249" s="7"/>
      <c r="Z249" s="7"/>
      <c r="AA249" s="7"/>
      <c r="AB249" s="7"/>
      <c r="AC249" s="7"/>
    </row>
    <row r="250">
      <c r="A250" s="1714" t="s">
        <v>446</v>
      </c>
      <c r="B250" s="692">
        <v>0.0</v>
      </c>
      <c r="C250" s="692">
        <v>0.0</v>
      </c>
      <c r="D250" s="692">
        <v>0.0</v>
      </c>
      <c r="E250" s="692">
        <v>0.0</v>
      </c>
      <c r="F250" s="692">
        <v>0.0</v>
      </c>
      <c r="G250" s="690">
        <v>0.0</v>
      </c>
      <c r="H250" s="693">
        <f t="shared" ref="H250:H251" si="196">sum(B250:G250)</f>
        <v>0</v>
      </c>
      <c r="I250" s="701"/>
      <c r="J250" s="647"/>
      <c r="K250" s="1714" t="s">
        <v>446</v>
      </c>
      <c r="L250" s="692">
        <v>0.0</v>
      </c>
      <c r="M250" s="701">
        <f t="shared" ref="M250:M251" si="197">(L250-H250)-R250</f>
        <v>0</v>
      </c>
      <c r="N250" s="692">
        <v>3.0</v>
      </c>
      <c r="O250" s="701">
        <f t="shared" ref="O250:O251" si="198">SUM(M250,N250)</f>
        <v>3</v>
      </c>
      <c r="P250" s="701"/>
      <c r="Q250" s="701"/>
      <c r="R250" s="1686"/>
      <c r="S250" s="649"/>
      <c r="T250" s="649"/>
      <c r="U250" s="7"/>
      <c r="V250" s="7"/>
      <c r="W250" s="7"/>
      <c r="X250" s="7"/>
      <c r="Y250" s="7"/>
      <c r="Z250" s="7"/>
      <c r="AA250" s="7"/>
      <c r="AB250" s="7"/>
      <c r="AC250" s="7"/>
    </row>
    <row r="251">
      <c r="A251" s="1714" t="s">
        <v>751</v>
      </c>
      <c r="B251" s="692">
        <v>1.0</v>
      </c>
      <c r="C251" s="692">
        <v>1.0</v>
      </c>
      <c r="D251" s="692">
        <v>0.0</v>
      </c>
      <c r="E251" s="692">
        <v>2.0</v>
      </c>
      <c r="F251" s="692">
        <v>2.0</v>
      </c>
      <c r="G251" s="690">
        <v>0.0</v>
      </c>
      <c r="H251" s="693">
        <f t="shared" si="196"/>
        <v>6</v>
      </c>
      <c r="I251" s="701"/>
      <c r="J251" s="647"/>
      <c r="K251" s="1714" t="s">
        <v>751</v>
      </c>
      <c r="L251" s="692">
        <v>10.0</v>
      </c>
      <c r="M251" s="701">
        <f t="shared" si="197"/>
        <v>4</v>
      </c>
      <c r="N251" s="692">
        <v>0.0</v>
      </c>
      <c r="O251" s="701">
        <f t="shared" si="198"/>
        <v>4</v>
      </c>
      <c r="P251" s="701"/>
      <c r="Q251" s="701"/>
      <c r="R251" s="1686"/>
      <c r="S251" s="649"/>
      <c r="T251" s="649"/>
      <c r="U251" s="7"/>
      <c r="V251" s="7"/>
      <c r="W251" s="7"/>
      <c r="X251" s="7"/>
      <c r="Y251" s="7"/>
      <c r="Z251" s="7"/>
      <c r="AA251" s="7"/>
      <c r="AB251" s="7"/>
      <c r="AC251" s="7"/>
    </row>
    <row r="252">
      <c r="A252" s="1714" t="s">
        <v>80</v>
      </c>
      <c r="B252" s="692">
        <v>0.0</v>
      </c>
      <c r="C252" s="692">
        <v>0.0</v>
      </c>
      <c r="D252" s="692">
        <v>0.0</v>
      </c>
      <c r="E252" s="692">
        <v>0.0</v>
      </c>
      <c r="F252" s="692">
        <v>0.0</v>
      </c>
      <c r="G252" s="690">
        <v>0.0</v>
      </c>
      <c r="H252" s="693">
        <f t="shared" ref="H252:H255" si="199">SUM(B252:G252)</f>
        <v>0</v>
      </c>
      <c r="I252" s="701"/>
      <c r="J252" s="647"/>
      <c r="K252" s="1714" t="s">
        <v>80</v>
      </c>
      <c r="L252" s="692">
        <v>0.0</v>
      </c>
      <c r="M252" s="701">
        <f>(L252-H252)</f>
        <v>0</v>
      </c>
      <c r="N252" s="692">
        <v>0.0</v>
      </c>
      <c r="O252" s="701">
        <f>sum(M252,N252)</f>
        <v>0</v>
      </c>
      <c r="P252" s="701"/>
      <c r="Q252" s="701"/>
      <c r="R252" s="1686"/>
      <c r="S252" s="649"/>
      <c r="T252" s="649"/>
      <c r="U252" s="7"/>
      <c r="V252" s="7"/>
      <c r="W252" s="7"/>
      <c r="X252" s="7"/>
      <c r="Y252" s="7"/>
      <c r="Z252" s="7"/>
      <c r="AA252" s="7"/>
      <c r="AB252" s="7"/>
      <c r="AC252" s="7"/>
    </row>
    <row r="253">
      <c r="A253" s="1715" t="s">
        <v>88</v>
      </c>
      <c r="B253" s="1765">
        <v>11.0</v>
      </c>
      <c r="C253" s="1765">
        <v>9.0</v>
      </c>
      <c r="D253" s="1765">
        <v>0.0</v>
      </c>
      <c r="E253" s="1765">
        <v>8.0</v>
      </c>
      <c r="F253" s="1765">
        <v>6.0</v>
      </c>
      <c r="G253" s="1760">
        <v>0.0</v>
      </c>
      <c r="H253" s="1761">
        <f t="shared" si="199"/>
        <v>34</v>
      </c>
      <c r="I253" s="1762">
        <f>SUM(H253:H257)</f>
        <v>36</v>
      </c>
      <c r="J253" s="647"/>
      <c r="K253" s="1715" t="s">
        <v>88</v>
      </c>
      <c r="L253" s="1765">
        <v>41.0</v>
      </c>
      <c r="M253" s="1762">
        <f>(L253-H253)-R253</f>
        <v>7</v>
      </c>
      <c r="N253" s="1765">
        <v>30.0</v>
      </c>
      <c r="O253" s="1762">
        <f t="shared" ref="O253:O254" si="200">SUM(M253,N253)</f>
        <v>37</v>
      </c>
      <c r="P253" s="1817"/>
      <c r="Q253" s="1765"/>
      <c r="R253" s="1765"/>
      <c r="S253" s="649"/>
      <c r="T253" s="649"/>
      <c r="U253" s="7"/>
      <c r="V253" s="7"/>
      <c r="W253" s="7"/>
      <c r="X253" s="7"/>
      <c r="Y253" s="7"/>
      <c r="Z253" s="7"/>
      <c r="AA253" s="7"/>
      <c r="AB253" s="7"/>
      <c r="AC253" s="7"/>
    </row>
    <row r="254">
      <c r="A254" s="1714" t="s">
        <v>77</v>
      </c>
      <c r="B254" s="692">
        <v>0.0</v>
      </c>
      <c r="C254" s="702">
        <v>0.0</v>
      </c>
      <c r="D254" s="692">
        <v>0.0</v>
      </c>
      <c r="E254" s="692">
        <v>0.0</v>
      </c>
      <c r="F254" s="692">
        <v>0.0</v>
      </c>
      <c r="G254" s="692">
        <v>0.0</v>
      </c>
      <c r="H254" s="693">
        <f t="shared" si="199"/>
        <v>0</v>
      </c>
      <c r="I254" s="596">
        <f>(I253/60)</f>
        <v>0.6</v>
      </c>
      <c r="J254" s="647"/>
      <c r="K254" s="1714" t="s">
        <v>77</v>
      </c>
      <c r="L254" s="692">
        <v>0.0</v>
      </c>
      <c r="M254" s="701">
        <f>(L254-H254-H255)-R254</f>
        <v>0</v>
      </c>
      <c r="N254" s="692">
        <v>0.0</v>
      </c>
      <c r="O254" s="701">
        <f t="shared" si="200"/>
        <v>0</v>
      </c>
      <c r="P254" s="701"/>
      <c r="Q254" s="692"/>
      <c r="R254" s="1686"/>
      <c r="S254" s="649"/>
      <c r="T254" s="649"/>
      <c r="U254" s="7"/>
      <c r="V254" s="7"/>
      <c r="W254" s="7"/>
      <c r="X254" s="7"/>
      <c r="Y254" s="7"/>
      <c r="Z254" s="7"/>
      <c r="AA254" s="7"/>
      <c r="AB254" s="7"/>
      <c r="AC254" s="7"/>
    </row>
    <row r="255">
      <c r="A255" s="1714" t="s">
        <v>78</v>
      </c>
      <c r="B255" s="692">
        <v>0.0</v>
      </c>
      <c r="C255" s="702">
        <v>0.0</v>
      </c>
      <c r="D255" s="692">
        <v>0.0</v>
      </c>
      <c r="E255" s="692">
        <v>0.0</v>
      </c>
      <c r="F255" s="692">
        <v>0.0</v>
      </c>
      <c r="G255" s="692">
        <v>0.0</v>
      </c>
      <c r="H255" s="693">
        <f t="shared" si="199"/>
        <v>0</v>
      </c>
      <c r="I255" s="701"/>
      <c r="J255" s="647"/>
      <c r="K255" s="1714" t="s">
        <v>78</v>
      </c>
      <c r="L255" s="692" t="s">
        <v>79</v>
      </c>
      <c r="M255" s="701" t="s">
        <v>79</v>
      </c>
      <c r="N255" s="692" t="s">
        <v>79</v>
      </c>
      <c r="O255" s="701" t="s">
        <v>79</v>
      </c>
      <c r="P255" s="701"/>
      <c r="Q255" s="701"/>
      <c r="R255" s="1686"/>
      <c r="S255" s="649"/>
      <c r="T255" s="649"/>
      <c r="U255" s="7"/>
      <c r="V255" s="7"/>
      <c r="W255" s="7"/>
      <c r="X255" s="7"/>
      <c r="Y255" s="7"/>
      <c r="Z255" s="7"/>
      <c r="AA255" s="7"/>
      <c r="AB255" s="7"/>
      <c r="AC255" s="7"/>
    </row>
    <row r="256">
      <c r="A256" s="1714" t="s">
        <v>446</v>
      </c>
      <c r="B256" s="692">
        <v>0.0</v>
      </c>
      <c r="C256" s="702">
        <v>0.0</v>
      </c>
      <c r="D256" s="692">
        <v>0.0</v>
      </c>
      <c r="E256" s="692">
        <v>0.0</v>
      </c>
      <c r="F256" s="692">
        <v>0.0</v>
      </c>
      <c r="G256" s="692">
        <v>0.0</v>
      </c>
      <c r="H256" s="693">
        <f t="shared" ref="H256:H258" si="201">sum(B256:G256)</f>
        <v>0</v>
      </c>
      <c r="I256" s="701"/>
      <c r="J256" s="647"/>
      <c r="K256" s="1714" t="s">
        <v>446</v>
      </c>
      <c r="L256" s="692">
        <v>0.0</v>
      </c>
      <c r="M256" s="701">
        <f>(L256-H256)-R256</f>
        <v>0</v>
      </c>
      <c r="N256" s="692">
        <v>5.0</v>
      </c>
      <c r="O256" s="701">
        <f t="shared" ref="O256:O257" si="202">SUM(M256,N256)</f>
        <v>5</v>
      </c>
      <c r="P256" s="701"/>
      <c r="Q256" s="692"/>
      <c r="R256" s="1686"/>
      <c r="S256" s="649"/>
      <c r="T256" s="649"/>
      <c r="U256" s="7"/>
      <c r="V256" s="7"/>
      <c r="W256" s="7"/>
      <c r="X256" s="7"/>
      <c r="Y256" s="7"/>
      <c r="Z256" s="7"/>
      <c r="AA256" s="7"/>
      <c r="AB256" s="7"/>
      <c r="AC256" s="7"/>
    </row>
    <row r="257">
      <c r="A257" s="1714" t="s">
        <v>751</v>
      </c>
      <c r="B257" s="692">
        <v>0.0</v>
      </c>
      <c r="C257" s="702">
        <v>0.0</v>
      </c>
      <c r="D257" s="692">
        <v>0.0</v>
      </c>
      <c r="E257" s="692">
        <v>1.0</v>
      </c>
      <c r="F257" s="692">
        <v>1.0</v>
      </c>
      <c r="G257" s="692">
        <v>0.0</v>
      </c>
      <c r="H257" s="693">
        <f t="shared" si="201"/>
        <v>2</v>
      </c>
      <c r="I257" s="701"/>
      <c r="J257" s="647"/>
      <c r="K257" s="1714" t="s">
        <v>751</v>
      </c>
      <c r="L257" s="692">
        <v>7.0</v>
      </c>
      <c r="M257" s="701">
        <f t="shared" ref="M257:M258" si="203">(L257-H257)</f>
        <v>5</v>
      </c>
      <c r="N257" s="692">
        <v>0.0</v>
      </c>
      <c r="O257" s="701">
        <f t="shared" si="202"/>
        <v>5</v>
      </c>
      <c r="P257" s="701"/>
      <c r="Q257" s="692"/>
      <c r="R257" s="1621"/>
      <c r="S257" s="659"/>
      <c r="T257" s="649"/>
      <c r="U257" s="7"/>
      <c r="V257" s="7"/>
      <c r="W257" s="7"/>
      <c r="X257" s="7"/>
      <c r="Y257" s="7"/>
      <c r="Z257" s="7"/>
      <c r="AA257" s="7"/>
      <c r="AB257" s="7"/>
      <c r="AC257" s="7"/>
    </row>
    <row r="258">
      <c r="A258" s="1714" t="s">
        <v>80</v>
      </c>
      <c r="B258" s="692">
        <v>0.0</v>
      </c>
      <c r="C258" s="692">
        <v>0.0</v>
      </c>
      <c r="D258" s="692">
        <v>0.0</v>
      </c>
      <c r="E258" s="692">
        <v>0.0</v>
      </c>
      <c r="F258" s="692">
        <v>0.0</v>
      </c>
      <c r="G258" s="692">
        <v>0.0</v>
      </c>
      <c r="H258" s="693">
        <f t="shared" si="201"/>
        <v>0</v>
      </c>
      <c r="I258" s="701"/>
      <c r="J258" s="647"/>
      <c r="K258" s="1714" t="s">
        <v>80</v>
      </c>
      <c r="L258" s="692">
        <v>15.0</v>
      </c>
      <c r="M258" s="701">
        <f t="shared" si="203"/>
        <v>15</v>
      </c>
      <c r="N258" s="692">
        <v>0.0</v>
      </c>
      <c r="O258" s="701">
        <f>sum(M258,N258)</f>
        <v>15</v>
      </c>
      <c r="P258" s="701"/>
      <c r="Q258" s="692"/>
      <c r="R258" s="1686"/>
      <c r="S258" s="649"/>
      <c r="T258" s="649"/>
      <c r="U258" s="7"/>
      <c r="V258" s="7"/>
      <c r="W258" s="7"/>
      <c r="X258" s="7"/>
      <c r="Y258" s="7"/>
      <c r="Z258" s="7"/>
      <c r="AA258" s="7"/>
      <c r="AB258" s="7"/>
      <c r="AC258" s="7"/>
    </row>
    <row r="259">
      <c r="A259" s="1715" t="s">
        <v>238</v>
      </c>
      <c r="B259" s="1760">
        <v>0.0</v>
      </c>
      <c r="C259" s="1760">
        <v>0.0</v>
      </c>
      <c r="D259" s="1760">
        <v>0.0</v>
      </c>
      <c r="E259" s="1760">
        <v>0.0</v>
      </c>
      <c r="F259" s="1760">
        <v>1.0</v>
      </c>
      <c r="G259" s="1760">
        <v>0.0</v>
      </c>
      <c r="H259" s="1761">
        <f t="shared" ref="H259:H261" si="204">SUM(B259:G259)</f>
        <v>1</v>
      </c>
      <c r="I259" s="1762">
        <f>SUM(H259:H263)</f>
        <v>1</v>
      </c>
      <c r="J259" s="635"/>
      <c r="K259" s="1715" t="s">
        <v>238</v>
      </c>
      <c r="L259" s="1765">
        <v>2.0</v>
      </c>
      <c r="M259" s="1762">
        <f>(L259-H259)-R259</f>
        <v>1</v>
      </c>
      <c r="N259" s="1760">
        <v>10.0</v>
      </c>
      <c r="O259" s="1762">
        <f t="shared" ref="O259:O260" si="205">SUM(M259,N259)</f>
        <v>11</v>
      </c>
      <c r="P259" s="1764"/>
      <c r="Q259" s="1762"/>
      <c r="R259" s="1762"/>
      <c r="S259" s="649"/>
      <c r="T259" s="649"/>
      <c r="U259" s="7"/>
      <c r="V259" s="7"/>
      <c r="W259" s="7"/>
      <c r="X259" s="7"/>
      <c r="Y259" s="7"/>
      <c r="Z259" s="7"/>
      <c r="AA259" s="7"/>
      <c r="AB259" s="7"/>
      <c r="AC259" s="7"/>
    </row>
    <row r="260">
      <c r="A260" s="1714" t="s">
        <v>77</v>
      </c>
      <c r="B260" s="692">
        <v>0.0</v>
      </c>
      <c r="C260" s="692">
        <v>0.0</v>
      </c>
      <c r="D260" s="692">
        <v>0.0</v>
      </c>
      <c r="E260" s="692">
        <v>0.0</v>
      </c>
      <c r="F260" s="692">
        <v>0.0</v>
      </c>
      <c r="G260" s="690">
        <v>0.0</v>
      </c>
      <c r="H260" s="693">
        <f t="shared" si="204"/>
        <v>0</v>
      </c>
      <c r="I260" s="596">
        <f>(I259/60)</f>
        <v>0.01666666667</v>
      </c>
      <c r="J260" s="635"/>
      <c r="K260" s="1714" t="s">
        <v>77</v>
      </c>
      <c r="L260" s="692">
        <v>0.0</v>
      </c>
      <c r="M260" s="701">
        <f>(L260-H260-H261)-R260</f>
        <v>0</v>
      </c>
      <c r="N260" s="692">
        <v>0.0</v>
      </c>
      <c r="O260" s="701">
        <f t="shared" si="205"/>
        <v>0</v>
      </c>
      <c r="P260" s="701"/>
      <c r="Q260" s="692"/>
      <c r="R260" s="1686"/>
      <c r="S260" s="649"/>
      <c r="T260" s="649"/>
      <c r="U260" s="7"/>
      <c r="V260" s="7"/>
      <c r="W260" s="7"/>
      <c r="X260" s="7"/>
      <c r="Y260" s="7"/>
      <c r="Z260" s="7"/>
      <c r="AA260" s="7"/>
      <c r="AB260" s="7"/>
      <c r="AC260" s="7"/>
    </row>
    <row r="261">
      <c r="A261" s="1714" t="s">
        <v>78</v>
      </c>
      <c r="B261" s="692">
        <v>0.0</v>
      </c>
      <c r="C261" s="692">
        <v>0.0</v>
      </c>
      <c r="D261" s="692">
        <v>0.0</v>
      </c>
      <c r="E261" s="692">
        <v>0.0</v>
      </c>
      <c r="F261" s="692">
        <v>0.0</v>
      </c>
      <c r="G261" s="690">
        <v>0.0</v>
      </c>
      <c r="H261" s="693">
        <f t="shared" si="204"/>
        <v>0</v>
      </c>
      <c r="I261" s="701"/>
      <c r="J261" s="635"/>
      <c r="K261" s="1714" t="s">
        <v>78</v>
      </c>
      <c r="L261" s="692" t="s">
        <v>79</v>
      </c>
      <c r="M261" s="701" t="s">
        <v>79</v>
      </c>
      <c r="N261" s="692" t="s">
        <v>79</v>
      </c>
      <c r="O261" s="701" t="s">
        <v>79</v>
      </c>
      <c r="P261" s="701"/>
      <c r="Q261" s="701"/>
      <c r="R261" s="1686"/>
      <c r="S261" s="649"/>
      <c r="T261" s="649"/>
      <c r="U261" s="7"/>
      <c r="V261" s="7"/>
      <c r="W261" s="7"/>
      <c r="X261" s="7"/>
      <c r="Y261" s="7"/>
      <c r="Z261" s="7"/>
      <c r="AA261" s="7"/>
      <c r="AB261" s="7"/>
      <c r="AC261" s="7"/>
    </row>
    <row r="262">
      <c r="A262" s="1714" t="s">
        <v>446</v>
      </c>
      <c r="B262" s="692">
        <v>0.0</v>
      </c>
      <c r="C262" s="692">
        <v>0.0</v>
      </c>
      <c r="D262" s="692">
        <v>0.0</v>
      </c>
      <c r="E262" s="692">
        <v>0.0</v>
      </c>
      <c r="F262" s="692">
        <v>0.0</v>
      </c>
      <c r="G262" s="690">
        <v>0.0</v>
      </c>
      <c r="H262" s="693">
        <f t="shared" ref="H262:H264" si="206">sum(B262:G262)</f>
        <v>0</v>
      </c>
      <c r="I262" s="701"/>
      <c r="J262" s="635"/>
      <c r="K262" s="1714" t="s">
        <v>446</v>
      </c>
      <c r="L262" s="692">
        <v>0.0</v>
      </c>
      <c r="M262" s="701">
        <f>(L262-H262)-R262</f>
        <v>0</v>
      </c>
      <c r="N262" s="692">
        <v>3.0</v>
      </c>
      <c r="O262" s="701">
        <f t="shared" ref="O262:O263" si="207">SUM(M262,N262)</f>
        <v>3</v>
      </c>
      <c r="P262" s="701"/>
      <c r="Q262" s="692"/>
      <c r="R262" s="1686"/>
      <c r="S262" s="659" t="s">
        <v>100</v>
      </c>
      <c r="T262" s="649"/>
      <c r="U262" s="7"/>
      <c r="V262" s="7"/>
      <c r="W262" s="7"/>
      <c r="X262" s="7"/>
      <c r="Y262" s="7"/>
      <c r="Z262" s="7"/>
      <c r="AA262" s="7"/>
      <c r="AB262" s="7"/>
      <c r="AC262" s="7"/>
    </row>
    <row r="263">
      <c r="A263" s="1714" t="s">
        <v>751</v>
      </c>
      <c r="B263" s="692">
        <v>0.0</v>
      </c>
      <c r="C263" s="702">
        <v>0.0</v>
      </c>
      <c r="D263" s="692">
        <v>0.0</v>
      </c>
      <c r="E263" s="692">
        <v>0.0</v>
      </c>
      <c r="F263" s="692">
        <v>0.0</v>
      </c>
      <c r="G263" s="690">
        <v>0.0</v>
      </c>
      <c r="H263" s="693">
        <f t="shared" si="206"/>
        <v>0</v>
      </c>
      <c r="I263" s="701"/>
      <c r="J263" s="635"/>
      <c r="K263" s="1714" t="s">
        <v>751</v>
      </c>
      <c r="L263" s="692">
        <v>2.0</v>
      </c>
      <c r="M263" s="701">
        <f t="shared" ref="M263:M264" si="208">(L263-H263)</f>
        <v>2</v>
      </c>
      <c r="N263" s="692">
        <v>0.0</v>
      </c>
      <c r="O263" s="701">
        <f t="shared" si="207"/>
        <v>2</v>
      </c>
      <c r="P263" s="701"/>
      <c r="Q263" s="701"/>
      <c r="R263" s="1686"/>
      <c r="S263" s="649"/>
      <c r="T263" s="649"/>
      <c r="U263" s="7"/>
      <c r="V263" s="7"/>
      <c r="W263" s="7"/>
      <c r="X263" s="7"/>
      <c r="Y263" s="7"/>
      <c r="Z263" s="7"/>
      <c r="AA263" s="7"/>
      <c r="AB263" s="7"/>
      <c r="AC263" s="7"/>
    </row>
    <row r="264">
      <c r="A264" s="1714" t="s">
        <v>80</v>
      </c>
      <c r="B264" s="692">
        <v>0.0</v>
      </c>
      <c r="C264" s="702">
        <v>0.0</v>
      </c>
      <c r="D264" s="692">
        <v>0.0</v>
      </c>
      <c r="E264" s="692">
        <v>0.0</v>
      </c>
      <c r="F264" s="692">
        <v>0.0</v>
      </c>
      <c r="G264" s="690">
        <v>0.0</v>
      </c>
      <c r="H264" s="693">
        <f t="shared" si="206"/>
        <v>0</v>
      </c>
      <c r="I264" s="701"/>
      <c r="J264" s="635"/>
      <c r="K264" s="1714" t="s">
        <v>80</v>
      </c>
      <c r="L264" s="692">
        <v>16.0</v>
      </c>
      <c r="M264" s="701">
        <f t="shared" si="208"/>
        <v>16</v>
      </c>
      <c r="N264" s="692">
        <v>0.0</v>
      </c>
      <c r="O264" s="701">
        <f>sum(M264,N264)</f>
        <v>16</v>
      </c>
      <c r="P264" s="701"/>
      <c r="Q264" s="692"/>
      <c r="R264" s="1686"/>
      <c r="S264" s="649"/>
      <c r="T264" s="649"/>
      <c r="U264" s="7"/>
      <c r="V264" s="7"/>
      <c r="W264" s="7"/>
      <c r="X264" s="7"/>
      <c r="Y264" s="7"/>
      <c r="Z264" s="7"/>
      <c r="AA264" s="7"/>
      <c r="AB264" s="7"/>
      <c r="AC264" s="7"/>
    </row>
    <row r="265">
      <c r="A265" s="1762" t="s">
        <v>713</v>
      </c>
      <c r="B265" s="1760">
        <v>0.0</v>
      </c>
      <c r="C265" s="1760">
        <v>10.0</v>
      </c>
      <c r="D265" s="1760">
        <v>0.0</v>
      </c>
      <c r="E265" s="1760">
        <v>11.0</v>
      </c>
      <c r="F265" s="1760">
        <v>0.0</v>
      </c>
      <c r="G265" s="1760">
        <v>0.0</v>
      </c>
      <c r="H265" s="1761">
        <f t="shared" ref="H265:H267" si="209">SUM(B265:G265)</f>
        <v>21</v>
      </c>
      <c r="I265" s="1762">
        <f>SUM(H265:H269)</f>
        <v>29</v>
      </c>
      <c r="J265" s="647"/>
      <c r="K265" s="1762" t="s">
        <v>713</v>
      </c>
      <c r="L265" s="1765">
        <v>21.0</v>
      </c>
      <c r="M265" s="1762">
        <f>(L265-H265)-R265</f>
        <v>0</v>
      </c>
      <c r="N265" s="1765">
        <v>15.0</v>
      </c>
      <c r="O265" s="1762">
        <f t="shared" ref="O265:O266" si="210">SUM(M265,N265)</f>
        <v>15</v>
      </c>
      <c r="P265" s="1765"/>
      <c r="Q265" s="1762"/>
      <c r="R265" s="1762"/>
      <c r="S265" s="649"/>
      <c r="T265" s="649"/>
      <c r="U265" s="7"/>
      <c r="V265" s="7"/>
      <c r="W265" s="7"/>
      <c r="X265" s="7"/>
      <c r="Y265" s="7"/>
      <c r="Z265" s="7"/>
      <c r="AA265" s="7"/>
      <c r="AB265" s="7"/>
      <c r="AC265" s="7"/>
    </row>
    <row r="266">
      <c r="A266" s="1714" t="s">
        <v>77</v>
      </c>
      <c r="B266" s="692">
        <v>0.0</v>
      </c>
      <c r="C266" s="692">
        <v>0.0</v>
      </c>
      <c r="D266" s="692">
        <v>0.0</v>
      </c>
      <c r="E266" s="692">
        <v>0.0</v>
      </c>
      <c r="F266" s="692">
        <v>0.0</v>
      </c>
      <c r="G266" s="690">
        <v>0.0</v>
      </c>
      <c r="H266" s="693">
        <f t="shared" si="209"/>
        <v>0</v>
      </c>
      <c r="I266" s="596">
        <f>(I265/60)</f>
        <v>0.4833333333</v>
      </c>
      <c r="J266" s="647"/>
      <c r="K266" s="1714" t="s">
        <v>77</v>
      </c>
      <c r="L266" s="692">
        <v>10.0</v>
      </c>
      <c r="M266" s="701">
        <f>(L266-H266-H267)-R266</f>
        <v>2</v>
      </c>
      <c r="N266" s="692">
        <v>0.0</v>
      </c>
      <c r="O266" s="701">
        <f t="shared" si="210"/>
        <v>2</v>
      </c>
      <c r="P266" s="701"/>
      <c r="Q266" s="701"/>
      <c r="R266" s="1686"/>
      <c r="S266" s="649"/>
      <c r="T266" s="649"/>
      <c r="U266" s="7"/>
      <c r="V266" s="7"/>
      <c r="W266" s="7"/>
      <c r="X266" s="7"/>
      <c r="Y266" s="7"/>
      <c r="Z266" s="7"/>
      <c r="AA266" s="7"/>
      <c r="AB266" s="7"/>
      <c r="AC266" s="7"/>
    </row>
    <row r="267">
      <c r="A267" s="1714" t="s">
        <v>78</v>
      </c>
      <c r="B267" s="692">
        <v>0.0</v>
      </c>
      <c r="C267" s="692">
        <v>0.0</v>
      </c>
      <c r="D267" s="692">
        <v>0.0</v>
      </c>
      <c r="E267" s="692">
        <v>8.0</v>
      </c>
      <c r="F267" s="692">
        <v>0.0</v>
      </c>
      <c r="G267" s="690">
        <v>0.0</v>
      </c>
      <c r="H267" s="693">
        <f t="shared" si="209"/>
        <v>8</v>
      </c>
      <c r="I267" s="701"/>
      <c r="J267" s="647"/>
      <c r="K267" s="1714" t="s">
        <v>78</v>
      </c>
      <c r="L267" s="692" t="s">
        <v>79</v>
      </c>
      <c r="M267" s="701" t="s">
        <v>79</v>
      </c>
      <c r="N267" s="692" t="s">
        <v>79</v>
      </c>
      <c r="O267" s="701" t="s">
        <v>79</v>
      </c>
      <c r="P267" s="701"/>
      <c r="Q267" s="701"/>
      <c r="R267" s="1686"/>
      <c r="S267" s="649"/>
      <c r="T267" s="649"/>
      <c r="U267" s="7"/>
      <c r="V267" s="7"/>
      <c r="W267" s="7"/>
      <c r="X267" s="7"/>
      <c r="Y267" s="7"/>
      <c r="Z267" s="7"/>
      <c r="AA267" s="7"/>
      <c r="AB267" s="7"/>
      <c r="AC267" s="7"/>
    </row>
    <row r="268">
      <c r="A268" s="1714" t="s">
        <v>446</v>
      </c>
      <c r="B268" s="692">
        <v>0.0</v>
      </c>
      <c r="C268" s="692">
        <v>0.0</v>
      </c>
      <c r="D268" s="692">
        <v>0.0</v>
      </c>
      <c r="E268" s="692">
        <v>0.0</v>
      </c>
      <c r="F268" s="692">
        <v>0.0</v>
      </c>
      <c r="G268" s="690">
        <v>0.0</v>
      </c>
      <c r="H268" s="693">
        <f t="shared" ref="H268:H270" si="211">sum(B268:G268)</f>
        <v>0</v>
      </c>
      <c r="I268" s="701"/>
      <c r="J268" s="647"/>
      <c r="K268" s="1714" t="s">
        <v>446</v>
      </c>
      <c r="L268" s="692">
        <v>0.0</v>
      </c>
      <c r="M268" s="701">
        <f>(L268-H268)-R268</f>
        <v>0</v>
      </c>
      <c r="N268" s="692">
        <v>0.0</v>
      </c>
      <c r="O268" s="701">
        <f t="shared" ref="O268:O269" si="212">SUM(M268,N268)</f>
        <v>0</v>
      </c>
      <c r="P268" s="701"/>
      <c r="Q268" s="701"/>
      <c r="R268" s="1686"/>
      <c r="S268" s="649"/>
      <c r="T268" s="649"/>
      <c r="U268" s="7"/>
      <c r="V268" s="7"/>
      <c r="W268" s="7"/>
      <c r="X268" s="7"/>
      <c r="Y268" s="7"/>
      <c r="Z268" s="7"/>
      <c r="AA268" s="7"/>
      <c r="AB268" s="7"/>
      <c r="AC268" s="7"/>
    </row>
    <row r="269">
      <c r="A269" s="1714" t="s">
        <v>751</v>
      </c>
      <c r="B269" s="692">
        <v>0.0</v>
      </c>
      <c r="C269" s="692">
        <v>0.0</v>
      </c>
      <c r="D269" s="692">
        <v>0.0</v>
      </c>
      <c r="E269" s="692">
        <v>0.0</v>
      </c>
      <c r="F269" s="692">
        <v>0.0</v>
      </c>
      <c r="G269" s="690">
        <v>0.0</v>
      </c>
      <c r="H269" s="693">
        <f t="shared" si="211"/>
        <v>0</v>
      </c>
      <c r="I269" s="701"/>
      <c r="J269" s="647"/>
      <c r="K269" s="1714" t="s">
        <v>751</v>
      </c>
      <c r="L269" s="692">
        <v>3.0</v>
      </c>
      <c r="M269" s="701">
        <f t="shared" ref="M269:M270" si="213">(L269-H269)</f>
        <v>3</v>
      </c>
      <c r="N269" s="692">
        <v>0.0</v>
      </c>
      <c r="O269" s="701">
        <f t="shared" si="212"/>
        <v>3</v>
      </c>
      <c r="P269" s="701"/>
      <c r="Q269" s="701"/>
      <c r="R269" s="1686"/>
      <c r="S269" s="649"/>
      <c r="T269" s="649"/>
      <c r="U269" s="7"/>
      <c r="V269" s="7"/>
      <c r="W269" s="7"/>
      <c r="X269" s="7"/>
      <c r="Y269" s="7"/>
      <c r="Z269" s="7"/>
      <c r="AA269" s="7"/>
      <c r="AB269" s="7"/>
      <c r="AC269" s="7"/>
    </row>
    <row r="270">
      <c r="A270" s="1714" t="s">
        <v>80</v>
      </c>
      <c r="B270" s="692">
        <v>0.0</v>
      </c>
      <c r="C270" s="692">
        <v>0.0</v>
      </c>
      <c r="D270" s="692">
        <v>0.0</v>
      </c>
      <c r="E270" s="692">
        <v>0.0</v>
      </c>
      <c r="F270" s="692">
        <v>0.0</v>
      </c>
      <c r="G270" s="690">
        <v>0.0</v>
      </c>
      <c r="H270" s="693">
        <f t="shared" si="211"/>
        <v>0</v>
      </c>
      <c r="I270" s="701"/>
      <c r="J270" s="647"/>
      <c r="K270" s="1714" t="s">
        <v>80</v>
      </c>
      <c r="L270" s="692">
        <v>0.0</v>
      </c>
      <c r="M270" s="701">
        <f t="shared" si="213"/>
        <v>0</v>
      </c>
      <c r="N270" s="692">
        <v>0.0</v>
      </c>
      <c r="O270" s="701">
        <f>sum(M270,N270)</f>
        <v>0</v>
      </c>
      <c r="P270" s="701"/>
      <c r="Q270" s="701"/>
      <c r="R270" s="1686"/>
      <c r="S270" s="649"/>
      <c r="T270" s="649"/>
      <c r="U270" s="7"/>
      <c r="V270" s="7"/>
      <c r="W270" s="7"/>
      <c r="X270" s="7"/>
      <c r="Y270" s="7"/>
      <c r="Z270" s="7"/>
      <c r="AA270" s="7"/>
      <c r="AB270" s="7"/>
      <c r="AC270" s="7"/>
    </row>
    <row r="271">
      <c r="A271" s="1762" t="s">
        <v>810</v>
      </c>
      <c r="B271" s="1760">
        <v>13.0</v>
      </c>
      <c r="C271" s="1760">
        <v>1.0</v>
      </c>
      <c r="D271" s="1760">
        <v>4.0</v>
      </c>
      <c r="E271" s="1760">
        <v>7.0</v>
      </c>
      <c r="F271" s="1760">
        <v>4.0</v>
      </c>
      <c r="G271" s="1760">
        <v>0.0</v>
      </c>
      <c r="H271" s="1761">
        <f t="shared" ref="H271:H273" si="214">SUM(B271:G271)</f>
        <v>29</v>
      </c>
      <c r="I271" s="1762">
        <f>SUM(H271:H275)</f>
        <v>29</v>
      </c>
      <c r="J271" s="635"/>
      <c r="K271" s="1762" t="s">
        <v>810</v>
      </c>
      <c r="L271" s="1765">
        <v>29.0</v>
      </c>
      <c r="M271" s="1762">
        <f>(L271-H271)-R271</f>
        <v>0</v>
      </c>
      <c r="N271" s="1760">
        <v>10.0</v>
      </c>
      <c r="O271" s="1762">
        <f t="shared" ref="O271:O272" si="215">SUM(M271,N271)</f>
        <v>10</v>
      </c>
      <c r="P271" s="1762"/>
      <c r="Q271" s="1762"/>
      <c r="R271" s="1762"/>
      <c r="S271" s="649"/>
      <c r="T271" s="649"/>
      <c r="U271" s="7"/>
      <c r="V271" s="7"/>
      <c r="W271" s="7"/>
      <c r="X271" s="7"/>
      <c r="Y271" s="7"/>
      <c r="Z271" s="7"/>
      <c r="AA271" s="7"/>
      <c r="AB271" s="7"/>
      <c r="AC271" s="7"/>
    </row>
    <row r="272">
      <c r="A272" s="1714" t="s">
        <v>77</v>
      </c>
      <c r="B272" s="692">
        <v>0.0</v>
      </c>
      <c r="C272" s="692">
        <v>0.0</v>
      </c>
      <c r="D272" s="692">
        <v>0.0</v>
      </c>
      <c r="E272" s="692">
        <v>0.0</v>
      </c>
      <c r="F272" s="692">
        <v>0.0</v>
      </c>
      <c r="G272" s="690">
        <v>0.0</v>
      </c>
      <c r="H272" s="693">
        <f t="shared" si="214"/>
        <v>0</v>
      </c>
      <c r="I272" s="596">
        <f>(I271/60)</f>
        <v>0.4833333333</v>
      </c>
      <c r="J272" s="635"/>
      <c r="K272" s="1714" t="s">
        <v>77</v>
      </c>
      <c r="L272" s="692">
        <v>0.0</v>
      </c>
      <c r="M272" s="701">
        <f>(L272-H272-H273)-R272</f>
        <v>0</v>
      </c>
      <c r="N272" s="692">
        <v>0.0</v>
      </c>
      <c r="O272" s="701">
        <f t="shared" si="215"/>
        <v>0</v>
      </c>
      <c r="P272" s="701"/>
      <c r="Q272" s="701"/>
      <c r="R272" s="1686"/>
      <c r="S272" s="649"/>
      <c r="T272" s="649"/>
      <c r="U272" s="7"/>
      <c r="V272" s="7"/>
      <c r="W272" s="7"/>
      <c r="X272" s="7"/>
      <c r="Y272" s="7"/>
      <c r="Z272" s="7"/>
      <c r="AA272" s="7"/>
      <c r="AB272" s="7"/>
      <c r="AC272" s="7"/>
    </row>
    <row r="273">
      <c r="A273" s="1714" t="s">
        <v>78</v>
      </c>
      <c r="B273" s="692">
        <v>0.0</v>
      </c>
      <c r="C273" s="692">
        <v>0.0</v>
      </c>
      <c r="D273" s="692">
        <v>0.0</v>
      </c>
      <c r="E273" s="692">
        <v>0.0</v>
      </c>
      <c r="F273" s="692">
        <v>0.0</v>
      </c>
      <c r="G273" s="690">
        <v>0.0</v>
      </c>
      <c r="H273" s="693">
        <f t="shared" si="214"/>
        <v>0</v>
      </c>
      <c r="I273" s="701"/>
      <c r="J273" s="635"/>
      <c r="K273" s="1714" t="s">
        <v>78</v>
      </c>
      <c r="L273" s="692" t="s">
        <v>79</v>
      </c>
      <c r="M273" s="701" t="s">
        <v>79</v>
      </c>
      <c r="N273" s="692" t="s">
        <v>79</v>
      </c>
      <c r="O273" s="701" t="s">
        <v>79</v>
      </c>
      <c r="P273" s="701"/>
      <c r="Q273" s="701"/>
      <c r="R273" s="1686"/>
      <c r="S273" s="649"/>
      <c r="T273" s="649"/>
      <c r="U273" s="7"/>
      <c r="V273" s="7"/>
      <c r="W273" s="7"/>
      <c r="X273" s="7"/>
      <c r="Y273" s="7"/>
      <c r="Z273" s="7"/>
      <c r="AA273" s="7"/>
      <c r="AB273" s="7"/>
      <c r="AC273" s="7"/>
    </row>
    <row r="274">
      <c r="A274" s="1714" t="s">
        <v>446</v>
      </c>
      <c r="B274" s="692">
        <v>0.0</v>
      </c>
      <c r="C274" s="692">
        <v>0.0</v>
      </c>
      <c r="D274" s="692">
        <v>0.0</v>
      </c>
      <c r="E274" s="692">
        <v>0.0</v>
      </c>
      <c r="F274" s="692">
        <v>0.0</v>
      </c>
      <c r="G274" s="690">
        <v>0.0</v>
      </c>
      <c r="H274" s="693">
        <f t="shared" ref="H274:H275" si="216">sum(B274:G274)</f>
        <v>0</v>
      </c>
      <c r="I274" s="701"/>
      <c r="J274" s="635"/>
      <c r="K274" s="1714" t="s">
        <v>446</v>
      </c>
      <c r="L274" s="692">
        <v>0.0</v>
      </c>
      <c r="M274" s="701">
        <f>(L274-H274)-R274</f>
        <v>0</v>
      </c>
      <c r="N274" s="692">
        <v>5.0</v>
      </c>
      <c r="O274" s="701">
        <f t="shared" ref="O274:O275" si="217">SUM(M274,N274)</f>
        <v>5</v>
      </c>
      <c r="P274" s="701"/>
      <c r="Q274" s="701"/>
      <c r="R274" s="1686"/>
      <c r="S274" s="649"/>
      <c r="T274" s="649"/>
      <c r="U274" s="7"/>
      <c r="V274" s="7"/>
      <c r="W274" s="7"/>
      <c r="X274" s="7"/>
      <c r="Y274" s="7"/>
      <c r="Z274" s="7"/>
      <c r="AA274" s="7"/>
      <c r="AB274" s="7"/>
      <c r="AC274" s="7"/>
    </row>
    <row r="275">
      <c r="A275" s="1714" t="s">
        <v>751</v>
      </c>
      <c r="B275" s="692">
        <v>0.0</v>
      </c>
      <c r="C275" s="692">
        <v>0.0</v>
      </c>
      <c r="D275" s="692">
        <v>0.0</v>
      </c>
      <c r="E275" s="692">
        <v>0.0</v>
      </c>
      <c r="F275" s="692">
        <v>0.0</v>
      </c>
      <c r="G275" s="690">
        <v>0.0</v>
      </c>
      <c r="H275" s="693">
        <f t="shared" si="216"/>
        <v>0</v>
      </c>
      <c r="I275" s="701"/>
      <c r="J275" s="635"/>
      <c r="K275" s="1714" t="s">
        <v>751</v>
      </c>
      <c r="L275" s="692">
        <v>0.0</v>
      </c>
      <c r="M275" s="701">
        <f t="shared" ref="M275:M276" si="218">(L275-H275)</f>
        <v>0</v>
      </c>
      <c r="N275" s="692">
        <v>0.0</v>
      </c>
      <c r="O275" s="701">
        <f t="shared" si="217"/>
        <v>0</v>
      </c>
      <c r="P275" s="701"/>
      <c r="Q275" s="701"/>
      <c r="R275" s="1686"/>
      <c r="S275" s="649"/>
      <c r="T275" s="649"/>
      <c r="U275" s="7"/>
      <c r="V275" s="7"/>
      <c r="W275" s="7"/>
      <c r="X275" s="7"/>
      <c r="Y275" s="7"/>
      <c r="Z275" s="7"/>
      <c r="AA275" s="7"/>
      <c r="AB275" s="7"/>
      <c r="AC275" s="7"/>
    </row>
    <row r="276">
      <c r="A276" s="1714" t="s">
        <v>80</v>
      </c>
      <c r="B276" s="692">
        <v>0.0</v>
      </c>
      <c r="C276" s="692">
        <v>0.0</v>
      </c>
      <c r="D276" s="692">
        <v>0.0</v>
      </c>
      <c r="E276" s="692">
        <v>0.0</v>
      </c>
      <c r="F276" s="692">
        <v>0.0</v>
      </c>
      <c r="G276" s="690">
        <v>0.0</v>
      </c>
      <c r="H276" s="693">
        <f t="shared" ref="H276:H279" si="219">SUM(B276:G276)</f>
        <v>0</v>
      </c>
      <c r="I276" s="701"/>
      <c r="J276" s="635"/>
      <c r="K276" s="1714" t="s">
        <v>80</v>
      </c>
      <c r="L276" s="692">
        <v>24.0</v>
      </c>
      <c r="M276" s="701">
        <f t="shared" si="218"/>
        <v>24</v>
      </c>
      <c r="N276" s="692">
        <v>0.0</v>
      </c>
      <c r="O276" s="701">
        <f>sum(M276,N276)</f>
        <v>24</v>
      </c>
      <c r="P276" s="701"/>
      <c r="Q276" s="701"/>
      <c r="R276" s="1686"/>
      <c r="S276" s="649"/>
      <c r="T276" s="649"/>
      <c r="U276" s="7"/>
      <c r="V276" s="7"/>
      <c r="W276" s="7"/>
      <c r="X276" s="7"/>
      <c r="Y276" s="7"/>
      <c r="Z276" s="7"/>
      <c r="AA276" s="7"/>
      <c r="AB276" s="7"/>
      <c r="AC276" s="7"/>
    </row>
    <row r="277">
      <c r="A277" s="1771" t="s">
        <v>809</v>
      </c>
      <c r="B277" s="1760">
        <v>0.0</v>
      </c>
      <c r="C277" s="1760">
        <v>0.0</v>
      </c>
      <c r="D277" s="1760">
        <v>0.0</v>
      </c>
      <c r="E277" s="1760">
        <v>0.0</v>
      </c>
      <c r="F277" s="1760">
        <v>0.0</v>
      </c>
      <c r="G277" s="1760">
        <v>0.0</v>
      </c>
      <c r="H277" s="1761">
        <f t="shared" si="219"/>
        <v>0</v>
      </c>
      <c r="I277" s="1762">
        <f>SUM(H277:H281)</f>
        <v>0</v>
      </c>
      <c r="J277" s="2032"/>
      <c r="K277" s="1765" t="s">
        <v>809</v>
      </c>
      <c r="L277" s="1765">
        <v>0.0</v>
      </c>
      <c r="M277" s="1762">
        <f>(L277-H277)-R277</f>
        <v>0</v>
      </c>
      <c r="N277" s="1760"/>
      <c r="O277" s="1762">
        <f t="shared" ref="O277:O278" si="220">SUM(M277,N277)</f>
        <v>0</v>
      </c>
      <c r="P277" s="1764"/>
      <c r="Q277" s="1762"/>
      <c r="R277" s="1762"/>
      <c r="S277" s="649"/>
      <c r="T277" s="649"/>
      <c r="U277" s="7"/>
      <c r="V277" s="7"/>
      <c r="W277" s="7"/>
      <c r="X277" s="7"/>
      <c r="Y277" s="7"/>
      <c r="Z277" s="7"/>
      <c r="AA277" s="7"/>
      <c r="AB277" s="7"/>
      <c r="AC277" s="7"/>
    </row>
    <row r="278">
      <c r="A278" s="1714" t="s">
        <v>77</v>
      </c>
      <c r="B278" s="692">
        <v>0.0</v>
      </c>
      <c r="C278" s="692">
        <v>0.0</v>
      </c>
      <c r="D278" s="692">
        <v>0.0</v>
      </c>
      <c r="E278" s="692">
        <v>0.0</v>
      </c>
      <c r="F278" s="692">
        <v>0.0</v>
      </c>
      <c r="G278" s="690">
        <v>0.0</v>
      </c>
      <c r="H278" s="693">
        <f t="shared" si="219"/>
        <v>0</v>
      </c>
      <c r="I278" s="596">
        <f>(I277/60)</f>
        <v>0</v>
      </c>
      <c r="J278" s="635"/>
      <c r="K278" s="1714" t="s">
        <v>77</v>
      </c>
      <c r="L278" s="692">
        <v>0.0</v>
      </c>
      <c r="M278" s="701">
        <f>(L278-H278-H279)-R278</f>
        <v>0</v>
      </c>
      <c r="N278" s="692"/>
      <c r="O278" s="701">
        <f t="shared" si="220"/>
        <v>0</v>
      </c>
      <c r="P278" s="701"/>
      <c r="Q278" s="701"/>
      <c r="R278" s="1686"/>
      <c r="S278" s="649"/>
      <c r="T278" s="649"/>
      <c r="U278" s="7"/>
      <c r="V278" s="7"/>
      <c r="W278" s="7"/>
      <c r="X278" s="7"/>
      <c r="Y278" s="7"/>
      <c r="Z278" s="7"/>
      <c r="AA278" s="7"/>
      <c r="AB278" s="7"/>
      <c r="AC278" s="7"/>
    </row>
    <row r="279">
      <c r="A279" s="1714" t="s">
        <v>78</v>
      </c>
      <c r="B279" s="692">
        <v>0.0</v>
      </c>
      <c r="C279" s="692">
        <v>0.0</v>
      </c>
      <c r="D279" s="692">
        <v>0.0</v>
      </c>
      <c r="E279" s="692">
        <v>0.0</v>
      </c>
      <c r="F279" s="692">
        <v>0.0</v>
      </c>
      <c r="G279" s="690">
        <v>0.0</v>
      </c>
      <c r="H279" s="693">
        <f t="shared" si="219"/>
        <v>0</v>
      </c>
      <c r="I279" s="701"/>
      <c r="J279" s="635"/>
      <c r="K279" s="1714" t="s">
        <v>78</v>
      </c>
      <c r="L279" s="692" t="s">
        <v>79</v>
      </c>
      <c r="M279" s="701" t="s">
        <v>79</v>
      </c>
      <c r="N279" s="692"/>
      <c r="O279" s="701" t="s">
        <v>79</v>
      </c>
      <c r="P279" s="701"/>
      <c r="Q279" s="701"/>
      <c r="R279" s="1686"/>
      <c r="S279" s="649"/>
      <c r="T279" s="649"/>
      <c r="U279" s="7"/>
      <c r="V279" s="7"/>
      <c r="W279" s="7"/>
      <c r="X279" s="7"/>
      <c r="Y279" s="7"/>
      <c r="Z279" s="7"/>
      <c r="AA279" s="7"/>
      <c r="AB279" s="7"/>
      <c r="AC279" s="7"/>
    </row>
    <row r="280">
      <c r="A280" s="1714" t="s">
        <v>446</v>
      </c>
      <c r="B280" s="692">
        <v>0.0</v>
      </c>
      <c r="C280" s="692">
        <v>0.0</v>
      </c>
      <c r="D280" s="692">
        <v>0.0</v>
      </c>
      <c r="E280" s="692">
        <v>0.0</v>
      </c>
      <c r="F280" s="692">
        <v>0.0</v>
      </c>
      <c r="G280" s="690">
        <v>0.0</v>
      </c>
      <c r="H280" s="693">
        <f t="shared" ref="H280:H282" si="221">sum(B280:G280)</f>
        <v>0</v>
      </c>
      <c r="I280" s="701"/>
      <c r="J280" s="635"/>
      <c r="K280" s="1714" t="s">
        <v>446</v>
      </c>
      <c r="L280" s="692">
        <v>0.0</v>
      </c>
      <c r="M280" s="701">
        <f>(L280-H280)-R280</f>
        <v>0</v>
      </c>
      <c r="N280" s="692"/>
      <c r="O280" s="701">
        <f t="shared" ref="O280:O281" si="222">SUM(M280,N280)</f>
        <v>0</v>
      </c>
      <c r="P280" s="701"/>
      <c r="Q280" s="701"/>
      <c r="R280" s="1686"/>
      <c r="S280" s="649"/>
      <c r="T280" s="649"/>
      <c r="U280" s="7"/>
      <c r="V280" s="7"/>
      <c r="W280" s="7"/>
      <c r="X280" s="7"/>
      <c r="Y280" s="7"/>
      <c r="Z280" s="7"/>
      <c r="AA280" s="7"/>
      <c r="AB280" s="7"/>
      <c r="AC280" s="7"/>
    </row>
    <row r="281">
      <c r="A281" s="1714" t="s">
        <v>751</v>
      </c>
      <c r="B281" s="692">
        <v>0.0</v>
      </c>
      <c r="C281" s="692">
        <v>0.0</v>
      </c>
      <c r="D281" s="692">
        <v>0.0</v>
      </c>
      <c r="E281" s="692">
        <v>0.0</v>
      </c>
      <c r="F281" s="692">
        <v>0.0</v>
      </c>
      <c r="G281" s="690">
        <v>0.0</v>
      </c>
      <c r="H281" s="693">
        <f t="shared" si="221"/>
        <v>0</v>
      </c>
      <c r="I281" s="701"/>
      <c r="J281" s="635"/>
      <c r="K281" s="1714" t="s">
        <v>751</v>
      </c>
      <c r="L281" s="692">
        <v>0.0</v>
      </c>
      <c r="M281" s="701">
        <f t="shared" ref="M281:M282" si="223">(L281-H281)</f>
        <v>0</v>
      </c>
      <c r="N281" s="692"/>
      <c r="O281" s="701">
        <f t="shared" si="222"/>
        <v>0</v>
      </c>
      <c r="P281" s="701"/>
      <c r="Q281" s="701"/>
      <c r="R281" s="1686"/>
      <c r="S281" s="649"/>
      <c r="T281" s="649"/>
      <c r="U281" s="7"/>
      <c r="V281" s="7"/>
      <c r="W281" s="7"/>
      <c r="X281" s="7"/>
      <c r="Y281" s="7"/>
      <c r="Z281" s="7"/>
      <c r="AA281" s="7"/>
      <c r="AB281" s="7"/>
      <c r="AC281" s="7"/>
    </row>
    <row r="282">
      <c r="A282" s="1714" t="s">
        <v>80</v>
      </c>
      <c r="B282" s="692">
        <v>0.0</v>
      </c>
      <c r="C282" s="692">
        <v>0.0</v>
      </c>
      <c r="D282" s="692">
        <v>0.0</v>
      </c>
      <c r="E282" s="692">
        <v>0.0</v>
      </c>
      <c r="F282" s="692">
        <v>0.0</v>
      </c>
      <c r="G282" s="690">
        <v>0.0</v>
      </c>
      <c r="H282" s="693">
        <f t="shared" si="221"/>
        <v>0</v>
      </c>
      <c r="I282" s="701"/>
      <c r="J282" s="635"/>
      <c r="K282" s="1714" t="s">
        <v>80</v>
      </c>
      <c r="L282" s="692">
        <v>0.0</v>
      </c>
      <c r="M282" s="701">
        <f t="shared" si="223"/>
        <v>0</v>
      </c>
      <c r="N282" s="692"/>
      <c r="O282" s="701">
        <f>sum(M282,N282)</f>
        <v>0</v>
      </c>
      <c r="P282" s="701"/>
      <c r="Q282" s="701"/>
      <c r="R282" s="1686"/>
      <c r="S282" s="649"/>
      <c r="T282" s="649"/>
      <c r="U282" s="7"/>
      <c r="V282" s="7"/>
      <c r="W282" s="7"/>
      <c r="X282" s="7"/>
      <c r="Y282" s="7"/>
      <c r="Z282" s="7"/>
      <c r="AA282" s="7"/>
      <c r="AB282" s="7"/>
      <c r="AC282" s="7"/>
    </row>
    <row r="283">
      <c r="A283" s="1921" t="s">
        <v>809</v>
      </c>
      <c r="B283" s="1760">
        <v>0.0</v>
      </c>
      <c r="C283" s="1760">
        <v>0.0</v>
      </c>
      <c r="D283" s="1760">
        <v>0.0</v>
      </c>
      <c r="E283" s="1760">
        <v>0.0</v>
      </c>
      <c r="F283" s="1760">
        <v>0.0</v>
      </c>
      <c r="G283" s="1760">
        <v>0.0</v>
      </c>
      <c r="H283" s="1761">
        <f t="shared" ref="H283:H285" si="224">SUM(B283:G283)</f>
        <v>0</v>
      </c>
      <c r="I283" s="1762">
        <f>SUM(H283:H287)</f>
        <v>0</v>
      </c>
      <c r="J283" s="647"/>
      <c r="K283" s="1921" t="s">
        <v>809</v>
      </c>
      <c r="L283" s="1765">
        <v>0.0</v>
      </c>
      <c r="M283" s="1762">
        <f>(L283-H283)-R283</f>
        <v>0</v>
      </c>
      <c r="N283" s="1760"/>
      <c r="O283" s="1762">
        <f t="shared" ref="O283:O284" si="225">SUM(M283,N283)</f>
        <v>0</v>
      </c>
      <c r="P283" s="1762"/>
      <c r="Q283" s="1762"/>
      <c r="R283" s="1762"/>
      <c r="S283" s="649"/>
      <c r="T283" s="649"/>
      <c r="U283" s="7"/>
      <c r="V283" s="7"/>
      <c r="W283" s="7"/>
      <c r="X283" s="7"/>
      <c r="Y283" s="7"/>
      <c r="Z283" s="7"/>
      <c r="AA283" s="7"/>
      <c r="AB283" s="7"/>
      <c r="AC283" s="7"/>
    </row>
    <row r="284">
      <c r="A284" s="1714" t="s">
        <v>77</v>
      </c>
      <c r="B284" s="692">
        <v>0.0</v>
      </c>
      <c r="C284" s="692">
        <v>0.0</v>
      </c>
      <c r="D284" s="692">
        <v>0.0</v>
      </c>
      <c r="E284" s="692">
        <v>0.0</v>
      </c>
      <c r="F284" s="692">
        <v>0.0</v>
      </c>
      <c r="G284" s="690">
        <v>0.0</v>
      </c>
      <c r="H284" s="693">
        <f t="shared" si="224"/>
        <v>0</v>
      </c>
      <c r="I284" s="596">
        <f>(I283/60)</f>
        <v>0</v>
      </c>
      <c r="J284" s="647"/>
      <c r="K284" s="1714" t="s">
        <v>77</v>
      </c>
      <c r="L284" s="692">
        <v>0.0</v>
      </c>
      <c r="M284" s="701">
        <f>(L284-H284-H285)-R284</f>
        <v>0</v>
      </c>
      <c r="N284" s="692"/>
      <c r="O284" s="701">
        <f t="shared" si="225"/>
        <v>0</v>
      </c>
      <c r="P284" s="701"/>
      <c r="Q284" s="701"/>
      <c r="R284" s="1686"/>
      <c r="S284" s="649"/>
      <c r="T284" s="649"/>
      <c r="U284" s="7"/>
      <c r="V284" s="7"/>
      <c r="W284" s="7"/>
      <c r="X284" s="7"/>
      <c r="Y284" s="7"/>
      <c r="Z284" s="7"/>
      <c r="AA284" s="7"/>
      <c r="AB284" s="7"/>
      <c r="AC284" s="7"/>
    </row>
    <row r="285">
      <c r="A285" s="1714" t="s">
        <v>78</v>
      </c>
      <c r="B285" s="692">
        <v>0.0</v>
      </c>
      <c r="C285" s="692">
        <v>0.0</v>
      </c>
      <c r="D285" s="692">
        <v>0.0</v>
      </c>
      <c r="E285" s="692">
        <v>0.0</v>
      </c>
      <c r="F285" s="692">
        <v>0.0</v>
      </c>
      <c r="G285" s="690">
        <v>0.0</v>
      </c>
      <c r="H285" s="693">
        <f t="shared" si="224"/>
        <v>0</v>
      </c>
      <c r="I285" s="701"/>
      <c r="J285" s="647"/>
      <c r="K285" s="1714" t="s">
        <v>78</v>
      </c>
      <c r="L285" s="692" t="s">
        <v>79</v>
      </c>
      <c r="M285" s="701" t="s">
        <v>79</v>
      </c>
      <c r="N285" s="692"/>
      <c r="O285" s="701" t="s">
        <v>79</v>
      </c>
      <c r="P285" s="701"/>
      <c r="Q285" s="701"/>
      <c r="R285" s="1686"/>
      <c r="S285" s="649"/>
      <c r="T285" s="649"/>
      <c r="U285" s="7"/>
      <c r="V285" s="7"/>
      <c r="W285" s="7"/>
      <c r="X285" s="7"/>
      <c r="Y285" s="7"/>
      <c r="Z285" s="7"/>
      <c r="AA285" s="7"/>
      <c r="AB285" s="7"/>
      <c r="AC285" s="7"/>
    </row>
    <row r="286">
      <c r="A286" s="1714" t="s">
        <v>446</v>
      </c>
      <c r="B286" s="692">
        <v>0.0</v>
      </c>
      <c r="C286" s="692">
        <v>0.0</v>
      </c>
      <c r="D286" s="692">
        <v>0.0</v>
      </c>
      <c r="E286" s="692">
        <v>0.0</v>
      </c>
      <c r="F286" s="692">
        <v>0.0</v>
      </c>
      <c r="G286" s="690">
        <v>0.0</v>
      </c>
      <c r="H286" s="693">
        <f t="shared" ref="H286:H287" si="226">sum(B286:G286)</f>
        <v>0</v>
      </c>
      <c r="I286" s="701"/>
      <c r="J286" s="647"/>
      <c r="K286" s="1714" t="s">
        <v>446</v>
      </c>
      <c r="L286" s="692">
        <v>0.0</v>
      </c>
      <c r="M286" s="701">
        <f>(L286-H286)-R286</f>
        <v>0</v>
      </c>
      <c r="N286" s="692"/>
      <c r="O286" s="701">
        <f t="shared" ref="O286:O287" si="227">SUM(M286,N286)</f>
        <v>0</v>
      </c>
      <c r="P286" s="701"/>
      <c r="Q286" s="701"/>
      <c r="R286" s="1686"/>
      <c r="S286" s="649"/>
      <c r="T286" s="649"/>
      <c r="U286" s="7"/>
      <c r="V286" s="7"/>
      <c r="W286" s="7"/>
      <c r="X286" s="7"/>
      <c r="Y286" s="7"/>
      <c r="Z286" s="7"/>
      <c r="AA286" s="7"/>
      <c r="AB286" s="7"/>
      <c r="AC286" s="7"/>
    </row>
    <row r="287">
      <c r="A287" s="1714" t="s">
        <v>751</v>
      </c>
      <c r="B287" s="692">
        <v>0.0</v>
      </c>
      <c r="C287" s="692">
        <v>0.0</v>
      </c>
      <c r="D287" s="692">
        <v>0.0</v>
      </c>
      <c r="E287" s="692">
        <v>0.0</v>
      </c>
      <c r="F287" s="692">
        <v>0.0</v>
      </c>
      <c r="G287" s="690">
        <v>0.0</v>
      </c>
      <c r="H287" s="693">
        <f t="shared" si="226"/>
        <v>0</v>
      </c>
      <c r="I287" s="701"/>
      <c r="J287" s="647"/>
      <c r="K287" s="1714" t="s">
        <v>751</v>
      </c>
      <c r="L287" s="692">
        <v>0.0</v>
      </c>
      <c r="M287" s="701">
        <f t="shared" ref="M287:M288" si="228">(L287-H287)</f>
        <v>0</v>
      </c>
      <c r="N287" s="692"/>
      <c r="O287" s="701">
        <f t="shared" si="227"/>
        <v>0</v>
      </c>
      <c r="P287" s="701"/>
      <c r="Q287" s="701"/>
      <c r="R287" s="1686"/>
      <c r="S287" s="649"/>
      <c r="T287" s="649"/>
      <c r="U287" s="7"/>
      <c r="V287" s="7"/>
      <c r="W287" s="7"/>
      <c r="X287" s="7"/>
      <c r="Y287" s="7"/>
      <c r="Z287" s="7"/>
      <c r="AA287" s="7"/>
      <c r="AB287" s="7"/>
      <c r="AC287" s="7"/>
    </row>
    <row r="288">
      <c r="A288" s="1714" t="s">
        <v>80</v>
      </c>
      <c r="B288" s="692">
        <v>0.0</v>
      </c>
      <c r="C288" s="692">
        <v>0.0</v>
      </c>
      <c r="D288" s="692">
        <v>0.0</v>
      </c>
      <c r="E288" s="692">
        <v>0.0</v>
      </c>
      <c r="F288" s="692">
        <v>0.0</v>
      </c>
      <c r="G288" s="690">
        <v>0.0</v>
      </c>
      <c r="H288" s="693">
        <f>SUM(B288:G288)</f>
        <v>0</v>
      </c>
      <c r="I288" s="701"/>
      <c r="J288" s="647"/>
      <c r="K288" s="1714" t="s">
        <v>80</v>
      </c>
      <c r="L288" s="692">
        <v>0.0</v>
      </c>
      <c r="M288" s="701">
        <f t="shared" si="228"/>
        <v>0</v>
      </c>
      <c r="N288" s="692"/>
      <c r="O288" s="701">
        <f>sum(M288,N288)</f>
        <v>0</v>
      </c>
      <c r="P288" s="701"/>
      <c r="Q288" s="701"/>
      <c r="R288" s="1686"/>
      <c r="S288" s="649"/>
      <c r="T288" s="649"/>
      <c r="U288" s="7"/>
      <c r="V288" s="7"/>
      <c r="W288" s="7"/>
      <c r="X288" s="7"/>
      <c r="Y288" s="7"/>
      <c r="Z288" s="7"/>
      <c r="AA288" s="7"/>
      <c r="AB288" s="7"/>
      <c r="AC288" s="7"/>
    </row>
    <row r="289">
      <c r="A289" s="1757"/>
      <c r="B289" s="1684"/>
      <c r="C289" s="1682"/>
      <c r="D289" s="1682"/>
      <c r="E289" s="1682"/>
      <c r="F289" s="1684"/>
      <c r="G289" s="1682"/>
      <c r="H289" s="1682"/>
      <c r="I289" s="1682"/>
      <c r="J289" s="635"/>
      <c r="K289" s="1757"/>
      <c r="L289" s="1682"/>
      <c r="M289" s="1682"/>
      <c r="N289" s="1682"/>
      <c r="O289" s="1682"/>
      <c r="P289" s="1682"/>
      <c r="Q289" s="1682"/>
      <c r="R289" s="1682"/>
      <c r="S289" s="649"/>
      <c r="T289" s="649"/>
      <c r="U289" s="7"/>
      <c r="V289" s="7"/>
      <c r="W289" s="7"/>
      <c r="X289" s="7"/>
      <c r="Y289" s="7"/>
      <c r="Z289" s="7"/>
      <c r="AA289" s="7"/>
      <c r="AB289" s="7"/>
      <c r="AC289" s="7"/>
    </row>
    <row r="290">
      <c r="A290" s="1774" t="s">
        <v>121</v>
      </c>
      <c r="B290" s="1928">
        <f t="shared" ref="B290:H290" si="229">SUM(B161,B167,B173,B179,B185,B191,B197,B204,B210,B216,B222,B228,B234,B240,B247,B253,B259,B265,B271,B277, B283)</f>
        <v>62</v>
      </c>
      <c r="C290" s="1928">
        <f t="shared" si="229"/>
        <v>77</v>
      </c>
      <c r="D290" s="1928">
        <f t="shared" si="229"/>
        <v>77</v>
      </c>
      <c r="E290" s="1928">
        <f t="shared" si="229"/>
        <v>77</v>
      </c>
      <c r="F290" s="1928">
        <f t="shared" si="229"/>
        <v>29</v>
      </c>
      <c r="G290" s="1928">
        <f t="shared" si="229"/>
        <v>13</v>
      </c>
      <c r="H290" s="1928">
        <f t="shared" si="229"/>
        <v>335</v>
      </c>
      <c r="I290" s="1685"/>
      <c r="J290" s="635"/>
      <c r="K290" s="1774" t="s">
        <v>121</v>
      </c>
      <c r="L290" s="1928">
        <f t="shared" ref="L290:R290" si="230">SUM(L161,L167,L173,L179,L185,L191,L197,L204,L210,L216,L222,L228,L234,L240,L247,L253,L259,L265,L271,L277, L283)</f>
        <v>453</v>
      </c>
      <c r="M290" s="1928">
        <f t="shared" si="230"/>
        <v>116</v>
      </c>
      <c r="N290" s="1928">
        <f t="shared" si="230"/>
        <v>275</v>
      </c>
      <c r="O290" s="1928">
        <f t="shared" si="230"/>
        <v>391</v>
      </c>
      <c r="P290" s="1928">
        <f t="shared" si="230"/>
        <v>0</v>
      </c>
      <c r="Q290" s="1928">
        <f t="shared" si="230"/>
        <v>0</v>
      </c>
      <c r="R290" s="1928">
        <f t="shared" si="230"/>
        <v>2</v>
      </c>
      <c r="S290" s="649"/>
      <c r="T290" s="649"/>
      <c r="U290" s="7"/>
      <c r="V290" s="7"/>
      <c r="W290" s="7"/>
      <c r="X290" s="7"/>
      <c r="Y290" s="7"/>
      <c r="Z290" s="7"/>
      <c r="AA290" s="7"/>
      <c r="AB290" s="7"/>
      <c r="AC290" s="7"/>
    </row>
    <row r="291">
      <c r="A291" s="1774" t="s">
        <v>77</v>
      </c>
      <c r="B291" s="1928">
        <f t="shared" ref="B291:H291" si="231">SUM(B162,B168,B174,B180,B186,B192,B198,B205,B211,B217,B223,B229,B235,B241,B248,B254,B260,B266,B272,B278, B284)</f>
        <v>0</v>
      </c>
      <c r="C291" s="1928">
        <f t="shared" si="231"/>
        <v>24</v>
      </c>
      <c r="D291" s="1928">
        <f t="shared" si="231"/>
        <v>1</v>
      </c>
      <c r="E291" s="1928">
        <f t="shared" si="231"/>
        <v>0</v>
      </c>
      <c r="F291" s="1928">
        <f t="shared" si="231"/>
        <v>0</v>
      </c>
      <c r="G291" s="1928">
        <f t="shared" si="231"/>
        <v>0</v>
      </c>
      <c r="H291" s="1928">
        <f t="shared" si="231"/>
        <v>25</v>
      </c>
      <c r="I291" s="1685"/>
      <c r="J291" s="635"/>
      <c r="K291" s="1774" t="s">
        <v>77</v>
      </c>
      <c r="L291" s="1928">
        <f t="shared" ref="L291:R291" si="232">SUM(L162,L168,L174,L180,L186,L192,L198,L205,L211,L217,L223,L229,L235,L241,L248,L254,L260,L266,L272,L278, L284)</f>
        <v>78</v>
      </c>
      <c r="M291" s="1928">
        <f t="shared" si="232"/>
        <v>18</v>
      </c>
      <c r="N291" s="1928">
        <f t="shared" si="232"/>
        <v>23</v>
      </c>
      <c r="O291" s="1928">
        <f t="shared" si="232"/>
        <v>41</v>
      </c>
      <c r="P291" s="1928">
        <f t="shared" si="232"/>
        <v>0</v>
      </c>
      <c r="Q291" s="1928">
        <f t="shared" si="232"/>
        <v>0</v>
      </c>
      <c r="R291" s="1928">
        <f t="shared" si="232"/>
        <v>0</v>
      </c>
      <c r="S291" s="649"/>
      <c r="T291" s="649"/>
      <c r="U291" s="7"/>
      <c r="V291" s="7"/>
      <c r="W291" s="7"/>
      <c r="X291" s="7"/>
      <c r="Y291" s="7"/>
      <c r="Z291" s="7"/>
      <c r="AA291" s="7"/>
      <c r="AB291" s="7"/>
      <c r="AC291" s="7"/>
    </row>
    <row r="292">
      <c r="A292" s="1774" t="s">
        <v>78</v>
      </c>
      <c r="B292" s="1928">
        <f t="shared" ref="B292:H292" si="233">SUM(B163,B169,B175,B181,B187,B193,B199,B206,B212,B218,B224,B230,B236,B242,B249,B255,B261,B267,B273,B279, B285)</f>
        <v>0</v>
      </c>
      <c r="C292" s="1928">
        <f t="shared" si="233"/>
        <v>0</v>
      </c>
      <c r="D292" s="1928">
        <f t="shared" si="233"/>
        <v>21</v>
      </c>
      <c r="E292" s="1928">
        <f t="shared" si="233"/>
        <v>14</v>
      </c>
      <c r="F292" s="1928">
        <f t="shared" si="233"/>
        <v>0</v>
      </c>
      <c r="G292" s="1928">
        <f t="shared" si="233"/>
        <v>0</v>
      </c>
      <c r="H292" s="1928">
        <f t="shared" si="233"/>
        <v>35</v>
      </c>
      <c r="I292" s="1685"/>
      <c r="J292" s="635"/>
      <c r="K292" s="1774" t="s">
        <v>78</v>
      </c>
      <c r="L292" s="1928">
        <f t="shared" ref="L292:R292" si="234">SUM(L163,L169,L175,L181,L187,L193,L199,L206,L212,L218,L224,L230,L236,L242,L249,L255,L261,L267,L273,L279, L285)</f>
        <v>0</v>
      </c>
      <c r="M292" s="1928">
        <f t="shared" si="234"/>
        <v>0</v>
      </c>
      <c r="N292" s="1928">
        <f t="shared" si="234"/>
        <v>0</v>
      </c>
      <c r="O292" s="1928">
        <f t="shared" si="234"/>
        <v>0</v>
      </c>
      <c r="P292" s="1928">
        <f t="shared" si="234"/>
        <v>0</v>
      </c>
      <c r="Q292" s="1928">
        <f t="shared" si="234"/>
        <v>0</v>
      </c>
      <c r="R292" s="1928">
        <f t="shared" si="234"/>
        <v>0</v>
      </c>
      <c r="S292" s="649"/>
      <c r="T292" s="649"/>
      <c r="U292" s="7"/>
      <c r="V292" s="7"/>
      <c r="W292" s="7"/>
      <c r="X292" s="7"/>
      <c r="Y292" s="7"/>
      <c r="Z292" s="7"/>
      <c r="AA292" s="7"/>
      <c r="AB292" s="7"/>
      <c r="AC292" s="7"/>
    </row>
    <row r="293">
      <c r="A293" s="1774" t="s">
        <v>446</v>
      </c>
      <c r="B293" s="1928">
        <f t="shared" ref="B293:H293" si="235">SUM(B164,B170,B176,B182,B188,B194,B200,B207,B213,B219,B225,B231,B237,B243,B250,B256,B262,B268,B274,B280, B286)</f>
        <v>0</v>
      </c>
      <c r="C293" s="1928">
        <f t="shared" si="235"/>
        <v>0</v>
      </c>
      <c r="D293" s="1928">
        <f t="shared" si="235"/>
        <v>0</v>
      </c>
      <c r="E293" s="1928">
        <f t="shared" si="235"/>
        <v>1</v>
      </c>
      <c r="F293" s="1928">
        <f t="shared" si="235"/>
        <v>1</v>
      </c>
      <c r="G293" s="1928">
        <f t="shared" si="235"/>
        <v>9</v>
      </c>
      <c r="H293" s="1928">
        <f t="shared" si="235"/>
        <v>11</v>
      </c>
      <c r="I293" s="1685"/>
      <c r="J293" s="635"/>
      <c r="K293" s="1774" t="s">
        <v>446</v>
      </c>
      <c r="L293" s="1928">
        <f t="shared" ref="L293:R293" si="236">SUM(L164,L170,L176,L182,L188,L194,L200,L207,L213,L219,L225,L231,L237,L243,L250,L256,L262,L268,L274,L280, L286)</f>
        <v>22</v>
      </c>
      <c r="M293" s="1928">
        <f t="shared" si="236"/>
        <v>11</v>
      </c>
      <c r="N293" s="1928">
        <f t="shared" si="236"/>
        <v>21</v>
      </c>
      <c r="O293" s="1928">
        <f t="shared" si="236"/>
        <v>32</v>
      </c>
      <c r="P293" s="1928">
        <f t="shared" si="236"/>
        <v>0</v>
      </c>
      <c r="Q293" s="1928">
        <f t="shared" si="236"/>
        <v>0</v>
      </c>
      <c r="R293" s="1928">
        <f t="shared" si="236"/>
        <v>0</v>
      </c>
      <c r="S293" s="649"/>
      <c r="T293" s="649"/>
      <c r="U293" s="7"/>
      <c r="V293" s="7"/>
      <c r="W293" s="7"/>
      <c r="X293" s="7"/>
      <c r="Y293" s="7"/>
      <c r="Z293" s="7"/>
      <c r="AA293" s="7"/>
      <c r="AB293" s="7"/>
      <c r="AC293" s="7"/>
    </row>
    <row r="294">
      <c r="A294" s="1774" t="s">
        <v>751</v>
      </c>
      <c r="B294" s="1928">
        <f t="shared" ref="B294:H294" si="237">SUM(B165,B171,B177,B183,B189,B195,B201,B208,B214,B220,B226,B232,B238,B244,B251,B257,B263,B269,B275,B281, B287)</f>
        <v>1</v>
      </c>
      <c r="C294" s="1928">
        <f t="shared" si="237"/>
        <v>1</v>
      </c>
      <c r="D294" s="1928">
        <f t="shared" si="237"/>
        <v>2</v>
      </c>
      <c r="E294" s="1928">
        <f t="shared" si="237"/>
        <v>3</v>
      </c>
      <c r="F294" s="1928">
        <f t="shared" si="237"/>
        <v>8</v>
      </c>
      <c r="G294" s="1928">
        <f t="shared" si="237"/>
        <v>3</v>
      </c>
      <c r="H294" s="1928">
        <f t="shared" si="237"/>
        <v>16</v>
      </c>
      <c r="I294" s="1685"/>
      <c r="J294" s="635"/>
      <c r="K294" s="1774" t="s">
        <v>751</v>
      </c>
      <c r="L294" s="1928">
        <f t="shared" ref="L294:R294" si="238">SUM(L165,L171,L177,L183,L189,L195,L201,L208,L214,L220,L226,L232,L238,L244,L251,L257,L263,L269,L275,L281, L287)</f>
        <v>70</v>
      </c>
      <c r="M294" s="1928">
        <f t="shared" si="238"/>
        <v>54</v>
      </c>
      <c r="N294" s="1928">
        <f t="shared" si="238"/>
        <v>0</v>
      </c>
      <c r="O294" s="1928">
        <f t="shared" si="238"/>
        <v>54</v>
      </c>
      <c r="P294" s="1928">
        <f t="shared" si="238"/>
        <v>0</v>
      </c>
      <c r="Q294" s="1928">
        <f t="shared" si="238"/>
        <v>0</v>
      </c>
      <c r="R294" s="1928">
        <f t="shared" si="238"/>
        <v>0</v>
      </c>
      <c r="S294" s="649"/>
      <c r="T294" s="649"/>
      <c r="U294" s="7"/>
      <c r="V294" s="7"/>
      <c r="W294" s="7"/>
      <c r="X294" s="7"/>
      <c r="Y294" s="7"/>
      <c r="Z294" s="7"/>
      <c r="AA294" s="7"/>
      <c r="AB294" s="7"/>
      <c r="AC294" s="7"/>
    </row>
    <row r="295">
      <c r="A295" s="1774" t="s">
        <v>80</v>
      </c>
      <c r="B295" s="1928">
        <f t="shared" ref="B295:H295" si="239">SUM(B166,B172,B178,B184,B190,B196,B202,B209,B215,B221,B227,B233,B239,B245,B252,B258,B264,B270,B276,B282, B288)</f>
        <v>3</v>
      </c>
      <c r="C295" s="1928">
        <f t="shared" si="239"/>
        <v>3</v>
      </c>
      <c r="D295" s="1928">
        <f t="shared" si="239"/>
        <v>10</v>
      </c>
      <c r="E295" s="1928">
        <f t="shared" si="239"/>
        <v>0</v>
      </c>
      <c r="F295" s="1928">
        <f t="shared" si="239"/>
        <v>4</v>
      </c>
      <c r="G295" s="1928">
        <f t="shared" si="239"/>
        <v>0</v>
      </c>
      <c r="H295" s="1928">
        <f t="shared" si="239"/>
        <v>20</v>
      </c>
      <c r="I295" s="1685"/>
      <c r="J295" s="635"/>
      <c r="K295" s="1774" t="s">
        <v>80</v>
      </c>
      <c r="L295" s="1928">
        <f t="shared" ref="L295:R295" si="240">SUM(L166,L172,L178,L184,L190,L196,L202,L209,L215,L221,L227,L233,L239,L245,L252,L258,L264,L270,L276,L282, L288)</f>
        <v>153</v>
      </c>
      <c r="M295" s="1928">
        <f t="shared" si="240"/>
        <v>133</v>
      </c>
      <c r="N295" s="1928">
        <f t="shared" si="240"/>
        <v>70</v>
      </c>
      <c r="O295" s="1928">
        <f t="shared" si="240"/>
        <v>203</v>
      </c>
      <c r="P295" s="1928">
        <f t="shared" si="240"/>
        <v>0</v>
      </c>
      <c r="Q295" s="1928">
        <f t="shared" si="240"/>
        <v>0</v>
      </c>
      <c r="R295" s="1928">
        <f t="shared" si="240"/>
        <v>0</v>
      </c>
      <c r="S295" s="649"/>
      <c r="T295" s="649"/>
      <c r="U295" s="7"/>
      <c r="V295" s="7"/>
      <c r="W295" s="7"/>
      <c r="X295" s="7"/>
      <c r="Y295" s="7"/>
      <c r="Z295" s="7"/>
      <c r="AA295" s="7"/>
      <c r="AB295" s="7"/>
      <c r="AC295" s="7"/>
    </row>
    <row r="296">
      <c r="A296" s="1757" t="s">
        <v>9</v>
      </c>
      <c r="B296" s="1758">
        <f t="shared" ref="B296:H296" si="241">SUM(B290:B294)</f>
        <v>63</v>
      </c>
      <c r="C296" s="1758">
        <f t="shared" si="241"/>
        <v>102</v>
      </c>
      <c r="D296" s="1758">
        <f t="shared" si="241"/>
        <v>101</v>
      </c>
      <c r="E296" s="1758">
        <f t="shared" si="241"/>
        <v>95</v>
      </c>
      <c r="F296" s="1758">
        <f t="shared" si="241"/>
        <v>38</v>
      </c>
      <c r="G296" s="1758">
        <f t="shared" si="241"/>
        <v>25</v>
      </c>
      <c r="H296" s="1758">
        <f t="shared" si="241"/>
        <v>422</v>
      </c>
      <c r="I296" s="1682"/>
      <c r="J296" s="635"/>
      <c r="K296" s="2033" t="s">
        <v>9</v>
      </c>
      <c r="L296" s="1758">
        <f t="shared" ref="L296:R296" si="242">SUM(L290:L294)</f>
        <v>623</v>
      </c>
      <c r="M296" s="1758">
        <f t="shared" si="242"/>
        <v>199</v>
      </c>
      <c r="N296" s="1758">
        <f t="shared" si="242"/>
        <v>319</v>
      </c>
      <c r="O296" s="1758">
        <f t="shared" si="242"/>
        <v>518</v>
      </c>
      <c r="P296" s="1758">
        <f t="shared" si="242"/>
        <v>0</v>
      </c>
      <c r="Q296" s="1758">
        <f t="shared" si="242"/>
        <v>0</v>
      </c>
      <c r="R296" s="1758">
        <f t="shared" si="242"/>
        <v>2</v>
      </c>
      <c r="S296" s="649"/>
      <c r="T296" s="649"/>
      <c r="U296" s="7"/>
      <c r="V296" s="7"/>
      <c r="W296" s="7"/>
      <c r="X296" s="7"/>
      <c r="Y296" s="7"/>
      <c r="Z296" s="7"/>
      <c r="AA296" s="7"/>
      <c r="AB296" s="7"/>
      <c r="AC296" s="7"/>
    </row>
    <row r="297">
      <c r="A297" s="1974"/>
      <c r="B297" s="584"/>
      <c r="C297" s="584"/>
      <c r="D297" s="584"/>
      <c r="E297" s="677"/>
      <c r="F297" s="678"/>
      <c r="G297" s="678"/>
      <c r="H297" s="678"/>
      <c r="I297" s="727"/>
      <c r="J297" s="649"/>
      <c r="K297" s="576"/>
      <c r="L297" s="1963"/>
      <c r="M297" s="1963"/>
      <c r="N297" s="1963"/>
      <c r="O297" s="576"/>
      <c r="P297" s="629"/>
      <c r="Q297" s="1964"/>
      <c r="R297" s="1965"/>
      <c r="S297" s="1964"/>
      <c r="T297" s="1965"/>
      <c r="U297" s="7"/>
      <c r="V297" s="7"/>
      <c r="W297" s="7"/>
      <c r="X297" s="7"/>
      <c r="Y297" s="7"/>
      <c r="Z297" s="7"/>
      <c r="AA297" s="7"/>
      <c r="AB297" s="7"/>
      <c r="AC297" s="7"/>
    </row>
    <row r="298">
      <c r="A298" s="1757" t="s">
        <v>123</v>
      </c>
      <c r="B298" s="1758" t="s">
        <v>2</v>
      </c>
      <c r="C298" s="1758" t="s">
        <v>3</v>
      </c>
      <c r="D298" s="1758" t="s">
        <v>4</v>
      </c>
      <c r="E298" s="1758" t="s">
        <v>5</v>
      </c>
      <c r="F298" s="1758" t="s">
        <v>6</v>
      </c>
      <c r="G298" s="1758" t="s">
        <v>7</v>
      </c>
      <c r="H298" s="1758" t="s">
        <v>9</v>
      </c>
      <c r="I298" s="649"/>
      <c r="J298" s="649"/>
      <c r="K298" s="649"/>
      <c r="L298" s="649"/>
      <c r="M298" s="649"/>
      <c r="N298" s="649"/>
      <c r="O298" s="649"/>
      <c r="P298" s="649"/>
      <c r="Q298" s="649"/>
      <c r="R298" s="649"/>
      <c r="S298" s="649"/>
      <c r="T298" s="649"/>
      <c r="U298" s="7"/>
      <c r="V298" s="7"/>
      <c r="W298" s="7"/>
      <c r="X298" s="7"/>
      <c r="Y298" s="7"/>
      <c r="Z298" s="7"/>
      <c r="AA298" s="7"/>
      <c r="AB298" s="7"/>
      <c r="AC298" s="7"/>
    </row>
    <row r="299">
      <c r="A299" s="1756" t="s">
        <v>124</v>
      </c>
      <c r="B299" s="693">
        <f t="shared" ref="B299:G299" si="243">sum(B291:B292)</f>
        <v>0</v>
      </c>
      <c r="C299" s="693">
        <f t="shared" si="243"/>
        <v>24</v>
      </c>
      <c r="D299" s="693">
        <f t="shared" si="243"/>
        <v>22</v>
      </c>
      <c r="E299" s="693">
        <f t="shared" si="243"/>
        <v>14</v>
      </c>
      <c r="F299" s="693">
        <f t="shared" si="243"/>
        <v>0</v>
      </c>
      <c r="G299" s="693">
        <f t="shared" si="243"/>
        <v>0</v>
      </c>
      <c r="H299" s="693">
        <f>sum(B299:G299)</f>
        <v>60</v>
      </c>
      <c r="I299" s="649"/>
      <c r="J299" s="649"/>
      <c r="K299" s="649"/>
      <c r="L299" s="649"/>
      <c r="M299" s="649"/>
      <c r="N299" s="649"/>
      <c r="O299" s="649"/>
      <c r="P299" s="649"/>
      <c r="Q299" s="649"/>
      <c r="R299" s="649"/>
      <c r="S299" s="649"/>
      <c r="T299" s="649"/>
      <c r="U299" s="7"/>
      <c r="V299" s="7"/>
      <c r="W299" s="7"/>
      <c r="X299" s="7"/>
      <c r="Y299" s="7"/>
      <c r="Z299" s="7"/>
      <c r="AA299" s="7"/>
      <c r="AB299" s="7"/>
      <c r="AC299" s="7"/>
    </row>
    <row r="300">
      <c r="A300" s="1938" t="s">
        <v>126</v>
      </c>
      <c r="B300" s="1777">
        <f t="shared" ref="B300:H300" si="244">(B299*10.01)</f>
        <v>0</v>
      </c>
      <c r="C300" s="1777">
        <f t="shared" si="244"/>
        <v>240.24</v>
      </c>
      <c r="D300" s="1777">
        <f t="shared" si="244"/>
        <v>220.22</v>
      </c>
      <c r="E300" s="1777">
        <f t="shared" si="244"/>
        <v>140.14</v>
      </c>
      <c r="F300" s="1777">
        <f t="shared" si="244"/>
        <v>0</v>
      </c>
      <c r="G300" s="1777">
        <f t="shared" si="244"/>
        <v>0</v>
      </c>
      <c r="H300" s="1777">
        <f t="shared" si="244"/>
        <v>600.6</v>
      </c>
      <c r="I300" s="1689"/>
      <c r="J300" s="649"/>
      <c r="K300" s="577"/>
      <c r="L300" s="1975"/>
      <c r="M300" s="1975"/>
      <c r="N300" s="1975"/>
      <c r="O300" s="577"/>
      <c r="P300" s="1964"/>
      <c r="Q300" s="1964"/>
      <c r="R300" s="1965"/>
      <c r="S300" s="1964"/>
      <c r="T300" s="1965"/>
      <c r="U300" s="7"/>
      <c r="V300" s="7"/>
      <c r="W300" s="7"/>
      <c r="X300" s="7"/>
      <c r="Y300" s="7"/>
      <c r="Z300" s="7"/>
      <c r="AA300" s="7"/>
      <c r="AB300" s="7"/>
      <c r="AC300" s="7"/>
    </row>
    <row r="301">
      <c r="A301" s="1756" t="s">
        <v>127</v>
      </c>
      <c r="B301" s="693">
        <f t="shared" ref="B301:G301" si="245">B295</f>
        <v>3</v>
      </c>
      <c r="C301" s="693">
        <f t="shared" si="245"/>
        <v>3</v>
      </c>
      <c r="D301" s="693">
        <f t="shared" si="245"/>
        <v>10</v>
      </c>
      <c r="E301" s="693">
        <f t="shared" si="245"/>
        <v>0</v>
      </c>
      <c r="F301" s="693">
        <f t="shared" si="245"/>
        <v>4</v>
      </c>
      <c r="G301" s="693">
        <f t="shared" si="245"/>
        <v>0</v>
      </c>
      <c r="H301" s="693">
        <f>sum(B301:G301)</f>
        <v>20</v>
      </c>
      <c r="I301" s="1689"/>
      <c r="J301" s="649"/>
      <c r="K301" s="577"/>
      <c r="L301" s="1975"/>
      <c r="M301" s="1975"/>
      <c r="N301" s="1975"/>
      <c r="O301" s="577"/>
      <c r="P301" s="1964"/>
      <c r="Q301" s="1964"/>
      <c r="R301" s="1965"/>
      <c r="S301" s="1964"/>
      <c r="T301" s="1965"/>
      <c r="U301" s="7"/>
      <c r="V301" s="7"/>
      <c r="W301" s="7"/>
      <c r="X301" s="7"/>
      <c r="Y301" s="7"/>
      <c r="Z301" s="7"/>
      <c r="AA301" s="7"/>
      <c r="AB301" s="7"/>
      <c r="AC301" s="7"/>
    </row>
    <row r="302">
      <c r="A302" s="1756" t="s">
        <v>126</v>
      </c>
      <c r="B302" s="1790">
        <f t="shared" ref="B302:H302" si="246">(B301*5)</f>
        <v>15</v>
      </c>
      <c r="C302" s="1790">
        <f t="shared" si="246"/>
        <v>15</v>
      </c>
      <c r="D302" s="1790">
        <f t="shared" si="246"/>
        <v>50</v>
      </c>
      <c r="E302" s="1790">
        <f t="shared" si="246"/>
        <v>0</v>
      </c>
      <c r="F302" s="1790">
        <f t="shared" si="246"/>
        <v>20</v>
      </c>
      <c r="G302" s="1790">
        <f t="shared" si="246"/>
        <v>0</v>
      </c>
      <c r="H302" s="1790">
        <f t="shared" si="246"/>
        <v>100</v>
      </c>
      <c r="I302" s="1689"/>
      <c r="J302" s="649"/>
      <c r="K302" s="577"/>
      <c r="L302" s="1975"/>
      <c r="M302" s="1975"/>
      <c r="N302" s="1975"/>
      <c r="O302" s="577"/>
      <c r="P302" s="1964"/>
      <c r="Q302" s="1964"/>
      <c r="R302" s="1965"/>
      <c r="S302" s="1964"/>
      <c r="T302" s="1965"/>
      <c r="U302" s="7"/>
      <c r="V302" s="7"/>
      <c r="W302" s="7"/>
      <c r="X302" s="7"/>
      <c r="Y302" s="7"/>
      <c r="Z302" s="7"/>
      <c r="AA302" s="7"/>
      <c r="AB302" s="7"/>
      <c r="AC302" s="7"/>
    </row>
    <row r="303">
      <c r="A303" s="1757" t="s">
        <v>9</v>
      </c>
      <c r="B303" s="1780">
        <f t="shared" ref="B303:H303" si="247">SUM(B300,B302)</f>
        <v>15</v>
      </c>
      <c r="C303" s="1780">
        <f t="shared" si="247"/>
        <v>255.24</v>
      </c>
      <c r="D303" s="1780">
        <f t="shared" si="247"/>
        <v>270.22</v>
      </c>
      <c r="E303" s="1780">
        <f t="shared" si="247"/>
        <v>140.14</v>
      </c>
      <c r="F303" s="1780">
        <f t="shared" si="247"/>
        <v>20</v>
      </c>
      <c r="G303" s="1780">
        <f t="shared" si="247"/>
        <v>0</v>
      </c>
      <c r="H303" s="1780">
        <f t="shared" si="247"/>
        <v>700.6</v>
      </c>
      <c r="I303" s="1689"/>
      <c r="J303" s="649"/>
      <c r="K303" s="577"/>
      <c r="L303" s="1975"/>
      <c r="M303" s="1975"/>
      <c r="N303" s="1975"/>
      <c r="O303" s="577"/>
      <c r="P303" s="1964"/>
      <c r="Q303" s="1964"/>
      <c r="R303" s="1965"/>
      <c r="S303" s="1964"/>
      <c r="T303" s="1965"/>
      <c r="U303" s="7"/>
      <c r="V303" s="7"/>
      <c r="W303" s="7"/>
      <c r="X303" s="7"/>
      <c r="Y303" s="7"/>
      <c r="Z303" s="7"/>
      <c r="AA303" s="7"/>
      <c r="AB303" s="7"/>
      <c r="AC303" s="7"/>
    </row>
    <row r="304">
      <c r="A304" s="1963"/>
      <c r="B304" s="676"/>
      <c r="C304" s="676"/>
      <c r="D304" s="676"/>
      <c r="E304" s="676"/>
      <c r="F304" s="676"/>
      <c r="G304" s="677"/>
      <c r="H304" s="678"/>
      <c r="I304" s="676"/>
      <c r="J304" s="649"/>
      <c r="K304" s="576"/>
      <c r="L304" s="1963"/>
      <c r="M304" s="1963"/>
      <c r="N304" s="1963"/>
      <c r="O304" s="576"/>
      <c r="P304" s="629"/>
      <c r="Q304" s="1964"/>
      <c r="R304" s="1965"/>
      <c r="S304" s="1964"/>
      <c r="T304" s="1965"/>
      <c r="U304" s="7"/>
      <c r="V304" s="7"/>
      <c r="W304" s="7"/>
      <c r="X304" s="7"/>
      <c r="Y304" s="7"/>
      <c r="Z304" s="7"/>
      <c r="AA304" s="7"/>
      <c r="AB304" s="7"/>
      <c r="AC304" s="7"/>
    </row>
    <row r="305">
      <c r="A305" s="1963"/>
      <c r="B305" s="676"/>
      <c r="C305" s="676"/>
      <c r="D305" s="676"/>
      <c r="E305" s="676"/>
      <c r="F305" s="679"/>
      <c r="G305" s="1781" t="s">
        <v>35</v>
      </c>
      <c r="H305" s="1782" t="s">
        <v>36</v>
      </c>
      <c r="I305" s="676"/>
      <c r="J305" s="649"/>
      <c r="K305" s="576"/>
      <c r="L305" s="1963"/>
      <c r="M305" s="1963"/>
      <c r="N305" s="1963"/>
      <c r="O305" s="576"/>
      <c r="P305" s="629"/>
      <c r="Q305" s="1964"/>
      <c r="R305" s="1965"/>
      <c r="S305" s="1964"/>
      <c r="T305" s="1965"/>
      <c r="U305" s="7"/>
      <c r="V305" s="7"/>
      <c r="W305" s="7"/>
      <c r="X305" s="7"/>
      <c r="Y305" s="7"/>
      <c r="Z305" s="7"/>
      <c r="AA305" s="7"/>
      <c r="AB305" s="7"/>
      <c r="AC305" s="7"/>
    </row>
    <row r="306">
      <c r="A306" s="1963"/>
      <c r="B306" s="676"/>
      <c r="C306" s="676"/>
      <c r="D306" s="676"/>
      <c r="E306" s="676"/>
      <c r="F306" s="679"/>
      <c r="G306" s="1966">
        <v>44835.0</v>
      </c>
      <c r="H306" s="692">
        <v>52.0</v>
      </c>
      <c r="I306" s="676"/>
      <c r="J306" s="649"/>
      <c r="K306" s="576"/>
      <c r="L306" s="1963"/>
      <c r="M306" s="1963"/>
      <c r="N306" s="1963"/>
      <c r="O306" s="576"/>
      <c r="P306" s="629"/>
      <c r="Q306" s="1964"/>
      <c r="R306" s="1965"/>
      <c r="S306" s="1964"/>
      <c r="T306" s="1965"/>
      <c r="U306" s="7"/>
      <c r="V306" s="7"/>
      <c r="W306" s="7"/>
      <c r="X306" s="7"/>
      <c r="Y306" s="7"/>
      <c r="Z306" s="7"/>
      <c r="AA306" s="7"/>
      <c r="AB306" s="7"/>
      <c r="AC306" s="7"/>
    </row>
    <row r="307">
      <c r="A307" s="1963"/>
      <c r="B307" s="676"/>
      <c r="C307" s="676"/>
      <c r="D307" s="676"/>
      <c r="E307" s="676"/>
      <c r="F307" s="679"/>
      <c r="G307" s="1966">
        <v>44837.0</v>
      </c>
      <c r="H307" s="692">
        <f>H296</f>
        <v>422</v>
      </c>
      <c r="I307" s="676"/>
      <c r="J307" s="649"/>
      <c r="K307" s="576"/>
      <c r="L307" s="1963"/>
      <c r="M307" s="1963"/>
      <c r="N307" s="1963"/>
      <c r="O307" s="576"/>
      <c r="P307" s="629"/>
      <c r="Q307" s="1964"/>
      <c r="R307" s="1965"/>
      <c r="S307" s="1964"/>
      <c r="T307" s="1965"/>
      <c r="U307" s="7"/>
      <c r="V307" s="7"/>
      <c r="W307" s="7"/>
      <c r="X307" s="7"/>
      <c r="Y307" s="7"/>
      <c r="Z307" s="7"/>
      <c r="AA307" s="7"/>
      <c r="AB307" s="7"/>
      <c r="AC307" s="7"/>
    </row>
    <row r="308">
      <c r="A308" s="1963"/>
      <c r="B308" s="676"/>
      <c r="C308" s="676"/>
      <c r="D308" s="676"/>
      <c r="E308" s="676"/>
      <c r="F308" s="679"/>
      <c r="G308" s="1967">
        <v>44844.0</v>
      </c>
      <c r="H308" s="692"/>
      <c r="I308" s="676"/>
      <c r="J308" s="649"/>
      <c r="K308" s="576"/>
      <c r="L308" s="1963"/>
      <c r="M308" s="1963"/>
      <c r="N308" s="1963"/>
      <c r="O308" s="576"/>
      <c r="P308" s="629"/>
      <c r="Q308" s="1964"/>
      <c r="R308" s="1965"/>
      <c r="S308" s="1964"/>
      <c r="T308" s="1965"/>
      <c r="U308" s="7"/>
      <c r="V308" s="7"/>
      <c r="W308" s="7"/>
      <c r="X308" s="7"/>
      <c r="Y308" s="7"/>
      <c r="Z308" s="7"/>
      <c r="AA308" s="7"/>
      <c r="AB308" s="7"/>
      <c r="AC308" s="7"/>
    </row>
    <row r="309">
      <c r="A309" s="1963"/>
      <c r="B309" s="676"/>
      <c r="C309" s="676"/>
      <c r="D309" s="676"/>
      <c r="E309" s="676"/>
      <c r="F309" s="679"/>
      <c r="G309" s="1967">
        <v>44851.0</v>
      </c>
      <c r="H309" s="701"/>
      <c r="I309" s="676"/>
      <c r="J309" s="649"/>
      <c r="K309" s="576"/>
      <c r="L309" s="1963"/>
      <c r="M309" s="1963"/>
      <c r="N309" s="1963"/>
      <c r="O309" s="576"/>
      <c r="P309" s="629"/>
      <c r="Q309" s="1964"/>
      <c r="R309" s="1965"/>
      <c r="S309" s="1964"/>
      <c r="T309" s="1965"/>
      <c r="U309" s="7"/>
      <c r="V309" s="7"/>
      <c r="W309" s="7"/>
      <c r="X309" s="7"/>
      <c r="Y309" s="7"/>
      <c r="Z309" s="7"/>
      <c r="AA309" s="7"/>
      <c r="AB309" s="7"/>
      <c r="AC309" s="7"/>
    </row>
    <row r="310">
      <c r="A310" s="1963"/>
      <c r="B310" s="676"/>
      <c r="C310" s="676"/>
      <c r="D310" s="676"/>
      <c r="E310" s="676"/>
      <c r="F310" s="679"/>
      <c r="G310" s="1967">
        <v>44858.0</v>
      </c>
      <c r="H310" s="693"/>
      <c r="I310" s="676"/>
      <c r="J310" s="649"/>
      <c r="K310" s="576"/>
      <c r="L310" s="1963"/>
      <c r="M310" s="1963"/>
      <c r="N310" s="1963"/>
      <c r="O310" s="576"/>
      <c r="P310" s="629"/>
      <c r="Q310" s="1964"/>
      <c r="R310" s="1965"/>
      <c r="S310" s="1964"/>
      <c r="T310" s="1965"/>
      <c r="U310" s="7"/>
      <c r="V310" s="7"/>
      <c r="W310" s="7"/>
      <c r="X310" s="7"/>
      <c r="Y310" s="7"/>
      <c r="Z310" s="7"/>
      <c r="AA310" s="7"/>
      <c r="AB310" s="7"/>
      <c r="AC310" s="7"/>
    </row>
    <row r="311">
      <c r="A311" s="1963"/>
      <c r="B311" s="676"/>
      <c r="C311" s="676"/>
      <c r="D311" s="676"/>
      <c r="E311" s="676"/>
      <c r="F311" s="679"/>
      <c r="G311" s="1967">
        <v>44865.0</v>
      </c>
      <c r="H311" s="693"/>
      <c r="I311" s="676"/>
      <c r="J311" s="649"/>
      <c r="K311" s="576"/>
      <c r="L311" s="1963"/>
      <c r="M311" s="1963"/>
      <c r="N311" s="1963"/>
      <c r="O311" s="576"/>
      <c r="P311" s="629"/>
      <c r="Q311" s="1964"/>
      <c r="R311" s="1965"/>
      <c r="S311" s="1964"/>
      <c r="T311" s="1965"/>
      <c r="U311" s="7"/>
      <c r="V311" s="7"/>
      <c r="W311" s="7"/>
      <c r="X311" s="7"/>
      <c r="Y311" s="7"/>
      <c r="Z311" s="7"/>
      <c r="AA311" s="7"/>
      <c r="AB311" s="7"/>
      <c r="AC311" s="7"/>
    </row>
    <row r="312">
      <c r="A312" s="1963"/>
      <c r="B312" s="676"/>
      <c r="C312" s="676"/>
      <c r="D312" s="676"/>
      <c r="E312" s="676"/>
      <c r="F312" s="679"/>
      <c r="G312" s="1781" t="s">
        <v>9</v>
      </c>
      <c r="H312" s="1758">
        <f>SUM(H306:H311)</f>
        <v>474</v>
      </c>
      <c r="I312" s="676"/>
      <c r="J312" s="649"/>
      <c r="K312" s="576"/>
      <c r="L312" s="1963"/>
      <c r="M312" s="1963"/>
      <c r="N312" s="1963"/>
      <c r="O312" s="576"/>
      <c r="P312" s="629"/>
      <c r="Q312" s="1964"/>
      <c r="R312" s="1965"/>
      <c r="S312" s="1964"/>
      <c r="T312" s="1965"/>
      <c r="U312" s="7"/>
      <c r="V312" s="7"/>
      <c r="W312" s="7"/>
      <c r="X312" s="7"/>
      <c r="Y312" s="7"/>
      <c r="Z312" s="7"/>
      <c r="AA312" s="7"/>
      <c r="AB312" s="7"/>
      <c r="AC312" s="7"/>
    </row>
    <row r="313">
      <c r="A313" s="1963"/>
      <c r="B313" s="676"/>
      <c r="C313" s="676"/>
      <c r="D313" s="676"/>
      <c r="E313" s="676"/>
      <c r="F313" s="676"/>
      <c r="G313" s="677"/>
      <c r="H313" s="678"/>
      <c r="I313" s="727"/>
      <c r="J313" s="649"/>
      <c r="K313" s="576"/>
      <c r="L313" s="1963"/>
      <c r="M313" s="1963"/>
      <c r="N313" s="1963"/>
      <c r="O313" s="576"/>
      <c r="P313" s="629"/>
      <c r="Q313" s="1964"/>
      <c r="R313" s="1965"/>
      <c r="S313" s="1964"/>
      <c r="T313" s="1965"/>
      <c r="U313" s="7"/>
      <c r="V313" s="7"/>
      <c r="W313" s="7"/>
      <c r="X313" s="7"/>
      <c r="Y313" s="7"/>
      <c r="Z313" s="7"/>
      <c r="AA313" s="7"/>
      <c r="AB313" s="7"/>
      <c r="AC313" s="7"/>
    </row>
    <row r="314">
      <c r="A314" s="1963"/>
      <c r="B314" s="676"/>
      <c r="C314" s="676"/>
      <c r="D314" s="676"/>
      <c r="E314" s="676"/>
      <c r="F314" s="679"/>
      <c r="G314" s="1834" t="s">
        <v>131</v>
      </c>
      <c r="H314" s="1829">
        <f>(2800-H312)</f>
        <v>2326</v>
      </c>
      <c r="I314" s="577"/>
      <c r="J314" s="649"/>
      <c r="K314" s="576"/>
      <c r="L314" s="1963"/>
      <c r="M314" s="1963"/>
      <c r="N314" s="1963"/>
      <c r="O314" s="576"/>
      <c r="P314" s="629"/>
      <c r="Q314" s="629"/>
      <c r="R314" s="1690"/>
      <c r="S314" s="629"/>
      <c r="T314" s="1690"/>
      <c r="U314" s="7"/>
      <c r="V314" s="7"/>
      <c r="W314" s="7"/>
      <c r="X314" s="7"/>
      <c r="Y314" s="7"/>
      <c r="Z314" s="7"/>
      <c r="AA314" s="7"/>
      <c r="AB314" s="7"/>
      <c r="AC314" s="7"/>
    </row>
    <row r="315">
      <c r="A315" s="1975"/>
      <c r="B315" s="1689"/>
      <c r="C315" s="1689"/>
      <c r="D315" s="1689"/>
      <c r="E315" s="1689"/>
      <c r="F315" s="1689"/>
      <c r="G315" s="1873"/>
      <c r="H315" s="2016"/>
      <c r="I315" s="1972"/>
      <c r="J315" s="577"/>
      <c r="K315" s="577"/>
      <c r="L315" s="1975"/>
      <c r="M315" s="1975"/>
      <c r="N315" s="1975"/>
      <c r="O315" s="577"/>
      <c r="P315" s="1964"/>
      <c r="Q315" s="1964"/>
      <c r="R315" s="1965"/>
      <c r="S315" s="1964"/>
      <c r="T315" s="1965"/>
      <c r="U315" s="1990"/>
      <c r="V315" s="1990"/>
      <c r="W315" s="1990"/>
      <c r="X315" s="1990"/>
      <c r="Y315" s="1990"/>
      <c r="Z315" s="1990"/>
      <c r="AA315" s="1990"/>
      <c r="AB315" s="1990"/>
      <c r="AC315" s="1990"/>
    </row>
    <row r="316">
      <c r="A316" s="1754" t="s">
        <v>1091</v>
      </c>
      <c r="B316" s="1755">
        <v>3.0</v>
      </c>
      <c r="C316" s="1755">
        <v>4.0</v>
      </c>
      <c r="D316" s="1755">
        <v>5.0</v>
      </c>
      <c r="E316" s="1755">
        <v>6.0</v>
      </c>
      <c r="F316" s="1755">
        <v>7.0</v>
      </c>
      <c r="G316" s="1755">
        <v>8.0</v>
      </c>
      <c r="H316" s="1730"/>
      <c r="I316" s="1730"/>
      <c r="J316" s="649"/>
      <c r="K316" s="1754" t="s">
        <v>1091</v>
      </c>
      <c r="L316" s="1920"/>
      <c r="M316" s="1920"/>
      <c r="N316" s="1920"/>
      <c r="O316" s="1920"/>
      <c r="P316" s="1920"/>
      <c r="Q316" s="1920"/>
      <c r="R316" s="1730"/>
      <c r="S316" s="649"/>
      <c r="T316" s="649"/>
      <c r="U316" s="7"/>
      <c r="V316" s="7"/>
      <c r="W316" s="7"/>
      <c r="X316" s="7"/>
      <c r="Y316" s="7"/>
      <c r="Z316" s="7"/>
      <c r="AA316" s="7"/>
      <c r="AB316" s="7"/>
      <c r="AC316" s="7"/>
    </row>
    <row r="317">
      <c r="A317" s="1897" t="s">
        <v>759</v>
      </c>
      <c r="B317" s="1897" t="s">
        <v>2</v>
      </c>
      <c r="C317" s="1897" t="s">
        <v>3</v>
      </c>
      <c r="D317" s="1897" t="s">
        <v>4</v>
      </c>
      <c r="E317" s="1897" t="s">
        <v>5</v>
      </c>
      <c r="F317" s="1897" t="s">
        <v>6</v>
      </c>
      <c r="G317" s="1897" t="s">
        <v>7</v>
      </c>
      <c r="H317" s="1897" t="s">
        <v>9</v>
      </c>
      <c r="I317" s="1897" t="s">
        <v>71</v>
      </c>
      <c r="J317" s="1844"/>
      <c r="K317" s="1897" t="s">
        <v>759</v>
      </c>
      <c r="L317" s="693" t="s">
        <v>72</v>
      </c>
      <c r="M317" s="693" t="s">
        <v>13</v>
      </c>
      <c r="N317" s="701" t="s">
        <v>73</v>
      </c>
      <c r="O317" s="693" t="s">
        <v>13</v>
      </c>
      <c r="P317" s="701" t="s">
        <v>74</v>
      </c>
      <c r="Q317" s="701" t="s">
        <v>640</v>
      </c>
      <c r="R317" s="1730" t="s">
        <v>592</v>
      </c>
      <c r="S317" s="649"/>
      <c r="T317" s="649"/>
      <c r="U317" s="7"/>
      <c r="V317" s="7"/>
      <c r="W317" s="7"/>
      <c r="X317" s="7"/>
      <c r="Y317" s="7"/>
      <c r="Z317" s="7"/>
      <c r="AA317" s="7"/>
      <c r="AB317" s="7"/>
      <c r="AC317" s="7"/>
    </row>
    <row r="318">
      <c r="A318" s="1757" t="s">
        <v>812</v>
      </c>
      <c r="B318" s="1758">
        <f t="shared" ref="B318:H318" si="248">SUM(B319:B323,B325:B329)</f>
        <v>0</v>
      </c>
      <c r="C318" s="1758">
        <f t="shared" si="248"/>
        <v>0</v>
      </c>
      <c r="D318" s="1758">
        <f t="shared" si="248"/>
        <v>0</v>
      </c>
      <c r="E318" s="1758">
        <f t="shared" si="248"/>
        <v>0</v>
      </c>
      <c r="F318" s="1758">
        <f t="shared" si="248"/>
        <v>0</v>
      </c>
      <c r="G318" s="1758">
        <f t="shared" si="248"/>
        <v>0</v>
      </c>
      <c r="H318" s="1829">
        <f t="shared" si="248"/>
        <v>0</v>
      </c>
      <c r="I318" s="1829"/>
      <c r="J318" s="2016"/>
      <c r="K318" s="1757" t="s">
        <v>812</v>
      </c>
      <c r="L318" s="1758"/>
      <c r="M318" s="1758"/>
      <c r="N318" s="1758"/>
      <c r="O318" s="1758"/>
      <c r="P318" s="1758"/>
      <c r="Q318" s="1758"/>
      <c r="R318" s="1829"/>
      <c r="S318" s="2016"/>
      <c r="T318" s="649"/>
      <c r="U318" s="7"/>
      <c r="V318" s="7"/>
      <c r="W318" s="7"/>
      <c r="X318" s="7"/>
      <c r="Y318" s="7"/>
      <c r="Z318" s="7"/>
      <c r="AA318" s="7"/>
      <c r="AB318" s="7"/>
      <c r="AC318" s="7"/>
    </row>
    <row r="319">
      <c r="A319" s="1716" t="s">
        <v>809</v>
      </c>
      <c r="B319" s="1760">
        <v>0.0</v>
      </c>
      <c r="C319" s="1760">
        <v>0.0</v>
      </c>
      <c r="D319" s="1760">
        <v>0.0</v>
      </c>
      <c r="E319" s="1760">
        <v>0.0</v>
      </c>
      <c r="F319" s="1760">
        <v>0.0</v>
      </c>
      <c r="G319" s="1760">
        <v>0.0</v>
      </c>
      <c r="H319" s="1895">
        <f t="shared" ref="H319:H330" si="249">SUM(A319:G319)</f>
        <v>0</v>
      </c>
      <c r="I319" s="1713">
        <f>sum(H319:H323)</f>
        <v>0</v>
      </c>
      <c r="J319" s="1843"/>
      <c r="K319" s="1716" t="s">
        <v>274</v>
      </c>
      <c r="L319" s="1765">
        <v>0.0</v>
      </c>
      <c r="M319" s="1762">
        <f>(L319-H319)-R319</f>
        <v>0</v>
      </c>
      <c r="N319" s="1762"/>
      <c r="O319" s="1762">
        <f t="shared" ref="O319:O320" si="250">SUM(M319,N319)</f>
        <v>0</v>
      </c>
      <c r="P319" s="1762"/>
      <c r="Q319" s="1762"/>
      <c r="R319" s="1713"/>
      <c r="S319" s="1843"/>
      <c r="T319" s="649"/>
      <c r="U319" s="7"/>
      <c r="V319" s="7"/>
      <c r="W319" s="7"/>
      <c r="X319" s="7"/>
      <c r="Y319" s="7"/>
      <c r="Z319" s="7"/>
      <c r="AA319" s="7"/>
      <c r="AB319" s="7"/>
      <c r="AC319" s="7"/>
    </row>
    <row r="320">
      <c r="A320" s="1714" t="s">
        <v>77</v>
      </c>
      <c r="B320" s="692">
        <v>0.0</v>
      </c>
      <c r="C320" s="692">
        <v>0.0</v>
      </c>
      <c r="D320" s="692">
        <v>0.0</v>
      </c>
      <c r="E320" s="692">
        <v>0.0</v>
      </c>
      <c r="F320" s="692">
        <v>0.0</v>
      </c>
      <c r="G320" s="692">
        <v>0.0</v>
      </c>
      <c r="H320" s="1897">
        <f t="shared" si="249"/>
        <v>0</v>
      </c>
      <c r="I320" s="504">
        <f>(I319/40)</f>
        <v>0</v>
      </c>
      <c r="J320" s="1845"/>
      <c r="K320" s="1714" t="s">
        <v>77</v>
      </c>
      <c r="L320" s="692">
        <v>0.0</v>
      </c>
      <c r="M320" s="701">
        <f>(L320-H320-H321)-R320</f>
        <v>0</v>
      </c>
      <c r="N320" s="701"/>
      <c r="O320" s="701">
        <f t="shared" si="250"/>
        <v>0</v>
      </c>
      <c r="P320" s="701"/>
      <c r="Q320" s="701"/>
      <c r="R320" s="1730"/>
      <c r="S320" s="649"/>
      <c r="T320" s="649"/>
      <c r="U320" s="7"/>
      <c r="V320" s="7"/>
      <c r="W320" s="7"/>
      <c r="X320" s="7"/>
      <c r="Y320" s="7"/>
      <c r="Z320" s="7"/>
      <c r="AA320" s="7"/>
      <c r="AB320" s="7"/>
      <c r="AC320" s="7"/>
    </row>
    <row r="321">
      <c r="A321" s="1714" t="s">
        <v>78</v>
      </c>
      <c r="B321" s="692">
        <v>0.0</v>
      </c>
      <c r="C321" s="692">
        <v>0.0</v>
      </c>
      <c r="D321" s="692">
        <v>0.0</v>
      </c>
      <c r="E321" s="692">
        <v>0.0</v>
      </c>
      <c r="F321" s="692">
        <v>0.0</v>
      </c>
      <c r="G321" s="692">
        <v>0.0</v>
      </c>
      <c r="H321" s="1897">
        <f t="shared" si="249"/>
        <v>0</v>
      </c>
      <c r="I321" s="1848"/>
      <c r="J321" s="1843"/>
      <c r="K321" s="1714" t="s">
        <v>78</v>
      </c>
      <c r="L321" s="692" t="s">
        <v>79</v>
      </c>
      <c r="M321" s="701" t="s">
        <v>79</v>
      </c>
      <c r="N321" s="701"/>
      <c r="O321" s="701" t="s">
        <v>79</v>
      </c>
      <c r="P321" s="701"/>
      <c r="Q321" s="701"/>
      <c r="R321" s="1730"/>
      <c r="S321" s="649"/>
      <c r="T321" s="649"/>
      <c r="U321" s="7"/>
      <c r="V321" s="7"/>
      <c r="W321" s="7"/>
      <c r="X321" s="7"/>
      <c r="Y321" s="7"/>
      <c r="Z321" s="7"/>
      <c r="AA321" s="7"/>
      <c r="AB321" s="7"/>
      <c r="AC321" s="7"/>
    </row>
    <row r="322">
      <c r="A322" s="1714" t="s">
        <v>446</v>
      </c>
      <c r="B322" s="692">
        <v>0.0</v>
      </c>
      <c r="C322" s="692">
        <v>0.0</v>
      </c>
      <c r="D322" s="692">
        <v>0.0</v>
      </c>
      <c r="E322" s="692">
        <v>0.0</v>
      </c>
      <c r="F322" s="692">
        <v>0.0</v>
      </c>
      <c r="G322" s="692">
        <v>0.0</v>
      </c>
      <c r="H322" s="1897">
        <f t="shared" si="249"/>
        <v>0</v>
      </c>
      <c r="I322" s="1848"/>
      <c r="J322" s="1843"/>
      <c r="K322" s="1714" t="s">
        <v>446</v>
      </c>
      <c r="L322" s="692">
        <v>0.0</v>
      </c>
      <c r="M322" s="701">
        <f>(L322-H322)-R322</f>
        <v>0</v>
      </c>
      <c r="N322" s="701"/>
      <c r="O322" s="701">
        <f t="shared" ref="O322:O323" si="251">SUM(M322,N322)</f>
        <v>0</v>
      </c>
      <c r="P322" s="701"/>
      <c r="Q322" s="701"/>
      <c r="R322" s="1730"/>
      <c r="S322" s="649"/>
      <c r="T322" s="649"/>
      <c r="U322" s="7"/>
      <c r="V322" s="7"/>
      <c r="W322" s="7"/>
      <c r="X322" s="7"/>
      <c r="Y322" s="7"/>
      <c r="Z322" s="7"/>
      <c r="AA322" s="7"/>
      <c r="AB322" s="7"/>
      <c r="AC322" s="7"/>
    </row>
    <row r="323">
      <c r="A323" s="1814" t="s">
        <v>962</v>
      </c>
      <c r="B323" s="692">
        <v>0.0</v>
      </c>
      <c r="C323" s="692">
        <v>0.0</v>
      </c>
      <c r="D323" s="692">
        <v>0.0</v>
      </c>
      <c r="E323" s="692">
        <v>0.0</v>
      </c>
      <c r="F323" s="692">
        <v>0.0</v>
      </c>
      <c r="G323" s="692">
        <v>0.0</v>
      </c>
      <c r="H323" s="1897">
        <f t="shared" si="249"/>
        <v>0</v>
      </c>
      <c r="I323" s="1848"/>
      <c r="J323" s="1843"/>
      <c r="K323" s="1814" t="s">
        <v>962</v>
      </c>
      <c r="L323" s="692">
        <v>0.0</v>
      </c>
      <c r="M323" s="701">
        <f t="shared" ref="M323:M324" si="252">(L323-H323)</f>
        <v>0</v>
      </c>
      <c r="N323" s="701"/>
      <c r="O323" s="701">
        <f t="shared" si="251"/>
        <v>0</v>
      </c>
      <c r="P323" s="701"/>
      <c r="Q323" s="701"/>
      <c r="R323" s="1730"/>
      <c r="S323" s="649"/>
      <c r="T323" s="649"/>
      <c r="U323" s="7"/>
      <c r="V323" s="7"/>
      <c r="W323" s="7"/>
      <c r="X323" s="7"/>
      <c r="Y323" s="7"/>
      <c r="Z323" s="7"/>
      <c r="AA323" s="7"/>
      <c r="AB323" s="7"/>
      <c r="AC323" s="7"/>
    </row>
    <row r="324">
      <c r="A324" s="1714" t="s">
        <v>80</v>
      </c>
      <c r="B324" s="690">
        <v>0.0</v>
      </c>
      <c r="C324" s="690">
        <v>0.0</v>
      </c>
      <c r="D324" s="690">
        <v>0.0</v>
      </c>
      <c r="E324" s="690">
        <v>0.0</v>
      </c>
      <c r="F324" s="690">
        <v>0.0</v>
      </c>
      <c r="G324" s="690">
        <v>0.0</v>
      </c>
      <c r="H324" s="1897">
        <f t="shared" si="249"/>
        <v>0</v>
      </c>
      <c r="I324" s="1848"/>
      <c r="J324" s="1843"/>
      <c r="K324" s="1714" t="s">
        <v>80</v>
      </c>
      <c r="L324" s="692">
        <v>0.0</v>
      </c>
      <c r="M324" s="701">
        <f t="shared" si="252"/>
        <v>0</v>
      </c>
      <c r="N324" s="701"/>
      <c r="O324" s="701">
        <f>sum(M324,N324)</f>
        <v>0</v>
      </c>
      <c r="P324" s="701"/>
      <c r="Q324" s="701"/>
      <c r="R324" s="1730"/>
      <c r="S324" s="649"/>
      <c r="T324" s="649"/>
      <c r="U324" s="7"/>
      <c r="V324" s="7"/>
      <c r="W324" s="7"/>
      <c r="X324" s="7"/>
      <c r="Y324" s="7"/>
      <c r="Z324" s="7"/>
      <c r="AA324" s="7"/>
      <c r="AB324" s="7"/>
      <c r="AC324" s="7"/>
    </row>
    <row r="325">
      <c r="A325" s="1716" t="s">
        <v>274</v>
      </c>
      <c r="B325" s="1837">
        <v>0.0</v>
      </c>
      <c r="C325" s="1760">
        <v>0.0</v>
      </c>
      <c r="D325" s="1760">
        <v>0.0</v>
      </c>
      <c r="E325" s="1760">
        <v>0.0</v>
      </c>
      <c r="F325" s="1760">
        <v>0.0</v>
      </c>
      <c r="G325" s="1760">
        <v>0.0</v>
      </c>
      <c r="H325" s="1895">
        <f t="shared" si="249"/>
        <v>0</v>
      </c>
      <c r="I325" s="1713">
        <f>sum(H325:H329)</f>
        <v>0</v>
      </c>
      <c r="J325" s="1843"/>
      <c r="K325" s="1716" t="s">
        <v>274</v>
      </c>
      <c r="L325" s="1765">
        <v>0.0</v>
      </c>
      <c r="M325" s="1762">
        <f>(L325-H325)-R325</f>
        <v>0</v>
      </c>
      <c r="N325" s="1762"/>
      <c r="O325" s="1762">
        <f t="shared" ref="O325:O326" si="253">SUM(M325,N325)</f>
        <v>0</v>
      </c>
      <c r="P325" s="1762"/>
      <c r="Q325" s="1762"/>
      <c r="R325" s="1713"/>
      <c r="S325" s="1843"/>
      <c r="T325" s="649"/>
      <c r="U325" s="7"/>
      <c r="V325" s="7"/>
      <c r="W325" s="7"/>
      <c r="X325" s="7"/>
      <c r="Y325" s="7"/>
      <c r="Z325" s="7"/>
      <c r="AA325" s="7"/>
      <c r="AB325" s="7"/>
      <c r="AC325" s="7"/>
    </row>
    <row r="326">
      <c r="A326" s="1714" t="s">
        <v>77</v>
      </c>
      <c r="B326" s="1814">
        <v>0.0</v>
      </c>
      <c r="C326" s="692">
        <v>0.0</v>
      </c>
      <c r="D326" s="692">
        <v>0.0</v>
      </c>
      <c r="E326" s="692">
        <v>0.0</v>
      </c>
      <c r="F326" s="692">
        <v>0.0</v>
      </c>
      <c r="G326" s="692">
        <v>0.0</v>
      </c>
      <c r="H326" s="1897">
        <f t="shared" si="249"/>
        <v>0</v>
      </c>
      <c r="I326" s="504">
        <f>(I325/40)</f>
        <v>0</v>
      </c>
      <c r="J326" s="1845"/>
      <c r="K326" s="1714" t="s">
        <v>77</v>
      </c>
      <c r="L326" s="692">
        <v>0.0</v>
      </c>
      <c r="M326" s="701">
        <f>(L326-H326-H327)-R326</f>
        <v>0</v>
      </c>
      <c r="N326" s="701"/>
      <c r="O326" s="701">
        <f t="shared" si="253"/>
        <v>0</v>
      </c>
      <c r="P326" s="701"/>
      <c r="Q326" s="701"/>
      <c r="R326" s="1730"/>
      <c r="S326" s="649"/>
      <c r="T326" s="649"/>
      <c r="U326" s="7"/>
      <c r="V326" s="7"/>
      <c r="W326" s="7"/>
      <c r="X326" s="7"/>
      <c r="Y326" s="7"/>
      <c r="Z326" s="7"/>
      <c r="AA326" s="7"/>
      <c r="AB326" s="7"/>
      <c r="AC326" s="7"/>
    </row>
    <row r="327">
      <c r="A327" s="1714" t="s">
        <v>78</v>
      </c>
      <c r="B327" s="1814">
        <v>0.0</v>
      </c>
      <c r="C327" s="692">
        <v>0.0</v>
      </c>
      <c r="D327" s="692">
        <v>0.0</v>
      </c>
      <c r="E327" s="692">
        <v>0.0</v>
      </c>
      <c r="F327" s="692">
        <v>0.0</v>
      </c>
      <c r="G327" s="692">
        <v>0.0</v>
      </c>
      <c r="H327" s="1897">
        <f t="shared" si="249"/>
        <v>0</v>
      </c>
      <c r="I327" s="1848"/>
      <c r="J327" s="1843"/>
      <c r="K327" s="1714" t="s">
        <v>78</v>
      </c>
      <c r="L327" s="692" t="s">
        <v>79</v>
      </c>
      <c r="M327" s="701" t="s">
        <v>79</v>
      </c>
      <c r="N327" s="701"/>
      <c r="O327" s="701" t="s">
        <v>79</v>
      </c>
      <c r="P327" s="701"/>
      <c r="Q327" s="701"/>
      <c r="R327" s="1730"/>
      <c r="S327" s="649"/>
      <c r="T327" s="649"/>
      <c r="U327" s="7"/>
      <c r="V327" s="7"/>
      <c r="W327" s="7"/>
      <c r="X327" s="7"/>
      <c r="Y327" s="7"/>
      <c r="Z327" s="7"/>
      <c r="AA327" s="7"/>
      <c r="AB327" s="7"/>
      <c r="AC327" s="7"/>
    </row>
    <row r="328">
      <c r="A328" s="1714" t="s">
        <v>446</v>
      </c>
      <c r="B328" s="1814">
        <v>0.0</v>
      </c>
      <c r="C328" s="692">
        <v>0.0</v>
      </c>
      <c r="D328" s="692">
        <v>0.0</v>
      </c>
      <c r="E328" s="692">
        <v>0.0</v>
      </c>
      <c r="F328" s="692">
        <v>0.0</v>
      </c>
      <c r="G328" s="692">
        <v>0.0</v>
      </c>
      <c r="H328" s="1897">
        <f t="shared" si="249"/>
        <v>0</v>
      </c>
      <c r="I328" s="1848"/>
      <c r="J328" s="1843"/>
      <c r="K328" s="1714" t="s">
        <v>446</v>
      </c>
      <c r="L328" s="692">
        <v>0.0</v>
      </c>
      <c r="M328" s="701">
        <f>(L328-H328)-R328</f>
        <v>0</v>
      </c>
      <c r="N328" s="701"/>
      <c r="O328" s="701">
        <f t="shared" ref="O328:O329" si="254">SUM(M328,N328)</f>
        <v>0</v>
      </c>
      <c r="P328" s="701"/>
      <c r="Q328" s="701"/>
      <c r="R328" s="1730"/>
      <c r="S328" s="649"/>
      <c r="T328" s="649"/>
      <c r="U328" s="7"/>
      <c r="V328" s="7"/>
      <c r="W328" s="7"/>
      <c r="X328" s="7"/>
      <c r="Y328" s="7"/>
      <c r="Z328" s="7"/>
      <c r="AA328" s="7"/>
      <c r="AB328" s="7"/>
      <c r="AC328" s="7"/>
    </row>
    <row r="329">
      <c r="A329" s="1814" t="s">
        <v>962</v>
      </c>
      <c r="B329" s="1814">
        <v>0.0</v>
      </c>
      <c r="C329" s="692">
        <v>0.0</v>
      </c>
      <c r="D329" s="692">
        <v>0.0</v>
      </c>
      <c r="E329" s="692">
        <v>0.0</v>
      </c>
      <c r="F329" s="692">
        <v>0.0</v>
      </c>
      <c r="G329" s="692">
        <v>0.0</v>
      </c>
      <c r="H329" s="1897">
        <f t="shared" si="249"/>
        <v>0</v>
      </c>
      <c r="I329" s="1848"/>
      <c r="J329" s="1843"/>
      <c r="K329" s="1814" t="s">
        <v>962</v>
      </c>
      <c r="L329" s="692">
        <v>0.0</v>
      </c>
      <c r="M329" s="701">
        <f t="shared" ref="M329:M330" si="255">(L329-H329)</f>
        <v>0</v>
      </c>
      <c r="N329" s="701"/>
      <c r="O329" s="701">
        <f t="shared" si="254"/>
        <v>0</v>
      </c>
      <c r="P329" s="701"/>
      <c r="Q329" s="701"/>
      <c r="R329" s="1730"/>
      <c r="S329" s="649"/>
      <c r="T329" s="649"/>
      <c r="U329" s="7"/>
      <c r="V329" s="7"/>
      <c r="W329" s="7"/>
      <c r="X329" s="7"/>
      <c r="Y329" s="7"/>
      <c r="Z329" s="7"/>
      <c r="AA329" s="7"/>
      <c r="AB329" s="7"/>
      <c r="AC329" s="7"/>
    </row>
    <row r="330">
      <c r="A330" s="1714" t="s">
        <v>80</v>
      </c>
      <c r="B330" s="1885">
        <v>0.0</v>
      </c>
      <c r="C330" s="692">
        <v>0.0</v>
      </c>
      <c r="D330" s="690">
        <v>0.0</v>
      </c>
      <c r="E330" s="690">
        <v>0.0</v>
      </c>
      <c r="F330" s="690">
        <v>0.0</v>
      </c>
      <c r="G330" s="690">
        <v>0.0</v>
      </c>
      <c r="H330" s="1897">
        <f t="shared" si="249"/>
        <v>0</v>
      </c>
      <c r="I330" s="1869"/>
      <c r="J330" s="1843"/>
      <c r="K330" s="1714" t="s">
        <v>80</v>
      </c>
      <c r="L330" s="692">
        <v>0.0</v>
      </c>
      <c r="M330" s="701">
        <f t="shared" si="255"/>
        <v>0</v>
      </c>
      <c r="N330" s="701"/>
      <c r="O330" s="701">
        <f>sum(M330,N330)</f>
        <v>0</v>
      </c>
      <c r="P330" s="701"/>
      <c r="Q330" s="701"/>
      <c r="R330" s="1730"/>
      <c r="S330" s="649"/>
      <c r="T330" s="649"/>
      <c r="U330" s="7"/>
      <c r="V330" s="7"/>
      <c r="W330" s="7"/>
      <c r="X330" s="7"/>
      <c r="Y330" s="7"/>
      <c r="Z330" s="7"/>
      <c r="AA330" s="7"/>
      <c r="AB330" s="7"/>
      <c r="AC330" s="7"/>
    </row>
    <row r="331">
      <c r="A331" s="1757" t="s">
        <v>816</v>
      </c>
      <c r="B331" s="1758">
        <f t="shared" ref="B331:H331" si="256">SUM(B332:B336,B338:B342)</f>
        <v>0</v>
      </c>
      <c r="C331" s="1758">
        <f t="shared" si="256"/>
        <v>0</v>
      </c>
      <c r="D331" s="1758">
        <f t="shared" si="256"/>
        <v>0</v>
      </c>
      <c r="E331" s="1758">
        <f t="shared" si="256"/>
        <v>0</v>
      </c>
      <c r="F331" s="1758">
        <f t="shared" si="256"/>
        <v>0</v>
      </c>
      <c r="G331" s="1758">
        <f t="shared" si="256"/>
        <v>0</v>
      </c>
      <c r="H331" s="1829">
        <f t="shared" si="256"/>
        <v>0</v>
      </c>
      <c r="I331" s="1829"/>
      <c r="J331" s="2016"/>
      <c r="K331" s="1758" t="s">
        <v>816</v>
      </c>
      <c r="L331" s="1682"/>
      <c r="M331" s="1682"/>
      <c r="N331" s="1682"/>
      <c r="O331" s="1682"/>
      <c r="P331" s="1682"/>
      <c r="Q331" s="1682"/>
      <c r="R331" s="2039"/>
      <c r="S331" s="649"/>
      <c r="T331" s="649"/>
      <c r="U331" s="7"/>
      <c r="V331" s="7"/>
      <c r="W331" s="7"/>
      <c r="X331" s="7"/>
      <c r="Y331" s="7"/>
      <c r="Z331" s="7"/>
      <c r="AA331" s="7"/>
      <c r="AB331" s="7"/>
      <c r="AC331" s="7"/>
    </row>
    <row r="332">
      <c r="A332" s="1716" t="s">
        <v>809</v>
      </c>
      <c r="B332" s="1837">
        <v>0.0</v>
      </c>
      <c r="C332" s="1760">
        <v>0.0</v>
      </c>
      <c r="D332" s="1760">
        <v>0.0</v>
      </c>
      <c r="E332" s="1760">
        <v>0.0</v>
      </c>
      <c r="F332" s="1760">
        <v>0.0</v>
      </c>
      <c r="G332" s="1760">
        <v>0.0</v>
      </c>
      <c r="H332" s="1895">
        <f t="shared" ref="H332:H343" si="257">SUM(A332:G332)</f>
        <v>0</v>
      </c>
      <c r="I332" s="1713">
        <f>sum(H332:H336)</f>
        <v>0</v>
      </c>
      <c r="J332" s="1843"/>
      <c r="K332" s="1716" t="s">
        <v>274</v>
      </c>
      <c r="L332" s="1765">
        <v>0.0</v>
      </c>
      <c r="M332" s="1762">
        <f>(L332-H332)-R332</f>
        <v>0</v>
      </c>
      <c r="N332" s="1762"/>
      <c r="O332" s="1762">
        <f t="shared" ref="O332:O333" si="258">SUM(M332,N332)</f>
        <v>0</v>
      </c>
      <c r="P332" s="1817"/>
      <c r="Q332" s="1762"/>
      <c r="R332" s="1713"/>
      <c r="S332" s="1843"/>
      <c r="T332" s="649"/>
      <c r="U332" s="7"/>
      <c r="V332" s="7"/>
      <c r="W332" s="7"/>
      <c r="X332" s="7"/>
      <c r="Y332" s="7"/>
      <c r="Z332" s="7"/>
      <c r="AA332" s="7"/>
      <c r="AB332" s="7"/>
      <c r="AC332" s="7"/>
    </row>
    <row r="333">
      <c r="A333" s="1714" t="s">
        <v>77</v>
      </c>
      <c r="B333" s="1814">
        <v>0.0</v>
      </c>
      <c r="C333" s="692">
        <v>0.0</v>
      </c>
      <c r="D333" s="692">
        <v>0.0</v>
      </c>
      <c r="E333" s="692">
        <v>0.0</v>
      </c>
      <c r="F333" s="692">
        <v>0.0</v>
      </c>
      <c r="G333" s="692">
        <v>0.0</v>
      </c>
      <c r="H333" s="1897">
        <f t="shared" si="257"/>
        <v>0</v>
      </c>
      <c r="I333" s="504">
        <f>(I332/40)</f>
        <v>0</v>
      </c>
      <c r="J333" s="1845"/>
      <c r="K333" s="1714" t="s">
        <v>77</v>
      </c>
      <c r="L333" s="692">
        <v>0.0</v>
      </c>
      <c r="M333" s="701">
        <f>(L333-H333-H334)-R333</f>
        <v>0</v>
      </c>
      <c r="N333" s="701"/>
      <c r="O333" s="701">
        <f t="shared" si="258"/>
        <v>0</v>
      </c>
      <c r="P333" s="701"/>
      <c r="Q333" s="701"/>
      <c r="R333" s="1730"/>
      <c r="S333" s="649"/>
      <c r="T333" s="649"/>
      <c r="U333" s="7"/>
      <c r="V333" s="7"/>
      <c r="W333" s="7"/>
      <c r="X333" s="7"/>
      <c r="Y333" s="7"/>
      <c r="Z333" s="7"/>
      <c r="AA333" s="7"/>
      <c r="AB333" s="7"/>
      <c r="AC333" s="7"/>
    </row>
    <row r="334">
      <c r="A334" s="1714" t="s">
        <v>78</v>
      </c>
      <c r="B334" s="1814">
        <v>0.0</v>
      </c>
      <c r="C334" s="692">
        <v>0.0</v>
      </c>
      <c r="D334" s="692">
        <v>0.0</v>
      </c>
      <c r="E334" s="692">
        <v>0.0</v>
      </c>
      <c r="F334" s="692">
        <v>0.0</v>
      </c>
      <c r="G334" s="692">
        <v>0.0</v>
      </c>
      <c r="H334" s="1897">
        <f t="shared" si="257"/>
        <v>0</v>
      </c>
      <c r="I334" s="1848"/>
      <c r="J334" s="1843"/>
      <c r="K334" s="1714" t="s">
        <v>78</v>
      </c>
      <c r="L334" s="692" t="s">
        <v>79</v>
      </c>
      <c r="M334" s="701" t="s">
        <v>79</v>
      </c>
      <c r="N334" s="701"/>
      <c r="O334" s="701" t="s">
        <v>79</v>
      </c>
      <c r="P334" s="701"/>
      <c r="Q334" s="701"/>
      <c r="R334" s="1730"/>
      <c r="S334" s="649"/>
      <c r="T334" s="649"/>
      <c r="U334" s="7"/>
      <c r="V334" s="7"/>
      <c r="W334" s="7"/>
      <c r="X334" s="7"/>
      <c r="Y334" s="7"/>
      <c r="Z334" s="7"/>
      <c r="AA334" s="7"/>
      <c r="AB334" s="7"/>
      <c r="AC334" s="7"/>
    </row>
    <row r="335">
      <c r="A335" s="1714" t="s">
        <v>446</v>
      </c>
      <c r="B335" s="1814">
        <v>0.0</v>
      </c>
      <c r="C335" s="692">
        <v>0.0</v>
      </c>
      <c r="D335" s="692">
        <v>0.0</v>
      </c>
      <c r="E335" s="692">
        <v>0.0</v>
      </c>
      <c r="F335" s="692">
        <v>0.0</v>
      </c>
      <c r="G335" s="692">
        <v>0.0</v>
      </c>
      <c r="H335" s="1897">
        <f t="shared" si="257"/>
        <v>0</v>
      </c>
      <c r="I335" s="1848"/>
      <c r="J335" s="1843"/>
      <c r="K335" s="1714" t="s">
        <v>446</v>
      </c>
      <c r="L335" s="692">
        <v>0.0</v>
      </c>
      <c r="M335" s="701">
        <f>(L335-H335)-R335</f>
        <v>0</v>
      </c>
      <c r="N335" s="701"/>
      <c r="O335" s="701">
        <f t="shared" ref="O335:O336" si="259">SUM(M335,N335)</f>
        <v>0</v>
      </c>
      <c r="P335" s="701"/>
      <c r="Q335" s="701"/>
      <c r="R335" s="1730"/>
      <c r="S335" s="649"/>
      <c r="T335" s="649"/>
      <c r="U335" s="7"/>
      <c r="V335" s="7"/>
      <c r="W335" s="7"/>
      <c r="X335" s="7"/>
      <c r="Y335" s="7"/>
      <c r="Z335" s="7"/>
      <c r="AA335" s="7"/>
      <c r="AB335" s="7"/>
      <c r="AC335" s="7"/>
    </row>
    <row r="336">
      <c r="A336" s="1814" t="s">
        <v>962</v>
      </c>
      <c r="B336" s="1814">
        <v>0.0</v>
      </c>
      <c r="C336" s="692">
        <v>0.0</v>
      </c>
      <c r="D336" s="692">
        <v>0.0</v>
      </c>
      <c r="E336" s="692">
        <v>0.0</v>
      </c>
      <c r="F336" s="692">
        <v>0.0</v>
      </c>
      <c r="G336" s="692">
        <v>0.0</v>
      </c>
      <c r="H336" s="1897">
        <f t="shared" si="257"/>
        <v>0</v>
      </c>
      <c r="I336" s="1848"/>
      <c r="J336" s="1843"/>
      <c r="K336" s="1814" t="s">
        <v>962</v>
      </c>
      <c r="L336" s="692">
        <v>0.0</v>
      </c>
      <c r="M336" s="701">
        <f t="shared" ref="M336:M337" si="260">(L336-H336)</f>
        <v>0</v>
      </c>
      <c r="N336" s="701"/>
      <c r="O336" s="701">
        <f t="shared" si="259"/>
        <v>0</v>
      </c>
      <c r="P336" s="701"/>
      <c r="Q336" s="701"/>
      <c r="R336" s="1730"/>
      <c r="S336" s="649"/>
      <c r="T336" s="649"/>
      <c r="U336" s="7"/>
      <c r="V336" s="7"/>
      <c r="W336" s="7"/>
      <c r="X336" s="7"/>
      <c r="Y336" s="7"/>
      <c r="Z336" s="7"/>
      <c r="AA336" s="7"/>
      <c r="AB336" s="7"/>
      <c r="AC336" s="7"/>
    </row>
    <row r="337">
      <c r="A337" s="1714" t="s">
        <v>80</v>
      </c>
      <c r="B337" s="1885">
        <v>0.0</v>
      </c>
      <c r="C337" s="690">
        <v>0.0</v>
      </c>
      <c r="D337" s="690">
        <v>0.0</v>
      </c>
      <c r="E337" s="690">
        <v>0.0</v>
      </c>
      <c r="F337" s="690">
        <v>0.0</v>
      </c>
      <c r="G337" s="690">
        <v>0.0</v>
      </c>
      <c r="H337" s="1897">
        <f t="shared" si="257"/>
        <v>0</v>
      </c>
      <c r="I337" s="1848"/>
      <c r="J337" s="1843"/>
      <c r="K337" s="1714" t="s">
        <v>80</v>
      </c>
      <c r="L337" s="692">
        <v>0.0</v>
      </c>
      <c r="M337" s="701">
        <f t="shared" si="260"/>
        <v>0</v>
      </c>
      <c r="N337" s="701"/>
      <c r="O337" s="701">
        <f>sum(M337,N337)</f>
        <v>0</v>
      </c>
      <c r="P337" s="701"/>
      <c r="Q337" s="701"/>
      <c r="R337" s="1730"/>
      <c r="S337" s="649"/>
      <c r="T337" s="649"/>
      <c r="U337" s="7"/>
      <c r="V337" s="7"/>
      <c r="W337" s="7"/>
      <c r="X337" s="7"/>
      <c r="Y337" s="7"/>
      <c r="Z337" s="7"/>
      <c r="AA337" s="7"/>
      <c r="AB337" s="7"/>
      <c r="AC337" s="7"/>
    </row>
    <row r="338">
      <c r="A338" s="1716" t="s">
        <v>809</v>
      </c>
      <c r="B338" s="1837">
        <v>0.0</v>
      </c>
      <c r="C338" s="1760">
        <v>0.0</v>
      </c>
      <c r="D338" s="1760">
        <v>0.0</v>
      </c>
      <c r="E338" s="1760">
        <v>0.0</v>
      </c>
      <c r="F338" s="1760">
        <v>0.0</v>
      </c>
      <c r="G338" s="1760">
        <v>0.0</v>
      </c>
      <c r="H338" s="1895">
        <f t="shared" si="257"/>
        <v>0</v>
      </c>
      <c r="I338" s="1713">
        <f>sum(H338:H342)</f>
        <v>0</v>
      </c>
      <c r="J338" s="1843"/>
      <c r="K338" s="1716" t="s">
        <v>274</v>
      </c>
      <c r="L338" s="1762">
        <v>0.0</v>
      </c>
      <c r="M338" s="1762">
        <f>(L338-H338)-R338</f>
        <v>0</v>
      </c>
      <c r="N338" s="1762"/>
      <c r="O338" s="1762">
        <f t="shared" ref="O338:O339" si="261">SUM(M338,N338)</f>
        <v>0</v>
      </c>
      <c r="P338" s="1764"/>
      <c r="Q338" s="1762"/>
      <c r="R338" s="1713"/>
      <c r="S338" s="1843"/>
      <c r="T338" s="649"/>
      <c r="U338" s="7"/>
      <c r="V338" s="7"/>
      <c r="W338" s="7"/>
      <c r="X338" s="7"/>
      <c r="Y338" s="7"/>
      <c r="Z338" s="7"/>
      <c r="AA338" s="7"/>
      <c r="AB338" s="7"/>
      <c r="AC338" s="7"/>
    </row>
    <row r="339">
      <c r="A339" s="1714" t="s">
        <v>77</v>
      </c>
      <c r="B339" s="1814">
        <v>0.0</v>
      </c>
      <c r="C339" s="692">
        <v>0.0</v>
      </c>
      <c r="D339" s="692">
        <v>0.0</v>
      </c>
      <c r="E339" s="692">
        <v>0.0</v>
      </c>
      <c r="F339" s="692">
        <v>0.0</v>
      </c>
      <c r="G339" s="692">
        <v>0.0</v>
      </c>
      <c r="H339" s="1897">
        <f t="shared" si="257"/>
        <v>0</v>
      </c>
      <c r="I339" s="504">
        <f>(I338/40)</f>
        <v>0</v>
      </c>
      <c r="J339" s="1845"/>
      <c r="K339" s="1714" t="s">
        <v>77</v>
      </c>
      <c r="L339" s="701">
        <v>0.0</v>
      </c>
      <c r="M339" s="701">
        <f>(L339-H339-H340)-R339</f>
        <v>0</v>
      </c>
      <c r="N339" s="701"/>
      <c r="O339" s="701">
        <f t="shared" si="261"/>
        <v>0</v>
      </c>
      <c r="P339" s="701"/>
      <c r="Q339" s="701"/>
      <c r="R339" s="1730"/>
      <c r="S339" s="649"/>
      <c r="T339" s="649"/>
      <c r="U339" s="7"/>
      <c r="V339" s="7"/>
      <c r="W339" s="7"/>
      <c r="X339" s="7"/>
      <c r="Y339" s="7"/>
      <c r="Z339" s="7"/>
      <c r="AA339" s="7"/>
      <c r="AB339" s="7"/>
      <c r="AC339" s="7"/>
    </row>
    <row r="340">
      <c r="A340" s="1714" t="s">
        <v>78</v>
      </c>
      <c r="B340" s="1814">
        <v>0.0</v>
      </c>
      <c r="C340" s="692">
        <v>0.0</v>
      </c>
      <c r="D340" s="692">
        <v>0.0</v>
      </c>
      <c r="E340" s="692">
        <v>0.0</v>
      </c>
      <c r="F340" s="692">
        <v>0.0</v>
      </c>
      <c r="G340" s="692">
        <v>0.0</v>
      </c>
      <c r="H340" s="1897">
        <f t="shared" si="257"/>
        <v>0</v>
      </c>
      <c r="I340" s="1848"/>
      <c r="J340" s="1843"/>
      <c r="K340" s="1714" t="s">
        <v>78</v>
      </c>
      <c r="L340" s="701" t="s">
        <v>79</v>
      </c>
      <c r="M340" s="701" t="s">
        <v>79</v>
      </c>
      <c r="N340" s="701"/>
      <c r="O340" s="701" t="s">
        <v>79</v>
      </c>
      <c r="P340" s="701"/>
      <c r="Q340" s="701"/>
      <c r="R340" s="1730"/>
      <c r="S340" s="649"/>
      <c r="T340" s="649"/>
      <c r="U340" s="7"/>
      <c r="V340" s="7"/>
      <c r="W340" s="7"/>
      <c r="X340" s="7"/>
      <c r="Y340" s="7"/>
      <c r="Z340" s="7"/>
      <c r="AA340" s="7"/>
      <c r="AB340" s="7"/>
      <c r="AC340" s="7"/>
    </row>
    <row r="341">
      <c r="A341" s="1714" t="s">
        <v>446</v>
      </c>
      <c r="B341" s="1814">
        <v>0.0</v>
      </c>
      <c r="C341" s="692">
        <v>0.0</v>
      </c>
      <c r="D341" s="692">
        <v>0.0</v>
      </c>
      <c r="E341" s="692">
        <v>0.0</v>
      </c>
      <c r="F341" s="692">
        <v>0.0</v>
      </c>
      <c r="G341" s="692">
        <v>0.0</v>
      </c>
      <c r="H341" s="1897">
        <f t="shared" si="257"/>
        <v>0</v>
      </c>
      <c r="I341" s="1848"/>
      <c r="J341" s="1843"/>
      <c r="K341" s="1714" t="s">
        <v>446</v>
      </c>
      <c r="L341" s="701">
        <v>0.0</v>
      </c>
      <c r="M341" s="701">
        <f>(L341-H341)-R341</f>
        <v>0</v>
      </c>
      <c r="N341" s="701"/>
      <c r="O341" s="701">
        <f t="shared" ref="O341:O342" si="262">SUM(M341,N341)</f>
        <v>0</v>
      </c>
      <c r="P341" s="701"/>
      <c r="Q341" s="701"/>
      <c r="R341" s="1730"/>
      <c r="S341" s="649"/>
      <c r="T341" s="649"/>
      <c r="U341" s="7"/>
      <c r="V341" s="7"/>
      <c r="W341" s="7"/>
      <c r="X341" s="7"/>
      <c r="Y341" s="7"/>
      <c r="Z341" s="7"/>
      <c r="AA341" s="7"/>
      <c r="AB341" s="7"/>
      <c r="AC341" s="7"/>
    </row>
    <row r="342">
      <c r="A342" s="1814" t="s">
        <v>962</v>
      </c>
      <c r="B342" s="1814">
        <v>0.0</v>
      </c>
      <c r="C342" s="692">
        <v>0.0</v>
      </c>
      <c r="D342" s="692">
        <v>0.0</v>
      </c>
      <c r="E342" s="692">
        <v>0.0</v>
      </c>
      <c r="F342" s="692">
        <v>0.0</v>
      </c>
      <c r="G342" s="692">
        <v>0.0</v>
      </c>
      <c r="H342" s="1897">
        <f t="shared" si="257"/>
        <v>0</v>
      </c>
      <c r="I342" s="1848"/>
      <c r="J342" s="1843"/>
      <c r="K342" s="1814" t="s">
        <v>962</v>
      </c>
      <c r="L342" s="701">
        <v>0.0</v>
      </c>
      <c r="M342" s="701">
        <f t="shared" ref="M342:M343" si="263">(L342-H342)</f>
        <v>0</v>
      </c>
      <c r="N342" s="701"/>
      <c r="O342" s="701">
        <f t="shared" si="262"/>
        <v>0</v>
      </c>
      <c r="P342" s="701"/>
      <c r="Q342" s="701"/>
      <c r="R342" s="1730"/>
      <c r="S342" s="649"/>
      <c r="T342" s="649"/>
      <c r="U342" s="7"/>
      <c r="V342" s="7"/>
      <c r="W342" s="7"/>
      <c r="X342" s="7"/>
      <c r="Y342" s="7"/>
      <c r="Z342" s="7"/>
      <c r="AA342" s="7"/>
      <c r="AB342" s="7"/>
      <c r="AC342" s="7"/>
    </row>
    <row r="343">
      <c r="A343" s="1714" t="s">
        <v>80</v>
      </c>
      <c r="B343" s="1885">
        <v>0.0</v>
      </c>
      <c r="C343" s="690">
        <v>0.0</v>
      </c>
      <c r="D343" s="690">
        <v>0.0</v>
      </c>
      <c r="E343" s="690">
        <v>0.0</v>
      </c>
      <c r="F343" s="690">
        <v>0.0</v>
      </c>
      <c r="G343" s="690">
        <v>0.0</v>
      </c>
      <c r="H343" s="1897">
        <f t="shared" si="257"/>
        <v>0</v>
      </c>
      <c r="I343" s="1869"/>
      <c r="J343" s="1843"/>
      <c r="K343" s="1714" t="s">
        <v>80</v>
      </c>
      <c r="L343" s="701">
        <v>0.0</v>
      </c>
      <c r="M343" s="701">
        <f t="shared" si="263"/>
        <v>0</v>
      </c>
      <c r="N343" s="701"/>
      <c r="O343" s="701">
        <f>sum(M343,N343)</f>
        <v>0</v>
      </c>
      <c r="P343" s="701"/>
      <c r="Q343" s="701"/>
      <c r="R343" s="1730"/>
      <c r="S343" s="649"/>
      <c r="T343" s="649"/>
      <c r="U343" s="7"/>
      <c r="V343" s="7"/>
      <c r="W343" s="7"/>
      <c r="X343" s="7"/>
      <c r="Y343" s="7"/>
      <c r="Z343" s="7"/>
      <c r="AA343" s="7"/>
      <c r="AB343" s="7"/>
      <c r="AC343" s="7"/>
    </row>
    <row r="344">
      <c r="A344" s="1757" t="s">
        <v>819</v>
      </c>
      <c r="B344" s="1758">
        <f t="shared" ref="B344:H344" si="264">SUM(B345:B349,B351:B355)</f>
        <v>0</v>
      </c>
      <c r="C344" s="1758">
        <f t="shared" si="264"/>
        <v>0</v>
      </c>
      <c r="D344" s="1758">
        <f t="shared" si="264"/>
        <v>0</v>
      </c>
      <c r="E344" s="1758">
        <f t="shared" si="264"/>
        <v>0</v>
      </c>
      <c r="F344" s="1758">
        <f t="shared" si="264"/>
        <v>0</v>
      </c>
      <c r="G344" s="1758">
        <f t="shared" si="264"/>
        <v>0</v>
      </c>
      <c r="H344" s="1829">
        <f t="shared" si="264"/>
        <v>0</v>
      </c>
      <c r="I344" s="1829"/>
      <c r="J344" s="2016"/>
      <c r="K344" s="1758" t="s">
        <v>819</v>
      </c>
      <c r="L344" s="1682"/>
      <c r="M344" s="1682"/>
      <c r="N344" s="1682"/>
      <c r="O344" s="1682"/>
      <c r="P344" s="1682"/>
      <c r="Q344" s="1682"/>
      <c r="R344" s="2039"/>
      <c r="S344" s="649"/>
      <c r="T344" s="649"/>
      <c r="U344" s="7"/>
      <c r="V344" s="7"/>
      <c r="W344" s="7"/>
      <c r="X344" s="7"/>
      <c r="Y344" s="7"/>
      <c r="Z344" s="7"/>
      <c r="AA344" s="7"/>
      <c r="AB344" s="7"/>
      <c r="AC344" s="7"/>
    </row>
    <row r="345">
      <c r="A345" s="1716" t="s">
        <v>809</v>
      </c>
      <c r="B345" s="1837">
        <v>0.0</v>
      </c>
      <c r="C345" s="1760">
        <v>0.0</v>
      </c>
      <c r="D345" s="1760">
        <v>0.0</v>
      </c>
      <c r="E345" s="1760">
        <v>0.0</v>
      </c>
      <c r="F345" s="1760">
        <v>0.0</v>
      </c>
      <c r="G345" s="1760">
        <v>0.0</v>
      </c>
      <c r="H345" s="1895">
        <f t="shared" ref="H345:H356" si="265">SUM(A345:G345)</f>
        <v>0</v>
      </c>
      <c r="I345" s="1713">
        <f>sum(H345:H349)</f>
        <v>0</v>
      </c>
      <c r="J345" s="1843"/>
      <c r="K345" s="1716" t="s">
        <v>274</v>
      </c>
      <c r="L345" s="1762">
        <v>0.0</v>
      </c>
      <c r="M345" s="1762">
        <f>(L345-H345)-R345</f>
        <v>0</v>
      </c>
      <c r="N345" s="1762"/>
      <c r="O345" s="1762">
        <f t="shared" ref="O345:O346" si="266">SUM(M345,N345)</f>
        <v>0</v>
      </c>
      <c r="P345" s="1764"/>
      <c r="Q345" s="1762"/>
      <c r="R345" s="1713"/>
      <c r="S345" s="1843"/>
      <c r="T345" s="649"/>
      <c r="U345" s="7"/>
      <c r="V345" s="7"/>
      <c r="W345" s="7"/>
      <c r="X345" s="7"/>
      <c r="Y345" s="7"/>
      <c r="Z345" s="7"/>
      <c r="AA345" s="7"/>
      <c r="AB345" s="7"/>
      <c r="AC345" s="7"/>
    </row>
    <row r="346">
      <c r="A346" s="1714" t="s">
        <v>77</v>
      </c>
      <c r="B346" s="1814">
        <v>0.0</v>
      </c>
      <c r="C346" s="692">
        <v>0.0</v>
      </c>
      <c r="D346" s="692">
        <v>0.0</v>
      </c>
      <c r="E346" s="692">
        <v>0.0</v>
      </c>
      <c r="F346" s="692">
        <v>0.0</v>
      </c>
      <c r="G346" s="692">
        <v>0.0</v>
      </c>
      <c r="H346" s="1897">
        <f t="shared" si="265"/>
        <v>0</v>
      </c>
      <c r="I346" s="504">
        <f>(I345/40)</f>
        <v>0</v>
      </c>
      <c r="J346" s="1845"/>
      <c r="K346" s="1714" t="s">
        <v>77</v>
      </c>
      <c r="L346" s="701">
        <v>0.0</v>
      </c>
      <c r="M346" s="701">
        <f>(L346-H346-H347)-R346</f>
        <v>0</v>
      </c>
      <c r="N346" s="701"/>
      <c r="O346" s="701">
        <f t="shared" si="266"/>
        <v>0</v>
      </c>
      <c r="P346" s="701"/>
      <c r="Q346" s="701"/>
      <c r="R346" s="1730"/>
      <c r="S346" s="649"/>
      <c r="T346" s="649"/>
      <c r="U346" s="7"/>
      <c r="V346" s="7"/>
      <c r="W346" s="7"/>
      <c r="X346" s="7"/>
      <c r="Y346" s="7"/>
      <c r="Z346" s="7"/>
      <c r="AA346" s="7"/>
      <c r="AB346" s="7"/>
      <c r="AC346" s="7"/>
    </row>
    <row r="347">
      <c r="A347" s="1714" t="s">
        <v>78</v>
      </c>
      <c r="B347" s="1814">
        <v>0.0</v>
      </c>
      <c r="C347" s="692">
        <v>0.0</v>
      </c>
      <c r="D347" s="692">
        <v>0.0</v>
      </c>
      <c r="E347" s="692">
        <v>0.0</v>
      </c>
      <c r="F347" s="692">
        <v>0.0</v>
      </c>
      <c r="G347" s="692">
        <v>0.0</v>
      </c>
      <c r="H347" s="1897">
        <f t="shared" si="265"/>
        <v>0</v>
      </c>
      <c r="I347" s="1848"/>
      <c r="J347" s="1843"/>
      <c r="K347" s="1714" t="s">
        <v>78</v>
      </c>
      <c r="L347" s="701" t="s">
        <v>79</v>
      </c>
      <c r="M347" s="701" t="s">
        <v>79</v>
      </c>
      <c r="N347" s="701"/>
      <c r="O347" s="701" t="s">
        <v>79</v>
      </c>
      <c r="P347" s="701"/>
      <c r="Q347" s="701"/>
      <c r="R347" s="1730"/>
      <c r="S347" s="649"/>
      <c r="T347" s="649"/>
      <c r="U347" s="7"/>
      <c r="V347" s="7"/>
      <c r="W347" s="7"/>
      <c r="X347" s="7"/>
      <c r="Y347" s="7"/>
      <c r="Z347" s="7"/>
      <c r="AA347" s="7"/>
      <c r="AB347" s="7"/>
      <c r="AC347" s="7"/>
    </row>
    <row r="348">
      <c r="A348" s="1714" t="s">
        <v>446</v>
      </c>
      <c r="B348" s="1814">
        <v>0.0</v>
      </c>
      <c r="C348" s="692">
        <v>0.0</v>
      </c>
      <c r="D348" s="692">
        <v>0.0</v>
      </c>
      <c r="E348" s="692">
        <v>0.0</v>
      </c>
      <c r="F348" s="692">
        <v>0.0</v>
      </c>
      <c r="G348" s="692">
        <v>0.0</v>
      </c>
      <c r="H348" s="1897">
        <f t="shared" si="265"/>
        <v>0</v>
      </c>
      <c r="I348" s="1848"/>
      <c r="J348" s="1843"/>
      <c r="K348" s="1714" t="s">
        <v>446</v>
      </c>
      <c r="L348" s="701">
        <v>0.0</v>
      </c>
      <c r="M348" s="701">
        <f>(L348-H348)-R348</f>
        <v>0</v>
      </c>
      <c r="N348" s="701"/>
      <c r="O348" s="701">
        <f t="shared" ref="O348:O349" si="267">SUM(M348,N348)</f>
        <v>0</v>
      </c>
      <c r="P348" s="701"/>
      <c r="Q348" s="701"/>
      <c r="R348" s="1730"/>
      <c r="S348" s="649"/>
      <c r="T348" s="649"/>
      <c r="U348" s="7"/>
      <c r="V348" s="7"/>
      <c r="W348" s="7"/>
      <c r="X348" s="7"/>
      <c r="Y348" s="7"/>
      <c r="Z348" s="7"/>
      <c r="AA348" s="7"/>
      <c r="AB348" s="7"/>
      <c r="AC348" s="7"/>
    </row>
    <row r="349">
      <c r="A349" s="1814" t="s">
        <v>962</v>
      </c>
      <c r="B349" s="1814">
        <v>0.0</v>
      </c>
      <c r="C349" s="692">
        <v>0.0</v>
      </c>
      <c r="D349" s="692">
        <v>0.0</v>
      </c>
      <c r="E349" s="692">
        <v>0.0</v>
      </c>
      <c r="F349" s="692">
        <v>0.0</v>
      </c>
      <c r="G349" s="692">
        <v>0.0</v>
      </c>
      <c r="H349" s="1897">
        <f t="shared" si="265"/>
        <v>0</v>
      </c>
      <c r="I349" s="1848"/>
      <c r="J349" s="1843"/>
      <c r="K349" s="1814" t="s">
        <v>962</v>
      </c>
      <c r="L349" s="701">
        <v>0.0</v>
      </c>
      <c r="M349" s="701">
        <f t="shared" ref="M349:M350" si="268">(L349-H349)</f>
        <v>0</v>
      </c>
      <c r="N349" s="701"/>
      <c r="O349" s="701">
        <f t="shared" si="267"/>
        <v>0</v>
      </c>
      <c r="P349" s="701"/>
      <c r="Q349" s="701"/>
      <c r="R349" s="1730"/>
      <c r="S349" s="649"/>
      <c r="T349" s="649"/>
      <c r="U349" s="7"/>
      <c r="V349" s="7"/>
      <c r="W349" s="7"/>
      <c r="X349" s="7"/>
      <c r="Y349" s="7"/>
      <c r="Z349" s="7"/>
      <c r="AA349" s="7"/>
      <c r="AB349" s="7"/>
      <c r="AC349" s="7"/>
    </row>
    <row r="350">
      <c r="A350" s="1714" t="s">
        <v>80</v>
      </c>
      <c r="B350" s="1885">
        <v>0.0</v>
      </c>
      <c r="C350" s="690">
        <v>0.0</v>
      </c>
      <c r="D350" s="690">
        <v>0.0</v>
      </c>
      <c r="E350" s="690">
        <v>0.0</v>
      </c>
      <c r="F350" s="690">
        <v>0.0</v>
      </c>
      <c r="G350" s="690">
        <v>0.0</v>
      </c>
      <c r="H350" s="1897">
        <f t="shared" si="265"/>
        <v>0</v>
      </c>
      <c r="I350" s="1848"/>
      <c r="J350" s="1843"/>
      <c r="K350" s="1714" t="s">
        <v>80</v>
      </c>
      <c r="L350" s="701">
        <v>0.0</v>
      </c>
      <c r="M350" s="701">
        <f t="shared" si="268"/>
        <v>0</v>
      </c>
      <c r="N350" s="701"/>
      <c r="O350" s="701">
        <f>sum(M350,N350)</f>
        <v>0</v>
      </c>
      <c r="P350" s="701"/>
      <c r="Q350" s="701"/>
      <c r="R350" s="1730"/>
      <c r="S350" s="649"/>
      <c r="T350" s="649"/>
      <c r="U350" s="7"/>
      <c r="V350" s="7"/>
      <c r="W350" s="7"/>
      <c r="X350" s="7"/>
      <c r="Y350" s="7"/>
      <c r="Z350" s="7"/>
      <c r="AA350" s="7"/>
      <c r="AB350" s="7"/>
      <c r="AC350" s="7"/>
    </row>
    <row r="351">
      <c r="A351" s="1716" t="s">
        <v>809</v>
      </c>
      <c r="B351" s="1837">
        <v>0.0</v>
      </c>
      <c r="C351" s="1760">
        <v>0.0</v>
      </c>
      <c r="D351" s="1760">
        <v>0.0</v>
      </c>
      <c r="E351" s="1760">
        <v>0.0</v>
      </c>
      <c r="F351" s="1760">
        <v>0.0</v>
      </c>
      <c r="G351" s="1760">
        <v>0.0</v>
      </c>
      <c r="H351" s="1895">
        <f t="shared" si="265"/>
        <v>0</v>
      </c>
      <c r="I351" s="1713">
        <f>sum(H351:H355)</f>
        <v>0</v>
      </c>
      <c r="J351" s="1843"/>
      <c r="K351" s="1716" t="s">
        <v>274</v>
      </c>
      <c r="L351" s="1762">
        <v>0.0</v>
      </c>
      <c r="M351" s="1762">
        <f>(L351-H351)-R351</f>
        <v>0</v>
      </c>
      <c r="N351" s="1762"/>
      <c r="O351" s="1762">
        <f t="shared" ref="O351:O352" si="269">SUM(M351,N351)</f>
        <v>0</v>
      </c>
      <c r="P351" s="1764"/>
      <c r="Q351" s="1762"/>
      <c r="R351" s="1713"/>
      <c r="S351" s="1843"/>
      <c r="T351" s="649"/>
      <c r="U351" s="7"/>
      <c r="V351" s="7"/>
      <c r="W351" s="7"/>
      <c r="X351" s="7"/>
      <c r="Y351" s="7"/>
      <c r="Z351" s="7"/>
      <c r="AA351" s="7"/>
      <c r="AB351" s="7"/>
      <c r="AC351" s="7"/>
    </row>
    <row r="352">
      <c r="A352" s="1714" t="s">
        <v>77</v>
      </c>
      <c r="B352" s="1814">
        <v>0.0</v>
      </c>
      <c r="C352" s="692">
        <v>0.0</v>
      </c>
      <c r="D352" s="692">
        <v>0.0</v>
      </c>
      <c r="E352" s="692">
        <v>0.0</v>
      </c>
      <c r="F352" s="692">
        <v>0.0</v>
      </c>
      <c r="G352" s="692">
        <v>0.0</v>
      </c>
      <c r="H352" s="1897">
        <f t="shared" si="265"/>
        <v>0</v>
      </c>
      <c r="I352" s="504">
        <f>(I351/40)</f>
        <v>0</v>
      </c>
      <c r="J352" s="1845"/>
      <c r="K352" s="1714" t="s">
        <v>77</v>
      </c>
      <c r="L352" s="701">
        <v>0.0</v>
      </c>
      <c r="M352" s="701">
        <f>(L352-H352-H353)-R352</f>
        <v>0</v>
      </c>
      <c r="N352" s="701"/>
      <c r="O352" s="701">
        <f t="shared" si="269"/>
        <v>0</v>
      </c>
      <c r="P352" s="701"/>
      <c r="Q352" s="701"/>
      <c r="R352" s="1730"/>
      <c r="S352" s="649"/>
      <c r="T352" s="649"/>
      <c r="U352" s="7"/>
      <c r="V352" s="7"/>
      <c r="W352" s="7"/>
      <c r="X352" s="7"/>
      <c r="Y352" s="7"/>
      <c r="Z352" s="7"/>
      <c r="AA352" s="7"/>
      <c r="AB352" s="7"/>
      <c r="AC352" s="7"/>
    </row>
    <row r="353">
      <c r="A353" s="1714" t="s">
        <v>78</v>
      </c>
      <c r="B353" s="1814">
        <v>0.0</v>
      </c>
      <c r="C353" s="692">
        <v>0.0</v>
      </c>
      <c r="D353" s="692">
        <v>0.0</v>
      </c>
      <c r="E353" s="692">
        <v>0.0</v>
      </c>
      <c r="F353" s="692">
        <v>0.0</v>
      </c>
      <c r="G353" s="692">
        <v>0.0</v>
      </c>
      <c r="H353" s="1897">
        <f t="shared" si="265"/>
        <v>0</v>
      </c>
      <c r="I353" s="1848"/>
      <c r="J353" s="1843"/>
      <c r="K353" s="1714" t="s">
        <v>78</v>
      </c>
      <c r="L353" s="701" t="s">
        <v>79</v>
      </c>
      <c r="M353" s="701" t="s">
        <v>79</v>
      </c>
      <c r="N353" s="701"/>
      <c r="O353" s="701" t="s">
        <v>79</v>
      </c>
      <c r="P353" s="701"/>
      <c r="Q353" s="701"/>
      <c r="R353" s="1730"/>
      <c r="S353" s="649"/>
      <c r="T353" s="649"/>
      <c r="U353" s="7"/>
      <c r="V353" s="7"/>
      <c r="W353" s="7"/>
      <c r="X353" s="7"/>
      <c r="Y353" s="7"/>
      <c r="Z353" s="7"/>
      <c r="AA353" s="7"/>
      <c r="AB353" s="7"/>
      <c r="AC353" s="7"/>
    </row>
    <row r="354">
      <c r="A354" s="1714" t="s">
        <v>446</v>
      </c>
      <c r="B354" s="1814">
        <v>0.0</v>
      </c>
      <c r="C354" s="692">
        <v>0.0</v>
      </c>
      <c r="D354" s="692">
        <v>0.0</v>
      </c>
      <c r="E354" s="692">
        <v>0.0</v>
      </c>
      <c r="F354" s="692">
        <v>0.0</v>
      </c>
      <c r="G354" s="692">
        <v>0.0</v>
      </c>
      <c r="H354" s="1897">
        <f t="shared" si="265"/>
        <v>0</v>
      </c>
      <c r="I354" s="1848"/>
      <c r="J354" s="1843"/>
      <c r="K354" s="1714" t="s">
        <v>446</v>
      </c>
      <c r="L354" s="701">
        <v>0.0</v>
      </c>
      <c r="M354" s="701">
        <f>(L354-H354)-R354</f>
        <v>0</v>
      </c>
      <c r="N354" s="701"/>
      <c r="O354" s="701">
        <f t="shared" ref="O354:O355" si="270">SUM(M354,N354)</f>
        <v>0</v>
      </c>
      <c r="P354" s="701"/>
      <c r="Q354" s="701"/>
      <c r="R354" s="1730"/>
      <c r="S354" s="649"/>
      <c r="T354" s="649"/>
      <c r="U354" s="7"/>
      <c r="V354" s="7"/>
      <c r="W354" s="7"/>
      <c r="X354" s="7"/>
      <c r="Y354" s="7"/>
      <c r="Z354" s="7"/>
      <c r="AA354" s="7"/>
      <c r="AB354" s="7"/>
      <c r="AC354" s="7"/>
    </row>
    <row r="355">
      <c r="A355" s="1814" t="s">
        <v>962</v>
      </c>
      <c r="B355" s="1814">
        <v>0.0</v>
      </c>
      <c r="C355" s="692">
        <v>0.0</v>
      </c>
      <c r="D355" s="692">
        <v>0.0</v>
      </c>
      <c r="E355" s="692">
        <v>0.0</v>
      </c>
      <c r="F355" s="692">
        <v>0.0</v>
      </c>
      <c r="G355" s="692">
        <v>0.0</v>
      </c>
      <c r="H355" s="1897">
        <f t="shared" si="265"/>
        <v>0</v>
      </c>
      <c r="I355" s="1848"/>
      <c r="J355" s="1843"/>
      <c r="K355" s="1814" t="s">
        <v>962</v>
      </c>
      <c r="L355" s="701">
        <v>0.0</v>
      </c>
      <c r="M355" s="701">
        <f t="shared" ref="M355:M356" si="271">(L355-H355)</f>
        <v>0</v>
      </c>
      <c r="N355" s="701"/>
      <c r="O355" s="701">
        <f t="shared" si="270"/>
        <v>0</v>
      </c>
      <c r="P355" s="701"/>
      <c r="Q355" s="701"/>
      <c r="R355" s="1730"/>
      <c r="S355" s="649"/>
      <c r="T355" s="649"/>
      <c r="U355" s="7"/>
      <c r="V355" s="7"/>
      <c r="W355" s="7"/>
      <c r="X355" s="7"/>
      <c r="Y355" s="7"/>
      <c r="Z355" s="7"/>
      <c r="AA355" s="7"/>
      <c r="AB355" s="7"/>
      <c r="AC355" s="7"/>
    </row>
    <row r="356">
      <c r="A356" s="1714" t="s">
        <v>80</v>
      </c>
      <c r="B356" s="1885">
        <v>0.0</v>
      </c>
      <c r="C356" s="690">
        <v>0.0</v>
      </c>
      <c r="D356" s="690">
        <v>0.0</v>
      </c>
      <c r="E356" s="690">
        <v>0.0</v>
      </c>
      <c r="F356" s="690">
        <v>0.0</v>
      </c>
      <c r="G356" s="690">
        <v>0.0</v>
      </c>
      <c r="H356" s="1897">
        <f t="shared" si="265"/>
        <v>0</v>
      </c>
      <c r="I356" s="1869"/>
      <c r="J356" s="1843"/>
      <c r="K356" s="1714" t="s">
        <v>80</v>
      </c>
      <c r="L356" s="701">
        <v>0.0</v>
      </c>
      <c r="M356" s="701">
        <f t="shared" si="271"/>
        <v>0</v>
      </c>
      <c r="N356" s="701"/>
      <c r="O356" s="701">
        <f>sum(M356,N356)</f>
        <v>0</v>
      </c>
      <c r="P356" s="701"/>
      <c r="Q356" s="701"/>
      <c r="R356" s="1730"/>
      <c r="S356" s="649"/>
      <c r="T356" s="649"/>
      <c r="U356" s="7"/>
      <c r="V356" s="7"/>
      <c r="W356" s="7"/>
      <c r="X356" s="7"/>
      <c r="Y356" s="7"/>
      <c r="Z356" s="7"/>
      <c r="AA356" s="7"/>
      <c r="AB356" s="7"/>
      <c r="AC356" s="7"/>
    </row>
    <row r="357">
      <c r="A357" s="1757" t="s">
        <v>822</v>
      </c>
      <c r="B357" s="1788">
        <v>0.0</v>
      </c>
      <c r="C357" s="1758">
        <f t="shared" ref="C357:H357" si="272">SUM(C358:C362,C364:C368)</f>
        <v>0</v>
      </c>
      <c r="D357" s="1758">
        <f t="shared" si="272"/>
        <v>0</v>
      </c>
      <c r="E357" s="1758">
        <f t="shared" si="272"/>
        <v>0</v>
      </c>
      <c r="F357" s="1758">
        <f t="shared" si="272"/>
        <v>0</v>
      </c>
      <c r="G357" s="1758">
        <f t="shared" si="272"/>
        <v>0</v>
      </c>
      <c r="H357" s="1829">
        <f t="shared" si="272"/>
        <v>0</v>
      </c>
      <c r="I357" s="1829"/>
      <c r="J357" s="2016"/>
      <c r="K357" s="1758" t="s">
        <v>822</v>
      </c>
      <c r="L357" s="1682"/>
      <c r="M357" s="1682"/>
      <c r="N357" s="1682"/>
      <c r="O357" s="1682"/>
      <c r="P357" s="1682"/>
      <c r="Q357" s="1682"/>
      <c r="R357" s="2039"/>
      <c r="S357" s="649"/>
      <c r="T357" s="649"/>
      <c r="U357" s="7"/>
      <c r="V357" s="7"/>
      <c r="W357" s="7"/>
      <c r="X357" s="7"/>
      <c r="Y357" s="7"/>
      <c r="Z357" s="7"/>
      <c r="AA357" s="7"/>
      <c r="AB357" s="7"/>
      <c r="AC357" s="7"/>
    </row>
    <row r="358">
      <c r="A358" s="1716" t="s">
        <v>809</v>
      </c>
      <c r="B358" s="1765">
        <v>0.0</v>
      </c>
      <c r="C358" s="1760">
        <v>0.0</v>
      </c>
      <c r="D358" s="1760">
        <v>0.0</v>
      </c>
      <c r="E358" s="1760">
        <v>0.0</v>
      </c>
      <c r="F358" s="1760">
        <v>0.0</v>
      </c>
      <c r="G358" s="1760">
        <v>0.0</v>
      </c>
      <c r="H358" s="1895">
        <f t="shared" ref="H358:H369" si="273">SUM(A358:G358)</f>
        <v>0</v>
      </c>
      <c r="I358" s="1713">
        <f>sum(H358:H362)</f>
        <v>0</v>
      </c>
      <c r="J358" s="1843"/>
      <c r="K358" s="1762" t="s">
        <v>888</v>
      </c>
      <c r="L358" s="1762">
        <v>28.0</v>
      </c>
      <c r="M358" s="1762">
        <f>(L358-H358)-R358</f>
        <v>28</v>
      </c>
      <c r="N358" s="1765"/>
      <c r="O358" s="1762">
        <f t="shared" ref="O358:O359" si="274">SUM(M358,N358)</f>
        <v>28</v>
      </c>
      <c r="P358" s="1817" t="s">
        <v>1096</v>
      </c>
      <c r="Q358" s="1765"/>
      <c r="R358" s="1713"/>
      <c r="S358" s="1843"/>
      <c r="T358" s="649"/>
      <c r="U358" s="7"/>
      <c r="V358" s="7"/>
      <c r="W358" s="7"/>
      <c r="X358" s="7"/>
      <c r="Y358" s="7"/>
      <c r="Z358" s="7"/>
      <c r="AA358" s="7"/>
      <c r="AB358" s="7"/>
      <c r="AC358" s="7"/>
    </row>
    <row r="359">
      <c r="A359" s="1714" t="s">
        <v>77</v>
      </c>
      <c r="B359" s="692">
        <v>0.0</v>
      </c>
      <c r="C359" s="692">
        <v>0.0</v>
      </c>
      <c r="D359" s="692">
        <v>0.0</v>
      </c>
      <c r="E359" s="692">
        <v>0.0</v>
      </c>
      <c r="F359" s="692">
        <v>0.0</v>
      </c>
      <c r="G359" s="692">
        <v>0.0</v>
      </c>
      <c r="H359" s="1897">
        <f t="shared" si="273"/>
        <v>0</v>
      </c>
      <c r="I359" s="504">
        <f>(I358/40)</f>
        <v>0</v>
      </c>
      <c r="J359" s="1845"/>
      <c r="K359" s="1714" t="s">
        <v>77</v>
      </c>
      <c r="L359" s="701">
        <v>5.0</v>
      </c>
      <c r="M359" s="701">
        <f>(L359-H359-H360)-R359</f>
        <v>5</v>
      </c>
      <c r="N359" s="692"/>
      <c r="O359" s="701">
        <f t="shared" si="274"/>
        <v>5</v>
      </c>
      <c r="P359" s="701"/>
      <c r="Q359" s="701"/>
      <c r="R359" s="1730"/>
      <c r="S359" s="649"/>
      <c r="T359" s="649"/>
      <c r="U359" s="7"/>
      <c r="V359" s="7"/>
      <c r="W359" s="7"/>
      <c r="X359" s="7"/>
      <c r="Y359" s="7"/>
      <c r="Z359" s="7"/>
      <c r="AA359" s="7"/>
      <c r="AB359" s="7"/>
      <c r="AC359" s="7"/>
    </row>
    <row r="360">
      <c r="A360" s="1714" t="s">
        <v>78</v>
      </c>
      <c r="B360" s="692">
        <v>0.0</v>
      </c>
      <c r="C360" s="692">
        <v>0.0</v>
      </c>
      <c r="D360" s="692">
        <v>0.0</v>
      </c>
      <c r="E360" s="692">
        <v>0.0</v>
      </c>
      <c r="F360" s="692">
        <v>0.0</v>
      </c>
      <c r="G360" s="692">
        <v>0.0</v>
      </c>
      <c r="H360" s="1897">
        <f t="shared" si="273"/>
        <v>0</v>
      </c>
      <c r="I360" s="1848"/>
      <c r="J360" s="1843"/>
      <c r="K360" s="1714" t="s">
        <v>78</v>
      </c>
      <c r="L360" s="701" t="s">
        <v>79</v>
      </c>
      <c r="M360" s="701" t="s">
        <v>79</v>
      </c>
      <c r="N360" s="692"/>
      <c r="O360" s="701" t="s">
        <v>79</v>
      </c>
      <c r="P360" s="701"/>
      <c r="Q360" s="701"/>
      <c r="R360" s="1730"/>
      <c r="S360" s="649"/>
      <c r="T360" s="649"/>
      <c r="U360" s="7"/>
      <c r="V360" s="7"/>
      <c r="W360" s="7"/>
      <c r="X360" s="7"/>
      <c r="Y360" s="7"/>
      <c r="Z360" s="7"/>
      <c r="AA360" s="7"/>
      <c r="AB360" s="7"/>
      <c r="AC360" s="7"/>
    </row>
    <row r="361">
      <c r="A361" s="1714" t="s">
        <v>446</v>
      </c>
      <c r="B361" s="692">
        <v>0.0</v>
      </c>
      <c r="C361" s="692">
        <v>0.0</v>
      </c>
      <c r="D361" s="692">
        <v>0.0</v>
      </c>
      <c r="E361" s="692">
        <v>0.0</v>
      </c>
      <c r="F361" s="692">
        <v>0.0</v>
      </c>
      <c r="G361" s="692">
        <v>0.0</v>
      </c>
      <c r="H361" s="1897">
        <f t="shared" si="273"/>
        <v>0</v>
      </c>
      <c r="I361" s="1848"/>
      <c r="J361" s="1843"/>
      <c r="K361" s="1714" t="s">
        <v>446</v>
      </c>
      <c r="L361" s="701">
        <v>2.0</v>
      </c>
      <c r="M361" s="701">
        <f>(L361-H361)-R361</f>
        <v>2</v>
      </c>
      <c r="N361" s="692"/>
      <c r="O361" s="701">
        <f t="shared" ref="O361:O362" si="275">SUM(M361,N361)</f>
        <v>2</v>
      </c>
      <c r="P361" s="701"/>
      <c r="Q361" s="701"/>
      <c r="R361" s="1730"/>
      <c r="S361" s="649"/>
      <c r="T361" s="649"/>
      <c r="U361" s="7"/>
      <c r="V361" s="7"/>
      <c r="W361" s="7"/>
      <c r="X361" s="7"/>
      <c r="Y361" s="7"/>
      <c r="Z361" s="7"/>
      <c r="AA361" s="7"/>
      <c r="AB361" s="7"/>
      <c r="AC361" s="7"/>
    </row>
    <row r="362">
      <c r="A362" s="1814" t="s">
        <v>962</v>
      </c>
      <c r="B362" s="692">
        <v>0.0</v>
      </c>
      <c r="C362" s="692">
        <v>0.0</v>
      </c>
      <c r="D362" s="692">
        <v>0.0</v>
      </c>
      <c r="E362" s="692">
        <v>0.0</v>
      </c>
      <c r="F362" s="692">
        <v>0.0</v>
      </c>
      <c r="G362" s="692">
        <v>0.0</v>
      </c>
      <c r="H362" s="1897">
        <f t="shared" si="273"/>
        <v>0</v>
      </c>
      <c r="I362" s="1848"/>
      <c r="J362" s="1843"/>
      <c r="K362" s="1814" t="s">
        <v>962</v>
      </c>
      <c r="L362" s="701">
        <v>5.0</v>
      </c>
      <c r="M362" s="701">
        <f t="shared" ref="M362:M363" si="276">(L362-H362)</f>
        <v>5</v>
      </c>
      <c r="N362" s="692"/>
      <c r="O362" s="701">
        <f t="shared" si="275"/>
        <v>5</v>
      </c>
      <c r="P362" s="701"/>
      <c r="Q362" s="701"/>
      <c r="R362" s="1730"/>
      <c r="S362" s="649"/>
      <c r="T362" s="649"/>
      <c r="U362" s="7"/>
      <c r="V362" s="7"/>
      <c r="W362" s="7"/>
      <c r="X362" s="7"/>
      <c r="Y362" s="7"/>
      <c r="Z362" s="7"/>
      <c r="AA362" s="7"/>
      <c r="AB362" s="7"/>
      <c r="AC362" s="7"/>
    </row>
    <row r="363">
      <c r="A363" s="1714" t="s">
        <v>80</v>
      </c>
      <c r="B363" s="690">
        <v>0.0</v>
      </c>
      <c r="C363" s="690">
        <v>0.0</v>
      </c>
      <c r="D363" s="690">
        <v>0.0</v>
      </c>
      <c r="E363" s="690">
        <v>0.0</v>
      </c>
      <c r="F363" s="690">
        <v>0.0</v>
      </c>
      <c r="G363" s="690">
        <v>0.0</v>
      </c>
      <c r="H363" s="1897">
        <f t="shared" si="273"/>
        <v>0</v>
      </c>
      <c r="I363" s="1869"/>
      <c r="J363" s="1843"/>
      <c r="K363" s="1714" t="s">
        <v>80</v>
      </c>
      <c r="L363" s="701">
        <v>20.0</v>
      </c>
      <c r="M363" s="701">
        <f t="shared" si="276"/>
        <v>20</v>
      </c>
      <c r="N363" s="692"/>
      <c r="O363" s="701">
        <f>sum(M363,N363)</f>
        <v>20</v>
      </c>
      <c r="P363" s="701"/>
      <c r="Q363" s="701"/>
      <c r="R363" s="1730"/>
      <c r="S363" s="649"/>
      <c r="T363" s="649"/>
      <c r="U363" s="7"/>
      <c r="V363" s="7"/>
      <c r="W363" s="7"/>
      <c r="X363" s="7"/>
      <c r="Y363" s="7"/>
      <c r="Z363" s="7"/>
      <c r="AA363" s="7"/>
      <c r="AB363" s="7"/>
      <c r="AC363" s="7"/>
    </row>
    <row r="364">
      <c r="A364" s="1716" t="s">
        <v>274</v>
      </c>
      <c r="B364" s="1837">
        <v>0.0</v>
      </c>
      <c r="C364" s="1760">
        <v>0.0</v>
      </c>
      <c r="D364" s="1760">
        <v>0.0</v>
      </c>
      <c r="E364" s="1760">
        <v>0.0</v>
      </c>
      <c r="F364" s="1760">
        <v>0.0</v>
      </c>
      <c r="G364" s="1760">
        <v>0.0</v>
      </c>
      <c r="H364" s="1895">
        <f t="shared" si="273"/>
        <v>0</v>
      </c>
      <c r="I364" s="1713">
        <f>sum(H364:H368)</f>
        <v>0</v>
      </c>
      <c r="J364" s="1843"/>
      <c r="K364" s="1716" t="s">
        <v>274</v>
      </c>
      <c r="L364" s="1765">
        <v>0.0</v>
      </c>
      <c r="M364" s="1762">
        <f>(L364-H364)-R364</f>
        <v>0</v>
      </c>
      <c r="N364" s="1762"/>
      <c r="O364" s="1762">
        <f t="shared" ref="O364:O365" si="277">SUM(M364,N364)</f>
        <v>0</v>
      </c>
      <c r="P364" s="1764"/>
      <c r="Q364" s="1762"/>
      <c r="R364" s="1713"/>
      <c r="S364" s="1843"/>
      <c r="T364" s="649"/>
      <c r="U364" s="7"/>
      <c r="V364" s="7"/>
      <c r="W364" s="7"/>
      <c r="X364" s="7"/>
      <c r="Y364" s="7"/>
      <c r="Z364" s="7"/>
      <c r="AA364" s="7"/>
      <c r="AB364" s="7"/>
      <c r="AC364" s="7"/>
    </row>
    <row r="365">
      <c r="A365" s="1714" t="s">
        <v>77</v>
      </c>
      <c r="B365" s="1814">
        <v>0.0</v>
      </c>
      <c r="C365" s="692">
        <v>0.0</v>
      </c>
      <c r="D365" s="692">
        <v>0.0</v>
      </c>
      <c r="E365" s="692">
        <v>0.0</v>
      </c>
      <c r="F365" s="692">
        <v>0.0</v>
      </c>
      <c r="G365" s="692">
        <v>0.0</v>
      </c>
      <c r="H365" s="1897">
        <f t="shared" si="273"/>
        <v>0</v>
      </c>
      <c r="I365" s="504">
        <f>(I364/40)</f>
        <v>0</v>
      </c>
      <c r="J365" s="1845"/>
      <c r="K365" s="1714" t="s">
        <v>77</v>
      </c>
      <c r="L365" s="692">
        <v>0.0</v>
      </c>
      <c r="M365" s="701">
        <f>(L365-H365-H366)-R365</f>
        <v>0</v>
      </c>
      <c r="N365" s="701"/>
      <c r="O365" s="701">
        <f t="shared" si="277"/>
        <v>0</v>
      </c>
      <c r="P365" s="701"/>
      <c r="Q365" s="701"/>
      <c r="R365" s="1730"/>
      <c r="S365" s="649"/>
      <c r="T365" s="649"/>
      <c r="U365" s="7"/>
      <c r="V365" s="7"/>
      <c r="W365" s="7"/>
      <c r="X365" s="7"/>
      <c r="Y365" s="7"/>
      <c r="Z365" s="7"/>
      <c r="AA365" s="7"/>
      <c r="AB365" s="7"/>
      <c r="AC365" s="7"/>
    </row>
    <row r="366">
      <c r="A366" s="1714" t="s">
        <v>78</v>
      </c>
      <c r="B366" s="1814">
        <v>0.0</v>
      </c>
      <c r="C366" s="692">
        <v>0.0</v>
      </c>
      <c r="D366" s="692">
        <v>0.0</v>
      </c>
      <c r="E366" s="692">
        <v>0.0</v>
      </c>
      <c r="F366" s="692">
        <v>0.0</v>
      </c>
      <c r="G366" s="692">
        <v>0.0</v>
      </c>
      <c r="H366" s="1897">
        <f t="shared" si="273"/>
        <v>0</v>
      </c>
      <c r="I366" s="1848"/>
      <c r="J366" s="1843"/>
      <c r="K366" s="1714" t="s">
        <v>78</v>
      </c>
      <c r="L366" s="692" t="s">
        <v>79</v>
      </c>
      <c r="M366" s="701" t="s">
        <v>79</v>
      </c>
      <c r="N366" s="701"/>
      <c r="O366" s="701" t="s">
        <v>79</v>
      </c>
      <c r="P366" s="701"/>
      <c r="Q366" s="701"/>
      <c r="R366" s="1730"/>
      <c r="S366" s="649"/>
      <c r="T366" s="649"/>
      <c r="U366" s="7"/>
      <c r="V366" s="7"/>
      <c r="W366" s="7"/>
      <c r="X366" s="7"/>
      <c r="Y366" s="7"/>
      <c r="Z366" s="7"/>
      <c r="AA366" s="7"/>
      <c r="AB366" s="7"/>
      <c r="AC366" s="7"/>
    </row>
    <row r="367">
      <c r="A367" s="1714" t="s">
        <v>446</v>
      </c>
      <c r="B367" s="1814">
        <v>0.0</v>
      </c>
      <c r="C367" s="692">
        <v>0.0</v>
      </c>
      <c r="D367" s="692">
        <v>0.0</v>
      </c>
      <c r="E367" s="692">
        <v>0.0</v>
      </c>
      <c r="F367" s="692">
        <v>0.0</v>
      </c>
      <c r="G367" s="692">
        <v>0.0</v>
      </c>
      <c r="H367" s="1897">
        <f t="shared" si="273"/>
        <v>0</v>
      </c>
      <c r="I367" s="1848"/>
      <c r="J367" s="1843"/>
      <c r="K367" s="1714" t="s">
        <v>446</v>
      </c>
      <c r="L367" s="692">
        <v>0.0</v>
      </c>
      <c r="M367" s="701">
        <f>(L367-H367)-R367</f>
        <v>0</v>
      </c>
      <c r="N367" s="701"/>
      <c r="O367" s="701">
        <f t="shared" ref="O367:O368" si="278">SUM(M367,N367)</f>
        <v>0</v>
      </c>
      <c r="P367" s="701"/>
      <c r="Q367" s="701"/>
      <c r="R367" s="1730"/>
      <c r="S367" s="649"/>
      <c r="T367" s="649"/>
      <c r="U367" s="7"/>
      <c r="V367" s="7"/>
      <c r="W367" s="7"/>
      <c r="X367" s="7"/>
      <c r="Y367" s="7"/>
      <c r="Z367" s="7"/>
      <c r="AA367" s="7"/>
      <c r="AB367" s="7"/>
      <c r="AC367" s="7"/>
    </row>
    <row r="368">
      <c r="A368" s="1814" t="s">
        <v>962</v>
      </c>
      <c r="B368" s="1814">
        <v>0.0</v>
      </c>
      <c r="C368" s="692">
        <v>0.0</v>
      </c>
      <c r="D368" s="692">
        <v>0.0</v>
      </c>
      <c r="E368" s="692">
        <v>0.0</v>
      </c>
      <c r="F368" s="692">
        <v>0.0</v>
      </c>
      <c r="G368" s="692">
        <v>0.0</v>
      </c>
      <c r="H368" s="1897">
        <f t="shared" si="273"/>
        <v>0</v>
      </c>
      <c r="I368" s="1848"/>
      <c r="J368" s="1843"/>
      <c r="K368" s="1814" t="s">
        <v>962</v>
      </c>
      <c r="L368" s="692">
        <v>0.0</v>
      </c>
      <c r="M368" s="701">
        <f t="shared" ref="M368:M369" si="279">(L368-H368)</f>
        <v>0</v>
      </c>
      <c r="N368" s="701"/>
      <c r="O368" s="701">
        <f t="shared" si="278"/>
        <v>0</v>
      </c>
      <c r="P368" s="701"/>
      <c r="Q368" s="701"/>
      <c r="R368" s="1730"/>
      <c r="S368" s="649"/>
      <c r="T368" s="649"/>
      <c r="U368" s="7"/>
      <c r="V368" s="7"/>
      <c r="W368" s="7"/>
      <c r="X368" s="7"/>
      <c r="Y368" s="7"/>
      <c r="Z368" s="7"/>
      <c r="AA368" s="7"/>
      <c r="AB368" s="7"/>
      <c r="AC368" s="7"/>
    </row>
    <row r="369">
      <c r="A369" s="1714" t="s">
        <v>80</v>
      </c>
      <c r="B369" s="1885">
        <v>0.0</v>
      </c>
      <c r="C369" s="690">
        <v>0.0</v>
      </c>
      <c r="D369" s="690">
        <v>0.0</v>
      </c>
      <c r="E369" s="690">
        <v>0.0</v>
      </c>
      <c r="F369" s="690">
        <v>0.0</v>
      </c>
      <c r="G369" s="690">
        <v>0.0</v>
      </c>
      <c r="H369" s="1897">
        <f t="shared" si="273"/>
        <v>0</v>
      </c>
      <c r="I369" s="1869"/>
      <c r="J369" s="1843"/>
      <c r="K369" s="1714" t="s">
        <v>80</v>
      </c>
      <c r="L369" s="692">
        <v>0.0</v>
      </c>
      <c r="M369" s="701">
        <f t="shared" si="279"/>
        <v>0</v>
      </c>
      <c r="N369" s="701"/>
      <c r="O369" s="701">
        <f>sum(M369,N369)</f>
        <v>0</v>
      </c>
      <c r="P369" s="701"/>
      <c r="Q369" s="701"/>
      <c r="R369" s="1730"/>
      <c r="S369" s="649"/>
      <c r="T369" s="649"/>
      <c r="U369" s="7"/>
      <c r="V369" s="7"/>
      <c r="W369" s="7"/>
      <c r="X369" s="7"/>
      <c r="Y369" s="7"/>
      <c r="Z369" s="7"/>
      <c r="AA369" s="7"/>
      <c r="AB369" s="7"/>
      <c r="AC369" s="7"/>
    </row>
    <row r="370">
      <c r="A370" s="1757" t="s">
        <v>823</v>
      </c>
      <c r="B370" s="1758">
        <f t="shared" ref="B370:H370" si="280">SUM(B371:B375,B377:B381)</f>
        <v>0</v>
      </c>
      <c r="C370" s="1758">
        <f t="shared" si="280"/>
        <v>0</v>
      </c>
      <c r="D370" s="1758">
        <f t="shared" si="280"/>
        <v>0</v>
      </c>
      <c r="E370" s="1758">
        <f t="shared" si="280"/>
        <v>0</v>
      </c>
      <c r="F370" s="1758">
        <f t="shared" si="280"/>
        <v>0</v>
      </c>
      <c r="G370" s="1758">
        <f t="shared" si="280"/>
        <v>0</v>
      </c>
      <c r="H370" s="1829">
        <f t="shared" si="280"/>
        <v>0</v>
      </c>
      <c r="I370" s="1829"/>
      <c r="J370" s="2016"/>
      <c r="K370" s="1758" t="s">
        <v>823</v>
      </c>
      <c r="L370" s="1682"/>
      <c r="M370" s="1682"/>
      <c r="N370" s="1682"/>
      <c r="O370" s="1682"/>
      <c r="P370" s="1682"/>
      <c r="Q370" s="1682"/>
      <c r="R370" s="2039"/>
      <c r="S370" s="649"/>
      <c r="T370" s="649"/>
      <c r="U370" s="7"/>
      <c r="V370" s="7"/>
      <c r="W370" s="7"/>
      <c r="X370" s="7"/>
      <c r="Y370" s="7"/>
      <c r="Z370" s="7"/>
      <c r="AA370" s="7"/>
      <c r="AB370" s="7"/>
      <c r="AC370" s="7"/>
    </row>
    <row r="371">
      <c r="A371" s="1716" t="s">
        <v>809</v>
      </c>
      <c r="B371" s="1837">
        <v>0.0</v>
      </c>
      <c r="C371" s="1760">
        <v>0.0</v>
      </c>
      <c r="D371" s="1760">
        <v>0.0</v>
      </c>
      <c r="E371" s="1760">
        <v>0.0</v>
      </c>
      <c r="F371" s="1760">
        <v>0.0</v>
      </c>
      <c r="G371" s="1760">
        <v>0.0</v>
      </c>
      <c r="H371" s="1895">
        <f t="shared" ref="H371:H382" si="281">SUM(A371:G371)</f>
        <v>0</v>
      </c>
      <c r="I371" s="1713">
        <f>sum(H371:H375)</f>
        <v>0</v>
      </c>
      <c r="J371" s="1843"/>
      <c r="K371" s="1716" t="s">
        <v>274</v>
      </c>
      <c r="L371" s="1762">
        <v>0.0</v>
      </c>
      <c r="M371" s="1762">
        <f>(L371-H371)-R371</f>
        <v>0</v>
      </c>
      <c r="N371" s="1762"/>
      <c r="O371" s="1762">
        <f t="shared" ref="O371:O372" si="282">SUM(M371,N371)</f>
        <v>0</v>
      </c>
      <c r="P371" s="1764"/>
      <c r="Q371" s="1762"/>
      <c r="R371" s="1713"/>
      <c r="S371" s="1843"/>
      <c r="T371" s="649"/>
      <c r="U371" s="7"/>
      <c r="V371" s="7"/>
      <c r="W371" s="7"/>
      <c r="X371" s="7"/>
      <c r="Y371" s="7"/>
      <c r="Z371" s="7"/>
      <c r="AA371" s="7"/>
      <c r="AB371" s="7"/>
      <c r="AC371" s="7"/>
    </row>
    <row r="372">
      <c r="A372" s="1714" t="s">
        <v>77</v>
      </c>
      <c r="B372" s="1814">
        <v>0.0</v>
      </c>
      <c r="C372" s="692">
        <v>0.0</v>
      </c>
      <c r="D372" s="692">
        <v>0.0</v>
      </c>
      <c r="E372" s="692">
        <v>0.0</v>
      </c>
      <c r="F372" s="692">
        <v>0.0</v>
      </c>
      <c r="G372" s="692">
        <v>0.0</v>
      </c>
      <c r="H372" s="1897">
        <f t="shared" si="281"/>
        <v>0</v>
      </c>
      <c r="I372" s="504">
        <f>(I371/40)</f>
        <v>0</v>
      </c>
      <c r="J372" s="1845"/>
      <c r="K372" s="1714" t="s">
        <v>77</v>
      </c>
      <c r="L372" s="701">
        <v>0.0</v>
      </c>
      <c r="M372" s="701">
        <f>(L372-H372-H373)-R372</f>
        <v>0</v>
      </c>
      <c r="N372" s="701"/>
      <c r="O372" s="701">
        <f t="shared" si="282"/>
        <v>0</v>
      </c>
      <c r="P372" s="701"/>
      <c r="Q372" s="701"/>
      <c r="R372" s="1730"/>
      <c r="S372" s="649"/>
      <c r="T372" s="649"/>
      <c r="U372" s="7"/>
      <c r="V372" s="7"/>
      <c r="W372" s="7"/>
      <c r="X372" s="7"/>
      <c r="Y372" s="7"/>
      <c r="Z372" s="7"/>
      <c r="AA372" s="7"/>
      <c r="AB372" s="7"/>
      <c r="AC372" s="7"/>
    </row>
    <row r="373">
      <c r="A373" s="1714" t="s">
        <v>78</v>
      </c>
      <c r="B373" s="1814">
        <v>0.0</v>
      </c>
      <c r="C373" s="692">
        <v>0.0</v>
      </c>
      <c r="D373" s="692">
        <v>0.0</v>
      </c>
      <c r="E373" s="692">
        <v>0.0</v>
      </c>
      <c r="F373" s="692">
        <v>0.0</v>
      </c>
      <c r="G373" s="692">
        <v>0.0</v>
      </c>
      <c r="H373" s="1897">
        <f t="shared" si="281"/>
        <v>0</v>
      </c>
      <c r="I373" s="1848"/>
      <c r="J373" s="1843"/>
      <c r="K373" s="1714" t="s">
        <v>78</v>
      </c>
      <c r="L373" s="701" t="s">
        <v>79</v>
      </c>
      <c r="M373" s="701" t="s">
        <v>79</v>
      </c>
      <c r="N373" s="701"/>
      <c r="O373" s="701" t="s">
        <v>79</v>
      </c>
      <c r="P373" s="701"/>
      <c r="Q373" s="701"/>
      <c r="R373" s="1730"/>
      <c r="S373" s="649"/>
      <c r="T373" s="649"/>
      <c r="U373" s="7"/>
      <c r="V373" s="7"/>
      <c r="W373" s="7"/>
      <c r="X373" s="7"/>
      <c r="Y373" s="7"/>
      <c r="Z373" s="7"/>
      <c r="AA373" s="7"/>
      <c r="AB373" s="7"/>
      <c r="AC373" s="7"/>
    </row>
    <row r="374">
      <c r="A374" s="1714" t="s">
        <v>446</v>
      </c>
      <c r="B374" s="1814">
        <v>0.0</v>
      </c>
      <c r="C374" s="692">
        <v>0.0</v>
      </c>
      <c r="D374" s="692">
        <v>0.0</v>
      </c>
      <c r="E374" s="692">
        <v>0.0</v>
      </c>
      <c r="F374" s="692">
        <v>0.0</v>
      </c>
      <c r="G374" s="692">
        <v>0.0</v>
      </c>
      <c r="H374" s="1897">
        <f t="shared" si="281"/>
        <v>0</v>
      </c>
      <c r="I374" s="1848"/>
      <c r="J374" s="1843"/>
      <c r="K374" s="1714" t="s">
        <v>446</v>
      </c>
      <c r="L374" s="701">
        <v>0.0</v>
      </c>
      <c r="M374" s="701">
        <f>(L374-H374)-R374</f>
        <v>0</v>
      </c>
      <c r="N374" s="701"/>
      <c r="O374" s="701">
        <f t="shared" ref="O374:O375" si="283">SUM(M374,N374)</f>
        <v>0</v>
      </c>
      <c r="P374" s="701"/>
      <c r="Q374" s="701"/>
      <c r="R374" s="1730"/>
      <c r="S374" s="649"/>
      <c r="T374" s="649"/>
      <c r="U374" s="7"/>
      <c r="V374" s="7"/>
      <c r="W374" s="7"/>
      <c r="X374" s="7"/>
      <c r="Y374" s="7"/>
      <c r="Z374" s="7"/>
      <c r="AA374" s="7"/>
      <c r="AB374" s="7"/>
      <c r="AC374" s="7"/>
    </row>
    <row r="375">
      <c r="A375" s="1814" t="s">
        <v>962</v>
      </c>
      <c r="B375" s="1814">
        <v>0.0</v>
      </c>
      <c r="C375" s="692">
        <v>0.0</v>
      </c>
      <c r="D375" s="692">
        <v>0.0</v>
      </c>
      <c r="E375" s="692">
        <v>0.0</v>
      </c>
      <c r="F375" s="692">
        <v>0.0</v>
      </c>
      <c r="G375" s="692">
        <v>0.0</v>
      </c>
      <c r="H375" s="1897">
        <f t="shared" si="281"/>
        <v>0</v>
      </c>
      <c r="I375" s="1848"/>
      <c r="J375" s="1843"/>
      <c r="K375" s="1814" t="s">
        <v>962</v>
      </c>
      <c r="L375" s="701">
        <v>0.0</v>
      </c>
      <c r="M375" s="701">
        <f t="shared" ref="M375:M376" si="284">(L375-H375)</f>
        <v>0</v>
      </c>
      <c r="N375" s="701"/>
      <c r="O375" s="701">
        <f t="shared" si="283"/>
        <v>0</v>
      </c>
      <c r="P375" s="701"/>
      <c r="Q375" s="701"/>
      <c r="R375" s="1730"/>
      <c r="S375" s="649"/>
      <c r="T375" s="649"/>
      <c r="U375" s="7"/>
      <c r="V375" s="7"/>
      <c r="W375" s="7"/>
      <c r="X375" s="7"/>
      <c r="Y375" s="7"/>
      <c r="Z375" s="7"/>
      <c r="AA375" s="7"/>
      <c r="AB375" s="7"/>
      <c r="AC375" s="7"/>
    </row>
    <row r="376">
      <c r="A376" s="1714" t="s">
        <v>80</v>
      </c>
      <c r="B376" s="1885">
        <v>0.0</v>
      </c>
      <c r="C376" s="690">
        <v>0.0</v>
      </c>
      <c r="D376" s="690">
        <v>0.0</v>
      </c>
      <c r="E376" s="690">
        <v>0.0</v>
      </c>
      <c r="F376" s="690">
        <v>0.0</v>
      </c>
      <c r="G376" s="690">
        <v>0.0</v>
      </c>
      <c r="H376" s="1897">
        <f t="shared" si="281"/>
        <v>0</v>
      </c>
      <c r="I376" s="1848"/>
      <c r="J376" s="1843"/>
      <c r="K376" s="1714" t="s">
        <v>80</v>
      </c>
      <c r="L376" s="701">
        <v>0.0</v>
      </c>
      <c r="M376" s="701">
        <f t="shared" si="284"/>
        <v>0</v>
      </c>
      <c r="N376" s="701"/>
      <c r="O376" s="701">
        <f>sum(M376,N376)</f>
        <v>0</v>
      </c>
      <c r="P376" s="701"/>
      <c r="Q376" s="701"/>
      <c r="R376" s="1730"/>
      <c r="S376" s="649"/>
      <c r="T376" s="649"/>
      <c r="U376" s="7"/>
      <c r="V376" s="7"/>
      <c r="W376" s="7"/>
      <c r="X376" s="7"/>
      <c r="Y376" s="7"/>
      <c r="Z376" s="7"/>
      <c r="AA376" s="7"/>
      <c r="AB376" s="7"/>
      <c r="AC376" s="7"/>
    </row>
    <row r="377">
      <c r="A377" s="1716" t="s">
        <v>274</v>
      </c>
      <c r="B377" s="1837">
        <v>0.0</v>
      </c>
      <c r="C377" s="1760">
        <v>0.0</v>
      </c>
      <c r="D377" s="1760">
        <v>0.0</v>
      </c>
      <c r="E377" s="1760">
        <v>0.0</v>
      </c>
      <c r="F377" s="1760">
        <v>0.0</v>
      </c>
      <c r="G377" s="1760">
        <v>0.0</v>
      </c>
      <c r="H377" s="1895">
        <f t="shared" si="281"/>
        <v>0</v>
      </c>
      <c r="I377" s="1713">
        <f>sum(H377:H381)</f>
        <v>0</v>
      </c>
      <c r="J377" s="1843"/>
      <c r="K377" s="1716" t="s">
        <v>274</v>
      </c>
      <c r="L377" s="1765">
        <v>0.0</v>
      </c>
      <c r="M377" s="1762">
        <f>(L377-H377)-R377</f>
        <v>0</v>
      </c>
      <c r="N377" s="1762"/>
      <c r="O377" s="1762">
        <f t="shared" ref="O377:O378" si="285">SUM(M377,N377)</f>
        <v>0</v>
      </c>
      <c r="P377" s="1764"/>
      <c r="Q377" s="1762"/>
      <c r="R377" s="1713"/>
      <c r="S377" s="1843"/>
      <c r="T377" s="649"/>
      <c r="U377" s="7"/>
      <c r="V377" s="7"/>
      <c r="W377" s="7"/>
      <c r="X377" s="7"/>
      <c r="Y377" s="7"/>
      <c r="Z377" s="7"/>
      <c r="AA377" s="7"/>
      <c r="AB377" s="7"/>
      <c r="AC377" s="7"/>
    </row>
    <row r="378">
      <c r="A378" s="1714" t="s">
        <v>77</v>
      </c>
      <c r="B378" s="1814">
        <v>0.0</v>
      </c>
      <c r="C378" s="692">
        <v>0.0</v>
      </c>
      <c r="D378" s="692">
        <v>0.0</v>
      </c>
      <c r="E378" s="692">
        <v>0.0</v>
      </c>
      <c r="F378" s="692">
        <v>0.0</v>
      </c>
      <c r="G378" s="692">
        <v>0.0</v>
      </c>
      <c r="H378" s="1897">
        <f t="shared" si="281"/>
        <v>0</v>
      </c>
      <c r="I378" s="504">
        <f>(I377/40)</f>
        <v>0</v>
      </c>
      <c r="J378" s="1845"/>
      <c r="K378" s="1714" t="s">
        <v>77</v>
      </c>
      <c r="L378" s="692">
        <v>0.0</v>
      </c>
      <c r="M378" s="701">
        <f>(L378-H378-H379)-R378</f>
        <v>0</v>
      </c>
      <c r="N378" s="701"/>
      <c r="O378" s="701">
        <f t="shared" si="285"/>
        <v>0</v>
      </c>
      <c r="P378" s="701"/>
      <c r="Q378" s="701"/>
      <c r="R378" s="1730"/>
      <c r="S378" s="649"/>
      <c r="T378" s="649"/>
      <c r="U378" s="7"/>
      <c r="V378" s="7"/>
      <c r="W378" s="7"/>
      <c r="X378" s="7"/>
      <c r="Y378" s="7"/>
      <c r="Z378" s="7"/>
      <c r="AA378" s="7"/>
      <c r="AB378" s="7"/>
      <c r="AC378" s="7"/>
    </row>
    <row r="379">
      <c r="A379" s="1714" t="s">
        <v>78</v>
      </c>
      <c r="B379" s="1814">
        <v>0.0</v>
      </c>
      <c r="C379" s="692">
        <v>0.0</v>
      </c>
      <c r="D379" s="692">
        <v>0.0</v>
      </c>
      <c r="E379" s="692">
        <v>0.0</v>
      </c>
      <c r="F379" s="692">
        <v>0.0</v>
      </c>
      <c r="G379" s="692">
        <v>0.0</v>
      </c>
      <c r="H379" s="1897">
        <f t="shared" si="281"/>
        <v>0</v>
      </c>
      <c r="I379" s="1848"/>
      <c r="J379" s="1843"/>
      <c r="K379" s="1714" t="s">
        <v>78</v>
      </c>
      <c r="L379" s="692" t="s">
        <v>79</v>
      </c>
      <c r="M379" s="701" t="s">
        <v>79</v>
      </c>
      <c r="N379" s="701"/>
      <c r="O379" s="701" t="s">
        <v>79</v>
      </c>
      <c r="P379" s="701"/>
      <c r="Q379" s="701"/>
      <c r="R379" s="1730"/>
      <c r="S379" s="649"/>
      <c r="T379" s="649"/>
      <c r="U379" s="7"/>
      <c r="V379" s="7"/>
      <c r="W379" s="7"/>
      <c r="X379" s="7"/>
      <c r="Y379" s="7"/>
      <c r="Z379" s="7"/>
      <c r="AA379" s="7"/>
      <c r="AB379" s="7"/>
      <c r="AC379" s="7"/>
    </row>
    <row r="380">
      <c r="A380" s="1714" t="s">
        <v>446</v>
      </c>
      <c r="B380" s="1814">
        <v>0.0</v>
      </c>
      <c r="C380" s="692">
        <v>0.0</v>
      </c>
      <c r="D380" s="692">
        <v>0.0</v>
      </c>
      <c r="E380" s="692">
        <v>0.0</v>
      </c>
      <c r="F380" s="692">
        <v>0.0</v>
      </c>
      <c r="G380" s="692">
        <v>0.0</v>
      </c>
      <c r="H380" s="1897">
        <f t="shared" si="281"/>
        <v>0</v>
      </c>
      <c r="I380" s="1848"/>
      <c r="J380" s="1843"/>
      <c r="K380" s="1714" t="s">
        <v>446</v>
      </c>
      <c r="L380" s="692">
        <v>0.0</v>
      </c>
      <c r="M380" s="701">
        <f>(L380-H380)-R380</f>
        <v>0</v>
      </c>
      <c r="N380" s="701"/>
      <c r="O380" s="701">
        <f t="shared" ref="O380:O381" si="286">SUM(M380,N380)</f>
        <v>0</v>
      </c>
      <c r="P380" s="701"/>
      <c r="Q380" s="701"/>
      <c r="R380" s="1730"/>
      <c r="S380" s="649"/>
      <c r="T380" s="649"/>
      <c r="U380" s="7"/>
      <c r="V380" s="7"/>
      <c r="W380" s="7"/>
      <c r="X380" s="7"/>
      <c r="Y380" s="7"/>
      <c r="Z380" s="7"/>
      <c r="AA380" s="7"/>
      <c r="AB380" s="7"/>
      <c r="AC380" s="7"/>
    </row>
    <row r="381">
      <c r="A381" s="1814" t="s">
        <v>962</v>
      </c>
      <c r="B381" s="1814">
        <v>0.0</v>
      </c>
      <c r="C381" s="692">
        <v>0.0</v>
      </c>
      <c r="D381" s="692">
        <v>0.0</v>
      </c>
      <c r="E381" s="692">
        <v>0.0</v>
      </c>
      <c r="F381" s="692">
        <v>0.0</v>
      </c>
      <c r="G381" s="692">
        <v>0.0</v>
      </c>
      <c r="H381" s="1897">
        <f t="shared" si="281"/>
        <v>0</v>
      </c>
      <c r="I381" s="1848"/>
      <c r="J381" s="1843"/>
      <c r="K381" s="1814" t="s">
        <v>962</v>
      </c>
      <c r="L381" s="692">
        <v>0.0</v>
      </c>
      <c r="M381" s="701">
        <f t="shared" ref="M381:M382" si="287">(L381-H381)</f>
        <v>0</v>
      </c>
      <c r="N381" s="701"/>
      <c r="O381" s="701">
        <f t="shared" si="286"/>
        <v>0</v>
      </c>
      <c r="P381" s="701"/>
      <c r="Q381" s="701"/>
      <c r="R381" s="1730"/>
      <c r="S381" s="649"/>
      <c r="T381" s="649"/>
      <c r="U381" s="7"/>
      <c r="V381" s="7"/>
      <c r="W381" s="7"/>
      <c r="X381" s="7"/>
      <c r="Y381" s="7"/>
      <c r="Z381" s="7"/>
      <c r="AA381" s="7"/>
      <c r="AB381" s="7"/>
      <c r="AC381" s="7"/>
    </row>
    <row r="382">
      <c r="A382" s="1714" t="s">
        <v>80</v>
      </c>
      <c r="B382" s="1885">
        <v>0.0</v>
      </c>
      <c r="C382" s="690">
        <v>0.0</v>
      </c>
      <c r="D382" s="690">
        <v>0.0</v>
      </c>
      <c r="E382" s="690">
        <v>0.0</v>
      </c>
      <c r="F382" s="690">
        <v>0.0</v>
      </c>
      <c r="G382" s="690">
        <v>0.0</v>
      </c>
      <c r="H382" s="1897">
        <f t="shared" si="281"/>
        <v>0</v>
      </c>
      <c r="I382" s="1869"/>
      <c r="J382" s="1843"/>
      <c r="K382" s="1714" t="s">
        <v>80</v>
      </c>
      <c r="L382" s="692">
        <v>0.0</v>
      </c>
      <c r="M382" s="701">
        <f t="shared" si="287"/>
        <v>0</v>
      </c>
      <c r="N382" s="701"/>
      <c r="O382" s="701">
        <f>sum(M382,N382)</f>
        <v>0</v>
      </c>
      <c r="P382" s="701"/>
      <c r="Q382" s="701"/>
      <c r="R382" s="1730"/>
      <c r="S382" s="649"/>
      <c r="T382" s="649"/>
      <c r="U382" s="7"/>
      <c r="V382" s="7"/>
      <c r="W382" s="7"/>
      <c r="X382" s="7"/>
      <c r="Y382" s="7"/>
      <c r="Z382" s="7"/>
      <c r="AA382" s="7"/>
      <c r="AB382" s="7"/>
      <c r="AC382" s="7"/>
    </row>
    <row r="383">
      <c r="A383" s="1757" t="s">
        <v>826</v>
      </c>
      <c r="B383" s="1788">
        <v>0.0</v>
      </c>
      <c r="C383" s="1758">
        <f t="shared" ref="C383:H383" si="288">SUM(C384:C388,C390:C394)</f>
        <v>0</v>
      </c>
      <c r="D383" s="1758">
        <f t="shared" si="288"/>
        <v>0</v>
      </c>
      <c r="E383" s="1758">
        <f t="shared" si="288"/>
        <v>0</v>
      </c>
      <c r="F383" s="1758">
        <f t="shared" si="288"/>
        <v>0</v>
      </c>
      <c r="G383" s="1758">
        <f t="shared" si="288"/>
        <v>0</v>
      </c>
      <c r="H383" s="1829">
        <f t="shared" si="288"/>
        <v>0</v>
      </c>
      <c r="I383" s="1829"/>
      <c r="J383" s="2016"/>
      <c r="K383" s="1758" t="s">
        <v>826</v>
      </c>
      <c r="L383" s="1682"/>
      <c r="M383" s="1682"/>
      <c r="N383" s="1682"/>
      <c r="O383" s="1682"/>
      <c r="P383" s="1682"/>
      <c r="Q383" s="1682"/>
      <c r="R383" s="2039"/>
      <c r="S383" s="649"/>
      <c r="T383" s="649"/>
      <c r="U383" s="7"/>
      <c r="V383" s="7"/>
      <c r="W383" s="7"/>
      <c r="X383" s="7"/>
      <c r="Y383" s="7"/>
      <c r="Z383" s="7"/>
      <c r="AA383" s="7"/>
      <c r="AB383" s="7"/>
      <c r="AC383" s="7"/>
    </row>
    <row r="384">
      <c r="A384" s="1716" t="s">
        <v>274</v>
      </c>
      <c r="B384" s="1837">
        <v>0.0</v>
      </c>
      <c r="C384" s="1760">
        <v>0.0</v>
      </c>
      <c r="D384" s="1760">
        <v>0.0</v>
      </c>
      <c r="E384" s="1760">
        <v>0.0</v>
      </c>
      <c r="F384" s="1760">
        <v>0.0</v>
      </c>
      <c r="G384" s="1760">
        <v>0.0</v>
      </c>
      <c r="H384" s="1895">
        <f t="shared" ref="H384:H395" si="289">SUM(A384:G384)</f>
        <v>0</v>
      </c>
      <c r="I384" s="1713">
        <f>sum(H384:H388)</f>
        <v>0</v>
      </c>
      <c r="J384" s="1843"/>
      <c r="K384" s="1716" t="s">
        <v>274</v>
      </c>
      <c r="L384" s="1765">
        <v>0.0</v>
      </c>
      <c r="M384" s="1762">
        <f>(L384-H384)-R384</f>
        <v>0</v>
      </c>
      <c r="N384" s="1762"/>
      <c r="O384" s="1762">
        <f t="shared" ref="O384:O385" si="290">SUM(M384,N384)</f>
        <v>0</v>
      </c>
      <c r="P384" s="1764"/>
      <c r="Q384" s="1762"/>
      <c r="R384" s="1713"/>
      <c r="S384" s="1843"/>
      <c r="T384" s="649"/>
      <c r="U384" s="7"/>
      <c r="V384" s="7"/>
      <c r="W384" s="7"/>
      <c r="X384" s="7"/>
      <c r="Y384" s="7"/>
      <c r="Z384" s="7"/>
      <c r="AA384" s="7"/>
      <c r="AB384" s="7"/>
      <c r="AC384" s="7"/>
    </row>
    <row r="385">
      <c r="A385" s="1714" t="s">
        <v>77</v>
      </c>
      <c r="B385" s="1814">
        <v>0.0</v>
      </c>
      <c r="C385" s="692">
        <v>0.0</v>
      </c>
      <c r="D385" s="692">
        <v>0.0</v>
      </c>
      <c r="E385" s="692">
        <v>0.0</v>
      </c>
      <c r="F385" s="692">
        <v>0.0</v>
      </c>
      <c r="G385" s="692">
        <v>0.0</v>
      </c>
      <c r="H385" s="1897">
        <f t="shared" si="289"/>
        <v>0</v>
      </c>
      <c r="I385" s="504">
        <f>(I384/40)</f>
        <v>0</v>
      </c>
      <c r="J385" s="1845"/>
      <c r="K385" s="1714" t="s">
        <v>77</v>
      </c>
      <c r="L385" s="692">
        <v>0.0</v>
      </c>
      <c r="M385" s="701">
        <f>(L385-H385-H386)-R385</f>
        <v>0</v>
      </c>
      <c r="N385" s="701"/>
      <c r="O385" s="701">
        <f t="shared" si="290"/>
        <v>0</v>
      </c>
      <c r="P385" s="701"/>
      <c r="Q385" s="701"/>
      <c r="R385" s="1730"/>
      <c r="S385" s="649"/>
      <c r="T385" s="649"/>
      <c r="U385" s="7"/>
      <c r="V385" s="7"/>
      <c r="W385" s="7"/>
      <c r="X385" s="7"/>
      <c r="Y385" s="7"/>
      <c r="Z385" s="7"/>
      <c r="AA385" s="7"/>
      <c r="AB385" s="7"/>
      <c r="AC385" s="7"/>
    </row>
    <row r="386">
      <c r="A386" s="1714" t="s">
        <v>78</v>
      </c>
      <c r="B386" s="1814">
        <v>0.0</v>
      </c>
      <c r="C386" s="692">
        <v>0.0</v>
      </c>
      <c r="D386" s="692">
        <v>0.0</v>
      </c>
      <c r="E386" s="692">
        <v>0.0</v>
      </c>
      <c r="F386" s="692">
        <v>0.0</v>
      </c>
      <c r="G386" s="692">
        <v>0.0</v>
      </c>
      <c r="H386" s="1897">
        <f t="shared" si="289"/>
        <v>0</v>
      </c>
      <c r="I386" s="1848"/>
      <c r="J386" s="1843"/>
      <c r="K386" s="1714" t="s">
        <v>78</v>
      </c>
      <c r="L386" s="692" t="s">
        <v>79</v>
      </c>
      <c r="M386" s="701" t="s">
        <v>79</v>
      </c>
      <c r="N386" s="701"/>
      <c r="O386" s="701" t="s">
        <v>79</v>
      </c>
      <c r="P386" s="701"/>
      <c r="Q386" s="701"/>
      <c r="R386" s="1730"/>
      <c r="S386" s="649"/>
      <c r="T386" s="649"/>
      <c r="U386" s="7"/>
      <c r="V386" s="7"/>
      <c r="W386" s="7"/>
      <c r="X386" s="7"/>
      <c r="Y386" s="7"/>
      <c r="Z386" s="7"/>
      <c r="AA386" s="7"/>
      <c r="AB386" s="7"/>
      <c r="AC386" s="7"/>
    </row>
    <row r="387">
      <c r="A387" s="1714" t="s">
        <v>446</v>
      </c>
      <c r="B387" s="1814">
        <v>0.0</v>
      </c>
      <c r="C387" s="692">
        <v>0.0</v>
      </c>
      <c r="D387" s="692">
        <v>0.0</v>
      </c>
      <c r="E387" s="692">
        <v>0.0</v>
      </c>
      <c r="F387" s="692">
        <v>0.0</v>
      </c>
      <c r="G387" s="692">
        <v>0.0</v>
      </c>
      <c r="H387" s="1897">
        <f t="shared" si="289"/>
        <v>0</v>
      </c>
      <c r="I387" s="1848"/>
      <c r="J387" s="1843"/>
      <c r="K387" s="1714" t="s">
        <v>446</v>
      </c>
      <c r="L387" s="692">
        <v>0.0</v>
      </c>
      <c r="M387" s="701">
        <f>(L387-H387)-R387</f>
        <v>0</v>
      </c>
      <c r="N387" s="701"/>
      <c r="O387" s="701">
        <f t="shared" ref="O387:O388" si="291">SUM(M387,N387)</f>
        <v>0</v>
      </c>
      <c r="P387" s="701"/>
      <c r="Q387" s="701"/>
      <c r="R387" s="1730"/>
      <c r="S387" s="649"/>
      <c r="T387" s="649"/>
      <c r="U387" s="7"/>
      <c r="V387" s="7"/>
      <c r="W387" s="7"/>
      <c r="X387" s="7"/>
      <c r="Y387" s="7"/>
      <c r="Z387" s="7"/>
      <c r="AA387" s="7"/>
      <c r="AB387" s="7"/>
      <c r="AC387" s="7"/>
    </row>
    <row r="388">
      <c r="A388" s="1814" t="s">
        <v>962</v>
      </c>
      <c r="B388" s="1814">
        <v>0.0</v>
      </c>
      <c r="C388" s="692">
        <v>0.0</v>
      </c>
      <c r="D388" s="692">
        <v>0.0</v>
      </c>
      <c r="E388" s="692">
        <v>0.0</v>
      </c>
      <c r="F388" s="692">
        <v>0.0</v>
      </c>
      <c r="G388" s="692">
        <v>0.0</v>
      </c>
      <c r="H388" s="1897">
        <f t="shared" si="289"/>
        <v>0</v>
      </c>
      <c r="I388" s="1848"/>
      <c r="J388" s="1843"/>
      <c r="K388" s="1814" t="s">
        <v>962</v>
      </c>
      <c r="L388" s="692">
        <v>0.0</v>
      </c>
      <c r="M388" s="701">
        <f t="shared" ref="M388:M389" si="292">(L388-H388)</f>
        <v>0</v>
      </c>
      <c r="N388" s="701"/>
      <c r="O388" s="701">
        <f t="shared" si="291"/>
        <v>0</v>
      </c>
      <c r="P388" s="701"/>
      <c r="Q388" s="701"/>
      <c r="R388" s="1730"/>
      <c r="S388" s="649"/>
      <c r="T388" s="649"/>
      <c r="U388" s="7"/>
      <c r="V388" s="7"/>
      <c r="W388" s="7"/>
      <c r="X388" s="7"/>
      <c r="Y388" s="7"/>
      <c r="Z388" s="7"/>
      <c r="AA388" s="7"/>
      <c r="AB388" s="7"/>
      <c r="AC388" s="7"/>
    </row>
    <row r="389">
      <c r="A389" s="1714" t="s">
        <v>80</v>
      </c>
      <c r="B389" s="1885">
        <v>0.0</v>
      </c>
      <c r="C389" s="690">
        <v>0.0</v>
      </c>
      <c r="D389" s="690">
        <v>0.0</v>
      </c>
      <c r="E389" s="690">
        <v>0.0</v>
      </c>
      <c r="F389" s="690">
        <v>0.0</v>
      </c>
      <c r="G389" s="690">
        <v>0.0</v>
      </c>
      <c r="H389" s="1897">
        <f t="shared" si="289"/>
        <v>0</v>
      </c>
      <c r="I389" s="1848"/>
      <c r="J389" s="1843"/>
      <c r="K389" s="1714" t="s">
        <v>80</v>
      </c>
      <c r="L389" s="692">
        <v>0.0</v>
      </c>
      <c r="M389" s="701">
        <f t="shared" si="292"/>
        <v>0</v>
      </c>
      <c r="N389" s="701"/>
      <c r="O389" s="701">
        <f>sum(M389,N389)</f>
        <v>0</v>
      </c>
      <c r="P389" s="701"/>
      <c r="Q389" s="701"/>
      <c r="R389" s="1730"/>
      <c r="S389" s="649"/>
      <c r="T389" s="649"/>
      <c r="U389" s="7"/>
      <c r="V389" s="7"/>
      <c r="W389" s="7"/>
      <c r="X389" s="7"/>
      <c r="Y389" s="7"/>
      <c r="Z389" s="7"/>
      <c r="AA389" s="7"/>
      <c r="AB389" s="7"/>
      <c r="AC389" s="7"/>
    </row>
    <row r="390">
      <c r="A390" s="1716" t="s">
        <v>274</v>
      </c>
      <c r="B390" s="1837">
        <v>0.0</v>
      </c>
      <c r="C390" s="1760">
        <v>0.0</v>
      </c>
      <c r="D390" s="1760">
        <v>0.0</v>
      </c>
      <c r="E390" s="1760">
        <v>0.0</v>
      </c>
      <c r="F390" s="1760">
        <v>0.0</v>
      </c>
      <c r="G390" s="1760">
        <v>0.0</v>
      </c>
      <c r="H390" s="1895">
        <f t="shared" si="289"/>
        <v>0</v>
      </c>
      <c r="I390" s="1713">
        <f>sum(H390:H394)</f>
        <v>0</v>
      </c>
      <c r="J390" s="1843"/>
      <c r="K390" s="1716" t="s">
        <v>274</v>
      </c>
      <c r="L390" s="1765">
        <v>0.0</v>
      </c>
      <c r="M390" s="1762">
        <f>(L390-H390)-R390</f>
        <v>0</v>
      </c>
      <c r="N390" s="1762"/>
      <c r="O390" s="1762">
        <f t="shared" ref="O390:O391" si="293">SUM(M390,N390)</f>
        <v>0</v>
      </c>
      <c r="P390" s="1764"/>
      <c r="Q390" s="1762"/>
      <c r="R390" s="1713"/>
      <c r="S390" s="1843"/>
      <c r="T390" s="649"/>
      <c r="U390" s="7"/>
      <c r="V390" s="7"/>
      <c r="W390" s="7"/>
      <c r="X390" s="7"/>
      <c r="Y390" s="7"/>
      <c r="Z390" s="7"/>
      <c r="AA390" s="7"/>
      <c r="AB390" s="7"/>
      <c r="AC390" s="7"/>
    </row>
    <row r="391">
      <c r="A391" s="1714" t="s">
        <v>77</v>
      </c>
      <c r="B391" s="1814">
        <v>0.0</v>
      </c>
      <c r="C391" s="692">
        <v>0.0</v>
      </c>
      <c r="D391" s="692">
        <v>0.0</v>
      </c>
      <c r="E391" s="692">
        <v>0.0</v>
      </c>
      <c r="F391" s="692">
        <v>0.0</v>
      </c>
      <c r="G391" s="692">
        <v>0.0</v>
      </c>
      <c r="H391" s="1897">
        <f t="shared" si="289"/>
        <v>0</v>
      </c>
      <c r="I391" s="504">
        <f>(I390/40)</f>
        <v>0</v>
      </c>
      <c r="J391" s="1845"/>
      <c r="K391" s="1714" t="s">
        <v>77</v>
      </c>
      <c r="L391" s="692">
        <v>0.0</v>
      </c>
      <c r="M391" s="701">
        <f>(L391-H391-H392)-R391</f>
        <v>0</v>
      </c>
      <c r="N391" s="701"/>
      <c r="O391" s="701">
        <f t="shared" si="293"/>
        <v>0</v>
      </c>
      <c r="P391" s="701"/>
      <c r="Q391" s="701"/>
      <c r="R391" s="1730"/>
      <c r="S391" s="649"/>
      <c r="T391" s="649"/>
      <c r="U391" s="7"/>
      <c r="V391" s="7"/>
      <c r="W391" s="7"/>
      <c r="X391" s="7"/>
      <c r="Y391" s="7"/>
      <c r="Z391" s="7"/>
      <c r="AA391" s="7"/>
      <c r="AB391" s="7"/>
      <c r="AC391" s="7"/>
    </row>
    <row r="392">
      <c r="A392" s="1714" t="s">
        <v>78</v>
      </c>
      <c r="B392" s="1814">
        <v>0.0</v>
      </c>
      <c r="C392" s="692">
        <v>0.0</v>
      </c>
      <c r="D392" s="692">
        <v>0.0</v>
      </c>
      <c r="E392" s="692">
        <v>0.0</v>
      </c>
      <c r="F392" s="692">
        <v>0.0</v>
      </c>
      <c r="G392" s="692">
        <v>0.0</v>
      </c>
      <c r="H392" s="1897">
        <f t="shared" si="289"/>
        <v>0</v>
      </c>
      <c r="I392" s="1848"/>
      <c r="J392" s="1843"/>
      <c r="K392" s="1714" t="s">
        <v>78</v>
      </c>
      <c r="L392" s="692" t="s">
        <v>79</v>
      </c>
      <c r="M392" s="701" t="s">
        <v>79</v>
      </c>
      <c r="N392" s="701"/>
      <c r="O392" s="701" t="s">
        <v>79</v>
      </c>
      <c r="P392" s="701"/>
      <c r="Q392" s="701"/>
      <c r="R392" s="1730"/>
      <c r="S392" s="649"/>
      <c r="T392" s="649"/>
      <c r="U392" s="7"/>
      <c r="V392" s="7"/>
      <c r="W392" s="7"/>
      <c r="X392" s="7"/>
      <c r="Y392" s="7"/>
      <c r="Z392" s="7"/>
      <c r="AA392" s="7"/>
      <c r="AB392" s="7"/>
      <c r="AC392" s="7"/>
    </row>
    <row r="393">
      <c r="A393" s="1714" t="s">
        <v>446</v>
      </c>
      <c r="B393" s="1814">
        <v>0.0</v>
      </c>
      <c r="C393" s="692">
        <v>0.0</v>
      </c>
      <c r="D393" s="692">
        <v>0.0</v>
      </c>
      <c r="E393" s="692">
        <v>0.0</v>
      </c>
      <c r="F393" s="692">
        <v>0.0</v>
      </c>
      <c r="G393" s="692">
        <v>0.0</v>
      </c>
      <c r="H393" s="1897">
        <f t="shared" si="289"/>
        <v>0</v>
      </c>
      <c r="I393" s="1848"/>
      <c r="J393" s="1843"/>
      <c r="K393" s="1714" t="s">
        <v>446</v>
      </c>
      <c r="L393" s="692">
        <v>0.0</v>
      </c>
      <c r="M393" s="701">
        <f>(L393-H393)-R393</f>
        <v>0</v>
      </c>
      <c r="N393" s="701"/>
      <c r="O393" s="701">
        <f t="shared" ref="O393:O394" si="294">SUM(M393,N393)</f>
        <v>0</v>
      </c>
      <c r="P393" s="701"/>
      <c r="Q393" s="701"/>
      <c r="R393" s="1730"/>
      <c r="S393" s="649"/>
      <c r="T393" s="649"/>
      <c r="U393" s="7"/>
      <c r="V393" s="7"/>
      <c r="W393" s="7"/>
      <c r="X393" s="7"/>
      <c r="Y393" s="7"/>
      <c r="Z393" s="7"/>
      <c r="AA393" s="7"/>
      <c r="AB393" s="7"/>
      <c r="AC393" s="7"/>
    </row>
    <row r="394">
      <c r="A394" s="1814" t="s">
        <v>962</v>
      </c>
      <c r="B394" s="1814">
        <v>0.0</v>
      </c>
      <c r="C394" s="692">
        <v>0.0</v>
      </c>
      <c r="D394" s="692">
        <v>0.0</v>
      </c>
      <c r="E394" s="692">
        <v>0.0</v>
      </c>
      <c r="F394" s="692">
        <v>0.0</v>
      </c>
      <c r="G394" s="692">
        <v>0.0</v>
      </c>
      <c r="H394" s="1897">
        <f t="shared" si="289"/>
        <v>0</v>
      </c>
      <c r="I394" s="1848"/>
      <c r="J394" s="1843"/>
      <c r="K394" s="1814" t="s">
        <v>962</v>
      </c>
      <c r="L394" s="692">
        <v>0.0</v>
      </c>
      <c r="M394" s="701">
        <f t="shared" ref="M394:M395" si="295">(L394-H394)</f>
        <v>0</v>
      </c>
      <c r="N394" s="701"/>
      <c r="O394" s="701">
        <f t="shared" si="294"/>
        <v>0</v>
      </c>
      <c r="P394" s="701"/>
      <c r="Q394" s="701"/>
      <c r="R394" s="1730"/>
      <c r="S394" s="649"/>
      <c r="T394" s="649"/>
      <c r="U394" s="7"/>
      <c r="V394" s="7"/>
      <c r="W394" s="7"/>
      <c r="X394" s="7"/>
      <c r="Y394" s="7"/>
      <c r="Z394" s="7"/>
      <c r="AA394" s="7"/>
      <c r="AB394" s="7"/>
      <c r="AC394" s="7"/>
    </row>
    <row r="395">
      <c r="A395" s="1714" t="s">
        <v>80</v>
      </c>
      <c r="B395" s="1885">
        <v>0.0</v>
      </c>
      <c r="C395" s="690">
        <v>0.0</v>
      </c>
      <c r="D395" s="690">
        <v>0.0</v>
      </c>
      <c r="E395" s="690">
        <v>0.0</v>
      </c>
      <c r="F395" s="690">
        <v>0.0</v>
      </c>
      <c r="G395" s="690">
        <v>0.0</v>
      </c>
      <c r="H395" s="1897">
        <f t="shared" si="289"/>
        <v>0</v>
      </c>
      <c r="I395" s="1869"/>
      <c r="J395" s="1843"/>
      <c r="K395" s="1714" t="s">
        <v>80</v>
      </c>
      <c r="L395" s="692">
        <v>0.0</v>
      </c>
      <c r="M395" s="701">
        <f t="shared" si="295"/>
        <v>0</v>
      </c>
      <c r="N395" s="701"/>
      <c r="O395" s="701">
        <f>sum(M395,N395)</f>
        <v>0</v>
      </c>
      <c r="P395" s="701"/>
      <c r="Q395" s="701"/>
      <c r="R395" s="1730"/>
      <c r="S395" s="649"/>
      <c r="T395" s="649"/>
      <c r="U395" s="7"/>
      <c r="V395" s="7"/>
      <c r="W395" s="7"/>
      <c r="X395" s="7"/>
      <c r="Y395" s="7"/>
      <c r="Z395" s="7"/>
      <c r="AA395" s="7"/>
      <c r="AB395" s="7"/>
      <c r="AC395" s="7"/>
    </row>
    <row r="396">
      <c r="A396" s="1757" t="s">
        <v>827</v>
      </c>
      <c r="B396" s="1758">
        <f t="shared" ref="B396:H396" si="296">SUM(B397:B401,B403:B407)</f>
        <v>0</v>
      </c>
      <c r="C396" s="1758">
        <f t="shared" si="296"/>
        <v>0</v>
      </c>
      <c r="D396" s="1758">
        <f t="shared" si="296"/>
        <v>0</v>
      </c>
      <c r="E396" s="1758">
        <f t="shared" si="296"/>
        <v>0</v>
      </c>
      <c r="F396" s="1758">
        <f t="shared" si="296"/>
        <v>0</v>
      </c>
      <c r="G396" s="1758">
        <f t="shared" si="296"/>
        <v>0</v>
      </c>
      <c r="H396" s="1829">
        <f t="shared" si="296"/>
        <v>0</v>
      </c>
      <c r="I396" s="1829"/>
      <c r="J396" s="2016"/>
      <c r="K396" s="1758" t="s">
        <v>827</v>
      </c>
      <c r="L396" s="1682"/>
      <c r="M396" s="1682"/>
      <c r="N396" s="1682"/>
      <c r="O396" s="1682"/>
      <c r="P396" s="1682"/>
      <c r="Q396" s="1682"/>
      <c r="R396" s="2039"/>
      <c r="S396" s="649"/>
      <c r="T396" s="649"/>
      <c r="U396" s="7"/>
      <c r="V396" s="7"/>
      <c r="W396" s="7"/>
      <c r="X396" s="7"/>
      <c r="Y396" s="7"/>
      <c r="Z396" s="7"/>
      <c r="AA396" s="7"/>
      <c r="AB396" s="7"/>
      <c r="AC396" s="7"/>
    </row>
    <row r="397">
      <c r="A397" s="1716" t="s">
        <v>809</v>
      </c>
      <c r="B397" s="1837">
        <v>0.0</v>
      </c>
      <c r="C397" s="1760">
        <v>0.0</v>
      </c>
      <c r="D397" s="1760">
        <v>0.0</v>
      </c>
      <c r="E397" s="1760">
        <v>0.0</v>
      </c>
      <c r="F397" s="1760">
        <v>0.0</v>
      </c>
      <c r="G397" s="1760">
        <v>0.0</v>
      </c>
      <c r="H397" s="1895">
        <f t="shared" ref="H397:H408" si="297">SUM(A397:G397)</f>
        <v>0</v>
      </c>
      <c r="I397" s="1713">
        <f>sum(H397:H401)</f>
        <v>0</v>
      </c>
      <c r="J397" s="1843"/>
      <c r="K397" s="1716" t="s">
        <v>274</v>
      </c>
      <c r="L397" s="1765">
        <v>0.0</v>
      </c>
      <c r="M397" s="1762">
        <f>(L397-H397)-R397</f>
        <v>0</v>
      </c>
      <c r="N397" s="1762"/>
      <c r="O397" s="1762">
        <f t="shared" ref="O397:O398" si="298">SUM(M397,N397)</f>
        <v>0</v>
      </c>
      <c r="P397" s="1764"/>
      <c r="Q397" s="1762"/>
      <c r="R397" s="1713"/>
      <c r="S397" s="1843"/>
      <c r="T397" s="649"/>
      <c r="U397" s="7"/>
      <c r="V397" s="7"/>
      <c r="W397" s="7"/>
      <c r="X397" s="7"/>
      <c r="Y397" s="7"/>
      <c r="Z397" s="7"/>
      <c r="AA397" s="7"/>
      <c r="AB397" s="7"/>
      <c r="AC397" s="7"/>
    </row>
    <row r="398">
      <c r="A398" s="1714" t="s">
        <v>77</v>
      </c>
      <c r="B398" s="1814">
        <v>0.0</v>
      </c>
      <c r="C398" s="692">
        <v>0.0</v>
      </c>
      <c r="D398" s="692">
        <v>0.0</v>
      </c>
      <c r="E398" s="692">
        <v>0.0</v>
      </c>
      <c r="F398" s="692">
        <v>0.0</v>
      </c>
      <c r="G398" s="692">
        <v>0.0</v>
      </c>
      <c r="H398" s="1897">
        <f t="shared" si="297"/>
        <v>0</v>
      </c>
      <c r="I398" s="504">
        <f>(I397/40)</f>
        <v>0</v>
      </c>
      <c r="J398" s="1845"/>
      <c r="K398" s="1714" t="s">
        <v>77</v>
      </c>
      <c r="L398" s="692">
        <v>0.0</v>
      </c>
      <c r="M398" s="701">
        <f>(L398-H398-H399)-R398</f>
        <v>0</v>
      </c>
      <c r="N398" s="701"/>
      <c r="O398" s="701">
        <f t="shared" si="298"/>
        <v>0</v>
      </c>
      <c r="P398" s="701"/>
      <c r="Q398" s="701"/>
      <c r="R398" s="1730"/>
      <c r="S398" s="649"/>
      <c r="T398" s="649"/>
      <c r="U398" s="7"/>
      <c r="V398" s="7"/>
      <c r="W398" s="7"/>
      <c r="X398" s="7"/>
      <c r="Y398" s="7"/>
      <c r="Z398" s="7"/>
      <c r="AA398" s="7"/>
      <c r="AB398" s="7"/>
      <c r="AC398" s="7"/>
    </row>
    <row r="399">
      <c r="A399" s="1714" t="s">
        <v>78</v>
      </c>
      <c r="B399" s="1814">
        <v>0.0</v>
      </c>
      <c r="C399" s="692">
        <v>0.0</v>
      </c>
      <c r="D399" s="692">
        <v>0.0</v>
      </c>
      <c r="E399" s="692">
        <v>0.0</v>
      </c>
      <c r="F399" s="692">
        <v>0.0</v>
      </c>
      <c r="G399" s="692">
        <v>0.0</v>
      </c>
      <c r="H399" s="1897">
        <f t="shared" si="297"/>
        <v>0</v>
      </c>
      <c r="I399" s="1848"/>
      <c r="J399" s="1843"/>
      <c r="K399" s="1714" t="s">
        <v>78</v>
      </c>
      <c r="L399" s="692" t="s">
        <v>79</v>
      </c>
      <c r="M399" s="701" t="s">
        <v>79</v>
      </c>
      <c r="N399" s="701"/>
      <c r="O399" s="701" t="s">
        <v>79</v>
      </c>
      <c r="P399" s="701"/>
      <c r="Q399" s="701"/>
      <c r="R399" s="1730"/>
      <c r="S399" s="649"/>
      <c r="T399" s="649"/>
      <c r="U399" s="7"/>
      <c r="V399" s="7"/>
      <c r="W399" s="7"/>
      <c r="X399" s="7"/>
      <c r="Y399" s="7"/>
      <c r="Z399" s="7"/>
      <c r="AA399" s="7"/>
      <c r="AB399" s="7"/>
      <c r="AC399" s="7"/>
    </row>
    <row r="400">
      <c r="A400" s="1714" t="s">
        <v>446</v>
      </c>
      <c r="B400" s="1814">
        <v>0.0</v>
      </c>
      <c r="C400" s="692">
        <v>0.0</v>
      </c>
      <c r="D400" s="692">
        <v>0.0</v>
      </c>
      <c r="E400" s="692">
        <v>0.0</v>
      </c>
      <c r="F400" s="692">
        <v>0.0</v>
      </c>
      <c r="G400" s="692">
        <v>0.0</v>
      </c>
      <c r="H400" s="1897">
        <f t="shared" si="297"/>
        <v>0</v>
      </c>
      <c r="I400" s="1848"/>
      <c r="J400" s="1843"/>
      <c r="K400" s="1714" t="s">
        <v>446</v>
      </c>
      <c r="L400" s="692">
        <v>0.0</v>
      </c>
      <c r="M400" s="701">
        <f>(L400-H400)-R400</f>
        <v>0</v>
      </c>
      <c r="N400" s="701"/>
      <c r="O400" s="701">
        <f t="shared" ref="O400:O401" si="299">SUM(M400,N400)</f>
        <v>0</v>
      </c>
      <c r="P400" s="701"/>
      <c r="Q400" s="701"/>
      <c r="R400" s="1730"/>
      <c r="S400" s="649"/>
      <c r="T400" s="649"/>
      <c r="U400" s="7"/>
      <c r="V400" s="7"/>
      <c r="W400" s="7"/>
      <c r="X400" s="7"/>
      <c r="Y400" s="7"/>
      <c r="Z400" s="7"/>
      <c r="AA400" s="7"/>
      <c r="AB400" s="7"/>
      <c r="AC400" s="7"/>
    </row>
    <row r="401">
      <c r="A401" s="1814" t="s">
        <v>962</v>
      </c>
      <c r="B401" s="1814">
        <v>0.0</v>
      </c>
      <c r="C401" s="692">
        <v>0.0</v>
      </c>
      <c r="D401" s="692">
        <v>0.0</v>
      </c>
      <c r="E401" s="692">
        <v>0.0</v>
      </c>
      <c r="F401" s="692">
        <v>0.0</v>
      </c>
      <c r="G401" s="692">
        <v>0.0</v>
      </c>
      <c r="H401" s="1897">
        <f t="shared" si="297"/>
        <v>0</v>
      </c>
      <c r="I401" s="1848"/>
      <c r="J401" s="1843"/>
      <c r="K401" s="1814" t="s">
        <v>962</v>
      </c>
      <c r="L401" s="692">
        <v>0.0</v>
      </c>
      <c r="M401" s="701">
        <f t="shared" ref="M401:M402" si="300">(L401-H401)</f>
        <v>0</v>
      </c>
      <c r="N401" s="701"/>
      <c r="O401" s="701">
        <f t="shared" si="299"/>
        <v>0</v>
      </c>
      <c r="P401" s="701"/>
      <c r="Q401" s="701"/>
      <c r="R401" s="1730"/>
      <c r="S401" s="649"/>
      <c r="T401" s="649"/>
      <c r="U401" s="7"/>
      <c r="V401" s="7"/>
      <c r="W401" s="7"/>
      <c r="X401" s="7"/>
      <c r="Y401" s="7"/>
      <c r="Z401" s="7"/>
      <c r="AA401" s="7"/>
      <c r="AB401" s="7"/>
      <c r="AC401" s="7"/>
    </row>
    <row r="402">
      <c r="A402" s="1714" t="s">
        <v>80</v>
      </c>
      <c r="B402" s="1885">
        <v>0.0</v>
      </c>
      <c r="C402" s="690">
        <v>0.0</v>
      </c>
      <c r="D402" s="690">
        <v>0.0</v>
      </c>
      <c r="E402" s="690">
        <v>0.0</v>
      </c>
      <c r="F402" s="690">
        <v>0.0</v>
      </c>
      <c r="G402" s="690">
        <v>0.0</v>
      </c>
      <c r="H402" s="1897">
        <f t="shared" si="297"/>
        <v>0</v>
      </c>
      <c r="I402" s="1848"/>
      <c r="J402" s="1843"/>
      <c r="K402" s="1714" t="s">
        <v>80</v>
      </c>
      <c r="L402" s="692">
        <v>0.0</v>
      </c>
      <c r="M402" s="701">
        <f t="shared" si="300"/>
        <v>0</v>
      </c>
      <c r="N402" s="701"/>
      <c r="O402" s="701">
        <f>sum(M402,N402)</f>
        <v>0</v>
      </c>
      <c r="P402" s="701"/>
      <c r="Q402" s="701"/>
      <c r="R402" s="1730"/>
      <c r="S402" s="649"/>
      <c r="T402" s="649"/>
      <c r="U402" s="7"/>
      <c r="V402" s="7"/>
      <c r="W402" s="7"/>
      <c r="X402" s="7"/>
      <c r="Y402" s="7"/>
      <c r="Z402" s="7"/>
      <c r="AA402" s="7"/>
      <c r="AB402" s="7"/>
      <c r="AC402" s="7"/>
    </row>
    <row r="403">
      <c r="A403" s="1716" t="s">
        <v>274</v>
      </c>
      <c r="B403" s="1837">
        <v>0.0</v>
      </c>
      <c r="C403" s="1760">
        <v>0.0</v>
      </c>
      <c r="D403" s="1760">
        <v>0.0</v>
      </c>
      <c r="E403" s="1760">
        <v>0.0</v>
      </c>
      <c r="F403" s="1760">
        <v>0.0</v>
      </c>
      <c r="G403" s="1760">
        <v>0.0</v>
      </c>
      <c r="H403" s="1895">
        <f t="shared" si="297"/>
        <v>0</v>
      </c>
      <c r="I403" s="1713">
        <f>sum(H403:H407)</f>
        <v>0</v>
      </c>
      <c r="J403" s="1843"/>
      <c r="K403" s="1716" t="s">
        <v>274</v>
      </c>
      <c r="L403" s="1765">
        <v>0.0</v>
      </c>
      <c r="M403" s="1762">
        <f>(L403-H403)-R403</f>
        <v>0</v>
      </c>
      <c r="N403" s="1762"/>
      <c r="O403" s="1762">
        <f t="shared" ref="O403:O404" si="301">SUM(M403,N403)</f>
        <v>0</v>
      </c>
      <c r="P403" s="1764"/>
      <c r="Q403" s="1762"/>
      <c r="R403" s="1713"/>
      <c r="S403" s="1843"/>
      <c r="T403" s="649"/>
      <c r="U403" s="7"/>
      <c r="V403" s="7"/>
      <c r="W403" s="7"/>
      <c r="X403" s="7"/>
      <c r="Y403" s="7"/>
      <c r="Z403" s="7"/>
      <c r="AA403" s="7"/>
      <c r="AB403" s="7"/>
      <c r="AC403" s="7"/>
    </row>
    <row r="404">
      <c r="A404" s="1714" t="s">
        <v>77</v>
      </c>
      <c r="B404" s="1814">
        <v>0.0</v>
      </c>
      <c r="C404" s="692">
        <v>0.0</v>
      </c>
      <c r="D404" s="692">
        <v>0.0</v>
      </c>
      <c r="E404" s="692">
        <v>0.0</v>
      </c>
      <c r="F404" s="692">
        <v>0.0</v>
      </c>
      <c r="G404" s="692">
        <v>0.0</v>
      </c>
      <c r="H404" s="1897">
        <f t="shared" si="297"/>
        <v>0</v>
      </c>
      <c r="I404" s="504">
        <f>(I403/40)</f>
        <v>0</v>
      </c>
      <c r="J404" s="1845"/>
      <c r="K404" s="1714" t="s">
        <v>77</v>
      </c>
      <c r="L404" s="692">
        <v>0.0</v>
      </c>
      <c r="M404" s="701">
        <f>(L404-H404-H405)-R404</f>
        <v>0</v>
      </c>
      <c r="N404" s="701"/>
      <c r="O404" s="701">
        <f t="shared" si="301"/>
        <v>0</v>
      </c>
      <c r="P404" s="701"/>
      <c r="Q404" s="701"/>
      <c r="R404" s="1730"/>
      <c r="S404" s="649"/>
      <c r="T404" s="649"/>
      <c r="U404" s="7"/>
      <c r="V404" s="7"/>
      <c r="W404" s="7"/>
      <c r="X404" s="7"/>
      <c r="Y404" s="7"/>
      <c r="Z404" s="7"/>
      <c r="AA404" s="7"/>
      <c r="AB404" s="7"/>
      <c r="AC404" s="7"/>
    </row>
    <row r="405">
      <c r="A405" s="1714" t="s">
        <v>78</v>
      </c>
      <c r="B405" s="1814">
        <v>0.0</v>
      </c>
      <c r="C405" s="692">
        <v>0.0</v>
      </c>
      <c r="D405" s="692">
        <v>0.0</v>
      </c>
      <c r="E405" s="692">
        <v>0.0</v>
      </c>
      <c r="F405" s="692">
        <v>0.0</v>
      </c>
      <c r="G405" s="692">
        <v>0.0</v>
      </c>
      <c r="H405" s="1897">
        <f t="shared" si="297"/>
        <v>0</v>
      </c>
      <c r="I405" s="1848"/>
      <c r="J405" s="1843"/>
      <c r="K405" s="1714" t="s">
        <v>78</v>
      </c>
      <c r="L405" s="692" t="s">
        <v>79</v>
      </c>
      <c r="M405" s="701" t="s">
        <v>79</v>
      </c>
      <c r="N405" s="701"/>
      <c r="O405" s="701" t="s">
        <v>79</v>
      </c>
      <c r="P405" s="701"/>
      <c r="Q405" s="701"/>
      <c r="R405" s="1730"/>
      <c r="S405" s="649"/>
      <c r="T405" s="649"/>
      <c r="U405" s="7"/>
      <c r="V405" s="7"/>
      <c r="W405" s="7"/>
      <c r="X405" s="7"/>
      <c r="Y405" s="7"/>
      <c r="Z405" s="7"/>
      <c r="AA405" s="7"/>
      <c r="AB405" s="7"/>
      <c r="AC405" s="7"/>
    </row>
    <row r="406">
      <c r="A406" s="1714" t="s">
        <v>446</v>
      </c>
      <c r="B406" s="1814">
        <v>0.0</v>
      </c>
      <c r="C406" s="692">
        <v>0.0</v>
      </c>
      <c r="D406" s="692">
        <v>0.0</v>
      </c>
      <c r="E406" s="692">
        <v>0.0</v>
      </c>
      <c r="F406" s="692">
        <v>0.0</v>
      </c>
      <c r="G406" s="692">
        <v>0.0</v>
      </c>
      <c r="H406" s="1897">
        <f t="shared" si="297"/>
        <v>0</v>
      </c>
      <c r="I406" s="1848"/>
      <c r="J406" s="1843"/>
      <c r="K406" s="1714" t="s">
        <v>446</v>
      </c>
      <c r="L406" s="692">
        <v>0.0</v>
      </c>
      <c r="M406" s="701">
        <f>(L406-H406)-R406</f>
        <v>0</v>
      </c>
      <c r="N406" s="701"/>
      <c r="O406" s="701">
        <f t="shared" ref="O406:O407" si="302">SUM(M406,N406)</f>
        <v>0</v>
      </c>
      <c r="P406" s="701"/>
      <c r="Q406" s="701"/>
      <c r="R406" s="1730"/>
      <c r="S406" s="649"/>
      <c r="T406" s="649"/>
      <c r="U406" s="7"/>
      <c r="V406" s="7"/>
      <c r="W406" s="7"/>
      <c r="X406" s="7"/>
      <c r="Y406" s="7"/>
      <c r="Z406" s="7"/>
      <c r="AA406" s="7"/>
      <c r="AB406" s="7"/>
      <c r="AC406" s="7"/>
    </row>
    <row r="407">
      <c r="A407" s="1814" t="s">
        <v>962</v>
      </c>
      <c r="B407" s="1814">
        <v>0.0</v>
      </c>
      <c r="C407" s="692">
        <v>0.0</v>
      </c>
      <c r="D407" s="692">
        <v>0.0</v>
      </c>
      <c r="E407" s="692">
        <v>0.0</v>
      </c>
      <c r="F407" s="692">
        <v>0.0</v>
      </c>
      <c r="G407" s="692">
        <v>0.0</v>
      </c>
      <c r="H407" s="1897">
        <f t="shared" si="297"/>
        <v>0</v>
      </c>
      <c r="I407" s="1848"/>
      <c r="J407" s="1843"/>
      <c r="K407" s="1814" t="s">
        <v>962</v>
      </c>
      <c r="L407" s="692">
        <v>0.0</v>
      </c>
      <c r="M407" s="701">
        <f t="shared" ref="M407:M408" si="303">(L407-H407)</f>
        <v>0</v>
      </c>
      <c r="N407" s="701"/>
      <c r="O407" s="701">
        <f t="shared" si="302"/>
        <v>0</v>
      </c>
      <c r="P407" s="701"/>
      <c r="Q407" s="701"/>
      <c r="R407" s="1730"/>
      <c r="S407" s="649"/>
      <c r="T407" s="649"/>
      <c r="U407" s="7"/>
      <c r="V407" s="7"/>
      <c r="W407" s="7"/>
      <c r="X407" s="7"/>
      <c r="Y407" s="7"/>
      <c r="Z407" s="7"/>
      <c r="AA407" s="7"/>
      <c r="AB407" s="7"/>
      <c r="AC407" s="7"/>
    </row>
    <row r="408">
      <c r="A408" s="1714" t="s">
        <v>80</v>
      </c>
      <c r="B408" s="1885">
        <v>0.0</v>
      </c>
      <c r="C408" s="690">
        <v>0.0</v>
      </c>
      <c r="D408" s="690">
        <v>0.0</v>
      </c>
      <c r="E408" s="690">
        <v>0.0</v>
      </c>
      <c r="F408" s="690">
        <v>0.0</v>
      </c>
      <c r="G408" s="690">
        <v>0.0</v>
      </c>
      <c r="H408" s="1897">
        <f t="shared" si="297"/>
        <v>0</v>
      </c>
      <c r="I408" s="1869"/>
      <c r="J408" s="1843"/>
      <c r="K408" s="1714" t="s">
        <v>80</v>
      </c>
      <c r="L408" s="692">
        <v>0.0</v>
      </c>
      <c r="M408" s="701">
        <f t="shared" si="303"/>
        <v>0</v>
      </c>
      <c r="N408" s="701"/>
      <c r="O408" s="701">
        <f>sum(M408,N408)</f>
        <v>0</v>
      </c>
      <c r="P408" s="701"/>
      <c r="Q408" s="701"/>
      <c r="R408" s="1730"/>
      <c r="S408" s="649"/>
      <c r="T408" s="649"/>
      <c r="U408" s="7"/>
      <c r="V408" s="7"/>
      <c r="W408" s="7"/>
      <c r="X408" s="7"/>
      <c r="Y408" s="7"/>
      <c r="Z408" s="7"/>
      <c r="AA408" s="7"/>
      <c r="AB408" s="7"/>
      <c r="AC408" s="7"/>
    </row>
    <row r="409">
      <c r="A409" s="1757" t="s">
        <v>828</v>
      </c>
      <c r="B409" s="1758">
        <f t="shared" ref="B409:H409" si="304">SUM(B410:B414,B416:B420)</f>
        <v>0</v>
      </c>
      <c r="C409" s="1758">
        <f t="shared" si="304"/>
        <v>0</v>
      </c>
      <c r="D409" s="1758">
        <f t="shared" si="304"/>
        <v>0</v>
      </c>
      <c r="E409" s="1758">
        <f t="shared" si="304"/>
        <v>0</v>
      </c>
      <c r="F409" s="1758">
        <f t="shared" si="304"/>
        <v>0</v>
      </c>
      <c r="G409" s="1758">
        <f t="shared" si="304"/>
        <v>0</v>
      </c>
      <c r="H409" s="1829">
        <f t="shared" si="304"/>
        <v>0</v>
      </c>
      <c r="I409" s="1829"/>
      <c r="J409" s="2016"/>
      <c r="K409" s="1758" t="s">
        <v>828</v>
      </c>
      <c r="L409" s="1682"/>
      <c r="M409" s="1682"/>
      <c r="N409" s="1682"/>
      <c r="O409" s="1682"/>
      <c r="P409" s="1682"/>
      <c r="Q409" s="1682"/>
      <c r="R409" s="2039"/>
      <c r="S409" s="649"/>
      <c r="T409" s="649"/>
      <c r="U409" s="7"/>
      <c r="V409" s="7"/>
      <c r="W409" s="7"/>
      <c r="X409" s="7"/>
      <c r="Y409" s="7"/>
      <c r="Z409" s="7"/>
      <c r="AA409" s="7"/>
      <c r="AB409" s="7"/>
      <c r="AC409" s="7"/>
    </row>
    <row r="410">
      <c r="A410" s="1716" t="s">
        <v>809</v>
      </c>
      <c r="B410" s="1837">
        <v>0.0</v>
      </c>
      <c r="C410" s="1760">
        <v>0.0</v>
      </c>
      <c r="D410" s="1760">
        <v>0.0</v>
      </c>
      <c r="E410" s="1760">
        <v>0.0</v>
      </c>
      <c r="F410" s="1760">
        <v>0.0</v>
      </c>
      <c r="G410" s="1760">
        <v>0.0</v>
      </c>
      <c r="H410" s="1895">
        <f t="shared" ref="H410:H421" si="305">SUM(A410:G410)</f>
        <v>0</v>
      </c>
      <c r="I410" s="1713">
        <f>sum(H410:H414)</f>
        <v>0</v>
      </c>
      <c r="J410" s="1843"/>
      <c r="K410" s="1716" t="s">
        <v>274</v>
      </c>
      <c r="L410" s="1765">
        <v>0.0</v>
      </c>
      <c r="M410" s="1762">
        <f>(L410-H410)-R410</f>
        <v>0</v>
      </c>
      <c r="N410" s="1762"/>
      <c r="O410" s="1762">
        <f t="shared" ref="O410:O411" si="306">SUM(M410,N410)</f>
        <v>0</v>
      </c>
      <c r="P410" s="1764"/>
      <c r="Q410" s="1762"/>
      <c r="R410" s="1713"/>
      <c r="S410" s="1843"/>
      <c r="T410" s="649"/>
      <c r="U410" s="7"/>
      <c r="V410" s="7"/>
      <c r="W410" s="7"/>
      <c r="X410" s="7"/>
      <c r="Y410" s="7"/>
      <c r="Z410" s="7"/>
      <c r="AA410" s="7"/>
      <c r="AB410" s="7"/>
      <c r="AC410" s="7"/>
    </row>
    <row r="411">
      <c r="A411" s="1714" t="s">
        <v>77</v>
      </c>
      <c r="B411" s="1814">
        <v>0.0</v>
      </c>
      <c r="C411" s="692">
        <v>0.0</v>
      </c>
      <c r="D411" s="692">
        <v>0.0</v>
      </c>
      <c r="E411" s="692">
        <v>0.0</v>
      </c>
      <c r="F411" s="692">
        <v>0.0</v>
      </c>
      <c r="G411" s="692">
        <v>0.0</v>
      </c>
      <c r="H411" s="1897">
        <f t="shared" si="305"/>
        <v>0</v>
      </c>
      <c r="I411" s="504">
        <f>(I410/40)</f>
        <v>0</v>
      </c>
      <c r="J411" s="1845"/>
      <c r="K411" s="1714" t="s">
        <v>77</v>
      </c>
      <c r="L411" s="692">
        <v>0.0</v>
      </c>
      <c r="M411" s="701">
        <f>(L411-H411-H412)-R411</f>
        <v>0</v>
      </c>
      <c r="N411" s="701"/>
      <c r="O411" s="701">
        <f t="shared" si="306"/>
        <v>0</v>
      </c>
      <c r="P411" s="701"/>
      <c r="Q411" s="701"/>
      <c r="R411" s="1730"/>
      <c r="S411" s="649"/>
      <c r="T411" s="649"/>
      <c r="U411" s="7"/>
      <c r="V411" s="7"/>
      <c r="W411" s="7"/>
      <c r="X411" s="7"/>
      <c r="Y411" s="7"/>
      <c r="Z411" s="7"/>
      <c r="AA411" s="7"/>
      <c r="AB411" s="7"/>
      <c r="AC411" s="7"/>
    </row>
    <row r="412">
      <c r="A412" s="1714" t="s">
        <v>78</v>
      </c>
      <c r="B412" s="1814">
        <v>0.0</v>
      </c>
      <c r="C412" s="692">
        <v>0.0</v>
      </c>
      <c r="D412" s="692">
        <v>0.0</v>
      </c>
      <c r="E412" s="692">
        <v>0.0</v>
      </c>
      <c r="F412" s="692">
        <v>0.0</v>
      </c>
      <c r="G412" s="692">
        <v>0.0</v>
      </c>
      <c r="H412" s="1897">
        <f t="shared" si="305"/>
        <v>0</v>
      </c>
      <c r="I412" s="1848"/>
      <c r="J412" s="1843"/>
      <c r="K412" s="1714" t="s">
        <v>78</v>
      </c>
      <c r="L412" s="692" t="s">
        <v>79</v>
      </c>
      <c r="M412" s="701" t="s">
        <v>79</v>
      </c>
      <c r="N412" s="701"/>
      <c r="O412" s="701" t="s">
        <v>79</v>
      </c>
      <c r="P412" s="701"/>
      <c r="Q412" s="701"/>
      <c r="R412" s="1730"/>
      <c r="S412" s="649"/>
      <c r="T412" s="649"/>
      <c r="U412" s="7"/>
      <c r="V412" s="7"/>
      <c r="W412" s="7"/>
      <c r="X412" s="7"/>
      <c r="Y412" s="7"/>
      <c r="Z412" s="7"/>
      <c r="AA412" s="7"/>
      <c r="AB412" s="7"/>
      <c r="AC412" s="7"/>
    </row>
    <row r="413">
      <c r="A413" s="1714" t="s">
        <v>446</v>
      </c>
      <c r="B413" s="1814">
        <v>0.0</v>
      </c>
      <c r="C413" s="692">
        <v>0.0</v>
      </c>
      <c r="D413" s="692">
        <v>0.0</v>
      </c>
      <c r="E413" s="692">
        <v>0.0</v>
      </c>
      <c r="F413" s="692">
        <v>0.0</v>
      </c>
      <c r="G413" s="692">
        <v>0.0</v>
      </c>
      <c r="H413" s="1897">
        <f t="shared" si="305"/>
        <v>0</v>
      </c>
      <c r="I413" s="1848"/>
      <c r="J413" s="1843"/>
      <c r="K413" s="1714" t="s">
        <v>446</v>
      </c>
      <c r="L413" s="692">
        <v>0.0</v>
      </c>
      <c r="M413" s="701">
        <f>(L413-H413)-R413</f>
        <v>0</v>
      </c>
      <c r="N413" s="701"/>
      <c r="O413" s="701">
        <f t="shared" ref="O413:O414" si="307">SUM(M413,N413)</f>
        <v>0</v>
      </c>
      <c r="P413" s="701"/>
      <c r="Q413" s="701"/>
      <c r="R413" s="1730"/>
      <c r="S413" s="649"/>
      <c r="T413" s="649"/>
      <c r="U413" s="7"/>
      <c r="V413" s="7"/>
      <c r="W413" s="7"/>
      <c r="X413" s="7"/>
      <c r="Y413" s="7"/>
      <c r="Z413" s="7"/>
      <c r="AA413" s="7"/>
      <c r="AB413" s="7"/>
      <c r="AC413" s="7"/>
    </row>
    <row r="414">
      <c r="A414" s="1814" t="s">
        <v>962</v>
      </c>
      <c r="B414" s="1814">
        <v>0.0</v>
      </c>
      <c r="C414" s="692">
        <v>0.0</v>
      </c>
      <c r="D414" s="692">
        <v>0.0</v>
      </c>
      <c r="E414" s="692">
        <v>0.0</v>
      </c>
      <c r="F414" s="692">
        <v>0.0</v>
      </c>
      <c r="G414" s="692">
        <v>0.0</v>
      </c>
      <c r="H414" s="1897">
        <f t="shared" si="305"/>
        <v>0</v>
      </c>
      <c r="I414" s="1848"/>
      <c r="J414" s="1843"/>
      <c r="K414" s="1814" t="s">
        <v>962</v>
      </c>
      <c r="L414" s="692">
        <v>0.0</v>
      </c>
      <c r="M414" s="701">
        <f t="shared" ref="M414:M415" si="308">(L414-H414)</f>
        <v>0</v>
      </c>
      <c r="N414" s="701"/>
      <c r="O414" s="701">
        <f t="shared" si="307"/>
        <v>0</v>
      </c>
      <c r="P414" s="701"/>
      <c r="Q414" s="701"/>
      <c r="R414" s="1730"/>
      <c r="S414" s="649"/>
      <c r="T414" s="649"/>
      <c r="U414" s="7"/>
      <c r="V414" s="7"/>
      <c r="W414" s="7"/>
      <c r="X414" s="7"/>
      <c r="Y414" s="7"/>
      <c r="Z414" s="7"/>
      <c r="AA414" s="7"/>
      <c r="AB414" s="7"/>
      <c r="AC414" s="7"/>
    </row>
    <row r="415">
      <c r="A415" s="1714" t="s">
        <v>80</v>
      </c>
      <c r="B415" s="1885">
        <v>0.0</v>
      </c>
      <c r="C415" s="690">
        <v>0.0</v>
      </c>
      <c r="D415" s="690">
        <v>0.0</v>
      </c>
      <c r="E415" s="690">
        <v>0.0</v>
      </c>
      <c r="F415" s="690">
        <v>0.0</v>
      </c>
      <c r="G415" s="690">
        <v>0.0</v>
      </c>
      <c r="H415" s="1897">
        <f t="shared" si="305"/>
        <v>0</v>
      </c>
      <c r="I415" s="1848"/>
      <c r="J415" s="1843"/>
      <c r="K415" s="1714" t="s">
        <v>80</v>
      </c>
      <c r="L415" s="692">
        <v>0.0</v>
      </c>
      <c r="M415" s="701">
        <f t="shared" si="308"/>
        <v>0</v>
      </c>
      <c r="N415" s="701"/>
      <c r="O415" s="701">
        <f>sum(M415,N415)</f>
        <v>0</v>
      </c>
      <c r="P415" s="701"/>
      <c r="Q415" s="701"/>
      <c r="R415" s="1730"/>
      <c r="S415" s="649"/>
      <c r="T415" s="649"/>
      <c r="U415" s="7"/>
      <c r="V415" s="7"/>
      <c r="W415" s="7"/>
      <c r="X415" s="7"/>
      <c r="Y415" s="7"/>
      <c r="Z415" s="7"/>
      <c r="AA415" s="7"/>
      <c r="AB415" s="7"/>
      <c r="AC415" s="7"/>
    </row>
    <row r="416">
      <c r="A416" s="1716" t="s">
        <v>809</v>
      </c>
      <c r="B416" s="1837">
        <v>0.0</v>
      </c>
      <c r="C416" s="1760">
        <v>0.0</v>
      </c>
      <c r="D416" s="1760">
        <v>0.0</v>
      </c>
      <c r="E416" s="1760">
        <v>0.0</v>
      </c>
      <c r="F416" s="1760">
        <v>0.0</v>
      </c>
      <c r="G416" s="1760">
        <v>0.0</v>
      </c>
      <c r="H416" s="1895">
        <f t="shared" si="305"/>
        <v>0</v>
      </c>
      <c r="I416" s="1713">
        <f>sum(H416:H420)</f>
        <v>0</v>
      </c>
      <c r="J416" s="1843"/>
      <c r="K416" s="1716" t="s">
        <v>274</v>
      </c>
      <c r="L416" s="1765">
        <v>0.0</v>
      </c>
      <c r="M416" s="1762">
        <f>(L416-H416)-R416</f>
        <v>0</v>
      </c>
      <c r="N416" s="1762"/>
      <c r="O416" s="1762">
        <f t="shared" ref="O416:O417" si="309">SUM(M416,N416)</f>
        <v>0</v>
      </c>
      <c r="P416" s="1764"/>
      <c r="Q416" s="1762"/>
      <c r="R416" s="1713"/>
      <c r="S416" s="1843"/>
      <c r="T416" s="649"/>
      <c r="U416" s="7"/>
      <c r="V416" s="7"/>
      <c r="W416" s="7"/>
      <c r="X416" s="7"/>
      <c r="Y416" s="7"/>
      <c r="Z416" s="7"/>
      <c r="AA416" s="7"/>
      <c r="AB416" s="7"/>
      <c r="AC416" s="7"/>
    </row>
    <row r="417">
      <c r="A417" s="1714" t="s">
        <v>77</v>
      </c>
      <c r="B417" s="1814">
        <v>0.0</v>
      </c>
      <c r="C417" s="692">
        <v>0.0</v>
      </c>
      <c r="D417" s="692">
        <v>0.0</v>
      </c>
      <c r="E417" s="692">
        <v>0.0</v>
      </c>
      <c r="F417" s="692">
        <v>0.0</v>
      </c>
      <c r="G417" s="692">
        <v>0.0</v>
      </c>
      <c r="H417" s="1897">
        <f t="shared" si="305"/>
        <v>0</v>
      </c>
      <c r="I417" s="504">
        <f>(I416/40)</f>
        <v>0</v>
      </c>
      <c r="J417" s="1845"/>
      <c r="K417" s="1714" t="s">
        <v>77</v>
      </c>
      <c r="L417" s="692">
        <v>0.0</v>
      </c>
      <c r="M417" s="701">
        <f>(L417-H417-H418)-R417</f>
        <v>0</v>
      </c>
      <c r="N417" s="701"/>
      <c r="O417" s="701">
        <f t="shared" si="309"/>
        <v>0</v>
      </c>
      <c r="P417" s="701"/>
      <c r="Q417" s="701"/>
      <c r="R417" s="1730"/>
      <c r="S417" s="649"/>
      <c r="T417" s="649"/>
      <c r="U417" s="7"/>
      <c r="V417" s="7"/>
      <c r="W417" s="7"/>
      <c r="X417" s="7"/>
      <c r="Y417" s="7"/>
      <c r="Z417" s="7"/>
      <c r="AA417" s="7"/>
      <c r="AB417" s="7"/>
      <c r="AC417" s="7"/>
    </row>
    <row r="418">
      <c r="A418" s="1714" t="s">
        <v>78</v>
      </c>
      <c r="B418" s="1814">
        <v>0.0</v>
      </c>
      <c r="C418" s="692">
        <v>0.0</v>
      </c>
      <c r="D418" s="692">
        <v>0.0</v>
      </c>
      <c r="E418" s="692">
        <v>0.0</v>
      </c>
      <c r="F418" s="692">
        <v>0.0</v>
      </c>
      <c r="G418" s="692">
        <v>0.0</v>
      </c>
      <c r="H418" s="1897">
        <f t="shared" si="305"/>
        <v>0</v>
      </c>
      <c r="I418" s="1848"/>
      <c r="J418" s="1843"/>
      <c r="K418" s="1714" t="s">
        <v>78</v>
      </c>
      <c r="L418" s="692" t="s">
        <v>79</v>
      </c>
      <c r="M418" s="701" t="s">
        <v>79</v>
      </c>
      <c r="N418" s="701"/>
      <c r="O418" s="701" t="s">
        <v>79</v>
      </c>
      <c r="P418" s="701"/>
      <c r="Q418" s="701"/>
      <c r="R418" s="1730"/>
      <c r="S418" s="649"/>
      <c r="T418" s="649"/>
      <c r="U418" s="7"/>
      <c r="V418" s="7"/>
      <c r="W418" s="7"/>
      <c r="X418" s="7"/>
      <c r="Y418" s="7"/>
      <c r="Z418" s="7"/>
      <c r="AA418" s="7"/>
      <c r="AB418" s="7"/>
      <c r="AC418" s="7"/>
    </row>
    <row r="419">
      <c r="A419" s="1714" t="s">
        <v>446</v>
      </c>
      <c r="B419" s="1814">
        <v>0.0</v>
      </c>
      <c r="C419" s="692">
        <v>0.0</v>
      </c>
      <c r="D419" s="692">
        <v>0.0</v>
      </c>
      <c r="E419" s="692">
        <v>0.0</v>
      </c>
      <c r="F419" s="692">
        <v>0.0</v>
      </c>
      <c r="G419" s="692">
        <v>0.0</v>
      </c>
      <c r="H419" s="1897">
        <f t="shared" si="305"/>
        <v>0</v>
      </c>
      <c r="I419" s="1848"/>
      <c r="J419" s="1843"/>
      <c r="K419" s="1714" t="s">
        <v>446</v>
      </c>
      <c r="L419" s="692">
        <v>0.0</v>
      </c>
      <c r="M419" s="701">
        <f>(L419-H419)-R419</f>
        <v>0</v>
      </c>
      <c r="N419" s="701"/>
      <c r="O419" s="701">
        <f t="shared" ref="O419:O420" si="310">SUM(M419,N419)</f>
        <v>0</v>
      </c>
      <c r="P419" s="701"/>
      <c r="Q419" s="701"/>
      <c r="R419" s="1730"/>
      <c r="S419" s="649"/>
      <c r="T419" s="649"/>
      <c r="U419" s="7"/>
      <c r="V419" s="7"/>
      <c r="W419" s="7"/>
      <c r="X419" s="7"/>
      <c r="Y419" s="7"/>
      <c r="Z419" s="7"/>
      <c r="AA419" s="7"/>
      <c r="AB419" s="7"/>
      <c r="AC419" s="7"/>
    </row>
    <row r="420">
      <c r="A420" s="1814" t="s">
        <v>962</v>
      </c>
      <c r="B420" s="1814">
        <v>0.0</v>
      </c>
      <c r="C420" s="692">
        <v>0.0</v>
      </c>
      <c r="D420" s="692">
        <v>0.0</v>
      </c>
      <c r="E420" s="692">
        <v>0.0</v>
      </c>
      <c r="F420" s="692">
        <v>0.0</v>
      </c>
      <c r="G420" s="692">
        <v>0.0</v>
      </c>
      <c r="H420" s="1897">
        <f t="shared" si="305"/>
        <v>0</v>
      </c>
      <c r="I420" s="1848"/>
      <c r="J420" s="1843"/>
      <c r="K420" s="1814" t="s">
        <v>962</v>
      </c>
      <c r="L420" s="692">
        <v>0.0</v>
      </c>
      <c r="M420" s="701">
        <f t="shared" ref="M420:M421" si="311">(L420-H420)</f>
        <v>0</v>
      </c>
      <c r="N420" s="701"/>
      <c r="O420" s="701">
        <f t="shared" si="310"/>
        <v>0</v>
      </c>
      <c r="P420" s="701"/>
      <c r="Q420" s="701"/>
      <c r="R420" s="1730"/>
      <c r="S420" s="649"/>
      <c r="T420" s="649"/>
      <c r="U420" s="7"/>
      <c r="V420" s="7"/>
      <c r="W420" s="7"/>
      <c r="X420" s="7"/>
      <c r="Y420" s="7"/>
      <c r="Z420" s="7"/>
      <c r="AA420" s="7"/>
      <c r="AB420" s="7"/>
      <c r="AC420" s="7"/>
    </row>
    <row r="421">
      <c r="A421" s="1714" t="s">
        <v>80</v>
      </c>
      <c r="B421" s="1885">
        <v>0.0</v>
      </c>
      <c r="C421" s="690">
        <v>0.0</v>
      </c>
      <c r="D421" s="690">
        <v>0.0</v>
      </c>
      <c r="E421" s="690">
        <v>0.0</v>
      </c>
      <c r="F421" s="690">
        <v>0.0</v>
      </c>
      <c r="G421" s="690">
        <v>0.0</v>
      </c>
      <c r="H421" s="1897">
        <f t="shared" si="305"/>
        <v>0</v>
      </c>
      <c r="I421" s="1869"/>
      <c r="J421" s="1843"/>
      <c r="K421" s="1714" t="s">
        <v>80</v>
      </c>
      <c r="L421" s="692">
        <v>0.0</v>
      </c>
      <c r="M421" s="701">
        <f t="shared" si="311"/>
        <v>0</v>
      </c>
      <c r="N421" s="701"/>
      <c r="O421" s="701">
        <f>sum(M421,N421)</f>
        <v>0</v>
      </c>
      <c r="P421" s="701"/>
      <c r="Q421" s="701"/>
      <c r="R421" s="1730"/>
      <c r="S421" s="649"/>
      <c r="T421" s="649"/>
      <c r="U421" s="7"/>
      <c r="V421" s="7"/>
      <c r="W421" s="7"/>
      <c r="X421" s="7"/>
      <c r="Y421" s="7"/>
      <c r="Z421" s="7"/>
      <c r="AA421" s="7"/>
      <c r="AB421" s="7"/>
      <c r="AC421" s="7"/>
    </row>
    <row r="422">
      <c r="A422" s="1757"/>
      <c r="B422" s="1684"/>
      <c r="C422" s="1684"/>
      <c r="D422" s="1684"/>
      <c r="E422" s="1684"/>
      <c r="F422" s="1684"/>
      <c r="G422" s="1684"/>
      <c r="H422" s="2040"/>
      <c r="I422" s="2039"/>
      <c r="J422" s="649"/>
      <c r="K422" s="1757"/>
      <c r="L422" s="1684"/>
      <c r="M422" s="1684"/>
      <c r="N422" s="1684"/>
      <c r="O422" s="1684"/>
      <c r="P422" s="1684"/>
      <c r="Q422" s="1684"/>
      <c r="R422" s="2040"/>
      <c r="S422" s="659"/>
      <c r="T422" s="7"/>
      <c r="U422" s="7"/>
      <c r="V422" s="7"/>
      <c r="W422" s="7"/>
      <c r="X422" s="7"/>
      <c r="Y422" s="7"/>
      <c r="Z422" s="7"/>
      <c r="AA422" s="7"/>
      <c r="AB422" s="7"/>
      <c r="AC422" s="7"/>
    </row>
    <row r="423">
      <c r="A423" s="1774" t="s">
        <v>121</v>
      </c>
      <c r="B423" s="1775">
        <f t="shared" ref="B423:H423" si="312">SUM(B319,B325,B332,B338,B345,B351,B358,B364,B371,B377,B384,B390,B397,B403,B410,B416)</f>
        <v>0</v>
      </c>
      <c r="C423" s="1775">
        <f t="shared" si="312"/>
        <v>0</v>
      </c>
      <c r="D423" s="1775">
        <f t="shared" si="312"/>
        <v>0</v>
      </c>
      <c r="E423" s="1775">
        <f t="shared" si="312"/>
        <v>0</v>
      </c>
      <c r="F423" s="1775">
        <f t="shared" si="312"/>
        <v>0</v>
      </c>
      <c r="G423" s="1775">
        <f t="shared" si="312"/>
        <v>0</v>
      </c>
      <c r="H423" s="1846">
        <f t="shared" si="312"/>
        <v>0</v>
      </c>
      <c r="I423" s="1896"/>
      <c r="J423" s="649"/>
      <c r="K423" s="1774" t="s">
        <v>121</v>
      </c>
      <c r="L423" s="1775">
        <f t="shared" ref="L423:R423" si="313">SUM(L319,L325,L332,L338,L345,L351,L358,L364,L371,L377,L384,L390,L397,L403,L410,L416)</f>
        <v>28</v>
      </c>
      <c r="M423" s="1775">
        <f t="shared" si="313"/>
        <v>28</v>
      </c>
      <c r="N423" s="1775">
        <f t="shared" si="313"/>
        <v>0</v>
      </c>
      <c r="O423" s="1775">
        <f t="shared" si="313"/>
        <v>28</v>
      </c>
      <c r="P423" s="1775">
        <f t="shared" si="313"/>
        <v>0</v>
      </c>
      <c r="Q423" s="1775">
        <f t="shared" si="313"/>
        <v>0</v>
      </c>
      <c r="R423" s="1846">
        <f t="shared" si="313"/>
        <v>0</v>
      </c>
      <c r="S423" s="2016"/>
      <c r="T423" s="7"/>
      <c r="U423" s="7"/>
      <c r="V423" s="7"/>
      <c r="W423" s="7"/>
      <c r="X423" s="7"/>
      <c r="Y423" s="7"/>
      <c r="Z423" s="7"/>
      <c r="AA423" s="7"/>
      <c r="AB423" s="7"/>
      <c r="AC423" s="7"/>
    </row>
    <row r="424">
      <c r="A424" s="1774" t="s">
        <v>77</v>
      </c>
      <c r="B424" s="1775">
        <f t="shared" ref="B424:H424" si="314">SUM(B320,B326,B333,B339,B346,B352,B359,B365,B372,B378,B385,B391,B398,B404,B411,B417)</f>
        <v>0</v>
      </c>
      <c r="C424" s="1775">
        <f t="shared" si="314"/>
        <v>0</v>
      </c>
      <c r="D424" s="1775">
        <f t="shared" si="314"/>
        <v>0</v>
      </c>
      <c r="E424" s="1775">
        <f t="shared" si="314"/>
        <v>0</v>
      </c>
      <c r="F424" s="1775">
        <f t="shared" si="314"/>
        <v>0</v>
      </c>
      <c r="G424" s="1775">
        <f t="shared" si="314"/>
        <v>0</v>
      </c>
      <c r="H424" s="1846">
        <f t="shared" si="314"/>
        <v>0</v>
      </c>
      <c r="I424" s="1896"/>
      <c r="J424" s="649"/>
      <c r="K424" s="1774" t="s">
        <v>77</v>
      </c>
      <c r="L424" s="1775">
        <f t="shared" ref="L424:R424" si="315">SUM(L320,L326,L333,L339,L346,L352,L359,L365,L372,L378,L385,L391,L398,L404,L411,L417)</f>
        <v>5</v>
      </c>
      <c r="M424" s="1775">
        <f t="shared" si="315"/>
        <v>5</v>
      </c>
      <c r="N424" s="1775">
        <f t="shared" si="315"/>
        <v>0</v>
      </c>
      <c r="O424" s="1775">
        <f t="shared" si="315"/>
        <v>5</v>
      </c>
      <c r="P424" s="1775">
        <f t="shared" si="315"/>
        <v>0</v>
      </c>
      <c r="Q424" s="1775">
        <f t="shared" si="315"/>
        <v>0</v>
      </c>
      <c r="R424" s="1846">
        <f t="shared" si="315"/>
        <v>0</v>
      </c>
      <c r="S424" s="2016"/>
      <c r="T424" s="7"/>
      <c r="U424" s="7"/>
      <c r="V424" s="7"/>
      <c r="W424" s="7"/>
      <c r="X424" s="7"/>
      <c r="Y424" s="7"/>
      <c r="Z424" s="7"/>
      <c r="AA424" s="7"/>
      <c r="AB424" s="7"/>
      <c r="AC424" s="7"/>
    </row>
    <row r="425">
      <c r="A425" s="1774" t="s">
        <v>78</v>
      </c>
      <c r="B425" s="1775">
        <f t="shared" ref="B425:H425" si="316">SUM(B321,B327,B334,B340,B347,B353,B360,B366,B373,B379,B386,B392,B399,B405,B412,B418)</f>
        <v>0</v>
      </c>
      <c r="C425" s="1775">
        <f t="shared" si="316"/>
        <v>0</v>
      </c>
      <c r="D425" s="1775">
        <f t="shared" si="316"/>
        <v>0</v>
      </c>
      <c r="E425" s="1775">
        <f t="shared" si="316"/>
        <v>0</v>
      </c>
      <c r="F425" s="1775">
        <f t="shared" si="316"/>
        <v>0</v>
      </c>
      <c r="G425" s="1775">
        <f t="shared" si="316"/>
        <v>0</v>
      </c>
      <c r="H425" s="1846">
        <f t="shared" si="316"/>
        <v>0</v>
      </c>
      <c r="I425" s="1896"/>
      <c r="J425" s="649"/>
      <c r="K425" s="1774" t="s">
        <v>78</v>
      </c>
      <c r="L425" s="1775">
        <f t="shared" ref="L425:R425" si="317">SUM(L321,L327,L334,L340,L347,L353,L360,L366,L373,L379,L386,L392,L399,L405,L412,L418)</f>
        <v>0</v>
      </c>
      <c r="M425" s="1775">
        <f t="shared" si="317"/>
        <v>0</v>
      </c>
      <c r="N425" s="1775">
        <f t="shared" si="317"/>
        <v>0</v>
      </c>
      <c r="O425" s="1775">
        <f t="shared" si="317"/>
        <v>0</v>
      </c>
      <c r="P425" s="1775">
        <f t="shared" si="317"/>
        <v>0</v>
      </c>
      <c r="Q425" s="1775">
        <f t="shared" si="317"/>
        <v>0</v>
      </c>
      <c r="R425" s="1846">
        <f t="shared" si="317"/>
        <v>0</v>
      </c>
      <c r="S425" s="2016"/>
      <c r="T425" s="7"/>
      <c r="U425" s="7"/>
      <c r="V425" s="7"/>
      <c r="W425" s="7"/>
      <c r="X425" s="7"/>
      <c r="Y425" s="7"/>
      <c r="Z425" s="7"/>
      <c r="AA425" s="7"/>
      <c r="AB425" s="7"/>
      <c r="AC425" s="7"/>
    </row>
    <row r="426">
      <c r="A426" s="1774" t="s">
        <v>446</v>
      </c>
      <c r="B426" s="1775">
        <f t="shared" ref="B426:H426" si="318">SUM(B322,B328,B335,B341,B348,B354,B361,B367,B374,B380,B387,B393,B400,B406,B413,B419)</f>
        <v>0</v>
      </c>
      <c r="C426" s="1775">
        <f t="shared" si="318"/>
        <v>0</v>
      </c>
      <c r="D426" s="1775">
        <f t="shared" si="318"/>
        <v>0</v>
      </c>
      <c r="E426" s="1775">
        <f t="shared" si="318"/>
        <v>0</v>
      </c>
      <c r="F426" s="1775">
        <f t="shared" si="318"/>
        <v>0</v>
      </c>
      <c r="G426" s="1775">
        <f t="shared" si="318"/>
        <v>0</v>
      </c>
      <c r="H426" s="1846">
        <f t="shared" si="318"/>
        <v>0</v>
      </c>
      <c r="I426" s="1896"/>
      <c r="J426" s="649"/>
      <c r="K426" s="1774" t="s">
        <v>446</v>
      </c>
      <c r="L426" s="1775">
        <f t="shared" ref="L426:R426" si="319">SUM(L322,L328,L335,L341,L348,L354,L361,L367,L374,L380,L387,L393,L400,L406,L413,L419)</f>
        <v>2</v>
      </c>
      <c r="M426" s="1775">
        <f t="shared" si="319"/>
        <v>2</v>
      </c>
      <c r="N426" s="1775">
        <f t="shared" si="319"/>
        <v>0</v>
      </c>
      <c r="O426" s="1775">
        <f t="shared" si="319"/>
        <v>2</v>
      </c>
      <c r="P426" s="1775">
        <f t="shared" si="319"/>
        <v>0</v>
      </c>
      <c r="Q426" s="1775">
        <f t="shared" si="319"/>
        <v>0</v>
      </c>
      <c r="R426" s="1846">
        <f t="shared" si="319"/>
        <v>0</v>
      </c>
      <c r="S426" s="2016"/>
      <c r="T426" s="7"/>
      <c r="U426" s="7"/>
      <c r="V426" s="7"/>
      <c r="W426" s="7"/>
      <c r="X426" s="7"/>
      <c r="Y426" s="7"/>
      <c r="Z426" s="7"/>
      <c r="AA426" s="7"/>
      <c r="AB426" s="7"/>
      <c r="AC426" s="7"/>
    </row>
    <row r="427">
      <c r="A427" s="1978" t="s">
        <v>962</v>
      </c>
      <c r="B427" s="1775">
        <f t="shared" ref="B427:H427" si="320">SUM(B323,B329,B336,B342,B349,B355,B362,B368,B375,B381,B388,B394,B401,B407,B414,B420)</f>
        <v>0</v>
      </c>
      <c r="C427" s="1775">
        <f t="shared" si="320"/>
        <v>0</v>
      </c>
      <c r="D427" s="1775">
        <f t="shared" si="320"/>
        <v>0</v>
      </c>
      <c r="E427" s="1775">
        <f t="shared" si="320"/>
        <v>0</v>
      </c>
      <c r="F427" s="1775">
        <f t="shared" si="320"/>
        <v>0</v>
      </c>
      <c r="G427" s="1775">
        <f t="shared" si="320"/>
        <v>0</v>
      </c>
      <c r="H427" s="1846">
        <f t="shared" si="320"/>
        <v>0</v>
      </c>
      <c r="I427" s="1713"/>
      <c r="J427" s="1843"/>
      <c r="K427" s="1978" t="s">
        <v>962</v>
      </c>
      <c r="L427" s="1775">
        <f t="shared" ref="L427:R427" si="321">SUM(L323,L329,L336,L342,L349,L355,L362,L368,L375,L381,L388,L394,L401,L407,L414,L420)</f>
        <v>5</v>
      </c>
      <c r="M427" s="1775">
        <f t="shared" si="321"/>
        <v>5</v>
      </c>
      <c r="N427" s="1775">
        <f t="shared" si="321"/>
        <v>0</v>
      </c>
      <c r="O427" s="1775">
        <f t="shared" si="321"/>
        <v>5</v>
      </c>
      <c r="P427" s="1775">
        <f t="shared" si="321"/>
        <v>0</v>
      </c>
      <c r="Q427" s="1775">
        <f t="shared" si="321"/>
        <v>0</v>
      </c>
      <c r="R427" s="1846">
        <f t="shared" si="321"/>
        <v>0</v>
      </c>
      <c r="S427" s="2016"/>
      <c r="T427" s="7"/>
      <c r="U427" s="7"/>
      <c r="V427" s="7"/>
      <c r="W427" s="7"/>
      <c r="X427" s="7"/>
      <c r="Y427" s="7"/>
      <c r="Z427" s="7"/>
      <c r="AA427" s="7"/>
      <c r="AB427" s="7"/>
      <c r="AC427" s="7"/>
    </row>
    <row r="428">
      <c r="A428" s="1774" t="s">
        <v>80</v>
      </c>
      <c r="B428" s="1775">
        <f t="shared" ref="B428:H428" si="322">SUM(B324,B330,B337,B343,B350,B356,B363,B369,B376,B382,B389,B395,B402,B408,B415,B421)</f>
        <v>0</v>
      </c>
      <c r="C428" s="1775">
        <f t="shared" si="322"/>
        <v>0</v>
      </c>
      <c r="D428" s="1775">
        <f t="shared" si="322"/>
        <v>0</v>
      </c>
      <c r="E428" s="1775">
        <f t="shared" si="322"/>
        <v>0</v>
      </c>
      <c r="F428" s="1775">
        <f t="shared" si="322"/>
        <v>0</v>
      </c>
      <c r="G428" s="1775">
        <f t="shared" si="322"/>
        <v>0</v>
      </c>
      <c r="H428" s="1846">
        <f t="shared" si="322"/>
        <v>0</v>
      </c>
      <c r="I428" s="1896"/>
      <c r="J428" s="649"/>
      <c r="K428" s="1774" t="s">
        <v>80</v>
      </c>
      <c r="L428" s="1775">
        <f t="shared" ref="L428:R428" si="323">SUM(L324,L330,L337,L343,L350,L356,L363,L369,L376,L382,L389,L395,L402,L408,L415,L421)</f>
        <v>20</v>
      </c>
      <c r="M428" s="1775">
        <f t="shared" si="323"/>
        <v>20</v>
      </c>
      <c r="N428" s="1775">
        <f t="shared" si="323"/>
        <v>0</v>
      </c>
      <c r="O428" s="1775">
        <f t="shared" si="323"/>
        <v>20</v>
      </c>
      <c r="P428" s="1775">
        <f t="shared" si="323"/>
        <v>0</v>
      </c>
      <c r="Q428" s="1775">
        <f t="shared" si="323"/>
        <v>0</v>
      </c>
      <c r="R428" s="1846">
        <f t="shared" si="323"/>
        <v>0</v>
      </c>
      <c r="S428" s="2016"/>
      <c r="T428" s="7"/>
      <c r="U428" s="7"/>
      <c r="V428" s="7"/>
      <c r="W428" s="7"/>
      <c r="X428" s="7"/>
      <c r="Y428" s="7"/>
      <c r="Z428" s="7"/>
      <c r="AA428" s="7"/>
      <c r="AB428" s="7"/>
      <c r="AC428" s="7"/>
    </row>
    <row r="429">
      <c r="A429" s="1757" t="s">
        <v>9</v>
      </c>
      <c r="B429" s="1758">
        <f t="shared" ref="B429:H429" si="324">SUM(B423:B427)</f>
        <v>0</v>
      </c>
      <c r="C429" s="1758">
        <f t="shared" si="324"/>
        <v>0</v>
      </c>
      <c r="D429" s="1758">
        <f t="shared" si="324"/>
        <v>0</v>
      </c>
      <c r="E429" s="1758">
        <f t="shared" si="324"/>
        <v>0</v>
      </c>
      <c r="F429" s="1758">
        <f t="shared" si="324"/>
        <v>0</v>
      </c>
      <c r="G429" s="1758">
        <f t="shared" si="324"/>
        <v>0</v>
      </c>
      <c r="H429" s="1829">
        <f t="shared" si="324"/>
        <v>0</v>
      </c>
      <c r="I429" s="2039"/>
      <c r="J429" s="649"/>
      <c r="K429" s="1757" t="s">
        <v>9</v>
      </c>
      <c r="L429" s="1758">
        <f t="shared" ref="L429:R429" si="325">SUM(L423:L427)</f>
        <v>40</v>
      </c>
      <c r="M429" s="1758">
        <f t="shared" si="325"/>
        <v>40</v>
      </c>
      <c r="N429" s="1758">
        <f t="shared" si="325"/>
        <v>0</v>
      </c>
      <c r="O429" s="1758">
        <f t="shared" si="325"/>
        <v>40</v>
      </c>
      <c r="P429" s="1758">
        <f t="shared" si="325"/>
        <v>0</v>
      </c>
      <c r="Q429" s="1758">
        <f t="shared" si="325"/>
        <v>0</v>
      </c>
      <c r="R429" s="1829">
        <f t="shared" si="325"/>
        <v>0</v>
      </c>
      <c r="S429" s="2016"/>
      <c r="T429" s="7"/>
      <c r="U429" s="7"/>
      <c r="V429" s="7"/>
      <c r="W429" s="7"/>
      <c r="X429" s="7"/>
      <c r="Y429" s="7"/>
      <c r="Z429" s="7"/>
      <c r="AA429" s="7"/>
      <c r="AB429" s="7"/>
      <c r="AC429" s="7"/>
    </row>
    <row r="430">
      <c r="A430" s="1974"/>
      <c r="B430" s="584"/>
      <c r="C430" s="584"/>
      <c r="D430" s="584"/>
      <c r="E430" s="677"/>
      <c r="F430" s="678"/>
      <c r="G430" s="678"/>
      <c r="H430" s="678"/>
      <c r="I430" s="678"/>
      <c r="J430" s="727"/>
      <c r="K430" s="576"/>
      <c r="L430" s="1963"/>
      <c r="M430" s="1963"/>
      <c r="N430" s="1963"/>
      <c r="O430" s="576"/>
      <c r="P430" s="629"/>
      <c r="Q430" s="629"/>
      <c r="R430" s="1965"/>
      <c r="S430" s="1964"/>
      <c r="T430" s="7"/>
      <c r="U430" s="7"/>
      <c r="V430" s="7"/>
      <c r="W430" s="7"/>
      <c r="X430" s="7"/>
      <c r="Y430" s="7"/>
      <c r="Z430" s="7"/>
      <c r="AA430" s="7"/>
      <c r="AB430" s="7"/>
      <c r="AC430" s="7"/>
    </row>
    <row r="431">
      <c r="A431" s="1757" t="s">
        <v>123</v>
      </c>
      <c r="B431" s="1758" t="s">
        <v>2</v>
      </c>
      <c r="C431" s="1758" t="s">
        <v>3</v>
      </c>
      <c r="D431" s="1758" t="s">
        <v>4</v>
      </c>
      <c r="E431" s="1758" t="s">
        <v>5</v>
      </c>
      <c r="F431" s="1758" t="s">
        <v>6</v>
      </c>
      <c r="G431" s="1758" t="s">
        <v>7</v>
      </c>
      <c r="H431" s="1758" t="s">
        <v>9</v>
      </c>
      <c r="I431" s="1758" t="s">
        <v>9</v>
      </c>
      <c r="J431" s="649"/>
      <c r="K431" s="636"/>
      <c r="L431" s="649"/>
      <c r="M431" s="649"/>
      <c r="N431" s="649"/>
      <c r="O431" s="649"/>
      <c r="P431" s="649"/>
      <c r="Q431" s="649"/>
      <c r="R431" s="649"/>
      <c r="S431" s="649"/>
      <c r="T431" s="7"/>
      <c r="U431" s="7"/>
      <c r="V431" s="7"/>
      <c r="W431" s="7"/>
      <c r="X431" s="7"/>
      <c r="Y431" s="7"/>
      <c r="Z431" s="7"/>
      <c r="AA431" s="7"/>
      <c r="AB431" s="7"/>
      <c r="AC431" s="7"/>
    </row>
    <row r="432">
      <c r="A432" s="1756" t="s">
        <v>124</v>
      </c>
      <c r="B432" s="693">
        <f t="shared" ref="B432:H432" si="326">sum(B424:B425)</f>
        <v>0</v>
      </c>
      <c r="C432" s="693">
        <f t="shared" si="326"/>
        <v>0</v>
      </c>
      <c r="D432" s="693">
        <f t="shared" si="326"/>
        <v>0</v>
      </c>
      <c r="E432" s="693">
        <f t="shared" si="326"/>
        <v>0</v>
      </c>
      <c r="F432" s="693">
        <f t="shared" si="326"/>
        <v>0</v>
      </c>
      <c r="G432" s="693">
        <f t="shared" si="326"/>
        <v>0</v>
      </c>
      <c r="H432" s="693">
        <f t="shared" si="326"/>
        <v>0</v>
      </c>
      <c r="I432" s="693">
        <f t="shared" ref="I432:I436" si="328">SUM(B432:H432)</f>
        <v>0</v>
      </c>
      <c r="J432" s="649"/>
      <c r="K432" s="636"/>
      <c r="L432" s="649"/>
      <c r="M432" s="649"/>
      <c r="N432" s="649"/>
      <c r="O432" s="649"/>
      <c r="P432" s="649"/>
      <c r="Q432" s="649"/>
      <c r="R432" s="649"/>
      <c r="S432" s="649"/>
      <c r="T432" s="649"/>
      <c r="U432" s="7"/>
      <c r="V432" s="7"/>
      <c r="W432" s="7"/>
      <c r="X432" s="7"/>
      <c r="Y432" s="7"/>
      <c r="Z432" s="7"/>
      <c r="AA432" s="7"/>
      <c r="AB432" s="7"/>
      <c r="AC432" s="7"/>
    </row>
    <row r="433">
      <c r="A433" s="1938" t="s">
        <v>126</v>
      </c>
      <c r="B433" s="1777">
        <f t="shared" ref="B433:H433" si="327">(B432*10.01)</f>
        <v>0</v>
      </c>
      <c r="C433" s="1777">
        <f t="shared" si="327"/>
        <v>0</v>
      </c>
      <c r="D433" s="1777">
        <f t="shared" si="327"/>
        <v>0</v>
      </c>
      <c r="E433" s="1777">
        <f t="shared" si="327"/>
        <v>0</v>
      </c>
      <c r="F433" s="1777">
        <f t="shared" si="327"/>
        <v>0</v>
      </c>
      <c r="G433" s="1777">
        <f t="shared" si="327"/>
        <v>0</v>
      </c>
      <c r="H433" s="1777">
        <f t="shared" si="327"/>
        <v>0</v>
      </c>
      <c r="I433" s="1790">
        <f t="shared" si="328"/>
        <v>0</v>
      </c>
      <c r="J433" s="1689"/>
      <c r="K433" s="576"/>
      <c r="L433" s="1975"/>
      <c r="M433" s="1975"/>
      <c r="N433" s="1975"/>
      <c r="O433" s="577"/>
      <c r="P433" s="1964"/>
      <c r="Q433" s="1964"/>
      <c r="R433" s="1965"/>
      <c r="S433" s="1964"/>
      <c r="T433" s="1965"/>
      <c r="U433" s="7"/>
      <c r="V433" s="7"/>
      <c r="W433" s="7"/>
      <c r="X433" s="7"/>
      <c r="Y433" s="7"/>
      <c r="Z433" s="7"/>
      <c r="AA433" s="7"/>
      <c r="AB433" s="7"/>
      <c r="AC433" s="7"/>
    </row>
    <row r="434">
      <c r="A434" s="1756" t="s">
        <v>127</v>
      </c>
      <c r="B434" s="693">
        <f t="shared" ref="B434:H434" si="329">B428</f>
        <v>0</v>
      </c>
      <c r="C434" s="693">
        <f t="shared" si="329"/>
        <v>0</v>
      </c>
      <c r="D434" s="693">
        <f t="shared" si="329"/>
        <v>0</v>
      </c>
      <c r="E434" s="693">
        <f t="shared" si="329"/>
        <v>0</v>
      </c>
      <c r="F434" s="693">
        <f t="shared" si="329"/>
        <v>0</v>
      </c>
      <c r="G434" s="693">
        <f t="shared" si="329"/>
        <v>0</v>
      </c>
      <c r="H434" s="693">
        <f t="shared" si="329"/>
        <v>0</v>
      </c>
      <c r="I434" s="693">
        <f t="shared" si="328"/>
        <v>0</v>
      </c>
      <c r="J434" s="1689"/>
      <c r="K434" s="576"/>
      <c r="L434" s="1975"/>
      <c r="M434" s="1975"/>
      <c r="N434" s="1975"/>
      <c r="O434" s="577"/>
      <c r="P434" s="1964"/>
      <c r="Q434" s="1964"/>
      <c r="R434" s="1965"/>
      <c r="S434" s="1964"/>
      <c r="T434" s="1965"/>
      <c r="U434" s="7"/>
      <c r="V434" s="7"/>
      <c r="W434" s="7"/>
      <c r="X434" s="7"/>
      <c r="Y434" s="7"/>
      <c r="Z434" s="7"/>
      <c r="AA434" s="7"/>
      <c r="AB434" s="7"/>
      <c r="AC434" s="7"/>
    </row>
    <row r="435">
      <c r="A435" s="1756" t="s">
        <v>126</v>
      </c>
      <c r="B435" s="1790">
        <f t="shared" ref="B435:H435" si="330">(B434*5)</f>
        <v>0</v>
      </c>
      <c r="C435" s="1790">
        <f t="shared" si="330"/>
        <v>0</v>
      </c>
      <c r="D435" s="1790">
        <f t="shared" si="330"/>
        <v>0</v>
      </c>
      <c r="E435" s="1790">
        <f t="shared" si="330"/>
        <v>0</v>
      </c>
      <c r="F435" s="1790">
        <f t="shared" si="330"/>
        <v>0</v>
      </c>
      <c r="G435" s="1790">
        <f t="shared" si="330"/>
        <v>0</v>
      </c>
      <c r="H435" s="1790">
        <f t="shared" si="330"/>
        <v>0</v>
      </c>
      <c r="I435" s="1790">
        <f t="shared" si="328"/>
        <v>0</v>
      </c>
      <c r="J435" s="1689"/>
      <c r="K435" s="576"/>
      <c r="L435" s="1975"/>
      <c r="M435" s="1975"/>
      <c r="N435" s="1975"/>
      <c r="O435" s="577"/>
      <c r="P435" s="1964"/>
      <c r="Q435" s="1964"/>
      <c r="R435" s="1965"/>
      <c r="S435" s="1964"/>
      <c r="T435" s="1965"/>
      <c r="U435" s="7"/>
      <c r="V435" s="7"/>
      <c r="W435" s="7"/>
      <c r="X435" s="7"/>
      <c r="Y435" s="7"/>
      <c r="Z435" s="7"/>
      <c r="AA435" s="7"/>
      <c r="AB435" s="7"/>
      <c r="AC435" s="7"/>
    </row>
    <row r="436">
      <c r="A436" s="1757" t="s">
        <v>9</v>
      </c>
      <c r="B436" s="1780">
        <f t="shared" ref="B436:H436" si="331">SUM(B433,B435)</f>
        <v>0</v>
      </c>
      <c r="C436" s="1780">
        <f t="shared" si="331"/>
        <v>0</v>
      </c>
      <c r="D436" s="1780">
        <f t="shared" si="331"/>
        <v>0</v>
      </c>
      <c r="E436" s="1780">
        <f t="shared" si="331"/>
        <v>0</v>
      </c>
      <c r="F436" s="1780">
        <f t="shared" si="331"/>
        <v>0</v>
      </c>
      <c r="G436" s="1780">
        <f t="shared" si="331"/>
        <v>0</v>
      </c>
      <c r="H436" s="1780">
        <f t="shared" si="331"/>
        <v>0</v>
      </c>
      <c r="I436" s="1780">
        <f t="shared" si="328"/>
        <v>0</v>
      </c>
      <c r="J436" s="1689"/>
      <c r="K436" s="576"/>
      <c r="L436" s="1975"/>
      <c r="M436" s="1975"/>
      <c r="N436" s="1975"/>
      <c r="O436" s="577"/>
      <c r="P436" s="1964"/>
      <c r="Q436" s="1964"/>
      <c r="R436" s="1965"/>
      <c r="S436" s="1964"/>
      <c r="T436" s="1965"/>
      <c r="U436" s="7"/>
      <c r="V436" s="7"/>
      <c r="W436" s="7"/>
      <c r="X436" s="7"/>
      <c r="Y436" s="7"/>
      <c r="Z436" s="7"/>
      <c r="AA436" s="7"/>
      <c r="AB436" s="7"/>
      <c r="AC436" s="7"/>
    </row>
    <row r="437">
      <c r="A437" s="1963"/>
      <c r="B437" s="676"/>
      <c r="C437" s="676"/>
      <c r="D437" s="676"/>
      <c r="E437" s="676"/>
      <c r="F437" s="676"/>
      <c r="G437" s="677"/>
      <c r="H437" s="678"/>
      <c r="I437" s="1968"/>
      <c r="J437" s="676"/>
      <c r="K437" s="576"/>
      <c r="L437" s="1963"/>
      <c r="M437" s="1963"/>
      <c r="N437" s="1963"/>
      <c r="O437" s="576"/>
      <c r="P437" s="629"/>
      <c r="Q437" s="629"/>
      <c r="R437" s="1965"/>
      <c r="S437" s="1964"/>
      <c r="T437" s="1965"/>
      <c r="U437" s="7"/>
      <c r="V437" s="7"/>
      <c r="W437" s="7"/>
      <c r="X437" s="7"/>
      <c r="Y437" s="7"/>
      <c r="Z437" s="7"/>
      <c r="AA437" s="7"/>
      <c r="AB437" s="7"/>
      <c r="AC437" s="7"/>
    </row>
    <row r="438">
      <c r="A438" s="1963"/>
      <c r="B438" s="676"/>
      <c r="C438" s="676"/>
      <c r="D438" s="676"/>
      <c r="E438" s="676"/>
      <c r="F438" s="679"/>
      <c r="G438" s="1781" t="s">
        <v>35</v>
      </c>
      <c r="H438" s="1782" t="s">
        <v>36</v>
      </c>
      <c r="I438" s="1968"/>
      <c r="J438" s="676"/>
      <c r="K438" s="576"/>
      <c r="L438" s="1963"/>
      <c r="M438" s="1963"/>
      <c r="N438" s="1963"/>
      <c r="O438" s="576"/>
      <c r="P438" s="629"/>
      <c r="Q438" s="629"/>
      <c r="R438" s="1965"/>
      <c r="S438" s="1964"/>
      <c r="T438" s="1965"/>
      <c r="U438" s="7"/>
      <c r="V438" s="7"/>
      <c r="W438" s="7"/>
      <c r="X438" s="7"/>
      <c r="Y438" s="7"/>
      <c r="Z438" s="7"/>
      <c r="AA438" s="7"/>
      <c r="AB438" s="7"/>
      <c r="AC438" s="7"/>
    </row>
    <row r="439">
      <c r="A439" s="1963"/>
      <c r="B439" s="676"/>
      <c r="C439" s="676"/>
      <c r="D439" s="676"/>
      <c r="E439" s="676"/>
      <c r="F439" s="679"/>
      <c r="G439" s="1966">
        <v>44843.0</v>
      </c>
      <c r="H439" s="692">
        <f>H429</f>
        <v>0</v>
      </c>
      <c r="I439" s="1968"/>
      <c r="J439" s="676"/>
      <c r="K439" s="576"/>
      <c r="L439" s="1963"/>
      <c r="M439" s="1963"/>
      <c r="N439" s="1963"/>
      <c r="O439" s="576"/>
      <c r="P439" s="629"/>
      <c r="Q439" s="629"/>
      <c r="R439" s="1965"/>
      <c r="S439" s="1964"/>
      <c r="T439" s="1965"/>
      <c r="U439" s="7"/>
      <c r="V439" s="7"/>
      <c r="W439" s="7"/>
      <c r="X439" s="7"/>
      <c r="Y439" s="7"/>
      <c r="Z439" s="7"/>
      <c r="AA439" s="7"/>
      <c r="AB439" s="7"/>
      <c r="AC439" s="7"/>
    </row>
    <row r="440">
      <c r="A440" s="1963"/>
      <c r="B440" s="676"/>
      <c r="C440" s="676"/>
      <c r="D440" s="676"/>
      <c r="E440" s="676"/>
      <c r="F440" s="679"/>
      <c r="G440" s="1967">
        <v>44850.0</v>
      </c>
      <c r="H440" s="692"/>
      <c r="I440" s="1968"/>
      <c r="J440" s="676"/>
      <c r="K440" s="576"/>
      <c r="L440" s="1963"/>
      <c r="M440" s="1963"/>
      <c r="N440" s="1963"/>
      <c r="O440" s="576"/>
      <c r="P440" s="629"/>
      <c r="Q440" s="629"/>
      <c r="R440" s="1965"/>
      <c r="S440" s="1964"/>
      <c r="T440" s="1965"/>
      <c r="U440" s="7"/>
      <c r="V440" s="7"/>
      <c r="W440" s="7"/>
      <c r="X440" s="7"/>
      <c r="Y440" s="7"/>
      <c r="Z440" s="7"/>
      <c r="AA440" s="7"/>
      <c r="AB440" s="7"/>
      <c r="AC440" s="7"/>
    </row>
    <row r="441">
      <c r="A441" s="1963"/>
      <c r="B441" s="676"/>
      <c r="C441" s="676"/>
      <c r="D441" s="676"/>
      <c r="E441" s="676"/>
      <c r="F441" s="679"/>
      <c r="G441" s="1967">
        <v>44857.0</v>
      </c>
      <c r="H441" s="701"/>
      <c r="I441" s="1968"/>
      <c r="J441" s="676"/>
      <c r="K441" s="576"/>
      <c r="L441" s="1963"/>
      <c r="M441" s="1963"/>
      <c r="N441" s="698" t="s">
        <v>1097</v>
      </c>
      <c r="O441" s="576"/>
      <c r="P441" s="629"/>
      <c r="Q441" s="629"/>
      <c r="R441" s="1965"/>
      <c r="S441" s="1964"/>
      <c r="T441" s="1965"/>
      <c r="U441" s="7"/>
      <c r="V441" s="7"/>
      <c r="W441" s="7"/>
      <c r="X441" s="7"/>
      <c r="Y441" s="7"/>
      <c r="Z441" s="7"/>
      <c r="AA441" s="7"/>
      <c r="AB441" s="7"/>
      <c r="AC441" s="7"/>
    </row>
    <row r="442">
      <c r="A442" s="1963"/>
      <c r="B442" s="676"/>
      <c r="C442" s="676"/>
      <c r="D442" s="676"/>
      <c r="E442" s="676"/>
      <c r="F442" s="679"/>
      <c r="G442" s="1967">
        <v>44864.0</v>
      </c>
      <c r="H442" s="693"/>
      <c r="I442" s="1968"/>
      <c r="J442" s="676"/>
      <c r="K442" s="576"/>
      <c r="L442" s="1963"/>
      <c r="M442" s="1963"/>
      <c r="N442" s="1963"/>
      <c r="O442" s="576"/>
      <c r="P442" s="629"/>
      <c r="Q442" s="629"/>
      <c r="R442" s="1965"/>
      <c r="S442" s="1964"/>
      <c r="T442" s="1965"/>
      <c r="U442" s="7"/>
      <c r="V442" s="7"/>
      <c r="W442" s="7"/>
      <c r="X442" s="7"/>
      <c r="Y442" s="7"/>
      <c r="Z442" s="7"/>
      <c r="AA442" s="7"/>
      <c r="AB442" s="7"/>
      <c r="AC442" s="7"/>
    </row>
    <row r="443">
      <c r="A443" s="1963"/>
      <c r="B443" s="676"/>
      <c r="C443" s="676"/>
      <c r="D443" s="676"/>
      <c r="E443" s="676"/>
      <c r="F443" s="679"/>
      <c r="G443" s="1967">
        <v>44865.0</v>
      </c>
      <c r="H443" s="693"/>
      <c r="I443" s="1968"/>
      <c r="J443" s="676"/>
      <c r="K443" s="576"/>
      <c r="L443" s="1963"/>
      <c r="M443" s="1963"/>
      <c r="N443" s="1963"/>
      <c r="O443" s="576"/>
      <c r="P443" s="629"/>
      <c r="Q443" s="629"/>
      <c r="R443" s="1965"/>
      <c r="S443" s="1964"/>
      <c r="T443" s="1965"/>
      <c r="U443" s="7"/>
      <c r="V443" s="7"/>
      <c r="W443" s="7"/>
      <c r="X443" s="7"/>
      <c r="Y443" s="7"/>
      <c r="Z443" s="7"/>
      <c r="AA443" s="7"/>
      <c r="AB443" s="7"/>
      <c r="AC443" s="7"/>
    </row>
    <row r="444">
      <c r="A444" s="1963"/>
      <c r="B444" s="676"/>
      <c r="C444" s="676"/>
      <c r="D444" s="676"/>
      <c r="E444" s="676"/>
      <c r="F444" s="679"/>
      <c r="G444" s="1781" t="s">
        <v>9</v>
      </c>
      <c r="H444" s="1758">
        <f>SUM(H439:H443)</f>
        <v>0</v>
      </c>
      <c r="I444" s="1968"/>
      <c r="J444" s="676"/>
      <c r="K444" s="576"/>
      <c r="L444" s="1963"/>
      <c r="M444" s="1963"/>
      <c r="N444" s="1963"/>
      <c r="O444" s="576"/>
      <c r="P444" s="629"/>
      <c r="Q444" s="629"/>
      <c r="R444" s="1965"/>
      <c r="S444" s="1964"/>
      <c r="T444" s="1965"/>
      <c r="U444" s="7"/>
      <c r="V444" s="7"/>
      <c r="W444" s="7"/>
      <c r="X444" s="7"/>
      <c r="Y444" s="7"/>
      <c r="Z444" s="7"/>
      <c r="AA444" s="7"/>
      <c r="AB444" s="7"/>
      <c r="AC444" s="7"/>
    </row>
    <row r="445">
      <c r="A445" s="1963"/>
      <c r="B445" s="676"/>
      <c r="C445" s="676"/>
      <c r="D445" s="676"/>
      <c r="E445" s="676"/>
      <c r="F445" s="676"/>
      <c r="G445" s="677"/>
      <c r="H445" s="678"/>
      <c r="I445" s="1968"/>
      <c r="J445" s="576"/>
      <c r="K445" s="576"/>
      <c r="L445" s="1963"/>
      <c r="M445" s="1963"/>
      <c r="N445" s="1963"/>
      <c r="O445" s="576"/>
      <c r="P445" s="629"/>
      <c r="Q445" s="629"/>
      <c r="R445" s="1965"/>
      <c r="S445" s="1964"/>
      <c r="T445" s="1965"/>
      <c r="U445" s="7"/>
      <c r="V445" s="7"/>
      <c r="W445" s="7"/>
      <c r="X445" s="7"/>
      <c r="Y445" s="7"/>
      <c r="Z445" s="7"/>
      <c r="AA445" s="7"/>
      <c r="AB445" s="7"/>
      <c r="AC445" s="7"/>
    </row>
    <row r="446">
      <c r="A446" s="1963"/>
      <c r="B446" s="676"/>
      <c r="C446" s="676"/>
      <c r="D446" s="676"/>
      <c r="E446" s="676"/>
      <c r="F446" s="679"/>
      <c r="G446" s="1781" t="s">
        <v>131</v>
      </c>
      <c r="H446" s="1758">
        <f>(1000-H444)</f>
        <v>1000</v>
      </c>
      <c r="I446" s="1968"/>
      <c r="J446" s="577"/>
      <c r="K446" s="577"/>
      <c r="L446" s="1963"/>
      <c r="M446" s="1963"/>
      <c r="N446" s="1963"/>
      <c r="O446" s="576"/>
      <c r="P446" s="629"/>
      <c r="Q446" s="629"/>
      <c r="R446" s="1965"/>
      <c r="S446" s="1964"/>
      <c r="T446" s="1965"/>
      <c r="U446" s="7"/>
      <c r="V446" s="7"/>
      <c r="W446" s="7"/>
      <c r="X446" s="7"/>
      <c r="Y446" s="7"/>
      <c r="Z446" s="7"/>
      <c r="AA446" s="7"/>
      <c r="AB446" s="7"/>
      <c r="AC446" s="7"/>
    </row>
    <row r="447">
      <c r="A447" s="1974"/>
      <c r="B447" s="677"/>
      <c r="C447" s="677"/>
      <c r="D447" s="677"/>
      <c r="E447" s="677"/>
      <c r="F447" s="677"/>
      <c r="G447" s="677"/>
      <c r="H447" s="675"/>
      <c r="I447" s="1968"/>
      <c r="J447" s="1690"/>
      <c r="K447" s="636"/>
      <c r="L447" s="636"/>
      <c r="M447" s="636"/>
      <c r="N447" s="636"/>
      <c r="O447" s="636"/>
      <c r="P447" s="636"/>
      <c r="Q447" s="649"/>
      <c r="R447" s="649"/>
      <c r="S447" s="649"/>
      <c r="T447" s="649"/>
      <c r="U447" s="7"/>
      <c r="V447" s="7"/>
      <c r="W447" s="7"/>
      <c r="X447" s="7"/>
      <c r="Y447" s="7"/>
      <c r="Z447" s="7"/>
      <c r="AA447" s="7"/>
      <c r="AB447" s="7"/>
      <c r="AC447" s="7"/>
    </row>
    <row r="448">
      <c r="A448" s="1829" t="s">
        <v>472</v>
      </c>
      <c r="B448" s="1829" t="s">
        <v>2</v>
      </c>
      <c r="C448" s="1829" t="s">
        <v>3</v>
      </c>
      <c r="D448" s="1829" t="s">
        <v>4</v>
      </c>
      <c r="E448" s="1829" t="s">
        <v>5</v>
      </c>
      <c r="F448" s="1829" t="s">
        <v>6</v>
      </c>
      <c r="G448" s="1829" t="s">
        <v>7</v>
      </c>
      <c r="H448" s="1829" t="s">
        <v>8</v>
      </c>
      <c r="I448" s="1758" t="s">
        <v>9</v>
      </c>
      <c r="J448" s="636"/>
      <c r="K448" s="636"/>
      <c r="L448" s="636"/>
      <c r="M448" s="636"/>
      <c r="N448" s="636"/>
      <c r="O448" s="636"/>
      <c r="P448" s="636"/>
      <c r="Q448" s="649"/>
      <c r="R448" s="649"/>
      <c r="S448" s="649"/>
      <c r="T448" s="649"/>
      <c r="U448" s="7"/>
      <c r="V448" s="7"/>
      <c r="W448" s="7"/>
      <c r="X448" s="7"/>
      <c r="Y448" s="7"/>
      <c r="Z448" s="7"/>
      <c r="AA448" s="7"/>
      <c r="AB448" s="7"/>
      <c r="AC448" s="7"/>
    </row>
    <row r="449">
      <c r="A449" s="1848"/>
      <c r="B449" s="1848">
        <f t="shared" ref="B449:G449" si="332">SUM(B139,B296,B429)</f>
        <v>156</v>
      </c>
      <c r="C449" s="1848">
        <f t="shared" si="332"/>
        <v>197</v>
      </c>
      <c r="D449" s="1848">
        <f t="shared" si="332"/>
        <v>181</v>
      </c>
      <c r="E449" s="1848">
        <f t="shared" si="332"/>
        <v>159</v>
      </c>
      <c r="F449" s="1848">
        <f t="shared" si="332"/>
        <v>80</v>
      </c>
      <c r="G449" s="1848">
        <f t="shared" si="332"/>
        <v>58</v>
      </c>
      <c r="H449" s="1897">
        <f>(H429)</f>
        <v>0</v>
      </c>
      <c r="I449" s="693">
        <f>sum(B449:H449)</f>
        <v>831</v>
      </c>
      <c r="J449" s="636"/>
      <c r="K449" s="577"/>
      <c r="L449" s="1975"/>
      <c r="M449" s="1975"/>
      <c r="N449" s="1975"/>
      <c r="O449" s="577"/>
      <c r="P449" s="1964"/>
      <c r="Q449" s="1964"/>
      <c r="R449" s="1965"/>
      <c r="S449" s="1964"/>
      <c r="T449" s="1965"/>
      <c r="U449" s="7"/>
      <c r="V449" s="7"/>
      <c r="W449" s="7"/>
      <c r="X449" s="7"/>
      <c r="Y449" s="7"/>
      <c r="Z449" s="7"/>
      <c r="AA449" s="7"/>
      <c r="AB449" s="7"/>
      <c r="AC449" s="7"/>
    </row>
    <row r="450">
      <c r="A450" s="1843"/>
      <c r="B450" s="1843"/>
      <c r="C450" s="1843"/>
      <c r="D450" s="1843"/>
      <c r="E450" s="1843"/>
      <c r="F450" s="1843"/>
      <c r="G450" s="1843"/>
      <c r="H450" s="1844"/>
      <c r="I450" s="1972"/>
      <c r="J450" s="577"/>
      <c r="K450" s="577"/>
      <c r="L450" s="1975"/>
      <c r="M450" s="1975"/>
      <c r="N450" s="1975"/>
      <c r="O450" s="577"/>
      <c r="P450" s="1964"/>
      <c r="Q450" s="1964"/>
      <c r="R450" s="1965"/>
      <c r="S450" s="1990"/>
      <c r="T450" s="1965"/>
      <c r="U450" s="1990"/>
      <c r="V450" s="1990"/>
      <c r="W450" s="1990"/>
      <c r="X450" s="1990"/>
      <c r="Y450" s="1990"/>
      <c r="Z450" s="1990"/>
      <c r="AA450" s="1990"/>
      <c r="AB450" s="1990"/>
      <c r="AC450" s="1990"/>
    </row>
    <row r="451">
      <c r="A451" s="1943" t="s">
        <v>829</v>
      </c>
      <c r="B451" s="1944" t="s">
        <v>1098</v>
      </c>
      <c r="C451" s="1944" t="s">
        <v>187</v>
      </c>
      <c r="D451" s="1944" t="s">
        <v>1099</v>
      </c>
      <c r="E451" s="1944" t="s">
        <v>1100</v>
      </c>
      <c r="F451" s="1944" t="s">
        <v>1101</v>
      </c>
      <c r="G451" s="1944" t="s">
        <v>1102</v>
      </c>
      <c r="H451" s="1782" t="s">
        <v>9</v>
      </c>
      <c r="I451" s="1781" t="s">
        <v>71</v>
      </c>
      <c r="J451" s="576"/>
      <c r="K451" s="1943" t="s">
        <v>829</v>
      </c>
      <c r="L451" s="1944"/>
      <c r="M451" s="1944"/>
      <c r="N451" s="1944"/>
      <c r="O451" s="1944"/>
      <c r="P451" s="1944"/>
      <c r="Q451" s="1944"/>
      <c r="R451" s="1782" t="s">
        <v>9</v>
      </c>
      <c r="S451" s="7"/>
      <c r="T451" s="1965"/>
      <c r="U451" s="7"/>
      <c r="V451" s="7"/>
      <c r="W451" s="7"/>
      <c r="X451" s="7"/>
      <c r="Y451" s="7"/>
      <c r="Z451" s="7"/>
      <c r="AA451" s="7"/>
      <c r="AB451" s="7"/>
      <c r="AC451" s="7"/>
    </row>
    <row r="452">
      <c r="A452" s="1754" t="s">
        <v>1091</v>
      </c>
      <c r="B452" s="1755"/>
      <c r="C452" s="1755"/>
      <c r="D452" s="1755"/>
      <c r="E452" s="1755"/>
      <c r="F452" s="1755"/>
      <c r="G452" s="1755"/>
      <c r="H452" s="1980"/>
      <c r="I452" s="1980"/>
      <c r="J452" s="588"/>
      <c r="K452" s="1754" t="s">
        <v>1091</v>
      </c>
      <c r="L452" s="693" t="s">
        <v>72</v>
      </c>
      <c r="M452" s="693" t="s">
        <v>13</v>
      </c>
      <c r="N452" s="701" t="s">
        <v>73</v>
      </c>
      <c r="O452" s="693" t="s">
        <v>13</v>
      </c>
      <c r="P452" s="701" t="s">
        <v>74</v>
      </c>
      <c r="Q452" s="701" t="s">
        <v>640</v>
      </c>
      <c r="R452" s="1686" t="s">
        <v>592</v>
      </c>
      <c r="S452" s="7"/>
      <c r="T452" s="649"/>
      <c r="U452" s="7"/>
      <c r="V452" s="7"/>
      <c r="W452" s="7"/>
      <c r="X452" s="7"/>
      <c r="Y452" s="7"/>
      <c r="Z452" s="7"/>
      <c r="AA452" s="7"/>
      <c r="AB452" s="7"/>
      <c r="AC452" s="7"/>
    </row>
    <row r="453">
      <c r="A453" s="1945" t="s">
        <v>75</v>
      </c>
      <c r="B453" s="1981">
        <f t="shared" ref="B453:H453" si="333">sum(B454:B457)</f>
        <v>25</v>
      </c>
      <c r="C453" s="1981">
        <f t="shared" si="333"/>
        <v>28</v>
      </c>
      <c r="D453" s="1981">
        <f t="shared" si="333"/>
        <v>29</v>
      </c>
      <c r="E453" s="1981">
        <f t="shared" si="333"/>
        <v>20</v>
      </c>
      <c r="F453" s="1981">
        <f t="shared" si="333"/>
        <v>26</v>
      </c>
      <c r="G453" s="1981">
        <f t="shared" si="333"/>
        <v>0</v>
      </c>
      <c r="H453" s="1981">
        <f t="shared" si="333"/>
        <v>128</v>
      </c>
      <c r="I453" s="1685"/>
      <c r="J453" s="1531"/>
      <c r="K453" s="1945" t="s">
        <v>75</v>
      </c>
      <c r="L453" s="1981"/>
      <c r="M453" s="1981"/>
      <c r="N453" s="1981"/>
      <c r="O453" s="1981"/>
      <c r="P453" s="1981"/>
      <c r="Q453" s="1981"/>
      <c r="R453" s="1981"/>
      <c r="S453" s="7"/>
      <c r="T453" s="649"/>
      <c r="U453" s="7"/>
      <c r="V453" s="7"/>
      <c r="W453" s="7"/>
      <c r="X453" s="7"/>
      <c r="Y453" s="7"/>
      <c r="Z453" s="7"/>
      <c r="AA453" s="7"/>
      <c r="AB453" s="7"/>
      <c r="AC453" s="7"/>
    </row>
    <row r="454">
      <c r="A454" s="1722" t="s">
        <v>478</v>
      </c>
      <c r="B454" s="690">
        <v>13.0</v>
      </c>
      <c r="C454" s="690">
        <v>14.0</v>
      </c>
      <c r="D454" s="690">
        <v>10.0</v>
      </c>
      <c r="E454" s="690">
        <v>10.0</v>
      </c>
      <c r="F454" s="690">
        <v>17.0</v>
      </c>
      <c r="G454" s="690"/>
      <c r="H454" s="693">
        <f t="shared" ref="H454:H457" si="334">SUM(B454:G454)</f>
        <v>64</v>
      </c>
      <c r="I454" s="596">
        <f t="shared" ref="I454:I457" si="335">H454/30</f>
        <v>2.133333333</v>
      </c>
      <c r="J454" s="1627"/>
      <c r="K454" s="595" t="s">
        <v>478</v>
      </c>
      <c r="L454" s="692">
        <v>82.0</v>
      </c>
      <c r="M454" s="701">
        <f t="shared" ref="M454:M457" si="336">(L454-H454)-R454</f>
        <v>18</v>
      </c>
      <c r="N454" s="692">
        <v>80.0</v>
      </c>
      <c r="O454" s="701">
        <f t="shared" ref="O454:O457" si="337">SUM(M454,N454)</f>
        <v>98</v>
      </c>
      <c r="P454" s="2021"/>
      <c r="Q454" s="1621"/>
      <c r="R454" s="1621"/>
      <c r="S454" s="7"/>
      <c r="T454" s="1965"/>
      <c r="U454" s="7"/>
      <c r="V454" s="7"/>
      <c r="W454" s="7"/>
      <c r="X454" s="7"/>
      <c r="Y454" s="7"/>
      <c r="Z454" s="7"/>
      <c r="AA454" s="7"/>
      <c r="AB454" s="7"/>
      <c r="AC454" s="7"/>
    </row>
    <row r="455">
      <c r="A455" s="1722" t="s">
        <v>585</v>
      </c>
      <c r="B455" s="690">
        <v>8.0</v>
      </c>
      <c r="C455" s="690">
        <v>3.0</v>
      </c>
      <c r="D455" s="690">
        <v>6.0</v>
      </c>
      <c r="E455" s="690">
        <v>4.0</v>
      </c>
      <c r="F455" s="690">
        <v>4.0</v>
      </c>
      <c r="G455" s="690"/>
      <c r="H455" s="693">
        <f t="shared" si="334"/>
        <v>25</v>
      </c>
      <c r="I455" s="596">
        <f t="shared" si="335"/>
        <v>0.8333333333</v>
      </c>
      <c r="J455" s="1627"/>
      <c r="K455" s="595" t="s">
        <v>585</v>
      </c>
      <c r="L455" s="692">
        <v>29.0</v>
      </c>
      <c r="M455" s="701">
        <f t="shared" si="336"/>
        <v>4</v>
      </c>
      <c r="N455" s="692">
        <v>30.0</v>
      </c>
      <c r="O455" s="701">
        <f t="shared" si="337"/>
        <v>34</v>
      </c>
      <c r="P455" s="1686"/>
      <c r="Q455" s="1621"/>
      <c r="R455" s="1621"/>
      <c r="S455" s="7"/>
      <c r="T455" s="1965"/>
      <c r="U455" s="7"/>
      <c r="V455" s="7"/>
      <c r="W455" s="7"/>
      <c r="X455" s="7"/>
      <c r="Y455" s="7"/>
      <c r="Z455" s="7"/>
      <c r="AA455" s="7"/>
      <c r="AB455" s="7"/>
      <c r="AC455" s="7"/>
    </row>
    <row r="456">
      <c r="A456" s="1722" t="s">
        <v>614</v>
      </c>
      <c r="B456" s="690">
        <v>4.0</v>
      </c>
      <c r="C456" s="690">
        <v>7.0</v>
      </c>
      <c r="D456" s="690">
        <v>4.0</v>
      </c>
      <c r="E456" s="690">
        <v>0.0</v>
      </c>
      <c r="F456" s="690">
        <v>4.0</v>
      </c>
      <c r="G456" s="690"/>
      <c r="H456" s="693">
        <f t="shared" si="334"/>
        <v>19</v>
      </c>
      <c r="I456" s="596">
        <f t="shared" si="335"/>
        <v>0.6333333333</v>
      </c>
      <c r="J456" s="1627"/>
      <c r="K456" s="595" t="s">
        <v>614</v>
      </c>
      <c r="L456" s="701">
        <v>27.0</v>
      </c>
      <c r="M456" s="701">
        <f t="shared" si="336"/>
        <v>8</v>
      </c>
      <c r="N456" s="692">
        <v>10.0</v>
      </c>
      <c r="O456" s="701">
        <f t="shared" si="337"/>
        <v>18</v>
      </c>
      <c r="P456" s="1686"/>
      <c r="Q456" s="1621"/>
      <c r="R456" s="1686"/>
      <c r="S456" s="7"/>
      <c r="T456" s="1965"/>
      <c r="U456" s="7"/>
      <c r="V456" s="7"/>
      <c r="W456" s="7"/>
      <c r="X456" s="7"/>
      <c r="Y456" s="7"/>
      <c r="Z456" s="7"/>
      <c r="AA456" s="7"/>
      <c r="AB456" s="7"/>
      <c r="AC456" s="7"/>
    </row>
    <row r="457">
      <c r="A457" s="1722" t="s">
        <v>700</v>
      </c>
      <c r="B457" s="690">
        <v>0.0</v>
      </c>
      <c r="C457" s="690">
        <v>4.0</v>
      </c>
      <c r="D457" s="690">
        <v>9.0</v>
      </c>
      <c r="E457" s="690">
        <v>6.0</v>
      </c>
      <c r="F457" s="690">
        <v>1.0</v>
      </c>
      <c r="G457" s="690"/>
      <c r="H457" s="693">
        <f t="shared" si="334"/>
        <v>20</v>
      </c>
      <c r="I457" s="596">
        <f t="shared" si="335"/>
        <v>0.6666666667</v>
      </c>
      <c r="J457" s="1627"/>
      <c r="K457" s="595" t="s">
        <v>700</v>
      </c>
      <c r="L457" s="692">
        <v>20.0</v>
      </c>
      <c r="M457" s="701">
        <f t="shared" si="336"/>
        <v>0</v>
      </c>
      <c r="N457" s="692">
        <v>25.0</v>
      </c>
      <c r="O457" s="701">
        <f t="shared" si="337"/>
        <v>25</v>
      </c>
      <c r="P457" s="1686"/>
      <c r="Q457" s="1621"/>
      <c r="R457" s="1686"/>
      <c r="S457" s="7"/>
      <c r="T457" s="1965"/>
      <c r="U457" s="7"/>
      <c r="V457" s="7"/>
      <c r="W457" s="7"/>
      <c r="X457" s="7"/>
      <c r="Y457" s="7"/>
      <c r="Z457" s="7"/>
      <c r="AA457" s="7"/>
      <c r="AB457" s="7"/>
      <c r="AC457" s="7"/>
    </row>
    <row r="458">
      <c r="A458" s="1945" t="s">
        <v>91</v>
      </c>
      <c r="B458" s="2023">
        <v>0.0</v>
      </c>
      <c r="C458" s="1981">
        <f t="shared" ref="C458:H458" si="338">sum(C459:C462)</f>
        <v>12</v>
      </c>
      <c r="D458" s="1981">
        <f t="shared" si="338"/>
        <v>8</v>
      </c>
      <c r="E458" s="1981">
        <f t="shared" si="338"/>
        <v>8</v>
      </c>
      <c r="F458" s="1981">
        <f t="shared" si="338"/>
        <v>10</v>
      </c>
      <c r="G458" s="1981">
        <f t="shared" si="338"/>
        <v>0</v>
      </c>
      <c r="H458" s="1981">
        <f t="shared" si="338"/>
        <v>48</v>
      </c>
      <c r="I458" s="1685"/>
      <c r="J458" s="588"/>
      <c r="K458" s="1945" t="s">
        <v>91</v>
      </c>
      <c r="L458" s="1981"/>
      <c r="M458" s="1981"/>
      <c r="N458" s="1981"/>
      <c r="O458" s="1981"/>
      <c r="P458" s="1981"/>
      <c r="Q458" s="1981"/>
      <c r="R458" s="1981"/>
      <c r="S458" s="7"/>
      <c r="T458" s="1965"/>
      <c r="U458" s="7"/>
      <c r="V458" s="7"/>
      <c r="W458" s="7"/>
      <c r="X458" s="7"/>
      <c r="Y458" s="7"/>
      <c r="Z458" s="7"/>
      <c r="AA458" s="7"/>
      <c r="AB458" s="7"/>
      <c r="AC458" s="7"/>
    </row>
    <row r="459">
      <c r="A459" s="1722" t="s">
        <v>671</v>
      </c>
      <c r="B459" s="690">
        <v>3.0</v>
      </c>
      <c r="C459" s="690">
        <v>0.0</v>
      </c>
      <c r="D459" s="690">
        <v>1.0</v>
      </c>
      <c r="E459" s="690">
        <v>0.0</v>
      </c>
      <c r="F459" s="690">
        <v>1.0</v>
      </c>
      <c r="G459" s="690"/>
      <c r="H459" s="693">
        <f t="shared" ref="H459:H462" si="339">SUM(B459:G459)</f>
        <v>5</v>
      </c>
      <c r="I459" s="596">
        <f t="shared" ref="I459:I462" si="340">H459/30</f>
        <v>0.1666666667</v>
      </c>
      <c r="J459" s="1627"/>
      <c r="K459" s="595" t="s">
        <v>671</v>
      </c>
      <c r="L459" s="701">
        <v>10.0</v>
      </c>
      <c r="M459" s="701">
        <f t="shared" ref="M459:M462" si="341">(L459-H459)-R459</f>
        <v>5</v>
      </c>
      <c r="N459" s="692">
        <v>10.0</v>
      </c>
      <c r="O459" s="701">
        <f t="shared" ref="O459:O462" si="342">SUM(M459,N459)</f>
        <v>15</v>
      </c>
      <c r="P459" s="2022"/>
      <c r="Q459" s="1686"/>
      <c r="R459" s="1686"/>
      <c r="S459" s="7"/>
      <c r="T459" s="1965"/>
      <c r="U459" s="7"/>
      <c r="V459" s="7"/>
      <c r="W459" s="7"/>
      <c r="X459" s="7"/>
      <c r="Y459" s="7"/>
      <c r="Z459" s="7"/>
      <c r="AA459" s="7"/>
      <c r="AB459" s="7"/>
      <c r="AC459" s="7"/>
    </row>
    <row r="460">
      <c r="A460" s="1722" t="s">
        <v>701</v>
      </c>
      <c r="B460" s="690">
        <v>0.0</v>
      </c>
      <c r="C460" s="690">
        <v>1.0</v>
      </c>
      <c r="D460" s="690">
        <v>2.0</v>
      </c>
      <c r="E460" s="690">
        <v>0.0</v>
      </c>
      <c r="F460" s="690">
        <v>0.0</v>
      </c>
      <c r="G460" s="690"/>
      <c r="H460" s="693">
        <f t="shared" si="339"/>
        <v>3</v>
      </c>
      <c r="I460" s="596">
        <f t="shared" si="340"/>
        <v>0.1</v>
      </c>
      <c r="J460" s="1627"/>
      <c r="K460" s="595" t="s">
        <v>701</v>
      </c>
      <c r="L460" s="701">
        <v>12.0</v>
      </c>
      <c r="M460" s="701">
        <f t="shared" si="341"/>
        <v>7</v>
      </c>
      <c r="N460" s="692">
        <v>10.0</v>
      </c>
      <c r="O460" s="701">
        <f t="shared" si="342"/>
        <v>17</v>
      </c>
      <c r="P460" s="1686"/>
      <c r="Q460" s="1621"/>
      <c r="R460" s="1621">
        <v>2.0</v>
      </c>
      <c r="S460" s="7"/>
      <c r="T460" s="1965"/>
      <c r="U460" s="7"/>
      <c r="V460" s="7"/>
      <c r="W460" s="7"/>
      <c r="X460" s="7"/>
      <c r="Y460" s="7"/>
      <c r="Z460" s="7"/>
      <c r="AA460" s="7"/>
      <c r="AB460" s="7"/>
      <c r="AC460" s="7"/>
    </row>
    <row r="461">
      <c r="A461" s="1722" t="s">
        <v>779</v>
      </c>
      <c r="B461" s="692">
        <v>7.0</v>
      </c>
      <c r="C461" s="692">
        <v>6.0</v>
      </c>
      <c r="D461" s="692">
        <v>3.0</v>
      </c>
      <c r="E461" s="692">
        <v>6.0</v>
      </c>
      <c r="F461" s="692">
        <v>6.0</v>
      </c>
      <c r="G461" s="690"/>
      <c r="H461" s="693">
        <f t="shared" si="339"/>
        <v>28</v>
      </c>
      <c r="I461" s="596">
        <f t="shared" si="340"/>
        <v>0.9333333333</v>
      </c>
      <c r="J461" s="1627"/>
      <c r="K461" s="595" t="s">
        <v>779</v>
      </c>
      <c r="L461" s="701">
        <v>38.0</v>
      </c>
      <c r="M461" s="701">
        <f t="shared" si="341"/>
        <v>10</v>
      </c>
      <c r="N461" s="692">
        <v>40.0</v>
      </c>
      <c r="O461" s="701">
        <f t="shared" si="342"/>
        <v>50</v>
      </c>
      <c r="P461" s="1686"/>
      <c r="Q461" s="1686"/>
      <c r="R461" s="1621"/>
      <c r="S461" s="7"/>
      <c r="T461" s="1965"/>
      <c r="U461" s="7"/>
      <c r="V461" s="7"/>
      <c r="W461" s="7"/>
      <c r="X461" s="7"/>
      <c r="Y461" s="7"/>
      <c r="Z461" s="7"/>
      <c r="AA461" s="7"/>
      <c r="AB461" s="7"/>
      <c r="AC461" s="7"/>
    </row>
    <row r="462">
      <c r="A462" s="1718" t="s">
        <v>705</v>
      </c>
      <c r="B462" s="692">
        <v>0.0</v>
      </c>
      <c r="C462" s="692">
        <v>5.0</v>
      </c>
      <c r="D462" s="692">
        <v>2.0</v>
      </c>
      <c r="E462" s="692">
        <v>2.0</v>
      </c>
      <c r="F462" s="692">
        <v>3.0</v>
      </c>
      <c r="G462" s="690"/>
      <c r="H462" s="693">
        <f t="shared" si="339"/>
        <v>12</v>
      </c>
      <c r="I462" s="596">
        <f t="shared" si="340"/>
        <v>0.4</v>
      </c>
      <c r="J462" s="1627"/>
      <c r="K462" s="595" t="s">
        <v>705</v>
      </c>
      <c r="L462" s="692">
        <v>12.0</v>
      </c>
      <c r="M462" s="701">
        <f t="shared" si="341"/>
        <v>0</v>
      </c>
      <c r="N462" s="692">
        <v>20.0</v>
      </c>
      <c r="O462" s="701">
        <f t="shared" si="342"/>
        <v>20</v>
      </c>
      <c r="P462" s="2022"/>
      <c r="Q462" s="1686"/>
      <c r="R462" s="1686"/>
      <c r="S462" s="7"/>
      <c r="T462" s="1965"/>
      <c r="U462" s="7"/>
      <c r="V462" s="7"/>
      <c r="W462" s="7"/>
      <c r="X462" s="7"/>
      <c r="Y462" s="7"/>
      <c r="Z462" s="7"/>
      <c r="AA462" s="7"/>
      <c r="AB462" s="7"/>
      <c r="AC462" s="7"/>
    </row>
    <row r="463">
      <c r="A463" s="1945" t="s">
        <v>105</v>
      </c>
      <c r="B463" s="1981">
        <f t="shared" ref="B463:H463" si="343">sum(B464:B465)</f>
        <v>14</v>
      </c>
      <c r="C463" s="1981">
        <f t="shared" si="343"/>
        <v>9</v>
      </c>
      <c r="D463" s="1981">
        <f t="shared" si="343"/>
        <v>3</v>
      </c>
      <c r="E463" s="1981">
        <f t="shared" si="343"/>
        <v>2</v>
      </c>
      <c r="F463" s="1981">
        <f t="shared" si="343"/>
        <v>0</v>
      </c>
      <c r="G463" s="1981">
        <f t="shared" si="343"/>
        <v>0</v>
      </c>
      <c r="H463" s="1981">
        <f t="shared" si="343"/>
        <v>28</v>
      </c>
      <c r="I463" s="1685"/>
      <c r="J463" s="1627"/>
      <c r="K463" s="1945" t="s">
        <v>105</v>
      </c>
      <c r="L463" s="1981"/>
      <c r="M463" s="1981"/>
      <c r="N463" s="1981"/>
      <c r="O463" s="1981"/>
      <c r="P463" s="1981"/>
      <c r="Q463" s="1981"/>
      <c r="R463" s="1981"/>
      <c r="S463" s="7"/>
      <c r="T463" s="1965"/>
      <c r="U463" s="7"/>
      <c r="V463" s="7"/>
      <c r="W463" s="7"/>
      <c r="X463" s="7"/>
      <c r="Y463" s="7"/>
      <c r="Z463" s="7"/>
      <c r="AA463" s="7"/>
      <c r="AB463" s="7"/>
      <c r="AC463" s="7"/>
    </row>
    <row r="464">
      <c r="A464" s="700" t="s">
        <v>928</v>
      </c>
      <c r="B464" s="692">
        <v>4.0</v>
      </c>
      <c r="C464" s="692">
        <v>5.0</v>
      </c>
      <c r="D464" s="692">
        <v>3.0</v>
      </c>
      <c r="E464" s="692">
        <v>2.0</v>
      </c>
      <c r="F464" s="692">
        <v>0.0</v>
      </c>
      <c r="G464" s="690"/>
      <c r="H464" s="693">
        <f t="shared" ref="H464:H473" si="344">SUM(B464:G464)</f>
        <v>14</v>
      </c>
      <c r="I464" s="596">
        <f t="shared" ref="I464:I465" si="345">H464/30</f>
        <v>0.4666666667</v>
      </c>
      <c r="J464" s="1627"/>
      <c r="K464" s="702" t="s">
        <v>928</v>
      </c>
      <c r="L464" s="692">
        <v>30.0</v>
      </c>
      <c r="M464" s="701">
        <f t="shared" ref="M464:M473" si="346">(L464-H464)-R464</f>
        <v>16</v>
      </c>
      <c r="N464" s="692">
        <v>0.0</v>
      </c>
      <c r="O464" s="701">
        <f t="shared" ref="O464:O473" si="347">SUM(M464,N464)</f>
        <v>16</v>
      </c>
      <c r="P464" s="1621" t="s">
        <v>664</v>
      </c>
      <c r="Q464" s="1686"/>
      <c r="R464" s="1686"/>
      <c r="S464" s="7"/>
      <c r="T464" s="1965"/>
      <c r="U464" s="7"/>
      <c r="V464" s="7"/>
      <c r="W464" s="7"/>
      <c r="X464" s="7"/>
      <c r="Y464" s="7"/>
      <c r="Z464" s="7"/>
      <c r="AA464" s="7"/>
      <c r="AB464" s="7"/>
      <c r="AC464" s="7"/>
    </row>
    <row r="465">
      <c r="A465" s="700" t="s">
        <v>929</v>
      </c>
      <c r="B465" s="692">
        <v>10.0</v>
      </c>
      <c r="C465" s="692">
        <v>4.0</v>
      </c>
      <c r="D465" s="692">
        <v>0.0</v>
      </c>
      <c r="E465" s="692">
        <v>0.0</v>
      </c>
      <c r="F465" s="692">
        <v>0.0</v>
      </c>
      <c r="G465" s="690"/>
      <c r="H465" s="693">
        <f t="shared" si="344"/>
        <v>14</v>
      </c>
      <c r="I465" s="596">
        <f t="shared" si="345"/>
        <v>0.4666666667</v>
      </c>
      <c r="J465" s="1627"/>
      <c r="K465" s="702" t="s">
        <v>929</v>
      </c>
      <c r="L465" s="701">
        <v>14.0</v>
      </c>
      <c r="M465" s="701">
        <f t="shared" si="346"/>
        <v>0</v>
      </c>
      <c r="N465" s="692">
        <v>0.0</v>
      </c>
      <c r="O465" s="701">
        <f t="shared" si="347"/>
        <v>0</v>
      </c>
      <c r="P465" s="1621"/>
      <c r="Q465" s="1686"/>
      <c r="R465" s="1621"/>
      <c r="S465" s="7"/>
      <c r="T465" s="1965"/>
      <c r="U465" s="7"/>
      <c r="V465" s="7"/>
      <c r="W465" s="7"/>
      <c r="X465" s="7"/>
      <c r="Y465" s="7"/>
      <c r="Z465" s="7"/>
      <c r="AA465" s="7"/>
      <c r="AB465" s="7"/>
      <c r="AC465" s="7"/>
    </row>
    <row r="466">
      <c r="A466" s="700" t="s">
        <v>1103</v>
      </c>
      <c r="B466" s="692"/>
      <c r="C466" s="692"/>
      <c r="D466" s="692"/>
      <c r="E466" s="692"/>
      <c r="F466" s="692"/>
      <c r="G466" s="690"/>
      <c r="H466" s="693">
        <f t="shared" si="344"/>
        <v>0</v>
      </c>
      <c r="I466" s="596">
        <f t="shared" ref="I466:I473" si="348">H466/50</f>
        <v>0</v>
      </c>
      <c r="J466" s="1627"/>
      <c r="K466" s="700" t="s">
        <v>1103</v>
      </c>
      <c r="L466" s="692">
        <v>15.0</v>
      </c>
      <c r="M466" s="701">
        <f t="shared" si="346"/>
        <v>15</v>
      </c>
      <c r="N466" s="692"/>
      <c r="O466" s="701">
        <f t="shared" si="347"/>
        <v>15</v>
      </c>
      <c r="P466" s="1621"/>
      <c r="Q466" s="1686"/>
      <c r="R466" s="1621"/>
      <c r="S466" s="7"/>
      <c r="T466" s="1965"/>
      <c r="U466" s="7"/>
      <c r="V466" s="7"/>
      <c r="W466" s="7"/>
      <c r="X466" s="7"/>
      <c r="Y466" s="7"/>
      <c r="Z466" s="7"/>
      <c r="AA466" s="7"/>
      <c r="AB466" s="7"/>
      <c r="AC466" s="7"/>
    </row>
    <row r="467" ht="14.25" customHeight="1">
      <c r="A467" s="700" t="s">
        <v>1104</v>
      </c>
      <c r="B467" s="692"/>
      <c r="C467" s="692"/>
      <c r="D467" s="692"/>
      <c r="E467" s="692"/>
      <c r="F467" s="692"/>
      <c r="G467" s="690"/>
      <c r="H467" s="693">
        <f t="shared" si="344"/>
        <v>0</v>
      </c>
      <c r="I467" s="596">
        <f t="shared" si="348"/>
        <v>0</v>
      </c>
      <c r="J467" s="1627"/>
      <c r="K467" s="700" t="s">
        <v>1104</v>
      </c>
      <c r="L467" s="692">
        <v>15.0</v>
      </c>
      <c r="M467" s="701">
        <f t="shared" si="346"/>
        <v>15</v>
      </c>
      <c r="N467" s="692"/>
      <c r="O467" s="701">
        <f t="shared" si="347"/>
        <v>15</v>
      </c>
      <c r="P467" s="1621"/>
      <c r="Q467" s="1686"/>
      <c r="R467" s="1621"/>
      <c r="S467" s="7"/>
      <c r="T467" s="1965"/>
      <c r="U467" s="7"/>
      <c r="V467" s="7"/>
      <c r="W467" s="7"/>
      <c r="X467" s="7"/>
      <c r="Y467" s="7"/>
      <c r="Z467" s="7"/>
      <c r="AA467" s="7"/>
      <c r="AB467" s="7"/>
      <c r="AC467" s="7"/>
    </row>
    <row r="468" ht="14.25" customHeight="1">
      <c r="A468" s="700" t="s">
        <v>1105</v>
      </c>
      <c r="B468" s="692"/>
      <c r="C468" s="692"/>
      <c r="D468" s="692"/>
      <c r="E468" s="692"/>
      <c r="F468" s="692"/>
      <c r="G468" s="690"/>
      <c r="H468" s="693">
        <f t="shared" si="344"/>
        <v>0</v>
      </c>
      <c r="I468" s="596">
        <f t="shared" si="348"/>
        <v>0</v>
      </c>
      <c r="J468" s="1627"/>
      <c r="K468" s="700" t="s">
        <v>1105</v>
      </c>
      <c r="L468" s="692">
        <v>15.0</v>
      </c>
      <c r="M468" s="701">
        <f t="shared" si="346"/>
        <v>15</v>
      </c>
      <c r="N468" s="692"/>
      <c r="O468" s="701">
        <f t="shared" si="347"/>
        <v>15</v>
      </c>
      <c r="P468" s="1621"/>
      <c r="Q468" s="1686"/>
      <c r="R468" s="1621"/>
      <c r="S468" s="7"/>
      <c r="T468" s="1965"/>
      <c r="U468" s="7"/>
      <c r="V468" s="7"/>
      <c r="W468" s="7"/>
      <c r="X468" s="7"/>
      <c r="Y468" s="7"/>
      <c r="Z468" s="7"/>
      <c r="AA468" s="7"/>
      <c r="AB468" s="7"/>
      <c r="AC468" s="7"/>
    </row>
    <row r="469" ht="14.25" customHeight="1">
      <c r="A469" s="700" t="s">
        <v>1106</v>
      </c>
      <c r="B469" s="692"/>
      <c r="C469" s="692"/>
      <c r="D469" s="692"/>
      <c r="E469" s="692"/>
      <c r="F469" s="692"/>
      <c r="G469" s="690"/>
      <c r="H469" s="693">
        <f t="shared" si="344"/>
        <v>0</v>
      </c>
      <c r="I469" s="596">
        <f t="shared" si="348"/>
        <v>0</v>
      </c>
      <c r="J469" s="1627"/>
      <c r="K469" s="700" t="s">
        <v>1106</v>
      </c>
      <c r="L469" s="701"/>
      <c r="M469" s="701">
        <f t="shared" si="346"/>
        <v>0</v>
      </c>
      <c r="N469" s="692"/>
      <c r="O469" s="701">
        <f t="shared" si="347"/>
        <v>0</v>
      </c>
      <c r="P469" s="1621"/>
      <c r="Q469" s="1686"/>
      <c r="R469" s="1621"/>
      <c r="S469" s="7"/>
      <c r="T469" s="1965"/>
      <c r="U469" s="7"/>
      <c r="V469" s="7"/>
      <c r="W469" s="7"/>
      <c r="X469" s="7"/>
      <c r="Y469" s="7"/>
      <c r="Z469" s="7"/>
      <c r="AA469" s="7"/>
      <c r="AB469" s="7"/>
      <c r="AC469" s="7"/>
    </row>
    <row r="470" ht="14.25" customHeight="1">
      <c r="A470" s="700" t="s">
        <v>274</v>
      </c>
      <c r="B470" s="692"/>
      <c r="C470" s="692"/>
      <c r="D470" s="692"/>
      <c r="E470" s="692"/>
      <c r="F470" s="692"/>
      <c r="G470" s="690"/>
      <c r="H470" s="693">
        <f t="shared" si="344"/>
        <v>0</v>
      </c>
      <c r="I470" s="596">
        <f t="shared" si="348"/>
        <v>0</v>
      </c>
      <c r="J470" s="1627"/>
      <c r="K470" s="702"/>
      <c r="L470" s="701"/>
      <c r="M470" s="701">
        <f t="shared" si="346"/>
        <v>0</v>
      </c>
      <c r="N470" s="692"/>
      <c r="O470" s="701">
        <f t="shared" si="347"/>
        <v>0</v>
      </c>
      <c r="P470" s="1621"/>
      <c r="Q470" s="1686"/>
      <c r="R470" s="1621"/>
      <c r="S470" s="7"/>
      <c r="T470" s="1965"/>
      <c r="U470" s="7"/>
      <c r="V470" s="7"/>
      <c r="W470" s="7"/>
      <c r="X470" s="7"/>
      <c r="Y470" s="7"/>
      <c r="Z470" s="7"/>
      <c r="AA470" s="7"/>
      <c r="AB470" s="7"/>
      <c r="AC470" s="7"/>
    </row>
    <row r="471" ht="14.25" customHeight="1">
      <c r="A471" s="700" t="s">
        <v>274</v>
      </c>
      <c r="B471" s="692"/>
      <c r="C471" s="692"/>
      <c r="D471" s="692"/>
      <c r="E471" s="692"/>
      <c r="F471" s="692"/>
      <c r="G471" s="690"/>
      <c r="H471" s="693">
        <f t="shared" si="344"/>
        <v>0</v>
      </c>
      <c r="I471" s="596">
        <f t="shared" si="348"/>
        <v>0</v>
      </c>
      <c r="J471" s="1627"/>
      <c r="K471" s="702"/>
      <c r="L471" s="701"/>
      <c r="M471" s="701">
        <f t="shared" si="346"/>
        <v>0</v>
      </c>
      <c r="N471" s="692"/>
      <c r="O471" s="701">
        <f t="shared" si="347"/>
        <v>0</v>
      </c>
      <c r="P471" s="1621"/>
      <c r="Q471" s="1686"/>
      <c r="R471" s="1621"/>
      <c r="S471" s="7"/>
      <c r="T471" s="1965"/>
      <c r="U471" s="7"/>
      <c r="V471" s="7"/>
      <c r="W471" s="7"/>
      <c r="X471" s="7"/>
      <c r="Y471" s="7"/>
      <c r="Z471" s="7"/>
      <c r="AA471" s="7"/>
      <c r="AB471" s="7"/>
      <c r="AC471" s="7"/>
    </row>
    <row r="472" ht="14.25" customHeight="1">
      <c r="A472" s="700" t="s">
        <v>274</v>
      </c>
      <c r="B472" s="692"/>
      <c r="C472" s="692"/>
      <c r="D472" s="692"/>
      <c r="E472" s="692"/>
      <c r="F472" s="692"/>
      <c r="G472" s="690"/>
      <c r="H472" s="693">
        <f t="shared" si="344"/>
        <v>0</v>
      </c>
      <c r="I472" s="596">
        <f t="shared" si="348"/>
        <v>0</v>
      </c>
      <c r="J472" s="1627"/>
      <c r="K472" s="702"/>
      <c r="L472" s="701"/>
      <c r="M472" s="701">
        <f t="shared" si="346"/>
        <v>0</v>
      </c>
      <c r="N472" s="692"/>
      <c r="O472" s="701">
        <f t="shared" si="347"/>
        <v>0</v>
      </c>
      <c r="P472" s="1621"/>
      <c r="Q472" s="1686"/>
      <c r="R472" s="1621"/>
      <c r="S472" s="7"/>
      <c r="T472" s="1965"/>
      <c r="U472" s="7"/>
      <c r="V472" s="7"/>
      <c r="W472" s="7"/>
      <c r="X472" s="7"/>
      <c r="Y472" s="7"/>
      <c r="Z472" s="7"/>
      <c r="AA472" s="7"/>
      <c r="AB472" s="7"/>
      <c r="AC472" s="7"/>
    </row>
    <row r="473">
      <c r="A473" s="1722" t="s">
        <v>674</v>
      </c>
      <c r="B473" s="692">
        <v>1.0</v>
      </c>
      <c r="C473" s="692">
        <v>3.0</v>
      </c>
      <c r="D473" s="692">
        <v>2.0</v>
      </c>
      <c r="E473" s="692">
        <v>1.0</v>
      </c>
      <c r="F473" s="692">
        <v>2.0</v>
      </c>
      <c r="G473" s="690"/>
      <c r="H473" s="693">
        <f t="shared" si="344"/>
        <v>9</v>
      </c>
      <c r="I473" s="596">
        <f t="shared" si="348"/>
        <v>0.18</v>
      </c>
      <c r="J473" s="588"/>
      <c r="K473" s="595" t="s">
        <v>674</v>
      </c>
      <c r="L473" s="692">
        <v>0.0</v>
      </c>
      <c r="M473" s="701">
        <f t="shared" si="346"/>
        <v>-9</v>
      </c>
      <c r="N473" s="692"/>
      <c r="O473" s="701">
        <f t="shared" si="347"/>
        <v>-9</v>
      </c>
      <c r="P473" s="1686"/>
      <c r="Q473" s="1686"/>
      <c r="R473" s="1686"/>
      <c r="S473" s="7"/>
      <c r="T473" s="1965"/>
      <c r="U473" s="7"/>
      <c r="V473" s="7"/>
      <c r="W473" s="7"/>
      <c r="X473" s="7"/>
      <c r="Y473" s="7"/>
      <c r="Z473" s="7"/>
      <c r="AA473" s="7"/>
      <c r="AB473" s="7"/>
      <c r="AC473" s="7"/>
    </row>
    <row r="474">
      <c r="A474" s="1757" t="s">
        <v>9</v>
      </c>
      <c r="B474" s="1758">
        <f t="shared" ref="B474:H474" si="349">SUM(B454:B457,B459:B462,B464:B473)</f>
        <v>50</v>
      </c>
      <c r="C474" s="1758">
        <f t="shared" si="349"/>
        <v>52</v>
      </c>
      <c r="D474" s="1758">
        <f t="shared" si="349"/>
        <v>42</v>
      </c>
      <c r="E474" s="1758">
        <f t="shared" si="349"/>
        <v>31</v>
      </c>
      <c r="F474" s="1758">
        <f t="shared" si="349"/>
        <v>38</v>
      </c>
      <c r="G474" s="1758">
        <f t="shared" si="349"/>
        <v>0</v>
      </c>
      <c r="H474" s="1758">
        <f t="shared" si="349"/>
        <v>213</v>
      </c>
      <c r="I474" s="1758"/>
      <c r="J474" s="588"/>
      <c r="K474" s="1758" t="s">
        <v>9</v>
      </c>
      <c r="L474" s="1758">
        <f t="shared" ref="L474:M474" si="350">SUM(L454:L457,L459:L462,L464:L473)</f>
        <v>319</v>
      </c>
      <c r="M474" s="1758">
        <f t="shared" si="350"/>
        <v>104</v>
      </c>
      <c r="N474" s="1758">
        <f t="shared" ref="N474:R474" si="351">SUM(N454:N473)</f>
        <v>225</v>
      </c>
      <c r="O474" s="1758">
        <f t="shared" si="351"/>
        <v>329</v>
      </c>
      <c r="P474" s="1758">
        <f t="shared" si="351"/>
        <v>0</v>
      </c>
      <c r="Q474" s="1758">
        <f t="shared" si="351"/>
        <v>0</v>
      </c>
      <c r="R474" s="1758">
        <f t="shared" si="351"/>
        <v>2</v>
      </c>
      <c r="S474" s="7"/>
      <c r="T474" s="1965"/>
      <c r="U474" s="7"/>
      <c r="V474" s="7"/>
      <c r="W474" s="7"/>
      <c r="X474" s="7"/>
      <c r="Y474" s="7"/>
      <c r="Z474" s="7"/>
      <c r="AA474" s="7"/>
      <c r="AB474" s="7"/>
      <c r="AC474" s="7"/>
    </row>
    <row r="475">
      <c r="A475" s="1969"/>
      <c r="B475" s="1799"/>
      <c r="C475" s="1799"/>
      <c r="D475" s="1799"/>
      <c r="E475" s="1799"/>
      <c r="F475" s="1799"/>
      <c r="G475" s="1799"/>
      <c r="H475" s="1799"/>
      <c r="I475" s="1965"/>
      <c r="J475" s="576"/>
      <c r="K475" s="577"/>
      <c r="L475" s="649"/>
      <c r="M475" s="649"/>
      <c r="N475" s="649"/>
      <c r="O475" s="649"/>
      <c r="P475" s="649"/>
      <c r="Q475" s="649"/>
      <c r="R475" s="649"/>
      <c r="S475" s="7"/>
      <c r="T475" s="1965"/>
      <c r="U475" s="7"/>
      <c r="V475" s="7"/>
      <c r="W475" s="7"/>
      <c r="X475" s="7"/>
      <c r="Y475" s="7"/>
      <c r="Z475" s="7"/>
      <c r="AA475" s="7"/>
      <c r="AB475" s="7"/>
      <c r="AC475" s="7"/>
    </row>
    <row r="476">
      <c r="A476" s="1757" t="s">
        <v>123</v>
      </c>
      <c r="B476" s="1781" t="s">
        <v>2</v>
      </c>
      <c r="C476" s="1781" t="s">
        <v>3</v>
      </c>
      <c r="D476" s="1781" t="s">
        <v>4</v>
      </c>
      <c r="E476" s="1781" t="s">
        <v>5</v>
      </c>
      <c r="F476" s="1781" t="s">
        <v>6</v>
      </c>
      <c r="G476" s="1781" t="s">
        <v>7</v>
      </c>
      <c r="H476" s="1758" t="s">
        <v>9</v>
      </c>
      <c r="I476" s="636"/>
      <c r="J476" s="636"/>
      <c r="K476" s="577"/>
      <c r="L476" s="649"/>
      <c r="M476" s="649"/>
      <c r="N476" s="649"/>
      <c r="O476" s="649"/>
      <c r="P476" s="649"/>
      <c r="Q476" s="649"/>
      <c r="R476" s="649"/>
      <c r="S476" s="7"/>
      <c r="T476" s="649"/>
      <c r="U476" s="7"/>
      <c r="V476" s="7"/>
      <c r="W476" s="7"/>
      <c r="X476" s="7"/>
      <c r="Y476" s="7"/>
      <c r="Z476" s="7"/>
      <c r="AA476" s="7"/>
      <c r="AB476" s="7"/>
      <c r="AC476" s="7"/>
    </row>
    <row r="477">
      <c r="A477" s="1714" t="s">
        <v>124</v>
      </c>
      <c r="B477" s="701">
        <f t="shared" ref="B477:H477" si="352">SUM(B474)</f>
        <v>50</v>
      </c>
      <c r="C477" s="701">
        <f t="shared" si="352"/>
        <v>52</v>
      </c>
      <c r="D477" s="701">
        <f t="shared" si="352"/>
        <v>42</v>
      </c>
      <c r="E477" s="701">
        <f t="shared" si="352"/>
        <v>31</v>
      </c>
      <c r="F477" s="701">
        <f t="shared" si="352"/>
        <v>38</v>
      </c>
      <c r="G477" s="701">
        <f t="shared" si="352"/>
        <v>0</v>
      </c>
      <c r="H477" s="701">
        <f t="shared" si="352"/>
        <v>213</v>
      </c>
      <c r="I477" s="636"/>
      <c r="J477" s="636"/>
      <c r="K477" s="577"/>
      <c r="L477" s="649"/>
      <c r="M477" s="649"/>
      <c r="N477" s="649"/>
      <c r="O477" s="649"/>
      <c r="P477" s="649"/>
      <c r="Q477" s="649"/>
      <c r="R477" s="649"/>
      <c r="S477" s="7"/>
      <c r="T477" s="649"/>
      <c r="U477" s="7"/>
      <c r="V477" s="7"/>
      <c r="W477" s="7"/>
      <c r="X477" s="7"/>
      <c r="Y477" s="7"/>
      <c r="Z477" s="7"/>
      <c r="AA477" s="7"/>
      <c r="AB477" s="7"/>
      <c r="AC477" s="7"/>
    </row>
    <row r="478">
      <c r="A478" s="1722" t="s">
        <v>126</v>
      </c>
      <c r="B478" s="1778">
        <f t="shared" ref="B478:H478" si="353">(B477*10.01)</f>
        <v>500.5</v>
      </c>
      <c r="C478" s="1778">
        <f t="shared" si="353"/>
        <v>520.52</v>
      </c>
      <c r="D478" s="1778">
        <f t="shared" si="353"/>
        <v>420.42</v>
      </c>
      <c r="E478" s="1778">
        <f t="shared" si="353"/>
        <v>310.31</v>
      </c>
      <c r="F478" s="1778">
        <f t="shared" si="353"/>
        <v>380.38</v>
      </c>
      <c r="G478" s="1778">
        <f t="shared" si="353"/>
        <v>0</v>
      </c>
      <c r="H478" s="1778">
        <f t="shared" si="353"/>
        <v>2132.13</v>
      </c>
      <c r="I478" s="676"/>
      <c r="J478" s="576"/>
      <c r="K478" s="577"/>
      <c r="L478" s="649"/>
      <c r="M478" s="649"/>
      <c r="N478" s="649"/>
      <c r="O478" s="649"/>
      <c r="P478" s="649"/>
      <c r="Q478" s="649"/>
      <c r="R478" s="649"/>
      <c r="S478" s="1964"/>
      <c r="T478" s="1965"/>
      <c r="U478" s="7"/>
      <c r="V478" s="7"/>
      <c r="W478" s="7"/>
      <c r="X478" s="7"/>
      <c r="Y478" s="7"/>
      <c r="Z478" s="7"/>
      <c r="AA478" s="7"/>
      <c r="AB478" s="7"/>
      <c r="AC478" s="7"/>
    </row>
    <row r="479">
      <c r="A479" s="1943" t="s">
        <v>9</v>
      </c>
      <c r="B479" s="1780">
        <f t="shared" ref="B479:H479" si="354">sum(B478)</f>
        <v>500.5</v>
      </c>
      <c r="C479" s="1780">
        <f t="shared" si="354"/>
        <v>520.52</v>
      </c>
      <c r="D479" s="1780">
        <f t="shared" si="354"/>
        <v>420.42</v>
      </c>
      <c r="E479" s="1780">
        <f t="shared" si="354"/>
        <v>310.31</v>
      </c>
      <c r="F479" s="1780">
        <f t="shared" si="354"/>
        <v>380.38</v>
      </c>
      <c r="G479" s="1780">
        <f t="shared" si="354"/>
        <v>0</v>
      </c>
      <c r="H479" s="1780">
        <f t="shared" si="354"/>
        <v>2132.13</v>
      </c>
      <c r="I479" s="676"/>
      <c r="J479" s="576"/>
      <c r="K479" s="577"/>
      <c r="L479" s="649"/>
      <c r="M479" s="649"/>
      <c r="N479" s="649"/>
      <c r="O479" s="649"/>
      <c r="P479" s="649"/>
      <c r="Q479" s="649"/>
      <c r="R479" s="649"/>
      <c r="S479" s="1964"/>
      <c r="T479" s="1965"/>
      <c r="U479" s="7"/>
      <c r="V479" s="7"/>
      <c r="W479" s="7"/>
      <c r="X479" s="7"/>
      <c r="Y479" s="7"/>
      <c r="Z479" s="7"/>
      <c r="AA479" s="7"/>
      <c r="AB479" s="7"/>
      <c r="AC479" s="7"/>
    </row>
    <row r="480">
      <c r="A480" s="1975"/>
      <c r="B480" s="649"/>
      <c r="C480" s="649"/>
      <c r="D480" s="649"/>
      <c r="E480" s="649"/>
      <c r="F480" s="649"/>
      <c r="G480" s="1799"/>
      <c r="H480" s="1799"/>
      <c r="I480" s="1965"/>
      <c r="J480" s="576"/>
      <c r="K480" s="577"/>
      <c r="L480" s="649"/>
      <c r="M480" s="649"/>
      <c r="N480" s="649"/>
      <c r="O480" s="649"/>
      <c r="P480" s="649"/>
      <c r="Q480" s="649"/>
      <c r="R480" s="649"/>
      <c r="S480" s="1964"/>
      <c r="T480" s="1965"/>
      <c r="U480" s="7"/>
      <c r="V480" s="7"/>
      <c r="W480" s="7"/>
      <c r="X480" s="7"/>
      <c r="Y480" s="7"/>
      <c r="Z480" s="7"/>
      <c r="AA480" s="7"/>
      <c r="AB480" s="7"/>
      <c r="AC480" s="7"/>
    </row>
    <row r="481">
      <c r="A481" s="1975"/>
      <c r="B481" s="649"/>
      <c r="C481" s="649"/>
      <c r="D481" s="649"/>
      <c r="E481" s="649"/>
      <c r="F481" s="635"/>
      <c r="G481" s="1781" t="s">
        <v>35</v>
      </c>
      <c r="H481" s="1782" t="s">
        <v>36</v>
      </c>
      <c r="I481" s="649"/>
      <c r="J481" s="576"/>
      <c r="K481" s="577"/>
      <c r="L481" s="649"/>
      <c r="M481" s="649"/>
      <c r="N481" s="649"/>
      <c r="O481" s="649"/>
      <c r="P481" s="649"/>
      <c r="Q481" s="649"/>
      <c r="R481" s="649"/>
      <c r="S481" s="1964"/>
      <c r="T481" s="1965"/>
      <c r="U481" s="7"/>
      <c r="V481" s="7"/>
      <c r="W481" s="7"/>
      <c r="X481" s="7"/>
      <c r="Y481" s="7"/>
      <c r="Z481" s="7"/>
      <c r="AA481" s="7"/>
      <c r="AB481" s="7"/>
      <c r="AC481" s="7"/>
    </row>
    <row r="482">
      <c r="A482" s="1975"/>
      <c r="B482" s="649"/>
      <c r="C482" s="649"/>
      <c r="D482" s="649"/>
      <c r="E482" s="649"/>
      <c r="F482" s="635"/>
      <c r="G482" s="1966">
        <v>44843.0</v>
      </c>
      <c r="H482" s="692">
        <f>H474</f>
        <v>213</v>
      </c>
      <c r="I482" s="649"/>
      <c r="J482" s="576"/>
      <c r="K482" s="577"/>
      <c r="L482" s="649"/>
      <c r="M482" s="649"/>
      <c r="N482" s="649"/>
      <c r="O482" s="649"/>
      <c r="P482" s="649"/>
      <c r="Q482" s="649"/>
      <c r="R482" s="649"/>
      <c r="S482" s="1964"/>
      <c r="T482" s="1965"/>
      <c r="U482" s="7"/>
      <c r="V482" s="7"/>
      <c r="W482" s="7"/>
      <c r="X482" s="7"/>
      <c r="Y482" s="7"/>
      <c r="Z482" s="7"/>
      <c r="AA482" s="7"/>
      <c r="AB482" s="7"/>
      <c r="AC482" s="7"/>
    </row>
    <row r="483">
      <c r="A483" s="1975"/>
      <c r="B483" s="649"/>
      <c r="C483" s="649"/>
      <c r="D483" s="649"/>
      <c r="E483" s="649"/>
      <c r="F483" s="635"/>
      <c r="G483" s="1967">
        <v>44850.0</v>
      </c>
      <c r="H483" s="692"/>
      <c r="I483" s="649"/>
      <c r="J483" s="576"/>
      <c r="K483" s="577"/>
      <c r="L483" s="649"/>
      <c r="M483" s="649"/>
      <c r="N483" s="649"/>
      <c r="O483" s="649"/>
      <c r="P483" s="649"/>
      <c r="Q483" s="649"/>
      <c r="R483" s="649"/>
      <c r="S483" s="1964"/>
      <c r="T483" s="1965"/>
      <c r="U483" s="7"/>
      <c r="V483" s="7"/>
      <c r="W483" s="7"/>
      <c r="X483" s="7"/>
      <c r="Y483" s="7"/>
      <c r="Z483" s="7"/>
      <c r="AA483" s="7"/>
      <c r="AB483" s="7"/>
      <c r="AC483" s="7"/>
    </row>
    <row r="484">
      <c r="A484" s="1975"/>
      <c r="B484" s="649"/>
      <c r="C484" s="649"/>
      <c r="D484" s="649"/>
      <c r="E484" s="649"/>
      <c r="F484" s="635"/>
      <c r="G484" s="1967">
        <v>44857.0</v>
      </c>
      <c r="H484" s="701"/>
      <c r="I484" s="649"/>
      <c r="J484" s="576"/>
      <c r="K484" s="577"/>
      <c r="L484" s="649"/>
      <c r="M484" s="649"/>
      <c r="N484" s="649"/>
      <c r="O484" s="649"/>
      <c r="P484" s="649"/>
      <c r="Q484" s="649"/>
      <c r="R484" s="649"/>
      <c r="S484" s="1964"/>
      <c r="T484" s="1965"/>
      <c r="U484" s="7"/>
      <c r="V484" s="7"/>
      <c r="W484" s="7"/>
      <c r="X484" s="7"/>
      <c r="Y484" s="7"/>
      <c r="Z484" s="7"/>
      <c r="AA484" s="7"/>
      <c r="AB484" s="7"/>
      <c r="AC484" s="7"/>
    </row>
    <row r="485">
      <c r="A485" s="1975"/>
      <c r="B485" s="649"/>
      <c r="C485" s="649"/>
      <c r="D485" s="649"/>
      <c r="E485" s="649"/>
      <c r="F485" s="635"/>
      <c r="G485" s="1967">
        <v>44864.0</v>
      </c>
      <c r="H485" s="693"/>
      <c r="I485" s="649"/>
      <c r="J485" s="576"/>
      <c r="K485" s="577"/>
      <c r="L485" s="649"/>
      <c r="M485" s="649"/>
      <c r="N485" s="649"/>
      <c r="O485" s="649"/>
      <c r="P485" s="649"/>
      <c r="Q485" s="649"/>
      <c r="R485" s="649"/>
      <c r="S485" s="1964"/>
      <c r="T485" s="1965"/>
      <c r="U485" s="7"/>
      <c r="V485" s="7"/>
      <c r="W485" s="7"/>
      <c r="X485" s="7"/>
      <c r="Y485" s="7"/>
      <c r="Z485" s="7"/>
      <c r="AA485" s="7"/>
      <c r="AB485" s="7"/>
      <c r="AC485" s="7"/>
    </row>
    <row r="486">
      <c r="A486" s="1975"/>
      <c r="B486" s="649"/>
      <c r="C486" s="649"/>
      <c r="D486" s="649"/>
      <c r="E486" s="649"/>
      <c r="F486" s="635"/>
      <c r="G486" s="1967">
        <v>44865.0</v>
      </c>
      <c r="H486" s="693"/>
      <c r="I486" s="649"/>
      <c r="J486" s="576"/>
      <c r="K486" s="577"/>
      <c r="L486" s="649"/>
      <c r="M486" s="649"/>
      <c r="N486" s="649"/>
      <c r="O486" s="649"/>
      <c r="P486" s="649"/>
      <c r="Q486" s="649"/>
      <c r="R486" s="649"/>
      <c r="S486" s="1964"/>
      <c r="T486" s="1965"/>
      <c r="U486" s="7"/>
      <c r="V486" s="7"/>
      <c r="W486" s="7"/>
      <c r="X486" s="7"/>
      <c r="Y486" s="7"/>
      <c r="Z486" s="7"/>
      <c r="AA486" s="7"/>
      <c r="AB486" s="7"/>
      <c r="AC486" s="7"/>
    </row>
    <row r="487">
      <c r="A487" s="1975"/>
      <c r="B487" s="649"/>
      <c r="C487" s="649"/>
      <c r="D487" s="649"/>
      <c r="E487" s="649"/>
      <c r="F487" s="635"/>
      <c r="G487" s="1781" t="s">
        <v>9</v>
      </c>
      <c r="H487" s="1758">
        <f>SUM(H482:H486)</f>
        <v>213</v>
      </c>
      <c r="I487" s="649"/>
      <c r="J487" s="576"/>
      <c r="K487" s="577"/>
      <c r="L487" s="649"/>
      <c r="M487" s="649"/>
      <c r="N487" s="649"/>
      <c r="O487" s="649"/>
      <c r="P487" s="649"/>
      <c r="Q487" s="649"/>
      <c r="R487" s="649"/>
      <c r="S487" s="1964"/>
      <c r="T487" s="1965"/>
      <c r="U487" s="7"/>
      <c r="V487" s="7"/>
      <c r="W487" s="7"/>
      <c r="X487" s="7"/>
      <c r="Y487" s="7"/>
      <c r="Z487" s="7"/>
      <c r="AA487" s="7"/>
      <c r="AB487" s="7"/>
      <c r="AC487" s="7"/>
    </row>
    <row r="488">
      <c r="A488" s="1975"/>
      <c r="B488" s="649"/>
      <c r="C488" s="649"/>
      <c r="D488" s="649"/>
      <c r="E488" s="649"/>
      <c r="F488" s="649"/>
      <c r="G488" s="677"/>
      <c r="H488" s="678"/>
      <c r="I488" s="727"/>
      <c r="J488" s="576"/>
      <c r="K488" s="577"/>
      <c r="L488" s="649"/>
      <c r="M488" s="649"/>
      <c r="N488" s="649"/>
      <c r="O488" s="649"/>
      <c r="P488" s="649"/>
      <c r="Q488" s="649"/>
      <c r="R488" s="649"/>
      <c r="S488" s="1964"/>
      <c r="T488" s="1965"/>
      <c r="U488" s="7"/>
      <c r="V488" s="7"/>
      <c r="W488" s="7"/>
      <c r="X488" s="7"/>
      <c r="Y488" s="7"/>
      <c r="Z488" s="7"/>
      <c r="AA488" s="7"/>
      <c r="AB488" s="7"/>
      <c r="AC488" s="7"/>
    </row>
    <row r="489">
      <c r="A489" s="1975"/>
      <c r="B489" s="649"/>
      <c r="C489" s="649"/>
      <c r="D489" s="649"/>
      <c r="E489" s="649"/>
      <c r="F489" s="649"/>
      <c r="G489" s="1781" t="s">
        <v>131</v>
      </c>
      <c r="H489" s="1758">
        <f>(1500-H487)</f>
        <v>1287</v>
      </c>
      <c r="I489" s="1968"/>
      <c r="J489" s="576"/>
      <c r="K489" s="576"/>
      <c r="L489" s="636"/>
      <c r="M489" s="636"/>
      <c r="N489" s="636"/>
      <c r="O489" s="636"/>
      <c r="P489" s="636"/>
      <c r="Q489" s="636"/>
      <c r="R489" s="636"/>
      <c r="S489" s="629"/>
      <c r="T489" s="1690"/>
      <c r="U489" s="7"/>
      <c r="V489" s="7"/>
      <c r="W489" s="7"/>
      <c r="X489" s="7"/>
      <c r="Y489" s="7"/>
      <c r="Z489" s="7"/>
      <c r="AA489" s="7"/>
      <c r="AB489" s="7"/>
      <c r="AC489" s="7"/>
    </row>
    <row r="490">
      <c r="A490" s="1974"/>
      <c r="B490" s="675"/>
      <c r="C490" s="675"/>
      <c r="D490" s="675"/>
      <c r="E490" s="675"/>
      <c r="F490" s="675"/>
      <c r="G490" s="675"/>
      <c r="H490" s="675"/>
      <c r="I490" s="1968"/>
      <c r="J490" s="576"/>
      <c r="K490" s="584"/>
      <c r="L490" s="675"/>
      <c r="M490" s="675"/>
      <c r="N490" s="675"/>
      <c r="O490" s="675"/>
      <c r="P490" s="675"/>
      <c r="Q490" s="1971"/>
      <c r="R490" s="1972"/>
      <c r="S490" s="1964"/>
      <c r="T490" s="1965"/>
      <c r="U490" s="7"/>
      <c r="V490" s="7"/>
      <c r="W490" s="7"/>
      <c r="X490" s="7"/>
      <c r="Y490" s="7"/>
      <c r="Z490" s="7"/>
      <c r="AA490" s="7"/>
      <c r="AB490" s="7"/>
      <c r="AC490" s="7"/>
    </row>
    <row r="491">
      <c r="A491" s="1943" t="s">
        <v>783</v>
      </c>
      <c r="B491" s="1781" t="s">
        <v>2</v>
      </c>
      <c r="C491" s="1781" t="s">
        <v>3</v>
      </c>
      <c r="D491" s="1781" t="s">
        <v>4</v>
      </c>
      <c r="E491" s="1781" t="s">
        <v>5</v>
      </c>
      <c r="F491" s="1781" t="s">
        <v>6</v>
      </c>
      <c r="G491" s="1781" t="s">
        <v>7</v>
      </c>
      <c r="H491" s="1782" t="s">
        <v>9</v>
      </c>
      <c r="I491" s="1968"/>
      <c r="J491" s="588"/>
      <c r="K491" s="1788" t="s">
        <v>1107</v>
      </c>
      <c r="L491" s="1682"/>
      <c r="M491" s="1682"/>
      <c r="N491" s="1682"/>
      <c r="O491" s="1682"/>
      <c r="P491" s="1682"/>
      <c r="Q491" s="1682"/>
      <c r="R491" s="1682"/>
      <c r="S491" s="1964"/>
      <c r="T491" s="1965"/>
      <c r="U491" s="7"/>
      <c r="V491" s="7"/>
      <c r="W491" s="7"/>
      <c r="X491" s="7"/>
      <c r="Y491" s="7"/>
      <c r="Z491" s="7"/>
      <c r="AA491" s="7"/>
      <c r="AB491" s="7"/>
      <c r="AC491" s="7"/>
    </row>
    <row r="492">
      <c r="A492" s="1837" t="s">
        <v>1079</v>
      </c>
      <c r="B492" s="1761"/>
      <c r="C492" s="1761"/>
      <c r="D492" s="1761"/>
      <c r="E492" s="1761"/>
      <c r="F492" s="1761"/>
      <c r="G492" s="1761"/>
      <c r="H492" s="1685"/>
      <c r="I492" s="1968"/>
      <c r="J492" s="588"/>
      <c r="K492" s="1761" t="s">
        <v>555</v>
      </c>
      <c r="L492" s="1761" t="s">
        <v>72</v>
      </c>
      <c r="M492" s="1761" t="s">
        <v>13</v>
      </c>
      <c r="N492" s="1762" t="s">
        <v>73</v>
      </c>
      <c r="O492" s="1761" t="s">
        <v>13</v>
      </c>
      <c r="P492" s="1762" t="s">
        <v>74</v>
      </c>
      <c r="Q492" s="1762" t="s">
        <v>640</v>
      </c>
      <c r="R492" s="1685" t="s">
        <v>592</v>
      </c>
      <c r="S492" s="1964"/>
      <c r="T492" s="1965"/>
      <c r="U492" s="7"/>
      <c r="V492" s="7"/>
      <c r="W492" s="7"/>
      <c r="X492" s="7"/>
      <c r="Y492" s="7"/>
      <c r="Z492" s="7"/>
      <c r="AA492" s="7"/>
      <c r="AB492" s="7"/>
      <c r="AC492" s="7"/>
    </row>
    <row r="493">
      <c r="A493" s="700" t="s">
        <v>978</v>
      </c>
      <c r="B493" s="690"/>
      <c r="C493" s="690"/>
      <c r="D493" s="690"/>
      <c r="E493" s="690"/>
      <c r="F493" s="690"/>
      <c r="G493" s="690"/>
      <c r="H493" s="693"/>
      <c r="I493" s="1968"/>
      <c r="J493" s="588"/>
      <c r="K493" s="702" t="s">
        <v>979</v>
      </c>
      <c r="L493" s="692">
        <v>0.0</v>
      </c>
      <c r="M493" s="701">
        <f>(L493-H493)-R493</f>
        <v>0</v>
      </c>
      <c r="N493" s="692">
        <v>60.0</v>
      </c>
      <c r="O493" s="701">
        <f>SUM(M493,N493)</f>
        <v>60</v>
      </c>
      <c r="P493" s="1686"/>
      <c r="Q493" s="1686"/>
      <c r="R493" s="1686"/>
      <c r="S493" s="1964"/>
      <c r="T493" s="1965"/>
      <c r="U493" s="7"/>
      <c r="V493" s="7"/>
      <c r="W493" s="7"/>
      <c r="X493" s="7"/>
      <c r="Y493" s="7"/>
      <c r="Z493" s="7"/>
      <c r="AA493" s="7"/>
      <c r="AB493" s="7"/>
      <c r="AC493" s="7"/>
    </row>
    <row r="494">
      <c r="A494" s="1947" t="s">
        <v>9</v>
      </c>
      <c r="B494" s="1775">
        <f t="shared" ref="B494:H494" si="355">SUM(B493)</f>
        <v>0</v>
      </c>
      <c r="C494" s="1775">
        <f t="shared" si="355"/>
        <v>0</v>
      </c>
      <c r="D494" s="1775">
        <f t="shared" si="355"/>
        <v>0</v>
      </c>
      <c r="E494" s="1775">
        <f t="shared" si="355"/>
        <v>0</v>
      </c>
      <c r="F494" s="1775">
        <f t="shared" si="355"/>
        <v>0</v>
      </c>
      <c r="G494" s="1775">
        <f t="shared" si="355"/>
        <v>0</v>
      </c>
      <c r="H494" s="1775">
        <f t="shared" si="355"/>
        <v>0</v>
      </c>
      <c r="I494" s="1690"/>
      <c r="J494" s="588"/>
      <c r="K494" s="1987" t="s">
        <v>9</v>
      </c>
      <c r="L494" s="1987">
        <f t="shared" ref="L494:R494" si="356">sum(L493)</f>
        <v>0</v>
      </c>
      <c r="M494" s="1987">
        <f t="shared" si="356"/>
        <v>0</v>
      </c>
      <c r="N494" s="1987">
        <f t="shared" si="356"/>
        <v>60</v>
      </c>
      <c r="O494" s="1987">
        <f t="shared" si="356"/>
        <v>60</v>
      </c>
      <c r="P494" s="1987">
        <f t="shared" si="356"/>
        <v>0</v>
      </c>
      <c r="Q494" s="1987">
        <f t="shared" si="356"/>
        <v>0</v>
      </c>
      <c r="R494" s="1987">
        <f t="shared" si="356"/>
        <v>0</v>
      </c>
      <c r="S494" s="649"/>
      <c r="T494" s="649"/>
      <c r="U494" s="7"/>
      <c r="V494" s="7"/>
      <c r="W494" s="7"/>
      <c r="X494" s="7"/>
      <c r="Y494" s="7"/>
      <c r="Z494" s="7"/>
      <c r="AA494" s="7"/>
      <c r="AB494" s="7"/>
      <c r="AC494" s="7"/>
    </row>
    <row r="495">
      <c r="A495" s="1963"/>
      <c r="B495" s="676"/>
      <c r="C495" s="676"/>
      <c r="D495" s="676"/>
      <c r="E495" s="676"/>
      <c r="F495" s="676"/>
      <c r="G495" s="676"/>
      <c r="H495" s="636"/>
      <c r="I495" s="1690"/>
      <c r="J495" s="576"/>
      <c r="K495" s="1844"/>
      <c r="L495" s="1844"/>
      <c r="M495" s="1844"/>
      <c r="N495" s="1844"/>
      <c r="O495" s="1844"/>
      <c r="P495" s="1844"/>
      <c r="Q495" s="1844"/>
      <c r="R495" s="1844"/>
      <c r="S495" s="649"/>
      <c r="T495" s="649"/>
      <c r="U495" s="7"/>
      <c r="V495" s="7"/>
      <c r="W495" s="7"/>
      <c r="X495" s="7"/>
      <c r="Y495" s="7"/>
      <c r="Z495" s="7"/>
      <c r="AA495" s="7"/>
      <c r="AB495" s="7"/>
      <c r="AC495" s="7"/>
    </row>
    <row r="496">
      <c r="A496" s="1963"/>
      <c r="B496" s="676"/>
      <c r="C496" s="676"/>
      <c r="D496" s="676"/>
      <c r="E496" s="676"/>
      <c r="F496" s="676"/>
      <c r="G496" s="1781" t="s">
        <v>35</v>
      </c>
      <c r="H496" s="1782" t="s">
        <v>36</v>
      </c>
      <c r="I496" s="1690"/>
      <c r="J496" s="576"/>
      <c r="K496" s="1844"/>
      <c r="L496" s="1844"/>
      <c r="M496" s="1844"/>
      <c r="N496" s="1844"/>
      <c r="O496" s="1844"/>
      <c r="P496" s="1844"/>
      <c r="Q496" s="1844"/>
      <c r="R496" s="1844"/>
      <c r="S496" s="649"/>
      <c r="T496" s="649"/>
      <c r="U496" s="7"/>
      <c r="V496" s="7"/>
      <c r="W496" s="7"/>
      <c r="X496" s="7"/>
      <c r="Y496" s="7"/>
      <c r="Z496" s="7"/>
      <c r="AA496" s="7"/>
      <c r="AB496" s="7"/>
      <c r="AC496" s="7"/>
    </row>
    <row r="497">
      <c r="A497" s="1963"/>
      <c r="B497" s="676"/>
      <c r="C497" s="676"/>
      <c r="D497" s="676"/>
      <c r="E497" s="676"/>
      <c r="F497" s="676"/>
      <c r="G497" s="1966">
        <v>44843.0</v>
      </c>
      <c r="H497" s="692">
        <f>H494</f>
        <v>0</v>
      </c>
      <c r="I497" s="1690"/>
      <c r="J497" s="576"/>
      <c r="K497" s="1844"/>
      <c r="L497" s="1844"/>
      <c r="M497" s="1844"/>
      <c r="N497" s="1844"/>
      <c r="O497" s="1844"/>
      <c r="P497" s="1844"/>
      <c r="Q497" s="1844"/>
      <c r="R497" s="1844"/>
      <c r="S497" s="649"/>
      <c r="T497" s="649"/>
      <c r="U497" s="7"/>
      <c r="V497" s="7"/>
      <c r="W497" s="7"/>
      <c r="X497" s="7"/>
      <c r="Y497" s="7"/>
      <c r="Z497" s="7"/>
      <c r="AA497" s="7"/>
      <c r="AB497" s="7"/>
      <c r="AC497" s="7"/>
    </row>
    <row r="498">
      <c r="A498" s="1963"/>
      <c r="B498" s="676"/>
      <c r="C498" s="676"/>
      <c r="D498" s="676"/>
      <c r="E498" s="676"/>
      <c r="F498" s="679"/>
      <c r="G498" s="1967">
        <v>44850.0</v>
      </c>
      <c r="H498" s="692"/>
      <c r="I498" s="1690"/>
      <c r="J498" s="576"/>
      <c r="K498" s="1990"/>
      <c r="L498" s="1990"/>
      <c r="M498" s="1990"/>
      <c r="N498" s="1990"/>
      <c r="O498" s="1990"/>
      <c r="P498" s="1990"/>
      <c r="Q498" s="1990"/>
      <c r="R498" s="1990"/>
      <c r="S498" s="649"/>
      <c r="T498" s="649"/>
      <c r="U498" s="7"/>
      <c r="V498" s="7"/>
      <c r="W498" s="7"/>
      <c r="X498" s="7"/>
      <c r="Y498" s="7"/>
      <c r="Z498" s="7"/>
      <c r="AA498" s="7"/>
      <c r="AB498" s="7"/>
      <c r="AC498" s="7"/>
    </row>
    <row r="499">
      <c r="A499" s="1963"/>
      <c r="B499" s="676"/>
      <c r="C499" s="676"/>
      <c r="D499" s="676"/>
      <c r="E499" s="676"/>
      <c r="F499" s="679"/>
      <c r="G499" s="1967">
        <v>44857.0</v>
      </c>
      <c r="H499" s="701"/>
      <c r="I499" s="1690"/>
      <c r="J499" s="576"/>
      <c r="K499" s="1990"/>
      <c r="L499" s="1990"/>
      <c r="M499" s="1990"/>
      <c r="N499" s="1990"/>
      <c r="O499" s="1990"/>
      <c r="P499" s="1990"/>
      <c r="Q499" s="1990"/>
      <c r="R499" s="1990"/>
      <c r="S499" s="649"/>
      <c r="T499" s="649"/>
      <c r="U499" s="7"/>
      <c r="V499" s="7"/>
      <c r="W499" s="7"/>
      <c r="X499" s="7"/>
      <c r="Y499" s="7"/>
      <c r="Z499" s="7"/>
      <c r="AA499" s="7"/>
      <c r="AB499" s="7"/>
      <c r="AC499" s="7"/>
    </row>
    <row r="500">
      <c r="A500" s="1963"/>
      <c r="B500" s="676"/>
      <c r="C500" s="676"/>
      <c r="D500" s="676"/>
      <c r="E500" s="676"/>
      <c r="F500" s="679"/>
      <c r="G500" s="1967">
        <v>44864.0</v>
      </c>
      <c r="H500" s="693"/>
      <c r="I500" s="1690"/>
      <c r="J500" s="576"/>
      <c r="K500" s="636"/>
      <c r="L500" s="636"/>
      <c r="M500" s="636"/>
      <c r="N500" s="636"/>
      <c r="O500" s="636"/>
      <c r="P500" s="636"/>
      <c r="Q500" s="649"/>
      <c r="R500" s="649"/>
      <c r="S500" s="649"/>
      <c r="T500" s="649"/>
      <c r="U500" s="7"/>
      <c r="V500" s="7"/>
      <c r="W500" s="7"/>
      <c r="X500" s="7"/>
      <c r="Y500" s="7"/>
      <c r="Z500" s="7"/>
      <c r="AA500" s="7"/>
      <c r="AB500" s="7"/>
      <c r="AC500" s="7"/>
    </row>
    <row r="501">
      <c r="A501" s="1963"/>
      <c r="B501" s="676"/>
      <c r="C501" s="676"/>
      <c r="D501" s="676"/>
      <c r="E501" s="676"/>
      <c r="F501" s="679"/>
      <c r="G501" s="1967">
        <v>44865.0</v>
      </c>
      <c r="H501" s="693"/>
      <c r="I501" s="1690"/>
      <c r="J501" s="576"/>
      <c r="K501" s="577"/>
      <c r="L501" s="1965"/>
      <c r="M501" s="649"/>
      <c r="N501" s="649"/>
      <c r="O501" s="649"/>
      <c r="P501" s="649"/>
      <c r="Q501" s="649"/>
      <c r="R501" s="649"/>
      <c r="S501" s="1964"/>
      <c r="T501" s="1965"/>
      <c r="U501" s="7"/>
      <c r="V501" s="7"/>
      <c r="W501" s="7"/>
      <c r="X501" s="7"/>
      <c r="Y501" s="7"/>
      <c r="Z501" s="7"/>
      <c r="AA501" s="7"/>
      <c r="AB501" s="7"/>
      <c r="AC501" s="7"/>
    </row>
    <row r="502">
      <c r="A502" s="1963"/>
      <c r="B502" s="676"/>
      <c r="C502" s="676"/>
      <c r="D502" s="676"/>
      <c r="E502" s="676"/>
      <c r="F502" s="679"/>
      <c r="G502" s="1781" t="s">
        <v>9</v>
      </c>
      <c r="H502" s="1758">
        <f>SUM(H497:H501)</f>
        <v>0</v>
      </c>
      <c r="I502" s="1690"/>
      <c r="J502" s="576"/>
      <c r="K502" s="577"/>
      <c r="L502" s="649"/>
      <c r="M502" s="649"/>
      <c r="N502" s="649"/>
      <c r="O502" s="649"/>
      <c r="P502" s="649"/>
      <c r="Q502" s="649"/>
      <c r="R502" s="649"/>
      <c r="S502" s="1964"/>
      <c r="T502" s="1965"/>
      <c r="U502" s="7"/>
      <c r="V502" s="7"/>
      <c r="W502" s="7"/>
      <c r="X502" s="7"/>
      <c r="Y502" s="7"/>
      <c r="Z502" s="7"/>
      <c r="AA502" s="7"/>
      <c r="AB502" s="7"/>
      <c r="AC502" s="7"/>
    </row>
    <row r="503">
      <c r="A503" s="1963"/>
      <c r="B503" s="676"/>
      <c r="C503" s="676"/>
      <c r="D503" s="676"/>
      <c r="E503" s="676"/>
      <c r="F503" s="676"/>
      <c r="G503" s="7"/>
      <c r="H503" s="7"/>
      <c r="I503" s="1690"/>
      <c r="J503" s="576"/>
      <c r="K503" s="577"/>
      <c r="L503" s="649"/>
      <c r="M503" s="649"/>
      <c r="N503" s="649"/>
      <c r="O503" s="649"/>
      <c r="P503" s="649"/>
      <c r="Q503" s="649"/>
      <c r="R503" s="649"/>
      <c r="S503" s="1964"/>
      <c r="T503" s="1965"/>
      <c r="U503" s="7"/>
      <c r="V503" s="7"/>
      <c r="W503" s="7"/>
      <c r="X503" s="7"/>
      <c r="Y503" s="7"/>
      <c r="Z503" s="7"/>
      <c r="AA503" s="7"/>
      <c r="AB503" s="7"/>
      <c r="AC503" s="7"/>
    </row>
    <row r="504">
      <c r="A504" s="1963"/>
      <c r="B504" s="676"/>
      <c r="C504" s="676"/>
      <c r="D504" s="676"/>
      <c r="E504" s="676"/>
      <c r="F504" s="676"/>
      <c r="G504" s="1834" t="s">
        <v>131</v>
      </c>
      <c r="H504" s="1829">
        <f>(1500-H502)</f>
        <v>1500</v>
      </c>
      <c r="I504" s="1690"/>
      <c r="J504" s="576"/>
      <c r="K504" s="577"/>
      <c r="L504" s="649"/>
      <c r="M504" s="649"/>
      <c r="N504" s="649"/>
      <c r="O504" s="649"/>
      <c r="P504" s="649"/>
      <c r="Q504" s="649"/>
      <c r="R504" s="649"/>
      <c r="S504" s="1964"/>
      <c r="T504" s="1965"/>
      <c r="U504" s="7"/>
      <c r="V504" s="7"/>
      <c r="W504" s="7"/>
      <c r="X504" s="7"/>
      <c r="Y504" s="7"/>
      <c r="Z504" s="7"/>
      <c r="AA504" s="7"/>
      <c r="AB504" s="7"/>
      <c r="AC504" s="7"/>
    </row>
    <row r="505">
      <c r="A505" s="1963"/>
      <c r="B505" s="676"/>
      <c r="C505" s="676"/>
      <c r="D505" s="676"/>
      <c r="E505" s="676"/>
      <c r="F505" s="676"/>
      <c r="G505" s="676"/>
      <c r="H505" s="636"/>
      <c r="I505" s="1690"/>
      <c r="J505" s="576"/>
      <c r="K505" s="577"/>
      <c r="L505" s="649"/>
      <c r="M505" s="649"/>
      <c r="N505" s="649"/>
      <c r="O505" s="649"/>
      <c r="P505" s="649"/>
      <c r="Q505" s="649"/>
      <c r="R505" s="649"/>
      <c r="S505" s="1964"/>
      <c r="T505" s="1965"/>
      <c r="U505" s="7"/>
      <c r="V505" s="7"/>
      <c r="W505" s="7"/>
      <c r="X505" s="7"/>
      <c r="Y505" s="7"/>
      <c r="Z505" s="7"/>
      <c r="AA505" s="7"/>
      <c r="AB505" s="7"/>
      <c r="AC505" s="7"/>
    </row>
    <row r="506">
      <c r="A506" s="1757" t="s">
        <v>502</v>
      </c>
      <c r="B506" s="1781" t="s">
        <v>2</v>
      </c>
      <c r="C506" s="1781" t="s">
        <v>3</v>
      </c>
      <c r="D506" s="1781" t="s">
        <v>4</v>
      </c>
      <c r="E506" s="1781" t="s">
        <v>5</v>
      </c>
      <c r="F506" s="1781" t="s">
        <v>6</v>
      </c>
      <c r="G506" s="1781" t="s">
        <v>7</v>
      </c>
      <c r="H506" s="1758" t="s">
        <v>9</v>
      </c>
      <c r="I506" s="636"/>
      <c r="J506" s="636"/>
      <c r="K506" s="577"/>
      <c r="L506" s="649"/>
      <c r="M506" s="649"/>
      <c r="N506" s="649"/>
      <c r="O506" s="649"/>
      <c r="P506" s="649"/>
      <c r="Q506" s="649"/>
      <c r="R506" s="649"/>
      <c r="S506" s="1964"/>
      <c r="T506" s="1965"/>
      <c r="U506" s="7"/>
      <c r="V506" s="7"/>
      <c r="W506" s="7"/>
      <c r="X506" s="7"/>
      <c r="Y506" s="7"/>
      <c r="Z506" s="7"/>
      <c r="AA506" s="7"/>
      <c r="AB506" s="7"/>
      <c r="AC506" s="7"/>
    </row>
    <row r="507">
      <c r="A507" s="1714"/>
      <c r="B507" s="701">
        <f t="shared" ref="B507:H507" si="357">SUM(B474,B494)</f>
        <v>50</v>
      </c>
      <c r="C507" s="701">
        <f t="shared" si="357"/>
        <v>52</v>
      </c>
      <c r="D507" s="701">
        <f t="shared" si="357"/>
        <v>42</v>
      </c>
      <c r="E507" s="701">
        <f t="shared" si="357"/>
        <v>31</v>
      </c>
      <c r="F507" s="701">
        <f t="shared" si="357"/>
        <v>38</v>
      </c>
      <c r="G507" s="701">
        <f t="shared" si="357"/>
        <v>0</v>
      </c>
      <c r="H507" s="701">
        <f t="shared" si="357"/>
        <v>213</v>
      </c>
      <c r="I507" s="636"/>
      <c r="J507" s="636"/>
      <c r="K507" s="577"/>
      <c r="L507" s="649"/>
      <c r="M507" s="649"/>
      <c r="N507" s="649"/>
      <c r="O507" s="649"/>
      <c r="P507" s="649"/>
      <c r="Q507" s="649"/>
      <c r="R507" s="649"/>
      <c r="S507" s="1964"/>
      <c r="T507" s="1965"/>
      <c r="U507" s="7"/>
      <c r="V507" s="7"/>
      <c r="W507" s="7"/>
      <c r="X507" s="7"/>
      <c r="Y507" s="7"/>
      <c r="Z507" s="7"/>
      <c r="AA507" s="7"/>
      <c r="AB507" s="7"/>
      <c r="AC507" s="7"/>
    </row>
    <row r="508">
      <c r="A508" s="1969"/>
      <c r="B508" s="722"/>
      <c r="C508" s="722"/>
      <c r="D508" s="722"/>
      <c r="E508" s="722"/>
      <c r="F508" s="722"/>
      <c r="G508" s="722"/>
      <c r="H508" s="1799"/>
      <c r="I508" s="1972"/>
      <c r="J508" s="577"/>
      <c r="K508" s="721"/>
      <c r="L508" s="1799"/>
      <c r="M508" s="1799"/>
      <c r="N508" s="1799"/>
      <c r="O508" s="1799"/>
      <c r="P508" s="1799"/>
      <c r="Q508" s="1799"/>
      <c r="R508" s="1799"/>
      <c r="S508" s="1971"/>
      <c r="T508" s="1972"/>
      <c r="U508" s="1990"/>
      <c r="V508" s="1990"/>
      <c r="W508" s="1990"/>
      <c r="X508" s="1990"/>
      <c r="Y508" s="1990"/>
      <c r="Z508" s="1990"/>
      <c r="AA508" s="1990"/>
      <c r="AB508" s="1990"/>
      <c r="AC508" s="1990"/>
    </row>
    <row r="509">
      <c r="A509" s="1943" t="s">
        <v>156</v>
      </c>
      <c r="B509" s="1781" t="s">
        <v>2</v>
      </c>
      <c r="C509" s="1781" t="s">
        <v>3</v>
      </c>
      <c r="D509" s="1781" t="s">
        <v>4</v>
      </c>
      <c r="E509" s="1781" t="s">
        <v>5</v>
      </c>
      <c r="F509" s="1781" t="s">
        <v>6</v>
      </c>
      <c r="G509" s="1781" t="s">
        <v>7</v>
      </c>
      <c r="H509" s="1782" t="s">
        <v>8</v>
      </c>
      <c r="I509" s="1781" t="s">
        <v>9</v>
      </c>
      <c r="J509" s="588"/>
      <c r="K509" s="1991" t="s">
        <v>373</v>
      </c>
      <c r="L509" s="1992" t="s">
        <v>374</v>
      </c>
      <c r="M509" s="1992" t="s">
        <v>280</v>
      </c>
      <c r="N509" s="1992" t="s">
        <v>299</v>
      </c>
      <c r="O509" s="1991" t="s">
        <v>131</v>
      </c>
      <c r="P509" s="1993" t="s">
        <v>282</v>
      </c>
      <c r="Q509" s="1993" t="s">
        <v>283</v>
      </c>
      <c r="R509" s="1994" t="s">
        <v>284</v>
      </c>
      <c r="S509" s="1993" t="s">
        <v>429</v>
      </c>
      <c r="T509" s="1994" t="s">
        <v>430</v>
      </c>
      <c r="U509" s="7"/>
      <c r="V509" s="7"/>
      <c r="W509" s="7"/>
      <c r="X509" s="7"/>
      <c r="Y509" s="7"/>
      <c r="Z509" s="7"/>
      <c r="AA509" s="7"/>
      <c r="AB509" s="7"/>
      <c r="AC509" s="7"/>
    </row>
    <row r="510">
      <c r="A510" s="1837" t="s">
        <v>1108</v>
      </c>
      <c r="B510" s="1760">
        <v>3.0</v>
      </c>
      <c r="C510" s="1760">
        <v>4.0</v>
      </c>
      <c r="D510" s="1760">
        <v>5.0</v>
      </c>
      <c r="E510" s="1760">
        <v>6.0</v>
      </c>
      <c r="F510" s="1760">
        <v>7.0</v>
      </c>
      <c r="G510" s="1760">
        <v>8.0</v>
      </c>
      <c r="H510" s="1760">
        <v>9.0</v>
      </c>
      <c r="I510" s="1685"/>
      <c r="J510" s="1531"/>
      <c r="K510" s="1995" t="s">
        <v>305</v>
      </c>
      <c r="L510" s="1996" t="s">
        <v>375</v>
      </c>
      <c r="M510" s="1997">
        <v>21.0</v>
      </c>
      <c r="N510" s="1997">
        <v>20.0</v>
      </c>
      <c r="O510" s="1995">
        <f t="shared" ref="O510:O514" si="358">(M510-N510)</f>
        <v>1</v>
      </c>
      <c r="P510" s="968">
        <v>2800.0</v>
      </c>
      <c r="Q510" s="807">
        <f>(H154)</f>
        <v>405</v>
      </c>
      <c r="R510" s="1998">
        <f t="shared" ref="R510:R512" si="359">(Q510/P510)</f>
        <v>0.1446428571</v>
      </c>
      <c r="S510" s="1999">
        <f t="shared" ref="S510:S511" si="360">(Q510/22*22)</f>
        <v>405</v>
      </c>
      <c r="T510" s="2000">
        <f t="shared" ref="T510:T521" si="361">(S510/P510)</f>
        <v>0.1446428571</v>
      </c>
      <c r="U510" s="7"/>
      <c r="V510" s="7"/>
      <c r="W510" s="7"/>
      <c r="X510" s="7"/>
      <c r="Y510" s="7"/>
      <c r="Z510" s="7"/>
      <c r="AA510" s="7"/>
      <c r="AB510" s="7"/>
      <c r="AC510" s="7"/>
    </row>
    <row r="511">
      <c r="A511" s="1800" t="s">
        <v>163</v>
      </c>
      <c r="B511" s="1705"/>
      <c r="C511" s="1705"/>
      <c r="D511" s="1705"/>
      <c r="E511" s="1705"/>
      <c r="F511" s="1705"/>
      <c r="G511" s="1705"/>
      <c r="H511" s="1705"/>
      <c r="I511" s="1705"/>
      <c r="J511" s="1706"/>
      <c r="K511" s="1995" t="s">
        <v>331</v>
      </c>
      <c r="L511" s="1997" t="s">
        <v>1089</v>
      </c>
      <c r="M511" s="1997">
        <v>21.0</v>
      </c>
      <c r="N511" s="1997">
        <v>14.0</v>
      </c>
      <c r="O511" s="1995">
        <f t="shared" si="358"/>
        <v>7</v>
      </c>
      <c r="P511" s="968">
        <v>2800.0</v>
      </c>
      <c r="Q511" s="807">
        <f>(H312)</f>
        <v>474</v>
      </c>
      <c r="R511" s="1998">
        <f t="shared" si="359"/>
        <v>0.1692857143</v>
      </c>
      <c r="S511" s="1999">
        <f t="shared" si="360"/>
        <v>474</v>
      </c>
      <c r="T511" s="2000">
        <f t="shared" si="361"/>
        <v>0.1692857143</v>
      </c>
      <c r="U511" s="7"/>
      <c r="V511" s="7"/>
      <c r="W511" s="7"/>
      <c r="X511" s="7"/>
      <c r="Y511" s="7"/>
      <c r="Z511" s="7"/>
      <c r="AA511" s="7"/>
      <c r="AB511" s="7"/>
      <c r="AC511" s="7"/>
    </row>
    <row r="512">
      <c r="A512" s="1722" t="s">
        <v>164</v>
      </c>
      <c r="B512" s="1801">
        <v>777.63</v>
      </c>
      <c r="C512" s="1801">
        <v>462.34</v>
      </c>
      <c r="D512" s="1801">
        <v>828.19</v>
      </c>
      <c r="E512" s="1784">
        <v>602.95</v>
      </c>
      <c r="F512" s="1784">
        <v>582.22</v>
      </c>
      <c r="G512" s="1784">
        <v>709.32</v>
      </c>
      <c r="H512" s="1801">
        <v>926.0</v>
      </c>
      <c r="I512" s="1783">
        <f t="shared" ref="I512:I516" si="362">SUM(B512:H512)</f>
        <v>4888.65</v>
      </c>
      <c r="J512" s="588"/>
      <c r="K512" s="1995" t="s">
        <v>759</v>
      </c>
      <c r="L512" s="1997" t="s">
        <v>1109</v>
      </c>
      <c r="M512" s="1997">
        <v>16.0</v>
      </c>
      <c r="N512" s="1997">
        <v>1.0</v>
      </c>
      <c r="O512" s="1995">
        <f t="shared" si="358"/>
        <v>15</v>
      </c>
      <c r="P512" s="968">
        <v>700.0</v>
      </c>
      <c r="Q512" s="807">
        <f>(H444)</f>
        <v>0</v>
      </c>
      <c r="R512" s="1998">
        <f t="shared" si="359"/>
        <v>0</v>
      </c>
      <c r="S512" s="1999">
        <f>(Q512/30*30)</f>
        <v>0</v>
      </c>
      <c r="T512" s="2000">
        <f t="shared" si="361"/>
        <v>0</v>
      </c>
      <c r="U512" s="7"/>
      <c r="V512" s="7"/>
      <c r="W512" s="7"/>
      <c r="X512" s="7"/>
      <c r="Y512" s="7"/>
      <c r="Z512" s="7"/>
      <c r="AA512" s="7"/>
      <c r="AB512" s="7"/>
      <c r="AC512" s="7"/>
    </row>
    <row r="513">
      <c r="A513" s="1722" t="s">
        <v>165</v>
      </c>
      <c r="B513" s="1801">
        <v>291.62</v>
      </c>
      <c r="C513" s="1801">
        <v>235.93</v>
      </c>
      <c r="D513" s="1801">
        <v>186.18</v>
      </c>
      <c r="E513" s="1784">
        <v>270.24</v>
      </c>
      <c r="F513" s="1784">
        <v>398.96</v>
      </c>
      <c r="G513" s="1784">
        <v>550.3</v>
      </c>
      <c r="H513" s="1801">
        <v>584.1</v>
      </c>
      <c r="I513" s="1783">
        <f t="shared" si="362"/>
        <v>2517.33</v>
      </c>
      <c r="J513" s="588"/>
      <c r="K513" s="2001" t="s">
        <v>785</v>
      </c>
      <c r="L513" s="2002" t="s">
        <v>785</v>
      </c>
      <c r="M513" s="2002">
        <f t="shared" ref="M513:N513" si="363">sum(M510:M512)</f>
        <v>58</v>
      </c>
      <c r="N513" s="2002">
        <f t="shared" si="363"/>
        <v>35</v>
      </c>
      <c r="O513" s="2001">
        <f t="shared" si="358"/>
        <v>23</v>
      </c>
      <c r="P513" s="2003">
        <f t="shared" ref="P513:S513" si="364">sum(P510:P512)</f>
        <v>6300</v>
      </c>
      <c r="Q513" s="2003">
        <f t="shared" si="364"/>
        <v>879</v>
      </c>
      <c r="R513" s="2004">
        <f t="shared" si="364"/>
        <v>0.3139285714</v>
      </c>
      <c r="S513" s="2005">
        <f t="shared" si="364"/>
        <v>879</v>
      </c>
      <c r="T513" s="2000">
        <f t="shared" si="361"/>
        <v>0.1395238095</v>
      </c>
      <c r="U513" s="7"/>
      <c r="V513" s="7"/>
      <c r="W513" s="7"/>
      <c r="X513" s="7"/>
      <c r="Y513" s="7"/>
      <c r="Z513" s="7"/>
      <c r="AA513" s="7"/>
      <c r="AB513" s="7"/>
      <c r="AC513" s="7"/>
    </row>
    <row r="514">
      <c r="A514" s="1722" t="s">
        <v>166</v>
      </c>
      <c r="B514" s="1801">
        <v>654.69</v>
      </c>
      <c r="C514" s="1801">
        <v>416.53</v>
      </c>
      <c r="D514" s="1801">
        <v>592.63</v>
      </c>
      <c r="E514" s="1801">
        <v>512.27</v>
      </c>
      <c r="F514" s="1784">
        <v>135.01</v>
      </c>
      <c r="G514" s="1784">
        <v>33.83</v>
      </c>
      <c r="H514" s="1801">
        <v>0.0</v>
      </c>
      <c r="I514" s="1783">
        <f t="shared" si="362"/>
        <v>2344.96</v>
      </c>
      <c r="J514" s="588"/>
      <c r="K514" s="1997" t="s">
        <v>980</v>
      </c>
      <c r="L514" s="1996" t="s">
        <v>378</v>
      </c>
      <c r="M514" s="1997">
        <v>15.0</v>
      </c>
      <c r="N514" s="1997">
        <v>10.0</v>
      </c>
      <c r="O514" s="1995">
        <f t="shared" si="358"/>
        <v>5</v>
      </c>
      <c r="P514" s="968">
        <v>1100.0</v>
      </c>
      <c r="Q514" s="807">
        <f>(H487)</f>
        <v>213</v>
      </c>
      <c r="R514" s="1998">
        <f t="shared" ref="R514:R515" si="365">(Q514/P514)</f>
        <v>0.1936363636</v>
      </c>
      <c r="S514" s="1999">
        <f t="shared" ref="S514:S515" si="366">(Q514/22*22)</f>
        <v>213</v>
      </c>
      <c r="T514" s="2000">
        <f t="shared" si="361"/>
        <v>0.1936363636</v>
      </c>
      <c r="U514" s="7"/>
      <c r="V514" s="7"/>
      <c r="W514" s="7"/>
      <c r="X514" s="7"/>
      <c r="Y514" s="7"/>
      <c r="Z514" s="7"/>
      <c r="AA514" s="7"/>
      <c r="AB514" s="7"/>
      <c r="AC514" s="7"/>
    </row>
    <row r="515">
      <c r="A515" s="1722" t="s">
        <v>589</v>
      </c>
      <c r="B515" s="1801">
        <v>533.16</v>
      </c>
      <c r="C515" s="1801">
        <v>300.63</v>
      </c>
      <c r="D515" s="1801">
        <v>261.06</v>
      </c>
      <c r="E515" s="1801">
        <v>446.93</v>
      </c>
      <c r="F515" s="1784">
        <v>71.33</v>
      </c>
      <c r="G515" s="1784">
        <v>156.81</v>
      </c>
      <c r="H515" s="1801">
        <v>0.0</v>
      </c>
      <c r="I515" s="1783">
        <f t="shared" si="362"/>
        <v>1769.92</v>
      </c>
      <c r="J515" s="588"/>
      <c r="K515" s="1997" t="s">
        <v>485</v>
      </c>
      <c r="L515" s="1997" t="s">
        <v>1042</v>
      </c>
      <c r="M515" s="1996" t="s">
        <v>79</v>
      </c>
      <c r="N515" s="1996" t="s">
        <v>79</v>
      </c>
      <c r="O515" s="1997" t="s">
        <v>79</v>
      </c>
      <c r="P515" s="968">
        <v>500.0</v>
      </c>
      <c r="Q515" s="2006">
        <f>(H502)</f>
        <v>0</v>
      </c>
      <c r="R515" s="1998">
        <f t="shared" si="365"/>
        <v>0</v>
      </c>
      <c r="S515" s="1999">
        <f t="shared" si="366"/>
        <v>0</v>
      </c>
      <c r="T515" s="2000">
        <f t="shared" si="361"/>
        <v>0</v>
      </c>
      <c r="U515" s="7"/>
      <c r="V515" s="7"/>
      <c r="W515" s="7"/>
      <c r="X515" s="7"/>
      <c r="Y515" s="7"/>
      <c r="Z515" s="7"/>
      <c r="AA515" s="7"/>
      <c r="AB515" s="7"/>
      <c r="AC515" s="7"/>
    </row>
    <row r="516">
      <c r="A516" s="700" t="s">
        <v>1090</v>
      </c>
      <c r="B516" s="1801">
        <v>218.03</v>
      </c>
      <c r="C516" s="1801">
        <v>205.02</v>
      </c>
      <c r="D516" s="1801">
        <v>94.55</v>
      </c>
      <c r="E516" s="1801">
        <v>327.76</v>
      </c>
      <c r="F516" s="1784">
        <v>452.44</v>
      </c>
      <c r="G516" s="1784">
        <v>221.05</v>
      </c>
      <c r="H516" s="1801">
        <v>204.79</v>
      </c>
      <c r="I516" s="1783">
        <f t="shared" si="362"/>
        <v>1723.64</v>
      </c>
      <c r="J516" s="588"/>
      <c r="K516" s="2001" t="s">
        <v>787</v>
      </c>
      <c r="L516" s="2002" t="s">
        <v>787</v>
      </c>
      <c r="M516" s="2002">
        <f t="shared" ref="M516:P516" si="367">sum(M513:M514)</f>
        <v>73</v>
      </c>
      <c r="N516" s="2002">
        <f t="shared" si="367"/>
        <v>45</v>
      </c>
      <c r="O516" s="2002">
        <f t="shared" si="367"/>
        <v>28</v>
      </c>
      <c r="P516" s="2003">
        <f t="shared" si="367"/>
        <v>7400</v>
      </c>
      <c r="Q516" s="2003">
        <f>sum(Q514:Q515)</f>
        <v>213</v>
      </c>
      <c r="R516" s="2004">
        <f>sum(R513:R514)</f>
        <v>0.5075649351</v>
      </c>
      <c r="S516" s="2005">
        <f>sum(S514:S515)</f>
        <v>213</v>
      </c>
      <c r="T516" s="2000">
        <f t="shared" si="361"/>
        <v>0.02878378378</v>
      </c>
      <c r="U516" s="7"/>
      <c r="V516" s="7"/>
      <c r="W516" s="7"/>
      <c r="X516" s="7"/>
      <c r="Y516" s="7"/>
      <c r="Z516" s="7"/>
      <c r="AA516" s="7"/>
      <c r="AB516" s="7"/>
      <c r="AC516" s="7"/>
    </row>
    <row r="517">
      <c r="A517" s="1943" t="s">
        <v>9</v>
      </c>
      <c r="B517" s="1782">
        <f t="shared" ref="B517:I517" si="368">SUM(B512:B516)</f>
        <v>2475.13</v>
      </c>
      <c r="C517" s="1782">
        <f t="shared" si="368"/>
        <v>1620.45</v>
      </c>
      <c r="D517" s="1782">
        <f t="shared" si="368"/>
        <v>1962.61</v>
      </c>
      <c r="E517" s="1782">
        <f t="shared" si="368"/>
        <v>2160.15</v>
      </c>
      <c r="F517" s="1782">
        <f t="shared" si="368"/>
        <v>1639.96</v>
      </c>
      <c r="G517" s="1782">
        <f t="shared" si="368"/>
        <v>1671.31</v>
      </c>
      <c r="H517" s="1782">
        <f t="shared" si="368"/>
        <v>1714.89</v>
      </c>
      <c r="I517" s="1782">
        <f t="shared" si="368"/>
        <v>13244.5</v>
      </c>
      <c r="J517" s="588"/>
      <c r="K517" s="305" t="s">
        <v>454</v>
      </c>
      <c r="L517" s="2007" t="s">
        <v>791</v>
      </c>
      <c r="M517" s="221">
        <v>11.0</v>
      </c>
      <c r="N517" s="221">
        <v>9.0</v>
      </c>
      <c r="O517" s="1995">
        <f t="shared" ref="O517:O520" si="369">(M517-N517)</f>
        <v>2</v>
      </c>
      <c r="P517" s="2008">
        <v>22000.0</v>
      </c>
      <c r="Q517" s="2009">
        <f>(E525)</f>
        <v>4888.65</v>
      </c>
      <c r="R517" s="306">
        <f t="shared" ref="R517:R520" si="370">(Q517/P517)</f>
        <v>0.2222113636</v>
      </c>
      <c r="S517" s="2010">
        <f t="shared" ref="S517:S520" si="371">(Q517/30*30)</f>
        <v>4888.65</v>
      </c>
      <c r="T517" s="2000">
        <f t="shared" si="361"/>
        <v>0.2222113636</v>
      </c>
      <c r="U517" s="7"/>
      <c r="V517" s="7"/>
      <c r="W517" s="7"/>
      <c r="X517" s="7"/>
      <c r="Y517" s="7"/>
      <c r="Z517" s="7"/>
      <c r="AA517" s="7"/>
      <c r="AB517" s="7"/>
      <c r="AC517" s="7"/>
    </row>
    <row r="518">
      <c r="A518" s="1963"/>
      <c r="B518" s="576"/>
      <c r="C518" s="576"/>
      <c r="D518" s="576"/>
      <c r="E518" s="676"/>
      <c r="F518" s="727"/>
      <c r="G518" s="727"/>
      <c r="H518" s="727"/>
      <c r="I518" s="727"/>
      <c r="J518" s="588"/>
      <c r="K518" s="305" t="s">
        <v>456</v>
      </c>
      <c r="L518" s="304" t="s">
        <v>792</v>
      </c>
      <c r="M518" s="221">
        <v>11.0</v>
      </c>
      <c r="N518" s="221">
        <v>9.0</v>
      </c>
      <c r="O518" s="1995">
        <f t="shared" si="369"/>
        <v>2</v>
      </c>
      <c r="P518" s="2008">
        <v>15000.0</v>
      </c>
      <c r="Q518" s="2009">
        <f>(F525)</f>
        <v>2517.33</v>
      </c>
      <c r="R518" s="1998">
        <f t="shared" si="370"/>
        <v>0.167822</v>
      </c>
      <c r="S518" s="2010">
        <f t="shared" si="371"/>
        <v>2517.33</v>
      </c>
      <c r="T518" s="2000">
        <f t="shared" si="361"/>
        <v>0.167822</v>
      </c>
      <c r="U518" s="7"/>
      <c r="V518" s="7"/>
      <c r="W518" s="7"/>
      <c r="X518" s="7"/>
      <c r="Y518" s="7"/>
      <c r="Z518" s="7"/>
      <c r="AA518" s="7"/>
      <c r="AB518" s="7"/>
      <c r="AC518" s="7"/>
    </row>
    <row r="519">
      <c r="A519" s="1963"/>
      <c r="B519" s="576"/>
      <c r="C519" s="576"/>
      <c r="D519" s="576"/>
      <c r="E519" s="676"/>
      <c r="F519" s="727"/>
      <c r="G519" s="727"/>
      <c r="H519" s="727"/>
      <c r="I519" s="727"/>
      <c r="J519" s="588"/>
      <c r="K519" s="305" t="s">
        <v>455</v>
      </c>
      <c r="L519" s="304"/>
      <c r="M519" s="221">
        <v>11.0</v>
      </c>
      <c r="N519" s="221">
        <v>6.0</v>
      </c>
      <c r="O519" s="1995">
        <f t="shared" si="369"/>
        <v>5</v>
      </c>
      <c r="P519" s="2008">
        <v>22000.0</v>
      </c>
      <c r="Q519" s="2009">
        <f>(G525)</f>
        <v>2344.96</v>
      </c>
      <c r="R519" s="1998">
        <f t="shared" si="370"/>
        <v>0.1065890909</v>
      </c>
      <c r="S519" s="2010">
        <f t="shared" si="371"/>
        <v>2344.96</v>
      </c>
      <c r="T519" s="2000">
        <f t="shared" si="361"/>
        <v>0.1065890909</v>
      </c>
      <c r="U519" s="7"/>
      <c r="V519" s="7"/>
      <c r="W519" s="7"/>
      <c r="X519" s="7"/>
      <c r="Y519" s="7"/>
      <c r="Z519" s="7"/>
      <c r="AA519" s="7"/>
      <c r="AB519" s="7"/>
      <c r="AC519" s="7"/>
    </row>
    <row r="520">
      <c r="A520" s="1963"/>
      <c r="B520" s="576"/>
      <c r="C520" s="576"/>
      <c r="D520" s="1834" t="s">
        <v>35</v>
      </c>
      <c r="E520" s="1834" t="s">
        <v>164</v>
      </c>
      <c r="F520" s="1834" t="s">
        <v>165</v>
      </c>
      <c r="G520" s="1833" t="s">
        <v>166</v>
      </c>
      <c r="H520" s="1833" t="s">
        <v>589</v>
      </c>
      <c r="I520" s="1854" t="s">
        <v>1110</v>
      </c>
      <c r="J520" s="588"/>
      <c r="K520" s="305" t="s">
        <v>590</v>
      </c>
      <c r="L520" s="2007"/>
      <c r="M520" s="221">
        <v>11.0</v>
      </c>
      <c r="N520" s="221">
        <v>6.0</v>
      </c>
      <c r="O520" s="1995">
        <f t="shared" si="369"/>
        <v>5</v>
      </c>
      <c r="P520" s="2008">
        <v>22000.0</v>
      </c>
      <c r="Q520" s="2009">
        <f>(H525)</f>
        <v>1769.92</v>
      </c>
      <c r="R520" s="1998">
        <f t="shared" si="370"/>
        <v>0.08045090909</v>
      </c>
      <c r="S520" s="2010">
        <f t="shared" si="371"/>
        <v>1769.92</v>
      </c>
      <c r="T520" s="2000">
        <f t="shared" si="361"/>
        <v>0.08045090909</v>
      </c>
      <c r="U520" s="7"/>
      <c r="V520" s="7"/>
      <c r="W520" s="7"/>
      <c r="X520" s="7"/>
      <c r="Y520" s="7"/>
      <c r="Z520" s="7"/>
      <c r="AA520" s="7"/>
      <c r="AB520" s="7"/>
      <c r="AC520" s="7"/>
    </row>
    <row r="521">
      <c r="A521" s="1963"/>
      <c r="B521" s="576"/>
      <c r="C521" s="576"/>
      <c r="D521" s="1988">
        <v>44843.0</v>
      </c>
      <c r="E521" s="2034">
        <f>I512</f>
        <v>4888.65</v>
      </c>
      <c r="F521" s="2034">
        <f>I513</f>
        <v>2517.33</v>
      </c>
      <c r="G521" s="2034">
        <f>I514</f>
        <v>2344.96</v>
      </c>
      <c r="H521" s="2034">
        <f>I515</f>
        <v>1769.92</v>
      </c>
      <c r="I521" s="2034">
        <f>I516</f>
        <v>1723.64</v>
      </c>
      <c r="J521" s="588"/>
      <c r="K521" s="2013" t="s">
        <v>795</v>
      </c>
      <c r="L521" s="2014" t="s">
        <v>795</v>
      </c>
      <c r="M521" s="2002">
        <f t="shared" ref="M521:Q521" si="372">sum(M517:M520)</f>
        <v>44</v>
      </c>
      <c r="N521" s="2002">
        <f t="shared" si="372"/>
        <v>30</v>
      </c>
      <c r="O521" s="2002">
        <f t="shared" si="372"/>
        <v>14</v>
      </c>
      <c r="P521" s="2015">
        <f t="shared" si="372"/>
        <v>81000</v>
      </c>
      <c r="Q521" s="2015">
        <f t="shared" si="372"/>
        <v>11520.86</v>
      </c>
      <c r="R521" s="2004">
        <f>sum(R518:R520)</f>
        <v>0.354862</v>
      </c>
      <c r="S521" s="2015">
        <f>sum(S517:S520)</f>
        <v>11520.86</v>
      </c>
      <c r="T521" s="2000">
        <f t="shared" si="361"/>
        <v>0.1422328395</v>
      </c>
      <c r="U521" s="7"/>
      <c r="V521" s="7"/>
      <c r="W521" s="7"/>
      <c r="X521" s="7"/>
      <c r="Y521" s="7"/>
      <c r="Z521" s="7"/>
      <c r="AA521" s="7"/>
      <c r="AB521" s="7"/>
      <c r="AC521" s="7"/>
    </row>
    <row r="522">
      <c r="A522" s="1963"/>
      <c r="B522" s="576"/>
      <c r="C522" s="576"/>
      <c r="D522" s="1989">
        <v>44850.0</v>
      </c>
      <c r="E522" s="2034"/>
      <c r="F522" s="2034"/>
      <c r="G522" s="2034"/>
      <c r="H522" s="2034"/>
      <c r="I522" s="2034"/>
      <c r="J522" s="576"/>
      <c r="K522" s="576"/>
      <c r="L522" s="1963"/>
      <c r="M522" s="1963"/>
      <c r="N522" s="1963"/>
      <c r="O522" s="576"/>
      <c r="P522" s="629"/>
      <c r="Q522" s="629"/>
      <c r="R522" s="1690"/>
      <c r="S522" s="629"/>
      <c r="T522" s="1690"/>
      <c r="U522" s="7"/>
      <c r="V522" s="7"/>
      <c r="W522" s="7"/>
      <c r="X522" s="7"/>
      <c r="Y522" s="7"/>
      <c r="Z522" s="7"/>
      <c r="AA522" s="7"/>
      <c r="AB522" s="7"/>
      <c r="AC522" s="7"/>
    </row>
    <row r="523">
      <c r="A523" s="1963"/>
      <c r="B523" s="576"/>
      <c r="C523" s="576"/>
      <c r="D523" s="1989">
        <v>44857.0</v>
      </c>
      <c r="E523" s="2035"/>
      <c r="F523" s="2035"/>
      <c r="G523" s="2035"/>
      <c r="H523" s="2035"/>
      <c r="I523" s="2035"/>
      <c r="J523" s="576"/>
      <c r="K523" s="577"/>
      <c r="L523" s="1975"/>
      <c r="M523" s="1975"/>
      <c r="N523" s="1975"/>
      <c r="O523" s="577"/>
      <c r="P523" s="1964"/>
      <c r="Q523" s="1964"/>
      <c r="R523" s="1965"/>
      <c r="S523" s="1968"/>
      <c r="T523" s="716" t="s">
        <v>1043</v>
      </c>
      <c r="U523" s="7"/>
      <c r="V523" s="7"/>
      <c r="W523" s="7"/>
      <c r="X523" s="7"/>
      <c r="Y523" s="7"/>
      <c r="Z523" s="7"/>
      <c r="AA523" s="7"/>
      <c r="AB523" s="7"/>
      <c r="AC523" s="7"/>
    </row>
    <row r="524">
      <c r="A524" s="1963"/>
      <c r="B524" s="576"/>
      <c r="C524" s="576"/>
      <c r="D524" s="1989">
        <v>44864.0</v>
      </c>
      <c r="E524" s="2035"/>
      <c r="F524" s="2035"/>
      <c r="G524" s="2035"/>
      <c r="H524" s="2035"/>
      <c r="I524" s="2035"/>
      <c r="J524" s="576"/>
      <c r="K524" s="576"/>
      <c r="L524" s="1963"/>
      <c r="M524" s="1963"/>
      <c r="N524" s="1963"/>
      <c r="O524" s="576"/>
      <c r="P524" s="629"/>
      <c r="Q524" s="629"/>
      <c r="R524" s="1690"/>
      <c r="S524" s="629"/>
      <c r="T524" s="717" t="s">
        <v>1044</v>
      </c>
      <c r="U524" s="7"/>
      <c r="V524" s="7"/>
      <c r="W524" s="7"/>
      <c r="X524" s="7"/>
      <c r="Y524" s="7"/>
      <c r="Z524" s="7"/>
      <c r="AA524" s="7"/>
      <c r="AB524" s="7"/>
      <c r="AC524" s="7"/>
    </row>
    <row r="525">
      <c r="A525" s="1963"/>
      <c r="B525" s="576"/>
      <c r="C525" s="576"/>
      <c r="D525" s="2036" t="s">
        <v>9</v>
      </c>
      <c r="E525" s="2037">
        <f t="shared" ref="E525:I525" si="373">SUM(E521:E524)</f>
        <v>4888.65</v>
      </c>
      <c r="F525" s="2037">
        <f t="shared" si="373"/>
        <v>2517.33</v>
      </c>
      <c r="G525" s="2037">
        <f t="shared" si="373"/>
        <v>2344.96</v>
      </c>
      <c r="H525" s="2037">
        <f t="shared" si="373"/>
        <v>1769.92</v>
      </c>
      <c r="I525" s="2037">
        <f t="shared" si="373"/>
        <v>1723.64</v>
      </c>
      <c r="J525" s="576"/>
      <c r="K525" s="576"/>
      <c r="L525" s="1963"/>
      <c r="M525" s="1963"/>
      <c r="N525" s="1963"/>
      <c r="O525" s="576"/>
      <c r="P525" s="629"/>
      <c r="Q525" s="629"/>
      <c r="R525" s="1690"/>
      <c r="S525" s="629"/>
      <c r="T525" s="720" t="s">
        <v>1045</v>
      </c>
      <c r="U525" s="7"/>
      <c r="V525" s="7"/>
      <c r="W525" s="7"/>
      <c r="X525" s="7"/>
      <c r="Y525" s="7"/>
      <c r="Z525" s="7"/>
      <c r="AA525" s="7"/>
      <c r="AB525" s="7"/>
      <c r="AC525" s="7"/>
    </row>
    <row r="526">
      <c r="A526" s="1963"/>
      <c r="B526" s="576"/>
      <c r="C526" s="576"/>
      <c r="D526" s="1834" t="s">
        <v>167</v>
      </c>
      <c r="E526" s="2038">
        <f>(E525/23000)</f>
        <v>0.21255</v>
      </c>
      <c r="F526" s="2038">
        <f>(F525/16000)</f>
        <v>0.157333125</v>
      </c>
      <c r="G526" s="2038">
        <f>(G525/23000)</f>
        <v>0.1019547826</v>
      </c>
      <c r="H526" s="2038">
        <f t="shared" ref="H526:I526" si="374">(H525/20000)</f>
        <v>0.088496</v>
      </c>
      <c r="I526" s="2038">
        <f t="shared" si="374"/>
        <v>0.086182</v>
      </c>
      <c r="J526" s="576"/>
      <c r="K526" s="576"/>
      <c r="L526" s="1963"/>
      <c r="M526" s="1963"/>
      <c r="N526" s="1963"/>
      <c r="O526" s="576"/>
      <c r="P526" s="629"/>
      <c r="Q526" s="629"/>
      <c r="R526" s="1690"/>
      <c r="S526" s="629"/>
      <c r="T526" s="724" t="s">
        <v>1046</v>
      </c>
      <c r="U526" s="7"/>
      <c r="V526" s="7"/>
      <c r="W526" s="7"/>
      <c r="X526" s="7"/>
      <c r="Y526" s="7"/>
      <c r="Z526" s="7"/>
      <c r="AA526" s="7"/>
      <c r="AB526" s="7"/>
      <c r="AC526" s="7"/>
    </row>
    <row r="527">
      <c r="A527" s="698" t="s">
        <v>100</v>
      </c>
      <c r="B527" s="576"/>
      <c r="C527" s="576"/>
      <c r="D527" s="588"/>
      <c r="J527" s="576"/>
      <c r="K527" s="576"/>
      <c r="L527" s="1963"/>
      <c r="M527" s="1963"/>
      <c r="N527" s="1963"/>
      <c r="O527" s="576"/>
      <c r="P527" s="629"/>
      <c r="Q527" s="629"/>
      <c r="R527" s="1690"/>
      <c r="S527" s="629"/>
      <c r="T527" s="1690"/>
      <c r="U527" s="7"/>
      <c r="V527" s="7"/>
      <c r="W527" s="7"/>
      <c r="X527" s="7"/>
      <c r="Y527" s="7"/>
      <c r="Z527" s="7"/>
      <c r="AA527" s="7"/>
      <c r="AB527" s="7"/>
      <c r="AC527" s="7"/>
    </row>
    <row r="528">
      <c r="A528" s="2041" t="s">
        <v>1111</v>
      </c>
      <c r="B528" s="2042"/>
      <c r="C528" s="2042"/>
      <c r="D528" s="2042"/>
      <c r="E528" s="2042"/>
      <c r="F528" s="2042"/>
      <c r="G528" s="2042"/>
      <c r="H528" s="2042"/>
      <c r="I528" s="2042"/>
      <c r="J528" s="2043"/>
      <c r="K528" s="2041" t="s">
        <v>1111</v>
      </c>
      <c r="L528" s="2042"/>
      <c r="M528" s="2042"/>
      <c r="N528" s="2042"/>
      <c r="O528" s="2042"/>
      <c r="P528" s="2042"/>
      <c r="Q528" s="2042"/>
      <c r="R528" s="2044"/>
      <c r="S528" s="2045"/>
      <c r="T528" s="2046"/>
      <c r="U528" s="1990"/>
      <c r="V528" s="1990"/>
      <c r="W528" s="2047"/>
      <c r="X528" s="2047"/>
      <c r="Y528" s="2047"/>
      <c r="Z528" s="2047"/>
      <c r="AA528" s="2047"/>
      <c r="AB528" s="2047"/>
      <c r="AC528" s="2047"/>
    </row>
    <row r="529">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row>
    <row r="530">
      <c r="A530" s="1754" t="s">
        <v>1111</v>
      </c>
      <c r="B530" s="1755">
        <v>10.0</v>
      </c>
      <c r="C530" s="1755">
        <v>11.0</v>
      </c>
      <c r="D530" s="1755">
        <v>12.0</v>
      </c>
      <c r="E530" s="1755">
        <v>13.0</v>
      </c>
      <c r="F530" s="1755">
        <v>14.0</v>
      </c>
      <c r="G530" s="1755">
        <v>15.0</v>
      </c>
      <c r="H530" s="1644"/>
      <c r="I530" s="1680"/>
      <c r="J530" s="635"/>
      <c r="K530" s="1754" t="s">
        <v>1111</v>
      </c>
      <c r="L530" s="1920"/>
      <c r="M530" s="1920"/>
      <c r="N530" s="1920"/>
      <c r="O530" s="1920"/>
      <c r="P530" s="1920"/>
      <c r="Q530" s="1920"/>
      <c r="R530" s="1680"/>
      <c r="S530" s="649"/>
      <c r="T530" s="649"/>
      <c r="U530" s="7"/>
      <c r="V530" s="7"/>
      <c r="W530" s="7"/>
      <c r="X530" s="7"/>
      <c r="Y530" s="7"/>
      <c r="Z530" s="7"/>
      <c r="AA530" s="7"/>
      <c r="AB530" s="7"/>
      <c r="AC530" s="7"/>
    </row>
    <row r="531">
      <c r="A531" s="1756" t="s">
        <v>305</v>
      </c>
      <c r="B531" s="693" t="s">
        <v>2</v>
      </c>
      <c r="C531" s="693" t="s">
        <v>3</v>
      </c>
      <c r="D531" s="693" t="s">
        <v>4</v>
      </c>
      <c r="E531" s="693" t="s">
        <v>5</v>
      </c>
      <c r="F531" s="693" t="s">
        <v>6</v>
      </c>
      <c r="G531" s="693" t="s">
        <v>7</v>
      </c>
      <c r="H531" s="693" t="s">
        <v>9</v>
      </c>
      <c r="I531" s="693" t="s">
        <v>71</v>
      </c>
      <c r="J531" s="635"/>
      <c r="K531" s="693" t="s">
        <v>305</v>
      </c>
      <c r="L531" s="693" t="s">
        <v>72</v>
      </c>
      <c r="M531" s="693" t="s">
        <v>13</v>
      </c>
      <c r="N531" s="701" t="s">
        <v>73</v>
      </c>
      <c r="O531" s="693" t="s">
        <v>13</v>
      </c>
      <c r="P531" s="701" t="s">
        <v>74</v>
      </c>
      <c r="Q531" s="701" t="s">
        <v>640</v>
      </c>
      <c r="R531" s="1686" t="s">
        <v>592</v>
      </c>
      <c r="S531" s="649"/>
      <c r="T531" s="649"/>
      <c r="U531" s="7"/>
      <c r="V531" s="7"/>
      <c r="W531" s="7"/>
      <c r="X531" s="7"/>
      <c r="Y531" s="7"/>
      <c r="Z531" s="7"/>
      <c r="AA531" s="7"/>
      <c r="AB531" s="7"/>
      <c r="AC531" s="7"/>
    </row>
    <row r="532">
      <c r="A532" s="1757" t="s">
        <v>75</v>
      </c>
      <c r="B532" s="1758">
        <f t="shared" ref="B532:H532" si="375"> SUM(B533:B537,B539:B543,B545:B549,B551:B555,B557:B561,B563:B567,B569:B573)</f>
        <v>15</v>
      </c>
      <c r="C532" s="1758">
        <f t="shared" si="375"/>
        <v>43</v>
      </c>
      <c r="D532" s="1758">
        <f t="shared" si="375"/>
        <v>6</v>
      </c>
      <c r="E532" s="1758">
        <f t="shared" si="375"/>
        <v>30</v>
      </c>
      <c r="F532" s="1758">
        <f t="shared" si="375"/>
        <v>18</v>
      </c>
      <c r="G532" s="1758">
        <f t="shared" si="375"/>
        <v>2</v>
      </c>
      <c r="H532" s="1758">
        <f t="shared" si="375"/>
        <v>114</v>
      </c>
      <c r="I532" s="1758"/>
      <c r="J532" s="635"/>
      <c r="K532" s="1757" t="s">
        <v>75</v>
      </c>
      <c r="L532" s="1758"/>
      <c r="M532" s="1758"/>
      <c r="N532" s="1758"/>
      <c r="O532" s="1758"/>
      <c r="P532" s="1758"/>
      <c r="Q532" s="1758"/>
      <c r="R532" s="1758"/>
      <c r="S532" s="649"/>
      <c r="T532" s="649"/>
      <c r="U532" s="7"/>
      <c r="V532" s="7"/>
      <c r="W532" s="7"/>
      <c r="X532" s="7"/>
      <c r="Y532" s="7"/>
      <c r="Z532" s="7"/>
      <c r="AA532" s="7"/>
      <c r="AB532" s="7"/>
      <c r="AC532" s="7"/>
    </row>
    <row r="533">
      <c r="A533" s="1759" t="s">
        <v>76</v>
      </c>
      <c r="B533" s="1760">
        <v>4.0</v>
      </c>
      <c r="C533" s="1760">
        <v>11.0</v>
      </c>
      <c r="D533" s="1760">
        <v>0.0</v>
      </c>
      <c r="E533" s="1760">
        <v>11.0</v>
      </c>
      <c r="F533" s="1760">
        <v>9.0</v>
      </c>
      <c r="G533" s="1765">
        <v>0.0</v>
      </c>
      <c r="H533" s="1760">
        <f t="shared" ref="H533:H541" si="376">SUM(B533:G533)</f>
        <v>35</v>
      </c>
      <c r="I533" s="1762">
        <f>SUM(H533:H537)</f>
        <v>47</v>
      </c>
      <c r="J533" s="647"/>
      <c r="K533" s="1759" t="s">
        <v>76</v>
      </c>
      <c r="L533" s="1762">
        <f t="shared" ref="L533:L574" si="377">O4</f>
        <v>29</v>
      </c>
      <c r="M533" s="1762">
        <f>(L533-H533)-R533</f>
        <v>-6</v>
      </c>
      <c r="N533" s="1765"/>
      <c r="O533" s="1762">
        <f t="shared" ref="O533:O534" si="378">SUM(M533,N533)</f>
        <v>-6</v>
      </c>
      <c r="P533" s="1764"/>
      <c r="Q533" s="1766"/>
      <c r="R533" s="1765"/>
      <c r="S533" s="649"/>
      <c r="T533" s="649"/>
      <c r="U533" s="7"/>
      <c r="V533" s="7"/>
      <c r="W533" s="7"/>
      <c r="X533" s="7"/>
      <c r="Y533" s="7"/>
      <c r="Z533" s="7"/>
      <c r="AA533" s="7"/>
      <c r="AB533" s="7"/>
      <c r="AC533" s="7"/>
    </row>
    <row r="534">
      <c r="A534" s="1714" t="s">
        <v>77</v>
      </c>
      <c r="B534" s="692">
        <v>0.0</v>
      </c>
      <c r="C534" s="692">
        <v>0.0</v>
      </c>
      <c r="D534" s="692">
        <v>0.0</v>
      </c>
      <c r="E534" s="692">
        <v>0.0</v>
      </c>
      <c r="F534" s="692">
        <v>0.0</v>
      </c>
      <c r="G534" s="692">
        <v>0.0</v>
      </c>
      <c r="H534" s="693">
        <f t="shared" si="376"/>
        <v>0</v>
      </c>
      <c r="I534" s="596">
        <f>(I533/60)</f>
        <v>0.7833333333</v>
      </c>
      <c r="J534" s="647"/>
      <c r="K534" s="1714" t="s">
        <v>77</v>
      </c>
      <c r="L534" s="701">
        <f t="shared" si="377"/>
        <v>3</v>
      </c>
      <c r="M534" s="701">
        <f>(L534-H534-H535)-R534</f>
        <v>1</v>
      </c>
      <c r="N534" s="692"/>
      <c r="O534" s="701">
        <f t="shared" si="378"/>
        <v>1</v>
      </c>
      <c r="P534" s="701"/>
      <c r="Q534" s="1621"/>
      <c r="R534" s="1686"/>
      <c r="S534" s="649"/>
      <c r="T534" s="649"/>
      <c r="U534" s="7"/>
      <c r="V534" s="7"/>
      <c r="W534" s="7"/>
      <c r="X534" s="7"/>
      <c r="Y534" s="7"/>
      <c r="Z534" s="7"/>
      <c r="AA534" s="7"/>
      <c r="AB534" s="7"/>
      <c r="AC534" s="7"/>
    </row>
    <row r="535">
      <c r="A535" s="1714" t="s">
        <v>78</v>
      </c>
      <c r="B535" s="692">
        <v>0.0</v>
      </c>
      <c r="C535" s="692">
        <v>2.0</v>
      </c>
      <c r="D535" s="692">
        <v>0.0</v>
      </c>
      <c r="E535" s="692">
        <v>0.0</v>
      </c>
      <c r="F535" s="692">
        <v>0.0</v>
      </c>
      <c r="G535" s="692">
        <v>0.0</v>
      </c>
      <c r="H535" s="693">
        <f t="shared" si="376"/>
        <v>2</v>
      </c>
      <c r="I535" s="701"/>
      <c r="J535" s="647"/>
      <c r="K535" s="1714" t="s">
        <v>78</v>
      </c>
      <c r="L535" s="701" t="str">
        <f t="shared" si="377"/>
        <v>-</v>
      </c>
      <c r="M535" s="701" t="s">
        <v>79</v>
      </c>
      <c r="N535" s="692"/>
      <c r="O535" s="701" t="s">
        <v>79</v>
      </c>
      <c r="P535" s="692" t="s">
        <v>100</v>
      </c>
      <c r="Q535" s="1686"/>
      <c r="R535" s="1686"/>
      <c r="S535" s="649"/>
      <c r="T535" s="649"/>
      <c r="U535" s="7"/>
      <c r="V535" s="7"/>
      <c r="W535" s="7"/>
      <c r="X535" s="7"/>
      <c r="Y535" s="7"/>
      <c r="Z535" s="7"/>
      <c r="AA535" s="7"/>
      <c r="AB535" s="7"/>
      <c r="AC535" s="7"/>
    </row>
    <row r="536">
      <c r="A536" s="1714" t="s">
        <v>446</v>
      </c>
      <c r="B536" s="692">
        <v>0.0</v>
      </c>
      <c r="C536" s="692">
        <v>3.0</v>
      </c>
      <c r="D536" s="692">
        <v>0.0</v>
      </c>
      <c r="E536" s="692">
        <v>0.0</v>
      </c>
      <c r="F536" s="692">
        <v>0.0</v>
      </c>
      <c r="G536" s="692">
        <v>0.0</v>
      </c>
      <c r="H536" s="693">
        <f t="shared" si="376"/>
        <v>3</v>
      </c>
      <c r="I536" s="701"/>
      <c r="J536" s="647" t="s">
        <v>1092</v>
      </c>
      <c r="K536" s="1714" t="s">
        <v>446</v>
      </c>
      <c r="L536" s="701">
        <f t="shared" si="377"/>
        <v>5</v>
      </c>
      <c r="M536" s="701">
        <f>(L536-H536)-R536</f>
        <v>2</v>
      </c>
      <c r="N536" s="692"/>
      <c r="O536" s="701">
        <f t="shared" ref="O536:O537" si="379">SUM(M536,N536)</f>
        <v>2</v>
      </c>
      <c r="P536" s="701"/>
      <c r="Q536" s="1621"/>
      <c r="R536" s="1621"/>
      <c r="S536" s="649"/>
      <c r="T536" s="649"/>
      <c r="U536" s="7"/>
      <c r="V536" s="7"/>
      <c r="W536" s="7"/>
      <c r="X536" s="7"/>
      <c r="Y536" s="7"/>
      <c r="Z536" s="7"/>
      <c r="AA536" s="7"/>
      <c r="AB536" s="7"/>
      <c r="AC536" s="7"/>
    </row>
    <row r="537">
      <c r="A537" s="1714" t="s">
        <v>751</v>
      </c>
      <c r="B537" s="692">
        <v>0.0</v>
      </c>
      <c r="C537" s="692">
        <v>4.0</v>
      </c>
      <c r="D537" s="692">
        <v>0.0</v>
      </c>
      <c r="E537" s="692">
        <v>2.0</v>
      </c>
      <c r="F537" s="692">
        <v>0.0</v>
      </c>
      <c r="G537" s="692">
        <v>1.0</v>
      </c>
      <c r="H537" s="693">
        <f t="shared" si="376"/>
        <v>7</v>
      </c>
      <c r="I537" s="701"/>
      <c r="J537" s="647"/>
      <c r="K537" s="1714" t="s">
        <v>751</v>
      </c>
      <c r="L537" s="701">
        <f t="shared" si="377"/>
        <v>27</v>
      </c>
      <c r="M537" s="701">
        <f t="shared" ref="M537:M538" si="380">(L537-H537)</f>
        <v>20</v>
      </c>
      <c r="N537" s="692"/>
      <c r="O537" s="701">
        <f t="shared" si="379"/>
        <v>20</v>
      </c>
      <c r="P537" s="701"/>
      <c r="Q537" s="1621"/>
      <c r="R537" s="1686"/>
      <c r="S537" s="649"/>
      <c r="T537" s="649"/>
      <c r="U537" s="7"/>
      <c r="V537" s="7"/>
      <c r="W537" s="7"/>
      <c r="X537" s="7"/>
      <c r="Y537" s="7"/>
      <c r="Z537" s="7"/>
      <c r="AA537" s="7"/>
      <c r="AB537" s="7"/>
      <c r="AC537" s="7"/>
    </row>
    <row r="538">
      <c r="A538" s="1714" t="s">
        <v>80</v>
      </c>
      <c r="B538" s="692">
        <v>0.0</v>
      </c>
      <c r="C538" s="692">
        <v>0.0</v>
      </c>
      <c r="D538" s="692">
        <v>0.0</v>
      </c>
      <c r="E538" s="692">
        <v>0.0</v>
      </c>
      <c r="F538" s="692">
        <v>0.0</v>
      </c>
      <c r="G538" s="692">
        <v>0.0</v>
      </c>
      <c r="H538" s="693">
        <f t="shared" si="376"/>
        <v>0</v>
      </c>
      <c r="I538" s="701"/>
      <c r="J538" s="647"/>
      <c r="K538" s="1714" t="s">
        <v>80</v>
      </c>
      <c r="L538" s="701">
        <f t="shared" si="377"/>
        <v>0</v>
      </c>
      <c r="M538" s="701">
        <f t="shared" si="380"/>
        <v>0</v>
      </c>
      <c r="N538" s="692"/>
      <c r="O538" s="701">
        <f>sum(M538,N538)</f>
        <v>0</v>
      </c>
      <c r="P538" s="701"/>
      <c r="Q538" s="1621"/>
      <c r="R538" s="1686"/>
      <c r="S538" s="649"/>
      <c r="T538" s="649"/>
      <c r="U538" s="7"/>
      <c r="V538" s="7"/>
      <c r="W538" s="7"/>
      <c r="X538" s="7"/>
      <c r="Y538" s="7"/>
      <c r="Z538" s="7"/>
      <c r="AA538" s="7"/>
      <c r="AB538" s="7"/>
      <c r="AC538" s="7"/>
    </row>
    <row r="539">
      <c r="A539" s="1715" t="s">
        <v>81</v>
      </c>
      <c r="B539" s="1765">
        <v>9.0</v>
      </c>
      <c r="C539" s="1765">
        <v>10.0</v>
      </c>
      <c r="D539" s="1765">
        <v>3.0</v>
      </c>
      <c r="E539" s="1765">
        <v>8.0</v>
      </c>
      <c r="F539" s="1765">
        <v>1.0</v>
      </c>
      <c r="G539" s="1765">
        <v>0.0</v>
      </c>
      <c r="H539" s="1761">
        <f t="shared" si="376"/>
        <v>31</v>
      </c>
      <c r="I539" s="1762">
        <f>SUM(H539:H543)</f>
        <v>31</v>
      </c>
      <c r="J539" s="647"/>
      <c r="K539" s="1715" t="s">
        <v>81</v>
      </c>
      <c r="L539" s="1762">
        <f t="shared" si="377"/>
        <v>30</v>
      </c>
      <c r="M539" s="1762">
        <f>(L539-H539)-R539</f>
        <v>-1</v>
      </c>
      <c r="N539" s="1765"/>
      <c r="O539" s="1762">
        <f t="shared" ref="O539:O540" si="381">SUM(M539,N539)</f>
        <v>-1</v>
      </c>
      <c r="P539" s="1764"/>
      <c r="Q539" s="1766"/>
      <c r="R539" s="1765"/>
      <c r="S539" s="649"/>
      <c r="T539" s="649"/>
      <c r="U539" s="7"/>
      <c r="V539" s="7"/>
      <c r="W539" s="7"/>
      <c r="X539" s="7"/>
      <c r="Y539" s="7"/>
      <c r="Z539" s="7"/>
      <c r="AA539" s="7"/>
      <c r="AB539" s="7"/>
      <c r="AC539" s="7"/>
    </row>
    <row r="540">
      <c r="A540" s="1714" t="s">
        <v>77</v>
      </c>
      <c r="B540" s="692">
        <v>0.0</v>
      </c>
      <c r="C540" s="692">
        <v>0.0</v>
      </c>
      <c r="D540" s="692">
        <v>0.0</v>
      </c>
      <c r="E540" s="692">
        <v>0.0</v>
      </c>
      <c r="F540" s="692">
        <v>0.0</v>
      </c>
      <c r="G540" s="692">
        <v>0.0</v>
      </c>
      <c r="H540" s="693">
        <f t="shared" si="376"/>
        <v>0</v>
      </c>
      <c r="I540" s="596">
        <f>(I539/60)</f>
        <v>0.5166666667</v>
      </c>
      <c r="J540" s="647"/>
      <c r="K540" s="1714" t="s">
        <v>77</v>
      </c>
      <c r="L540" s="701">
        <f t="shared" si="377"/>
        <v>0</v>
      </c>
      <c r="M540" s="701">
        <f>(L540-H540-H541)-R540</f>
        <v>0</v>
      </c>
      <c r="N540" s="692"/>
      <c r="O540" s="701">
        <f t="shared" si="381"/>
        <v>0</v>
      </c>
      <c r="P540" s="701"/>
      <c r="Q540" s="1686"/>
      <c r="R540" s="1686"/>
      <c r="S540" s="649"/>
      <c r="T540" s="649"/>
      <c r="U540" s="7"/>
      <c r="V540" s="7"/>
      <c r="W540" s="7"/>
      <c r="X540" s="7"/>
      <c r="Y540" s="7"/>
      <c r="Z540" s="7"/>
      <c r="AA540" s="7"/>
      <c r="AB540" s="7"/>
      <c r="AC540" s="7"/>
    </row>
    <row r="541">
      <c r="A541" s="1714" t="s">
        <v>78</v>
      </c>
      <c r="B541" s="692">
        <v>0.0</v>
      </c>
      <c r="C541" s="692">
        <v>0.0</v>
      </c>
      <c r="D541" s="692">
        <v>0.0</v>
      </c>
      <c r="E541" s="692">
        <v>0.0</v>
      </c>
      <c r="F541" s="692">
        <v>0.0</v>
      </c>
      <c r="G541" s="692">
        <v>0.0</v>
      </c>
      <c r="H541" s="693">
        <f t="shared" si="376"/>
        <v>0</v>
      </c>
      <c r="I541" s="701"/>
      <c r="J541" s="647"/>
      <c r="K541" s="1714" t="s">
        <v>78</v>
      </c>
      <c r="L541" s="701" t="str">
        <f t="shared" si="377"/>
        <v>-</v>
      </c>
      <c r="M541" s="701" t="s">
        <v>79</v>
      </c>
      <c r="N541" s="692"/>
      <c r="O541" s="701" t="s">
        <v>79</v>
      </c>
      <c r="P541" s="701"/>
      <c r="Q541" s="1686"/>
      <c r="R541" s="1686"/>
      <c r="S541" s="649"/>
      <c r="T541" s="649"/>
      <c r="U541" s="7"/>
      <c r="V541" s="7"/>
      <c r="W541" s="7"/>
      <c r="X541" s="7"/>
      <c r="Y541" s="7"/>
      <c r="Z541" s="7"/>
      <c r="AA541" s="7"/>
      <c r="AB541" s="7"/>
      <c r="AC541" s="7"/>
    </row>
    <row r="542">
      <c r="A542" s="1714" t="s">
        <v>446</v>
      </c>
      <c r="B542" s="692">
        <v>0.0</v>
      </c>
      <c r="C542" s="692">
        <v>0.0</v>
      </c>
      <c r="D542" s="692">
        <v>0.0</v>
      </c>
      <c r="E542" s="692">
        <v>0.0</v>
      </c>
      <c r="F542" s="692">
        <v>0.0</v>
      </c>
      <c r="G542" s="692">
        <v>0.0</v>
      </c>
      <c r="H542" s="693">
        <f t="shared" ref="H542:H544" si="382">sum(B542:G542)</f>
        <v>0</v>
      </c>
      <c r="I542" s="701"/>
      <c r="J542" s="647"/>
      <c r="K542" s="1714" t="s">
        <v>446</v>
      </c>
      <c r="L542" s="701">
        <f t="shared" si="377"/>
        <v>1</v>
      </c>
      <c r="M542" s="701">
        <f>(L542-H542)-R542</f>
        <v>1</v>
      </c>
      <c r="N542" s="692"/>
      <c r="O542" s="701">
        <f t="shared" ref="O542:O543" si="383">SUM(M542,N542)</f>
        <v>1</v>
      </c>
      <c r="P542" s="701"/>
      <c r="Q542" s="1621"/>
      <c r="R542" s="1686"/>
      <c r="S542" s="649"/>
      <c r="T542" s="649"/>
      <c r="U542" s="7"/>
      <c r="V542" s="7"/>
      <c r="W542" s="7"/>
      <c r="X542" s="7"/>
      <c r="Y542" s="7"/>
      <c r="Z542" s="7"/>
      <c r="AA542" s="7"/>
      <c r="AB542" s="7"/>
      <c r="AC542" s="7"/>
    </row>
    <row r="543">
      <c r="A543" s="1714" t="s">
        <v>751</v>
      </c>
      <c r="B543" s="692">
        <v>0.0</v>
      </c>
      <c r="C543" s="692">
        <v>0.0</v>
      </c>
      <c r="D543" s="692">
        <v>0.0</v>
      </c>
      <c r="E543" s="692">
        <v>0.0</v>
      </c>
      <c r="F543" s="692">
        <v>0.0</v>
      </c>
      <c r="G543" s="692">
        <v>0.0</v>
      </c>
      <c r="H543" s="693">
        <f t="shared" si="382"/>
        <v>0</v>
      </c>
      <c r="I543" s="701"/>
      <c r="J543" s="647"/>
      <c r="K543" s="1714" t="s">
        <v>751</v>
      </c>
      <c r="L543" s="701">
        <f t="shared" si="377"/>
        <v>7</v>
      </c>
      <c r="M543" s="701">
        <f t="shared" ref="M543:M544" si="384">(L543-H543)</f>
        <v>7</v>
      </c>
      <c r="N543" s="692"/>
      <c r="O543" s="701">
        <f t="shared" si="383"/>
        <v>7</v>
      </c>
      <c r="P543" s="701"/>
      <c r="Q543" s="1621"/>
      <c r="R543" s="1686"/>
      <c r="S543" s="649"/>
      <c r="T543" s="649"/>
      <c r="U543" s="7"/>
      <c r="V543" s="7"/>
      <c r="W543" s="7"/>
      <c r="X543" s="7"/>
      <c r="Y543" s="7"/>
      <c r="Z543" s="7"/>
      <c r="AA543" s="7"/>
      <c r="AB543" s="7"/>
      <c r="AC543" s="7"/>
    </row>
    <row r="544">
      <c r="A544" s="1714" t="s">
        <v>80</v>
      </c>
      <c r="B544" s="692">
        <v>0.0</v>
      </c>
      <c r="C544" s="692">
        <v>0.0</v>
      </c>
      <c r="D544" s="692">
        <v>0.0</v>
      </c>
      <c r="E544" s="692">
        <v>0.0</v>
      </c>
      <c r="F544" s="692">
        <v>0.0</v>
      </c>
      <c r="G544" s="692">
        <v>0.0</v>
      </c>
      <c r="H544" s="693">
        <f t="shared" si="382"/>
        <v>0</v>
      </c>
      <c r="I544" s="701"/>
      <c r="J544" s="647"/>
      <c r="K544" s="1714" t="s">
        <v>80</v>
      </c>
      <c r="L544" s="701">
        <f t="shared" si="377"/>
        <v>14</v>
      </c>
      <c r="M544" s="701">
        <f t="shared" si="384"/>
        <v>14</v>
      </c>
      <c r="N544" s="692"/>
      <c r="O544" s="701">
        <f>sum(M544,N544)</f>
        <v>14</v>
      </c>
      <c r="P544" s="701"/>
      <c r="Q544" s="1621"/>
      <c r="R544" s="1686"/>
      <c r="S544" s="649"/>
      <c r="T544" s="649"/>
      <c r="U544" s="7"/>
      <c r="V544" s="7"/>
      <c r="W544" s="7"/>
      <c r="X544" s="7"/>
      <c r="Y544" s="7"/>
      <c r="Z544" s="7"/>
      <c r="AA544" s="7"/>
      <c r="AB544" s="7"/>
      <c r="AC544" s="7"/>
    </row>
    <row r="545">
      <c r="A545" s="1715" t="s">
        <v>237</v>
      </c>
      <c r="B545" s="1760">
        <v>0.0</v>
      </c>
      <c r="C545" s="1760">
        <v>0.0</v>
      </c>
      <c r="D545" s="1760">
        <v>0.0</v>
      </c>
      <c r="E545" s="1760">
        <v>0.0</v>
      </c>
      <c r="F545" s="1760">
        <v>0.0</v>
      </c>
      <c r="G545" s="1760">
        <v>0.0</v>
      </c>
      <c r="H545" s="1760">
        <f t="shared" ref="H545:H547" si="385">SUM(B545:G545)</f>
        <v>0</v>
      </c>
      <c r="I545" s="1762">
        <f>SUM(H545:H549)</f>
        <v>0</v>
      </c>
      <c r="J545" s="635"/>
      <c r="K545" s="1715" t="s">
        <v>237</v>
      </c>
      <c r="L545" s="1762">
        <f t="shared" si="377"/>
        <v>19</v>
      </c>
      <c r="M545" s="1762">
        <f>(L545-H545)-R545</f>
        <v>19</v>
      </c>
      <c r="N545" s="1765"/>
      <c r="O545" s="1762">
        <f t="shared" ref="O545:O546" si="386">SUM(M545,N545)</f>
        <v>19</v>
      </c>
      <c r="P545" s="1764"/>
      <c r="Q545" s="1766"/>
      <c r="R545" s="1762"/>
      <c r="S545" s="649"/>
      <c r="T545" s="649"/>
      <c r="U545" s="7"/>
      <c r="V545" s="7"/>
      <c r="W545" s="7"/>
      <c r="X545" s="7"/>
      <c r="Y545" s="7"/>
      <c r="Z545" s="7"/>
      <c r="AA545" s="7"/>
      <c r="AB545" s="7"/>
      <c r="AC545" s="7"/>
    </row>
    <row r="546">
      <c r="A546" s="1714" t="s">
        <v>77</v>
      </c>
      <c r="B546" s="692">
        <v>0.0</v>
      </c>
      <c r="C546" s="692">
        <v>0.0</v>
      </c>
      <c r="D546" s="692">
        <v>0.0</v>
      </c>
      <c r="E546" s="692">
        <v>0.0</v>
      </c>
      <c r="F546" s="692">
        <v>0.0</v>
      </c>
      <c r="G546" s="692">
        <v>0.0</v>
      </c>
      <c r="H546" s="693">
        <f t="shared" si="385"/>
        <v>0</v>
      </c>
      <c r="I546" s="596">
        <f>(I545/60)</f>
        <v>0</v>
      </c>
      <c r="J546" s="635"/>
      <c r="K546" s="1714" t="s">
        <v>77</v>
      </c>
      <c r="L546" s="701">
        <f t="shared" si="377"/>
        <v>1</v>
      </c>
      <c r="M546" s="701">
        <f>(L546-H546-H547)-R546</f>
        <v>1</v>
      </c>
      <c r="N546" s="692"/>
      <c r="O546" s="701">
        <f t="shared" si="386"/>
        <v>1</v>
      </c>
      <c r="P546" s="701"/>
      <c r="Q546" s="1621"/>
      <c r="R546" s="1686"/>
      <c r="S546" s="649"/>
      <c r="T546" s="649"/>
      <c r="U546" s="7"/>
      <c r="V546" s="7"/>
      <c r="W546" s="7"/>
      <c r="X546" s="7"/>
      <c r="Y546" s="7"/>
      <c r="Z546" s="7"/>
      <c r="AA546" s="7"/>
      <c r="AB546" s="7"/>
      <c r="AC546" s="7"/>
    </row>
    <row r="547">
      <c r="A547" s="1714" t="s">
        <v>78</v>
      </c>
      <c r="B547" s="692">
        <v>0.0</v>
      </c>
      <c r="C547" s="692">
        <v>0.0</v>
      </c>
      <c r="D547" s="692">
        <v>0.0</v>
      </c>
      <c r="E547" s="692">
        <v>0.0</v>
      </c>
      <c r="F547" s="692">
        <v>0.0</v>
      </c>
      <c r="G547" s="692">
        <v>0.0</v>
      </c>
      <c r="H547" s="693">
        <f t="shared" si="385"/>
        <v>0</v>
      </c>
      <c r="I547" s="701"/>
      <c r="J547" s="635"/>
      <c r="K547" s="1714" t="s">
        <v>78</v>
      </c>
      <c r="L547" s="701" t="str">
        <f t="shared" si="377"/>
        <v>-</v>
      </c>
      <c r="M547" s="701" t="s">
        <v>79</v>
      </c>
      <c r="N547" s="692"/>
      <c r="O547" s="701" t="s">
        <v>79</v>
      </c>
      <c r="P547" s="701"/>
      <c r="Q547" s="1686"/>
      <c r="R547" s="1686"/>
      <c r="S547" s="649"/>
      <c r="T547" s="649"/>
      <c r="U547" s="7"/>
      <c r="V547" s="7"/>
      <c r="W547" s="7"/>
      <c r="X547" s="7"/>
      <c r="Y547" s="7"/>
      <c r="Z547" s="7"/>
      <c r="AA547" s="7"/>
      <c r="AB547" s="7"/>
      <c r="AC547" s="7"/>
    </row>
    <row r="548">
      <c r="A548" s="1714" t="s">
        <v>446</v>
      </c>
      <c r="B548" s="692">
        <v>0.0</v>
      </c>
      <c r="C548" s="692">
        <v>0.0</v>
      </c>
      <c r="D548" s="692">
        <v>0.0</v>
      </c>
      <c r="E548" s="692">
        <v>0.0</v>
      </c>
      <c r="F548" s="692">
        <v>0.0</v>
      </c>
      <c r="G548" s="692">
        <v>0.0</v>
      </c>
      <c r="H548" s="690">
        <v>0.0</v>
      </c>
      <c r="I548" s="701"/>
      <c r="J548" s="635"/>
      <c r="K548" s="1714" t="s">
        <v>446</v>
      </c>
      <c r="L548" s="701">
        <f t="shared" si="377"/>
        <v>1</v>
      </c>
      <c r="M548" s="701">
        <f>(L548-H548)-R548</f>
        <v>1</v>
      </c>
      <c r="N548" s="692"/>
      <c r="O548" s="701">
        <f t="shared" ref="O548:O549" si="387">SUM(M548,N548)</f>
        <v>1</v>
      </c>
      <c r="P548" s="701"/>
      <c r="Q548" s="1621"/>
      <c r="R548" s="1686"/>
      <c r="S548" s="649"/>
      <c r="T548" s="649"/>
      <c r="U548" s="7"/>
      <c r="V548" s="7"/>
      <c r="W548" s="7"/>
      <c r="X548" s="7"/>
      <c r="Y548" s="7"/>
      <c r="Z548" s="7"/>
      <c r="AA548" s="7"/>
      <c r="AB548" s="7"/>
      <c r="AC548" s="7"/>
    </row>
    <row r="549">
      <c r="A549" s="1714" t="s">
        <v>751</v>
      </c>
      <c r="B549" s="692">
        <v>0.0</v>
      </c>
      <c r="C549" s="692">
        <v>0.0</v>
      </c>
      <c r="D549" s="692">
        <v>0.0</v>
      </c>
      <c r="E549" s="692">
        <v>0.0</v>
      </c>
      <c r="F549" s="692">
        <v>0.0</v>
      </c>
      <c r="G549" s="692">
        <v>0.0</v>
      </c>
      <c r="H549" s="693">
        <f t="shared" ref="H549:H550" si="388">sum(B549:G549)</f>
        <v>0</v>
      </c>
      <c r="I549" s="701"/>
      <c r="J549" s="635"/>
      <c r="K549" s="1714" t="s">
        <v>751</v>
      </c>
      <c r="L549" s="701">
        <f t="shared" si="377"/>
        <v>0</v>
      </c>
      <c r="M549" s="701">
        <f t="shared" ref="M549:M550" si="389">(L549-H549)</f>
        <v>0</v>
      </c>
      <c r="N549" s="692"/>
      <c r="O549" s="701">
        <f t="shared" si="387"/>
        <v>0</v>
      </c>
      <c r="P549" s="701"/>
      <c r="Q549" s="1621"/>
      <c r="R549" s="1686"/>
      <c r="S549" s="649"/>
      <c r="T549" s="649"/>
      <c r="U549" s="7"/>
      <c r="V549" s="7"/>
      <c r="W549" s="7"/>
      <c r="X549" s="7"/>
      <c r="Y549" s="7"/>
      <c r="Z549" s="7"/>
      <c r="AA549" s="7"/>
      <c r="AB549" s="7"/>
      <c r="AC549" s="7"/>
    </row>
    <row r="550">
      <c r="A550" s="1714" t="s">
        <v>80</v>
      </c>
      <c r="B550" s="692">
        <v>0.0</v>
      </c>
      <c r="C550" s="692">
        <v>0.0</v>
      </c>
      <c r="D550" s="692">
        <v>0.0</v>
      </c>
      <c r="E550" s="692">
        <v>0.0</v>
      </c>
      <c r="F550" s="692">
        <v>0.0</v>
      </c>
      <c r="G550" s="692">
        <v>0.0</v>
      </c>
      <c r="H550" s="693">
        <f t="shared" si="388"/>
        <v>0</v>
      </c>
      <c r="I550" s="701"/>
      <c r="J550" s="635"/>
      <c r="K550" s="1714" t="s">
        <v>80</v>
      </c>
      <c r="L550" s="701">
        <f t="shared" si="377"/>
        <v>20</v>
      </c>
      <c r="M550" s="701">
        <f t="shared" si="389"/>
        <v>20</v>
      </c>
      <c r="N550" s="692"/>
      <c r="O550" s="701">
        <f>sum(M550,N550)</f>
        <v>20</v>
      </c>
      <c r="P550" s="701"/>
      <c r="Q550" s="1621"/>
      <c r="R550" s="1686"/>
      <c r="S550" s="649"/>
      <c r="T550" s="649"/>
      <c r="U550" s="7"/>
      <c r="V550" s="7"/>
      <c r="W550" s="7"/>
      <c r="X550" s="7"/>
      <c r="Y550" s="7"/>
      <c r="Z550" s="7"/>
      <c r="AA550" s="7"/>
      <c r="AB550" s="7"/>
      <c r="AC550" s="7"/>
    </row>
    <row r="551">
      <c r="A551" s="1921" t="s">
        <v>134</v>
      </c>
      <c r="B551" s="1765">
        <v>0.0</v>
      </c>
      <c r="C551" s="1765">
        <v>10.0</v>
      </c>
      <c r="D551" s="1765">
        <v>1.0</v>
      </c>
      <c r="E551" s="1765">
        <v>2.0</v>
      </c>
      <c r="F551" s="1765">
        <v>3.0</v>
      </c>
      <c r="G551" s="1765">
        <v>1.0</v>
      </c>
      <c r="H551" s="1761">
        <f t="shared" ref="H551:H553" si="390">SUM(B551:G551)</f>
        <v>17</v>
      </c>
      <c r="I551" s="1762">
        <f>SUM(H551:H555)</f>
        <v>18</v>
      </c>
      <c r="J551" s="647"/>
      <c r="K551" s="1921" t="s">
        <v>134</v>
      </c>
      <c r="L551" s="1762">
        <f t="shared" si="377"/>
        <v>29</v>
      </c>
      <c r="M551" s="1762">
        <f>(L551-H551)-R551</f>
        <v>12</v>
      </c>
      <c r="N551" s="1765"/>
      <c r="O551" s="1762">
        <f t="shared" ref="O551:O552" si="391">SUM(M551,N551)</f>
        <v>12</v>
      </c>
      <c r="P551" s="1764"/>
      <c r="Q551" s="1766"/>
      <c r="R551" s="1685"/>
      <c r="S551" s="649"/>
      <c r="T551" s="649"/>
      <c r="U551" s="7"/>
      <c r="V551" s="7"/>
      <c r="W551" s="7"/>
      <c r="X551" s="7"/>
      <c r="Y551" s="7"/>
      <c r="Z551" s="7"/>
      <c r="AA551" s="7"/>
      <c r="AB551" s="7"/>
      <c r="AC551" s="7"/>
    </row>
    <row r="552">
      <c r="A552" s="1714" t="s">
        <v>77</v>
      </c>
      <c r="B552" s="692">
        <v>0.0</v>
      </c>
      <c r="C552" s="692">
        <v>0.0</v>
      </c>
      <c r="D552" s="692">
        <v>0.0</v>
      </c>
      <c r="E552" s="692">
        <v>0.0</v>
      </c>
      <c r="F552" s="692">
        <v>0.0</v>
      </c>
      <c r="G552" s="692">
        <v>0.0</v>
      </c>
      <c r="H552" s="693">
        <f t="shared" si="390"/>
        <v>0</v>
      </c>
      <c r="I552" s="596">
        <f>(I551/60)</f>
        <v>0.3</v>
      </c>
      <c r="J552" s="647"/>
      <c r="K552" s="1714" t="s">
        <v>77</v>
      </c>
      <c r="L552" s="701">
        <f t="shared" si="377"/>
        <v>0</v>
      </c>
      <c r="M552" s="701">
        <f>(L552-H552-H553)-R552</f>
        <v>0</v>
      </c>
      <c r="N552" s="692"/>
      <c r="O552" s="701">
        <f t="shared" si="391"/>
        <v>0</v>
      </c>
      <c r="P552" s="701"/>
      <c r="Q552" s="1621"/>
      <c r="R552" s="1686"/>
      <c r="S552" s="649"/>
      <c r="T552" s="649"/>
      <c r="U552" s="7"/>
      <c r="V552" s="7"/>
      <c r="W552" s="7"/>
      <c r="X552" s="7"/>
      <c r="Y552" s="7"/>
      <c r="Z552" s="7"/>
      <c r="AA552" s="7"/>
      <c r="AB552" s="7"/>
      <c r="AC552" s="7"/>
    </row>
    <row r="553">
      <c r="A553" s="1714" t="s">
        <v>78</v>
      </c>
      <c r="B553" s="692">
        <v>0.0</v>
      </c>
      <c r="C553" s="692">
        <v>0.0</v>
      </c>
      <c r="D553" s="692">
        <v>0.0</v>
      </c>
      <c r="E553" s="692">
        <v>0.0</v>
      </c>
      <c r="F553" s="692">
        <v>0.0</v>
      </c>
      <c r="G553" s="692">
        <v>0.0</v>
      </c>
      <c r="H553" s="693">
        <f t="shared" si="390"/>
        <v>0</v>
      </c>
      <c r="I553" s="701"/>
      <c r="J553" s="647"/>
      <c r="K553" s="1714" t="s">
        <v>78</v>
      </c>
      <c r="L553" s="701" t="str">
        <f t="shared" si="377"/>
        <v>-</v>
      </c>
      <c r="M553" s="701" t="s">
        <v>79</v>
      </c>
      <c r="N553" s="692"/>
      <c r="O553" s="701" t="s">
        <v>79</v>
      </c>
      <c r="P553" s="692" t="s">
        <v>100</v>
      </c>
      <c r="Q553" s="1686"/>
      <c r="R553" s="1686"/>
      <c r="S553" s="649"/>
      <c r="T553" s="649"/>
      <c r="U553" s="7"/>
      <c r="V553" s="7"/>
      <c r="W553" s="7"/>
      <c r="X553" s="7"/>
      <c r="Y553" s="7"/>
      <c r="Z553" s="7"/>
      <c r="AA553" s="7"/>
      <c r="AB553" s="7"/>
      <c r="AC553" s="7"/>
    </row>
    <row r="554">
      <c r="A554" s="1714" t="s">
        <v>446</v>
      </c>
      <c r="B554" s="692">
        <v>0.0</v>
      </c>
      <c r="C554" s="692">
        <v>0.0</v>
      </c>
      <c r="D554" s="692">
        <v>0.0</v>
      </c>
      <c r="E554" s="692">
        <v>0.0</v>
      </c>
      <c r="F554" s="692">
        <v>0.0</v>
      </c>
      <c r="G554" s="692">
        <v>0.0</v>
      </c>
      <c r="H554" s="693">
        <f t="shared" ref="H554:H556" si="392">sum(B554:G554)</f>
        <v>0</v>
      </c>
      <c r="I554" s="701"/>
      <c r="J554" s="647"/>
      <c r="K554" s="1714" t="s">
        <v>446</v>
      </c>
      <c r="L554" s="701">
        <f t="shared" si="377"/>
        <v>2</v>
      </c>
      <c r="M554" s="701">
        <f>(L554-H554)-R554</f>
        <v>2</v>
      </c>
      <c r="N554" s="692"/>
      <c r="O554" s="701">
        <f t="shared" ref="O554:O555" si="393">SUM(M554,N554)</f>
        <v>2</v>
      </c>
      <c r="P554" s="701"/>
      <c r="Q554" s="1621"/>
      <c r="R554" s="1686"/>
      <c r="S554" s="649"/>
      <c r="T554" s="649"/>
      <c r="U554" s="7"/>
      <c r="V554" s="7"/>
      <c r="W554" s="7"/>
      <c r="X554" s="7"/>
      <c r="Y554" s="7"/>
      <c r="Z554" s="7"/>
      <c r="AA554" s="7"/>
      <c r="AB554" s="7"/>
      <c r="AC554" s="7"/>
    </row>
    <row r="555">
      <c r="A555" s="1714" t="s">
        <v>751</v>
      </c>
      <c r="B555" s="692">
        <v>0.0</v>
      </c>
      <c r="C555" s="692">
        <v>0.0</v>
      </c>
      <c r="D555" s="692">
        <v>1.0</v>
      </c>
      <c r="E555" s="692">
        <v>0.0</v>
      </c>
      <c r="F555" s="692">
        <v>0.0</v>
      </c>
      <c r="G555" s="692">
        <v>0.0</v>
      </c>
      <c r="H555" s="693">
        <f t="shared" si="392"/>
        <v>1</v>
      </c>
      <c r="I555" s="701"/>
      <c r="J555" s="647"/>
      <c r="K555" s="1714" t="s">
        <v>751</v>
      </c>
      <c r="L555" s="701">
        <f t="shared" si="377"/>
        <v>4</v>
      </c>
      <c r="M555" s="701">
        <f t="shared" ref="M555:M556" si="394">(L555-H555)</f>
        <v>3</v>
      </c>
      <c r="N555" s="692"/>
      <c r="O555" s="701">
        <f t="shared" si="393"/>
        <v>3</v>
      </c>
      <c r="P555" s="701"/>
      <c r="Q555" s="1621"/>
      <c r="R555" s="1686"/>
      <c r="S555" s="649"/>
      <c r="T555" s="649"/>
      <c r="U555" s="7"/>
      <c r="V555" s="7"/>
      <c r="W555" s="7"/>
      <c r="X555" s="7"/>
      <c r="Y555" s="7"/>
      <c r="Z555" s="7"/>
      <c r="AA555" s="7"/>
      <c r="AB555" s="7"/>
      <c r="AC555" s="7"/>
    </row>
    <row r="556">
      <c r="A556" s="1714" t="s">
        <v>80</v>
      </c>
      <c r="B556" s="692">
        <v>0.0</v>
      </c>
      <c r="C556" s="692">
        <v>0.0</v>
      </c>
      <c r="D556" s="692">
        <v>0.0</v>
      </c>
      <c r="E556" s="692">
        <v>0.0</v>
      </c>
      <c r="F556" s="692">
        <v>0.0</v>
      </c>
      <c r="G556" s="692">
        <v>0.0</v>
      </c>
      <c r="H556" s="693">
        <f t="shared" si="392"/>
        <v>0</v>
      </c>
      <c r="I556" s="701"/>
      <c r="J556" s="647"/>
      <c r="K556" s="1714" t="s">
        <v>80</v>
      </c>
      <c r="L556" s="701">
        <f t="shared" si="377"/>
        <v>25</v>
      </c>
      <c r="M556" s="701">
        <f t="shared" si="394"/>
        <v>25</v>
      </c>
      <c r="N556" s="692"/>
      <c r="O556" s="701">
        <f>sum(M556,N556)</f>
        <v>25</v>
      </c>
      <c r="P556" s="701"/>
      <c r="Q556" s="1621"/>
      <c r="R556" s="1686"/>
      <c r="S556" s="649"/>
      <c r="T556" s="649"/>
      <c r="U556" s="7"/>
      <c r="V556" s="7"/>
      <c r="W556" s="7"/>
      <c r="X556" s="7"/>
      <c r="Y556" s="7"/>
      <c r="Z556" s="7"/>
      <c r="AA556" s="7"/>
      <c r="AB556" s="7"/>
      <c r="AC556" s="7"/>
    </row>
    <row r="557">
      <c r="A557" s="1921" t="s">
        <v>597</v>
      </c>
      <c r="B557" s="1760">
        <v>0.0</v>
      </c>
      <c r="C557" s="1760">
        <v>2.0</v>
      </c>
      <c r="D557" s="1760">
        <v>0.0</v>
      </c>
      <c r="E557" s="1760">
        <v>2.0</v>
      </c>
      <c r="F557" s="1760">
        <v>4.0</v>
      </c>
      <c r="G557" s="1765">
        <v>0.0</v>
      </c>
      <c r="H557" s="1761">
        <f t="shared" ref="H557:H559" si="395">SUM(B557:G557)</f>
        <v>8</v>
      </c>
      <c r="I557" s="1762">
        <f>SUM(H557:H561)</f>
        <v>12</v>
      </c>
      <c r="J557" s="647"/>
      <c r="K557" s="1921" t="s">
        <v>597</v>
      </c>
      <c r="L557" s="1762">
        <f t="shared" si="377"/>
        <v>27</v>
      </c>
      <c r="M557" s="1762">
        <f>(L557-H557)-R557</f>
        <v>19</v>
      </c>
      <c r="N557" s="1765"/>
      <c r="O557" s="1762">
        <f t="shared" ref="O557:O558" si="396">SUM(M557,N557)</f>
        <v>19</v>
      </c>
      <c r="P557" s="1764"/>
      <c r="Q557" s="1766"/>
      <c r="R557" s="1685"/>
      <c r="S557" s="649"/>
      <c r="T557" s="649"/>
      <c r="U557" s="7"/>
      <c r="V557" s="7"/>
      <c r="W557" s="7"/>
      <c r="X557" s="7"/>
      <c r="Y557" s="7"/>
      <c r="Z557" s="7"/>
      <c r="AA557" s="7"/>
      <c r="AB557" s="7"/>
      <c r="AC557" s="7"/>
    </row>
    <row r="558">
      <c r="A558" s="1714" t="s">
        <v>77</v>
      </c>
      <c r="B558" s="692">
        <v>0.0</v>
      </c>
      <c r="C558" s="692">
        <v>0.0</v>
      </c>
      <c r="D558" s="692">
        <v>0.0</v>
      </c>
      <c r="E558" s="692">
        <v>0.0</v>
      </c>
      <c r="F558" s="692">
        <v>0.0</v>
      </c>
      <c r="G558" s="692">
        <v>0.0</v>
      </c>
      <c r="H558" s="693">
        <f t="shared" si="395"/>
        <v>0</v>
      </c>
      <c r="I558" s="596">
        <f>(I557/60)</f>
        <v>0.2</v>
      </c>
      <c r="J558" s="647"/>
      <c r="K558" s="1714" t="s">
        <v>77</v>
      </c>
      <c r="L558" s="701">
        <f t="shared" si="377"/>
        <v>0</v>
      </c>
      <c r="M558" s="701">
        <f>(L558-H558-H559)-R558</f>
        <v>0</v>
      </c>
      <c r="N558" s="692"/>
      <c r="O558" s="701">
        <f t="shared" si="396"/>
        <v>0</v>
      </c>
      <c r="P558" s="701"/>
      <c r="Q558" s="1686"/>
      <c r="R558" s="1686"/>
      <c r="S558" s="649"/>
      <c r="T558" s="649"/>
      <c r="U558" s="7"/>
      <c r="V558" s="7"/>
      <c r="W558" s="7"/>
      <c r="X558" s="7"/>
      <c r="Y558" s="7"/>
      <c r="Z558" s="7"/>
      <c r="AA558" s="7"/>
      <c r="AB558" s="7"/>
      <c r="AC558" s="7"/>
    </row>
    <row r="559">
      <c r="A559" s="1714" t="s">
        <v>78</v>
      </c>
      <c r="B559" s="692">
        <v>0.0</v>
      </c>
      <c r="C559" s="692">
        <v>0.0</v>
      </c>
      <c r="D559" s="692">
        <v>0.0</v>
      </c>
      <c r="E559" s="692">
        <v>0.0</v>
      </c>
      <c r="F559" s="692">
        <v>0.0</v>
      </c>
      <c r="G559" s="692">
        <v>0.0</v>
      </c>
      <c r="H559" s="693">
        <f t="shared" si="395"/>
        <v>0</v>
      </c>
      <c r="I559" s="701"/>
      <c r="J559" s="647"/>
      <c r="K559" s="1714" t="s">
        <v>78</v>
      </c>
      <c r="L559" s="701" t="str">
        <f t="shared" si="377"/>
        <v>-</v>
      </c>
      <c r="M559" s="701" t="s">
        <v>79</v>
      </c>
      <c r="N559" s="692"/>
      <c r="O559" s="701" t="s">
        <v>79</v>
      </c>
      <c r="P559" s="701"/>
      <c r="Q559" s="1686"/>
      <c r="R559" s="1686"/>
      <c r="S559" s="649"/>
      <c r="T559" s="649"/>
      <c r="U559" s="7"/>
      <c r="V559" s="7"/>
      <c r="W559" s="7"/>
      <c r="X559" s="7"/>
      <c r="Y559" s="7"/>
      <c r="Z559" s="7"/>
      <c r="AA559" s="7"/>
      <c r="AB559" s="7"/>
      <c r="AC559" s="7"/>
    </row>
    <row r="560">
      <c r="A560" s="1714" t="s">
        <v>446</v>
      </c>
      <c r="B560" s="692">
        <v>0.0</v>
      </c>
      <c r="C560" s="692">
        <v>0.0</v>
      </c>
      <c r="D560" s="692">
        <v>0.0</v>
      </c>
      <c r="E560" s="692">
        <v>0.0</v>
      </c>
      <c r="F560" s="692">
        <v>0.0</v>
      </c>
      <c r="G560" s="692">
        <v>0.0</v>
      </c>
      <c r="H560" s="693">
        <f t="shared" ref="H560:H562" si="397">sum(B560:G560)</f>
        <v>0</v>
      </c>
      <c r="I560" s="701"/>
      <c r="J560" s="647"/>
      <c r="K560" s="1714" t="s">
        <v>446</v>
      </c>
      <c r="L560" s="701">
        <f t="shared" si="377"/>
        <v>1</v>
      </c>
      <c r="M560" s="701">
        <f>(L560-H560)-R560</f>
        <v>1</v>
      </c>
      <c r="N560" s="692"/>
      <c r="O560" s="701">
        <f t="shared" ref="O560:O561" si="398">SUM(M560,N560)</f>
        <v>1</v>
      </c>
      <c r="P560" s="701"/>
      <c r="Q560" s="1686"/>
      <c r="R560" s="1686"/>
      <c r="S560" s="649"/>
      <c r="T560" s="649"/>
      <c r="U560" s="7"/>
      <c r="V560" s="7"/>
      <c r="W560" s="7"/>
      <c r="X560" s="7"/>
      <c r="Y560" s="7"/>
      <c r="Z560" s="7"/>
      <c r="AA560" s="7"/>
      <c r="AB560" s="7"/>
      <c r="AC560" s="7"/>
    </row>
    <row r="561">
      <c r="A561" s="1714" t="s">
        <v>751</v>
      </c>
      <c r="B561" s="692">
        <v>0.0</v>
      </c>
      <c r="C561" s="692">
        <v>0.0</v>
      </c>
      <c r="D561" s="692">
        <v>0.0</v>
      </c>
      <c r="E561" s="692">
        <v>3.0</v>
      </c>
      <c r="F561" s="692">
        <v>1.0</v>
      </c>
      <c r="G561" s="692">
        <v>0.0</v>
      </c>
      <c r="H561" s="693">
        <f t="shared" si="397"/>
        <v>4</v>
      </c>
      <c r="I561" s="701"/>
      <c r="J561" s="647"/>
      <c r="K561" s="1714" t="s">
        <v>751</v>
      </c>
      <c r="L561" s="701">
        <f t="shared" si="377"/>
        <v>3</v>
      </c>
      <c r="M561" s="701">
        <f t="shared" ref="M561:M562" si="399">(L561-H561)</f>
        <v>-1</v>
      </c>
      <c r="N561" s="692"/>
      <c r="O561" s="701">
        <f t="shared" si="398"/>
        <v>-1</v>
      </c>
      <c r="P561" s="701"/>
      <c r="Q561" s="1686"/>
      <c r="R561" s="1686"/>
      <c r="S561" s="649"/>
      <c r="T561" s="649"/>
      <c r="U561" s="7"/>
      <c r="V561" s="7"/>
      <c r="W561" s="7"/>
      <c r="X561" s="7"/>
      <c r="Y561" s="7"/>
      <c r="Z561" s="7"/>
      <c r="AA561" s="7"/>
      <c r="AB561" s="7"/>
      <c r="AC561" s="7"/>
    </row>
    <row r="562">
      <c r="A562" s="1714" t="s">
        <v>80</v>
      </c>
      <c r="B562" s="692">
        <v>0.0</v>
      </c>
      <c r="C562" s="692">
        <v>0.0</v>
      </c>
      <c r="D562" s="692">
        <v>0.0</v>
      </c>
      <c r="E562" s="692">
        <v>0.0</v>
      </c>
      <c r="F562" s="692">
        <v>0.0</v>
      </c>
      <c r="G562" s="692">
        <v>0.0</v>
      </c>
      <c r="H562" s="693">
        <f t="shared" si="397"/>
        <v>0</v>
      </c>
      <c r="I562" s="701"/>
      <c r="J562" s="647"/>
      <c r="K562" s="1714" t="s">
        <v>80</v>
      </c>
      <c r="L562" s="701">
        <f t="shared" si="377"/>
        <v>0</v>
      </c>
      <c r="M562" s="701">
        <f t="shared" si="399"/>
        <v>0</v>
      </c>
      <c r="N562" s="692"/>
      <c r="O562" s="701">
        <f>sum(M562,N562)</f>
        <v>0</v>
      </c>
      <c r="P562" s="1686"/>
      <c r="Q562" s="1686"/>
      <c r="R562" s="1686"/>
      <c r="S562" s="649"/>
      <c r="T562" s="649"/>
      <c r="U562" s="7"/>
      <c r="V562" s="7"/>
      <c r="W562" s="7"/>
      <c r="X562" s="7"/>
      <c r="Y562" s="7"/>
      <c r="Z562" s="7"/>
      <c r="AA562" s="7"/>
      <c r="AB562" s="7"/>
      <c r="AC562" s="7"/>
    </row>
    <row r="563">
      <c r="A563" s="1716" t="s">
        <v>909</v>
      </c>
      <c r="B563" s="1760">
        <v>2.0</v>
      </c>
      <c r="C563" s="1760">
        <v>1.0</v>
      </c>
      <c r="D563" s="1760">
        <v>1.0</v>
      </c>
      <c r="E563" s="1760">
        <v>2.0</v>
      </c>
      <c r="F563" s="1760">
        <v>0.0</v>
      </c>
      <c r="G563" s="1765">
        <v>0.0</v>
      </c>
      <c r="H563" s="1761">
        <f t="shared" ref="H563:H565" si="400">SUM(B563:G563)</f>
        <v>6</v>
      </c>
      <c r="I563" s="1762">
        <f>SUM(H563:H567)</f>
        <v>6</v>
      </c>
      <c r="J563" s="647"/>
      <c r="K563" s="1716" t="s">
        <v>909</v>
      </c>
      <c r="L563" s="1762">
        <f t="shared" si="377"/>
        <v>26</v>
      </c>
      <c r="M563" s="1762">
        <f>(L563-H563)-R563</f>
        <v>20</v>
      </c>
      <c r="N563" s="1765"/>
      <c r="O563" s="1762">
        <f t="shared" ref="O563:O564" si="401">SUM(M563,N563)</f>
        <v>20</v>
      </c>
      <c r="P563" s="1922"/>
      <c r="Q563" s="1765"/>
      <c r="R563" s="1762"/>
      <c r="S563" s="649"/>
      <c r="T563" s="649"/>
      <c r="U563" s="7"/>
      <c r="V563" s="7"/>
      <c r="W563" s="7"/>
      <c r="X563" s="7"/>
      <c r="Y563" s="7"/>
      <c r="Z563" s="7"/>
      <c r="AA563" s="7"/>
      <c r="AB563" s="7"/>
      <c r="AC563" s="7"/>
    </row>
    <row r="564">
      <c r="A564" s="1714" t="s">
        <v>77</v>
      </c>
      <c r="B564" s="692">
        <v>0.0</v>
      </c>
      <c r="C564" s="692">
        <v>0.0</v>
      </c>
      <c r="D564" s="692">
        <v>0.0</v>
      </c>
      <c r="E564" s="692">
        <v>0.0</v>
      </c>
      <c r="F564" s="692">
        <v>0.0</v>
      </c>
      <c r="G564" s="692">
        <v>0.0</v>
      </c>
      <c r="H564" s="693">
        <f t="shared" si="400"/>
        <v>0</v>
      </c>
      <c r="I564" s="596">
        <f>(I563/60)</f>
        <v>0.1</v>
      </c>
      <c r="J564" s="647"/>
      <c r="K564" s="1714" t="s">
        <v>77</v>
      </c>
      <c r="L564" s="701">
        <f t="shared" si="377"/>
        <v>1</v>
      </c>
      <c r="M564" s="701">
        <f>(L564-H564-H565)-R564</f>
        <v>1</v>
      </c>
      <c r="N564" s="692"/>
      <c r="O564" s="701">
        <f t="shared" si="401"/>
        <v>1</v>
      </c>
      <c r="P564" s="1961"/>
      <c r="Q564" s="1621"/>
      <c r="R564" s="1686"/>
      <c r="S564" s="649"/>
      <c r="T564" s="649"/>
      <c r="U564" s="7"/>
      <c r="V564" s="7"/>
      <c r="W564" s="7"/>
      <c r="X564" s="7"/>
      <c r="Y564" s="7"/>
      <c r="Z564" s="7"/>
      <c r="AA564" s="7"/>
      <c r="AB564" s="7"/>
      <c r="AC564" s="7"/>
    </row>
    <row r="565">
      <c r="A565" s="1714" t="s">
        <v>78</v>
      </c>
      <c r="B565" s="692">
        <v>0.0</v>
      </c>
      <c r="C565" s="692">
        <v>0.0</v>
      </c>
      <c r="D565" s="692">
        <v>0.0</v>
      </c>
      <c r="E565" s="692">
        <v>0.0</v>
      </c>
      <c r="F565" s="692">
        <v>0.0</v>
      </c>
      <c r="G565" s="692">
        <v>0.0</v>
      </c>
      <c r="H565" s="693">
        <f t="shared" si="400"/>
        <v>0</v>
      </c>
      <c r="I565" s="701"/>
      <c r="J565" s="647"/>
      <c r="K565" s="1714" t="s">
        <v>78</v>
      </c>
      <c r="L565" s="701" t="str">
        <f t="shared" si="377"/>
        <v>-</v>
      </c>
      <c r="M565" s="701" t="s">
        <v>79</v>
      </c>
      <c r="N565" s="692"/>
      <c r="O565" s="701" t="s">
        <v>79</v>
      </c>
      <c r="P565" s="701"/>
      <c r="Q565" s="1686"/>
      <c r="R565" s="1686"/>
      <c r="S565" s="649"/>
      <c r="T565" s="649"/>
      <c r="U565" s="7"/>
      <c r="V565" s="7"/>
      <c r="W565" s="7"/>
      <c r="X565" s="7"/>
      <c r="Y565" s="7"/>
      <c r="Z565" s="7"/>
      <c r="AA565" s="7"/>
      <c r="AB565" s="7"/>
      <c r="AC565" s="7"/>
    </row>
    <row r="566">
      <c r="A566" s="1714" t="s">
        <v>446</v>
      </c>
      <c r="B566" s="692">
        <v>0.0</v>
      </c>
      <c r="C566" s="692">
        <v>0.0</v>
      </c>
      <c r="D566" s="692">
        <v>0.0</v>
      </c>
      <c r="E566" s="692">
        <v>0.0</v>
      </c>
      <c r="F566" s="692">
        <v>0.0</v>
      </c>
      <c r="G566" s="692">
        <v>0.0</v>
      </c>
      <c r="H566" s="693">
        <f t="shared" ref="H566:H568" si="402">sum(B566:G566)</f>
        <v>0</v>
      </c>
      <c r="I566" s="701"/>
      <c r="J566" s="647"/>
      <c r="K566" s="1714" t="s">
        <v>446</v>
      </c>
      <c r="L566" s="701">
        <f t="shared" si="377"/>
        <v>2</v>
      </c>
      <c r="M566" s="701">
        <f>(L566-H566)-R566</f>
        <v>2</v>
      </c>
      <c r="N566" s="692"/>
      <c r="O566" s="701">
        <f t="shared" ref="O566:O567" si="403">SUM(M566,N566)</f>
        <v>2</v>
      </c>
      <c r="P566" s="701"/>
      <c r="Q566" s="701"/>
      <c r="R566" s="1686"/>
      <c r="S566" s="649"/>
      <c r="T566" s="649"/>
      <c r="U566" s="7"/>
      <c r="V566" s="7"/>
      <c r="W566" s="7"/>
      <c r="X566" s="7"/>
      <c r="Y566" s="7"/>
      <c r="Z566" s="7"/>
      <c r="AA566" s="7"/>
      <c r="AB566" s="7"/>
      <c r="AC566" s="7"/>
    </row>
    <row r="567">
      <c r="A567" s="1714" t="s">
        <v>751</v>
      </c>
      <c r="B567" s="692">
        <v>0.0</v>
      </c>
      <c r="C567" s="692">
        <v>0.0</v>
      </c>
      <c r="D567" s="692">
        <v>0.0</v>
      </c>
      <c r="E567" s="692">
        <v>0.0</v>
      </c>
      <c r="F567" s="692">
        <v>0.0</v>
      </c>
      <c r="G567" s="692">
        <v>0.0</v>
      </c>
      <c r="H567" s="693">
        <f t="shared" si="402"/>
        <v>0</v>
      </c>
      <c r="I567" s="701"/>
      <c r="J567" s="647"/>
      <c r="K567" s="1714" t="s">
        <v>751</v>
      </c>
      <c r="L567" s="701">
        <f t="shared" si="377"/>
        <v>3</v>
      </c>
      <c r="M567" s="701">
        <f t="shared" ref="M567:M568" si="404">(L567-H567)</f>
        <v>3</v>
      </c>
      <c r="N567" s="692"/>
      <c r="O567" s="701">
        <f t="shared" si="403"/>
        <v>3</v>
      </c>
      <c r="P567" s="701"/>
      <c r="Q567" s="1686"/>
      <c r="R567" s="1686"/>
      <c r="S567" s="649"/>
      <c r="T567" s="649"/>
      <c r="U567" s="7"/>
      <c r="V567" s="7"/>
      <c r="W567" s="7"/>
      <c r="X567" s="7"/>
      <c r="Y567" s="7"/>
      <c r="Z567" s="7"/>
      <c r="AA567" s="7"/>
      <c r="AB567" s="7"/>
      <c r="AC567" s="7"/>
    </row>
    <row r="568">
      <c r="A568" s="1714" t="s">
        <v>80</v>
      </c>
      <c r="B568" s="692">
        <v>0.0</v>
      </c>
      <c r="C568" s="692">
        <v>0.0</v>
      </c>
      <c r="D568" s="692">
        <v>0.0</v>
      </c>
      <c r="E568" s="692">
        <v>0.0</v>
      </c>
      <c r="F568" s="692">
        <v>0.0</v>
      </c>
      <c r="G568" s="692">
        <v>0.0</v>
      </c>
      <c r="H568" s="693">
        <f t="shared" si="402"/>
        <v>0</v>
      </c>
      <c r="I568" s="701"/>
      <c r="J568" s="647"/>
      <c r="K568" s="1714" t="s">
        <v>80</v>
      </c>
      <c r="L568" s="701">
        <f t="shared" si="377"/>
        <v>10</v>
      </c>
      <c r="M568" s="701">
        <f t="shared" si="404"/>
        <v>10</v>
      </c>
      <c r="N568" s="692"/>
      <c r="O568" s="701">
        <f>sum(M568,N568)</f>
        <v>10</v>
      </c>
      <c r="P568" s="701"/>
      <c r="Q568" s="1686"/>
      <c r="R568" s="1686"/>
      <c r="S568" s="649"/>
      <c r="T568" s="649"/>
      <c r="U568" s="7"/>
      <c r="V568" s="7"/>
      <c r="W568" s="7"/>
      <c r="X568" s="7"/>
      <c r="Y568" s="7"/>
      <c r="Z568" s="7"/>
      <c r="AA568" s="7"/>
      <c r="AB568" s="7"/>
      <c r="AC568" s="7"/>
    </row>
    <row r="569">
      <c r="A569" s="1716" t="s">
        <v>274</v>
      </c>
      <c r="B569" s="1760">
        <v>0.0</v>
      </c>
      <c r="C569" s="1760">
        <v>0.0</v>
      </c>
      <c r="D569" s="1760">
        <v>0.0</v>
      </c>
      <c r="E569" s="1760">
        <v>0.0</v>
      </c>
      <c r="F569" s="1760">
        <v>0.0</v>
      </c>
      <c r="G569" s="1765">
        <v>0.0</v>
      </c>
      <c r="H569" s="1761">
        <f t="shared" ref="H569:H571" si="405">SUM(B569:G569)</f>
        <v>0</v>
      </c>
      <c r="I569" s="1762">
        <f>SUM(H569:H573)</f>
        <v>0</v>
      </c>
      <c r="J569" s="647"/>
      <c r="K569" s="1716" t="s">
        <v>274</v>
      </c>
      <c r="L569" s="1762">
        <f t="shared" si="377"/>
        <v>0</v>
      </c>
      <c r="M569" s="1762">
        <f>(L569-H569)-R569</f>
        <v>0</v>
      </c>
      <c r="N569" s="1760"/>
      <c r="O569" s="1762">
        <f t="shared" ref="O569:O570" si="406">SUM(M569,N569)</f>
        <v>0</v>
      </c>
      <c r="P569" s="1761"/>
      <c r="Q569" s="1760" t="s">
        <v>910</v>
      </c>
      <c r="R569" s="1761"/>
      <c r="S569" s="649"/>
      <c r="T569" s="649"/>
      <c r="U569" s="7"/>
      <c r="V569" s="7"/>
      <c r="W569" s="7"/>
      <c r="X569" s="7"/>
      <c r="Y569" s="7"/>
      <c r="Z569" s="7"/>
      <c r="AA569" s="7"/>
      <c r="AB569" s="7"/>
      <c r="AC569" s="7"/>
    </row>
    <row r="570">
      <c r="A570" s="1714" t="s">
        <v>77</v>
      </c>
      <c r="B570" s="692">
        <v>0.0</v>
      </c>
      <c r="C570" s="692">
        <v>0.0</v>
      </c>
      <c r="D570" s="692">
        <v>0.0</v>
      </c>
      <c r="E570" s="692">
        <v>0.0</v>
      </c>
      <c r="F570" s="692">
        <v>0.0</v>
      </c>
      <c r="G570" s="692">
        <v>0.0</v>
      </c>
      <c r="H570" s="693">
        <f t="shared" si="405"/>
        <v>0</v>
      </c>
      <c r="I570" s="596">
        <f>(I569/60)</f>
        <v>0</v>
      </c>
      <c r="J570" s="647"/>
      <c r="K570" s="1714" t="s">
        <v>77</v>
      </c>
      <c r="L570" s="701">
        <f t="shared" si="377"/>
        <v>0</v>
      </c>
      <c r="M570" s="701">
        <f>(L570-H570-H571)-R570</f>
        <v>0</v>
      </c>
      <c r="N570" s="692"/>
      <c r="O570" s="701">
        <f t="shared" si="406"/>
        <v>0</v>
      </c>
      <c r="P570" s="701"/>
      <c r="Q570" s="1686"/>
      <c r="R570" s="1686"/>
      <c r="S570" s="649"/>
      <c r="T570" s="649"/>
      <c r="U570" s="7"/>
      <c r="V570" s="7"/>
      <c r="W570" s="7"/>
      <c r="X570" s="7"/>
      <c r="Y570" s="7"/>
      <c r="Z570" s="7"/>
      <c r="AA570" s="7"/>
      <c r="AB570" s="7"/>
      <c r="AC570" s="7"/>
    </row>
    <row r="571">
      <c r="A571" s="1714" t="s">
        <v>78</v>
      </c>
      <c r="B571" s="692">
        <v>0.0</v>
      </c>
      <c r="C571" s="692">
        <v>0.0</v>
      </c>
      <c r="D571" s="692">
        <v>0.0</v>
      </c>
      <c r="E571" s="692">
        <v>0.0</v>
      </c>
      <c r="F571" s="692">
        <v>0.0</v>
      </c>
      <c r="G571" s="692">
        <v>0.0</v>
      </c>
      <c r="H571" s="693">
        <f t="shared" si="405"/>
        <v>0</v>
      </c>
      <c r="I571" s="701"/>
      <c r="J571" s="647"/>
      <c r="K571" s="1714" t="s">
        <v>78</v>
      </c>
      <c r="L571" s="701" t="str">
        <f t="shared" si="377"/>
        <v>-</v>
      </c>
      <c r="M571" s="701" t="s">
        <v>79</v>
      </c>
      <c r="N571" s="692"/>
      <c r="O571" s="701" t="s">
        <v>79</v>
      </c>
      <c r="P571" s="701"/>
      <c r="Q571" s="1686"/>
      <c r="R571" s="1686"/>
      <c r="S571" s="649"/>
      <c r="T571" s="649"/>
      <c r="U571" s="7"/>
      <c r="V571" s="7"/>
      <c r="W571" s="7"/>
      <c r="X571" s="7"/>
      <c r="Y571" s="7"/>
      <c r="Z571" s="7"/>
      <c r="AA571" s="7"/>
      <c r="AB571" s="7"/>
      <c r="AC571" s="7"/>
    </row>
    <row r="572">
      <c r="A572" s="1714" t="s">
        <v>446</v>
      </c>
      <c r="B572" s="692">
        <v>0.0</v>
      </c>
      <c r="C572" s="692">
        <v>0.0</v>
      </c>
      <c r="D572" s="692">
        <v>0.0</v>
      </c>
      <c r="E572" s="692">
        <v>0.0</v>
      </c>
      <c r="F572" s="692">
        <v>0.0</v>
      </c>
      <c r="G572" s="692">
        <v>0.0</v>
      </c>
      <c r="H572" s="693">
        <f t="shared" ref="H572:H574" si="407">sum(B572:G572)</f>
        <v>0</v>
      </c>
      <c r="I572" s="701"/>
      <c r="J572" s="647"/>
      <c r="K572" s="1714" t="s">
        <v>446</v>
      </c>
      <c r="L572" s="701">
        <f t="shared" si="377"/>
        <v>0</v>
      </c>
      <c r="M572" s="701">
        <f>(L572-H572)-R572</f>
        <v>0</v>
      </c>
      <c r="N572" s="692"/>
      <c r="O572" s="701">
        <f t="shared" ref="O572:O573" si="408">SUM(M572,N572)</f>
        <v>0</v>
      </c>
      <c r="P572" s="701"/>
      <c r="Q572" s="1686"/>
      <c r="R572" s="1686"/>
      <c r="S572" s="649"/>
      <c r="T572" s="649"/>
      <c r="U572" s="7"/>
      <c r="V572" s="7"/>
      <c r="W572" s="7"/>
      <c r="X572" s="7"/>
      <c r="Y572" s="7"/>
      <c r="Z572" s="7"/>
      <c r="AA572" s="7"/>
      <c r="AB572" s="7"/>
      <c r="AC572" s="7"/>
    </row>
    <row r="573">
      <c r="A573" s="1714" t="s">
        <v>751</v>
      </c>
      <c r="B573" s="692">
        <v>0.0</v>
      </c>
      <c r="C573" s="692">
        <v>0.0</v>
      </c>
      <c r="D573" s="692">
        <v>0.0</v>
      </c>
      <c r="E573" s="692">
        <v>0.0</v>
      </c>
      <c r="F573" s="692">
        <v>0.0</v>
      </c>
      <c r="G573" s="692">
        <v>0.0</v>
      </c>
      <c r="H573" s="693">
        <f t="shared" si="407"/>
        <v>0</v>
      </c>
      <c r="I573" s="701"/>
      <c r="J573" s="647"/>
      <c r="K573" s="1714" t="s">
        <v>751</v>
      </c>
      <c r="L573" s="701">
        <f t="shared" si="377"/>
        <v>0</v>
      </c>
      <c r="M573" s="701">
        <f t="shared" ref="M573:M574" si="409">(L573-H573)</f>
        <v>0</v>
      </c>
      <c r="N573" s="692"/>
      <c r="O573" s="701">
        <f t="shared" si="408"/>
        <v>0</v>
      </c>
      <c r="P573" s="701"/>
      <c r="Q573" s="1686"/>
      <c r="R573" s="1686"/>
      <c r="S573" s="649"/>
      <c r="T573" s="649"/>
      <c r="U573" s="7"/>
      <c r="V573" s="7"/>
      <c r="W573" s="7"/>
      <c r="X573" s="7"/>
      <c r="Y573" s="7"/>
      <c r="Z573" s="7"/>
      <c r="AA573" s="7"/>
      <c r="AB573" s="7"/>
      <c r="AC573" s="7"/>
    </row>
    <row r="574">
      <c r="A574" s="1714" t="s">
        <v>80</v>
      </c>
      <c r="B574" s="692">
        <v>0.0</v>
      </c>
      <c r="C574" s="692">
        <v>0.0</v>
      </c>
      <c r="D574" s="692">
        <v>0.0</v>
      </c>
      <c r="E574" s="692">
        <v>0.0</v>
      </c>
      <c r="F574" s="692">
        <v>0.0</v>
      </c>
      <c r="G574" s="692">
        <v>0.0</v>
      </c>
      <c r="H574" s="693">
        <f t="shared" si="407"/>
        <v>0</v>
      </c>
      <c r="I574" s="701"/>
      <c r="J574" s="647"/>
      <c r="K574" s="1714" t="s">
        <v>80</v>
      </c>
      <c r="L574" s="701">
        <f t="shared" si="377"/>
        <v>0</v>
      </c>
      <c r="M574" s="701">
        <f t="shared" si="409"/>
        <v>0</v>
      </c>
      <c r="N574" s="692"/>
      <c r="O574" s="701">
        <f>sum(M574,N574)</f>
        <v>0</v>
      </c>
      <c r="P574" s="701"/>
      <c r="Q574" s="1686"/>
      <c r="R574" s="1686"/>
      <c r="S574" s="649"/>
      <c r="T574" s="649"/>
      <c r="U574" s="7"/>
      <c r="V574" s="7"/>
      <c r="W574" s="7"/>
      <c r="X574" s="7"/>
      <c r="Y574" s="7"/>
      <c r="Z574" s="7"/>
      <c r="AA574" s="7"/>
      <c r="AB574" s="7"/>
      <c r="AC574" s="7"/>
    </row>
    <row r="575">
      <c r="A575" s="1757" t="s">
        <v>91</v>
      </c>
      <c r="B575" s="1758">
        <f t="shared" ref="B575:H575" si="410"> SUM(B576:B580,B582:B586,B588:B592,B594:B598,B600:B604,B606:B610,B612:B616)</f>
        <v>6</v>
      </c>
      <c r="C575" s="1758">
        <f t="shared" si="410"/>
        <v>29</v>
      </c>
      <c r="D575" s="1758">
        <f t="shared" si="410"/>
        <v>11</v>
      </c>
      <c r="E575" s="1758">
        <f t="shared" si="410"/>
        <v>21</v>
      </c>
      <c r="F575" s="1758">
        <f t="shared" si="410"/>
        <v>11</v>
      </c>
      <c r="G575" s="1758">
        <f t="shared" si="410"/>
        <v>2</v>
      </c>
      <c r="H575" s="1758">
        <f t="shared" si="410"/>
        <v>80</v>
      </c>
      <c r="I575" s="1758"/>
      <c r="J575" s="635"/>
      <c r="K575" s="1757" t="s">
        <v>91</v>
      </c>
      <c r="L575" s="1758"/>
      <c r="M575" s="1758"/>
      <c r="N575" s="1758"/>
      <c r="O575" s="1758"/>
      <c r="P575" s="1758"/>
      <c r="Q575" s="1758"/>
      <c r="R575" s="1758"/>
      <c r="S575" s="649"/>
      <c r="T575" s="649"/>
      <c r="U575" s="7"/>
      <c r="V575" s="7"/>
      <c r="W575" s="7"/>
      <c r="X575" s="7"/>
      <c r="Y575" s="7"/>
      <c r="Z575" s="7"/>
      <c r="AA575" s="7"/>
      <c r="AB575" s="7"/>
      <c r="AC575" s="7"/>
    </row>
    <row r="576">
      <c r="A576" s="1759" t="s">
        <v>92</v>
      </c>
      <c r="B576" s="1765">
        <v>1.0</v>
      </c>
      <c r="C576" s="1765">
        <v>8.0</v>
      </c>
      <c r="D576" s="1765">
        <v>2.0</v>
      </c>
      <c r="E576" s="1765">
        <v>7.0</v>
      </c>
      <c r="F576" s="1765">
        <v>0.0</v>
      </c>
      <c r="G576" s="1765">
        <v>0.0</v>
      </c>
      <c r="H576" s="1761">
        <f t="shared" ref="H576:H578" si="411">SUM(B576:G576)</f>
        <v>18</v>
      </c>
      <c r="I576" s="1762">
        <f>SUM(H576:H580)</f>
        <v>22</v>
      </c>
      <c r="J576" s="635"/>
      <c r="K576" s="1759" t="s">
        <v>92</v>
      </c>
      <c r="L576" s="1762">
        <f t="shared" ref="L576:L617" si="412">O47</f>
        <v>42</v>
      </c>
      <c r="M576" s="1762">
        <f>(L576-H576)-R576</f>
        <v>24</v>
      </c>
      <c r="N576" s="1760"/>
      <c r="O576" s="1762">
        <f t="shared" ref="O576:O577" si="413">SUM(M576,N576)</f>
        <v>24</v>
      </c>
      <c r="P576" s="1764"/>
      <c r="Q576" s="1817"/>
      <c r="R576" s="1762"/>
      <c r="S576" s="649"/>
      <c r="T576" s="649"/>
      <c r="U576" s="7"/>
      <c r="V576" s="7"/>
      <c r="W576" s="7"/>
      <c r="X576" s="7"/>
      <c r="Y576" s="7"/>
      <c r="Z576" s="7"/>
      <c r="AA576" s="7"/>
      <c r="AB576" s="7"/>
      <c r="AC576" s="7"/>
    </row>
    <row r="577">
      <c r="A577" s="1714" t="s">
        <v>77</v>
      </c>
      <c r="B577" s="692">
        <v>0.0</v>
      </c>
      <c r="C577" s="692">
        <v>0.0</v>
      </c>
      <c r="D577" s="692">
        <v>0.0</v>
      </c>
      <c r="E577" s="692">
        <v>0.0</v>
      </c>
      <c r="F577" s="692">
        <v>0.0</v>
      </c>
      <c r="G577" s="692">
        <v>0.0</v>
      </c>
      <c r="H577" s="693">
        <f t="shared" si="411"/>
        <v>0</v>
      </c>
      <c r="I577" s="596">
        <f>(I576/60)</f>
        <v>0.3666666667</v>
      </c>
      <c r="J577" s="635"/>
      <c r="K577" s="1714" t="s">
        <v>77</v>
      </c>
      <c r="L577" s="701">
        <f t="shared" si="412"/>
        <v>5</v>
      </c>
      <c r="M577" s="701">
        <f>(L577-H577-H578)-R577</f>
        <v>5</v>
      </c>
      <c r="N577" s="692"/>
      <c r="O577" s="701">
        <f t="shared" si="413"/>
        <v>5</v>
      </c>
      <c r="P577" s="701"/>
      <c r="Q577" s="1621"/>
      <c r="R577" s="1686"/>
      <c r="S577" s="649"/>
      <c r="T577" s="649"/>
      <c r="U577" s="7"/>
      <c r="V577" s="7"/>
      <c r="W577" s="7"/>
      <c r="X577" s="7"/>
      <c r="Y577" s="7"/>
      <c r="Z577" s="7"/>
      <c r="AA577" s="7"/>
      <c r="AB577" s="7"/>
      <c r="AC577" s="7"/>
    </row>
    <row r="578">
      <c r="A578" s="1714" t="s">
        <v>78</v>
      </c>
      <c r="B578" s="692">
        <v>0.0</v>
      </c>
      <c r="C578" s="692">
        <v>0.0</v>
      </c>
      <c r="D578" s="692">
        <v>0.0</v>
      </c>
      <c r="E578" s="692">
        <v>0.0</v>
      </c>
      <c r="F578" s="692">
        <v>0.0</v>
      </c>
      <c r="G578" s="692">
        <v>0.0</v>
      </c>
      <c r="H578" s="693">
        <f t="shared" si="411"/>
        <v>0</v>
      </c>
      <c r="I578" s="701"/>
      <c r="J578" s="635"/>
      <c r="K578" s="1714" t="s">
        <v>78</v>
      </c>
      <c r="L578" s="701" t="str">
        <f t="shared" si="412"/>
        <v>-</v>
      </c>
      <c r="M578" s="701" t="s">
        <v>79</v>
      </c>
      <c r="N578" s="692"/>
      <c r="O578" s="701" t="s">
        <v>79</v>
      </c>
      <c r="P578" s="701"/>
      <c r="Q578" s="1686"/>
      <c r="R578" s="1686"/>
      <c r="S578" s="649"/>
      <c r="T578" s="649"/>
      <c r="U578" s="7"/>
      <c r="V578" s="7"/>
      <c r="W578" s="7"/>
      <c r="X578" s="7"/>
      <c r="Y578" s="7"/>
      <c r="Z578" s="7"/>
      <c r="AA578" s="7"/>
      <c r="AB578" s="7"/>
      <c r="AC578" s="7"/>
    </row>
    <row r="579">
      <c r="A579" s="1714" t="s">
        <v>446</v>
      </c>
      <c r="B579" s="692">
        <v>0.0</v>
      </c>
      <c r="C579" s="692">
        <v>0.0</v>
      </c>
      <c r="D579" s="692">
        <v>1.0</v>
      </c>
      <c r="E579" s="692">
        <v>1.0</v>
      </c>
      <c r="F579" s="692">
        <v>0.0</v>
      </c>
      <c r="G579" s="692">
        <v>0.0</v>
      </c>
      <c r="H579" s="693">
        <f t="shared" ref="H579:H581" si="414">sum(B579:G579)</f>
        <v>2</v>
      </c>
      <c r="I579" s="701"/>
      <c r="J579" s="635"/>
      <c r="K579" s="1714" t="s">
        <v>446</v>
      </c>
      <c r="L579" s="701">
        <f t="shared" si="412"/>
        <v>4</v>
      </c>
      <c r="M579" s="701">
        <f>(L579-H579)-R579</f>
        <v>2</v>
      </c>
      <c r="N579" s="692"/>
      <c r="O579" s="701">
        <f t="shared" ref="O579:O580" si="415">SUM(M579,N579)</f>
        <v>2</v>
      </c>
      <c r="P579" s="701"/>
      <c r="Q579" s="1621"/>
      <c r="R579" s="1686"/>
      <c r="S579" s="649"/>
      <c r="T579" s="649"/>
      <c r="U579" s="7"/>
      <c r="V579" s="7"/>
      <c r="W579" s="7"/>
      <c r="X579" s="7"/>
      <c r="Y579" s="7"/>
      <c r="Z579" s="7"/>
      <c r="AA579" s="7"/>
      <c r="AB579" s="7"/>
      <c r="AC579" s="7"/>
    </row>
    <row r="580">
      <c r="A580" s="1714" t="s">
        <v>751</v>
      </c>
      <c r="B580" s="692">
        <v>0.0</v>
      </c>
      <c r="C580" s="692">
        <v>0.0</v>
      </c>
      <c r="D580" s="692">
        <v>2.0</v>
      </c>
      <c r="E580" s="692">
        <v>0.0</v>
      </c>
      <c r="F580" s="692">
        <v>0.0</v>
      </c>
      <c r="G580" s="692">
        <v>0.0</v>
      </c>
      <c r="H580" s="693">
        <f t="shared" si="414"/>
        <v>2</v>
      </c>
      <c r="I580" s="701"/>
      <c r="J580" s="635"/>
      <c r="K580" s="1714" t="s">
        <v>751</v>
      </c>
      <c r="L580" s="701">
        <f t="shared" si="412"/>
        <v>-1</v>
      </c>
      <c r="M580" s="701">
        <f t="shared" ref="M580:M581" si="416">(L580-H580)</f>
        <v>-3</v>
      </c>
      <c r="N580" s="692"/>
      <c r="O580" s="701">
        <f t="shared" si="415"/>
        <v>-3</v>
      </c>
      <c r="P580" s="701"/>
      <c r="Q580" s="1621"/>
      <c r="R580" s="1686"/>
      <c r="S580" s="649"/>
      <c r="T580" s="649"/>
      <c r="U580" s="7"/>
      <c r="V580" s="7"/>
      <c r="W580" s="7"/>
      <c r="X580" s="7"/>
      <c r="Y580" s="7"/>
      <c r="Z580" s="7"/>
      <c r="AA580" s="7"/>
      <c r="AB580" s="7"/>
      <c r="AC580" s="7"/>
    </row>
    <row r="581">
      <c r="A581" s="1714" t="s">
        <v>80</v>
      </c>
      <c r="B581" s="692">
        <v>0.0</v>
      </c>
      <c r="C581" s="692">
        <v>0.0</v>
      </c>
      <c r="D581" s="692">
        <v>0.0</v>
      </c>
      <c r="E581" s="692">
        <v>0.0</v>
      </c>
      <c r="F581" s="692">
        <v>0.0</v>
      </c>
      <c r="G581" s="692">
        <v>0.0</v>
      </c>
      <c r="H581" s="693">
        <f t="shared" si="414"/>
        <v>0</v>
      </c>
      <c r="I581" s="701"/>
      <c r="J581" s="635"/>
      <c r="K581" s="1714" t="s">
        <v>80</v>
      </c>
      <c r="L581" s="701">
        <f t="shared" si="412"/>
        <v>30</v>
      </c>
      <c r="M581" s="701">
        <f t="shared" si="416"/>
        <v>30</v>
      </c>
      <c r="N581" s="692"/>
      <c r="O581" s="701">
        <f>sum(M581,N581)</f>
        <v>30</v>
      </c>
      <c r="P581" s="701"/>
      <c r="Q581" s="1621"/>
      <c r="R581" s="1686"/>
      <c r="S581" s="649"/>
      <c r="T581" s="649"/>
      <c r="U581" s="7"/>
      <c r="V581" s="7"/>
      <c r="W581" s="7"/>
      <c r="X581" s="7"/>
      <c r="Y581" s="7"/>
      <c r="Z581" s="7"/>
      <c r="AA581" s="7"/>
      <c r="AB581" s="7"/>
      <c r="AC581" s="7"/>
    </row>
    <row r="582">
      <c r="A582" s="1715" t="s">
        <v>95</v>
      </c>
      <c r="B582" s="1760">
        <v>2.0</v>
      </c>
      <c r="C582" s="1760">
        <v>10.0</v>
      </c>
      <c r="D582" s="1760">
        <v>6.0</v>
      </c>
      <c r="E582" s="1760">
        <v>8.0</v>
      </c>
      <c r="F582" s="1760">
        <v>4.0</v>
      </c>
      <c r="G582" s="1760">
        <v>0.0</v>
      </c>
      <c r="H582" s="1761">
        <f t="shared" ref="H582:H584" si="417">SUM(B582:G582)</f>
        <v>30</v>
      </c>
      <c r="I582" s="1762">
        <f>SUM(H582:H586)</f>
        <v>30</v>
      </c>
      <c r="J582" s="647"/>
      <c r="K582" s="1715" t="s">
        <v>95</v>
      </c>
      <c r="L582" s="1762">
        <f t="shared" si="412"/>
        <v>29</v>
      </c>
      <c r="M582" s="1762">
        <f>(L582-H582)-R582</f>
        <v>-1</v>
      </c>
      <c r="N582" s="1765"/>
      <c r="O582" s="1762">
        <f t="shared" ref="O582:O583" si="418">SUM(M582,N582)</f>
        <v>-1</v>
      </c>
      <c r="P582" s="1764"/>
      <c r="Q582" s="1817"/>
      <c r="R582" s="1762"/>
      <c r="S582" s="649"/>
      <c r="T582" s="649"/>
      <c r="U582" s="7"/>
      <c r="V582" s="7"/>
      <c r="W582" s="7"/>
      <c r="X582" s="7"/>
      <c r="Y582" s="7"/>
      <c r="Z582" s="7"/>
      <c r="AA582" s="7"/>
      <c r="AB582" s="7"/>
      <c r="AC582" s="7"/>
    </row>
    <row r="583">
      <c r="A583" s="1714" t="s">
        <v>77</v>
      </c>
      <c r="B583" s="692">
        <v>0.0</v>
      </c>
      <c r="C583" s="692">
        <v>0.0</v>
      </c>
      <c r="D583" s="692">
        <v>0.0</v>
      </c>
      <c r="E583" s="692">
        <v>0.0</v>
      </c>
      <c r="F583" s="692">
        <v>0.0</v>
      </c>
      <c r="G583" s="692">
        <v>0.0</v>
      </c>
      <c r="H583" s="693">
        <f t="shared" si="417"/>
        <v>0</v>
      </c>
      <c r="I583" s="596">
        <f>(I582/60)</f>
        <v>0.5</v>
      </c>
      <c r="J583" s="647"/>
      <c r="K583" s="1714" t="s">
        <v>77</v>
      </c>
      <c r="L583" s="701">
        <f t="shared" si="412"/>
        <v>0</v>
      </c>
      <c r="M583" s="701">
        <f>(L583-H583-H584)-R583</f>
        <v>0</v>
      </c>
      <c r="N583" s="692"/>
      <c r="O583" s="701">
        <f t="shared" si="418"/>
        <v>0</v>
      </c>
      <c r="P583" s="701"/>
      <c r="Q583" s="692"/>
      <c r="R583" s="1621"/>
      <c r="S583" s="649"/>
      <c r="T583" s="649"/>
      <c r="U583" s="7"/>
      <c r="V583" s="7"/>
      <c r="W583" s="7"/>
      <c r="X583" s="7"/>
      <c r="Y583" s="7"/>
      <c r="Z583" s="7"/>
      <c r="AA583" s="7"/>
      <c r="AB583" s="7"/>
      <c r="AC583" s="7"/>
    </row>
    <row r="584">
      <c r="A584" s="1714" t="s">
        <v>78</v>
      </c>
      <c r="B584" s="692">
        <v>0.0</v>
      </c>
      <c r="C584" s="692">
        <v>0.0</v>
      </c>
      <c r="D584" s="692">
        <v>0.0</v>
      </c>
      <c r="E584" s="692">
        <v>0.0</v>
      </c>
      <c r="F584" s="692">
        <v>0.0</v>
      </c>
      <c r="G584" s="692">
        <v>0.0</v>
      </c>
      <c r="H584" s="693">
        <f t="shared" si="417"/>
        <v>0</v>
      </c>
      <c r="I584" s="701"/>
      <c r="J584" s="647"/>
      <c r="K584" s="1714" t="s">
        <v>78</v>
      </c>
      <c r="L584" s="701" t="str">
        <f t="shared" si="412"/>
        <v>-</v>
      </c>
      <c r="M584" s="701" t="s">
        <v>79</v>
      </c>
      <c r="N584" s="692"/>
      <c r="O584" s="701" t="s">
        <v>79</v>
      </c>
      <c r="P584" s="701"/>
      <c r="Q584" s="701"/>
      <c r="R584" s="1686"/>
      <c r="S584" s="649"/>
      <c r="T584" s="649"/>
      <c r="U584" s="7"/>
      <c r="V584" s="7"/>
      <c r="W584" s="7"/>
      <c r="X584" s="7"/>
      <c r="Y584" s="7"/>
      <c r="Z584" s="7"/>
      <c r="AA584" s="7"/>
      <c r="AB584" s="7"/>
      <c r="AC584" s="7"/>
    </row>
    <row r="585">
      <c r="A585" s="1714" t="s">
        <v>446</v>
      </c>
      <c r="B585" s="692">
        <v>0.0</v>
      </c>
      <c r="C585" s="692">
        <v>0.0</v>
      </c>
      <c r="D585" s="692">
        <v>0.0</v>
      </c>
      <c r="E585" s="692">
        <v>0.0</v>
      </c>
      <c r="F585" s="692">
        <v>0.0</v>
      </c>
      <c r="G585" s="692">
        <v>0.0</v>
      </c>
      <c r="H585" s="693">
        <f t="shared" ref="H585:H586" si="419">sum(B585:G585)</f>
        <v>0</v>
      </c>
      <c r="I585" s="701"/>
      <c r="J585" s="647"/>
      <c r="K585" s="1714" t="s">
        <v>446</v>
      </c>
      <c r="L585" s="701">
        <f t="shared" si="412"/>
        <v>3</v>
      </c>
      <c r="M585" s="701">
        <f>(L585-H585)-R585</f>
        <v>3</v>
      </c>
      <c r="N585" s="692"/>
      <c r="O585" s="701">
        <f t="shared" ref="O585:O586" si="420">SUM(M585,N585)</f>
        <v>3</v>
      </c>
      <c r="P585" s="701"/>
      <c r="Q585" s="692"/>
      <c r="R585" s="1686"/>
      <c r="S585" s="649"/>
      <c r="T585" s="649"/>
      <c r="U585" s="7"/>
      <c r="V585" s="7"/>
      <c r="W585" s="7"/>
      <c r="X585" s="7"/>
      <c r="Y585" s="7"/>
      <c r="Z585" s="7"/>
      <c r="AA585" s="7"/>
      <c r="AB585" s="7"/>
      <c r="AC585" s="7"/>
    </row>
    <row r="586">
      <c r="A586" s="1714" t="s">
        <v>751</v>
      </c>
      <c r="B586" s="692">
        <v>0.0</v>
      </c>
      <c r="C586" s="692">
        <v>0.0</v>
      </c>
      <c r="D586" s="692">
        <v>0.0</v>
      </c>
      <c r="E586" s="692">
        <v>0.0</v>
      </c>
      <c r="F586" s="692">
        <v>0.0</v>
      </c>
      <c r="G586" s="692">
        <v>0.0</v>
      </c>
      <c r="H586" s="693">
        <f t="shared" si="419"/>
        <v>0</v>
      </c>
      <c r="I586" s="701"/>
      <c r="J586" s="647"/>
      <c r="K586" s="1714" t="s">
        <v>751</v>
      </c>
      <c r="L586" s="701">
        <f t="shared" si="412"/>
        <v>1</v>
      </c>
      <c r="M586" s="701">
        <f t="shared" ref="M586:M587" si="421">(L586-H586)</f>
        <v>1</v>
      </c>
      <c r="N586" s="692"/>
      <c r="O586" s="701">
        <f t="shared" si="420"/>
        <v>1</v>
      </c>
      <c r="P586" s="701"/>
      <c r="Q586" s="692"/>
      <c r="R586" s="1621"/>
      <c r="S586" s="649"/>
      <c r="T586" s="649"/>
      <c r="U586" s="7"/>
      <c r="V586" s="7"/>
      <c r="W586" s="7"/>
      <c r="X586" s="7"/>
      <c r="Y586" s="7"/>
      <c r="Z586" s="7"/>
      <c r="AA586" s="7"/>
      <c r="AB586" s="7"/>
      <c r="AC586" s="7"/>
    </row>
    <row r="587">
      <c r="A587" s="1714" t="s">
        <v>80</v>
      </c>
      <c r="B587" s="692">
        <v>0.0</v>
      </c>
      <c r="C587" s="692">
        <v>0.0</v>
      </c>
      <c r="D587" s="692">
        <v>0.0</v>
      </c>
      <c r="E587" s="692">
        <v>0.0</v>
      </c>
      <c r="F587" s="692">
        <v>0.0</v>
      </c>
      <c r="G587" s="692">
        <v>0.0</v>
      </c>
      <c r="H587" s="690">
        <v>0.0</v>
      </c>
      <c r="I587" s="701"/>
      <c r="J587" s="647"/>
      <c r="K587" s="1714" t="s">
        <v>80</v>
      </c>
      <c r="L587" s="701">
        <f t="shared" si="412"/>
        <v>14</v>
      </c>
      <c r="M587" s="701">
        <f t="shared" si="421"/>
        <v>14</v>
      </c>
      <c r="N587" s="692"/>
      <c r="O587" s="701">
        <f>sum(M587,N587)</f>
        <v>14</v>
      </c>
      <c r="P587" s="701"/>
      <c r="Q587" s="692"/>
      <c r="R587" s="1686"/>
      <c r="S587" s="649"/>
      <c r="T587" s="649"/>
      <c r="U587" s="7"/>
      <c r="V587" s="7"/>
      <c r="W587" s="7"/>
      <c r="X587" s="7"/>
      <c r="Y587" s="7"/>
      <c r="Z587" s="7"/>
      <c r="AA587" s="7"/>
      <c r="AB587" s="7"/>
      <c r="AC587" s="7"/>
    </row>
    <row r="588">
      <c r="A588" s="1715" t="s">
        <v>254</v>
      </c>
      <c r="B588" s="1765">
        <v>3.0</v>
      </c>
      <c r="C588" s="1765">
        <v>1.0</v>
      </c>
      <c r="D588" s="1765">
        <v>0.0</v>
      </c>
      <c r="E588" s="1765">
        <v>1.0</v>
      </c>
      <c r="F588" s="1765">
        <v>6.0</v>
      </c>
      <c r="G588" s="1765">
        <v>0.0</v>
      </c>
      <c r="H588" s="1761">
        <f t="shared" ref="H588:H590" si="422">SUM(B588:G588)</f>
        <v>11</v>
      </c>
      <c r="I588" s="1762">
        <f>SUM(H588:H592)</f>
        <v>11</v>
      </c>
      <c r="J588" s="647"/>
      <c r="K588" s="1715" t="s">
        <v>254</v>
      </c>
      <c r="L588" s="1762">
        <f t="shared" si="412"/>
        <v>19</v>
      </c>
      <c r="M588" s="1762">
        <f>(L588-H588)-R588</f>
        <v>8</v>
      </c>
      <c r="N588" s="1760"/>
      <c r="O588" s="1762">
        <f t="shared" ref="O588:O589" si="423">SUM(M588,N588)</f>
        <v>8</v>
      </c>
      <c r="P588" s="1764"/>
      <c r="Q588" s="1817"/>
      <c r="R588" s="1762"/>
      <c r="S588" s="649"/>
      <c r="T588" s="649"/>
      <c r="U588" s="7"/>
      <c r="V588" s="7"/>
      <c r="W588" s="7"/>
      <c r="X588" s="7"/>
      <c r="Y588" s="7"/>
      <c r="Z588" s="7"/>
      <c r="AA588" s="7"/>
      <c r="AB588" s="7"/>
      <c r="AC588" s="7"/>
    </row>
    <row r="589">
      <c r="A589" s="1714" t="s">
        <v>77</v>
      </c>
      <c r="B589" s="692">
        <v>0.0</v>
      </c>
      <c r="C589" s="692">
        <v>0.0</v>
      </c>
      <c r="D589" s="692">
        <v>0.0</v>
      </c>
      <c r="E589" s="692">
        <v>0.0</v>
      </c>
      <c r="F589" s="692">
        <v>0.0</v>
      </c>
      <c r="G589" s="692">
        <v>0.0</v>
      </c>
      <c r="H589" s="693">
        <f t="shared" si="422"/>
        <v>0</v>
      </c>
      <c r="I589" s="596">
        <f>(I588/60)</f>
        <v>0.1833333333</v>
      </c>
      <c r="J589" s="635"/>
      <c r="K589" s="1714" t="s">
        <v>77</v>
      </c>
      <c r="L589" s="701">
        <f t="shared" si="412"/>
        <v>0</v>
      </c>
      <c r="M589" s="701">
        <f>(L589-H589-H590)-R589</f>
        <v>0</v>
      </c>
      <c r="N589" s="692"/>
      <c r="O589" s="701">
        <f t="shared" si="423"/>
        <v>0</v>
      </c>
      <c r="P589" s="701"/>
      <c r="Q589" s="692"/>
      <c r="R589" s="1686"/>
      <c r="S589" s="649"/>
      <c r="T589" s="649"/>
      <c r="U589" s="7"/>
      <c r="V589" s="7"/>
      <c r="W589" s="7"/>
      <c r="X589" s="7"/>
      <c r="Y589" s="7"/>
      <c r="Z589" s="7"/>
      <c r="AA589" s="7"/>
      <c r="AB589" s="7"/>
      <c r="AC589" s="7"/>
    </row>
    <row r="590">
      <c r="A590" s="1714" t="s">
        <v>78</v>
      </c>
      <c r="B590" s="692">
        <v>0.0</v>
      </c>
      <c r="C590" s="692">
        <v>0.0</v>
      </c>
      <c r="D590" s="692">
        <v>0.0</v>
      </c>
      <c r="E590" s="692">
        <v>0.0</v>
      </c>
      <c r="F590" s="692">
        <v>0.0</v>
      </c>
      <c r="G590" s="692">
        <v>0.0</v>
      </c>
      <c r="H590" s="693">
        <f t="shared" si="422"/>
        <v>0</v>
      </c>
      <c r="I590" s="701"/>
      <c r="J590" s="635"/>
      <c r="K590" s="1714" t="s">
        <v>78</v>
      </c>
      <c r="L590" s="701" t="str">
        <f t="shared" si="412"/>
        <v>-</v>
      </c>
      <c r="M590" s="701" t="s">
        <v>79</v>
      </c>
      <c r="N590" s="692"/>
      <c r="O590" s="701" t="s">
        <v>79</v>
      </c>
      <c r="P590" s="701"/>
      <c r="Q590" s="701"/>
      <c r="R590" s="1686"/>
      <c r="S590" s="649"/>
      <c r="T590" s="649"/>
      <c r="U590" s="7"/>
      <c r="V590" s="7"/>
      <c r="W590" s="7"/>
      <c r="X590" s="7"/>
      <c r="Y590" s="7"/>
      <c r="Z590" s="7"/>
      <c r="AA590" s="7"/>
      <c r="AB590" s="7"/>
      <c r="AC590" s="7"/>
    </row>
    <row r="591">
      <c r="A591" s="1714" t="s">
        <v>446</v>
      </c>
      <c r="B591" s="692">
        <v>0.0</v>
      </c>
      <c r="C591" s="692">
        <v>0.0</v>
      </c>
      <c r="D591" s="692">
        <v>0.0</v>
      </c>
      <c r="E591" s="692">
        <v>0.0</v>
      </c>
      <c r="F591" s="692">
        <v>0.0</v>
      </c>
      <c r="G591" s="692">
        <v>0.0</v>
      </c>
      <c r="H591" s="690">
        <v>0.0</v>
      </c>
      <c r="I591" s="701"/>
      <c r="J591" s="635"/>
      <c r="K591" s="1714" t="s">
        <v>446</v>
      </c>
      <c r="L591" s="701">
        <f t="shared" si="412"/>
        <v>0</v>
      </c>
      <c r="M591" s="701">
        <f>(L591-H591)-R591</f>
        <v>0</v>
      </c>
      <c r="N591" s="692"/>
      <c r="O591" s="701">
        <f t="shared" ref="O591:O592" si="424">SUM(M591,N591)</f>
        <v>0</v>
      </c>
      <c r="P591" s="701"/>
      <c r="Q591" s="692"/>
      <c r="R591" s="1686"/>
      <c r="S591" s="649"/>
      <c r="T591" s="649"/>
      <c r="U591" s="7"/>
      <c r="V591" s="7"/>
      <c r="W591" s="7"/>
      <c r="X591" s="7"/>
      <c r="Y591" s="7"/>
      <c r="Z591" s="7"/>
      <c r="AA591" s="7"/>
      <c r="AB591" s="7"/>
      <c r="AC591" s="7"/>
    </row>
    <row r="592">
      <c r="A592" s="1714" t="s">
        <v>751</v>
      </c>
      <c r="B592" s="692">
        <v>0.0</v>
      </c>
      <c r="C592" s="692">
        <v>0.0</v>
      </c>
      <c r="D592" s="692">
        <v>0.0</v>
      </c>
      <c r="E592" s="692">
        <v>0.0</v>
      </c>
      <c r="F592" s="692">
        <v>0.0</v>
      </c>
      <c r="G592" s="692">
        <v>0.0</v>
      </c>
      <c r="H592" s="690">
        <v>0.0</v>
      </c>
      <c r="I592" s="701"/>
      <c r="J592" s="635"/>
      <c r="K592" s="1714" t="s">
        <v>751</v>
      </c>
      <c r="L592" s="701">
        <f t="shared" si="412"/>
        <v>0</v>
      </c>
      <c r="M592" s="701">
        <f t="shared" ref="M592:M593" si="425">(L592-H592)</f>
        <v>0</v>
      </c>
      <c r="N592" s="692"/>
      <c r="O592" s="701">
        <f t="shared" si="424"/>
        <v>0</v>
      </c>
      <c r="P592" s="701"/>
      <c r="Q592" s="692"/>
      <c r="R592" s="1686"/>
      <c r="S592" s="649"/>
      <c r="T592" s="649"/>
      <c r="U592" s="7"/>
      <c r="V592" s="7"/>
      <c r="W592" s="7"/>
      <c r="X592" s="7"/>
      <c r="Y592" s="7"/>
      <c r="Z592" s="7"/>
      <c r="AA592" s="7"/>
      <c r="AB592" s="7"/>
      <c r="AC592" s="7"/>
    </row>
    <row r="593">
      <c r="A593" s="1714" t="s">
        <v>80</v>
      </c>
      <c r="B593" s="692">
        <v>0.0</v>
      </c>
      <c r="C593" s="692">
        <v>0.0</v>
      </c>
      <c r="D593" s="692">
        <v>0.0</v>
      </c>
      <c r="E593" s="692">
        <v>0.0</v>
      </c>
      <c r="F593" s="692">
        <v>0.0</v>
      </c>
      <c r="G593" s="692">
        <v>0.0</v>
      </c>
      <c r="H593" s="693">
        <f>sum(B593:G593)</f>
        <v>0</v>
      </c>
      <c r="I593" s="701"/>
      <c r="J593" s="635"/>
      <c r="K593" s="1714" t="s">
        <v>80</v>
      </c>
      <c r="L593" s="701">
        <f t="shared" si="412"/>
        <v>0</v>
      </c>
      <c r="M593" s="701">
        <f t="shared" si="425"/>
        <v>0</v>
      </c>
      <c r="N593" s="692"/>
      <c r="O593" s="701">
        <f>sum(M593,N593)</f>
        <v>0</v>
      </c>
      <c r="P593" s="701"/>
      <c r="Q593" s="692"/>
      <c r="R593" s="1686"/>
      <c r="S593" s="649"/>
      <c r="T593" s="649"/>
      <c r="U593" s="7"/>
      <c r="V593" s="7"/>
      <c r="W593" s="7"/>
      <c r="X593" s="7"/>
      <c r="Y593" s="7"/>
      <c r="Z593" s="7"/>
      <c r="AA593" s="7"/>
      <c r="AB593" s="7"/>
      <c r="AC593" s="7"/>
    </row>
    <row r="594">
      <c r="A594" s="1715" t="s">
        <v>225</v>
      </c>
      <c r="B594" s="1760">
        <v>0.0</v>
      </c>
      <c r="C594" s="1760">
        <v>8.0</v>
      </c>
      <c r="D594" s="1760">
        <v>0.0</v>
      </c>
      <c r="E594" s="1760">
        <v>4.0</v>
      </c>
      <c r="F594" s="1760">
        <v>1.0</v>
      </c>
      <c r="G594" s="1765">
        <v>2.0</v>
      </c>
      <c r="H594" s="1761">
        <f t="shared" ref="H594:H596" si="426">SUM(B594:G594)</f>
        <v>15</v>
      </c>
      <c r="I594" s="1762">
        <f>SUM(H594:H598)</f>
        <v>15</v>
      </c>
      <c r="J594" s="647"/>
      <c r="K594" s="1715" t="s">
        <v>225</v>
      </c>
      <c r="L594" s="1762">
        <f t="shared" si="412"/>
        <v>22</v>
      </c>
      <c r="M594" s="1762">
        <f>(L594-H594)-R594</f>
        <v>7</v>
      </c>
      <c r="N594" s="1765"/>
      <c r="O594" s="1762">
        <f t="shared" ref="O594:O595" si="427">SUM(M594,N594)</f>
        <v>7</v>
      </c>
      <c r="P594" s="1764"/>
      <c r="Q594" s="1766"/>
      <c r="R594" s="1762"/>
      <c r="S594" s="649"/>
      <c r="T594" s="649"/>
      <c r="U594" s="7"/>
      <c r="V594" s="7"/>
      <c r="W594" s="7"/>
      <c r="X594" s="7"/>
      <c r="Y594" s="7"/>
      <c r="Z594" s="7"/>
      <c r="AA594" s="7"/>
      <c r="AB594" s="7"/>
      <c r="AC594" s="7"/>
    </row>
    <row r="595">
      <c r="A595" s="1714" t="s">
        <v>77</v>
      </c>
      <c r="B595" s="692">
        <v>0.0</v>
      </c>
      <c r="C595" s="692">
        <v>0.0</v>
      </c>
      <c r="D595" s="692">
        <v>0.0</v>
      </c>
      <c r="E595" s="692">
        <v>0.0</v>
      </c>
      <c r="F595" s="692">
        <v>0.0</v>
      </c>
      <c r="G595" s="692">
        <v>0.0</v>
      </c>
      <c r="H595" s="693">
        <f t="shared" si="426"/>
        <v>0</v>
      </c>
      <c r="I595" s="596">
        <f>(I594/60)</f>
        <v>0.25</v>
      </c>
      <c r="J595" s="647"/>
      <c r="K595" s="1714" t="s">
        <v>77</v>
      </c>
      <c r="L595" s="701">
        <f t="shared" si="412"/>
        <v>0</v>
      </c>
      <c r="M595" s="701">
        <f>(L595-H595-H596)-R595</f>
        <v>0</v>
      </c>
      <c r="N595" s="692"/>
      <c r="O595" s="701">
        <f t="shared" si="427"/>
        <v>0</v>
      </c>
      <c r="P595" s="701"/>
      <c r="Q595" s="1621"/>
      <c r="R595" s="1686"/>
      <c r="S595" s="649"/>
      <c r="T595" s="649"/>
      <c r="U595" s="7"/>
      <c r="V595" s="7"/>
      <c r="W595" s="7"/>
      <c r="X595" s="7"/>
      <c r="Y595" s="7"/>
      <c r="Z595" s="7"/>
      <c r="AA595" s="7"/>
      <c r="AB595" s="7"/>
      <c r="AC595" s="7"/>
    </row>
    <row r="596">
      <c r="A596" s="1714" t="s">
        <v>78</v>
      </c>
      <c r="B596" s="692">
        <v>0.0</v>
      </c>
      <c r="C596" s="692">
        <v>0.0</v>
      </c>
      <c r="D596" s="692">
        <v>0.0</v>
      </c>
      <c r="E596" s="692">
        <v>0.0</v>
      </c>
      <c r="F596" s="692">
        <v>0.0</v>
      </c>
      <c r="G596" s="692">
        <v>0.0</v>
      </c>
      <c r="H596" s="693">
        <f t="shared" si="426"/>
        <v>0</v>
      </c>
      <c r="I596" s="701"/>
      <c r="J596" s="647"/>
      <c r="K596" s="1714" t="s">
        <v>78</v>
      </c>
      <c r="L596" s="701" t="str">
        <f t="shared" si="412"/>
        <v>-</v>
      </c>
      <c r="M596" s="701" t="s">
        <v>79</v>
      </c>
      <c r="N596" s="692"/>
      <c r="O596" s="701" t="s">
        <v>79</v>
      </c>
      <c r="P596" s="701"/>
      <c r="Q596" s="1621"/>
      <c r="R596" s="1686"/>
      <c r="S596" s="649"/>
      <c r="T596" s="649"/>
      <c r="U596" s="7"/>
      <c r="V596" s="7"/>
      <c r="W596" s="7"/>
      <c r="X596" s="7"/>
      <c r="Y596" s="7"/>
      <c r="Z596" s="7"/>
      <c r="AA596" s="7"/>
      <c r="AB596" s="7"/>
      <c r="AC596" s="7"/>
    </row>
    <row r="597">
      <c r="A597" s="1714" t="s">
        <v>446</v>
      </c>
      <c r="B597" s="692">
        <v>0.0</v>
      </c>
      <c r="C597" s="692">
        <v>0.0</v>
      </c>
      <c r="D597" s="692">
        <v>0.0</v>
      </c>
      <c r="E597" s="692">
        <v>0.0</v>
      </c>
      <c r="F597" s="692">
        <v>0.0</v>
      </c>
      <c r="G597" s="692">
        <v>0.0</v>
      </c>
      <c r="H597" s="693">
        <f>sum(B597:G597)</f>
        <v>0</v>
      </c>
      <c r="I597" s="701"/>
      <c r="J597" s="647"/>
      <c r="K597" s="1714" t="s">
        <v>446</v>
      </c>
      <c r="L597" s="701">
        <f t="shared" si="412"/>
        <v>3</v>
      </c>
      <c r="M597" s="701">
        <f>(L597-H597)-R597</f>
        <v>3</v>
      </c>
      <c r="N597" s="692"/>
      <c r="O597" s="701">
        <f t="shared" ref="O597:O598" si="428">SUM(M597,N597)</f>
        <v>3</v>
      </c>
      <c r="P597" s="701"/>
      <c r="Q597" s="1621"/>
      <c r="R597" s="1686"/>
      <c r="S597" s="649"/>
      <c r="T597" s="649"/>
      <c r="U597" s="7"/>
      <c r="V597" s="7"/>
      <c r="W597" s="7"/>
      <c r="X597" s="7"/>
      <c r="Y597" s="7"/>
      <c r="Z597" s="7"/>
      <c r="AA597" s="7"/>
      <c r="AB597" s="7"/>
      <c r="AC597" s="7"/>
    </row>
    <row r="598">
      <c r="A598" s="1714" t="s">
        <v>751</v>
      </c>
      <c r="B598" s="692">
        <v>0.0</v>
      </c>
      <c r="C598" s="692">
        <v>0.0</v>
      </c>
      <c r="D598" s="692">
        <v>0.0</v>
      </c>
      <c r="E598" s="692">
        <v>0.0</v>
      </c>
      <c r="F598" s="692">
        <v>0.0</v>
      </c>
      <c r="G598" s="692">
        <v>0.0</v>
      </c>
      <c r="H598" s="690">
        <v>0.0</v>
      </c>
      <c r="I598" s="701"/>
      <c r="J598" s="647"/>
      <c r="K598" s="1714" t="s">
        <v>751</v>
      </c>
      <c r="L598" s="701">
        <f t="shared" si="412"/>
        <v>6</v>
      </c>
      <c r="M598" s="701">
        <f t="shared" ref="M598:M599" si="429">(L598-H598)</f>
        <v>6</v>
      </c>
      <c r="N598" s="692"/>
      <c r="O598" s="701">
        <f t="shared" si="428"/>
        <v>6</v>
      </c>
      <c r="P598" s="701"/>
      <c r="Q598" s="692"/>
      <c r="R598" s="1686"/>
      <c r="S598" s="649"/>
      <c r="T598" s="649"/>
      <c r="U598" s="7"/>
      <c r="V598" s="7"/>
      <c r="W598" s="7"/>
      <c r="X598" s="7"/>
      <c r="Y598" s="7"/>
      <c r="Z598" s="7"/>
      <c r="AA598" s="7"/>
      <c r="AB598" s="7"/>
      <c r="AC598" s="7"/>
    </row>
    <row r="599">
      <c r="A599" s="1714" t="s">
        <v>80</v>
      </c>
      <c r="B599" s="692">
        <v>0.0</v>
      </c>
      <c r="C599" s="692">
        <v>0.0</v>
      </c>
      <c r="D599" s="692">
        <v>0.0</v>
      </c>
      <c r="E599" s="692">
        <v>0.0</v>
      </c>
      <c r="F599" s="692">
        <v>0.0</v>
      </c>
      <c r="G599" s="692">
        <v>0.0</v>
      </c>
      <c r="H599" s="693">
        <f>sum(B599:G599)</f>
        <v>0</v>
      </c>
      <c r="I599" s="701"/>
      <c r="J599" s="647"/>
      <c r="K599" s="1714" t="s">
        <v>80</v>
      </c>
      <c r="L599" s="701">
        <f t="shared" si="412"/>
        <v>21</v>
      </c>
      <c r="M599" s="701">
        <f t="shared" si="429"/>
        <v>21</v>
      </c>
      <c r="N599" s="692"/>
      <c r="O599" s="701">
        <f>sum(M599,N599)</f>
        <v>21</v>
      </c>
      <c r="P599" s="701"/>
      <c r="Q599" s="692"/>
      <c r="R599" s="1686"/>
      <c r="S599" s="649"/>
      <c r="T599" s="649"/>
      <c r="U599" s="7"/>
      <c r="V599" s="7"/>
      <c r="W599" s="7"/>
      <c r="X599" s="7"/>
      <c r="Y599" s="7"/>
      <c r="Z599" s="7"/>
      <c r="AA599" s="7"/>
      <c r="AB599" s="7"/>
      <c r="AC599" s="7"/>
    </row>
    <row r="600">
      <c r="A600" s="1715" t="s">
        <v>93</v>
      </c>
      <c r="B600" s="1760">
        <v>0.0</v>
      </c>
      <c r="C600" s="1760">
        <v>2.0</v>
      </c>
      <c r="D600" s="1760">
        <v>0.0</v>
      </c>
      <c r="E600" s="1760">
        <v>0.0</v>
      </c>
      <c r="F600" s="1760">
        <v>0.0</v>
      </c>
      <c r="G600" s="1760">
        <v>0.0</v>
      </c>
      <c r="H600" s="1761">
        <f t="shared" ref="H600:H602" si="430">SUM(B600:G600)</f>
        <v>2</v>
      </c>
      <c r="I600" s="1762">
        <f>SUM(H600:H604)</f>
        <v>2</v>
      </c>
      <c r="J600" s="647"/>
      <c r="K600" s="1715" t="s">
        <v>93</v>
      </c>
      <c r="L600" s="1762">
        <f t="shared" si="412"/>
        <v>15</v>
      </c>
      <c r="M600" s="1762">
        <f>(L600-H600)-R600</f>
        <v>13</v>
      </c>
      <c r="N600" s="1765"/>
      <c r="O600" s="1762">
        <f t="shared" ref="O600:O601" si="431">SUM(M600,N600)</f>
        <v>13</v>
      </c>
      <c r="P600" s="1817" t="s">
        <v>1068</v>
      </c>
      <c r="Q600" s="1817" t="s">
        <v>1068</v>
      </c>
      <c r="R600" s="1762"/>
      <c r="S600" s="649"/>
      <c r="T600" s="649"/>
      <c r="U600" s="7"/>
      <c r="V600" s="7"/>
      <c r="W600" s="7"/>
      <c r="X600" s="7"/>
      <c r="Y600" s="7"/>
      <c r="Z600" s="7"/>
      <c r="AA600" s="7"/>
      <c r="AB600" s="7"/>
      <c r="AC600" s="7"/>
    </row>
    <row r="601">
      <c r="A601" s="1714" t="s">
        <v>77</v>
      </c>
      <c r="B601" s="692">
        <v>0.0</v>
      </c>
      <c r="C601" s="692">
        <v>0.0</v>
      </c>
      <c r="D601" s="692">
        <v>0.0</v>
      </c>
      <c r="E601" s="692">
        <v>0.0</v>
      </c>
      <c r="F601" s="692">
        <v>0.0</v>
      </c>
      <c r="G601" s="692">
        <v>0.0</v>
      </c>
      <c r="H601" s="693">
        <f t="shared" si="430"/>
        <v>0</v>
      </c>
      <c r="I601" s="596">
        <f>(I600/60)</f>
        <v>0.03333333333</v>
      </c>
      <c r="J601" s="647"/>
      <c r="K601" s="1714" t="s">
        <v>77</v>
      </c>
      <c r="L601" s="701">
        <f t="shared" si="412"/>
        <v>0</v>
      </c>
      <c r="M601" s="701">
        <f>(L601-H601-H602)-R601</f>
        <v>0</v>
      </c>
      <c r="N601" s="692"/>
      <c r="O601" s="701">
        <f t="shared" si="431"/>
        <v>0</v>
      </c>
      <c r="P601" s="701"/>
      <c r="Q601" s="692"/>
      <c r="R601" s="1686"/>
      <c r="S601" s="649"/>
      <c r="T601" s="649"/>
      <c r="U601" s="7"/>
      <c r="V601" s="7"/>
      <c r="W601" s="7"/>
      <c r="X601" s="7"/>
      <c r="Y601" s="7"/>
      <c r="Z601" s="7"/>
      <c r="AA601" s="7"/>
      <c r="AB601" s="7"/>
      <c r="AC601" s="7"/>
    </row>
    <row r="602">
      <c r="A602" s="1714" t="s">
        <v>78</v>
      </c>
      <c r="B602" s="692">
        <v>0.0</v>
      </c>
      <c r="C602" s="692">
        <v>0.0</v>
      </c>
      <c r="D602" s="692">
        <v>0.0</v>
      </c>
      <c r="E602" s="692">
        <v>0.0</v>
      </c>
      <c r="F602" s="692">
        <v>0.0</v>
      </c>
      <c r="G602" s="692">
        <v>0.0</v>
      </c>
      <c r="H602" s="693">
        <f t="shared" si="430"/>
        <v>0</v>
      </c>
      <c r="I602" s="701"/>
      <c r="J602" s="647"/>
      <c r="K602" s="1714" t="s">
        <v>78</v>
      </c>
      <c r="L602" s="701" t="str">
        <f t="shared" si="412"/>
        <v>-</v>
      </c>
      <c r="M602" s="701" t="s">
        <v>79</v>
      </c>
      <c r="N602" s="692"/>
      <c r="O602" s="701" t="s">
        <v>79</v>
      </c>
      <c r="P602" s="701"/>
      <c r="Q602" s="701"/>
      <c r="R602" s="1686"/>
      <c r="S602" s="649"/>
      <c r="T602" s="649"/>
      <c r="U602" s="7"/>
      <c r="V602" s="7"/>
      <c r="W602" s="7"/>
      <c r="X602" s="7"/>
      <c r="Y602" s="7"/>
      <c r="Z602" s="7"/>
      <c r="AA602" s="7"/>
      <c r="AB602" s="7"/>
      <c r="AC602" s="7"/>
    </row>
    <row r="603">
      <c r="A603" s="1714" t="s">
        <v>446</v>
      </c>
      <c r="B603" s="692">
        <v>0.0</v>
      </c>
      <c r="C603" s="692">
        <v>0.0</v>
      </c>
      <c r="D603" s="692">
        <v>0.0</v>
      </c>
      <c r="E603" s="692">
        <v>0.0</v>
      </c>
      <c r="F603" s="692">
        <v>0.0</v>
      </c>
      <c r="G603" s="692">
        <v>0.0</v>
      </c>
      <c r="H603" s="690">
        <v>0.0</v>
      </c>
      <c r="I603" s="701"/>
      <c r="J603" s="647"/>
      <c r="K603" s="1714" t="s">
        <v>446</v>
      </c>
      <c r="L603" s="701">
        <f t="shared" si="412"/>
        <v>3</v>
      </c>
      <c r="M603" s="701">
        <f>(L603-H603)-R603</f>
        <v>3</v>
      </c>
      <c r="N603" s="692"/>
      <c r="O603" s="701">
        <f t="shared" ref="O603:O604" si="432">SUM(M603,N603)</f>
        <v>3</v>
      </c>
      <c r="P603" s="701"/>
      <c r="Q603" s="692"/>
      <c r="R603" s="1686"/>
      <c r="S603" s="649"/>
      <c r="T603" s="649"/>
      <c r="U603" s="7"/>
      <c r="V603" s="7"/>
      <c r="W603" s="7"/>
      <c r="X603" s="7"/>
      <c r="Y603" s="7"/>
      <c r="Z603" s="7"/>
      <c r="AA603" s="7"/>
      <c r="AB603" s="7"/>
      <c r="AC603" s="7"/>
    </row>
    <row r="604">
      <c r="A604" s="1714" t="s">
        <v>751</v>
      </c>
      <c r="B604" s="692">
        <v>0.0</v>
      </c>
      <c r="C604" s="692">
        <v>0.0</v>
      </c>
      <c r="D604" s="692">
        <v>0.0</v>
      </c>
      <c r="E604" s="692">
        <v>0.0</v>
      </c>
      <c r="F604" s="692">
        <v>0.0</v>
      </c>
      <c r="G604" s="692">
        <v>0.0</v>
      </c>
      <c r="H604" s="693">
        <f>sum(B604:G604)</f>
        <v>0</v>
      </c>
      <c r="I604" s="701"/>
      <c r="J604" s="647"/>
      <c r="K604" s="1714" t="s">
        <v>751</v>
      </c>
      <c r="L604" s="701">
        <f t="shared" si="412"/>
        <v>6</v>
      </c>
      <c r="M604" s="701">
        <f t="shared" ref="M604:M605" si="433">(L604-H604)</f>
        <v>6</v>
      </c>
      <c r="N604" s="692"/>
      <c r="O604" s="701">
        <f t="shared" si="432"/>
        <v>6</v>
      </c>
      <c r="P604" s="701"/>
      <c r="Q604" s="692"/>
      <c r="R604" s="1686"/>
      <c r="S604" s="649"/>
      <c r="T604" s="649"/>
      <c r="U604" s="7"/>
      <c r="V604" s="7"/>
      <c r="W604" s="7"/>
      <c r="X604" s="7"/>
      <c r="Y604" s="7"/>
      <c r="Z604" s="7"/>
      <c r="AA604" s="7"/>
      <c r="AB604" s="7"/>
      <c r="AC604" s="7"/>
    </row>
    <row r="605">
      <c r="A605" s="1714" t="s">
        <v>80</v>
      </c>
      <c r="B605" s="692">
        <v>0.0</v>
      </c>
      <c r="C605" s="692">
        <v>0.0</v>
      </c>
      <c r="D605" s="692">
        <v>0.0</v>
      </c>
      <c r="E605" s="692">
        <v>0.0</v>
      </c>
      <c r="F605" s="692">
        <v>0.0</v>
      </c>
      <c r="G605" s="692">
        <v>0.0</v>
      </c>
      <c r="H605" s="690">
        <v>0.0</v>
      </c>
      <c r="I605" s="701"/>
      <c r="J605" s="647"/>
      <c r="K605" s="1714" t="s">
        <v>80</v>
      </c>
      <c r="L605" s="701">
        <f t="shared" si="412"/>
        <v>15</v>
      </c>
      <c r="M605" s="701">
        <f t="shared" si="433"/>
        <v>15</v>
      </c>
      <c r="N605" s="692"/>
      <c r="O605" s="701">
        <f>sum(M605,N605)</f>
        <v>15</v>
      </c>
      <c r="P605" s="701"/>
      <c r="Q605" s="692"/>
      <c r="R605" s="1686"/>
      <c r="S605" s="649"/>
      <c r="T605" s="649"/>
      <c r="U605" s="7"/>
      <c r="V605" s="7"/>
      <c r="W605" s="7"/>
      <c r="X605" s="7"/>
      <c r="Y605" s="7"/>
      <c r="Z605" s="7"/>
      <c r="AA605" s="7"/>
      <c r="AB605" s="7"/>
      <c r="AC605" s="7"/>
    </row>
    <row r="606">
      <c r="A606" s="1921" t="s">
        <v>735</v>
      </c>
      <c r="B606" s="1760">
        <v>0.0</v>
      </c>
      <c r="C606" s="1760">
        <v>0.0</v>
      </c>
      <c r="D606" s="1760">
        <v>0.0</v>
      </c>
      <c r="E606" s="1760">
        <v>0.0</v>
      </c>
      <c r="F606" s="1760">
        <v>0.0</v>
      </c>
      <c r="G606" s="1760">
        <v>0.0</v>
      </c>
      <c r="H606" s="1760">
        <f>sum(B606:G606)</f>
        <v>0</v>
      </c>
      <c r="I606" s="1762">
        <f>SUM(H606:H610)</f>
        <v>0</v>
      </c>
      <c r="J606" s="647"/>
      <c r="K606" s="1921" t="s">
        <v>735</v>
      </c>
      <c r="L606" s="1762">
        <f t="shared" si="412"/>
        <v>16</v>
      </c>
      <c r="M606" s="1762">
        <f>(L606-H606)-R606</f>
        <v>16</v>
      </c>
      <c r="N606" s="1765"/>
      <c r="O606" s="1762">
        <f t="shared" ref="O606:O607" si="434">SUM(M606,N606)</f>
        <v>16</v>
      </c>
      <c r="P606" s="1764"/>
      <c r="Q606" s="1765"/>
      <c r="R606" s="1762"/>
      <c r="S606" s="649"/>
      <c r="T606" s="649"/>
      <c r="U606" s="7"/>
      <c r="V606" s="7"/>
      <c r="W606" s="7"/>
      <c r="X606" s="7"/>
      <c r="Y606" s="7"/>
      <c r="Z606" s="7"/>
      <c r="AA606" s="7"/>
      <c r="AB606" s="7"/>
      <c r="AC606" s="7"/>
    </row>
    <row r="607">
      <c r="A607" s="1714" t="s">
        <v>77</v>
      </c>
      <c r="B607" s="692">
        <v>0.0</v>
      </c>
      <c r="C607" s="692">
        <v>0.0</v>
      </c>
      <c r="D607" s="692">
        <v>0.0</v>
      </c>
      <c r="E607" s="692">
        <v>0.0</v>
      </c>
      <c r="F607" s="692">
        <v>0.0</v>
      </c>
      <c r="G607" s="692">
        <v>0.0</v>
      </c>
      <c r="H607" s="693">
        <f t="shared" ref="H607:H608" si="435">SUM(B607:G607)</f>
        <v>0</v>
      </c>
      <c r="I607" s="596">
        <f>(I606/60)</f>
        <v>0</v>
      </c>
      <c r="J607" s="647"/>
      <c r="K607" s="1714" t="s">
        <v>77</v>
      </c>
      <c r="L607" s="701">
        <f t="shared" si="412"/>
        <v>5</v>
      </c>
      <c r="M607" s="701">
        <f>(L607-H607-H608)-R607</f>
        <v>5</v>
      </c>
      <c r="N607" s="692"/>
      <c r="O607" s="701">
        <f t="shared" si="434"/>
        <v>5</v>
      </c>
      <c r="P607" s="701"/>
      <c r="Q607" s="692"/>
      <c r="R607" s="1686"/>
      <c r="S607" s="649"/>
      <c r="T607" s="649"/>
      <c r="U607" s="7"/>
      <c r="V607" s="7"/>
      <c r="W607" s="7"/>
      <c r="X607" s="7"/>
      <c r="Y607" s="7"/>
      <c r="Z607" s="7"/>
      <c r="AA607" s="7"/>
      <c r="AB607" s="7"/>
      <c r="AC607" s="7"/>
    </row>
    <row r="608">
      <c r="A608" s="1714" t="s">
        <v>78</v>
      </c>
      <c r="B608" s="692">
        <v>0.0</v>
      </c>
      <c r="C608" s="692">
        <v>0.0</v>
      </c>
      <c r="D608" s="692">
        <v>0.0</v>
      </c>
      <c r="E608" s="692">
        <v>0.0</v>
      </c>
      <c r="F608" s="692">
        <v>0.0</v>
      </c>
      <c r="G608" s="692">
        <v>0.0</v>
      </c>
      <c r="H608" s="693">
        <f t="shared" si="435"/>
        <v>0</v>
      </c>
      <c r="I608" s="701"/>
      <c r="J608" s="647"/>
      <c r="K608" s="1714" t="s">
        <v>78</v>
      </c>
      <c r="L608" s="701" t="str">
        <f t="shared" si="412"/>
        <v>-</v>
      </c>
      <c r="M608" s="701" t="s">
        <v>79</v>
      </c>
      <c r="N608" s="692"/>
      <c r="O608" s="701" t="s">
        <v>79</v>
      </c>
      <c r="P608" s="701"/>
      <c r="Q608" s="701"/>
      <c r="R608" s="1686"/>
      <c r="S608" s="649"/>
      <c r="T608" s="649"/>
      <c r="U608" s="7"/>
      <c r="V608" s="7"/>
      <c r="W608" s="7"/>
      <c r="X608" s="7"/>
      <c r="Y608" s="7"/>
      <c r="Z608" s="7"/>
      <c r="AA608" s="7"/>
      <c r="AB608" s="7"/>
      <c r="AC608" s="7"/>
    </row>
    <row r="609">
      <c r="A609" s="1714" t="s">
        <v>446</v>
      </c>
      <c r="B609" s="692">
        <v>0.0</v>
      </c>
      <c r="C609" s="692">
        <v>0.0</v>
      </c>
      <c r="D609" s="692">
        <v>0.0</v>
      </c>
      <c r="E609" s="692">
        <v>0.0</v>
      </c>
      <c r="F609" s="692">
        <v>0.0</v>
      </c>
      <c r="G609" s="692">
        <v>0.0</v>
      </c>
      <c r="H609" s="693">
        <f>sum(B609:G609)</f>
        <v>0</v>
      </c>
      <c r="I609" s="701"/>
      <c r="J609" s="647"/>
      <c r="K609" s="1714" t="s">
        <v>446</v>
      </c>
      <c r="L609" s="701">
        <f t="shared" si="412"/>
        <v>1</v>
      </c>
      <c r="M609" s="701">
        <f>(L609-H609)-R609</f>
        <v>1</v>
      </c>
      <c r="N609" s="692"/>
      <c r="O609" s="701">
        <f t="shared" ref="O609:O610" si="436">SUM(M609,N609)</f>
        <v>1</v>
      </c>
      <c r="P609" s="701"/>
      <c r="Q609" s="692"/>
      <c r="R609" s="1686"/>
      <c r="S609" s="649"/>
      <c r="T609" s="649"/>
      <c r="U609" s="7"/>
      <c r="V609" s="7"/>
      <c r="W609" s="7"/>
      <c r="X609" s="7"/>
      <c r="Y609" s="7"/>
      <c r="Z609" s="7"/>
      <c r="AA609" s="7"/>
      <c r="AB609" s="7"/>
      <c r="AC609" s="7"/>
    </row>
    <row r="610">
      <c r="A610" s="1714" t="s">
        <v>751</v>
      </c>
      <c r="B610" s="692">
        <v>0.0</v>
      </c>
      <c r="C610" s="692">
        <v>0.0</v>
      </c>
      <c r="D610" s="692">
        <v>0.0</v>
      </c>
      <c r="E610" s="692">
        <v>0.0</v>
      </c>
      <c r="F610" s="692">
        <v>0.0</v>
      </c>
      <c r="G610" s="692">
        <v>0.0</v>
      </c>
      <c r="H610" s="693">
        <f>SUM(B610:G610)</f>
        <v>0</v>
      </c>
      <c r="I610" s="701"/>
      <c r="J610" s="647"/>
      <c r="K610" s="1714" t="s">
        <v>751</v>
      </c>
      <c r="L610" s="701">
        <f t="shared" si="412"/>
        <v>5</v>
      </c>
      <c r="M610" s="701">
        <f t="shared" ref="M610:M611" si="437">(L610-H610)</f>
        <v>5</v>
      </c>
      <c r="N610" s="692"/>
      <c r="O610" s="701">
        <f t="shared" si="436"/>
        <v>5</v>
      </c>
      <c r="P610" s="701"/>
      <c r="Q610" s="692"/>
      <c r="R610" s="1686"/>
      <c r="S610" s="649"/>
      <c r="T610" s="649"/>
      <c r="U610" s="7"/>
      <c r="V610" s="7"/>
      <c r="W610" s="7"/>
      <c r="X610" s="7"/>
      <c r="Y610" s="7"/>
      <c r="Z610" s="7"/>
      <c r="AA610" s="7"/>
      <c r="AB610" s="7"/>
      <c r="AC610" s="7"/>
    </row>
    <row r="611">
      <c r="A611" s="1714" t="s">
        <v>80</v>
      </c>
      <c r="B611" s="692">
        <v>0.0</v>
      </c>
      <c r="C611" s="692">
        <v>0.0</v>
      </c>
      <c r="D611" s="692">
        <v>0.0</v>
      </c>
      <c r="E611" s="692">
        <v>0.0</v>
      </c>
      <c r="F611" s="692">
        <v>0.0</v>
      </c>
      <c r="G611" s="692">
        <v>0.0</v>
      </c>
      <c r="H611" s="693">
        <f>sum(B611:G611)</f>
        <v>0</v>
      </c>
      <c r="I611" s="701"/>
      <c r="J611" s="647"/>
      <c r="K611" s="1714" t="s">
        <v>80</v>
      </c>
      <c r="L611" s="701">
        <f t="shared" si="412"/>
        <v>19</v>
      </c>
      <c r="M611" s="701">
        <f t="shared" si="437"/>
        <v>19</v>
      </c>
      <c r="N611" s="692"/>
      <c r="O611" s="701">
        <f>sum(M611,N611)</f>
        <v>19</v>
      </c>
      <c r="P611" s="701"/>
      <c r="Q611" s="692"/>
      <c r="R611" s="1686"/>
      <c r="S611" s="649"/>
      <c r="T611" s="649"/>
      <c r="U611" s="7"/>
      <c r="V611" s="7"/>
      <c r="W611" s="7"/>
      <c r="X611" s="7"/>
      <c r="Y611" s="7"/>
      <c r="Z611" s="7"/>
      <c r="AA611" s="7"/>
      <c r="AB611" s="7"/>
      <c r="AC611" s="7"/>
    </row>
    <row r="612">
      <c r="A612" s="1771" t="s">
        <v>1093</v>
      </c>
      <c r="B612" s="1760">
        <v>0.0</v>
      </c>
      <c r="C612" s="1760">
        <v>0.0</v>
      </c>
      <c r="D612" s="1760">
        <v>0.0</v>
      </c>
      <c r="E612" s="1760">
        <v>0.0</v>
      </c>
      <c r="F612" s="1760">
        <v>0.0</v>
      </c>
      <c r="G612" s="1760">
        <v>0.0</v>
      </c>
      <c r="H612" s="1761">
        <f t="shared" ref="H612:H614" si="438">SUM(B612:G612)</f>
        <v>0</v>
      </c>
      <c r="I612" s="1762">
        <f>SUM(H612:H616)</f>
        <v>0</v>
      </c>
      <c r="J612" s="635"/>
      <c r="K612" s="1771" t="s">
        <v>1093</v>
      </c>
      <c r="L612" s="1762">
        <f t="shared" si="412"/>
        <v>30</v>
      </c>
      <c r="M612" s="1765">
        <v>30.0</v>
      </c>
      <c r="N612" s="1760" t="s">
        <v>1112</v>
      </c>
      <c r="O612" s="1762">
        <f t="shared" ref="O612:O613" si="439">SUM(M612,N612)</f>
        <v>30</v>
      </c>
      <c r="P612" s="1764"/>
      <c r="Q612" s="1760" t="s">
        <v>1112</v>
      </c>
      <c r="R612" s="1762"/>
      <c r="S612" s="649"/>
      <c r="T612" s="649"/>
      <c r="U612" s="7"/>
      <c r="V612" s="7"/>
      <c r="W612" s="7"/>
      <c r="X612" s="7"/>
      <c r="Y612" s="7"/>
      <c r="Z612" s="7"/>
      <c r="AA612" s="7"/>
      <c r="AB612" s="7"/>
      <c r="AC612" s="7"/>
    </row>
    <row r="613">
      <c r="A613" s="1714" t="s">
        <v>77</v>
      </c>
      <c r="B613" s="692">
        <v>0.0</v>
      </c>
      <c r="C613" s="692">
        <v>0.0</v>
      </c>
      <c r="D613" s="692">
        <v>0.0</v>
      </c>
      <c r="E613" s="692">
        <v>0.0</v>
      </c>
      <c r="F613" s="692">
        <v>0.0</v>
      </c>
      <c r="G613" s="692">
        <v>0.0</v>
      </c>
      <c r="H613" s="693">
        <f t="shared" si="438"/>
        <v>0</v>
      </c>
      <c r="I613" s="596">
        <f>(I612/60)</f>
        <v>0</v>
      </c>
      <c r="J613" s="635"/>
      <c r="K613" s="1714" t="s">
        <v>77</v>
      </c>
      <c r="L613" s="701">
        <f t="shared" si="412"/>
        <v>0</v>
      </c>
      <c r="M613" s="701">
        <f>(L613-H613-H614)-R613</f>
        <v>0</v>
      </c>
      <c r="N613" s="692"/>
      <c r="O613" s="701">
        <f t="shared" si="439"/>
        <v>0</v>
      </c>
      <c r="P613" s="701"/>
      <c r="Q613" s="701"/>
      <c r="R613" s="1686"/>
      <c r="S613" s="649"/>
      <c r="T613" s="649"/>
      <c r="U613" s="7"/>
      <c r="V613" s="7"/>
      <c r="W613" s="7"/>
      <c r="X613" s="7"/>
      <c r="Y613" s="7"/>
      <c r="Z613" s="7"/>
      <c r="AA613" s="7"/>
      <c r="AB613" s="7"/>
      <c r="AC613" s="7"/>
    </row>
    <row r="614">
      <c r="A614" s="1714" t="s">
        <v>78</v>
      </c>
      <c r="B614" s="692">
        <v>0.0</v>
      </c>
      <c r="C614" s="692">
        <v>0.0</v>
      </c>
      <c r="D614" s="692">
        <v>0.0</v>
      </c>
      <c r="E614" s="692">
        <v>0.0</v>
      </c>
      <c r="F614" s="692">
        <v>0.0</v>
      </c>
      <c r="G614" s="692">
        <v>0.0</v>
      </c>
      <c r="H614" s="693">
        <f t="shared" si="438"/>
        <v>0</v>
      </c>
      <c r="I614" s="701"/>
      <c r="J614" s="635"/>
      <c r="K614" s="1714" t="s">
        <v>78</v>
      </c>
      <c r="L614" s="701" t="str">
        <f t="shared" si="412"/>
        <v>-</v>
      </c>
      <c r="M614" s="701" t="s">
        <v>79</v>
      </c>
      <c r="N614" s="692"/>
      <c r="O614" s="701" t="s">
        <v>79</v>
      </c>
      <c r="P614" s="701"/>
      <c r="Q614" s="701"/>
      <c r="R614" s="1686"/>
      <c r="S614" s="649"/>
      <c r="T614" s="649"/>
      <c r="U614" s="7"/>
      <c r="V614" s="7"/>
      <c r="W614" s="7"/>
      <c r="X614" s="7"/>
      <c r="Y614" s="7"/>
      <c r="Z614" s="7"/>
      <c r="AA614" s="7"/>
      <c r="AB614" s="7"/>
      <c r="AC614" s="7"/>
    </row>
    <row r="615">
      <c r="A615" s="1714" t="s">
        <v>446</v>
      </c>
      <c r="B615" s="692">
        <v>0.0</v>
      </c>
      <c r="C615" s="692">
        <v>0.0</v>
      </c>
      <c r="D615" s="692">
        <v>0.0</v>
      </c>
      <c r="E615" s="692">
        <v>0.0</v>
      </c>
      <c r="F615" s="692">
        <v>0.0</v>
      </c>
      <c r="G615" s="692">
        <v>0.0</v>
      </c>
      <c r="H615" s="693">
        <f t="shared" ref="H615:H617" si="440">sum(B615:G615)</f>
        <v>0</v>
      </c>
      <c r="I615" s="701"/>
      <c r="J615" s="635"/>
      <c r="K615" s="1714" t="s">
        <v>446</v>
      </c>
      <c r="L615" s="701">
        <f t="shared" si="412"/>
        <v>3</v>
      </c>
      <c r="M615" s="692">
        <v>3.0</v>
      </c>
      <c r="N615" s="692"/>
      <c r="O615" s="701">
        <f t="shared" ref="O615:O616" si="441">SUM(M615,N615)</f>
        <v>3</v>
      </c>
      <c r="P615" s="701"/>
      <c r="Q615" s="692"/>
      <c r="R615" s="1686"/>
      <c r="S615" s="649"/>
      <c r="T615" s="649"/>
      <c r="U615" s="7"/>
      <c r="V615" s="7"/>
      <c r="W615" s="7"/>
      <c r="X615" s="7"/>
      <c r="Y615" s="7"/>
      <c r="Z615" s="7"/>
      <c r="AA615" s="7"/>
      <c r="AB615" s="7"/>
      <c r="AC615" s="7"/>
    </row>
    <row r="616">
      <c r="A616" s="1714" t="s">
        <v>751</v>
      </c>
      <c r="B616" s="692">
        <v>0.0</v>
      </c>
      <c r="C616" s="692">
        <v>0.0</v>
      </c>
      <c r="D616" s="692">
        <v>0.0</v>
      </c>
      <c r="E616" s="692">
        <v>0.0</v>
      </c>
      <c r="F616" s="692">
        <v>0.0</v>
      </c>
      <c r="G616" s="692">
        <v>0.0</v>
      </c>
      <c r="H616" s="693">
        <f t="shared" si="440"/>
        <v>0</v>
      </c>
      <c r="I616" s="701"/>
      <c r="J616" s="635"/>
      <c r="K616" s="1714" t="s">
        <v>751</v>
      </c>
      <c r="L616" s="701">
        <f t="shared" si="412"/>
        <v>0</v>
      </c>
      <c r="M616" s="701">
        <f>(L616-H616)</f>
        <v>0</v>
      </c>
      <c r="N616" s="692"/>
      <c r="O616" s="701">
        <f t="shared" si="441"/>
        <v>0</v>
      </c>
      <c r="P616" s="701"/>
      <c r="Q616" s="701"/>
      <c r="R616" s="1686"/>
      <c r="S616" s="649"/>
      <c r="T616" s="649"/>
      <c r="U616" s="7"/>
      <c r="V616" s="7"/>
      <c r="W616" s="7"/>
      <c r="X616" s="7"/>
      <c r="Y616" s="7"/>
      <c r="Z616" s="7"/>
      <c r="AA616" s="7"/>
      <c r="AB616" s="7"/>
      <c r="AC616" s="7"/>
    </row>
    <row r="617">
      <c r="A617" s="1714" t="s">
        <v>80</v>
      </c>
      <c r="B617" s="692">
        <v>0.0</v>
      </c>
      <c r="C617" s="692">
        <v>0.0</v>
      </c>
      <c r="D617" s="692">
        <v>0.0</v>
      </c>
      <c r="E617" s="692">
        <v>0.0</v>
      </c>
      <c r="F617" s="692">
        <v>0.0</v>
      </c>
      <c r="G617" s="692">
        <v>0.0</v>
      </c>
      <c r="H617" s="693">
        <f t="shared" si="440"/>
        <v>0</v>
      </c>
      <c r="I617" s="701"/>
      <c r="J617" s="635"/>
      <c r="K617" s="1714" t="s">
        <v>80</v>
      </c>
      <c r="L617" s="701">
        <f t="shared" si="412"/>
        <v>20</v>
      </c>
      <c r="M617" s="692">
        <v>20.0</v>
      </c>
      <c r="N617" s="692"/>
      <c r="O617" s="701">
        <f>sum(M617,N617)</f>
        <v>20</v>
      </c>
      <c r="P617" s="701"/>
      <c r="Q617" s="692"/>
      <c r="R617" s="1686"/>
      <c r="S617" s="649"/>
      <c r="T617" s="649"/>
      <c r="U617" s="7"/>
      <c r="V617" s="7"/>
      <c r="W617" s="7"/>
      <c r="X617" s="7"/>
      <c r="Y617" s="7"/>
      <c r="Z617" s="7"/>
      <c r="AA617" s="7"/>
      <c r="AB617" s="7"/>
      <c r="AC617" s="7"/>
    </row>
    <row r="618">
      <c r="A618" s="1757" t="s">
        <v>105</v>
      </c>
      <c r="B618" s="1758">
        <f t="shared" ref="B618:H618" si="442"> SUM(B619:B623,B625:B629,B631:B635,B637:B641,B643:B647,B649:B653,B655:B659)</f>
        <v>18</v>
      </c>
      <c r="C618" s="1758">
        <f t="shared" si="442"/>
        <v>31</v>
      </c>
      <c r="D618" s="1758">
        <f t="shared" si="442"/>
        <v>16</v>
      </c>
      <c r="E618" s="1758">
        <f t="shared" si="442"/>
        <v>21</v>
      </c>
      <c r="F618" s="1758">
        <f t="shared" si="442"/>
        <v>0</v>
      </c>
      <c r="G618" s="1758">
        <f t="shared" si="442"/>
        <v>0</v>
      </c>
      <c r="H618" s="1758">
        <f t="shared" si="442"/>
        <v>86</v>
      </c>
      <c r="I618" s="1758"/>
      <c r="J618" s="635"/>
      <c r="K618" s="1757" t="s">
        <v>105</v>
      </c>
      <c r="L618" s="1682"/>
      <c r="M618" s="1682"/>
      <c r="N618" s="1682"/>
      <c r="O618" s="1682"/>
      <c r="P618" s="1682"/>
      <c r="Q618" s="1682"/>
      <c r="R618" s="1682"/>
      <c r="S618" s="649"/>
      <c r="T618" s="649"/>
      <c r="U618" s="7"/>
      <c r="V618" s="7"/>
      <c r="W618" s="7"/>
      <c r="X618" s="7"/>
      <c r="Y618" s="7"/>
      <c r="Z618" s="7"/>
      <c r="AA618" s="7"/>
      <c r="AB618" s="7"/>
      <c r="AC618" s="7"/>
    </row>
    <row r="619">
      <c r="A619" s="1759" t="s">
        <v>106</v>
      </c>
      <c r="B619" s="1760">
        <v>4.0</v>
      </c>
      <c r="C619" s="1760">
        <v>3.0</v>
      </c>
      <c r="D619" s="1760">
        <v>2.0</v>
      </c>
      <c r="E619" s="1760">
        <v>17.0</v>
      </c>
      <c r="F619" s="1760">
        <v>0.0</v>
      </c>
      <c r="G619" s="1765">
        <v>0.0</v>
      </c>
      <c r="H619" s="1761">
        <f t="shared" ref="H619:H621" si="443">SUM(B619:G619)</f>
        <v>26</v>
      </c>
      <c r="I619" s="1762">
        <f>SUM(H619:H623)</f>
        <v>28</v>
      </c>
      <c r="J619" s="647"/>
      <c r="K619" s="1759" t="s">
        <v>106</v>
      </c>
      <c r="L619" s="1762">
        <f t="shared" ref="L619:L660" si="444">O90</f>
        <v>27</v>
      </c>
      <c r="M619" s="1762">
        <f>(L619-H619)-R619</f>
        <v>1</v>
      </c>
      <c r="N619" s="1765"/>
      <c r="O619" s="1762">
        <f t="shared" ref="O619:O620" si="445">SUM(M619,N619)</f>
        <v>1</v>
      </c>
      <c r="P619" s="1764"/>
      <c r="Q619" s="1766"/>
      <c r="R619" s="1762"/>
      <c r="S619" s="649"/>
      <c r="T619" s="649"/>
      <c r="U619" s="7"/>
      <c r="V619" s="7"/>
      <c r="W619" s="7"/>
      <c r="X619" s="7"/>
      <c r="Y619" s="7"/>
      <c r="Z619" s="7"/>
      <c r="AA619" s="7"/>
      <c r="AB619" s="7"/>
      <c r="AC619" s="7"/>
    </row>
    <row r="620">
      <c r="A620" s="1714" t="s">
        <v>77</v>
      </c>
      <c r="B620" s="692">
        <v>0.0</v>
      </c>
      <c r="C620" s="692">
        <v>0.0</v>
      </c>
      <c r="D620" s="692">
        <v>0.0</v>
      </c>
      <c r="E620" s="692">
        <v>0.0</v>
      </c>
      <c r="F620" s="692">
        <v>0.0</v>
      </c>
      <c r="G620" s="692">
        <v>0.0</v>
      </c>
      <c r="H620" s="693">
        <f t="shared" si="443"/>
        <v>0</v>
      </c>
      <c r="I620" s="596">
        <f>(I619/60)</f>
        <v>0.4666666667</v>
      </c>
      <c r="J620" s="647"/>
      <c r="K620" s="1714" t="s">
        <v>77</v>
      </c>
      <c r="L620" s="701">
        <f t="shared" si="444"/>
        <v>0</v>
      </c>
      <c r="M620" s="701">
        <f>(L620-H620-H621)-R620</f>
        <v>-1</v>
      </c>
      <c r="N620" s="692"/>
      <c r="O620" s="701">
        <f t="shared" si="445"/>
        <v>-1</v>
      </c>
      <c r="P620" s="701"/>
      <c r="Q620" s="1686"/>
      <c r="R620" s="1686"/>
      <c r="S620" s="649"/>
      <c r="T620" s="649"/>
      <c r="U620" s="7"/>
      <c r="V620" s="7"/>
      <c r="W620" s="7"/>
      <c r="X620" s="7"/>
      <c r="Y620" s="7"/>
      <c r="Z620" s="7"/>
      <c r="AA620" s="7"/>
      <c r="AB620" s="7"/>
      <c r="AC620" s="7"/>
    </row>
    <row r="621">
      <c r="A621" s="1714" t="s">
        <v>78</v>
      </c>
      <c r="B621" s="692">
        <v>0.0</v>
      </c>
      <c r="C621" s="692">
        <v>1.0</v>
      </c>
      <c r="D621" s="692">
        <v>0.0</v>
      </c>
      <c r="E621" s="692">
        <v>0.0</v>
      </c>
      <c r="F621" s="692">
        <v>0.0</v>
      </c>
      <c r="G621" s="692">
        <v>0.0</v>
      </c>
      <c r="H621" s="693">
        <f t="shared" si="443"/>
        <v>1</v>
      </c>
      <c r="I621" s="701"/>
      <c r="J621" s="647"/>
      <c r="K621" s="1714" t="s">
        <v>78</v>
      </c>
      <c r="L621" s="701" t="str">
        <f t="shared" si="444"/>
        <v>-</v>
      </c>
      <c r="M621" s="701" t="s">
        <v>79</v>
      </c>
      <c r="N621" s="692"/>
      <c r="O621" s="701" t="s">
        <v>79</v>
      </c>
      <c r="P621" s="701"/>
      <c r="Q621" s="1686"/>
      <c r="R621" s="1686"/>
      <c r="S621" s="649"/>
      <c r="T621" s="649"/>
      <c r="U621" s="7"/>
      <c r="V621" s="7"/>
      <c r="W621" s="7"/>
      <c r="X621" s="7"/>
      <c r="Y621" s="7"/>
      <c r="Z621" s="7"/>
      <c r="AA621" s="7"/>
      <c r="AB621" s="7"/>
      <c r="AC621" s="7"/>
    </row>
    <row r="622">
      <c r="A622" s="1714" t="s">
        <v>446</v>
      </c>
      <c r="B622" s="692">
        <v>0.0</v>
      </c>
      <c r="C622" s="692">
        <v>0.0</v>
      </c>
      <c r="D622" s="692">
        <v>0.0</v>
      </c>
      <c r="E622" s="692">
        <v>0.0</v>
      </c>
      <c r="F622" s="692">
        <v>0.0</v>
      </c>
      <c r="G622" s="692">
        <v>0.0</v>
      </c>
      <c r="H622" s="693">
        <f t="shared" ref="H622:H624" si="446">sum(B622:G622)</f>
        <v>0</v>
      </c>
      <c r="I622" s="701"/>
      <c r="J622" s="647"/>
      <c r="K622" s="1714" t="s">
        <v>446</v>
      </c>
      <c r="L622" s="701">
        <f t="shared" si="444"/>
        <v>0</v>
      </c>
      <c r="M622" s="701">
        <f>(L622-H622)-R622</f>
        <v>0</v>
      </c>
      <c r="N622" s="692"/>
      <c r="O622" s="701">
        <f t="shared" ref="O622:O623" si="447">SUM(M622,N622)</f>
        <v>0</v>
      </c>
      <c r="P622" s="701"/>
      <c r="Q622" s="1621"/>
      <c r="R622" s="1686"/>
      <c r="S622" s="649"/>
      <c r="T622" s="649"/>
      <c r="U622" s="7"/>
      <c r="V622" s="7"/>
      <c r="W622" s="7"/>
      <c r="X622" s="7"/>
      <c r="Y622" s="7"/>
      <c r="Z622" s="7"/>
      <c r="AA622" s="7"/>
      <c r="AB622" s="7"/>
      <c r="AC622" s="7"/>
    </row>
    <row r="623">
      <c r="A623" s="1714" t="s">
        <v>751</v>
      </c>
      <c r="B623" s="692">
        <v>0.0</v>
      </c>
      <c r="C623" s="692">
        <v>0.0</v>
      </c>
      <c r="D623" s="692">
        <v>1.0</v>
      </c>
      <c r="E623" s="692">
        <v>0.0</v>
      </c>
      <c r="F623" s="692">
        <v>0.0</v>
      </c>
      <c r="G623" s="692">
        <v>0.0</v>
      </c>
      <c r="H623" s="693">
        <f t="shared" si="446"/>
        <v>1</v>
      </c>
      <c r="I623" s="701"/>
      <c r="J623" s="647"/>
      <c r="K623" s="1714" t="s">
        <v>751</v>
      </c>
      <c r="L623" s="701">
        <f t="shared" si="444"/>
        <v>17</v>
      </c>
      <c r="M623" s="701">
        <f t="shared" ref="M623:M624" si="448">(L623-H623)</f>
        <v>16</v>
      </c>
      <c r="N623" s="692"/>
      <c r="O623" s="701">
        <f t="shared" si="447"/>
        <v>16</v>
      </c>
      <c r="P623" s="701"/>
      <c r="Q623" s="1621"/>
      <c r="R623" s="1686"/>
      <c r="S623" s="649"/>
      <c r="T623" s="649"/>
      <c r="U623" s="7"/>
      <c r="V623" s="7"/>
      <c r="W623" s="7"/>
      <c r="X623" s="7"/>
      <c r="Y623" s="7"/>
      <c r="Z623" s="7"/>
      <c r="AA623" s="7"/>
      <c r="AB623" s="7"/>
      <c r="AC623" s="7"/>
    </row>
    <row r="624">
      <c r="A624" s="1714" t="s">
        <v>80</v>
      </c>
      <c r="B624" s="692">
        <v>0.0</v>
      </c>
      <c r="C624" s="692">
        <v>0.0</v>
      </c>
      <c r="D624" s="692">
        <v>0.0</v>
      </c>
      <c r="E624" s="692">
        <v>0.0</v>
      </c>
      <c r="F624" s="692">
        <v>0.0</v>
      </c>
      <c r="G624" s="692">
        <v>0.0</v>
      </c>
      <c r="H624" s="693">
        <f t="shared" si="446"/>
        <v>0</v>
      </c>
      <c r="I624" s="701"/>
      <c r="J624" s="647"/>
      <c r="K624" s="1714" t="s">
        <v>80</v>
      </c>
      <c r="L624" s="701">
        <f t="shared" si="444"/>
        <v>20</v>
      </c>
      <c r="M624" s="701">
        <f t="shared" si="448"/>
        <v>20</v>
      </c>
      <c r="N624" s="692"/>
      <c r="O624" s="701">
        <f>sum(M624,N624)</f>
        <v>20</v>
      </c>
      <c r="P624" s="701"/>
      <c r="Q624" s="1621"/>
      <c r="R624" s="1686"/>
      <c r="S624" s="649"/>
      <c r="T624" s="649"/>
      <c r="U624" s="7"/>
      <c r="V624" s="7"/>
      <c r="W624" s="7"/>
      <c r="X624" s="7"/>
      <c r="Y624" s="7"/>
      <c r="Z624" s="7"/>
      <c r="AA624" s="7"/>
      <c r="AB624" s="7"/>
      <c r="AC624" s="7"/>
    </row>
    <row r="625">
      <c r="A625" s="1715" t="s">
        <v>108</v>
      </c>
      <c r="B625" s="1765">
        <v>0.0</v>
      </c>
      <c r="C625" s="1765">
        <v>7.0</v>
      </c>
      <c r="D625" s="1765">
        <v>8.0</v>
      </c>
      <c r="E625" s="1765">
        <v>1.0</v>
      </c>
      <c r="F625" s="1765">
        <v>0.0</v>
      </c>
      <c r="G625" s="1765">
        <v>0.0</v>
      </c>
      <c r="H625" s="1761">
        <f t="shared" ref="H625:H627" si="449">SUM(B625:G625)</f>
        <v>16</v>
      </c>
      <c r="I625" s="1762">
        <f>SUM(H625:H629)</f>
        <v>16</v>
      </c>
      <c r="J625" s="647"/>
      <c r="K625" s="1715" t="s">
        <v>108</v>
      </c>
      <c r="L625" s="1762">
        <f t="shared" si="444"/>
        <v>24</v>
      </c>
      <c r="M625" s="1762">
        <f>(L625-H625)-R625</f>
        <v>8</v>
      </c>
      <c r="N625" s="1765"/>
      <c r="O625" s="1762">
        <f t="shared" ref="O625:O626" si="450">SUM(M625,N625)</f>
        <v>8</v>
      </c>
      <c r="P625" s="1764"/>
      <c r="Q625" s="1766"/>
      <c r="R625" s="1762"/>
      <c r="S625" s="649"/>
      <c r="T625" s="649"/>
      <c r="U625" s="7"/>
      <c r="V625" s="7"/>
      <c r="W625" s="7"/>
      <c r="X625" s="7"/>
      <c r="Y625" s="7"/>
      <c r="Z625" s="7"/>
      <c r="AA625" s="7"/>
      <c r="AB625" s="7"/>
      <c r="AC625" s="7"/>
    </row>
    <row r="626">
      <c r="A626" s="1714" t="s">
        <v>77</v>
      </c>
      <c r="B626" s="692">
        <v>0.0</v>
      </c>
      <c r="C626" s="692">
        <v>0.0</v>
      </c>
      <c r="D626" s="692">
        <v>0.0</v>
      </c>
      <c r="E626" s="692">
        <v>0.0</v>
      </c>
      <c r="F626" s="692">
        <v>0.0</v>
      </c>
      <c r="G626" s="692">
        <v>0.0</v>
      </c>
      <c r="H626" s="693">
        <f t="shared" si="449"/>
        <v>0</v>
      </c>
      <c r="I626" s="596">
        <f>(I625/60)</f>
        <v>0.2666666667</v>
      </c>
      <c r="J626" s="647"/>
      <c r="K626" s="1714" t="s">
        <v>77</v>
      </c>
      <c r="L626" s="701">
        <f t="shared" si="444"/>
        <v>1</v>
      </c>
      <c r="M626" s="701">
        <f>(L626-H626-H627)-R626</f>
        <v>1</v>
      </c>
      <c r="N626" s="692"/>
      <c r="O626" s="701">
        <f t="shared" si="450"/>
        <v>1</v>
      </c>
      <c r="P626" s="701"/>
      <c r="Q626" s="1686"/>
      <c r="R626" s="1686"/>
      <c r="S626" s="649"/>
      <c r="T626" s="649"/>
      <c r="U626" s="7"/>
      <c r="V626" s="7"/>
      <c r="W626" s="7"/>
      <c r="X626" s="7"/>
      <c r="Y626" s="7"/>
      <c r="Z626" s="7"/>
      <c r="AA626" s="7"/>
      <c r="AB626" s="7"/>
      <c r="AC626" s="7"/>
    </row>
    <row r="627">
      <c r="A627" s="1714" t="s">
        <v>78</v>
      </c>
      <c r="B627" s="692">
        <v>0.0</v>
      </c>
      <c r="C627" s="692">
        <v>0.0</v>
      </c>
      <c r="D627" s="692">
        <v>0.0</v>
      </c>
      <c r="E627" s="692">
        <v>0.0</v>
      </c>
      <c r="F627" s="692">
        <v>0.0</v>
      </c>
      <c r="G627" s="692">
        <v>0.0</v>
      </c>
      <c r="H627" s="693">
        <f t="shared" si="449"/>
        <v>0</v>
      </c>
      <c r="I627" s="701"/>
      <c r="J627" s="647"/>
      <c r="K627" s="1714" t="s">
        <v>78</v>
      </c>
      <c r="L627" s="701" t="str">
        <f t="shared" si="444"/>
        <v>-</v>
      </c>
      <c r="M627" s="701" t="s">
        <v>79</v>
      </c>
      <c r="N627" s="692"/>
      <c r="O627" s="701" t="s">
        <v>79</v>
      </c>
      <c r="P627" s="701"/>
      <c r="Q627" s="1686"/>
      <c r="R627" s="1686"/>
      <c r="S627" s="649"/>
      <c r="T627" s="649"/>
      <c r="U627" s="7"/>
      <c r="V627" s="7"/>
      <c r="W627" s="7"/>
      <c r="X627" s="7"/>
      <c r="Y627" s="7"/>
      <c r="Z627" s="7"/>
      <c r="AA627" s="7"/>
      <c r="AB627" s="7"/>
      <c r="AC627" s="7"/>
    </row>
    <row r="628">
      <c r="A628" s="1714" t="s">
        <v>446</v>
      </c>
      <c r="B628" s="692">
        <v>0.0</v>
      </c>
      <c r="C628" s="692">
        <v>0.0</v>
      </c>
      <c r="D628" s="692">
        <v>0.0</v>
      </c>
      <c r="E628" s="692">
        <v>0.0</v>
      </c>
      <c r="F628" s="692">
        <v>0.0</v>
      </c>
      <c r="G628" s="692">
        <v>0.0</v>
      </c>
      <c r="H628" s="693">
        <f t="shared" ref="H628:H630" si="451">sum(B628:G628)</f>
        <v>0</v>
      </c>
      <c r="I628" s="701"/>
      <c r="J628" s="647"/>
      <c r="K628" s="1714" t="s">
        <v>446</v>
      </c>
      <c r="L628" s="701">
        <f t="shared" si="444"/>
        <v>4</v>
      </c>
      <c r="M628" s="701">
        <f>(L628-H628)-R628</f>
        <v>4</v>
      </c>
      <c r="N628" s="692"/>
      <c r="O628" s="701">
        <f t="shared" ref="O628:O629" si="452">SUM(M628,N628)</f>
        <v>4</v>
      </c>
      <c r="P628" s="701"/>
      <c r="Q628" s="1621"/>
      <c r="R628" s="1686"/>
      <c r="S628" s="649"/>
      <c r="T628" s="649"/>
      <c r="U628" s="7"/>
      <c r="V628" s="7"/>
      <c r="W628" s="7"/>
      <c r="X628" s="7"/>
      <c r="Y628" s="7"/>
      <c r="Z628" s="7"/>
      <c r="AA628" s="7"/>
      <c r="AB628" s="7"/>
      <c r="AC628" s="7"/>
    </row>
    <row r="629">
      <c r="A629" s="1714" t="s">
        <v>751</v>
      </c>
      <c r="B629" s="692">
        <v>0.0</v>
      </c>
      <c r="C629" s="692">
        <v>0.0</v>
      </c>
      <c r="D629" s="692">
        <v>0.0</v>
      </c>
      <c r="E629" s="692">
        <v>0.0</v>
      </c>
      <c r="F629" s="692">
        <v>0.0</v>
      </c>
      <c r="G629" s="692">
        <v>0.0</v>
      </c>
      <c r="H629" s="693">
        <f t="shared" si="451"/>
        <v>0</v>
      </c>
      <c r="I629" s="701"/>
      <c r="J629" s="647"/>
      <c r="K629" s="1714" t="s">
        <v>751</v>
      </c>
      <c r="L629" s="701">
        <f t="shared" si="444"/>
        <v>0</v>
      </c>
      <c r="M629" s="701">
        <f t="shared" ref="M629:M630" si="453">(L629-H629)</f>
        <v>0</v>
      </c>
      <c r="N629" s="692"/>
      <c r="O629" s="701">
        <f t="shared" si="452"/>
        <v>0</v>
      </c>
      <c r="P629" s="701"/>
      <c r="Q629" s="1686"/>
      <c r="R629" s="1686"/>
      <c r="S629" s="649"/>
      <c r="T629" s="649"/>
      <c r="U629" s="7"/>
      <c r="V629" s="7"/>
      <c r="W629" s="7"/>
      <c r="X629" s="7"/>
      <c r="Y629" s="7"/>
      <c r="Z629" s="7"/>
      <c r="AA629" s="7"/>
      <c r="AB629" s="7"/>
      <c r="AC629" s="7"/>
    </row>
    <row r="630">
      <c r="A630" s="1714" t="s">
        <v>80</v>
      </c>
      <c r="B630" s="692">
        <v>0.0</v>
      </c>
      <c r="C630" s="692">
        <v>0.0</v>
      </c>
      <c r="D630" s="692">
        <v>0.0</v>
      </c>
      <c r="E630" s="692">
        <v>0.0</v>
      </c>
      <c r="F630" s="692">
        <v>0.0</v>
      </c>
      <c r="G630" s="692">
        <v>0.0</v>
      </c>
      <c r="H630" s="693">
        <f t="shared" si="451"/>
        <v>0</v>
      </c>
      <c r="I630" s="701"/>
      <c r="J630" s="647"/>
      <c r="K630" s="1714" t="s">
        <v>80</v>
      </c>
      <c r="L630" s="701">
        <f t="shared" si="444"/>
        <v>14</v>
      </c>
      <c r="M630" s="701">
        <f t="shared" si="453"/>
        <v>14</v>
      </c>
      <c r="N630" s="692"/>
      <c r="O630" s="701">
        <f>sum(M630,N630)</f>
        <v>14</v>
      </c>
      <c r="P630" s="701"/>
      <c r="Q630" s="1686"/>
      <c r="R630" s="1686"/>
      <c r="S630" s="649"/>
      <c r="T630" s="649"/>
      <c r="U630" s="7"/>
      <c r="V630" s="7"/>
      <c r="W630" s="7"/>
      <c r="X630" s="7"/>
      <c r="Y630" s="7"/>
      <c r="Z630" s="7"/>
      <c r="AA630" s="7"/>
      <c r="AB630" s="7"/>
      <c r="AC630" s="7"/>
    </row>
    <row r="631">
      <c r="A631" s="1921" t="s">
        <v>117</v>
      </c>
      <c r="B631" s="1760">
        <v>4.0</v>
      </c>
      <c r="C631" s="1760">
        <v>7.0</v>
      </c>
      <c r="D631" s="1760">
        <v>0.0</v>
      </c>
      <c r="E631" s="1760">
        <v>0.0</v>
      </c>
      <c r="F631" s="1760">
        <v>0.0</v>
      </c>
      <c r="G631" s="1760">
        <v>0.0</v>
      </c>
      <c r="H631" s="1761">
        <f t="shared" ref="H631:H633" si="454">SUM(B631:G631)</f>
        <v>11</v>
      </c>
      <c r="I631" s="1762">
        <f>SUM(H631:H635)</f>
        <v>16</v>
      </c>
      <c r="J631" s="647"/>
      <c r="K631" s="1921" t="s">
        <v>117</v>
      </c>
      <c r="L631" s="1762">
        <f t="shared" si="444"/>
        <v>37</v>
      </c>
      <c r="M631" s="1762">
        <f>(L631-H631)-R631</f>
        <v>26</v>
      </c>
      <c r="N631" s="1765"/>
      <c r="O631" s="1762">
        <f t="shared" ref="O631:O632" si="455">SUM(M631,N631)</f>
        <v>26</v>
      </c>
      <c r="P631" s="1764"/>
      <c r="Q631" s="1817"/>
      <c r="R631" s="1765"/>
      <c r="S631" s="649"/>
      <c r="T631" s="649"/>
      <c r="U631" s="7"/>
      <c r="V631" s="7"/>
      <c r="W631" s="7"/>
      <c r="X631" s="7"/>
      <c r="Y631" s="7"/>
      <c r="Z631" s="7"/>
      <c r="AA631" s="7"/>
      <c r="AB631" s="7"/>
      <c r="AC631" s="7"/>
    </row>
    <row r="632">
      <c r="A632" s="1714" t="s">
        <v>77</v>
      </c>
      <c r="B632" s="692">
        <v>0.0</v>
      </c>
      <c r="C632" s="692">
        <v>0.0</v>
      </c>
      <c r="D632" s="692">
        <v>0.0</v>
      </c>
      <c r="E632" s="692">
        <v>0.0</v>
      </c>
      <c r="F632" s="692">
        <v>0.0</v>
      </c>
      <c r="G632" s="692">
        <v>0.0</v>
      </c>
      <c r="H632" s="693">
        <f t="shared" si="454"/>
        <v>0</v>
      </c>
      <c r="I632" s="596">
        <f>(I631/60)</f>
        <v>0.2666666667</v>
      </c>
      <c r="J632" s="647"/>
      <c r="K632" s="1714" t="s">
        <v>77</v>
      </c>
      <c r="L632" s="701">
        <f t="shared" si="444"/>
        <v>5</v>
      </c>
      <c r="M632" s="701">
        <f>(L632-H632-H633)-R632</f>
        <v>0</v>
      </c>
      <c r="N632" s="692"/>
      <c r="O632" s="701">
        <f t="shared" si="455"/>
        <v>0</v>
      </c>
      <c r="P632" s="1962"/>
      <c r="Q632" s="1621"/>
      <c r="R632" s="1686"/>
      <c r="S632" s="649"/>
      <c r="T632" s="649"/>
      <c r="U632" s="7"/>
      <c r="V632" s="7"/>
      <c r="W632" s="7"/>
      <c r="X632" s="7"/>
      <c r="Y632" s="7"/>
      <c r="Z632" s="7"/>
      <c r="AA632" s="7"/>
      <c r="AB632" s="7"/>
      <c r="AC632" s="7"/>
    </row>
    <row r="633">
      <c r="A633" s="1714" t="s">
        <v>78</v>
      </c>
      <c r="B633" s="692">
        <v>0.0</v>
      </c>
      <c r="C633" s="692">
        <v>5.0</v>
      </c>
      <c r="D633" s="692">
        <v>0.0</v>
      </c>
      <c r="E633" s="692">
        <v>0.0</v>
      </c>
      <c r="F633" s="692">
        <v>0.0</v>
      </c>
      <c r="G633" s="692">
        <v>0.0</v>
      </c>
      <c r="H633" s="693">
        <f t="shared" si="454"/>
        <v>5</v>
      </c>
      <c r="I633" s="701"/>
      <c r="J633" s="647"/>
      <c r="K633" s="1714" t="s">
        <v>78</v>
      </c>
      <c r="L633" s="701" t="str">
        <f t="shared" si="444"/>
        <v>-</v>
      </c>
      <c r="M633" s="701" t="s">
        <v>79</v>
      </c>
      <c r="N633" s="692"/>
      <c r="O633" s="701" t="s">
        <v>79</v>
      </c>
      <c r="P633" s="701"/>
      <c r="Q633" s="1686"/>
      <c r="R633" s="1686"/>
      <c r="S633" s="649"/>
      <c r="T633" s="649"/>
      <c r="U633" s="7"/>
      <c r="V633" s="7"/>
      <c r="W633" s="7"/>
      <c r="X633" s="7"/>
      <c r="Y633" s="7"/>
      <c r="Z633" s="7"/>
      <c r="AA633" s="7"/>
      <c r="AB633" s="7"/>
      <c r="AC633" s="7"/>
    </row>
    <row r="634">
      <c r="A634" s="1714" t="s">
        <v>446</v>
      </c>
      <c r="B634" s="692">
        <v>0.0</v>
      </c>
      <c r="C634" s="692">
        <v>0.0</v>
      </c>
      <c r="D634" s="692">
        <v>0.0</v>
      </c>
      <c r="E634" s="692">
        <v>0.0</v>
      </c>
      <c r="F634" s="692">
        <v>0.0</v>
      </c>
      <c r="G634" s="692">
        <v>0.0</v>
      </c>
      <c r="H634" s="693">
        <f t="shared" ref="H634:H636" si="456">sum(B634:G634)</f>
        <v>0</v>
      </c>
      <c r="I634" s="701"/>
      <c r="J634" s="647"/>
      <c r="K634" s="1714" t="s">
        <v>446</v>
      </c>
      <c r="L634" s="701">
        <f t="shared" si="444"/>
        <v>1</v>
      </c>
      <c r="M634" s="701">
        <f>(L634-H634)-R634</f>
        <v>1</v>
      </c>
      <c r="N634" s="692"/>
      <c r="O634" s="701">
        <f t="shared" ref="O634:O635" si="457">SUM(M634,N634)</f>
        <v>1</v>
      </c>
      <c r="P634" s="701"/>
      <c r="Q634" s="1621"/>
      <c r="R634" s="1686"/>
      <c r="S634" s="649"/>
      <c r="T634" s="649"/>
      <c r="U634" s="7"/>
      <c r="V634" s="7"/>
      <c r="W634" s="7"/>
      <c r="X634" s="7"/>
      <c r="Y634" s="7"/>
      <c r="Z634" s="7"/>
      <c r="AA634" s="7"/>
      <c r="AB634" s="7"/>
      <c r="AC634" s="7"/>
    </row>
    <row r="635">
      <c r="A635" s="1714" t="s">
        <v>751</v>
      </c>
      <c r="B635" s="692">
        <v>0.0</v>
      </c>
      <c r="C635" s="692">
        <v>0.0</v>
      </c>
      <c r="D635" s="692">
        <v>0.0</v>
      </c>
      <c r="E635" s="692">
        <v>0.0</v>
      </c>
      <c r="F635" s="692">
        <v>0.0</v>
      </c>
      <c r="G635" s="692">
        <v>0.0</v>
      </c>
      <c r="H635" s="693">
        <f t="shared" si="456"/>
        <v>0</v>
      </c>
      <c r="I635" s="701"/>
      <c r="J635" s="647"/>
      <c r="K635" s="1714" t="s">
        <v>751</v>
      </c>
      <c r="L635" s="701">
        <f t="shared" si="444"/>
        <v>1</v>
      </c>
      <c r="M635" s="701">
        <f t="shared" ref="M635:M636" si="458">(L635-H635)</f>
        <v>1</v>
      </c>
      <c r="N635" s="692"/>
      <c r="O635" s="701">
        <f t="shared" si="457"/>
        <v>1</v>
      </c>
      <c r="P635" s="701"/>
      <c r="Q635" s="1621"/>
      <c r="R635" s="1686"/>
      <c r="S635" s="649"/>
      <c r="T635" s="649"/>
      <c r="U635" s="7"/>
      <c r="V635" s="7"/>
      <c r="W635" s="7"/>
      <c r="X635" s="7"/>
      <c r="Y635" s="7"/>
      <c r="Z635" s="7"/>
      <c r="AA635" s="7"/>
      <c r="AB635" s="7"/>
      <c r="AC635" s="7"/>
    </row>
    <row r="636">
      <c r="A636" s="1714" t="s">
        <v>80</v>
      </c>
      <c r="B636" s="692">
        <v>3.0</v>
      </c>
      <c r="C636" s="692">
        <v>3.0</v>
      </c>
      <c r="D636" s="692">
        <v>0.0</v>
      </c>
      <c r="E636" s="692">
        <v>0.0</v>
      </c>
      <c r="F636" s="692">
        <v>0.0</v>
      </c>
      <c r="G636" s="692">
        <v>0.0</v>
      </c>
      <c r="H636" s="693">
        <f t="shared" si="456"/>
        <v>6</v>
      </c>
      <c r="I636" s="701"/>
      <c r="J636" s="647"/>
      <c r="K636" s="1714" t="s">
        <v>80</v>
      </c>
      <c r="L636" s="701">
        <f t="shared" si="444"/>
        <v>21</v>
      </c>
      <c r="M636" s="701">
        <f t="shared" si="458"/>
        <v>15</v>
      </c>
      <c r="N636" s="692"/>
      <c r="O636" s="701">
        <f>sum(M636,N636)</f>
        <v>15</v>
      </c>
      <c r="P636" s="701"/>
      <c r="Q636" s="1621"/>
      <c r="R636" s="1686"/>
      <c r="S636" s="649"/>
      <c r="T636" s="649"/>
      <c r="U636" s="7"/>
      <c r="V636" s="7"/>
      <c r="W636" s="7"/>
      <c r="X636" s="7"/>
      <c r="Y636" s="7"/>
      <c r="Z636" s="7"/>
      <c r="AA636" s="7"/>
      <c r="AB636" s="7"/>
      <c r="AC636" s="7"/>
    </row>
    <row r="637">
      <c r="A637" s="1771" t="s">
        <v>622</v>
      </c>
      <c r="B637" s="1765">
        <v>0.0</v>
      </c>
      <c r="C637" s="1765">
        <v>2.0</v>
      </c>
      <c r="D637" s="1765">
        <v>0.0</v>
      </c>
      <c r="E637" s="1765">
        <v>3.0</v>
      </c>
      <c r="F637" s="1765">
        <v>0.0</v>
      </c>
      <c r="G637" s="1765">
        <v>0.0</v>
      </c>
      <c r="H637" s="1761">
        <f t="shared" ref="H637:H639" si="459">SUM(B637:G637)</f>
        <v>5</v>
      </c>
      <c r="I637" s="1762">
        <f>SUM(H637:H641)</f>
        <v>7</v>
      </c>
      <c r="J637" s="647"/>
      <c r="K637" s="1771" t="s">
        <v>622</v>
      </c>
      <c r="L637" s="1762">
        <f t="shared" si="444"/>
        <v>21</v>
      </c>
      <c r="M637" s="1762">
        <f>(L637-H637)-R637</f>
        <v>15</v>
      </c>
      <c r="N637" s="1765"/>
      <c r="O637" s="1762">
        <f t="shared" ref="O637:O638" si="460">SUM(M637,N637)</f>
        <v>15</v>
      </c>
      <c r="P637" s="1764"/>
      <c r="Q637" s="1766"/>
      <c r="R637" s="1765">
        <v>1.0</v>
      </c>
      <c r="S637" s="649"/>
      <c r="T637" s="649"/>
      <c r="U637" s="7"/>
      <c r="V637" s="7"/>
      <c r="W637" s="7"/>
      <c r="X637" s="7"/>
      <c r="Y637" s="7"/>
      <c r="Z637" s="7"/>
      <c r="AA637" s="7"/>
      <c r="AB637" s="7"/>
      <c r="AC637" s="7"/>
    </row>
    <row r="638">
      <c r="A638" s="1714" t="s">
        <v>77</v>
      </c>
      <c r="B638" s="692">
        <v>0.0</v>
      </c>
      <c r="C638" s="692">
        <v>0.0</v>
      </c>
      <c r="D638" s="692">
        <v>0.0</v>
      </c>
      <c r="E638" s="692">
        <v>0.0</v>
      </c>
      <c r="F638" s="692">
        <v>0.0</v>
      </c>
      <c r="G638" s="692">
        <v>0.0</v>
      </c>
      <c r="H638" s="693">
        <f t="shared" si="459"/>
        <v>0</v>
      </c>
      <c r="I638" s="596">
        <f>(I637/60)</f>
        <v>0.1166666667</v>
      </c>
      <c r="J638" s="647"/>
      <c r="K638" s="1714" t="s">
        <v>77</v>
      </c>
      <c r="L638" s="701">
        <f t="shared" si="444"/>
        <v>0</v>
      </c>
      <c r="M638" s="701">
        <f>(L638-H638-H639)-R638</f>
        <v>0</v>
      </c>
      <c r="N638" s="692"/>
      <c r="O638" s="701">
        <f t="shared" si="460"/>
        <v>0</v>
      </c>
      <c r="P638" s="701"/>
      <c r="Q638" s="1621"/>
      <c r="R638" s="1686"/>
      <c r="S638" s="649"/>
      <c r="T638" s="649"/>
      <c r="U638" s="7"/>
      <c r="V638" s="7"/>
      <c r="W638" s="7"/>
      <c r="X638" s="7"/>
      <c r="Y638" s="7"/>
      <c r="Z638" s="7"/>
      <c r="AA638" s="7"/>
      <c r="AB638" s="7"/>
      <c r="AC638" s="7"/>
    </row>
    <row r="639">
      <c r="A639" s="1714" t="s">
        <v>78</v>
      </c>
      <c r="B639" s="692">
        <v>0.0</v>
      </c>
      <c r="C639" s="692">
        <v>0.0</v>
      </c>
      <c r="D639" s="692">
        <v>0.0</v>
      </c>
      <c r="E639" s="692">
        <v>0.0</v>
      </c>
      <c r="F639" s="692">
        <v>0.0</v>
      </c>
      <c r="G639" s="692">
        <v>0.0</v>
      </c>
      <c r="H639" s="693">
        <f t="shared" si="459"/>
        <v>0</v>
      </c>
      <c r="I639" s="701"/>
      <c r="J639" s="647"/>
      <c r="K639" s="1714" t="s">
        <v>78</v>
      </c>
      <c r="L639" s="701" t="str">
        <f t="shared" si="444"/>
        <v>-</v>
      </c>
      <c r="M639" s="701" t="s">
        <v>79</v>
      </c>
      <c r="N639" s="692"/>
      <c r="O639" s="701" t="s">
        <v>79</v>
      </c>
      <c r="P639" s="701"/>
      <c r="Q639" s="1686"/>
      <c r="R639" s="1686"/>
      <c r="S639" s="649"/>
      <c r="T639" s="649"/>
      <c r="U639" s="7"/>
      <c r="V639" s="7"/>
      <c r="W639" s="7"/>
      <c r="X639" s="7"/>
      <c r="Y639" s="7"/>
      <c r="Z639" s="7"/>
      <c r="AA639" s="7"/>
      <c r="AB639" s="7"/>
      <c r="AC639" s="7"/>
    </row>
    <row r="640">
      <c r="A640" s="1714" t="s">
        <v>446</v>
      </c>
      <c r="B640" s="692">
        <v>0.0</v>
      </c>
      <c r="C640" s="692">
        <v>0.0</v>
      </c>
      <c r="D640" s="692">
        <v>0.0</v>
      </c>
      <c r="E640" s="692">
        <v>0.0</v>
      </c>
      <c r="F640" s="692">
        <v>0.0</v>
      </c>
      <c r="G640" s="692">
        <v>0.0</v>
      </c>
      <c r="H640" s="693">
        <f t="shared" ref="H640:H642" si="461">sum(B640:G640)</f>
        <v>0</v>
      </c>
      <c r="I640" s="701"/>
      <c r="J640" s="647"/>
      <c r="K640" s="1714" t="s">
        <v>446</v>
      </c>
      <c r="L640" s="701">
        <f t="shared" si="444"/>
        <v>0</v>
      </c>
      <c r="M640" s="701">
        <f>(L640-H640)-R640</f>
        <v>0</v>
      </c>
      <c r="N640" s="692"/>
      <c r="O640" s="701">
        <f t="shared" ref="O640:O641" si="462">SUM(M640,N640)</f>
        <v>0</v>
      </c>
      <c r="P640" s="701"/>
      <c r="Q640" s="1686"/>
      <c r="R640" s="1621"/>
      <c r="S640" s="649"/>
      <c r="T640" s="649"/>
      <c r="U640" s="7"/>
      <c r="V640" s="7"/>
      <c r="W640" s="7"/>
      <c r="X640" s="7"/>
      <c r="Y640" s="7"/>
      <c r="Z640" s="7"/>
      <c r="AA640" s="7"/>
      <c r="AB640" s="7"/>
      <c r="AC640" s="7"/>
    </row>
    <row r="641">
      <c r="A641" s="1714" t="s">
        <v>751</v>
      </c>
      <c r="B641" s="692">
        <v>0.0</v>
      </c>
      <c r="C641" s="692">
        <v>2.0</v>
      </c>
      <c r="D641" s="692">
        <v>0.0</v>
      </c>
      <c r="E641" s="692">
        <v>0.0</v>
      </c>
      <c r="F641" s="692">
        <v>0.0</v>
      </c>
      <c r="G641" s="692">
        <v>0.0</v>
      </c>
      <c r="H641" s="693">
        <f t="shared" si="461"/>
        <v>2</v>
      </c>
      <c r="I641" s="701"/>
      <c r="J641" s="647"/>
      <c r="K641" s="1714" t="s">
        <v>751</v>
      </c>
      <c r="L641" s="701">
        <f t="shared" si="444"/>
        <v>6</v>
      </c>
      <c r="M641" s="701">
        <f t="shared" ref="M641:M642" si="463">(L641-H641)</f>
        <v>4</v>
      </c>
      <c r="N641" s="692"/>
      <c r="O641" s="701">
        <f t="shared" si="462"/>
        <v>4</v>
      </c>
      <c r="P641" s="701"/>
      <c r="Q641" s="1686"/>
      <c r="R641" s="1686"/>
      <c r="S641" s="649"/>
      <c r="T641" s="649"/>
      <c r="U641" s="7"/>
      <c r="V641" s="7"/>
      <c r="W641" s="7"/>
      <c r="X641" s="7"/>
      <c r="Y641" s="7"/>
      <c r="Z641" s="7"/>
      <c r="AA641" s="7"/>
      <c r="AB641" s="7"/>
      <c r="AC641" s="7"/>
    </row>
    <row r="642">
      <c r="A642" s="1714" t="s">
        <v>80</v>
      </c>
      <c r="B642" s="692">
        <v>0.0</v>
      </c>
      <c r="C642" s="692">
        <v>0.0</v>
      </c>
      <c r="D642" s="692">
        <v>0.0</v>
      </c>
      <c r="E642" s="692">
        <v>0.0</v>
      </c>
      <c r="F642" s="692">
        <v>0.0</v>
      </c>
      <c r="G642" s="692">
        <v>0.0</v>
      </c>
      <c r="H642" s="693">
        <f t="shared" si="461"/>
        <v>0</v>
      </c>
      <c r="I642" s="701"/>
      <c r="J642" s="647"/>
      <c r="K642" s="1714" t="s">
        <v>80</v>
      </c>
      <c r="L642" s="701">
        <f t="shared" si="444"/>
        <v>0</v>
      </c>
      <c r="M642" s="701">
        <f t="shared" si="463"/>
        <v>0</v>
      </c>
      <c r="N642" s="692"/>
      <c r="O642" s="701">
        <f>sum(M642,N642)</f>
        <v>0</v>
      </c>
      <c r="P642" s="701"/>
      <c r="Q642" s="1686"/>
      <c r="R642" s="1686"/>
      <c r="S642" s="649"/>
      <c r="T642" s="649"/>
      <c r="U642" s="7"/>
      <c r="V642" s="7"/>
      <c r="W642" s="7"/>
      <c r="X642" s="7"/>
      <c r="Y642" s="7"/>
      <c r="Z642" s="7"/>
      <c r="AA642" s="7"/>
      <c r="AB642" s="7"/>
      <c r="AC642" s="7"/>
    </row>
    <row r="643">
      <c r="A643" s="1921" t="s">
        <v>659</v>
      </c>
      <c r="B643" s="1760">
        <v>7.0</v>
      </c>
      <c r="C643" s="1760">
        <v>4.0</v>
      </c>
      <c r="D643" s="1760">
        <v>5.0</v>
      </c>
      <c r="E643" s="1760">
        <v>0.0</v>
      </c>
      <c r="F643" s="1760">
        <v>0.0</v>
      </c>
      <c r="G643" s="1765">
        <v>0.0</v>
      </c>
      <c r="H643" s="1761">
        <f t="shared" ref="H643:H645" si="464">SUM(B643:G643)</f>
        <v>16</v>
      </c>
      <c r="I643" s="1762">
        <f>SUM(H643:H647)</f>
        <v>19</v>
      </c>
      <c r="J643" s="647"/>
      <c r="K643" s="1921" t="s">
        <v>659</v>
      </c>
      <c r="L643" s="1762">
        <f t="shared" si="444"/>
        <v>16</v>
      </c>
      <c r="M643" s="1762">
        <f>(L643-H643)-R643</f>
        <v>0</v>
      </c>
      <c r="N643" s="1765"/>
      <c r="O643" s="1762">
        <f t="shared" ref="O643:O644" si="465">SUM(M643,N643)</f>
        <v>0</v>
      </c>
      <c r="P643" s="1817"/>
      <c r="Q643" s="1766"/>
      <c r="R643" s="1762"/>
      <c r="S643" s="649"/>
      <c r="T643" s="649"/>
      <c r="U643" s="7"/>
      <c r="V643" s="7"/>
      <c r="W643" s="7"/>
      <c r="X643" s="7"/>
      <c r="Y643" s="7"/>
      <c r="Z643" s="7"/>
      <c r="AA643" s="7"/>
      <c r="AB643" s="7"/>
      <c r="AC643" s="7"/>
    </row>
    <row r="644">
      <c r="A644" s="1714" t="s">
        <v>77</v>
      </c>
      <c r="B644" s="692">
        <v>0.0</v>
      </c>
      <c r="C644" s="692">
        <v>0.0</v>
      </c>
      <c r="D644" s="692">
        <v>0.0</v>
      </c>
      <c r="E644" s="692">
        <v>0.0</v>
      </c>
      <c r="F644" s="692">
        <v>0.0</v>
      </c>
      <c r="G644" s="692">
        <v>0.0</v>
      </c>
      <c r="H644" s="693">
        <f t="shared" si="464"/>
        <v>0</v>
      </c>
      <c r="I644" s="596">
        <f>(I643/60)</f>
        <v>0.3166666667</v>
      </c>
      <c r="J644" s="647"/>
      <c r="K644" s="1714" t="s">
        <v>77</v>
      </c>
      <c r="L644" s="701">
        <f t="shared" si="444"/>
        <v>3</v>
      </c>
      <c r="M644" s="701">
        <f>(L644-H644-H645)-R644</f>
        <v>3</v>
      </c>
      <c r="N644" s="692"/>
      <c r="O644" s="701">
        <f t="shared" si="465"/>
        <v>3</v>
      </c>
      <c r="P644" s="701"/>
      <c r="Q644" s="1621"/>
      <c r="R644" s="1686"/>
      <c r="S644" s="649"/>
      <c r="T644" s="649"/>
      <c r="U644" s="7"/>
      <c r="V644" s="7"/>
      <c r="W644" s="7"/>
      <c r="X644" s="7"/>
      <c r="Y644" s="7"/>
      <c r="Z644" s="7"/>
      <c r="AA644" s="7"/>
      <c r="AB644" s="7"/>
      <c r="AC644" s="7"/>
    </row>
    <row r="645">
      <c r="A645" s="1714" t="s">
        <v>78</v>
      </c>
      <c r="B645" s="692">
        <v>0.0</v>
      </c>
      <c r="C645" s="692">
        <v>0.0</v>
      </c>
      <c r="D645" s="692">
        <v>0.0</v>
      </c>
      <c r="E645" s="692">
        <v>0.0</v>
      </c>
      <c r="F645" s="692">
        <v>0.0</v>
      </c>
      <c r="G645" s="692">
        <v>0.0</v>
      </c>
      <c r="H645" s="693">
        <f t="shared" si="464"/>
        <v>0</v>
      </c>
      <c r="I645" s="701"/>
      <c r="J645" s="647"/>
      <c r="K645" s="1714" t="s">
        <v>78</v>
      </c>
      <c r="L645" s="701" t="str">
        <f t="shared" si="444"/>
        <v>-</v>
      </c>
      <c r="M645" s="701" t="s">
        <v>79</v>
      </c>
      <c r="N645" s="692"/>
      <c r="O645" s="701" t="s">
        <v>79</v>
      </c>
      <c r="P645" s="701"/>
      <c r="Q645" s="1686"/>
      <c r="R645" s="1686"/>
      <c r="S645" s="649"/>
      <c r="T645" s="649"/>
      <c r="U645" s="7"/>
      <c r="V645" s="7"/>
      <c r="W645" s="7"/>
      <c r="X645" s="7"/>
      <c r="Y645" s="7"/>
      <c r="Z645" s="7"/>
      <c r="AA645" s="7"/>
      <c r="AB645" s="7"/>
      <c r="AC645" s="7"/>
    </row>
    <row r="646">
      <c r="A646" s="1714" t="s">
        <v>446</v>
      </c>
      <c r="B646" s="692">
        <v>0.0</v>
      </c>
      <c r="C646" s="692">
        <v>0.0</v>
      </c>
      <c r="D646" s="692">
        <v>0.0</v>
      </c>
      <c r="E646" s="692">
        <v>0.0</v>
      </c>
      <c r="F646" s="692">
        <v>0.0</v>
      </c>
      <c r="G646" s="692">
        <v>0.0</v>
      </c>
      <c r="H646" s="693">
        <f t="shared" ref="H646:H648" si="466">sum(B646:G646)</f>
        <v>0</v>
      </c>
      <c r="I646" s="701"/>
      <c r="J646" s="647"/>
      <c r="K646" s="1714" t="s">
        <v>446</v>
      </c>
      <c r="L646" s="701">
        <f t="shared" si="444"/>
        <v>1</v>
      </c>
      <c r="M646" s="701">
        <f>(L646-H646)-R646</f>
        <v>1</v>
      </c>
      <c r="N646" s="692"/>
      <c r="O646" s="701">
        <f t="shared" ref="O646:O647" si="467">SUM(M646,N646)</f>
        <v>1</v>
      </c>
      <c r="P646" s="701"/>
      <c r="Q646" s="1621"/>
      <c r="R646" s="1686"/>
      <c r="S646" s="649"/>
      <c r="T646" s="649"/>
      <c r="U646" s="7"/>
      <c r="V646" s="7"/>
      <c r="W646" s="7"/>
      <c r="X646" s="7"/>
      <c r="Y646" s="7"/>
      <c r="Z646" s="7"/>
      <c r="AA646" s="7"/>
      <c r="AB646" s="7"/>
      <c r="AC646" s="7"/>
    </row>
    <row r="647">
      <c r="A647" s="1714" t="s">
        <v>751</v>
      </c>
      <c r="B647" s="692">
        <v>3.0</v>
      </c>
      <c r="C647" s="692">
        <v>0.0</v>
      </c>
      <c r="D647" s="692">
        <v>0.0</v>
      </c>
      <c r="E647" s="692">
        <v>0.0</v>
      </c>
      <c r="F647" s="692">
        <v>0.0</v>
      </c>
      <c r="G647" s="692">
        <v>0.0</v>
      </c>
      <c r="H647" s="693">
        <f t="shared" si="466"/>
        <v>3</v>
      </c>
      <c r="I647" s="701"/>
      <c r="J647" s="647"/>
      <c r="K647" s="1714" t="s">
        <v>751</v>
      </c>
      <c r="L647" s="701">
        <f t="shared" si="444"/>
        <v>3</v>
      </c>
      <c r="M647" s="701">
        <f t="shared" ref="M647:M648" si="468">(L647-H647)</f>
        <v>0</v>
      </c>
      <c r="N647" s="692"/>
      <c r="O647" s="701">
        <f t="shared" si="467"/>
        <v>0</v>
      </c>
      <c r="P647" s="701"/>
      <c r="Q647" s="1686"/>
      <c r="R647" s="1686"/>
      <c r="S647" s="649"/>
      <c r="T647" s="649"/>
      <c r="U647" s="7"/>
      <c r="V647" s="7"/>
      <c r="W647" s="7"/>
      <c r="X647" s="7"/>
      <c r="Y647" s="7"/>
      <c r="Z647" s="7"/>
      <c r="AA647" s="7"/>
      <c r="AB647" s="7"/>
      <c r="AC647" s="7"/>
    </row>
    <row r="648">
      <c r="A648" s="1714" t="s">
        <v>80</v>
      </c>
      <c r="B648" s="692">
        <v>0.0</v>
      </c>
      <c r="C648" s="692">
        <v>0.0</v>
      </c>
      <c r="D648" s="692">
        <v>0.0</v>
      </c>
      <c r="E648" s="692">
        <v>0.0</v>
      </c>
      <c r="F648" s="692">
        <v>0.0</v>
      </c>
      <c r="G648" s="692">
        <v>0.0</v>
      </c>
      <c r="H648" s="693">
        <f t="shared" si="466"/>
        <v>0</v>
      </c>
      <c r="I648" s="701"/>
      <c r="J648" s="647"/>
      <c r="K648" s="1714" t="s">
        <v>80</v>
      </c>
      <c r="L648" s="701">
        <f t="shared" si="444"/>
        <v>0</v>
      </c>
      <c r="M648" s="701">
        <f t="shared" si="468"/>
        <v>0</v>
      </c>
      <c r="N648" s="692"/>
      <c r="O648" s="701">
        <f>sum(M648,N648)</f>
        <v>0</v>
      </c>
      <c r="P648" s="701"/>
      <c r="Q648" s="1686"/>
      <c r="R648" s="1686"/>
      <c r="S648" s="649"/>
      <c r="T648" s="649"/>
      <c r="U648" s="7"/>
      <c r="V648" s="7"/>
      <c r="W648" s="7"/>
      <c r="X648" s="7"/>
      <c r="Y648" s="7"/>
      <c r="Z648" s="7"/>
      <c r="AA648" s="7"/>
      <c r="AB648" s="7"/>
      <c r="AC648" s="7"/>
    </row>
    <row r="649">
      <c r="A649" s="1716" t="s">
        <v>1081</v>
      </c>
      <c r="B649" s="1760">
        <v>0.0</v>
      </c>
      <c r="C649" s="1760">
        <v>0.0</v>
      </c>
      <c r="D649" s="1760">
        <v>0.0</v>
      </c>
      <c r="E649" s="1760">
        <v>0.0</v>
      </c>
      <c r="F649" s="1760">
        <v>0.0</v>
      </c>
      <c r="G649" s="1765">
        <v>0.0</v>
      </c>
      <c r="H649" s="1761">
        <f t="shared" ref="H649:H651" si="469">SUM(B649:G649)</f>
        <v>0</v>
      </c>
      <c r="I649" s="1762">
        <f>SUM(H649:H653)</f>
        <v>0</v>
      </c>
      <c r="J649" s="647"/>
      <c r="K649" s="1771" t="s">
        <v>1081</v>
      </c>
      <c r="L649" s="1762">
        <f t="shared" si="444"/>
        <v>22</v>
      </c>
      <c r="M649" s="1762">
        <f t="shared" ref="M649:M650" si="470">(L649-H649)-R649</f>
        <v>22</v>
      </c>
      <c r="N649" s="1760"/>
      <c r="O649" s="1762">
        <f t="shared" ref="O649:O650" si="471">SUM(M649,N649)</f>
        <v>22</v>
      </c>
      <c r="P649" s="1762"/>
      <c r="Q649" s="1766"/>
      <c r="R649" s="1762"/>
      <c r="S649" s="649"/>
      <c r="T649" s="649"/>
      <c r="U649" s="7"/>
      <c r="V649" s="7"/>
      <c r="W649" s="7"/>
      <c r="X649" s="7"/>
      <c r="Y649" s="7"/>
      <c r="Z649" s="7"/>
      <c r="AA649" s="7"/>
      <c r="AB649" s="7"/>
      <c r="AC649" s="7"/>
    </row>
    <row r="650">
      <c r="A650" s="1714" t="s">
        <v>77</v>
      </c>
      <c r="B650" s="692">
        <v>0.0</v>
      </c>
      <c r="C650" s="692">
        <v>0.0</v>
      </c>
      <c r="D650" s="692">
        <v>0.0</v>
      </c>
      <c r="E650" s="692">
        <v>0.0</v>
      </c>
      <c r="F650" s="692">
        <v>0.0</v>
      </c>
      <c r="G650" s="692">
        <v>0.0</v>
      </c>
      <c r="H650" s="693">
        <f t="shared" si="469"/>
        <v>0</v>
      </c>
      <c r="I650" s="596">
        <f>(I649/60)</f>
        <v>0</v>
      </c>
      <c r="J650" s="647"/>
      <c r="K650" s="1714" t="s">
        <v>77</v>
      </c>
      <c r="L650" s="701">
        <f t="shared" si="444"/>
        <v>2</v>
      </c>
      <c r="M650" s="701">
        <f t="shared" si="470"/>
        <v>2</v>
      </c>
      <c r="N650" s="692"/>
      <c r="O650" s="701">
        <f t="shared" si="471"/>
        <v>2</v>
      </c>
      <c r="P650" s="701"/>
      <c r="Q650" s="1621"/>
      <c r="R650" s="1686"/>
      <c r="S650" s="649"/>
      <c r="T650" s="649"/>
      <c r="U650" s="7"/>
      <c r="V650" s="7"/>
      <c r="W650" s="7"/>
      <c r="X650" s="7"/>
      <c r="Y650" s="7"/>
      <c r="Z650" s="7"/>
      <c r="AA650" s="7"/>
      <c r="AB650" s="7"/>
      <c r="AC650" s="7"/>
    </row>
    <row r="651">
      <c r="A651" s="1714" t="s">
        <v>78</v>
      </c>
      <c r="B651" s="692">
        <v>0.0</v>
      </c>
      <c r="C651" s="692">
        <v>0.0</v>
      </c>
      <c r="D651" s="692">
        <v>0.0</v>
      </c>
      <c r="E651" s="692">
        <v>0.0</v>
      </c>
      <c r="F651" s="692">
        <v>0.0</v>
      </c>
      <c r="G651" s="692">
        <v>0.0</v>
      </c>
      <c r="H651" s="693">
        <f t="shared" si="469"/>
        <v>0</v>
      </c>
      <c r="I651" s="701"/>
      <c r="J651" s="647"/>
      <c r="K651" s="1714" t="s">
        <v>78</v>
      </c>
      <c r="L651" s="701" t="str">
        <f t="shared" si="444"/>
        <v>-</v>
      </c>
      <c r="M651" s="692" t="s">
        <v>79</v>
      </c>
      <c r="N651" s="692"/>
      <c r="O651" s="701" t="s">
        <v>79</v>
      </c>
      <c r="P651" s="701"/>
      <c r="Q651" s="1686"/>
      <c r="R651" s="1686"/>
      <c r="S651" s="649"/>
      <c r="T651" s="649"/>
      <c r="U651" s="7"/>
      <c r="V651" s="7"/>
      <c r="W651" s="7"/>
      <c r="X651" s="7"/>
      <c r="Y651" s="7"/>
      <c r="Z651" s="7"/>
      <c r="AA651" s="7"/>
      <c r="AB651" s="7"/>
      <c r="AC651" s="7"/>
    </row>
    <row r="652">
      <c r="A652" s="1714" t="s">
        <v>446</v>
      </c>
      <c r="B652" s="692">
        <v>0.0</v>
      </c>
      <c r="C652" s="692">
        <v>0.0</v>
      </c>
      <c r="D652" s="692">
        <v>0.0</v>
      </c>
      <c r="E652" s="692">
        <v>0.0</v>
      </c>
      <c r="F652" s="692">
        <v>0.0</v>
      </c>
      <c r="G652" s="692">
        <v>0.0</v>
      </c>
      <c r="H652" s="693">
        <f t="shared" ref="H652:H654" si="472">sum(B652:G652)</f>
        <v>0</v>
      </c>
      <c r="I652" s="701"/>
      <c r="J652" s="647"/>
      <c r="K652" s="1714" t="s">
        <v>446</v>
      </c>
      <c r="L652" s="701">
        <f t="shared" si="444"/>
        <v>0</v>
      </c>
      <c r="M652" s="701">
        <f t="shared" ref="M652:M655" si="473">(L652-H652)-R652</f>
        <v>0</v>
      </c>
      <c r="N652" s="692"/>
      <c r="O652" s="701">
        <f t="shared" ref="O652:O653" si="474">SUM(M652,N652)</f>
        <v>0</v>
      </c>
      <c r="P652" s="701"/>
      <c r="Q652" s="1621"/>
      <c r="R652" s="1686"/>
      <c r="S652" s="649"/>
      <c r="T652" s="649"/>
      <c r="U652" s="7"/>
      <c r="V652" s="7"/>
      <c r="W652" s="7"/>
      <c r="X652" s="7"/>
      <c r="Y652" s="7"/>
      <c r="Z652" s="7"/>
      <c r="AA652" s="7"/>
      <c r="AB652" s="7"/>
      <c r="AC652" s="7"/>
    </row>
    <row r="653">
      <c r="A653" s="1714" t="s">
        <v>751</v>
      </c>
      <c r="B653" s="692">
        <v>0.0</v>
      </c>
      <c r="C653" s="692">
        <v>0.0</v>
      </c>
      <c r="D653" s="692">
        <v>0.0</v>
      </c>
      <c r="E653" s="692">
        <v>0.0</v>
      </c>
      <c r="F653" s="692">
        <v>0.0</v>
      </c>
      <c r="G653" s="692">
        <v>0.0</v>
      </c>
      <c r="H653" s="693">
        <f t="shared" si="472"/>
        <v>0</v>
      </c>
      <c r="I653" s="701"/>
      <c r="J653" s="647"/>
      <c r="K653" s="1714" t="s">
        <v>751</v>
      </c>
      <c r="L653" s="701">
        <f t="shared" si="444"/>
        <v>0</v>
      </c>
      <c r="M653" s="701">
        <f t="shared" si="473"/>
        <v>0</v>
      </c>
      <c r="N653" s="692"/>
      <c r="O653" s="701">
        <f t="shared" si="474"/>
        <v>0</v>
      </c>
      <c r="P653" s="701"/>
      <c r="Q653" s="1686"/>
      <c r="R653" s="1686"/>
      <c r="S653" s="649"/>
      <c r="T653" s="649"/>
      <c r="U653" s="7"/>
      <c r="V653" s="7"/>
      <c r="W653" s="7"/>
      <c r="X653" s="7"/>
      <c r="Y653" s="7"/>
      <c r="Z653" s="7"/>
      <c r="AA653" s="7"/>
      <c r="AB653" s="7"/>
      <c r="AC653" s="7"/>
    </row>
    <row r="654">
      <c r="A654" s="1714" t="s">
        <v>80</v>
      </c>
      <c r="B654" s="692">
        <v>0.0</v>
      </c>
      <c r="C654" s="692">
        <v>0.0</v>
      </c>
      <c r="D654" s="692">
        <v>0.0</v>
      </c>
      <c r="E654" s="692">
        <v>0.0</v>
      </c>
      <c r="F654" s="692">
        <v>0.0</v>
      </c>
      <c r="G654" s="692">
        <v>0.0</v>
      </c>
      <c r="H654" s="693">
        <f t="shared" si="472"/>
        <v>0</v>
      </c>
      <c r="I654" s="701"/>
      <c r="J654" s="635"/>
      <c r="K654" s="1714" t="s">
        <v>80</v>
      </c>
      <c r="L654" s="701">
        <f t="shared" si="444"/>
        <v>0</v>
      </c>
      <c r="M654" s="701">
        <f t="shared" si="473"/>
        <v>0</v>
      </c>
      <c r="N654" s="692"/>
      <c r="O654" s="701">
        <f>sum(M654,N654)</f>
        <v>0</v>
      </c>
      <c r="P654" s="701"/>
      <c r="Q654" s="1621"/>
      <c r="R654" s="1686"/>
      <c r="S654" s="649"/>
      <c r="T654" s="649"/>
      <c r="U654" s="7"/>
      <c r="V654" s="7"/>
      <c r="W654" s="7"/>
      <c r="X654" s="7"/>
      <c r="Y654" s="7"/>
      <c r="Z654" s="7"/>
      <c r="AA654" s="7"/>
      <c r="AB654" s="7"/>
      <c r="AC654" s="7"/>
    </row>
    <row r="655">
      <c r="A655" s="1771" t="s">
        <v>274</v>
      </c>
      <c r="B655" s="1760">
        <v>0.0</v>
      </c>
      <c r="C655" s="1760">
        <v>0.0</v>
      </c>
      <c r="D655" s="1760">
        <v>0.0</v>
      </c>
      <c r="E655" s="1760">
        <v>0.0</v>
      </c>
      <c r="F655" s="1760">
        <v>0.0</v>
      </c>
      <c r="G655" s="1765">
        <v>0.0</v>
      </c>
      <c r="H655" s="1761">
        <f t="shared" ref="H655:H658" si="475">SUM(B655:G655)</f>
        <v>0</v>
      </c>
      <c r="I655" s="1762">
        <f>SUM(H655:H659)</f>
        <v>0</v>
      </c>
      <c r="J655" s="635"/>
      <c r="K655" s="1771" t="s">
        <v>274</v>
      </c>
      <c r="L655" s="1762">
        <f t="shared" si="444"/>
        <v>0</v>
      </c>
      <c r="M655" s="1762">
        <f t="shared" si="473"/>
        <v>0</v>
      </c>
      <c r="N655" s="1760"/>
      <c r="O655" s="1762">
        <f t="shared" ref="O655:O656" si="476">SUM(M655,N655)</f>
        <v>0</v>
      </c>
      <c r="P655" s="1685"/>
      <c r="Q655" s="1685"/>
      <c r="R655" s="1685"/>
      <c r="S655" s="649"/>
      <c r="T655" s="649"/>
      <c r="U655" s="7"/>
      <c r="V655" s="7"/>
      <c r="W655" s="7"/>
      <c r="X655" s="7"/>
      <c r="Y655" s="7"/>
      <c r="Z655" s="7"/>
      <c r="AA655" s="7"/>
      <c r="AB655" s="7"/>
      <c r="AC655" s="7"/>
    </row>
    <row r="656">
      <c r="A656" s="1714" t="s">
        <v>77</v>
      </c>
      <c r="B656" s="690">
        <v>0.0</v>
      </c>
      <c r="C656" s="692">
        <v>0.0</v>
      </c>
      <c r="D656" s="690">
        <v>0.0</v>
      </c>
      <c r="E656" s="690">
        <v>0.0</v>
      </c>
      <c r="F656" s="690">
        <v>0.0</v>
      </c>
      <c r="G656" s="692">
        <v>0.0</v>
      </c>
      <c r="H656" s="693">
        <f t="shared" si="475"/>
        <v>0</v>
      </c>
      <c r="I656" s="596">
        <f>(I655/60)</f>
        <v>0</v>
      </c>
      <c r="J656" s="635"/>
      <c r="K656" s="1714" t="s">
        <v>77</v>
      </c>
      <c r="L656" s="701">
        <f t="shared" si="444"/>
        <v>0</v>
      </c>
      <c r="M656" s="701">
        <f>(L656-H656-H657)-R656</f>
        <v>0</v>
      </c>
      <c r="N656" s="692"/>
      <c r="O656" s="701">
        <f t="shared" si="476"/>
        <v>0</v>
      </c>
      <c r="P656" s="701"/>
      <c r="Q656" s="1686"/>
      <c r="R656" s="701"/>
      <c r="S656" s="649"/>
      <c r="T656" s="649"/>
      <c r="U656" s="7"/>
      <c r="V656" s="7"/>
      <c r="W656" s="7"/>
      <c r="X656" s="7"/>
      <c r="Y656" s="7"/>
      <c r="Z656" s="7"/>
      <c r="AA656" s="7"/>
      <c r="AB656" s="7"/>
      <c r="AC656" s="7"/>
    </row>
    <row r="657">
      <c r="A657" s="1714" t="s">
        <v>78</v>
      </c>
      <c r="B657" s="692">
        <v>0.0</v>
      </c>
      <c r="C657" s="692">
        <v>0.0</v>
      </c>
      <c r="D657" s="692">
        <v>0.0</v>
      </c>
      <c r="E657" s="692">
        <v>0.0</v>
      </c>
      <c r="F657" s="692">
        <v>0.0</v>
      </c>
      <c r="G657" s="692">
        <v>0.0</v>
      </c>
      <c r="H657" s="693">
        <f t="shared" si="475"/>
        <v>0</v>
      </c>
      <c r="I657" s="701"/>
      <c r="J657" s="635"/>
      <c r="K657" s="1714" t="s">
        <v>78</v>
      </c>
      <c r="L657" s="701" t="str">
        <f t="shared" si="444"/>
        <v>-</v>
      </c>
      <c r="M657" s="701" t="s">
        <v>79</v>
      </c>
      <c r="N657" s="692"/>
      <c r="O657" s="701" t="s">
        <v>79</v>
      </c>
      <c r="P657" s="701"/>
      <c r="Q657" s="1686"/>
      <c r="R657" s="1686"/>
      <c r="S657" s="649"/>
      <c r="T657" s="649"/>
      <c r="U657" s="7"/>
      <c r="V657" s="7"/>
      <c r="W657" s="7"/>
      <c r="X657" s="7"/>
      <c r="Y657" s="7"/>
      <c r="Z657" s="7"/>
      <c r="AA657" s="7"/>
      <c r="AB657" s="7"/>
      <c r="AC657" s="7"/>
    </row>
    <row r="658">
      <c r="A658" s="1714" t="s">
        <v>446</v>
      </c>
      <c r="B658" s="692">
        <v>0.0</v>
      </c>
      <c r="C658" s="692">
        <v>0.0</v>
      </c>
      <c r="D658" s="692">
        <v>0.0</v>
      </c>
      <c r="E658" s="692">
        <v>0.0</v>
      </c>
      <c r="F658" s="692">
        <v>0.0</v>
      </c>
      <c r="G658" s="692">
        <v>0.0</v>
      </c>
      <c r="H658" s="693">
        <f t="shared" si="475"/>
        <v>0</v>
      </c>
      <c r="I658" s="701"/>
      <c r="J658" s="635"/>
      <c r="K658" s="1714" t="s">
        <v>446</v>
      </c>
      <c r="L658" s="701">
        <f t="shared" si="444"/>
        <v>0</v>
      </c>
      <c r="M658" s="701">
        <f>(L658-H658)-R658</f>
        <v>0</v>
      </c>
      <c r="N658" s="692"/>
      <c r="O658" s="701">
        <f t="shared" ref="O658:O659" si="477">SUM(M658,N658)</f>
        <v>0</v>
      </c>
      <c r="P658" s="701"/>
      <c r="Q658" s="1686"/>
      <c r="R658" s="1686"/>
      <c r="S658" s="649"/>
      <c r="T658" s="649"/>
      <c r="U658" s="7"/>
      <c r="V658" s="7"/>
      <c r="W658" s="7"/>
      <c r="X658" s="7"/>
      <c r="Y658" s="7"/>
      <c r="Z658" s="7"/>
      <c r="AA658" s="7"/>
      <c r="AB658" s="7"/>
      <c r="AC658" s="7"/>
    </row>
    <row r="659">
      <c r="A659" s="1714" t="s">
        <v>751</v>
      </c>
      <c r="B659" s="692">
        <v>0.0</v>
      </c>
      <c r="C659" s="692">
        <v>0.0</v>
      </c>
      <c r="D659" s="692">
        <v>0.0</v>
      </c>
      <c r="E659" s="692">
        <v>0.0</v>
      </c>
      <c r="F659" s="692">
        <v>0.0</v>
      </c>
      <c r="G659" s="692">
        <v>0.0</v>
      </c>
      <c r="H659" s="693">
        <f t="shared" ref="H659:H660" si="478">sum(B659:G659)</f>
        <v>0</v>
      </c>
      <c r="I659" s="701"/>
      <c r="J659" s="635"/>
      <c r="K659" s="1714" t="s">
        <v>751</v>
      </c>
      <c r="L659" s="701">
        <f t="shared" si="444"/>
        <v>0</v>
      </c>
      <c r="M659" s="701">
        <f t="shared" ref="M659:M660" si="479">(L659-H659)</f>
        <v>0</v>
      </c>
      <c r="N659" s="692"/>
      <c r="O659" s="701">
        <f t="shared" si="477"/>
        <v>0</v>
      </c>
      <c r="P659" s="701"/>
      <c r="Q659" s="1686"/>
      <c r="R659" s="1686"/>
      <c r="S659" s="649"/>
      <c r="T659" s="649"/>
      <c r="U659" s="7"/>
      <c r="V659" s="7"/>
      <c r="W659" s="7"/>
      <c r="X659" s="7"/>
      <c r="Y659" s="7"/>
      <c r="Z659" s="7"/>
      <c r="AA659" s="7"/>
      <c r="AB659" s="7"/>
      <c r="AC659" s="7"/>
    </row>
    <row r="660">
      <c r="A660" s="1714" t="s">
        <v>80</v>
      </c>
      <c r="B660" s="692">
        <v>0.0</v>
      </c>
      <c r="C660" s="692">
        <v>0.0</v>
      </c>
      <c r="D660" s="692">
        <v>0.0</v>
      </c>
      <c r="E660" s="692">
        <v>0.0</v>
      </c>
      <c r="F660" s="692">
        <v>0.0</v>
      </c>
      <c r="G660" s="692">
        <v>0.0</v>
      </c>
      <c r="H660" s="693">
        <f t="shared" si="478"/>
        <v>0</v>
      </c>
      <c r="I660" s="701"/>
      <c r="J660" s="635"/>
      <c r="K660" s="1714" t="s">
        <v>80</v>
      </c>
      <c r="L660" s="701">
        <f t="shared" si="444"/>
        <v>0</v>
      </c>
      <c r="M660" s="701">
        <f t="shared" si="479"/>
        <v>0</v>
      </c>
      <c r="N660" s="692"/>
      <c r="O660" s="701">
        <f>sum(M660,N660)</f>
        <v>0</v>
      </c>
      <c r="P660" s="701"/>
      <c r="Q660" s="1686"/>
      <c r="R660" s="1686"/>
      <c r="S660" s="649"/>
      <c r="T660" s="649"/>
      <c r="U660" s="7"/>
      <c r="V660" s="7"/>
      <c r="W660" s="7"/>
      <c r="X660" s="7"/>
      <c r="Y660" s="7"/>
      <c r="Z660" s="7"/>
      <c r="AA660" s="7"/>
      <c r="AB660" s="7"/>
      <c r="AC660" s="7"/>
    </row>
    <row r="661">
      <c r="A661" s="1757"/>
      <c r="B661" s="1682"/>
      <c r="C661" s="1682"/>
      <c r="D661" s="1682"/>
      <c r="E661" s="1682"/>
      <c r="F661" s="1682"/>
      <c r="G661" s="1682"/>
      <c r="H661" s="1682"/>
      <c r="I661" s="1682"/>
      <c r="J661" s="635"/>
      <c r="K661" s="1757"/>
      <c r="L661" s="1682"/>
      <c r="M661" s="1682"/>
      <c r="N661" s="1682"/>
      <c r="O661" s="1682"/>
      <c r="P661" s="1682"/>
      <c r="Q661" s="1682"/>
      <c r="R661" s="1682"/>
      <c r="S661" s="7"/>
      <c r="T661" s="649"/>
      <c r="U661" s="7"/>
      <c r="V661" s="7"/>
      <c r="W661" s="7"/>
      <c r="X661" s="7"/>
      <c r="Y661" s="7"/>
      <c r="Z661" s="7"/>
      <c r="AA661" s="7"/>
      <c r="AB661" s="7"/>
      <c r="AC661" s="7"/>
    </row>
    <row r="662">
      <c r="A662" s="1774" t="s">
        <v>121</v>
      </c>
      <c r="B662" s="1928">
        <f t="shared" ref="B662:H662" si="480">SUM(B533,B539,B545,B551,B557,B563,B569,B576,B582,B588,B594,B600,B606,B612,B619,B625,B631,B637,B643,B649, B655)</f>
        <v>36</v>
      </c>
      <c r="C662" s="1928">
        <f t="shared" si="480"/>
        <v>86</v>
      </c>
      <c r="D662" s="1928">
        <f t="shared" si="480"/>
        <v>28</v>
      </c>
      <c r="E662" s="1928">
        <f t="shared" si="480"/>
        <v>66</v>
      </c>
      <c r="F662" s="1928">
        <f t="shared" si="480"/>
        <v>28</v>
      </c>
      <c r="G662" s="1928">
        <f t="shared" si="480"/>
        <v>3</v>
      </c>
      <c r="H662" s="1928">
        <f t="shared" si="480"/>
        <v>247</v>
      </c>
      <c r="I662" s="1685"/>
      <c r="J662" s="635"/>
      <c r="K662" s="1774" t="s">
        <v>121</v>
      </c>
      <c r="L662" s="1928">
        <f t="shared" ref="L662:R662" si="481">SUM(L533,L539,L545,L551,L557,L563,L569,L576,L582,L588,L594,L600,L606,L612,L619,L625,L631,L637,L643,L649, L655)</f>
        <v>480</v>
      </c>
      <c r="M662" s="1928">
        <f t="shared" si="481"/>
        <v>232</v>
      </c>
      <c r="N662" s="1928">
        <f t="shared" si="481"/>
        <v>0</v>
      </c>
      <c r="O662" s="1928">
        <f t="shared" si="481"/>
        <v>232</v>
      </c>
      <c r="P662" s="1928">
        <f t="shared" si="481"/>
        <v>0</v>
      </c>
      <c r="Q662" s="1928">
        <f t="shared" si="481"/>
        <v>0</v>
      </c>
      <c r="R662" s="1928">
        <f t="shared" si="481"/>
        <v>1</v>
      </c>
      <c r="S662" s="7"/>
      <c r="T662" s="649"/>
      <c r="U662" s="7"/>
      <c r="V662" s="7"/>
      <c r="W662" s="7"/>
      <c r="X662" s="7"/>
      <c r="Y662" s="7"/>
      <c r="Z662" s="7"/>
      <c r="AA662" s="7"/>
      <c r="AB662" s="7"/>
      <c r="AC662" s="7"/>
    </row>
    <row r="663">
      <c r="A663" s="1774" t="s">
        <v>77</v>
      </c>
      <c r="B663" s="1928">
        <f t="shared" ref="B663:H663" si="482">SUM(B534,B540,B546,B552,B558,B564,B570,B577,B583,B589,B595,B601,B607,B613,B620,B626,B632,B638,B644,B650, B656)</f>
        <v>0</v>
      </c>
      <c r="C663" s="1928">
        <f t="shared" si="482"/>
        <v>0</v>
      </c>
      <c r="D663" s="1928">
        <f t="shared" si="482"/>
        <v>0</v>
      </c>
      <c r="E663" s="1928">
        <f t="shared" si="482"/>
        <v>0</v>
      </c>
      <c r="F663" s="1928">
        <f t="shared" si="482"/>
        <v>0</v>
      </c>
      <c r="G663" s="1928">
        <f t="shared" si="482"/>
        <v>0</v>
      </c>
      <c r="H663" s="1928">
        <f t="shared" si="482"/>
        <v>0</v>
      </c>
      <c r="I663" s="1685"/>
      <c r="J663" s="635"/>
      <c r="K663" s="1774" t="s">
        <v>77</v>
      </c>
      <c r="L663" s="1928">
        <f t="shared" ref="L663:R663" si="483">SUM(L534,L540,L546,L552,L558,L564,L570,L577,L583,L589,L595,L601,L607,L613,L620,L626,L632,L638,L644,L650, L656)</f>
        <v>26</v>
      </c>
      <c r="M663" s="1928">
        <f t="shared" si="483"/>
        <v>18</v>
      </c>
      <c r="N663" s="1928">
        <f t="shared" si="483"/>
        <v>0</v>
      </c>
      <c r="O663" s="1928">
        <f t="shared" si="483"/>
        <v>18</v>
      </c>
      <c r="P663" s="1928">
        <f t="shared" si="483"/>
        <v>0</v>
      </c>
      <c r="Q663" s="1928">
        <f t="shared" si="483"/>
        <v>0</v>
      </c>
      <c r="R663" s="1928">
        <f t="shared" si="483"/>
        <v>0</v>
      </c>
      <c r="S663" s="7"/>
      <c r="T663" s="649"/>
      <c r="U663" s="7"/>
      <c r="V663" s="7"/>
      <c r="W663" s="7"/>
      <c r="X663" s="7"/>
      <c r="Y663" s="7"/>
      <c r="Z663" s="7"/>
      <c r="AA663" s="7"/>
      <c r="AB663" s="7"/>
      <c r="AC663" s="7"/>
    </row>
    <row r="664">
      <c r="A664" s="1774" t="s">
        <v>78</v>
      </c>
      <c r="B664" s="1928">
        <f t="shared" ref="B664:H664" si="484">SUM(B535,B541,B547,B553,B559,B565,B571,B578,B584,B590,B596,B602,B608,B614,B621,B627,B633,B639,B645,B651, B657)</f>
        <v>0</v>
      </c>
      <c r="C664" s="1928">
        <f t="shared" si="484"/>
        <v>8</v>
      </c>
      <c r="D664" s="1928">
        <f t="shared" si="484"/>
        <v>0</v>
      </c>
      <c r="E664" s="1928">
        <f t="shared" si="484"/>
        <v>0</v>
      </c>
      <c r="F664" s="1928">
        <f t="shared" si="484"/>
        <v>0</v>
      </c>
      <c r="G664" s="1928">
        <f t="shared" si="484"/>
        <v>0</v>
      </c>
      <c r="H664" s="1928">
        <f t="shared" si="484"/>
        <v>8</v>
      </c>
      <c r="I664" s="1685"/>
      <c r="J664" s="635"/>
      <c r="K664" s="1774" t="s">
        <v>78</v>
      </c>
      <c r="L664" s="1928">
        <f t="shared" ref="L664:R664" si="485">SUM(L535,L541,L547,L553,L559,L565,L571,L578,L584,L590,L596,L602,L608,L614,L621,L627,L633,L639,L645,L651, L657)</f>
        <v>0</v>
      </c>
      <c r="M664" s="1928">
        <f t="shared" si="485"/>
        <v>0</v>
      </c>
      <c r="N664" s="1928">
        <f t="shared" si="485"/>
        <v>0</v>
      </c>
      <c r="O664" s="1928">
        <f t="shared" si="485"/>
        <v>0</v>
      </c>
      <c r="P664" s="1928">
        <f t="shared" si="485"/>
        <v>0</v>
      </c>
      <c r="Q664" s="1928">
        <f t="shared" si="485"/>
        <v>0</v>
      </c>
      <c r="R664" s="1928">
        <f t="shared" si="485"/>
        <v>0</v>
      </c>
      <c r="S664" s="7"/>
      <c r="T664" s="649"/>
      <c r="U664" s="7"/>
      <c r="V664" s="7"/>
      <c r="W664" s="7"/>
      <c r="X664" s="7"/>
      <c r="Y664" s="7"/>
      <c r="Z664" s="7"/>
      <c r="AA664" s="7"/>
      <c r="AB664" s="7"/>
      <c r="AC664" s="7"/>
    </row>
    <row r="665">
      <c r="A665" s="1774" t="s">
        <v>446</v>
      </c>
      <c r="B665" s="1928">
        <f t="shared" ref="B665:H665" si="486">SUM(B536,B542,B548,B554,B560,B566,B572,B579,B585,B591,B597,B603,B609,B615,B622,B628,B634,B640,B646,B652, B658)</f>
        <v>0</v>
      </c>
      <c r="C665" s="1928">
        <f t="shared" si="486"/>
        <v>3</v>
      </c>
      <c r="D665" s="1928">
        <f t="shared" si="486"/>
        <v>1</v>
      </c>
      <c r="E665" s="1928">
        <f t="shared" si="486"/>
        <v>1</v>
      </c>
      <c r="F665" s="1928">
        <f t="shared" si="486"/>
        <v>0</v>
      </c>
      <c r="G665" s="1928">
        <f t="shared" si="486"/>
        <v>0</v>
      </c>
      <c r="H665" s="1928">
        <f t="shared" si="486"/>
        <v>5</v>
      </c>
      <c r="I665" s="1685"/>
      <c r="J665" s="635"/>
      <c r="K665" s="1774" t="s">
        <v>446</v>
      </c>
      <c r="L665" s="1928">
        <f t="shared" ref="L665:R665" si="487">SUM(L536,L542,L548,L554,L560,L566,L572,L579,L585,L591,L597,L603,L609,L615,L622,L628,L634,L640,L646,L652, L658)</f>
        <v>35</v>
      </c>
      <c r="M665" s="1928">
        <f t="shared" si="487"/>
        <v>30</v>
      </c>
      <c r="N665" s="1928">
        <f t="shared" si="487"/>
        <v>0</v>
      </c>
      <c r="O665" s="1928">
        <f t="shared" si="487"/>
        <v>30</v>
      </c>
      <c r="P665" s="1928">
        <f t="shared" si="487"/>
        <v>0</v>
      </c>
      <c r="Q665" s="1928">
        <f t="shared" si="487"/>
        <v>0</v>
      </c>
      <c r="R665" s="1928">
        <f t="shared" si="487"/>
        <v>0</v>
      </c>
      <c r="S665" s="7"/>
      <c r="T665" s="649"/>
      <c r="U665" s="7"/>
      <c r="V665" s="7"/>
      <c r="W665" s="7"/>
      <c r="X665" s="7"/>
      <c r="Y665" s="7"/>
      <c r="Z665" s="7"/>
      <c r="AA665" s="7"/>
      <c r="AB665" s="7"/>
      <c r="AC665" s="7"/>
    </row>
    <row r="666">
      <c r="A666" s="1774" t="s">
        <v>751</v>
      </c>
      <c r="B666" s="1928">
        <f t="shared" ref="B666:H666" si="488">SUM(B537,B543,B549,B555,B561,B567,B573,B580,B586,B592,B598,B604,B610,B616,B623,B629,B635,B641,B647,B653, B659)</f>
        <v>3</v>
      </c>
      <c r="C666" s="1928">
        <f t="shared" si="488"/>
        <v>6</v>
      </c>
      <c r="D666" s="1928">
        <f t="shared" si="488"/>
        <v>4</v>
      </c>
      <c r="E666" s="1928">
        <f t="shared" si="488"/>
        <v>5</v>
      </c>
      <c r="F666" s="1928">
        <f t="shared" si="488"/>
        <v>1</v>
      </c>
      <c r="G666" s="1928">
        <f t="shared" si="488"/>
        <v>1</v>
      </c>
      <c r="H666" s="1928">
        <f t="shared" si="488"/>
        <v>20</v>
      </c>
      <c r="I666" s="1685"/>
      <c r="J666" s="635"/>
      <c r="K666" s="1774" t="s">
        <v>751</v>
      </c>
      <c r="L666" s="1928">
        <f t="shared" ref="L666:R666" si="489">SUM(L537,L543,L549,L555,L561,L567,L573,L580,L586,L592,L598,L604,L610,L616,L623,L629,L635,L641,L647,L653, L659)</f>
        <v>88</v>
      </c>
      <c r="M666" s="1928">
        <f t="shared" si="489"/>
        <v>68</v>
      </c>
      <c r="N666" s="1928">
        <f t="shared" si="489"/>
        <v>0</v>
      </c>
      <c r="O666" s="1928">
        <f t="shared" si="489"/>
        <v>68</v>
      </c>
      <c r="P666" s="1928">
        <f t="shared" si="489"/>
        <v>0</v>
      </c>
      <c r="Q666" s="1928">
        <f t="shared" si="489"/>
        <v>0</v>
      </c>
      <c r="R666" s="1928">
        <f t="shared" si="489"/>
        <v>0</v>
      </c>
      <c r="S666" s="7"/>
      <c r="T666" s="649"/>
      <c r="U666" s="7"/>
      <c r="V666" s="7"/>
      <c r="W666" s="7"/>
      <c r="X666" s="7"/>
      <c r="Y666" s="7"/>
      <c r="Z666" s="7"/>
      <c r="AA666" s="7"/>
      <c r="AB666" s="7"/>
      <c r="AC666" s="7"/>
    </row>
    <row r="667">
      <c r="A667" s="1774" t="s">
        <v>80</v>
      </c>
      <c r="B667" s="1928">
        <f t="shared" ref="B667:H667" si="490">SUM(B538,B544,B550,B556,B562,B568,B574,B581,B587,B593,B599,B605,B611,B617,B624,B630,B636,B642,B648,B654, B660)</f>
        <v>3</v>
      </c>
      <c r="C667" s="1928">
        <f t="shared" si="490"/>
        <v>3</v>
      </c>
      <c r="D667" s="1928">
        <f t="shared" si="490"/>
        <v>0</v>
      </c>
      <c r="E667" s="1928">
        <f t="shared" si="490"/>
        <v>0</v>
      </c>
      <c r="F667" s="1928">
        <f t="shared" si="490"/>
        <v>0</v>
      </c>
      <c r="G667" s="1928">
        <f t="shared" si="490"/>
        <v>0</v>
      </c>
      <c r="H667" s="1928">
        <f t="shared" si="490"/>
        <v>6</v>
      </c>
      <c r="I667" s="1685"/>
      <c r="J667" s="635"/>
      <c r="K667" s="1774" t="s">
        <v>80</v>
      </c>
      <c r="L667" s="1928">
        <f t="shared" ref="L667:R667" si="491">SUM(L538,L544,L550,L556,L562,L568,L574,L581,L587,L593,L599,L605,L611,L617,L624,L630,L636,L642,L648,L654, L660)</f>
        <v>243</v>
      </c>
      <c r="M667" s="1928">
        <f t="shared" si="491"/>
        <v>237</v>
      </c>
      <c r="N667" s="1928">
        <f t="shared" si="491"/>
        <v>0</v>
      </c>
      <c r="O667" s="1928">
        <f t="shared" si="491"/>
        <v>237</v>
      </c>
      <c r="P667" s="1928">
        <f t="shared" si="491"/>
        <v>0</v>
      </c>
      <c r="Q667" s="1928">
        <f t="shared" si="491"/>
        <v>0</v>
      </c>
      <c r="R667" s="1928">
        <f t="shared" si="491"/>
        <v>0</v>
      </c>
      <c r="S667" s="7"/>
      <c r="T667" s="649"/>
      <c r="U667" s="7"/>
      <c r="V667" s="7"/>
      <c r="W667" s="7"/>
      <c r="X667" s="7"/>
      <c r="Y667" s="7"/>
      <c r="Z667" s="7"/>
      <c r="AA667" s="7"/>
      <c r="AB667" s="7"/>
      <c r="AC667" s="7"/>
    </row>
    <row r="668">
      <c r="A668" s="1757" t="s">
        <v>9</v>
      </c>
      <c r="B668" s="1758">
        <f t="shared" ref="B668:H668" si="492">SUM(B662:B666)</f>
        <v>39</v>
      </c>
      <c r="C668" s="1758">
        <f t="shared" si="492"/>
        <v>103</v>
      </c>
      <c r="D668" s="1758">
        <f t="shared" si="492"/>
        <v>33</v>
      </c>
      <c r="E668" s="1758">
        <f t="shared" si="492"/>
        <v>72</v>
      </c>
      <c r="F668" s="1758">
        <f t="shared" si="492"/>
        <v>29</v>
      </c>
      <c r="G668" s="1758">
        <f t="shared" si="492"/>
        <v>4</v>
      </c>
      <c r="H668" s="1758">
        <f t="shared" si="492"/>
        <v>280</v>
      </c>
      <c r="I668" s="1682"/>
      <c r="J668" s="635"/>
      <c r="K668" s="1757" t="s">
        <v>9</v>
      </c>
      <c r="L668" s="1758">
        <f t="shared" ref="L668:R668" si="493">SUM(L662:L666)</f>
        <v>629</v>
      </c>
      <c r="M668" s="1758">
        <f t="shared" si="493"/>
        <v>348</v>
      </c>
      <c r="N668" s="1758">
        <f t="shared" si="493"/>
        <v>0</v>
      </c>
      <c r="O668" s="1758">
        <f t="shared" si="493"/>
        <v>348</v>
      </c>
      <c r="P668" s="1758">
        <f t="shared" si="493"/>
        <v>0</v>
      </c>
      <c r="Q668" s="1758">
        <f t="shared" si="493"/>
        <v>0</v>
      </c>
      <c r="R668" s="1758">
        <f t="shared" si="493"/>
        <v>1</v>
      </c>
      <c r="S668" s="7"/>
      <c r="T668" s="649"/>
      <c r="U668" s="7"/>
      <c r="V668" s="7"/>
      <c r="W668" s="7"/>
      <c r="X668" s="7"/>
      <c r="Y668" s="7"/>
      <c r="Z668" s="7"/>
      <c r="AA668" s="7"/>
      <c r="AB668" s="7"/>
      <c r="AC668" s="7"/>
    </row>
    <row r="669">
      <c r="A669" s="1974"/>
      <c r="B669" s="584"/>
      <c r="C669" s="584"/>
      <c r="D669" s="584"/>
      <c r="E669" s="677"/>
      <c r="F669" s="678"/>
      <c r="G669" s="678"/>
      <c r="H669" s="678"/>
      <c r="I669" s="636"/>
      <c r="J669" s="576"/>
      <c r="K669" s="576"/>
      <c r="L669" s="636"/>
      <c r="M669" s="636"/>
      <c r="N669" s="636"/>
      <c r="O669" s="636"/>
      <c r="P669" s="636"/>
      <c r="Q669" s="649"/>
      <c r="R669" s="649"/>
      <c r="S669" s="7"/>
      <c r="T669" s="649"/>
      <c r="U669" s="7"/>
      <c r="V669" s="7"/>
      <c r="W669" s="7"/>
      <c r="X669" s="7"/>
      <c r="Y669" s="7"/>
      <c r="Z669" s="7"/>
      <c r="AA669" s="7"/>
      <c r="AB669" s="7"/>
      <c r="AC669" s="7"/>
    </row>
    <row r="670">
      <c r="A670" s="1757" t="s">
        <v>123</v>
      </c>
      <c r="B670" s="1758" t="s">
        <v>2</v>
      </c>
      <c r="C670" s="1758" t="s">
        <v>3</v>
      </c>
      <c r="D670" s="1758" t="s">
        <v>4</v>
      </c>
      <c r="E670" s="1758" t="s">
        <v>5</v>
      </c>
      <c r="F670" s="1758" t="s">
        <v>6</v>
      </c>
      <c r="G670" s="1758" t="s">
        <v>7</v>
      </c>
      <c r="H670" s="1758" t="s">
        <v>9</v>
      </c>
      <c r="I670" s="636"/>
      <c r="J670" s="649"/>
      <c r="K670" s="636"/>
      <c r="L670" s="636"/>
      <c r="M670" s="636"/>
      <c r="N670" s="636"/>
      <c r="O670" s="636"/>
      <c r="P670" s="636"/>
      <c r="Q670" s="649"/>
      <c r="R670" s="649"/>
      <c r="S670" s="7"/>
      <c r="T670" s="649"/>
      <c r="U670" s="7"/>
      <c r="V670" s="7"/>
      <c r="W670" s="7"/>
      <c r="X670" s="7"/>
      <c r="Y670" s="7"/>
      <c r="Z670" s="7"/>
      <c r="AA670" s="7"/>
      <c r="AB670" s="7"/>
      <c r="AC670" s="7"/>
    </row>
    <row r="671">
      <c r="A671" s="1756" t="s">
        <v>124</v>
      </c>
      <c r="B671" s="693">
        <f t="shared" ref="B671:G671" si="494">sum(B663:B664)</f>
        <v>0</v>
      </c>
      <c r="C671" s="693">
        <f t="shared" si="494"/>
        <v>8</v>
      </c>
      <c r="D671" s="693">
        <f t="shared" si="494"/>
        <v>0</v>
      </c>
      <c r="E671" s="693">
        <f t="shared" si="494"/>
        <v>0</v>
      </c>
      <c r="F671" s="693">
        <f t="shared" si="494"/>
        <v>0</v>
      </c>
      <c r="G671" s="693">
        <f t="shared" si="494"/>
        <v>0</v>
      </c>
      <c r="H671" s="693">
        <f>sum(B671:G671)</f>
        <v>8</v>
      </c>
      <c r="I671" s="636"/>
      <c r="J671" s="649"/>
      <c r="K671" s="636"/>
      <c r="L671" s="636"/>
      <c r="M671" s="636"/>
      <c r="N671" s="636"/>
      <c r="O671" s="636"/>
      <c r="P671" s="636"/>
      <c r="Q671" s="649"/>
      <c r="R671" s="649"/>
      <c r="S671" s="7"/>
      <c r="T671" s="649"/>
      <c r="U671" s="7"/>
      <c r="V671" s="7"/>
      <c r="W671" s="7"/>
      <c r="X671" s="7"/>
      <c r="Y671" s="7"/>
      <c r="Z671" s="7"/>
      <c r="AA671" s="7"/>
      <c r="AB671" s="7"/>
      <c r="AC671" s="7"/>
    </row>
    <row r="672">
      <c r="A672" s="1938" t="s">
        <v>126</v>
      </c>
      <c r="B672" s="1777">
        <f t="shared" ref="B672:H672" si="495">(B671*10.01)</f>
        <v>0</v>
      </c>
      <c r="C672" s="1777">
        <f t="shared" si="495"/>
        <v>80.08</v>
      </c>
      <c r="D672" s="1777">
        <f t="shared" si="495"/>
        <v>0</v>
      </c>
      <c r="E672" s="1777">
        <f t="shared" si="495"/>
        <v>0</v>
      </c>
      <c r="F672" s="1777">
        <f t="shared" si="495"/>
        <v>0</v>
      </c>
      <c r="G672" s="1777">
        <f t="shared" si="495"/>
        <v>0</v>
      </c>
      <c r="H672" s="1777">
        <f t="shared" si="495"/>
        <v>80.08</v>
      </c>
      <c r="I672" s="676"/>
      <c r="J672" s="577"/>
      <c r="K672" s="576"/>
      <c r="L672" s="1963"/>
      <c r="M672" s="1963"/>
      <c r="N672" s="1963"/>
      <c r="O672" s="576"/>
      <c r="P672" s="629"/>
      <c r="Q672" s="1964"/>
      <c r="R672" s="1965"/>
      <c r="S672" s="1964"/>
      <c r="T672" s="1965"/>
      <c r="U672" s="7"/>
      <c r="V672" s="7"/>
      <c r="W672" s="7"/>
      <c r="X672" s="7"/>
      <c r="Y672" s="7"/>
      <c r="Z672" s="7"/>
      <c r="AA672" s="7"/>
      <c r="AB672" s="7"/>
      <c r="AC672" s="7"/>
    </row>
    <row r="673">
      <c r="A673" s="1756" t="s">
        <v>127</v>
      </c>
      <c r="B673" s="693">
        <f t="shared" ref="B673:G673" si="496">B667</f>
        <v>3</v>
      </c>
      <c r="C673" s="693">
        <f t="shared" si="496"/>
        <v>3</v>
      </c>
      <c r="D673" s="693">
        <f t="shared" si="496"/>
        <v>0</v>
      </c>
      <c r="E673" s="693">
        <f t="shared" si="496"/>
        <v>0</v>
      </c>
      <c r="F673" s="693">
        <f t="shared" si="496"/>
        <v>0</v>
      </c>
      <c r="G673" s="693">
        <f t="shared" si="496"/>
        <v>0</v>
      </c>
      <c r="H673" s="693">
        <f>sum(B673:G673)</f>
        <v>6</v>
      </c>
      <c r="I673" s="676"/>
      <c r="J673" s="577"/>
      <c r="K673" s="576"/>
      <c r="L673" s="1963"/>
      <c r="M673" s="1963"/>
      <c r="N673" s="1963"/>
      <c r="O673" s="576"/>
      <c r="P673" s="629"/>
      <c r="Q673" s="1964"/>
      <c r="R673" s="1965"/>
      <c r="S673" s="1964"/>
      <c r="T673" s="1965"/>
      <c r="U673" s="7"/>
      <c r="V673" s="7"/>
      <c r="W673" s="7"/>
      <c r="X673" s="7"/>
      <c r="Y673" s="7"/>
      <c r="Z673" s="7"/>
      <c r="AA673" s="7"/>
      <c r="AB673" s="7"/>
      <c r="AC673" s="7"/>
    </row>
    <row r="674">
      <c r="A674" s="1756" t="s">
        <v>126</v>
      </c>
      <c r="B674" s="1790">
        <f t="shared" ref="B674:H674" si="497">(B673*5)</f>
        <v>15</v>
      </c>
      <c r="C674" s="1790">
        <f t="shared" si="497"/>
        <v>15</v>
      </c>
      <c r="D674" s="1790">
        <f t="shared" si="497"/>
        <v>0</v>
      </c>
      <c r="E674" s="1790">
        <f t="shared" si="497"/>
        <v>0</v>
      </c>
      <c r="F674" s="1790">
        <f t="shared" si="497"/>
        <v>0</v>
      </c>
      <c r="G674" s="1790">
        <f t="shared" si="497"/>
        <v>0</v>
      </c>
      <c r="H674" s="1790">
        <f t="shared" si="497"/>
        <v>30</v>
      </c>
      <c r="I674" s="676"/>
      <c r="J674" s="1693"/>
      <c r="K674" s="576"/>
      <c r="L674" s="1963"/>
      <c r="M674" s="1963"/>
      <c r="N674" s="1963"/>
      <c r="O674" s="576"/>
      <c r="P674" s="629"/>
      <c r="Q674" s="1964"/>
      <c r="R674" s="1965"/>
      <c r="S674" s="1964"/>
      <c r="T674" s="1965"/>
      <c r="U674" s="7"/>
      <c r="V674" s="7"/>
      <c r="W674" s="7"/>
      <c r="X674" s="7"/>
      <c r="Y674" s="7"/>
      <c r="Z674" s="7"/>
      <c r="AA674" s="7"/>
      <c r="AB674" s="7"/>
      <c r="AC674" s="7"/>
    </row>
    <row r="675">
      <c r="A675" s="1757" t="s">
        <v>9</v>
      </c>
      <c r="B675" s="1780">
        <f t="shared" ref="B675:H675" si="498">SUM(B672,B674)</f>
        <v>15</v>
      </c>
      <c r="C675" s="1780">
        <f t="shared" si="498"/>
        <v>95.08</v>
      </c>
      <c r="D675" s="1780">
        <f t="shared" si="498"/>
        <v>0</v>
      </c>
      <c r="E675" s="1780">
        <f t="shared" si="498"/>
        <v>0</v>
      </c>
      <c r="F675" s="1780">
        <f t="shared" si="498"/>
        <v>0</v>
      </c>
      <c r="G675" s="1780">
        <f t="shared" si="498"/>
        <v>0</v>
      </c>
      <c r="H675" s="1780">
        <f t="shared" si="498"/>
        <v>110.08</v>
      </c>
      <c r="I675" s="676"/>
      <c r="J675" s="577"/>
      <c r="K675" s="576"/>
      <c r="L675" s="1963"/>
      <c r="M675" s="1963"/>
      <c r="N675" s="1963"/>
      <c r="O675" s="576"/>
      <c r="P675" s="629"/>
      <c r="Q675" s="1964"/>
      <c r="R675" s="1965"/>
      <c r="S675" s="1964"/>
      <c r="T675" s="1965"/>
      <c r="U675" s="7"/>
      <c r="V675" s="7"/>
      <c r="W675" s="7"/>
      <c r="X675" s="7"/>
      <c r="Y675" s="7"/>
      <c r="Z675" s="7"/>
      <c r="AA675" s="7"/>
      <c r="AB675" s="7"/>
      <c r="AC675" s="7"/>
    </row>
    <row r="676">
      <c r="A676" s="1963"/>
      <c r="B676" s="676"/>
      <c r="C676" s="676"/>
      <c r="D676" s="676"/>
      <c r="E676" s="676"/>
      <c r="F676" s="676"/>
      <c r="G676" s="677"/>
      <c r="H676" s="678"/>
      <c r="I676" s="676"/>
      <c r="J676" s="577"/>
      <c r="K676" s="576"/>
      <c r="L676" s="1963"/>
      <c r="M676" s="1963"/>
      <c r="N676" s="1963"/>
      <c r="O676" s="576"/>
      <c r="P676" s="629"/>
      <c r="Q676" s="1964"/>
      <c r="R676" s="1965"/>
      <c r="S676" s="1964"/>
      <c r="T676" s="1965"/>
      <c r="U676" s="7"/>
      <c r="V676" s="7"/>
      <c r="W676" s="7"/>
      <c r="X676" s="7"/>
      <c r="Y676" s="7"/>
      <c r="Z676" s="7"/>
      <c r="AA676" s="7"/>
      <c r="AB676" s="7"/>
      <c r="AC676" s="7"/>
    </row>
    <row r="677">
      <c r="A677" s="1963"/>
      <c r="B677" s="676"/>
      <c r="C677" s="676"/>
      <c r="D677" s="676"/>
      <c r="E677" s="676"/>
      <c r="F677" s="679"/>
      <c r="G677" s="1781" t="s">
        <v>35</v>
      </c>
      <c r="H677" s="1782" t="s">
        <v>36</v>
      </c>
      <c r="I677" s="676"/>
      <c r="J677" s="577"/>
      <c r="K677" s="576"/>
      <c r="L677" s="1963"/>
      <c r="M677" s="1963"/>
      <c r="N677" s="1963"/>
      <c r="O677" s="576"/>
      <c r="P677" s="629"/>
      <c r="Q677" s="1964"/>
      <c r="R677" s="1965"/>
      <c r="S677" s="1964"/>
      <c r="T677" s="1965"/>
      <c r="U677" s="7"/>
      <c r="V677" s="7"/>
      <c r="W677" s="7"/>
      <c r="X677" s="7"/>
      <c r="Y677" s="7"/>
      <c r="Z677" s="7"/>
      <c r="AA677" s="7"/>
      <c r="AB677" s="7"/>
      <c r="AC677" s="7"/>
    </row>
    <row r="678">
      <c r="A678" s="1963"/>
      <c r="B678" s="676"/>
      <c r="C678" s="676"/>
      <c r="D678" s="676"/>
      <c r="E678" s="676"/>
      <c r="F678" s="679"/>
      <c r="G678" s="1966">
        <v>44843.0</v>
      </c>
      <c r="H678" s="692">
        <f>H149</f>
        <v>405</v>
      </c>
      <c r="I678" s="676"/>
      <c r="J678" s="577"/>
      <c r="K678" s="576"/>
      <c r="L678" s="1963"/>
      <c r="M678" s="1963"/>
      <c r="N678" s="1963"/>
      <c r="O678" s="576"/>
      <c r="P678" s="629"/>
      <c r="Q678" s="1964"/>
      <c r="R678" s="1965"/>
      <c r="S678" s="1964"/>
      <c r="T678" s="1965"/>
      <c r="U678" s="7"/>
      <c r="V678" s="7"/>
      <c r="W678" s="7"/>
      <c r="X678" s="7"/>
      <c r="Y678" s="7"/>
      <c r="Z678" s="7"/>
      <c r="AA678" s="7"/>
      <c r="AB678" s="7"/>
      <c r="AC678" s="7"/>
    </row>
    <row r="679">
      <c r="A679" s="1963"/>
      <c r="B679" s="676"/>
      <c r="C679" s="676"/>
      <c r="D679" s="676"/>
      <c r="E679" s="676"/>
      <c r="F679" s="679"/>
      <c r="G679" s="1967">
        <v>44850.0</v>
      </c>
      <c r="H679" s="692">
        <f>H668</f>
        <v>280</v>
      </c>
      <c r="I679" s="676"/>
      <c r="J679" s="577"/>
      <c r="K679" s="576"/>
      <c r="L679" s="1963"/>
      <c r="M679" s="1963"/>
      <c r="N679" s="1963"/>
      <c r="O679" s="576"/>
      <c r="P679" s="629"/>
      <c r="Q679" s="1964"/>
      <c r="R679" s="1965"/>
      <c r="S679" s="1964"/>
      <c r="T679" s="1965"/>
      <c r="U679" s="7"/>
      <c r="V679" s="7"/>
      <c r="W679" s="7"/>
      <c r="X679" s="7"/>
      <c r="Y679" s="7"/>
      <c r="Z679" s="7"/>
      <c r="AA679" s="7"/>
      <c r="AB679" s="7"/>
      <c r="AC679" s="7"/>
    </row>
    <row r="680">
      <c r="A680" s="1963"/>
      <c r="B680" s="676"/>
      <c r="C680" s="676"/>
      <c r="D680" s="676"/>
      <c r="E680" s="676"/>
      <c r="F680" s="679"/>
      <c r="G680" s="1967">
        <v>44857.0</v>
      </c>
      <c r="H680" s="701"/>
      <c r="I680" s="676"/>
      <c r="J680" s="577"/>
      <c r="K680" s="576"/>
      <c r="L680" s="1963"/>
      <c r="M680" s="1963"/>
      <c r="N680" s="1963"/>
      <c r="O680" s="576"/>
      <c r="P680" s="629"/>
      <c r="Q680" s="1964"/>
      <c r="R680" s="1965"/>
      <c r="S680" s="1964"/>
      <c r="T680" s="1965"/>
      <c r="U680" s="7"/>
      <c r="V680" s="7"/>
      <c r="W680" s="7"/>
      <c r="X680" s="7"/>
      <c r="Y680" s="7"/>
      <c r="Z680" s="7"/>
      <c r="AA680" s="7"/>
      <c r="AB680" s="7"/>
      <c r="AC680" s="7"/>
    </row>
    <row r="681">
      <c r="A681" s="1963"/>
      <c r="B681" s="676"/>
      <c r="C681" s="676"/>
      <c r="D681" s="676"/>
      <c r="E681" s="676"/>
      <c r="F681" s="679"/>
      <c r="G681" s="1967">
        <v>44864.0</v>
      </c>
      <c r="H681" s="693"/>
      <c r="I681" s="676"/>
      <c r="J681" s="577"/>
      <c r="K681" s="576"/>
      <c r="L681" s="1963"/>
      <c r="M681" s="1963"/>
      <c r="N681" s="1963"/>
      <c r="O681" s="576"/>
      <c r="P681" s="629"/>
      <c r="Q681" s="1964"/>
      <c r="R681" s="1965"/>
      <c r="S681" s="1964"/>
      <c r="T681" s="1965"/>
      <c r="U681" s="7"/>
      <c r="V681" s="7"/>
      <c r="W681" s="7"/>
      <c r="X681" s="7"/>
      <c r="Y681" s="7"/>
      <c r="Z681" s="7"/>
      <c r="AA681" s="7"/>
      <c r="AB681" s="7"/>
      <c r="AC681" s="7"/>
    </row>
    <row r="682">
      <c r="A682" s="1963"/>
      <c r="B682" s="676"/>
      <c r="C682" s="676"/>
      <c r="D682" s="676"/>
      <c r="E682" s="676"/>
      <c r="F682" s="679"/>
      <c r="G682" s="1967">
        <v>44865.0</v>
      </c>
      <c r="H682" s="693"/>
      <c r="I682" s="676"/>
      <c r="J682" s="577"/>
      <c r="K682" s="576"/>
      <c r="L682" s="1963"/>
      <c r="M682" s="1963"/>
      <c r="N682" s="1963"/>
      <c r="O682" s="576"/>
      <c r="P682" s="629"/>
      <c r="Q682" s="1964"/>
      <c r="R682" s="1965"/>
      <c r="S682" s="1964"/>
      <c r="T682" s="1965"/>
      <c r="U682" s="7"/>
      <c r="V682" s="7"/>
      <c r="W682" s="7"/>
      <c r="X682" s="7"/>
      <c r="Y682" s="7"/>
      <c r="Z682" s="7"/>
      <c r="AA682" s="7"/>
      <c r="AB682" s="7"/>
      <c r="AC682" s="7"/>
    </row>
    <row r="683">
      <c r="A683" s="1963"/>
      <c r="B683" s="676"/>
      <c r="C683" s="676"/>
      <c r="D683" s="676"/>
      <c r="E683" s="676"/>
      <c r="F683" s="679"/>
      <c r="G683" s="1781" t="s">
        <v>9</v>
      </c>
      <c r="H683" s="1758">
        <f>SUM(H678:H682)</f>
        <v>685</v>
      </c>
      <c r="I683" s="676"/>
      <c r="J683" s="577"/>
      <c r="K683" s="576"/>
      <c r="L683" s="1963"/>
      <c r="M683" s="1963"/>
      <c r="N683" s="1963"/>
      <c r="O683" s="576"/>
      <c r="P683" s="629"/>
      <c r="Q683" s="1964"/>
      <c r="R683" s="1965"/>
      <c r="S683" s="1964"/>
      <c r="T683" s="1965"/>
      <c r="U683" s="7"/>
      <c r="V683" s="7"/>
      <c r="W683" s="7"/>
      <c r="X683" s="7"/>
      <c r="Y683" s="7"/>
      <c r="Z683" s="7"/>
      <c r="AA683" s="7"/>
      <c r="AB683" s="7"/>
      <c r="AC683" s="7"/>
    </row>
    <row r="684">
      <c r="A684" s="1963"/>
      <c r="B684" s="676"/>
      <c r="C684" s="676"/>
      <c r="D684" s="676"/>
      <c r="E684" s="676"/>
      <c r="F684" s="676"/>
      <c r="G684" s="677"/>
      <c r="H684" s="678"/>
      <c r="I684" s="1968"/>
      <c r="J684" s="577"/>
      <c r="K684" s="576"/>
      <c r="L684" s="1963"/>
      <c r="M684" s="1963"/>
      <c r="N684" s="1963"/>
      <c r="O684" s="576"/>
      <c r="P684" s="629"/>
      <c r="Q684" s="1964"/>
      <c r="R684" s="1965"/>
      <c r="S684" s="1964"/>
      <c r="T684" s="1965"/>
      <c r="U684" s="7"/>
      <c r="V684" s="7"/>
      <c r="W684" s="7"/>
      <c r="X684" s="7"/>
      <c r="Y684" s="7"/>
      <c r="Z684" s="7"/>
      <c r="AA684" s="7"/>
      <c r="AB684" s="7"/>
      <c r="AC684" s="7"/>
    </row>
    <row r="685">
      <c r="A685" s="1963"/>
      <c r="B685" s="676"/>
      <c r="C685" s="676"/>
      <c r="D685" s="676"/>
      <c r="E685" s="676"/>
      <c r="F685" s="679"/>
      <c r="G685" s="1834" t="s">
        <v>131</v>
      </c>
      <c r="H685" s="1829">
        <f>(2800-H683)</f>
        <v>2115</v>
      </c>
      <c r="I685" s="1968"/>
      <c r="J685" s="577"/>
      <c r="K685" s="577"/>
      <c r="L685" s="1975"/>
      <c r="M685" s="1975"/>
      <c r="N685" s="1975"/>
      <c r="O685" s="577"/>
      <c r="P685" s="1964"/>
      <c r="Q685" s="1964"/>
      <c r="R685" s="1965"/>
      <c r="S685" s="1964"/>
      <c r="T685" s="1965"/>
      <c r="U685" s="7"/>
      <c r="V685" s="7"/>
      <c r="W685" s="7"/>
      <c r="X685" s="7"/>
      <c r="Y685" s="7"/>
      <c r="Z685" s="7"/>
      <c r="AA685" s="7"/>
      <c r="AB685" s="7"/>
      <c r="AC685" s="7"/>
    </row>
    <row r="686">
      <c r="A686" s="1975"/>
      <c r="B686" s="1689"/>
      <c r="C686" s="1689"/>
      <c r="D686" s="1689"/>
      <c r="E686" s="1689"/>
      <c r="F686" s="1689"/>
      <c r="G686" s="1873"/>
      <c r="H686" s="2016"/>
      <c r="I686" s="1970"/>
      <c r="J686" s="577"/>
      <c r="K686" s="577"/>
      <c r="L686" s="1975"/>
      <c r="M686" s="1975"/>
      <c r="N686" s="1975"/>
      <c r="O686" s="577"/>
      <c r="P686" s="1964"/>
      <c r="Q686" s="1964"/>
      <c r="R686" s="1965"/>
      <c r="S686" s="1964"/>
      <c r="T686" s="1965"/>
      <c r="U686" s="1990"/>
      <c r="V686" s="1990"/>
      <c r="W686" s="1990"/>
      <c r="X686" s="1990"/>
      <c r="Y686" s="1990"/>
      <c r="Z686" s="1990"/>
      <c r="AA686" s="1990"/>
      <c r="AB686" s="1990"/>
      <c r="AC686" s="1990"/>
    </row>
    <row r="687">
      <c r="A687" s="1754" t="s">
        <v>1111</v>
      </c>
      <c r="B687" s="1755">
        <v>10.0</v>
      </c>
      <c r="C687" s="1755">
        <v>11.0</v>
      </c>
      <c r="D687" s="1755">
        <v>12.0</v>
      </c>
      <c r="E687" s="1755">
        <v>13.0</v>
      </c>
      <c r="F687" s="1755">
        <v>14.0</v>
      </c>
      <c r="G687" s="1755">
        <v>15.0</v>
      </c>
      <c r="H687" s="1730"/>
      <c r="I687" s="1686"/>
      <c r="J687" s="635"/>
      <c r="K687" s="1754" t="s">
        <v>1111</v>
      </c>
      <c r="L687" s="1920"/>
      <c r="M687" s="1920"/>
      <c r="N687" s="1920"/>
      <c r="O687" s="1920"/>
      <c r="P687" s="1920"/>
      <c r="Q687" s="1920"/>
      <c r="R687" s="1680"/>
      <c r="S687" s="649"/>
      <c r="T687" s="649"/>
      <c r="U687" s="7"/>
      <c r="V687" s="7"/>
      <c r="W687" s="7"/>
      <c r="X687" s="7"/>
      <c r="Y687" s="7"/>
      <c r="Z687" s="7"/>
      <c r="AA687" s="7"/>
      <c r="AB687" s="7"/>
      <c r="AC687" s="7"/>
    </row>
    <row r="688">
      <c r="A688" s="1897" t="s">
        <v>331</v>
      </c>
      <c r="B688" s="1897" t="s">
        <v>2</v>
      </c>
      <c r="C688" s="1897" t="s">
        <v>3</v>
      </c>
      <c r="D688" s="1897" t="s">
        <v>4</v>
      </c>
      <c r="E688" s="1897" t="s">
        <v>5</v>
      </c>
      <c r="F688" s="1897" t="s">
        <v>6</v>
      </c>
      <c r="G688" s="1897" t="s">
        <v>7</v>
      </c>
      <c r="H688" s="1897" t="s">
        <v>9</v>
      </c>
      <c r="I688" s="693" t="s">
        <v>71</v>
      </c>
      <c r="J688" s="635"/>
      <c r="K688" s="690" t="s">
        <v>331</v>
      </c>
      <c r="L688" s="693" t="s">
        <v>72</v>
      </c>
      <c r="M688" s="693" t="s">
        <v>13</v>
      </c>
      <c r="N688" s="701" t="s">
        <v>73</v>
      </c>
      <c r="O688" s="693" t="s">
        <v>13</v>
      </c>
      <c r="P688" s="701" t="s">
        <v>74</v>
      </c>
      <c r="Q688" s="701" t="s">
        <v>640</v>
      </c>
      <c r="R688" s="1686" t="s">
        <v>592</v>
      </c>
      <c r="S688" s="649"/>
      <c r="T688" s="649"/>
      <c r="U688" s="7"/>
      <c r="V688" s="7"/>
      <c r="W688" s="7"/>
      <c r="X688" s="7"/>
      <c r="Y688" s="7"/>
      <c r="Z688" s="7"/>
      <c r="AA688" s="7"/>
      <c r="AB688" s="7"/>
      <c r="AC688" s="7"/>
    </row>
    <row r="689">
      <c r="A689" s="1829" t="s">
        <v>98</v>
      </c>
      <c r="B689" s="1758">
        <f t="shared" ref="B689:H689" si="499"> SUM(B690:B694,B696:B700,B702:B706,B708:B712,B714:B718,B720:B724,B726:B730)</f>
        <v>34</v>
      </c>
      <c r="C689" s="1758">
        <f t="shared" si="499"/>
        <v>13</v>
      </c>
      <c r="D689" s="1758">
        <f t="shared" si="499"/>
        <v>12</v>
      </c>
      <c r="E689" s="1758">
        <f t="shared" si="499"/>
        <v>17</v>
      </c>
      <c r="F689" s="1758">
        <f t="shared" si="499"/>
        <v>19</v>
      </c>
      <c r="G689" s="1758">
        <f t="shared" si="499"/>
        <v>7</v>
      </c>
      <c r="H689" s="1758">
        <f t="shared" si="499"/>
        <v>101</v>
      </c>
      <c r="I689" s="1758"/>
      <c r="J689" s="635"/>
      <c r="K689" s="1758" t="s">
        <v>98</v>
      </c>
      <c r="L689" s="1682"/>
      <c r="M689" s="1682"/>
      <c r="N689" s="1682"/>
      <c r="O689" s="1682"/>
      <c r="P689" s="1682"/>
      <c r="Q689" s="1758"/>
      <c r="R689" s="1758"/>
      <c r="S689" s="649"/>
      <c r="T689" s="649"/>
      <c r="U689" s="7"/>
      <c r="V689" s="7"/>
      <c r="W689" s="7"/>
      <c r="X689" s="7"/>
      <c r="Y689" s="7"/>
      <c r="Z689" s="7"/>
      <c r="AA689" s="7"/>
      <c r="AB689" s="7"/>
      <c r="AC689" s="7"/>
    </row>
    <row r="690">
      <c r="A690" s="2017" t="s">
        <v>99</v>
      </c>
      <c r="B690" s="1837">
        <v>8.0</v>
      </c>
      <c r="C690" s="1837">
        <v>0.0</v>
      </c>
      <c r="D690" s="1837">
        <v>0.0</v>
      </c>
      <c r="E690" s="1837">
        <v>6.0</v>
      </c>
      <c r="F690" s="1837">
        <v>14.0</v>
      </c>
      <c r="G690" s="1837">
        <v>1.0</v>
      </c>
      <c r="H690" s="1895">
        <f t="shared" ref="H690:H692" si="500">SUM(B690:G690)</f>
        <v>29</v>
      </c>
      <c r="I690" s="1762">
        <f>SUM(H690:H694)</f>
        <v>46</v>
      </c>
      <c r="J690" s="647"/>
      <c r="K690" s="1762" t="s">
        <v>99</v>
      </c>
      <c r="L690" s="1765">
        <v>50.0</v>
      </c>
      <c r="M690" s="1762">
        <f>(L690-H690)-R690</f>
        <v>21</v>
      </c>
      <c r="N690" s="1765"/>
      <c r="O690" s="1762">
        <f t="shared" ref="O690:O691" si="501">SUM(M690,N690)</f>
        <v>21</v>
      </c>
      <c r="P690" s="1764"/>
      <c r="Q690" s="1765"/>
      <c r="R690" s="1762"/>
      <c r="S690" s="649"/>
      <c r="T690" s="649"/>
      <c r="U690" s="7"/>
      <c r="V690" s="7"/>
      <c r="W690" s="7"/>
      <c r="X690" s="7"/>
      <c r="Y690" s="7"/>
      <c r="Z690" s="7"/>
      <c r="AA690" s="7"/>
      <c r="AB690" s="7"/>
      <c r="AC690" s="7"/>
    </row>
    <row r="691">
      <c r="A691" s="1848" t="s">
        <v>77</v>
      </c>
      <c r="B691" s="1882">
        <v>0.0</v>
      </c>
      <c r="C691" s="1882">
        <v>0.0</v>
      </c>
      <c r="D691" s="1882">
        <v>0.0</v>
      </c>
      <c r="E691" s="1882">
        <v>0.0</v>
      </c>
      <c r="F691" s="1882">
        <v>0.0</v>
      </c>
      <c r="G691" s="1754">
        <v>0.0</v>
      </c>
      <c r="H691" s="1897">
        <f t="shared" si="500"/>
        <v>0</v>
      </c>
      <c r="I691" s="596">
        <f>(I690/60)</f>
        <v>0.7666666667</v>
      </c>
      <c r="J691" s="647"/>
      <c r="K691" s="1848" t="s">
        <v>77</v>
      </c>
      <c r="L691" s="692">
        <f t="shared" ref="L691:L731" si="502">O162</f>
        <v>10</v>
      </c>
      <c r="M691" s="701">
        <f>(L691-H691-H692)-R691</f>
        <v>0</v>
      </c>
      <c r="N691" s="692"/>
      <c r="O691" s="701">
        <f t="shared" si="501"/>
        <v>0</v>
      </c>
      <c r="P691" s="701"/>
      <c r="Q691" s="701"/>
      <c r="R691" s="1686"/>
      <c r="S691" s="649"/>
      <c r="T691" s="649"/>
      <c r="U691" s="7"/>
      <c r="V691" s="7"/>
      <c r="W691" s="7"/>
      <c r="X691" s="7"/>
      <c r="Y691" s="7"/>
      <c r="Z691" s="7"/>
      <c r="AA691" s="7"/>
      <c r="AB691" s="7"/>
      <c r="AC691" s="7"/>
    </row>
    <row r="692">
      <c r="A692" s="1848" t="s">
        <v>78</v>
      </c>
      <c r="B692" s="1882">
        <v>6.0</v>
      </c>
      <c r="C692" s="1882">
        <v>0.0</v>
      </c>
      <c r="D692" s="1882">
        <v>0.0</v>
      </c>
      <c r="E692" s="1882">
        <v>4.0</v>
      </c>
      <c r="F692" s="1882">
        <v>0.0</v>
      </c>
      <c r="G692" s="1754">
        <v>0.0</v>
      </c>
      <c r="H692" s="1897">
        <f t="shared" si="500"/>
        <v>10</v>
      </c>
      <c r="I692" s="701"/>
      <c r="J692" s="647"/>
      <c r="K692" s="1848" t="s">
        <v>78</v>
      </c>
      <c r="L692" s="692" t="str">
        <f t="shared" si="502"/>
        <v>-</v>
      </c>
      <c r="M692" s="701" t="s">
        <v>79</v>
      </c>
      <c r="N692" s="692"/>
      <c r="O692" s="701" t="s">
        <v>79</v>
      </c>
      <c r="P692" s="701"/>
      <c r="Q692" s="701"/>
      <c r="R692" s="1686"/>
      <c r="S692" s="649"/>
      <c r="T692" s="649"/>
      <c r="U692" s="7"/>
      <c r="V692" s="7"/>
      <c r="W692" s="7"/>
      <c r="X692" s="7"/>
      <c r="Y692" s="7"/>
      <c r="Z692" s="7"/>
      <c r="AA692" s="7"/>
      <c r="AB692" s="7"/>
      <c r="AC692" s="7"/>
    </row>
    <row r="693">
      <c r="A693" s="1714" t="s">
        <v>446</v>
      </c>
      <c r="B693" s="692">
        <v>0.0</v>
      </c>
      <c r="C693" s="692">
        <v>0.0</v>
      </c>
      <c r="D693" s="692">
        <v>0.0</v>
      </c>
      <c r="E693" s="692">
        <v>1.0</v>
      </c>
      <c r="F693" s="692">
        <v>0.0</v>
      </c>
      <c r="G693" s="690">
        <v>0.0</v>
      </c>
      <c r="H693" s="690">
        <v>0.0</v>
      </c>
      <c r="I693" s="701"/>
      <c r="J693" s="647"/>
      <c r="K693" s="1714" t="s">
        <v>446</v>
      </c>
      <c r="L693" s="692">
        <f t="shared" si="502"/>
        <v>5</v>
      </c>
      <c r="M693" s="692">
        <v>0.0</v>
      </c>
      <c r="N693" s="692"/>
      <c r="O693" s="701">
        <f t="shared" ref="O693:O694" si="503">SUM(M693,N693)</f>
        <v>0</v>
      </c>
      <c r="P693" s="701"/>
      <c r="Q693" s="701"/>
      <c r="R693" s="1621"/>
      <c r="S693" s="649"/>
      <c r="T693" s="649"/>
      <c r="U693" s="7"/>
      <c r="V693" s="7"/>
      <c r="W693" s="7"/>
      <c r="X693" s="7"/>
      <c r="Y693" s="7"/>
      <c r="Z693" s="7"/>
      <c r="AA693" s="7"/>
      <c r="AB693" s="7"/>
      <c r="AC693" s="7"/>
    </row>
    <row r="694">
      <c r="A694" s="1714" t="s">
        <v>751</v>
      </c>
      <c r="B694" s="692">
        <v>1.0</v>
      </c>
      <c r="C694" s="692">
        <v>0.0</v>
      </c>
      <c r="D694" s="692">
        <v>0.0</v>
      </c>
      <c r="E694" s="692">
        <v>0.0</v>
      </c>
      <c r="F694" s="692">
        <v>0.0</v>
      </c>
      <c r="G694" s="690">
        <v>6.0</v>
      </c>
      <c r="H694" s="693">
        <f>sum(B694:G694)</f>
        <v>7</v>
      </c>
      <c r="I694" s="701"/>
      <c r="J694" s="647"/>
      <c r="K694" s="1714" t="s">
        <v>751</v>
      </c>
      <c r="L694" s="692">
        <f t="shared" si="502"/>
        <v>10</v>
      </c>
      <c r="M694" s="701">
        <f t="shared" ref="M694:M695" si="504">(L694-H694)</f>
        <v>3</v>
      </c>
      <c r="N694" s="692"/>
      <c r="O694" s="701">
        <f t="shared" si="503"/>
        <v>3</v>
      </c>
      <c r="P694" s="701"/>
      <c r="Q694" s="692"/>
      <c r="R694" s="1686"/>
      <c r="S694" s="649"/>
      <c r="T694" s="649"/>
      <c r="U694" s="7"/>
      <c r="V694" s="7"/>
      <c r="W694" s="7"/>
      <c r="X694" s="7"/>
      <c r="Y694" s="7"/>
      <c r="Z694" s="7"/>
      <c r="AA694" s="7"/>
      <c r="AB694" s="7"/>
      <c r="AC694" s="7"/>
    </row>
    <row r="695">
      <c r="A695" s="1714" t="s">
        <v>80</v>
      </c>
      <c r="B695" s="692">
        <v>3.0</v>
      </c>
      <c r="C695" s="692">
        <v>0.0</v>
      </c>
      <c r="D695" s="692">
        <v>0.0</v>
      </c>
      <c r="E695" s="692">
        <v>2.0</v>
      </c>
      <c r="F695" s="692">
        <v>0.0</v>
      </c>
      <c r="G695" s="690">
        <v>0.0</v>
      </c>
      <c r="H695" s="693">
        <f t="shared" ref="H695:H698" si="505">SUM(B695:G695)</f>
        <v>5</v>
      </c>
      <c r="I695" s="701"/>
      <c r="J695" s="647"/>
      <c r="K695" s="1714" t="s">
        <v>80</v>
      </c>
      <c r="L695" s="692">
        <f t="shared" si="502"/>
        <v>30</v>
      </c>
      <c r="M695" s="701">
        <f t="shared" si="504"/>
        <v>25</v>
      </c>
      <c r="N695" s="692"/>
      <c r="O695" s="701">
        <f>sum(M695,N695)</f>
        <v>25</v>
      </c>
      <c r="P695" s="701"/>
      <c r="Q695" s="692"/>
      <c r="R695" s="1686"/>
      <c r="S695" s="649"/>
      <c r="T695" s="649"/>
      <c r="U695" s="7"/>
      <c r="V695" s="7"/>
      <c r="W695" s="7"/>
      <c r="X695" s="7"/>
      <c r="Y695" s="7"/>
      <c r="Z695" s="7"/>
      <c r="AA695" s="7"/>
      <c r="AB695" s="7"/>
      <c r="AC695" s="7"/>
    </row>
    <row r="696">
      <c r="A696" s="1715" t="s">
        <v>152</v>
      </c>
      <c r="B696" s="1760">
        <v>10.0</v>
      </c>
      <c r="C696" s="1760">
        <v>0.0</v>
      </c>
      <c r="D696" s="1760">
        <v>0.0</v>
      </c>
      <c r="E696" s="1760">
        <v>0.0</v>
      </c>
      <c r="F696" s="1760">
        <v>0.0</v>
      </c>
      <c r="G696" s="1760">
        <v>0.0</v>
      </c>
      <c r="H696" s="1761">
        <f t="shared" si="505"/>
        <v>10</v>
      </c>
      <c r="I696" s="1762">
        <f>SUM(H696:H700)</f>
        <v>28</v>
      </c>
      <c r="J696" s="635"/>
      <c r="K696" s="1715" t="s">
        <v>152</v>
      </c>
      <c r="L696" s="1765">
        <f t="shared" si="502"/>
        <v>10</v>
      </c>
      <c r="M696" s="1762">
        <f>(L696-H696)-R696</f>
        <v>0</v>
      </c>
      <c r="N696" s="1760"/>
      <c r="O696" s="1762">
        <f t="shared" ref="O696:O697" si="506">SUM(M696,N696)</f>
        <v>0</v>
      </c>
      <c r="P696" s="1764"/>
      <c r="Q696" s="1762"/>
      <c r="R696" s="1765"/>
      <c r="S696" s="649"/>
      <c r="T696" s="649"/>
      <c r="U696" s="7"/>
      <c r="V696" s="7"/>
      <c r="W696" s="7"/>
      <c r="X696" s="7"/>
      <c r="Y696" s="7"/>
      <c r="Z696" s="7"/>
      <c r="AA696" s="7"/>
      <c r="AB696" s="7"/>
      <c r="AC696" s="7"/>
    </row>
    <row r="697">
      <c r="A697" s="1714" t="s">
        <v>77</v>
      </c>
      <c r="B697" s="702">
        <v>0.0</v>
      </c>
      <c r="C697" s="692">
        <v>2.0</v>
      </c>
      <c r="D697" s="692">
        <v>3.0</v>
      </c>
      <c r="E697" s="692">
        <v>0.0</v>
      </c>
      <c r="F697" s="692">
        <v>0.0</v>
      </c>
      <c r="G697" s="690">
        <v>0.0</v>
      </c>
      <c r="H697" s="693">
        <f t="shared" si="505"/>
        <v>5</v>
      </c>
      <c r="I697" s="596">
        <f>(I696/60)</f>
        <v>0.4666666667</v>
      </c>
      <c r="J697" s="635"/>
      <c r="K697" s="1714" t="s">
        <v>77</v>
      </c>
      <c r="L697" s="692">
        <f t="shared" si="502"/>
        <v>13</v>
      </c>
      <c r="M697" s="701">
        <f>(L697-H697-H698)-R697</f>
        <v>0</v>
      </c>
      <c r="N697" s="692"/>
      <c r="O697" s="701">
        <f t="shared" si="506"/>
        <v>0</v>
      </c>
      <c r="P697" s="701"/>
      <c r="Q697" s="701"/>
      <c r="R697" s="1686"/>
      <c r="S697" s="649"/>
      <c r="T697" s="649"/>
      <c r="U697" s="7"/>
      <c r="V697" s="7"/>
      <c r="W697" s="7"/>
      <c r="X697" s="7"/>
      <c r="Y697" s="7"/>
      <c r="Z697" s="7"/>
      <c r="AA697" s="7"/>
      <c r="AB697" s="7"/>
      <c r="AC697" s="7"/>
    </row>
    <row r="698">
      <c r="A698" s="1714" t="s">
        <v>78</v>
      </c>
      <c r="B698" s="692">
        <v>0.0</v>
      </c>
      <c r="C698" s="692">
        <v>4.0</v>
      </c>
      <c r="D698" s="692">
        <v>4.0</v>
      </c>
      <c r="E698" s="692">
        <v>0.0</v>
      </c>
      <c r="F698" s="692">
        <v>0.0</v>
      </c>
      <c r="G698" s="690">
        <v>0.0</v>
      </c>
      <c r="H698" s="693">
        <f t="shared" si="505"/>
        <v>8</v>
      </c>
      <c r="I698" s="701"/>
      <c r="J698" s="635"/>
      <c r="K698" s="1714" t="s">
        <v>78</v>
      </c>
      <c r="L698" s="692" t="str">
        <f t="shared" si="502"/>
        <v>-</v>
      </c>
      <c r="M698" s="701" t="s">
        <v>79</v>
      </c>
      <c r="N698" s="692"/>
      <c r="O698" s="701" t="s">
        <v>79</v>
      </c>
      <c r="P698" s="701"/>
      <c r="Q698" s="701"/>
      <c r="R698" s="1686"/>
      <c r="S698" s="649"/>
      <c r="T698" s="649"/>
      <c r="U698" s="7"/>
      <c r="V698" s="7"/>
      <c r="W698" s="7"/>
      <c r="X698" s="7"/>
      <c r="Y698" s="7"/>
      <c r="Z698" s="7"/>
      <c r="AA698" s="7"/>
      <c r="AB698" s="7"/>
      <c r="AC698" s="7"/>
    </row>
    <row r="699">
      <c r="A699" s="1714" t="s">
        <v>446</v>
      </c>
      <c r="B699" s="692">
        <v>0.0</v>
      </c>
      <c r="C699" s="692">
        <v>0.0</v>
      </c>
      <c r="D699" s="692">
        <v>0.0</v>
      </c>
      <c r="E699" s="692">
        <v>0.0</v>
      </c>
      <c r="F699" s="692">
        <v>0.0</v>
      </c>
      <c r="G699" s="690">
        <v>0.0</v>
      </c>
      <c r="H699" s="693">
        <f t="shared" ref="H699:H701" si="507">sum(B699:G699)</f>
        <v>0</v>
      </c>
      <c r="I699" s="701"/>
      <c r="J699" s="635"/>
      <c r="K699" s="1714" t="s">
        <v>446</v>
      </c>
      <c r="L699" s="692">
        <f t="shared" si="502"/>
        <v>0</v>
      </c>
      <c r="M699" s="701">
        <f>(L699-H699)-R699</f>
        <v>0</v>
      </c>
      <c r="N699" s="692"/>
      <c r="O699" s="701">
        <f t="shared" ref="O699:O700" si="508">SUM(M699,N699)</f>
        <v>0</v>
      </c>
      <c r="P699" s="692"/>
      <c r="Q699" s="701"/>
      <c r="R699" s="1686"/>
      <c r="S699" s="649"/>
      <c r="T699" s="649"/>
      <c r="U699" s="7"/>
      <c r="V699" s="7"/>
      <c r="W699" s="7"/>
      <c r="X699" s="7"/>
      <c r="Y699" s="7"/>
      <c r="Z699" s="7"/>
      <c r="AA699" s="7"/>
      <c r="AB699" s="7"/>
      <c r="AC699" s="7"/>
    </row>
    <row r="700">
      <c r="A700" s="1714" t="s">
        <v>751</v>
      </c>
      <c r="B700" s="692">
        <v>2.0</v>
      </c>
      <c r="C700" s="692">
        <v>0.0</v>
      </c>
      <c r="D700" s="692">
        <v>0.0</v>
      </c>
      <c r="E700" s="692">
        <v>0.0</v>
      </c>
      <c r="F700" s="692">
        <v>3.0</v>
      </c>
      <c r="G700" s="690">
        <v>0.0</v>
      </c>
      <c r="H700" s="693">
        <f t="shared" si="507"/>
        <v>5</v>
      </c>
      <c r="I700" s="701"/>
      <c r="J700" s="635"/>
      <c r="K700" s="1714" t="s">
        <v>751</v>
      </c>
      <c r="L700" s="692">
        <f t="shared" si="502"/>
        <v>5</v>
      </c>
      <c r="M700" s="701">
        <f t="shared" ref="M700:M701" si="509">(L700-H700)</f>
        <v>0</v>
      </c>
      <c r="N700" s="692"/>
      <c r="O700" s="701">
        <f t="shared" si="508"/>
        <v>0</v>
      </c>
      <c r="P700" s="692"/>
      <c r="Q700" s="692"/>
      <c r="R700" s="1621"/>
      <c r="S700" s="649"/>
      <c r="T700" s="649"/>
      <c r="U700" s="7"/>
      <c r="V700" s="7"/>
      <c r="W700" s="7"/>
      <c r="X700" s="7"/>
      <c r="Y700" s="7"/>
      <c r="Z700" s="7"/>
      <c r="AA700" s="7"/>
      <c r="AB700" s="7"/>
      <c r="AC700" s="7"/>
    </row>
    <row r="701">
      <c r="A701" s="1714" t="s">
        <v>80</v>
      </c>
      <c r="B701" s="692">
        <v>0.0</v>
      </c>
      <c r="C701" s="692">
        <v>0.0</v>
      </c>
      <c r="D701" s="692">
        <v>0.0</v>
      </c>
      <c r="E701" s="692">
        <v>0.0</v>
      </c>
      <c r="F701" s="692">
        <v>0.0</v>
      </c>
      <c r="G701" s="690">
        <v>0.0</v>
      </c>
      <c r="H701" s="693">
        <f t="shared" si="507"/>
        <v>0</v>
      </c>
      <c r="I701" s="701"/>
      <c r="J701" s="635"/>
      <c r="K701" s="1714" t="s">
        <v>80</v>
      </c>
      <c r="L701" s="692">
        <f t="shared" si="502"/>
        <v>29</v>
      </c>
      <c r="M701" s="701">
        <f t="shared" si="509"/>
        <v>29</v>
      </c>
      <c r="N701" s="692"/>
      <c r="O701" s="701">
        <f>sum(M701,N701)</f>
        <v>29</v>
      </c>
      <c r="P701" s="701"/>
      <c r="Q701" s="701"/>
      <c r="R701" s="1686"/>
      <c r="S701" s="649"/>
      <c r="T701" s="649"/>
      <c r="U701" s="7"/>
      <c r="V701" s="7"/>
      <c r="W701" s="7"/>
      <c r="X701" s="7"/>
      <c r="Y701" s="7"/>
      <c r="Z701" s="7"/>
      <c r="AA701" s="7"/>
      <c r="AB701" s="7"/>
      <c r="AC701" s="7"/>
    </row>
    <row r="702">
      <c r="A702" s="1715" t="s">
        <v>471</v>
      </c>
      <c r="B702" s="1760">
        <v>0.0</v>
      </c>
      <c r="C702" s="1760">
        <v>7.0</v>
      </c>
      <c r="D702" s="1760">
        <v>5.0</v>
      </c>
      <c r="E702" s="1760">
        <v>0.0</v>
      </c>
      <c r="F702" s="1760">
        <v>2.0</v>
      </c>
      <c r="G702" s="1760">
        <v>0.0</v>
      </c>
      <c r="H702" s="1761">
        <f t="shared" ref="H702:H704" si="510">SUM(B702:G702)</f>
        <v>14</v>
      </c>
      <c r="I702" s="1762">
        <f>SUM(H702:H706)</f>
        <v>14</v>
      </c>
      <c r="J702" s="647"/>
      <c r="K702" s="1715" t="s">
        <v>471</v>
      </c>
      <c r="L702" s="1765">
        <f t="shared" si="502"/>
        <v>16</v>
      </c>
      <c r="M702" s="1762">
        <f>(L702-H702)-R702</f>
        <v>2</v>
      </c>
      <c r="N702" s="1765"/>
      <c r="O702" s="1762">
        <f t="shared" ref="O702:O703" si="511">SUM(M702,N702)</f>
        <v>2</v>
      </c>
      <c r="P702" s="1764"/>
      <c r="Q702" s="1732"/>
      <c r="R702" s="1762"/>
      <c r="S702" s="649"/>
      <c r="T702" s="649"/>
      <c r="U702" s="7"/>
      <c r="V702" s="7"/>
      <c r="W702" s="7"/>
      <c r="X702" s="7"/>
      <c r="Y702" s="7"/>
      <c r="Z702" s="7"/>
      <c r="AA702" s="7"/>
      <c r="AB702" s="7"/>
      <c r="AC702" s="7"/>
    </row>
    <row r="703">
      <c r="A703" s="1714" t="s">
        <v>77</v>
      </c>
      <c r="B703" s="692">
        <v>0.0</v>
      </c>
      <c r="C703" s="692">
        <v>0.0</v>
      </c>
      <c r="D703" s="692">
        <v>0.0</v>
      </c>
      <c r="E703" s="692">
        <v>0.0</v>
      </c>
      <c r="F703" s="692">
        <v>0.0</v>
      </c>
      <c r="G703" s="690">
        <v>0.0</v>
      </c>
      <c r="H703" s="693">
        <f t="shared" si="510"/>
        <v>0</v>
      </c>
      <c r="I703" s="596">
        <f>(I702/60)</f>
        <v>0.2333333333</v>
      </c>
      <c r="J703" s="647"/>
      <c r="K703" s="1714" t="s">
        <v>77</v>
      </c>
      <c r="L703" s="692">
        <f t="shared" si="502"/>
        <v>0</v>
      </c>
      <c r="M703" s="701">
        <f>(L703-H703-H704)-R703</f>
        <v>0</v>
      </c>
      <c r="N703" s="692"/>
      <c r="O703" s="701">
        <f t="shared" si="511"/>
        <v>0</v>
      </c>
      <c r="P703" s="701"/>
      <c r="Q703" s="1621"/>
      <c r="R703" s="1621"/>
      <c r="S703" s="649"/>
      <c r="T703" s="649"/>
      <c r="U703" s="7"/>
      <c r="V703" s="7"/>
      <c r="W703" s="7"/>
      <c r="X703" s="7"/>
      <c r="Y703" s="7"/>
      <c r="Z703" s="7"/>
      <c r="AA703" s="7"/>
      <c r="AB703" s="7"/>
      <c r="AC703" s="7"/>
    </row>
    <row r="704">
      <c r="A704" s="1714" t="s">
        <v>78</v>
      </c>
      <c r="B704" s="692">
        <v>0.0</v>
      </c>
      <c r="C704" s="692">
        <v>0.0</v>
      </c>
      <c r="D704" s="692">
        <v>0.0</v>
      </c>
      <c r="E704" s="692">
        <v>0.0</v>
      </c>
      <c r="F704" s="692">
        <v>0.0</v>
      </c>
      <c r="G704" s="690">
        <v>0.0</v>
      </c>
      <c r="H704" s="693">
        <f t="shared" si="510"/>
        <v>0</v>
      </c>
      <c r="I704" s="701"/>
      <c r="J704" s="647"/>
      <c r="K704" s="1714" t="s">
        <v>78</v>
      </c>
      <c r="L704" s="692" t="str">
        <f t="shared" si="502"/>
        <v>-</v>
      </c>
      <c r="M704" s="701" t="s">
        <v>79</v>
      </c>
      <c r="N704" s="692"/>
      <c r="O704" s="701" t="s">
        <v>79</v>
      </c>
      <c r="P704" s="701"/>
      <c r="Q704" s="1686"/>
      <c r="R704" s="1686"/>
      <c r="S704" s="649"/>
      <c r="T704" s="649"/>
      <c r="U704" s="7"/>
      <c r="V704" s="7"/>
      <c r="W704" s="7"/>
      <c r="X704" s="7"/>
      <c r="Y704" s="7"/>
      <c r="Z704" s="7"/>
      <c r="AA704" s="7"/>
      <c r="AB704" s="7"/>
      <c r="AC704" s="7"/>
    </row>
    <row r="705">
      <c r="A705" s="1714" t="s">
        <v>446</v>
      </c>
      <c r="B705" s="692">
        <v>0.0</v>
      </c>
      <c r="C705" s="692">
        <v>0.0</v>
      </c>
      <c r="D705" s="692">
        <v>0.0</v>
      </c>
      <c r="E705" s="692">
        <v>0.0</v>
      </c>
      <c r="F705" s="692">
        <v>0.0</v>
      </c>
      <c r="G705" s="690">
        <v>0.0</v>
      </c>
      <c r="H705" s="693">
        <f t="shared" ref="H705:H706" si="512">sum(B705:G705)</f>
        <v>0</v>
      </c>
      <c r="I705" s="701"/>
      <c r="J705" s="647"/>
      <c r="K705" s="1714" t="s">
        <v>446</v>
      </c>
      <c r="L705" s="692">
        <f t="shared" si="502"/>
        <v>0</v>
      </c>
      <c r="M705" s="701">
        <f>(L705-H705)-R705</f>
        <v>0</v>
      </c>
      <c r="N705" s="692"/>
      <c r="O705" s="701">
        <f t="shared" ref="O705:O706" si="513">SUM(M705,N705)</f>
        <v>0</v>
      </c>
      <c r="P705" s="701"/>
      <c r="Q705" s="1686"/>
      <c r="R705" s="1686"/>
      <c r="S705" s="649"/>
      <c r="T705" s="649"/>
      <c r="U705" s="7"/>
      <c r="V705" s="7"/>
      <c r="W705" s="7"/>
      <c r="X705" s="7"/>
      <c r="Y705" s="7"/>
      <c r="Z705" s="7"/>
      <c r="AA705" s="7"/>
      <c r="AB705" s="7"/>
      <c r="AC705" s="7"/>
    </row>
    <row r="706">
      <c r="A706" s="1714" t="s">
        <v>751</v>
      </c>
      <c r="B706" s="692">
        <v>0.0</v>
      </c>
      <c r="C706" s="692">
        <v>0.0</v>
      </c>
      <c r="D706" s="692">
        <v>0.0</v>
      </c>
      <c r="E706" s="692">
        <v>0.0</v>
      </c>
      <c r="F706" s="692">
        <v>0.0</v>
      </c>
      <c r="G706" s="690">
        <v>0.0</v>
      </c>
      <c r="H706" s="693">
        <f t="shared" si="512"/>
        <v>0</v>
      </c>
      <c r="I706" s="701"/>
      <c r="J706" s="647"/>
      <c r="K706" s="1714" t="s">
        <v>751</v>
      </c>
      <c r="L706" s="692">
        <f t="shared" si="502"/>
        <v>4</v>
      </c>
      <c r="M706" s="701">
        <f t="shared" ref="M706:M707" si="514">(L706-H706)</f>
        <v>4</v>
      </c>
      <c r="N706" s="692"/>
      <c r="O706" s="701">
        <f t="shared" si="513"/>
        <v>4</v>
      </c>
      <c r="P706" s="701"/>
      <c r="Q706" s="1621"/>
      <c r="R706" s="1686"/>
      <c r="S706" s="649"/>
      <c r="T706" s="649"/>
      <c r="U706" s="7"/>
      <c r="V706" s="7"/>
      <c r="W706" s="7"/>
      <c r="X706" s="7"/>
      <c r="Y706" s="7"/>
      <c r="Z706" s="7"/>
      <c r="AA706" s="7"/>
      <c r="AB706" s="7"/>
      <c r="AC706" s="7"/>
    </row>
    <row r="707">
      <c r="A707" s="1714" t="s">
        <v>80</v>
      </c>
      <c r="B707" s="692">
        <v>0.0</v>
      </c>
      <c r="C707" s="692">
        <v>1.0</v>
      </c>
      <c r="D707" s="692">
        <v>0.0</v>
      </c>
      <c r="E707" s="692">
        <v>0.0</v>
      </c>
      <c r="F707" s="692">
        <v>0.0</v>
      </c>
      <c r="G707" s="690">
        <v>0.0</v>
      </c>
      <c r="H707" s="693">
        <f t="shared" ref="H707:H710" si="515">SUM(B707:G707)</f>
        <v>1</v>
      </c>
      <c r="I707" s="701"/>
      <c r="J707" s="647"/>
      <c r="K707" s="1714" t="s">
        <v>80</v>
      </c>
      <c r="L707" s="692">
        <f t="shared" si="502"/>
        <v>2</v>
      </c>
      <c r="M707" s="701">
        <f t="shared" si="514"/>
        <v>1</v>
      </c>
      <c r="N707" s="692"/>
      <c r="O707" s="701">
        <f>sum(M707,N707)</f>
        <v>1</v>
      </c>
      <c r="P707" s="701"/>
      <c r="Q707" s="1621"/>
      <c r="R707" s="1686"/>
      <c r="S707" s="1973"/>
      <c r="T707" s="649"/>
      <c r="U707" s="7"/>
      <c r="V707" s="7"/>
      <c r="W707" s="7"/>
      <c r="X707" s="7"/>
      <c r="Y707" s="7"/>
      <c r="Z707" s="7"/>
      <c r="AA707" s="7"/>
      <c r="AB707" s="7"/>
      <c r="AC707" s="7"/>
    </row>
    <row r="708">
      <c r="A708" s="1716" t="s">
        <v>1095</v>
      </c>
      <c r="B708" s="1765">
        <v>4.0</v>
      </c>
      <c r="C708" s="1765">
        <v>0.0</v>
      </c>
      <c r="D708" s="1765">
        <v>0.0</v>
      </c>
      <c r="E708" s="1765">
        <v>5.0</v>
      </c>
      <c r="F708" s="1765">
        <v>0.0</v>
      </c>
      <c r="G708" s="1760">
        <v>0.0</v>
      </c>
      <c r="H708" s="1761">
        <f t="shared" si="515"/>
        <v>9</v>
      </c>
      <c r="I708" s="1762">
        <f>SUM(H708:H712)</f>
        <v>13</v>
      </c>
      <c r="J708" s="647"/>
      <c r="K708" s="1762" t="s">
        <v>689</v>
      </c>
      <c r="L708" s="1765">
        <f t="shared" si="502"/>
        <v>16</v>
      </c>
      <c r="M708" s="1762">
        <f>(L708-H708)-R708</f>
        <v>7</v>
      </c>
      <c r="N708" s="1760"/>
      <c r="O708" s="1762">
        <f t="shared" ref="O708:O709" si="516">SUM(M708,N708)</f>
        <v>7</v>
      </c>
      <c r="P708" s="1764"/>
      <c r="Q708" s="1768"/>
      <c r="R708" s="1762"/>
      <c r="S708" s="649"/>
      <c r="T708" s="649"/>
      <c r="U708" s="7"/>
      <c r="V708" s="7"/>
      <c r="W708" s="7"/>
      <c r="X708" s="7"/>
      <c r="Y708" s="7"/>
      <c r="Z708" s="7"/>
      <c r="AA708" s="7"/>
      <c r="AB708" s="7"/>
      <c r="AC708" s="7"/>
    </row>
    <row r="709">
      <c r="A709" s="1714" t="s">
        <v>77</v>
      </c>
      <c r="B709" s="692">
        <v>0.0</v>
      </c>
      <c r="C709" s="692">
        <v>0.0</v>
      </c>
      <c r="D709" s="692">
        <v>0.0</v>
      </c>
      <c r="E709" s="692">
        <v>0.0</v>
      </c>
      <c r="F709" s="692">
        <v>0.0</v>
      </c>
      <c r="G709" s="692">
        <v>0.0</v>
      </c>
      <c r="H709" s="693">
        <f t="shared" si="515"/>
        <v>0</v>
      </c>
      <c r="I709" s="596">
        <f>(I708/60)</f>
        <v>0.2166666667</v>
      </c>
      <c r="J709" s="647"/>
      <c r="K709" s="1714" t="s">
        <v>77</v>
      </c>
      <c r="L709" s="692">
        <f t="shared" si="502"/>
        <v>0</v>
      </c>
      <c r="M709" s="701">
        <f>(L709-H709-H710)-R709</f>
        <v>0</v>
      </c>
      <c r="N709" s="692"/>
      <c r="O709" s="701">
        <f t="shared" si="516"/>
        <v>0</v>
      </c>
      <c r="P709" s="701"/>
      <c r="Q709" s="1686"/>
      <c r="R709" s="1686"/>
      <c r="S709" s="649"/>
      <c r="T709" s="649"/>
      <c r="U709" s="7"/>
      <c r="V709" s="7"/>
      <c r="W709" s="7"/>
      <c r="X709" s="7"/>
      <c r="Y709" s="7"/>
      <c r="Z709" s="7"/>
      <c r="AA709" s="7"/>
      <c r="AB709" s="7"/>
      <c r="AC709" s="7"/>
    </row>
    <row r="710">
      <c r="A710" s="1714" t="s">
        <v>78</v>
      </c>
      <c r="B710" s="692">
        <v>0.0</v>
      </c>
      <c r="C710" s="692">
        <v>0.0</v>
      </c>
      <c r="D710" s="692">
        <v>0.0</v>
      </c>
      <c r="E710" s="692">
        <v>0.0</v>
      </c>
      <c r="F710" s="692">
        <v>0.0</v>
      </c>
      <c r="G710" s="692">
        <v>0.0</v>
      </c>
      <c r="H710" s="693">
        <f t="shared" si="515"/>
        <v>0</v>
      </c>
      <c r="I710" s="701"/>
      <c r="J710" s="647"/>
      <c r="K710" s="1714" t="s">
        <v>78</v>
      </c>
      <c r="L710" s="692" t="str">
        <f t="shared" si="502"/>
        <v>-</v>
      </c>
      <c r="M710" s="701" t="s">
        <v>79</v>
      </c>
      <c r="N710" s="692"/>
      <c r="O710" s="701" t="s">
        <v>79</v>
      </c>
      <c r="P710" s="701"/>
      <c r="Q710" s="1686"/>
      <c r="R710" s="1686"/>
      <c r="S710" s="649"/>
      <c r="T710" s="649"/>
      <c r="U710" s="7"/>
      <c r="V710" s="7"/>
      <c r="W710" s="7"/>
      <c r="X710" s="7"/>
      <c r="Y710" s="7"/>
      <c r="Z710" s="7"/>
      <c r="AA710" s="7"/>
      <c r="AB710" s="7"/>
      <c r="AC710" s="7"/>
    </row>
    <row r="711">
      <c r="A711" s="1714" t="s">
        <v>446</v>
      </c>
      <c r="B711" s="692">
        <v>0.0</v>
      </c>
      <c r="C711" s="692">
        <v>0.0</v>
      </c>
      <c r="D711" s="692">
        <v>0.0</v>
      </c>
      <c r="E711" s="692">
        <v>0.0</v>
      </c>
      <c r="F711" s="692">
        <v>0.0</v>
      </c>
      <c r="G711" s="692">
        <v>0.0</v>
      </c>
      <c r="H711" s="693">
        <f t="shared" ref="H711:H712" si="517">sum(B711:G711)</f>
        <v>0</v>
      </c>
      <c r="I711" s="701"/>
      <c r="J711" s="647"/>
      <c r="K711" s="1714" t="s">
        <v>446</v>
      </c>
      <c r="L711" s="692">
        <f t="shared" si="502"/>
        <v>0</v>
      </c>
      <c r="M711" s="701">
        <f>(L711-H711)-R711</f>
        <v>0</v>
      </c>
      <c r="N711" s="692"/>
      <c r="O711" s="701">
        <f t="shared" ref="O711:O712" si="518">SUM(M711,N711)</f>
        <v>0</v>
      </c>
      <c r="P711" s="701"/>
      <c r="Q711" s="1686"/>
      <c r="R711" s="1686"/>
      <c r="S711" s="649"/>
      <c r="T711" s="649"/>
      <c r="U711" s="7"/>
      <c r="V711" s="7"/>
      <c r="W711" s="7"/>
      <c r="X711" s="7"/>
      <c r="Y711" s="7"/>
      <c r="Z711" s="7"/>
      <c r="AA711" s="7"/>
      <c r="AB711" s="7"/>
      <c r="AC711" s="7"/>
    </row>
    <row r="712">
      <c r="A712" s="1714" t="s">
        <v>751</v>
      </c>
      <c r="B712" s="692">
        <v>3.0</v>
      </c>
      <c r="C712" s="692">
        <v>0.0</v>
      </c>
      <c r="D712" s="692">
        <v>0.0</v>
      </c>
      <c r="E712" s="692">
        <v>1.0</v>
      </c>
      <c r="F712" s="692">
        <v>0.0</v>
      </c>
      <c r="G712" s="692">
        <v>0.0</v>
      </c>
      <c r="H712" s="693">
        <f t="shared" si="517"/>
        <v>4</v>
      </c>
      <c r="I712" s="701"/>
      <c r="J712" s="647"/>
      <c r="K712" s="1714" t="s">
        <v>751</v>
      </c>
      <c r="L712" s="692">
        <f t="shared" si="502"/>
        <v>5</v>
      </c>
      <c r="M712" s="701">
        <f t="shared" ref="M712:M713" si="519">(L712-H712)</f>
        <v>1</v>
      </c>
      <c r="N712" s="692"/>
      <c r="O712" s="701">
        <f t="shared" si="518"/>
        <v>1</v>
      </c>
      <c r="P712" s="701"/>
      <c r="Q712" s="1686"/>
      <c r="R712" s="1686"/>
      <c r="S712" s="649"/>
      <c r="T712" s="649"/>
      <c r="U712" s="7"/>
      <c r="V712" s="7"/>
      <c r="W712" s="7"/>
      <c r="X712" s="7"/>
      <c r="Y712" s="7"/>
      <c r="Z712" s="7"/>
      <c r="AA712" s="7"/>
      <c r="AB712" s="7"/>
      <c r="AC712" s="7"/>
    </row>
    <row r="713">
      <c r="A713" s="1714" t="s">
        <v>80</v>
      </c>
      <c r="B713" s="692">
        <v>0.0</v>
      </c>
      <c r="C713" s="692">
        <v>0.0</v>
      </c>
      <c r="D713" s="692">
        <v>0.0</v>
      </c>
      <c r="E713" s="692">
        <v>0.0</v>
      </c>
      <c r="F713" s="692">
        <v>0.0</v>
      </c>
      <c r="G713" s="692">
        <v>0.0</v>
      </c>
      <c r="H713" s="693">
        <f t="shared" ref="H713:H716" si="520">SUM(B713:G713)</f>
        <v>0</v>
      </c>
      <c r="I713" s="701"/>
      <c r="J713" s="647"/>
      <c r="K713" s="1714" t="s">
        <v>80</v>
      </c>
      <c r="L713" s="692">
        <f t="shared" si="502"/>
        <v>13</v>
      </c>
      <c r="M713" s="701">
        <f t="shared" si="519"/>
        <v>13</v>
      </c>
      <c r="N713" s="692"/>
      <c r="O713" s="701">
        <f>sum(M713,N713)</f>
        <v>13</v>
      </c>
      <c r="P713" s="701"/>
      <c r="Q713" s="1686"/>
      <c r="R713" s="1686"/>
      <c r="S713" s="649"/>
      <c r="T713" s="649"/>
      <c r="U713" s="7"/>
      <c r="V713" s="7"/>
      <c r="W713" s="7"/>
      <c r="X713" s="7"/>
      <c r="Y713" s="7"/>
      <c r="Z713" s="7"/>
      <c r="AA713" s="7"/>
      <c r="AB713" s="7"/>
      <c r="AC713" s="7"/>
    </row>
    <row r="714">
      <c r="A714" s="1716" t="s">
        <v>809</v>
      </c>
      <c r="B714" s="1760">
        <v>0.0</v>
      </c>
      <c r="C714" s="1760">
        <v>0.0</v>
      </c>
      <c r="D714" s="1760">
        <v>0.0</v>
      </c>
      <c r="E714" s="1760">
        <v>0.0</v>
      </c>
      <c r="F714" s="1760">
        <v>0.0</v>
      </c>
      <c r="G714" s="1760">
        <v>0.0</v>
      </c>
      <c r="H714" s="1761">
        <f t="shared" si="520"/>
        <v>0</v>
      </c>
      <c r="I714" s="1762">
        <f>SUM(H714:H718)</f>
        <v>0</v>
      </c>
      <c r="J714" s="647"/>
      <c r="K714" s="1765" t="s">
        <v>809</v>
      </c>
      <c r="L714" s="1765">
        <f t="shared" si="502"/>
        <v>0</v>
      </c>
      <c r="M714" s="1762">
        <f>(L714-H714)-R714</f>
        <v>0</v>
      </c>
      <c r="N714" s="1765"/>
      <c r="O714" s="1762">
        <f t="shared" ref="O714:O715" si="521">SUM(M714,N714)</f>
        <v>0</v>
      </c>
      <c r="P714" s="1762"/>
      <c r="Q714" s="1768"/>
      <c r="R714" s="1762"/>
      <c r="S714" s="649"/>
      <c r="T714" s="649"/>
      <c r="U714" s="7"/>
      <c r="V714" s="7"/>
      <c r="W714" s="7"/>
      <c r="X714" s="7"/>
      <c r="Y714" s="7"/>
      <c r="Z714" s="7"/>
      <c r="AA714" s="7"/>
      <c r="AB714" s="7"/>
      <c r="AC714" s="7"/>
    </row>
    <row r="715">
      <c r="A715" s="1714" t="s">
        <v>77</v>
      </c>
      <c r="B715" s="692">
        <v>0.0</v>
      </c>
      <c r="C715" s="692">
        <v>0.0</v>
      </c>
      <c r="D715" s="692">
        <v>0.0</v>
      </c>
      <c r="E715" s="692">
        <v>0.0</v>
      </c>
      <c r="F715" s="692">
        <v>0.0</v>
      </c>
      <c r="G715" s="690">
        <v>0.0</v>
      </c>
      <c r="H715" s="693">
        <f t="shared" si="520"/>
        <v>0</v>
      </c>
      <c r="I715" s="596">
        <f>(I714/60)</f>
        <v>0</v>
      </c>
      <c r="J715" s="647"/>
      <c r="K715" s="1714" t="s">
        <v>77</v>
      </c>
      <c r="L715" s="692">
        <f t="shared" si="502"/>
        <v>0</v>
      </c>
      <c r="M715" s="701">
        <f>(L715-H715-H716)-R715</f>
        <v>0</v>
      </c>
      <c r="N715" s="692"/>
      <c r="O715" s="701">
        <f t="shared" si="521"/>
        <v>0</v>
      </c>
      <c r="P715" s="701"/>
      <c r="Q715" s="1686"/>
      <c r="R715" s="1686"/>
      <c r="S715" s="649"/>
      <c r="T715" s="649"/>
      <c r="U715" s="7"/>
      <c r="V715" s="7"/>
      <c r="W715" s="7"/>
      <c r="X715" s="7"/>
      <c r="Y715" s="7"/>
      <c r="Z715" s="7"/>
      <c r="AA715" s="7"/>
      <c r="AB715" s="7"/>
      <c r="AC715" s="7"/>
    </row>
    <row r="716">
      <c r="A716" s="1714" t="s">
        <v>78</v>
      </c>
      <c r="B716" s="692">
        <v>0.0</v>
      </c>
      <c r="C716" s="692">
        <v>0.0</v>
      </c>
      <c r="D716" s="692">
        <v>0.0</v>
      </c>
      <c r="E716" s="692">
        <v>0.0</v>
      </c>
      <c r="F716" s="692">
        <v>0.0</v>
      </c>
      <c r="G716" s="690">
        <v>0.0</v>
      </c>
      <c r="H716" s="693">
        <f t="shared" si="520"/>
        <v>0</v>
      </c>
      <c r="I716" s="701"/>
      <c r="J716" s="647"/>
      <c r="K716" s="1714" t="s">
        <v>78</v>
      </c>
      <c r="L716" s="692" t="str">
        <f t="shared" si="502"/>
        <v>-</v>
      </c>
      <c r="M716" s="701" t="s">
        <v>79</v>
      </c>
      <c r="N716" s="692"/>
      <c r="O716" s="701" t="s">
        <v>79</v>
      </c>
      <c r="P716" s="701"/>
      <c r="Q716" s="1686"/>
      <c r="R716" s="1686"/>
      <c r="S716" s="649"/>
      <c r="T716" s="649"/>
      <c r="U716" s="7"/>
      <c r="V716" s="7"/>
      <c r="W716" s="7"/>
      <c r="X716" s="7"/>
      <c r="Y716" s="7"/>
      <c r="Z716" s="7"/>
      <c r="AA716" s="7"/>
      <c r="AB716" s="7"/>
      <c r="AC716" s="7"/>
    </row>
    <row r="717">
      <c r="A717" s="1714" t="s">
        <v>446</v>
      </c>
      <c r="B717" s="692">
        <v>0.0</v>
      </c>
      <c r="C717" s="692">
        <v>0.0</v>
      </c>
      <c r="D717" s="692">
        <v>0.0</v>
      </c>
      <c r="E717" s="692">
        <v>0.0</v>
      </c>
      <c r="F717" s="692">
        <v>0.0</v>
      </c>
      <c r="G717" s="690">
        <v>0.0</v>
      </c>
      <c r="H717" s="693">
        <f t="shared" ref="H717:H718" si="522">sum(B717:G717)</f>
        <v>0</v>
      </c>
      <c r="I717" s="701"/>
      <c r="J717" s="647"/>
      <c r="K717" s="1714" t="s">
        <v>446</v>
      </c>
      <c r="L717" s="692">
        <f t="shared" si="502"/>
        <v>0</v>
      </c>
      <c r="M717" s="701">
        <f>(L717-H717)-R717</f>
        <v>0</v>
      </c>
      <c r="N717" s="692"/>
      <c r="O717" s="701">
        <f t="shared" ref="O717:O718" si="523">SUM(M717,N717)</f>
        <v>0</v>
      </c>
      <c r="P717" s="701"/>
      <c r="Q717" s="1686"/>
      <c r="R717" s="1686"/>
      <c r="S717" s="649"/>
      <c r="T717" s="649"/>
      <c r="U717" s="7"/>
      <c r="V717" s="7"/>
      <c r="W717" s="7"/>
      <c r="X717" s="7"/>
      <c r="Y717" s="7"/>
      <c r="Z717" s="7"/>
      <c r="AA717" s="7"/>
      <c r="AB717" s="7"/>
      <c r="AC717" s="7"/>
    </row>
    <row r="718">
      <c r="A718" s="1714" t="s">
        <v>751</v>
      </c>
      <c r="B718" s="692">
        <v>0.0</v>
      </c>
      <c r="C718" s="692">
        <v>0.0</v>
      </c>
      <c r="D718" s="692">
        <v>0.0</v>
      </c>
      <c r="E718" s="692">
        <v>0.0</v>
      </c>
      <c r="F718" s="692">
        <v>0.0</v>
      </c>
      <c r="G718" s="690">
        <v>0.0</v>
      </c>
      <c r="H718" s="693">
        <f t="shared" si="522"/>
        <v>0</v>
      </c>
      <c r="I718" s="701"/>
      <c r="J718" s="647"/>
      <c r="K718" s="1714" t="s">
        <v>751</v>
      </c>
      <c r="L718" s="692">
        <f t="shared" si="502"/>
        <v>0</v>
      </c>
      <c r="M718" s="701">
        <f t="shared" ref="M718:M719" si="524">(L718-H718)</f>
        <v>0</v>
      </c>
      <c r="N718" s="692"/>
      <c r="O718" s="701">
        <f t="shared" si="523"/>
        <v>0</v>
      </c>
      <c r="P718" s="701"/>
      <c r="Q718" s="1686"/>
      <c r="R718" s="1686"/>
      <c r="S718" s="649"/>
      <c r="T718" s="649"/>
      <c r="U718" s="7"/>
      <c r="V718" s="7"/>
      <c r="W718" s="7"/>
      <c r="X718" s="7"/>
      <c r="Y718" s="7"/>
      <c r="Z718" s="7"/>
      <c r="AA718" s="7"/>
      <c r="AB718" s="7"/>
      <c r="AC718" s="7"/>
    </row>
    <row r="719">
      <c r="A719" s="1714" t="s">
        <v>80</v>
      </c>
      <c r="B719" s="692">
        <v>0.0</v>
      </c>
      <c r="C719" s="692">
        <v>0.0</v>
      </c>
      <c r="D719" s="692">
        <v>0.0</v>
      </c>
      <c r="E719" s="692">
        <v>0.0</v>
      </c>
      <c r="F719" s="692">
        <v>0.0</v>
      </c>
      <c r="G719" s="690">
        <v>0.0</v>
      </c>
      <c r="H719" s="693">
        <f t="shared" ref="H719:H722" si="525">SUM(B719:G719)</f>
        <v>0</v>
      </c>
      <c r="I719" s="701"/>
      <c r="J719" s="647"/>
      <c r="K719" s="1714" t="s">
        <v>80</v>
      </c>
      <c r="L719" s="692">
        <f t="shared" si="502"/>
        <v>0</v>
      </c>
      <c r="M719" s="701">
        <f t="shared" si="524"/>
        <v>0</v>
      </c>
      <c r="N719" s="692"/>
      <c r="O719" s="701">
        <f>sum(M719,N719)</f>
        <v>0</v>
      </c>
      <c r="P719" s="701"/>
      <c r="Q719" s="1621"/>
      <c r="R719" s="1686"/>
      <c r="S719" s="649"/>
      <c r="T719" s="649"/>
      <c r="U719" s="7"/>
      <c r="V719" s="7"/>
      <c r="W719" s="7"/>
      <c r="X719" s="7"/>
      <c r="Y719" s="7"/>
      <c r="Z719" s="7"/>
      <c r="AA719" s="7"/>
      <c r="AB719" s="7"/>
      <c r="AC719" s="7"/>
    </row>
    <row r="720">
      <c r="A720" s="1716" t="s">
        <v>809</v>
      </c>
      <c r="B720" s="1765">
        <v>0.0</v>
      </c>
      <c r="C720" s="1765">
        <v>0.0</v>
      </c>
      <c r="D720" s="1765">
        <v>0.0</v>
      </c>
      <c r="E720" s="1765">
        <v>0.0</v>
      </c>
      <c r="F720" s="1765">
        <v>0.0</v>
      </c>
      <c r="G720" s="1760">
        <v>0.0</v>
      </c>
      <c r="H720" s="1761">
        <f t="shared" si="525"/>
        <v>0</v>
      </c>
      <c r="I720" s="1762">
        <f>SUM(H720:H724)</f>
        <v>0</v>
      </c>
      <c r="J720" s="635"/>
      <c r="K720" s="1716" t="s">
        <v>809</v>
      </c>
      <c r="L720" s="1765">
        <f t="shared" si="502"/>
        <v>0</v>
      </c>
      <c r="M720" s="1762">
        <f>(L720-H720)-R720</f>
        <v>0</v>
      </c>
      <c r="N720" s="1760"/>
      <c r="O720" s="1762">
        <f t="shared" ref="O720:O721" si="526">SUM(M720,N720)</f>
        <v>0</v>
      </c>
      <c r="P720" s="1764"/>
      <c r="Q720" s="1765"/>
      <c r="R720" s="1762"/>
      <c r="S720" s="649"/>
      <c r="T720" s="649"/>
      <c r="U720" s="7"/>
      <c r="V720" s="7"/>
      <c r="W720" s="7"/>
      <c r="X720" s="7"/>
      <c r="Y720" s="7"/>
      <c r="Z720" s="7"/>
      <c r="AA720" s="7"/>
      <c r="AB720" s="7"/>
      <c r="AC720" s="7"/>
    </row>
    <row r="721">
      <c r="A721" s="1714" t="s">
        <v>77</v>
      </c>
      <c r="B721" s="692">
        <v>0.0</v>
      </c>
      <c r="C721" s="692">
        <v>0.0</v>
      </c>
      <c r="D721" s="692">
        <v>0.0</v>
      </c>
      <c r="E721" s="692">
        <v>0.0</v>
      </c>
      <c r="F721" s="692">
        <v>0.0</v>
      </c>
      <c r="G721" s="692">
        <v>0.0</v>
      </c>
      <c r="H721" s="693">
        <f t="shared" si="525"/>
        <v>0</v>
      </c>
      <c r="I721" s="596">
        <f>(I720/60)</f>
        <v>0</v>
      </c>
      <c r="J721" s="635"/>
      <c r="K721" s="1714" t="s">
        <v>77</v>
      </c>
      <c r="L721" s="692">
        <f t="shared" si="502"/>
        <v>0</v>
      </c>
      <c r="M721" s="701">
        <f>(L721-H721-H722)-R721</f>
        <v>0</v>
      </c>
      <c r="N721" s="692"/>
      <c r="O721" s="701">
        <f t="shared" si="526"/>
        <v>0</v>
      </c>
      <c r="P721" s="701"/>
      <c r="Q721" s="701"/>
      <c r="R721" s="1686"/>
      <c r="S721" s="649"/>
      <c r="T721" s="649"/>
      <c r="U721" s="7"/>
      <c r="V721" s="7"/>
      <c r="W721" s="7"/>
      <c r="X721" s="7"/>
      <c r="Y721" s="7"/>
      <c r="Z721" s="7"/>
      <c r="AA721" s="7"/>
      <c r="AB721" s="7"/>
      <c r="AC721" s="7"/>
    </row>
    <row r="722">
      <c r="A722" s="1714" t="s">
        <v>78</v>
      </c>
      <c r="B722" s="692">
        <v>0.0</v>
      </c>
      <c r="C722" s="692">
        <v>0.0</v>
      </c>
      <c r="D722" s="692">
        <v>0.0</v>
      </c>
      <c r="E722" s="692">
        <v>0.0</v>
      </c>
      <c r="F722" s="692">
        <v>0.0</v>
      </c>
      <c r="G722" s="692">
        <v>0.0</v>
      </c>
      <c r="H722" s="693">
        <f t="shared" si="525"/>
        <v>0</v>
      </c>
      <c r="I722" s="701"/>
      <c r="J722" s="635"/>
      <c r="K722" s="1714" t="s">
        <v>78</v>
      </c>
      <c r="L722" s="692" t="str">
        <f t="shared" si="502"/>
        <v>-</v>
      </c>
      <c r="M722" s="701" t="s">
        <v>79</v>
      </c>
      <c r="N722" s="692"/>
      <c r="O722" s="701" t="s">
        <v>79</v>
      </c>
      <c r="P722" s="701"/>
      <c r="Q722" s="701"/>
      <c r="R722" s="1686"/>
      <c r="S722" s="649"/>
      <c r="T722" s="649"/>
      <c r="U722" s="7"/>
      <c r="V722" s="7"/>
      <c r="W722" s="7"/>
      <c r="X722" s="7"/>
      <c r="Y722" s="7"/>
      <c r="Z722" s="7"/>
      <c r="AA722" s="7"/>
      <c r="AB722" s="7"/>
      <c r="AC722" s="7"/>
    </row>
    <row r="723">
      <c r="A723" s="1714" t="s">
        <v>446</v>
      </c>
      <c r="B723" s="692">
        <v>0.0</v>
      </c>
      <c r="C723" s="692">
        <v>0.0</v>
      </c>
      <c r="D723" s="692">
        <v>0.0</v>
      </c>
      <c r="E723" s="692">
        <v>0.0</v>
      </c>
      <c r="F723" s="692">
        <v>0.0</v>
      </c>
      <c r="G723" s="692">
        <v>0.0</v>
      </c>
      <c r="H723" s="693">
        <f t="shared" ref="H723:H725" si="527">sum(B723:G723)</f>
        <v>0</v>
      </c>
      <c r="I723" s="701"/>
      <c r="J723" s="647"/>
      <c r="K723" s="1714" t="s">
        <v>446</v>
      </c>
      <c r="L723" s="692">
        <f t="shared" si="502"/>
        <v>0</v>
      </c>
      <c r="M723" s="701">
        <f>(L723-H723)-R723</f>
        <v>0</v>
      </c>
      <c r="N723" s="692"/>
      <c r="O723" s="701">
        <f t="shared" ref="O723:O724" si="528">SUM(M723,N723)</f>
        <v>0</v>
      </c>
      <c r="P723" s="701"/>
      <c r="Q723" s="692"/>
      <c r="R723" s="1686"/>
      <c r="S723" s="649"/>
      <c r="T723" s="649"/>
      <c r="U723" s="7"/>
      <c r="V723" s="7"/>
      <c r="W723" s="7"/>
      <c r="X723" s="7"/>
      <c r="Y723" s="7"/>
      <c r="Z723" s="7"/>
      <c r="AA723" s="7"/>
      <c r="AB723" s="7"/>
      <c r="AC723" s="7"/>
    </row>
    <row r="724">
      <c r="A724" s="1714" t="s">
        <v>751</v>
      </c>
      <c r="B724" s="692">
        <v>0.0</v>
      </c>
      <c r="C724" s="692">
        <v>0.0</v>
      </c>
      <c r="D724" s="692">
        <v>0.0</v>
      </c>
      <c r="E724" s="692">
        <v>0.0</v>
      </c>
      <c r="F724" s="692">
        <v>0.0</v>
      </c>
      <c r="G724" s="692">
        <v>0.0</v>
      </c>
      <c r="H724" s="693">
        <f t="shared" si="527"/>
        <v>0</v>
      </c>
      <c r="I724" s="701"/>
      <c r="J724" s="647"/>
      <c r="K724" s="1714" t="s">
        <v>751</v>
      </c>
      <c r="L724" s="692">
        <f t="shared" si="502"/>
        <v>0</v>
      </c>
      <c r="M724" s="701">
        <f t="shared" ref="M724:M725" si="529">(L724-H724)</f>
        <v>0</v>
      </c>
      <c r="N724" s="692"/>
      <c r="O724" s="701">
        <f t="shared" si="528"/>
        <v>0</v>
      </c>
      <c r="P724" s="701"/>
      <c r="Q724" s="701"/>
      <c r="R724" s="1686"/>
      <c r="S724" s="649"/>
      <c r="T724" s="649"/>
      <c r="U724" s="7"/>
      <c r="V724" s="7"/>
      <c r="W724" s="7"/>
      <c r="X724" s="7"/>
      <c r="Y724" s="7"/>
      <c r="Z724" s="7"/>
      <c r="AA724" s="7"/>
      <c r="AB724" s="7"/>
      <c r="AC724" s="7"/>
    </row>
    <row r="725">
      <c r="A725" s="1714" t="s">
        <v>80</v>
      </c>
      <c r="B725" s="692">
        <v>0.0</v>
      </c>
      <c r="C725" s="692">
        <v>0.0</v>
      </c>
      <c r="D725" s="692">
        <v>0.0</v>
      </c>
      <c r="E725" s="692">
        <v>0.0</v>
      </c>
      <c r="F725" s="692">
        <v>0.0</v>
      </c>
      <c r="G725" s="692">
        <v>0.0</v>
      </c>
      <c r="H725" s="693">
        <f t="shared" si="527"/>
        <v>0</v>
      </c>
      <c r="I725" s="701"/>
      <c r="J725" s="647"/>
      <c r="K725" s="1714" t="s">
        <v>80</v>
      </c>
      <c r="L725" s="692">
        <f t="shared" si="502"/>
        <v>0</v>
      </c>
      <c r="M725" s="701">
        <f t="shared" si="529"/>
        <v>0</v>
      </c>
      <c r="N725" s="692"/>
      <c r="O725" s="701">
        <f>sum(M725,N725)</f>
        <v>0</v>
      </c>
      <c r="P725" s="701"/>
      <c r="Q725" s="701"/>
      <c r="R725" s="1686"/>
      <c r="S725" s="649"/>
      <c r="T725" s="649"/>
      <c r="U725" s="7"/>
      <c r="V725" s="7"/>
      <c r="W725" s="7"/>
      <c r="X725" s="7"/>
      <c r="Y725" s="7"/>
      <c r="Z725" s="7"/>
      <c r="AA725" s="7"/>
      <c r="AB725" s="7"/>
      <c r="AC725" s="7"/>
    </row>
    <row r="726">
      <c r="A726" s="1921" t="s">
        <v>809</v>
      </c>
      <c r="B726" s="1760">
        <v>0.0</v>
      </c>
      <c r="C726" s="1760">
        <v>0.0</v>
      </c>
      <c r="D726" s="1760">
        <v>0.0</v>
      </c>
      <c r="E726" s="1760">
        <v>0.0</v>
      </c>
      <c r="F726" s="1760">
        <v>0.0</v>
      </c>
      <c r="G726" s="1760">
        <v>0.0</v>
      </c>
      <c r="H726" s="1761">
        <f t="shared" ref="H726:H728" si="530">SUM(B726:G726)</f>
        <v>0</v>
      </c>
      <c r="I726" s="1762">
        <f>SUM(H726:H730)</f>
        <v>0</v>
      </c>
      <c r="J726" s="647"/>
      <c r="K726" s="1921" t="s">
        <v>809</v>
      </c>
      <c r="L726" s="1765">
        <f t="shared" si="502"/>
        <v>0</v>
      </c>
      <c r="M726" s="1762">
        <f>(L726-H726)-R726</f>
        <v>0</v>
      </c>
      <c r="N726" s="1760"/>
      <c r="O726" s="1762">
        <f t="shared" ref="O726:O727" si="531">SUM(M726,N726)</f>
        <v>0</v>
      </c>
      <c r="P726" s="1762"/>
      <c r="Q726" s="1762"/>
      <c r="R726" s="1762"/>
      <c r="S726" s="649"/>
      <c r="T726" s="649"/>
      <c r="U726" s="7"/>
      <c r="V726" s="7"/>
      <c r="W726" s="7"/>
      <c r="X726" s="7"/>
      <c r="Y726" s="7"/>
      <c r="Z726" s="7"/>
      <c r="AA726" s="7"/>
      <c r="AB726" s="7"/>
      <c r="AC726" s="7"/>
    </row>
    <row r="727">
      <c r="A727" s="1714" t="s">
        <v>77</v>
      </c>
      <c r="B727" s="692">
        <v>0.0</v>
      </c>
      <c r="C727" s="692">
        <v>0.0</v>
      </c>
      <c r="D727" s="692">
        <v>0.0</v>
      </c>
      <c r="E727" s="692">
        <v>0.0</v>
      </c>
      <c r="F727" s="692">
        <v>0.0</v>
      </c>
      <c r="G727" s="690">
        <v>0.0</v>
      </c>
      <c r="H727" s="693">
        <f t="shared" si="530"/>
        <v>0</v>
      </c>
      <c r="I727" s="596">
        <f>(I726/60)</f>
        <v>0</v>
      </c>
      <c r="J727" s="647"/>
      <c r="K727" s="1714" t="s">
        <v>77</v>
      </c>
      <c r="L727" s="692">
        <f t="shared" si="502"/>
        <v>0</v>
      </c>
      <c r="M727" s="701">
        <f>(L727-H727-H728)-R727</f>
        <v>0</v>
      </c>
      <c r="N727" s="692"/>
      <c r="O727" s="701">
        <f t="shared" si="531"/>
        <v>0</v>
      </c>
      <c r="P727" s="701"/>
      <c r="Q727" s="701"/>
      <c r="R727" s="1686"/>
      <c r="S727" s="649"/>
      <c r="T727" s="649"/>
      <c r="U727" s="7"/>
      <c r="V727" s="7"/>
      <c r="W727" s="7"/>
      <c r="X727" s="7"/>
      <c r="Y727" s="7"/>
      <c r="Z727" s="7"/>
      <c r="AA727" s="7"/>
      <c r="AB727" s="7"/>
      <c r="AC727" s="7"/>
    </row>
    <row r="728">
      <c r="A728" s="1714" t="s">
        <v>78</v>
      </c>
      <c r="B728" s="692">
        <v>0.0</v>
      </c>
      <c r="C728" s="692">
        <v>0.0</v>
      </c>
      <c r="D728" s="692">
        <v>0.0</v>
      </c>
      <c r="E728" s="692">
        <v>0.0</v>
      </c>
      <c r="F728" s="692">
        <v>0.0</v>
      </c>
      <c r="G728" s="690">
        <v>0.0</v>
      </c>
      <c r="H728" s="693">
        <f t="shared" si="530"/>
        <v>0</v>
      </c>
      <c r="I728" s="701"/>
      <c r="J728" s="647"/>
      <c r="K728" s="1714" t="s">
        <v>78</v>
      </c>
      <c r="L728" s="692" t="str">
        <f t="shared" si="502"/>
        <v>-</v>
      </c>
      <c r="M728" s="701" t="s">
        <v>79</v>
      </c>
      <c r="N728" s="692"/>
      <c r="O728" s="701" t="s">
        <v>79</v>
      </c>
      <c r="P728" s="701"/>
      <c r="Q728" s="701"/>
      <c r="R728" s="1686"/>
      <c r="S728" s="649"/>
      <c r="T728" s="649"/>
      <c r="U728" s="7"/>
      <c r="V728" s="7"/>
      <c r="W728" s="7"/>
      <c r="X728" s="7"/>
      <c r="Y728" s="7"/>
      <c r="Z728" s="7"/>
      <c r="AA728" s="7"/>
      <c r="AB728" s="7"/>
      <c r="AC728" s="7"/>
    </row>
    <row r="729">
      <c r="A729" s="1714" t="s">
        <v>446</v>
      </c>
      <c r="B729" s="692">
        <v>0.0</v>
      </c>
      <c r="C729" s="692">
        <v>0.0</v>
      </c>
      <c r="D729" s="692">
        <v>0.0</v>
      </c>
      <c r="E729" s="692">
        <v>0.0</v>
      </c>
      <c r="F729" s="692">
        <v>0.0</v>
      </c>
      <c r="G729" s="690">
        <v>0.0</v>
      </c>
      <c r="H729" s="693">
        <f t="shared" ref="H729:H730" si="532">sum(B729:G729)</f>
        <v>0</v>
      </c>
      <c r="I729" s="701"/>
      <c r="J729" s="647"/>
      <c r="K729" s="1714" t="s">
        <v>446</v>
      </c>
      <c r="L729" s="692">
        <f t="shared" si="502"/>
        <v>0</v>
      </c>
      <c r="M729" s="701">
        <f>(L729-H729)-R729</f>
        <v>0</v>
      </c>
      <c r="N729" s="692"/>
      <c r="O729" s="701">
        <f t="shared" ref="O729:O730" si="533">SUM(M729,N729)</f>
        <v>0</v>
      </c>
      <c r="P729" s="701"/>
      <c r="Q729" s="701"/>
      <c r="R729" s="1686"/>
      <c r="S729" s="649"/>
      <c r="T729" s="649"/>
      <c r="U729" s="7"/>
      <c r="V729" s="7"/>
      <c r="W729" s="7"/>
      <c r="X729" s="7"/>
      <c r="Y729" s="7"/>
      <c r="Z729" s="7"/>
      <c r="AA729" s="7"/>
      <c r="AB729" s="7"/>
      <c r="AC729" s="7"/>
    </row>
    <row r="730">
      <c r="A730" s="1714" t="s">
        <v>751</v>
      </c>
      <c r="B730" s="692">
        <v>0.0</v>
      </c>
      <c r="C730" s="692">
        <v>0.0</v>
      </c>
      <c r="D730" s="692">
        <v>0.0</v>
      </c>
      <c r="E730" s="692">
        <v>0.0</v>
      </c>
      <c r="F730" s="692">
        <v>0.0</v>
      </c>
      <c r="G730" s="690">
        <v>0.0</v>
      </c>
      <c r="H730" s="693">
        <f t="shared" si="532"/>
        <v>0</v>
      </c>
      <c r="I730" s="701"/>
      <c r="J730" s="647"/>
      <c r="K730" s="1714" t="s">
        <v>751</v>
      </c>
      <c r="L730" s="692">
        <f t="shared" si="502"/>
        <v>0</v>
      </c>
      <c r="M730" s="701">
        <f t="shared" ref="M730:M731" si="534">(L730-H730)</f>
        <v>0</v>
      </c>
      <c r="N730" s="692"/>
      <c r="O730" s="701">
        <f t="shared" si="533"/>
        <v>0</v>
      </c>
      <c r="P730" s="701"/>
      <c r="Q730" s="701"/>
      <c r="R730" s="1686"/>
      <c r="S730" s="649"/>
      <c r="T730" s="649"/>
      <c r="U730" s="7"/>
      <c r="V730" s="7"/>
      <c r="W730" s="7"/>
      <c r="X730" s="7"/>
      <c r="Y730" s="7"/>
      <c r="Z730" s="7"/>
      <c r="AA730" s="7"/>
      <c r="AB730" s="7"/>
      <c r="AC730" s="7"/>
    </row>
    <row r="731">
      <c r="A731" s="1714" t="s">
        <v>80</v>
      </c>
      <c r="B731" s="692">
        <v>0.0</v>
      </c>
      <c r="C731" s="692">
        <v>0.0</v>
      </c>
      <c r="D731" s="692">
        <v>0.0</v>
      </c>
      <c r="E731" s="692">
        <v>0.0</v>
      </c>
      <c r="F731" s="692">
        <v>0.0</v>
      </c>
      <c r="G731" s="690">
        <v>0.0</v>
      </c>
      <c r="H731" s="693">
        <f>SUM(B731:G731)</f>
        <v>0</v>
      </c>
      <c r="I731" s="701"/>
      <c r="J731" s="647"/>
      <c r="K731" s="1714" t="s">
        <v>80</v>
      </c>
      <c r="L731" s="692">
        <f t="shared" si="502"/>
        <v>0</v>
      </c>
      <c r="M731" s="701">
        <f t="shared" si="534"/>
        <v>0</v>
      </c>
      <c r="N731" s="692"/>
      <c r="O731" s="701">
        <f>sum(M731,N731)</f>
        <v>0</v>
      </c>
      <c r="P731" s="701"/>
      <c r="Q731" s="701"/>
      <c r="R731" s="1686"/>
      <c r="S731" s="649"/>
      <c r="T731" s="649"/>
      <c r="U731" s="7"/>
      <c r="V731" s="7"/>
      <c r="W731" s="7"/>
      <c r="X731" s="7"/>
      <c r="Y731" s="7"/>
      <c r="Z731" s="7"/>
      <c r="AA731" s="7"/>
      <c r="AB731" s="7"/>
      <c r="AC731" s="7"/>
    </row>
    <row r="732">
      <c r="A732" s="1757" t="s">
        <v>116</v>
      </c>
      <c r="B732" s="1758">
        <f t="shared" ref="B732:E732" si="535"> SUM(B733:B737,B739:B743,B745:B749,B751:B755,B757:B761,B763:B767,B769:B773)</f>
        <v>0</v>
      </c>
      <c r="C732" s="1758">
        <f t="shared" si="535"/>
        <v>39</v>
      </c>
      <c r="D732" s="1758">
        <f t="shared" si="535"/>
        <v>41</v>
      </c>
      <c r="E732" s="1758">
        <f t="shared" si="535"/>
        <v>30</v>
      </c>
      <c r="F732" s="1788">
        <v>0.0</v>
      </c>
      <c r="G732" s="1758">
        <f t="shared" ref="G732:H732" si="536"> SUM(G733:G737,G739:G743,G745:G749,G751:G755,G757:G761,G763:G767,G769:G773)</f>
        <v>14</v>
      </c>
      <c r="H732" s="1758">
        <f t="shared" si="536"/>
        <v>139</v>
      </c>
      <c r="I732" s="1758"/>
      <c r="J732" s="635"/>
      <c r="K732" s="1757" t="s">
        <v>116</v>
      </c>
      <c r="L732" s="1682"/>
      <c r="M732" s="1682"/>
      <c r="N732" s="1682"/>
      <c r="O732" s="1682"/>
      <c r="P732" s="1682"/>
      <c r="Q732" s="1682"/>
      <c r="R732" s="1682"/>
      <c r="S732" s="649"/>
      <c r="T732" s="649"/>
      <c r="U732" s="7"/>
      <c r="V732" s="7"/>
      <c r="W732" s="7"/>
      <c r="X732" s="7"/>
      <c r="Y732" s="7"/>
      <c r="Z732" s="7"/>
      <c r="AA732" s="7"/>
      <c r="AB732" s="7"/>
      <c r="AC732" s="7"/>
    </row>
    <row r="733">
      <c r="A733" s="1759" t="s">
        <v>113</v>
      </c>
      <c r="B733" s="1760">
        <v>0.0</v>
      </c>
      <c r="C733" s="1760">
        <v>11.0</v>
      </c>
      <c r="D733" s="1760">
        <v>16.0</v>
      </c>
      <c r="E733" s="1760">
        <v>12.0</v>
      </c>
      <c r="F733" s="1760">
        <v>7.0</v>
      </c>
      <c r="G733" s="1760">
        <v>2.0</v>
      </c>
      <c r="H733" s="1761">
        <f t="shared" ref="H733:H735" si="537">SUM(B733:G733)</f>
        <v>48</v>
      </c>
      <c r="I733" s="1762">
        <f>SUM(H733:H737)</f>
        <v>61</v>
      </c>
      <c r="J733" s="647"/>
      <c r="K733" s="1759" t="s">
        <v>113</v>
      </c>
      <c r="L733" s="1765">
        <f t="shared" ref="L733:L761" si="538">O204</f>
        <v>92</v>
      </c>
      <c r="M733" s="1762">
        <f>(L733-H733)-R733</f>
        <v>44</v>
      </c>
      <c r="N733" s="1765"/>
      <c r="O733" s="1762">
        <f t="shared" ref="O733:O734" si="539">SUM(M733,N733)</f>
        <v>44</v>
      </c>
      <c r="P733" s="1764"/>
      <c r="Q733" s="1685"/>
      <c r="R733" s="1765"/>
      <c r="S733" s="649"/>
      <c r="T733" s="649"/>
      <c r="U733" s="7"/>
      <c r="V733" s="7"/>
      <c r="W733" s="7"/>
      <c r="X733" s="7"/>
      <c r="Y733" s="7"/>
      <c r="Z733" s="7"/>
      <c r="AA733" s="7"/>
      <c r="AB733" s="7"/>
      <c r="AC733" s="7"/>
    </row>
    <row r="734">
      <c r="A734" s="1714" t="s">
        <v>77</v>
      </c>
      <c r="B734" s="692">
        <v>0.0</v>
      </c>
      <c r="C734" s="692">
        <v>0.0</v>
      </c>
      <c r="D734" s="692">
        <v>0.0</v>
      </c>
      <c r="E734" s="692">
        <v>0.0</v>
      </c>
      <c r="F734" s="692">
        <v>0.0</v>
      </c>
      <c r="G734" s="690">
        <v>0.0</v>
      </c>
      <c r="H734" s="693">
        <f t="shared" si="537"/>
        <v>0</v>
      </c>
      <c r="I734" s="596">
        <f>(I733/60)</f>
        <v>1.016666667</v>
      </c>
      <c r="J734" s="647"/>
      <c r="K734" s="1714" t="s">
        <v>77</v>
      </c>
      <c r="L734" s="692">
        <f t="shared" si="538"/>
        <v>5</v>
      </c>
      <c r="M734" s="701">
        <f>(L734-H734-H735)-R734</f>
        <v>0</v>
      </c>
      <c r="N734" s="692"/>
      <c r="O734" s="701">
        <f t="shared" si="539"/>
        <v>0</v>
      </c>
      <c r="P734" s="701"/>
      <c r="Q734" s="1686"/>
      <c r="R734" s="1686"/>
      <c r="S734" s="649"/>
      <c r="T734" s="649"/>
      <c r="U734" s="7"/>
      <c r="V734" s="7"/>
      <c r="W734" s="7"/>
      <c r="X734" s="7"/>
      <c r="Y734" s="7"/>
      <c r="Z734" s="7"/>
      <c r="AA734" s="7"/>
      <c r="AB734" s="7"/>
      <c r="AC734" s="7"/>
    </row>
    <row r="735">
      <c r="A735" s="1714" t="s">
        <v>78</v>
      </c>
      <c r="B735" s="692">
        <v>0.0</v>
      </c>
      <c r="C735" s="692">
        <v>5.0</v>
      </c>
      <c r="D735" s="692">
        <v>0.0</v>
      </c>
      <c r="E735" s="692">
        <v>0.0</v>
      </c>
      <c r="F735" s="692">
        <v>0.0</v>
      </c>
      <c r="G735" s="690">
        <v>0.0</v>
      </c>
      <c r="H735" s="693">
        <f t="shared" si="537"/>
        <v>5</v>
      </c>
      <c r="I735" s="701"/>
      <c r="J735" s="647"/>
      <c r="K735" s="1714" t="s">
        <v>78</v>
      </c>
      <c r="L735" s="692" t="str">
        <f t="shared" si="538"/>
        <v>-</v>
      </c>
      <c r="M735" s="701" t="s">
        <v>79</v>
      </c>
      <c r="N735" s="692"/>
      <c r="O735" s="701" t="s">
        <v>79</v>
      </c>
      <c r="P735" s="701"/>
      <c r="Q735" s="1686"/>
      <c r="R735" s="1686"/>
      <c r="S735" s="649"/>
      <c r="T735" s="649"/>
      <c r="U735" s="7"/>
      <c r="V735" s="7"/>
      <c r="W735" s="7"/>
      <c r="X735" s="7"/>
      <c r="Y735" s="7"/>
      <c r="Z735" s="7"/>
      <c r="AA735" s="7"/>
      <c r="AB735" s="7"/>
      <c r="AC735" s="7"/>
    </row>
    <row r="736">
      <c r="A736" s="1714" t="s">
        <v>446</v>
      </c>
      <c r="B736" s="692">
        <v>0.0</v>
      </c>
      <c r="C736" s="692">
        <v>0.0</v>
      </c>
      <c r="D736" s="692">
        <v>2.0</v>
      </c>
      <c r="E736" s="692">
        <v>0.0</v>
      </c>
      <c r="F736" s="692">
        <v>0.0</v>
      </c>
      <c r="G736" s="690">
        <v>0.0</v>
      </c>
      <c r="H736" s="693">
        <f t="shared" ref="H736:H737" si="540">sum(B736:G736)</f>
        <v>2</v>
      </c>
      <c r="I736" s="701"/>
      <c r="J736" s="647"/>
      <c r="K736" s="1714" t="s">
        <v>446</v>
      </c>
      <c r="L736" s="692">
        <f t="shared" si="538"/>
        <v>7</v>
      </c>
      <c r="M736" s="701">
        <f>(L736-H736)-R736</f>
        <v>5</v>
      </c>
      <c r="N736" s="692"/>
      <c r="O736" s="701">
        <f t="shared" ref="O736:O737" si="541">SUM(M736,N736)</f>
        <v>5</v>
      </c>
      <c r="P736" s="701"/>
      <c r="Q736" s="1686"/>
      <c r="R736" s="1686"/>
      <c r="S736" s="649"/>
      <c r="T736" s="649"/>
      <c r="U736" s="7"/>
      <c r="V736" s="7"/>
      <c r="W736" s="7"/>
      <c r="X736" s="7"/>
      <c r="Y736" s="7"/>
      <c r="Z736" s="7"/>
      <c r="AA736" s="7"/>
      <c r="AB736" s="7"/>
      <c r="AC736" s="7"/>
    </row>
    <row r="737">
      <c r="A737" s="1714" t="s">
        <v>751</v>
      </c>
      <c r="B737" s="692">
        <v>0.0</v>
      </c>
      <c r="C737" s="692">
        <v>0.0</v>
      </c>
      <c r="D737" s="692">
        <v>0.0</v>
      </c>
      <c r="E737" s="692">
        <v>0.0</v>
      </c>
      <c r="F737" s="692">
        <v>0.0</v>
      </c>
      <c r="G737" s="690">
        <v>6.0</v>
      </c>
      <c r="H737" s="693">
        <f t="shared" si="540"/>
        <v>6</v>
      </c>
      <c r="I737" s="701"/>
      <c r="J737" s="647"/>
      <c r="K737" s="1714" t="s">
        <v>751</v>
      </c>
      <c r="L737" s="692">
        <f t="shared" si="538"/>
        <v>6</v>
      </c>
      <c r="M737" s="701">
        <f t="shared" ref="M737:M738" si="542">(L737-H737)</f>
        <v>0</v>
      </c>
      <c r="N737" s="692"/>
      <c r="O737" s="701">
        <f t="shared" si="541"/>
        <v>0</v>
      </c>
      <c r="P737" s="692"/>
      <c r="Q737" s="1686"/>
      <c r="R737" s="1686"/>
      <c r="S737" s="649"/>
      <c r="T737" s="649"/>
      <c r="U737" s="7"/>
      <c r="V737" s="7"/>
      <c r="W737" s="7"/>
      <c r="X737" s="7"/>
      <c r="Y737" s="7"/>
      <c r="Z737" s="7"/>
      <c r="AA737" s="7"/>
      <c r="AB737" s="7"/>
      <c r="AC737" s="7"/>
    </row>
    <row r="738">
      <c r="A738" s="1714" t="s">
        <v>80</v>
      </c>
      <c r="B738" s="692">
        <v>0.0</v>
      </c>
      <c r="C738" s="692">
        <v>5.0</v>
      </c>
      <c r="D738" s="692">
        <v>0.0</v>
      </c>
      <c r="E738" s="692">
        <v>0.0</v>
      </c>
      <c r="F738" s="692">
        <v>0.0</v>
      </c>
      <c r="G738" s="690">
        <v>0.0</v>
      </c>
      <c r="H738" s="693">
        <f t="shared" ref="H738:H741" si="543">SUM(B738:G738)</f>
        <v>5</v>
      </c>
      <c r="I738" s="701"/>
      <c r="J738" s="647"/>
      <c r="K738" s="1714" t="s">
        <v>80</v>
      </c>
      <c r="L738" s="692">
        <f t="shared" si="538"/>
        <v>15</v>
      </c>
      <c r="M738" s="701">
        <f t="shared" si="542"/>
        <v>10</v>
      </c>
      <c r="N738" s="692"/>
      <c r="O738" s="701">
        <f>sum(M738,N738)</f>
        <v>10</v>
      </c>
      <c r="P738" s="701"/>
      <c r="Q738" s="1686"/>
      <c r="R738" s="1686"/>
      <c r="S738" s="649"/>
      <c r="T738" s="649"/>
      <c r="U738" s="7"/>
      <c r="V738" s="7"/>
      <c r="W738" s="7"/>
      <c r="X738" s="7"/>
      <c r="Y738" s="7"/>
      <c r="Z738" s="7"/>
      <c r="AA738" s="7"/>
      <c r="AB738" s="7"/>
      <c r="AC738" s="7"/>
    </row>
    <row r="739">
      <c r="A739" s="1715" t="s">
        <v>115</v>
      </c>
      <c r="B739" s="1765">
        <v>0.0</v>
      </c>
      <c r="C739" s="1765">
        <v>8.0</v>
      </c>
      <c r="D739" s="1765">
        <v>7.0</v>
      </c>
      <c r="E739" s="1765">
        <v>0.0</v>
      </c>
      <c r="F739" s="1765">
        <v>0.0</v>
      </c>
      <c r="G739" s="1760">
        <v>0.0</v>
      </c>
      <c r="H739" s="1761">
        <f t="shared" si="543"/>
        <v>15</v>
      </c>
      <c r="I739" s="1762">
        <f>SUM(H739:H743)</f>
        <v>15</v>
      </c>
      <c r="J739" s="647"/>
      <c r="K739" s="1715" t="s">
        <v>115</v>
      </c>
      <c r="L739" s="1765">
        <f t="shared" si="538"/>
        <v>30</v>
      </c>
      <c r="M739" s="1762">
        <f>(L739-H739)-R739</f>
        <v>15</v>
      </c>
      <c r="N739" s="1765"/>
      <c r="O739" s="1762">
        <f t="shared" ref="O739:O740" si="544">SUM(M739,N739)</f>
        <v>15</v>
      </c>
      <c r="P739" s="1764"/>
      <c r="Q739" s="1766"/>
      <c r="R739" s="1765"/>
      <c r="S739" s="649"/>
      <c r="T739" s="649"/>
      <c r="U739" s="7"/>
      <c r="V739" s="7"/>
      <c r="W739" s="7"/>
      <c r="X739" s="7"/>
      <c r="Y739" s="7"/>
      <c r="Z739" s="7"/>
      <c r="AA739" s="7"/>
      <c r="AB739" s="7"/>
      <c r="AC739" s="7"/>
    </row>
    <row r="740">
      <c r="A740" s="1714" t="s">
        <v>77</v>
      </c>
      <c r="B740" s="692">
        <v>0.0</v>
      </c>
      <c r="C740" s="692">
        <v>0.0</v>
      </c>
      <c r="D740" s="692">
        <v>0.0</v>
      </c>
      <c r="E740" s="692">
        <v>0.0</v>
      </c>
      <c r="F740" s="692">
        <v>0.0</v>
      </c>
      <c r="G740" s="692">
        <v>0.0</v>
      </c>
      <c r="H740" s="693">
        <f t="shared" si="543"/>
        <v>0</v>
      </c>
      <c r="I740" s="596">
        <f>(I739/60)</f>
        <v>0.25</v>
      </c>
      <c r="J740" s="647"/>
      <c r="K740" s="1714" t="s">
        <v>77</v>
      </c>
      <c r="L740" s="692">
        <f t="shared" si="538"/>
        <v>0</v>
      </c>
      <c r="M740" s="701">
        <f>(L740-H740-H741)-N736</f>
        <v>0</v>
      </c>
      <c r="N740" s="692"/>
      <c r="O740" s="701">
        <f t="shared" si="544"/>
        <v>0</v>
      </c>
      <c r="P740" s="701"/>
      <c r="Q740" s="1686"/>
      <c r="R740" s="1686"/>
      <c r="S740" s="649"/>
      <c r="T740" s="649"/>
      <c r="U740" s="7"/>
      <c r="V740" s="7"/>
      <c r="W740" s="7"/>
      <c r="X740" s="7"/>
      <c r="Y740" s="7"/>
      <c r="Z740" s="7"/>
      <c r="AA740" s="7"/>
      <c r="AB740" s="7"/>
      <c r="AC740" s="7"/>
    </row>
    <row r="741">
      <c r="A741" s="1714" t="s">
        <v>78</v>
      </c>
      <c r="B741" s="692">
        <v>0.0</v>
      </c>
      <c r="C741" s="692">
        <v>0.0</v>
      </c>
      <c r="D741" s="692">
        <v>0.0</v>
      </c>
      <c r="E741" s="692">
        <v>0.0</v>
      </c>
      <c r="F741" s="692">
        <v>0.0</v>
      </c>
      <c r="G741" s="692">
        <v>0.0</v>
      </c>
      <c r="H741" s="693">
        <f t="shared" si="543"/>
        <v>0</v>
      </c>
      <c r="I741" s="701"/>
      <c r="J741" s="647"/>
      <c r="K741" s="1714" t="s">
        <v>78</v>
      </c>
      <c r="L741" s="692" t="str">
        <f t="shared" si="538"/>
        <v>-</v>
      </c>
      <c r="M741" s="701" t="s">
        <v>79</v>
      </c>
      <c r="N741" s="692"/>
      <c r="O741" s="701" t="s">
        <v>79</v>
      </c>
      <c r="P741" s="701"/>
      <c r="Q741" s="1686"/>
      <c r="R741" s="1686"/>
      <c r="S741" s="649"/>
      <c r="T741" s="649"/>
      <c r="U741" s="7"/>
      <c r="V741" s="7"/>
      <c r="W741" s="7"/>
      <c r="X741" s="7"/>
      <c r="Y741" s="7"/>
      <c r="Z741" s="7"/>
      <c r="AA741" s="7"/>
      <c r="AB741" s="7"/>
      <c r="AC741" s="7"/>
    </row>
    <row r="742">
      <c r="A742" s="1714" t="s">
        <v>446</v>
      </c>
      <c r="B742" s="692">
        <v>0.0</v>
      </c>
      <c r="C742" s="692">
        <v>0.0</v>
      </c>
      <c r="D742" s="692">
        <v>0.0</v>
      </c>
      <c r="E742" s="692">
        <v>0.0</v>
      </c>
      <c r="F742" s="692">
        <v>0.0</v>
      </c>
      <c r="G742" s="692">
        <v>0.0</v>
      </c>
      <c r="H742" s="693">
        <f>sum(B742:G742)</f>
        <v>0</v>
      </c>
      <c r="I742" s="701"/>
      <c r="J742" s="647"/>
      <c r="K742" s="1714" t="s">
        <v>446</v>
      </c>
      <c r="L742" s="692">
        <f t="shared" si="538"/>
        <v>0</v>
      </c>
      <c r="M742" s="701">
        <f>(L742-H742)-R742</f>
        <v>0</v>
      </c>
      <c r="N742" s="692"/>
      <c r="O742" s="701">
        <f t="shared" ref="O742:O743" si="545">SUM(M742,N742)</f>
        <v>0</v>
      </c>
      <c r="P742" s="701"/>
      <c r="Q742" s="1686"/>
      <c r="R742" s="1686"/>
      <c r="S742" s="649"/>
      <c r="T742" s="649"/>
      <c r="U742" s="7"/>
      <c r="V742" s="7"/>
      <c r="W742" s="7"/>
      <c r="X742" s="7"/>
      <c r="Y742" s="7"/>
      <c r="Z742" s="7"/>
      <c r="AA742" s="7"/>
      <c r="AB742" s="7"/>
      <c r="AC742" s="7"/>
    </row>
    <row r="743">
      <c r="A743" s="1714" t="s">
        <v>751</v>
      </c>
      <c r="B743" s="692">
        <v>0.0</v>
      </c>
      <c r="C743" s="692">
        <v>0.0</v>
      </c>
      <c r="D743" s="692">
        <v>0.0</v>
      </c>
      <c r="E743" s="692">
        <v>1.0</v>
      </c>
      <c r="F743" s="692">
        <v>0.0</v>
      </c>
      <c r="G743" s="690">
        <v>0.0</v>
      </c>
      <c r="H743" s="690">
        <v>0.0</v>
      </c>
      <c r="I743" s="701"/>
      <c r="J743" s="647"/>
      <c r="K743" s="1714" t="s">
        <v>751</v>
      </c>
      <c r="L743" s="692">
        <f t="shared" si="538"/>
        <v>5</v>
      </c>
      <c r="M743" s="692">
        <v>4.0</v>
      </c>
      <c r="N743" s="692"/>
      <c r="O743" s="701">
        <f t="shared" si="545"/>
        <v>4</v>
      </c>
      <c r="P743" s="701"/>
      <c r="Q743" s="1621"/>
      <c r="R743" s="1686"/>
      <c r="S743" s="649"/>
      <c r="T743" s="649"/>
      <c r="U743" s="7"/>
      <c r="V743" s="7"/>
      <c r="W743" s="7"/>
      <c r="X743" s="7"/>
      <c r="Y743" s="7"/>
      <c r="Z743" s="7"/>
      <c r="AA743" s="7"/>
      <c r="AB743" s="7"/>
      <c r="AC743" s="7"/>
    </row>
    <row r="744">
      <c r="A744" s="1714" t="s">
        <v>80</v>
      </c>
      <c r="B744" s="692">
        <v>0.0</v>
      </c>
      <c r="C744" s="692">
        <v>0.0</v>
      </c>
      <c r="D744" s="692">
        <v>0.0</v>
      </c>
      <c r="E744" s="692">
        <v>1.0</v>
      </c>
      <c r="F744" s="692">
        <v>0.0</v>
      </c>
      <c r="G744" s="692">
        <v>0.0</v>
      </c>
      <c r="H744" s="693">
        <f t="shared" ref="H744:H747" si="546">SUM(B744:G744)</f>
        <v>1</v>
      </c>
      <c r="I744" s="701"/>
      <c r="J744" s="647"/>
      <c r="K744" s="1714" t="s">
        <v>80</v>
      </c>
      <c r="L744" s="692">
        <f t="shared" si="538"/>
        <v>20</v>
      </c>
      <c r="M744" s="701">
        <f>(L744-H744)</f>
        <v>19</v>
      </c>
      <c r="N744" s="692"/>
      <c r="O744" s="701">
        <f>sum(M744,N744)</f>
        <v>19</v>
      </c>
      <c r="P744" s="701"/>
      <c r="Q744" s="1686"/>
      <c r="R744" s="1686"/>
      <c r="S744" s="649"/>
      <c r="T744" s="649"/>
      <c r="U744" s="7"/>
      <c r="V744" s="7"/>
      <c r="W744" s="7"/>
      <c r="X744" s="7"/>
      <c r="Y744" s="7"/>
      <c r="Z744" s="7"/>
      <c r="AA744" s="7"/>
      <c r="AB744" s="7"/>
      <c r="AC744" s="7"/>
    </row>
    <row r="745">
      <c r="A745" s="1715" t="s">
        <v>240</v>
      </c>
      <c r="B745" s="1760">
        <v>0.0</v>
      </c>
      <c r="C745" s="1760">
        <v>7.0</v>
      </c>
      <c r="D745" s="1760">
        <v>6.0</v>
      </c>
      <c r="E745" s="1760">
        <v>1.0</v>
      </c>
      <c r="F745" s="1760">
        <v>0.0</v>
      </c>
      <c r="G745" s="1760">
        <v>1.0</v>
      </c>
      <c r="H745" s="1761">
        <f t="shared" si="546"/>
        <v>15</v>
      </c>
      <c r="I745" s="1762">
        <f>SUM(H745:H749)</f>
        <v>15</v>
      </c>
      <c r="J745" s="647"/>
      <c r="K745" s="1715" t="s">
        <v>240</v>
      </c>
      <c r="L745" s="1765">
        <f t="shared" si="538"/>
        <v>16</v>
      </c>
      <c r="M745" s="1762">
        <f>(L745-H745)-R745</f>
        <v>1</v>
      </c>
      <c r="N745" s="1765"/>
      <c r="O745" s="1762">
        <f t="shared" ref="O745:O746" si="547">SUM(M745,N745)</f>
        <v>1</v>
      </c>
      <c r="P745" s="1764"/>
      <c r="Q745" s="1685"/>
      <c r="R745" s="1762"/>
      <c r="S745" s="649"/>
      <c r="T745" s="649"/>
      <c r="U745" s="7"/>
      <c r="V745" s="7"/>
      <c r="W745" s="7"/>
      <c r="X745" s="7"/>
      <c r="Y745" s="7"/>
      <c r="Z745" s="7"/>
      <c r="AA745" s="7"/>
      <c r="AB745" s="7"/>
      <c r="AC745" s="7"/>
    </row>
    <row r="746">
      <c r="A746" s="1714" t="s">
        <v>77</v>
      </c>
      <c r="B746" s="692">
        <v>0.0</v>
      </c>
      <c r="C746" s="692">
        <v>0.0</v>
      </c>
      <c r="D746" s="692">
        <v>0.0</v>
      </c>
      <c r="E746" s="692">
        <v>0.0</v>
      </c>
      <c r="F746" s="692">
        <v>0.0</v>
      </c>
      <c r="G746" s="594">
        <v>0.0</v>
      </c>
      <c r="H746" s="693">
        <f t="shared" si="546"/>
        <v>0</v>
      </c>
      <c r="I746" s="596">
        <f>(I745/60)</f>
        <v>0.25</v>
      </c>
      <c r="J746" s="647"/>
      <c r="K746" s="1714" t="s">
        <v>77</v>
      </c>
      <c r="L746" s="692">
        <f t="shared" si="538"/>
        <v>0</v>
      </c>
      <c r="M746" s="701">
        <f>(L746-H746-H747)-R746</f>
        <v>0</v>
      </c>
      <c r="N746" s="692"/>
      <c r="O746" s="701">
        <f t="shared" si="547"/>
        <v>0</v>
      </c>
      <c r="P746" s="701"/>
      <c r="Q746" s="1686"/>
      <c r="R746" s="1686"/>
      <c r="S746" s="649"/>
      <c r="T746" s="649"/>
      <c r="U746" s="7"/>
      <c r="V746" s="7"/>
      <c r="W746" s="7"/>
      <c r="X746" s="7"/>
      <c r="Y746" s="7"/>
      <c r="Z746" s="7"/>
      <c r="AA746" s="7"/>
      <c r="AB746" s="7"/>
      <c r="AC746" s="7"/>
    </row>
    <row r="747">
      <c r="A747" s="1714" t="s">
        <v>78</v>
      </c>
      <c r="B747" s="692">
        <v>0.0</v>
      </c>
      <c r="C747" s="692">
        <v>0.0</v>
      </c>
      <c r="D747" s="692">
        <v>0.0</v>
      </c>
      <c r="E747" s="692">
        <v>0.0</v>
      </c>
      <c r="F747" s="692">
        <v>0.0</v>
      </c>
      <c r="G747" s="594">
        <v>0.0</v>
      </c>
      <c r="H747" s="693">
        <f t="shared" si="546"/>
        <v>0</v>
      </c>
      <c r="I747" s="701"/>
      <c r="J747" s="647"/>
      <c r="K747" s="1714" t="s">
        <v>78</v>
      </c>
      <c r="L747" s="692" t="str">
        <f t="shared" si="538"/>
        <v>-</v>
      </c>
      <c r="M747" s="701" t="s">
        <v>79</v>
      </c>
      <c r="N747" s="692"/>
      <c r="O747" s="701" t="s">
        <v>79</v>
      </c>
      <c r="P747" s="701"/>
      <c r="Q747" s="1686"/>
      <c r="R747" s="1686"/>
      <c r="S747" s="649"/>
      <c r="T747" s="649"/>
      <c r="U747" s="7"/>
      <c r="V747" s="7"/>
      <c r="W747" s="7"/>
      <c r="X747" s="7"/>
      <c r="Y747" s="7"/>
      <c r="Z747" s="7"/>
      <c r="AA747" s="7"/>
      <c r="AB747" s="7"/>
      <c r="AC747" s="7"/>
    </row>
    <row r="748">
      <c r="A748" s="1714" t="s">
        <v>446</v>
      </c>
      <c r="B748" s="692">
        <v>0.0</v>
      </c>
      <c r="C748" s="692">
        <v>0.0</v>
      </c>
      <c r="D748" s="692">
        <v>0.0</v>
      </c>
      <c r="E748" s="692">
        <v>0.0</v>
      </c>
      <c r="F748" s="692">
        <v>0.0</v>
      </c>
      <c r="G748" s="594">
        <v>0.0</v>
      </c>
      <c r="H748" s="693">
        <f t="shared" ref="H748:H749" si="548">sum(B748:G748)</f>
        <v>0</v>
      </c>
      <c r="I748" s="701"/>
      <c r="J748" s="647"/>
      <c r="K748" s="1714" t="s">
        <v>446</v>
      </c>
      <c r="L748" s="692">
        <f t="shared" si="538"/>
        <v>0</v>
      </c>
      <c r="M748" s="701">
        <f>(L748-H748)-R748</f>
        <v>0</v>
      </c>
      <c r="N748" s="692"/>
      <c r="O748" s="701">
        <f t="shared" ref="O748:O749" si="549">SUM(M748,N748)</f>
        <v>0</v>
      </c>
      <c r="P748" s="701"/>
      <c r="Q748" s="1686"/>
      <c r="R748" s="1686"/>
      <c r="S748" s="649"/>
      <c r="T748" s="649"/>
      <c r="U748" s="7"/>
      <c r="V748" s="7"/>
      <c r="W748" s="7"/>
      <c r="X748" s="7"/>
      <c r="Y748" s="7"/>
      <c r="Z748" s="7"/>
      <c r="AA748" s="7"/>
      <c r="AB748" s="7"/>
      <c r="AC748" s="7"/>
    </row>
    <row r="749">
      <c r="A749" s="1714" t="s">
        <v>751</v>
      </c>
      <c r="B749" s="692">
        <v>0.0</v>
      </c>
      <c r="C749" s="692">
        <v>0.0</v>
      </c>
      <c r="D749" s="692">
        <v>0.0</v>
      </c>
      <c r="E749" s="692">
        <v>0.0</v>
      </c>
      <c r="F749" s="692">
        <v>0.0</v>
      </c>
      <c r="G749" s="594">
        <v>0.0</v>
      </c>
      <c r="H749" s="693">
        <f t="shared" si="548"/>
        <v>0</v>
      </c>
      <c r="I749" s="701"/>
      <c r="J749" s="647"/>
      <c r="K749" s="1714" t="s">
        <v>751</v>
      </c>
      <c r="L749" s="692">
        <f t="shared" si="538"/>
        <v>0</v>
      </c>
      <c r="M749" s="701">
        <f t="shared" ref="M749:M750" si="550">(L749-H749)</f>
        <v>0</v>
      </c>
      <c r="N749" s="692"/>
      <c r="O749" s="701">
        <f t="shared" si="549"/>
        <v>0</v>
      </c>
      <c r="P749" s="701"/>
      <c r="Q749" s="1686"/>
      <c r="R749" s="1686"/>
      <c r="S749" s="649"/>
      <c r="T749" s="649"/>
      <c r="U749" s="7"/>
      <c r="V749" s="7"/>
      <c r="W749" s="7"/>
      <c r="X749" s="7"/>
      <c r="Y749" s="7"/>
      <c r="Z749" s="7"/>
      <c r="AA749" s="7"/>
      <c r="AB749" s="7"/>
      <c r="AC749" s="7"/>
    </row>
    <row r="750">
      <c r="A750" s="1714" t="s">
        <v>80</v>
      </c>
      <c r="B750" s="692">
        <v>0.0</v>
      </c>
      <c r="C750" s="692">
        <v>2.0</v>
      </c>
      <c r="D750" s="692">
        <v>3.0</v>
      </c>
      <c r="E750" s="692">
        <v>0.0</v>
      </c>
      <c r="F750" s="692">
        <v>0.0</v>
      </c>
      <c r="G750" s="594">
        <v>1.0</v>
      </c>
      <c r="H750" s="693">
        <f t="shared" ref="H750:H753" si="551">SUM(B750:G750)</f>
        <v>6</v>
      </c>
      <c r="I750" s="701"/>
      <c r="J750" s="647"/>
      <c r="K750" s="1714" t="s">
        <v>80</v>
      </c>
      <c r="L750" s="692">
        <f t="shared" si="538"/>
        <v>9</v>
      </c>
      <c r="M750" s="701">
        <f t="shared" si="550"/>
        <v>3</v>
      </c>
      <c r="N750" s="692"/>
      <c r="O750" s="701">
        <f>sum(M750,N750)</f>
        <v>3</v>
      </c>
      <c r="P750" s="701"/>
      <c r="Q750" s="1686"/>
      <c r="R750" s="1686"/>
      <c r="S750" s="649"/>
      <c r="T750" s="649"/>
      <c r="U750" s="7"/>
      <c r="V750" s="7"/>
      <c r="W750" s="7"/>
      <c r="X750" s="7"/>
      <c r="Y750" s="7"/>
      <c r="Z750" s="7"/>
      <c r="AA750" s="7"/>
      <c r="AB750" s="7"/>
      <c r="AC750" s="7"/>
    </row>
    <row r="751">
      <c r="A751" s="1716" t="s">
        <v>120</v>
      </c>
      <c r="B751" s="1765">
        <v>0.0</v>
      </c>
      <c r="C751" s="1765">
        <v>4.0</v>
      </c>
      <c r="D751" s="1765">
        <v>3.0</v>
      </c>
      <c r="E751" s="1765">
        <v>5.0</v>
      </c>
      <c r="F751" s="1765">
        <v>2.0</v>
      </c>
      <c r="G751" s="1760">
        <v>2.0</v>
      </c>
      <c r="H751" s="1761">
        <f t="shared" si="551"/>
        <v>16</v>
      </c>
      <c r="I751" s="1762">
        <f>SUM(H751:H755)</f>
        <v>24</v>
      </c>
      <c r="J751" s="2032"/>
      <c r="K751" s="1715" t="s">
        <v>120</v>
      </c>
      <c r="L751" s="1765">
        <f t="shared" si="538"/>
        <v>36</v>
      </c>
      <c r="M751" s="1762">
        <f>(L751-H751)-R751</f>
        <v>19</v>
      </c>
      <c r="N751" s="1760"/>
      <c r="O751" s="1762">
        <f t="shared" ref="O751:O752" si="552">SUM(M751,N751)</f>
        <v>19</v>
      </c>
      <c r="P751" s="1762"/>
      <c r="Q751" s="1685"/>
      <c r="R751" s="1765">
        <v>1.0</v>
      </c>
      <c r="S751" s="649"/>
      <c r="T751" s="649"/>
      <c r="U751" s="7"/>
      <c r="V751" s="7"/>
      <c r="W751" s="7"/>
      <c r="X751" s="7"/>
      <c r="Y751" s="7"/>
      <c r="Z751" s="7"/>
      <c r="AA751" s="7"/>
      <c r="AB751" s="7"/>
      <c r="AC751" s="7"/>
    </row>
    <row r="752">
      <c r="A752" s="1714" t="s">
        <v>77</v>
      </c>
      <c r="B752" s="692">
        <v>0.0</v>
      </c>
      <c r="C752" s="692">
        <v>0.0</v>
      </c>
      <c r="D752" s="692">
        <v>0.0</v>
      </c>
      <c r="E752" s="692">
        <v>0.0</v>
      </c>
      <c r="F752" s="692">
        <v>0.0</v>
      </c>
      <c r="G752" s="692">
        <v>0.0</v>
      </c>
      <c r="H752" s="693">
        <f t="shared" si="551"/>
        <v>0</v>
      </c>
      <c r="I752" s="596">
        <f>(I751/60)</f>
        <v>0.4</v>
      </c>
      <c r="J752" s="635"/>
      <c r="K752" s="1714" t="s">
        <v>77</v>
      </c>
      <c r="L752" s="692">
        <f t="shared" si="538"/>
        <v>6</v>
      </c>
      <c r="M752" s="701">
        <f>(L752-H752-H753)-R752</f>
        <v>0</v>
      </c>
      <c r="N752" s="692"/>
      <c r="O752" s="701">
        <f t="shared" si="552"/>
        <v>0</v>
      </c>
      <c r="P752" s="701"/>
      <c r="Q752" s="1686"/>
      <c r="R752" s="1686"/>
      <c r="S752" s="649"/>
      <c r="T752" s="649"/>
      <c r="U752" s="7"/>
      <c r="V752" s="7"/>
      <c r="W752" s="7"/>
      <c r="X752" s="7"/>
      <c r="Y752" s="7"/>
      <c r="Z752" s="7"/>
      <c r="AA752" s="7"/>
      <c r="AB752" s="7"/>
      <c r="AC752" s="7"/>
    </row>
    <row r="753">
      <c r="A753" s="1714" t="s">
        <v>78</v>
      </c>
      <c r="B753" s="692">
        <v>0.0</v>
      </c>
      <c r="C753" s="692">
        <v>2.0</v>
      </c>
      <c r="D753" s="692">
        <v>1.0</v>
      </c>
      <c r="E753" s="692">
        <v>3.0</v>
      </c>
      <c r="F753" s="692">
        <v>0.0</v>
      </c>
      <c r="G753" s="692">
        <v>0.0</v>
      </c>
      <c r="H753" s="693">
        <f t="shared" si="551"/>
        <v>6</v>
      </c>
      <c r="I753" s="701"/>
      <c r="J753" s="635"/>
      <c r="K753" s="1714" t="s">
        <v>78</v>
      </c>
      <c r="L753" s="692" t="str">
        <f t="shared" si="538"/>
        <v>-</v>
      </c>
      <c r="M753" s="701" t="s">
        <v>79</v>
      </c>
      <c r="N753" s="692"/>
      <c r="O753" s="701" t="s">
        <v>79</v>
      </c>
      <c r="P753" s="701"/>
      <c r="Q753" s="1686"/>
      <c r="R753" s="1686"/>
      <c r="S753" s="649"/>
      <c r="T753" s="649"/>
      <c r="U753" s="7"/>
      <c r="V753" s="7"/>
      <c r="W753" s="7"/>
      <c r="X753" s="7"/>
      <c r="Y753" s="7"/>
      <c r="Z753" s="7"/>
      <c r="AA753" s="7"/>
      <c r="AB753" s="7"/>
      <c r="AC753" s="7"/>
    </row>
    <row r="754">
      <c r="A754" s="1714" t="s">
        <v>446</v>
      </c>
      <c r="B754" s="692">
        <v>0.0</v>
      </c>
      <c r="C754" s="692">
        <v>0.0</v>
      </c>
      <c r="D754" s="692">
        <v>0.0</v>
      </c>
      <c r="E754" s="692">
        <v>0.0</v>
      </c>
      <c r="F754" s="692">
        <v>0.0</v>
      </c>
      <c r="G754" s="692">
        <v>0.0</v>
      </c>
      <c r="H754" s="693">
        <f t="shared" ref="H754:H755" si="553">sum(B754:G754)</f>
        <v>0</v>
      </c>
      <c r="I754" s="701"/>
      <c r="J754" s="635"/>
      <c r="K754" s="1714" t="s">
        <v>446</v>
      </c>
      <c r="L754" s="692">
        <f t="shared" si="538"/>
        <v>0</v>
      </c>
      <c r="M754" s="701">
        <f>(L754-H754)-R754</f>
        <v>0</v>
      </c>
      <c r="N754" s="692"/>
      <c r="O754" s="701">
        <f t="shared" ref="O754:O755" si="554">SUM(M754,N754)</f>
        <v>0</v>
      </c>
      <c r="P754" s="701"/>
      <c r="Q754" s="1686"/>
      <c r="R754" s="1686"/>
      <c r="S754" s="649"/>
      <c r="T754" s="649"/>
      <c r="U754" s="7"/>
      <c r="V754" s="7"/>
      <c r="W754" s="7"/>
      <c r="X754" s="7"/>
      <c r="Y754" s="7"/>
      <c r="Z754" s="7"/>
      <c r="AA754" s="7"/>
      <c r="AB754" s="7"/>
      <c r="AC754" s="7"/>
    </row>
    <row r="755">
      <c r="A755" s="1714" t="s">
        <v>751</v>
      </c>
      <c r="B755" s="692">
        <v>0.0</v>
      </c>
      <c r="C755" s="692">
        <v>1.0</v>
      </c>
      <c r="D755" s="692">
        <v>0.0</v>
      </c>
      <c r="E755" s="692">
        <v>0.0</v>
      </c>
      <c r="F755" s="692">
        <v>0.0</v>
      </c>
      <c r="G755" s="692">
        <v>1.0</v>
      </c>
      <c r="H755" s="693">
        <f t="shared" si="553"/>
        <v>2</v>
      </c>
      <c r="I755" s="701"/>
      <c r="J755" s="635"/>
      <c r="K755" s="1714" t="s">
        <v>751</v>
      </c>
      <c r="L755" s="692">
        <f t="shared" si="538"/>
        <v>2</v>
      </c>
      <c r="M755" s="701">
        <f t="shared" ref="M755:M756" si="555">(L755-H755)</f>
        <v>0</v>
      </c>
      <c r="N755" s="692"/>
      <c r="O755" s="701">
        <f t="shared" si="554"/>
        <v>0</v>
      </c>
      <c r="P755" s="701"/>
      <c r="Q755" s="1686"/>
      <c r="R755" s="1686"/>
      <c r="S755" s="649"/>
      <c r="T755" s="649"/>
      <c r="U755" s="7"/>
      <c r="V755" s="7"/>
      <c r="W755" s="7"/>
      <c r="X755" s="7"/>
      <c r="Y755" s="7"/>
      <c r="Z755" s="7"/>
      <c r="AA755" s="7"/>
      <c r="AB755" s="7"/>
      <c r="AC755" s="7"/>
    </row>
    <row r="756">
      <c r="A756" s="1714" t="s">
        <v>80</v>
      </c>
      <c r="B756" s="692">
        <v>0.0</v>
      </c>
      <c r="C756" s="692">
        <v>3.0</v>
      </c>
      <c r="D756" s="692">
        <v>1.0</v>
      </c>
      <c r="E756" s="692">
        <v>3.0</v>
      </c>
      <c r="F756" s="692">
        <v>2.0</v>
      </c>
      <c r="G756" s="692">
        <v>0.0</v>
      </c>
      <c r="H756" s="693">
        <f t="shared" ref="H756:H759" si="556">SUM(B756:G756)</f>
        <v>9</v>
      </c>
      <c r="I756" s="701"/>
      <c r="J756" s="635"/>
      <c r="K756" s="1714" t="s">
        <v>80</v>
      </c>
      <c r="L756" s="692">
        <f t="shared" si="538"/>
        <v>23</v>
      </c>
      <c r="M756" s="701">
        <f t="shared" si="555"/>
        <v>14</v>
      </c>
      <c r="N756" s="692"/>
      <c r="O756" s="701">
        <f>sum(M756,N756)</f>
        <v>14</v>
      </c>
      <c r="P756" s="701"/>
      <c r="Q756" s="1686"/>
      <c r="R756" s="1686"/>
      <c r="S756" s="649"/>
      <c r="T756" s="649"/>
      <c r="U756" s="7"/>
      <c r="V756" s="7"/>
      <c r="W756" s="7"/>
      <c r="X756" s="7"/>
      <c r="Y756" s="7"/>
      <c r="Z756" s="7"/>
      <c r="AA756" s="7"/>
      <c r="AB756" s="7"/>
      <c r="AC756" s="7"/>
    </row>
    <row r="757">
      <c r="A757" s="1716" t="s">
        <v>577</v>
      </c>
      <c r="B757" s="1760">
        <v>0.0</v>
      </c>
      <c r="C757" s="1760">
        <v>0.0</v>
      </c>
      <c r="D757" s="1760">
        <v>0.0</v>
      </c>
      <c r="E757" s="1760">
        <v>1.0</v>
      </c>
      <c r="F757" s="1760">
        <v>1.0</v>
      </c>
      <c r="G757" s="1760">
        <v>0.0</v>
      </c>
      <c r="H757" s="1761">
        <f t="shared" si="556"/>
        <v>2</v>
      </c>
      <c r="I757" s="1762">
        <f>SUM(H757:H761)</f>
        <v>6</v>
      </c>
      <c r="J757" s="647"/>
      <c r="K757" s="1716" t="s">
        <v>578</v>
      </c>
      <c r="L757" s="1765">
        <f t="shared" si="538"/>
        <v>10</v>
      </c>
      <c r="M757" s="1762">
        <f>(L757-H757)-R757</f>
        <v>8</v>
      </c>
      <c r="N757" s="1765"/>
      <c r="O757" s="1762">
        <f t="shared" ref="O757:O758" si="557">SUM(M757,N757)</f>
        <v>8</v>
      </c>
      <c r="P757" s="1764"/>
      <c r="Q757" s="1766"/>
      <c r="R757" s="1762"/>
      <c r="S757" s="649"/>
      <c r="T757" s="649"/>
      <c r="U757" s="7"/>
      <c r="V757" s="7"/>
      <c r="W757" s="7"/>
      <c r="X757" s="7"/>
      <c r="Y757" s="7"/>
      <c r="Z757" s="7"/>
      <c r="AA757" s="7"/>
      <c r="AB757" s="7"/>
      <c r="AC757" s="7"/>
    </row>
    <row r="758">
      <c r="A758" s="1714" t="s">
        <v>77</v>
      </c>
      <c r="B758" s="692">
        <v>0.0</v>
      </c>
      <c r="C758" s="692">
        <v>0.0</v>
      </c>
      <c r="D758" s="692">
        <v>0.0</v>
      </c>
      <c r="E758" s="692">
        <v>0.0</v>
      </c>
      <c r="F758" s="692">
        <v>0.0</v>
      </c>
      <c r="G758" s="690">
        <v>0.0</v>
      </c>
      <c r="H758" s="693">
        <f t="shared" si="556"/>
        <v>0</v>
      </c>
      <c r="I758" s="596">
        <f>(I757/60)</f>
        <v>0.1</v>
      </c>
      <c r="J758" s="647"/>
      <c r="K758" s="1714" t="s">
        <v>77</v>
      </c>
      <c r="L758" s="692">
        <f t="shared" si="538"/>
        <v>0</v>
      </c>
      <c r="M758" s="701">
        <f>(L758-H758-H759)-R758</f>
        <v>0</v>
      </c>
      <c r="N758" s="692"/>
      <c r="O758" s="701">
        <f t="shared" si="557"/>
        <v>0</v>
      </c>
      <c r="P758" s="701"/>
      <c r="Q758" s="1686"/>
      <c r="R758" s="1686"/>
      <c r="S758" s="649"/>
      <c r="T758" s="649"/>
      <c r="U758" s="7"/>
      <c r="V758" s="7"/>
      <c r="W758" s="7"/>
      <c r="X758" s="7"/>
      <c r="Y758" s="7"/>
      <c r="Z758" s="7"/>
      <c r="AA758" s="7"/>
      <c r="AB758" s="7"/>
      <c r="AC758" s="7"/>
    </row>
    <row r="759">
      <c r="A759" s="1714" t="s">
        <v>78</v>
      </c>
      <c r="B759" s="692">
        <v>0.0</v>
      </c>
      <c r="C759" s="692">
        <v>0.0</v>
      </c>
      <c r="D759" s="692">
        <v>0.0</v>
      </c>
      <c r="E759" s="692">
        <v>0.0</v>
      </c>
      <c r="F759" s="692">
        <v>0.0</v>
      </c>
      <c r="G759" s="690">
        <v>0.0</v>
      </c>
      <c r="H759" s="693">
        <f t="shared" si="556"/>
        <v>0</v>
      </c>
      <c r="I759" s="701"/>
      <c r="J759" s="647"/>
      <c r="K759" s="1714" t="s">
        <v>78</v>
      </c>
      <c r="L759" s="692" t="str">
        <f t="shared" si="538"/>
        <v>-</v>
      </c>
      <c r="M759" s="701" t="s">
        <v>79</v>
      </c>
      <c r="N759" s="692"/>
      <c r="O759" s="701" t="s">
        <v>79</v>
      </c>
      <c r="P759" s="701"/>
      <c r="Q759" s="701"/>
      <c r="R759" s="1686"/>
      <c r="S759" s="649"/>
      <c r="T759" s="649"/>
      <c r="U759" s="7"/>
      <c r="V759" s="7"/>
      <c r="W759" s="7"/>
      <c r="X759" s="7"/>
      <c r="Y759" s="7"/>
      <c r="Z759" s="7"/>
      <c r="AA759" s="7"/>
      <c r="AB759" s="7"/>
      <c r="AC759" s="7"/>
    </row>
    <row r="760">
      <c r="A760" s="1714" t="s">
        <v>446</v>
      </c>
      <c r="B760" s="692">
        <v>0.0</v>
      </c>
      <c r="C760" s="692">
        <v>1.0</v>
      </c>
      <c r="D760" s="692">
        <v>0.0</v>
      </c>
      <c r="E760" s="692">
        <v>0.0</v>
      </c>
      <c r="F760" s="692">
        <v>0.0</v>
      </c>
      <c r="G760" s="690">
        <v>0.0</v>
      </c>
      <c r="H760" s="693">
        <f t="shared" ref="H760:H761" si="558">sum(B760:G760)</f>
        <v>1</v>
      </c>
      <c r="I760" s="701"/>
      <c r="J760" s="647"/>
      <c r="K760" s="1714" t="s">
        <v>446</v>
      </c>
      <c r="L760" s="692">
        <f t="shared" si="538"/>
        <v>4</v>
      </c>
      <c r="M760" s="701">
        <f>(L760-H760)-R760</f>
        <v>3</v>
      </c>
      <c r="N760" s="692"/>
      <c r="O760" s="701">
        <f t="shared" ref="O760:O761" si="559">SUM(M760,N760)</f>
        <v>3</v>
      </c>
      <c r="P760" s="701"/>
      <c r="Q760" s="692"/>
      <c r="R760" s="1686"/>
      <c r="S760" s="649"/>
      <c r="T760" s="649"/>
      <c r="U760" s="7"/>
      <c r="V760" s="7"/>
      <c r="W760" s="7"/>
      <c r="X760" s="7"/>
      <c r="Y760" s="7"/>
      <c r="Z760" s="7"/>
      <c r="AA760" s="7"/>
      <c r="AB760" s="7"/>
      <c r="AC760" s="7"/>
    </row>
    <row r="761">
      <c r="A761" s="1714" t="s">
        <v>751</v>
      </c>
      <c r="B761" s="692">
        <v>0.0</v>
      </c>
      <c r="C761" s="692">
        <v>0.0</v>
      </c>
      <c r="D761" s="692">
        <v>0.0</v>
      </c>
      <c r="E761" s="692">
        <v>2.0</v>
      </c>
      <c r="F761" s="692">
        <v>1.0</v>
      </c>
      <c r="G761" s="690">
        <v>0.0</v>
      </c>
      <c r="H761" s="693">
        <f t="shared" si="558"/>
        <v>3</v>
      </c>
      <c r="I761" s="701"/>
      <c r="J761" s="647"/>
      <c r="K761" s="1714" t="s">
        <v>751</v>
      </c>
      <c r="L761" s="692">
        <f t="shared" si="538"/>
        <v>3</v>
      </c>
      <c r="M761" s="701">
        <f t="shared" ref="M761:M762" si="560">(L761-H761)</f>
        <v>0</v>
      </c>
      <c r="N761" s="692"/>
      <c r="O761" s="701">
        <f t="shared" si="559"/>
        <v>0</v>
      </c>
      <c r="P761" s="701"/>
      <c r="Q761" s="692"/>
      <c r="R761" s="1686"/>
      <c r="S761" s="649"/>
      <c r="T761" s="649"/>
      <c r="U761" s="7"/>
      <c r="V761" s="7"/>
      <c r="W761" s="7"/>
      <c r="X761" s="7"/>
      <c r="Y761" s="7"/>
      <c r="Z761" s="7"/>
      <c r="AA761" s="7"/>
      <c r="AB761" s="7"/>
      <c r="AC761" s="7"/>
    </row>
    <row r="762">
      <c r="A762" s="1714" t="s">
        <v>80</v>
      </c>
      <c r="B762" s="692">
        <v>0.0</v>
      </c>
      <c r="C762" s="692">
        <v>0.0</v>
      </c>
      <c r="D762" s="692">
        <v>0.0</v>
      </c>
      <c r="E762" s="692">
        <v>0.0</v>
      </c>
      <c r="F762" s="692">
        <v>0.0</v>
      </c>
      <c r="G762" s="690">
        <v>0.0</v>
      </c>
      <c r="H762" s="693">
        <f t="shared" ref="H762:H765" si="561">SUM(B762:G762)</f>
        <v>0</v>
      </c>
      <c r="I762" s="701"/>
      <c r="J762" s="647"/>
      <c r="K762" s="1714" t="s">
        <v>80</v>
      </c>
      <c r="L762" s="692">
        <v>8.0</v>
      </c>
      <c r="M762" s="701">
        <f t="shared" si="560"/>
        <v>8</v>
      </c>
      <c r="N762" s="692"/>
      <c r="O762" s="701">
        <f>sum(M762,N762)</f>
        <v>8</v>
      </c>
      <c r="P762" s="701"/>
      <c r="Q762" s="692"/>
      <c r="R762" s="1686"/>
      <c r="S762" s="649"/>
      <c r="T762" s="649"/>
      <c r="U762" s="7"/>
      <c r="V762" s="7"/>
      <c r="W762" s="7"/>
      <c r="X762" s="7"/>
      <c r="Y762" s="7"/>
      <c r="Z762" s="7"/>
      <c r="AA762" s="7"/>
      <c r="AB762" s="7"/>
      <c r="AC762" s="7"/>
    </row>
    <row r="763">
      <c r="A763" s="1716" t="s">
        <v>1113</v>
      </c>
      <c r="B763" s="1765">
        <v>0.0</v>
      </c>
      <c r="C763" s="1765">
        <v>0.0</v>
      </c>
      <c r="D763" s="1765">
        <v>5.0</v>
      </c>
      <c r="E763" s="1765">
        <v>4.0</v>
      </c>
      <c r="F763" s="1765">
        <v>5.0</v>
      </c>
      <c r="G763" s="1760">
        <v>2.0</v>
      </c>
      <c r="H763" s="1761">
        <f t="shared" si="561"/>
        <v>16</v>
      </c>
      <c r="I763" s="1762">
        <f>SUM(H763:H767)</f>
        <v>18</v>
      </c>
      <c r="J763" s="647"/>
      <c r="K763" s="1716" t="s">
        <v>1114</v>
      </c>
      <c r="L763" s="1765">
        <v>30.0</v>
      </c>
      <c r="M763" s="1762">
        <f>(L763-H763)-R763</f>
        <v>14</v>
      </c>
      <c r="N763" s="1765"/>
      <c r="O763" s="1762">
        <f t="shared" ref="O763:O764" si="562">SUM(M763,N763)</f>
        <v>14</v>
      </c>
      <c r="P763" s="1764"/>
      <c r="Q763" s="1765"/>
      <c r="R763" s="1762"/>
      <c r="S763" s="649"/>
      <c r="T763" s="649"/>
      <c r="U763" s="7"/>
      <c r="V763" s="7"/>
      <c r="W763" s="7"/>
      <c r="X763" s="7"/>
      <c r="Y763" s="7"/>
      <c r="Z763" s="7"/>
      <c r="AA763" s="7"/>
      <c r="AB763" s="7"/>
      <c r="AC763" s="7"/>
    </row>
    <row r="764">
      <c r="A764" s="1714" t="s">
        <v>77</v>
      </c>
      <c r="B764" s="692">
        <v>0.0</v>
      </c>
      <c r="C764" s="692">
        <v>0.0</v>
      </c>
      <c r="D764" s="692">
        <v>0.0</v>
      </c>
      <c r="E764" s="692">
        <v>0.0</v>
      </c>
      <c r="F764" s="692">
        <v>0.0</v>
      </c>
      <c r="G764" s="692">
        <v>0.0</v>
      </c>
      <c r="H764" s="693">
        <f t="shared" si="561"/>
        <v>0</v>
      </c>
      <c r="I764" s="596">
        <f>(I763/60)</f>
        <v>0.3</v>
      </c>
      <c r="J764" s="647"/>
      <c r="K764" s="1714" t="s">
        <v>77</v>
      </c>
      <c r="L764" s="692">
        <f t="shared" ref="L764:L765" si="563">O235</f>
        <v>0</v>
      </c>
      <c r="M764" s="701">
        <f>(L764-H764-H765)-R764</f>
        <v>0</v>
      </c>
      <c r="N764" s="692"/>
      <c r="O764" s="701">
        <f t="shared" si="562"/>
        <v>0</v>
      </c>
      <c r="P764" s="701"/>
      <c r="Q764" s="692"/>
      <c r="R764" s="1686"/>
      <c r="S764" s="649"/>
      <c r="T764" s="649"/>
      <c r="U764" s="7"/>
      <c r="V764" s="7"/>
      <c r="W764" s="7"/>
      <c r="X764" s="7"/>
      <c r="Y764" s="7"/>
      <c r="Z764" s="7"/>
      <c r="AA764" s="7"/>
      <c r="AB764" s="7"/>
      <c r="AC764" s="7"/>
    </row>
    <row r="765">
      <c r="A765" s="1714" t="s">
        <v>78</v>
      </c>
      <c r="B765" s="692">
        <v>0.0</v>
      </c>
      <c r="C765" s="692">
        <v>0.0</v>
      </c>
      <c r="D765" s="692">
        <v>0.0</v>
      </c>
      <c r="E765" s="692">
        <v>0.0</v>
      </c>
      <c r="F765" s="692">
        <v>0.0</v>
      </c>
      <c r="G765" s="692">
        <v>0.0</v>
      </c>
      <c r="H765" s="693">
        <f t="shared" si="561"/>
        <v>0</v>
      </c>
      <c r="I765" s="701"/>
      <c r="J765" s="647"/>
      <c r="K765" s="1714" t="s">
        <v>78</v>
      </c>
      <c r="L765" s="692" t="str">
        <f t="shared" si="563"/>
        <v>-</v>
      </c>
      <c r="M765" s="701" t="s">
        <v>79</v>
      </c>
      <c r="N765" s="692"/>
      <c r="O765" s="701" t="s">
        <v>79</v>
      </c>
      <c r="P765" s="701"/>
      <c r="Q765" s="701"/>
      <c r="R765" s="1686"/>
      <c r="S765" s="649"/>
      <c r="T765" s="649"/>
      <c r="U765" s="7"/>
      <c r="V765" s="7"/>
      <c r="W765" s="7"/>
      <c r="X765" s="7"/>
      <c r="Y765" s="7"/>
      <c r="Z765" s="7"/>
      <c r="AA765" s="7"/>
      <c r="AB765" s="7"/>
      <c r="AC765" s="7"/>
    </row>
    <row r="766">
      <c r="A766" s="1714" t="s">
        <v>446</v>
      </c>
      <c r="B766" s="692">
        <v>0.0</v>
      </c>
      <c r="C766" s="692">
        <v>0.0</v>
      </c>
      <c r="D766" s="692">
        <v>1.0</v>
      </c>
      <c r="E766" s="692">
        <v>1.0</v>
      </c>
      <c r="F766" s="692">
        <v>0.0</v>
      </c>
      <c r="G766" s="692">
        <v>0.0</v>
      </c>
      <c r="H766" s="693">
        <f t="shared" ref="H766:H768" si="564">sum(B766:G766)</f>
        <v>2</v>
      </c>
      <c r="I766" s="701"/>
      <c r="J766" s="647"/>
      <c r="K766" s="1714" t="s">
        <v>446</v>
      </c>
      <c r="L766" s="692">
        <v>4.0</v>
      </c>
      <c r="M766" s="701">
        <f>(L766-H766)-R766</f>
        <v>2</v>
      </c>
      <c r="N766" s="692"/>
      <c r="O766" s="701">
        <f t="shared" ref="O766:O767" si="565">SUM(M766,N766)</f>
        <v>2</v>
      </c>
      <c r="P766" s="701"/>
      <c r="Q766" s="1621"/>
      <c r="R766" s="1686"/>
      <c r="S766" s="649"/>
      <c r="T766" s="649"/>
      <c r="U766" s="7"/>
      <c r="V766" s="7"/>
      <c r="W766" s="7"/>
      <c r="X766" s="7"/>
      <c r="Y766" s="7"/>
      <c r="Z766" s="7"/>
      <c r="AA766" s="7"/>
      <c r="AB766" s="7"/>
      <c r="AC766" s="7"/>
    </row>
    <row r="767">
      <c r="A767" s="1714" t="s">
        <v>751</v>
      </c>
      <c r="B767" s="692">
        <v>0.0</v>
      </c>
      <c r="C767" s="692">
        <v>0.0</v>
      </c>
      <c r="D767" s="692">
        <v>0.0</v>
      </c>
      <c r="E767" s="692">
        <v>0.0</v>
      </c>
      <c r="F767" s="692">
        <v>0.0</v>
      </c>
      <c r="G767" s="692">
        <v>0.0</v>
      </c>
      <c r="H767" s="693">
        <f t="shared" si="564"/>
        <v>0</v>
      </c>
      <c r="I767" s="701"/>
      <c r="J767" s="647"/>
      <c r="K767" s="1714" t="s">
        <v>751</v>
      </c>
      <c r="L767" s="692">
        <f t="shared" ref="L767:L774" si="566">O238</f>
        <v>0</v>
      </c>
      <c r="M767" s="701">
        <f t="shared" ref="M767:M768" si="567">(L767-H767)</f>
        <v>0</v>
      </c>
      <c r="N767" s="692"/>
      <c r="O767" s="701">
        <f t="shared" si="565"/>
        <v>0</v>
      </c>
      <c r="P767" s="701"/>
      <c r="Q767" s="1621"/>
      <c r="R767" s="1686"/>
      <c r="S767" s="649"/>
      <c r="T767" s="649"/>
      <c r="U767" s="7"/>
      <c r="V767" s="7"/>
      <c r="W767" s="7"/>
      <c r="X767" s="7"/>
      <c r="Y767" s="7"/>
      <c r="Z767" s="7"/>
      <c r="AA767" s="7"/>
      <c r="AB767" s="7"/>
      <c r="AC767" s="7"/>
    </row>
    <row r="768">
      <c r="A768" s="1714" t="s">
        <v>80</v>
      </c>
      <c r="B768" s="692">
        <v>0.0</v>
      </c>
      <c r="C768" s="692">
        <v>0.0</v>
      </c>
      <c r="D768" s="692">
        <v>0.0</v>
      </c>
      <c r="E768" s="692">
        <v>0.0</v>
      </c>
      <c r="F768" s="692">
        <v>0.0</v>
      </c>
      <c r="G768" s="692">
        <v>0.0</v>
      </c>
      <c r="H768" s="693">
        <f t="shared" si="564"/>
        <v>0</v>
      </c>
      <c r="I768" s="701"/>
      <c r="J768" s="647"/>
      <c r="K768" s="1714" t="s">
        <v>80</v>
      </c>
      <c r="L768" s="692">
        <f t="shared" si="566"/>
        <v>0</v>
      </c>
      <c r="M768" s="701">
        <f t="shared" si="567"/>
        <v>0</v>
      </c>
      <c r="N768" s="692"/>
      <c r="O768" s="701">
        <f>sum(M768,N768)</f>
        <v>0</v>
      </c>
      <c r="P768" s="701"/>
      <c r="Q768" s="1621"/>
      <c r="R768" s="1686"/>
      <c r="S768" s="649"/>
      <c r="T768" s="649"/>
      <c r="U768" s="7"/>
      <c r="V768" s="7"/>
      <c r="W768" s="7"/>
      <c r="X768" s="7"/>
      <c r="Y768" s="7"/>
      <c r="Z768" s="7"/>
      <c r="AA768" s="7"/>
      <c r="AB768" s="7"/>
      <c r="AC768" s="7"/>
    </row>
    <row r="769">
      <c r="A769" s="1921" t="s">
        <v>809</v>
      </c>
      <c r="B769" s="1760">
        <v>0.0</v>
      </c>
      <c r="C769" s="1760">
        <v>0.0</v>
      </c>
      <c r="D769" s="1760">
        <v>0.0</v>
      </c>
      <c r="E769" s="1760">
        <v>0.0</v>
      </c>
      <c r="F769" s="1760">
        <v>0.0</v>
      </c>
      <c r="G769" s="1760">
        <v>0.0</v>
      </c>
      <c r="H769" s="1761">
        <f t="shared" ref="H769:H771" si="568">SUM(B769:G769)</f>
        <v>0</v>
      </c>
      <c r="I769" s="1762">
        <f>SUM(H769:H773)</f>
        <v>0</v>
      </c>
      <c r="J769" s="647"/>
      <c r="K769" s="1921" t="s">
        <v>809</v>
      </c>
      <c r="L769" s="1765">
        <f t="shared" si="566"/>
        <v>0</v>
      </c>
      <c r="M769" s="1762">
        <f>(L769-H769)-R769</f>
        <v>0</v>
      </c>
      <c r="N769" s="1760"/>
      <c r="O769" s="1762">
        <f t="shared" ref="O769:O770" si="569">SUM(M769,N769)</f>
        <v>0</v>
      </c>
      <c r="P769" s="1762"/>
      <c r="Q769" s="1762"/>
      <c r="R769" s="1762"/>
      <c r="S769" s="649"/>
      <c r="T769" s="649"/>
      <c r="U769" s="7"/>
      <c r="V769" s="7"/>
      <c r="W769" s="7"/>
      <c r="X769" s="7"/>
      <c r="Y769" s="7"/>
      <c r="Z769" s="7"/>
      <c r="AA769" s="7"/>
      <c r="AB769" s="7"/>
      <c r="AC769" s="7"/>
    </row>
    <row r="770">
      <c r="A770" s="1714" t="s">
        <v>77</v>
      </c>
      <c r="B770" s="692">
        <v>0.0</v>
      </c>
      <c r="C770" s="692">
        <v>0.0</v>
      </c>
      <c r="D770" s="692">
        <v>0.0</v>
      </c>
      <c r="E770" s="692">
        <v>0.0</v>
      </c>
      <c r="F770" s="692">
        <v>0.0</v>
      </c>
      <c r="G770" s="690">
        <v>0.0</v>
      </c>
      <c r="H770" s="693">
        <f t="shared" si="568"/>
        <v>0</v>
      </c>
      <c r="I770" s="596">
        <f>(I769/60)</f>
        <v>0</v>
      </c>
      <c r="J770" s="647"/>
      <c r="K770" s="1714" t="s">
        <v>77</v>
      </c>
      <c r="L770" s="692">
        <f t="shared" si="566"/>
        <v>0</v>
      </c>
      <c r="M770" s="701">
        <f>(L770-H770-H771)-R770</f>
        <v>0</v>
      </c>
      <c r="N770" s="692"/>
      <c r="O770" s="701">
        <f t="shared" si="569"/>
        <v>0</v>
      </c>
      <c r="P770" s="701"/>
      <c r="Q770" s="701"/>
      <c r="R770" s="1686"/>
      <c r="S770" s="649"/>
      <c r="T770" s="649"/>
      <c r="U770" s="7"/>
      <c r="V770" s="7"/>
      <c r="W770" s="7"/>
      <c r="X770" s="7"/>
      <c r="Y770" s="7"/>
      <c r="Z770" s="7"/>
      <c r="AA770" s="7"/>
      <c r="AB770" s="7"/>
      <c r="AC770" s="7"/>
    </row>
    <row r="771">
      <c r="A771" s="1714" t="s">
        <v>78</v>
      </c>
      <c r="B771" s="692">
        <v>0.0</v>
      </c>
      <c r="C771" s="692">
        <v>0.0</v>
      </c>
      <c r="D771" s="692">
        <v>0.0</v>
      </c>
      <c r="E771" s="692">
        <v>0.0</v>
      </c>
      <c r="F771" s="692">
        <v>0.0</v>
      </c>
      <c r="G771" s="690">
        <v>0.0</v>
      </c>
      <c r="H771" s="693">
        <f t="shared" si="568"/>
        <v>0</v>
      </c>
      <c r="I771" s="701"/>
      <c r="J771" s="647"/>
      <c r="K771" s="1714" t="s">
        <v>78</v>
      </c>
      <c r="L771" s="692" t="str">
        <f t="shared" si="566"/>
        <v>-</v>
      </c>
      <c r="M771" s="701" t="s">
        <v>79</v>
      </c>
      <c r="N771" s="692"/>
      <c r="O771" s="701" t="s">
        <v>79</v>
      </c>
      <c r="P771" s="701"/>
      <c r="Q771" s="701"/>
      <c r="R771" s="1686"/>
      <c r="S771" s="649"/>
      <c r="T771" s="649"/>
      <c r="U771" s="7"/>
      <c r="V771" s="7"/>
      <c r="W771" s="7"/>
      <c r="X771" s="7"/>
      <c r="Y771" s="7"/>
      <c r="Z771" s="7"/>
      <c r="AA771" s="7"/>
      <c r="AB771" s="7"/>
      <c r="AC771" s="7"/>
    </row>
    <row r="772">
      <c r="A772" s="1714" t="s">
        <v>446</v>
      </c>
      <c r="B772" s="692">
        <v>0.0</v>
      </c>
      <c r="C772" s="692">
        <v>0.0</v>
      </c>
      <c r="D772" s="692">
        <v>0.0</v>
      </c>
      <c r="E772" s="692">
        <v>0.0</v>
      </c>
      <c r="F772" s="692">
        <v>0.0</v>
      </c>
      <c r="G772" s="690">
        <v>0.0</v>
      </c>
      <c r="H772" s="693">
        <f t="shared" ref="H772:H773" si="570">sum(B772:G772)</f>
        <v>0</v>
      </c>
      <c r="I772" s="701"/>
      <c r="J772" s="647"/>
      <c r="K772" s="1714" t="s">
        <v>446</v>
      </c>
      <c r="L772" s="692">
        <f t="shared" si="566"/>
        <v>0</v>
      </c>
      <c r="M772" s="701">
        <f t="shared" ref="M772:M774" si="571">(L772-H772)</f>
        <v>0</v>
      </c>
      <c r="N772" s="692"/>
      <c r="O772" s="701">
        <f t="shared" ref="O772:O773" si="572">SUM(M772,N772)</f>
        <v>0</v>
      </c>
      <c r="P772" s="701"/>
      <c r="Q772" s="701"/>
      <c r="R772" s="1686"/>
      <c r="S772" s="649"/>
      <c r="T772" s="649"/>
      <c r="U772" s="7"/>
      <c r="V772" s="7"/>
      <c r="W772" s="7"/>
      <c r="X772" s="7"/>
      <c r="Y772" s="7"/>
      <c r="Z772" s="7"/>
      <c r="AA772" s="7"/>
      <c r="AB772" s="7"/>
      <c r="AC772" s="7"/>
    </row>
    <row r="773">
      <c r="A773" s="1714" t="s">
        <v>751</v>
      </c>
      <c r="B773" s="692">
        <v>0.0</v>
      </c>
      <c r="C773" s="692">
        <v>0.0</v>
      </c>
      <c r="D773" s="692">
        <v>0.0</v>
      </c>
      <c r="E773" s="692">
        <v>0.0</v>
      </c>
      <c r="F773" s="692">
        <v>0.0</v>
      </c>
      <c r="G773" s="690">
        <v>0.0</v>
      </c>
      <c r="H773" s="693">
        <f t="shared" si="570"/>
        <v>0</v>
      </c>
      <c r="I773" s="701"/>
      <c r="J773" s="647"/>
      <c r="K773" s="1714" t="s">
        <v>751</v>
      </c>
      <c r="L773" s="692">
        <f t="shared" si="566"/>
        <v>0</v>
      </c>
      <c r="M773" s="701">
        <f t="shared" si="571"/>
        <v>0</v>
      </c>
      <c r="N773" s="692"/>
      <c r="O773" s="701">
        <f t="shared" si="572"/>
        <v>0</v>
      </c>
      <c r="P773" s="701"/>
      <c r="Q773" s="701"/>
      <c r="R773" s="1686"/>
      <c r="S773" s="649"/>
      <c r="T773" s="649"/>
      <c r="U773" s="7"/>
      <c r="V773" s="7"/>
      <c r="W773" s="7"/>
      <c r="X773" s="7"/>
      <c r="Y773" s="7"/>
      <c r="Z773" s="7"/>
      <c r="AA773" s="7"/>
      <c r="AB773" s="7"/>
      <c r="AC773" s="7"/>
    </row>
    <row r="774">
      <c r="A774" s="1714" t="s">
        <v>80</v>
      </c>
      <c r="B774" s="692">
        <v>0.0</v>
      </c>
      <c r="C774" s="692">
        <v>0.0</v>
      </c>
      <c r="D774" s="692">
        <v>0.0</v>
      </c>
      <c r="E774" s="692">
        <v>0.0</v>
      </c>
      <c r="F774" s="692">
        <v>0.0</v>
      </c>
      <c r="G774" s="690">
        <v>0.0</v>
      </c>
      <c r="H774" s="693">
        <f>SUM(B774:G774)</f>
        <v>0</v>
      </c>
      <c r="I774" s="701"/>
      <c r="J774" s="647"/>
      <c r="K774" s="1714" t="s">
        <v>80</v>
      </c>
      <c r="L774" s="692">
        <f t="shared" si="566"/>
        <v>0</v>
      </c>
      <c r="M774" s="701">
        <f t="shared" si="571"/>
        <v>0</v>
      </c>
      <c r="N774" s="692"/>
      <c r="O774" s="701">
        <f>sum(M774,N774)</f>
        <v>0</v>
      </c>
      <c r="P774" s="701"/>
      <c r="Q774" s="701"/>
      <c r="R774" s="1686"/>
      <c r="S774" s="649"/>
      <c r="T774" s="649"/>
      <c r="U774" s="7"/>
      <c r="V774" s="7"/>
      <c r="W774" s="7"/>
      <c r="X774" s="7"/>
      <c r="Y774" s="7"/>
      <c r="Z774" s="7"/>
      <c r="AA774" s="7"/>
      <c r="AB774" s="7"/>
      <c r="AC774" s="7"/>
    </row>
    <row r="775">
      <c r="A775" s="1757" t="s">
        <v>270</v>
      </c>
      <c r="B775" s="1758">
        <f t="shared" ref="B775:H775" si="573"> SUM(B776:B780,B782:B786,B788:B792,B794:B798,B800:B804,B806:B810,B812:B816)</f>
        <v>5</v>
      </c>
      <c r="C775" s="1758">
        <f t="shared" si="573"/>
        <v>36</v>
      </c>
      <c r="D775" s="1758">
        <f t="shared" si="573"/>
        <v>26</v>
      </c>
      <c r="E775" s="1758">
        <f t="shared" si="573"/>
        <v>34</v>
      </c>
      <c r="F775" s="1758">
        <f t="shared" si="573"/>
        <v>15</v>
      </c>
      <c r="G775" s="1758">
        <f t="shared" si="573"/>
        <v>3</v>
      </c>
      <c r="H775" s="1758">
        <f t="shared" si="573"/>
        <v>119</v>
      </c>
      <c r="I775" s="1758"/>
      <c r="J775" s="635"/>
      <c r="K775" s="1757" t="s">
        <v>270</v>
      </c>
      <c r="L775" s="1682"/>
      <c r="M775" s="1682"/>
      <c r="N775" s="1682"/>
      <c r="O775" s="1682"/>
      <c r="P775" s="1682"/>
      <c r="Q775" s="1682"/>
      <c r="R775" s="1682"/>
      <c r="S775" s="649"/>
      <c r="T775" s="649"/>
      <c r="U775" s="7"/>
      <c r="V775" s="7"/>
      <c r="W775" s="7"/>
      <c r="X775" s="7"/>
      <c r="Y775" s="7"/>
      <c r="Z775" s="7"/>
      <c r="AA775" s="7"/>
      <c r="AB775" s="7"/>
      <c r="AC775" s="7"/>
    </row>
    <row r="776">
      <c r="A776" s="1759" t="s">
        <v>89</v>
      </c>
      <c r="B776" s="1760">
        <v>3.0</v>
      </c>
      <c r="C776" s="1760">
        <v>11.0</v>
      </c>
      <c r="D776" s="1760">
        <v>14.0</v>
      </c>
      <c r="E776" s="1760">
        <v>14.0</v>
      </c>
      <c r="F776" s="1760">
        <v>0.0</v>
      </c>
      <c r="G776" s="1760">
        <v>0.0</v>
      </c>
      <c r="H776" s="1761">
        <f t="shared" ref="H776:H778" si="574">SUM(B776:G776)</f>
        <v>42</v>
      </c>
      <c r="I776" s="1762">
        <f>SUM(H776:H780)</f>
        <v>54</v>
      </c>
      <c r="J776" s="647"/>
      <c r="K776" s="1759" t="s">
        <v>89</v>
      </c>
      <c r="L776" s="1765">
        <f t="shared" ref="L776:L805" si="575">O247</f>
        <v>42</v>
      </c>
      <c r="M776" s="1762">
        <f>(L776-H776)-R776</f>
        <v>0</v>
      </c>
      <c r="N776" s="1765"/>
      <c r="O776" s="1762">
        <f t="shared" ref="O776:O777" si="576">SUM(M776,N776)</f>
        <v>0</v>
      </c>
      <c r="P776" s="1764"/>
      <c r="Q776" s="1765"/>
      <c r="R776" s="1762"/>
      <c r="S776" s="649"/>
      <c r="T776" s="649"/>
      <c r="U776" s="7"/>
      <c r="V776" s="7"/>
      <c r="W776" s="7"/>
      <c r="X776" s="7"/>
      <c r="Y776" s="7"/>
      <c r="Z776" s="7"/>
      <c r="AA776" s="7"/>
      <c r="AB776" s="7"/>
      <c r="AC776" s="7"/>
    </row>
    <row r="777">
      <c r="A777" s="1714" t="s">
        <v>77</v>
      </c>
      <c r="B777" s="692">
        <v>0.0</v>
      </c>
      <c r="C777" s="692">
        <v>0.0</v>
      </c>
      <c r="D777" s="692">
        <v>0.0</v>
      </c>
      <c r="E777" s="692">
        <v>0.0</v>
      </c>
      <c r="F777" s="692">
        <v>0.0</v>
      </c>
      <c r="G777" s="690">
        <v>0.0</v>
      </c>
      <c r="H777" s="693">
        <f t="shared" si="574"/>
        <v>0</v>
      </c>
      <c r="I777" s="596">
        <f>(I776/60)</f>
        <v>0.9</v>
      </c>
      <c r="J777" s="647"/>
      <c r="K777" s="1714" t="s">
        <v>77</v>
      </c>
      <c r="L777" s="692">
        <f t="shared" si="575"/>
        <v>5</v>
      </c>
      <c r="M777" s="701">
        <f>(L777-H777-H778)-R777</f>
        <v>0</v>
      </c>
      <c r="N777" s="692"/>
      <c r="O777" s="701">
        <f t="shared" si="576"/>
        <v>0</v>
      </c>
      <c r="P777" s="701"/>
      <c r="Q777" s="701"/>
      <c r="R777" s="1686"/>
      <c r="S777" s="649"/>
      <c r="T777" s="649"/>
      <c r="U777" s="7"/>
      <c r="V777" s="7"/>
      <c r="W777" s="7"/>
      <c r="X777" s="7"/>
      <c r="Y777" s="7"/>
      <c r="Z777" s="7"/>
      <c r="AA777" s="7"/>
      <c r="AB777" s="7"/>
      <c r="AC777" s="7"/>
    </row>
    <row r="778">
      <c r="A778" s="1714" t="s">
        <v>78</v>
      </c>
      <c r="B778" s="692">
        <v>0.0</v>
      </c>
      <c r="C778" s="692">
        <v>5.0</v>
      </c>
      <c r="D778" s="692">
        <v>0.0</v>
      </c>
      <c r="E778" s="692">
        <v>0.0</v>
      </c>
      <c r="F778" s="692">
        <v>0.0</v>
      </c>
      <c r="G778" s="690">
        <v>0.0</v>
      </c>
      <c r="H778" s="693">
        <f t="shared" si="574"/>
        <v>5</v>
      </c>
      <c r="I778" s="701"/>
      <c r="J778" s="647"/>
      <c r="K778" s="1714" t="s">
        <v>78</v>
      </c>
      <c r="L778" s="692" t="str">
        <f t="shared" si="575"/>
        <v>-</v>
      </c>
      <c r="M778" s="701" t="s">
        <v>79</v>
      </c>
      <c r="N778" s="692"/>
      <c r="O778" s="701" t="s">
        <v>79</v>
      </c>
      <c r="P778" s="701"/>
      <c r="Q778" s="701"/>
      <c r="R778" s="1686"/>
      <c r="S778" s="649"/>
      <c r="T778" s="649"/>
      <c r="U778" s="7"/>
      <c r="V778" s="7"/>
      <c r="W778" s="7"/>
      <c r="X778" s="7"/>
      <c r="Y778" s="7"/>
      <c r="Z778" s="7"/>
      <c r="AA778" s="7"/>
      <c r="AB778" s="7"/>
      <c r="AC778" s="7"/>
    </row>
    <row r="779">
      <c r="A779" s="1714" t="s">
        <v>446</v>
      </c>
      <c r="B779" s="692">
        <v>0.0</v>
      </c>
      <c r="C779" s="692">
        <v>3.0</v>
      </c>
      <c r="D779" s="692">
        <v>0.0</v>
      </c>
      <c r="E779" s="692">
        <v>0.0</v>
      </c>
      <c r="F779" s="692">
        <v>0.0</v>
      </c>
      <c r="G779" s="690">
        <v>0.0</v>
      </c>
      <c r="H779" s="693">
        <f t="shared" ref="H779:H780" si="577">sum(B779:G779)</f>
        <v>3</v>
      </c>
      <c r="I779" s="701"/>
      <c r="J779" s="647"/>
      <c r="K779" s="1714" t="s">
        <v>446</v>
      </c>
      <c r="L779" s="692">
        <f t="shared" si="575"/>
        <v>3</v>
      </c>
      <c r="M779" s="701">
        <f t="shared" ref="M779:M780" si="578">(L779-H779)-R779</f>
        <v>0</v>
      </c>
      <c r="N779" s="692"/>
      <c r="O779" s="701">
        <f t="shared" ref="O779:O780" si="579">SUM(M779,N779)</f>
        <v>0</v>
      </c>
      <c r="P779" s="701"/>
      <c r="Q779" s="701"/>
      <c r="R779" s="1686"/>
      <c r="S779" s="649"/>
      <c r="T779" s="649"/>
      <c r="U779" s="7"/>
      <c r="V779" s="7"/>
      <c r="W779" s="7"/>
      <c r="X779" s="7"/>
      <c r="Y779" s="7"/>
      <c r="Z779" s="7"/>
      <c r="AA779" s="7"/>
      <c r="AB779" s="7"/>
      <c r="AC779" s="7"/>
    </row>
    <row r="780">
      <c r="A780" s="1714" t="s">
        <v>751</v>
      </c>
      <c r="B780" s="692">
        <v>0.0</v>
      </c>
      <c r="C780" s="692">
        <v>3.0</v>
      </c>
      <c r="D780" s="692">
        <v>0.0</v>
      </c>
      <c r="E780" s="692">
        <v>0.0</v>
      </c>
      <c r="F780" s="692">
        <v>0.0</v>
      </c>
      <c r="G780" s="690">
        <v>1.0</v>
      </c>
      <c r="H780" s="693">
        <f t="shared" si="577"/>
        <v>4</v>
      </c>
      <c r="I780" s="701"/>
      <c r="J780" s="647"/>
      <c r="K780" s="1714" t="s">
        <v>751</v>
      </c>
      <c r="L780" s="692">
        <f t="shared" si="575"/>
        <v>4</v>
      </c>
      <c r="M780" s="701">
        <f t="shared" si="578"/>
        <v>0</v>
      </c>
      <c r="N780" s="692"/>
      <c r="O780" s="701">
        <f t="shared" si="579"/>
        <v>0</v>
      </c>
      <c r="P780" s="701"/>
      <c r="Q780" s="701"/>
      <c r="R780" s="1686"/>
      <c r="S780" s="649"/>
      <c r="T780" s="649"/>
      <c r="U780" s="7"/>
      <c r="V780" s="7"/>
      <c r="W780" s="7"/>
      <c r="X780" s="7"/>
      <c r="Y780" s="7"/>
      <c r="Z780" s="7"/>
      <c r="AA780" s="7"/>
      <c r="AB780" s="7"/>
      <c r="AC780" s="7"/>
    </row>
    <row r="781">
      <c r="A781" s="1714" t="s">
        <v>80</v>
      </c>
      <c r="B781" s="692">
        <v>0.0</v>
      </c>
      <c r="C781" s="692">
        <v>0.0</v>
      </c>
      <c r="D781" s="692">
        <v>0.0</v>
      </c>
      <c r="E781" s="692">
        <v>0.0</v>
      </c>
      <c r="F781" s="692">
        <v>0.0</v>
      </c>
      <c r="G781" s="690">
        <v>0.0</v>
      </c>
      <c r="H781" s="693">
        <f t="shared" ref="H781:H784" si="580">SUM(B781:G781)</f>
        <v>0</v>
      </c>
      <c r="I781" s="701"/>
      <c r="J781" s="647"/>
      <c r="K781" s="1714" t="s">
        <v>80</v>
      </c>
      <c r="L781" s="692">
        <f t="shared" si="575"/>
        <v>0</v>
      </c>
      <c r="M781" s="701">
        <f>(L781-H781)</f>
        <v>0</v>
      </c>
      <c r="N781" s="692"/>
      <c r="O781" s="701">
        <f>sum(M781,N781)</f>
        <v>0</v>
      </c>
      <c r="P781" s="701"/>
      <c r="Q781" s="701"/>
      <c r="R781" s="1686"/>
      <c r="S781" s="649"/>
      <c r="T781" s="649"/>
      <c r="U781" s="7"/>
      <c r="V781" s="7"/>
      <c r="W781" s="7"/>
      <c r="X781" s="7"/>
      <c r="Y781" s="7"/>
      <c r="Z781" s="7"/>
      <c r="AA781" s="7"/>
      <c r="AB781" s="7"/>
      <c r="AC781" s="7"/>
    </row>
    <row r="782">
      <c r="A782" s="1715" t="s">
        <v>88</v>
      </c>
      <c r="B782" s="1765">
        <v>0.0</v>
      </c>
      <c r="C782" s="1765">
        <v>2.0</v>
      </c>
      <c r="D782" s="1765">
        <v>2.0</v>
      </c>
      <c r="E782" s="1765">
        <v>8.0</v>
      </c>
      <c r="F782" s="1765">
        <v>0.0</v>
      </c>
      <c r="G782" s="1760">
        <v>0.0</v>
      </c>
      <c r="H782" s="1761">
        <f t="shared" si="580"/>
        <v>12</v>
      </c>
      <c r="I782" s="1762">
        <f>SUM(H782:H786)</f>
        <v>15</v>
      </c>
      <c r="J782" s="647"/>
      <c r="K782" s="1715" t="s">
        <v>88</v>
      </c>
      <c r="L782" s="1765">
        <f t="shared" si="575"/>
        <v>37</v>
      </c>
      <c r="M782" s="1762">
        <f>(L782-H782)-R782</f>
        <v>25</v>
      </c>
      <c r="N782" s="1765"/>
      <c r="O782" s="1762">
        <f t="shared" ref="O782:O783" si="581">SUM(M782,N782)</f>
        <v>25</v>
      </c>
      <c r="P782" s="1817"/>
      <c r="Q782" s="1765"/>
      <c r="R782" s="1765"/>
      <c r="S782" s="649"/>
      <c r="T782" s="649"/>
      <c r="U782" s="7"/>
      <c r="V782" s="7"/>
      <c r="W782" s="7"/>
      <c r="X782" s="7"/>
      <c r="Y782" s="7"/>
      <c r="Z782" s="7"/>
      <c r="AA782" s="7"/>
      <c r="AB782" s="7"/>
      <c r="AC782" s="7"/>
    </row>
    <row r="783">
      <c r="A783" s="1714" t="s">
        <v>77</v>
      </c>
      <c r="B783" s="692">
        <v>0.0</v>
      </c>
      <c r="C783" s="702">
        <v>0.0</v>
      </c>
      <c r="D783" s="692">
        <v>0.0</v>
      </c>
      <c r="E783" s="692">
        <v>0.0</v>
      </c>
      <c r="F783" s="692">
        <v>0.0</v>
      </c>
      <c r="G783" s="692">
        <v>0.0</v>
      </c>
      <c r="H783" s="693">
        <f t="shared" si="580"/>
        <v>0</v>
      </c>
      <c r="I783" s="596">
        <f>(I782/60)</f>
        <v>0.25</v>
      </c>
      <c r="J783" s="647"/>
      <c r="K783" s="1714" t="s">
        <v>77</v>
      </c>
      <c r="L783" s="692">
        <f t="shared" si="575"/>
        <v>0</v>
      </c>
      <c r="M783" s="701">
        <f>(L783-H783-H784)-R783</f>
        <v>0</v>
      </c>
      <c r="N783" s="692"/>
      <c r="O783" s="701">
        <f t="shared" si="581"/>
        <v>0</v>
      </c>
      <c r="P783" s="701"/>
      <c r="Q783" s="692"/>
      <c r="R783" s="1686"/>
      <c r="S783" s="649"/>
      <c r="T783" s="649"/>
      <c r="U783" s="7"/>
      <c r="V783" s="7"/>
      <c r="W783" s="7"/>
      <c r="X783" s="7"/>
      <c r="Y783" s="7"/>
      <c r="Z783" s="7"/>
      <c r="AA783" s="7"/>
      <c r="AB783" s="7"/>
      <c r="AC783" s="7"/>
    </row>
    <row r="784">
      <c r="A784" s="1714" t="s">
        <v>78</v>
      </c>
      <c r="B784" s="692">
        <v>0.0</v>
      </c>
      <c r="C784" s="702">
        <v>0.0</v>
      </c>
      <c r="D784" s="692">
        <v>0.0</v>
      </c>
      <c r="E784" s="692">
        <v>0.0</v>
      </c>
      <c r="F784" s="692">
        <v>0.0</v>
      </c>
      <c r="G784" s="692">
        <v>0.0</v>
      </c>
      <c r="H784" s="693">
        <f t="shared" si="580"/>
        <v>0</v>
      </c>
      <c r="I784" s="701"/>
      <c r="J784" s="647"/>
      <c r="K784" s="1714" t="s">
        <v>78</v>
      </c>
      <c r="L784" s="692" t="str">
        <f t="shared" si="575"/>
        <v>-</v>
      </c>
      <c r="M784" s="701" t="s">
        <v>79</v>
      </c>
      <c r="N784" s="692"/>
      <c r="O784" s="701" t="s">
        <v>79</v>
      </c>
      <c r="P784" s="701"/>
      <c r="Q784" s="701"/>
      <c r="R784" s="1686"/>
      <c r="S784" s="649"/>
      <c r="T784" s="649"/>
      <c r="U784" s="7"/>
      <c r="V784" s="7"/>
      <c r="W784" s="7"/>
      <c r="X784" s="7"/>
      <c r="Y784" s="7"/>
      <c r="Z784" s="7"/>
      <c r="AA784" s="7"/>
      <c r="AB784" s="7"/>
      <c r="AC784" s="7"/>
    </row>
    <row r="785">
      <c r="A785" s="1714" t="s">
        <v>446</v>
      </c>
      <c r="B785" s="692">
        <v>0.0</v>
      </c>
      <c r="C785" s="702">
        <v>2.0</v>
      </c>
      <c r="D785" s="692">
        <v>0.0</v>
      </c>
      <c r="E785" s="692">
        <v>0.0</v>
      </c>
      <c r="F785" s="692">
        <v>0.0</v>
      </c>
      <c r="G785" s="692">
        <v>0.0</v>
      </c>
      <c r="H785" s="693">
        <f t="shared" ref="H785:H787" si="582">sum(B785:G785)</f>
        <v>2</v>
      </c>
      <c r="I785" s="701"/>
      <c r="J785" s="647"/>
      <c r="K785" s="1714" t="s">
        <v>446</v>
      </c>
      <c r="L785" s="692">
        <f t="shared" si="575"/>
        <v>5</v>
      </c>
      <c r="M785" s="701">
        <f>(L785-H785)-R785</f>
        <v>3</v>
      </c>
      <c r="N785" s="692"/>
      <c r="O785" s="701">
        <f t="shared" ref="O785:O786" si="583">SUM(M785,N785)</f>
        <v>3</v>
      </c>
      <c r="P785" s="701"/>
      <c r="Q785" s="692"/>
      <c r="R785" s="1686"/>
      <c r="S785" s="649"/>
      <c r="T785" s="649"/>
      <c r="U785" s="7"/>
      <c r="V785" s="7"/>
      <c r="W785" s="7"/>
      <c r="X785" s="7"/>
      <c r="Y785" s="7"/>
      <c r="Z785" s="7"/>
      <c r="AA785" s="7"/>
      <c r="AB785" s="7"/>
      <c r="AC785" s="7"/>
    </row>
    <row r="786">
      <c r="A786" s="1714" t="s">
        <v>751</v>
      </c>
      <c r="B786" s="692">
        <v>0.0</v>
      </c>
      <c r="C786" s="702">
        <v>0.0</v>
      </c>
      <c r="D786" s="692">
        <v>0.0</v>
      </c>
      <c r="E786" s="692">
        <v>1.0</v>
      </c>
      <c r="F786" s="692">
        <v>0.0</v>
      </c>
      <c r="G786" s="692">
        <v>0.0</v>
      </c>
      <c r="H786" s="693">
        <f t="shared" si="582"/>
        <v>1</v>
      </c>
      <c r="I786" s="701"/>
      <c r="J786" s="647"/>
      <c r="K786" s="1714" t="s">
        <v>751</v>
      </c>
      <c r="L786" s="692">
        <f t="shared" si="575"/>
        <v>5</v>
      </c>
      <c r="M786" s="701">
        <f t="shared" ref="M786:M787" si="584">(L786-H786)</f>
        <v>4</v>
      </c>
      <c r="N786" s="692"/>
      <c r="O786" s="701">
        <f t="shared" si="583"/>
        <v>4</v>
      </c>
      <c r="P786" s="701"/>
      <c r="Q786" s="692"/>
      <c r="R786" s="1621"/>
      <c r="S786" s="659"/>
      <c r="T786" s="649"/>
      <c r="U786" s="7"/>
      <c r="V786" s="7"/>
      <c r="W786" s="7"/>
      <c r="X786" s="7"/>
      <c r="Y786" s="7"/>
      <c r="Z786" s="7"/>
      <c r="AA786" s="7"/>
      <c r="AB786" s="7"/>
      <c r="AC786" s="7"/>
    </row>
    <row r="787">
      <c r="A787" s="1714" t="s">
        <v>80</v>
      </c>
      <c r="B787" s="692">
        <v>0.0</v>
      </c>
      <c r="C787" s="692">
        <v>0.0</v>
      </c>
      <c r="D787" s="692">
        <v>0.0</v>
      </c>
      <c r="E787" s="692">
        <v>0.0</v>
      </c>
      <c r="F787" s="692">
        <v>0.0</v>
      </c>
      <c r="G787" s="692">
        <v>0.0</v>
      </c>
      <c r="H787" s="693">
        <f t="shared" si="582"/>
        <v>0</v>
      </c>
      <c r="I787" s="701"/>
      <c r="J787" s="647"/>
      <c r="K787" s="1714" t="s">
        <v>80</v>
      </c>
      <c r="L787" s="692">
        <f t="shared" si="575"/>
        <v>15</v>
      </c>
      <c r="M787" s="701">
        <f t="shared" si="584"/>
        <v>15</v>
      </c>
      <c r="N787" s="692"/>
      <c r="O787" s="701">
        <f>sum(M787,N787)</f>
        <v>15</v>
      </c>
      <c r="P787" s="701"/>
      <c r="Q787" s="692"/>
      <c r="R787" s="1686"/>
      <c r="S787" s="649"/>
      <c r="T787" s="649"/>
      <c r="U787" s="7"/>
      <c r="V787" s="7"/>
      <c r="W787" s="7"/>
      <c r="X787" s="7"/>
      <c r="Y787" s="7"/>
      <c r="Z787" s="7"/>
      <c r="AA787" s="7"/>
      <c r="AB787" s="7"/>
      <c r="AC787" s="7"/>
    </row>
    <row r="788">
      <c r="A788" s="1715" t="s">
        <v>238</v>
      </c>
      <c r="B788" s="1760">
        <v>0.0</v>
      </c>
      <c r="C788" s="1760">
        <v>2.0</v>
      </c>
      <c r="D788" s="1760">
        <v>6.0</v>
      </c>
      <c r="E788" s="1760">
        <v>1.0</v>
      </c>
      <c r="F788" s="1760">
        <v>0.0</v>
      </c>
      <c r="G788" s="1760">
        <v>0.0</v>
      </c>
      <c r="H788" s="1761">
        <f t="shared" ref="H788:H790" si="585">SUM(B788:G788)</f>
        <v>9</v>
      </c>
      <c r="I788" s="1762">
        <f>SUM(H788:H792)</f>
        <v>9</v>
      </c>
      <c r="J788" s="635"/>
      <c r="K788" s="1715" t="s">
        <v>238</v>
      </c>
      <c r="L788" s="1765">
        <f t="shared" si="575"/>
        <v>11</v>
      </c>
      <c r="M788" s="1762">
        <f>(L788-H788)-R788</f>
        <v>2</v>
      </c>
      <c r="N788" s="1760"/>
      <c r="O788" s="1762">
        <f t="shared" ref="O788:O789" si="586">SUM(M788,N788)</f>
        <v>2</v>
      </c>
      <c r="P788" s="1764"/>
      <c r="Q788" s="1762"/>
      <c r="R788" s="1762"/>
      <c r="S788" s="649"/>
      <c r="T788" s="649"/>
      <c r="U788" s="7"/>
      <c r="V788" s="7"/>
      <c r="W788" s="7"/>
      <c r="X788" s="7"/>
      <c r="Y788" s="7"/>
      <c r="Z788" s="7"/>
      <c r="AA788" s="7"/>
      <c r="AB788" s="7"/>
      <c r="AC788" s="7"/>
    </row>
    <row r="789">
      <c r="A789" s="1714" t="s">
        <v>77</v>
      </c>
      <c r="B789" s="692">
        <v>0.0</v>
      </c>
      <c r="C789" s="692">
        <v>0.0</v>
      </c>
      <c r="D789" s="692">
        <v>0.0</v>
      </c>
      <c r="E789" s="692">
        <v>0.0</v>
      </c>
      <c r="F789" s="692">
        <v>0.0</v>
      </c>
      <c r="G789" s="690">
        <v>0.0</v>
      </c>
      <c r="H789" s="693">
        <f t="shared" si="585"/>
        <v>0</v>
      </c>
      <c r="I789" s="596">
        <f>(I788/60)</f>
        <v>0.15</v>
      </c>
      <c r="J789" s="635"/>
      <c r="K789" s="1714" t="s">
        <v>77</v>
      </c>
      <c r="L789" s="692">
        <f t="shared" si="575"/>
        <v>0</v>
      </c>
      <c r="M789" s="701">
        <f>(L789-H789-H790)-R789</f>
        <v>0</v>
      </c>
      <c r="N789" s="692"/>
      <c r="O789" s="701">
        <f t="shared" si="586"/>
        <v>0</v>
      </c>
      <c r="P789" s="701"/>
      <c r="Q789" s="692"/>
      <c r="R789" s="1686"/>
      <c r="S789" s="649"/>
      <c r="T789" s="649"/>
      <c r="U789" s="7"/>
      <c r="V789" s="7"/>
      <c r="W789" s="7"/>
      <c r="X789" s="7"/>
      <c r="Y789" s="7"/>
      <c r="Z789" s="7"/>
      <c r="AA789" s="7"/>
      <c r="AB789" s="7"/>
      <c r="AC789" s="7"/>
    </row>
    <row r="790">
      <c r="A790" s="1714" t="s">
        <v>78</v>
      </c>
      <c r="B790" s="692">
        <v>0.0</v>
      </c>
      <c r="C790" s="692">
        <v>0.0</v>
      </c>
      <c r="D790" s="692">
        <v>0.0</v>
      </c>
      <c r="E790" s="692">
        <v>0.0</v>
      </c>
      <c r="F790" s="692">
        <v>0.0</v>
      </c>
      <c r="G790" s="690">
        <v>0.0</v>
      </c>
      <c r="H790" s="693">
        <f t="shared" si="585"/>
        <v>0</v>
      </c>
      <c r="I790" s="701"/>
      <c r="J790" s="635"/>
      <c r="K790" s="1714" t="s">
        <v>78</v>
      </c>
      <c r="L790" s="692" t="str">
        <f t="shared" si="575"/>
        <v>-</v>
      </c>
      <c r="M790" s="701" t="s">
        <v>79</v>
      </c>
      <c r="N790" s="692"/>
      <c r="O790" s="701" t="s">
        <v>79</v>
      </c>
      <c r="P790" s="701"/>
      <c r="Q790" s="701"/>
      <c r="R790" s="1686"/>
      <c r="S790" s="649"/>
      <c r="T790" s="649"/>
      <c r="U790" s="7"/>
      <c r="V790" s="7"/>
      <c r="W790" s="7"/>
      <c r="X790" s="7"/>
      <c r="Y790" s="7"/>
      <c r="Z790" s="7"/>
      <c r="AA790" s="7"/>
      <c r="AB790" s="7"/>
      <c r="AC790" s="7"/>
    </row>
    <row r="791">
      <c r="A791" s="1714" t="s">
        <v>446</v>
      </c>
      <c r="B791" s="692">
        <v>0.0</v>
      </c>
      <c r="C791" s="692">
        <v>0.0</v>
      </c>
      <c r="D791" s="692">
        <v>0.0</v>
      </c>
      <c r="E791" s="692">
        <v>0.0</v>
      </c>
      <c r="F791" s="692">
        <v>0.0</v>
      </c>
      <c r="G791" s="690">
        <v>0.0</v>
      </c>
      <c r="H791" s="693">
        <f t="shared" ref="H791:H793" si="587">sum(B791:G791)</f>
        <v>0</v>
      </c>
      <c r="I791" s="701"/>
      <c r="J791" s="635"/>
      <c r="K791" s="1714" t="s">
        <v>446</v>
      </c>
      <c r="L791" s="692">
        <f t="shared" si="575"/>
        <v>3</v>
      </c>
      <c r="M791" s="701">
        <f>(L791-H791)-R791</f>
        <v>3</v>
      </c>
      <c r="N791" s="692"/>
      <c r="O791" s="701">
        <f t="shared" ref="O791:O792" si="588">SUM(M791,N791)</f>
        <v>3</v>
      </c>
      <c r="P791" s="701"/>
      <c r="Q791" s="692"/>
      <c r="R791" s="1686"/>
      <c r="S791" s="659" t="s">
        <v>100</v>
      </c>
      <c r="T791" s="649"/>
      <c r="U791" s="7"/>
      <c r="V791" s="7"/>
      <c r="W791" s="7"/>
      <c r="X791" s="7"/>
      <c r="Y791" s="7"/>
      <c r="Z791" s="7"/>
      <c r="AA791" s="7"/>
      <c r="AB791" s="7"/>
      <c r="AC791" s="7"/>
    </row>
    <row r="792">
      <c r="A792" s="1714" t="s">
        <v>751</v>
      </c>
      <c r="B792" s="692">
        <v>0.0</v>
      </c>
      <c r="C792" s="702">
        <v>0.0</v>
      </c>
      <c r="D792" s="692">
        <v>0.0</v>
      </c>
      <c r="E792" s="692">
        <v>0.0</v>
      </c>
      <c r="F792" s="692">
        <v>0.0</v>
      </c>
      <c r="G792" s="690">
        <v>0.0</v>
      </c>
      <c r="H792" s="693">
        <f t="shared" si="587"/>
        <v>0</v>
      </c>
      <c r="I792" s="701"/>
      <c r="J792" s="635"/>
      <c r="K792" s="1714" t="s">
        <v>751</v>
      </c>
      <c r="L792" s="692">
        <f t="shared" si="575"/>
        <v>2</v>
      </c>
      <c r="M792" s="701">
        <f t="shared" ref="M792:M793" si="589">(L792-H792)</f>
        <v>2</v>
      </c>
      <c r="N792" s="692"/>
      <c r="O792" s="701">
        <f t="shared" si="588"/>
        <v>2</v>
      </c>
      <c r="P792" s="701"/>
      <c r="Q792" s="701"/>
      <c r="R792" s="1686"/>
      <c r="S792" s="649"/>
      <c r="T792" s="649"/>
      <c r="U792" s="7"/>
      <c r="V792" s="7"/>
      <c r="W792" s="7"/>
      <c r="X792" s="7"/>
      <c r="Y792" s="7"/>
      <c r="Z792" s="7"/>
      <c r="AA792" s="7"/>
      <c r="AB792" s="7"/>
      <c r="AC792" s="7"/>
    </row>
    <row r="793">
      <c r="A793" s="1714" t="s">
        <v>80</v>
      </c>
      <c r="B793" s="692">
        <v>0.0</v>
      </c>
      <c r="C793" s="702">
        <v>0.0</v>
      </c>
      <c r="D793" s="692">
        <v>0.0</v>
      </c>
      <c r="E793" s="692">
        <v>0.0</v>
      </c>
      <c r="F793" s="692">
        <v>0.0</v>
      </c>
      <c r="G793" s="690">
        <v>0.0</v>
      </c>
      <c r="H793" s="693">
        <f t="shared" si="587"/>
        <v>0</v>
      </c>
      <c r="I793" s="701"/>
      <c r="J793" s="635"/>
      <c r="K793" s="1714" t="s">
        <v>80</v>
      </c>
      <c r="L793" s="692">
        <f t="shared" si="575"/>
        <v>16</v>
      </c>
      <c r="M793" s="701">
        <f t="shared" si="589"/>
        <v>16</v>
      </c>
      <c r="N793" s="692"/>
      <c r="O793" s="701">
        <f>sum(M793,N793)</f>
        <v>16</v>
      </c>
      <c r="P793" s="701"/>
      <c r="Q793" s="692"/>
      <c r="R793" s="1686"/>
      <c r="S793" s="649"/>
      <c r="T793" s="649"/>
      <c r="U793" s="7"/>
      <c r="V793" s="7"/>
      <c r="W793" s="7"/>
      <c r="X793" s="7"/>
      <c r="Y793" s="7"/>
      <c r="Z793" s="7"/>
      <c r="AA793" s="7"/>
      <c r="AB793" s="7"/>
      <c r="AC793" s="7"/>
    </row>
    <row r="794">
      <c r="A794" s="1762" t="s">
        <v>713</v>
      </c>
      <c r="B794" s="1760">
        <v>1.0</v>
      </c>
      <c r="C794" s="1760">
        <v>2.0</v>
      </c>
      <c r="D794" s="1760">
        <v>1.0</v>
      </c>
      <c r="E794" s="1760">
        <v>1.0</v>
      </c>
      <c r="F794" s="1760">
        <v>1.0</v>
      </c>
      <c r="G794" s="1760">
        <v>0.0</v>
      </c>
      <c r="H794" s="1761">
        <f t="shared" ref="H794:H796" si="590">SUM(B794:G794)</f>
        <v>6</v>
      </c>
      <c r="I794" s="1762">
        <f>SUM(H794:H798)</f>
        <v>9</v>
      </c>
      <c r="J794" s="647"/>
      <c r="K794" s="1762" t="s">
        <v>713</v>
      </c>
      <c r="L794" s="1765">
        <f t="shared" si="575"/>
        <v>15</v>
      </c>
      <c r="M794" s="1762">
        <f>(L794-H794)-R794</f>
        <v>9</v>
      </c>
      <c r="N794" s="1765"/>
      <c r="O794" s="1762">
        <f t="shared" ref="O794:O795" si="591">SUM(M794,N794)</f>
        <v>9</v>
      </c>
      <c r="P794" s="1765"/>
      <c r="Q794" s="1762"/>
      <c r="R794" s="1762"/>
      <c r="S794" s="649"/>
      <c r="T794" s="649"/>
      <c r="U794" s="7"/>
      <c r="V794" s="7"/>
      <c r="W794" s="7"/>
      <c r="X794" s="7"/>
      <c r="Y794" s="7"/>
      <c r="Z794" s="7"/>
      <c r="AA794" s="7"/>
      <c r="AB794" s="7"/>
      <c r="AC794" s="7"/>
    </row>
    <row r="795">
      <c r="A795" s="1714" t="s">
        <v>77</v>
      </c>
      <c r="B795" s="692">
        <v>0.0</v>
      </c>
      <c r="C795" s="692">
        <v>0.0</v>
      </c>
      <c r="D795" s="692">
        <v>0.0</v>
      </c>
      <c r="E795" s="692">
        <v>0.0</v>
      </c>
      <c r="F795" s="692">
        <v>0.0</v>
      </c>
      <c r="G795" s="690">
        <v>0.0</v>
      </c>
      <c r="H795" s="693">
        <f t="shared" si="590"/>
        <v>0</v>
      </c>
      <c r="I795" s="596">
        <f>(I794/60)</f>
        <v>0.15</v>
      </c>
      <c r="J795" s="647"/>
      <c r="K795" s="1714" t="s">
        <v>77</v>
      </c>
      <c r="L795" s="692">
        <f t="shared" si="575"/>
        <v>2</v>
      </c>
      <c r="M795" s="701">
        <f>(L795-H795-H796)-R795</f>
        <v>0</v>
      </c>
      <c r="N795" s="692"/>
      <c r="O795" s="701">
        <f t="shared" si="591"/>
        <v>0</v>
      </c>
      <c r="P795" s="701"/>
      <c r="Q795" s="701"/>
      <c r="R795" s="1686"/>
      <c r="S795" s="649"/>
      <c r="T795" s="649"/>
      <c r="U795" s="7"/>
      <c r="V795" s="7"/>
      <c r="W795" s="7"/>
      <c r="X795" s="7"/>
      <c r="Y795" s="7"/>
      <c r="Z795" s="7"/>
      <c r="AA795" s="7"/>
      <c r="AB795" s="7"/>
      <c r="AC795" s="7"/>
    </row>
    <row r="796">
      <c r="A796" s="1714" t="s">
        <v>78</v>
      </c>
      <c r="B796" s="692">
        <v>0.0</v>
      </c>
      <c r="C796" s="692">
        <v>1.0</v>
      </c>
      <c r="D796" s="692">
        <v>1.0</v>
      </c>
      <c r="E796" s="692">
        <v>0.0</v>
      </c>
      <c r="F796" s="692">
        <v>0.0</v>
      </c>
      <c r="G796" s="690">
        <v>0.0</v>
      </c>
      <c r="H796" s="693">
        <f t="shared" si="590"/>
        <v>2</v>
      </c>
      <c r="I796" s="701"/>
      <c r="J796" s="647"/>
      <c r="K796" s="1714" t="s">
        <v>78</v>
      </c>
      <c r="L796" s="692" t="str">
        <f t="shared" si="575"/>
        <v>-</v>
      </c>
      <c r="M796" s="701" t="s">
        <v>79</v>
      </c>
      <c r="N796" s="692"/>
      <c r="O796" s="701" t="s">
        <v>79</v>
      </c>
      <c r="P796" s="701"/>
      <c r="Q796" s="701"/>
      <c r="R796" s="1686"/>
      <c r="S796" s="649"/>
      <c r="T796" s="649"/>
      <c r="U796" s="7"/>
      <c r="V796" s="7"/>
      <c r="W796" s="7"/>
      <c r="X796" s="7"/>
      <c r="Y796" s="7"/>
      <c r="Z796" s="7"/>
      <c r="AA796" s="7"/>
      <c r="AB796" s="7"/>
      <c r="AC796" s="7"/>
    </row>
    <row r="797">
      <c r="A797" s="1714" t="s">
        <v>446</v>
      </c>
      <c r="B797" s="692">
        <v>0.0</v>
      </c>
      <c r="C797" s="692">
        <v>0.0</v>
      </c>
      <c r="D797" s="692">
        <v>0.0</v>
      </c>
      <c r="E797" s="692">
        <v>0.0</v>
      </c>
      <c r="F797" s="692">
        <v>0.0</v>
      </c>
      <c r="G797" s="690">
        <v>0.0</v>
      </c>
      <c r="H797" s="693">
        <f t="shared" ref="H797:H799" si="592">sum(B797:G797)</f>
        <v>0</v>
      </c>
      <c r="I797" s="701"/>
      <c r="J797" s="647"/>
      <c r="K797" s="1714" t="s">
        <v>446</v>
      </c>
      <c r="L797" s="692">
        <f t="shared" si="575"/>
        <v>0</v>
      </c>
      <c r="M797" s="701">
        <f>(L797-H797)-R797</f>
        <v>0</v>
      </c>
      <c r="N797" s="692"/>
      <c r="O797" s="701">
        <f t="shared" ref="O797:O798" si="593">SUM(M797,N797)</f>
        <v>0</v>
      </c>
      <c r="P797" s="701"/>
      <c r="Q797" s="701"/>
      <c r="R797" s="1686"/>
      <c r="S797" s="649"/>
      <c r="T797" s="649"/>
      <c r="U797" s="7"/>
      <c r="V797" s="7"/>
      <c r="W797" s="7"/>
      <c r="X797" s="7"/>
      <c r="Y797" s="7"/>
      <c r="Z797" s="7"/>
      <c r="AA797" s="7"/>
      <c r="AB797" s="7"/>
      <c r="AC797" s="7"/>
    </row>
    <row r="798">
      <c r="A798" s="1714" t="s">
        <v>751</v>
      </c>
      <c r="B798" s="692">
        <v>0.0</v>
      </c>
      <c r="C798" s="692">
        <v>0.0</v>
      </c>
      <c r="D798" s="692">
        <v>0.0</v>
      </c>
      <c r="E798" s="692">
        <v>0.0</v>
      </c>
      <c r="F798" s="692">
        <v>0.0</v>
      </c>
      <c r="G798" s="690">
        <v>1.0</v>
      </c>
      <c r="H798" s="693">
        <f t="shared" si="592"/>
        <v>1</v>
      </c>
      <c r="I798" s="701"/>
      <c r="J798" s="647"/>
      <c r="K798" s="1714" t="s">
        <v>751</v>
      </c>
      <c r="L798" s="692">
        <f t="shared" si="575"/>
        <v>3</v>
      </c>
      <c r="M798" s="701">
        <f t="shared" ref="M798:M799" si="594">(L798-H798)</f>
        <v>2</v>
      </c>
      <c r="N798" s="692"/>
      <c r="O798" s="701">
        <f t="shared" si="593"/>
        <v>2</v>
      </c>
      <c r="P798" s="701"/>
      <c r="Q798" s="701"/>
      <c r="R798" s="1686"/>
      <c r="S798" s="649"/>
      <c r="T798" s="649"/>
      <c r="U798" s="7"/>
      <c r="V798" s="7"/>
      <c r="W798" s="7"/>
      <c r="X798" s="7"/>
      <c r="Y798" s="7"/>
      <c r="Z798" s="7"/>
      <c r="AA798" s="7"/>
      <c r="AB798" s="7"/>
      <c r="AC798" s="7"/>
    </row>
    <row r="799">
      <c r="A799" s="1714" t="s">
        <v>80</v>
      </c>
      <c r="B799" s="692">
        <v>0.0</v>
      </c>
      <c r="C799" s="692">
        <v>0.0</v>
      </c>
      <c r="D799" s="692">
        <v>0.0</v>
      </c>
      <c r="E799" s="692">
        <v>0.0</v>
      </c>
      <c r="F799" s="692">
        <v>0.0</v>
      </c>
      <c r="G799" s="690">
        <v>0.0</v>
      </c>
      <c r="H799" s="693">
        <f t="shared" si="592"/>
        <v>0</v>
      </c>
      <c r="I799" s="701"/>
      <c r="J799" s="647"/>
      <c r="K799" s="1714" t="s">
        <v>80</v>
      </c>
      <c r="L799" s="692">
        <f t="shared" si="575"/>
        <v>0</v>
      </c>
      <c r="M799" s="701">
        <f t="shared" si="594"/>
        <v>0</v>
      </c>
      <c r="N799" s="692"/>
      <c r="O799" s="701">
        <f>sum(M799,N799)</f>
        <v>0</v>
      </c>
      <c r="P799" s="701"/>
      <c r="Q799" s="701"/>
      <c r="R799" s="1686"/>
      <c r="S799" s="649"/>
      <c r="T799" s="649"/>
      <c r="U799" s="7"/>
      <c r="V799" s="7"/>
      <c r="W799" s="7"/>
      <c r="X799" s="7"/>
      <c r="Y799" s="7"/>
      <c r="Z799" s="7"/>
      <c r="AA799" s="7"/>
      <c r="AB799" s="7"/>
      <c r="AC799" s="7"/>
    </row>
    <row r="800">
      <c r="A800" s="1762" t="s">
        <v>810</v>
      </c>
      <c r="B800" s="1760">
        <v>1.0</v>
      </c>
      <c r="C800" s="1760">
        <v>0.0</v>
      </c>
      <c r="D800" s="1760">
        <v>0.0</v>
      </c>
      <c r="E800" s="1760">
        <v>4.0</v>
      </c>
      <c r="F800" s="1760">
        <v>5.0</v>
      </c>
      <c r="G800" s="1760">
        <v>0.0</v>
      </c>
      <c r="H800" s="1761">
        <f t="shared" ref="H800:H802" si="595">SUM(B800:G800)</f>
        <v>10</v>
      </c>
      <c r="I800" s="1762">
        <f>SUM(H800:H804)</f>
        <v>15</v>
      </c>
      <c r="J800" s="635"/>
      <c r="K800" s="1762" t="s">
        <v>810</v>
      </c>
      <c r="L800" s="1765">
        <f t="shared" si="575"/>
        <v>10</v>
      </c>
      <c r="M800" s="1762">
        <f>(L800-H800)-R800</f>
        <v>0</v>
      </c>
      <c r="N800" s="1760"/>
      <c r="O800" s="1762">
        <f t="shared" ref="O800:O801" si="596">SUM(M800,N800)</f>
        <v>0</v>
      </c>
      <c r="P800" s="1762"/>
      <c r="Q800" s="1762"/>
      <c r="R800" s="1762"/>
      <c r="S800" s="649"/>
      <c r="T800" s="649"/>
      <c r="U800" s="7"/>
      <c r="V800" s="7"/>
      <c r="W800" s="7"/>
      <c r="X800" s="7"/>
      <c r="Y800" s="7"/>
      <c r="Z800" s="7"/>
      <c r="AA800" s="7"/>
      <c r="AB800" s="7"/>
      <c r="AC800" s="7"/>
    </row>
    <row r="801">
      <c r="A801" s="1714" t="s">
        <v>77</v>
      </c>
      <c r="B801" s="692">
        <v>0.0</v>
      </c>
      <c r="C801" s="692">
        <v>0.0</v>
      </c>
      <c r="D801" s="692">
        <v>0.0</v>
      </c>
      <c r="E801" s="692">
        <v>0.0</v>
      </c>
      <c r="F801" s="692">
        <v>0.0</v>
      </c>
      <c r="G801" s="690">
        <v>0.0</v>
      </c>
      <c r="H801" s="693">
        <f t="shared" si="595"/>
        <v>0</v>
      </c>
      <c r="I801" s="596">
        <f>(I800/60)</f>
        <v>0.25</v>
      </c>
      <c r="J801" s="635"/>
      <c r="K801" s="1714" t="s">
        <v>77</v>
      </c>
      <c r="L801" s="692">
        <f t="shared" si="575"/>
        <v>0</v>
      </c>
      <c r="M801" s="701">
        <f>(L801-H801-H802)-R801</f>
        <v>0</v>
      </c>
      <c r="N801" s="692"/>
      <c r="O801" s="701">
        <f t="shared" si="596"/>
        <v>0</v>
      </c>
      <c r="P801" s="701"/>
      <c r="Q801" s="701"/>
      <c r="R801" s="1686"/>
      <c r="S801" s="649"/>
      <c r="T801" s="649"/>
      <c r="U801" s="7"/>
      <c r="V801" s="7"/>
      <c r="W801" s="7"/>
      <c r="X801" s="7"/>
      <c r="Y801" s="7"/>
      <c r="Z801" s="7"/>
      <c r="AA801" s="7"/>
      <c r="AB801" s="7"/>
      <c r="AC801" s="7"/>
    </row>
    <row r="802">
      <c r="A802" s="1714" t="s">
        <v>78</v>
      </c>
      <c r="B802" s="692">
        <v>0.0</v>
      </c>
      <c r="C802" s="692">
        <v>0.0</v>
      </c>
      <c r="D802" s="692">
        <v>0.0</v>
      </c>
      <c r="E802" s="692">
        <v>0.0</v>
      </c>
      <c r="F802" s="692">
        <v>0.0</v>
      </c>
      <c r="G802" s="690">
        <v>0.0</v>
      </c>
      <c r="H802" s="693">
        <f t="shared" si="595"/>
        <v>0</v>
      </c>
      <c r="I802" s="701"/>
      <c r="J802" s="635"/>
      <c r="K802" s="1714" t="s">
        <v>78</v>
      </c>
      <c r="L802" s="692" t="str">
        <f t="shared" si="575"/>
        <v>-</v>
      </c>
      <c r="M802" s="701" t="s">
        <v>79</v>
      </c>
      <c r="N802" s="692"/>
      <c r="O802" s="701" t="s">
        <v>79</v>
      </c>
      <c r="P802" s="701"/>
      <c r="Q802" s="701"/>
      <c r="R802" s="1686"/>
      <c r="S802" s="649"/>
      <c r="T802" s="649"/>
      <c r="U802" s="7"/>
      <c r="V802" s="7"/>
      <c r="W802" s="7"/>
      <c r="X802" s="7"/>
      <c r="Y802" s="7"/>
      <c r="Z802" s="7"/>
      <c r="AA802" s="7"/>
      <c r="AB802" s="7"/>
      <c r="AC802" s="7"/>
    </row>
    <row r="803">
      <c r="A803" s="1714" t="s">
        <v>446</v>
      </c>
      <c r="B803" s="692">
        <v>0.0</v>
      </c>
      <c r="C803" s="692">
        <v>0.0</v>
      </c>
      <c r="D803" s="692">
        <v>0.0</v>
      </c>
      <c r="E803" s="692">
        <v>1.0</v>
      </c>
      <c r="F803" s="692">
        <v>4.0</v>
      </c>
      <c r="G803" s="690">
        <v>0.0</v>
      </c>
      <c r="H803" s="693">
        <f t="shared" ref="H803:H804" si="597">sum(B803:G803)</f>
        <v>5</v>
      </c>
      <c r="I803" s="701"/>
      <c r="J803" s="635"/>
      <c r="K803" s="1714" t="s">
        <v>446</v>
      </c>
      <c r="L803" s="692">
        <f t="shared" si="575"/>
        <v>5</v>
      </c>
      <c r="M803" s="701">
        <f>(L803-H803)-R803</f>
        <v>0</v>
      </c>
      <c r="N803" s="692"/>
      <c r="O803" s="701">
        <f t="shared" ref="O803:O804" si="598">SUM(M803,N803)</f>
        <v>0</v>
      </c>
      <c r="P803" s="701"/>
      <c r="Q803" s="701"/>
      <c r="R803" s="1686"/>
      <c r="S803" s="649"/>
      <c r="T803" s="649"/>
      <c r="U803" s="7"/>
      <c r="V803" s="7"/>
      <c r="W803" s="7"/>
      <c r="X803" s="7"/>
      <c r="Y803" s="7"/>
      <c r="Z803" s="7"/>
      <c r="AA803" s="7"/>
      <c r="AB803" s="7"/>
      <c r="AC803" s="7"/>
    </row>
    <row r="804">
      <c r="A804" s="1714" t="s">
        <v>751</v>
      </c>
      <c r="B804" s="692">
        <v>0.0</v>
      </c>
      <c r="C804" s="692">
        <v>0.0</v>
      </c>
      <c r="D804" s="692">
        <v>0.0</v>
      </c>
      <c r="E804" s="692">
        <v>0.0</v>
      </c>
      <c r="F804" s="692">
        <v>0.0</v>
      </c>
      <c r="G804" s="690">
        <v>0.0</v>
      </c>
      <c r="H804" s="693">
        <f t="shared" si="597"/>
        <v>0</v>
      </c>
      <c r="I804" s="701"/>
      <c r="J804" s="635"/>
      <c r="K804" s="1714" t="s">
        <v>751</v>
      </c>
      <c r="L804" s="692">
        <f t="shared" si="575"/>
        <v>0</v>
      </c>
      <c r="M804" s="701">
        <f t="shared" ref="M804:M805" si="599">(L804-H804)</f>
        <v>0</v>
      </c>
      <c r="N804" s="692"/>
      <c r="O804" s="701">
        <f t="shared" si="598"/>
        <v>0</v>
      </c>
      <c r="P804" s="701"/>
      <c r="Q804" s="701"/>
      <c r="R804" s="1686"/>
      <c r="S804" s="649"/>
      <c r="T804" s="649"/>
      <c r="U804" s="7"/>
      <c r="V804" s="7"/>
      <c r="W804" s="7"/>
      <c r="X804" s="7"/>
      <c r="Y804" s="7"/>
      <c r="Z804" s="7"/>
      <c r="AA804" s="7"/>
      <c r="AB804" s="7"/>
      <c r="AC804" s="7"/>
    </row>
    <row r="805">
      <c r="A805" s="1714" t="s">
        <v>80</v>
      </c>
      <c r="B805" s="692">
        <v>0.0</v>
      </c>
      <c r="C805" s="692">
        <v>0.0</v>
      </c>
      <c r="D805" s="692">
        <v>0.0</v>
      </c>
      <c r="E805" s="692">
        <v>0.0</v>
      </c>
      <c r="F805" s="692">
        <v>0.0</v>
      </c>
      <c r="G805" s="690">
        <v>0.0</v>
      </c>
      <c r="H805" s="693">
        <f t="shared" ref="H805:H808" si="600">SUM(B805:G805)</f>
        <v>0</v>
      </c>
      <c r="I805" s="701"/>
      <c r="J805" s="635"/>
      <c r="K805" s="1714" t="s">
        <v>80</v>
      </c>
      <c r="L805" s="692">
        <f t="shared" si="575"/>
        <v>24</v>
      </c>
      <c r="M805" s="701">
        <f t="shared" si="599"/>
        <v>24</v>
      </c>
      <c r="N805" s="692"/>
      <c r="O805" s="701">
        <f>sum(M805,N805)</f>
        <v>24</v>
      </c>
      <c r="P805" s="701"/>
      <c r="Q805" s="701"/>
      <c r="R805" s="1686"/>
      <c r="S805" s="649"/>
      <c r="T805" s="649"/>
      <c r="U805" s="7"/>
      <c r="V805" s="7"/>
      <c r="W805" s="7"/>
      <c r="X805" s="7"/>
      <c r="Y805" s="7"/>
      <c r="Z805" s="7"/>
      <c r="AA805" s="7"/>
      <c r="AB805" s="7"/>
      <c r="AC805" s="7"/>
    </row>
    <row r="806">
      <c r="A806" s="1771" t="s">
        <v>1115</v>
      </c>
      <c r="B806" s="1760">
        <v>0.0</v>
      </c>
      <c r="C806" s="1760">
        <v>4.0</v>
      </c>
      <c r="D806" s="1760">
        <v>2.0</v>
      </c>
      <c r="E806" s="1760">
        <v>4.0</v>
      </c>
      <c r="F806" s="1760">
        <v>3.0</v>
      </c>
      <c r="G806" s="1760">
        <v>1.0</v>
      </c>
      <c r="H806" s="1761">
        <f t="shared" si="600"/>
        <v>14</v>
      </c>
      <c r="I806" s="1762">
        <f>SUM(H806:H810)</f>
        <v>17</v>
      </c>
      <c r="J806" s="2032"/>
      <c r="K806" s="1765" t="s">
        <v>1116</v>
      </c>
      <c r="L806" s="1765">
        <v>30.0</v>
      </c>
      <c r="M806" s="1762">
        <f>(L806-H806)-R806</f>
        <v>16</v>
      </c>
      <c r="N806" s="1760"/>
      <c r="O806" s="1762">
        <f t="shared" ref="O806:O807" si="601">SUM(M806,N806)</f>
        <v>16</v>
      </c>
      <c r="P806" s="1764"/>
      <c r="Q806" s="1762"/>
      <c r="R806" s="1762"/>
      <c r="S806" s="649"/>
      <c r="T806" s="649"/>
      <c r="U806" s="7"/>
      <c r="V806" s="7"/>
      <c r="W806" s="7"/>
      <c r="X806" s="7"/>
      <c r="Y806" s="7"/>
      <c r="Z806" s="7"/>
      <c r="AA806" s="7"/>
      <c r="AB806" s="7"/>
      <c r="AC806" s="7"/>
    </row>
    <row r="807">
      <c r="A807" s="1714" t="s">
        <v>77</v>
      </c>
      <c r="B807" s="692">
        <v>0.0</v>
      </c>
      <c r="C807" s="692">
        <v>0.0</v>
      </c>
      <c r="D807" s="692">
        <v>0.0</v>
      </c>
      <c r="E807" s="692">
        <v>0.0</v>
      </c>
      <c r="F807" s="692">
        <v>0.0</v>
      </c>
      <c r="G807" s="690">
        <v>0.0</v>
      </c>
      <c r="H807" s="693">
        <f t="shared" si="600"/>
        <v>0</v>
      </c>
      <c r="I807" s="596">
        <f>(I806/60)</f>
        <v>0.2833333333</v>
      </c>
      <c r="J807" s="635"/>
      <c r="K807" s="1714" t="s">
        <v>77</v>
      </c>
      <c r="L807" s="692">
        <f t="shared" ref="L807:L808" si="602">O278</f>
        <v>0</v>
      </c>
      <c r="M807" s="701">
        <f>(L807-H807-H808)-R807</f>
        <v>0</v>
      </c>
      <c r="N807" s="692"/>
      <c r="O807" s="701">
        <f t="shared" si="601"/>
        <v>0</v>
      </c>
      <c r="P807" s="701"/>
      <c r="Q807" s="701"/>
      <c r="R807" s="1686"/>
      <c r="S807" s="649"/>
      <c r="T807" s="649"/>
      <c r="U807" s="7"/>
      <c r="V807" s="7"/>
      <c r="W807" s="7"/>
      <c r="X807" s="7"/>
      <c r="Y807" s="7"/>
      <c r="Z807" s="7"/>
      <c r="AA807" s="7"/>
      <c r="AB807" s="7"/>
      <c r="AC807" s="7"/>
    </row>
    <row r="808">
      <c r="A808" s="1714" t="s">
        <v>78</v>
      </c>
      <c r="B808" s="692">
        <v>0.0</v>
      </c>
      <c r="C808" s="692">
        <v>0.0</v>
      </c>
      <c r="D808" s="692">
        <v>0.0</v>
      </c>
      <c r="E808" s="692">
        <v>0.0</v>
      </c>
      <c r="F808" s="692">
        <v>0.0</v>
      </c>
      <c r="G808" s="690">
        <v>0.0</v>
      </c>
      <c r="H808" s="693">
        <f t="shared" si="600"/>
        <v>0</v>
      </c>
      <c r="I808" s="701"/>
      <c r="J808" s="635"/>
      <c r="K808" s="1714" t="s">
        <v>78</v>
      </c>
      <c r="L808" s="692" t="str">
        <f t="shared" si="602"/>
        <v>-</v>
      </c>
      <c r="M808" s="701" t="s">
        <v>79</v>
      </c>
      <c r="N808" s="692"/>
      <c r="O808" s="701" t="s">
        <v>79</v>
      </c>
      <c r="P808" s="701"/>
      <c r="Q808" s="701"/>
      <c r="R808" s="1686"/>
      <c r="S808" s="649"/>
      <c r="T808" s="649"/>
      <c r="U808" s="7"/>
      <c r="V808" s="7"/>
      <c r="W808" s="7"/>
      <c r="X808" s="7"/>
      <c r="Y808" s="7"/>
      <c r="Z808" s="7"/>
      <c r="AA808" s="7"/>
      <c r="AB808" s="7"/>
      <c r="AC808" s="7"/>
    </row>
    <row r="809">
      <c r="A809" s="1714" t="s">
        <v>446</v>
      </c>
      <c r="B809" s="692">
        <v>0.0</v>
      </c>
      <c r="C809" s="692">
        <v>1.0</v>
      </c>
      <c r="D809" s="692">
        <v>0.0</v>
      </c>
      <c r="E809" s="692">
        <v>0.0</v>
      </c>
      <c r="F809" s="692">
        <v>2.0</v>
      </c>
      <c r="G809" s="690">
        <v>0.0</v>
      </c>
      <c r="H809" s="693">
        <f t="shared" ref="H809:H811" si="603">sum(B809:G809)</f>
        <v>3</v>
      </c>
      <c r="I809" s="701"/>
      <c r="J809" s="635"/>
      <c r="K809" s="1714" t="s">
        <v>446</v>
      </c>
      <c r="L809" s="692">
        <v>5.0</v>
      </c>
      <c r="M809" s="701">
        <f>(L809-H809)-R809</f>
        <v>2</v>
      </c>
      <c r="N809" s="692"/>
      <c r="O809" s="701">
        <f t="shared" ref="O809:O810" si="604">SUM(M809,N809)</f>
        <v>2</v>
      </c>
      <c r="P809" s="701"/>
      <c r="Q809" s="701"/>
      <c r="R809" s="1686"/>
      <c r="S809" s="649"/>
      <c r="T809" s="649"/>
      <c r="U809" s="7"/>
      <c r="V809" s="7"/>
      <c r="W809" s="7"/>
      <c r="X809" s="7"/>
      <c r="Y809" s="7"/>
      <c r="Z809" s="7"/>
      <c r="AA809" s="7"/>
      <c r="AB809" s="7"/>
      <c r="AC809" s="7"/>
    </row>
    <row r="810">
      <c r="A810" s="1714" t="s">
        <v>751</v>
      </c>
      <c r="B810" s="692">
        <v>0.0</v>
      </c>
      <c r="C810" s="692">
        <v>0.0</v>
      </c>
      <c r="D810" s="692">
        <v>0.0</v>
      </c>
      <c r="E810" s="692">
        <v>0.0</v>
      </c>
      <c r="F810" s="692">
        <v>0.0</v>
      </c>
      <c r="G810" s="690">
        <v>0.0</v>
      </c>
      <c r="H810" s="693">
        <f t="shared" si="603"/>
        <v>0</v>
      </c>
      <c r="I810" s="701"/>
      <c r="J810" s="635"/>
      <c r="K810" s="1714" t="s">
        <v>751</v>
      </c>
      <c r="L810" s="692">
        <f t="shared" ref="L810:L817" si="605">O281</f>
        <v>0</v>
      </c>
      <c r="M810" s="701">
        <f t="shared" ref="M810:M811" si="606">(L810-H810)</f>
        <v>0</v>
      </c>
      <c r="N810" s="692"/>
      <c r="O810" s="701">
        <f t="shared" si="604"/>
        <v>0</v>
      </c>
      <c r="P810" s="701"/>
      <c r="Q810" s="701"/>
      <c r="R810" s="1686"/>
      <c r="S810" s="649"/>
      <c r="T810" s="649"/>
      <c r="U810" s="7"/>
      <c r="V810" s="7"/>
      <c r="W810" s="7"/>
      <c r="X810" s="7"/>
      <c r="Y810" s="7"/>
      <c r="Z810" s="7"/>
      <c r="AA810" s="7"/>
      <c r="AB810" s="7"/>
      <c r="AC810" s="7"/>
    </row>
    <row r="811">
      <c r="A811" s="1714" t="s">
        <v>80</v>
      </c>
      <c r="B811" s="692">
        <v>0.0</v>
      </c>
      <c r="C811" s="692">
        <v>0.0</v>
      </c>
      <c r="D811" s="692">
        <v>0.0</v>
      </c>
      <c r="E811" s="692">
        <v>0.0</v>
      </c>
      <c r="F811" s="692">
        <v>0.0</v>
      </c>
      <c r="G811" s="690">
        <v>0.0</v>
      </c>
      <c r="H811" s="693">
        <f t="shared" si="603"/>
        <v>0</v>
      </c>
      <c r="I811" s="701"/>
      <c r="J811" s="635"/>
      <c r="K811" s="1714" t="s">
        <v>80</v>
      </c>
      <c r="L811" s="692">
        <f t="shared" si="605"/>
        <v>0</v>
      </c>
      <c r="M811" s="701">
        <f t="shared" si="606"/>
        <v>0</v>
      </c>
      <c r="N811" s="692"/>
      <c r="O811" s="701">
        <f>sum(M811,N811)</f>
        <v>0</v>
      </c>
      <c r="P811" s="701"/>
      <c r="Q811" s="701"/>
      <c r="R811" s="1686"/>
      <c r="S811" s="649"/>
      <c r="T811" s="649"/>
      <c r="U811" s="7"/>
      <c r="V811" s="7"/>
      <c r="W811" s="7"/>
      <c r="X811" s="7"/>
      <c r="Y811" s="7"/>
      <c r="Z811" s="7"/>
      <c r="AA811" s="7"/>
      <c r="AB811" s="7"/>
      <c r="AC811" s="7"/>
    </row>
    <row r="812">
      <c r="A812" s="1921" t="s">
        <v>809</v>
      </c>
      <c r="B812" s="1760">
        <v>0.0</v>
      </c>
      <c r="C812" s="1760">
        <v>0.0</v>
      </c>
      <c r="D812" s="1760">
        <v>0.0</v>
      </c>
      <c r="E812" s="1760">
        <v>0.0</v>
      </c>
      <c r="F812" s="1760">
        <v>0.0</v>
      </c>
      <c r="G812" s="1760">
        <v>0.0</v>
      </c>
      <c r="H812" s="1761">
        <f t="shared" ref="H812:H814" si="607">SUM(B812:G812)</f>
        <v>0</v>
      </c>
      <c r="I812" s="1762">
        <f>SUM(H812:H816)</f>
        <v>0</v>
      </c>
      <c r="J812" s="647"/>
      <c r="K812" s="1921" t="s">
        <v>809</v>
      </c>
      <c r="L812" s="1765">
        <f t="shared" si="605"/>
        <v>0</v>
      </c>
      <c r="M812" s="1762">
        <f>(L812-H812)-R812</f>
        <v>0</v>
      </c>
      <c r="N812" s="1760"/>
      <c r="O812" s="1762">
        <f t="shared" ref="O812:O813" si="608">SUM(M812,N812)</f>
        <v>0</v>
      </c>
      <c r="P812" s="1762"/>
      <c r="Q812" s="1762"/>
      <c r="R812" s="1762"/>
      <c r="S812" s="649"/>
      <c r="T812" s="649"/>
      <c r="U812" s="7"/>
      <c r="V812" s="7"/>
      <c r="W812" s="7"/>
      <c r="X812" s="7"/>
      <c r="Y812" s="7"/>
      <c r="Z812" s="7"/>
      <c r="AA812" s="7"/>
      <c r="AB812" s="7"/>
      <c r="AC812" s="7"/>
    </row>
    <row r="813">
      <c r="A813" s="1714" t="s">
        <v>77</v>
      </c>
      <c r="B813" s="692">
        <v>0.0</v>
      </c>
      <c r="C813" s="692">
        <v>0.0</v>
      </c>
      <c r="D813" s="692">
        <v>0.0</v>
      </c>
      <c r="E813" s="692">
        <v>0.0</v>
      </c>
      <c r="F813" s="692">
        <v>0.0</v>
      </c>
      <c r="G813" s="690">
        <v>0.0</v>
      </c>
      <c r="H813" s="693">
        <f t="shared" si="607"/>
        <v>0</v>
      </c>
      <c r="I813" s="596">
        <f>(I812/60)</f>
        <v>0</v>
      </c>
      <c r="J813" s="647"/>
      <c r="K813" s="1714" t="s">
        <v>77</v>
      </c>
      <c r="L813" s="692">
        <f t="shared" si="605"/>
        <v>0</v>
      </c>
      <c r="M813" s="701">
        <f>(L813-H813-H814)-R813</f>
        <v>0</v>
      </c>
      <c r="N813" s="692"/>
      <c r="O813" s="701">
        <f t="shared" si="608"/>
        <v>0</v>
      </c>
      <c r="P813" s="701"/>
      <c r="Q813" s="701"/>
      <c r="R813" s="1686"/>
      <c r="S813" s="649"/>
      <c r="T813" s="649"/>
      <c r="U813" s="7"/>
      <c r="V813" s="7"/>
      <c r="W813" s="7"/>
      <c r="X813" s="7"/>
      <c r="Y813" s="7"/>
      <c r="Z813" s="7"/>
      <c r="AA813" s="7"/>
      <c r="AB813" s="7"/>
      <c r="AC813" s="7"/>
    </row>
    <row r="814">
      <c r="A814" s="1714" t="s">
        <v>78</v>
      </c>
      <c r="B814" s="692">
        <v>0.0</v>
      </c>
      <c r="C814" s="692">
        <v>0.0</v>
      </c>
      <c r="D814" s="692">
        <v>0.0</v>
      </c>
      <c r="E814" s="692">
        <v>0.0</v>
      </c>
      <c r="F814" s="692">
        <v>0.0</v>
      </c>
      <c r="G814" s="690">
        <v>0.0</v>
      </c>
      <c r="H814" s="693">
        <f t="shared" si="607"/>
        <v>0</v>
      </c>
      <c r="I814" s="701"/>
      <c r="J814" s="647"/>
      <c r="K814" s="1714" t="s">
        <v>78</v>
      </c>
      <c r="L814" s="692" t="str">
        <f t="shared" si="605"/>
        <v>-</v>
      </c>
      <c r="M814" s="701" t="s">
        <v>79</v>
      </c>
      <c r="N814" s="692"/>
      <c r="O814" s="701" t="s">
        <v>79</v>
      </c>
      <c r="P814" s="701"/>
      <c r="Q814" s="701"/>
      <c r="R814" s="1686"/>
      <c r="S814" s="649"/>
      <c r="T814" s="649"/>
      <c r="U814" s="7"/>
      <c r="V814" s="7"/>
      <c r="W814" s="7"/>
      <c r="X814" s="7"/>
      <c r="Y814" s="7"/>
      <c r="Z814" s="7"/>
      <c r="AA814" s="7"/>
      <c r="AB814" s="7"/>
      <c r="AC814" s="7"/>
    </row>
    <row r="815">
      <c r="A815" s="1714" t="s">
        <v>446</v>
      </c>
      <c r="B815" s="692">
        <v>0.0</v>
      </c>
      <c r="C815" s="692">
        <v>0.0</v>
      </c>
      <c r="D815" s="692">
        <v>0.0</v>
      </c>
      <c r="E815" s="692">
        <v>0.0</v>
      </c>
      <c r="F815" s="692">
        <v>0.0</v>
      </c>
      <c r="G815" s="690">
        <v>0.0</v>
      </c>
      <c r="H815" s="693">
        <f t="shared" ref="H815:H816" si="609">sum(B815:G815)</f>
        <v>0</v>
      </c>
      <c r="I815" s="701"/>
      <c r="J815" s="647"/>
      <c r="K815" s="1714" t="s">
        <v>446</v>
      </c>
      <c r="L815" s="692">
        <f t="shared" si="605"/>
        <v>0</v>
      </c>
      <c r="M815" s="701">
        <f>(L815-H815)-R815</f>
        <v>0</v>
      </c>
      <c r="N815" s="692"/>
      <c r="O815" s="701">
        <f t="shared" ref="O815:O816" si="610">SUM(M815,N815)</f>
        <v>0</v>
      </c>
      <c r="P815" s="701"/>
      <c r="Q815" s="701"/>
      <c r="R815" s="1686"/>
      <c r="S815" s="649"/>
      <c r="T815" s="649"/>
      <c r="U815" s="7"/>
      <c r="V815" s="7"/>
      <c r="W815" s="7"/>
      <c r="X815" s="7"/>
      <c r="Y815" s="7"/>
      <c r="Z815" s="7"/>
      <c r="AA815" s="7"/>
      <c r="AB815" s="7"/>
      <c r="AC815" s="7"/>
    </row>
    <row r="816">
      <c r="A816" s="1714" t="s">
        <v>751</v>
      </c>
      <c r="B816" s="692">
        <v>0.0</v>
      </c>
      <c r="C816" s="692">
        <v>0.0</v>
      </c>
      <c r="D816" s="692">
        <v>0.0</v>
      </c>
      <c r="E816" s="692">
        <v>0.0</v>
      </c>
      <c r="F816" s="692">
        <v>0.0</v>
      </c>
      <c r="G816" s="690">
        <v>0.0</v>
      </c>
      <c r="H816" s="693">
        <f t="shared" si="609"/>
        <v>0</v>
      </c>
      <c r="I816" s="701"/>
      <c r="J816" s="647"/>
      <c r="K816" s="1714" t="s">
        <v>751</v>
      </c>
      <c r="L816" s="692">
        <f t="shared" si="605"/>
        <v>0</v>
      </c>
      <c r="M816" s="701">
        <f t="shared" ref="M816:M817" si="611">(L816-H816)</f>
        <v>0</v>
      </c>
      <c r="N816" s="692"/>
      <c r="O816" s="701">
        <f t="shared" si="610"/>
        <v>0</v>
      </c>
      <c r="P816" s="701"/>
      <c r="Q816" s="701"/>
      <c r="R816" s="1686"/>
      <c r="S816" s="649"/>
      <c r="T816" s="649"/>
      <c r="U816" s="7"/>
      <c r="V816" s="7"/>
      <c r="W816" s="7"/>
      <c r="X816" s="7"/>
      <c r="Y816" s="7"/>
      <c r="Z816" s="7"/>
      <c r="AA816" s="7"/>
      <c r="AB816" s="7"/>
      <c r="AC816" s="7"/>
    </row>
    <row r="817">
      <c r="A817" s="1714" t="s">
        <v>80</v>
      </c>
      <c r="B817" s="692">
        <v>0.0</v>
      </c>
      <c r="C817" s="692">
        <v>0.0</v>
      </c>
      <c r="D817" s="692">
        <v>0.0</v>
      </c>
      <c r="E817" s="692">
        <v>0.0</v>
      </c>
      <c r="F817" s="692">
        <v>0.0</v>
      </c>
      <c r="G817" s="690">
        <v>0.0</v>
      </c>
      <c r="H817" s="693">
        <f>SUM(B817:G817)</f>
        <v>0</v>
      </c>
      <c r="I817" s="701"/>
      <c r="J817" s="647"/>
      <c r="K817" s="1714" t="s">
        <v>80</v>
      </c>
      <c r="L817" s="692">
        <f t="shared" si="605"/>
        <v>0</v>
      </c>
      <c r="M817" s="701">
        <f t="shared" si="611"/>
        <v>0</v>
      </c>
      <c r="N817" s="692"/>
      <c r="O817" s="701">
        <f>sum(M817,N817)</f>
        <v>0</v>
      </c>
      <c r="P817" s="701"/>
      <c r="Q817" s="701"/>
      <c r="R817" s="1686"/>
      <c r="S817" s="649"/>
      <c r="T817" s="649"/>
      <c r="U817" s="7"/>
      <c r="V817" s="7"/>
      <c r="W817" s="7"/>
      <c r="X817" s="7"/>
      <c r="Y817" s="7"/>
      <c r="Z817" s="7"/>
      <c r="AA817" s="7"/>
      <c r="AB817" s="7"/>
      <c r="AC817" s="7"/>
    </row>
    <row r="818">
      <c r="A818" s="1757"/>
      <c r="B818" s="1684"/>
      <c r="C818" s="1682"/>
      <c r="D818" s="1684"/>
      <c r="E818" s="1682"/>
      <c r="F818" s="1684"/>
      <c r="G818" s="1682"/>
      <c r="H818" s="1682"/>
      <c r="I818" s="1682"/>
      <c r="J818" s="635"/>
      <c r="K818" s="1757"/>
      <c r="L818" s="1682"/>
      <c r="M818" s="1682"/>
      <c r="N818" s="1682"/>
      <c r="O818" s="1682"/>
      <c r="P818" s="1682"/>
      <c r="Q818" s="1682"/>
      <c r="R818" s="1682"/>
      <c r="S818" s="649"/>
      <c r="T818" s="649"/>
      <c r="U818" s="7"/>
      <c r="V818" s="7"/>
      <c r="W818" s="7"/>
      <c r="X818" s="7"/>
      <c r="Y818" s="7"/>
      <c r="Z818" s="7"/>
      <c r="AA818" s="7"/>
      <c r="AB818" s="7"/>
      <c r="AC818" s="7"/>
    </row>
    <row r="819">
      <c r="A819" s="1774" t="s">
        <v>121</v>
      </c>
      <c r="B819" s="1928">
        <f t="shared" ref="B819:H819" si="612">SUM(B690,B696,B702,B708,B714,B720,B726,B733,B739,B745,B751,B757,B763,B769,B776,B782,B788,B794,B800,B806, B812)</f>
        <v>27</v>
      </c>
      <c r="C819" s="1928">
        <f t="shared" si="612"/>
        <v>58</v>
      </c>
      <c r="D819" s="1928">
        <f t="shared" si="612"/>
        <v>67</v>
      </c>
      <c r="E819" s="1928">
        <f t="shared" si="612"/>
        <v>66</v>
      </c>
      <c r="F819" s="1928">
        <f t="shared" si="612"/>
        <v>40</v>
      </c>
      <c r="G819" s="1928">
        <f t="shared" si="612"/>
        <v>9</v>
      </c>
      <c r="H819" s="1928">
        <f t="shared" si="612"/>
        <v>267</v>
      </c>
      <c r="I819" s="1685"/>
      <c r="J819" s="635"/>
      <c r="K819" s="1774" t="s">
        <v>121</v>
      </c>
      <c r="L819" s="1928">
        <f t="shared" ref="L819:R819" si="613">SUM(L690,L696,L702,L708,L714,L720,L726,L733,L739,L745,L751,L757,L763,L769,L776,L782,L788,L794,L800,L806, L812)</f>
        <v>451</v>
      </c>
      <c r="M819" s="1928">
        <f t="shared" si="613"/>
        <v>183</v>
      </c>
      <c r="N819" s="1928">
        <f t="shared" si="613"/>
        <v>0</v>
      </c>
      <c r="O819" s="1928">
        <f t="shared" si="613"/>
        <v>183</v>
      </c>
      <c r="P819" s="1928">
        <f t="shared" si="613"/>
        <v>0</v>
      </c>
      <c r="Q819" s="1928">
        <f t="shared" si="613"/>
        <v>0</v>
      </c>
      <c r="R819" s="1928">
        <f t="shared" si="613"/>
        <v>1</v>
      </c>
      <c r="S819" s="649"/>
      <c r="T819" s="649"/>
      <c r="U819" s="7"/>
      <c r="V819" s="7"/>
      <c r="W819" s="7"/>
      <c r="X819" s="7"/>
      <c r="Y819" s="7"/>
      <c r="Z819" s="7"/>
      <c r="AA819" s="7"/>
      <c r="AB819" s="7"/>
      <c r="AC819" s="7"/>
    </row>
    <row r="820">
      <c r="A820" s="1774" t="s">
        <v>77</v>
      </c>
      <c r="B820" s="1928">
        <f t="shared" ref="B820:H820" si="614">SUM(B691,B697,B703,B709,B715,B721,B727,B734,B740,B746,B752,B758,B764,B770,B777,B783,B789,B795,B801,B807, B813)</f>
        <v>0</v>
      </c>
      <c r="C820" s="1928">
        <f t="shared" si="614"/>
        <v>2</v>
      </c>
      <c r="D820" s="1928">
        <f t="shared" si="614"/>
        <v>3</v>
      </c>
      <c r="E820" s="1928">
        <f t="shared" si="614"/>
        <v>0</v>
      </c>
      <c r="F820" s="1928">
        <f t="shared" si="614"/>
        <v>0</v>
      </c>
      <c r="G820" s="1928">
        <f t="shared" si="614"/>
        <v>0</v>
      </c>
      <c r="H820" s="1928">
        <f t="shared" si="614"/>
        <v>5</v>
      </c>
      <c r="I820" s="1685"/>
      <c r="J820" s="635"/>
      <c r="K820" s="1774" t="s">
        <v>77</v>
      </c>
      <c r="L820" s="1928">
        <f t="shared" ref="L820:R820" si="615">SUM(L691,L697,L703,L709,L715,L721,L727,L734,L740,L746,L752,L758,L764,L770,L777,L783,L789,L795,L801,L807, L813)</f>
        <v>41</v>
      </c>
      <c r="M820" s="1928">
        <f t="shared" si="615"/>
        <v>0</v>
      </c>
      <c r="N820" s="1928">
        <f t="shared" si="615"/>
        <v>0</v>
      </c>
      <c r="O820" s="1928">
        <f t="shared" si="615"/>
        <v>0</v>
      </c>
      <c r="P820" s="1928">
        <f t="shared" si="615"/>
        <v>0</v>
      </c>
      <c r="Q820" s="1928">
        <f t="shared" si="615"/>
        <v>0</v>
      </c>
      <c r="R820" s="1928">
        <f t="shared" si="615"/>
        <v>0</v>
      </c>
      <c r="S820" s="649"/>
      <c r="T820" s="649"/>
      <c r="U820" s="7"/>
      <c r="V820" s="7"/>
      <c r="W820" s="7"/>
      <c r="X820" s="7"/>
      <c r="Y820" s="7"/>
      <c r="Z820" s="7"/>
      <c r="AA820" s="7"/>
      <c r="AB820" s="7"/>
      <c r="AC820" s="7"/>
    </row>
    <row r="821">
      <c r="A821" s="1774" t="s">
        <v>78</v>
      </c>
      <c r="B821" s="1928">
        <f t="shared" ref="B821:H821" si="616">SUM(B692,B698,B704,B710,B716,B722,B728,B735,B741,B747,B753,B759,B765,B771,B778,B784,B790,B796,B802,B808, B814)</f>
        <v>6</v>
      </c>
      <c r="C821" s="1928">
        <f t="shared" si="616"/>
        <v>17</v>
      </c>
      <c r="D821" s="1928">
        <f t="shared" si="616"/>
        <v>6</v>
      </c>
      <c r="E821" s="1928">
        <f t="shared" si="616"/>
        <v>7</v>
      </c>
      <c r="F821" s="1928">
        <f t="shared" si="616"/>
        <v>0</v>
      </c>
      <c r="G821" s="1928">
        <f t="shared" si="616"/>
        <v>0</v>
      </c>
      <c r="H821" s="1928">
        <f t="shared" si="616"/>
        <v>36</v>
      </c>
      <c r="I821" s="1685"/>
      <c r="J821" s="635"/>
      <c r="K821" s="1774" t="s">
        <v>78</v>
      </c>
      <c r="L821" s="1928">
        <f t="shared" ref="L821:R821" si="617">SUM(L692,L698,L704,L710,L716,L722,L728,L735,L741,L747,L753,L759,L765,L771,L778,L784,L790,L796,L802,L808, L814)</f>
        <v>0</v>
      </c>
      <c r="M821" s="1928">
        <f t="shared" si="617"/>
        <v>0</v>
      </c>
      <c r="N821" s="1928">
        <f t="shared" si="617"/>
        <v>0</v>
      </c>
      <c r="O821" s="1928">
        <f t="shared" si="617"/>
        <v>0</v>
      </c>
      <c r="P821" s="1928">
        <f t="shared" si="617"/>
        <v>0</v>
      </c>
      <c r="Q821" s="1928">
        <f t="shared" si="617"/>
        <v>0</v>
      </c>
      <c r="R821" s="1928">
        <f t="shared" si="617"/>
        <v>0</v>
      </c>
      <c r="S821" s="649"/>
      <c r="T821" s="649"/>
      <c r="U821" s="7"/>
      <c r="V821" s="7"/>
      <c r="W821" s="7"/>
      <c r="X821" s="7"/>
      <c r="Y821" s="7"/>
      <c r="Z821" s="7"/>
      <c r="AA821" s="7"/>
      <c r="AB821" s="7"/>
      <c r="AC821" s="7"/>
    </row>
    <row r="822">
      <c r="A822" s="1774" t="s">
        <v>446</v>
      </c>
      <c r="B822" s="1928">
        <f t="shared" ref="B822:H822" si="618">SUM(B693,B699,B705,B711,B717,B723,B729,B736,B742,B748,B754,B760,B766,B772,B779,B785,B791,B797,B803,B809, B815)</f>
        <v>0</v>
      </c>
      <c r="C822" s="1928">
        <f t="shared" si="618"/>
        <v>7</v>
      </c>
      <c r="D822" s="1928">
        <f t="shared" si="618"/>
        <v>3</v>
      </c>
      <c r="E822" s="1928">
        <f t="shared" si="618"/>
        <v>3</v>
      </c>
      <c r="F822" s="1928">
        <f t="shared" si="618"/>
        <v>6</v>
      </c>
      <c r="G822" s="1928">
        <f t="shared" si="618"/>
        <v>0</v>
      </c>
      <c r="H822" s="1928">
        <f t="shared" si="618"/>
        <v>18</v>
      </c>
      <c r="I822" s="1685"/>
      <c r="J822" s="635"/>
      <c r="K822" s="1774" t="s">
        <v>446</v>
      </c>
      <c r="L822" s="1928">
        <f t="shared" ref="L822:R822" si="619">SUM(L693,L699,L705,L711,L717,L723,L729,L736,L742,L748,L754,L760,L766,L772,L779,L785,L791,L797,L803,L809, L815)</f>
        <v>41</v>
      </c>
      <c r="M822" s="1928">
        <f t="shared" si="619"/>
        <v>18</v>
      </c>
      <c r="N822" s="1928">
        <f t="shared" si="619"/>
        <v>0</v>
      </c>
      <c r="O822" s="1928">
        <f t="shared" si="619"/>
        <v>18</v>
      </c>
      <c r="P822" s="1928">
        <f t="shared" si="619"/>
        <v>0</v>
      </c>
      <c r="Q822" s="1928">
        <f t="shared" si="619"/>
        <v>0</v>
      </c>
      <c r="R822" s="1928">
        <f t="shared" si="619"/>
        <v>0</v>
      </c>
      <c r="S822" s="649"/>
      <c r="T822" s="649"/>
      <c r="U822" s="7"/>
      <c r="V822" s="7"/>
      <c r="W822" s="7"/>
      <c r="X822" s="7"/>
      <c r="Y822" s="7"/>
      <c r="Z822" s="7"/>
      <c r="AA822" s="7"/>
      <c r="AB822" s="7"/>
      <c r="AC822" s="7"/>
    </row>
    <row r="823">
      <c r="A823" s="1774" t="s">
        <v>751</v>
      </c>
      <c r="B823" s="1928">
        <f t="shared" ref="B823:H823" si="620">SUM(B694,B700,B706,B712,B718,B724,B730,B737,B743,B749,B755,B761,B767,B773,B780,B786,B792,B798,B804,B810, B816)</f>
        <v>6</v>
      </c>
      <c r="C823" s="1928">
        <f t="shared" si="620"/>
        <v>4</v>
      </c>
      <c r="D823" s="1928">
        <f t="shared" si="620"/>
        <v>0</v>
      </c>
      <c r="E823" s="1928">
        <f t="shared" si="620"/>
        <v>5</v>
      </c>
      <c r="F823" s="1928">
        <f t="shared" si="620"/>
        <v>4</v>
      </c>
      <c r="G823" s="1928">
        <f t="shared" si="620"/>
        <v>15</v>
      </c>
      <c r="H823" s="1928">
        <f t="shared" si="620"/>
        <v>33</v>
      </c>
      <c r="I823" s="1685"/>
      <c r="J823" s="635"/>
      <c r="K823" s="1774" t="s">
        <v>751</v>
      </c>
      <c r="L823" s="1928">
        <f t="shared" ref="L823:R823" si="621">SUM(L694,L700,L706,L712,L718,L724,L730,L737,L743,L749,L755,L761,L767,L773,L780,L786,L792,L798,L804,L810, L816)</f>
        <v>54</v>
      </c>
      <c r="M823" s="1928">
        <f t="shared" si="621"/>
        <v>20</v>
      </c>
      <c r="N823" s="1928">
        <f t="shared" si="621"/>
        <v>0</v>
      </c>
      <c r="O823" s="1928">
        <f t="shared" si="621"/>
        <v>20</v>
      </c>
      <c r="P823" s="1928">
        <f t="shared" si="621"/>
        <v>0</v>
      </c>
      <c r="Q823" s="1928">
        <f t="shared" si="621"/>
        <v>0</v>
      </c>
      <c r="R823" s="1928">
        <f t="shared" si="621"/>
        <v>0</v>
      </c>
      <c r="S823" s="649"/>
      <c r="T823" s="649"/>
      <c r="U823" s="7"/>
      <c r="V823" s="7"/>
      <c r="W823" s="7"/>
      <c r="X823" s="7"/>
      <c r="Y823" s="7"/>
      <c r="Z823" s="7"/>
      <c r="AA823" s="7"/>
      <c r="AB823" s="7"/>
      <c r="AC823" s="7"/>
    </row>
    <row r="824">
      <c r="A824" s="1774" t="s">
        <v>80</v>
      </c>
      <c r="B824" s="1928">
        <f t="shared" ref="B824:H824" si="622">SUM(B695,B701,B707,B713,B719,B725,B731,B738,B744,B750,B756,B762,B768,B774,B781,B787,B793,B799,B805,B811, B817)</f>
        <v>3</v>
      </c>
      <c r="C824" s="1928">
        <f t="shared" si="622"/>
        <v>11</v>
      </c>
      <c r="D824" s="1928">
        <f t="shared" si="622"/>
        <v>4</v>
      </c>
      <c r="E824" s="1928">
        <f t="shared" si="622"/>
        <v>6</v>
      </c>
      <c r="F824" s="1928">
        <f t="shared" si="622"/>
        <v>2</v>
      </c>
      <c r="G824" s="1928">
        <f t="shared" si="622"/>
        <v>1</v>
      </c>
      <c r="H824" s="1928">
        <f t="shared" si="622"/>
        <v>27</v>
      </c>
      <c r="I824" s="1685"/>
      <c r="J824" s="635"/>
      <c r="K824" s="1774" t="s">
        <v>80</v>
      </c>
      <c r="L824" s="1928">
        <f t="shared" ref="L824:R824" si="623">SUM(L695,L701,L707,L713,L719,L725,L731,L738,L744,L750,L756,L762,L768,L774,L781,L787,L793,L799,L805,L811, L817)</f>
        <v>204</v>
      </c>
      <c r="M824" s="1928">
        <f t="shared" si="623"/>
        <v>177</v>
      </c>
      <c r="N824" s="1928">
        <f t="shared" si="623"/>
        <v>0</v>
      </c>
      <c r="O824" s="1928">
        <f t="shared" si="623"/>
        <v>177</v>
      </c>
      <c r="P824" s="1928">
        <f t="shared" si="623"/>
        <v>0</v>
      </c>
      <c r="Q824" s="1928">
        <f t="shared" si="623"/>
        <v>0</v>
      </c>
      <c r="R824" s="1928">
        <f t="shared" si="623"/>
        <v>0</v>
      </c>
      <c r="S824" s="649"/>
      <c r="T824" s="649"/>
      <c r="U824" s="7"/>
      <c r="V824" s="7"/>
      <c r="W824" s="7"/>
      <c r="X824" s="7"/>
      <c r="Y824" s="7"/>
      <c r="Z824" s="7"/>
      <c r="AA824" s="7"/>
      <c r="AB824" s="7"/>
      <c r="AC824" s="7"/>
    </row>
    <row r="825">
      <c r="A825" s="1757" t="s">
        <v>9</v>
      </c>
      <c r="B825" s="1758">
        <f t="shared" ref="B825:H825" si="624">SUM(B819:B823)</f>
        <v>39</v>
      </c>
      <c r="C825" s="1758">
        <f t="shared" si="624"/>
        <v>88</v>
      </c>
      <c r="D825" s="1758">
        <f t="shared" si="624"/>
        <v>79</v>
      </c>
      <c r="E825" s="1758">
        <f t="shared" si="624"/>
        <v>81</v>
      </c>
      <c r="F825" s="1758">
        <f t="shared" si="624"/>
        <v>50</v>
      </c>
      <c r="G825" s="1758">
        <f t="shared" si="624"/>
        <v>24</v>
      </c>
      <c r="H825" s="1758">
        <f t="shared" si="624"/>
        <v>359</v>
      </c>
      <c r="I825" s="1682"/>
      <c r="J825" s="635"/>
      <c r="K825" s="2033" t="s">
        <v>9</v>
      </c>
      <c r="L825" s="1758">
        <f t="shared" ref="L825:R825" si="625">SUM(L819:L823)</f>
        <v>587</v>
      </c>
      <c r="M825" s="1758">
        <f t="shared" si="625"/>
        <v>221</v>
      </c>
      <c r="N825" s="1758">
        <f t="shared" si="625"/>
        <v>0</v>
      </c>
      <c r="O825" s="1758">
        <f t="shared" si="625"/>
        <v>221</v>
      </c>
      <c r="P825" s="1758">
        <f t="shared" si="625"/>
        <v>0</v>
      </c>
      <c r="Q825" s="1758">
        <f t="shared" si="625"/>
        <v>0</v>
      </c>
      <c r="R825" s="1758">
        <f t="shared" si="625"/>
        <v>1</v>
      </c>
      <c r="S825" s="649"/>
      <c r="T825" s="649"/>
      <c r="U825" s="7"/>
      <c r="V825" s="7"/>
      <c r="W825" s="7"/>
      <c r="X825" s="7"/>
      <c r="Y825" s="7"/>
      <c r="Z825" s="7"/>
      <c r="AA825" s="7"/>
      <c r="AB825" s="7"/>
      <c r="AC825" s="7"/>
    </row>
    <row r="826">
      <c r="A826" s="1974"/>
      <c r="B826" s="584"/>
      <c r="C826" s="584"/>
      <c r="D826" s="584"/>
      <c r="E826" s="677"/>
      <c r="F826" s="678"/>
      <c r="G826" s="678"/>
      <c r="H826" s="678"/>
      <c r="I826" s="727"/>
      <c r="J826" s="649"/>
      <c r="K826" s="576"/>
      <c r="L826" s="1963"/>
      <c r="M826" s="1963"/>
      <c r="N826" s="1963"/>
      <c r="O826" s="576"/>
      <c r="P826" s="629"/>
      <c r="Q826" s="1964"/>
      <c r="R826" s="1965"/>
      <c r="S826" s="1964"/>
      <c r="T826" s="1965"/>
      <c r="U826" s="7"/>
      <c r="V826" s="7"/>
      <c r="W826" s="7"/>
      <c r="X826" s="7"/>
      <c r="Y826" s="7"/>
      <c r="Z826" s="7"/>
      <c r="AA826" s="7"/>
      <c r="AB826" s="7"/>
      <c r="AC826" s="7"/>
    </row>
    <row r="827">
      <c r="A827" s="1757" t="s">
        <v>123</v>
      </c>
      <c r="B827" s="1758" t="s">
        <v>2</v>
      </c>
      <c r="C827" s="1758" t="s">
        <v>3</v>
      </c>
      <c r="D827" s="1758" t="s">
        <v>4</v>
      </c>
      <c r="E827" s="1758" t="s">
        <v>5</v>
      </c>
      <c r="F827" s="1758" t="s">
        <v>6</v>
      </c>
      <c r="G827" s="1758" t="s">
        <v>7</v>
      </c>
      <c r="H827" s="1758" t="s">
        <v>9</v>
      </c>
      <c r="I827" s="649"/>
      <c r="J827" s="649"/>
      <c r="K827" s="649"/>
      <c r="L827" s="649"/>
      <c r="M827" s="649"/>
      <c r="N827" s="649"/>
      <c r="O827" s="649"/>
      <c r="P827" s="649"/>
      <c r="Q827" s="649"/>
      <c r="R827" s="649"/>
      <c r="S827" s="649"/>
      <c r="T827" s="649"/>
      <c r="U827" s="7"/>
      <c r="V827" s="7"/>
      <c r="W827" s="7"/>
      <c r="X827" s="7"/>
      <c r="Y827" s="7"/>
      <c r="Z827" s="7"/>
      <c r="AA827" s="7"/>
      <c r="AB827" s="7"/>
      <c r="AC827" s="7"/>
    </row>
    <row r="828">
      <c r="A828" s="1756" t="s">
        <v>124</v>
      </c>
      <c r="B828" s="693">
        <f t="shared" ref="B828:G828" si="626">sum(B820:B821)</f>
        <v>6</v>
      </c>
      <c r="C828" s="693">
        <f t="shared" si="626"/>
        <v>19</v>
      </c>
      <c r="D828" s="693">
        <f t="shared" si="626"/>
        <v>9</v>
      </c>
      <c r="E828" s="693">
        <f t="shared" si="626"/>
        <v>7</v>
      </c>
      <c r="F828" s="693">
        <f t="shared" si="626"/>
        <v>0</v>
      </c>
      <c r="G828" s="693">
        <f t="shared" si="626"/>
        <v>0</v>
      </c>
      <c r="H828" s="693">
        <f>sum(B828:G828)</f>
        <v>41</v>
      </c>
      <c r="I828" s="649"/>
      <c r="J828" s="649"/>
      <c r="K828" s="649"/>
      <c r="L828" s="649"/>
      <c r="M828" s="649"/>
      <c r="N828" s="649"/>
      <c r="O828" s="649"/>
      <c r="P828" s="649"/>
      <c r="Q828" s="649"/>
      <c r="R828" s="649"/>
      <c r="S828" s="649"/>
      <c r="T828" s="649"/>
      <c r="U828" s="7"/>
      <c r="V828" s="7"/>
      <c r="W828" s="7"/>
      <c r="X828" s="7"/>
      <c r="Y828" s="7"/>
      <c r="Z828" s="7"/>
      <c r="AA828" s="7"/>
      <c r="AB828" s="7"/>
      <c r="AC828" s="7"/>
    </row>
    <row r="829">
      <c r="A829" s="1938" t="s">
        <v>126</v>
      </c>
      <c r="B829" s="1777">
        <f t="shared" ref="B829:H829" si="627">(B828*10.01)</f>
        <v>60.06</v>
      </c>
      <c r="C829" s="1777">
        <f t="shared" si="627"/>
        <v>190.19</v>
      </c>
      <c r="D829" s="1777">
        <f t="shared" si="627"/>
        <v>90.09</v>
      </c>
      <c r="E829" s="1777">
        <f t="shared" si="627"/>
        <v>70.07</v>
      </c>
      <c r="F829" s="1777">
        <f t="shared" si="627"/>
        <v>0</v>
      </c>
      <c r="G829" s="1777">
        <f t="shared" si="627"/>
        <v>0</v>
      </c>
      <c r="H829" s="1777">
        <f t="shared" si="627"/>
        <v>410.41</v>
      </c>
      <c r="I829" s="1689"/>
      <c r="J829" s="649"/>
      <c r="K829" s="577"/>
      <c r="L829" s="1975"/>
      <c r="M829" s="1975"/>
      <c r="N829" s="1975"/>
      <c r="O829" s="577"/>
      <c r="P829" s="1964"/>
      <c r="Q829" s="1964"/>
      <c r="R829" s="1965"/>
      <c r="S829" s="1964"/>
      <c r="T829" s="1965"/>
      <c r="U829" s="7"/>
      <c r="V829" s="7"/>
      <c r="W829" s="7"/>
      <c r="X829" s="7"/>
      <c r="Y829" s="7"/>
      <c r="Z829" s="7"/>
      <c r="AA829" s="7"/>
      <c r="AB829" s="7"/>
      <c r="AC829" s="7"/>
    </row>
    <row r="830">
      <c r="A830" s="1756" t="s">
        <v>127</v>
      </c>
      <c r="B830" s="693">
        <f t="shared" ref="B830:G830" si="628">B824</f>
        <v>3</v>
      </c>
      <c r="C830" s="693">
        <f t="shared" si="628"/>
        <v>11</v>
      </c>
      <c r="D830" s="693">
        <f t="shared" si="628"/>
        <v>4</v>
      </c>
      <c r="E830" s="693">
        <f t="shared" si="628"/>
        <v>6</v>
      </c>
      <c r="F830" s="693">
        <f t="shared" si="628"/>
        <v>2</v>
      </c>
      <c r="G830" s="693">
        <f t="shared" si="628"/>
        <v>1</v>
      </c>
      <c r="H830" s="693">
        <f>sum(B830:G830)</f>
        <v>27</v>
      </c>
      <c r="I830" s="1689"/>
      <c r="J830" s="649"/>
      <c r="K830" s="577"/>
      <c r="L830" s="1975"/>
      <c r="M830" s="1975"/>
      <c r="N830" s="1975"/>
      <c r="O830" s="577"/>
      <c r="P830" s="1964"/>
      <c r="Q830" s="1964"/>
      <c r="R830" s="1965"/>
      <c r="S830" s="1964"/>
      <c r="T830" s="1965"/>
      <c r="U830" s="7"/>
      <c r="V830" s="7"/>
      <c r="W830" s="7"/>
      <c r="X830" s="7"/>
      <c r="Y830" s="7"/>
      <c r="Z830" s="7"/>
      <c r="AA830" s="7"/>
      <c r="AB830" s="7"/>
      <c r="AC830" s="7"/>
    </row>
    <row r="831">
      <c r="A831" s="1756" t="s">
        <v>126</v>
      </c>
      <c r="B831" s="1790">
        <f t="shared" ref="B831:H831" si="629">(B830*5)</f>
        <v>15</v>
      </c>
      <c r="C831" s="1790">
        <f t="shared" si="629"/>
        <v>55</v>
      </c>
      <c r="D831" s="1790">
        <f t="shared" si="629"/>
        <v>20</v>
      </c>
      <c r="E831" s="1790">
        <f t="shared" si="629"/>
        <v>30</v>
      </c>
      <c r="F831" s="1790">
        <f t="shared" si="629"/>
        <v>10</v>
      </c>
      <c r="G831" s="1790">
        <f t="shared" si="629"/>
        <v>5</v>
      </c>
      <c r="H831" s="1790">
        <f t="shared" si="629"/>
        <v>135</v>
      </c>
      <c r="I831" s="1689"/>
      <c r="J831" s="649"/>
      <c r="K831" s="577"/>
      <c r="L831" s="1975"/>
      <c r="M831" s="1975"/>
      <c r="N831" s="1975"/>
      <c r="O831" s="577"/>
      <c r="P831" s="1964"/>
      <c r="Q831" s="1964"/>
      <c r="R831" s="1965"/>
      <c r="S831" s="1964"/>
      <c r="T831" s="1965"/>
      <c r="U831" s="7"/>
      <c r="V831" s="7"/>
      <c r="W831" s="7"/>
      <c r="X831" s="7"/>
      <c r="Y831" s="7"/>
      <c r="Z831" s="7"/>
      <c r="AA831" s="7"/>
      <c r="AB831" s="7"/>
      <c r="AC831" s="7"/>
    </row>
    <row r="832">
      <c r="A832" s="1757" t="s">
        <v>9</v>
      </c>
      <c r="B832" s="1780">
        <f t="shared" ref="B832:H832" si="630">SUM(B829,B831)</f>
        <v>75.06</v>
      </c>
      <c r="C832" s="1780">
        <f t="shared" si="630"/>
        <v>245.19</v>
      </c>
      <c r="D832" s="1780">
        <f t="shared" si="630"/>
        <v>110.09</v>
      </c>
      <c r="E832" s="1780">
        <f t="shared" si="630"/>
        <v>100.07</v>
      </c>
      <c r="F832" s="1780">
        <f t="shared" si="630"/>
        <v>10</v>
      </c>
      <c r="G832" s="1780">
        <f t="shared" si="630"/>
        <v>5</v>
      </c>
      <c r="H832" s="1780">
        <f t="shared" si="630"/>
        <v>545.41</v>
      </c>
      <c r="I832" s="1689"/>
      <c r="J832" s="649"/>
      <c r="K832" s="577"/>
      <c r="L832" s="1975"/>
      <c r="M832" s="1975"/>
      <c r="N832" s="1975"/>
      <c r="O832" s="577"/>
      <c r="P832" s="1964"/>
      <c r="Q832" s="1964"/>
      <c r="R832" s="1965"/>
      <c r="S832" s="1964"/>
      <c r="T832" s="1965"/>
      <c r="U832" s="7"/>
      <c r="V832" s="7"/>
      <c r="W832" s="7"/>
      <c r="X832" s="7"/>
      <c r="Y832" s="7"/>
      <c r="Z832" s="7"/>
      <c r="AA832" s="7"/>
      <c r="AB832" s="7"/>
      <c r="AC832" s="7"/>
    </row>
    <row r="833">
      <c r="A833" s="1963"/>
      <c r="B833" s="676"/>
      <c r="C833" s="676"/>
      <c r="D833" s="676"/>
      <c r="E833" s="676"/>
      <c r="F833" s="676"/>
      <c r="G833" s="677"/>
      <c r="H833" s="678"/>
      <c r="I833" s="676"/>
      <c r="J833" s="649"/>
      <c r="K833" s="576"/>
      <c r="L833" s="1963"/>
      <c r="M833" s="1963"/>
      <c r="N833" s="1963"/>
      <c r="O833" s="576"/>
      <c r="P833" s="629"/>
      <c r="Q833" s="1964"/>
      <c r="R833" s="1965"/>
      <c r="S833" s="1964"/>
      <c r="T833" s="1965"/>
      <c r="U833" s="7"/>
      <c r="V833" s="7"/>
      <c r="W833" s="7"/>
      <c r="X833" s="7"/>
      <c r="Y833" s="7"/>
      <c r="Z833" s="7"/>
      <c r="AA833" s="7"/>
      <c r="AB833" s="7"/>
      <c r="AC833" s="7"/>
    </row>
    <row r="834">
      <c r="A834" s="1963"/>
      <c r="B834" s="676"/>
      <c r="C834" s="676"/>
      <c r="D834" s="676"/>
      <c r="E834" s="676"/>
      <c r="F834" s="679"/>
      <c r="G834" s="1781" t="s">
        <v>35</v>
      </c>
      <c r="H834" s="1782" t="s">
        <v>36</v>
      </c>
      <c r="I834" s="676"/>
      <c r="J834" s="649"/>
      <c r="K834" s="576"/>
      <c r="L834" s="1963"/>
      <c r="M834" s="1963"/>
      <c r="N834" s="1963"/>
      <c r="O834" s="576"/>
      <c r="P834" s="629"/>
      <c r="Q834" s="1964"/>
      <c r="R834" s="1965"/>
      <c r="S834" s="1964"/>
      <c r="T834" s="1965"/>
      <c r="U834" s="7"/>
      <c r="V834" s="7"/>
      <c r="W834" s="7"/>
      <c r="X834" s="7"/>
      <c r="Y834" s="7"/>
      <c r="Z834" s="7"/>
      <c r="AA834" s="7"/>
      <c r="AB834" s="7"/>
      <c r="AC834" s="7"/>
    </row>
    <row r="835">
      <c r="A835" s="1963"/>
      <c r="B835" s="676"/>
      <c r="C835" s="676"/>
      <c r="D835" s="676"/>
      <c r="E835" s="676"/>
      <c r="F835" s="679"/>
      <c r="G835" s="1966">
        <v>44835.0</v>
      </c>
      <c r="H835" s="692">
        <v>52.0</v>
      </c>
      <c r="I835" s="676"/>
      <c r="J835" s="649"/>
      <c r="K835" s="576"/>
      <c r="L835" s="1963"/>
      <c r="M835" s="1963"/>
      <c r="N835" s="1963"/>
      <c r="O835" s="576"/>
      <c r="P835" s="629"/>
      <c r="Q835" s="1964"/>
      <c r="R835" s="1965"/>
      <c r="S835" s="1964"/>
      <c r="T835" s="1965"/>
      <c r="U835" s="7"/>
      <c r="V835" s="7"/>
      <c r="W835" s="7"/>
      <c r="X835" s="7"/>
      <c r="Y835" s="7"/>
      <c r="Z835" s="7"/>
      <c r="AA835" s="7"/>
      <c r="AB835" s="7"/>
      <c r="AC835" s="7"/>
    </row>
    <row r="836">
      <c r="A836" s="1963"/>
      <c r="B836" s="676"/>
      <c r="C836" s="676"/>
      <c r="D836" s="676"/>
      <c r="E836" s="676"/>
      <c r="F836" s="679"/>
      <c r="G836" s="1966">
        <v>44837.0</v>
      </c>
      <c r="H836" s="692">
        <f>H307</f>
        <v>422</v>
      </c>
      <c r="I836" s="676"/>
      <c r="J836" s="649"/>
      <c r="K836" s="576"/>
      <c r="L836" s="1963"/>
      <c r="M836" s="1963"/>
      <c r="N836" s="1963"/>
      <c r="O836" s="576"/>
      <c r="P836" s="629"/>
      <c r="Q836" s="1964"/>
      <c r="R836" s="1965"/>
      <c r="S836" s="1964"/>
      <c r="T836" s="1965"/>
      <c r="U836" s="7"/>
      <c r="V836" s="7"/>
      <c r="W836" s="7"/>
      <c r="X836" s="7"/>
      <c r="Y836" s="7"/>
      <c r="Z836" s="7"/>
      <c r="AA836" s="7"/>
      <c r="AB836" s="7"/>
      <c r="AC836" s="7"/>
    </row>
    <row r="837">
      <c r="A837" s="1963"/>
      <c r="B837" s="676"/>
      <c r="C837" s="676"/>
      <c r="D837" s="676"/>
      <c r="E837" s="676"/>
      <c r="F837" s="679"/>
      <c r="G837" s="1967">
        <v>44844.0</v>
      </c>
      <c r="H837" s="692">
        <f>H825</f>
        <v>359</v>
      </c>
      <c r="I837" s="676"/>
      <c r="J837" s="649"/>
      <c r="K837" s="576"/>
      <c r="L837" s="1963"/>
      <c r="M837" s="1963"/>
      <c r="N837" s="1963"/>
      <c r="O837" s="576"/>
      <c r="P837" s="629"/>
      <c r="Q837" s="1964"/>
      <c r="R837" s="1965"/>
      <c r="S837" s="1964"/>
      <c r="T837" s="1965"/>
      <c r="U837" s="7"/>
      <c r="V837" s="7"/>
      <c r="W837" s="7"/>
      <c r="X837" s="7"/>
      <c r="Y837" s="7"/>
      <c r="Z837" s="7"/>
      <c r="AA837" s="7"/>
      <c r="AB837" s="7"/>
      <c r="AC837" s="7"/>
    </row>
    <row r="838">
      <c r="A838" s="1963"/>
      <c r="B838" s="676"/>
      <c r="C838" s="676"/>
      <c r="D838" s="676"/>
      <c r="E838" s="676"/>
      <c r="F838" s="679"/>
      <c r="G838" s="1967">
        <v>44851.0</v>
      </c>
      <c r="H838" s="701"/>
      <c r="I838" s="676"/>
      <c r="J838" s="649"/>
      <c r="K838" s="576"/>
      <c r="L838" s="1963"/>
      <c r="M838" s="1963"/>
      <c r="N838" s="1963"/>
      <c r="O838" s="576"/>
      <c r="P838" s="629"/>
      <c r="Q838" s="1964"/>
      <c r="R838" s="1965"/>
      <c r="S838" s="1964"/>
      <c r="T838" s="1965"/>
      <c r="U838" s="7"/>
      <c r="V838" s="7"/>
      <c r="W838" s="7"/>
      <c r="X838" s="7"/>
      <c r="Y838" s="7"/>
      <c r="Z838" s="7"/>
      <c r="AA838" s="7"/>
      <c r="AB838" s="7"/>
      <c r="AC838" s="7"/>
    </row>
    <row r="839">
      <c r="A839" s="1963"/>
      <c r="B839" s="676"/>
      <c r="C839" s="676"/>
      <c r="D839" s="676"/>
      <c r="E839" s="676"/>
      <c r="F839" s="679"/>
      <c r="G839" s="1967">
        <v>44858.0</v>
      </c>
      <c r="H839" s="693"/>
      <c r="I839" s="676"/>
      <c r="J839" s="649"/>
      <c r="K839" s="576"/>
      <c r="L839" s="1963"/>
      <c r="M839" s="1963"/>
      <c r="N839" s="1963"/>
      <c r="O839" s="576"/>
      <c r="P839" s="629"/>
      <c r="Q839" s="1964"/>
      <c r="R839" s="1965"/>
      <c r="S839" s="1964"/>
      <c r="T839" s="1965"/>
      <c r="U839" s="7"/>
      <c r="V839" s="7"/>
      <c r="W839" s="7"/>
      <c r="X839" s="7"/>
      <c r="Y839" s="7"/>
      <c r="Z839" s="7"/>
      <c r="AA839" s="7"/>
      <c r="AB839" s="7"/>
      <c r="AC839" s="7"/>
    </row>
    <row r="840">
      <c r="A840" s="1963"/>
      <c r="B840" s="676"/>
      <c r="C840" s="676"/>
      <c r="D840" s="676"/>
      <c r="E840" s="676"/>
      <c r="F840" s="679"/>
      <c r="G840" s="1967">
        <v>44865.0</v>
      </c>
      <c r="H840" s="693"/>
      <c r="I840" s="676"/>
      <c r="J840" s="649"/>
      <c r="K840" s="576"/>
      <c r="L840" s="1963"/>
      <c r="M840" s="1963"/>
      <c r="N840" s="1963"/>
      <c r="O840" s="576"/>
      <c r="P840" s="629"/>
      <c r="Q840" s="1964"/>
      <c r="R840" s="1965"/>
      <c r="S840" s="1964"/>
      <c r="T840" s="1965"/>
      <c r="U840" s="7"/>
      <c r="V840" s="7"/>
      <c r="W840" s="7"/>
      <c r="X840" s="7"/>
      <c r="Y840" s="7"/>
      <c r="Z840" s="7"/>
      <c r="AA840" s="7"/>
      <c r="AB840" s="7"/>
      <c r="AC840" s="7"/>
    </row>
    <row r="841">
      <c r="A841" s="1963"/>
      <c r="B841" s="676"/>
      <c r="C841" s="676"/>
      <c r="D841" s="676"/>
      <c r="E841" s="676"/>
      <c r="F841" s="679"/>
      <c r="G841" s="1781" t="s">
        <v>9</v>
      </c>
      <c r="H841" s="1758">
        <f>SUM(H835:H840)</f>
        <v>833</v>
      </c>
      <c r="I841" s="676"/>
      <c r="J841" s="649"/>
      <c r="K841" s="576"/>
      <c r="L841" s="1963"/>
      <c r="M841" s="1963"/>
      <c r="N841" s="1963"/>
      <c r="O841" s="576"/>
      <c r="P841" s="629"/>
      <c r="Q841" s="1964"/>
      <c r="R841" s="1965"/>
      <c r="S841" s="1964"/>
      <c r="T841" s="1965"/>
      <c r="U841" s="7"/>
      <c r="V841" s="7"/>
      <c r="W841" s="7"/>
      <c r="X841" s="7"/>
      <c r="Y841" s="7"/>
      <c r="Z841" s="7"/>
      <c r="AA841" s="7"/>
      <c r="AB841" s="7"/>
      <c r="AC841" s="7"/>
    </row>
    <row r="842">
      <c r="A842" s="1963"/>
      <c r="B842" s="676"/>
      <c r="C842" s="676"/>
      <c r="D842" s="676"/>
      <c r="E842" s="676"/>
      <c r="F842" s="676"/>
      <c r="G842" s="677"/>
      <c r="H842" s="678"/>
      <c r="I842" s="727"/>
      <c r="J842" s="649"/>
      <c r="K842" s="576"/>
      <c r="L842" s="1963"/>
      <c r="M842" s="1963"/>
      <c r="N842" s="1963"/>
      <c r="O842" s="576"/>
      <c r="P842" s="629"/>
      <c r="Q842" s="1964"/>
      <c r="R842" s="1965"/>
      <c r="S842" s="1964"/>
      <c r="T842" s="1965"/>
      <c r="U842" s="7"/>
      <c r="V842" s="7"/>
      <c r="W842" s="7"/>
      <c r="X842" s="7"/>
      <c r="Y842" s="7"/>
      <c r="Z842" s="7"/>
      <c r="AA842" s="7"/>
      <c r="AB842" s="7"/>
      <c r="AC842" s="7"/>
    </row>
    <row r="843">
      <c r="A843" s="1963"/>
      <c r="B843" s="676"/>
      <c r="C843" s="676"/>
      <c r="D843" s="676"/>
      <c r="E843" s="676"/>
      <c r="F843" s="679"/>
      <c r="G843" s="1834" t="s">
        <v>131</v>
      </c>
      <c r="H843" s="1829">
        <f>(2800-H841)</f>
        <v>1967</v>
      </c>
      <c r="I843" s="577"/>
      <c r="J843" s="649"/>
      <c r="K843" s="576"/>
      <c r="L843" s="1963"/>
      <c r="M843" s="1963"/>
      <c r="N843" s="1963"/>
      <c r="O843" s="576"/>
      <c r="P843" s="629"/>
      <c r="Q843" s="629"/>
      <c r="R843" s="1690"/>
      <c r="S843" s="629"/>
      <c r="T843" s="1690"/>
      <c r="U843" s="7"/>
      <c r="V843" s="7"/>
      <c r="W843" s="7"/>
      <c r="X843" s="7"/>
      <c r="Y843" s="7"/>
      <c r="Z843" s="7"/>
      <c r="AA843" s="7"/>
      <c r="AB843" s="7"/>
      <c r="AC843" s="7"/>
    </row>
    <row r="844">
      <c r="A844" s="2048"/>
      <c r="B844" s="2049"/>
      <c r="C844" s="2049"/>
      <c r="D844" s="2049"/>
      <c r="E844" s="2049"/>
      <c r="F844" s="2049"/>
      <c r="G844" s="2050"/>
      <c r="H844" s="1844"/>
      <c r="I844" s="2051"/>
      <c r="J844" s="2052"/>
      <c r="K844" s="2052"/>
      <c r="L844" s="2048"/>
      <c r="M844" s="2048"/>
      <c r="N844" s="2048"/>
      <c r="O844" s="2052"/>
      <c r="P844" s="2053"/>
      <c r="Q844" s="2053"/>
      <c r="R844" s="2054"/>
      <c r="S844" s="2053"/>
      <c r="T844" s="2054"/>
      <c r="U844" s="2055"/>
      <c r="V844" s="2055"/>
      <c r="W844" s="2055"/>
      <c r="X844" s="2055"/>
      <c r="Y844" s="2055"/>
      <c r="Z844" s="2055"/>
      <c r="AA844" s="2055"/>
      <c r="AB844" s="2055"/>
      <c r="AC844" s="2055"/>
    </row>
    <row r="845">
      <c r="A845" s="1754" t="s">
        <v>1111</v>
      </c>
      <c r="B845" s="1755">
        <v>10.0</v>
      </c>
      <c r="C845" s="1755">
        <v>11.0</v>
      </c>
      <c r="D845" s="1755">
        <v>12.0</v>
      </c>
      <c r="E845" s="1755">
        <v>13.0</v>
      </c>
      <c r="F845" s="1755">
        <v>14.0</v>
      </c>
      <c r="G845" s="1755">
        <v>15.0</v>
      </c>
      <c r="H845" s="1730"/>
      <c r="I845" s="1730"/>
      <c r="J845" s="649"/>
      <c r="K845" s="1754" t="s">
        <v>1111</v>
      </c>
      <c r="L845" s="1920"/>
      <c r="M845" s="1920"/>
      <c r="N845" s="1920"/>
      <c r="O845" s="1920"/>
      <c r="P845" s="1920"/>
      <c r="Q845" s="1920"/>
      <c r="R845" s="1730"/>
      <c r="S845" s="649"/>
      <c r="T845" s="649"/>
      <c r="U845" s="7"/>
      <c r="V845" s="7"/>
      <c r="W845" s="7"/>
      <c r="X845" s="7"/>
      <c r="Y845" s="7"/>
      <c r="Z845" s="7"/>
      <c r="AA845" s="7"/>
      <c r="AB845" s="7"/>
      <c r="AC845" s="7"/>
    </row>
    <row r="846">
      <c r="A846" s="1897" t="s">
        <v>759</v>
      </c>
      <c r="B846" s="1897" t="s">
        <v>2</v>
      </c>
      <c r="C846" s="1897" t="s">
        <v>3</v>
      </c>
      <c r="D846" s="1897" t="s">
        <v>4</v>
      </c>
      <c r="E846" s="1897" t="s">
        <v>5</v>
      </c>
      <c r="F846" s="1897" t="s">
        <v>6</v>
      </c>
      <c r="G846" s="1897" t="s">
        <v>7</v>
      </c>
      <c r="H846" s="1897" t="s">
        <v>9</v>
      </c>
      <c r="I846" s="1897" t="s">
        <v>71</v>
      </c>
      <c r="J846" s="1844"/>
      <c r="K846" s="1897" t="s">
        <v>759</v>
      </c>
      <c r="L846" s="693" t="s">
        <v>72</v>
      </c>
      <c r="M846" s="693" t="s">
        <v>13</v>
      </c>
      <c r="N846" s="701" t="s">
        <v>73</v>
      </c>
      <c r="O846" s="693" t="s">
        <v>13</v>
      </c>
      <c r="P846" s="701" t="s">
        <v>74</v>
      </c>
      <c r="Q846" s="701" t="s">
        <v>640</v>
      </c>
      <c r="R846" s="1730" t="s">
        <v>592</v>
      </c>
      <c r="S846" s="649"/>
      <c r="T846" s="649"/>
      <c r="U846" s="7"/>
      <c r="V846" s="7"/>
      <c r="W846" s="7"/>
      <c r="X846" s="7"/>
      <c r="Y846" s="7"/>
      <c r="Z846" s="7"/>
      <c r="AA846" s="7"/>
      <c r="AB846" s="7"/>
      <c r="AC846" s="7"/>
    </row>
    <row r="847">
      <c r="A847" s="1757" t="s">
        <v>812</v>
      </c>
      <c r="B847" s="1758">
        <f t="shared" ref="B847:H847" si="631">SUM(B848:B852,B854:B858)</f>
        <v>0</v>
      </c>
      <c r="C847" s="1758">
        <f t="shared" si="631"/>
        <v>0</v>
      </c>
      <c r="D847" s="1758">
        <f t="shared" si="631"/>
        <v>0</v>
      </c>
      <c r="E847" s="1758">
        <f t="shared" si="631"/>
        <v>0</v>
      </c>
      <c r="F847" s="1758">
        <f t="shared" si="631"/>
        <v>0</v>
      </c>
      <c r="G847" s="1758">
        <f t="shared" si="631"/>
        <v>0</v>
      </c>
      <c r="H847" s="1829">
        <f t="shared" si="631"/>
        <v>0</v>
      </c>
      <c r="I847" s="1829"/>
      <c r="J847" s="2016"/>
      <c r="K847" s="1757" t="s">
        <v>812</v>
      </c>
      <c r="L847" s="1758"/>
      <c r="M847" s="1758"/>
      <c r="N847" s="1758"/>
      <c r="O847" s="1758"/>
      <c r="P847" s="1758"/>
      <c r="Q847" s="1758"/>
      <c r="R847" s="1829"/>
      <c r="S847" s="2016"/>
      <c r="T847" s="649"/>
      <c r="U847" s="7"/>
      <c r="V847" s="7"/>
      <c r="W847" s="7"/>
      <c r="X847" s="7"/>
      <c r="Y847" s="7"/>
      <c r="Z847" s="7"/>
      <c r="AA847" s="7"/>
      <c r="AB847" s="7"/>
      <c r="AC847" s="7"/>
    </row>
    <row r="848">
      <c r="A848" s="1716" t="s">
        <v>274</v>
      </c>
      <c r="B848" s="1760">
        <v>0.0</v>
      </c>
      <c r="C848" s="1760">
        <v>0.0</v>
      </c>
      <c r="D848" s="1760">
        <v>0.0</v>
      </c>
      <c r="E848" s="1760">
        <v>0.0</v>
      </c>
      <c r="F848" s="1760">
        <v>0.0</v>
      </c>
      <c r="G848" s="1760">
        <v>0.0</v>
      </c>
      <c r="H848" s="1895">
        <f t="shared" ref="H848:H859" si="632">SUM(A848:G848)</f>
        <v>0</v>
      </c>
      <c r="I848" s="1713">
        <f>sum(H848:H852)</f>
        <v>0</v>
      </c>
      <c r="J848" s="1843"/>
      <c r="K848" s="1716" t="s">
        <v>274</v>
      </c>
      <c r="L848" s="1765">
        <v>0.0</v>
      </c>
      <c r="M848" s="1762">
        <f>(L848-H848)-R848</f>
        <v>0</v>
      </c>
      <c r="N848" s="1762"/>
      <c r="O848" s="1762">
        <f t="shared" ref="O848:O849" si="633">SUM(M848,N848)</f>
        <v>0</v>
      </c>
      <c r="P848" s="1762"/>
      <c r="Q848" s="1762"/>
      <c r="R848" s="1713"/>
      <c r="S848" s="1843"/>
      <c r="T848" s="649"/>
      <c r="U848" s="7"/>
      <c r="V848" s="7"/>
      <c r="W848" s="7"/>
      <c r="X848" s="7"/>
      <c r="Y848" s="7"/>
      <c r="Z848" s="7"/>
      <c r="AA848" s="7"/>
      <c r="AB848" s="7"/>
      <c r="AC848" s="7"/>
    </row>
    <row r="849">
      <c r="A849" s="1714" t="s">
        <v>77</v>
      </c>
      <c r="B849" s="692">
        <v>0.0</v>
      </c>
      <c r="C849" s="692">
        <v>0.0</v>
      </c>
      <c r="D849" s="692">
        <v>0.0</v>
      </c>
      <c r="E849" s="692">
        <v>0.0</v>
      </c>
      <c r="F849" s="692">
        <v>0.0</v>
      </c>
      <c r="G849" s="692">
        <v>0.0</v>
      </c>
      <c r="H849" s="1897">
        <f t="shared" si="632"/>
        <v>0</v>
      </c>
      <c r="I849" s="504">
        <f>(I848/40)</f>
        <v>0</v>
      </c>
      <c r="J849" s="1845"/>
      <c r="K849" s="1714" t="s">
        <v>77</v>
      </c>
      <c r="L849" s="692">
        <v>0.0</v>
      </c>
      <c r="M849" s="701">
        <f>(L849-H849-H850)-R849</f>
        <v>0</v>
      </c>
      <c r="N849" s="701"/>
      <c r="O849" s="701">
        <f t="shared" si="633"/>
        <v>0</v>
      </c>
      <c r="P849" s="701"/>
      <c r="Q849" s="701"/>
      <c r="R849" s="1730"/>
      <c r="S849" s="649"/>
      <c r="T849" s="649"/>
      <c r="U849" s="7"/>
      <c r="V849" s="7"/>
      <c r="W849" s="7"/>
      <c r="X849" s="7"/>
      <c r="Y849" s="7"/>
      <c r="Z849" s="7"/>
      <c r="AA849" s="7"/>
      <c r="AB849" s="7"/>
      <c r="AC849" s="7"/>
    </row>
    <row r="850">
      <c r="A850" s="1714" t="s">
        <v>78</v>
      </c>
      <c r="B850" s="692">
        <v>0.0</v>
      </c>
      <c r="C850" s="692">
        <v>0.0</v>
      </c>
      <c r="D850" s="692">
        <v>0.0</v>
      </c>
      <c r="E850" s="692">
        <v>0.0</v>
      </c>
      <c r="F850" s="692">
        <v>0.0</v>
      </c>
      <c r="G850" s="692">
        <v>0.0</v>
      </c>
      <c r="H850" s="1897">
        <f t="shared" si="632"/>
        <v>0</v>
      </c>
      <c r="I850" s="1848"/>
      <c r="J850" s="1843"/>
      <c r="K850" s="1714" t="s">
        <v>78</v>
      </c>
      <c r="L850" s="692" t="s">
        <v>79</v>
      </c>
      <c r="M850" s="701" t="s">
        <v>79</v>
      </c>
      <c r="N850" s="701"/>
      <c r="O850" s="701" t="s">
        <v>79</v>
      </c>
      <c r="P850" s="701"/>
      <c r="Q850" s="701"/>
      <c r="R850" s="1730"/>
      <c r="S850" s="649"/>
      <c r="T850" s="649"/>
      <c r="U850" s="7"/>
      <c r="V850" s="7"/>
      <c r="W850" s="7"/>
      <c r="X850" s="7"/>
      <c r="Y850" s="7"/>
      <c r="Z850" s="7"/>
      <c r="AA850" s="7"/>
      <c r="AB850" s="7"/>
      <c r="AC850" s="7"/>
    </row>
    <row r="851">
      <c r="A851" s="1714" t="s">
        <v>446</v>
      </c>
      <c r="B851" s="692">
        <v>0.0</v>
      </c>
      <c r="C851" s="692">
        <v>0.0</v>
      </c>
      <c r="D851" s="692">
        <v>0.0</v>
      </c>
      <c r="E851" s="692">
        <v>0.0</v>
      </c>
      <c r="F851" s="692">
        <v>0.0</v>
      </c>
      <c r="G851" s="692">
        <v>0.0</v>
      </c>
      <c r="H851" s="1897">
        <f t="shared" si="632"/>
        <v>0</v>
      </c>
      <c r="I851" s="1848"/>
      <c r="J851" s="1843"/>
      <c r="K851" s="1714" t="s">
        <v>446</v>
      </c>
      <c r="L851" s="692">
        <v>0.0</v>
      </c>
      <c r="M851" s="701">
        <f>(L851-H851)-R851</f>
        <v>0</v>
      </c>
      <c r="N851" s="701"/>
      <c r="O851" s="701">
        <f t="shared" ref="O851:O852" si="634">SUM(M851,N851)</f>
        <v>0</v>
      </c>
      <c r="P851" s="701"/>
      <c r="Q851" s="701"/>
      <c r="R851" s="1730"/>
      <c r="S851" s="649"/>
      <c r="T851" s="649"/>
      <c r="U851" s="7"/>
      <c r="V851" s="7"/>
      <c r="W851" s="7"/>
      <c r="X851" s="7"/>
      <c r="Y851" s="7"/>
      <c r="Z851" s="7"/>
      <c r="AA851" s="7"/>
      <c r="AB851" s="7"/>
      <c r="AC851" s="7"/>
    </row>
    <row r="852">
      <c r="A852" s="1814" t="s">
        <v>962</v>
      </c>
      <c r="B852" s="692">
        <v>0.0</v>
      </c>
      <c r="C852" s="692">
        <v>0.0</v>
      </c>
      <c r="D852" s="692">
        <v>0.0</v>
      </c>
      <c r="E852" s="692">
        <v>0.0</v>
      </c>
      <c r="F852" s="692">
        <v>0.0</v>
      </c>
      <c r="G852" s="692">
        <v>0.0</v>
      </c>
      <c r="H852" s="1897">
        <f t="shared" si="632"/>
        <v>0</v>
      </c>
      <c r="I852" s="1848"/>
      <c r="J852" s="1843"/>
      <c r="K852" s="1814" t="s">
        <v>962</v>
      </c>
      <c r="L852" s="692">
        <v>0.0</v>
      </c>
      <c r="M852" s="701">
        <f t="shared" ref="M852:M853" si="635">(L852-H852)</f>
        <v>0</v>
      </c>
      <c r="N852" s="701"/>
      <c r="O852" s="701">
        <f t="shared" si="634"/>
        <v>0</v>
      </c>
      <c r="P852" s="701"/>
      <c r="Q852" s="701"/>
      <c r="R852" s="1730"/>
      <c r="S852" s="649"/>
      <c r="T852" s="649"/>
      <c r="U852" s="7"/>
      <c r="V852" s="7"/>
      <c r="W852" s="7"/>
      <c r="X852" s="7"/>
      <c r="Y852" s="7"/>
      <c r="Z852" s="7"/>
      <c r="AA852" s="7"/>
      <c r="AB852" s="7"/>
      <c r="AC852" s="7"/>
    </row>
    <row r="853">
      <c r="A853" s="1714" t="s">
        <v>80</v>
      </c>
      <c r="B853" s="690">
        <v>0.0</v>
      </c>
      <c r="C853" s="690">
        <v>0.0</v>
      </c>
      <c r="D853" s="690">
        <v>0.0</v>
      </c>
      <c r="E853" s="690">
        <v>0.0</v>
      </c>
      <c r="F853" s="690">
        <v>0.0</v>
      </c>
      <c r="G853" s="690">
        <v>0.0</v>
      </c>
      <c r="H853" s="1897">
        <f t="shared" si="632"/>
        <v>0</v>
      </c>
      <c r="I853" s="1848"/>
      <c r="J853" s="1843"/>
      <c r="K853" s="1714" t="s">
        <v>80</v>
      </c>
      <c r="L853" s="692">
        <v>0.0</v>
      </c>
      <c r="M853" s="701">
        <f t="shared" si="635"/>
        <v>0</v>
      </c>
      <c r="N853" s="701"/>
      <c r="O853" s="701">
        <f>sum(M853,N853)</f>
        <v>0</v>
      </c>
      <c r="P853" s="701"/>
      <c r="Q853" s="701"/>
      <c r="R853" s="1730"/>
      <c r="S853" s="649"/>
      <c r="T853" s="649"/>
      <c r="U853" s="7"/>
      <c r="V853" s="7"/>
      <c r="W853" s="7"/>
      <c r="X853" s="7"/>
      <c r="Y853" s="7"/>
      <c r="Z853" s="7"/>
      <c r="AA853" s="7"/>
      <c r="AB853" s="7"/>
      <c r="AC853" s="7"/>
    </row>
    <row r="854">
      <c r="A854" s="1716" t="s">
        <v>274</v>
      </c>
      <c r="B854" s="1837">
        <v>0.0</v>
      </c>
      <c r="C854" s="1837">
        <v>0.0</v>
      </c>
      <c r="D854" s="1760">
        <v>0.0</v>
      </c>
      <c r="E854" s="1760">
        <v>0.0</v>
      </c>
      <c r="F854" s="1760">
        <v>0.0</v>
      </c>
      <c r="G854" s="1760">
        <v>0.0</v>
      </c>
      <c r="H854" s="1895">
        <f t="shared" si="632"/>
        <v>0</v>
      </c>
      <c r="I854" s="1713">
        <f>sum(H854:H858)</f>
        <v>0</v>
      </c>
      <c r="J854" s="1843"/>
      <c r="K854" s="1716" t="s">
        <v>274</v>
      </c>
      <c r="L854" s="1765">
        <v>0.0</v>
      </c>
      <c r="M854" s="1762">
        <f>(L854-H854)-R854</f>
        <v>0</v>
      </c>
      <c r="N854" s="1762"/>
      <c r="O854" s="1762">
        <f t="shared" ref="O854:O855" si="636">SUM(M854,N854)</f>
        <v>0</v>
      </c>
      <c r="P854" s="1762"/>
      <c r="Q854" s="1762"/>
      <c r="R854" s="1713"/>
      <c r="S854" s="1843"/>
      <c r="T854" s="649"/>
      <c r="U854" s="7"/>
      <c r="V854" s="7"/>
      <c r="W854" s="7"/>
      <c r="X854" s="7"/>
      <c r="Y854" s="7"/>
      <c r="Z854" s="7"/>
      <c r="AA854" s="7"/>
      <c r="AB854" s="7"/>
      <c r="AC854" s="7"/>
    </row>
    <row r="855">
      <c r="A855" s="1714" t="s">
        <v>77</v>
      </c>
      <c r="B855" s="1814">
        <v>0.0</v>
      </c>
      <c r="C855" s="1814">
        <v>0.0</v>
      </c>
      <c r="D855" s="1814">
        <v>0.0</v>
      </c>
      <c r="E855" s="1814">
        <v>0.0</v>
      </c>
      <c r="F855" s="1814">
        <v>0.0</v>
      </c>
      <c r="G855" s="1814">
        <v>0.0</v>
      </c>
      <c r="H855" s="1897">
        <f t="shared" si="632"/>
        <v>0</v>
      </c>
      <c r="I855" s="504">
        <f>(I854/40)</f>
        <v>0</v>
      </c>
      <c r="J855" s="1845"/>
      <c r="K855" s="1714" t="s">
        <v>77</v>
      </c>
      <c r="L855" s="692">
        <v>0.0</v>
      </c>
      <c r="M855" s="701">
        <f>(L855-H855-H856)-R855</f>
        <v>0</v>
      </c>
      <c r="N855" s="701"/>
      <c r="O855" s="701">
        <f t="shared" si="636"/>
        <v>0</v>
      </c>
      <c r="P855" s="701"/>
      <c r="Q855" s="701"/>
      <c r="R855" s="1730"/>
      <c r="S855" s="649"/>
      <c r="T855" s="649"/>
      <c r="U855" s="7"/>
      <c r="V855" s="7"/>
      <c r="W855" s="7"/>
      <c r="X855" s="7"/>
      <c r="Y855" s="7"/>
      <c r="Z855" s="7"/>
      <c r="AA855" s="7"/>
      <c r="AB855" s="7"/>
      <c r="AC855" s="7"/>
    </row>
    <row r="856">
      <c r="A856" s="1714" t="s">
        <v>78</v>
      </c>
      <c r="B856" s="1814">
        <v>0.0</v>
      </c>
      <c r="C856" s="1814">
        <v>0.0</v>
      </c>
      <c r="D856" s="1814">
        <v>0.0</v>
      </c>
      <c r="E856" s="1814">
        <v>0.0</v>
      </c>
      <c r="F856" s="1814">
        <v>0.0</v>
      </c>
      <c r="G856" s="1814">
        <v>0.0</v>
      </c>
      <c r="H856" s="1897">
        <f t="shared" si="632"/>
        <v>0</v>
      </c>
      <c r="I856" s="1848"/>
      <c r="J856" s="1843"/>
      <c r="K856" s="1714" t="s">
        <v>78</v>
      </c>
      <c r="L856" s="692" t="s">
        <v>79</v>
      </c>
      <c r="M856" s="701" t="s">
        <v>79</v>
      </c>
      <c r="N856" s="701"/>
      <c r="O856" s="701" t="s">
        <v>79</v>
      </c>
      <c r="P856" s="701"/>
      <c r="Q856" s="701"/>
      <c r="R856" s="1730"/>
      <c r="S856" s="649"/>
      <c r="T856" s="649"/>
      <c r="U856" s="7"/>
      <c r="V856" s="7"/>
      <c r="W856" s="7"/>
      <c r="X856" s="7"/>
      <c r="Y856" s="7"/>
      <c r="Z856" s="7"/>
      <c r="AA856" s="7"/>
      <c r="AB856" s="7"/>
      <c r="AC856" s="7"/>
    </row>
    <row r="857">
      <c r="A857" s="1714" t="s">
        <v>446</v>
      </c>
      <c r="B857" s="1814">
        <v>0.0</v>
      </c>
      <c r="C857" s="1814">
        <v>0.0</v>
      </c>
      <c r="D857" s="1814">
        <v>0.0</v>
      </c>
      <c r="E857" s="1814">
        <v>0.0</v>
      </c>
      <c r="F857" s="1814">
        <v>0.0</v>
      </c>
      <c r="G857" s="1814">
        <v>0.0</v>
      </c>
      <c r="H857" s="1897">
        <f t="shared" si="632"/>
        <v>0</v>
      </c>
      <c r="I857" s="1848"/>
      <c r="J857" s="1843"/>
      <c r="K857" s="1714" t="s">
        <v>446</v>
      </c>
      <c r="L857" s="692">
        <v>0.0</v>
      </c>
      <c r="M857" s="701">
        <f>(L857-H857)-R857</f>
        <v>0</v>
      </c>
      <c r="N857" s="701"/>
      <c r="O857" s="701">
        <f t="shared" ref="O857:O858" si="637">SUM(M857,N857)</f>
        <v>0</v>
      </c>
      <c r="P857" s="701"/>
      <c r="Q857" s="701"/>
      <c r="R857" s="1730"/>
      <c r="S857" s="649"/>
      <c r="T857" s="649"/>
      <c r="U857" s="7"/>
      <c r="V857" s="7"/>
      <c r="W857" s="7"/>
      <c r="X857" s="7"/>
      <c r="Y857" s="7"/>
      <c r="Z857" s="7"/>
      <c r="AA857" s="7"/>
      <c r="AB857" s="7"/>
      <c r="AC857" s="7"/>
    </row>
    <row r="858">
      <c r="A858" s="1814" t="s">
        <v>962</v>
      </c>
      <c r="B858" s="1814">
        <v>0.0</v>
      </c>
      <c r="C858" s="1814">
        <v>0.0</v>
      </c>
      <c r="D858" s="1814">
        <v>0.0</v>
      </c>
      <c r="E858" s="1814">
        <v>0.0</v>
      </c>
      <c r="F858" s="1814">
        <v>0.0</v>
      </c>
      <c r="G858" s="1814">
        <v>0.0</v>
      </c>
      <c r="H858" s="1897">
        <f t="shared" si="632"/>
        <v>0</v>
      </c>
      <c r="I858" s="1848"/>
      <c r="J858" s="1843"/>
      <c r="K858" s="1814" t="s">
        <v>962</v>
      </c>
      <c r="L858" s="692">
        <v>0.0</v>
      </c>
      <c r="M858" s="701">
        <f t="shared" ref="M858:M859" si="638">(L858-H858)</f>
        <v>0</v>
      </c>
      <c r="N858" s="701"/>
      <c r="O858" s="701">
        <f t="shared" si="637"/>
        <v>0</v>
      </c>
      <c r="P858" s="701"/>
      <c r="Q858" s="701"/>
      <c r="R858" s="1730"/>
      <c r="S858" s="649"/>
      <c r="T858" s="649"/>
      <c r="U858" s="7"/>
      <c r="V858" s="7"/>
      <c r="W858" s="7"/>
      <c r="X858" s="7"/>
      <c r="Y858" s="7"/>
      <c r="Z858" s="7"/>
      <c r="AA858" s="7"/>
      <c r="AB858" s="7"/>
      <c r="AC858" s="7"/>
    </row>
    <row r="859">
      <c r="A859" s="1714" t="s">
        <v>80</v>
      </c>
      <c r="B859" s="1885">
        <v>0.0</v>
      </c>
      <c r="C859" s="1885">
        <v>0.0</v>
      </c>
      <c r="D859" s="1885">
        <v>0.0</v>
      </c>
      <c r="E859" s="1885">
        <v>0.0</v>
      </c>
      <c r="F859" s="1885">
        <v>0.0</v>
      </c>
      <c r="G859" s="1885">
        <v>0.0</v>
      </c>
      <c r="H859" s="1897">
        <f t="shared" si="632"/>
        <v>0</v>
      </c>
      <c r="I859" s="1869"/>
      <c r="J859" s="1843"/>
      <c r="K859" s="1714" t="s">
        <v>80</v>
      </c>
      <c r="L859" s="692">
        <v>0.0</v>
      </c>
      <c r="M859" s="701">
        <f t="shared" si="638"/>
        <v>0</v>
      </c>
      <c r="N859" s="701"/>
      <c r="O859" s="701">
        <f>sum(M859,N859)</f>
        <v>0</v>
      </c>
      <c r="P859" s="701"/>
      <c r="Q859" s="701"/>
      <c r="R859" s="1730"/>
      <c r="S859" s="649"/>
      <c r="T859" s="649"/>
      <c r="U859" s="7"/>
      <c r="V859" s="7"/>
      <c r="W859" s="7"/>
      <c r="X859" s="7"/>
      <c r="Y859" s="7"/>
      <c r="Z859" s="7"/>
      <c r="AA859" s="7"/>
      <c r="AB859" s="7"/>
      <c r="AC859" s="7"/>
    </row>
    <row r="860">
      <c r="A860" s="1757" t="s">
        <v>816</v>
      </c>
      <c r="B860" s="1758">
        <f t="shared" ref="B860:H860" si="639">SUM(B861:B865,B867:B871)</f>
        <v>0</v>
      </c>
      <c r="C860" s="1758">
        <f t="shared" si="639"/>
        <v>0</v>
      </c>
      <c r="D860" s="1758">
        <f t="shared" si="639"/>
        <v>0</v>
      </c>
      <c r="E860" s="1758">
        <f t="shared" si="639"/>
        <v>0</v>
      </c>
      <c r="F860" s="1758">
        <f t="shared" si="639"/>
        <v>0</v>
      </c>
      <c r="G860" s="1758">
        <f t="shared" si="639"/>
        <v>0</v>
      </c>
      <c r="H860" s="1829">
        <f t="shared" si="639"/>
        <v>0</v>
      </c>
      <c r="I860" s="1829"/>
      <c r="J860" s="2016"/>
      <c r="K860" s="1758" t="s">
        <v>816</v>
      </c>
      <c r="L860" s="1682"/>
      <c r="M860" s="1682"/>
      <c r="N860" s="1682"/>
      <c r="O860" s="1682"/>
      <c r="P860" s="1682"/>
      <c r="Q860" s="1682"/>
      <c r="R860" s="2039"/>
      <c r="S860" s="649"/>
      <c r="T860" s="649"/>
      <c r="U860" s="7"/>
      <c r="V860" s="7"/>
      <c r="W860" s="7"/>
      <c r="X860" s="7"/>
      <c r="Y860" s="7"/>
      <c r="Z860" s="7"/>
      <c r="AA860" s="7"/>
      <c r="AB860" s="7"/>
      <c r="AC860" s="7"/>
    </row>
    <row r="861">
      <c r="A861" s="1716" t="s">
        <v>274</v>
      </c>
      <c r="B861" s="1837">
        <v>0.0</v>
      </c>
      <c r="C861" s="1837">
        <v>0.0</v>
      </c>
      <c r="D861" s="1760">
        <v>0.0</v>
      </c>
      <c r="E861" s="1760">
        <v>0.0</v>
      </c>
      <c r="F861" s="1760">
        <v>0.0</v>
      </c>
      <c r="G861" s="1760">
        <v>0.0</v>
      </c>
      <c r="H861" s="1895">
        <f t="shared" ref="H861:H872" si="640">SUM(A861:G861)</f>
        <v>0</v>
      </c>
      <c r="I861" s="1713">
        <f>sum(H861:H865)</f>
        <v>0</v>
      </c>
      <c r="J861" s="1843"/>
      <c r="K861" s="1716" t="s">
        <v>274</v>
      </c>
      <c r="L861" s="1765">
        <v>0.0</v>
      </c>
      <c r="M861" s="1762">
        <f>(L861-H861)-R861</f>
        <v>0</v>
      </c>
      <c r="N861" s="1762"/>
      <c r="O861" s="1762">
        <f t="shared" ref="O861:O862" si="641">SUM(M861,N861)</f>
        <v>0</v>
      </c>
      <c r="P861" s="1817" t="s">
        <v>805</v>
      </c>
      <c r="Q861" s="1762"/>
      <c r="R861" s="1713"/>
      <c r="S861" s="1843"/>
      <c r="T861" s="649"/>
      <c r="U861" s="7"/>
      <c r="V861" s="7"/>
      <c r="W861" s="7"/>
      <c r="X861" s="7"/>
      <c r="Y861" s="7"/>
      <c r="Z861" s="7"/>
      <c r="AA861" s="7"/>
      <c r="AB861" s="7"/>
      <c r="AC861" s="7"/>
    </row>
    <row r="862">
      <c r="A862" s="1714" t="s">
        <v>77</v>
      </c>
      <c r="B862" s="1814">
        <v>0.0</v>
      </c>
      <c r="C862" s="1814">
        <v>0.0</v>
      </c>
      <c r="D862" s="1814">
        <v>0.0</v>
      </c>
      <c r="E862" s="1814">
        <v>0.0</v>
      </c>
      <c r="F862" s="1814">
        <v>0.0</v>
      </c>
      <c r="G862" s="1814">
        <v>0.0</v>
      </c>
      <c r="H862" s="1897">
        <f t="shared" si="640"/>
        <v>0</v>
      </c>
      <c r="I862" s="504">
        <f>(I861/40)</f>
        <v>0</v>
      </c>
      <c r="J862" s="1845"/>
      <c r="K862" s="1714" t="s">
        <v>77</v>
      </c>
      <c r="L862" s="692">
        <v>0.0</v>
      </c>
      <c r="M862" s="701">
        <f>(L862-H862-H863)-R862</f>
        <v>0</v>
      </c>
      <c r="N862" s="701"/>
      <c r="O862" s="701">
        <f t="shared" si="641"/>
        <v>0</v>
      </c>
      <c r="P862" s="701"/>
      <c r="Q862" s="701"/>
      <c r="R862" s="1730"/>
      <c r="S862" s="649"/>
      <c r="T862" s="649"/>
      <c r="U862" s="7"/>
      <c r="V862" s="7"/>
      <c r="W862" s="7"/>
      <c r="X862" s="7"/>
      <c r="Y862" s="7"/>
      <c r="Z862" s="7"/>
      <c r="AA862" s="7"/>
      <c r="AB862" s="7"/>
      <c r="AC862" s="7"/>
    </row>
    <row r="863">
      <c r="A863" s="1714" t="s">
        <v>78</v>
      </c>
      <c r="B863" s="1814">
        <v>0.0</v>
      </c>
      <c r="C863" s="1814">
        <v>0.0</v>
      </c>
      <c r="D863" s="1814">
        <v>0.0</v>
      </c>
      <c r="E863" s="1814">
        <v>0.0</v>
      </c>
      <c r="F863" s="1814">
        <v>0.0</v>
      </c>
      <c r="G863" s="1814">
        <v>0.0</v>
      </c>
      <c r="H863" s="1897">
        <f t="shared" si="640"/>
        <v>0</v>
      </c>
      <c r="I863" s="1848"/>
      <c r="J863" s="1843"/>
      <c r="K863" s="1714" t="s">
        <v>78</v>
      </c>
      <c r="L863" s="692" t="s">
        <v>79</v>
      </c>
      <c r="M863" s="701" t="s">
        <v>79</v>
      </c>
      <c r="N863" s="701"/>
      <c r="O863" s="701" t="s">
        <v>79</v>
      </c>
      <c r="P863" s="701"/>
      <c r="Q863" s="701"/>
      <c r="R863" s="1730"/>
      <c r="S863" s="649"/>
      <c r="T863" s="649"/>
      <c r="U863" s="7"/>
      <c r="V863" s="7"/>
      <c r="W863" s="7"/>
      <c r="X863" s="7"/>
      <c r="Y863" s="7"/>
      <c r="Z863" s="7"/>
      <c r="AA863" s="7"/>
      <c r="AB863" s="7"/>
      <c r="AC863" s="7"/>
    </row>
    <row r="864">
      <c r="A864" s="1714" t="s">
        <v>446</v>
      </c>
      <c r="B864" s="1814">
        <v>0.0</v>
      </c>
      <c r="C864" s="1814">
        <v>0.0</v>
      </c>
      <c r="D864" s="1814">
        <v>0.0</v>
      </c>
      <c r="E864" s="1814">
        <v>0.0</v>
      </c>
      <c r="F864" s="1814">
        <v>0.0</v>
      </c>
      <c r="G864" s="1814">
        <v>0.0</v>
      </c>
      <c r="H864" s="1897">
        <f t="shared" si="640"/>
        <v>0</v>
      </c>
      <c r="I864" s="1848"/>
      <c r="J864" s="1843"/>
      <c r="K864" s="1714" t="s">
        <v>446</v>
      </c>
      <c r="L864" s="692">
        <v>0.0</v>
      </c>
      <c r="M864" s="701">
        <f>(L864-H864)-R864</f>
        <v>0</v>
      </c>
      <c r="N864" s="701"/>
      <c r="O864" s="701">
        <f t="shared" ref="O864:O865" si="642">SUM(M864,N864)</f>
        <v>0</v>
      </c>
      <c r="P864" s="701"/>
      <c r="Q864" s="701"/>
      <c r="R864" s="1730"/>
      <c r="S864" s="649"/>
      <c r="T864" s="649"/>
      <c r="U864" s="7"/>
      <c r="V864" s="7"/>
      <c r="W864" s="7"/>
      <c r="X864" s="7"/>
      <c r="Y864" s="7"/>
      <c r="Z864" s="7"/>
      <c r="AA864" s="7"/>
      <c r="AB864" s="7"/>
      <c r="AC864" s="7"/>
    </row>
    <row r="865">
      <c r="A865" s="1814" t="s">
        <v>962</v>
      </c>
      <c r="B865" s="1814">
        <v>0.0</v>
      </c>
      <c r="C865" s="1814">
        <v>0.0</v>
      </c>
      <c r="D865" s="1814">
        <v>0.0</v>
      </c>
      <c r="E865" s="1814">
        <v>0.0</v>
      </c>
      <c r="F865" s="1814">
        <v>0.0</v>
      </c>
      <c r="G865" s="1814">
        <v>0.0</v>
      </c>
      <c r="H865" s="1897">
        <f t="shared" si="640"/>
        <v>0</v>
      </c>
      <c r="I865" s="1848"/>
      <c r="J865" s="1843"/>
      <c r="K865" s="1814" t="s">
        <v>962</v>
      </c>
      <c r="L865" s="692">
        <v>0.0</v>
      </c>
      <c r="M865" s="701">
        <f t="shared" ref="M865:M866" si="643">(L865-H865)</f>
        <v>0</v>
      </c>
      <c r="N865" s="701"/>
      <c r="O865" s="701">
        <f t="shared" si="642"/>
        <v>0</v>
      </c>
      <c r="P865" s="701"/>
      <c r="Q865" s="701"/>
      <c r="R865" s="1730"/>
      <c r="S865" s="649"/>
      <c r="T865" s="649"/>
      <c r="U865" s="7"/>
      <c r="V865" s="7"/>
      <c r="W865" s="7"/>
      <c r="X865" s="7"/>
      <c r="Y865" s="7"/>
      <c r="Z865" s="7"/>
      <c r="AA865" s="7"/>
      <c r="AB865" s="7"/>
      <c r="AC865" s="7"/>
    </row>
    <row r="866">
      <c r="A866" s="1714" t="s">
        <v>80</v>
      </c>
      <c r="B866" s="1885">
        <v>0.0</v>
      </c>
      <c r="C866" s="1885">
        <v>0.0</v>
      </c>
      <c r="D866" s="1885">
        <v>0.0</v>
      </c>
      <c r="E866" s="1885">
        <v>0.0</v>
      </c>
      <c r="F866" s="1885">
        <v>0.0</v>
      </c>
      <c r="G866" s="1885">
        <v>0.0</v>
      </c>
      <c r="H866" s="1897">
        <f t="shared" si="640"/>
        <v>0</v>
      </c>
      <c r="I866" s="1848"/>
      <c r="J866" s="1843"/>
      <c r="K866" s="1714" t="s">
        <v>80</v>
      </c>
      <c r="L866" s="692">
        <v>0.0</v>
      </c>
      <c r="M866" s="701">
        <f t="shared" si="643"/>
        <v>0</v>
      </c>
      <c r="N866" s="701"/>
      <c r="O866" s="701">
        <f>sum(M866,N866)</f>
        <v>0</v>
      </c>
      <c r="P866" s="701"/>
      <c r="Q866" s="701"/>
      <c r="R866" s="1730"/>
      <c r="S866" s="649"/>
      <c r="T866" s="649"/>
      <c r="U866" s="7"/>
      <c r="V866" s="7"/>
      <c r="W866" s="7"/>
      <c r="X866" s="7"/>
      <c r="Y866" s="7"/>
      <c r="Z866" s="7"/>
      <c r="AA866" s="7"/>
      <c r="AB866" s="7"/>
      <c r="AC866" s="7"/>
    </row>
    <row r="867">
      <c r="A867" s="1716" t="s">
        <v>274</v>
      </c>
      <c r="B867" s="1837">
        <v>0.0</v>
      </c>
      <c r="C867" s="1837">
        <v>0.0</v>
      </c>
      <c r="D867" s="1760">
        <v>0.0</v>
      </c>
      <c r="E867" s="1760">
        <v>0.0</v>
      </c>
      <c r="F867" s="1760">
        <v>0.0</v>
      </c>
      <c r="G867" s="1760">
        <v>0.0</v>
      </c>
      <c r="H867" s="1895">
        <f t="shared" si="640"/>
        <v>0</v>
      </c>
      <c r="I867" s="1713">
        <f>sum(H867:H871)</f>
        <v>0</v>
      </c>
      <c r="J867" s="1843"/>
      <c r="K867" s="1716" t="s">
        <v>274</v>
      </c>
      <c r="L867" s="1762">
        <v>0.0</v>
      </c>
      <c r="M867" s="1762">
        <f>(L867-H867)-R867</f>
        <v>0</v>
      </c>
      <c r="N867" s="1762"/>
      <c r="O867" s="1762">
        <f t="shared" ref="O867:O868" si="644">SUM(M867,N867)</f>
        <v>0</v>
      </c>
      <c r="P867" s="1764"/>
      <c r="Q867" s="1762"/>
      <c r="R867" s="1713"/>
      <c r="S867" s="1843"/>
      <c r="T867" s="649"/>
      <c r="U867" s="7"/>
      <c r="V867" s="7"/>
      <c r="W867" s="7"/>
      <c r="X867" s="7"/>
      <c r="Y867" s="7"/>
      <c r="Z867" s="7"/>
      <c r="AA867" s="7"/>
      <c r="AB867" s="7"/>
      <c r="AC867" s="7"/>
    </row>
    <row r="868">
      <c r="A868" s="1714" t="s">
        <v>77</v>
      </c>
      <c r="B868" s="1814">
        <v>0.0</v>
      </c>
      <c r="C868" s="1814">
        <v>0.0</v>
      </c>
      <c r="D868" s="1814">
        <v>0.0</v>
      </c>
      <c r="E868" s="1814">
        <v>0.0</v>
      </c>
      <c r="F868" s="1814">
        <v>0.0</v>
      </c>
      <c r="G868" s="1814">
        <v>0.0</v>
      </c>
      <c r="H868" s="1897">
        <f t="shared" si="640"/>
        <v>0</v>
      </c>
      <c r="I868" s="504">
        <f>(I867/40)</f>
        <v>0</v>
      </c>
      <c r="J868" s="1845"/>
      <c r="K868" s="1714" t="s">
        <v>77</v>
      </c>
      <c r="L868" s="701">
        <v>0.0</v>
      </c>
      <c r="M868" s="701">
        <f>(L868-H868-H869)-R868</f>
        <v>0</v>
      </c>
      <c r="N868" s="701"/>
      <c r="O868" s="701">
        <f t="shared" si="644"/>
        <v>0</v>
      </c>
      <c r="P868" s="701"/>
      <c r="Q868" s="701"/>
      <c r="R868" s="1730"/>
      <c r="S868" s="649"/>
      <c r="T868" s="649"/>
      <c r="U868" s="7"/>
      <c r="V868" s="7"/>
      <c r="W868" s="7"/>
      <c r="X868" s="7"/>
      <c r="Y868" s="7"/>
      <c r="Z868" s="7"/>
      <c r="AA868" s="7"/>
      <c r="AB868" s="7"/>
      <c r="AC868" s="7"/>
    </row>
    <row r="869">
      <c r="A869" s="1714" t="s">
        <v>78</v>
      </c>
      <c r="B869" s="1814">
        <v>0.0</v>
      </c>
      <c r="C869" s="1814">
        <v>0.0</v>
      </c>
      <c r="D869" s="1814">
        <v>0.0</v>
      </c>
      <c r="E869" s="1814">
        <v>0.0</v>
      </c>
      <c r="F869" s="1814">
        <v>0.0</v>
      </c>
      <c r="G869" s="1814">
        <v>0.0</v>
      </c>
      <c r="H869" s="1897">
        <f t="shared" si="640"/>
        <v>0</v>
      </c>
      <c r="I869" s="1848"/>
      <c r="J869" s="1843"/>
      <c r="K869" s="1714" t="s">
        <v>78</v>
      </c>
      <c r="L869" s="701" t="s">
        <v>79</v>
      </c>
      <c r="M869" s="701" t="s">
        <v>79</v>
      </c>
      <c r="N869" s="701"/>
      <c r="O869" s="701" t="s">
        <v>79</v>
      </c>
      <c r="P869" s="701"/>
      <c r="Q869" s="701"/>
      <c r="R869" s="1730"/>
      <c r="S869" s="649"/>
      <c r="T869" s="649"/>
      <c r="U869" s="7"/>
      <c r="V869" s="7"/>
      <c r="W869" s="7"/>
      <c r="X869" s="7"/>
      <c r="Y869" s="7"/>
      <c r="Z869" s="7"/>
      <c r="AA869" s="7"/>
      <c r="AB869" s="7"/>
      <c r="AC869" s="7"/>
    </row>
    <row r="870">
      <c r="A870" s="1714" t="s">
        <v>446</v>
      </c>
      <c r="B870" s="1814">
        <v>0.0</v>
      </c>
      <c r="C870" s="1814">
        <v>0.0</v>
      </c>
      <c r="D870" s="1814">
        <v>0.0</v>
      </c>
      <c r="E870" s="1814">
        <v>0.0</v>
      </c>
      <c r="F870" s="1814">
        <v>0.0</v>
      </c>
      <c r="G870" s="1814">
        <v>0.0</v>
      </c>
      <c r="H870" s="1897">
        <f t="shared" si="640"/>
        <v>0</v>
      </c>
      <c r="I870" s="1848"/>
      <c r="J870" s="1843"/>
      <c r="K870" s="1714" t="s">
        <v>446</v>
      </c>
      <c r="L870" s="701">
        <v>0.0</v>
      </c>
      <c r="M870" s="701">
        <f>(L870-H870)-R870</f>
        <v>0</v>
      </c>
      <c r="N870" s="701"/>
      <c r="O870" s="701">
        <f t="shared" ref="O870:O871" si="645">SUM(M870,N870)</f>
        <v>0</v>
      </c>
      <c r="P870" s="701"/>
      <c r="Q870" s="701"/>
      <c r="R870" s="1730"/>
      <c r="S870" s="649"/>
      <c r="T870" s="649"/>
      <c r="U870" s="7"/>
      <c r="V870" s="7"/>
      <c r="W870" s="7"/>
      <c r="X870" s="7"/>
      <c r="Y870" s="7"/>
      <c r="Z870" s="7"/>
      <c r="AA870" s="7"/>
      <c r="AB870" s="7"/>
      <c r="AC870" s="7"/>
    </row>
    <row r="871">
      <c r="A871" s="1814" t="s">
        <v>962</v>
      </c>
      <c r="B871" s="1814">
        <v>0.0</v>
      </c>
      <c r="C871" s="1814">
        <v>0.0</v>
      </c>
      <c r="D871" s="1814">
        <v>0.0</v>
      </c>
      <c r="E871" s="1814">
        <v>0.0</v>
      </c>
      <c r="F871" s="1814">
        <v>0.0</v>
      </c>
      <c r="G871" s="1814">
        <v>0.0</v>
      </c>
      <c r="H871" s="1897">
        <f t="shared" si="640"/>
        <v>0</v>
      </c>
      <c r="I871" s="1848"/>
      <c r="J871" s="1843"/>
      <c r="K871" s="1814" t="s">
        <v>962</v>
      </c>
      <c r="L871" s="701">
        <v>0.0</v>
      </c>
      <c r="M871" s="701">
        <f t="shared" ref="M871:M872" si="646">(L871-H871)</f>
        <v>0</v>
      </c>
      <c r="N871" s="701"/>
      <c r="O871" s="701">
        <f t="shared" si="645"/>
        <v>0</v>
      </c>
      <c r="P871" s="701"/>
      <c r="Q871" s="701"/>
      <c r="R871" s="1730"/>
      <c r="S871" s="649"/>
      <c r="T871" s="649"/>
      <c r="U871" s="7"/>
      <c r="V871" s="7"/>
      <c r="W871" s="7"/>
      <c r="X871" s="7"/>
      <c r="Y871" s="7"/>
      <c r="Z871" s="7"/>
      <c r="AA871" s="7"/>
      <c r="AB871" s="7"/>
      <c r="AC871" s="7"/>
    </row>
    <row r="872">
      <c r="A872" s="1714" t="s">
        <v>80</v>
      </c>
      <c r="B872" s="1885">
        <v>0.0</v>
      </c>
      <c r="C872" s="1885">
        <v>0.0</v>
      </c>
      <c r="D872" s="1885">
        <v>0.0</v>
      </c>
      <c r="E872" s="1885">
        <v>0.0</v>
      </c>
      <c r="F872" s="1885">
        <v>0.0</v>
      </c>
      <c r="G872" s="1885">
        <v>0.0</v>
      </c>
      <c r="H872" s="1897">
        <f t="shared" si="640"/>
        <v>0</v>
      </c>
      <c r="I872" s="1869"/>
      <c r="J872" s="1843"/>
      <c r="K872" s="1714" t="s">
        <v>80</v>
      </c>
      <c r="L872" s="701">
        <v>0.0</v>
      </c>
      <c r="M872" s="701">
        <f t="shared" si="646"/>
        <v>0</v>
      </c>
      <c r="N872" s="701"/>
      <c r="O872" s="701">
        <f>sum(M872,N872)</f>
        <v>0</v>
      </c>
      <c r="P872" s="701"/>
      <c r="Q872" s="701"/>
      <c r="R872" s="1730"/>
      <c r="S872" s="649"/>
      <c r="T872" s="649"/>
      <c r="U872" s="7"/>
      <c r="V872" s="7"/>
      <c r="W872" s="7"/>
      <c r="X872" s="7"/>
      <c r="Y872" s="7"/>
      <c r="Z872" s="7"/>
      <c r="AA872" s="7"/>
      <c r="AB872" s="7"/>
      <c r="AC872" s="7"/>
    </row>
    <row r="873">
      <c r="A873" s="1757" t="s">
        <v>819</v>
      </c>
      <c r="B873" s="1758">
        <f t="shared" ref="B873:H873" si="647">SUM(B874:B878,B880:B884)</f>
        <v>0</v>
      </c>
      <c r="C873" s="1758">
        <f t="shared" si="647"/>
        <v>0</v>
      </c>
      <c r="D873" s="1758">
        <f t="shared" si="647"/>
        <v>0</v>
      </c>
      <c r="E873" s="1758">
        <f t="shared" si="647"/>
        <v>0</v>
      </c>
      <c r="F873" s="1758">
        <f t="shared" si="647"/>
        <v>0</v>
      </c>
      <c r="G873" s="1758">
        <f t="shared" si="647"/>
        <v>0</v>
      </c>
      <c r="H873" s="1829">
        <f t="shared" si="647"/>
        <v>0</v>
      </c>
      <c r="I873" s="1829"/>
      <c r="J873" s="2016"/>
      <c r="K873" s="1758" t="s">
        <v>819</v>
      </c>
      <c r="L873" s="1682"/>
      <c r="M873" s="1682"/>
      <c r="N873" s="1682"/>
      <c r="O873" s="1682"/>
      <c r="P873" s="1682"/>
      <c r="Q873" s="1682"/>
      <c r="R873" s="2039"/>
      <c r="S873" s="649"/>
      <c r="T873" s="649"/>
      <c r="U873" s="7"/>
      <c r="V873" s="7"/>
      <c r="W873" s="7"/>
      <c r="X873" s="7"/>
      <c r="Y873" s="7"/>
      <c r="Z873" s="7"/>
      <c r="AA873" s="7"/>
      <c r="AB873" s="7"/>
      <c r="AC873" s="7"/>
    </row>
    <row r="874">
      <c r="A874" s="1716" t="s">
        <v>274</v>
      </c>
      <c r="B874" s="1837">
        <v>0.0</v>
      </c>
      <c r="C874" s="1837">
        <v>0.0</v>
      </c>
      <c r="D874" s="1760">
        <v>0.0</v>
      </c>
      <c r="E874" s="1760">
        <v>0.0</v>
      </c>
      <c r="F874" s="1760">
        <v>0.0</v>
      </c>
      <c r="G874" s="1760">
        <v>0.0</v>
      </c>
      <c r="H874" s="1895">
        <f t="shared" ref="H874:H885" si="648">SUM(A874:G874)</f>
        <v>0</v>
      </c>
      <c r="I874" s="1713">
        <f>sum(H874:H878)</f>
        <v>0</v>
      </c>
      <c r="J874" s="1843"/>
      <c r="K874" s="1716" t="s">
        <v>274</v>
      </c>
      <c r="L874" s="1762">
        <v>0.0</v>
      </c>
      <c r="M874" s="1762">
        <f>(L874-H874)-R874</f>
        <v>0</v>
      </c>
      <c r="N874" s="1762"/>
      <c r="O874" s="1762">
        <f t="shared" ref="O874:O875" si="649">SUM(M874,N874)</f>
        <v>0</v>
      </c>
      <c r="P874" s="1764"/>
      <c r="Q874" s="1762"/>
      <c r="R874" s="1713"/>
      <c r="S874" s="1843"/>
      <c r="T874" s="649"/>
      <c r="U874" s="7"/>
      <c r="V874" s="7"/>
      <c r="W874" s="7"/>
      <c r="X874" s="7"/>
      <c r="Y874" s="7"/>
      <c r="Z874" s="7"/>
      <c r="AA874" s="7"/>
      <c r="AB874" s="7"/>
      <c r="AC874" s="7"/>
    </row>
    <row r="875">
      <c r="A875" s="1714" t="s">
        <v>77</v>
      </c>
      <c r="B875" s="1814">
        <v>0.0</v>
      </c>
      <c r="C875" s="1814">
        <v>0.0</v>
      </c>
      <c r="D875" s="1814">
        <v>0.0</v>
      </c>
      <c r="E875" s="1814">
        <v>0.0</v>
      </c>
      <c r="F875" s="1814">
        <v>0.0</v>
      </c>
      <c r="G875" s="1814">
        <v>0.0</v>
      </c>
      <c r="H875" s="1897">
        <f t="shared" si="648"/>
        <v>0</v>
      </c>
      <c r="I875" s="504">
        <f>(I874/40)</f>
        <v>0</v>
      </c>
      <c r="J875" s="1845"/>
      <c r="K875" s="1714" t="s">
        <v>77</v>
      </c>
      <c r="L875" s="701">
        <v>0.0</v>
      </c>
      <c r="M875" s="701">
        <f>(L875-H875-H876)-R875</f>
        <v>0</v>
      </c>
      <c r="N875" s="701"/>
      <c r="O875" s="701">
        <f t="shared" si="649"/>
        <v>0</v>
      </c>
      <c r="P875" s="701"/>
      <c r="Q875" s="701"/>
      <c r="R875" s="1730"/>
      <c r="S875" s="649"/>
      <c r="T875" s="649"/>
      <c r="U875" s="7"/>
      <c r="V875" s="7"/>
      <c r="W875" s="7"/>
      <c r="X875" s="7"/>
      <c r="Y875" s="7"/>
      <c r="Z875" s="7"/>
      <c r="AA875" s="7"/>
      <c r="AB875" s="7"/>
      <c r="AC875" s="7"/>
    </row>
    <row r="876">
      <c r="A876" s="1714" t="s">
        <v>78</v>
      </c>
      <c r="B876" s="1814">
        <v>0.0</v>
      </c>
      <c r="C876" s="1814">
        <v>0.0</v>
      </c>
      <c r="D876" s="1814">
        <v>0.0</v>
      </c>
      <c r="E876" s="1814">
        <v>0.0</v>
      </c>
      <c r="F876" s="1814">
        <v>0.0</v>
      </c>
      <c r="G876" s="1814">
        <v>0.0</v>
      </c>
      <c r="H876" s="1897">
        <f t="shared" si="648"/>
        <v>0</v>
      </c>
      <c r="I876" s="1848"/>
      <c r="J876" s="1843"/>
      <c r="K876" s="1714" t="s">
        <v>78</v>
      </c>
      <c r="L876" s="701" t="s">
        <v>79</v>
      </c>
      <c r="M876" s="701" t="s">
        <v>79</v>
      </c>
      <c r="N876" s="701"/>
      <c r="O876" s="701" t="s">
        <v>79</v>
      </c>
      <c r="P876" s="701"/>
      <c r="Q876" s="701"/>
      <c r="R876" s="1730"/>
      <c r="S876" s="649"/>
      <c r="T876" s="649"/>
      <c r="U876" s="7"/>
      <c r="V876" s="7"/>
      <c r="W876" s="7"/>
      <c r="X876" s="7"/>
      <c r="Y876" s="7"/>
      <c r="Z876" s="7"/>
      <c r="AA876" s="7"/>
      <c r="AB876" s="7"/>
      <c r="AC876" s="7"/>
    </row>
    <row r="877">
      <c r="A877" s="1714" t="s">
        <v>446</v>
      </c>
      <c r="B877" s="1814">
        <v>0.0</v>
      </c>
      <c r="C877" s="1814">
        <v>0.0</v>
      </c>
      <c r="D877" s="1814">
        <v>0.0</v>
      </c>
      <c r="E877" s="1814">
        <v>0.0</v>
      </c>
      <c r="F877" s="1814">
        <v>0.0</v>
      </c>
      <c r="G877" s="1814">
        <v>0.0</v>
      </c>
      <c r="H877" s="1897">
        <f t="shared" si="648"/>
        <v>0</v>
      </c>
      <c r="I877" s="1848"/>
      <c r="J877" s="1843"/>
      <c r="K877" s="1714" t="s">
        <v>446</v>
      </c>
      <c r="L877" s="701">
        <v>0.0</v>
      </c>
      <c r="M877" s="701">
        <f>(L877-H877)-R877</f>
        <v>0</v>
      </c>
      <c r="N877" s="701"/>
      <c r="O877" s="701">
        <f t="shared" ref="O877:O878" si="650">SUM(M877,N877)</f>
        <v>0</v>
      </c>
      <c r="P877" s="701"/>
      <c r="Q877" s="701"/>
      <c r="R877" s="1730"/>
      <c r="S877" s="649"/>
      <c r="T877" s="649"/>
      <c r="U877" s="7"/>
      <c r="V877" s="7"/>
      <c r="W877" s="7"/>
      <c r="X877" s="7"/>
      <c r="Y877" s="7"/>
      <c r="Z877" s="7"/>
      <c r="AA877" s="7"/>
      <c r="AB877" s="7"/>
      <c r="AC877" s="7"/>
    </row>
    <row r="878">
      <c r="A878" s="1814" t="s">
        <v>962</v>
      </c>
      <c r="B878" s="1814">
        <v>0.0</v>
      </c>
      <c r="C878" s="1814">
        <v>0.0</v>
      </c>
      <c r="D878" s="1814">
        <v>0.0</v>
      </c>
      <c r="E878" s="1814">
        <v>0.0</v>
      </c>
      <c r="F878" s="1814">
        <v>0.0</v>
      </c>
      <c r="G878" s="1814">
        <v>0.0</v>
      </c>
      <c r="H878" s="1897">
        <f t="shared" si="648"/>
        <v>0</v>
      </c>
      <c r="I878" s="1848"/>
      <c r="J878" s="1843"/>
      <c r="K878" s="1814" t="s">
        <v>962</v>
      </c>
      <c r="L878" s="701">
        <v>0.0</v>
      </c>
      <c r="M878" s="701">
        <f t="shared" ref="M878:M879" si="651">(L878-H878)</f>
        <v>0</v>
      </c>
      <c r="N878" s="701"/>
      <c r="O878" s="701">
        <f t="shared" si="650"/>
        <v>0</v>
      </c>
      <c r="P878" s="701"/>
      <c r="Q878" s="701"/>
      <c r="R878" s="1730"/>
      <c r="S878" s="649"/>
      <c r="T878" s="649"/>
      <c r="U878" s="7"/>
      <c r="V878" s="7"/>
      <c r="W878" s="7"/>
      <c r="X878" s="7"/>
      <c r="Y878" s="7"/>
      <c r="Z878" s="7"/>
      <c r="AA878" s="7"/>
      <c r="AB878" s="7"/>
      <c r="AC878" s="7"/>
    </row>
    <row r="879">
      <c r="A879" s="1714" t="s">
        <v>80</v>
      </c>
      <c r="B879" s="1885">
        <v>0.0</v>
      </c>
      <c r="C879" s="1885">
        <v>0.0</v>
      </c>
      <c r="D879" s="1885">
        <v>0.0</v>
      </c>
      <c r="E879" s="1885">
        <v>0.0</v>
      </c>
      <c r="F879" s="1885">
        <v>0.0</v>
      </c>
      <c r="G879" s="1885">
        <v>0.0</v>
      </c>
      <c r="H879" s="1897">
        <f t="shared" si="648"/>
        <v>0</v>
      </c>
      <c r="I879" s="1848"/>
      <c r="J879" s="1843"/>
      <c r="K879" s="1714" t="s">
        <v>80</v>
      </c>
      <c r="L879" s="701">
        <v>0.0</v>
      </c>
      <c r="M879" s="701">
        <f t="shared" si="651"/>
        <v>0</v>
      </c>
      <c r="N879" s="701"/>
      <c r="O879" s="701">
        <f>sum(M879,N879)</f>
        <v>0</v>
      </c>
      <c r="P879" s="701"/>
      <c r="Q879" s="701"/>
      <c r="R879" s="1730"/>
      <c r="S879" s="649"/>
      <c r="T879" s="649"/>
      <c r="U879" s="7"/>
      <c r="V879" s="7"/>
      <c r="W879" s="7"/>
      <c r="X879" s="7"/>
      <c r="Y879" s="7"/>
      <c r="Z879" s="7"/>
      <c r="AA879" s="7"/>
      <c r="AB879" s="7"/>
      <c r="AC879" s="7"/>
    </row>
    <row r="880">
      <c r="A880" s="1716" t="s">
        <v>274</v>
      </c>
      <c r="B880" s="1837">
        <v>0.0</v>
      </c>
      <c r="C880" s="1837">
        <v>0.0</v>
      </c>
      <c r="D880" s="1760">
        <v>0.0</v>
      </c>
      <c r="E880" s="1760">
        <v>0.0</v>
      </c>
      <c r="F880" s="1760">
        <v>0.0</v>
      </c>
      <c r="G880" s="1760">
        <v>0.0</v>
      </c>
      <c r="H880" s="1895">
        <f t="shared" si="648"/>
        <v>0</v>
      </c>
      <c r="I880" s="1713">
        <f>sum(H880:H884)</f>
        <v>0</v>
      </c>
      <c r="J880" s="1843"/>
      <c r="K880" s="1716" t="s">
        <v>274</v>
      </c>
      <c r="L880" s="1762">
        <v>0.0</v>
      </c>
      <c r="M880" s="1762">
        <f>(L880-H880)-R880</f>
        <v>0</v>
      </c>
      <c r="N880" s="1762"/>
      <c r="O880" s="1762">
        <f t="shared" ref="O880:O881" si="652">SUM(M880,N880)</f>
        <v>0</v>
      </c>
      <c r="P880" s="1764"/>
      <c r="Q880" s="1762"/>
      <c r="R880" s="1713"/>
      <c r="S880" s="1843"/>
      <c r="T880" s="649"/>
      <c r="U880" s="7"/>
      <c r="V880" s="7"/>
      <c r="W880" s="7"/>
      <c r="X880" s="7"/>
      <c r="Y880" s="7"/>
      <c r="Z880" s="7"/>
      <c r="AA880" s="7"/>
      <c r="AB880" s="7"/>
      <c r="AC880" s="7"/>
    </row>
    <row r="881">
      <c r="A881" s="1714" t="s">
        <v>77</v>
      </c>
      <c r="B881" s="1814">
        <v>0.0</v>
      </c>
      <c r="C881" s="1814">
        <v>0.0</v>
      </c>
      <c r="D881" s="1814">
        <v>0.0</v>
      </c>
      <c r="E881" s="1814">
        <v>0.0</v>
      </c>
      <c r="F881" s="1814">
        <v>0.0</v>
      </c>
      <c r="G881" s="1814">
        <v>0.0</v>
      </c>
      <c r="H881" s="1897">
        <f t="shared" si="648"/>
        <v>0</v>
      </c>
      <c r="I881" s="504">
        <f>(I880/40)</f>
        <v>0</v>
      </c>
      <c r="J881" s="1845"/>
      <c r="K881" s="1714" t="s">
        <v>77</v>
      </c>
      <c r="L881" s="701">
        <v>0.0</v>
      </c>
      <c r="M881" s="701">
        <f>(L881-H881-H882)-R881</f>
        <v>0</v>
      </c>
      <c r="N881" s="701"/>
      <c r="O881" s="701">
        <f t="shared" si="652"/>
        <v>0</v>
      </c>
      <c r="P881" s="701"/>
      <c r="Q881" s="701"/>
      <c r="R881" s="1730"/>
      <c r="S881" s="649"/>
      <c r="T881" s="649"/>
      <c r="U881" s="7"/>
      <c r="V881" s="7"/>
      <c r="W881" s="7"/>
      <c r="X881" s="7"/>
      <c r="Y881" s="7"/>
      <c r="Z881" s="7"/>
      <c r="AA881" s="7"/>
      <c r="AB881" s="7"/>
      <c r="AC881" s="7"/>
    </row>
    <row r="882">
      <c r="A882" s="1714" t="s">
        <v>78</v>
      </c>
      <c r="B882" s="1814">
        <v>0.0</v>
      </c>
      <c r="C882" s="1814">
        <v>0.0</v>
      </c>
      <c r="D882" s="1814">
        <v>0.0</v>
      </c>
      <c r="E882" s="1814">
        <v>0.0</v>
      </c>
      <c r="F882" s="1814">
        <v>0.0</v>
      </c>
      <c r="G882" s="1814">
        <v>0.0</v>
      </c>
      <c r="H882" s="1897">
        <f t="shared" si="648"/>
        <v>0</v>
      </c>
      <c r="I882" s="1848"/>
      <c r="J882" s="1843"/>
      <c r="K882" s="1714" t="s">
        <v>78</v>
      </c>
      <c r="L882" s="701" t="s">
        <v>79</v>
      </c>
      <c r="M882" s="701" t="s">
        <v>79</v>
      </c>
      <c r="N882" s="701"/>
      <c r="O882" s="701" t="s">
        <v>79</v>
      </c>
      <c r="P882" s="701"/>
      <c r="Q882" s="701"/>
      <c r="R882" s="1730"/>
      <c r="S882" s="649"/>
      <c r="T882" s="649"/>
      <c r="U882" s="7"/>
      <c r="V882" s="7"/>
      <c r="W882" s="7"/>
      <c r="X882" s="7"/>
      <c r="Y882" s="7"/>
      <c r="Z882" s="7"/>
      <c r="AA882" s="7"/>
      <c r="AB882" s="7"/>
      <c r="AC882" s="7"/>
    </row>
    <row r="883">
      <c r="A883" s="1714" t="s">
        <v>446</v>
      </c>
      <c r="B883" s="1814">
        <v>0.0</v>
      </c>
      <c r="C883" s="1814">
        <v>0.0</v>
      </c>
      <c r="D883" s="1814">
        <v>0.0</v>
      </c>
      <c r="E883" s="1814">
        <v>0.0</v>
      </c>
      <c r="F883" s="1814">
        <v>0.0</v>
      </c>
      <c r="G883" s="1814">
        <v>0.0</v>
      </c>
      <c r="H883" s="1897">
        <f t="shared" si="648"/>
        <v>0</v>
      </c>
      <c r="I883" s="1848"/>
      <c r="J883" s="1843"/>
      <c r="K883" s="1714" t="s">
        <v>446</v>
      </c>
      <c r="L883" s="701">
        <v>0.0</v>
      </c>
      <c r="M883" s="701">
        <f>(L883-H883)-R883</f>
        <v>0</v>
      </c>
      <c r="N883" s="701"/>
      <c r="O883" s="701">
        <f t="shared" ref="O883:O884" si="653">SUM(M883,N883)</f>
        <v>0</v>
      </c>
      <c r="P883" s="701"/>
      <c r="Q883" s="701"/>
      <c r="R883" s="1730"/>
      <c r="S883" s="649"/>
      <c r="T883" s="649"/>
      <c r="U883" s="7"/>
      <c r="V883" s="7"/>
      <c r="W883" s="7"/>
      <c r="X883" s="7"/>
      <c r="Y883" s="7"/>
      <c r="Z883" s="7"/>
      <c r="AA883" s="7"/>
      <c r="AB883" s="7"/>
      <c r="AC883" s="7"/>
    </row>
    <row r="884">
      <c r="A884" s="1814" t="s">
        <v>962</v>
      </c>
      <c r="B884" s="1814">
        <v>0.0</v>
      </c>
      <c r="C884" s="1814">
        <v>0.0</v>
      </c>
      <c r="D884" s="1814">
        <v>0.0</v>
      </c>
      <c r="E884" s="1814">
        <v>0.0</v>
      </c>
      <c r="F884" s="1814">
        <v>0.0</v>
      </c>
      <c r="G884" s="1814">
        <v>0.0</v>
      </c>
      <c r="H884" s="1897">
        <f t="shared" si="648"/>
        <v>0</v>
      </c>
      <c r="I884" s="1848"/>
      <c r="J884" s="1843"/>
      <c r="K884" s="1814" t="s">
        <v>962</v>
      </c>
      <c r="L884" s="701">
        <v>0.0</v>
      </c>
      <c r="M884" s="701">
        <f t="shared" ref="M884:M885" si="654">(L884-H884)</f>
        <v>0</v>
      </c>
      <c r="N884" s="701"/>
      <c r="O884" s="701">
        <f t="shared" si="653"/>
        <v>0</v>
      </c>
      <c r="P884" s="701"/>
      <c r="Q884" s="701"/>
      <c r="R884" s="1730"/>
      <c r="S884" s="649"/>
      <c r="T884" s="649"/>
      <c r="U884" s="7"/>
      <c r="V884" s="7"/>
      <c r="W884" s="7"/>
      <c r="X884" s="7"/>
      <c r="Y884" s="7"/>
      <c r="Z884" s="7"/>
      <c r="AA884" s="7"/>
      <c r="AB884" s="7"/>
      <c r="AC884" s="7"/>
    </row>
    <row r="885">
      <c r="A885" s="1714" t="s">
        <v>80</v>
      </c>
      <c r="B885" s="1885">
        <v>0.0</v>
      </c>
      <c r="C885" s="1885">
        <v>0.0</v>
      </c>
      <c r="D885" s="1885">
        <v>0.0</v>
      </c>
      <c r="E885" s="1885">
        <v>0.0</v>
      </c>
      <c r="F885" s="1885">
        <v>0.0</v>
      </c>
      <c r="G885" s="1885">
        <v>0.0</v>
      </c>
      <c r="H885" s="1897">
        <f t="shared" si="648"/>
        <v>0</v>
      </c>
      <c r="I885" s="1869"/>
      <c r="J885" s="1843"/>
      <c r="K885" s="1714" t="s">
        <v>80</v>
      </c>
      <c r="L885" s="701">
        <v>0.0</v>
      </c>
      <c r="M885" s="701">
        <f t="shared" si="654"/>
        <v>0</v>
      </c>
      <c r="N885" s="701"/>
      <c r="O885" s="701">
        <f>sum(M885,N885)</f>
        <v>0</v>
      </c>
      <c r="P885" s="701"/>
      <c r="Q885" s="701"/>
      <c r="R885" s="1730"/>
      <c r="S885" s="649"/>
      <c r="T885" s="649"/>
      <c r="U885" s="7"/>
      <c r="V885" s="7"/>
      <c r="W885" s="7"/>
      <c r="X885" s="7"/>
      <c r="Y885" s="7"/>
      <c r="Z885" s="7"/>
      <c r="AA885" s="7"/>
      <c r="AB885" s="7"/>
      <c r="AC885" s="7"/>
    </row>
    <row r="886">
      <c r="A886" s="1757" t="s">
        <v>822</v>
      </c>
      <c r="B886" s="1788">
        <v>0.0</v>
      </c>
      <c r="C886" s="1788">
        <v>0.0</v>
      </c>
      <c r="D886" s="1788">
        <v>0.0</v>
      </c>
      <c r="E886" s="1788">
        <v>0.0</v>
      </c>
      <c r="F886" s="1788">
        <v>0.0</v>
      </c>
      <c r="G886" s="1788">
        <v>0.0</v>
      </c>
      <c r="H886" s="1829">
        <f>SUM(H887:H891,H893:H897)</f>
        <v>0</v>
      </c>
      <c r="I886" s="1829"/>
      <c r="J886" s="2016"/>
      <c r="K886" s="1758" t="s">
        <v>822</v>
      </c>
      <c r="L886" s="1682"/>
      <c r="M886" s="1682"/>
      <c r="N886" s="1682"/>
      <c r="O886" s="1682"/>
      <c r="P886" s="1682"/>
      <c r="Q886" s="1682"/>
      <c r="R886" s="2039"/>
      <c r="S886" s="649"/>
      <c r="T886" s="649"/>
      <c r="U886" s="7"/>
      <c r="V886" s="7"/>
      <c r="W886" s="7"/>
      <c r="X886" s="7"/>
      <c r="Y886" s="7"/>
      <c r="Z886" s="7"/>
      <c r="AA886" s="7"/>
      <c r="AB886" s="7"/>
      <c r="AC886" s="7"/>
    </row>
    <row r="887">
      <c r="A887" s="1716" t="s">
        <v>274</v>
      </c>
      <c r="B887" s="1765">
        <v>0.0</v>
      </c>
      <c r="C887" s="1765">
        <v>0.0</v>
      </c>
      <c r="D887" s="1765">
        <v>0.0</v>
      </c>
      <c r="E887" s="1765">
        <v>0.0</v>
      </c>
      <c r="F887" s="1765">
        <v>0.0</v>
      </c>
      <c r="G887" s="1765">
        <v>0.0</v>
      </c>
      <c r="H887" s="1895">
        <f t="shared" ref="H887:H898" si="655">SUM(A887:G887)</f>
        <v>0</v>
      </c>
      <c r="I887" s="1713">
        <f>sum(H887:H891)</f>
        <v>0</v>
      </c>
      <c r="J887" s="1843"/>
      <c r="K887" s="1765" t="s">
        <v>274</v>
      </c>
      <c r="L887" s="1765">
        <v>0.0</v>
      </c>
      <c r="M887" s="1762">
        <f>(L887-H887)-R887</f>
        <v>0</v>
      </c>
      <c r="N887" s="1765"/>
      <c r="O887" s="1762">
        <f t="shared" ref="O887:O888" si="656">SUM(M887,N887)</f>
        <v>0</v>
      </c>
      <c r="P887" s="1764"/>
      <c r="Q887" s="1765"/>
      <c r="R887" s="1713"/>
      <c r="S887" s="1843"/>
      <c r="T887" s="649"/>
      <c r="U887" s="7"/>
      <c r="V887" s="7"/>
      <c r="W887" s="7"/>
      <c r="X887" s="7"/>
      <c r="Y887" s="7"/>
      <c r="Z887" s="7"/>
      <c r="AA887" s="7"/>
      <c r="AB887" s="7"/>
      <c r="AC887" s="7"/>
    </row>
    <row r="888">
      <c r="A888" s="1714" t="s">
        <v>77</v>
      </c>
      <c r="B888" s="692">
        <v>0.0</v>
      </c>
      <c r="C888" s="692">
        <v>0.0</v>
      </c>
      <c r="D888" s="692">
        <v>0.0</v>
      </c>
      <c r="E888" s="692">
        <v>0.0</v>
      </c>
      <c r="F888" s="692">
        <v>0.0</v>
      </c>
      <c r="G888" s="692">
        <v>0.0</v>
      </c>
      <c r="H888" s="1897">
        <f t="shared" si="655"/>
        <v>0</v>
      </c>
      <c r="I888" s="504">
        <f>(I887/40)</f>
        <v>0</v>
      </c>
      <c r="J888" s="1845"/>
      <c r="K888" s="1714" t="s">
        <v>77</v>
      </c>
      <c r="L888" s="692">
        <v>0.0</v>
      </c>
      <c r="M888" s="701">
        <f>(L888-H888-H889)-R888</f>
        <v>0</v>
      </c>
      <c r="N888" s="692"/>
      <c r="O888" s="701">
        <f t="shared" si="656"/>
        <v>0</v>
      </c>
      <c r="P888" s="701"/>
      <c r="Q888" s="701"/>
      <c r="R888" s="1730"/>
      <c r="S888" s="649"/>
      <c r="T888" s="649"/>
      <c r="U888" s="7"/>
      <c r="V888" s="7"/>
      <c r="W888" s="7"/>
      <c r="X888" s="7"/>
      <c r="Y888" s="7"/>
      <c r="Z888" s="7"/>
      <c r="AA888" s="7"/>
      <c r="AB888" s="7"/>
      <c r="AC888" s="7"/>
    </row>
    <row r="889">
      <c r="A889" s="1714" t="s">
        <v>78</v>
      </c>
      <c r="B889" s="692">
        <v>0.0</v>
      </c>
      <c r="C889" s="692">
        <v>0.0</v>
      </c>
      <c r="D889" s="692">
        <v>0.0</v>
      </c>
      <c r="E889" s="692">
        <v>0.0</v>
      </c>
      <c r="F889" s="692">
        <v>0.0</v>
      </c>
      <c r="G889" s="692">
        <v>0.0</v>
      </c>
      <c r="H889" s="1897">
        <f t="shared" si="655"/>
        <v>0</v>
      </c>
      <c r="I889" s="1848"/>
      <c r="J889" s="1843"/>
      <c r="K889" s="1714" t="s">
        <v>78</v>
      </c>
      <c r="L889" s="701" t="s">
        <v>79</v>
      </c>
      <c r="M889" s="701" t="s">
        <v>79</v>
      </c>
      <c r="N889" s="692"/>
      <c r="O889" s="701" t="s">
        <v>79</v>
      </c>
      <c r="P889" s="701"/>
      <c r="Q889" s="701"/>
      <c r="R889" s="1730"/>
      <c r="S889" s="649"/>
      <c r="T889" s="649"/>
      <c r="U889" s="7"/>
      <c r="V889" s="7"/>
      <c r="W889" s="7"/>
      <c r="X889" s="7"/>
      <c r="Y889" s="7"/>
      <c r="Z889" s="7"/>
      <c r="AA889" s="7"/>
      <c r="AB889" s="7"/>
      <c r="AC889" s="7"/>
    </row>
    <row r="890">
      <c r="A890" s="1714" t="s">
        <v>446</v>
      </c>
      <c r="B890" s="692">
        <v>0.0</v>
      </c>
      <c r="C890" s="692">
        <v>0.0</v>
      </c>
      <c r="D890" s="692">
        <v>0.0</v>
      </c>
      <c r="E890" s="692">
        <v>0.0</v>
      </c>
      <c r="F890" s="692">
        <v>0.0</v>
      </c>
      <c r="G890" s="692">
        <v>0.0</v>
      </c>
      <c r="H890" s="1897">
        <f t="shared" si="655"/>
        <v>0</v>
      </c>
      <c r="I890" s="1848"/>
      <c r="J890" s="1843"/>
      <c r="K890" s="1714" t="s">
        <v>446</v>
      </c>
      <c r="L890" s="692">
        <v>0.0</v>
      </c>
      <c r="M890" s="701">
        <f>(L890-H890)-R890</f>
        <v>0</v>
      </c>
      <c r="N890" s="692"/>
      <c r="O890" s="701">
        <f t="shared" ref="O890:O891" si="657">SUM(M890,N890)</f>
        <v>0</v>
      </c>
      <c r="P890" s="701"/>
      <c r="Q890" s="701"/>
      <c r="R890" s="1730"/>
      <c r="S890" s="649"/>
      <c r="T890" s="649"/>
      <c r="U890" s="7"/>
      <c r="V890" s="7"/>
      <c r="W890" s="7"/>
      <c r="X890" s="7"/>
      <c r="Y890" s="7"/>
      <c r="Z890" s="7"/>
      <c r="AA890" s="7"/>
      <c r="AB890" s="7"/>
      <c r="AC890" s="7"/>
    </row>
    <row r="891">
      <c r="A891" s="1814" t="s">
        <v>962</v>
      </c>
      <c r="B891" s="692">
        <v>0.0</v>
      </c>
      <c r="C891" s="692">
        <v>0.0</v>
      </c>
      <c r="D891" s="692">
        <v>0.0</v>
      </c>
      <c r="E891" s="692">
        <v>0.0</v>
      </c>
      <c r="F891" s="692">
        <v>0.0</v>
      </c>
      <c r="G891" s="692">
        <v>0.0</v>
      </c>
      <c r="H891" s="1897">
        <f t="shared" si="655"/>
        <v>0</v>
      </c>
      <c r="I891" s="1848"/>
      <c r="J891" s="1843"/>
      <c r="K891" s="1814" t="s">
        <v>962</v>
      </c>
      <c r="L891" s="692">
        <v>0.0</v>
      </c>
      <c r="M891" s="701">
        <f t="shared" ref="M891:M892" si="658">(L891-H891)</f>
        <v>0</v>
      </c>
      <c r="N891" s="692"/>
      <c r="O891" s="701">
        <f t="shared" si="657"/>
        <v>0</v>
      </c>
      <c r="P891" s="701"/>
      <c r="Q891" s="701"/>
      <c r="R891" s="1730"/>
      <c r="S891" s="649"/>
      <c r="T891" s="649"/>
      <c r="U891" s="7"/>
      <c r="V891" s="7"/>
      <c r="W891" s="7"/>
      <c r="X891" s="7"/>
      <c r="Y891" s="7"/>
      <c r="Z891" s="7"/>
      <c r="AA891" s="7"/>
      <c r="AB891" s="7"/>
      <c r="AC891" s="7"/>
    </row>
    <row r="892">
      <c r="A892" s="1714" t="s">
        <v>80</v>
      </c>
      <c r="B892" s="690">
        <v>0.0</v>
      </c>
      <c r="C892" s="690">
        <v>0.0</v>
      </c>
      <c r="D892" s="690">
        <v>0.0</v>
      </c>
      <c r="E892" s="690">
        <v>0.0</v>
      </c>
      <c r="F892" s="690">
        <v>0.0</v>
      </c>
      <c r="G892" s="690">
        <v>0.0</v>
      </c>
      <c r="H892" s="1897">
        <f t="shared" si="655"/>
        <v>0</v>
      </c>
      <c r="I892" s="1869"/>
      <c r="J892" s="1843"/>
      <c r="K892" s="1714" t="s">
        <v>80</v>
      </c>
      <c r="L892" s="692">
        <v>0.0</v>
      </c>
      <c r="M892" s="701">
        <f t="shared" si="658"/>
        <v>0</v>
      </c>
      <c r="N892" s="692"/>
      <c r="O892" s="701">
        <f>sum(M892,N892)</f>
        <v>0</v>
      </c>
      <c r="P892" s="701"/>
      <c r="Q892" s="701"/>
      <c r="R892" s="1730"/>
      <c r="S892" s="649"/>
      <c r="T892" s="649"/>
      <c r="U892" s="7"/>
      <c r="V892" s="7"/>
      <c r="W892" s="7"/>
      <c r="X892" s="7"/>
      <c r="Y892" s="7"/>
      <c r="Z892" s="7"/>
      <c r="AA892" s="7"/>
      <c r="AB892" s="7"/>
      <c r="AC892" s="7"/>
    </row>
    <row r="893">
      <c r="A893" s="1716" t="s">
        <v>274</v>
      </c>
      <c r="B893" s="1837">
        <v>0.0</v>
      </c>
      <c r="C893" s="1837">
        <v>0.0</v>
      </c>
      <c r="D893" s="1837">
        <v>0.0</v>
      </c>
      <c r="E893" s="1837">
        <v>0.0</v>
      </c>
      <c r="F893" s="1837">
        <v>0.0</v>
      </c>
      <c r="G893" s="1837">
        <v>0.0</v>
      </c>
      <c r="H893" s="1895">
        <f t="shared" si="655"/>
        <v>0</v>
      </c>
      <c r="I893" s="1713">
        <f>sum(H893:H897)</f>
        <v>0</v>
      </c>
      <c r="J893" s="1843"/>
      <c r="K893" s="1716" t="s">
        <v>274</v>
      </c>
      <c r="L893" s="1765">
        <v>0.0</v>
      </c>
      <c r="M893" s="1762">
        <f>(L893-H893)-R893</f>
        <v>0</v>
      </c>
      <c r="N893" s="1762"/>
      <c r="O893" s="1762">
        <f t="shared" ref="O893:O894" si="659">SUM(M893,N893)</f>
        <v>0</v>
      </c>
      <c r="P893" s="1764"/>
      <c r="Q893" s="1762"/>
      <c r="R893" s="1713"/>
      <c r="S893" s="1843"/>
      <c r="T893" s="649"/>
      <c r="U893" s="7"/>
      <c r="V893" s="7"/>
      <c r="W893" s="7"/>
      <c r="X893" s="7"/>
      <c r="Y893" s="7"/>
      <c r="Z893" s="7"/>
      <c r="AA893" s="7"/>
      <c r="AB893" s="7"/>
      <c r="AC893" s="7"/>
    </row>
    <row r="894">
      <c r="A894" s="1714" t="s">
        <v>77</v>
      </c>
      <c r="B894" s="1814">
        <v>0.0</v>
      </c>
      <c r="C894" s="1814">
        <v>0.0</v>
      </c>
      <c r="D894" s="1814">
        <v>0.0</v>
      </c>
      <c r="E894" s="1814">
        <v>0.0</v>
      </c>
      <c r="F894" s="1814">
        <v>0.0</v>
      </c>
      <c r="G894" s="1814">
        <v>0.0</v>
      </c>
      <c r="H894" s="1897">
        <f t="shared" si="655"/>
        <v>0</v>
      </c>
      <c r="I894" s="504">
        <f>(I893/40)</f>
        <v>0</v>
      </c>
      <c r="J894" s="1845"/>
      <c r="K894" s="1714" t="s">
        <v>77</v>
      </c>
      <c r="L894" s="692">
        <v>0.0</v>
      </c>
      <c r="M894" s="701">
        <f>(L894-H894-H895)-R894</f>
        <v>0</v>
      </c>
      <c r="N894" s="701"/>
      <c r="O894" s="701">
        <f t="shared" si="659"/>
        <v>0</v>
      </c>
      <c r="P894" s="701"/>
      <c r="Q894" s="701"/>
      <c r="R894" s="1730"/>
      <c r="S894" s="649"/>
      <c r="T894" s="649"/>
      <c r="U894" s="7"/>
      <c r="V894" s="7"/>
      <c r="W894" s="7"/>
      <c r="X894" s="7"/>
      <c r="Y894" s="7"/>
      <c r="Z894" s="7"/>
      <c r="AA894" s="7"/>
      <c r="AB894" s="7"/>
      <c r="AC894" s="7"/>
    </row>
    <row r="895">
      <c r="A895" s="1714" t="s">
        <v>78</v>
      </c>
      <c r="B895" s="1814">
        <v>0.0</v>
      </c>
      <c r="C895" s="1814">
        <v>0.0</v>
      </c>
      <c r="D895" s="1814">
        <v>0.0</v>
      </c>
      <c r="E895" s="1814">
        <v>0.0</v>
      </c>
      <c r="F895" s="1814">
        <v>0.0</v>
      </c>
      <c r="G895" s="1814">
        <v>0.0</v>
      </c>
      <c r="H895" s="1897">
        <f t="shared" si="655"/>
        <v>0</v>
      </c>
      <c r="I895" s="1848"/>
      <c r="J895" s="1843"/>
      <c r="K895" s="1714" t="s">
        <v>78</v>
      </c>
      <c r="L895" s="692" t="s">
        <v>79</v>
      </c>
      <c r="M895" s="701" t="s">
        <v>79</v>
      </c>
      <c r="N895" s="701"/>
      <c r="O895" s="701" t="s">
        <v>79</v>
      </c>
      <c r="P895" s="701"/>
      <c r="Q895" s="701"/>
      <c r="R895" s="1730"/>
      <c r="S895" s="649"/>
      <c r="T895" s="649"/>
      <c r="U895" s="7"/>
      <c r="V895" s="7"/>
      <c r="W895" s="7"/>
      <c r="X895" s="7"/>
      <c r="Y895" s="7"/>
      <c r="Z895" s="7"/>
      <c r="AA895" s="7"/>
      <c r="AB895" s="7"/>
      <c r="AC895" s="7"/>
    </row>
    <row r="896">
      <c r="A896" s="1714" t="s">
        <v>446</v>
      </c>
      <c r="B896" s="1814">
        <v>0.0</v>
      </c>
      <c r="C896" s="1814">
        <v>0.0</v>
      </c>
      <c r="D896" s="1814">
        <v>0.0</v>
      </c>
      <c r="E896" s="1814">
        <v>0.0</v>
      </c>
      <c r="F896" s="1814">
        <v>0.0</v>
      </c>
      <c r="G896" s="1814">
        <v>0.0</v>
      </c>
      <c r="H896" s="1897">
        <f t="shared" si="655"/>
        <v>0</v>
      </c>
      <c r="I896" s="1848"/>
      <c r="J896" s="1843"/>
      <c r="K896" s="1714" t="s">
        <v>446</v>
      </c>
      <c r="L896" s="692">
        <v>0.0</v>
      </c>
      <c r="M896" s="701">
        <f>(L896-H896)-R896</f>
        <v>0</v>
      </c>
      <c r="N896" s="701"/>
      <c r="O896" s="701">
        <f t="shared" ref="O896:O897" si="660">SUM(M896,N896)</f>
        <v>0</v>
      </c>
      <c r="P896" s="701"/>
      <c r="Q896" s="701"/>
      <c r="R896" s="1730"/>
      <c r="S896" s="649"/>
      <c r="T896" s="649"/>
      <c r="U896" s="7"/>
      <c r="V896" s="7"/>
      <c r="W896" s="7"/>
      <c r="X896" s="7"/>
      <c r="Y896" s="7"/>
      <c r="Z896" s="7"/>
      <c r="AA896" s="7"/>
      <c r="AB896" s="7"/>
      <c r="AC896" s="7"/>
    </row>
    <row r="897">
      <c r="A897" s="1814" t="s">
        <v>962</v>
      </c>
      <c r="B897" s="1814">
        <v>0.0</v>
      </c>
      <c r="C897" s="1814">
        <v>0.0</v>
      </c>
      <c r="D897" s="1814">
        <v>0.0</v>
      </c>
      <c r="E897" s="1814">
        <v>0.0</v>
      </c>
      <c r="F897" s="1814">
        <v>0.0</v>
      </c>
      <c r="G897" s="1814">
        <v>0.0</v>
      </c>
      <c r="H897" s="1897">
        <f t="shared" si="655"/>
        <v>0</v>
      </c>
      <c r="I897" s="1848"/>
      <c r="J897" s="1843"/>
      <c r="K897" s="1814" t="s">
        <v>962</v>
      </c>
      <c r="L897" s="692">
        <v>0.0</v>
      </c>
      <c r="M897" s="701">
        <f t="shared" ref="M897:M898" si="661">(L897-H897)</f>
        <v>0</v>
      </c>
      <c r="N897" s="701"/>
      <c r="O897" s="701">
        <f t="shared" si="660"/>
        <v>0</v>
      </c>
      <c r="P897" s="701"/>
      <c r="Q897" s="701"/>
      <c r="R897" s="1730"/>
      <c r="S897" s="649"/>
      <c r="T897" s="649"/>
      <c r="U897" s="7"/>
      <c r="V897" s="7"/>
      <c r="W897" s="7"/>
      <c r="X897" s="7"/>
      <c r="Y897" s="7"/>
      <c r="Z897" s="7"/>
      <c r="AA897" s="7"/>
      <c r="AB897" s="7"/>
      <c r="AC897" s="7"/>
    </row>
    <row r="898">
      <c r="A898" s="1714" t="s">
        <v>80</v>
      </c>
      <c r="B898" s="1885">
        <v>0.0</v>
      </c>
      <c r="C898" s="1885">
        <v>0.0</v>
      </c>
      <c r="D898" s="1885">
        <v>0.0</v>
      </c>
      <c r="E898" s="1885">
        <v>0.0</v>
      </c>
      <c r="F898" s="1885">
        <v>0.0</v>
      </c>
      <c r="G898" s="1885">
        <v>0.0</v>
      </c>
      <c r="H898" s="1897">
        <f t="shared" si="655"/>
        <v>0</v>
      </c>
      <c r="I898" s="1869"/>
      <c r="J898" s="1843"/>
      <c r="K898" s="1714" t="s">
        <v>80</v>
      </c>
      <c r="L898" s="692">
        <v>0.0</v>
      </c>
      <c r="M898" s="701">
        <f t="shared" si="661"/>
        <v>0</v>
      </c>
      <c r="N898" s="701"/>
      <c r="O898" s="701">
        <f>sum(M898,N898)</f>
        <v>0</v>
      </c>
      <c r="P898" s="701"/>
      <c r="Q898" s="701"/>
      <c r="R898" s="1730"/>
      <c r="S898" s="649"/>
      <c r="T898" s="649"/>
      <c r="U898" s="7"/>
      <c r="V898" s="7"/>
      <c r="W898" s="7"/>
      <c r="X898" s="7"/>
      <c r="Y898" s="7"/>
      <c r="Z898" s="7"/>
      <c r="AA898" s="7"/>
      <c r="AB898" s="7"/>
      <c r="AC898" s="7"/>
    </row>
    <row r="899">
      <c r="A899" s="1757" t="s">
        <v>823</v>
      </c>
      <c r="B899" s="1788">
        <v>0.0</v>
      </c>
      <c r="C899" s="1788">
        <v>0.0</v>
      </c>
      <c r="D899" s="1788">
        <v>0.0</v>
      </c>
      <c r="E899" s="1788">
        <v>0.0</v>
      </c>
      <c r="F899" s="1788">
        <v>0.0</v>
      </c>
      <c r="G899" s="1788">
        <v>0.0</v>
      </c>
      <c r="H899" s="1829">
        <f>SUM(H900:H904,H906:H910)</f>
        <v>0</v>
      </c>
      <c r="I899" s="1829"/>
      <c r="J899" s="2016"/>
      <c r="K899" s="1758" t="s">
        <v>823</v>
      </c>
      <c r="L899" s="1682"/>
      <c r="M899" s="1682"/>
      <c r="N899" s="1682"/>
      <c r="O899" s="1682"/>
      <c r="P899" s="1682"/>
      <c r="Q899" s="1682"/>
      <c r="R899" s="2039"/>
      <c r="S899" s="649"/>
      <c r="T899" s="649"/>
      <c r="U899" s="7"/>
      <c r="V899" s="7"/>
      <c r="W899" s="7"/>
      <c r="X899" s="7"/>
      <c r="Y899" s="7"/>
      <c r="Z899" s="7"/>
      <c r="AA899" s="7"/>
      <c r="AB899" s="7"/>
      <c r="AC899" s="7"/>
    </row>
    <row r="900">
      <c r="A900" s="1716" t="s">
        <v>274</v>
      </c>
      <c r="B900" s="1837">
        <v>0.0</v>
      </c>
      <c r="C900" s="1837">
        <v>0.0</v>
      </c>
      <c r="D900" s="1837">
        <v>0.0</v>
      </c>
      <c r="E900" s="1837">
        <v>0.0</v>
      </c>
      <c r="F900" s="1837">
        <v>0.0</v>
      </c>
      <c r="G900" s="1837">
        <v>0.0</v>
      </c>
      <c r="H900" s="1895">
        <f t="shared" ref="H900:H911" si="662">SUM(A900:G900)</f>
        <v>0</v>
      </c>
      <c r="I900" s="1713">
        <f>sum(H900:H904)</f>
        <v>0</v>
      </c>
      <c r="J900" s="1843"/>
      <c r="K900" s="1716" t="s">
        <v>274</v>
      </c>
      <c r="L900" s="1762">
        <v>0.0</v>
      </c>
      <c r="M900" s="1762">
        <f>(L900-H900)-R900</f>
        <v>0</v>
      </c>
      <c r="N900" s="1762"/>
      <c r="O900" s="1762">
        <f t="shared" ref="O900:O901" si="663">SUM(M900,N900)</f>
        <v>0</v>
      </c>
      <c r="P900" s="1764"/>
      <c r="Q900" s="1762"/>
      <c r="R900" s="1713"/>
      <c r="S900" s="1843"/>
      <c r="T900" s="649"/>
      <c r="U900" s="7"/>
      <c r="V900" s="7"/>
      <c r="W900" s="7"/>
      <c r="X900" s="7"/>
      <c r="Y900" s="7"/>
      <c r="Z900" s="7"/>
      <c r="AA900" s="7"/>
      <c r="AB900" s="7"/>
      <c r="AC900" s="7"/>
    </row>
    <row r="901">
      <c r="A901" s="1714" t="s">
        <v>77</v>
      </c>
      <c r="B901" s="1814">
        <v>0.0</v>
      </c>
      <c r="C901" s="1814">
        <v>0.0</v>
      </c>
      <c r="D901" s="1814">
        <v>0.0</v>
      </c>
      <c r="E901" s="1814">
        <v>0.0</v>
      </c>
      <c r="F901" s="1814">
        <v>0.0</v>
      </c>
      <c r="G901" s="1814">
        <v>0.0</v>
      </c>
      <c r="H901" s="1897">
        <f t="shared" si="662"/>
        <v>0</v>
      </c>
      <c r="I901" s="504">
        <f>(I900/40)</f>
        <v>0</v>
      </c>
      <c r="J901" s="1845"/>
      <c r="K901" s="1714" t="s">
        <v>77</v>
      </c>
      <c r="L901" s="701">
        <v>0.0</v>
      </c>
      <c r="M901" s="701">
        <f>(L901-H901-H902)-R901</f>
        <v>0</v>
      </c>
      <c r="N901" s="701"/>
      <c r="O901" s="701">
        <f t="shared" si="663"/>
        <v>0</v>
      </c>
      <c r="P901" s="701"/>
      <c r="Q901" s="701"/>
      <c r="R901" s="1730"/>
      <c r="S901" s="649"/>
      <c r="T901" s="649"/>
      <c r="U901" s="7"/>
      <c r="V901" s="7"/>
      <c r="W901" s="7"/>
      <c r="X901" s="7"/>
      <c r="Y901" s="7"/>
      <c r="Z901" s="7"/>
      <c r="AA901" s="7"/>
      <c r="AB901" s="7"/>
      <c r="AC901" s="7"/>
    </row>
    <row r="902">
      <c r="A902" s="1714" t="s">
        <v>78</v>
      </c>
      <c r="B902" s="1814">
        <v>0.0</v>
      </c>
      <c r="C902" s="1814">
        <v>0.0</v>
      </c>
      <c r="D902" s="1814">
        <v>0.0</v>
      </c>
      <c r="E902" s="1814">
        <v>0.0</v>
      </c>
      <c r="F902" s="1814">
        <v>0.0</v>
      </c>
      <c r="G902" s="1814">
        <v>0.0</v>
      </c>
      <c r="H902" s="1897">
        <f t="shared" si="662"/>
        <v>0</v>
      </c>
      <c r="I902" s="1848"/>
      <c r="J902" s="1843"/>
      <c r="K902" s="1714" t="s">
        <v>78</v>
      </c>
      <c r="L902" s="701" t="s">
        <v>79</v>
      </c>
      <c r="M902" s="701" t="s">
        <v>79</v>
      </c>
      <c r="N902" s="701"/>
      <c r="O902" s="701" t="s">
        <v>79</v>
      </c>
      <c r="P902" s="701"/>
      <c r="Q902" s="701"/>
      <c r="R902" s="1730"/>
      <c r="S902" s="649"/>
      <c r="T902" s="649"/>
      <c r="U902" s="7"/>
      <c r="V902" s="7"/>
      <c r="W902" s="7"/>
      <c r="X902" s="7"/>
      <c r="Y902" s="7"/>
      <c r="Z902" s="7"/>
      <c r="AA902" s="7"/>
      <c r="AB902" s="7"/>
      <c r="AC902" s="7"/>
    </row>
    <row r="903">
      <c r="A903" s="1714" t="s">
        <v>446</v>
      </c>
      <c r="B903" s="1814">
        <v>0.0</v>
      </c>
      <c r="C903" s="1814">
        <v>0.0</v>
      </c>
      <c r="D903" s="1814">
        <v>0.0</v>
      </c>
      <c r="E903" s="1814">
        <v>0.0</v>
      </c>
      <c r="F903" s="1814">
        <v>0.0</v>
      </c>
      <c r="G903" s="1814">
        <v>0.0</v>
      </c>
      <c r="H903" s="1897">
        <f t="shared" si="662"/>
        <v>0</v>
      </c>
      <c r="I903" s="1848"/>
      <c r="J903" s="1843"/>
      <c r="K903" s="1714" t="s">
        <v>446</v>
      </c>
      <c r="L903" s="701">
        <v>0.0</v>
      </c>
      <c r="M903" s="701">
        <f>(L903-H903)-R903</f>
        <v>0</v>
      </c>
      <c r="N903" s="701"/>
      <c r="O903" s="701">
        <f t="shared" ref="O903:O904" si="664">SUM(M903,N903)</f>
        <v>0</v>
      </c>
      <c r="P903" s="701"/>
      <c r="Q903" s="701"/>
      <c r="R903" s="1730"/>
      <c r="S903" s="649"/>
      <c r="T903" s="649"/>
      <c r="U903" s="7"/>
      <c r="V903" s="7"/>
      <c r="W903" s="7"/>
      <c r="X903" s="7"/>
      <c r="Y903" s="7"/>
      <c r="Z903" s="7"/>
      <c r="AA903" s="7"/>
      <c r="AB903" s="7"/>
      <c r="AC903" s="7"/>
    </row>
    <row r="904">
      <c r="A904" s="1814" t="s">
        <v>962</v>
      </c>
      <c r="B904" s="1814">
        <v>0.0</v>
      </c>
      <c r="C904" s="1814">
        <v>0.0</v>
      </c>
      <c r="D904" s="1814">
        <v>0.0</v>
      </c>
      <c r="E904" s="1814">
        <v>0.0</v>
      </c>
      <c r="F904" s="1814">
        <v>0.0</v>
      </c>
      <c r="G904" s="1814">
        <v>0.0</v>
      </c>
      <c r="H904" s="1897">
        <f t="shared" si="662"/>
        <v>0</v>
      </c>
      <c r="I904" s="1848"/>
      <c r="J904" s="1843"/>
      <c r="K904" s="1814" t="s">
        <v>962</v>
      </c>
      <c r="L904" s="701">
        <v>0.0</v>
      </c>
      <c r="M904" s="701">
        <f t="shared" ref="M904:M905" si="665">(L904-H904)</f>
        <v>0</v>
      </c>
      <c r="N904" s="701"/>
      <c r="O904" s="701">
        <f t="shared" si="664"/>
        <v>0</v>
      </c>
      <c r="P904" s="701"/>
      <c r="Q904" s="701"/>
      <c r="R904" s="1730"/>
      <c r="S904" s="649"/>
      <c r="T904" s="649"/>
      <c r="U904" s="7"/>
      <c r="V904" s="7"/>
      <c r="W904" s="7"/>
      <c r="X904" s="7"/>
      <c r="Y904" s="7"/>
      <c r="Z904" s="7"/>
      <c r="AA904" s="7"/>
      <c r="AB904" s="7"/>
      <c r="AC904" s="7"/>
    </row>
    <row r="905">
      <c r="A905" s="1714" t="s">
        <v>80</v>
      </c>
      <c r="B905" s="1885">
        <v>0.0</v>
      </c>
      <c r="C905" s="1885">
        <v>0.0</v>
      </c>
      <c r="D905" s="1885">
        <v>0.0</v>
      </c>
      <c r="E905" s="1885">
        <v>0.0</v>
      </c>
      <c r="F905" s="1885">
        <v>0.0</v>
      </c>
      <c r="G905" s="1885">
        <v>0.0</v>
      </c>
      <c r="H905" s="1897">
        <f t="shared" si="662"/>
        <v>0</v>
      </c>
      <c r="I905" s="1848"/>
      <c r="J905" s="1843"/>
      <c r="K905" s="1714" t="s">
        <v>80</v>
      </c>
      <c r="L905" s="701">
        <v>0.0</v>
      </c>
      <c r="M905" s="701">
        <f t="shared" si="665"/>
        <v>0</v>
      </c>
      <c r="N905" s="701"/>
      <c r="O905" s="701">
        <f>sum(M905,N905)</f>
        <v>0</v>
      </c>
      <c r="P905" s="701"/>
      <c r="Q905" s="701"/>
      <c r="R905" s="1730"/>
      <c r="S905" s="649"/>
      <c r="T905" s="649"/>
      <c r="U905" s="7"/>
      <c r="V905" s="7"/>
      <c r="W905" s="7"/>
      <c r="X905" s="7"/>
      <c r="Y905" s="7"/>
      <c r="Z905" s="7"/>
      <c r="AA905" s="7"/>
      <c r="AB905" s="7"/>
      <c r="AC905" s="7"/>
    </row>
    <row r="906">
      <c r="A906" s="1716" t="s">
        <v>274</v>
      </c>
      <c r="B906" s="1837">
        <v>0.0</v>
      </c>
      <c r="C906" s="1837">
        <v>0.0</v>
      </c>
      <c r="D906" s="1837">
        <v>0.0</v>
      </c>
      <c r="E906" s="1837">
        <v>0.0</v>
      </c>
      <c r="F906" s="1837">
        <v>0.0</v>
      </c>
      <c r="G906" s="1837">
        <v>0.0</v>
      </c>
      <c r="H906" s="1895">
        <f t="shared" si="662"/>
        <v>0</v>
      </c>
      <c r="I906" s="1713">
        <f>sum(H906:H910)</f>
        <v>0</v>
      </c>
      <c r="J906" s="1843"/>
      <c r="K906" s="1716" t="s">
        <v>274</v>
      </c>
      <c r="L906" s="1765">
        <v>0.0</v>
      </c>
      <c r="M906" s="1762">
        <f>(L906-H906)-R906</f>
        <v>0</v>
      </c>
      <c r="N906" s="1762"/>
      <c r="O906" s="1762">
        <f t="shared" ref="O906:O907" si="666">SUM(M906,N906)</f>
        <v>0</v>
      </c>
      <c r="P906" s="1764"/>
      <c r="Q906" s="1762"/>
      <c r="R906" s="1713"/>
      <c r="S906" s="1843"/>
      <c r="T906" s="649"/>
      <c r="U906" s="7"/>
      <c r="V906" s="7"/>
      <c r="W906" s="7"/>
      <c r="X906" s="7"/>
      <c r="Y906" s="7"/>
      <c r="Z906" s="7"/>
      <c r="AA906" s="7"/>
      <c r="AB906" s="7"/>
      <c r="AC906" s="7"/>
    </row>
    <row r="907">
      <c r="A907" s="1714" t="s">
        <v>77</v>
      </c>
      <c r="B907" s="1814">
        <v>0.0</v>
      </c>
      <c r="C907" s="1814">
        <v>0.0</v>
      </c>
      <c r="D907" s="1814">
        <v>0.0</v>
      </c>
      <c r="E907" s="1814">
        <v>0.0</v>
      </c>
      <c r="F907" s="1814">
        <v>0.0</v>
      </c>
      <c r="G907" s="1814">
        <v>0.0</v>
      </c>
      <c r="H907" s="1897">
        <f t="shared" si="662"/>
        <v>0</v>
      </c>
      <c r="I907" s="504">
        <f>(I906/40)</f>
        <v>0</v>
      </c>
      <c r="J907" s="1845"/>
      <c r="K907" s="1714" t="s">
        <v>77</v>
      </c>
      <c r="L907" s="692">
        <v>0.0</v>
      </c>
      <c r="M907" s="701">
        <f>(L907-H907-H908)-R907</f>
        <v>0</v>
      </c>
      <c r="N907" s="701"/>
      <c r="O907" s="701">
        <f t="shared" si="666"/>
        <v>0</v>
      </c>
      <c r="P907" s="701"/>
      <c r="Q907" s="701"/>
      <c r="R907" s="1730"/>
      <c r="S907" s="649"/>
      <c r="T907" s="649"/>
      <c r="U907" s="7"/>
      <c r="V907" s="7"/>
      <c r="W907" s="7"/>
      <c r="X907" s="7"/>
      <c r="Y907" s="7"/>
      <c r="Z907" s="7"/>
      <c r="AA907" s="7"/>
      <c r="AB907" s="7"/>
      <c r="AC907" s="7"/>
    </row>
    <row r="908">
      <c r="A908" s="1714" t="s">
        <v>78</v>
      </c>
      <c r="B908" s="1814">
        <v>0.0</v>
      </c>
      <c r="C908" s="1814">
        <v>0.0</v>
      </c>
      <c r="D908" s="1814">
        <v>0.0</v>
      </c>
      <c r="E908" s="1814">
        <v>0.0</v>
      </c>
      <c r="F908" s="1814">
        <v>0.0</v>
      </c>
      <c r="G908" s="1814">
        <v>0.0</v>
      </c>
      <c r="H908" s="1897">
        <f t="shared" si="662"/>
        <v>0</v>
      </c>
      <c r="I908" s="1848"/>
      <c r="J908" s="1843"/>
      <c r="K908" s="1714" t="s">
        <v>78</v>
      </c>
      <c r="L908" s="692" t="s">
        <v>79</v>
      </c>
      <c r="M908" s="701" t="s">
        <v>79</v>
      </c>
      <c r="N908" s="701"/>
      <c r="O908" s="701" t="s">
        <v>79</v>
      </c>
      <c r="P908" s="701"/>
      <c r="Q908" s="701"/>
      <c r="R908" s="1730"/>
      <c r="S908" s="649"/>
      <c r="T908" s="649"/>
      <c r="U908" s="7"/>
      <c r="V908" s="7"/>
      <c r="W908" s="7"/>
      <c r="X908" s="7"/>
      <c r="Y908" s="7"/>
      <c r="Z908" s="7"/>
      <c r="AA908" s="7"/>
      <c r="AB908" s="7"/>
      <c r="AC908" s="7"/>
    </row>
    <row r="909">
      <c r="A909" s="1714" t="s">
        <v>446</v>
      </c>
      <c r="B909" s="1814">
        <v>0.0</v>
      </c>
      <c r="C909" s="1814">
        <v>0.0</v>
      </c>
      <c r="D909" s="1814">
        <v>0.0</v>
      </c>
      <c r="E909" s="1814">
        <v>0.0</v>
      </c>
      <c r="F909" s="1814">
        <v>0.0</v>
      </c>
      <c r="G909" s="1814">
        <v>0.0</v>
      </c>
      <c r="H909" s="1897">
        <f t="shared" si="662"/>
        <v>0</v>
      </c>
      <c r="I909" s="1848"/>
      <c r="J909" s="1843"/>
      <c r="K909" s="1714" t="s">
        <v>446</v>
      </c>
      <c r="L909" s="692">
        <v>0.0</v>
      </c>
      <c r="M909" s="701">
        <f>(L909-H909)-R909</f>
        <v>0</v>
      </c>
      <c r="N909" s="701"/>
      <c r="O909" s="701">
        <f t="shared" ref="O909:O910" si="667">SUM(M909,N909)</f>
        <v>0</v>
      </c>
      <c r="P909" s="701"/>
      <c r="Q909" s="701"/>
      <c r="R909" s="1730"/>
      <c r="S909" s="649"/>
      <c r="T909" s="649"/>
      <c r="U909" s="7"/>
      <c r="V909" s="7"/>
      <c r="W909" s="7"/>
      <c r="X909" s="7"/>
      <c r="Y909" s="7"/>
      <c r="Z909" s="7"/>
      <c r="AA909" s="7"/>
      <c r="AB909" s="7"/>
      <c r="AC909" s="7"/>
    </row>
    <row r="910">
      <c r="A910" s="1814" t="s">
        <v>962</v>
      </c>
      <c r="B910" s="1814">
        <v>0.0</v>
      </c>
      <c r="C910" s="1814">
        <v>0.0</v>
      </c>
      <c r="D910" s="1814">
        <v>0.0</v>
      </c>
      <c r="E910" s="1814">
        <v>0.0</v>
      </c>
      <c r="F910" s="1814">
        <v>0.0</v>
      </c>
      <c r="G910" s="1814">
        <v>0.0</v>
      </c>
      <c r="H910" s="1897">
        <f t="shared" si="662"/>
        <v>0</v>
      </c>
      <c r="I910" s="1848"/>
      <c r="J910" s="1843"/>
      <c r="K910" s="1814" t="s">
        <v>962</v>
      </c>
      <c r="L910" s="692">
        <v>0.0</v>
      </c>
      <c r="M910" s="701">
        <f t="shared" ref="M910:M911" si="668">(L910-H910)</f>
        <v>0</v>
      </c>
      <c r="N910" s="701"/>
      <c r="O910" s="701">
        <f t="shared" si="667"/>
        <v>0</v>
      </c>
      <c r="P910" s="701"/>
      <c r="Q910" s="701"/>
      <c r="R910" s="1730"/>
      <c r="S910" s="649"/>
      <c r="T910" s="649"/>
      <c r="U910" s="7"/>
      <c r="V910" s="7"/>
      <c r="W910" s="7"/>
      <c r="X910" s="7"/>
      <c r="Y910" s="7"/>
      <c r="Z910" s="7"/>
      <c r="AA910" s="7"/>
      <c r="AB910" s="7"/>
      <c r="AC910" s="7"/>
    </row>
    <row r="911">
      <c r="A911" s="1714" t="s">
        <v>80</v>
      </c>
      <c r="B911" s="1885">
        <v>0.0</v>
      </c>
      <c r="C911" s="1885">
        <v>0.0</v>
      </c>
      <c r="D911" s="1885">
        <v>0.0</v>
      </c>
      <c r="E911" s="1885">
        <v>0.0</v>
      </c>
      <c r="F911" s="1885">
        <v>0.0</v>
      </c>
      <c r="G911" s="1885">
        <v>0.0</v>
      </c>
      <c r="H911" s="1897">
        <f t="shared" si="662"/>
        <v>0</v>
      </c>
      <c r="I911" s="1869"/>
      <c r="J911" s="1843"/>
      <c r="K911" s="1714" t="s">
        <v>80</v>
      </c>
      <c r="L911" s="692">
        <v>0.0</v>
      </c>
      <c r="M911" s="701">
        <f t="shared" si="668"/>
        <v>0</v>
      </c>
      <c r="N911" s="701"/>
      <c r="O911" s="701">
        <f>sum(M911,N911)</f>
        <v>0</v>
      </c>
      <c r="P911" s="701"/>
      <c r="Q911" s="701"/>
      <c r="R911" s="1730"/>
      <c r="S911" s="649"/>
      <c r="T911" s="649"/>
      <c r="U911" s="7"/>
      <c r="V911" s="7"/>
      <c r="W911" s="7"/>
      <c r="X911" s="7"/>
      <c r="Y911" s="7"/>
      <c r="Z911" s="7"/>
      <c r="AA911" s="7"/>
      <c r="AB911" s="7"/>
      <c r="AC911" s="7"/>
    </row>
    <row r="912">
      <c r="A912" s="1757" t="s">
        <v>826</v>
      </c>
      <c r="B912" s="1788">
        <v>0.0</v>
      </c>
      <c r="C912" s="1788">
        <v>0.0</v>
      </c>
      <c r="D912" s="1788">
        <v>0.0</v>
      </c>
      <c r="E912" s="1788">
        <v>0.0</v>
      </c>
      <c r="F912" s="1788">
        <v>0.0</v>
      </c>
      <c r="G912" s="1788">
        <v>0.0</v>
      </c>
      <c r="H912" s="1829">
        <f>SUM(H913:H917,H919:H923)</f>
        <v>0</v>
      </c>
      <c r="I912" s="1829"/>
      <c r="J912" s="2016"/>
      <c r="K912" s="1758" t="s">
        <v>826</v>
      </c>
      <c r="L912" s="1682"/>
      <c r="M912" s="1682"/>
      <c r="N912" s="1682"/>
      <c r="O912" s="1682"/>
      <c r="P912" s="1682"/>
      <c r="Q912" s="1682"/>
      <c r="R912" s="2039"/>
      <c r="S912" s="649"/>
      <c r="T912" s="649"/>
      <c r="U912" s="7"/>
      <c r="V912" s="7"/>
      <c r="W912" s="7"/>
      <c r="X912" s="7"/>
      <c r="Y912" s="7"/>
      <c r="Z912" s="7"/>
      <c r="AA912" s="7"/>
      <c r="AB912" s="7"/>
      <c r="AC912" s="7"/>
    </row>
    <row r="913">
      <c r="A913" s="1716" t="s">
        <v>274</v>
      </c>
      <c r="B913" s="1837">
        <v>0.0</v>
      </c>
      <c r="C913" s="1837">
        <v>0.0</v>
      </c>
      <c r="D913" s="1837">
        <v>0.0</v>
      </c>
      <c r="E913" s="1837">
        <v>0.0</v>
      </c>
      <c r="F913" s="1837">
        <v>0.0</v>
      </c>
      <c r="G913" s="1837">
        <v>0.0</v>
      </c>
      <c r="H913" s="1895">
        <f t="shared" ref="H913:H924" si="669">SUM(A913:G913)</f>
        <v>0</v>
      </c>
      <c r="I913" s="1713">
        <f>sum(H913:H917)</f>
        <v>0</v>
      </c>
      <c r="J913" s="1843"/>
      <c r="K913" s="1716" t="s">
        <v>274</v>
      </c>
      <c r="L913" s="1765">
        <v>0.0</v>
      </c>
      <c r="M913" s="1762">
        <f>(L913-H913)-R913</f>
        <v>0</v>
      </c>
      <c r="N913" s="1762"/>
      <c r="O913" s="1762">
        <f t="shared" ref="O913:O914" si="670">SUM(M913,N913)</f>
        <v>0</v>
      </c>
      <c r="P913" s="1764"/>
      <c r="Q913" s="1762"/>
      <c r="R913" s="1713"/>
      <c r="S913" s="1843"/>
      <c r="T913" s="649"/>
      <c r="U913" s="7"/>
      <c r="V913" s="7"/>
      <c r="W913" s="7"/>
      <c r="X913" s="7"/>
      <c r="Y913" s="7"/>
      <c r="Z913" s="7"/>
      <c r="AA913" s="7"/>
      <c r="AB913" s="7"/>
      <c r="AC913" s="7"/>
    </row>
    <row r="914">
      <c r="A914" s="1714" t="s">
        <v>77</v>
      </c>
      <c r="B914" s="1814">
        <v>0.0</v>
      </c>
      <c r="C914" s="1814">
        <v>0.0</v>
      </c>
      <c r="D914" s="1814">
        <v>0.0</v>
      </c>
      <c r="E914" s="1814">
        <v>0.0</v>
      </c>
      <c r="F914" s="1814">
        <v>0.0</v>
      </c>
      <c r="G914" s="1814">
        <v>0.0</v>
      </c>
      <c r="H914" s="1897">
        <f t="shared" si="669"/>
        <v>0</v>
      </c>
      <c r="I914" s="504">
        <f>(I913/40)</f>
        <v>0</v>
      </c>
      <c r="J914" s="1845"/>
      <c r="K914" s="1714" t="s">
        <v>77</v>
      </c>
      <c r="L914" s="692">
        <v>0.0</v>
      </c>
      <c r="M914" s="701">
        <f>(L914-H914-H915)-R914</f>
        <v>0</v>
      </c>
      <c r="N914" s="701"/>
      <c r="O914" s="701">
        <f t="shared" si="670"/>
        <v>0</v>
      </c>
      <c r="P914" s="701"/>
      <c r="Q914" s="701"/>
      <c r="R914" s="1730"/>
      <c r="S914" s="649"/>
      <c r="T914" s="649"/>
      <c r="U914" s="7"/>
      <c r="V914" s="7"/>
      <c r="W914" s="7"/>
      <c r="X914" s="7"/>
      <c r="Y914" s="7"/>
      <c r="Z914" s="7"/>
      <c r="AA914" s="7"/>
      <c r="AB914" s="7"/>
      <c r="AC914" s="7"/>
    </row>
    <row r="915">
      <c r="A915" s="1714" t="s">
        <v>78</v>
      </c>
      <c r="B915" s="1814">
        <v>0.0</v>
      </c>
      <c r="C915" s="1814">
        <v>0.0</v>
      </c>
      <c r="D915" s="1814">
        <v>0.0</v>
      </c>
      <c r="E915" s="1814">
        <v>0.0</v>
      </c>
      <c r="F915" s="1814">
        <v>0.0</v>
      </c>
      <c r="G915" s="1814">
        <v>0.0</v>
      </c>
      <c r="H915" s="1897">
        <f t="shared" si="669"/>
        <v>0</v>
      </c>
      <c r="I915" s="1848"/>
      <c r="J915" s="1843"/>
      <c r="K915" s="1714" t="s">
        <v>78</v>
      </c>
      <c r="L915" s="692" t="s">
        <v>79</v>
      </c>
      <c r="M915" s="701" t="s">
        <v>79</v>
      </c>
      <c r="N915" s="701"/>
      <c r="O915" s="701" t="s">
        <v>79</v>
      </c>
      <c r="P915" s="701"/>
      <c r="Q915" s="701"/>
      <c r="R915" s="1730"/>
      <c r="S915" s="649"/>
      <c r="T915" s="649"/>
      <c r="U915" s="7"/>
      <c r="V915" s="7"/>
      <c r="W915" s="7"/>
      <c r="X915" s="7"/>
      <c r="Y915" s="7"/>
      <c r="Z915" s="7"/>
      <c r="AA915" s="7"/>
      <c r="AB915" s="7"/>
      <c r="AC915" s="7"/>
    </row>
    <row r="916">
      <c r="A916" s="1714" t="s">
        <v>446</v>
      </c>
      <c r="B916" s="1814">
        <v>0.0</v>
      </c>
      <c r="C916" s="1814">
        <v>0.0</v>
      </c>
      <c r="D916" s="1814">
        <v>0.0</v>
      </c>
      <c r="E916" s="1814">
        <v>0.0</v>
      </c>
      <c r="F916" s="1814">
        <v>0.0</v>
      </c>
      <c r="G916" s="1814">
        <v>0.0</v>
      </c>
      <c r="H916" s="1897">
        <f t="shared" si="669"/>
        <v>0</v>
      </c>
      <c r="I916" s="1848"/>
      <c r="J916" s="1843"/>
      <c r="K916" s="1714" t="s">
        <v>446</v>
      </c>
      <c r="L916" s="692">
        <v>0.0</v>
      </c>
      <c r="M916" s="701">
        <f>(L916-H916)-R916</f>
        <v>0</v>
      </c>
      <c r="N916" s="701"/>
      <c r="O916" s="701">
        <f t="shared" ref="O916:O917" si="671">SUM(M916,N916)</f>
        <v>0</v>
      </c>
      <c r="P916" s="701"/>
      <c r="Q916" s="701"/>
      <c r="R916" s="1730"/>
      <c r="S916" s="649"/>
      <c r="T916" s="649"/>
      <c r="U916" s="7"/>
      <c r="V916" s="7"/>
      <c r="W916" s="7"/>
      <c r="X916" s="7"/>
      <c r="Y916" s="7"/>
      <c r="Z916" s="7"/>
      <c r="AA916" s="7"/>
      <c r="AB916" s="7"/>
      <c r="AC916" s="7"/>
    </row>
    <row r="917">
      <c r="A917" s="1814" t="s">
        <v>962</v>
      </c>
      <c r="B917" s="1814">
        <v>0.0</v>
      </c>
      <c r="C917" s="1814">
        <v>0.0</v>
      </c>
      <c r="D917" s="1814">
        <v>0.0</v>
      </c>
      <c r="E917" s="1814">
        <v>0.0</v>
      </c>
      <c r="F917" s="1814">
        <v>0.0</v>
      </c>
      <c r="G917" s="1814">
        <v>0.0</v>
      </c>
      <c r="H917" s="1897">
        <f t="shared" si="669"/>
        <v>0</v>
      </c>
      <c r="I917" s="1848"/>
      <c r="J917" s="1843"/>
      <c r="K917" s="1814" t="s">
        <v>962</v>
      </c>
      <c r="L917" s="692">
        <v>0.0</v>
      </c>
      <c r="M917" s="701">
        <f t="shared" ref="M917:M918" si="672">(L917-H917)</f>
        <v>0</v>
      </c>
      <c r="N917" s="701"/>
      <c r="O917" s="701">
        <f t="shared" si="671"/>
        <v>0</v>
      </c>
      <c r="P917" s="701"/>
      <c r="Q917" s="701"/>
      <c r="R917" s="1730"/>
      <c r="S917" s="649"/>
      <c r="T917" s="649"/>
      <c r="U917" s="7"/>
      <c r="V917" s="7"/>
      <c r="W917" s="7"/>
      <c r="X917" s="7"/>
      <c r="Y917" s="7"/>
      <c r="Z917" s="7"/>
      <c r="AA917" s="7"/>
      <c r="AB917" s="7"/>
      <c r="AC917" s="7"/>
    </row>
    <row r="918">
      <c r="A918" s="1714" t="s">
        <v>80</v>
      </c>
      <c r="B918" s="1885">
        <v>0.0</v>
      </c>
      <c r="C918" s="1885">
        <v>0.0</v>
      </c>
      <c r="D918" s="1885">
        <v>0.0</v>
      </c>
      <c r="E918" s="1885">
        <v>0.0</v>
      </c>
      <c r="F918" s="1885">
        <v>0.0</v>
      </c>
      <c r="G918" s="1885">
        <v>0.0</v>
      </c>
      <c r="H918" s="1897">
        <f t="shared" si="669"/>
        <v>0</v>
      </c>
      <c r="I918" s="1848"/>
      <c r="J918" s="1843"/>
      <c r="K918" s="1714" t="s">
        <v>80</v>
      </c>
      <c r="L918" s="692">
        <v>0.0</v>
      </c>
      <c r="M918" s="701">
        <f t="shared" si="672"/>
        <v>0</v>
      </c>
      <c r="N918" s="701"/>
      <c r="O918" s="701">
        <f>sum(M918,N918)</f>
        <v>0</v>
      </c>
      <c r="P918" s="701"/>
      <c r="Q918" s="701"/>
      <c r="R918" s="1730"/>
      <c r="S918" s="649"/>
      <c r="T918" s="649"/>
      <c r="U918" s="7"/>
      <c r="V918" s="7"/>
      <c r="W918" s="7"/>
      <c r="X918" s="7"/>
      <c r="Y918" s="7"/>
      <c r="Z918" s="7"/>
      <c r="AA918" s="7"/>
      <c r="AB918" s="7"/>
      <c r="AC918" s="7"/>
    </row>
    <row r="919">
      <c r="A919" s="1716" t="s">
        <v>274</v>
      </c>
      <c r="B919" s="1837">
        <v>0.0</v>
      </c>
      <c r="C919" s="1837">
        <v>0.0</v>
      </c>
      <c r="D919" s="1837">
        <v>0.0</v>
      </c>
      <c r="E919" s="1837">
        <v>0.0</v>
      </c>
      <c r="F919" s="1837">
        <v>0.0</v>
      </c>
      <c r="G919" s="1837">
        <v>0.0</v>
      </c>
      <c r="H919" s="1895">
        <f t="shared" si="669"/>
        <v>0</v>
      </c>
      <c r="I919" s="1713">
        <f>sum(H919:H923)</f>
        <v>0</v>
      </c>
      <c r="J919" s="1843"/>
      <c r="K919" s="1716" t="s">
        <v>274</v>
      </c>
      <c r="L919" s="1765">
        <v>0.0</v>
      </c>
      <c r="M919" s="1762">
        <f>(L919-H919)-R919</f>
        <v>0</v>
      </c>
      <c r="N919" s="1762"/>
      <c r="O919" s="1762">
        <f t="shared" ref="O919:O920" si="673">SUM(M919,N919)</f>
        <v>0</v>
      </c>
      <c r="P919" s="1764"/>
      <c r="Q919" s="1762"/>
      <c r="R919" s="1713"/>
      <c r="S919" s="1843"/>
      <c r="T919" s="649"/>
      <c r="U919" s="7"/>
      <c r="V919" s="7"/>
      <c r="W919" s="7"/>
      <c r="X919" s="7"/>
      <c r="Y919" s="7"/>
      <c r="Z919" s="7"/>
      <c r="AA919" s="7"/>
      <c r="AB919" s="7"/>
      <c r="AC919" s="7"/>
    </row>
    <row r="920">
      <c r="A920" s="1714" t="s">
        <v>77</v>
      </c>
      <c r="B920" s="1814">
        <v>0.0</v>
      </c>
      <c r="C920" s="1814">
        <v>0.0</v>
      </c>
      <c r="D920" s="1814">
        <v>0.0</v>
      </c>
      <c r="E920" s="1814">
        <v>0.0</v>
      </c>
      <c r="F920" s="1814">
        <v>0.0</v>
      </c>
      <c r="G920" s="1814">
        <v>0.0</v>
      </c>
      <c r="H920" s="1897">
        <f t="shared" si="669"/>
        <v>0</v>
      </c>
      <c r="I920" s="504">
        <f>(I919/40)</f>
        <v>0</v>
      </c>
      <c r="J920" s="1845"/>
      <c r="K920" s="1714" t="s">
        <v>77</v>
      </c>
      <c r="L920" s="692">
        <v>0.0</v>
      </c>
      <c r="M920" s="701">
        <f>(L920-H920-H921)-R920</f>
        <v>0</v>
      </c>
      <c r="N920" s="701"/>
      <c r="O920" s="701">
        <f t="shared" si="673"/>
        <v>0</v>
      </c>
      <c r="P920" s="701"/>
      <c r="Q920" s="701"/>
      <c r="R920" s="1730"/>
      <c r="S920" s="649"/>
      <c r="T920" s="649"/>
      <c r="U920" s="7"/>
      <c r="V920" s="7"/>
      <c r="W920" s="7"/>
      <c r="X920" s="7"/>
      <c r="Y920" s="7"/>
      <c r="Z920" s="7"/>
      <c r="AA920" s="7"/>
      <c r="AB920" s="7"/>
      <c r="AC920" s="7"/>
    </row>
    <row r="921">
      <c r="A921" s="1714" t="s">
        <v>78</v>
      </c>
      <c r="B921" s="1814">
        <v>0.0</v>
      </c>
      <c r="C921" s="1814">
        <v>0.0</v>
      </c>
      <c r="D921" s="1814">
        <v>0.0</v>
      </c>
      <c r="E921" s="1814">
        <v>0.0</v>
      </c>
      <c r="F921" s="1814">
        <v>0.0</v>
      </c>
      <c r="G921" s="1814">
        <v>0.0</v>
      </c>
      <c r="H921" s="1897">
        <f t="shared" si="669"/>
        <v>0</v>
      </c>
      <c r="I921" s="1848"/>
      <c r="J921" s="1843"/>
      <c r="K921" s="1714" t="s">
        <v>78</v>
      </c>
      <c r="L921" s="692" t="s">
        <v>79</v>
      </c>
      <c r="M921" s="701" t="s">
        <v>79</v>
      </c>
      <c r="N921" s="701"/>
      <c r="O921" s="701" t="s">
        <v>79</v>
      </c>
      <c r="P921" s="701"/>
      <c r="Q921" s="701"/>
      <c r="R921" s="1730"/>
      <c r="S921" s="649"/>
      <c r="T921" s="649"/>
      <c r="U921" s="7"/>
      <c r="V921" s="7"/>
      <c r="W921" s="7"/>
      <c r="X921" s="7"/>
      <c r="Y921" s="7"/>
      <c r="Z921" s="7"/>
      <c r="AA921" s="7"/>
      <c r="AB921" s="7"/>
      <c r="AC921" s="7"/>
    </row>
    <row r="922">
      <c r="A922" s="1714" t="s">
        <v>446</v>
      </c>
      <c r="B922" s="1814">
        <v>0.0</v>
      </c>
      <c r="C922" s="1814">
        <v>0.0</v>
      </c>
      <c r="D922" s="1814">
        <v>0.0</v>
      </c>
      <c r="E922" s="1814">
        <v>0.0</v>
      </c>
      <c r="F922" s="1814">
        <v>0.0</v>
      </c>
      <c r="G922" s="1814">
        <v>0.0</v>
      </c>
      <c r="H922" s="1897">
        <f t="shared" si="669"/>
        <v>0</v>
      </c>
      <c r="I922" s="1848"/>
      <c r="J922" s="1843"/>
      <c r="K922" s="1714" t="s">
        <v>446</v>
      </c>
      <c r="L922" s="692">
        <v>0.0</v>
      </c>
      <c r="M922" s="701">
        <f>(L922-H922)-R922</f>
        <v>0</v>
      </c>
      <c r="N922" s="701"/>
      <c r="O922" s="701">
        <f t="shared" ref="O922:O923" si="674">SUM(M922,N922)</f>
        <v>0</v>
      </c>
      <c r="P922" s="701"/>
      <c r="Q922" s="701"/>
      <c r="R922" s="1730"/>
      <c r="S922" s="649"/>
      <c r="T922" s="649"/>
      <c r="U922" s="7"/>
      <c r="V922" s="7"/>
      <c r="W922" s="7"/>
      <c r="X922" s="7"/>
      <c r="Y922" s="7"/>
      <c r="Z922" s="7"/>
      <c r="AA922" s="7"/>
      <c r="AB922" s="7"/>
      <c r="AC922" s="7"/>
    </row>
    <row r="923">
      <c r="A923" s="1814" t="s">
        <v>962</v>
      </c>
      <c r="B923" s="1814">
        <v>0.0</v>
      </c>
      <c r="C923" s="1814">
        <v>0.0</v>
      </c>
      <c r="D923" s="1814">
        <v>0.0</v>
      </c>
      <c r="E923" s="1814">
        <v>0.0</v>
      </c>
      <c r="F923" s="1814">
        <v>0.0</v>
      </c>
      <c r="G923" s="1814">
        <v>0.0</v>
      </c>
      <c r="H923" s="1897">
        <f t="shared" si="669"/>
        <v>0</v>
      </c>
      <c r="I923" s="1848"/>
      <c r="J923" s="1843"/>
      <c r="K923" s="1814" t="s">
        <v>962</v>
      </c>
      <c r="L923" s="692">
        <v>0.0</v>
      </c>
      <c r="M923" s="701">
        <f t="shared" ref="M923:M924" si="675">(L923-H923)</f>
        <v>0</v>
      </c>
      <c r="N923" s="701"/>
      <c r="O923" s="701">
        <f t="shared" si="674"/>
        <v>0</v>
      </c>
      <c r="P923" s="701"/>
      <c r="Q923" s="701"/>
      <c r="R923" s="1730"/>
      <c r="S923" s="649"/>
      <c r="T923" s="649"/>
      <c r="U923" s="7"/>
      <c r="V923" s="7"/>
      <c r="W923" s="7"/>
      <c r="X923" s="7"/>
      <c r="Y923" s="7"/>
      <c r="Z923" s="7"/>
      <c r="AA923" s="7"/>
      <c r="AB923" s="7"/>
      <c r="AC923" s="7"/>
    </row>
    <row r="924">
      <c r="A924" s="1714" t="s">
        <v>80</v>
      </c>
      <c r="B924" s="1885">
        <v>0.0</v>
      </c>
      <c r="C924" s="1885">
        <v>0.0</v>
      </c>
      <c r="D924" s="1885">
        <v>0.0</v>
      </c>
      <c r="E924" s="1885">
        <v>0.0</v>
      </c>
      <c r="F924" s="1885">
        <v>0.0</v>
      </c>
      <c r="G924" s="1885">
        <v>0.0</v>
      </c>
      <c r="H924" s="1897">
        <f t="shared" si="669"/>
        <v>0</v>
      </c>
      <c r="I924" s="1869"/>
      <c r="J924" s="1843"/>
      <c r="K924" s="1714" t="s">
        <v>80</v>
      </c>
      <c r="L924" s="692">
        <v>0.0</v>
      </c>
      <c r="M924" s="701">
        <f t="shared" si="675"/>
        <v>0</v>
      </c>
      <c r="N924" s="701"/>
      <c r="O924" s="701">
        <f>sum(M924,N924)</f>
        <v>0</v>
      </c>
      <c r="P924" s="701"/>
      <c r="Q924" s="701"/>
      <c r="R924" s="1730"/>
      <c r="S924" s="649"/>
      <c r="T924" s="649"/>
      <c r="U924" s="7"/>
      <c r="V924" s="7"/>
      <c r="W924" s="7"/>
      <c r="X924" s="7"/>
      <c r="Y924" s="7"/>
      <c r="Z924" s="7"/>
      <c r="AA924" s="7"/>
      <c r="AB924" s="7"/>
      <c r="AC924" s="7"/>
    </row>
    <row r="925">
      <c r="A925" s="1757" t="s">
        <v>827</v>
      </c>
      <c r="B925" s="1788">
        <v>0.0</v>
      </c>
      <c r="C925" s="1788">
        <v>0.0</v>
      </c>
      <c r="D925" s="1788">
        <v>0.0</v>
      </c>
      <c r="E925" s="1788">
        <v>0.0</v>
      </c>
      <c r="F925" s="1788">
        <v>0.0</v>
      </c>
      <c r="G925" s="1788">
        <v>0.0</v>
      </c>
      <c r="H925" s="1829">
        <f>SUM(H926:H930,H932:H936)</f>
        <v>0</v>
      </c>
      <c r="I925" s="1829"/>
      <c r="J925" s="2016"/>
      <c r="K925" s="1758" t="s">
        <v>827</v>
      </c>
      <c r="L925" s="1682"/>
      <c r="M925" s="1682"/>
      <c r="N925" s="1682"/>
      <c r="O925" s="1682"/>
      <c r="P925" s="1682"/>
      <c r="Q925" s="1682"/>
      <c r="R925" s="2039"/>
      <c r="S925" s="649"/>
      <c r="T925" s="649"/>
      <c r="U925" s="7"/>
      <c r="V925" s="7"/>
      <c r="W925" s="7"/>
      <c r="X925" s="7"/>
      <c r="Y925" s="7"/>
      <c r="Z925" s="7"/>
      <c r="AA925" s="7"/>
      <c r="AB925" s="7"/>
      <c r="AC925" s="7"/>
    </row>
    <row r="926">
      <c r="A926" s="1716" t="s">
        <v>274</v>
      </c>
      <c r="B926" s="1837">
        <v>0.0</v>
      </c>
      <c r="C926" s="1837">
        <v>0.0</v>
      </c>
      <c r="D926" s="1837">
        <v>0.0</v>
      </c>
      <c r="E926" s="1837">
        <v>0.0</v>
      </c>
      <c r="F926" s="1837">
        <v>0.0</v>
      </c>
      <c r="G926" s="1837">
        <v>0.0</v>
      </c>
      <c r="H926" s="1895">
        <f t="shared" ref="H926:H937" si="676">SUM(A926:G926)</f>
        <v>0</v>
      </c>
      <c r="I926" s="1713">
        <f>sum(H926:H930)</f>
        <v>0</v>
      </c>
      <c r="J926" s="1843"/>
      <c r="K926" s="1716" t="s">
        <v>274</v>
      </c>
      <c r="L926" s="1765">
        <v>0.0</v>
      </c>
      <c r="M926" s="1762">
        <f>(L926-H926)-R926</f>
        <v>0</v>
      </c>
      <c r="N926" s="1762"/>
      <c r="O926" s="1762">
        <f t="shared" ref="O926:O927" si="677">SUM(M926,N926)</f>
        <v>0</v>
      </c>
      <c r="P926" s="1764"/>
      <c r="Q926" s="1762"/>
      <c r="R926" s="1713"/>
      <c r="S926" s="1843"/>
      <c r="T926" s="649"/>
      <c r="U926" s="7"/>
      <c r="V926" s="7"/>
      <c r="W926" s="7"/>
      <c r="X926" s="7"/>
      <c r="Y926" s="7"/>
      <c r="Z926" s="7"/>
      <c r="AA926" s="7"/>
      <c r="AB926" s="7"/>
      <c r="AC926" s="7"/>
    </row>
    <row r="927">
      <c r="A927" s="1714" t="s">
        <v>77</v>
      </c>
      <c r="B927" s="1814">
        <v>0.0</v>
      </c>
      <c r="C927" s="1814">
        <v>0.0</v>
      </c>
      <c r="D927" s="1814">
        <v>0.0</v>
      </c>
      <c r="E927" s="1814">
        <v>0.0</v>
      </c>
      <c r="F927" s="1814">
        <v>0.0</v>
      </c>
      <c r="G927" s="1814">
        <v>0.0</v>
      </c>
      <c r="H927" s="1897">
        <f t="shared" si="676"/>
        <v>0</v>
      </c>
      <c r="I927" s="504">
        <f>(I926/40)</f>
        <v>0</v>
      </c>
      <c r="J927" s="1845"/>
      <c r="K927" s="1714" t="s">
        <v>77</v>
      </c>
      <c r="L927" s="692">
        <v>0.0</v>
      </c>
      <c r="M927" s="701">
        <f>(L927-H927-H928)-R927</f>
        <v>0</v>
      </c>
      <c r="N927" s="701"/>
      <c r="O927" s="701">
        <f t="shared" si="677"/>
        <v>0</v>
      </c>
      <c r="P927" s="701"/>
      <c r="Q927" s="701"/>
      <c r="R927" s="1730"/>
      <c r="S927" s="649"/>
      <c r="T927" s="649"/>
      <c r="U927" s="7"/>
      <c r="V927" s="7"/>
      <c r="W927" s="7"/>
      <c r="X927" s="7"/>
      <c r="Y927" s="7"/>
      <c r="Z927" s="7"/>
      <c r="AA927" s="7"/>
      <c r="AB927" s="7"/>
      <c r="AC927" s="7"/>
    </row>
    <row r="928">
      <c r="A928" s="1714" t="s">
        <v>78</v>
      </c>
      <c r="B928" s="1814">
        <v>0.0</v>
      </c>
      <c r="C928" s="1814">
        <v>0.0</v>
      </c>
      <c r="D928" s="1814">
        <v>0.0</v>
      </c>
      <c r="E928" s="1814">
        <v>0.0</v>
      </c>
      <c r="F928" s="1814">
        <v>0.0</v>
      </c>
      <c r="G928" s="1814">
        <v>0.0</v>
      </c>
      <c r="H928" s="1897">
        <f t="shared" si="676"/>
        <v>0</v>
      </c>
      <c r="I928" s="1848"/>
      <c r="J928" s="1843"/>
      <c r="K928" s="1714" t="s">
        <v>78</v>
      </c>
      <c r="L928" s="692" t="s">
        <v>79</v>
      </c>
      <c r="M928" s="701" t="s">
        <v>79</v>
      </c>
      <c r="N928" s="701"/>
      <c r="O928" s="701" t="s">
        <v>79</v>
      </c>
      <c r="P928" s="701"/>
      <c r="Q928" s="701"/>
      <c r="R928" s="1730"/>
      <c r="S928" s="649"/>
      <c r="T928" s="649"/>
      <c r="U928" s="7"/>
      <c r="V928" s="7"/>
      <c r="W928" s="7"/>
      <c r="X928" s="7"/>
      <c r="Y928" s="7"/>
      <c r="Z928" s="7"/>
      <c r="AA928" s="7"/>
      <c r="AB928" s="7"/>
      <c r="AC928" s="7"/>
    </row>
    <row r="929">
      <c r="A929" s="1714" t="s">
        <v>446</v>
      </c>
      <c r="B929" s="1814">
        <v>0.0</v>
      </c>
      <c r="C929" s="1814">
        <v>0.0</v>
      </c>
      <c r="D929" s="1814">
        <v>0.0</v>
      </c>
      <c r="E929" s="1814">
        <v>0.0</v>
      </c>
      <c r="F929" s="1814">
        <v>0.0</v>
      </c>
      <c r="G929" s="1814">
        <v>0.0</v>
      </c>
      <c r="H929" s="1897">
        <f t="shared" si="676"/>
        <v>0</v>
      </c>
      <c r="I929" s="1848"/>
      <c r="J929" s="1843"/>
      <c r="K929" s="1714" t="s">
        <v>446</v>
      </c>
      <c r="L929" s="692">
        <v>0.0</v>
      </c>
      <c r="M929" s="701">
        <f>(L929-H929)-R929</f>
        <v>0</v>
      </c>
      <c r="N929" s="701"/>
      <c r="O929" s="701">
        <f t="shared" ref="O929:O930" si="678">SUM(M929,N929)</f>
        <v>0</v>
      </c>
      <c r="P929" s="701"/>
      <c r="Q929" s="701"/>
      <c r="R929" s="1730"/>
      <c r="S929" s="649"/>
      <c r="T929" s="649"/>
      <c r="U929" s="7"/>
      <c r="V929" s="7"/>
      <c r="W929" s="7"/>
      <c r="X929" s="7"/>
      <c r="Y929" s="7"/>
      <c r="Z929" s="7"/>
      <c r="AA929" s="7"/>
      <c r="AB929" s="7"/>
      <c r="AC929" s="7"/>
    </row>
    <row r="930">
      <c r="A930" s="1814" t="s">
        <v>962</v>
      </c>
      <c r="B930" s="1814">
        <v>0.0</v>
      </c>
      <c r="C930" s="1814">
        <v>0.0</v>
      </c>
      <c r="D930" s="1814">
        <v>0.0</v>
      </c>
      <c r="E930" s="1814">
        <v>0.0</v>
      </c>
      <c r="F930" s="1814">
        <v>0.0</v>
      </c>
      <c r="G930" s="1814">
        <v>0.0</v>
      </c>
      <c r="H930" s="1897">
        <f t="shared" si="676"/>
        <v>0</v>
      </c>
      <c r="I930" s="1848"/>
      <c r="J930" s="1843"/>
      <c r="K930" s="1814" t="s">
        <v>962</v>
      </c>
      <c r="L930" s="692">
        <v>0.0</v>
      </c>
      <c r="M930" s="701">
        <f t="shared" ref="M930:M931" si="679">(L930-H930)</f>
        <v>0</v>
      </c>
      <c r="N930" s="701"/>
      <c r="O930" s="701">
        <f t="shared" si="678"/>
        <v>0</v>
      </c>
      <c r="P930" s="701"/>
      <c r="Q930" s="701"/>
      <c r="R930" s="1730"/>
      <c r="S930" s="649"/>
      <c r="T930" s="649"/>
      <c r="U930" s="7"/>
      <c r="V930" s="7"/>
      <c r="W930" s="7"/>
      <c r="X930" s="7"/>
      <c r="Y930" s="7"/>
      <c r="Z930" s="7"/>
      <c r="AA930" s="7"/>
      <c r="AB930" s="7"/>
      <c r="AC930" s="7"/>
    </row>
    <row r="931">
      <c r="A931" s="1714" t="s">
        <v>80</v>
      </c>
      <c r="B931" s="1885">
        <v>0.0</v>
      </c>
      <c r="C931" s="1885">
        <v>0.0</v>
      </c>
      <c r="D931" s="1885">
        <v>0.0</v>
      </c>
      <c r="E931" s="1885">
        <v>0.0</v>
      </c>
      <c r="F931" s="1885">
        <v>0.0</v>
      </c>
      <c r="G931" s="1885">
        <v>0.0</v>
      </c>
      <c r="H931" s="1897">
        <f t="shared" si="676"/>
        <v>0</v>
      </c>
      <c r="I931" s="1848"/>
      <c r="J931" s="1843"/>
      <c r="K931" s="1714" t="s">
        <v>80</v>
      </c>
      <c r="L931" s="692">
        <v>0.0</v>
      </c>
      <c r="M931" s="701">
        <f t="shared" si="679"/>
        <v>0</v>
      </c>
      <c r="N931" s="701"/>
      <c r="O931" s="701">
        <f>sum(M931,N931)</f>
        <v>0</v>
      </c>
      <c r="P931" s="701"/>
      <c r="Q931" s="701"/>
      <c r="R931" s="1730"/>
      <c r="S931" s="649"/>
      <c r="T931" s="649"/>
      <c r="U931" s="7"/>
      <c r="V931" s="7"/>
      <c r="W931" s="7"/>
      <c r="X931" s="7"/>
      <c r="Y931" s="7"/>
      <c r="Z931" s="7"/>
      <c r="AA931" s="7"/>
      <c r="AB931" s="7"/>
      <c r="AC931" s="7"/>
    </row>
    <row r="932">
      <c r="A932" s="1716" t="s">
        <v>274</v>
      </c>
      <c r="B932" s="1837">
        <v>0.0</v>
      </c>
      <c r="C932" s="1837">
        <v>0.0</v>
      </c>
      <c r="D932" s="1837">
        <v>0.0</v>
      </c>
      <c r="E932" s="1837">
        <v>0.0</v>
      </c>
      <c r="F932" s="1837">
        <v>0.0</v>
      </c>
      <c r="G932" s="1837">
        <v>0.0</v>
      </c>
      <c r="H932" s="1895">
        <f t="shared" si="676"/>
        <v>0</v>
      </c>
      <c r="I932" s="1713">
        <f>sum(H932:H936)</f>
        <v>0</v>
      </c>
      <c r="J932" s="1843"/>
      <c r="K932" s="1716" t="s">
        <v>274</v>
      </c>
      <c r="L932" s="1765">
        <v>0.0</v>
      </c>
      <c r="M932" s="1762">
        <f>(L932-H932)-R932</f>
        <v>0</v>
      </c>
      <c r="N932" s="1762"/>
      <c r="O932" s="1762">
        <f t="shared" ref="O932:O933" si="680">SUM(M932,N932)</f>
        <v>0</v>
      </c>
      <c r="P932" s="1764"/>
      <c r="Q932" s="1762"/>
      <c r="R932" s="1713"/>
      <c r="S932" s="1843"/>
      <c r="T932" s="649"/>
      <c r="U932" s="7"/>
      <c r="V932" s="7"/>
      <c r="W932" s="7"/>
      <c r="X932" s="7"/>
      <c r="Y932" s="7"/>
      <c r="Z932" s="7"/>
      <c r="AA932" s="7"/>
      <c r="AB932" s="7"/>
      <c r="AC932" s="7"/>
    </row>
    <row r="933">
      <c r="A933" s="1714" t="s">
        <v>77</v>
      </c>
      <c r="B933" s="1814">
        <v>0.0</v>
      </c>
      <c r="C933" s="1814">
        <v>0.0</v>
      </c>
      <c r="D933" s="1814">
        <v>0.0</v>
      </c>
      <c r="E933" s="1814">
        <v>0.0</v>
      </c>
      <c r="F933" s="1814">
        <v>0.0</v>
      </c>
      <c r="G933" s="1814">
        <v>0.0</v>
      </c>
      <c r="H933" s="1897">
        <f t="shared" si="676"/>
        <v>0</v>
      </c>
      <c r="I933" s="504">
        <f>(I932/40)</f>
        <v>0</v>
      </c>
      <c r="J933" s="1845"/>
      <c r="K933" s="1714" t="s">
        <v>77</v>
      </c>
      <c r="L933" s="692">
        <v>0.0</v>
      </c>
      <c r="M933" s="701">
        <f>(L933-H933-H934)-R933</f>
        <v>0</v>
      </c>
      <c r="N933" s="701"/>
      <c r="O933" s="701">
        <f t="shared" si="680"/>
        <v>0</v>
      </c>
      <c r="P933" s="701"/>
      <c r="Q933" s="701"/>
      <c r="R933" s="1730"/>
      <c r="S933" s="649"/>
      <c r="T933" s="649"/>
      <c r="U933" s="7"/>
      <c r="V933" s="7"/>
      <c r="W933" s="7"/>
      <c r="X933" s="7"/>
      <c r="Y933" s="7"/>
      <c r="Z933" s="7"/>
      <c r="AA933" s="7"/>
      <c r="AB933" s="7"/>
      <c r="AC933" s="7"/>
    </row>
    <row r="934">
      <c r="A934" s="1714" t="s">
        <v>78</v>
      </c>
      <c r="B934" s="1814">
        <v>0.0</v>
      </c>
      <c r="C934" s="1814">
        <v>0.0</v>
      </c>
      <c r="D934" s="1814">
        <v>0.0</v>
      </c>
      <c r="E934" s="1814">
        <v>0.0</v>
      </c>
      <c r="F934" s="1814">
        <v>0.0</v>
      </c>
      <c r="G934" s="1814">
        <v>0.0</v>
      </c>
      <c r="H934" s="1897">
        <f t="shared" si="676"/>
        <v>0</v>
      </c>
      <c r="I934" s="1848"/>
      <c r="J934" s="1843"/>
      <c r="K934" s="1714" t="s">
        <v>78</v>
      </c>
      <c r="L934" s="692" t="s">
        <v>79</v>
      </c>
      <c r="M934" s="701" t="s">
        <v>79</v>
      </c>
      <c r="N934" s="701"/>
      <c r="O934" s="701" t="s">
        <v>79</v>
      </c>
      <c r="P934" s="701"/>
      <c r="Q934" s="701"/>
      <c r="R934" s="1730"/>
      <c r="S934" s="649"/>
      <c r="T934" s="649"/>
      <c r="U934" s="7"/>
      <c r="V934" s="7"/>
      <c r="W934" s="7"/>
      <c r="X934" s="7"/>
      <c r="Y934" s="7"/>
      <c r="Z934" s="7"/>
      <c r="AA934" s="7"/>
      <c r="AB934" s="7"/>
      <c r="AC934" s="7"/>
    </row>
    <row r="935">
      <c r="A935" s="1714" t="s">
        <v>446</v>
      </c>
      <c r="B935" s="1814">
        <v>0.0</v>
      </c>
      <c r="C935" s="1814">
        <v>0.0</v>
      </c>
      <c r="D935" s="1814">
        <v>0.0</v>
      </c>
      <c r="E935" s="1814">
        <v>0.0</v>
      </c>
      <c r="F935" s="1814">
        <v>0.0</v>
      </c>
      <c r="G935" s="1814">
        <v>0.0</v>
      </c>
      <c r="H935" s="1897">
        <f t="shared" si="676"/>
        <v>0</v>
      </c>
      <c r="I935" s="1848"/>
      <c r="J935" s="1843"/>
      <c r="K935" s="1714" t="s">
        <v>446</v>
      </c>
      <c r="L935" s="692">
        <v>0.0</v>
      </c>
      <c r="M935" s="701">
        <f>(L935-H935)-R935</f>
        <v>0</v>
      </c>
      <c r="N935" s="701"/>
      <c r="O935" s="701">
        <f t="shared" ref="O935:O936" si="681">SUM(M935,N935)</f>
        <v>0</v>
      </c>
      <c r="P935" s="701"/>
      <c r="Q935" s="701"/>
      <c r="R935" s="1730"/>
      <c r="S935" s="649"/>
      <c r="T935" s="649"/>
      <c r="U935" s="7"/>
      <c r="V935" s="7"/>
      <c r="W935" s="7"/>
      <c r="X935" s="7"/>
      <c r="Y935" s="7"/>
      <c r="Z935" s="7"/>
      <c r="AA935" s="7"/>
      <c r="AB935" s="7"/>
      <c r="AC935" s="7"/>
    </row>
    <row r="936">
      <c r="A936" s="1814" t="s">
        <v>962</v>
      </c>
      <c r="B936" s="1814">
        <v>0.0</v>
      </c>
      <c r="C936" s="1814">
        <v>0.0</v>
      </c>
      <c r="D936" s="1814">
        <v>0.0</v>
      </c>
      <c r="E936" s="1814">
        <v>0.0</v>
      </c>
      <c r="F936" s="1814">
        <v>0.0</v>
      </c>
      <c r="G936" s="1814">
        <v>0.0</v>
      </c>
      <c r="H936" s="1897">
        <f t="shared" si="676"/>
        <v>0</v>
      </c>
      <c r="I936" s="1848"/>
      <c r="J936" s="1843"/>
      <c r="K936" s="1814" t="s">
        <v>962</v>
      </c>
      <c r="L936" s="692">
        <v>0.0</v>
      </c>
      <c r="M936" s="701">
        <f t="shared" ref="M936:M937" si="682">(L936-H936)</f>
        <v>0</v>
      </c>
      <c r="N936" s="701"/>
      <c r="O936" s="701">
        <f t="shared" si="681"/>
        <v>0</v>
      </c>
      <c r="P936" s="701"/>
      <c r="Q936" s="701"/>
      <c r="R936" s="1730"/>
      <c r="S936" s="649"/>
      <c r="T936" s="649"/>
      <c r="U936" s="7"/>
      <c r="V936" s="7"/>
      <c r="W936" s="7"/>
      <c r="X936" s="7"/>
      <c r="Y936" s="7"/>
      <c r="Z936" s="7"/>
      <c r="AA936" s="7"/>
      <c r="AB936" s="7"/>
      <c r="AC936" s="7"/>
    </row>
    <row r="937">
      <c r="A937" s="1714" t="s">
        <v>80</v>
      </c>
      <c r="B937" s="1885">
        <v>0.0</v>
      </c>
      <c r="C937" s="1885">
        <v>0.0</v>
      </c>
      <c r="D937" s="1885">
        <v>0.0</v>
      </c>
      <c r="E937" s="1885">
        <v>0.0</v>
      </c>
      <c r="F937" s="1885">
        <v>0.0</v>
      </c>
      <c r="G937" s="1885">
        <v>0.0</v>
      </c>
      <c r="H937" s="1897">
        <f t="shared" si="676"/>
        <v>0</v>
      </c>
      <c r="I937" s="1869"/>
      <c r="J937" s="1843"/>
      <c r="K937" s="1714" t="s">
        <v>80</v>
      </c>
      <c r="L937" s="692">
        <v>0.0</v>
      </c>
      <c r="M937" s="701">
        <f t="shared" si="682"/>
        <v>0</v>
      </c>
      <c r="N937" s="701"/>
      <c r="O937" s="701">
        <f>sum(M937,N937)</f>
        <v>0</v>
      </c>
      <c r="P937" s="701"/>
      <c r="Q937" s="701"/>
      <c r="R937" s="1730"/>
      <c r="S937" s="649"/>
      <c r="T937" s="649"/>
      <c r="U937" s="7"/>
      <c r="V937" s="7"/>
      <c r="W937" s="7"/>
      <c r="X937" s="7"/>
      <c r="Y937" s="7"/>
      <c r="Z937" s="7"/>
      <c r="AA937" s="7"/>
      <c r="AB937" s="7"/>
      <c r="AC937" s="7"/>
    </row>
    <row r="938">
      <c r="A938" s="1757" t="s">
        <v>828</v>
      </c>
      <c r="B938" s="1788">
        <v>0.0</v>
      </c>
      <c r="C938" s="1788">
        <v>0.0</v>
      </c>
      <c r="D938" s="1788">
        <v>0.0</v>
      </c>
      <c r="E938" s="1788">
        <v>0.0</v>
      </c>
      <c r="F938" s="1788">
        <v>0.0</v>
      </c>
      <c r="G938" s="1788">
        <v>0.0</v>
      </c>
      <c r="H938" s="1829">
        <f>SUM(H939:H943,H945:H949)</f>
        <v>0</v>
      </c>
      <c r="I938" s="1829"/>
      <c r="J938" s="2016"/>
      <c r="K938" s="1758" t="s">
        <v>828</v>
      </c>
      <c r="L938" s="1682"/>
      <c r="M938" s="1682"/>
      <c r="N938" s="1682"/>
      <c r="O938" s="1682"/>
      <c r="P938" s="1682"/>
      <c r="Q938" s="1682"/>
      <c r="R938" s="2039"/>
      <c r="S938" s="649"/>
      <c r="T938" s="649"/>
      <c r="U938" s="7"/>
      <c r="V938" s="7"/>
      <c r="W938" s="7"/>
      <c r="X938" s="7"/>
      <c r="Y938" s="7"/>
      <c r="Z938" s="7"/>
      <c r="AA938" s="7"/>
      <c r="AB938" s="7"/>
      <c r="AC938" s="7"/>
    </row>
    <row r="939">
      <c r="A939" s="1716" t="s">
        <v>274</v>
      </c>
      <c r="B939" s="1837">
        <v>0.0</v>
      </c>
      <c r="C939" s="1837">
        <v>0.0</v>
      </c>
      <c r="D939" s="1837">
        <v>0.0</v>
      </c>
      <c r="E939" s="1837">
        <v>0.0</v>
      </c>
      <c r="F939" s="1837">
        <v>0.0</v>
      </c>
      <c r="G939" s="1837">
        <v>0.0</v>
      </c>
      <c r="H939" s="1895">
        <f t="shared" ref="H939:H950" si="683">SUM(A939:G939)</f>
        <v>0</v>
      </c>
      <c r="I939" s="1713">
        <f>sum(H939:H943)</f>
        <v>0</v>
      </c>
      <c r="J939" s="1843"/>
      <c r="K939" s="1716" t="s">
        <v>274</v>
      </c>
      <c r="L939" s="1765">
        <v>0.0</v>
      </c>
      <c r="M939" s="1762">
        <f>(L939-H939)-R939</f>
        <v>0</v>
      </c>
      <c r="N939" s="1762"/>
      <c r="O939" s="1762">
        <f t="shared" ref="O939:O940" si="684">SUM(M939,N939)</f>
        <v>0</v>
      </c>
      <c r="P939" s="1764"/>
      <c r="Q939" s="1762"/>
      <c r="R939" s="1713"/>
      <c r="S939" s="1843"/>
      <c r="T939" s="649"/>
      <c r="U939" s="7"/>
      <c r="V939" s="7"/>
      <c r="W939" s="7"/>
      <c r="X939" s="7"/>
      <c r="Y939" s="7"/>
      <c r="Z939" s="7"/>
      <c r="AA939" s="7"/>
      <c r="AB939" s="7"/>
      <c r="AC939" s="7"/>
    </row>
    <row r="940">
      <c r="A940" s="1714" t="s">
        <v>77</v>
      </c>
      <c r="B940" s="1814">
        <v>0.0</v>
      </c>
      <c r="C940" s="1814">
        <v>0.0</v>
      </c>
      <c r="D940" s="1814">
        <v>0.0</v>
      </c>
      <c r="E940" s="1814">
        <v>0.0</v>
      </c>
      <c r="F940" s="1814">
        <v>0.0</v>
      </c>
      <c r="G940" s="1814">
        <v>0.0</v>
      </c>
      <c r="H940" s="1897">
        <f t="shared" si="683"/>
        <v>0</v>
      </c>
      <c r="I940" s="504">
        <f>(I939/40)</f>
        <v>0</v>
      </c>
      <c r="J940" s="1845"/>
      <c r="K940" s="1714" t="s">
        <v>77</v>
      </c>
      <c r="L940" s="692">
        <v>0.0</v>
      </c>
      <c r="M940" s="701">
        <f>(L940-H940-H941)-R940</f>
        <v>0</v>
      </c>
      <c r="N940" s="701"/>
      <c r="O940" s="701">
        <f t="shared" si="684"/>
        <v>0</v>
      </c>
      <c r="P940" s="701"/>
      <c r="Q940" s="701"/>
      <c r="R940" s="1730"/>
      <c r="S940" s="649"/>
      <c r="T940" s="649"/>
      <c r="U940" s="7"/>
      <c r="V940" s="7"/>
      <c r="W940" s="7"/>
      <c r="X940" s="7"/>
      <c r="Y940" s="7"/>
      <c r="Z940" s="7"/>
      <c r="AA940" s="7"/>
      <c r="AB940" s="7"/>
      <c r="AC940" s="7"/>
    </row>
    <row r="941">
      <c r="A941" s="1714" t="s">
        <v>78</v>
      </c>
      <c r="B941" s="1814">
        <v>0.0</v>
      </c>
      <c r="C941" s="1814">
        <v>0.0</v>
      </c>
      <c r="D941" s="1814">
        <v>0.0</v>
      </c>
      <c r="E941" s="1814">
        <v>0.0</v>
      </c>
      <c r="F941" s="1814">
        <v>0.0</v>
      </c>
      <c r="G941" s="1814">
        <v>0.0</v>
      </c>
      <c r="H941" s="1897">
        <f t="shared" si="683"/>
        <v>0</v>
      </c>
      <c r="I941" s="1848"/>
      <c r="J941" s="1843"/>
      <c r="K941" s="1714" t="s">
        <v>78</v>
      </c>
      <c r="L941" s="692" t="s">
        <v>79</v>
      </c>
      <c r="M941" s="701" t="s">
        <v>79</v>
      </c>
      <c r="N941" s="701"/>
      <c r="O941" s="701" t="s">
        <v>79</v>
      </c>
      <c r="P941" s="701"/>
      <c r="Q941" s="701"/>
      <c r="R941" s="1730"/>
      <c r="S941" s="649"/>
      <c r="T941" s="649"/>
      <c r="U941" s="7"/>
      <c r="V941" s="7"/>
      <c r="W941" s="7"/>
      <c r="X941" s="7"/>
      <c r="Y941" s="7"/>
      <c r="Z941" s="7"/>
      <c r="AA941" s="7"/>
      <c r="AB941" s="7"/>
      <c r="AC941" s="7"/>
    </row>
    <row r="942">
      <c r="A942" s="1714" t="s">
        <v>446</v>
      </c>
      <c r="B942" s="1814">
        <v>0.0</v>
      </c>
      <c r="C942" s="1814">
        <v>0.0</v>
      </c>
      <c r="D942" s="1814">
        <v>0.0</v>
      </c>
      <c r="E942" s="1814">
        <v>0.0</v>
      </c>
      <c r="F942" s="1814">
        <v>0.0</v>
      </c>
      <c r="G942" s="1814">
        <v>0.0</v>
      </c>
      <c r="H942" s="1897">
        <f t="shared" si="683"/>
        <v>0</v>
      </c>
      <c r="I942" s="1848"/>
      <c r="J942" s="1843"/>
      <c r="K942" s="1714" t="s">
        <v>446</v>
      </c>
      <c r="L942" s="692">
        <v>0.0</v>
      </c>
      <c r="M942" s="701">
        <f>(L942-H942)-R942</f>
        <v>0</v>
      </c>
      <c r="N942" s="701"/>
      <c r="O942" s="701">
        <f t="shared" ref="O942:O943" si="685">SUM(M942,N942)</f>
        <v>0</v>
      </c>
      <c r="P942" s="701"/>
      <c r="Q942" s="701"/>
      <c r="R942" s="1730"/>
      <c r="S942" s="649"/>
      <c r="T942" s="649"/>
      <c r="U942" s="7"/>
      <c r="V942" s="7"/>
      <c r="W942" s="7"/>
      <c r="X942" s="7"/>
      <c r="Y942" s="7"/>
      <c r="Z942" s="7"/>
      <c r="AA942" s="7"/>
      <c r="AB942" s="7"/>
      <c r="AC942" s="7"/>
    </row>
    <row r="943">
      <c r="A943" s="1814" t="s">
        <v>962</v>
      </c>
      <c r="B943" s="1814">
        <v>0.0</v>
      </c>
      <c r="C943" s="1814">
        <v>0.0</v>
      </c>
      <c r="D943" s="1814">
        <v>0.0</v>
      </c>
      <c r="E943" s="1814">
        <v>0.0</v>
      </c>
      <c r="F943" s="1814">
        <v>0.0</v>
      </c>
      <c r="G943" s="1814">
        <v>0.0</v>
      </c>
      <c r="H943" s="1897">
        <f t="shared" si="683"/>
        <v>0</v>
      </c>
      <c r="I943" s="1848"/>
      <c r="J943" s="1843"/>
      <c r="K943" s="1814" t="s">
        <v>962</v>
      </c>
      <c r="L943" s="692">
        <v>0.0</v>
      </c>
      <c r="M943" s="701">
        <f t="shared" ref="M943:M944" si="686">(L943-H943)</f>
        <v>0</v>
      </c>
      <c r="N943" s="701"/>
      <c r="O943" s="701">
        <f t="shared" si="685"/>
        <v>0</v>
      </c>
      <c r="P943" s="701"/>
      <c r="Q943" s="701"/>
      <c r="R943" s="1730"/>
      <c r="S943" s="649"/>
      <c r="T943" s="649"/>
      <c r="U943" s="7"/>
      <c r="V943" s="7"/>
      <c r="W943" s="7"/>
      <c r="X943" s="7"/>
      <c r="Y943" s="7"/>
      <c r="Z943" s="7"/>
      <c r="AA943" s="7"/>
      <c r="AB943" s="7"/>
      <c r="AC943" s="7"/>
    </row>
    <row r="944">
      <c r="A944" s="1714" t="s">
        <v>80</v>
      </c>
      <c r="B944" s="1885">
        <v>0.0</v>
      </c>
      <c r="C944" s="1885">
        <v>0.0</v>
      </c>
      <c r="D944" s="1885">
        <v>0.0</v>
      </c>
      <c r="E944" s="1885">
        <v>0.0</v>
      </c>
      <c r="F944" s="1885">
        <v>0.0</v>
      </c>
      <c r="G944" s="1885">
        <v>0.0</v>
      </c>
      <c r="H944" s="1897">
        <f t="shared" si="683"/>
        <v>0</v>
      </c>
      <c r="I944" s="1848"/>
      <c r="J944" s="1843"/>
      <c r="K944" s="1714" t="s">
        <v>80</v>
      </c>
      <c r="L944" s="692">
        <v>0.0</v>
      </c>
      <c r="M944" s="701">
        <f t="shared" si="686"/>
        <v>0</v>
      </c>
      <c r="N944" s="701"/>
      <c r="O944" s="701">
        <f>sum(M944,N944)</f>
        <v>0</v>
      </c>
      <c r="P944" s="701"/>
      <c r="Q944" s="701"/>
      <c r="R944" s="1730"/>
      <c r="S944" s="649"/>
      <c r="T944" s="649"/>
      <c r="U944" s="7"/>
      <c r="V944" s="7"/>
      <c r="W944" s="7"/>
      <c r="X944" s="7"/>
      <c r="Y944" s="7"/>
      <c r="Z944" s="7"/>
      <c r="AA944" s="7"/>
      <c r="AB944" s="7"/>
      <c r="AC944" s="7"/>
    </row>
    <row r="945">
      <c r="A945" s="1716" t="s">
        <v>274</v>
      </c>
      <c r="B945" s="1837">
        <v>0.0</v>
      </c>
      <c r="C945" s="1837">
        <v>0.0</v>
      </c>
      <c r="D945" s="1837">
        <v>0.0</v>
      </c>
      <c r="E945" s="1837">
        <v>0.0</v>
      </c>
      <c r="F945" s="1837">
        <v>0.0</v>
      </c>
      <c r="G945" s="1837">
        <v>0.0</v>
      </c>
      <c r="H945" s="1895">
        <f t="shared" si="683"/>
        <v>0</v>
      </c>
      <c r="I945" s="1713">
        <f>sum(H945:H949)</f>
        <v>0</v>
      </c>
      <c r="J945" s="1843"/>
      <c r="K945" s="1716" t="s">
        <v>274</v>
      </c>
      <c r="L945" s="1765">
        <v>0.0</v>
      </c>
      <c r="M945" s="1762">
        <f>(L945-H945)-R945</f>
        <v>0</v>
      </c>
      <c r="N945" s="1762"/>
      <c r="O945" s="1762">
        <f t="shared" ref="O945:O946" si="687">SUM(M945,N945)</f>
        <v>0</v>
      </c>
      <c r="P945" s="1764"/>
      <c r="Q945" s="1762"/>
      <c r="R945" s="1713"/>
      <c r="S945" s="1843"/>
      <c r="T945" s="649"/>
      <c r="U945" s="7"/>
      <c r="V945" s="7"/>
      <c r="W945" s="7"/>
      <c r="X945" s="7"/>
      <c r="Y945" s="7"/>
      <c r="Z945" s="7"/>
      <c r="AA945" s="7"/>
      <c r="AB945" s="7"/>
      <c r="AC945" s="7"/>
    </row>
    <row r="946">
      <c r="A946" s="1714" t="s">
        <v>77</v>
      </c>
      <c r="B946" s="1814">
        <v>0.0</v>
      </c>
      <c r="C946" s="1814">
        <v>0.0</v>
      </c>
      <c r="D946" s="1814">
        <v>0.0</v>
      </c>
      <c r="E946" s="1814">
        <v>0.0</v>
      </c>
      <c r="F946" s="1814">
        <v>0.0</v>
      </c>
      <c r="G946" s="1814">
        <v>0.0</v>
      </c>
      <c r="H946" s="1897">
        <f t="shared" si="683"/>
        <v>0</v>
      </c>
      <c r="I946" s="504">
        <f>(I945/40)</f>
        <v>0</v>
      </c>
      <c r="J946" s="1845"/>
      <c r="K946" s="1714" t="s">
        <v>77</v>
      </c>
      <c r="L946" s="692">
        <v>0.0</v>
      </c>
      <c r="M946" s="701">
        <f>(L946-H946-H947)-R946</f>
        <v>0</v>
      </c>
      <c r="N946" s="701"/>
      <c r="O946" s="701">
        <f t="shared" si="687"/>
        <v>0</v>
      </c>
      <c r="P946" s="701"/>
      <c r="Q946" s="701"/>
      <c r="R946" s="1730"/>
      <c r="S946" s="649"/>
      <c r="T946" s="649"/>
      <c r="U946" s="7"/>
      <c r="V946" s="7"/>
      <c r="W946" s="7"/>
      <c r="X946" s="7"/>
      <c r="Y946" s="7"/>
      <c r="Z946" s="7"/>
      <c r="AA946" s="7"/>
      <c r="AB946" s="7"/>
      <c r="AC946" s="7"/>
    </row>
    <row r="947">
      <c r="A947" s="1714" t="s">
        <v>78</v>
      </c>
      <c r="B947" s="1814">
        <v>0.0</v>
      </c>
      <c r="C947" s="1814">
        <v>0.0</v>
      </c>
      <c r="D947" s="1814">
        <v>0.0</v>
      </c>
      <c r="E947" s="1814">
        <v>0.0</v>
      </c>
      <c r="F947" s="1814">
        <v>0.0</v>
      </c>
      <c r="G947" s="1814">
        <v>0.0</v>
      </c>
      <c r="H947" s="1897">
        <f t="shared" si="683"/>
        <v>0</v>
      </c>
      <c r="I947" s="1848"/>
      <c r="J947" s="1843"/>
      <c r="K947" s="1714" t="s">
        <v>78</v>
      </c>
      <c r="L947" s="692" t="s">
        <v>79</v>
      </c>
      <c r="M947" s="701" t="s">
        <v>79</v>
      </c>
      <c r="N947" s="701"/>
      <c r="O947" s="701" t="s">
        <v>79</v>
      </c>
      <c r="P947" s="701"/>
      <c r="Q947" s="701"/>
      <c r="R947" s="1730"/>
      <c r="S947" s="649"/>
      <c r="T947" s="649"/>
      <c r="U947" s="7"/>
      <c r="V947" s="7"/>
      <c r="W947" s="7"/>
      <c r="X947" s="7"/>
      <c r="Y947" s="7"/>
      <c r="Z947" s="7"/>
      <c r="AA947" s="7"/>
      <c r="AB947" s="7"/>
      <c r="AC947" s="7"/>
    </row>
    <row r="948">
      <c r="A948" s="1714" t="s">
        <v>446</v>
      </c>
      <c r="B948" s="1814">
        <v>0.0</v>
      </c>
      <c r="C948" s="1814">
        <v>0.0</v>
      </c>
      <c r="D948" s="1814">
        <v>0.0</v>
      </c>
      <c r="E948" s="1814">
        <v>0.0</v>
      </c>
      <c r="F948" s="1814">
        <v>0.0</v>
      </c>
      <c r="G948" s="1814">
        <v>0.0</v>
      </c>
      <c r="H948" s="1897">
        <f t="shared" si="683"/>
        <v>0</v>
      </c>
      <c r="I948" s="1848"/>
      <c r="J948" s="1843"/>
      <c r="K948" s="1714" t="s">
        <v>446</v>
      </c>
      <c r="L948" s="692">
        <v>0.0</v>
      </c>
      <c r="M948" s="701">
        <f>(L948-H948)-R948</f>
        <v>0</v>
      </c>
      <c r="N948" s="701"/>
      <c r="O948" s="701">
        <f t="shared" ref="O948:O949" si="688">SUM(M948,N948)</f>
        <v>0</v>
      </c>
      <c r="P948" s="701"/>
      <c r="Q948" s="701"/>
      <c r="R948" s="1730"/>
      <c r="S948" s="649"/>
      <c r="T948" s="649"/>
      <c r="U948" s="7"/>
      <c r="V948" s="7"/>
      <c r="W948" s="7"/>
      <c r="X948" s="7"/>
      <c r="Y948" s="7"/>
      <c r="Z948" s="7"/>
      <c r="AA948" s="7"/>
      <c r="AB948" s="7"/>
      <c r="AC948" s="7"/>
    </row>
    <row r="949">
      <c r="A949" s="1814" t="s">
        <v>962</v>
      </c>
      <c r="B949" s="1814">
        <v>0.0</v>
      </c>
      <c r="C949" s="1814">
        <v>0.0</v>
      </c>
      <c r="D949" s="1814">
        <v>0.0</v>
      </c>
      <c r="E949" s="1814">
        <v>0.0</v>
      </c>
      <c r="F949" s="1814">
        <v>0.0</v>
      </c>
      <c r="G949" s="1814">
        <v>0.0</v>
      </c>
      <c r="H949" s="1897">
        <f t="shared" si="683"/>
        <v>0</v>
      </c>
      <c r="I949" s="1848"/>
      <c r="J949" s="1843"/>
      <c r="K949" s="1814" t="s">
        <v>962</v>
      </c>
      <c r="L949" s="692">
        <v>0.0</v>
      </c>
      <c r="M949" s="701">
        <f t="shared" ref="M949:M950" si="689">(L949-H949)</f>
        <v>0</v>
      </c>
      <c r="N949" s="701"/>
      <c r="O949" s="701">
        <f t="shared" si="688"/>
        <v>0</v>
      </c>
      <c r="P949" s="701"/>
      <c r="Q949" s="701"/>
      <c r="R949" s="1730"/>
      <c r="S949" s="649"/>
      <c r="T949" s="649"/>
      <c r="U949" s="7"/>
      <c r="V949" s="7"/>
      <c r="W949" s="7"/>
      <c r="X949" s="7"/>
      <c r="Y949" s="7"/>
      <c r="Z949" s="7"/>
      <c r="AA949" s="7"/>
      <c r="AB949" s="7"/>
      <c r="AC949" s="7"/>
    </row>
    <row r="950">
      <c r="A950" s="1714" t="s">
        <v>80</v>
      </c>
      <c r="B950" s="1885">
        <v>0.0</v>
      </c>
      <c r="C950" s="1885">
        <v>0.0</v>
      </c>
      <c r="D950" s="1885">
        <v>0.0</v>
      </c>
      <c r="E950" s="1885">
        <v>0.0</v>
      </c>
      <c r="F950" s="1885">
        <v>0.0</v>
      </c>
      <c r="G950" s="1885">
        <v>0.0</v>
      </c>
      <c r="H950" s="1897">
        <f t="shared" si="683"/>
        <v>0</v>
      </c>
      <c r="I950" s="1869"/>
      <c r="J950" s="1843"/>
      <c r="K950" s="1714" t="s">
        <v>80</v>
      </c>
      <c r="L950" s="692">
        <v>0.0</v>
      </c>
      <c r="M950" s="701">
        <f t="shared" si="689"/>
        <v>0</v>
      </c>
      <c r="N950" s="701"/>
      <c r="O950" s="701">
        <f>sum(M950,N950)</f>
        <v>0</v>
      </c>
      <c r="P950" s="701"/>
      <c r="Q950" s="701"/>
      <c r="R950" s="1730"/>
      <c r="S950" s="649"/>
      <c r="T950" s="649"/>
      <c r="U950" s="7"/>
      <c r="V950" s="7"/>
      <c r="W950" s="7"/>
      <c r="X950" s="7"/>
      <c r="Y950" s="7"/>
      <c r="Z950" s="7"/>
      <c r="AA950" s="7"/>
      <c r="AB950" s="7"/>
      <c r="AC950" s="7"/>
    </row>
    <row r="951">
      <c r="A951" s="1757"/>
      <c r="B951" s="1684"/>
      <c r="C951" s="1684"/>
      <c r="D951" s="1684"/>
      <c r="E951" s="1684"/>
      <c r="F951" s="1684"/>
      <c r="G951" s="1684"/>
      <c r="H951" s="2040"/>
      <c r="I951" s="2039"/>
      <c r="J951" s="649"/>
      <c r="K951" s="1757"/>
      <c r="L951" s="1684"/>
      <c r="M951" s="1684"/>
      <c r="N951" s="1684"/>
      <c r="O951" s="1684"/>
      <c r="P951" s="1684"/>
      <c r="Q951" s="1684"/>
      <c r="R951" s="2040"/>
      <c r="S951" s="659"/>
      <c r="T951" s="7"/>
      <c r="U951" s="7"/>
      <c r="V951" s="7"/>
      <c r="W951" s="7"/>
      <c r="X951" s="7"/>
      <c r="Y951" s="7"/>
      <c r="Z951" s="7"/>
      <c r="AA951" s="7"/>
      <c r="AB951" s="7"/>
      <c r="AC951" s="7"/>
    </row>
    <row r="952">
      <c r="A952" s="1774" t="s">
        <v>121</v>
      </c>
      <c r="B952" s="1775">
        <f t="shared" ref="B952:H952" si="690">SUM(B848,B854,B861,B867,B874,B880,B887,B893,B900,B906,B913,B919,B926,B932,B939,B945)</f>
        <v>0</v>
      </c>
      <c r="C952" s="1775">
        <f t="shared" si="690"/>
        <v>0</v>
      </c>
      <c r="D952" s="1775">
        <f t="shared" si="690"/>
        <v>0</v>
      </c>
      <c r="E952" s="1775">
        <f t="shared" si="690"/>
        <v>0</v>
      </c>
      <c r="F952" s="1775">
        <f t="shared" si="690"/>
        <v>0</v>
      </c>
      <c r="G952" s="1775">
        <f t="shared" si="690"/>
        <v>0</v>
      </c>
      <c r="H952" s="1846">
        <f t="shared" si="690"/>
        <v>0</v>
      </c>
      <c r="I952" s="1896"/>
      <c r="J952" s="649"/>
      <c r="K952" s="1774" t="s">
        <v>121</v>
      </c>
      <c r="L952" s="1775">
        <f t="shared" ref="L952:R952" si="691">SUM(L848,L854,L861,L867,L874,L880,L887,L893,L900,L906,L913,L919,L926,L932,L939,L945)</f>
        <v>0</v>
      </c>
      <c r="M952" s="1775">
        <f t="shared" si="691"/>
        <v>0</v>
      </c>
      <c r="N952" s="1775">
        <f t="shared" si="691"/>
        <v>0</v>
      </c>
      <c r="O952" s="1775">
        <f t="shared" si="691"/>
        <v>0</v>
      </c>
      <c r="P952" s="1775">
        <f t="shared" si="691"/>
        <v>0</v>
      </c>
      <c r="Q952" s="1775">
        <f t="shared" si="691"/>
        <v>0</v>
      </c>
      <c r="R952" s="1846">
        <f t="shared" si="691"/>
        <v>0</v>
      </c>
      <c r="S952" s="2016"/>
      <c r="T952" s="7"/>
      <c r="U952" s="7"/>
      <c r="V952" s="7"/>
      <c r="W952" s="7"/>
      <c r="X952" s="7"/>
      <c r="Y952" s="7"/>
      <c r="Z952" s="7"/>
      <c r="AA952" s="7"/>
      <c r="AB952" s="7"/>
      <c r="AC952" s="7"/>
    </row>
    <row r="953">
      <c r="A953" s="1774" t="s">
        <v>77</v>
      </c>
      <c r="B953" s="1775">
        <f t="shared" ref="B953:H953" si="692">SUM(B849,B855,B862,B868,B875,B881,B888,B894,B901,B907,B914,B920,B927,B933,B940,B946)</f>
        <v>0</v>
      </c>
      <c r="C953" s="1775">
        <f t="shared" si="692"/>
        <v>0</v>
      </c>
      <c r="D953" s="1775">
        <f t="shared" si="692"/>
        <v>0</v>
      </c>
      <c r="E953" s="1775">
        <f t="shared" si="692"/>
        <v>0</v>
      </c>
      <c r="F953" s="1775">
        <f t="shared" si="692"/>
        <v>0</v>
      </c>
      <c r="G953" s="1775">
        <f t="shared" si="692"/>
        <v>0</v>
      </c>
      <c r="H953" s="1846">
        <f t="shared" si="692"/>
        <v>0</v>
      </c>
      <c r="I953" s="1896"/>
      <c r="J953" s="649"/>
      <c r="K953" s="1774" t="s">
        <v>77</v>
      </c>
      <c r="L953" s="1775">
        <f t="shared" ref="L953:R953" si="693">SUM(L849,L855,L862,L868,L875,L881,L888,L894,L901,L907,L914,L920,L927,L933,L940,L946)</f>
        <v>0</v>
      </c>
      <c r="M953" s="1775">
        <f t="shared" si="693"/>
        <v>0</v>
      </c>
      <c r="N953" s="1775">
        <f t="shared" si="693"/>
        <v>0</v>
      </c>
      <c r="O953" s="1775">
        <f t="shared" si="693"/>
        <v>0</v>
      </c>
      <c r="P953" s="1775">
        <f t="shared" si="693"/>
        <v>0</v>
      </c>
      <c r="Q953" s="1775">
        <f t="shared" si="693"/>
        <v>0</v>
      </c>
      <c r="R953" s="1846">
        <f t="shared" si="693"/>
        <v>0</v>
      </c>
      <c r="S953" s="2016"/>
      <c r="T953" s="7"/>
      <c r="U953" s="7"/>
      <c r="V953" s="7"/>
      <c r="W953" s="7"/>
      <c r="X953" s="7"/>
      <c r="Y953" s="7"/>
      <c r="Z953" s="7"/>
      <c r="AA953" s="7"/>
      <c r="AB953" s="7"/>
      <c r="AC953" s="7"/>
    </row>
    <row r="954">
      <c r="A954" s="1774" t="s">
        <v>78</v>
      </c>
      <c r="B954" s="1775">
        <f t="shared" ref="B954:H954" si="694">SUM(B850,B856,B863,B869,B876,B882,B889,B895,B902,B908,B915,B921,B928,B934,B941,B947)</f>
        <v>0</v>
      </c>
      <c r="C954" s="1775">
        <f t="shared" si="694"/>
        <v>0</v>
      </c>
      <c r="D954" s="1775">
        <f t="shared" si="694"/>
        <v>0</v>
      </c>
      <c r="E954" s="1775">
        <f t="shared" si="694"/>
        <v>0</v>
      </c>
      <c r="F954" s="1775">
        <f t="shared" si="694"/>
        <v>0</v>
      </c>
      <c r="G954" s="1775">
        <f t="shared" si="694"/>
        <v>0</v>
      </c>
      <c r="H954" s="1846">
        <f t="shared" si="694"/>
        <v>0</v>
      </c>
      <c r="I954" s="1896"/>
      <c r="J954" s="649"/>
      <c r="K954" s="1774" t="s">
        <v>78</v>
      </c>
      <c r="L954" s="1775">
        <f t="shared" ref="L954:R954" si="695">SUM(L850,L856,L863,L869,L876,L882,L889,L895,L902,L908,L915,L921,L928,L934,L941,L947)</f>
        <v>0</v>
      </c>
      <c r="M954" s="1775">
        <f t="shared" si="695"/>
        <v>0</v>
      </c>
      <c r="N954" s="1775">
        <f t="shared" si="695"/>
        <v>0</v>
      </c>
      <c r="O954" s="1775">
        <f t="shared" si="695"/>
        <v>0</v>
      </c>
      <c r="P954" s="1775">
        <f t="shared" si="695"/>
        <v>0</v>
      </c>
      <c r="Q954" s="1775">
        <f t="shared" si="695"/>
        <v>0</v>
      </c>
      <c r="R954" s="1846">
        <f t="shared" si="695"/>
        <v>0</v>
      </c>
      <c r="S954" s="2016"/>
      <c r="T954" s="7"/>
      <c r="U954" s="7"/>
      <c r="V954" s="7"/>
      <c r="W954" s="7"/>
      <c r="X954" s="7"/>
      <c r="Y954" s="7"/>
      <c r="Z954" s="7"/>
      <c r="AA954" s="7"/>
      <c r="AB954" s="7"/>
      <c r="AC954" s="7"/>
    </row>
    <row r="955">
      <c r="A955" s="1774" t="s">
        <v>446</v>
      </c>
      <c r="B955" s="1775">
        <f t="shared" ref="B955:H955" si="696">SUM(B851,B857,B864,B870,B877,B883,B890,B896,B903,B909,B916,B922,B929,B935,B942,B948)</f>
        <v>0</v>
      </c>
      <c r="C955" s="1775">
        <f t="shared" si="696"/>
        <v>0</v>
      </c>
      <c r="D955" s="1775">
        <f t="shared" si="696"/>
        <v>0</v>
      </c>
      <c r="E955" s="1775">
        <f t="shared" si="696"/>
        <v>0</v>
      </c>
      <c r="F955" s="1775">
        <f t="shared" si="696"/>
        <v>0</v>
      </c>
      <c r="G955" s="1775">
        <f t="shared" si="696"/>
        <v>0</v>
      </c>
      <c r="H955" s="1846">
        <f t="shared" si="696"/>
        <v>0</v>
      </c>
      <c r="I955" s="1896"/>
      <c r="J955" s="649"/>
      <c r="K955" s="1774" t="s">
        <v>446</v>
      </c>
      <c r="L955" s="1775">
        <f t="shared" ref="L955:R955" si="697">SUM(L851,L857,L864,L870,L877,L883,L890,L896,L903,L909,L916,L922,L929,L935,L942,L948)</f>
        <v>0</v>
      </c>
      <c r="M955" s="1775">
        <f t="shared" si="697"/>
        <v>0</v>
      </c>
      <c r="N955" s="1775">
        <f t="shared" si="697"/>
        <v>0</v>
      </c>
      <c r="O955" s="1775">
        <f t="shared" si="697"/>
        <v>0</v>
      </c>
      <c r="P955" s="1775">
        <f t="shared" si="697"/>
        <v>0</v>
      </c>
      <c r="Q955" s="1775">
        <f t="shared" si="697"/>
        <v>0</v>
      </c>
      <c r="R955" s="1846">
        <f t="shared" si="697"/>
        <v>0</v>
      </c>
      <c r="S955" s="2016"/>
      <c r="T955" s="7"/>
      <c r="U955" s="7"/>
      <c r="V955" s="7"/>
      <c r="W955" s="7"/>
      <c r="X955" s="7"/>
      <c r="Y955" s="7"/>
      <c r="Z955" s="7"/>
      <c r="AA955" s="7"/>
      <c r="AB955" s="7"/>
      <c r="AC955" s="7"/>
    </row>
    <row r="956">
      <c r="A956" s="1978" t="s">
        <v>962</v>
      </c>
      <c r="B956" s="1775">
        <f t="shared" ref="B956:H956" si="698">SUM(B852,B858,B865,B871,B878,B884,B891,B897,B904,B910,B917,B923,B930,B936,B943,B949)</f>
        <v>0</v>
      </c>
      <c r="C956" s="1775">
        <f t="shared" si="698"/>
        <v>0</v>
      </c>
      <c r="D956" s="1775">
        <f t="shared" si="698"/>
        <v>0</v>
      </c>
      <c r="E956" s="1775">
        <f t="shared" si="698"/>
        <v>0</v>
      </c>
      <c r="F956" s="1775">
        <f t="shared" si="698"/>
        <v>0</v>
      </c>
      <c r="G956" s="1775">
        <f t="shared" si="698"/>
        <v>0</v>
      </c>
      <c r="H956" s="1846">
        <f t="shared" si="698"/>
        <v>0</v>
      </c>
      <c r="I956" s="1713"/>
      <c r="J956" s="1843"/>
      <c r="K956" s="1978" t="s">
        <v>962</v>
      </c>
      <c r="L956" s="1775">
        <f t="shared" ref="L956:R956" si="699">SUM(L852,L858,L865,L871,L878,L884,L891,L897,L904,L910,L917,L923,L930,L936,L943,L949)</f>
        <v>0</v>
      </c>
      <c r="M956" s="1775">
        <f t="shared" si="699"/>
        <v>0</v>
      </c>
      <c r="N956" s="1775">
        <f t="shared" si="699"/>
        <v>0</v>
      </c>
      <c r="O956" s="1775">
        <f t="shared" si="699"/>
        <v>0</v>
      </c>
      <c r="P956" s="1775">
        <f t="shared" si="699"/>
        <v>0</v>
      </c>
      <c r="Q956" s="1775">
        <f t="shared" si="699"/>
        <v>0</v>
      </c>
      <c r="R956" s="1846">
        <f t="shared" si="699"/>
        <v>0</v>
      </c>
      <c r="S956" s="2016"/>
      <c r="T956" s="7"/>
      <c r="U956" s="7"/>
      <c r="V956" s="7"/>
      <c r="W956" s="7"/>
      <c r="X956" s="7"/>
      <c r="Y956" s="7"/>
      <c r="Z956" s="7"/>
      <c r="AA956" s="7"/>
      <c r="AB956" s="7"/>
      <c r="AC956" s="7"/>
    </row>
    <row r="957">
      <c r="A957" s="1774" t="s">
        <v>80</v>
      </c>
      <c r="B957" s="1775">
        <f t="shared" ref="B957:H957" si="700">SUM(B853,B859,B866,B872,B879,B885,B892,B898,B905,B911,B918,B924,B931,B937,B944,B950)</f>
        <v>0</v>
      </c>
      <c r="C957" s="1775">
        <f t="shared" si="700"/>
        <v>0</v>
      </c>
      <c r="D957" s="1775">
        <f t="shared" si="700"/>
        <v>0</v>
      </c>
      <c r="E957" s="1775">
        <f t="shared" si="700"/>
        <v>0</v>
      </c>
      <c r="F957" s="1775">
        <f t="shared" si="700"/>
        <v>0</v>
      </c>
      <c r="G957" s="1775">
        <f t="shared" si="700"/>
        <v>0</v>
      </c>
      <c r="H957" s="1846">
        <f t="shared" si="700"/>
        <v>0</v>
      </c>
      <c r="I957" s="1896"/>
      <c r="J957" s="649"/>
      <c r="K957" s="1774" t="s">
        <v>80</v>
      </c>
      <c r="L957" s="1775">
        <f t="shared" ref="L957:R957" si="701">SUM(L853,L859,L866,L872,L879,L885,L892,L898,L905,L911,L918,L924,L931,L937,L944,L950)</f>
        <v>0</v>
      </c>
      <c r="M957" s="1775">
        <f t="shared" si="701"/>
        <v>0</v>
      </c>
      <c r="N957" s="1775">
        <f t="shared" si="701"/>
        <v>0</v>
      </c>
      <c r="O957" s="1775">
        <f t="shared" si="701"/>
        <v>0</v>
      </c>
      <c r="P957" s="1775">
        <f t="shared" si="701"/>
        <v>0</v>
      </c>
      <c r="Q957" s="1775">
        <f t="shared" si="701"/>
        <v>0</v>
      </c>
      <c r="R957" s="1846">
        <f t="shared" si="701"/>
        <v>0</v>
      </c>
      <c r="S957" s="2016"/>
      <c r="T957" s="7"/>
      <c r="U957" s="7"/>
      <c r="V957" s="7"/>
      <c r="W957" s="7"/>
      <c r="X957" s="7"/>
      <c r="Y957" s="7"/>
      <c r="Z957" s="7"/>
      <c r="AA957" s="7"/>
      <c r="AB957" s="7"/>
      <c r="AC957" s="7"/>
    </row>
    <row r="958">
      <c r="A958" s="1757" t="s">
        <v>9</v>
      </c>
      <c r="B958" s="1758">
        <f t="shared" ref="B958:H958" si="702">SUM(B952:B956)</f>
        <v>0</v>
      </c>
      <c r="C958" s="1758">
        <f t="shared" si="702"/>
        <v>0</v>
      </c>
      <c r="D958" s="1758">
        <f t="shared" si="702"/>
        <v>0</v>
      </c>
      <c r="E958" s="1758">
        <f t="shared" si="702"/>
        <v>0</v>
      </c>
      <c r="F958" s="1758">
        <f t="shared" si="702"/>
        <v>0</v>
      </c>
      <c r="G958" s="1758">
        <f t="shared" si="702"/>
        <v>0</v>
      </c>
      <c r="H958" s="1829">
        <f t="shared" si="702"/>
        <v>0</v>
      </c>
      <c r="I958" s="2039"/>
      <c r="J958" s="649"/>
      <c r="K958" s="1757" t="s">
        <v>9</v>
      </c>
      <c r="L958" s="1758">
        <f t="shared" ref="L958:R958" si="703">SUM(L952:L956)</f>
        <v>0</v>
      </c>
      <c r="M958" s="1758">
        <f t="shared" si="703"/>
        <v>0</v>
      </c>
      <c r="N958" s="1758">
        <f t="shared" si="703"/>
        <v>0</v>
      </c>
      <c r="O958" s="1758">
        <f t="shared" si="703"/>
        <v>0</v>
      </c>
      <c r="P958" s="1758">
        <f t="shared" si="703"/>
        <v>0</v>
      </c>
      <c r="Q958" s="1758">
        <f t="shared" si="703"/>
        <v>0</v>
      </c>
      <c r="R958" s="1829">
        <f t="shared" si="703"/>
        <v>0</v>
      </c>
      <c r="S958" s="2016"/>
      <c r="T958" s="7"/>
      <c r="U958" s="7"/>
      <c r="V958" s="7"/>
      <c r="W958" s="7"/>
      <c r="X958" s="7"/>
      <c r="Y958" s="7"/>
      <c r="Z958" s="7"/>
      <c r="AA958" s="7"/>
      <c r="AB958" s="7"/>
      <c r="AC958" s="7"/>
    </row>
    <row r="959">
      <c r="A959" s="1974"/>
      <c r="B959" s="584"/>
      <c r="C959" s="584"/>
      <c r="D959" s="584"/>
      <c r="E959" s="677"/>
      <c r="F959" s="678"/>
      <c r="G959" s="678"/>
      <c r="H959" s="678"/>
      <c r="I959" s="678"/>
      <c r="J959" s="727"/>
      <c r="K959" s="576"/>
      <c r="L959" s="1963"/>
      <c r="M959" s="1963"/>
      <c r="N959" s="1963"/>
      <c r="O959" s="576"/>
      <c r="P959" s="629"/>
      <c r="Q959" s="629"/>
      <c r="R959" s="1965"/>
      <c r="S959" s="1964"/>
      <c r="T959" s="7"/>
      <c r="U959" s="7"/>
      <c r="V959" s="7"/>
      <c r="W959" s="7"/>
      <c r="X959" s="7"/>
      <c r="Y959" s="7"/>
      <c r="Z959" s="7"/>
      <c r="AA959" s="7"/>
      <c r="AB959" s="7"/>
      <c r="AC959" s="7"/>
    </row>
    <row r="960">
      <c r="A960" s="1757" t="s">
        <v>123</v>
      </c>
      <c r="B960" s="1758" t="s">
        <v>2</v>
      </c>
      <c r="C960" s="1758" t="s">
        <v>3</v>
      </c>
      <c r="D960" s="1758" t="s">
        <v>4</v>
      </c>
      <c r="E960" s="1758" t="s">
        <v>5</v>
      </c>
      <c r="F960" s="1758" t="s">
        <v>6</v>
      </c>
      <c r="G960" s="1758" t="s">
        <v>7</v>
      </c>
      <c r="H960" s="1758" t="s">
        <v>9</v>
      </c>
      <c r="I960" s="1758" t="s">
        <v>9</v>
      </c>
      <c r="J960" s="649"/>
      <c r="K960" s="636"/>
      <c r="L960" s="649"/>
      <c r="M960" s="649"/>
      <c r="N960" s="649"/>
      <c r="O960" s="649"/>
      <c r="P960" s="649"/>
      <c r="Q960" s="649"/>
      <c r="R960" s="649"/>
      <c r="S960" s="649"/>
      <c r="T960" s="7"/>
      <c r="U960" s="7"/>
      <c r="V960" s="7"/>
      <c r="W960" s="7"/>
      <c r="X960" s="7"/>
      <c r="Y960" s="7"/>
      <c r="Z960" s="7"/>
      <c r="AA960" s="7"/>
      <c r="AB960" s="7"/>
      <c r="AC960" s="7"/>
    </row>
    <row r="961">
      <c r="A961" s="1756" t="s">
        <v>124</v>
      </c>
      <c r="B961" s="693">
        <f t="shared" ref="B961:H961" si="704">sum(B953:B954)</f>
        <v>0</v>
      </c>
      <c r="C961" s="693">
        <f t="shared" si="704"/>
        <v>0</v>
      </c>
      <c r="D961" s="693">
        <f t="shared" si="704"/>
        <v>0</v>
      </c>
      <c r="E961" s="693">
        <f t="shared" si="704"/>
        <v>0</v>
      </c>
      <c r="F961" s="693">
        <f t="shared" si="704"/>
        <v>0</v>
      </c>
      <c r="G961" s="693">
        <f t="shared" si="704"/>
        <v>0</v>
      </c>
      <c r="H961" s="693">
        <f t="shared" si="704"/>
        <v>0</v>
      </c>
      <c r="I961" s="693">
        <f t="shared" ref="I961:I965" si="706">SUM(B961:H961)</f>
        <v>0</v>
      </c>
      <c r="J961" s="649"/>
      <c r="K961" s="636"/>
      <c r="L961" s="649"/>
      <c r="M961" s="649"/>
      <c r="N961" s="649"/>
      <c r="O961" s="649"/>
      <c r="P961" s="649"/>
      <c r="Q961" s="649"/>
      <c r="R961" s="649"/>
      <c r="S961" s="649"/>
      <c r="T961" s="649"/>
      <c r="U961" s="7"/>
      <c r="V961" s="7"/>
      <c r="W961" s="7"/>
      <c r="X961" s="7"/>
      <c r="Y961" s="7"/>
      <c r="Z961" s="7"/>
      <c r="AA961" s="7"/>
      <c r="AB961" s="7"/>
      <c r="AC961" s="7"/>
    </row>
    <row r="962">
      <c r="A962" s="1938" t="s">
        <v>126</v>
      </c>
      <c r="B962" s="1777">
        <f t="shared" ref="B962:H962" si="705">(B961*10.01)</f>
        <v>0</v>
      </c>
      <c r="C962" s="1777">
        <f t="shared" si="705"/>
        <v>0</v>
      </c>
      <c r="D962" s="1777">
        <f t="shared" si="705"/>
        <v>0</v>
      </c>
      <c r="E962" s="1777">
        <f t="shared" si="705"/>
        <v>0</v>
      </c>
      <c r="F962" s="1777">
        <f t="shared" si="705"/>
        <v>0</v>
      </c>
      <c r="G962" s="1777">
        <f t="shared" si="705"/>
        <v>0</v>
      </c>
      <c r="H962" s="1777">
        <f t="shared" si="705"/>
        <v>0</v>
      </c>
      <c r="I962" s="1790">
        <f t="shared" si="706"/>
        <v>0</v>
      </c>
      <c r="J962" s="1689"/>
      <c r="K962" s="576"/>
      <c r="L962" s="1975"/>
      <c r="M962" s="1975"/>
      <c r="N962" s="1975"/>
      <c r="O962" s="577"/>
      <c r="P962" s="1964"/>
      <c r="Q962" s="1964"/>
      <c r="R962" s="1965"/>
      <c r="S962" s="1964"/>
      <c r="T962" s="1965"/>
      <c r="U962" s="7"/>
      <c r="V962" s="7"/>
      <c r="W962" s="7"/>
      <c r="X962" s="7"/>
      <c r="Y962" s="7"/>
      <c r="Z962" s="7"/>
      <c r="AA962" s="7"/>
      <c r="AB962" s="7"/>
      <c r="AC962" s="7"/>
    </row>
    <row r="963">
      <c r="A963" s="1756" t="s">
        <v>127</v>
      </c>
      <c r="B963" s="693">
        <f t="shared" ref="B963:H963" si="707">B957</f>
        <v>0</v>
      </c>
      <c r="C963" s="693">
        <f t="shared" si="707"/>
        <v>0</v>
      </c>
      <c r="D963" s="693">
        <f t="shared" si="707"/>
        <v>0</v>
      </c>
      <c r="E963" s="693">
        <f t="shared" si="707"/>
        <v>0</v>
      </c>
      <c r="F963" s="693">
        <f t="shared" si="707"/>
        <v>0</v>
      </c>
      <c r="G963" s="693">
        <f t="shared" si="707"/>
        <v>0</v>
      </c>
      <c r="H963" s="693">
        <f t="shared" si="707"/>
        <v>0</v>
      </c>
      <c r="I963" s="693">
        <f t="shared" si="706"/>
        <v>0</v>
      </c>
      <c r="J963" s="1689"/>
      <c r="K963" s="576"/>
      <c r="L963" s="1975"/>
      <c r="M963" s="1975"/>
      <c r="N963" s="1975"/>
      <c r="O963" s="577"/>
      <c r="P963" s="1964"/>
      <c r="Q963" s="1964"/>
      <c r="R963" s="1965"/>
      <c r="S963" s="1964"/>
      <c r="T963" s="1965"/>
      <c r="U963" s="7"/>
      <c r="V963" s="7"/>
      <c r="W963" s="7"/>
      <c r="X963" s="7"/>
      <c r="Y963" s="7"/>
      <c r="Z963" s="7"/>
      <c r="AA963" s="7"/>
      <c r="AB963" s="7"/>
      <c r="AC963" s="7"/>
    </row>
    <row r="964">
      <c r="A964" s="1756" t="s">
        <v>126</v>
      </c>
      <c r="B964" s="1790">
        <f t="shared" ref="B964:H964" si="708">(B963*5)</f>
        <v>0</v>
      </c>
      <c r="C964" s="1790">
        <f t="shared" si="708"/>
        <v>0</v>
      </c>
      <c r="D964" s="1790">
        <f t="shared" si="708"/>
        <v>0</v>
      </c>
      <c r="E964" s="1790">
        <f t="shared" si="708"/>
        <v>0</v>
      </c>
      <c r="F964" s="1790">
        <f t="shared" si="708"/>
        <v>0</v>
      </c>
      <c r="G964" s="1790">
        <f t="shared" si="708"/>
        <v>0</v>
      </c>
      <c r="H964" s="1790">
        <f t="shared" si="708"/>
        <v>0</v>
      </c>
      <c r="I964" s="1790">
        <f t="shared" si="706"/>
        <v>0</v>
      </c>
      <c r="J964" s="1689"/>
      <c r="K964" s="576"/>
      <c r="L964" s="1975"/>
      <c r="M964" s="1975"/>
      <c r="N964" s="1975"/>
      <c r="O964" s="577"/>
      <c r="P964" s="1964"/>
      <c r="Q964" s="1964"/>
      <c r="R964" s="1965"/>
      <c r="S964" s="1964"/>
      <c r="T964" s="1965"/>
      <c r="U964" s="7"/>
      <c r="V964" s="7"/>
      <c r="W964" s="7"/>
      <c r="X964" s="7"/>
      <c r="Y964" s="7"/>
      <c r="Z964" s="7"/>
      <c r="AA964" s="7"/>
      <c r="AB964" s="7"/>
      <c r="AC964" s="7"/>
    </row>
    <row r="965">
      <c r="A965" s="1757" t="s">
        <v>9</v>
      </c>
      <c r="B965" s="1780">
        <f t="shared" ref="B965:H965" si="709">SUM(B962,B964)</f>
        <v>0</v>
      </c>
      <c r="C965" s="1780">
        <f t="shared" si="709"/>
        <v>0</v>
      </c>
      <c r="D965" s="1780">
        <f t="shared" si="709"/>
        <v>0</v>
      </c>
      <c r="E965" s="1780">
        <f t="shared" si="709"/>
        <v>0</v>
      </c>
      <c r="F965" s="1780">
        <f t="shared" si="709"/>
        <v>0</v>
      </c>
      <c r="G965" s="1780">
        <f t="shared" si="709"/>
        <v>0</v>
      </c>
      <c r="H965" s="1780">
        <f t="shared" si="709"/>
        <v>0</v>
      </c>
      <c r="I965" s="1780">
        <f t="shared" si="706"/>
        <v>0</v>
      </c>
      <c r="J965" s="1689"/>
      <c r="K965" s="576"/>
      <c r="L965" s="1975"/>
      <c r="M965" s="1975"/>
      <c r="N965" s="1975"/>
      <c r="O965" s="577"/>
      <c r="P965" s="1964"/>
      <c r="Q965" s="1964"/>
      <c r="R965" s="1965"/>
      <c r="S965" s="1964"/>
      <c r="T965" s="1965"/>
      <c r="U965" s="7"/>
      <c r="V965" s="7"/>
      <c r="W965" s="7"/>
      <c r="X965" s="7"/>
      <c r="Y965" s="7"/>
      <c r="Z965" s="7"/>
      <c r="AA965" s="7"/>
      <c r="AB965" s="7"/>
      <c r="AC965" s="7"/>
    </row>
    <row r="966">
      <c r="A966" s="1963"/>
      <c r="B966" s="676"/>
      <c r="C966" s="676"/>
      <c r="D966" s="676"/>
      <c r="E966" s="676"/>
      <c r="F966" s="676"/>
      <c r="G966" s="677"/>
      <c r="H966" s="678"/>
      <c r="I966" s="1968"/>
      <c r="J966" s="676"/>
      <c r="K966" s="576"/>
      <c r="L966" s="1963"/>
      <c r="M966" s="1963"/>
      <c r="N966" s="1963"/>
      <c r="O966" s="576"/>
      <c r="P966" s="629"/>
      <c r="Q966" s="629"/>
      <c r="R966" s="1965"/>
      <c r="S966" s="1964"/>
      <c r="T966" s="1965"/>
      <c r="U966" s="7"/>
      <c r="V966" s="7"/>
      <c r="W966" s="7"/>
      <c r="X966" s="7"/>
      <c r="Y966" s="7"/>
      <c r="Z966" s="7"/>
      <c r="AA966" s="7"/>
      <c r="AB966" s="7"/>
      <c r="AC966" s="7"/>
    </row>
    <row r="967">
      <c r="A967" s="1963"/>
      <c r="B967" s="676"/>
      <c r="C967" s="676"/>
      <c r="D967" s="676"/>
      <c r="E967" s="676"/>
      <c r="F967" s="679"/>
      <c r="G967" s="1781" t="s">
        <v>35</v>
      </c>
      <c r="H967" s="1782" t="s">
        <v>36</v>
      </c>
      <c r="I967" s="1968"/>
      <c r="J967" s="676"/>
      <c r="K967" s="576"/>
      <c r="L967" s="1963"/>
      <c r="M967" s="1963"/>
      <c r="N967" s="1963"/>
      <c r="O967" s="576"/>
      <c r="P967" s="629"/>
      <c r="Q967" s="629"/>
      <c r="R967" s="1965"/>
      <c r="S967" s="1964"/>
      <c r="T967" s="1965"/>
      <c r="U967" s="7"/>
      <c r="V967" s="7"/>
      <c r="W967" s="7"/>
      <c r="X967" s="7"/>
      <c r="Y967" s="7"/>
      <c r="Z967" s="7"/>
      <c r="AA967" s="7"/>
      <c r="AB967" s="7"/>
      <c r="AC967" s="7"/>
    </row>
    <row r="968">
      <c r="A968" s="1963"/>
      <c r="B968" s="676"/>
      <c r="C968" s="676"/>
      <c r="D968" s="676"/>
      <c r="E968" s="676"/>
      <c r="F968" s="679"/>
      <c r="G968" s="1966">
        <v>44843.0</v>
      </c>
      <c r="H968" s="692">
        <f>H439</f>
        <v>0</v>
      </c>
      <c r="I968" s="1968"/>
      <c r="J968" s="676"/>
      <c r="K968" s="576"/>
      <c r="L968" s="1963"/>
      <c r="M968" s="1963"/>
      <c r="N968" s="1963"/>
      <c r="O968" s="576"/>
      <c r="P968" s="629"/>
      <c r="Q968" s="629"/>
      <c r="R968" s="1965"/>
      <c r="S968" s="1964"/>
      <c r="T968" s="1965"/>
      <c r="U968" s="7"/>
      <c r="V968" s="7"/>
      <c r="W968" s="7"/>
      <c r="X968" s="7"/>
      <c r="Y968" s="7"/>
      <c r="Z968" s="7"/>
      <c r="AA968" s="7"/>
      <c r="AB968" s="7"/>
      <c r="AC968" s="7"/>
    </row>
    <row r="969">
      <c r="A969" s="1963"/>
      <c r="B969" s="676"/>
      <c r="C969" s="676"/>
      <c r="D969" s="676"/>
      <c r="E969" s="676"/>
      <c r="F969" s="679"/>
      <c r="G969" s="1967">
        <v>44850.0</v>
      </c>
      <c r="H969" s="692">
        <f>H958</f>
        <v>0</v>
      </c>
      <c r="I969" s="1968"/>
      <c r="J969" s="676"/>
      <c r="K969" s="576"/>
      <c r="L969" s="1963"/>
      <c r="M969" s="1963"/>
      <c r="N969" s="1963"/>
      <c r="O969" s="576"/>
      <c r="P969" s="629"/>
      <c r="Q969" s="629"/>
      <c r="R969" s="1965"/>
      <c r="S969" s="1964"/>
      <c r="T969" s="1965"/>
      <c r="U969" s="7"/>
      <c r="V969" s="7"/>
      <c r="W969" s="7"/>
      <c r="X969" s="7"/>
      <c r="Y969" s="7"/>
      <c r="Z969" s="7"/>
      <c r="AA969" s="7"/>
      <c r="AB969" s="7"/>
      <c r="AC969" s="7"/>
    </row>
    <row r="970">
      <c r="A970" s="1963"/>
      <c r="B970" s="676"/>
      <c r="C970" s="676"/>
      <c r="D970" s="676"/>
      <c r="E970" s="676"/>
      <c r="F970" s="679"/>
      <c r="G970" s="1967">
        <v>44857.0</v>
      </c>
      <c r="H970" s="701"/>
      <c r="I970" s="1968"/>
      <c r="J970" s="676"/>
      <c r="K970" s="576"/>
      <c r="L970" s="1963"/>
      <c r="M970" s="1963"/>
      <c r="N970" s="1963"/>
      <c r="O970" s="576"/>
      <c r="P970" s="629"/>
      <c r="Q970" s="629"/>
      <c r="R970" s="1965"/>
      <c r="S970" s="1964"/>
      <c r="T970" s="1965"/>
      <c r="U970" s="7"/>
      <c r="V970" s="7"/>
      <c r="W970" s="7"/>
      <c r="X970" s="7"/>
      <c r="Y970" s="7"/>
      <c r="Z970" s="7"/>
      <c r="AA970" s="7"/>
      <c r="AB970" s="7"/>
      <c r="AC970" s="7"/>
    </row>
    <row r="971">
      <c r="A971" s="1963"/>
      <c r="B971" s="676"/>
      <c r="C971" s="676"/>
      <c r="D971" s="676"/>
      <c r="E971" s="676"/>
      <c r="F971" s="679"/>
      <c r="G971" s="1967">
        <v>44864.0</v>
      </c>
      <c r="H971" s="693"/>
      <c r="I971" s="1968"/>
      <c r="J971" s="676"/>
      <c r="K971" s="576"/>
      <c r="L971" s="1963"/>
      <c r="M971" s="1963"/>
      <c r="N971" s="1963"/>
      <c r="O971" s="576"/>
      <c r="P971" s="629"/>
      <c r="Q971" s="629"/>
      <c r="R971" s="1965"/>
      <c r="S971" s="1964"/>
      <c r="T971" s="1965"/>
      <c r="U971" s="7"/>
      <c r="V971" s="7"/>
      <c r="W971" s="7"/>
      <c r="X971" s="7"/>
      <c r="Y971" s="7"/>
      <c r="Z971" s="7"/>
      <c r="AA971" s="7"/>
      <c r="AB971" s="7"/>
      <c r="AC971" s="7"/>
    </row>
    <row r="972">
      <c r="A972" s="1963"/>
      <c r="B972" s="676"/>
      <c r="C972" s="676"/>
      <c r="D972" s="676"/>
      <c r="E972" s="676"/>
      <c r="F972" s="679"/>
      <c r="G972" s="1967">
        <v>44865.0</v>
      </c>
      <c r="H972" s="693"/>
      <c r="I972" s="1968"/>
      <c r="J972" s="676"/>
      <c r="K972" s="576"/>
      <c r="L972" s="1963"/>
      <c r="M972" s="1963"/>
      <c r="N972" s="1963"/>
      <c r="O972" s="576"/>
      <c r="P972" s="629"/>
      <c r="Q972" s="629"/>
      <c r="R972" s="1965"/>
      <c r="S972" s="1964"/>
      <c r="T972" s="1965"/>
      <c r="U972" s="7"/>
      <c r="V972" s="7"/>
      <c r="W972" s="7"/>
      <c r="X972" s="7"/>
      <c r="Y972" s="7"/>
      <c r="Z972" s="7"/>
      <c r="AA972" s="7"/>
      <c r="AB972" s="7"/>
      <c r="AC972" s="7"/>
    </row>
    <row r="973">
      <c r="A973" s="1963"/>
      <c r="B973" s="676"/>
      <c r="C973" s="676"/>
      <c r="D973" s="676"/>
      <c r="E973" s="676"/>
      <c r="F973" s="679"/>
      <c r="G973" s="1781" t="s">
        <v>9</v>
      </c>
      <c r="H973" s="1758">
        <f>SUM(H968:H972)</f>
        <v>0</v>
      </c>
      <c r="I973" s="1968"/>
      <c r="J973" s="676"/>
      <c r="K973" s="576"/>
      <c r="L973" s="1963"/>
      <c r="M973" s="1963"/>
      <c r="N973" s="1963"/>
      <c r="O973" s="576"/>
      <c r="P973" s="629"/>
      <c r="Q973" s="629"/>
      <c r="R973" s="1965"/>
      <c r="S973" s="1964"/>
      <c r="T973" s="1965"/>
      <c r="U973" s="7"/>
      <c r="V973" s="7"/>
      <c r="W973" s="7"/>
      <c r="X973" s="7"/>
      <c r="Y973" s="7"/>
      <c r="Z973" s="7"/>
      <c r="AA973" s="7"/>
      <c r="AB973" s="7"/>
      <c r="AC973" s="7"/>
    </row>
    <row r="974">
      <c r="A974" s="1963"/>
      <c r="B974" s="676"/>
      <c r="C974" s="676"/>
      <c r="D974" s="676"/>
      <c r="E974" s="676"/>
      <c r="F974" s="676"/>
      <c r="G974" s="677"/>
      <c r="H974" s="678"/>
      <c r="I974" s="1968"/>
      <c r="J974" s="576"/>
      <c r="K974" s="576"/>
      <c r="L974" s="1963"/>
      <c r="M974" s="1963"/>
      <c r="N974" s="1963"/>
      <c r="O974" s="576"/>
      <c r="P974" s="629"/>
      <c r="Q974" s="629"/>
      <c r="R974" s="1965"/>
      <c r="S974" s="1964"/>
      <c r="T974" s="1965"/>
      <c r="U974" s="7"/>
      <c r="V974" s="7"/>
      <c r="W974" s="7"/>
      <c r="X974" s="7"/>
      <c r="Y974" s="7"/>
      <c r="Z974" s="7"/>
      <c r="AA974" s="7"/>
      <c r="AB974" s="7"/>
      <c r="AC974" s="7"/>
    </row>
    <row r="975">
      <c r="A975" s="1963"/>
      <c r="B975" s="676"/>
      <c r="C975" s="676"/>
      <c r="D975" s="676"/>
      <c r="E975" s="676"/>
      <c r="F975" s="679"/>
      <c r="G975" s="1781" t="s">
        <v>131</v>
      </c>
      <c r="H975" s="1758">
        <f>(1000-H973)</f>
        <v>1000</v>
      </c>
      <c r="I975" s="1968"/>
      <c r="J975" s="577"/>
      <c r="K975" s="577"/>
      <c r="L975" s="1963"/>
      <c r="M975" s="1963"/>
      <c r="N975" s="1963"/>
      <c r="O975" s="576"/>
      <c r="P975" s="629"/>
      <c r="Q975" s="629"/>
      <c r="R975" s="1965"/>
      <c r="S975" s="1964"/>
      <c r="T975" s="1965"/>
      <c r="U975" s="7"/>
      <c r="V975" s="7"/>
      <c r="W975" s="7"/>
      <c r="X975" s="7"/>
      <c r="Y975" s="7"/>
      <c r="Z975" s="7"/>
      <c r="AA975" s="7"/>
      <c r="AB975" s="7"/>
      <c r="AC975" s="7"/>
    </row>
    <row r="976">
      <c r="A976" s="1974"/>
      <c r="B976" s="677"/>
      <c r="C976" s="677"/>
      <c r="D976" s="677"/>
      <c r="E976" s="677"/>
      <c r="F976" s="677"/>
      <c r="G976" s="677"/>
      <c r="H976" s="675"/>
      <c r="I976" s="1968"/>
      <c r="J976" s="1690"/>
      <c r="K976" s="636"/>
      <c r="L976" s="636"/>
      <c r="M976" s="636"/>
      <c r="N976" s="636"/>
      <c r="O976" s="636"/>
      <c r="P976" s="636"/>
      <c r="Q976" s="649"/>
      <c r="R976" s="649"/>
      <c r="S976" s="649"/>
      <c r="T976" s="649"/>
      <c r="U976" s="7"/>
      <c r="V976" s="7"/>
      <c r="W976" s="7"/>
      <c r="X976" s="7"/>
      <c r="Y976" s="7"/>
      <c r="Z976" s="7"/>
      <c r="AA976" s="7"/>
      <c r="AB976" s="7"/>
      <c r="AC976" s="7"/>
    </row>
    <row r="977">
      <c r="A977" s="1829" t="s">
        <v>472</v>
      </c>
      <c r="B977" s="1829" t="s">
        <v>2</v>
      </c>
      <c r="C977" s="1829" t="s">
        <v>3</v>
      </c>
      <c r="D977" s="1829" t="s">
        <v>4</v>
      </c>
      <c r="E977" s="1829" t="s">
        <v>5</v>
      </c>
      <c r="F977" s="1829" t="s">
        <v>6</v>
      </c>
      <c r="G977" s="1829" t="s">
        <v>7</v>
      </c>
      <c r="H977" s="1829" t="s">
        <v>8</v>
      </c>
      <c r="I977" s="1758" t="s">
        <v>9</v>
      </c>
      <c r="J977" s="636"/>
      <c r="K977" s="636"/>
      <c r="L977" s="636"/>
      <c r="M977" s="636"/>
      <c r="N977" s="636"/>
      <c r="O977" s="636"/>
      <c r="P977" s="636"/>
      <c r="Q977" s="649"/>
      <c r="R977" s="649"/>
      <c r="S977" s="649"/>
      <c r="T977" s="649"/>
      <c r="U977" s="7"/>
      <c r="V977" s="7"/>
      <c r="W977" s="7"/>
      <c r="X977" s="7"/>
      <c r="Y977" s="7"/>
      <c r="Z977" s="7"/>
      <c r="AA977" s="7"/>
      <c r="AB977" s="7"/>
      <c r="AC977" s="7"/>
    </row>
    <row r="978">
      <c r="A978" s="1848"/>
      <c r="B978" s="1848">
        <f t="shared" ref="B978:G978" si="710">SUM(B668,B825,B958)</f>
        <v>78</v>
      </c>
      <c r="C978" s="1848">
        <f t="shared" si="710"/>
        <v>191</v>
      </c>
      <c r="D978" s="1848">
        <f t="shared" si="710"/>
        <v>112</v>
      </c>
      <c r="E978" s="1848">
        <f t="shared" si="710"/>
        <v>153</v>
      </c>
      <c r="F978" s="1848">
        <f t="shared" si="710"/>
        <v>79</v>
      </c>
      <c r="G978" s="1848">
        <f t="shared" si="710"/>
        <v>28</v>
      </c>
      <c r="H978" s="1897">
        <f>(H958)</f>
        <v>0</v>
      </c>
      <c r="I978" s="693">
        <f>sum(B978:H978)</f>
        <v>641</v>
      </c>
      <c r="J978" s="636"/>
      <c r="K978" s="577"/>
      <c r="L978" s="1975"/>
      <c r="M978" s="1975"/>
      <c r="N978" s="1975"/>
      <c r="O978" s="577"/>
      <c r="P978" s="1964"/>
      <c r="Q978" s="1964"/>
      <c r="R978" s="1965"/>
      <c r="S978" s="1964"/>
      <c r="T978" s="1965"/>
      <c r="U978" s="7"/>
      <c r="V978" s="7"/>
      <c r="W978" s="7"/>
      <c r="X978" s="7"/>
      <c r="Y978" s="7"/>
      <c r="Z978" s="7"/>
      <c r="AA978" s="7"/>
      <c r="AB978" s="7"/>
      <c r="AC978" s="7"/>
    </row>
    <row r="979">
      <c r="A979" s="1843"/>
      <c r="B979" s="1843"/>
      <c r="C979" s="1843"/>
      <c r="D979" s="1843"/>
      <c r="E979" s="1843"/>
      <c r="F979" s="1843"/>
      <c r="G979" s="1843"/>
      <c r="H979" s="1844"/>
      <c r="I979" s="1972"/>
      <c r="J979" s="577"/>
      <c r="K979" s="577"/>
      <c r="L979" s="1975"/>
      <c r="M979" s="1975"/>
      <c r="N979" s="1975"/>
      <c r="O979" s="577"/>
      <c r="P979" s="1964"/>
      <c r="Q979" s="1964"/>
      <c r="R979" s="1965"/>
      <c r="S979" s="1990"/>
      <c r="T979" s="1965"/>
      <c r="U979" s="1990"/>
      <c r="V979" s="1990"/>
      <c r="W979" s="1990"/>
      <c r="X979" s="1990"/>
      <c r="Y979" s="1990"/>
      <c r="Z979" s="1990"/>
      <c r="AA979" s="1990"/>
      <c r="AB979" s="1990"/>
      <c r="AC979" s="1990"/>
    </row>
    <row r="980">
      <c r="A980" s="1943" t="s">
        <v>829</v>
      </c>
      <c r="B980" s="1944" t="s">
        <v>1117</v>
      </c>
      <c r="C980" s="1944" t="s">
        <v>1118</v>
      </c>
      <c r="D980" s="1944" t="s">
        <v>1119</v>
      </c>
      <c r="E980" s="1944" t="s">
        <v>1120</v>
      </c>
      <c r="F980" s="1944" t="s">
        <v>1121</v>
      </c>
      <c r="G980" s="1944" t="s">
        <v>1122</v>
      </c>
      <c r="H980" s="1782" t="s">
        <v>9</v>
      </c>
      <c r="I980" s="1781" t="s">
        <v>71</v>
      </c>
      <c r="J980" s="576"/>
      <c r="K980" s="1943" t="s">
        <v>829</v>
      </c>
      <c r="L980" s="1944"/>
      <c r="M980" s="1944"/>
      <c r="N980" s="1944"/>
      <c r="O980" s="1944"/>
      <c r="P980" s="1944"/>
      <c r="Q980" s="1944"/>
      <c r="R980" s="1782" t="s">
        <v>9</v>
      </c>
      <c r="S980" s="7"/>
      <c r="T980" s="1965"/>
      <c r="U980" s="7"/>
      <c r="V980" s="7"/>
      <c r="W980" s="7"/>
      <c r="X980" s="7"/>
      <c r="Y980" s="7"/>
      <c r="Z980" s="7"/>
      <c r="AA980" s="7"/>
      <c r="AB980" s="7"/>
      <c r="AC980" s="7"/>
    </row>
    <row r="981">
      <c r="A981" s="1754" t="s">
        <v>1111</v>
      </c>
      <c r="B981" s="1755"/>
      <c r="C981" s="1755"/>
      <c r="D981" s="1755"/>
      <c r="E981" s="1755"/>
      <c r="F981" s="1755"/>
      <c r="G981" s="1755"/>
      <c r="H981" s="1980"/>
      <c r="I981" s="1980"/>
      <c r="J981" s="588"/>
      <c r="K981" s="1754" t="s">
        <v>1111</v>
      </c>
      <c r="L981" s="693" t="s">
        <v>72</v>
      </c>
      <c r="M981" s="693" t="s">
        <v>13</v>
      </c>
      <c r="N981" s="701" t="s">
        <v>73</v>
      </c>
      <c r="O981" s="693" t="s">
        <v>13</v>
      </c>
      <c r="P981" s="701" t="s">
        <v>74</v>
      </c>
      <c r="Q981" s="701" t="s">
        <v>640</v>
      </c>
      <c r="R981" s="1686" t="s">
        <v>592</v>
      </c>
      <c r="S981" s="7"/>
      <c r="T981" s="649"/>
      <c r="U981" s="7"/>
      <c r="V981" s="7"/>
      <c r="W981" s="7"/>
      <c r="X981" s="7"/>
      <c r="Y981" s="7"/>
      <c r="Z981" s="7"/>
      <c r="AA981" s="7"/>
      <c r="AB981" s="7"/>
      <c r="AC981" s="7"/>
    </row>
    <row r="982">
      <c r="A982" s="1945" t="s">
        <v>75</v>
      </c>
      <c r="B982" s="1981">
        <f t="shared" ref="B982:H982" si="711">sum(B983:B986)</f>
        <v>13</v>
      </c>
      <c r="C982" s="1981">
        <f t="shared" si="711"/>
        <v>26</v>
      </c>
      <c r="D982" s="1981">
        <f t="shared" si="711"/>
        <v>22</v>
      </c>
      <c r="E982" s="1981">
        <f t="shared" si="711"/>
        <v>25</v>
      </c>
      <c r="F982" s="1981">
        <f t="shared" si="711"/>
        <v>7</v>
      </c>
      <c r="G982" s="1981">
        <f t="shared" si="711"/>
        <v>0</v>
      </c>
      <c r="H982" s="1981">
        <f t="shared" si="711"/>
        <v>93</v>
      </c>
      <c r="I982" s="1685"/>
      <c r="J982" s="1531"/>
      <c r="K982" s="1945" t="s">
        <v>75</v>
      </c>
      <c r="L982" s="1981"/>
      <c r="M982" s="1981"/>
      <c r="N982" s="1981"/>
      <c r="O982" s="1981"/>
      <c r="P982" s="1981"/>
      <c r="Q982" s="1981"/>
      <c r="R982" s="1981"/>
      <c r="S982" s="7"/>
      <c r="T982" s="649"/>
      <c r="U982" s="7"/>
      <c r="V982" s="7"/>
      <c r="W982" s="7"/>
      <c r="X982" s="7"/>
      <c r="Y982" s="7"/>
      <c r="Z982" s="7"/>
      <c r="AA982" s="7"/>
      <c r="AB982" s="7"/>
      <c r="AC982" s="7"/>
    </row>
    <row r="983">
      <c r="A983" s="1722" t="s">
        <v>478</v>
      </c>
      <c r="B983" s="690">
        <v>10.0</v>
      </c>
      <c r="C983" s="690">
        <v>14.0</v>
      </c>
      <c r="D983" s="690">
        <v>7.0</v>
      </c>
      <c r="E983" s="690">
        <v>12.0</v>
      </c>
      <c r="F983" s="690">
        <v>6.0</v>
      </c>
      <c r="G983" s="690">
        <v>0.0</v>
      </c>
      <c r="H983" s="693">
        <f t="shared" ref="H983:H986" si="712">SUM(B983:G983)</f>
        <v>49</v>
      </c>
      <c r="I983" s="596">
        <f t="shared" ref="I983:I986" si="713">H983/30</f>
        <v>1.633333333</v>
      </c>
      <c r="J983" s="1627"/>
      <c r="K983" s="595" t="s">
        <v>478</v>
      </c>
      <c r="L983" s="692">
        <f t="shared" ref="L983:L986" si="714">O454</f>
        <v>98</v>
      </c>
      <c r="M983" s="701">
        <f t="shared" ref="M983:M986" si="715">(L983-H983)-R983</f>
        <v>49</v>
      </c>
      <c r="N983" s="692">
        <v>40.0</v>
      </c>
      <c r="O983" s="701">
        <f t="shared" ref="O983:O986" si="716">SUM(M983,N983)</f>
        <v>89</v>
      </c>
      <c r="P983" s="2021"/>
      <c r="Q983" s="1621"/>
      <c r="R983" s="1621"/>
      <c r="S983" s="7"/>
      <c r="T983" s="1965"/>
      <c r="U983" s="7"/>
      <c r="V983" s="7"/>
      <c r="W983" s="7"/>
      <c r="X983" s="7"/>
      <c r="Y983" s="7"/>
      <c r="Z983" s="7"/>
      <c r="AA983" s="7"/>
      <c r="AB983" s="7"/>
      <c r="AC983" s="7"/>
    </row>
    <row r="984">
      <c r="A984" s="1722" t="s">
        <v>585</v>
      </c>
      <c r="B984" s="690">
        <v>1.0</v>
      </c>
      <c r="C984" s="690">
        <v>5.0</v>
      </c>
      <c r="D984" s="690">
        <v>10.0</v>
      </c>
      <c r="E984" s="690">
        <v>9.0</v>
      </c>
      <c r="F984" s="690">
        <v>0.0</v>
      </c>
      <c r="G984" s="690">
        <v>0.0</v>
      </c>
      <c r="H984" s="693">
        <f t="shared" si="712"/>
        <v>25</v>
      </c>
      <c r="I984" s="596">
        <f t="shared" si="713"/>
        <v>0.8333333333</v>
      </c>
      <c r="J984" s="1627"/>
      <c r="K984" s="595" t="s">
        <v>585</v>
      </c>
      <c r="L984" s="692">
        <f t="shared" si="714"/>
        <v>34</v>
      </c>
      <c r="M984" s="701">
        <f t="shared" si="715"/>
        <v>9</v>
      </c>
      <c r="N984" s="692">
        <v>20.0</v>
      </c>
      <c r="O984" s="701">
        <f t="shared" si="716"/>
        <v>29</v>
      </c>
      <c r="P984" s="1686"/>
      <c r="Q984" s="1621"/>
      <c r="R984" s="1621"/>
      <c r="S984" s="7"/>
      <c r="T984" s="1965"/>
      <c r="U984" s="7"/>
      <c r="V984" s="7"/>
      <c r="W984" s="7"/>
      <c r="X984" s="7"/>
      <c r="Y984" s="7"/>
      <c r="Z984" s="7"/>
      <c r="AA984" s="7"/>
      <c r="AB984" s="7"/>
      <c r="AC984" s="7"/>
    </row>
    <row r="985">
      <c r="A985" s="1722" t="s">
        <v>614</v>
      </c>
      <c r="B985" s="690">
        <v>2.0</v>
      </c>
      <c r="C985" s="690">
        <v>6.0</v>
      </c>
      <c r="D985" s="690">
        <v>1.0</v>
      </c>
      <c r="E985" s="690">
        <v>0.0</v>
      </c>
      <c r="F985" s="690">
        <v>0.0</v>
      </c>
      <c r="G985" s="690">
        <v>0.0</v>
      </c>
      <c r="H985" s="693">
        <f t="shared" si="712"/>
        <v>9</v>
      </c>
      <c r="I985" s="596">
        <f t="shared" si="713"/>
        <v>0.3</v>
      </c>
      <c r="J985" s="1627"/>
      <c r="K985" s="595" t="s">
        <v>614</v>
      </c>
      <c r="L985" s="692">
        <f t="shared" si="714"/>
        <v>18</v>
      </c>
      <c r="M985" s="701">
        <f t="shared" si="715"/>
        <v>7</v>
      </c>
      <c r="N985" s="692">
        <v>25.0</v>
      </c>
      <c r="O985" s="701">
        <f t="shared" si="716"/>
        <v>32</v>
      </c>
      <c r="P985" s="1686"/>
      <c r="Q985" s="1621"/>
      <c r="R985" s="1621">
        <v>2.0</v>
      </c>
      <c r="S985" s="7"/>
      <c r="T985" s="1965"/>
      <c r="U985" s="7"/>
      <c r="V985" s="7"/>
      <c r="W985" s="7"/>
      <c r="X985" s="7"/>
      <c r="Y985" s="7"/>
      <c r="Z985" s="7"/>
      <c r="AA985" s="7"/>
      <c r="AB985" s="7"/>
      <c r="AC985" s="7"/>
    </row>
    <row r="986">
      <c r="A986" s="1722" t="s">
        <v>700</v>
      </c>
      <c r="B986" s="690">
        <v>0.0</v>
      </c>
      <c r="C986" s="690">
        <v>1.0</v>
      </c>
      <c r="D986" s="690">
        <v>4.0</v>
      </c>
      <c r="E986" s="690">
        <v>4.0</v>
      </c>
      <c r="F986" s="690">
        <v>1.0</v>
      </c>
      <c r="G986" s="690">
        <v>0.0</v>
      </c>
      <c r="H986" s="693">
        <f t="shared" si="712"/>
        <v>10</v>
      </c>
      <c r="I986" s="596">
        <f t="shared" si="713"/>
        <v>0.3333333333</v>
      </c>
      <c r="J986" s="1627"/>
      <c r="K986" s="595" t="s">
        <v>700</v>
      </c>
      <c r="L986" s="692">
        <f t="shared" si="714"/>
        <v>25</v>
      </c>
      <c r="M986" s="701">
        <f t="shared" si="715"/>
        <v>15</v>
      </c>
      <c r="N986" s="692">
        <v>0.0</v>
      </c>
      <c r="O986" s="701">
        <f t="shared" si="716"/>
        <v>15</v>
      </c>
      <c r="P986" s="1686"/>
      <c r="Q986" s="1621"/>
      <c r="R986" s="1686"/>
      <c r="S986" s="7"/>
      <c r="T986" s="1965"/>
      <c r="U986" s="7"/>
      <c r="V986" s="7"/>
      <c r="W986" s="7"/>
      <c r="X986" s="7"/>
      <c r="Y986" s="7"/>
      <c r="Z986" s="7"/>
      <c r="AA986" s="7"/>
      <c r="AB986" s="7"/>
      <c r="AC986" s="7"/>
    </row>
    <row r="987">
      <c r="A987" s="1945" t="s">
        <v>91</v>
      </c>
      <c r="B987" s="2023">
        <v>0.0</v>
      </c>
      <c r="C987" s="1981">
        <f t="shared" ref="C987:H987" si="717">sum(C988:C991)</f>
        <v>7</v>
      </c>
      <c r="D987" s="1981">
        <f t="shared" si="717"/>
        <v>29</v>
      </c>
      <c r="E987" s="1981">
        <f t="shared" si="717"/>
        <v>9</v>
      </c>
      <c r="F987" s="1981">
        <f t="shared" si="717"/>
        <v>8</v>
      </c>
      <c r="G987" s="1981">
        <f t="shared" si="717"/>
        <v>0</v>
      </c>
      <c r="H987" s="1981">
        <f t="shared" si="717"/>
        <v>58</v>
      </c>
      <c r="I987" s="1685"/>
      <c r="J987" s="588"/>
      <c r="K987" s="1945" t="s">
        <v>91</v>
      </c>
      <c r="L987" s="1981"/>
      <c r="M987" s="1981"/>
      <c r="N987" s="1981"/>
      <c r="O987" s="1981"/>
      <c r="P987" s="1981"/>
      <c r="Q987" s="1981"/>
      <c r="R987" s="1981"/>
      <c r="S987" s="7"/>
      <c r="T987" s="1965"/>
      <c r="U987" s="7"/>
      <c r="V987" s="7"/>
      <c r="W987" s="7"/>
      <c r="X987" s="7"/>
      <c r="Y987" s="7"/>
      <c r="Z987" s="7"/>
      <c r="AA987" s="7"/>
      <c r="AB987" s="7"/>
      <c r="AC987" s="7"/>
    </row>
    <row r="988">
      <c r="A988" s="1722" t="s">
        <v>671</v>
      </c>
      <c r="B988" s="690">
        <v>0.0</v>
      </c>
      <c r="C988" s="690">
        <v>0.0</v>
      </c>
      <c r="D988" s="690">
        <v>10.0</v>
      </c>
      <c r="E988" s="690">
        <v>0.0</v>
      </c>
      <c r="F988" s="690">
        <v>0.0</v>
      </c>
      <c r="G988" s="690">
        <v>0.0</v>
      </c>
      <c r="H988" s="693">
        <f t="shared" ref="H988:H991" si="718">SUM(B988:G988)</f>
        <v>10</v>
      </c>
      <c r="I988" s="596">
        <f t="shared" ref="I988:I991" si="719">H988/30</f>
        <v>0.3333333333</v>
      </c>
      <c r="J988" s="1627"/>
      <c r="K988" s="595" t="s">
        <v>671</v>
      </c>
      <c r="L988" s="692">
        <f t="shared" ref="L988:L991" si="720">O459</f>
        <v>15</v>
      </c>
      <c r="M988" s="701">
        <f t="shared" ref="M988:M991" si="721">(L988-H988)-R988</f>
        <v>5</v>
      </c>
      <c r="N988" s="692">
        <v>0.0</v>
      </c>
      <c r="O988" s="701">
        <f t="shared" ref="O988:O991" si="722">SUM(M988,N988)</f>
        <v>5</v>
      </c>
      <c r="P988" s="1916"/>
      <c r="Q988" s="1686"/>
      <c r="R988" s="1686"/>
      <c r="S988" s="7"/>
      <c r="T988" s="1965"/>
      <c r="U988" s="7"/>
      <c r="V988" s="7"/>
      <c r="W988" s="7"/>
      <c r="X988" s="7"/>
      <c r="Y988" s="7"/>
      <c r="Z988" s="7"/>
      <c r="AA988" s="7"/>
      <c r="AB988" s="7"/>
      <c r="AC988" s="7"/>
    </row>
    <row r="989">
      <c r="A989" s="1722" t="s">
        <v>701</v>
      </c>
      <c r="B989" s="690">
        <v>2.0</v>
      </c>
      <c r="C989" s="690">
        <v>0.0</v>
      </c>
      <c r="D989" s="690">
        <v>2.0</v>
      </c>
      <c r="E989" s="690">
        <v>0.0</v>
      </c>
      <c r="F989" s="690">
        <v>0.0</v>
      </c>
      <c r="G989" s="690">
        <v>0.0</v>
      </c>
      <c r="H989" s="693">
        <f t="shared" si="718"/>
        <v>4</v>
      </c>
      <c r="I989" s="596">
        <f t="shared" si="719"/>
        <v>0.1333333333</v>
      </c>
      <c r="J989" s="1627"/>
      <c r="K989" s="595" t="s">
        <v>701</v>
      </c>
      <c r="L989" s="692">
        <f t="shared" si="720"/>
        <v>17</v>
      </c>
      <c r="M989" s="701">
        <f t="shared" si="721"/>
        <v>13</v>
      </c>
      <c r="N989" s="692">
        <v>0.0</v>
      </c>
      <c r="O989" s="701">
        <f t="shared" si="722"/>
        <v>13</v>
      </c>
      <c r="P989" s="1686"/>
      <c r="Q989" s="1621"/>
      <c r="R989" s="1621"/>
      <c r="S989" s="7"/>
      <c r="T989" s="1965"/>
      <c r="U989" s="7"/>
      <c r="V989" s="7"/>
      <c r="W989" s="7"/>
      <c r="X989" s="7"/>
      <c r="Y989" s="7"/>
      <c r="Z989" s="7"/>
      <c r="AA989" s="7"/>
      <c r="AB989" s="7"/>
      <c r="AC989" s="7"/>
    </row>
    <row r="990">
      <c r="A990" s="1722" t="s">
        <v>779</v>
      </c>
      <c r="B990" s="692">
        <v>3.0</v>
      </c>
      <c r="C990" s="692">
        <v>0.0</v>
      </c>
      <c r="D990" s="692">
        <v>13.0</v>
      </c>
      <c r="E990" s="692">
        <v>9.0</v>
      </c>
      <c r="F990" s="692">
        <v>3.0</v>
      </c>
      <c r="G990" s="690">
        <v>0.0</v>
      </c>
      <c r="H990" s="693">
        <f t="shared" si="718"/>
        <v>28</v>
      </c>
      <c r="I990" s="596">
        <f t="shared" si="719"/>
        <v>0.9333333333</v>
      </c>
      <c r="J990" s="1627"/>
      <c r="K990" s="595" t="s">
        <v>779</v>
      </c>
      <c r="L990" s="692">
        <f t="shared" si="720"/>
        <v>50</v>
      </c>
      <c r="M990" s="701">
        <f t="shared" si="721"/>
        <v>14</v>
      </c>
      <c r="N990" s="692">
        <v>30.0</v>
      </c>
      <c r="O990" s="701">
        <f t="shared" si="722"/>
        <v>44</v>
      </c>
      <c r="P990" s="1686"/>
      <c r="Q990" s="1686"/>
      <c r="R990" s="1621">
        <v>8.0</v>
      </c>
      <c r="S990" s="7"/>
      <c r="T990" s="1965"/>
      <c r="U990" s="7"/>
      <c r="V990" s="7"/>
      <c r="W990" s="7"/>
      <c r="X990" s="7"/>
      <c r="Y990" s="7"/>
      <c r="Z990" s="7"/>
      <c r="AA990" s="7"/>
      <c r="AB990" s="7"/>
      <c r="AC990" s="7"/>
    </row>
    <row r="991">
      <c r="A991" s="1718" t="s">
        <v>705</v>
      </c>
      <c r="B991" s="692">
        <v>0.0</v>
      </c>
      <c r="C991" s="692">
        <v>7.0</v>
      </c>
      <c r="D991" s="692">
        <v>4.0</v>
      </c>
      <c r="E991" s="692">
        <v>0.0</v>
      </c>
      <c r="F991" s="692">
        <v>5.0</v>
      </c>
      <c r="G991" s="690">
        <v>0.0</v>
      </c>
      <c r="H991" s="693">
        <f t="shared" si="718"/>
        <v>16</v>
      </c>
      <c r="I991" s="596">
        <f t="shared" si="719"/>
        <v>0.5333333333</v>
      </c>
      <c r="J991" s="1627"/>
      <c r="K991" s="595" t="s">
        <v>705</v>
      </c>
      <c r="L991" s="692">
        <f t="shared" si="720"/>
        <v>20</v>
      </c>
      <c r="M991" s="701">
        <f t="shared" si="721"/>
        <v>4</v>
      </c>
      <c r="N991" s="692">
        <v>0.0</v>
      </c>
      <c r="O991" s="701">
        <f t="shared" si="722"/>
        <v>4</v>
      </c>
      <c r="P991" s="2022"/>
      <c r="Q991" s="1686"/>
      <c r="R991" s="1686"/>
      <c r="S991" s="7"/>
      <c r="T991" s="1965"/>
      <c r="U991" s="7"/>
      <c r="V991" s="7"/>
      <c r="W991" s="7"/>
      <c r="X991" s="7"/>
      <c r="Y991" s="7"/>
      <c r="Z991" s="7"/>
      <c r="AA991" s="7"/>
      <c r="AB991" s="7"/>
      <c r="AC991" s="7"/>
    </row>
    <row r="992">
      <c r="A992" s="1945" t="s">
        <v>105</v>
      </c>
      <c r="B992" s="1981">
        <f t="shared" ref="B992:H992" si="723">sum(B993:B994)</f>
        <v>3</v>
      </c>
      <c r="C992" s="1981">
        <f t="shared" si="723"/>
        <v>0</v>
      </c>
      <c r="D992" s="1981">
        <f t="shared" si="723"/>
        <v>0</v>
      </c>
      <c r="E992" s="1981">
        <f t="shared" si="723"/>
        <v>10</v>
      </c>
      <c r="F992" s="1981">
        <f t="shared" si="723"/>
        <v>0</v>
      </c>
      <c r="G992" s="1981">
        <f t="shared" si="723"/>
        <v>0</v>
      </c>
      <c r="H992" s="1981">
        <f t="shared" si="723"/>
        <v>13</v>
      </c>
      <c r="I992" s="1685"/>
      <c r="J992" s="1627"/>
      <c r="K992" s="1945" t="s">
        <v>105</v>
      </c>
      <c r="L992" s="1981"/>
      <c r="M992" s="1981"/>
      <c r="N992" s="1981"/>
      <c r="O992" s="1981"/>
      <c r="P992" s="1981"/>
      <c r="Q992" s="1981"/>
      <c r="R992" s="1981"/>
      <c r="S992" s="7"/>
      <c r="T992" s="1965"/>
      <c r="U992" s="7"/>
      <c r="V992" s="7"/>
      <c r="W992" s="7"/>
      <c r="X992" s="7"/>
      <c r="Y992" s="7"/>
      <c r="Z992" s="7"/>
      <c r="AA992" s="7"/>
      <c r="AB992" s="7"/>
      <c r="AC992" s="7"/>
    </row>
    <row r="993">
      <c r="A993" s="700" t="s">
        <v>928</v>
      </c>
      <c r="B993" s="692">
        <v>0.0</v>
      </c>
      <c r="C993" s="692">
        <v>0.0</v>
      </c>
      <c r="D993" s="692">
        <v>0.0</v>
      </c>
      <c r="E993" s="692">
        <v>0.0</v>
      </c>
      <c r="F993" s="692">
        <v>0.0</v>
      </c>
      <c r="G993" s="690">
        <v>0.0</v>
      </c>
      <c r="H993" s="693">
        <f t="shared" ref="H993:H1001" si="724">SUM(B993:G993)</f>
        <v>0</v>
      </c>
      <c r="I993" s="596">
        <f t="shared" ref="I993:I994" si="725">H993/30</f>
        <v>0</v>
      </c>
      <c r="J993" s="1627"/>
      <c r="K993" s="702" t="s">
        <v>928</v>
      </c>
      <c r="L993" s="692">
        <f>O464</f>
        <v>16</v>
      </c>
      <c r="M993" s="701">
        <f t="shared" ref="M993:M1001" si="726">(L993-H993)-R993</f>
        <v>16</v>
      </c>
      <c r="N993" s="692"/>
      <c r="O993" s="701">
        <f t="shared" ref="O993:O1001" si="727">SUM(M993,N993)</f>
        <v>16</v>
      </c>
      <c r="P993" s="1621" t="s">
        <v>1061</v>
      </c>
      <c r="Q993" s="1686"/>
      <c r="R993" s="1686"/>
      <c r="S993" s="7"/>
      <c r="T993" s="1965"/>
      <c r="U993" s="7"/>
      <c r="V993" s="7"/>
      <c r="W993" s="7"/>
      <c r="X993" s="7"/>
      <c r="Y993" s="7"/>
      <c r="Z993" s="7"/>
      <c r="AA993" s="7"/>
      <c r="AB993" s="7"/>
      <c r="AC993" s="7"/>
    </row>
    <row r="994" ht="15.75" customHeight="1">
      <c r="A994" s="700" t="s">
        <v>929</v>
      </c>
      <c r="B994" s="692">
        <v>3.0</v>
      </c>
      <c r="C994" s="692">
        <v>0.0</v>
      </c>
      <c r="D994" s="692">
        <v>0.0</v>
      </c>
      <c r="E994" s="692">
        <v>10.0</v>
      </c>
      <c r="F994" s="692">
        <v>0.0</v>
      </c>
      <c r="G994" s="690">
        <v>0.0</v>
      </c>
      <c r="H994" s="693">
        <f t="shared" si="724"/>
        <v>13</v>
      </c>
      <c r="I994" s="596">
        <f t="shared" si="725"/>
        <v>0.4333333333</v>
      </c>
      <c r="J994" s="1627"/>
      <c r="K994" s="702" t="s">
        <v>929</v>
      </c>
      <c r="L994" s="692">
        <v>13.0</v>
      </c>
      <c r="M994" s="701">
        <f t="shared" si="726"/>
        <v>0</v>
      </c>
      <c r="N994" s="692">
        <v>40.0</v>
      </c>
      <c r="O994" s="701">
        <f t="shared" si="727"/>
        <v>40</v>
      </c>
      <c r="P994" s="1621"/>
      <c r="Q994" s="1686"/>
      <c r="R994" s="1621"/>
      <c r="S994" s="33" t="s">
        <v>1123</v>
      </c>
      <c r="T994" s="1965"/>
      <c r="U994" s="7"/>
      <c r="V994" s="7"/>
      <c r="W994" s="7"/>
      <c r="X994" s="7"/>
      <c r="Y994" s="7"/>
      <c r="Z994" s="7"/>
      <c r="AA994" s="7"/>
      <c r="AB994" s="7"/>
      <c r="AC994" s="7"/>
    </row>
    <row r="995">
      <c r="A995" s="700" t="s">
        <v>1103</v>
      </c>
      <c r="B995" s="692">
        <v>0.0</v>
      </c>
      <c r="C995" s="692">
        <v>0.0</v>
      </c>
      <c r="D995" s="692">
        <v>0.0</v>
      </c>
      <c r="E995" s="692">
        <v>1.0</v>
      </c>
      <c r="F995" s="692">
        <v>0.0</v>
      </c>
      <c r="G995" s="690">
        <v>0.0</v>
      </c>
      <c r="H995" s="693">
        <f t="shared" si="724"/>
        <v>1</v>
      </c>
      <c r="I995" s="596">
        <f t="shared" ref="I995:I1001" si="728">H995/50</f>
        <v>0.02</v>
      </c>
      <c r="J995" s="1627" t="str">
        <f>F5067</f>
        <v/>
      </c>
      <c r="K995" s="700" t="s">
        <v>1103</v>
      </c>
      <c r="L995" s="692">
        <f>O466</f>
        <v>15</v>
      </c>
      <c r="M995" s="701">
        <f t="shared" si="726"/>
        <v>14</v>
      </c>
      <c r="N995" s="692"/>
      <c r="O995" s="701">
        <f t="shared" si="727"/>
        <v>14</v>
      </c>
      <c r="P995" s="1621"/>
      <c r="Q995" s="1686"/>
      <c r="R995" s="1621"/>
      <c r="S995" s="7"/>
      <c r="T995" s="1965"/>
      <c r="U995" s="7"/>
      <c r="V995" s="7"/>
      <c r="W995" s="7"/>
      <c r="X995" s="7"/>
      <c r="Y995" s="7"/>
      <c r="Z995" s="7"/>
      <c r="AA995" s="7"/>
      <c r="AB995" s="7"/>
      <c r="AC995" s="7"/>
    </row>
    <row r="996" ht="14.25" customHeight="1">
      <c r="A996" s="700" t="s">
        <v>1124</v>
      </c>
      <c r="B996" s="692">
        <v>0.0</v>
      </c>
      <c r="C996" s="692">
        <v>0.0</v>
      </c>
      <c r="D996" s="692">
        <v>0.0</v>
      </c>
      <c r="E996" s="692">
        <v>0.0</v>
      </c>
      <c r="F996" s="692">
        <v>0.0</v>
      </c>
      <c r="G996" s="690">
        <v>0.0</v>
      </c>
      <c r="H996" s="693">
        <f t="shared" si="724"/>
        <v>0</v>
      </c>
      <c r="I996" s="596">
        <f t="shared" si="728"/>
        <v>0</v>
      </c>
      <c r="J996" s="1627"/>
      <c r="K996" s="700" t="s">
        <v>1124</v>
      </c>
      <c r="L996" s="692">
        <v>15.0</v>
      </c>
      <c r="M996" s="701">
        <f t="shared" si="726"/>
        <v>15</v>
      </c>
      <c r="N996" s="692"/>
      <c r="O996" s="701">
        <f t="shared" si="727"/>
        <v>15</v>
      </c>
      <c r="P996" s="1621"/>
      <c r="Q996" s="1686"/>
      <c r="R996" s="1621"/>
      <c r="S996" s="7"/>
      <c r="T996" s="1965"/>
      <c r="U996" s="7"/>
      <c r="V996" s="7"/>
      <c r="W996" s="7"/>
      <c r="X996" s="7"/>
      <c r="Y996" s="7"/>
      <c r="Z996" s="7"/>
      <c r="AA996" s="7"/>
      <c r="AB996" s="7"/>
      <c r="AC996" s="7"/>
    </row>
    <row r="997" ht="14.25" customHeight="1">
      <c r="A997" s="700" t="s">
        <v>1105</v>
      </c>
      <c r="B997" s="692">
        <v>0.0</v>
      </c>
      <c r="C997" s="692">
        <v>0.0</v>
      </c>
      <c r="D997" s="692">
        <v>0.0</v>
      </c>
      <c r="E997" s="692">
        <v>2.0</v>
      </c>
      <c r="F997" s="692">
        <v>1.0</v>
      </c>
      <c r="G997" s="690">
        <v>0.0</v>
      </c>
      <c r="H997" s="693">
        <f t="shared" si="724"/>
        <v>3</v>
      </c>
      <c r="I997" s="596">
        <f t="shared" si="728"/>
        <v>0.06</v>
      </c>
      <c r="J997" s="1627"/>
      <c r="K997" s="700" t="s">
        <v>1105</v>
      </c>
      <c r="L997" s="692">
        <v>15.0</v>
      </c>
      <c r="M997" s="701">
        <f t="shared" si="726"/>
        <v>12</v>
      </c>
      <c r="N997" s="692">
        <v>12.0</v>
      </c>
      <c r="O997" s="701">
        <f t="shared" si="727"/>
        <v>24</v>
      </c>
      <c r="P997" s="1621"/>
      <c r="Q997" s="1686"/>
      <c r="R997" s="1621"/>
      <c r="S997" s="7"/>
      <c r="T997" s="1965"/>
      <c r="U997" s="7"/>
      <c r="V997" s="7"/>
      <c r="W997" s="7"/>
      <c r="X997" s="7"/>
      <c r="Y997" s="7"/>
      <c r="Z997" s="7"/>
      <c r="AA997" s="7"/>
      <c r="AB997" s="7"/>
      <c r="AC997" s="7"/>
    </row>
    <row r="998" ht="14.25" customHeight="1">
      <c r="A998" s="700" t="s">
        <v>274</v>
      </c>
      <c r="B998" s="692">
        <v>0.0</v>
      </c>
      <c r="C998" s="692">
        <v>0.0</v>
      </c>
      <c r="D998" s="692">
        <v>0.0</v>
      </c>
      <c r="E998" s="692">
        <v>0.0</v>
      </c>
      <c r="F998" s="692">
        <v>0.0</v>
      </c>
      <c r="G998" s="690">
        <v>0.0</v>
      </c>
      <c r="H998" s="693">
        <f t="shared" si="724"/>
        <v>0</v>
      </c>
      <c r="I998" s="596">
        <f t="shared" si="728"/>
        <v>0</v>
      </c>
      <c r="J998" s="1627"/>
      <c r="K998" s="702"/>
      <c r="L998" s="701"/>
      <c r="M998" s="701">
        <f t="shared" si="726"/>
        <v>0</v>
      </c>
      <c r="N998" s="692"/>
      <c r="O998" s="701">
        <f t="shared" si="727"/>
        <v>0</v>
      </c>
      <c r="P998" s="1621"/>
      <c r="Q998" s="1686"/>
      <c r="R998" s="1621"/>
      <c r="S998" s="7"/>
      <c r="T998" s="1965"/>
      <c r="U998" s="7"/>
      <c r="V998" s="7"/>
      <c r="W998" s="7"/>
      <c r="X998" s="7"/>
      <c r="Y998" s="7"/>
      <c r="Z998" s="7"/>
      <c r="AA998" s="7"/>
      <c r="AB998" s="7"/>
      <c r="AC998" s="7"/>
    </row>
    <row r="999" ht="14.25" customHeight="1">
      <c r="A999" s="700" t="s">
        <v>274</v>
      </c>
      <c r="B999" s="692">
        <v>0.0</v>
      </c>
      <c r="C999" s="692">
        <v>0.0</v>
      </c>
      <c r="D999" s="692">
        <v>0.0</v>
      </c>
      <c r="E999" s="692">
        <v>0.0</v>
      </c>
      <c r="F999" s="692">
        <v>0.0</v>
      </c>
      <c r="G999" s="690">
        <v>0.0</v>
      </c>
      <c r="H999" s="693">
        <f t="shared" si="724"/>
        <v>0</v>
      </c>
      <c r="I999" s="596">
        <f t="shared" si="728"/>
        <v>0</v>
      </c>
      <c r="J999" s="1627"/>
      <c r="K999" s="702"/>
      <c r="L999" s="701"/>
      <c r="M999" s="701">
        <f t="shared" si="726"/>
        <v>0</v>
      </c>
      <c r="N999" s="692"/>
      <c r="O999" s="701">
        <f t="shared" si="727"/>
        <v>0</v>
      </c>
      <c r="P999" s="1621"/>
      <c r="Q999" s="1686"/>
      <c r="R999" s="1621"/>
      <c r="S999" s="7"/>
      <c r="T999" s="1965"/>
      <c r="U999" s="7"/>
      <c r="V999" s="7"/>
      <c r="W999" s="7"/>
      <c r="X999" s="7"/>
      <c r="Y999" s="7"/>
      <c r="Z999" s="7"/>
      <c r="AA999" s="7"/>
      <c r="AB999" s="7"/>
      <c r="AC999" s="7"/>
    </row>
    <row r="1000" ht="14.25" customHeight="1">
      <c r="A1000" s="700" t="s">
        <v>274</v>
      </c>
      <c r="B1000" s="692">
        <v>0.0</v>
      </c>
      <c r="C1000" s="692">
        <v>0.0</v>
      </c>
      <c r="D1000" s="692">
        <v>0.0</v>
      </c>
      <c r="E1000" s="692">
        <v>0.0</v>
      </c>
      <c r="F1000" s="692">
        <v>0.0</v>
      </c>
      <c r="G1000" s="690">
        <v>0.0</v>
      </c>
      <c r="H1000" s="693">
        <f t="shared" si="724"/>
        <v>0</v>
      </c>
      <c r="I1000" s="596">
        <f t="shared" si="728"/>
        <v>0</v>
      </c>
      <c r="J1000" s="1627"/>
      <c r="K1000" s="702"/>
      <c r="L1000" s="701"/>
      <c r="M1000" s="701">
        <f t="shared" si="726"/>
        <v>0</v>
      </c>
      <c r="N1000" s="692"/>
      <c r="O1000" s="701">
        <f t="shared" si="727"/>
        <v>0</v>
      </c>
      <c r="P1000" s="1621"/>
      <c r="Q1000" s="1686"/>
      <c r="R1000" s="1621"/>
      <c r="S1000" s="7"/>
      <c r="T1000" s="1965"/>
      <c r="U1000" s="7"/>
      <c r="V1000" s="7"/>
      <c r="W1000" s="7"/>
      <c r="X1000" s="7"/>
      <c r="Y1000" s="7"/>
      <c r="Z1000" s="7"/>
      <c r="AA1000" s="7"/>
      <c r="AB1000" s="7"/>
      <c r="AC1000" s="7"/>
    </row>
    <row r="1001">
      <c r="A1001" s="1722" t="s">
        <v>674</v>
      </c>
      <c r="B1001" s="692">
        <v>1.0</v>
      </c>
      <c r="C1001" s="692">
        <v>0.0</v>
      </c>
      <c r="D1001" s="692">
        <v>3.0</v>
      </c>
      <c r="E1001" s="692">
        <v>1.0</v>
      </c>
      <c r="F1001" s="692">
        <v>1.0</v>
      </c>
      <c r="G1001" s="690">
        <v>0.0</v>
      </c>
      <c r="H1001" s="693">
        <f t="shared" si="724"/>
        <v>6</v>
      </c>
      <c r="I1001" s="596">
        <f t="shared" si="728"/>
        <v>0.12</v>
      </c>
      <c r="J1001" s="588"/>
      <c r="K1001" s="595" t="s">
        <v>674</v>
      </c>
      <c r="L1001" s="692">
        <v>0.0</v>
      </c>
      <c r="M1001" s="701">
        <f t="shared" si="726"/>
        <v>-6</v>
      </c>
      <c r="N1001" s="692"/>
      <c r="O1001" s="701">
        <f t="shared" si="727"/>
        <v>-6</v>
      </c>
      <c r="P1001" s="1686"/>
      <c r="Q1001" s="1686"/>
      <c r="R1001" s="1686"/>
      <c r="S1001" s="7"/>
      <c r="T1001" s="1965"/>
      <c r="U1001" s="7"/>
      <c r="V1001" s="7"/>
      <c r="W1001" s="7"/>
      <c r="X1001" s="7"/>
      <c r="Y1001" s="7"/>
      <c r="Z1001" s="7"/>
      <c r="AA1001" s="7"/>
      <c r="AB1001" s="7"/>
      <c r="AC1001" s="7"/>
    </row>
    <row r="1002">
      <c r="A1002" s="1757" t="s">
        <v>9</v>
      </c>
      <c r="B1002" s="1758">
        <f t="shared" ref="B1002:H1002" si="729">SUM(B983:B986,B988:B991,B993:B1001)</f>
        <v>22</v>
      </c>
      <c r="C1002" s="1758">
        <f t="shared" si="729"/>
        <v>33</v>
      </c>
      <c r="D1002" s="1758">
        <f t="shared" si="729"/>
        <v>54</v>
      </c>
      <c r="E1002" s="1758">
        <f t="shared" si="729"/>
        <v>48</v>
      </c>
      <c r="F1002" s="1758">
        <f t="shared" si="729"/>
        <v>17</v>
      </c>
      <c r="G1002" s="1758">
        <f t="shared" si="729"/>
        <v>0</v>
      </c>
      <c r="H1002" s="1758">
        <f t="shared" si="729"/>
        <v>174</v>
      </c>
      <c r="I1002" s="1758"/>
      <c r="J1002" s="588"/>
      <c r="K1002" s="1758" t="s">
        <v>9</v>
      </c>
      <c r="L1002" s="1758">
        <f t="shared" ref="L1002:M1002" si="730">SUM(L983:L986,L988:L991,L993:L1001)</f>
        <v>351</v>
      </c>
      <c r="M1002" s="1758">
        <f t="shared" si="730"/>
        <v>167</v>
      </c>
      <c r="N1002" s="1758">
        <f t="shared" ref="N1002:R1002" si="731">SUM(N983:N1001)</f>
        <v>167</v>
      </c>
      <c r="O1002" s="1758">
        <f t="shared" si="731"/>
        <v>334</v>
      </c>
      <c r="P1002" s="1758">
        <f t="shared" si="731"/>
        <v>0</v>
      </c>
      <c r="Q1002" s="1758">
        <f t="shared" si="731"/>
        <v>0</v>
      </c>
      <c r="R1002" s="1758">
        <f t="shared" si="731"/>
        <v>10</v>
      </c>
      <c r="S1002" s="7"/>
      <c r="T1002" s="1965"/>
      <c r="U1002" s="7"/>
      <c r="V1002" s="7"/>
      <c r="W1002" s="7"/>
      <c r="X1002" s="7"/>
      <c r="Y1002" s="7"/>
      <c r="Z1002" s="7"/>
      <c r="AA1002" s="7"/>
      <c r="AB1002" s="7"/>
      <c r="AC1002" s="7"/>
    </row>
    <row r="1003">
      <c r="A1003" s="1969"/>
      <c r="B1003" s="1799"/>
      <c r="C1003" s="1799"/>
      <c r="D1003" s="1799"/>
      <c r="E1003" s="1799"/>
      <c r="F1003" s="1799"/>
      <c r="G1003" s="1799"/>
      <c r="H1003" s="1799"/>
      <c r="I1003" s="1965"/>
      <c r="J1003" s="576"/>
      <c r="K1003" s="577"/>
      <c r="L1003" s="649"/>
      <c r="M1003" s="649"/>
      <c r="N1003" s="649"/>
      <c r="O1003" s="649"/>
      <c r="P1003" s="649"/>
      <c r="Q1003" s="649"/>
      <c r="R1003" s="649"/>
      <c r="S1003" s="7"/>
      <c r="T1003" s="1965"/>
      <c r="U1003" s="7"/>
      <c r="V1003" s="7"/>
      <c r="W1003" s="7"/>
      <c r="X1003" s="7"/>
      <c r="Y1003" s="7"/>
      <c r="Z1003" s="7"/>
      <c r="AA1003" s="7"/>
      <c r="AB1003" s="7"/>
      <c r="AC1003" s="7"/>
    </row>
    <row r="1004">
      <c r="A1004" s="1757" t="s">
        <v>123</v>
      </c>
      <c r="B1004" s="1781" t="s">
        <v>2</v>
      </c>
      <c r="C1004" s="1781" t="s">
        <v>3</v>
      </c>
      <c r="D1004" s="1781" t="s">
        <v>4</v>
      </c>
      <c r="E1004" s="1781" t="s">
        <v>5</v>
      </c>
      <c r="F1004" s="1781" t="s">
        <v>6</v>
      </c>
      <c r="G1004" s="1781" t="s">
        <v>7</v>
      </c>
      <c r="H1004" s="1758" t="s">
        <v>9</v>
      </c>
      <c r="I1004" s="636"/>
      <c r="J1004" s="636"/>
      <c r="K1004" s="577"/>
      <c r="L1004" s="649"/>
      <c r="M1004" s="649"/>
      <c r="N1004" s="649"/>
      <c r="O1004" s="649"/>
      <c r="P1004" s="649"/>
      <c r="Q1004" s="649"/>
      <c r="R1004" s="649"/>
      <c r="S1004" s="7"/>
      <c r="T1004" s="649"/>
      <c r="U1004" s="7"/>
      <c r="V1004" s="7"/>
      <c r="W1004" s="7"/>
      <c r="X1004" s="7"/>
      <c r="Y1004" s="7"/>
      <c r="Z1004" s="7"/>
      <c r="AA1004" s="7"/>
      <c r="AB1004" s="7"/>
      <c r="AC1004" s="7"/>
    </row>
    <row r="1005">
      <c r="A1005" s="1714" t="s">
        <v>124</v>
      </c>
      <c r="B1005" s="701">
        <f t="shared" ref="B1005:H1005" si="732">SUM(B1002)</f>
        <v>22</v>
      </c>
      <c r="C1005" s="701">
        <f t="shared" si="732"/>
        <v>33</v>
      </c>
      <c r="D1005" s="701">
        <f t="shared" si="732"/>
        <v>54</v>
      </c>
      <c r="E1005" s="701">
        <f t="shared" si="732"/>
        <v>48</v>
      </c>
      <c r="F1005" s="701">
        <f t="shared" si="732"/>
        <v>17</v>
      </c>
      <c r="G1005" s="701">
        <f t="shared" si="732"/>
        <v>0</v>
      </c>
      <c r="H1005" s="701">
        <f t="shared" si="732"/>
        <v>174</v>
      </c>
      <c r="I1005" s="636"/>
      <c r="J1005" s="636"/>
      <c r="K1005" s="577"/>
      <c r="L1005" s="649"/>
      <c r="M1005" s="649"/>
      <c r="N1005" s="649"/>
      <c r="O1005" s="649"/>
      <c r="P1005" s="649"/>
      <c r="Q1005" s="649"/>
      <c r="R1005" s="649"/>
      <c r="S1005" s="7"/>
      <c r="T1005" s="649"/>
      <c r="U1005" s="7"/>
      <c r="V1005" s="7"/>
      <c r="W1005" s="7"/>
      <c r="X1005" s="7"/>
      <c r="Y1005" s="7"/>
      <c r="Z1005" s="7"/>
      <c r="AA1005" s="7"/>
      <c r="AB1005" s="7"/>
      <c r="AC1005" s="7"/>
    </row>
    <row r="1006">
      <c r="A1006" s="1722" t="s">
        <v>126</v>
      </c>
      <c r="B1006" s="1778">
        <f t="shared" ref="B1006:H1006" si="733">(B1005*10.01)</f>
        <v>220.22</v>
      </c>
      <c r="C1006" s="1778">
        <f t="shared" si="733"/>
        <v>330.33</v>
      </c>
      <c r="D1006" s="1778">
        <f t="shared" si="733"/>
        <v>540.54</v>
      </c>
      <c r="E1006" s="1778">
        <f t="shared" si="733"/>
        <v>480.48</v>
      </c>
      <c r="F1006" s="1778">
        <f t="shared" si="733"/>
        <v>170.17</v>
      </c>
      <c r="G1006" s="1778">
        <f t="shared" si="733"/>
        <v>0</v>
      </c>
      <c r="H1006" s="1778">
        <f t="shared" si="733"/>
        <v>1741.74</v>
      </c>
      <c r="I1006" s="676"/>
      <c r="J1006" s="576"/>
      <c r="K1006" s="577"/>
      <c r="L1006" s="649"/>
      <c r="M1006" s="649"/>
      <c r="N1006" s="649"/>
      <c r="O1006" s="649"/>
      <c r="P1006" s="649"/>
      <c r="Q1006" s="649"/>
      <c r="R1006" s="649"/>
      <c r="S1006" s="1964"/>
      <c r="T1006" s="1965"/>
      <c r="U1006" s="7"/>
      <c r="V1006" s="7"/>
      <c r="W1006" s="7"/>
      <c r="X1006" s="7"/>
      <c r="Y1006" s="7"/>
      <c r="Z1006" s="7"/>
      <c r="AA1006" s="7"/>
      <c r="AB1006" s="7"/>
      <c r="AC1006" s="7"/>
    </row>
    <row r="1007">
      <c r="A1007" s="1943" t="s">
        <v>9</v>
      </c>
      <c r="B1007" s="1780">
        <f t="shared" ref="B1007:H1007" si="734">sum(B1006)</f>
        <v>220.22</v>
      </c>
      <c r="C1007" s="1780">
        <f t="shared" si="734"/>
        <v>330.33</v>
      </c>
      <c r="D1007" s="1780">
        <f t="shared" si="734"/>
        <v>540.54</v>
      </c>
      <c r="E1007" s="1780">
        <f t="shared" si="734"/>
        <v>480.48</v>
      </c>
      <c r="F1007" s="1780">
        <f t="shared" si="734"/>
        <v>170.17</v>
      </c>
      <c r="G1007" s="1780">
        <f t="shared" si="734"/>
        <v>0</v>
      </c>
      <c r="H1007" s="1780">
        <f t="shared" si="734"/>
        <v>1741.74</v>
      </c>
      <c r="I1007" s="676"/>
      <c r="J1007" s="576"/>
      <c r="K1007" s="577"/>
      <c r="L1007" s="649"/>
      <c r="M1007" s="649"/>
      <c r="N1007" s="649"/>
      <c r="O1007" s="649"/>
      <c r="P1007" s="649"/>
      <c r="Q1007" s="649"/>
      <c r="R1007" s="649"/>
      <c r="S1007" s="1964"/>
      <c r="T1007" s="1965"/>
      <c r="U1007" s="7"/>
      <c r="V1007" s="7"/>
      <c r="W1007" s="7"/>
      <c r="X1007" s="7"/>
      <c r="Y1007" s="7"/>
      <c r="Z1007" s="7"/>
      <c r="AA1007" s="7"/>
      <c r="AB1007" s="7"/>
      <c r="AC1007" s="7"/>
    </row>
    <row r="1008">
      <c r="A1008" s="1975"/>
      <c r="B1008" s="649"/>
      <c r="C1008" s="649"/>
      <c r="D1008" s="649"/>
      <c r="E1008" s="649"/>
      <c r="F1008" s="649"/>
      <c r="G1008" s="1799"/>
      <c r="H1008" s="1799"/>
      <c r="I1008" s="1965"/>
      <c r="J1008" s="576"/>
      <c r="K1008" s="577"/>
      <c r="L1008" s="649"/>
      <c r="M1008" s="649"/>
      <c r="N1008" s="649"/>
      <c r="O1008" s="649"/>
      <c r="P1008" s="649"/>
      <c r="Q1008" s="649"/>
      <c r="R1008" s="649"/>
      <c r="S1008" s="1964"/>
      <c r="T1008" s="1965"/>
      <c r="U1008" s="7"/>
      <c r="V1008" s="7"/>
      <c r="W1008" s="7"/>
      <c r="X1008" s="7"/>
      <c r="Y1008" s="7"/>
      <c r="Z1008" s="7"/>
      <c r="AA1008" s="7"/>
      <c r="AB1008" s="7"/>
      <c r="AC1008" s="7"/>
    </row>
    <row r="1009">
      <c r="A1009" s="1975"/>
      <c r="B1009" s="649"/>
      <c r="C1009" s="649"/>
      <c r="D1009" s="649"/>
      <c r="E1009" s="649"/>
      <c r="F1009" s="635"/>
      <c r="G1009" s="1781" t="s">
        <v>35</v>
      </c>
      <c r="H1009" s="1782" t="s">
        <v>36</v>
      </c>
      <c r="I1009" s="649"/>
      <c r="J1009" s="576"/>
      <c r="K1009" s="577"/>
      <c r="L1009" s="649"/>
      <c r="M1009" s="649"/>
      <c r="N1009" s="649"/>
      <c r="O1009" s="649"/>
      <c r="P1009" s="649"/>
      <c r="Q1009" s="649"/>
      <c r="R1009" s="649"/>
      <c r="S1009" s="1964"/>
      <c r="T1009" s="1965"/>
      <c r="U1009" s="7"/>
      <c r="V1009" s="7"/>
      <c r="W1009" s="7"/>
      <c r="X1009" s="7"/>
      <c r="Y1009" s="7"/>
      <c r="Z1009" s="7"/>
      <c r="AA1009" s="7"/>
      <c r="AB1009" s="7"/>
      <c r="AC1009" s="7"/>
    </row>
    <row r="1010">
      <c r="A1010" s="1975"/>
      <c r="B1010" s="649"/>
      <c r="C1010" s="649"/>
      <c r="D1010" s="649"/>
      <c r="E1010" s="649"/>
      <c r="F1010" s="635"/>
      <c r="G1010" s="1966">
        <v>44843.0</v>
      </c>
      <c r="H1010" s="692">
        <f>H482</f>
        <v>213</v>
      </c>
      <c r="I1010" s="649"/>
      <c r="J1010" s="576"/>
      <c r="K1010" s="577"/>
      <c r="L1010" s="649"/>
      <c r="M1010" s="649"/>
      <c r="N1010" s="649"/>
      <c r="O1010" s="649"/>
      <c r="P1010" s="649"/>
      <c r="Q1010" s="649"/>
      <c r="R1010" s="649"/>
      <c r="S1010" s="1964"/>
      <c r="T1010" s="1965"/>
      <c r="U1010" s="7"/>
      <c r="V1010" s="7"/>
      <c r="W1010" s="7"/>
      <c r="X1010" s="7"/>
      <c r="Y1010" s="7"/>
      <c r="Z1010" s="7"/>
      <c r="AA1010" s="7"/>
      <c r="AB1010" s="7"/>
      <c r="AC1010" s="7"/>
    </row>
    <row r="1011">
      <c r="A1011" s="1975"/>
      <c r="B1011" s="649"/>
      <c r="C1011" s="649"/>
      <c r="D1011" s="649"/>
      <c r="E1011" s="649"/>
      <c r="F1011" s="635"/>
      <c r="G1011" s="1967">
        <v>44850.0</v>
      </c>
      <c r="H1011" s="692">
        <f>H1002</f>
        <v>174</v>
      </c>
      <c r="I1011" s="649"/>
      <c r="J1011" s="576"/>
      <c r="K1011" s="577"/>
      <c r="L1011" s="649"/>
      <c r="M1011" s="649"/>
      <c r="N1011" s="649"/>
      <c r="O1011" s="649"/>
      <c r="P1011" s="649"/>
      <c r="Q1011" s="649"/>
      <c r="R1011" s="649"/>
      <c r="S1011" s="1964"/>
      <c r="T1011" s="1965"/>
      <c r="U1011" s="7"/>
      <c r="V1011" s="7"/>
      <c r="W1011" s="7"/>
      <c r="X1011" s="7"/>
      <c r="Y1011" s="7"/>
      <c r="Z1011" s="7"/>
      <c r="AA1011" s="7"/>
      <c r="AB1011" s="7"/>
      <c r="AC1011" s="7"/>
    </row>
    <row r="1012">
      <c r="A1012" s="1975"/>
      <c r="B1012" s="649"/>
      <c r="C1012" s="649"/>
      <c r="D1012" s="649"/>
      <c r="E1012" s="649"/>
      <c r="F1012" s="635"/>
      <c r="G1012" s="1967">
        <v>44857.0</v>
      </c>
      <c r="H1012" s="701"/>
      <c r="I1012" s="649"/>
      <c r="J1012" s="576"/>
      <c r="K1012" s="577"/>
      <c r="L1012" s="649"/>
      <c r="M1012" s="649"/>
      <c r="N1012" s="649"/>
      <c r="O1012" s="649"/>
      <c r="P1012" s="649"/>
      <c r="Q1012" s="649"/>
      <c r="R1012" s="649"/>
      <c r="S1012" s="1964"/>
      <c r="T1012" s="1965"/>
      <c r="U1012" s="7"/>
      <c r="V1012" s="7"/>
      <c r="W1012" s="7"/>
      <c r="X1012" s="7"/>
      <c r="Y1012" s="7"/>
      <c r="Z1012" s="7"/>
      <c r="AA1012" s="7"/>
      <c r="AB1012" s="7"/>
      <c r="AC1012" s="7"/>
    </row>
    <row r="1013">
      <c r="A1013" s="1975"/>
      <c r="B1013" s="649"/>
      <c r="C1013" s="649"/>
      <c r="D1013" s="649"/>
      <c r="E1013" s="649"/>
      <c r="F1013" s="635"/>
      <c r="G1013" s="1967">
        <v>44864.0</v>
      </c>
      <c r="H1013" s="693"/>
      <c r="I1013" s="649"/>
      <c r="J1013" s="576"/>
      <c r="K1013" s="577"/>
      <c r="L1013" s="649"/>
      <c r="M1013" s="649"/>
      <c r="N1013" s="649"/>
      <c r="O1013" s="649"/>
      <c r="P1013" s="649"/>
      <c r="Q1013" s="649"/>
      <c r="R1013" s="649"/>
      <c r="S1013" s="1964"/>
      <c r="T1013" s="1965"/>
      <c r="U1013" s="7"/>
      <c r="V1013" s="7"/>
      <c r="W1013" s="7"/>
      <c r="X1013" s="7"/>
      <c r="Y1013" s="7"/>
      <c r="Z1013" s="7"/>
      <c r="AA1013" s="7"/>
      <c r="AB1013" s="7"/>
      <c r="AC1013" s="7"/>
    </row>
    <row r="1014">
      <c r="A1014" s="1975"/>
      <c r="B1014" s="649"/>
      <c r="C1014" s="649"/>
      <c r="D1014" s="649"/>
      <c r="E1014" s="649"/>
      <c r="F1014" s="635"/>
      <c r="G1014" s="1967">
        <v>44865.0</v>
      </c>
      <c r="H1014" s="693"/>
      <c r="I1014" s="649"/>
      <c r="J1014" s="576"/>
      <c r="K1014" s="577"/>
      <c r="L1014" s="649"/>
      <c r="M1014" s="649"/>
      <c r="N1014" s="649"/>
      <c r="O1014" s="649"/>
      <c r="P1014" s="649"/>
      <c r="Q1014" s="649"/>
      <c r="R1014" s="649"/>
      <c r="S1014" s="1964"/>
      <c r="T1014" s="1965"/>
      <c r="U1014" s="7"/>
      <c r="V1014" s="7"/>
      <c r="W1014" s="7"/>
      <c r="X1014" s="7"/>
      <c r="Y1014" s="7"/>
      <c r="Z1014" s="7"/>
      <c r="AA1014" s="7"/>
      <c r="AB1014" s="7"/>
      <c r="AC1014" s="7"/>
    </row>
    <row r="1015">
      <c r="A1015" s="1975"/>
      <c r="B1015" s="649"/>
      <c r="C1015" s="649"/>
      <c r="D1015" s="649"/>
      <c r="E1015" s="649"/>
      <c r="F1015" s="635"/>
      <c r="G1015" s="1781" t="s">
        <v>9</v>
      </c>
      <c r="H1015" s="1758">
        <f>SUM(H1010:H1014)</f>
        <v>387</v>
      </c>
      <c r="I1015" s="649"/>
      <c r="J1015" s="576"/>
      <c r="K1015" s="577"/>
      <c r="L1015" s="649"/>
      <c r="M1015" s="649"/>
      <c r="N1015" s="649"/>
      <c r="O1015" s="649"/>
      <c r="P1015" s="649"/>
      <c r="Q1015" s="649"/>
      <c r="R1015" s="649"/>
      <c r="S1015" s="1964"/>
      <c r="T1015" s="1965"/>
      <c r="U1015" s="7"/>
      <c r="V1015" s="7"/>
      <c r="W1015" s="7"/>
      <c r="X1015" s="7"/>
      <c r="Y1015" s="7"/>
      <c r="Z1015" s="7"/>
      <c r="AA1015" s="7"/>
      <c r="AB1015" s="7"/>
      <c r="AC1015" s="7"/>
    </row>
    <row r="1016">
      <c r="A1016" s="1975"/>
      <c r="B1016" s="649"/>
      <c r="C1016" s="649"/>
      <c r="D1016" s="649"/>
      <c r="E1016" s="649"/>
      <c r="F1016" s="649"/>
      <c r="G1016" s="677"/>
      <c r="H1016" s="678"/>
      <c r="I1016" s="727"/>
      <c r="J1016" s="576"/>
      <c r="K1016" s="577"/>
      <c r="L1016" s="649"/>
      <c r="M1016" s="649"/>
      <c r="N1016" s="649"/>
      <c r="O1016" s="649"/>
      <c r="P1016" s="649"/>
      <c r="Q1016" s="649"/>
      <c r="R1016" s="649"/>
      <c r="S1016" s="1964"/>
      <c r="T1016" s="1965"/>
      <c r="U1016" s="7"/>
      <c r="V1016" s="7"/>
      <c r="W1016" s="7"/>
      <c r="X1016" s="7"/>
      <c r="Y1016" s="7"/>
      <c r="Z1016" s="7"/>
      <c r="AA1016" s="7"/>
      <c r="AB1016" s="7"/>
      <c r="AC1016" s="7"/>
    </row>
    <row r="1017">
      <c r="A1017" s="1975"/>
      <c r="B1017" s="649"/>
      <c r="C1017" s="649"/>
      <c r="D1017" s="649"/>
      <c r="E1017" s="649"/>
      <c r="F1017" s="649"/>
      <c r="G1017" s="1781" t="s">
        <v>131</v>
      </c>
      <c r="H1017" s="1758">
        <f>(1500-H1015)</f>
        <v>1113</v>
      </c>
      <c r="I1017" s="1968"/>
      <c r="J1017" s="576"/>
      <c r="K1017" s="576"/>
      <c r="L1017" s="636"/>
      <c r="M1017" s="636"/>
      <c r="N1017" s="636"/>
      <c r="O1017" s="636"/>
      <c r="P1017" s="636"/>
      <c r="Q1017" s="636"/>
      <c r="R1017" s="636"/>
      <c r="S1017" s="629"/>
      <c r="T1017" s="1690"/>
      <c r="U1017" s="7"/>
      <c r="V1017" s="7"/>
      <c r="W1017" s="7"/>
      <c r="X1017" s="7"/>
      <c r="Y1017" s="7"/>
      <c r="Z1017" s="7"/>
      <c r="AA1017" s="7"/>
      <c r="AB1017" s="7"/>
      <c r="AC1017" s="7"/>
    </row>
    <row r="1018">
      <c r="A1018" s="1974"/>
      <c r="B1018" s="675"/>
      <c r="C1018" s="675"/>
      <c r="D1018" s="675"/>
      <c r="E1018" s="675"/>
      <c r="F1018" s="675"/>
      <c r="G1018" s="675"/>
      <c r="H1018" s="675"/>
      <c r="I1018" s="1968"/>
      <c r="J1018" s="576"/>
      <c r="K1018" s="584"/>
      <c r="L1018" s="675"/>
      <c r="M1018" s="675"/>
      <c r="N1018" s="675"/>
      <c r="O1018" s="675"/>
      <c r="P1018" s="675"/>
      <c r="Q1018" s="1971"/>
      <c r="R1018" s="1972"/>
      <c r="S1018" s="1964"/>
      <c r="T1018" s="1965"/>
      <c r="U1018" s="7"/>
      <c r="V1018" s="7"/>
      <c r="W1018" s="7"/>
      <c r="X1018" s="7"/>
      <c r="Y1018" s="7"/>
      <c r="Z1018" s="7"/>
      <c r="AA1018" s="7"/>
      <c r="AB1018" s="7"/>
      <c r="AC1018" s="7"/>
    </row>
    <row r="1019">
      <c r="A1019" s="1943" t="s">
        <v>783</v>
      </c>
      <c r="B1019" s="1781" t="s">
        <v>2</v>
      </c>
      <c r="C1019" s="1781" t="s">
        <v>3</v>
      </c>
      <c r="D1019" s="1781" t="s">
        <v>4</v>
      </c>
      <c r="E1019" s="1781" t="s">
        <v>5</v>
      </c>
      <c r="F1019" s="1781" t="s">
        <v>6</v>
      </c>
      <c r="G1019" s="1781" t="s">
        <v>7</v>
      </c>
      <c r="H1019" s="1782" t="s">
        <v>9</v>
      </c>
      <c r="I1019" s="1968"/>
      <c r="J1019" s="588"/>
      <c r="K1019" s="1788" t="s">
        <v>1107</v>
      </c>
      <c r="L1019" s="1682"/>
      <c r="M1019" s="1682"/>
      <c r="N1019" s="1682"/>
      <c r="O1019" s="1682"/>
      <c r="P1019" s="1682"/>
      <c r="Q1019" s="1682"/>
      <c r="R1019" s="1682"/>
      <c r="S1019" s="1964"/>
      <c r="T1019" s="1965"/>
      <c r="U1019" s="7"/>
      <c r="V1019" s="7"/>
      <c r="W1019" s="7"/>
      <c r="X1019" s="7"/>
      <c r="Y1019" s="7"/>
      <c r="Z1019" s="7"/>
      <c r="AA1019" s="7"/>
      <c r="AB1019" s="7"/>
      <c r="AC1019" s="7"/>
    </row>
    <row r="1020">
      <c r="A1020" s="1837" t="s">
        <v>1125</v>
      </c>
      <c r="B1020" s="1761"/>
      <c r="C1020" s="1761"/>
      <c r="D1020" s="1761"/>
      <c r="E1020" s="1761"/>
      <c r="F1020" s="1761"/>
      <c r="G1020" s="1761"/>
      <c r="H1020" s="1685"/>
      <c r="I1020" s="1968"/>
      <c r="J1020" s="588"/>
      <c r="K1020" s="1761" t="s">
        <v>555</v>
      </c>
      <c r="L1020" s="1761" t="s">
        <v>72</v>
      </c>
      <c r="M1020" s="1761" t="s">
        <v>13</v>
      </c>
      <c r="N1020" s="1762" t="s">
        <v>73</v>
      </c>
      <c r="O1020" s="1761" t="s">
        <v>13</v>
      </c>
      <c r="P1020" s="1762" t="s">
        <v>74</v>
      </c>
      <c r="Q1020" s="1762" t="s">
        <v>640</v>
      </c>
      <c r="R1020" s="1685" t="s">
        <v>592</v>
      </c>
      <c r="S1020" s="1964"/>
      <c r="T1020" s="1965"/>
      <c r="U1020" s="7"/>
      <c r="V1020" s="7"/>
      <c r="W1020" s="7"/>
      <c r="X1020" s="7"/>
      <c r="Y1020" s="7"/>
      <c r="Z1020" s="7"/>
      <c r="AA1020" s="7"/>
      <c r="AB1020" s="7"/>
      <c r="AC1020" s="7"/>
    </row>
    <row r="1021">
      <c r="A1021" s="700" t="s">
        <v>978</v>
      </c>
      <c r="B1021" s="690">
        <v>2.0</v>
      </c>
      <c r="C1021" s="690">
        <v>0.0</v>
      </c>
      <c r="D1021" s="690">
        <v>0.0</v>
      </c>
      <c r="E1021" s="690">
        <v>3.0</v>
      </c>
      <c r="F1021" s="690"/>
      <c r="G1021" s="690"/>
      <c r="H1021" s="693">
        <f>SUM(B1021:G1021)</f>
        <v>5</v>
      </c>
      <c r="I1021" s="1968"/>
      <c r="J1021" s="588"/>
      <c r="K1021" s="702" t="s">
        <v>979</v>
      </c>
      <c r="L1021" s="692">
        <v>60.0</v>
      </c>
      <c r="M1021" s="701">
        <f>(L1021-H1021)-R1021</f>
        <v>55</v>
      </c>
      <c r="N1021" s="701"/>
      <c r="O1021" s="701">
        <f>SUM(M1021,N1021)</f>
        <v>55</v>
      </c>
      <c r="P1021" s="1686"/>
      <c r="Q1021" s="1686"/>
      <c r="R1021" s="1686"/>
      <c r="S1021" s="1964"/>
      <c r="T1021" s="1965"/>
      <c r="U1021" s="7"/>
      <c r="V1021" s="7"/>
      <c r="W1021" s="7"/>
      <c r="X1021" s="7"/>
      <c r="Y1021" s="7"/>
      <c r="Z1021" s="7"/>
      <c r="AA1021" s="7"/>
      <c r="AB1021" s="7"/>
      <c r="AC1021" s="7"/>
    </row>
    <row r="1022">
      <c r="A1022" s="1947" t="s">
        <v>9</v>
      </c>
      <c r="B1022" s="1775">
        <f t="shared" ref="B1022:H1022" si="735">SUM(B1021)</f>
        <v>2</v>
      </c>
      <c r="C1022" s="1775">
        <f t="shared" si="735"/>
        <v>0</v>
      </c>
      <c r="D1022" s="1775">
        <f t="shared" si="735"/>
        <v>0</v>
      </c>
      <c r="E1022" s="1775">
        <f t="shared" si="735"/>
        <v>3</v>
      </c>
      <c r="F1022" s="1775">
        <f t="shared" si="735"/>
        <v>0</v>
      </c>
      <c r="G1022" s="1775">
        <f t="shared" si="735"/>
        <v>0</v>
      </c>
      <c r="H1022" s="1775">
        <f t="shared" si="735"/>
        <v>5</v>
      </c>
      <c r="I1022" s="1690"/>
      <c r="J1022" s="588"/>
      <c r="K1022" s="1987" t="s">
        <v>9</v>
      </c>
      <c r="L1022" s="1987">
        <f t="shared" ref="L1022:R1022" si="736">sum(L1021)</f>
        <v>60</v>
      </c>
      <c r="M1022" s="1987">
        <f t="shared" si="736"/>
        <v>55</v>
      </c>
      <c r="N1022" s="1987">
        <f t="shared" si="736"/>
        <v>0</v>
      </c>
      <c r="O1022" s="1987">
        <f t="shared" si="736"/>
        <v>55</v>
      </c>
      <c r="P1022" s="1987">
        <f t="shared" si="736"/>
        <v>0</v>
      </c>
      <c r="Q1022" s="1987">
        <f t="shared" si="736"/>
        <v>0</v>
      </c>
      <c r="R1022" s="1987">
        <f t="shared" si="736"/>
        <v>0</v>
      </c>
      <c r="S1022" s="649"/>
      <c r="T1022" s="649"/>
      <c r="U1022" s="7"/>
      <c r="V1022" s="7"/>
      <c r="W1022" s="7"/>
      <c r="X1022" s="7"/>
      <c r="Y1022" s="7"/>
      <c r="Z1022" s="7"/>
      <c r="AA1022" s="7"/>
      <c r="AB1022" s="7"/>
      <c r="AC1022" s="7"/>
    </row>
    <row r="1023">
      <c r="A1023" s="1963"/>
      <c r="B1023" s="676"/>
      <c r="C1023" s="676"/>
      <c r="D1023" s="676"/>
      <c r="E1023" s="676"/>
      <c r="F1023" s="676"/>
      <c r="G1023" s="676"/>
      <c r="H1023" s="636"/>
      <c r="I1023" s="1690"/>
      <c r="J1023" s="576"/>
      <c r="K1023" s="1844"/>
      <c r="L1023" s="1844"/>
      <c r="M1023" s="1844"/>
      <c r="N1023" s="1844"/>
      <c r="O1023" s="1844"/>
      <c r="P1023" s="1844"/>
      <c r="Q1023" s="1844"/>
      <c r="R1023" s="1844"/>
      <c r="S1023" s="649"/>
      <c r="T1023" s="649"/>
      <c r="U1023" s="7"/>
      <c r="V1023" s="7"/>
      <c r="W1023" s="7"/>
      <c r="X1023" s="7"/>
      <c r="Y1023" s="7"/>
      <c r="Z1023" s="7"/>
      <c r="AA1023" s="7"/>
      <c r="AB1023" s="7"/>
      <c r="AC1023" s="7"/>
    </row>
    <row r="1024">
      <c r="A1024" s="1963"/>
      <c r="B1024" s="676"/>
      <c r="C1024" s="676"/>
      <c r="D1024" s="676"/>
      <c r="E1024" s="676"/>
      <c r="F1024" s="676"/>
      <c r="G1024" s="1781" t="s">
        <v>35</v>
      </c>
      <c r="H1024" s="1782" t="s">
        <v>36</v>
      </c>
      <c r="I1024" s="1690"/>
      <c r="J1024" s="576"/>
      <c r="K1024" s="1844"/>
      <c r="L1024" s="1844"/>
      <c r="M1024" s="1844"/>
      <c r="N1024" s="1844"/>
      <c r="O1024" s="1844"/>
      <c r="P1024" s="1844"/>
      <c r="Q1024" s="1844"/>
      <c r="R1024" s="1844"/>
      <c r="S1024" s="649"/>
      <c r="T1024" s="649"/>
      <c r="U1024" s="7"/>
      <c r="V1024" s="7"/>
      <c r="W1024" s="7"/>
      <c r="X1024" s="7"/>
      <c r="Y1024" s="7"/>
      <c r="Z1024" s="7"/>
      <c r="AA1024" s="7"/>
      <c r="AB1024" s="7"/>
      <c r="AC1024" s="7"/>
    </row>
    <row r="1025">
      <c r="A1025" s="1963"/>
      <c r="B1025" s="676"/>
      <c r="C1025" s="676"/>
      <c r="D1025" s="676"/>
      <c r="E1025" s="676"/>
      <c r="F1025" s="676"/>
      <c r="G1025" s="1966">
        <v>44843.0</v>
      </c>
      <c r="H1025" s="692">
        <f>H497</f>
        <v>0</v>
      </c>
      <c r="I1025" s="1690"/>
      <c r="J1025" s="576"/>
      <c r="K1025" s="1844"/>
      <c r="L1025" s="1844"/>
      <c r="M1025" s="1844"/>
      <c r="N1025" s="1844"/>
      <c r="O1025" s="1844"/>
      <c r="P1025" s="1844"/>
      <c r="Q1025" s="1844"/>
      <c r="R1025" s="1844"/>
      <c r="S1025" s="649"/>
      <c r="T1025" s="649"/>
      <c r="U1025" s="7"/>
      <c r="V1025" s="7"/>
      <c r="W1025" s="7"/>
      <c r="X1025" s="7"/>
      <c r="Y1025" s="7"/>
      <c r="Z1025" s="7"/>
      <c r="AA1025" s="7"/>
      <c r="AB1025" s="7"/>
      <c r="AC1025" s="7"/>
    </row>
    <row r="1026">
      <c r="A1026" s="1963"/>
      <c r="B1026" s="676"/>
      <c r="C1026" s="676"/>
      <c r="D1026" s="676"/>
      <c r="E1026" s="676"/>
      <c r="F1026" s="679"/>
      <c r="G1026" s="1967">
        <v>44850.0</v>
      </c>
      <c r="H1026" s="692">
        <f>H1021</f>
        <v>5</v>
      </c>
      <c r="I1026" s="1690"/>
      <c r="J1026" s="576"/>
      <c r="K1026" s="1990"/>
      <c r="L1026" s="1990"/>
      <c r="M1026" s="1990"/>
      <c r="N1026" s="1990"/>
      <c r="O1026" s="1990"/>
      <c r="P1026" s="1990"/>
      <c r="Q1026" s="1990"/>
      <c r="R1026" s="1990"/>
      <c r="S1026" s="649"/>
      <c r="T1026" s="649"/>
      <c r="U1026" s="7"/>
      <c r="V1026" s="7"/>
      <c r="W1026" s="7"/>
      <c r="X1026" s="7"/>
      <c r="Y1026" s="7"/>
      <c r="Z1026" s="7"/>
      <c r="AA1026" s="7"/>
      <c r="AB1026" s="7"/>
      <c r="AC1026" s="7"/>
    </row>
    <row r="1027">
      <c r="A1027" s="1963"/>
      <c r="B1027" s="676"/>
      <c r="C1027" s="676"/>
      <c r="D1027" s="676"/>
      <c r="E1027" s="676"/>
      <c r="F1027" s="679"/>
      <c r="G1027" s="1967">
        <v>44857.0</v>
      </c>
      <c r="H1027" s="701"/>
      <c r="I1027" s="1690"/>
      <c r="J1027" s="576"/>
      <c r="K1027" s="1990"/>
      <c r="L1027" s="1990"/>
      <c r="M1027" s="1990"/>
      <c r="N1027" s="1990"/>
      <c r="O1027" s="1990"/>
      <c r="P1027" s="1990"/>
      <c r="Q1027" s="1990"/>
      <c r="R1027" s="1990"/>
      <c r="S1027" s="649"/>
      <c r="T1027" s="649"/>
      <c r="U1027" s="7"/>
      <c r="V1027" s="7"/>
      <c r="W1027" s="7"/>
      <c r="X1027" s="7"/>
      <c r="Y1027" s="7"/>
      <c r="Z1027" s="7"/>
      <c r="AA1027" s="7"/>
      <c r="AB1027" s="7"/>
      <c r="AC1027" s="7"/>
    </row>
    <row r="1028">
      <c r="A1028" s="1963"/>
      <c r="B1028" s="676"/>
      <c r="C1028" s="676"/>
      <c r="D1028" s="676"/>
      <c r="E1028" s="676"/>
      <c r="F1028" s="679"/>
      <c r="G1028" s="1967">
        <v>44864.0</v>
      </c>
      <c r="H1028" s="693"/>
      <c r="I1028" s="1690"/>
      <c r="J1028" s="576"/>
      <c r="K1028" s="636"/>
      <c r="L1028" s="636"/>
      <c r="M1028" s="636"/>
      <c r="N1028" s="636"/>
      <c r="O1028" s="636"/>
      <c r="P1028" s="636"/>
      <c r="Q1028" s="649"/>
      <c r="R1028" s="649"/>
      <c r="S1028" s="649"/>
      <c r="T1028" s="649"/>
      <c r="U1028" s="7"/>
      <c r="V1028" s="7"/>
      <c r="W1028" s="7"/>
      <c r="X1028" s="7"/>
      <c r="Y1028" s="7"/>
      <c r="Z1028" s="7"/>
      <c r="AA1028" s="7"/>
      <c r="AB1028" s="7"/>
      <c r="AC1028" s="7"/>
    </row>
    <row r="1029">
      <c r="A1029" s="1963"/>
      <c r="B1029" s="676"/>
      <c r="C1029" s="676"/>
      <c r="D1029" s="676"/>
      <c r="E1029" s="676"/>
      <c r="F1029" s="679"/>
      <c r="G1029" s="1967">
        <v>44865.0</v>
      </c>
      <c r="H1029" s="693"/>
      <c r="I1029" s="1690"/>
      <c r="J1029" s="576"/>
      <c r="K1029" s="577"/>
      <c r="L1029" s="1965"/>
      <c r="M1029" s="649"/>
      <c r="N1029" s="649"/>
      <c r="O1029" s="649"/>
      <c r="P1029" s="649"/>
      <c r="Q1029" s="649"/>
      <c r="R1029" s="649"/>
      <c r="S1029" s="1964"/>
      <c r="T1029" s="1965"/>
      <c r="U1029" s="7"/>
      <c r="V1029" s="7"/>
      <c r="W1029" s="7"/>
      <c r="X1029" s="7"/>
      <c r="Y1029" s="7"/>
      <c r="Z1029" s="7"/>
      <c r="AA1029" s="7"/>
      <c r="AB1029" s="7"/>
      <c r="AC1029" s="7"/>
    </row>
    <row r="1030">
      <c r="A1030" s="1963"/>
      <c r="B1030" s="676"/>
      <c r="C1030" s="676"/>
      <c r="D1030" s="676"/>
      <c r="E1030" s="676"/>
      <c r="F1030" s="679"/>
      <c r="G1030" s="1781" t="s">
        <v>9</v>
      </c>
      <c r="H1030" s="1758">
        <f>SUM(H1025:H1029)</f>
        <v>5</v>
      </c>
      <c r="I1030" s="1690"/>
      <c r="J1030" s="576"/>
      <c r="K1030" s="577"/>
      <c r="L1030" s="649"/>
      <c r="M1030" s="649"/>
      <c r="N1030" s="649"/>
      <c r="O1030" s="649"/>
      <c r="P1030" s="649"/>
      <c r="Q1030" s="649"/>
      <c r="R1030" s="649"/>
      <c r="S1030" s="1964"/>
      <c r="T1030" s="1965"/>
      <c r="U1030" s="7"/>
      <c r="V1030" s="7"/>
      <c r="W1030" s="7"/>
      <c r="X1030" s="7"/>
      <c r="Y1030" s="7"/>
      <c r="Z1030" s="7"/>
      <c r="AA1030" s="7"/>
      <c r="AB1030" s="7"/>
      <c r="AC1030" s="7"/>
    </row>
    <row r="1031">
      <c r="A1031" s="1963"/>
      <c r="B1031" s="676"/>
      <c r="C1031" s="676"/>
      <c r="D1031" s="676"/>
      <c r="E1031" s="676"/>
      <c r="F1031" s="676"/>
      <c r="G1031" s="7"/>
      <c r="H1031" s="7"/>
      <c r="I1031" s="1690"/>
      <c r="J1031" s="576"/>
      <c r="K1031" s="577"/>
      <c r="L1031" s="649"/>
      <c r="M1031" s="649"/>
      <c r="N1031" s="649"/>
      <c r="O1031" s="649"/>
      <c r="P1031" s="649"/>
      <c r="Q1031" s="649"/>
      <c r="R1031" s="649"/>
      <c r="S1031" s="1964"/>
      <c r="T1031" s="1965"/>
      <c r="U1031" s="7"/>
      <c r="V1031" s="7"/>
      <c r="W1031" s="7"/>
      <c r="X1031" s="7"/>
      <c r="Y1031" s="7"/>
      <c r="Z1031" s="7"/>
      <c r="AA1031" s="7"/>
      <c r="AB1031" s="7"/>
      <c r="AC1031" s="7"/>
    </row>
    <row r="1032">
      <c r="A1032" s="1963"/>
      <c r="B1032" s="676"/>
      <c r="C1032" s="676"/>
      <c r="D1032" s="676"/>
      <c r="E1032" s="676"/>
      <c r="F1032" s="676"/>
      <c r="G1032" s="1834" t="s">
        <v>131</v>
      </c>
      <c r="H1032" s="1829">
        <f>(1500-H1030)</f>
        <v>1495</v>
      </c>
      <c r="I1032" s="1690"/>
      <c r="J1032" s="576"/>
      <c r="K1032" s="577"/>
      <c r="L1032" s="649"/>
      <c r="M1032" s="649"/>
      <c r="N1032" s="649"/>
      <c r="O1032" s="649"/>
      <c r="P1032" s="649"/>
      <c r="Q1032" s="649"/>
      <c r="R1032" s="649"/>
      <c r="S1032" s="1964"/>
      <c r="T1032" s="1965"/>
      <c r="U1032" s="7"/>
      <c r="V1032" s="7"/>
      <c r="W1032" s="7"/>
      <c r="X1032" s="7"/>
      <c r="Y1032" s="7"/>
      <c r="Z1032" s="7"/>
      <c r="AA1032" s="7"/>
      <c r="AB1032" s="7"/>
      <c r="AC1032" s="7"/>
    </row>
    <row r="1033">
      <c r="A1033" s="1963"/>
      <c r="B1033" s="676"/>
      <c r="C1033" s="676"/>
      <c r="D1033" s="676"/>
      <c r="E1033" s="676"/>
      <c r="F1033" s="676"/>
      <c r="G1033" s="676"/>
      <c r="H1033" s="636"/>
      <c r="I1033" s="1690"/>
      <c r="J1033" s="576"/>
      <c r="K1033" s="577"/>
      <c r="L1033" s="649"/>
      <c r="M1033" s="649"/>
      <c r="N1033" s="649"/>
      <c r="O1033" s="649"/>
      <c r="P1033" s="649"/>
      <c r="Q1033" s="649"/>
      <c r="R1033" s="649"/>
      <c r="S1033" s="1964"/>
      <c r="T1033" s="1965"/>
      <c r="U1033" s="7"/>
      <c r="V1033" s="7"/>
      <c r="W1033" s="7"/>
      <c r="X1033" s="7"/>
      <c r="Y1033" s="7"/>
      <c r="Z1033" s="7"/>
      <c r="AA1033" s="7"/>
      <c r="AB1033" s="7"/>
      <c r="AC1033" s="7"/>
    </row>
    <row r="1034">
      <c r="A1034" s="1757" t="s">
        <v>502</v>
      </c>
      <c r="B1034" s="1781" t="s">
        <v>2</v>
      </c>
      <c r="C1034" s="1781" t="s">
        <v>3</v>
      </c>
      <c r="D1034" s="1781" t="s">
        <v>4</v>
      </c>
      <c r="E1034" s="1781" t="s">
        <v>5</v>
      </c>
      <c r="F1034" s="1781" t="s">
        <v>6</v>
      </c>
      <c r="G1034" s="1781" t="s">
        <v>7</v>
      </c>
      <c r="H1034" s="1758" t="s">
        <v>9</v>
      </c>
      <c r="I1034" s="636"/>
      <c r="J1034" s="636"/>
      <c r="K1034" s="577"/>
      <c r="L1034" s="649"/>
      <c r="M1034" s="649"/>
      <c r="N1034" s="649"/>
      <c r="O1034" s="649"/>
      <c r="P1034" s="649"/>
      <c r="Q1034" s="649"/>
      <c r="R1034" s="649"/>
      <c r="S1034" s="1964"/>
      <c r="T1034" s="1965"/>
      <c r="U1034" s="7"/>
      <c r="V1034" s="7"/>
      <c r="W1034" s="7"/>
      <c r="X1034" s="7"/>
      <c r="Y1034" s="7"/>
      <c r="Z1034" s="7"/>
      <c r="AA1034" s="7"/>
      <c r="AB1034" s="7"/>
      <c r="AC1034" s="7"/>
    </row>
    <row r="1035">
      <c r="A1035" s="1714"/>
      <c r="B1035" s="701">
        <f t="shared" ref="B1035:H1035" si="737">SUM(B1002,B1022)</f>
        <v>24</v>
      </c>
      <c r="C1035" s="701">
        <f t="shared" si="737"/>
        <v>33</v>
      </c>
      <c r="D1035" s="701">
        <f t="shared" si="737"/>
        <v>54</v>
      </c>
      <c r="E1035" s="701">
        <f t="shared" si="737"/>
        <v>51</v>
      </c>
      <c r="F1035" s="701">
        <f t="shared" si="737"/>
        <v>17</v>
      </c>
      <c r="G1035" s="701">
        <f t="shared" si="737"/>
        <v>0</v>
      </c>
      <c r="H1035" s="701">
        <f t="shared" si="737"/>
        <v>179</v>
      </c>
      <c r="I1035" s="636"/>
      <c r="J1035" s="636"/>
      <c r="K1035" s="577"/>
      <c r="L1035" s="649"/>
      <c r="M1035" s="649"/>
      <c r="N1035" s="649"/>
      <c r="O1035" s="649"/>
      <c r="P1035" s="649"/>
      <c r="Q1035" s="649"/>
      <c r="R1035" s="649"/>
      <c r="S1035" s="1964"/>
      <c r="T1035" s="1965"/>
      <c r="U1035" s="7"/>
      <c r="V1035" s="7"/>
      <c r="W1035" s="7"/>
      <c r="X1035" s="7"/>
      <c r="Y1035" s="7"/>
      <c r="Z1035" s="7"/>
      <c r="AA1035" s="7"/>
      <c r="AB1035" s="7"/>
      <c r="AC1035" s="7"/>
    </row>
    <row r="1036">
      <c r="A1036" s="1969"/>
      <c r="B1036" s="722"/>
      <c r="C1036" s="722"/>
      <c r="D1036" s="722"/>
      <c r="E1036" s="722"/>
      <c r="F1036" s="722"/>
      <c r="G1036" s="722"/>
      <c r="H1036" s="1799"/>
      <c r="I1036" s="1972"/>
      <c r="J1036" s="577"/>
      <c r="K1036" s="721"/>
      <c r="L1036" s="1799"/>
      <c r="M1036" s="1799"/>
      <c r="N1036" s="1799"/>
      <c r="O1036" s="1799"/>
      <c r="P1036" s="1799"/>
      <c r="Q1036" s="1799"/>
      <c r="R1036" s="1799"/>
      <c r="S1036" s="1971"/>
      <c r="T1036" s="1972"/>
      <c r="U1036" s="1990"/>
      <c r="V1036" s="1990"/>
      <c r="W1036" s="1990"/>
      <c r="X1036" s="1990"/>
      <c r="Y1036" s="1990"/>
      <c r="Z1036" s="1990"/>
      <c r="AA1036" s="1990"/>
      <c r="AB1036" s="1990"/>
      <c r="AC1036" s="1990"/>
    </row>
    <row r="1037">
      <c r="A1037" s="1943" t="s">
        <v>156</v>
      </c>
      <c r="B1037" s="1781" t="s">
        <v>2</v>
      </c>
      <c r="C1037" s="1781" t="s">
        <v>3</v>
      </c>
      <c r="D1037" s="1781" t="s">
        <v>4</v>
      </c>
      <c r="E1037" s="1781" t="s">
        <v>5</v>
      </c>
      <c r="F1037" s="1781" t="s">
        <v>6</v>
      </c>
      <c r="G1037" s="1781" t="s">
        <v>7</v>
      </c>
      <c r="H1037" s="1782" t="s">
        <v>8</v>
      </c>
      <c r="I1037" s="1781" t="s">
        <v>9</v>
      </c>
      <c r="J1037" s="588"/>
      <c r="K1037" s="1991" t="s">
        <v>373</v>
      </c>
      <c r="L1037" s="1992" t="s">
        <v>374</v>
      </c>
      <c r="M1037" s="1992" t="s">
        <v>280</v>
      </c>
      <c r="N1037" s="1992" t="s">
        <v>299</v>
      </c>
      <c r="O1037" s="1991" t="s">
        <v>131</v>
      </c>
      <c r="P1037" s="1993" t="s">
        <v>282</v>
      </c>
      <c r="Q1037" s="1993" t="s">
        <v>283</v>
      </c>
      <c r="R1037" s="1994" t="s">
        <v>284</v>
      </c>
      <c r="S1037" s="1993" t="s">
        <v>429</v>
      </c>
      <c r="T1037" s="1994" t="s">
        <v>430</v>
      </c>
      <c r="U1037" s="7"/>
      <c r="V1037" s="7"/>
      <c r="W1037" s="7"/>
      <c r="X1037" s="7"/>
      <c r="Y1037" s="7"/>
      <c r="Z1037" s="7"/>
      <c r="AA1037" s="7"/>
      <c r="AB1037" s="7"/>
      <c r="AC1037" s="7"/>
    </row>
    <row r="1038">
      <c r="A1038" s="1837" t="s">
        <v>1126</v>
      </c>
      <c r="B1038" s="1760">
        <v>10.0</v>
      </c>
      <c r="C1038" s="1760">
        <v>11.0</v>
      </c>
      <c r="D1038" s="1760">
        <v>12.0</v>
      </c>
      <c r="E1038" s="1760">
        <v>13.0</v>
      </c>
      <c r="F1038" s="1760">
        <v>14.0</v>
      </c>
      <c r="G1038" s="1760">
        <v>15.0</v>
      </c>
      <c r="H1038" s="1760">
        <v>16.0</v>
      </c>
      <c r="I1038" s="1685"/>
      <c r="J1038" s="1531"/>
      <c r="K1038" s="1995" t="s">
        <v>305</v>
      </c>
      <c r="L1038" s="1996" t="s">
        <v>375</v>
      </c>
      <c r="M1038" s="1997">
        <v>21.0</v>
      </c>
      <c r="N1038" s="1997">
        <v>19.0</v>
      </c>
      <c r="O1038" s="1995">
        <f t="shared" ref="O1038:O1042" si="738">(M1038-N1038)</f>
        <v>2</v>
      </c>
      <c r="P1038" s="968">
        <v>2800.0</v>
      </c>
      <c r="Q1038" s="807">
        <f>(H683)</f>
        <v>685</v>
      </c>
      <c r="R1038" s="1998">
        <f t="shared" ref="R1038:R1040" si="739">(Q1038/P1038)</f>
        <v>0.2446428571</v>
      </c>
      <c r="S1038" s="1999">
        <f t="shared" ref="S1038:S1039" si="740">(Q1038/22*22)</f>
        <v>685</v>
      </c>
      <c r="T1038" s="2000">
        <f t="shared" ref="T1038:T1049" si="741">(S1038/P1038)</f>
        <v>0.2446428571</v>
      </c>
      <c r="U1038" s="7"/>
      <c r="V1038" s="7"/>
      <c r="W1038" s="7"/>
      <c r="X1038" s="7"/>
      <c r="Y1038" s="7"/>
      <c r="Z1038" s="7"/>
      <c r="AA1038" s="7"/>
      <c r="AB1038" s="7"/>
      <c r="AC1038" s="7"/>
    </row>
    <row r="1039">
      <c r="A1039" s="1800" t="s">
        <v>163</v>
      </c>
      <c r="B1039" s="1705"/>
      <c r="C1039" s="1705"/>
      <c r="D1039" s="1705"/>
      <c r="E1039" s="1705"/>
      <c r="F1039" s="1705"/>
      <c r="G1039" s="1705"/>
      <c r="H1039" s="1705"/>
      <c r="I1039" s="1705"/>
      <c r="J1039" s="1706"/>
      <c r="K1039" s="1995" t="s">
        <v>331</v>
      </c>
      <c r="L1039" s="1997" t="s">
        <v>1089</v>
      </c>
      <c r="M1039" s="1997">
        <v>21.0</v>
      </c>
      <c r="N1039" s="1997">
        <v>15.0</v>
      </c>
      <c r="O1039" s="1995">
        <f t="shared" si="738"/>
        <v>6</v>
      </c>
      <c r="P1039" s="968">
        <v>2800.0</v>
      </c>
      <c r="Q1039" s="807">
        <f>(H841)</f>
        <v>833</v>
      </c>
      <c r="R1039" s="1998">
        <f t="shared" si="739"/>
        <v>0.2975</v>
      </c>
      <c r="S1039" s="1999">
        <f t="shared" si="740"/>
        <v>833</v>
      </c>
      <c r="T1039" s="2000">
        <f t="shared" si="741"/>
        <v>0.2975</v>
      </c>
      <c r="U1039" s="7"/>
      <c r="V1039" s="7"/>
      <c r="W1039" s="7"/>
      <c r="X1039" s="7"/>
      <c r="Y1039" s="7"/>
      <c r="Z1039" s="7"/>
      <c r="AA1039" s="7"/>
      <c r="AB1039" s="7"/>
      <c r="AC1039" s="7"/>
    </row>
    <row r="1040">
      <c r="A1040" s="1722" t="s">
        <v>164</v>
      </c>
      <c r="B1040" s="1801">
        <v>546.53</v>
      </c>
      <c r="C1040" s="1801">
        <v>782.05</v>
      </c>
      <c r="D1040" s="1801">
        <v>746.26</v>
      </c>
      <c r="E1040" s="1784">
        <v>789.34</v>
      </c>
      <c r="F1040" s="1784">
        <v>1035.49</v>
      </c>
      <c r="G1040" s="1784">
        <v>958.43</v>
      </c>
      <c r="H1040" s="1801">
        <v>756.58</v>
      </c>
      <c r="I1040" s="1783">
        <f t="shared" ref="I1040:I1044" si="742">SUM(B1040:H1040)</f>
        <v>5614.68</v>
      </c>
      <c r="J1040" s="588"/>
      <c r="K1040" s="1995" t="s">
        <v>759</v>
      </c>
      <c r="L1040" s="1997" t="s">
        <v>79</v>
      </c>
      <c r="M1040" s="1997">
        <v>16.0</v>
      </c>
      <c r="N1040" s="1997">
        <v>1.0</v>
      </c>
      <c r="O1040" s="1995">
        <f t="shared" si="738"/>
        <v>15</v>
      </c>
      <c r="P1040" s="968">
        <v>700.0</v>
      </c>
      <c r="Q1040" s="807">
        <f>(H973)</f>
        <v>0</v>
      </c>
      <c r="R1040" s="1998">
        <f t="shared" si="739"/>
        <v>0</v>
      </c>
      <c r="S1040" s="1999">
        <f>(Q1040/30*30)</f>
        <v>0</v>
      </c>
      <c r="T1040" s="2000">
        <f t="shared" si="741"/>
        <v>0</v>
      </c>
      <c r="U1040" s="7"/>
      <c r="V1040" s="7"/>
      <c r="W1040" s="7"/>
      <c r="X1040" s="7"/>
      <c r="Y1040" s="7"/>
      <c r="Z1040" s="7"/>
      <c r="AA1040" s="7"/>
      <c r="AB1040" s="7"/>
      <c r="AC1040" s="7"/>
    </row>
    <row r="1041">
      <c r="A1041" s="1722" t="s">
        <v>165</v>
      </c>
      <c r="B1041" s="1801">
        <v>230.71</v>
      </c>
      <c r="C1041" s="1801">
        <v>416.0</v>
      </c>
      <c r="D1041" s="1801">
        <v>276.89</v>
      </c>
      <c r="E1041" s="1784">
        <v>400.0</v>
      </c>
      <c r="F1041" s="1784">
        <v>33.83</v>
      </c>
      <c r="G1041" s="1784">
        <v>419.46</v>
      </c>
      <c r="H1041" s="1801">
        <v>532.45</v>
      </c>
      <c r="I1041" s="1783">
        <f t="shared" si="742"/>
        <v>2309.34</v>
      </c>
      <c r="J1041" s="588"/>
      <c r="K1041" s="2001" t="s">
        <v>785</v>
      </c>
      <c r="L1041" s="2002" t="s">
        <v>785</v>
      </c>
      <c r="M1041" s="2002">
        <f t="shared" ref="M1041:N1041" si="743">sum(M1038:M1040)</f>
        <v>58</v>
      </c>
      <c r="N1041" s="2002">
        <f t="shared" si="743"/>
        <v>35</v>
      </c>
      <c r="O1041" s="2001">
        <f t="shared" si="738"/>
        <v>23</v>
      </c>
      <c r="P1041" s="2003">
        <f t="shared" ref="P1041:S1041" si="744">sum(P1038:P1040)</f>
        <v>6300</v>
      </c>
      <c r="Q1041" s="2003">
        <f t="shared" si="744"/>
        <v>1518</v>
      </c>
      <c r="R1041" s="2004">
        <f t="shared" si="744"/>
        <v>0.5421428571</v>
      </c>
      <c r="S1041" s="2005">
        <f t="shared" si="744"/>
        <v>1518</v>
      </c>
      <c r="T1041" s="2000">
        <f t="shared" si="741"/>
        <v>0.240952381</v>
      </c>
      <c r="U1041" s="7"/>
      <c r="V1041" s="7"/>
      <c r="W1041" s="7"/>
      <c r="X1041" s="7"/>
      <c r="Y1041" s="7"/>
      <c r="Z1041" s="7"/>
      <c r="AA1041" s="7"/>
      <c r="AB1041" s="7"/>
      <c r="AC1041" s="7"/>
    </row>
    <row r="1042">
      <c r="A1042" s="1722" t="s">
        <v>166</v>
      </c>
      <c r="B1042" s="1801">
        <v>0.0</v>
      </c>
      <c r="C1042" s="1801">
        <v>0.0</v>
      </c>
      <c r="D1042" s="1801">
        <v>0.0</v>
      </c>
      <c r="E1042" s="1801">
        <v>0.0</v>
      </c>
      <c r="F1042" s="1784">
        <v>0.0</v>
      </c>
      <c r="G1042" s="1784">
        <v>0.0</v>
      </c>
      <c r="H1042" s="1801">
        <v>0.0</v>
      </c>
      <c r="I1042" s="1783">
        <f t="shared" si="742"/>
        <v>0</v>
      </c>
      <c r="J1042" s="588"/>
      <c r="K1042" s="1997" t="s">
        <v>980</v>
      </c>
      <c r="L1042" s="1996" t="s">
        <v>378</v>
      </c>
      <c r="M1042" s="1997">
        <v>18.0</v>
      </c>
      <c r="N1042" s="1997">
        <v>13.0</v>
      </c>
      <c r="O1042" s="1995">
        <f t="shared" si="738"/>
        <v>5</v>
      </c>
      <c r="P1042" s="968">
        <v>1100.0</v>
      </c>
      <c r="Q1042" s="807">
        <f>(H1015)</f>
        <v>387</v>
      </c>
      <c r="R1042" s="1998">
        <f t="shared" ref="R1042:R1043" si="745">(Q1042/P1042)</f>
        <v>0.3518181818</v>
      </c>
      <c r="S1042" s="1999">
        <f t="shared" ref="S1042:S1043" si="746">(Q1042/22*22)</f>
        <v>387</v>
      </c>
      <c r="T1042" s="2000">
        <f t="shared" si="741"/>
        <v>0.3518181818</v>
      </c>
      <c r="U1042" s="7"/>
      <c r="V1042" s="7"/>
      <c r="W1042" s="7"/>
      <c r="X1042" s="7"/>
      <c r="Y1042" s="7"/>
      <c r="Z1042" s="7"/>
      <c r="AA1042" s="7"/>
      <c r="AB1042" s="7"/>
      <c r="AC1042" s="7"/>
    </row>
    <row r="1043">
      <c r="A1043" s="1722" t="s">
        <v>589</v>
      </c>
      <c r="B1043" s="1801">
        <v>0.0</v>
      </c>
      <c r="C1043" s="1801">
        <v>0.0</v>
      </c>
      <c r="D1043" s="1801">
        <v>0.0</v>
      </c>
      <c r="E1043" s="1801">
        <v>0.0</v>
      </c>
      <c r="F1043" s="1784">
        <v>0.0</v>
      </c>
      <c r="G1043" s="1784">
        <v>0.0</v>
      </c>
      <c r="H1043" s="1801">
        <v>0.0</v>
      </c>
      <c r="I1043" s="1783">
        <f t="shared" si="742"/>
        <v>0</v>
      </c>
      <c r="J1043" s="588"/>
      <c r="K1043" s="1997" t="s">
        <v>485</v>
      </c>
      <c r="L1043" s="1997" t="s">
        <v>1042</v>
      </c>
      <c r="M1043" s="1996" t="s">
        <v>79</v>
      </c>
      <c r="N1043" s="1996" t="s">
        <v>79</v>
      </c>
      <c r="O1043" s="1997" t="s">
        <v>79</v>
      </c>
      <c r="P1043" s="968">
        <v>500.0</v>
      </c>
      <c r="Q1043" s="2056" t="s">
        <v>1127</v>
      </c>
      <c r="R1043" s="1998">
        <f t="shared" si="745"/>
        <v>0.01</v>
      </c>
      <c r="S1043" s="1999">
        <f t="shared" si="746"/>
        <v>5</v>
      </c>
      <c r="T1043" s="2000">
        <f t="shared" si="741"/>
        <v>0.01</v>
      </c>
      <c r="U1043" s="7"/>
      <c r="V1043" s="7"/>
      <c r="W1043" s="7"/>
      <c r="X1043" s="7"/>
      <c r="Y1043" s="7"/>
      <c r="Z1043" s="7"/>
      <c r="AA1043" s="7"/>
      <c r="AB1043" s="7"/>
      <c r="AC1043" s="7"/>
    </row>
    <row r="1044">
      <c r="A1044" s="700" t="s">
        <v>1090</v>
      </c>
      <c r="B1044" s="1801">
        <v>268.98</v>
      </c>
      <c r="C1044" s="1801">
        <v>229.73</v>
      </c>
      <c r="D1044" s="1801">
        <v>157.46</v>
      </c>
      <c r="E1044" s="1801">
        <v>189.94</v>
      </c>
      <c r="F1044" s="1784">
        <v>234.92</v>
      </c>
      <c r="G1044" s="1784">
        <v>281.49</v>
      </c>
      <c r="H1044" s="1801">
        <v>97.94</v>
      </c>
      <c r="I1044" s="1783">
        <f t="shared" si="742"/>
        <v>1460.46</v>
      </c>
      <c r="J1044" s="588"/>
      <c r="K1044" s="2001" t="s">
        <v>787</v>
      </c>
      <c r="L1044" s="2002" t="s">
        <v>787</v>
      </c>
      <c r="M1044" s="2002">
        <f t="shared" ref="M1044:P1044" si="747">sum(M1041:M1042)</f>
        <v>76</v>
      </c>
      <c r="N1044" s="2002">
        <f t="shared" si="747"/>
        <v>48</v>
      </c>
      <c r="O1044" s="2002">
        <f t="shared" si="747"/>
        <v>28</v>
      </c>
      <c r="P1044" s="2003">
        <f t="shared" si="747"/>
        <v>7400</v>
      </c>
      <c r="Q1044" s="2003">
        <f>sum(Q1042:Q1043)</f>
        <v>387</v>
      </c>
      <c r="R1044" s="2004">
        <f>sum(R1041:R1042)</f>
        <v>0.893961039</v>
      </c>
      <c r="S1044" s="2005">
        <f>sum(S1042:S1043)</f>
        <v>392</v>
      </c>
      <c r="T1044" s="2000">
        <f t="shared" si="741"/>
        <v>0.05297297297</v>
      </c>
      <c r="U1044" s="7"/>
      <c r="V1044" s="7"/>
      <c r="W1044" s="7"/>
      <c r="X1044" s="7"/>
      <c r="Y1044" s="7"/>
      <c r="Z1044" s="7"/>
      <c r="AA1044" s="7"/>
      <c r="AB1044" s="7"/>
      <c r="AC1044" s="7"/>
    </row>
    <row r="1045">
      <c r="A1045" s="1943" t="s">
        <v>9</v>
      </c>
      <c r="B1045" s="1782">
        <f t="shared" ref="B1045:I1045" si="748">SUM(B1040:B1044)</f>
        <v>1046.22</v>
      </c>
      <c r="C1045" s="1782">
        <f t="shared" si="748"/>
        <v>1427.78</v>
      </c>
      <c r="D1045" s="1782">
        <f t="shared" si="748"/>
        <v>1180.61</v>
      </c>
      <c r="E1045" s="1782">
        <f t="shared" si="748"/>
        <v>1379.28</v>
      </c>
      <c r="F1045" s="1782">
        <f t="shared" si="748"/>
        <v>1304.24</v>
      </c>
      <c r="G1045" s="1782">
        <f t="shared" si="748"/>
        <v>1659.38</v>
      </c>
      <c r="H1045" s="1782">
        <f t="shared" si="748"/>
        <v>1386.97</v>
      </c>
      <c r="I1045" s="1782">
        <f t="shared" si="748"/>
        <v>9384.48</v>
      </c>
      <c r="J1045" s="588"/>
      <c r="K1045" s="305" t="s">
        <v>454</v>
      </c>
      <c r="L1045" s="2007" t="s">
        <v>791</v>
      </c>
      <c r="M1045" s="221">
        <v>11.0</v>
      </c>
      <c r="N1045" s="221">
        <v>9.0</v>
      </c>
      <c r="O1045" s="1995">
        <f t="shared" ref="O1045:O1048" si="749">(M1045-N1045)</f>
        <v>2</v>
      </c>
      <c r="P1045" s="2008">
        <v>22000.0</v>
      </c>
      <c r="Q1045" s="2009">
        <f>(F1053)</f>
        <v>4826.67</v>
      </c>
      <c r="R1045" s="306">
        <f t="shared" ref="R1045:R1048" si="750">(Q1045/P1045)</f>
        <v>0.2193940909</v>
      </c>
      <c r="S1045" s="2010">
        <f t="shared" ref="S1045:S1048" si="751">(Q1045/30*30)</f>
        <v>4826.67</v>
      </c>
      <c r="T1045" s="2000">
        <f t="shared" si="741"/>
        <v>0.2193940909</v>
      </c>
      <c r="U1045" s="7"/>
      <c r="V1045" s="7"/>
      <c r="W1045" s="7"/>
      <c r="X1045" s="7"/>
      <c r="Y1045" s="7"/>
      <c r="Z1045" s="7"/>
      <c r="AA1045" s="7"/>
      <c r="AB1045" s="7"/>
      <c r="AC1045" s="7"/>
    </row>
    <row r="1046">
      <c r="A1046" s="1963"/>
      <c r="B1046" s="576"/>
      <c r="C1046" s="576"/>
      <c r="D1046" s="576"/>
      <c r="E1046" s="676"/>
      <c r="F1046" s="727"/>
      <c r="G1046" s="727"/>
      <c r="H1046" s="727"/>
      <c r="I1046" s="727"/>
      <c r="J1046" s="588"/>
      <c r="K1046" s="305" t="s">
        <v>456</v>
      </c>
      <c r="L1046" s="304" t="s">
        <v>792</v>
      </c>
      <c r="M1046" s="221">
        <v>11.0</v>
      </c>
      <c r="N1046" s="221">
        <v>9.0</v>
      </c>
      <c r="O1046" s="1995">
        <f t="shared" si="749"/>
        <v>2</v>
      </c>
      <c r="P1046" s="2008">
        <v>15000.0</v>
      </c>
      <c r="Q1046" s="2009">
        <f>(G1053)</f>
        <v>2344.96</v>
      </c>
      <c r="R1046" s="1998">
        <f t="shared" si="750"/>
        <v>0.1563306667</v>
      </c>
      <c r="S1046" s="2010">
        <f t="shared" si="751"/>
        <v>2344.96</v>
      </c>
      <c r="T1046" s="2000">
        <f t="shared" si="741"/>
        <v>0.1563306667</v>
      </c>
      <c r="U1046" s="7"/>
      <c r="V1046" s="7"/>
      <c r="W1046" s="7"/>
      <c r="X1046" s="7"/>
      <c r="Y1046" s="7"/>
      <c r="Z1046" s="7"/>
      <c r="AA1046" s="7"/>
      <c r="AB1046" s="7"/>
      <c r="AC1046" s="7"/>
    </row>
    <row r="1047">
      <c r="A1047" s="1963"/>
      <c r="B1047" s="576"/>
      <c r="C1047" s="576"/>
      <c r="D1047" s="576"/>
      <c r="E1047" s="676"/>
      <c r="F1047" s="727"/>
      <c r="G1047" s="727"/>
      <c r="H1047" s="727"/>
      <c r="I1047" s="727"/>
      <c r="J1047" s="588"/>
      <c r="K1047" s="305" t="s">
        <v>455</v>
      </c>
      <c r="L1047" s="304"/>
      <c r="M1047" s="221">
        <v>11.0</v>
      </c>
      <c r="N1047" s="221">
        <v>6.0</v>
      </c>
      <c r="O1047" s="1995">
        <f t="shared" si="749"/>
        <v>5</v>
      </c>
      <c r="P1047" s="2008">
        <v>22000.0</v>
      </c>
      <c r="Q1047" s="2009">
        <f>(H1053)</f>
        <v>1769.92</v>
      </c>
      <c r="R1047" s="1998">
        <f t="shared" si="750"/>
        <v>0.08045090909</v>
      </c>
      <c r="S1047" s="2010">
        <f t="shared" si="751"/>
        <v>1769.92</v>
      </c>
      <c r="T1047" s="2000">
        <f t="shared" si="741"/>
        <v>0.08045090909</v>
      </c>
      <c r="U1047" s="7"/>
      <c r="V1047" s="7"/>
      <c r="W1047" s="7"/>
      <c r="X1047" s="7"/>
      <c r="Y1047" s="7"/>
      <c r="Z1047" s="7"/>
      <c r="AA1047" s="7"/>
      <c r="AB1047" s="7"/>
      <c r="AC1047" s="7"/>
    </row>
    <row r="1048">
      <c r="A1048" s="1963"/>
      <c r="B1048" s="576"/>
      <c r="C1048" s="576"/>
      <c r="D1048" s="1834" t="s">
        <v>35</v>
      </c>
      <c r="E1048" s="1834" t="s">
        <v>164</v>
      </c>
      <c r="F1048" s="1834" t="s">
        <v>165</v>
      </c>
      <c r="G1048" s="1833" t="s">
        <v>166</v>
      </c>
      <c r="H1048" s="1833" t="s">
        <v>589</v>
      </c>
      <c r="I1048" s="1854" t="s">
        <v>1110</v>
      </c>
      <c r="J1048" s="588"/>
      <c r="K1048" s="305" t="s">
        <v>590</v>
      </c>
      <c r="L1048" s="2007"/>
      <c r="M1048" s="221">
        <v>11.0</v>
      </c>
      <c r="N1048" s="221">
        <v>6.0</v>
      </c>
      <c r="O1048" s="1995">
        <f t="shared" si="749"/>
        <v>5</v>
      </c>
      <c r="P1048" s="2008">
        <v>22000.0</v>
      </c>
      <c r="Q1048" s="2009">
        <f>(I1053)</f>
        <v>3184.1</v>
      </c>
      <c r="R1048" s="1998">
        <f t="shared" si="750"/>
        <v>0.1447318182</v>
      </c>
      <c r="S1048" s="2010">
        <f t="shared" si="751"/>
        <v>3184.1</v>
      </c>
      <c r="T1048" s="2000">
        <f t="shared" si="741"/>
        <v>0.1447318182</v>
      </c>
      <c r="U1048" s="7"/>
      <c r="V1048" s="7"/>
      <c r="W1048" s="7"/>
      <c r="X1048" s="7"/>
      <c r="Y1048" s="7"/>
      <c r="Z1048" s="7"/>
      <c r="AA1048" s="7"/>
      <c r="AB1048" s="7"/>
      <c r="AC1048" s="7"/>
    </row>
    <row r="1049">
      <c r="A1049" s="1963"/>
      <c r="B1049" s="576"/>
      <c r="C1049" s="576"/>
      <c r="D1049" s="1988">
        <v>44843.0</v>
      </c>
      <c r="E1049" s="2034">
        <f t="shared" ref="E1049:I1049" si="752">E521</f>
        <v>4888.65</v>
      </c>
      <c r="F1049" s="2034">
        <f t="shared" si="752"/>
        <v>2517.33</v>
      </c>
      <c r="G1049" s="2034">
        <f t="shared" si="752"/>
        <v>2344.96</v>
      </c>
      <c r="H1049" s="2034">
        <f t="shared" si="752"/>
        <v>1769.92</v>
      </c>
      <c r="I1049" s="2034">
        <f t="shared" si="752"/>
        <v>1723.64</v>
      </c>
      <c r="J1049" s="588"/>
      <c r="K1049" s="2013" t="s">
        <v>795</v>
      </c>
      <c r="L1049" s="2014" t="s">
        <v>795</v>
      </c>
      <c r="M1049" s="2002">
        <f t="shared" ref="M1049:Q1049" si="753">sum(M1045:M1048)</f>
        <v>44</v>
      </c>
      <c r="N1049" s="2002">
        <f t="shared" si="753"/>
        <v>30</v>
      </c>
      <c r="O1049" s="2002">
        <f t="shared" si="753"/>
        <v>14</v>
      </c>
      <c r="P1049" s="2015">
        <f t="shared" si="753"/>
        <v>81000</v>
      </c>
      <c r="Q1049" s="2015">
        <f t="shared" si="753"/>
        <v>12125.65</v>
      </c>
      <c r="R1049" s="2004">
        <f>sum(R1046:R1048)</f>
        <v>0.3815133939</v>
      </c>
      <c r="S1049" s="2015">
        <f>sum(S1045:S1048)</f>
        <v>12125.65</v>
      </c>
      <c r="T1049" s="2000">
        <f t="shared" si="741"/>
        <v>0.1496993827</v>
      </c>
      <c r="U1049" s="7"/>
      <c r="V1049" s="7"/>
      <c r="W1049" s="7"/>
      <c r="X1049" s="7"/>
      <c r="Y1049" s="7"/>
      <c r="Z1049" s="7"/>
      <c r="AA1049" s="7"/>
      <c r="AB1049" s="7"/>
      <c r="AC1049" s="7"/>
    </row>
    <row r="1050">
      <c r="A1050" s="1963"/>
      <c r="B1050" s="576"/>
      <c r="C1050" s="576"/>
      <c r="D1050" s="1989">
        <v>44850.0</v>
      </c>
      <c r="E1050" s="2034">
        <f>I1040</f>
        <v>5614.68</v>
      </c>
      <c r="F1050" s="2034">
        <f>I1041</f>
        <v>2309.34</v>
      </c>
      <c r="G1050" s="2034">
        <f>I1042</f>
        <v>0</v>
      </c>
      <c r="H1050" s="2034">
        <f>I1043</f>
        <v>0</v>
      </c>
      <c r="I1050" s="2034">
        <f>I1044</f>
        <v>1460.46</v>
      </c>
      <c r="J1050" s="576"/>
      <c r="K1050" s="576"/>
      <c r="L1050" s="1963"/>
      <c r="M1050" s="1963"/>
      <c r="N1050" s="1963"/>
      <c r="O1050" s="576"/>
      <c r="P1050" s="629"/>
      <c r="Q1050" s="629"/>
      <c r="R1050" s="1690"/>
      <c r="S1050" s="629"/>
      <c r="T1050" s="1690"/>
      <c r="U1050" s="7"/>
      <c r="V1050" s="7"/>
      <c r="W1050" s="7"/>
      <c r="X1050" s="7"/>
      <c r="Y1050" s="7"/>
      <c r="Z1050" s="7"/>
      <c r="AA1050" s="7"/>
      <c r="AB1050" s="7"/>
      <c r="AC1050" s="7"/>
    </row>
    <row r="1051">
      <c r="A1051" s="1963"/>
      <c r="B1051" s="576"/>
      <c r="C1051" s="576"/>
      <c r="D1051" s="1989">
        <v>44857.0</v>
      </c>
      <c r="E1051" s="2035"/>
      <c r="F1051" s="2035"/>
      <c r="G1051" s="2035"/>
      <c r="H1051" s="2035"/>
      <c r="I1051" s="2035"/>
      <c r="J1051" s="576"/>
      <c r="K1051" s="577"/>
      <c r="L1051" s="1975"/>
      <c r="M1051" s="1975"/>
      <c r="N1051" s="1975"/>
      <c r="O1051" s="577"/>
      <c r="P1051" s="1964"/>
      <c r="Q1051" s="1964"/>
      <c r="R1051" s="1965"/>
      <c r="S1051" s="1968"/>
      <c r="T1051" s="716" t="s">
        <v>1043</v>
      </c>
      <c r="U1051" s="7"/>
      <c r="V1051" s="7"/>
      <c r="W1051" s="7"/>
      <c r="X1051" s="7"/>
      <c r="Y1051" s="7"/>
      <c r="Z1051" s="7"/>
      <c r="AA1051" s="7"/>
      <c r="AB1051" s="7"/>
      <c r="AC1051" s="7"/>
    </row>
    <row r="1052">
      <c r="A1052" s="1963"/>
      <c r="B1052" s="576"/>
      <c r="C1052" s="576"/>
      <c r="D1052" s="1989">
        <v>44864.0</v>
      </c>
      <c r="E1052" s="2035"/>
      <c r="F1052" s="2035"/>
      <c r="G1052" s="2035"/>
      <c r="H1052" s="2035"/>
      <c r="I1052" s="2035"/>
      <c r="J1052" s="576"/>
      <c r="K1052" s="576"/>
      <c r="L1052" s="1963"/>
      <c r="M1052" s="1963"/>
      <c r="N1052" s="1963"/>
      <c r="O1052" s="576"/>
      <c r="P1052" s="629"/>
      <c r="Q1052" s="629"/>
      <c r="R1052" s="1690"/>
      <c r="S1052" s="629"/>
      <c r="T1052" s="717" t="s">
        <v>1044</v>
      </c>
      <c r="U1052" s="7"/>
      <c r="V1052" s="7"/>
      <c r="W1052" s="7"/>
      <c r="X1052" s="7"/>
      <c r="Y1052" s="7"/>
      <c r="Z1052" s="7"/>
      <c r="AA1052" s="7"/>
      <c r="AB1052" s="7"/>
      <c r="AC1052" s="7"/>
    </row>
    <row r="1053">
      <c r="A1053" s="1963"/>
      <c r="B1053" s="576"/>
      <c r="C1053" s="576"/>
      <c r="D1053" s="2036" t="s">
        <v>9</v>
      </c>
      <c r="E1053" s="2037">
        <f t="shared" ref="E1053:I1053" si="754">SUM(E1049:E1052)</f>
        <v>10503.33</v>
      </c>
      <c r="F1053" s="2037">
        <f t="shared" si="754"/>
        <v>4826.67</v>
      </c>
      <c r="G1053" s="2037">
        <f t="shared" si="754"/>
        <v>2344.96</v>
      </c>
      <c r="H1053" s="2037">
        <f t="shared" si="754"/>
        <v>1769.92</v>
      </c>
      <c r="I1053" s="2037">
        <f t="shared" si="754"/>
        <v>3184.1</v>
      </c>
      <c r="J1053" s="576"/>
      <c r="K1053" s="576"/>
      <c r="L1053" s="1963"/>
      <c r="M1053" s="1963"/>
      <c r="N1053" s="1963"/>
      <c r="O1053" s="576"/>
      <c r="P1053" s="629"/>
      <c r="Q1053" s="629"/>
      <c r="R1053" s="1690"/>
      <c r="S1053" s="629"/>
      <c r="T1053" s="720" t="s">
        <v>1045</v>
      </c>
      <c r="U1053" s="7"/>
      <c r="V1053" s="7"/>
      <c r="W1053" s="7"/>
      <c r="X1053" s="7"/>
      <c r="Y1053" s="7"/>
      <c r="Z1053" s="7"/>
      <c r="AA1053" s="7"/>
      <c r="AB1053" s="7"/>
      <c r="AC1053" s="7"/>
    </row>
    <row r="1054">
      <c r="A1054" s="1963"/>
      <c r="B1054" s="576"/>
      <c r="C1054" s="576"/>
      <c r="D1054" s="1834" t="s">
        <v>167</v>
      </c>
      <c r="E1054" s="2038">
        <f>(E1053/23000)</f>
        <v>0.4566665217</v>
      </c>
      <c r="F1054" s="2038">
        <f>(F1053/16000)</f>
        <v>0.301666875</v>
      </c>
      <c r="G1054" s="2038">
        <f>(G1053/23000)</f>
        <v>0.1019547826</v>
      </c>
      <c r="H1054" s="2038">
        <f t="shared" ref="H1054:I1054" si="755">(H1053/20000)</f>
        <v>0.088496</v>
      </c>
      <c r="I1054" s="2038">
        <f t="shared" si="755"/>
        <v>0.159205</v>
      </c>
      <c r="J1054" s="576"/>
      <c r="K1054" s="576"/>
      <c r="L1054" s="1963"/>
      <c r="M1054" s="1963"/>
      <c r="N1054" s="1963"/>
      <c r="O1054" s="576"/>
      <c r="P1054" s="629"/>
      <c r="Q1054" s="629"/>
      <c r="R1054" s="1690"/>
      <c r="S1054" s="629"/>
      <c r="T1054" s="724" t="s">
        <v>1046</v>
      </c>
      <c r="U1054" s="7"/>
      <c r="V1054" s="7"/>
      <c r="W1054" s="7"/>
      <c r="X1054" s="7"/>
      <c r="Y1054" s="7"/>
      <c r="Z1054" s="7"/>
      <c r="AA1054" s="7"/>
      <c r="AB1054" s="7"/>
      <c r="AC1054" s="7"/>
    </row>
    <row r="1055">
      <c r="A1055" s="698" t="s">
        <v>100</v>
      </c>
      <c r="B1055" s="576"/>
      <c r="C1055" s="576"/>
      <c r="D1055" s="588"/>
      <c r="J1055" s="576"/>
      <c r="K1055" s="576"/>
      <c r="L1055" s="1963"/>
      <c r="M1055" s="1963"/>
      <c r="N1055" s="1963"/>
      <c r="O1055" s="576"/>
      <c r="P1055" s="629"/>
      <c r="Q1055" s="629"/>
      <c r="R1055" s="1690"/>
      <c r="S1055" s="629"/>
      <c r="T1055" s="1690"/>
      <c r="U1055" s="7"/>
      <c r="V1055" s="7"/>
      <c r="W1055" s="7"/>
      <c r="X1055" s="7"/>
      <c r="Y1055" s="7"/>
      <c r="Z1055" s="7"/>
      <c r="AA1055" s="7"/>
      <c r="AB1055" s="7"/>
      <c r="AC1055" s="7"/>
    </row>
    <row r="1056">
      <c r="A1056" s="2041" t="s">
        <v>1128</v>
      </c>
      <c r="B1056" s="2042"/>
      <c r="C1056" s="2042"/>
      <c r="D1056" s="2042"/>
      <c r="E1056" s="2042"/>
      <c r="F1056" s="2042"/>
      <c r="G1056" s="2042"/>
      <c r="H1056" s="2042"/>
      <c r="I1056" s="2042"/>
      <c r="J1056" s="2043"/>
      <c r="K1056" s="2041" t="s">
        <v>1128</v>
      </c>
      <c r="L1056" s="2042"/>
      <c r="M1056" s="2042"/>
      <c r="N1056" s="2042"/>
      <c r="O1056" s="2042"/>
      <c r="P1056" s="2042"/>
      <c r="Q1056" s="2042"/>
      <c r="R1056" s="2042"/>
      <c r="S1056" s="2045"/>
      <c r="T1056" s="2046"/>
      <c r="U1056" s="1990"/>
      <c r="V1056" s="1990"/>
      <c r="W1056" s="2047"/>
      <c r="X1056" s="2047"/>
      <c r="Y1056" s="2047"/>
      <c r="Z1056" s="2047"/>
      <c r="AA1056" s="2047"/>
      <c r="AB1056" s="2047"/>
      <c r="AC1056" s="2047"/>
    </row>
    <row r="1057">
      <c r="A1057" s="48"/>
      <c r="B1057" s="48"/>
      <c r="C1057" s="48"/>
      <c r="D1057" s="48"/>
      <c r="E1057" s="48"/>
      <c r="F1057" s="48"/>
      <c r="G1057" s="48"/>
      <c r="H1057" s="48"/>
      <c r="I1057" s="48"/>
      <c r="J1057" s="48"/>
      <c r="K1057" s="48"/>
      <c r="L1057" s="48"/>
      <c r="M1057" s="48"/>
      <c r="N1057" s="48"/>
      <c r="O1057" s="48"/>
      <c r="P1057" s="48"/>
      <c r="Q1057" s="48"/>
      <c r="R1057" s="48"/>
      <c r="S1057" s="48"/>
      <c r="T1057" s="48"/>
      <c r="U1057" s="48"/>
      <c r="V1057" s="48"/>
      <c r="W1057" s="48"/>
      <c r="X1057" s="48"/>
      <c r="Y1057" s="48"/>
      <c r="Z1057" s="48"/>
      <c r="AA1057" s="48"/>
      <c r="AB1057" s="48"/>
      <c r="AC1057" s="48"/>
    </row>
    <row r="1058">
      <c r="A1058" s="1754" t="s">
        <v>1128</v>
      </c>
      <c r="B1058" s="1755">
        <v>17.0</v>
      </c>
      <c r="C1058" s="1755">
        <v>18.0</v>
      </c>
      <c r="D1058" s="1755">
        <v>19.0</v>
      </c>
      <c r="E1058" s="1755">
        <v>20.0</v>
      </c>
      <c r="F1058" s="1755">
        <v>21.0</v>
      </c>
      <c r="G1058" s="1755">
        <v>22.0</v>
      </c>
      <c r="H1058" s="1644"/>
      <c r="I1058" s="1680"/>
      <c r="J1058" s="635"/>
      <c r="K1058" s="1754" t="s">
        <v>1128</v>
      </c>
      <c r="L1058" s="1920"/>
      <c r="M1058" s="1920"/>
      <c r="N1058" s="1920"/>
      <c r="O1058" s="1920"/>
      <c r="P1058" s="1920"/>
      <c r="Q1058" s="1920"/>
      <c r="R1058" s="1680"/>
      <c r="S1058" s="649"/>
      <c r="T1058" s="649"/>
      <c r="U1058" s="7"/>
      <c r="V1058" s="7"/>
      <c r="W1058" s="7"/>
      <c r="X1058" s="7"/>
      <c r="Y1058" s="7"/>
      <c r="Z1058" s="7"/>
      <c r="AA1058" s="7"/>
      <c r="AB1058" s="7"/>
      <c r="AC1058" s="7"/>
    </row>
    <row r="1059">
      <c r="A1059" s="1756" t="s">
        <v>305</v>
      </c>
      <c r="B1059" s="693" t="s">
        <v>2</v>
      </c>
      <c r="C1059" s="693" t="s">
        <v>3</v>
      </c>
      <c r="D1059" s="693" t="s">
        <v>4</v>
      </c>
      <c r="E1059" s="693" t="s">
        <v>5</v>
      </c>
      <c r="F1059" s="693" t="s">
        <v>6</v>
      </c>
      <c r="G1059" s="693" t="s">
        <v>7</v>
      </c>
      <c r="H1059" s="693" t="s">
        <v>9</v>
      </c>
      <c r="I1059" s="693" t="s">
        <v>71</v>
      </c>
      <c r="J1059" s="635"/>
      <c r="K1059" s="693" t="s">
        <v>305</v>
      </c>
      <c r="L1059" s="693" t="s">
        <v>72</v>
      </c>
      <c r="M1059" s="693" t="s">
        <v>13</v>
      </c>
      <c r="N1059" s="701" t="s">
        <v>73</v>
      </c>
      <c r="O1059" s="693" t="s">
        <v>13</v>
      </c>
      <c r="P1059" s="701" t="s">
        <v>74</v>
      </c>
      <c r="Q1059" s="701" t="s">
        <v>640</v>
      </c>
      <c r="R1059" s="1686" t="s">
        <v>592</v>
      </c>
      <c r="S1059" s="649"/>
      <c r="T1059" s="649"/>
      <c r="U1059" s="7"/>
      <c r="V1059" s="7"/>
      <c r="W1059" s="7"/>
      <c r="X1059" s="7"/>
      <c r="Y1059" s="7"/>
      <c r="Z1059" s="7"/>
      <c r="AA1059" s="7"/>
      <c r="AB1059" s="7"/>
      <c r="AC1059" s="7"/>
    </row>
    <row r="1060">
      <c r="A1060" s="1757" t="s">
        <v>75</v>
      </c>
      <c r="B1060" s="1758">
        <f t="shared" ref="B1060:H1060" si="756"> SUM(B1061:B1065,B1067:B1071,B1073:B1077,B1079:B1083,B1085:B1089,B1091:B1095,B1097:B1101)</f>
        <v>0</v>
      </c>
      <c r="C1060" s="1758">
        <f t="shared" si="756"/>
        <v>11</v>
      </c>
      <c r="D1060" s="1758">
        <f t="shared" si="756"/>
        <v>2</v>
      </c>
      <c r="E1060" s="1758">
        <f t="shared" si="756"/>
        <v>0</v>
      </c>
      <c r="F1060" s="1758">
        <f t="shared" si="756"/>
        <v>0</v>
      </c>
      <c r="G1060" s="1758">
        <f t="shared" si="756"/>
        <v>0</v>
      </c>
      <c r="H1060" s="1758">
        <f t="shared" si="756"/>
        <v>13</v>
      </c>
      <c r="I1060" s="1758"/>
      <c r="J1060" s="635"/>
      <c r="K1060" s="1757" t="s">
        <v>75</v>
      </c>
      <c r="L1060" s="1758"/>
      <c r="M1060" s="1758"/>
      <c r="N1060" s="1758"/>
      <c r="O1060" s="1758"/>
      <c r="P1060" s="1758"/>
      <c r="Q1060" s="1758"/>
      <c r="R1060" s="1758"/>
      <c r="S1060" s="649"/>
      <c r="T1060" s="649"/>
      <c r="U1060" s="7"/>
      <c r="V1060" s="7"/>
      <c r="W1060" s="7"/>
      <c r="X1060" s="7"/>
      <c r="Y1060" s="7"/>
      <c r="Z1060" s="7"/>
      <c r="AA1060" s="7"/>
      <c r="AB1060" s="7"/>
      <c r="AC1060" s="7"/>
    </row>
    <row r="1061">
      <c r="A1061" s="1759" t="s">
        <v>76</v>
      </c>
      <c r="B1061" s="1760">
        <v>0.0</v>
      </c>
      <c r="C1061" s="1760">
        <v>0.0</v>
      </c>
      <c r="D1061" s="1760">
        <v>0.0</v>
      </c>
      <c r="E1061" s="1760">
        <v>0.0</v>
      </c>
      <c r="F1061" s="1760"/>
      <c r="G1061" s="1765"/>
      <c r="H1061" s="1760">
        <f t="shared" ref="H1061:H1069" si="757">SUM(B1061:G1061)</f>
        <v>0</v>
      </c>
      <c r="I1061" s="1762">
        <f>SUM(H1061:H1065)</f>
        <v>0</v>
      </c>
      <c r="J1061" s="647"/>
      <c r="K1061" s="1759" t="s">
        <v>76</v>
      </c>
      <c r="L1061" s="1765">
        <v>2.0</v>
      </c>
      <c r="M1061" s="1762">
        <f>(L1061-H1061)-R1061</f>
        <v>2</v>
      </c>
      <c r="N1061" s="1765">
        <v>60.0</v>
      </c>
      <c r="O1061" s="1762">
        <f t="shared" ref="O1061:O1062" si="758">SUM(M1061,N1061)</f>
        <v>62</v>
      </c>
      <c r="P1061" s="1764"/>
      <c r="Q1061" s="1766"/>
      <c r="R1061" s="1765"/>
      <c r="S1061" s="649"/>
      <c r="T1061" s="649"/>
      <c r="U1061" s="7"/>
      <c r="V1061" s="7"/>
      <c r="W1061" s="7"/>
      <c r="X1061" s="7"/>
      <c r="Y1061" s="7"/>
      <c r="Z1061" s="7"/>
      <c r="AA1061" s="7"/>
      <c r="AB1061" s="7"/>
      <c r="AC1061" s="7"/>
    </row>
    <row r="1062">
      <c r="A1062" s="1714" t="s">
        <v>77</v>
      </c>
      <c r="B1062" s="692">
        <v>0.0</v>
      </c>
      <c r="C1062" s="692">
        <v>0.0</v>
      </c>
      <c r="D1062" s="692">
        <v>0.0</v>
      </c>
      <c r="E1062" s="692">
        <v>0.0</v>
      </c>
      <c r="F1062" s="692"/>
      <c r="G1062" s="692"/>
      <c r="H1062" s="693">
        <f t="shared" si="757"/>
        <v>0</v>
      </c>
      <c r="I1062" s="596">
        <f>(I1061/60)</f>
        <v>0</v>
      </c>
      <c r="J1062" s="647"/>
      <c r="K1062" s="1714" t="s">
        <v>77</v>
      </c>
      <c r="L1062" s="701">
        <f t="shared" ref="L1062:L1063" si="759">O534</f>
        <v>1</v>
      </c>
      <c r="M1062" s="701">
        <f>(L1062-H1062-H1063)-R1062</f>
        <v>1</v>
      </c>
      <c r="N1062" s="692">
        <v>20.0</v>
      </c>
      <c r="O1062" s="701">
        <f t="shared" si="758"/>
        <v>21</v>
      </c>
      <c r="P1062" s="701"/>
      <c r="Q1062" s="1621"/>
      <c r="R1062" s="1686"/>
      <c r="S1062" s="649"/>
      <c r="T1062" s="649"/>
      <c r="U1062" s="7"/>
      <c r="V1062" s="7"/>
      <c r="W1062" s="7"/>
      <c r="X1062" s="7"/>
      <c r="Y1062" s="7"/>
      <c r="Z1062" s="7"/>
      <c r="AA1062" s="7"/>
      <c r="AB1062" s="7"/>
      <c r="AC1062" s="7"/>
    </row>
    <row r="1063">
      <c r="A1063" s="1714" t="s">
        <v>78</v>
      </c>
      <c r="B1063" s="692">
        <v>0.0</v>
      </c>
      <c r="C1063" s="692">
        <v>0.0</v>
      </c>
      <c r="D1063" s="692">
        <v>0.0</v>
      </c>
      <c r="E1063" s="692">
        <v>0.0</v>
      </c>
      <c r="F1063" s="692"/>
      <c r="G1063" s="692"/>
      <c r="H1063" s="693">
        <f t="shared" si="757"/>
        <v>0</v>
      </c>
      <c r="I1063" s="701"/>
      <c r="J1063" s="647"/>
      <c r="K1063" s="1714" t="s">
        <v>78</v>
      </c>
      <c r="L1063" s="701" t="str">
        <f t="shared" si="759"/>
        <v>-</v>
      </c>
      <c r="M1063" s="701" t="s">
        <v>79</v>
      </c>
      <c r="N1063" s="692" t="s">
        <v>79</v>
      </c>
      <c r="O1063" s="701" t="s">
        <v>79</v>
      </c>
      <c r="P1063" s="692" t="s">
        <v>100</v>
      </c>
      <c r="Q1063" s="1686"/>
      <c r="R1063" s="1686"/>
      <c r="S1063" s="649"/>
      <c r="T1063" s="649"/>
      <c r="U1063" s="7"/>
      <c r="V1063" s="7"/>
      <c r="W1063" s="7"/>
      <c r="X1063" s="7"/>
      <c r="Y1063" s="7"/>
      <c r="Z1063" s="7"/>
      <c r="AA1063" s="7"/>
      <c r="AB1063" s="7"/>
      <c r="AC1063" s="7"/>
    </row>
    <row r="1064">
      <c r="A1064" s="1714" t="s">
        <v>446</v>
      </c>
      <c r="B1064" s="692">
        <v>0.0</v>
      </c>
      <c r="C1064" s="692">
        <v>0.0</v>
      </c>
      <c r="D1064" s="692">
        <v>0.0</v>
      </c>
      <c r="E1064" s="692">
        <v>0.0</v>
      </c>
      <c r="F1064" s="692"/>
      <c r="G1064" s="692"/>
      <c r="H1064" s="693">
        <f t="shared" si="757"/>
        <v>0</v>
      </c>
      <c r="I1064" s="701"/>
      <c r="J1064" s="647" t="s">
        <v>1092</v>
      </c>
      <c r="K1064" s="1714" t="s">
        <v>446</v>
      </c>
      <c r="L1064" s="692">
        <v>1.0</v>
      </c>
      <c r="M1064" s="701">
        <f>(L1064-H1064)-R1064</f>
        <v>1</v>
      </c>
      <c r="N1064" s="692">
        <v>0.0</v>
      </c>
      <c r="O1064" s="701">
        <f t="shared" ref="O1064:O1065" si="760">SUM(M1064,N1064)</f>
        <v>1</v>
      </c>
      <c r="P1064" s="701"/>
      <c r="Q1064" s="1621"/>
      <c r="R1064" s="1621"/>
      <c r="S1064" s="649"/>
      <c r="T1064" s="649"/>
      <c r="U1064" s="7"/>
      <c r="V1064" s="7"/>
      <c r="W1064" s="7"/>
      <c r="X1064" s="7"/>
      <c r="Y1064" s="7"/>
      <c r="Z1064" s="7"/>
      <c r="AA1064" s="7"/>
      <c r="AB1064" s="7"/>
      <c r="AC1064" s="7"/>
    </row>
    <row r="1065">
      <c r="A1065" s="1714" t="s">
        <v>751</v>
      </c>
      <c r="B1065" s="692">
        <v>0.0</v>
      </c>
      <c r="C1065" s="692">
        <v>0.0</v>
      </c>
      <c r="D1065" s="692">
        <v>0.0</v>
      </c>
      <c r="E1065" s="692">
        <v>0.0</v>
      </c>
      <c r="F1065" s="692"/>
      <c r="G1065" s="692"/>
      <c r="H1065" s="693">
        <f t="shared" si="757"/>
        <v>0</v>
      </c>
      <c r="I1065" s="701"/>
      <c r="J1065" s="647"/>
      <c r="K1065" s="1714" t="s">
        <v>751</v>
      </c>
      <c r="L1065" s="692">
        <v>19.0</v>
      </c>
      <c r="M1065" s="701">
        <f t="shared" ref="M1065:M1066" si="761">(L1065-H1065)</f>
        <v>19</v>
      </c>
      <c r="N1065" s="692">
        <v>0.0</v>
      </c>
      <c r="O1065" s="701">
        <f t="shared" si="760"/>
        <v>19</v>
      </c>
      <c r="P1065" s="701"/>
      <c r="Q1065" s="1621"/>
      <c r="R1065" s="1686"/>
      <c r="S1065" s="649"/>
      <c r="T1065" s="649"/>
      <c r="U1065" s="7"/>
      <c r="V1065" s="7"/>
      <c r="W1065" s="7"/>
      <c r="X1065" s="7"/>
      <c r="Y1065" s="7"/>
      <c r="Z1065" s="7"/>
      <c r="AA1065" s="7"/>
      <c r="AB1065" s="7"/>
      <c r="AC1065" s="7"/>
    </row>
    <row r="1066">
      <c r="A1066" s="1714" t="s">
        <v>80</v>
      </c>
      <c r="B1066" s="692">
        <v>0.0</v>
      </c>
      <c r="C1066" s="692">
        <v>0.0</v>
      </c>
      <c r="D1066" s="692">
        <v>0.0</v>
      </c>
      <c r="E1066" s="692">
        <v>0.0</v>
      </c>
      <c r="F1066" s="692"/>
      <c r="G1066" s="692"/>
      <c r="H1066" s="693">
        <f t="shared" si="757"/>
        <v>0</v>
      </c>
      <c r="I1066" s="701"/>
      <c r="J1066" s="647"/>
      <c r="K1066" s="1714" t="s">
        <v>80</v>
      </c>
      <c r="L1066" s="701">
        <f>O538</f>
        <v>0</v>
      </c>
      <c r="M1066" s="701">
        <f t="shared" si="761"/>
        <v>0</v>
      </c>
      <c r="N1066" s="692">
        <v>20.0</v>
      </c>
      <c r="O1066" s="701">
        <f>sum(M1066,N1066)</f>
        <v>20</v>
      </c>
      <c r="P1066" s="701"/>
      <c r="Q1066" s="1621"/>
      <c r="R1066" s="1686"/>
      <c r="S1066" s="649"/>
      <c r="T1066" s="649"/>
      <c r="U1066" s="7"/>
      <c r="V1066" s="7"/>
      <c r="W1066" s="7"/>
      <c r="X1066" s="7"/>
      <c r="Y1066" s="7"/>
      <c r="Z1066" s="7"/>
      <c r="AA1066" s="7"/>
      <c r="AB1066" s="7"/>
      <c r="AC1066" s="7"/>
    </row>
    <row r="1067">
      <c r="A1067" s="1715" t="s">
        <v>81</v>
      </c>
      <c r="B1067" s="1765">
        <v>0.0</v>
      </c>
      <c r="C1067" s="1765">
        <v>3.0</v>
      </c>
      <c r="D1067" s="1765">
        <v>1.0</v>
      </c>
      <c r="E1067" s="1765">
        <v>0.0</v>
      </c>
      <c r="F1067" s="1765"/>
      <c r="G1067" s="1765"/>
      <c r="H1067" s="1761">
        <f t="shared" si="757"/>
        <v>4</v>
      </c>
      <c r="I1067" s="1762">
        <f>SUM(H1067:H1071)</f>
        <v>4</v>
      </c>
      <c r="J1067" s="647"/>
      <c r="K1067" s="1715" t="s">
        <v>81</v>
      </c>
      <c r="L1067" s="1765">
        <v>9.0</v>
      </c>
      <c r="M1067" s="1762">
        <f>(L1067-H1067)-R1067</f>
        <v>5</v>
      </c>
      <c r="N1067" s="1765">
        <v>50.0</v>
      </c>
      <c r="O1067" s="1762">
        <f t="shared" ref="O1067:O1068" si="762">SUM(M1067,N1067)</f>
        <v>55</v>
      </c>
      <c r="P1067" s="1764"/>
      <c r="Q1067" s="1766"/>
      <c r="R1067" s="1765"/>
      <c r="S1067" s="649"/>
      <c r="T1067" s="649"/>
      <c r="U1067" s="7"/>
      <c r="V1067" s="7"/>
      <c r="W1067" s="7"/>
      <c r="X1067" s="7"/>
      <c r="Y1067" s="7"/>
      <c r="Z1067" s="7"/>
      <c r="AA1067" s="7"/>
      <c r="AB1067" s="7"/>
      <c r="AC1067" s="7"/>
    </row>
    <row r="1068">
      <c r="A1068" s="1714" t="s">
        <v>77</v>
      </c>
      <c r="B1068" s="692">
        <v>0.0</v>
      </c>
      <c r="C1068" s="692">
        <v>0.0</v>
      </c>
      <c r="D1068" s="692">
        <v>0.0</v>
      </c>
      <c r="E1068" s="692">
        <v>0.0</v>
      </c>
      <c r="F1068" s="692"/>
      <c r="G1068" s="692"/>
      <c r="H1068" s="693">
        <f t="shared" si="757"/>
        <v>0</v>
      </c>
      <c r="I1068" s="596">
        <f>(I1067/60)</f>
        <v>0.06666666667</v>
      </c>
      <c r="J1068" s="647"/>
      <c r="K1068" s="1714" t="s">
        <v>77</v>
      </c>
      <c r="L1068" s="701">
        <f t="shared" ref="L1068:L1069" si="763">O540</f>
        <v>0</v>
      </c>
      <c r="M1068" s="701">
        <f>(L1068-H1068-H1069)-R1068</f>
        <v>0</v>
      </c>
      <c r="N1068" s="692">
        <v>10.0</v>
      </c>
      <c r="O1068" s="701">
        <f t="shared" si="762"/>
        <v>10</v>
      </c>
      <c r="P1068" s="701"/>
      <c r="Q1068" s="1686"/>
      <c r="R1068" s="1686"/>
      <c r="S1068" s="649"/>
      <c r="T1068" s="649"/>
      <c r="U1068" s="7"/>
      <c r="V1068" s="7"/>
      <c r="W1068" s="7"/>
      <c r="X1068" s="7"/>
      <c r="Y1068" s="7"/>
      <c r="Z1068" s="7"/>
      <c r="AA1068" s="7"/>
      <c r="AB1068" s="7"/>
      <c r="AC1068" s="7"/>
    </row>
    <row r="1069">
      <c r="A1069" s="1714" t="s">
        <v>78</v>
      </c>
      <c r="B1069" s="692">
        <v>0.0</v>
      </c>
      <c r="C1069" s="692">
        <v>0.0</v>
      </c>
      <c r="D1069" s="692">
        <v>0.0</v>
      </c>
      <c r="E1069" s="692">
        <v>0.0</v>
      </c>
      <c r="F1069" s="692"/>
      <c r="G1069" s="692"/>
      <c r="H1069" s="693">
        <f t="shared" si="757"/>
        <v>0</v>
      </c>
      <c r="I1069" s="701"/>
      <c r="J1069" s="647"/>
      <c r="K1069" s="1714" t="s">
        <v>78</v>
      </c>
      <c r="L1069" s="701" t="str">
        <f t="shared" si="763"/>
        <v>-</v>
      </c>
      <c r="M1069" s="701" t="s">
        <v>79</v>
      </c>
      <c r="N1069" s="692" t="s">
        <v>79</v>
      </c>
      <c r="O1069" s="701" t="s">
        <v>79</v>
      </c>
      <c r="P1069" s="701"/>
      <c r="Q1069" s="1686"/>
      <c r="R1069" s="1686"/>
      <c r="S1069" s="649"/>
      <c r="T1069" s="649"/>
      <c r="U1069" s="7"/>
      <c r="V1069" s="7"/>
      <c r="W1069" s="7"/>
      <c r="X1069" s="7"/>
      <c r="Y1069" s="7"/>
      <c r="Z1069" s="7"/>
      <c r="AA1069" s="7"/>
      <c r="AB1069" s="7"/>
      <c r="AC1069" s="7"/>
    </row>
    <row r="1070">
      <c r="A1070" s="1714" t="s">
        <v>446</v>
      </c>
      <c r="B1070" s="692">
        <v>0.0</v>
      </c>
      <c r="C1070" s="692">
        <v>0.0</v>
      </c>
      <c r="D1070" s="692">
        <v>0.0</v>
      </c>
      <c r="E1070" s="692">
        <v>0.0</v>
      </c>
      <c r="F1070" s="692"/>
      <c r="G1070" s="692"/>
      <c r="H1070" s="693">
        <f t="shared" ref="H1070:H1072" si="764">sum(B1070:G1070)</f>
        <v>0</v>
      </c>
      <c r="I1070" s="701"/>
      <c r="J1070" s="647"/>
      <c r="K1070" s="1714" t="s">
        <v>446</v>
      </c>
      <c r="L1070" s="692">
        <v>0.0</v>
      </c>
      <c r="M1070" s="701">
        <f>(L1070-H1070)-R1070</f>
        <v>0</v>
      </c>
      <c r="N1070" s="692">
        <v>0.0</v>
      </c>
      <c r="O1070" s="701">
        <f t="shared" ref="O1070:O1071" si="765">SUM(M1070,N1070)</f>
        <v>0</v>
      </c>
      <c r="P1070" s="701"/>
      <c r="Q1070" s="1621"/>
      <c r="R1070" s="1686"/>
      <c r="S1070" s="649"/>
      <c r="T1070" s="649"/>
      <c r="U1070" s="7"/>
      <c r="V1070" s="7"/>
      <c r="W1070" s="7"/>
      <c r="X1070" s="7"/>
      <c r="Y1070" s="7"/>
      <c r="Z1070" s="7"/>
      <c r="AA1070" s="7"/>
      <c r="AB1070" s="7"/>
      <c r="AC1070" s="7"/>
    </row>
    <row r="1071">
      <c r="A1071" s="1714" t="s">
        <v>751</v>
      </c>
      <c r="B1071" s="692">
        <v>0.0</v>
      </c>
      <c r="C1071" s="692">
        <v>0.0</v>
      </c>
      <c r="D1071" s="692">
        <v>0.0</v>
      </c>
      <c r="E1071" s="692">
        <v>0.0</v>
      </c>
      <c r="F1071" s="692"/>
      <c r="G1071" s="692"/>
      <c r="H1071" s="693">
        <f t="shared" si="764"/>
        <v>0</v>
      </c>
      <c r="I1071" s="701"/>
      <c r="J1071" s="647"/>
      <c r="K1071" s="1714" t="s">
        <v>751</v>
      </c>
      <c r="L1071" s="701">
        <f t="shared" ref="L1071:L1072" si="766">O543</f>
        <v>7</v>
      </c>
      <c r="M1071" s="701">
        <f t="shared" ref="M1071:M1072" si="767">(L1071-H1071)</f>
        <v>7</v>
      </c>
      <c r="N1071" s="692">
        <v>0.0</v>
      </c>
      <c r="O1071" s="701">
        <f t="shared" si="765"/>
        <v>7</v>
      </c>
      <c r="P1071" s="701"/>
      <c r="Q1071" s="1621"/>
      <c r="R1071" s="1686"/>
      <c r="S1071" s="649"/>
      <c r="T1071" s="649"/>
      <c r="U1071" s="7"/>
      <c r="V1071" s="7"/>
      <c r="W1071" s="7"/>
      <c r="X1071" s="7"/>
      <c r="Y1071" s="7"/>
      <c r="Z1071" s="7"/>
      <c r="AA1071" s="7"/>
      <c r="AB1071" s="7"/>
      <c r="AC1071" s="7"/>
    </row>
    <row r="1072">
      <c r="A1072" s="1714" t="s">
        <v>80</v>
      </c>
      <c r="B1072" s="692">
        <v>0.0</v>
      </c>
      <c r="C1072" s="692">
        <v>0.0</v>
      </c>
      <c r="D1072" s="692">
        <v>0.0</v>
      </c>
      <c r="E1072" s="692">
        <v>0.0</v>
      </c>
      <c r="F1072" s="692"/>
      <c r="G1072" s="692"/>
      <c r="H1072" s="693">
        <f t="shared" si="764"/>
        <v>0</v>
      </c>
      <c r="I1072" s="701"/>
      <c r="J1072" s="647"/>
      <c r="K1072" s="1714" t="s">
        <v>80</v>
      </c>
      <c r="L1072" s="701">
        <f t="shared" si="766"/>
        <v>14</v>
      </c>
      <c r="M1072" s="701">
        <f t="shared" si="767"/>
        <v>14</v>
      </c>
      <c r="N1072" s="692">
        <v>20.0</v>
      </c>
      <c r="O1072" s="701">
        <f>sum(M1072,N1072)</f>
        <v>34</v>
      </c>
      <c r="P1072" s="701"/>
      <c r="Q1072" s="1621"/>
      <c r="R1072" s="1686"/>
      <c r="S1072" s="649"/>
      <c r="T1072" s="649"/>
      <c r="U1072" s="7"/>
      <c r="V1072" s="7"/>
      <c r="W1072" s="7"/>
      <c r="X1072" s="7"/>
      <c r="Y1072" s="7"/>
      <c r="Z1072" s="7"/>
      <c r="AA1072" s="7"/>
      <c r="AB1072" s="7"/>
      <c r="AC1072" s="7"/>
    </row>
    <row r="1073">
      <c r="A1073" s="1715" t="s">
        <v>237</v>
      </c>
      <c r="B1073" s="1760">
        <v>0.0</v>
      </c>
      <c r="C1073" s="1760">
        <v>3.0</v>
      </c>
      <c r="D1073" s="1760">
        <v>1.0</v>
      </c>
      <c r="E1073" s="1760">
        <v>0.0</v>
      </c>
      <c r="F1073" s="1760"/>
      <c r="G1073" s="1760"/>
      <c r="H1073" s="1760">
        <f t="shared" ref="H1073:H1075" si="768">SUM(B1073:G1073)</f>
        <v>4</v>
      </c>
      <c r="I1073" s="1762">
        <f>SUM(H1073:H1077)</f>
        <v>4</v>
      </c>
      <c r="J1073" s="635"/>
      <c r="K1073" s="1715" t="s">
        <v>237</v>
      </c>
      <c r="L1073" s="1765">
        <v>20.0</v>
      </c>
      <c r="M1073" s="1762">
        <f>(L1073-H1073)-R1073</f>
        <v>16</v>
      </c>
      <c r="N1073" s="1765">
        <v>20.0</v>
      </c>
      <c r="O1073" s="1762">
        <f t="shared" ref="O1073:O1074" si="769">SUM(M1073,N1073)</f>
        <v>36</v>
      </c>
      <c r="P1073" s="1764"/>
      <c r="Q1073" s="1766"/>
      <c r="R1073" s="1762"/>
      <c r="S1073" s="649"/>
      <c r="T1073" s="649"/>
      <c r="U1073" s="7"/>
      <c r="V1073" s="7"/>
      <c r="W1073" s="7"/>
      <c r="X1073" s="7"/>
      <c r="Y1073" s="7"/>
      <c r="Z1073" s="7"/>
      <c r="AA1073" s="7"/>
      <c r="AB1073" s="7"/>
      <c r="AC1073" s="7"/>
    </row>
    <row r="1074">
      <c r="A1074" s="1714" t="s">
        <v>77</v>
      </c>
      <c r="B1074" s="692">
        <v>0.0</v>
      </c>
      <c r="C1074" s="692">
        <v>0.0</v>
      </c>
      <c r="D1074" s="692">
        <v>0.0</v>
      </c>
      <c r="E1074" s="692">
        <v>0.0</v>
      </c>
      <c r="F1074" s="692"/>
      <c r="G1074" s="692"/>
      <c r="H1074" s="693">
        <f t="shared" si="768"/>
        <v>0</v>
      </c>
      <c r="I1074" s="596">
        <f>(I1073/60)</f>
        <v>0.06666666667</v>
      </c>
      <c r="J1074" s="635"/>
      <c r="K1074" s="1714" t="s">
        <v>77</v>
      </c>
      <c r="L1074" s="692">
        <v>0.0</v>
      </c>
      <c r="M1074" s="701">
        <f>(L1074-H1074-H1075)-R1074</f>
        <v>0</v>
      </c>
      <c r="N1074" s="692">
        <v>10.0</v>
      </c>
      <c r="O1074" s="701">
        <f t="shared" si="769"/>
        <v>10</v>
      </c>
      <c r="P1074" s="701"/>
      <c r="Q1074" s="1621"/>
      <c r="R1074" s="1686"/>
      <c r="S1074" s="649"/>
      <c r="T1074" s="649"/>
      <c r="U1074" s="7"/>
      <c r="V1074" s="7"/>
      <c r="W1074" s="7"/>
      <c r="X1074" s="7"/>
      <c r="Y1074" s="7"/>
      <c r="Z1074" s="7"/>
      <c r="AA1074" s="7"/>
      <c r="AB1074" s="7"/>
      <c r="AC1074" s="7"/>
    </row>
    <row r="1075">
      <c r="A1075" s="1714" t="s">
        <v>78</v>
      </c>
      <c r="B1075" s="692">
        <v>0.0</v>
      </c>
      <c r="C1075" s="692">
        <v>0.0</v>
      </c>
      <c r="D1075" s="692">
        <v>0.0</v>
      </c>
      <c r="E1075" s="692">
        <v>0.0</v>
      </c>
      <c r="F1075" s="692"/>
      <c r="G1075" s="692"/>
      <c r="H1075" s="693">
        <f t="shared" si="768"/>
        <v>0</v>
      </c>
      <c r="I1075" s="701"/>
      <c r="J1075" s="635"/>
      <c r="K1075" s="1714" t="s">
        <v>78</v>
      </c>
      <c r="L1075" s="701" t="str">
        <f>O547</f>
        <v>-</v>
      </c>
      <c r="M1075" s="701" t="s">
        <v>79</v>
      </c>
      <c r="N1075" s="692" t="s">
        <v>79</v>
      </c>
      <c r="O1075" s="701" t="s">
        <v>79</v>
      </c>
      <c r="P1075" s="701"/>
      <c r="Q1075" s="1686"/>
      <c r="R1075" s="1686"/>
      <c r="S1075" s="649"/>
      <c r="T1075" s="649"/>
      <c r="U1075" s="7"/>
      <c r="V1075" s="7"/>
      <c r="W1075" s="7"/>
      <c r="X1075" s="7"/>
      <c r="Y1075" s="7"/>
      <c r="Z1075" s="7"/>
      <c r="AA1075" s="7"/>
      <c r="AB1075" s="7"/>
      <c r="AC1075" s="7"/>
    </row>
    <row r="1076">
      <c r="A1076" s="1714" t="s">
        <v>446</v>
      </c>
      <c r="B1076" s="692">
        <v>0.0</v>
      </c>
      <c r="C1076" s="692">
        <v>0.0</v>
      </c>
      <c r="D1076" s="692">
        <v>0.0</v>
      </c>
      <c r="E1076" s="692">
        <v>0.0</v>
      </c>
      <c r="F1076" s="692"/>
      <c r="G1076" s="692"/>
      <c r="H1076" s="690">
        <v>0.0</v>
      </c>
      <c r="I1076" s="701"/>
      <c r="J1076" s="635"/>
      <c r="K1076" s="1714" t="s">
        <v>446</v>
      </c>
      <c r="L1076" s="692">
        <v>0.0</v>
      </c>
      <c r="M1076" s="701">
        <f>(L1076-H1076)-R1076</f>
        <v>0</v>
      </c>
      <c r="N1076" s="692">
        <v>0.0</v>
      </c>
      <c r="O1076" s="701">
        <f t="shared" ref="O1076:O1077" si="770">SUM(M1076,N1076)</f>
        <v>0</v>
      </c>
      <c r="P1076" s="701"/>
      <c r="Q1076" s="1621"/>
      <c r="R1076" s="1686"/>
      <c r="S1076" s="649"/>
      <c r="T1076" s="649"/>
      <c r="U1076" s="7"/>
      <c r="V1076" s="7"/>
      <c r="W1076" s="7"/>
      <c r="X1076" s="7"/>
      <c r="Y1076" s="7"/>
      <c r="Z1076" s="7"/>
      <c r="AA1076" s="7"/>
      <c r="AB1076" s="7"/>
      <c r="AC1076" s="7"/>
    </row>
    <row r="1077">
      <c r="A1077" s="1714" t="s">
        <v>751</v>
      </c>
      <c r="B1077" s="692">
        <v>0.0</v>
      </c>
      <c r="C1077" s="692">
        <v>0.0</v>
      </c>
      <c r="D1077" s="692">
        <v>0.0</v>
      </c>
      <c r="E1077" s="692">
        <v>0.0</v>
      </c>
      <c r="F1077" s="692"/>
      <c r="G1077" s="692"/>
      <c r="H1077" s="693">
        <f t="shared" ref="H1077:H1078" si="771">sum(B1077:G1077)</f>
        <v>0</v>
      </c>
      <c r="I1077" s="701"/>
      <c r="J1077" s="635"/>
      <c r="K1077" s="1714" t="s">
        <v>751</v>
      </c>
      <c r="L1077" s="701">
        <f>O549</f>
        <v>0</v>
      </c>
      <c r="M1077" s="701">
        <f t="shared" ref="M1077:M1078" si="772">(L1077-H1077)</f>
        <v>0</v>
      </c>
      <c r="N1077" s="692">
        <v>0.0</v>
      </c>
      <c r="O1077" s="701">
        <f t="shared" si="770"/>
        <v>0</v>
      </c>
      <c r="P1077" s="701"/>
      <c r="Q1077" s="1621"/>
      <c r="R1077" s="1686"/>
      <c r="S1077" s="649"/>
      <c r="T1077" s="649"/>
      <c r="U1077" s="7"/>
      <c r="V1077" s="7"/>
      <c r="W1077" s="7"/>
      <c r="X1077" s="7"/>
      <c r="Y1077" s="7"/>
      <c r="Z1077" s="7"/>
      <c r="AA1077" s="7"/>
      <c r="AB1077" s="7"/>
      <c r="AC1077" s="7"/>
    </row>
    <row r="1078">
      <c r="A1078" s="1714" t="s">
        <v>80</v>
      </c>
      <c r="B1078" s="692">
        <v>0.0</v>
      </c>
      <c r="C1078" s="692">
        <v>0.0</v>
      </c>
      <c r="D1078" s="692">
        <v>0.0</v>
      </c>
      <c r="E1078" s="692">
        <v>0.0</v>
      </c>
      <c r="F1078" s="692"/>
      <c r="G1078" s="692"/>
      <c r="H1078" s="693">
        <f t="shared" si="771"/>
        <v>0</v>
      </c>
      <c r="I1078" s="701"/>
      <c r="J1078" s="635"/>
      <c r="K1078" s="1714" t="s">
        <v>80</v>
      </c>
      <c r="L1078" s="692">
        <v>19.0</v>
      </c>
      <c r="M1078" s="701">
        <f t="shared" si="772"/>
        <v>19</v>
      </c>
      <c r="N1078" s="692">
        <v>0.0</v>
      </c>
      <c r="O1078" s="701">
        <f>sum(M1078,N1078)</f>
        <v>19</v>
      </c>
      <c r="P1078" s="701"/>
      <c r="Q1078" s="1621"/>
      <c r="R1078" s="1686"/>
      <c r="S1078" s="649"/>
      <c r="T1078" s="649"/>
      <c r="U1078" s="7"/>
      <c r="V1078" s="7"/>
      <c r="W1078" s="7"/>
      <c r="X1078" s="7"/>
      <c r="Y1078" s="7"/>
      <c r="Z1078" s="7"/>
      <c r="AA1078" s="7"/>
      <c r="AB1078" s="7"/>
      <c r="AC1078" s="7"/>
    </row>
    <row r="1079">
      <c r="A1079" s="1921" t="s">
        <v>134</v>
      </c>
      <c r="B1079" s="1765">
        <v>0.0</v>
      </c>
      <c r="C1079" s="1765">
        <v>3.0</v>
      </c>
      <c r="D1079" s="1765">
        <v>0.0</v>
      </c>
      <c r="E1079" s="1765">
        <v>0.0</v>
      </c>
      <c r="F1079" s="1765"/>
      <c r="G1079" s="1765"/>
      <c r="H1079" s="1761">
        <f t="shared" ref="H1079:H1081" si="773">SUM(B1079:G1079)</f>
        <v>3</v>
      </c>
      <c r="I1079" s="1762">
        <f>SUM(H1079:H1083)</f>
        <v>3</v>
      </c>
      <c r="J1079" s="647"/>
      <c r="K1079" s="1921" t="s">
        <v>134</v>
      </c>
      <c r="L1079" s="1765">
        <v>8.0</v>
      </c>
      <c r="M1079" s="1762">
        <f>(L1079-H1079)-R1079</f>
        <v>5</v>
      </c>
      <c r="N1079" s="1765">
        <v>30.0</v>
      </c>
      <c r="O1079" s="1762">
        <f t="shared" ref="O1079:O1080" si="774">SUM(M1079,N1079)</f>
        <v>35</v>
      </c>
      <c r="P1079" s="1764"/>
      <c r="Q1079" s="1766"/>
      <c r="R1079" s="1685"/>
      <c r="S1079" s="649"/>
      <c r="T1079" s="649"/>
      <c r="U1079" s="7"/>
      <c r="V1079" s="7"/>
      <c r="W1079" s="7"/>
      <c r="X1079" s="7"/>
      <c r="Y1079" s="7"/>
      <c r="Z1079" s="7"/>
      <c r="AA1079" s="7"/>
      <c r="AB1079" s="7"/>
      <c r="AC1079" s="7"/>
    </row>
    <row r="1080">
      <c r="A1080" s="1714" t="s">
        <v>77</v>
      </c>
      <c r="B1080" s="692">
        <v>0.0</v>
      </c>
      <c r="C1080" s="692">
        <v>0.0</v>
      </c>
      <c r="D1080" s="692">
        <v>0.0</v>
      </c>
      <c r="E1080" s="692">
        <v>0.0</v>
      </c>
      <c r="F1080" s="692"/>
      <c r="G1080" s="692"/>
      <c r="H1080" s="693">
        <f t="shared" si="773"/>
        <v>0</v>
      </c>
      <c r="I1080" s="596">
        <f>(I1079/60)</f>
        <v>0.05</v>
      </c>
      <c r="J1080" s="647"/>
      <c r="K1080" s="1714" t="s">
        <v>77</v>
      </c>
      <c r="L1080" s="701">
        <f t="shared" ref="L1080:L1081" si="775">O552</f>
        <v>0</v>
      </c>
      <c r="M1080" s="701">
        <f>(L1080-H1080-H1081)-R1080</f>
        <v>0</v>
      </c>
      <c r="N1080" s="692">
        <v>10.0</v>
      </c>
      <c r="O1080" s="701">
        <f t="shared" si="774"/>
        <v>10</v>
      </c>
      <c r="P1080" s="701"/>
      <c r="Q1080" s="1621"/>
      <c r="R1080" s="1686"/>
      <c r="S1080" s="649"/>
      <c r="T1080" s="649"/>
      <c r="U1080" s="7"/>
      <c r="V1080" s="7"/>
      <c r="W1080" s="7"/>
      <c r="X1080" s="7"/>
      <c r="Y1080" s="7"/>
      <c r="Z1080" s="7"/>
      <c r="AA1080" s="7"/>
      <c r="AB1080" s="7"/>
      <c r="AC1080" s="7"/>
    </row>
    <row r="1081">
      <c r="A1081" s="1714" t="s">
        <v>78</v>
      </c>
      <c r="B1081" s="692">
        <v>0.0</v>
      </c>
      <c r="C1081" s="692">
        <v>0.0</v>
      </c>
      <c r="D1081" s="692">
        <v>0.0</v>
      </c>
      <c r="E1081" s="692">
        <v>0.0</v>
      </c>
      <c r="F1081" s="692"/>
      <c r="G1081" s="692"/>
      <c r="H1081" s="693">
        <f t="shared" si="773"/>
        <v>0</v>
      </c>
      <c r="I1081" s="701"/>
      <c r="J1081" s="647"/>
      <c r="K1081" s="1714" t="s">
        <v>78</v>
      </c>
      <c r="L1081" s="701" t="str">
        <f t="shared" si="775"/>
        <v>-</v>
      </c>
      <c r="M1081" s="701" t="s">
        <v>79</v>
      </c>
      <c r="N1081" s="692" t="s">
        <v>79</v>
      </c>
      <c r="O1081" s="701" t="s">
        <v>79</v>
      </c>
      <c r="P1081" s="692" t="s">
        <v>100</v>
      </c>
      <c r="Q1081" s="1686"/>
      <c r="R1081" s="1686"/>
      <c r="S1081" s="649"/>
      <c r="T1081" s="649"/>
      <c r="U1081" s="7"/>
      <c r="V1081" s="7"/>
      <c r="W1081" s="7"/>
      <c r="X1081" s="7"/>
      <c r="Y1081" s="7"/>
      <c r="Z1081" s="7"/>
      <c r="AA1081" s="7"/>
      <c r="AB1081" s="7"/>
      <c r="AC1081" s="7"/>
    </row>
    <row r="1082">
      <c r="A1082" s="1714" t="s">
        <v>446</v>
      </c>
      <c r="B1082" s="692">
        <v>0.0</v>
      </c>
      <c r="C1082" s="692">
        <v>0.0</v>
      </c>
      <c r="D1082" s="692">
        <v>0.0</v>
      </c>
      <c r="E1082" s="692">
        <v>0.0</v>
      </c>
      <c r="F1082" s="692"/>
      <c r="G1082" s="692"/>
      <c r="H1082" s="693">
        <f t="shared" ref="H1082:H1084" si="776">sum(B1082:G1082)</f>
        <v>0</v>
      </c>
      <c r="I1082" s="701"/>
      <c r="J1082" s="647"/>
      <c r="K1082" s="1714" t="s">
        <v>446</v>
      </c>
      <c r="L1082" s="692">
        <v>1.0</v>
      </c>
      <c r="M1082" s="701">
        <f>(L1082-H1082)-R1082</f>
        <v>1</v>
      </c>
      <c r="N1082" s="692">
        <v>0.0</v>
      </c>
      <c r="O1082" s="701">
        <f t="shared" ref="O1082:O1083" si="777">SUM(M1082,N1082)</f>
        <v>1</v>
      </c>
      <c r="P1082" s="701"/>
      <c r="Q1082" s="1621"/>
      <c r="R1082" s="1686"/>
      <c r="S1082" s="649"/>
      <c r="T1082" s="649"/>
      <c r="U1082" s="7"/>
      <c r="V1082" s="7"/>
      <c r="W1082" s="7"/>
      <c r="X1082" s="7"/>
      <c r="Y1082" s="7"/>
      <c r="Z1082" s="7"/>
      <c r="AA1082" s="7"/>
      <c r="AB1082" s="7"/>
      <c r="AC1082" s="7"/>
    </row>
    <row r="1083">
      <c r="A1083" s="1714" t="s">
        <v>751</v>
      </c>
      <c r="B1083" s="692">
        <v>0.0</v>
      </c>
      <c r="C1083" s="692">
        <v>0.0</v>
      </c>
      <c r="D1083" s="692">
        <v>0.0</v>
      </c>
      <c r="E1083" s="692">
        <v>0.0</v>
      </c>
      <c r="F1083" s="692"/>
      <c r="G1083" s="692"/>
      <c r="H1083" s="693">
        <f t="shared" si="776"/>
        <v>0</v>
      </c>
      <c r="I1083" s="701"/>
      <c r="J1083" s="647"/>
      <c r="K1083" s="1714" t="s">
        <v>751</v>
      </c>
      <c r="L1083" s="701">
        <f>O555</f>
        <v>3</v>
      </c>
      <c r="M1083" s="701">
        <f t="shared" ref="M1083:M1084" si="778">(L1083-H1083)</f>
        <v>3</v>
      </c>
      <c r="N1083" s="692">
        <v>0.0</v>
      </c>
      <c r="O1083" s="701">
        <f t="shared" si="777"/>
        <v>3</v>
      </c>
      <c r="P1083" s="701"/>
      <c r="Q1083" s="1621"/>
      <c r="R1083" s="1686"/>
      <c r="S1083" s="649"/>
      <c r="T1083" s="649"/>
      <c r="U1083" s="7"/>
      <c r="V1083" s="7"/>
      <c r="W1083" s="7"/>
      <c r="X1083" s="7"/>
      <c r="Y1083" s="7"/>
      <c r="Z1083" s="7"/>
      <c r="AA1083" s="7"/>
      <c r="AB1083" s="7"/>
      <c r="AC1083" s="7"/>
    </row>
    <row r="1084">
      <c r="A1084" s="1714" t="s">
        <v>80</v>
      </c>
      <c r="B1084" s="692">
        <v>0.0</v>
      </c>
      <c r="C1084" s="692">
        <v>0.0</v>
      </c>
      <c r="D1084" s="692">
        <v>0.0</v>
      </c>
      <c r="E1084" s="692">
        <v>0.0</v>
      </c>
      <c r="F1084" s="692"/>
      <c r="G1084" s="692"/>
      <c r="H1084" s="693">
        <f t="shared" si="776"/>
        <v>0</v>
      </c>
      <c r="I1084" s="701"/>
      <c r="J1084" s="647"/>
      <c r="K1084" s="1714" t="s">
        <v>80</v>
      </c>
      <c r="L1084" s="692">
        <v>20.0</v>
      </c>
      <c r="M1084" s="701">
        <f t="shared" si="778"/>
        <v>20</v>
      </c>
      <c r="N1084" s="692">
        <v>0.0</v>
      </c>
      <c r="O1084" s="701">
        <f>sum(M1084,N1084)</f>
        <v>20</v>
      </c>
      <c r="P1084" s="701"/>
      <c r="Q1084" s="1621"/>
      <c r="R1084" s="1686"/>
      <c r="S1084" s="649"/>
      <c r="T1084" s="649"/>
      <c r="U1084" s="7"/>
      <c r="V1084" s="7"/>
      <c r="W1084" s="7"/>
      <c r="X1084" s="7"/>
      <c r="Y1084" s="7"/>
      <c r="Z1084" s="7"/>
      <c r="AA1084" s="7"/>
      <c r="AB1084" s="7"/>
      <c r="AC1084" s="7"/>
    </row>
    <row r="1085">
      <c r="A1085" s="1921" t="s">
        <v>597</v>
      </c>
      <c r="B1085" s="1760">
        <v>0.0</v>
      </c>
      <c r="C1085" s="1760">
        <v>1.0</v>
      </c>
      <c r="D1085" s="1760">
        <v>0.0</v>
      </c>
      <c r="E1085" s="1760">
        <v>0.0</v>
      </c>
      <c r="F1085" s="1760"/>
      <c r="G1085" s="1765"/>
      <c r="H1085" s="1761">
        <f t="shared" ref="H1085:H1087" si="779">SUM(B1085:G1085)</f>
        <v>1</v>
      </c>
      <c r="I1085" s="1762">
        <f>SUM(H1085:H1089)</f>
        <v>1</v>
      </c>
      <c r="J1085" s="647"/>
      <c r="K1085" s="1921" t="s">
        <v>597</v>
      </c>
      <c r="L1085" s="1765">
        <v>11.0</v>
      </c>
      <c r="M1085" s="1762">
        <f>(L1085-H1085)-R1085</f>
        <v>10</v>
      </c>
      <c r="N1085" s="1765">
        <v>10.0</v>
      </c>
      <c r="O1085" s="1762">
        <f t="shared" ref="O1085:O1086" si="780">SUM(M1085,N1085)</f>
        <v>20</v>
      </c>
      <c r="P1085" s="1764"/>
      <c r="Q1085" s="1766"/>
      <c r="R1085" s="1685"/>
      <c r="S1085" s="649"/>
      <c r="T1085" s="649"/>
      <c r="U1085" s="7"/>
      <c r="V1085" s="7"/>
      <c r="W1085" s="7"/>
      <c r="X1085" s="7"/>
      <c r="Y1085" s="7"/>
      <c r="Z1085" s="7"/>
      <c r="AA1085" s="7"/>
      <c r="AB1085" s="7"/>
      <c r="AC1085" s="7"/>
    </row>
    <row r="1086">
      <c r="A1086" s="1714" t="s">
        <v>77</v>
      </c>
      <c r="B1086" s="692">
        <v>0.0</v>
      </c>
      <c r="C1086" s="692">
        <v>0.0</v>
      </c>
      <c r="D1086" s="692">
        <v>0.0</v>
      </c>
      <c r="E1086" s="692">
        <v>0.0</v>
      </c>
      <c r="F1086" s="692"/>
      <c r="G1086" s="692"/>
      <c r="H1086" s="693">
        <f t="shared" si="779"/>
        <v>0</v>
      </c>
      <c r="I1086" s="596">
        <f>(I1085/60)</f>
        <v>0.01666666667</v>
      </c>
      <c r="J1086" s="647"/>
      <c r="K1086" s="1714" t="s">
        <v>77</v>
      </c>
      <c r="L1086" s="701">
        <f t="shared" ref="L1086:L1087" si="781">O558</f>
        <v>0</v>
      </c>
      <c r="M1086" s="701">
        <f>(L1086-H1086-H1087)-R1086</f>
        <v>0</v>
      </c>
      <c r="N1086" s="692">
        <v>5.0</v>
      </c>
      <c r="O1086" s="701">
        <f t="shared" si="780"/>
        <v>5</v>
      </c>
      <c r="P1086" s="701"/>
      <c r="Q1086" s="1686"/>
      <c r="R1086" s="1686"/>
      <c r="S1086" s="649"/>
      <c r="T1086" s="649"/>
      <c r="U1086" s="7"/>
      <c r="V1086" s="7"/>
      <c r="W1086" s="7"/>
      <c r="X1086" s="7"/>
      <c r="Y1086" s="7"/>
      <c r="Z1086" s="7"/>
      <c r="AA1086" s="7"/>
      <c r="AB1086" s="7"/>
      <c r="AC1086" s="7"/>
    </row>
    <row r="1087">
      <c r="A1087" s="1714" t="s">
        <v>78</v>
      </c>
      <c r="B1087" s="692">
        <v>0.0</v>
      </c>
      <c r="C1087" s="692">
        <v>0.0</v>
      </c>
      <c r="D1087" s="692">
        <v>0.0</v>
      </c>
      <c r="E1087" s="692">
        <v>0.0</v>
      </c>
      <c r="F1087" s="692"/>
      <c r="G1087" s="692"/>
      <c r="H1087" s="693">
        <f t="shared" si="779"/>
        <v>0</v>
      </c>
      <c r="I1087" s="701"/>
      <c r="J1087" s="647"/>
      <c r="K1087" s="1714" t="s">
        <v>78</v>
      </c>
      <c r="L1087" s="701" t="str">
        <f t="shared" si="781"/>
        <v>-</v>
      </c>
      <c r="M1087" s="701" t="s">
        <v>79</v>
      </c>
      <c r="N1087" s="692" t="s">
        <v>79</v>
      </c>
      <c r="O1087" s="701" t="s">
        <v>79</v>
      </c>
      <c r="P1087" s="701"/>
      <c r="Q1087" s="1686"/>
      <c r="R1087" s="1686"/>
      <c r="S1087" s="649"/>
      <c r="T1087" s="649"/>
      <c r="U1087" s="7"/>
      <c r="V1087" s="7"/>
      <c r="W1087" s="7"/>
      <c r="X1087" s="7"/>
      <c r="Y1087" s="7"/>
      <c r="Z1087" s="7"/>
      <c r="AA1087" s="7"/>
      <c r="AB1087" s="7"/>
      <c r="AC1087" s="7"/>
    </row>
    <row r="1088">
      <c r="A1088" s="1714" t="s">
        <v>446</v>
      </c>
      <c r="B1088" s="692">
        <v>0.0</v>
      </c>
      <c r="C1088" s="692">
        <v>0.0</v>
      </c>
      <c r="D1088" s="692">
        <v>0.0</v>
      </c>
      <c r="E1088" s="692">
        <v>0.0</v>
      </c>
      <c r="F1088" s="692"/>
      <c r="G1088" s="692"/>
      <c r="H1088" s="693">
        <f t="shared" ref="H1088:H1090" si="782">sum(B1088:G1088)</f>
        <v>0</v>
      </c>
      <c r="I1088" s="701"/>
      <c r="J1088" s="647"/>
      <c r="K1088" s="1714" t="s">
        <v>446</v>
      </c>
      <c r="L1088" s="692">
        <v>0.0</v>
      </c>
      <c r="M1088" s="701">
        <f>(L1088-H1088)-R1088</f>
        <v>0</v>
      </c>
      <c r="N1088" s="692">
        <v>0.0</v>
      </c>
      <c r="O1088" s="701">
        <f t="shared" ref="O1088:O1089" si="783">SUM(M1088,N1088)</f>
        <v>0</v>
      </c>
      <c r="P1088" s="701"/>
      <c r="Q1088" s="1686"/>
      <c r="R1088" s="1686"/>
      <c r="S1088" s="649"/>
      <c r="T1088" s="649"/>
      <c r="U1088" s="7"/>
      <c r="V1088" s="7"/>
      <c r="W1088" s="7"/>
      <c r="X1088" s="7"/>
      <c r="Y1088" s="7"/>
      <c r="Z1088" s="7"/>
      <c r="AA1088" s="7"/>
      <c r="AB1088" s="7"/>
      <c r="AC1088" s="7"/>
    </row>
    <row r="1089">
      <c r="A1089" s="1714" t="s">
        <v>751</v>
      </c>
      <c r="B1089" s="692">
        <v>0.0</v>
      </c>
      <c r="C1089" s="692">
        <v>0.0</v>
      </c>
      <c r="D1089" s="692">
        <v>0.0</v>
      </c>
      <c r="E1089" s="692">
        <v>0.0</v>
      </c>
      <c r="F1089" s="692"/>
      <c r="G1089" s="692"/>
      <c r="H1089" s="693">
        <f t="shared" si="782"/>
        <v>0</v>
      </c>
      <c r="I1089" s="701"/>
      <c r="J1089" s="647"/>
      <c r="K1089" s="1714" t="s">
        <v>751</v>
      </c>
      <c r="L1089" s="692">
        <v>4.0</v>
      </c>
      <c r="M1089" s="701">
        <f t="shared" ref="M1089:M1090" si="784">(L1089-H1089)</f>
        <v>4</v>
      </c>
      <c r="N1089" s="692">
        <v>0.0</v>
      </c>
      <c r="O1089" s="701">
        <f t="shared" si="783"/>
        <v>4</v>
      </c>
      <c r="P1089" s="701"/>
      <c r="Q1089" s="1686"/>
      <c r="R1089" s="1686"/>
      <c r="S1089" s="649"/>
      <c r="T1089" s="649"/>
      <c r="U1089" s="7"/>
      <c r="V1089" s="7"/>
      <c r="W1089" s="7"/>
      <c r="X1089" s="7"/>
      <c r="Y1089" s="7"/>
      <c r="Z1089" s="7"/>
      <c r="AA1089" s="7"/>
      <c r="AB1089" s="7"/>
      <c r="AC1089" s="7"/>
    </row>
    <row r="1090">
      <c r="A1090" s="1714" t="s">
        <v>80</v>
      </c>
      <c r="B1090" s="692">
        <v>0.0</v>
      </c>
      <c r="C1090" s="692">
        <v>0.0</v>
      </c>
      <c r="D1090" s="692">
        <v>0.0</v>
      </c>
      <c r="E1090" s="692">
        <v>0.0</v>
      </c>
      <c r="F1090" s="692"/>
      <c r="G1090" s="692"/>
      <c r="H1090" s="693">
        <f t="shared" si="782"/>
        <v>0</v>
      </c>
      <c r="I1090" s="701"/>
      <c r="J1090" s="647"/>
      <c r="K1090" s="1714" t="s">
        <v>80</v>
      </c>
      <c r="L1090" s="701">
        <f t="shared" ref="L1090:L1102" si="785">O562</f>
        <v>0</v>
      </c>
      <c r="M1090" s="701">
        <f t="shared" si="784"/>
        <v>0</v>
      </c>
      <c r="N1090" s="692">
        <v>20.0</v>
      </c>
      <c r="O1090" s="701">
        <f>sum(M1090,N1090)</f>
        <v>20</v>
      </c>
      <c r="P1090" s="1686"/>
      <c r="Q1090" s="1686"/>
      <c r="R1090" s="1686"/>
      <c r="S1090" s="649"/>
      <c r="T1090" s="649"/>
      <c r="U1090" s="7"/>
      <c r="V1090" s="7"/>
      <c r="W1090" s="7"/>
      <c r="X1090" s="7"/>
      <c r="Y1090" s="7"/>
      <c r="Z1090" s="7"/>
      <c r="AA1090" s="7"/>
      <c r="AB1090" s="7"/>
      <c r="AC1090" s="7"/>
    </row>
    <row r="1091">
      <c r="A1091" s="1716" t="s">
        <v>909</v>
      </c>
      <c r="B1091" s="1760">
        <v>0.0</v>
      </c>
      <c r="C1091" s="1760">
        <v>1.0</v>
      </c>
      <c r="D1091" s="1760">
        <v>0.0</v>
      </c>
      <c r="E1091" s="1760">
        <v>0.0</v>
      </c>
      <c r="F1091" s="1760"/>
      <c r="G1091" s="1765"/>
      <c r="H1091" s="1761">
        <f t="shared" ref="H1091:H1093" si="786">SUM(B1091:G1091)</f>
        <v>1</v>
      </c>
      <c r="I1091" s="1762">
        <f>SUM(H1091:H1095)</f>
        <v>1</v>
      </c>
      <c r="J1091" s="647"/>
      <c r="K1091" s="1716" t="s">
        <v>909</v>
      </c>
      <c r="L1091" s="1762">
        <f t="shared" si="785"/>
        <v>20</v>
      </c>
      <c r="M1091" s="1762">
        <f>(L1091-H1091)-R1091</f>
        <v>19</v>
      </c>
      <c r="N1091" s="1765"/>
      <c r="O1091" s="1762">
        <f t="shared" ref="O1091:O1092" si="787">SUM(M1091,N1091)</f>
        <v>19</v>
      </c>
      <c r="P1091" s="1922"/>
      <c r="Q1091" s="1765"/>
      <c r="R1091" s="1762"/>
      <c r="S1091" s="649"/>
      <c r="T1091" s="649"/>
      <c r="U1091" s="7"/>
      <c r="V1091" s="7"/>
      <c r="W1091" s="7"/>
      <c r="X1091" s="7"/>
      <c r="Y1091" s="7"/>
      <c r="Z1091" s="7"/>
      <c r="AA1091" s="7"/>
      <c r="AB1091" s="7"/>
      <c r="AC1091" s="7"/>
    </row>
    <row r="1092">
      <c r="A1092" s="1714" t="s">
        <v>77</v>
      </c>
      <c r="B1092" s="692">
        <v>0.0</v>
      </c>
      <c r="C1092" s="692">
        <v>0.0</v>
      </c>
      <c r="D1092" s="692">
        <v>0.0</v>
      </c>
      <c r="E1092" s="692">
        <v>0.0</v>
      </c>
      <c r="F1092" s="692"/>
      <c r="G1092" s="692"/>
      <c r="H1092" s="693">
        <f t="shared" si="786"/>
        <v>0</v>
      </c>
      <c r="I1092" s="596">
        <f>(I1091/60)</f>
        <v>0.01666666667</v>
      </c>
      <c r="J1092" s="647"/>
      <c r="K1092" s="1714" t="s">
        <v>77</v>
      </c>
      <c r="L1092" s="701">
        <f t="shared" si="785"/>
        <v>1</v>
      </c>
      <c r="M1092" s="701">
        <f>(L1092-H1092-H1093)-R1092</f>
        <v>1</v>
      </c>
      <c r="N1092" s="692"/>
      <c r="O1092" s="701">
        <f t="shared" si="787"/>
        <v>1</v>
      </c>
      <c r="P1092" s="1961"/>
      <c r="Q1092" s="1621"/>
      <c r="R1092" s="1686"/>
      <c r="S1092" s="649"/>
      <c r="T1092" s="649"/>
      <c r="U1092" s="7"/>
      <c r="V1092" s="7"/>
      <c r="W1092" s="7"/>
      <c r="X1092" s="7"/>
      <c r="Y1092" s="7"/>
      <c r="Z1092" s="7"/>
      <c r="AA1092" s="7"/>
      <c r="AB1092" s="7"/>
      <c r="AC1092" s="7"/>
    </row>
    <row r="1093">
      <c r="A1093" s="1714" t="s">
        <v>78</v>
      </c>
      <c r="B1093" s="692">
        <v>0.0</v>
      </c>
      <c r="C1093" s="692">
        <v>0.0</v>
      </c>
      <c r="D1093" s="692">
        <v>0.0</v>
      </c>
      <c r="E1093" s="692">
        <v>0.0</v>
      </c>
      <c r="F1093" s="692"/>
      <c r="G1093" s="692"/>
      <c r="H1093" s="693">
        <f t="shared" si="786"/>
        <v>0</v>
      </c>
      <c r="I1093" s="701"/>
      <c r="J1093" s="647"/>
      <c r="K1093" s="1714" t="s">
        <v>78</v>
      </c>
      <c r="L1093" s="701" t="str">
        <f t="shared" si="785"/>
        <v>-</v>
      </c>
      <c r="M1093" s="701" t="s">
        <v>79</v>
      </c>
      <c r="N1093" s="692"/>
      <c r="O1093" s="701" t="s">
        <v>79</v>
      </c>
      <c r="P1093" s="701"/>
      <c r="Q1093" s="1686"/>
      <c r="R1093" s="1686"/>
      <c r="S1093" s="649"/>
      <c r="T1093" s="649"/>
      <c r="U1093" s="7"/>
      <c r="V1093" s="7"/>
      <c r="W1093" s="7"/>
      <c r="X1093" s="7"/>
      <c r="Y1093" s="7"/>
      <c r="Z1093" s="7"/>
      <c r="AA1093" s="7"/>
      <c r="AB1093" s="7"/>
      <c r="AC1093" s="7"/>
    </row>
    <row r="1094">
      <c r="A1094" s="1714" t="s">
        <v>446</v>
      </c>
      <c r="B1094" s="692">
        <v>0.0</v>
      </c>
      <c r="C1094" s="692">
        <v>0.0</v>
      </c>
      <c r="D1094" s="692">
        <v>0.0</v>
      </c>
      <c r="E1094" s="692">
        <v>0.0</v>
      </c>
      <c r="F1094" s="692"/>
      <c r="G1094" s="692"/>
      <c r="H1094" s="693">
        <f t="shared" ref="H1094:H1096" si="788">sum(B1094:G1094)</f>
        <v>0</v>
      </c>
      <c r="I1094" s="701"/>
      <c r="J1094" s="647"/>
      <c r="K1094" s="1714" t="s">
        <v>446</v>
      </c>
      <c r="L1094" s="701">
        <f t="shared" si="785"/>
        <v>2</v>
      </c>
      <c r="M1094" s="701">
        <f>(L1094-H1094)-R1094</f>
        <v>2</v>
      </c>
      <c r="N1094" s="692"/>
      <c r="O1094" s="701">
        <f t="shared" ref="O1094:O1095" si="789">SUM(M1094,N1094)</f>
        <v>2</v>
      </c>
      <c r="P1094" s="701"/>
      <c r="Q1094" s="701"/>
      <c r="R1094" s="1686"/>
      <c r="S1094" s="649"/>
      <c r="T1094" s="649"/>
      <c r="U1094" s="7"/>
      <c r="V1094" s="7"/>
      <c r="W1094" s="7"/>
      <c r="X1094" s="7"/>
      <c r="Y1094" s="7"/>
      <c r="Z1094" s="7"/>
      <c r="AA1094" s="7"/>
      <c r="AB1094" s="7"/>
      <c r="AC1094" s="7"/>
    </row>
    <row r="1095">
      <c r="A1095" s="1714" t="s">
        <v>751</v>
      </c>
      <c r="B1095" s="692">
        <v>0.0</v>
      </c>
      <c r="C1095" s="692">
        <v>0.0</v>
      </c>
      <c r="D1095" s="692">
        <v>0.0</v>
      </c>
      <c r="E1095" s="692">
        <v>0.0</v>
      </c>
      <c r="F1095" s="692"/>
      <c r="G1095" s="692"/>
      <c r="H1095" s="693">
        <f t="shared" si="788"/>
        <v>0</v>
      </c>
      <c r="I1095" s="701"/>
      <c r="J1095" s="647"/>
      <c r="K1095" s="1714" t="s">
        <v>751</v>
      </c>
      <c r="L1095" s="701">
        <f t="shared" si="785"/>
        <v>3</v>
      </c>
      <c r="M1095" s="701">
        <f t="shared" ref="M1095:M1096" si="790">(L1095-H1095)</f>
        <v>3</v>
      </c>
      <c r="N1095" s="692"/>
      <c r="O1095" s="701">
        <f t="shared" si="789"/>
        <v>3</v>
      </c>
      <c r="P1095" s="701"/>
      <c r="Q1095" s="1686"/>
      <c r="R1095" s="1686"/>
      <c r="S1095" s="649"/>
      <c r="T1095" s="649"/>
      <c r="U1095" s="7"/>
      <c r="V1095" s="7"/>
      <c r="W1095" s="7"/>
      <c r="X1095" s="7"/>
      <c r="Y1095" s="7"/>
      <c r="Z1095" s="7"/>
      <c r="AA1095" s="7"/>
      <c r="AB1095" s="7"/>
      <c r="AC1095" s="7"/>
    </row>
    <row r="1096">
      <c r="A1096" s="1714" t="s">
        <v>80</v>
      </c>
      <c r="B1096" s="692">
        <v>0.0</v>
      </c>
      <c r="C1096" s="692">
        <v>0.0</v>
      </c>
      <c r="D1096" s="692">
        <v>0.0</v>
      </c>
      <c r="E1096" s="692">
        <v>0.0</v>
      </c>
      <c r="F1096" s="692"/>
      <c r="G1096" s="692"/>
      <c r="H1096" s="693">
        <f t="shared" si="788"/>
        <v>0</v>
      </c>
      <c r="I1096" s="701"/>
      <c r="J1096" s="647"/>
      <c r="K1096" s="1714" t="s">
        <v>80</v>
      </c>
      <c r="L1096" s="701">
        <f t="shared" si="785"/>
        <v>10</v>
      </c>
      <c r="M1096" s="701">
        <f t="shared" si="790"/>
        <v>10</v>
      </c>
      <c r="N1096" s="692"/>
      <c r="O1096" s="701">
        <f>sum(M1096,N1096)</f>
        <v>10</v>
      </c>
      <c r="P1096" s="701"/>
      <c r="Q1096" s="1686"/>
      <c r="R1096" s="1686"/>
      <c r="S1096" s="649"/>
      <c r="T1096" s="649"/>
      <c r="U1096" s="7"/>
      <c r="V1096" s="7"/>
      <c r="W1096" s="7"/>
      <c r="X1096" s="7"/>
      <c r="Y1096" s="7"/>
      <c r="Z1096" s="7"/>
      <c r="AA1096" s="7"/>
      <c r="AB1096" s="7"/>
      <c r="AC1096" s="7"/>
    </row>
    <row r="1097">
      <c r="A1097" s="1716" t="s">
        <v>274</v>
      </c>
      <c r="B1097" s="1760">
        <v>0.0</v>
      </c>
      <c r="C1097" s="1760">
        <v>0.0</v>
      </c>
      <c r="D1097" s="1760">
        <v>0.0</v>
      </c>
      <c r="E1097" s="1760">
        <v>0.0</v>
      </c>
      <c r="F1097" s="1760"/>
      <c r="G1097" s="1765"/>
      <c r="H1097" s="1761">
        <f t="shared" ref="H1097:H1099" si="791">SUM(B1097:G1097)</f>
        <v>0</v>
      </c>
      <c r="I1097" s="1762">
        <f>SUM(H1097:H1101)</f>
        <v>0</v>
      </c>
      <c r="J1097" s="647"/>
      <c r="K1097" s="1716" t="s">
        <v>274</v>
      </c>
      <c r="L1097" s="1762">
        <f t="shared" si="785"/>
        <v>0</v>
      </c>
      <c r="M1097" s="1762">
        <f>(L1097-H1097)-R1097</f>
        <v>0</v>
      </c>
      <c r="N1097" s="1760"/>
      <c r="O1097" s="1762">
        <f t="shared" ref="O1097:O1098" si="792">SUM(M1097,N1097)</f>
        <v>0</v>
      </c>
      <c r="P1097" s="1761"/>
      <c r="Q1097" s="1760"/>
      <c r="R1097" s="1761"/>
      <c r="S1097" s="649"/>
      <c r="T1097" s="649"/>
      <c r="U1097" s="7"/>
      <c r="V1097" s="7"/>
      <c r="W1097" s="7"/>
      <c r="X1097" s="7"/>
      <c r="Y1097" s="7"/>
      <c r="Z1097" s="7"/>
      <c r="AA1097" s="7"/>
      <c r="AB1097" s="7"/>
      <c r="AC1097" s="7"/>
    </row>
    <row r="1098">
      <c r="A1098" s="1714" t="s">
        <v>77</v>
      </c>
      <c r="B1098" s="692">
        <v>0.0</v>
      </c>
      <c r="C1098" s="692">
        <v>0.0</v>
      </c>
      <c r="D1098" s="692">
        <v>0.0</v>
      </c>
      <c r="E1098" s="692">
        <v>0.0</v>
      </c>
      <c r="F1098" s="692"/>
      <c r="G1098" s="692"/>
      <c r="H1098" s="693">
        <f t="shared" si="791"/>
        <v>0</v>
      </c>
      <c r="I1098" s="596">
        <f>(I1097/60)</f>
        <v>0</v>
      </c>
      <c r="J1098" s="647"/>
      <c r="K1098" s="1714" t="s">
        <v>77</v>
      </c>
      <c r="L1098" s="701">
        <f t="shared" si="785"/>
        <v>0</v>
      </c>
      <c r="M1098" s="701">
        <f>(L1098-H1098-H1099)-R1098</f>
        <v>0</v>
      </c>
      <c r="N1098" s="692"/>
      <c r="O1098" s="701">
        <f t="shared" si="792"/>
        <v>0</v>
      </c>
      <c r="P1098" s="701"/>
      <c r="Q1098" s="1686"/>
      <c r="R1098" s="1686"/>
      <c r="S1098" s="649"/>
      <c r="T1098" s="649"/>
      <c r="U1098" s="7"/>
      <c r="V1098" s="7"/>
      <c r="W1098" s="7"/>
      <c r="X1098" s="7"/>
      <c r="Y1098" s="7"/>
      <c r="Z1098" s="7"/>
      <c r="AA1098" s="7"/>
      <c r="AB1098" s="7"/>
      <c r="AC1098" s="7"/>
    </row>
    <row r="1099">
      <c r="A1099" s="1714" t="s">
        <v>78</v>
      </c>
      <c r="B1099" s="692">
        <v>0.0</v>
      </c>
      <c r="C1099" s="692">
        <v>0.0</v>
      </c>
      <c r="D1099" s="692">
        <v>0.0</v>
      </c>
      <c r="E1099" s="692">
        <v>0.0</v>
      </c>
      <c r="F1099" s="692"/>
      <c r="G1099" s="692"/>
      <c r="H1099" s="693">
        <f t="shared" si="791"/>
        <v>0</v>
      </c>
      <c r="I1099" s="701"/>
      <c r="J1099" s="647"/>
      <c r="K1099" s="1714" t="s">
        <v>78</v>
      </c>
      <c r="L1099" s="701" t="str">
        <f t="shared" si="785"/>
        <v>-</v>
      </c>
      <c r="M1099" s="701" t="s">
        <v>79</v>
      </c>
      <c r="N1099" s="692"/>
      <c r="O1099" s="701" t="s">
        <v>79</v>
      </c>
      <c r="P1099" s="701"/>
      <c r="Q1099" s="1686"/>
      <c r="R1099" s="1686"/>
      <c r="S1099" s="649"/>
      <c r="T1099" s="649"/>
      <c r="U1099" s="7"/>
      <c r="V1099" s="7"/>
      <c r="W1099" s="7"/>
      <c r="X1099" s="7"/>
      <c r="Y1099" s="7"/>
      <c r="Z1099" s="7"/>
      <c r="AA1099" s="7"/>
      <c r="AB1099" s="7"/>
      <c r="AC1099" s="7"/>
    </row>
    <row r="1100">
      <c r="A1100" s="1714" t="s">
        <v>446</v>
      </c>
      <c r="B1100" s="692">
        <v>0.0</v>
      </c>
      <c r="C1100" s="692">
        <v>0.0</v>
      </c>
      <c r="D1100" s="692">
        <v>0.0</v>
      </c>
      <c r="E1100" s="692">
        <v>0.0</v>
      </c>
      <c r="F1100" s="692"/>
      <c r="G1100" s="692"/>
      <c r="H1100" s="693">
        <f t="shared" ref="H1100:H1102" si="793">sum(B1100:G1100)</f>
        <v>0</v>
      </c>
      <c r="I1100" s="701"/>
      <c r="J1100" s="647"/>
      <c r="K1100" s="1714" t="s">
        <v>446</v>
      </c>
      <c r="L1100" s="701">
        <f t="shared" si="785"/>
        <v>0</v>
      </c>
      <c r="M1100" s="701">
        <f>(L1100-H1100)-R1100</f>
        <v>0</v>
      </c>
      <c r="N1100" s="692"/>
      <c r="O1100" s="701">
        <f t="shared" ref="O1100:O1101" si="794">SUM(M1100,N1100)</f>
        <v>0</v>
      </c>
      <c r="P1100" s="701"/>
      <c r="Q1100" s="1686"/>
      <c r="R1100" s="1686"/>
      <c r="S1100" s="649"/>
      <c r="T1100" s="649"/>
      <c r="U1100" s="7"/>
      <c r="V1100" s="7"/>
      <c r="W1100" s="7"/>
      <c r="X1100" s="7"/>
      <c r="Y1100" s="7"/>
      <c r="Z1100" s="7"/>
      <c r="AA1100" s="7"/>
      <c r="AB1100" s="7"/>
      <c r="AC1100" s="7"/>
    </row>
    <row r="1101">
      <c r="A1101" s="1714" t="s">
        <v>751</v>
      </c>
      <c r="B1101" s="692">
        <v>0.0</v>
      </c>
      <c r="C1101" s="692">
        <v>0.0</v>
      </c>
      <c r="D1101" s="692">
        <v>0.0</v>
      </c>
      <c r="E1101" s="692">
        <v>0.0</v>
      </c>
      <c r="F1101" s="692"/>
      <c r="G1101" s="692"/>
      <c r="H1101" s="693">
        <f t="shared" si="793"/>
        <v>0</v>
      </c>
      <c r="I1101" s="701"/>
      <c r="J1101" s="647"/>
      <c r="K1101" s="1714" t="s">
        <v>751</v>
      </c>
      <c r="L1101" s="701">
        <f t="shared" si="785"/>
        <v>0</v>
      </c>
      <c r="M1101" s="701">
        <f t="shared" ref="M1101:M1102" si="795">(L1101-H1101)</f>
        <v>0</v>
      </c>
      <c r="N1101" s="692"/>
      <c r="O1101" s="701">
        <f t="shared" si="794"/>
        <v>0</v>
      </c>
      <c r="P1101" s="701"/>
      <c r="Q1101" s="1686"/>
      <c r="R1101" s="1686"/>
      <c r="S1101" s="649"/>
      <c r="T1101" s="649"/>
      <c r="U1101" s="7"/>
      <c r="V1101" s="7"/>
      <c r="W1101" s="7"/>
      <c r="X1101" s="7"/>
      <c r="Y1101" s="7"/>
      <c r="Z1101" s="7"/>
      <c r="AA1101" s="7"/>
      <c r="AB1101" s="7"/>
      <c r="AC1101" s="7"/>
    </row>
    <row r="1102">
      <c r="A1102" s="1714" t="s">
        <v>80</v>
      </c>
      <c r="B1102" s="692">
        <v>0.0</v>
      </c>
      <c r="C1102" s="692">
        <v>0.0</v>
      </c>
      <c r="D1102" s="692">
        <v>0.0</v>
      </c>
      <c r="E1102" s="692">
        <v>0.0</v>
      </c>
      <c r="F1102" s="692"/>
      <c r="G1102" s="692"/>
      <c r="H1102" s="693">
        <f t="shared" si="793"/>
        <v>0</v>
      </c>
      <c r="I1102" s="701"/>
      <c r="J1102" s="647"/>
      <c r="K1102" s="1714" t="s">
        <v>80</v>
      </c>
      <c r="L1102" s="701">
        <f t="shared" si="785"/>
        <v>0</v>
      </c>
      <c r="M1102" s="701">
        <f t="shared" si="795"/>
        <v>0</v>
      </c>
      <c r="N1102" s="692"/>
      <c r="O1102" s="701">
        <f>sum(M1102,N1102)</f>
        <v>0</v>
      </c>
      <c r="P1102" s="701"/>
      <c r="Q1102" s="1686"/>
      <c r="R1102" s="1686"/>
      <c r="S1102" s="649"/>
      <c r="T1102" s="649"/>
      <c r="U1102" s="7"/>
      <c r="V1102" s="7"/>
      <c r="W1102" s="7"/>
      <c r="X1102" s="7"/>
      <c r="Y1102" s="7"/>
      <c r="Z1102" s="7"/>
      <c r="AA1102" s="7"/>
      <c r="AB1102" s="7"/>
      <c r="AC1102" s="7"/>
    </row>
    <row r="1103">
      <c r="A1103" s="1757" t="s">
        <v>91</v>
      </c>
      <c r="B1103" s="1758">
        <f t="shared" ref="B1103:H1103" si="796"> SUM(B1104:B1108,B1110:B1114,B1116:B1120,B1122:B1126,B1128:B1132,B1134:B1138,B1140:B1144)</f>
        <v>13</v>
      </c>
      <c r="C1103" s="1758">
        <f t="shared" si="796"/>
        <v>7</v>
      </c>
      <c r="D1103" s="1758">
        <f t="shared" si="796"/>
        <v>5</v>
      </c>
      <c r="E1103" s="1758">
        <f t="shared" si="796"/>
        <v>1</v>
      </c>
      <c r="F1103" s="1758">
        <f t="shared" si="796"/>
        <v>0</v>
      </c>
      <c r="G1103" s="1758">
        <f t="shared" si="796"/>
        <v>0</v>
      </c>
      <c r="H1103" s="1758">
        <f t="shared" si="796"/>
        <v>26</v>
      </c>
      <c r="I1103" s="1758"/>
      <c r="J1103" s="635"/>
      <c r="K1103" s="1757" t="s">
        <v>91</v>
      </c>
      <c r="L1103" s="1758"/>
      <c r="M1103" s="1758"/>
      <c r="N1103" s="1758"/>
      <c r="O1103" s="1758"/>
      <c r="P1103" s="1758"/>
      <c r="Q1103" s="1758"/>
      <c r="R1103" s="1758"/>
      <c r="S1103" s="649"/>
      <c r="T1103" s="649"/>
      <c r="U1103" s="7"/>
      <c r="V1103" s="7"/>
      <c r="W1103" s="7"/>
      <c r="X1103" s="7"/>
      <c r="Y1103" s="7"/>
      <c r="Z1103" s="7"/>
      <c r="AA1103" s="7"/>
      <c r="AB1103" s="7"/>
      <c r="AC1103" s="7"/>
    </row>
    <row r="1104">
      <c r="A1104" s="1759" t="s">
        <v>92</v>
      </c>
      <c r="B1104" s="1765">
        <v>7.0</v>
      </c>
      <c r="C1104" s="1765">
        <v>3.0</v>
      </c>
      <c r="D1104" s="1765">
        <v>3.0</v>
      </c>
      <c r="E1104" s="1765">
        <v>0.0</v>
      </c>
      <c r="F1104" s="1765"/>
      <c r="G1104" s="1765"/>
      <c r="H1104" s="1761">
        <f t="shared" ref="H1104:H1106" si="797">SUM(B1104:G1104)</f>
        <v>13</v>
      </c>
      <c r="I1104" s="1762">
        <f>SUM(H1104:H1108)</f>
        <v>14</v>
      </c>
      <c r="J1104" s="635"/>
      <c r="K1104" s="1759" t="s">
        <v>92</v>
      </c>
      <c r="L1104" s="1765">
        <v>18.0</v>
      </c>
      <c r="M1104" s="1762">
        <f>(L1104-H1104)-R1104</f>
        <v>5</v>
      </c>
      <c r="N1104" s="1760">
        <v>30.0</v>
      </c>
      <c r="O1104" s="1762">
        <f t="shared" ref="O1104:O1105" si="798">SUM(M1104,N1104)</f>
        <v>35</v>
      </c>
      <c r="P1104" s="1764"/>
      <c r="Q1104" s="1817"/>
      <c r="R1104" s="1762"/>
      <c r="S1104" s="649"/>
      <c r="T1104" s="649"/>
      <c r="U1104" s="7"/>
      <c r="V1104" s="7"/>
      <c r="W1104" s="7"/>
      <c r="X1104" s="7"/>
      <c r="Y1104" s="7"/>
      <c r="Z1104" s="7"/>
      <c r="AA1104" s="7"/>
      <c r="AB1104" s="7"/>
      <c r="AC1104" s="7"/>
    </row>
    <row r="1105">
      <c r="A1105" s="1714" t="s">
        <v>77</v>
      </c>
      <c r="B1105" s="692">
        <v>0.0</v>
      </c>
      <c r="C1105" s="692">
        <v>0.0</v>
      </c>
      <c r="D1105" s="692">
        <v>0.0</v>
      </c>
      <c r="E1105" s="692">
        <v>0.0</v>
      </c>
      <c r="F1105" s="692"/>
      <c r="G1105" s="692"/>
      <c r="H1105" s="693">
        <f t="shared" si="797"/>
        <v>0</v>
      </c>
      <c r="I1105" s="596">
        <f>(I1104/60)</f>
        <v>0.2333333333</v>
      </c>
      <c r="J1105" s="635"/>
      <c r="K1105" s="1714" t="s">
        <v>77</v>
      </c>
      <c r="L1105" s="701">
        <f t="shared" ref="L1105:L1106" si="799">O577</f>
        <v>5</v>
      </c>
      <c r="M1105" s="701">
        <f>(L1105-H1105-H1106)-R1105</f>
        <v>5</v>
      </c>
      <c r="N1105" s="692" t="s">
        <v>79</v>
      </c>
      <c r="O1105" s="701">
        <f t="shared" si="798"/>
        <v>5</v>
      </c>
      <c r="P1105" s="701"/>
      <c r="Q1105" s="1621"/>
      <c r="R1105" s="1686"/>
      <c r="S1105" s="649"/>
      <c r="T1105" s="649"/>
      <c r="U1105" s="7"/>
      <c r="V1105" s="7"/>
      <c r="W1105" s="7"/>
      <c r="X1105" s="7"/>
      <c r="Y1105" s="7"/>
      <c r="Z1105" s="7"/>
      <c r="AA1105" s="7"/>
      <c r="AB1105" s="7"/>
      <c r="AC1105" s="7"/>
    </row>
    <row r="1106">
      <c r="A1106" s="1714" t="s">
        <v>78</v>
      </c>
      <c r="B1106" s="692">
        <v>0.0</v>
      </c>
      <c r="C1106" s="692">
        <v>0.0</v>
      </c>
      <c r="D1106" s="692">
        <v>0.0</v>
      </c>
      <c r="E1106" s="692">
        <v>0.0</v>
      </c>
      <c r="F1106" s="692"/>
      <c r="G1106" s="692"/>
      <c r="H1106" s="693">
        <f t="shared" si="797"/>
        <v>0</v>
      </c>
      <c r="I1106" s="701"/>
      <c r="J1106" s="635"/>
      <c r="K1106" s="1714" t="s">
        <v>78</v>
      </c>
      <c r="L1106" s="701" t="str">
        <f t="shared" si="799"/>
        <v>-</v>
      </c>
      <c r="M1106" s="701" t="s">
        <v>79</v>
      </c>
      <c r="N1106" s="692" t="s">
        <v>79</v>
      </c>
      <c r="O1106" s="701" t="s">
        <v>79</v>
      </c>
      <c r="P1106" s="701"/>
      <c r="Q1106" s="1686"/>
      <c r="R1106" s="1686"/>
      <c r="S1106" s="649"/>
      <c r="T1106" s="649"/>
      <c r="U1106" s="7"/>
      <c r="V1106" s="7"/>
      <c r="W1106" s="7"/>
      <c r="X1106" s="7"/>
      <c r="Y1106" s="7"/>
      <c r="Z1106" s="7"/>
      <c r="AA1106" s="7"/>
      <c r="AB1106" s="7"/>
      <c r="AC1106" s="7"/>
    </row>
    <row r="1107">
      <c r="A1107" s="1714" t="s">
        <v>446</v>
      </c>
      <c r="B1107" s="692">
        <v>0.0</v>
      </c>
      <c r="C1107" s="692">
        <v>0.0</v>
      </c>
      <c r="D1107" s="692">
        <v>0.0</v>
      </c>
      <c r="E1107" s="692">
        <v>0.0</v>
      </c>
      <c r="F1107" s="692"/>
      <c r="G1107" s="692"/>
      <c r="H1107" s="693">
        <f t="shared" ref="H1107:H1109" si="800">sum(B1107:G1107)</f>
        <v>0</v>
      </c>
      <c r="I1107" s="701"/>
      <c r="J1107" s="635"/>
      <c r="K1107" s="1714" t="s">
        <v>446</v>
      </c>
      <c r="L1107" s="692">
        <v>0.0</v>
      </c>
      <c r="M1107" s="701">
        <f>(L1107-H1107)-R1107</f>
        <v>0</v>
      </c>
      <c r="N1107" s="692">
        <v>0.0</v>
      </c>
      <c r="O1107" s="701">
        <f t="shared" ref="O1107:O1108" si="801">SUM(M1107,N1107)</f>
        <v>0</v>
      </c>
      <c r="P1107" s="701"/>
      <c r="Q1107" s="1621"/>
      <c r="R1107" s="1686"/>
      <c r="S1107" s="649"/>
      <c r="T1107" s="649"/>
      <c r="U1107" s="7"/>
      <c r="V1107" s="7"/>
      <c r="W1107" s="7"/>
      <c r="X1107" s="7"/>
      <c r="Y1107" s="7"/>
      <c r="Z1107" s="7"/>
      <c r="AA1107" s="7"/>
      <c r="AB1107" s="7"/>
      <c r="AC1107" s="7"/>
    </row>
    <row r="1108">
      <c r="A1108" s="1714" t="s">
        <v>751</v>
      </c>
      <c r="B1108" s="692">
        <v>0.0</v>
      </c>
      <c r="C1108" s="692">
        <v>0.0</v>
      </c>
      <c r="D1108" s="692">
        <v>1.0</v>
      </c>
      <c r="E1108" s="692">
        <v>0.0</v>
      </c>
      <c r="F1108" s="692"/>
      <c r="G1108" s="692"/>
      <c r="H1108" s="693">
        <f t="shared" si="800"/>
        <v>1</v>
      </c>
      <c r="I1108" s="701"/>
      <c r="J1108" s="635"/>
      <c r="K1108" s="1714" t="s">
        <v>751</v>
      </c>
      <c r="L1108" s="692">
        <v>17.0</v>
      </c>
      <c r="M1108" s="701">
        <f t="shared" ref="M1108:M1109" si="802">(L1108-H1108)</f>
        <v>16</v>
      </c>
      <c r="N1108" s="692">
        <v>0.0</v>
      </c>
      <c r="O1108" s="701">
        <f t="shared" si="801"/>
        <v>16</v>
      </c>
      <c r="P1108" s="701"/>
      <c r="Q1108" s="1621"/>
      <c r="R1108" s="1686"/>
      <c r="S1108" s="649"/>
      <c r="T1108" s="649"/>
      <c r="U1108" s="7"/>
      <c r="V1108" s="7"/>
      <c r="W1108" s="7"/>
      <c r="X1108" s="7"/>
      <c r="Y1108" s="7"/>
      <c r="Z1108" s="7"/>
      <c r="AA1108" s="7"/>
      <c r="AB1108" s="7"/>
      <c r="AC1108" s="7"/>
    </row>
    <row r="1109">
      <c r="A1109" s="1714" t="s">
        <v>80</v>
      </c>
      <c r="B1109" s="692">
        <v>0.0</v>
      </c>
      <c r="C1109" s="692">
        <v>0.0</v>
      </c>
      <c r="D1109" s="692">
        <v>0.0</v>
      </c>
      <c r="E1109" s="692">
        <v>0.0</v>
      </c>
      <c r="F1109" s="692"/>
      <c r="G1109" s="692"/>
      <c r="H1109" s="693">
        <f t="shared" si="800"/>
        <v>0</v>
      </c>
      <c r="I1109" s="701"/>
      <c r="J1109" s="635"/>
      <c r="K1109" s="1714" t="s">
        <v>80</v>
      </c>
      <c r="L1109" s="692">
        <v>20.0</v>
      </c>
      <c r="M1109" s="701">
        <f t="shared" si="802"/>
        <v>20</v>
      </c>
      <c r="N1109" s="692">
        <v>0.0</v>
      </c>
      <c r="O1109" s="701">
        <f>sum(M1109,N1109)</f>
        <v>20</v>
      </c>
      <c r="P1109" s="701"/>
      <c r="Q1109" s="1621"/>
      <c r="R1109" s="1686"/>
      <c r="S1109" s="649"/>
      <c r="T1109" s="649"/>
      <c r="U1109" s="7"/>
      <c r="V1109" s="7"/>
      <c r="W1109" s="7"/>
      <c r="X1109" s="7"/>
      <c r="Y1109" s="7"/>
      <c r="Z1109" s="7"/>
      <c r="AA1109" s="7"/>
      <c r="AB1109" s="7"/>
      <c r="AC1109" s="7"/>
    </row>
    <row r="1110">
      <c r="A1110" s="1715" t="s">
        <v>95</v>
      </c>
      <c r="B1110" s="1760">
        <v>0.0</v>
      </c>
      <c r="C1110" s="1760">
        <v>0.0</v>
      </c>
      <c r="D1110" s="1760">
        <v>0.0</v>
      </c>
      <c r="E1110" s="1760">
        <v>0.0</v>
      </c>
      <c r="F1110" s="1760">
        <v>0.0</v>
      </c>
      <c r="G1110" s="1760">
        <v>0.0</v>
      </c>
      <c r="H1110" s="1761">
        <f t="shared" ref="H1110:H1112" si="803">SUM(B1110:G1110)</f>
        <v>0</v>
      </c>
      <c r="I1110" s="1762">
        <f>SUM(H1110:H1114)</f>
        <v>0</v>
      </c>
      <c r="J1110" s="647"/>
      <c r="K1110" s="1715" t="s">
        <v>95</v>
      </c>
      <c r="L1110" s="1765">
        <v>0.0</v>
      </c>
      <c r="M1110" s="1762">
        <f>(L1110-H1110)-R1110</f>
        <v>0</v>
      </c>
      <c r="N1110" s="1765">
        <v>45.0</v>
      </c>
      <c r="O1110" s="1762">
        <f t="shared" ref="O1110:O1111" si="804">SUM(M1110,N1110)</f>
        <v>45</v>
      </c>
      <c r="P1110" s="1764"/>
      <c r="Q1110" s="1817"/>
      <c r="R1110" s="1762"/>
      <c r="S1110" s="649"/>
      <c r="T1110" s="649"/>
      <c r="U1110" s="7"/>
      <c r="V1110" s="7"/>
      <c r="W1110" s="7"/>
      <c r="X1110" s="7"/>
      <c r="Y1110" s="7"/>
      <c r="Z1110" s="7"/>
      <c r="AA1110" s="7"/>
      <c r="AB1110" s="7"/>
      <c r="AC1110" s="7"/>
    </row>
    <row r="1111">
      <c r="A1111" s="1714" t="s">
        <v>77</v>
      </c>
      <c r="B1111" s="692">
        <v>0.0</v>
      </c>
      <c r="C1111" s="692">
        <v>0.0</v>
      </c>
      <c r="D1111" s="692">
        <v>0.0</v>
      </c>
      <c r="E1111" s="692">
        <v>0.0</v>
      </c>
      <c r="F1111" s="692">
        <v>0.0</v>
      </c>
      <c r="G1111" s="692">
        <v>0.0</v>
      </c>
      <c r="H1111" s="693">
        <f t="shared" si="803"/>
        <v>0</v>
      </c>
      <c r="I1111" s="596">
        <f>(I1110/60)</f>
        <v>0</v>
      </c>
      <c r="J1111" s="647"/>
      <c r="K1111" s="1714" t="s">
        <v>77</v>
      </c>
      <c r="L1111" s="701">
        <f t="shared" ref="L1111:L1112" si="805">O583</f>
        <v>0</v>
      </c>
      <c r="M1111" s="701">
        <f>(L1111-H1111-H1112)-R1111</f>
        <v>0</v>
      </c>
      <c r="N1111" s="692">
        <v>15.0</v>
      </c>
      <c r="O1111" s="701">
        <f t="shared" si="804"/>
        <v>15</v>
      </c>
      <c r="P1111" s="701"/>
      <c r="Q1111" s="692"/>
      <c r="R1111" s="1621"/>
      <c r="S1111" s="649"/>
      <c r="T1111" s="649"/>
      <c r="U1111" s="7"/>
      <c r="V1111" s="7"/>
      <c r="W1111" s="7"/>
      <c r="X1111" s="7"/>
      <c r="Y1111" s="7"/>
      <c r="Z1111" s="7"/>
      <c r="AA1111" s="7"/>
      <c r="AB1111" s="7"/>
      <c r="AC1111" s="7"/>
    </row>
    <row r="1112">
      <c r="A1112" s="1714" t="s">
        <v>78</v>
      </c>
      <c r="B1112" s="692">
        <v>0.0</v>
      </c>
      <c r="C1112" s="692">
        <v>0.0</v>
      </c>
      <c r="D1112" s="692">
        <v>0.0</v>
      </c>
      <c r="E1112" s="692">
        <v>0.0</v>
      </c>
      <c r="F1112" s="692">
        <v>0.0</v>
      </c>
      <c r="G1112" s="692">
        <v>0.0</v>
      </c>
      <c r="H1112" s="693">
        <f t="shared" si="803"/>
        <v>0</v>
      </c>
      <c r="I1112" s="701"/>
      <c r="J1112" s="647"/>
      <c r="K1112" s="1714" t="s">
        <v>78</v>
      </c>
      <c r="L1112" s="701" t="str">
        <f t="shared" si="805"/>
        <v>-</v>
      </c>
      <c r="M1112" s="701" t="s">
        <v>79</v>
      </c>
      <c r="N1112" s="692" t="s">
        <v>79</v>
      </c>
      <c r="O1112" s="701" t="s">
        <v>79</v>
      </c>
      <c r="P1112" s="701"/>
      <c r="Q1112" s="701"/>
      <c r="R1112" s="1686"/>
      <c r="S1112" s="649"/>
      <c r="T1112" s="649"/>
      <c r="U1112" s="7"/>
      <c r="V1112" s="7"/>
      <c r="W1112" s="7"/>
      <c r="X1112" s="7"/>
      <c r="Y1112" s="7"/>
      <c r="Z1112" s="7"/>
      <c r="AA1112" s="7"/>
      <c r="AB1112" s="7"/>
      <c r="AC1112" s="7"/>
    </row>
    <row r="1113">
      <c r="A1113" s="1714" t="s">
        <v>446</v>
      </c>
      <c r="B1113" s="692">
        <v>0.0</v>
      </c>
      <c r="C1113" s="692">
        <v>0.0</v>
      </c>
      <c r="D1113" s="692">
        <v>0.0</v>
      </c>
      <c r="E1113" s="692">
        <v>0.0</v>
      </c>
      <c r="F1113" s="692">
        <v>0.0</v>
      </c>
      <c r="G1113" s="692">
        <v>0.0</v>
      </c>
      <c r="H1113" s="693">
        <f t="shared" ref="H1113:H1114" si="806">sum(B1113:G1113)</f>
        <v>0</v>
      </c>
      <c r="I1113" s="701"/>
      <c r="J1113" s="647"/>
      <c r="K1113" s="1714" t="s">
        <v>446</v>
      </c>
      <c r="L1113" s="692">
        <v>0.0</v>
      </c>
      <c r="M1113" s="701">
        <f>(L1113-H1113)-R1113</f>
        <v>0</v>
      </c>
      <c r="N1113" s="692">
        <v>0.0</v>
      </c>
      <c r="O1113" s="701">
        <f t="shared" ref="O1113:O1114" si="807">SUM(M1113,N1113)</f>
        <v>0</v>
      </c>
      <c r="P1113" s="701"/>
      <c r="Q1113" s="692"/>
      <c r="R1113" s="1686"/>
      <c r="S1113" s="649"/>
      <c r="T1113" s="649"/>
      <c r="U1113" s="7"/>
      <c r="V1113" s="7"/>
      <c r="W1113" s="7"/>
      <c r="X1113" s="7"/>
      <c r="Y1113" s="7"/>
      <c r="Z1113" s="7"/>
      <c r="AA1113" s="7"/>
      <c r="AB1113" s="7"/>
      <c r="AC1113" s="7"/>
    </row>
    <row r="1114">
      <c r="A1114" s="1714" t="s">
        <v>751</v>
      </c>
      <c r="B1114" s="692">
        <v>0.0</v>
      </c>
      <c r="C1114" s="692">
        <v>0.0</v>
      </c>
      <c r="D1114" s="692">
        <v>0.0</v>
      </c>
      <c r="E1114" s="692">
        <v>0.0</v>
      </c>
      <c r="F1114" s="692">
        <v>0.0</v>
      </c>
      <c r="G1114" s="692">
        <v>0.0</v>
      </c>
      <c r="H1114" s="693">
        <f t="shared" si="806"/>
        <v>0</v>
      </c>
      <c r="I1114" s="701"/>
      <c r="J1114" s="647"/>
      <c r="K1114" s="1714" t="s">
        <v>751</v>
      </c>
      <c r="L1114" s="701">
        <f>O586</f>
        <v>1</v>
      </c>
      <c r="M1114" s="701">
        <f t="shared" ref="M1114:M1115" si="808">(L1114-H1114)</f>
        <v>1</v>
      </c>
      <c r="N1114" s="692">
        <v>0.0</v>
      </c>
      <c r="O1114" s="701">
        <f t="shared" si="807"/>
        <v>1</v>
      </c>
      <c r="P1114" s="701"/>
      <c r="Q1114" s="692"/>
      <c r="R1114" s="1621"/>
      <c r="S1114" s="649"/>
      <c r="T1114" s="649"/>
      <c r="U1114" s="7"/>
      <c r="V1114" s="7"/>
      <c r="W1114" s="7"/>
      <c r="X1114" s="7"/>
      <c r="Y1114" s="7"/>
      <c r="Z1114" s="7"/>
      <c r="AA1114" s="7"/>
      <c r="AB1114" s="7"/>
      <c r="AC1114" s="7"/>
    </row>
    <row r="1115">
      <c r="A1115" s="1714" t="s">
        <v>80</v>
      </c>
      <c r="B1115" s="692">
        <v>0.0</v>
      </c>
      <c r="C1115" s="692">
        <v>0.0</v>
      </c>
      <c r="D1115" s="692">
        <v>0.0</v>
      </c>
      <c r="E1115" s="692">
        <v>0.0</v>
      </c>
      <c r="F1115" s="692">
        <v>0.0</v>
      </c>
      <c r="G1115" s="692">
        <v>0.0</v>
      </c>
      <c r="H1115" s="690">
        <v>0.0</v>
      </c>
      <c r="I1115" s="701"/>
      <c r="J1115" s="647"/>
      <c r="K1115" s="1714" t="s">
        <v>80</v>
      </c>
      <c r="L1115" s="692">
        <v>3.0</v>
      </c>
      <c r="M1115" s="701">
        <f t="shared" si="808"/>
        <v>3</v>
      </c>
      <c r="N1115" s="692">
        <v>30.0</v>
      </c>
      <c r="O1115" s="701">
        <f>sum(M1115,N1115)</f>
        <v>33</v>
      </c>
      <c r="P1115" s="701"/>
      <c r="Q1115" s="692"/>
      <c r="R1115" s="1686"/>
      <c r="S1115" s="649"/>
      <c r="T1115" s="649"/>
      <c r="U1115" s="7"/>
      <c r="V1115" s="7"/>
      <c r="W1115" s="7"/>
      <c r="X1115" s="7"/>
      <c r="Y1115" s="7"/>
      <c r="Z1115" s="7"/>
      <c r="AA1115" s="7"/>
      <c r="AB1115" s="7"/>
      <c r="AC1115" s="7"/>
    </row>
    <row r="1116">
      <c r="A1116" s="1715" t="s">
        <v>254</v>
      </c>
      <c r="B1116" s="1765">
        <v>6.0</v>
      </c>
      <c r="C1116" s="1765">
        <v>2.0</v>
      </c>
      <c r="D1116" s="1765">
        <v>0.0</v>
      </c>
      <c r="E1116" s="1765">
        <v>0.0</v>
      </c>
      <c r="F1116" s="1765"/>
      <c r="G1116" s="1765"/>
      <c r="H1116" s="1761">
        <f t="shared" ref="H1116:H1118" si="809">SUM(B1116:G1116)</f>
        <v>8</v>
      </c>
      <c r="I1116" s="1762">
        <f>SUM(H1116:H1120)</f>
        <v>8</v>
      </c>
      <c r="J1116" s="647"/>
      <c r="K1116" s="1715" t="s">
        <v>254</v>
      </c>
      <c r="L1116" s="1762">
        <f t="shared" ref="L1116:L1124" si="810">O588</f>
        <v>8</v>
      </c>
      <c r="M1116" s="1762">
        <f>(L1116-H1116)-R1116</f>
        <v>0</v>
      </c>
      <c r="N1116" s="1760">
        <v>45.0</v>
      </c>
      <c r="O1116" s="1762">
        <f t="shared" ref="O1116:O1117" si="811">SUM(M1116,N1116)</f>
        <v>45</v>
      </c>
      <c r="P1116" s="1764"/>
      <c r="Q1116" s="1817"/>
      <c r="R1116" s="1762"/>
      <c r="S1116" s="649"/>
      <c r="T1116" s="649"/>
      <c r="U1116" s="7"/>
      <c r="V1116" s="7"/>
      <c r="W1116" s="7"/>
      <c r="X1116" s="7"/>
      <c r="Y1116" s="7"/>
      <c r="Z1116" s="7"/>
      <c r="AA1116" s="7"/>
      <c r="AB1116" s="7"/>
      <c r="AC1116" s="7"/>
    </row>
    <row r="1117">
      <c r="A1117" s="1714" t="s">
        <v>77</v>
      </c>
      <c r="B1117" s="692">
        <v>0.0</v>
      </c>
      <c r="C1117" s="692">
        <v>0.0</v>
      </c>
      <c r="D1117" s="692">
        <v>0.0</v>
      </c>
      <c r="E1117" s="692">
        <v>0.0</v>
      </c>
      <c r="F1117" s="692"/>
      <c r="G1117" s="692"/>
      <c r="H1117" s="693">
        <f t="shared" si="809"/>
        <v>0</v>
      </c>
      <c r="I1117" s="596">
        <f>(I1116/60)</f>
        <v>0.1333333333</v>
      </c>
      <c r="J1117" s="635"/>
      <c r="K1117" s="1714" t="s">
        <v>77</v>
      </c>
      <c r="L1117" s="701">
        <f t="shared" si="810"/>
        <v>0</v>
      </c>
      <c r="M1117" s="701">
        <f>(L1117-H1117-H1118)-R1117</f>
        <v>0</v>
      </c>
      <c r="N1117" s="692">
        <v>20.0</v>
      </c>
      <c r="O1117" s="701">
        <f t="shared" si="811"/>
        <v>20</v>
      </c>
      <c r="P1117" s="701"/>
      <c r="Q1117" s="692"/>
      <c r="R1117" s="1686"/>
      <c r="S1117" s="649"/>
      <c r="T1117" s="649"/>
      <c r="U1117" s="7"/>
      <c r="V1117" s="7"/>
      <c r="W1117" s="7"/>
      <c r="X1117" s="7"/>
      <c r="Y1117" s="7"/>
      <c r="Z1117" s="7"/>
      <c r="AA1117" s="7"/>
      <c r="AB1117" s="7"/>
      <c r="AC1117" s="7"/>
    </row>
    <row r="1118">
      <c r="A1118" s="1714" t="s">
        <v>78</v>
      </c>
      <c r="B1118" s="692">
        <v>0.0</v>
      </c>
      <c r="C1118" s="692">
        <v>0.0</v>
      </c>
      <c r="D1118" s="692">
        <v>0.0</v>
      </c>
      <c r="E1118" s="692">
        <v>0.0</v>
      </c>
      <c r="F1118" s="692"/>
      <c r="G1118" s="692"/>
      <c r="H1118" s="693">
        <f t="shared" si="809"/>
        <v>0</v>
      </c>
      <c r="I1118" s="701"/>
      <c r="J1118" s="635"/>
      <c r="K1118" s="1714" t="s">
        <v>78</v>
      </c>
      <c r="L1118" s="701" t="str">
        <f t="shared" si="810"/>
        <v>-</v>
      </c>
      <c r="M1118" s="701" t="s">
        <v>79</v>
      </c>
      <c r="N1118" s="692" t="s">
        <v>79</v>
      </c>
      <c r="O1118" s="701" t="s">
        <v>79</v>
      </c>
      <c r="P1118" s="701"/>
      <c r="Q1118" s="701"/>
      <c r="R1118" s="1686"/>
      <c r="S1118" s="649"/>
      <c r="T1118" s="649"/>
      <c r="U1118" s="7"/>
      <c r="V1118" s="7"/>
      <c r="W1118" s="7"/>
      <c r="X1118" s="7"/>
      <c r="Y1118" s="7"/>
      <c r="Z1118" s="7"/>
      <c r="AA1118" s="7"/>
      <c r="AB1118" s="7"/>
      <c r="AC1118" s="7"/>
    </row>
    <row r="1119">
      <c r="A1119" s="1714" t="s">
        <v>446</v>
      </c>
      <c r="B1119" s="692">
        <v>0.0</v>
      </c>
      <c r="C1119" s="692">
        <v>0.0</v>
      </c>
      <c r="D1119" s="692">
        <v>0.0</v>
      </c>
      <c r="E1119" s="692">
        <v>0.0</v>
      </c>
      <c r="F1119" s="692"/>
      <c r="G1119" s="692"/>
      <c r="H1119" s="690">
        <v>0.0</v>
      </c>
      <c r="I1119" s="701"/>
      <c r="J1119" s="635"/>
      <c r="K1119" s="1714" t="s">
        <v>446</v>
      </c>
      <c r="L1119" s="701">
        <f t="shared" si="810"/>
        <v>0</v>
      </c>
      <c r="M1119" s="701">
        <f>(L1119-H1119)-R1119</f>
        <v>0</v>
      </c>
      <c r="N1119" s="692">
        <v>0.0</v>
      </c>
      <c r="O1119" s="701">
        <f t="shared" ref="O1119:O1120" si="812">SUM(M1119,N1119)</f>
        <v>0</v>
      </c>
      <c r="P1119" s="701"/>
      <c r="Q1119" s="692"/>
      <c r="R1119" s="1686"/>
      <c r="S1119" s="649"/>
      <c r="T1119" s="649"/>
      <c r="U1119" s="7"/>
      <c r="V1119" s="7"/>
      <c r="W1119" s="7"/>
      <c r="X1119" s="7"/>
      <c r="Y1119" s="7"/>
      <c r="Z1119" s="7"/>
      <c r="AA1119" s="7"/>
      <c r="AB1119" s="7"/>
      <c r="AC1119" s="7"/>
    </row>
    <row r="1120">
      <c r="A1120" s="1714" t="s">
        <v>751</v>
      </c>
      <c r="B1120" s="692">
        <v>0.0</v>
      </c>
      <c r="C1120" s="692">
        <v>0.0</v>
      </c>
      <c r="D1120" s="692">
        <v>0.0</v>
      </c>
      <c r="E1120" s="692">
        <v>0.0</v>
      </c>
      <c r="F1120" s="692"/>
      <c r="G1120" s="692"/>
      <c r="H1120" s="690">
        <v>0.0</v>
      </c>
      <c r="I1120" s="701"/>
      <c r="J1120" s="635"/>
      <c r="K1120" s="1714" t="s">
        <v>751</v>
      </c>
      <c r="L1120" s="701">
        <f t="shared" si="810"/>
        <v>0</v>
      </c>
      <c r="M1120" s="701">
        <f t="shared" ref="M1120:M1121" si="813">(L1120-H1120)</f>
        <v>0</v>
      </c>
      <c r="N1120" s="692">
        <v>5.0</v>
      </c>
      <c r="O1120" s="701">
        <f t="shared" si="812"/>
        <v>5</v>
      </c>
      <c r="P1120" s="701"/>
      <c r="Q1120" s="692"/>
      <c r="R1120" s="1686"/>
      <c r="S1120" s="649"/>
      <c r="T1120" s="649"/>
      <c r="U1120" s="7"/>
      <c r="V1120" s="7"/>
      <c r="W1120" s="7"/>
      <c r="X1120" s="7"/>
      <c r="Y1120" s="7"/>
      <c r="Z1120" s="7"/>
      <c r="AA1120" s="7"/>
      <c r="AB1120" s="7"/>
      <c r="AC1120" s="7"/>
    </row>
    <row r="1121">
      <c r="A1121" s="1714" t="s">
        <v>80</v>
      </c>
      <c r="B1121" s="692">
        <v>0.0</v>
      </c>
      <c r="C1121" s="692">
        <v>0.0</v>
      </c>
      <c r="D1121" s="692">
        <v>0.0</v>
      </c>
      <c r="E1121" s="692">
        <v>0.0</v>
      </c>
      <c r="F1121" s="692"/>
      <c r="G1121" s="692"/>
      <c r="H1121" s="693">
        <f>sum(B1121:G1121)</f>
        <v>0</v>
      </c>
      <c r="I1121" s="701"/>
      <c r="J1121" s="635"/>
      <c r="K1121" s="1714" t="s">
        <v>80</v>
      </c>
      <c r="L1121" s="701">
        <f t="shared" si="810"/>
        <v>0</v>
      </c>
      <c r="M1121" s="701">
        <f t="shared" si="813"/>
        <v>0</v>
      </c>
      <c r="N1121" s="692">
        <v>40.0</v>
      </c>
      <c r="O1121" s="701">
        <f>sum(M1121,N1121)</f>
        <v>40</v>
      </c>
      <c r="P1121" s="701"/>
      <c r="Q1121" s="692"/>
      <c r="R1121" s="1686"/>
      <c r="S1121" s="649"/>
      <c r="T1121" s="649"/>
      <c r="U1121" s="7"/>
      <c r="V1121" s="7"/>
      <c r="W1121" s="7"/>
      <c r="X1121" s="7"/>
      <c r="Y1121" s="7"/>
      <c r="Z1121" s="7"/>
      <c r="AA1121" s="7"/>
      <c r="AB1121" s="7"/>
      <c r="AC1121" s="7"/>
    </row>
    <row r="1122">
      <c r="A1122" s="1715" t="s">
        <v>225</v>
      </c>
      <c r="B1122" s="1760">
        <v>0.0</v>
      </c>
      <c r="C1122" s="1760">
        <v>2.0</v>
      </c>
      <c r="D1122" s="1760">
        <v>1.0</v>
      </c>
      <c r="E1122" s="1760">
        <v>1.0</v>
      </c>
      <c r="F1122" s="1760"/>
      <c r="G1122" s="1765"/>
      <c r="H1122" s="1761">
        <f t="shared" ref="H1122:H1124" si="814">SUM(B1122:G1122)</f>
        <v>4</v>
      </c>
      <c r="I1122" s="1762">
        <f>SUM(H1122:H1126)</f>
        <v>4</v>
      </c>
      <c r="J1122" s="647"/>
      <c r="K1122" s="1715" t="s">
        <v>225</v>
      </c>
      <c r="L1122" s="1762">
        <f t="shared" si="810"/>
        <v>7</v>
      </c>
      <c r="M1122" s="1762">
        <f>(L1122-H1122)-R1122</f>
        <v>3</v>
      </c>
      <c r="N1122" s="1765">
        <v>20.0</v>
      </c>
      <c r="O1122" s="1762">
        <f t="shared" ref="O1122:O1123" si="815">SUM(M1122,N1122)</f>
        <v>23</v>
      </c>
      <c r="P1122" s="1764"/>
      <c r="Q1122" s="1766"/>
      <c r="R1122" s="1765"/>
      <c r="S1122" s="649"/>
      <c r="T1122" s="649"/>
      <c r="U1122" s="7"/>
      <c r="V1122" s="7"/>
      <c r="W1122" s="7"/>
      <c r="X1122" s="7"/>
      <c r="Y1122" s="7"/>
      <c r="Z1122" s="7"/>
      <c r="AA1122" s="7"/>
      <c r="AB1122" s="7"/>
      <c r="AC1122" s="7"/>
    </row>
    <row r="1123">
      <c r="A1123" s="1714" t="s">
        <v>77</v>
      </c>
      <c r="B1123" s="692">
        <v>0.0</v>
      </c>
      <c r="C1123" s="692">
        <v>0.0</v>
      </c>
      <c r="D1123" s="692">
        <v>0.0</v>
      </c>
      <c r="E1123" s="692">
        <v>0.0</v>
      </c>
      <c r="F1123" s="692"/>
      <c r="G1123" s="692"/>
      <c r="H1123" s="693">
        <f t="shared" si="814"/>
        <v>0</v>
      </c>
      <c r="I1123" s="596">
        <f>(I1122/60)</f>
        <v>0.06666666667</v>
      </c>
      <c r="J1123" s="647"/>
      <c r="K1123" s="1714" t="s">
        <v>77</v>
      </c>
      <c r="L1123" s="701">
        <f t="shared" si="810"/>
        <v>0</v>
      </c>
      <c r="M1123" s="701">
        <f>(L1123-H1123-H1124)-R1123</f>
        <v>0</v>
      </c>
      <c r="N1123" s="692">
        <v>10.0</v>
      </c>
      <c r="O1123" s="701">
        <f t="shared" si="815"/>
        <v>10</v>
      </c>
      <c r="P1123" s="701"/>
      <c r="Q1123" s="1621"/>
      <c r="R1123" s="1686"/>
      <c r="S1123" s="649"/>
      <c r="T1123" s="649"/>
      <c r="U1123" s="7"/>
      <c r="V1123" s="7"/>
      <c r="W1123" s="7"/>
      <c r="X1123" s="7"/>
      <c r="Y1123" s="7"/>
      <c r="Z1123" s="7"/>
      <c r="AA1123" s="7"/>
      <c r="AB1123" s="7"/>
      <c r="AC1123" s="7"/>
    </row>
    <row r="1124">
      <c r="A1124" s="1714" t="s">
        <v>78</v>
      </c>
      <c r="B1124" s="692">
        <v>0.0</v>
      </c>
      <c r="C1124" s="692">
        <v>0.0</v>
      </c>
      <c r="D1124" s="692">
        <v>0.0</v>
      </c>
      <c r="E1124" s="692">
        <v>0.0</v>
      </c>
      <c r="F1124" s="692"/>
      <c r="G1124" s="692"/>
      <c r="H1124" s="693">
        <f t="shared" si="814"/>
        <v>0</v>
      </c>
      <c r="I1124" s="701"/>
      <c r="J1124" s="647"/>
      <c r="K1124" s="1714" t="s">
        <v>78</v>
      </c>
      <c r="L1124" s="701" t="str">
        <f t="shared" si="810"/>
        <v>-</v>
      </c>
      <c r="M1124" s="701" t="s">
        <v>79</v>
      </c>
      <c r="N1124" s="692" t="s">
        <v>79</v>
      </c>
      <c r="O1124" s="701" t="s">
        <v>79</v>
      </c>
      <c r="P1124" s="701"/>
      <c r="Q1124" s="1621"/>
      <c r="R1124" s="1686"/>
      <c r="S1124" s="649"/>
      <c r="T1124" s="649"/>
      <c r="U1124" s="7"/>
      <c r="V1124" s="7"/>
      <c r="W1124" s="7"/>
      <c r="X1124" s="7"/>
      <c r="Y1124" s="7"/>
      <c r="Z1124" s="7"/>
      <c r="AA1124" s="7"/>
      <c r="AB1124" s="7"/>
      <c r="AC1124" s="7"/>
    </row>
    <row r="1125">
      <c r="A1125" s="1714" t="s">
        <v>446</v>
      </c>
      <c r="B1125" s="692">
        <v>0.0</v>
      </c>
      <c r="C1125" s="692">
        <v>0.0</v>
      </c>
      <c r="D1125" s="692">
        <v>0.0</v>
      </c>
      <c r="E1125" s="692">
        <v>0.0</v>
      </c>
      <c r="F1125" s="692"/>
      <c r="G1125" s="692"/>
      <c r="H1125" s="693">
        <f>sum(B1125:G1125)</f>
        <v>0</v>
      </c>
      <c r="I1125" s="701"/>
      <c r="J1125" s="647"/>
      <c r="K1125" s="1714" t="s">
        <v>446</v>
      </c>
      <c r="L1125" s="692">
        <v>0.0</v>
      </c>
      <c r="M1125" s="701">
        <f>(L1125-H1125)-R1125</f>
        <v>0</v>
      </c>
      <c r="N1125" s="692">
        <v>0.0</v>
      </c>
      <c r="O1125" s="701">
        <f t="shared" ref="O1125:O1126" si="816">SUM(M1125,N1125)</f>
        <v>0</v>
      </c>
      <c r="P1125" s="701"/>
      <c r="Q1125" s="1621"/>
      <c r="R1125" s="1686"/>
      <c r="S1125" s="649"/>
      <c r="T1125" s="649"/>
      <c r="U1125" s="7"/>
      <c r="V1125" s="7"/>
      <c r="W1125" s="7"/>
      <c r="X1125" s="7"/>
      <c r="Y1125" s="7"/>
      <c r="Z1125" s="7"/>
      <c r="AA1125" s="7"/>
      <c r="AB1125" s="7"/>
      <c r="AC1125" s="7"/>
    </row>
    <row r="1126">
      <c r="A1126" s="1714" t="s">
        <v>751</v>
      </c>
      <c r="B1126" s="692">
        <v>0.0</v>
      </c>
      <c r="C1126" s="692">
        <v>0.0</v>
      </c>
      <c r="D1126" s="692">
        <v>0.0</v>
      </c>
      <c r="E1126" s="692">
        <v>0.0</v>
      </c>
      <c r="F1126" s="692"/>
      <c r="G1126" s="692"/>
      <c r="H1126" s="690">
        <v>0.0</v>
      </c>
      <c r="I1126" s="701"/>
      <c r="J1126" s="647"/>
      <c r="K1126" s="1714" t="s">
        <v>751</v>
      </c>
      <c r="L1126" s="701">
        <f>O598</f>
        <v>6</v>
      </c>
      <c r="M1126" s="701">
        <f t="shared" ref="M1126:M1127" si="817">(L1126-H1126)</f>
        <v>6</v>
      </c>
      <c r="N1126" s="692">
        <v>0.0</v>
      </c>
      <c r="O1126" s="701">
        <f t="shared" si="816"/>
        <v>6</v>
      </c>
      <c r="P1126" s="701"/>
      <c r="Q1126" s="692"/>
      <c r="R1126" s="1686"/>
      <c r="S1126" s="649"/>
      <c r="T1126" s="649"/>
      <c r="U1126" s="7"/>
      <c r="V1126" s="7"/>
      <c r="W1126" s="7"/>
      <c r="X1126" s="7"/>
      <c r="Y1126" s="7"/>
      <c r="Z1126" s="7"/>
      <c r="AA1126" s="7"/>
      <c r="AB1126" s="7"/>
      <c r="AC1126" s="7"/>
    </row>
    <row r="1127">
      <c r="A1127" s="1714" t="s">
        <v>80</v>
      </c>
      <c r="B1127" s="692">
        <v>0.0</v>
      </c>
      <c r="C1127" s="692">
        <v>0.0</v>
      </c>
      <c r="D1127" s="692">
        <v>0.0</v>
      </c>
      <c r="E1127" s="692">
        <v>0.0</v>
      </c>
      <c r="F1127" s="692"/>
      <c r="G1127" s="692"/>
      <c r="H1127" s="693">
        <f>sum(B1127:G1127)</f>
        <v>0</v>
      </c>
      <c r="I1127" s="701"/>
      <c r="J1127" s="647"/>
      <c r="K1127" s="1714" t="s">
        <v>80</v>
      </c>
      <c r="L1127" s="692">
        <v>19.0</v>
      </c>
      <c r="M1127" s="701">
        <f t="shared" si="817"/>
        <v>19</v>
      </c>
      <c r="N1127" s="692">
        <v>0.0</v>
      </c>
      <c r="O1127" s="701">
        <f>sum(M1127,N1127)</f>
        <v>19</v>
      </c>
      <c r="P1127" s="701"/>
      <c r="Q1127" s="692"/>
      <c r="R1127" s="1686"/>
      <c r="S1127" s="649"/>
      <c r="T1127" s="649"/>
      <c r="U1127" s="7"/>
      <c r="V1127" s="7"/>
      <c r="W1127" s="7"/>
      <c r="X1127" s="7"/>
      <c r="Y1127" s="7"/>
      <c r="Z1127" s="7"/>
      <c r="AA1127" s="7"/>
      <c r="AB1127" s="7"/>
      <c r="AC1127" s="7"/>
    </row>
    <row r="1128">
      <c r="A1128" s="1921" t="s">
        <v>735</v>
      </c>
      <c r="B1128" s="1760">
        <v>0.0</v>
      </c>
      <c r="C1128" s="1760">
        <v>0.0</v>
      </c>
      <c r="D1128" s="1760">
        <v>0.0</v>
      </c>
      <c r="E1128" s="1760">
        <v>0.0</v>
      </c>
      <c r="F1128" s="1760">
        <v>0.0</v>
      </c>
      <c r="G1128" s="1760">
        <v>0.0</v>
      </c>
      <c r="H1128" s="1761">
        <f t="shared" ref="H1128:H1130" si="818">SUM(B1128:G1128)</f>
        <v>0</v>
      </c>
      <c r="I1128" s="1762">
        <f>SUM(H1128:H1132)</f>
        <v>0</v>
      </c>
      <c r="J1128" s="647"/>
      <c r="K1128" s="1716" t="s">
        <v>735</v>
      </c>
      <c r="L1128" s="1762">
        <f t="shared" ref="L1128:L1133" si="819">O606</f>
        <v>16</v>
      </c>
      <c r="M1128" s="1762">
        <f>(L1128-H1128)-R1128</f>
        <v>16</v>
      </c>
      <c r="N1128" s="1765">
        <v>0.0</v>
      </c>
      <c r="O1128" s="1762">
        <f t="shared" ref="O1128:O1129" si="820">SUM(M1128,N1128)</f>
        <v>16</v>
      </c>
      <c r="P1128" s="1817" t="s">
        <v>1068</v>
      </c>
      <c r="Q1128" s="1817"/>
      <c r="R1128" s="1762"/>
      <c r="S1128" s="649"/>
      <c r="T1128" s="649"/>
      <c r="U1128" s="7"/>
      <c r="V1128" s="7"/>
      <c r="W1128" s="7"/>
      <c r="X1128" s="7"/>
      <c r="Y1128" s="7"/>
      <c r="Z1128" s="7"/>
      <c r="AA1128" s="7"/>
      <c r="AB1128" s="7"/>
      <c r="AC1128" s="7"/>
    </row>
    <row r="1129">
      <c r="A1129" s="1714" t="s">
        <v>77</v>
      </c>
      <c r="B1129" s="692">
        <v>0.0</v>
      </c>
      <c r="C1129" s="692">
        <v>0.0</v>
      </c>
      <c r="D1129" s="692">
        <v>0.0</v>
      </c>
      <c r="E1129" s="692">
        <v>0.0</v>
      </c>
      <c r="F1129" s="692">
        <v>0.0</v>
      </c>
      <c r="G1129" s="692">
        <v>0.0</v>
      </c>
      <c r="H1129" s="693">
        <f t="shared" si="818"/>
        <v>0</v>
      </c>
      <c r="I1129" s="596">
        <f>(I1128/60)</f>
        <v>0</v>
      </c>
      <c r="J1129" s="647"/>
      <c r="K1129" s="1714" t="s">
        <v>77</v>
      </c>
      <c r="L1129" s="701">
        <f t="shared" si="819"/>
        <v>5</v>
      </c>
      <c r="M1129" s="701">
        <f>(L1129-H1129-H1130)-R1129</f>
        <v>5</v>
      </c>
      <c r="N1129" s="692">
        <v>0.0</v>
      </c>
      <c r="O1129" s="701">
        <f t="shared" si="820"/>
        <v>5</v>
      </c>
      <c r="P1129" s="701"/>
      <c r="Q1129" s="692"/>
      <c r="R1129" s="1686"/>
      <c r="S1129" s="649"/>
      <c r="T1129" s="649"/>
      <c r="U1129" s="7"/>
      <c r="V1129" s="7"/>
      <c r="W1129" s="7"/>
      <c r="X1129" s="7"/>
      <c r="Y1129" s="7"/>
      <c r="Z1129" s="7"/>
      <c r="AA1129" s="7"/>
      <c r="AB1129" s="7"/>
      <c r="AC1129" s="7"/>
    </row>
    <row r="1130">
      <c r="A1130" s="1714" t="s">
        <v>78</v>
      </c>
      <c r="B1130" s="692">
        <v>0.0</v>
      </c>
      <c r="C1130" s="692">
        <v>0.0</v>
      </c>
      <c r="D1130" s="692">
        <v>0.0</v>
      </c>
      <c r="E1130" s="692">
        <v>0.0</v>
      </c>
      <c r="F1130" s="692">
        <v>0.0</v>
      </c>
      <c r="G1130" s="692">
        <v>0.0</v>
      </c>
      <c r="H1130" s="693">
        <f t="shared" si="818"/>
        <v>0</v>
      </c>
      <c r="I1130" s="701"/>
      <c r="J1130" s="647"/>
      <c r="K1130" s="1714" t="s">
        <v>78</v>
      </c>
      <c r="L1130" s="701" t="str">
        <f t="shared" si="819"/>
        <v>-</v>
      </c>
      <c r="M1130" s="701" t="s">
        <v>79</v>
      </c>
      <c r="N1130" s="692" t="s">
        <v>79</v>
      </c>
      <c r="O1130" s="701" t="s">
        <v>79</v>
      </c>
      <c r="P1130" s="701"/>
      <c r="Q1130" s="701"/>
      <c r="R1130" s="1686"/>
      <c r="S1130" s="649"/>
      <c r="T1130" s="649"/>
      <c r="U1130" s="7"/>
      <c r="V1130" s="7"/>
      <c r="W1130" s="7"/>
      <c r="X1130" s="7"/>
      <c r="Y1130" s="7"/>
      <c r="Z1130" s="7"/>
      <c r="AA1130" s="7"/>
      <c r="AB1130" s="7"/>
      <c r="AC1130" s="7"/>
    </row>
    <row r="1131">
      <c r="A1131" s="1714" t="s">
        <v>446</v>
      </c>
      <c r="B1131" s="692">
        <v>0.0</v>
      </c>
      <c r="C1131" s="692">
        <v>0.0</v>
      </c>
      <c r="D1131" s="692">
        <v>0.0</v>
      </c>
      <c r="E1131" s="692">
        <v>0.0</v>
      </c>
      <c r="F1131" s="692">
        <v>0.0</v>
      </c>
      <c r="G1131" s="692">
        <v>0.0</v>
      </c>
      <c r="H1131" s="690">
        <v>0.0</v>
      </c>
      <c r="I1131" s="701"/>
      <c r="J1131" s="647"/>
      <c r="K1131" s="1714" t="s">
        <v>446</v>
      </c>
      <c r="L1131" s="701">
        <f t="shared" si="819"/>
        <v>1</v>
      </c>
      <c r="M1131" s="701">
        <f>(L1131-H1131)-R1131</f>
        <v>1</v>
      </c>
      <c r="N1131" s="692">
        <v>0.0</v>
      </c>
      <c r="O1131" s="701">
        <f t="shared" ref="O1131:O1132" si="821">SUM(M1131,N1131)</f>
        <v>1</v>
      </c>
      <c r="P1131" s="701"/>
      <c r="Q1131" s="692"/>
      <c r="R1131" s="1686"/>
      <c r="S1131" s="649"/>
      <c r="T1131" s="649"/>
      <c r="U1131" s="7"/>
      <c r="V1131" s="7"/>
      <c r="W1131" s="7"/>
      <c r="X1131" s="7"/>
      <c r="Y1131" s="7"/>
      <c r="Z1131" s="7"/>
      <c r="AA1131" s="7"/>
      <c r="AB1131" s="7"/>
      <c r="AC1131" s="7"/>
    </row>
    <row r="1132">
      <c r="A1132" s="1714" t="s">
        <v>751</v>
      </c>
      <c r="B1132" s="692">
        <v>0.0</v>
      </c>
      <c r="C1132" s="692">
        <v>0.0</v>
      </c>
      <c r="D1132" s="692">
        <v>0.0</v>
      </c>
      <c r="E1132" s="692">
        <v>0.0</v>
      </c>
      <c r="F1132" s="692">
        <v>0.0</v>
      </c>
      <c r="G1132" s="692">
        <v>0.0</v>
      </c>
      <c r="H1132" s="693">
        <f>sum(B1132:G1132)</f>
        <v>0</v>
      </c>
      <c r="I1132" s="701"/>
      <c r="J1132" s="647"/>
      <c r="K1132" s="1714" t="s">
        <v>751</v>
      </c>
      <c r="L1132" s="701">
        <f t="shared" si="819"/>
        <v>5</v>
      </c>
      <c r="M1132" s="701">
        <f t="shared" ref="M1132:M1133" si="822">(L1132-H1132)</f>
        <v>5</v>
      </c>
      <c r="N1132" s="692">
        <v>0.0</v>
      </c>
      <c r="O1132" s="701">
        <f t="shared" si="821"/>
        <v>5</v>
      </c>
      <c r="P1132" s="701"/>
      <c r="Q1132" s="692"/>
      <c r="R1132" s="1686"/>
      <c r="S1132" s="649"/>
      <c r="T1132" s="649"/>
      <c r="U1132" s="7"/>
      <c r="V1132" s="7"/>
      <c r="W1132" s="7"/>
      <c r="X1132" s="7"/>
      <c r="Y1132" s="7"/>
      <c r="Z1132" s="7"/>
      <c r="AA1132" s="7"/>
      <c r="AB1132" s="7"/>
      <c r="AC1132" s="7"/>
    </row>
    <row r="1133">
      <c r="A1133" s="1714" t="s">
        <v>80</v>
      </c>
      <c r="B1133" s="692">
        <v>0.0</v>
      </c>
      <c r="C1133" s="692">
        <v>0.0</v>
      </c>
      <c r="D1133" s="692">
        <v>0.0</v>
      </c>
      <c r="E1133" s="692">
        <v>0.0</v>
      </c>
      <c r="F1133" s="692">
        <v>0.0</v>
      </c>
      <c r="G1133" s="692">
        <v>0.0</v>
      </c>
      <c r="H1133" s="690">
        <v>0.0</v>
      </c>
      <c r="I1133" s="701"/>
      <c r="J1133" s="647"/>
      <c r="K1133" s="1714" t="s">
        <v>80</v>
      </c>
      <c r="L1133" s="701">
        <f t="shared" si="819"/>
        <v>19</v>
      </c>
      <c r="M1133" s="701">
        <f t="shared" si="822"/>
        <v>19</v>
      </c>
      <c r="N1133" s="692">
        <v>0.0</v>
      </c>
      <c r="O1133" s="701">
        <f>sum(M1133,N1133)</f>
        <v>19</v>
      </c>
      <c r="P1133" s="701"/>
      <c r="Q1133" s="692"/>
      <c r="R1133" s="1686"/>
      <c r="S1133" s="649"/>
      <c r="T1133" s="649"/>
      <c r="U1133" s="7"/>
      <c r="V1133" s="7"/>
      <c r="W1133" s="7"/>
      <c r="X1133" s="7"/>
      <c r="Y1133" s="7"/>
      <c r="Z1133" s="7"/>
      <c r="AA1133" s="7"/>
      <c r="AB1133" s="7"/>
      <c r="AC1133" s="7"/>
    </row>
    <row r="1134">
      <c r="A1134" s="1771" t="s">
        <v>274</v>
      </c>
      <c r="B1134" s="1760">
        <v>0.0</v>
      </c>
      <c r="C1134" s="1760">
        <v>0.0</v>
      </c>
      <c r="D1134" s="1760">
        <v>0.0</v>
      </c>
      <c r="E1134" s="1760">
        <v>0.0</v>
      </c>
      <c r="F1134" s="1760">
        <v>0.0</v>
      </c>
      <c r="G1134" s="1760">
        <v>0.0</v>
      </c>
      <c r="H1134" s="1760">
        <f>sum(B1134:G1134)</f>
        <v>0</v>
      </c>
      <c r="I1134" s="1762">
        <f>SUM(H1134:H1138)</f>
        <v>0</v>
      </c>
      <c r="J1134" s="647"/>
      <c r="K1134" s="1771" t="s">
        <v>274</v>
      </c>
      <c r="L1134" s="1765">
        <v>0.0</v>
      </c>
      <c r="M1134" s="1762">
        <f>(L1134-H1134)-R1134</f>
        <v>0</v>
      </c>
      <c r="N1134" s="1765"/>
      <c r="O1134" s="1762">
        <f t="shared" ref="O1134:O1135" si="823">SUM(M1134,N1134)</f>
        <v>0</v>
      </c>
      <c r="P1134" s="1764"/>
      <c r="Q1134" s="1765"/>
      <c r="R1134" s="1762"/>
      <c r="S1134" s="649"/>
      <c r="T1134" s="649"/>
      <c r="U1134" s="7"/>
      <c r="V1134" s="7"/>
      <c r="W1134" s="7"/>
      <c r="X1134" s="7"/>
      <c r="Y1134" s="7"/>
      <c r="Z1134" s="7"/>
      <c r="AA1134" s="7"/>
      <c r="AB1134" s="7"/>
      <c r="AC1134" s="7"/>
    </row>
    <row r="1135">
      <c r="A1135" s="1714" t="s">
        <v>77</v>
      </c>
      <c r="B1135" s="692">
        <v>0.0</v>
      </c>
      <c r="C1135" s="692">
        <v>0.0</v>
      </c>
      <c r="D1135" s="692">
        <v>0.0</v>
      </c>
      <c r="E1135" s="692">
        <v>0.0</v>
      </c>
      <c r="F1135" s="692">
        <v>0.0</v>
      </c>
      <c r="G1135" s="692">
        <v>0.0</v>
      </c>
      <c r="H1135" s="693">
        <f t="shared" ref="H1135:H1136" si="824">SUM(B1135:G1135)</f>
        <v>0</v>
      </c>
      <c r="I1135" s="596">
        <f>(I1134/60)</f>
        <v>0</v>
      </c>
      <c r="J1135" s="647"/>
      <c r="K1135" s="1714" t="s">
        <v>77</v>
      </c>
      <c r="L1135" s="692">
        <v>0.0</v>
      </c>
      <c r="M1135" s="701">
        <f>(L1135-H1135-H1136)-R1135</f>
        <v>0</v>
      </c>
      <c r="N1135" s="692"/>
      <c r="O1135" s="701">
        <f t="shared" si="823"/>
        <v>0</v>
      </c>
      <c r="P1135" s="701"/>
      <c r="Q1135" s="692"/>
      <c r="R1135" s="1686"/>
      <c r="S1135" s="649"/>
      <c r="T1135" s="649"/>
      <c r="U1135" s="7"/>
      <c r="V1135" s="7"/>
      <c r="W1135" s="7"/>
      <c r="X1135" s="7"/>
      <c r="Y1135" s="7"/>
      <c r="Z1135" s="7"/>
      <c r="AA1135" s="7"/>
      <c r="AB1135" s="7"/>
      <c r="AC1135" s="7"/>
    </row>
    <row r="1136">
      <c r="A1136" s="1714" t="s">
        <v>78</v>
      </c>
      <c r="B1136" s="692">
        <v>0.0</v>
      </c>
      <c r="C1136" s="692">
        <v>0.0</v>
      </c>
      <c r="D1136" s="692">
        <v>0.0</v>
      </c>
      <c r="E1136" s="692">
        <v>0.0</v>
      </c>
      <c r="F1136" s="692">
        <v>0.0</v>
      </c>
      <c r="G1136" s="692">
        <v>0.0</v>
      </c>
      <c r="H1136" s="693">
        <f t="shared" si="824"/>
        <v>0</v>
      </c>
      <c r="I1136" s="701"/>
      <c r="J1136" s="647"/>
      <c r="K1136" s="1714" t="s">
        <v>78</v>
      </c>
      <c r="L1136" s="701" t="str">
        <f>O608</f>
        <v>-</v>
      </c>
      <c r="M1136" s="701" t="s">
        <v>79</v>
      </c>
      <c r="N1136" s="692"/>
      <c r="O1136" s="701" t="s">
        <v>79</v>
      </c>
      <c r="P1136" s="701"/>
      <c r="Q1136" s="701"/>
      <c r="R1136" s="1686"/>
      <c r="S1136" s="649"/>
      <c r="T1136" s="649"/>
      <c r="U1136" s="7"/>
      <c r="V1136" s="7"/>
      <c r="W1136" s="7"/>
      <c r="X1136" s="7"/>
      <c r="Y1136" s="7"/>
      <c r="Z1136" s="7"/>
      <c r="AA1136" s="7"/>
      <c r="AB1136" s="7"/>
      <c r="AC1136" s="7"/>
    </row>
    <row r="1137">
      <c r="A1137" s="1714" t="s">
        <v>446</v>
      </c>
      <c r="B1137" s="692">
        <v>0.0</v>
      </c>
      <c r="C1137" s="692">
        <v>0.0</v>
      </c>
      <c r="D1137" s="692">
        <v>0.0</v>
      </c>
      <c r="E1137" s="692">
        <v>0.0</v>
      </c>
      <c r="F1137" s="692">
        <v>0.0</v>
      </c>
      <c r="G1137" s="692">
        <v>0.0</v>
      </c>
      <c r="H1137" s="693">
        <f>sum(B1137:G1137)</f>
        <v>0</v>
      </c>
      <c r="I1137" s="701"/>
      <c r="J1137" s="647"/>
      <c r="K1137" s="1714" t="s">
        <v>446</v>
      </c>
      <c r="L1137" s="692">
        <v>0.0</v>
      </c>
      <c r="M1137" s="701">
        <f>(L1137-H1137)-R1137</f>
        <v>0</v>
      </c>
      <c r="N1137" s="692"/>
      <c r="O1137" s="701">
        <f t="shared" ref="O1137:O1138" si="825">SUM(M1137,N1137)</f>
        <v>0</v>
      </c>
      <c r="P1137" s="701"/>
      <c r="Q1137" s="692"/>
      <c r="R1137" s="1686"/>
      <c r="S1137" s="649"/>
      <c r="T1137" s="649"/>
      <c r="U1137" s="7"/>
      <c r="V1137" s="7"/>
      <c r="W1137" s="7"/>
      <c r="X1137" s="7"/>
      <c r="Y1137" s="7"/>
      <c r="Z1137" s="7"/>
      <c r="AA1137" s="7"/>
      <c r="AB1137" s="7"/>
      <c r="AC1137" s="7"/>
    </row>
    <row r="1138">
      <c r="A1138" s="1714" t="s">
        <v>751</v>
      </c>
      <c r="B1138" s="692">
        <v>0.0</v>
      </c>
      <c r="C1138" s="692">
        <v>0.0</v>
      </c>
      <c r="D1138" s="692">
        <v>0.0</v>
      </c>
      <c r="E1138" s="692">
        <v>0.0</v>
      </c>
      <c r="F1138" s="692">
        <v>0.0</v>
      </c>
      <c r="G1138" s="692">
        <v>0.0</v>
      </c>
      <c r="H1138" s="693">
        <f>SUM(B1138:G1138)</f>
        <v>0</v>
      </c>
      <c r="I1138" s="701"/>
      <c r="J1138" s="647"/>
      <c r="K1138" s="1714" t="s">
        <v>751</v>
      </c>
      <c r="L1138" s="692">
        <v>0.0</v>
      </c>
      <c r="M1138" s="701">
        <f t="shared" ref="M1138:M1139" si="826">(L1138-H1138)</f>
        <v>0</v>
      </c>
      <c r="N1138" s="692"/>
      <c r="O1138" s="701">
        <f t="shared" si="825"/>
        <v>0</v>
      </c>
      <c r="P1138" s="701"/>
      <c r="Q1138" s="692"/>
      <c r="R1138" s="1686"/>
      <c r="S1138" s="649"/>
      <c r="T1138" s="649"/>
      <c r="U1138" s="7"/>
      <c r="V1138" s="7"/>
      <c r="W1138" s="7"/>
      <c r="X1138" s="7"/>
      <c r="Y1138" s="7"/>
      <c r="Z1138" s="7"/>
      <c r="AA1138" s="7"/>
      <c r="AB1138" s="7"/>
      <c r="AC1138" s="7"/>
    </row>
    <row r="1139">
      <c r="A1139" s="1714" t="s">
        <v>80</v>
      </c>
      <c r="B1139" s="692">
        <v>0.0</v>
      </c>
      <c r="C1139" s="692">
        <v>0.0</v>
      </c>
      <c r="D1139" s="692">
        <v>0.0</v>
      </c>
      <c r="E1139" s="692">
        <v>0.0</v>
      </c>
      <c r="F1139" s="692">
        <v>0.0</v>
      </c>
      <c r="G1139" s="692">
        <v>0.0</v>
      </c>
      <c r="H1139" s="693">
        <f>sum(B1139:G1139)</f>
        <v>0</v>
      </c>
      <c r="I1139" s="701"/>
      <c r="J1139" s="647"/>
      <c r="K1139" s="1714" t="s">
        <v>80</v>
      </c>
      <c r="L1139" s="692">
        <v>0.0</v>
      </c>
      <c r="M1139" s="701">
        <f t="shared" si="826"/>
        <v>0</v>
      </c>
      <c r="N1139" s="692"/>
      <c r="O1139" s="701">
        <f>sum(M1139,N1139)</f>
        <v>0</v>
      </c>
      <c r="P1139" s="701"/>
      <c r="Q1139" s="692"/>
      <c r="R1139" s="1686"/>
      <c r="S1139" s="649"/>
      <c r="T1139" s="649"/>
      <c r="U1139" s="7"/>
      <c r="V1139" s="7"/>
      <c r="W1139" s="7"/>
      <c r="X1139" s="7"/>
      <c r="Y1139" s="7"/>
      <c r="Z1139" s="7"/>
      <c r="AA1139" s="7"/>
      <c r="AB1139" s="7"/>
      <c r="AC1139" s="7"/>
    </row>
    <row r="1140">
      <c r="A1140" s="1771" t="s">
        <v>274</v>
      </c>
      <c r="B1140" s="1760">
        <v>0.0</v>
      </c>
      <c r="C1140" s="1760">
        <v>0.0</v>
      </c>
      <c r="D1140" s="1760">
        <v>0.0</v>
      </c>
      <c r="E1140" s="1760">
        <v>0.0</v>
      </c>
      <c r="F1140" s="1760">
        <v>0.0</v>
      </c>
      <c r="G1140" s="1760">
        <v>0.0</v>
      </c>
      <c r="H1140" s="1761">
        <f t="shared" ref="H1140:H1142" si="827">SUM(B1140:G1140)</f>
        <v>0</v>
      </c>
      <c r="I1140" s="1762">
        <f>SUM(H1140:H1144)</f>
        <v>0</v>
      </c>
      <c r="J1140" s="635"/>
      <c r="K1140" s="1771" t="s">
        <v>274</v>
      </c>
      <c r="L1140" s="1765">
        <v>0.0</v>
      </c>
      <c r="M1140" s="1765">
        <v>0.0</v>
      </c>
      <c r="N1140" s="1760"/>
      <c r="O1140" s="1762">
        <f t="shared" ref="O1140:O1141" si="828">SUM(M1140,N1140)</f>
        <v>0</v>
      </c>
      <c r="P1140" s="1764"/>
      <c r="Q1140" s="1760"/>
      <c r="R1140" s="1762"/>
      <c r="S1140" s="649"/>
      <c r="T1140" s="649"/>
      <c r="U1140" s="7"/>
      <c r="V1140" s="7"/>
      <c r="W1140" s="7"/>
      <c r="X1140" s="7"/>
      <c r="Y1140" s="7"/>
      <c r="Z1140" s="7"/>
      <c r="AA1140" s="7"/>
      <c r="AB1140" s="7"/>
      <c r="AC1140" s="7"/>
    </row>
    <row r="1141">
      <c r="A1141" s="1714" t="s">
        <v>77</v>
      </c>
      <c r="B1141" s="692">
        <v>0.0</v>
      </c>
      <c r="C1141" s="692">
        <v>0.0</v>
      </c>
      <c r="D1141" s="692">
        <v>0.0</v>
      </c>
      <c r="E1141" s="692">
        <v>0.0</v>
      </c>
      <c r="F1141" s="692">
        <v>0.0</v>
      </c>
      <c r="G1141" s="692">
        <v>0.0</v>
      </c>
      <c r="H1141" s="693">
        <f t="shared" si="827"/>
        <v>0</v>
      </c>
      <c r="I1141" s="596">
        <f>(I1140/60)</f>
        <v>0</v>
      </c>
      <c r="J1141" s="635"/>
      <c r="K1141" s="1714" t="s">
        <v>77</v>
      </c>
      <c r="L1141" s="692">
        <v>0.0</v>
      </c>
      <c r="M1141" s="701">
        <f>(L1141-H1141-H1142)-R1141</f>
        <v>0</v>
      </c>
      <c r="N1141" s="692"/>
      <c r="O1141" s="701">
        <f t="shared" si="828"/>
        <v>0</v>
      </c>
      <c r="P1141" s="701"/>
      <c r="Q1141" s="701"/>
      <c r="R1141" s="1686"/>
      <c r="S1141" s="649"/>
      <c r="T1141" s="649"/>
      <c r="U1141" s="7"/>
      <c r="V1141" s="7"/>
      <c r="W1141" s="7"/>
      <c r="X1141" s="7"/>
      <c r="Y1141" s="7"/>
      <c r="Z1141" s="7"/>
      <c r="AA1141" s="7"/>
      <c r="AB1141" s="7"/>
      <c r="AC1141" s="7"/>
    </row>
    <row r="1142">
      <c r="A1142" s="1714" t="s">
        <v>78</v>
      </c>
      <c r="B1142" s="692">
        <v>0.0</v>
      </c>
      <c r="C1142" s="692">
        <v>0.0</v>
      </c>
      <c r="D1142" s="692">
        <v>0.0</v>
      </c>
      <c r="E1142" s="692">
        <v>0.0</v>
      </c>
      <c r="F1142" s="692">
        <v>0.0</v>
      </c>
      <c r="G1142" s="692">
        <v>0.0</v>
      </c>
      <c r="H1142" s="693">
        <f t="shared" si="827"/>
        <v>0</v>
      </c>
      <c r="I1142" s="701"/>
      <c r="J1142" s="635"/>
      <c r="K1142" s="1714" t="s">
        <v>78</v>
      </c>
      <c r="L1142" s="701" t="str">
        <f>O614</f>
        <v>-</v>
      </c>
      <c r="M1142" s="701" t="s">
        <v>79</v>
      </c>
      <c r="N1142" s="692"/>
      <c r="O1142" s="701" t="s">
        <v>79</v>
      </c>
      <c r="P1142" s="701"/>
      <c r="Q1142" s="701"/>
      <c r="R1142" s="1686"/>
      <c r="S1142" s="649"/>
      <c r="T1142" s="649"/>
      <c r="U1142" s="7"/>
      <c r="V1142" s="7"/>
      <c r="W1142" s="7"/>
      <c r="X1142" s="7"/>
      <c r="Y1142" s="7"/>
      <c r="Z1142" s="7"/>
      <c r="AA1142" s="7"/>
      <c r="AB1142" s="7"/>
      <c r="AC1142" s="7"/>
    </row>
    <row r="1143">
      <c r="A1143" s="1714" t="s">
        <v>446</v>
      </c>
      <c r="B1143" s="692">
        <v>0.0</v>
      </c>
      <c r="C1143" s="692">
        <v>0.0</v>
      </c>
      <c r="D1143" s="692">
        <v>0.0</v>
      </c>
      <c r="E1143" s="692">
        <v>0.0</v>
      </c>
      <c r="F1143" s="692">
        <v>0.0</v>
      </c>
      <c r="G1143" s="692">
        <v>0.0</v>
      </c>
      <c r="H1143" s="693">
        <f t="shared" ref="H1143:H1145" si="829">sum(B1143:G1143)</f>
        <v>0</v>
      </c>
      <c r="I1143" s="701"/>
      <c r="J1143" s="635"/>
      <c r="K1143" s="1714" t="s">
        <v>446</v>
      </c>
      <c r="L1143" s="692">
        <v>0.0</v>
      </c>
      <c r="M1143" s="692">
        <v>0.0</v>
      </c>
      <c r="N1143" s="692"/>
      <c r="O1143" s="701">
        <f t="shared" ref="O1143:O1144" si="830">SUM(M1143,N1143)</f>
        <v>0</v>
      </c>
      <c r="P1143" s="701"/>
      <c r="Q1143" s="692"/>
      <c r="R1143" s="1686"/>
      <c r="S1143" s="649"/>
      <c r="T1143" s="649"/>
      <c r="U1143" s="7"/>
      <c r="V1143" s="7"/>
      <c r="W1143" s="7"/>
      <c r="X1143" s="7"/>
      <c r="Y1143" s="7"/>
      <c r="Z1143" s="7"/>
      <c r="AA1143" s="7"/>
      <c r="AB1143" s="7"/>
      <c r="AC1143" s="7"/>
    </row>
    <row r="1144">
      <c r="A1144" s="1714" t="s">
        <v>751</v>
      </c>
      <c r="B1144" s="692">
        <v>0.0</v>
      </c>
      <c r="C1144" s="692">
        <v>0.0</v>
      </c>
      <c r="D1144" s="692">
        <v>0.0</v>
      </c>
      <c r="E1144" s="692">
        <v>0.0</v>
      </c>
      <c r="F1144" s="692">
        <v>0.0</v>
      </c>
      <c r="G1144" s="692">
        <v>0.0</v>
      </c>
      <c r="H1144" s="693">
        <f t="shared" si="829"/>
        <v>0</v>
      </c>
      <c r="I1144" s="701"/>
      <c r="J1144" s="635"/>
      <c r="K1144" s="1714" t="s">
        <v>751</v>
      </c>
      <c r="L1144" s="692">
        <v>0.0</v>
      </c>
      <c r="M1144" s="701">
        <f>(L1144-H1144)</f>
        <v>0</v>
      </c>
      <c r="N1144" s="692"/>
      <c r="O1144" s="701">
        <f t="shared" si="830"/>
        <v>0</v>
      </c>
      <c r="P1144" s="701"/>
      <c r="Q1144" s="701"/>
      <c r="R1144" s="1686"/>
      <c r="S1144" s="649"/>
      <c r="T1144" s="649"/>
      <c r="U1144" s="7"/>
      <c r="V1144" s="7"/>
      <c r="W1144" s="7"/>
      <c r="X1144" s="7"/>
      <c r="Y1144" s="7"/>
      <c r="Z1144" s="7"/>
      <c r="AA1144" s="7"/>
      <c r="AB1144" s="7"/>
      <c r="AC1144" s="7"/>
    </row>
    <row r="1145">
      <c r="A1145" s="1714" t="s">
        <v>80</v>
      </c>
      <c r="B1145" s="692">
        <v>0.0</v>
      </c>
      <c r="C1145" s="692">
        <v>0.0</v>
      </c>
      <c r="D1145" s="692">
        <v>0.0</v>
      </c>
      <c r="E1145" s="692">
        <v>0.0</v>
      </c>
      <c r="F1145" s="692">
        <v>0.0</v>
      </c>
      <c r="G1145" s="692">
        <v>0.0</v>
      </c>
      <c r="H1145" s="693">
        <f t="shared" si="829"/>
        <v>0</v>
      </c>
      <c r="I1145" s="701"/>
      <c r="J1145" s="635"/>
      <c r="K1145" s="1714" t="s">
        <v>80</v>
      </c>
      <c r="L1145" s="692">
        <v>0.0</v>
      </c>
      <c r="M1145" s="692">
        <v>0.0</v>
      </c>
      <c r="N1145" s="692"/>
      <c r="O1145" s="701">
        <f>sum(M1145,N1145)</f>
        <v>0</v>
      </c>
      <c r="P1145" s="701"/>
      <c r="Q1145" s="692"/>
      <c r="R1145" s="1686"/>
      <c r="S1145" s="649"/>
      <c r="T1145" s="649"/>
      <c r="U1145" s="7"/>
      <c r="V1145" s="7"/>
      <c r="W1145" s="7"/>
      <c r="X1145" s="7"/>
      <c r="Y1145" s="7"/>
      <c r="Z1145" s="7"/>
      <c r="AA1145" s="7"/>
      <c r="AB1145" s="7"/>
      <c r="AC1145" s="7"/>
    </row>
    <row r="1146">
      <c r="A1146" s="1757" t="s">
        <v>105</v>
      </c>
      <c r="B1146" s="1758">
        <f t="shared" ref="B1146:H1146" si="831"> SUM(B1147:B1151,B1153:B1157,B1159:B1163,B1165:B1169,B1171:B1175,B1177:B1181,B1183:B1187)</f>
        <v>0</v>
      </c>
      <c r="C1146" s="1758">
        <f t="shared" si="831"/>
        <v>11</v>
      </c>
      <c r="D1146" s="1758">
        <f t="shared" si="831"/>
        <v>9</v>
      </c>
      <c r="E1146" s="1758">
        <f t="shared" si="831"/>
        <v>3</v>
      </c>
      <c r="F1146" s="1758">
        <f t="shared" si="831"/>
        <v>0</v>
      </c>
      <c r="G1146" s="1758">
        <f t="shared" si="831"/>
        <v>0</v>
      </c>
      <c r="H1146" s="1758">
        <f t="shared" si="831"/>
        <v>23</v>
      </c>
      <c r="I1146" s="1758"/>
      <c r="J1146" s="635"/>
      <c r="K1146" s="1757" t="s">
        <v>105</v>
      </c>
      <c r="L1146" s="1682"/>
      <c r="M1146" s="1682"/>
      <c r="N1146" s="1682"/>
      <c r="O1146" s="1682"/>
      <c r="P1146" s="1682"/>
      <c r="Q1146" s="1682"/>
      <c r="R1146" s="1682"/>
      <c r="S1146" s="649"/>
      <c r="T1146" s="649"/>
      <c r="U1146" s="7"/>
      <c r="V1146" s="7"/>
      <c r="W1146" s="7"/>
      <c r="X1146" s="7"/>
      <c r="Y1146" s="7"/>
      <c r="Z1146" s="7"/>
      <c r="AA1146" s="7"/>
      <c r="AB1146" s="7"/>
      <c r="AC1146" s="7"/>
    </row>
    <row r="1147">
      <c r="A1147" s="1759" t="s">
        <v>106</v>
      </c>
      <c r="B1147" s="1760">
        <v>0.0</v>
      </c>
      <c r="C1147" s="1760">
        <v>0.0</v>
      </c>
      <c r="D1147" s="1760">
        <v>3.0</v>
      </c>
      <c r="E1147" s="1760">
        <v>0.0</v>
      </c>
      <c r="F1147" s="1760"/>
      <c r="G1147" s="1765"/>
      <c r="H1147" s="1761">
        <f t="shared" ref="H1147:H1149" si="832">SUM(B1147:G1147)</f>
        <v>3</v>
      </c>
      <c r="I1147" s="1762">
        <f>SUM(H1147:H1151)</f>
        <v>3</v>
      </c>
      <c r="J1147" s="647"/>
      <c r="K1147" s="1759" t="s">
        <v>106</v>
      </c>
      <c r="L1147" s="1765">
        <v>12.0</v>
      </c>
      <c r="M1147" s="1762">
        <f>(L1147-H1147)-R1147</f>
        <v>9</v>
      </c>
      <c r="N1147" s="1765"/>
      <c r="O1147" s="1762">
        <f t="shared" ref="O1147:O1148" si="833">SUM(M1147,N1147)</f>
        <v>9</v>
      </c>
      <c r="P1147" s="1764"/>
      <c r="Q1147" s="1766"/>
      <c r="R1147" s="1762"/>
      <c r="S1147" s="649"/>
      <c r="T1147" s="649"/>
      <c r="U1147" s="7"/>
      <c r="V1147" s="7"/>
      <c r="W1147" s="7"/>
      <c r="X1147" s="7"/>
      <c r="Y1147" s="7"/>
      <c r="Z1147" s="7"/>
      <c r="AA1147" s="7"/>
      <c r="AB1147" s="7"/>
      <c r="AC1147" s="7"/>
    </row>
    <row r="1148">
      <c r="A1148" s="1714" t="s">
        <v>77</v>
      </c>
      <c r="B1148" s="692">
        <v>0.0</v>
      </c>
      <c r="C1148" s="692">
        <v>0.0</v>
      </c>
      <c r="D1148" s="692">
        <v>0.0</v>
      </c>
      <c r="E1148" s="692">
        <v>0.0</v>
      </c>
      <c r="F1148" s="692"/>
      <c r="G1148" s="692"/>
      <c r="H1148" s="693">
        <f t="shared" si="832"/>
        <v>0</v>
      </c>
      <c r="I1148" s="596">
        <f>(I1147/60)</f>
        <v>0.05</v>
      </c>
      <c r="J1148" s="647"/>
      <c r="K1148" s="1714" t="s">
        <v>77</v>
      </c>
      <c r="L1148" s="692">
        <v>0.0</v>
      </c>
      <c r="M1148" s="701">
        <f>(L1148-H1148-H1149)-R1148</f>
        <v>0</v>
      </c>
      <c r="N1148" s="692"/>
      <c r="O1148" s="701">
        <f t="shared" si="833"/>
        <v>0</v>
      </c>
      <c r="P1148" s="701"/>
      <c r="Q1148" s="1686"/>
      <c r="R1148" s="1686"/>
      <c r="S1148" s="649"/>
      <c r="T1148" s="649"/>
      <c r="U1148" s="7"/>
      <c r="V1148" s="7"/>
      <c r="W1148" s="7"/>
      <c r="X1148" s="7"/>
      <c r="Y1148" s="7"/>
      <c r="Z1148" s="7"/>
      <c r="AA1148" s="7"/>
      <c r="AB1148" s="7"/>
      <c r="AC1148" s="7"/>
    </row>
    <row r="1149">
      <c r="A1149" s="1714" t="s">
        <v>78</v>
      </c>
      <c r="B1149" s="692">
        <v>0.0</v>
      </c>
      <c r="C1149" s="692">
        <v>0.0</v>
      </c>
      <c r="D1149" s="692">
        <v>0.0</v>
      </c>
      <c r="E1149" s="692">
        <v>0.0</v>
      </c>
      <c r="F1149" s="692"/>
      <c r="G1149" s="692"/>
      <c r="H1149" s="693">
        <f t="shared" si="832"/>
        <v>0</v>
      </c>
      <c r="I1149" s="701"/>
      <c r="J1149" s="647"/>
      <c r="K1149" s="1714" t="s">
        <v>78</v>
      </c>
      <c r="L1149" s="701" t="str">
        <f t="shared" ref="L1149:L1151" si="834">O621</f>
        <v>-</v>
      </c>
      <c r="M1149" s="701" t="s">
        <v>79</v>
      </c>
      <c r="N1149" s="692"/>
      <c r="O1149" s="701" t="s">
        <v>79</v>
      </c>
      <c r="P1149" s="701"/>
      <c r="Q1149" s="1686"/>
      <c r="R1149" s="1686"/>
      <c r="S1149" s="649"/>
      <c r="T1149" s="649"/>
      <c r="U1149" s="7"/>
      <c r="V1149" s="7"/>
      <c r="W1149" s="7"/>
      <c r="X1149" s="7"/>
      <c r="Y1149" s="7"/>
      <c r="Z1149" s="7"/>
      <c r="AA1149" s="7"/>
      <c r="AB1149" s="7"/>
      <c r="AC1149" s="7"/>
    </row>
    <row r="1150">
      <c r="A1150" s="1714" t="s">
        <v>446</v>
      </c>
      <c r="B1150" s="692">
        <v>0.0</v>
      </c>
      <c r="C1150" s="692">
        <v>0.0</v>
      </c>
      <c r="D1150" s="692">
        <v>0.0</v>
      </c>
      <c r="E1150" s="692">
        <v>0.0</v>
      </c>
      <c r="F1150" s="692"/>
      <c r="G1150" s="692"/>
      <c r="H1150" s="693">
        <f t="shared" ref="H1150:H1152" si="835">sum(B1150:G1150)</f>
        <v>0</v>
      </c>
      <c r="I1150" s="701"/>
      <c r="J1150" s="647"/>
      <c r="K1150" s="1714" t="s">
        <v>446</v>
      </c>
      <c r="L1150" s="701">
        <f t="shared" si="834"/>
        <v>0</v>
      </c>
      <c r="M1150" s="701">
        <f>(L1150-H1150)-R1150</f>
        <v>0</v>
      </c>
      <c r="N1150" s="692"/>
      <c r="O1150" s="701">
        <f t="shared" ref="O1150:O1151" si="836">SUM(M1150,N1150)</f>
        <v>0</v>
      </c>
      <c r="P1150" s="701"/>
      <c r="Q1150" s="1621"/>
      <c r="R1150" s="1686"/>
      <c r="S1150" s="649"/>
      <c r="T1150" s="649"/>
      <c r="U1150" s="7"/>
      <c r="V1150" s="7"/>
      <c r="W1150" s="7"/>
      <c r="X1150" s="7"/>
      <c r="Y1150" s="7"/>
      <c r="Z1150" s="7"/>
      <c r="AA1150" s="7"/>
      <c r="AB1150" s="7"/>
      <c r="AC1150" s="7"/>
    </row>
    <row r="1151">
      <c r="A1151" s="1714" t="s">
        <v>751</v>
      </c>
      <c r="B1151" s="692">
        <v>0.0</v>
      </c>
      <c r="C1151" s="692">
        <v>0.0</v>
      </c>
      <c r="D1151" s="692">
        <v>0.0</v>
      </c>
      <c r="E1151" s="692">
        <v>0.0</v>
      </c>
      <c r="F1151" s="692"/>
      <c r="G1151" s="692"/>
      <c r="H1151" s="693">
        <f t="shared" si="835"/>
        <v>0</v>
      </c>
      <c r="I1151" s="701"/>
      <c r="J1151" s="647"/>
      <c r="K1151" s="1714" t="s">
        <v>751</v>
      </c>
      <c r="L1151" s="701">
        <f t="shared" si="834"/>
        <v>16</v>
      </c>
      <c r="M1151" s="701">
        <f t="shared" ref="M1151:M1152" si="837">(L1151-H1151)</f>
        <v>16</v>
      </c>
      <c r="N1151" s="692"/>
      <c r="O1151" s="701">
        <f t="shared" si="836"/>
        <v>16</v>
      </c>
      <c r="P1151" s="701"/>
      <c r="Q1151" s="1621"/>
      <c r="R1151" s="1686"/>
      <c r="S1151" s="649"/>
      <c r="T1151" s="649"/>
      <c r="U1151" s="7"/>
      <c r="V1151" s="7"/>
      <c r="W1151" s="7"/>
      <c r="X1151" s="7"/>
      <c r="Y1151" s="7"/>
      <c r="Z1151" s="7"/>
      <c r="AA1151" s="7"/>
      <c r="AB1151" s="7"/>
      <c r="AC1151" s="7"/>
    </row>
    <row r="1152">
      <c r="A1152" s="1714" t="s">
        <v>80</v>
      </c>
      <c r="B1152" s="692">
        <v>0.0</v>
      </c>
      <c r="C1152" s="692">
        <v>0.0</v>
      </c>
      <c r="D1152" s="692">
        <v>0.0</v>
      </c>
      <c r="E1152" s="692">
        <v>0.0</v>
      </c>
      <c r="F1152" s="692"/>
      <c r="G1152" s="692"/>
      <c r="H1152" s="693">
        <f t="shared" si="835"/>
        <v>0</v>
      </c>
      <c r="I1152" s="701"/>
      <c r="J1152" s="647"/>
      <c r="K1152" s="1714" t="s">
        <v>80</v>
      </c>
      <c r="L1152" s="692">
        <v>18.0</v>
      </c>
      <c r="M1152" s="701">
        <f t="shared" si="837"/>
        <v>18</v>
      </c>
      <c r="N1152" s="692"/>
      <c r="O1152" s="701">
        <f>sum(M1152,N1152)</f>
        <v>18</v>
      </c>
      <c r="P1152" s="701"/>
      <c r="Q1152" s="1621"/>
      <c r="R1152" s="1686"/>
      <c r="S1152" s="649"/>
      <c r="T1152" s="649"/>
      <c r="U1152" s="7"/>
      <c r="V1152" s="7"/>
      <c r="W1152" s="7"/>
      <c r="X1152" s="7"/>
      <c r="Y1152" s="7"/>
      <c r="Z1152" s="7"/>
      <c r="AA1152" s="7"/>
      <c r="AB1152" s="7"/>
      <c r="AC1152" s="7"/>
    </row>
    <row r="1153">
      <c r="A1153" s="1715" t="s">
        <v>108</v>
      </c>
      <c r="B1153" s="1765">
        <v>0.0</v>
      </c>
      <c r="C1153" s="1765">
        <v>3.0</v>
      </c>
      <c r="D1153" s="1765">
        <v>0.0</v>
      </c>
      <c r="E1153" s="1765">
        <v>0.0</v>
      </c>
      <c r="F1153" s="1765"/>
      <c r="G1153" s="1765"/>
      <c r="H1153" s="1761">
        <f t="shared" ref="H1153:H1155" si="838">SUM(B1153:G1153)</f>
        <v>3</v>
      </c>
      <c r="I1153" s="1762">
        <f>SUM(H1153:H1157)</f>
        <v>3</v>
      </c>
      <c r="J1153" s="647"/>
      <c r="K1153" s="1715" t="s">
        <v>108</v>
      </c>
      <c r="L1153" s="1762">
        <f t="shared" ref="L1153:L1161" si="839">O625</f>
        <v>8</v>
      </c>
      <c r="M1153" s="1762">
        <f>(L1153-H1153)-R1153</f>
        <v>5</v>
      </c>
      <c r="N1153" s="1765"/>
      <c r="O1153" s="1762">
        <f t="shared" ref="O1153:O1154" si="840">SUM(M1153,N1153)</f>
        <v>5</v>
      </c>
      <c r="P1153" s="1764"/>
      <c r="Q1153" s="1766"/>
      <c r="R1153" s="1762"/>
      <c r="S1153" s="649"/>
      <c r="T1153" s="649"/>
      <c r="U1153" s="7"/>
      <c r="V1153" s="7"/>
      <c r="W1153" s="7"/>
      <c r="X1153" s="7"/>
      <c r="Y1153" s="7"/>
      <c r="Z1153" s="7"/>
      <c r="AA1153" s="7"/>
      <c r="AB1153" s="7"/>
      <c r="AC1153" s="7"/>
    </row>
    <row r="1154">
      <c r="A1154" s="1714" t="s">
        <v>77</v>
      </c>
      <c r="B1154" s="692">
        <v>0.0</v>
      </c>
      <c r="C1154" s="692">
        <v>0.0</v>
      </c>
      <c r="D1154" s="692">
        <v>0.0</v>
      </c>
      <c r="E1154" s="692">
        <v>0.0</v>
      </c>
      <c r="F1154" s="692"/>
      <c r="G1154" s="692"/>
      <c r="H1154" s="693">
        <f t="shared" si="838"/>
        <v>0</v>
      </c>
      <c r="I1154" s="596">
        <f>(I1153/60)</f>
        <v>0.05</v>
      </c>
      <c r="J1154" s="647"/>
      <c r="K1154" s="1714" t="s">
        <v>77</v>
      </c>
      <c r="L1154" s="701">
        <f t="shared" si="839"/>
        <v>1</v>
      </c>
      <c r="M1154" s="701">
        <f>(L1154-H1154-H1155)-R1154</f>
        <v>1</v>
      </c>
      <c r="N1154" s="692"/>
      <c r="O1154" s="701">
        <f t="shared" si="840"/>
        <v>1</v>
      </c>
      <c r="P1154" s="701"/>
      <c r="Q1154" s="1686"/>
      <c r="R1154" s="1686"/>
      <c r="S1154" s="649"/>
      <c r="T1154" s="649"/>
      <c r="U1154" s="7"/>
      <c r="V1154" s="7"/>
      <c r="W1154" s="7"/>
      <c r="X1154" s="7"/>
      <c r="Y1154" s="7"/>
      <c r="Z1154" s="7"/>
      <c r="AA1154" s="7"/>
      <c r="AB1154" s="7"/>
      <c r="AC1154" s="7"/>
    </row>
    <row r="1155">
      <c r="A1155" s="1714" t="s">
        <v>78</v>
      </c>
      <c r="B1155" s="692">
        <v>0.0</v>
      </c>
      <c r="C1155" s="692">
        <v>0.0</v>
      </c>
      <c r="D1155" s="692">
        <v>0.0</v>
      </c>
      <c r="E1155" s="692">
        <v>0.0</v>
      </c>
      <c r="F1155" s="692"/>
      <c r="G1155" s="692"/>
      <c r="H1155" s="693">
        <f t="shared" si="838"/>
        <v>0</v>
      </c>
      <c r="I1155" s="701"/>
      <c r="J1155" s="647"/>
      <c r="K1155" s="1714" t="s">
        <v>78</v>
      </c>
      <c r="L1155" s="701" t="str">
        <f t="shared" si="839"/>
        <v>-</v>
      </c>
      <c r="M1155" s="701" t="s">
        <v>79</v>
      </c>
      <c r="N1155" s="692"/>
      <c r="O1155" s="701" t="s">
        <v>79</v>
      </c>
      <c r="P1155" s="701"/>
      <c r="Q1155" s="1686"/>
      <c r="R1155" s="1686"/>
      <c r="S1155" s="649"/>
      <c r="T1155" s="649"/>
      <c r="U1155" s="7"/>
      <c r="V1155" s="7"/>
      <c r="W1155" s="7"/>
      <c r="X1155" s="7"/>
      <c r="Y1155" s="7"/>
      <c r="Z1155" s="7"/>
      <c r="AA1155" s="7"/>
      <c r="AB1155" s="7"/>
      <c r="AC1155" s="7"/>
    </row>
    <row r="1156">
      <c r="A1156" s="1714" t="s">
        <v>446</v>
      </c>
      <c r="B1156" s="692">
        <v>0.0</v>
      </c>
      <c r="C1156" s="692">
        <v>0.0</v>
      </c>
      <c r="D1156" s="692">
        <v>0.0</v>
      </c>
      <c r="E1156" s="692">
        <v>0.0</v>
      </c>
      <c r="F1156" s="692"/>
      <c r="G1156" s="692"/>
      <c r="H1156" s="693">
        <f t="shared" ref="H1156:H1158" si="841">sum(B1156:G1156)</f>
        <v>0</v>
      </c>
      <c r="I1156" s="701"/>
      <c r="J1156" s="647"/>
      <c r="K1156" s="1714" t="s">
        <v>446</v>
      </c>
      <c r="L1156" s="701">
        <f t="shared" si="839"/>
        <v>4</v>
      </c>
      <c r="M1156" s="701">
        <f>(L1156-H1156)-R1156</f>
        <v>4</v>
      </c>
      <c r="N1156" s="692"/>
      <c r="O1156" s="701">
        <f t="shared" ref="O1156:O1157" si="842">SUM(M1156,N1156)</f>
        <v>4</v>
      </c>
      <c r="P1156" s="701"/>
      <c r="Q1156" s="1621"/>
      <c r="R1156" s="1686"/>
      <c r="S1156" s="649"/>
      <c r="T1156" s="649"/>
      <c r="U1156" s="7"/>
      <c r="V1156" s="7"/>
      <c r="W1156" s="7"/>
      <c r="X1156" s="7"/>
      <c r="Y1156" s="7"/>
      <c r="Z1156" s="7"/>
      <c r="AA1156" s="7"/>
      <c r="AB1156" s="7"/>
      <c r="AC1156" s="7"/>
    </row>
    <row r="1157">
      <c r="A1157" s="1714" t="s">
        <v>751</v>
      </c>
      <c r="B1157" s="692">
        <v>0.0</v>
      </c>
      <c r="C1157" s="692">
        <v>0.0</v>
      </c>
      <c r="D1157" s="692">
        <v>0.0</v>
      </c>
      <c r="E1157" s="692">
        <v>0.0</v>
      </c>
      <c r="F1157" s="692"/>
      <c r="G1157" s="692"/>
      <c r="H1157" s="693">
        <f t="shared" si="841"/>
        <v>0</v>
      </c>
      <c r="I1157" s="701"/>
      <c r="J1157" s="647"/>
      <c r="K1157" s="1714" t="s">
        <v>751</v>
      </c>
      <c r="L1157" s="701">
        <f t="shared" si="839"/>
        <v>0</v>
      </c>
      <c r="M1157" s="701">
        <f t="shared" ref="M1157:M1158" si="843">(L1157-H1157)</f>
        <v>0</v>
      </c>
      <c r="N1157" s="692"/>
      <c r="O1157" s="701">
        <f t="shared" si="842"/>
        <v>0</v>
      </c>
      <c r="P1157" s="701"/>
      <c r="Q1157" s="1686"/>
      <c r="R1157" s="1686"/>
      <c r="S1157" s="649"/>
      <c r="T1157" s="649"/>
      <c r="U1157" s="7"/>
      <c r="V1157" s="7"/>
      <c r="W1157" s="7"/>
      <c r="X1157" s="7"/>
      <c r="Y1157" s="7"/>
      <c r="Z1157" s="7"/>
      <c r="AA1157" s="7"/>
      <c r="AB1157" s="7"/>
      <c r="AC1157" s="7"/>
    </row>
    <row r="1158">
      <c r="A1158" s="1714" t="s">
        <v>80</v>
      </c>
      <c r="B1158" s="692">
        <v>0.0</v>
      </c>
      <c r="C1158" s="692">
        <v>0.0</v>
      </c>
      <c r="D1158" s="692">
        <v>0.0</v>
      </c>
      <c r="E1158" s="692">
        <v>0.0</v>
      </c>
      <c r="F1158" s="692"/>
      <c r="G1158" s="692"/>
      <c r="H1158" s="693">
        <f t="shared" si="841"/>
        <v>0</v>
      </c>
      <c r="I1158" s="701"/>
      <c r="J1158" s="647"/>
      <c r="K1158" s="1714" t="s">
        <v>80</v>
      </c>
      <c r="L1158" s="701">
        <f t="shared" si="839"/>
        <v>14</v>
      </c>
      <c r="M1158" s="701">
        <f t="shared" si="843"/>
        <v>14</v>
      </c>
      <c r="N1158" s="692"/>
      <c r="O1158" s="701">
        <f>sum(M1158,N1158)</f>
        <v>14</v>
      </c>
      <c r="P1158" s="701"/>
      <c r="Q1158" s="1686"/>
      <c r="R1158" s="1686"/>
      <c r="S1158" s="649"/>
      <c r="T1158" s="649"/>
      <c r="U1158" s="7"/>
      <c r="V1158" s="7"/>
      <c r="W1158" s="7"/>
      <c r="X1158" s="7"/>
      <c r="Y1158" s="7"/>
      <c r="Z1158" s="7"/>
      <c r="AA1158" s="7"/>
      <c r="AB1158" s="7"/>
      <c r="AC1158" s="7"/>
    </row>
    <row r="1159">
      <c r="A1159" s="1921" t="s">
        <v>117</v>
      </c>
      <c r="B1159" s="1760">
        <v>0.0</v>
      </c>
      <c r="C1159" s="1760">
        <v>5.0</v>
      </c>
      <c r="D1159" s="1760">
        <v>6.0</v>
      </c>
      <c r="E1159" s="1760">
        <v>1.0</v>
      </c>
      <c r="F1159" s="1760"/>
      <c r="G1159" s="1760"/>
      <c r="H1159" s="1761">
        <f t="shared" ref="H1159:H1161" si="844">SUM(B1159:G1159)</f>
        <v>12</v>
      </c>
      <c r="I1159" s="1762">
        <f>SUM(H1159:H1163)</f>
        <v>12</v>
      </c>
      <c r="J1159" s="647"/>
      <c r="K1159" s="1921" t="s">
        <v>117</v>
      </c>
      <c r="L1159" s="1762">
        <f t="shared" si="839"/>
        <v>26</v>
      </c>
      <c r="M1159" s="1762">
        <f>(L1159-H1159)-R1159</f>
        <v>14</v>
      </c>
      <c r="N1159" s="1765">
        <v>20.0</v>
      </c>
      <c r="O1159" s="1762">
        <f t="shared" ref="O1159:O1160" si="845">SUM(M1159,N1159)</f>
        <v>34</v>
      </c>
      <c r="P1159" s="1764"/>
      <c r="Q1159" s="1817"/>
      <c r="R1159" s="1765"/>
      <c r="S1159" s="649"/>
      <c r="T1159" s="649"/>
      <c r="U1159" s="7"/>
      <c r="V1159" s="7"/>
      <c r="W1159" s="7"/>
      <c r="X1159" s="7"/>
      <c r="Y1159" s="7"/>
      <c r="Z1159" s="7"/>
      <c r="AA1159" s="7"/>
      <c r="AB1159" s="7"/>
      <c r="AC1159" s="7"/>
    </row>
    <row r="1160">
      <c r="A1160" s="1714" t="s">
        <v>77</v>
      </c>
      <c r="B1160" s="692">
        <v>0.0</v>
      </c>
      <c r="C1160" s="692">
        <v>0.0</v>
      </c>
      <c r="D1160" s="692">
        <v>0.0</v>
      </c>
      <c r="E1160" s="692">
        <v>0.0</v>
      </c>
      <c r="F1160" s="692"/>
      <c r="G1160" s="692"/>
      <c r="H1160" s="693">
        <f t="shared" si="844"/>
        <v>0</v>
      </c>
      <c r="I1160" s="596">
        <f>(I1159/60)</f>
        <v>0.2</v>
      </c>
      <c r="J1160" s="647"/>
      <c r="K1160" s="1714" t="s">
        <v>77</v>
      </c>
      <c r="L1160" s="701">
        <f t="shared" si="839"/>
        <v>0</v>
      </c>
      <c r="M1160" s="701">
        <f>(L1160-H1160-H1161)-R1160</f>
        <v>0</v>
      </c>
      <c r="N1160" s="692">
        <v>20.0</v>
      </c>
      <c r="O1160" s="701">
        <f t="shared" si="845"/>
        <v>20</v>
      </c>
      <c r="P1160" s="1962"/>
      <c r="Q1160" s="1621"/>
      <c r="R1160" s="1686"/>
      <c r="S1160" s="649"/>
      <c r="T1160" s="649"/>
      <c r="U1160" s="7"/>
      <c r="V1160" s="7"/>
      <c r="W1160" s="7"/>
      <c r="X1160" s="7"/>
      <c r="Y1160" s="7"/>
      <c r="Z1160" s="7"/>
      <c r="AA1160" s="7"/>
      <c r="AB1160" s="7"/>
      <c r="AC1160" s="7"/>
    </row>
    <row r="1161">
      <c r="A1161" s="1714" t="s">
        <v>78</v>
      </c>
      <c r="B1161" s="692">
        <v>0.0</v>
      </c>
      <c r="C1161" s="692">
        <v>0.0</v>
      </c>
      <c r="D1161" s="692">
        <v>0.0</v>
      </c>
      <c r="E1161" s="692">
        <v>0.0</v>
      </c>
      <c r="F1161" s="692"/>
      <c r="G1161" s="692"/>
      <c r="H1161" s="693">
        <f t="shared" si="844"/>
        <v>0</v>
      </c>
      <c r="I1161" s="701"/>
      <c r="J1161" s="647"/>
      <c r="K1161" s="1714" t="s">
        <v>78</v>
      </c>
      <c r="L1161" s="701" t="str">
        <f t="shared" si="839"/>
        <v>-</v>
      </c>
      <c r="M1161" s="701" t="s">
        <v>79</v>
      </c>
      <c r="N1161" s="692" t="s">
        <v>79</v>
      </c>
      <c r="O1161" s="701" t="s">
        <v>79</v>
      </c>
      <c r="P1161" s="701"/>
      <c r="Q1161" s="1686"/>
      <c r="R1161" s="1686"/>
      <c r="S1161" s="649"/>
      <c r="T1161" s="649"/>
      <c r="U1161" s="7"/>
      <c r="V1161" s="7"/>
      <c r="W1161" s="7"/>
      <c r="X1161" s="7"/>
      <c r="Y1161" s="7"/>
      <c r="Z1161" s="7"/>
      <c r="AA1161" s="7"/>
      <c r="AB1161" s="7"/>
      <c r="AC1161" s="7"/>
    </row>
    <row r="1162">
      <c r="A1162" s="1714" t="s">
        <v>446</v>
      </c>
      <c r="B1162" s="692">
        <v>0.0</v>
      </c>
      <c r="C1162" s="692">
        <v>0.0</v>
      </c>
      <c r="D1162" s="692">
        <v>0.0</v>
      </c>
      <c r="E1162" s="692">
        <v>0.0</v>
      </c>
      <c r="F1162" s="692"/>
      <c r="G1162" s="692"/>
      <c r="H1162" s="693">
        <f t="shared" ref="H1162:H1164" si="846">sum(B1162:G1162)</f>
        <v>0</v>
      </c>
      <c r="I1162" s="701"/>
      <c r="J1162" s="647"/>
      <c r="K1162" s="1714" t="s">
        <v>446</v>
      </c>
      <c r="L1162" s="692">
        <v>0.0</v>
      </c>
      <c r="M1162" s="701">
        <f>(L1162-H1162)-R1162</f>
        <v>0</v>
      </c>
      <c r="N1162" s="692">
        <v>0.0</v>
      </c>
      <c r="O1162" s="701">
        <f t="shared" ref="O1162:O1163" si="847">SUM(M1162,N1162)</f>
        <v>0</v>
      </c>
      <c r="P1162" s="701"/>
      <c r="Q1162" s="1621"/>
      <c r="R1162" s="1686"/>
      <c r="S1162" s="649"/>
      <c r="T1162" s="649"/>
      <c r="U1162" s="7"/>
      <c r="V1162" s="7"/>
      <c r="W1162" s="7"/>
      <c r="X1162" s="7"/>
      <c r="Y1162" s="7"/>
      <c r="Z1162" s="7"/>
      <c r="AA1162" s="7"/>
      <c r="AB1162" s="7"/>
      <c r="AC1162" s="7"/>
    </row>
    <row r="1163">
      <c r="A1163" s="1714" t="s">
        <v>751</v>
      </c>
      <c r="B1163" s="692">
        <v>0.0</v>
      </c>
      <c r="C1163" s="692">
        <v>0.0</v>
      </c>
      <c r="D1163" s="692">
        <v>0.0</v>
      </c>
      <c r="E1163" s="692">
        <v>0.0</v>
      </c>
      <c r="F1163" s="692"/>
      <c r="G1163" s="692"/>
      <c r="H1163" s="693">
        <f t="shared" si="846"/>
        <v>0</v>
      </c>
      <c r="I1163" s="701"/>
      <c r="J1163" s="647"/>
      <c r="K1163" s="1714" t="s">
        <v>751</v>
      </c>
      <c r="L1163" s="692">
        <v>0.0</v>
      </c>
      <c r="M1163" s="701">
        <f t="shared" ref="M1163:M1164" si="848">(L1163-H1163)</f>
        <v>0</v>
      </c>
      <c r="N1163" s="692">
        <v>0.0</v>
      </c>
      <c r="O1163" s="701">
        <f t="shared" si="847"/>
        <v>0</v>
      </c>
      <c r="P1163" s="701"/>
      <c r="Q1163" s="1621"/>
      <c r="R1163" s="1686"/>
      <c r="S1163" s="649"/>
      <c r="T1163" s="649"/>
      <c r="U1163" s="7"/>
      <c r="V1163" s="7"/>
      <c r="W1163" s="7"/>
      <c r="X1163" s="7"/>
      <c r="Y1163" s="7"/>
      <c r="Z1163" s="7"/>
      <c r="AA1163" s="7"/>
      <c r="AB1163" s="7"/>
      <c r="AC1163" s="7"/>
    </row>
    <row r="1164">
      <c r="A1164" s="1714" t="s">
        <v>80</v>
      </c>
      <c r="B1164" s="692">
        <v>0.0</v>
      </c>
      <c r="C1164" s="692">
        <v>0.0</v>
      </c>
      <c r="D1164" s="692">
        <v>0.0</v>
      </c>
      <c r="E1164" s="692">
        <v>0.0</v>
      </c>
      <c r="F1164" s="692"/>
      <c r="G1164" s="692"/>
      <c r="H1164" s="693">
        <f t="shared" si="846"/>
        <v>0</v>
      </c>
      <c r="I1164" s="701"/>
      <c r="J1164" s="647"/>
      <c r="K1164" s="1714" t="s">
        <v>80</v>
      </c>
      <c r="L1164" s="692">
        <v>8.0</v>
      </c>
      <c r="M1164" s="701">
        <f t="shared" si="848"/>
        <v>8</v>
      </c>
      <c r="N1164" s="692">
        <v>20.0</v>
      </c>
      <c r="O1164" s="701">
        <f>sum(M1164,N1164)</f>
        <v>28</v>
      </c>
      <c r="P1164" s="701"/>
      <c r="Q1164" s="1621"/>
      <c r="R1164" s="1686"/>
      <c r="S1164" s="649"/>
      <c r="T1164" s="649"/>
      <c r="U1164" s="7"/>
      <c r="V1164" s="7"/>
      <c r="W1164" s="7"/>
      <c r="X1164" s="7"/>
      <c r="Y1164" s="7"/>
      <c r="Z1164" s="7"/>
      <c r="AA1164" s="7"/>
      <c r="AB1164" s="7"/>
      <c r="AC1164" s="7"/>
    </row>
    <row r="1165">
      <c r="A1165" s="1771" t="s">
        <v>622</v>
      </c>
      <c r="B1165" s="1765">
        <v>0.0</v>
      </c>
      <c r="C1165" s="1765">
        <v>2.0</v>
      </c>
      <c r="D1165" s="1765">
        <v>0.0</v>
      </c>
      <c r="E1165" s="1765">
        <v>0.0</v>
      </c>
      <c r="F1165" s="1760">
        <v>0.0</v>
      </c>
      <c r="G1165" s="1760">
        <v>0.0</v>
      </c>
      <c r="H1165" s="1761">
        <f t="shared" ref="H1165:H1167" si="849">SUM(B1165:G1165)</f>
        <v>2</v>
      </c>
      <c r="I1165" s="1762">
        <f>SUM(H1165:H1169)</f>
        <v>2</v>
      </c>
      <c r="J1165" s="647"/>
      <c r="K1165" s="1771" t="s">
        <v>622</v>
      </c>
      <c r="L1165" s="1762">
        <f t="shared" ref="L1165:L1171" si="850">O637</f>
        <v>15</v>
      </c>
      <c r="M1165" s="1762">
        <f>(L1165-H1165)-R1165</f>
        <v>13</v>
      </c>
      <c r="N1165" s="1765">
        <v>0.0</v>
      </c>
      <c r="O1165" s="1762">
        <f t="shared" ref="O1165:O1166" si="851">SUM(M1165,N1165)</f>
        <v>13</v>
      </c>
      <c r="P1165" s="1817" t="s">
        <v>1129</v>
      </c>
      <c r="Q1165" s="1766"/>
      <c r="R1165" s="1765"/>
      <c r="S1165" s="649"/>
      <c r="T1165" s="649"/>
      <c r="U1165" s="7"/>
      <c r="V1165" s="7"/>
      <c r="W1165" s="7"/>
      <c r="X1165" s="7"/>
      <c r="Y1165" s="7"/>
      <c r="Z1165" s="7"/>
      <c r="AA1165" s="7"/>
      <c r="AB1165" s="7"/>
      <c r="AC1165" s="7"/>
    </row>
    <row r="1166">
      <c r="A1166" s="1714" t="s">
        <v>77</v>
      </c>
      <c r="B1166" s="692">
        <v>0.0</v>
      </c>
      <c r="C1166" s="692">
        <v>0.0</v>
      </c>
      <c r="D1166" s="692">
        <v>0.0</v>
      </c>
      <c r="E1166" s="692">
        <v>0.0</v>
      </c>
      <c r="F1166" s="692">
        <v>0.0</v>
      </c>
      <c r="G1166" s="692">
        <v>0.0</v>
      </c>
      <c r="H1166" s="693">
        <f t="shared" si="849"/>
        <v>0</v>
      </c>
      <c r="I1166" s="596">
        <f>(I1165/60)</f>
        <v>0.03333333333</v>
      </c>
      <c r="J1166" s="647"/>
      <c r="K1166" s="1714" t="s">
        <v>77</v>
      </c>
      <c r="L1166" s="701">
        <f t="shared" si="850"/>
        <v>0</v>
      </c>
      <c r="M1166" s="701">
        <f>(L1166-H1166-H1167)-R1166</f>
        <v>0</v>
      </c>
      <c r="N1166" s="692">
        <v>0.0</v>
      </c>
      <c r="O1166" s="701">
        <f t="shared" si="851"/>
        <v>0</v>
      </c>
      <c r="P1166" s="701"/>
      <c r="Q1166" s="1621"/>
      <c r="R1166" s="1686"/>
      <c r="S1166" s="649"/>
      <c r="T1166" s="649"/>
      <c r="U1166" s="7"/>
      <c r="V1166" s="7"/>
      <c r="W1166" s="7"/>
      <c r="X1166" s="7"/>
      <c r="Y1166" s="7"/>
      <c r="Z1166" s="7"/>
      <c r="AA1166" s="7"/>
      <c r="AB1166" s="7"/>
      <c r="AC1166" s="7"/>
    </row>
    <row r="1167">
      <c r="A1167" s="1714" t="s">
        <v>78</v>
      </c>
      <c r="B1167" s="692">
        <v>0.0</v>
      </c>
      <c r="C1167" s="692">
        <v>0.0</v>
      </c>
      <c r="D1167" s="692">
        <v>0.0</v>
      </c>
      <c r="E1167" s="692">
        <v>0.0</v>
      </c>
      <c r="F1167" s="692">
        <v>0.0</v>
      </c>
      <c r="G1167" s="692">
        <v>0.0</v>
      </c>
      <c r="H1167" s="693">
        <f t="shared" si="849"/>
        <v>0</v>
      </c>
      <c r="I1167" s="701"/>
      <c r="J1167" s="647"/>
      <c r="K1167" s="1714" t="s">
        <v>78</v>
      </c>
      <c r="L1167" s="701" t="str">
        <f t="shared" si="850"/>
        <v>-</v>
      </c>
      <c r="M1167" s="701" t="s">
        <v>79</v>
      </c>
      <c r="N1167" s="692" t="s">
        <v>79</v>
      </c>
      <c r="O1167" s="701" t="s">
        <v>79</v>
      </c>
      <c r="P1167" s="701"/>
      <c r="Q1167" s="1686"/>
      <c r="R1167" s="1686"/>
      <c r="S1167" s="649"/>
      <c r="T1167" s="649"/>
      <c r="U1167" s="7"/>
      <c r="V1167" s="7"/>
      <c r="W1167" s="7"/>
      <c r="X1167" s="7"/>
      <c r="Y1167" s="7"/>
      <c r="Z1167" s="7"/>
      <c r="AA1167" s="7"/>
      <c r="AB1167" s="7"/>
      <c r="AC1167" s="7"/>
    </row>
    <row r="1168">
      <c r="A1168" s="1714" t="s">
        <v>446</v>
      </c>
      <c r="B1168" s="692">
        <v>0.0</v>
      </c>
      <c r="C1168" s="692">
        <v>0.0</v>
      </c>
      <c r="D1168" s="692">
        <v>0.0</v>
      </c>
      <c r="E1168" s="692">
        <v>0.0</v>
      </c>
      <c r="F1168" s="692">
        <v>0.0</v>
      </c>
      <c r="G1168" s="692">
        <v>0.0</v>
      </c>
      <c r="H1168" s="693">
        <f t="shared" ref="H1168:H1170" si="852">sum(B1168:G1168)</f>
        <v>0</v>
      </c>
      <c r="I1168" s="701"/>
      <c r="J1168" s="647"/>
      <c r="K1168" s="1714" t="s">
        <v>446</v>
      </c>
      <c r="L1168" s="701">
        <f t="shared" si="850"/>
        <v>0</v>
      </c>
      <c r="M1168" s="701">
        <f>(L1168-H1168)-R1168</f>
        <v>0</v>
      </c>
      <c r="N1168" s="692">
        <v>0.0</v>
      </c>
      <c r="O1168" s="701">
        <f t="shared" ref="O1168:O1169" si="853">SUM(M1168,N1168)</f>
        <v>0</v>
      </c>
      <c r="P1168" s="701"/>
      <c r="Q1168" s="1686"/>
      <c r="R1168" s="1621"/>
      <c r="S1168" s="649"/>
      <c r="T1168" s="649"/>
      <c r="U1168" s="7"/>
      <c r="V1168" s="7"/>
      <c r="W1168" s="7"/>
      <c r="X1168" s="7"/>
      <c r="Y1168" s="7"/>
      <c r="Z1168" s="7"/>
      <c r="AA1168" s="7"/>
      <c r="AB1168" s="7"/>
      <c r="AC1168" s="7"/>
    </row>
    <row r="1169">
      <c r="A1169" s="1714" t="s">
        <v>751</v>
      </c>
      <c r="B1169" s="692">
        <v>0.0</v>
      </c>
      <c r="C1169" s="692">
        <v>0.0</v>
      </c>
      <c r="D1169" s="692">
        <v>0.0</v>
      </c>
      <c r="E1169" s="692">
        <v>0.0</v>
      </c>
      <c r="F1169" s="692">
        <v>0.0</v>
      </c>
      <c r="G1169" s="692">
        <v>0.0</v>
      </c>
      <c r="H1169" s="693">
        <f t="shared" si="852"/>
        <v>0</v>
      </c>
      <c r="I1169" s="701"/>
      <c r="J1169" s="647"/>
      <c r="K1169" s="1714" t="s">
        <v>751</v>
      </c>
      <c r="L1169" s="701">
        <f t="shared" si="850"/>
        <v>4</v>
      </c>
      <c r="M1169" s="701">
        <f t="shared" ref="M1169:M1170" si="854">(L1169-H1169)</f>
        <v>4</v>
      </c>
      <c r="N1169" s="692">
        <v>0.0</v>
      </c>
      <c r="O1169" s="701">
        <f t="shared" si="853"/>
        <v>4</v>
      </c>
      <c r="P1169" s="701"/>
      <c r="Q1169" s="1686"/>
      <c r="R1169" s="1686"/>
      <c r="S1169" s="649"/>
      <c r="T1169" s="649"/>
      <c r="U1169" s="7"/>
      <c r="V1169" s="7"/>
      <c r="W1169" s="7"/>
      <c r="X1169" s="7"/>
      <c r="Y1169" s="7"/>
      <c r="Z1169" s="7"/>
      <c r="AA1169" s="7"/>
      <c r="AB1169" s="7"/>
      <c r="AC1169" s="7"/>
    </row>
    <row r="1170">
      <c r="A1170" s="1714" t="s">
        <v>80</v>
      </c>
      <c r="B1170" s="692">
        <v>0.0</v>
      </c>
      <c r="C1170" s="692">
        <v>0.0</v>
      </c>
      <c r="D1170" s="692">
        <v>0.0</v>
      </c>
      <c r="E1170" s="692">
        <v>0.0</v>
      </c>
      <c r="F1170" s="692">
        <v>0.0</v>
      </c>
      <c r="G1170" s="692">
        <v>0.0</v>
      </c>
      <c r="H1170" s="693">
        <f t="shared" si="852"/>
        <v>0</v>
      </c>
      <c r="I1170" s="701"/>
      <c r="J1170" s="647"/>
      <c r="K1170" s="1714" t="s">
        <v>80</v>
      </c>
      <c r="L1170" s="701">
        <f t="shared" si="850"/>
        <v>0</v>
      </c>
      <c r="M1170" s="701">
        <f t="shared" si="854"/>
        <v>0</v>
      </c>
      <c r="N1170" s="692">
        <v>0.0</v>
      </c>
      <c r="O1170" s="701">
        <f>sum(M1170,N1170)</f>
        <v>0</v>
      </c>
      <c r="P1170" s="701"/>
      <c r="Q1170" s="1686"/>
      <c r="R1170" s="1686"/>
      <c r="S1170" s="649"/>
      <c r="T1170" s="649"/>
      <c r="U1170" s="7"/>
      <c r="V1170" s="7"/>
      <c r="W1170" s="7"/>
      <c r="X1170" s="7"/>
      <c r="Y1170" s="7"/>
      <c r="Z1170" s="7"/>
      <c r="AA1170" s="7"/>
      <c r="AB1170" s="7"/>
      <c r="AC1170" s="7"/>
    </row>
    <row r="1171">
      <c r="A1171" s="1921" t="s">
        <v>659</v>
      </c>
      <c r="B1171" s="1760">
        <v>0.0</v>
      </c>
      <c r="C1171" s="1760">
        <v>0.0</v>
      </c>
      <c r="D1171" s="1760">
        <v>0.0</v>
      </c>
      <c r="E1171" s="1760">
        <v>0.0</v>
      </c>
      <c r="F1171" s="1760">
        <v>0.0</v>
      </c>
      <c r="G1171" s="1760">
        <v>0.0</v>
      </c>
      <c r="H1171" s="1761">
        <f t="shared" ref="H1171:H1173" si="855">SUM(B1171:G1171)</f>
        <v>0</v>
      </c>
      <c r="I1171" s="1762">
        <f>SUM(H1171:H1175)</f>
        <v>0</v>
      </c>
      <c r="J1171" s="647"/>
      <c r="K1171" s="1921" t="s">
        <v>659</v>
      </c>
      <c r="L1171" s="1762">
        <f t="shared" si="850"/>
        <v>0</v>
      </c>
      <c r="M1171" s="1762">
        <f>(L1171-H1171)-R1171</f>
        <v>0</v>
      </c>
      <c r="N1171" s="1765">
        <v>50.0</v>
      </c>
      <c r="O1171" s="1762">
        <f t="shared" ref="O1171:O1172" si="856">SUM(M1171,N1171)</f>
        <v>50</v>
      </c>
      <c r="P1171" s="1817"/>
      <c r="Q1171" s="1766"/>
      <c r="R1171" s="1762"/>
      <c r="S1171" s="649"/>
      <c r="T1171" s="649"/>
      <c r="U1171" s="7"/>
      <c r="V1171" s="7"/>
      <c r="W1171" s="7"/>
      <c r="X1171" s="7"/>
      <c r="Y1171" s="7"/>
      <c r="Z1171" s="7"/>
      <c r="AA1171" s="7"/>
      <c r="AB1171" s="7"/>
      <c r="AC1171" s="7"/>
    </row>
    <row r="1172">
      <c r="A1172" s="1714" t="s">
        <v>77</v>
      </c>
      <c r="B1172" s="692">
        <v>0.0</v>
      </c>
      <c r="C1172" s="692">
        <v>0.0</v>
      </c>
      <c r="D1172" s="692">
        <v>0.0</v>
      </c>
      <c r="E1172" s="692">
        <v>0.0</v>
      </c>
      <c r="F1172" s="692">
        <v>0.0</v>
      </c>
      <c r="G1172" s="692">
        <v>0.0</v>
      </c>
      <c r="H1172" s="693">
        <f t="shared" si="855"/>
        <v>0</v>
      </c>
      <c r="I1172" s="596">
        <f>(I1171/60)</f>
        <v>0</v>
      </c>
      <c r="J1172" s="647"/>
      <c r="K1172" s="1714" t="s">
        <v>77</v>
      </c>
      <c r="L1172" s="692">
        <v>0.0</v>
      </c>
      <c r="M1172" s="701">
        <f>(L1172-H1172-H1173)-N1177</f>
        <v>0</v>
      </c>
      <c r="N1172" s="692">
        <v>10.0</v>
      </c>
      <c r="O1172" s="701">
        <f t="shared" si="856"/>
        <v>10</v>
      </c>
      <c r="P1172" s="701"/>
      <c r="Q1172" s="1621"/>
      <c r="R1172" s="1686"/>
      <c r="S1172" s="649"/>
      <c r="T1172" s="649"/>
      <c r="U1172" s="7"/>
      <c r="V1172" s="7"/>
      <c r="W1172" s="7"/>
      <c r="X1172" s="7"/>
      <c r="Y1172" s="7"/>
      <c r="Z1172" s="7"/>
      <c r="AA1172" s="7"/>
      <c r="AB1172" s="7"/>
      <c r="AC1172" s="7"/>
    </row>
    <row r="1173">
      <c r="A1173" s="1714" t="s">
        <v>78</v>
      </c>
      <c r="B1173" s="692">
        <v>0.0</v>
      </c>
      <c r="C1173" s="692">
        <v>0.0</v>
      </c>
      <c r="D1173" s="692">
        <v>0.0</v>
      </c>
      <c r="E1173" s="692">
        <v>0.0</v>
      </c>
      <c r="F1173" s="692">
        <v>0.0</v>
      </c>
      <c r="G1173" s="692">
        <v>0.0</v>
      </c>
      <c r="H1173" s="693">
        <f t="shared" si="855"/>
        <v>0</v>
      </c>
      <c r="I1173" s="701"/>
      <c r="J1173" s="647"/>
      <c r="K1173" s="1714" t="s">
        <v>78</v>
      </c>
      <c r="L1173" s="701" t="str">
        <f>O645</f>
        <v>-</v>
      </c>
      <c r="M1173" s="701" t="s">
        <v>79</v>
      </c>
      <c r="N1173" s="692" t="s">
        <v>79</v>
      </c>
      <c r="O1173" s="701" t="s">
        <v>79</v>
      </c>
      <c r="P1173" s="701"/>
      <c r="Q1173" s="1686"/>
      <c r="R1173" s="1686"/>
      <c r="S1173" s="649"/>
      <c r="T1173" s="649"/>
      <c r="U1173" s="7"/>
      <c r="V1173" s="7"/>
      <c r="W1173" s="7"/>
      <c r="X1173" s="7"/>
      <c r="Y1173" s="7"/>
      <c r="Z1173" s="7"/>
      <c r="AA1173" s="7"/>
      <c r="AB1173" s="7"/>
      <c r="AC1173" s="7"/>
    </row>
    <row r="1174">
      <c r="A1174" s="1714" t="s">
        <v>446</v>
      </c>
      <c r="B1174" s="692">
        <v>0.0</v>
      </c>
      <c r="C1174" s="692">
        <v>0.0</v>
      </c>
      <c r="D1174" s="692">
        <v>0.0</v>
      </c>
      <c r="E1174" s="692">
        <v>0.0</v>
      </c>
      <c r="F1174" s="692">
        <v>0.0</v>
      </c>
      <c r="G1174" s="692">
        <v>0.0</v>
      </c>
      <c r="H1174" s="693">
        <f t="shared" ref="H1174:H1176" si="857">sum(B1174:G1174)</f>
        <v>0</v>
      </c>
      <c r="I1174" s="701"/>
      <c r="J1174" s="647"/>
      <c r="K1174" s="1714" t="s">
        <v>446</v>
      </c>
      <c r="L1174" s="692">
        <v>0.0</v>
      </c>
      <c r="M1174" s="701">
        <f>(L1174-H1174)-R1174</f>
        <v>0</v>
      </c>
      <c r="N1174" s="692">
        <v>0.0</v>
      </c>
      <c r="O1174" s="701">
        <f t="shared" ref="O1174:O1175" si="858">SUM(M1174,N1174)</f>
        <v>0</v>
      </c>
      <c r="P1174" s="701"/>
      <c r="Q1174" s="1621"/>
      <c r="R1174" s="1686"/>
      <c r="S1174" s="649"/>
      <c r="T1174" s="649"/>
      <c r="U1174" s="7"/>
      <c r="V1174" s="7"/>
      <c r="W1174" s="7"/>
      <c r="X1174" s="7"/>
      <c r="Y1174" s="7"/>
      <c r="Z1174" s="7"/>
      <c r="AA1174" s="7"/>
      <c r="AB1174" s="7"/>
      <c r="AC1174" s="7"/>
    </row>
    <row r="1175">
      <c r="A1175" s="1714" t="s">
        <v>751</v>
      </c>
      <c r="B1175" s="692">
        <v>0.0</v>
      </c>
      <c r="C1175" s="692">
        <v>0.0</v>
      </c>
      <c r="D1175" s="692">
        <v>0.0</v>
      </c>
      <c r="E1175" s="692">
        <v>0.0</v>
      </c>
      <c r="F1175" s="692">
        <v>0.0</v>
      </c>
      <c r="G1175" s="692">
        <v>0.0</v>
      </c>
      <c r="H1175" s="693">
        <f t="shared" si="857"/>
        <v>0</v>
      </c>
      <c r="I1175" s="701"/>
      <c r="J1175" s="647"/>
      <c r="K1175" s="1714" t="s">
        <v>751</v>
      </c>
      <c r="L1175" s="701">
        <f t="shared" ref="L1175:L1188" si="859">O647</f>
        <v>0</v>
      </c>
      <c r="M1175" s="701">
        <f t="shared" ref="M1175:M1176" si="860">(L1175-H1175)</f>
        <v>0</v>
      </c>
      <c r="N1175" s="692">
        <v>0.0</v>
      </c>
      <c r="O1175" s="701">
        <f t="shared" si="858"/>
        <v>0</v>
      </c>
      <c r="P1175" s="701"/>
      <c r="Q1175" s="1686"/>
      <c r="R1175" s="1686"/>
      <c r="S1175" s="649"/>
      <c r="T1175" s="649"/>
      <c r="U1175" s="7"/>
      <c r="V1175" s="7"/>
      <c r="W1175" s="7"/>
      <c r="X1175" s="7"/>
      <c r="Y1175" s="7"/>
      <c r="Z1175" s="7"/>
      <c r="AA1175" s="7"/>
      <c r="AB1175" s="7"/>
      <c r="AC1175" s="7"/>
    </row>
    <row r="1176">
      <c r="A1176" s="1714" t="s">
        <v>80</v>
      </c>
      <c r="B1176" s="692">
        <v>0.0</v>
      </c>
      <c r="C1176" s="692">
        <v>0.0</v>
      </c>
      <c r="D1176" s="692">
        <v>0.0</v>
      </c>
      <c r="E1176" s="692">
        <v>0.0</v>
      </c>
      <c r="F1176" s="692">
        <v>0.0</v>
      </c>
      <c r="G1176" s="692">
        <v>0.0</v>
      </c>
      <c r="H1176" s="693">
        <f t="shared" si="857"/>
        <v>0</v>
      </c>
      <c r="I1176" s="701"/>
      <c r="J1176" s="647"/>
      <c r="K1176" s="1714" t="s">
        <v>80</v>
      </c>
      <c r="L1176" s="701">
        <f t="shared" si="859"/>
        <v>0</v>
      </c>
      <c r="M1176" s="701">
        <f t="shared" si="860"/>
        <v>0</v>
      </c>
      <c r="N1176" s="692">
        <v>0.0</v>
      </c>
      <c r="O1176" s="701">
        <f>sum(M1176,N1176)</f>
        <v>0</v>
      </c>
      <c r="P1176" s="701"/>
      <c r="Q1176" s="1686"/>
      <c r="R1176" s="1686"/>
      <c r="S1176" s="649"/>
      <c r="T1176" s="649"/>
      <c r="U1176" s="7"/>
      <c r="V1176" s="7"/>
      <c r="W1176" s="7"/>
      <c r="X1176" s="7"/>
      <c r="Y1176" s="7"/>
      <c r="Z1176" s="7"/>
      <c r="AA1176" s="7"/>
      <c r="AB1176" s="7"/>
      <c r="AC1176" s="7"/>
    </row>
    <row r="1177">
      <c r="A1177" s="1716" t="s">
        <v>1081</v>
      </c>
      <c r="B1177" s="1760">
        <v>0.0</v>
      </c>
      <c r="C1177" s="1760">
        <v>1.0</v>
      </c>
      <c r="D1177" s="1760">
        <v>0.0</v>
      </c>
      <c r="E1177" s="1760">
        <v>2.0</v>
      </c>
      <c r="F1177" s="1760"/>
      <c r="G1177" s="1765"/>
      <c r="H1177" s="1761">
        <f t="shared" ref="H1177:H1179" si="861">SUM(B1177:G1177)</f>
        <v>3</v>
      </c>
      <c r="I1177" s="1762">
        <f>SUM(H1177:H1181)</f>
        <v>3</v>
      </c>
      <c r="J1177" s="647"/>
      <c r="K1177" s="1771" t="s">
        <v>1081</v>
      </c>
      <c r="L1177" s="1762">
        <f t="shared" si="859"/>
        <v>22</v>
      </c>
      <c r="M1177" s="1762">
        <f t="shared" ref="M1177:M1178" si="862">(L1177-H1177)-R1177</f>
        <v>19</v>
      </c>
      <c r="N1177" s="1760">
        <v>0.0</v>
      </c>
      <c r="O1177" s="1762">
        <f t="shared" ref="O1177:O1178" si="863">SUM(M1177,N1177)</f>
        <v>19</v>
      </c>
      <c r="P1177" s="1762"/>
      <c r="Q1177" s="1766"/>
      <c r="R1177" s="1762"/>
      <c r="S1177" s="649"/>
      <c r="T1177" s="649"/>
      <c r="U1177" s="7"/>
      <c r="V1177" s="7"/>
      <c r="W1177" s="7"/>
      <c r="X1177" s="7"/>
      <c r="Y1177" s="7"/>
      <c r="Z1177" s="7"/>
      <c r="AA1177" s="7"/>
      <c r="AB1177" s="7"/>
      <c r="AC1177" s="7"/>
    </row>
    <row r="1178">
      <c r="A1178" s="1714" t="s">
        <v>77</v>
      </c>
      <c r="B1178" s="692">
        <v>0.0</v>
      </c>
      <c r="C1178" s="692">
        <v>0.0</v>
      </c>
      <c r="D1178" s="692">
        <v>0.0</v>
      </c>
      <c r="E1178" s="692">
        <v>0.0</v>
      </c>
      <c r="F1178" s="692"/>
      <c r="G1178" s="692"/>
      <c r="H1178" s="693">
        <f t="shared" si="861"/>
        <v>0</v>
      </c>
      <c r="I1178" s="596">
        <f>(I1177/60)</f>
        <v>0.05</v>
      </c>
      <c r="J1178" s="647"/>
      <c r="K1178" s="1714" t="s">
        <v>77</v>
      </c>
      <c r="L1178" s="701">
        <f t="shared" si="859"/>
        <v>2</v>
      </c>
      <c r="M1178" s="701">
        <f t="shared" si="862"/>
        <v>2</v>
      </c>
      <c r="N1178" s="692">
        <v>0.0</v>
      </c>
      <c r="O1178" s="701">
        <f t="shared" si="863"/>
        <v>2</v>
      </c>
      <c r="P1178" s="701"/>
      <c r="Q1178" s="1621"/>
      <c r="R1178" s="1686"/>
      <c r="S1178" s="649"/>
      <c r="T1178" s="649"/>
      <c r="U1178" s="7"/>
      <c r="V1178" s="7"/>
      <c r="W1178" s="7"/>
      <c r="X1178" s="7"/>
      <c r="Y1178" s="7"/>
      <c r="Z1178" s="7"/>
      <c r="AA1178" s="7"/>
      <c r="AB1178" s="7"/>
      <c r="AC1178" s="7"/>
    </row>
    <row r="1179">
      <c r="A1179" s="1714" t="s">
        <v>78</v>
      </c>
      <c r="B1179" s="692">
        <v>0.0</v>
      </c>
      <c r="C1179" s="692">
        <v>0.0</v>
      </c>
      <c r="D1179" s="692">
        <v>0.0</v>
      </c>
      <c r="E1179" s="692">
        <v>0.0</v>
      </c>
      <c r="F1179" s="692"/>
      <c r="G1179" s="692"/>
      <c r="H1179" s="693">
        <f t="shared" si="861"/>
        <v>0</v>
      </c>
      <c r="I1179" s="701"/>
      <c r="J1179" s="647"/>
      <c r="K1179" s="1714" t="s">
        <v>78</v>
      </c>
      <c r="L1179" s="701" t="str">
        <f t="shared" si="859"/>
        <v>-</v>
      </c>
      <c r="M1179" s="692" t="s">
        <v>79</v>
      </c>
      <c r="N1179" s="692" t="s">
        <v>79</v>
      </c>
      <c r="O1179" s="701" t="s">
        <v>79</v>
      </c>
      <c r="P1179" s="701"/>
      <c r="Q1179" s="1686"/>
      <c r="R1179" s="1686"/>
      <c r="S1179" s="649"/>
      <c r="T1179" s="649"/>
      <c r="U1179" s="7"/>
      <c r="V1179" s="7"/>
      <c r="W1179" s="7"/>
      <c r="X1179" s="7"/>
      <c r="Y1179" s="7"/>
      <c r="Z1179" s="7"/>
      <c r="AA1179" s="7"/>
      <c r="AB1179" s="7"/>
      <c r="AC1179" s="7"/>
    </row>
    <row r="1180">
      <c r="A1180" s="1714" t="s">
        <v>446</v>
      </c>
      <c r="B1180" s="692">
        <v>0.0</v>
      </c>
      <c r="C1180" s="692">
        <v>0.0</v>
      </c>
      <c r="D1180" s="692">
        <v>0.0</v>
      </c>
      <c r="E1180" s="692">
        <v>0.0</v>
      </c>
      <c r="F1180" s="692"/>
      <c r="G1180" s="692"/>
      <c r="H1180" s="693">
        <f t="shared" ref="H1180:H1182" si="864">sum(B1180:G1180)</f>
        <v>0</v>
      </c>
      <c r="I1180" s="701"/>
      <c r="J1180" s="647"/>
      <c r="K1180" s="1714" t="s">
        <v>446</v>
      </c>
      <c r="L1180" s="701">
        <f t="shared" si="859"/>
        <v>0</v>
      </c>
      <c r="M1180" s="701">
        <f t="shared" ref="M1180:M1183" si="865">(L1180-H1180)-R1180</f>
        <v>0</v>
      </c>
      <c r="N1180" s="692">
        <v>0.0</v>
      </c>
      <c r="O1180" s="701">
        <f t="shared" ref="O1180:O1181" si="866">SUM(M1180,N1180)</f>
        <v>0</v>
      </c>
      <c r="P1180" s="701"/>
      <c r="Q1180" s="1621"/>
      <c r="R1180" s="1686"/>
      <c r="S1180" s="649"/>
      <c r="T1180" s="649"/>
      <c r="U1180" s="7"/>
      <c r="V1180" s="7"/>
      <c r="W1180" s="7"/>
      <c r="X1180" s="7"/>
      <c r="Y1180" s="7"/>
      <c r="Z1180" s="7"/>
      <c r="AA1180" s="7"/>
      <c r="AB1180" s="7"/>
      <c r="AC1180" s="7"/>
    </row>
    <row r="1181">
      <c r="A1181" s="1714" t="s">
        <v>751</v>
      </c>
      <c r="B1181" s="692">
        <v>0.0</v>
      </c>
      <c r="C1181" s="692">
        <v>0.0</v>
      </c>
      <c r="D1181" s="692">
        <v>0.0</v>
      </c>
      <c r="E1181" s="692">
        <v>0.0</v>
      </c>
      <c r="F1181" s="692"/>
      <c r="G1181" s="692"/>
      <c r="H1181" s="693">
        <f t="shared" si="864"/>
        <v>0</v>
      </c>
      <c r="I1181" s="701"/>
      <c r="J1181" s="647"/>
      <c r="K1181" s="1714" t="s">
        <v>751</v>
      </c>
      <c r="L1181" s="701">
        <f t="shared" si="859"/>
        <v>0</v>
      </c>
      <c r="M1181" s="701">
        <f t="shared" si="865"/>
        <v>0</v>
      </c>
      <c r="N1181" s="692">
        <v>0.0</v>
      </c>
      <c r="O1181" s="701">
        <f t="shared" si="866"/>
        <v>0</v>
      </c>
      <c r="P1181" s="701"/>
      <c r="Q1181" s="1686"/>
      <c r="R1181" s="1686"/>
      <c r="S1181" s="649"/>
      <c r="T1181" s="649"/>
      <c r="U1181" s="7"/>
      <c r="V1181" s="7"/>
      <c r="W1181" s="7"/>
      <c r="X1181" s="7"/>
      <c r="Y1181" s="7"/>
      <c r="Z1181" s="7"/>
      <c r="AA1181" s="7"/>
      <c r="AB1181" s="7"/>
      <c r="AC1181" s="7"/>
    </row>
    <row r="1182">
      <c r="A1182" s="1714" t="s">
        <v>80</v>
      </c>
      <c r="B1182" s="692">
        <v>0.0</v>
      </c>
      <c r="C1182" s="692">
        <v>0.0</v>
      </c>
      <c r="D1182" s="692">
        <v>0.0</v>
      </c>
      <c r="E1182" s="692">
        <v>0.0</v>
      </c>
      <c r="F1182" s="692"/>
      <c r="G1182" s="692"/>
      <c r="H1182" s="693">
        <f t="shared" si="864"/>
        <v>0</v>
      </c>
      <c r="I1182" s="701"/>
      <c r="J1182" s="635"/>
      <c r="K1182" s="1714" t="s">
        <v>80</v>
      </c>
      <c r="L1182" s="701">
        <f t="shared" si="859"/>
        <v>0</v>
      </c>
      <c r="M1182" s="701">
        <f t="shared" si="865"/>
        <v>0</v>
      </c>
      <c r="N1182" s="692">
        <v>0.0</v>
      </c>
      <c r="O1182" s="701">
        <f>sum(M1182,N1182)</f>
        <v>0</v>
      </c>
      <c r="P1182" s="701"/>
      <c r="Q1182" s="1621"/>
      <c r="R1182" s="1686"/>
      <c r="S1182" s="649"/>
      <c r="T1182" s="649"/>
      <c r="U1182" s="7"/>
      <c r="V1182" s="7"/>
      <c r="W1182" s="7"/>
      <c r="X1182" s="7"/>
      <c r="Y1182" s="7"/>
      <c r="Z1182" s="7"/>
      <c r="AA1182" s="7"/>
      <c r="AB1182" s="7"/>
      <c r="AC1182" s="7"/>
    </row>
    <row r="1183">
      <c r="A1183" s="1771" t="s">
        <v>274</v>
      </c>
      <c r="B1183" s="1760">
        <v>0.0</v>
      </c>
      <c r="C1183" s="1760">
        <v>0.0</v>
      </c>
      <c r="D1183" s="1760">
        <v>0.0</v>
      </c>
      <c r="E1183" s="1760">
        <v>0.0</v>
      </c>
      <c r="F1183" s="1760">
        <v>0.0</v>
      </c>
      <c r="G1183" s="1760">
        <v>0.0</v>
      </c>
      <c r="H1183" s="1761">
        <f t="shared" ref="H1183:H1186" si="867">SUM(B1183:G1183)</f>
        <v>0</v>
      </c>
      <c r="I1183" s="1762">
        <f>SUM(H1183:H1187)</f>
        <v>0</v>
      </c>
      <c r="J1183" s="635"/>
      <c r="K1183" s="1771" t="s">
        <v>274</v>
      </c>
      <c r="L1183" s="1762">
        <f t="shared" si="859"/>
        <v>0</v>
      </c>
      <c r="M1183" s="1762">
        <f t="shared" si="865"/>
        <v>0</v>
      </c>
      <c r="N1183" s="1760"/>
      <c r="O1183" s="1762">
        <f t="shared" ref="O1183:O1184" si="868">SUM(M1183,N1183)</f>
        <v>0</v>
      </c>
      <c r="P1183" s="1685"/>
      <c r="Q1183" s="1685"/>
      <c r="R1183" s="1685"/>
      <c r="S1183" s="649"/>
      <c r="T1183" s="649"/>
      <c r="U1183" s="7"/>
      <c r="V1183" s="7"/>
      <c r="W1183" s="7"/>
      <c r="X1183" s="7"/>
      <c r="Y1183" s="7"/>
      <c r="Z1183" s="7"/>
      <c r="AA1183" s="7"/>
      <c r="AB1183" s="7"/>
      <c r="AC1183" s="7"/>
    </row>
    <row r="1184">
      <c r="A1184" s="1714" t="s">
        <v>77</v>
      </c>
      <c r="B1184" s="690">
        <v>0.0</v>
      </c>
      <c r="C1184" s="692">
        <v>0.0</v>
      </c>
      <c r="D1184" s="690">
        <v>0.0</v>
      </c>
      <c r="E1184" s="690">
        <v>0.0</v>
      </c>
      <c r="F1184" s="692">
        <v>0.0</v>
      </c>
      <c r="G1184" s="692">
        <v>0.0</v>
      </c>
      <c r="H1184" s="693">
        <f t="shared" si="867"/>
        <v>0</v>
      </c>
      <c r="I1184" s="596">
        <f>(I1183/60)</f>
        <v>0</v>
      </c>
      <c r="J1184" s="635"/>
      <c r="K1184" s="1714" t="s">
        <v>77</v>
      </c>
      <c r="L1184" s="701">
        <f t="shared" si="859"/>
        <v>0</v>
      </c>
      <c r="M1184" s="701">
        <f>(L1184-H1184-H1185)-R1184</f>
        <v>0</v>
      </c>
      <c r="N1184" s="692"/>
      <c r="O1184" s="701">
        <f t="shared" si="868"/>
        <v>0</v>
      </c>
      <c r="P1184" s="701"/>
      <c r="Q1184" s="1686"/>
      <c r="R1184" s="701"/>
      <c r="S1184" s="649"/>
      <c r="T1184" s="649"/>
      <c r="U1184" s="7"/>
      <c r="V1184" s="7"/>
      <c r="W1184" s="7"/>
      <c r="X1184" s="7"/>
      <c r="Y1184" s="7"/>
      <c r="Z1184" s="7"/>
      <c r="AA1184" s="7"/>
      <c r="AB1184" s="7"/>
      <c r="AC1184" s="7"/>
    </row>
    <row r="1185">
      <c r="A1185" s="1714" t="s">
        <v>78</v>
      </c>
      <c r="B1185" s="692">
        <v>0.0</v>
      </c>
      <c r="C1185" s="692">
        <v>0.0</v>
      </c>
      <c r="D1185" s="692">
        <v>0.0</v>
      </c>
      <c r="E1185" s="692">
        <v>0.0</v>
      </c>
      <c r="F1185" s="692">
        <v>0.0</v>
      </c>
      <c r="G1185" s="692">
        <v>0.0</v>
      </c>
      <c r="H1185" s="693">
        <f t="shared" si="867"/>
        <v>0</v>
      </c>
      <c r="I1185" s="701"/>
      <c r="J1185" s="635"/>
      <c r="K1185" s="1714" t="s">
        <v>78</v>
      </c>
      <c r="L1185" s="701" t="str">
        <f t="shared" si="859"/>
        <v>-</v>
      </c>
      <c r="M1185" s="701" t="s">
        <v>79</v>
      </c>
      <c r="N1185" s="692"/>
      <c r="O1185" s="701" t="s">
        <v>79</v>
      </c>
      <c r="P1185" s="701"/>
      <c r="Q1185" s="1686"/>
      <c r="R1185" s="1686"/>
      <c r="S1185" s="649"/>
      <c r="T1185" s="649"/>
      <c r="U1185" s="7"/>
      <c r="V1185" s="7"/>
      <c r="W1185" s="7"/>
      <c r="X1185" s="7"/>
      <c r="Y1185" s="7"/>
      <c r="Z1185" s="7"/>
      <c r="AA1185" s="7"/>
      <c r="AB1185" s="7"/>
      <c r="AC1185" s="7"/>
    </row>
    <row r="1186">
      <c r="A1186" s="1714" t="s">
        <v>446</v>
      </c>
      <c r="B1186" s="692">
        <v>0.0</v>
      </c>
      <c r="C1186" s="692">
        <v>0.0</v>
      </c>
      <c r="D1186" s="692">
        <v>0.0</v>
      </c>
      <c r="E1186" s="692">
        <v>0.0</v>
      </c>
      <c r="F1186" s="692">
        <v>0.0</v>
      </c>
      <c r="G1186" s="692">
        <v>0.0</v>
      </c>
      <c r="H1186" s="693">
        <f t="shared" si="867"/>
        <v>0</v>
      </c>
      <c r="I1186" s="701"/>
      <c r="J1186" s="635"/>
      <c r="K1186" s="1714" t="s">
        <v>446</v>
      </c>
      <c r="L1186" s="701">
        <f t="shared" si="859"/>
        <v>0</v>
      </c>
      <c r="M1186" s="701">
        <f>(L1186-H1186)-R1186</f>
        <v>0</v>
      </c>
      <c r="N1186" s="692"/>
      <c r="O1186" s="701">
        <f t="shared" ref="O1186:O1187" si="869">SUM(M1186,N1186)</f>
        <v>0</v>
      </c>
      <c r="P1186" s="701"/>
      <c r="Q1186" s="1686"/>
      <c r="R1186" s="1686"/>
      <c r="S1186" s="649"/>
      <c r="T1186" s="649"/>
      <c r="U1186" s="7"/>
      <c r="V1186" s="7"/>
      <c r="W1186" s="7"/>
      <c r="X1186" s="7"/>
      <c r="Y1186" s="7"/>
      <c r="Z1186" s="7"/>
      <c r="AA1186" s="7"/>
      <c r="AB1186" s="7"/>
      <c r="AC1186" s="7"/>
    </row>
    <row r="1187">
      <c r="A1187" s="1714" t="s">
        <v>751</v>
      </c>
      <c r="B1187" s="692">
        <v>0.0</v>
      </c>
      <c r="C1187" s="692">
        <v>0.0</v>
      </c>
      <c r="D1187" s="692">
        <v>0.0</v>
      </c>
      <c r="E1187" s="692">
        <v>0.0</v>
      </c>
      <c r="F1187" s="692">
        <v>0.0</v>
      </c>
      <c r="G1187" s="692">
        <v>0.0</v>
      </c>
      <c r="H1187" s="693">
        <f t="shared" ref="H1187:H1188" si="870">sum(B1187:G1187)</f>
        <v>0</v>
      </c>
      <c r="I1187" s="701"/>
      <c r="J1187" s="635"/>
      <c r="K1187" s="1714" t="s">
        <v>751</v>
      </c>
      <c r="L1187" s="701">
        <f t="shared" si="859"/>
        <v>0</v>
      </c>
      <c r="M1187" s="701">
        <f t="shared" ref="M1187:M1188" si="871">(L1187-H1187)</f>
        <v>0</v>
      </c>
      <c r="N1187" s="692"/>
      <c r="O1187" s="701">
        <f t="shared" si="869"/>
        <v>0</v>
      </c>
      <c r="P1187" s="701"/>
      <c r="Q1187" s="1686"/>
      <c r="R1187" s="1686"/>
      <c r="S1187" s="649"/>
      <c r="T1187" s="649"/>
      <c r="U1187" s="7"/>
      <c r="V1187" s="7"/>
      <c r="W1187" s="7"/>
      <c r="X1187" s="7"/>
      <c r="Y1187" s="7"/>
      <c r="Z1187" s="7"/>
      <c r="AA1187" s="7"/>
      <c r="AB1187" s="7"/>
      <c r="AC1187" s="7"/>
    </row>
    <row r="1188">
      <c r="A1188" s="1714" t="s">
        <v>80</v>
      </c>
      <c r="B1188" s="692">
        <v>0.0</v>
      </c>
      <c r="C1188" s="692">
        <v>0.0</v>
      </c>
      <c r="D1188" s="692">
        <v>0.0</v>
      </c>
      <c r="E1188" s="692">
        <v>0.0</v>
      </c>
      <c r="F1188" s="692">
        <v>0.0</v>
      </c>
      <c r="G1188" s="692">
        <v>0.0</v>
      </c>
      <c r="H1188" s="693">
        <f t="shared" si="870"/>
        <v>0</v>
      </c>
      <c r="I1188" s="701"/>
      <c r="J1188" s="635"/>
      <c r="K1188" s="1714" t="s">
        <v>80</v>
      </c>
      <c r="L1188" s="701">
        <f t="shared" si="859"/>
        <v>0</v>
      </c>
      <c r="M1188" s="701">
        <f t="shared" si="871"/>
        <v>0</v>
      </c>
      <c r="N1188" s="692"/>
      <c r="O1188" s="701">
        <f>sum(M1188,N1188)</f>
        <v>0</v>
      </c>
      <c r="P1188" s="701"/>
      <c r="Q1188" s="1686"/>
      <c r="R1188" s="1686"/>
      <c r="S1188" s="649"/>
      <c r="T1188" s="649"/>
      <c r="U1188" s="7"/>
      <c r="V1188" s="7"/>
      <c r="W1188" s="7"/>
      <c r="X1188" s="7"/>
      <c r="Y1188" s="7"/>
      <c r="Z1188" s="7"/>
      <c r="AA1188" s="7"/>
      <c r="AB1188" s="7"/>
      <c r="AC1188" s="7"/>
    </row>
    <row r="1189">
      <c r="A1189" s="1757"/>
      <c r="B1189" s="1682"/>
      <c r="C1189" s="1684" t="s">
        <v>100</v>
      </c>
      <c r="D1189" s="1682"/>
      <c r="E1189" s="1682"/>
      <c r="F1189" s="1682"/>
      <c r="G1189" s="1682"/>
      <c r="H1189" s="1682"/>
      <c r="I1189" s="1682"/>
      <c r="J1189" s="635"/>
      <c r="K1189" s="1757"/>
      <c r="L1189" s="1682"/>
      <c r="M1189" s="1682"/>
      <c r="N1189" s="1682"/>
      <c r="O1189" s="1682"/>
      <c r="P1189" s="1682"/>
      <c r="Q1189" s="1682"/>
      <c r="R1189" s="1682"/>
      <c r="S1189" s="7"/>
      <c r="T1189" s="649"/>
      <c r="U1189" s="7"/>
      <c r="V1189" s="7"/>
      <c r="W1189" s="7"/>
      <c r="X1189" s="7"/>
      <c r="Y1189" s="7"/>
      <c r="Z1189" s="7"/>
      <c r="AA1189" s="7"/>
      <c r="AB1189" s="7"/>
      <c r="AC1189" s="7"/>
    </row>
    <row r="1190">
      <c r="A1190" s="1774" t="s">
        <v>121</v>
      </c>
      <c r="B1190" s="1928">
        <f t="shared" ref="B1190:H1190" si="872">SUM(B1061,B1067,B1073,B1079,B1085,B1091,B1097,B1104,B1110,B1116,B1122,B1128,B1134,B1140,B1147,B1153,B1159,B1165,B1171,B1177, B1183)</f>
        <v>13</v>
      </c>
      <c r="C1190" s="1928">
        <f t="shared" si="872"/>
        <v>29</v>
      </c>
      <c r="D1190" s="1928">
        <f t="shared" si="872"/>
        <v>15</v>
      </c>
      <c r="E1190" s="1928">
        <f t="shared" si="872"/>
        <v>4</v>
      </c>
      <c r="F1190" s="1928">
        <f t="shared" si="872"/>
        <v>0</v>
      </c>
      <c r="G1190" s="1928">
        <f t="shared" si="872"/>
        <v>0</v>
      </c>
      <c r="H1190" s="1928">
        <f t="shared" si="872"/>
        <v>61</v>
      </c>
      <c r="I1190" s="1685"/>
      <c r="J1190" s="635"/>
      <c r="K1190" s="1774" t="s">
        <v>121</v>
      </c>
      <c r="L1190" s="1928">
        <f t="shared" ref="L1190:R1190" si="873">SUM(L1061,L1067,L1073,L1079,L1085,L1091,L1097,L1104,L1110,L1116,L1122,L1128,L1134,L1140,L1147,L1153,L1159,L1165,L1171,L1177, L1183)</f>
        <v>202</v>
      </c>
      <c r="M1190" s="1928">
        <f t="shared" si="873"/>
        <v>141</v>
      </c>
      <c r="N1190" s="1928">
        <f t="shared" si="873"/>
        <v>380</v>
      </c>
      <c r="O1190" s="1928">
        <f t="shared" si="873"/>
        <v>521</v>
      </c>
      <c r="P1190" s="1928">
        <f t="shared" si="873"/>
        <v>0</v>
      </c>
      <c r="Q1190" s="1928">
        <f t="shared" si="873"/>
        <v>0</v>
      </c>
      <c r="R1190" s="1928">
        <f t="shared" si="873"/>
        <v>0</v>
      </c>
      <c r="S1190" s="7"/>
      <c r="T1190" s="649"/>
      <c r="U1190" s="7"/>
      <c r="V1190" s="7"/>
      <c r="W1190" s="7"/>
      <c r="X1190" s="7"/>
      <c r="Y1190" s="7"/>
      <c r="Z1190" s="7"/>
      <c r="AA1190" s="7"/>
      <c r="AB1190" s="7"/>
      <c r="AC1190" s="7"/>
    </row>
    <row r="1191">
      <c r="A1191" s="1774" t="s">
        <v>77</v>
      </c>
      <c r="B1191" s="1928">
        <f t="shared" ref="B1191:H1191" si="874">SUM(B1062,B1068,B1074,B1080,B1086,B1092,B1098,B1105,B1111,B1117,B1123,B1129,B1135,B1141,B1148,B1154,B1160,B1166,B1172,B1178, B1184)</f>
        <v>0</v>
      </c>
      <c r="C1191" s="1928">
        <f t="shared" si="874"/>
        <v>0</v>
      </c>
      <c r="D1191" s="1928">
        <f t="shared" si="874"/>
        <v>0</v>
      </c>
      <c r="E1191" s="1928">
        <f t="shared" si="874"/>
        <v>0</v>
      </c>
      <c r="F1191" s="1928">
        <f t="shared" si="874"/>
        <v>0</v>
      </c>
      <c r="G1191" s="1928">
        <f t="shared" si="874"/>
        <v>0</v>
      </c>
      <c r="H1191" s="1928">
        <f t="shared" si="874"/>
        <v>0</v>
      </c>
      <c r="I1191" s="1685"/>
      <c r="J1191" s="635"/>
      <c r="K1191" s="1774" t="s">
        <v>77</v>
      </c>
      <c r="L1191" s="1928">
        <f t="shared" ref="L1191:R1191" si="875">SUM(L1062,L1068,L1074,L1080,L1086,L1092,L1098,L1105,L1111,L1117,L1123,L1129,L1135,L1141,L1148,L1154,L1160,L1166,L1172,L1178, L1184)</f>
        <v>15</v>
      </c>
      <c r="M1191" s="1928">
        <f t="shared" si="875"/>
        <v>15</v>
      </c>
      <c r="N1191" s="1928">
        <f t="shared" si="875"/>
        <v>130</v>
      </c>
      <c r="O1191" s="1928">
        <f t="shared" si="875"/>
        <v>145</v>
      </c>
      <c r="P1191" s="1928">
        <f t="shared" si="875"/>
        <v>0</v>
      </c>
      <c r="Q1191" s="1928">
        <f t="shared" si="875"/>
        <v>0</v>
      </c>
      <c r="R1191" s="1928">
        <f t="shared" si="875"/>
        <v>0</v>
      </c>
      <c r="S1191" s="7"/>
      <c r="T1191" s="649"/>
      <c r="U1191" s="7"/>
      <c r="V1191" s="7"/>
      <c r="W1191" s="7"/>
      <c r="X1191" s="7"/>
      <c r="Y1191" s="7"/>
      <c r="Z1191" s="7"/>
      <c r="AA1191" s="7"/>
      <c r="AB1191" s="7"/>
      <c r="AC1191" s="7"/>
    </row>
    <row r="1192">
      <c r="A1192" s="1774" t="s">
        <v>78</v>
      </c>
      <c r="B1192" s="1928">
        <f t="shared" ref="B1192:H1192" si="876">SUM(B1063,B1069,B1075,B1081,B1087,B1093,B1099,B1106,B1112,B1118,B1124,B1130,B1136,B1142,B1149,B1155,B1161,B1167,B1173,B1179, B1185)</f>
        <v>0</v>
      </c>
      <c r="C1192" s="1928">
        <f t="shared" si="876"/>
        <v>0</v>
      </c>
      <c r="D1192" s="1928">
        <f t="shared" si="876"/>
        <v>0</v>
      </c>
      <c r="E1192" s="1928">
        <f t="shared" si="876"/>
        <v>0</v>
      </c>
      <c r="F1192" s="1928">
        <f t="shared" si="876"/>
        <v>0</v>
      </c>
      <c r="G1192" s="1928">
        <f t="shared" si="876"/>
        <v>0</v>
      </c>
      <c r="H1192" s="1928">
        <f t="shared" si="876"/>
        <v>0</v>
      </c>
      <c r="I1192" s="1685"/>
      <c r="J1192" s="635"/>
      <c r="K1192" s="1774" t="s">
        <v>78</v>
      </c>
      <c r="L1192" s="1928">
        <f t="shared" ref="L1192:R1192" si="877">SUM(L1063,L1069,L1075,L1081,L1087,L1093,L1099,L1106,L1112,L1118,L1124,L1130,L1136,L1142,L1149,L1155,L1161,L1167,L1173,L1179, L1185)</f>
        <v>0</v>
      </c>
      <c r="M1192" s="1928">
        <f t="shared" si="877"/>
        <v>0</v>
      </c>
      <c r="N1192" s="1928">
        <f t="shared" si="877"/>
        <v>0</v>
      </c>
      <c r="O1192" s="1928">
        <f t="shared" si="877"/>
        <v>0</v>
      </c>
      <c r="P1192" s="1928">
        <f t="shared" si="877"/>
        <v>0</v>
      </c>
      <c r="Q1192" s="1928">
        <f t="shared" si="877"/>
        <v>0</v>
      </c>
      <c r="R1192" s="1928">
        <f t="shared" si="877"/>
        <v>0</v>
      </c>
      <c r="S1192" s="7"/>
      <c r="T1192" s="649"/>
      <c r="U1192" s="7"/>
      <c r="V1192" s="7"/>
      <c r="W1192" s="7"/>
      <c r="X1192" s="7"/>
      <c r="Y1192" s="7"/>
      <c r="Z1192" s="7"/>
      <c r="AA1192" s="7"/>
      <c r="AB1192" s="7"/>
      <c r="AC1192" s="7"/>
    </row>
    <row r="1193">
      <c r="A1193" s="1774" t="s">
        <v>446</v>
      </c>
      <c r="B1193" s="1928">
        <f t="shared" ref="B1193:H1193" si="878">SUM(B1064,B1070,B1076,B1082,B1088,B1094,B1100,B1107,B1113,B1119,B1125,B1131,B1137,B1143,B1150,B1156,B1162,B1168,B1174,B1180, B1186)</f>
        <v>0</v>
      </c>
      <c r="C1193" s="1928">
        <f t="shared" si="878"/>
        <v>0</v>
      </c>
      <c r="D1193" s="1928">
        <f t="shared" si="878"/>
        <v>0</v>
      </c>
      <c r="E1193" s="1928">
        <f t="shared" si="878"/>
        <v>0</v>
      </c>
      <c r="F1193" s="1928">
        <f t="shared" si="878"/>
        <v>0</v>
      </c>
      <c r="G1193" s="1928">
        <f t="shared" si="878"/>
        <v>0</v>
      </c>
      <c r="H1193" s="1928">
        <f t="shared" si="878"/>
        <v>0</v>
      </c>
      <c r="I1193" s="1685"/>
      <c r="J1193" s="635"/>
      <c r="K1193" s="1774" t="s">
        <v>446</v>
      </c>
      <c r="L1193" s="1928">
        <f t="shared" ref="L1193:R1193" si="879">SUM(L1064,L1070,L1076,L1082,L1088,L1094,L1100,L1107,L1113,L1119,L1125,L1131,L1137,L1143,L1150,L1156,L1162,L1168,L1174,L1180, L1186)</f>
        <v>9</v>
      </c>
      <c r="M1193" s="1928">
        <f t="shared" si="879"/>
        <v>9</v>
      </c>
      <c r="N1193" s="1928">
        <f t="shared" si="879"/>
        <v>0</v>
      </c>
      <c r="O1193" s="1928">
        <f t="shared" si="879"/>
        <v>9</v>
      </c>
      <c r="P1193" s="1928">
        <f t="shared" si="879"/>
        <v>0</v>
      </c>
      <c r="Q1193" s="1928">
        <f t="shared" si="879"/>
        <v>0</v>
      </c>
      <c r="R1193" s="1928">
        <f t="shared" si="879"/>
        <v>0</v>
      </c>
      <c r="S1193" s="7"/>
      <c r="T1193" s="649"/>
      <c r="U1193" s="7"/>
      <c r="V1193" s="7"/>
      <c r="W1193" s="7"/>
      <c r="X1193" s="7"/>
      <c r="Y1193" s="7"/>
      <c r="Z1193" s="7"/>
      <c r="AA1193" s="7"/>
      <c r="AB1193" s="7"/>
      <c r="AC1193" s="7"/>
    </row>
    <row r="1194">
      <c r="A1194" s="1774" t="s">
        <v>751</v>
      </c>
      <c r="B1194" s="1928">
        <f t="shared" ref="B1194:H1194" si="880">SUM(B1065,B1071,B1077,B1083,B1089,B1095,B1101,B1108,B1114,B1120,B1126,B1132,B1138,B1144,B1151,B1157,B1163,B1169,B1175,B1181, B1187)</f>
        <v>0</v>
      </c>
      <c r="C1194" s="1928">
        <f t="shared" si="880"/>
        <v>0</v>
      </c>
      <c r="D1194" s="1928">
        <f t="shared" si="880"/>
        <v>1</v>
      </c>
      <c r="E1194" s="1928">
        <f t="shared" si="880"/>
        <v>0</v>
      </c>
      <c r="F1194" s="1928">
        <f t="shared" si="880"/>
        <v>0</v>
      </c>
      <c r="G1194" s="1928">
        <f t="shared" si="880"/>
        <v>0</v>
      </c>
      <c r="H1194" s="1928">
        <f t="shared" si="880"/>
        <v>1</v>
      </c>
      <c r="I1194" s="1685"/>
      <c r="J1194" s="635"/>
      <c r="K1194" s="1774" t="s">
        <v>751</v>
      </c>
      <c r="L1194" s="1928">
        <f t="shared" ref="L1194:R1194" si="881">SUM(L1065,L1071,L1077,L1083,L1089,L1095,L1101,L1108,L1114,L1120,L1126,L1132,L1138,L1144,L1151,L1157,L1163,L1169,L1175,L1181, L1187)</f>
        <v>85</v>
      </c>
      <c r="M1194" s="1928">
        <f t="shared" si="881"/>
        <v>84</v>
      </c>
      <c r="N1194" s="1928">
        <f t="shared" si="881"/>
        <v>5</v>
      </c>
      <c r="O1194" s="1928">
        <f t="shared" si="881"/>
        <v>89</v>
      </c>
      <c r="P1194" s="1928">
        <f t="shared" si="881"/>
        <v>0</v>
      </c>
      <c r="Q1194" s="1928">
        <f t="shared" si="881"/>
        <v>0</v>
      </c>
      <c r="R1194" s="1928">
        <f t="shared" si="881"/>
        <v>0</v>
      </c>
      <c r="S1194" s="7"/>
      <c r="T1194" s="649"/>
      <c r="U1194" s="7"/>
      <c r="V1194" s="7"/>
      <c r="W1194" s="7"/>
      <c r="X1194" s="7"/>
      <c r="Y1194" s="7"/>
      <c r="Z1194" s="7"/>
      <c r="AA1194" s="7"/>
      <c r="AB1194" s="7"/>
      <c r="AC1194" s="7"/>
    </row>
    <row r="1195">
      <c r="A1195" s="1774" t="s">
        <v>80</v>
      </c>
      <c r="B1195" s="1928">
        <f t="shared" ref="B1195:H1195" si="882">SUM(B1066,B1072,B1078,B1084,B1090,B1096,B1102,B1109,B1115,B1121,B1127,B1133,B1139,B1145,B1152,B1158,B1164,B1170,B1176,B1182, B1188)</f>
        <v>0</v>
      </c>
      <c r="C1195" s="1928">
        <f t="shared" si="882"/>
        <v>0</v>
      </c>
      <c r="D1195" s="1928">
        <f t="shared" si="882"/>
        <v>0</v>
      </c>
      <c r="E1195" s="1928">
        <f t="shared" si="882"/>
        <v>0</v>
      </c>
      <c r="F1195" s="1928">
        <f t="shared" si="882"/>
        <v>0</v>
      </c>
      <c r="G1195" s="1928">
        <f t="shared" si="882"/>
        <v>0</v>
      </c>
      <c r="H1195" s="1928">
        <f t="shared" si="882"/>
        <v>0</v>
      </c>
      <c r="I1195" s="1685"/>
      <c r="J1195" s="635"/>
      <c r="K1195" s="1774" t="s">
        <v>80</v>
      </c>
      <c r="L1195" s="1928">
        <f t="shared" ref="L1195:R1195" si="883">SUM(L1066,L1072,L1078,L1084,L1090,L1096,L1102,L1109,L1115,L1121,L1127,L1133,L1139,L1145,L1152,L1158,L1164,L1170,L1176,L1182, L1188)</f>
        <v>164</v>
      </c>
      <c r="M1195" s="1928">
        <f t="shared" si="883"/>
        <v>164</v>
      </c>
      <c r="N1195" s="1928">
        <f t="shared" si="883"/>
        <v>150</v>
      </c>
      <c r="O1195" s="1928">
        <f t="shared" si="883"/>
        <v>314</v>
      </c>
      <c r="P1195" s="1928">
        <f t="shared" si="883"/>
        <v>0</v>
      </c>
      <c r="Q1195" s="1928">
        <f t="shared" si="883"/>
        <v>0</v>
      </c>
      <c r="R1195" s="1928">
        <f t="shared" si="883"/>
        <v>0</v>
      </c>
      <c r="S1195" s="7"/>
      <c r="T1195" s="649"/>
      <c r="U1195" s="7"/>
      <c r="V1195" s="7"/>
      <c r="W1195" s="7"/>
      <c r="X1195" s="7"/>
      <c r="Y1195" s="7"/>
      <c r="Z1195" s="7"/>
      <c r="AA1195" s="7"/>
      <c r="AB1195" s="7"/>
      <c r="AC1195" s="7"/>
    </row>
    <row r="1196">
      <c r="A1196" s="1757" t="s">
        <v>9</v>
      </c>
      <c r="B1196" s="1758">
        <f t="shared" ref="B1196:H1196" si="884">SUM(B1190:B1194)</f>
        <v>13</v>
      </c>
      <c r="C1196" s="1758">
        <f t="shared" si="884"/>
        <v>29</v>
      </c>
      <c r="D1196" s="1758">
        <f t="shared" si="884"/>
        <v>16</v>
      </c>
      <c r="E1196" s="1758">
        <f t="shared" si="884"/>
        <v>4</v>
      </c>
      <c r="F1196" s="1758">
        <f t="shared" si="884"/>
        <v>0</v>
      </c>
      <c r="G1196" s="1758">
        <f t="shared" si="884"/>
        <v>0</v>
      </c>
      <c r="H1196" s="1758">
        <f t="shared" si="884"/>
        <v>62</v>
      </c>
      <c r="I1196" s="1682"/>
      <c r="J1196" s="635"/>
      <c r="K1196" s="1757" t="s">
        <v>9</v>
      </c>
      <c r="L1196" s="1758">
        <f t="shared" ref="L1196:R1196" si="885">SUM(L1190:L1194)</f>
        <v>311</v>
      </c>
      <c r="M1196" s="1758">
        <f t="shared" si="885"/>
        <v>249</v>
      </c>
      <c r="N1196" s="1758">
        <f t="shared" si="885"/>
        <v>515</v>
      </c>
      <c r="O1196" s="1758">
        <f t="shared" si="885"/>
        <v>764</v>
      </c>
      <c r="P1196" s="1758">
        <f t="shared" si="885"/>
        <v>0</v>
      </c>
      <c r="Q1196" s="1758">
        <f t="shared" si="885"/>
        <v>0</v>
      </c>
      <c r="R1196" s="1758">
        <f t="shared" si="885"/>
        <v>0</v>
      </c>
      <c r="S1196" s="7"/>
      <c r="T1196" s="649"/>
      <c r="U1196" s="7"/>
      <c r="V1196" s="7"/>
      <c r="W1196" s="7"/>
      <c r="X1196" s="7"/>
      <c r="Y1196" s="7"/>
      <c r="Z1196" s="7"/>
      <c r="AA1196" s="7"/>
      <c r="AB1196" s="7"/>
      <c r="AC1196" s="7"/>
    </row>
    <row r="1197">
      <c r="A1197" s="1974"/>
      <c r="B1197" s="584"/>
      <c r="C1197" s="584"/>
      <c r="D1197" s="584"/>
      <c r="E1197" s="677"/>
      <c r="F1197" s="678"/>
      <c r="G1197" s="678"/>
      <c r="H1197" s="678"/>
      <c r="I1197" s="636"/>
      <c r="J1197" s="576"/>
      <c r="K1197" s="576"/>
      <c r="L1197" s="636"/>
      <c r="M1197" s="636"/>
      <c r="N1197" s="636"/>
      <c r="O1197" s="636"/>
      <c r="P1197" s="636"/>
      <c r="Q1197" s="649"/>
      <c r="R1197" s="649"/>
      <c r="S1197" s="7"/>
      <c r="T1197" s="649"/>
      <c r="U1197" s="7"/>
      <c r="V1197" s="7"/>
      <c r="W1197" s="7"/>
      <c r="X1197" s="7"/>
      <c r="Y1197" s="7"/>
      <c r="Z1197" s="7"/>
      <c r="AA1197" s="7"/>
      <c r="AB1197" s="7"/>
      <c r="AC1197" s="7"/>
    </row>
    <row r="1198">
      <c r="A1198" s="1757" t="s">
        <v>123</v>
      </c>
      <c r="B1198" s="1758" t="s">
        <v>2</v>
      </c>
      <c r="C1198" s="1758" t="s">
        <v>3</v>
      </c>
      <c r="D1198" s="1758" t="s">
        <v>4</v>
      </c>
      <c r="E1198" s="1758" t="s">
        <v>5</v>
      </c>
      <c r="F1198" s="1758" t="s">
        <v>6</v>
      </c>
      <c r="G1198" s="1758" t="s">
        <v>7</v>
      </c>
      <c r="H1198" s="1758" t="s">
        <v>9</v>
      </c>
      <c r="I1198" s="636"/>
      <c r="J1198" s="649"/>
      <c r="K1198" s="636"/>
      <c r="L1198" s="636"/>
      <c r="M1198" s="636"/>
      <c r="N1198" s="636"/>
      <c r="O1198" s="636"/>
      <c r="P1198" s="636"/>
      <c r="Q1198" s="649"/>
      <c r="R1198" s="649"/>
      <c r="S1198" s="7"/>
      <c r="T1198" s="649"/>
      <c r="U1198" s="7"/>
      <c r="V1198" s="7"/>
      <c r="W1198" s="7"/>
      <c r="X1198" s="7"/>
      <c r="Y1198" s="7"/>
      <c r="Z1198" s="7"/>
      <c r="AA1198" s="7"/>
      <c r="AB1198" s="7"/>
      <c r="AC1198" s="7"/>
    </row>
    <row r="1199">
      <c r="A1199" s="1756" t="s">
        <v>124</v>
      </c>
      <c r="B1199" s="693">
        <f t="shared" ref="B1199:G1199" si="886">sum(B1191:B1192)</f>
        <v>0</v>
      </c>
      <c r="C1199" s="693">
        <f t="shared" si="886"/>
        <v>0</v>
      </c>
      <c r="D1199" s="693">
        <f t="shared" si="886"/>
        <v>0</v>
      </c>
      <c r="E1199" s="693">
        <f t="shared" si="886"/>
        <v>0</v>
      </c>
      <c r="F1199" s="693">
        <f t="shared" si="886"/>
        <v>0</v>
      </c>
      <c r="G1199" s="693">
        <f t="shared" si="886"/>
        <v>0</v>
      </c>
      <c r="H1199" s="693">
        <f>sum(B1199:G1199)</f>
        <v>0</v>
      </c>
      <c r="I1199" s="636"/>
      <c r="J1199" s="649"/>
      <c r="K1199" s="636"/>
      <c r="L1199" s="636"/>
      <c r="M1199" s="636"/>
      <c r="N1199" s="636"/>
      <c r="O1199" s="636"/>
      <c r="P1199" s="636"/>
      <c r="Q1199" s="649"/>
      <c r="R1199" s="649"/>
      <c r="S1199" s="7"/>
      <c r="T1199" s="649"/>
      <c r="U1199" s="7"/>
      <c r="V1199" s="7"/>
      <c r="W1199" s="7"/>
      <c r="X1199" s="7"/>
      <c r="Y1199" s="7"/>
      <c r="Z1199" s="7"/>
      <c r="AA1199" s="7"/>
      <c r="AB1199" s="7"/>
      <c r="AC1199" s="7"/>
    </row>
    <row r="1200">
      <c r="A1200" s="1938" t="s">
        <v>126</v>
      </c>
      <c r="B1200" s="1777">
        <f t="shared" ref="B1200:H1200" si="887">(B1199*10.01)</f>
        <v>0</v>
      </c>
      <c r="C1200" s="1777">
        <f t="shared" si="887"/>
        <v>0</v>
      </c>
      <c r="D1200" s="1777">
        <f t="shared" si="887"/>
        <v>0</v>
      </c>
      <c r="E1200" s="1777">
        <f t="shared" si="887"/>
        <v>0</v>
      </c>
      <c r="F1200" s="1777">
        <f t="shared" si="887"/>
        <v>0</v>
      </c>
      <c r="G1200" s="1777">
        <f t="shared" si="887"/>
        <v>0</v>
      </c>
      <c r="H1200" s="1777">
        <f t="shared" si="887"/>
        <v>0</v>
      </c>
      <c r="I1200" s="676"/>
      <c r="J1200" s="577"/>
      <c r="K1200" s="576"/>
      <c r="L1200" s="1963"/>
      <c r="M1200" s="1963"/>
      <c r="N1200" s="1963"/>
      <c r="O1200" s="576"/>
      <c r="P1200" s="629"/>
      <c r="Q1200" s="1964"/>
      <c r="R1200" s="1965"/>
      <c r="S1200" s="1964"/>
      <c r="T1200" s="1965"/>
      <c r="U1200" s="7"/>
      <c r="V1200" s="7"/>
      <c r="W1200" s="7"/>
      <c r="X1200" s="7"/>
      <c r="Y1200" s="7"/>
      <c r="Z1200" s="7"/>
      <c r="AA1200" s="7"/>
      <c r="AB1200" s="7"/>
      <c r="AC1200" s="7"/>
    </row>
    <row r="1201">
      <c r="A1201" s="1756" t="s">
        <v>127</v>
      </c>
      <c r="B1201" s="693">
        <f t="shared" ref="B1201:G1201" si="888">B1195</f>
        <v>0</v>
      </c>
      <c r="C1201" s="693">
        <f t="shared" si="888"/>
        <v>0</v>
      </c>
      <c r="D1201" s="693">
        <f t="shared" si="888"/>
        <v>0</v>
      </c>
      <c r="E1201" s="693">
        <f t="shared" si="888"/>
        <v>0</v>
      </c>
      <c r="F1201" s="693">
        <f t="shared" si="888"/>
        <v>0</v>
      </c>
      <c r="G1201" s="693">
        <f t="shared" si="888"/>
        <v>0</v>
      </c>
      <c r="H1201" s="693">
        <f>sum(B1201:G1201)</f>
        <v>0</v>
      </c>
      <c r="I1201" s="676"/>
      <c r="J1201" s="577"/>
      <c r="K1201" s="576"/>
      <c r="L1201" s="1963"/>
      <c r="M1201" s="1963"/>
      <c r="N1201" s="1963"/>
      <c r="O1201" s="576"/>
      <c r="P1201" s="629"/>
      <c r="Q1201" s="1964"/>
      <c r="R1201" s="1965"/>
      <c r="S1201" s="1964"/>
      <c r="T1201" s="1965"/>
      <c r="U1201" s="7"/>
      <c r="V1201" s="7"/>
      <c r="W1201" s="7"/>
      <c r="X1201" s="7"/>
      <c r="Y1201" s="7"/>
      <c r="Z1201" s="7"/>
      <c r="AA1201" s="7"/>
      <c r="AB1201" s="7"/>
      <c r="AC1201" s="7"/>
    </row>
    <row r="1202">
      <c r="A1202" s="1756" t="s">
        <v>126</v>
      </c>
      <c r="B1202" s="1790">
        <f t="shared" ref="B1202:H1202" si="889">(B1201*5)</f>
        <v>0</v>
      </c>
      <c r="C1202" s="1790">
        <f t="shared" si="889"/>
        <v>0</v>
      </c>
      <c r="D1202" s="1790">
        <f t="shared" si="889"/>
        <v>0</v>
      </c>
      <c r="E1202" s="1790">
        <f t="shared" si="889"/>
        <v>0</v>
      </c>
      <c r="F1202" s="1790">
        <f t="shared" si="889"/>
        <v>0</v>
      </c>
      <c r="G1202" s="1790">
        <f t="shared" si="889"/>
        <v>0</v>
      </c>
      <c r="H1202" s="1790">
        <f t="shared" si="889"/>
        <v>0</v>
      </c>
      <c r="I1202" s="676"/>
      <c r="J1202" s="1693"/>
      <c r="K1202" s="576"/>
      <c r="L1202" s="1963"/>
      <c r="M1202" s="1963"/>
      <c r="N1202" s="1963"/>
      <c r="O1202" s="576"/>
      <c r="P1202" s="629"/>
      <c r="Q1202" s="1964"/>
      <c r="R1202" s="1965"/>
      <c r="S1202" s="1964"/>
      <c r="T1202" s="1965"/>
      <c r="U1202" s="7"/>
      <c r="V1202" s="7"/>
      <c r="W1202" s="7"/>
      <c r="X1202" s="7"/>
      <c r="Y1202" s="7"/>
      <c r="Z1202" s="7"/>
      <c r="AA1202" s="7"/>
      <c r="AB1202" s="7"/>
      <c r="AC1202" s="7"/>
    </row>
    <row r="1203">
      <c r="A1203" s="1757" t="s">
        <v>9</v>
      </c>
      <c r="B1203" s="1780">
        <f t="shared" ref="B1203:H1203" si="890">SUM(B1200,B1202)</f>
        <v>0</v>
      </c>
      <c r="C1203" s="1780">
        <f t="shared" si="890"/>
        <v>0</v>
      </c>
      <c r="D1203" s="1780">
        <f t="shared" si="890"/>
        <v>0</v>
      </c>
      <c r="E1203" s="1780">
        <f t="shared" si="890"/>
        <v>0</v>
      </c>
      <c r="F1203" s="1780">
        <f t="shared" si="890"/>
        <v>0</v>
      </c>
      <c r="G1203" s="1780">
        <f t="shared" si="890"/>
        <v>0</v>
      </c>
      <c r="H1203" s="1780">
        <f t="shared" si="890"/>
        <v>0</v>
      </c>
      <c r="I1203" s="676"/>
      <c r="J1203" s="577"/>
      <c r="K1203" s="576"/>
      <c r="L1203" s="1963"/>
      <c r="M1203" s="1963"/>
      <c r="N1203" s="1963"/>
      <c r="O1203" s="576"/>
      <c r="P1203" s="629"/>
      <c r="Q1203" s="1964"/>
      <c r="R1203" s="1965"/>
      <c r="S1203" s="1964"/>
      <c r="T1203" s="1965"/>
      <c r="U1203" s="7"/>
      <c r="V1203" s="7"/>
      <c r="W1203" s="7"/>
      <c r="X1203" s="7"/>
      <c r="Y1203" s="7"/>
      <c r="Z1203" s="7"/>
      <c r="AA1203" s="7"/>
      <c r="AB1203" s="7"/>
      <c r="AC1203" s="7"/>
    </row>
    <row r="1204">
      <c r="A1204" s="1963"/>
      <c r="B1204" s="676"/>
      <c r="C1204" s="676"/>
      <c r="D1204" s="676"/>
      <c r="E1204" s="676"/>
      <c r="F1204" s="676"/>
      <c r="G1204" s="677"/>
      <c r="H1204" s="678"/>
      <c r="I1204" s="676"/>
      <c r="J1204" s="577"/>
      <c r="K1204" s="576"/>
      <c r="L1204" s="1963"/>
      <c r="M1204" s="1963"/>
      <c r="N1204" s="1963"/>
      <c r="O1204" s="576"/>
      <c r="P1204" s="629"/>
      <c r="Q1204" s="1964"/>
      <c r="R1204" s="1965"/>
      <c r="S1204" s="1964"/>
      <c r="T1204" s="1965"/>
      <c r="U1204" s="7"/>
      <c r="V1204" s="7"/>
      <c r="W1204" s="7"/>
      <c r="X1204" s="7"/>
      <c r="Y1204" s="7"/>
      <c r="Z1204" s="7"/>
      <c r="AA1204" s="7"/>
      <c r="AB1204" s="7"/>
      <c r="AC1204" s="7"/>
    </row>
    <row r="1205">
      <c r="A1205" s="1963"/>
      <c r="B1205" s="676"/>
      <c r="C1205" s="676"/>
      <c r="D1205" s="676"/>
      <c r="E1205" s="676"/>
      <c r="F1205" s="679"/>
      <c r="G1205" s="1781" t="s">
        <v>35</v>
      </c>
      <c r="H1205" s="1782" t="s">
        <v>36</v>
      </c>
      <c r="I1205" s="676"/>
      <c r="J1205" s="577"/>
      <c r="K1205" s="576"/>
      <c r="L1205" s="1963"/>
      <c r="M1205" s="1963"/>
      <c r="N1205" s="1963"/>
      <c r="O1205" s="576"/>
      <c r="P1205" s="629"/>
      <c r="Q1205" s="1964"/>
      <c r="R1205" s="1965"/>
      <c r="S1205" s="1964"/>
      <c r="T1205" s="1965"/>
      <c r="U1205" s="7"/>
      <c r="V1205" s="7"/>
      <c r="W1205" s="7"/>
      <c r="X1205" s="7"/>
      <c r="Y1205" s="7"/>
      <c r="Z1205" s="7"/>
      <c r="AA1205" s="7"/>
      <c r="AB1205" s="7"/>
      <c r="AC1205" s="7"/>
    </row>
    <row r="1206">
      <c r="A1206" s="1963"/>
      <c r="B1206" s="676"/>
      <c r="C1206" s="676"/>
      <c r="D1206" s="676"/>
      <c r="E1206" s="676"/>
      <c r="F1206" s="679"/>
      <c r="G1206" s="1966">
        <v>44843.0</v>
      </c>
      <c r="H1206" s="692">
        <f t="shared" ref="H1206:H1207" si="891">H678</f>
        <v>405</v>
      </c>
      <c r="I1206" s="676"/>
      <c r="J1206" s="577"/>
      <c r="K1206" s="576"/>
      <c r="L1206" s="1963"/>
      <c r="M1206" s="1963"/>
      <c r="N1206" s="1963"/>
      <c r="O1206" s="576"/>
      <c r="P1206" s="629"/>
      <c r="Q1206" s="1964"/>
      <c r="R1206" s="1965"/>
      <c r="S1206" s="1964"/>
      <c r="T1206" s="1965"/>
      <c r="U1206" s="7"/>
      <c r="V1206" s="7"/>
      <c r="W1206" s="7"/>
      <c r="X1206" s="7"/>
      <c r="Y1206" s="7"/>
      <c r="Z1206" s="7"/>
      <c r="AA1206" s="7"/>
      <c r="AB1206" s="7"/>
      <c r="AC1206" s="7"/>
    </row>
    <row r="1207">
      <c r="A1207" s="1963"/>
      <c r="B1207" s="676"/>
      <c r="C1207" s="676"/>
      <c r="D1207" s="676"/>
      <c r="E1207" s="676"/>
      <c r="F1207" s="679"/>
      <c r="G1207" s="1967">
        <v>44850.0</v>
      </c>
      <c r="H1207" s="692">
        <f t="shared" si="891"/>
        <v>280</v>
      </c>
      <c r="I1207" s="676"/>
      <c r="J1207" s="577"/>
      <c r="K1207" s="576"/>
      <c r="L1207" s="1963"/>
      <c r="M1207" s="1963"/>
      <c r="N1207" s="1963"/>
      <c r="O1207" s="576"/>
      <c r="P1207" s="629"/>
      <c r="Q1207" s="1964"/>
      <c r="R1207" s="1965"/>
      <c r="S1207" s="1964"/>
      <c r="T1207" s="1965"/>
      <c r="U1207" s="7"/>
      <c r="V1207" s="7"/>
      <c r="W1207" s="7"/>
      <c r="X1207" s="7"/>
      <c r="Y1207" s="7"/>
      <c r="Z1207" s="7"/>
      <c r="AA1207" s="7"/>
      <c r="AB1207" s="7"/>
      <c r="AC1207" s="7"/>
    </row>
    <row r="1208">
      <c r="A1208" s="1963"/>
      <c r="B1208" s="676"/>
      <c r="C1208" s="676"/>
      <c r="D1208" s="676"/>
      <c r="E1208" s="676"/>
      <c r="F1208" s="679"/>
      <c r="G1208" s="1967">
        <v>44857.0</v>
      </c>
      <c r="H1208" s="692">
        <f>H1196</f>
        <v>62</v>
      </c>
      <c r="I1208" s="676"/>
      <c r="J1208" s="577"/>
      <c r="K1208" s="576"/>
      <c r="L1208" s="1963"/>
      <c r="M1208" s="1963"/>
      <c r="N1208" s="1963"/>
      <c r="O1208" s="576"/>
      <c r="P1208" s="629"/>
      <c r="Q1208" s="1964"/>
      <c r="R1208" s="1965"/>
      <c r="S1208" s="1964"/>
      <c r="T1208" s="1965"/>
      <c r="U1208" s="7"/>
      <c r="V1208" s="7"/>
      <c r="W1208" s="7"/>
      <c r="X1208" s="7"/>
      <c r="Y1208" s="7"/>
      <c r="Z1208" s="7"/>
      <c r="AA1208" s="7"/>
      <c r="AB1208" s="7"/>
      <c r="AC1208" s="7"/>
    </row>
    <row r="1209">
      <c r="A1209" s="1963"/>
      <c r="B1209" s="676"/>
      <c r="C1209" s="676"/>
      <c r="D1209" s="676"/>
      <c r="E1209" s="676"/>
      <c r="F1209" s="679"/>
      <c r="G1209" s="1967">
        <v>44864.0</v>
      </c>
      <c r="H1209" s="693"/>
      <c r="I1209" s="676"/>
      <c r="J1209" s="577"/>
      <c r="K1209" s="576"/>
      <c r="L1209" s="1963"/>
      <c r="M1209" s="1963"/>
      <c r="N1209" s="1963"/>
      <c r="O1209" s="576"/>
      <c r="P1209" s="629"/>
      <c r="Q1209" s="1964"/>
      <c r="R1209" s="1965"/>
      <c r="S1209" s="1964"/>
      <c r="T1209" s="1965"/>
      <c r="U1209" s="7"/>
      <c r="V1209" s="7"/>
      <c r="W1209" s="7"/>
      <c r="X1209" s="7"/>
      <c r="Y1209" s="7"/>
      <c r="Z1209" s="7"/>
      <c r="AA1209" s="7"/>
      <c r="AB1209" s="7"/>
      <c r="AC1209" s="7"/>
    </row>
    <row r="1210">
      <c r="A1210" s="1963"/>
      <c r="B1210" s="676"/>
      <c r="C1210" s="676"/>
      <c r="D1210" s="676"/>
      <c r="E1210" s="676"/>
      <c r="F1210" s="679"/>
      <c r="G1210" s="1967">
        <v>44865.0</v>
      </c>
      <c r="H1210" s="693"/>
      <c r="I1210" s="676"/>
      <c r="J1210" s="577"/>
      <c r="K1210" s="576"/>
      <c r="L1210" s="1963"/>
      <c r="M1210" s="1963"/>
      <c r="N1210" s="1963"/>
      <c r="O1210" s="576"/>
      <c r="P1210" s="629"/>
      <c r="Q1210" s="1964"/>
      <c r="R1210" s="1965"/>
      <c r="S1210" s="1964"/>
      <c r="T1210" s="1965"/>
      <c r="U1210" s="7"/>
      <c r="V1210" s="7"/>
      <c r="W1210" s="7"/>
      <c r="X1210" s="7"/>
      <c r="Y1210" s="7"/>
      <c r="Z1210" s="7"/>
      <c r="AA1210" s="7"/>
      <c r="AB1210" s="7"/>
      <c r="AC1210" s="7"/>
    </row>
    <row r="1211">
      <c r="A1211" s="1963"/>
      <c r="B1211" s="676"/>
      <c r="C1211" s="676"/>
      <c r="D1211" s="676"/>
      <c r="E1211" s="676"/>
      <c r="F1211" s="679"/>
      <c r="G1211" s="1781" t="s">
        <v>9</v>
      </c>
      <c r="H1211" s="1758">
        <f>SUM(H1206:H1210)</f>
        <v>747</v>
      </c>
      <c r="I1211" s="676"/>
      <c r="J1211" s="577"/>
      <c r="K1211" s="576"/>
      <c r="L1211" s="1963"/>
      <c r="M1211" s="1963"/>
      <c r="N1211" s="1963"/>
      <c r="O1211" s="576"/>
      <c r="P1211" s="629"/>
      <c r="Q1211" s="1964"/>
      <c r="R1211" s="1965"/>
      <c r="S1211" s="1964"/>
      <c r="T1211" s="1965"/>
      <c r="U1211" s="7"/>
      <c r="V1211" s="7"/>
      <c r="W1211" s="7"/>
      <c r="X1211" s="7"/>
      <c r="Y1211" s="7"/>
      <c r="Z1211" s="7"/>
      <c r="AA1211" s="7"/>
      <c r="AB1211" s="7"/>
      <c r="AC1211" s="7"/>
    </row>
    <row r="1212">
      <c r="A1212" s="1963"/>
      <c r="B1212" s="676"/>
      <c r="C1212" s="676"/>
      <c r="D1212" s="676"/>
      <c r="E1212" s="676"/>
      <c r="F1212" s="676"/>
      <c r="G1212" s="677"/>
      <c r="H1212" s="678"/>
      <c r="I1212" s="1968"/>
      <c r="J1212" s="577"/>
      <c r="K1212" s="576"/>
      <c r="L1212" s="1963"/>
      <c r="M1212" s="1963"/>
      <c r="N1212" s="1963"/>
      <c r="O1212" s="576"/>
      <c r="P1212" s="629"/>
      <c r="Q1212" s="1964"/>
      <c r="R1212" s="1965"/>
      <c r="S1212" s="1964"/>
      <c r="T1212" s="1965"/>
      <c r="U1212" s="7"/>
      <c r="V1212" s="7"/>
      <c r="W1212" s="7"/>
      <c r="X1212" s="7"/>
      <c r="Y1212" s="7"/>
      <c r="Z1212" s="7"/>
      <c r="AA1212" s="7"/>
      <c r="AB1212" s="7"/>
      <c r="AC1212" s="7"/>
    </row>
    <row r="1213">
      <c r="A1213" s="1963"/>
      <c r="B1213" s="676"/>
      <c r="C1213" s="676"/>
      <c r="D1213" s="676"/>
      <c r="E1213" s="676"/>
      <c r="F1213" s="679"/>
      <c r="G1213" s="1834" t="s">
        <v>131</v>
      </c>
      <c r="H1213" s="1829">
        <f>(2800-H1211)</f>
        <v>2053</v>
      </c>
      <c r="I1213" s="1968"/>
      <c r="J1213" s="577"/>
      <c r="K1213" s="577"/>
      <c r="L1213" s="1975"/>
      <c r="M1213" s="1975"/>
      <c r="N1213" s="1975"/>
      <c r="O1213" s="577"/>
      <c r="P1213" s="1964"/>
      <c r="Q1213" s="1964"/>
      <c r="R1213" s="1965"/>
      <c r="S1213" s="1964"/>
      <c r="T1213" s="1965"/>
      <c r="U1213" s="7"/>
      <c r="V1213" s="7"/>
      <c r="W1213" s="7"/>
      <c r="X1213" s="7"/>
      <c r="Y1213" s="7"/>
      <c r="Z1213" s="7"/>
      <c r="AA1213" s="7"/>
      <c r="AB1213" s="7"/>
      <c r="AC1213" s="7"/>
    </row>
    <row r="1214">
      <c r="A1214" s="1975"/>
      <c r="B1214" s="1689"/>
      <c r="C1214" s="1689"/>
      <c r="D1214" s="1689"/>
      <c r="E1214" s="1689"/>
      <c r="F1214" s="1689"/>
      <c r="G1214" s="1873"/>
      <c r="H1214" s="2016"/>
      <c r="I1214" s="1970"/>
      <c r="J1214" s="577"/>
      <c r="K1214" s="577"/>
      <c r="L1214" s="1975"/>
      <c r="M1214" s="1975"/>
      <c r="N1214" s="1975"/>
      <c r="O1214" s="577"/>
      <c r="P1214" s="1964"/>
      <c r="Q1214" s="1964"/>
      <c r="R1214" s="1965"/>
      <c r="S1214" s="1964"/>
      <c r="T1214" s="1965"/>
      <c r="U1214" s="1990"/>
      <c r="V1214" s="1990"/>
      <c r="W1214" s="1990"/>
      <c r="X1214" s="1990"/>
      <c r="Y1214" s="1990"/>
      <c r="Z1214" s="1990"/>
      <c r="AA1214" s="1990"/>
      <c r="AB1214" s="1990"/>
      <c r="AC1214" s="1990"/>
    </row>
    <row r="1215">
      <c r="A1215" s="1754" t="s">
        <v>1128</v>
      </c>
      <c r="B1215" s="1755">
        <v>17.0</v>
      </c>
      <c r="C1215" s="1755">
        <v>18.0</v>
      </c>
      <c r="D1215" s="1755">
        <v>19.0</v>
      </c>
      <c r="E1215" s="1755">
        <v>20.0</v>
      </c>
      <c r="F1215" s="1755">
        <v>21.0</v>
      </c>
      <c r="G1215" s="1755">
        <v>22.0</v>
      </c>
      <c r="H1215" s="1730"/>
      <c r="I1215" s="1686"/>
      <c r="J1215" s="635"/>
      <c r="K1215" s="1754" t="s">
        <v>1128</v>
      </c>
      <c r="L1215" s="1920"/>
      <c r="M1215" s="1920"/>
      <c r="N1215" s="1920"/>
      <c r="O1215" s="1920"/>
      <c r="P1215" s="1920"/>
      <c r="Q1215" s="1920"/>
      <c r="R1215" s="1680"/>
      <c r="S1215" s="649"/>
      <c r="T1215" s="649"/>
      <c r="U1215" s="7"/>
      <c r="V1215" s="7"/>
      <c r="W1215" s="7"/>
      <c r="X1215" s="7"/>
      <c r="Y1215" s="7"/>
      <c r="Z1215" s="7"/>
      <c r="AA1215" s="7"/>
      <c r="AB1215" s="7"/>
      <c r="AC1215" s="7"/>
    </row>
    <row r="1216">
      <c r="A1216" s="1897" t="s">
        <v>331</v>
      </c>
      <c r="B1216" s="1897" t="s">
        <v>2</v>
      </c>
      <c r="C1216" s="1897" t="s">
        <v>3</v>
      </c>
      <c r="D1216" s="1897" t="s">
        <v>4</v>
      </c>
      <c r="E1216" s="1897" t="s">
        <v>5</v>
      </c>
      <c r="F1216" s="1897" t="s">
        <v>6</v>
      </c>
      <c r="G1216" s="1897" t="s">
        <v>7</v>
      </c>
      <c r="H1216" s="1897" t="s">
        <v>9</v>
      </c>
      <c r="I1216" s="693" t="s">
        <v>71</v>
      </c>
      <c r="J1216" s="635"/>
      <c r="K1216" s="690" t="s">
        <v>331</v>
      </c>
      <c r="L1216" s="693" t="s">
        <v>72</v>
      </c>
      <c r="M1216" s="693" t="s">
        <v>13</v>
      </c>
      <c r="N1216" s="701" t="s">
        <v>73</v>
      </c>
      <c r="O1216" s="693" t="s">
        <v>13</v>
      </c>
      <c r="P1216" s="701" t="s">
        <v>74</v>
      </c>
      <c r="Q1216" s="701" t="s">
        <v>640</v>
      </c>
      <c r="R1216" s="1686" t="s">
        <v>592</v>
      </c>
      <c r="S1216" s="649"/>
      <c r="T1216" s="649"/>
      <c r="U1216" s="7"/>
      <c r="V1216" s="7"/>
      <c r="W1216" s="7"/>
      <c r="X1216" s="7"/>
      <c r="Y1216" s="7"/>
      <c r="Z1216" s="7"/>
      <c r="AA1216" s="7"/>
      <c r="AB1216" s="7"/>
      <c r="AC1216" s="7"/>
    </row>
    <row r="1217">
      <c r="A1217" s="1829" t="s">
        <v>98</v>
      </c>
      <c r="B1217" s="1758">
        <f t="shared" ref="B1217:H1217" si="892"> SUM(B1218:B1222,B1224:B1228,B1230:B1234,B1236:B1240,B1242:B1246,B1248:B1252,B1254:B1258)</f>
        <v>2</v>
      </c>
      <c r="C1217" s="1758">
        <f t="shared" si="892"/>
        <v>12</v>
      </c>
      <c r="D1217" s="1758">
        <f t="shared" si="892"/>
        <v>14</v>
      </c>
      <c r="E1217" s="1758">
        <f t="shared" si="892"/>
        <v>0</v>
      </c>
      <c r="F1217" s="1758">
        <f t="shared" si="892"/>
        <v>0</v>
      </c>
      <c r="G1217" s="1758">
        <f t="shared" si="892"/>
        <v>0</v>
      </c>
      <c r="H1217" s="1758">
        <f t="shared" si="892"/>
        <v>28</v>
      </c>
      <c r="I1217" s="1758"/>
      <c r="J1217" s="635"/>
      <c r="K1217" s="1758" t="s">
        <v>98</v>
      </c>
      <c r="L1217" s="1682"/>
      <c r="M1217" s="1682"/>
      <c r="N1217" s="1682"/>
      <c r="O1217" s="1682"/>
      <c r="P1217" s="1682"/>
      <c r="Q1217" s="1758"/>
      <c r="R1217" s="1758"/>
      <c r="S1217" s="649"/>
      <c r="T1217" s="649"/>
      <c r="U1217" s="7"/>
      <c r="V1217" s="7"/>
      <c r="W1217" s="7"/>
      <c r="X1217" s="7"/>
      <c r="Y1217" s="7"/>
      <c r="Z1217" s="7"/>
      <c r="AA1217" s="7"/>
      <c r="AB1217" s="7"/>
      <c r="AC1217" s="7"/>
    </row>
    <row r="1218">
      <c r="A1218" s="2017" t="s">
        <v>99</v>
      </c>
      <c r="B1218" s="1837">
        <v>0.0</v>
      </c>
      <c r="C1218" s="1837">
        <v>10.0</v>
      </c>
      <c r="D1218" s="1837">
        <v>11.0</v>
      </c>
      <c r="E1218" s="1837">
        <v>0.0</v>
      </c>
      <c r="F1218" s="1837"/>
      <c r="G1218" s="1837"/>
      <c r="H1218" s="1895">
        <f t="shared" ref="H1218:H1221" si="893">SUM(B1218:G1218)</f>
        <v>21</v>
      </c>
      <c r="I1218" s="1762">
        <f>SUM(H1218:H1222)</f>
        <v>24</v>
      </c>
      <c r="J1218" s="647"/>
      <c r="K1218" s="1762" t="s">
        <v>99</v>
      </c>
      <c r="L1218" s="1762">
        <f t="shared" ref="L1218:L1259" si="894">O690</f>
        <v>21</v>
      </c>
      <c r="M1218" s="1762">
        <f>(L1218-H1218)-R1218</f>
        <v>0</v>
      </c>
      <c r="N1218" s="1765">
        <v>50.0</v>
      </c>
      <c r="O1218" s="1762">
        <f t="shared" ref="O1218:O1219" si="895">SUM(M1218,N1218)</f>
        <v>50</v>
      </c>
      <c r="P1218" s="1764"/>
      <c r="Q1218" s="1765"/>
      <c r="R1218" s="1762"/>
      <c r="S1218" s="649"/>
      <c r="T1218" s="649"/>
      <c r="U1218" s="7"/>
      <c r="V1218" s="7"/>
      <c r="W1218" s="7"/>
      <c r="X1218" s="7"/>
      <c r="Y1218" s="7"/>
      <c r="Z1218" s="7"/>
      <c r="AA1218" s="7"/>
      <c r="AB1218" s="7"/>
      <c r="AC1218" s="7"/>
    </row>
    <row r="1219">
      <c r="A1219" s="1848" t="s">
        <v>77</v>
      </c>
      <c r="B1219" s="1882">
        <v>0.0</v>
      </c>
      <c r="C1219" s="1882">
        <v>0.0</v>
      </c>
      <c r="D1219" s="1882">
        <v>0.0</v>
      </c>
      <c r="E1219" s="1882">
        <v>0.0</v>
      </c>
      <c r="F1219" s="1882"/>
      <c r="G1219" s="1754"/>
      <c r="H1219" s="1897">
        <f t="shared" si="893"/>
        <v>0</v>
      </c>
      <c r="I1219" s="596">
        <f>(I1218/60)</f>
        <v>0.4</v>
      </c>
      <c r="J1219" s="647"/>
      <c r="K1219" s="1848" t="s">
        <v>77</v>
      </c>
      <c r="L1219" s="701">
        <f t="shared" si="894"/>
        <v>0</v>
      </c>
      <c r="M1219" s="701">
        <f>(L1219-H1219-H1220)-R1219</f>
        <v>0</v>
      </c>
      <c r="N1219" s="692">
        <v>30.0</v>
      </c>
      <c r="O1219" s="701">
        <f t="shared" si="895"/>
        <v>30</v>
      </c>
      <c r="P1219" s="701"/>
      <c r="Q1219" s="701"/>
      <c r="R1219" s="1686"/>
      <c r="S1219" s="649"/>
      <c r="T1219" s="649"/>
      <c r="U1219" s="7"/>
      <c r="V1219" s="7"/>
      <c r="W1219" s="7"/>
      <c r="X1219" s="7"/>
      <c r="Y1219" s="7"/>
      <c r="Z1219" s="7"/>
      <c r="AA1219" s="7"/>
      <c r="AB1219" s="7"/>
      <c r="AC1219" s="7"/>
    </row>
    <row r="1220">
      <c r="A1220" s="1848" t="s">
        <v>78</v>
      </c>
      <c r="B1220" s="1882">
        <v>0.0</v>
      </c>
      <c r="C1220" s="1882">
        <v>0.0</v>
      </c>
      <c r="D1220" s="1882">
        <v>0.0</v>
      </c>
      <c r="E1220" s="1882">
        <v>0.0</v>
      </c>
      <c r="F1220" s="1882"/>
      <c r="G1220" s="1754"/>
      <c r="H1220" s="1897">
        <f t="shared" si="893"/>
        <v>0</v>
      </c>
      <c r="I1220" s="701"/>
      <c r="J1220" s="647"/>
      <c r="K1220" s="1848" t="s">
        <v>78</v>
      </c>
      <c r="L1220" s="701" t="str">
        <f t="shared" si="894"/>
        <v>-</v>
      </c>
      <c r="M1220" s="701" t="s">
        <v>79</v>
      </c>
      <c r="N1220" s="692" t="s">
        <v>79</v>
      </c>
      <c r="O1220" s="701" t="s">
        <v>79</v>
      </c>
      <c r="P1220" s="701"/>
      <c r="Q1220" s="701"/>
      <c r="R1220" s="1686"/>
      <c r="S1220" s="649"/>
      <c r="T1220" s="649"/>
      <c r="U1220" s="7"/>
      <c r="V1220" s="7"/>
      <c r="W1220" s="7"/>
      <c r="X1220" s="7"/>
      <c r="Y1220" s="7"/>
      <c r="Z1220" s="7"/>
      <c r="AA1220" s="7"/>
      <c r="AB1220" s="7"/>
      <c r="AC1220" s="7"/>
    </row>
    <row r="1221">
      <c r="A1221" s="1714" t="s">
        <v>446</v>
      </c>
      <c r="B1221" s="692">
        <v>0.0</v>
      </c>
      <c r="C1221" s="692">
        <v>0.0</v>
      </c>
      <c r="D1221" s="692">
        <v>0.0</v>
      </c>
      <c r="E1221" s="692">
        <v>0.0</v>
      </c>
      <c r="F1221" s="692"/>
      <c r="G1221" s="690"/>
      <c r="H1221" s="1897">
        <f t="shared" si="893"/>
        <v>0</v>
      </c>
      <c r="I1221" s="701"/>
      <c r="J1221" s="647"/>
      <c r="K1221" s="1714" t="s">
        <v>446</v>
      </c>
      <c r="L1221" s="701">
        <f t="shared" si="894"/>
        <v>0</v>
      </c>
      <c r="M1221" s="692">
        <v>0.0</v>
      </c>
      <c r="N1221" s="692">
        <v>0.0</v>
      </c>
      <c r="O1221" s="701">
        <f t="shared" ref="O1221:O1222" si="896">SUM(M1221,N1221)</f>
        <v>0</v>
      </c>
      <c r="P1221" s="701"/>
      <c r="Q1221" s="701"/>
      <c r="R1221" s="1621"/>
      <c r="S1221" s="649"/>
      <c r="T1221" s="649"/>
      <c r="U1221" s="7"/>
      <c r="V1221" s="7"/>
      <c r="W1221" s="7"/>
      <c r="X1221" s="7"/>
      <c r="Y1221" s="7"/>
      <c r="Z1221" s="7"/>
      <c r="AA1221" s="7"/>
      <c r="AB1221" s="7"/>
      <c r="AC1221" s="7"/>
    </row>
    <row r="1222">
      <c r="A1222" s="1714" t="s">
        <v>751</v>
      </c>
      <c r="B1222" s="692">
        <v>0.0</v>
      </c>
      <c r="C1222" s="692">
        <v>0.0</v>
      </c>
      <c r="D1222" s="692">
        <v>3.0</v>
      </c>
      <c r="E1222" s="692">
        <v>0.0</v>
      </c>
      <c r="F1222" s="692"/>
      <c r="G1222" s="690"/>
      <c r="H1222" s="693">
        <f>sum(B1222:G1222)</f>
        <v>3</v>
      </c>
      <c r="I1222" s="701"/>
      <c r="J1222" s="647"/>
      <c r="K1222" s="1714" t="s">
        <v>751</v>
      </c>
      <c r="L1222" s="701">
        <f t="shared" si="894"/>
        <v>3</v>
      </c>
      <c r="M1222" s="701">
        <f t="shared" ref="M1222:M1223" si="897">(L1222-H1222)</f>
        <v>0</v>
      </c>
      <c r="N1222" s="692">
        <v>0.0</v>
      </c>
      <c r="O1222" s="701">
        <f t="shared" si="896"/>
        <v>0</v>
      </c>
      <c r="P1222" s="701"/>
      <c r="Q1222" s="692"/>
      <c r="R1222" s="1686"/>
      <c r="S1222" s="649"/>
      <c r="T1222" s="649"/>
      <c r="U1222" s="7"/>
      <c r="V1222" s="7"/>
      <c r="W1222" s="7"/>
      <c r="X1222" s="7"/>
      <c r="Y1222" s="7"/>
      <c r="Z1222" s="7"/>
      <c r="AA1222" s="7"/>
      <c r="AB1222" s="7"/>
      <c r="AC1222" s="7"/>
    </row>
    <row r="1223">
      <c r="A1223" s="1714" t="s">
        <v>80</v>
      </c>
      <c r="B1223" s="692">
        <v>0.0</v>
      </c>
      <c r="C1223" s="692">
        <v>0.0</v>
      </c>
      <c r="D1223" s="692">
        <v>0.0</v>
      </c>
      <c r="E1223" s="692">
        <v>0.0</v>
      </c>
      <c r="F1223" s="692"/>
      <c r="G1223" s="690"/>
      <c r="H1223" s="693">
        <f t="shared" ref="H1223:H1226" si="898">SUM(B1223:G1223)</f>
        <v>0</v>
      </c>
      <c r="I1223" s="701"/>
      <c r="J1223" s="647"/>
      <c r="K1223" s="1714" t="s">
        <v>80</v>
      </c>
      <c r="L1223" s="701">
        <f t="shared" si="894"/>
        <v>25</v>
      </c>
      <c r="M1223" s="701">
        <f t="shared" si="897"/>
        <v>25</v>
      </c>
      <c r="N1223" s="692">
        <v>20.0</v>
      </c>
      <c r="O1223" s="701">
        <f>sum(M1223,N1223)</f>
        <v>45</v>
      </c>
      <c r="P1223" s="701"/>
      <c r="Q1223" s="692"/>
      <c r="R1223" s="1686"/>
      <c r="S1223" s="649"/>
      <c r="T1223" s="649"/>
      <c r="U1223" s="7"/>
      <c r="V1223" s="7"/>
      <c r="W1223" s="7"/>
      <c r="X1223" s="7"/>
      <c r="Y1223" s="7"/>
      <c r="Z1223" s="7"/>
      <c r="AA1223" s="7"/>
      <c r="AB1223" s="7"/>
      <c r="AC1223" s="7"/>
    </row>
    <row r="1224">
      <c r="A1224" s="1715" t="s">
        <v>152</v>
      </c>
      <c r="B1224" s="1760">
        <v>0.0</v>
      </c>
      <c r="C1224" s="1760">
        <v>0.0</v>
      </c>
      <c r="D1224" s="1760">
        <v>0.0</v>
      </c>
      <c r="E1224" s="1760">
        <v>0.0</v>
      </c>
      <c r="F1224" s="1760"/>
      <c r="G1224" s="1760"/>
      <c r="H1224" s="1761">
        <f t="shared" si="898"/>
        <v>0</v>
      </c>
      <c r="I1224" s="1762">
        <f>SUM(H1224:H1228)</f>
        <v>0</v>
      </c>
      <c r="J1224" s="635"/>
      <c r="K1224" s="1715" t="s">
        <v>152</v>
      </c>
      <c r="L1224" s="1762">
        <f t="shared" si="894"/>
        <v>0</v>
      </c>
      <c r="M1224" s="1762">
        <f>(L1224-H1224)-R1224</f>
        <v>0</v>
      </c>
      <c r="N1224" s="1760">
        <v>30.0</v>
      </c>
      <c r="O1224" s="1762">
        <f t="shared" ref="O1224:O1225" si="899">SUM(M1224,N1224)</f>
        <v>30</v>
      </c>
      <c r="P1224" s="1764"/>
      <c r="Q1224" s="1762"/>
      <c r="R1224" s="1765"/>
      <c r="S1224" s="649"/>
      <c r="T1224" s="649"/>
      <c r="U1224" s="7"/>
      <c r="V1224" s="7"/>
      <c r="W1224" s="7"/>
      <c r="X1224" s="7"/>
      <c r="Y1224" s="7"/>
      <c r="Z1224" s="7"/>
      <c r="AA1224" s="7"/>
      <c r="AB1224" s="7"/>
      <c r="AC1224" s="7"/>
    </row>
    <row r="1225">
      <c r="A1225" s="1714" t="s">
        <v>77</v>
      </c>
      <c r="B1225" s="702">
        <v>0.0</v>
      </c>
      <c r="C1225" s="692">
        <v>0.0</v>
      </c>
      <c r="D1225" s="692">
        <v>0.0</v>
      </c>
      <c r="E1225" s="692">
        <v>0.0</v>
      </c>
      <c r="F1225" s="692"/>
      <c r="G1225" s="690"/>
      <c r="H1225" s="693">
        <f t="shared" si="898"/>
        <v>0</v>
      </c>
      <c r="I1225" s="596">
        <f>(I1224/60)</f>
        <v>0</v>
      </c>
      <c r="J1225" s="635"/>
      <c r="K1225" s="1714" t="s">
        <v>77</v>
      </c>
      <c r="L1225" s="701">
        <f t="shared" si="894"/>
        <v>0</v>
      </c>
      <c r="M1225" s="701">
        <f>(L1225-H1225-H1226)-R1225</f>
        <v>0</v>
      </c>
      <c r="N1225" s="692">
        <v>12.0</v>
      </c>
      <c r="O1225" s="701">
        <f t="shared" si="899"/>
        <v>12</v>
      </c>
      <c r="P1225" s="701"/>
      <c r="Q1225" s="701"/>
      <c r="R1225" s="1686"/>
      <c r="S1225" s="649"/>
      <c r="T1225" s="649"/>
      <c r="U1225" s="7"/>
      <c r="V1225" s="7"/>
      <c r="W1225" s="7"/>
      <c r="X1225" s="7"/>
      <c r="Y1225" s="7"/>
      <c r="Z1225" s="7"/>
      <c r="AA1225" s="7"/>
      <c r="AB1225" s="7"/>
      <c r="AC1225" s="7"/>
    </row>
    <row r="1226">
      <c r="A1226" s="1714" t="s">
        <v>78</v>
      </c>
      <c r="B1226" s="692">
        <v>0.0</v>
      </c>
      <c r="C1226" s="692">
        <v>0.0</v>
      </c>
      <c r="D1226" s="692">
        <v>0.0</v>
      </c>
      <c r="E1226" s="692">
        <v>0.0</v>
      </c>
      <c r="F1226" s="692"/>
      <c r="G1226" s="690"/>
      <c r="H1226" s="693">
        <f t="shared" si="898"/>
        <v>0</v>
      </c>
      <c r="I1226" s="701"/>
      <c r="J1226" s="635"/>
      <c r="K1226" s="1714" t="s">
        <v>78</v>
      </c>
      <c r="L1226" s="701" t="str">
        <f t="shared" si="894"/>
        <v>-</v>
      </c>
      <c r="M1226" s="701" t="s">
        <v>79</v>
      </c>
      <c r="N1226" s="692" t="s">
        <v>79</v>
      </c>
      <c r="O1226" s="701" t="s">
        <v>79</v>
      </c>
      <c r="P1226" s="701"/>
      <c r="Q1226" s="701"/>
      <c r="R1226" s="1686"/>
      <c r="S1226" s="649"/>
      <c r="T1226" s="649"/>
      <c r="U1226" s="7"/>
      <c r="V1226" s="7"/>
      <c r="W1226" s="7"/>
      <c r="X1226" s="7"/>
      <c r="Y1226" s="7"/>
      <c r="Z1226" s="7"/>
      <c r="AA1226" s="7"/>
      <c r="AB1226" s="7"/>
      <c r="AC1226" s="7"/>
    </row>
    <row r="1227">
      <c r="A1227" s="1714" t="s">
        <v>446</v>
      </c>
      <c r="B1227" s="692">
        <v>0.0</v>
      </c>
      <c r="C1227" s="692">
        <v>0.0</v>
      </c>
      <c r="D1227" s="692">
        <v>0.0</v>
      </c>
      <c r="E1227" s="692">
        <v>0.0</v>
      </c>
      <c r="F1227" s="692"/>
      <c r="G1227" s="690"/>
      <c r="H1227" s="693">
        <f t="shared" ref="H1227:H1229" si="900">sum(B1227:G1227)</f>
        <v>0</v>
      </c>
      <c r="I1227" s="701"/>
      <c r="J1227" s="635"/>
      <c r="K1227" s="1714" t="s">
        <v>446</v>
      </c>
      <c r="L1227" s="701">
        <f t="shared" si="894"/>
        <v>0</v>
      </c>
      <c r="M1227" s="701">
        <f>(L1227-H1227)-R1227</f>
        <v>0</v>
      </c>
      <c r="N1227" s="692">
        <v>0.0</v>
      </c>
      <c r="O1227" s="701">
        <f t="shared" ref="O1227:O1228" si="901">SUM(M1227,N1227)</f>
        <v>0</v>
      </c>
      <c r="P1227" s="692"/>
      <c r="Q1227" s="701"/>
      <c r="R1227" s="1686"/>
      <c r="S1227" s="649"/>
      <c r="T1227" s="649"/>
      <c r="U1227" s="7"/>
      <c r="V1227" s="7"/>
      <c r="W1227" s="7"/>
      <c r="X1227" s="7"/>
      <c r="Y1227" s="7"/>
      <c r="Z1227" s="7"/>
      <c r="AA1227" s="7"/>
      <c r="AB1227" s="7"/>
      <c r="AC1227" s="7"/>
    </row>
    <row r="1228">
      <c r="A1228" s="1714" t="s">
        <v>751</v>
      </c>
      <c r="B1228" s="692">
        <v>0.0</v>
      </c>
      <c r="C1228" s="692">
        <v>0.0</v>
      </c>
      <c r="D1228" s="692">
        <v>0.0</v>
      </c>
      <c r="E1228" s="692">
        <v>0.0</v>
      </c>
      <c r="F1228" s="692"/>
      <c r="G1228" s="690"/>
      <c r="H1228" s="693">
        <f t="shared" si="900"/>
        <v>0</v>
      </c>
      <c r="I1228" s="701"/>
      <c r="J1228" s="635"/>
      <c r="K1228" s="1714" t="s">
        <v>751</v>
      </c>
      <c r="L1228" s="701">
        <f t="shared" si="894"/>
        <v>0</v>
      </c>
      <c r="M1228" s="701">
        <f t="shared" ref="M1228:M1229" si="902">(L1228-H1228)</f>
        <v>0</v>
      </c>
      <c r="N1228" s="692">
        <v>5.0</v>
      </c>
      <c r="O1228" s="701">
        <f t="shared" si="901"/>
        <v>5</v>
      </c>
      <c r="P1228" s="692"/>
      <c r="Q1228" s="692"/>
      <c r="R1228" s="1621"/>
      <c r="S1228" s="649"/>
      <c r="T1228" s="649"/>
      <c r="U1228" s="7"/>
      <c r="V1228" s="7"/>
      <c r="W1228" s="7"/>
      <c r="X1228" s="7"/>
      <c r="Y1228" s="7"/>
      <c r="Z1228" s="7"/>
      <c r="AA1228" s="7"/>
      <c r="AB1228" s="7"/>
      <c r="AC1228" s="7"/>
    </row>
    <row r="1229">
      <c r="A1229" s="1714" t="s">
        <v>80</v>
      </c>
      <c r="B1229" s="692">
        <v>0.0</v>
      </c>
      <c r="C1229" s="692">
        <v>0.0</v>
      </c>
      <c r="D1229" s="692">
        <v>0.0</v>
      </c>
      <c r="E1229" s="692">
        <v>0.0</v>
      </c>
      <c r="F1229" s="692"/>
      <c r="G1229" s="690"/>
      <c r="H1229" s="693">
        <f t="shared" si="900"/>
        <v>0</v>
      </c>
      <c r="I1229" s="701"/>
      <c r="J1229" s="635"/>
      <c r="K1229" s="1714" t="s">
        <v>80</v>
      </c>
      <c r="L1229" s="701">
        <f t="shared" si="894"/>
        <v>29</v>
      </c>
      <c r="M1229" s="701">
        <f t="shared" si="902"/>
        <v>29</v>
      </c>
      <c r="N1229" s="692">
        <v>0.0</v>
      </c>
      <c r="O1229" s="701">
        <f>sum(M1229,N1229)</f>
        <v>29</v>
      </c>
      <c r="P1229" s="701"/>
      <c r="Q1229" s="701"/>
      <c r="R1229" s="1686"/>
      <c r="S1229" s="649"/>
      <c r="T1229" s="649"/>
      <c r="U1229" s="7"/>
      <c r="V1229" s="7"/>
      <c r="W1229" s="7"/>
      <c r="X1229" s="7"/>
      <c r="Y1229" s="7"/>
      <c r="Z1229" s="7"/>
      <c r="AA1229" s="7"/>
      <c r="AB1229" s="7"/>
      <c r="AC1229" s="7"/>
    </row>
    <row r="1230">
      <c r="A1230" s="1715" t="s">
        <v>471</v>
      </c>
      <c r="B1230" s="1760">
        <v>0.0</v>
      </c>
      <c r="C1230" s="1760">
        <v>1.0</v>
      </c>
      <c r="D1230" s="1760">
        <v>0.0</v>
      </c>
      <c r="E1230" s="1760">
        <v>0.0</v>
      </c>
      <c r="F1230" s="1760"/>
      <c r="G1230" s="1760"/>
      <c r="H1230" s="1761">
        <f t="shared" ref="H1230:H1232" si="903">SUM(B1230:G1230)</f>
        <v>1</v>
      </c>
      <c r="I1230" s="1762">
        <f>SUM(H1230:H1234)</f>
        <v>1</v>
      </c>
      <c r="J1230" s="647"/>
      <c r="K1230" s="1715" t="s">
        <v>471</v>
      </c>
      <c r="L1230" s="1762">
        <f t="shared" si="894"/>
        <v>2</v>
      </c>
      <c r="M1230" s="1762">
        <f>(L1230-H1230)-R1230</f>
        <v>1</v>
      </c>
      <c r="N1230" s="1765">
        <v>45.0</v>
      </c>
      <c r="O1230" s="1762">
        <f t="shared" ref="O1230:O1231" si="904">SUM(M1230,N1230)</f>
        <v>46</v>
      </c>
      <c r="P1230" s="1764"/>
      <c r="Q1230" s="1732"/>
      <c r="R1230" s="1762"/>
      <c r="S1230" s="649"/>
      <c r="T1230" s="649"/>
      <c r="U1230" s="7"/>
      <c r="V1230" s="7"/>
      <c r="W1230" s="7"/>
      <c r="X1230" s="7"/>
      <c r="Y1230" s="7"/>
      <c r="Z1230" s="7"/>
      <c r="AA1230" s="7"/>
      <c r="AB1230" s="7"/>
      <c r="AC1230" s="7"/>
    </row>
    <row r="1231">
      <c r="A1231" s="1714" t="s">
        <v>77</v>
      </c>
      <c r="B1231" s="692">
        <v>0.0</v>
      </c>
      <c r="C1231" s="692">
        <v>0.0</v>
      </c>
      <c r="D1231" s="692">
        <v>0.0</v>
      </c>
      <c r="E1231" s="692">
        <v>0.0</v>
      </c>
      <c r="F1231" s="692"/>
      <c r="G1231" s="690"/>
      <c r="H1231" s="693">
        <f t="shared" si="903"/>
        <v>0</v>
      </c>
      <c r="I1231" s="596">
        <f>(I1230/60)</f>
        <v>0.01666666667</v>
      </c>
      <c r="J1231" s="647"/>
      <c r="K1231" s="1714" t="s">
        <v>77</v>
      </c>
      <c r="L1231" s="701">
        <f t="shared" si="894"/>
        <v>0</v>
      </c>
      <c r="M1231" s="701">
        <f>(L1231-H1231-H1232)-R1231</f>
        <v>0</v>
      </c>
      <c r="N1231" s="692">
        <v>20.0</v>
      </c>
      <c r="O1231" s="701">
        <f t="shared" si="904"/>
        <v>20</v>
      </c>
      <c r="P1231" s="701"/>
      <c r="Q1231" s="1621"/>
      <c r="R1231" s="1621"/>
      <c r="S1231" s="649"/>
      <c r="T1231" s="649"/>
      <c r="U1231" s="7"/>
      <c r="V1231" s="7"/>
      <c r="W1231" s="7"/>
      <c r="X1231" s="7"/>
      <c r="Y1231" s="7"/>
      <c r="Z1231" s="7"/>
      <c r="AA1231" s="7"/>
      <c r="AB1231" s="7"/>
      <c r="AC1231" s="7"/>
    </row>
    <row r="1232">
      <c r="A1232" s="1714" t="s">
        <v>78</v>
      </c>
      <c r="B1232" s="692">
        <v>0.0</v>
      </c>
      <c r="C1232" s="692">
        <v>0.0</v>
      </c>
      <c r="D1232" s="692">
        <v>0.0</v>
      </c>
      <c r="E1232" s="692">
        <v>0.0</v>
      </c>
      <c r="F1232" s="692"/>
      <c r="G1232" s="690"/>
      <c r="H1232" s="693">
        <f t="shared" si="903"/>
        <v>0</v>
      </c>
      <c r="I1232" s="701"/>
      <c r="J1232" s="647"/>
      <c r="K1232" s="1714" t="s">
        <v>78</v>
      </c>
      <c r="L1232" s="701" t="str">
        <f t="shared" si="894"/>
        <v>-</v>
      </c>
      <c r="M1232" s="701" t="s">
        <v>79</v>
      </c>
      <c r="N1232" s="692" t="s">
        <v>79</v>
      </c>
      <c r="O1232" s="701" t="s">
        <v>79</v>
      </c>
      <c r="P1232" s="701"/>
      <c r="Q1232" s="1686"/>
      <c r="R1232" s="1686"/>
      <c r="S1232" s="649"/>
      <c r="T1232" s="649"/>
      <c r="U1232" s="7"/>
      <c r="V1232" s="7"/>
      <c r="W1232" s="7"/>
      <c r="X1232" s="7"/>
      <c r="Y1232" s="7"/>
      <c r="Z1232" s="7"/>
      <c r="AA1232" s="7"/>
      <c r="AB1232" s="7"/>
      <c r="AC1232" s="7"/>
    </row>
    <row r="1233">
      <c r="A1233" s="1714" t="s">
        <v>446</v>
      </c>
      <c r="B1233" s="692">
        <v>0.0</v>
      </c>
      <c r="C1233" s="692">
        <v>0.0</v>
      </c>
      <c r="D1233" s="692">
        <v>0.0</v>
      </c>
      <c r="E1233" s="692">
        <v>0.0</v>
      </c>
      <c r="F1233" s="692"/>
      <c r="G1233" s="690"/>
      <c r="H1233" s="693">
        <f t="shared" ref="H1233:H1234" si="905">sum(B1233:G1233)</f>
        <v>0</v>
      </c>
      <c r="I1233" s="701"/>
      <c r="J1233" s="647"/>
      <c r="K1233" s="1714" t="s">
        <v>446</v>
      </c>
      <c r="L1233" s="701">
        <f t="shared" si="894"/>
        <v>0</v>
      </c>
      <c r="M1233" s="701">
        <f>(L1233-H1233)-R1233</f>
        <v>0</v>
      </c>
      <c r="N1233" s="692">
        <v>0.0</v>
      </c>
      <c r="O1233" s="701">
        <f t="shared" ref="O1233:O1234" si="906">SUM(M1233,N1233)</f>
        <v>0</v>
      </c>
      <c r="P1233" s="701"/>
      <c r="Q1233" s="1686"/>
      <c r="R1233" s="1686"/>
      <c r="S1233" s="649"/>
      <c r="T1233" s="649"/>
      <c r="U1233" s="7"/>
      <c r="V1233" s="7"/>
      <c r="W1233" s="7"/>
      <c r="X1233" s="7"/>
      <c r="Y1233" s="7"/>
      <c r="Z1233" s="7"/>
      <c r="AA1233" s="7"/>
      <c r="AB1233" s="7"/>
      <c r="AC1233" s="7"/>
    </row>
    <row r="1234">
      <c r="A1234" s="1714" t="s">
        <v>751</v>
      </c>
      <c r="B1234" s="692">
        <v>0.0</v>
      </c>
      <c r="C1234" s="692">
        <v>0.0</v>
      </c>
      <c r="D1234" s="692">
        <v>0.0</v>
      </c>
      <c r="E1234" s="692">
        <v>0.0</v>
      </c>
      <c r="F1234" s="692"/>
      <c r="G1234" s="690"/>
      <c r="H1234" s="693">
        <f t="shared" si="905"/>
        <v>0</v>
      </c>
      <c r="I1234" s="701"/>
      <c r="J1234" s="647"/>
      <c r="K1234" s="1714" t="s">
        <v>751</v>
      </c>
      <c r="L1234" s="701">
        <f t="shared" si="894"/>
        <v>4</v>
      </c>
      <c r="M1234" s="701">
        <f t="shared" ref="M1234:M1235" si="907">(L1234-H1234)</f>
        <v>4</v>
      </c>
      <c r="N1234" s="692">
        <v>0.0</v>
      </c>
      <c r="O1234" s="701">
        <f t="shared" si="906"/>
        <v>4</v>
      </c>
      <c r="P1234" s="701"/>
      <c r="Q1234" s="1621"/>
      <c r="R1234" s="1686"/>
      <c r="S1234" s="649"/>
      <c r="T1234" s="649"/>
      <c r="U1234" s="7"/>
      <c r="V1234" s="7"/>
      <c r="W1234" s="7"/>
      <c r="X1234" s="7"/>
      <c r="Y1234" s="7"/>
      <c r="Z1234" s="7"/>
      <c r="AA1234" s="7"/>
      <c r="AB1234" s="7"/>
      <c r="AC1234" s="7"/>
    </row>
    <row r="1235">
      <c r="A1235" s="1714" t="s">
        <v>80</v>
      </c>
      <c r="B1235" s="692">
        <v>0.0</v>
      </c>
      <c r="C1235" s="692">
        <v>0.0</v>
      </c>
      <c r="D1235" s="692">
        <v>0.0</v>
      </c>
      <c r="E1235" s="692">
        <v>0.0</v>
      </c>
      <c r="F1235" s="692"/>
      <c r="G1235" s="690"/>
      <c r="H1235" s="693">
        <f t="shared" ref="H1235:H1238" si="908">SUM(B1235:G1235)</f>
        <v>0</v>
      </c>
      <c r="I1235" s="701"/>
      <c r="J1235" s="647"/>
      <c r="K1235" s="1714" t="s">
        <v>80</v>
      </c>
      <c r="L1235" s="701">
        <f t="shared" si="894"/>
        <v>1</v>
      </c>
      <c r="M1235" s="701">
        <f t="shared" si="907"/>
        <v>1</v>
      </c>
      <c r="N1235" s="692">
        <v>30.0</v>
      </c>
      <c r="O1235" s="701">
        <f>sum(M1235,N1235)</f>
        <v>31</v>
      </c>
      <c r="P1235" s="701"/>
      <c r="Q1235" s="1621"/>
      <c r="R1235" s="1686"/>
      <c r="S1235" s="1973"/>
      <c r="T1235" s="649"/>
      <c r="U1235" s="7"/>
      <c r="V1235" s="7"/>
      <c r="W1235" s="7"/>
      <c r="X1235" s="7"/>
      <c r="Y1235" s="7"/>
      <c r="Z1235" s="7"/>
      <c r="AA1235" s="7"/>
      <c r="AB1235" s="7"/>
      <c r="AC1235" s="7"/>
    </row>
    <row r="1236">
      <c r="A1236" s="1716" t="s">
        <v>1095</v>
      </c>
      <c r="B1236" s="1765">
        <v>2.0</v>
      </c>
      <c r="C1236" s="1765">
        <v>1.0</v>
      </c>
      <c r="D1236" s="1765">
        <v>0.0</v>
      </c>
      <c r="E1236" s="1765">
        <v>0.0</v>
      </c>
      <c r="F1236" s="1765"/>
      <c r="G1236" s="1760"/>
      <c r="H1236" s="1761">
        <f t="shared" si="908"/>
        <v>3</v>
      </c>
      <c r="I1236" s="1762">
        <f>SUM(H1236:H1240)</f>
        <v>3</v>
      </c>
      <c r="J1236" s="647"/>
      <c r="K1236" s="1762" t="s">
        <v>689</v>
      </c>
      <c r="L1236" s="1762">
        <f t="shared" si="894"/>
        <v>7</v>
      </c>
      <c r="M1236" s="1762">
        <f>(L1236-H1236)-R1236</f>
        <v>4</v>
      </c>
      <c r="N1236" s="1760">
        <v>0.0</v>
      </c>
      <c r="O1236" s="1762">
        <f t="shared" ref="O1236:O1237" si="909">SUM(M1236,N1236)</f>
        <v>4</v>
      </c>
      <c r="P1236" s="1764"/>
      <c r="Q1236" s="1768"/>
      <c r="R1236" s="1762"/>
      <c r="S1236" s="649"/>
      <c r="T1236" s="649"/>
      <c r="U1236" s="7"/>
      <c r="V1236" s="7"/>
      <c r="W1236" s="7"/>
      <c r="X1236" s="7"/>
      <c r="Y1236" s="7"/>
      <c r="Z1236" s="7"/>
      <c r="AA1236" s="7"/>
      <c r="AB1236" s="7"/>
      <c r="AC1236" s="7"/>
    </row>
    <row r="1237">
      <c r="A1237" s="1714" t="s">
        <v>77</v>
      </c>
      <c r="B1237" s="692">
        <v>0.0</v>
      </c>
      <c r="C1237" s="692">
        <v>0.0</v>
      </c>
      <c r="D1237" s="692">
        <v>0.0</v>
      </c>
      <c r="E1237" s="692">
        <v>0.0</v>
      </c>
      <c r="F1237" s="692"/>
      <c r="G1237" s="692"/>
      <c r="H1237" s="693">
        <f t="shared" si="908"/>
        <v>0</v>
      </c>
      <c r="I1237" s="596">
        <f>(I1236/60)</f>
        <v>0.05</v>
      </c>
      <c r="J1237" s="647"/>
      <c r="K1237" s="1714" t="s">
        <v>77</v>
      </c>
      <c r="L1237" s="701">
        <f t="shared" si="894"/>
        <v>0</v>
      </c>
      <c r="M1237" s="701">
        <f>(L1237-H1237-H1238)-R1237</f>
        <v>0</v>
      </c>
      <c r="N1237" s="692">
        <v>0.0</v>
      </c>
      <c r="O1237" s="701">
        <f t="shared" si="909"/>
        <v>0</v>
      </c>
      <c r="P1237" s="701"/>
      <c r="Q1237" s="1686"/>
      <c r="R1237" s="1686"/>
      <c r="S1237" s="649"/>
      <c r="T1237" s="649"/>
      <c r="U1237" s="7"/>
      <c r="V1237" s="7"/>
      <c r="W1237" s="7"/>
      <c r="X1237" s="7"/>
      <c r="Y1237" s="7"/>
      <c r="Z1237" s="7"/>
      <c r="AA1237" s="7"/>
      <c r="AB1237" s="7"/>
      <c r="AC1237" s="7"/>
    </row>
    <row r="1238">
      <c r="A1238" s="1714" t="s">
        <v>78</v>
      </c>
      <c r="B1238" s="692">
        <v>0.0</v>
      </c>
      <c r="C1238" s="692">
        <v>0.0</v>
      </c>
      <c r="D1238" s="692">
        <v>0.0</v>
      </c>
      <c r="E1238" s="692">
        <v>0.0</v>
      </c>
      <c r="F1238" s="692"/>
      <c r="G1238" s="692"/>
      <c r="H1238" s="693">
        <f t="shared" si="908"/>
        <v>0</v>
      </c>
      <c r="I1238" s="701"/>
      <c r="J1238" s="647"/>
      <c r="K1238" s="1714" t="s">
        <v>78</v>
      </c>
      <c r="L1238" s="701" t="str">
        <f t="shared" si="894"/>
        <v>-</v>
      </c>
      <c r="M1238" s="701" t="s">
        <v>79</v>
      </c>
      <c r="N1238" s="692" t="s">
        <v>79</v>
      </c>
      <c r="O1238" s="701" t="s">
        <v>79</v>
      </c>
      <c r="P1238" s="701"/>
      <c r="Q1238" s="1686"/>
      <c r="R1238" s="1686"/>
      <c r="S1238" s="649"/>
      <c r="T1238" s="649"/>
      <c r="U1238" s="7"/>
      <c r="V1238" s="7"/>
      <c r="W1238" s="7"/>
      <c r="X1238" s="7"/>
      <c r="Y1238" s="7"/>
      <c r="Z1238" s="7"/>
      <c r="AA1238" s="7"/>
      <c r="AB1238" s="7"/>
      <c r="AC1238" s="7"/>
    </row>
    <row r="1239">
      <c r="A1239" s="1714" t="s">
        <v>446</v>
      </c>
      <c r="B1239" s="692">
        <v>0.0</v>
      </c>
      <c r="C1239" s="692">
        <v>0.0</v>
      </c>
      <c r="D1239" s="692">
        <v>0.0</v>
      </c>
      <c r="E1239" s="692">
        <v>0.0</v>
      </c>
      <c r="F1239" s="692"/>
      <c r="G1239" s="692"/>
      <c r="H1239" s="693">
        <f t="shared" ref="H1239:H1240" si="910">sum(B1239:G1239)</f>
        <v>0</v>
      </c>
      <c r="I1239" s="701"/>
      <c r="J1239" s="647"/>
      <c r="K1239" s="1714" t="s">
        <v>446</v>
      </c>
      <c r="L1239" s="701">
        <f t="shared" si="894"/>
        <v>0</v>
      </c>
      <c r="M1239" s="701">
        <f>(L1239-H1239)-R1239</f>
        <v>0</v>
      </c>
      <c r="N1239" s="692">
        <v>0.0</v>
      </c>
      <c r="O1239" s="701">
        <f t="shared" ref="O1239:O1240" si="911">SUM(M1239,N1239)</f>
        <v>0</v>
      </c>
      <c r="P1239" s="701"/>
      <c r="Q1239" s="1686"/>
      <c r="R1239" s="1686"/>
      <c r="S1239" s="649"/>
      <c r="T1239" s="649"/>
      <c r="U1239" s="7"/>
      <c r="V1239" s="7"/>
      <c r="W1239" s="7"/>
      <c r="X1239" s="7"/>
      <c r="Y1239" s="7"/>
      <c r="Z1239" s="7"/>
      <c r="AA1239" s="7"/>
      <c r="AB1239" s="7"/>
      <c r="AC1239" s="7"/>
    </row>
    <row r="1240">
      <c r="A1240" s="1714" t="s">
        <v>751</v>
      </c>
      <c r="B1240" s="692">
        <v>0.0</v>
      </c>
      <c r="C1240" s="692">
        <v>0.0</v>
      </c>
      <c r="D1240" s="692">
        <v>0.0</v>
      </c>
      <c r="E1240" s="692">
        <v>0.0</v>
      </c>
      <c r="F1240" s="692"/>
      <c r="G1240" s="692"/>
      <c r="H1240" s="693">
        <f t="shared" si="910"/>
        <v>0</v>
      </c>
      <c r="I1240" s="701"/>
      <c r="J1240" s="647"/>
      <c r="K1240" s="1714" t="s">
        <v>751</v>
      </c>
      <c r="L1240" s="701">
        <f t="shared" si="894"/>
        <v>1</v>
      </c>
      <c r="M1240" s="701">
        <f t="shared" ref="M1240:M1241" si="912">(L1240-H1240)</f>
        <v>1</v>
      </c>
      <c r="N1240" s="692">
        <v>0.0</v>
      </c>
      <c r="O1240" s="701">
        <f t="shared" si="911"/>
        <v>1</v>
      </c>
      <c r="P1240" s="701"/>
      <c r="Q1240" s="1686"/>
      <c r="R1240" s="1686"/>
      <c r="S1240" s="649"/>
      <c r="T1240" s="649"/>
      <c r="U1240" s="7"/>
      <c r="V1240" s="7"/>
      <c r="W1240" s="7"/>
      <c r="X1240" s="7"/>
      <c r="Y1240" s="7"/>
      <c r="Z1240" s="7"/>
      <c r="AA1240" s="7"/>
      <c r="AB1240" s="7"/>
      <c r="AC1240" s="7"/>
    </row>
    <row r="1241">
      <c r="A1241" s="1714" t="s">
        <v>80</v>
      </c>
      <c r="B1241" s="692">
        <v>0.0</v>
      </c>
      <c r="C1241" s="692">
        <v>0.0</v>
      </c>
      <c r="D1241" s="692">
        <v>0.0</v>
      </c>
      <c r="E1241" s="692">
        <v>0.0</v>
      </c>
      <c r="F1241" s="692"/>
      <c r="G1241" s="692"/>
      <c r="H1241" s="693">
        <f t="shared" ref="H1241:H1244" si="913">SUM(B1241:G1241)</f>
        <v>0</v>
      </c>
      <c r="I1241" s="701"/>
      <c r="J1241" s="647"/>
      <c r="K1241" s="1714" t="s">
        <v>80</v>
      </c>
      <c r="L1241" s="701">
        <f t="shared" si="894"/>
        <v>13</v>
      </c>
      <c r="M1241" s="701">
        <f t="shared" si="912"/>
        <v>13</v>
      </c>
      <c r="N1241" s="692">
        <v>0.0</v>
      </c>
      <c r="O1241" s="701">
        <f>sum(M1241,N1241)</f>
        <v>13</v>
      </c>
      <c r="P1241" s="701"/>
      <c r="Q1241" s="1686"/>
      <c r="R1241" s="1686"/>
      <c r="S1241" s="649"/>
      <c r="T1241" s="649"/>
      <c r="U1241" s="7"/>
      <c r="V1241" s="7"/>
      <c r="W1241" s="7"/>
      <c r="X1241" s="7"/>
      <c r="Y1241" s="7"/>
      <c r="Z1241" s="7"/>
      <c r="AA1241" s="7"/>
      <c r="AB1241" s="7"/>
      <c r="AC1241" s="7"/>
    </row>
    <row r="1242">
      <c r="A1242" s="1828" t="s">
        <v>1130</v>
      </c>
      <c r="B1242" s="1760">
        <v>0.0</v>
      </c>
      <c r="C1242" s="1760">
        <v>0.0</v>
      </c>
      <c r="D1242" s="1760">
        <v>0.0</v>
      </c>
      <c r="E1242" s="1760">
        <v>0.0</v>
      </c>
      <c r="F1242" s="1760"/>
      <c r="G1242" s="1760"/>
      <c r="H1242" s="1761">
        <f t="shared" si="913"/>
        <v>0</v>
      </c>
      <c r="I1242" s="1762">
        <f>SUM(H1242:H1246)</f>
        <v>0</v>
      </c>
      <c r="J1242" s="647"/>
      <c r="K1242" s="1765" t="s">
        <v>809</v>
      </c>
      <c r="L1242" s="1762">
        <f t="shared" si="894"/>
        <v>0</v>
      </c>
      <c r="M1242" s="1762">
        <f>(L1242-H1242)-R1242</f>
        <v>0</v>
      </c>
      <c r="N1242" s="1765"/>
      <c r="O1242" s="1762">
        <f t="shared" ref="O1242:O1243" si="914">SUM(M1242,N1242)</f>
        <v>0</v>
      </c>
      <c r="P1242" s="1762"/>
      <c r="Q1242" s="1768"/>
      <c r="R1242" s="1762"/>
      <c r="S1242" s="649"/>
      <c r="T1242" s="649"/>
      <c r="U1242" s="7"/>
      <c r="V1242" s="7"/>
      <c r="W1242" s="7"/>
      <c r="X1242" s="7"/>
      <c r="Y1242" s="7"/>
      <c r="Z1242" s="7"/>
      <c r="AA1242" s="7"/>
      <c r="AB1242" s="7"/>
      <c r="AC1242" s="7"/>
    </row>
    <row r="1243">
      <c r="A1243" s="1714" t="s">
        <v>77</v>
      </c>
      <c r="B1243" s="692">
        <v>0.0</v>
      </c>
      <c r="C1243" s="692">
        <v>0.0</v>
      </c>
      <c r="D1243" s="692">
        <v>0.0</v>
      </c>
      <c r="E1243" s="692">
        <v>0.0</v>
      </c>
      <c r="F1243" s="692"/>
      <c r="G1243" s="690"/>
      <c r="H1243" s="693">
        <f t="shared" si="913"/>
        <v>0</v>
      </c>
      <c r="I1243" s="596">
        <f>(I1242/60)</f>
        <v>0</v>
      </c>
      <c r="J1243" s="647"/>
      <c r="K1243" s="1714" t="s">
        <v>77</v>
      </c>
      <c r="L1243" s="701">
        <f t="shared" si="894"/>
        <v>0</v>
      </c>
      <c r="M1243" s="701">
        <f>(L1243-H1243-H1244)-R1243</f>
        <v>0</v>
      </c>
      <c r="N1243" s="692"/>
      <c r="O1243" s="701">
        <f t="shared" si="914"/>
        <v>0</v>
      </c>
      <c r="P1243" s="701"/>
      <c r="Q1243" s="1686"/>
      <c r="R1243" s="1686"/>
      <c r="S1243" s="649"/>
      <c r="T1243" s="649"/>
      <c r="U1243" s="7"/>
      <c r="V1243" s="7"/>
      <c r="W1243" s="7"/>
      <c r="X1243" s="7"/>
      <c r="Y1243" s="7"/>
      <c r="Z1243" s="7"/>
      <c r="AA1243" s="7"/>
      <c r="AB1243" s="7"/>
      <c r="AC1243" s="7"/>
    </row>
    <row r="1244">
      <c r="A1244" s="1714" t="s">
        <v>78</v>
      </c>
      <c r="B1244" s="692">
        <v>0.0</v>
      </c>
      <c r="C1244" s="692">
        <v>0.0</v>
      </c>
      <c r="D1244" s="692">
        <v>0.0</v>
      </c>
      <c r="E1244" s="692">
        <v>0.0</v>
      </c>
      <c r="F1244" s="692"/>
      <c r="G1244" s="690"/>
      <c r="H1244" s="693">
        <f t="shared" si="913"/>
        <v>0</v>
      </c>
      <c r="I1244" s="701"/>
      <c r="J1244" s="647"/>
      <c r="K1244" s="1714" t="s">
        <v>78</v>
      </c>
      <c r="L1244" s="701" t="str">
        <f t="shared" si="894"/>
        <v>-</v>
      </c>
      <c r="M1244" s="701" t="s">
        <v>79</v>
      </c>
      <c r="N1244" s="692"/>
      <c r="O1244" s="701" t="s">
        <v>79</v>
      </c>
      <c r="P1244" s="701"/>
      <c r="Q1244" s="1686"/>
      <c r="R1244" s="1686"/>
      <c r="S1244" s="649"/>
      <c r="T1244" s="649"/>
      <c r="U1244" s="7"/>
      <c r="V1244" s="7"/>
      <c r="W1244" s="7"/>
      <c r="X1244" s="7"/>
      <c r="Y1244" s="7"/>
      <c r="Z1244" s="7"/>
      <c r="AA1244" s="7"/>
      <c r="AB1244" s="7"/>
      <c r="AC1244" s="7"/>
    </row>
    <row r="1245">
      <c r="A1245" s="1714" t="s">
        <v>446</v>
      </c>
      <c r="B1245" s="692">
        <v>0.0</v>
      </c>
      <c r="C1245" s="692">
        <v>0.0</v>
      </c>
      <c r="D1245" s="692">
        <v>0.0</v>
      </c>
      <c r="E1245" s="692">
        <v>0.0</v>
      </c>
      <c r="F1245" s="692"/>
      <c r="G1245" s="690"/>
      <c r="H1245" s="693">
        <f t="shared" ref="H1245:H1246" si="915">sum(B1245:G1245)</f>
        <v>0</v>
      </c>
      <c r="I1245" s="701"/>
      <c r="J1245" s="647"/>
      <c r="K1245" s="1714" t="s">
        <v>446</v>
      </c>
      <c r="L1245" s="701">
        <f t="shared" si="894"/>
        <v>0</v>
      </c>
      <c r="M1245" s="701">
        <f>(L1245-H1245)-R1245</f>
        <v>0</v>
      </c>
      <c r="N1245" s="692"/>
      <c r="O1245" s="701">
        <f t="shared" ref="O1245:O1246" si="916">SUM(M1245,N1245)</f>
        <v>0</v>
      </c>
      <c r="P1245" s="701"/>
      <c r="Q1245" s="1686"/>
      <c r="R1245" s="1686"/>
      <c r="S1245" s="649"/>
      <c r="T1245" s="649"/>
      <c r="U1245" s="7"/>
      <c r="V1245" s="7"/>
      <c r="W1245" s="7"/>
      <c r="X1245" s="7"/>
      <c r="Y1245" s="7"/>
      <c r="Z1245" s="7"/>
      <c r="AA1245" s="7"/>
      <c r="AB1245" s="7"/>
      <c r="AC1245" s="7"/>
    </row>
    <row r="1246">
      <c r="A1246" s="1714" t="s">
        <v>751</v>
      </c>
      <c r="B1246" s="692">
        <v>0.0</v>
      </c>
      <c r="C1246" s="692">
        <v>0.0</v>
      </c>
      <c r="D1246" s="692">
        <v>0.0</v>
      </c>
      <c r="E1246" s="692">
        <v>0.0</v>
      </c>
      <c r="F1246" s="692"/>
      <c r="G1246" s="690"/>
      <c r="H1246" s="693">
        <f t="shared" si="915"/>
        <v>0</v>
      </c>
      <c r="I1246" s="701"/>
      <c r="J1246" s="647"/>
      <c r="K1246" s="1714" t="s">
        <v>751</v>
      </c>
      <c r="L1246" s="701">
        <f t="shared" si="894"/>
        <v>0</v>
      </c>
      <c r="M1246" s="701">
        <f t="shared" ref="M1246:M1247" si="917">(L1246-H1246)</f>
        <v>0</v>
      </c>
      <c r="N1246" s="692"/>
      <c r="O1246" s="701">
        <f t="shared" si="916"/>
        <v>0</v>
      </c>
      <c r="P1246" s="701"/>
      <c r="Q1246" s="1686"/>
      <c r="R1246" s="1686"/>
      <c r="S1246" s="649"/>
      <c r="T1246" s="649"/>
      <c r="U1246" s="7"/>
      <c r="V1246" s="7"/>
      <c r="W1246" s="7"/>
      <c r="X1246" s="7"/>
      <c r="Y1246" s="7"/>
      <c r="Z1246" s="7"/>
      <c r="AA1246" s="7"/>
      <c r="AB1246" s="7"/>
      <c r="AC1246" s="7"/>
    </row>
    <row r="1247">
      <c r="A1247" s="1714" t="s">
        <v>80</v>
      </c>
      <c r="B1247" s="692">
        <v>0.0</v>
      </c>
      <c r="C1247" s="692">
        <v>0.0</v>
      </c>
      <c r="D1247" s="692">
        <v>0.0</v>
      </c>
      <c r="E1247" s="692">
        <v>0.0</v>
      </c>
      <c r="F1247" s="692"/>
      <c r="G1247" s="690"/>
      <c r="H1247" s="693">
        <f t="shared" ref="H1247:H1250" si="918">SUM(B1247:G1247)</f>
        <v>0</v>
      </c>
      <c r="I1247" s="701"/>
      <c r="J1247" s="647"/>
      <c r="K1247" s="1714" t="s">
        <v>80</v>
      </c>
      <c r="L1247" s="701">
        <f t="shared" si="894"/>
        <v>0</v>
      </c>
      <c r="M1247" s="701">
        <f t="shared" si="917"/>
        <v>0</v>
      </c>
      <c r="N1247" s="692"/>
      <c r="O1247" s="701">
        <f>sum(M1247,N1247)</f>
        <v>0</v>
      </c>
      <c r="P1247" s="701"/>
      <c r="Q1247" s="1621"/>
      <c r="R1247" s="1686"/>
      <c r="S1247" s="649"/>
      <c r="T1247" s="649"/>
      <c r="U1247" s="7"/>
      <c r="V1247" s="7"/>
      <c r="W1247" s="7"/>
      <c r="X1247" s="7"/>
      <c r="Y1247" s="7"/>
      <c r="Z1247" s="7"/>
      <c r="AA1247" s="7"/>
      <c r="AB1247" s="7"/>
      <c r="AC1247" s="7"/>
    </row>
    <row r="1248">
      <c r="A1248" s="1828" t="s">
        <v>1131</v>
      </c>
      <c r="B1248" s="1765">
        <v>0.0</v>
      </c>
      <c r="C1248" s="1765">
        <v>0.0</v>
      </c>
      <c r="D1248" s="1765">
        <v>0.0</v>
      </c>
      <c r="E1248" s="1765">
        <v>0.0</v>
      </c>
      <c r="F1248" s="1765"/>
      <c r="G1248" s="1760"/>
      <c r="H1248" s="1761">
        <f t="shared" si="918"/>
        <v>0</v>
      </c>
      <c r="I1248" s="1762">
        <f>SUM(H1248:H1252)</f>
        <v>0</v>
      </c>
      <c r="J1248" s="635"/>
      <c r="K1248" s="1828" t="s">
        <v>1131</v>
      </c>
      <c r="L1248" s="1762">
        <f t="shared" si="894"/>
        <v>0</v>
      </c>
      <c r="M1248" s="1762">
        <f>(L1248-H1248)-R1248</f>
        <v>0</v>
      </c>
      <c r="N1248" s="1760"/>
      <c r="O1248" s="1762">
        <f t="shared" ref="O1248:O1249" si="919">SUM(M1248,N1248)</f>
        <v>0</v>
      </c>
      <c r="P1248" s="1764"/>
      <c r="Q1248" s="1765"/>
      <c r="R1248" s="1762"/>
      <c r="S1248" s="649"/>
      <c r="T1248" s="649"/>
      <c r="U1248" s="7"/>
      <c r="V1248" s="7"/>
      <c r="W1248" s="7"/>
      <c r="X1248" s="7"/>
      <c r="Y1248" s="7"/>
      <c r="Z1248" s="7"/>
      <c r="AA1248" s="7"/>
      <c r="AB1248" s="7"/>
      <c r="AC1248" s="7"/>
    </row>
    <row r="1249">
      <c r="A1249" s="1714" t="s">
        <v>77</v>
      </c>
      <c r="B1249" s="692">
        <v>0.0</v>
      </c>
      <c r="C1249" s="692">
        <v>0.0</v>
      </c>
      <c r="D1249" s="692">
        <v>0.0</v>
      </c>
      <c r="E1249" s="692">
        <v>0.0</v>
      </c>
      <c r="F1249" s="692"/>
      <c r="G1249" s="692"/>
      <c r="H1249" s="693">
        <f t="shared" si="918"/>
        <v>0</v>
      </c>
      <c r="I1249" s="596">
        <f>(I1248/60)</f>
        <v>0</v>
      </c>
      <c r="J1249" s="635"/>
      <c r="K1249" s="1714" t="s">
        <v>77</v>
      </c>
      <c r="L1249" s="701">
        <f t="shared" si="894"/>
        <v>0</v>
      </c>
      <c r="M1249" s="701">
        <f>(L1249-H1249-H1250)-R1249</f>
        <v>0</v>
      </c>
      <c r="N1249" s="692"/>
      <c r="O1249" s="701">
        <f t="shared" si="919"/>
        <v>0</v>
      </c>
      <c r="P1249" s="701"/>
      <c r="Q1249" s="701"/>
      <c r="R1249" s="1686"/>
      <c r="S1249" s="649"/>
      <c r="T1249" s="649"/>
      <c r="U1249" s="7"/>
      <c r="V1249" s="7"/>
      <c r="W1249" s="7"/>
      <c r="X1249" s="7"/>
      <c r="Y1249" s="7"/>
      <c r="Z1249" s="7"/>
      <c r="AA1249" s="7"/>
      <c r="AB1249" s="7"/>
      <c r="AC1249" s="7"/>
    </row>
    <row r="1250">
      <c r="A1250" s="1714" t="s">
        <v>78</v>
      </c>
      <c r="B1250" s="692">
        <v>0.0</v>
      </c>
      <c r="C1250" s="692">
        <v>0.0</v>
      </c>
      <c r="D1250" s="692">
        <v>0.0</v>
      </c>
      <c r="E1250" s="692">
        <v>0.0</v>
      </c>
      <c r="F1250" s="692"/>
      <c r="G1250" s="692"/>
      <c r="H1250" s="693">
        <f t="shared" si="918"/>
        <v>0</v>
      </c>
      <c r="I1250" s="701"/>
      <c r="J1250" s="635"/>
      <c r="K1250" s="1714" t="s">
        <v>78</v>
      </c>
      <c r="L1250" s="701" t="str">
        <f t="shared" si="894"/>
        <v>-</v>
      </c>
      <c r="M1250" s="701" t="s">
        <v>79</v>
      </c>
      <c r="N1250" s="692"/>
      <c r="O1250" s="701" t="s">
        <v>79</v>
      </c>
      <c r="P1250" s="701"/>
      <c r="Q1250" s="701"/>
      <c r="R1250" s="1686"/>
      <c r="S1250" s="649"/>
      <c r="T1250" s="649"/>
      <c r="U1250" s="7"/>
      <c r="V1250" s="7"/>
      <c r="W1250" s="7"/>
      <c r="X1250" s="7"/>
      <c r="Y1250" s="7"/>
      <c r="Z1250" s="7"/>
      <c r="AA1250" s="7"/>
      <c r="AB1250" s="7"/>
      <c r="AC1250" s="7"/>
    </row>
    <row r="1251">
      <c r="A1251" s="1714" t="s">
        <v>446</v>
      </c>
      <c r="B1251" s="692">
        <v>0.0</v>
      </c>
      <c r="C1251" s="692">
        <v>0.0</v>
      </c>
      <c r="D1251" s="692">
        <v>0.0</v>
      </c>
      <c r="E1251" s="692">
        <v>0.0</v>
      </c>
      <c r="F1251" s="692"/>
      <c r="G1251" s="692"/>
      <c r="H1251" s="693">
        <f t="shared" ref="H1251:H1253" si="920">sum(B1251:G1251)</f>
        <v>0</v>
      </c>
      <c r="I1251" s="701"/>
      <c r="J1251" s="647"/>
      <c r="K1251" s="1714" t="s">
        <v>446</v>
      </c>
      <c r="L1251" s="701">
        <f t="shared" si="894"/>
        <v>0</v>
      </c>
      <c r="M1251" s="701">
        <f>(L1251-H1251)-R1251</f>
        <v>0</v>
      </c>
      <c r="N1251" s="692"/>
      <c r="O1251" s="701">
        <f t="shared" ref="O1251:O1252" si="921">SUM(M1251,N1251)</f>
        <v>0</v>
      </c>
      <c r="P1251" s="701"/>
      <c r="Q1251" s="692"/>
      <c r="R1251" s="1686"/>
      <c r="S1251" s="649"/>
      <c r="T1251" s="649"/>
      <c r="U1251" s="7"/>
      <c r="V1251" s="7"/>
      <c r="W1251" s="7"/>
      <c r="X1251" s="7"/>
      <c r="Y1251" s="7"/>
      <c r="Z1251" s="7"/>
      <c r="AA1251" s="7"/>
      <c r="AB1251" s="7"/>
      <c r="AC1251" s="7"/>
    </row>
    <row r="1252">
      <c r="A1252" s="1714" t="s">
        <v>751</v>
      </c>
      <c r="B1252" s="692">
        <v>0.0</v>
      </c>
      <c r="C1252" s="692">
        <v>0.0</v>
      </c>
      <c r="D1252" s="692">
        <v>0.0</v>
      </c>
      <c r="E1252" s="692">
        <v>0.0</v>
      </c>
      <c r="F1252" s="692"/>
      <c r="G1252" s="692"/>
      <c r="H1252" s="693">
        <f t="shared" si="920"/>
        <v>0</v>
      </c>
      <c r="I1252" s="701"/>
      <c r="J1252" s="647"/>
      <c r="K1252" s="1714" t="s">
        <v>751</v>
      </c>
      <c r="L1252" s="701">
        <f t="shared" si="894"/>
        <v>0</v>
      </c>
      <c r="M1252" s="701">
        <f t="shared" ref="M1252:M1253" si="922">(L1252-H1252)</f>
        <v>0</v>
      </c>
      <c r="N1252" s="692"/>
      <c r="O1252" s="701">
        <f t="shared" si="921"/>
        <v>0</v>
      </c>
      <c r="P1252" s="701"/>
      <c r="Q1252" s="701"/>
      <c r="R1252" s="1686"/>
      <c r="S1252" s="649"/>
      <c r="T1252" s="649"/>
      <c r="U1252" s="7"/>
      <c r="V1252" s="7"/>
      <c r="W1252" s="7"/>
      <c r="X1252" s="7"/>
      <c r="Y1252" s="7"/>
      <c r="Z1252" s="7"/>
      <c r="AA1252" s="7"/>
      <c r="AB1252" s="7"/>
      <c r="AC1252" s="7"/>
    </row>
    <row r="1253">
      <c r="A1253" s="1714" t="s">
        <v>80</v>
      </c>
      <c r="B1253" s="692">
        <v>0.0</v>
      </c>
      <c r="C1253" s="692">
        <v>0.0</v>
      </c>
      <c r="D1253" s="692">
        <v>0.0</v>
      </c>
      <c r="E1253" s="692">
        <v>0.0</v>
      </c>
      <c r="F1253" s="692"/>
      <c r="G1253" s="692"/>
      <c r="H1253" s="693">
        <f t="shared" si="920"/>
        <v>0</v>
      </c>
      <c r="I1253" s="701"/>
      <c r="J1253" s="647"/>
      <c r="K1253" s="1714" t="s">
        <v>80</v>
      </c>
      <c r="L1253" s="701">
        <f t="shared" si="894"/>
        <v>0</v>
      </c>
      <c r="M1253" s="701">
        <f t="shared" si="922"/>
        <v>0</v>
      </c>
      <c r="N1253" s="692"/>
      <c r="O1253" s="701">
        <f>sum(M1253,N1253)</f>
        <v>0</v>
      </c>
      <c r="P1253" s="701"/>
      <c r="Q1253" s="701"/>
      <c r="R1253" s="1686"/>
      <c r="S1253" s="649"/>
      <c r="T1253" s="649"/>
      <c r="U1253" s="7"/>
      <c r="V1253" s="7"/>
      <c r="W1253" s="7"/>
      <c r="X1253" s="7"/>
      <c r="Y1253" s="7"/>
      <c r="Z1253" s="7"/>
      <c r="AA1253" s="7"/>
      <c r="AB1253" s="7"/>
      <c r="AC1253" s="7"/>
    </row>
    <row r="1254">
      <c r="A1254" s="1818" t="s">
        <v>1132</v>
      </c>
      <c r="B1254" s="1760">
        <v>0.0</v>
      </c>
      <c r="C1254" s="1760">
        <v>0.0</v>
      </c>
      <c r="D1254" s="1760">
        <v>0.0</v>
      </c>
      <c r="E1254" s="1760">
        <v>0.0</v>
      </c>
      <c r="F1254" s="1760"/>
      <c r="G1254" s="1760"/>
      <c r="H1254" s="1761">
        <f t="shared" ref="H1254:H1256" si="923">SUM(B1254:G1254)</f>
        <v>0</v>
      </c>
      <c r="I1254" s="1762">
        <f>SUM(H1254:H1258)</f>
        <v>0</v>
      </c>
      <c r="J1254" s="647"/>
      <c r="K1254" s="1818" t="s">
        <v>1132</v>
      </c>
      <c r="L1254" s="1762">
        <f t="shared" si="894"/>
        <v>0</v>
      </c>
      <c r="M1254" s="1762">
        <f>(L1254-H1254)-R1254</f>
        <v>0</v>
      </c>
      <c r="N1254" s="1760"/>
      <c r="O1254" s="1762">
        <f t="shared" ref="O1254:O1255" si="924">SUM(M1254,N1254)</f>
        <v>0</v>
      </c>
      <c r="P1254" s="1762"/>
      <c r="Q1254" s="1762"/>
      <c r="R1254" s="1762"/>
      <c r="S1254" s="649"/>
      <c r="T1254" s="649"/>
      <c r="U1254" s="7"/>
      <c r="V1254" s="7"/>
      <c r="W1254" s="7"/>
      <c r="X1254" s="7"/>
      <c r="Y1254" s="7"/>
      <c r="Z1254" s="7"/>
      <c r="AA1254" s="7"/>
      <c r="AB1254" s="7"/>
      <c r="AC1254" s="7"/>
    </row>
    <row r="1255">
      <c r="A1255" s="1714" t="s">
        <v>77</v>
      </c>
      <c r="B1255" s="692">
        <v>0.0</v>
      </c>
      <c r="C1255" s="692">
        <v>0.0</v>
      </c>
      <c r="D1255" s="692">
        <v>0.0</v>
      </c>
      <c r="E1255" s="692">
        <v>0.0</v>
      </c>
      <c r="F1255" s="692"/>
      <c r="G1255" s="690"/>
      <c r="H1255" s="693">
        <f t="shared" si="923"/>
        <v>0</v>
      </c>
      <c r="I1255" s="596">
        <f>(I1254/60)</f>
        <v>0</v>
      </c>
      <c r="J1255" s="647"/>
      <c r="K1255" s="1714" t="s">
        <v>77</v>
      </c>
      <c r="L1255" s="701">
        <f t="shared" si="894"/>
        <v>0</v>
      </c>
      <c r="M1255" s="701">
        <f>(L1255-H1255-H1256)-R1255</f>
        <v>0</v>
      </c>
      <c r="N1255" s="692"/>
      <c r="O1255" s="701">
        <f t="shared" si="924"/>
        <v>0</v>
      </c>
      <c r="P1255" s="701"/>
      <c r="Q1255" s="701"/>
      <c r="R1255" s="1686"/>
      <c r="S1255" s="649"/>
      <c r="T1255" s="649"/>
      <c r="U1255" s="7"/>
      <c r="V1255" s="7"/>
      <c r="W1255" s="7"/>
      <c r="X1255" s="7"/>
      <c r="Y1255" s="7"/>
      <c r="Z1255" s="7"/>
      <c r="AA1255" s="7"/>
      <c r="AB1255" s="7"/>
      <c r="AC1255" s="7"/>
    </row>
    <row r="1256">
      <c r="A1256" s="1714" t="s">
        <v>78</v>
      </c>
      <c r="B1256" s="692">
        <v>0.0</v>
      </c>
      <c r="C1256" s="692">
        <v>0.0</v>
      </c>
      <c r="D1256" s="692">
        <v>0.0</v>
      </c>
      <c r="E1256" s="692">
        <v>0.0</v>
      </c>
      <c r="F1256" s="692"/>
      <c r="G1256" s="690"/>
      <c r="H1256" s="693">
        <f t="shared" si="923"/>
        <v>0</v>
      </c>
      <c r="I1256" s="701"/>
      <c r="J1256" s="647"/>
      <c r="K1256" s="1714" t="s">
        <v>78</v>
      </c>
      <c r="L1256" s="701" t="str">
        <f t="shared" si="894"/>
        <v>-</v>
      </c>
      <c r="M1256" s="701" t="s">
        <v>79</v>
      </c>
      <c r="N1256" s="692"/>
      <c r="O1256" s="701" t="s">
        <v>79</v>
      </c>
      <c r="P1256" s="701"/>
      <c r="Q1256" s="701"/>
      <c r="R1256" s="1686"/>
      <c r="S1256" s="649"/>
      <c r="T1256" s="649"/>
      <c r="U1256" s="7"/>
      <c r="V1256" s="7"/>
      <c r="W1256" s="7"/>
      <c r="X1256" s="7"/>
      <c r="Y1256" s="7"/>
      <c r="Z1256" s="7"/>
      <c r="AA1256" s="7"/>
      <c r="AB1256" s="7"/>
      <c r="AC1256" s="7"/>
    </row>
    <row r="1257">
      <c r="A1257" s="1714" t="s">
        <v>446</v>
      </c>
      <c r="B1257" s="692">
        <v>0.0</v>
      </c>
      <c r="C1257" s="692">
        <v>0.0</v>
      </c>
      <c r="D1257" s="692">
        <v>0.0</v>
      </c>
      <c r="E1257" s="692">
        <v>0.0</v>
      </c>
      <c r="F1257" s="692"/>
      <c r="G1257" s="690"/>
      <c r="H1257" s="693">
        <f t="shared" ref="H1257:H1258" si="925">sum(B1257:G1257)</f>
        <v>0</v>
      </c>
      <c r="I1257" s="701"/>
      <c r="J1257" s="647"/>
      <c r="K1257" s="1714" t="s">
        <v>446</v>
      </c>
      <c r="L1257" s="701">
        <f t="shared" si="894"/>
        <v>0</v>
      </c>
      <c r="M1257" s="701">
        <f>(L1257-H1257)-R1257</f>
        <v>0</v>
      </c>
      <c r="N1257" s="692"/>
      <c r="O1257" s="701">
        <f t="shared" ref="O1257:O1258" si="926">SUM(M1257,N1257)</f>
        <v>0</v>
      </c>
      <c r="P1257" s="701"/>
      <c r="Q1257" s="701"/>
      <c r="R1257" s="1686"/>
      <c r="S1257" s="649"/>
      <c r="T1257" s="649"/>
      <c r="U1257" s="7"/>
      <c r="V1257" s="7"/>
      <c r="W1257" s="7"/>
      <c r="X1257" s="7"/>
      <c r="Y1257" s="7"/>
      <c r="Z1257" s="7"/>
      <c r="AA1257" s="7"/>
      <c r="AB1257" s="7"/>
      <c r="AC1257" s="7"/>
    </row>
    <row r="1258">
      <c r="A1258" s="1714" t="s">
        <v>751</v>
      </c>
      <c r="B1258" s="692">
        <v>0.0</v>
      </c>
      <c r="C1258" s="692">
        <v>0.0</v>
      </c>
      <c r="D1258" s="692">
        <v>0.0</v>
      </c>
      <c r="E1258" s="692">
        <v>0.0</v>
      </c>
      <c r="F1258" s="692"/>
      <c r="G1258" s="690"/>
      <c r="H1258" s="693">
        <f t="shared" si="925"/>
        <v>0</v>
      </c>
      <c r="I1258" s="701"/>
      <c r="J1258" s="647"/>
      <c r="K1258" s="1714" t="s">
        <v>751</v>
      </c>
      <c r="L1258" s="701">
        <f t="shared" si="894"/>
        <v>0</v>
      </c>
      <c r="M1258" s="701">
        <f t="shared" ref="M1258:M1259" si="927">(L1258-H1258)</f>
        <v>0</v>
      </c>
      <c r="N1258" s="692"/>
      <c r="O1258" s="701">
        <f t="shared" si="926"/>
        <v>0</v>
      </c>
      <c r="P1258" s="701"/>
      <c r="Q1258" s="701"/>
      <c r="R1258" s="1686"/>
      <c r="S1258" s="649"/>
      <c r="T1258" s="649"/>
      <c r="U1258" s="7"/>
      <c r="V1258" s="7"/>
      <c r="W1258" s="7"/>
      <c r="X1258" s="7"/>
      <c r="Y1258" s="7"/>
      <c r="Z1258" s="7"/>
      <c r="AA1258" s="7"/>
      <c r="AB1258" s="7"/>
      <c r="AC1258" s="7"/>
    </row>
    <row r="1259">
      <c r="A1259" s="1714" t="s">
        <v>80</v>
      </c>
      <c r="B1259" s="692">
        <v>0.0</v>
      </c>
      <c r="C1259" s="692">
        <v>0.0</v>
      </c>
      <c r="D1259" s="692">
        <v>0.0</v>
      </c>
      <c r="E1259" s="692">
        <v>0.0</v>
      </c>
      <c r="F1259" s="692"/>
      <c r="G1259" s="690"/>
      <c r="H1259" s="693">
        <f>SUM(B1259:G1259)</f>
        <v>0</v>
      </c>
      <c r="I1259" s="701"/>
      <c r="J1259" s="647"/>
      <c r="K1259" s="1714" t="s">
        <v>80</v>
      </c>
      <c r="L1259" s="701">
        <f t="shared" si="894"/>
        <v>0</v>
      </c>
      <c r="M1259" s="701">
        <f t="shared" si="927"/>
        <v>0</v>
      </c>
      <c r="N1259" s="692"/>
      <c r="O1259" s="701">
        <f>sum(M1259,N1259)</f>
        <v>0</v>
      </c>
      <c r="P1259" s="701"/>
      <c r="Q1259" s="701"/>
      <c r="R1259" s="1686"/>
      <c r="S1259" s="649"/>
      <c r="T1259" s="649"/>
      <c r="U1259" s="7"/>
      <c r="V1259" s="7"/>
      <c r="W1259" s="7"/>
      <c r="X1259" s="7"/>
      <c r="Y1259" s="7"/>
      <c r="Z1259" s="7"/>
      <c r="AA1259" s="7"/>
      <c r="AB1259" s="7"/>
      <c r="AC1259" s="7"/>
    </row>
    <row r="1260">
      <c r="A1260" s="1757" t="s">
        <v>116</v>
      </c>
      <c r="B1260" s="1758">
        <f t="shared" ref="B1260:H1260" si="928"> SUM(B1261:B1265,B1267:B1271,B1273:B1277,B1279:B1283,B1285:B1289,B1291:B1295,B1297:B1301)</f>
        <v>18</v>
      </c>
      <c r="C1260" s="1758">
        <f t="shared" si="928"/>
        <v>23</v>
      </c>
      <c r="D1260" s="1758">
        <f t="shared" si="928"/>
        <v>24</v>
      </c>
      <c r="E1260" s="1758">
        <f t="shared" si="928"/>
        <v>5</v>
      </c>
      <c r="F1260" s="1758">
        <f t="shared" si="928"/>
        <v>0</v>
      </c>
      <c r="G1260" s="1758">
        <f t="shared" si="928"/>
        <v>0</v>
      </c>
      <c r="H1260" s="1758">
        <f t="shared" si="928"/>
        <v>70</v>
      </c>
      <c r="I1260" s="1758"/>
      <c r="J1260" s="635"/>
      <c r="K1260" s="1757" t="s">
        <v>116</v>
      </c>
      <c r="L1260" s="1682"/>
      <c r="M1260" s="1682"/>
      <c r="N1260" s="1682"/>
      <c r="O1260" s="1682"/>
      <c r="P1260" s="1682"/>
      <c r="Q1260" s="1682"/>
      <c r="R1260" s="1682"/>
      <c r="S1260" s="649"/>
      <c r="T1260" s="649"/>
      <c r="U1260" s="7"/>
      <c r="V1260" s="7"/>
      <c r="W1260" s="7"/>
      <c r="X1260" s="7"/>
      <c r="Y1260" s="7"/>
      <c r="Z1260" s="7"/>
      <c r="AA1260" s="7"/>
      <c r="AB1260" s="7"/>
      <c r="AC1260" s="7"/>
    </row>
    <row r="1261">
      <c r="A1261" s="1759" t="s">
        <v>113</v>
      </c>
      <c r="B1261" s="1760">
        <v>14.0</v>
      </c>
      <c r="C1261" s="1760">
        <v>15.0</v>
      </c>
      <c r="D1261" s="1760">
        <v>13.0</v>
      </c>
      <c r="E1261" s="1760">
        <v>0.0</v>
      </c>
      <c r="F1261" s="1760"/>
      <c r="G1261" s="1760"/>
      <c r="H1261" s="1761">
        <f t="shared" ref="H1261:H1263" si="929">SUM(B1261:G1261)</f>
        <v>42</v>
      </c>
      <c r="I1261" s="1762">
        <f>SUM(H1261:H1265)</f>
        <v>45</v>
      </c>
      <c r="J1261" s="647"/>
      <c r="K1261" s="1759" t="s">
        <v>113</v>
      </c>
      <c r="L1261" s="1762">
        <f t="shared" ref="L1261:L1302" si="930">O733</f>
        <v>44</v>
      </c>
      <c r="M1261" s="1762">
        <f>(L1261-H1261)-R1261</f>
        <v>0</v>
      </c>
      <c r="N1261" s="1765">
        <v>100.0</v>
      </c>
      <c r="O1261" s="1762">
        <f t="shared" ref="O1261:O1262" si="931">SUM(M1261,N1261)</f>
        <v>100</v>
      </c>
      <c r="P1261" s="1764"/>
      <c r="Q1261" s="1685"/>
      <c r="R1261" s="1765">
        <v>2.0</v>
      </c>
      <c r="S1261" s="649"/>
      <c r="T1261" s="649"/>
      <c r="U1261" s="7"/>
      <c r="V1261" s="7"/>
      <c r="W1261" s="7"/>
      <c r="X1261" s="7"/>
      <c r="Y1261" s="7"/>
      <c r="Z1261" s="7"/>
      <c r="AA1261" s="7"/>
      <c r="AB1261" s="7"/>
      <c r="AC1261" s="7"/>
    </row>
    <row r="1262">
      <c r="A1262" s="1714" t="s">
        <v>77</v>
      </c>
      <c r="B1262" s="692">
        <v>0.0</v>
      </c>
      <c r="C1262" s="692">
        <v>0.0</v>
      </c>
      <c r="D1262" s="692">
        <v>0.0</v>
      </c>
      <c r="E1262" s="692">
        <v>0.0</v>
      </c>
      <c r="F1262" s="692"/>
      <c r="G1262" s="690"/>
      <c r="H1262" s="693">
        <f t="shared" si="929"/>
        <v>0</v>
      </c>
      <c r="I1262" s="596">
        <f>(I1261/60)</f>
        <v>0.75</v>
      </c>
      <c r="J1262" s="647"/>
      <c r="K1262" s="1714" t="s">
        <v>77</v>
      </c>
      <c r="L1262" s="701">
        <f t="shared" si="930"/>
        <v>0</v>
      </c>
      <c r="M1262" s="701">
        <f>(L1262-H1262-H1263)-R1262</f>
        <v>0</v>
      </c>
      <c r="N1262" s="692">
        <v>30.0</v>
      </c>
      <c r="O1262" s="701">
        <f t="shared" si="931"/>
        <v>30</v>
      </c>
      <c r="P1262" s="701"/>
      <c r="Q1262" s="1686"/>
      <c r="R1262" s="1686"/>
      <c r="S1262" s="649"/>
      <c r="T1262" s="649"/>
      <c r="U1262" s="7"/>
      <c r="V1262" s="7"/>
      <c r="W1262" s="7"/>
      <c r="X1262" s="7"/>
      <c r="Y1262" s="7"/>
      <c r="Z1262" s="7"/>
      <c r="AA1262" s="7"/>
      <c r="AB1262" s="7"/>
      <c r="AC1262" s="7"/>
    </row>
    <row r="1263">
      <c r="A1263" s="1714" t="s">
        <v>78</v>
      </c>
      <c r="B1263" s="692">
        <v>0.0</v>
      </c>
      <c r="C1263" s="692">
        <v>0.0</v>
      </c>
      <c r="D1263" s="692">
        <v>0.0</v>
      </c>
      <c r="E1263" s="692">
        <v>0.0</v>
      </c>
      <c r="F1263" s="692"/>
      <c r="G1263" s="690"/>
      <c r="H1263" s="693">
        <f t="shared" si="929"/>
        <v>0</v>
      </c>
      <c r="I1263" s="701"/>
      <c r="J1263" s="647"/>
      <c r="K1263" s="1714" t="s">
        <v>78</v>
      </c>
      <c r="L1263" s="701" t="str">
        <f t="shared" si="930"/>
        <v>-</v>
      </c>
      <c r="M1263" s="701" t="s">
        <v>79</v>
      </c>
      <c r="N1263" s="692">
        <v>0.0</v>
      </c>
      <c r="O1263" s="701" t="s">
        <v>79</v>
      </c>
      <c r="P1263" s="701"/>
      <c r="Q1263" s="1686"/>
      <c r="R1263" s="1686"/>
      <c r="S1263" s="649"/>
      <c r="T1263" s="649"/>
      <c r="U1263" s="7"/>
      <c r="V1263" s="7"/>
      <c r="W1263" s="7"/>
      <c r="X1263" s="7"/>
      <c r="Y1263" s="7"/>
      <c r="Z1263" s="7"/>
      <c r="AA1263" s="7"/>
      <c r="AB1263" s="7"/>
      <c r="AC1263" s="7"/>
    </row>
    <row r="1264">
      <c r="A1264" s="1714" t="s">
        <v>446</v>
      </c>
      <c r="B1264" s="692">
        <v>1.0</v>
      </c>
      <c r="C1264" s="692">
        <v>0.0</v>
      </c>
      <c r="D1264" s="692">
        <v>2.0</v>
      </c>
      <c r="E1264" s="692">
        <v>0.0</v>
      </c>
      <c r="F1264" s="692"/>
      <c r="G1264" s="690"/>
      <c r="H1264" s="693">
        <f t="shared" ref="H1264:H1265" si="932">sum(B1264:G1264)</f>
        <v>3</v>
      </c>
      <c r="I1264" s="701"/>
      <c r="J1264" s="647"/>
      <c r="K1264" s="1714" t="s">
        <v>446</v>
      </c>
      <c r="L1264" s="701">
        <f t="shared" si="930"/>
        <v>5</v>
      </c>
      <c r="M1264" s="701">
        <f>(L1264-H1264)-R1264</f>
        <v>0</v>
      </c>
      <c r="N1264" s="692">
        <v>0.0</v>
      </c>
      <c r="O1264" s="701">
        <f t="shared" ref="O1264:O1265" si="933">SUM(M1264,N1264)</f>
        <v>0</v>
      </c>
      <c r="P1264" s="701"/>
      <c r="Q1264" s="1686"/>
      <c r="R1264" s="1621">
        <v>2.0</v>
      </c>
      <c r="S1264" s="649"/>
      <c r="T1264" s="649"/>
      <c r="U1264" s="7"/>
      <c r="V1264" s="7"/>
      <c r="W1264" s="7"/>
      <c r="X1264" s="7"/>
      <c r="Y1264" s="7"/>
      <c r="Z1264" s="7"/>
      <c r="AA1264" s="7"/>
      <c r="AB1264" s="7"/>
      <c r="AC1264" s="7"/>
    </row>
    <row r="1265">
      <c r="A1265" s="1714" t="s">
        <v>751</v>
      </c>
      <c r="B1265" s="692">
        <v>0.0</v>
      </c>
      <c r="C1265" s="692">
        <v>0.0</v>
      </c>
      <c r="D1265" s="692">
        <v>0.0</v>
      </c>
      <c r="E1265" s="692">
        <v>0.0</v>
      </c>
      <c r="F1265" s="692"/>
      <c r="G1265" s="690"/>
      <c r="H1265" s="693">
        <f t="shared" si="932"/>
        <v>0</v>
      </c>
      <c r="I1265" s="701"/>
      <c r="J1265" s="647"/>
      <c r="K1265" s="1714" t="s">
        <v>751</v>
      </c>
      <c r="L1265" s="701">
        <f t="shared" si="930"/>
        <v>0</v>
      </c>
      <c r="M1265" s="701">
        <f t="shared" ref="M1265:M1266" si="934">(L1265-H1265)</f>
        <v>0</v>
      </c>
      <c r="N1265" s="692">
        <v>0.0</v>
      </c>
      <c r="O1265" s="701">
        <f t="shared" si="933"/>
        <v>0</v>
      </c>
      <c r="P1265" s="692"/>
      <c r="Q1265" s="1686"/>
      <c r="R1265" s="1686"/>
      <c r="S1265" s="649"/>
      <c r="T1265" s="649"/>
      <c r="U1265" s="7"/>
      <c r="V1265" s="7"/>
      <c r="W1265" s="7"/>
      <c r="X1265" s="7"/>
      <c r="Y1265" s="7"/>
      <c r="Z1265" s="7"/>
      <c r="AA1265" s="7"/>
      <c r="AB1265" s="7"/>
      <c r="AC1265" s="7"/>
    </row>
    <row r="1266">
      <c r="A1266" s="1714" t="s">
        <v>80</v>
      </c>
      <c r="B1266" s="692">
        <v>0.0</v>
      </c>
      <c r="C1266" s="692">
        <v>6.0</v>
      </c>
      <c r="D1266" s="692">
        <v>0.0</v>
      </c>
      <c r="E1266" s="692">
        <v>0.0</v>
      </c>
      <c r="F1266" s="692"/>
      <c r="G1266" s="690"/>
      <c r="H1266" s="693">
        <f t="shared" ref="H1266:H1269" si="935">SUM(B1266:G1266)</f>
        <v>6</v>
      </c>
      <c r="I1266" s="701"/>
      <c r="J1266" s="647"/>
      <c r="K1266" s="1714" t="s">
        <v>80</v>
      </c>
      <c r="L1266" s="701">
        <f t="shared" si="930"/>
        <v>10</v>
      </c>
      <c r="M1266" s="701">
        <f t="shared" si="934"/>
        <v>4</v>
      </c>
      <c r="N1266" s="692">
        <v>30.0</v>
      </c>
      <c r="O1266" s="701">
        <f>sum(M1266,N1266)</f>
        <v>34</v>
      </c>
      <c r="P1266" s="701"/>
      <c r="Q1266" s="1686"/>
      <c r="R1266" s="1686"/>
      <c r="S1266" s="649"/>
      <c r="T1266" s="649"/>
      <c r="U1266" s="7"/>
      <c r="V1266" s="7"/>
      <c r="W1266" s="7"/>
      <c r="X1266" s="7"/>
      <c r="Y1266" s="7"/>
      <c r="Z1266" s="7"/>
      <c r="AA1266" s="7"/>
      <c r="AB1266" s="7"/>
      <c r="AC1266" s="7"/>
    </row>
    <row r="1267">
      <c r="A1267" s="1715" t="s">
        <v>115</v>
      </c>
      <c r="B1267" s="1765">
        <v>0.0</v>
      </c>
      <c r="C1267" s="1765">
        <v>6.0</v>
      </c>
      <c r="D1267" s="1765">
        <v>6.0</v>
      </c>
      <c r="E1267" s="1765">
        <v>0.0</v>
      </c>
      <c r="F1267" s="1765"/>
      <c r="G1267" s="1760"/>
      <c r="H1267" s="1761">
        <f t="shared" si="935"/>
        <v>12</v>
      </c>
      <c r="I1267" s="1762">
        <f>SUM(H1267:H1271)</f>
        <v>12</v>
      </c>
      <c r="J1267" s="647"/>
      <c r="K1267" s="1715" t="s">
        <v>115</v>
      </c>
      <c r="L1267" s="1762">
        <f t="shared" si="930"/>
        <v>15</v>
      </c>
      <c r="M1267" s="1762">
        <f>(L1267-H1267)-R1267</f>
        <v>3</v>
      </c>
      <c r="N1267" s="1765">
        <v>35.0</v>
      </c>
      <c r="O1267" s="1762">
        <f t="shared" ref="O1267:O1268" si="936">SUM(M1267,N1267)</f>
        <v>38</v>
      </c>
      <c r="P1267" s="1764"/>
      <c r="Q1267" s="1766"/>
      <c r="R1267" s="1765"/>
      <c r="S1267" s="649"/>
      <c r="T1267" s="649"/>
      <c r="U1267" s="7"/>
      <c r="V1267" s="7"/>
      <c r="W1267" s="7"/>
      <c r="X1267" s="7"/>
      <c r="Y1267" s="7"/>
      <c r="Z1267" s="7"/>
      <c r="AA1267" s="7"/>
      <c r="AB1267" s="7"/>
      <c r="AC1267" s="7"/>
    </row>
    <row r="1268">
      <c r="A1268" s="1714" t="s">
        <v>77</v>
      </c>
      <c r="B1268" s="692">
        <v>0.0</v>
      </c>
      <c r="C1268" s="692">
        <v>0.0</v>
      </c>
      <c r="D1268" s="692">
        <v>0.0</v>
      </c>
      <c r="E1268" s="692">
        <v>0.0</v>
      </c>
      <c r="F1268" s="692"/>
      <c r="G1268" s="692"/>
      <c r="H1268" s="693">
        <f t="shared" si="935"/>
        <v>0</v>
      </c>
      <c r="I1268" s="596">
        <f>(I1267/60)</f>
        <v>0.2</v>
      </c>
      <c r="J1268" s="647"/>
      <c r="K1268" s="1714" t="s">
        <v>77</v>
      </c>
      <c r="L1268" s="701">
        <f t="shared" si="930"/>
        <v>0</v>
      </c>
      <c r="M1268" s="701">
        <f>(L1268-H1268-H1269)-N1264</f>
        <v>0</v>
      </c>
      <c r="N1268" s="692">
        <v>10.0</v>
      </c>
      <c r="O1268" s="701">
        <f t="shared" si="936"/>
        <v>10</v>
      </c>
      <c r="P1268" s="701"/>
      <c r="Q1268" s="1686"/>
      <c r="R1268" s="1686"/>
      <c r="S1268" s="649"/>
      <c r="T1268" s="649"/>
      <c r="U1268" s="7"/>
      <c r="V1268" s="7"/>
      <c r="W1268" s="7"/>
      <c r="X1268" s="7"/>
      <c r="Y1268" s="7"/>
      <c r="Z1268" s="7"/>
      <c r="AA1268" s="7"/>
      <c r="AB1268" s="7"/>
      <c r="AC1268" s="7"/>
    </row>
    <row r="1269">
      <c r="A1269" s="1714" t="s">
        <v>78</v>
      </c>
      <c r="B1269" s="692">
        <v>0.0</v>
      </c>
      <c r="C1269" s="692">
        <v>0.0</v>
      </c>
      <c r="D1269" s="692">
        <v>0.0</v>
      </c>
      <c r="E1269" s="692">
        <v>0.0</v>
      </c>
      <c r="F1269" s="692"/>
      <c r="G1269" s="692"/>
      <c r="H1269" s="693">
        <f t="shared" si="935"/>
        <v>0</v>
      </c>
      <c r="I1269" s="701"/>
      <c r="J1269" s="647"/>
      <c r="K1269" s="1714" t="s">
        <v>78</v>
      </c>
      <c r="L1269" s="701" t="str">
        <f t="shared" si="930"/>
        <v>-</v>
      </c>
      <c r="M1269" s="701" t="s">
        <v>79</v>
      </c>
      <c r="N1269" s="692" t="s">
        <v>79</v>
      </c>
      <c r="O1269" s="701" t="s">
        <v>79</v>
      </c>
      <c r="P1269" s="701"/>
      <c r="Q1269" s="1686"/>
      <c r="R1269" s="1686"/>
      <c r="S1269" s="649"/>
      <c r="T1269" s="649"/>
      <c r="U1269" s="7"/>
      <c r="V1269" s="7"/>
      <c r="W1269" s="7"/>
      <c r="X1269" s="7"/>
      <c r="Y1269" s="7"/>
      <c r="Z1269" s="7"/>
      <c r="AA1269" s="7"/>
      <c r="AB1269" s="7"/>
      <c r="AC1269" s="7"/>
    </row>
    <row r="1270">
      <c r="A1270" s="1714" t="s">
        <v>446</v>
      </c>
      <c r="B1270" s="692">
        <v>0.0</v>
      </c>
      <c r="C1270" s="692">
        <v>0.0</v>
      </c>
      <c r="D1270" s="692">
        <v>0.0</v>
      </c>
      <c r="E1270" s="692">
        <v>0.0</v>
      </c>
      <c r="F1270" s="692"/>
      <c r="G1270" s="692"/>
      <c r="H1270" s="693">
        <f>sum(B1270:G1270)</f>
        <v>0</v>
      </c>
      <c r="I1270" s="701"/>
      <c r="J1270" s="647"/>
      <c r="K1270" s="1714" t="s">
        <v>446</v>
      </c>
      <c r="L1270" s="701">
        <f t="shared" si="930"/>
        <v>0</v>
      </c>
      <c r="M1270" s="701">
        <f>(L1270-H1270)-R1270</f>
        <v>0</v>
      </c>
      <c r="N1270" s="692">
        <v>0.0</v>
      </c>
      <c r="O1270" s="701">
        <f t="shared" ref="O1270:O1271" si="937">SUM(M1270,N1270)</f>
        <v>0</v>
      </c>
      <c r="P1270" s="701"/>
      <c r="Q1270" s="1686"/>
      <c r="R1270" s="1686"/>
      <c r="S1270" s="649"/>
      <c r="T1270" s="649"/>
      <c r="U1270" s="7"/>
      <c r="V1270" s="7"/>
      <c r="W1270" s="7"/>
      <c r="X1270" s="7"/>
      <c r="Y1270" s="7"/>
      <c r="Z1270" s="7"/>
      <c r="AA1270" s="7"/>
      <c r="AB1270" s="7"/>
      <c r="AC1270" s="7"/>
    </row>
    <row r="1271">
      <c r="A1271" s="1714" t="s">
        <v>751</v>
      </c>
      <c r="B1271" s="692">
        <v>0.0</v>
      </c>
      <c r="C1271" s="692">
        <v>0.0</v>
      </c>
      <c r="D1271" s="692">
        <v>0.0</v>
      </c>
      <c r="E1271" s="692">
        <v>0.0</v>
      </c>
      <c r="F1271" s="692"/>
      <c r="G1271" s="690"/>
      <c r="H1271" s="690">
        <v>0.0</v>
      </c>
      <c r="I1271" s="701"/>
      <c r="J1271" s="647"/>
      <c r="K1271" s="1714" t="s">
        <v>751</v>
      </c>
      <c r="L1271" s="701">
        <f t="shared" si="930"/>
        <v>4</v>
      </c>
      <c r="M1271" s="692">
        <v>4.0</v>
      </c>
      <c r="N1271" s="692">
        <v>0.0</v>
      </c>
      <c r="O1271" s="701">
        <f t="shared" si="937"/>
        <v>4</v>
      </c>
      <c r="P1271" s="701"/>
      <c r="Q1271" s="1621"/>
      <c r="R1271" s="1686"/>
      <c r="S1271" s="649"/>
      <c r="T1271" s="649"/>
      <c r="U1271" s="7"/>
      <c r="V1271" s="7"/>
      <c r="W1271" s="7"/>
      <c r="X1271" s="7"/>
      <c r="Y1271" s="7"/>
      <c r="Z1271" s="7"/>
      <c r="AA1271" s="7"/>
      <c r="AB1271" s="7"/>
      <c r="AC1271" s="7"/>
    </row>
    <row r="1272">
      <c r="A1272" s="1714" t="s">
        <v>80</v>
      </c>
      <c r="B1272" s="692">
        <v>0.0</v>
      </c>
      <c r="C1272" s="692">
        <v>0.0</v>
      </c>
      <c r="D1272" s="692">
        <v>0.0</v>
      </c>
      <c r="E1272" s="692">
        <v>0.0</v>
      </c>
      <c r="F1272" s="692"/>
      <c r="G1272" s="692"/>
      <c r="H1272" s="693">
        <f t="shared" ref="H1272:H1275" si="938">SUM(B1272:G1272)</f>
        <v>0</v>
      </c>
      <c r="I1272" s="701"/>
      <c r="J1272" s="647"/>
      <c r="K1272" s="1714" t="s">
        <v>80</v>
      </c>
      <c r="L1272" s="701">
        <f t="shared" si="930"/>
        <v>19</v>
      </c>
      <c r="M1272" s="701">
        <f>(L1272-H1272)</f>
        <v>19</v>
      </c>
      <c r="N1272" s="692">
        <v>0.0</v>
      </c>
      <c r="O1272" s="701">
        <f>sum(M1272,N1272)</f>
        <v>19</v>
      </c>
      <c r="P1272" s="701"/>
      <c r="Q1272" s="1686"/>
      <c r="R1272" s="1686"/>
      <c r="S1272" s="649"/>
      <c r="T1272" s="649"/>
      <c r="U1272" s="7"/>
      <c r="V1272" s="7"/>
      <c r="W1272" s="7"/>
      <c r="X1272" s="7"/>
      <c r="Y1272" s="7"/>
      <c r="Z1272" s="7"/>
      <c r="AA1272" s="7"/>
      <c r="AB1272" s="7"/>
      <c r="AC1272" s="7"/>
    </row>
    <row r="1273">
      <c r="A1273" s="1715" t="s">
        <v>240</v>
      </c>
      <c r="B1273" s="1760">
        <v>0.0</v>
      </c>
      <c r="C1273" s="1760">
        <v>0.0</v>
      </c>
      <c r="D1273" s="1760">
        <v>0.0</v>
      </c>
      <c r="E1273" s="1760">
        <v>1.0</v>
      </c>
      <c r="F1273" s="1760"/>
      <c r="G1273" s="1760"/>
      <c r="H1273" s="1761">
        <f t="shared" si="938"/>
        <v>1</v>
      </c>
      <c r="I1273" s="1762">
        <f>SUM(H1273:H1277)</f>
        <v>1</v>
      </c>
      <c r="J1273" s="647"/>
      <c r="K1273" s="1715" t="s">
        <v>240</v>
      </c>
      <c r="L1273" s="1762">
        <f t="shared" si="930"/>
        <v>1</v>
      </c>
      <c r="M1273" s="1762">
        <f>(L1273-H1273)-R1273</f>
        <v>0</v>
      </c>
      <c r="N1273" s="1765">
        <v>30.0</v>
      </c>
      <c r="O1273" s="1762">
        <f t="shared" ref="O1273:O1274" si="939">SUM(M1273,N1273)</f>
        <v>30</v>
      </c>
      <c r="P1273" s="1764"/>
      <c r="Q1273" s="1685"/>
      <c r="R1273" s="1762"/>
      <c r="S1273" s="649"/>
      <c r="T1273" s="649"/>
      <c r="U1273" s="7"/>
      <c r="V1273" s="7"/>
      <c r="W1273" s="7"/>
      <c r="X1273" s="7"/>
      <c r="Y1273" s="7"/>
      <c r="Z1273" s="7"/>
      <c r="AA1273" s="7"/>
      <c r="AB1273" s="7"/>
      <c r="AC1273" s="7"/>
    </row>
    <row r="1274">
      <c r="A1274" s="1714" t="s">
        <v>77</v>
      </c>
      <c r="B1274" s="692">
        <v>0.0</v>
      </c>
      <c r="C1274" s="692">
        <v>0.0</v>
      </c>
      <c r="D1274" s="692">
        <v>0.0</v>
      </c>
      <c r="E1274" s="692">
        <v>0.0</v>
      </c>
      <c r="F1274" s="692"/>
      <c r="G1274" s="594"/>
      <c r="H1274" s="693">
        <f t="shared" si="938"/>
        <v>0</v>
      </c>
      <c r="I1274" s="596">
        <f>(I1273/60)</f>
        <v>0.01666666667</v>
      </c>
      <c r="J1274" s="647"/>
      <c r="K1274" s="1714" t="s">
        <v>77</v>
      </c>
      <c r="L1274" s="701">
        <f t="shared" si="930"/>
        <v>0</v>
      </c>
      <c r="M1274" s="701">
        <f>(L1274-H1274-H1275)-R1274</f>
        <v>0</v>
      </c>
      <c r="N1274" s="692">
        <v>10.0</v>
      </c>
      <c r="O1274" s="701">
        <f t="shared" si="939"/>
        <v>10</v>
      </c>
      <c r="P1274" s="701"/>
      <c r="Q1274" s="1686"/>
      <c r="R1274" s="1686"/>
      <c r="S1274" s="649"/>
      <c r="T1274" s="649"/>
      <c r="U1274" s="7"/>
      <c r="V1274" s="7"/>
      <c r="W1274" s="7"/>
      <c r="X1274" s="7"/>
      <c r="Y1274" s="7"/>
      <c r="Z1274" s="7"/>
      <c r="AA1274" s="7"/>
      <c r="AB1274" s="7"/>
      <c r="AC1274" s="7"/>
    </row>
    <row r="1275">
      <c r="A1275" s="1714" t="s">
        <v>78</v>
      </c>
      <c r="B1275" s="692">
        <v>0.0</v>
      </c>
      <c r="C1275" s="692">
        <v>0.0</v>
      </c>
      <c r="D1275" s="692">
        <v>0.0</v>
      </c>
      <c r="E1275" s="692">
        <v>0.0</v>
      </c>
      <c r="F1275" s="692"/>
      <c r="G1275" s="594"/>
      <c r="H1275" s="693">
        <f t="shared" si="938"/>
        <v>0</v>
      </c>
      <c r="I1275" s="701"/>
      <c r="J1275" s="647"/>
      <c r="K1275" s="1714" t="s">
        <v>78</v>
      </c>
      <c r="L1275" s="701" t="str">
        <f t="shared" si="930"/>
        <v>-</v>
      </c>
      <c r="M1275" s="701" t="s">
        <v>79</v>
      </c>
      <c r="N1275" s="692">
        <v>0.0</v>
      </c>
      <c r="O1275" s="701" t="s">
        <v>79</v>
      </c>
      <c r="P1275" s="701"/>
      <c r="Q1275" s="1686"/>
      <c r="R1275" s="1686"/>
      <c r="S1275" s="649"/>
      <c r="T1275" s="649"/>
      <c r="U1275" s="7"/>
      <c r="V1275" s="7"/>
      <c r="W1275" s="7"/>
      <c r="X1275" s="7"/>
      <c r="Y1275" s="7"/>
      <c r="Z1275" s="7"/>
      <c r="AA1275" s="7"/>
      <c r="AB1275" s="7"/>
      <c r="AC1275" s="7"/>
    </row>
    <row r="1276">
      <c r="A1276" s="1714" t="s">
        <v>446</v>
      </c>
      <c r="B1276" s="692">
        <v>0.0</v>
      </c>
      <c r="C1276" s="692">
        <v>0.0</v>
      </c>
      <c r="D1276" s="692">
        <v>0.0</v>
      </c>
      <c r="E1276" s="692">
        <v>0.0</v>
      </c>
      <c r="F1276" s="692"/>
      <c r="G1276" s="594"/>
      <c r="H1276" s="693">
        <f t="shared" ref="H1276:H1277" si="940">sum(B1276:G1276)</f>
        <v>0</v>
      </c>
      <c r="I1276" s="701"/>
      <c r="J1276" s="647"/>
      <c r="K1276" s="1714" t="s">
        <v>446</v>
      </c>
      <c r="L1276" s="701">
        <f t="shared" si="930"/>
        <v>0</v>
      </c>
      <c r="M1276" s="701">
        <f>(L1276-H1276)-R1276</f>
        <v>0</v>
      </c>
      <c r="N1276" s="692">
        <v>0.0</v>
      </c>
      <c r="O1276" s="701">
        <f t="shared" ref="O1276:O1277" si="941">SUM(M1276,N1276)</f>
        <v>0</v>
      </c>
      <c r="P1276" s="701"/>
      <c r="Q1276" s="1686"/>
      <c r="R1276" s="1686"/>
      <c r="S1276" s="649"/>
      <c r="T1276" s="649"/>
      <c r="U1276" s="7"/>
      <c r="V1276" s="7"/>
      <c r="W1276" s="7"/>
      <c r="X1276" s="7"/>
      <c r="Y1276" s="7"/>
      <c r="Z1276" s="7"/>
      <c r="AA1276" s="7"/>
      <c r="AB1276" s="7"/>
      <c r="AC1276" s="7"/>
    </row>
    <row r="1277">
      <c r="A1277" s="1714" t="s">
        <v>751</v>
      </c>
      <c r="B1277" s="692">
        <v>0.0</v>
      </c>
      <c r="C1277" s="692">
        <v>0.0</v>
      </c>
      <c r="D1277" s="692">
        <v>0.0</v>
      </c>
      <c r="E1277" s="692">
        <v>0.0</v>
      </c>
      <c r="F1277" s="692"/>
      <c r="G1277" s="594"/>
      <c r="H1277" s="693">
        <f t="shared" si="940"/>
        <v>0</v>
      </c>
      <c r="I1277" s="701"/>
      <c r="J1277" s="647"/>
      <c r="K1277" s="1714" t="s">
        <v>751</v>
      </c>
      <c r="L1277" s="701">
        <f t="shared" si="930"/>
        <v>0</v>
      </c>
      <c r="M1277" s="701">
        <f t="shared" ref="M1277:M1278" si="942">(L1277-H1277)</f>
        <v>0</v>
      </c>
      <c r="N1277" s="692">
        <v>0.0</v>
      </c>
      <c r="O1277" s="701">
        <f t="shared" si="941"/>
        <v>0</v>
      </c>
      <c r="P1277" s="701"/>
      <c r="Q1277" s="1686"/>
      <c r="R1277" s="1686"/>
      <c r="S1277" s="649"/>
      <c r="T1277" s="649"/>
      <c r="U1277" s="7"/>
      <c r="V1277" s="7"/>
      <c r="W1277" s="7"/>
      <c r="X1277" s="7"/>
      <c r="Y1277" s="7"/>
      <c r="Z1277" s="7"/>
      <c r="AA1277" s="7"/>
      <c r="AB1277" s="7"/>
      <c r="AC1277" s="7"/>
    </row>
    <row r="1278">
      <c r="A1278" s="1714" t="s">
        <v>80</v>
      </c>
      <c r="B1278" s="692">
        <v>0.0</v>
      </c>
      <c r="C1278" s="692">
        <v>0.0</v>
      </c>
      <c r="D1278" s="692">
        <v>0.0</v>
      </c>
      <c r="E1278" s="692">
        <v>0.0</v>
      </c>
      <c r="F1278" s="692"/>
      <c r="G1278" s="594"/>
      <c r="H1278" s="693">
        <f t="shared" ref="H1278:H1281" si="943">SUM(B1278:G1278)</f>
        <v>0</v>
      </c>
      <c r="I1278" s="701"/>
      <c r="J1278" s="647"/>
      <c r="K1278" s="1714" t="s">
        <v>80</v>
      </c>
      <c r="L1278" s="701">
        <f t="shared" si="930"/>
        <v>3</v>
      </c>
      <c r="M1278" s="701">
        <f t="shared" si="942"/>
        <v>3</v>
      </c>
      <c r="N1278" s="692">
        <v>20.0</v>
      </c>
      <c r="O1278" s="701">
        <f>sum(M1278,N1278)</f>
        <v>23</v>
      </c>
      <c r="P1278" s="701"/>
      <c r="Q1278" s="1686"/>
      <c r="R1278" s="1686"/>
      <c r="S1278" s="649"/>
      <c r="T1278" s="649"/>
      <c r="U1278" s="7"/>
      <c r="V1278" s="7"/>
      <c r="W1278" s="7"/>
      <c r="X1278" s="7"/>
      <c r="Y1278" s="7"/>
      <c r="Z1278" s="7"/>
      <c r="AA1278" s="7"/>
      <c r="AB1278" s="7"/>
      <c r="AC1278" s="7"/>
    </row>
    <row r="1279">
      <c r="A1279" s="1716" t="s">
        <v>120</v>
      </c>
      <c r="B1279" s="1765">
        <v>3.0</v>
      </c>
      <c r="C1279" s="1765">
        <v>2.0</v>
      </c>
      <c r="D1279" s="1765">
        <v>3.0</v>
      </c>
      <c r="E1279" s="1765">
        <v>0.0</v>
      </c>
      <c r="F1279" s="1765"/>
      <c r="G1279" s="1760"/>
      <c r="H1279" s="1761">
        <f t="shared" si="943"/>
        <v>8</v>
      </c>
      <c r="I1279" s="1762">
        <f>SUM(H1279:H1283)</f>
        <v>8</v>
      </c>
      <c r="J1279" s="2032"/>
      <c r="K1279" s="1715" t="s">
        <v>120</v>
      </c>
      <c r="L1279" s="1762">
        <f t="shared" si="930"/>
        <v>19</v>
      </c>
      <c r="M1279" s="1762">
        <f>(L1279-H1279)-R1279</f>
        <v>11</v>
      </c>
      <c r="N1279" s="1760">
        <v>30.0</v>
      </c>
      <c r="O1279" s="1762">
        <f t="shared" ref="O1279:O1280" si="944">SUM(M1279,N1279)</f>
        <v>41</v>
      </c>
      <c r="P1279" s="1762"/>
      <c r="Q1279" s="1685"/>
      <c r="R1279" s="1765"/>
      <c r="S1279" s="649"/>
      <c r="T1279" s="649"/>
      <c r="U1279" s="7"/>
      <c r="V1279" s="7"/>
      <c r="W1279" s="7"/>
      <c r="X1279" s="7"/>
      <c r="Y1279" s="7"/>
      <c r="Z1279" s="7"/>
      <c r="AA1279" s="7"/>
      <c r="AB1279" s="7"/>
      <c r="AC1279" s="7"/>
    </row>
    <row r="1280">
      <c r="A1280" s="1714" t="s">
        <v>77</v>
      </c>
      <c r="B1280" s="692">
        <v>0.0</v>
      </c>
      <c r="C1280" s="692">
        <v>0.0</v>
      </c>
      <c r="D1280" s="692">
        <v>0.0</v>
      </c>
      <c r="E1280" s="692">
        <v>0.0</v>
      </c>
      <c r="F1280" s="692"/>
      <c r="G1280" s="692"/>
      <c r="H1280" s="693">
        <f t="shared" si="943"/>
        <v>0</v>
      </c>
      <c r="I1280" s="596">
        <f>(I1279/60)</f>
        <v>0.1333333333</v>
      </c>
      <c r="J1280" s="635"/>
      <c r="K1280" s="1714" t="s">
        <v>77</v>
      </c>
      <c r="L1280" s="701">
        <f t="shared" si="930"/>
        <v>0</v>
      </c>
      <c r="M1280" s="701">
        <f>(L1280-H1280-H1281)-R1280</f>
        <v>0</v>
      </c>
      <c r="N1280" s="692">
        <v>20.0</v>
      </c>
      <c r="O1280" s="701">
        <f t="shared" si="944"/>
        <v>20</v>
      </c>
      <c r="P1280" s="701"/>
      <c r="Q1280" s="1686"/>
      <c r="R1280" s="1686"/>
      <c r="S1280" s="649"/>
      <c r="T1280" s="649"/>
      <c r="U1280" s="7"/>
      <c r="V1280" s="7"/>
      <c r="W1280" s="7"/>
      <c r="X1280" s="7"/>
      <c r="Y1280" s="7"/>
      <c r="Z1280" s="7"/>
      <c r="AA1280" s="7"/>
      <c r="AB1280" s="7"/>
      <c r="AC1280" s="7"/>
    </row>
    <row r="1281">
      <c r="A1281" s="1714" t="s">
        <v>78</v>
      </c>
      <c r="B1281" s="692">
        <v>0.0</v>
      </c>
      <c r="C1281" s="692">
        <v>0.0</v>
      </c>
      <c r="D1281" s="692">
        <v>0.0</v>
      </c>
      <c r="E1281" s="692">
        <v>0.0</v>
      </c>
      <c r="F1281" s="692"/>
      <c r="G1281" s="692"/>
      <c r="H1281" s="693">
        <f t="shared" si="943"/>
        <v>0</v>
      </c>
      <c r="I1281" s="701"/>
      <c r="J1281" s="635"/>
      <c r="K1281" s="1714" t="s">
        <v>78</v>
      </c>
      <c r="L1281" s="701" t="str">
        <f t="shared" si="930"/>
        <v>-</v>
      </c>
      <c r="M1281" s="701" t="s">
        <v>79</v>
      </c>
      <c r="N1281" s="692" t="s">
        <v>79</v>
      </c>
      <c r="O1281" s="701" t="s">
        <v>79</v>
      </c>
      <c r="P1281" s="701"/>
      <c r="Q1281" s="1686"/>
      <c r="R1281" s="1686"/>
      <c r="S1281" s="649"/>
      <c r="T1281" s="649"/>
      <c r="U1281" s="7"/>
      <c r="V1281" s="7"/>
      <c r="W1281" s="7"/>
      <c r="X1281" s="7"/>
      <c r="Y1281" s="7"/>
      <c r="Z1281" s="7"/>
      <c r="AA1281" s="7"/>
      <c r="AB1281" s="7"/>
      <c r="AC1281" s="7"/>
    </row>
    <row r="1282">
      <c r="A1282" s="1714" t="s">
        <v>446</v>
      </c>
      <c r="B1282" s="692">
        <v>0.0</v>
      </c>
      <c r="C1282" s="692">
        <v>0.0</v>
      </c>
      <c r="D1282" s="692">
        <v>0.0</v>
      </c>
      <c r="E1282" s="692">
        <v>0.0</v>
      </c>
      <c r="F1282" s="692"/>
      <c r="G1282" s="692"/>
      <c r="H1282" s="693">
        <f t="shared" ref="H1282:H1283" si="945">sum(B1282:G1282)</f>
        <v>0</v>
      </c>
      <c r="I1282" s="701"/>
      <c r="J1282" s="635"/>
      <c r="K1282" s="1714" t="s">
        <v>446</v>
      </c>
      <c r="L1282" s="701">
        <f t="shared" si="930"/>
        <v>0</v>
      </c>
      <c r="M1282" s="701">
        <f>(L1282-H1282)-R1282</f>
        <v>0</v>
      </c>
      <c r="N1282" s="692">
        <v>0.0</v>
      </c>
      <c r="O1282" s="701">
        <f t="shared" ref="O1282:O1283" si="946">SUM(M1282,N1282)</f>
        <v>0</v>
      </c>
      <c r="P1282" s="701"/>
      <c r="Q1282" s="1686"/>
      <c r="R1282" s="1686"/>
      <c r="S1282" s="649"/>
      <c r="T1282" s="649"/>
      <c r="U1282" s="7"/>
      <c r="V1282" s="7"/>
      <c r="W1282" s="7"/>
      <c r="X1282" s="7"/>
      <c r="Y1282" s="7"/>
      <c r="Z1282" s="7"/>
      <c r="AA1282" s="7"/>
      <c r="AB1282" s="7"/>
      <c r="AC1282" s="7"/>
    </row>
    <row r="1283">
      <c r="A1283" s="1714" t="s">
        <v>751</v>
      </c>
      <c r="B1283" s="692">
        <v>0.0</v>
      </c>
      <c r="C1283" s="692">
        <v>0.0</v>
      </c>
      <c r="D1283" s="692">
        <v>0.0</v>
      </c>
      <c r="E1283" s="692">
        <v>0.0</v>
      </c>
      <c r="F1283" s="692"/>
      <c r="G1283" s="692"/>
      <c r="H1283" s="693">
        <f t="shared" si="945"/>
        <v>0</v>
      </c>
      <c r="I1283" s="701"/>
      <c r="J1283" s="635"/>
      <c r="K1283" s="1714" t="s">
        <v>751</v>
      </c>
      <c r="L1283" s="701">
        <f t="shared" si="930"/>
        <v>0</v>
      </c>
      <c r="M1283" s="701">
        <f t="shared" ref="M1283:M1284" si="947">(L1283-H1283)</f>
        <v>0</v>
      </c>
      <c r="N1283" s="692">
        <v>0.0</v>
      </c>
      <c r="O1283" s="701">
        <f t="shared" si="946"/>
        <v>0</v>
      </c>
      <c r="P1283" s="701"/>
      <c r="Q1283" s="1686"/>
      <c r="R1283" s="1686"/>
      <c r="S1283" s="649"/>
      <c r="T1283" s="649"/>
      <c r="U1283" s="7"/>
      <c r="V1283" s="7"/>
      <c r="W1283" s="7"/>
      <c r="X1283" s="7"/>
      <c r="Y1283" s="7"/>
      <c r="Z1283" s="7"/>
      <c r="AA1283" s="7"/>
      <c r="AB1283" s="7"/>
      <c r="AC1283" s="7"/>
    </row>
    <row r="1284">
      <c r="A1284" s="1714" t="s">
        <v>80</v>
      </c>
      <c r="B1284" s="692">
        <v>0.0</v>
      </c>
      <c r="C1284" s="692">
        <v>0.0</v>
      </c>
      <c r="D1284" s="692">
        <v>1.0</v>
      </c>
      <c r="E1284" s="692">
        <v>0.0</v>
      </c>
      <c r="F1284" s="692"/>
      <c r="G1284" s="692"/>
      <c r="H1284" s="693">
        <f t="shared" ref="H1284:H1287" si="948">SUM(B1284:G1284)</f>
        <v>1</v>
      </c>
      <c r="I1284" s="701"/>
      <c r="J1284" s="635"/>
      <c r="K1284" s="1714" t="s">
        <v>80</v>
      </c>
      <c r="L1284" s="701">
        <f t="shared" si="930"/>
        <v>14</v>
      </c>
      <c r="M1284" s="701">
        <f t="shared" si="947"/>
        <v>13</v>
      </c>
      <c r="N1284" s="692">
        <v>0.0</v>
      </c>
      <c r="O1284" s="701">
        <f>sum(M1284,N1284)</f>
        <v>13</v>
      </c>
      <c r="P1284" s="701"/>
      <c r="Q1284" s="1686"/>
      <c r="R1284" s="1686"/>
      <c r="S1284" s="649"/>
      <c r="T1284" s="649"/>
      <c r="U1284" s="7"/>
      <c r="V1284" s="7"/>
      <c r="W1284" s="7"/>
      <c r="X1284" s="7"/>
      <c r="Y1284" s="7"/>
      <c r="Z1284" s="7"/>
      <c r="AA1284" s="7"/>
      <c r="AB1284" s="7"/>
      <c r="AC1284" s="7"/>
    </row>
    <row r="1285">
      <c r="A1285" s="1716" t="s">
        <v>577</v>
      </c>
      <c r="B1285" s="1760">
        <v>0.0</v>
      </c>
      <c r="C1285" s="1760">
        <v>0.0</v>
      </c>
      <c r="D1285" s="1760">
        <v>0.0</v>
      </c>
      <c r="E1285" s="1760">
        <v>4.0</v>
      </c>
      <c r="F1285" s="1760"/>
      <c r="G1285" s="1760"/>
      <c r="H1285" s="1761">
        <f t="shared" si="948"/>
        <v>4</v>
      </c>
      <c r="I1285" s="1762">
        <f>SUM(H1285:H1289)</f>
        <v>4</v>
      </c>
      <c r="J1285" s="647"/>
      <c r="K1285" s="1716" t="s">
        <v>578</v>
      </c>
      <c r="L1285" s="1762">
        <f t="shared" si="930"/>
        <v>8</v>
      </c>
      <c r="M1285" s="1762">
        <f>(L1285-H1285)-R1285</f>
        <v>4</v>
      </c>
      <c r="N1285" s="1765">
        <v>0.0</v>
      </c>
      <c r="O1285" s="1762">
        <f t="shared" ref="O1285:O1286" si="949">SUM(M1285,N1285)</f>
        <v>4</v>
      </c>
      <c r="P1285" s="1764"/>
      <c r="Q1285" s="1766"/>
      <c r="R1285" s="1762"/>
      <c r="S1285" s="649"/>
      <c r="T1285" s="649"/>
      <c r="U1285" s="7"/>
      <c r="V1285" s="7"/>
      <c r="W1285" s="7"/>
      <c r="X1285" s="7"/>
      <c r="Y1285" s="7"/>
      <c r="Z1285" s="7"/>
      <c r="AA1285" s="7"/>
      <c r="AB1285" s="7"/>
      <c r="AC1285" s="7"/>
    </row>
    <row r="1286">
      <c r="A1286" s="1714" t="s">
        <v>77</v>
      </c>
      <c r="B1286" s="692">
        <v>0.0</v>
      </c>
      <c r="C1286" s="692">
        <v>0.0</v>
      </c>
      <c r="D1286" s="692">
        <v>0.0</v>
      </c>
      <c r="E1286" s="692">
        <v>0.0</v>
      </c>
      <c r="F1286" s="692"/>
      <c r="G1286" s="690"/>
      <c r="H1286" s="693">
        <f t="shared" si="948"/>
        <v>0</v>
      </c>
      <c r="I1286" s="596">
        <f>(I1285/60)</f>
        <v>0.06666666667</v>
      </c>
      <c r="J1286" s="647"/>
      <c r="K1286" s="1714" t="s">
        <v>77</v>
      </c>
      <c r="L1286" s="701">
        <f t="shared" si="930"/>
        <v>0</v>
      </c>
      <c r="M1286" s="701">
        <f>(L1286-H1286-H1287)-R1286</f>
        <v>0</v>
      </c>
      <c r="N1286" s="692">
        <v>3.0</v>
      </c>
      <c r="O1286" s="701">
        <f t="shared" si="949"/>
        <v>3</v>
      </c>
      <c r="P1286" s="701"/>
      <c r="Q1286" s="1686"/>
      <c r="R1286" s="1686"/>
      <c r="S1286" s="649"/>
      <c r="T1286" s="649"/>
      <c r="U1286" s="7"/>
      <c r="V1286" s="7"/>
      <c r="W1286" s="7"/>
      <c r="X1286" s="7"/>
      <c r="Y1286" s="7"/>
      <c r="Z1286" s="7"/>
      <c r="AA1286" s="7"/>
      <c r="AB1286" s="7"/>
      <c r="AC1286" s="7"/>
    </row>
    <row r="1287">
      <c r="A1287" s="1714" t="s">
        <v>78</v>
      </c>
      <c r="B1287" s="692">
        <v>0.0</v>
      </c>
      <c r="C1287" s="692">
        <v>0.0</v>
      </c>
      <c r="D1287" s="692">
        <v>0.0</v>
      </c>
      <c r="E1287" s="692">
        <v>0.0</v>
      </c>
      <c r="F1287" s="692"/>
      <c r="G1287" s="690"/>
      <c r="H1287" s="693">
        <f t="shared" si="948"/>
        <v>0</v>
      </c>
      <c r="I1287" s="701"/>
      <c r="J1287" s="647"/>
      <c r="K1287" s="1714" t="s">
        <v>78</v>
      </c>
      <c r="L1287" s="701" t="str">
        <f t="shared" si="930"/>
        <v>-</v>
      </c>
      <c r="M1287" s="701" t="s">
        <v>79</v>
      </c>
      <c r="N1287" s="692">
        <v>0.0</v>
      </c>
      <c r="O1287" s="701" t="s">
        <v>79</v>
      </c>
      <c r="P1287" s="701"/>
      <c r="Q1287" s="701"/>
      <c r="R1287" s="1686"/>
      <c r="S1287" s="649"/>
      <c r="T1287" s="649"/>
      <c r="U1287" s="7"/>
      <c r="V1287" s="7"/>
      <c r="W1287" s="7"/>
      <c r="X1287" s="7"/>
      <c r="Y1287" s="7"/>
      <c r="Z1287" s="7"/>
      <c r="AA1287" s="7"/>
      <c r="AB1287" s="7"/>
      <c r="AC1287" s="7"/>
    </row>
    <row r="1288">
      <c r="A1288" s="1714" t="s">
        <v>446</v>
      </c>
      <c r="B1288" s="692">
        <v>0.0</v>
      </c>
      <c r="C1288" s="692">
        <v>0.0</v>
      </c>
      <c r="D1288" s="692">
        <v>0.0</v>
      </c>
      <c r="E1288" s="692">
        <v>0.0</v>
      </c>
      <c r="F1288" s="692"/>
      <c r="G1288" s="690"/>
      <c r="H1288" s="693">
        <f t="shared" ref="H1288:H1289" si="950">sum(B1288:G1288)</f>
        <v>0</v>
      </c>
      <c r="I1288" s="701"/>
      <c r="J1288" s="647"/>
      <c r="K1288" s="1714" t="s">
        <v>446</v>
      </c>
      <c r="L1288" s="701">
        <f t="shared" si="930"/>
        <v>3</v>
      </c>
      <c r="M1288" s="701">
        <f>(L1288-H1288)-R1288</f>
        <v>3</v>
      </c>
      <c r="N1288" s="692">
        <v>0.0</v>
      </c>
      <c r="O1288" s="701">
        <f t="shared" ref="O1288:O1289" si="951">SUM(M1288,N1288)</f>
        <v>3</v>
      </c>
      <c r="P1288" s="701"/>
      <c r="Q1288" s="692"/>
      <c r="R1288" s="1686"/>
      <c r="S1288" s="649"/>
      <c r="T1288" s="649"/>
      <c r="U1288" s="7"/>
      <c r="V1288" s="7"/>
      <c r="W1288" s="7"/>
      <c r="X1288" s="7"/>
      <c r="Y1288" s="7"/>
      <c r="Z1288" s="7"/>
      <c r="AA1288" s="7"/>
      <c r="AB1288" s="7"/>
      <c r="AC1288" s="7"/>
    </row>
    <row r="1289">
      <c r="A1289" s="1714" t="s">
        <v>751</v>
      </c>
      <c r="B1289" s="692">
        <v>0.0</v>
      </c>
      <c r="C1289" s="692">
        <v>0.0</v>
      </c>
      <c r="D1289" s="692">
        <v>0.0</v>
      </c>
      <c r="E1289" s="692">
        <v>0.0</v>
      </c>
      <c r="F1289" s="692"/>
      <c r="G1289" s="690"/>
      <c r="H1289" s="693">
        <f t="shared" si="950"/>
        <v>0</v>
      </c>
      <c r="I1289" s="701"/>
      <c r="J1289" s="647"/>
      <c r="K1289" s="1714" t="s">
        <v>751</v>
      </c>
      <c r="L1289" s="701">
        <f t="shared" si="930"/>
        <v>0</v>
      </c>
      <c r="M1289" s="701">
        <f t="shared" ref="M1289:M1290" si="952">(L1289-H1289)</f>
        <v>0</v>
      </c>
      <c r="N1289" s="692">
        <v>0.0</v>
      </c>
      <c r="O1289" s="701">
        <f t="shared" si="951"/>
        <v>0</v>
      </c>
      <c r="P1289" s="701"/>
      <c r="Q1289" s="692"/>
      <c r="R1289" s="1686"/>
      <c r="S1289" s="649"/>
      <c r="T1289" s="649"/>
      <c r="U1289" s="7"/>
      <c r="V1289" s="7"/>
      <c r="W1289" s="7"/>
      <c r="X1289" s="7"/>
      <c r="Y1289" s="7"/>
      <c r="Z1289" s="7"/>
      <c r="AA1289" s="7"/>
      <c r="AB1289" s="7"/>
      <c r="AC1289" s="7"/>
    </row>
    <row r="1290">
      <c r="A1290" s="1714" t="s">
        <v>80</v>
      </c>
      <c r="B1290" s="692">
        <v>0.0</v>
      </c>
      <c r="C1290" s="692">
        <v>0.0</v>
      </c>
      <c r="D1290" s="692">
        <v>0.0</v>
      </c>
      <c r="E1290" s="692">
        <v>0.0</v>
      </c>
      <c r="F1290" s="692"/>
      <c r="G1290" s="690"/>
      <c r="H1290" s="693">
        <f t="shared" ref="H1290:H1293" si="953">SUM(B1290:G1290)</f>
        <v>0</v>
      </c>
      <c r="I1290" s="701"/>
      <c r="J1290" s="647"/>
      <c r="K1290" s="1714" t="s">
        <v>80</v>
      </c>
      <c r="L1290" s="701">
        <f t="shared" si="930"/>
        <v>8</v>
      </c>
      <c r="M1290" s="701">
        <f t="shared" si="952"/>
        <v>8</v>
      </c>
      <c r="N1290" s="692">
        <v>0.0</v>
      </c>
      <c r="O1290" s="701">
        <f>sum(M1290,N1290)</f>
        <v>8</v>
      </c>
      <c r="P1290" s="701"/>
      <c r="Q1290" s="692"/>
      <c r="R1290" s="1686"/>
      <c r="S1290" s="649"/>
      <c r="T1290" s="649"/>
      <c r="U1290" s="7"/>
      <c r="V1290" s="7"/>
      <c r="W1290" s="7"/>
      <c r="X1290" s="7"/>
      <c r="Y1290" s="7"/>
      <c r="Z1290" s="7"/>
      <c r="AA1290" s="7"/>
      <c r="AB1290" s="7"/>
      <c r="AC1290" s="7"/>
    </row>
    <row r="1291">
      <c r="A1291" s="1828" t="s">
        <v>1133</v>
      </c>
      <c r="B1291" s="1765">
        <v>0.0</v>
      </c>
      <c r="C1291" s="1765">
        <v>0.0</v>
      </c>
      <c r="D1291" s="1765">
        <v>0.0</v>
      </c>
      <c r="E1291" s="1765">
        <v>0.0</v>
      </c>
      <c r="F1291" s="1765"/>
      <c r="G1291" s="1760"/>
      <c r="H1291" s="1761">
        <f t="shared" si="953"/>
        <v>0</v>
      </c>
      <c r="I1291" s="1762">
        <f>SUM(H1291:H1295)</f>
        <v>0</v>
      </c>
      <c r="J1291" s="647"/>
      <c r="K1291" s="1716" t="s">
        <v>1114</v>
      </c>
      <c r="L1291" s="1762">
        <f t="shared" si="930"/>
        <v>14</v>
      </c>
      <c r="M1291" s="1762">
        <f>(L1291-H1291)-R1291</f>
        <v>14</v>
      </c>
      <c r="N1291" s="1765"/>
      <c r="O1291" s="1762">
        <f t="shared" ref="O1291:O1292" si="954">SUM(M1291,N1291)</f>
        <v>14</v>
      </c>
      <c r="P1291" s="1817" t="s">
        <v>505</v>
      </c>
      <c r="Q1291" s="1765"/>
      <c r="R1291" s="1762"/>
      <c r="S1291" s="649"/>
      <c r="T1291" s="649"/>
      <c r="U1291" s="7"/>
      <c r="V1291" s="7"/>
      <c r="W1291" s="7"/>
      <c r="X1291" s="7"/>
      <c r="Y1291" s="7"/>
      <c r="Z1291" s="7"/>
      <c r="AA1291" s="7"/>
      <c r="AB1291" s="7"/>
      <c r="AC1291" s="7"/>
    </row>
    <row r="1292">
      <c r="A1292" s="1714" t="s">
        <v>77</v>
      </c>
      <c r="B1292" s="692">
        <v>0.0</v>
      </c>
      <c r="C1292" s="692">
        <v>0.0</v>
      </c>
      <c r="D1292" s="692">
        <v>0.0</v>
      </c>
      <c r="E1292" s="692">
        <v>0.0</v>
      </c>
      <c r="F1292" s="692"/>
      <c r="G1292" s="692"/>
      <c r="H1292" s="693">
        <f t="shared" si="953"/>
        <v>0</v>
      </c>
      <c r="I1292" s="596">
        <f>(I1291/60)</f>
        <v>0</v>
      </c>
      <c r="J1292" s="647"/>
      <c r="K1292" s="1714" t="s">
        <v>77</v>
      </c>
      <c r="L1292" s="701">
        <f t="shared" si="930"/>
        <v>0</v>
      </c>
      <c r="M1292" s="701">
        <f>(L1292-H1292-H1293)-R1292</f>
        <v>0</v>
      </c>
      <c r="N1292" s="692"/>
      <c r="O1292" s="701">
        <f t="shared" si="954"/>
        <v>0</v>
      </c>
      <c r="P1292" s="701"/>
      <c r="Q1292" s="692"/>
      <c r="R1292" s="1686"/>
      <c r="S1292" s="649"/>
      <c r="T1292" s="649"/>
      <c r="U1292" s="7"/>
      <c r="V1292" s="7"/>
      <c r="W1292" s="7"/>
      <c r="X1292" s="7"/>
      <c r="Y1292" s="7"/>
      <c r="Z1292" s="7"/>
      <c r="AA1292" s="7"/>
      <c r="AB1292" s="7"/>
      <c r="AC1292" s="7"/>
    </row>
    <row r="1293">
      <c r="A1293" s="1714" t="s">
        <v>78</v>
      </c>
      <c r="B1293" s="692">
        <v>0.0</v>
      </c>
      <c r="C1293" s="692">
        <v>0.0</v>
      </c>
      <c r="D1293" s="692">
        <v>0.0</v>
      </c>
      <c r="E1293" s="692">
        <v>0.0</v>
      </c>
      <c r="F1293" s="692"/>
      <c r="G1293" s="692"/>
      <c r="H1293" s="693">
        <f t="shared" si="953"/>
        <v>0</v>
      </c>
      <c r="I1293" s="701"/>
      <c r="J1293" s="647"/>
      <c r="K1293" s="1714" t="s">
        <v>78</v>
      </c>
      <c r="L1293" s="701" t="str">
        <f t="shared" si="930"/>
        <v>-</v>
      </c>
      <c r="M1293" s="701" t="s">
        <v>79</v>
      </c>
      <c r="N1293" s="692"/>
      <c r="O1293" s="701" t="s">
        <v>79</v>
      </c>
      <c r="P1293" s="701"/>
      <c r="Q1293" s="701"/>
      <c r="R1293" s="1686"/>
      <c r="S1293" s="649"/>
      <c r="T1293" s="649"/>
      <c r="U1293" s="7"/>
      <c r="V1293" s="7"/>
      <c r="W1293" s="7"/>
      <c r="X1293" s="7"/>
      <c r="Y1293" s="7"/>
      <c r="Z1293" s="7"/>
      <c r="AA1293" s="7"/>
      <c r="AB1293" s="7"/>
      <c r="AC1293" s="7"/>
    </row>
    <row r="1294">
      <c r="A1294" s="1714" t="s">
        <v>446</v>
      </c>
      <c r="B1294" s="692">
        <v>0.0</v>
      </c>
      <c r="C1294" s="692">
        <v>0.0</v>
      </c>
      <c r="D1294" s="692">
        <v>0.0</v>
      </c>
      <c r="E1294" s="692">
        <v>0.0</v>
      </c>
      <c r="F1294" s="692"/>
      <c r="G1294" s="692"/>
      <c r="H1294" s="693">
        <f t="shared" ref="H1294:H1296" si="955">sum(B1294:G1294)</f>
        <v>0</v>
      </c>
      <c r="I1294" s="701"/>
      <c r="J1294" s="647"/>
      <c r="K1294" s="1714" t="s">
        <v>446</v>
      </c>
      <c r="L1294" s="701">
        <f t="shared" si="930"/>
        <v>2</v>
      </c>
      <c r="M1294" s="701">
        <f>(L1294-H1294)-R1294</f>
        <v>2</v>
      </c>
      <c r="N1294" s="692"/>
      <c r="O1294" s="701">
        <f t="shared" ref="O1294:O1295" si="956">SUM(M1294,N1294)</f>
        <v>2</v>
      </c>
      <c r="P1294" s="701"/>
      <c r="Q1294" s="1621"/>
      <c r="R1294" s="1686"/>
      <c r="S1294" s="649"/>
      <c r="T1294" s="649"/>
      <c r="U1294" s="7"/>
      <c r="V1294" s="7"/>
      <c r="W1294" s="7"/>
      <c r="X1294" s="7"/>
      <c r="Y1294" s="7"/>
      <c r="Z1294" s="7"/>
      <c r="AA1294" s="7"/>
      <c r="AB1294" s="7"/>
      <c r="AC1294" s="7"/>
    </row>
    <row r="1295">
      <c r="A1295" s="1714" t="s">
        <v>751</v>
      </c>
      <c r="B1295" s="692">
        <v>0.0</v>
      </c>
      <c r="C1295" s="692">
        <v>0.0</v>
      </c>
      <c r="D1295" s="692">
        <v>0.0</v>
      </c>
      <c r="E1295" s="692">
        <v>0.0</v>
      </c>
      <c r="F1295" s="692"/>
      <c r="G1295" s="692"/>
      <c r="H1295" s="693">
        <f t="shared" si="955"/>
        <v>0</v>
      </c>
      <c r="I1295" s="701"/>
      <c r="J1295" s="647"/>
      <c r="K1295" s="1714" t="s">
        <v>751</v>
      </c>
      <c r="L1295" s="701">
        <f t="shared" si="930"/>
        <v>0</v>
      </c>
      <c r="M1295" s="701">
        <f t="shared" ref="M1295:M1296" si="957">(L1295-H1295)</f>
        <v>0</v>
      </c>
      <c r="N1295" s="692"/>
      <c r="O1295" s="701">
        <f t="shared" si="956"/>
        <v>0</v>
      </c>
      <c r="P1295" s="701"/>
      <c r="Q1295" s="1621"/>
      <c r="R1295" s="1686"/>
      <c r="S1295" s="649"/>
      <c r="T1295" s="649"/>
      <c r="U1295" s="7"/>
      <c r="V1295" s="7"/>
      <c r="W1295" s="7"/>
      <c r="X1295" s="7"/>
      <c r="Y1295" s="7"/>
      <c r="Z1295" s="7"/>
      <c r="AA1295" s="7"/>
      <c r="AB1295" s="7"/>
      <c r="AC1295" s="7"/>
    </row>
    <row r="1296">
      <c r="A1296" s="1714" t="s">
        <v>80</v>
      </c>
      <c r="B1296" s="692">
        <v>0.0</v>
      </c>
      <c r="C1296" s="692">
        <v>0.0</v>
      </c>
      <c r="D1296" s="692">
        <v>0.0</v>
      </c>
      <c r="E1296" s="692">
        <v>0.0</v>
      </c>
      <c r="F1296" s="692"/>
      <c r="G1296" s="692"/>
      <c r="H1296" s="693">
        <f t="shared" si="955"/>
        <v>0</v>
      </c>
      <c r="I1296" s="701"/>
      <c r="J1296" s="647"/>
      <c r="K1296" s="1714" t="s">
        <v>80</v>
      </c>
      <c r="L1296" s="701">
        <f t="shared" si="930"/>
        <v>0</v>
      </c>
      <c r="M1296" s="701">
        <f t="shared" si="957"/>
        <v>0</v>
      </c>
      <c r="N1296" s="692"/>
      <c r="O1296" s="701">
        <f>sum(M1296,N1296)</f>
        <v>0</v>
      </c>
      <c r="P1296" s="701"/>
      <c r="Q1296" s="1621"/>
      <c r="R1296" s="1686"/>
      <c r="S1296" s="649"/>
      <c r="T1296" s="649"/>
      <c r="U1296" s="7"/>
      <c r="V1296" s="7"/>
      <c r="W1296" s="7"/>
      <c r="X1296" s="7"/>
      <c r="Y1296" s="7"/>
      <c r="Z1296" s="7"/>
      <c r="AA1296" s="7"/>
      <c r="AB1296" s="7"/>
      <c r="AC1296" s="7"/>
    </row>
    <row r="1297">
      <c r="A1297" s="1818" t="s">
        <v>1134</v>
      </c>
      <c r="B1297" s="1760">
        <v>0.0</v>
      </c>
      <c r="C1297" s="1760">
        <v>0.0</v>
      </c>
      <c r="D1297" s="1760">
        <v>0.0</v>
      </c>
      <c r="E1297" s="1760">
        <v>0.0</v>
      </c>
      <c r="F1297" s="1760"/>
      <c r="G1297" s="1760"/>
      <c r="H1297" s="1761">
        <f t="shared" ref="H1297:H1299" si="958">SUM(B1297:G1297)</f>
        <v>0</v>
      </c>
      <c r="I1297" s="1762">
        <f>SUM(H1297:H1301)</f>
        <v>0</v>
      </c>
      <c r="J1297" s="647"/>
      <c r="K1297" s="1818" t="s">
        <v>1134</v>
      </c>
      <c r="L1297" s="1762">
        <f t="shared" si="930"/>
        <v>0</v>
      </c>
      <c r="M1297" s="1762">
        <f>(L1297-H1297)-R1297</f>
        <v>0</v>
      </c>
      <c r="N1297" s="1760"/>
      <c r="O1297" s="1762">
        <f t="shared" ref="O1297:O1298" si="959">SUM(M1297,N1297)</f>
        <v>0</v>
      </c>
      <c r="P1297" s="1762"/>
      <c r="Q1297" s="1762"/>
      <c r="R1297" s="1762"/>
      <c r="S1297" s="649"/>
      <c r="T1297" s="649"/>
      <c r="U1297" s="7"/>
      <c r="V1297" s="7"/>
      <c r="W1297" s="7"/>
      <c r="X1297" s="7"/>
      <c r="Y1297" s="7"/>
      <c r="Z1297" s="7"/>
      <c r="AA1297" s="7"/>
      <c r="AB1297" s="7"/>
      <c r="AC1297" s="7"/>
    </row>
    <row r="1298">
      <c r="A1298" s="1714" t="s">
        <v>77</v>
      </c>
      <c r="B1298" s="692">
        <v>0.0</v>
      </c>
      <c r="C1298" s="692">
        <v>0.0</v>
      </c>
      <c r="D1298" s="692">
        <v>0.0</v>
      </c>
      <c r="E1298" s="692">
        <v>0.0</v>
      </c>
      <c r="F1298" s="692"/>
      <c r="G1298" s="690"/>
      <c r="H1298" s="693">
        <f t="shared" si="958"/>
        <v>0</v>
      </c>
      <c r="I1298" s="596">
        <f>(I1297/60)</f>
        <v>0</v>
      </c>
      <c r="J1298" s="647"/>
      <c r="K1298" s="1714" t="s">
        <v>77</v>
      </c>
      <c r="L1298" s="701">
        <f t="shared" si="930"/>
        <v>0</v>
      </c>
      <c r="M1298" s="701">
        <f>(L1298-H1298-H1299)-R1298</f>
        <v>0</v>
      </c>
      <c r="N1298" s="692"/>
      <c r="O1298" s="701">
        <f t="shared" si="959"/>
        <v>0</v>
      </c>
      <c r="P1298" s="701"/>
      <c r="Q1298" s="701"/>
      <c r="R1298" s="1686"/>
      <c r="S1298" s="649"/>
      <c r="T1298" s="649"/>
      <c r="U1298" s="7"/>
      <c r="V1298" s="7"/>
      <c r="W1298" s="7"/>
      <c r="X1298" s="7"/>
      <c r="Y1298" s="7"/>
      <c r="Z1298" s="7"/>
      <c r="AA1298" s="7"/>
      <c r="AB1298" s="7"/>
      <c r="AC1298" s="7"/>
    </row>
    <row r="1299">
      <c r="A1299" s="1714" t="s">
        <v>78</v>
      </c>
      <c r="B1299" s="692">
        <v>0.0</v>
      </c>
      <c r="C1299" s="692">
        <v>0.0</v>
      </c>
      <c r="D1299" s="692">
        <v>0.0</v>
      </c>
      <c r="E1299" s="692">
        <v>0.0</v>
      </c>
      <c r="F1299" s="692"/>
      <c r="G1299" s="690"/>
      <c r="H1299" s="693">
        <f t="shared" si="958"/>
        <v>0</v>
      </c>
      <c r="I1299" s="701"/>
      <c r="J1299" s="647"/>
      <c r="K1299" s="1714" t="s">
        <v>78</v>
      </c>
      <c r="L1299" s="701" t="str">
        <f t="shared" si="930"/>
        <v>-</v>
      </c>
      <c r="M1299" s="701" t="s">
        <v>79</v>
      </c>
      <c r="N1299" s="692"/>
      <c r="O1299" s="701" t="s">
        <v>79</v>
      </c>
      <c r="P1299" s="701"/>
      <c r="Q1299" s="701"/>
      <c r="R1299" s="1686"/>
      <c r="S1299" s="649"/>
      <c r="T1299" s="649"/>
      <c r="U1299" s="7"/>
      <c r="V1299" s="7"/>
      <c r="W1299" s="7"/>
      <c r="X1299" s="7"/>
      <c r="Y1299" s="7"/>
      <c r="Z1299" s="7"/>
      <c r="AA1299" s="7"/>
      <c r="AB1299" s="7"/>
      <c r="AC1299" s="7"/>
    </row>
    <row r="1300">
      <c r="A1300" s="1714" t="s">
        <v>446</v>
      </c>
      <c r="B1300" s="692">
        <v>0.0</v>
      </c>
      <c r="C1300" s="692">
        <v>0.0</v>
      </c>
      <c r="D1300" s="692">
        <v>0.0</v>
      </c>
      <c r="E1300" s="692">
        <v>0.0</v>
      </c>
      <c r="F1300" s="692"/>
      <c r="G1300" s="690"/>
      <c r="H1300" s="693">
        <f t="shared" ref="H1300:H1301" si="960">sum(B1300:G1300)</f>
        <v>0</v>
      </c>
      <c r="I1300" s="701"/>
      <c r="J1300" s="647"/>
      <c r="K1300" s="1714" t="s">
        <v>446</v>
      </c>
      <c r="L1300" s="701">
        <f t="shared" si="930"/>
        <v>0</v>
      </c>
      <c r="M1300" s="701">
        <f t="shared" ref="M1300:M1302" si="961">(L1300-H1300)</f>
        <v>0</v>
      </c>
      <c r="N1300" s="692"/>
      <c r="O1300" s="701">
        <f t="shared" ref="O1300:O1301" si="962">SUM(M1300,N1300)</f>
        <v>0</v>
      </c>
      <c r="P1300" s="701"/>
      <c r="Q1300" s="701"/>
      <c r="R1300" s="1686"/>
      <c r="S1300" s="649"/>
      <c r="T1300" s="649"/>
      <c r="U1300" s="7"/>
      <c r="V1300" s="7"/>
      <c r="W1300" s="7"/>
      <c r="X1300" s="7"/>
      <c r="Y1300" s="7"/>
      <c r="Z1300" s="7"/>
      <c r="AA1300" s="7"/>
      <c r="AB1300" s="7"/>
      <c r="AC1300" s="7"/>
    </row>
    <row r="1301">
      <c r="A1301" s="1714" t="s">
        <v>751</v>
      </c>
      <c r="B1301" s="692">
        <v>0.0</v>
      </c>
      <c r="C1301" s="692">
        <v>0.0</v>
      </c>
      <c r="D1301" s="692">
        <v>0.0</v>
      </c>
      <c r="E1301" s="692">
        <v>0.0</v>
      </c>
      <c r="F1301" s="692"/>
      <c r="G1301" s="690"/>
      <c r="H1301" s="693">
        <f t="shared" si="960"/>
        <v>0</v>
      </c>
      <c r="I1301" s="701"/>
      <c r="J1301" s="647"/>
      <c r="K1301" s="1714" t="s">
        <v>751</v>
      </c>
      <c r="L1301" s="701">
        <f t="shared" si="930"/>
        <v>0</v>
      </c>
      <c r="M1301" s="701">
        <f t="shared" si="961"/>
        <v>0</v>
      </c>
      <c r="N1301" s="692"/>
      <c r="O1301" s="701">
        <f t="shared" si="962"/>
        <v>0</v>
      </c>
      <c r="P1301" s="701"/>
      <c r="Q1301" s="701"/>
      <c r="R1301" s="1686"/>
      <c r="S1301" s="649"/>
      <c r="T1301" s="649"/>
      <c r="U1301" s="7"/>
      <c r="V1301" s="7"/>
      <c r="W1301" s="7"/>
      <c r="X1301" s="7"/>
      <c r="Y1301" s="7"/>
      <c r="Z1301" s="7"/>
      <c r="AA1301" s="7"/>
      <c r="AB1301" s="7"/>
      <c r="AC1301" s="7"/>
    </row>
    <row r="1302">
      <c r="A1302" s="1714" t="s">
        <v>80</v>
      </c>
      <c r="B1302" s="692">
        <v>0.0</v>
      </c>
      <c r="C1302" s="692">
        <v>0.0</v>
      </c>
      <c r="D1302" s="692">
        <v>0.0</v>
      </c>
      <c r="E1302" s="692">
        <v>0.0</v>
      </c>
      <c r="F1302" s="692"/>
      <c r="G1302" s="690"/>
      <c r="H1302" s="693">
        <f>SUM(B1302:G1302)</f>
        <v>0</v>
      </c>
      <c r="I1302" s="701"/>
      <c r="J1302" s="647"/>
      <c r="K1302" s="1714" t="s">
        <v>80</v>
      </c>
      <c r="L1302" s="701">
        <f t="shared" si="930"/>
        <v>0</v>
      </c>
      <c r="M1302" s="701">
        <f t="shared" si="961"/>
        <v>0</v>
      </c>
      <c r="N1302" s="692"/>
      <c r="O1302" s="701">
        <f>sum(M1302,N1302)</f>
        <v>0</v>
      </c>
      <c r="P1302" s="701"/>
      <c r="Q1302" s="701"/>
      <c r="R1302" s="1686"/>
      <c r="S1302" s="649"/>
      <c r="T1302" s="649"/>
      <c r="U1302" s="7"/>
      <c r="V1302" s="7"/>
      <c r="W1302" s="7"/>
      <c r="X1302" s="7"/>
      <c r="Y1302" s="7"/>
      <c r="Z1302" s="7"/>
      <c r="AA1302" s="7"/>
      <c r="AB1302" s="7"/>
      <c r="AC1302" s="7"/>
    </row>
    <row r="1303">
      <c r="A1303" s="1757" t="s">
        <v>270</v>
      </c>
      <c r="B1303" s="1758">
        <f t="shared" ref="B1303:H1303" si="963"> SUM(B1304:B1308,B1310:B1314,B1316:B1320,B1322:B1326,B1328:B1332,B1334:B1338,B1340:B1344)</f>
        <v>2</v>
      </c>
      <c r="C1303" s="1758">
        <f t="shared" si="963"/>
        <v>15</v>
      </c>
      <c r="D1303" s="1758">
        <f t="shared" si="963"/>
        <v>11</v>
      </c>
      <c r="E1303" s="1758">
        <f t="shared" si="963"/>
        <v>8</v>
      </c>
      <c r="F1303" s="1758">
        <f t="shared" si="963"/>
        <v>0</v>
      </c>
      <c r="G1303" s="1758">
        <f t="shared" si="963"/>
        <v>0</v>
      </c>
      <c r="H1303" s="1758">
        <f t="shared" si="963"/>
        <v>36</v>
      </c>
      <c r="I1303" s="1758"/>
      <c r="J1303" s="635"/>
      <c r="K1303" s="1757" t="s">
        <v>270</v>
      </c>
      <c r="L1303" s="1682"/>
      <c r="M1303" s="1682"/>
      <c r="N1303" s="1682"/>
      <c r="O1303" s="1682"/>
      <c r="P1303" s="1682"/>
      <c r="Q1303" s="1682"/>
      <c r="R1303" s="1682"/>
      <c r="S1303" s="649"/>
      <c r="T1303" s="649"/>
      <c r="U1303" s="7"/>
      <c r="V1303" s="7"/>
      <c r="W1303" s="7"/>
      <c r="X1303" s="7"/>
      <c r="Y1303" s="7"/>
      <c r="Z1303" s="7"/>
      <c r="AA1303" s="7"/>
      <c r="AB1303" s="7"/>
      <c r="AC1303" s="7"/>
    </row>
    <row r="1304">
      <c r="A1304" s="1759" t="s">
        <v>89</v>
      </c>
      <c r="B1304" s="1760">
        <v>0.0</v>
      </c>
      <c r="C1304" s="1760">
        <v>0.0</v>
      </c>
      <c r="D1304" s="1760">
        <v>0.0</v>
      </c>
      <c r="E1304" s="1760">
        <v>0.0</v>
      </c>
      <c r="F1304" s="1760"/>
      <c r="G1304" s="1760"/>
      <c r="H1304" s="1761">
        <f t="shared" ref="H1304:H1306" si="964">SUM(B1304:G1304)</f>
        <v>0</v>
      </c>
      <c r="I1304" s="1762">
        <f>SUM(H1304:H1308)</f>
        <v>0</v>
      </c>
      <c r="J1304" s="647"/>
      <c r="K1304" s="1759" t="s">
        <v>89</v>
      </c>
      <c r="L1304" s="1762">
        <f>L1305</f>
        <v>0</v>
      </c>
      <c r="M1304" s="1762">
        <f>(L1304-H1304)-L1305</f>
        <v>0</v>
      </c>
      <c r="N1304" s="1765">
        <v>85.0</v>
      </c>
      <c r="O1304" s="1762">
        <f t="shared" ref="O1304:O1305" si="965">SUM(M1304,N1304)</f>
        <v>85</v>
      </c>
      <c r="P1304" s="1764"/>
      <c r="Q1304" s="1765"/>
      <c r="R1304" s="1762"/>
      <c r="S1304" s="649"/>
      <c r="T1304" s="649"/>
      <c r="U1304" s="7"/>
      <c r="V1304" s="7"/>
      <c r="W1304" s="7"/>
      <c r="X1304" s="7"/>
      <c r="Y1304" s="7"/>
      <c r="Z1304" s="7"/>
      <c r="AA1304" s="7"/>
      <c r="AB1304" s="7"/>
      <c r="AC1304" s="7"/>
    </row>
    <row r="1305">
      <c r="A1305" s="1714" t="s">
        <v>77</v>
      </c>
      <c r="B1305" s="692">
        <v>0.0</v>
      </c>
      <c r="C1305" s="692">
        <v>0.0</v>
      </c>
      <c r="D1305" s="692">
        <v>0.0</v>
      </c>
      <c r="E1305" s="692">
        <v>0.0</v>
      </c>
      <c r="F1305" s="692"/>
      <c r="G1305" s="690"/>
      <c r="H1305" s="693">
        <f t="shared" si="964"/>
        <v>0</v>
      </c>
      <c r="I1305" s="596">
        <f>(I1304/60)</f>
        <v>0</v>
      </c>
      <c r="J1305" s="647"/>
      <c r="K1305" s="1714" t="s">
        <v>77</v>
      </c>
      <c r="L1305" s="701">
        <f t="shared" ref="L1305:L1345" si="966">O777</f>
        <v>0</v>
      </c>
      <c r="M1305" s="701">
        <f>(L1305-H1305-H1306)-R1305</f>
        <v>0</v>
      </c>
      <c r="N1305" s="692">
        <v>20.0</v>
      </c>
      <c r="O1305" s="701">
        <f t="shared" si="965"/>
        <v>20</v>
      </c>
      <c r="P1305" s="701"/>
      <c r="Q1305" s="701"/>
      <c r="R1305" s="1686"/>
      <c r="S1305" s="649"/>
      <c r="T1305" s="649"/>
      <c r="U1305" s="7"/>
      <c r="V1305" s="7"/>
      <c r="W1305" s="7"/>
      <c r="X1305" s="7"/>
      <c r="Y1305" s="7"/>
      <c r="Z1305" s="7"/>
      <c r="AA1305" s="7"/>
      <c r="AB1305" s="7"/>
      <c r="AC1305" s="7"/>
    </row>
    <row r="1306">
      <c r="A1306" s="1714" t="s">
        <v>78</v>
      </c>
      <c r="B1306" s="692">
        <v>0.0</v>
      </c>
      <c r="C1306" s="692">
        <v>0.0</v>
      </c>
      <c r="D1306" s="692">
        <v>0.0</v>
      </c>
      <c r="E1306" s="692">
        <v>0.0</v>
      </c>
      <c r="F1306" s="692"/>
      <c r="G1306" s="690"/>
      <c r="H1306" s="693">
        <f t="shared" si="964"/>
        <v>0</v>
      </c>
      <c r="I1306" s="701"/>
      <c r="J1306" s="647"/>
      <c r="K1306" s="1714" t="s">
        <v>78</v>
      </c>
      <c r="L1306" s="701" t="str">
        <f t="shared" si="966"/>
        <v>-</v>
      </c>
      <c r="M1306" s="701" t="s">
        <v>79</v>
      </c>
      <c r="N1306" s="692" t="s">
        <v>79</v>
      </c>
      <c r="O1306" s="701" t="s">
        <v>79</v>
      </c>
      <c r="P1306" s="701"/>
      <c r="Q1306" s="701"/>
      <c r="R1306" s="1686"/>
      <c r="S1306" s="649"/>
      <c r="T1306" s="649"/>
      <c r="U1306" s="7"/>
      <c r="V1306" s="7"/>
      <c r="W1306" s="7"/>
      <c r="X1306" s="7"/>
      <c r="Y1306" s="7"/>
      <c r="Z1306" s="7"/>
      <c r="AA1306" s="7"/>
      <c r="AB1306" s="7"/>
      <c r="AC1306" s="7"/>
    </row>
    <row r="1307">
      <c r="A1307" s="1714" t="s">
        <v>446</v>
      </c>
      <c r="B1307" s="692">
        <v>0.0</v>
      </c>
      <c r="C1307" s="692">
        <v>0.0</v>
      </c>
      <c r="D1307" s="692">
        <v>0.0</v>
      </c>
      <c r="E1307" s="692">
        <v>0.0</v>
      </c>
      <c r="F1307" s="692"/>
      <c r="G1307" s="690"/>
      <c r="H1307" s="693">
        <f t="shared" ref="H1307:H1308" si="967">sum(B1307:G1307)</f>
        <v>0</v>
      </c>
      <c r="I1307" s="701"/>
      <c r="J1307" s="647"/>
      <c r="K1307" s="1714" t="s">
        <v>446</v>
      </c>
      <c r="L1307" s="701">
        <f t="shared" si="966"/>
        <v>0</v>
      </c>
      <c r="M1307" s="701">
        <f t="shared" ref="M1307:M1308" si="968">(L1307-H1307)-R1307</f>
        <v>0</v>
      </c>
      <c r="N1307" s="692">
        <v>0.0</v>
      </c>
      <c r="O1307" s="701">
        <f t="shared" ref="O1307:O1308" si="969">SUM(M1307,N1307)</f>
        <v>0</v>
      </c>
      <c r="P1307" s="701"/>
      <c r="Q1307" s="701"/>
      <c r="R1307" s="1686"/>
      <c r="S1307" s="649"/>
      <c r="T1307" s="649"/>
      <c r="U1307" s="7"/>
      <c r="V1307" s="7"/>
      <c r="W1307" s="7"/>
      <c r="X1307" s="7"/>
      <c r="Y1307" s="7"/>
      <c r="Z1307" s="7"/>
      <c r="AA1307" s="7"/>
      <c r="AB1307" s="7"/>
      <c r="AC1307" s="7"/>
    </row>
    <row r="1308">
      <c r="A1308" s="1714" t="s">
        <v>751</v>
      </c>
      <c r="B1308" s="692">
        <v>0.0</v>
      </c>
      <c r="C1308" s="692">
        <v>0.0</v>
      </c>
      <c r="D1308" s="692">
        <v>0.0</v>
      </c>
      <c r="E1308" s="692">
        <v>0.0</v>
      </c>
      <c r="F1308" s="692"/>
      <c r="G1308" s="690"/>
      <c r="H1308" s="693">
        <f t="shared" si="967"/>
        <v>0</v>
      </c>
      <c r="I1308" s="701"/>
      <c r="J1308" s="647"/>
      <c r="K1308" s="1714" t="s">
        <v>751</v>
      </c>
      <c r="L1308" s="701">
        <f t="shared" si="966"/>
        <v>0</v>
      </c>
      <c r="M1308" s="701">
        <f t="shared" si="968"/>
        <v>0</v>
      </c>
      <c r="N1308" s="692">
        <v>0.0</v>
      </c>
      <c r="O1308" s="701">
        <f t="shared" si="969"/>
        <v>0</v>
      </c>
      <c r="P1308" s="701"/>
      <c r="Q1308" s="701"/>
      <c r="R1308" s="1686"/>
      <c r="S1308" s="649"/>
      <c r="T1308" s="649"/>
      <c r="U1308" s="7"/>
      <c r="V1308" s="7"/>
      <c r="W1308" s="7"/>
      <c r="X1308" s="7"/>
      <c r="Y1308" s="7"/>
      <c r="Z1308" s="7"/>
      <c r="AA1308" s="7"/>
      <c r="AB1308" s="7"/>
      <c r="AC1308" s="7"/>
    </row>
    <row r="1309">
      <c r="A1309" s="1714" t="s">
        <v>80</v>
      </c>
      <c r="B1309" s="692">
        <v>0.0</v>
      </c>
      <c r="C1309" s="692">
        <v>0.0</v>
      </c>
      <c r="D1309" s="692">
        <v>0.0</v>
      </c>
      <c r="E1309" s="692">
        <v>0.0</v>
      </c>
      <c r="F1309" s="692"/>
      <c r="G1309" s="690"/>
      <c r="H1309" s="693">
        <f t="shared" ref="H1309:H1312" si="970">SUM(B1309:G1309)</f>
        <v>0</v>
      </c>
      <c r="I1309" s="701"/>
      <c r="J1309" s="647"/>
      <c r="K1309" s="1714" t="s">
        <v>80</v>
      </c>
      <c r="L1309" s="701">
        <f t="shared" si="966"/>
        <v>0</v>
      </c>
      <c r="M1309" s="701">
        <f>(L1309-H1309)</f>
        <v>0</v>
      </c>
      <c r="N1309" s="692">
        <v>30.0</v>
      </c>
      <c r="O1309" s="701">
        <f>sum(M1309,N1309)</f>
        <v>30</v>
      </c>
      <c r="P1309" s="701"/>
      <c r="Q1309" s="701"/>
      <c r="R1309" s="1686"/>
      <c r="S1309" s="649"/>
      <c r="T1309" s="649"/>
      <c r="U1309" s="7"/>
      <c r="V1309" s="7"/>
      <c r="W1309" s="7"/>
      <c r="X1309" s="7"/>
      <c r="Y1309" s="7"/>
      <c r="Z1309" s="7"/>
      <c r="AA1309" s="7"/>
      <c r="AB1309" s="7"/>
      <c r="AC1309" s="7"/>
    </row>
    <row r="1310">
      <c r="A1310" s="1715" t="s">
        <v>88</v>
      </c>
      <c r="B1310" s="1765">
        <v>0.0</v>
      </c>
      <c r="C1310" s="1765">
        <v>7.0</v>
      </c>
      <c r="D1310" s="1765">
        <v>9.0</v>
      </c>
      <c r="E1310" s="1765">
        <v>6.0</v>
      </c>
      <c r="F1310" s="1765"/>
      <c r="G1310" s="1760"/>
      <c r="H1310" s="1761">
        <f t="shared" si="970"/>
        <v>22</v>
      </c>
      <c r="I1310" s="1762">
        <f>SUM(H1310:H1314)</f>
        <v>26</v>
      </c>
      <c r="J1310" s="647"/>
      <c r="K1310" s="1715" t="s">
        <v>88</v>
      </c>
      <c r="L1310" s="1762">
        <f t="shared" si="966"/>
        <v>25</v>
      </c>
      <c r="M1310" s="1762">
        <f>(L1310-H1310)-R1310</f>
        <v>3</v>
      </c>
      <c r="N1310" s="1765"/>
      <c r="O1310" s="1762">
        <f t="shared" ref="O1310:O1311" si="971">SUM(M1310,N1310)</f>
        <v>3</v>
      </c>
      <c r="P1310" s="1817"/>
      <c r="Q1310" s="1765"/>
      <c r="R1310" s="1765"/>
      <c r="S1310" s="649"/>
      <c r="T1310" s="649"/>
      <c r="U1310" s="7"/>
      <c r="V1310" s="7"/>
      <c r="W1310" s="7"/>
      <c r="X1310" s="7"/>
      <c r="Y1310" s="7"/>
      <c r="Z1310" s="7"/>
      <c r="AA1310" s="7"/>
      <c r="AB1310" s="7"/>
      <c r="AC1310" s="7"/>
    </row>
    <row r="1311">
      <c r="A1311" s="1714" t="s">
        <v>77</v>
      </c>
      <c r="B1311" s="692">
        <v>0.0</v>
      </c>
      <c r="C1311" s="702">
        <v>0.0</v>
      </c>
      <c r="D1311" s="692">
        <v>0.0</v>
      </c>
      <c r="E1311" s="692">
        <v>0.0</v>
      </c>
      <c r="F1311" s="692"/>
      <c r="G1311" s="692"/>
      <c r="H1311" s="693">
        <f t="shared" si="970"/>
        <v>0</v>
      </c>
      <c r="I1311" s="596">
        <f>(I1310/60)</f>
        <v>0.4333333333</v>
      </c>
      <c r="J1311" s="647"/>
      <c r="K1311" s="1714" t="s">
        <v>77</v>
      </c>
      <c r="L1311" s="701">
        <f t="shared" si="966"/>
        <v>0</v>
      </c>
      <c r="M1311" s="701">
        <f>(L1311-H1311-H1312)-R1311</f>
        <v>0</v>
      </c>
      <c r="N1311" s="692"/>
      <c r="O1311" s="701">
        <f t="shared" si="971"/>
        <v>0</v>
      </c>
      <c r="P1311" s="701"/>
      <c r="Q1311" s="692"/>
      <c r="R1311" s="1686"/>
      <c r="S1311" s="649"/>
      <c r="T1311" s="649"/>
      <c r="U1311" s="7"/>
      <c r="V1311" s="7"/>
      <c r="W1311" s="7"/>
      <c r="X1311" s="7"/>
      <c r="Y1311" s="7"/>
      <c r="Z1311" s="7"/>
      <c r="AA1311" s="7"/>
      <c r="AB1311" s="7"/>
      <c r="AC1311" s="7"/>
    </row>
    <row r="1312">
      <c r="A1312" s="1714" t="s">
        <v>78</v>
      </c>
      <c r="B1312" s="692">
        <v>0.0</v>
      </c>
      <c r="C1312" s="702">
        <v>0.0</v>
      </c>
      <c r="D1312" s="692">
        <v>0.0</v>
      </c>
      <c r="E1312" s="692">
        <v>0.0</v>
      </c>
      <c r="F1312" s="692"/>
      <c r="G1312" s="692"/>
      <c r="H1312" s="693">
        <f t="shared" si="970"/>
        <v>0</v>
      </c>
      <c r="I1312" s="701"/>
      <c r="J1312" s="647"/>
      <c r="K1312" s="1714" t="s">
        <v>78</v>
      </c>
      <c r="L1312" s="701" t="str">
        <f t="shared" si="966"/>
        <v>-</v>
      </c>
      <c r="M1312" s="701" t="s">
        <v>79</v>
      </c>
      <c r="N1312" s="692"/>
      <c r="O1312" s="701" t="s">
        <v>79</v>
      </c>
      <c r="P1312" s="701"/>
      <c r="Q1312" s="701"/>
      <c r="R1312" s="1686"/>
      <c r="S1312" s="649"/>
      <c r="T1312" s="649"/>
      <c r="U1312" s="7"/>
      <c r="V1312" s="7"/>
      <c r="W1312" s="7"/>
      <c r="X1312" s="7"/>
      <c r="Y1312" s="7"/>
      <c r="Z1312" s="7"/>
      <c r="AA1312" s="7"/>
      <c r="AB1312" s="7"/>
      <c r="AC1312" s="7"/>
    </row>
    <row r="1313">
      <c r="A1313" s="1714" t="s">
        <v>446</v>
      </c>
      <c r="B1313" s="692">
        <v>0.0</v>
      </c>
      <c r="C1313" s="702">
        <v>1.0</v>
      </c>
      <c r="D1313" s="692">
        <v>0.0</v>
      </c>
      <c r="E1313" s="692">
        <v>2.0</v>
      </c>
      <c r="F1313" s="692"/>
      <c r="G1313" s="692"/>
      <c r="H1313" s="693">
        <f t="shared" ref="H1313:H1315" si="972">sum(B1313:G1313)</f>
        <v>3</v>
      </c>
      <c r="I1313" s="701"/>
      <c r="J1313" s="647"/>
      <c r="K1313" s="1714" t="s">
        <v>446</v>
      </c>
      <c r="L1313" s="701">
        <f t="shared" si="966"/>
        <v>3</v>
      </c>
      <c r="M1313" s="701">
        <f>(L1313-H1313)-R1313</f>
        <v>0</v>
      </c>
      <c r="N1313" s="692"/>
      <c r="O1313" s="701">
        <f t="shared" ref="O1313:O1314" si="973">SUM(M1313,N1313)</f>
        <v>0</v>
      </c>
      <c r="P1313" s="701"/>
      <c r="Q1313" s="692"/>
      <c r="R1313" s="1686"/>
      <c r="S1313" s="649"/>
      <c r="T1313" s="649"/>
      <c r="U1313" s="7"/>
      <c r="V1313" s="7"/>
      <c r="W1313" s="7"/>
      <c r="X1313" s="7"/>
      <c r="Y1313" s="7"/>
      <c r="Z1313" s="7"/>
      <c r="AA1313" s="7"/>
      <c r="AB1313" s="7"/>
      <c r="AC1313" s="7"/>
    </row>
    <row r="1314">
      <c r="A1314" s="1714" t="s">
        <v>751</v>
      </c>
      <c r="B1314" s="692">
        <v>0.0</v>
      </c>
      <c r="C1314" s="702">
        <v>1.0</v>
      </c>
      <c r="D1314" s="692">
        <v>0.0</v>
      </c>
      <c r="E1314" s="692">
        <v>0.0</v>
      </c>
      <c r="F1314" s="692"/>
      <c r="G1314" s="692"/>
      <c r="H1314" s="693">
        <f t="shared" si="972"/>
        <v>1</v>
      </c>
      <c r="I1314" s="701"/>
      <c r="J1314" s="647"/>
      <c r="K1314" s="1714" t="s">
        <v>751</v>
      </c>
      <c r="L1314" s="701">
        <f t="shared" si="966"/>
        <v>4</v>
      </c>
      <c r="M1314" s="701">
        <f t="shared" ref="M1314:M1315" si="974">(L1314-H1314)</f>
        <v>3</v>
      </c>
      <c r="N1314" s="692"/>
      <c r="O1314" s="701">
        <f t="shared" si="973"/>
        <v>3</v>
      </c>
      <c r="P1314" s="701"/>
      <c r="Q1314" s="692"/>
      <c r="R1314" s="1621"/>
      <c r="S1314" s="659"/>
      <c r="T1314" s="649"/>
      <c r="U1314" s="7"/>
      <c r="V1314" s="7"/>
      <c r="W1314" s="7"/>
      <c r="X1314" s="7"/>
      <c r="Y1314" s="7"/>
      <c r="Z1314" s="7"/>
      <c r="AA1314" s="7"/>
      <c r="AB1314" s="7"/>
      <c r="AC1314" s="7"/>
    </row>
    <row r="1315">
      <c r="A1315" s="1714" t="s">
        <v>80</v>
      </c>
      <c r="B1315" s="692">
        <v>0.0</v>
      </c>
      <c r="C1315" s="692">
        <v>0.0</v>
      </c>
      <c r="D1315" s="692">
        <v>0.0</v>
      </c>
      <c r="E1315" s="692">
        <v>0.0</v>
      </c>
      <c r="F1315" s="692"/>
      <c r="G1315" s="692"/>
      <c r="H1315" s="693">
        <f t="shared" si="972"/>
        <v>0</v>
      </c>
      <c r="I1315" s="701"/>
      <c r="J1315" s="647"/>
      <c r="K1315" s="1714" t="s">
        <v>80</v>
      </c>
      <c r="L1315" s="701">
        <f t="shared" si="966"/>
        <v>15</v>
      </c>
      <c r="M1315" s="701">
        <f t="shared" si="974"/>
        <v>15</v>
      </c>
      <c r="N1315" s="692"/>
      <c r="O1315" s="701">
        <f>sum(M1315,N1315)</f>
        <v>15</v>
      </c>
      <c r="P1315" s="701"/>
      <c r="Q1315" s="692"/>
      <c r="R1315" s="1686"/>
      <c r="S1315" s="649"/>
      <c r="T1315" s="649"/>
      <c r="U1315" s="7"/>
      <c r="V1315" s="7"/>
      <c r="W1315" s="7"/>
      <c r="X1315" s="7"/>
      <c r="Y1315" s="7"/>
      <c r="Z1315" s="7"/>
      <c r="AA1315" s="7"/>
      <c r="AB1315" s="7"/>
      <c r="AC1315" s="7"/>
    </row>
    <row r="1316">
      <c r="A1316" s="1715" t="s">
        <v>238</v>
      </c>
      <c r="B1316" s="1760">
        <v>0.0</v>
      </c>
      <c r="C1316" s="1760">
        <v>0.0</v>
      </c>
      <c r="D1316" s="1760">
        <v>0.0</v>
      </c>
      <c r="E1316" s="1760">
        <v>0.0</v>
      </c>
      <c r="F1316" s="1760"/>
      <c r="G1316" s="1760"/>
      <c r="H1316" s="1761">
        <f t="shared" ref="H1316:H1318" si="975">SUM(B1316:G1316)</f>
        <v>0</v>
      </c>
      <c r="I1316" s="1762">
        <f>SUM(H1316:H1320)</f>
        <v>0</v>
      </c>
      <c r="J1316" s="635"/>
      <c r="K1316" s="1715" t="s">
        <v>238</v>
      </c>
      <c r="L1316" s="1762">
        <f t="shared" si="966"/>
        <v>2</v>
      </c>
      <c r="M1316" s="1762">
        <f>(L1316-H1316)-R1316</f>
        <v>2</v>
      </c>
      <c r="N1316" s="1760">
        <v>20.0</v>
      </c>
      <c r="O1316" s="1762">
        <f t="shared" ref="O1316:O1317" si="976">SUM(M1316,N1316)</f>
        <v>22</v>
      </c>
      <c r="P1316" s="1764"/>
      <c r="Q1316" s="1762"/>
      <c r="R1316" s="1762"/>
      <c r="S1316" s="649"/>
      <c r="T1316" s="649"/>
      <c r="U1316" s="7"/>
      <c r="V1316" s="7"/>
      <c r="W1316" s="7"/>
      <c r="X1316" s="7"/>
      <c r="Y1316" s="7"/>
      <c r="Z1316" s="7"/>
      <c r="AA1316" s="7"/>
      <c r="AB1316" s="7"/>
      <c r="AC1316" s="7"/>
    </row>
    <row r="1317">
      <c r="A1317" s="1714" t="s">
        <v>77</v>
      </c>
      <c r="B1317" s="692">
        <v>0.0</v>
      </c>
      <c r="C1317" s="692">
        <v>0.0</v>
      </c>
      <c r="D1317" s="692">
        <v>0.0</v>
      </c>
      <c r="E1317" s="692">
        <v>0.0</v>
      </c>
      <c r="F1317" s="692"/>
      <c r="G1317" s="690"/>
      <c r="H1317" s="693">
        <f t="shared" si="975"/>
        <v>0</v>
      </c>
      <c r="I1317" s="596">
        <f>(I1316/60)</f>
        <v>0</v>
      </c>
      <c r="J1317" s="635"/>
      <c r="K1317" s="1714" t="s">
        <v>77</v>
      </c>
      <c r="L1317" s="701">
        <f t="shared" si="966"/>
        <v>0</v>
      </c>
      <c r="M1317" s="701">
        <f>(L1317-H1317-H1318)-R1317</f>
        <v>0</v>
      </c>
      <c r="N1317" s="692">
        <v>8.0</v>
      </c>
      <c r="O1317" s="701">
        <f t="shared" si="976"/>
        <v>8</v>
      </c>
      <c r="P1317" s="701"/>
      <c r="Q1317" s="692"/>
      <c r="R1317" s="1686"/>
      <c r="S1317" s="649"/>
      <c r="T1317" s="649"/>
      <c r="U1317" s="7"/>
      <c r="V1317" s="7"/>
      <c r="W1317" s="7"/>
      <c r="X1317" s="7"/>
      <c r="Y1317" s="7"/>
      <c r="Z1317" s="7"/>
      <c r="AA1317" s="7"/>
      <c r="AB1317" s="7"/>
      <c r="AC1317" s="7"/>
    </row>
    <row r="1318">
      <c r="A1318" s="1714" t="s">
        <v>78</v>
      </c>
      <c r="B1318" s="692">
        <v>0.0</v>
      </c>
      <c r="C1318" s="692">
        <v>0.0</v>
      </c>
      <c r="D1318" s="692">
        <v>0.0</v>
      </c>
      <c r="E1318" s="692">
        <v>0.0</v>
      </c>
      <c r="F1318" s="692"/>
      <c r="G1318" s="690"/>
      <c r="H1318" s="693">
        <f t="shared" si="975"/>
        <v>0</v>
      </c>
      <c r="I1318" s="701"/>
      <c r="J1318" s="635"/>
      <c r="K1318" s="1714" t="s">
        <v>78</v>
      </c>
      <c r="L1318" s="701" t="str">
        <f t="shared" si="966"/>
        <v>-</v>
      </c>
      <c r="M1318" s="701" t="s">
        <v>79</v>
      </c>
      <c r="N1318" s="692" t="s">
        <v>79</v>
      </c>
      <c r="O1318" s="701" t="s">
        <v>79</v>
      </c>
      <c r="P1318" s="701"/>
      <c r="Q1318" s="701"/>
      <c r="R1318" s="1686"/>
      <c r="S1318" s="649"/>
      <c r="T1318" s="649"/>
      <c r="U1318" s="7"/>
      <c r="V1318" s="7"/>
      <c r="W1318" s="7"/>
      <c r="X1318" s="7"/>
      <c r="Y1318" s="7"/>
      <c r="Z1318" s="7"/>
      <c r="AA1318" s="7"/>
      <c r="AB1318" s="7"/>
      <c r="AC1318" s="7"/>
    </row>
    <row r="1319">
      <c r="A1319" s="1714" t="s">
        <v>446</v>
      </c>
      <c r="B1319" s="692">
        <v>0.0</v>
      </c>
      <c r="C1319" s="692">
        <v>0.0</v>
      </c>
      <c r="D1319" s="692">
        <v>0.0</v>
      </c>
      <c r="E1319" s="692">
        <v>0.0</v>
      </c>
      <c r="F1319" s="692"/>
      <c r="G1319" s="690"/>
      <c r="H1319" s="693">
        <f t="shared" ref="H1319:H1321" si="977">sum(B1319:G1319)</f>
        <v>0</v>
      </c>
      <c r="I1319" s="701"/>
      <c r="J1319" s="635"/>
      <c r="K1319" s="1714" t="s">
        <v>446</v>
      </c>
      <c r="L1319" s="701">
        <f t="shared" si="966"/>
        <v>3</v>
      </c>
      <c r="M1319" s="701">
        <f>(L1319-H1319)-R1319</f>
        <v>3</v>
      </c>
      <c r="N1319" s="692">
        <v>0.0</v>
      </c>
      <c r="O1319" s="701">
        <f t="shared" ref="O1319:O1320" si="978">SUM(M1319,N1319)</f>
        <v>3</v>
      </c>
      <c r="P1319" s="701"/>
      <c r="Q1319" s="692"/>
      <c r="R1319" s="1686"/>
      <c r="S1319" s="659" t="s">
        <v>100</v>
      </c>
      <c r="T1319" s="649"/>
      <c r="U1319" s="7"/>
      <c r="V1319" s="7"/>
      <c r="W1319" s="7"/>
      <c r="X1319" s="7"/>
      <c r="Y1319" s="7"/>
      <c r="Z1319" s="7"/>
      <c r="AA1319" s="7"/>
      <c r="AB1319" s="7"/>
      <c r="AC1319" s="7"/>
    </row>
    <row r="1320">
      <c r="A1320" s="1714" t="s">
        <v>751</v>
      </c>
      <c r="B1320" s="692">
        <v>0.0</v>
      </c>
      <c r="C1320" s="702">
        <v>0.0</v>
      </c>
      <c r="D1320" s="692">
        <v>0.0</v>
      </c>
      <c r="E1320" s="692">
        <v>0.0</v>
      </c>
      <c r="F1320" s="692"/>
      <c r="G1320" s="690"/>
      <c r="H1320" s="693">
        <f t="shared" si="977"/>
        <v>0</v>
      </c>
      <c r="I1320" s="701"/>
      <c r="J1320" s="635"/>
      <c r="K1320" s="1714" t="s">
        <v>751</v>
      </c>
      <c r="L1320" s="701">
        <f t="shared" si="966"/>
        <v>2</v>
      </c>
      <c r="M1320" s="701">
        <f t="shared" ref="M1320:M1321" si="979">(L1320-H1320)</f>
        <v>2</v>
      </c>
      <c r="N1320" s="692">
        <v>0.0</v>
      </c>
      <c r="O1320" s="701">
        <f t="shared" si="978"/>
        <v>2</v>
      </c>
      <c r="P1320" s="701"/>
      <c r="Q1320" s="701"/>
      <c r="R1320" s="1686"/>
      <c r="S1320" s="649"/>
      <c r="T1320" s="649"/>
      <c r="U1320" s="7"/>
      <c r="V1320" s="7"/>
      <c r="W1320" s="7"/>
      <c r="X1320" s="7"/>
      <c r="Y1320" s="7"/>
      <c r="Z1320" s="7"/>
      <c r="AA1320" s="7"/>
      <c r="AB1320" s="7"/>
      <c r="AC1320" s="7"/>
    </row>
    <row r="1321">
      <c r="A1321" s="1714" t="s">
        <v>80</v>
      </c>
      <c r="B1321" s="692">
        <v>0.0</v>
      </c>
      <c r="C1321" s="702">
        <v>0.0</v>
      </c>
      <c r="D1321" s="692">
        <v>0.0</v>
      </c>
      <c r="E1321" s="692">
        <v>0.0</v>
      </c>
      <c r="F1321" s="692"/>
      <c r="G1321" s="690"/>
      <c r="H1321" s="693">
        <f t="shared" si="977"/>
        <v>0</v>
      </c>
      <c r="I1321" s="701"/>
      <c r="J1321" s="635"/>
      <c r="K1321" s="1714" t="s">
        <v>80</v>
      </c>
      <c r="L1321" s="701">
        <f t="shared" si="966"/>
        <v>16</v>
      </c>
      <c r="M1321" s="701">
        <f t="shared" si="979"/>
        <v>16</v>
      </c>
      <c r="N1321" s="692">
        <v>0.0</v>
      </c>
      <c r="O1321" s="701">
        <f>sum(M1321,N1321)</f>
        <v>16</v>
      </c>
      <c r="P1321" s="701"/>
      <c r="Q1321" s="692"/>
      <c r="R1321" s="1686"/>
      <c r="S1321" s="649"/>
      <c r="T1321" s="649"/>
      <c r="U1321" s="7"/>
      <c r="V1321" s="7"/>
      <c r="W1321" s="7"/>
      <c r="X1321" s="7"/>
      <c r="Y1321" s="7"/>
      <c r="Z1321" s="7"/>
      <c r="AA1321" s="7"/>
      <c r="AB1321" s="7"/>
      <c r="AC1321" s="7"/>
    </row>
    <row r="1322">
      <c r="A1322" s="1762" t="s">
        <v>713</v>
      </c>
      <c r="B1322" s="1760">
        <v>0.0</v>
      </c>
      <c r="C1322" s="1760">
        <v>2.0</v>
      </c>
      <c r="D1322" s="1760">
        <v>0.0</v>
      </c>
      <c r="E1322" s="1760">
        <v>0.0</v>
      </c>
      <c r="F1322" s="1760"/>
      <c r="G1322" s="1760"/>
      <c r="H1322" s="1761">
        <f t="shared" ref="H1322:H1324" si="980">SUM(B1322:G1322)</f>
        <v>2</v>
      </c>
      <c r="I1322" s="1762">
        <f>SUM(H1322:H1326)</f>
        <v>4</v>
      </c>
      <c r="J1322" s="647"/>
      <c r="K1322" s="1762" t="s">
        <v>713</v>
      </c>
      <c r="L1322" s="1762">
        <f t="shared" si="966"/>
        <v>9</v>
      </c>
      <c r="M1322" s="1762">
        <f>(L1322-H1322)-R1322</f>
        <v>7</v>
      </c>
      <c r="N1322" s="1765">
        <v>40.0</v>
      </c>
      <c r="O1322" s="1762">
        <f t="shared" ref="O1322:O1323" si="981">SUM(M1322,N1322)</f>
        <v>47</v>
      </c>
      <c r="P1322" s="1765"/>
      <c r="Q1322" s="1762"/>
      <c r="R1322" s="1762"/>
      <c r="S1322" s="649"/>
      <c r="T1322" s="649"/>
      <c r="U1322" s="7"/>
      <c r="V1322" s="7"/>
      <c r="W1322" s="7"/>
      <c r="X1322" s="7"/>
      <c r="Y1322" s="7"/>
      <c r="Z1322" s="7"/>
      <c r="AA1322" s="7"/>
      <c r="AB1322" s="7"/>
      <c r="AC1322" s="7"/>
    </row>
    <row r="1323">
      <c r="A1323" s="1714" t="s">
        <v>77</v>
      </c>
      <c r="B1323" s="692">
        <v>0.0</v>
      </c>
      <c r="C1323" s="692">
        <v>0.0</v>
      </c>
      <c r="D1323" s="692">
        <v>0.0</v>
      </c>
      <c r="E1323" s="692">
        <v>0.0</v>
      </c>
      <c r="F1323" s="692"/>
      <c r="G1323" s="690"/>
      <c r="H1323" s="693">
        <f t="shared" si="980"/>
        <v>0</v>
      </c>
      <c r="I1323" s="596">
        <f>(I1322/60)</f>
        <v>0.06666666667</v>
      </c>
      <c r="J1323" s="647"/>
      <c r="K1323" s="1714" t="s">
        <v>77</v>
      </c>
      <c r="L1323" s="701">
        <f t="shared" si="966"/>
        <v>0</v>
      </c>
      <c r="M1323" s="701">
        <f>(L1323-H1323-H1324)-R1323</f>
        <v>0</v>
      </c>
      <c r="N1323" s="692">
        <v>15.0</v>
      </c>
      <c r="O1323" s="701">
        <f t="shared" si="981"/>
        <v>15</v>
      </c>
      <c r="P1323" s="701"/>
      <c r="Q1323" s="701"/>
      <c r="R1323" s="1686"/>
      <c r="S1323" s="649"/>
      <c r="T1323" s="649"/>
      <c r="U1323" s="7"/>
      <c r="V1323" s="7"/>
      <c r="W1323" s="7"/>
      <c r="X1323" s="7"/>
      <c r="Y1323" s="7"/>
      <c r="Z1323" s="7"/>
      <c r="AA1323" s="7"/>
      <c r="AB1323" s="7"/>
      <c r="AC1323" s="7"/>
    </row>
    <row r="1324">
      <c r="A1324" s="1714" t="s">
        <v>78</v>
      </c>
      <c r="B1324" s="692">
        <v>0.0</v>
      </c>
      <c r="C1324" s="692">
        <v>0.0</v>
      </c>
      <c r="D1324" s="692">
        <v>0.0</v>
      </c>
      <c r="E1324" s="692">
        <v>0.0</v>
      </c>
      <c r="F1324" s="692"/>
      <c r="G1324" s="690"/>
      <c r="H1324" s="693">
        <f t="shared" si="980"/>
        <v>0</v>
      </c>
      <c r="I1324" s="701"/>
      <c r="J1324" s="647"/>
      <c r="K1324" s="1714" t="s">
        <v>78</v>
      </c>
      <c r="L1324" s="701" t="str">
        <f t="shared" si="966"/>
        <v>-</v>
      </c>
      <c r="M1324" s="701" t="s">
        <v>79</v>
      </c>
      <c r="N1324" s="692" t="s">
        <v>79</v>
      </c>
      <c r="O1324" s="701" t="s">
        <v>79</v>
      </c>
      <c r="P1324" s="701"/>
      <c r="Q1324" s="701"/>
      <c r="R1324" s="1686"/>
      <c r="S1324" s="649"/>
      <c r="T1324" s="649"/>
      <c r="U1324" s="7"/>
      <c r="V1324" s="7"/>
      <c r="W1324" s="7"/>
      <c r="X1324" s="7"/>
      <c r="Y1324" s="7"/>
      <c r="Z1324" s="7"/>
      <c r="AA1324" s="7"/>
      <c r="AB1324" s="7"/>
      <c r="AC1324" s="7"/>
    </row>
    <row r="1325">
      <c r="A1325" s="1714" t="s">
        <v>446</v>
      </c>
      <c r="B1325" s="692">
        <v>0.0</v>
      </c>
      <c r="C1325" s="692">
        <v>0.0</v>
      </c>
      <c r="D1325" s="692">
        <v>0.0</v>
      </c>
      <c r="E1325" s="692">
        <v>0.0</v>
      </c>
      <c r="F1325" s="692"/>
      <c r="G1325" s="690"/>
      <c r="H1325" s="693">
        <f t="shared" ref="H1325:H1327" si="982">sum(B1325:G1325)</f>
        <v>0</v>
      </c>
      <c r="I1325" s="701"/>
      <c r="J1325" s="647"/>
      <c r="K1325" s="1714" t="s">
        <v>446</v>
      </c>
      <c r="L1325" s="701">
        <f t="shared" si="966"/>
        <v>0</v>
      </c>
      <c r="M1325" s="701">
        <f>(L1325-H1325)-R1325</f>
        <v>0</v>
      </c>
      <c r="N1325" s="692">
        <v>0.0</v>
      </c>
      <c r="O1325" s="701">
        <f t="shared" ref="O1325:O1326" si="983">SUM(M1325,N1325)</f>
        <v>0</v>
      </c>
      <c r="P1325" s="701"/>
      <c r="Q1325" s="701"/>
      <c r="R1325" s="1686"/>
      <c r="S1325" s="649"/>
      <c r="T1325" s="649"/>
      <c r="U1325" s="7"/>
      <c r="V1325" s="7"/>
      <c r="W1325" s="7"/>
      <c r="X1325" s="7"/>
      <c r="Y1325" s="7"/>
      <c r="Z1325" s="7"/>
      <c r="AA1325" s="7"/>
      <c r="AB1325" s="7"/>
      <c r="AC1325" s="7"/>
    </row>
    <row r="1326">
      <c r="A1326" s="1714" t="s">
        <v>751</v>
      </c>
      <c r="B1326" s="692">
        <v>0.0</v>
      </c>
      <c r="C1326" s="692">
        <v>2.0</v>
      </c>
      <c r="D1326" s="692">
        <v>0.0</v>
      </c>
      <c r="E1326" s="692">
        <v>0.0</v>
      </c>
      <c r="F1326" s="692"/>
      <c r="G1326" s="690"/>
      <c r="H1326" s="693">
        <f t="shared" si="982"/>
        <v>2</v>
      </c>
      <c r="I1326" s="701"/>
      <c r="J1326" s="647"/>
      <c r="K1326" s="1714" t="s">
        <v>751</v>
      </c>
      <c r="L1326" s="701">
        <f t="shared" si="966"/>
        <v>2</v>
      </c>
      <c r="M1326" s="701">
        <f t="shared" ref="M1326:M1327" si="984">(L1326-H1326)</f>
        <v>0</v>
      </c>
      <c r="N1326" s="692">
        <v>5.0</v>
      </c>
      <c r="O1326" s="701">
        <f t="shared" si="983"/>
        <v>5</v>
      </c>
      <c r="P1326" s="701"/>
      <c r="Q1326" s="701"/>
      <c r="R1326" s="1686"/>
      <c r="S1326" s="649"/>
      <c r="T1326" s="649"/>
      <c r="U1326" s="7"/>
      <c r="V1326" s="7"/>
      <c r="W1326" s="7"/>
      <c r="X1326" s="7"/>
      <c r="Y1326" s="7"/>
      <c r="Z1326" s="7"/>
      <c r="AA1326" s="7"/>
      <c r="AB1326" s="7"/>
      <c r="AC1326" s="7"/>
    </row>
    <row r="1327">
      <c r="A1327" s="1714" t="s">
        <v>80</v>
      </c>
      <c r="B1327" s="692">
        <v>0.0</v>
      </c>
      <c r="C1327" s="692">
        <v>0.0</v>
      </c>
      <c r="D1327" s="692">
        <v>0.0</v>
      </c>
      <c r="E1327" s="692">
        <v>0.0</v>
      </c>
      <c r="F1327" s="692"/>
      <c r="G1327" s="690"/>
      <c r="H1327" s="693">
        <f t="shared" si="982"/>
        <v>0</v>
      </c>
      <c r="I1327" s="701"/>
      <c r="J1327" s="647"/>
      <c r="K1327" s="1714" t="s">
        <v>80</v>
      </c>
      <c r="L1327" s="701">
        <f t="shared" si="966"/>
        <v>0</v>
      </c>
      <c r="M1327" s="701">
        <f t="shared" si="984"/>
        <v>0</v>
      </c>
      <c r="N1327" s="692">
        <v>30.0</v>
      </c>
      <c r="O1327" s="701">
        <f>sum(M1327,N1327)</f>
        <v>30</v>
      </c>
      <c r="P1327" s="701"/>
      <c r="Q1327" s="701"/>
      <c r="R1327" s="1686"/>
      <c r="S1327" s="649"/>
      <c r="T1327" s="649"/>
      <c r="U1327" s="7"/>
      <c r="V1327" s="7"/>
      <c r="W1327" s="7"/>
      <c r="X1327" s="7"/>
      <c r="Y1327" s="7"/>
      <c r="Z1327" s="7"/>
      <c r="AA1327" s="7"/>
      <c r="AB1327" s="7"/>
      <c r="AC1327" s="7"/>
    </row>
    <row r="1328">
      <c r="A1328" s="1762" t="s">
        <v>810</v>
      </c>
      <c r="B1328" s="1760">
        <v>0.0</v>
      </c>
      <c r="C1328" s="1760">
        <v>0.0</v>
      </c>
      <c r="D1328" s="1760">
        <v>0.0</v>
      </c>
      <c r="E1328" s="1760">
        <v>0.0</v>
      </c>
      <c r="F1328" s="1760"/>
      <c r="G1328" s="1760"/>
      <c r="H1328" s="1761">
        <f t="shared" ref="H1328:H1330" si="985">SUM(B1328:G1328)</f>
        <v>0</v>
      </c>
      <c r="I1328" s="1762">
        <f>SUM(H1328:H1332)</f>
        <v>0</v>
      </c>
      <c r="J1328" s="635"/>
      <c r="K1328" s="1762" t="s">
        <v>810</v>
      </c>
      <c r="L1328" s="1762">
        <f t="shared" si="966"/>
        <v>0</v>
      </c>
      <c r="M1328" s="1762">
        <f>(L1328-H1328)-R1328</f>
        <v>0</v>
      </c>
      <c r="N1328" s="1760">
        <v>35.0</v>
      </c>
      <c r="O1328" s="1762">
        <f t="shared" ref="O1328:O1329" si="986">SUM(M1328,N1328)</f>
        <v>35</v>
      </c>
      <c r="P1328" s="1762"/>
      <c r="Q1328" s="1762"/>
      <c r="R1328" s="1762"/>
      <c r="S1328" s="649"/>
      <c r="T1328" s="649"/>
      <c r="U1328" s="7"/>
      <c r="V1328" s="7"/>
      <c r="W1328" s="7"/>
      <c r="X1328" s="7"/>
      <c r="Y1328" s="7"/>
      <c r="Z1328" s="7"/>
      <c r="AA1328" s="7"/>
      <c r="AB1328" s="7"/>
      <c r="AC1328" s="7"/>
    </row>
    <row r="1329">
      <c r="A1329" s="1714" t="s">
        <v>77</v>
      </c>
      <c r="B1329" s="692">
        <v>0.0</v>
      </c>
      <c r="C1329" s="692">
        <v>0.0</v>
      </c>
      <c r="D1329" s="692">
        <v>0.0</v>
      </c>
      <c r="E1329" s="692">
        <v>0.0</v>
      </c>
      <c r="F1329" s="692"/>
      <c r="G1329" s="690"/>
      <c r="H1329" s="693">
        <f t="shared" si="985"/>
        <v>0</v>
      </c>
      <c r="I1329" s="596">
        <f>(I1328/60)</f>
        <v>0</v>
      </c>
      <c r="J1329" s="635"/>
      <c r="K1329" s="1714" t="s">
        <v>77</v>
      </c>
      <c r="L1329" s="701">
        <f t="shared" si="966"/>
        <v>0</v>
      </c>
      <c r="M1329" s="701">
        <f>(L1329-H1329-H1330)-R1329</f>
        <v>0</v>
      </c>
      <c r="N1329" s="692">
        <v>10.0</v>
      </c>
      <c r="O1329" s="701">
        <f t="shared" si="986"/>
        <v>10</v>
      </c>
      <c r="P1329" s="701"/>
      <c r="Q1329" s="701"/>
      <c r="R1329" s="1686"/>
      <c r="S1329" s="649"/>
      <c r="T1329" s="649"/>
      <c r="U1329" s="7"/>
      <c r="V1329" s="7"/>
      <c r="W1329" s="7"/>
      <c r="X1329" s="7"/>
      <c r="Y1329" s="7"/>
      <c r="Z1329" s="7"/>
      <c r="AA1329" s="7"/>
      <c r="AB1329" s="7"/>
      <c r="AC1329" s="7"/>
    </row>
    <row r="1330">
      <c r="A1330" s="1714" t="s">
        <v>78</v>
      </c>
      <c r="B1330" s="692">
        <v>0.0</v>
      </c>
      <c r="C1330" s="692">
        <v>0.0</v>
      </c>
      <c r="D1330" s="692">
        <v>0.0</v>
      </c>
      <c r="E1330" s="692">
        <v>0.0</v>
      </c>
      <c r="F1330" s="692"/>
      <c r="G1330" s="690"/>
      <c r="H1330" s="693">
        <f t="shared" si="985"/>
        <v>0</v>
      </c>
      <c r="I1330" s="701"/>
      <c r="J1330" s="635"/>
      <c r="K1330" s="1714" t="s">
        <v>78</v>
      </c>
      <c r="L1330" s="701" t="str">
        <f t="shared" si="966"/>
        <v>-</v>
      </c>
      <c r="M1330" s="701" t="s">
        <v>79</v>
      </c>
      <c r="N1330" s="692" t="s">
        <v>79</v>
      </c>
      <c r="O1330" s="701" t="s">
        <v>79</v>
      </c>
      <c r="P1330" s="701"/>
      <c r="Q1330" s="701"/>
      <c r="R1330" s="1686"/>
      <c r="S1330" s="649"/>
      <c r="T1330" s="649"/>
      <c r="U1330" s="7"/>
      <c r="V1330" s="7"/>
      <c r="W1330" s="7"/>
      <c r="X1330" s="7"/>
      <c r="Y1330" s="7"/>
      <c r="Z1330" s="7"/>
      <c r="AA1330" s="7"/>
      <c r="AB1330" s="7"/>
      <c r="AC1330" s="7"/>
    </row>
    <row r="1331">
      <c r="A1331" s="1714" t="s">
        <v>446</v>
      </c>
      <c r="B1331" s="692">
        <v>0.0</v>
      </c>
      <c r="C1331" s="692">
        <v>0.0</v>
      </c>
      <c r="D1331" s="692">
        <v>0.0</v>
      </c>
      <c r="E1331" s="692">
        <v>0.0</v>
      </c>
      <c r="F1331" s="692"/>
      <c r="G1331" s="690"/>
      <c r="H1331" s="693">
        <f t="shared" ref="H1331:H1332" si="987">sum(B1331:G1331)</f>
        <v>0</v>
      </c>
      <c r="I1331" s="701"/>
      <c r="J1331" s="635"/>
      <c r="K1331" s="1714" t="s">
        <v>446</v>
      </c>
      <c r="L1331" s="701">
        <f t="shared" si="966"/>
        <v>0</v>
      </c>
      <c r="M1331" s="701">
        <f>(L1331-H1331)-R1331</f>
        <v>0</v>
      </c>
      <c r="N1331" s="692">
        <v>0.0</v>
      </c>
      <c r="O1331" s="701">
        <f t="shared" ref="O1331:O1332" si="988">SUM(M1331,N1331)</f>
        <v>0</v>
      </c>
      <c r="P1331" s="701"/>
      <c r="Q1331" s="701"/>
      <c r="R1331" s="1686"/>
      <c r="S1331" s="649"/>
      <c r="T1331" s="649"/>
      <c r="U1331" s="7"/>
      <c r="V1331" s="7"/>
      <c r="W1331" s="7"/>
      <c r="X1331" s="7"/>
      <c r="Y1331" s="7"/>
      <c r="Z1331" s="7"/>
      <c r="AA1331" s="7"/>
      <c r="AB1331" s="7"/>
      <c r="AC1331" s="7"/>
    </row>
    <row r="1332">
      <c r="A1332" s="1714" t="s">
        <v>751</v>
      </c>
      <c r="B1332" s="692">
        <v>0.0</v>
      </c>
      <c r="C1332" s="692">
        <v>0.0</v>
      </c>
      <c r="D1332" s="692">
        <v>0.0</v>
      </c>
      <c r="E1332" s="692">
        <v>0.0</v>
      </c>
      <c r="F1332" s="692"/>
      <c r="G1332" s="690"/>
      <c r="H1332" s="693">
        <f t="shared" si="987"/>
        <v>0</v>
      </c>
      <c r="I1332" s="701"/>
      <c r="J1332" s="635"/>
      <c r="K1332" s="1714" t="s">
        <v>751</v>
      </c>
      <c r="L1332" s="701">
        <f t="shared" si="966"/>
        <v>0</v>
      </c>
      <c r="M1332" s="701">
        <f t="shared" ref="M1332:M1333" si="989">(L1332-H1332)</f>
        <v>0</v>
      </c>
      <c r="N1332" s="692">
        <v>0.0</v>
      </c>
      <c r="O1332" s="701">
        <f t="shared" si="988"/>
        <v>0</v>
      </c>
      <c r="P1332" s="701"/>
      <c r="Q1332" s="701"/>
      <c r="R1332" s="1686"/>
      <c r="S1332" s="649"/>
      <c r="T1332" s="649"/>
      <c r="U1332" s="7"/>
      <c r="V1332" s="7"/>
      <c r="W1332" s="7"/>
      <c r="X1332" s="7"/>
      <c r="Y1332" s="7"/>
      <c r="Z1332" s="7"/>
      <c r="AA1332" s="7"/>
      <c r="AB1332" s="7"/>
      <c r="AC1332" s="7"/>
    </row>
    <row r="1333">
      <c r="A1333" s="1714" t="s">
        <v>80</v>
      </c>
      <c r="B1333" s="692">
        <v>0.0</v>
      </c>
      <c r="C1333" s="692">
        <v>0.0</v>
      </c>
      <c r="D1333" s="692">
        <v>0.0</v>
      </c>
      <c r="E1333" s="692">
        <v>0.0</v>
      </c>
      <c r="F1333" s="692"/>
      <c r="G1333" s="690"/>
      <c r="H1333" s="693">
        <f t="shared" ref="H1333:H1336" si="990">SUM(B1333:G1333)</f>
        <v>0</v>
      </c>
      <c r="I1333" s="701"/>
      <c r="J1333" s="635"/>
      <c r="K1333" s="1714" t="s">
        <v>80</v>
      </c>
      <c r="L1333" s="701">
        <f t="shared" si="966"/>
        <v>24</v>
      </c>
      <c r="M1333" s="701">
        <f t="shared" si="989"/>
        <v>24</v>
      </c>
      <c r="N1333" s="692">
        <v>0.0</v>
      </c>
      <c r="O1333" s="701">
        <f>sum(M1333,N1333)</f>
        <v>24</v>
      </c>
      <c r="P1333" s="701"/>
      <c r="Q1333" s="701"/>
      <c r="R1333" s="1686"/>
      <c r="S1333" s="649"/>
      <c r="T1333" s="649"/>
      <c r="U1333" s="7"/>
      <c r="V1333" s="7"/>
      <c r="W1333" s="7"/>
      <c r="X1333" s="7"/>
      <c r="Y1333" s="7"/>
      <c r="Z1333" s="7"/>
      <c r="AA1333" s="7"/>
      <c r="AB1333" s="7"/>
      <c r="AC1333" s="7"/>
    </row>
    <row r="1334">
      <c r="A1334" s="1771" t="s">
        <v>1115</v>
      </c>
      <c r="B1334" s="1760">
        <v>2.0</v>
      </c>
      <c r="C1334" s="1760">
        <v>1.0</v>
      </c>
      <c r="D1334" s="1760">
        <v>2.0</v>
      </c>
      <c r="E1334" s="1760">
        <v>0.0</v>
      </c>
      <c r="F1334" s="1760"/>
      <c r="G1334" s="1760"/>
      <c r="H1334" s="1761">
        <f t="shared" si="990"/>
        <v>5</v>
      </c>
      <c r="I1334" s="1762">
        <f>SUM(H1334:H1338)</f>
        <v>6</v>
      </c>
      <c r="J1334" s="2032"/>
      <c r="K1334" s="1765" t="s">
        <v>1116</v>
      </c>
      <c r="L1334" s="1762">
        <f t="shared" si="966"/>
        <v>16</v>
      </c>
      <c r="M1334" s="1762">
        <f>(L1334-H1334)-R1334</f>
        <v>11</v>
      </c>
      <c r="N1334" s="1760"/>
      <c r="O1334" s="1762">
        <f t="shared" ref="O1334:O1335" si="991">SUM(M1334,N1334)</f>
        <v>11</v>
      </c>
      <c r="P1334" s="1764"/>
      <c r="Q1334" s="1762"/>
      <c r="R1334" s="1762"/>
      <c r="S1334" s="649"/>
      <c r="T1334" s="649"/>
      <c r="U1334" s="7"/>
      <c r="V1334" s="7"/>
      <c r="W1334" s="7"/>
      <c r="X1334" s="7"/>
      <c r="Y1334" s="7"/>
      <c r="Z1334" s="7"/>
      <c r="AA1334" s="7"/>
      <c r="AB1334" s="7"/>
      <c r="AC1334" s="7"/>
    </row>
    <row r="1335">
      <c r="A1335" s="1714" t="s">
        <v>77</v>
      </c>
      <c r="B1335" s="692">
        <v>0.0</v>
      </c>
      <c r="C1335" s="692">
        <v>0.0</v>
      </c>
      <c r="D1335" s="692">
        <v>0.0</v>
      </c>
      <c r="E1335" s="692">
        <v>0.0</v>
      </c>
      <c r="F1335" s="692"/>
      <c r="G1335" s="690"/>
      <c r="H1335" s="693">
        <f t="shared" si="990"/>
        <v>0</v>
      </c>
      <c r="I1335" s="596">
        <f>(I1334/60)</f>
        <v>0.1</v>
      </c>
      <c r="J1335" s="635"/>
      <c r="K1335" s="1714" t="s">
        <v>77</v>
      </c>
      <c r="L1335" s="701">
        <f t="shared" si="966"/>
        <v>0</v>
      </c>
      <c r="M1335" s="701">
        <f>(L1335-H1335-H1336)-R1335</f>
        <v>0</v>
      </c>
      <c r="N1335" s="692"/>
      <c r="O1335" s="701">
        <f t="shared" si="991"/>
        <v>0</v>
      </c>
      <c r="P1335" s="701"/>
      <c r="Q1335" s="701"/>
      <c r="R1335" s="1686"/>
      <c r="S1335" s="649"/>
      <c r="T1335" s="649"/>
      <c r="U1335" s="7"/>
      <c r="V1335" s="7"/>
      <c r="W1335" s="7"/>
      <c r="X1335" s="7"/>
      <c r="Y1335" s="7"/>
      <c r="Z1335" s="7"/>
      <c r="AA1335" s="7"/>
      <c r="AB1335" s="7"/>
      <c r="AC1335" s="7"/>
    </row>
    <row r="1336">
      <c r="A1336" s="1714" t="s">
        <v>78</v>
      </c>
      <c r="B1336" s="692">
        <v>0.0</v>
      </c>
      <c r="C1336" s="692">
        <v>0.0</v>
      </c>
      <c r="D1336" s="692">
        <v>0.0</v>
      </c>
      <c r="E1336" s="692">
        <v>0.0</v>
      </c>
      <c r="F1336" s="692"/>
      <c r="G1336" s="690"/>
      <c r="H1336" s="693">
        <f t="shared" si="990"/>
        <v>0</v>
      </c>
      <c r="I1336" s="701"/>
      <c r="J1336" s="635"/>
      <c r="K1336" s="1714" t="s">
        <v>78</v>
      </c>
      <c r="L1336" s="701" t="str">
        <f t="shared" si="966"/>
        <v>-</v>
      </c>
      <c r="M1336" s="701" t="s">
        <v>79</v>
      </c>
      <c r="N1336" s="692"/>
      <c r="O1336" s="701" t="s">
        <v>79</v>
      </c>
      <c r="P1336" s="701"/>
      <c r="Q1336" s="701"/>
      <c r="R1336" s="1686"/>
      <c r="S1336" s="649"/>
      <c r="T1336" s="649"/>
      <c r="U1336" s="7"/>
      <c r="V1336" s="7"/>
      <c r="W1336" s="7"/>
      <c r="X1336" s="7"/>
      <c r="Y1336" s="7"/>
      <c r="Z1336" s="7"/>
      <c r="AA1336" s="7"/>
      <c r="AB1336" s="7"/>
      <c r="AC1336" s="7"/>
    </row>
    <row r="1337">
      <c r="A1337" s="1714" t="s">
        <v>446</v>
      </c>
      <c r="B1337" s="692">
        <v>0.0</v>
      </c>
      <c r="C1337" s="692">
        <v>1.0</v>
      </c>
      <c r="D1337" s="692">
        <v>0.0</v>
      </c>
      <c r="E1337" s="692">
        <v>0.0</v>
      </c>
      <c r="F1337" s="692"/>
      <c r="G1337" s="690"/>
      <c r="H1337" s="693">
        <f t="shared" ref="H1337:H1339" si="992">sum(B1337:G1337)</f>
        <v>1</v>
      </c>
      <c r="I1337" s="701"/>
      <c r="J1337" s="635"/>
      <c r="K1337" s="1714" t="s">
        <v>446</v>
      </c>
      <c r="L1337" s="701">
        <f t="shared" si="966"/>
        <v>2</v>
      </c>
      <c r="M1337" s="701">
        <f>(L1337-H1337)-R1337</f>
        <v>1</v>
      </c>
      <c r="N1337" s="692"/>
      <c r="O1337" s="701">
        <f t="shared" ref="O1337:O1338" si="993">SUM(M1337,N1337)</f>
        <v>1</v>
      </c>
      <c r="P1337" s="701"/>
      <c r="Q1337" s="701"/>
      <c r="R1337" s="1686"/>
      <c r="S1337" s="649"/>
      <c r="T1337" s="649"/>
      <c r="U1337" s="7"/>
      <c r="V1337" s="7"/>
      <c r="W1337" s="7"/>
      <c r="X1337" s="7"/>
      <c r="Y1337" s="7"/>
      <c r="Z1337" s="7"/>
      <c r="AA1337" s="7"/>
      <c r="AB1337" s="7"/>
      <c r="AC1337" s="7"/>
    </row>
    <row r="1338">
      <c r="A1338" s="1714" t="s">
        <v>751</v>
      </c>
      <c r="B1338" s="692">
        <v>0.0</v>
      </c>
      <c r="C1338" s="692">
        <v>0.0</v>
      </c>
      <c r="D1338" s="692">
        <v>0.0</v>
      </c>
      <c r="E1338" s="692">
        <v>0.0</v>
      </c>
      <c r="F1338" s="692"/>
      <c r="G1338" s="690"/>
      <c r="H1338" s="693">
        <f t="shared" si="992"/>
        <v>0</v>
      </c>
      <c r="I1338" s="701"/>
      <c r="J1338" s="635"/>
      <c r="K1338" s="1714" t="s">
        <v>751</v>
      </c>
      <c r="L1338" s="701">
        <f t="shared" si="966"/>
        <v>0</v>
      </c>
      <c r="M1338" s="701">
        <f t="shared" ref="M1338:M1339" si="994">(L1338-H1338)</f>
        <v>0</v>
      </c>
      <c r="N1338" s="692"/>
      <c r="O1338" s="701">
        <f t="shared" si="993"/>
        <v>0</v>
      </c>
      <c r="P1338" s="701"/>
      <c r="Q1338" s="701"/>
      <c r="R1338" s="1686"/>
      <c r="S1338" s="649"/>
      <c r="T1338" s="649"/>
      <c r="U1338" s="7"/>
      <c r="V1338" s="7"/>
      <c r="W1338" s="7"/>
      <c r="X1338" s="7"/>
      <c r="Y1338" s="7"/>
      <c r="Z1338" s="7"/>
      <c r="AA1338" s="7"/>
      <c r="AB1338" s="7"/>
      <c r="AC1338" s="7"/>
    </row>
    <row r="1339">
      <c r="A1339" s="1714" t="s">
        <v>80</v>
      </c>
      <c r="B1339" s="692">
        <v>0.0</v>
      </c>
      <c r="C1339" s="692">
        <v>0.0</v>
      </c>
      <c r="D1339" s="692">
        <v>0.0</v>
      </c>
      <c r="E1339" s="692">
        <v>0.0</v>
      </c>
      <c r="F1339" s="692"/>
      <c r="G1339" s="690"/>
      <c r="H1339" s="693">
        <f t="shared" si="992"/>
        <v>0</v>
      </c>
      <c r="I1339" s="701"/>
      <c r="J1339" s="635"/>
      <c r="K1339" s="1714" t="s">
        <v>80</v>
      </c>
      <c r="L1339" s="701">
        <f t="shared" si="966"/>
        <v>0</v>
      </c>
      <c r="M1339" s="701">
        <f t="shared" si="994"/>
        <v>0</v>
      </c>
      <c r="N1339" s="692"/>
      <c r="O1339" s="701">
        <f>sum(M1339,N1339)</f>
        <v>0</v>
      </c>
      <c r="P1339" s="701"/>
      <c r="Q1339" s="701"/>
      <c r="R1339" s="1686"/>
      <c r="S1339" s="649"/>
      <c r="T1339" s="649"/>
      <c r="U1339" s="7"/>
      <c r="V1339" s="7"/>
      <c r="W1339" s="7"/>
      <c r="X1339" s="7"/>
      <c r="Y1339" s="7"/>
      <c r="Z1339" s="7"/>
      <c r="AA1339" s="7"/>
      <c r="AB1339" s="7"/>
      <c r="AC1339" s="7"/>
    </row>
    <row r="1340">
      <c r="A1340" s="1818" t="s">
        <v>1135</v>
      </c>
      <c r="B1340" s="1760">
        <v>0.0</v>
      </c>
      <c r="C1340" s="1760">
        <v>0.0</v>
      </c>
      <c r="D1340" s="1760">
        <v>0.0</v>
      </c>
      <c r="E1340" s="1760">
        <v>0.0</v>
      </c>
      <c r="F1340" s="1760"/>
      <c r="G1340" s="1760"/>
      <c r="H1340" s="1761">
        <f t="shared" ref="H1340:H1342" si="995">SUM(B1340:G1340)</f>
        <v>0</v>
      </c>
      <c r="I1340" s="1762">
        <f>SUM(H1340:H1344)</f>
        <v>0</v>
      </c>
      <c r="J1340" s="647"/>
      <c r="K1340" s="1818" t="s">
        <v>1135</v>
      </c>
      <c r="L1340" s="1762">
        <f t="shared" si="966"/>
        <v>0</v>
      </c>
      <c r="M1340" s="1762">
        <f>(L1340-H1340)-R1340</f>
        <v>0</v>
      </c>
      <c r="N1340" s="1760"/>
      <c r="O1340" s="1762">
        <f t="shared" ref="O1340:O1341" si="996">SUM(M1340,N1340)</f>
        <v>0</v>
      </c>
      <c r="P1340" s="1762"/>
      <c r="Q1340" s="1762"/>
      <c r="R1340" s="1762"/>
      <c r="S1340" s="649"/>
      <c r="T1340" s="649"/>
      <c r="U1340" s="7"/>
      <c r="V1340" s="7"/>
      <c r="W1340" s="7"/>
      <c r="X1340" s="7"/>
      <c r="Y1340" s="7"/>
      <c r="Z1340" s="7"/>
      <c r="AA1340" s="7"/>
      <c r="AB1340" s="7"/>
      <c r="AC1340" s="7"/>
    </row>
    <row r="1341">
      <c r="A1341" s="1714" t="s">
        <v>77</v>
      </c>
      <c r="B1341" s="692">
        <v>0.0</v>
      </c>
      <c r="C1341" s="692">
        <v>0.0</v>
      </c>
      <c r="D1341" s="692">
        <v>0.0</v>
      </c>
      <c r="E1341" s="692">
        <v>0.0</v>
      </c>
      <c r="F1341" s="692"/>
      <c r="G1341" s="690"/>
      <c r="H1341" s="693">
        <f t="shared" si="995"/>
        <v>0</v>
      </c>
      <c r="I1341" s="596">
        <f>(I1340/60)</f>
        <v>0</v>
      </c>
      <c r="J1341" s="647"/>
      <c r="K1341" s="1714" t="s">
        <v>77</v>
      </c>
      <c r="L1341" s="701">
        <f t="shared" si="966"/>
        <v>0</v>
      </c>
      <c r="M1341" s="701">
        <f>(L1341-H1341-H1342)-R1341</f>
        <v>0</v>
      </c>
      <c r="N1341" s="692"/>
      <c r="O1341" s="701">
        <f t="shared" si="996"/>
        <v>0</v>
      </c>
      <c r="P1341" s="701"/>
      <c r="Q1341" s="701"/>
      <c r="R1341" s="1686"/>
      <c r="S1341" s="649"/>
      <c r="T1341" s="649"/>
      <c r="U1341" s="7"/>
      <c r="V1341" s="7"/>
      <c r="W1341" s="7"/>
      <c r="X1341" s="7"/>
      <c r="Y1341" s="7"/>
      <c r="Z1341" s="7"/>
      <c r="AA1341" s="7"/>
      <c r="AB1341" s="7"/>
      <c r="AC1341" s="7"/>
    </row>
    <row r="1342">
      <c r="A1342" s="1714" t="s">
        <v>78</v>
      </c>
      <c r="B1342" s="692">
        <v>0.0</v>
      </c>
      <c r="C1342" s="692">
        <v>0.0</v>
      </c>
      <c r="D1342" s="692">
        <v>0.0</v>
      </c>
      <c r="E1342" s="692">
        <v>0.0</v>
      </c>
      <c r="F1342" s="692"/>
      <c r="G1342" s="690"/>
      <c r="H1342" s="693">
        <f t="shared" si="995"/>
        <v>0</v>
      </c>
      <c r="I1342" s="701"/>
      <c r="J1342" s="647"/>
      <c r="K1342" s="1714" t="s">
        <v>78</v>
      </c>
      <c r="L1342" s="701" t="str">
        <f t="shared" si="966"/>
        <v>-</v>
      </c>
      <c r="M1342" s="701" t="s">
        <v>79</v>
      </c>
      <c r="N1342" s="692"/>
      <c r="O1342" s="701" t="s">
        <v>79</v>
      </c>
      <c r="P1342" s="701"/>
      <c r="Q1342" s="701"/>
      <c r="R1342" s="1686"/>
      <c r="S1342" s="649"/>
      <c r="T1342" s="649"/>
      <c r="U1342" s="7"/>
      <c r="V1342" s="7"/>
      <c r="W1342" s="7"/>
      <c r="X1342" s="7"/>
      <c r="Y1342" s="7"/>
      <c r="Z1342" s="7"/>
      <c r="AA1342" s="7"/>
      <c r="AB1342" s="7"/>
      <c r="AC1342" s="7"/>
    </row>
    <row r="1343">
      <c r="A1343" s="1714" t="s">
        <v>446</v>
      </c>
      <c r="B1343" s="692">
        <v>0.0</v>
      </c>
      <c r="C1343" s="692">
        <v>0.0</v>
      </c>
      <c r="D1343" s="692">
        <v>0.0</v>
      </c>
      <c r="E1343" s="692">
        <v>0.0</v>
      </c>
      <c r="F1343" s="692"/>
      <c r="G1343" s="690"/>
      <c r="H1343" s="693">
        <f t="shared" ref="H1343:H1344" si="997">sum(B1343:G1343)</f>
        <v>0</v>
      </c>
      <c r="I1343" s="701"/>
      <c r="J1343" s="647"/>
      <c r="K1343" s="1714" t="s">
        <v>446</v>
      </c>
      <c r="L1343" s="701">
        <f t="shared" si="966"/>
        <v>0</v>
      </c>
      <c r="M1343" s="701">
        <f>(L1343-H1343)-R1343</f>
        <v>0</v>
      </c>
      <c r="N1343" s="692"/>
      <c r="O1343" s="701">
        <f t="shared" ref="O1343:O1344" si="998">SUM(M1343,N1343)</f>
        <v>0</v>
      </c>
      <c r="P1343" s="701"/>
      <c r="Q1343" s="701"/>
      <c r="R1343" s="1686"/>
      <c r="S1343" s="649"/>
      <c r="T1343" s="649"/>
      <c r="U1343" s="7"/>
      <c r="V1343" s="7"/>
      <c r="W1343" s="7"/>
      <c r="X1343" s="7"/>
      <c r="Y1343" s="7"/>
      <c r="Z1343" s="7"/>
      <c r="AA1343" s="7"/>
      <c r="AB1343" s="7"/>
      <c r="AC1343" s="7"/>
    </row>
    <row r="1344">
      <c r="A1344" s="1714" t="s">
        <v>751</v>
      </c>
      <c r="B1344" s="692">
        <v>0.0</v>
      </c>
      <c r="C1344" s="692">
        <v>0.0</v>
      </c>
      <c r="D1344" s="692">
        <v>0.0</v>
      </c>
      <c r="E1344" s="692">
        <v>0.0</v>
      </c>
      <c r="F1344" s="692"/>
      <c r="G1344" s="690"/>
      <c r="H1344" s="693">
        <f t="shared" si="997"/>
        <v>0</v>
      </c>
      <c r="I1344" s="701"/>
      <c r="J1344" s="647"/>
      <c r="K1344" s="1714" t="s">
        <v>751</v>
      </c>
      <c r="L1344" s="701">
        <f t="shared" si="966"/>
        <v>0</v>
      </c>
      <c r="M1344" s="701">
        <f t="shared" ref="M1344:M1345" si="999">(L1344-H1344)</f>
        <v>0</v>
      </c>
      <c r="N1344" s="692"/>
      <c r="O1344" s="701">
        <f t="shared" si="998"/>
        <v>0</v>
      </c>
      <c r="P1344" s="701"/>
      <c r="Q1344" s="701"/>
      <c r="R1344" s="1686"/>
      <c r="S1344" s="649"/>
      <c r="T1344" s="649"/>
      <c r="U1344" s="7"/>
      <c r="V1344" s="7"/>
      <c r="W1344" s="7"/>
      <c r="X1344" s="7"/>
      <c r="Y1344" s="7"/>
      <c r="Z1344" s="7"/>
      <c r="AA1344" s="7"/>
      <c r="AB1344" s="7"/>
      <c r="AC1344" s="7"/>
    </row>
    <row r="1345">
      <c r="A1345" s="1714" t="s">
        <v>80</v>
      </c>
      <c r="B1345" s="692">
        <v>0.0</v>
      </c>
      <c r="C1345" s="692">
        <v>0.0</v>
      </c>
      <c r="D1345" s="692">
        <v>0.0</v>
      </c>
      <c r="E1345" s="692">
        <v>0.0</v>
      </c>
      <c r="F1345" s="692"/>
      <c r="G1345" s="690"/>
      <c r="H1345" s="693">
        <f>SUM(B1345:G1345)</f>
        <v>0</v>
      </c>
      <c r="I1345" s="701"/>
      <c r="J1345" s="647"/>
      <c r="K1345" s="1714" t="s">
        <v>80</v>
      </c>
      <c r="L1345" s="701">
        <f t="shared" si="966"/>
        <v>0</v>
      </c>
      <c r="M1345" s="701">
        <f t="shared" si="999"/>
        <v>0</v>
      </c>
      <c r="N1345" s="692"/>
      <c r="O1345" s="701">
        <f>sum(M1345,N1345)</f>
        <v>0</v>
      </c>
      <c r="P1345" s="701"/>
      <c r="Q1345" s="701"/>
      <c r="R1345" s="1686"/>
      <c r="S1345" s="649"/>
      <c r="T1345" s="649"/>
      <c r="U1345" s="7"/>
      <c r="V1345" s="7"/>
      <c r="W1345" s="7"/>
      <c r="X1345" s="7"/>
      <c r="Y1345" s="7"/>
      <c r="Z1345" s="7"/>
      <c r="AA1345" s="7"/>
      <c r="AB1345" s="7"/>
      <c r="AC1345" s="7"/>
    </row>
    <row r="1346">
      <c r="A1346" s="1757"/>
      <c r="B1346" s="1684"/>
      <c r="C1346" s="1682"/>
      <c r="D1346" s="1684"/>
      <c r="E1346" s="1682"/>
      <c r="F1346" s="1684"/>
      <c r="G1346" s="1682"/>
      <c r="H1346" s="1682"/>
      <c r="I1346" s="1682"/>
      <c r="J1346" s="635"/>
      <c r="K1346" s="1757"/>
      <c r="L1346" s="1682"/>
      <c r="M1346" s="1682"/>
      <c r="N1346" s="1682"/>
      <c r="O1346" s="1682"/>
      <c r="P1346" s="1682"/>
      <c r="Q1346" s="1682"/>
      <c r="R1346" s="1682"/>
      <c r="S1346" s="649"/>
      <c r="T1346" s="649"/>
      <c r="U1346" s="7"/>
      <c r="V1346" s="7"/>
      <c r="W1346" s="7"/>
      <c r="X1346" s="7"/>
      <c r="Y1346" s="7"/>
      <c r="Z1346" s="7"/>
      <c r="AA1346" s="7"/>
      <c r="AB1346" s="7"/>
      <c r="AC1346" s="7"/>
    </row>
    <row r="1347">
      <c r="A1347" s="1774" t="s">
        <v>121</v>
      </c>
      <c r="B1347" s="1928">
        <f t="shared" ref="B1347:H1347" si="1000">SUM(B1218,B1224,B1230,B1236,B1242,B1248,B1254,B1261,B1267,B1273,B1279,B1285,B1291,B1297,B1304,B1310,B1316,B1322,B1328,B1334, B1340)</f>
        <v>21</v>
      </c>
      <c r="C1347" s="1928">
        <f t="shared" si="1000"/>
        <v>45</v>
      </c>
      <c r="D1347" s="1928">
        <f t="shared" si="1000"/>
        <v>44</v>
      </c>
      <c r="E1347" s="1928">
        <f t="shared" si="1000"/>
        <v>11</v>
      </c>
      <c r="F1347" s="1928">
        <f t="shared" si="1000"/>
        <v>0</v>
      </c>
      <c r="G1347" s="1928">
        <f t="shared" si="1000"/>
        <v>0</v>
      </c>
      <c r="H1347" s="1928">
        <f t="shared" si="1000"/>
        <v>121</v>
      </c>
      <c r="I1347" s="1685"/>
      <c r="J1347" s="635"/>
      <c r="K1347" s="1774" t="s">
        <v>121</v>
      </c>
      <c r="L1347" s="1928">
        <f t="shared" ref="L1347:R1347" si="1001">SUM(L1218,L1224,L1230,L1236,L1242,L1248,L1254,L1261,L1267,L1273,L1279,L1285,L1291,L1297,L1304,L1310,L1316,L1322,L1328,L1334, L1340)</f>
        <v>183</v>
      </c>
      <c r="M1347" s="1928">
        <f t="shared" si="1001"/>
        <v>60</v>
      </c>
      <c r="N1347" s="1928">
        <f t="shared" si="1001"/>
        <v>500</v>
      </c>
      <c r="O1347" s="1928">
        <f t="shared" si="1001"/>
        <v>560</v>
      </c>
      <c r="P1347" s="1928">
        <f t="shared" si="1001"/>
        <v>0</v>
      </c>
      <c r="Q1347" s="1928">
        <f t="shared" si="1001"/>
        <v>0</v>
      </c>
      <c r="R1347" s="1928">
        <f t="shared" si="1001"/>
        <v>2</v>
      </c>
      <c r="S1347" s="649"/>
      <c r="T1347" s="649"/>
      <c r="U1347" s="7"/>
      <c r="V1347" s="7"/>
      <c r="W1347" s="7"/>
      <c r="X1347" s="7"/>
      <c r="Y1347" s="7"/>
      <c r="Z1347" s="7"/>
      <c r="AA1347" s="7"/>
      <c r="AB1347" s="7"/>
      <c r="AC1347" s="7"/>
    </row>
    <row r="1348">
      <c r="A1348" s="1774" t="s">
        <v>77</v>
      </c>
      <c r="B1348" s="1928">
        <f t="shared" ref="B1348:H1348" si="1002">SUM(B1219,B1225,B1231,B1237,B1243,B1249,B1255,B1262,B1268,B1274,B1280,B1286,B1292,B1298,B1305,B1311,B1317,B1323,B1329,B1335, B1341)</f>
        <v>0</v>
      </c>
      <c r="C1348" s="1928">
        <f t="shared" si="1002"/>
        <v>0</v>
      </c>
      <c r="D1348" s="1928">
        <f t="shared" si="1002"/>
        <v>0</v>
      </c>
      <c r="E1348" s="1928">
        <f t="shared" si="1002"/>
        <v>0</v>
      </c>
      <c r="F1348" s="1928">
        <f t="shared" si="1002"/>
        <v>0</v>
      </c>
      <c r="G1348" s="1928">
        <f t="shared" si="1002"/>
        <v>0</v>
      </c>
      <c r="H1348" s="1928">
        <f t="shared" si="1002"/>
        <v>0</v>
      </c>
      <c r="I1348" s="1685"/>
      <c r="J1348" s="635"/>
      <c r="K1348" s="1774" t="s">
        <v>77</v>
      </c>
      <c r="L1348" s="1928">
        <f t="shared" ref="L1348:R1348" si="1003">SUM(L1219,L1225,L1231,L1237,L1243,L1249,L1255,L1262,L1268,L1274,L1280,L1286,L1292,L1298,L1305,L1311,L1317,L1323,L1329,L1335, L1341)</f>
        <v>0</v>
      </c>
      <c r="M1348" s="1928">
        <f t="shared" si="1003"/>
        <v>0</v>
      </c>
      <c r="N1348" s="1928">
        <f t="shared" si="1003"/>
        <v>188</v>
      </c>
      <c r="O1348" s="1928">
        <f t="shared" si="1003"/>
        <v>188</v>
      </c>
      <c r="P1348" s="1928">
        <f t="shared" si="1003"/>
        <v>0</v>
      </c>
      <c r="Q1348" s="1928">
        <f t="shared" si="1003"/>
        <v>0</v>
      </c>
      <c r="R1348" s="1928">
        <f t="shared" si="1003"/>
        <v>0</v>
      </c>
      <c r="S1348" s="649"/>
      <c r="T1348" s="649"/>
      <c r="U1348" s="7"/>
      <c r="V1348" s="7"/>
      <c r="W1348" s="7"/>
      <c r="X1348" s="7"/>
      <c r="Y1348" s="7"/>
      <c r="Z1348" s="7"/>
      <c r="AA1348" s="7"/>
      <c r="AB1348" s="7"/>
      <c r="AC1348" s="7"/>
    </row>
    <row r="1349">
      <c r="A1349" s="1774" t="s">
        <v>78</v>
      </c>
      <c r="B1349" s="1928">
        <f t="shared" ref="B1349:H1349" si="1004">SUM(B1220,B1226,B1232,B1238,B1244,B1250,B1256,B1263,B1269,B1275,B1281,B1287,B1293,B1299,B1306,B1312,B1318,B1324,B1330,B1336, B1342)</f>
        <v>0</v>
      </c>
      <c r="C1349" s="1928">
        <f t="shared" si="1004"/>
        <v>0</v>
      </c>
      <c r="D1349" s="1928">
        <f t="shared" si="1004"/>
        <v>0</v>
      </c>
      <c r="E1349" s="1928">
        <f t="shared" si="1004"/>
        <v>0</v>
      </c>
      <c r="F1349" s="1928">
        <f t="shared" si="1004"/>
        <v>0</v>
      </c>
      <c r="G1349" s="1928">
        <f t="shared" si="1004"/>
        <v>0</v>
      </c>
      <c r="H1349" s="1928">
        <f t="shared" si="1004"/>
        <v>0</v>
      </c>
      <c r="I1349" s="1685"/>
      <c r="J1349" s="635"/>
      <c r="K1349" s="1774" t="s">
        <v>78</v>
      </c>
      <c r="L1349" s="1928">
        <f t="shared" ref="L1349:R1349" si="1005">SUM(L1220,L1226,L1232,L1238,L1244,L1250,L1256,L1263,L1269,L1275,L1281,L1287,L1293,L1299,L1306,L1312,L1318,L1324,L1330,L1336, L1342)</f>
        <v>0</v>
      </c>
      <c r="M1349" s="1928">
        <f t="shared" si="1005"/>
        <v>0</v>
      </c>
      <c r="N1349" s="1928">
        <f t="shared" si="1005"/>
        <v>0</v>
      </c>
      <c r="O1349" s="1928">
        <f t="shared" si="1005"/>
        <v>0</v>
      </c>
      <c r="P1349" s="1928">
        <f t="shared" si="1005"/>
        <v>0</v>
      </c>
      <c r="Q1349" s="1928">
        <f t="shared" si="1005"/>
        <v>0</v>
      </c>
      <c r="R1349" s="1928">
        <f t="shared" si="1005"/>
        <v>0</v>
      </c>
      <c r="S1349" s="649"/>
      <c r="T1349" s="649"/>
      <c r="U1349" s="7"/>
      <c r="V1349" s="7"/>
      <c r="W1349" s="7"/>
      <c r="X1349" s="7"/>
      <c r="Y1349" s="7"/>
      <c r="Z1349" s="7"/>
      <c r="AA1349" s="7"/>
      <c r="AB1349" s="7"/>
      <c r="AC1349" s="7"/>
    </row>
    <row r="1350">
      <c r="A1350" s="1774" t="s">
        <v>446</v>
      </c>
      <c r="B1350" s="1928">
        <f t="shared" ref="B1350:H1350" si="1006">SUM(B1221,B1227,B1233,B1239,B1245,B1251,B1257,B1264,B1270,B1276,B1282,B1288,B1294,B1300,B1307,B1313,B1319,B1325,B1331,B1337, B1343)</f>
        <v>1</v>
      </c>
      <c r="C1350" s="1928">
        <f t="shared" si="1006"/>
        <v>2</v>
      </c>
      <c r="D1350" s="1928">
        <f t="shared" si="1006"/>
        <v>2</v>
      </c>
      <c r="E1350" s="1928">
        <f t="shared" si="1006"/>
        <v>2</v>
      </c>
      <c r="F1350" s="1928">
        <f t="shared" si="1006"/>
        <v>0</v>
      </c>
      <c r="G1350" s="1928">
        <f t="shared" si="1006"/>
        <v>0</v>
      </c>
      <c r="H1350" s="1928">
        <f t="shared" si="1006"/>
        <v>7</v>
      </c>
      <c r="I1350" s="1685"/>
      <c r="J1350" s="635"/>
      <c r="K1350" s="1774" t="s">
        <v>446</v>
      </c>
      <c r="L1350" s="1928">
        <f t="shared" ref="L1350:R1350" si="1007">SUM(L1221,L1227,L1233,L1239,L1245,L1251,L1257,L1264,L1270,L1276,L1282,L1288,L1294,L1300,L1307,L1313,L1319,L1325,L1331,L1337, L1343)</f>
        <v>18</v>
      </c>
      <c r="M1350" s="1928">
        <f t="shared" si="1007"/>
        <v>9</v>
      </c>
      <c r="N1350" s="1928">
        <f t="shared" si="1007"/>
        <v>0</v>
      </c>
      <c r="O1350" s="1928">
        <f t="shared" si="1007"/>
        <v>9</v>
      </c>
      <c r="P1350" s="1928">
        <f t="shared" si="1007"/>
        <v>0</v>
      </c>
      <c r="Q1350" s="1928">
        <f t="shared" si="1007"/>
        <v>0</v>
      </c>
      <c r="R1350" s="1928">
        <f t="shared" si="1007"/>
        <v>2</v>
      </c>
      <c r="S1350" s="649"/>
      <c r="T1350" s="649"/>
      <c r="U1350" s="7"/>
      <c r="V1350" s="7"/>
      <c r="W1350" s="7"/>
      <c r="X1350" s="7"/>
      <c r="Y1350" s="7"/>
      <c r="Z1350" s="7"/>
      <c r="AA1350" s="7"/>
      <c r="AB1350" s="7"/>
      <c r="AC1350" s="7"/>
    </row>
    <row r="1351">
      <c r="A1351" s="1774" t="s">
        <v>751</v>
      </c>
      <c r="B1351" s="1928">
        <f t="shared" ref="B1351:H1351" si="1008">SUM(B1222,B1228,B1234,B1240,B1246,B1252,B1258,B1265,B1271,B1277,B1283,B1289,B1295,B1301,B1308,B1314,B1320,B1326,B1332,B1338, B1344)</f>
        <v>0</v>
      </c>
      <c r="C1351" s="1928">
        <f t="shared" si="1008"/>
        <v>3</v>
      </c>
      <c r="D1351" s="1928">
        <f t="shared" si="1008"/>
        <v>3</v>
      </c>
      <c r="E1351" s="1928">
        <f t="shared" si="1008"/>
        <v>0</v>
      </c>
      <c r="F1351" s="1928">
        <f t="shared" si="1008"/>
        <v>0</v>
      </c>
      <c r="G1351" s="1928">
        <f t="shared" si="1008"/>
        <v>0</v>
      </c>
      <c r="H1351" s="1928">
        <f t="shared" si="1008"/>
        <v>6</v>
      </c>
      <c r="I1351" s="1685"/>
      <c r="J1351" s="635"/>
      <c r="K1351" s="1774" t="s">
        <v>751</v>
      </c>
      <c r="L1351" s="1928">
        <f t="shared" ref="L1351:R1351" si="1009">SUM(L1222,L1228,L1234,L1240,L1246,L1252,L1258,L1265,L1271,L1277,L1283,L1289,L1295,L1301,L1308,L1314,L1320,L1326,L1332,L1338, L1344)</f>
        <v>20</v>
      </c>
      <c r="M1351" s="1928">
        <f t="shared" si="1009"/>
        <v>14</v>
      </c>
      <c r="N1351" s="1928">
        <f t="shared" si="1009"/>
        <v>10</v>
      </c>
      <c r="O1351" s="1928">
        <f t="shared" si="1009"/>
        <v>24</v>
      </c>
      <c r="P1351" s="1928">
        <f t="shared" si="1009"/>
        <v>0</v>
      </c>
      <c r="Q1351" s="1928">
        <f t="shared" si="1009"/>
        <v>0</v>
      </c>
      <c r="R1351" s="1928">
        <f t="shared" si="1009"/>
        <v>0</v>
      </c>
      <c r="S1351" s="649"/>
      <c r="T1351" s="649"/>
      <c r="U1351" s="7"/>
      <c r="V1351" s="7"/>
      <c r="W1351" s="7"/>
      <c r="X1351" s="7"/>
      <c r="Y1351" s="7"/>
      <c r="Z1351" s="7"/>
      <c r="AA1351" s="7"/>
      <c r="AB1351" s="7"/>
      <c r="AC1351" s="7"/>
    </row>
    <row r="1352">
      <c r="A1352" s="1774" t="s">
        <v>80</v>
      </c>
      <c r="B1352" s="1928">
        <f t="shared" ref="B1352:H1352" si="1010">SUM(B1223,B1229,B1235,B1241,B1247,B1253,B1259,B1266,B1272,B1278,B1284,B1290,B1296,B1302,B1309,B1315,B1321,B1327,B1333,B1339, B1345)</f>
        <v>0</v>
      </c>
      <c r="C1352" s="1928">
        <f t="shared" si="1010"/>
        <v>6</v>
      </c>
      <c r="D1352" s="1928">
        <f t="shared" si="1010"/>
        <v>1</v>
      </c>
      <c r="E1352" s="1928">
        <f t="shared" si="1010"/>
        <v>0</v>
      </c>
      <c r="F1352" s="1928">
        <f t="shared" si="1010"/>
        <v>0</v>
      </c>
      <c r="G1352" s="1928">
        <f t="shared" si="1010"/>
        <v>0</v>
      </c>
      <c r="H1352" s="1928">
        <f t="shared" si="1010"/>
        <v>7</v>
      </c>
      <c r="I1352" s="1685"/>
      <c r="J1352" s="635"/>
      <c r="K1352" s="1774" t="s">
        <v>80</v>
      </c>
      <c r="L1352" s="1928">
        <f t="shared" ref="L1352:R1352" si="1011">SUM(L1223,L1229,L1235,L1241,L1247,L1253,L1259,L1266,L1272,L1278,L1284,L1290,L1296,L1302,L1309,L1315,L1321,L1327,L1333,L1339, L1345)</f>
        <v>177</v>
      </c>
      <c r="M1352" s="1928">
        <f t="shared" si="1011"/>
        <v>170</v>
      </c>
      <c r="N1352" s="1928">
        <f t="shared" si="1011"/>
        <v>160</v>
      </c>
      <c r="O1352" s="1928">
        <f t="shared" si="1011"/>
        <v>330</v>
      </c>
      <c r="P1352" s="1928">
        <f t="shared" si="1011"/>
        <v>0</v>
      </c>
      <c r="Q1352" s="1928">
        <f t="shared" si="1011"/>
        <v>0</v>
      </c>
      <c r="R1352" s="1928">
        <f t="shared" si="1011"/>
        <v>0</v>
      </c>
      <c r="S1352" s="649"/>
      <c r="T1352" s="649"/>
      <c r="U1352" s="7"/>
      <c r="V1352" s="7"/>
      <c r="W1352" s="7"/>
      <c r="X1352" s="7"/>
      <c r="Y1352" s="7"/>
      <c r="Z1352" s="7"/>
      <c r="AA1352" s="7"/>
      <c r="AB1352" s="7"/>
      <c r="AC1352" s="7"/>
    </row>
    <row r="1353">
      <c r="A1353" s="1757" t="s">
        <v>9</v>
      </c>
      <c r="B1353" s="1758">
        <f t="shared" ref="B1353:H1353" si="1012">SUM(B1347:B1351)</f>
        <v>22</v>
      </c>
      <c r="C1353" s="1758">
        <f t="shared" si="1012"/>
        <v>50</v>
      </c>
      <c r="D1353" s="1758">
        <f t="shared" si="1012"/>
        <v>49</v>
      </c>
      <c r="E1353" s="1758">
        <f t="shared" si="1012"/>
        <v>13</v>
      </c>
      <c r="F1353" s="1758">
        <f t="shared" si="1012"/>
        <v>0</v>
      </c>
      <c r="G1353" s="1758">
        <f t="shared" si="1012"/>
        <v>0</v>
      </c>
      <c r="H1353" s="1758">
        <f t="shared" si="1012"/>
        <v>134</v>
      </c>
      <c r="I1353" s="1682"/>
      <c r="J1353" s="635"/>
      <c r="K1353" s="2033" t="s">
        <v>9</v>
      </c>
      <c r="L1353" s="1758">
        <f t="shared" ref="L1353:R1353" si="1013">SUM(L1347:L1351)</f>
        <v>221</v>
      </c>
      <c r="M1353" s="1758">
        <f t="shared" si="1013"/>
        <v>83</v>
      </c>
      <c r="N1353" s="1758">
        <f t="shared" si="1013"/>
        <v>698</v>
      </c>
      <c r="O1353" s="1758">
        <f t="shared" si="1013"/>
        <v>781</v>
      </c>
      <c r="P1353" s="1758">
        <f t="shared" si="1013"/>
        <v>0</v>
      </c>
      <c r="Q1353" s="1758">
        <f t="shared" si="1013"/>
        <v>0</v>
      </c>
      <c r="R1353" s="1758">
        <f t="shared" si="1013"/>
        <v>4</v>
      </c>
      <c r="S1353" s="649"/>
      <c r="T1353" s="649"/>
      <c r="U1353" s="7"/>
      <c r="V1353" s="7"/>
      <c r="W1353" s="7"/>
      <c r="X1353" s="7"/>
      <c r="Y1353" s="7"/>
      <c r="Z1353" s="7"/>
      <c r="AA1353" s="7"/>
      <c r="AB1353" s="7"/>
      <c r="AC1353" s="7"/>
    </row>
    <row r="1354">
      <c r="A1354" s="1974"/>
      <c r="B1354" s="584"/>
      <c r="C1354" s="584"/>
      <c r="D1354" s="584"/>
      <c r="E1354" s="677"/>
      <c r="F1354" s="678"/>
      <c r="G1354" s="678"/>
      <c r="H1354" s="678"/>
      <c r="I1354" s="727"/>
      <c r="J1354" s="649"/>
      <c r="K1354" s="576"/>
      <c r="L1354" s="1963"/>
      <c r="M1354" s="1963"/>
      <c r="N1354" s="1963"/>
      <c r="O1354" s="576"/>
      <c r="P1354" s="629"/>
      <c r="Q1354" s="1964"/>
      <c r="R1354" s="1965"/>
      <c r="S1354" s="1964"/>
      <c r="T1354" s="1965"/>
      <c r="U1354" s="7"/>
      <c r="V1354" s="7"/>
      <c r="W1354" s="7"/>
      <c r="X1354" s="7"/>
      <c r="Y1354" s="7"/>
      <c r="Z1354" s="7"/>
      <c r="AA1354" s="7"/>
      <c r="AB1354" s="7"/>
      <c r="AC1354" s="7"/>
    </row>
    <row r="1355">
      <c r="A1355" s="1757" t="s">
        <v>123</v>
      </c>
      <c r="B1355" s="1758" t="s">
        <v>2</v>
      </c>
      <c r="C1355" s="1758" t="s">
        <v>3</v>
      </c>
      <c r="D1355" s="1758" t="s">
        <v>4</v>
      </c>
      <c r="E1355" s="1758" t="s">
        <v>5</v>
      </c>
      <c r="F1355" s="1758" t="s">
        <v>6</v>
      </c>
      <c r="G1355" s="1758" t="s">
        <v>7</v>
      </c>
      <c r="H1355" s="1758" t="s">
        <v>9</v>
      </c>
      <c r="I1355" s="649"/>
      <c r="J1355" s="649"/>
      <c r="K1355" s="649"/>
      <c r="L1355" s="649"/>
      <c r="M1355" s="649"/>
      <c r="N1355" s="649"/>
      <c r="O1355" s="649"/>
      <c r="P1355" s="649"/>
      <c r="Q1355" s="649"/>
      <c r="R1355" s="649"/>
      <c r="S1355" s="649"/>
      <c r="T1355" s="649"/>
      <c r="U1355" s="7"/>
      <c r="V1355" s="7"/>
      <c r="W1355" s="7"/>
      <c r="X1355" s="7"/>
      <c r="Y1355" s="7"/>
      <c r="Z1355" s="7"/>
      <c r="AA1355" s="7"/>
      <c r="AB1355" s="7"/>
      <c r="AC1355" s="7"/>
    </row>
    <row r="1356">
      <c r="A1356" s="1756" t="s">
        <v>124</v>
      </c>
      <c r="B1356" s="693">
        <f t="shared" ref="B1356:G1356" si="1014">sum(B1348:B1349)</f>
        <v>0</v>
      </c>
      <c r="C1356" s="693">
        <f t="shared" si="1014"/>
        <v>0</v>
      </c>
      <c r="D1356" s="693">
        <f t="shared" si="1014"/>
        <v>0</v>
      </c>
      <c r="E1356" s="693">
        <f t="shared" si="1014"/>
        <v>0</v>
      </c>
      <c r="F1356" s="693">
        <f t="shared" si="1014"/>
        <v>0</v>
      </c>
      <c r="G1356" s="693">
        <f t="shared" si="1014"/>
        <v>0</v>
      </c>
      <c r="H1356" s="693">
        <f>sum(B1356:G1356)</f>
        <v>0</v>
      </c>
      <c r="I1356" s="649"/>
      <c r="J1356" s="649"/>
      <c r="K1356" s="649"/>
      <c r="L1356" s="649"/>
      <c r="M1356" s="649"/>
      <c r="N1356" s="649"/>
      <c r="O1356" s="649"/>
      <c r="P1356" s="649"/>
      <c r="Q1356" s="649"/>
      <c r="R1356" s="649"/>
      <c r="S1356" s="649"/>
      <c r="T1356" s="649"/>
      <c r="U1356" s="7"/>
      <c r="V1356" s="7"/>
      <c r="W1356" s="7"/>
      <c r="X1356" s="7"/>
      <c r="Y1356" s="7"/>
      <c r="Z1356" s="7"/>
      <c r="AA1356" s="7"/>
      <c r="AB1356" s="7"/>
      <c r="AC1356" s="7"/>
    </row>
    <row r="1357">
      <c r="A1357" s="1938" t="s">
        <v>126</v>
      </c>
      <c r="B1357" s="1777">
        <f t="shared" ref="B1357:H1357" si="1015">(B1356*10.01)</f>
        <v>0</v>
      </c>
      <c r="C1357" s="1777">
        <f t="shared" si="1015"/>
        <v>0</v>
      </c>
      <c r="D1357" s="1777">
        <f t="shared" si="1015"/>
        <v>0</v>
      </c>
      <c r="E1357" s="1777">
        <f t="shared" si="1015"/>
        <v>0</v>
      </c>
      <c r="F1357" s="1777">
        <f t="shared" si="1015"/>
        <v>0</v>
      </c>
      <c r="G1357" s="1777">
        <f t="shared" si="1015"/>
        <v>0</v>
      </c>
      <c r="H1357" s="1777">
        <f t="shared" si="1015"/>
        <v>0</v>
      </c>
      <c r="I1357" s="1689"/>
      <c r="J1357" s="649"/>
      <c r="K1357" s="577"/>
      <c r="L1357" s="1975"/>
      <c r="M1357" s="1975"/>
      <c r="N1357" s="1975"/>
      <c r="O1357" s="577"/>
      <c r="P1357" s="1964"/>
      <c r="Q1357" s="1964"/>
      <c r="R1357" s="1965"/>
      <c r="S1357" s="1964"/>
      <c r="T1357" s="1965"/>
      <c r="U1357" s="7"/>
      <c r="V1357" s="7"/>
      <c r="W1357" s="7"/>
      <c r="X1357" s="7"/>
      <c r="Y1357" s="7"/>
      <c r="Z1357" s="7"/>
      <c r="AA1357" s="7"/>
      <c r="AB1357" s="7"/>
      <c r="AC1357" s="7"/>
    </row>
    <row r="1358">
      <c r="A1358" s="1756" t="s">
        <v>127</v>
      </c>
      <c r="B1358" s="693">
        <f t="shared" ref="B1358:G1358" si="1016">B1352</f>
        <v>0</v>
      </c>
      <c r="C1358" s="693">
        <f t="shared" si="1016"/>
        <v>6</v>
      </c>
      <c r="D1358" s="693">
        <f t="shared" si="1016"/>
        <v>1</v>
      </c>
      <c r="E1358" s="693">
        <f t="shared" si="1016"/>
        <v>0</v>
      </c>
      <c r="F1358" s="693">
        <f t="shared" si="1016"/>
        <v>0</v>
      </c>
      <c r="G1358" s="693">
        <f t="shared" si="1016"/>
        <v>0</v>
      </c>
      <c r="H1358" s="693">
        <f>sum(B1358:G1358)</f>
        <v>7</v>
      </c>
      <c r="I1358" s="1689"/>
      <c r="J1358" s="649"/>
      <c r="K1358" s="577"/>
      <c r="L1358" s="1975"/>
      <c r="M1358" s="1975"/>
      <c r="N1358" s="1975"/>
      <c r="O1358" s="577"/>
      <c r="P1358" s="1964"/>
      <c r="Q1358" s="1964"/>
      <c r="R1358" s="1965"/>
      <c r="S1358" s="1964"/>
      <c r="T1358" s="1965"/>
      <c r="U1358" s="7"/>
      <c r="V1358" s="7"/>
      <c r="W1358" s="7"/>
      <c r="X1358" s="7"/>
      <c r="Y1358" s="7"/>
      <c r="Z1358" s="7"/>
      <c r="AA1358" s="7"/>
      <c r="AB1358" s="7"/>
      <c r="AC1358" s="7"/>
    </row>
    <row r="1359">
      <c r="A1359" s="1756" t="s">
        <v>126</v>
      </c>
      <c r="B1359" s="1790">
        <f t="shared" ref="B1359:H1359" si="1017">(B1358*5)</f>
        <v>0</v>
      </c>
      <c r="C1359" s="1790">
        <f t="shared" si="1017"/>
        <v>30</v>
      </c>
      <c r="D1359" s="1790">
        <f t="shared" si="1017"/>
        <v>5</v>
      </c>
      <c r="E1359" s="1790">
        <f t="shared" si="1017"/>
        <v>0</v>
      </c>
      <c r="F1359" s="1790">
        <f t="shared" si="1017"/>
        <v>0</v>
      </c>
      <c r="G1359" s="1790">
        <f t="shared" si="1017"/>
        <v>0</v>
      </c>
      <c r="H1359" s="1790">
        <f t="shared" si="1017"/>
        <v>35</v>
      </c>
      <c r="I1359" s="1689"/>
      <c r="J1359" s="649"/>
      <c r="K1359" s="577"/>
      <c r="L1359" s="1975"/>
      <c r="M1359" s="1975"/>
      <c r="N1359" s="1975"/>
      <c r="O1359" s="577"/>
      <c r="P1359" s="1964"/>
      <c r="Q1359" s="1964"/>
      <c r="R1359" s="1965"/>
      <c r="S1359" s="1964"/>
      <c r="T1359" s="1965"/>
      <c r="U1359" s="7"/>
      <c r="V1359" s="7"/>
      <c r="W1359" s="7"/>
      <c r="X1359" s="7"/>
      <c r="Y1359" s="7"/>
      <c r="Z1359" s="7"/>
      <c r="AA1359" s="7"/>
      <c r="AB1359" s="7"/>
      <c r="AC1359" s="7"/>
    </row>
    <row r="1360">
      <c r="A1360" s="1757" t="s">
        <v>9</v>
      </c>
      <c r="B1360" s="1780">
        <f t="shared" ref="B1360:H1360" si="1018">SUM(B1357,B1359)</f>
        <v>0</v>
      </c>
      <c r="C1360" s="1780">
        <f t="shared" si="1018"/>
        <v>30</v>
      </c>
      <c r="D1360" s="1780">
        <f t="shared" si="1018"/>
        <v>5</v>
      </c>
      <c r="E1360" s="1780">
        <f t="shared" si="1018"/>
        <v>0</v>
      </c>
      <c r="F1360" s="1780">
        <f t="shared" si="1018"/>
        <v>0</v>
      </c>
      <c r="G1360" s="1780">
        <f t="shared" si="1018"/>
        <v>0</v>
      </c>
      <c r="H1360" s="1780">
        <f t="shared" si="1018"/>
        <v>35</v>
      </c>
      <c r="I1360" s="1689"/>
      <c r="J1360" s="649"/>
      <c r="K1360" s="577"/>
      <c r="L1360" s="1975"/>
      <c r="M1360" s="1975"/>
      <c r="N1360" s="1975"/>
      <c r="O1360" s="577"/>
      <c r="P1360" s="1964"/>
      <c r="Q1360" s="1964"/>
      <c r="R1360" s="1965"/>
      <c r="S1360" s="1964"/>
      <c r="T1360" s="1965"/>
      <c r="U1360" s="7"/>
      <c r="V1360" s="7"/>
      <c r="W1360" s="7"/>
      <c r="X1360" s="7"/>
      <c r="Y1360" s="7"/>
      <c r="Z1360" s="7"/>
      <c r="AA1360" s="7"/>
      <c r="AB1360" s="7"/>
      <c r="AC1360" s="7"/>
    </row>
    <row r="1361">
      <c r="A1361" s="1963"/>
      <c r="B1361" s="676"/>
      <c r="C1361" s="676"/>
      <c r="D1361" s="676"/>
      <c r="E1361" s="676"/>
      <c r="F1361" s="676"/>
      <c r="G1361" s="677"/>
      <c r="H1361" s="678"/>
      <c r="I1361" s="676"/>
      <c r="J1361" s="649"/>
      <c r="K1361" s="576"/>
      <c r="L1361" s="1963"/>
      <c r="M1361" s="1963"/>
      <c r="N1361" s="1963"/>
      <c r="O1361" s="576"/>
      <c r="P1361" s="629"/>
      <c r="Q1361" s="1964"/>
      <c r="R1361" s="1965"/>
      <c r="S1361" s="1964"/>
      <c r="T1361" s="1965"/>
      <c r="U1361" s="7"/>
      <c r="V1361" s="7"/>
      <c r="W1361" s="7"/>
      <c r="X1361" s="7"/>
      <c r="Y1361" s="7"/>
      <c r="Z1361" s="7"/>
      <c r="AA1361" s="7"/>
      <c r="AB1361" s="7"/>
      <c r="AC1361" s="7"/>
    </row>
    <row r="1362">
      <c r="A1362" s="1963"/>
      <c r="B1362" s="676"/>
      <c r="C1362" s="676"/>
      <c r="D1362" s="676"/>
      <c r="E1362" s="676"/>
      <c r="F1362" s="679"/>
      <c r="G1362" s="1781" t="s">
        <v>35</v>
      </c>
      <c r="H1362" s="1782" t="s">
        <v>36</v>
      </c>
      <c r="I1362" s="676"/>
      <c r="J1362" s="649"/>
      <c r="K1362" s="576"/>
      <c r="L1362" s="1963"/>
      <c r="M1362" s="1963"/>
      <c r="N1362" s="1963"/>
      <c r="O1362" s="576"/>
      <c r="P1362" s="629"/>
      <c r="Q1362" s="1964"/>
      <c r="R1362" s="1965"/>
      <c r="S1362" s="1964"/>
      <c r="T1362" s="1965"/>
      <c r="U1362" s="7"/>
      <c r="V1362" s="7"/>
      <c r="W1362" s="7"/>
      <c r="X1362" s="7"/>
      <c r="Y1362" s="7"/>
      <c r="Z1362" s="7"/>
      <c r="AA1362" s="7"/>
      <c r="AB1362" s="7"/>
      <c r="AC1362" s="7"/>
    </row>
    <row r="1363">
      <c r="A1363" s="1963"/>
      <c r="B1363" s="676"/>
      <c r="C1363" s="676"/>
      <c r="D1363" s="676"/>
      <c r="E1363" s="676"/>
      <c r="F1363" s="679"/>
      <c r="G1363" s="1966">
        <v>44835.0</v>
      </c>
      <c r="H1363" s="692">
        <f t="shared" ref="H1363:H1365" si="1019">H835</f>
        <v>52</v>
      </c>
      <c r="I1363" s="676"/>
      <c r="J1363" s="649"/>
      <c r="K1363" s="576"/>
      <c r="L1363" s="1963"/>
      <c r="M1363" s="1963"/>
      <c r="N1363" s="1963"/>
      <c r="O1363" s="576"/>
      <c r="P1363" s="629"/>
      <c r="Q1363" s="1964"/>
      <c r="R1363" s="1965"/>
      <c r="S1363" s="1964"/>
      <c r="T1363" s="1965"/>
      <c r="U1363" s="7"/>
      <c r="V1363" s="7"/>
      <c r="W1363" s="7"/>
      <c r="X1363" s="7"/>
      <c r="Y1363" s="7"/>
      <c r="Z1363" s="7"/>
      <c r="AA1363" s="7"/>
      <c r="AB1363" s="7"/>
      <c r="AC1363" s="7"/>
    </row>
    <row r="1364">
      <c r="A1364" s="1963"/>
      <c r="B1364" s="676"/>
      <c r="C1364" s="676"/>
      <c r="D1364" s="676"/>
      <c r="E1364" s="676"/>
      <c r="F1364" s="679"/>
      <c r="G1364" s="1966">
        <v>44837.0</v>
      </c>
      <c r="H1364" s="692">
        <f t="shared" si="1019"/>
        <v>422</v>
      </c>
      <c r="I1364" s="676"/>
      <c r="J1364" s="649"/>
      <c r="K1364" s="576"/>
      <c r="L1364" s="1963"/>
      <c r="M1364" s="1963"/>
      <c r="N1364" s="1963"/>
      <c r="O1364" s="576"/>
      <c r="P1364" s="629"/>
      <c r="Q1364" s="1964"/>
      <c r="R1364" s="1965"/>
      <c r="S1364" s="1964"/>
      <c r="T1364" s="1965"/>
      <c r="U1364" s="7"/>
      <c r="V1364" s="7"/>
      <c r="W1364" s="7"/>
      <c r="X1364" s="7"/>
      <c r="Y1364" s="7"/>
      <c r="Z1364" s="7"/>
      <c r="AA1364" s="7"/>
      <c r="AB1364" s="7"/>
      <c r="AC1364" s="7"/>
    </row>
    <row r="1365">
      <c r="A1365" s="1963"/>
      <c r="B1365" s="676"/>
      <c r="C1365" s="676"/>
      <c r="D1365" s="676"/>
      <c r="E1365" s="676"/>
      <c r="F1365" s="679"/>
      <c r="G1365" s="1967">
        <v>44844.0</v>
      </c>
      <c r="H1365" s="692">
        <f t="shared" si="1019"/>
        <v>359</v>
      </c>
      <c r="I1365" s="676"/>
      <c r="J1365" s="649"/>
      <c r="K1365" s="576"/>
      <c r="L1365" s="1963"/>
      <c r="M1365" s="1963"/>
      <c r="N1365" s="1963"/>
      <c r="O1365" s="576"/>
      <c r="P1365" s="629"/>
      <c r="Q1365" s="1964"/>
      <c r="R1365" s="1965"/>
      <c r="S1365" s="1964"/>
      <c r="T1365" s="1965"/>
      <c r="U1365" s="7"/>
      <c r="V1365" s="7"/>
      <c r="W1365" s="7"/>
      <c r="X1365" s="7"/>
      <c r="Y1365" s="7"/>
      <c r="Z1365" s="7"/>
      <c r="AA1365" s="7"/>
      <c r="AB1365" s="7"/>
      <c r="AC1365" s="7"/>
    </row>
    <row r="1366">
      <c r="A1366" s="1963"/>
      <c r="B1366" s="676"/>
      <c r="C1366" s="676"/>
      <c r="D1366" s="676"/>
      <c r="E1366" s="676"/>
      <c r="F1366" s="679"/>
      <c r="G1366" s="1967">
        <v>44851.0</v>
      </c>
      <c r="H1366" s="701">
        <f>H1353</f>
        <v>134</v>
      </c>
      <c r="I1366" s="676"/>
      <c r="J1366" s="649"/>
      <c r="K1366" s="576"/>
      <c r="L1366" s="1963"/>
      <c r="M1366" s="1963"/>
      <c r="N1366" s="1963"/>
      <c r="O1366" s="576"/>
      <c r="P1366" s="629"/>
      <c r="Q1366" s="1964"/>
      <c r="R1366" s="1965"/>
      <c r="S1366" s="1964"/>
      <c r="T1366" s="1965"/>
      <c r="U1366" s="7"/>
      <c r="V1366" s="7"/>
      <c r="W1366" s="7"/>
      <c r="X1366" s="7"/>
      <c r="Y1366" s="7"/>
      <c r="Z1366" s="7"/>
      <c r="AA1366" s="7"/>
      <c r="AB1366" s="7"/>
      <c r="AC1366" s="7"/>
    </row>
    <row r="1367">
      <c r="A1367" s="1963"/>
      <c r="B1367" s="676"/>
      <c r="C1367" s="676"/>
      <c r="D1367" s="676"/>
      <c r="E1367" s="676"/>
      <c r="F1367" s="679"/>
      <c r="G1367" s="1967">
        <v>44858.0</v>
      </c>
      <c r="H1367" s="693"/>
      <c r="I1367" s="676"/>
      <c r="J1367" s="649"/>
      <c r="K1367" s="576"/>
      <c r="L1367" s="1963"/>
      <c r="M1367" s="1963"/>
      <c r="N1367" s="1963"/>
      <c r="O1367" s="576"/>
      <c r="P1367" s="629"/>
      <c r="Q1367" s="1964"/>
      <c r="R1367" s="1965"/>
      <c r="S1367" s="1964"/>
      <c r="T1367" s="1965"/>
      <c r="U1367" s="7"/>
      <c r="V1367" s="7"/>
      <c r="W1367" s="7"/>
      <c r="X1367" s="7"/>
      <c r="Y1367" s="7"/>
      <c r="Z1367" s="7"/>
      <c r="AA1367" s="7"/>
      <c r="AB1367" s="7"/>
      <c r="AC1367" s="7"/>
    </row>
    <row r="1368">
      <c r="A1368" s="1963"/>
      <c r="B1368" s="676"/>
      <c r="C1368" s="676"/>
      <c r="D1368" s="676"/>
      <c r="E1368" s="676"/>
      <c r="F1368" s="679"/>
      <c r="G1368" s="1967">
        <v>44865.0</v>
      </c>
      <c r="H1368" s="693"/>
      <c r="I1368" s="676"/>
      <c r="J1368" s="649"/>
      <c r="K1368" s="576"/>
      <c r="L1368" s="1963"/>
      <c r="M1368" s="1963"/>
      <c r="N1368" s="1963"/>
      <c r="O1368" s="576"/>
      <c r="P1368" s="629"/>
      <c r="Q1368" s="1964"/>
      <c r="R1368" s="1965"/>
      <c r="S1368" s="1964"/>
      <c r="T1368" s="1965"/>
      <c r="U1368" s="7"/>
      <c r="V1368" s="7"/>
      <c r="W1368" s="7"/>
      <c r="X1368" s="7"/>
      <c r="Y1368" s="7"/>
      <c r="Z1368" s="7"/>
      <c r="AA1368" s="7"/>
      <c r="AB1368" s="7"/>
      <c r="AC1368" s="7"/>
    </row>
    <row r="1369">
      <c r="A1369" s="1963"/>
      <c r="B1369" s="676"/>
      <c r="C1369" s="676"/>
      <c r="D1369" s="676"/>
      <c r="E1369" s="676"/>
      <c r="F1369" s="679"/>
      <c r="G1369" s="1781" t="s">
        <v>9</v>
      </c>
      <c r="H1369" s="1758">
        <f>SUM(H1363:H1368)</f>
        <v>967</v>
      </c>
      <c r="I1369" s="676"/>
      <c r="J1369" s="649"/>
      <c r="K1369" s="576"/>
      <c r="L1369" s="1963"/>
      <c r="M1369" s="1963"/>
      <c r="N1369" s="1963"/>
      <c r="O1369" s="576"/>
      <c r="P1369" s="629"/>
      <c r="Q1369" s="1964"/>
      <c r="R1369" s="1965"/>
      <c r="S1369" s="1964"/>
      <c r="T1369" s="1965"/>
      <c r="U1369" s="7"/>
      <c r="V1369" s="7"/>
      <c r="W1369" s="7"/>
      <c r="X1369" s="7"/>
      <c r="Y1369" s="7"/>
      <c r="Z1369" s="7"/>
      <c r="AA1369" s="7"/>
      <c r="AB1369" s="7"/>
      <c r="AC1369" s="7"/>
    </row>
    <row r="1370">
      <c r="A1370" s="1963"/>
      <c r="B1370" s="676"/>
      <c r="C1370" s="676"/>
      <c r="D1370" s="676"/>
      <c r="E1370" s="676"/>
      <c r="F1370" s="676"/>
      <c r="G1370" s="677"/>
      <c r="H1370" s="678"/>
      <c r="I1370" s="727"/>
      <c r="J1370" s="649"/>
      <c r="K1370" s="576"/>
      <c r="L1370" s="1963"/>
      <c r="M1370" s="1963"/>
      <c r="N1370" s="1963"/>
      <c r="O1370" s="576"/>
      <c r="P1370" s="629"/>
      <c r="Q1370" s="1964"/>
      <c r="R1370" s="1965"/>
      <c r="S1370" s="1964"/>
      <c r="T1370" s="1965"/>
      <c r="U1370" s="7"/>
      <c r="V1370" s="7"/>
      <c r="W1370" s="7"/>
      <c r="X1370" s="7"/>
      <c r="Y1370" s="7"/>
      <c r="Z1370" s="7"/>
      <c r="AA1370" s="7"/>
      <c r="AB1370" s="7"/>
      <c r="AC1370" s="7"/>
    </row>
    <row r="1371">
      <c r="A1371" s="1963"/>
      <c r="B1371" s="676"/>
      <c r="C1371" s="676"/>
      <c r="D1371" s="676"/>
      <c r="E1371" s="676"/>
      <c r="F1371" s="679"/>
      <c r="G1371" s="1834" t="s">
        <v>131</v>
      </c>
      <c r="H1371" s="1829">
        <f>(2800-H1369)</f>
        <v>1833</v>
      </c>
      <c r="I1371" s="577"/>
      <c r="J1371" s="649"/>
      <c r="K1371" s="576"/>
      <c r="L1371" s="1963"/>
      <c r="M1371" s="1963"/>
      <c r="N1371" s="1963"/>
      <c r="O1371" s="576"/>
      <c r="P1371" s="629"/>
      <c r="Q1371" s="629"/>
      <c r="R1371" s="1690"/>
      <c r="S1371" s="629"/>
      <c r="T1371" s="1690"/>
      <c r="U1371" s="7"/>
      <c r="V1371" s="7"/>
      <c r="W1371" s="7"/>
      <c r="X1371" s="7"/>
      <c r="Y1371" s="7"/>
      <c r="Z1371" s="7"/>
      <c r="AA1371" s="7"/>
      <c r="AB1371" s="7"/>
      <c r="AC1371" s="7"/>
    </row>
    <row r="1372">
      <c r="A1372" s="2048"/>
      <c r="B1372" s="2049"/>
      <c r="C1372" s="2049"/>
      <c r="D1372" s="2049"/>
      <c r="E1372" s="2049"/>
      <c r="F1372" s="2049"/>
      <c r="G1372" s="2050"/>
      <c r="H1372" s="1844"/>
      <c r="I1372" s="2051"/>
      <c r="J1372" s="2052"/>
      <c r="K1372" s="2052"/>
      <c r="L1372" s="2048"/>
      <c r="M1372" s="2048"/>
      <c r="N1372" s="2048"/>
      <c r="O1372" s="2052"/>
      <c r="P1372" s="2053"/>
      <c r="Q1372" s="2053"/>
      <c r="R1372" s="2054"/>
      <c r="S1372" s="2053"/>
      <c r="T1372" s="2054"/>
      <c r="U1372" s="2055"/>
      <c r="V1372" s="2055"/>
      <c r="W1372" s="2055"/>
      <c r="X1372" s="2055"/>
      <c r="Y1372" s="2055"/>
      <c r="Z1372" s="2055"/>
      <c r="AA1372" s="2055"/>
      <c r="AB1372" s="2055"/>
      <c r="AC1372" s="2055"/>
    </row>
    <row r="1373">
      <c r="A1373" s="1754" t="s">
        <v>1128</v>
      </c>
      <c r="B1373" s="1755">
        <v>17.0</v>
      </c>
      <c r="C1373" s="1755">
        <v>18.0</v>
      </c>
      <c r="D1373" s="1755">
        <v>19.0</v>
      </c>
      <c r="E1373" s="1755">
        <v>20.0</v>
      </c>
      <c r="F1373" s="1755">
        <v>21.0</v>
      </c>
      <c r="G1373" s="1755">
        <v>22.0</v>
      </c>
      <c r="H1373" s="1730"/>
      <c r="I1373" s="1730"/>
      <c r="J1373" s="649"/>
      <c r="K1373" s="1754" t="s">
        <v>1128</v>
      </c>
      <c r="L1373" s="1920"/>
      <c r="M1373" s="1920"/>
      <c r="N1373" s="1920"/>
      <c r="O1373" s="1920"/>
      <c r="P1373" s="1920"/>
      <c r="Q1373" s="1920"/>
      <c r="R1373" s="1730"/>
      <c r="S1373" s="649"/>
      <c r="T1373" s="649"/>
      <c r="U1373" s="7"/>
      <c r="V1373" s="7"/>
      <c r="W1373" s="7"/>
      <c r="X1373" s="7"/>
      <c r="Y1373" s="7"/>
      <c r="Z1373" s="7"/>
      <c r="AA1373" s="7"/>
      <c r="AB1373" s="7"/>
      <c r="AC1373" s="7"/>
    </row>
    <row r="1374">
      <c r="A1374" s="1897" t="s">
        <v>759</v>
      </c>
      <c r="B1374" s="1897" t="s">
        <v>2</v>
      </c>
      <c r="C1374" s="1897" t="s">
        <v>3</v>
      </c>
      <c r="D1374" s="1897" t="s">
        <v>4</v>
      </c>
      <c r="E1374" s="1897" t="s">
        <v>5</v>
      </c>
      <c r="F1374" s="1897" t="s">
        <v>6</v>
      </c>
      <c r="G1374" s="1897" t="s">
        <v>7</v>
      </c>
      <c r="H1374" s="1897" t="s">
        <v>9</v>
      </c>
      <c r="I1374" s="1897" t="s">
        <v>71</v>
      </c>
      <c r="J1374" s="1844"/>
      <c r="K1374" s="1897" t="s">
        <v>759</v>
      </c>
      <c r="L1374" s="693" t="s">
        <v>72</v>
      </c>
      <c r="M1374" s="693" t="s">
        <v>13</v>
      </c>
      <c r="N1374" s="701" t="s">
        <v>73</v>
      </c>
      <c r="O1374" s="693" t="s">
        <v>13</v>
      </c>
      <c r="P1374" s="701" t="s">
        <v>74</v>
      </c>
      <c r="Q1374" s="701" t="s">
        <v>640</v>
      </c>
      <c r="R1374" s="1730" t="s">
        <v>592</v>
      </c>
      <c r="S1374" s="649"/>
      <c r="T1374" s="649"/>
      <c r="U1374" s="7"/>
      <c r="V1374" s="7"/>
      <c r="W1374" s="7"/>
      <c r="X1374" s="7"/>
      <c r="Y1374" s="7"/>
      <c r="Z1374" s="7"/>
      <c r="AA1374" s="7"/>
      <c r="AB1374" s="7"/>
      <c r="AC1374" s="7"/>
    </row>
    <row r="1375">
      <c r="A1375" s="1757" t="s">
        <v>812</v>
      </c>
      <c r="B1375" s="1758">
        <f t="shared" ref="B1375:D1375" si="1020">SUM(B1376:B1380,B1382:B1386)</f>
        <v>0</v>
      </c>
      <c r="C1375" s="1758">
        <f t="shared" si="1020"/>
        <v>0</v>
      </c>
      <c r="D1375" s="1758">
        <f t="shared" si="1020"/>
        <v>0</v>
      </c>
      <c r="E1375" s="1788">
        <v>0.0</v>
      </c>
      <c r="F1375" s="1758">
        <f t="shared" ref="F1375:H1375" si="1021">SUM(F1376:F1380,F1382:F1386)</f>
        <v>0</v>
      </c>
      <c r="G1375" s="1758">
        <f t="shared" si="1021"/>
        <v>0</v>
      </c>
      <c r="H1375" s="1829">
        <f t="shared" si="1021"/>
        <v>0</v>
      </c>
      <c r="I1375" s="1829"/>
      <c r="J1375" s="2016"/>
      <c r="K1375" s="1757" t="s">
        <v>812</v>
      </c>
      <c r="L1375" s="1758"/>
      <c r="M1375" s="1758"/>
      <c r="N1375" s="1758"/>
      <c r="O1375" s="1758"/>
      <c r="P1375" s="1758"/>
      <c r="Q1375" s="1758"/>
      <c r="R1375" s="1829"/>
      <c r="S1375" s="2016"/>
      <c r="T1375" s="649"/>
      <c r="U1375" s="7"/>
      <c r="V1375" s="7"/>
      <c r="W1375" s="7"/>
      <c r="X1375" s="7"/>
      <c r="Y1375" s="7"/>
      <c r="Z1375" s="7"/>
      <c r="AA1375" s="7"/>
      <c r="AB1375" s="7"/>
      <c r="AC1375" s="7"/>
    </row>
    <row r="1376">
      <c r="A1376" s="1716" t="s">
        <v>1136</v>
      </c>
      <c r="B1376" s="1760">
        <v>0.0</v>
      </c>
      <c r="C1376" s="1760">
        <v>0.0</v>
      </c>
      <c r="D1376" s="1760">
        <v>0.0</v>
      </c>
      <c r="E1376" s="1760"/>
      <c r="F1376" s="1760"/>
      <c r="G1376" s="1760"/>
      <c r="H1376" s="1895">
        <f t="shared" ref="H1376:H1387" si="1022">SUM(A1376:G1376)</f>
        <v>0</v>
      </c>
      <c r="I1376" s="1713">
        <f>sum(H1376:H1380)</f>
        <v>0</v>
      </c>
      <c r="J1376" s="1843"/>
      <c r="K1376" s="1716" t="s">
        <v>1136</v>
      </c>
      <c r="L1376" s="1765">
        <v>0.0</v>
      </c>
      <c r="M1376" s="1762">
        <f>(L1376-H1376)-R1376</f>
        <v>0</v>
      </c>
      <c r="N1376" s="1762"/>
      <c r="O1376" s="1762">
        <f t="shared" ref="O1376:O1377" si="1023">SUM(M1376,N1376)</f>
        <v>0</v>
      </c>
      <c r="P1376" s="1762"/>
      <c r="Q1376" s="1762"/>
      <c r="R1376" s="1713"/>
      <c r="S1376" s="1843"/>
      <c r="T1376" s="649"/>
      <c r="U1376" s="7"/>
      <c r="V1376" s="7"/>
      <c r="W1376" s="7"/>
      <c r="X1376" s="7"/>
      <c r="Y1376" s="7"/>
      <c r="Z1376" s="7"/>
      <c r="AA1376" s="7"/>
      <c r="AB1376" s="7"/>
      <c r="AC1376" s="7"/>
    </row>
    <row r="1377">
      <c r="A1377" s="1714" t="s">
        <v>77</v>
      </c>
      <c r="B1377" s="692">
        <v>0.0</v>
      </c>
      <c r="C1377" s="692">
        <v>0.0</v>
      </c>
      <c r="D1377" s="692">
        <v>0.0</v>
      </c>
      <c r="E1377" s="692">
        <v>0.0</v>
      </c>
      <c r="F1377" s="692">
        <v>0.0</v>
      </c>
      <c r="G1377" s="692"/>
      <c r="H1377" s="1897">
        <f t="shared" si="1022"/>
        <v>0</v>
      </c>
      <c r="I1377" s="504">
        <f>(I1376/40)</f>
        <v>0</v>
      </c>
      <c r="J1377" s="1845"/>
      <c r="K1377" s="1714" t="s">
        <v>77</v>
      </c>
      <c r="L1377" s="692">
        <v>0.0</v>
      </c>
      <c r="M1377" s="701">
        <f>(L1377-H1377-H1378)-R1377</f>
        <v>0</v>
      </c>
      <c r="N1377" s="701"/>
      <c r="O1377" s="701">
        <f t="shared" si="1023"/>
        <v>0</v>
      </c>
      <c r="P1377" s="701"/>
      <c r="Q1377" s="701"/>
      <c r="R1377" s="1730"/>
      <c r="S1377" s="649"/>
      <c r="T1377" s="649"/>
      <c r="U1377" s="7"/>
      <c r="V1377" s="7"/>
      <c r="W1377" s="7"/>
      <c r="X1377" s="7"/>
      <c r="Y1377" s="7"/>
      <c r="Z1377" s="7"/>
      <c r="AA1377" s="7"/>
      <c r="AB1377" s="7"/>
      <c r="AC1377" s="7"/>
    </row>
    <row r="1378">
      <c r="A1378" s="1714" t="s">
        <v>78</v>
      </c>
      <c r="B1378" s="692">
        <v>0.0</v>
      </c>
      <c r="C1378" s="692">
        <v>0.0</v>
      </c>
      <c r="D1378" s="692">
        <v>0.0</v>
      </c>
      <c r="E1378" s="692">
        <v>0.0</v>
      </c>
      <c r="F1378" s="692">
        <v>0.0</v>
      </c>
      <c r="G1378" s="692"/>
      <c r="H1378" s="1897">
        <f t="shared" si="1022"/>
        <v>0</v>
      </c>
      <c r="I1378" s="1848"/>
      <c r="J1378" s="1843"/>
      <c r="K1378" s="1714" t="s">
        <v>78</v>
      </c>
      <c r="L1378" s="692" t="s">
        <v>79</v>
      </c>
      <c r="M1378" s="701" t="s">
        <v>79</v>
      </c>
      <c r="N1378" s="701"/>
      <c r="O1378" s="701" t="s">
        <v>79</v>
      </c>
      <c r="P1378" s="701"/>
      <c r="Q1378" s="701"/>
      <c r="R1378" s="1730"/>
      <c r="S1378" s="649"/>
      <c r="T1378" s="649"/>
      <c r="U1378" s="7"/>
      <c r="V1378" s="7"/>
      <c r="W1378" s="7"/>
      <c r="X1378" s="7"/>
      <c r="Y1378" s="7"/>
      <c r="Z1378" s="7"/>
      <c r="AA1378" s="7"/>
      <c r="AB1378" s="7"/>
      <c r="AC1378" s="7"/>
    </row>
    <row r="1379">
      <c r="A1379" s="1714" t="s">
        <v>446</v>
      </c>
      <c r="B1379" s="692">
        <v>0.0</v>
      </c>
      <c r="C1379" s="692">
        <v>0.0</v>
      </c>
      <c r="D1379" s="692">
        <v>0.0</v>
      </c>
      <c r="E1379" s="692">
        <v>0.0</v>
      </c>
      <c r="F1379" s="692">
        <v>0.0</v>
      </c>
      <c r="G1379" s="692"/>
      <c r="H1379" s="1897">
        <f t="shared" si="1022"/>
        <v>0</v>
      </c>
      <c r="I1379" s="1848"/>
      <c r="J1379" s="1843"/>
      <c r="K1379" s="1714" t="s">
        <v>446</v>
      </c>
      <c r="L1379" s="692">
        <v>0.0</v>
      </c>
      <c r="M1379" s="701">
        <f>(L1379-H1379)-R1379</f>
        <v>0</v>
      </c>
      <c r="N1379" s="701"/>
      <c r="O1379" s="701">
        <f t="shared" ref="O1379:O1380" si="1024">SUM(M1379,N1379)</f>
        <v>0</v>
      </c>
      <c r="P1379" s="701"/>
      <c r="Q1379" s="701"/>
      <c r="R1379" s="1730"/>
      <c r="S1379" s="649"/>
      <c r="T1379" s="649"/>
      <c r="U1379" s="7"/>
      <c r="V1379" s="7"/>
      <c r="W1379" s="7"/>
      <c r="X1379" s="7"/>
      <c r="Y1379" s="7"/>
      <c r="Z1379" s="7"/>
      <c r="AA1379" s="7"/>
      <c r="AB1379" s="7"/>
      <c r="AC1379" s="7"/>
    </row>
    <row r="1380">
      <c r="A1380" s="1814" t="s">
        <v>962</v>
      </c>
      <c r="B1380" s="692">
        <v>0.0</v>
      </c>
      <c r="C1380" s="692">
        <v>0.0</v>
      </c>
      <c r="D1380" s="692">
        <v>0.0</v>
      </c>
      <c r="E1380" s="692">
        <v>0.0</v>
      </c>
      <c r="F1380" s="692">
        <v>0.0</v>
      </c>
      <c r="G1380" s="692"/>
      <c r="H1380" s="1897">
        <f t="shared" si="1022"/>
        <v>0</v>
      </c>
      <c r="I1380" s="1848"/>
      <c r="J1380" s="1843"/>
      <c r="K1380" s="1814" t="s">
        <v>962</v>
      </c>
      <c r="L1380" s="692">
        <v>0.0</v>
      </c>
      <c r="M1380" s="701">
        <f t="shared" ref="M1380:M1381" si="1025">(L1380-H1380)</f>
        <v>0</v>
      </c>
      <c r="N1380" s="701"/>
      <c r="O1380" s="701">
        <f t="shared" si="1024"/>
        <v>0</v>
      </c>
      <c r="P1380" s="701"/>
      <c r="Q1380" s="701"/>
      <c r="R1380" s="1730"/>
      <c r="S1380" s="649"/>
      <c r="T1380" s="649"/>
      <c r="U1380" s="7"/>
      <c r="V1380" s="7"/>
      <c r="W1380" s="7"/>
      <c r="X1380" s="7"/>
      <c r="Y1380" s="7"/>
      <c r="Z1380" s="7"/>
      <c r="AA1380" s="7"/>
      <c r="AB1380" s="7"/>
      <c r="AC1380" s="7"/>
    </row>
    <row r="1381">
      <c r="A1381" s="1714" t="s">
        <v>80</v>
      </c>
      <c r="B1381" s="690">
        <v>0.0</v>
      </c>
      <c r="C1381" s="690">
        <v>0.0</v>
      </c>
      <c r="D1381" s="690">
        <v>0.0</v>
      </c>
      <c r="E1381" s="690">
        <v>0.0</v>
      </c>
      <c r="F1381" s="690">
        <v>0.0</v>
      </c>
      <c r="G1381" s="690"/>
      <c r="H1381" s="1897">
        <f t="shared" si="1022"/>
        <v>0</v>
      </c>
      <c r="I1381" s="1848"/>
      <c r="J1381" s="1843"/>
      <c r="K1381" s="1714" t="s">
        <v>80</v>
      </c>
      <c r="L1381" s="692">
        <v>0.0</v>
      </c>
      <c r="M1381" s="701">
        <f t="shared" si="1025"/>
        <v>0</v>
      </c>
      <c r="N1381" s="701"/>
      <c r="O1381" s="701">
        <f>sum(M1381,N1381)</f>
        <v>0</v>
      </c>
      <c r="P1381" s="701"/>
      <c r="Q1381" s="701"/>
      <c r="R1381" s="1730"/>
      <c r="S1381" s="649"/>
      <c r="T1381" s="649"/>
      <c r="U1381" s="7"/>
      <c r="V1381" s="7"/>
      <c r="W1381" s="7"/>
      <c r="X1381" s="7"/>
      <c r="Y1381" s="7"/>
      <c r="Z1381" s="7"/>
      <c r="AA1381" s="7"/>
      <c r="AB1381" s="7"/>
      <c r="AC1381" s="7"/>
    </row>
    <row r="1382">
      <c r="A1382" s="1716" t="s">
        <v>274</v>
      </c>
      <c r="B1382" s="1837">
        <v>0.0</v>
      </c>
      <c r="C1382" s="1837">
        <v>0.0</v>
      </c>
      <c r="D1382" s="1760">
        <v>0.0</v>
      </c>
      <c r="E1382" s="1760">
        <v>0.0</v>
      </c>
      <c r="F1382" s="1760">
        <v>0.0</v>
      </c>
      <c r="G1382" s="1760"/>
      <c r="H1382" s="1895">
        <f t="shared" si="1022"/>
        <v>0</v>
      </c>
      <c r="I1382" s="1713">
        <f>sum(H1382:H1386)</f>
        <v>0</v>
      </c>
      <c r="J1382" s="1843"/>
      <c r="K1382" s="1716" t="s">
        <v>274</v>
      </c>
      <c r="L1382" s="1765">
        <v>0.0</v>
      </c>
      <c r="M1382" s="1762">
        <f>(L1382-H1382)-R1382</f>
        <v>0</v>
      </c>
      <c r="N1382" s="1762"/>
      <c r="O1382" s="1762">
        <f t="shared" ref="O1382:O1383" si="1026">SUM(M1382,N1382)</f>
        <v>0</v>
      </c>
      <c r="P1382" s="1762"/>
      <c r="Q1382" s="1762"/>
      <c r="R1382" s="1713"/>
      <c r="S1382" s="1843"/>
      <c r="T1382" s="649"/>
      <c r="U1382" s="7"/>
      <c r="V1382" s="7"/>
      <c r="W1382" s="7"/>
      <c r="X1382" s="7"/>
      <c r="Y1382" s="7"/>
      <c r="Z1382" s="7"/>
      <c r="AA1382" s="7"/>
      <c r="AB1382" s="7"/>
      <c r="AC1382" s="7"/>
    </row>
    <row r="1383">
      <c r="A1383" s="1714" t="s">
        <v>77</v>
      </c>
      <c r="B1383" s="1814">
        <v>0.0</v>
      </c>
      <c r="C1383" s="1814">
        <v>0.0</v>
      </c>
      <c r="D1383" s="1814">
        <v>0.0</v>
      </c>
      <c r="E1383" s="1814">
        <v>0.0</v>
      </c>
      <c r="F1383" s="1814">
        <v>0.0</v>
      </c>
      <c r="G1383" s="1814"/>
      <c r="H1383" s="1897">
        <f t="shared" si="1022"/>
        <v>0</v>
      </c>
      <c r="I1383" s="504">
        <f>(I1382/40)</f>
        <v>0</v>
      </c>
      <c r="J1383" s="1845"/>
      <c r="K1383" s="1714" t="s">
        <v>77</v>
      </c>
      <c r="L1383" s="692">
        <v>0.0</v>
      </c>
      <c r="M1383" s="701">
        <f>(L1383-H1383-H1384)-R1383</f>
        <v>0</v>
      </c>
      <c r="N1383" s="701"/>
      <c r="O1383" s="701">
        <f t="shared" si="1026"/>
        <v>0</v>
      </c>
      <c r="P1383" s="701"/>
      <c r="Q1383" s="701"/>
      <c r="R1383" s="1730"/>
      <c r="S1383" s="649"/>
      <c r="T1383" s="649"/>
      <c r="U1383" s="7"/>
      <c r="V1383" s="7"/>
      <c r="W1383" s="7"/>
      <c r="X1383" s="7"/>
      <c r="Y1383" s="7"/>
      <c r="Z1383" s="7"/>
      <c r="AA1383" s="7"/>
      <c r="AB1383" s="7"/>
      <c r="AC1383" s="7"/>
    </row>
    <row r="1384">
      <c r="A1384" s="1714" t="s">
        <v>78</v>
      </c>
      <c r="B1384" s="1814">
        <v>0.0</v>
      </c>
      <c r="C1384" s="1814">
        <v>0.0</v>
      </c>
      <c r="D1384" s="1814">
        <v>0.0</v>
      </c>
      <c r="E1384" s="1814">
        <v>0.0</v>
      </c>
      <c r="F1384" s="1814">
        <v>0.0</v>
      </c>
      <c r="G1384" s="1814"/>
      <c r="H1384" s="1897">
        <f t="shared" si="1022"/>
        <v>0</v>
      </c>
      <c r="I1384" s="1848"/>
      <c r="J1384" s="1843"/>
      <c r="K1384" s="1714" t="s">
        <v>78</v>
      </c>
      <c r="L1384" s="692" t="s">
        <v>79</v>
      </c>
      <c r="M1384" s="701" t="s">
        <v>79</v>
      </c>
      <c r="N1384" s="701"/>
      <c r="O1384" s="701" t="s">
        <v>79</v>
      </c>
      <c r="P1384" s="701"/>
      <c r="Q1384" s="701"/>
      <c r="R1384" s="1730"/>
      <c r="S1384" s="649"/>
      <c r="T1384" s="649"/>
      <c r="U1384" s="7"/>
      <c r="V1384" s="7"/>
      <c r="W1384" s="7"/>
      <c r="X1384" s="7"/>
      <c r="Y1384" s="7"/>
      <c r="Z1384" s="7"/>
      <c r="AA1384" s="7"/>
      <c r="AB1384" s="7"/>
      <c r="AC1384" s="7"/>
    </row>
    <row r="1385">
      <c r="A1385" s="1714" t="s">
        <v>446</v>
      </c>
      <c r="B1385" s="1814">
        <v>0.0</v>
      </c>
      <c r="C1385" s="1814">
        <v>0.0</v>
      </c>
      <c r="D1385" s="1814">
        <v>0.0</v>
      </c>
      <c r="E1385" s="1814">
        <v>0.0</v>
      </c>
      <c r="F1385" s="1814">
        <v>0.0</v>
      </c>
      <c r="G1385" s="1814"/>
      <c r="H1385" s="1897">
        <f t="shared" si="1022"/>
        <v>0</v>
      </c>
      <c r="I1385" s="1848"/>
      <c r="J1385" s="1843"/>
      <c r="K1385" s="1714" t="s">
        <v>446</v>
      </c>
      <c r="L1385" s="692">
        <v>0.0</v>
      </c>
      <c r="M1385" s="701">
        <f>(L1385-H1385)-R1385</f>
        <v>0</v>
      </c>
      <c r="N1385" s="701"/>
      <c r="O1385" s="701">
        <f t="shared" ref="O1385:O1386" si="1027">SUM(M1385,N1385)</f>
        <v>0</v>
      </c>
      <c r="P1385" s="701"/>
      <c r="Q1385" s="701"/>
      <c r="R1385" s="1730"/>
      <c r="S1385" s="649"/>
      <c r="T1385" s="649"/>
      <c r="U1385" s="7"/>
      <c r="V1385" s="7"/>
      <c r="W1385" s="7"/>
      <c r="X1385" s="7"/>
      <c r="Y1385" s="7"/>
      <c r="Z1385" s="7"/>
      <c r="AA1385" s="7"/>
      <c r="AB1385" s="7"/>
      <c r="AC1385" s="7"/>
    </row>
    <row r="1386">
      <c r="A1386" s="1814" t="s">
        <v>962</v>
      </c>
      <c r="B1386" s="1814">
        <v>0.0</v>
      </c>
      <c r="C1386" s="1814">
        <v>0.0</v>
      </c>
      <c r="D1386" s="1814">
        <v>0.0</v>
      </c>
      <c r="E1386" s="1814">
        <v>0.0</v>
      </c>
      <c r="F1386" s="1814">
        <v>0.0</v>
      </c>
      <c r="G1386" s="1814"/>
      <c r="H1386" s="1897">
        <f t="shared" si="1022"/>
        <v>0</v>
      </c>
      <c r="I1386" s="1848"/>
      <c r="J1386" s="1843"/>
      <c r="K1386" s="1814" t="s">
        <v>962</v>
      </c>
      <c r="L1386" s="692">
        <v>0.0</v>
      </c>
      <c r="M1386" s="701">
        <f t="shared" ref="M1386:M1387" si="1028">(L1386-H1386)</f>
        <v>0</v>
      </c>
      <c r="N1386" s="701"/>
      <c r="O1386" s="701">
        <f t="shared" si="1027"/>
        <v>0</v>
      </c>
      <c r="P1386" s="701"/>
      <c r="Q1386" s="701"/>
      <c r="R1386" s="1730"/>
      <c r="S1386" s="649"/>
      <c r="T1386" s="649"/>
      <c r="U1386" s="7"/>
      <c r="V1386" s="7"/>
      <c r="W1386" s="7"/>
      <c r="X1386" s="7"/>
      <c r="Y1386" s="7"/>
      <c r="Z1386" s="7"/>
      <c r="AA1386" s="7"/>
      <c r="AB1386" s="7"/>
      <c r="AC1386" s="7"/>
    </row>
    <row r="1387">
      <c r="A1387" s="1714" t="s">
        <v>80</v>
      </c>
      <c r="B1387" s="1885">
        <v>0.0</v>
      </c>
      <c r="C1387" s="1885">
        <v>0.0</v>
      </c>
      <c r="D1387" s="1885">
        <v>0.0</v>
      </c>
      <c r="E1387" s="1885">
        <v>0.0</v>
      </c>
      <c r="F1387" s="1885">
        <v>0.0</v>
      </c>
      <c r="G1387" s="1885"/>
      <c r="H1387" s="1897">
        <f t="shared" si="1022"/>
        <v>0</v>
      </c>
      <c r="I1387" s="1869"/>
      <c r="J1387" s="1843"/>
      <c r="K1387" s="1714" t="s">
        <v>80</v>
      </c>
      <c r="L1387" s="692">
        <v>0.0</v>
      </c>
      <c r="M1387" s="701">
        <f t="shared" si="1028"/>
        <v>0</v>
      </c>
      <c r="N1387" s="701"/>
      <c r="O1387" s="701">
        <f>sum(M1387,N1387)</f>
        <v>0</v>
      </c>
      <c r="P1387" s="701"/>
      <c r="Q1387" s="701"/>
      <c r="R1387" s="1730"/>
      <c r="S1387" s="649"/>
      <c r="T1387" s="649"/>
      <c r="U1387" s="7"/>
      <c r="V1387" s="7"/>
      <c r="W1387" s="7"/>
      <c r="X1387" s="7"/>
      <c r="Y1387" s="7"/>
      <c r="Z1387" s="7"/>
      <c r="AA1387" s="7"/>
      <c r="AB1387" s="7"/>
      <c r="AC1387" s="7"/>
    </row>
    <row r="1388">
      <c r="A1388" s="1757" t="s">
        <v>816</v>
      </c>
      <c r="B1388" s="1788">
        <v>0.0</v>
      </c>
      <c r="C1388" s="1788">
        <v>0.0</v>
      </c>
      <c r="D1388" s="1758">
        <f>SUM(D1389:D1393,D1395:D1399)</f>
        <v>0</v>
      </c>
      <c r="E1388" s="1788">
        <v>0.0</v>
      </c>
      <c r="F1388" s="1758">
        <f t="shared" ref="F1388:H1388" si="1029">SUM(F1389:F1393,F1395:F1399)</f>
        <v>0</v>
      </c>
      <c r="G1388" s="1758">
        <f t="shared" si="1029"/>
        <v>0</v>
      </c>
      <c r="H1388" s="1829">
        <f t="shared" si="1029"/>
        <v>0</v>
      </c>
      <c r="I1388" s="1829"/>
      <c r="J1388" s="2016"/>
      <c r="K1388" s="1757" t="s">
        <v>816</v>
      </c>
      <c r="L1388" s="1682"/>
      <c r="M1388" s="1682"/>
      <c r="N1388" s="1682"/>
      <c r="O1388" s="1682"/>
      <c r="P1388" s="1682"/>
      <c r="Q1388" s="1682"/>
      <c r="R1388" s="2039"/>
      <c r="S1388" s="649"/>
      <c r="T1388" s="649"/>
      <c r="U1388" s="7"/>
      <c r="V1388" s="7"/>
      <c r="W1388" s="7"/>
      <c r="X1388" s="7"/>
      <c r="Y1388" s="7"/>
      <c r="Z1388" s="7"/>
      <c r="AA1388" s="7"/>
      <c r="AB1388" s="7"/>
      <c r="AC1388" s="7"/>
    </row>
    <row r="1389">
      <c r="A1389" s="1716" t="s">
        <v>1137</v>
      </c>
      <c r="B1389" s="1837">
        <v>0.0</v>
      </c>
      <c r="C1389" s="1837">
        <v>0.0</v>
      </c>
      <c r="D1389" s="1760"/>
      <c r="E1389" s="1760"/>
      <c r="F1389" s="1760"/>
      <c r="G1389" s="1760"/>
      <c r="H1389" s="1895">
        <f t="shared" ref="H1389:H1400" si="1030">SUM(A1389:G1389)</f>
        <v>0</v>
      </c>
      <c r="I1389" s="1713">
        <f>sum(H1389:H1393)</f>
        <v>0</v>
      </c>
      <c r="J1389" s="1843"/>
      <c r="K1389" s="1716" t="s">
        <v>1137</v>
      </c>
      <c r="L1389" s="1765">
        <v>0.0</v>
      </c>
      <c r="M1389" s="1762">
        <f>(L1389-H1389)-R1389</f>
        <v>0</v>
      </c>
      <c r="N1389" s="1762"/>
      <c r="O1389" s="1762">
        <f t="shared" ref="O1389:O1390" si="1031">SUM(M1389,N1389)</f>
        <v>0</v>
      </c>
      <c r="P1389" s="1817"/>
      <c r="Q1389" s="1762"/>
      <c r="R1389" s="1713"/>
      <c r="S1389" s="1843"/>
      <c r="T1389" s="649"/>
      <c r="U1389" s="7"/>
      <c r="V1389" s="7"/>
      <c r="W1389" s="7"/>
      <c r="X1389" s="7"/>
      <c r="Y1389" s="7"/>
      <c r="Z1389" s="7"/>
      <c r="AA1389" s="7"/>
      <c r="AB1389" s="7"/>
      <c r="AC1389" s="7"/>
    </row>
    <row r="1390">
      <c r="A1390" s="1714" t="s">
        <v>77</v>
      </c>
      <c r="B1390" s="1814">
        <v>0.0</v>
      </c>
      <c r="C1390" s="1814">
        <v>0.0</v>
      </c>
      <c r="D1390" s="1814">
        <v>0.0</v>
      </c>
      <c r="E1390" s="1814">
        <v>0.0</v>
      </c>
      <c r="F1390" s="1814">
        <v>0.0</v>
      </c>
      <c r="G1390" s="1814"/>
      <c r="H1390" s="1897">
        <f t="shared" si="1030"/>
        <v>0</v>
      </c>
      <c r="I1390" s="504">
        <f>(I1389/40)</f>
        <v>0</v>
      </c>
      <c r="J1390" s="1845"/>
      <c r="K1390" s="1714" t="s">
        <v>77</v>
      </c>
      <c r="L1390" s="692">
        <v>0.0</v>
      </c>
      <c r="M1390" s="701">
        <f>(L1390-H1390-H1391)-R1390</f>
        <v>0</v>
      </c>
      <c r="N1390" s="701"/>
      <c r="O1390" s="701">
        <f t="shared" si="1031"/>
        <v>0</v>
      </c>
      <c r="P1390" s="701"/>
      <c r="Q1390" s="701"/>
      <c r="R1390" s="1730"/>
      <c r="S1390" s="649"/>
      <c r="T1390" s="649"/>
      <c r="U1390" s="7"/>
      <c r="V1390" s="7"/>
      <c r="W1390" s="7"/>
      <c r="X1390" s="7"/>
      <c r="Y1390" s="7"/>
      <c r="Z1390" s="7"/>
      <c r="AA1390" s="7"/>
      <c r="AB1390" s="7"/>
      <c r="AC1390" s="7"/>
    </row>
    <row r="1391">
      <c r="A1391" s="1714" t="s">
        <v>78</v>
      </c>
      <c r="B1391" s="1814">
        <v>0.0</v>
      </c>
      <c r="C1391" s="1814">
        <v>0.0</v>
      </c>
      <c r="D1391" s="1814">
        <v>0.0</v>
      </c>
      <c r="E1391" s="1814">
        <v>0.0</v>
      </c>
      <c r="F1391" s="1814">
        <v>0.0</v>
      </c>
      <c r="G1391" s="1814"/>
      <c r="H1391" s="1897">
        <f t="shared" si="1030"/>
        <v>0</v>
      </c>
      <c r="I1391" s="1848"/>
      <c r="J1391" s="1843"/>
      <c r="K1391" s="1714" t="s">
        <v>78</v>
      </c>
      <c r="L1391" s="692" t="s">
        <v>79</v>
      </c>
      <c r="M1391" s="701" t="s">
        <v>79</v>
      </c>
      <c r="N1391" s="701"/>
      <c r="O1391" s="701" t="s">
        <v>79</v>
      </c>
      <c r="P1391" s="701"/>
      <c r="Q1391" s="701"/>
      <c r="R1391" s="1730"/>
      <c r="S1391" s="649"/>
      <c r="T1391" s="649"/>
      <c r="U1391" s="7"/>
      <c r="V1391" s="7"/>
      <c r="W1391" s="7"/>
      <c r="X1391" s="7"/>
      <c r="Y1391" s="7"/>
      <c r="Z1391" s="7"/>
      <c r="AA1391" s="7"/>
      <c r="AB1391" s="7"/>
      <c r="AC1391" s="7"/>
    </row>
    <row r="1392">
      <c r="A1392" s="1714" t="s">
        <v>446</v>
      </c>
      <c r="B1392" s="1814">
        <v>0.0</v>
      </c>
      <c r="C1392" s="1814">
        <v>0.0</v>
      </c>
      <c r="D1392" s="1814">
        <v>0.0</v>
      </c>
      <c r="E1392" s="1814">
        <v>0.0</v>
      </c>
      <c r="F1392" s="1814">
        <v>0.0</v>
      </c>
      <c r="G1392" s="1814"/>
      <c r="H1392" s="1897">
        <f t="shared" si="1030"/>
        <v>0</v>
      </c>
      <c r="I1392" s="1848"/>
      <c r="J1392" s="1843"/>
      <c r="K1392" s="1714" t="s">
        <v>446</v>
      </c>
      <c r="L1392" s="692">
        <v>0.0</v>
      </c>
      <c r="M1392" s="701">
        <f>(L1392-H1392)-R1392</f>
        <v>0</v>
      </c>
      <c r="N1392" s="701"/>
      <c r="O1392" s="701">
        <f t="shared" ref="O1392:O1393" si="1032">SUM(M1392,N1392)</f>
        <v>0</v>
      </c>
      <c r="P1392" s="701"/>
      <c r="Q1392" s="701"/>
      <c r="R1392" s="1730"/>
      <c r="S1392" s="649"/>
      <c r="T1392" s="649"/>
      <c r="U1392" s="7"/>
      <c r="V1392" s="7"/>
      <c r="W1392" s="7"/>
      <c r="X1392" s="7"/>
      <c r="Y1392" s="7"/>
      <c r="Z1392" s="7"/>
      <c r="AA1392" s="7"/>
      <c r="AB1392" s="7"/>
      <c r="AC1392" s="7"/>
    </row>
    <row r="1393">
      <c r="A1393" s="1814" t="s">
        <v>962</v>
      </c>
      <c r="B1393" s="1814">
        <v>0.0</v>
      </c>
      <c r="C1393" s="1814">
        <v>0.0</v>
      </c>
      <c r="D1393" s="1814">
        <v>0.0</v>
      </c>
      <c r="E1393" s="1814">
        <v>0.0</v>
      </c>
      <c r="F1393" s="1814">
        <v>0.0</v>
      </c>
      <c r="G1393" s="1814"/>
      <c r="H1393" s="1897">
        <f t="shared" si="1030"/>
        <v>0</v>
      </c>
      <c r="I1393" s="1848"/>
      <c r="J1393" s="1843"/>
      <c r="K1393" s="1814" t="s">
        <v>962</v>
      </c>
      <c r="L1393" s="692">
        <v>0.0</v>
      </c>
      <c r="M1393" s="701">
        <f t="shared" ref="M1393:M1394" si="1033">(L1393-H1393)</f>
        <v>0</v>
      </c>
      <c r="N1393" s="701"/>
      <c r="O1393" s="701">
        <f t="shared" si="1032"/>
        <v>0</v>
      </c>
      <c r="P1393" s="701"/>
      <c r="Q1393" s="701"/>
      <c r="R1393" s="1730"/>
      <c r="S1393" s="649"/>
      <c r="T1393" s="649"/>
      <c r="U1393" s="7"/>
      <c r="V1393" s="7"/>
      <c r="W1393" s="7"/>
      <c r="X1393" s="7"/>
      <c r="Y1393" s="7"/>
      <c r="Z1393" s="7"/>
      <c r="AA1393" s="7"/>
      <c r="AB1393" s="7"/>
      <c r="AC1393" s="7"/>
    </row>
    <row r="1394">
      <c r="A1394" s="1714" t="s">
        <v>80</v>
      </c>
      <c r="B1394" s="1885">
        <v>0.0</v>
      </c>
      <c r="C1394" s="1885">
        <v>0.0</v>
      </c>
      <c r="D1394" s="1885">
        <v>0.0</v>
      </c>
      <c r="E1394" s="1885">
        <v>0.0</v>
      </c>
      <c r="F1394" s="1885">
        <v>0.0</v>
      </c>
      <c r="G1394" s="1885"/>
      <c r="H1394" s="1897">
        <f t="shared" si="1030"/>
        <v>0</v>
      </c>
      <c r="I1394" s="1848"/>
      <c r="J1394" s="1843"/>
      <c r="K1394" s="1714" t="s">
        <v>80</v>
      </c>
      <c r="L1394" s="692">
        <v>0.0</v>
      </c>
      <c r="M1394" s="701">
        <f t="shared" si="1033"/>
        <v>0</v>
      </c>
      <c r="N1394" s="701"/>
      <c r="O1394" s="701">
        <f>sum(M1394,N1394)</f>
        <v>0</v>
      </c>
      <c r="P1394" s="701"/>
      <c r="Q1394" s="701"/>
      <c r="R1394" s="1730"/>
      <c r="S1394" s="649"/>
      <c r="T1394" s="649"/>
      <c r="U1394" s="7"/>
      <c r="V1394" s="7"/>
      <c r="W1394" s="7"/>
      <c r="X1394" s="7"/>
      <c r="Y1394" s="7"/>
      <c r="Z1394" s="7"/>
      <c r="AA1394" s="7"/>
      <c r="AB1394" s="7"/>
      <c r="AC1394" s="7"/>
    </row>
    <row r="1395">
      <c r="A1395" s="1716" t="s">
        <v>1138</v>
      </c>
      <c r="B1395" s="1837">
        <v>0.0</v>
      </c>
      <c r="C1395" s="1837">
        <v>0.0</v>
      </c>
      <c r="D1395" s="1760">
        <v>0.0</v>
      </c>
      <c r="E1395" s="1760"/>
      <c r="F1395" s="1760"/>
      <c r="G1395" s="1760"/>
      <c r="H1395" s="1895">
        <f t="shared" si="1030"/>
        <v>0</v>
      </c>
      <c r="I1395" s="1713">
        <f>sum(H1395:H1399)</f>
        <v>0</v>
      </c>
      <c r="J1395" s="1843"/>
      <c r="K1395" s="1716" t="s">
        <v>1138</v>
      </c>
      <c r="L1395" s="1762">
        <v>0.0</v>
      </c>
      <c r="M1395" s="1762">
        <f>(L1395-H1395)-R1395</f>
        <v>0</v>
      </c>
      <c r="N1395" s="1762"/>
      <c r="O1395" s="1762">
        <f t="shared" ref="O1395:O1396" si="1034">SUM(M1395,N1395)</f>
        <v>0</v>
      </c>
      <c r="P1395" s="1764"/>
      <c r="Q1395" s="1762"/>
      <c r="R1395" s="1713"/>
      <c r="S1395" s="1843"/>
      <c r="T1395" s="649"/>
      <c r="U1395" s="7"/>
      <c r="V1395" s="7"/>
      <c r="W1395" s="7"/>
      <c r="X1395" s="7"/>
      <c r="Y1395" s="7"/>
      <c r="Z1395" s="7"/>
      <c r="AA1395" s="7"/>
      <c r="AB1395" s="7"/>
      <c r="AC1395" s="7"/>
    </row>
    <row r="1396">
      <c r="A1396" s="1714" t="s">
        <v>77</v>
      </c>
      <c r="B1396" s="1814">
        <v>0.0</v>
      </c>
      <c r="C1396" s="1814">
        <v>0.0</v>
      </c>
      <c r="D1396" s="1814">
        <v>0.0</v>
      </c>
      <c r="E1396" s="1814">
        <v>0.0</v>
      </c>
      <c r="F1396" s="1814">
        <v>0.0</v>
      </c>
      <c r="G1396" s="1814"/>
      <c r="H1396" s="1897">
        <f t="shared" si="1030"/>
        <v>0</v>
      </c>
      <c r="I1396" s="504">
        <f>(I1395/40)</f>
        <v>0</v>
      </c>
      <c r="J1396" s="1845"/>
      <c r="K1396" s="1714" t="s">
        <v>77</v>
      </c>
      <c r="L1396" s="701">
        <v>0.0</v>
      </c>
      <c r="M1396" s="701">
        <f>(L1396-H1396-H1397)-R1396</f>
        <v>0</v>
      </c>
      <c r="N1396" s="701"/>
      <c r="O1396" s="701">
        <f t="shared" si="1034"/>
        <v>0</v>
      </c>
      <c r="P1396" s="701"/>
      <c r="Q1396" s="701"/>
      <c r="R1396" s="1730"/>
      <c r="S1396" s="649"/>
      <c r="T1396" s="649"/>
      <c r="U1396" s="7"/>
      <c r="V1396" s="7"/>
      <c r="W1396" s="7"/>
      <c r="X1396" s="7"/>
      <c r="Y1396" s="7"/>
      <c r="Z1396" s="7"/>
      <c r="AA1396" s="7"/>
      <c r="AB1396" s="7"/>
      <c r="AC1396" s="7"/>
    </row>
    <row r="1397">
      <c r="A1397" s="1714" t="s">
        <v>78</v>
      </c>
      <c r="B1397" s="1814">
        <v>0.0</v>
      </c>
      <c r="C1397" s="1814">
        <v>0.0</v>
      </c>
      <c r="D1397" s="1814">
        <v>0.0</v>
      </c>
      <c r="E1397" s="1814">
        <v>0.0</v>
      </c>
      <c r="F1397" s="1814">
        <v>0.0</v>
      </c>
      <c r="G1397" s="1814"/>
      <c r="H1397" s="1897">
        <f t="shared" si="1030"/>
        <v>0</v>
      </c>
      <c r="I1397" s="1848"/>
      <c r="J1397" s="1843"/>
      <c r="K1397" s="1714" t="s">
        <v>78</v>
      </c>
      <c r="L1397" s="701" t="s">
        <v>79</v>
      </c>
      <c r="M1397" s="701" t="s">
        <v>79</v>
      </c>
      <c r="N1397" s="701"/>
      <c r="O1397" s="701" t="s">
        <v>79</v>
      </c>
      <c r="P1397" s="701"/>
      <c r="Q1397" s="701"/>
      <c r="R1397" s="1730"/>
      <c r="S1397" s="649"/>
      <c r="T1397" s="649"/>
      <c r="U1397" s="7"/>
      <c r="V1397" s="7"/>
      <c r="W1397" s="7"/>
      <c r="X1397" s="7"/>
      <c r="Y1397" s="7"/>
      <c r="Z1397" s="7"/>
      <c r="AA1397" s="7"/>
      <c r="AB1397" s="7"/>
      <c r="AC1397" s="7"/>
    </row>
    <row r="1398">
      <c r="A1398" s="1714" t="s">
        <v>446</v>
      </c>
      <c r="B1398" s="1814">
        <v>0.0</v>
      </c>
      <c r="C1398" s="1814">
        <v>0.0</v>
      </c>
      <c r="D1398" s="1814">
        <v>0.0</v>
      </c>
      <c r="E1398" s="1814">
        <v>0.0</v>
      </c>
      <c r="F1398" s="1814">
        <v>0.0</v>
      </c>
      <c r="G1398" s="1814"/>
      <c r="H1398" s="1897">
        <f t="shared" si="1030"/>
        <v>0</v>
      </c>
      <c r="I1398" s="1848"/>
      <c r="J1398" s="1843"/>
      <c r="K1398" s="1714" t="s">
        <v>446</v>
      </c>
      <c r="L1398" s="701">
        <v>0.0</v>
      </c>
      <c r="M1398" s="701">
        <f>(L1398-H1398)-R1398</f>
        <v>0</v>
      </c>
      <c r="N1398" s="701"/>
      <c r="O1398" s="701">
        <f t="shared" ref="O1398:O1399" si="1035">SUM(M1398,N1398)</f>
        <v>0</v>
      </c>
      <c r="P1398" s="701"/>
      <c r="Q1398" s="701"/>
      <c r="R1398" s="1730"/>
      <c r="S1398" s="649"/>
      <c r="T1398" s="649"/>
      <c r="U1398" s="7"/>
      <c r="V1398" s="7"/>
      <c r="W1398" s="7"/>
      <c r="X1398" s="7"/>
      <c r="Y1398" s="7"/>
      <c r="Z1398" s="7"/>
      <c r="AA1398" s="7"/>
      <c r="AB1398" s="7"/>
      <c r="AC1398" s="7"/>
    </row>
    <row r="1399">
      <c r="A1399" s="1814" t="s">
        <v>962</v>
      </c>
      <c r="B1399" s="1814">
        <v>0.0</v>
      </c>
      <c r="C1399" s="1814">
        <v>0.0</v>
      </c>
      <c r="D1399" s="1814">
        <v>0.0</v>
      </c>
      <c r="E1399" s="1814">
        <v>0.0</v>
      </c>
      <c r="F1399" s="1814">
        <v>0.0</v>
      </c>
      <c r="G1399" s="1814"/>
      <c r="H1399" s="1897">
        <f t="shared" si="1030"/>
        <v>0</v>
      </c>
      <c r="I1399" s="1848"/>
      <c r="J1399" s="1843"/>
      <c r="K1399" s="1814" t="s">
        <v>962</v>
      </c>
      <c r="L1399" s="701">
        <v>0.0</v>
      </c>
      <c r="M1399" s="701">
        <f t="shared" ref="M1399:M1400" si="1036">(L1399-H1399)</f>
        <v>0</v>
      </c>
      <c r="N1399" s="701"/>
      <c r="O1399" s="701">
        <f t="shared" si="1035"/>
        <v>0</v>
      </c>
      <c r="P1399" s="701"/>
      <c r="Q1399" s="701"/>
      <c r="R1399" s="1730"/>
      <c r="S1399" s="649"/>
      <c r="T1399" s="649"/>
      <c r="U1399" s="7"/>
      <c r="V1399" s="7"/>
      <c r="W1399" s="7"/>
      <c r="X1399" s="7"/>
      <c r="Y1399" s="7"/>
      <c r="Z1399" s="7"/>
      <c r="AA1399" s="7"/>
      <c r="AB1399" s="7"/>
      <c r="AC1399" s="7"/>
    </row>
    <row r="1400">
      <c r="A1400" s="1714" t="s">
        <v>80</v>
      </c>
      <c r="B1400" s="1885">
        <v>0.0</v>
      </c>
      <c r="C1400" s="1885">
        <v>0.0</v>
      </c>
      <c r="D1400" s="1885">
        <v>0.0</v>
      </c>
      <c r="E1400" s="1885"/>
      <c r="F1400" s="1885">
        <v>0.0</v>
      </c>
      <c r="G1400" s="1885"/>
      <c r="H1400" s="1897">
        <f t="shared" si="1030"/>
        <v>0</v>
      </c>
      <c r="I1400" s="1869"/>
      <c r="J1400" s="1843"/>
      <c r="K1400" s="1714" t="s">
        <v>80</v>
      </c>
      <c r="L1400" s="701">
        <v>0.0</v>
      </c>
      <c r="M1400" s="701">
        <f t="shared" si="1036"/>
        <v>0</v>
      </c>
      <c r="N1400" s="701"/>
      <c r="O1400" s="701">
        <f>sum(M1400,N1400)</f>
        <v>0</v>
      </c>
      <c r="P1400" s="701"/>
      <c r="Q1400" s="701"/>
      <c r="R1400" s="1730"/>
      <c r="S1400" s="649"/>
      <c r="T1400" s="649"/>
      <c r="U1400" s="7"/>
      <c r="V1400" s="7"/>
      <c r="W1400" s="7"/>
      <c r="X1400" s="7"/>
      <c r="Y1400" s="7"/>
      <c r="Z1400" s="7"/>
      <c r="AA1400" s="7"/>
      <c r="AB1400" s="7"/>
      <c r="AC1400" s="7"/>
    </row>
    <row r="1401">
      <c r="A1401" s="1757" t="s">
        <v>819</v>
      </c>
      <c r="B1401" s="1788">
        <v>0.0</v>
      </c>
      <c r="C1401" s="1788">
        <v>0.0</v>
      </c>
      <c r="D1401" s="1758">
        <f>SUM(D1402:D1406,D1408:D1412)</f>
        <v>0</v>
      </c>
      <c r="E1401" s="1788">
        <v>0.0</v>
      </c>
      <c r="F1401" s="1758">
        <f t="shared" ref="F1401:H1401" si="1037">SUM(F1402:F1406,F1408:F1412)</f>
        <v>0</v>
      </c>
      <c r="G1401" s="1758">
        <f t="shared" si="1037"/>
        <v>0</v>
      </c>
      <c r="H1401" s="1829">
        <f t="shared" si="1037"/>
        <v>0</v>
      </c>
      <c r="I1401" s="1829"/>
      <c r="J1401" s="2016"/>
      <c r="K1401" s="1757" t="s">
        <v>819</v>
      </c>
      <c r="L1401" s="1682"/>
      <c r="M1401" s="1682"/>
      <c r="N1401" s="1682"/>
      <c r="O1401" s="1682"/>
      <c r="P1401" s="1682"/>
      <c r="Q1401" s="1682"/>
      <c r="R1401" s="2039"/>
      <c r="S1401" s="649"/>
      <c r="T1401" s="649"/>
      <c r="U1401" s="7"/>
      <c r="V1401" s="7"/>
      <c r="W1401" s="7"/>
      <c r="X1401" s="7"/>
      <c r="Y1401" s="7"/>
      <c r="Z1401" s="7"/>
      <c r="AA1401" s="7"/>
      <c r="AB1401" s="7"/>
      <c r="AC1401" s="7"/>
    </row>
    <row r="1402">
      <c r="A1402" s="1716" t="s">
        <v>1139</v>
      </c>
      <c r="B1402" s="1837">
        <v>0.0</v>
      </c>
      <c r="C1402" s="1837">
        <v>0.0</v>
      </c>
      <c r="D1402" s="1760"/>
      <c r="E1402" s="1760"/>
      <c r="F1402" s="1760"/>
      <c r="G1402" s="1760"/>
      <c r="H1402" s="1895">
        <f t="shared" ref="H1402:H1413" si="1038">SUM(A1402:G1402)</f>
        <v>0</v>
      </c>
      <c r="I1402" s="1713">
        <f>sum(H1402:H1406)</f>
        <v>0</v>
      </c>
      <c r="J1402" s="1843"/>
      <c r="K1402" s="1716" t="s">
        <v>1139</v>
      </c>
      <c r="L1402" s="1762">
        <v>0.0</v>
      </c>
      <c r="M1402" s="1762">
        <f>(L1402-H1402)-R1402</f>
        <v>0</v>
      </c>
      <c r="N1402" s="1762"/>
      <c r="O1402" s="1762">
        <f t="shared" ref="O1402:O1403" si="1039">SUM(M1402,N1402)</f>
        <v>0</v>
      </c>
      <c r="P1402" s="1764"/>
      <c r="Q1402" s="1762"/>
      <c r="R1402" s="1713"/>
      <c r="S1402" s="1843"/>
      <c r="T1402" s="649"/>
      <c r="U1402" s="7"/>
      <c r="V1402" s="7"/>
      <c r="W1402" s="7"/>
      <c r="X1402" s="7"/>
      <c r="Y1402" s="7"/>
      <c r="Z1402" s="7"/>
      <c r="AA1402" s="7"/>
      <c r="AB1402" s="7"/>
      <c r="AC1402" s="7"/>
    </row>
    <row r="1403">
      <c r="A1403" s="1714" t="s">
        <v>77</v>
      </c>
      <c r="B1403" s="1814">
        <v>0.0</v>
      </c>
      <c r="C1403" s="1814">
        <v>0.0</v>
      </c>
      <c r="D1403" s="1814">
        <v>0.0</v>
      </c>
      <c r="E1403" s="1814">
        <v>0.0</v>
      </c>
      <c r="F1403" s="1814">
        <v>0.0</v>
      </c>
      <c r="G1403" s="1814"/>
      <c r="H1403" s="1897">
        <f t="shared" si="1038"/>
        <v>0</v>
      </c>
      <c r="I1403" s="504">
        <f>(I1402/40)</f>
        <v>0</v>
      </c>
      <c r="J1403" s="1845"/>
      <c r="K1403" s="1714" t="s">
        <v>77</v>
      </c>
      <c r="L1403" s="701">
        <v>0.0</v>
      </c>
      <c r="M1403" s="701">
        <f>(L1403-H1403-H1404)-R1403</f>
        <v>0</v>
      </c>
      <c r="N1403" s="701"/>
      <c r="O1403" s="701">
        <f t="shared" si="1039"/>
        <v>0</v>
      </c>
      <c r="P1403" s="701"/>
      <c r="Q1403" s="701"/>
      <c r="R1403" s="1730"/>
      <c r="S1403" s="649"/>
      <c r="T1403" s="649"/>
      <c r="U1403" s="7"/>
      <c r="V1403" s="7"/>
      <c r="W1403" s="7"/>
      <c r="X1403" s="7"/>
      <c r="Y1403" s="7"/>
      <c r="Z1403" s="7"/>
      <c r="AA1403" s="7"/>
      <c r="AB1403" s="7"/>
      <c r="AC1403" s="7"/>
    </row>
    <row r="1404">
      <c r="A1404" s="1714" t="s">
        <v>78</v>
      </c>
      <c r="B1404" s="1814">
        <v>0.0</v>
      </c>
      <c r="C1404" s="1814">
        <v>0.0</v>
      </c>
      <c r="D1404" s="1814">
        <v>0.0</v>
      </c>
      <c r="E1404" s="1814">
        <v>0.0</v>
      </c>
      <c r="F1404" s="1814">
        <v>0.0</v>
      </c>
      <c r="G1404" s="1814"/>
      <c r="H1404" s="1897">
        <f t="shared" si="1038"/>
        <v>0</v>
      </c>
      <c r="I1404" s="1848"/>
      <c r="J1404" s="1843"/>
      <c r="K1404" s="1714" t="s">
        <v>78</v>
      </c>
      <c r="L1404" s="701" t="s">
        <v>79</v>
      </c>
      <c r="M1404" s="701" t="s">
        <v>79</v>
      </c>
      <c r="N1404" s="701"/>
      <c r="O1404" s="701" t="s">
        <v>79</v>
      </c>
      <c r="P1404" s="701"/>
      <c r="Q1404" s="701"/>
      <c r="R1404" s="1730"/>
      <c r="S1404" s="649"/>
      <c r="T1404" s="649"/>
      <c r="U1404" s="7"/>
      <c r="V1404" s="7"/>
      <c r="W1404" s="7"/>
      <c r="X1404" s="7"/>
      <c r="Y1404" s="7"/>
      <c r="Z1404" s="7"/>
      <c r="AA1404" s="7"/>
      <c r="AB1404" s="7"/>
      <c r="AC1404" s="7"/>
    </row>
    <row r="1405">
      <c r="A1405" s="1714" t="s">
        <v>446</v>
      </c>
      <c r="B1405" s="1814">
        <v>0.0</v>
      </c>
      <c r="C1405" s="1814">
        <v>0.0</v>
      </c>
      <c r="D1405" s="1814">
        <v>0.0</v>
      </c>
      <c r="E1405" s="1814">
        <v>0.0</v>
      </c>
      <c r="F1405" s="1814">
        <v>0.0</v>
      </c>
      <c r="G1405" s="1814"/>
      <c r="H1405" s="1897">
        <f t="shared" si="1038"/>
        <v>0</v>
      </c>
      <c r="I1405" s="1848"/>
      <c r="J1405" s="1843"/>
      <c r="K1405" s="1714" t="s">
        <v>446</v>
      </c>
      <c r="L1405" s="701">
        <v>0.0</v>
      </c>
      <c r="M1405" s="701">
        <f>(L1405-H1405)-R1405</f>
        <v>0</v>
      </c>
      <c r="N1405" s="701"/>
      <c r="O1405" s="701">
        <f t="shared" ref="O1405:O1406" si="1040">SUM(M1405,N1405)</f>
        <v>0</v>
      </c>
      <c r="P1405" s="701"/>
      <c r="Q1405" s="701"/>
      <c r="R1405" s="1730"/>
      <c r="S1405" s="649"/>
      <c r="T1405" s="649"/>
      <c r="U1405" s="7"/>
      <c r="V1405" s="7"/>
      <c r="W1405" s="7"/>
      <c r="X1405" s="7"/>
      <c r="Y1405" s="7"/>
      <c r="Z1405" s="7"/>
      <c r="AA1405" s="7"/>
      <c r="AB1405" s="7"/>
      <c r="AC1405" s="7"/>
    </row>
    <row r="1406">
      <c r="A1406" s="1814" t="s">
        <v>962</v>
      </c>
      <c r="B1406" s="1814">
        <v>0.0</v>
      </c>
      <c r="C1406" s="1814">
        <v>0.0</v>
      </c>
      <c r="D1406" s="1814">
        <v>0.0</v>
      </c>
      <c r="E1406" s="1814">
        <v>0.0</v>
      </c>
      <c r="F1406" s="1814">
        <v>0.0</v>
      </c>
      <c r="G1406" s="1814"/>
      <c r="H1406" s="1897">
        <f t="shared" si="1038"/>
        <v>0</v>
      </c>
      <c r="I1406" s="1848"/>
      <c r="J1406" s="1843"/>
      <c r="K1406" s="1814" t="s">
        <v>962</v>
      </c>
      <c r="L1406" s="701">
        <v>0.0</v>
      </c>
      <c r="M1406" s="701">
        <f t="shared" ref="M1406:M1407" si="1041">(L1406-H1406)</f>
        <v>0</v>
      </c>
      <c r="N1406" s="701"/>
      <c r="O1406" s="701">
        <f t="shared" si="1040"/>
        <v>0</v>
      </c>
      <c r="P1406" s="701"/>
      <c r="Q1406" s="701"/>
      <c r="R1406" s="1730"/>
      <c r="S1406" s="649"/>
      <c r="T1406" s="649"/>
      <c r="U1406" s="7"/>
      <c r="V1406" s="7"/>
      <c r="W1406" s="7"/>
      <c r="X1406" s="7"/>
      <c r="Y1406" s="7"/>
      <c r="Z1406" s="7"/>
      <c r="AA1406" s="7"/>
      <c r="AB1406" s="7"/>
      <c r="AC1406" s="7"/>
    </row>
    <row r="1407">
      <c r="A1407" s="1714" t="s">
        <v>80</v>
      </c>
      <c r="B1407" s="1885">
        <v>0.0</v>
      </c>
      <c r="C1407" s="1885">
        <v>0.0</v>
      </c>
      <c r="D1407" s="1885">
        <v>0.0</v>
      </c>
      <c r="E1407" s="1885">
        <v>0.0</v>
      </c>
      <c r="F1407" s="1885">
        <v>0.0</v>
      </c>
      <c r="G1407" s="1885"/>
      <c r="H1407" s="1897">
        <f t="shared" si="1038"/>
        <v>0</v>
      </c>
      <c r="I1407" s="1848"/>
      <c r="J1407" s="1843"/>
      <c r="K1407" s="1714" t="s">
        <v>80</v>
      </c>
      <c r="L1407" s="701">
        <v>0.0</v>
      </c>
      <c r="M1407" s="701">
        <f t="shared" si="1041"/>
        <v>0</v>
      </c>
      <c r="N1407" s="701"/>
      <c r="O1407" s="701">
        <f>sum(M1407,N1407)</f>
        <v>0</v>
      </c>
      <c r="P1407" s="701"/>
      <c r="Q1407" s="701"/>
      <c r="R1407" s="1730"/>
      <c r="S1407" s="649"/>
      <c r="T1407" s="649"/>
      <c r="U1407" s="7"/>
      <c r="V1407" s="7"/>
      <c r="W1407" s="7"/>
      <c r="X1407" s="7"/>
      <c r="Y1407" s="7"/>
      <c r="Z1407" s="7"/>
      <c r="AA1407" s="7"/>
      <c r="AB1407" s="7"/>
      <c r="AC1407" s="7"/>
    </row>
    <row r="1408">
      <c r="A1408" s="1716" t="s">
        <v>1140</v>
      </c>
      <c r="B1408" s="1837">
        <v>0.0</v>
      </c>
      <c r="C1408" s="1837">
        <v>0.0</v>
      </c>
      <c r="D1408" s="1760"/>
      <c r="E1408" s="1760"/>
      <c r="F1408" s="1760"/>
      <c r="G1408" s="1760"/>
      <c r="H1408" s="1895">
        <f t="shared" si="1038"/>
        <v>0</v>
      </c>
      <c r="I1408" s="1713">
        <f>sum(H1408:H1412)</f>
        <v>0</v>
      </c>
      <c r="J1408" s="1843"/>
      <c r="K1408" s="1716" t="s">
        <v>1140</v>
      </c>
      <c r="L1408" s="1762">
        <v>0.0</v>
      </c>
      <c r="M1408" s="1762">
        <f>(L1408-H1408)-R1408</f>
        <v>0</v>
      </c>
      <c r="N1408" s="1762"/>
      <c r="O1408" s="1762">
        <f t="shared" ref="O1408:O1409" si="1042">SUM(M1408,N1408)</f>
        <v>0</v>
      </c>
      <c r="P1408" s="1764"/>
      <c r="Q1408" s="1762"/>
      <c r="R1408" s="1713"/>
      <c r="S1408" s="1843"/>
      <c r="T1408" s="649"/>
      <c r="U1408" s="7"/>
      <c r="V1408" s="7"/>
      <c r="W1408" s="7"/>
      <c r="X1408" s="7"/>
      <c r="Y1408" s="7"/>
      <c r="Z1408" s="7"/>
      <c r="AA1408" s="7"/>
      <c r="AB1408" s="7"/>
      <c r="AC1408" s="7"/>
    </row>
    <row r="1409">
      <c r="A1409" s="1714" t="s">
        <v>77</v>
      </c>
      <c r="B1409" s="1814">
        <v>0.0</v>
      </c>
      <c r="C1409" s="1814">
        <v>0.0</v>
      </c>
      <c r="D1409" s="1814">
        <v>0.0</v>
      </c>
      <c r="E1409" s="1814">
        <v>0.0</v>
      </c>
      <c r="F1409" s="1814">
        <v>0.0</v>
      </c>
      <c r="G1409" s="1814"/>
      <c r="H1409" s="1897">
        <f t="shared" si="1038"/>
        <v>0</v>
      </c>
      <c r="I1409" s="504">
        <f>(I1408/40)</f>
        <v>0</v>
      </c>
      <c r="J1409" s="1845"/>
      <c r="K1409" s="1714" t="s">
        <v>77</v>
      </c>
      <c r="L1409" s="701">
        <v>0.0</v>
      </c>
      <c r="M1409" s="701">
        <f>(L1409-H1409-H1410)-R1409</f>
        <v>0</v>
      </c>
      <c r="N1409" s="701"/>
      <c r="O1409" s="701">
        <f t="shared" si="1042"/>
        <v>0</v>
      </c>
      <c r="P1409" s="701"/>
      <c r="Q1409" s="701"/>
      <c r="R1409" s="1730"/>
      <c r="S1409" s="649"/>
      <c r="T1409" s="649"/>
      <c r="U1409" s="7"/>
      <c r="V1409" s="7"/>
      <c r="W1409" s="7"/>
      <c r="X1409" s="7"/>
      <c r="Y1409" s="7"/>
      <c r="Z1409" s="7"/>
      <c r="AA1409" s="7"/>
      <c r="AB1409" s="7"/>
      <c r="AC1409" s="7"/>
    </row>
    <row r="1410">
      <c r="A1410" s="1714" t="s">
        <v>78</v>
      </c>
      <c r="B1410" s="1814">
        <v>0.0</v>
      </c>
      <c r="C1410" s="1814">
        <v>0.0</v>
      </c>
      <c r="D1410" s="1814">
        <v>0.0</v>
      </c>
      <c r="E1410" s="1814">
        <v>0.0</v>
      </c>
      <c r="F1410" s="1814">
        <v>0.0</v>
      </c>
      <c r="G1410" s="1814"/>
      <c r="H1410" s="1897">
        <f t="shared" si="1038"/>
        <v>0</v>
      </c>
      <c r="I1410" s="1848"/>
      <c r="J1410" s="1843"/>
      <c r="K1410" s="1714" t="s">
        <v>78</v>
      </c>
      <c r="L1410" s="701" t="s">
        <v>79</v>
      </c>
      <c r="M1410" s="701" t="s">
        <v>79</v>
      </c>
      <c r="N1410" s="701"/>
      <c r="O1410" s="701" t="s">
        <v>79</v>
      </c>
      <c r="P1410" s="701"/>
      <c r="Q1410" s="701"/>
      <c r="R1410" s="1730"/>
      <c r="S1410" s="649"/>
      <c r="T1410" s="649"/>
      <c r="U1410" s="7"/>
      <c r="V1410" s="7"/>
      <c r="W1410" s="7"/>
      <c r="X1410" s="7"/>
      <c r="Y1410" s="7"/>
      <c r="Z1410" s="7"/>
      <c r="AA1410" s="7"/>
      <c r="AB1410" s="7"/>
      <c r="AC1410" s="7"/>
    </row>
    <row r="1411">
      <c r="A1411" s="1714" t="s">
        <v>446</v>
      </c>
      <c r="B1411" s="1814">
        <v>0.0</v>
      </c>
      <c r="C1411" s="1814">
        <v>0.0</v>
      </c>
      <c r="D1411" s="1814">
        <v>0.0</v>
      </c>
      <c r="E1411" s="1814">
        <v>0.0</v>
      </c>
      <c r="F1411" s="1814">
        <v>0.0</v>
      </c>
      <c r="G1411" s="1814"/>
      <c r="H1411" s="1897">
        <f t="shared" si="1038"/>
        <v>0</v>
      </c>
      <c r="I1411" s="1848"/>
      <c r="J1411" s="1843"/>
      <c r="K1411" s="1714" t="s">
        <v>446</v>
      </c>
      <c r="L1411" s="701">
        <v>0.0</v>
      </c>
      <c r="M1411" s="701">
        <f>(L1411-H1411)-R1411</f>
        <v>0</v>
      </c>
      <c r="N1411" s="701"/>
      <c r="O1411" s="701">
        <f t="shared" ref="O1411:O1412" si="1043">SUM(M1411,N1411)</f>
        <v>0</v>
      </c>
      <c r="P1411" s="701"/>
      <c r="Q1411" s="701"/>
      <c r="R1411" s="1730"/>
      <c r="S1411" s="649"/>
      <c r="T1411" s="649"/>
      <c r="U1411" s="7"/>
      <c r="V1411" s="7"/>
      <c r="W1411" s="7"/>
      <c r="X1411" s="7"/>
      <c r="Y1411" s="7"/>
      <c r="Z1411" s="7"/>
      <c r="AA1411" s="7"/>
      <c r="AB1411" s="7"/>
      <c r="AC1411" s="7"/>
    </row>
    <row r="1412">
      <c r="A1412" s="1814" t="s">
        <v>962</v>
      </c>
      <c r="B1412" s="1814">
        <v>0.0</v>
      </c>
      <c r="C1412" s="1814">
        <v>0.0</v>
      </c>
      <c r="D1412" s="1814">
        <v>0.0</v>
      </c>
      <c r="E1412" s="1814">
        <v>0.0</v>
      </c>
      <c r="F1412" s="1814">
        <v>0.0</v>
      </c>
      <c r="G1412" s="1814"/>
      <c r="H1412" s="1897">
        <f t="shared" si="1038"/>
        <v>0</v>
      </c>
      <c r="I1412" s="1848"/>
      <c r="J1412" s="1843"/>
      <c r="K1412" s="1814" t="s">
        <v>962</v>
      </c>
      <c r="L1412" s="701">
        <v>0.0</v>
      </c>
      <c r="M1412" s="701">
        <f t="shared" ref="M1412:M1413" si="1044">(L1412-H1412)</f>
        <v>0</v>
      </c>
      <c r="N1412" s="701"/>
      <c r="O1412" s="701">
        <f t="shared" si="1043"/>
        <v>0</v>
      </c>
      <c r="P1412" s="701"/>
      <c r="Q1412" s="701"/>
      <c r="R1412" s="1730"/>
      <c r="S1412" s="649"/>
      <c r="T1412" s="649"/>
      <c r="U1412" s="7"/>
      <c r="V1412" s="7"/>
      <c r="W1412" s="7"/>
      <c r="X1412" s="7"/>
      <c r="Y1412" s="7"/>
      <c r="Z1412" s="7"/>
      <c r="AA1412" s="7"/>
      <c r="AB1412" s="7"/>
      <c r="AC1412" s="7"/>
    </row>
    <row r="1413">
      <c r="A1413" s="1714" t="s">
        <v>80</v>
      </c>
      <c r="B1413" s="1885">
        <v>0.0</v>
      </c>
      <c r="C1413" s="1885">
        <v>0.0</v>
      </c>
      <c r="D1413" s="1885">
        <v>0.0</v>
      </c>
      <c r="E1413" s="1885">
        <v>0.0</v>
      </c>
      <c r="F1413" s="1885">
        <v>0.0</v>
      </c>
      <c r="G1413" s="1885"/>
      <c r="H1413" s="1897">
        <f t="shared" si="1038"/>
        <v>0</v>
      </c>
      <c r="I1413" s="1869"/>
      <c r="J1413" s="1843"/>
      <c r="K1413" s="1714" t="s">
        <v>80</v>
      </c>
      <c r="L1413" s="701">
        <v>0.0</v>
      </c>
      <c r="M1413" s="701">
        <f t="shared" si="1044"/>
        <v>0</v>
      </c>
      <c r="N1413" s="701"/>
      <c r="O1413" s="701">
        <f>sum(M1413,N1413)</f>
        <v>0</v>
      </c>
      <c r="P1413" s="701"/>
      <c r="Q1413" s="701"/>
      <c r="R1413" s="1730"/>
      <c r="S1413" s="649"/>
      <c r="T1413" s="649"/>
      <c r="U1413" s="7"/>
      <c r="V1413" s="7"/>
      <c r="W1413" s="7"/>
      <c r="X1413" s="7"/>
      <c r="Y1413" s="7"/>
      <c r="Z1413" s="7"/>
      <c r="AA1413" s="7"/>
      <c r="AB1413" s="7"/>
      <c r="AC1413" s="7"/>
    </row>
    <row r="1414">
      <c r="A1414" s="1757" t="s">
        <v>822</v>
      </c>
      <c r="B1414" s="1788">
        <v>0.0</v>
      </c>
      <c r="C1414" s="1788">
        <v>0.0</v>
      </c>
      <c r="D1414" s="1788">
        <v>0.0</v>
      </c>
      <c r="E1414" s="1788">
        <v>0.0</v>
      </c>
      <c r="F1414" s="1788">
        <v>0.0</v>
      </c>
      <c r="G1414" s="1788">
        <v>0.0</v>
      </c>
      <c r="H1414" s="1829">
        <f>SUM(H1415:H1419,H1421:H1425)</f>
        <v>0</v>
      </c>
      <c r="I1414" s="1829"/>
      <c r="J1414" s="2016"/>
      <c r="K1414" s="1757" t="s">
        <v>822</v>
      </c>
      <c r="L1414" s="1682"/>
      <c r="M1414" s="1682"/>
      <c r="N1414" s="1682"/>
      <c r="O1414" s="1682"/>
      <c r="P1414" s="1682"/>
      <c r="Q1414" s="1682"/>
      <c r="R1414" s="2039"/>
      <c r="S1414" s="649"/>
      <c r="T1414" s="649"/>
      <c r="U1414" s="7"/>
      <c r="V1414" s="7"/>
      <c r="W1414" s="7"/>
      <c r="X1414" s="7"/>
      <c r="Y1414" s="7"/>
      <c r="Z1414" s="7"/>
      <c r="AA1414" s="7"/>
      <c r="AB1414" s="7"/>
      <c r="AC1414" s="7"/>
    </row>
    <row r="1415">
      <c r="A1415" s="1716" t="s">
        <v>1141</v>
      </c>
      <c r="B1415" s="1765">
        <v>0.0</v>
      </c>
      <c r="C1415" s="1765">
        <v>0.0</v>
      </c>
      <c r="D1415" s="1765"/>
      <c r="E1415" s="1765"/>
      <c r="F1415" s="1765"/>
      <c r="G1415" s="1765"/>
      <c r="H1415" s="1895">
        <f t="shared" ref="H1415:H1426" si="1045">SUM(A1415:G1415)</f>
        <v>0</v>
      </c>
      <c r="I1415" s="1713">
        <f>sum(H1415:H1419)</f>
        <v>0</v>
      </c>
      <c r="J1415" s="1843"/>
      <c r="K1415" s="1716" t="s">
        <v>1141</v>
      </c>
      <c r="L1415" s="1765">
        <v>0.0</v>
      </c>
      <c r="M1415" s="1762">
        <f>(L1415-H1415)-R1415</f>
        <v>0</v>
      </c>
      <c r="N1415" s="1765"/>
      <c r="O1415" s="1762">
        <f t="shared" ref="O1415:O1416" si="1046">SUM(M1415,N1415)</f>
        <v>0</v>
      </c>
      <c r="P1415" s="1764"/>
      <c r="Q1415" s="1765"/>
      <c r="R1415" s="1713"/>
      <c r="S1415" s="1843"/>
      <c r="T1415" s="649"/>
      <c r="U1415" s="7"/>
      <c r="V1415" s="7"/>
      <c r="W1415" s="7"/>
      <c r="X1415" s="7"/>
      <c r="Y1415" s="7"/>
      <c r="Z1415" s="7"/>
      <c r="AA1415" s="7"/>
      <c r="AB1415" s="7"/>
      <c r="AC1415" s="7"/>
    </row>
    <row r="1416">
      <c r="A1416" s="1714" t="s">
        <v>77</v>
      </c>
      <c r="B1416" s="692">
        <v>0.0</v>
      </c>
      <c r="C1416" s="692">
        <v>0.0</v>
      </c>
      <c r="D1416" s="692">
        <v>0.0</v>
      </c>
      <c r="E1416" s="692">
        <v>0.0</v>
      </c>
      <c r="F1416" s="692">
        <v>0.0</v>
      </c>
      <c r="G1416" s="692"/>
      <c r="H1416" s="1897">
        <f t="shared" si="1045"/>
        <v>0</v>
      </c>
      <c r="I1416" s="504">
        <f>(I1415/40)</f>
        <v>0</v>
      </c>
      <c r="J1416" s="1845"/>
      <c r="K1416" s="1714" t="s">
        <v>77</v>
      </c>
      <c r="L1416" s="692">
        <v>0.0</v>
      </c>
      <c r="M1416" s="701">
        <f>(L1416-H1416-H1417)-R1416</f>
        <v>0</v>
      </c>
      <c r="N1416" s="692"/>
      <c r="O1416" s="701">
        <f t="shared" si="1046"/>
        <v>0</v>
      </c>
      <c r="P1416" s="701"/>
      <c r="Q1416" s="701"/>
      <c r="R1416" s="1730"/>
      <c r="S1416" s="649"/>
      <c r="T1416" s="649"/>
      <c r="U1416" s="7"/>
      <c r="V1416" s="7"/>
      <c r="W1416" s="7"/>
      <c r="X1416" s="7"/>
      <c r="Y1416" s="7"/>
      <c r="Z1416" s="7"/>
      <c r="AA1416" s="7"/>
      <c r="AB1416" s="7"/>
      <c r="AC1416" s="7"/>
    </row>
    <row r="1417">
      <c r="A1417" s="1714" t="s">
        <v>78</v>
      </c>
      <c r="B1417" s="692">
        <v>0.0</v>
      </c>
      <c r="C1417" s="692">
        <v>0.0</v>
      </c>
      <c r="D1417" s="692">
        <v>0.0</v>
      </c>
      <c r="E1417" s="692">
        <v>0.0</v>
      </c>
      <c r="F1417" s="692">
        <v>0.0</v>
      </c>
      <c r="G1417" s="692"/>
      <c r="H1417" s="1897">
        <f t="shared" si="1045"/>
        <v>0</v>
      </c>
      <c r="I1417" s="1848"/>
      <c r="J1417" s="1843"/>
      <c r="K1417" s="1714" t="s">
        <v>78</v>
      </c>
      <c r="L1417" s="701" t="s">
        <v>79</v>
      </c>
      <c r="M1417" s="701" t="s">
        <v>79</v>
      </c>
      <c r="N1417" s="692"/>
      <c r="O1417" s="701" t="s">
        <v>79</v>
      </c>
      <c r="P1417" s="701"/>
      <c r="Q1417" s="701"/>
      <c r="R1417" s="1730"/>
      <c r="S1417" s="649"/>
      <c r="T1417" s="649"/>
      <c r="U1417" s="7"/>
      <c r="V1417" s="7"/>
      <c r="W1417" s="7"/>
      <c r="X1417" s="7"/>
      <c r="Y1417" s="7"/>
      <c r="Z1417" s="7"/>
      <c r="AA1417" s="7"/>
      <c r="AB1417" s="7"/>
      <c r="AC1417" s="7"/>
    </row>
    <row r="1418">
      <c r="A1418" s="1714" t="s">
        <v>446</v>
      </c>
      <c r="B1418" s="692">
        <v>0.0</v>
      </c>
      <c r="C1418" s="692">
        <v>0.0</v>
      </c>
      <c r="D1418" s="692">
        <v>0.0</v>
      </c>
      <c r="E1418" s="692">
        <v>0.0</v>
      </c>
      <c r="F1418" s="692">
        <v>0.0</v>
      </c>
      <c r="G1418" s="692"/>
      <c r="H1418" s="1897">
        <f t="shared" si="1045"/>
        <v>0</v>
      </c>
      <c r="I1418" s="1848"/>
      <c r="J1418" s="1843"/>
      <c r="K1418" s="1714" t="s">
        <v>446</v>
      </c>
      <c r="L1418" s="692">
        <v>0.0</v>
      </c>
      <c r="M1418" s="701">
        <f>(L1418-H1418)-R1418</f>
        <v>0</v>
      </c>
      <c r="N1418" s="692"/>
      <c r="O1418" s="701">
        <f t="shared" ref="O1418:O1419" si="1047">SUM(M1418,N1418)</f>
        <v>0</v>
      </c>
      <c r="P1418" s="701"/>
      <c r="Q1418" s="701"/>
      <c r="R1418" s="1730"/>
      <c r="S1418" s="649"/>
      <c r="T1418" s="649"/>
      <c r="U1418" s="7"/>
      <c r="V1418" s="7"/>
      <c r="W1418" s="7"/>
      <c r="X1418" s="7"/>
      <c r="Y1418" s="7"/>
      <c r="Z1418" s="7"/>
      <c r="AA1418" s="7"/>
      <c r="AB1418" s="7"/>
      <c r="AC1418" s="7"/>
    </row>
    <row r="1419">
      <c r="A1419" s="1814" t="s">
        <v>962</v>
      </c>
      <c r="B1419" s="692">
        <v>0.0</v>
      </c>
      <c r="C1419" s="692">
        <v>0.0</v>
      </c>
      <c r="D1419" s="692">
        <v>0.0</v>
      </c>
      <c r="E1419" s="692">
        <v>0.0</v>
      </c>
      <c r="F1419" s="692">
        <v>0.0</v>
      </c>
      <c r="G1419" s="692"/>
      <c r="H1419" s="1897">
        <f t="shared" si="1045"/>
        <v>0</v>
      </c>
      <c r="I1419" s="1848"/>
      <c r="J1419" s="1843"/>
      <c r="K1419" s="1814" t="s">
        <v>962</v>
      </c>
      <c r="L1419" s="692">
        <v>0.0</v>
      </c>
      <c r="M1419" s="701">
        <f t="shared" ref="M1419:M1420" si="1048">(L1419-H1419)</f>
        <v>0</v>
      </c>
      <c r="N1419" s="692"/>
      <c r="O1419" s="701">
        <f t="shared" si="1047"/>
        <v>0</v>
      </c>
      <c r="P1419" s="701"/>
      <c r="Q1419" s="701"/>
      <c r="R1419" s="1730"/>
      <c r="S1419" s="649"/>
      <c r="T1419" s="649"/>
      <c r="U1419" s="7"/>
      <c r="V1419" s="7"/>
      <c r="W1419" s="7"/>
      <c r="X1419" s="7"/>
      <c r="Y1419" s="7"/>
      <c r="Z1419" s="7"/>
      <c r="AA1419" s="7"/>
      <c r="AB1419" s="7"/>
      <c r="AC1419" s="7"/>
    </row>
    <row r="1420">
      <c r="A1420" s="1714" t="s">
        <v>80</v>
      </c>
      <c r="B1420" s="690">
        <v>0.0</v>
      </c>
      <c r="C1420" s="690">
        <v>0.0</v>
      </c>
      <c r="D1420" s="690">
        <v>0.0</v>
      </c>
      <c r="E1420" s="690">
        <v>0.0</v>
      </c>
      <c r="F1420" s="690">
        <v>0.0</v>
      </c>
      <c r="G1420" s="690"/>
      <c r="H1420" s="1897">
        <f t="shared" si="1045"/>
        <v>0</v>
      </c>
      <c r="I1420" s="1869"/>
      <c r="J1420" s="1843"/>
      <c r="K1420" s="1714" t="s">
        <v>80</v>
      </c>
      <c r="L1420" s="692">
        <v>0.0</v>
      </c>
      <c r="M1420" s="701">
        <f t="shared" si="1048"/>
        <v>0</v>
      </c>
      <c r="N1420" s="692"/>
      <c r="O1420" s="701">
        <f>sum(M1420,N1420)</f>
        <v>0</v>
      </c>
      <c r="P1420" s="701"/>
      <c r="Q1420" s="701"/>
      <c r="R1420" s="1730"/>
      <c r="S1420" s="649"/>
      <c r="T1420" s="649"/>
      <c r="U1420" s="7"/>
      <c r="V1420" s="7"/>
      <c r="W1420" s="7"/>
      <c r="X1420" s="7"/>
      <c r="Y1420" s="7"/>
      <c r="Z1420" s="7"/>
      <c r="AA1420" s="7"/>
      <c r="AB1420" s="7"/>
      <c r="AC1420" s="7"/>
    </row>
    <row r="1421">
      <c r="A1421" s="1716" t="s">
        <v>274</v>
      </c>
      <c r="B1421" s="1837">
        <v>0.0</v>
      </c>
      <c r="C1421" s="1837">
        <v>0.0</v>
      </c>
      <c r="D1421" s="1837">
        <v>0.0</v>
      </c>
      <c r="E1421" s="1837">
        <v>0.0</v>
      </c>
      <c r="F1421" s="1837">
        <v>0.0</v>
      </c>
      <c r="G1421" s="1837"/>
      <c r="H1421" s="1895">
        <f t="shared" si="1045"/>
        <v>0</v>
      </c>
      <c r="I1421" s="1713">
        <f>sum(H1421:H1425)</f>
        <v>0</v>
      </c>
      <c r="J1421" s="1843"/>
      <c r="K1421" s="1716" t="s">
        <v>274</v>
      </c>
      <c r="L1421" s="1765">
        <v>0.0</v>
      </c>
      <c r="M1421" s="1762">
        <f>(L1421-H1421)-R1421</f>
        <v>0</v>
      </c>
      <c r="N1421" s="1762"/>
      <c r="O1421" s="1762">
        <f t="shared" ref="O1421:O1422" si="1049">SUM(M1421,N1421)</f>
        <v>0</v>
      </c>
      <c r="P1421" s="1764"/>
      <c r="Q1421" s="1762"/>
      <c r="R1421" s="1713"/>
      <c r="S1421" s="1843"/>
      <c r="T1421" s="649"/>
      <c r="U1421" s="7"/>
      <c r="V1421" s="7"/>
      <c r="W1421" s="7"/>
      <c r="X1421" s="7"/>
      <c r="Y1421" s="7"/>
      <c r="Z1421" s="7"/>
      <c r="AA1421" s="7"/>
      <c r="AB1421" s="7"/>
      <c r="AC1421" s="7"/>
    </row>
    <row r="1422">
      <c r="A1422" s="1714" t="s">
        <v>77</v>
      </c>
      <c r="B1422" s="1814">
        <v>0.0</v>
      </c>
      <c r="C1422" s="1814">
        <v>0.0</v>
      </c>
      <c r="D1422" s="1814">
        <v>0.0</v>
      </c>
      <c r="E1422" s="1814">
        <v>0.0</v>
      </c>
      <c r="F1422" s="1814">
        <v>0.0</v>
      </c>
      <c r="G1422" s="1814"/>
      <c r="H1422" s="1897">
        <f t="shared" si="1045"/>
        <v>0</v>
      </c>
      <c r="I1422" s="504">
        <f>(I1421/40)</f>
        <v>0</v>
      </c>
      <c r="J1422" s="1845"/>
      <c r="K1422" s="1714" t="s">
        <v>77</v>
      </c>
      <c r="L1422" s="692">
        <v>0.0</v>
      </c>
      <c r="M1422" s="701">
        <f>(L1422-H1422-H1423)-R1422</f>
        <v>0</v>
      </c>
      <c r="N1422" s="701"/>
      <c r="O1422" s="701">
        <f t="shared" si="1049"/>
        <v>0</v>
      </c>
      <c r="P1422" s="701"/>
      <c r="Q1422" s="701"/>
      <c r="R1422" s="1730"/>
      <c r="S1422" s="649"/>
      <c r="T1422" s="649"/>
      <c r="U1422" s="7"/>
      <c r="V1422" s="7"/>
      <c r="W1422" s="7"/>
      <c r="X1422" s="7"/>
      <c r="Y1422" s="7"/>
      <c r="Z1422" s="7"/>
      <c r="AA1422" s="7"/>
      <c r="AB1422" s="7"/>
      <c r="AC1422" s="7"/>
    </row>
    <row r="1423">
      <c r="A1423" s="1714" t="s">
        <v>78</v>
      </c>
      <c r="B1423" s="1814">
        <v>0.0</v>
      </c>
      <c r="C1423" s="1814">
        <v>0.0</v>
      </c>
      <c r="D1423" s="1814">
        <v>0.0</v>
      </c>
      <c r="E1423" s="1814">
        <v>0.0</v>
      </c>
      <c r="F1423" s="1814">
        <v>0.0</v>
      </c>
      <c r="G1423" s="1814"/>
      <c r="H1423" s="1897">
        <f t="shared" si="1045"/>
        <v>0</v>
      </c>
      <c r="I1423" s="1848"/>
      <c r="J1423" s="1843"/>
      <c r="K1423" s="1714" t="s">
        <v>78</v>
      </c>
      <c r="L1423" s="692" t="s">
        <v>79</v>
      </c>
      <c r="M1423" s="701" t="s">
        <v>79</v>
      </c>
      <c r="N1423" s="701"/>
      <c r="O1423" s="701" t="s">
        <v>79</v>
      </c>
      <c r="P1423" s="701"/>
      <c r="Q1423" s="701"/>
      <c r="R1423" s="1730"/>
      <c r="S1423" s="649"/>
      <c r="T1423" s="649"/>
      <c r="U1423" s="7"/>
      <c r="V1423" s="7"/>
      <c r="W1423" s="7"/>
      <c r="X1423" s="7"/>
      <c r="Y1423" s="7"/>
      <c r="Z1423" s="7"/>
      <c r="AA1423" s="7"/>
      <c r="AB1423" s="7"/>
      <c r="AC1423" s="7"/>
    </row>
    <row r="1424">
      <c r="A1424" s="1714" t="s">
        <v>446</v>
      </c>
      <c r="B1424" s="1814">
        <v>0.0</v>
      </c>
      <c r="C1424" s="1814">
        <v>0.0</v>
      </c>
      <c r="D1424" s="1814">
        <v>0.0</v>
      </c>
      <c r="E1424" s="1814">
        <v>0.0</v>
      </c>
      <c r="F1424" s="1814">
        <v>0.0</v>
      </c>
      <c r="G1424" s="1814"/>
      <c r="H1424" s="1897">
        <f t="shared" si="1045"/>
        <v>0</v>
      </c>
      <c r="I1424" s="1848"/>
      <c r="J1424" s="1843"/>
      <c r="K1424" s="1714" t="s">
        <v>446</v>
      </c>
      <c r="L1424" s="692">
        <v>0.0</v>
      </c>
      <c r="M1424" s="701">
        <f>(L1424-H1424)-R1424</f>
        <v>0</v>
      </c>
      <c r="N1424" s="701"/>
      <c r="O1424" s="701">
        <f t="shared" ref="O1424:O1425" si="1050">SUM(M1424,N1424)</f>
        <v>0</v>
      </c>
      <c r="P1424" s="701"/>
      <c r="Q1424" s="701"/>
      <c r="R1424" s="1730"/>
      <c r="S1424" s="649"/>
      <c r="T1424" s="649"/>
      <c r="U1424" s="7"/>
      <c r="V1424" s="7"/>
      <c r="W1424" s="7"/>
      <c r="X1424" s="7"/>
      <c r="Y1424" s="7"/>
      <c r="Z1424" s="7"/>
      <c r="AA1424" s="7"/>
      <c r="AB1424" s="7"/>
      <c r="AC1424" s="7"/>
    </row>
    <row r="1425">
      <c r="A1425" s="1814" t="s">
        <v>962</v>
      </c>
      <c r="B1425" s="1814">
        <v>0.0</v>
      </c>
      <c r="C1425" s="1814">
        <v>0.0</v>
      </c>
      <c r="D1425" s="1814">
        <v>0.0</v>
      </c>
      <c r="E1425" s="1814">
        <v>0.0</v>
      </c>
      <c r="F1425" s="1814">
        <v>0.0</v>
      </c>
      <c r="G1425" s="1814"/>
      <c r="H1425" s="1897">
        <f t="shared" si="1045"/>
        <v>0</v>
      </c>
      <c r="I1425" s="1848"/>
      <c r="J1425" s="1843"/>
      <c r="K1425" s="1814" t="s">
        <v>962</v>
      </c>
      <c r="L1425" s="692">
        <v>0.0</v>
      </c>
      <c r="M1425" s="701">
        <f t="shared" ref="M1425:M1426" si="1051">(L1425-H1425)</f>
        <v>0</v>
      </c>
      <c r="N1425" s="701"/>
      <c r="O1425" s="701">
        <f t="shared" si="1050"/>
        <v>0</v>
      </c>
      <c r="P1425" s="701"/>
      <c r="Q1425" s="701"/>
      <c r="R1425" s="1730"/>
      <c r="S1425" s="649"/>
      <c r="T1425" s="649"/>
      <c r="U1425" s="7"/>
      <c r="V1425" s="7"/>
      <c r="W1425" s="7"/>
      <c r="X1425" s="7"/>
      <c r="Y1425" s="7"/>
      <c r="Z1425" s="7"/>
      <c r="AA1425" s="7"/>
      <c r="AB1425" s="7"/>
      <c r="AC1425" s="7"/>
    </row>
    <row r="1426">
      <c r="A1426" s="1714" t="s">
        <v>80</v>
      </c>
      <c r="B1426" s="1885">
        <v>0.0</v>
      </c>
      <c r="C1426" s="1885">
        <v>0.0</v>
      </c>
      <c r="D1426" s="1885">
        <v>0.0</v>
      </c>
      <c r="E1426" s="1885">
        <v>0.0</v>
      </c>
      <c r="F1426" s="1885">
        <v>0.0</v>
      </c>
      <c r="G1426" s="1885"/>
      <c r="H1426" s="1897">
        <f t="shared" si="1045"/>
        <v>0</v>
      </c>
      <c r="I1426" s="1869"/>
      <c r="J1426" s="1843"/>
      <c r="K1426" s="1714" t="s">
        <v>80</v>
      </c>
      <c r="L1426" s="692">
        <v>0.0</v>
      </c>
      <c r="M1426" s="701">
        <f t="shared" si="1051"/>
        <v>0</v>
      </c>
      <c r="N1426" s="701"/>
      <c r="O1426" s="701">
        <f>sum(M1426,N1426)</f>
        <v>0</v>
      </c>
      <c r="P1426" s="701"/>
      <c r="Q1426" s="701"/>
      <c r="R1426" s="1730"/>
      <c r="S1426" s="649"/>
      <c r="T1426" s="649"/>
      <c r="U1426" s="7"/>
      <c r="V1426" s="7"/>
      <c r="W1426" s="7"/>
      <c r="X1426" s="7"/>
      <c r="Y1426" s="7"/>
      <c r="Z1426" s="7"/>
      <c r="AA1426" s="7"/>
      <c r="AB1426" s="7"/>
      <c r="AC1426" s="7"/>
    </row>
    <row r="1427">
      <c r="A1427" s="1757" t="s">
        <v>823</v>
      </c>
      <c r="B1427" s="1788">
        <v>0.0</v>
      </c>
      <c r="C1427" s="1788">
        <v>0.0</v>
      </c>
      <c r="D1427" s="1788">
        <v>0.0</v>
      </c>
      <c r="E1427" s="1788">
        <v>0.0</v>
      </c>
      <c r="F1427" s="1788">
        <v>0.0</v>
      </c>
      <c r="G1427" s="1788">
        <v>0.0</v>
      </c>
      <c r="H1427" s="1829">
        <f>SUM(H1428:H1432,H1434:H1438)</f>
        <v>0</v>
      </c>
      <c r="I1427" s="1829"/>
      <c r="J1427" s="2016"/>
      <c r="K1427" s="1757" t="s">
        <v>823</v>
      </c>
      <c r="L1427" s="1682"/>
      <c r="M1427" s="1682"/>
      <c r="N1427" s="1682"/>
      <c r="O1427" s="1682"/>
      <c r="P1427" s="1682"/>
      <c r="Q1427" s="1682"/>
      <c r="R1427" s="2039"/>
      <c r="S1427" s="649"/>
      <c r="T1427" s="649"/>
      <c r="U1427" s="7"/>
      <c r="V1427" s="7"/>
      <c r="W1427" s="7"/>
      <c r="X1427" s="7"/>
      <c r="Y1427" s="7"/>
      <c r="Z1427" s="7"/>
      <c r="AA1427" s="7"/>
      <c r="AB1427" s="7"/>
      <c r="AC1427" s="7"/>
    </row>
    <row r="1428">
      <c r="A1428" s="1716" t="s">
        <v>1142</v>
      </c>
      <c r="B1428" s="1837">
        <v>0.0</v>
      </c>
      <c r="C1428" s="1837">
        <v>0.0</v>
      </c>
      <c r="D1428" s="1837">
        <v>0.0</v>
      </c>
      <c r="E1428" s="1837"/>
      <c r="F1428" s="1837"/>
      <c r="G1428" s="1837"/>
      <c r="H1428" s="1895">
        <f t="shared" ref="H1428:H1439" si="1052">SUM(A1428:G1428)</f>
        <v>0</v>
      </c>
      <c r="I1428" s="1713">
        <f>sum(H1428:H1432)</f>
        <v>0</v>
      </c>
      <c r="J1428" s="1843"/>
      <c r="K1428" s="1716" t="s">
        <v>1142</v>
      </c>
      <c r="L1428" s="1762">
        <v>0.0</v>
      </c>
      <c r="M1428" s="1762">
        <f>(L1428-H1428)-R1428</f>
        <v>0</v>
      </c>
      <c r="N1428" s="1762"/>
      <c r="O1428" s="1762">
        <f t="shared" ref="O1428:O1429" si="1053">SUM(M1428,N1428)</f>
        <v>0</v>
      </c>
      <c r="P1428" s="1764"/>
      <c r="Q1428" s="1762"/>
      <c r="R1428" s="1713"/>
      <c r="S1428" s="1843"/>
      <c r="T1428" s="649"/>
      <c r="U1428" s="7"/>
      <c r="V1428" s="7"/>
      <c r="W1428" s="7"/>
      <c r="X1428" s="7"/>
      <c r="Y1428" s="7"/>
      <c r="Z1428" s="7"/>
      <c r="AA1428" s="7"/>
      <c r="AB1428" s="7"/>
      <c r="AC1428" s="7"/>
    </row>
    <row r="1429">
      <c r="A1429" s="1714" t="s">
        <v>77</v>
      </c>
      <c r="B1429" s="1814">
        <v>0.0</v>
      </c>
      <c r="C1429" s="1814">
        <v>0.0</v>
      </c>
      <c r="D1429" s="1814">
        <v>0.0</v>
      </c>
      <c r="E1429" s="1814">
        <v>0.0</v>
      </c>
      <c r="F1429" s="1814">
        <v>0.0</v>
      </c>
      <c r="G1429" s="1814"/>
      <c r="H1429" s="1897">
        <f t="shared" si="1052"/>
        <v>0</v>
      </c>
      <c r="I1429" s="504">
        <f>(I1428/40)</f>
        <v>0</v>
      </c>
      <c r="J1429" s="1845"/>
      <c r="K1429" s="1714" t="s">
        <v>77</v>
      </c>
      <c r="L1429" s="701">
        <v>0.0</v>
      </c>
      <c r="M1429" s="701">
        <f>(L1429-H1429-H1430)-R1429</f>
        <v>0</v>
      </c>
      <c r="N1429" s="701"/>
      <c r="O1429" s="701">
        <f t="shared" si="1053"/>
        <v>0</v>
      </c>
      <c r="P1429" s="701"/>
      <c r="Q1429" s="701"/>
      <c r="R1429" s="1730"/>
      <c r="S1429" s="649"/>
      <c r="T1429" s="649"/>
      <c r="U1429" s="7"/>
      <c r="V1429" s="7"/>
      <c r="W1429" s="7"/>
      <c r="X1429" s="7"/>
      <c r="Y1429" s="7"/>
      <c r="Z1429" s="7"/>
      <c r="AA1429" s="7"/>
      <c r="AB1429" s="7"/>
      <c r="AC1429" s="7"/>
    </row>
    <row r="1430">
      <c r="A1430" s="1714" t="s">
        <v>78</v>
      </c>
      <c r="B1430" s="1814">
        <v>0.0</v>
      </c>
      <c r="C1430" s="1814">
        <v>0.0</v>
      </c>
      <c r="D1430" s="1814">
        <v>0.0</v>
      </c>
      <c r="E1430" s="1814">
        <v>0.0</v>
      </c>
      <c r="F1430" s="1814">
        <v>0.0</v>
      </c>
      <c r="G1430" s="1814"/>
      <c r="H1430" s="1897">
        <f t="shared" si="1052"/>
        <v>0</v>
      </c>
      <c r="I1430" s="1848"/>
      <c r="J1430" s="1843"/>
      <c r="K1430" s="1714" t="s">
        <v>78</v>
      </c>
      <c r="L1430" s="701" t="s">
        <v>79</v>
      </c>
      <c r="M1430" s="701" t="s">
        <v>79</v>
      </c>
      <c r="N1430" s="701"/>
      <c r="O1430" s="701" t="s">
        <v>79</v>
      </c>
      <c r="P1430" s="701"/>
      <c r="Q1430" s="701"/>
      <c r="R1430" s="1730"/>
      <c r="S1430" s="649"/>
      <c r="T1430" s="649"/>
      <c r="U1430" s="7"/>
      <c r="V1430" s="7"/>
      <c r="W1430" s="7"/>
      <c r="X1430" s="7"/>
      <c r="Y1430" s="7"/>
      <c r="Z1430" s="7"/>
      <c r="AA1430" s="7"/>
      <c r="AB1430" s="7"/>
      <c r="AC1430" s="7"/>
    </row>
    <row r="1431">
      <c r="A1431" s="1714" t="s">
        <v>446</v>
      </c>
      <c r="B1431" s="1814">
        <v>0.0</v>
      </c>
      <c r="C1431" s="1814">
        <v>0.0</v>
      </c>
      <c r="D1431" s="1814">
        <v>0.0</v>
      </c>
      <c r="E1431" s="1814">
        <v>0.0</v>
      </c>
      <c r="F1431" s="1814">
        <v>0.0</v>
      </c>
      <c r="G1431" s="1814"/>
      <c r="H1431" s="1897">
        <f t="shared" si="1052"/>
        <v>0</v>
      </c>
      <c r="I1431" s="1848"/>
      <c r="J1431" s="1843"/>
      <c r="K1431" s="1714" t="s">
        <v>446</v>
      </c>
      <c r="L1431" s="701">
        <v>0.0</v>
      </c>
      <c r="M1431" s="701">
        <f>(L1431-H1431)-R1431</f>
        <v>0</v>
      </c>
      <c r="N1431" s="701"/>
      <c r="O1431" s="701">
        <f t="shared" ref="O1431:O1432" si="1054">SUM(M1431,N1431)</f>
        <v>0</v>
      </c>
      <c r="P1431" s="701"/>
      <c r="Q1431" s="701"/>
      <c r="R1431" s="1730"/>
      <c r="S1431" s="649"/>
      <c r="T1431" s="649"/>
      <c r="U1431" s="7"/>
      <c r="V1431" s="7"/>
      <c r="W1431" s="7"/>
      <c r="X1431" s="7"/>
      <c r="Y1431" s="7"/>
      <c r="Z1431" s="7"/>
      <c r="AA1431" s="7"/>
      <c r="AB1431" s="7"/>
      <c r="AC1431" s="7"/>
    </row>
    <row r="1432">
      <c r="A1432" s="1814" t="s">
        <v>962</v>
      </c>
      <c r="B1432" s="1814">
        <v>0.0</v>
      </c>
      <c r="C1432" s="1814">
        <v>0.0</v>
      </c>
      <c r="D1432" s="1814">
        <v>0.0</v>
      </c>
      <c r="E1432" s="1814">
        <v>0.0</v>
      </c>
      <c r="F1432" s="1814">
        <v>0.0</v>
      </c>
      <c r="G1432" s="1814"/>
      <c r="H1432" s="1897">
        <f t="shared" si="1052"/>
        <v>0</v>
      </c>
      <c r="I1432" s="1848"/>
      <c r="J1432" s="1843"/>
      <c r="K1432" s="1814" t="s">
        <v>962</v>
      </c>
      <c r="L1432" s="701">
        <v>0.0</v>
      </c>
      <c r="M1432" s="701">
        <f t="shared" ref="M1432:M1433" si="1055">(L1432-H1432)</f>
        <v>0</v>
      </c>
      <c r="N1432" s="701"/>
      <c r="O1432" s="701">
        <f t="shared" si="1054"/>
        <v>0</v>
      </c>
      <c r="P1432" s="701"/>
      <c r="Q1432" s="701"/>
      <c r="R1432" s="1730"/>
      <c r="S1432" s="649"/>
      <c r="T1432" s="649"/>
      <c r="U1432" s="7"/>
      <c r="V1432" s="7"/>
      <c r="W1432" s="7"/>
      <c r="X1432" s="7"/>
      <c r="Y1432" s="7"/>
      <c r="Z1432" s="7"/>
      <c r="AA1432" s="7"/>
      <c r="AB1432" s="7"/>
      <c r="AC1432" s="7"/>
    </row>
    <row r="1433">
      <c r="A1433" s="1714" t="s">
        <v>80</v>
      </c>
      <c r="B1433" s="1885">
        <v>0.0</v>
      </c>
      <c r="C1433" s="1885">
        <v>0.0</v>
      </c>
      <c r="D1433" s="1885">
        <v>0.0</v>
      </c>
      <c r="E1433" s="1885">
        <v>0.0</v>
      </c>
      <c r="F1433" s="1885">
        <v>0.0</v>
      </c>
      <c r="G1433" s="1885"/>
      <c r="H1433" s="1897">
        <f t="shared" si="1052"/>
        <v>0</v>
      </c>
      <c r="I1433" s="1848"/>
      <c r="J1433" s="1843"/>
      <c r="K1433" s="1714" t="s">
        <v>80</v>
      </c>
      <c r="L1433" s="701">
        <v>0.0</v>
      </c>
      <c r="M1433" s="701">
        <f t="shared" si="1055"/>
        <v>0</v>
      </c>
      <c r="N1433" s="701"/>
      <c r="O1433" s="701">
        <f>sum(M1433,N1433)</f>
        <v>0</v>
      </c>
      <c r="P1433" s="701"/>
      <c r="Q1433" s="701"/>
      <c r="R1433" s="1730"/>
      <c r="S1433" s="649"/>
      <c r="T1433" s="649"/>
      <c r="U1433" s="7"/>
      <c r="V1433" s="7"/>
      <c r="W1433" s="7"/>
      <c r="X1433" s="7"/>
      <c r="Y1433" s="7"/>
      <c r="Z1433" s="7"/>
      <c r="AA1433" s="7"/>
      <c r="AB1433" s="7"/>
      <c r="AC1433" s="7"/>
    </row>
    <row r="1434">
      <c r="A1434" s="1716" t="s">
        <v>274</v>
      </c>
      <c r="B1434" s="1837">
        <v>0.0</v>
      </c>
      <c r="C1434" s="1837">
        <v>0.0</v>
      </c>
      <c r="D1434" s="1837">
        <v>0.0</v>
      </c>
      <c r="E1434" s="1837"/>
      <c r="F1434" s="1837">
        <v>0.0</v>
      </c>
      <c r="G1434" s="1837"/>
      <c r="H1434" s="1895">
        <f t="shared" si="1052"/>
        <v>0</v>
      </c>
      <c r="I1434" s="1713">
        <f>sum(H1434:H1438)</f>
        <v>0</v>
      </c>
      <c r="J1434" s="1843"/>
      <c r="K1434" s="1716" t="s">
        <v>274</v>
      </c>
      <c r="L1434" s="1765">
        <v>0.0</v>
      </c>
      <c r="M1434" s="1762">
        <f>(L1434-H1434)-R1434</f>
        <v>0</v>
      </c>
      <c r="N1434" s="1762"/>
      <c r="O1434" s="1762">
        <f t="shared" ref="O1434:O1435" si="1056">SUM(M1434,N1434)</f>
        <v>0</v>
      </c>
      <c r="P1434" s="1764"/>
      <c r="Q1434" s="1762"/>
      <c r="R1434" s="1713"/>
      <c r="S1434" s="1843"/>
      <c r="T1434" s="649"/>
      <c r="U1434" s="7"/>
      <c r="V1434" s="7"/>
      <c r="W1434" s="7"/>
      <c r="X1434" s="7"/>
      <c r="Y1434" s="7"/>
      <c r="Z1434" s="7"/>
      <c r="AA1434" s="7"/>
      <c r="AB1434" s="7"/>
      <c r="AC1434" s="7"/>
    </row>
    <row r="1435">
      <c r="A1435" s="1714" t="s">
        <v>77</v>
      </c>
      <c r="B1435" s="1814">
        <v>0.0</v>
      </c>
      <c r="C1435" s="1814">
        <v>0.0</v>
      </c>
      <c r="D1435" s="1814">
        <v>0.0</v>
      </c>
      <c r="E1435" s="1814">
        <v>0.0</v>
      </c>
      <c r="F1435" s="1814">
        <v>0.0</v>
      </c>
      <c r="G1435" s="1814"/>
      <c r="H1435" s="1897">
        <f t="shared" si="1052"/>
        <v>0</v>
      </c>
      <c r="I1435" s="504">
        <f>(I1434/40)</f>
        <v>0</v>
      </c>
      <c r="J1435" s="1845"/>
      <c r="K1435" s="1714" t="s">
        <v>77</v>
      </c>
      <c r="L1435" s="692">
        <v>0.0</v>
      </c>
      <c r="M1435" s="701">
        <f>(L1435-H1435-H1436)-R1435</f>
        <v>0</v>
      </c>
      <c r="N1435" s="701"/>
      <c r="O1435" s="701">
        <f t="shared" si="1056"/>
        <v>0</v>
      </c>
      <c r="P1435" s="701"/>
      <c r="Q1435" s="701"/>
      <c r="R1435" s="1730"/>
      <c r="S1435" s="649"/>
      <c r="T1435" s="649"/>
      <c r="U1435" s="7"/>
      <c r="V1435" s="7"/>
      <c r="W1435" s="7"/>
      <c r="X1435" s="7"/>
      <c r="Y1435" s="7"/>
      <c r="Z1435" s="7"/>
      <c r="AA1435" s="7"/>
      <c r="AB1435" s="7"/>
      <c r="AC1435" s="7"/>
    </row>
    <row r="1436">
      <c r="A1436" s="1714" t="s">
        <v>78</v>
      </c>
      <c r="B1436" s="1814">
        <v>0.0</v>
      </c>
      <c r="C1436" s="1814">
        <v>0.0</v>
      </c>
      <c r="D1436" s="1814">
        <v>0.0</v>
      </c>
      <c r="E1436" s="1814">
        <v>0.0</v>
      </c>
      <c r="F1436" s="1814">
        <v>0.0</v>
      </c>
      <c r="G1436" s="1814"/>
      <c r="H1436" s="1897">
        <f t="shared" si="1052"/>
        <v>0</v>
      </c>
      <c r="I1436" s="1848"/>
      <c r="J1436" s="1843"/>
      <c r="K1436" s="1714" t="s">
        <v>78</v>
      </c>
      <c r="L1436" s="692" t="s">
        <v>79</v>
      </c>
      <c r="M1436" s="701" t="s">
        <v>79</v>
      </c>
      <c r="N1436" s="701"/>
      <c r="O1436" s="701" t="s">
        <v>79</v>
      </c>
      <c r="P1436" s="701"/>
      <c r="Q1436" s="701"/>
      <c r="R1436" s="1730"/>
      <c r="S1436" s="649"/>
      <c r="T1436" s="649"/>
      <c r="U1436" s="7"/>
      <c r="V1436" s="7"/>
      <c r="W1436" s="7"/>
      <c r="X1436" s="7"/>
      <c r="Y1436" s="7"/>
      <c r="Z1436" s="7"/>
      <c r="AA1436" s="7"/>
      <c r="AB1436" s="7"/>
      <c r="AC1436" s="7"/>
    </row>
    <row r="1437">
      <c r="A1437" s="1714" t="s">
        <v>446</v>
      </c>
      <c r="B1437" s="1814">
        <v>0.0</v>
      </c>
      <c r="C1437" s="1814">
        <v>0.0</v>
      </c>
      <c r="D1437" s="1814">
        <v>0.0</v>
      </c>
      <c r="E1437" s="1814">
        <v>0.0</v>
      </c>
      <c r="F1437" s="1814">
        <v>0.0</v>
      </c>
      <c r="G1437" s="1814"/>
      <c r="H1437" s="1897">
        <f t="shared" si="1052"/>
        <v>0</v>
      </c>
      <c r="I1437" s="1848"/>
      <c r="J1437" s="1843"/>
      <c r="K1437" s="1714" t="s">
        <v>446</v>
      </c>
      <c r="L1437" s="692">
        <v>0.0</v>
      </c>
      <c r="M1437" s="701">
        <f>(L1437-H1437)-R1437</f>
        <v>0</v>
      </c>
      <c r="N1437" s="701"/>
      <c r="O1437" s="701">
        <f t="shared" ref="O1437:O1438" si="1057">SUM(M1437,N1437)</f>
        <v>0</v>
      </c>
      <c r="P1437" s="701"/>
      <c r="Q1437" s="701"/>
      <c r="R1437" s="1730"/>
      <c r="S1437" s="649"/>
      <c r="T1437" s="649"/>
      <c r="U1437" s="7"/>
      <c r="V1437" s="7"/>
      <c r="W1437" s="7"/>
      <c r="X1437" s="7"/>
      <c r="Y1437" s="7"/>
      <c r="Z1437" s="7"/>
      <c r="AA1437" s="7"/>
      <c r="AB1437" s="7"/>
      <c r="AC1437" s="7"/>
    </row>
    <row r="1438">
      <c r="A1438" s="1814" t="s">
        <v>962</v>
      </c>
      <c r="B1438" s="1814">
        <v>0.0</v>
      </c>
      <c r="C1438" s="1814">
        <v>0.0</v>
      </c>
      <c r="D1438" s="1814">
        <v>0.0</v>
      </c>
      <c r="E1438" s="1814">
        <v>0.0</v>
      </c>
      <c r="F1438" s="1814">
        <v>0.0</v>
      </c>
      <c r="G1438" s="1814"/>
      <c r="H1438" s="1897">
        <f t="shared" si="1052"/>
        <v>0</v>
      </c>
      <c r="I1438" s="1848"/>
      <c r="J1438" s="1843"/>
      <c r="K1438" s="1814" t="s">
        <v>962</v>
      </c>
      <c r="L1438" s="692">
        <v>0.0</v>
      </c>
      <c r="M1438" s="701">
        <f t="shared" ref="M1438:M1439" si="1058">(L1438-H1438)</f>
        <v>0</v>
      </c>
      <c r="N1438" s="701"/>
      <c r="O1438" s="701">
        <f t="shared" si="1057"/>
        <v>0</v>
      </c>
      <c r="P1438" s="701"/>
      <c r="Q1438" s="701"/>
      <c r="R1438" s="1730"/>
      <c r="S1438" s="649"/>
      <c r="T1438" s="649"/>
      <c r="U1438" s="7"/>
      <c r="V1438" s="7"/>
      <c r="W1438" s="7"/>
      <c r="X1438" s="7"/>
      <c r="Y1438" s="7"/>
      <c r="Z1438" s="7"/>
      <c r="AA1438" s="7"/>
      <c r="AB1438" s="7"/>
      <c r="AC1438" s="7"/>
    </row>
    <row r="1439">
      <c r="A1439" s="1714" t="s">
        <v>80</v>
      </c>
      <c r="B1439" s="1885">
        <v>0.0</v>
      </c>
      <c r="C1439" s="1885">
        <v>0.0</v>
      </c>
      <c r="D1439" s="1885">
        <v>0.0</v>
      </c>
      <c r="E1439" s="1885">
        <v>0.0</v>
      </c>
      <c r="F1439" s="1885">
        <v>0.0</v>
      </c>
      <c r="G1439" s="1885"/>
      <c r="H1439" s="1897">
        <f t="shared" si="1052"/>
        <v>0</v>
      </c>
      <c r="I1439" s="1869"/>
      <c r="J1439" s="1843"/>
      <c r="K1439" s="1714" t="s">
        <v>80</v>
      </c>
      <c r="L1439" s="692">
        <v>0.0</v>
      </c>
      <c r="M1439" s="701">
        <f t="shared" si="1058"/>
        <v>0</v>
      </c>
      <c r="N1439" s="701"/>
      <c r="O1439" s="701">
        <f>sum(M1439,N1439)</f>
        <v>0</v>
      </c>
      <c r="P1439" s="701"/>
      <c r="Q1439" s="701"/>
      <c r="R1439" s="1730"/>
      <c r="S1439" s="649"/>
      <c r="T1439" s="649"/>
      <c r="U1439" s="7"/>
      <c r="V1439" s="7"/>
      <c r="W1439" s="7"/>
      <c r="X1439" s="7"/>
      <c r="Y1439" s="7"/>
      <c r="Z1439" s="7"/>
      <c r="AA1439" s="7"/>
      <c r="AB1439" s="7"/>
      <c r="AC1439" s="7"/>
    </row>
    <row r="1440">
      <c r="A1440" s="1757" t="s">
        <v>826</v>
      </c>
      <c r="B1440" s="1788">
        <v>0.0</v>
      </c>
      <c r="C1440" s="1788">
        <v>0.0</v>
      </c>
      <c r="D1440" s="1788">
        <v>0.0</v>
      </c>
      <c r="E1440" s="1788">
        <v>0.0</v>
      </c>
      <c r="F1440" s="1788">
        <v>0.0</v>
      </c>
      <c r="G1440" s="1788">
        <v>0.0</v>
      </c>
      <c r="H1440" s="1829">
        <f>SUM(H1441:H1445,H1447:H1451)</f>
        <v>0</v>
      </c>
      <c r="I1440" s="1829"/>
      <c r="J1440" s="2016"/>
      <c r="K1440" s="1757" t="s">
        <v>826</v>
      </c>
      <c r="L1440" s="1682"/>
      <c r="M1440" s="1682"/>
      <c r="N1440" s="1682"/>
      <c r="O1440" s="1682"/>
      <c r="P1440" s="1682"/>
      <c r="Q1440" s="1682"/>
      <c r="R1440" s="2039"/>
      <c r="S1440" s="649"/>
      <c r="T1440" s="649"/>
      <c r="U1440" s="7"/>
      <c r="V1440" s="7"/>
      <c r="W1440" s="7"/>
      <c r="X1440" s="7"/>
      <c r="Y1440" s="7"/>
      <c r="Z1440" s="7"/>
      <c r="AA1440" s="7"/>
      <c r="AB1440" s="7"/>
      <c r="AC1440" s="7"/>
    </row>
    <row r="1441">
      <c r="A1441" s="1716" t="s">
        <v>1143</v>
      </c>
      <c r="B1441" s="1837">
        <v>0.0</v>
      </c>
      <c r="C1441" s="1837">
        <v>0.0</v>
      </c>
      <c r="D1441" s="1837"/>
      <c r="E1441" s="1837"/>
      <c r="F1441" s="1837"/>
      <c r="G1441" s="1837"/>
      <c r="H1441" s="1895">
        <f t="shared" ref="H1441:H1452" si="1059">SUM(A1441:G1441)</f>
        <v>0</v>
      </c>
      <c r="I1441" s="1713">
        <f>sum(H1441:H1445)</f>
        <v>0</v>
      </c>
      <c r="J1441" s="1843"/>
      <c r="K1441" s="1716" t="s">
        <v>1143</v>
      </c>
      <c r="L1441" s="1765">
        <v>0.0</v>
      </c>
      <c r="M1441" s="1762">
        <f>(L1441-H1441)-R1441</f>
        <v>0</v>
      </c>
      <c r="N1441" s="1762"/>
      <c r="O1441" s="1762">
        <f t="shared" ref="O1441:O1442" si="1060">SUM(M1441,N1441)</f>
        <v>0</v>
      </c>
      <c r="P1441" s="1764"/>
      <c r="Q1441" s="1762"/>
      <c r="R1441" s="1713"/>
      <c r="S1441" s="1843"/>
      <c r="T1441" s="649"/>
      <c r="U1441" s="7"/>
      <c r="V1441" s="7"/>
      <c r="W1441" s="7"/>
      <c r="X1441" s="7"/>
      <c r="Y1441" s="7"/>
      <c r="Z1441" s="7"/>
      <c r="AA1441" s="7"/>
      <c r="AB1441" s="7"/>
      <c r="AC1441" s="7"/>
    </row>
    <row r="1442">
      <c r="A1442" s="1714" t="s">
        <v>77</v>
      </c>
      <c r="B1442" s="1814">
        <v>0.0</v>
      </c>
      <c r="C1442" s="1814">
        <v>0.0</v>
      </c>
      <c r="D1442" s="1814">
        <v>0.0</v>
      </c>
      <c r="E1442" s="1814">
        <v>0.0</v>
      </c>
      <c r="F1442" s="1814">
        <v>0.0</v>
      </c>
      <c r="G1442" s="1814"/>
      <c r="H1442" s="1897">
        <f t="shared" si="1059"/>
        <v>0</v>
      </c>
      <c r="I1442" s="504">
        <f>(I1441/40)</f>
        <v>0</v>
      </c>
      <c r="J1442" s="1845"/>
      <c r="K1442" s="1714" t="s">
        <v>77</v>
      </c>
      <c r="L1442" s="692">
        <v>0.0</v>
      </c>
      <c r="M1442" s="701">
        <f>(L1442-H1442-H1443)-R1442</f>
        <v>0</v>
      </c>
      <c r="N1442" s="701"/>
      <c r="O1442" s="701">
        <f t="shared" si="1060"/>
        <v>0</v>
      </c>
      <c r="P1442" s="701"/>
      <c r="Q1442" s="701"/>
      <c r="R1442" s="1730"/>
      <c r="S1442" s="649"/>
      <c r="T1442" s="649"/>
      <c r="U1442" s="7"/>
      <c r="V1442" s="7"/>
      <c r="W1442" s="7"/>
      <c r="X1442" s="7"/>
      <c r="Y1442" s="7"/>
      <c r="Z1442" s="7"/>
      <c r="AA1442" s="7"/>
      <c r="AB1442" s="7"/>
      <c r="AC1442" s="7"/>
    </row>
    <row r="1443">
      <c r="A1443" s="1714" t="s">
        <v>78</v>
      </c>
      <c r="B1443" s="1814">
        <v>0.0</v>
      </c>
      <c r="C1443" s="1814">
        <v>0.0</v>
      </c>
      <c r="D1443" s="1814">
        <v>0.0</v>
      </c>
      <c r="E1443" s="1814">
        <v>0.0</v>
      </c>
      <c r="F1443" s="1814">
        <v>0.0</v>
      </c>
      <c r="G1443" s="1814"/>
      <c r="H1443" s="1897">
        <f t="shared" si="1059"/>
        <v>0</v>
      </c>
      <c r="I1443" s="1848"/>
      <c r="J1443" s="1843"/>
      <c r="K1443" s="1714" t="s">
        <v>78</v>
      </c>
      <c r="L1443" s="692" t="s">
        <v>79</v>
      </c>
      <c r="M1443" s="701" t="s">
        <v>79</v>
      </c>
      <c r="N1443" s="701"/>
      <c r="O1443" s="701" t="s">
        <v>79</v>
      </c>
      <c r="P1443" s="701"/>
      <c r="Q1443" s="701"/>
      <c r="R1443" s="1730"/>
      <c r="S1443" s="649"/>
      <c r="T1443" s="649"/>
      <c r="U1443" s="7"/>
      <c r="V1443" s="7"/>
      <c r="W1443" s="7"/>
      <c r="X1443" s="7"/>
      <c r="Y1443" s="7"/>
      <c r="Z1443" s="7"/>
      <c r="AA1443" s="7"/>
      <c r="AB1443" s="7"/>
      <c r="AC1443" s="7"/>
    </row>
    <row r="1444">
      <c r="A1444" s="1714" t="s">
        <v>446</v>
      </c>
      <c r="B1444" s="1814">
        <v>0.0</v>
      </c>
      <c r="C1444" s="1814">
        <v>0.0</v>
      </c>
      <c r="D1444" s="1814">
        <v>0.0</v>
      </c>
      <c r="E1444" s="1814">
        <v>0.0</v>
      </c>
      <c r="F1444" s="1814">
        <v>0.0</v>
      </c>
      <c r="G1444" s="1814"/>
      <c r="H1444" s="1897">
        <f t="shared" si="1059"/>
        <v>0</v>
      </c>
      <c r="I1444" s="1848"/>
      <c r="J1444" s="1843"/>
      <c r="K1444" s="1714" t="s">
        <v>446</v>
      </c>
      <c r="L1444" s="692">
        <v>0.0</v>
      </c>
      <c r="M1444" s="701">
        <f>(L1444-H1444)-R1444</f>
        <v>0</v>
      </c>
      <c r="N1444" s="701"/>
      <c r="O1444" s="701">
        <f t="shared" ref="O1444:O1445" si="1061">SUM(M1444,N1444)</f>
        <v>0</v>
      </c>
      <c r="P1444" s="701"/>
      <c r="Q1444" s="701"/>
      <c r="R1444" s="1730"/>
      <c r="S1444" s="649"/>
      <c r="T1444" s="649"/>
      <c r="U1444" s="7"/>
      <c r="V1444" s="7"/>
      <c r="W1444" s="7"/>
      <c r="X1444" s="7"/>
      <c r="Y1444" s="7"/>
      <c r="Z1444" s="7"/>
      <c r="AA1444" s="7"/>
      <c r="AB1444" s="7"/>
      <c r="AC1444" s="7"/>
    </row>
    <row r="1445">
      <c r="A1445" s="1814" t="s">
        <v>962</v>
      </c>
      <c r="B1445" s="1814">
        <v>0.0</v>
      </c>
      <c r="C1445" s="1814">
        <v>0.0</v>
      </c>
      <c r="D1445" s="1814">
        <v>0.0</v>
      </c>
      <c r="E1445" s="1814">
        <v>0.0</v>
      </c>
      <c r="F1445" s="1814">
        <v>0.0</v>
      </c>
      <c r="G1445" s="1814"/>
      <c r="H1445" s="1897">
        <f t="shared" si="1059"/>
        <v>0</v>
      </c>
      <c r="I1445" s="1848"/>
      <c r="J1445" s="1843"/>
      <c r="K1445" s="1814" t="s">
        <v>962</v>
      </c>
      <c r="L1445" s="692">
        <v>0.0</v>
      </c>
      <c r="M1445" s="701">
        <f t="shared" ref="M1445:M1446" si="1062">(L1445-H1445)</f>
        <v>0</v>
      </c>
      <c r="N1445" s="701"/>
      <c r="O1445" s="701">
        <f t="shared" si="1061"/>
        <v>0</v>
      </c>
      <c r="P1445" s="701"/>
      <c r="Q1445" s="701"/>
      <c r="R1445" s="1730"/>
      <c r="S1445" s="649"/>
      <c r="T1445" s="649"/>
      <c r="U1445" s="7"/>
      <c r="V1445" s="7"/>
      <c r="W1445" s="7"/>
      <c r="X1445" s="7"/>
      <c r="Y1445" s="7"/>
      <c r="Z1445" s="7"/>
      <c r="AA1445" s="7"/>
      <c r="AB1445" s="7"/>
      <c r="AC1445" s="7"/>
    </row>
    <row r="1446">
      <c r="A1446" s="1714" t="s">
        <v>80</v>
      </c>
      <c r="B1446" s="1885">
        <v>0.0</v>
      </c>
      <c r="C1446" s="1885">
        <v>0.0</v>
      </c>
      <c r="D1446" s="1885">
        <v>0.0</v>
      </c>
      <c r="E1446" s="1885">
        <v>0.0</v>
      </c>
      <c r="F1446" s="1885">
        <v>0.0</v>
      </c>
      <c r="G1446" s="1885"/>
      <c r="H1446" s="1897">
        <f t="shared" si="1059"/>
        <v>0</v>
      </c>
      <c r="I1446" s="1848"/>
      <c r="J1446" s="1843"/>
      <c r="K1446" s="1714" t="s">
        <v>80</v>
      </c>
      <c r="L1446" s="692">
        <v>0.0</v>
      </c>
      <c r="M1446" s="701">
        <f t="shared" si="1062"/>
        <v>0</v>
      </c>
      <c r="N1446" s="701"/>
      <c r="O1446" s="701">
        <f>sum(M1446,N1446)</f>
        <v>0</v>
      </c>
      <c r="P1446" s="701"/>
      <c r="Q1446" s="701"/>
      <c r="R1446" s="1730"/>
      <c r="S1446" s="649"/>
      <c r="T1446" s="649"/>
      <c r="U1446" s="7"/>
      <c r="V1446" s="7"/>
      <c r="W1446" s="7"/>
      <c r="X1446" s="7"/>
      <c r="Y1446" s="7"/>
      <c r="Z1446" s="7"/>
      <c r="AA1446" s="7"/>
      <c r="AB1446" s="7"/>
      <c r="AC1446" s="7"/>
    </row>
    <row r="1447">
      <c r="A1447" s="1716" t="s">
        <v>1144</v>
      </c>
      <c r="B1447" s="1837">
        <v>0.0</v>
      </c>
      <c r="C1447" s="1837">
        <v>0.0</v>
      </c>
      <c r="D1447" s="1837"/>
      <c r="E1447" s="1837"/>
      <c r="F1447" s="1837"/>
      <c r="G1447" s="1837"/>
      <c r="H1447" s="1895">
        <f t="shared" si="1059"/>
        <v>0</v>
      </c>
      <c r="I1447" s="1713">
        <f>sum(H1447:H1451)</f>
        <v>0</v>
      </c>
      <c r="J1447" s="1843"/>
      <c r="K1447" s="1716" t="s">
        <v>1144</v>
      </c>
      <c r="L1447" s="1765">
        <v>0.0</v>
      </c>
      <c r="M1447" s="1762">
        <f>(L1447-H1447)-R1447</f>
        <v>0</v>
      </c>
      <c r="N1447" s="1762"/>
      <c r="O1447" s="1762">
        <f t="shared" ref="O1447:O1448" si="1063">SUM(M1447,N1447)</f>
        <v>0</v>
      </c>
      <c r="P1447" s="1764"/>
      <c r="Q1447" s="1762"/>
      <c r="R1447" s="1713"/>
      <c r="S1447" s="1843"/>
      <c r="T1447" s="649"/>
      <c r="U1447" s="7"/>
      <c r="V1447" s="7"/>
      <c r="W1447" s="7"/>
      <c r="X1447" s="7"/>
      <c r="Y1447" s="7"/>
      <c r="Z1447" s="7"/>
      <c r="AA1447" s="7"/>
      <c r="AB1447" s="7"/>
      <c r="AC1447" s="7"/>
    </row>
    <row r="1448">
      <c r="A1448" s="1714" t="s">
        <v>77</v>
      </c>
      <c r="B1448" s="1814">
        <v>0.0</v>
      </c>
      <c r="C1448" s="1814">
        <v>0.0</v>
      </c>
      <c r="D1448" s="1814">
        <v>0.0</v>
      </c>
      <c r="E1448" s="1814">
        <v>0.0</v>
      </c>
      <c r="F1448" s="1814">
        <v>0.0</v>
      </c>
      <c r="G1448" s="1814"/>
      <c r="H1448" s="1897">
        <f t="shared" si="1059"/>
        <v>0</v>
      </c>
      <c r="I1448" s="504">
        <f>(I1447/40)</f>
        <v>0</v>
      </c>
      <c r="J1448" s="1845"/>
      <c r="K1448" s="1714" t="s">
        <v>77</v>
      </c>
      <c r="L1448" s="692">
        <v>0.0</v>
      </c>
      <c r="M1448" s="701">
        <f>(L1448-H1448-H1449)-R1448</f>
        <v>0</v>
      </c>
      <c r="N1448" s="701"/>
      <c r="O1448" s="701">
        <f t="shared" si="1063"/>
        <v>0</v>
      </c>
      <c r="P1448" s="701"/>
      <c r="Q1448" s="701"/>
      <c r="R1448" s="1730"/>
      <c r="S1448" s="649"/>
      <c r="T1448" s="649"/>
      <c r="U1448" s="7"/>
      <c r="V1448" s="7"/>
      <c r="W1448" s="7"/>
      <c r="X1448" s="7"/>
      <c r="Y1448" s="7"/>
      <c r="Z1448" s="7"/>
      <c r="AA1448" s="7"/>
      <c r="AB1448" s="7"/>
      <c r="AC1448" s="7"/>
    </row>
    <row r="1449">
      <c r="A1449" s="1714" t="s">
        <v>78</v>
      </c>
      <c r="B1449" s="1814">
        <v>0.0</v>
      </c>
      <c r="C1449" s="1814">
        <v>0.0</v>
      </c>
      <c r="D1449" s="1814">
        <v>0.0</v>
      </c>
      <c r="E1449" s="1814">
        <v>0.0</v>
      </c>
      <c r="F1449" s="1814">
        <v>0.0</v>
      </c>
      <c r="G1449" s="1814"/>
      <c r="H1449" s="1897">
        <f t="shared" si="1059"/>
        <v>0</v>
      </c>
      <c r="I1449" s="1848"/>
      <c r="J1449" s="1843"/>
      <c r="K1449" s="1714" t="s">
        <v>78</v>
      </c>
      <c r="L1449" s="692" t="s">
        <v>79</v>
      </c>
      <c r="M1449" s="701" t="s">
        <v>79</v>
      </c>
      <c r="N1449" s="701"/>
      <c r="O1449" s="701" t="s">
        <v>79</v>
      </c>
      <c r="P1449" s="701"/>
      <c r="Q1449" s="701"/>
      <c r="R1449" s="1730"/>
      <c r="S1449" s="649"/>
      <c r="T1449" s="649"/>
      <c r="U1449" s="7"/>
      <c r="V1449" s="7"/>
      <c r="W1449" s="7"/>
      <c r="X1449" s="7"/>
      <c r="Y1449" s="7"/>
      <c r="Z1449" s="7"/>
      <c r="AA1449" s="7"/>
      <c r="AB1449" s="7"/>
      <c r="AC1449" s="7"/>
    </row>
    <row r="1450">
      <c r="A1450" s="1714" t="s">
        <v>446</v>
      </c>
      <c r="B1450" s="1814">
        <v>0.0</v>
      </c>
      <c r="C1450" s="1814">
        <v>0.0</v>
      </c>
      <c r="D1450" s="1814">
        <v>0.0</v>
      </c>
      <c r="E1450" s="1814">
        <v>0.0</v>
      </c>
      <c r="F1450" s="1814">
        <v>0.0</v>
      </c>
      <c r="G1450" s="1814"/>
      <c r="H1450" s="1897">
        <f t="shared" si="1059"/>
        <v>0</v>
      </c>
      <c r="I1450" s="1848"/>
      <c r="J1450" s="1843"/>
      <c r="K1450" s="1714" t="s">
        <v>446</v>
      </c>
      <c r="L1450" s="692">
        <v>0.0</v>
      </c>
      <c r="M1450" s="701">
        <f>(L1450-H1450)-R1450</f>
        <v>0</v>
      </c>
      <c r="N1450" s="701"/>
      <c r="O1450" s="701">
        <f t="shared" ref="O1450:O1451" si="1064">SUM(M1450,N1450)</f>
        <v>0</v>
      </c>
      <c r="P1450" s="701"/>
      <c r="Q1450" s="701"/>
      <c r="R1450" s="1730"/>
      <c r="S1450" s="649"/>
      <c r="T1450" s="649"/>
      <c r="U1450" s="7"/>
      <c r="V1450" s="7"/>
      <c r="W1450" s="7"/>
      <c r="X1450" s="7"/>
      <c r="Y1450" s="7"/>
      <c r="Z1450" s="7"/>
      <c r="AA1450" s="7"/>
      <c r="AB1450" s="7"/>
      <c r="AC1450" s="7"/>
    </row>
    <row r="1451">
      <c r="A1451" s="1814" t="s">
        <v>962</v>
      </c>
      <c r="B1451" s="1814">
        <v>0.0</v>
      </c>
      <c r="C1451" s="1814">
        <v>0.0</v>
      </c>
      <c r="D1451" s="1814">
        <v>0.0</v>
      </c>
      <c r="E1451" s="1814">
        <v>0.0</v>
      </c>
      <c r="F1451" s="1814">
        <v>0.0</v>
      </c>
      <c r="G1451" s="1814"/>
      <c r="H1451" s="1897">
        <f t="shared" si="1059"/>
        <v>0</v>
      </c>
      <c r="I1451" s="1848"/>
      <c r="J1451" s="1843"/>
      <c r="K1451" s="1814" t="s">
        <v>962</v>
      </c>
      <c r="L1451" s="692">
        <v>0.0</v>
      </c>
      <c r="M1451" s="701">
        <f t="shared" ref="M1451:M1452" si="1065">(L1451-H1451)</f>
        <v>0</v>
      </c>
      <c r="N1451" s="701"/>
      <c r="O1451" s="701">
        <f t="shared" si="1064"/>
        <v>0</v>
      </c>
      <c r="P1451" s="701"/>
      <c r="Q1451" s="701"/>
      <c r="R1451" s="1730"/>
      <c r="S1451" s="649"/>
      <c r="T1451" s="649"/>
      <c r="U1451" s="7"/>
      <c r="V1451" s="7"/>
      <c r="W1451" s="7"/>
      <c r="X1451" s="7"/>
      <c r="Y1451" s="7"/>
      <c r="Z1451" s="7"/>
      <c r="AA1451" s="7"/>
      <c r="AB1451" s="7"/>
      <c r="AC1451" s="7"/>
    </row>
    <row r="1452">
      <c r="A1452" s="1714" t="s">
        <v>80</v>
      </c>
      <c r="B1452" s="1885">
        <v>0.0</v>
      </c>
      <c r="C1452" s="1885">
        <v>0.0</v>
      </c>
      <c r="D1452" s="1885">
        <v>0.0</v>
      </c>
      <c r="E1452" s="1885">
        <v>0.0</v>
      </c>
      <c r="F1452" s="1885">
        <v>0.0</v>
      </c>
      <c r="G1452" s="1885"/>
      <c r="H1452" s="1897">
        <f t="shared" si="1059"/>
        <v>0</v>
      </c>
      <c r="I1452" s="1869"/>
      <c r="J1452" s="1843"/>
      <c r="K1452" s="1714" t="s">
        <v>80</v>
      </c>
      <c r="L1452" s="692">
        <v>0.0</v>
      </c>
      <c r="M1452" s="701">
        <f t="shared" si="1065"/>
        <v>0</v>
      </c>
      <c r="N1452" s="701"/>
      <c r="O1452" s="701">
        <f>sum(M1452,N1452)</f>
        <v>0</v>
      </c>
      <c r="P1452" s="701"/>
      <c r="Q1452" s="701"/>
      <c r="R1452" s="1730"/>
      <c r="S1452" s="649"/>
      <c r="T1452" s="649"/>
      <c r="U1452" s="7"/>
      <c r="V1452" s="7"/>
      <c r="W1452" s="7"/>
      <c r="X1452" s="7"/>
      <c r="Y1452" s="7"/>
      <c r="Z1452" s="7"/>
      <c r="AA1452" s="7"/>
      <c r="AB1452" s="7"/>
      <c r="AC1452" s="7"/>
    </row>
    <row r="1453">
      <c r="A1453" s="1757" t="s">
        <v>827</v>
      </c>
      <c r="B1453" s="1788">
        <v>0.0</v>
      </c>
      <c r="C1453" s="1788">
        <v>0.0</v>
      </c>
      <c r="D1453" s="1788">
        <v>0.0</v>
      </c>
      <c r="E1453" s="1788">
        <v>0.0</v>
      </c>
      <c r="F1453" s="1788">
        <v>0.0</v>
      </c>
      <c r="G1453" s="1788">
        <v>0.0</v>
      </c>
      <c r="H1453" s="1829">
        <f>SUM(H1454:H1458,H1460:H1464)</f>
        <v>0</v>
      </c>
      <c r="I1453" s="1829"/>
      <c r="J1453" s="2016"/>
      <c r="K1453" s="1757" t="s">
        <v>827</v>
      </c>
      <c r="L1453" s="1682"/>
      <c r="M1453" s="1682"/>
      <c r="N1453" s="1682"/>
      <c r="O1453" s="1682"/>
      <c r="P1453" s="1682"/>
      <c r="Q1453" s="1682"/>
      <c r="R1453" s="2039"/>
      <c r="S1453" s="649"/>
      <c r="T1453" s="649"/>
      <c r="U1453" s="7"/>
      <c r="V1453" s="7"/>
      <c r="W1453" s="7"/>
      <c r="X1453" s="7"/>
      <c r="Y1453" s="7"/>
      <c r="Z1453" s="7"/>
      <c r="AA1453" s="7"/>
      <c r="AB1453" s="7"/>
      <c r="AC1453" s="7"/>
    </row>
    <row r="1454">
      <c r="A1454" s="1716" t="s">
        <v>1145</v>
      </c>
      <c r="B1454" s="1837">
        <v>0.0</v>
      </c>
      <c r="C1454" s="1837">
        <v>0.0</v>
      </c>
      <c r="D1454" s="1837"/>
      <c r="E1454" s="1837"/>
      <c r="F1454" s="1837"/>
      <c r="G1454" s="1837"/>
      <c r="H1454" s="1895">
        <f t="shared" ref="H1454:H1465" si="1066">SUM(A1454:G1454)</f>
        <v>0</v>
      </c>
      <c r="I1454" s="1713">
        <f>sum(H1454:H1458)</f>
        <v>0</v>
      </c>
      <c r="J1454" s="1843"/>
      <c r="K1454" s="1716" t="s">
        <v>1145</v>
      </c>
      <c r="L1454" s="1765">
        <v>0.0</v>
      </c>
      <c r="M1454" s="1762">
        <f>(L1454-H1454)-R1454</f>
        <v>0</v>
      </c>
      <c r="N1454" s="1762"/>
      <c r="O1454" s="1762">
        <f t="shared" ref="O1454:O1455" si="1067">SUM(M1454,N1454)</f>
        <v>0</v>
      </c>
      <c r="P1454" s="1764"/>
      <c r="Q1454" s="1762"/>
      <c r="R1454" s="1713"/>
      <c r="S1454" s="1843"/>
      <c r="T1454" s="649"/>
      <c r="U1454" s="7"/>
      <c r="V1454" s="7"/>
      <c r="W1454" s="7"/>
      <c r="X1454" s="7"/>
      <c r="Y1454" s="7"/>
      <c r="Z1454" s="7"/>
      <c r="AA1454" s="7"/>
      <c r="AB1454" s="7"/>
      <c r="AC1454" s="7"/>
    </row>
    <row r="1455">
      <c r="A1455" s="1714" t="s">
        <v>77</v>
      </c>
      <c r="B1455" s="1814">
        <v>0.0</v>
      </c>
      <c r="C1455" s="1814">
        <v>0.0</v>
      </c>
      <c r="D1455" s="1814">
        <v>0.0</v>
      </c>
      <c r="E1455" s="1814">
        <v>0.0</v>
      </c>
      <c r="F1455" s="1814">
        <v>0.0</v>
      </c>
      <c r="G1455" s="1814"/>
      <c r="H1455" s="1897">
        <f t="shared" si="1066"/>
        <v>0</v>
      </c>
      <c r="I1455" s="504">
        <f>(I1454/40)</f>
        <v>0</v>
      </c>
      <c r="J1455" s="1845"/>
      <c r="K1455" s="1714" t="s">
        <v>77</v>
      </c>
      <c r="L1455" s="692">
        <v>0.0</v>
      </c>
      <c r="M1455" s="701">
        <f>(L1455-H1455-H1456)-R1455</f>
        <v>0</v>
      </c>
      <c r="N1455" s="701"/>
      <c r="O1455" s="701">
        <f t="shared" si="1067"/>
        <v>0</v>
      </c>
      <c r="P1455" s="701"/>
      <c r="Q1455" s="701"/>
      <c r="R1455" s="1730"/>
      <c r="S1455" s="649"/>
      <c r="T1455" s="649"/>
      <c r="U1455" s="7"/>
      <c r="V1455" s="7"/>
      <c r="W1455" s="7"/>
      <c r="X1455" s="7"/>
      <c r="Y1455" s="7"/>
      <c r="Z1455" s="7"/>
      <c r="AA1455" s="7"/>
      <c r="AB1455" s="7"/>
      <c r="AC1455" s="7"/>
    </row>
    <row r="1456">
      <c r="A1456" s="1714" t="s">
        <v>78</v>
      </c>
      <c r="B1456" s="1814">
        <v>0.0</v>
      </c>
      <c r="C1456" s="1814">
        <v>0.0</v>
      </c>
      <c r="D1456" s="1814">
        <v>0.0</v>
      </c>
      <c r="E1456" s="1814">
        <v>0.0</v>
      </c>
      <c r="F1456" s="1814">
        <v>0.0</v>
      </c>
      <c r="G1456" s="1814"/>
      <c r="H1456" s="1897">
        <f t="shared" si="1066"/>
        <v>0</v>
      </c>
      <c r="I1456" s="1848"/>
      <c r="J1456" s="1843"/>
      <c r="K1456" s="1714" t="s">
        <v>78</v>
      </c>
      <c r="L1456" s="692" t="s">
        <v>79</v>
      </c>
      <c r="M1456" s="701" t="s">
        <v>79</v>
      </c>
      <c r="N1456" s="701"/>
      <c r="O1456" s="701" t="s">
        <v>79</v>
      </c>
      <c r="P1456" s="701"/>
      <c r="Q1456" s="701"/>
      <c r="R1456" s="1730"/>
      <c r="S1456" s="649"/>
      <c r="T1456" s="649"/>
      <c r="U1456" s="7"/>
      <c r="V1456" s="7"/>
      <c r="W1456" s="7"/>
      <c r="X1456" s="7"/>
      <c r="Y1456" s="7"/>
      <c r="Z1456" s="7"/>
      <c r="AA1456" s="7"/>
      <c r="AB1456" s="7"/>
      <c r="AC1456" s="7"/>
    </row>
    <row r="1457">
      <c r="A1457" s="1714" t="s">
        <v>446</v>
      </c>
      <c r="B1457" s="1814">
        <v>0.0</v>
      </c>
      <c r="C1457" s="1814">
        <v>0.0</v>
      </c>
      <c r="D1457" s="1814">
        <v>0.0</v>
      </c>
      <c r="E1457" s="1814">
        <v>0.0</v>
      </c>
      <c r="F1457" s="1814">
        <v>0.0</v>
      </c>
      <c r="G1457" s="1814"/>
      <c r="H1457" s="1897">
        <f t="shared" si="1066"/>
        <v>0</v>
      </c>
      <c r="I1457" s="1848"/>
      <c r="J1457" s="1843"/>
      <c r="K1457" s="1714" t="s">
        <v>446</v>
      </c>
      <c r="L1457" s="692">
        <v>0.0</v>
      </c>
      <c r="M1457" s="701">
        <f>(L1457-H1457)-R1457</f>
        <v>0</v>
      </c>
      <c r="N1457" s="701"/>
      <c r="O1457" s="701">
        <f t="shared" ref="O1457:O1458" si="1068">SUM(M1457,N1457)</f>
        <v>0</v>
      </c>
      <c r="P1457" s="701"/>
      <c r="Q1457" s="701"/>
      <c r="R1457" s="1730"/>
      <c r="S1457" s="649"/>
      <c r="T1457" s="649"/>
      <c r="U1457" s="7"/>
      <c r="V1457" s="7"/>
      <c r="W1457" s="7"/>
      <c r="X1457" s="7"/>
      <c r="Y1457" s="7"/>
      <c r="Z1457" s="7"/>
      <c r="AA1457" s="7"/>
      <c r="AB1457" s="7"/>
      <c r="AC1457" s="7"/>
    </row>
    <row r="1458">
      <c r="A1458" s="1814" t="s">
        <v>962</v>
      </c>
      <c r="B1458" s="1814">
        <v>0.0</v>
      </c>
      <c r="C1458" s="1814">
        <v>0.0</v>
      </c>
      <c r="D1458" s="1814">
        <v>0.0</v>
      </c>
      <c r="E1458" s="1814">
        <v>0.0</v>
      </c>
      <c r="F1458" s="1814">
        <v>0.0</v>
      </c>
      <c r="G1458" s="1814"/>
      <c r="H1458" s="1897">
        <f t="shared" si="1066"/>
        <v>0</v>
      </c>
      <c r="I1458" s="1848"/>
      <c r="J1458" s="1843"/>
      <c r="K1458" s="1814" t="s">
        <v>962</v>
      </c>
      <c r="L1458" s="692">
        <v>0.0</v>
      </c>
      <c r="M1458" s="701">
        <f t="shared" ref="M1458:M1459" si="1069">(L1458-H1458)</f>
        <v>0</v>
      </c>
      <c r="N1458" s="701"/>
      <c r="O1458" s="701">
        <f t="shared" si="1068"/>
        <v>0</v>
      </c>
      <c r="P1458" s="701"/>
      <c r="Q1458" s="701"/>
      <c r="R1458" s="1730"/>
      <c r="S1458" s="649"/>
      <c r="T1458" s="649"/>
      <c r="U1458" s="7"/>
      <c r="V1458" s="7"/>
      <c r="W1458" s="7"/>
      <c r="X1458" s="7"/>
      <c r="Y1458" s="7"/>
      <c r="Z1458" s="7"/>
      <c r="AA1458" s="7"/>
      <c r="AB1458" s="7"/>
      <c r="AC1458" s="7"/>
    </row>
    <row r="1459">
      <c r="A1459" s="1714" t="s">
        <v>80</v>
      </c>
      <c r="B1459" s="1885">
        <v>0.0</v>
      </c>
      <c r="C1459" s="1885">
        <v>0.0</v>
      </c>
      <c r="D1459" s="1885">
        <v>0.0</v>
      </c>
      <c r="E1459" s="1885">
        <v>0.0</v>
      </c>
      <c r="F1459" s="1885">
        <v>0.0</v>
      </c>
      <c r="G1459" s="1885"/>
      <c r="H1459" s="1897">
        <f t="shared" si="1066"/>
        <v>0</v>
      </c>
      <c r="I1459" s="1848"/>
      <c r="J1459" s="1843"/>
      <c r="K1459" s="1714" t="s">
        <v>80</v>
      </c>
      <c r="L1459" s="692">
        <v>0.0</v>
      </c>
      <c r="M1459" s="701">
        <f t="shared" si="1069"/>
        <v>0</v>
      </c>
      <c r="N1459" s="701"/>
      <c r="O1459" s="701">
        <f>sum(M1459,N1459)</f>
        <v>0</v>
      </c>
      <c r="P1459" s="701"/>
      <c r="Q1459" s="701"/>
      <c r="R1459" s="1730"/>
      <c r="S1459" s="649"/>
      <c r="T1459" s="649"/>
      <c r="U1459" s="7"/>
      <c r="V1459" s="7"/>
      <c r="W1459" s="7"/>
      <c r="X1459" s="7"/>
      <c r="Y1459" s="7"/>
      <c r="Z1459" s="7"/>
      <c r="AA1459" s="7"/>
      <c r="AB1459" s="7"/>
      <c r="AC1459" s="7"/>
    </row>
    <row r="1460">
      <c r="A1460" s="1716" t="s">
        <v>274</v>
      </c>
      <c r="B1460" s="1837">
        <v>0.0</v>
      </c>
      <c r="C1460" s="1837">
        <v>0.0</v>
      </c>
      <c r="D1460" s="1837">
        <v>0.0</v>
      </c>
      <c r="E1460" s="1837">
        <v>0.0</v>
      </c>
      <c r="F1460" s="1837">
        <v>0.0</v>
      </c>
      <c r="G1460" s="1837"/>
      <c r="H1460" s="1895">
        <f t="shared" si="1066"/>
        <v>0</v>
      </c>
      <c r="I1460" s="1713">
        <f>sum(H1460:H1464)</f>
        <v>0</v>
      </c>
      <c r="J1460" s="1843"/>
      <c r="K1460" s="1716" t="s">
        <v>274</v>
      </c>
      <c r="L1460" s="1765">
        <v>0.0</v>
      </c>
      <c r="M1460" s="1762">
        <f>(L1460-H1460)-R1460</f>
        <v>0</v>
      </c>
      <c r="N1460" s="1762"/>
      <c r="O1460" s="1762">
        <f t="shared" ref="O1460:O1461" si="1070">SUM(M1460,N1460)</f>
        <v>0</v>
      </c>
      <c r="P1460" s="1764"/>
      <c r="Q1460" s="1762"/>
      <c r="R1460" s="1713"/>
      <c r="S1460" s="1843"/>
      <c r="T1460" s="649"/>
      <c r="U1460" s="7"/>
      <c r="V1460" s="7"/>
      <c r="W1460" s="7"/>
      <c r="X1460" s="7"/>
      <c r="Y1460" s="7"/>
      <c r="Z1460" s="7"/>
      <c r="AA1460" s="7"/>
      <c r="AB1460" s="7"/>
      <c r="AC1460" s="7"/>
    </row>
    <row r="1461">
      <c r="A1461" s="1714" t="s">
        <v>77</v>
      </c>
      <c r="B1461" s="1814">
        <v>0.0</v>
      </c>
      <c r="C1461" s="1814">
        <v>0.0</v>
      </c>
      <c r="D1461" s="1814">
        <v>0.0</v>
      </c>
      <c r="E1461" s="1814">
        <v>0.0</v>
      </c>
      <c r="F1461" s="1814">
        <v>0.0</v>
      </c>
      <c r="G1461" s="1814"/>
      <c r="H1461" s="1897">
        <f t="shared" si="1066"/>
        <v>0</v>
      </c>
      <c r="I1461" s="504">
        <f>(I1460/40)</f>
        <v>0</v>
      </c>
      <c r="J1461" s="1845"/>
      <c r="K1461" s="1714" t="s">
        <v>77</v>
      </c>
      <c r="L1461" s="692">
        <v>0.0</v>
      </c>
      <c r="M1461" s="701">
        <f>(L1461-H1461-H1462)-R1461</f>
        <v>0</v>
      </c>
      <c r="N1461" s="701"/>
      <c r="O1461" s="701">
        <f t="shared" si="1070"/>
        <v>0</v>
      </c>
      <c r="P1461" s="701"/>
      <c r="Q1461" s="701"/>
      <c r="R1461" s="1730"/>
      <c r="S1461" s="649"/>
      <c r="T1461" s="649"/>
      <c r="U1461" s="7"/>
      <c r="V1461" s="7"/>
      <c r="W1461" s="7"/>
      <c r="X1461" s="7"/>
      <c r="Y1461" s="7"/>
      <c r="Z1461" s="7"/>
      <c r="AA1461" s="7"/>
      <c r="AB1461" s="7"/>
      <c r="AC1461" s="7"/>
    </row>
    <row r="1462">
      <c r="A1462" s="1714" t="s">
        <v>78</v>
      </c>
      <c r="B1462" s="1814">
        <v>0.0</v>
      </c>
      <c r="C1462" s="1814">
        <v>0.0</v>
      </c>
      <c r="D1462" s="1814">
        <v>0.0</v>
      </c>
      <c r="E1462" s="1814">
        <v>0.0</v>
      </c>
      <c r="F1462" s="1814">
        <v>0.0</v>
      </c>
      <c r="G1462" s="1814"/>
      <c r="H1462" s="1897">
        <f t="shared" si="1066"/>
        <v>0</v>
      </c>
      <c r="I1462" s="1848"/>
      <c r="J1462" s="1843"/>
      <c r="K1462" s="1714" t="s">
        <v>78</v>
      </c>
      <c r="L1462" s="692" t="s">
        <v>79</v>
      </c>
      <c r="M1462" s="701" t="s">
        <v>79</v>
      </c>
      <c r="N1462" s="701"/>
      <c r="O1462" s="701" t="s">
        <v>79</v>
      </c>
      <c r="P1462" s="701"/>
      <c r="Q1462" s="701"/>
      <c r="R1462" s="1730"/>
      <c r="S1462" s="649"/>
      <c r="T1462" s="649"/>
      <c r="U1462" s="7"/>
      <c r="V1462" s="7"/>
      <c r="W1462" s="7"/>
      <c r="X1462" s="7"/>
      <c r="Y1462" s="7"/>
      <c r="Z1462" s="7"/>
      <c r="AA1462" s="7"/>
      <c r="AB1462" s="7"/>
      <c r="AC1462" s="7"/>
    </row>
    <row r="1463">
      <c r="A1463" s="1714" t="s">
        <v>446</v>
      </c>
      <c r="B1463" s="1814">
        <v>0.0</v>
      </c>
      <c r="C1463" s="1814">
        <v>0.0</v>
      </c>
      <c r="D1463" s="1814">
        <v>0.0</v>
      </c>
      <c r="E1463" s="1814">
        <v>0.0</v>
      </c>
      <c r="F1463" s="1814">
        <v>0.0</v>
      </c>
      <c r="G1463" s="1814"/>
      <c r="H1463" s="1897">
        <f t="shared" si="1066"/>
        <v>0</v>
      </c>
      <c r="I1463" s="1848"/>
      <c r="J1463" s="1843"/>
      <c r="K1463" s="1714" t="s">
        <v>446</v>
      </c>
      <c r="L1463" s="692">
        <v>0.0</v>
      </c>
      <c r="M1463" s="701">
        <f>(L1463-H1463)-R1463</f>
        <v>0</v>
      </c>
      <c r="N1463" s="701"/>
      <c r="O1463" s="701">
        <f t="shared" ref="O1463:O1464" si="1071">SUM(M1463,N1463)</f>
        <v>0</v>
      </c>
      <c r="P1463" s="701"/>
      <c r="Q1463" s="701"/>
      <c r="R1463" s="1730"/>
      <c r="S1463" s="649"/>
      <c r="T1463" s="649"/>
      <c r="U1463" s="7"/>
      <c r="V1463" s="7"/>
      <c r="W1463" s="7"/>
      <c r="X1463" s="7"/>
      <c r="Y1463" s="7"/>
      <c r="Z1463" s="7"/>
      <c r="AA1463" s="7"/>
      <c r="AB1463" s="7"/>
      <c r="AC1463" s="7"/>
    </row>
    <row r="1464">
      <c r="A1464" s="1814" t="s">
        <v>962</v>
      </c>
      <c r="B1464" s="1814">
        <v>0.0</v>
      </c>
      <c r="C1464" s="1814">
        <v>0.0</v>
      </c>
      <c r="D1464" s="1814">
        <v>0.0</v>
      </c>
      <c r="E1464" s="1814">
        <v>0.0</v>
      </c>
      <c r="F1464" s="1814">
        <v>0.0</v>
      </c>
      <c r="G1464" s="1814"/>
      <c r="H1464" s="1897">
        <f t="shared" si="1066"/>
        <v>0</v>
      </c>
      <c r="I1464" s="1848"/>
      <c r="J1464" s="1843"/>
      <c r="K1464" s="1814" t="s">
        <v>962</v>
      </c>
      <c r="L1464" s="692">
        <v>0.0</v>
      </c>
      <c r="M1464" s="701">
        <f t="shared" ref="M1464:M1465" si="1072">(L1464-H1464)</f>
        <v>0</v>
      </c>
      <c r="N1464" s="701"/>
      <c r="O1464" s="701">
        <f t="shared" si="1071"/>
        <v>0</v>
      </c>
      <c r="P1464" s="701"/>
      <c r="Q1464" s="701"/>
      <c r="R1464" s="1730"/>
      <c r="S1464" s="649"/>
      <c r="T1464" s="649"/>
      <c r="U1464" s="7"/>
      <c r="V1464" s="7"/>
      <c r="W1464" s="7"/>
      <c r="X1464" s="7"/>
      <c r="Y1464" s="7"/>
      <c r="Z1464" s="7"/>
      <c r="AA1464" s="7"/>
      <c r="AB1464" s="7"/>
      <c r="AC1464" s="7"/>
    </row>
    <row r="1465">
      <c r="A1465" s="1714" t="s">
        <v>80</v>
      </c>
      <c r="B1465" s="1885">
        <v>0.0</v>
      </c>
      <c r="C1465" s="1885">
        <v>0.0</v>
      </c>
      <c r="D1465" s="1885">
        <v>0.0</v>
      </c>
      <c r="E1465" s="1885">
        <v>0.0</v>
      </c>
      <c r="F1465" s="1885">
        <v>0.0</v>
      </c>
      <c r="G1465" s="1885"/>
      <c r="H1465" s="1897">
        <f t="shared" si="1066"/>
        <v>0</v>
      </c>
      <c r="I1465" s="1869"/>
      <c r="J1465" s="1843"/>
      <c r="K1465" s="1714" t="s">
        <v>80</v>
      </c>
      <c r="L1465" s="692">
        <v>0.0</v>
      </c>
      <c r="M1465" s="701">
        <f t="shared" si="1072"/>
        <v>0</v>
      </c>
      <c r="N1465" s="701"/>
      <c r="O1465" s="701">
        <f>sum(M1465,N1465)</f>
        <v>0</v>
      </c>
      <c r="P1465" s="701"/>
      <c r="Q1465" s="701"/>
      <c r="R1465" s="1730"/>
      <c r="S1465" s="649"/>
      <c r="T1465" s="649"/>
      <c r="U1465" s="7"/>
      <c r="V1465" s="7"/>
      <c r="W1465" s="7"/>
      <c r="X1465" s="7"/>
      <c r="Y1465" s="7"/>
      <c r="Z1465" s="7"/>
      <c r="AA1465" s="7"/>
      <c r="AB1465" s="7"/>
      <c r="AC1465" s="7"/>
    </row>
    <row r="1466">
      <c r="A1466" s="1757" t="s">
        <v>828</v>
      </c>
      <c r="B1466" s="1788">
        <v>0.0</v>
      </c>
      <c r="C1466" s="1788">
        <v>0.0</v>
      </c>
      <c r="D1466" s="1788">
        <v>0.0</v>
      </c>
      <c r="E1466" s="1788">
        <v>0.0</v>
      </c>
      <c r="F1466" s="1788">
        <v>0.0</v>
      </c>
      <c r="G1466" s="1788">
        <v>0.0</v>
      </c>
      <c r="H1466" s="1829">
        <f>SUM(H1467:H1471,H1473:H1477)</f>
        <v>0</v>
      </c>
      <c r="I1466" s="1829"/>
      <c r="J1466" s="2016"/>
      <c r="K1466" s="1757" t="s">
        <v>828</v>
      </c>
      <c r="L1466" s="1682"/>
      <c r="M1466" s="1682"/>
      <c r="N1466" s="1682"/>
      <c r="O1466" s="1682"/>
      <c r="P1466" s="1682"/>
      <c r="Q1466" s="1682"/>
      <c r="R1466" s="2039"/>
      <c r="S1466" s="649"/>
      <c r="T1466" s="649"/>
      <c r="U1466" s="7"/>
      <c r="V1466" s="7"/>
      <c r="W1466" s="7"/>
      <c r="X1466" s="7"/>
      <c r="Y1466" s="7"/>
      <c r="Z1466" s="7"/>
      <c r="AA1466" s="7"/>
      <c r="AB1466" s="7"/>
      <c r="AC1466" s="7"/>
    </row>
    <row r="1467">
      <c r="A1467" s="1716" t="s">
        <v>1146</v>
      </c>
      <c r="B1467" s="1837">
        <v>0.0</v>
      </c>
      <c r="C1467" s="1837">
        <v>0.0</v>
      </c>
      <c r="D1467" s="1837"/>
      <c r="E1467" s="1837"/>
      <c r="F1467" s="1837"/>
      <c r="G1467" s="1837"/>
      <c r="H1467" s="1895">
        <f t="shared" ref="H1467:H1478" si="1073">SUM(A1467:G1467)</f>
        <v>0</v>
      </c>
      <c r="I1467" s="1713">
        <f>sum(H1467:H1471)</f>
        <v>0</v>
      </c>
      <c r="J1467" s="1843"/>
      <c r="K1467" s="1716" t="s">
        <v>1146</v>
      </c>
      <c r="L1467" s="1765">
        <v>0.0</v>
      </c>
      <c r="M1467" s="1762">
        <f>(L1467-H1467)-R1467</f>
        <v>0</v>
      </c>
      <c r="N1467" s="1762"/>
      <c r="O1467" s="1762">
        <f t="shared" ref="O1467:O1468" si="1074">SUM(M1467,N1467)</f>
        <v>0</v>
      </c>
      <c r="P1467" s="1764"/>
      <c r="Q1467" s="1762"/>
      <c r="R1467" s="1713"/>
      <c r="S1467" s="1843"/>
      <c r="T1467" s="649"/>
      <c r="U1467" s="7"/>
      <c r="V1467" s="7"/>
      <c r="W1467" s="7"/>
      <c r="X1467" s="7"/>
      <c r="Y1467" s="7"/>
      <c r="Z1467" s="7"/>
      <c r="AA1467" s="7"/>
      <c r="AB1467" s="7"/>
      <c r="AC1467" s="7"/>
    </row>
    <row r="1468">
      <c r="A1468" s="1714" t="s">
        <v>77</v>
      </c>
      <c r="B1468" s="1814">
        <v>0.0</v>
      </c>
      <c r="C1468" s="1814">
        <v>0.0</v>
      </c>
      <c r="D1468" s="1814">
        <v>0.0</v>
      </c>
      <c r="E1468" s="1814">
        <v>0.0</v>
      </c>
      <c r="F1468" s="1814">
        <v>0.0</v>
      </c>
      <c r="G1468" s="1814"/>
      <c r="H1468" s="1897">
        <f t="shared" si="1073"/>
        <v>0</v>
      </c>
      <c r="I1468" s="504">
        <f>(I1467/40)</f>
        <v>0</v>
      </c>
      <c r="J1468" s="1845"/>
      <c r="K1468" s="1714" t="s">
        <v>77</v>
      </c>
      <c r="L1468" s="692">
        <v>0.0</v>
      </c>
      <c r="M1468" s="701">
        <f>(L1468-H1468-H1469)-R1468</f>
        <v>0</v>
      </c>
      <c r="N1468" s="701"/>
      <c r="O1468" s="701">
        <f t="shared" si="1074"/>
        <v>0</v>
      </c>
      <c r="P1468" s="701"/>
      <c r="Q1468" s="701"/>
      <c r="R1468" s="1730"/>
      <c r="S1468" s="649"/>
      <c r="T1468" s="649"/>
      <c r="U1468" s="7"/>
      <c r="V1468" s="7"/>
      <c r="W1468" s="7"/>
      <c r="X1468" s="7"/>
      <c r="Y1468" s="7"/>
      <c r="Z1468" s="7"/>
      <c r="AA1468" s="7"/>
      <c r="AB1468" s="7"/>
      <c r="AC1468" s="7"/>
    </row>
    <row r="1469">
      <c r="A1469" s="1714" t="s">
        <v>78</v>
      </c>
      <c r="B1469" s="1814">
        <v>0.0</v>
      </c>
      <c r="C1469" s="1814">
        <v>0.0</v>
      </c>
      <c r="D1469" s="1814">
        <v>0.0</v>
      </c>
      <c r="E1469" s="1814">
        <v>0.0</v>
      </c>
      <c r="F1469" s="1814">
        <v>0.0</v>
      </c>
      <c r="G1469" s="1814"/>
      <c r="H1469" s="1897">
        <f t="shared" si="1073"/>
        <v>0</v>
      </c>
      <c r="I1469" s="1848"/>
      <c r="J1469" s="1843"/>
      <c r="K1469" s="1714" t="s">
        <v>78</v>
      </c>
      <c r="L1469" s="692" t="s">
        <v>79</v>
      </c>
      <c r="M1469" s="701" t="s">
        <v>79</v>
      </c>
      <c r="N1469" s="701"/>
      <c r="O1469" s="701" t="s">
        <v>79</v>
      </c>
      <c r="P1469" s="701"/>
      <c r="Q1469" s="701"/>
      <c r="R1469" s="1730"/>
      <c r="S1469" s="649"/>
      <c r="T1469" s="649"/>
      <c r="U1469" s="7"/>
      <c r="V1469" s="7"/>
      <c r="W1469" s="7"/>
      <c r="X1469" s="7"/>
      <c r="Y1469" s="7"/>
      <c r="Z1469" s="7"/>
      <c r="AA1469" s="7"/>
      <c r="AB1469" s="7"/>
      <c r="AC1469" s="7"/>
    </row>
    <row r="1470">
      <c r="A1470" s="1714" t="s">
        <v>446</v>
      </c>
      <c r="B1470" s="1814">
        <v>0.0</v>
      </c>
      <c r="C1470" s="1814">
        <v>0.0</v>
      </c>
      <c r="D1470" s="1814">
        <v>0.0</v>
      </c>
      <c r="E1470" s="1814">
        <v>0.0</v>
      </c>
      <c r="F1470" s="1814">
        <v>0.0</v>
      </c>
      <c r="G1470" s="1814"/>
      <c r="H1470" s="1897">
        <f t="shared" si="1073"/>
        <v>0</v>
      </c>
      <c r="I1470" s="1848"/>
      <c r="J1470" s="1843"/>
      <c r="K1470" s="1714" t="s">
        <v>446</v>
      </c>
      <c r="L1470" s="692">
        <v>0.0</v>
      </c>
      <c r="M1470" s="701">
        <f>(L1470-H1470)-R1470</f>
        <v>0</v>
      </c>
      <c r="N1470" s="701"/>
      <c r="O1470" s="701">
        <f t="shared" ref="O1470:O1471" si="1075">SUM(M1470,N1470)</f>
        <v>0</v>
      </c>
      <c r="P1470" s="701"/>
      <c r="Q1470" s="701"/>
      <c r="R1470" s="1730"/>
      <c r="S1470" s="649"/>
      <c r="T1470" s="649"/>
      <c r="U1470" s="7"/>
      <c r="V1470" s="7"/>
      <c r="W1470" s="7"/>
      <c r="X1470" s="7"/>
      <c r="Y1470" s="7"/>
      <c r="Z1470" s="7"/>
      <c r="AA1470" s="7"/>
      <c r="AB1470" s="7"/>
      <c r="AC1470" s="7"/>
    </row>
    <row r="1471">
      <c r="A1471" s="1814" t="s">
        <v>962</v>
      </c>
      <c r="B1471" s="1814">
        <v>0.0</v>
      </c>
      <c r="C1471" s="1814">
        <v>0.0</v>
      </c>
      <c r="D1471" s="1814">
        <v>0.0</v>
      </c>
      <c r="E1471" s="1814">
        <v>0.0</v>
      </c>
      <c r="F1471" s="1814">
        <v>0.0</v>
      </c>
      <c r="G1471" s="1814"/>
      <c r="H1471" s="1897">
        <f t="shared" si="1073"/>
        <v>0</v>
      </c>
      <c r="I1471" s="1848"/>
      <c r="J1471" s="1843"/>
      <c r="K1471" s="1814" t="s">
        <v>962</v>
      </c>
      <c r="L1471" s="692">
        <v>0.0</v>
      </c>
      <c r="M1471" s="701">
        <f t="shared" ref="M1471:M1472" si="1076">(L1471-H1471)</f>
        <v>0</v>
      </c>
      <c r="N1471" s="701"/>
      <c r="O1471" s="701">
        <f t="shared" si="1075"/>
        <v>0</v>
      </c>
      <c r="P1471" s="701"/>
      <c r="Q1471" s="701"/>
      <c r="R1471" s="1730"/>
      <c r="S1471" s="649"/>
      <c r="T1471" s="649"/>
      <c r="U1471" s="7"/>
      <c r="V1471" s="7"/>
      <c r="W1471" s="7"/>
      <c r="X1471" s="7"/>
      <c r="Y1471" s="7"/>
      <c r="Z1471" s="7"/>
      <c r="AA1471" s="7"/>
      <c r="AB1471" s="7"/>
      <c r="AC1471" s="7"/>
    </row>
    <row r="1472">
      <c r="A1472" s="1714" t="s">
        <v>80</v>
      </c>
      <c r="B1472" s="1885">
        <v>0.0</v>
      </c>
      <c r="C1472" s="1885">
        <v>0.0</v>
      </c>
      <c r="D1472" s="1885">
        <v>0.0</v>
      </c>
      <c r="E1472" s="1885">
        <v>0.0</v>
      </c>
      <c r="F1472" s="1885">
        <v>0.0</v>
      </c>
      <c r="G1472" s="1885"/>
      <c r="H1472" s="1897">
        <f t="shared" si="1073"/>
        <v>0</v>
      </c>
      <c r="I1472" s="1848"/>
      <c r="J1472" s="1843"/>
      <c r="K1472" s="1714" t="s">
        <v>80</v>
      </c>
      <c r="L1472" s="692">
        <v>0.0</v>
      </c>
      <c r="M1472" s="701">
        <f t="shared" si="1076"/>
        <v>0</v>
      </c>
      <c r="N1472" s="701"/>
      <c r="O1472" s="701">
        <f>sum(M1472,N1472)</f>
        <v>0</v>
      </c>
      <c r="P1472" s="701"/>
      <c r="Q1472" s="701"/>
      <c r="R1472" s="1730"/>
      <c r="S1472" s="649"/>
      <c r="T1472" s="649"/>
      <c r="U1472" s="7"/>
      <c r="V1472" s="7"/>
      <c r="W1472" s="7"/>
      <c r="X1472" s="7"/>
      <c r="Y1472" s="7"/>
      <c r="Z1472" s="7"/>
      <c r="AA1472" s="7"/>
      <c r="AB1472" s="7"/>
      <c r="AC1472" s="7"/>
    </row>
    <row r="1473">
      <c r="A1473" s="1716" t="s">
        <v>1147</v>
      </c>
      <c r="B1473" s="1837">
        <v>0.0</v>
      </c>
      <c r="C1473" s="1837">
        <v>0.0</v>
      </c>
      <c r="D1473" s="1837"/>
      <c r="E1473" s="1837"/>
      <c r="F1473" s="1837"/>
      <c r="G1473" s="1837"/>
      <c r="H1473" s="1895">
        <f t="shared" si="1073"/>
        <v>0</v>
      </c>
      <c r="I1473" s="1713">
        <f>sum(H1473:H1477)</f>
        <v>0</v>
      </c>
      <c r="J1473" s="1843"/>
      <c r="K1473" s="1716" t="s">
        <v>1147</v>
      </c>
      <c r="L1473" s="1765">
        <v>0.0</v>
      </c>
      <c r="M1473" s="1762">
        <f>(L1473-H1473)-R1473</f>
        <v>0</v>
      </c>
      <c r="N1473" s="1762"/>
      <c r="O1473" s="1762">
        <f t="shared" ref="O1473:O1474" si="1077">SUM(M1473,N1473)</f>
        <v>0</v>
      </c>
      <c r="P1473" s="1764"/>
      <c r="Q1473" s="1762"/>
      <c r="R1473" s="1713"/>
      <c r="S1473" s="1843"/>
      <c r="T1473" s="649"/>
      <c r="U1473" s="7"/>
      <c r="V1473" s="7"/>
      <c r="W1473" s="7"/>
      <c r="X1473" s="7"/>
      <c r="Y1473" s="7"/>
      <c r="Z1473" s="7"/>
      <c r="AA1473" s="7"/>
      <c r="AB1473" s="7"/>
      <c r="AC1473" s="7"/>
    </row>
    <row r="1474">
      <c r="A1474" s="1714" t="s">
        <v>77</v>
      </c>
      <c r="B1474" s="1814">
        <v>0.0</v>
      </c>
      <c r="C1474" s="1814">
        <v>0.0</v>
      </c>
      <c r="D1474" s="1814">
        <v>0.0</v>
      </c>
      <c r="E1474" s="1814">
        <v>0.0</v>
      </c>
      <c r="F1474" s="1814">
        <v>0.0</v>
      </c>
      <c r="G1474" s="1814"/>
      <c r="H1474" s="1897">
        <f t="shared" si="1073"/>
        <v>0</v>
      </c>
      <c r="I1474" s="504">
        <f>(I1473/40)</f>
        <v>0</v>
      </c>
      <c r="J1474" s="1845"/>
      <c r="K1474" s="1714" t="s">
        <v>77</v>
      </c>
      <c r="L1474" s="692">
        <v>0.0</v>
      </c>
      <c r="M1474" s="701">
        <f>(L1474-H1474-H1475)-R1474</f>
        <v>0</v>
      </c>
      <c r="N1474" s="701"/>
      <c r="O1474" s="701">
        <f t="shared" si="1077"/>
        <v>0</v>
      </c>
      <c r="P1474" s="701"/>
      <c r="Q1474" s="701"/>
      <c r="R1474" s="1730"/>
      <c r="S1474" s="649"/>
      <c r="T1474" s="649"/>
      <c r="U1474" s="7"/>
      <c r="V1474" s="7"/>
      <c r="W1474" s="7"/>
      <c r="X1474" s="7"/>
      <c r="Y1474" s="7"/>
      <c r="Z1474" s="7"/>
      <c r="AA1474" s="7"/>
      <c r="AB1474" s="7"/>
      <c r="AC1474" s="7"/>
    </row>
    <row r="1475">
      <c r="A1475" s="1714" t="s">
        <v>78</v>
      </c>
      <c r="B1475" s="1814">
        <v>0.0</v>
      </c>
      <c r="C1475" s="1814">
        <v>0.0</v>
      </c>
      <c r="D1475" s="1814">
        <v>0.0</v>
      </c>
      <c r="E1475" s="1814">
        <v>0.0</v>
      </c>
      <c r="F1475" s="1814">
        <v>0.0</v>
      </c>
      <c r="G1475" s="1814"/>
      <c r="H1475" s="1897">
        <f t="shared" si="1073"/>
        <v>0</v>
      </c>
      <c r="I1475" s="1848"/>
      <c r="J1475" s="1843"/>
      <c r="K1475" s="1714" t="s">
        <v>78</v>
      </c>
      <c r="L1475" s="692" t="s">
        <v>79</v>
      </c>
      <c r="M1475" s="701" t="s">
        <v>79</v>
      </c>
      <c r="N1475" s="701"/>
      <c r="O1475" s="701" t="s">
        <v>79</v>
      </c>
      <c r="P1475" s="701"/>
      <c r="Q1475" s="701"/>
      <c r="R1475" s="1730"/>
      <c r="S1475" s="649"/>
      <c r="T1475" s="649"/>
      <c r="U1475" s="7"/>
      <c r="V1475" s="7"/>
      <c r="W1475" s="7"/>
      <c r="X1475" s="7"/>
      <c r="Y1475" s="7"/>
      <c r="Z1475" s="7"/>
      <c r="AA1475" s="7"/>
      <c r="AB1475" s="7"/>
      <c r="AC1475" s="7"/>
    </row>
    <row r="1476">
      <c r="A1476" s="1714" t="s">
        <v>446</v>
      </c>
      <c r="B1476" s="1814">
        <v>0.0</v>
      </c>
      <c r="C1476" s="1814">
        <v>0.0</v>
      </c>
      <c r="D1476" s="1814">
        <v>0.0</v>
      </c>
      <c r="E1476" s="1814">
        <v>0.0</v>
      </c>
      <c r="F1476" s="1814">
        <v>0.0</v>
      </c>
      <c r="G1476" s="1814"/>
      <c r="H1476" s="1897">
        <f t="shared" si="1073"/>
        <v>0</v>
      </c>
      <c r="I1476" s="1848"/>
      <c r="J1476" s="1843"/>
      <c r="K1476" s="1714" t="s">
        <v>446</v>
      </c>
      <c r="L1476" s="692">
        <v>0.0</v>
      </c>
      <c r="M1476" s="701">
        <f>(L1476-H1476)-R1476</f>
        <v>0</v>
      </c>
      <c r="N1476" s="701"/>
      <c r="O1476" s="701">
        <f t="shared" ref="O1476:O1477" si="1078">SUM(M1476,N1476)</f>
        <v>0</v>
      </c>
      <c r="P1476" s="701"/>
      <c r="Q1476" s="701"/>
      <c r="R1476" s="1730"/>
      <c r="S1476" s="649"/>
      <c r="T1476" s="649"/>
      <c r="U1476" s="7"/>
      <c r="V1476" s="7"/>
      <c r="W1476" s="7"/>
      <c r="X1476" s="7"/>
      <c r="Y1476" s="7"/>
      <c r="Z1476" s="7"/>
      <c r="AA1476" s="7"/>
      <c r="AB1476" s="7"/>
      <c r="AC1476" s="7"/>
    </row>
    <row r="1477">
      <c r="A1477" s="1814" t="s">
        <v>962</v>
      </c>
      <c r="B1477" s="1814">
        <v>0.0</v>
      </c>
      <c r="C1477" s="1814">
        <v>0.0</v>
      </c>
      <c r="D1477" s="1814">
        <v>0.0</v>
      </c>
      <c r="E1477" s="1814">
        <v>0.0</v>
      </c>
      <c r="F1477" s="1814">
        <v>0.0</v>
      </c>
      <c r="G1477" s="1814"/>
      <c r="H1477" s="1897">
        <f t="shared" si="1073"/>
        <v>0</v>
      </c>
      <c r="I1477" s="1848"/>
      <c r="J1477" s="1843"/>
      <c r="K1477" s="1814" t="s">
        <v>962</v>
      </c>
      <c r="L1477" s="692">
        <v>0.0</v>
      </c>
      <c r="M1477" s="701">
        <f t="shared" ref="M1477:M1478" si="1079">(L1477-H1477)</f>
        <v>0</v>
      </c>
      <c r="N1477" s="701"/>
      <c r="O1477" s="701">
        <f t="shared" si="1078"/>
        <v>0</v>
      </c>
      <c r="P1477" s="701"/>
      <c r="Q1477" s="701"/>
      <c r="R1477" s="1730"/>
      <c r="S1477" s="649"/>
      <c r="T1477" s="649"/>
      <c r="U1477" s="7"/>
      <c r="V1477" s="7"/>
      <c r="W1477" s="7"/>
      <c r="X1477" s="7"/>
      <c r="Y1477" s="7"/>
      <c r="Z1477" s="7"/>
      <c r="AA1477" s="7"/>
      <c r="AB1477" s="7"/>
      <c r="AC1477" s="7"/>
    </row>
    <row r="1478">
      <c r="A1478" s="1714" t="s">
        <v>80</v>
      </c>
      <c r="B1478" s="1885">
        <v>0.0</v>
      </c>
      <c r="C1478" s="1885">
        <v>0.0</v>
      </c>
      <c r="D1478" s="1885">
        <v>0.0</v>
      </c>
      <c r="E1478" s="1885">
        <v>0.0</v>
      </c>
      <c r="F1478" s="1885">
        <v>0.0</v>
      </c>
      <c r="G1478" s="1885"/>
      <c r="H1478" s="1897">
        <f t="shared" si="1073"/>
        <v>0</v>
      </c>
      <c r="I1478" s="1869"/>
      <c r="J1478" s="1843"/>
      <c r="K1478" s="1714" t="s">
        <v>80</v>
      </c>
      <c r="L1478" s="692">
        <v>0.0</v>
      </c>
      <c r="M1478" s="701">
        <f t="shared" si="1079"/>
        <v>0</v>
      </c>
      <c r="N1478" s="701"/>
      <c r="O1478" s="701">
        <f>sum(M1478,N1478)</f>
        <v>0</v>
      </c>
      <c r="P1478" s="701"/>
      <c r="Q1478" s="701"/>
      <c r="R1478" s="1730"/>
      <c r="S1478" s="649"/>
      <c r="T1478" s="649"/>
      <c r="U1478" s="7"/>
      <c r="V1478" s="7"/>
      <c r="W1478" s="7"/>
      <c r="X1478" s="7"/>
      <c r="Y1478" s="7"/>
      <c r="Z1478" s="7"/>
      <c r="AA1478" s="7"/>
      <c r="AB1478" s="7"/>
      <c r="AC1478" s="7"/>
    </row>
    <row r="1479">
      <c r="A1479" s="1757"/>
      <c r="B1479" s="1684"/>
      <c r="C1479" s="1684"/>
      <c r="D1479" s="1684"/>
      <c r="E1479" s="1684"/>
      <c r="F1479" s="1684"/>
      <c r="G1479" s="1684"/>
      <c r="H1479" s="2040"/>
      <c r="I1479" s="2039"/>
      <c r="J1479" s="649"/>
      <c r="K1479" s="1757"/>
      <c r="L1479" s="1684"/>
      <c r="M1479" s="1684"/>
      <c r="N1479" s="1684"/>
      <c r="O1479" s="1684"/>
      <c r="P1479" s="1684"/>
      <c r="Q1479" s="1684"/>
      <c r="R1479" s="2040"/>
      <c r="S1479" s="659"/>
      <c r="T1479" s="7"/>
      <c r="U1479" s="7"/>
      <c r="V1479" s="7"/>
      <c r="W1479" s="7"/>
      <c r="X1479" s="7"/>
      <c r="Y1479" s="7"/>
      <c r="Z1479" s="7"/>
      <c r="AA1479" s="7"/>
      <c r="AB1479" s="7"/>
      <c r="AC1479" s="7"/>
    </row>
    <row r="1480">
      <c r="A1480" s="1774" t="s">
        <v>121</v>
      </c>
      <c r="B1480" s="1775">
        <f t="shared" ref="B1480:B1485" si="1082">SUM(B1376,B1382,B1389,B1395,B1402,B1408,B1415,B1421,B1428,B1434,B1441,B1447,B1454,B1460,B1467,B1473)</f>
        <v>0</v>
      </c>
      <c r="C1480" s="1822">
        <v>0.0</v>
      </c>
      <c r="D1480" s="1775">
        <f t="shared" ref="D1480:H1480" si="1080">SUM(D1376,D1382,D1389,D1395,D1402,D1408,D1415,D1421,D1428,D1434,D1441,D1447,D1454,D1460,D1467,D1473)</f>
        <v>0</v>
      </c>
      <c r="E1480" s="1775">
        <f t="shared" si="1080"/>
        <v>0</v>
      </c>
      <c r="F1480" s="1775">
        <f t="shared" si="1080"/>
        <v>0</v>
      </c>
      <c r="G1480" s="1775">
        <f t="shared" si="1080"/>
        <v>0</v>
      </c>
      <c r="H1480" s="1846">
        <f t="shared" si="1080"/>
        <v>0</v>
      </c>
      <c r="I1480" s="1896"/>
      <c r="J1480" s="649"/>
      <c r="K1480" s="1774" t="s">
        <v>121</v>
      </c>
      <c r="L1480" s="1775">
        <f t="shared" ref="L1480:R1480" si="1081">SUM(L1376,L1382,L1389,L1395,L1402,L1408,L1415,L1421,L1428,L1434,L1441,L1447,L1454,L1460,L1467,L1473)</f>
        <v>0</v>
      </c>
      <c r="M1480" s="1775">
        <f t="shared" si="1081"/>
        <v>0</v>
      </c>
      <c r="N1480" s="1775">
        <f t="shared" si="1081"/>
        <v>0</v>
      </c>
      <c r="O1480" s="1775">
        <f t="shared" si="1081"/>
        <v>0</v>
      </c>
      <c r="P1480" s="1775">
        <f t="shared" si="1081"/>
        <v>0</v>
      </c>
      <c r="Q1480" s="1775">
        <f t="shared" si="1081"/>
        <v>0</v>
      </c>
      <c r="R1480" s="1846">
        <f t="shared" si="1081"/>
        <v>0</v>
      </c>
      <c r="S1480" s="2016"/>
      <c r="T1480" s="7"/>
      <c r="U1480" s="7"/>
      <c r="V1480" s="7"/>
      <c r="W1480" s="7"/>
      <c r="X1480" s="7"/>
      <c r="Y1480" s="7"/>
      <c r="Z1480" s="7"/>
      <c r="AA1480" s="7"/>
      <c r="AB1480" s="7"/>
      <c r="AC1480" s="7"/>
    </row>
    <row r="1481">
      <c r="A1481" s="1774" t="s">
        <v>77</v>
      </c>
      <c r="B1481" s="1775">
        <f t="shared" si="1082"/>
        <v>0</v>
      </c>
      <c r="C1481" s="1822">
        <v>0.0</v>
      </c>
      <c r="D1481" s="1775">
        <f t="shared" ref="D1481:H1481" si="1083">SUM(D1377,D1383,D1390,D1396,D1403,D1409,D1416,D1422,D1429,D1435,D1442,D1448,D1455,D1461,D1468,D1474)</f>
        <v>0</v>
      </c>
      <c r="E1481" s="1775">
        <f t="shared" si="1083"/>
        <v>0</v>
      </c>
      <c r="F1481" s="1775">
        <f t="shared" si="1083"/>
        <v>0</v>
      </c>
      <c r="G1481" s="1775">
        <f t="shared" si="1083"/>
        <v>0</v>
      </c>
      <c r="H1481" s="1846">
        <f t="shared" si="1083"/>
        <v>0</v>
      </c>
      <c r="I1481" s="1896"/>
      <c r="J1481" s="649"/>
      <c r="K1481" s="1774" t="s">
        <v>77</v>
      </c>
      <c r="L1481" s="1775">
        <f t="shared" ref="L1481:R1481" si="1084">SUM(L1377,L1383,L1390,L1396,L1403,L1409,L1416,L1422,L1429,L1435,L1442,L1448,L1455,L1461,L1468,L1474)</f>
        <v>0</v>
      </c>
      <c r="M1481" s="1775">
        <f t="shared" si="1084"/>
        <v>0</v>
      </c>
      <c r="N1481" s="1775">
        <f t="shared" si="1084"/>
        <v>0</v>
      </c>
      <c r="O1481" s="1775">
        <f t="shared" si="1084"/>
        <v>0</v>
      </c>
      <c r="P1481" s="1775">
        <f t="shared" si="1084"/>
        <v>0</v>
      </c>
      <c r="Q1481" s="1775">
        <f t="shared" si="1084"/>
        <v>0</v>
      </c>
      <c r="R1481" s="1846">
        <f t="shared" si="1084"/>
        <v>0</v>
      </c>
      <c r="S1481" s="2016"/>
      <c r="T1481" s="7"/>
      <c r="U1481" s="7"/>
      <c r="V1481" s="7"/>
      <c r="W1481" s="7"/>
      <c r="X1481" s="7"/>
      <c r="Y1481" s="7"/>
      <c r="Z1481" s="7"/>
      <c r="AA1481" s="7"/>
      <c r="AB1481" s="7"/>
      <c r="AC1481" s="7"/>
    </row>
    <row r="1482">
      <c r="A1482" s="1774" t="s">
        <v>78</v>
      </c>
      <c r="B1482" s="1775">
        <f t="shared" si="1082"/>
        <v>0</v>
      </c>
      <c r="C1482" s="1775">
        <f t="shared" ref="C1482:H1482" si="1085">SUM(C1378,C1384,C1391,C1397,C1404,C1410,C1417,C1423,C1430,C1436,C1443,C1449,C1456,C1462,C1469,C1475)</f>
        <v>0</v>
      </c>
      <c r="D1482" s="1775">
        <f t="shared" si="1085"/>
        <v>0</v>
      </c>
      <c r="E1482" s="1775">
        <f t="shared" si="1085"/>
        <v>0</v>
      </c>
      <c r="F1482" s="1775">
        <f t="shared" si="1085"/>
        <v>0</v>
      </c>
      <c r="G1482" s="1775">
        <f t="shared" si="1085"/>
        <v>0</v>
      </c>
      <c r="H1482" s="1846">
        <f t="shared" si="1085"/>
        <v>0</v>
      </c>
      <c r="I1482" s="1896"/>
      <c r="J1482" s="649"/>
      <c r="K1482" s="1774" t="s">
        <v>78</v>
      </c>
      <c r="L1482" s="1775">
        <f t="shared" ref="L1482:R1482" si="1086">SUM(L1378,L1384,L1391,L1397,L1404,L1410,L1417,L1423,L1430,L1436,L1443,L1449,L1456,L1462,L1469,L1475)</f>
        <v>0</v>
      </c>
      <c r="M1482" s="1775">
        <f t="shared" si="1086"/>
        <v>0</v>
      </c>
      <c r="N1482" s="1775">
        <f t="shared" si="1086"/>
        <v>0</v>
      </c>
      <c r="O1482" s="1775">
        <f t="shared" si="1086"/>
        <v>0</v>
      </c>
      <c r="P1482" s="1775">
        <f t="shared" si="1086"/>
        <v>0</v>
      </c>
      <c r="Q1482" s="1775">
        <f t="shared" si="1086"/>
        <v>0</v>
      </c>
      <c r="R1482" s="1846">
        <f t="shared" si="1086"/>
        <v>0</v>
      </c>
      <c r="S1482" s="2016"/>
      <c r="T1482" s="7"/>
      <c r="U1482" s="7"/>
      <c r="V1482" s="7"/>
      <c r="W1482" s="7"/>
      <c r="X1482" s="7"/>
      <c r="Y1482" s="7"/>
      <c r="Z1482" s="7"/>
      <c r="AA1482" s="7"/>
      <c r="AB1482" s="7"/>
      <c r="AC1482" s="7"/>
    </row>
    <row r="1483">
      <c r="A1483" s="1774" t="s">
        <v>446</v>
      </c>
      <c r="B1483" s="1775">
        <f t="shared" si="1082"/>
        <v>0</v>
      </c>
      <c r="C1483" s="1775">
        <f t="shared" ref="C1483:H1483" si="1087">SUM(C1379,C1385,C1392,C1398,C1405,C1411,C1418,C1424,C1431,C1437,C1444,C1450,C1457,C1463,C1470,C1476)</f>
        <v>0</v>
      </c>
      <c r="D1483" s="1775">
        <f t="shared" si="1087"/>
        <v>0</v>
      </c>
      <c r="E1483" s="1775">
        <f t="shared" si="1087"/>
        <v>0</v>
      </c>
      <c r="F1483" s="1775">
        <f t="shared" si="1087"/>
        <v>0</v>
      </c>
      <c r="G1483" s="1775">
        <f t="shared" si="1087"/>
        <v>0</v>
      </c>
      <c r="H1483" s="1846">
        <f t="shared" si="1087"/>
        <v>0</v>
      </c>
      <c r="I1483" s="1896"/>
      <c r="J1483" s="649"/>
      <c r="K1483" s="1774" t="s">
        <v>446</v>
      </c>
      <c r="L1483" s="1775">
        <f t="shared" ref="L1483:R1483" si="1088">SUM(L1379,L1385,L1392,L1398,L1405,L1411,L1418,L1424,L1431,L1437,L1444,L1450,L1457,L1463,L1470,L1476)</f>
        <v>0</v>
      </c>
      <c r="M1483" s="1775">
        <f t="shared" si="1088"/>
        <v>0</v>
      </c>
      <c r="N1483" s="1775">
        <f t="shared" si="1088"/>
        <v>0</v>
      </c>
      <c r="O1483" s="1775">
        <f t="shared" si="1088"/>
        <v>0</v>
      </c>
      <c r="P1483" s="1775">
        <f t="shared" si="1088"/>
        <v>0</v>
      </c>
      <c r="Q1483" s="1775">
        <f t="shared" si="1088"/>
        <v>0</v>
      </c>
      <c r="R1483" s="1846">
        <f t="shared" si="1088"/>
        <v>0</v>
      </c>
      <c r="S1483" s="2016"/>
      <c r="T1483" s="7"/>
      <c r="U1483" s="7"/>
      <c r="V1483" s="7"/>
      <c r="W1483" s="7"/>
      <c r="X1483" s="7"/>
      <c r="Y1483" s="7"/>
      <c r="Z1483" s="7"/>
      <c r="AA1483" s="7"/>
      <c r="AB1483" s="7"/>
      <c r="AC1483" s="7"/>
    </row>
    <row r="1484">
      <c r="A1484" s="1978" t="s">
        <v>962</v>
      </c>
      <c r="B1484" s="1775">
        <f t="shared" si="1082"/>
        <v>0</v>
      </c>
      <c r="C1484" s="1775">
        <f t="shared" ref="C1484:H1484" si="1089">SUM(C1380,C1386,C1393,C1399,C1406,C1412,C1419,C1425,C1432,C1438,C1445,C1451,C1458,C1464,C1471,C1477)</f>
        <v>0</v>
      </c>
      <c r="D1484" s="1775">
        <f t="shared" si="1089"/>
        <v>0</v>
      </c>
      <c r="E1484" s="1775">
        <f t="shared" si="1089"/>
        <v>0</v>
      </c>
      <c r="F1484" s="1775">
        <f t="shared" si="1089"/>
        <v>0</v>
      </c>
      <c r="G1484" s="1775">
        <f t="shared" si="1089"/>
        <v>0</v>
      </c>
      <c r="H1484" s="1846">
        <f t="shared" si="1089"/>
        <v>0</v>
      </c>
      <c r="I1484" s="1713"/>
      <c r="J1484" s="1843"/>
      <c r="K1484" s="1978" t="s">
        <v>962</v>
      </c>
      <c r="L1484" s="1775">
        <f t="shared" ref="L1484:R1484" si="1090">SUM(L1380,L1386,L1393,L1399,L1406,L1412,L1419,L1425,L1432,L1438,L1445,L1451,L1458,L1464,L1471,L1477)</f>
        <v>0</v>
      </c>
      <c r="M1484" s="1775">
        <f t="shared" si="1090"/>
        <v>0</v>
      </c>
      <c r="N1484" s="1775">
        <f t="shared" si="1090"/>
        <v>0</v>
      </c>
      <c r="O1484" s="1775">
        <f t="shared" si="1090"/>
        <v>0</v>
      </c>
      <c r="P1484" s="1775">
        <f t="shared" si="1090"/>
        <v>0</v>
      </c>
      <c r="Q1484" s="1775">
        <f t="shared" si="1090"/>
        <v>0</v>
      </c>
      <c r="R1484" s="1846">
        <f t="shared" si="1090"/>
        <v>0</v>
      </c>
      <c r="S1484" s="2016"/>
      <c r="T1484" s="7"/>
      <c r="U1484" s="7"/>
      <c r="V1484" s="7"/>
      <c r="W1484" s="7"/>
      <c r="X1484" s="7"/>
      <c r="Y1484" s="7"/>
      <c r="Z1484" s="7"/>
      <c r="AA1484" s="7"/>
      <c r="AB1484" s="7"/>
      <c r="AC1484" s="7"/>
    </row>
    <row r="1485">
      <c r="A1485" s="1774" t="s">
        <v>80</v>
      </c>
      <c r="B1485" s="1775">
        <f t="shared" si="1082"/>
        <v>0</v>
      </c>
      <c r="C1485" s="1775">
        <f t="shared" ref="C1485:H1485" si="1091">SUM(C1381,C1387,C1394,C1400,C1407,C1413,C1420,C1426,C1433,C1439,C1446,C1452,C1459,C1465,C1472,C1478)</f>
        <v>0</v>
      </c>
      <c r="D1485" s="1775">
        <f t="shared" si="1091"/>
        <v>0</v>
      </c>
      <c r="E1485" s="1775">
        <f t="shared" si="1091"/>
        <v>0</v>
      </c>
      <c r="F1485" s="1775">
        <f t="shared" si="1091"/>
        <v>0</v>
      </c>
      <c r="G1485" s="1775">
        <f t="shared" si="1091"/>
        <v>0</v>
      </c>
      <c r="H1485" s="1846">
        <f t="shared" si="1091"/>
        <v>0</v>
      </c>
      <c r="I1485" s="1896"/>
      <c r="J1485" s="649"/>
      <c r="K1485" s="1774" t="s">
        <v>80</v>
      </c>
      <c r="L1485" s="1775">
        <f t="shared" ref="L1485:R1485" si="1092">SUM(L1381,L1387,L1394,L1400,L1407,L1413,L1420,L1426,L1433,L1439,L1446,L1452,L1459,L1465,L1472,L1478)</f>
        <v>0</v>
      </c>
      <c r="M1485" s="1775">
        <f t="shared" si="1092"/>
        <v>0</v>
      </c>
      <c r="N1485" s="1775">
        <f t="shared" si="1092"/>
        <v>0</v>
      </c>
      <c r="O1485" s="1775">
        <f t="shared" si="1092"/>
        <v>0</v>
      </c>
      <c r="P1485" s="1775">
        <f t="shared" si="1092"/>
        <v>0</v>
      </c>
      <c r="Q1485" s="1775">
        <f t="shared" si="1092"/>
        <v>0</v>
      </c>
      <c r="R1485" s="1846">
        <f t="shared" si="1092"/>
        <v>0</v>
      </c>
      <c r="S1485" s="2016"/>
      <c r="T1485" s="7"/>
      <c r="U1485" s="7"/>
      <c r="V1485" s="7"/>
      <c r="W1485" s="7"/>
      <c r="X1485" s="7"/>
      <c r="Y1485" s="7"/>
      <c r="Z1485" s="7"/>
      <c r="AA1485" s="7"/>
      <c r="AB1485" s="7"/>
      <c r="AC1485" s="7"/>
    </row>
    <row r="1486">
      <c r="A1486" s="1757" t="s">
        <v>9</v>
      </c>
      <c r="B1486" s="1758">
        <f t="shared" ref="B1486:H1486" si="1093">SUM(B1480:B1484)</f>
        <v>0</v>
      </c>
      <c r="C1486" s="1758">
        <f t="shared" si="1093"/>
        <v>0</v>
      </c>
      <c r="D1486" s="1758">
        <f t="shared" si="1093"/>
        <v>0</v>
      </c>
      <c r="E1486" s="1758">
        <f t="shared" si="1093"/>
        <v>0</v>
      </c>
      <c r="F1486" s="1758">
        <f t="shared" si="1093"/>
        <v>0</v>
      </c>
      <c r="G1486" s="1758">
        <f t="shared" si="1093"/>
        <v>0</v>
      </c>
      <c r="H1486" s="1829">
        <f t="shared" si="1093"/>
        <v>0</v>
      </c>
      <c r="I1486" s="2039"/>
      <c r="J1486" s="649"/>
      <c r="K1486" s="1757" t="s">
        <v>9</v>
      </c>
      <c r="L1486" s="1758">
        <f t="shared" ref="L1486:R1486" si="1094">SUM(L1480:L1484)</f>
        <v>0</v>
      </c>
      <c r="M1486" s="1758">
        <f t="shared" si="1094"/>
        <v>0</v>
      </c>
      <c r="N1486" s="1758">
        <f t="shared" si="1094"/>
        <v>0</v>
      </c>
      <c r="O1486" s="1758">
        <f t="shared" si="1094"/>
        <v>0</v>
      </c>
      <c r="P1486" s="1758">
        <f t="shared" si="1094"/>
        <v>0</v>
      </c>
      <c r="Q1486" s="1758">
        <f t="shared" si="1094"/>
        <v>0</v>
      </c>
      <c r="R1486" s="1829">
        <f t="shared" si="1094"/>
        <v>0</v>
      </c>
      <c r="S1486" s="2016"/>
      <c r="T1486" s="7"/>
      <c r="U1486" s="7"/>
      <c r="V1486" s="7"/>
      <c r="W1486" s="7"/>
      <c r="X1486" s="7"/>
      <c r="Y1486" s="7"/>
      <c r="Z1486" s="7"/>
      <c r="AA1486" s="7"/>
      <c r="AB1486" s="7"/>
      <c r="AC1486" s="7"/>
    </row>
    <row r="1487">
      <c r="A1487" s="1974"/>
      <c r="B1487" s="584"/>
      <c r="C1487" s="584"/>
      <c r="D1487" s="584"/>
      <c r="E1487" s="677"/>
      <c r="F1487" s="678"/>
      <c r="G1487" s="678"/>
      <c r="H1487" s="678"/>
      <c r="I1487" s="678"/>
      <c r="J1487" s="727"/>
      <c r="K1487" s="576"/>
      <c r="L1487" s="1963"/>
      <c r="M1487" s="1963"/>
      <c r="N1487" s="1963"/>
      <c r="O1487" s="576"/>
      <c r="P1487" s="629"/>
      <c r="Q1487" s="629"/>
      <c r="R1487" s="1965"/>
      <c r="S1487" s="1964"/>
      <c r="T1487" s="7"/>
      <c r="U1487" s="7"/>
      <c r="V1487" s="7"/>
      <c r="W1487" s="7"/>
      <c r="X1487" s="7"/>
      <c r="Y1487" s="7"/>
      <c r="Z1487" s="7"/>
      <c r="AA1487" s="7"/>
      <c r="AB1487" s="7"/>
      <c r="AC1487" s="7"/>
    </row>
    <row r="1488">
      <c r="A1488" s="1757" t="s">
        <v>123</v>
      </c>
      <c r="B1488" s="1758" t="s">
        <v>2</v>
      </c>
      <c r="C1488" s="1758" t="s">
        <v>3</v>
      </c>
      <c r="D1488" s="1758" t="s">
        <v>4</v>
      </c>
      <c r="E1488" s="1758" t="s">
        <v>5</v>
      </c>
      <c r="F1488" s="1758" t="s">
        <v>6</v>
      </c>
      <c r="G1488" s="1758" t="s">
        <v>7</v>
      </c>
      <c r="H1488" s="1758" t="s">
        <v>9</v>
      </c>
      <c r="I1488" s="1758" t="s">
        <v>9</v>
      </c>
      <c r="J1488" s="649"/>
      <c r="K1488" s="636"/>
      <c r="L1488" s="649"/>
      <c r="M1488" s="649"/>
      <c r="N1488" s="649"/>
      <c r="O1488" s="649"/>
      <c r="P1488" s="649"/>
      <c r="Q1488" s="649"/>
      <c r="R1488" s="649"/>
      <c r="S1488" s="649"/>
      <c r="T1488" s="7"/>
      <c r="U1488" s="7"/>
      <c r="V1488" s="7"/>
      <c r="W1488" s="7"/>
      <c r="X1488" s="7"/>
      <c r="Y1488" s="7"/>
      <c r="Z1488" s="7"/>
      <c r="AA1488" s="7"/>
      <c r="AB1488" s="7"/>
      <c r="AC1488" s="7"/>
    </row>
    <row r="1489">
      <c r="A1489" s="1756" t="s">
        <v>124</v>
      </c>
      <c r="B1489" s="693">
        <f t="shared" ref="B1489:H1489" si="1095">sum(B1481:B1482)</f>
        <v>0</v>
      </c>
      <c r="C1489" s="693">
        <f t="shared" si="1095"/>
        <v>0</v>
      </c>
      <c r="D1489" s="693">
        <f t="shared" si="1095"/>
        <v>0</v>
      </c>
      <c r="E1489" s="693">
        <f t="shared" si="1095"/>
        <v>0</v>
      </c>
      <c r="F1489" s="693">
        <f t="shared" si="1095"/>
        <v>0</v>
      </c>
      <c r="G1489" s="693">
        <f t="shared" si="1095"/>
        <v>0</v>
      </c>
      <c r="H1489" s="693">
        <f t="shared" si="1095"/>
        <v>0</v>
      </c>
      <c r="I1489" s="693">
        <f t="shared" ref="I1489:I1493" si="1097">SUM(B1489:H1489)</f>
        <v>0</v>
      </c>
      <c r="J1489" s="649"/>
      <c r="K1489" s="636"/>
      <c r="L1489" s="649"/>
      <c r="M1489" s="649"/>
      <c r="N1489" s="649"/>
      <c r="O1489" s="649"/>
      <c r="P1489" s="649"/>
      <c r="Q1489" s="649"/>
      <c r="R1489" s="649"/>
      <c r="S1489" s="649"/>
      <c r="T1489" s="649"/>
      <c r="U1489" s="7"/>
      <c r="V1489" s="7"/>
      <c r="W1489" s="7"/>
      <c r="X1489" s="7"/>
      <c r="Y1489" s="7"/>
      <c r="Z1489" s="7"/>
      <c r="AA1489" s="7"/>
      <c r="AB1489" s="7"/>
      <c r="AC1489" s="7"/>
    </row>
    <row r="1490">
      <c r="A1490" s="1938" t="s">
        <v>126</v>
      </c>
      <c r="B1490" s="1777">
        <f t="shared" ref="B1490:H1490" si="1096">(B1489*10.01)</f>
        <v>0</v>
      </c>
      <c r="C1490" s="1777">
        <f t="shared" si="1096"/>
        <v>0</v>
      </c>
      <c r="D1490" s="1777">
        <f t="shared" si="1096"/>
        <v>0</v>
      </c>
      <c r="E1490" s="1777">
        <f t="shared" si="1096"/>
        <v>0</v>
      </c>
      <c r="F1490" s="1777">
        <f t="shared" si="1096"/>
        <v>0</v>
      </c>
      <c r="G1490" s="1777">
        <f t="shared" si="1096"/>
        <v>0</v>
      </c>
      <c r="H1490" s="1777">
        <f t="shared" si="1096"/>
        <v>0</v>
      </c>
      <c r="I1490" s="1790">
        <f t="shared" si="1097"/>
        <v>0</v>
      </c>
      <c r="J1490" s="1689"/>
      <c r="K1490" s="576"/>
      <c r="L1490" s="1975"/>
      <c r="M1490" s="1975"/>
      <c r="N1490" s="1975"/>
      <c r="O1490" s="577"/>
      <c r="P1490" s="1964"/>
      <c r="Q1490" s="1964"/>
      <c r="R1490" s="1965"/>
      <c r="S1490" s="1964"/>
      <c r="T1490" s="1965"/>
      <c r="U1490" s="7"/>
      <c r="V1490" s="7"/>
      <c r="W1490" s="7"/>
      <c r="X1490" s="7"/>
      <c r="Y1490" s="7"/>
      <c r="Z1490" s="7"/>
      <c r="AA1490" s="7"/>
      <c r="AB1490" s="7"/>
      <c r="AC1490" s="7"/>
    </row>
    <row r="1491">
      <c r="A1491" s="1756" t="s">
        <v>127</v>
      </c>
      <c r="B1491" s="693">
        <f t="shared" ref="B1491:H1491" si="1098">B1485</f>
        <v>0</v>
      </c>
      <c r="C1491" s="693">
        <f t="shared" si="1098"/>
        <v>0</v>
      </c>
      <c r="D1491" s="693">
        <f t="shared" si="1098"/>
        <v>0</v>
      </c>
      <c r="E1491" s="693">
        <f t="shared" si="1098"/>
        <v>0</v>
      </c>
      <c r="F1491" s="693">
        <f t="shared" si="1098"/>
        <v>0</v>
      </c>
      <c r="G1491" s="693">
        <f t="shared" si="1098"/>
        <v>0</v>
      </c>
      <c r="H1491" s="693">
        <f t="shared" si="1098"/>
        <v>0</v>
      </c>
      <c r="I1491" s="693">
        <f t="shared" si="1097"/>
        <v>0</v>
      </c>
      <c r="J1491" s="1689"/>
      <c r="K1491" s="576"/>
      <c r="L1491" s="1975"/>
      <c r="M1491" s="1975"/>
      <c r="N1491" s="1975"/>
      <c r="O1491" s="577"/>
      <c r="P1491" s="1964"/>
      <c r="Q1491" s="1964"/>
      <c r="R1491" s="1965"/>
      <c r="S1491" s="1964"/>
      <c r="T1491" s="1965"/>
      <c r="U1491" s="7"/>
      <c r="V1491" s="7"/>
      <c r="W1491" s="7"/>
      <c r="X1491" s="7"/>
      <c r="Y1491" s="7"/>
      <c r="Z1491" s="7"/>
      <c r="AA1491" s="7"/>
      <c r="AB1491" s="7"/>
      <c r="AC1491" s="7"/>
    </row>
    <row r="1492">
      <c r="A1492" s="1756" t="s">
        <v>126</v>
      </c>
      <c r="B1492" s="1790">
        <f t="shared" ref="B1492:H1492" si="1099">(B1491*5)</f>
        <v>0</v>
      </c>
      <c r="C1492" s="1790">
        <f t="shared" si="1099"/>
        <v>0</v>
      </c>
      <c r="D1492" s="1790">
        <f t="shared" si="1099"/>
        <v>0</v>
      </c>
      <c r="E1492" s="1790">
        <f t="shared" si="1099"/>
        <v>0</v>
      </c>
      <c r="F1492" s="1790">
        <f t="shared" si="1099"/>
        <v>0</v>
      </c>
      <c r="G1492" s="1790">
        <f t="shared" si="1099"/>
        <v>0</v>
      </c>
      <c r="H1492" s="1790">
        <f t="shared" si="1099"/>
        <v>0</v>
      </c>
      <c r="I1492" s="1790">
        <f t="shared" si="1097"/>
        <v>0</v>
      </c>
      <c r="J1492" s="1689"/>
      <c r="K1492" s="576"/>
      <c r="L1492" s="1975"/>
      <c r="M1492" s="1975"/>
      <c r="N1492" s="1975"/>
      <c r="O1492" s="577"/>
      <c r="P1492" s="1964"/>
      <c r="Q1492" s="1964"/>
      <c r="R1492" s="1965"/>
      <c r="S1492" s="1964"/>
      <c r="T1492" s="1965"/>
      <c r="U1492" s="7"/>
      <c r="V1492" s="7"/>
      <c r="W1492" s="7"/>
      <c r="X1492" s="7"/>
      <c r="Y1492" s="7"/>
      <c r="Z1492" s="7"/>
      <c r="AA1492" s="7"/>
      <c r="AB1492" s="7"/>
      <c r="AC1492" s="7"/>
    </row>
    <row r="1493">
      <c r="A1493" s="1757" t="s">
        <v>9</v>
      </c>
      <c r="B1493" s="1780">
        <f t="shared" ref="B1493:H1493" si="1100">SUM(B1490,B1492)</f>
        <v>0</v>
      </c>
      <c r="C1493" s="1780">
        <f t="shared" si="1100"/>
        <v>0</v>
      </c>
      <c r="D1493" s="1780">
        <f t="shared" si="1100"/>
        <v>0</v>
      </c>
      <c r="E1493" s="1780">
        <f t="shared" si="1100"/>
        <v>0</v>
      </c>
      <c r="F1493" s="1780">
        <f t="shared" si="1100"/>
        <v>0</v>
      </c>
      <c r="G1493" s="1780">
        <f t="shared" si="1100"/>
        <v>0</v>
      </c>
      <c r="H1493" s="1780">
        <f t="shared" si="1100"/>
        <v>0</v>
      </c>
      <c r="I1493" s="1780">
        <f t="shared" si="1097"/>
        <v>0</v>
      </c>
      <c r="J1493" s="1689"/>
      <c r="K1493" s="576"/>
      <c r="L1493" s="1975"/>
      <c r="M1493" s="1975"/>
      <c r="N1493" s="1975"/>
      <c r="O1493" s="577"/>
      <c r="P1493" s="1964"/>
      <c r="Q1493" s="1964"/>
      <c r="R1493" s="1965"/>
      <c r="S1493" s="1964"/>
      <c r="T1493" s="1965"/>
      <c r="U1493" s="7"/>
      <c r="V1493" s="7"/>
      <c r="W1493" s="7"/>
      <c r="X1493" s="7"/>
      <c r="Y1493" s="7"/>
      <c r="Z1493" s="7"/>
      <c r="AA1493" s="7"/>
      <c r="AB1493" s="7"/>
      <c r="AC1493" s="7"/>
    </row>
    <row r="1494">
      <c r="A1494" s="1963"/>
      <c r="B1494" s="676"/>
      <c r="C1494" s="676"/>
      <c r="D1494" s="676"/>
      <c r="E1494" s="676"/>
      <c r="F1494" s="676"/>
      <c r="G1494" s="677"/>
      <c r="H1494" s="678"/>
      <c r="I1494" s="1968"/>
      <c r="J1494" s="676"/>
      <c r="K1494" s="576"/>
      <c r="L1494" s="1963"/>
      <c r="M1494" s="1963"/>
      <c r="N1494" s="1963"/>
      <c r="O1494" s="576"/>
      <c r="P1494" s="629"/>
      <c r="Q1494" s="629"/>
      <c r="R1494" s="1965"/>
      <c r="S1494" s="1964"/>
      <c r="T1494" s="1965"/>
      <c r="U1494" s="7"/>
      <c r="V1494" s="7"/>
      <c r="W1494" s="7"/>
      <c r="X1494" s="7"/>
      <c r="Y1494" s="7"/>
      <c r="Z1494" s="7"/>
      <c r="AA1494" s="7"/>
      <c r="AB1494" s="7"/>
      <c r="AC1494" s="7"/>
    </row>
    <row r="1495">
      <c r="A1495" s="1963"/>
      <c r="B1495" s="676"/>
      <c r="C1495" s="676"/>
      <c r="D1495" s="676"/>
      <c r="E1495" s="676"/>
      <c r="F1495" s="679"/>
      <c r="G1495" s="1781" t="s">
        <v>35</v>
      </c>
      <c r="H1495" s="1782" t="s">
        <v>36</v>
      </c>
      <c r="I1495" s="1968"/>
      <c r="J1495" s="676"/>
      <c r="K1495" s="576"/>
      <c r="L1495" s="1963"/>
      <c r="M1495" s="1963"/>
      <c r="N1495" s="1963"/>
      <c r="O1495" s="576"/>
      <c r="P1495" s="629"/>
      <c r="Q1495" s="629"/>
      <c r="R1495" s="1965"/>
      <c r="S1495" s="1964"/>
      <c r="T1495" s="1965"/>
      <c r="U1495" s="7"/>
      <c r="V1495" s="7"/>
      <c r="W1495" s="7"/>
      <c r="X1495" s="7"/>
      <c r="Y1495" s="7"/>
      <c r="Z1495" s="7"/>
      <c r="AA1495" s="7"/>
      <c r="AB1495" s="7"/>
      <c r="AC1495" s="7"/>
    </row>
    <row r="1496">
      <c r="A1496" s="1963"/>
      <c r="B1496" s="676"/>
      <c r="C1496" s="676"/>
      <c r="D1496" s="676"/>
      <c r="E1496" s="676"/>
      <c r="F1496" s="679"/>
      <c r="G1496" s="1966">
        <v>44843.0</v>
      </c>
      <c r="H1496" s="692">
        <f t="shared" ref="H1496:H1497" si="1101">H968</f>
        <v>0</v>
      </c>
      <c r="I1496" s="1968"/>
      <c r="J1496" s="676"/>
      <c r="K1496" s="576"/>
      <c r="L1496" s="1963"/>
      <c r="M1496" s="1963"/>
      <c r="N1496" s="1963"/>
      <c r="O1496" s="576"/>
      <c r="P1496" s="629"/>
      <c r="Q1496" s="629"/>
      <c r="R1496" s="1965"/>
      <c r="S1496" s="1964"/>
      <c r="T1496" s="1965"/>
      <c r="U1496" s="7"/>
      <c r="V1496" s="7"/>
      <c r="W1496" s="7"/>
      <c r="X1496" s="7"/>
      <c r="Y1496" s="7"/>
      <c r="Z1496" s="7"/>
      <c r="AA1496" s="7"/>
      <c r="AB1496" s="7"/>
      <c r="AC1496" s="7"/>
    </row>
    <row r="1497">
      <c r="A1497" s="1963"/>
      <c r="B1497" s="676"/>
      <c r="C1497" s="676"/>
      <c r="D1497" s="676"/>
      <c r="E1497" s="676"/>
      <c r="F1497" s="679"/>
      <c r="G1497" s="1967">
        <v>44850.0</v>
      </c>
      <c r="H1497" s="692">
        <f t="shared" si="1101"/>
        <v>0</v>
      </c>
      <c r="I1497" s="1968"/>
      <c r="J1497" s="676"/>
      <c r="K1497" s="576"/>
      <c r="L1497" s="1963"/>
      <c r="M1497" s="1963"/>
      <c r="N1497" s="1963"/>
      <c r="O1497" s="576"/>
      <c r="P1497" s="629"/>
      <c r="Q1497" s="629"/>
      <c r="R1497" s="1965"/>
      <c r="S1497" s="1964"/>
      <c r="T1497" s="1965"/>
      <c r="U1497" s="7"/>
      <c r="V1497" s="7"/>
      <c r="W1497" s="7"/>
      <c r="X1497" s="7"/>
      <c r="Y1497" s="7"/>
      <c r="Z1497" s="7"/>
      <c r="AA1497" s="7"/>
      <c r="AB1497" s="7"/>
      <c r="AC1497" s="7"/>
    </row>
    <row r="1498">
      <c r="A1498" s="1963"/>
      <c r="B1498" s="676"/>
      <c r="C1498" s="676"/>
      <c r="D1498" s="676"/>
      <c r="E1498" s="676"/>
      <c r="F1498" s="679"/>
      <c r="G1498" s="1967">
        <v>44857.0</v>
      </c>
      <c r="H1498" s="692">
        <f>H1486</f>
        <v>0</v>
      </c>
      <c r="I1498" s="1968"/>
      <c r="J1498" s="676"/>
      <c r="K1498" s="576"/>
      <c r="L1498" s="1963"/>
      <c r="M1498" s="1963"/>
      <c r="N1498" s="1963"/>
      <c r="O1498" s="576"/>
      <c r="P1498" s="629"/>
      <c r="Q1498" s="629"/>
      <c r="R1498" s="1965"/>
      <c r="S1498" s="1964"/>
      <c r="T1498" s="1965"/>
      <c r="U1498" s="7"/>
      <c r="V1498" s="7"/>
      <c r="W1498" s="7"/>
      <c r="X1498" s="7"/>
      <c r="Y1498" s="7"/>
      <c r="Z1498" s="7"/>
      <c r="AA1498" s="7"/>
      <c r="AB1498" s="7"/>
      <c r="AC1498" s="7"/>
    </row>
    <row r="1499">
      <c r="A1499" s="1963"/>
      <c r="B1499" s="676"/>
      <c r="C1499" s="676"/>
      <c r="D1499" s="676"/>
      <c r="E1499" s="676"/>
      <c r="F1499" s="679"/>
      <c r="G1499" s="1967">
        <v>44864.0</v>
      </c>
      <c r="H1499" s="693"/>
      <c r="I1499" s="1968"/>
      <c r="J1499" s="676"/>
      <c r="K1499" s="576"/>
      <c r="L1499" s="1963"/>
      <c r="M1499" s="1963"/>
      <c r="N1499" s="1963"/>
      <c r="O1499" s="576"/>
      <c r="P1499" s="629"/>
      <c r="Q1499" s="629"/>
      <c r="R1499" s="1965"/>
      <c r="S1499" s="1964"/>
      <c r="T1499" s="1965"/>
      <c r="U1499" s="7"/>
      <c r="V1499" s="7"/>
      <c r="W1499" s="7"/>
      <c r="X1499" s="7"/>
      <c r="Y1499" s="7"/>
      <c r="Z1499" s="7"/>
      <c r="AA1499" s="7"/>
      <c r="AB1499" s="7"/>
      <c r="AC1499" s="7"/>
    </row>
    <row r="1500">
      <c r="A1500" s="1963"/>
      <c r="B1500" s="676"/>
      <c r="C1500" s="676"/>
      <c r="D1500" s="676"/>
      <c r="E1500" s="676"/>
      <c r="F1500" s="679"/>
      <c r="G1500" s="1967">
        <v>44865.0</v>
      </c>
      <c r="H1500" s="693"/>
      <c r="I1500" s="1968"/>
      <c r="J1500" s="676"/>
      <c r="K1500" s="576"/>
      <c r="L1500" s="1963"/>
      <c r="M1500" s="1963"/>
      <c r="N1500" s="1963"/>
      <c r="O1500" s="576"/>
      <c r="P1500" s="629"/>
      <c r="Q1500" s="629"/>
      <c r="R1500" s="1965"/>
      <c r="S1500" s="1964"/>
      <c r="T1500" s="1965"/>
      <c r="U1500" s="7"/>
      <c r="V1500" s="7"/>
      <c r="W1500" s="7"/>
      <c r="X1500" s="7"/>
      <c r="Y1500" s="7"/>
      <c r="Z1500" s="7"/>
      <c r="AA1500" s="7"/>
      <c r="AB1500" s="7"/>
      <c r="AC1500" s="7"/>
    </row>
    <row r="1501">
      <c r="A1501" s="1963"/>
      <c r="B1501" s="676"/>
      <c r="C1501" s="676"/>
      <c r="D1501" s="676"/>
      <c r="E1501" s="676"/>
      <c r="F1501" s="679"/>
      <c r="G1501" s="1781" t="s">
        <v>9</v>
      </c>
      <c r="H1501" s="1758">
        <f>SUM(H1496:H1500)</f>
        <v>0</v>
      </c>
      <c r="I1501" s="1968"/>
      <c r="J1501" s="676"/>
      <c r="K1501" s="576"/>
      <c r="L1501" s="1963"/>
      <c r="M1501" s="1963"/>
      <c r="N1501" s="1963"/>
      <c r="O1501" s="576"/>
      <c r="P1501" s="629"/>
      <c r="Q1501" s="629"/>
      <c r="R1501" s="1965"/>
      <c r="S1501" s="1964"/>
      <c r="T1501" s="1965"/>
      <c r="U1501" s="7"/>
      <c r="V1501" s="7"/>
      <c r="W1501" s="7"/>
      <c r="X1501" s="7"/>
      <c r="Y1501" s="7"/>
      <c r="Z1501" s="7"/>
      <c r="AA1501" s="7"/>
      <c r="AB1501" s="7"/>
      <c r="AC1501" s="7"/>
    </row>
    <row r="1502">
      <c r="A1502" s="1963"/>
      <c r="B1502" s="676"/>
      <c r="C1502" s="676"/>
      <c r="D1502" s="676"/>
      <c r="E1502" s="676"/>
      <c r="F1502" s="676"/>
      <c r="G1502" s="677"/>
      <c r="H1502" s="678"/>
      <c r="I1502" s="1968"/>
      <c r="J1502" s="576"/>
      <c r="K1502" s="576"/>
      <c r="L1502" s="1963"/>
      <c r="M1502" s="1963"/>
      <c r="N1502" s="1963"/>
      <c r="O1502" s="576"/>
      <c r="P1502" s="629"/>
      <c r="Q1502" s="629"/>
      <c r="R1502" s="1965"/>
      <c r="S1502" s="1964"/>
      <c r="T1502" s="1965"/>
      <c r="U1502" s="7"/>
      <c r="V1502" s="7"/>
      <c r="W1502" s="7"/>
      <c r="X1502" s="7"/>
      <c r="Y1502" s="7"/>
      <c r="Z1502" s="7"/>
      <c r="AA1502" s="7"/>
      <c r="AB1502" s="7"/>
      <c r="AC1502" s="7"/>
    </row>
    <row r="1503">
      <c r="A1503" s="1963"/>
      <c r="B1503" s="676"/>
      <c r="C1503" s="676"/>
      <c r="D1503" s="676"/>
      <c r="E1503" s="676"/>
      <c r="F1503" s="679"/>
      <c r="G1503" s="1781" t="s">
        <v>131</v>
      </c>
      <c r="H1503" s="1758">
        <f>(1000-H1501)</f>
        <v>1000</v>
      </c>
      <c r="I1503" s="1968"/>
      <c r="J1503" s="577"/>
      <c r="K1503" s="577"/>
      <c r="L1503" s="1963"/>
      <c r="M1503" s="1963"/>
      <c r="N1503" s="1963"/>
      <c r="O1503" s="576"/>
      <c r="P1503" s="629"/>
      <c r="Q1503" s="629"/>
      <c r="R1503" s="1965"/>
      <c r="S1503" s="1964"/>
      <c r="T1503" s="1965"/>
      <c r="U1503" s="7"/>
      <c r="V1503" s="7"/>
      <c r="W1503" s="7"/>
      <c r="X1503" s="7"/>
      <c r="Y1503" s="7"/>
      <c r="Z1503" s="7"/>
      <c r="AA1503" s="7"/>
      <c r="AB1503" s="7"/>
      <c r="AC1503" s="7"/>
    </row>
    <row r="1504">
      <c r="A1504" s="1974"/>
      <c r="B1504" s="677"/>
      <c r="C1504" s="677"/>
      <c r="D1504" s="677"/>
      <c r="E1504" s="677"/>
      <c r="F1504" s="677"/>
      <c r="G1504" s="677"/>
      <c r="H1504" s="675"/>
      <c r="I1504" s="1968"/>
      <c r="J1504" s="1690"/>
      <c r="K1504" s="636"/>
      <c r="L1504" s="636"/>
      <c r="M1504" s="636"/>
      <c r="N1504" s="636"/>
      <c r="O1504" s="636"/>
      <c r="P1504" s="636"/>
      <c r="Q1504" s="649"/>
      <c r="R1504" s="649"/>
      <c r="S1504" s="649"/>
      <c r="T1504" s="649"/>
      <c r="U1504" s="7"/>
      <c r="V1504" s="7"/>
      <c r="W1504" s="7"/>
      <c r="X1504" s="7"/>
      <c r="Y1504" s="7"/>
      <c r="Z1504" s="7"/>
      <c r="AA1504" s="7"/>
      <c r="AB1504" s="7"/>
      <c r="AC1504" s="7"/>
    </row>
    <row r="1505">
      <c r="A1505" s="1829" t="s">
        <v>472</v>
      </c>
      <c r="B1505" s="1829" t="s">
        <v>2</v>
      </c>
      <c r="C1505" s="1829" t="s">
        <v>3</v>
      </c>
      <c r="D1505" s="1829" t="s">
        <v>4</v>
      </c>
      <c r="E1505" s="1829" t="s">
        <v>5</v>
      </c>
      <c r="F1505" s="1829" t="s">
        <v>6</v>
      </c>
      <c r="G1505" s="1829" t="s">
        <v>7</v>
      </c>
      <c r="H1505" s="1829" t="s">
        <v>8</v>
      </c>
      <c r="I1505" s="1758" t="s">
        <v>9</v>
      </c>
      <c r="J1505" s="636"/>
      <c r="K1505" s="636"/>
      <c r="L1505" s="636"/>
      <c r="M1505" s="636"/>
      <c r="N1505" s="636"/>
      <c r="O1505" s="636"/>
      <c r="P1505" s="636"/>
      <c r="Q1505" s="649"/>
      <c r="R1505" s="649"/>
      <c r="S1505" s="649"/>
      <c r="T1505" s="649"/>
      <c r="U1505" s="7"/>
      <c r="V1505" s="7"/>
      <c r="W1505" s="7"/>
      <c r="X1505" s="7"/>
      <c r="Y1505" s="7"/>
      <c r="Z1505" s="7"/>
      <c r="AA1505" s="7"/>
      <c r="AB1505" s="7"/>
      <c r="AC1505" s="7"/>
    </row>
    <row r="1506">
      <c r="A1506" s="1848"/>
      <c r="B1506" s="1848">
        <f t="shared" ref="B1506:G1506" si="1102">SUM(B1196,B1353,B1486)</f>
        <v>35</v>
      </c>
      <c r="C1506" s="1848">
        <f t="shared" si="1102"/>
        <v>79</v>
      </c>
      <c r="D1506" s="1848">
        <f t="shared" si="1102"/>
        <v>65</v>
      </c>
      <c r="E1506" s="1848">
        <f t="shared" si="1102"/>
        <v>17</v>
      </c>
      <c r="F1506" s="1848">
        <f t="shared" si="1102"/>
        <v>0</v>
      </c>
      <c r="G1506" s="1848">
        <f t="shared" si="1102"/>
        <v>0</v>
      </c>
      <c r="H1506" s="1897">
        <f>(H1486)</f>
        <v>0</v>
      </c>
      <c r="I1506" s="693">
        <f>sum(B1506:H1506)</f>
        <v>196</v>
      </c>
      <c r="J1506" s="636"/>
      <c r="K1506" s="577"/>
      <c r="L1506" s="1975"/>
      <c r="M1506" s="1975"/>
      <c r="N1506" s="1975"/>
      <c r="O1506" s="577"/>
      <c r="P1506" s="1964"/>
      <c r="Q1506" s="1964"/>
      <c r="R1506" s="1965"/>
      <c r="S1506" s="1964"/>
      <c r="T1506" s="1965"/>
      <c r="U1506" s="7"/>
      <c r="V1506" s="7"/>
      <c r="W1506" s="7"/>
      <c r="X1506" s="7"/>
      <c r="Y1506" s="7"/>
      <c r="Z1506" s="7"/>
      <c r="AA1506" s="7"/>
      <c r="AB1506" s="7"/>
      <c r="AC1506" s="7"/>
    </row>
    <row r="1507">
      <c r="A1507" s="1843"/>
      <c r="B1507" s="1843"/>
      <c r="C1507" s="1843"/>
      <c r="D1507" s="1843"/>
      <c r="E1507" s="1843"/>
      <c r="F1507" s="1843"/>
      <c r="G1507" s="1843"/>
      <c r="H1507" s="1844"/>
      <c r="I1507" s="1972"/>
      <c r="J1507" s="577"/>
      <c r="K1507" s="577"/>
      <c r="L1507" s="1975"/>
      <c r="M1507" s="1975"/>
      <c r="N1507" s="1975"/>
      <c r="O1507" s="577"/>
      <c r="P1507" s="1964"/>
      <c r="Q1507" s="1964"/>
      <c r="R1507" s="1965"/>
      <c r="S1507" s="1990"/>
      <c r="T1507" s="1965"/>
      <c r="U1507" s="1990"/>
      <c r="V1507" s="1990"/>
      <c r="W1507" s="1990"/>
      <c r="X1507" s="1990"/>
      <c r="Y1507" s="1990"/>
      <c r="Z1507" s="1990"/>
      <c r="AA1507" s="1990"/>
      <c r="AB1507" s="1990"/>
      <c r="AC1507" s="1990"/>
    </row>
    <row r="1508">
      <c r="A1508" s="1943" t="s">
        <v>829</v>
      </c>
      <c r="B1508" s="1944" t="s">
        <v>1148</v>
      </c>
      <c r="C1508" s="1944" t="s">
        <v>1149</v>
      </c>
      <c r="D1508" s="1944" t="s">
        <v>1150</v>
      </c>
      <c r="E1508" s="1944" t="s">
        <v>1151</v>
      </c>
      <c r="F1508" s="1944" t="s">
        <v>1152</v>
      </c>
      <c r="G1508" s="1944" t="s">
        <v>1153</v>
      </c>
      <c r="H1508" s="1782" t="s">
        <v>9</v>
      </c>
      <c r="I1508" s="1781" t="s">
        <v>71</v>
      </c>
      <c r="J1508" s="576"/>
      <c r="K1508" s="1943" t="s">
        <v>829</v>
      </c>
      <c r="L1508" s="1944"/>
      <c r="M1508" s="1944"/>
      <c r="N1508" s="1944"/>
      <c r="O1508" s="1944"/>
      <c r="P1508" s="1944"/>
      <c r="Q1508" s="1944"/>
      <c r="R1508" s="1782" t="s">
        <v>9</v>
      </c>
      <c r="S1508" s="7"/>
      <c r="T1508" s="1965"/>
      <c r="U1508" s="7"/>
      <c r="V1508" s="7"/>
      <c r="W1508" s="7"/>
      <c r="X1508" s="7"/>
      <c r="Y1508" s="7"/>
      <c r="Z1508" s="7"/>
      <c r="AA1508" s="7"/>
      <c r="AB1508" s="7"/>
      <c r="AC1508" s="7"/>
    </row>
    <row r="1509">
      <c r="A1509" s="1754" t="s">
        <v>1128</v>
      </c>
      <c r="B1509" s="1755"/>
      <c r="C1509" s="1755"/>
      <c r="D1509" s="1755"/>
      <c r="E1509" s="1755"/>
      <c r="F1509" s="1755"/>
      <c r="G1509" s="1755"/>
      <c r="H1509" s="1980"/>
      <c r="I1509" s="1980"/>
      <c r="J1509" s="588"/>
      <c r="K1509" s="1754" t="s">
        <v>1128</v>
      </c>
      <c r="L1509" s="693" t="s">
        <v>72</v>
      </c>
      <c r="M1509" s="693" t="s">
        <v>13</v>
      </c>
      <c r="N1509" s="701" t="s">
        <v>73</v>
      </c>
      <c r="O1509" s="693" t="s">
        <v>13</v>
      </c>
      <c r="P1509" s="701" t="s">
        <v>74</v>
      </c>
      <c r="Q1509" s="701" t="s">
        <v>640</v>
      </c>
      <c r="R1509" s="1686" t="s">
        <v>592</v>
      </c>
      <c r="S1509" s="7"/>
      <c r="T1509" s="649"/>
      <c r="U1509" s="7"/>
      <c r="V1509" s="7"/>
      <c r="W1509" s="7"/>
      <c r="X1509" s="7"/>
      <c r="Y1509" s="7"/>
      <c r="Z1509" s="7"/>
      <c r="AA1509" s="7"/>
      <c r="AB1509" s="7"/>
      <c r="AC1509" s="7"/>
    </row>
    <row r="1510">
      <c r="A1510" s="1945" t="s">
        <v>75</v>
      </c>
      <c r="B1510" s="1981">
        <f t="shared" ref="B1510:H1510" si="1103">sum(B1511:B1514)</f>
        <v>30</v>
      </c>
      <c r="C1510" s="1981">
        <f t="shared" si="1103"/>
        <v>14</v>
      </c>
      <c r="D1510" s="1981">
        <f t="shared" si="1103"/>
        <v>28</v>
      </c>
      <c r="E1510" s="1981">
        <f t="shared" si="1103"/>
        <v>19</v>
      </c>
      <c r="F1510" s="1981">
        <f t="shared" si="1103"/>
        <v>0</v>
      </c>
      <c r="G1510" s="1981">
        <f t="shared" si="1103"/>
        <v>0</v>
      </c>
      <c r="H1510" s="1981">
        <f t="shared" si="1103"/>
        <v>91</v>
      </c>
      <c r="I1510" s="1685"/>
      <c r="J1510" s="1531"/>
      <c r="K1510" s="1945" t="s">
        <v>75</v>
      </c>
      <c r="L1510" s="1981"/>
      <c r="M1510" s="1981"/>
      <c r="N1510" s="1981"/>
      <c r="O1510" s="1981"/>
      <c r="P1510" s="1981"/>
      <c r="Q1510" s="1981"/>
      <c r="R1510" s="1981"/>
      <c r="S1510" s="7"/>
      <c r="T1510" s="649"/>
      <c r="U1510" s="7"/>
      <c r="V1510" s="7"/>
      <c r="W1510" s="7"/>
      <c r="X1510" s="7"/>
      <c r="Y1510" s="7"/>
      <c r="Z1510" s="7"/>
      <c r="AA1510" s="7"/>
      <c r="AB1510" s="7"/>
      <c r="AC1510" s="7"/>
    </row>
    <row r="1511">
      <c r="A1511" s="1722" t="s">
        <v>478</v>
      </c>
      <c r="B1511" s="690">
        <v>14.0</v>
      </c>
      <c r="C1511" s="690">
        <v>5.0</v>
      </c>
      <c r="D1511" s="690">
        <v>11.0</v>
      </c>
      <c r="E1511" s="690">
        <v>12.0</v>
      </c>
      <c r="F1511" s="690"/>
      <c r="G1511" s="690"/>
      <c r="H1511" s="693">
        <f t="shared" ref="H1511:H1514" si="1104">SUM(B1511:G1511)</f>
        <v>42</v>
      </c>
      <c r="I1511" s="596">
        <f t="shared" ref="I1511:I1514" si="1105">H1511/30</f>
        <v>1.4</v>
      </c>
      <c r="J1511" s="1627"/>
      <c r="K1511" s="595" t="s">
        <v>478</v>
      </c>
      <c r="L1511" s="692">
        <f t="shared" ref="L1511:L1514" si="1106">O983</f>
        <v>89</v>
      </c>
      <c r="M1511" s="701">
        <f t="shared" ref="M1511:M1512" si="1107">(L1511-H1511)-R1511</f>
        <v>47</v>
      </c>
      <c r="N1511" s="692">
        <v>45.0</v>
      </c>
      <c r="O1511" s="701">
        <f t="shared" ref="O1511:O1514" si="1108">SUM(M1511,N1511)</f>
        <v>92</v>
      </c>
      <c r="P1511" s="2021"/>
      <c r="Q1511" s="1621"/>
      <c r="R1511" s="1621"/>
      <c r="S1511" s="7"/>
      <c r="T1511" s="1965"/>
      <c r="U1511" s="7"/>
      <c r="V1511" s="7"/>
      <c r="W1511" s="7"/>
      <c r="X1511" s="7"/>
      <c r="Y1511" s="7"/>
      <c r="Z1511" s="7"/>
      <c r="AA1511" s="7"/>
      <c r="AB1511" s="7"/>
      <c r="AC1511" s="7"/>
    </row>
    <row r="1512">
      <c r="A1512" s="1722" t="s">
        <v>585</v>
      </c>
      <c r="B1512" s="690">
        <v>7.0</v>
      </c>
      <c r="C1512" s="690">
        <v>5.0</v>
      </c>
      <c r="D1512" s="690">
        <v>10.0</v>
      </c>
      <c r="E1512" s="690">
        <v>7.0</v>
      </c>
      <c r="F1512" s="690"/>
      <c r="G1512" s="690"/>
      <c r="H1512" s="693">
        <f t="shared" si="1104"/>
        <v>29</v>
      </c>
      <c r="I1512" s="596">
        <f t="shared" si="1105"/>
        <v>0.9666666667</v>
      </c>
      <c r="J1512" s="1627"/>
      <c r="K1512" s="595" t="s">
        <v>585</v>
      </c>
      <c r="L1512" s="692">
        <f t="shared" si="1106"/>
        <v>29</v>
      </c>
      <c r="M1512" s="701">
        <f t="shared" si="1107"/>
        <v>0</v>
      </c>
      <c r="N1512" s="692">
        <v>30.0</v>
      </c>
      <c r="O1512" s="701">
        <f t="shared" si="1108"/>
        <v>30</v>
      </c>
      <c r="P1512" s="1686"/>
      <c r="Q1512" s="1621"/>
      <c r="R1512" s="1621"/>
      <c r="S1512" s="7"/>
      <c r="T1512" s="1965"/>
      <c r="U1512" s="7"/>
      <c r="V1512" s="7"/>
      <c r="W1512" s="7"/>
      <c r="X1512" s="7"/>
      <c r="Y1512" s="7"/>
      <c r="Z1512" s="7"/>
      <c r="AA1512" s="7"/>
      <c r="AB1512" s="7"/>
      <c r="AC1512" s="7"/>
    </row>
    <row r="1513">
      <c r="A1513" s="1722" t="s">
        <v>614</v>
      </c>
      <c r="B1513" s="690">
        <v>0.0</v>
      </c>
      <c r="C1513" s="690">
        <v>2.0</v>
      </c>
      <c r="D1513" s="690">
        <v>4.0</v>
      </c>
      <c r="E1513" s="690">
        <v>0.0</v>
      </c>
      <c r="F1513" s="690"/>
      <c r="G1513" s="690"/>
      <c r="H1513" s="693">
        <f t="shared" si="1104"/>
        <v>6</v>
      </c>
      <c r="I1513" s="596">
        <f t="shared" si="1105"/>
        <v>0.2</v>
      </c>
      <c r="J1513" s="1627"/>
      <c r="K1513" s="595" t="s">
        <v>614</v>
      </c>
      <c r="L1513" s="692">
        <f t="shared" si="1106"/>
        <v>32</v>
      </c>
      <c r="M1513" s="692" t="s">
        <v>100</v>
      </c>
      <c r="N1513" s="692">
        <v>15.0</v>
      </c>
      <c r="O1513" s="701">
        <f t="shared" si="1108"/>
        <v>15</v>
      </c>
      <c r="P1513" s="1686"/>
      <c r="Q1513" s="1621"/>
      <c r="R1513" s="1621"/>
      <c r="S1513" s="7"/>
      <c r="T1513" s="1965"/>
      <c r="U1513" s="7"/>
      <c r="V1513" s="7"/>
      <c r="W1513" s="7"/>
      <c r="X1513" s="7"/>
      <c r="Y1513" s="7"/>
      <c r="Z1513" s="7"/>
      <c r="AA1513" s="7"/>
      <c r="AB1513" s="7"/>
      <c r="AC1513" s="7"/>
    </row>
    <row r="1514">
      <c r="A1514" s="1722" t="s">
        <v>700</v>
      </c>
      <c r="B1514" s="690">
        <v>9.0</v>
      </c>
      <c r="C1514" s="690">
        <v>2.0</v>
      </c>
      <c r="D1514" s="690">
        <v>3.0</v>
      </c>
      <c r="E1514" s="690">
        <v>0.0</v>
      </c>
      <c r="F1514" s="690"/>
      <c r="G1514" s="690"/>
      <c r="H1514" s="693">
        <f t="shared" si="1104"/>
        <v>14</v>
      </c>
      <c r="I1514" s="596">
        <f t="shared" si="1105"/>
        <v>0.4666666667</v>
      </c>
      <c r="J1514" s="1627"/>
      <c r="K1514" s="595" t="s">
        <v>700</v>
      </c>
      <c r="L1514" s="692">
        <f t="shared" si="1106"/>
        <v>15</v>
      </c>
      <c r="M1514" s="701">
        <f>(L1514-H1514)-R1514</f>
        <v>1</v>
      </c>
      <c r="N1514" s="692">
        <v>30.0</v>
      </c>
      <c r="O1514" s="701">
        <f t="shared" si="1108"/>
        <v>31</v>
      </c>
      <c r="P1514" s="1686"/>
      <c r="Q1514" s="1621"/>
      <c r="R1514" s="1686"/>
      <c r="S1514" s="7"/>
      <c r="T1514" s="1965"/>
      <c r="U1514" s="7"/>
      <c r="V1514" s="7"/>
      <c r="W1514" s="7"/>
      <c r="X1514" s="7"/>
      <c r="Y1514" s="7"/>
      <c r="Z1514" s="7"/>
      <c r="AA1514" s="7"/>
      <c r="AB1514" s="7"/>
      <c r="AC1514" s="7"/>
    </row>
    <row r="1515">
      <c r="A1515" s="1945" t="s">
        <v>91</v>
      </c>
      <c r="B1515" s="2023">
        <v>0.0</v>
      </c>
      <c r="C1515" s="1981">
        <f t="shared" ref="C1515:H1515" si="1109">sum(C1516:C1519)</f>
        <v>10</v>
      </c>
      <c r="D1515" s="1981">
        <f t="shared" si="1109"/>
        <v>11</v>
      </c>
      <c r="E1515" s="1981">
        <f t="shared" si="1109"/>
        <v>4</v>
      </c>
      <c r="F1515" s="1981">
        <f t="shared" si="1109"/>
        <v>0</v>
      </c>
      <c r="G1515" s="1981">
        <f t="shared" si="1109"/>
        <v>0</v>
      </c>
      <c r="H1515" s="1981">
        <f t="shared" si="1109"/>
        <v>40</v>
      </c>
      <c r="I1515" s="1685"/>
      <c r="J1515" s="588"/>
      <c r="K1515" s="1945" t="s">
        <v>91</v>
      </c>
      <c r="L1515" s="1981"/>
      <c r="M1515" s="1981"/>
      <c r="N1515" s="1981"/>
      <c r="O1515" s="1981"/>
      <c r="P1515" s="1981"/>
      <c r="Q1515" s="1981"/>
      <c r="R1515" s="1981"/>
      <c r="S1515" s="7"/>
      <c r="T1515" s="1965"/>
      <c r="U1515" s="7"/>
      <c r="V1515" s="7"/>
      <c r="W1515" s="7"/>
      <c r="X1515" s="7"/>
      <c r="Y1515" s="7"/>
      <c r="Z1515" s="7"/>
      <c r="AA1515" s="7"/>
      <c r="AB1515" s="7"/>
      <c r="AC1515" s="7"/>
    </row>
    <row r="1516">
      <c r="A1516" s="1722" t="s">
        <v>671</v>
      </c>
      <c r="B1516" s="690">
        <v>0.0</v>
      </c>
      <c r="C1516" s="690">
        <v>0.0</v>
      </c>
      <c r="D1516" s="690">
        <v>0.0</v>
      </c>
      <c r="E1516" s="690">
        <v>0.0</v>
      </c>
      <c r="F1516" s="690"/>
      <c r="G1516" s="690"/>
      <c r="H1516" s="693">
        <f t="shared" ref="H1516:H1519" si="1110">SUM(B1516:G1516)</f>
        <v>0</v>
      </c>
      <c r="I1516" s="596">
        <f t="shared" ref="I1516:I1519" si="1111">H1516/30</f>
        <v>0</v>
      </c>
      <c r="J1516" s="1627"/>
      <c r="K1516" s="595" t="s">
        <v>671</v>
      </c>
      <c r="L1516" s="692">
        <f t="shared" ref="L1516:L1519" si="1112">O988</f>
        <v>5</v>
      </c>
      <c r="M1516" s="701">
        <f t="shared" ref="M1516:M1519" si="1113">(L1516-H1516)-R1516</f>
        <v>5</v>
      </c>
      <c r="N1516" s="692">
        <v>0.0</v>
      </c>
      <c r="O1516" s="701">
        <f t="shared" ref="O1516:O1519" si="1114">SUM(M1516,N1516)</f>
        <v>5</v>
      </c>
      <c r="P1516" s="2022"/>
      <c r="Q1516" s="1686"/>
      <c r="R1516" s="1686"/>
      <c r="S1516" s="7"/>
      <c r="T1516" s="1965"/>
      <c r="U1516" s="7"/>
      <c r="V1516" s="7"/>
      <c r="W1516" s="7"/>
      <c r="X1516" s="7"/>
      <c r="Y1516" s="7"/>
      <c r="Z1516" s="7"/>
      <c r="AA1516" s="7"/>
      <c r="AB1516" s="7"/>
      <c r="AC1516" s="7"/>
    </row>
    <row r="1517">
      <c r="A1517" s="1722" t="s">
        <v>701</v>
      </c>
      <c r="B1517" s="690">
        <v>1.0</v>
      </c>
      <c r="C1517" s="690">
        <v>0.0</v>
      </c>
      <c r="D1517" s="690">
        <v>5.0</v>
      </c>
      <c r="E1517" s="690">
        <v>0.0</v>
      </c>
      <c r="F1517" s="690"/>
      <c r="G1517" s="690"/>
      <c r="H1517" s="693">
        <f t="shared" si="1110"/>
        <v>6</v>
      </c>
      <c r="I1517" s="596">
        <f t="shared" si="1111"/>
        <v>0.2</v>
      </c>
      <c r="J1517" s="1627"/>
      <c r="K1517" s="595" t="s">
        <v>701</v>
      </c>
      <c r="L1517" s="692">
        <f t="shared" si="1112"/>
        <v>13</v>
      </c>
      <c r="M1517" s="701">
        <f t="shared" si="1113"/>
        <v>7</v>
      </c>
      <c r="N1517" s="692">
        <v>0.0</v>
      </c>
      <c r="O1517" s="701">
        <f t="shared" si="1114"/>
        <v>7</v>
      </c>
      <c r="P1517" s="1686"/>
      <c r="Q1517" s="1621"/>
      <c r="R1517" s="1621"/>
      <c r="S1517" s="7"/>
      <c r="T1517" s="1965"/>
      <c r="U1517" s="7"/>
      <c r="V1517" s="7"/>
      <c r="W1517" s="7"/>
      <c r="X1517" s="7"/>
      <c r="Y1517" s="7"/>
      <c r="Z1517" s="7"/>
      <c r="AA1517" s="7"/>
      <c r="AB1517" s="7"/>
      <c r="AC1517" s="7"/>
    </row>
    <row r="1518">
      <c r="A1518" s="1722" t="s">
        <v>779</v>
      </c>
      <c r="B1518" s="692">
        <v>10.0</v>
      </c>
      <c r="C1518" s="692">
        <v>8.0</v>
      </c>
      <c r="D1518" s="692">
        <v>6.0</v>
      </c>
      <c r="E1518" s="692">
        <v>3.0</v>
      </c>
      <c r="F1518" s="692"/>
      <c r="G1518" s="690"/>
      <c r="H1518" s="693">
        <f t="shared" si="1110"/>
        <v>27</v>
      </c>
      <c r="I1518" s="596">
        <f t="shared" si="1111"/>
        <v>0.9</v>
      </c>
      <c r="J1518" s="1627"/>
      <c r="K1518" s="595" t="s">
        <v>779</v>
      </c>
      <c r="L1518" s="692">
        <f t="shared" si="1112"/>
        <v>44</v>
      </c>
      <c r="M1518" s="701">
        <f t="shared" si="1113"/>
        <v>17</v>
      </c>
      <c r="N1518" s="692">
        <v>30.0</v>
      </c>
      <c r="O1518" s="701">
        <f t="shared" si="1114"/>
        <v>47</v>
      </c>
      <c r="P1518" s="1686"/>
      <c r="Q1518" s="1686"/>
      <c r="R1518" s="1621"/>
      <c r="S1518" s="7"/>
      <c r="T1518" s="1965"/>
      <c r="U1518" s="7"/>
      <c r="V1518" s="7"/>
      <c r="W1518" s="7"/>
      <c r="X1518" s="7"/>
      <c r="Y1518" s="7"/>
      <c r="Z1518" s="7"/>
      <c r="AA1518" s="7"/>
      <c r="AB1518" s="7"/>
      <c r="AC1518" s="7"/>
    </row>
    <row r="1519">
      <c r="A1519" s="1718" t="s">
        <v>705</v>
      </c>
      <c r="B1519" s="692">
        <v>4.0</v>
      </c>
      <c r="C1519" s="692">
        <v>2.0</v>
      </c>
      <c r="D1519" s="692">
        <v>0.0</v>
      </c>
      <c r="E1519" s="692">
        <v>1.0</v>
      </c>
      <c r="F1519" s="692"/>
      <c r="G1519" s="690"/>
      <c r="H1519" s="693">
        <f t="shared" si="1110"/>
        <v>7</v>
      </c>
      <c r="I1519" s="596">
        <f t="shared" si="1111"/>
        <v>0.2333333333</v>
      </c>
      <c r="J1519" s="1627"/>
      <c r="K1519" s="595" t="s">
        <v>705</v>
      </c>
      <c r="L1519" s="692">
        <f t="shared" si="1112"/>
        <v>4</v>
      </c>
      <c r="M1519" s="701">
        <f t="shared" si="1113"/>
        <v>-3</v>
      </c>
      <c r="N1519" s="692">
        <v>20.0</v>
      </c>
      <c r="O1519" s="701">
        <f t="shared" si="1114"/>
        <v>17</v>
      </c>
      <c r="P1519" s="2022"/>
      <c r="Q1519" s="1686"/>
      <c r="R1519" s="1686"/>
      <c r="S1519" s="7"/>
      <c r="T1519" s="1965"/>
      <c r="U1519" s="7"/>
      <c r="V1519" s="7"/>
      <c r="W1519" s="7"/>
      <c r="X1519" s="7"/>
      <c r="Y1519" s="7"/>
      <c r="Z1519" s="7"/>
      <c r="AA1519" s="7"/>
      <c r="AB1519" s="7"/>
      <c r="AC1519" s="7"/>
    </row>
    <row r="1520">
      <c r="A1520" s="700" t="s">
        <v>1154</v>
      </c>
      <c r="B1520" s="692">
        <v>0.0</v>
      </c>
      <c r="C1520" s="692">
        <v>0.0</v>
      </c>
      <c r="D1520" s="692">
        <v>0.0</v>
      </c>
      <c r="E1520" s="692">
        <v>0.0</v>
      </c>
      <c r="F1520" s="692"/>
      <c r="G1520" s="690"/>
      <c r="H1520" s="693"/>
      <c r="I1520" s="596"/>
      <c r="J1520" s="1627"/>
      <c r="K1520" s="595"/>
      <c r="L1520" s="692"/>
      <c r="M1520" s="701"/>
      <c r="N1520" s="692"/>
      <c r="O1520" s="701"/>
      <c r="P1520" s="2022"/>
      <c r="Q1520" s="1686"/>
      <c r="R1520" s="1686"/>
      <c r="S1520" s="7"/>
      <c r="T1520" s="1965"/>
      <c r="U1520" s="7"/>
      <c r="V1520" s="7"/>
      <c r="W1520" s="7"/>
      <c r="X1520" s="7"/>
      <c r="Y1520" s="7"/>
      <c r="Z1520" s="7"/>
      <c r="AA1520" s="7"/>
      <c r="AB1520" s="7"/>
      <c r="AC1520" s="7"/>
    </row>
    <row r="1521">
      <c r="A1521" s="1945" t="s">
        <v>105</v>
      </c>
      <c r="B1521" s="1981">
        <f t="shared" ref="B1521:H1521" si="1115">sum(B1522:B1523)</f>
        <v>0</v>
      </c>
      <c r="C1521" s="1981">
        <f t="shared" si="1115"/>
        <v>0</v>
      </c>
      <c r="D1521" s="1981">
        <f t="shared" si="1115"/>
        <v>0</v>
      </c>
      <c r="E1521" s="1981">
        <f t="shared" si="1115"/>
        <v>10</v>
      </c>
      <c r="F1521" s="1981">
        <f t="shared" si="1115"/>
        <v>0</v>
      </c>
      <c r="G1521" s="1981">
        <f t="shared" si="1115"/>
        <v>0</v>
      </c>
      <c r="H1521" s="1981">
        <f t="shared" si="1115"/>
        <v>10</v>
      </c>
      <c r="I1521" s="1685"/>
      <c r="J1521" s="1627"/>
      <c r="K1521" s="1945" t="s">
        <v>105</v>
      </c>
      <c r="L1521" s="1981"/>
      <c r="M1521" s="1981"/>
      <c r="N1521" s="1981"/>
      <c r="O1521" s="1981"/>
      <c r="P1521" s="1981"/>
      <c r="Q1521" s="1981"/>
      <c r="R1521" s="1981"/>
      <c r="S1521" s="7"/>
      <c r="T1521" s="1965"/>
      <c r="U1521" s="7"/>
      <c r="V1521" s="7"/>
      <c r="W1521" s="7"/>
      <c r="X1521" s="7"/>
      <c r="Y1521" s="7"/>
      <c r="Z1521" s="7"/>
      <c r="AA1521" s="7"/>
      <c r="AB1521" s="7"/>
      <c r="AC1521" s="7"/>
    </row>
    <row r="1522">
      <c r="A1522" s="700" t="s">
        <v>1106</v>
      </c>
      <c r="B1522" s="692">
        <v>0.0</v>
      </c>
      <c r="C1522" s="692">
        <v>0.0</v>
      </c>
      <c r="D1522" s="692">
        <v>0.0</v>
      </c>
      <c r="E1522" s="692">
        <v>0.0</v>
      </c>
      <c r="F1522" s="692"/>
      <c r="G1522" s="690"/>
      <c r="H1522" s="693">
        <f t="shared" ref="H1522:H1530" si="1116">SUM(B1522:G1522)</f>
        <v>0</v>
      </c>
      <c r="I1522" s="596">
        <f t="shared" ref="I1522:I1523" si="1117">H1522/30</f>
        <v>0</v>
      </c>
      <c r="J1522" s="1627"/>
      <c r="K1522" s="702" t="s">
        <v>274</v>
      </c>
      <c r="L1522" s="692">
        <v>0.0</v>
      </c>
      <c r="M1522" s="692">
        <v>0.0</v>
      </c>
      <c r="N1522" s="692"/>
      <c r="O1522" s="701">
        <f t="shared" ref="O1522:O1530" si="1118">SUM(M1522,N1522)</f>
        <v>0</v>
      </c>
      <c r="P1522" s="1621" t="s">
        <v>1061</v>
      </c>
      <c r="Q1522" s="1686"/>
      <c r="R1522" s="1686"/>
      <c r="S1522" s="7"/>
      <c r="T1522" s="1965"/>
      <c r="U1522" s="7"/>
      <c r="V1522" s="7"/>
      <c r="W1522" s="7"/>
      <c r="X1522" s="7"/>
      <c r="Y1522" s="7"/>
      <c r="Z1522" s="7"/>
      <c r="AA1522" s="7"/>
      <c r="AB1522" s="7"/>
      <c r="AC1522" s="7"/>
    </row>
    <row r="1523" ht="15.75" customHeight="1">
      <c r="A1523" s="700" t="s">
        <v>929</v>
      </c>
      <c r="B1523" s="692">
        <v>0.0</v>
      </c>
      <c r="C1523" s="692">
        <v>0.0</v>
      </c>
      <c r="D1523" s="692">
        <v>0.0</v>
      </c>
      <c r="E1523" s="692">
        <v>10.0</v>
      </c>
      <c r="F1523" s="692"/>
      <c r="G1523" s="690"/>
      <c r="H1523" s="693">
        <f t="shared" si="1116"/>
        <v>10</v>
      </c>
      <c r="I1523" s="596">
        <f t="shared" si="1117"/>
        <v>0.3333333333</v>
      </c>
      <c r="J1523" s="1627"/>
      <c r="K1523" s="702" t="s">
        <v>929</v>
      </c>
      <c r="L1523" s="692">
        <f t="shared" ref="L1523:L1526" si="1119">O994</f>
        <v>40</v>
      </c>
      <c r="M1523" s="701">
        <f t="shared" ref="M1523:M1530" si="1120">(L1523-H1523)-R1523</f>
        <v>30</v>
      </c>
      <c r="N1523" s="692">
        <v>0.0</v>
      </c>
      <c r="O1523" s="701">
        <f t="shared" si="1118"/>
        <v>30</v>
      </c>
      <c r="P1523" s="1621"/>
      <c r="Q1523" s="1686"/>
      <c r="R1523" s="1621"/>
      <c r="S1523" s="33"/>
      <c r="T1523" s="1965"/>
      <c r="U1523" s="7"/>
      <c r="V1523" s="7"/>
      <c r="W1523" s="7"/>
      <c r="X1523" s="7"/>
      <c r="Y1523" s="7"/>
      <c r="Z1523" s="7"/>
      <c r="AA1523" s="7"/>
      <c r="AB1523" s="7"/>
      <c r="AC1523" s="7"/>
    </row>
    <row r="1524">
      <c r="A1524" s="700" t="s">
        <v>1103</v>
      </c>
      <c r="B1524" s="692">
        <v>5.0</v>
      </c>
      <c r="C1524" s="692">
        <v>7.0</v>
      </c>
      <c r="D1524" s="692">
        <v>4.0</v>
      </c>
      <c r="E1524" s="692">
        <v>5.0</v>
      </c>
      <c r="F1524" s="692"/>
      <c r="G1524" s="690"/>
      <c r="H1524" s="693">
        <f t="shared" si="1116"/>
        <v>21</v>
      </c>
      <c r="I1524" s="596">
        <f t="shared" ref="I1524:I1530" si="1121">H1524/50</f>
        <v>0.42</v>
      </c>
      <c r="J1524" s="1627" t="str">
        <f>F5595</f>
        <v/>
      </c>
      <c r="K1524" s="700" t="s">
        <v>1103</v>
      </c>
      <c r="L1524" s="692">
        <f t="shared" si="1119"/>
        <v>14</v>
      </c>
      <c r="M1524" s="701">
        <f t="shared" si="1120"/>
        <v>-7</v>
      </c>
      <c r="N1524" s="692">
        <v>20.0</v>
      </c>
      <c r="O1524" s="701">
        <f t="shared" si="1118"/>
        <v>13</v>
      </c>
      <c r="P1524" s="1621"/>
      <c r="Q1524" s="1686"/>
      <c r="R1524" s="1621"/>
      <c r="S1524" s="7"/>
      <c r="T1524" s="1965"/>
      <c r="U1524" s="7"/>
      <c r="V1524" s="7"/>
      <c r="W1524" s="7"/>
      <c r="X1524" s="7"/>
      <c r="Y1524" s="7"/>
      <c r="Z1524" s="7"/>
      <c r="AA1524" s="7"/>
      <c r="AB1524" s="7"/>
      <c r="AC1524" s="7"/>
    </row>
    <row r="1525" ht="14.25" customHeight="1">
      <c r="A1525" s="700" t="s">
        <v>1124</v>
      </c>
      <c r="B1525" s="692">
        <v>0.0</v>
      </c>
      <c r="C1525" s="692">
        <v>0.0</v>
      </c>
      <c r="D1525" s="692">
        <v>3.0</v>
      </c>
      <c r="E1525" s="692">
        <v>3.0</v>
      </c>
      <c r="F1525" s="692"/>
      <c r="G1525" s="690"/>
      <c r="H1525" s="693">
        <f t="shared" si="1116"/>
        <v>6</v>
      </c>
      <c r="I1525" s="596">
        <f t="shared" si="1121"/>
        <v>0.12</v>
      </c>
      <c r="J1525" s="1627"/>
      <c r="K1525" s="700" t="s">
        <v>1124</v>
      </c>
      <c r="L1525" s="692">
        <f t="shared" si="1119"/>
        <v>15</v>
      </c>
      <c r="M1525" s="701">
        <f t="shared" si="1120"/>
        <v>9</v>
      </c>
      <c r="N1525" s="692">
        <v>0.0</v>
      </c>
      <c r="O1525" s="701">
        <f t="shared" si="1118"/>
        <v>9</v>
      </c>
      <c r="P1525" s="1621"/>
      <c r="Q1525" s="1686"/>
      <c r="R1525" s="1621"/>
      <c r="S1525" s="7"/>
      <c r="T1525" s="1965"/>
      <c r="U1525" s="7"/>
      <c r="V1525" s="7"/>
      <c r="W1525" s="7"/>
      <c r="X1525" s="7"/>
      <c r="Y1525" s="7"/>
      <c r="Z1525" s="7"/>
      <c r="AA1525" s="7"/>
      <c r="AB1525" s="7"/>
      <c r="AC1525" s="7"/>
    </row>
    <row r="1526" ht="14.25" customHeight="1">
      <c r="A1526" s="700" t="s">
        <v>1105</v>
      </c>
      <c r="B1526" s="692">
        <v>1.0</v>
      </c>
      <c r="C1526" s="692">
        <v>3.0</v>
      </c>
      <c r="D1526" s="692">
        <v>0.0</v>
      </c>
      <c r="E1526" s="692">
        <v>3.0</v>
      </c>
      <c r="F1526" s="692"/>
      <c r="G1526" s="690"/>
      <c r="H1526" s="693">
        <f t="shared" si="1116"/>
        <v>7</v>
      </c>
      <c r="I1526" s="596">
        <f t="shared" si="1121"/>
        <v>0.14</v>
      </c>
      <c r="J1526" s="1627"/>
      <c r="K1526" s="700" t="s">
        <v>1105</v>
      </c>
      <c r="L1526" s="692">
        <f t="shared" si="1119"/>
        <v>24</v>
      </c>
      <c r="M1526" s="701">
        <f t="shared" si="1120"/>
        <v>17</v>
      </c>
      <c r="N1526" s="692">
        <v>0.0</v>
      </c>
      <c r="O1526" s="701">
        <f t="shared" si="1118"/>
        <v>17</v>
      </c>
      <c r="P1526" s="1621"/>
      <c r="Q1526" s="1686"/>
      <c r="R1526" s="1621"/>
      <c r="S1526" s="7"/>
      <c r="T1526" s="1965"/>
      <c r="U1526" s="7"/>
      <c r="V1526" s="7"/>
      <c r="W1526" s="7"/>
      <c r="X1526" s="7"/>
      <c r="Y1526" s="7"/>
      <c r="Z1526" s="7"/>
      <c r="AA1526" s="7"/>
      <c r="AB1526" s="7"/>
      <c r="AC1526" s="7"/>
    </row>
    <row r="1527" ht="14.25" customHeight="1">
      <c r="A1527" s="700" t="s">
        <v>1155</v>
      </c>
      <c r="B1527" s="692">
        <v>0.0</v>
      </c>
      <c r="C1527" s="692">
        <v>0.0</v>
      </c>
      <c r="D1527" s="692">
        <v>0.0</v>
      </c>
      <c r="E1527" s="692">
        <v>0.0</v>
      </c>
      <c r="F1527" s="692"/>
      <c r="G1527" s="690"/>
      <c r="H1527" s="693">
        <f t="shared" si="1116"/>
        <v>0</v>
      </c>
      <c r="I1527" s="596">
        <f t="shared" si="1121"/>
        <v>0</v>
      </c>
      <c r="J1527" s="1627"/>
      <c r="K1527" s="702"/>
      <c r="L1527" s="692">
        <v>0.0</v>
      </c>
      <c r="M1527" s="701">
        <f t="shared" si="1120"/>
        <v>0</v>
      </c>
      <c r="N1527" s="692"/>
      <c r="O1527" s="701">
        <f t="shared" si="1118"/>
        <v>0</v>
      </c>
      <c r="P1527" s="1621"/>
      <c r="Q1527" s="1686"/>
      <c r="R1527" s="1621"/>
      <c r="S1527" s="7"/>
      <c r="T1527" s="1965"/>
      <c r="U1527" s="7"/>
      <c r="V1527" s="7"/>
      <c r="W1527" s="7"/>
      <c r="X1527" s="7"/>
      <c r="Y1527" s="7"/>
      <c r="Z1527" s="7"/>
      <c r="AA1527" s="7"/>
      <c r="AB1527" s="7"/>
      <c r="AC1527" s="7"/>
    </row>
    <row r="1528" ht="14.25" customHeight="1">
      <c r="A1528" s="700" t="s">
        <v>1156</v>
      </c>
      <c r="B1528" s="692">
        <v>0.0</v>
      </c>
      <c r="C1528" s="692">
        <v>0.0</v>
      </c>
      <c r="D1528" s="692">
        <v>0.0</v>
      </c>
      <c r="E1528" s="692">
        <v>0.0</v>
      </c>
      <c r="F1528" s="692"/>
      <c r="G1528" s="690"/>
      <c r="H1528" s="693">
        <f t="shared" si="1116"/>
        <v>0</v>
      </c>
      <c r="I1528" s="596">
        <f t="shared" si="1121"/>
        <v>0</v>
      </c>
      <c r="J1528" s="1627"/>
      <c r="K1528" s="702"/>
      <c r="L1528" s="692">
        <v>0.0</v>
      </c>
      <c r="M1528" s="701">
        <f t="shared" si="1120"/>
        <v>0</v>
      </c>
      <c r="N1528" s="692"/>
      <c r="O1528" s="701">
        <f t="shared" si="1118"/>
        <v>0</v>
      </c>
      <c r="P1528" s="1621"/>
      <c r="Q1528" s="1686"/>
      <c r="R1528" s="1621"/>
      <c r="S1528" s="7"/>
      <c r="T1528" s="1965"/>
      <c r="U1528" s="7"/>
      <c r="V1528" s="7"/>
      <c r="W1528" s="7"/>
      <c r="X1528" s="7"/>
      <c r="Y1528" s="7"/>
      <c r="Z1528" s="7"/>
      <c r="AA1528" s="7"/>
      <c r="AB1528" s="7"/>
      <c r="AC1528" s="7"/>
    </row>
    <row r="1529" ht="14.25" customHeight="1">
      <c r="A1529" s="700" t="s">
        <v>1157</v>
      </c>
      <c r="B1529" s="692">
        <v>0.0</v>
      </c>
      <c r="C1529" s="692">
        <v>0.0</v>
      </c>
      <c r="D1529" s="692">
        <v>0.0</v>
      </c>
      <c r="E1529" s="692">
        <v>0.0</v>
      </c>
      <c r="F1529" s="692"/>
      <c r="G1529" s="690"/>
      <c r="H1529" s="693">
        <f t="shared" si="1116"/>
        <v>0</v>
      </c>
      <c r="I1529" s="596">
        <f t="shared" si="1121"/>
        <v>0</v>
      </c>
      <c r="J1529" s="1627"/>
      <c r="K1529" s="702"/>
      <c r="L1529" s="692">
        <v>0.0</v>
      </c>
      <c r="M1529" s="701">
        <f t="shared" si="1120"/>
        <v>0</v>
      </c>
      <c r="N1529" s="692"/>
      <c r="O1529" s="701">
        <f t="shared" si="1118"/>
        <v>0</v>
      </c>
      <c r="P1529" s="1621"/>
      <c r="Q1529" s="1686"/>
      <c r="R1529" s="1621"/>
      <c r="S1529" s="7"/>
      <c r="T1529" s="1965"/>
      <c r="U1529" s="7"/>
      <c r="V1529" s="7"/>
      <c r="W1529" s="7"/>
      <c r="X1529" s="7"/>
      <c r="Y1529" s="7"/>
      <c r="Z1529" s="7"/>
      <c r="AA1529" s="7"/>
      <c r="AB1529" s="7"/>
      <c r="AC1529" s="7"/>
    </row>
    <row r="1530">
      <c r="A1530" s="1722" t="s">
        <v>674</v>
      </c>
      <c r="B1530" s="692">
        <v>2.0</v>
      </c>
      <c r="C1530" s="692">
        <v>1.0</v>
      </c>
      <c r="D1530" s="692">
        <v>2.0</v>
      </c>
      <c r="E1530" s="692">
        <v>4.0</v>
      </c>
      <c r="F1530" s="692"/>
      <c r="G1530" s="690"/>
      <c r="H1530" s="693">
        <f t="shared" si="1116"/>
        <v>9</v>
      </c>
      <c r="I1530" s="596">
        <f t="shared" si="1121"/>
        <v>0.18</v>
      </c>
      <c r="J1530" s="588"/>
      <c r="K1530" s="595" t="s">
        <v>674</v>
      </c>
      <c r="L1530" s="692">
        <v>0.0</v>
      </c>
      <c r="M1530" s="701">
        <f t="shared" si="1120"/>
        <v>-9</v>
      </c>
      <c r="N1530" s="692"/>
      <c r="O1530" s="701">
        <f t="shared" si="1118"/>
        <v>-9</v>
      </c>
      <c r="P1530" s="1686"/>
      <c r="Q1530" s="1686"/>
      <c r="R1530" s="1686"/>
      <c r="S1530" s="7"/>
      <c r="T1530" s="1965"/>
      <c r="U1530" s="7"/>
      <c r="V1530" s="7"/>
      <c r="W1530" s="7"/>
      <c r="X1530" s="7"/>
      <c r="Y1530" s="7"/>
      <c r="Z1530" s="7"/>
      <c r="AA1530" s="7"/>
      <c r="AB1530" s="7"/>
      <c r="AC1530" s="7"/>
    </row>
    <row r="1531">
      <c r="A1531" s="1757" t="s">
        <v>9</v>
      </c>
      <c r="B1531" s="1758">
        <f t="shared" ref="B1531:H1531" si="1122">SUM(B1511:B1514,B1516:B1519,B1522:B1530)</f>
        <v>53</v>
      </c>
      <c r="C1531" s="1758">
        <f t="shared" si="1122"/>
        <v>35</v>
      </c>
      <c r="D1531" s="1758">
        <f t="shared" si="1122"/>
        <v>48</v>
      </c>
      <c r="E1531" s="1758">
        <f t="shared" si="1122"/>
        <v>48</v>
      </c>
      <c r="F1531" s="1758">
        <f t="shared" si="1122"/>
        <v>0</v>
      </c>
      <c r="G1531" s="1758">
        <f t="shared" si="1122"/>
        <v>0</v>
      </c>
      <c r="H1531" s="1758">
        <f t="shared" si="1122"/>
        <v>184</v>
      </c>
      <c r="I1531" s="1758"/>
      <c r="J1531" s="588"/>
      <c r="K1531" s="1758" t="s">
        <v>9</v>
      </c>
      <c r="L1531" s="1758">
        <f t="shared" ref="L1531:M1531" si="1123">SUM(L1511:L1514,L1516:L1519,L1522:L1530)</f>
        <v>324</v>
      </c>
      <c r="M1531" s="1758">
        <f t="shared" si="1123"/>
        <v>114</v>
      </c>
      <c r="N1531" s="1758">
        <f t="shared" ref="N1531:R1531" si="1124">SUM(N1511:N1530)</f>
        <v>190</v>
      </c>
      <c r="O1531" s="1758">
        <f t="shared" si="1124"/>
        <v>304</v>
      </c>
      <c r="P1531" s="1758">
        <f t="shared" si="1124"/>
        <v>0</v>
      </c>
      <c r="Q1531" s="1758">
        <f t="shared" si="1124"/>
        <v>0</v>
      </c>
      <c r="R1531" s="1758">
        <f t="shared" si="1124"/>
        <v>0</v>
      </c>
      <c r="S1531" s="7"/>
      <c r="T1531" s="1965"/>
      <c r="U1531" s="7"/>
      <c r="V1531" s="7"/>
      <c r="W1531" s="7"/>
      <c r="X1531" s="7"/>
      <c r="Y1531" s="7"/>
      <c r="Z1531" s="7"/>
      <c r="AA1531" s="7"/>
      <c r="AB1531" s="7"/>
      <c r="AC1531" s="7"/>
    </row>
    <row r="1532">
      <c r="A1532" s="1969"/>
      <c r="B1532" s="1799"/>
      <c r="C1532" s="1799"/>
      <c r="D1532" s="1799"/>
      <c r="E1532" s="1799"/>
      <c r="F1532" s="1799"/>
      <c r="G1532" s="1799"/>
      <c r="H1532" s="1799"/>
      <c r="I1532" s="1965"/>
      <c r="J1532" s="576"/>
      <c r="K1532" s="577"/>
      <c r="L1532" s="649"/>
      <c r="M1532" s="649"/>
      <c r="N1532" s="649"/>
      <c r="O1532" s="649"/>
      <c r="P1532" s="649"/>
      <c r="Q1532" s="649"/>
      <c r="R1532" s="649"/>
      <c r="S1532" s="7"/>
      <c r="T1532" s="1965"/>
      <c r="U1532" s="7"/>
      <c r="V1532" s="7"/>
      <c r="W1532" s="7"/>
      <c r="X1532" s="7"/>
      <c r="Y1532" s="7"/>
      <c r="Z1532" s="7"/>
      <c r="AA1532" s="7"/>
      <c r="AB1532" s="7"/>
      <c r="AC1532" s="7"/>
    </row>
    <row r="1533">
      <c r="A1533" s="1757" t="s">
        <v>123</v>
      </c>
      <c r="B1533" s="1781" t="s">
        <v>2</v>
      </c>
      <c r="C1533" s="1781" t="s">
        <v>3</v>
      </c>
      <c r="D1533" s="1781" t="s">
        <v>4</v>
      </c>
      <c r="E1533" s="1781" t="s">
        <v>5</v>
      </c>
      <c r="F1533" s="1781" t="s">
        <v>6</v>
      </c>
      <c r="G1533" s="1781" t="s">
        <v>7</v>
      </c>
      <c r="H1533" s="1758" t="s">
        <v>9</v>
      </c>
      <c r="I1533" s="636"/>
      <c r="J1533" s="636"/>
      <c r="K1533" s="577"/>
      <c r="L1533" s="649"/>
      <c r="M1533" s="649"/>
      <c r="N1533" s="649"/>
      <c r="O1533" s="649"/>
      <c r="P1533" s="649"/>
      <c r="Q1533" s="649"/>
      <c r="R1533" s="649"/>
      <c r="S1533" s="7"/>
      <c r="T1533" s="649"/>
      <c r="U1533" s="7"/>
      <c r="V1533" s="7"/>
      <c r="W1533" s="7"/>
      <c r="X1533" s="7"/>
      <c r="Y1533" s="7"/>
      <c r="Z1533" s="7"/>
      <c r="AA1533" s="7"/>
      <c r="AB1533" s="7"/>
      <c r="AC1533" s="7"/>
    </row>
    <row r="1534">
      <c r="A1534" s="1714" t="s">
        <v>124</v>
      </c>
      <c r="B1534" s="701">
        <f t="shared" ref="B1534:H1534" si="1125">SUM(B1531)</f>
        <v>53</v>
      </c>
      <c r="C1534" s="701">
        <f t="shared" si="1125"/>
        <v>35</v>
      </c>
      <c r="D1534" s="701">
        <f t="shared" si="1125"/>
        <v>48</v>
      </c>
      <c r="E1534" s="701">
        <f t="shared" si="1125"/>
        <v>48</v>
      </c>
      <c r="F1534" s="701">
        <f t="shared" si="1125"/>
        <v>0</v>
      </c>
      <c r="G1534" s="701">
        <f t="shared" si="1125"/>
        <v>0</v>
      </c>
      <c r="H1534" s="701">
        <f t="shared" si="1125"/>
        <v>184</v>
      </c>
      <c r="I1534" s="636"/>
      <c r="J1534" s="636"/>
      <c r="K1534" s="577"/>
      <c r="L1534" s="649"/>
      <c r="M1534" s="649"/>
      <c r="N1534" s="649"/>
      <c r="O1534" s="649"/>
      <c r="P1534" s="649"/>
      <c r="Q1534" s="649"/>
      <c r="R1534" s="649"/>
      <c r="S1534" s="7"/>
      <c r="T1534" s="649"/>
      <c r="U1534" s="7"/>
      <c r="V1534" s="7"/>
      <c r="W1534" s="7"/>
      <c r="X1534" s="7"/>
      <c r="Y1534" s="7"/>
      <c r="Z1534" s="7"/>
      <c r="AA1534" s="7"/>
      <c r="AB1534" s="7"/>
      <c r="AC1534" s="7"/>
    </row>
    <row r="1535">
      <c r="A1535" s="1722" t="s">
        <v>126</v>
      </c>
      <c r="B1535" s="1778">
        <f t="shared" ref="B1535:H1535" si="1126">(B1534*10.01)</f>
        <v>530.53</v>
      </c>
      <c r="C1535" s="1778">
        <f t="shared" si="1126"/>
        <v>350.35</v>
      </c>
      <c r="D1535" s="1778">
        <f t="shared" si="1126"/>
        <v>480.48</v>
      </c>
      <c r="E1535" s="1778">
        <f t="shared" si="1126"/>
        <v>480.48</v>
      </c>
      <c r="F1535" s="1778">
        <f t="shared" si="1126"/>
        <v>0</v>
      </c>
      <c r="G1535" s="1778">
        <f t="shared" si="1126"/>
        <v>0</v>
      </c>
      <c r="H1535" s="1778">
        <f t="shared" si="1126"/>
        <v>1841.84</v>
      </c>
      <c r="I1535" s="676"/>
      <c r="J1535" s="576"/>
      <c r="K1535" s="577"/>
      <c r="L1535" s="649"/>
      <c r="M1535" s="649"/>
      <c r="N1535" s="649"/>
      <c r="O1535" s="649"/>
      <c r="P1535" s="649"/>
      <c r="Q1535" s="649"/>
      <c r="R1535" s="649"/>
      <c r="S1535" s="1964"/>
      <c r="T1535" s="1965"/>
      <c r="U1535" s="7"/>
      <c r="V1535" s="7"/>
      <c r="W1535" s="7"/>
      <c r="X1535" s="7"/>
      <c r="Y1535" s="7"/>
      <c r="Z1535" s="7"/>
      <c r="AA1535" s="7"/>
      <c r="AB1535" s="7"/>
      <c r="AC1535" s="7"/>
    </row>
    <row r="1536">
      <c r="A1536" s="1943" t="s">
        <v>9</v>
      </c>
      <c r="B1536" s="1780">
        <f t="shared" ref="B1536:H1536" si="1127">sum(B1535)</f>
        <v>530.53</v>
      </c>
      <c r="C1536" s="1780">
        <f t="shared" si="1127"/>
        <v>350.35</v>
      </c>
      <c r="D1536" s="1780">
        <f t="shared" si="1127"/>
        <v>480.48</v>
      </c>
      <c r="E1536" s="1780">
        <f t="shared" si="1127"/>
        <v>480.48</v>
      </c>
      <c r="F1536" s="1780">
        <f t="shared" si="1127"/>
        <v>0</v>
      </c>
      <c r="G1536" s="1780">
        <f t="shared" si="1127"/>
        <v>0</v>
      </c>
      <c r="H1536" s="1780">
        <f t="shared" si="1127"/>
        <v>1841.84</v>
      </c>
      <c r="I1536" s="676"/>
      <c r="J1536" s="576"/>
      <c r="K1536" s="577"/>
      <c r="L1536" s="659" t="s">
        <v>100</v>
      </c>
      <c r="M1536" s="649"/>
      <c r="N1536" s="649"/>
      <c r="O1536" s="649"/>
      <c r="P1536" s="649"/>
      <c r="Q1536" s="649"/>
      <c r="R1536" s="649"/>
      <c r="S1536" s="1964"/>
      <c r="T1536" s="1965"/>
      <c r="U1536" s="7"/>
      <c r="V1536" s="7"/>
      <c r="W1536" s="7"/>
      <c r="X1536" s="7"/>
      <c r="Y1536" s="7"/>
      <c r="Z1536" s="7"/>
      <c r="AA1536" s="7"/>
      <c r="AB1536" s="7"/>
      <c r="AC1536" s="7"/>
    </row>
    <row r="1537">
      <c r="A1537" s="1975"/>
      <c r="B1537" s="649"/>
      <c r="C1537" s="649"/>
      <c r="D1537" s="649"/>
      <c r="E1537" s="649"/>
      <c r="F1537" s="649"/>
      <c r="G1537" s="1799"/>
      <c r="H1537" s="1799"/>
      <c r="I1537" s="1965"/>
      <c r="J1537" s="576"/>
      <c r="K1537" s="577"/>
      <c r="L1537" s="649"/>
      <c r="M1537" s="649"/>
      <c r="N1537" s="649"/>
      <c r="O1537" s="649"/>
      <c r="P1537" s="649"/>
      <c r="Q1537" s="649"/>
      <c r="R1537" s="649"/>
      <c r="S1537" s="1964"/>
      <c r="T1537" s="1965"/>
      <c r="U1537" s="7"/>
      <c r="V1537" s="7"/>
      <c r="W1537" s="7"/>
      <c r="X1537" s="7"/>
      <c r="Y1537" s="7"/>
      <c r="Z1537" s="7"/>
      <c r="AA1537" s="7"/>
      <c r="AB1537" s="7"/>
      <c r="AC1537" s="7"/>
    </row>
    <row r="1538">
      <c r="A1538" s="1975"/>
      <c r="B1538" s="649"/>
      <c r="C1538" s="649"/>
      <c r="D1538" s="649"/>
      <c r="E1538" s="649"/>
      <c r="F1538" s="635"/>
      <c r="G1538" s="1781" t="s">
        <v>35</v>
      </c>
      <c r="H1538" s="1782" t="s">
        <v>36</v>
      </c>
      <c r="I1538" s="649"/>
      <c r="J1538" s="576"/>
      <c r="K1538" s="577"/>
      <c r="L1538" s="649"/>
      <c r="M1538" s="649"/>
      <c r="N1538" s="649"/>
      <c r="O1538" s="649"/>
      <c r="P1538" s="649"/>
      <c r="Q1538" s="649"/>
      <c r="R1538" s="649"/>
      <c r="S1538" s="1964"/>
      <c r="T1538" s="1965"/>
      <c r="U1538" s="7"/>
      <c r="V1538" s="7"/>
      <c r="W1538" s="7"/>
      <c r="X1538" s="7"/>
      <c r="Y1538" s="7"/>
      <c r="Z1538" s="7"/>
      <c r="AA1538" s="7"/>
      <c r="AB1538" s="7"/>
      <c r="AC1538" s="7"/>
    </row>
    <row r="1539">
      <c r="A1539" s="1975"/>
      <c r="B1539" s="649"/>
      <c r="C1539" s="649"/>
      <c r="D1539" s="649"/>
      <c r="E1539" s="649"/>
      <c r="F1539" s="635"/>
      <c r="G1539" s="1966">
        <v>44843.0</v>
      </c>
      <c r="H1539" s="692">
        <f t="shared" ref="H1539:H1540" si="1128">H1010</f>
        <v>213</v>
      </c>
      <c r="I1539" s="649"/>
      <c r="J1539" s="576"/>
      <c r="K1539" s="577"/>
      <c r="L1539" s="649"/>
      <c r="M1539" s="649"/>
      <c r="N1539" s="649"/>
      <c r="O1539" s="649"/>
      <c r="P1539" s="649"/>
      <c r="Q1539" s="649"/>
      <c r="R1539" s="649"/>
      <c r="S1539" s="1964"/>
      <c r="T1539" s="1965"/>
      <c r="U1539" s="7"/>
      <c r="V1539" s="7"/>
      <c r="W1539" s="7"/>
      <c r="X1539" s="7"/>
      <c r="Y1539" s="7"/>
      <c r="Z1539" s="7"/>
      <c r="AA1539" s="7"/>
      <c r="AB1539" s="7"/>
      <c r="AC1539" s="7"/>
    </row>
    <row r="1540">
      <c r="A1540" s="1975"/>
      <c r="B1540" s="649"/>
      <c r="C1540" s="649"/>
      <c r="D1540" s="649"/>
      <c r="E1540" s="649"/>
      <c r="F1540" s="635"/>
      <c r="G1540" s="1967">
        <v>44850.0</v>
      </c>
      <c r="H1540" s="692">
        <f t="shared" si="1128"/>
        <v>174</v>
      </c>
      <c r="I1540" s="649"/>
      <c r="J1540" s="576"/>
      <c r="K1540" s="577"/>
      <c r="L1540" s="649"/>
      <c r="M1540" s="649"/>
      <c r="N1540" s="649"/>
      <c r="O1540" s="649"/>
      <c r="P1540" s="649"/>
      <c r="Q1540" s="649"/>
      <c r="R1540" s="649"/>
      <c r="S1540" s="1964"/>
      <c r="T1540" s="1965"/>
      <c r="U1540" s="7"/>
      <c r="V1540" s="7"/>
      <c r="W1540" s="7"/>
      <c r="X1540" s="7"/>
      <c r="Y1540" s="7"/>
      <c r="Z1540" s="7"/>
      <c r="AA1540" s="7"/>
      <c r="AB1540" s="7"/>
      <c r="AC1540" s="7"/>
    </row>
    <row r="1541">
      <c r="A1541" s="1975"/>
      <c r="B1541" s="649"/>
      <c r="C1541" s="649"/>
      <c r="D1541" s="649"/>
      <c r="E1541" s="649"/>
      <c r="F1541" s="635"/>
      <c r="G1541" s="1967">
        <v>44857.0</v>
      </c>
      <c r="H1541" s="701">
        <f>H1531</f>
        <v>184</v>
      </c>
      <c r="I1541" s="649"/>
      <c r="J1541" s="576"/>
      <c r="K1541" s="577"/>
      <c r="L1541" s="649"/>
      <c r="M1541" s="649"/>
      <c r="N1541" s="649"/>
      <c r="O1541" s="649"/>
      <c r="P1541" s="649"/>
      <c r="Q1541" s="649"/>
      <c r="R1541" s="649"/>
      <c r="S1541" s="1964"/>
      <c r="T1541" s="1965"/>
      <c r="U1541" s="7"/>
      <c r="V1541" s="7"/>
      <c r="W1541" s="7"/>
      <c r="X1541" s="7"/>
      <c r="Y1541" s="7"/>
      <c r="Z1541" s="7"/>
      <c r="AA1541" s="7"/>
      <c r="AB1541" s="7"/>
      <c r="AC1541" s="7"/>
    </row>
    <row r="1542">
      <c r="A1542" s="1975"/>
      <c r="B1542" s="649"/>
      <c r="C1542" s="649"/>
      <c r="D1542" s="649"/>
      <c r="E1542" s="649"/>
      <c r="F1542" s="635"/>
      <c r="G1542" s="1967">
        <v>44864.0</v>
      </c>
      <c r="H1542" s="693"/>
      <c r="I1542" s="649"/>
      <c r="J1542" s="576"/>
      <c r="K1542" s="577"/>
      <c r="L1542" s="649"/>
      <c r="M1542" s="649"/>
      <c r="N1542" s="649"/>
      <c r="O1542" s="649"/>
      <c r="P1542" s="649"/>
      <c r="Q1542" s="649"/>
      <c r="R1542" s="649"/>
      <c r="S1542" s="1964"/>
      <c r="T1542" s="1965"/>
      <c r="U1542" s="7"/>
      <c r="V1542" s="7"/>
      <c r="W1542" s="7"/>
      <c r="X1542" s="7"/>
      <c r="Y1542" s="7"/>
      <c r="Z1542" s="7"/>
      <c r="AA1542" s="7"/>
      <c r="AB1542" s="7"/>
      <c r="AC1542" s="7"/>
    </row>
    <row r="1543">
      <c r="A1543" s="1975"/>
      <c r="B1543" s="649"/>
      <c r="C1543" s="649"/>
      <c r="D1543" s="649"/>
      <c r="E1543" s="649"/>
      <c r="F1543" s="635"/>
      <c r="G1543" s="1967">
        <v>44865.0</v>
      </c>
      <c r="H1543" s="693"/>
      <c r="I1543" s="649"/>
      <c r="J1543" s="576"/>
      <c r="K1543" s="577"/>
      <c r="L1543" s="649"/>
      <c r="M1543" s="649"/>
      <c r="N1543" s="649"/>
      <c r="O1543" s="649"/>
      <c r="P1543" s="649"/>
      <c r="Q1543" s="649"/>
      <c r="R1543" s="649"/>
      <c r="S1543" s="1964"/>
      <c r="T1543" s="1965"/>
      <c r="U1543" s="7"/>
      <c r="V1543" s="7"/>
      <c r="W1543" s="7"/>
      <c r="X1543" s="7"/>
      <c r="Y1543" s="7"/>
      <c r="Z1543" s="7"/>
      <c r="AA1543" s="7"/>
      <c r="AB1543" s="7"/>
      <c r="AC1543" s="7"/>
    </row>
    <row r="1544">
      <c r="A1544" s="1975"/>
      <c r="B1544" s="649"/>
      <c r="C1544" s="649"/>
      <c r="D1544" s="649"/>
      <c r="E1544" s="649"/>
      <c r="F1544" s="635"/>
      <c r="G1544" s="1781" t="s">
        <v>9</v>
      </c>
      <c r="H1544" s="1758">
        <f>SUM(H1539:H1543)</f>
        <v>571</v>
      </c>
      <c r="I1544" s="649"/>
      <c r="J1544" s="576"/>
      <c r="K1544" s="577"/>
      <c r="L1544" s="649"/>
      <c r="M1544" s="649"/>
      <c r="N1544" s="649"/>
      <c r="O1544" s="649"/>
      <c r="P1544" s="649"/>
      <c r="Q1544" s="649"/>
      <c r="R1544" s="649"/>
      <c r="S1544" s="1964"/>
      <c r="T1544" s="1965"/>
      <c r="U1544" s="7"/>
      <c r="V1544" s="7"/>
      <c r="W1544" s="7"/>
      <c r="X1544" s="7"/>
      <c r="Y1544" s="7"/>
      <c r="Z1544" s="7"/>
      <c r="AA1544" s="7"/>
      <c r="AB1544" s="7"/>
      <c r="AC1544" s="7"/>
    </row>
    <row r="1545">
      <c r="A1545" s="1975"/>
      <c r="B1545" s="649"/>
      <c r="C1545" s="649"/>
      <c r="D1545" s="649"/>
      <c r="E1545" s="649"/>
      <c r="F1545" s="649"/>
      <c r="G1545" s="677"/>
      <c r="H1545" s="678"/>
      <c r="I1545" s="727"/>
      <c r="J1545" s="576"/>
      <c r="K1545" s="577"/>
      <c r="L1545" s="649"/>
      <c r="M1545" s="649"/>
      <c r="N1545" s="649"/>
      <c r="O1545" s="649"/>
      <c r="P1545" s="649"/>
      <c r="Q1545" s="649"/>
      <c r="R1545" s="649"/>
      <c r="S1545" s="1964"/>
      <c r="T1545" s="1965"/>
      <c r="U1545" s="7"/>
      <c r="V1545" s="7"/>
      <c r="W1545" s="7"/>
      <c r="X1545" s="7"/>
      <c r="Y1545" s="7"/>
      <c r="Z1545" s="7"/>
      <c r="AA1545" s="7"/>
      <c r="AB1545" s="7"/>
      <c r="AC1545" s="7"/>
    </row>
    <row r="1546">
      <c r="A1546" s="1975"/>
      <c r="B1546" s="649"/>
      <c r="C1546" s="649"/>
      <c r="D1546" s="649"/>
      <c r="E1546" s="649"/>
      <c r="F1546" s="649"/>
      <c r="G1546" s="1781" t="s">
        <v>131</v>
      </c>
      <c r="H1546" s="1758">
        <f>(1500-H1544)</f>
        <v>929</v>
      </c>
      <c r="I1546" s="1968"/>
      <c r="J1546" s="576"/>
      <c r="K1546" s="576"/>
      <c r="L1546" s="636"/>
      <c r="M1546" s="636"/>
      <c r="N1546" s="636"/>
      <c r="O1546" s="636"/>
      <c r="P1546" s="636"/>
      <c r="Q1546" s="636"/>
      <c r="R1546" s="636"/>
      <c r="S1546" s="629"/>
      <c r="T1546" s="1690"/>
      <c r="U1546" s="7"/>
      <c r="V1546" s="7"/>
      <c r="W1546" s="7"/>
      <c r="X1546" s="7"/>
      <c r="Y1546" s="7"/>
      <c r="Z1546" s="7"/>
      <c r="AA1546" s="7"/>
      <c r="AB1546" s="7"/>
      <c r="AC1546" s="7"/>
    </row>
    <row r="1547">
      <c r="A1547" s="1974"/>
      <c r="B1547" s="675"/>
      <c r="C1547" s="675"/>
      <c r="D1547" s="675"/>
      <c r="E1547" s="675"/>
      <c r="F1547" s="675"/>
      <c r="G1547" s="675"/>
      <c r="H1547" s="675"/>
      <c r="I1547" s="1968"/>
      <c r="J1547" s="576"/>
      <c r="K1547" s="584"/>
      <c r="L1547" s="675"/>
      <c r="M1547" s="675"/>
      <c r="N1547" s="675"/>
      <c r="O1547" s="675"/>
      <c r="P1547" s="675"/>
      <c r="Q1547" s="1971"/>
      <c r="R1547" s="1972"/>
      <c r="S1547" s="1964"/>
      <c r="T1547" s="1965"/>
      <c r="U1547" s="7"/>
      <c r="V1547" s="7"/>
      <c r="W1547" s="7"/>
      <c r="X1547" s="7"/>
      <c r="Y1547" s="7"/>
      <c r="Z1547" s="7"/>
      <c r="AA1547" s="7"/>
      <c r="AB1547" s="7"/>
      <c r="AC1547" s="7"/>
    </row>
    <row r="1548">
      <c r="A1548" s="1943" t="s">
        <v>783</v>
      </c>
      <c r="B1548" s="1781" t="s">
        <v>2</v>
      </c>
      <c r="C1548" s="1781" t="s">
        <v>3</v>
      </c>
      <c r="D1548" s="1781" t="s">
        <v>4</v>
      </c>
      <c r="E1548" s="1781" t="s">
        <v>5</v>
      </c>
      <c r="F1548" s="1781" t="s">
        <v>6</v>
      </c>
      <c r="G1548" s="1781" t="s">
        <v>7</v>
      </c>
      <c r="H1548" s="1782" t="s">
        <v>9</v>
      </c>
      <c r="I1548" s="1968"/>
      <c r="J1548" s="588"/>
      <c r="K1548" s="1788" t="s">
        <v>1128</v>
      </c>
      <c r="L1548" s="1682"/>
      <c r="M1548" s="1682"/>
      <c r="N1548" s="1682"/>
      <c r="O1548" s="1682"/>
      <c r="P1548" s="1682"/>
      <c r="Q1548" s="1682"/>
      <c r="R1548" s="1682"/>
      <c r="S1548" s="1964"/>
      <c r="T1548" s="1965"/>
      <c r="U1548" s="7"/>
      <c r="V1548" s="7"/>
      <c r="W1548" s="7"/>
      <c r="X1548" s="7"/>
      <c r="Y1548" s="7"/>
      <c r="Z1548" s="7"/>
      <c r="AA1548" s="7"/>
      <c r="AB1548" s="7"/>
      <c r="AC1548" s="7"/>
    </row>
    <row r="1549">
      <c r="A1549" s="1837" t="s">
        <v>1158</v>
      </c>
      <c r="B1549" s="1761"/>
      <c r="C1549" s="1761"/>
      <c r="D1549" s="1761"/>
      <c r="E1549" s="1761"/>
      <c r="F1549" s="1761"/>
      <c r="G1549" s="1761"/>
      <c r="H1549" s="1685"/>
      <c r="I1549" s="1968"/>
      <c r="J1549" s="588"/>
      <c r="K1549" s="1761" t="s">
        <v>555</v>
      </c>
      <c r="L1549" s="1761" t="s">
        <v>72</v>
      </c>
      <c r="M1549" s="1761" t="s">
        <v>13</v>
      </c>
      <c r="N1549" s="1762" t="s">
        <v>73</v>
      </c>
      <c r="O1549" s="1761" t="s">
        <v>13</v>
      </c>
      <c r="P1549" s="1762" t="s">
        <v>74</v>
      </c>
      <c r="Q1549" s="1762" t="s">
        <v>640</v>
      </c>
      <c r="R1549" s="1685" t="s">
        <v>592</v>
      </c>
      <c r="S1549" s="1964"/>
      <c r="T1549" s="1965"/>
      <c r="U1549" s="7"/>
      <c r="V1549" s="7"/>
      <c r="W1549" s="7"/>
      <c r="X1549" s="7"/>
      <c r="Y1549" s="7"/>
      <c r="Z1549" s="7"/>
      <c r="AA1549" s="7"/>
      <c r="AB1549" s="7"/>
      <c r="AC1549" s="7"/>
    </row>
    <row r="1550">
      <c r="A1550" s="700" t="s">
        <v>978</v>
      </c>
      <c r="B1550" s="690"/>
      <c r="C1550" s="690"/>
      <c r="D1550" s="690"/>
      <c r="E1550" s="690"/>
      <c r="F1550" s="690"/>
      <c r="G1550" s="690"/>
      <c r="H1550" s="693">
        <f>SUM(B1550:G1550)</f>
        <v>0</v>
      </c>
      <c r="I1550" s="1968"/>
      <c r="J1550" s="588"/>
      <c r="K1550" s="702" t="s">
        <v>979</v>
      </c>
      <c r="L1550" s="692">
        <f>O1021</f>
        <v>55</v>
      </c>
      <c r="M1550" s="701">
        <f>(L1550-H1550)-R1550</f>
        <v>55</v>
      </c>
      <c r="N1550" s="701"/>
      <c r="O1550" s="701">
        <f>SUM(M1550,N1550)</f>
        <v>55</v>
      </c>
      <c r="P1550" s="1686"/>
      <c r="Q1550" s="1686"/>
      <c r="R1550" s="1686"/>
      <c r="S1550" s="1964"/>
      <c r="T1550" s="1965"/>
      <c r="U1550" s="7"/>
      <c r="V1550" s="7"/>
      <c r="W1550" s="7"/>
      <c r="X1550" s="7"/>
      <c r="Y1550" s="7"/>
      <c r="Z1550" s="7"/>
      <c r="AA1550" s="7"/>
      <c r="AB1550" s="7"/>
      <c r="AC1550" s="7"/>
    </row>
    <row r="1551">
      <c r="A1551" s="1947" t="s">
        <v>9</v>
      </c>
      <c r="B1551" s="1775">
        <f t="shared" ref="B1551:H1551" si="1129">SUM(B1550)</f>
        <v>0</v>
      </c>
      <c r="C1551" s="1775">
        <f t="shared" si="1129"/>
        <v>0</v>
      </c>
      <c r="D1551" s="1775">
        <f t="shared" si="1129"/>
        <v>0</v>
      </c>
      <c r="E1551" s="1775">
        <f t="shared" si="1129"/>
        <v>0</v>
      </c>
      <c r="F1551" s="1775">
        <f t="shared" si="1129"/>
        <v>0</v>
      </c>
      <c r="G1551" s="1775">
        <f t="shared" si="1129"/>
        <v>0</v>
      </c>
      <c r="H1551" s="1775">
        <f t="shared" si="1129"/>
        <v>0</v>
      </c>
      <c r="I1551" s="1690"/>
      <c r="J1551" s="588"/>
      <c r="K1551" s="1987" t="s">
        <v>9</v>
      </c>
      <c r="L1551" s="1987">
        <f t="shared" ref="L1551:R1551" si="1130">sum(L1550)</f>
        <v>55</v>
      </c>
      <c r="M1551" s="1987">
        <f t="shared" si="1130"/>
        <v>55</v>
      </c>
      <c r="N1551" s="1987">
        <f t="shared" si="1130"/>
        <v>0</v>
      </c>
      <c r="O1551" s="1987">
        <f t="shared" si="1130"/>
        <v>55</v>
      </c>
      <c r="P1551" s="1987">
        <f t="shared" si="1130"/>
        <v>0</v>
      </c>
      <c r="Q1551" s="1987">
        <f t="shared" si="1130"/>
        <v>0</v>
      </c>
      <c r="R1551" s="1987">
        <f t="shared" si="1130"/>
        <v>0</v>
      </c>
      <c r="S1551" s="649"/>
      <c r="T1551" s="649"/>
      <c r="U1551" s="7"/>
      <c r="V1551" s="7"/>
      <c r="W1551" s="7"/>
      <c r="X1551" s="7"/>
      <c r="Y1551" s="7"/>
      <c r="Z1551" s="7"/>
      <c r="AA1551" s="7"/>
      <c r="AB1551" s="7"/>
      <c r="AC1551" s="7"/>
    </row>
    <row r="1552">
      <c r="A1552" s="1963"/>
      <c r="B1552" s="676"/>
      <c r="C1552" s="676"/>
      <c r="D1552" s="676"/>
      <c r="E1552" s="676"/>
      <c r="F1552" s="676"/>
      <c r="G1552" s="676"/>
      <c r="H1552" s="636"/>
      <c r="I1552" s="1690"/>
      <c r="J1552" s="576"/>
      <c r="K1552" s="1844"/>
      <c r="L1552" s="1844"/>
      <c r="M1552" s="1844"/>
      <c r="N1552" s="1844"/>
      <c r="O1552" s="1844"/>
      <c r="P1552" s="1844"/>
      <c r="Q1552" s="1844"/>
      <c r="R1552" s="1844"/>
      <c r="S1552" s="649"/>
      <c r="T1552" s="649"/>
      <c r="U1552" s="7"/>
      <c r="V1552" s="7"/>
      <c r="W1552" s="7"/>
      <c r="X1552" s="7"/>
      <c r="Y1552" s="7"/>
      <c r="Z1552" s="7"/>
      <c r="AA1552" s="7"/>
      <c r="AB1552" s="7"/>
      <c r="AC1552" s="7"/>
    </row>
    <row r="1553">
      <c r="A1553" s="1963"/>
      <c r="B1553" s="676"/>
      <c r="C1553" s="676"/>
      <c r="D1553" s="676"/>
      <c r="E1553" s="676"/>
      <c r="F1553" s="676"/>
      <c r="G1553" s="1781" t="s">
        <v>35</v>
      </c>
      <c r="H1553" s="1782" t="s">
        <v>36</v>
      </c>
      <c r="I1553" s="1690"/>
      <c r="J1553" s="576"/>
      <c r="K1553" s="1844"/>
      <c r="L1553" s="1844"/>
      <c r="M1553" s="1844"/>
      <c r="N1553" s="1844"/>
      <c r="O1553" s="1844"/>
      <c r="P1553" s="1844"/>
      <c r="Q1553" s="1844"/>
      <c r="R1553" s="1844"/>
      <c r="S1553" s="649"/>
      <c r="T1553" s="649"/>
      <c r="U1553" s="7"/>
      <c r="V1553" s="7"/>
      <c r="W1553" s="7"/>
      <c r="X1553" s="7"/>
      <c r="Y1553" s="7"/>
      <c r="Z1553" s="7"/>
      <c r="AA1553" s="7"/>
      <c r="AB1553" s="7"/>
      <c r="AC1553" s="7"/>
    </row>
    <row r="1554">
      <c r="A1554" s="1963"/>
      <c r="B1554" s="676"/>
      <c r="C1554" s="676"/>
      <c r="D1554" s="676"/>
      <c r="E1554" s="676"/>
      <c r="F1554" s="676"/>
      <c r="G1554" s="1966">
        <v>44843.0</v>
      </c>
      <c r="H1554" s="692">
        <f t="shared" ref="H1554:H1555" si="1131">H1025</f>
        <v>0</v>
      </c>
      <c r="I1554" s="1690"/>
      <c r="J1554" s="576"/>
      <c r="K1554" s="1844"/>
      <c r="L1554" s="1844"/>
      <c r="M1554" s="1844"/>
      <c r="N1554" s="1844"/>
      <c r="O1554" s="1844"/>
      <c r="P1554" s="1844"/>
      <c r="Q1554" s="1844"/>
      <c r="R1554" s="1844"/>
      <c r="S1554" s="649"/>
      <c r="T1554" s="649"/>
      <c r="U1554" s="7"/>
      <c r="V1554" s="7"/>
      <c r="W1554" s="7"/>
      <c r="X1554" s="7"/>
      <c r="Y1554" s="7"/>
      <c r="Z1554" s="7"/>
      <c r="AA1554" s="7"/>
      <c r="AB1554" s="7"/>
      <c r="AC1554" s="7"/>
    </row>
    <row r="1555">
      <c r="A1555" s="1963"/>
      <c r="B1555" s="676"/>
      <c r="C1555" s="676"/>
      <c r="D1555" s="676"/>
      <c r="E1555" s="676"/>
      <c r="F1555" s="679"/>
      <c r="G1555" s="1967">
        <v>44850.0</v>
      </c>
      <c r="H1555" s="692">
        <f t="shared" si="1131"/>
        <v>5</v>
      </c>
      <c r="I1555" s="1690"/>
      <c r="J1555" s="576"/>
      <c r="K1555" s="1990"/>
      <c r="L1555" s="1990"/>
      <c r="M1555" s="1990"/>
      <c r="N1555" s="1990"/>
      <c r="O1555" s="1990"/>
      <c r="P1555" s="1990"/>
      <c r="Q1555" s="1990"/>
      <c r="R1555" s="1990"/>
      <c r="S1555" s="649"/>
      <c r="T1555" s="649"/>
      <c r="U1555" s="7"/>
      <c r="V1555" s="7"/>
      <c r="W1555" s="7"/>
      <c r="X1555" s="7"/>
      <c r="Y1555" s="7"/>
      <c r="Z1555" s="7"/>
      <c r="AA1555" s="7"/>
      <c r="AB1555" s="7"/>
      <c r="AC1555" s="7"/>
    </row>
    <row r="1556">
      <c r="A1556" s="1963"/>
      <c r="B1556" s="676"/>
      <c r="C1556" s="676"/>
      <c r="D1556" s="676"/>
      <c r="E1556" s="676"/>
      <c r="F1556" s="679"/>
      <c r="G1556" s="1967">
        <v>44857.0</v>
      </c>
      <c r="H1556" s="701">
        <f>H1551</f>
        <v>0</v>
      </c>
      <c r="I1556" s="1690"/>
      <c r="J1556" s="576"/>
      <c r="K1556" s="1990"/>
      <c r="L1556" s="1990"/>
      <c r="M1556" s="1990"/>
      <c r="N1556" s="1990"/>
      <c r="O1556" s="1990"/>
      <c r="P1556" s="1990"/>
      <c r="Q1556" s="1990"/>
      <c r="R1556" s="1990"/>
      <c r="S1556" s="649"/>
      <c r="T1556" s="649"/>
      <c r="U1556" s="7"/>
      <c r="V1556" s="7"/>
      <c r="W1556" s="7"/>
      <c r="X1556" s="7"/>
      <c r="Y1556" s="7"/>
      <c r="Z1556" s="7"/>
      <c r="AA1556" s="7"/>
      <c r="AB1556" s="7"/>
      <c r="AC1556" s="7"/>
    </row>
    <row r="1557">
      <c r="A1557" s="1963"/>
      <c r="B1557" s="676"/>
      <c r="C1557" s="676"/>
      <c r="D1557" s="676"/>
      <c r="E1557" s="676"/>
      <c r="F1557" s="679"/>
      <c r="G1557" s="1967">
        <v>44864.0</v>
      </c>
      <c r="H1557" s="693"/>
      <c r="I1557" s="1690"/>
      <c r="J1557" s="576"/>
      <c r="K1557" s="636"/>
      <c r="L1557" s="636"/>
      <c r="M1557" s="636"/>
      <c r="N1557" s="636"/>
      <c r="O1557" s="636"/>
      <c r="P1557" s="636"/>
      <c r="Q1557" s="649"/>
      <c r="R1557" s="649"/>
      <c r="S1557" s="649"/>
      <c r="T1557" s="649"/>
      <c r="U1557" s="7"/>
      <c r="V1557" s="7"/>
      <c r="W1557" s="7"/>
      <c r="X1557" s="7"/>
      <c r="Y1557" s="7"/>
      <c r="Z1557" s="7"/>
      <c r="AA1557" s="7"/>
      <c r="AB1557" s="7"/>
      <c r="AC1557" s="7"/>
    </row>
    <row r="1558">
      <c r="A1558" s="1963"/>
      <c r="B1558" s="676"/>
      <c r="C1558" s="676"/>
      <c r="D1558" s="676"/>
      <c r="E1558" s="676"/>
      <c r="F1558" s="679"/>
      <c r="G1558" s="1967">
        <v>44865.0</v>
      </c>
      <c r="H1558" s="693"/>
      <c r="I1558" s="1690"/>
      <c r="J1558" s="576"/>
      <c r="K1558" s="577"/>
      <c r="L1558" s="1965"/>
      <c r="M1558" s="649"/>
      <c r="N1558" s="649"/>
      <c r="O1558" s="649"/>
      <c r="P1558" s="649"/>
      <c r="Q1558" s="649"/>
      <c r="R1558" s="649"/>
      <c r="S1558" s="1964"/>
      <c r="T1558" s="1965"/>
      <c r="U1558" s="7"/>
      <c r="V1558" s="7"/>
      <c r="W1558" s="7"/>
      <c r="X1558" s="7"/>
      <c r="Y1558" s="7"/>
      <c r="Z1558" s="7"/>
      <c r="AA1558" s="7"/>
      <c r="AB1558" s="7"/>
      <c r="AC1558" s="7"/>
    </row>
    <row r="1559">
      <c r="A1559" s="1963"/>
      <c r="B1559" s="676"/>
      <c r="C1559" s="676"/>
      <c r="D1559" s="676"/>
      <c r="E1559" s="676"/>
      <c r="F1559" s="679"/>
      <c r="G1559" s="1781" t="s">
        <v>9</v>
      </c>
      <c r="H1559" s="1758">
        <f>SUM(H1554:H1558)</f>
        <v>5</v>
      </c>
      <c r="I1559" s="1690"/>
      <c r="J1559" s="576"/>
      <c r="K1559" s="577"/>
      <c r="L1559" s="649"/>
      <c r="M1559" s="649"/>
      <c r="N1559" s="649"/>
      <c r="O1559" s="649"/>
      <c r="P1559" s="649"/>
      <c r="Q1559" s="649"/>
      <c r="R1559" s="649"/>
      <c r="S1559" s="1964"/>
      <c r="T1559" s="1965"/>
      <c r="U1559" s="7"/>
      <c r="V1559" s="7"/>
      <c r="W1559" s="7"/>
      <c r="X1559" s="7"/>
      <c r="Y1559" s="7"/>
      <c r="Z1559" s="7"/>
      <c r="AA1559" s="7"/>
      <c r="AB1559" s="7"/>
      <c r="AC1559" s="7"/>
    </row>
    <row r="1560">
      <c r="A1560" s="1963"/>
      <c r="B1560" s="676"/>
      <c r="C1560" s="676"/>
      <c r="D1560" s="676"/>
      <c r="E1560" s="676"/>
      <c r="F1560" s="676"/>
      <c r="G1560" s="7"/>
      <c r="H1560" s="7"/>
      <c r="I1560" s="1690"/>
      <c r="J1560" s="576"/>
      <c r="K1560" s="577"/>
      <c r="L1560" s="649"/>
      <c r="M1560" s="649"/>
      <c r="N1560" s="649"/>
      <c r="O1560" s="649"/>
      <c r="P1560" s="649"/>
      <c r="Q1560" s="649"/>
      <c r="R1560" s="649"/>
      <c r="S1560" s="1964"/>
      <c r="T1560" s="1965"/>
      <c r="U1560" s="7"/>
      <c r="V1560" s="7"/>
      <c r="W1560" s="7"/>
      <c r="X1560" s="7"/>
      <c r="Y1560" s="7"/>
      <c r="Z1560" s="7"/>
      <c r="AA1560" s="7"/>
      <c r="AB1560" s="7"/>
      <c r="AC1560" s="7"/>
    </row>
    <row r="1561">
      <c r="A1561" s="1963"/>
      <c r="B1561" s="676"/>
      <c r="C1561" s="676"/>
      <c r="D1561" s="676"/>
      <c r="E1561" s="676"/>
      <c r="F1561" s="676"/>
      <c r="G1561" s="1834" t="s">
        <v>131</v>
      </c>
      <c r="H1561" s="1829">
        <f>(1500-H1559)</f>
        <v>1495</v>
      </c>
      <c r="I1561" s="1690"/>
      <c r="J1561" s="576"/>
      <c r="K1561" s="577"/>
      <c r="L1561" s="649"/>
      <c r="M1561" s="649"/>
      <c r="N1561" s="649"/>
      <c r="O1561" s="649"/>
      <c r="P1561" s="649"/>
      <c r="Q1561" s="649"/>
      <c r="R1561" s="649"/>
      <c r="S1561" s="1964"/>
      <c r="T1561" s="1965"/>
      <c r="U1561" s="7"/>
      <c r="V1561" s="7"/>
      <c r="W1561" s="7"/>
      <c r="X1561" s="7"/>
      <c r="Y1561" s="7"/>
      <c r="Z1561" s="7"/>
      <c r="AA1561" s="7"/>
      <c r="AB1561" s="7"/>
      <c r="AC1561" s="7"/>
    </row>
    <row r="1562">
      <c r="A1562" s="1963"/>
      <c r="B1562" s="676"/>
      <c r="C1562" s="676"/>
      <c r="D1562" s="676"/>
      <c r="E1562" s="676"/>
      <c r="F1562" s="676"/>
      <c r="G1562" s="676"/>
      <c r="H1562" s="636"/>
      <c r="I1562" s="1690"/>
      <c r="J1562" s="576"/>
      <c r="K1562" s="577"/>
      <c r="L1562" s="649"/>
      <c r="M1562" s="649"/>
      <c r="N1562" s="649"/>
      <c r="O1562" s="649"/>
      <c r="P1562" s="649"/>
      <c r="Q1562" s="649"/>
      <c r="R1562" s="649"/>
      <c r="S1562" s="1964"/>
      <c r="T1562" s="1965"/>
      <c r="U1562" s="7"/>
      <c r="V1562" s="7"/>
      <c r="W1562" s="7"/>
      <c r="X1562" s="7"/>
      <c r="Y1562" s="7"/>
      <c r="Z1562" s="7"/>
      <c r="AA1562" s="7"/>
      <c r="AB1562" s="7"/>
      <c r="AC1562" s="7"/>
    </row>
    <row r="1563">
      <c r="A1563" s="1757" t="s">
        <v>502</v>
      </c>
      <c r="B1563" s="1781" t="s">
        <v>2</v>
      </c>
      <c r="C1563" s="1781" t="s">
        <v>3</v>
      </c>
      <c r="D1563" s="1781" t="s">
        <v>4</v>
      </c>
      <c r="E1563" s="1781" t="s">
        <v>5</v>
      </c>
      <c r="F1563" s="1781" t="s">
        <v>6</v>
      </c>
      <c r="G1563" s="1781" t="s">
        <v>7</v>
      </c>
      <c r="H1563" s="1758" t="s">
        <v>9</v>
      </c>
      <c r="I1563" s="636"/>
      <c r="J1563" s="636"/>
      <c r="K1563" s="577"/>
      <c r="L1563" s="649"/>
      <c r="M1563" s="649"/>
      <c r="N1563" s="649"/>
      <c r="O1563" s="649"/>
      <c r="P1563" s="649"/>
      <c r="Q1563" s="649"/>
      <c r="R1563" s="649"/>
      <c r="S1563" s="1964"/>
      <c r="T1563" s="1965"/>
      <c r="U1563" s="7"/>
      <c r="V1563" s="7"/>
      <c r="W1563" s="7"/>
      <c r="X1563" s="7"/>
      <c r="Y1563" s="7"/>
      <c r="Z1563" s="7"/>
      <c r="AA1563" s="7"/>
      <c r="AB1563" s="7"/>
      <c r="AC1563" s="7"/>
    </row>
    <row r="1564">
      <c r="A1564" s="1714"/>
      <c r="B1564" s="701">
        <f t="shared" ref="B1564:H1564" si="1132">SUM(B1531,B1551)</f>
        <v>53</v>
      </c>
      <c r="C1564" s="701">
        <f t="shared" si="1132"/>
        <v>35</v>
      </c>
      <c r="D1564" s="701">
        <f t="shared" si="1132"/>
        <v>48</v>
      </c>
      <c r="E1564" s="701">
        <f t="shared" si="1132"/>
        <v>48</v>
      </c>
      <c r="F1564" s="701">
        <f t="shared" si="1132"/>
        <v>0</v>
      </c>
      <c r="G1564" s="701">
        <f t="shared" si="1132"/>
        <v>0</v>
      </c>
      <c r="H1564" s="701">
        <f t="shared" si="1132"/>
        <v>184</v>
      </c>
      <c r="I1564" s="636"/>
      <c r="J1564" s="636"/>
      <c r="K1564" s="577"/>
      <c r="L1564" s="649"/>
      <c r="M1564" s="649"/>
      <c r="N1564" s="649"/>
      <c r="O1564" s="649"/>
      <c r="P1564" s="649"/>
      <c r="Q1564" s="649"/>
      <c r="R1564" s="649"/>
      <c r="S1564" s="1964"/>
      <c r="T1564" s="1965"/>
      <c r="U1564" s="7"/>
      <c r="V1564" s="7"/>
      <c r="W1564" s="7"/>
      <c r="X1564" s="7"/>
      <c r="Y1564" s="7"/>
      <c r="Z1564" s="7"/>
      <c r="AA1564" s="7"/>
      <c r="AB1564" s="7"/>
      <c r="AC1564" s="7"/>
    </row>
    <row r="1565">
      <c r="A1565" s="1969"/>
      <c r="B1565" s="722"/>
      <c r="C1565" s="722"/>
      <c r="D1565" s="722"/>
      <c r="E1565" s="722"/>
      <c r="F1565" s="722"/>
      <c r="G1565" s="722"/>
      <c r="H1565" s="1799"/>
      <c r="I1565" s="1972"/>
      <c r="J1565" s="577"/>
      <c r="K1565" s="721"/>
      <c r="L1565" s="1799"/>
      <c r="M1565" s="1799"/>
      <c r="N1565" s="1799"/>
      <c r="O1565" s="1799"/>
      <c r="P1565" s="1799"/>
      <c r="Q1565" s="1799"/>
      <c r="R1565" s="1799"/>
      <c r="S1565" s="1971"/>
      <c r="T1565" s="1972"/>
      <c r="U1565" s="1990"/>
      <c r="V1565" s="1990"/>
      <c r="W1565" s="1990"/>
      <c r="X1565" s="1990"/>
      <c r="Y1565" s="1990"/>
      <c r="Z1565" s="1990"/>
      <c r="AA1565" s="1990"/>
      <c r="AB1565" s="1990"/>
      <c r="AC1565" s="1990"/>
    </row>
    <row r="1566">
      <c r="A1566" s="1943" t="s">
        <v>156</v>
      </c>
      <c r="B1566" s="1781" t="s">
        <v>2</v>
      </c>
      <c r="C1566" s="1781" t="s">
        <v>3</v>
      </c>
      <c r="D1566" s="1781" t="s">
        <v>4</v>
      </c>
      <c r="E1566" s="1781" t="s">
        <v>5</v>
      </c>
      <c r="F1566" s="1781" t="s">
        <v>6</v>
      </c>
      <c r="G1566" s="1781" t="s">
        <v>7</v>
      </c>
      <c r="H1566" s="1782" t="s">
        <v>8</v>
      </c>
      <c r="I1566" s="1781" t="s">
        <v>9</v>
      </c>
      <c r="J1566" s="588"/>
      <c r="K1566" s="1991" t="s">
        <v>373</v>
      </c>
      <c r="L1566" s="1992" t="s">
        <v>374</v>
      </c>
      <c r="M1566" s="1992" t="s">
        <v>280</v>
      </c>
      <c r="N1566" s="1992" t="s">
        <v>299</v>
      </c>
      <c r="O1566" s="1991" t="s">
        <v>131</v>
      </c>
      <c r="P1566" s="1993" t="s">
        <v>282</v>
      </c>
      <c r="Q1566" s="1993" t="s">
        <v>283</v>
      </c>
      <c r="R1566" s="1994" t="s">
        <v>284</v>
      </c>
      <c r="S1566" s="1993" t="s">
        <v>429</v>
      </c>
      <c r="T1566" s="1994" t="s">
        <v>430</v>
      </c>
      <c r="U1566" s="7"/>
      <c r="V1566" s="7"/>
      <c r="W1566" s="7"/>
      <c r="X1566" s="7"/>
      <c r="Y1566" s="7"/>
      <c r="Z1566" s="7"/>
      <c r="AA1566" s="7"/>
      <c r="AB1566" s="7"/>
      <c r="AC1566" s="7"/>
    </row>
    <row r="1567">
      <c r="A1567" s="1837" t="s">
        <v>1128</v>
      </c>
      <c r="B1567" s="1760">
        <v>10.0</v>
      </c>
      <c r="C1567" s="1760">
        <v>11.0</v>
      </c>
      <c r="D1567" s="1760">
        <v>12.0</v>
      </c>
      <c r="E1567" s="1760">
        <v>13.0</v>
      </c>
      <c r="F1567" s="1760">
        <v>14.0</v>
      </c>
      <c r="G1567" s="1760">
        <v>15.0</v>
      </c>
      <c r="H1567" s="1760">
        <v>16.0</v>
      </c>
      <c r="I1567" s="1685"/>
      <c r="J1567" s="1531"/>
      <c r="K1567" s="1995" t="s">
        <v>305</v>
      </c>
      <c r="L1567" s="1996" t="s">
        <v>375</v>
      </c>
      <c r="M1567" s="1997">
        <v>21.0</v>
      </c>
      <c r="N1567" s="1997">
        <v>17.0</v>
      </c>
      <c r="O1567" s="1995">
        <f t="shared" ref="O1567:O1571" si="1133">(M1567-N1567)</f>
        <v>4</v>
      </c>
      <c r="P1567" s="968">
        <v>2800.0</v>
      </c>
      <c r="Q1567" s="807">
        <f>(H1211)</f>
        <v>747</v>
      </c>
      <c r="R1567" s="1998">
        <f t="shared" ref="R1567:R1569" si="1134">(Q1567/P1567)</f>
        <v>0.2667857143</v>
      </c>
      <c r="S1567" s="1999">
        <f t="shared" ref="S1567:S1568" si="1135">(Q1567/11*21)</f>
        <v>1426.090909</v>
      </c>
      <c r="T1567" s="2000">
        <f t="shared" ref="T1567:T1578" si="1136">(S1567/P1567)</f>
        <v>0.5093181818</v>
      </c>
      <c r="U1567" s="7"/>
      <c r="V1567" s="7"/>
      <c r="W1567" s="7"/>
      <c r="X1567" s="7"/>
      <c r="Y1567" s="7"/>
      <c r="Z1567" s="7"/>
      <c r="AA1567" s="7"/>
      <c r="AB1567" s="7"/>
      <c r="AC1567" s="7"/>
    </row>
    <row r="1568">
      <c r="A1568" s="1800" t="s">
        <v>163</v>
      </c>
      <c r="B1568" s="1705"/>
      <c r="C1568" s="1705"/>
      <c r="D1568" s="1705"/>
      <c r="E1568" s="1705"/>
      <c r="F1568" s="1705"/>
      <c r="G1568" s="1705"/>
      <c r="H1568" s="1705"/>
      <c r="I1568" s="1705"/>
      <c r="J1568" s="1706"/>
      <c r="K1568" s="1995" t="s">
        <v>331</v>
      </c>
      <c r="L1568" s="1997" t="s">
        <v>1089</v>
      </c>
      <c r="M1568" s="1997">
        <v>21.0</v>
      </c>
      <c r="N1568" s="1997">
        <v>15.0</v>
      </c>
      <c r="O1568" s="1995">
        <f t="shared" si="1133"/>
        <v>6</v>
      </c>
      <c r="P1568" s="968">
        <v>2800.0</v>
      </c>
      <c r="Q1568" s="807">
        <f>(H1369)</f>
        <v>967</v>
      </c>
      <c r="R1568" s="1998">
        <f t="shared" si="1134"/>
        <v>0.3453571429</v>
      </c>
      <c r="S1568" s="1999">
        <f t="shared" si="1135"/>
        <v>1846.090909</v>
      </c>
      <c r="T1568" s="2000">
        <f t="shared" si="1136"/>
        <v>0.6593181818</v>
      </c>
      <c r="U1568" s="7"/>
      <c r="V1568" s="7"/>
      <c r="W1568" s="7"/>
      <c r="X1568" s="7"/>
      <c r="Y1568" s="7"/>
      <c r="Z1568" s="7"/>
      <c r="AA1568" s="7"/>
      <c r="AB1568" s="7"/>
      <c r="AC1568" s="7"/>
    </row>
    <row r="1569">
      <c r="A1569" s="1722" t="s">
        <v>164</v>
      </c>
      <c r="B1569" s="1801">
        <v>476.14</v>
      </c>
      <c r="C1569" s="1801">
        <v>517.64</v>
      </c>
      <c r="D1569" s="1801">
        <v>517.09</v>
      </c>
      <c r="E1569" s="1784">
        <v>609.16</v>
      </c>
      <c r="F1569" s="1784"/>
      <c r="G1569" s="1784"/>
      <c r="H1569" s="1801"/>
      <c r="I1569" s="1783">
        <f t="shared" ref="I1569:I1573" si="1137">SUM(B1569:H1569)</f>
        <v>2120.03</v>
      </c>
      <c r="J1569" s="588"/>
      <c r="K1569" s="1995" t="s">
        <v>759</v>
      </c>
      <c r="L1569" s="1997" t="s">
        <v>1159</v>
      </c>
      <c r="M1569" s="1997">
        <v>16.0</v>
      </c>
      <c r="N1569" s="1997">
        <v>1.0</v>
      </c>
      <c r="O1569" s="1995">
        <f t="shared" si="1133"/>
        <v>15</v>
      </c>
      <c r="P1569" s="968">
        <v>700.0</v>
      </c>
      <c r="Q1569" s="807">
        <f>(H1501)</f>
        <v>0</v>
      </c>
      <c r="R1569" s="1998">
        <f t="shared" si="1134"/>
        <v>0</v>
      </c>
      <c r="S1569" s="1999">
        <f>(Q1569/15*26)</f>
        <v>0</v>
      </c>
      <c r="T1569" s="2000">
        <f t="shared" si="1136"/>
        <v>0</v>
      </c>
      <c r="U1569" s="7"/>
      <c r="V1569" s="7"/>
      <c r="W1569" s="7"/>
      <c r="X1569" s="7"/>
      <c r="Y1569" s="7"/>
      <c r="Z1569" s="7"/>
      <c r="AA1569" s="7"/>
      <c r="AB1569" s="7"/>
      <c r="AC1569" s="7"/>
    </row>
    <row r="1570">
      <c r="A1570" s="1722" t="s">
        <v>165</v>
      </c>
      <c r="B1570" s="1801">
        <v>406.16</v>
      </c>
      <c r="C1570" s="1801">
        <v>208.91</v>
      </c>
      <c r="D1570" s="1801">
        <v>392.8</v>
      </c>
      <c r="E1570" s="1784">
        <v>333.43</v>
      </c>
      <c r="F1570" s="1784"/>
      <c r="G1570" s="1784"/>
      <c r="H1570" s="1801"/>
      <c r="I1570" s="1783">
        <f t="shared" si="1137"/>
        <v>1341.3</v>
      </c>
      <c r="J1570" s="588"/>
      <c r="K1570" s="2001" t="s">
        <v>785</v>
      </c>
      <c r="L1570" s="2002" t="s">
        <v>785</v>
      </c>
      <c r="M1570" s="2002">
        <f t="shared" ref="M1570:N1570" si="1138">sum(M1567:M1569)</f>
        <v>58</v>
      </c>
      <c r="N1570" s="2002">
        <f t="shared" si="1138"/>
        <v>33</v>
      </c>
      <c r="O1570" s="2001">
        <f t="shared" si="1133"/>
        <v>25</v>
      </c>
      <c r="P1570" s="2003">
        <f t="shared" ref="P1570:S1570" si="1139">sum(P1567:P1569)</f>
        <v>6300</v>
      </c>
      <c r="Q1570" s="2003">
        <f t="shared" si="1139"/>
        <v>1714</v>
      </c>
      <c r="R1570" s="2004">
        <f t="shared" si="1139"/>
        <v>0.6121428571</v>
      </c>
      <c r="S1570" s="2005">
        <f t="shared" si="1139"/>
        <v>3272.181818</v>
      </c>
      <c r="T1570" s="2000">
        <f t="shared" si="1136"/>
        <v>0.5193939394</v>
      </c>
      <c r="U1570" s="7"/>
      <c r="V1570" s="7"/>
      <c r="W1570" s="7"/>
      <c r="X1570" s="7"/>
      <c r="Y1570" s="7"/>
      <c r="Z1570" s="7"/>
      <c r="AA1570" s="7"/>
      <c r="AB1570" s="7"/>
      <c r="AC1570" s="7"/>
    </row>
    <row r="1571">
      <c r="A1571" s="1722" t="s">
        <v>166</v>
      </c>
      <c r="B1571" s="1801">
        <v>0.0</v>
      </c>
      <c r="C1571" s="1801">
        <v>0.0</v>
      </c>
      <c r="D1571" s="1801">
        <v>0.0</v>
      </c>
      <c r="E1571" s="1801">
        <v>0.0</v>
      </c>
      <c r="F1571" s="1784"/>
      <c r="G1571" s="1784"/>
      <c r="H1571" s="1801"/>
      <c r="I1571" s="1783">
        <f t="shared" si="1137"/>
        <v>0</v>
      </c>
      <c r="J1571" s="588"/>
      <c r="K1571" s="1997" t="s">
        <v>980</v>
      </c>
      <c r="L1571" s="1996" t="s">
        <v>378</v>
      </c>
      <c r="M1571" s="1997">
        <v>18.0</v>
      </c>
      <c r="N1571" s="1997">
        <v>12.0</v>
      </c>
      <c r="O1571" s="1995">
        <f t="shared" si="1133"/>
        <v>6</v>
      </c>
      <c r="P1571" s="968">
        <v>1100.0</v>
      </c>
      <c r="Q1571" s="807">
        <f>(H1544)</f>
        <v>571</v>
      </c>
      <c r="R1571" s="1998">
        <f t="shared" ref="R1571:R1572" si="1140">(Q1571/P1571)</f>
        <v>0.5190909091</v>
      </c>
      <c r="S1571" s="1999">
        <f t="shared" ref="S1571:S1572" si="1141">(Q1571/11*21)</f>
        <v>1090.090909</v>
      </c>
      <c r="T1571" s="2000">
        <f t="shared" si="1136"/>
        <v>0.9909917355</v>
      </c>
      <c r="U1571" s="7"/>
      <c r="V1571" s="7"/>
      <c r="W1571" s="7"/>
      <c r="X1571" s="7"/>
      <c r="Y1571" s="7"/>
      <c r="Z1571" s="7"/>
      <c r="AA1571" s="7"/>
      <c r="AB1571" s="7"/>
      <c r="AC1571" s="7"/>
    </row>
    <row r="1572">
      <c r="A1572" s="1722" t="s">
        <v>589</v>
      </c>
      <c r="B1572" s="1801">
        <v>0.0</v>
      </c>
      <c r="C1572" s="1801">
        <v>0.0</v>
      </c>
      <c r="D1572" s="1801">
        <v>0.0</v>
      </c>
      <c r="E1572" s="1801">
        <v>0.0</v>
      </c>
      <c r="F1572" s="1784"/>
      <c r="G1572" s="1784"/>
      <c r="H1572" s="1801"/>
      <c r="I1572" s="1783">
        <f t="shared" si="1137"/>
        <v>0</v>
      </c>
      <c r="J1572" s="588"/>
      <c r="K1572" s="1997" t="s">
        <v>485</v>
      </c>
      <c r="L1572" s="1997" t="s">
        <v>1042</v>
      </c>
      <c r="M1572" s="1997">
        <v>1.0</v>
      </c>
      <c r="N1572" s="1997">
        <v>1.0</v>
      </c>
      <c r="O1572" s="1997" t="s">
        <v>79</v>
      </c>
      <c r="P1572" s="968">
        <v>500.0</v>
      </c>
      <c r="Q1572" s="2056">
        <f>H1559</f>
        <v>5</v>
      </c>
      <c r="R1572" s="1998">
        <f t="shared" si="1140"/>
        <v>0.01</v>
      </c>
      <c r="S1572" s="1999">
        <f t="shared" si="1141"/>
        <v>9.545454545</v>
      </c>
      <c r="T1572" s="2000">
        <f t="shared" si="1136"/>
        <v>0.01909090909</v>
      </c>
      <c r="U1572" s="7"/>
      <c r="V1572" s="7"/>
      <c r="W1572" s="7"/>
      <c r="X1572" s="7"/>
      <c r="Y1572" s="7"/>
      <c r="Z1572" s="7"/>
      <c r="AA1572" s="7"/>
      <c r="AB1572" s="7"/>
      <c r="AC1572" s="7"/>
    </row>
    <row r="1573">
      <c r="A1573" s="700" t="s">
        <v>1090</v>
      </c>
      <c r="B1573" s="1801">
        <v>157.31</v>
      </c>
      <c r="C1573" s="1801">
        <v>152.48</v>
      </c>
      <c r="D1573" s="1801">
        <v>216.49</v>
      </c>
      <c r="E1573" s="1801"/>
      <c r="F1573" s="1784"/>
      <c r="G1573" s="1784"/>
      <c r="H1573" s="1801"/>
      <c r="I1573" s="1783">
        <f t="shared" si="1137"/>
        <v>526.28</v>
      </c>
      <c r="J1573" s="588"/>
      <c r="K1573" s="2001" t="s">
        <v>787</v>
      </c>
      <c r="L1573" s="2002" t="s">
        <v>787</v>
      </c>
      <c r="M1573" s="2002">
        <f t="shared" ref="M1573:P1573" si="1142">sum(M1570:M1571)</f>
        <v>76</v>
      </c>
      <c r="N1573" s="2002">
        <f t="shared" si="1142"/>
        <v>45</v>
      </c>
      <c r="O1573" s="2002">
        <f t="shared" si="1142"/>
        <v>31</v>
      </c>
      <c r="P1573" s="2003">
        <f t="shared" si="1142"/>
        <v>7400</v>
      </c>
      <c r="Q1573" s="2003">
        <f>sum(Q1571:Q1572)</f>
        <v>576</v>
      </c>
      <c r="R1573" s="2004">
        <f>sum(R1570:R1571)</f>
        <v>1.131233766</v>
      </c>
      <c r="S1573" s="2005">
        <f>sum(S1571:S1572)</f>
        <v>1099.636364</v>
      </c>
      <c r="T1573" s="2000">
        <f t="shared" si="1136"/>
        <v>0.1485995086</v>
      </c>
      <c r="U1573" s="7"/>
      <c r="V1573" s="7"/>
      <c r="W1573" s="7"/>
      <c r="X1573" s="7"/>
      <c r="Y1573" s="7"/>
      <c r="Z1573" s="7"/>
      <c r="AA1573" s="7"/>
      <c r="AB1573" s="7"/>
      <c r="AC1573" s="7"/>
    </row>
    <row r="1574">
      <c r="A1574" s="1943" t="s">
        <v>9</v>
      </c>
      <c r="B1574" s="1782">
        <f t="shared" ref="B1574:I1574" si="1143">SUM(B1569:B1573)</f>
        <v>1039.61</v>
      </c>
      <c r="C1574" s="1782">
        <f t="shared" si="1143"/>
        <v>879.03</v>
      </c>
      <c r="D1574" s="1782">
        <f t="shared" si="1143"/>
        <v>1126.38</v>
      </c>
      <c r="E1574" s="1782">
        <f t="shared" si="1143"/>
        <v>942.59</v>
      </c>
      <c r="F1574" s="1782">
        <f t="shared" si="1143"/>
        <v>0</v>
      </c>
      <c r="G1574" s="1782">
        <f t="shared" si="1143"/>
        <v>0</v>
      </c>
      <c r="H1574" s="1782">
        <f t="shared" si="1143"/>
        <v>0</v>
      </c>
      <c r="I1574" s="1782">
        <f t="shared" si="1143"/>
        <v>3987.61</v>
      </c>
      <c r="J1574" s="588"/>
      <c r="K1574" s="305" t="s">
        <v>454</v>
      </c>
      <c r="L1574" s="2007" t="s">
        <v>791</v>
      </c>
      <c r="M1574" s="221">
        <v>11.0</v>
      </c>
      <c r="N1574" s="221">
        <v>9.0</v>
      </c>
      <c r="O1574" s="1995">
        <f t="shared" ref="O1574:O1577" si="1144">(M1574-N1574)</f>
        <v>2</v>
      </c>
      <c r="P1574" s="2008">
        <v>22000.0</v>
      </c>
      <c r="Q1574" s="2009">
        <f>(F1582)</f>
        <v>6167.97</v>
      </c>
      <c r="R1574" s="306">
        <f t="shared" ref="R1574:R1577" si="1145">(Q1574/P1574)</f>
        <v>0.2803622727</v>
      </c>
      <c r="S1574" s="2010">
        <f t="shared" ref="S1574:S1577" si="1146">(Q1574/17*31)</f>
        <v>11247.47471</v>
      </c>
      <c r="T1574" s="2000">
        <f t="shared" si="1136"/>
        <v>0.5112488503</v>
      </c>
      <c r="U1574" s="7"/>
      <c r="V1574" s="7"/>
      <c r="W1574" s="7"/>
      <c r="X1574" s="7"/>
      <c r="Y1574" s="7"/>
      <c r="Z1574" s="7"/>
      <c r="AA1574" s="7"/>
      <c r="AB1574" s="7"/>
      <c r="AC1574" s="7"/>
    </row>
    <row r="1575">
      <c r="A1575" s="1963"/>
      <c r="B1575" s="576"/>
      <c r="C1575" s="576"/>
      <c r="D1575" s="576"/>
      <c r="E1575" s="676"/>
      <c r="F1575" s="727"/>
      <c r="G1575" s="727"/>
      <c r="H1575" s="727"/>
      <c r="I1575" s="727"/>
      <c r="J1575" s="588"/>
      <c r="K1575" s="305" t="s">
        <v>456</v>
      </c>
      <c r="L1575" s="304" t="s">
        <v>792</v>
      </c>
      <c r="M1575" s="221">
        <v>11.0</v>
      </c>
      <c r="N1575" s="221">
        <v>9.0</v>
      </c>
      <c r="O1575" s="1995">
        <f t="shared" si="1144"/>
        <v>2</v>
      </c>
      <c r="P1575" s="2008">
        <v>15000.0</v>
      </c>
      <c r="Q1575" s="2009">
        <f>(G1582)</f>
        <v>2344.96</v>
      </c>
      <c r="R1575" s="1998">
        <f t="shared" si="1145"/>
        <v>0.1563306667</v>
      </c>
      <c r="S1575" s="2010">
        <f t="shared" si="1146"/>
        <v>4276.103529</v>
      </c>
      <c r="T1575" s="2000">
        <f t="shared" si="1136"/>
        <v>0.2850735686</v>
      </c>
      <c r="U1575" s="7"/>
      <c r="V1575" s="7"/>
      <c r="W1575" s="7"/>
      <c r="X1575" s="7"/>
      <c r="Y1575" s="7"/>
      <c r="Z1575" s="7"/>
      <c r="AA1575" s="7"/>
      <c r="AB1575" s="7"/>
      <c r="AC1575" s="7"/>
    </row>
    <row r="1576">
      <c r="A1576" s="1963"/>
      <c r="B1576" s="576"/>
      <c r="C1576" s="576"/>
      <c r="D1576" s="576"/>
      <c r="E1576" s="676"/>
      <c r="F1576" s="727"/>
      <c r="G1576" s="727"/>
      <c r="H1576" s="727"/>
      <c r="I1576" s="727"/>
      <c r="J1576" s="588"/>
      <c r="K1576" s="305" t="s">
        <v>455</v>
      </c>
      <c r="L1576" s="304"/>
      <c r="M1576" s="221">
        <v>11.0</v>
      </c>
      <c r="N1576" s="221">
        <v>6.0</v>
      </c>
      <c r="O1576" s="1995">
        <f t="shared" si="1144"/>
        <v>5</v>
      </c>
      <c r="P1576" s="2008">
        <v>22000.0</v>
      </c>
      <c r="Q1576" s="2009">
        <f>(H1582)</f>
        <v>1769.92</v>
      </c>
      <c r="R1576" s="1998">
        <f t="shared" si="1145"/>
        <v>0.08045090909</v>
      </c>
      <c r="S1576" s="2010">
        <f t="shared" si="1146"/>
        <v>3227.501176</v>
      </c>
      <c r="T1576" s="2000">
        <f t="shared" si="1136"/>
        <v>0.1467045989</v>
      </c>
      <c r="U1576" s="7"/>
      <c r="V1576" s="7"/>
      <c r="W1576" s="7"/>
      <c r="X1576" s="7"/>
      <c r="Y1576" s="7"/>
      <c r="Z1576" s="7"/>
      <c r="AA1576" s="7"/>
      <c r="AB1576" s="7"/>
      <c r="AC1576" s="7"/>
    </row>
    <row r="1577">
      <c r="A1577" s="1963"/>
      <c r="B1577" s="576"/>
      <c r="C1577" s="576"/>
      <c r="D1577" s="1834" t="s">
        <v>35</v>
      </c>
      <c r="E1577" s="1834" t="s">
        <v>164</v>
      </c>
      <c r="F1577" s="1834" t="s">
        <v>165</v>
      </c>
      <c r="G1577" s="1833" t="s">
        <v>166</v>
      </c>
      <c r="H1577" s="1833" t="s">
        <v>589</v>
      </c>
      <c r="I1577" s="1854" t="s">
        <v>1110</v>
      </c>
      <c r="J1577" s="588"/>
      <c r="K1577" s="305" t="s">
        <v>590</v>
      </c>
      <c r="L1577" s="2007"/>
      <c r="M1577" s="221">
        <v>11.0</v>
      </c>
      <c r="N1577" s="221">
        <v>6.0</v>
      </c>
      <c r="O1577" s="1995">
        <f t="shared" si="1144"/>
        <v>5</v>
      </c>
      <c r="P1577" s="2008">
        <v>22000.0</v>
      </c>
      <c r="Q1577" s="2009">
        <f>(I1582)</f>
        <v>3710.38</v>
      </c>
      <c r="R1577" s="1998">
        <f t="shared" si="1145"/>
        <v>0.1686536364</v>
      </c>
      <c r="S1577" s="2010">
        <f t="shared" si="1146"/>
        <v>6765.987059</v>
      </c>
      <c r="T1577" s="2000">
        <f t="shared" si="1136"/>
        <v>0.3075448663</v>
      </c>
      <c r="U1577" s="7"/>
      <c r="V1577" s="7"/>
      <c r="W1577" s="7"/>
      <c r="X1577" s="7"/>
      <c r="Y1577" s="7"/>
      <c r="Z1577" s="7"/>
      <c r="AA1577" s="7"/>
      <c r="AB1577" s="7"/>
      <c r="AC1577" s="7"/>
    </row>
    <row r="1578">
      <c r="A1578" s="1963"/>
      <c r="B1578" s="576"/>
      <c r="C1578" s="576"/>
      <c r="D1578" s="1988">
        <v>44843.0</v>
      </c>
      <c r="E1578" s="2034">
        <f t="shared" ref="E1578:I1578" si="1147">E1049</f>
        <v>4888.65</v>
      </c>
      <c r="F1578" s="2034">
        <f t="shared" si="1147"/>
        <v>2517.33</v>
      </c>
      <c r="G1578" s="2034">
        <f t="shared" si="1147"/>
        <v>2344.96</v>
      </c>
      <c r="H1578" s="2034">
        <f t="shared" si="1147"/>
        <v>1769.92</v>
      </c>
      <c r="I1578" s="2034">
        <f t="shared" si="1147"/>
        <v>1723.64</v>
      </c>
      <c r="J1578" s="588"/>
      <c r="K1578" s="2013" t="s">
        <v>795</v>
      </c>
      <c r="L1578" s="2014" t="s">
        <v>795</v>
      </c>
      <c r="M1578" s="2002">
        <f t="shared" ref="M1578:Q1578" si="1148">sum(M1574:M1577)</f>
        <v>44</v>
      </c>
      <c r="N1578" s="2002">
        <f t="shared" si="1148"/>
        <v>30</v>
      </c>
      <c r="O1578" s="2002">
        <f t="shared" si="1148"/>
        <v>14</v>
      </c>
      <c r="P1578" s="2015">
        <f t="shared" si="1148"/>
        <v>81000</v>
      </c>
      <c r="Q1578" s="2015">
        <f t="shared" si="1148"/>
        <v>13993.23</v>
      </c>
      <c r="R1578" s="2004">
        <f>sum(R1575:R1577)</f>
        <v>0.4054352121</v>
      </c>
      <c r="S1578" s="2015">
        <f>sum(S1574:S1577)</f>
        <v>25517.06647</v>
      </c>
      <c r="T1578" s="2000">
        <f t="shared" si="1136"/>
        <v>0.315025512</v>
      </c>
      <c r="U1578" s="7"/>
      <c r="V1578" s="7"/>
      <c r="W1578" s="7"/>
      <c r="X1578" s="7"/>
      <c r="Y1578" s="7"/>
      <c r="Z1578" s="7"/>
      <c r="AA1578" s="7"/>
      <c r="AB1578" s="7"/>
      <c r="AC1578" s="7"/>
    </row>
    <row r="1579">
      <c r="A1579" s="1963"/>
      <c r="B1579" s="576"/>
      <c r="C1579" s="576"/>
      <c r="D1579" s="1989">
        <v>44850.0</v>
      </c>
      <c r="E1579" s="2034">
        <f t="shared" ref="E1579:I1579" si="1149">E1050</f>
        <v>5614.68</v>
      </c>
      <c r="F1579" s="2034">
        <f t="shared" si="1149"/>
        <v>2309.34</v>
      </c>
      <c r="G1579" s="2034">
        <f t="shared" si="1149"/>
        <v>0</v>
      </c>
      <c r="H1579" s="2034">
        <f t="shared" si="1149"/>
        <v>0</v>
      </c>
      <c r="I1579" s="2034">
        <f t="shared" si="1149"/>
        <v>1460.46</v>
      </c>
      <c r="J1579" s="576"/>
      <c r="K1579" s="576"/>
      <c r="L1579" s="1963"/>
      <c r="M1579" s="1963"/>
      <c r="N1579" s="1963"/>
      <c r="O1579" s="576"/>
      <c r="P1579" s="629"/>
      <c r="Q1579" s="629"/>
      <c r="R1579" s="1690"/>
      <c r="S1579" s="629"/>
      <c r="T1579" s="1690"/>
      <c r="U1579" s="7"/>
      <c r="V1579" s="7"/>
      <c r="W1579" s="7"/>
      <c r="X1579" s="7"/>
      <c r="Y1579" s="7"/>
      <c r="Z1579" s="7"/>
      <c r="AA1579" s="7"/>
      <c r="AB1579" s="7"/>
      <c r="AC1579" s="7"/>
    </row>
    <row r="1580">
      <c r="A1580" s="1963"/>
      <c r="B1580" s="576"/>
      <c r="C1580" s="576"/>
      <c r="D1580" s="1989">
        <v>44857.0</v>
      </c>
      <c r="E1580" s="2035">
        <f>I1569</f>
        <v>2120.03</v>
      </c>
      <c r="F1580" s="2035">
        <f>I1570</f>
        <v>1341.3</v>
      </c>
      <c r="G1580" s="2035">
        <f>I1571</f>
        <v>0</v>
      </c>
      <c r="H1580" s="2035">
        <f>I1572</f>
        <v>0</v>
      </c>
      <c r="I1580" s="2035">
        <f>I1573</f>
        <v>526.28</v>
      </c>
      <c r="J1580" s="576"/>
      <c r="K1580" s="577"/>
      <c r="L1580" s="1975"/>
      <c r="M1580" s="1975"/>
      <c r="N1580" s="1975"/>
      <c r="O1580" s="577"/>
      <c r="P1580" s="1964"/>
      <c r="Q1580" s="1964"/>
      <c r="R1580" s="1965"/>
      <c r="S1580" s="1968"/>
      <c r="T1580" s="716" t="s">
        <v>1043</v>
      </c>
      <c r="U1580" s="7"/>
      <c r="V1580" s="7"/>
      <c r="W1580" s="7"/>
      <c r="X1580" s="7"/>
      <c r="Y1580" s="7"/>
      <c r="Z1580" s="7"/>
      <c r="AA1580" s="7"/>
      <c r="AB1580" s="7"/>
      <c r="AC1580" s="7"/>
    </row>
    <row r="1581">
      <c r="A1581" s="1963"/>
      <c r="B1581" s="576"/>
      <c r="C1581" s="576"/>
      <c r="D1581" s="1989">
        <v>44864.0</v>
      </c>
      <c r="E1581" s="2035"/>
      <c r="F1581" s="2035"/>
      <c r="G1581" s="2035"/>
      <c r="H1581" s="2035"/>
      <c r="I1581" s="2035"/>
      <c r="J1581" s="576"/>
      <c r="K1581" s="576"/>
      <c r="L1581" s="1963"/>
      <c r="M1581" s="1963"/>
      <c r="N1581" s="1963"/>
      <c r="O1581" s="576"/>
      <c r="P1581" s="629"/>
      <c r="Q1581" s="629"/>
      <c r="R1581" s="1690"/>
      <c r="S1581" s="629"/>
      <c r="T1581" s="717" t="s">
        <v>1044</v>
      </c>
      <c r="U1581" s="7"/>
      <c r="V1581" s="7"/>
      <c r="W1581" s="7"/>
      <c r="X1581" s="7"/>
      <c r="Y1581" s="7"/>
      <c r="Z1581" s="7"/>
      <c r="AA1581" s="7"/>
      <c r="AB1581" s="7"/>
      <c r="AC1581" s="7"/>
    </row>
    <row r="1582">
      <c r="A1582" s="1963"/>
      <c r="B1582" s="576"/>
      <c r="C1582" s="576"/>
      <c r="D1582" s="2036" t="s">
        <v>9</v>
      </c>
      <c r="E1582" s="2037">
        <f t="shared" ref="E1582:I1582" si="1150">SUM(E1578:E1581)</f>
        <v>12623.36</v>
      </c>
      <c r="F1582" s="2037">
        <f t="shared" si="1150"/>
        <v>6167.97</v>
      </c>
      <c r="G1582" s="2037">
        <f t="shared" si="1150"/>
        <v>2344.96</v>
      </c>
      <c r="H1582" s="2037">
        <f t="shared" si="1150"/>
        <v>1769.92</v>
      </c>
      <c r="I1582" s="2037">
        <f t="shared" si="1150"/>
        <v>3710.38</v>
      </c>
      <c r="J1582" s="576"/>
      <c r="K1582" s="576"/>
      <c r="L1582" s="1963"/>
      <c r="M1582" s="1963"/>
      <c r="N1582" s="1963"/>
      <c r="O1582" s="576"/>
      <c r="P1582" s="629"/>
      <c r="Q1582" s="629"/>
      <c r="R1582" s="1690"/>
      <c r="S1582" s="629"/>
      <c r="T1582" s="720" t="s">
        <v>1045</v>
      </c>
      <c r="U1582" s="7"/>
      <c r="V1582" s="7"/>
      <c r="W1582" s="7"/>
      <c r="X1582" s="7"/>
      <c r="Y1582" s="7"/>
      <c r="Z1582" s="7"/>
      <c r="AA1582" s="7"/>
      <c r="AB1582" s="7"/>
      <c r="AC1582" s="7"/>
    </row>
    <row r="1583">
      <c r="A1583" s="1963"/>
      <c r="B1583" s="576"/>
      <c r="C1583" s="576"/>
      <c r="D1583" s="1834" t="s">
        <v>167</v>
      </c>
      <c r="E1583" s="2038">
        <f>(E1582/23000)</f>
        <v>0.5488417391</v>
      </c>
      <c r="F1583" s="2038">
        <f>(F1582/16000)</f>
        <v>0.385498125</v>
      </c>
      <c r="G1583" s="2038">
        <f>(G1582/23000)</f>
        <v>0.1019547826</v>
      </c>
      <c r="H1583" s="2038">
        <f t="shared" ref="H1583:I1583" si="1151">(H1582/20000)</f>
        <v>0.088496</v>
      </c>
      <c r="I1583" s="2038">
        <f t="shared" si="1151"/>
        <v>0.185519</v>
      </c>
      <c r="J1583" s="576"/>
      <c r="K1583" s="576"/>
      <c r="L1583" s="1963"/>
      <c r="M1583" s="1963"/>
      <c r="N1583" s="1963"/>
      <c r="O1583" s="576"/>
      <c r="P1583" s="629"/>
      <c r="Q1583" s="629"/>
      <c r="R1583" s="1690"/>
      <c r="S1583" s="629"/>
      <c r="T1583" s="724" t="s">
        <v>1046</v>
      </c>
      <c r="U1583" s="7"/>
      <c r="V1583" s="7"/>
      <c r="W1583" s="7"/>
      <c r="X1583" s="7"/>
      <c r="Y1583" s="7"/>
      <c r="Z1583" s="7"/>
      <c r="AA1583" s="7"/>
      <c r="AB1583" s="7"/>
      <c r="AC1583" s="7"/>
    </row>
    <row r="1584">
      <c r="A1584" s="698" t="s">
        <v>100</v>
      </c>
      <c r="B1584" s="576"/>
      <c r="C1584" s="576"/>
      <c r="D1584" s="588"/>
      <c r="J1584" s="576"/>
      <c r="K1584" s="576"/>
      <c r="L1584" s="1963"/>
      <c r="M1584" s="1963"/>
      <c r="N1584" s="1963"/>
      <c r="O1584" s="576"/>
      <c r="P1584" s="629"/>
      <c r="Q1584" s="629"/>
      <c r="R1584" s="1690"/>
      <c r="S1584" s="629"/>
      <c r="T1584" s="1690"/>
      <c r="U1584" s="7"/>
      <c r="V1584" s="7"/>
      <c r="W1584" s="7"/>
      <c r="X1584" s="7"/>
      <c r="Y1584" s="7"/>
      <c r="Z1584" s="7"/>
      <c r="AA1584" s="7"/>
      <c r="AB1584" s="7"/>
      <c r="AC1584" s="7"/>
    </row>
  </sheetData>
  <mergeCells count="4">
    <mergeCell ref="A528:I528"/>
    <mergeCell ref="K528:R528"/>
    <mergeCell ref="A1056:I1056"/>
    <mergeCell ref="K1056:R1056"/>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2041" t="s">
        <v>1111</v>
      </c>
      <c r="B3" s="2042"/>
      <c r="C3" s="2042"/>
      <c r="D3" s="2042"/>
      <c r="E3" s="2042"/>
      <c r="F3" s="2042"/>
      <c r="G3" s="2042"/>
      <c r="H3" s="2044"/>
    </row>
    <row r="4">
      <c r="A4" s="48"/>
      <c r="B4" s="48"/>
      <c r="C4" s="48"/>
      <c r="D4" s="48"/>
      <c r="E4" s="48"/>
      <c r="F4" s="48"/>
      <c r="G4" s="48"/>
      <c r="H4" s="48"/>
    </row>
    <row r="5">
      <c r="A5" s="1754" t="s">
        <v>1111</v>
      </c>
      <c r="B5" s="1920"/>
      <c r="C5" s="1920"/>
      <c r="D5" s="1920"/>
      <c r="E5" s="1920"/>
      <c r="F5" s="1920"/>
      <c r="G5" s="1920"/>
      <c r="H5" s="1680"/>
    </row>
    <row r="6">
      <c r="A6" s="693" t="s">
        <v>305</v>
      </c>
      <c r="B6" s="693" t="s">
        <v>72</v>
      </c>
      <c r="C6" s="693" t="s">
        <v>13</v>
      </c>
      <c r="D6" s="701" t="s">
        <v>73</v>
      </c>
      <c r="E6" s="693" t="s">
        <v>13</v>
      </c>
      <c r="F6" s="701" t="s">
        <v>74</v>
      </c>
      <c r="G6" s="701" t="s">
        <v>640</v>
      </c>
      <c r="H6" s="1686" t="s">
        <v>592</v>
      </c>
    </row>
    <row r="7">
      <c r="A7" s="1757" t="s">
        <v>75</v>
      </c>
      <c r="B7" s="1758"/>
      <c r="C7" s="1758"/>
      <c r="D7" s="1758"/>
      <c r="E7" s="1758"/>
      <c r="F7" s="1758"/>
      <c r="G7" s="1758"/>
      <c r="H7" s="1758"/>
    </row>
    <row r="8">
      <c r="A8" s="1759" t="s">
        <v>76</v>
      </c>
      <c r="B8" s="1762" t="str">
        <f t="shared" ref="B8:B49" si="1">#REF!</f>
        <v>#REF!</v>
      </c>
      <c r="C8" s="1762" t="str">
        <f>(B8-#REF!)-H8</f>
        <v>#REF!</v>
      </c>
      <c r="D8" s="1765">
        <v>40.0</v>
      </c>
      <c r="E8" s="1762" t="str">
        <f t="shared" ref="E8:E9" si="2">SUM(C8,D8)</f>
        <v>#REF!</v>
      </c>
      <c r="F8" s="1764"/>
      <c r="G8" s="1766"/>
      <c r="H8" s="1765"/>
    </row>
    <row r="9">
      <c r="A9" s="1714" t="s">
        <v>77</v>
      </c>
      <c r="B9" s="701" t="str">
        <f t="shared" si="1"/>
        <v>#REF!</v>
      </c>
      <c r="C9" s="701" t="str">
        <f>(B9-#REF!-#REF!)-H9</f>
        <v>#REF!</v>
      </c>
      <c r="D9" s="692">
        <v>15.0</v>
      </c>
      <c r="E9" s="701" t="str">
        <f t="shared" si="2"/>
        <v>#REF!</v>
      </c>
      <c r="F9" s="701"/>
      <c r="G9" s="1621"/>
      <c r="H9" s="1686"/>
    </row>
    <row r="10">
      <c r="A10" s="1714" t="s">
        <v>78</v>
      </c>
      <c r="B10" s="701" t="str">
        <f t="shared" si="1"/>
        <v>#REF!</v>
      </c>
      <c r="C10" s="701" t="s">
        <v>79</v>
      </c>
      <c r="D10" s="692" t="s">
        <v>79</v>
      </c>
      <c r="E10" s="701" t="s">
        <v>79</v>
      </c>
      <c r="F10" s="692" t="s">
        <v>100</v>
      </c>
      <c r="G10" s="1686"/>
      <c r="H10" s="1686"/>
    </row>
    <row r="11">
      <c r="A11" s="1714" t="s">
        <v>446</v>
      </c>
      <c r="B11" s="701" t="str">
        <f t="shared" si="1"/>
        <v>#REF!</v>
      </c>
      <c r="C11" s="701" t="str">
        <f>(B11-#REF!)-H11</f>
        <v>#REF!</v>
      </c>
      <c r="D11" s="692">
        <v>0.0</v>
      </c>
      <c r="E11" s="701" t="str">
        <f t="shared" ref="E11:E12" si="3">SUM(C11,D11)</f>
        <v>#REF!</v>
      </c>
      <c r="F11" s="701"/>
      <c r="G11" s="1621"/>
      <c r="H11" s="1621"/>
    </row>
    <row r="12">
      <c r="A12" s="1714" t="s">
        <v>751</v>
      </c>
      <c r="B12" s="701" t="str">
        <f t="shared" si="1"/>
        <v>#REF!</v>
      </c>
      <c r="C12" s="701" t="str">
        <f t="shared" ref="C12:C13" si="4">(B12-#REF!)</f>
        <v>#REF!</v>
      </c>
      <c r="D12" s="692">
        <v>0.0</v>
      </c>
      <c r="E12" s="701" t="str">
        <f t="shared" si="3"/>
        <v>#REF!</v>
      </c>
      <c r="F12" s="701"/>
      <c r="G12" s="1621"/>
      <c r="H12" s="1686"/>
    </row>
    <row r="13">
      <c r="A13" s="1714" t="s">
        <v>80</v>
      </c>
      <c r="B13" s="701" t="str">
        <f t="shared" si="1"/>
        <v>#REF!</v>
      </c>
      <c r="C13" s="701" t="str">
        <f t="shared" si="4"/>
        <v>#REF!</v>
      </c>
      <c r="D13" s="692">
        <v>20.0</v>
      </c>
      <c r="E13" s="701" t="str">
        <f>sum(C13,D13)</f>
        <v>#REF!</v>
      </c>
      <c r="F13" s="701"/>
      <c r="G13" s="1621"/>
      <c r="H13" s="1686"/>
    </row>
    <row r="14">
      <c r="A14" s="1715" t="s">
        <v>81</v>
      </c>
      <c r="B14" s="1762" t="str">
        <f t="shared" si="1"/>
        <v>#REF!</v>
      </c>
      <c r="C14" s="1762" t="str">
        <f>(B14-#REF!)-H14</f>
        <v>#REF!</v>
      </c>
      <c r="D14" s="1765">
        <v>40.0</v>
      </c>
      <c r="E14" s="1762" t="str">
        <f t="shared" ref="E14:E15" si="5">SUM(C14,D14)</f>
        <v>#REF!</v>
      </c>
      <c r="F14" s="1764"/>
      <c r="G14" s="1766"/>
      <c r="H14" s="1765"/>
    </row>
    <row r="15">
      <c r="A15" s="1714" t="s">
        <v>77</v>
      </c>
      <c r="B15" s="701" t="str">
        <f t="shared" si="1"/>
        <v>#REF!</v>
      </c>
      <c r="C15" s="701" t="str">
        <f>(B15-#REF!-#REF!)-H15</f>
        <v>#REF!</v>
      </c>
      <c r="D15" s="692">
        <v>10.0</v>
      </c>
      <c r="E15" s="701" t="str">
        <f t="shared" si="5"/>
        <v>#REF!</v>
      </c>
      <c r="F15" s="701"/>
      <c r="G15" s="1686"/>
      <c r="H15" s="1686"/>
    </row>
    <row r="16">
      <c r="A16" s="1714" t="s">
        <v>78</v>
      </c>
      <c r="B16" s="701" t="str">
        <f t="shared" si="1"/>
        <v>#REF!</v>
      </c>
      <c r="C16" s="701" t="s">
        <v>79</v>
      </c>
      <c r="D16" s="692" t="s">
        <v>79</v>
      </c>
      <c r="E16" s="701" t="s">
        <v>79</v>
      </c>
      <c r="F16" s="701"/>
      <c r="G16" s="1686"/>
      <c r="H16" s="1686"/>
    </row>
    <row r="17">
      <c r="A17" s="1714" t="s">
        <v>446</v>
      </c>
      <c r="B17" s="701" t="str">
        <f t="shared" si="1"/>
        <v>#REF!</v>
      </c>
      <c r="C17" s="701" t="str">
        <f>(B17-#REF!)-H17</f>
        <v>#REF!</v>
      </c>
      <c r="D17" s="692">
        <v>0.0</v>
      </c>
      <c r="E17" s="701" t="str">
        <f t="shared" ref="E17:E18" si="6">SUM(C17,D17)</f>
        <v>#REF!</v>
      </c>
      <c r="F17" s="701"/>
      <c r="G17" s="1621"/>
      <c r="H17" s="1686"/>
    </row>
    <row r="18">
      <c r="A18" s="1714" t="s">
        <v>751</v>
      </c>
      <c r="B18" s="701" t="str">
        <f t="shared" si="1"/>
        <v>#REF!</v>
      </c>
      <c r="C18" s="701" t="str">
        <f t="shared" ref="C18:C19" si="7">(B18-#REF!)</f>
        <v>#REF!</v>
      </c>
      <c r="D18" s="692">
        <v>0.0</v>
      </c>
      <c r="E18" s="701" t="str">
        <f t="shared" si="6"/>
        <v>#REF!</v>
      </c>
      <c r="F18" s="701"/>
      <c r="G18" s="1621"/>
      <c r="H18" s="1686"/>
    </row>
    <row r="19">
      <c r="A19" s="1714" t="s">
        <v>80</v>
      </c>
      <c r="B19" s="701" t="str">
        <f t="shared" si="1"/>
        <v>#REF!</v>
      </c>
      <c r="C19" s="701" t="str">
        <f t="shared" si="7"/>
        <v>#REF!</v>
      </c>
      <c r="D19" s="692">
        <v>0.0</v>
      </c>
      <c r="E19" s="701" t="str">
        <f>sum(C19,D19)</f>
        <v>#REF!</v>
      </c>
      <c r="F19" s="701"/>
      <c r="G19" s="1621"/>
      <c r="H19" s="1686"/>
    </row>
    <row r="20">
      <c r="A20" s="1715" t="s">
        <v>237</v>
      </c>
      <c r="B20" s="1762" t="str">
        <f t="shared" si="1"/>
        <v>#REF!</v>
      </c>
      <c r="C20" s="1762" t="str">
        <f>(B20-#REF!)-H20</f>
        <v>#REF!</v>
      </c>
      <c r="D20" s="1765">
        <v>0.0</v>
      </c>
      <c r="E20" s="1762" t="str">
        <f t="shared" ref="E20:E21" si="8">SUM(C20,D20)</f>
        <v>#REF!</v>
      </c>
      <c r="F20" s="1764"/>
      <c r="G20" s="1766"/>
      <c r="H20" s="1762"/>
    </row>
    <row r="21">
      <c r="A21" s="1714" t="s">
        <v>77</v>
      </c>
      <c r="B21" s="701" t="str">
        <f t="shared" si="1"/>
        <v>#REF!</v>
      </c>
      <c r="C21" s="701" t="str">
        <f>(B21-#REF!-#REF!)-H21</f>
        <v>#REF!</v>
      </c>
      <c r="D21" s="692">
        <v>0.0</v>
      </c>
      <c r="E21" s="701" t="str">
        <f t="shared" si="8"/>
        <v>#REF!</v>
      </c>
      <c r="F21" s="701"/>
      <c r="G21" s="1621"/>
      <c r="H21" s="1686"/>
    </row>
    <row r="22">
      <c r="A22" s="1714" t="s">
        <v>78</v>
      </c>
      <c r="B22" s="701" t="str">
        <f t="shared" si="1"/>
        <v>#REF!</v>
      </c>
      <c r="C22" s="701" t="s">
        <v>79</v>
      </c>
      <c r="D22" s="692" t="s">
        <v>79</v>
      </c>
      <c r="E22" s="701" t="s">
        <v>79</v>
      </c>
      <c r="F22" s="701"/>
      <c r="G22" s="1686"/>
      <c r="H22" s="1686"/>
    </row>
    <row r="23">
      <c r="A23" s="1714" t="s">
        <v>446</v>
      </c>
      <c r="B23" s="701" t="str">
        <f t="shared" si="1"/>
        <v>#REF!</v>
      </c>
      <c r="C23" s="701" t="str">
        <f>(B23-#REF!)-H23</f>
        <v>#REF!</v>
      </c>
      <c r="D23" s="692">
        <v>0.0</v>
      </c>
      <c r="E23" s="701" t="str">
        <f t="shared" ref="E23:E24" si="9">SUM(C23,D23)</f>
        <v>#REF!</v>
      </c>
      <c r="F23" s="701"/>
      <c r="G23" s="1621"/>
      <c r="H23" s="1686"/>
    </row>
    <row r="24">
      <c r="A24" s="1714" t="s">
        <v>751</v>
      </c>
      <c r="B24" s="701" t="str">
        <f t="shared" si="1"/>
        <v>#REF!</v>
      </c>
      <c r="C24" s="701" t="str">
        <f t="shared" ref="C24:C25" si="10">(B24-#REF!)</f>
        <v>#REF!</v>
      </c>
      <c r="D24" s="692">
        <v>0.0</v>
      </c>
      <c r="E24" s="701" t="str">
        <f t="shared" si="9"/>
        <v>#REF!</v>
      </c>
      <c r="F24" s="701"/>
      <c r="G24" s="1621"/>
      <c r="H24" s="1686"/>
    </row>
    <row r="25">
      <c r="A25" s="1714" t="s">
        <v>80</v>
      </c>
      <c r="B25" s="701" t="str">
        <f t="shared" si="1"/>
        <v>#REF!</v>
      </c>
      <c r="C25" s="701" t="str">
        <f t="shared" si="10"/>
        <v>#REF!</v>
      </c>
      <c r="D25" s="692">
        <v>0.0</v>
      </c>
      <c r="E25" s="701" t="str">
        <f>sum(C25,D25)</f>
        <v>#REF!</v>
      </c>
      <c r="F25" s="701"/>
      <c r="G25" s="1621"/>
      <c r="H25" s="1686"/>
    </row>
    <row r="26">
      <c r="A26" s="1921" t="s">
        <v>134</v>
      </c>
      <c r="B26" s="1762" t="str">
        <f t="shared" si="1"/>
        <v>#REF!</v>
      </c>
      <c r="C26" s="1762" t="str">
        <f>(B26-#REF!)-H26</f>
        <v>#REF!</v>
      </c>
      <c r="D26" s="1765">
        <v>10.0</v>
      </c>
      <c r="E26" s="1762" t="str">
        <f t="shared" ref="E26:E27" si="11">SUM(C26,D26)</f>
        <v>#REF!</v>
      </c>
      <c r="F26" s="1764"/>
      <c r="G26" s="1766"/>
      <c r="H26" s="1685"/>
    </row>
    <row r="27">
      <c r="A27" s="1714" t="s">
        <v>77</v>
      </c>
      <c r="B27" s="701" t="str">
        <f t="shared" si="1"/>
        <v>#REF!</v>
      </c>
      <c r="C27" s="701" t="str">
        <f>(B27-#REF!-#REF!)-H27</f>
        <v>#REF!</v>
      </c>
      <c r="D27" s="692">
        <v>10.0</v>
      </c>
      <c r="E27" s="701" t="str">
        <f t="shared" si="11"/>
        <v>#REF!</v>
      </c>
      <c r="F27" s="701"/>
      <c r="G27" s="1621"/>
      <c r="H27" s="1686"/>
    </row>
    <row r="28">
      <c r="A28" s="1714" t="s">
        <v>78</v>
      </c>
      <c r="B28" s="701" t="str">
        <f t="shared" si="1"/>
        <v>#REF!</v>
      </c>
      <c r="C28" s="701" t="s">
        <v>79</v>
      </c>
      <c r="D28" s="692" t="s">
        <v>79</v>
      </c>
      <c r="E28" s="701" t="s">
        <v>79</v>
      </c>
      <c r="F28" s="692" t="s">
        <v>100</v>
      </c>
      <c r="G28" s="1686"/>
      <c r="H28" s="1686"/>
    </row>
    <row r="29">
      <c r="A29" s="1714" t="s">
        <v>446</v>
      </c>
      <c r="B29" s="701" t="str">
        <f t="shared" si="1"/>
        <v>#REF!</v>
      </c>
      <c r="C29" s="701" t="str">
        <f>(B29-#REF!)-H29</f>
        <v>#REF!</v>
      </c>
      <c r="D29" s="692">
        <v>0.0</v>
      </c>
      <c r="E29" s="701" t="str">
        <f t="shared" ref="E29:E30" si="12">SUM(C29,D29)</f>
        <v>#REF!</v>
      </c>
      <c r="F29" s="701"/>
      <c r="G29" s="1621"/>
      <c r="H29" s="1686"/>
    </row>
    <row r="30">
      <c r="A30" s="1714" t="s">
        <v>751</v>
      </c>
      <c r="B30" s="701" t="str">
        <f t="shared" si="1"/>
        <v>#REF!</v>
      </c>
      <c r="C30" s="701" t="str">
        <f t="shared" ref="C30:C31" si="13">(B30-#REF!)</f>
        <v>#REF!</v>
      </c>
      <c r="D30" s="692">
        <v>0.0</v>
      </c>
      <c r="E30" s="701" t="str">
        <f t="shared" si="12"/>
        <v>#REF!</v>
      </c>
      <c r="F30" s="701"/>
      <c r="G30" s="1621"/>
      <c r="H30" s="1686"/>
    </row>
    <row r="31">
      <c r="A31" s="1714" t="s">
        <v>80</v>
      </c>
      <c r="B31" s="701" t="str">
        <f t="shared" si="1"/>
        <v>#REF!</v>
      </c>
      <c r="C31" s="701" t="str">
        <f t="shared" si="13"/>
        <v>#REF!</v>
      </c>
      <c r="D31" s="692">
        <v>0.0</v>
      </c>
      <c r="E31" s="701" t="str">
        <f>sum(C31,D31)</f>
        <v>#REF!</v>
      </c>
      <c r="F31" s="701"/>
      <c r="G31" s="1621"/>
      <c r="H31" s="1686"/>
    </row>
    <row r="32">
      <c r="A32" s="1921" t="s">
        <v>597</v>
      </c>
      <c r="B32" s="1762" t="str">
        <f t="shared" si="1"/>
        <v>#REF!</v>
      </c>
      <c r="C32" s="1762" t="str">
        <f>(B32-#REF!)-H32</f>
        <v>#REF!</v>
      </c>
      <c r="D32" s="1765" t="s">
        <v>79</v>
      </c>
      <c r="E32" s="1762" t="str">
        <f t="shared" ref="E32:E33" si="14">SUM(C32,D32)</f>
        <v>#REF!</v>
      </c>
      <c r="F32" s="1764"/>
      <c r="G32" s="1766"/>
      <c r="H32" s="1685"/>
    </row>
    <row r="33">
      <c r="A33" s="1714" t="s">
        <v>77</v>
      </c>
      <c r="B33" s="701" t="str">
        <f t="shared" si="1"/>
        <v>#REF!</v>
      </c>
      <c r="C33" s="701" t="str">
        <f>(B33-#REF!-#REF!)-H33</f>
        <v>#REF!</v>
      </c>
      <c r="D33" s="692" t="s">
        <v>79</v>
      </c>
      <c r="E33" s="701" t="str">
        <f t="shared" si="14"/>
        <v>#REF!</v>
      </c>
      <c r="F33" s="701"/>
      <c r="G33" s="1686"/>
      <c r="H33" s="1686"/>
    </row>
    <row r="34">
      <c r="A34" s="1714" t="s">
        <v>78</v>
      </c>
      <c r="B34" s="701" t="str">
        <f t="shared" si="1"/>
        <v>#REF!</v>
      </c>
      <c r="C34" s="701" t="s">
        <v>79</v>
      </c>
      <c r="D34" s="692" t="s">
        <v>79</v>
      </c>
      <c r="E34" s="701" t="s">
        <v>79</v>
      </c>
      <c r="F34" s="701"/>
      <c r="G34" s="1686"/>
      <c r="H34" s="1686"/>
    </row>
    <row r="35">
      <c r="A35" s="1714" t="s">
        <v>446</v>
      </c>
      <c r="B35" s="701" t="str">
        <f t="shared" si="1"/>
        <v>#REF!</v>
      </c>
      <c r="C35" s="701" t="str">
        <f>(B35-#REF!)-H35</f>
        <v>#REF!</v>
      </c>
      <c r="D35" s="692" t="s">
        <v>79</v>
      </c>
      <c r="E35" s="701" t="str">
        <f t="shared" ref="E35:E36" si="15">SUM(C35,D35)</f>
        <v>#REF!</v>
      </c>
      <c r="F35" s="701"/>
      <c r="G35" s="1686"/>
      <c r="H35" s="1686"/>
    </row>
    <row r="36">
      <c r="A36" s="1714" t="s">
        <v>751</v>
      </c>
      <c r="B36" s="701" t="str">
        <f t="shared" si="1"/>
        <v>#REF!</v>
      </c>
      <c r="C36" s="701" t="str">
        <f t="shared" ref="C36:C37" si="16">(B36-#REF!)</f>
        <v>#REF!</v>
      </c>
      <c r="D36" s="692" t="s">
        <v>79</v>
      </c>
      <c r="E36" s="701" t="str">
        <f t="shared" si="15"/>
        <v>#REF!</v>
      </c>
      <c r="F36" s="701"/>
      <c r="G36" s="1686"/>
      <c r="H36" s="1686"/>
    </row>
    <row r="37">
      <c r="A37" s="1714" t="s">
        <v>80</v>
      </c>
      <c r="B37" s="701" t="str">
        <f t="shared" si="1"/>
        <v>#REF!</v>
      </c>
      <c r="C37" s="701" t="str">
        <f t="shared" si="16"/>
        <v>#REF!</v>
      </c>
      <c r="D37" s="692" t="s">
        <v>79</v>
      </c>
      <c r="E37" s="701" t="str">
        <f>sum(C37,D37)</f>
        <v>#REF!</v>
      </c>
      <c r="F37" s="1686"/>
      <c r="G37" s="1686"/>
      <c r="H37" s="1686"/>
    </row>
    <row r="38">
      <c r="A38" s="1716" t="s">
        <v>909</v>
      </c>
      <c r="B38" s="1762" t="str">
        <f t="shared" si="1"/>
        <v>#REF!</v>
      </c>
      <c r="C38" s="1762" t="str">
        <f>(B38-#REF!)-H38</f>
        <v>#REF!</v>
      </c>
      <c r="D38" s="1765">
        <v>0.0</v>
      </c>
      <c r="E38" s="1762" t="str">
        <f t="shared" ref="E38:E39" si="17">SUM(C38,D38)</f>
        <v>#REF!</v>
      </c>
      <c r="F38" s="1922"/>
      <c r="G38" s="1765"/>
      <c r="H38" s="1762"/>
    </row>
    <row r="39">
      <c r="A39" s="1714" t="s">
        <v>77</v>
      </c>
      <c r="B39" s="701" t="str">
        <f t="shared" si="1"/>
        <v>#REF!</v>
      </c>
      <c r="C39" s="701" t="str">
        <f>(B39-#REF!-#REF!)-H39</f>
        <v>#REF!</v>
      </c>
      <c r="D39" s="692">
        <v>5.0</v>
      </c>
      <c r="E39" s="701" t="str">
        <f t="shared" si="17"/>
        <v>#REF!</v>
      </c>
      <c r="F39" s="1961"/>
      <c r="G39" s="1621"/>
      <c r="H39" s="1686"/>
    </row>
    <row r="40">
      <c r="A40" s="1714" t="s">
        <v>78</v>
      </c>
      <c r="B40" s="701" t="str">
        <f t="shared" si="1"/>
        <v>#REF!</v>
      </c>
      <c r="C40" s="701" t="s">
        <v>79</v>
      </c>
      <c r="D40" s="692" t="s">
        <v>79</v>
      </c>
      <c r="E40" s="701" t="s">
        <v>79</v>
      </c>
      <c r="F40" s="701"/>
      <c r="G40" s="1686"/>
      <c r="H40" s="1686"/>
    </row>
    <row r="41">
      <c r="A41" s="1714" t="s">
        <v>446</v>
      </c>
      <c r="B41" s="701" t="str">
        <f t="shared" si="1"/>
        <v>#REF!</v>
      </c>
      <c r="C41" s="701" t="str">
        <f>(B41-#REF!)-H41</f>
        <v>#REF!</v>
      </c>
      <c r="D41" s="692">
        <v>0.0</v>
      </c>
      <c r="E41" s="701" t="str">
        <f t="shared" ref="E41:E42" si="18">SUM(C41,D41)</f>
        <v>#REF!</v>
      </c>
      <c r="F41" s="701"/>
      <c r="G41" s="701"/>
      <c r="H41" s="1686"/>
    </row>
    <row r="42">
      <c r="A42" s="1714" t="s">
        <v>751</v>
      </c>
      <c r="B42" s="701" t="str">
        <f t="shared" si="1"/>
        <v>#REF!</v>
      </c>
      <c r="C42" s="701" t="str">
        <f t="shared" ref="C42:C43" si="19">(B42-#REF!)</f>
        <v>#REF!</v>
      </c>
      <c r="D42" s="692">
        <v>0.0</v>
      </c>
      <c r="E42" s="701" t="str">
        <f t="shared" si="18"/>
        <v>#REF!</v>
      </c>
      <c r="F42" s="701"/>
      <c r="G42" s="1686"/>
      <c r="H42" s="1686"/>
    </row>
    <row r="43">
      <c r="A43" s="1714" t="s">
        <v>80</v>
      </c>
      <c r="B43" s="701" t="str">
        <f t="shared" si="1"/>
        <v>#REF!</v>
      </c>
      <c r="C43" s="701" t="str">
        <f t="shared" si="19"/>
        <v>#REF!</v>
      </c>
      <c r="D43" s="692">
        <v>10.0</v>
      </c>
      <c r="E43" s="701" t="str">
        <f>sum(C43,D43)</f>
        <v>#REF!</v>
      </c>
      <c r="F43" s="701"/>
      <c r="G43" s="1686"/>
      <c r="H43" s="1686"/>
    </row>
    <row r="44">
      <c r="A44" s="1716" t="s">
        <v>274</v>
      </c>
      <c r="B44" s="1762" t="str">
        <f t="shared" si="1"/>
        <v>#REF!</v>
      </c>
      <c r="C44" s="1762" t="str">
        <f>(B44-#REF!)-H44</f>
        <v>#REF!</v>
      </c>
      <c r="D44" s="1760"/>
      <c r="E44" s="1762" t="str">
        <f t="shared" ref="E44:E45" si="20">SUM(C44,D44)</f>
        <v>#REF!</v>
      </c>
      <c r="F44" s="1761"/>
      <c r="G44" s="1760" t="s">
        <v>910</v>
      </c>
      <c r="H44" s="1761"/>
    </row>
    <row r="45">
      <c r="A45" s="1714" t="s">
        <v>77</v>
      </c>
      <c r="B45" s="701" t="str">
        <f t="shared" si="1"/>
        <v>#REF!</v>
      </c>
      <c r="C45" s="701" t="str">
        <f>(B45-#REF!-#REF!)-H45</f>
        <v>#REF!</v>
      </c>
      <c r="D45" s="692"/>
      <c r="E45" s="701" t="str">
        <f t="shared" si="20"/>
        <v>#REF!</v>
      </c>
      <c r="F45" s="701"/>
      <c r="G45" s="1686"/>
      <c r="H45" s="1686"/>
    </row>
    <row r="46">
      <c r="A46" s="1714" t="s">
        <v>78</v>
      </c>
      <c r="B46" s="701" t="str">
        <f t="shared" si="1"/>
        <v>#REF!</v>
      </c>
      <c r="C46" s="701" t="s">
        <v>79</v>
      </c>
      <c r="D46" s="692"/>
      <c r="E46" s="701" t="s">
        <v>79</v>
      </c>
      <c r="F46" s="701"/>
      <c r="G46" s="1686"/>
      <c r="H46" s="1686"/>
    </row>
    <row r="47">
      <c r="A47" s="1714" t="s">
        <v>446</v>
      </c>
      <c r="B47" s="701" t="str">
        <f t="shared" si="1"/>
        <v>#REF!</v>
      </c>
      <c r="C47" s="701" t="str">
        <f>(B47-#REF!)-H47</f>
        <v>#REF!</v>
      </c>
      <c r="D47" s="692"/>
      <c r="E47" s="701" t="str">
        <f t="shared" ref="E47:E48" si="21">SUM(C47,D47)</f>
        <v>#REF!</v>
      </c>
      <c r="F47" s="701"/>
      <c r="G47" s="1686"/>
      <c r="H47" s="1686"/>
    </row>
    <row r="48">
      <c r="A48" s="1714" t="s">
        <v>751</v>
      </c>
      <c r="B48" s="701" t="str">
        <f t="shared" si="1"/>
        <v>#REF!</v>
      </c>
      <c r="C48" s="701" t="str">
        <f t="shared" ref="C48:C49" si="22">(B48-#REF!)</f>
        <v>#REF!</v>
      </c>
      <c r="D48" s="692"/>
      <c r="E48" s="701" t="str">
        <f t="shared" si="21"/>
        <v>#REF!</v>
      </c>
      <c r="F48" s="701"/>
      <c r="G48" s="1686"/>
      <c r="H48" s="1686"/>
    </row>
    <row r="49">
      <c r="A49" s="1714" t="s">
        <v>80</v>
      </c>
      <c r="B49" s="701" t="str">
        <f t="shared" si="1"/>
        <v>#REF!</v>
      </c>
      <c r="C49" s="701" t="str">
        <f t="shared" si="22"/>
        <v>#REF!</v>
      </c>
      <c r="D49" s="692"/>
      <c r="E49" s="701" t="str">
        <f>sum(C49,D49)</f>
        <v>#REF!</v>
      </c>
      <c r="F49" s="701"/>
      <c r="G49" s="1686"/>
      <c r="H49" s="1686"/>
    </row>
    <row r="50">
      <c r="A50" s="1757" t="s">
        <v>91</v>
      </c>
      <c r="B50" s="1758"/>
      <c r="C50" s="1758"/>
      <c r="D50" s="1758"/>
      <c r="E50" s="1758"/>
      <c r="F50" s="1758"/>
      <c r="G50" s="1758"/>
      <c r="H50" s="1758"/>
    </row>
    <row r="51">
      <c r="A51" s="1759" t="s">
        <v>92</v>
      </c>
      <c r="B51" s="1762" t="str">
        <f t="shared" ref="B51:B92" si="23">#REF!</f>
        <v>#REF!</v>
      </c>
      <c r="C51" s="1762" t="str">
        <f>(B51-#REF!)-H51</f>
        <v>#REF!</v>
      </c>
      <c r="D51" s="1760">
        <v>0.0</v>
      </c>
      <c r="E51" s="1762" t="str">
        <f t="shared" ref="E51:E52" si="24">SUM(C51,D51)</f>
        <v>#REF!</v>
      </c>
      <c r="F51" s="1764"/>
      <c r="G51" s="1817"/>
      <c r="H51" s="1762"/>
    </row>
    <row r="52">
      <c r="A52" s="1714" t="s">
        <v>77</v>
      </c>
      <c r="B52" s="701" t="str">
        <f t="shared" si="23"/>
        <v>#REF!</v>
      </c>
      <c r="C52" s="701" t="str">
        <f>(B52-#REF!-#REF!)-H52</f>
        <v>#REF!</v>
      </c>
      <c r="D52" s="692">
        <v>0.0</v>
      </c>
      <c r="E52" s="701" t="str">
        <f t="shared" si="24"/>
        <v>#REF!</v>
      </c>
      <c r="F52" s="701"/>
      <c r="G52" s="1621"/>
      <c r="H52" s="1686"/>
    </row>
    <row r="53">
      <c r="A53" s="1714" t="s">
        <v>78</v>
      </c>
      <c r="B53" s="701" t="str">
        <f t="shared" si="23"/>
        <v>#REF!</v>
      </c>
      <c r="C53" s="701" t="s">
        <v>79</v>
      </c>
      <c r="D53" s="692" t="s">
        <v>79</v>
      </c>
      <c r="E53" s="701" t="s">
        <v>79</v>
      </c>
      <c r="F53" s="701"/>
      <c r="G53" s="1686"/>
      <c r="H53" s="1686"/>
    </row>
    <row r="54">
      <c r="A54" s="1714" t="s">
        <v>446</v>
      </c>
      <c r="B54" s="701" t="str">
        <f t="shared" si="23"/>
        <v>#REF!</v>
      </c>
      <c r="C54" s="701" t="str">
        <f>(B54-#REF!)-H54</f>
        <v>#REF!</v>
      </c>
      <c r="D54" s="692">
        <v>0.0</v>
      </c>
      <c r="E54" s="701" t="str">
        <f t="shared" ref="E54:E55" si="25">SUM(C54,D54)</f>
        <v>#REF!</v>
      </c>
      <c r="F54" s="701"/>
      <c r="G54" s="1621"/>
      <c r="H54" s="1686"/>
    </row>
    <row r="55">
      <c r="A55" s="1714" t="s">
        <v>751</v>
      </c>
      <c r="B55" s="701" t="str">
        <f t="shared" si="23"/>
        <v>#REF!</v>
      </c>
      <c r="C55" s="701" t="str">
        <f t="shared" ref="C55:C56" si="26">(B55-#REF!)</f>
        <v>#REF!</v>
      </c>
      <c r="D55" s="692">
        <v>0.0</v>
      </c>
      <c r="E55" s="701" t="str">
        <f t="shared" si="25"/>
        <v>#REF!</v>
      </c>
      <c r="F55" s="701"/>
      <c r="G55" s="1621"/>
      <c r="H55" s="1686"/>
    </row>
    <row r="56">
      <c r="A56" s="1714" t="s">
        <v>80</v>
      </c>
      <c r="B56" s="701" t="str">
        <f t="shared" si="23"/>
        <v>#REF!</v>
      </c>
      <c r="C56" s="701" t="str">
        <f t="shared" si="26"/>
        <v>#REF!</v>
      </c>
      <c r="D56" s="692">
        <v>0.0</v>
      </c>
      <c r="E56" s="701" t="str">
        <f>sum(C56,D56)</f>
        <v>#REF!</v>
      </c>
      <c r="F56" s="701"/>
      <c r="G56" s="1621"/>
      <c r="H56" s="1686"/>
    </row>
    <row r="57">
      <c r="A57" s="1715" t="s">
        <v>95</v>
      </c>
      <c r="B57" s="1762" t="str">
        <f t="shared" si="23"/>
        <v>#REF!</v>
      </c>
      <c r="C57" s="1762" t="str">
        <f>(B57-#REF!)-H57</f>
        <v>#REF!</v>
      </c>
      <c r="D57" s="1765">
        <v>30.0</v>
      </c>
      <c r="E57" s="1762" t="str">
        <f t="shared" ref="E57:E58" si="27">SUM(C57,D57)</f>
        <v>#REF!</v>
      </c>
      <c r="F57" s="1764"/>
      <c r="G57" s="1817"/>
      <c r="H57" s="1762"/>
    </row>
    <row r="58">
      <c r="A58" s="1714" t="s">
        <v>77</v>
      </c>
      <c r="B58" s="701" t="str">
        <f t="shared" si="23"/>
        <v>#REF!</v>
      </c>
      <c r="C58" s="701" t="str">
        <f>(B58-#REF!-#REF!)-H58</f>
        <v>#REF!</v>
      </c>
      <c r="D58" s="692">
        <v>15.0</v>
      </c>
      <c r="E58" s="701" t="str">
        <f t="shared" si="27"/>
        <v>#REF!</v>
      </c>
      <c r="F58" s="701"/>
      <c r="G58" s="692"/>
      <c r="H58" s="1621"/>
    </row>
    <row r="59">
      <c r="A59" s="1714" t="s">
        <v>78</v>
      </c>
      <c r="B59" s="701" t="str">
        <f t="shared" si="23"/>
        <v>#REF!</v>
      </c>
      <c r="C59" s="701" t="s">
        <v>79</v>
      </c>
      <c r="D59" s="692" t="s">
        <v>79</v>
      </c>
      <c r="E59" s="701" t="s">
        <v>79</v>
      </c>
      <c r="F59" s="701"/>
      <c r="G59" s="701"/>
      <c r="H59" s="1686"/>
    </row>
    <row r="60">
      <c r="A60" s="1714" t="s">
        <v>446</v>
      </c>
      <c r="B60" s="701" t="str">
        <f t="shared" si="23"/>
        <v>#REF!</v>
      </c>
      <c r="C60" s="701" t="str">
        <f>(B60-#REF!)-H60</f>
        <v>#REF!</v>
      </c>
      <c r="D60" s="692">
        <v>0.0</v>
      </c>
      <c r="E60" s="701" t="str">
        <f t="shared" ref="E60:E61" si="28">SUM(C60,D60)</f>
        <v>#REF!</v>
      </c>
      <c r="F60" s="701"/>
      <c r="G60" s="692"/>
      <c r="H60" s="1686"/>
    </row>
    <row r="61">
      <c r="A61" s="1714" t="s">
        <v>751</v>
      </c>
      <c r="B61" s="701" t="str">
        <f t="shared" si="23"/>
        <v>#REF!</v>
      </c>
      <c r="C61" s="701" t="str">
        <f t="shared" ref="C61:C62" si="29">(B61-#REF!)</f>
        <v>#REF!</v>
      </c>
      <c r="D61" s="692">
        <v>0.0</v>
      </c>
      <c r="E61" s="701" t="str">
        <f t="shared" si="28"/>
        <v>#REF!</v>
      </c>
      <c r="F61" s="701"/>
      <c r="G61" s="692"/>
      <c r="H61" s="1621"/>
    </row>
    <row r="62">
      <c r="A62" s="1714" t="s">
        <v>80</v>
      </c>
      <c r="B62" s="701" t="str">
        <f t="shared" si="23"/>
        <v>#REF!</v>
      </c>
      <c r="C62" s="701" t="str">
        <f t="shared" si="29"/>
        <v>#REF!</v>
      </c>
      <c r="D62" s="692">
        <v>20.0</v>
      </c>
      <c r="E62" s="701" t="str">
        <f>sum(C62,D62)</f>
        <v>#REF!</v>
      </c>
      <c r="F62" s="701"/>
      <c r="G62" s="692"/>
      <c r="H62" s="1686"/>
    </row>
    <row r="63">
      <c r="A63" s="1715" t="s">
        <v>254</v>
      </c>
      <c r="B63" s="1762" t="str">
        <f t="shared" si="23"/>
        <v>#REF!</v>
      </c>
      <c r="C63" s="1762" t="str">
        <f>(B63-#REF!)-H63</f>
        <v>#REF!</v>
      </c>
      <c r="D63" s="1760">
        <v>0.0</v>
      </c>
      <c r="E63" s="1762" t="str">
        <f t="shared" ref="E63:E64" si="30">SUM(C63,D63)</f>
        <v>#REF!</v>
      </c>
      <c r="F63" s="1764"/>
      <c r="G63" s="1817"/>
      <c r="H63" s="1762"/>
    </row>
    <row r="64">
      <c r="A64" s="1714" t="s">
        <v>77</v>
      </c>
      <c r="B64" s="701" t="str">
        <f t="shared" si="23"/>
        <v>#REF!</v>
      </c>
      <c r="C64" s="701" t="str">
        <f>(B64-#REF!-#REF!)-H64</f>
        <v>#REF!</v>
      </c>
      <c r="D64" s="692">
        <v>15.0</v>
      </c>
      <c r="E64" s="701" t="str">
        <f t="shared" si="30"/>
        <v>#REF!</v>
      </c>
      <c r="F64" s="701"/>
      <c r="G64" s="692"/>
      <c r="H64" s="1686"/>
    </row>
    <row r="65">
      <c r="A65" s="1714" t="s">
        <v>78</v>
      </c>
      <c r="B65" s="701" t="str">
        <f t="shared" si="23"/>
        <v>#REF!</v>
      </c>
      <c r="C65" s="701" t="s">
        <v>79</v>
      </c>
      <c r="D65" s="692" t="s">
        <v>79</v>
      </c>
      <c r="E65" s="701" t="s">
        <v>79</v>
      </c>
      <c r="F65" s="701"/>
      <c r="G65" s="701"/>
      <c r="H65" s="1686"/>
    </row>
    <row r="66">
      <c r="A66" s="1714" t="s">
        <v>446</v>
      </c>
      <c r="B66" s="701" t="str">
        <f t="shared" si="23"/>
        <v>#REF!</v>
      </c>
      <c r="C66" s="701" t="str">
        <f>(B66-#REF!)-H66</f>
        <v>#REF!</v>
      </c>
      <c r="D66" s="692">
        <v>0.0</v>
      </c>
      <c r="E66" s="701" t="str">
        <f t="shared" ref="E66:E67" si="31">SUM(C66,D66)</f>
        <v>#REF!</v>
      </c>
      <c r="F66" s="701"/>
      <c r="G66" s="692"/>
      <c r="H66" s="1686"/>
    </row>
    <row r="67">
      <c r="A67" s="1714" t="s">
        <v>751</v>
      </c>
      <c r="B67" s="701" t="str">
        <f t="shared" si="23"/>
        <v>#REF!</v>
      </c>
      <c r="C67" s="701" t="str">
        <f t="shared" ref="C67:C68" si="32">(B67-#REF!)</f>
        <v>#REF!</v>
      </c>
      <c r="D67" s="692">
        <v>10.0</v>
      </c>
      <c r="E67" s="701" t="str">
        <f t="shared" si="31"/>
        <v>#REF!</v>
      </c>
      <c r="F67" s="701"/>
      <c r="G67" s="692"/>
      <c r="H67" s="1686"/>
    </row>
    <row r="68">
      <c r="A68" s="1714" t="s">
        <v>80</v>
      </c>
      <c r="B68" s="701" t="str">
        <f t="shared" si="23"/>
        <v>#REF!</v>
      </c>
      <c r="C68" s="701" t="str">
        <f t="shared" si="32"/>
        <v>#REF!</v>
      </c>
      <c r="D68" s="692">
        <v>20.0</v>
      </c>
      <c r="E68" s="701" t="str">
        <f>sum(C68,D68)</f>
        <v>#REF!</v>
      </c>
      <c r="F68" s="701"/>
      <c r="G68" s="692"/>
      <c r="H68" s="1686"/>
    </row>
    <row r="69">
      <c r="A69" s="1715" t="s">
        <v>225</v>
      </c>
      <c r="B69" s="1762" t="str">
        <f t="shared" si="23"/>
        <v>#REF!</v>
      </c>
      <c r="C69" s="1762" t="str">
        <f>(B69-#REF!)-H69</f>
        <v>#REF!</v>
      </c>
      <c r="D69" s="1765">
        <v>15.0</v>
      </c>
      <c r="E69" s="1762" t="str">
        <f t="shared" ref="E69:E70" si="33">SUM(C69,D69)</f>
        <v>#REF!</v>
      </c>
      <c r="F69" s="1764"/>
      <c r="G69" s="1766"/>
      <c r="H69" s="1762"/>
    </row>
    <row r="70">
      <c r="A70" s="1714" t="s">
        <v>77</v>
      </c>
      <c r="B70" s="701" t="str">
        <f t="shared" si="23"/>
        <v>#REF!</v>
      </c>
      <c r="C70" s="701" t="str">
        <f>(B70-#REF!-#REF!)-H70</f>
        <v>#REF!</v>
      </c>
      <c r="D70" s="692">
        <v>10.0</v>
      </c>
      <c r="E70" s="701" t="str">
        <f t="shared" si="33"/>
        <v>#REF!</v>
      </c>
      <c r="F70" s="701"/>
      <c r="G70" s="1621"/>
      <c r="H70" s="1686"/>
    </row>
    <row r="71">
      <c r="A71" s="1714" t="s">
        <v>78</v>
      </c>
      <c r="B71" s="701" t="str">
        <f t="shared" si="23"/>
        <v>#REF!</v>
      </c>
      <c r="C71" s="701" t="s">
        <v>79</v>
      </c>
      <c r="D71" s="692" t="s">
        <v>79</v>
      </c>
      <c r="E71" s="701" t="s">
        <v>79</v>
      </c>
      <c r="F71" s="701"/>
      <c r="G71" s="1621"/>
      <c r="H71" s="1686"/>
    </row>
    <row r="72">
      <c r="A72" s="1714" t="s">
        <v>446</v>
      </c>
      <c r="B72" s="701" t="str">
        <f t="shared" si="23"/>
        <v>#REF!</v>
      </c>
      <c r="C72" s="701" t="str">
        <f>(B72-#REF!)-H72</f>
        <v>#REF!</v>
      </c>
      <c r="D72" s="692">
        <v>0.0</v>
      </c>
      <c r="E72" s="701" t="str">
        <f t="shared" ref="E72:E73" si="34">SUM(C72,D72)</f>
        <v>#REF!</v>
      </c>
      <c r="F72" s="701"/>
      <c r="G72" s="1621"/>
      <c r="H72" s="1686"/>
    </row>
    <row r="73">
      <c r="A73" s="1714" t="s">
        <v>751</v>
      </c>
      <c r="B73" s="701" t="str">
        <f t="shared" si="23"/>
        <v>#REF!</v>
      </c>
      <c r="C73" s="701" t="str">
        <f t="shared" ref="C73:C74" si="35">(B73-#REF!)</f>
        <v>#REF!</v>
      </c>
      <c r="D73" s="692">
        <v>0.0</v>
      </c>
      <c r="E73" s="701" t="str">
        <f t="shared" si="34"/>
        <v>#REF!</v>
      </c>
      <c r="F73" s="701"/>
      <c r="G73" s="692"/>
      <c r="H73" s="1686"/>
    </row>
    <row r="74">
      <c r="A74" s="1714" t="s">
        <v>80</v>
      </c>
      <c r="B74" s="701" t="str">
        <f t="shared" si="23"/>
        <v>#REF!</v>
      </c>
      <c r="C74" s="701" t="str">
        <f t="shared" si="35"/>
        <v>#REF!</v>
      </c>
      <c r="D74" s="692">
        <v>0.0</v>
      </c>
      <c r="E74" s="701" t="str">
        <f>sum(C74,D74)</f>
        <v>#REF!</v>
      </c>
      <c r="F74" s="701"/>
      <c r="G74" s="692"/>
      <c r="H74" s="1686"/>
    </row>
    <row r="75">
      <c r="A75" s="1715" t="s">
        <v>93</v>
      </c>
      <c r="B75" s="1762" t="str">
        <f t="shared" si="23"/>
        <v>#REF!</v>
      </c>
      <c r="C75" s="1762" t="str">
        <f>(B75-#REF!)-H75</f>
        <v>#REF!</v>
      </c>
      <c r="D75" s="1765">
        <v>0.0</v>
      </c>
      <c r="E75" s="1762" t="str">
        <f t="shared" ref="E75:E76" si="36">SUM(C75,D75)</f>
        <v>#REF!</v>
      </c>
      <c r="F75" s="1817" t="s">
        <v>1068</v>
      </c>
      <c r="G75" s="1817" t="s">
        <v>1068</v>
      </c>
      <c r="H75" s="1762"/>
    </row>
    <row r="76">
      <c r="A76" s="1714" t="s">
        <v>77</v>
      </c>
      <c r="B76" s="701" t="str">
        <f t="shared" si="23"/>
        <v>#REF!</v>
      </c>
      <c r="C76" s="701" t="str">
        <f>(B76-#REF!-#REF!)-H76</f>
        <v>#REF!</v>
      </c>
      <c r="D76" s="692">
        <v>0.0</v>
      </c>
      <c r="E76" s="701" t="str">
        <f t="shared" si="36"/>
        <v>#REF!</v>
      </c>
      <c r="F76" s="701"/>
      <c r="G76" s="692"/>
      <c r="H76" s="1686"/>
    </row>
    <row r="77">
      <c r="A77" s="1714" t="s">
        <v>78</v>
      </c>
      <c r="B77" s="701" t="str">
        <f t="shared" si="23"/>
        <v>#REF!</v>
      </c>
      <c r="C77" s="701" t="s">
        <v>79</v>
      </c>
      <c r="D77" s="692" t="s">
        <v>79</v>
      </c>
      <c r="E77" s="701" t="s">
        <v>79</v>
      </c>
      <c r="F77" s="701"/>
      <c r="G77" s="701"/>
      <c r="H77" s="1686"/>
    </row>
    <row r="78">
      <c r="A78" s="1714" t="s">
        <v>446</v>
      </c>
      <c r="B78" s="701" t="str">
        <f t="shared" si="23"/>
        <v>#REF!</v>
      </c>
      <c r="C78" s="701" t="str">
        <f>(B78-#REF!)-H78</f>
        <v>#REF!</v>
      </c>
      <c r="D78" s="692">
        <v>0.0</v>
      </c>
      <c r="E78" s="701" t="str">
        <f t="shared" ref="E78:E79" si="37">SUM(C78,D78)</f>
        <v>#REF!</v>
      </c>
      <c r="F78" s="701"/>
      <c r="G78" s="692"/>
      <c r="H78" s="1686"/>
    </row>
    <row r="79">
      <c r="A79" s="1714" t="s">
        <v>751</v>
      </c>
      <c r="B79" s="701" t="str">
        <f t="shared" si="23"/>
        <v>#REF!</v>
      </c>
      <c r="C79" s="701" t="str">
        <f t="shared" ref="C79:C80" si="38">(B79-#REF!)</f>
        <v>#REF!</v>
      </c>
      <c r="D79" s="692">
        <v>0.0</v>
      </c>
      <c r="E79" s="701" t="str">
        <f t="shared" si="37"/>
        <v>#REF!</v>
      </c>
      <c r="F79" s="701"/>
      <c r="G79" s="692"/>
      <c r="H79" s="1686"/>
    </row>
    <row r="80">
      <c r="A80" s="1714" t="s">
        <v>80</v>
      </c>
      <c r="B80" s="701" t="str">
        <f t="shared" si="23"/>
        <v>#REF!</v>
      </c>
      <c r="C80" s="701" t="str">
        <f t="shared" si="38"/>
        <v>#REF!</v>
      </c>
      <c r="D80" s="692">
        <v>0.0</v>
      </c>
      <c r="E80" s="701" t="str">
        <f>sum(C80,D80)</f>
        <v>#REF!</v>
      </c>
      <c r="F80" s="701"/>
      <c r="G80" s="692"/>
      <c r="H80" s="1686"/>
    </row>
    <row r="81">
      <c r="A81" s="1921" t="s">
        <v>735</v>
      </c>
      <c r="B81" s="1762" t="str">
        <f t="shared" si="23"/>
        <v>#REF!</v>
      </c>
      <c r="C81" s="1762" t="str">
        <f>(B81-#REF!)-H81</f>
        <v>#REF!</v>
      </c>
      <c r="D81" s="1765">
        <v>0.0</v>
      </c>
      <c r="E81" s="1762" t="str">
        <f t="shared" ref="E81:E82" si="39">SUM(C81,D81)</f>
        <v>#REF!</v>
      </c>
      <c r="F81" s="1764"/>
      <c r="G81" s="1765"/>
      <c r="H81" s="1762"/>
    </row>
    <row r="82">
      <c r="A82" s="1714" t="s">
        <v>77</v>
      </c>
      <c r="B82" s="701" t="str">
        <f t="shared" si="23"/>
        <v>#REF!</v>
      </c>
      <c r="C82" s="701" t="str">
        <f>(B82-#REF!-#REF!)-H82</f>
        <v>#REF!</v>
      </c>
      <c r="D82" s="692">
        <v>0.0</v>
      </c>
      <c r="E82" s="701" t="str">
        <f t="shared" si="39"/>
        <v>#REF!</v>
      </c>
      <c r="F82" s="701"/>
      <c r="G82" s="692"/>
      <c r="H82" s="1686"/>
    </row>
    <row r="83">
      <c r="A83" s="1714" t="s">
        <v>78</v>
      </c>
      <c r="B83" s="701" t="str">
        <f t="shared" si="23"/>
        <v>#REF!</v>
      </c>
      <c r="C83" s="701" t="s">
        <v>79</v>
      </c>
      <c r="D83" s="692" t="s">
        <v>79</v>
      </c>
      <c r="E83" s="701" t="s">
        <v>79</v>
      </c>
      <c r="F83" s="701"/>
      <c r="G83" s="701"/>
      <c r="H83" s="1686"/>
    </row>
    <row r="84">
      <c r="A84" s="1714" t="s">
        <v>446</v>
      </c>
      <c r="B84" s="701" t="str">
        <f t="shared" si="23"/>
        <v>#REF!</v>
      </c>
      <c r="C84" s="701" t="str">
        <f>(B84-#REF!)-H84</f>
        <v>#REF!</v>
      </c>
      <c r="D84" s="692">
        <v>0.0</v>
      </c>
      <c r="E84" s="701" t="str">
        <f t="shared" ref="E84:E85" si="40">SUM(C84,D84)</f>
        <v>#REF!</v>
      </c>
      <c r="F84" s="701"/>
      <c r="G84" s="692"/>
      <c r="H84" s="1686"/>
    </row>
    <row r="85">
      <c r="A85" s="1714" t="s">
        <v>751</v>
      </c>
      <c r="B85" s="701" t="str">
        <f t="shared" si="23"/>
        <v>#REF!</v>
      </c>
      <c r="C85" s="701" t="str">
        <f t="shared" ref="C85:C86" si="41">(B85-#REF!)</f>
        <v>#REF!</v>
      </c>
      <c r="D85" s="692">
        <v>0.0</v>
      </c>
      <c r="E85" s="701" t="str">
        <f t="shared" si="40"/>
        <v>#REF!</v>
      </c>
      <c r="F85" s="701"/>
      <c r="G85" s="692"/>
      <c r="H85" s="1686"/>
    </row>
    <row r="86">
      <c r="A86" s="1714" t="s">
        <v>80</v>
      </c>
      <c r="B86" s="701" t="str">
        <f t="shared" si="23"/>
        <v>#REF!</v>
      </c>
      <c r="C86" s="701" t="str">
        <f t="shared" si="41"/>
        <v>#REF!</v>
      </c>
      <c r="D86" s="692">
        <v>0.0</v>
      </c>
      <c r="E86" s="701" t="str">
        <f>sum(C86,D86)</f>
        <v>#REF!</v>
      </c>
      <c r="F86" s="701"/>
      <c r="G86" s="692"/>
      <c r="H86" s="1686"/>
    </row>
    <row r="87">
      <c r="A87" s="1771" t="s">
        <v>1093</v>
      </c>
      <c r="B87" s="1762" t="str">
        <f t="shared" si="23"/>
        <v>#REF!</v>
      </c>
      <c r="C87" s="1765">
        <v>30.0</v>
      </c>
      <c r="D87" s="1760" t="s">
        <v>1112</v>
      </c>
      <c r="E87" s="1762">
        <f t="shared" ref="E87:E88" si="42">SUM(C87,D87)</f>
        <v>30</v>
      </c>
      <c r="F87" s="1764"/>
      <c r="G87" s="1760" t="s">
        <v>1112</v>
      </c>
      <c r="H87" s="1762"/>
    </row>
    <row r="88">
      <c r="A88" s="1714" t="s">
        <v>77</v>
      </c>
      <c r="B88" s="701" t="str">
        <f t="shared" si="23"/>
        <v>#REF!</v>
      </c>
      <c r="C88" s="701" t="str">
        <f>(B88-#REF!-#REF!)-H88</f>
        <v>#REF!</v>
      </c>
      <c r="D88" s="692"/>
      <c r="E88" s="701" t="str">
        <f t="shared" si="42"/>
        <v>#REF!</v>
      </c>
      <c r="F88" s="701"/>
      <c r="G88" s="701"/>
      <c r="H88" s="1686"/>
    </row>
    <row r="89">
      <c r="A89" s="1714" t="s">
        <v>78</v>
      </c>
      <c r="B89" s="701" t="str">
        <f t="shared" si="23"/>
        <v>#REF!</v>
      </c>
      <c r="C89" s="701" t="s">
        <v>79</v>
      </c>
      <c r="D89" s="692"/>
      <c r="E89" s="701" t="s">
        <v>79</v>
      </c>
      <c r="F89" s="701"/>
      <c r="G89" s="701"/>
      <c r="H89" s="1686"/>
    </row>
    <row r="90">
      <c r="A90" s="1714" t="s">
        <v>446</v>
      </c>
      <c r="B90" s="701" t="str">
        <f t="shared" si="23"/>
        <v>#REF!</v>
      </c>
      <c r="C90" s="692">
        <v>3.0</v>
      </c>
      <c r="D90" s="692"/>
      <c r="E90" s="701">
        <f t="shared" ref="E90:E91" si="43">SUM(C90,D90)</f>
        <v>3</v>
      </c>
      <c r="F90" s="701"/>
      <c r="G90" s="692"/>
      <c r="H90" s="1686"/>
    </row>
    <row r="91">
      <c r="A91" s="1714" t="s">
        <v>751</v>
      </c>
      <c r="B91" s="701" t="str">
        <f t="shared" si="23"/>
        <v>#REF!</v>
      </c>
      <c r="C91" s="701" t="str">
        <f>(B91-#REF!)</f>
        <v>#REF!</v>
      </c>
      <c r="D91" s="692"/>
      <c r="E91" s="701" t="str">
        <f t="shared" si="43"/>
        <v>#REF!</v>
      </c>
      <c r="F91" s="701"/>
      <c r="G91" s="701"/>
      <c r="H91" s="1686"/>
    </row>
    <row r="92">
      <c r="A92" s="1714" t="s">
        <v>80</v>
      </c>
      <c r="B92" s="701" t="str">
        <f t="shared" si="23"/>
        <v>#REF!</v>
      </c>
      <c r="C92" s="692">
        <v>20.0</v>
      </c>
      <c r="D92" s="692"/>
      <c r="E92" s="701">
        <f>sum(C92,D92)</f>
        <v>20</v>
      </c>
      <c r="F92" s="701"/>
      <c r="G92" s="692"/>
      <c r="H92" s="1686"/>
    </row>
    <row r="93">
      <c r="A93" s="1757" t="s">
        <v>105</v>
      </c>
      <c r="B93" s="1682"/>
      <c r="C93" s="1682"/>
      <c r="D93" s="1682"/>
      <c r="E93" s="1682"/>
      <c r="F93" s="1682"/>
      <c r="G93" s="1682"/>
      <c r="H93" s="1682"/>
    </row>
    <row r="94">
      <c r="A94" s="1759" t="s">
        <v>106</v>
      </c>
      <c r="B94" s="1762" t="str">
        <f t="shared" ref="B94:B135" si="44">#REF!</f>
        <v>#REF!</v>
      </c>
      <c r="C94" s="1762" t="str">
        <f>(B94-#REF!)-H94</f>
        <v>#REF!</v>
      </c>
      <c r="D94" s="1765">
        <v>10.0</v>
      </c>
      <c r="E94" s="1762" t="str">
        <f t="shared" ref="E94:E95" si="45">SUM(C94,D94)</f>
        <v>#REF!</v>
      </c>
      <c r="F94" s="1764"/>
      <c r="G94" s="1766"/>
      <c r="H94" s="1762"/>
    </row>
    <row r="95">
      <c r="A95" s="1714" t="s">
        <v>77</v>
      </c>
      <c r="B95" s="701" t="str">
        <f t="shared" si="44"/>
        <v>#REF!</v>
      </c>
      <c r="C95" s="701" t="str">
        <f>(B95-#REF!-#REF!)-H95</f>
        <v>#REF!</v>
      </c>
      <c r="D95" s="692">
        <v>8.0</v>
      </c>
      <c r="E95" s="701" t="str">
        <f t="shared" si="45"/>
        <v>#REF!</v>
      </c>
      <c r="F95" s="701"/>
      <c r="G95" s="1686"/>
      <c r="H95" s="1686"/>
    </row>
    <row r="96">
      <c r="A96" s="1714" t="s">
        <v>78</v>
      </c>
      <c r="B96" s="701" t="str">
        <f t="shared" si="44"/>
        <v>#REF!</v>
      </c>
      <c r="C96" s="701" t="s">
        <v>79</v>
      </c>
      <c r="D96" s="692" t="s">
        <v>79</v>
      </c>
      <c r="E96" s="701" t="s">
        <v>79</v>
      </c>
      <c r="F96" s="701"/>
      <c r="G96" s="1686"/>
      <c r="H96" s="1686"/>
    </row>
    <row r="97">
      <c r="A97" s="1714" t="s">
        <v>446</v>
      </c>
      <c r="B97" s="701" t="str">
        <f t="shared" si="44"/>
        <v>#REF!</v>
      </c>
      <c r="C97" s="701" t="str">
        <f>(B97-#REF!)-H97</f>
        <v>#REF!</v>
      </c>
      <c r="D97" s="692">
        <v>0.0</v>
      </c>
      <c r="E97" s="701" t="str">
        <f t="shared" ref="E97:E98" si="46">SUM(C97,D97)</f>
        <v>#REF!</v>
      </c>
      <c r="F97" s="701"/>
      <c r="G97" s="1621"/>
      <c r="H97" s="1686"/>
    </row>
    <row r="98">
      <c r="A98" s="1714" t="s">
        <v>751</v>
      </c>
      <c r="B98" s="701" t="str">
        <f t="shared" si="44"/>
        <v>#REF!</v>
      </c>
      <c r="C98" s="701" t="str">
        <f t="shared" ref="C98:C99" si="47">(B98-#REF!)</f>
        <v>#REF!</v>
      </c>
      <c r="D98" s="692">
        <v>0.0</v>
      </c>
      <c r="E98" s="701" t="str">
        <f t="shared" si="46"/>
        <v>#REF!</v>
      </c>
      <c r="F98" s="701"/>
      <c r="G98" s="1621"/>
      <c r="H98" s="1686"/>
    </row>
    <row r="99">
      <c r="A99" s="1714" t="s">
        <v>80</v>
      </c>
      <c r="B99" s="701" t="str">
        <f t="shared" si="44"/>
        <v>#REF!</v>
      </c>
      <c r="C99" s="701" t="str">
        <f t="shared" si="47"/>
        <v>#REF!</v>
      </c>
      <c r="D99" s="692">
        <v>0.0</v>
      </c>
      <c r="E99" s="701" t="str">
        <f>sum(C99,D99)</f>
        <v>#REF!</v>
      </c>
      <c r="F99" s="701"/>
      <c r="G99" s="1621"/>
      <c r="H99" s="1686"/>
    </row>
    <row r="100">
      <c r="A100" s="1715" t="s">
        <v>108</v>
      </c>
      <c r="B100" s="1762" t="str">
        <f t="shared" si="44"/>
        <v>#REF!</v>
      </c>
      <c r="C100" s="1762" t="str">
        <f>(B100-#REF!)-H100</f>
        <v>#REF!</v>
      </c>
      <c r="D100" s="1765">
        <v>40.0</v>
      </c>
      <c r="E100" s="1762" t="str">
        <f t="shared" ref="E100:E101" si="48">SUM(C100,D100)</f>
        <v>#REF!</v>
      </c>
      <c r="F100" s="1764"/>
      <c r="G100" s="1766"/>
      <c r="H100" s="1762"/>
    </row>
    <row r="101">
      <c r="A101" s="1714" t="s">
        <v>77</v>
      </c>
      <c r="B101" s="701" t="str">
        <f t="shared" si="44"/>
        <v>#REF!</v>
      </c>
      <c r="C101" s="701" t="str">
        <f>(B101-#REF!-#REF!)-H101</f>
        <v>#REF!</v>
      </c>
      <c r="D101" s="692">
        <v>8.0</v>
      </c>
      <c r="E101" s="701" t="str">
        <f t="shared" si="48"/>
        <v>#REF!</v>
      </c>
      <c r="F101" s="701"/>
      <c r="G101" s="1686"/>
      <c r="H101" s="1686"/>
    </row>
    <row r="102">
      <c r="A102" s="1714" t="s">
        <v>78</v>
      </c>
      <c r="B102" s="701" t="str">
        <f t="shared" si="44"/>
        <v>#REF!</v>
      </c>
      <c r="C102" s="701" t="s">
        <v>79</v>
      </c>
      <c r="D102" s="692" t="s">
        <v>79</v>
      </c>
      <c r="E102" s="701" t="s">
        <v>79</v>
      </c>
      <c r="F102" s="701"/>
      <c r="G102" s="1686"/>
      <c r="H102" s="1686"/>
    </row>
    <row r="103">
      <c r="A103" s="1714" t="s">
        <v>446</v>
      </c>
      <c r="B103" s="701" t="str">
        <f t="shared" si="44"/>
        <v>#REF!</v>
      </c>
      <c r="C103" s="701" t="str">
        <f>(B103-#REF!)-H103</f>
        <v>#REF!</v>
      </c>
      <c r="D103" s="692">
        <v>0.0</v>
      </c>
      <c r="E103" s="701" t="str">
        <f t="shared" ref="E103:E104" si="49">SUM(C103,D103)</f>
        <v>#REF!</v>
      </c>
      <c r="F103" s="701"/>
      <c r="G103" s="1621"/>
      <c r="H103" s="1686"/>
    </row>
    <row r="104">
      <c r="A104" s="1714" t="s">
        <v>751</v>
      </c>
      <c r="B104" s="701" t="str">
        <f t="shared" si="44"/>
        <v>#REF!</v>
      </c>
      <c r="C104" s="701" t="str">
        <f t="shared" ref="C104:C105" si="50">(B104-#REF!)</f>
        <v>#REF!</v>
      </c>
      <c r="D104" s="692">
        <v>0.0</v>
      </c>
      <c r="E104" s="701" t="str">
        <f t="shared" si="49"/>
        <v>#REF!</v>
      </c>
      <c r="F104" s="701"/>
      <c r="G104" s="1686"/>
      <c r="H104" s="1686"/>
    </row>
    <row r="105">
      <c r="A105" s="1714" t="s">
        <v>80</v>
      </c>
      <c r="B105" s="701" t="str">
        <f t="shared" si="44"/>
        <v>#REF!</v>
      </c>
      <c r="C105" s="701" t="str">
        <f t="shared" si="50"/>
        <v>#REF!</v>
      </c>
      <c r="D105" s="692">
        <v>20.0</v>
      </c>
      <c r="E105" s="701" t="str">
        <f>sum(C105,D105)</f>
        <v>#REF!</v>
      </c>
      <c r="F105" s="701"/>
      <c r="G105" s="1686"/>
      <c r="H105" s="1686"/>
    </row>
    <row r="106">
      <c r="A106" s="1921" t="s">
        <v>117</v>
      </c>
      <c r="B106" s="1762" t="str">
        <f t="shared" si="44"/>
        <v>#REF!</v>
      </c>
      <c r="C106" s="1762" t="str">
        <f>(B106-#REF!)-H106</f>
        <v>#REF!</v>
      </c>
      <c r="D106" s="1765">
        <v>10.0</v>
      </c>
      <c r="E106" s="1762" t="str">
        <f t="shared" ref="E106:E107" si="51">SUM(C106,D106)</f>
        <v>#REF!</v>
      </c>
      <c r="F106" s="1764"/>
      <c r="G106" s="1817"/>
      <c r="H106" s="1765"/>
    </row>
    <row r="107">
      <c r="A107" s="1714" t="s">
        <v>77</v>
      </c>
      <c r="B107" s="701" t="str">
        <f t="shared" si="44"/>
        <v>#REF!</v>
      </c>
      <c r="C107" s="701" t="str">
        <f>(B107-#REF!-#REF!)-H107</f>
        <v>#REF!</v>
      </c>
      <c r="D107" s="692">
        <v>20.0</v>
      </c>
      <c r="E107" s="701" t="str">
        <f t="shared" si="51"/>
        <v>#REF!</v>
      </c>
      <c r="F107" s="1962"/>
      <c r="G107" s="1621"/>
      <c r="H107" s="1686"/>
    </row>
    <row r="108">
      <c r="A108" s="1714" t="s">
        <v>78</v>
      </c>
      <c r="B108" s="701" t="str">
        <f t="shared" si="44"/>
        <v>#REF!</v>
      </c>
      <c r="C108" s="701" t="s">
        <v>79</v>
      </c>
      <c r="D108" s="692" t="s">
        <v>79</v>
      </c>
      <c r="E108" s="701" t="s">
        <v>79</v>
      </c>
      <c r="F108" s="701"/>
      <c r="G108" s="1686"/>
      <c r="H108" s="1686"/>
    </row>
    <row r="109">
      <c r="A109" s="1714" t="s">
        <v>446</v>
      </c>
      <c r="B109" s="701" t="str">
        <f t="shared" si="44"/>
        <v>#REF!</v>
      </c>
      <c r="C109" s="701" t="str">
        <f>(B109-#REF!)-H109</f>
        <v>#REF!</v>
      </c>
      <c r="D109" s="692">
        <v>0.0</v>
      </c>
      <c r="E109" s="701" t="str">
        <f t="shared" ref="E109:E110" si="52">SUM(C109,D109)</f>
        <v>#REF!</v>
      </c>
      <c r="F109" s="701"/>
      <c r="G109" s="1621"/>
      <c r="H109" s="1686"/>
    </row>
    <row r="110">
      <c r="A110" s="1714" t="s">
        <v>751</v>
      </c>
      <c r="B110" s="701" t="str">
        <f t="shared" si="44"/>
        <v>#REF!</v>
      </c>
      <c r="C110" s="701" t="str">
        <f t="shared" ref="C110:C111" si="53">(B110-#REF!)</f>
        <v>#REF!</v>
      </c>
      <c r="D110" s="692">
        <v>0.0</v>
      </c>
      <c r="E110" s="701" t="str">
        <f t="shared" si="52"/>
        <v>#REF!</v>
      </c>
      <c r="F110" s="701"/>
      <c r="G110" s="1621"/>
      <c r="H110" s="1686"/>
    </row>
    <row r="111">
      <c r="A111" s="1714" t="s">
        <v>80</v>
      </c>
      <c r="B111" s="701" t="str">
        <f t="shared" si="44"/>
        <v>#REF!</v>
      </c>
      <c r="C111" s="701" t="str">
        <f t="shared" si="53"/>
        <v>#REF!</v>
      </c>
      <c r="D111" s="692">
        <v>20.0</v>
      </c>
      <c r="E111" s="701" t="str">
        <f>sum(C111,D111)</f>
        <v>#REF!</v>
      </c>
      <c r="F111" s="701"/>
      <c r="G111" s="1621"/>
      <c r="H111" s="1686"/>
    </row>
    <row r="112">
      <c r="A112" s="1771" t="s">
        <v>622</v>
      </c>
      <c r="B112" s="1762" t="str">
        <f t="shared" si="44"/>
        <v>#REF!</v>
      </c>
      <c r="C112" s="1762" t="str">
        <f>(B112-#REF!)-H112</f>
        <v>#REF!</v>
      </c>
      <c r="D112" s="1765">
        <v>0.0</v>
      </c>
      <c r="E112" s="1762" t="str">
        <f t="shared" ref="E112:E113" si="54">SUM(C112,D112)</f>
        <v>#REF!</v>
      </c>
      <c r="F112" s="1764"/>
      <c r="G112" s="1766"/>
      <c r="H112" s="1765">
        <v>1.0</v>
      </c>
    </row>
    <row r="113">
      <c r="A113" s="1714" t="s">
        <v>77</v>
      </c>
      <c r="B113" s="701" t="str">
        <f t="shared" si="44"/>
        <v>#REF!</v>
      </c>
      <c r="C113" s="701" t="str">
        <f>(B113-#REF!-#REF!)-H113</f>
        <v>#REF!</v>
      </c>
      <c r="D113" s="692">
        <v>5.0</v>
      </c>
      <c r="E113" s="701" t="str">
        <f t="shared" si="54"/>
        <v>#REF!</v>
      </c>
      <c r="F113" s="701"/>
      <c r="G113" s="1621"/>
      <c r="H113" s="1686"/>
    </row>
    <row r="114">
      <c r="A114" s="1714" t="s">
        <v>78</v>
      </c>
      <c r="B114" s="701" t="str">
        <f t="shared" si="44"/>
        <v>#REF!</v>
      </c>
      <c r="C114" s="701" t="s">
        <v>79</v>
      </c>
      <c r="D114" s="692" t="s">
        <v>79</v>
      </c>
      <c r="E114" s="701" t="s">
        <v>79</v>
      </c>
      <c r="F114" s="701"/>
      <c r="G114" s="1686"/>
      <c r="H114" s="1686"/>
    </row>
    <row r="115">
      <c r="A115" s="1714" t="s">
        <v>446</v>
      </c>
      <c r="B115" s="701" t="str">
        <f t="shared" si="44"/>
        <v>#REF!</v>
      </c>
      <c r="C115" s="701" t="str">
        <f>(B115-#REF!)-H115</f>
        <v>#REF!</v>
      </c>
      <c r="D115" s="692">
        <v>0.0</v>
      </c>
      <c r="E115" s="701" t="str">
        <f t="shared" ref="E115:E116" si="55">SUM(C115,D115)</f>
        <v>#REF!</v>
      </c>
      <c r="F115" s="701"/>
      <c r="G115" s="1686"/>
      <c r="H115" s="1621"/>
    </row>
    <row r="116">
      <c r="A116" s="1714" t="s">
        <v>751</v>
      </c>
      <c r="B116" s="701" t="str">
        <f t="shared" si="44"/>
        <v>#REF!</v>
      </c>
      <c r="C116" s="701" t="str">
        <f t="shared" ref="C116:C117" si="56">(B116-#REF!)</f>
        <v>#REF!</v>
      </c>
      <c r="D116" s="692">
        <v>0.0</v>
      </c>
      <c r="E116" s="701" t="str">
        <f t="shared" si="55"/>
        <v>#REF!</v>
      </c>
      <c r="F116" s="701"/>
      <c r="G116" s="1686"/>
      <c r="H116" s="1686"/>
    </row>
    <row r="117">
      <c r="A117" s="1714" t="s">
        <v>80</v>
      </c>
      <c r="B117" s="701" t="str">
        <f t="shared" si="44"/>
        <v>#REF!</v>
      </c>
      <c r="C117" s="701" t="str">
        <f t="shared" si="56"/>
        <v>#REF!</v>
      </c>
      <c r="D117" s="692">
        <v>20.0</v>
      </c>
      <c r="E117" s="701" t="str">
        <f>sum(C117,D117)</f>
        <v>#REF!</v>
      </c>
      <c r="F117" s="701"/>
      <c r="G117" s="1686"/>
      <c r="H117" s="1686"/>
    </row>
    <row r="118">
      <c r="A118" s="1921" t="s">
        <v>659</v>
      </c>
      <c r="B118" s="1762" t="str">
        <f t="shared" si="44"/>
        <v>#REF!</v>
      </c>
      <c r="C118" s="1762" t="str">
        <f>(B118-#REF!)-H118</f>
        <v>#REF!</v>
      </c>
      <c r="D118" s="1765">
        <v>25.0</v>
      </c>
      <c r="E118" s="1762" t="str">
        <f t="shared" ref="E118:E119" si="57">SUM(C118,D118)</f>
        <v>#REF!</v>
      </c>
      <c r="F118" s="1817"/>
      <c r="G118" s="1766"/>
      <c r="H118" s="1762"/>
    </row>
    <row r="119">
      <c r="A119" s="1714" t="s">
        <v>77</v>
      </c>
      <c r="B119" s="701" t="str">
        <f t="shared" si="44"/>
        <v>#REF!</v>
      </c>
      <c r="C119" s="701" t="str">
        <f>(B119-#REF!-#REF!)-H119</f>
        <v>#REF!</v>
      </c>
      <c r="D119" s="692">
        <v>0.0</v>
      </c>
      <c r="E119" s="701" t="str">
        <f t="shared" si="57"/>
        <v>#REF!</v>
      </c>
      <c r="F119" s="701"/>
      <c r="G119" s="1621"/>
      <c r="H119" s="1686"/>
    </row>
    <row r="120">
      <c r="A120" s="1714" t="s">
        <v>78</v>
      </c>
      <c r="B120" s="701" t="str">
        <f t="shared" si="44"/>
        <v>#REF!</v>
      </c>
      <c r="C120" s="701" t="s">
        <v>79</v>
      </c>
      <c r="D120" s="692" t="s">
        <v>79</v>
      </c>
      <c r="E120" s="701" t="s">
        <v>79</v>
      </c>
      <c r="F120" s="701"/>
      <c r="G120" s="1686"/>
      <c r="H120" s="1686"/>
    </row>
    <row r="121">
      <c r="A121" s="1714" t="s">
        <v>446</v>
      </c>
      <c r="B121" s="701" t="str">
        <f t="shared" si="44"/>
        <v>#REF!</v>
      </c>
      <c r="C121" s="701" t="str">
        <f>(B121-#REF!)-H121</f>
        <v>#REF!</v>
      </c>
      <c r="D121" s="692">
        <v>0.0</v>
      </c>
      <c r="E121" s="701" t="str">
        <f t="shared" ref="E121:E122" si="58">SUM(C121,D121)</f>
        <v>#REF!</v>
      </c>
      <c r="F121" s="701"/>
      <c r="G121" s="1621"/>
      <c r="H121" s="1686"/>
    </row>
    <row r="122">
      <c r="A122" s="1714" t="s">
        <v>751</v>
      </c>
      <c r="B122" s="701" t="str">
        <f t="shared" si="44"/>
        <v>#REF!</v>
      </c>
      <c r="C122" s="701" t="str">
        <f t="shared" ref="C122:C123" si="59">(B122-#REF!)</f>
        <v>#REF!</v>
      </c>
      <c r="D122" s="692">
        <v>10.0</v>
      </c>
      <c r="E122" s="701" t="str">
        <f t="shared" si="58"/>
        <v>#REF!</v>
      </c>
      <c r="F122" s="701"/>
      <c r="G122" s="1686"/>
      <c r="H122" s="1686"/>
    </row>
    <row r="123">
      <c r="A123" s="1714" t="s">
        <v>80</v>
      </c>
      <c r="B123" s="701" t="str">
        <f t="shared" si="44"/>
        <v>#REF!</v>
      </c>
      <c r="C123" s="701" t="str">
        <f t="shared" si="59"/>
        <v>#REF!</v>
      </c>
      <c r="D123" s="692">
        <v>20.0</v>
      </c>
      <c r="E123" s="701" t="str">
        <f>sum(C123,D123)</f>
        <v>#REF!</v>
      </c>
      <c r="F123" s="701"/>
      <c r="G123" s="1686"/>
      <c r="H123" s="1686"/>
    </row>
    <row r="124">
      <c r="A124" s="1771" t="s">
        <v>1081</v>
      </c>
      <c r="B124" s="1762" t="str">
        <f t="shared" si="44"/>
        <v>#REF!</v>
      </c>
      <c r="C124" s="1762" t="str">
        <f t="shared" ref="C124:C125" si="60">(B124-#REF!)-H124</f>
        <v>#REF!</v>
      </c>
      <c r="D124" s="1760">
        <v>0.0</v>
      </c>
      <c r="E124" s="1762" t="str">
        <f t="shared" ref="E124:E125" si="61">SUM(C124,D124)</f>
        <v>#REF!</v>
      </c>
      <c r="F124" s="1762"/>
      <c r="G124" s="1766"/>
      <c r="H124" s="1762"/>
    </row>
    <row r="125">
      <c r="A125" s="1714" t="s">
        <v>77</v>
      </c>
      <c r="B125" s="701" t="str">
        <f t="shared" si="44"/>
        <v>#REF!</v>
      </c>
      <c r="C125" s="701" t="str">
        <f t="shared" si="60"/>
        <v>#REF!</v>
      </c>
      <c r="D125" s="692">
        <v>0.0</v>
      </c>
      <c r="E125" s="701" t="str">
        <f t="shared" si="61"/>
        <v>#REF!</v>
      </c>
      <c r="F125" s="701"/>
      <c r="G125" s="1621"/>
      <c r="H125" s="1686"/>
    </row>
    <row r="126">
      <c r="A126" s="1714" t="s">
        <v>78</v>
      </c>
      <c r="B126" s="701" t="str">
        <f t="shared" si="44"/>
        <v>#REF!</v>
      </c>
      <c r="C126" s="692" t="s">
        <v>79</v>
      </c>
      <c r="D126" s="692" t="s">
        <v>79</v>
      </c>
      <c r="E126" s="701" t="s">
        <v>79</v>
      </c>
      <c r="F126" s="701"/>
      <c r="G126" s="1686"/>
      <c r="H126" s="1686"/>
    </row>
    <row r="127">
      <c r="A127" s="1714" t="s">
        <v>446</v>
      </c>
      <c r="B127" s="701" t="str">
        <f t="shared" si="44"/>
        <v>#REF!</v>
      </c>
      <c r="C127" s="701" t="str">
        <f t="shared" ref="C127:C130" si="62">(B127-#REF!)-H127</f>
        <v>#REF!</v>
      </c>
      <c r="D127" s="692">
        <v>0.0</v>
      </c>
      <c r="E127" s="701" t="str">
        <f t="shared" ref="E127:E128" si="63">SUM(C127,D127)</f>
        <v>#REF!</v>
      </c>
      <c r="F127" s="701"/>
      <c r="G127" s="1621"/>
      <c r="H127" s="1686"/>
    </row>
    <row r="128">
      <c r="A128" s="1714" t="s">
        <v>751</v>
      </c>
      <c r="B128" s="701" t="str">
        <f t="shared" si="44"/>
        <v>#REF!</v>
      </c>
      <c r="C128" s="701" t="str">
        <f t="shared" si="62"/>
        <v>#REF!</v>
      </c>
      <c r="D128" s="692">
        <v>0.0</v>
      </c>
      <c r="E128" s="701" t="str">
        <f t="shared" si="63"/>
        <v>#REF!</v>
      </c>
      <c r="F128" s="701"/>
      <c r="G128" s="1686"/>
      <c r="H128" s="1686"/>
    </row>
    <row r="129">
      <c r="A129" s="1714" t="s">
        <v>80</v>
      </c>
      <c r="B129" s="701" t="str">
        <f t="shared" si="44"/>
        <v>#REF!</v>
      </c>
      <c r="C129" s="701" t="str">
        <f t="shared" si="62"/>
        <v>#REF!</v>
      </c>
      <c r="D129" s="692">
        <v>0.0</v>
      </c>
      <c r="E129" s="701" t="str">
        <f>sum(C129,D129)</f>
        <v>#REF!</v>
      </c>
      <c r="F129" s="701"/>
      <c r="G129" s="1621"/>
      <c r="H129" s="1686"/>
    </row>
    <row r="130">
      <c r="A130" s="1771" t="s">
        <v>274</v>
      </c>
      <c r="B130" s="1762" t="str">
        <f t="shared" si="44"/>
        <v>#REF!</v>
      </c>
      <c r="C130" s="1762" t="str">
        <f t="shared" si="62"/>
        <v>#REF!</v>
      </c>
      <c r="D130" s="1760"/>
      <c r="E130" s="1762" t="str">
        <f t="shared" ref="E130:E131" si="64">SUM(C130,D130)</f>
        <v>#REF!</v>
      </c>
      <c r="F130" s="1685"/>
      <c r="G130" s="1685"/>
      <c r="H130" s="1685"/>
    </row>
    <row r="131">
      <c r="A131" s="1714" t="s">
        <v>77</v>
      </c>
      <c r="B131" s="701" t="str">
        <f t="shared" si="44"/>
        <v>#REF!</v>
      </c>
      <c r="C131" s="701" t="str">
        <f>(B131-#REF!-#REF!)-H131</f>
        <v>#REF!</v>
      </c>
      <c r="D131" s="692"/>
      <c r="E131" s="701" t="str">
        <f t="shared" si="64"/>
        <v>#REF!</v>
      </c>
      <c r="F131" s="701"/>
      <c r="G131" s="1686"/>
      <c r="H131" s="701"/>
    </row>
    <row r="132">
      <c r="A132" s="1714" t="s">
        <v>78</v>
      </c>
      <c r="B132" s="701" t="str">
        <f t="shared" si="44"/>
        <v>#REF!</v>
      </c>
      <c r="C132" s="701" t="s">
        <v>79</v>
      </c>
      <c r="D132" s="692"/>
      <c r="E132" s="701" t="s">
        <v>79</v>
      </c>
      <c r="F132" s="701"/>
      <c r="G132" s="1686"/>
      <c r="H132" s="1686"/>
    </row>
    <row r="133">
      <c r="A133" s="1714" t="s">
        <v>446</v>
      </c>
      <c r="B133" s="701" t="str">
        <f t="shared" si="44"/>
        <v>#REF!</v>
      </c>
      <c r="C133" s="701" t="str">
        <f>(B133-#REF!)-H133</f>
        <v>#REF!</v>
      </c>
      <c r="D133" s="692"/>
      <c r="E133" s="701" t="str">
        <f t="shared" ref="E133:E134" si="65">SUM(C133,D133)</f>
        <v>#REF!</v>
      </c>
      <c r="F133" s="701"/>
      <c r="G133" s="1686"/>
      <c r="H133" s="1686"/>
    </row>
    <row r="134">
      <c r="A134" s="1714" t="s">
        <v>751</v>
      </c>
      <c r="B134" s="701" t="str">
        <f t="shared" si="44"/>
        <v>#REF!</v>
      </c>
      <c r="C134" s="701" t="str">
        <f t="shared" ref="C134:C135" si="66">(B134-#REF!)</f>
        <v>#REF!</v>
      </c>
      <c r="D134" s="692"/>
      <c r="E134" s="701" t="str">
        <f t="shared" si="65"/>
        <v>#REF!</v>
      </c>
      <c r="F134" s="701"/>
      <c r="G134" s="1686"/>
      <c r="H134" s="1686"/>
    </row>
    <row r="135">
      <c r="A135" s="1714" t="s">
        <v>80</v>
      </c>
      <c r="B135" s="701" t="str">
        <f t="shared" si="44"/>
        <v>#REF!</v>
      </c>
      <c r="C135" s="701" t="str">
        <f t="shared" si="66"/>
        <v>#REF!</v>
      </c>
      <c r="D135" s="692"/>
      <c r="E135" s="701" t="str">
        <f>sum(C135,D135)</f>
        <v>#REF!</v>
      </c>
      <c r="F135" s="701"/>
      <c r="G135" s="1686"/>
      <c r="H135" s="1686"/>
    </row>
    <row r="136">
      <c r="A136" s="1757"/>
      <c r="B136" s="1682"/>
      <c r="C136" s="1682"/>
      <c r="D136" s="1682"/>
      <c r="E136" s="1682"/>
      <c r="F136" s="1682"/>
      <c r="G136" s="1682"/>
      <c r="H136" s="1682"/>
    </row>
    <row r="137">
      <c r="A137" s="1774" t="s">
        <v>121</v>
      </c>
      <c r="B137" s="1928" t="str">
        <f t="shared" ref="B137:H137" si="67">SUM(B8,B14,B20,B26,B32,B38,B44,B51,B57,B63,B69,B75,B81,B87,B94,B100,B106,B112,B118,B124, B130)</f>
        <v>#REF!</v>
      </c>
      <c r="C137" s="1928" t="str">
        <f t="shared" si="67"/>
        <v>#REF!</v>
      </c>
      <c r="D137" s="1928">
        <f t="shared" si="67"/>
        <v>220</v>
      </c>
      <c r="E137" s="1928" t="str">
        <f t="shared" si="67"/>
        <v>#REF!</v>
      </c>
      <c r="F137" s="1928">
        <f t="shared" si="67"/>
        <v>0</v>
      </c>
      <c r="G137" s="1928">
        <f t="shared" si="67"/>
        <v>0</v>
      </c>
      <c r="H137" s="1928">
        <f t="shared" si="67"/>
        <v>1</v>
      </c>
    </row>
    <row r="138">
      <c r="A138" s="1774" t="s">
        <v>77</v>
      </c>
      <c r="B138" s="1928" t="str">
        <f t="shared" ref="B138:H138" si="68">SUM(B9,B15,B21,B27,B33,B39,B45,B52,B58,B64,B70,B76,B82,B88,B95,B101,B107,B113,B119,B125, B131)</f>
        <v>#REF!</v>
      </c>
      <c r="C138" s="1928" t="str">
        <f t="shared" si="68"/>
        <v>#REF!</v>
      </c>
      <c r="D138" s="1928">
        <f t="shared" si="68"/>
        <v>121</v>
      </c>
      <c r="E138" s="1928" t="str">
        <f t="shared" si="68"/>
        <v>#REF!</v>
      </c>
      <c r="F138" s="1928">
        <f t="shared" si="68"/>
        <v>0</v>
      </c>
      <c r="G138" s="1928">
        <f t="shared" si="68"/>
        <v>0</v>
      </c>
      <c r="H138" s="1928">
        <f t="shared" si="68"/>
        <v>0</v>
      </c>
    </row>
    <row r="139">
      <c r="A139" s="1774" t="s">
        <v>78</v>
      </c>
      <c r="B139" s="1928" t="str">
        <f t="shared" ref="B139:H139" si="69">SUM(B10,B16,B22,B28,B34,B40,B46,B53,B59,B65,B71,B77,B83,B89,B96,B102,B108,B114,B120,B126, B132)</f>
        <v>#REF!</v>
      </c>
      <c r="C139" s="1928">
        <f t="shared" si="69"/>
        <v>0</v>
      </c>
      <c r="D139" s="1928">
        <f t="shared" si="69"/>
        <v>0</v>
      </c>
      <c r="E139" s="1928">
        <f t="shared" si="69"/>
        <v>0</v>
      </c>
      <c r="F139" s="1928">
        <f t="shared" si="69"/>
        <v>0</v>
      </c>
      <c r="G139" s="1928">
        <f t="shared" si="69"/>
        <v>0</v>
      </c>
      <c r="H139" s="1928">
        <f t="shared" si="69"/>
        <v>0</v>
      </c>
    </row>
    <row r="140">
      <c r="A140" s="1774" t="s">
        <v>446</v>
      </c>
      <c r="B140" s="1928" t="str">
        <f t="shared" ref="B140:H140" si="70">SUM(B11,B17,B23,B29,B35,B41,B47,B54,B60,B66,B72,B78,B84,B90,B97,B103,B109,B115,B121,B127, B133)</f>
        <v>#REF!</v>
      </c>
      <c r="C140" s="1928" t="str">
        <f t="shared" si="70"/>
        <v>#REF!</v>
      </c>
      <c r="D140" s="1928">
        <f t="shared" si="70"/>
        <v>0</v>
      </c>
      <c r="E140" s="1928" t="str">
        <f t="shared" si="70"/>
        <v>#REF!</v>
      </c>
      <c r="F140" s="1928">
        <f t="shared" si="70"/>
        <v>0</v>
      </c>
      <c r="G140" s="1928">
        <f t="shared" si="70"/>
        <v>0</v>
      </c>
      <c r="H140" s="1928">
        <f t="shared" si="70"/>
        <v>0</v>
      </c>
    </row>
    <row r="141">
      <c r="A141" s="1774" t="s">
        <v>751</v>
      </c>
      <c r="B141" s="1928" t="str">
        <f t="shared" ref="B141:H141" si="71">SUM(B12,B18,B24,B30,B36,B42,B48,B55,B61,B67,B73,B79,B85,B91,B98,B104,B110,B116,B122,B128, B134)</f>
        <v>#REF!</v>
      </c>
      <c r="C141" s="1928" t="str">
        <f t="shared" si="71"/>
        <v>#REF!</v>
      </c>
      <c r="D141" s="1928">
        <f t="shared" si="71"/>
        <v>20</v>
      </c>
      <c r="E141" s="1928" t="str">
        <f t="shared" si="71"/>
        <v>#REF!</v>
      </c>
      <c r="F141" s="1928">
        <f t="shared" si="71"/>
        <v>0</v>
      </c>
      <c r="G141" s="1928">
        <f t="shared" si="71"/>
        <v>0</v>
      </c>
      <c r="H141" s="1928">
        <f t="shared" si="71"/>
        <v>0</v>
      </c>
    </row>
    <row r="142">
      <c r="A142" s="1774" t="s">
        <v>80</v>
      </c>
      <c r="B142" s="1928" t="str">
        <f t="shared" ref="B142:H142" si="72">SUM(B13,B19,B25,B31,B37,B43,B49,B56,B62,B68,B74,B80,B86,B92,B99,B105,B111,B117,B123,B129, B135)</f>
        <v>#REF!</v>
      </c>
      <c r="C142" s="1928" t="str">
        <f t="shared" si="72"/>
        <v>#REF!</v>
      </c>
      <c r="D142" s="1928">
        <f t="shared" si="72"/>
        <v>150</v>
      </c>
      <c r="E142" s="1928" t="str">
        <f t="shared" si="72"/>
        <v>#REF!</v>
      </c>
      <c r="F142" s="1928">
        <f t="shared" si="72"/>
        <v>0</v>
      </c>
      <c r="G142" s="1928">
        <f t="shared" si="72"/>
        <v>0</v>
      </c>
      <c r="H142" s="1928">
        <f t="shared" si="72"/>
        <v>0</v>
      </c>
    </row>
    <row r="143">
      <c r="A143" s="1757" t="s">
        <v>9</v>
      </c>
      <c r="B143" s="1758" t="str">
        <f t="shared" ref="B143:H143" si="73">SUM(B137:B141)</f>
        <v>#REF!</v>
      </c>
      <c r="C143" s="1758" t="str">
        <f t="shared" si="73"/>
        <v>#REF!</v>
      </c>
      <c r="D143" s="1758">
        <f t="shared" si="73"/>
        <v>361</v>
      </c>
      <c r="E143" s="1758" t="str">
        <f t="shared" si="73"/>
        <v>#REF!</v>
      </c>
      <c r="F143" s="1758">
        <f t="shared" si="73"/>
        <v>0</v>
      </c>
      <c r="G143" s="1758">
        <f t="shared" si="73"/>
        <v>0</v>
      </c>
      <c r="H143" s="1758">
        <f t="shared" si="73"/>
        <v>1</v>
      </c>
    </row>
    <row r="144">
      <c r="A144" s="576"/>
      <c r="B144" s="636"/>
      <c r="C144" s="636"/>
      <c r="D144" s="636"/>
      <c r="E144" s="636"/>
      <c r="F144" s="636"/>
      <c r="G144" s="649"/>
      <c r="H144" s="649"/>
    </row>
    <row r="145">
      <c r="A145" s="636"/>
      <c r="B145" s="636"/>
      <c r="C145" s="636"/>
      <c r="D145" s="636"/>
      <c r="E145" s="636"/>
      <c r="F145" s="636"/>
      <c r="G145" s="649"/>
      <c r="H145" s="649"/>
    </row>
    <row r="146">
      <c r="A146" s="636"/>
      <c r="B146" s="636"/>
      <c r="C146" s="636"/>
      <c r="D146" s="636"/>
      <c r="E146" s="636"/>
      <c r="F146" s="636"/>
      <c r="G146" s="649"/>
      <c r="H146" s="649"/>
    </row>
    <row r="147">
      <c r="A147" s="576"/>
      <c r="B147" s="1963"/>
      <c r="C147" s="1963"/>
      <c r="D147" s="1963"/>
      <c r="E147" s="576"/>
      <c r="F147" s="629"/>
      <c r="G147" s="1964"/>
      <c r="H147" s="1965"/>
    </row>
    <row r="148">
      <c r="A148" s="576"/>
      <c r="B148" s="1963"/>
      <c r="C148" s="1963"/>
      <c r="D148" s="1963"/>
      <c r="E148" s="576"/>
      <c r="F148" s="629"/>
      <c r="G148" s="1964"/>
      <c r="H148" s="1965"/>
    </row>
    <row r="149">
      <c r="A149" s="576"/>
      <c r="B149" s="1963"/>
      <c r="C149" s="1963"/>
      <c r="D149" s="1963"/>
      <c r="E149" s="576"/>
      <c r="F149" s="629"/>
      <c r="G149" s="1964"/>
      <c r="H149" s="1965"/>
    </row>
    <row r="150">
      <c r="A150" s="576"/>
      <c r="B150" s="1963"/>
      <c r="C150" s="1963"/>
      <c r="D150" s="1963"/>
      <c r="E150" s="576"/>
      <c r="F150" s="629"/>
      <c r="G150" s="1964"/>
      <c r="H150" s="1965"/>
    </row>
    <row r="151">
      <c r="A151" s="576"/>
      <c r="B151" s="1963"/>
      <c r="C151" s="1963"/>
      <c r="D151" s="1963"/>
      <c r="E151" s="576"/>
      <c r="F151" s="629"/>
      <c r="G151" s="1964"/>
      <c r="H151" s="1965"/>
    </row>
    <row r="152">
      <c r="A152" s="576"/>
      <c r="B152" s="1963"/>
      <c r="C152" s="1963"/>
      <c r="D152" s="1963"/>
      <c r="E152" s="576"/>
      <c r="F152" s="629"/>
      <c r="G152" s="1964"/>
      <c r="H152" s="1965"/>
    </row>
    <row r="153">
      <c r="A153" s="576"/>
      <c r="B153" s="1963"/>
      <c r="C153" s="1963"/>
      <c r="D153" s="1963"/>
      <c r="E153" s="576"/>
      <c r="F153" s="629"/>
      <c r="G153" s="1964"/>
      <c r="H153" s="1965"/>
    </row>
    <row r="154">
      <c r="A154" s="576"/>
      <c r="B154" s="1963"/>
      <c r="C154" s="1963"/>
      <c r="D154" s="1963"/>
      <c r="E154" s="576"/>
      <c r="F154" s="629"/>
      <c r="G154" s="1964"/>
      <c r="H154" s="1965"/>
    </row>
    <row r="155">
      <c r="A155" s="576"/>
      <c r="B155" s="1963"/>
      <c r="C155" s="1963"/>
      <c r="D155" s="1963"/>
      <c r="E155" s="576"/>
      <c r="F155" s="629"/>
      <c r="G155" s="1964"/>
      <c r="H155" s="1965"/>
    </row>
    <row r="156">
      <c r="A156" s="576"/>
      <c r="B156" s="1963"/>
      <c r="C156" s="1963"/>
      <c r="D156" s="1963"/>
      <c r="E156" s="576"/>
      <c r="F156" s="629"/>
      <c r="G156" s="1964"/>
      <c r="H156" s="1965"/>
    </row>
    <row r="157">
      <c r="A157" s="576"/>
      <c r="B157" s="1963"/>
      <c r="C157" s="1963"/>
      <c r="D157" s="1963"/>
      <c r="E157" s="576"/>
      <c r="F157" s="629"/>
      <c r="G157" s="1964"/>
      <c r="H157" s="1965"/>
    </row>
    <row r="158">
      <c r="A158" s="576"/>
      <c r="B158" s="1963"/>
      <c r="C158" s="1963"/>
      <c r="D158" s="1963"/>
      <c r="E158" s="576"/>
      <c r="F158" s="629"/>
      <c r="G158" s="1964"/>
      <c r="H158" s="1965"/>
    </row>
    <row r="159">
      <c r="A159" s="576"/>
      <c r="B159" s="1963"/>
      <c r="C159" s="1963"/>
      <c r="D159" s="1963"/>
      <c r="E159" s="576"/>
      <c r="F159" s="629"/>
      <c r="G159" s="1964"/>
      <c r="H159" s="1965"/>
    </row>
    <row r="160">
      <c r="A160" s="577"/>
      <c r="B160" s="1975"/>
      <c r="C160" s="1975"/>
      <c r="D160" s="1975"/>
      <c r="E160" s="577"/>
      <c r="F160" s="1964"/>
      <c r="G160" s="1964"/>
      <c r="H160" s="1965"/>
    </row>
    <row r="161">
      <c r="A161" s="577"/>
      <c r="B161" s="1975"/>
      <c r="C161" s="1975"/>
      <c r="D161" s="1975"/>
      <c r="E161" s="577"/>
      <c r="F161" s="1964"/>
      <c r="G161" s="1964"/>
      <c r="H161" s="1965"/>
    </row>
    <row r="162">
      <c r="A162" s="1754" t="s">
        <v>1111</v>
      </c>
      <c r="B162" s="1920"/>
      <c r="C162" s="1920"/>
      <c r="D162" s="1920"/>
      <c r="E162" s="1920"/>
      <c r="F162" s="1920"/>
      <c r="G162" s="1920"/>
      <c r="H162" s="1680"/>
    </row>
    <row r="163">
      <c r="A163" s="690" t="s">
        <v>331</v>
      </c>
      <c r="B163" s="693" t="s">
        <v>72</v>
      </c>
      <c r="C163" s="693" t="s">
        <v>13</v>
      </c>
      <c r="D163" s="701" t="s">
        <v>73</v>
      </c>
      <c r="E163" s="693" t="s">
        <v>13</v>
      </c>
      <c r="F163" s="701" t="s">
        <v>74</v>
      </c>
      <c r="G163" s="701" t="s">
        <v>640</v>
      </c>
      <c r="H163" s="1686" t="s">
        <v>592</v>
      </c>
    </row>
    <row r="164">
      <c r="A164" s="1758" t="s">
        <v>98</v>
      </c>
      <c r="B164" s="1682"/>
      <c r="C164" s="1682"/>
      <c r="D164" s="1682"/>
      <c r="E164" s="1682"/>
      <c r="F164" s="1682"/>
      <c r="G164" s="1758"/>
      <c r="H164" s="1758"/>
    </row>
    <row r="165">
      <c r="A165" s="1762" t="s">
        <v>99</v>
      </c>
      <c r="B165" s="1765">
        <v>50.0</v>
      </c>
      <c r="C165" s="1762" t="str">
        <f>(B165-#REF!)-H165</f>
        <v>#REF!</v>
      </c>
      <c r="D165" s="1765">
        <v>30.0</v>
      </c>
      <c r="E165" s="1762" t="str">
        <f t="shared" ref="E165:E166" si="74">SUM(C165,D165)</f>
        <v>#REF!</v>
      </c>
      <c r="F165" s="1764"/>
      <c r="G165" s="1765"/>
      <c r="H165" s="1762"/>
    </row>
    <row r="166">
      <c r="A166" s="1848" t="s">
        <v>77</v>
      </c>
      <c r="B166" s="692" t="str">
        <f t="shared" ref="B166:B206" si="75">#REF!</f>
        <v>#REF!</v>
      </c>
      <c r="C166" s="701" t="str">
        <f>(B166-#REF!-#REF!)-H166</f>
        <v>#REF!</v>
      </c>
      <c r="D166" s="692">
        <v>35.0</v>
      </c>
      <c r="E166" s="701" t="str">
        <f t="shared" si="74"/>
        <v>#REF!</v>
      </c>
      <c r="F166" s="701"/>
      <c r="G166" s="701"/>
      <c r="H166" s="1686"/>
    </row>
    <row r="167">
      <c r="A167" s="1848" t="s">
        <v>78</v>
      </c>
      <c r="B167" s="692" t="str">
        <f t="shared" si="75"/>
        <v>#REF!</v>
      </c>
      <c r="C167" s="701" t="s">
        <v>79</v>
      </c>
      <c r="D167" s="692"/>
      <c r="E167" s="701" t="s">
        <v>79</v>
      </c>
      <c r="F167" s="701"/>
      <c r="G167" s="701"/>
      <c r="H167" s="1686"/>
    </row>
    <row r="168">
      <c r="A168" s="1714" t="s">
        <v>446</v>
      </c>
      <c r="B168" s="692" t="str">
        <f t="shared" si="75"/>
        <v>#REF!</v>
      </c>
      <c r="C168" s="692">
        <v>0.0</v>
      </c>
      <c r="D168" s="692">
        <v>0.0</v>
      </c>
      <c r="E168" s="701">
        <f t="shared" ref="E168:E169" si="76">SUM(C168,D168)</f>
        <v>0</v>
      </c>
      <c r="F168" s="701"/>
      <c r="G168" s="701"/>
      <c r="H168" s="1621"/>
    </row>
    <row r="169">
      <c r="A169" s="1714" t="s">
        <v>751</v>
      </c>
      <c r="B169" s="692" t="str">
        <f t="shared" si="75"/>
        <v>#REF!</v>
      </c>
      <c r="C169" s="701" t="str">
        <f t="shared" ref="C169:C170" si="77">(B169-#REF!)</f>
        <v>#REF!</v>
      </c>
      <c r="D169" s="692">
        <v>0.0</v>
      </c>
      <c r="E169" s="701" t="str">
        <f t="shared" si="76"/>
        <v>#REF!</v>
      </c>
      <c r="F169" s="701"/>
      <c r="G169" s="692"/>
      <c r="H169" s="1686"/>
    </row>
    <row r="170">
      <c r="A170" s="1714" t="s">
        <v>80</v>
      </c>
      <c r="B170" s="692" t="str">
        <f t="shared" si="75"/>
        <v>#REF!</v>
      </c>
      <c r="C170" s="701" t="str">
        <f t="shared" si="77"/>
        <v>#REF!</v>
      </c>
      <c r="D170" s="692">
        <v>0.0</v>
      </c>
      <c r="E170" s="701" t="str">
        <f>sum(C170,D170)</f>
        <v>#REF!</v>
      </c>
      <c r="F170" s="701"/>
      <c r="G170" s="692"/>
      <c r="H170" s="1686"/>
    </row>
    <row r="171">
      <c r="A171" s="1715" t="s">
        <v>152</v>
      </c>
      <c r="B171" s="1765" t="str">
        <f t="shared" si="75"/>
        <v>#REF!</v>
      </c>
      <c r="C171" s="1762" t="str">
        <f>(B171-#REF!)-H171</f>
        <v>#REF!</v>
      </c>
      <c r="D171" s="1760">
        <v>25.0</v>
      </c>
      <c r="E171" s="1762" t="str">
        <f t="shared" ref="E171:E172" si="78">SUM(C171,D171)</f>
        <v>#REF!</v>
      </c>
      <c r="F171" s="1764"/>
      <c r="G171" s="1762"/>
      <c r="H171" s="1765"/>
    </row>
    <row r="172">
      <c r="A172" s="1714" t="s">
        <v>77</v>
      </c>
      <c r="B172" s="692" t="str">
        <f t="shared" si="75"/>
        <v>#REF!</v>
      </c>
      <c r="C172" s="701" t="str">
        <f>(B172-#REF!-#REF!)-H172</f>
        <v>#REF!</v>
      </c>
      <c r="D172" s="692">
        <v>4.0</v>
      </c>
      <c r="E172" s="701" t="str">
        <f t="shared" si="78"/>
        <v>#REF!</v>
      </c>
      <c r="F172" s="701"/>
      <c r="G172" s="701"/>
      <c r="H172" s="1686"/>
    </row>
    <row r="173">
      <c r="A173" s="1714" t="s">
        <v>78</v>
      </c>
      <c r="B173" s="692" t="str">
        <f t="shared" si="75"/>
        <v>#REF!</v>
      </c>
      <c r="C173" s="701" t="s">
        <v>79</v>
      </c>
      <c r="D173" s="692" t="s">
        <v>79</v>
      </c>
      <c r="E173" s="701" t="s">
        <v>79</v>
      </c>
      <c r="F173" s="701"/>
      <c r="G173" s="701"/>
      <c r="H173" s="1686"/>
    </row>
    <row r="174">
      <c r="A174" s="1714" t="s">
        <v>446</v>
      </c>
      <c r="B174" s="692" t="str">
        <f t="shared" si="75"/>
        <v>#REF!</v>
      </c>
      <c r="C174" s="701" t="str">
        <f>(B174-#REF!)-H174</f>
        <v>#REF!</v>
      </c>
      <c r="D174" s="692">
        <v>0.0</v>
      </c>
      <c r="E174" s="701" t="str">
        <f t="shared" ref="E174:E175" si="79">SUM(C174,D174)</f>
        <v>#REF!</v>
      </c>
      <c r="F174" s="692"/>
      <c r="G174" s="701"/>
      <c r="H174" s="1686"/>
    </row>
    <row r="175">
      <c r="A175" s="1714" t="s">
        <v>751</v>
      </c>
      <c r="B175" s="692" t="str">
        <f t="shared" si="75"/>
        <v>#REF!</v>
      </c>
      <c r="C175" s="701" t="str">
        <f t="shared" ref="C175:C176" si="80">(B175-#REF!)</f>
        <v>#REF!</v>
      </c>
      <c r="D175" s="692">
        <v>0.0</v>
      </c>
      <c r="E175" s="701" t="str">
        <f t="shared" si="79"/>
        <v>#REF!</v>
      </c>
      <c r="F175" s="692"/>
      <c r="G175" s="692"/>
      <c r="H175" s="1621"/>
    </row>
    <row r="176">
      <c r="A176" s="1714" t="s">
        <v>80</v>
      </c>
      <c r="B176" s="692" t="str">
        <f t="shared" si="75"/>
        <v>#REF!</v>
      </c>
      <c r="C176" s="701" t="str">
        <f t="shared" si="80"/>
        <v>#REF!</v>
      </c>
      <c r="D176" s="692">
        <v>2.0</v>
      </c>
      <c r="E176" s="701" t="str">
        <f>sum(C176,D176)</f>
        <v>#REF!</v>
      </c>
      <c r="F176" s="701"/>
      <c r="G176" s="701"/>
      <c r="H176" s="1686"/>
    </row>
    <row r="177">
      <c r="A177" s="1715" t="s">
        <v>471</v>
      </c>
      <c r="B177" s="1765" t="str">
        <f t="shared" si="75"/>
        <v>#REF!</v>
      </c>
      <c r="C177" s="1762" t="str">
        <f>(B177-#REF!)-H177</f>
        <v>#REF!</v>
      </c>
      <c r="D177" s="1765">
        <v>30.0</v>
      </c>
      <c r="E177" s="1762" t="str">
        <f t="shared" ref="E177:E178" si="81">SUM(C177,D177)</f>
        <v>#REF!</v>
      </c>
      <c r="F177" s="1764"/>
      <c r="G177" s="1732"/>
      <c r="H177" s="1762"/>
    </row>
    <row r="178">
      <c r="A178" s="1714" t="s">
        <v>77</v>
      </c>
      <c r="B178" s="692" t="str">
        <f t="shared" si="75"/>
        <v>#REF!</v>
      </c>
      <c r="C178" s="701" t="str">
        <f>(B178-#REF!-#REF!)-H178</f>
        <v>#REF!</v>
      </c>
      <c r="D178" s="692">
        <v>25.0</v>
      </c>
      <c r="E178" s="701" t="str">
        <f t="shared" si="81"/>
        <v>#REF!</v>
      </c>
      <c r="F178" s="701"/>
      <c r="G178" s="1621"/>
      <c r="H178" s="1621"/>
    </row>
    <row r="179">
      <c r="A179" s="1714" t="s">
        <v>78</v>
      </c>
      <c r="B179" s="692" t="str">
        <f t="shared" si="75"/>
        <v>#REF!</v>
      </c>
      <c r="C179" s="701" t="s">
        <v>79</v>
      </c>
      <c r="D179" s="692" t="s">
        <v>79</v>
      </c>
      <c r="E179" s="701" t="s">
        <v>79</v>
      </c>
      <c r="F179" s="701"/>
      <c r="G179" s="1686"/>
      <c r="H179" s="1686"/>
    </row>
    <row r="180">
      <c r="A180" s="1714" t="s">
        <v>446</v>
      </c>
      <c r="B180" s="692" t="str">
        <f t="shared" si="75"/>
        <v>#REF!</v>
      </c>
      <c r="C180" s="701" t="str">
        <f>(B180-#REF!)-H180</f>
        <v>#REF!</v>
      </c>
      <c r="D180" s="692">
        <v>0.0</v>
      </c>
      <c r="E180" s="701" t="str">
        <f t="shared" ref="E180:E181" si="82">SUM(C180,D180)</f>
        <v>#REF!</v>
      </c>
      <c r="F180" s="701"/>
      <c r="G180" s="1686"/>
      <c r="H180" s="1686"/>
    </row>
    <row r="181">
      <c r="A181" s="1714" t="s">
        <v>751</v>
      </c>
      <c r="B181" s="692" t="str">
        <f t="shared" si="75"/>
        <v>#REF!</v>
      </c>
      <c r="C181" s="701" t="str">
        <f t="shared" ref="C181:C182" si="83">(B181-#REF!)</f>
        <v>#REF!</v>
      </c>
      <c r="D181" s="692">
        <v>0.0</v>
      </c>
      <c r="E181" s="701" t="str">
        <f t="shared" si="82"/>
        <v>#REF!</v>
      </c>
      <c r="F181" s="701"/>
      <c r="G181" s="1621"/>
      <c r="H181" s="1686"/>
    </row>
    <row r="182">
      <c r="A182" s="1714" t="s">
        <v>80</v>
      </c>
      <c r="B182" s="692" t="str">
        <f t="shared" si="75"/>
        <v>#REF!</v>
      </c>
      <c r="C182" s="701" t="str">
        <f t="shared" si="83"/>
        <v>#REF!</v>
      </c>
      <c r="D182" s="692">
        <v>7.0</v>
      </c>
      <c r="E182" s="701" t="str">
        <f>sum(C182,D182)</f>
        <v>#REF!</v>
      </c>
      <c r="F182" s="701"/>
      <c r="G182" s="1621"/>
      <c r="H182" s="1686"/>
    </row>
    <row r="183">
      <c r="A183" s="1762" t="s">
        <v>689</v>
      </c>
      <c r="B183" s="1765" t="str">
        <f t="shared" si="75"/>
        <v>#REF!</v>
      </c>
      <c r="C183" s="1762" t="str">
        <f>(B183-#REF!)-H183</f>
        <v>#REF!</v>
      </c>
      <c r="D183" s="1760">
        <v>0.0</v>
      </c>
      <c r="E183" s="1762" t="str">
        <f t="shared" ref="E183:E184" si="84">SUM(C183,D183)</f>
        <v>#REF!</v>
      </c>
      <c r="F183" s="1764"/>
      <c r="G183" s="1768"/>
      <c r="H183" s="1762"/>
    </row>
    <row r="184">
      <c r="A184" s="1714" t="s">
        <v>77</v>
      </c>
      <c r="B184" s="692" t="str">
        <f t="shared" si="75"/>
        <v>#REF!</v>
      </c>
      <c r="C184" s="701" t="str">
        <f>(B184-#REF!-#REF!)-H184</f>
        <v>#REF!</v>
      </c>
      <c r="D184" s="692">
        <v>0.0</v>
      </c>
      <c r="E184" s="701" t="str">
        <f t="shared" si="84"/>
        <v>#REF!</v>
      </c>
      <c r="F184" s="701"/>
      <c r="G184" s="1686"/>
      <c r="H184" s="1686"/>
    </row>
    <row r="185">
      <c r="A185" s="1714" t="s">
        <v>78</v>
      </c>
      <c r="B185" s="692" t="str">
        <f t="shared" si="75"/>
        <v>#REF!</v>
      </c>
      <c r="C185" s="701" t="s">
        <v>79</v>
      </c>
      <c r="D185" s="692" t="s">
        <v>79</v>
      </c>
      <c r="E185" s="701" t="s">
        <v>79</v>
      </c>
      <c r="F185" s="701"/>
      <c r="G185" s="1686"/>
      <c r="H185" s="1686"/>
    </row>
    <row r="186">
      <c r="A186" s="1714" t="s">
        <v>446</v>
      </c>
      <c r="B186" s="692" t="str">
        <f t="shared" si="75"/>
        <v>#REF!</v>
      </c>
      <c r="C186" s="701" t="str">
        <f>(B186-#REF!)-H186</f>
        <v>#REF!</v>
      </c>
      <c r="D186" s="692">
        <v>0.0</v>
      </c>
      <c r="E186" s="701" t="str">
        <f t="shared" ref="E186:E187" si="85">SUM(C186,D186)</f>
        <v>#REF!</v>
      </c>
      <c r="F186" s="701"/>
      <c r="G186" s="1686"/>
      <c r="H186" s="1686"/>
    </row>
    <row r="187">
      <c r="A187" s="1714" t="s">
        <v>751</v>
      </c>
      <c r="B187" s="692" t="str">
        <f t="shared" si="75"/>
        <v>#REF!</v>
      </c>
      <c r="C187" s="701" t="str">
        <f t="shared" ref="C187:C188" si="86">(B187-#REF!)</f>
        <v>#REF!</v>
      </c>
      <c r="D187" s="692">
        <v>0.0</v>
      </c>
      <c r="E187" s="701" t="str">
        <f t="shared" si="85"/>
        <v>#REF!</v>
      </c>
      <c r="F187" s="701"/>
      <c r="G187" s="1686"/>
      <c r="H187" s="1686"/>
    </row>
    <row r="188">
      <c r="A188" s="1714" t="s">
        <v>80</v>
      </c>
      <c r="B188" s="692" t="str">
        <f t="shared" si="75"/>
        <v>#REF!</v>
      </c>
      <c r="C188" s="701" t="str">
        <f t="shared" si="86"/>
        <v>#REF!</v>
      </c>
      <c r="D188" s="692">
        <v>0.0</v>
      </c>
      <c r="E188" s="701" t="str">
        <f>sum(C188,D188)</f>
        <v>#REF!</v>
      </c>
      <c r="F188" s="701"/>
      <c r="G188" s="1686"/>
      <c r="H188" s="1686"/>
    </row>
    <row r="189">
      <c r="A189" s="1765" t="s">
        <v>809</v>
      </c>
      <c r="B189" s="1765" t="str">
        <f t="shared" si="75"/>
        <v>#REF!</v>
      </c>
      <c r="C189" s="1762" t="str">
        <f>(B189-#REF!)-H189</f>
        <v>#REF!</v>
      </c>
      <c r="D189" s="1765"/>
      <c r="E189" s="1762" t="str">
        <f t="shared" ref="E189:E190" si="87">SUM(C189,D189)</f>
        <v>#REF!</v>
      </c>
      <c r="F189" s="1762"/>
      <c r="G189" s="1768"/>
      <c r="H189" s="1762"/>
    </row>
    <row r="190">
      <c r="A190" s="1714" t="s">
        <v>77</v>
      </c>
      <c r="B190" s="692" t="str">
        <f t="shared" si="75"/>
        <v>#REF!</v>
      </c>
      <c r="C190" s="701" t="str">
        <f>(B190-#REF!-#REF!)-H190</f>
        <v>#REF!</v>
      </c>
      <c r="D190" s="692"/>
      <c r="E190" s="701" t="str">
        <f t="shared" si="87"/>
        <v>#REF!</v>
      </c>
      <c r="F190" s="701"/>
      <c r="G190" s="1686"/>
      <c r="H190" s="1686"/>
    </row>
    <row r="191">
      <c r="A191" s="1714" t="s">
        <v>78</v>
      </c>
      <c r="B191" s="692" t="str">
        <f t="shared" si="75"/>
        <v>#REF!</v>
      </c>
      <c r="C191" s="701" t="s">
        <v>79</v>
      </c>
      <c r="D191" s="692"/>
      <c r="E191" s="701" t="s">
        <v>79</v>
      </c>
      <c r="F191" s="701"/>
      <c r="G191" s="1686"/>
      <c r="H191" s="1686"/>
    </row>
    <row r="192">
      <c r="A192" s="1714" t="s">
        <v>446</v>
      </c>
      <c r="B192" s="692" t="str">
        <f t="shared" si="75"/>
        <v>#REF!</v>
      </c>
      <c r="C192" s="701" t="str">
        <f>(B192-#REF!)-H192</f>
        <v>#REF!</v>
      </c>
      <c r="D192" s="692"/>
      <c r="E192" s="701" t="str">
        <f t="shared" ref="E192:E193" si="88">SUM(C192,D192)</f>
        <v>#REF!</v>
      </c>
      <c r="F192" s="701"/>
      <c r="G192" s="1686"/>
      <c r="H192" s="1686"/>
    </row>
    <row r="193">
      <c r="A193" s="1714" t="s">
        <v>751</v>
      </c>
      <c r="B193" s="692" t="str">
        <f t="shared" si="75"/>
        <v>#REF!</v>
      </c>
      <c r="C193" s="701" t="str">
        <f t="shared" ref="C193:C194" si="89">(B193-#REF!)</f>
        <v>#REF!</v>
      </c>
      <c r="D193" s="692"/>
      <c r="E193" s="701" t="str">
        <f t="shared" si="88"/>
        <v>#REF!</v>
      </c>
      <c r="F193" s="701"/>
      <c r="G193" s="1686"/>
      <c r="H193" s="1686"/>
    </row>
    <row r="194">
      <c r="A194" s="1714" t="s">
        <v>80</v>
      </c>
      <c r="B194" s="692" t="str">
        <f t="shared" si="75"/>
        <v>#REF!</v>
      </c>
      <c r="C194" s="701" t="str">
        <f t="shared" si="89"/>
        <v>#REF!</v>
      </c>
      <c r="D194" s="692"/>
      <c r="E194" s="701" t="str">
        <f>sum(C194,D194)</f>
        <v>#REF!</v>
      </c>
      <c r="F194" s="701"/>
      <c r="G194" s="1621"/>
      <c r="H194" s="1686"/>
    </row>
    <row r="195">
      <c r="A195" s="1716" t="s">
        <v>809</v>
      </c>
      <c r="B195" s="1765" t="str">
        <f t="shared" si="75"/>
        <v>#REF!</v>
      </c>
      <c r="C195" s="1762" t="str">
        <f>(B195-#REF!)-H195</f>
        <v>#REF!</v>
      </c>
      <c r="D195" s="1760"/>
      <c r="E195" s="1762" t="str">
        <f t="shared" ref="E195:E196" si="90">SUM(C195,D195)</f>
        <v>#REF!</v>
      </c>
      <c r="F195" s="1764"/>
      <c r="G195" s="1765"/>
      <c r="H195" s="1762"/>
    </row>
    <row r="196">
      <c r="A196" s="1714" t="s">
        <v>77</v>
      </c>
      <c r="B196" s="692" t="str">
        <f t="shared" si="75"/>
        <v>#REF!</v>
      </c>
      <c r="C196" s="701" t="str">
        <f>(B196-#REF!-#REF!)-H196</f>
        <v>#REF!</v>
      </c>
      <c r="D196" s="692"/>
      <c r="E196" s="701" t="str">
        <f t="shared" si="90"/>
        <v>#REF!</v>
      </c>
      <c r="F196" s="701"/>
      <c r="G196" s="701"/>
      <c r="H196" s="1686"/>
    </row>
    <row r="197">
      <c r="A197" s="1714" t="s">
        <v>78</v>
      </c>
      <c r="B197" s="692" t="str">
        <f t="shared" si="75"/>
        <v>#REF!</v>
      </c>
      <c r="C197" s="701" t="s">
        <v>79</v>
      </c>
      <c r="D197" s="692"/>
      <c r="E197" s="701" t="s">
        <v>79</v>
      </c>
      <c r="F197" s="701"/>
      <c r="G197" s="701"/>
      <c r="H197" s="1686"/>
    </row>
    <row r="198">
      <c r="A198" s="1714" t="s">
        <v>446</v>
      </c>
      <c r="B198" s="692" t="str">
        <f t="shared" si="75"/>
        <v>#REF!</v>
      </c>
      <c r="C198" s="701" t="str">
        <f>(B198-#REF!)-H198</f>
        <v>#REF!</v>
      </c>
      <c r="D198" s="692"/>
      <c r="E198" s="701" t="str">
        <f t="shared" ref="E198:E199" si="91">SUM(C198,D198)</f>
        <v>#REF!</v>
      </c>
      <c r="F198" s="701"/>
      <c r="G198" s="692"/>
      <c r="H198" s="1686"/>
    </row>
    <row r="199">
      <c r="A199" s="1714" t="s">
        <v>751</v>
      </c>
      <c r="B199" s="692" t="str">
        <f t="shared" si="75"/>
        <v>#REF!</v>
      </c>
      <c r="C199" s="701" t="str">
        <f t="shared" ref="C199:C200" si="92">(B199-#REF!)</f>
        <v>#REF!</v>
      </c>
      <c r="D199" s="692"/>
      <c r="E199" s="701" t="str">
        <f t="shared" si="91"/>
        <v>#REF!</v>
      </c>
      <c r="F199" s="701"/>
      <c r="G199" s="701"/>
      <c r="H199" s="1686"/>
    </row>
    <row r="200">
      <c r="A200" s="1714" t="s">
        <v>80</v>
      </c>
      <c r="B200" s="692" t="str">
        <f t="shared" si="75"/>
        <v>#REF!</v>
      </c>
      <c r="C200" s="701" t="str">
        <f t="shared" si="92"/>
        <v>#REF!</v>
      </c>
      <c r="D200" s="692"/>
      <c r="E200" s="701" t="str">
        <f>sum(C200,D200)</f>
        <v>#REF!</v>
      </c>
      <c r="F200" s="701"/>
      <c r="G200" s="701"/>
      <c r="H200" s="1686"/>
    </row>
    <row r="201">
      <c r="A201" s="1921" t="s">
        <v>809</v>
      </c>
      <c r="B201" s="1765" t="str">
        <f t="shared" si="75"/>
        <v>#REF!</v>
      </c>
      <c r="C201" s="1762" t="str">
        <f>(B201-#REF!)-H201</f>
        <v>#REF!</v>
      </c>
      <c r="D201" s="1760"/>
      <c r="E201" s="1762" t="str">
        <f t="shared" ref="E201:E202" si="93">SUM(C201,D201)</f>
        <v>#REF!</v>
      </c>
      <c r="F201" s="1762"/>
      <c r="G201" s="1762"/>
      <c r="H201" s="1762"/>
    </row>
    <row r="202">
      <c r="A202" s="1714" t="s">
        <v>77</v>
      </c>
      <c r="B202" s="692" t="str">
        <f t="shared" si="75"/>
        <v>#REF!</v>
      </c>
      <c r="C202" s="701" t="str">
        <f>(B202-#REF!-#REF!)-H202</f>
        <v>#REF!</v>
      </c>
      <c r="D202" s="692"/>
      <c r="E202" s="701" t="str">
        <f t="shared" si="93"/>
        <v>#REF!</v>
      </c>
      <c r="F202" s="701"/>
      <c r="G202" s="701"/>
      <c r="H202" s="1686"/>
    </row>
    <row r="203">
      <c r="A203" s="1714" t="s">
        <v>78</v>
      </c>
      <c r="B203" s="692" t="str">
        <f t="shared" si="75"/>
        <v>#REF!</v>
      </c>
      <c r="C203" s="701" t="s">
        <v>79</v>
      </c>
      <c r="D203" s="692"/>
      <c r="E203" s="701" t="s">
        <v>79</v>
      </c>
      <c r="F203" s="701"/>
      <c r="G203" s="701"/>
      <c r="H203" s="1686"/>
    </row>
    <row r="204">
      <c r="A204" s="1714" t="s">
        <v>446</v>
      </c>
      <c r="B204" s="692" t="str">
        <f t="shared" si="75"/>
        <v>#REF!</v>
      </c>
      <c r="C204" s="701" t="str">
        <f>(B204-#REF!)-H204</f>
        <v>#REF!</v>
      </c>
      <c r="D204" s="692"/>
      <c r="E204" s="701" t="str">
        <f t="shared" ref="E204:E205" si="94">SUM(C204,D204)</f>
        <v>#REF!</v>
      </c>
      <c r="F204" s="701"/>
      <c r="G204" s="701"/>
      <c r="H204" s="1686"/>
    </row>
    <row r="205">
      <c r="A205" s="1714" t="s">
        <v>751</v>
      </c>
      <c r="B205" s="692" t="str">
        <f t="shared" si="75"/>
        <v>#REF!</v>
      </c>
      <c r="C205" s="701" t="str">
        <f t="shared" ref="C205:C206" si="95">(B205-#REF!)</f>
        <v>#REF!</v>
      </c>
      <c r="D205" s="692"/>
      <c r="E205" s="701" t="str">
        <f t="shared" si="94"/>
        <v>#REF!</v>
      </c>
      <c r="F205" s="701"/>
      <c r="G205" s="701"/>
      <c r="H205" s="1686"/>
    </row>
    <row r="206">
      <c r="A206" s="1714" t="s">
        <v>80</v>
      </c>
      <c r="B206" s="692" t="str">
        <f t="shared" si="75"/>
        <v>#REF!</v>
      </c>
      <c r="C206" s="701" t="str">
        <f t="shared" si="95"/>
        <v>#REF!</v>
      </c>
      <c r="D206" s="692"/>
      <c r="E206" s="701" t="str">
        <f>sum(C206,D206)</f>
        <v>#REF!</v>
      </c>
      <c r="F206" s="701"/>
      <c r="G206" s="701"/>
      <c r="H206" s="1686"/>
    </row>
    <row r="207">
      <c r="A207" s="1757" t="s">
        <v>116</v>
      </c>
      <c r="B207" s="1682"/>
      <c r="C207" s="1682"/>
      <c r="D207" s="1682"/>
      <c r="E207" s="1682"/>
      <c r="F207" s="1682"/>
      <c r="G207" s="1682"/>
      <c r="H207" s="1682"/>
    </row>
    <row r="208">
      <c r="A208" s="1759" t="s">
        <v>113</v>
      </c>
      <c r="B208" s="1765" t="str">
        <f t="shared" ref="B208:B236" si="96">#REF!</f>
        <v>#REF!</v>
      </c>
      <c r="C208" s="1762" t="str">
        <f>(B208-#REF!)-H208</f>
        <v>#REF!</v>
      </c>
      <c r="D208" s="1765">
        <v>30.0</v>
      </c>
      <c r="E208" s="1762" t="str">
        <f t="shared" ref="E208:E209" si="97">SUM(C208,D208)</f>
        <v>#REF!</v>
      </c>
      <c r="F208" s="1764"/>
      <c r="G208" s="1685"/>
      <c r="H208" s="1765"/>
    </row>
    <row r="209">
      <c r="A209" s="1714" t="s">
        <v>77</v>
      </c>
      <c r="B209" s="692" t="str">
        <f t="shared" si="96"/>
        <v>#REF!</v>
      </c>
      <c r="C209" s="701" t="str">
        <f>(B209-#REF!-#REF!)-H209</f>
        <v>#REF!</v>
      </c>
      <c r="D209" s="692">
        <v>30.0</v>
      </c>
      <c r="E209" s="701" t="str">
        <f t="shared" si="97"/>
        <v>#REF!</v>
      </c>
      <c r="F209" s="701"/>
      <c r="G209" s="1686"/>
      <c r="H209" s="1686"/>
    </row>
    <row r="210">
      <c r="A210" s="1714" t="s">
        <v>78</v>
      </c>
      <c r="B210" s="692" t="str">
        <f t="shared" si="96"/>
        <v>#REF!</v>
      </c>
      <c r="C210" s="701" t="s">
        <v>79</v>
      </c>
      <c r="D210" s="692" t="s">
        <v>79</v>
      </c>
      <c r="E210" s="701" t="s">
        <v>79</v>
      </c>
      <c r="F210" s="701"/>
      <c r="G210" s="1686"/>
      <c r="H210" s="1686"/>
    </row>
    <row r="211">
      <c r="A211" s="1714" t="s">
        <v>446</v>
      </c>
      <c r="B211" s="692" t="str">
        <f t="shared" si="96"/>
        <v>#REF!</v>
      </c>
      <c r="C211" s="701" t="str">
        <f>(B211-#REF!)-H211</f>
        <v>#REF!</v>
      </c>
      <c r="D211" s="692">
        <v>0.0</v>
      </c>
      <c r="E211" s="701" t="str">
        <f t="shared" ref="E211:E212" si="98">SUM(C211,D211)</f>
        <v>#REF!</v>
      </c>
      <c r="F211" s="701"/>
      <c r="G211" s="1686"/>
      <c r="H211" s="1686"/>
    </row>
    <row r="212">
      <c r="A212" s="1714" t="s">
        <v>751</v>
      </c>
      <c r="B212" s="692" t="str">
        <f t="shared" si="96"/>
        <v>#REF!</v>
      </c>
      <c r="C212" s="701" t="str">
        <f t="shared" ref="C212:C213" si="99">(B212-#REF!)</f>
        <v>#REF!</v>
      </c>
      <c r="D212" s="692">
        <v>0.0</v>
      </c>
      <c r="E212" s="701" t="str">
        <f t="shared" si="98"/>
        <v>#REF!</v>
      </c>
      <c r="F212" s="692"/>
      <c r="G212" s="1686"/>
      <c r="H212" s="1686"/>
    </row>
    <row r="213">
      <c r="A213" s="1714" t="s">
        <v>80</v>
      </c>
      <c r="B213" s="692" t="str">
        <f t="shared" si="96"/>
        <v>#REF!</v>
      </c>
      <c r="C213" s="701" t="str">
        <f t="shared" si="99"/>
        <v>#REF!</v>
      </c>
      <c r="D213" s="692">
        <v>20.0</v>
      </c>
      <c r="E213" s="701" t="str">
        <f>sum(C213,D213)</f>
        <v>#REF!</v>
      </c>
      <c r="F213" s="701"/>
      <c r="G213" s="1686"/>
      <c r="H213" s="1686"/>
    </row>
    <row r="214">
      <c r="A214" s="1715" t="s">
        <v>115</v>
      </c>
      <c r="B214" s="1765" t="str">
        <f t="shared" si="96"/>
        <v>#REF!</v>
      </c>
      <c r="C214" s="1762" t="str">
        <f>(B214-#REF!)-H214</f>
        <v>#REF!</v>
      </c>
      <c r="D214" s="1765">
        <v>10.0</v>
      </c>
      <c r="E214" s="1762" t="str">
        <f t="shared" ref="E214:E215" si="100">SUM(C214,D214)</f>
        <v>#REF!</v>
      </c>
      <c r="F214" s="1764"/>
      <c r="G214" s="1766"/>
      <c r="H214" s="1765"/>
    </row>
    <row r="215">
      <c r="A215" s="1714" t="s">
        <v>77</v>
      </c>
      <c r="B215" s="692" t="str">
        <f t="shared" si="96"/>
        <v>#REF!</v>
      </c>
      <c r="C215" s="701" t="str">
        <f>(B215-#REF!-#REF!)-D211</f>
        <v>#REF!</v>
      </c>
      <c r="D215" s="692">
        <v>10.0</v>
      </c>
      <c r="E215" s="701" t="str">
        <f t="shared" si="100"/>
        <v>#REF!</v>
      </c>
      <c r="F215" s="701"/>
      <c r="G215" s="1686"/>
      <c r="H215" s="1686"/>
    </row>
    <row r="216">
      <c r="A216" s="1714" t="s">
        <v>78</v>
      </c>
      <c r="B216" s="692" t="str">
        <f t="shared" si="96"/>
        <v>#REF!</v>
      </c>
      <c r="C216" s="701" t="s">
        <v>79</v>
      </c>
      <c r="D216" s="692" t="s">
        <v>79</v>
      </c>
      <c r="E216" s="701" t="s">
        <v>79</v>
      </c>
      <c r="F216" s="701"/>
      <c r="G216" s="1686"/>
      <c r="H216" s="1686"/>
    </row>
    <row r="217">
      <c r="A217" s="1714" t="s">
        <v>446</v>
      </c>
      <c r="B217" s="692" t="str">
        <f t="shared" si="96"/>
        <v>#REF!</v>
      </c>
      <c r="C217" s="701" t="str">
        <f>(B217-#REF!)-H217</f>
        <v>#REF!</v>
      </c>
      <c r="D217" s="692">
        <v>0.0</v>
      </c>
      <c r="E217" s="701" t="str">
        <f t="shared" ref="E217:E218" si="101">SUM(C217,D217)</f>
        <v>#REF!</v>
      </c>
      <c r="F217" s="701"/>
      <c r="G217" s="1686"/>
      <c r="H217" s="1686"/>
    </row>
    <row r="218">
      <c r="A218" s="1714" t="s">
        <v>751</v>
      </c>
      <c r="B218" s="692" t="str">
        <f t="shared" si="96"/>
        <v>#REF!</v>
      </c>
      <c r="C218" s="692">
        <v>4.0</v>
      </c>
      <c r="D218" s="692">
        <v>0.0</v>
      </c>
      <c r="E218" s="701">
        <f t="shared" si="101"/>
        <v>4</v>
      </c>
      <c r="F218" s="701"/>
      <c r="G218" s="1621"/>
      <c r="H218" s="1686"/>
    </row>
    <row r="219">
      <c r="A219" s="1714" t="s">
        <v>80</v>
      </c>
      <c r="B219" s="692" t="str">
        <f t="shared" si="96"/>
        <v>#REF!</v>
      </c>
      <c r="C219" s="701" t="str">
        <f>(B219-#REF!)</f>
        <v>#REF!</v>
      </c>
      <c r="D219" s="692">
        <v>0.0</v>
      </c>
      <c r="E219" s="701" t="str">
        <f>sum(C219,D219)</f>
        <v>#REF!</v>
      </c>
      <c r="F219" s="701"/>
      <c r="G219" s="1686"/>
      <c r="H219" s="1686"/>
    </row>
    <row r="220">
      <c r="A220" s="1715" t="s">
        <v>240</v>
      </c>
      <c r="B220" s="1765" t="str">
        <f t="shared" si="96"/>
        <v>#REF!</v>
      </c>
      <c r="C220" s="1762" t="str">
        <f>(B220-#REF!)-H220</f>
        <v>#REF!</v>
      </c>
      <c r="D220" s="1765">
        <v>15.0</v>
      </c>
      <c r="E220" s="1762" t="str">
        <f t="shared" ref="E220:E221" si="102">SUM(C220,D220)</f>
        <v>#REF!</v>
      </c>
      <c r="F220" s="1764"/>
      <c r="G220" s="1685"/>
      <c r="H220" s="1762"/>
    </row>
    <row r="221">
      <c r="A221" s="1714" t="s">
        <v>77</v>
      </c>
      <c r="B221" s="692" t="str">
        <f t="shared" si="96"/>
        <v>#REF!</v>
      </c>
      <c r="C221" s="701" t="str">
        <f>(B221-#REF!-#REF!)-H221</f>
        <v>#REF!</v>
      </c>
      <c r="D221" s="692">
        <v>10.0</v>
      </c>
      <c r="E221" s="701" t="str">
        <f t="shared" si="102"/>
        <v>#REF!</v>
      </c>
      <c r="F221" s="701"/>
      <c r="G221" s="1686"/>
      <c r="H221" s="1686"/>
    </row>
    <row r="222">
      <c r="A222" s="1714" t="s">
        <v>78</v>
      </c>
      <c r="B222" s="692" t="str">
        <f t="shared" si="96"/>
        <v>#REF!</v>
      </c>
      <c r="C222" s="701" t="s">
        <v>79</v>
      </c>
      <c r="D222" s="692" t="s">
        <v>79</v>
      </c>
      <c r="E222" s="701" t="s">
        <v>79</v>
      </c>
      <c r="F222" s="701"/>
      <c r="G222" s="1686"/>
      <c r="H222" s="1686"/>
    </row>
    <row r="223">
      <c r="A223" s="1714" t="s">
        <v>446</v>
      </c>
      <c r="B223" s="692" t="str">
        <f t="shared" si="96"/>
        <v>#REF!</v>
      </c>
      <c r="C223" s="701" t="str">
        <f>(B223-#REF!)-H223</f>
        <v>#REF!</v>
      </c>
      <c r="D223" s="692">
        <v>0.0</v>
      </c>
      <c r="E223" s="701" t="str">
        <f t="shared" ref="E223:E224" si="103">SUM(C223,D223)</f>
        <v>#REF!</v>
      </c>
      <c r="F223" s="701"/>
      <c r="G223" s="1686"/>
      <c r="H223" s="1686"/>
    </row>
    <row r="224">
      <c r="A224" s="1714" t="s">
        <v>751</v>
      </c>
      <c r="B224" s="692" t="str">
        <f t="shared" si="96"/>
        <v>#REF!</v>
      </c>
      <c r="C224" s="701" t="str">
        <f t="shared" ref="C224:C225" si="104">(B224-#REF!)</f>
        <v>#REF!</v>
      </c>
      <c r="D224" s="692">
        <v>5.0</v>
      </c>
      <c r="E224" s="701" t="str">
        <f t="shared" si="103"/>
        <v>#REF!</v>
      </c>
      <c r="F224" s="701"/>
      <c r="G224" s="1686"/>
      <c r="H224" s="1686"/>
    </row>
    <row r="225">
      <c r="A225" s="1714" t="s">
        <v>80</v>
      </c>
      <c r="B225" s="692" t="str">
        <f t="shared" si="96"/>
        <v>#REF!</v>
      </c>
      <c r="C225" s="701" t="str">
        <f t="shared" si="104"/>
        <v>#REF!</v>
      </c>
      <c r="D225" s="692">
        <v>20.0</v>
      </c>
      <c r="E225" s="701" t="str">
        <f>sum(C225,D225)</f>
        <v>#REF!</v>
      </c>
      <c r="F225" s="701"/>
      <c r="G225" s="1686"/>
      <c r="H225" s="1686"/>
    </row>
    <row r="226">
      <c r="A226" s="1715" t="s">
        <v>120</v>
      </c>
      <c r="B226" s="1765" t="str">
        <f t="shared" si="96"/>
        <v>#REF!</v>
      </c>
      <c r="C226" s="1762" t="str">
        <f>(B226-#REF!)-H226</f>
        <v>#REF!</v>
      </c>
      <c r="D226" s="1760">
        <v>25.0</v>
      </c>
      <c r="E226" s="1762" t="str">
        <f t="shared" ref="E226:E227" si="105">SUM(C226,D226)</f>
        <v>#REF!</v>
      </c>
      <c r="F226" s="1762"/>
      <c r="G226" s="1685"/>
      <c r="H226" s="1765">
        <v>1.0</v>
      </c>
    </row>
    <row r="227">
      <c r="A227" s="1714" t="s">
        <v>77</v>
      </c>
      <c r="B227" s="692" t="str">
        <f t="shared" si="96"/>
        <v>#REF!</v>
      </c>
      <c r="C227" s="701" t="str">
        <f>(B227-#REF!-#REF!)-H227</f>
        <v>#REF!</v>
      </c>
      <c r="D227" s="692">
        <v>10.0</v>
      </c>
      <c r="E227" s="701" t="str">
        <f t="shared" si="105"/>
        <v>#REF!</v>
      </c>
      <c r="F227" s="701"/>
      <c r="G227" s="1686"/>
      <c r="H227" s="1686"/>
    </row>
    <row r="228">
      <c r="A228" s="1714" t="s">
        <v>78</v>
      </c>
      <c r="B228" s="692" t="str">
        <f t="shared" si="96"/>
        <v>#REF!</v>
      </c>
      <c r="C228" s="701" t="s">
        <v>79</v>
      </c>
      <c r="D228" s="692" t="s">
        <v>79</v>
      </c>
      <c r="E228" s="701" t="s">
        <v>79</v>
      </c>
      <c r="F228" s="701"/>
      <c r="G228" s="1686"/>
      <c r="H228" s="1686"/>
    </row>
    <row r="229">
      <c r="A229" s="1714" t="s">
        <v>446</v>
      </c>
      <c r="B229" s="692" t="str">
        <f t="shared" si="96"/>
        <v>#REF!</v>
      </c>
      <c r="C229" s="701" t="str">
        <f>(B229-#REF!)-H229</f>
        <v>#REF!</v>
      </c>
      <c r="D229" s="692">
        <v>0.0</v>
      </c>
      <c r="E229" s="701" t="str">
        <f t="shared" ref="E229:E230" si="106">SUM(C229,D229)</f>
        <v>#REF!</v>
      </c>
      <c r="F229" s="701"/>
      <c r="G229" s="1686"/>
      <c r="H229" s="1686"/>
    </row>
    <row r="230">
      <c r="A230" s="1714" t="s">
        <v>751</v>
      </c>
      <c r="B230" s="692" t="str">
        <f t="shared" si="96"/>
        <v>#REF!</v>
      </c>
      <c r="C230" s="701" t="str">
        <f t="shared" ref="C230:C231" si="107">(B230-#REF!)</f>
        <v>#REF!</v>
      </c>
      <c r="D230" s="692">
        <v>5.0</v>
      </c>
      <c r="E230" s="701" t="str">
        <f t="shared" si="106"/>
        <v>#REF!</v>
      </c>
      <c r="F230" s="701"/>
      <c r="G230" s="1686"/>
      <c r="H230" s="1686"/>
    </row>
    <row r="231">
      <c r="A231" s="1714" t="s">
        <v>80</v>
      </c>
      <c r="B231" s="692" t="str">
        <f t="shared" si="96"/>
        <v>#REF!</v>
      </c>
      <c r="C231" s="701" t="str">
        <f t="shared" si="107"/>
        <v>#REF!</v>
      </c>
      <c r="D231" s="692">
        <v>20.0</v>
      </c>
      <c r="E231" s="701" t="str">
        <f>sum(C231,D231)</f>
        <v>#REF!</v>
      </c>
      <c r="F231" s="701"/>
      <c r="G231" s="1686"/>
      <c r="H231" s="1686"/>
    </row>
    <row r="232">
      <c r="A232" s="1716" t="s">
        <v>578</v>
      </c>
      <c r="B232" s="1765" t="str">
        <f t="shared" si="96"/>
        <v>#REF!</v>
      </c>
      <c r="C232" s="1762" t="str">
        <f>(B232-#REF!)-H232</f>
        <v>#REF!</v>
      </c>
      <c r="D232" s="1765">
        <v>0.0</v>
      </c>
      <c r="E232" s="1762" t="str">
        <f t="shared" ref="E232:E233" si="108">SUM(C232,D232)</f>
        <v>#REF!</v>
      </c>
      <c r="F232" s="1764"/>
      <c r="G232" s="1766"/>
      <c r="H232" s="1762"/>
    </row>
    <row r="233">
      <c r="A233" s="1714" t="s">
        <v>77</v>
      </c>
      <c r="B233" s="692" t="str">
        <f t="shared" si="96"/>
        <v>#REF!</v>
      </c>
      <c r="C233" s="701" t="str">
        <f>(B233-#REF!-#REF!)-H233</f>
        <v>#REF!</v>
      </c>
      <c r="D233" s="692">
        <v>0.0</v>
      </c>
      <c r="E233" s="701" t="str">
        <f t="shared" si="108"/>
        <v>#REF!</v>
      </c>
      <c r="F233" s="701"/>
      <c r="G233" s="1686"/>
      <c r="H233" s="1686"/>
    </row>
    <row r="234">
      <c r="A234" s="1714" t="s">
        <v>78</v>
      </c>
      <c r="B234" s="692" t="str">
        <f t="shared" si="96"/>
        <v>#REF!</v>
      </c>
      <c r="C234" s="701" t="s">
        <v>79</v>
      </c>
      <c r="D234" s="692" t="s">
        <v>79</v>
      </c>
      <c r="E234" s="701" t="s">
        <v>79</v>
      </c>
      <c r="F234" s="701"/>
      <c r="G234" s="701"/>
      <c r="H234" s="1686"/>
    </row>
    <row r="235">
      <c r="A235" s="1714" t="s">
        <v>446</v>
      </c>
      <c r="B235" s="692" t="str">
        <f t="shared" si="96"/>
        <v>#REF!</v>
      </c>
      <c r="C235" s="701" t="str">
        <f>(B235-#REF!)-H235</f>
        <v>#REF!</v>
      </c>
      <c r="D235" s="692">
        <v>0.0</v>
      </c>
      <c r="E235" s="701" t="str">
        <f t="shared" ref="E235:E236" si="109">SUM(C235,D235)</f>
        <v>#REF!</v>
      </c>
      <c r="F235" s="701"/>
      <c r="G235" s="692"/>
      <c r="H235" s="1686"/>
    </row>
    <row r="236">
      <c r="A236" s="1714" t="s">
        <v>751</v>
      </c>
      <c r="B236" s="692" t="str">
        <f t="shared" si="96"/>
        <v>#REF!</v>
      </c>
      <c r="C236" s="701" t="str">
        <f t="shared" ref="C236:C237" si="110">(B236-#REF!)</f>
        <v>#REF!</v>
      </c>
      <c r="D236" s="692">
        <v>0.0</v>
      </c>
      <c r="E236" s="701" t="str">
        <f t="shared" si="109"/>
        <v>#REF!</v>
      </c>
      <c r="F236" s="701"/>
      <c r="G236" s="692"/>
      <c r="H236" s="1686"/>
    </row>
    <row r="237">
      <c r="A237" s="1714" t="s">
        <v>80</v>
      </c>
      <c r="B237" s="692">
        <v>8.0</v>
      </c>
      <c r="C237" s="701" t="str">
        <f t="shared" si="110"/>
        <v>#REF!</v>
      </c>
      <c r="D237" s="692">
        <v>0.0</v>
      </c>
      <c r="E237" s="701" t="str">
        <f>sum(C237,D237)</f>
        <v>#REF!</v>
      </c>
      <c r="F237" s="701"/>
      <c r="G237" s="692"/>
      <c r="H237" s="1686"/>
    </row>
    <row r="238">
      <c r="A238" s="1716" t="s">
        <v>1114</v>
      </c>
      <c r="B238" s="1765">
        <v>30.0</v>
      </c>
      <c r="C238" s="1762" t="str">
        <f>(B238-#REF!)-H238</f>
        <v>#REF!</v>
      </c>
      <c r="D238" s="1765"/>
      <c r="E238" s="1762" t="str">
        <f t="shared" ref="E238:E239" si="111">SUM(C238,D238)</f>
        <v>#REF!</v>
      </c>
      <c r="F238" s="1764"/>
      <c r="G238" s="1765"/>
      <c r="H238" s="1762"/>
    </row>
    <row r="239">
      <c r="A239" s="1714" t="s">
        <v>77</v>
      </c>
      <c r="B239" s="692" t="str">
        <f t="shared" ref="B239:B240" si="112">#REF!</f>
        <v>#REF!</v>
      </c>
      <c r="C239" s="701" t="str">
        <f>(B239-#REF!-#REF!)-H239</f>
        <v>#REF!</v>
      </c>
      <c r="D239" s="692"/>
      <c r="E239" s="701" t="str">
        <f t="shared" si="111"/>
        <v>#REF!</v>
      </c>
      <c r="F239" s="701"/>
      <c r="G239" s="692"/>
      <c r="H239" s="1686"/>
    </row>
    <row r="240">
      <c r="A240" s="1714" t="s">
        <v>78</v>
      </c>
      <c r="B240" s="692" t="str">
        <f t="shared" si="112"/>
        <v>#REF!</v>
      </c>
      <c r="C240" s="701" t="s">
        <v>79</v>
      </c>
      <c r="D240" s="692"/>
      <c r="E240" s="701" t="s">
        <v>79</v>
      </c>
      <c r="F240" s="701"/>
      <c r="G240" s="701"/>
      <c r="H240" s="1686"/>
    </row>
    <row r="241">
      <c r="A241" s="1714" t="s">
        <v>446</v>
      </c>
      <c r="B241" s="692">
        <v>4.0</v>
      </c>
      <c r="C241" s="701" t="str">
        <f>(B241-#REF!)-H241</f>
        <v>#REF!</v>
      </c>
      <c r="D241" s="692"/>
      <c r="E241" s="701" t="str">
        <f t="shared" ref="E241:E242" si="113">SUM(C241,D241)</f>
        <v>#REF!</v>
      </c>
      <c r="F241" s="701"/>
      <c r="G241" s="1621"/>
      <c r="H241" s="1686"/>
    </row>
    <row r="242">
      <c r="A242" s="1714" t="s">
        <v>751</v>
      </c>
      <c r="B242" s="692" t="str">
        <f t="shared" ref="B242:B249" si="114">#REF!</f>
        <v>#REF!</v>
      </c>
      <c r="C242" s="701" t="str">
        <f t="shared" ref="C242:C243" si="115">(B242-#REF!)</f>
        <v>#REF!</v>
      </c>
      <c r="D242" s="692"/>
      <c r="E242" s="701" t="str">
        <f t="shared" si="113"/>
        <v>#REF!</v>
      </c>
      <c r="F242" s="701"/>
      <c r="G242" s="1621"/>
      <c r="H242" s="1686"/>
    </row>
    <row r="243">
      <c r="A243" s="1714" t="s">
        <v>80</v>
      </c>
      <c r="B243" s="692" t="str">
        <f t="shared" si="114"/>
        <v>#REF!</v>
      </c>
      <c r="C243" s="701" t="str">
        <f t="shared" si="115"/>
        <v>#REF!</v>
      </c>
      <c r="D243" s="692"/>
      <c r="E243" s="701" t="str">
        <f>sum(C243,D243)</f>
        <v>#REF!</v>
      </c>
      <c r="F243" s="701"/>
      <c r="G243" s="1621"/>
      <c r="H243" s="1686"/>
    </row>
    <row r="244">
      <c r="A244" s="1921" t="s">
        <v>809</v>
      </c>
      <c r="B244" s="1765" t="str">
        <f t="shared" si="114"/>
        <v>#REF!</v>
      </c>
      <c r="C244" s="1762" t="str">
        <f>(B244-#REF!)-H244</f>
        <v>#REF!</v>
      </c>
      <c r="D244" s="1760"/>
      <c r="E244" s="1762" t="str">
        <f t="shared" ref="E244:E245" si="116">SUM(C244,D244)</f>
        <v>#REF!</v>
      </c>
      <c r="F244" s="1762"/>
      <c r="G244" s="1762"/>
      <c r="H244" s="1762"/>
    </row>
    <row r="245">
      <c r="A245" s="1714" t="s">
        <v>77</v>
      </c>
      <c r="B245" s="692" t="str">
        <f t="shared" si="114"/>
        <v>#REF!</v>
      </c>
      <c r="C245" s="701" t="str">
        <f>(B245-#REF!-#REF!)-H245</f>
        <v>#REF!</v>
      </c>
      <c r="D245" s="692"/>
      <c r="E245" s="701" t="str">
        <f t="shared" si="116"/>
        <v>#REF!</v>
      </c>
      <c r="F245" s="701"/>
      <c r="G245" s="701"/>
      <c r="H245" s="1686"/>
    </row>
    <row r="246">
      <c r="A246" s="1714" t="s">
        <v>78</v>
      </c>
      <c r="B246" s="692" t="str">
        <f t="shared" si="114"/>
        <v>#REF!</v>
      </c>
      <c r="C246" s="701" t="s">
        <v>79</v>
      </c>
      <c r="D246" s="692"/>
      <c r="E246" s="701" t="s">
        <v>79</v>
      </c>
      <c r="F246" s="701"/>
      <c r="G246" s="701"/>
      <c r="H246" s="1686"/>
    </row>
    <row r="247">
      <c r="A247" s="1714" t="s">
        <v>446</v>
      </c>
      <c r="B247" s="692" t="str">
        <f t="shared" si="114"/>
        <v>#REF!</v>
      </c>
      <c r="C247" s="701" t="str">
        <f t="shared" ref="C247:C249" si="117">(B247-#REF!)</f>
        <v>#REF!</v>
      </c>
      <c r="D247" s="692"/>
      <c r="E247" s="701" t="str">
        <f t="shared" ref="E247:E248" si="118">SUM(C247,D247)</f>
        <v>#REF!</v>
      </c>
      <c r="F247" s="701"/>
      <c r="G247" s="701"/>
      <c r="H247" s="1686"/>
    </row>
    <row r="248">
      <c r="A248" s="1714" t="s">
        <v>751</v>
      </c>
      <c r="B248" s="692" t="str">
        <f t="shared" si="114"/>
        <v>#REF!</v>
      </c>
      <c r="C248" s="701" t="str">
        <f t="shared" si="117"/>
        <v>#REF!</v>
      </c>
      <c r="D248" s="692"/>
      <c r="E248" s="701" t="str">
        <f t="shared" si="118"/>
        <v>#REF!</v>
      </c>
      <c r="F248" s="701"/>
      <c r="G248" s="701"/>
      <c r="H248" s="1686"/>
    </row>
    <row r="249">
      <c r="A249" s="1714" t="s">
        <v>80</v>
      </c>
      <c r="B249" s="692" t="str">
        <f t="shared" si="114"/>
        <v>#REF!</v>
      </c>
      <c r="C249" s="701" t="str">
        <f t="shared" si="117"/>
        <v>#REF!</v>
      </c>
      <c r="D249" s="692"/>
      <c r="E249" s="701" t="str">
        <f>sum(C249,D249)</f>
        <v>#REF!</v>
      </c>
      <c r="F249" s="701"/>
      <c r="G249" s="701"/>
      <c r="H249" s="1686"/>
    </row>
    <row r="250">
      <c r="A250" s="1757" t="s">
        <v>270</v>
      </c>
      <c r="B250" s="1682"/>
      <c r="C250" s="1682"/>
      <c r="D250" s="1682"/>
      <c r="E250" s="1682"/>
      <c r="F250" s="1682"/>
      <c r="G250" s="1682"/>
      <c r="H250" s="1682"/>
    </row>
    <row r="251">
      <c r="A251" s="1759" t="s">
        <v>89</v>
      </c>
      <c r="B251" s="1765" t="str">
        <f t="shared" ref="B251:B280" si="119">#REF!</f>
        <v>#REF!</v>
      </c>
      <c r="C251" s="1762" t="str">
        <f>(B251-#REF!)-H251</f>
        <v>#REF!</v>
      </c>
      <c r="D251" s="1765">
        <v>0.0</v>
      </c>
      <c r="E251" s="1762" t="str">
        <f t="shared" ref="E251:E252" si="120">SUM(C251,D251)</f>
        <v>#REF!</v>
      </c>
      <c r="F251" s="1764"/>
      <c r="G251" s="1765"/>
      <c r="H251" s="1762"/>
    </row>
    <row r="252">
      <c r="A252" s="1714" t="s">
        <v>77</v>
      </c>
      <c r="B252" s="692" t="str">
        <f t="shared" si="119"/>
        <v>#REF!</v>
      </c>
      <c r="C252" s="701" t="str">
        <f>(B252-#REF!-#REF!)-H252</f>
        <v>#REF!</v>
      </c>
      <c r="D252" s="692">
        <v>0.0</v>
      </c>
      <c r="E252" s="701" t="str">
        <f t="shared" si="120"/>
        <v>#REF!</v>
      </c>
      <c r="F252" s="701"/>
      <c r="G252" s="701"/>
      <c r="H252" s="1686"/>
    </row>
    <row r="253">
      <c r="A253" s="1714" t="s">
        <v>78</v>
      </c>
      <c r="B253" s="692" t="str">
        <f t="shared" si="119"/>
        <v>#REF!</v>
      </c>
      <c r="C253" s="701" t="s">
        <v>79</v>
      </c>
      <c r="D253" s="692" t="s">
        <v>79</v>
      </c>
      <c r="E253" s="701" t="s">
        <v>79</v>
      </c>
      <c r="F253" s="701"/>
      <c r="G253" s="701"/>
      <c r="H253" s="1686"/>
    </row>
    <row r="254">
      <c r="A254" s="1714" t="s">
        <v>446</v>
      </c>
      <c r="B254" s="692" t="str">
        <f t="shared" si="119"/>
        <v>#REF!</v>
      </c>
      <c r="C254" s="701" t="str">
        <f t="shared" ref="C254:C255" si="121">(B254-#REF!)-H254</f>
        <v>#REF!</v>
      </c>
      <c r="D254" s="692">
        <v>0.0</v>
      </c>
      <c r="E254" s="701" t="str">
        <f t="shared" ref="E254:E255" si="122">SUM(C254,D254)</f>
        <v>#REF!</v>
      </c>
      <c r="F254" s="701"/>
      <c r="G254" s="701"/>
      <c r="H254" s="1686"/>
    </row>
    <row r="255">
      <c r="A255" s="1714" t="s">
        <v>751</v>
      </c>
      <c r="B255" s="692" t="str">
        <f t="shared" si="119"/>
        <v>#REF!</v>
      </c>
      <c r="C255" s="701" t="str">
        <f t="shared" si="121"/>
        <v>#REF!</v>
      </c>
      <c r="D255" s="692">
        <v>0.0</v>
      </c>
      <c r="E255" s="701" t="str">
        <f t="shared" si="122"/>
        <v>#REF!</v>
      </c>
      <c r="F255" s="701"/>
      <c r="G255" s="701"/>
      <c r="H255" s="1686"/>
    </row>
    <row r="256">
      <c r="A256" s="1714" t="s">
        <v>80</v>
      </c>
      <c r="B256" s="692" t="str">
        <f t="shared" si="119"/>
        <v>#REF!</v>
      </c>
      <c r="C256" s="701" t="str">
        <f>(B256-#REF!)</f>
        <v>#REF!</v>
      </c>
      <c r="D256" s="692">
        <v>0.0</v>
      </c>
      <c r="E256" s="701" t="str">
        <f>sum(C256,D256)</f>
        <v>#REF!</v>
      </c>
      <c r="F256" s="701"/>
      <c r="G256" s="701"/>
      <c r="H256" s="1686"/>
    </row>
    <row r="257">
      <c r="A257" s="1715" t="s">
        <v>88</v>
      </c>
      <c r="B257" s="1765" t="str">
        <f t="shared" si="119"/>
        <v>#REF!</v>
      </c>
      <c r="C257" s="1762" t="str">
        <f>(B257-#REF!)-H257</f>
        <v>#REF!</v>
      </c>
      <c r="D257" s="1765">
        <v>0.0</v>
      </c>
      <c r="E257" s="1762" t="str">
        <f t="shared" ref="E257:E258" si="123">SUM(C257,D257)</f>
        <v>#REF!</v>
      </c>
      <c r="F257" s="1817"/>
      <c r="G257" s="1765"/>
      <c r="H257" s="1765"/>
    </row>
    <row r="258">
      <c r="A258" s="1714" t="s">
        <v>77</v>
      </c>
      <c r="B258" s="692" t="str">
        <f t="shared" si="119"/>
        <v>#REF!</v>
      </c>
      <c r="C258" s="701" t="str">
        <f>(B258-#REF!-#REF!)-H258</f>
        <v>#REF!</v>
      </c>
      <c r="D258" s="692">
        <v>0.0</v>
      </c>
      <c r="E258" s="701" t="str">
        <f t="shared" si="123"/>
        <v>#REF!</v>
      </c>
      <c r="F258" s="701"/>
      <c r="G258" s="692"/>
      <c r="H258" s="1686"/>
    </row>
    <row r="259">
      <c r="A259" s="1714" t="s">
        <v>78</v>
      </c>
      <c r="B259" s="692" t="str">
        <f t="shared" si="119"/>
        <v>#REF!</v>
      </c>
      <c r="C259" s="701" t="s">
        <v>79</v>
      </c>
      <c r="D259" s="692" t="s">
        <v>79</v>
      </c>
      <c r="E259" s="701" t="s">
        <v>79</v>
      </c>
      <c r="F259" s="701"/>
      <c r="G259" s="701"/>
      <c r="H259" s="1686"/>
    </row>
    <row r="260">
      <c r="A260" s="1714" t="s">
        <v>446</v>
      </c>
      <c r="B260" s="692" t="str">
        <f t="shared" si="119"/>
        <v>#REF!</v>
      </c>
      <c r="C260" s="701" t="str">
        <f>(B260-#REF!)-H260</f>
        <v>#REF!</v>
      </c>
      <c r="D260" s="692">
        <v>0.0</v>
      </c>
      <c r="E260" s="701" t="str">
        <f t="shared" ref="E260:E261" si="124">SUM(C260,D260)</f>
        <v>#REF!</v>
      </c>
      <c r="F260" s="701"/>
      <c r="G260" s="692"/>
      <c r="H260" s="1686"/>
    </row>
    <row r="261">
      <c r="A261" s="1714" t="s">
        <v>751</v>
      </c>
      <c r="B261" s="692" t="str">
        <f t="shared" si="119"/>
        <v>#REF!</v>
      </c>
      <c r="C261" s="701" t="str">
        <f t="shared" ref="C261:C262" si="125">(B261-#REF!)</f>
        <v>#REF!</v>
      </c>
      <c r="D261" s="692">
        <v>0.0</v>
      </c>
      <c r="E261" s="701" t="str">
        <f t="shared" si="124"/>
        <v>#REF!</v>
      </c>
      <c r="F261" s="701"/>
      <c r="G261" s="692"/>
      <c r="H261" s="1621"/>
    </row>
    <row r="262">
      <c r="A262" s="1714" t="s">
        <v>80</v>
      </c>
      <c r="B262" s="692" t="str">
        <f t="shared" si="119"/>
        <v>#REF!</v>
      </c>
      <c r="C262" s="701" t="str">
        <f t="shared" si="125"/>
        <v>#REF!</v>
      </c>
      <c r="D262" s="692">
        <v>0.0</v>
      </c>
      <c r="E262" s="701" t="str">
        <f>sum(C262,D262)</f>
        <v>#REF!</v>
      </c>
      <c r="F262" s="701"/>
      <c r="G262" s="692"/>
      <c r="H262" s="1686"/>
    </row>
    <row r="263">
      <c r="A263" s="1715" t="s">
        <v>238</v>
      </c>
      <c r="B263" s="1765" t="str">
        <f t="shared" si="119"/>
        <v>#REF!</v>
      </c>
      <c r="C263" s="1762" t="str">
        <f>(B263-#REF!)-H263</f>
        <v>#REF!</v>
      </c>
      <c r="D263" s="1760">
        <v>0.0</v>
      </c>
      <c r="E263" s="1762" t="str">
        <f t="shared" ref="E263:E264" si="126">SUM(C263,D263)</f>
        <v>#REF!</v>
      </c>
      <c r="F263" s="1764"/>
      <c r="G263" s="1762"/>
      <c r="H263" s="1762"/>
    </row>
    <row r="264">
      <c r="A264" s="1714" t="s">
        <v>77</v>
      </c>
      <c r="B264" s="692" t="str">
        <f t="shared" si="119"/>
        <v>#REF!</v>
      </c>
      <c r="C264" s="701" t="str">
        <f>(B264-#REF!-#REF!)-H264</f>
        <v>#REF!</v>
      </c>
      <c r="D264" s="692">
        <v>0.0</v>
      </c>
      <c r="E264" s="701" t="str">
        <f t="shared" si="126"/>
        <v>#REF!</v>
      </c>
      <c r="F264" s="701"/>
      <c r="G264" s="692"/>
      <c r="H264" s="1686"/>
    </row>
    <row r="265">
      <c r="A265" s="1714" t="s">
        <v>78</v>
      </c>
      <c r="B265" s="692" t="str">
        <f t="shared" si="119"/>
        <v>#REF!</v>
      </c>
      <c r="C265" s="701" t="s">
        <v>79</v>
      </c>
      <c r="D265" s="692" t="s">
        <v>79</v>
      </c>
      <c r="E265" s="701" t="s">
        <v>79</v>
      </c>
      <c r="F265" s="701"/>
      <c r="G265" s="701"/>
      <c r="H265" s="1686"/>
    </row>
    <row r="266">
      <c r="A266" s="1714" t="s">
        <v>446</v>
      </c>
      <c r="B266" s="692" t="str">
        <f t="shared" si="119"/>
        <v>#REF!</v>
      </c>
      <c r="C266" s="701" t="str">
        <f>(B266-#REF!)-H266</f>
        <v>#REF!</v>
      </c>
      <c r="D266" s="692">
        <v>0.0</v>
      </c>
      <c r="E266" s="701" t="str">
        <f t="shared" ref="E266:E267" si="127">SUM(C266,D266)</f>
        <v>#REF!</v>
      </c>
      <c r="F266" s="701"/>
      <c r="G266" s="692"/>
      <c r="H266" s="1686"/>
    </row>
    <row r="267">
      <c r="A267" s="1714" t="s">
        <v>751</v>
      </c>
      <c r="B267" s="692" t="str">
        <f t="shared" si="119"/>
        <v>#REF!</v>
      </c>
      <c r="C267" s="701" t="str">
        <f t="shared" ref="C267:C268" si="128">(B267-#REF!)</f>
        <v>#REF!</v>
      </c>
      <c r="D267" s="692">
        <v>0.0</v>
      </c>
      <c r="E267" s="701" t="str">
        <f t="shared" si="127"/>
        <v>#REF!</v>
      </c>
      <c r="F267" s="701"/>
      <c r="G267" s="701"/>
      <c r="H267" s="1686"/>
    </row>
    <row r="268">
      <c r="A268" s="1714" t="s">
        <v>80</v>
      </c>
      <c r="B268" s="692" t="str">
        <f t="shared" si="119"/>
        <v>#REF!</v>
      </c>
      <c r="C268" s="701" t="str">
        <f t="shared" si="128"/>
        <v>#REF!</v>
      </c>
      <c r="D268" s="692">
        <v>0.0</v>
      </c>
      <c r="E268" s="701" t="str">
        <f>sum(C268,D268)</f>
        <v>#REF!</v>
      </c>
      <c r="F268" s="701"/>
      <c r="G268" s="692"/>
      <c r="H268" s="1686"/>
    </row>
    <row r="269">
      <c r="A269" s="1762" t="s">
        <v>713</v>
      </c>
      <c r="B269" s="1765" t="str">
        <f t="shared" si="119"/>
        <v>#REF!</v>
      </c>
      <c r="C269" s="1762" t="str">
        <f>(B269-#REF!)-H269</f>
        <v>#REF!</v>
      </c>
      <c r="D269" s="1765">
        <v>20.0</v>
      </c>
      <c r="E269" s="1762" t="str">
        <f t="shared" ref="E269:E270" si="129">SUM(C269,D269)</f>
        <v>#REF!</v>
      </c>
      <c r="F269" s="1765"/>
      <c r="G269" s="1762"/>
      <c r="H269" s="1762"/>
    </row>
    <row r="270">
      <c r="A270" s="1714" t="s">
        <v>77</v>
      </c>
      <c r="B270" s="692" t="str">
        <f t="shared" si="119"/>
        <v>#REF!</v>
      </c>
      <c r="C270" s="701" t="str">
        <f>(B270-#REF!-#REF!)-H270</f>
        <v>#REF!</v>
      </c>
      <c r="D270" s="692">
        <v>10.0</v>
      </c>
      <c r="E270" s="701" t="str">
        <f t="shared" si="129"/>
        <v>#REF!</v>
      </c>
      <c r="F270" s="701"/>
      <c r="G270" s="701"/>
      <c r="H270" s="1686"/>
    </row>
    <row r="271">
      <c r="A271" s="1714" t="s">
        <v>78</v>
      </c>
      <c r="B271" s="692" t="str">
        <f t="shared" si="119"/>
        <v>#REF!</v>
      </c>
      <c r="C271" s="701" t="s">
        <v>79</v>
      </c>
      <c r="D271" s="692" t="s">
        <v>79</v>
      </c>
      <c r="E271" s="701" t="s">
        <v>79</v>
      </c>
      <c r="F271" s="701"/>
      <c r="G271" s="701"/>
      <c r="H271" s="1686"/>
    </row>
    <row r="272">
      <c r="A272" s="1714" t="s">
        <v>446</v>
      </c>
      <c r="B272" s="692" t="str">
        <f t="shared" si="119"/>
        <v>#REF!</v>
      </c>
      <c r="C272" s="701" t="str">
        <f>(B272-#REF!)-H272</f>
        <v>#REF!</v>
      </c>
      <c r="D272" s="692">
        <v>0.0</v>
      </c>
      <c r="E272" s="701" t="str">
        <f t="shared" ref="E272:E273" si="130">SUM(C272,D272)</f>
        <v>#REF!</v>
      </c>
      <c r="F272" s="701"/>
      <c r="G272" s="701"/>
      <c r="H272" s="1686"/>
    </row>
    <row r="273">
      <c r="A273" s="1714" t="s">
        <v>751</v>
      </c>
      <c r="B273" s="692" t="str">
        <f t="shared" si="119"/>
        <v>#REF!</v>
      </c>
      <c r="C273" s="701" t="str">
        <f t="shared" ref="C273:C274" si="131">(B273-#REF!)</f>
        <v>#REF!</v>
      </c>
      <c r="D273" s="692">
        <v>0.0</v>
      </c>
      <c r="E273" s="701" t="str">
        <f t="shared" si="130"/>
        <v>#REF!</v>
      </c>
      <c r="F273" s="701"/>
      <c r="G273" s="701"/>
      <c r="H273" s="1686"/>
    </row>
    <row r="274">
      <c r="A274" s="1714" t="s">
        <v>80</v>
      </c>
      <c r="B274" s="692" t="str">
        <f t="shared" si="119"/>
        <v>#REF!</v>
      </c>
      <c r="C274" s="701" t="str">
        <f t="shared" si="131"/>
        <v>#REF!</v>
      </c>
      <c r="D274" s="692">
        <v>20.0</v>
      </c>
      <c r="E274" s="701" t="str">
        <f>sum(C274,D274)</f>
        <v>#REF!</v>
      </c>
      <c r="F274" s="701"/>
      <c r="G274" s="701"/>
      <c r="H274" s="1686"/>
    </row>
    <row r="275">
      <c r="A275" s="1762" t="s">
        <v>810</v>
      </c>
      <c r="B275" s="1765" t="str">
        <f t="shared" si="119"/>
        <v>#REF!</v>
      </c>
      <c r="C275" s="1762" t="str">
        <f>(B275-#REF!)-H275</f>
        <v>#REF!</v>
      </c>
      <c r="D275" s="1760">
        <v>35.0</v>
      </c>
      <c r="E275" s="1762" t="str">
        <f t="shared" ref="E275:E276" si="132">SUM(C275,D275)</f>
        <v>#REF!</v>
      </c>
      <c r="F275" s="1762"/>
      <c r="G275" s="1762"/>
      <c r="H275" s="1762"/>
    </row>
    <row r="276">
      <c r="A276" s="1714" t="s">
        <v>77</v>
      </c>
      <c r="B276" s="692" t="str">
        <f t="shared" si="119"/>
        <v>#REF!</v>
      </c>
      <c r="C276" s="701" t="str">
        <f>(B276-#REF!-#REF!)-H276</f>
        <v>#REF!</v>
      </c>
      <c r="D276" s="692">
        <v>8.0</v>
      </c>
      <c r="E276" s="701" t="str">
        <f t="shared" si="132"/>
        <v>#REF!</v>
      </c>
      <c r="F276" s="701"/>
      <c r="G276" s="701"/>
      <c r="H276" s="1686"/>
    </row>
    <row r="277">
      <c r="A277" s="1714" t="s">
        <v>78</v>
      </c>
      <c r="B277" s="692" t="str">
        <f t="shared" si="119"/>
        <v>#REF!</v>
      </c>
      <c r="C277" s="701" t="s">
        <v>79</v>
      </c>
      <c r="D277" s="692" t="s">
        <v>79</v>
      </c>
      <c r="E277" s="701" t="s">
        <v>79</v>
      </c>
      <c r="F277" s="701"/>
      <c r="G277" s="701"/>
      <c r="H277" s="1686"/>
    </row>
    <row r="278">
      <c r="A278" s="1714" t="s">
        <v>446</v>
      </c>
      <c r="B278" s="692" t="str">
        <f t="shared" si="119"/>
        <v>#REF!</v>
      </c>
      <c r="C278" s="701" t="str">
        <f>(B278-#REF!)-H278</f>
        <v>#REF!</v>
      </c>
      <c r="D278" s="692">
        <v>0.0</v>
      </c>
      <c r="E278" s="701" t="str">
        <f t="shared" ref="E278:E279" si="133">SUM(C278,D278)</f>
        <v>#REF!</v>
      </c>
      <c r="F278" s="701"/>
      <c r="G278" s="701"/>
      <c r="H278" s="1686"/>
    </row>
    <row r="279">
      <c r="A279" s="1714" t="s">
        <v>751</v>
      </c>
      <c r="B279" s="692" t="str">
        <f t="shared" si="119"/>
        <v>#REF!</v>
      </c>
      <c r="C279" s="701" t="str">
        <f t="shared" ref="C279:C280" si="134">(B279-#REF!)</f>
        <v>#REF!</v>
      </c>
      <c r="D279" s="692">
        <v>0.0</v>
      </c>
      <c r="E279" s="701" t="str">
        <f t="shared" si="133"/>
        <v>#REF!</v>
      </c>
      <c r="F279" s="701"/>
      <c r="G279" s="701"/>
      <c r="H279" s="1686"/>
    </row>
    <row r="280">
      <c r="A280" s="1714" t="s">
        <v>80</v>
      </c>
      <c r="B280" s="692" t="str">
        <f t="shared" si="119"/>
        <v>#REF!</v>
      </c>
      <c r="C280" s="701" t="str">
        <f t="shared" si="134"/>
        <v>#REF!</v>
      </c>
      <c r="D280" s="692">
        <v>0.0</v>
      </c>
      <c r="E280" s="701" t="str">
        <f>sum(C280,D280)</f>
        <v>#REF!</v>
      </c>
      <c r="F280" s="701"/>
      <c r="G280" s="701"/>
      <c r="H280" s="1686"/>
    </row>
    <row r="281">
      <c r="A281" s="1765" t="s">
        <v>1116</v>
      </c>
      <c r="B281" s="1765">
        <v>30.0</v>
      </c>
      <c r="C281" s="1762" t="str">
        <f>(B281-#REF!)-H281</f>
        <v>#REF!</v>
      </c>
      <c r="D281" s="1760"/>
      <c r="E281" s="1762" t="str">
        <f t="shared" ref="E281:E282" si="135">SUM(C281,D281)</f>
        <v>#REF!</v>
      </c>
      <c r="F281" s="1764"/>
      <c r="G281" s="1762"/>
      <c r="H281" s="1762"/>
    </row>
    <row r="282">
      <c r="A282" s="1714" t="s">
        <v>77</v>
      </c>
      <c r="B282" s="692" t="str">
        <f t="shared" ref="B282:B283" si="136">#REF!</f>
        <v>#REF!</v>
      </c>
      <c r="C282" s="701" t="str">
        <f>(B282-#REF!-#REF!)-H282</f>
        <v>#REF!</v>
      </c>
      <c r="D282" s="692"/>
      <c r="E282" s="701" t="str">
        <f t="shared" si="135"/>
        <v>#REF!</v>
      </c>
      <c r="F282" s="701"/>
      <c r="G282" s="701"/>
      <c r="H282" s="1686"/>
    </row>
    <row r="283">
      <c r="A283" s="1714" t="s">
        <v>78</v>
      </c>
      <c r="B283" s="692" t="str">
        <f t="shared" si="136"/>
        <v>#REF!</v>
      </c>
      <c r="C283" s="701" t="s">
        <v>79</v>
      </c>
      <c r="D283" s="692"/>
      <c r="E283" s="701" t="s">
        <v>79</v>
      </c>
      <c r="F283" s="701"/>
      <c r="G283" s="701"/>
      <c r="H283" s="1686"/>
    </row>
    <row r="284">
      <c r="A284" s="1714" t="s">
        <v>446</v>
      </c>
      <c r="B284" s="692">
        <v>5.0</v>
      </c>
      <c r="C284" s="701" t="str">
        <f>(B284-#REF!)-H284</f>
        <v>#REF!</v>
      </c>
      <c r="D284" s="692"/>
      <c r="E284" s="701" t="str">
        <f t="shared" ref="E284:E285" si="137">SUM(C284,D284)</f>
        <v>#REF!</v>
      </c>
      <c r="F284" s="701"/>
      <c r="G284" s="701"/>
      <c r="H284" s="1686"/>
    </row>
    <row r="285">
      <c r="A285" s="1714" t="s">
        <v>751</v>
      </c>
      <c r="B285" s="692" t="str">
        <f t="shared" ref="B285:B292" si="138">#REF!</f>
        <v>#REF!</v>
      </c>
      <c r="C285" s="701" t="str">
        <f t="shared" ref="C285:C286" si="139">(B285-#REF!)</f>
        <v>#REF!</v>
      </c>
      <c r="D285" s="692"/>
      <c r="E285" s="701" t="str">
        <f t="shared" si="137"/>
        <v>#REF!</v>
      </c>
      <c r="F285" s="701"/>
      <c r="G285" s="701"/>
      <c r="H285" s="1686"/>
    </row>
    <row r="286">
      <c r="A286" s="1714" t="s">
        <v>80</v>
      </c>
      <c r="B286" s="692" t="str">
        <f t="shared" si="138"/>
        <v>#REF!</v>
      </c>
      <c r="C286" s="701" t="str">
        <f t="shared" si="139"/>
        <v>#REF!</v>
      </c>
      <c r="D286" s="692"/>
      <c r="E286" s="701" t="str">
        <f>sum(C286,D286)</f>
        <v>#REF!</v>
      </c>
      <c r="F286" s="701"/>
      <c r="G286" s="701"/>
      <c r="H286" s="1686"/>
    </row>
    <row r="287">
      <c r="A287" s="1921" t="s">
        <v>809</v>
      </c>
      <c r="B287" s="1765" t="str">
        <f t="shared" si="138"/>
        <v>#REF!</v>
      </c>
      <c r="C287" s="1762" t="str">
        <f>(B287-#REF!)-H287</f>
        <v>#REF!</v>
      </c>
      <c r="D287" s="1760"/>
      <c r="E287" s="1762" t="str">
        <f t="shared" ref="E287:E288" si="140">SUM(C287,D287)</f>
        <v>#REF!</v>
      </c>
      <c r="F287" s="1762"/>
      <c r="G287" s="1762"/>
      <c r="H287" s="1762"/>
    </row>
    <row r="288">
      <c r="A288" s="1714" t="s">
        <v>77</v>
      </c>
      <c r="B288" s="692" t="str">
        <f t="shared" si="138"/>
        <v>#REF!</v>
      </c>
      <c r="C288" s="701" t="str">
        <f>(B288-#REF!-#REF!)-H288</f>
        <v>#REF!</v>
      </c>
      <c r="D288" s="692"/>
      <c r="E288" s="701" t="str">
        <f t="shared" si="140"/>
        <v>#REF!</v>
      </c>
      <c r="F288" s="701"/>
      <c r="G288" s="701"/>
      <c r="H288" s="1686"/>
    </row>
    <row r="289">
      <c r="A289" s="1714" t="s">
        <v>78</v>
      </c>
      <c r="B289" s="692" t="str">
        <f t="shared" si="138"/>
        <v>#REF!</v>
      </c>
      <c r="C289" s="701" t="s">
        <v>79</v>
      </c>
      <c r="D289" s="692"/>
      <c r="E289" s="701" t="s">
        <v>79</v>
      </c>
      <c r="F289" s="701"/>
      <c r="G289" s="701"/>
      <c r="H289" s="1686"/>
    </row>
    <row r="290">
      <c r="A290" s="1714" t="s">
        <v>446</v>
      </c>
      <c r="B290" s="692" t="str">
        <f t="shared" si="138"/>
        <v>#REF!</v>
      </c>
      <c r="C290" s="701" t="str">
        <f>(B290-#REF!)-H290</f>
        <v>#REF!</v>
      </c>
      <c r="D290" s="692"/>
      <c r="E290" s="701" t="str">
        <f t="shared" ref="E290:E291" si="141">SUM(C290,D290)</f>
        <v>#REF!</v>
      </c>
      <c r="F290" s="701"/>
      <c r="G290" s="701"/>
      <c r="H290" s="1686"/>
    </row>
    <row r="291">
      <c r="A291" s="1714" t="s">
        <v>751</v>
      </c>
      <c r="B291" s="692" t="str">
        <f t="shared" si="138"/>
        <v>#REF!</v>
      </c>
      <c r="C291" s="701" t="str">
        <f t="shared" ref="C291:C292" si="142">(B291-#REF!)</f>
        <v>#REF!</v>
      </c>
      <c r="D291" s="692"/>
      <c r="E291" s="701" t="str">
        <f t="shared" si="141"/>
        <v>#REF!</v>
      </c>
      <c r="F291" s="701"/>
      <c r="G291" s="701"/>
      <c r="H291" s="1686"/>
    </row>
    <row r="292">
      <c r="A292" s="1714" t="s">
        <v>80</v>
      </c>
      <c r="B292" s="692" t="str">
        <f t="shared" si="138"/>
        <v>#REF!</v>
      </c>
      <c r="C292" s="701" t="str">
        <f t="shared" si="142"/>
        <v>#REF!</v>
      </c>
      <c r="D292" s="692"/>
      <c r="E292" s="701" t="str">
        <f>sum(C292,D292)</f>
        <v>#REF!</v>
      </c>
      <c r="F292" s="701"/>
      <c r="G292" s="701"/>
      <c r="H292" s="1686"/>
    </row>
    <row r="293">
      <c r="A293" s="1757"/>
      <c r="B293" s="1682"/>
      <c r="C293" s="1682"/>
      <c r="D293" s="1682"/>
      <c r="E293" s="1682"/>
      <c r="F293" s="1682"/>
      <c r="G293" s="1682"/>
      <c r="H293" s="1682"/>
    </row>
    <row r="294">
      <c r="A294" s="1774" t="s">
        <v>121</v>
      </c>
      <c r="B294" s="1928" t="str">
        <f t="shared" ref="B294:H294" si="143">SUM(B165,B171,B177,B183,B189,B195,B201,B208,B214,B220,B226,B232,B238,B244,B251,B257,B263,B269,B275,B281, B287)</f>
        <v>#REF!</v>
      </c>
      <c r="C294" s="1928" t="str">
        <f t="shared" si="143"/>
        <v>#REF!</v>
      </c>
      <c r="D294" s="1928">
        <f t="shared" si="143"/>
        <v>220</v>
      </c>
      <c r="E294" s="1928" t="str">
        <f t="shared" si="143"/>
        <v>#REF!</v>
      </c>
      <c r="F294" s="1928">
        <f t="shared" si="143"/>
        <v>0</v>
      </c>
      <c r="G294" s="1928">
        <f t="shared" si="143"/>
        <v>0</v>
      </c>
      <c r="H294" s="1928">
        <f t="shared" si="143"/>
        <v>1</v>
      </c>
    </row>
    <row r="295">
      <c r="A295" s="1774" t="s">
        <v>77</v>
      </c>
      <c r="B295" s="1928" t="str">
        <f t="shared" ref="B295:H295" si="144">SUM(B166,B172,B178,B184,B190,B196,B202,B209,B215,B221,B227,B233,B239,B245,B252,B258,B264,B270,B276,B282, B288)</f>
        <v>#REF!</v>
      </c>
      <c r="C295" s="1928" t="str">
        <f t="shared" si="144"/>
        <v>#REF!</v>
      </c>
      <c r="D295" s="1928">
        <f t="shared" si="144"/>
        <v>142</v>
      </c>
      <c r="E295" s="1928" t="str">
        <f t="shared" si="144"/>
        <v>#REF!</v>
      </c>
      <c r="F295" s="1928">
        <f t="shared" si="144"/>
        <v>0</v>
      </c>
      <c r="G295" s="1928">
        <f t="shared" si="144"/>
        <v>0</v>
      </c>
      <c r="H295" s="1928">
        <f t="shared" si="144"/>
        <v>0</v>
      </c>
    </row>
    <row r="296">
      <c r="A296" s="1774" t="s">
        <v>78</v>
      </c>
      <c r="B296" s="1928" t="str">
        <f t="shared" ref="B296:H296" si="145">SUM(B167,B173,B179,B185,B191,B197,B203,B210,B216,B222,B228,B234,B240,B246,B253,B259,B265,B271,B277,B283, B289)</f>
        <v>#REF!</v>
      </c>
      <c r="C296" s="1928">
        <f t="shared" si="145"/>
        <v>0</v>
      </c>
      <c r="D296" s="1928">
        <f t="shared" si="145"/>
        <v>0</v>
      </c>
      <c r="E296" s="1928">
        <f t="shared" si="145"/>
        <v>0</v>
      </c>
      <c r="F296" s="1928">
        <f t="shared" si="145"/>
        <v>0</v>
      </c>
      <c r="G296" s="1928">
        <f t="shared" si="145"/>
        <v>0</v>
      </c>
      <c r="H296" s="1928">
        <f t="shared" si="145"/>
        <v>0</v>
      </c>
    </row>
    <row r="297">
      <c r="A297" s="1774" t="s">
        <v>446</v>
      </c>
      <c r="B297" s="1928" t="str">
        <f t="shared" ref="B297:H297" si="146">SUM(B168,B174,B180,B186,B192,B198,B204,B211,B217,B223,B229,B235,B241,B247,B254,B260,B266,B272,B278,B284, B290)</f>
        <v>#REF!</v>
      </c>
      <c r="C297" s="1928" t="str">
        <f t="shared" si="146"/>
        <v>#REF!</v>
      </c>
      <c r="D297" s="1928">
        <f t="shared" si="146"/>
        <v>0</v>
      </c>
      <c r="E297" s="1928" t="str">
        <f t="shared" si="146"/>
        <v>#REF!</v>
      </c>
      <c r="F297" s="1928">
        <f t="shared" si="146"/>
        <v>0</v>
      </c>
      <c r="G297" s="1928">
        <f t="shared" si="146"/>
        <v>0</v>
      </c>
      <c r="H297" s="1928">
        <f t="shared" si="146"/>
        <v>0</v>
      </c>
    </row>
    <row r="298">
      <c r="A298" s="1774" t="s">
        <v>751</v>
      </c>
      <c r="B298" s="1928" t="str">
        <f t="shared" ref="B298:H298" si="147">SUM(B169,B175,B181,B187,B193,B199,B205,B212,B218,B224,B230,B236,B242,B248,B255,B261,B267,B273,B279,B285, B291)</f>
        <v>#REF!</v>
      </c>
      <c r="C298" s="1928" t="str">
        <f t="shared" si="147"/>
        <v>#REF!</v>
      </c>
      <c r="D298" s="1928">
        <f t="shared" si="147"/>
        <v>10</v>
      </c>
      <c r="E298" s="1928" t="str">
        <f t="shared" si="147"/>
        <v>#REF!</v>
      </c>
      <c r="F298" s="1928">
        <f t="shared" si="147"/>
        <v>0</v>
      </c>
      <c r="G298" s="1928">
        <f t="shared" si="147"/>
        <v>0</v>
      </c>
      <c r="H298" s="1928">
        <f t="shared" si="147"/>
        <v>0</v>
      </c>
    </row>
    <row r="299">
      <c r="A299" s="1774" t="s">
        <v>80</v>
      </c>
      <c r="B299" s="1928" t="str">
        <f t="shared" ref="B299:H299" si="148">SUM(B170,B176,B182,B188,B194,B200,B206,B213,B219,B225,B231,B237,B243,B249,B256,B262,B268,B274,B280,B286, B292)</f>
        <v>#REF!</v>
      </c>
      <c r="C299" s="1928" t="str">
        <f t="shared" si="148"/>
        <v>#REF!</v>
      </c>
      <c r="D299" s="1928">
        <f t="shared" si="148"/>
        <v>89</v>
      </c>
      <c r="E299" s="1928" t="str">
        <f t="shared" si="148"/>
        <v>#REF!</v>
      </c>
      <c r="F299" s="1928">
        <f t="shared" si="148"/>
        <v>0</v>
      </c>
      <c r="G299" s="1928">
        <f t="shared" si="148"/>
        <v>0</v>
      </c>
      <c r="H299" s="1928">
        <f t="shared" si="148"/>
        <v>0</v>
      </c>
    </row>
    <row r="300">
      <c r="A300" s="2033" t="s">
        <v>9</v>
      </c>
      <c r="B300" s="1758" t="str">
        <f t="shared" ref="B300:H300" si="149">SUM(B294:B298)</f>
        <v>#REF!</v>
      </c>
      <c r="C300" s="1758" t="str">
        <f t="shared" si="149"/>
        <v>#REF!</v>
      </c>
      <c r="D300" s="1758">
        <f t="shared" si="149"/>
        <v>372</v>
      </c>
      <c r="E300" s="1758" t="str">
        <f t="shared" si="149"/>
        <v>#REF!</v>
      </c>
      <c r="F300" s="1758">
        <f t="shared" si="149"/>
        <v>0</v>
      </c>
      <c r="G300" s="1758">
        <f t="shared" si="149"/>
        <v>0</v>
      </c>
      <c r="H300" s="1758">
        <f t="shared" si="149"/>
        <v>1</v>
      </c>
    </row>
    <row r="301">
      <c r="A301" s="576"/>
      <c r="B301" s="1963"/>
      <c r="C301" s="1963"/>
      <c r="D301" s="1963"/>
      <c r="E301" s="576"/>
      <c r="F301" s="629"/>
      <c r="G301" s="1964"/>
      <c r="H301" s="1965"/>
    </row>
    <row r="302">
      <c r="A302" s="649"/>
      <c r="B302" s="649"/>
      <c r="C302" s="649"/>
      <c r="D302" s="649"/>
      <c r="E302" s="649"/>
      <c r="F302" s="649"/>
      <c r="G302" s="649"/>
      <c r="H302" s="649"/>
    </row>
    <row r="303">
      <c r="A303" s="649"/>
      <c r="B303" s="649"/>
      <c r="C303" s="649"/>
      <c r="D303" s="649"/>
      <c r="E303" s="649"/>
      <c r="F303" s="649"/>
      <c r="G303" s="649"/>
      <c r="H303" s="649"/>
    </row>
    <row r="304">
      <c r="A304" s="577"/>
      <c r="B304" s="1975"/>
      <c r="C304" s="1975"/>
      <c r="D304" s="1975"/>
      <c r="E304" s="577"/>
      <c r="F304" s="1964"/>
      <c r="G304" s="1964"/>
      <c r="H304" s="1965"/>
    </row>
    <row r="305">
      <c r="A305" s="577"/>
      <c r="B305" s="1975"/>
      <c r="C305" s="1975"/>
      <c r="D305" s="1975"/>
      <c r="E305" s="577"/>
      <c r="F305" s="1964"/>
      <c r="G305" s="1964"/>
      <c r="H305" s="1965"/>
    </row>
    <row r="306">
      <c r="A306" s="577"/>
      <c r="B306" s="1975"/>
      <c r="C306" s="1975"/>
      <c r="D306" s="1975"/>
      <c r="E306" s="577"/>
      <c r="F306" s="1964"/>
      <c r="G306" s="1964"/>
      <c r="H306" s="1965"/>
    </row>
    <row r="307">
      <c r="A307" s="577"/>
      <c r="B307" s="1975"/>
      <c r="C307" s="1975"/>
      <c r="D307" s="1975"/>
      <c r="E307" s="577"/>
      <c r="F307" s="1964"/>
      <c r="G307" s="1964"/>
      <c r="H307" s="1965"/>
    </row>
    <row r="308">
      <c r="A308" s="576"/>
      <c r="B308" s="1963"/>
      <c r="C308" s="1963"/>
      <c r="D308" s="1963"/>
      <c r="E308" s="576"/>
      <c r="F308" s="629"/>
      <c r="G308" s="1964"/>
      <c r="H308" s="1965"/>
    </row>
    <row r="309">
      <c r="A309" s="576"/>
      <c r="B309" s="1963"/>
      <c r="C309" s="1963"/>
      <c r="D309" s="1963"/>
      <c r="E309" s="576"/>
      <c r="F309" s="629"/>
      <c r="G309" s="1964"/>
      <c r="H309" s="1965"/>
    </row>
    <row r="310">
      <c r="A310" s="576"/>
      <c r="B310" s="1963"/>
      <c r="C310" s="1963"/>
      <c r="D310" s="1963"/>
      <c r="E310" s="576"/>
      <c r="F310" s="629"/>
      <c r="G310" s="1964"/>
      <c r="H310" s="1965"/>
    </row>
    <row r="311">
      <c r="A311" s="576"/>
      <c r="B311" s="1963"/>
      <c r="C311" s="1963"/>
      <c r="D311" s="1963"/>
      <c r="E311" s="576"/>
      <c r="F311" s="629"/>
      <c r="G311" s="1964"/>
      <c r="H311" s="1965"/>
    </row>
    <row r="312">
      <c r="A312" s="576"/>
      <c r="B312" s="1963"/>
      <c r="C312" s="1963"/>
      <c r="D312" s="1963"/>
      <c r="E312" s="576"/>
      <c r="F312" s="629"/>
      <c r="G312" s="1964"/>
      <c r="H312" s="1965"/>
    </row>
    <row r="313">
      <c r="A313" s="576"/>
      <c r="B313" s="1963"/>
      <c r="C313" s="1963"/>
      <c r="D313" s="1963"/>
      <c r="E313" s="576"/>
      <c r="F313" s="629"/>
      <c r="G313" s="1964"/>
      <c r="H313" s="1965"/>
    </row>
    <row r="314">
      <c r="A314" s="576"/>
      <c r="B314" s="1963"/>
      <c r="C314" s="1963"/>
      <c r="D314" s="1963"/>
      <c r="E314" s="576"/>
      <c r="F314" s="629"/>
      <c r="G314" s="1964"/>
      <c r="H314" s="1965"/>
    </row>
    <row r="315">
      <c r="A315" s="576"/>
      <c r="B315" s="1963"/>
      <c r="C315" s="1963"/>
      <c r="D315" s="1963"/>
      <c r="E315" s="576"/>
      <c r="F315" s="629"/>
      <c r="G315" s="1964"/>
      <c r="H315" s="1965"/>
    </row>
    <row r="316">
      <c r="A316" s="576"/>
      <c r="B316" s="1963"/>
      <c r="C316" s="1963"/>
      <c r="D316" s="1963"/>
      <c r="E316" s="576"/>
      <c r="F316" s="629"/>
      <c r="G316" s="1964"/>
      <c r="H316" s="1965"/>
    </row>
    <row r="317">
      <c r="A317" s="576"/>
      <c r="B317" s="1963"/>
      <c r="C317" s="1963"/>
      <c r="D317" s="1963"/>
      <c r="E317" s="576"/>
      <c r="F317" s="629"/>
      <c r="G317" s="1964"/>
      <c r="H317" s="1965"/>
    </row>
    <row r="318">
      <c r="A318" s="576"/>
      <c r="B318" s="1963"/>
      <c r="C318" s="1963"/>
      <c r="D318" s="1963"/>
      <c r="E318" s="576"/>
      <c r="F318" s="629"/>
      <c r="G318" s="629"/>
      <c r="H318" s="1690"/>
    </row>
    <row r="319">
      <c r="A319" s="2052"/>
      <c r="B319" s="2048"/>
      <c r="C319" s="2048"/>
      <c r="D319" s="2048"/>
      <c r="E319" s="2052"/>
      <c r="F319" s="2053"/>
      <c r="G319" s="2053"/>
      <c r="H319" s="2054"/>
    </row>
    <row r="320">
      <c r="A320" s="1754" t="s">
        <v>1111</v>
      </c>
      <c r="B320" s="1920"/>
      <c r="C320" s="1920"/>
      <c r="D320" s="1920"/>
      <c r="E320" s="1920"/>
      <c r="F320" s="1920"/>
      <c r="G320" s="1920"/>
      <c r="H320" s="1730"/>
    </row>
    <row r="321">
      <c r="A321" s="1897" t="s">
        <v>759</v>
      </c>
      <c r="B321" s="693" t="s">
        <v>72</v>
      </c>
      <c r="C321" s="693" t="s">
        <v>13</v>
      </c>
      <c r="D321" s="701" t="s">
        <v>73</v>
      </c>
      <c r="E321" s="693" t="s">
        <v>13</v>
      </c>
      <c r="F321" s="701" t="s">
        <v>74</v>
      </c>
      <c r="G321" s="701" t="s">
        <v>640</v>
      </c>
      <c r="H321" s="1730" t="s">
        <v>592</v>
      </c>
    </row>
    <row r="322">
      <c r="A322" s="1757" t="s">
        <v>812</v>
      </c>
      <c r="B322" s="1758"/>
      <c r="C322" s="1758"/>
      <c r="D322" s="1758"/>
      <c r="E322" s="1758"/>
      <c r="F322" s="1758"/>
      <c r="G322" s="1758"/>
      <c r="H322" s="1829"/>
    </row>
    <row r="323">
      <c r="A323" s="1716" t="s">
        <v>274</v>
      </c>
      <c r="B323" s="1765">
        <v>0.0</v>
      </c>
      <c r="C323" s="1762" t="str">
        <f>(B323-#REF!)-H323</f>
        <v>#REF!</v>
      </c>
      <c r="D323" s="1762"/>
      <c r="E323" s="1762" t="str">
        <f t="shared" ref="E323:E324" si="150">SUM(C323,D323)</f>
        <v>#REF!</v>
      </c>
      <c r="F323" s="1762"/>
      <c r="G323" s="1762"/>
      <c r="H323" s="1713"/>
    </row>
    <row r="324">
      <c r="A324" s="1714" t="s">
        <v>77</v>
      </c>
      <c r="B324" s="692">
        <v>0.0</v>
      </c>
      <c r="C324" s="701" t="str">
        <f>(B324-#REF!-#REF!)-H324</f>
        <v>#REF!</v>
      </c>
      <c r="D324" s="701"/>
      <c r="E324" s="701" t="str">
        <f t="shared" si="150"/>
        <v>#REF!</v>
      </c>
      <c r="F324" s="701"/>
      <c r="G324" s="701"/>
      <c r="H324" s="1730"/>
    </row>
    <row r="325">
      <c r="A325" s="1714" t="s">
        <v>78</v>
      </c>
      <c r="B325" s="692" t="s">
        <v>79</v>
      </c>
      <c r="C325" s="701" t="s">
        <v>79</v>
      </c>
      <c r="D325" s="701"/>
      <c r="E325" s="701" t="s">
        <v>79</v>
      </c>
      <c r="F325" s="701"/>
      <c r="G325" s="701"/>
      <c r="H325" s="1730"/>
    </row>
    <row r="326">
      <c r="A326" s="1714" t="s">
        <v>446</v>
      </c>
      <c r="B326" s="692">
        <v>0.0</v>
      </c>
      <c r="C326" s="701" t="str">
        <f>(B326-#REF!)-H326</f>
        <v>#REF!</v>
      </c>
      <c r="D326" s="701"/>
      <c r="E326" s="701" t="str">
        <f t="shared" ref="E326:E327" si="151">SUM(C326,D326)</f>
        <v>#REF!</v>
      </c>
      <c r="F326" s="701"/>
      <c r="G326" s="701"/>
      <c r="H326" s="1730"/>
    </row>
    <row r="327">
      <c r="A327" s="1814" t="s">
        <v>962</v>
      </c>
      <c r="B327" s="692">
        <v>0.0</v>
      </c>
      <c r="C327" s="701" t="str">
        <f t="shared" ref="C327:C328" si="152">(B327-#REF!)</f>
        <v>#REF!</v>
      </c>
      <c r="D327" s="701"/>
      <c r="E327" s="701" t="str">
        <f t="shared" si="151"/>
        <v>#REF!</v>
      </c>
      <c r="F327" s="701"/>
      <c r="G327" s="701"/>
      <c r="H327" s="1730"/>
    </row>
    <row r="328">
      <c r="A328" s="1714" t="s">
        <v>80</v>
      </c>
      <c r="B328" s="692">
        <v>0.0</v>
      </c>
      <c r="C328" s="701" t="str">
        <f t="shared" si="152"/>
        <v>#REF!</v>
      </c>
      <c r="D328" s="701"/>
      <c r="E328" s="701" t="str">
        <f>sum(C328,D328)</f>
        <v>#REF!</v>
      </c>
      <c r="F328" s="701"/>
      <c r="G328" s="701"/>
      <c r="H328" s="1730"/>
    </row>
    <row r="329">
      <c r="A329" s="1716" t="s">
        <v>274</v>
      </c>
      <c r="B329" s="1765">
        <v>0.0</v>
      </c>
      <c r="C329" s="1762" t="str">
        <f>(B329-#REF!)-H329</f>
        <v>#REF!</v>
      </c>
      <c r="D329" s="1762"/>
      <c r="E329" s="1762" t="str">
        <f t="shared" ref="E329:E330" si="153">SUM(C329,D329)</f>
        <v>#REF!</v>
      </c>
      <c r="F329" s="1762"/>
      <c r="G329" s="1762"/>
      <c r="H329" s="1713"/>
    </row>
    <row r="330">
      <c r="A330" s="1714" t="s">
        <v>77</v>
      </c>
      <c r="B330" s="692">
        <v>0.0</v>
      </c>
      <c r="C330" s="701" t="str">
        <f>(B330-#REF!-#REF!)-H330</f>
        <v>#REF!</v>
      </c>
      <c r="D330" s="701"/>
      <c r="E330" s="701" t="str">
        <f t="shared" si="153"/>
        <v>#REF!</v>
      </c>
      <c r="F330" s="701"/>
      <c r="G330" s="701"/>
      <c r="H330" s="1730"/>
    </row>
    <row r="331">
      <c r="A331" s="1714" t="s">
        <v>78</v>
      </c>
      <c r="B331" s="692" t="s">
        <v>79</v>
      </c>
      <c r="C331" s="701" t="s">
        <v>79</v>
      </c>
      <c r="D331" s="701"/>
      <c r="E331" s="701" t="s">
        <v>79</v>
      </c>
      <c r="F331" s="701"/>
      <c r="G331" s="701"/>
      <c r="H331" s="1730"/>
    </row>
    <row r="332">
      <c r="A332" s="1714" t="s">
        <v>446</v>
      </c>
      <c r="B332" s="692">
        <v>0.0</v>
      </c>
      <c r="C332" s="701" t="str">
        <f>(B332-#REF!)-H332</f>
        <v>#REF!</v>
      </c>
      <c r="D332" s="701"/>
      <c r="E332" s="701" t="str">
        <f t="shared" ref="E332:E333" si="154">SUM(C332,D332)</f>
        <v>#REF!</v>
      </c>
      <c r="F332" s="701"/>
      <c r="G332" s="701"/>
      <c r="H332" s="1730"/>
    </row>
    <row r="333">
      <c r="A333" s="1814" t="s">
        <v>962</v>
      </c>
      <c r="B333" s="692">
        <v>0.0</v>
      </c>
      <c r="C333" s="701" t="str">
        <f t="shared" ref="C333:C334" si="155">(B333-#REF!)</f>
        <v>#REF!</v>
      </c>
      <c r="D333" s="701"/>
      <c r="E333" s="701" t="str">
        <f t="shared" si="154"/>
        <v>#REF!</v>
      </c>
      <c r="F333" s="701"/>
      <c r="G333" s="701"/>
      <c r="H333" s="1730"/>
    </row>
    <row r="334">
      <c r="A334" s="1714" t="s">
        <v>80</v>
      </c>
      <c r="B334" s="692">
        <v>0.0</v>
      </c>
      <c r="C334" s="701" t="str">
        <f t="shared" si="155"/>
        <v>#REF!</v>
      </c>
      <c r="D334" s="701"/>
      <c r="E334" s="701" t="str">
        <f>sum(C334,D334)</f>
        <v>#REF!</v>
      </c>
      <c r="F334" s="701"/>
      <c r="G334" s="701"/>
      <c r="H334" s="1730"/>
    </row>
    <row r="335">
      <c r="A335" s="1758" t="s">
        <v>816</v>
      </c>
      <c r="B335" s="1682"/>
      <c r="C335" s="1682"/>
      <c r="D335" s="1682"/>
      <c r="E335" s="1682"/>
      <c r="F335" s="1682"/>
      <c r="G335" s="1682"/>
      <c r="H335" s="2039"/>
    </row>
    <row r="336">
      <c r="A336" s="1716" t="s">
        <v>274</v>
      </c>
      <c r="B336" s="1765">
        <v>0.0</v>
      </c>
      <c r="C336" s="1762" t="str">
        <f>(B336-#REF!)-H336</f>
        <v>#REF!</v>
      </c>
      <c r="D336" s="1762"/>
      <c r="E336" s="1762" t="str">
        <f t="shared" ref="E336:E337" si="156">SUM(C336,D336)</f>
        <v>#REF!</v>
      </c>
      <c r="F336" s="1817" t="s">
        <v>805</v>
      </c>
      <c r="G336" s="1762"/>
      <c r="H336" s="1713"/>
    </row>
    <row r="337">
      <c r="A337" s="1714" t="s">
        <v>77</v>
      </c>
      <c r="B337" s="692">
        <v>0.0</v>
      </c>
      <c r="C337" s="701" t="str">
        <f>(B337-#REF!-#REF!)-H337</f>
        <v>#REF!</v>
      </c>
      <c r="D337" s="701"/>
      <c r="E337" s="701" t="str">
        <f t="shared" si="156"/>
        <v>#REF!</v>
      </c>
      <c r="F337" s="701"/>
      <c r="G337" s="701"/>
      <c r="H337" s="1730"/>
    </row>
    <row r="338">
      <c r="A338" s="1714" t="s">
        <v>78</v>
      </c>
      <c r="B338" s="692" t="s">
        <v>79</v>
      </c>
      <c r="C338" s="701" t="s">
        <v>79</v>
      </c>
      <c r="D338" s="701"/>
      <c r="E338" s="701" t="s">
        <v>79</v>
      </c>
      <c r="F338" s="701"/>
      <c r="G338" s="701"/>
      <c r="H338" s="1730"/>
    </row>
    <row r="339">
      <c r="A339" s="1714" t="s">
        <v>446</v>
      </c>
      <c r="B339" s="692">
        <v>0.0</v>
      </c>
      <c r="C339" s="701" t="str">
        <f>(B339-#REF!)-H339</f>
        <v>#REF!</v>
      </c>
      <c r="D339" s="701"/>
      <c r="E339" s="701" t="str">
        <f t="shared" ref="E339:E340" si="157">SUM(C339,D339)</f>
        <v>#REF!</v>
      </c>
      <c r="F339" s="701"/>
      <c r="G339" s="701"/>
      <c r="H339" s="1730"/>
    </row>
    <row r="340">
      <c r="A340" s="1814" t="s">
        <v>962</v>
      </c>
      <c r="B340" s="692">
        <v>0.0</v>
      </c>
      <c r="C340" s="701" t="str">
        <f t="shared" ref="C340:C341" si="158">(B340-#REF!)</f>
        <v>#REF!</v>
      </c>
      <c r="D340" s="701"/>
      <c r="E340" s="701" t="str">
        <f t="shared" si="157"/>
        <v>#REF!</v>
      </c>
      <c r="F340" s="701"/>
      <c r="G340" s="701"/>
      <c r="H340" s="1730"/>
    </row>
    <row r="341">
      <c r="A341" s="1714" t="s">
        <v>80</v>
      </c>
      <c r="B341" s="692">
        <v>0.0</v>
      </c>
      <c r="C341" s="701" t="str">
        <f t="shared" si="158"/>
        <v>#REF!</v>
      </c>
      <c r="D341" s="701"/>
      <c r="E341" s="701" t="str">
        <f>sum(C341,D341)</f>
        <v>#REF!</v>
      </c>
      <c r="F341" s="701"/>
      <c r="G341" s="701"/>
      <c r="H341" s="1730"/>
    </row>
    <row r="342">
      <c r="A342" s="1716" t="s">
        <v>274</v>
      </c>
      <c r="B342" s="1762">
        <v>0.0</v>
      </c>
      <c r="C342" s="1762" t="str">
        <f>(B342-#REF!)-H342</f>
        <v>#REF!</v>
      </c>
      <c r="D342" s="1762"/>
      <c r="E342" s="1762" t="str">
        <f t="shared" ref="E342:E343" si="159">SUM(C342,D342)</f>
        <v>#REF!</v>
      </c>
      <c r="F342" s="1764"/>
      <c r="G342" s="1762"/>
      <c r="H342" s="1713"/>
    </row>
    <row r="343">
      <c r="A343" s="1714" t="s">
        <v>77</v>
      </c>
      <c r="B343" s="701">
        <v>0.0</v>
      </c>
      <c r="C343" s="701" t="str">
        <f>(B343-#REF!-#REF!)-H343</f>
        <v>#REF!</v>
      </c>
      <c r="D343" s="701"/>
      <c r="E343" s="701" t="str">
        <f t="shared" si="159"/>
        <v>#REF!</v>
      </c>
      <c r="F343" s="701"/>
      <c r="G343" s="701"/>
      <c r="H343" s="1730"/>
    </row>
    <row r="344">
      <c r="A344" s="1714" t="s">
        <v>78</v>
      </c>
      <c r="B344" s="701" t="s">
        <v>79</v>
      </c>
      <c r="C344" s="701" t="s">
        <v>79</v>
      </c>
      <c r="D344" s="701"/>
      <c r="E344" s="701" t="s">
        <v>79</v>
      </c>
      <c r="F344" s="701"/>
      <c r="G344" s="701"/>
      <c r="H344" s="1730"/>
    </row>
    <row r="345">
      <c r="A345" s="1714" t="s">
        <v>446</v>
      </c>
      <c r="B345" s="701">
        <v>0.0</v>
      </c>
      <c r="C345" s="701" t="str">
        <f>(B345-#REF!)-H345</f>
        <v>#REF!</v>
      </c>
      <c r="D345" s="701"/>
      <c r="E345" s="701" t="str">
        <f t="shared" ref="E345:E346" si="160">SUM(C345,D345)</f>
        <v>#REF!</v>
      </c>
      <c r="F345" s="701"/>
      <c r="G345" s="701"/>
      <c r="H345" s="1730"/>
    </row>
    <row r="346">
      <c r="A346" s="1814" t="s">
        <v>962</v>
      </c>
      <c r="B346" s="701">
        <v>0.0</v>
      </c>
      <c r="C346" s="701" t="str">
        <f t="shared" ref="C346:C347" si="161">(B346-#REF!)</f>
        <v>#REF!</v>
      </c>
      <c r="D346" s="701"/>
      <c r="E346" s="701" t="str">
        <f t="shared" si="160"/>
        <v>#REF!</v>
      </c>
      <c r="F346" s="701"/>
      <c r="G346" s="701"/>
      <c r="H346" s="1730"/>
    </row>
    <row r="347">
      <c r="A347" s="1714" t="s">
        <v>80</v>
      </c>
      <c r="B347" s="701">
        <v>0.0</v>
      </c>
      <c r="C347" s="701" t="str">
        <f t="shared" si="161"/>
        <v>#REF!</v>
      </c>
      <c r="D347" s="701"/>
      <c r="E347" s="701" t="str">
        <f>sum(C347,D347)</f>
        <v>#REF!</v>
      </c>
      <c r="F347" s="701"/>
      <c r="G347" s="701"/>
      <c r="H347" s="1730"/>
    </row>
    <row r="348">
      <c r="A348" s="1758" t="s">
        <v>819</v>
      </c>
      <c r="B348" s="1682"/>
      <c r="C348" s="1682"/>
      <c r="D348" s="1682"/>
      <c r="E348" s="1682"/>
      <c r="F348" s="1682"/>
      <c r="G348" s="1682"/>
      <c r="H348" s="2039"/>
    </row>
    <row r="349">
      <c r="A349" s="1716" t="s">
        <v>274</v>
      </c>
      <c r="B349" s="1762">
        <v>0.0</v>
      </c>
      <c r="C349" s="1762" t="str">
        <f>(B349-#REF!)-H349</f>
        <v>#REF!</v>
      </c>
      <c r="D349" s="1762"/>
      <c r="E349" s="1762" t="str">
        <f t="shared" ref="E349:E350" si="162">SUM(C349,D349)</f>
        <v>#REF!</v>
      </c>
      <c r="F349" s="1764"/>
      <c r="G349" s="1762"/>
      <c r="H349" s="1713"/>
    </row>
    <row r="350">
      <c r="A350" s="1714" t="s">
        <v>77</v>
      </c>
      <c r="B350" s="701">
        <v>0.0</v>
      </c>
      <c r="C350" s="701" t="str">
        <f>(B350-#REF!-#REF!)-H350</f>
        <v>#REF!</v>
      </c>
      <c r="D350" s="701"/>
      <c r="E350" s="701" t="str">
        <f t="shared" si="162"/>
        <v>#REF!</v>
      </c>
      <c r="F350" s="701"/>
      <c r="G350" s="701"/>
      <c r="H350" s="1730"/>
    </row>
    <row r="351">
      <c r="A351" s="1714" t="s">
        <v>78</v>
      </c>
      <c r="B351" s="701" t="s">
        <v>79</v>
      </c>
      <c r="C351" s="701" t="s">
        <v>79</v>
      </c>
      <c r="D351" s="701"/>
      <c r="E351" s="701" t="s">
        <v>79</v>
      </c>
      <c r="F351" s="701"/>
      <c r="G351" s="701"/>
      <c r="H351" s="1730"/>
    </row>
    <row r="352">
      <c r="A352" s="1714" t="s">
        <v>446</v>
      </c>
      <c r="B352" s="701">
        <v>0.0</v>
      </c>
      <c r="C352" s="701" t="str">
        <f>(B352-#REF!)-H352</f>
        <v>#REF!</v>
      </c>
      <c r="D352" s="701"/>
      <c r="E352" s="701" t="str">
        <f t="shared" ref="E352:E353" si="163">SUM(C352,D352)</f>
        <v>#REF!</v>
      </c>
      <c r="F352" s="701"/>
      <c r="G352" s="701"/>
      <c r="H352" s="1730"/>
    </row>
    <row r="353">
      <c r="A353" s="1814" t="s">
        <v>962</v>
      </c>
      <c r="B353" s="701">
        <v>0.0</v>
      </c>
      <c r="C353" s="701" t="str">
        <f t="shared" ref="C353:C354" si="164">(B353-#REF!)</f>
        <v>#REF!</v>
      </c>
      <c r="D353" s="701"/>
      <c r="E353" s="701" t="str">
        <f t="shared" si="163"/>
        <v>#REF!</v>
      </c>
      <c r="F353" s="701"/>
      <c r="G353" s="701"/>
      <c r="H353" s="1730"/>
    </row>
    <row r="354">
      <c r="A354" s="1714" t="s">
        <v>80</v>
      </c>
      <c r="B354" s="701">
        <v>0.0</v>
      </c>
      <c r="C354" s="701" t="str">
        <f t="shared" si="164"/>
        <v>#REF!</v>
      </c>
      <c r="D354" s="701"/>
      <c r="E354" s="701" t="str">
        <f>sum(C354,D354)</f>
        <v>#REF!</v>
      </c>
      <c r="F354" s="701"/>
      <c r="G354" s="701"/>
      <c r="H354" s="1730"/>
    </row>
    <row r="355">
      <c r="A355" s="1716" t="s">
        <v>274</v>
      </c>
      <c r="B355" s="1762">
        <v>0.0</v>
      </c>
      <c r="C355" s="1762" t="str">
        <f>(B355-#REF!)-H355</f>
        <v>#REF!</v>
      </c>
      <c r="D355" s="1762"/>
      <c r="E355" s="1762" t="str">
        <f t="shared" ref="E355:E356" si="165">SUM(C355,D355)</f>
        <v>#REF!</v>
      </c>
      <c r="F355" s="1764"/>
      <c r="G355" s="1762"/>
      <c r="H355" s="1713"/>
    </row>
    <row r="356">
      <c r="A356" s="1714" t="s">
        <v>77</v>
      </c>
      <c r="B356" s="701">
        <v>0.0</v>
      </c>
      <c r="C356" s="701" t="str">
        <f>(B356-#REF!-#REF!)-H356</f>
        <v>#REF!</v>
      </c>
      <c r="D356" s="701"/>
      <c r="E356" s="701" t="str">
        <f t="shared" si="165"/>
        <v>#REF!</v>
      </c>
      <c r="F356" s="701"/>
      <c r="G356" s="701"/>
      <c r="H356" s="1730"/>
    </row>
    <row r="357">
      <c r="A357" s="1714" t="s">
        <v>78</v>
      </c>
      <c r="B357" s="701" t="s">
        <v>79</v>
      </c>
      <c r="C357" s="701" t="s">
        <v>79</v>
      </c>
      <c r="D357" s="701"/>
      <c r="E357" s="701" t="s">
        <v>79</v>
      </c>
      <c r="F357" s="701"/>
      <c r="G357" s="701"/>
      <c r="H357" s="1730"/>
    </row>
    <row r="358">
      <c r="A358" s="1714" t="s">
        <v>446</v>
      </c>
      <c r="B358" s="701">
        <v>0.0</v>
      </c>
      <c r="C358" s="701" t="str">
        <f>(B358-#REF!)-H358</f>
        <v>#REF!</v>
      </c>
      <c r="D358" s="701"/>
      <c r="E358" s="701" t="str">
        <f t="shared" ref="E358:E359" si="166">SUM(C358,D358)</f>
        <v>#REF!</v>
      </c>
      <c r="F358" s="701"/>
      <c r="G358" s="701"/>
      <c r="H358" s="1730"/>
    </row>
    <row r="359">
      <c r="A359" s="1814" t="s">
        <v>962</v>
      </c>
      <c r="B359" s="701">
        <v>0.0</v>
      </c>
      <c r="C359" s="701" t="str">
        <f t="shared" ref="C359:C360" si="167">(B359-#REF!)</f>
        <v>#REF!</v>
      </c>
      <c r="D359" s="701"/>
      <c r="E359" s="701" t="str">
        <f t="shared" si="166"/>
        <v>#REF!</v>
      </c>
      <c r="F359" s="701"/>
      <c r="G359" s="701"/>
      <c r="H359" s="1730"/>
    </row>
    <row r="360">
      <c r="A360" s="1714" t="s">
        <v>80</v>
      </c>
      <c r="B360" s="701">
        <v>0.0</v>
      </c>
      <c r="C360" s="701" t="str">
        <f t="shared" si="167"/>
        <v>#REF!</v>
      </c>
      <c r="D360" s="701"/>
      <c r="E360" s="701" t="str">
        <f>sum(C360,D360)</f>
        <v>#REF!</v>
      </c>
      <c r="F360" s="701"/>
      <c r="G360" s="701"/>
      <c r="H360" s="1730"/>
    </row>
    <row r="361">
      <c r="A361" s="1758" t="s">
        <v>822</v>
      </c>
      <c r="B361" s="1682"/>
      <c r="C361" s="1682"/>
      <c r="D361" s="1682"/>
      <c r="E361" s="1682"/>
      <c r="F361" s="1682"/>
      <c r="G361" s="1682"/>
      <c r="H361" s="2039"/>
    </row>
    <row r="362">
      <c r="A362" s="1765" t="s">
        <v>274</v>
      </c>
      <c r="B362" s="1765">
        <v>0.0</v>
      </c>
      <c r="C362" s="1762" t="str">
        <f>(B362-#REF!)-H362</f>
        <v>#REF!</v>
      </c>
      <c r="D362" s="1765"/>
      <c r="E362" s="1762" t="str">
        <f t="shared" ref="E362:E363" si="168">SUM(C362,D362)</f>
        <v>#REF!</v>
      </c>
      <c r="F362" s="1764"/>
      <c r="G362" s="1765"/>
      <c r="H362" s="1713"/>
    </row>
    <row r="363">
      <c r="A363" s="1714" t="s">
        <v>77</v>
      </c>
      <c r="B363" s="692">
        <v>0.0</v>
      </c>
      <c r="C363" s="701" t="str">
        <f>(B363-#REF!-#REF!)-H363</f>
        <v>#REF!</v>
      </c>
      <c r="D363" s="692"/>
      <c r="E363" s="701" t="str">
        <f t="shared" si="168"/>
        <v>#REF!</v>
      </c>
      <c r="F363" s="701"/>
      <c r="G363" s="701"/>
      <c r="H363" s="1730"/>
    </row>
    <row r="364">
      <c r="A364" s="1714" t="s">
        <v>78</v>
      </c>
      <c r="B364" s="701" t="s">
        <v>79</v>
      </c>
      <c r="C364" s="701" t="s">
        <v>79</v>
      </c>
      <c r="D364" s="692"/>
      <c r="E364" s="701" t="s">
        <v>79</v>
      </c>
      <c r="F364" s="701"/>
      <c r="G364" s="701"/>
      <c r="H364" s="1730"/>
    </row>
    <row r="365">
      <c r="A365" s="1714" t="s">
        <v>446</v>
      </c>
      <c r="B365" s="692">
        <v>0.0</v>
      </c>
      <c r="C365" s="701" t="str">
        <f>(B365-#REF!)-H365</f>
        <v>#REF!</v>
      </c>
      <c r="D365" s="692"/>
      <c r="E365" s="701" t="str">
        <f t="shared" ref="E365:E366" si="169">SUM(C365,D365)</f>
        <v>#REF!</v>
      </c>
      <c r="F365" s="701"/>
      <c r="G365" s="701"/>
      <c r="H365" s="1730"/>
    </row>
    <row r="366">
      <c r="A366" s="1814" t="s">
        <v>962</v>
      </c>
      <c r="B366" s="692">
        <v>0.0</v>
      </c>
      <c r="C366" s="701" t="str">
        <f t="shared" ref="C366:C367" si="170">(B366-#REF!)</f>
        <v>#REF!</v>
      </c>
      <c r="D366" s="692"/>
      <c r="E366" s="701" t="str">
        <f t="shared" si="169"/>
        <v>#REF!</v>
      </c>
      <c r="F366" s="701"/>
      <c r="G366" s="701"/>
      <c r="H366" s="1730"/>
    </row>
    <row r="367">
      <c r="A367" s="1714" t="s">
        <v>80</v>
      </c>
      <c r="B367" s="692">
        <v>0.0</v>
      </c>
      <c r="C367" s="701" t="str">
        <f t="shared" si="170"/>
        <v>#REF!</v>
      </c>
      <c r="D367" s="692"/>
      <c r="E367" s="701" t="str">
        <f>sum(C367,D367)</f>
        <v>#REF!</v>
      </c>
      <c r="F367" s="701"/>
      <c r="G367" s="701"/>
      <c r="H367" s="1730"/>
    </row>
    <row r="368">
      <c r="A368" s="1716" t="s">
        <v>274</v>
      </c>
      <c r="B368" s="1765">
        <v>0.0</v>
      </c>
      <c r="C368" s="1762" t="str">
        <f>(B368-#REF!)-H368</f>
        <v>#REF!</v>
      </c>
      <c r="D368" s="1762"/>
      <c r="E368" s="1762" t="str">
        <f t="shared" ref="E368:E369" si="171">SUM(C368,D368)</f>
        <v>#REF!</v>
      </c>
      <c r="F368" s="1764"/>
      <c r="G368" s="1762"/>
      <c r="H368" s="1713"/>
    </row>
    <row r="369">
      <c r="A369" s="1714" t="s">
        <v>77</v>
      </c>
      <c r="B369" s="692">
        <v>0.0</v>
      </c>
      <c r="C369" s="701" t="str">
        <f>(B369-#REF!-#REF!)-H369</f>
        <v>#REF!</v>
      </c>
      <c r="D369" s="701"/>
      <c r="E369" s="701" t="str">
        <f t="shared" si="171"/>
        <v>#REF!</v>
      </c>
      <c r="F369" s="701"/>
      <c r="G369" s="701"/>
      <c r="H369" s="1730"/>
    </row>
    <row r="370">
      <c r="A370" s="1714" t="s">
        <v>78</v>
      </c>
      <c r="B370" s="692" t="s">
        <v>79</v>
      </c>
      <c r="C370" s="701" t="s">
        <v>79</v>
      </c>
      <c r="D370" s="701"/>
      <c r="E370" s="701" t="s">
        <v>79</v>
      </c>
      <c r="F370" s="701"/>
      <c r="G370" s="701"/>
      <c r="H370" s="1730"/>
    </row>
    <row r="371">
      <c r="A371" s="1714" t="s">
        <v>446</v>
      </c>
      <c r="B371" s="692">
        <v>0.0</v>
      </c>
      <c r="C371" s="701" t="str">
        <f>(B371-#REF!)-H371</f>
        <v>#REF!</v>
      </c>
      <c r="D371" s="701"/>
      <c r="E371" s="701" t="str">
        <f t="shared" ref="E371:E372" si="172">SUM(C371,D371)</f>
        <v>#REF!</v>
      </c>
      <c r="F371" s="701"/>
      <c r="G371" s="701"/>
      <c r="H371" s="1730"/>
    </row>
    <row r="372">
      <c r="A372" s="1814" t="s">
        <v>962</v>
      </c>
      <c r="B372" s="692">
        <v>0.0</v>
      </c>
      <c r="C372" s="701" t="str">
        <f t="shared" ref="C372:C373" si="173">(B372-#REF!)</f>
        <v>#REF!</v>
      </c>
      <c r="D372" s="701"/>
      <c r="E372" s="701" t="str">
        <f t="shared" si="172"/>
        <v>#REF!</v>
      </c>
      <c r="F372" s="701"/>
      <c r="G372" s="701"/>
      <c r="H372" s="1730"/>
    </row>
    <row r="373">
      <c r="A373" s="1714" t="s">
        <v>80</v>
      </c>
      <c r="B373" s="692">
        <v>0.0</v>
      </c>
      <c r="C373" s="701" t="str">
        <f t="shared" si="173"/>
        <v>#REF!</v>
      </c>
      <c r="D373" s="701"/>
      <c r="E373" s="701" t="str">
        <f>sum(C373,D373)</f>
        <v>#REF!</v>
      </c>
      <c r="F373" s="701"/>
      <c r="G373" s="701"/>
      <c r="H373" s="1730"/>
    </row>
    <row r="374">
      <c r="A374" s="1758" t="s">
        <v>823</v>
      </c>
      <c r="B374" s="1682"/>
      <c r="C374" s="1682"/>
      <c r="D374" s="1682"/>
      <c r="E374" s="1682"/>
      <c r="F374" s="1682"/>
      <c r="G374" s="1682"/>
      <c r="H374" s="2039"/>
    </row>
    <row r="375">
      <c r="A375" s="1716" t="s">
        <v>274</v>
      </c>
      <c r="B375" s="1762">
        <v>0.0</v>
      </c>
      <c r="C375" s="1762" t="str">
        <f>(B375-#REF!)-H375</f>
        <v>#REF!</v>
      </c>
      <c r="D375" s="1762"/>
      <c r="E375" s="1762" t="str">
        <f t="shared" ref="E375:E376" si="174">SUM(C375,D375)</f>
        <v>#REF!</v>
      </c>
      <c r="F375" s="1764"/>
      <c r="G375" s="1762"/>
      <c r="H375" s="1713"/>
    </row>
    <row r="376">
      <c r="A376" s="1714" t="s">
        <v>77</v>
      </c>
      <c r="B376" s="701">
        <v>0.0</v>
      </c>
      <c r="C376" s="701" t="str">
        <f>(B376-#REF!-#REF!)-H376</f>
        <v>#REF!</v>
      </c>
      <c r="D376" s="701"/>
      <c r="E376" s="701" t="str">
        <f t="shared" si="174"/>
        <v>#REF!</v>
      </c>
      <c r="F376" s="701"/>
      <c r="G376" s="701"/>
      <c r="H376" s="1730"/>
    </row>
    <row r="377">
      <c r="A377" s="1714" t="s">
        <v>78</v>
      </c>
      <c r="B377" s="701" t="s">
        <v>79</v>
      </c>
      <c r="C377" s="701" t="s">
        <v>79</v>
      </c>
      <c r="D377" s="701"/>
      <c r="E377" s="701" t="s">
        <v>79</v>
      </c>
      <c r="F377" s="701"/>
      <c r="G377" s="701"/>
      <c r="H377" s="1730"/>
    </row>
    <row r="378">
      <c r="A378" s="1714" t="s">
        <v>446</v>
      </c>
      <c r="B378" s="701">
        <v>0.0</v>
      </c>
      <c r="C378" s="701" t="str">
        <f>(B378-#REF!)-H378</f>
        <v>#REF!</v>
      </c>
      <c r="D378" s="701"/>
      <c r="E378" s="701" t="str">
        <f t="shared" ref="E378:E379" si="175">SUM(C378,D378)</f>
        <v>#REF!</v>
      </c>
      <c r="F378" s="701"/>
      <c r="G378" s="701"/>
      <c r="H378" s="1730"/>
    </row>
    <row r="379">
      <c r="A379" s="1814" t="s">
        <v>962</v>
      </c>
      <c r="B379" s="701">
        <v>0.0</v>
      </c>
      <c r="C379" s="701" t="str">
        <f t="shared" ref="C379:C380" si="176">(B379-#REF!)</f>
        <v>#REF!</v>
      </c>
      <c r="D379" s="701"/>
      <c r="E379" s="701" t="str">
        <f t="shared" si="175"/>
        <v>#REF!</v>
      </c>
      <c r="F379" s="701"/>
      <c r="G379" s="701"/>
      <c r="H379" s="1730"/>
    </row>
    <row r="380">
      <c r="A380" s="1714" t="s">
        <v>80</v>
      </c>
      <c r="B380" s="701">
        <v>0.0</v>
      </c>
      <c r="C380" s="701" t="str">
        <f t="shared" si="176"/>
        <v>#REF!</v>
      </c>
      <c r="D380" s="701"/>
      <c r="E380" s="701" t="str">
        <f>sum(C380,D380)</f>
        <v>#REF!</v>
      </c>
      <c r="F380" s="701"/>
      <c r="G380" s="701"/>
      <c r="H380" s="1730"/>
    </row>
    <row r="381">
      <c r="A381" s="1716" t="s">
        <v>274</v>
      </c>
      <c r="B381" s="1765">
        <v>0.0</v>
      </c>
      <c r="C381" s="1762" t="str">
        <f>(B381-#REF!)-H381</f>
        <v>#REF!</v>
      </c>
      <c r="D381" s="1762"/>
      <c r="E381" s="1762" t="str">
        <f t="shared" ref="E381:E382" si="177">SUM(C381,D381)</f>
        <v>#REF!</v>
      </c>
      <c r="F381" s="1764"/>
      <c r="G381" s="1762"/>
      <c r="H381" s="1713"/>
    </row>
    <row r="382">
      <c r="A382" s="1714" t="s">
        <v>77</v>
      </c>
      <c r="B382" s="692">
        <v>0.0</v>
      </c>
      <c r="C382" s="701" t="str">
        <f>(B382-#REF!-#REF!)-H382</f>
        <v>#REF!</v>
      </c>
      <c r="D382" s="701"/>
      <c r="E382" s="701" t="str">
        <f t="shared" si="177"/>
        <v>#REF!</v>
      </c>
      <c r="F382" s="701"/>
      <c r="G382" s="701"/>
      <c r="H382" s="1730"/>
    </row>
    <row r="383">
      <c r="A383" s="1714" t="s">
        <v>78</v>
      </c>
      <c r="B383" s="692" t="s">
        <v>79</v>
      </c>
      <c r="C383" s="701" t="s">
        <v>79</v>
      </c>
      <c r="D383" s="701"/>
      <c r="E383" s="701" t="s">
        <v>79</v>
      </c>
      <c r="F383" s="701"/>
      <c r="G383" s="701"/>
      <c r="H383" s="1730"/>
    </row>
    <row r="384">
      <c r="A384" s="1714" t="s">
        <v>446</v>
      </c>
      <c r="B384" s="692">
        <v>0.0</v>
      </c>
      <c r="C384" s="701" t="str">
        <f>(B384-#REF!)-H384</f>
        <v>#REF!</v>
      </c>
      <c r="D384" s="701"/>
      <c r="E384" s="701" t="str">
        <f t="shared" ref="E384:E385" si="178">SUM(C384,D384)</f>
        <v>#REF!</v>
      </c>
      <c r="F384" s="701"/>
      <c r="G384" s="701"/>
      <c r="H384" s="1730"/>
    </row>
    <row r="385">
      <c r="A385" s="1814" t="s">
        <v>962</v>
      </c>
      <c r="B385" s="692">
        <v>0.0</v>
      </c>
      <c r="C385" s="701" t="str">
        <f t="shared" ref="C385:C386" si="179">(B385-#REF!)</f>
        <v>#REF!</v>
      </c>
      <c r="D385" s="701"/>
      <c r="E385" s="701" t="str">
        <f t="shared" si="178"/>
        <v>#REF!</v>
      </c>
      <c r="F385" s="701"/>
      <c r="G385" s="701"/>
      <c r="H385" s="1730"/>
    </row>
    <row r="386">
      <c r="A386" s="1714" t="s">
        <v>80</v>
      </c>
      <c r="B386" s="692">
        <v>0.0</v>
      </c>
      <c r="C386" s="701" t="str">
        <f t="shared" si="179"/>
        <v>#REF!</v>
      </c>
      <c r="D386" s="701"/>
      <c r="E386" s="701" t="str">
        <f>sum(C386,D386)</f>
        <v>#REF!</v>
      </c>
      <c r="F386" s="701"/>
      <c r="G386" s="701"/>
      <c r="H386" s="1730"/>
    </row>
    <row r="387">
      <c r="A387" s="1758" t="s">
        <v>826</v>
      </c>
      <c r="B387" s="1682"/>
      <c r="C387" s="1682"/>
      <c r="D387" s="1682"/>
      <c r="E387" s="1682"/>
      <c r="F387" s="1682"/>
      <c r="G387" s="1682"/>
      <c r="H387" s="2039"/>
    </row>
    <row r="388">
      <c r="A388" s="1716" t="s">
        <v>274</v>
      </c>
      <c r="B388" s="1765">
        <v>0.0</v>
      </c>
      <c r="C388" s="1762" t="str">
        <f>(B388-#REF!)-H388</f>
        <v>#REF!</v>
      </c>
      <c r="D388" s="1762"/>
      <c r="E388" s="1762" t="str">
        <f t="shared" ref="E388:E389" si="180">SUM(C388,D388)</f>
        <v>#REF!</v>
      </c>
      <c r="F388" s="1764"/>
      <c r="G388" s="1762"/>
      <c r="H388" s="1713"/>
    </row>
    <row r="389">
      <c r="A389" s="1714" t="s">
        <v>77</v>
      </c>
      <c r="B389" s="692">
        <v>0.0</v>
      </c>
      <c r="C389" s="701" t="str">
        <f>(B389-#REF!-#REF!)-H389</f>
        <v>#REF!</v>
      </c>
      <c r="D389" s="701"/>
      <c r="E389" s="701" t="str">
        <f t="shared" si="180"/>
        <v>#REF!</v>
      </c>
      <c r="F389" s="701"/>
      <c r="G389" s="701"/>
      <c r="H389" s="1730"/>
    </row>
    <row r="390">
      <c r="A390" s="1714" t="s">
        <v>78</v>
      </c>
      <c r="B390" s="692" t="s">
        <v>79</v>
      </c>
      <c r="C390" s="701" t="s">
        <v>79</v>
      </c>
      <c r="D390" s="701"/>
      <c r="E390" s="701" t="s">
        <v>79</v>
      </c>
      <c r="F390" s="701"/>
      <c r="G390" s="701"/>
      <c r="H390" s="1730"/>
    </row>
    <row r="391">
      <c r="A391" s="1714" t="s">
        <v>446</v>
      </c>
      <c r="B391" s="692">
        <v>0.0</v>
      </c>
      <c r="C391" s="701" t="str">
        <f>(B391-#REF!)-H391</f>
        <v>#REF!</v>
      </c>
      <c r="D391" s="701"/>
      <c r="E391" s="701" t="str">
        <f t="shared" ref="E391:E392" si="181">SUM(C391,D391)</f>
        <v>#REF!</v>
      </c>
      <c r="F391" s="701"/>
      <c r="G391" s="701"/>
      <c r="H391" s="1730"/>
    </row>
    <row r="392">
      <c r="A392" s="1814" t="s">
        <v>962</v>
      </c>
      <c r="B392" s="692">
        <v>0.0</v>
      </c>
      <c r="C392" s="701" t="str">
        <f t="shared" ref="C392:C393" si="182">(B392-#REF!)</f>
        <v>#REF!</v>
      </c>
      <c r="D392" s="701"/>
      <c r="E392" s="701" t="str">
        <f t="shared" si="181"/>
        <v>#REF!</v>
      </c>
      <c r="F392" s="701"/>
      <c r="G392" s="701"/>
      <c r="H392" s="1730"/>
    </row>
    <row r="393">
      <c r="A393" s="1714" t="s">
        <v>80</v>
      </c>
      <c r="B393" s="692">
        <v>0.0</v>
      </c>
      <c r="C393" s="701" t="str">
        <f t="shared" si="182"/>
        <v>#REF!</v>
      </c>
      <c r="D393" s="701"/>
      <c r="E393" s="701" t="str">
        <f>sum(C393,D393)</f>
        <v>#REF!</v>
      </c>
      <c r="F393" s="701"/>
      <c r="G393" s="701"/>
      <c r="H393" s="1730"/>
    </row>
    <row r="394">
      <c r="A394" s="1716" t="s">
        <v>274</v>
      </c>
      <c r="B394" s="1765">
        <v>0.0</v>
      </c>
      <c r="C394" s="1762" t="str">
        <f>(B394-#REF!)-H394</f>
        <v>#REF!</v>
      </c>
      <c r="D394" s="1762"/>
      <c r="E394" s="1762" t="str">
        <f t="shared" ref="E394:E395" si="183">SUM(C394,D394)</f>
        <v>#REF!</v>
      </c>
      <c r="F394" s="1764"/>
      <c r="G394" s="1762"/>
      <c r="H394" s="1713"/>
    </row>
    <row r="395">
      <c r="A395" s="1714" t="s">
        <v>77</v>
      </c>
      <c r="B395" s="692">
        <v>0.0</v>
      </c>
      <c r="C395" s="701" t="str">
        <f>(B395-#REF!-#REF!)-H395</f>
        <v>#REF!</v>
      </c>
      <c r="D395" s="701"/>
      <c r="E395" s="701" t="str">
        <f t="shared" si="183"/>
        <v>#REF!</v>
      </c>
      <c r="F395" s="701"/>
      <c r="G395" s="701"/>
      <c r="H395" s="1730"/>
    </row>
    <row r="396">
      <c r="A396" s="1714" t="s">
        <v>78</v>
      </c>
      <c r="B396" s="692" t="s">
        <v>79</v>
      </c>
      <c r="C396" s="701" t="s">
        <v>79</v>
      </c>
      <c r="D396" s="701"/>
      <c r="E396" s="701" t="s">
        <v>79</v>
      </c>
      <c r="F396" s="701"/>
      <c r="G396" s="701"/>
      <c r="H396" s="1730"/>
    </row>
    <row r="397">
      <c r="A397" s="1714" t="s">
        <v>446</v>
      </c>
      <c r="B397" s="692">
        <v>0.0</v>
      </c>
      <c r="C397" s="701" t="str">
        <f>(B397-#REF!)-H397</f>
        <v>#REF!</v>
      </c>
      <c r="D397" s="701"/>
      <c r="E397" s="701" t="str">
        <f t="shared" ref="E397:E398" si="184">SUM(C397,D397)</f>
        <v>#REF!</v>
      </c>
      <c r="F397" s="701"/>
      <c r="G397" s="701"/>
      <c r="H397" s="1730"/>
    </row>
    <row r="398">
      <c r="A398" s="1814" t="s">
        <v>962</v>
      </c>
      <c r="B398" s="692">
        <v>0.0</v>
      </c>
      <c r="C398" s="701" t="str">
        <f t="shared" ref="C398:C399" si="185">(B398-#REF!)</f>
        <v>#REF!</v>
      </c>
      <c r="D398" s="701"/>
      <c r="E398" s="701" t="str">
        <f t="shared" si="184"/>
        <v>#REF!</v>
      </c>
      <c r="F398" s="701"/>
      <c r="G398" s="701"/>
      <c r="H398" s="1730"/>
    </row>
    <row r="399">
      <c r="A399" s="1714" t="s">
        <v>80</v>
      </c>
      <c r="B399" s="692">
        <v>0.0</v>
      </c>
      <c r="C399" s="701" t="str">
        <f t="shared" si="185"/>
        <v>#REF!</v>
      </c>
      <c r="D399" s="701"/>
      <c r="E399" s="701" t="str">
        <f>sum(C399,D399)</f>
        <v>#REF!</v>
      </c>
      <c r="F399" s="701"/>
      <c r="G399" s="701"/>
      <c r="H399" s="1730"/>
    </row>
    <row r="400">
      <c r="A400" s="1758" t="s">
        <v>827</v>
      </c>
      <c r="B400" s="1682"/>
      <c r="C400" s="1682"/>
      <c r="D400" s="1682"/>
      <c r="E400" s="1682"/>
      <c r="F400" s="1682"/>
      <c r="G400" s="1682"/>
      <c r="H400" s="2039"/>
    </row>
    <row r="401">
      <c r="A401" s="1716" t="s">
        <v>274</v>
      </c>
      <c r="B401" s="1765">
        <v>0.0</v>
      </c>
      <c r="C401" s="1762" t="str">
        <f>(B401-#REF!)-H401</f>
        <v>#REF!</v>
      </c>
      <c r="D401" s="1762"/>
      <c r="E401" s="1762" t="str">
        <f t="shared" ref="E401:E402" si="186">SUM(C401,D401)</f>
        <v>#REF!</v>
      </c>
      <c r="F401" s="1764"/>
      <c r="G401" s="1762"/>
      <c r="H401" s="1713"/>
    </row>
    <row r="402">
      <c r="A402" s="1714" t="s">
        <v>77</v>
      </c>
      <c r="B402" s="692">
        <v>0.0</v>
      </c>
      <c r="C402" s="701" t="str">
        <f>(B402-#REF!-#REF!)-H402</f>
        <v>#REF!</v>
      </c>
      <c r="D402" s="701"/>
      <c r="E402" s="701" t="str">
        <f t="shared" si="186"/>
        <v>#REF!</v>
      </c>
      <c r="F402" s="701"/>
      <c r="G402" s="701"/>
      <c r="H402" s="1730"/>
    </row>
    <row r="403">
      <c r="A403" s="1714" t="s">
        <v>78</v>
      </c>
      <c r="B403" s="692" t="s">
        <v>79</v>
      </c>
      <c r="C403" s="701" t="s">
        <v>79</v>
      </c>
      <c r="D403" s="701"/>
      <c r="E403" s="701" t="s">
        <v>79</v>
      </c>
      <c r="F403" s="701"/>
      <c r="G403" s="701"/>
      <c r="H403" s="1730"/>
    </row>
    <row r="404">
      <c r="A404" s="1714" t="s">
        <v>446</v>
      </c>
      <c r="B404" s="692">
        <v>0.0</v>
      </c>
      <c r="C404" s="701" t="str">
        <f>(B404-#REF!)-H404</f>
        <v>#REF!</v>
      </c>
      <c r="D404" s="701"/>
      <c r="E404" s="701" t="str">
        <f t="shared" ref="E404:E405" si="187">SUM(C404,D404)</f>
        <v>#REF!</v>
      </c>
      <c r="F404" s="701"/>
      <c r="G404" s="701"/>
      <c r="H404" s="1730"/>
    </row>
    <row r="405">
      <c r="A405" s="1814" t="s">
        <v>962</v>
      </c>
      <c r="B405" s="692">
        <v>0.0</v>
      </c>
      <c r="C405" s="701" t="str">
        <f t="shared" ref="C405:C406" si="188">(B405-#REF!)</f>
        <v>#REF!</v>
      </c>
      <c r="D405" s="701"/>
      <c r="E405" s="701" t="str">
        <f t="shared" si="187"/>
        <v>#REF!</v>
      </c>
      <c r="F405" s="701"/>
      <c r="G405" s="701"/>
      <c r="H405" s="1730"/>
    </row>
    <row r="406">
      <c r="A406" s="1714" t="s">
        <v>80</v>
      </c>
      <c r="B406" s="692">
        <v>0.0</v>
      </c>
      <c r="C406" s="701" t="str">
        <f t="shared" si="188"/>
        <v>#REF!</v>
      </c>
      <c r="D406" s="701"/>
      <c r="E406" s="701" t="str">
        <f>sum(C406,D406)</f>
        <v>#REF!</v>
      </c>
      <c r="F406" s="701"/>
      <c r="G406" s="701"/>
      <c r="H406" s="1730"/>
    </row>
    <row r="407">
      <c r="A407" s="1716" t="s">
        <v>274</v>
      </c>
      <c r="B407" s="1765">
        <v>0.0</v>
      </c>
      <c r="C407" s="1762" t="str">
        <f>(B407-#REF!)-H407</f>
        <v>#REF!</v>
      </c>
      <c r="D407" s="1762"/>
      <c r="E407" s="1762" t="str">
        <f t="shared" ref="E407:E408" si="189">SUM(C407,D407)</f>
        <v>#REF!</v>
      </c>
      <c r="F407" s="1764"/>
      <c r="G407" s="1762"/>
      <c r="H407" s="1713"/>
    </row>
    <row r="408">
      <c r="A408" s="1714" t="s">
        <v>77</v>
      </c>
      <c r="B408" s="692">
        <v>0.0</v>
      </c>
      <c r="C408" s="701" t="str">
        <f>(B408-#REF!-#REF!)-H408</f>
        <v>#REF!</v>
      </c>
      <c r="D408" s="701"/>
      <c r="E408" s="701" t="str">
        <f t="shared" si="189"/>
        <v>#REF!</v>
      </c>
      <c r="F408" s="701"/>
      <c r="G408" s="701"/>
      <c r="H408" s="1730"/>
    </row>
    <row r="409">
      <c r="A409" s="1714" t="s">
        <v>78</v>
      </c>
      <c r="B409" s="692" t="s">
        <v>79</v>
      </c>
      <c r="C409" s="701" t="s">
        <v>79</v>
      </c>
      <c r="D409" s="701"/>
      <c r="E409" s="701" t="s">
        <v>79</v>
      </c>
      <c r="F409" s="701"/>
      <c r="G409" s="701"/>
      <c r="H409" s="1730"/>
    </row>
    <row r="410">
      <c r="A410" s="1714" t="s">
        <v>446</v>
      </c>
      <c r="B410" s="692">
        <v>0.0</v>
      </c>
      <c r="C410" s="701" t="str">
        <f>(B410-#REF!)-H410</f>
        <v>#REF!</v>
      </c>
      <c r="D410" s="701"/>
      <c r="E410" s="701" t="str">
        <f t="shared" ref="E410:E411" si="190">SUM(C410,D410)</f>
        <v>#REF!</v>
      </c>
      <c r="F410" s="701"/>
      <c r="G410" s="701"/>
      <c r="H410" s="1730"/>
    </row>
    <row r="411">
      <c r="A411" s="1814" t="s">
        <v>962</v>
      </c>
      <c r="B411" s="692">
        <v>0.0</v>
      </c>
      <c r="C411" s="701" t="str">
        <f t="shared" ref="C411:C412" si="191">(B411-#REF!)</f>
        <v>#REF!</v>
      </c>
      <c r="D411" s="701"/>
      <c r="E411" s="701" t="str">
        <f t="shared" si="190"/>
        <v>#REF!</v>
      </c>
      <c r="F411" s="701"/>
      <c r="G411" s="701"/>
      <c r="H411" s="1730"/>
    </row>
    <row r="412">
      <c r="A412" s="1714" t="s">
        <v>80</v>
      </c>
      <c r="B412" s="692">
        <v>0.0</v>
      </c>
      <c r="C412" s="701" t="str">
        <f t="shared" si="191"/>
        <v>#REF!</v>
      </c>
      <c r="D412" s="701"/>
      <c r="E412" s="701" t="str">
        <f>sum(C412,D412)</f>
        <v>#REF!</v>
      </c>
      <c r="F412" s="701"/>
      <c r="G412" s="701"/>
      <c r="H412" s="1730"/>
    </row>
    <row r="413">
      <c r="A413" s="1758" t="s">
        <v>828</v>
      </c>
      <c r="B413" s="1682"/>
      <c r="C413" s="1682"/>
      <c r="D413" s="1682"/>
      <c r="E413" s="1682"/>
      <c r="F413" s="1682"/>
      <c r="G413" s="1682"/>
      <c r="H413" s="2039"/>
    </row>
    <row r="414">
      <c r="A414" s="1716" t="s">
        <v>274</v>
      </c>
      <c r="B414" s="1765">
        <v>0.0</v>
      </c>
      <c r="C414" s="1762" t="str">
        <f>(B414-#REF!)-H414</f>
        <v>#REF!</v>
      </c>
      <c r="D414" s="1762"/>
      <c r="E414" s="1762" t="str">
        <f t="shared" ref="E414:E415" si="192">SUM(C414,D414)</f>
        <v>#REF!</v>
      </c>
      <c r="F414" s="1764"/>
      <c r="G414" s="1762"/>
      <c r="H414" s="1713"/>
    </row>
    <row r="415">
      <c r="A415" s="1714" t="s">
        <v>77</v>
      </c>
      <c r="B415" s="692">
        <v>0.0</v>
      </c>
      <c r="C415" s="701" t="str">
        <f>(B415-#REF!-#REF!)-H415</f>
        <v>#REF!</v>
      </c>
      <c r="D415" s="701"/>
      <c r="E415" s="701" t="str">
        <f t="shared" si="192"/>
        <v>#REF!</v>
      </c>
      <c r="F415" s="701"/>
      <c r="G415" s="701"/>
      <c r="H415" s="1730"/>
    </row>
    <row r="416">
      <c r="A416" s="1714" t="s">
        <v>78</v>
      </c>
      <c r="B416" s="692" t="s">
        <v>79</v>
      </c>
      <c r="C416" s="701" t="s">
        <v>79</v>
      </c>
      <c r="D416" s="701"/>
      <c r="E416" s="701" t="s">
        <v>79</v>
      </c>
      <c r="F416" s="701"/>
      <c r="G416" s="701"/>
      <c r="H416" s="1730"/>
    </row>
    <row r="417">
      <c r="A417" s="1714" t="s">
        <v>446</v>
      </c>
      <c r="B417" s="692">
        <v>0.0</v>
      </c>
      <c r="C417" s="701" t="str">
        <f>(B417-#REF!)-H417</f>
        <v>#REF!</v>
      </c>
      <c r="D417" s="701"/>
      <c r="E417" s="701" t="str">
        <f t="shared" ref="E417:E418" si="193">SUM(C417,D417)</f>
        <v>#REF!</v>
      </c>
      <c r="F417" s="701"/>
      <c r="G417" s="701"/>
      <c r="H417" s="1730"/>
    </row>
    <row r="418">
      <c r="A418" s="1814" t="s">
        <v>962</v>
      </c>
      <c r="B418" s="692">
        <v>0.0</v>
      </c>
      <c r="C418" s="701" t="str">
        <f t="shared" ref="C418:C419" si="194">(B418-#REF!)</f>
        <v>#REF!</v>
      </c>
      <c r="D418" s="701"/>
      <c r="E418" s="701" t="str">
        <f t="shared" si="193"/>
        <v>#REF!</v>
      </c>
      <c r="F418" s="701"/>
      <c r="G418" s="701"/>
      <c r="H418" s="1730"/>
    </row>
    <row r="419">
      <c r="A419" s="1714" t="s">
        <v>80</v>
      </c>
      <c r="B419" s="692">
        <v>0.0</v>
      </c>
      <c r="C419" s="701" t="str">
        <f t="shared" si="194"/>
        <v>#REF!</v>
      </c>
      <c r="D419" s="701"/>
      <c r="E419" s="701" t="str">
        <f>sum(C419,D419)</f>
        <v>#REF!</v>
      </c>
      <c r="F419" s="701"/>
      <c r="G419" s="701"/>
      <c r="H419" s="1730"/>
    </row>
    <row r="420">
      <c r="A420" s="1716" t="s">
        <v>274</v>
      </c>
      <c r="B420" s="1765">
        <v>0.0</v>
      </c>
      <c r="C420" s="1762" t="str">
        <f>(B420-#REF!)-H420</f>
        <v>#REF!</v>
      </c>
      <c r="D420" s="1762"/>
      <c r="E420" s="1762" t="str">
        <f t="shared" ref="E420:E421" si="195">SUM(C420,D420)</f>
        <v>#REF!</v>
      </c>
      <c r="F420" s="1764"/>
      <c r="G420" s="1762"/>
      <c r="H420" s="1713"/>
    </row>
    <row r="421">
      <c r="A421" s="1714" t="s">
        <v>77</v>
      </c>
      <c r="B421" s="692">
        <v>0.0</v>
      </c>
      <c r="C421" s="701" t="str">
        <f>(B421-#REF!-#REF!)-H421</f>
        <v>#REF!</v>
      </c>
      <c r="D421" s="701"/>
      <c r="E421" s="701" t="str">
        <f t="shared" si="195"/>
        <v>#REF!</v>
      </c>
      <c r="F421" s="701"/>
      <c r="G421" s="701"/>
      <c r="H421" s="1730"/>
    </row>
    <row r="422">
      <c r="A422" s="1714" t="s">
        <v>78</v>
      </c>
      <c r="B422" s="692" t="s">
        <v>79</v>
      </c>
      <c r="C422" s="701" t="s">
        <v>79</v>
      </c>
      <c r="D422" s="701"/>
      <c r="E422" s="701" t="s">
        <v>79</v>
      </c>
      <c r="F422" s="701"/>
      <c r="G422" s="701"/>
      <c r="H422" s="1730"/>
    </row>
    <row r="423">
      <c r="A423" s="1714" t="s">
        <v>446</v>
      </c>
      <c r="B423" s="692">
        <v>0.0</v>
      </c>
      <c r="C423" s="701" t="str">
        <f>(B423-#REF!)-H423</f>
        <v>#REF!</v>
      </c>
      <c r="D423" s="701"/>
      <c r="E423" s="701" t="str">
        <f t="shared" ref="E423:E424" si="196">SUM(C423,D423)</f>
        <v>#REF!</v>
      </c>
      <c r="F423" s="701"/>
      <c r="G423" s="701"/>
      <c r="H423" s="1730"/>
    </row>
    <row r="424">
      <c r="A424" s="1814" t="s">
        <v>962</v>
      </c>
      <c r="B424" s="692">
        <v>0.0</v>
      </c>
      <c r="C424" s="701" t="str">
        <f t="shared" ref="C424:C425" si="197">(B424-#REF!)</f>
        <v>#REF!</v>
      </c>
      <c r="D424" s="701"/>
      <c r="E424" s="701" t="str">
        <f t="shared" si="196"/>
        <v>#REF!</v>
      </c>
      <c r="F424" s="701"/>
      <c r="G424" s="701"/>
      <c r="H424" s="1730"/>
    </row>
    <row r="425">
      <c r="A425" s="1714" t="s">
        <v>80</v>
      </c>
      <c r="B425" s="692">
        <v>0.0</v>
      </c>
      <c r="C425" s="701" t="str">
        <f t="shared" si="197"/>
        <v>#REF!</v>
      </c>
      <c r="D425" s="701"/>
      <c r="E425" s="701" t="str">
        <f>sum(C425,D425)</f>
        <v>#REF!</v>
      </c>
      <c r="F425" s="701"/>
      <c r="G425" s="701"/>
      <c r="H425" s="1730"/>
    </row>
    <row r="426">
      <c r="A426" s="1757"/>
      <c r="B426" s="1684"/>
      <c r="C426" s="1684"/>
      <c r="D426" s="1684"/>
      <c r="E426" s="1684"/>
      <c r="F426" s="1684"/>
      <c r="G426" s="1684"/>
      <c r="H426" s="2040"/>
    </row>
    <row r="427">
      <c r="A427" s="1774" t="s">
        <v>121</v>
      </c>
      <c r="B427" s="1775">
        <f t="shared" ref="B427:H427" si="198">SUM(B323,B329,B336,B342,B349,B355,B362,B368,B375,B381,B388,B394,B401,B407,B414,B420)</f>
        <v>0</v>
      </c>
      <c r="C427" s="1775" t="str">
        <f t="shared" si="198"/>
        <v>#REF!</v>
      </c>
      <c r="D427" s="1775">
        <f t="shared" si="198"/>
        <v>0</v>
      </c>
      <c r="E427" s="1775" t="str">
        <f t="shared" si="198"/>
        <v>#REF!</v>
      </c>
      <c r="F427" s="1775">
        <f t="shared" si="198"/>
        <v>0</v>
      </c>
      <c r="G427" s="1775">
        <f t="shared" si="198"/>
        <v>0</v>
      </c>
      <c r="H427" s="1846">
        <f t="shared" si="198"/>
        <v>0</v>
      </c>
    </row>
    <row r="428">
      <c r="A428" s="1774" t="s">
        <v>77</v>
      </c>
      <c r="B428" s="1775">
        <f t="shared" ref="B428:H428" si="199">SUM(B324,B330,B337,B343,B350,B356,B363,B369,B376,B382,B389,B395,B402,B408,B415,B421)</f>
        <v>0</v>
      </c>
      <c r="C428" s="1775" t="str">
        <f t="shared" si="199"/>
        <v>#REF!</v>
      </c>
      <c r="D428" s="1775">
        <f t="shared" si="199"/>
        <v>0</v>
      </c>
      <c r="E428" s="1775" t="str">
        <f t="shared" si="199"/>
        <v>#REF!</v>
      </c>
      <c r="F428" s="1775">
        <f t="shared" si="199"/>
        <v>0</v>
      </c>
      <c r="G428" s="1775">
        <f t="shared" si="199"/>
        <v>0</v>
      </c>
      <c r="H428" s="1846">
        <f t="shared" si="199"/>
        <v>0</v>
      </c>
    </row>
    <row r="429">
      <c r="A429" s="1774" t="s">
        <v>78</v>
      </c>
      <c r="B429" s="1775">
        <f t="shared" ref="B429:H429" si="200">SUM(B325,B331,B338,B344,B351,B357,B364,B370,B377,B383,B390,B396,B403,B409,B416,B422)</f>
        <v>0</v>
      </c>
      <c r="C429" s="1775">
        <f t="shared" si="200"/>
        <v>0</v>
      </c>
      <c r="D429" s="1775">
        <f t="shared" si="200"/>
        <v>0</v>
      </c>
      <c r="E429" s="1775">
        <f t="shared" si="200"/>
        <v>0</v>
      </c>
      <c r="F429" s="1775">
        <f t="shared" si="200"/>
        <v>0</v>
      </c>
      <c r="G429" s="1775">
        <f t="shared" si="200"/>
        <v>0</v>
      </c>
      <c r="H429" s="1846">
        <f t="shared" si="200"/>
        <v>0</v>
      </c>
    </row>
    <row r="430">
      <c r="A430" s="1774" t="s">
        <v>446</v>
      </c>
      <c r="B430" s="1775">
        <f t="shared" ref="B430:H430" si="201">SUM(B326,B332,B339,B345,B352,B358,B365,B371,B378,B384,B391,B397,B404,B410,B417,B423)</f>
        <v>0</v>
      </c>
      <c r="C430" s="1775" t="str">
        <f t="shared" si="201"/>
        <v>#REF!</v>
      </c>
      <c r="D430" s="1775">
        <f t="shared" si="201"/>
        <v>0</v>
      </c>
      <c r="E430" s="1775" t="str">
        <f t="shared" si="201"/>
        <v>#REF!</v>
      </c>
      <c r="F430" s="1775">
        <f t="shared" si="201"/>
        <v>0</v>
      </c>
      <c r="G430" s="1775">
        <f t="shared" si="201"/>
        <v>0</v>
      </c>
      <c r="H430" s="1846">
        <f t="shared" si="201"/>
        <v>0</v>
      </c>
    </row>
    <row r="431">
      <c r="A431" s="1978" t="s">
        <v>962</v>
      </c>
      <c r="B431" s="1775">
        <f t="shared" ref="B431:H431" si="202">SUM(B327,B333,B340,B346,B353,B359,B366,B372,B379,B385,B392,B398,B405,B411,B418,B424)</f>
        <v>0</v>
      </c>
      <c r="C431" s="1775" t="str">
        <f t="shared" si="202"/>
        <v>#REF!</v>
      </c>
      <c r="D431" s="1775">
        <f t="shared" si="202"/>
        <v>0</v>
      </c>
      <c r="E431" s="1775" t="str">
        <f t="shared" si="202"/>
        <v>#REF!</v>
      </c>
      <c r="F431" s="1775">
        <f t="shared" si="202"/>
        <v>0</v>
      </c>
      <c r="G431" s="1775">
        <f t="shared" si="202"/>
        <v>0</v>
      </c>
      <c r="H431" s="1846">
        <f t="shared" si="202"/>
        <v>0</v>
      </c>
    </row>
    <row r="432">
      <c r="A432" s="1774" t="s">
        <v>80</v>
      </c>
      <c r="B432" s="1775">
        <f t="shared" ref="B432:H432" si="203">SUM(B328,B334,B341,B347,B354,B360,B367,B373,B380,B386,B393,B399,B406,B412,B419,B425)</f>
        <v>0</v>
      </c>
      <c r="C432" s="1775" t="str">
        <f t="shared" si="203"/>
        <v>#REF!</v>
      </c>
      <c r="D432" s="1775">
        <f t="shared" si="203"/>
        <v>0</v>
      </c>
      <c r="E432" s="1775" t="str">
        <f t="shared" si="203"/>
        <v>#REF!</v>
      </c>
      <c r="F432" s="1775">
        <f t="shared" si="203"/>
        <v>0</v>
      </c>
      <c r="G432" s="1775">
        <f t="shared" si="203"/>
        <v>0</v>
      </c>
      <c r="H432" s="1846">
        <f t="shared" si="203"/>
        <v>0</v>
      </c>
    </row>
    <row r="433">
      <c r="A433" s="1757" t="s">
        <v>9</v>
      </c>
      <c r="B433" s="1758">
        <f t="shared" ref="B433:H433" si="204">SUM(B427:B431)</f>
        <v>0</v>
      </c>
      <c r="C433" s="1758" t="str">
        <f t="shared" si="204"/>
        <v>#REF!</v>
      </c>
      <c r="D433" s="1758">
        <f t="shared" si="204"/>
        <v>0</v>
      </c>
      <c r="E433" s="1758" t="str">
        <f t="shared" si="204"/>
        <v>#REF!</v>
      </c>
      <c r="F433" s="1758">
        <f t="shared" si="204"/>
        <v>0</v>
      </c>
      <c r="G433" s="1758">
        <f t="shared" si="204"/>
        <v>0</v>
      </c>
      <c r="H433" s="1829">
        <f t="shared" si="204"/>
        <v>0</v>
      </c>
    </row>
    <row r="434">
      <c r="A434" s="576"/>
      <c r="B434" s="1963"/>
      <c r="C434" s="1963"/>
      <c r="D434" s="1963"/>
      <c r="E434" s="576"/>
      <c r="F434" s="629"/>
      <c r="G434" s="629"/>
      <c r="H434" s="1965"/>
    </row>
    <row r="435">
      <c r="A435" s="636"/>
      <c r="B435" s="649"/>
      <c r="C435" s="649"/>
      <c r="D435" s="649"/>
      <c r="E435" s="649"/>
      <c r="F435" s="649"/>
      <c r="G435" s="649"/>
      <c r="H435" s="649"/>
    </row>
    <row r="436">
      <c r="A436" s="636"/>
      <c r="B436" s="649"/>
      <c r="C436" s="649"/>
      <c r="D436" s="649"/>
      <c r="E436" s="649"/>
      <c r="F436" s="649"/>
      <c r="G436" s="649"/>
      <c r="H436" s="649"/>
    </row>
    <row r="437">
      <c r="A437" s="576"/>
      <c r="B437" s="1975"/>
      <c r="C437" s="1975"/>
      <c r="D437" s="1975"/>
      <c r="E437" s="577"/>
      <c r="F437" s="1964"/>
      <c r="G437" s="1964"/>
      <c r="H437" s="1965"/>
    </row>
    <row r="438">
      <c r="A438" s="576"/>
      <c r="B438" s="1975"/>
      <c r="C438" s="1975"/>
      <c r="D438" s="1975"/>
      <c r="E438" s="577"/>
      <c r="F438" s="1964"/>
      <c r="G438" s="1964"/>
      <c r="H438" s="1965"/>
    </row>
    <row r="439">
      <c r="A439" s="576"/>
      <c r="B439" s="1975"/>
      <c r="C439" s="1975"/>
      <c r="D439" s="1975"/>
      <c r="E439" s="577"/>
      <c r="F439" s="1964"/>
      <c r="G439" s="1964"/>
      <c r="H439" s="1965"/>
    </row>
    <row r="440">
      <c r="A440" s="576"/>
      <c r="B440" s="1975"/>
      <c r="C440" s="1975"/>
      <c r="D440" s="1975"/>
      <c r="E440" s="577"/>
      <c r="F440" s="1964"/>
      <c r="G440" s="1964"/>
      <c r="H440" s="1965"/>
    </row>
    <row r="441">
      <c r="A441" s="576"/>
      <c r="B441" s="1963"/>
      <c r="C441" s="1963"/>
      <c r="D441" s="1963"/>
      <c r="E441" s="576"/>
      <c r="F441" s="629"/>
      <c r="G441" s="629"/>
      <c r="H441" s="1965"/>
    </row>
    <row r="442">
      <c r="A442" s="576"/>
      <c r="B442" s="1963"/>
      <c r="C442" s="1963"/>
      <c r="D442" s="1963"/>
      <c r="E442" s="576"/>
      <c r="F442" s="629"/>
      <c r="G442" s="629"/>
      <c r="H442" s="1965"/>
    </row>
    <row r="443">
      <c r="A443" s="576"/>
      <c r="B443" s="1963"/>
      <c r="C443" s="1963"/>
      <c r="D443" s="1963"/>
      <c r="E443" s="576"/>
      <c r="F443" s="629"/>
      <c r="G443" s="629"/>
      <c r="H443" s="1965"/>
    </row>
    <row r="444">
      <c r="A444" s="576"/>
      <c r="B444" s="1963"/>
      <c r="C444" s="1963"/>
      <c r="D444" s="1963"/>
      <c r="E444" s="576"/>
      <c r="F444" s="629"/>
      <c r="G444" s="629"/>
      <c r="H444" s="1965"/>
    </row>
    <row r="445">
      <c r="A445" s="576"/>
      <c r="B445" s="1963"/>
      <c r="C445" s="1963"/>
      <c r="D445" s="1963"/>
      <c r="E445" s="576"/>
      <c r="F445" s="629"/>
      <c r="G445" s="629"/>
      <c r="H445" s="1965"/>
    </row>
    <row r="446">
      <c r="A446" s="576"/>
      <c r="B446" s="1963"/>
      <c r="C446" s="1963"/>
      <c r="D446" s="1963"/>
      <c r="E446" s="576"/>
      <c r="F446" s="629"/>
      <c r="G446" s="629"/>
      <c r="H446" s="1965"/>
    </row>
    <row r="447">
      <c r="A447" s="576"/>
      <c r="B447" s="1963"/>
      <c r="C447" s="1963"/>
      <c r="D447" s="1963"/>
      <c r="E447" s="576"/>
      <c r="F447" s="629"/>
      <c r="G447" s="629"/>
      <c r="H447" s="1965"/>
    </row>
    <row r="448">
      <c r="A448" s="576"/>
      <c r="B448" s="1963"/>
      <c r="C448" s="1963"/>
      <c r="D448" s="1963"/>
      <c r="E448" s="576"/>
      <c r="F448" s="629"/>
      <c r="G448" s="629"/>
      <c r="H448" s="1965"/>
    </row>
    <row r="449">
      <c r="A449" s="576"/>
      <c r="B449" s="1963"/>
      <c r="C449" s="1963"/>
      <c r="D449" s="1963"/>
      <c r="E449" s="576"/>
      <c r="F449" s="629"/>
      <c r="G449" s="629"/>
      <c r="H449" s="1965"/>
    </row>
    <row r="450">
      <c r="A450" s="577"/>
      <c r="B450" s="1963"/>
      <c r="C450" s="1963"/>
      <c r="D450" s="1963"/>
      <c r="E450" s="576"/>
      <c r="F450" s="629"/>
      <c r="G450" s="629"/>
      <c r="H450" s="1965"/>
    </row>
    <row r="451">
      <c r="A451" s="636"/>
      <c r="B451" s="636"/>
      <c r="C451" s="636"/>
      <c r="D451" s="636"/>
      <c r="E451" s="636"/>
      <c r="F451" s="636"/>
      <c r="G451" s="649"/>
      <c r="H451" s="649"/>
    </row>
    <row r="452">
      <c r="A452" s="636"/>
      <c r="B452" s="636"/>
      <c r="C452" s="636"/>
      <c r="D452" s="636"/>
      <c r="E452" s="636"/>
      <c r="F452" s="636"/>
      <c r="G452" s="649"/>
      <c r="H452" s="649"/>
    </row>
    <row r="453">
      <c r="A453" s="577"/>
      <c r="B453" s="1975"/>
      <c r="C453" s="1975"/>
      <c r="D453" s="1975"/>
      <c r="E453" s="577"/>
      <c r="F453" s="1964"/>
      <c r="G453" s="1964"/>
      <c r="H453" s="1965"/>
    </row>
    <row r="454">
      <c r="A454" s="577"/>
      <c r="B454" s="1975"/>
      <c r="C454" s="1975"/>
      <c r="D454" s="1975"/>
      <c r="E454" s="577"/>
      <c r="F454" s="1964"/>
      <c r="G454" s="1964"/>
      <c r="H454" s="1965"/>
    </row>
    <row r="455">
      <c r="A455" s="1943" t="s">
        <v>829</v>
      </c>
      <c r="B455" s="1944"/>
      <c r="C455" s="1944"/>
      <c r="D455" s="1944"/>
      <c r="E455" s="1944"/>
      <c r="F455" s="1944"/>
      <c r="G455" s="1944"/>
      <c r="H455" s="1782" t="s">
        <v>9</v>
      </c>
    </row>
    <row r="456">
      <c r="A456" s="1754" t="s">
        <v>1111</v>
      </c>
      <c r="B456" s="693" t="s">
        <v>72</v>
      </c>
      <c r="C456" s="693" t="s">
        <v>13</v>
      </c>
      <c r="D456" s="701" t="s">
        <v>73</v>
      </c>
      <c r="E456" s="693" t="s">
        <v>13</v>
      </c>
      <c r="F456" s="701" t="s">
        <v>74</v>
      </c>
      <c r="G456" s="701" t="s">
        <v>640</v>
      </c>
      <c r="H456" s="1686" t="s">
        <v>592</v>
      </c>
    </row>
    <row r="457">
      <c r="A457" s="1945" t="s">
        <v>75</v>
      </c>
      <c r="B457" s="1981"/>
      <c r="C457" s="1981"/>
      <c r="D457" s="1981"/>
      <c r="E457" s="1981"/>
      <c r="F457" s="1981"/>
      <c r="G457" s="1981"/>
      <c r="H457" s="1981"/>
    </row>
    <row r="458">
      <c r="A458" s="595" t="s">
        <v>478</v>
      </c>
      <c r="B458" s="692" t="str">
        <f t="shared" ref="B458:B461" si="205">#REF!</f>
        <v>#REF!</v>
      </c>
      <c r="C458" s="701" t="str">
        <f t="shared" ref="C458:C461" si="206">(B458-#REF!)-H458</f>
        <v>#REF!</v>
      </c>
      <c r="D458" s="692">
        <v>40.0</v>
      </c>
      <c r="E458" s="701" t="str">
        <f t="shared" ref="E458:E461" si="207">SUM(C458,D458)</f>
        <v>#REF!</v>
      </c>
      <c r="F458" s="2021"/>
      <c r="G458" s="1621"/>
      <c r="H458" s="1621"/>
    </row>
    <row r="459">
      <c r="A459" s="595" t="s">
        <v>585</v>
      </c>
      <c r="B459" s="692" t="str">
        <f t="shared" si="205"/>
        <v>#REF!</v>
      </c>
      <c r="C459" s="701" t="str">
        <f t="shared" si="206"/>
        <v>#REF!</v>
      </c>
      <c r="D459" s="692">
        <v>20.0</v>
      </c>
      <c r="E459" s="701" t="str">
        <f t="shared" si="207"/>
        <v>#REF!</v>
      </c>
      <c r="F459" s="1686"/>
      <c r="G459" s="1621"/>
      <c r="H459" s="1621"/>
    </row>
    <row r="460">
      <c r="A460" s="595" t="s">
        <v>614</v>
      </c>
      <c r="B460" s="692" t="str">
        <f t="shared" si="205"/>
        <v>#REF!</v>
      </c>
      <c r="C460" s="701" t="str">
        <f t="shared" si="206"/>
        <v>#REF!</v>
      </c>
      <c r="D460" s="692">
        <v>25.0</v>
      </c>
      <c r="E460" s="701" t="str">
        <f t="shared" si="207"/>
        <v>#REF!</v>
      </c>
      <c r="F460" s="1686"/>
      <c r="G460" s="1621"/>
      <c r="H460" s="1621">
        <v>2.0</v>
      </c>
    </row>
    <row r="461">
      <c r="A461" s="595" t="s">
        <v>700</v>
      </c>
      <c r="B461" s="692" t="str">
        <f t="shared" si="205"/>
        <v>#REF!</v>
      </c>
      <c r="C461" s="701" t="str">
        <f t="shared" si="206"/>
        <v>#REF!</v>
      </c>
      <c r="D461" s="692">
        <v>0.0</v>
      </c>
      <c r="E461" s="701" t="str">
        <f t="shared" si="207"/>
        <v>#REF!</v>
      </c>
      <c r="F461" s="1686"/>
      <c r="G461" s="1621"/>
      <c r="H461" s="1686"/>
    </row>
    <row r="462">
      <c r="A462" s="1945" t="s">
        <v>91</v>
      </c>
      <c r="B462" s="1981"/>
      <c r="C462" s="1981"/>
      <c r="D462" s="1981"/>
      <c r="E462" s="1981"/>
      <c r="F462" s="1981"/>
      <c r="G462" s="1981"/>
      <c r="H462" s="1981"/>
    </row>
    <row r="463">
      <c r="A463" s="595" t="s">
        <v>671</v>
      </c>
      <c r="B463" s="692" t="str">
        <f t="shared" ref="B463:B466" si="208">#REF!</f>
        <v>#REF!</v>
      </c>
      <c r="C463" s="701" t="str">
        <f t="shared" ref="C463:C466" si="209">(B463-#REF!)-H463</f>
        <v>#REF!</v>
      </c>
      <c r="D463" s="692">
        <v>0.0</v>
      </c>
      <c r="E463" s="701" t="str">
        <f t="shared" ref="E463:E466" si="210">SUM(C463,D463)</f>
        <v>#REF!</v>
      </c>
      <c r="F463" s="2022"/>
      <c r="G463" s="1686"/>
      <c r="H463" s="1686"/>
    </row>
    <row r="464">
      <c r="A464" s="595" t="s">
        <v>701</v>
      </c>
      <c r="B464" s="692" t="str">
        <f t="shared" si="208"/>
        <v>#REF!</v>
      </c>
      <c r="C464" s="701" t="str">
        <f t="shared" si="209"/>
        <v>#REF!</v>
      </c>
      <c r="D464" s="692">
        <v>0.0</v>
      </c>
      <c r="E464" s="701" t="str">
        <f t="shared" si="210"/>
        <v>#REF!</v>
      </c>
      <c r="F464" s="1686"/>
      <c r="G464" s="1621"/>
      <c r="H464" s="1621"/>
    </row>
    <row r="465">
      <c r="A465" s="595" t="s">
        <v>779</v>
      </c>
      <c r="B465" s="692" t="str">
        <f t="shared" si="208"/>
        <v>#REF!</v>
      </c>
      <c r="C465" s="701" t="str">
        <f t="shared" si="209"/>
        <v>#REF!</v>
      </c>
      <c r="D465" s="692">
        <v>30.0</v>
      </c>
      <c r="E465" s="701" t="str">
        <f t="shared" si="210"/>
        <v>#REF!</v>
      </c>
      <c r="F465" s="1686"/>
      <c r="G465" s="1686"/>
      <c r="H465" s="1621">
        <v>8.0</v>
      </c>
    </row>
    <row r="466">
      <c r="A466" s="595" t="s">
        <v>705</v>
      </c>
      <c r="B466" s="692" t="str">
        <f t="shared" si="208"/>
        <v>#REF!</v>
      </c>
      <c r="C466" s="701" t="str">
        <f t="shared" si="209"/>
        <v>#REF!</v>
      </c>
      <c r="D466" s="692">
        <v>0.0</v>
      </c>
      <c r="E466" s="701" t="str">
        <f t="shared" si="210"/>
        <v>#REF!</v>
      </c>
      <c r="F466" s="2022"/>
      <c r="G466" s="1686"/>
      <c r="H466" s="1686"/>
    </row>
    <row r="467">
      <c r="A467" s="1945" t="s">
        <v>105</v>
      </c>
      <c r="B467" s="1981"/>
      <c r="C467" s="1981"/>
      <c r="D467" s="1981"/>
      <c r="E467" s="1981"/>
      <c r="F467" s="1981"/>
      <c r="G467" s="1981"/>
      <c r="H467" s="1981"/>
    </row>
    <row r="468">
      <c r="A468" s="702" t="s">
        <v>928</v>
      </c>
      <c r="B468" s="692" t="str">
        <f>#REF!</f>
        <v>#REF!</v>
      </c>
      <c r="C468" s="701" t="str">
        <f t="shared" ref="C468:C476" si="211">(B468-#REF!)-H468</f>
        <v>#REF!</v>
      </c>
      <c r="D468" s="692"/>
      <c r="E468" s="701" t="str">
        <f t="shared" ref="E468:E476" si="212">SUM(C468,D468)</f>
        <v>#REF!</v>
      </c>
      <c r="F468" s="1621" t="s">
        <v>1061</v>
      </c>
      <c r="G468" s="1686"/>
      <c r="H468" s="1686"/>
    </row>
    <row r="469">
      <c r="A469" s="702" t="s">
        <v>929</v>
      </c>
      <c r="B469" s="692">
        <v>13.0</v>
      </c>
      <c r="C469" s="701" t="str">
        <f t="shared" si="211"/>
        <v>#REF!</v>
      </c>
      <c r="D469" s="692">
        <v>40.0</v>
      </c>
      <c r="E469" s="701" t="str">
        <f t="shared" si="212"/>
        <v>#REF!</v>
      </c>
      <c r="F469" s="1621"/>
      <c r="G469" s="1686"/>
      <c r="H469" s="1621"/>
    </row>
    <row r="470">
      <c r="A470" s="700" t="s">
        <v>1103</v>
      </c>
      <c r="B470" s="692" t="str">
        <f>#REF!</f>
        <v>#REF!</v>
      </c>
      <c r="C470" s="701" t="str">
        <f t="shared" si="211"/>
        <v>#REF!</v>
      </c>
      <c r="D470" s="692"/>
      <c r="E470" s="701" t="str">
        <f t="shared" si="212"/>
        <v>#REF!</v>
      </c>
      <c r="F470" s="1621"/>
      <c r="G470" s="1686"/>
      <c r="H470" s="1621"/>
    </row>
    <row r="471">
      <c r="A471" s="700" t="s">
        <v>1124</v>
      </c>
      <c r="B471" s="692">
        <v>0.0</v>
      </c>
      <c r="C471" s="701" t="str">
        <f t="shared" si="211"/>
        <v>#REF!</v>
      </c>
      <c r="D471" s="692"/>
      <c r="E471" s="701" t="str">
        <f t="shared" si="212"/>
        <v>#REF!</v>
      </c>
      <c r="F471" s="1621"/>
      <c r="G471" s="1686"/>
      <c r="H471" s="1621"/>
    </row>
    <row r="472">
      <c r="A472" s="700" t="s">
        <v>1105</v>
      </c>
      <c r="B472" s="692">
        <v>15.0</v>
      </c>
      <c r="C472" s="701" t="str">
        <f t="shared" si="211"/>
        <v>#REF!</v>
      </c>
      <c r="D472" s="692"/>
      <c r="E472" s="701" t="str">
        <f t="shared" si="212"/>
        <v>#REF!</v>
      </c>
      <c r="F472" s="1621"/>
      <c r="G472" s="1686"/>
      <c r="H472" s="1621"/>
    </row>
    <row r="473">
      <c r="A473" s="702"/>
      <c r="B473" s="701"/>
      <c r="C473" s="701" t="str">
        <f t="shared" si="211"/>
        <v>#REF!</v>
      </c>
      <c r="D473" s="692"/>
      <c r="E473" s="701" t="str">
        <f t="shared" si="212"/>
        <v>#REF!</v>
      </c>
      <c r="F473" s="1621"/>
      <c r="G473" s="1686"/>
      <c r="H473" s="1621"/>
    </row>
    <row r="474">
      <c r="A474" s="702"/>
      <c r="B474" s="701"/>
      <c r="C474" s="701" t="str">
        <f t="shared" si="211"/>
        <v>#REF!</v>
      </c>
      <c r="D474" s="692"/>
      <c r="E474" s="701" t="str">
        <f t="shared" si="212"/>
        <v>#REF!</v>
      </c>
      <c r="F474" s="1621"/>
      <c r="G474" s="1686"/>
      <c r="H474" s="1621"/>
    </row>
    <row r="475">
      <c r="A475" s="702"/>
      <c r="B475" s="701"/>
      <c r="C475" s="701" t="str">
        <f t="shared" si="211"/>
        <v>#REF!</v>
      </c>
      <c r="D475" s="692"/>
      <c r="E475" s="701" t="str">
        <f t="shared" si="212"/>
        <v>#REF!</v>
      </c>
      <c r="F475" s="1621"/>
      <c r="G475" s="1686"/>
      <c r="H475" s="1621"/>
    </row>
    <row r="476">
      <c r="A476" s="595" t="s">
        <v>674</v>
      </c>
      <c r="B476" s="692">
        <v>0.0</v>
      </c>
      <c r="C476" s="701" t="str">
        <f t="shared" si="211"/>
        <v>#REF!</v>
      </c>
      <c r="D476" s="692"/>
      <c r="E476" s="701" t="str">
        <f t="shared" si="212"/>
        <v>#REF!</v>
      </c>
      <c r="F476" s="1686"/>
      <c r="G476" s="1686"/>
      <c r="H476" s="1686"/>
    </row>
    <row r="477">
      <c r="A477" s="1758" t="s">
        <v>9</v>
      </c>
      <c r="B477" s="1758" t="str">
        <f t="shared" ref="B477:C477" si="213">SUM(B458:B461,B463:B466,B468:B476)</f>
        <v>#REF!</v>
      </c>
      <c r="C477" s="1758" t="str">
        <f t="shared" si="213"/>
        <v>#REF!</v>
      </c>
      <c r="D477" s="1758">
        <f t="shared" ref="D477:H477" si="214">SUM(D458:D476)</f>
        <v>155</v>
      </c>
      <c r="E477" s="1758" t="str">
        <f t="shared" si="214"/>
        <v>#REF!</v>
      </c>
      <c r="F477" s="1758">
        <f t="shared" si="214"/>
        <v>0</v>
      </c>
      <c r="G477" s="1758">
        <f t="shared" si="214"/>
        <v>0</v>
      </c>
      <c r="H477" s="1758">
        <f t="shared" si="214"/>
        <v>10</v>
      </c>
    </row>
    <row r="478">
      <c r="A478" s="577"/>
      <c r="B478" s="649"/>
      <c r="C478" s="649"/>
      <c r="D478" s="649"/>
      <c r="E478" s="649"/>
      <c r="F478" s="649"/>
      <c r="G478" s="649"/>
      <c r="H478" s="649"/>
    </row>
    <row r="479">
      <c r="A479" s="577"/>
      <c r="B479" s="649"/>
      <c r="C479" s="649"/>
      <c r="D479" s="649"/>
      <c r="E479" s="649"/>
      <c r="F479" s="649"/>
      <c r="G479" s="649"/>
      <c r="H479" s="649"/>
    </row>
    <row r="480">
      <c r="A480" s="577"/>
      <c r="B480" s="649"/>
      <c r="C480" s="649"/>
      <c r="D480" s="649"/>
      <c r="E480" s="649"/>
      <c r="F480" s="649"/>
      <c r="G480" s="649"/>
      <c r="H480" s="649"/>
    </row>
    <row r="481">
      <c r="A481" s="577"/>
      <c r="B481" s="649"/>
      <c r="C481" s="649"/>
      <c r="D481" s="649"/>
      <c r="E481" s="649"/>
      <c r="F481" s="649"/>
      <c r="G481" s="649"/>
      <c r="H481" s="649"/>
    </row>
    <row r="482">
      <c r="A482" s="577"/>
      <c r="B482" s="649"/>
      <c r="C482" s="649"/>
      <c r="D482" s="649"/>
      <c r="E482" s="649"/>
      <c r="F482" s="649"/>
      <c r="G482" s="649"/>
      <c r="H482" s="649"/>
    </row>
    <row r="483">
      <c r="A483" s="577"/>
      <c r="B483" s="649"/>
      <c r="C483" s="649"/>
      <c r="D483" s="649"/>
      <c r="E483" s="649"/>
      <c r="F483" s="649"/>
      <c r="G483" s="649"/>
      <c r="H483" s="649"/>
    </row>
    <row r="484">
      <c r="A484" s="577"/>
      <c r="B484" s="649"/>
      <c r="C484" s="649"/>
      <c r="D484" s="649"/>
      <c r="E484" s="649"/>
      <c r="F484" s="649"/>
      <c r="G484" s="649"/>
      <c r="H484" s="649"/>
    </row>
    <row r="485">
      <c r="A485" s="577"/>
      <c r="B485" s="649"/>
      <c r="C485" s="649"/>
      <c r="D485" s="649"/>
      <c r="E485" s="649"/>
      <c r="F485" s="649"/>
      <c r="G485" s="649"/>
      <c r="H485" s="649"/>
    </row>
    <row r="486">
      <c r="A486" s="577"/>
      <c r="B486" s="649"/>
      <c r="C486" s="649"/>
      <c r="D486" s="649"/>
      <c r="E486" s="649"/>
      <c r="F486" s="649"/>
      <c r="G486" s="649"/>
      <c r="H486" s="649"/>
    </row>
    <row r="487">
      <c r="A487" s="577"/>
      <c r="B487" s="649"/>
      <c r="C487" s="649"/>
      <c r="D487" s="649"/>
      <c r="E487" s="649"/>
      <c r="F487" s="649"/>
      <c r="G487" s="649"/>
      <c r="H487" s="649"/>
    </row>
    <row r="488">
      <c r="A488" s="577"/>
      <c r="B488" s="649"/>
      <c r="C488" s="649"/>
      <c r="D488" s="649"/>
      <c r="E488" s="649"/>
      <c r="F488" s="649"/>
      <c r="G488" s="649"/>
      <c r="H488" s="649"/>
    </row>
    <row r="489">
      <c r="A489" s="577"/>
      <c r="B489" s="649"/>
      <c r="C489" s="649"/>
      <c r="D489" s="649"/>
      <c r="E489" s="649"/>
      <c r="F489" s="649"/>
      <c r="G489" s="649"/>
      <c r="H489" s="649"/>
    </row>
    <row r="490">
      <c r="A490" s="577"/>
      <c r="B490" s="649"/>
      <c r="C490" s="649"/>
      <c r="D490" s="649"/>
      <c r="E490" s="649"/>
      <c r="F490" s="649"/>
      <c r="G490" s="649"/>
      <c r="H490" s="649"/>
    </row>
    <row r="491">
      <c r="A491" s="577"/>
      <c r="B491" s="649"/>
      <c r="C491" s="649"/>
      <c r="D491" s="649"/>
      <c r="E491" s="649"/>
      <c r="F491" s="649"/>
      <c r="G491" s="649"/>
      <c r="H491" s="649"/>
    </row>
    <row r="492">
      <c r="A492" s="576"/>
      <c r="B492" s="636"/>
      <c r="C492" s="636"/>
      <c r="D492" s="636"/>
      <c r="E492" s="636"/>
      <c r="F492" s="636"/>
      <c r="G492" s="636"/>
      <c r="H492" s="636"/>
    </row>
    <row r="493">
      <c r="A493" s="584"/>
      <c r="B493" s="675"/>
      <c r="C493" s="675"/>
      <c r="D493" s="675"/>
      <c r="E493" s="675"/>
      <c r="F493" s="675"/>
      <c r="G493" s="1971"/>
      <c r="H493" s="1972"/>
    </row>
    <row r="494">
      <c r="A494" s="1788" t="s">
        <v>1107</v>
      </c>
      <c r="B494" s="1682"/>
      <c r="C494" s="1682"/>
      <c r="D494" s="1682"/>
      <c r="E494" s="1682"/>
      <c r="F494" s="1682"/>
      <c r="G494" s="1682"/>
      <c r="H494" s="1682"/>
    </row>
    <row r="495">
      <c r="A495" s="1761" t="s">
        <v>555</v>
      </c>
      <c r="B495" s="1761" t="s">
        <v>72</v>
      </c>
      <c r="C495" s="1761" t="s">
        <v>13</v>
      </c>
      <c r="D495" s="1762" t="s">
        <v>73</v>
      </c>
      <c r="E495" s="1761" t="s">
        <v>13</v>
      </c>
      <c r="F495" s="1762" t="s">
        <v>74</v>
      </c>
      <c r="G495" s="1762" t="s">
        <v>640</v>
      </c>
      <c r="H495" s="1685" t="s">
        <v>592</v>
      </c>
    </row>
    <row r="496">
      <c r="A496" s="702" t="s">
        <v>979</v>
      </c>
      <c r="B496" s="692">
        <v>60.0</v>
      </c>
      <c r="C496" s="701" t="str">
        <f>(B496-#REF!)-H496</f>
        <v>#REF!</v>
      </c>
      <c r="D496" s="701"/>
      <c r="E496" s="701" t="str">
        <f>SUM(C496,D496)</f>
        <v>#REF!</v>
      </c>
      <c r="F496" s="1686"/>
      <c r="G496" s="1686"/>
      <c r="H496" s="1686"/>
    </row>
    <row r="497">
      <c r="A497" s="1987" t="s">
        <v>9</v>
      </c>
      <c r="B497" s="1987">
        <f t="shared" ref="B497:H497" si="215">sum(B496)</f>
        <v>60</v>
      </c>
      <c r="C497" s="1987" t="str">
        <f t="shared" si="215"/>
        <v>#REF!</v>
      </c>
      <c r="D497" s="1987">
        <f t="shared" si="215"/>
        <v>0</v>
      </c>
      <c r="E497" s="1987" t="str">
        <f t="shared" si="215"/>
        <v>#REF!</v>
      </c>
      <c r="F497" s="1987">
        <f t="shared" si="215"/>
        <v>0</v>
      </c>
      <c r="G497" s="1987">
        <f t="shared" si="215"/>
        <v>0</v>
      </c>
      <c r="H497" s="1987">
        <f t="shared" si="215"/>
        <v>0</v>
      </c>
    </row>
    <row r="498">
      <c r="A498" s="1844"/>
      <c r="B498" s="1844"/>
      <c r="C498" s="1844"/>
      <c r="D498" s="1844"/>
      <c r="E498" s="1844"/>
      <c r="F498" s="1844"/>
      <c r="G498" s="1844"/>
      <c r="H498" s="1844"/>
    </row>
    <row r="499">
      <c r="A499" s="1844"/>
      <c r="B499" s="1844"/>
      <c r="C499" s="1844"/>
      <c r="D499" s="1844"/>
      <c r="E499" s="1844"/>
      <c r="F499" s="1844"/>
      <c r="G499" s="1844"/>
      <c r="H499" s="1844"/>
    </row>
    <row r="500">
      <c r="A500" s="1844"/>
      <c r="B500" s="1844"/>
      <c r="C500" s="1844"/>
      <c r="D500" s="1844"/>
      <c r="E500" s="1844"/>
      <c r="F500" s="1844"/>
      <c r="G500" s="1844"/>
      <c r="H500" s="1844"/>
    </row>
    <row r="501">
      <c r="A501" s="1990"/>
      <c r="B501" s="1990"/>
      <c r="C501" s="1990"/>
      <c r="D501" s="1990"/>
      <c r="E501" s="1990"/>
      <c r="F501" s="1990"/>
      <c r="G501" s="1990"/>
      <c r="H501" s="1990"/>
    </row>
    <row r="502">
      <c r="A502" s="1990"/>
      <c r="B502" s="1990"/>
      <c r="C502" s="1990"/>
      <c r="D502" s="1990"/>
      <c r="E502" s="1990"/>
      <c r="F502" s="1990"/>
      <c r="G502" s="1990"/>
      <c r="H502" s="1990"/>
    </row>
    <row r="503">
      <c r="A503" s="636"/>
      <c r="B503" s="636"/>
      <c r="C503" s="636"/>
      <c r="D503" s="636"/>
      <c r="E503" s="636"/>
      <c r="F503" s="636"/>
      <c r="G503" s="649"/>
      <c r="H503" s="649"/>
    </row>
    <row r="504">
      <c r="A504" s="577"/>
      <c r="B504" s="1965"/>
      <c r="C504" s="649"/>
      <c r="D504" s="649"/>
      <c r="E504" s="649"/>
      <c r="F504" s="649"/>
      <c r="G504" s="649"/>
      <c r="H504" s="649"/>
    </row>
    <row r="505">
      <c r="A505" s="577"/>
      <c r="B505" s="649"/>
      <c r="C505" s="649"/>
      <c r="D505" s="649"/>
      <c r="E505" s="649"/>
      <c r="F505" s="649"/>
      <c r="G505" s="649"/>
      <c r="H505" s="649"/>
    </row>
    <row r="506">
      <c r="A506" s="577"/>
      <c r="B506" s="649"/>
      <c r="C506" s="649"/>
      <c r="D506" s="649"/>
      <c r="E506" s="649"/>
      <c r="F506" s="649"/>
      <c r="G506" s="649"/>
      <c r="H506" s="649"/>
    </row>
    <row r="507">
      <c r="A507" s="577"/>
      <c r="B507" s="649"/>
      <c r="C507" s="649"/>
      <c r="D507" s="649"/>
      <c r="E507" s="649"/>
      <c r="F507" s="649"/>
      <c r="G507" s="649"/>
      <c r="H507" s="649"/>
    </row>
    <row r="508">
      <c r="A508" s="577"/>
      <c r="B508" s="649"/>
      <c r="C508" s="649"/>
      <c r="D508" s="649"/>
      <c r="E508" s="649"/>
      <c r="F508" s="649"/>
      <c r="G508" s="649"/>
      <c r="H508" s="649"/>
    </row>
    <row r="509">
      <c r="A509" s="577"/>
      <c r="B509" s="649"/>
      <c r="C509" s="649"/>
      <c r="D509" s="649"/>
      <c r="E509" s="649"/>
      <c r="F509" s="649"/>
      <c r="G509" s="649"/>
      <c r="H509" s="649"/>
    </row>
    <row r="510">
      <c r="A510" s="577"/>
      <c r="B510" s="649"/>
      <c r="C510" s="649"/>
      <c r="D510" s="649"/>
      <c r="E510" s="649"/>
      <c r="F510" s="649"/>
      <c r="G510" s="649"/>
      <c r="H510" s="649"/>
    </row>
    <row r="511">
      <c r="A511" s="721"/>
      <c r="B511" s="1799"/>
      <c r="C511" s="1799"/>
      <c r="D511" s="1799"/>
      <c r="E511" s="1799"/>
      <c r="F511" s="1799"/>
      <c r="G511" s="1799"/>
      <c r="H511" s="1799"/>
    </row>
    <row r="512">
      <c r="A512" s="1991" t="s">
        <v>373</v>
      </c>
      <c r="B512" s="1992" t="s">
        <v>374</v>
      </c>
      <c r="C512" s="1992" t="s">
        <v>280</v>
      </c>
      <c r="D512" s="1992" t="s">
        <v>299</v>
      </c>
      <c r="E512" s="1991" t="s">
        <v>131</v>
      </c>
      <c r="F512" s="1993" t="s">
        <v>282</v>
      </c>
      <c r="G512" s="1993" t="s">
        <v>283</v>
      </c>
      <c r="H512" s="1994" t="s">
        <v>284</v>
      </c>
    </row>
    <row r="513">
      <c r="A513" s="1995" t="s">
        <v>305</v>
      </c>
      <c r="B513" s="1996" t="s">
        <v>375</v>
      </c>
      <c r="C513" s="1997">
        <v>21.0</v>
      </c>
      <c r="D513" s="1997">
        <v>19.0</v>
      </c>
      <c r="E513" s="1995">
        <f t="shared" ref="E513:E517" si="216">(C513-D513)</f>
        <v>2</v>
      </c>
      <c r="F513" s="968">
        <v>2800.0</v>
      </c>
      <c r="G513" s="807" t="str">
        <f t="shared" ref="G513:G515" si="217">(#REF!)</f>
        <v>#REF!</v>
      </c>
      <c r="H513" s="1998" t="str">
        <f t="shared" ref="H513:H515" si="218">(G513/F513)</f>
        <v>#REF!</v>
      </c>
    </row>
    <row r="514">
      <c r="A514" s="1995" t="s">
        <v>331</v>
      </c>
      <c r="B514" s="1997" t="s">
        <v>1089</v>
      </c>
      <c r="C514" s="1997">
        <v>21.0</v>
      </c>
      <c r="D514" s="1997">
        <v>15.0</v>
      </c>
      <c r="E514" s="1995">
        <f t="shared" si="216"/>
        <v>6</v>
      </c>
      <c r="F514" s="968">
        <v>2800.0</v>
      </c>
      <c r="G514" s="807" t="str">
        <f t="shared" si="217"/>
        <v>#REF!</v>
      </c>
      <c r="H514" s="1998" t="str">
        <f t="shared" si="218"/>
        <v>#REF!</v>
      </c>
    </row>
    <row r="515">
      <c r="A515" s="1995" t="s">
        <v>759</v>
      </c>
      <c r="B515" s="1997" t="s">
        <v>79</v>
      </c>
      <c r="C515" s="1997">
        <v>16.0</v>
      </c>
      <c r="D515" s="1997">
        <v>1.0</v>
      </c>
      <c r="E515" s="1995">
        <f t="shared" si="216"/>
        <v>15</v>
      </c>
      <c r="F515" s="968">
        <v>700.0</v>
      </c>
      <c r="G515" s="807" t="str">
        <f t="shared" si="217"/>
        <v>#REF!</v>
      </c>
      <c r="H515" s="1998" t="str">
        <f t="shared" si="218"/>
        <v>#REF!</v>
      </c>
    </row>
    <row r="516">
      <c r="A516" s="2001" t="s">
        <v>785</v>
      </c>
      <c r="B516" s="2002" t="s">
        <v>785</v>
      </c>
      <c r="C516" s="2002">
        <f t="shared" ref="C516:D516" si="219">sum(C513:C515)</f>
        <v>58</v>
      </c>
      <c r="D516" s="2002">
        <f t="shared" si="219"/>
        <v>35</v>
      </c>
      <c r="E516" s="2001">
        <f t="shared" si="216"/>
        <v>23</v>
      </c>
      <c r="F516" s="2003">
        <f t="shared" ref="F516:H516" si="220">sum(F513:F515)</f>
        <v>6300</v>
      </c>
      <c r="G516" s="2002" t="str">
        <f t="shared" si="220"/>
        <v>#REF!</v>
      </c>
      <c r="H516" s="2002" t="str">
        <f t="shared" si="220"/>
        <v>#REF!</v>
      </c>
    </row>
    <row r="517">
      <c r="A517" s="1997" t="s">
        <v>980</v>
      </c>
      <c r="B517" s="1996" t="s">
        <v>378</v>
      </c>
      <c r="C517" s="1997">
        <v>18.0</v>
      </c>
      <c r="D517" s="1997">
        <v>13.0</v>
      </c>
      <c r="E517" s="1995">
        <f t="shared" si="216"/>
        <v>5</v>
      </c>
      <c r="F517" s="968">
        <v>1100.0</v>
      </c>
      <c r="G517" s="807" t="str">
        <f>(#REF!)</f>
        <v>#REF!</v>
      </c>
      <c r="H517" s="1998" t="str">
        <f t="shared" ref="H517:H518" si="221">(G517/F517)</f>
        <v>#REF!</v>
      </c>
    </row>
    <row r="518">
      <c r="A518" s="1997" t="s">
        <v>485</v>
      </c>
      <c r="B518" s="1997" t="s">
        <v>1042</v>
      </c>
      <c r="C518" s="1996" t="s">
        <v>79</v>
      </c>
      <c r="D518" s="1996" t="s">
        <v>79</v>
      </c>
      <c r="E518" s="1997" t="s">
        <v>79</v>
      </c>
      <c r="F518" s="968">
        <v>500.0</v>
      </c>
      <c r="G518" s="2056" t="s">
        <v>1127</v>
      </c>
      <c r="H518" s="1998">
        <f t="shared" si="221"/>
        <v>0.01</v>
      </c>
    </row>
    <row r="519">
      <c r="A519" s="2001" t="s">
        <v>787</v>
      </c>
      <c r="B519" s="2002" t="s">
        <v>787</v>
      </c>
      <c r="C519" s="2002">
        <f t="shared" ref="C519:F519" si="222">sum(C516:C517)</f>
        <v>76</v>
      </c>
      <c r="D519" s="2002">
        <f t="shared" si="222"/>
        <v>48</v>
      </c>
      <c r="E519" s="2002">
        <f t="shared" si="222"/>
        <v>28</v>
      </c>
      <c r="F519" s="2003">
        <f t="shared" si="222"/>
        <v>7400</v>
      </c>
      <c r="G519" s="2002" t="str">
        <f>sum(G517:G518)</f>
        <v>#REF!</v>
      </c>
      <c r="H519" s="2002" t="str">
        <f>sum(H516:H517)</f>
        <v>#REF!</v>
      </c>
    </row>
    <row r="520">
      <c r="A520" s="305" t="s">
        <v>454</v>
      </c>
      <c r="B520" s="2007" t="s">
        <v>791</v>
      </c>
      <c r="C520" s="221">
        <v>11.0</v>
      </c>
      <c r="D520" s="221">
        <v>9.0</v>
      </c>
      <c r="E520" s="1995">
        <f t="shared" ref="E520:E523" si="223">(C520-D520)</f>
        <v>2</v>
      </c>
      <c r="F520" s="2008">
        <v>22000.0</v>
      </c>
      <c r="G520" s="2009" t="str">
        <f t="shared" ref="G520:G523" si="224">(#REF!)</f>
        <v>#REF!</v>
      </c>
      <c r="H520" s="306" t="str">
        <f t="shared" ref="H520:H523" si="225">(G520/F520)</f>
        <v>#REF!</v>
      </c>
    </row>
    <row r="521">
      <c r="A521" s="305" t="s">
        <v>456</v>
      </c>
      <c r="B521" s="304" t="s">
        <v>792</v>
      </c>
      <c r="C521" s="221">
        <v>11.0</v>
      </c>
      <c r="D521" s="221">
        <v>9.0</v>
      </c>
      <c r="E521" s="1995">
        <f t="shared" si="223"/>
        <v>2</v>
      </c>
      <c r="F521" s="2008">
        <v>15000.0</v>
      </c>
      <c r="G521" s="2009" t="str">
        <f t="shared" si="224"/>
        <v>#REF!</v>
      </c>
      <c r="H521" s="1998" t="str">
        <f t="shared" si="225"/>
        <v>#REF!</v>
      </c>
    </row>
    <row r="522">
      <c r="A522" s="305" t="s">
        <v>455</v>
      </c>
      <c r="B522" s="304"/>
      <c r="C522" s="221">
        <v>11.0</v>
      </c>
      <c r="D522" s="221">
        <v>6.0</v>
      </c>
      <c r="E522" s="1995">
        <f t="shared" si="223"/>
        <v>5</v>
      </c>
      <c r="F522" s="2008">
        <v>22000.0</v>
      </c>
      <c r="G522" s="2009" t="str">
        <f t="shared" si="224"/>
        <v>#REF!</v>
      </c>
      <c r="H522" s="1998" t="str">
        <f t="shared" si="225"/>
        <v>#REF!</v>
      </c>
    </row>
    <row r="523">
      <c r="A523" s="305" t="s">
        <v>590</v>
      </c>
      <c r="B523" s="2007"/>
      <c r="C523" s="221">
        <v>11.0</v>
      </c>
      <c r="D523" s="221">
        <v>6.0</v>
      </c>
      <c r="E523" s="1995">
        <f t="shared" si="223"/>
        <v>5</v>
      </c>
      <c r="F523" s="2008">
        <v>22000.0</v>
      </c>
      <c r="G523" s="2009" t="str">
        <f t="shared" si="224"/>
        <v>#REF!</v>
      </c>
      <c r="H523" s="1998" t="str">
        <f t="shared" si="225"/>
        <v>#REF!</v>
      </c>
    </row>
    <row r="524">
      <c r="A524" s="2013" t="s">
        <v>795</v>
      </c>
      <c r="B524" s="2014" t="s">
        <v>795</v>
      </c>
      <c r="C524" s="2002">
        <f t="shared" ref="C524:G524" si="226">sum(C520:C523)</f>
        <v>44</v>
      </c>
      <c r="D524" s="2002">
        <f t="shared" si="226"/>
        <v>30</v>
      </c>
      <c r="E524" s="2002">
        <f t="shared" si="226"/>
        <v>14</v>
      </c>
      <c r="F524" s="2015">
        <f t="shared" si="226"/>
        <v>81000</v>
      </c>
      <c r="G524" s="2002" t="str">
        <f t="shared" si="226"/>
        <v>#REF!</v>
      </c>
      <c r="H524" s="2002" t="str">
        <f>sum(H521:H523)</f>
        <v>#REF!</v>
      </c>
    </row>
    <row r="525">
      <c r="A525" s="576"/>
      <c r="B525" s="1963"/>
      <c r="C525" s="1963"/>
      <c r="D525" s="1963"/>
      <c r="E525" s="576"/>
      <c r="F525" s="629"/>
      <c r="G525" s="629"/>
      <c r="H525" s="1690"/>
    </row>
    <row r="526">
      <c r="A526" s="577"/>
      <c r="B526" s="1975"/>
      <c r="C526" s="1975"/>
      <c r="D526" s="1975"/>
      <c r="E526" s="577"/>
      <c r="F526" s="1964"/>
      <c r="G526" s="1964"/>
      <c r="H526" s="1965"/>
    </row>
  </sheetData>
  <mergeCells count="1">
    <mergeCell ref="A3:H3"/>
  </mergeCells>
  <drawing r:id="rId1"/>
</worksheet>
</file>